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mf\EFS\MFPAdm\MFP Budget Letter\2018-2019\Budget Letter\July 2018\Web Documents\"/>
    </mc:Choice>
  </mc:AlternateContent>
  <workbookProtection workbookAlgorithmName="SHA-512" workbookHashValue="oOISf44DDTlqairDC+xtA0boOztWaLPuO+rINOhwepWTyQcdQlex2yG2DiII31up7iMRpCCjKRCXbDb6v1dkjw==" workbookSaltValue="BiozfxDP/0PE5g8eP4sg7Q==" workbookSpinCount="100000" lockStructure="1"/>
  <bookViews>
    <workbookView xWindow="0" yWindow="0" windowWidth="28800" windowHeight="11835" tabRatio="753"/>
  </bookViews>
  <sheets>
    <sheet name="2_State Distrib and Adjs" sheetId="33" r:id="rId1"/>
    <sheet name="2A-1_EFT (Annual)" sheetId="100" r:id="rId2"/>
    <sheet name="2A-2_EFT (Monthly)" sheetId="72" r:id="rId3"/>
    <sheet name="3_Levels 1&amp;2" sheetId="1" r:id="rId4"/>
    <sheet name="3A_Level 3" sheetId="2" r:id="rId5"/>
    <sheet name="4_Level 4" sheetId="167" r:id="rId6"/>
    <sheet name="5A1_Labs" sheetId="5" r:id="rId7"/>
    <sheet name="5A2_Legacy Type 2" sheetId="221" r:id="rId8"/>
    <sheet name="5A2A_New Vision" sheetId="180" state="hidden" r:id="rId9"/>
    <sheet name="5A2B_Glencoe" sheetId="213" state="hidden" r:id="rId10"/>
    <sheet name="5A2C_ISL" sheetId="214" state="hidden" r:id="rId11"/>
    <sheet name="5A2D_Avoyelles" sheetId="215" state="hidden" r:id="rId12"/>
    <sheet name="5A2E_Delhi" sheetId="216" state="hidden" r:id="rId13"/>
    <sheet name="5A2F_Belle Chasse" sheetId="217" state="hidden" r:id="rId14"/>
    <sheet name="5A2H_MAX" sheetId="219" state="hidden" r:id="rId15"/>
    <sheet name="5A3_OJJ" sheetId="67" r:id="rId16"/>
    <sheet name="5A4_NOCCA" sheetId="140" r:id="rId17"/>
    <sheet name="5A5_LSMSA" sheetId="141" r:id="rId18"/>
    <sheet name="5A6_Thrive" sheetId="241" r:id="rId19"/>
    <sheet name="5B2_RSD LA" sheetId="46" r:id="rId20"/>
    <sheet name="5C1_New Type 2" sheetId="223" r:id="rId21"/>
    <sheet name="5C1A_Madison" sheetId="113" state="hidden" r:id="rId22"/>
    <sheet name="5C1B_DArbonne" sheetId="220" state="hidden" r:id="rId23"/>
    <sheet name="5C1C_Intl High" sheetId="189" state="hidden" r:id="rId24"/>
    <sheet name="5C1D_NOMMA" sheetId="190" state="hidden" r:id="rId25"/>
    <sheet name="5C1E_LFNO" sheetId="191" state="hidden" r:id="rId26"/>
    <sheet name="5C1F_L.C. Charter" sheetId="192" state="hidden" r:id="rId27"/>
    <sheet name="5C1G_JS Clark" sheetId="193" state="hidden" r:id="rId28"/>
    <sheet name="5C1H_Southwest" sheetId="194" state="hidden" r:id="rId29"/>
    <sheet name="5C1I_LA Key" sheetId="195" state="hidden" r:id="rId30"/>
    <sheet name="5C1J_Jeff Chamber" sheetId="196" state="hidden" r:id="rId31"/>
    <sheet name="5C1M_GEO Mid" sheetId="199" state="hidden" r:id="rId32"/>
    <sheet name="5C1N_Delta" sheetId="200" state="hidden" r:id="rId33"/>
    <sheet name="5C1O_Impact" sheetId="201" state="hidden" r:id="rId34"/>
    <sheet name="5C1P_Vision" sheetId="202" state="hidden" r:id="rId35"/>
    <sheet name="5C1Q_Advantage" sheetId="203" state="hidden" r:id="rId36"/>
    <sheet name="5C1R_Iberville" sheetId="204" state="hidden" r:id="rId37"/>
    <sheet name="5C1S_LC Col Prep" sheetId="205" state="hidden" r:id="rId38"/>
    <sheet name="5C1T_Northeast" sheetId="206" state="hidden" r:id="rId39"/>
    <sheet name="5C1U_Acadiana Ren" sheetId="207" state="hidden" r:id="rId40"/>
    <sheet name="5C1V_Laf Ren" sheetId="208" state="hidden" r:id="rId41"/>
    <sheet name="5C1W_Willow" sheetId="209" state="hidden" r:id="rId42"/>
    <sheet name="5C1X_Tangi" sheetId="224" state="hidden" r:id="rId43"/>
    <sheet name="5C1Y_GEO" sheetId="225" state="hidden" r:id="rId44"/>
    <sheet name="5C1Z_Lincoln Prep" sheetId="229" state="hidden" r:id="rId45"/>
    <sheet name="5C1AA_Laurel" sheetId="230" state="hidden" r:id="rId46"/>
    <sheet name="5C1AB_Apex" sheetId="231" state="hidden" r:id="rId47"/>
    <sheet name="5C1AC_Smothers" sheetId="232" state="hidden" r:id="rId48"/>
    <sheet name="5C1AD_Greater" sheetId="239" state="hidden" r:id="rId49"/>
    <sheet name="5C1AE_Noble Minds" sheetId="242" state="hidden" r:id="rId50"/>
    <sheet name="5C1AF_JCFA-Laf" sheetId="243" state="hidden" r:id="rId51"/>
    <sheet name="5C1AG_Collegiate" sheetId="244" state="hidden" r:id="rId52"/>
    <sheet name="5C1AH_BRUP" sheetId="246" state="hidden" r:id="rId53"/>
    <sheet name="5C1AI_Harmony" sheetId="248" state="hidden" r:id="rId54"/>
    <sheet name="5C1AJ_Athlos" sheetId="247" state="hidden" r:id="rId55"/>
    <sheet name="5C2_LAVCA" sheetId="211" state="hidden" r:id="rId56"/>
    <sheet name="5C3_UnvView" sheetId="212" state="hidden" r:id="rId57"/>
    <sheet name="6_Local Deduct Calc" sheetId="25" r:id="rId58"/>
    <sheet name="7_Local Revenue" sheetId="13" r:id="rId59"/>
    <sheet name="8_2.1.18 SIS" sheetId="162" r:id="rId60"/>
    <sheet name="8A_2.1.18 RSD Op &amp; 5s" sheetId="178" r:id="rId61"/>
    <sheet name="Source Data" sheetId="238" r:id="rId62"/>
    <sheet name="Per Pupil_Weighted Funding" sheetId="236" state="hidden" r:id="rId63"/>
    <sheet name="Placeholder_Tallulah" sheetId="197" state="hidden" r:id="rId64"/>
  </sheets>
  <externalReferences>
    <externalReference r:id="rId65"/>
    <externalReference r:id="rId66"/>
    <externalReference r:id="rId67"/>
    <externalReference r:id="rId68"/>
    <externalReference r:id="rId69"/>
    <externalReference r:id="rId70"/>
  </externalReferences>
  <definedNames>
    <definedName name="_xlnm._FilterDatabase" localSheetId="60" hidden="1">'8A_2.1.18 RSD Op &amp; 5s'!$A$2:$F$2</definedName>
    <definedName name="LOCAL_MYSQL_DATE_FORMAT" localSheetId="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_xlnm.Print_Area" localSheetId="0">'2_State Distrib and Adjs'!$A$1:$BG$76</definedName>
    <definedName name="_xlnm.Print_Area" localSheetId="1">'2A-1_EFT (Annual)'!$A$1:$AQ$76</definedName>
    <definedName name="_xlnm.Print_Area" localSheetId="2">'2A-2_EFT (Monthly)'!$A$1:$CD$76</definedName>
    <definedName name="_xlnm.Print_Area" localSheetId="3">'3_Levels 1&amp;2'!$A$1:$AZ$76</definedName>
    <definedName name="_xlnm.Print_Area" localSheetId="4">'3A_Level 3'!$A$1:$M$76</definedName>
    <definedName name="_xlnm.Print_Area" localSheetId="5">'4_Level 4'!$A$1:$R$216</definedName>
    <definedName name="_xlnm.Print_Area" localSheetId="6">'5A1_Labs'!$A$1:$X$9</definedName>
    <definedName name="_xlnm.Print_Area" localSheetId="7">'5A2_Legacy Type 2'!$A$1:$AH$14</definedName>
    <definedName name="_xlnm.Print_Area" localSheetId="8">'5A2A_New Vision'!$A$1:$AF$83</definedName>
    <definedName name="_xlnm.Print_Area" localSheetId="9">'5A2B_Glencoe'!$A$1:$AF$83</definedName>
    <definedName name="_xlnm.Print_Area" localSheetId="10">'5A2C_ISL'!$A$1:$AF$86</definedName>
    <definedName name="_xlnm.Print_Area" localSheetId="11">'5A2D_Avoyelles'!$A$1:$AF$83</definedName>
    <definedName name="_xlnm.Print_Area" localSheetId="12">'5A2E_Delhi'!$A$1:$AF$83</definedName>
    <definedName name="_xlnm.Print_Area" localSheetId="13">'5A2F_Belle Chasse'!$A$1:$AF$83</definedName>
    <definedName name="_xlnm.Print_Area" localSheetId="14">'5A2H_MAX'!$A$1:$AF$83</definedName>
    <definedName name="_xlnm.Print_Area" localSheetId="15">'5A3_OJJ'!$A$1:$S$83</definedName>
    <definedName name="_xlnm.Print_Area" localSheetId="16">'5A4_NOCCA'!$A$1:$R$83</definedName>
    <definedName name="_xlnm.Print_Area" localSheetId="17">'5A5_LSMSA'!$A$1:$R$83</definedName>
    <definedName name="_xlnm.Print_Area" localSheetId="18">'5A6_Thrive'!$A$1:$R$83</definedName>
    <definedName name="_xlnm.Print_Area" localSheetId="19">'5B2_RSD LA'!$A$1:$AT$20</definedName>
    <definedName name="_xlnm.Print_Area" localSheetId="20">'5C1_New Type 2'!$A$1:$AV$44</definedName>
    <definedName name="_xlnm.Print_Area" localSheetId="21">'5C1A_Madison'!$A$1:$AS$84</definedName>
    <definedName name="_xlnm.Print_Area" localSheetId="45">'5C1AA_Laurel'!$A$1:$AS$84</definedName>
    <definedName name="_xlnm.Print_Area" localSheetId="46">'5C1AB_Apex'!$A$1:$AS$84</definedName>
    <definedName name="_xlnm.Print_Area" localSheetId="47">'5C1AC_Smothers'!$A$1:$AS$84</definedName>
    <definedName name="_xlnm.Print_Area" localSheetId="48">'5C1AD_Greater'!$A$1:$AS$84</definedName>
    <definedName name="_xlnm.Print_Area" localSheetId="49">'5C1AE_Noble Minds'!$A$1:$AS$84</definedName>
    <definedName name="_xlnm.Print_Area" localSheetId="50">'5C1AF_JCFA-Laf'!$A$1:$AS$84</definedName>
    <definedName name="_xlnm.Print_Area" localSheetId="51">'5C1AG_Collegiate'!$A$1:$AS$84</definedName>
    <definedName name="_xlnm.Print_Area" localSheetId="52">'5C1AH_BRUP'!$A$1:$AS$84</definedName>
    <definedName name="_xlnm.Print_Area" localSheetId="53">'5C1AI_Harmony'!$A$1:$AS$84</definedName>
    <definedName name="_xlnm.Print_Area" localSheetId="54">'5C1AJ_Athlos'!$A$1:$AS$84</definedName>
    <definedName name="_xlnm.Print_Area" localSheetId="22">'5C1B_DArbonne'!$A$1:$AS$84</definedName>
    <definedName name="_xlnm.Print_Area" localSheetId="23">'5C1C_Intl High'!$A$1:$AS$84</definedName>
    <definedName name="_xlnm.Print_Area" localSheetId="24">'5C1D_NOMMA'!$A$1:$AS$84</definedName>
    <definedName name="_xlnm.Print_Area" localSheetId="25">'5C1E_LFNO'!$A$1:$AS$84</definedName>
    <definedName name="_xlnm.Print_Area" localSheetId="26">'5C1F_L.C. Charter'!$A$1:$AS$84</definedName>
    <definedName name="_xlnm.Print_Area" localSheetId="27">'5C1G_JS Clark'!$A$1:$AS$84</definedName>
    <definedName name="_xlnm.Print_Area" localSheetId="28">'5C1H_Southwest'!$A$1:$AS$84</definedName>
    <definedName name="_xlnm.Print_Area" localSheetId="29">'5C1I_LA Key'!$A$1:$AS$84</definedName>
    <definedName name="_xlnm.Print_Area" localSheetId="30">'5C1J_Jeff Chamber'!$A$1:$AS$84</definedName>
    <definedName name="_xlnm.Print_Area" localSheetId="31">'5C1M_GEO Mid'!$A$1:$AS$84</definedName>
    <definedName name="_xlnm.Print_Area" localSheetId="32">'5C1N_Delta'!$A$1:$AS$84</definedName>
    <definedName name="_xlnm.Print_Area" localSheetId="33">'5C1O_Impact'!$A$1:$AS$84</definedName>
    <definedName name="_xlnm.Print_Area" localSheetId="34">'5C1P_Vision'!$A$1:$AS$84</definedName>
    <definedName name="_xlnm.Print_Area" localSheetId="35">'5C1Q_Advantage'!$A$1:$AS$84</definedName>
    <definedName name="_xlnm.Print_Area" localSheetId="36">'5C1R_Iberville'!$A$1:$AS$84</definedName>
    <definedName name="_xlnm.Print_Area" localSheetId="37">'5C1S_LC Col Prep'!$A$1:$AS$84</definedName>
    <definedName name="_xlnm.Print_Area" localSheetId="38">'5C1T_Northeast'!$A$1:$AS$84</definedName>
    <definedName name="_xlnm.Print_Area" localSheetId="39">'5C1U_Acadiana Ren'!$A$1:$AS$84</definedName>
    <definedName name="_xlnm.Print_Area" localSheetId="40">'5C1V_Laf Ren'!$A$1:$AS$84</definedName>
    <definedName name="_xlnm.Print_Area" localSheetId="41">'5C1W_Willow'!$A$1:$AS$84</definedName>
    <definedName name="_xlnm.Print_Area" localSheetId="42">'5C1X_Tangi'!$A$1:$AS$84</definedName>
    <definedName name="_xlnm.Print_Area" localSheetId="43">'5C1Y_GEO'!$A$1:$AS$84</definedName>
    <definedName name="_xlnm.Print_Area" localSheetId="44">'5C1Z_Lincoln Prep'!$A$1:$AS$84</definedName>
    <definedName name="_xlnm.Print_Area" localSheetId="55">'5C2_LAVCA'!$A$1:$AT$84</definedName>
    <definedName name="_xlnm.Print_Area" localSheetId="56">'5C3_UnvView'!$A$1:$AT$84</definedName>
    <definedName name="_xlnm.Print_Area" localSheetId="57">'6_Local Deduct Calc'!$A$1:$J$76</definedName>
    <definedName name="_xlnm.Print_Area" localSheetId="58">'7_Local Revenue'!$A$1:$AR$76</definedName>
    <definedName name="_xlnm.Print_Area" localSheetId="59">'8_2.1.18 SIS'!$A$1:$BD$76</definedName>
    <definedName name="_xlnm.Print_Area" localSheetId="60">'8A_2.1.18 RSD Op &amp; 5s'!$A$1:$F$14</definedName>
    <definedName name="_xlnm.Print_Area" localSheetId="62">'Per Pupil_Weighted Funding'!$A$1:$AG$76</definedName>
    <definedName name="_xlnm.Print_Area" localSheetId="63">Placeholder_Tallulah!$A$1:$AS$84</definedName>
    <definedName name="_xlnm.Print_Area" localSheetId="61">'Source Data'!$A$1:$O$78</definedName>
    <definedName name="_xlnm.Print_Titles" localSheetId="0">'2_State Distrib and Adjs'!$A:$B</definedName>
    <definedName name="_xlnm.Print_Titles" localSheetId="1">'2A-1_EFT (Annual)'!$A:$B</definedName>
    <definedName name="_xlnm.Print_Titles" localSheetId="2">'2A-2_EFT (Monthly)'!$A:$B</definedName>
    <definedName name="_xlnm.Print_Titles" localSheetId="3">'3_Levels 1&amp;2'!$A:$B</definedName>
    <definedName name="_xlnm.Print_Titles" localSheetId="4">'3A_Level 3'!$A:$B</definedName>
    <definedName name="_xlnm.Print_Titles" localSheetId="5">'4_Level 4'!$A:$C,'4_Level 4'!$1:$4</definedName>
    <definedName name="_xlnm.Print_Titles" localSheetId="6">'5A1_Labs'!$A:$B</definedName>
    <definedName name="_xlnm.Print_Titles" localSheetId="7">'5A2_Legacy Type 2'!$A:$B</definedName>
    <definedName name="_xlnm.Print_Titles" localSheetId="8">'5A2A_New Vision'!$A:$B</definedName>
    <definedName name="_xlnm.Print_Titles" localSheetId="9">'5A2B_Glencoe'!$A:$B</definedName>
    <definedName name="_xlnm.Print_Titles" localSheetId="10">'5A2C_ISL'!$A:$B</definedName>
    <definedName name="_xlnm.Print_Titles" localSheetId="11">'5A2D_Avoyelles'!$A:$B</definedName>
    <definedName name="_xlnm.Print_Titles" localSheetId="12">'5A2E_Delhi'!$A:$B</definedName>
    <definedName name="_xlnm.Print_Titles" localSheetId="13">'5A2F_Belle Chasse'!$A:$B</definedName>
    <definedName name="_xlnm.Print_Titles" localSheetId="14">'5A2H_MAX'!$A:$B</definedName>
    <definedName name="_xlnm.Print_Titles" localSheetId="15">'5A3_OJJ'!$A:$B</definedName>
    <definedName name="_xlnm.Print_Titles" localSheetId="16">'5A4_NOCCA'!$A:$B</definedName>
    <definedName name="_xlnm.Print_Titles" localSheetId="17">'5A5_LSMSA'!$A:$B</definedName>
    <definedName name="_xlnm.Print_Titles" localSheetId="18">'5A6_Thrive'!$A:$B</definedName>
    <definedName name="_xlnm.Print_Titles" localSheetId="19">'5B2_RSD LA'!$A:$C</definedName>
    <definedName name="_xlnm.Print_Titles" localSheetId="20">'5C1_New Type 2'!$A:$C,'5C1_New Type 2'!$1:$4</definedName>
    <definedName name="_xlnm.Print_Titles" localSheetId="21">'5C1A_Madison'!$A:$B</definedName>
    <definedName name="_xlnm.Print_Titles" localSheetId="45">'5C1AA_Laurel'!$A:$B</definedName>
    <definedName name="_xlnm.Print_Titles" localSheetId="46">'5C1AB_Apex'!$A:$B</definedName>
    <definedName name="_xlnm.Print_Titles" localSheetId="47">'5C1AC_Smothers'!$A:$B</definedName>
    <definedName name="_xlnm.Print_Titles" localSheetId="48">'5C1AD_Greater'!$A:$B</definedName>
    <definedName name="_xlnm.Print_Titles" localSheetId="49">'5C1AE_Noble Minds'!$A:$B</definedName>
    <definedName name="_xlnm.Print_Titles" localSheetId="50">'5C1AF_JCFA-Laf'!$A:$B</definedName>
    <definedName name="_xlnm.Print_Titles" localSheetId="51">'5C1AG_Collegiate'!$A:$B</definedName>
    <definedName name="_xlnm.Print_Titles" localSheetId="52">'5C1AH_BRUP'!$A:$B</definedName>
    <definedName name="_xlnm.Print_Titles" localSheetId="53">'5C1AI_Harmony'!$A:$B</definedName>
    <definedName name="_xlnm.Print_Titles" localSheetId="54">'5C1AJ_Athlos'!$A:$B</definedName>
    <definedName name="_xlnm.Print_Titles" localSheetId="22">'5C1B_DArbonne'!$A:$B</definedName>
    <definedName name="_xlnm.Print_Titles" localSheetId="23">'5C1C_Intl High'!$A:$B</definedName>
    <definedName name="_xlnm.Print_Titles" localSheetId="24">'5C1D_NOMMA'!$A:$B</definedName>
    <definedName name="_xlnm.Print_Titles" localSheetId="25">'5C1E_LFNO'!$A:$B</definedName>
    <definedName name="_xlnm.Print_Titles" localSheetId="26">'5C1F_L.C. Charter'!$A:$B</definedName>
    <definedName name="_xlnm.Print_Titles" localSheetId="27">'5C1G_JS Clark'!$A:$B</definedName>
    <definedName name="_xlnm.Print_Titles" localSheetId="28">'5C1H_Southwest'!$A:$B</definedName>
    <definedName name="_xlnm.Print_Titles" localSheetId="29">'5C1I_LA Key'!$A:$B</definedName>
    <definedName name="_xlnm.Print_Titles" localSheetId="30">'5C1J_Jeff Chamber'!$A:$B</definedName>
    <definedName name="_xlnm.Print_Titles" localSheetId="31">'5C1M_GEO Mid'!$A:$B</definedName>
    <definedName name="_xlnm.Print_Titles" localSheetId="32">'5C1N_Delta'!$A:$B</definedName>
    <definedName name="_xlnm.Print_Titles" localSheetId="33">'5C1O_Impact'!$A:$B</definedName>
    <definedName name="_xlnm.Print_Titles" localSheetId="34">'5C1P_Vision'!$A:$B</definedName>
    <definedName name="_xlnm.Print_Titles" localSheetId="35">'5C1Q_Advantage'!$A:$B</definedName>
    <definedName name="_xlnm.Print_Titles" localSheetId="36">'5C1R_Iberville'!$A:$B</definedName>
    <definedName name="_xlnm.Print_Titles" localSheetId="37">'5C1S_LC Col Prep'!$A:$B</definedName>
    <definedName name="_xlnm.Print_Titles" localSheetId="38">'5C1T_Northeast'!$A:$B</definedName>
    <definedName name="_xlnm.Print_Titles" localSheetId="39">'5C1U_Acadiana Ren'!$A:$B</definedName>
    <definedName name="_xlnm.Print_Titles" localSheetId="40">'5C1V_Laf Ren'!$A:$B</definedName>
    <definedName name="_xlnm.Print_Titles" localSheetId="41">'5C1W_Willow'!$A:$B</definedName>
    <definedName name="_xlnm.Print_Titles" localSheetId="42">'5C1X_Tangi'!$A:$B</definedName>
    <definedName name="_xlnm.Print_Titles" localSheetId="43">'5C1Y_GEO'!$A:$B</definedName>
    <definedName name="_xlnm.Print_Titles" localSheetId="44">'5C1Z_Lincoln Prep'!$A:$B</definedName>
    <definedName name="_xlnm.Print_Titles" localSheetId="55">'5C2_LAVCA'!$A:$B</definedName>
    <definedName name="_xlnm.Print_Titles" localSheetId="56">'5C3_UnvView'!$A:$B</definedName>
    <definedName name="_xlnm.Print_Titles" localSheetId="58">'7_Local Revenue'!$A:$B</definedName>
    <definedName name="_xlnm.Print_Titles" localSheetId="59">'8_2.1.18 SIS'!$A:$B</definedName>
    <definedName name="_xlnm.Print_Titles" localSheetId="62">'Per Pupil_Weighted Funding'!$A:$B</definedName>
    <definedName name="_xlnm.Print_Titles" localSheetId="63">Placeholder_Tallulah!$A:$B</definedName>
    <definedName name="_xlnm.Print_Titles" localSheetId="61">'Source Data'!$A:$B</definedName>
  </definedNames>
  <calcPr calcId="162913"/>
</workbook>
</file>

<file path=xl/calcChain.xml><?xml version="1.0" encoding="utf-8"?>
<calcChain xmlns="http://schemas.openxmlformats.org/spreadsheetml/2006/main">
  <c r="C75" i="212" l="1"/>
  <c r="C74" i="212"/>
  <c r="C73" i="212"/>
  <c r="C72" i="212"/>
  <c r="C71" i="212"/>
  <c r="C70" i="212"/>
  <c r="C69" i="212"/>
  <c r="C68" i="212"/>
  <c r="C67" i="212"/>
  <c r="C66" i="212"/>
  <c r="C65" i="212"/>
  <c r="C64" i="212"/>
  <c r="C63" i="212"/>
  <c r="C62" i="212"/>
  <c r="C61" i="212"/>
  <c r="C60" i="212"/>
  <c r="C59" i="212"/>
  <c r="C58" i="212"/>
  <c r="C57" i="212"/>
  <c r="C56" i="212"/>
  <c r="C55" i="212"/>
  <c r="C54" i="212"/>
  <c r="C53" i="212"/>
  <c r="C52" i="212"/>
  <c r="C51" i="212"/>
  <c r="C50" i="212"/>
  <c r="C49" i="212"/>
  <c r="C48" i="212"/>
  <c r="C47" i="212"/>
  <c r="C46" i="212"/>
  <c r="C45" i="212"/>
  <c r="C44" i="212"/>
  <c r="C43" i="212"/>
  <c r="C42" i="212"/>
  <c r="C41" i="212"/>
  <c r="C40" i="212"/>
  <c r="C39" i="212"/>
  <c r="C38" i="212"/>
  <c r="C37" i="212"/>
  <c r="C36" i="212"/>
  <c r="C35" i="212"/>
  <c r="C34" i="212"/>
  <c r="C33" i="212"/>
  <c r="C32" i="212"/>
  <c r="C31" i="212"/>
  <c r="C30" i="212"/>
  <c r="C29" i="212"/>
  <c r="C28" i="212"/>
  <c r="C27" i="212"/>
  <c r="C26" i="212"/>
  <c r="C25" i="212"/>
  <c r="C24" i="212"/>
  <c r="C23" i="212"/>
  <c r="C22" i="212"/>
  <c r="C21" i="212"/>
  <c r="C20" i="212"/>
  <c r="C19" i="212"/>
  <c r="C18" i="212"/>
  <c r="C17" i="212"/>
  <c r="C16" i="212"/>
  <c r="C15" i="212"/>
  <c r="C14" i="212"/>
  <c r="C13" i="212"/>
  <c r="C12" i="212"/>
  <c r="C11" i="212"/>
  <c r="C10" i="212"/>
  <c r="C9" i="212"/>
  <c r="C8" i="212"/>
  <c r="C7" i="212"/>
  <c r="C75" i="211"/>
  <c r="C74" i="211"/>
  <c r="C73" i="211"/>
  <c r="C72" i="211"/>
  <c r="C71" i="211"/>
  <c r="C70" i="211"/>
  <c r="C69" i="211"/>
  <c r="C68" i="211"/>
  <c r="C67" i="211"/>
  <c r="C66" i="211"/>
  <c r="C65" i="211"/>
  <c r="C64" i="211"/>
  <c r="C63" i="211"/>
  <c r="C62" i="211"/>
  <c r="C61" i="211"/>
  <c r="C60" i="211"/>
  <c r="C59" i="211"/>
  <c r="C58" i="211"/>
  <c r="C57" i="211"/>
  <c r="C56" i="211"/>
  <c r="C55" i="211"/>
  <c r="C54" i="211"/>
  <c r="C53" i="211"/>
  <c r="C52" i="211"/>
  <c r="C51" i="211"/>
  <c r="C50" i="211"/>
  <c r="C49" i="211"/>
  <c r="C48" i="211"/>
  <c r="C47" i="211"/>
  <c r="C46" i="211"/>
  <c r="C45" i="211"/>
  <c r="C44" i="211"/>
  <c r="C43" i="211"/>
  <c r="C42" i="211"/>
  <c r="C41" i="211"/>
  <c r="C40" i="211"/>
  <c r="C39" i="211"/>
  <c r="C38" i="211"/>
  <c r="C37" i="211"/>
  <c r="C36" i="211"/>
  <c r="C35" i="211"/>
  <c r="C34" i="211"/>
  <c r="C33" i="211"/>
  <c r="C32" i="211"/>
  <c r="C31" i="211"/>
  <c r="C30" i="211"/>
  <c r="C29" i="211"/>
  <c r="C28" i="211"/>
  <c r="C27" i="211"/>
  <c r="C26" i="211"/>
  <c r="C25" i="211"/>
  <c r="C24" i="211"/>
  <c r="C23" i="211"/>
  <c r="C22" i="211"/>
  <c r="C21" i="211"/>
  <c r="C20" i="211"/>
  <c r="C19" i="211"/>
  <c r="C18" i="211"/>
  <c r="C17" i="211"/>
  <c r="C16" i="211"/>
  <c r="C15" i="211"/>
  <c r="C14" i="211"/>
  <c r="C13" i="211"/>
  <c r="C12" i="211"/>
  <c r="C11" i="211"/>
  <c r="C10" i="211"/>
  <c r="C9" i="211"/>
  <c r="C8" i="211"/>
  <c r="C7" i="211"/>
  <c r="M4" i="141" l="1"/>
  <c r="N4" i="141"/>
  <c r="M4" i="241"/>
  <c r="N4" i="241"/>
  <c r="M4" i="140"/>
  <c r="N4" i="140"/>
  <c r="D17" i="46"/>
  <c r="P216" i="167"/>
  <c r="M216" i="167"/>
  <c r="K216" i="167"/>
  <c r="H216" i="167"/>
  <c r="F216" i="167"/>
  <c r="D197" i="167"/>
  <c r="D184" i="167"/>
  <c r="D182" i="167"/>
  <c r="D175" i="167"/>
  <c r="O215" i="167"/>
  <c r="Q215" i="167" s="1"/>
  <c r="I215" i="167"/>
  <c r="G215" i="167"/>
  <c r="E215" i="167"/>
  <c r="N148" i="167"/>
  <c r="O148" i="167" s="1"/>
  <c r="Q148" i="167" s="1"/>
  <c r="L148" i="167"/>
  <c r="I148" i="167"/>
  <c r="G148" i="167"/>
  <c r="D148" i="167"/>
  <c r="E148" i="167" s="1"/>
  <c r="D216" i="167" l="1"/>
  <c r="D42" i="167" s="1"/>
  <c r="J215" i="167"/>
  <c r="R215" i="167" s="1"/>
  <c r="J148" i="167"/>
  <c r="Y75" i="206"/>
  <c r="Y74" i="206"/>
  <c r="Y73" i="206"/>
  <c r="Y72" i="206"/>
  <c r="Y71" i="206"/>
  <c r="Y70" i="206"/>
  <c r="Y69" i="206"/>
  <c r="Y68" i="206"/>
  <c r="Y67" i="206"/>
  <c r="Y66" i="206"/>
  <c r="Y65" i="206"/>
  <c r="Y64" i="206"/>
  <c r="Y63" i="206"/>
  <c r="Y62" i="206"/>
  <c r="Y61" i="206"/>
  <c r="Y60" i="206"/>
  <c r="Y59" i="206"/>
  <c r="Y58" i="206"/>
  <c r="Y57" i="206"/>
  <c r="Y56" i="206"/>
  <c r="Y55" i="206"/>
  <c r="Y54" i="206"/>
  <c r="Y53" i="206"/>
  <c r="Y52" i="206"/>
  <c r="Y51" i="206"/>
  <c r="Y50" i="206"/>
  <c r="Y49" i="206"/>
  <c r="Y48" i="206"/>
  <c r="Y47" i="206"/>
  <c r="Y46" i="206"/>
  <c r="Y45" i="206"/>
  <c r="Y44" i="206"/>
  <c r="Y43" i="206"/>
  <c r="Y42" i="206"/>
  <c r="Y41" i="206"/>
  <c r="Y40" i="206"/>
  <c r="Y39" i="206"/>
  <c r="Y38" i="206"/>
  <c r="Y37" i="206"/>
  <c r="Y36" i="206"/>
  <c r="Y35" i="206"/>
  <c r="Y34" i="206"/>
  <c r="Y33" i="206"/>
  <c r="Y32" i="206"/>
  <c r="Y31" i="206"/>
  <c r="Y30" i="206"/>
  <c r="Y29" i="206"/>
  <c r="Y28" i="206"/>
  <c r="Y27" i="206"/>
  <c r="Y26" i="206"/>
  <c r="Y25" i="206"/>
  <c r="Y24" i="206"/>
  <c r="Y23" i="206"/>
  <c r="Y22" i="206"/>
  <c r="Y21" i="206"/>
  <c r="Y20" i="206"/>
  <c r="Y19" i="206"/>
  <c r="Y18" i="206"/>
  <c r="Y17" i="206"/>
  <c r="Y16" i="206"/>
  <c r="Y15" i="206"/>
  <c r="Y14" i="206"/>
  <c r="Y13" i="206"/>
  <c r="Y12" i="206"/>
  <c r="Y11" i="206"/>
  <c r="Y10" i="206"/>
  <c r="Y9" i="206"/>
  <c r="Y8" i="206"/>
  <c r="Y7" i="206"/>
  <c r="Y76" i="206" s="1"/>
  <c r="AO75" i="206"/>
  <c r="AO74" i="206"/>
  <c r="AO73" i="206"/>
  <c r="AO72" i="206"/>
  <c r="AO71" i="206"/>
  <c r="AO70" i="206"/>
  <c r="AO69" i="206"/>
  <c r="AO68" i="206"/>
  <c r="AO67" i="206"/>
  <c r="AO66" i="206"/>
  <c r="AO65" i="206"/>
  <c r="AO64" i="206"/>
  <c r="AO63" i="206"/>
  <c r="AO62" i="206"/>
  <c r="AO61" i="206"/>
  <c r="AO60" i="206"/>
  <c r="AO59" i="206"/>
  <c r="AO58" i="206"/>
  <c r="AO57" i="206"/>
  <c r="AO56" i="206"/>
  <c r="AO55" i="206"/>
  <c r="AO54" i="206"/>
  <c r="AO53" i="206"/>
  <c r="AO52" i="206"/>
  <c r="AO51" i="206"/>
  <c r="AO50" i="206"/>
  <c r="AO49" i="206"/>
  <c r="AO48" i="206"/>
  <c r="AO47" i="206"/>
  <c r="AO46" i="206"/>
  <c r="AO45" i="206"/>
  <c r="AO44" i="206"/>
  <c r="AO43" i="206"/>
  <c r="AO42" i="206"/>
  <c r="AO41" i="206"/>
  <c r="AO40" i="206"/>
  <c r="AO39" i="206"/>
  <c r="AO38" i="206"/>
  <c r="AO37" i="206"/>
  <c r="AO36" i="206"/>
  <c r="AO35" i="206"/>
  <c r="AO34" i="206"/>
  <c r="AO33" i="206"/>
  <c r="AO32" i="206"/>
  <c r="AO31" i="206"/>
  <c r="AO30" i="206"/>
  <c r="AO29" i="206"/>
  <c r="AO28" i="206"/>
  <c r="AO27" i="206"/>
  <c r="AO26" i="206"/>
  <c r="AO25" i="206"/>
  <c r="AO24" i="206"/>
  <c r="AO23" i="206"/>
  <c r="AO22" i="206"/>
  <c r="AO21" i="206"/>
  <c r="AO20" i="206"/>
  <c r="AO19" i="206"/>
  <c r="AO18" i="206"/>
  <c r="AO17" i="206"/>
  <c r="AO16" i="206"/>
  <c r="AO15" i="206"/>
  <c r="AO14" i="206"/>
  <c r="AO13" i="206"/>
  <c r="AO12" i="206"/>
  <c r="AO11" i="206"/>
  <c r="AO10" i="206"/>
  <c r="AO9" i="206"/>
  <c r="AO8" i="206"/>
  <c r="AO7" i="206"/>
  <c r="AD83" i="206"/>
  <c r="Z83" i="206"/>
  <c r="Y83" i="206"/>
  <c r="D90" i="247"/>
  <c r="C32" i="247"/>
  <c r="D91" i="247"/>
  <c r="C42" i="247"/>
  <c r="D92" i="247"/>
  <c r="C44" i="247"/>
  <c r="D93" i="247"/>
  <c r="C50" i="247"/>
  <c r="D94" i="247"/>
  <c r="C51" i="247"/>
  <c r="D90" i="248"/>
  <c r="C32" i="248"/>
  <c r="D91" i="248"/>
  <c r="C42" i="248"/>
  <c r="D92" i="248"/>
  <c r="C44" i="248"/>
  <c r="C7" i="246"/>
  <c r="C8" i="246"/>
  <c r="C9" i="246"/>
  <c r="C10" i="246"/>
  <c r="C11" i="246"/>
  <c r="C12" i="246"/>
  <c r="C13" i="246"/>
  <c r="C14" i="246"/>
  <c r="C15" i="246"/>
  <c r="C16" i="246"/>
  <c r="C17" i="246"/>
  <c r="C18" i="246"/>
  <c r="C19" i="246"/>
  <c r="C20" i="246"/>
  <c r="C21" i="246"/>
  <c r="C22" i="246"/>
  <c r="C23" i="246"/>
  <c r="C24" i="246"/>
  <c r="C25" i="246"/>
  <c r="C26" i="246"/>
  <c r="C27" i="246"/>
  <c r="C28" i="246"/>
  <c r="C29" i="246"/>
  <c r="C30" i="246"/>
  <c r="C31" i="246"/>
  <c r="C32" i="246"/>
  <c r="C33" i="246"/>
  <c r="C34" i="246"/>
  <c r="C35" i="246"/>
  <c r="C36" i="246"/>
  <c r="C37" i="246"/>
  <c r="C38" i="246"/>
  <c r="C39" i="246"/>
  <c r="C40" i="246"/>
  <c r="C41" i="246"/>
  <c r="C42" i="246"/>
  <c r="C43" i="246"/>
  <c r="C44" i="246"/>
  <c r="C45" i="246"/>
  <c r="C46" i="246"/>
  <c r="C47" i="246"/>
  <c r="C48" i="246"/>
  <c r="C49" i="246"/>
  <c r="C50" i="246"/>
  <c r="C51" i="246"/>
  <c r="C52" i="246"/>
  <c r="C53" i="246"/>
  <c r="C54" i="246"/>
  <c r="C55" i="246"/>
  <c r="C56" i="246"/>
  <c r="C57" i="246"/>
  <c r="C58" i="246"/>
  <c r="C59" i="246"/>
  <c r="C60" i="246"/>
  <c r="C61" i="246"/>
  <c r="C62" i="246"/>
  <c r="C63" i="246"/>
  <c r="C64" i="246"/>
  <c r="C65" i="246"/>
  <c r="C66" i="246"/>
  <c r="C67" i="246"/>
  <c r="C68" i="246"/>
  <c r="C69" i="246"/>
  <c r="C70" i="246"/>
  <c r="C71" i="246"/>
  <c r="C72" i="246"/>
  <c r="C73" i="246"/>
  <c r="C74" i="246"/>
  <c r="C75" i="246"/>
  <c r="C7" i="244"/>
  <c r="C8" i="244"/>
  <c r="C9" i="244"/>
  <c r="C10" i="244"/>
  <c r="C11" i="244"/>
  <c r="C12" i="244"/>
  <c r="C13" i="244"/>
  <c r="C14" i="244"/>
  <c r="C15" i="244"/>
  <c r="C16" i="244"/>
  <c r="C17" i="244"/>
  <c r="C18" i="244"/>
  <c r="C19" i="244"/>
  <c r="C20" i="244"/>
  <c r="C21" i="244"/>
  <c r="C22" i="244"/>
  <c r="C23" i="244"/>
  <c r="C24" i="244"/>
  <c r="C25" i="244"/>
  <c r="C26" i="244"/>
  <c r="C27" i="244"/>
  <c r="C28" i="244"/>
  <c r="C29" i="244"/>
  <c r="C30" i="244"/>
  <c r="C31" i="244"/>
  <c r="C32" i="244"/>
  <c r="C33" i="244"/>
  <c r="C34" i="244"/>
  <c r="C35" i="244"/>
  <c r="C36" i="244"/>
  <c r="C37" i="244"/>
  <c r="C38" i="244"/>
  <c r="C39" i="244"/>
  <c r="C40" i="244"/>
  <c r="C41" i="244"/>
  <c r="C42" i="244"/>
  <c r="C43" i="244"/>
  <c r="C44" i="244"/>
  <c r="C45" i="244"/>
  <c r="C46" i="244"/>
  <c r="C47" i="244"/>
  <c r="C48" i="244"/>
  <c r="C49" i="244"/>
  <c r="C50" i="244"/>
  <c r="C51" i="244"/>
  <c r="C52" i="244"/>
  <c r="C53" i="244"/>
  <c r="C54" i="244"/>
  <c r="C55" i="244"/>
  <c r="C56" i="244"/>
  <c r="C57" i="244"/>
  <c r="C58" i="244"/>
  <c r="C59" i="244"/>
  <c r="C60" i="244"/>
  <c r="C61" i="244"/>
  <c r="C62" i="244"/>
  <c r="C63" i="244"/>
  <c r="C64" i="244"/>
  <c r="C65" i="244"/>
  <c r="C66" i="244"/>
  <c r="C67" i="244"/>
  <c r="C68" i="244"/>
  <c r="C69" i="244"/>
  <c r="C70" i="244"/>
  <c r="C71" i="244"/>
  <c r="C72" i="244"/>
  <c r="C73" i="244"/>
  <c r="C74" i="244"/>
  <c r="C75" i="244"/>
  <c r="C7" i="243"/>
  <c r="C8" i="243"/>
  <c r="C9" i="243"/>
  <c r="C10" i="243"/>
  <c r="C11" i="243"/>
  <c r="C12" i="243"/>
  <c r="C13" i="243"/>
  <c r="C14" i="243"/>
  <c r="C15" i="243"/>
  <c r="C16" i="243"/>
  <c r="C17" i="243"/>
  <c r="C18" i="243"/>
  <c r="C19" i="243"/>
  <c r="C20" i="243"/>
  <c r="C21" i="243"/>
  <c r="C22" i="243"/>
  <c r="C23" i="243"/>
  <c r="C24" i="243"/>
  <c r="C25" i="243"/>
  <c r="C26" i="243"/>
  <c r="C27" i="243"/>
  <c r="C28" i="243"/>
  <c r="C29" i="243"/>
  <c r="C30" i="243"/>
  <c r="C31" i="243"/>
  <c r="C32" i="243"/>
  <c r="C33" i="243"/>
  <c r="C34" i="243"/>
  <c r="C35" i="243"/>
  <c r="C36" i="243"/>
  <c r="C37" i="243"/>
  <c r="C38" i="243"/>
  <c r="C39" i="243"/>
  <c r="C40" i="243"/>
  <c r="C41" i="243"/>
  <c r="C42" i="243"/>
  <c r="C43" i="243"/>
  <c r="C44" i="243"/>
  <c r="C45" i="243"/>
  <c r="C46" i="243"/>
  <c r="C47" i="243"/>
  <c r="C48" i="243"/>
  <c r="C49" i="243"/>
  <c r="C50" i="243"/>
  <c r="C51" i="243"/>
  <c r="C52" i="243"/>
  <c r="C53" i="243"/>
  <c r="C54" i="243"/>
  <c r="C55" i="243"/>
  <c r="C56" i="243"/>
  <c r="C57" i="243"/>
  <c r="C58" i="243"/>
  <c r="C59" i="243"/>
  <c r="C60" i="243"/>
  <c r="C61" i="243"/>
  <c r="C62" i="243"/>
  <c r="C63" i="243"/>
  <c r="C64" i="243"/>
  <c r="C65" i="243"/>
  <c r="C66" i="243"/>
  <c r="C67" i="243"/>
  <c r="C68" i="243"/>
  <c r="C69" i="243"/>
  <c r="C70" i="243"/>
  <c r="C71" i="243"/>
  <c r="C72" i="243"/>
  <c r="C73" i="243"/>
  <c r="C74" i="243"/>
  <c r="C75" i="243"/>
  <c r="C7" i="242"/>
  <c r="C8" i="242"/>
  <c r="C9" i="242"/>
  <c r="C10" i="242"/>
  <c r="C11" i="242"/>
  <c r="C12" i="242"/>
  <c r="C13" i="242"/>
  <c r="C14" i="242"/>
  <c r="C15" i="242"/>
  <c r="C16" i="242"/>
  <c r="C17" i="242"/>
  <c r="C18" i="242"/>
  <c r="C19" i="242"/>
  <c r="C20" i="242"/>
  <c r="C21" i="242"/>
  <c r="C22" i="242"/>
  <c r="C23" i="242"/>
  <c r="C24" i="242"/>
  <c r="C25" i="242"/>
  <c r="C26" i="242"/>
  <c r="C27" i="242"/>
  <c r="C28" i="242"/>
  <c r="C29" i="242"/>
  <c r="C30" i="242"/>
  <c r="C31" i="242"/>
  <c r="C32" i="242"/>
  <c r="C33" i="242"/>
  <c r="C34" i="242"/>
  <c r="C35" i="242"/>
  <c r="C36" i="242"/>
  <c r="C37" i="242"/>
  <c r="C38" i="242"/>
  <c r="C39" i="242"/>
  <c r="C40" i="242"/>
  <c r="C41" i="242"/>
  <c r="C42" i="242"/>
  <c r="C43" i="242"/>
  <c r="C44" i="242"/>
  <c r="C45" i="242"/>
  <c r="C46" i="242"/>
  <c r="C47" i="242"/>
  <c r="C48" i="242"/>
  <c r="C49" i="242"/>
  <c r="C50" i="242"/>
  <c r="C51" i="242"/>
  <c r="C52" i="242"/>
  <c r="C53" i="242"/>
  <c r="C54" i="242"/>
  <c r="C55" i="242"/>
  <c r="C56" i="242"/>
  <c r="C57" i="242"/>
  <c r="C58" i="242"/>
  <c r="C59" i="242"/>
  <c r="C60" i="242"/>
  <c r="C61" i="242"/>
  <c r="C62" i="242"/>
  <c r="C63" i="242"/>
  <c r="C64" i="242"/>
  <c r="C65" i="242"/>
  <c r="C66" i="242"/>
  <c r="C67" i="242"/>
  <c r="C68" i="242"/>
  <c r="C69" i="242"/>
  <c r="C70" i="242"/>
  <c r="C71" i="242"/>
  <c r="C72" i="242"/>
  <c r="C73" i="242"/>
  <c r="C74" i="242"/>
  <c r="C75" i="242"/>
  <c r="C7" i="239"/>
  <c r="C8" i="239"/>
  <c r="C9" i="239"/>
  <c r="C10" i="239"/>
  <c r="C11" i="239"/>
  <c r="C12" i="239"/>
  <c r="C13" i="239"/>
  <c r="C14" i="239"/>
  <c r="C15" i="239"/>
  <c r="C16" i="239"/>
  <c r="C17" i="239"/>
  <c r="C18" i="239"/>
  <c r="C19" i="239"/>
  <c r="C20" i="239"/>
  <c r="C21" i="239"/>
  <c r="C22" i="239"/>
  <c r="C23" i="239"/>
  <c r="C24" i="239"/>
  <c r="C25" i="239"/>
  <c r="C26" i="239"/>
  <c r="C27" i="239"/>
  <c r="C28" i="239"/>
  <c r="C29" i="239"/>
  <c r="C30" i="239"/>
  <c r="C31" i="239"/>
  <c r="C32" i="239"/>
  <c r="C33" i="239"/>
  <c r="C34" i="239"/>
  <c r="C35" i="239"/>
  <c r="C36" i="239"/>
  <c r="C37" i="239"/>
  <c r="C38" i="239"/>
  <c r="C39" i="239"/>
  <c r="C40" i="239"/>
  <c r="C41" i="239"/>
  <c r="C42" i="239"/>
  <c r="C43" i="239"/>
  <c r="C44" i="239"/>
  <c r="C45" i="239"/>
  <c r="C46" i="239"/>
  <c r="C47" i="239"/>
  <c r="C48" i="239"/>
  <c r="C49" i="239"/>
  <c r="C50" i="239"/>
  <c r="C51" i="239"/>
  <c r="C52" i="239"/>
  <c r="C53" i="239"/>
  <c r="C54" i="239"/>
  <c r="C55" i="239"/>
  <c r="C56" i="239"/>
  <c r="C57" i="239"/>
  <c r="C58" i="239"/>
  <c r="C59" i="239"/>
  <c r="C60" i="239"/>
  <c r="C61" i="239"/>
  <c r="C62" i="239"/>
  <c r="C63" i="239"/>
  <c r="C64" i="239"/>
  <c r="C65" i="239"/>
  <c r="C66" i="239"/>
  <c r="C67" i="239"/>
  <c r="C68" i="239"/>
  <c r="C69" i="239"/>
  <c r="C70" i="239"/>
  <c r="C71" i="239"/>
  <c r="C72" i="239"/>
  <c r="C73" i="239"/>
  <c r="C74" i="239"/>
  <c r="C75" i="239"/>
  <c r="C7" i="232"/>
  <c r="C8" i="232"/>
  <c r="C9" i="232"/>
  <c r="C10" i="232"/>
  <c r="C11" i="232"/>
  <c r="C12" i="232"/>
  <c r="C13" i="232"/>
  <c r="C14" i="232"/>
  <c r="C15" i="232"/>
  <c r="C16" i="232"/>
  <c r="C17" i="232"/>
  <c r="C18" i="232"/>
  <c r="C19" i="232"/>
  <c r="C20" i="232"/>
  <c r="C21" i="232"/>
  <c r="C22" i="232"/>
  <c r="C23" i="232"/>
  <c r="C24" i="232"/>
  <c r="C25" i="232"/>
  <c r="C26" i="232"/>
  <c r="C27" i="232"/>
  <c r="C28" i="232"/>
  <c r="C29" i="232"/>
  <c r="C30" i="232"/>
  <c r="C31" i="232"/>
  <c r="C32" i="232"/>
  <c r="C33" i="232"/>
  <c r="C34" i="232"/>
  <c r="C35" i="232"/>
  <c r="C36" i="232"/>
  <c r="C37" i="232"/>
  <c r="C38" i="232"/>
  <c r="C39" i="232"/>
  <c r="C40" i="232"/>
  <c r="C41" i="232"/>
  <c r="C42" i="232"/>
  <c r="C43" i="232"/>
  <c r="C44" i="232"/>
  <c r="C45" i="232"/>
  <c r="C46" i="232"/>
  <c r="C47" i="232"/>
  <c r="C48" i="232"/>
  <c r="C49" i="232"/>
  <c r="C50" i="232"/>
  <c r="C51" i="232"/>
  <c r="C52" i="232"/>
  <c r="C53" i="232"/>
  <c r="C54" i="232"/>
  <c r="C55" i="232"/>
  <c r="C56" i="232"/>
  <c r="C57" i="232"/>
  <c r="C58" i="232"/>
  <c r="C59" i="232"/>
  <c r="C60" i="232"/>
  <c r="C61" i="232"/>
  <c r="C62" i="232"/>
  <c r="C63" i="232"/>
  <c r="C64" i="232"/>
  <c r="C65" i="232"/>
  <c r="C66" i="232"/>
  <c r="C67" i="232"/>
  <c r="C68" i="232"/>
  <c r="C69" i="232"/>
  <c r="C70" i="232"/>
  <c r="C71" i="232"/>
  <c r="C72" i="232"/>
  <c r="C73" i="232"/>
  <c r="C74" i="232"/>
  <c r="C75" i="232"/>
  <c r="C7" i="231"/>
  <c r="C8" i="231"/>
  <c r="C9" i="231"/>
  <c r="C10" i="231"/>
  <c r="C11" i="231"/>
  <c r="C12" i="231"/>
  <c r="C13" i="231"/>
  <c r="C14" i="231"/>
  <c r="C15" i="231"/>
  <c r="C16" i="231"/>
  <c r="C17" i="231"/>
  <c r="C18" i="231"/>
  <c r="C19" i="231"/>
  <c r="C20" i="231"/>
  <c r="C21" i="231"/>
  <c r="C22" i="231"/>
  <c r="C23" i="231"/>
  <c r="C24" i="231"/>
  <c r="C25" i="231"/>
  <c r="C26" i="231"/>
  <c r="C27" i="231"/>
  <c r="C28" i="231"/>
  <c r="C29" i="231"/>
  <c r="C30" i="231"/>
  <c r="C31" i="231"/>
  <c r="C32" i="231"/>
  <c r="C33" i="231"/>
  <c r="C34" i="231"/>
  <c r="C35" i="231"/>
  <c r="C36" i="231"/>
  <c r="C37" i="231"/>
  <c r="C38" i="231"/>
  <c r="C39" i="231"/>
  <c r="C40" i="231"/>
  <c r="C41" i="231"/>
  <c r="C42" i="231"/>
  <c r="C43" i="231"/>
  <c r="C44" i="231"/>
  <c r="C45" i="231"/>
  <c r="C46" i="231"/>
  <c r="C47" i="231"/>
  <c r="C48" i="231"/>
  <c r="C49" i="231"/>
  <c r="C50" i="231"/>
  <c r="C51" i="231"/>
  <c r="C52" i="231"/>
  <c r="C53" i="231"/>
  <c r="C54" i="231"/>
  <c r="C55" i="231"/>
  <c r="C56" i="231"/>
  <c r="C57" i="231"/>
  <c r="C58" i="231"/>
  <c r="C59" i="231"/>
  <c r="C60" i="231"/>
  <c r="C61" i="231"/>
  <c r="C62" i="231"/>
  <c r="C63" i="231"/>
  <c r="C64" i="231"/>
  <c r="C65" i="231"/>
  <c r="C66" i="231"/>
  <c r="C67" i="231"/>
  <c r="C68" i="231"/>
  <c r="C69" i="231"/>
  <c r="C70" i="231"/>
  <c r="C71" i="231"/>
  <c r="C72" i="231"/>
  <c r="C73" i="231"/>
  <c r="C74" i="231"/>
  <c r="C75" i="231"/>
  <c r="C7" i="230"/>
  <c r="C8" i="230"/>
  <c r="C9" i="230"/>
  <c r="C10" i="230"/>
  <c r="C11" i="230"/>
  <c r="C12" i="230"/>
  <c r="C13" i="230"/>
  <c r="C14" i="230"/>
  <c r="C15" i="230"/>
  <c r="C16" i="230"/>
  <c r="C17" i="230"/>
  <c r="C18" i="230"/>
  <c r="C19" i="230"/>
  <c r="C20" i="230"/>
  <c r="C21" i="230"/>
  <c r="C22" i="230"/>
  <c r="C23" i="230"/>
  <c r="C24" i="230"/>
  <c r="C25" i="230"/>
  <c r="C26" i="230"/>
  <c r="C27" i="230"/>
  <c r="C28" i="230"/>
  <c r="C29" i="230"/>
  <c r="C30" i="230"/>
  <c r="C31" i="230"/>
  <c r="C32" i="230"/>
  <c r="C33" i="230"/>
  <c r="C34" i="230"/>
  <c r="C35" i="230"/>
  <c r="C36" i="230"/>
  <c r="C37" i="230"/>
  <c r="C38" i="230"/>
  <c r="C39" i="230"/>
  <c r="C40" i="230"/>
  <c r="C41" i="230"/>
  <c r="C42" i="230"/>
  <c r="C43" i="230"/>
  <c r="C44" i="230"/>
  <c r="C45" i="230"/>
  <c r="C46" i="230"/>
  <c r="C47" i="230"/>
  <c r="C48" i="230"/>
  <c r="C49" i="230"/>
  <c r="C50" i="230"/>
  <c r="C51" i="230"/>
  <c r="C52" i="230"/>
  <c r="C53" i="230"/>
  <c r="C54" i="230"/>
  <c r="C55" i="230"/>
  <c r="C56" i="230"/>
  <c r="C57" i="230"/>
  <c r="C58" i="230"/>
  <c r="C59" i="230"/>
  <c r="C60" i="230"/>
  <c r="C61" i="230"/>
  <c r="C62" i="230"/>
  <c r="C63" i="230"/>
  <c r="C64" i="230"/>
  <c r="C65" i="230"/>
  <c r="C66" i="230"/>
  <c r="C67" i="230"/>
  <c r="C68" i="230"/>
  <c r="C69" i="230"/>
  <c r="C70" i="230"/>
  <c r="C71" i="230"/>
  <c r="C72" i="230"/>
  <c r="C73" i="230"/>
  <c r="C74" i="230"/>
  <c r="C75" i="230"/>
  <c r="C7" i="229"/>
  <c r="C8" i="229"/>
  <c r="C9" i="229"/>
  <c r="C10" i="229"/>
  <c r="C11" i="229"/>
  <c r="C12" i="229"/>
  <c r="C13" i="229"/>
  <c r="C14" i="229"/>
  <c r="C15" i="229"/>
  <c r="C16" i="229"/>
  <c r="C17" i="229"/>
  <c r="C18" i="229"/>
  <c r="C19" i="229"/>
  <c r="C20" i="229"/>
  <c r="C21" i="229"/>
  <c r="C22" i="229"/>
  <c r="C23" i="229"/>
  <c r="C24" i="229"/>
  <c r="C25" i="229"/>
  <c r="C26" i="229"/>
  <c r="C27" i="229"/>
  <c r="C28" i="229"/>
  <c r="C29" i="229"/>
  <c r="C30" i="229"/>
  <c r="C31" i="229"/>
  <c r="C32" i="229"/>
  <c r="C33" i="229"/>
  <c r="C34" i="229"/>
  <c r="C35" i="229"/>
  <c r="C36" i="229"/>
  <c r="C37" i="229"/>
  <c r="C38" i="229"/>
  <c r="C39" i="229"/>
  <c r="C40" i="229"/>
  <c r="C41" i="229"/>
  <c r="C42" i="229"/>
  <c r="C43" i="229"/>
  <c r="C44" i="229"/>
  <c r="C45" i="229"/>
  <c r="C46" i="229"/>
  <c r="C47" i="229"/>
  <c r="C48" i="229"/>
  <c r="C49" i="229"/>
  <c r="C50" i="229"/>
  <c r="C51" i="229"/>
  <c r="C52" i="229"/>
  <c r="C53" i="229"/>
  <c r="C54" i="229"/>
  <c r="C55" i="229"/>
  <c r="C56" i="229"/>
  <c r="C57" i="229"/>
  <c r="C58" i="229"/>
  <c r="C59" i="229"/>
  <c r="C60" i="229"/>
  <c r="C61" i="229"/>
  <c r="C62" i="229"/>
  <c r="C63" i="229"/>
  <c r="C64" i="229"/>
  <c r="C65" i="229"/>
  <c r="C66" i="229"/>
  <c r="C67" i="229"/>
  <c r="C68" i="229"/>
  <c r="C69" i="229"/>
  <c r="C70" i="229"/>
  <c r="C71" i="229"/>
  <c r="C72" i="229"/>
  <c r="C73" i="229"/>
  <c r="C74" i="229"/>
  <c r="C75" i="229"/>
  <c r="C7" i="225"/>
  <c r="C8" i="225"/>
  <c r="C9" i="225"/>
  <c r="C10" i="225"/>
  <c r="C11" i="225"/>
  <c r="C12" i="225"/>
  <c r="C13" i="225"/>
  <c r="C14" i="225"/>
  <c r="C15" i="225"/>
  <c r="C16" i="225"/>
  <c r="C17" i="225"/>
  <c r="C18" i="225"/>
  <c r="C19" i="225"/>
  <c r="C20" i="225"/>
  <c r="C21" i="225"/>
  <c r="C22" i="225"/>
  <c r="C23" i="225"/>
  <c r="C24" i="225"/>
  <c r="C25" i="225"/>
  <c r="C26" i="225"/>
  <c r="C27" i="225"/>
  <c r="C28" i="225"/>
  <c r="C29" i="225"/>
  <c r="C30" i="225"/>
  <c r="C31" i="225"/>
  <c r="C32" i="225"/>
  <c r="C33" i="225"/>
  <c r="C34" i="225"/>
  <c r="C35" i="225"/>
  <c r="C36" i="225"/>
  <c r="C37" i="225"/>
  <c r="C38" i="225"/>
  <c r="C39" i="225"/>
  <c r="C40" i="225"/>
  <c r="C41" i="225"/>
  <c r="C42" i="225"/>
  <c r="C43" i="225"/>
  <c r="C44" i="225"/>
  <c r="C45" i="225"/>
  <c r="C46" i="225"/>
  <c r="C47" i="225"/>
  <c r="C48" i="225"/>
  <c r="C49" i="225"/>
  <c r="C50" i="225"/>
  <c r="C51" i="225"/>
  <c r="C52" i="225"/>
  <c r="C53" i="225"/>
  <c r="C54" i="225"/>
  <c r="C55" i="225"/>
  <c r="C56" i="225"/>
  <c r="C57" i="225"/>
  <c r="C58" i="225"/>
  <c r="C59" i="225"/>
  <c r="C60" i="225"/>
  <c r="C61" i="225"/>
  <c r="C62" i="225"/>
  <c r="C63" i="225"/>
  <c r="C64" i="225"/>
  <c r="C65" i="225"/>
  <c r="C66" i="225"/>
  <c r="C67" i="225"/>
  <c r="C68" i="225"/>
  <c r="C69" i="225"/>
  <c r="C70" i="225"/>
  <c r="C71" i="225"/>
  <c r="C72" i="225"/>
  <c r="C73" i="225"/>
  <c r="C74" i="225"/>
  <c r="C75" i="225"/>
  <c r="C7" i="224"/>
  <c r="C8" i="224"/>
  <c r="C9" i="224"/>
  <c r="C10" i="224"/>
  <c r="C11" i="224"/>
  <c r="C12" i="224"/>
  <c r="C13" i="224"/>
  <c r="C14" i="224"/>
  <c r="C15" i="224"/>
  <c r="C16" i="224"/>
  <c r="C17" i="224"/>
  <c r="C18" i="224"/>
  <c r="C19" i="224"/>
  <c r="C20" i="224"/>
  <c r="C21" i="224"/>
  <c r="C22" i="224"/>
  <c r="C23" i="224"/>
  <c r="C24" i="224"/>
  <c r="C25" i="224"/>
  <c r="C26" i="224"/>
  <c r="C27" i="224"/>
  <c r="C28" i="224"/>
  <c r="C29" i="224"/>
  <c r="C30" i="224"/>
  <c r="C31" i="224"/>
  <c r="C32" i="224"/>
  <c r="C33" i="224"/>
  <c r="C34" i="224"/>
  <c r="C35" i="224"/>
  <c r="C36" i="224"/>
  <c r="C37" i="224"/>
  <c r="C38" i="224"/>
  <c r="C39" i="224"/>
  <c r="C40" i="224"/>
  <c r="C41" i="224"/>
  <c r="C42" i="224"/>
  <c r="C43" i="224"/>
  <c r="C44" i="224"/>
  <c r="C45" i="224"/>
  <c r="C46" i="224"/>
  <c r="C47" i="224"/>
  <c r="C48" i="224"/>
  <c r="C49" i="224"/>
  <c r="C50" i="224"/>
  <c r="C51" i="224"/>
  <c r="C52" i="224"/>
  <c r="C53" i="224"/>
  <c r="C54" i="224"/>
  <c r="C55" i="224"/>
  <c r="C56" i="224"/>
  <c r="C57" i="224"/>
  <c r="C58" i="224"/>
  <c r="C59" i="224"/>
  <c r="C60" i="224"/>
  <c r="C61" i="224"/>
  <c r="C62" i="224"/>
  <c r="C63" i="224"/>
  <c r="C64" i="224"/>
  <c r="C65" i="224"/>
  <c r="C66" i="224"/>
  <c r="C67" i="224"/>
  <c r="C68" i="224"/>
  <c r="C69" i="224"/>
  <c r="C70" i="224"/>
  <c r="C71" i="224"/>
  <c r="C72" i="224"/>
  <c r="C73" i="224"/>
  <c r="C74" i="224"/>
  <c r="C75" i="224"/>
  <c r="C7" i="209"/>
  <c r="C8" i="209"/>
  <c r="C9" i="209"/>
  <c r="C10" i="209"/>
  <c r="C11" i="209"/>
  <c r="C12" i="209"/>
  <c r="C13" i="209"/>
  <c r="C14" i="209"/>
  <c r="C15" i="209"/>
  <c r="C16" i="209"/>
  <c r="C17" i="209"/>
  <c r="C18" i="209"/>
  <c r="C19" i="209"/>
  <c r="C20" i="209"/>
  <c r="C21" i="209"/>
  <c r="C22" i="209"/>
  <c r="C23" i="209"/>
  <c r="C24" i="209"/>
  <c r="C25" i="209"/>
  <c r="C26" i="209"/>
  <c r="C27" i="209"/>
  <c r="C28" i="209"/>
  <c r="C29" i="209"/>
  <c r="C30" i="209"/>
  <c r="C31" i="209"/>
  <c r="C32" i="209"/>
  <c r="C33" i="209"/>
  <c r="C34" i="209"/>
  <c r="C35" i="209"/>
  <c r="C36" i="209"/>
  <c r="C37" i="209"/>
  <c r="C38" i="209"/>
  <c r="C39" i="209"/>
  <c r="C40" i="209"/>
  <c r="C41" i="209"/>
  <c r="C42" i="209"/>
  <c r="C43" i="209"/>
  <c r="C44" i="209"/>
  <c r="C45" i="209"/>
  <c r="C46" i="209"/>
  <c r="C47" i="209"/>
  <c r="C48" i="209"/>
  <c r="C49" i="209"/>
  <c r="C50" i="209"/>
  <c r="C51" i="209"/>
  <c r="C52" i="209"/>
  <c r="C53" i="209"/>
  <c r="C54" i="209"/>
  <c r="C55" i="209"/>
  <c r="C56" i="209"/>
  <c r="C57" i="209"/>
  <c r="C58" i="209"/>
  <c r="C59" i="209"/>
  <c r="C60" i="209"/>
  <c r="C61" i="209"/>
  <c r="C62" i="209"/>
  <c r="C63" i="209"/>
  <c r="C64" i="209"/>
  <c r="C65" i="209"/>
  <c r="C66" i="209"/>
  <c r="C67" i="209"/>
  <c r="C68" i="209"/>
  <c r="C69" i="209"/>
  <c r="C70" i="209"/>
  <c r="C71" i="209"/>
  <c r="C72" i="209"/>
  <c r="C73" i="209"/>
  <c r="C74" i="209"/>
  <c r="C75" i="209"/>
  <c r="C7" i="208"/>
  <c r="C8" i="208"/>
  <c r="C9" i="208"/>
  <c r="C10" i="208"/>
  <c r="C11" i="208"/>
  <c r="C12" i="208"/>
  <c r="C13" i="208"/>
  <c r="C14" i="208"/>
  <c r="C15" i="208"/>
  <c r="C16" i="208"/>
  <c r="C17" i="208"/>
  <c r="C18" i="208"/>
  <c r="C19" i="208"/>
  <c r="C20" i="208"/>
  <c r="C21" i="208"/>
  <c r="C22" i="208"/>
  <c r="C23" i="208"/>
  <c r="C24" i="208"/>
  <c r="C25" i="208"/>
  <c r="C26" i="208"/>
  <c r="C27" i="208"/>
  <c r="C28" i="208"/>
  <c r="C29" i="208"/>
  <c r="C30" i="208"/>
  <c r="C31" i="208"/>
  <c r="C32" i="208"/>
  <c r="C33" i="208"/>
  <c r="C34" i="208"/>
  <c r="C35" i="208"/>
  <c r="C36" i="208"/>
  <c r="C37" i="208"/>
  <c r="C38" i="208"/>
  <c r="C39" i="208"/>
  <c r="C40" i="208"/>
  <c r="C41" i="208"/>
  <c r="C42" i="208"/>
  <c r="C43" i="208"/>
  <c r="C44" i="208"/>
  <c r="C45" i="208"/>
  <c r="C46" i="208"/>
  <c r="C47" i="208"/>
  <c r="C48" i="208"/>
  <c r="C49" i="208"/>
  <c r="C50" i="208"/>
  <c r="C51" i="208"/>
  <c r="C52" i="208"/>
  <c r="C53" i="208"/>
  <c r="C54" i="208"/>
  <c r="C55" i="208"/>
  <c r="C56" i="208"/>
  <c r="C57" i="208"/>
  <c r="C58" i="208"/>
  <c r="C59" i="208"/>
  <c r="C60" i="208"/>
  <c r="C61" i="208"/>
  <c r="C62" i="208"/>
  <c r="C63" i="208"/>
  <c r="C64" i="208"/>
  <c r="C65" i="208"/>
  <c r="C66" i="208"/>
  <c r="C67" i="208"/>
  <c r="C68" i="208"/>
  <c r="C69" i="208"/>
  <c r="C70" i="208"/>
  <c r="C71" i="208"/>
  <c r="C72" i="208"/>
  <c r="C73" i="208"/>
  <c r="C74" i="208"/>
  <c r="C75" i="208"/>
  <c r="C7" i="207"/>
  <c r="C8" i="207"/>
  <c r="C9" i="207"/>
  <c r="C10" i="207"/>
  <c r="C11" i="207"/>
  <c r="C12" i="207"/>
  <c r="C13" i="207"/>
  <c r="C14" i="207"/>
  <c r="C15" i="207"/>
  <c r="C16" i="207"/>
  <c r="C17" i="207"/>
  <c r="C18" i="207"/>
  <c r="C19" i="207"/>
  <c r="C20" i="207"/>
  <c r="C21" i="207"/>
  <c r="C22" i="207"/>
  <c r="C23" i="207"/>
  <c r="C24" i="207"/>
  <c r="C25" i="207"/>
  <c r="C26" i="207"/>
  <c r="C27" i="207"/>
  <c r="C28" i="207"/>
  <c r="C29" i="207"/>
  <c r="C30" i="207"/>
  <c r="C31" i="207"/>
  <c r="C32" i="207"/>
  <c r="C33" i="207"/>
  <c r="C34" i="207"/>
  <c r="C35" i="207"/>
  <c r="C36" i="207"/>
  <c r="C37" i="207"/>
  <c r="C38" i="207"/>
  <c r="C39" i="207"/>
  <c r="C40" i="207"/>
  <c r="C41" i="207"/>
  <c r="C42" i="207"/>
  <c r="C43" i="207"/>
  <c r="C44" i="207"/>
  <c r="C45" i="207"/>
  <c r="C46" i="207"/>
  <c r="C47" i="207"/>
  <c r="C48" i="207"/>
  <c r="C49" i="207"/>
  <c r="C50" i="207"/>
  <c r="C51" i="207"/>
  <c r="C52" i="207"/>
  <c r="C53" i="207"/>
  <c r="C54" i="207"/>
  <c r="C55" i="207"/>
  <c r="C56" i="207"/>
  <c r="C57" i="207"/>
  <c r="C58" i="207"/>
  <c r="C59" i="207"/>
  <c r="C60" i="207"/>
  <c r="C61" i="207"/>
  <c r="C62" i="207"/>
  <c r="C63" i="207"/>
  <c r="C64" i="207"/>
  <c r="C65" i="207"/>
  <c r="C66" i="207"/>
  <c r="C67" i="207"/>
  <c r="C68" i="207"/>
  <c r="C69" i="207"/>
  <c r="C70" i="207"/>
  <c r="C71" i="207"/>
  <c r="C72" i="207"/>
  <c r="C73" i="207"/>
  <c r="C74" i="207"/>
  <c r="C75" i="207"/>
  <c r="C7" i="206"/>
  <c r="C8" i="206"/>
  <c r="C9" i="206"/>
  <c r="C10" i="206"/>
  <c r="C11" i="206"/>
  <c r="C12" i="206"/>
  <c r="C13" i="206"/>
  <c r="C14" i="206"/>
  <c r="C15" i="206"/>
  <c r="C16" i="206"/>
  <c r="C17" i="206"/>
  <c r="C18" i="206"/>
  <c r="C19" i="206"/>
  <c r="C20" i="206"/>
  <c r="C21" i="206"/>
  <c r="C22" i="206"/>
  <c r="C23" i="206"/>
  <c r="C24" i="206"/>
  <c r="C25" i="206"/>
  <c r="C26" i="206"/>
  <c r="C27" i="206"/>
  <c r="C28" i="206"/>
  <c r="C29" i="206"/>
  <c r="C30" i="206"/>
  <c r="C31" i="206"/>
  <c r="C32" i="206"/>
  <c r="C33" i="206"/>
  <c r="C34" i="206"/>
  <c r="C35" i="206"/>
  <c r="C36" i="206"/>
  <c r="C37" i="206"/>
  <c r="C38" i="206"/>
  <c r="C39" i="206"/>
  <c r="C40" i="206"/>
  <c r="C41" i="206"/>
  <c r="C42" i="206"/>
  <c r="C43" i="206"/>
  <c r="C44" i="206"/>
  <c r="C45" i="206"/>
  <c r="C46" i="206"/>
  <c r="C47" i="206"/>
  <c r="C48" i="206"/>
  <c r="C49" i="206"/>
  <c r="C50" i="206"/>
  <c r="C51" i="206"/>
  <c r="C52" i="206"/>
  <c r="C53" i="206"/>
  <c r="C54" i="206"/>
  <c r="C55" i="206"/>
  <c r="C56" i="206"/>
  <c r="C57" i="206"/>
  <c r="C58" i="206"/>
  <c r="C59" i="206"/>
  <c r="C60" i="206"/>
  <c r="C61" i="206"/>
  <c r="C62" i="206"/>
  <c r="C63" i="206"/>
  <c r="C64" i="206"/>
  <c r="C65" i="206"/>
  <c r="C66" i="206"/>
  <c r="C67" i="206"/>
  <c r="C68" i="206"/>
  <c r="C69" i="206"/>
  <c r="C70" i="206"/>
  <c r="C71" i="206"/>
  <c r="C72" i="206"/>
  <c r="C73" i="206"/>
  <c r="C74" i="206"/>
  <c r="C75" i="206"/>
  <c r="C7" i="205"/>
  <c r="C8" i="205"/>
  <c r="C9" i="205"/>
  <c r="C10" i="205"/>
  <c r="C11" i="205"/>
  <c r="C12" i="205"/>
  <c r="C13" i="205"/>
  <c r="C14" i="205"/>
  <c r="C15" i="205"/>
  <c r="C16" i="205"/>
  <c r="C17" i="205"/>
  <c r="C18" i="205"/>
  <c r="C19" i="205"/>
  <c r="C20" i="205"/>
  <c r="C21" i="205"/>
  <c r="C22" i="205"/>
  <c r="C23" i="205"/>
  <c r="C24" i="205"/>
  <c r="C25" i="205"/>
  <c r="C26" i="205"/>
  <c r="C27" i="205"/>
  <c r="C28" i="205"/>
  <c r="C29" i="205"/>
  <c r="C30" i="205"/>
  <c r="C31" i="205"/>
  <c r="C32" i="205"/>
  <c r="C33" i="205"/>
  <c r="C34" i="205"/>
  <c r="C35" i="205"/>
  <c r="C36" i="205"/>
  <c r="C37" i="205"/>
  <c r="C38" i="205"/>
  <c r="C39" i="205"/>
  <c r="C40" i="205"/>
  <c r="C41" i="205"/>
  <c r="C42" i="205"/>
  <c r="C43" i="205"/>
  <c r="C44" i="205"/>
  <c r="C45" i="205"/>
  <c r="C46" i="205"/>
  <c r="C47" i="205"/>
  <c r="C48" i="205"/>
  <c r="C49" i="205"/>
  <c r="C50" i="205"/>
  <c r="C51" i="205"/>
  <c r="C52" i="205"/>
  <c r="C53" i="205"/>
  <c r="C54" i="205"/>
  <c r="C55" i="205"/>
  <c r="C56" i="205"/>
  <c r="C57" i="205"/>
  <c r="C58" i="205"/>
  <c r="C59" i="205"/>
  <c r="C60" i="205"/>
  <c r="C61" i="205"/>
  <c r="C62" i="205"/>
  <c r="C63" i="205"/>
  <c r="C64" i="205"/>
  <c r="C65" i="205"/>
  <c r="C66" i="205"/>
  <c r="C67" i="205"/>
  <c r="C68" i="205"/>
  <c r="C69" i="205"/>
  <c r="C70" i="205"/>
  <c r="C71" i="205"/>
  <c r="C72" i="205"/>
  <c r="C73" i="205"/>
  <c r="C74" i="205"/>
  <c r="C75" i="205"/>
  <c r="C7" i="204"/>
  <c r="C8" i="204"/>
  <c r="C9" i="204"/>
  <c r="C10" i="204"/>
  <c r="C11" i="204"/>
  <c r="C12" i="204"/>
  <c r="C13" i="204"/>
  <c r="C14" i="204"/>
  <c r="C15" i="204"/>
  <c r="C16" i="204"/>
  <c r="C17" i="204"/>
  <c r="C18" i="204"/>
  <c r="C19" i="204"/>
  <c r="C20" i="204"/>
  <c r="C21" i="204"/>
  <c r="C22" i="204"/>
  <c r="C23" i="204"/>
  <c r="C24" i="204"/>
  <c r="C25" i="204"/>
  <c r="C26" i="204"/>
  <c r="C27" i="204"/>
  <c r="C28" i="204"/>
  <c r="C29" i="204"/>
  <c r="C30" i="204"/>
  <c r="C31" i="204"/>
  <c r="C32" i="204"/>
  <c r="C33" i="204"/>
  <c r="C34" i="204"/>
  <c r="C35" i="204"/>
  <c r="C36" i="204"/>
  <c r="C37" i="204"/>
  <c r="C38" i="204"/>
  <c r="C39" i="204"/>
  <c r="C40" i="204"/>
  <c r="C41" i="204"/>
  <c r="C42" i="204"/>
  <c r="C43" i="204"/>
  <c r="C44" i="204"/>
  <c r="C45" i="204"/>
  <c r="C46" i="204"/>
  <c r="C47" i="204"/>
  <c r="C48" i="204"/>
  <c r="C49" i="204"/>
  <c r="C50" i="204"/>
  <c r="C51" i="204"/>
  <c r="C52" i="204"/>
  <c r="C53" i="204"/>
  <c r="C54" i="204"/>
  <c r="C55" i="204"/>
  <c r="C56" i="204"/>
  <c r="C57" i="204"/>
  <c r="C58" i="204"/>
  <c r="C59" i="204"/>
  <c r="C60" i="204"/>
  <c r="C61" i="204"/>
  <c r="C62" i="204"/>
  <c r="C63" i="204"/>
  <c r="C64" i="204"/>
  <c r="C65" i="204"/>
  <c r="C66" i="204"/>
  <c r="C67" i="204"/>
  <c r="C68" i="204"/>
  <c r="C69" i="204"/>
  <c r="C70" i="204"/>
  <c r="C71" i="204"/>
  <c r="C72" i="204"/>
  <c r="C73" i="204"/>
  <c r="C74" i="204"/>
  <c r="C75" i="204"/>
  <c r="C7" i="203"/>
  <c r="C8" i="203"/>
  <c r="C9" i="203"/>
  <c r="C10" i="203"/>
  <c r="C11" i="203"/>
  <c r="C12" i="203"/>
  <c r="C13" i="203"/>
  <c r="C14" i="203"/>
  <c r="C15" i="203"/>
  <c r="C16" i="203"/>
  <c r="C17" i="203"/>
  <c r="C18" i="203"/>
  <c r="C19" i="203"/>
  <c r="C20" i="203"/>
  <c r="C21" i="203"/>
  <c r="C22" i="203"/>
  <c r="C23" i="203"/>
  <c r="C24" i="203"/>
  <c r="C25" i="203"/>
  <c r="C26" i="203"/>
  <c r="C27" i="203"/>
  <c r="C28" i="203"/>
  <c r="C29" i="203"/>
  <c r="C30" i="203"/>
  <c r="C31" i="203"/>
  <c r="C32" i="203"/>
  <c r="C33" i="203"/>
  <c r="C34" i="203"/>
  <c r="C35" i="203"/>
  <c r="C36" i="203"/>
  <c r="C37" i="203"/>
  <c r="C38" i="203"/>
  <c r="C39" i="203"/>
  <c r="C40" i="203"/>
  <c r="C41" i="203"/>
  <c r="C42" i="203"/>
  <c r="C43" i="203"/>
  <c r="C44" i="203"/>
  <c r="C45" i="203"/>
  <c r="C46" i="203"/>
  <c r="C47" i="203"/>
  <c r="C48" i="203"/>
  <c r="C49" i="203"/>
  <c r="C50" i="203"/>
  <c r="C51" i="203"/>
  <c r="C52" i="203"/>
  <c r="C53" i="203"/>
  <c r="C54" i="203"/>
  <c r="C55" i="203"/>
  <c r="C56" i="203"/>
  <c r="C57" i="203"/>
  <c r="C58" i="203"/>
  <c r="C59" i="203"/>
  <c r="C60" i="203"/>
  <c r="C61" i="203"/>
  <c r="C62" i="203"/>
  <c r="C63" i="203"/>
  <c r="C64" i="203"/>
  <c r="C65" i="203"/>
  <c r="C66" i="203"/>
  <c r="C67" i="203"/>
  <c r="C68" i="203"/>
  <c r="C69" i="203"/>
  <c r="C70" i="203"/>
  <c r="C71" i="203"/>
  <c r="C72" i="203"/>
  <c r="C73" i="203"/>
  <c r="C74" i="203"/>
  <c r="C75" i="203"/>
  <c r="C7" i="202"/>
  <c r="C8" i="202"/>
  <c r="C9" i="202"/>
  <c r="C10" i="202"/>
  <c r="C11" i="202"/>
  <c r="C12" i="202"/>
  <c r="C13" i="202"/>
  <c r="C14" i="202"/>
  <c r="C15" i="202"/>
  <c r="C16" i="202"/>
  <c r="C17" i="202"/>
  <c r="C18" i="202"/>
  <c r="C19" i="202"/>
  <c r="C20" i="202"/>
  <c r="C21" i="202"/>
  <c r="C22" i="202"/>
  <c r="C23" i="202"/>
  <c r="C24" i="202"/>
  <c r="C25" i="202"/>
  <c r="C26" i="202"/>
  <c r="C27" i="202"/>
  <c r="C28" i="202"/>
  <c r="C29" i="202"/>
  <c r="C30" i="202"/>
  <c r="C31" i="202"/>
  <c r="C32" i="202"/>
  <c r="C33" i="202"/>
  <c r="C34" i="202"/>
  <c r="C35" i="202"/>
  <c r="C36" i="202"/>
  <c r="C37" i="202"/>
  <c r="C38" i="202"/>
  <c r="C39" i="202"/>
  <c r="C40" i="202"/>
  <c r="C41" i="202"/>
  <c r="C42" i="202"/>
  <c r="C43" i="202"/>
  <c r="C44" i="202"/>
  <c r="C45" i="202"/>
  <c r="C46" i="202"/>
  <c r="C47" i="202"/>
  <c r="C48" i="202"/>
  <c r="C49" i="202"/>
  <c r="C50" i="202"/>
  <c r="C51" i="202"/>
  <c r="C52" i="202"/>
  <c r="C53" i="202"/>
  <c r="C54" i="202"/>
  <c r="C55" i="202"/>
  <c r="C56" i="202"/>
  <c r="C57" i="202"/>
  <c r="C58" i="202"/>
  <c r="C59" i="202"/>
  <c r="C60" i="202"/>
  <c r="C61" i="202"/>
  <c r="C62" i="202"/>
  <c r="C63" i="202"/>
  <c r="C64" i="202"/>
  <c r="C65" i="202"/>
  <c r="C66" i="202"/>
  <c r="C67" i="202"/>
  <c r="C68" i="202"/>
  <c r="C69" i="202"/>
  <c r="C70" i="202"/>
  <c r="C71" i="202"/>
  <c r="C72" i="202"/>
  <c r="C73" i="202"/>
  <c r="C74" i="202"/>
  <c r="C75" i="202"/>
  <c r="C7" i="201"/>
  <c r="C8" i="201"/>
  <c r="C9" i="201"/>
  <c r="C10" i="201"/>
  <c r="C11" i="201"/>
  <c r="C12" i="201"/>
  <c r="C13" i="201"/>
  <c r="C14" i="201"/>
  <c r="C15" i="201"/>
  <c r="C16" i="201"/>
  <c r="C17" i="201"/>
  <c r="C18" i="201"/>
  <c r="C19" i="201"/>
  <c r="C20" i="201"/>
  <c r="C21" i="201"/>
  <c r="C22" i="201"/>
  <c r="C23" i="201"/>
  <c r="C24" i="201"/>
  <c r="C25" i="201"/>
  <c r="C26" i="201"/>
  <c r="C27" i="201"/>
  <c r="C28" i="201"/>
  <c r="C29" i="201"/>
  <c r="C30" i="201"/>
  <c r="C31" i="201"/>
  <c r="C32" i="201"/>
  <c r="C33" i="201"/>
  <c r="C34" i="201"/>
  <c r="C35" i="201"/>
  <c r="C36" i="201"/>
  <c r="C37" i="201"/>
  <c r="C38" i="201"/>
  <c r="C39" i="201"/>
  <c r="C40" i="201"/>
  <c r="C41" i="201"/>
  <c r="C42" i="201"/>
  <c r="C43" i="201"/>
  <c r="C44" i="201"/>
  <c r="C45" i="201"/>
  <c r="C46" i="201"/>
  <c r="C47" i="201"/>
  <c r="C48" i="201"/>
  <c r="C49" i="201"/>
  <c r="C50" i="201"/>
  <c r="C51" i="201"/>
  <c r="C52" i="201"/>
  <c r="C53" i="201"/>
  <c r="C54" i="201"/>
  <c r="C55" i="201"/>
  <c r="C56" i="201"/>
  <c r="C57" i="201"/>
  <c r="C58" i="201"/>
  <c r="C59" i="201"/>
  <c r="C60" i="201"/>
  <c r="C61" i="201"/>
  <c r="C62" i="201"/>
  <c r="C63" i="201"/>
  <c r="C64" i="201"/>
  <c r="C65" i="201"/>
  <c r="C66" i="201"/>
  <c r="C67" i="201"/>
  <c r="C68" i="201"/>
  <c r="C69" i="201"/>
  <c r="C70" i="201"/>
  <c r="C71" i="201"/>
  <c r="C72" i="201"/>
  <c r="C73" i="201"/>
  <c r="C74" i="201"/>
  <c r="C75" i="201"/>
  <c r="C7" i="200"/>
  <c r="C8" i="200"/>
  <c r="C9" i="200"/>
  <c r="C10" i="200"/>
  <c r="C11" i="200"/>
  <c r="C12" i="200"/>
  <c r="C13" i="200"/>
  <c r="C14" i="200"/>
  <c r="C15" i="200"/>
  <c r="C16" i="200"/>
  <c r="C17" i="200"/>
  <c r="C18" i="200"/>
  <c r="C19" i="200"/>
  <c r="C20" i="200"/>
  <c r="C21" i="200"/>
  <c r="C22" i="200"/>
  <c r="C23" i="200"/>
  <c r="C24" i="200"/>
  <c r="C25" i="200"/>
  <c r="C26" i="200"/>
  <c r="C27" i="200"/>
  <c r="C28" i="200"/>
  <c r="C29" i="200"/>
  <c r="C30" i="200"/>
  <c r="C31" i="200"/>
  <c r="C32" i="200"/>
  <c r="C33" i="200"/>
  <c r="C34" i="200"/>
  <c r="C35" i="200"/>
  <c r="C36" i="200"/>
  <c r="C37" i="200"/>
  <c r="C38" i="200"/>
  <c r="C39" i="200"/>
  <c r="C40" i="200"/>
  <c r="C41" i="200"/>
  <c r="C42" i="200"/>
  <c r="C43" i="200"/>
  <c r="C44" i="200"/>
  <c r="C45" i="200"/>
  <c r="C46" i="200"/>
  <c r="C47" i="200"/>
  <c r="C48" i="200"/>
  <c r="C49" i="200"/>
  <c r="C50" i="200"/>
  <c r="C51" i="200"/>
  <c r="C52" i="200"/>
  <c r="C53" i="200"/>
  <c r="C54" i="200"/>
  <c r="C55" i="200"/>
  <c r="C56" i="200"/>
  <c r="C57" i="200"/>
  <c r="C58" i="200"/>
  <c r="C59" i="200"/>
  <c r="AA60" i="162"/>
  <c r="C60" i="200"/>
  <c r="C61" i="200"/>
  <c r="C62" i="200"/>
  <c r="C63" i="200"/>
  <c r="C64" i="200"/>
  <c r="C65" i="200"/>
  <c r="C66" i="200"/>
  <c r="C67" i="200"/>
  <c r="C68" i="200"/>
  <c r="C69" i="200"/>
  <c r="C70" i="200"/>
  <c r="C71" i="200"/>
  <c r="C72" i="200"/>
  <c r="C73" i="200"/>
  <c r="C74" i="200"/>
  <c r="C75" i="200"/>
  <c r="C7" i="199"/>
  <c r="C8" i="199"/>
  <c r="C9" i="199"/>
  <c r="C10" i="199"/>
  <c r="C11" i="199"/>
  <c r="C12" i="199"/>
  <c r="C13" i="199"/>
  <c r="C14" i="199"/>
  <c r="C15" i="199"/>
  <c r="C16" i="199"/>
  <c r="C17" i="199"/>
  <c r="C18" i="199"/>
  <c r="C19" i="199"/>
  <c r="C20" i="199"/>
  <c r="C21" i="199"/>
  <c r="C22" i="199"/>
  <c r="C23" i="199"/>
  <c r="C24" i="199"/>
  <c r="C25" i="199"/>
  <c r="C26" i="199"/>
  <c r="C27" i="199"/>
  <c r="C28" i="199"/>
  <c r="C29" i="199"/>
  <c r="C30" i="199"/>
  <c r="C31" i="199"/>
  <c r="C32" i="199"/>
  <c r="C33" i="199"/>
  <c r="C34" i="199"/>
  <c r="C35" i="199"/>
  <c r="C36" i="199"/>
  <c r="C37" i="199"/>
  <c r="C38" i="199"/>
  <c r="C39" i="199"/>
  <c r="C40" i="199"/>
  <c r="C41" i="199"/>
  <c r="C42" i="199"/>
  <c r="C43" i="199"/>
  <c r="C44" i="199"/>
  <c r="C45" i="199"/>
  <c r="C46" i="199"/>
  <c r="C47" i="199"/>
  <c r="C48" i="199"/>
  <c r="C49" i="199"/>
  <c r="C50" i="199"/>
  <c r="C51" i="199"/>
  <c r="C52" i="199"/>
  <c r="C53" i="199"/>
  <c r="C54" i="199"/>
  <c r="C55" i="199"/>
  <c r="C56" i="199"/>
  <c r="C57" i="199"/>
  <c r="C58" i="199"/>
  <c r="C59" i="199"/>
  <c r="C60" i="199"/>
  <c r="C61" i="199"/>
  <c r="C62" i="199"/>
  <c r="C63" i="199"/>
  <c r="C64" i="199"/>
  <c r="C65" i="199"/>
  <c r="C66" i="199"/>
  <c r="C67" i="199"/>
  <c r="C68" i="199"/>
  <c r="C69" i="199"/>
  <c r="C70" i="199"/>
  <c r="C71" i="199"/>
  <c r="C72" i="199"/>
  <c r="C73" i="199"/>
  <c r="C74" i="199"/>
  <c r="C75" i="199"/>
  <c r="C7" i="196"/>
  <c r="C8" i="196"/>
  <c r="C9" i="196"/>
  <c r="C10" i="196"/>
  <c r="C11" i="196"/>
  <c r="C12" i="196"/>
  <c r="C13" i="196"/>
  <c r="C14" i="196"/>
  <c r="C15" i="196"/>
  <c r="C16" i="196"/>
  <c r="C17" i="196"/>
  <c r="C18" i="196"/>
  <c r="C19" i="196"/>
  <c r="C20" i="196"/>
  <c r="C21" i="196"/>
  <c r="C22" i="196"/>
  <c r="C23" i="196"/>
  <c r="C24" i="196"/>
  <c r="C25" i="196"/>
  <c r="C26" i="196"/>
  <c r="C27" i="196"/>
  <c r="C28" i="196"/>
  <c r="C29" i="196"/>
  <c r="C30" i="196"/>
  <c r="C31" i="196"/>
  <c r="C32" i="196"/>
  <c r="C33" i="196"/>
  <c r="C34" i="196"/>
  <c r="C35" i="196"/>
  <c r="C36" i="196"/>
  <c r="C37" i="196"/>
  <c r="C38" i="196"/>
  <c r="C39" i="196"/>
  <c r="C40" i="196"/>
  <c r="C41" i="196"/>
  <c r="C42" i="196"/>
  <c r="C43" i="196"/>
  <c r="C44" i="196"/>
  <c r="C45" i="196"/>
  <c r="C46" i="196"/>
  <c r="C47" i="196"/>
  <c r="C48" i="196"/>
  <c r="C49" i="196"/>
  <c r="C50" i="196"/>
  <c r="C51" i="196"/>
  <c r="C52" i="196"/>
  <c r="C53" i="196"/>
  <c r="C54" i="196"/>
  <c r="C55" i="196"/>
  <c r="C56" i="196"/>
  <c r="C57" i="196"/>
  <c r="C58" i="196"/>
  <c r="C59" i="196"/>
  <c r="C60" i="196"/>
  <c r="C61" i="196"/>
  <c r="C62" i="196"/>
  <c r="C63" i="196"/>
  <c r="C64" i="196"/>
  <c r="C65" i="196"/>
  <c r="C66" i="196"/>
  <c r="C67" i="196"/>
  <c r="C68" i="196"/>
  <c r="C69" i="196"/>
  <c r="C70" i="196"/>
  <c r="C71" i="196"/>
  <c r="C72" i="196"/>
  <c r="C73" i="196"/>
  <c r="C74" i="196"/>
  <c r="C75" i="196"/>
  <c r="C7" i="195"/>
  <c r="C8" i="195"/>
  <c r="C9" i="195"/>
  <c r="C10" i="195"/>
  <c r="C11" i="195"/>
  <c r="C12" i="195"/>
  <c r="C13" i="195"/>
  <c r="C14" i="195"/>
  <c r="C15" i="195"/>
  <c r="C16" i="195"/>
  <c r="C17" i="195"/>
  <c r="C18" i="195"/>
  <c r="C19" i="195"/>
  <c r="C20" i="195"/>
  <c r="C21" i="195"/>
  <c r="C22" i="195"/>
  <c r="C23" i="195"/>
  <c r="C24" i="195"/>
  <c r="C25" i="195"/>
  <c r="C26" i="195"/>
  <c r="C27" i="195"/>
  <c r="C28" i="195"/>
  <c r="C29" i="195"/>
  <c r="C30" i="195"/>
  <c r="C31" i="195"/>
  <c r="C32" i="195"/>
  <c r="C33" i="195"/>
  <c r="C34" i="195"/>
  <c r="C35" i="195"/>
  <c r="C36" i="195"/>
  <c r="C37" i="195"/>
  <c r="C38" i="195"/>
  <c r="C39" i="195"/>
  <c r="C40" i="195"/>
  <c r="C41" i="195"/>
  <c r="C42" i="195"/>
  <c r="C43" i="195"/>
  <c r="C44" i="195"/>
  <c r="C45" i="195"/>
  <c r="C46" i="195"/>
  <c r="C47" i="195"/>
  <c r="C48" i="195"/>
  <c r="C49" i="195"/>
  <c r="C50" i="195"/>
  <c r="C51" i="195"/>
  <c r="C52" i="195"/>
  <c r="C53" i="195"/>
  <c r="C54" i="195"/>
  <c r="C55" i="195"/>
  <c r="C56" i="195"/>
  <c r="C57" i="195"/>
  <c r="C58" i="195"/>
  <c r="C59" i="195"/>
  <c r="C60" i="195"/>
  <c r="C61" i="195"/>
  <c r="C62" i="195"/>
  <c r="C63" i="195"/>
  <c r="C64" i="195"/>
  <c r="C65" i="195"/>
  <c r="C66" i="195"/>
  <c r="C67" i="195"/>
  <c r="C68" i="195"/>
  <c r="C69" i="195"/>
  <c r="C70" i="195"/>
  <c r="C71" i="195"/>
  <c r="C72" i="195"/>
  <c r="C73" i="195"/>
  <c r="C74" i="195"/>
  <c r="C75" i="195"/>
  <c r="C7" i="194"/>
  <c r="C8" i="194"/>
  <c r="C9" i="194"/>
  <c r="C10" i="194"/>
  <c r="C11" i="194"/>
  <c r="C12" i="194"/>
  <c r="C13" i="194"/>
  <c r="C14" i="194"/>
  <c r="C15" i="194"/>
  <c r="C16" i="194"/>
  <c r="C17" i="194"/>
  <c r="C18" i="194"/>
  <c r="C19" i="194"/>
  <c r="C20" i="194"/>
  <c r="C21" i="194"/>
  <c r="C22" i="194"/>
  <c r="C23" i="194"/>
  <c r="C24" i="194"/>
  <c r="C25" i="194"/>
  <c r="C26" i="194"/>
  <c r="C27" i="194"/>
  <c r="C28" i="194"/>
  <c r="C29" i="194"/>
  <c r="C30" i="194"/>
  <c r="C31" i="194"/>
  <c r="C32" i="194"/>
  <c r="C33" i="194"/>
  <c r="C34" i="194"/>
  <c r="C35" i="194"/>
  <c r="C36" i="194"/>
  <c r="C37" i="194"/>
  <c r="C38" i="194"/>
  <c r="C39" i="194"/>
  <c r="C40" i="194"/>
  <c r="C41" i="194"/>
  <c r="C42" i="194"/>
  <c r="C43" i="194"/>
  <c r="C44" i="194"/>
  <c r="C45" i="194"/>
  <c r="C46" i="194"/>
  <c r="C47" i="194"/>
  <c r="C48" i="194"/>
  <c r="C49" i="194"/>
  <c r="C50" i="194"/>
  <c r="C51" i="194"/>
  <c r="C52" i="194"/>
  <c r="C53" i="194"/>
  <c r="C54" i="194"/>
  <c r="C55" i="194"/>
  <c r="C56" i="194"/>
  <c r="C57" i="194"/>
  <c r="C58" i="194"/>
  <c r="C59" i="194"/>
  <c r="C60" i="194"/>
  <c r="C61" i="194"/>
  <c r="C62" i="194"/>
  <c r="C63" i="194"/>
  <c r="C64" i="194"/>
  <c r="C65" i="194"/>
  <c r="C66" i="194"/>
  <c r="C67" i="194"/>
  <c r="C68" i="194"/>
  <c r="C69" i="194"/>
  <c r="C70" i="194"/>
  <c r="C71" i="194"/>
  <c r="C72" i="194"/>
  <c r="C73" i="194"/>
  <c r="C74" i="194"/>
  <c r="C75" i="194"/>
  <c r="C7" i="193"/>
  <c r="C8" i="193"/>
  <c r="C9" i="193"/>
  <c r="C10" i="193"/>
  <c r="C11" i="193"/>
  <c r="C12" i="193"/>
  <c r="C13" i="193"/>
  <c r="C14" i="193"/>
  <c r="C15" i="193"/>
  <c r="C16" i="193"/>
  <c r="C17" i="193"/>
  <c r="C18" i="193"/>
  <c r="C19" i="193"/>
  <c r="C20" i="193"/>
  <c r="C21" i="193"/>
  <c r="C22" i="193"/>
  <c r="C23" i="193"/>
  <c r="C24" i="193"/>
  <c r="C25" i="193"/>
  <c r="C26" i="193"/>
  <c r="C27" i="193"/>
  <c r="C28" i="193"/>
  <c r="C29" i="193"/>
  <c r="C30" i="193"/>
  <c r="C31" i="193"/>
  <c r="C32" i="193"/>
  <c r="C33" i="193"/>
  <c r="C34" i="193"/>
  <c r="C35" i="193"/>
  <c r="C36" i="193"/>
  <c r="C37" i="193"/>
  <c r="C38" i="193"/>
  <c r="C39" i="193"/>
  <c r="C40" i="193"/>
  <c r="C41" i="193"/>
  <c r="C42" i="193"/>
  <c r="C43" i="193"/>
  <c r="C44" i="193"/>
  <c r="C45" i="193"/>
  <c r="C46" i="193"/>
  <c r="C47" i="193"/>
  <c r="C48" i="193"/>
  <c r="C49" i="193"/>
  <c r="C50" i="193"/>
  <c r="C51" i="193"/>
  <c r="C52" i="193"/>
  <c r="C53" i="193"/>
  <c r="C54" i="193"/>
  <c r="C55" i="193"/>
  <c r="C56" i="193"/>
  <c r="C57" i="193"/>
  <c r="C58" i="193"/>
  <c r="C59" i="193"/>
  <c r="C60" i="193"/>
  <c r="C61" i="193"/>
  <c r="C62" i="193"/>
  <c r="C63" i="193"/>
  <c r="C64" i="193"/>
  <c r="C65" i="193"/>
  <c r="C66" i="193"/>
  <c r="C67" i="193"/>
  <c r="C68" i="193"/>
  <c r="C69" i="193"/>
  <c r="C70" i="193"/>
  <c r="C71" i="193"/>
  <c r="C72" i="193"/>
  <c r="C73" i="193"/>
  <c r="C74" i="193"/>
  <c r="C75" i="193"/>
  <c r="C7" i="192"/>
  <c r="C8" i="192"/>
  <c r="C9" i="192"/>
  <c r="C10" i="192"/>
  <c r="C11" i="192"/>
  <c r="C12" i="192"/>
  <c r="C13" i="192"/>
  <c r="C14" i="192"/>
  <c r="C15" i="192"/>
  <c r="C16" i="192"/>
  <c r="C17" i="192"/>
  <c r="C18" i="192"/>
  <c r="C19" i="192"/>
  <c r="C20" i="192"/>
  <c r="C21" i="192"/>
  <c r="C22" i="192"/>
  <c r="C23" i="192"/>
  <c r="C24" i="192"/>
  <c r="C25" i="192"/>
  <c r="C26" i="192"/>
  <c r="C27" i="192"/>
  <c r="C28" i="192"/>
  <c r="C29" i="192"/>
  <c r="C30" i="192"/>
  <c r="C31" i="192"/>
  <c r="C32" i="192"/>
  <c r="C33" i="192"/>
  <c r="C34" i="192"/>
  <c r="C35" i="192"/>
  <c r="C36" i="192"/>
  <c r="C37" i="192"/>
  <c r="C38" i="192"/>
  <c r="C39" i="192"/>
  <c r="C40" i="192"/>
  <c r="C41" i="192"/>
  <c r="C42" i="192"/>
  <c r="C43" i="192"/>
  <c r="C44" i="192"/>
  <c r="C45" i="192"/>
  <c r="C46" i="192"/>
  <c r="C47" i="192"/>
  <c r="C48" i="192"/>
  <c r="C49" i="192"/>
  <c r="C50" i="192"/>
  <c r="C51" i="192"/>
  <c r="C52" i="192"/>
  <c r="C53" i="192"/>
  <c r="C54" i="192"/>
  <c r="C55" i="192"/>
  <c r="C56" i="192"/>
  <c r="C57" i="192"/>
  <c r="C58" i="192"/>
  <c r="C59" i="192"/>
  <c r="C60" i="192"/>
  <c r="C61" i="192"/>
  <c r="C62" i="192"/>
  <c r="C63" i="192"/>
  <c r="C64" i="192"/>
  <c r="C65" i="192"/>
  <c r="C66" i="192"/>
  <c r="C67" i="192"/>
  <c r="C68" i="192"/>
  <c r="C69" i="192"/>
  <c r="C70" i="192"/>
  <c r="C71" i="192"/>
  <c r="C72" i="192"/>
  <c r="C73" i="192"/>
  <c r="C74" i="192"/>
  <c r="C75" i="192"/>
  <c r="C7" i="191"/>
  <c r="C8" i="191"/>
  <c r="C9" i="191"/>
  <c r="C10" i="191"/>
  <c r="C11" i="191"/>
  <c r="C12" i="191"/>
  <c r="C13" i="191"/>
  <c r="C14" i="191"/>
  <c r="C15" i="191"/>
  <c r="C16" i="191"/>
  <c r="C17" i="191"/>
  <c r="C18" i="191"/>
  <c r="C19" i="191"/>
  <c r="C20" i="191"/>
  <c r="C21" i="191"/>
  <c r="C22" i="191"/>
  <c r="C23" i="191"/>
  <c r="C24" i="191"/>
  <c r="C25" i="191"/>
  <c r="C26" i="191"/>
  <c r="C27" i="191"/>
  <c r="C28" i="191"/>
  <c r="C29" i="191"/>
  <c r="C30" i="191"/>
  <c r="C31" i="191"/>
  <c r="C32" i="191"/>
  <c r="C33" i="191"/>
  <c r="C34" i="191"/>
  <c r="C35" i="191"/>
  <c r="C36" i="191"/>
  <c r="C37" i="191"/>
  <c r="C38" i="191"/>
  <c r="C39" i="191"/>
  <c r="C40" i="191"/>
  <c r="C41" i="191"/>
  <c r="C42" i="191"/>
  <c r="C43" i="191"/>
  <c r="C44" i="191"/>
  <c r="C45" i="191"/>
  <c r="C46" i="191"/>
  <c r="C47" i="191"/>
  <c r="C48" i="191"/>
  <c r="C49" i="191"/>
  <c r="C50" i="191"/>
  <c r="C51" i="191"/>
  <c r="C52" i="191"/>
  <c r="C53" i="191"/>
  <c r="C54" i="191"/>
  <c r="C55" i="191"/>
  <c r="C56" i="191"/>
  <c r="C57" i="191"/>
  <c r="C58" i="191"/>
  <c r="C59" i="191"/>
  <c r="C60" i="191"/>
  <c r="C61" i="191"/>
  <c r="C62" i="191"/>
  <c r="C63" i="191"/>
  <c r="C64" i="191"/>
  <c r="C65" i="191"/>
  <c r="C66" i="191"/>
  <c r="C67" i="191"/>
  <c r="C68" i="191"/>
  <c r="C69" i="191"/>
  <c r="C70" i="191"/>
  <c r="C71" i="191"/>
  <c r="C72" i="191"/>
  <c r="C73" i="191"/>
  <c r="C74" i="191"/>
  <c r="C75" i="191"/>
  <c r="C7" i="190"/>
  <c r="C8" i="190"/>
  <c r="C9" i="190"/>
  <c r="C10" i="190"/>
  <c r="C11" i="190"/>
  <c r="C12" i="190"/>
  <c r="C13" i="190"/>
  <c r="C14" i="190"/>
  <c r="C15" i="190"/>
  <c r="C16" i="190"/>
  <c r="C17" i="190"/>
  <c r="C18" i="190"/>
  <c r="C19" i="190"/>
  <c r="C20" i="190"/>
  <c r="C21" i="190"/>
  <c r="C22" i="190"/>
  <c r="C23" i="190"/>
  <c r="C24" i="190"/>
  <c r="C25" i="190"/>
  <c r="C26" i="190"/>
  <c r="C27" i="190"/>
  <c r="C28" i="190"/>
  <c r="C29" i="190"/>
  <c r="C30" i="190"/>
  <c r="C31" i="190"/>
  <c r="C32" i="190"/>
  <c r="C33" i="190"/>
  <c r="C34" i="190"/>
  <c r="C35" i="190"/>
  <c r="C36" i="190"/>
  <c r="C37" i="190"/>
  <c r="C38" i="190"/>
  <c r="C39" i="190"/>
  <c r="C40" i="190"/>
  <c r="C41" i="190"/>
  <c r="C42" i="190"/>
  <c r="C43" i="190"/>
  <c r="C44" i="190"/>
  <c r="C45" i="190"/>
  <c r="C46" i="190"/>
  <c r="C47" i="190"/>
  <c r="C48" i="190"/>
  <c r="C49" i="190"/>
  <c r="C50" i="190"/>
  <c r="C51" i="190"/>
  <c r="C52" i="190"/>
  <c r="C53" i="190"/>
  <c r="C54" i="190"/>
  <c r="C55" i="190"/>
  <c r="C56" i="190"/>
  <c r="C57" i="190"/>
  <c r="C58" i="190"/>
  <c r="C59" i="190"/>
  <c r="C60" i="190"/>
  <c r="C61" i="190"/>
  <c r="C62" i="190"/>
  <c r="C63" i="190"/>
  <c r="C64" i="190"/>
  <c r="C65" i="190"/>
  <c r="C66" i="190"/>
  <c r="C67" i="190"/>
  <c r="C68" i="190"/>
  <c r="C69" i="190"/>
  <c r="C70" i="190"/>
  <c r="C71" i="190"/>
  <c r="C72" i="190"/>
  <c r="C73" i="190"/>
  <c r="C74" i="190"/>
  <c r="C75" i="190"/>
  <c r="C7" i="189"/>
  <c r="C8" i="189"/>
  <c r="C9" i="189"/>
  <c r="C10" i="189"/>
  <c r="C11" i="189"/>
  <c r="C12" i="189"/>
  <c r="C13" i="189"/>
  <c r="C14" i="189"/>
  <c r="C15" i="189"/>
  <c r="C16" i="189"/>
  <c r="C17" i="189"/>
  <c r="C18" i="189"/>
  <c r="C19" i="189"/>
  <c r="C20" i="189"/>
  <c r="C21" i="189"/>
  <c r="C22" i="189"/>
  <c r="C23" i="189"/>
  <c r="C24" i="189"/>
  <c r="C25" i="189"/>
  <c r="C26" i="189"/>
  <c r="C27" i="189"/>
  <c r="C28" i="189"/>
  <c r="C29" i="189"/>
  <c r="C30" i="189"/>
  <c r="C31" i="189"/>
  <c r="C32" i="189"/>
  <c r="C33" i="189"/>
  <c r="C34" i="189"/>
  <c r="C35" i="189"/>
  <c r="C36" i="189"/>
  <c r="C37" i="189"/>
  <c r="C38" i="189"/>
  <c r="C39" i="189"/>
  <c r="C40" i="189"/>
  <c r="C41" i="189"/>
  <c r="C42" i="189"/>
  <c r="C43" i="189"/>
  <c r="C44" i="189"/>
  <c r="C45" i="189"/>
  <c r="C46" i="189"/>
  <c r="C47" i="189"/>
  <c r="C48" i="189"/>
  <c r="C49" i="189"/>
  <c r="C50" i="189"/>
  <c r="C51" i="189"/>
  <c r="C52" i="189"/>
  <c r="C53" i="189"/>
  <c r="C54" i="189"/>
  <c r="C55" i="189"/>
  <c r="C56" i="189"/>
  <c r="C57" i="189"/>
  <c r="C58" i="189"/>
  <c r="C59" i="189"/>
  <c r="C60" i="189"/>
  <c r="C61" i="189"/>
  <c r="C62" i="189"/>
  <c r="C63" i="189"/>
  <c r="C64" i="189"/>
  <c r="C65" i="189"/>
  <c r="C66" i="189"/>
  <c r="C67" i="189"/>
  <c r="C68" i="189"/>
  <c r="C69" i="189"/>
  <c r="C70" i="189"/>
  <c r="C71" i="189"/>
  <c r="C72" i="189"/>
  <c r="C73" i="189"/>
  <c r="C74" i="189"/>
  <c r="C75" i="189"/>
  <c r="C7" i="220"/>
  <c r="C8" i="220"/>
  <c r="C9" i="220"/>
  <c r="C10" i="220"/>
  <c r="C11" i="220"/>
  <c r="C12" i="220"/>
  <c r="C13" i="220"/>
  <c r="C14" i="220"/>
  <c r="C15" i="220"/>
  <c r="C16" i="220"/>
  <c r="C17" i="220"/>
  <c r="C18" i="220"/>
  <c r="C19" i="220"/>
  <c r="C20" i="220"/>
  <c r="C21" i="220"/>
  <c r="C22" i="220"/>
  <c r="C23" i="220"/>
  <c r="C24" i="220"/>
  <c r="C25" i="220"/>
  <c r="C26" i="220"/>
  <c r="C27" i="220"/>
  <c r="C28" i="220"/>
  <c r="C29" i="220"/>
  <c r="C30" i="220"/>
  <c r="C31" i="220"/>
  <c r="C32" i="220"/>
  <c r="C33" i="220"/>
  <c r="C34" i="220"/>
  <c r="C35" i="220"/>
  <c r="C36" i="220"/>
  <c r="C37" i="220"/>
  <c r="C38" i="220"/>
  <c r="C39" i="220"/>
  <c r="C40" i="220"/>
  <c r="C41" i="220"/>
  <c r="C42" i="220"/>
  <c r="C43" i="220"/>
  <c r="C44" i="220"/>
  <c r="C45" i="220"/>
  <c r="C46" i="220"/>
  <c r="C47" i="220"/>
  <c r="C48" i="220"/>
  <c r="C49" i="220"/>
  <c r="C50" i="220"/>
  <c r="C51" i="220"/>
  <c r="C52" i="220"/>
  <c r="C53" i="220"/>
  <c r="C54" i="220"/>
  <c r="C55" i="220"/>
  <c r="C56" i="220"/>
  <c r="C57" i="220"/>
  <c r="C58" i="220"/>
  <c r="C59" i="220"/>
  <c r="C60" i="220"/>
  <c r="C61" i="220"/>
  <c r="C62" i="220"/>
  <c r="C63" i="220"/>
  <c r="C64" i="220"/>
  <c r="C65" i="220"/>
  <c r="C66" i="220"/>
  <c r="C67" i="220"/>
  <c r="C68" i="220"/>
  <c r="C69" i="220"/>
  <c r="C70" i="220"/>
  <c r="C71" i="220"/>
  <c r="C72" i="220"/>
  <c r="C73" i="220"/>
  <c r="C74" i="220"/>
  <c r="C75" i="220"/>
  <c r="C7" i="113"/>
  <c r="C8" i="113"/>
  <c r="C9" i="113"/>
  <c r="C10" i="113"/>
  <c r="C11" i="113"/>
  <c r="C12" i="113"/>
  <c r="C13" i="113"/>
  <c r="C14" i="113"/>
  <c r="C15" i="113"/>
  <c r="C16" i="113"/>
  <c r="C17" i="113"/>
  <c r="C18" i="113"/>
  <c r="C19" i="113"/>
  <c r="C20" i="113"/>
  <c r="C21" i="113"/>
  <c r="C22" i="113"/>
  <c r="C23" i="113"/>
  <c r="C24" i="113"/>
  <c r="C25" i="113"/>
  <c r="C26" i="113"/>
  <c r="C27" i="113"/>
  <c r="C28" i="113"/>
  <c r="C29" i="113"/>
  <c r="C30" i="113"/>
  <c r="C31" i="113"/>
  <c r="C32" i="113"/>
  <c r="C33" i="113"/>
  <c r="C34" i="113"/>
  <c r="C35" i="113"/>
  <c r="C36" i="113"/>
  <c r="C37" i="113"/>
  <c r="C38" i="113"/>
  <c r="C39" i="113"/>
  <c r="C40" i="113"/>
  <c r="C41" i="113"/>
  <c r="C42" i="113"/>
  <c r="C43" i="113"/>
  <c r="C44" i="113"/>
  <c r="C45" i="113"/>
  <c r="C46" i="113"/>
  <c r="C47" i="113"/>
  <c r="C48" i="113"/>
  <c r="C49" i="113"/>
  <c r="C50" i="113"/>
  <c r="C51" i="113"/>
  <c r="C52" i="113"/>
  <c r="C53" i="113"/>
  <c r="C54" i="113"/>
  <c r="C55" i="113"/>
  <c r="C56" i="113"/>
  <c r="C57" i="113"/>
  <c r="C58" i="113"/>
  <c r="C59" i="113"/>
  <c r="C60" i="113"/>
  <c r="C61" i="113"/>
  <c r="C62" i="113"/>
  <c r="C63" i="113"/>
  <c r="C64" i="113"/>
  <c r="C65" i="113"/>
  <c r="C66" i="113"/>
  <c r="C67" i="113"/>
  <c r="C68" i="113"/>
  <c r="C69" i="113"/>
  <c r="C70" i="113"/>
  <c r="C71" i="113"/>
  <c r="C72" i="113"/>
  <c r="C73" i="113"/>
  <c r="C74" i="113"/>
  <c r="C75" i="113"/>
  <c r="AQ7" i="33"/>
  <c r="AQ8" i="33"/>
  <c r="AQ9" i="33"/>
  <c r="AQ10" i="33"/>
  <c r="AQ11" i="33"/>
  <c r="AQ12" i="33"/>
  <c r="AQ13" i="33"/>
  <c r="AQ14" i="33"/>
  <c r="AQ15" i="33"/>
  <c r="AQ16" i="33"/>
  <c r="AQ17" i="33"/>
  <c r="AQ18" i="33"/>
  <c r="AQ19" i="33"/>
  <c r="AQ20" i="33"/>
  <c r="AQ21" i="33"/>
  <c r="AQ22" i="33"/>
  <c r="AQ23" i="33"/>
  <c r="AQ24" i="33"/>
  <c r="AQ25" i="33"/>
  <c r="AQ26" i="33"/>
  <c r="AQ27" i="33"/>
  <c r="AQ28" i="33"/>
  <c r="AQ29" i="33"/>
  <c r="AQ30" i="33"/>
  <c r="AQ31" i="33"/>
  <c r="AQ32" i="33"/>
  <c r="AQ33" i="33"/>
  <c r="AQ34" i="33"/>
  <c r="AQ35" i="33"/>
  <c r="AQ36" i="33"/>
  <c r="AQ37" i="33"/>
  <c r="AQ38" i="33"/>
  <c r="AQ39" i="33"/>
  <c r="AQ40" i="33"/>
  <c r="AQ41" i="33"/>
  <c r="AQ42" i="33"/>
  <c r="AQ43" i="33"/>
  <c r="AQ44" i="33"/>
  <c r="AQ45" i="33"/>
  <c r="AQ46" i="33"/>
  <c r="AQ47" i="33"/>
  <c r="AQ48" i="33"/>
  <c r="AQ49" i="33"/>
  <c r="AQ50" i="33"/>
  <c r="AQ51" i="33"/>
  <c r="AQ52" i="33"/>
  <c r="AQ53" i="33"/>
  <c r="AQ54" i="33"/>
  <c r="AQ55" i="33"/>
  <c r="AQ56" i="33"/>
  <c r="AQ57" i="33"/>
  <c r="AQ58" i="33"/>
  <c r="AQ59" i="33"/>
  <c r="AQ60" i="33"/>
  <c r="AQ61" i="33"/>
  <c r="AQ62" i="33"/>
  <c r="AQ63" i="33"/>
  <c r="AQ64" i="33"/>
  <c r="AQ65" i="33"/>
  <c r="AQ66" i="33"/>
  <c r="AQ67" i="33"/>
  <c r="AQ68" i="33"/>
  <c r="AQ69" i="33"/>
  <c r="AQ70" i="33"/>
  <c r="AQ71" i="33"/>
  <c r="AQ72" i="33"/>
  <c r="AQ73" i="33"/>
  <c r="AQ74" i="33"/>
  <c r="AQ75" i="33"/>
  <c r="R10" i="46"/>
  <c r="R11" i="46"/>
  <c r="R12" i="46"/>
  <c r="R13" i="46"/>
  <c r="R14" i="46"/>
  <c r="R15" i="46"/>
  <c r="R16" i="46"/>
  <c r="R7" i="46"/>
  <c r="R8" i="46" s="1"/>
  <c r="Y83" i="220"/>
  <c r="Y76" i="220"/>
  <c r="Y84" i="220"/>
  <c r="Z7" i="223" s="1"/>
  <c r="Y83" i="113"/>
  <c r="Y7" i="113"/>
  <c r="Y8" i="113"/>
  <c r="Y9" i="113"/>
  <c r="Y10" i="113"/>
  <c r="Y11" i="113"/>
  <c r="Y12" i="113"/>
  <c r="Y13" i="113"/>
  <c r="Y14" i="113"/>
  <c r="Y15" i="113"/>
  <c r="Y16" i="113"/>
  <c r="Y17" i="113"/>
  <c r="Y18" i="113"/>
  <c r="Y19" i="113"/>
  <c r="Y20" i="113"/>
  <c r="Y21" i="113"/>
  <c r="Y22" i="113"/>
  <c r="Y23" i="113"/>
  <c r="Y24" i="113"/>
  <c r="Y25" i="113"/>
  <c r="Y26" i="113"/>
  <c r="Y27" i="113"/>
  <c r="Y28" i="113"/>
  <c r="Y29" i="113"/>
  <c r="Y30" i="113"/>
  <c r="Y31" i="113"/>
  <c r="Y32" i="113"/>
  <c r="Y33" i="113"/>
  <c r="Y34" i="113"/>
  <c r="Y35" i="113"/>
  <c r="Y36" i="113"/>
  <c r="Y37" i="113"/>
  <c r="Y38" i="113"/>
  <c r="Y39" i="113"/>
  <c r="Y40" i="113"/>
  <c r="Y41" i="113"/>
  <c r="Y42" i="113"/>
  <c r="Y43" i="113"/>
  <c r="Y44" i="113"/>
  <c r="Y45" i="113"/>
  <c r="Y46" i="113"/>
  <c r="Y47" i="113"/>
  <c r="Y48" i="113"/>
  <c r="Y49" i="113"/>
  <c r="Y50" i="113"/>
  <c r="Y51" i="113"/>
  <c r="Y52" i="113"/>
  <c r="Y53" i="113"/>
  <c r="Y54" i="113"/>
  <c r="Y55" i="113"/>
  <c r="Y56" i="113"/>
  <c r="Y57" i="113"/>
  <c r="Y58" i="113"/>
  <c r="Y59" i="113"/>
  <c r="Y60" i="113"/>
  <c r="Y61" i="113"/>
  <c r="Y62" i="113"/>
  <c r="Y63" i="113"/>
  <c r="Y64" i="113"/>
  <c r="Y65" i="113"/>
  <c r="Y66" i="113"/>
  <c r="Y67" i="113"/>
  <c r="Y68" i="113"/>
  <c r="Y69" i="113"/>
  <c r="Y70" i="113"/>
  <c r="Y71" i="113"/>
  <c r="Y72" i="113"/>
  <c r="Y73" i="113"/>
  <c r="Y74" i="113"/>
  <c r="Y75" i="113"/>
  <c r="Y76" i="113"/>
  <c r="Y84" i="113" s="1"/>
  <c r="Z8" i="223" s="1"/>
  <c r="Y83" i="189"/>
  <c r="Y7" i="189"/>
  <c r="Y8" i="189"/>
  <c r="Y9" i="189"/>
  <c r="Y10" i="189"/>
  <c r="Y11" i="189"/>
  <c r="Y12" i="189"/>
  <c r="Y13" i="189"/>
  <c r="Y14" i="189"/>
  <c r="Y15" i="189"/>
  <c r="Y16" i="189"/>
  <c r="Y17" i="189"/>
  <c r="Y18" i="189"/>
  <c r="Y19" i="189"/>
  <c r="Y20" i="189"/>
  <c r="Y21" i="189"/>
  <c r="Y22" i="189"/>
  <c r="Y23" i="189"/>
  <c r="Y24" i="189"/>
  <c r="Y25" i="189"/>
  <c r="Y26" i="189"/>
  <c r="Y27" i="189"/>
  <c r="Y28" i="189"/>
  <c r="Y29" i="189"/>
  <c r="Y30" i="189"/>
  <c r="Y31" i="189"/>
  <c r="Y32" i="189"/>
  <c r="Y33" i="189"/>
  <c r="Y34" i="189"/>
  <c r="Y35" i="189"/>
  <c r="Y36" i="189"/>
  <c r="Y37" i="189"/>
  <c r="Y38" i="189"/>
  <c r="Y39" i="189"/>
  <c r="Y40" i="189"/>
  <c r="Y41" i="189"/>
  <c r="Y42" i="189"/>
  <c r="Y43" i="189"/>
  <c r="Y44" i="189"/>
  <c r="Y45" i="189"/>
  <c r="Y46" i="189"/>
  <c r="Y47" i="189"/>
  <c r="Y48" i="189"/>
  <c r="Y49" i="189"/>
  <c r="Y50" i="189"/>
  <c r="Y51" i="189"/>
  <c r="Y52" i="189"/>
  <c r="Y53" i="189"/>
  <c r="Y54" i="189"/>
  <c r="Y55" i="189"/>
  <c r="Y56" i="189"/>
  <c r="Y57" i="189"/>
  <c r="Y58" i="189"/>
  <c r="Y59" i="189"/>
  <c r="Y60" i="189"/>
  <c r="Y61" i="189"/>
  <c r="Y62" i="189"/>
  <c r="Y63" i="189"/>
  <c r="Y64" i="189"/>
  <c r="Y65" i="189"/>
  <c r="Y66" i="189"/>
  <c r="Y67" i="189"/>
  <c r="Y68" i="189"/>
  <c r="Y69" i="189"/>
  <c r="Y70" i="189"/>
  <c r="Y71" i="189"/>
  <c r="Y72" i="189"/>
  <c r="Y73" i="189"/>
  <c r="Y74" i="189"/>
  <c r="Y75" i="189"/>
  <c r="Z83" i="212"/>
  <c r="Z7" i="212"/>
  <c r="Z8" i="212"/>
  <c r="Z9" i="212"/>
  <c r="Z10" i="212"/>
  <c r="Z11" i="212"/>
  <c r="Z12" i="212"/>
  <c r="Z13" i="212"/>
  <c r="Z14" i="212"/>
  <c r="Z15" i="212"/>
  <c r="Z16" i="212"/>
  <c r="Z17" i="212"/>
  <c r="Z18" i="212"/>
  <c r="Z19" i="212"/>
  <c r="Z20" i="212"/>
  <c r="Z21" i="212"/>
  <c r="Z22" i="212"/>
  <c r="Z23" i="212"/>
  <c r="Z24" i="212"/>
  <c r="Z25" i="212"/>
  <c r="Z26" i="212"/>
  <c r="Z27" i="212"/>
  <c r="Z28" i="212"/>
  <c r="Z29" i="212"/>
  <c r="Z30" i="212"/>
  <c r="Z31" i="212"/>
  <c r="Z32" i="212"/>
  <c r="Z33" i="212"/>
  <c r="Z34" i="212"/>
  <c r="Z35" i="212"/>
  <c r="Z36" i="212"/>
  <c r="Z37" i="212"/>
  <c r="Z38" i="212"/>
  <c r="Z39" i="212"/>
  <c r="Z40" i="212"/>
  <c r="Z41" i="212"/>
  <c r="Z42" i="212"/>
  <c r="Z43" i="212"/>
  <c r="Z44" i="212"/>
  <c r="Z45" i="212"/>
  <c r="Z46" i="212"/>
  <c r="Z47" i="212"/>
  <c r="Z48" i="212"/>
  <c r="Z49" i="212"/>
  <c r="Z50" i="212"/>
  <c r="Z51" i="212"/>
  <c r="Z52" i="212"/>
  <c r="Z53" i="212"/>
  <c r="Z54" i="212"/>
  <c r="Z55" i="212"/>
  <c r="Z56" i="212"/>
  <c r="Z57" i="212"/>
  <c r="Z58" i="212"/>
  <c r="Z59" i="212"/>
  <c r="Z60" i="212"/>
  <c r="Z61" i="212"/>
  <c r="Z62" i="212"/>
  <c r="Z63" i="212"/>
  <c r="Z64" i="212"/>
  <c r="Z65" i="212"/>
  <c r="Z66" i="212"/>
  <c r="Z67" i="212"/>
  <c r="Z68" i="212"/>
  <c r="Z69" i="212"/>
  <c r="Z70" i="212"/>
  <c r="Z71" i="212"/>
  <c r="Z72" i="212"/>
  <c r="Z73" i="212"/>
  <c r="Z74" i="212"/>
  <c r="Z75" i="212"/>
  <c r="Y83" i="192"/>
  <c r="Y7" i="192"/>
  <c r="Y8" i="192"/>
  <c r="Y9" i="192"/>
  <c r="Y10" i="192"/>
  <c r="Y11" i="192"/>
  <c r="Y12" i="192"/>
  <c r="Y13" i="192"/>
  <c r="Y14" i="192"/>
  <c r="Y15" i="192"/>
  <c r="Y16" i="192"/>
  <c r="Y17" i="192"/>
  <c r="Y18" i="192"/>
  <c r="Y19" i="192"/>
  <c r="Y20" i="192"/>
  <c r="Y21" i="192"/>
  <c r="Y22" i="192"/>
  <c r="Y23" i="192"/>
  <c r="Y24" i="192"/>
  <c r="Y25" i="192"/>
  <c r="Y26" i="192"/>
  <c r="Y27" i="192"/>
  <c r="Y28" i="192"/>
  <c r="Y29" i="192"/>
  <c r="Y30" i="192"/>
  <c r="Y31" i="192"/>
  <c r="Y32" i="192"/>
  <c r="Y33" i="192"/>
  <c r="Y34" i="192"/>
  <c r="Y35" i="192"/>
  <c r="Y36" i="192"/>
  <c r="Y37" i="192"/>
  <c r="Y38" i="192"/>
  <c r="Y39" i="192"/>
  <c r="Y40" i="192"/>
  <c r="Y41" i="192"/>
  <c r="Y42" i="192"/>
  <c r="Y43" i="192"/>
  <c r="Y44" i="192"/>
  <c r="Y45" i="192"/>
  <c r="Y46" i="192"/>
  <c r="Y47" i="192"/>
  <c r="Y48" i="192"/>
  <c r="Y49" i="192"/>
  <c r="Y50" i="192"/>
  <c r="Y51" i="192"/>
  <c r="Y52" i="192"/>
  <c r="Y53" i="192"/>
  <c r="Y54" i="192"/>
  <c r="Y55" i="192"/>
  <c r="Y56" i="192"/>
  <c r="Y57" i="192"/>
  <c r="Y58" i="192"/>
  <c r="Y59" i="192"/>
  <c r="Y60" i="192"/>
  <c r="Y61" i="192"/>
  <c r="Y62" i="192"/>
  <c r="Y63" i="192"/>
  <c r="Y64" i="192"/>
  <c r="Y65" i="192"/>
  <c r="Y66" i="192"/>
  <c r="Y67" i="192"/>
  <c r="Y68" i="192"/>
  <c r="Y69" i="192"/>
  <c r="Y70" i="192"/>
  <c r="Y71" i="192"/>
  <c r="Y72" i="192"/>
  <c r="Y73" i="192"/>
  <c r="Y74" i="192"/>
  <c r="Y75" i="192"/>
  <c r="Y83" i="191"/>
  <c r="Y84" i="191" s="1"/>
  <c r="Z12" i="223" s="1"/>
  <c r="Y76" i="191"/>
  <c r="Y83" i="190"/>
  <c r="Y7" i="190"/>
  <c r="Y8" i="190"/>
  <c r="Y9" i="190"/>
  <c r="Y10" i="190"/>
  <c r="Y11" i="190"/>
  <c r="Y12" i="190"/>
  <c r="Y13" i="190"/>
  <c r="Y14" i="190"/>
  <c r="Y15" i="190"/>
  <c r="Y16" i="190"/>
  <c r="Y17" i="190"/>
  <c r="Y18" i="190"/>
  <c r="Y19" i="190"/>
  <c r="Y20" i="190"/>
  <c r="Y21" i="190"/>
  <c r="Y22" i="190"/>
  <c r="Y23" i="190"/>
  <c r="Y24" i="190"/>
  <c r="Y25" i="190"/>
  <c r="Y26" i="190"/>
  <c r="Y27" i="190"/>
  <c r="Y28" i="190"/>
  <c r="Y29" i="190"/>
  <c r="Y30" i="190"/>
  <c r="Y31" i="190"/>
  <c r="Y32" i="190"/>
  <c r="Y33" i="190"/>
  <c r="Y34" i="190"/>
  <c r="Y35" i="190"/>
  <c r="Y36" i="190"/>
  <c r="Y37" i="190"/>
  <c r="Y38" i="190"/>
  <c r="Y39" i="190"/>
  <c r="Y40" i="190"/>
  <c r="Y41" i="190"/>
  <c r="Y42" i="190"/>
  <c r="Y43" i="190"/>
  <c r="Y44" i="190"/>
  <c r="Y45" i="190"/>
  <c r="Y46" i="190"/>
  <c r="Y47" i="190"/>
  <c r="Y48" i="190"/>
  <c r="Y49" i="190"/>
  <c r="Y50" i="190"/>
  <c r="Y51" i="190"/>
  <c r="Y52" i="190"/>
  <c r="Y53" i="190"/>
  <c r="Y54" i="190"/>
  <c r="Y55" i="190"/>
  <c r="Y56" i="190"/>
  <c r="Y57" i="190"/>
  <c r="Y58" i="190"/>
  <c r="Y59" i="190"/>
  <c r="Y60" i="190"/>
  <c r="Y61" i="190"/>
  <c r="Y62" i="190"/>
  <c r="Y63" i="190"/>
  <c r="Y64" i="190"/>
  <c r="Y65" i="190"/>
  <c r="Y66" i="190"/>
  <c r="Y67" i="190"/>
  <c r="Y68" i="190"/>
  <c r="Y69" i="190"/>
  <c r="Y70" i="190"/>
  <c r="Y71" i="190"/>
  <c r="Y72" i="190"/>
  <c r="Y73" i="190"/>
  <c r="Y74" i="190"/>
  <c r="Y75" i="190"/>
  <c r="Y76" i="190"/>
  <c r="Y84" i="190" s="1"/>
  <c r="Z13" i="223" s="1"/>
  <c r="Y83" i="242"/>
  <c r="Y84" i="242" s="1"/>
  <c r="Z14" i="223" s="1"/>
  <c r="Y76" i="242"/>
  <c r="Y83" i="196"/>
  <c r="Y7" i="196"/>
  <c r="Y8" i="196"/>
  <c r="Y9" i="196"/>
  <c r="Y10" i="196"/>
  <c r="Y11" i="196"/>
  <c r="Y12" i="196"/>
  <c r="Y13" i="196"/>
  <c r="Y14" i="196"/>
  <c r="Y15" i="196"/>
  <c r="Y16" i="196"/>
  <c r="Y17" i="196"/>
  <c r="Y18" i="196"/>
  <c r="Y19" i="196"/>
  <c r="Y20" i="196"/>
  <c r="Y21" i="196"/>
  <c r="Y22" i="196"/>
  <c r="Y23" i="196"/>
  <c r="Y24" i="196"/>
  <c r="Y25" i="196"/>
  <c r="Y26" i="196"/>
  <c r="Y27" i="196"/>
  <c r="Y28" i="196"/>
  <c r="Y29" i="196"/>
  <c r="Y30" i="196"/>
  <c r="Y31" i="196"/>
  <c r="Y32" i="196"/>
  <c r="Y33" i="196"/>
  <c r="Y34" i="196"/>
  <c r="Y35" i="196"/>
  <c r="Y36" i="196"/>
  <c r="Y37" i="196"/>
  <c r="Y38" i="196"/>
  <c r="Y39" i="196"/>
  <c r="Y40" i="196"/>
  <c r="Y41" i="196"/>
  <c r="Y42" i="196"/>
  <c r="Y43" i="196"/>
  <c r="Y44" i="196"/>
  <c r="Y45" i="196"/>
  <c r="Y46" i="196"/>
  <c r="Y47" i="196"/>
  <c r="Y48" i="196"/>
  <c r="Y49" i="196"/>
  <c r="Y50" i="196"/>
  <c r="Y51" i="196"/>
  <c r="Y52" i="196"/>
  <c r="Y53" i="196"/>
  <c r="Y54" i="196"/>
  <c r="Y55" i="196"/>
  <c r="Y56" i="196"/>
  <c r="Y57" i="196"/>
  <c r="Y58" i="196"/>
  <c r="Y59" i="196"/>
  <c r="Y60" i="196"/>
  <c r="Y61" i="196"/>
  <c r="Y62" i="196"/>
  <c r="Y63" i="196"/>
  <c r="Y64" i="196"/>
  <c r="Y65" i="196"/>
  <c r="Y66" i="196"/>
  <c r="Y67" i="196"/>
  <c r="Y68" i="196"/>
  <c r="Y69" i="196"/>
  <c r="Y70" i="196"/>
  <c r="Y71" i="196"/>
  <c r="Y72" i="196"/>
  <c r="Y73" i="196"/>
  <c r="Y74" i="196"/>
  <c r="Y75" i="196"/>
  <c r="Y83" i="203"/>
  <c r="Y84" i="203" s="1"/>
  <c r="Z16" i="223" s="1"/>
  <c r="Y76" i="203"/>
  <c r="Y83" i="243"/>
  <c r="Y84" i="243" s="1"/>
  <c r="Z17" i="223" s="1"/>
  <c r="Y76" i="243"/>
  <c r="Y83" i="209"/>
  <c r="Y7" i="209"/>
  <c r="Y8" i="209"/>
  <c r="Y9" i="209"/>
  <c r="Y10" i="209"/>
  <c r="Y11" i="209"/>
  <c r="Y12" i="209"/>
  <c r="Y13" i="209"/>
  <c r="Y14" i="209"/>
  <c r="Y15" i="209"/>
  <c r="Y16" i="209"/>
  <c r="Y17" i="209"/>
  <c r="Y18" i="209"/>
  <c r="Y19" i="209"/>
  <c r="Y20" i="209"/>
  <c r="Y21" i="209"/>
  <c r="Y22" i="209"/>
  <c r="Y23" i="209"/>
  <c r="Y24" i="209"/>
  <c r="Y25" i="209"/>
  <c r="Y26" i="209"/>
  <c r="Y27" i="209"/>
  <c r="Y28" i="209"/>
  <c r="Y29" i="209"/>
  <c r="Y30" i="209"/>
  <c r="Y31" i="209"/>
  <c r="Y32" i="209"/>
  <c r="Y33" i="209"/>
  <c r="Y34" i="209"/>
  <c r="Y35" i="209"/>
  <c r="Y36" i="209"/>
  <c r="Y37" i="209"/>
  <c r="Y38" i="209"/>
  <c r="Y39" i="209"/>
  <c r="Y40" i="209"/>
  <c r="Y41" i="209"/>
  <c r="Y42" i="209"/>
  <c r="Y43" i="209"/>
  <c r="Y44" i="209"/>
  <c r="Y45" i="209"/>
  <c r="Y46" i="209"/>
  <c r="Y47" i="209"/>
  <c r="Y48" i="209"/>
  <c r="Y49" i="209"/>
  <c r="Y50" i="209"/>
  <c r="Y51" i="209"/>
  <c r="Y52" i="209"/>
  <c r="Y53" i="209"/>
  <c r="Y54" i="209"/>
  <c r="Y55" i="209"/>
  <c r="Y56" i="209"/>
  <c r="Y57" i="209"/>
  <c r="Y58" i="209"/>
  <c r="Y59" i="209"/>
  <c r="Y60" i="209"/>
  <c r="Y61" i="209"/>
  <c r="Y62" i="209"/>
  <c r="Y63" i="209"/>
  <c r="Y64" i="209"/>
  <c r="Y65" i="209"/>
  <c r="Y66" i="209"/>
  <c r="Y67" i="209"/>
  <c r="Y68" i="209"/>
  <c r="Y69" i="209"/>
  <c r="Y70" i="209"/>
  <c r="Y71" i="209"/>
  <c r="Y72" i="209"/>
  <c r="Y73" i="209"/>
  <c r="Y74" i="209"/>
  <c r="Y75" i="209"/>
  <c r="Y83" i="229"/>
  <c r="Y84" i="229" s="1"/>
  <c r="Z19" i="223" s="1"/>
  <c r="Y76" i="229"/>
  <c r="Y83" i="230"/>
  <c r="Y84" i="230" s="1"/>
  <c r="Z20" i="223" s="1"/>
  <c r="Y76" i="230"/>
  <c r="Y83" i="231"/>
  <c r="Y7" i="231"/>
  <c r="Y8" i="231"/>
  <c r="Y9" i="231"/>
  <c r="Y10" i="231"/>
  <c r="Y11" i="231"/>
  <c r="Y12" i="231"/>
  <c r="Y13" i="231"/>
  <c r="Y14" i="231"/>
  <c r="Y15" i="231"/>
  <c r="Y16" i="231"/>
  <c r="Y17" i="231"/>
  <c r="Y18" i="231"/>
  <c r="Y19" i="231"/>
  <c r="Y20" i="231"/>
  <c r="Y21" i="231"/>
  <c r="Y22" i="231"/>
  <c r="Y23" i="231"/>
  <c r="Y24" i="231"/>
  <c r="Y25" i="231"/>
  <c r="Y26" i="231"/>
  <c r="Y27" i="231"/>
  <c r="Y28" i="231"/>
  <c r="Y29" i="231"/>
  <c r="Y30" i="231"/>
  <c r="Y31" i="231"/>
  <c r="Y32" i="231"/>
  <c r="Y33" i="231"/>
  <c r="Y34" i="231"/>
  <c r="Y35" i="231"/>
  <c r="Y36" i="231"/>
  <c r="Y37" i="231"/>
  <c r="Y38" i="231"/>
  <c r="Y39" i="231"/>
  <c r="Y40" i="231"/>
  <c r="Y41" i="231"/>
  <c r="Y42" i="231"/>
  <c r="Y43" i="231"/>
  <c r="Y44" i="231"/>
  <c r="Y45" i="231"/>
  <c r="Y46" i="231"/>
  <c r="Y47" i="231"/>
  <c r="Y48" i="231"/>
  <c r="Y49" i="231"/>
  <c r="Y50" i="231"/>
  <c r="Y51" i="231"/>
  <c r="Y52" i="231"/>
  <c r="Y53" i="231"/>
  <c r="Y54" i="231"/>
  <c r="Y55" i="231"/>
  <c r="Y56" i="231"/>
  <c r="Y57" i="231"/>
  <c r="Y58" i="231"/>
  <c r="Y59" i="231"/>
  <c r="Y60" i="231"/>
  <c r="Y61" i="231"/>
  <c r="Y62" i="231"/>
  <c r="Y63" i="231"/>
  <c r="Y64" i="231"/>
  <c r="Y65" i="231"/>
  <c r="Y66" i="231"/>
  <c r="Y67" i="231"/>
  <c r="Y68" i="231"/>
  <c r="Y69" i="231"/>
  <c r="Y70" i="231"/>
  <c r="Y71" i="231"/>
  <c r="Y72" i="231"/>
  <c r="Y73" i="231"/>
  <c r="Y74" i="231"/>
  <c r="Y75" i="231"/>
  <c r="Y83" i="232"/>
  <c r="Y7" i="232"/>
  <c r="Y8" i="232"/>
  <c r="Y9" i="232"/>
  <c r="Y10" i="232"/>
  <c r="Y11" i="232"/>
  <c r="Y12" i="232"/>
  <c r="Y13" i="232"/>
  <c r="Y14" i="232"/>
  <c r="Y15" i="232"/>
  <c r="Y16" i="232"/>
  <c r="Y17" i="232"/>
  <c r="Y18" i="232"/>
  <c r="Y19" i="232"/>
  <c r="Y20" i="232"/>
  <c r="Y21" i="232"/>
  <c r="Y22" i="232"/>
  <c r="Y23" i="232"/>
  <c r="Y24" i="232"/>
  <c r="Y25" i="232"/>
  <c r="Y26" i="232"/>
  <c r="Y27" i="232"/>
  <c r="Y28" i="232"/>
  <c r="Y29" i="232"/>
  <c r="Y30" i="232"/>
  <c r="Y31" i="232"/>
  <c r="Y32" i="232"/>
  <c r="Y33" i="232"/>
  <c r="Y34" i="232"/>
  <c r="Y35" i="232"/>
  <c r="Y36" i="232"/>
  <c r="Y37" i="232"/>
  <c r="Y38" i="232"/>
  <c r="Y39" i="232"/>
  <c r="Y40" i="232"/>
  <c r="Y41" i="232"/>
  <c r="Y42" i="232"/>
  <c r="Y43" i="232"/>
  <c r="Y44" i="232"/>
  <c r="Y45" i="232"/>
  <c r="Y46" i="232"/>
  <c r="Y47" i="232"/>
  <c r="Y48" i="232"/>
  <c r="Y49" i="232"/>
  <c r="Y50" i="232"/>
  <c r="Y51" i="232"/>
  <c r="Y52" i="232"/>
  <c r="Y53" i="232"/>
  <c r="Y54" i="232"/>
  <c r="Y55" i="232"/>
  <c r="Y56" i="232"/>
  <c r="Y57" i="232"/>
  <c r="Y58" i="232"/>
  <c r="Y59" i="232"/>
  <c r="Y60" i="232"/>
  <c r="Y61" i="232"/>
  <c r="Y62" i="232"/>
  <c r="Y63" i="232"/>
  <c r="Y64" i="232"/>
  <c r="Y65" i="232"/>
  <c r="Y66" i="232"/>
  <c r="Y67" i="232"/>
  <c r="Y68" i="232"/>
  <c r="Y69" i="232"/>
  <c r="Y70" i="232"/>
  <c r="Y71" i="232"/>
  <c r="Y72" i="232"/>
  <c r="Y73" i="232"/>
  <c r="Y74" i="232"/>
  <c r="Y75" i="232"/>
  <c r="Y76" i="232"/>
  <c r="Y84" i="232" s="1"/>
  <c r="Z22" i="223" s="1"/>
  <c r="Y83" i="239"/>
  <c r="Y7" i="239"/>
  <c r="Y8" i="239"/>
  <c r="Y9" i="239"/>
  <c r="Y10" i="239"/>
  <c r="Y11" i="239"/>
  <c r="Y12" i="239"/>
  <c r="Y13" i="239"/>
  <c r="Y14" i="239"/>
  <c r="Y15" i="239"/>
  <c r="Y16" i="239"/>
  <c r="Y17" i="239"/>
  <c r="Y18" i="239"/>
  <c r="Y19" i="239"/>
  <c r="Y20" i="239"/>
  <c r="Y21" i="239"/>
  <c r="Y22" i="239"/>
  <c r="Y23" i="239"/>
  <c r="Y24" i="239"/>
  <c r="Y25" i="239"/>
  <c r="Y26" i="239"/>
  <c r="Y27" i="239"/>
  <c r="Y28" i="239"/>
  <c r="Y29" i="239"/>
  <c r="Y30" i="239"/>
  <c r="Y31" i="239"/>
  <c r="Y32" i="239"/>
  <c r="Y33" i="239"/>
  <c r="Y34" i="239"/>
  <c r="Y35" i="239"/>
  <c r="Y36" i="239"/>
  <c r="Y37" i="239"/>
  <c r="Y38" i="239"/>
  <c r="Y39" i="239"/>
  <c r="Y40" i="239"/>
  <c r="Y41" i="239"/>
  <c r="Y42" i="239"/>
  <c r="Y43" i="239"/>
  <c r="Y44" i="239"/>
  <c r="Y45" i="239"/>
  <c r="Y46" i="239"/>
  <c r="Y47" i="239"/>
  <c r="Y48" i="239"/>
  <c r="Y49" i="239"/>
  <c r="Y50" i="239"/>
  <c r="Y51" i="239"/>
  <c r="Y52" i="239"/>
  <c r="Y53" i="239"/>
  <c r="Y54" i="239"/>
  <c r="Y55" i="239"/>
  <c r="Y56" i="239"/>
  <c r="Y57" i="239"/>
  <c r="Y58" i="239"/>
  <c r="Y59" i="239"/>
  <c r="Y60" i="239"/>
  <c r="Y61" i="239"/>
  <c r="Y62" i="239"/>
  <c r="Y63" i="239"/>
  <c r="Y64" i="239"/>
  <c r="Y65" i="239"/>
  <c r="Y66" i="239"/>
  <c r="Y67" i="239"/>
  <c r="Y68" i="239"/>
  <c r="Y69" i="239"/>
  <c r="Y70" i="239"/>
  <c r="Y71" i="239"/>
  <c r="Y72" i="239"/>
  <c r="Y73" i="239"/>
  <c r="Y74" i="239"/>
  <c r="Y75" i="239"/>
  <c r="Y83" i="204"/>
  <c r="Y7" i="204"/>
  <c r="Y8" i="204"/>
  <c r="Y9" i="204"/>
  <c r="Y10" i="204"/>
  <c r="Y11" i="204"/>
  <c r="Y12" i="204"/>
  <c r="Y13" i="204"/>
  <c r="Y14" i="204"/>
  <c r="Y15" i="204"/>
  <c r="Y16" i="204"/>
  <c r="Y17" i="204"/>
  <c r="Y18" i="204"/>
  <c r="Y19" i="204"/>
  <c r="Y20" i="204"/>
  <c r="Y21" i="204"/>
  <c r="Y22" i="204"/>
  <c r="Y23" i="204"/>
  <c r="Y24" i="204"/>
  <c r="Y25" i="204"/>
  <c r="Y26" i="204"/>
  <c r="Y27" i="204"/>
  <c r="Y28" i="204"/>
  <c r="Y29" i="204"/>
  <c r="Y30" i="204"/>
  <c r="Y31" i="204"/>
  <c r="Y32" i="204"/>
  <c r="Y33" i="204"/>
  <c r="Y34" i="204"/>
  <c r="Y35" i="204"/>
  <c r="Y36" i="204"/>
  <c r="Y37" i="204"/>
  <c r="Y38" i="204"/>
  <c r="Y39" i="204"/>
  <c r="Y40" i="204"/>
  <c r="Y41" i="204"/>
  <c r="Y42" i="204"/>
  <c r="Y43" i="204"/>
  <c r="Y44" i="204"/>
  <c r="Y45" i="204"/>
  <c r="Y46" i="204"/>
  <c r="Y47" i="204"/>
  <c r="Y48" i="204"/>
  <c r="Y49" i="204"/>
  <c r="Y50" i="204"/>
  <c r="Y51" i="204"/>
  <c r="Y52" i="204"/>
  <c r="Y53" i="204"/>
  <c r="Y54" i="204"/>
  <c r="Y55" i="204"/>
  <c r="Y56" i="204"/>
  <c r="Y57" i="204"/>
  <c r="Y58" i="204"/>
  <c r="Y59" i="204"/>
  <c r="Y60" i="204"/>
  <c r="Y61" i="204"/>
  <c r="Y62" i="204"/>
  <c r="Y63" i="204"/>
  <c r="Y64" i="204"/>
  <c r="Y65" i="204"/>
  <c r="Y66" i="204"/>
  <c r="Y67" i="204"/>
  <c r="Y68" i="204"/>
  <c r="Y69" i="204"/>
  <c r="Y70" i="204"/>
  <c r="Y71" i="204"/>
  <c r="Y72" i="204"/>
  <c r="Y73" i="204"/>
  <c r="Y74" i="204"/>
  <c r="Y75" i="204"/>
  <c r="Y83" i="200"/>
  <c r="Y7" i="200"/>
  <c r="Y8" i="200"/>
  <c r="Y9" i="200"/>
  <c r="Y10" i="200"/>
  <c r="Y11" i="200"/>
  <c r="Y12" i="200"/>
  <c r="Y13" i="200"/>
  <c r="Y14" i="200"/>
  <c r="Y15" i="200"/>
  <c r="Y16" i="200"/>
  <c r="Y17" i="200"/>
  <c r="Y18" i="200"/>
  <c r="Y19" i="200"/>
  <c r="Y20" i="200"/>
  <c r="Y21" i="200"/>
  <c r="Y22" i="200"/>
  <c r="Y23" i="200"/>
  <c r="Y24" i="200"/>
  <c r="Y25" i="200"/>
  <c r="Y26" i="200"/>
  <c r="Y27" i="200"/>
  <c r="Y28" i="200"/>
  <c r="Y29" i="200"/>
  <c r="Y30" i="200"/>
  <c r="Y31" i="200"/>
  <c r="Y32" i="200"/>
  <c r="Y33" i="200"/>
  <c r="Y34" i="200"/>
  <c r="Y35" i="200"/>
  <c r="Y36" i="200"/>
  <c r="Y37" i="200"/>
  <c r="Y38" i="200"/>
  <c r="Y39" i="200"/>
  <c r="Y40" i="200"/>
  <c r="Y41" i="200"/>
  <c r="Y42" i="200"/>
  <c r="Y43" i="200"/>
  <c r="Y44" i="200"/>
  <c r="Y45" i="200"/>
  <c r="Y46" i="200"/>
  <c r="Y47" i="200"/>
  <c r="Y48" i="200"/>
  <c r="Y49" i="200"/>
  <c r="Y50" i="200"/>
  <c r="Y51" i="200"/>
  <c r="Y52" i="200"/>
  <c r="Y53" i="200"/>
  <c r="Y54" i="200"/>
  <c r="Y55" i="200"/>
  <c r="Y56" i="200"/>
  <c r="Y57" i="200"/>
  <c r="Y58" i="200"/>
  <c r="Y59" i="200"/>
  <c r="Y60" i="200"/>
  <c r="Y61" i="200"/>
  <c r="Y62" i="200"/>
  <c r="Y63" i="200"/>
  <c r="Y64" i="200"/>
  <c r="Y65" i="200"/>
  <c r="Y66" i="200"/>
  <c r="Y67" i="200"/>
  <c r="Y68" i="200"/>
  <c r="Y69" i="200"/>
  <c r="Y70" i="200"/>
  <c r="Y71" i="200"/>
  <c r="Y72" i="200"/>
  <c r="Y73" i="200"/>
  <c r="Y74" i="200"/>
  <c r="Y75" i="200"/>
  <c r="Y83" i="205"/>
  <c r="Y84" i="205" s="1"/>
  <c r="Z26" i="223" s="1"/>
  <c r="Y76" i="205"/>
  <c r="Y83" i="207"/>
  <c r="Y84" i="207" s="1"/>
  <c r="Z28" i="223" s="1"/>
  <c r="Y76" i="207"/>
  <c r="Y83" i="195"/>
  <c r="Y7" i="195"/>
  <c r="Y8" i="195"/>
  <c r="Y9" i="195"/>
  <c r="Y10" i="195"/>
  <c r="Y11" i="195"/>
  <c r="Y12" i="195"/>
  <c r="Y13" i="195"/>
  <c r="Y14" i="195"/>
  <c r="Y15" i="195"/>
  <c r="Y16" i="195"/>
  <c r="Y17" i="195"/>
  <c r="Y18" i="195"/>
  <c r="Y19" i="195"/>
  <c r="Y20" i="195"/>
  <c r="Y21" i="195"/>
  <c r="Y22" i="195"/>
  <c r="Y23" i="195"/>
  <c r="Y24" i="195"/>
  <c r="Y25" i="195"/>
  <c r="Y26" i="195"/>
  <c r="Y27" i="195"/>
  <c r="Y28" i="195"/>
  <c r="Y29" i="195"/>
  <c r="Y30" i="195"/>
  <c r="Y31" i="195"/>
  <c r="Y32" i="195"/>
  <c r="Y33" i="195"/>
  <c r="Y34" i="195"/>
  <c r="Y35" i="195"/>
  <c r="Y36" i="195"/>
  <c r="Y37" i="195"/>
  <c r="Y38" i="195"/>
  <c r="Y39" i="195"/>
  <c r="Y40" i="195"/>
  <c r="Y41" i="195"/>
  <c r="Y42" i="195"/>
  <c r="Y43" i="195"/>
  <c r="Y44" i="195"/>
  <c r="Y45" i="195"/>
  <c r="Y46" i="195"/>
  <c r="Y47" i="195"/>
  <c r="Y48" i="195"/>
  <c r="Y49" i="195"/>
  <c r="Y50" i="195"/>
  <c r="Y51" i="195"/>
  <c r="Y52" i="195"/>
  <c r="Y53" i="195"/>
  <c r="Y54" i="195"/>
  <c r="Y55" i="195"/>
  <c r="Y56" i="195"/>
  <c r="Y57" i="195"/>
  <c r="Y58" i="195"/>
  <c r="Y59" i="195"/>
  <c r="Y60" i="195"/>
  <c r="Y61" i="195"/>
  <c r="Y62" i="195"/>
  <c r="Y63" i="195"/>
  <c r="Y64" i="195"/>
  <c r="Y65" i="195"/>
  <c r="Y66" i="195"/>
  <c r="Y67" i="195"/>
  <c r="Y68" i="195"/>
  <c r="Y69" i="195"/>
  <c r="Y70" i="195"/>
  <c r="Y71" i="195"/>
  <c r="Y72" i="195"/>
  <c r="Y73" i="195"/>
  <c r="Y74" i="195"/>
  <c r="Y75" i="195"/>
  <c r="Y83" i="208"/>
  <c r="Y84" i="208" s="1"/>
  <c r="Z30" i="223" s="1"/>
  <c r="Y76" i="208"/>
  <c r="Y83" i="201"/>
  <c r="Y7" i="201"/>
  <c r="Y8" i="201"/>
  <c r="Y9" i="201"/>
  <c r="Y10" i="201"/>
  <c r="Y11" i="201"/>
  <c r="Y12" i="201"/>
  <c r="Y13" i="201"/>
  <c r="Y14" i="201"/>
  <c r="Y15" i="201"/>
  <c r="Y16" i="201"/>
  <c r="Y17" i="201"/>
  <c r="Y18" i="201"/>
  <c r="Y19" i="201"/>
  <c r="Y20" i="201"/>
  <c r="Y21" i="201"/>
  <c r="Y22" i="201"/>
  <c r="Y23" i="201"/>
  <c r="Y24" i="201"/>
  <c r="Y25" i="201"/>
  <c r="Y26" i="201"/>
  <c r="Y27" i="201"/>
  <c r="Y28" i="201"/>
  <c r="Y29" i="201"/>
  <c r="Y30" i="201"/>
  <c r="Y31" i="201"/>
  <c r="Y32" i="201"/>
  <c r="Y33" i="201"/>
  <c r="Y34" i="201"/>
  <c r="Y35" i="201"/>
  <c r="Y36" i="201"/>
  <c r="Y37" i="201"/>
  <c r="Y38" i="201"/>
  <c r="Y39" i="201"/>
  <c r="Y40" i="201"/>
  <c r="Y41" i="201"/>
  <c r="Y42" i="201"/>
  <c r="Y43" i="201"/>
  <c r="Y44" i="201"/>
  <c r="Y45" i="201"/>
  <c r="Y46" i="201"/>
  <c r="Y47" i="201"/>
  <c r="Y48" i="201"/>
  <c r="Y49" i="201"/>
  <c r="Y50" i="201"/>
  <c r="Y51" i="201"/>
  <c r="Y52" i="201"/>
  <c r="Y53" i="201"/>
  <c r="Y54" i="201"/>
  <c r="Y55" i="201"/>
  <c r="Y56" i="201"/>
  <c r="Y57" i="201"/>
  <c r="Y58" i="201"/>
  <c r="Y59" i="201"/>
  <c r="Y60" i="201"/>
  <c r="Y61" i="201"/>
  <c r="Y62" i="201"/>
  <c r="Y63" i="201"/>
  <c r="Y64" i="201"/>
  <c r="Y65" i="201"/>
  <c r="Y66" i="201"/>
  <c r="Y67" i="201"/>
  <c r="Y68" i="201"/>
  <c r="Y69" i="201"/>
  <c r="Y70" i="201"/>
  <c r="Y71" i="201"/>
  <c r="Y72" i="201"/>
  <c r="Y73" i="201"/>
  <c r="Y74" i="201"/>
  <c r="Y75" i="201"/>
  <c r="Y76" i="201"/>
  <c r="Y84" i="201" s="1"/>
  <c r="Z31" i="223" s="1"/>
  <c r="Y83" i="202"/>
  <c r="Y84" i="202" s="1"/>
  <c r="Z32" i="223" s="1"/>
  <c r="Y76" i="202"/>
  <c r="Z83" i="211"/>
  <c r="Z7" i="211"/>
  <c r="Z8" i="211"/>
  <c r="Z9" i="211"/>
  <c r="Z10" i="211"/>
  <c r="Z11" i="211"/>
  <c r="Z12" i="211"/>
  <c r="Z13" i="211"/>
  <c r="Z14" i="211"/>
  <c r="Z15" i="211"/>
  <c r="Z16" i="211"/>
  <c r="Z17" i="211"/>
  <c r="Z18" i="211"/>
  <c r="Z19" i="211"/>
  <c r="Z20" i="211"/>
  <c r="Z21" i="211"/>
  <c r="Z22" i="211"/>
  <c r="Z23" i="211"/>
  <c r="Z24" i="211"/>
  <c r="Z25" i="211"/>
  <c r="Z26" i="211"/>
  <c r="Z27" i="211"/>
  <c r="Z28" i="211"/>
  <c r="Z29" i="211"/>
  <c r="Z30" i="211"/>
  <c r="Z31" i="211"/>
  <c r="Z32" i="211"/>
  <c r="Z33" i="211"/>
  <c r="Z34" i="211"/>
  <c r="Z35" i="211"/>
  <c r="Z36" i="211"/>
  <c r="Z37" i="211"/>
  <c r="Z38" i="211"/>
  <c r="Z39" i="211"/>
  <c r="Z40" i="211"/>
  <c r="Z41" i="211"/>
  <c r="Z42" i="211"/>
  <c r="Z43" i="211"/>
  <c r="Z44" i="211"/>
  <c r="Z45" i="211"/>
  <c r="Z46" i="211"/>
  <c r="Z47" i="211"/>
  <c r="Z48" i="211"/>
  <c r="Z49" i="211"/>
  <c r="Z50" i="211"/>
  <c r="Z51" i="211"/>
  <c r="Z52" i="211"/>
  <c r="Z53" i="211"/>
  <c r="Z54" i="211"/>
  <c r="Z55" i="211"/>
  <c r="Z56" i="211"/>
  <c r="Z57" i="211"/>
  <c r="Z58" i="211"/>
  <c r="Z59" i="211"/>
  <c r="Z60" i="211"/>
  <c r="Z61" i="211"/>
  <c r="Z62" i="211"/>
  <c r="Z63" i="211"/>
  <c r="Z64" i="211"/>
  <c r="Z65" i="211"/>
  <c r="Z66" i="211"/>
  <c r="Z67" i="211"/>
  <c r="Z68" i="211"/>
  <c r="Z69" i="211"/>
  <c r="Z70" i="211"/>
  <c r="Z71" i="211"/>
  <c r="Z72" i="211"/>
  <c r="Z73" i="211"/>
  <c r="Z74" i="211"/>
  <c r="Z75" i="211"/>
  <c r="Y83" i="194"/>
  <c r="Y7" i="194"/>
  <c r="Y8" i="194"/>
  <c r="Y9" i="194"/>
  <c r="Y10" i="194"/>
  <c r="Y11" i="194"/>
  <c r="Y12" i="194"/>
  <c r="Y13" i="194"/>
  <c r="Y14" i="194"/>
  <c r="Y15" i="194"/>
  <c r="Y16" i="194"/>
  <c r="Y17" i="194"/>
  <c r="Y18" i="194"/>
  <c r="Y19" i="194"/>
  <c r="Y20" i="194"/>
  <c r="Y21" i="194"/>
  <c r="Y22" i="194"/>
  <c r="Y23" i="194"/>
  <c r="Y24" i="194"/>
  <c r="Y25" i="194"/>
  <c r="Y26" i="194"/>
  <c r="Y27" i="194"/>
  <c r="Y28" i="194"/>
  <c r="Y29" i="194"/>
  <c r="Y30" i="194"/>
  <c r="Y31" i="194"/>
  <c r="Y32" i="194"/>
  <c r="Y33" i="194"/>
  <c r="Y34" i="194"/>
  <c r="Y35" i="194"/>
  <c r="Y36" i="194"/>
  <c r="Y37" i="194"/>
  <c r="Y38" i="194"/>
  <c r="Y39" i="194"/>
  <c r="Y40" i="194"/>
  <c r="Y41" i="194"/>
  <c r="Y42" i="194"/>
  <c r="Y43" i="194"/>
  <c r="Y44" i="194"/>
  <c r="Y45" i="194"/>
  <c r="Y46" i="194"/>
  <c r="Y47" i="194"/>
  <c r="Y48" i="194"/>
  <c r="Y49" i="194"/>
  <c r="Y50" i="194"/>
  <c r="Y51" i="194"/>
  <c r="Y52" i="194"/>
  <c r="Y53" i="194"/>
  <c r="Y54" i="194"/>
  <c r="Y55" i="194"/>
  <c r="Y56" i="194"/>
  <c r="Y57" i="194"/>
  <c r="Y58" i="194"/>
  <c r="Y59" i="194"/>
  <c r="Y60" i="194"/>
  <c r="Y61" i="194"/>
  <c r="Y62" i="194"/>
  <c r="Y63" i="194"/>
  <c r="Y64" i="194"/>
  <c r="Y65" i="194"/>
  <c r="Y66" i="194"/>
  <c r="Y67" i="194"/>
  <c r="Y68" i="194"/>
  <c r="Y69" i="194"/>
  <c r="Y70" i="194"/>
  <c r="Y71" i="194"/>
  <c r="Y72" i="194"/>
  <c r="Y73" i="194"/>
  <c r="Y74" i="194"/>
  <c r="Y75" i="194"/>
  <c r="Y83" i="193"/>
  <c r="Y7" i="193"/>
  <c r="Y8" i="193"/>
  <c r="Y9" i="193"/>
  <c r="Y10" i="193"/>
  <c r="Y11" i="193"/>
  <c r="Y12" i="193"/>
  <c r="Y13" i="193"/>
  <c r="Y14" i="193"/>
  <c r="Y15" i="193"/>
  <c r="Y16" i="193"/>
  <c r="Y17" i="193"/>
  <c r="Y18" i="193"/>
  <c r="Y19" i="193"/>
  <c r="Y20" i="193"/>
  <c r="Y21" i="193"/>
  <c r="Y22" i="193"/>
  <c r="Y23" i="193"/>
  <c r="Y24" i="193"/>
  <c r="Y25" i="193"/>
  <c r="Y26" i="193"/>
  <c r="Y27" i="193"/>
  <c r="Y28" i="193"/>
  <c r="Y29" i="193"/>
  <c r="Y30" i="193"/>
  <c r="Y31" i="193"/>
  <c r="Y32" i="193"/>
  <c r="Y33" i="193"/>
  <c r="Y34" i="193"/>
  <c r="Y35" i="193"/>
  <c r="Y36" i="193"/>
  <c r="Y37" i="193"/>
  <c r="Y38" i="193"/>
  <c r="Y39" i="193"/>
  <c r="Y40" i="193"/>
  <c r="Y41" i="193"/>
  <c r="Y42" i="193"/>
  <c r="Y43" i="193"/>
  <c r="Y44" i="193"/>
  <c r="Y45" i="193"/>
  <c r="Y46" i="193"/>
  <c r="Y47" i="193"/>
  <c r="Y48" i="193"/>
  <c r="Y49" i="193"/>
  <c r="Y50" i="193"/>
  <c r="Y51" i="193"/>
  <c r="Y52" i="193"/>
  <c r="Y53" i="193"/>
  <c r="Y54" i="193"/>
  <c r="Y55" i="193"/>
  <c r="Y56" i="193"/>
  <c r="Y57" i="193"/>
  <c r="Y58" i="193"/>
  <c r="Y59" i="193"/>
  <c r="Y60" i="193"/>
  <c r="Y61" i="193"/>
  <c r="Y62" i="193"/>
  <c r="Y63" i="193"/>
  <c r="Y64" i="193"/>
  <c r="Y65" i="193"/>
  <c r="Y66" i="193"/>
  <c r="Y67" i="193"/>
  <c r="Y68" i="193"/>
  <c r="Y69" i="193"/>
  <c r="Y70" i="193"/>
  <c r="Y71" i="193"/>
  <c r="Y72" i="193"/>
  <c r="Y73" i="193"/>
  <c r="Y74" i="193"/>
  <c r="Y75" i="193"/>
  <c r="Y83" i="246"/>
  <c r="Y7" i="246"/>
  <c r="Y8" i="246"/>
  <c r="Y9" i="246"/>
  <c r="Y10" i="246"/>
  <c r="Y11" i="246"/>
  <c r="Y12" i="246"/>
  <c r="Y13" i="246"/>
  <c r="Y14" i="246"/>
  <c r="Y15" i="246"/>
  <c r="Y16" i="246"/>
  <c r="Y17" i="246"/>
  <c r="Y18" i="246"/>
  <c r="Y19" i="246"/>
  <c r="Y20" i="246"/>
  <c r="Y21" i="246"/>
  <c r="Y22" i="246"/>
  <c r="Y23" i="246"/>
  <c r="Y24" i="246"/>
  <c r="Y25" i="246"/>
  <c r="Y26" i="246"/>
  <c r="Y27" i="246"/>
  <c r="Y28" i="246"/>
  <c r="Y29" i="246"/>
  <c r="Y30" i="246"/>
  <c r="Y31" i="246"/>
  <c r="Y32" i="246"/>
  <c r="Y33" i="246"/>
  <c r="Y34" i="246"/>
  <c r="Y35" i="246"/>
  <c r="Y36" i="246"/>
  <c r="Y37" i="246"/>
  <c r="Y38" i="246"/>
  <c r="Y39" i="246"/>
  <c r="Y40" i="246"/>
  <c r="Y41" i="246"/>
  <c r="Y42" i="246"/>
  <c r="Y43" i="246"/>
  <c r="Y44" i="246"/>
  <c r="Y45" i="246"/>
  <c r="Y46" i="246"/>
  <c r="Y47" i="246"/>
  <c r="Y48" i="246"/>
  <c r="Y49" i="246"/>
  <c r="Y50" i="246"/>
  <c r="Y51" i="246"/>
  <c r="Y52" i="246"/>
  <c r="Y53" i="246"/>
  <c r="Y54" i="246"/>
  <c r="Y55" i="246"/>
  <c r="Y56" i="246"/>
  <c r="Y57" i="246"/>
  <c r="Y58" i="246"/>
  <c r="Y59" i="246"/>
  <c r="Y60" i="246"/>
  <c r="Y61" i="246"/>
  <c r="Y62" i="246"/>
  <c r="Y63" i="246"/>
  <c r="Y64" i="246"/>
  <c r="Y65" i="246"/>
  <c r="Y66" i="246"/>
  <c r="Y67" i="246"/>
  <c r="Y68" i="246"/>
  <c r="Y69" i="246"/>
  <c r="Y70" i="246"/>
  <c r="Y71" i="246"/>
  <c r="Y72" i="246"/>
  <c r="Y73" i="246"/>
  <c r="Y74" i="246"/>
  <c r="Y75" i="246"/>
  <c r="Y76" i="246"/>
  <c r="Y84" i="246" s="1"/>
  <c r="Z36" i="223" s="1"/>
  <c r="Y83" i="224"/>
  <c r="Y7" i="224"/>
  <c r="Y8" i="224"/>
  <c r="Y9" i="224"/>
  <c r="Y10" i="224"/>
  <c r="Y11" i="224"/>
  <c r="Y12" i="224"/>
  <c r="Y13" i="224"/>
  <c r="Y14" i="224"/>
  <c r="Y15" i="224"/>
  <c r="Y16" i="224"/>
  <c r="Y17" i="224"/>
  <c r="Y18" i="224"/>
  <c r="Y19" i="224"/>
  <c r="Y20" i="224"/>
  <c r="Y21" i="224"/>
  <c r="Y22" i="224"/>
  <c r="Y23" i="224"/>
  <c r="Y24" i="224"/>
  <c r="Y25" i="224"/>
  <c r="Y26" i="224"/>
  <c r="Y27" i="224"/>
  <c r="Y28" i="224"/>
  <c r="Y29" i="224"/>
  <c r="Y30" i="224"/>
  <c r="Y31" i="224"/>
  <c r="Y32" i="224"/>
  <c r="Y33" i="224"/>
  <c r="Y34" i="224"/>
  <c r="Y35" i="224"/>
  <c r="Y36" i="224"/>
  <c r="Y37" i="224"/>
  <c r="Y38" i="224"/>
  <c r="Y39" i="224"/>
  <c r="Y40" i="224"/>
  <c r="Y41" i="224"/>
  <c r="Y42" i="224"/>
  <c r="Y43" i="224"/>
  <c r="Y44" i="224"/>
  <c r="Y45" i="224"/>
  <c r="Y46" i="224"/>
  <c r="Y47" i="224"/>
  <c r="Y48" i="224"/>
  <c r="Y49" i="224"/>
  <c r="Y50" i="224"/>
  <c r="Y51" i="224"/>
  <c r="Y52" i="224"/>
  <c r="Y53" i="224"/>
  <c r="Y54" i="224"/>
  <c r="Y55" i="224"/>
  <c r="Y56" i="224"/>
  <c r="Y57" i="224"/>
  <c r="Y58" i="224"/>
  <c r="Y59" i="224"/>
  <c r="Y60" i="224"/>
  <c r="Y61" i="224"/>
  <c r="Y62" i="224"/>
  <c r="Y63" i="224"/>
  <c r="Y64" i="224"/>
  <c r="Y65" i="224"/>
  <c r="Y66" i="224"/>
  <c r="Y67" i="224"/>
  <c r="Y68" i="224"/>
  <c r="Y69" i="224"/>
  <c r="Y70" i="224"/>
  <c r="Y71" i="224"/>
  <c r="Y72" i="224"/>
  <c r="Y73" i="224"/>
  <c r="Y74" i="224"/>
  <c r="Y75" i="224"/>
  <c r="Y83" i="225"/>
  <c r="Y7" i="225"/>
  <c r="Y8" i="225"/>
  <c r="Y9" i="225"/>
  <c r="Y10" i="225"/>
  <c r="Y11" i="225"/>
  <c r="Y12" i="225"/>
  <c r="Y13" i="225"/>
  <c r="Y14" i="225"/>
  <c r="Y15" i="225"/>
  <c r="Y16" i="225"/>
  <c r="Y17" i="225"/>
  <c r="Y18" i="225"/>
  <c r="Y19" i="225"/>
  <c r="Y20" i="225"/>
  <c r="Y21" i="225"/>
  <c r="Y22" i="225"/>
  <c r="Y23" i="225"/>
  <c r="Y24" i="225"/>
  <c r="Y25" i="225"/>
  <c r="Y26" i="225"/>
  <c r="Y27" i="225"/>
  <c r="Y28" i="225"/>
  <c r="Y29" i="225"/>
  <c r="Y30" i="225"/>
  <c r="Y31" i="225"/>
  <c r="Y32" i="225"/>
  <c r="Y33" i="225"/>
  <c r="Y34" i="225"/>
  <c r="Y35" i="225"/>
  <c r="Y36" i="225"/>
  <c r="Y37" i="225"/>
  <c r="Y38" i="225"/>
  <c r="Y39" i="225"/>
  <c r="Y40" i="225"/>
  <c r="Y41" i="225"/>
  <c r="Y42" i="225"/>
  <c r="Y43" i="225"/>
  <c r="Y44" i="225"/>
  <c r="Y45" i="225"/>
  <c r="Y46" i="225"/>
  <c r="Y47" i="225"/>
  <c r="Y48" i="225"/>
  <c r="Y49" i="225"/>
  <c r="Y50" i="225"/>
  <c r="Y51" i="225"/>
  <c r="Y52" i="225"/>
  <c r="Y53" i="225"/>
  <c r="Y54" i="225"/>
  <c r="Y55" i="225"/>
  <c r="Y56" i="225"/>
  <c r="Y57" i="225"/>
  <c r="Y58" i="225"/>
  <c r="Y59" i="225"/>
  <c r="Y60" i="225"/>
  <c r="Y61" i="225"/>
  <c r="Y62" i="225"/>
  <c r="Y63" i="225"/>
  <c r="Y64" i="225"/>
  <c r="Y65" i="225"/>
  <c r="Y66" i="225"/>
  <c r="Y67" i="225"/>
  <c r="Y68" i="225"/>
  <c r="Y69" i="225"/>
  <c r="Y70" i="225"/>
  <c r="Y71" i="225"/>
  <c r="Y72" i="225"/>
  <c r="Y73" i="225"/>
  <c r="Y74" i="225"/>
  <c r="Y75" i="225"/>
  <c r="Y83" i="248"/>
  <c r="Y84" i="248" s="1"/>
  <c r="Z39" i="223" s="1"/>
  <c r="Y76" i="248"/>
  <c r="Y83" i="247"/>
  <c r="Y84" i="247" s="1"/>
  <c r="Z40" i="223" s="1"/>
  <c r="Y76" i="247"/>
  <c r="Y83" i="244"/>
  <c r="Y84" i="244" s="1"/>
  <c r="Z41" i="223" s="1"/>
  <c r="Y76" i="244"/>
  <c r="Y83" i="199"/>
  <c r="Y7" i="199"/>
  <c r="Y8" i="199"/>
  <c r="Y9" i="199"/>
  <c r="Y10" i="199"/>
  <c r="Y11" i="199"/>
  <c r="Y12" i="199"/>
  <c r="Y13" i="199"/>
  <c r="Y14" i="199"/>
  <c r="Y15" i="199"/>
  <c r="Y16" i="199"/>
  <c r="Y17" i="199"/>
  <c r="Y18" i="199"/>
  <c r="Y19" i="199"/>
  <c r="Y20" i="199"/>
  <c r="Y21" i="199"/>
  <c r="Y22" i="199"/>
  <c r="Y23" i="199"/>
  <c r="Y24" i="199"/>
  <c r="Y25" i="199"/>
  <c r="Y26" i="199"/>
  <c r="Y27" i="199"/>
  <c r="Y28" i="199"/>
  <c r="Y29" i="199"/>
  <c r="Y30" i="199"/>
  <c r="Y31" i="199"/>
  <c r="Y32" i="199"/>
  <c r="Y33" i="199"/>
  <c r="Y34" i="199"/>
  <c r="Y35" i="199"/>
  <c r="Y36" i="199"/>
  <c r="Y37" i="199"/>
  <c r="Y38" i="199"/>
  <c r="Y39" i="199"/>
  <c r="Y40" i="199"/>
  <c r="Y41" i="199"/>
  <c r="Y42" i="199"/>
  <c r="Y43" i="199"/>
  <c r="Y44" i="199"/>
  <c r="Y45" i="199"/>
  <c r="Y46" i="199"/>
  <c r="Y47" i="199"/>
  <c r="Y48" i="199"/>
  <c r="Y49" i="199"/>
  <c r="Y50" i="199"/>
  <c r="Y51" i="199"/>
  <c r="Y52" i="199"/>
  <c r="Y53" i="199"/>
  <c r="Y54" i="199"/>
  <c r="Y55" i="199"/>
  <c r="Y56" i="199"/>
  <c r="Y57" i="199"/>
  <c r="Y58" i="199"/>
  <c r="Y59" i="199"/>
  <c r="Y60" i="199"/>
  <c r="Y61" i="199"/>
  <c r="Y62" i="199"/>
  <c r="Y63" i="199"/>
  <c r="Y64" i="199"/>
  <c r="Y65" i="199"/>
  <c r="Y66" i="199"/>
  <c r="Y67" i="199"/>
  <c r="Y68" i="199"/>
  <c r="Y69" i="199"/>
  <c r="Y70" i="199"/>
  <c r="Y71" i="199"/>
  <c r="Y72" i="199"/>
  <c r="Y73" i="199"/>
  <c r="Y74" i="199"/>
  <c r="Y75" i="199"/>
  <c r="Y76" i="197"/>
  <c r="Y84" i="197"/>
  <c r="Z43" i="223"/>
  <c r="AA7" i="180"/>
  <c r="AA8" i="180"/>
  <c r="AA9" i="180"/>
  <c r="AA10" i="180"/>
  <c r="AA11" i="180"/>
  <c r="AA12" i="180"/>
  <c r="AA13" i="180"/>
  <c r="AA14" i="180"/>
  <c r="AA15" i="180"/>
  <c r="AA16" i="180"/>
  <c r="AA17" i="180"/>
  <c r="AA18" i="180"/>
  <c r="AA19" i="180"/>
  <c r="AA20" i="180"/>
  <c r="AA21" i="180"/>
  <c r="AA22" i="180"/>
  <c r="AA23" i="180"/>
  <c r="AA24" i="180"/>
  <c r="AA25" i="180"/>
  <c r="AA26" i="180"/>
  <c r="AA27" i="180"/>
  <c r="AA28" i="180"/>
  <c r="AA29" i="180"/>
  <c r="AA30" i="180"/>
  <c r="AA31" i="180"/>
  <c r="AA32" i="180"/>
  <c r="AA33" i="180"/>
  <c r="AA34" i="180"/>
  <c r="AA35" i="180"/>
  <c r="AA36" i="180"/>
  <c r="AA37" i="180"/>
  <c r="AA38" i="180"/>
  <c r="AA39" i="180"/>
  <c r="AA40" i="180"/>
  <c r="AA41" i="180"/>
  <c r="AA42" i="180"/>
  <c r="AA43" i="180"/>
  <c r="AA44" i="180"/>
  <c r="AA45" i="180"/>
  <c r="AA46" i="180"/>
  <c r="AA47" i="180"/>
  <c r="AA48" i="180"/>
  <c r="AA49" i="180"/>
  <c r="AA50" i="180"/>
  <c r="AA51" i="180"/>
  <c r="AA52" i="180"/>
  <c r="AA53" i="180"/>
  <c r="AA54" i="180"/>
  <c r="AA55" i="180"/>
  <c r="AA56" i="180"/>
  <c r="AA57" i="180"/>
  <c r="AA58" i="180"/>
  <c r="AA59" i="180"/>
  <c r="AA60" i="180"/>
  <c r="AA61" i="180"/>
  <c r="AA62" i="180"/>
  <c r="AA63" i="180"/>
  <c r="AA64" i="180"/>
  <c r="AA65" i="180"/>
  <c r="AA66" i="180"/>
  <c r="AA67" i="180"/>
  <c r="AA68" i="180"/>
  <c r="AA69" i="180"/>
  <c r="AA70" i="180"/>
  <c r="AA71" i="180"/>
  <c r="AA72" i="180"/>
  <c r="AA73" i="180"/>
  <c r="AA74" i="180"/>
  <c r="AA75" i="180"/>
  <c r="AA76" i="213"/>
  <c r="AA83" i="213"/>
  <c r="AA8" i="221"/>
  <c r="AA76" i="214"/>
  <c r="AA83" i="214"/>
  <c r="AA9" i="221"/>
  <c r="AA76" i="215"/>
  <c r="AA83" i="215"/>
  <c r="AA10" i="221"/>
  <c r="AA76" i="216"/>
  <c r="AA83" i="216"/>
  <c r="AA11" i="221"/>
  <c r="AA76" i="217"/>
  <c r="AA83" i="217"/>
  <c r="AA12" i="221"/>
  <c r="AA76" i="219"/>
  <c r="AA83" i="219"/>
  <c r="AA13" i="221"/>
  <c r="N7" i="238"/>
  <c r="D7" i="1"/>
  <c r="E7" i="1" s="1"/>
  <c r="F7" i="1"/>
  <c r="G7" i="1"/>
  <c r="N7" i="236" s="1"/>
  <c r="H7" i="1"/>
  <c r="I7" i="1" s="1"/>
  <c r="S7" i="236" s="1"/>
  <c r="J7" i="1"/>
  <c r="K7" i="1"/>
  <c r="X7" i="236" s="1"/>
  <c r="AP7" i="162"/>
  <c r="C7" i="1"/>
  <c r="L7" i="1"/>
  <c r="M7" i="1"/>
  <c r="N7" i="1"/>
  <c r="X7" i="13"/>
  <c r="Q7" i="13"/>
  <c r="AE7" i="13"/>
  <c r="X8" i="13"/>
  <c r="Q8" i="13"/>
  <c r="AE8" i="13"/>
  <c r="X9" i="13"/>
  <c r="Q9" i="13"/>
  <c r="AE9" i="13"/>
  <c r="X10" i="13"/>
  <c r="Q10" i="13"/>
  <c r="AE10" i="13"/>
  <c r="X11" i="13"/>
  <c r="Q11" i="13"/>
  <c r="AE11" i="13"/>
  <c r="X12" i="13"/>
  <c r="Q12" i="13"/>
  <c r="AE12" i="13"/>
  <c r="X13" i="13"/>
  <c r="Q13" i="13"/>
  <c r="AE13" i="13"/>
  <c r="X14" i="13"/>
  <c r="Q14" i="13"/>
  <c r="AE14" i="13"/>
  <c r="X15" i="13"/>
  <c r="Q15" i="13"/>
  <c r="AE15" i="13"/>
  <c r="X16" i="13"/>
  <c r="Q16" i="13"/>
  <c r="AE16" i="13"/>
  <c r="X17" i="13"/>
  <c r="Q17" i="13"/>
  <c r="AE17" i="13"/>
  <c r="X18" i="13"/>
  <c r="Q18" i="13"/>
  <c r="AE18" i="13"/>
  <c r="X19" i="13"/>
  <c r="Q19" i="13"/>
  <c r="AE19" i="13"/>
  <c r="X20" i="13"/>
  <c r="Q20" i="13"/>
  <c r="AE20" i="13"/>
  <c r="X21" i="13"/>
  <c r="Q21" i="13"/>
  <c r="AE21" i="13"/>
  <c r="X22" i="13"/>
  <c r="Q22" i="13"/>
  <c r="AE22" i="13"/>
  <c r="X23" i="13"/>
  <c r="Q23" i="13"/>
  <c r="AE23" i="13"/>
  <c r="X24" i="13"/>
  <c r="Q24" i="13"/>
  <c r="AE24" i="13"/>
  <c r="X25" i="13"/>
  <c r="Q25" i="13"/>
  <c r="AE25" i="13"/>
  <c r="X26" i="13"/>
  <c r="Q26" i="13"/>
  <c r="AE26" i="13"/>
  <c r="X27" i="13"/>
  <c r="Q27" i="13"/>
  <c r="AE27" i="13"/>
  <c r="X28" i="13"/>
  <c r="Q28" i="13"/>
  <c r="AE28" i="13"/>
  <c r="X29" i="13"/>
  <c r="Q29" i="13"/>
  <c r="AE29" i="13"/>
  <c r="X30" i="13"/>
  <c r="Q30" i="13"/>
  <c r="AE30" i="13"/>
  <c r="X31" i="13"/>
  <c r="Q31" i="13"/>
  <c r="AE31" i="13"/>
  <c r="X32" i="13"/>
  <c r="Q32" i="13"/>
  <c r="AE32" i="13"/>
  <c r="X33" i="13"/>
  <c r="Q33" i="13"/>
  <c r="AE33" i="13"/>
  <c r="X34" i="13"/>
  <c r="Q34" i="13"/>
  <c r="AE34" i="13"/>
  <c r="X35" i="13"/>
  <c r="Q35" i="13"/>
  <c r="AE35" i="13"/>
  <c r="X36" i="13"/>
  <c r="Q36" i="13"/>
  <c r="AE36" i="13"/>
  <c r="X37" i="13"/>
  <c r="Q37" i="13"/>
  <c r="AE37" i="13"/>
  <c r="X38" i="13"/>
  <c r="Q38" i="13"/>
  <c r="AE38" i="13"/>
  <c r="X39" i="13"/>
  <c r="Q39" i="13"/>
  <c r="AE39" i="13"/>
  <c r="X40" i="13"/>
  <c r="Q40" i="13"/>
  <c r="AE40" i="13"/>
  <c r="X41" i="13"/>
  <c r="Q41" i="13"/>
  <c r="AE41" i="13"/>
  <c r="X42" i="13"/>
  <c r="Q42" i="13"/>
  <c r="AE42" i="13"/>
  <c r="X43" i="13"/>
  <c r="Q43" i="13"/>
  <c r="AE43" i="13"/>
  <c r="X44" i="13"/>
  <c r="Q44" i="13"/>
  <c r="AE44" i="13"/>
  <c r="X45" i="13"/>
  <c r="Q45" i="13"/>
  <c r="AE45" i="13"/>
  <c r="X46" i="13"/>
  <c r="Q46" i="13"/>
  <c r="AE46" i="13"/>
  <c r="X47" i="13"/>
  <c r="Q47" i="13"/>
  <c r="AE47" i="13"/>
  <c r="X48" i="13"/>
  <c r="Q48" i="13"/>
  <c r="AE48" i="13"/>
  <c r="X49" i="13"/>
  <c r="Q49" i="13"/>
  <c r="AE49" i="13"/>
  <c r="X50" i="13"/>
  <c r="Q50" i="13"/>
  <c r="AE50" i="13"/>
  <c r="X51" i="13"/>
  <c r="Q51" i="13"/>
  <c r="AE51" i="13"/>
  <c r="X52" i="13"/>
  <c r="Q52" i="13"/>
  <c r="AE52" i="13"/>
  <c r="X53" i="13"/>
  <c r="Q53" i="13"/>
  <c r="AE53" i="13"/>
  <c r="X54" i="13"/>
  <c r="Q54" i="13"/>
  <c r="AE54" i="13"/>
  <c r="X55" i="13"/>
  <c r="Q55" i="13"/>
  <c r="AE55" i="13"/>
  <c r="X56" i="13"/>
  <c r="Q56" i="13"/>
  <c r="AE56" i="13"/>
  <c r="X57" i="13"/>
  <c r="Q57" i="13"/>
  <c r="AE57" i="13"/>
  <c r="X58" i="13"/>
  <c r="Q58" i="13"/>
  <c r="AE58" i="13"/>
  <c r="X59" i="13"/>
  <c r="Q59" i="13"/>
  <c r="AE59" i="13"/>
  <c r="X60" i="13"/>
  <c r="Q60" i="13"/>
  <c r="AE60" i="13"/>
  <c r="X61" i="13"/>
  <c r="Q61" i="13"/>
  <c r="AE61" i="13"/>
  <c r="X62" i="13"/>
  <c r="Q62" i="13"/>
  <c r="AE62" i="13"/>
  <c r="X63" i="13"/>
  <c r="Q63" i="13"/>
  <c r="AE63" i="13"/>
  <c r="X64" i="13"/>
  <c r="Q64" i="13"/>
  <c r="AE64" i="13"/>
  <c r="X65" i="13"/>
  <c r="Q65" i="13"/>
  <c r="AE65" i="13"/>
  <c r="X66" i="13"/>
  <c r="Q66" i="13"/>
  <c r="AE66" i="13"/>
  <c r="X67" i="13"/>
  <c r="Q67" i="13"/>
  <c r="AE67" i="13"/>
  <c r="X68" i="13"/>
  <c r="Q68" i="13"/>
  <c r="AE68" i="13"/>
  <c r="X69" i="13"/>
  <c r="Q69" i="13"/>
  <c r="AE69" i="13"/>
  <c r="X70" i="13"/>
  <c r="Q70" i="13"/>
  <c r="AE70" i="13"/>
  <c r="X71" i="13"/>
  <c r="Q71" i="13"/>
  <c r="AE71" i="13"/>
  <c r="X72" i="13"/>
  <c r="Q72" i="13"/>
  <c r="AE72" i="13"/>
  <c r="X73" i="13"/>
  <c r="Q73" i="13"/>
  <c r="AE73" i="13"/>
  <c r="X74" i="13"/>
  <c r="Q74" i="13"/>
  <c r="AE74" i="13"/>
  <c r="X75" i="13"/>
  <c r="Q75" i="13"/>
  <c r="AE75" i="13"/>
  <c r="AE76" i="13"/>
  <c r="E7" i="13"/>
  <c r="E8" i="13"/>
  <c r="E9" i="13"/>
  <c r="E10" i="13"/>
  <c r="E11" i="13"/>
  <c r="E12" i="13"/>
  <c r="E13" i="13"/>
  <c r="E14" i="13"/>
  <c r="E15" i="13"/>
  <c r="E16" i="13"/>
  <c r="E17" i="13"/>
  <c r="E18" i="13"/>
  <c r="E19" i="13"/>
  <c r="E20" i="13"/>
  <c r="E21" i="13"/>
  <c r="E22" i="13"/>
  <c r="E23" i="13"/>
  <c r="E24" i="13"/>
  <c r="E25" i="13"/>
  <c r="E26" i="13"/>
  <c r="E27" i="13"/>
  <c r="E28" i="13"/>
  <c r="E29" i="13"/>
  <c r="E30" i="13"/>
  <c r="E31" i="13"/>
  <c r="E32" i="13"/>
  <c r="E33" i="13"/>
  <c r="E34" i="13"/>
  <c r="E35" i="13"/>
  <c r="E36" i="13"/>
  <c r="E37" i="13"/>
  <c r="E38" i="13"/>
  <c r="E39" i="13"/>
  <c r="E40" i="13"/>
  <c r="E41" i="13"/>
  <c r="E42" i="13"/>
  <c r="E43" i="13"/>
  <c r="E44" i="13"/>
  <c r="E45" i="13"/>
  <c r="E46" i="13"/>
  <c r="E47" i="13"/>
  <c r="E48" i="13"/>
  <c r="E49" i="13"/>
  <c r="E50" i="13"/>
  <c r="E51" i="13"/>
  <c r="E52" i="13"/>
  <c r="E53" i="13"/>
  <c r="E54" i="13"/>
  <c r="E55" i="13"/>
  <c r="E56" i="13"/>
  <c r="E57" i="13"/>
  <c r="E58" i="13"/>
  <c r="E59" i="13"/>
  <c r="E60" i="13"/>
  <c r="E61" i="13"/>
  <c r="E62" i="13"/>
  <c r="E63" i="13"/>
  <c r="E64" i="13"/>
  <c r="E65" i="13"/>
  <c r="E66" i="13"/>
  <c r="E67" i="13"/>
  <c r="E68" i="13"/>
  <c r="E69" i="13"/>
  <c r="E70" i="13"/>
  <c r="E71" i="13"/>
  <c r="E72" i="13"/>
  <c r="E73" i="13"/>
  <c r="E74" i="13"/>
  <c r="E75" i="13"/>
  <c r="E76" i="13"/>
  <c r="AD76" i="13"/>
  <c r="E3" i="25"/>
  <c r="H7" i="13"/>
  <c r="D7" i="25"/>
  <c r="E7" i="25"/>
  <c r="AI7" i="13"/>
  <c r="AI8" i="13"/>
  <c r="AI9" i="13"/>
  <c r="AI10" i="13"/>
  <c r="AI11" i="13"/>
  <c r="AI12" i="13"/>
  <c r="AI13" i="13"/>
  <c r="AI14" i="13"/>
  <c r="AI15" i="13"/>
  <c r="AI16" i="13"/>
  <c r="AI17" i="13"/>
  <c r="AI18" i="13"/>
  <c r="AI19" i="13"/>
  <c r="AI20" i="13"/>
  <c r="AI21" i="13"/>
  <c r="AI22" i="13"/>
  <c r="AI23" i="13"/>
  <c r="AI24" i="13"/>
  <c r="AI25" i="13"/>
  <c r="AI26" i="13"/>
  <c r="AI27" i="13"/>
  <c r="AI28" i="13"/>
  <c r="AI29" i="13"/>
  <c r="AI30" i="13"/>
  <c r="AI31" i="13"/>
  <c r="AI32" i="13"/>
  <c r="AI33" i="13"/>
  <c r="AI34" i="13"/>
  <c r="AI35" i="13"/>
  <c r="AI36" i="13"/>
  <c r="AI37" i="13"/>
  <c r="AI38" i="13"/>
  <c r="AI39" i="13"/>
  <c r="AI40" i="13"/>
  <c r="AI41" i="13"/>
  <c r="AI42" i="13"/>
  <c r="AI43" i="13"/>
  <c r="AI44" i="13"/>
  <c r="AI45" i="13"/>
  <c r="AI46" i="13"/>
  <c r="AI47" i="13"/>
  <c r="AI48" i="13"/>
  <c r="AI49" i="13"/>
  <c r="AI50" i="13"/>
  <c r="AI51" i="13"/>
  <c r="AI52" i="13"/>
  <c r="AI53" i="13"/>
  <c r="AI54" i="13"/>
  <c r="AI55" i="13"/>
  <c r="AI56" i="13"/>
  <c r="AI57" i="13"/>
  <c r="AI58" i="13"/>
  <c r="AI59" i="13"/>
  <c r="AI60" i="13"/>
  <c r="AI61" i="13"/>
  <c r="AI62" i="13"/>
  <c r="AI63" i="13"/>
  <c r="AI64" i="13"/>
  <c r="AI65" i="13"/>
  <c r="AI66" i="13"/>
  <c r="AI67" i="13"/>
  <c r="AI68" i="13"/>
  <c r="AI69" i="13"/>
  <c r="AI70" i="13"/>
  <c r="AI71" i="13"/>
  <c r="AI72" i="13"/>
  <c r="AI73" i="13"/>
  <c r="AI74" i="13"/>
  <c r="AI75" i="13"/>
  <c r="AI76" i="13"/>
  <c r="AK7" i="13"/>
  <c r="AK8" i="13"/>
  <c r="AK9" i="13"/>
  <c r="AK10" i="13"/>
  <c r="AK11" i="13"/>
  <c r="AK12" i="13"/>
  <c r="AK13" i="13"/>
  <c r="AK14" i="13"/>
  <c r="AK15" i="13"/>
  <c r="AK16" i="13"/>
  <c r="AK17" i="13"/>
  <c r="AK19" i="13"/>
  <c r="AK20" i="13"/>
  <c r="AK21" i="13"/>
  <c r="AK22" i="13"/>
  <c r="AK23" i="13"/>
  <c r="AK24" i="13"/>
  <c r="AK25" i="13"/>
  <c r="AK26" i="13"/>
  <c r="AK27" i="13"/>
  <c r="AK28" i="13"/>
  <c r="AK29" i="13"/>
  <c r="AK30" i="13"/>
  <c r="AK31" i="13"/>
  <c r="AK32" i="13"/>
  <c r="AK33" i="13"/>
  <c r="AK34" i="13"/>
  <c r="AK35" i="13"/>
  <c r="AK36" i="13"/>
  <c r="AK37" i="13"/>
  <c r="AK38" i="13"/>
  <c r="AK39" i="13"/>
  <c r="AK40" i="13"/>
  <c r="AK41" i="13"/>
  <c r="AK42" i="13"/>
  <c r="AK43" i="13"/>
  <c r="AK44" i="13"/>
  <c r="AK45" i="13"/>
  <c r="AK46" i="13"/>
  <c r="AK47" i="13"/>
  <c r="AK48" i="13"/>
  <c r="AK49" i="13"/>
  <c r="AK50" i="13"/>
  <c r="AK51" i="13"/>
  <c r="AK52" i="13"/>
  <c r="AK53" i="13"/>
  <c r="AK54" i="13"/>
  <c r="AK55" i="13"/>
  <c r="AK56" i="13"/>
  <c r="AK57" i="13"/>
  <c r="AK58" i="13"/>
  <c r="AK59" i="13"/>
  <c r="AK60" i="13"/>
  <c r="AK61" i="13"/>
  <c r="AK62" i="13"/>
  <c r="AK63" i="13"/>
  <c r="AK64" i="13"/>
  <c r="AK65" i="13"/>
  <c r="AK66" i="13"/>
  <c r="AK67" i="13"/>
  <c r="AK68" i="13"/>
  <c r="AK69" i="13"/>
  <c r="AK70" i="13"/>
  <c r="AK71" i="13"/>
  <c r="AK72" i="13"/>
  <c r="AK73" i="13"/>
  <c r="AK74" i="13"/>
  <c r="AK75" i="13"/>
  <c r="AK76" i="13"/>
  <c r="AF76" i="13"/>
  <c r="H3" i="25"/>
  <c r="AM7" i="13"/>
  <c r="G7" i="25"/>
  <c r="H7" i="25"/>
  <c r="I7" i="25"/>
  <c r="J7" i="25"/>
  <c r="S7" i="1"/>
  <c r="E7" i="236"/>
  <c r="AQ7" i="13"/>
  <c r="Y7" i="1"/>
  <c r="H7" i="2"/>
  <c r="AP8" i="162"/>
  <c r="C8" i="1"/>
  <c r="H8" i="2"/>
  <c r="AP9" i="162"/>
  <c r="C9" i="1"/>
  <c r="H9" i="2"/>
  <c r="AP10" i="162"/>
  <c r="C10" i="1"/>
  <c r="H10" i="2"/>
  <c r="AP11" i="162"/>
  <c r="C11" i="1"/>
  <c r="H11" i="2"/>
  <c r="AP12" i="162"/>
  <c r="C12" i="1"/>
  <c r="H12" i="2"/>
  <c r="AP13" i="162"/>
  <c r="C13" i="1"/>
  <c r="H13" i="2"/>
  <c r="AP14" i="162"/>
  <c r="C14" i="1"/>
  <c r="H14" i="2"/>
  <c r="AP15" i="162"/>
  <c r="C15" i="1"/>
  <c r="H15" i="2"/>
  <c r="AP16" i="162"/>
  <c r="C16" i="1"/>
  <c r="H16" i="2"/>
  <c r="AP17" i="162"/>
  <c r="C17" i="1"/>
  <c r="H17" i="2"/>
  <c r="AP18" i="162"/>
  <c r="C18" i="1"/>
  <c r="H18" i="2"/>
  <c r="AP19" i="162"/>
  <c r="C19" i="1"/>
  <c r="H19" i="2"/>
  <c r="AP20" i="162"/>
  <c r="C20" i="1"/>
  <c r="H20" i="2"/>
  <c r="H21" i="2"/>
  <c r="AP22" i="162"/>
  <c r="C22" i="1"/>
  <c r="H22" i="2"/>
  <c r="H23" i="2"/>
  <c r="AP24" i="162"/>
  <c r="C24" i="1"/>
  <c r="H24" i="2"/>
  <c r="AP25" i="162"/>
  <c r="C25" i="1"/>
  <c r="H25" i="2"/>
  <c r="H26" i="2"/>
  <c r="AP27" i="162"/>
  <c r="C27" i="1"/>
  <c r="H27" i="2"/>
  <c r="AP28" i="162"/>
  <c r="C28" i="1"/>
  <c r="H28" i="2"/>
  <c r="AP29" i="162"/>
  <c r="C29" i="1"/>
  <c r="H29" i="2"/>
  <c r="H30" i="2"/>
  <c r="AP31" i="162"/>
  <c r="C31" i="1"/>
  <c r="H31" i="2"/>
  <c r="H32" i="2"/>
  <c r="AP33" i="162"/>
  <c r="C33" i="1"/>
  <c r="H33" i="2"/>
  <c r="AP34" i="162"/>
  <c r="C34" i="1"/>
  <c r="H34" i="2"/>
  <c r="AP35" i="162"/>
  <c r="C35" i="1"/>
  <c r="H35" i="2"/>
  <c r="AP36" i="162"/>
  <c r="C36" i="1"/>
  <c r="H36" i="2"/>
  <c r="AP37" i="162"/>
  <c r="C37" i="1"/>
  <c r="H37" i="2"/>
  <c r="AP38" i="162"/>
  <c r="C38" i="1"/>
  <c r="H38" i="2"/>
  <c r="AP39" i="162"/>
  <c r="C39" i="1"/>
  <c r="H39" i="2"/>
  <c r="AP40" i="162"/>
  <c r="C40" i="1"/>
  <c r="H40" i="2"/>
  <c r="AP41" i="162"/>
  <c r="C41" i="1"/>
  <c r="H41" i="2"/>
  <c r="AP42" i="162"/>
  <c r="C42" i="1"/>
  <c r="H42" i="2"/>
  <c r="AP43" i="162"/>
  <c r="C43" i="1"/>
  <c r="H43" i="2"/>
  <c r="H44" i="2"/>
  <c r="AP45" i="162"/>
  <c r="C45" i="1"/>
  <c r="H45" i="2"/>
  <c r="AP46" i="162"/>
  <c r="C46" i="1"/>
  <c r="H46" i="2"/>
  <c r="AP47" i="162"/>
  <c r="C47" i="1"/>
  <c r="H47" i="2"/>
  <c r="AP48" i="162"/>
  <c r="C48" i="1"/>
  <c r="H48" i="2"/>
  <c r="AP49" i="162"/>
  <c r="C49" i="1"/>
  <c r="H49" i="2"/>
  <c r="AP50" i="162"/>
  <c r="C50" i="1"/>
  <c r="H50" i="2"/>
  <c r="H51" i="2"/>
  <c r="AP52" i="162"/>
  <c r="C52" i="1"/>
  <c r="H52" i="2"/>
  <c r="H53" i="2"/>
  <c r="AP54" i="162"/>
  <c r="C54" i="1"/>
  <c r="H54" i="2"/>
  <c r="AP55" i="162"/>
  <c r="C55" i="1"/>
  <c r="H55" i="2"/>
  <c r="AP56" i="162"/>
  <c r="C56" i="1"/>
  <c r="H56" i="2"/>
  <c r="AP57" i="162"/>
  <c r="C57" i="1"/>
  <c r="H57" i="2"/>
  <c r="AP58" i="162"/>
  <c r="C58" i="1"/>
  <c r="H58" i="2"/>
  <c r="AP59" i="162"/>
  <c r="C59" i="1"/>
  <c r="H59" i="2"/>
  <c r="AP60" i="162"/>
  <c r="C60" i="1"/>
  <c r="H60" i="2"/>
  <c r="AP61" i="162"/>
  <c r="C61" i="1"/>
  <c r="H61" i="2"/>
  <c r="AP62" i="162"/>
  <c r="C62" i="1"/>
  <c r="H62" i="2"/>
  <c r="AP63" i="162"/>
  <c r="C63" i="1"/>
  <c r="H63" i="2"/>
  <c r="AP64" i="162"/>
  <c r="C64" i="1"/>
  <c r="H64" i="2"/>
  <c r="AP65" i="162"/>
  <c r="C65" i="1"/>
  <c r="H65" i="2"/>
  <c r="AP66" i="162"/>
  <c r="C66" i="1"/>
  <c r="H66" i="2"/>
  <c r="AP67" i="162"/>
  <c r="C67" i="1"/>
  <c r="H67" i="2"/>
  <c r="AP68" i="162"/>
  <c r="C68" i="1"/>
  <c r="H68" i="2"/>
  <c r="H69" i="2"/>
  <c r="AP70" i="162"/>
  <c r="C70" i="1"/>
  <c r="H70" i="2"/>
  <c r="AP71" i="162"/>
  <c r="C71" i="1"/>
  <c r="H71" i="2"/>
  <c r="AP72" i="162"/>
  <c r="C72" i="1"/>
  <c r="H72" i="2"/>
  <c r="AP73" i="162"/>
  <c r="C73" i="1"/>
  <c r="H73" i="2"/>
  <c r="AP74" i="162"/>
  <c r="C74" i="1"/>
  <c r="H74" i="2"/>
  <c r="AP75" i="162"/>
  <c r="C75" i="1"/>
  <c r="H75" i="2"/>
  <c r="H76" i="2"/>
  <c r="G76" i="2"/>
  <c r="I3" i="2"/>
  <c r="I7" i="2"/>
  <c r="J7" i="2"/>
  <c r="K7" i="2"/>
  <c r="L7" i="2"/>
  <c r="AJ7" i="1"/>
  <c r="AK7" i="1"/>
  <c r="E7" i="238"/>
  <c r="C7" i="180"/>
  <c r="L7" i="236"/>
  <c r="Q7" i="236"/>
  <c r="V7" i="236"/>
  <c r="AA7" i="236"/>
  <c r="G7" i="180"/>
  <c r="N8" i="238"/>
  <c r="D8" i="1"/>
  <c r="E8" i="1" s="1"/>
  <c r="I8" i="236" s="1"/>
  <c r="F8" i="1"/>
  <c r="H8" i="1"/>
  <c r="I8" i="1" s="1"/>
  <c r="S8" i="236" s="1"/>
  <c r="J8" i="1"/>
  <c r="L8" i="1"/>
  <c r="M8" i="1"/>
  <c r="N8" i="1"/>
  <c r="H8" i="13"/>
  <c r="D8" i="25"/>
  <c r="E8" i="25"/>
  <c r="AM8" i="13"/>
  <c r="G8" i="25"/>
  <c r="H8" i="25"/>
  <c r="I8" i="25"/>
  <c r="J8" i="25"/>
  <c r="S8" i="1"/>
  <c r="E8" i="236"/>
  <c r="AQ8" i="13"/>
  <c r="Y8" i="1"/>
  <c r="I8" i="2"/>
  <c r="J8" i="2"/>
  <c r="K8" i="2"/>
  <c r="L8" i="2"/>
  <c r="AJ8" i="1"/>
  <c r="AK8" i="1"/>
  <c r="E8" i="238"/>
  <c r="C8" i="180"/>
  <c r="L8" i="236"/>
  <c r="V8" i="236"/>
  <c r="G8" i="180"/>
  <c r="N9" i="238"/>
  <c r="D9" i="1"/>
  <c r="E9" i="1" s="1"/>
  <c r="I9" i="236" s="1"/>
  <c r="F9" i="1"/>
  <c r="G9" i="1" s="1"/>
  <c r="N9" i="236" s="1"/>
  <c r="H9" i="1"/>
  <c r="I9" i="1" s="1"/>
  <c r="S9" i="236" s="1"/>
  <c r="J9" i="1"/>
  <c r="K9" i="1" s="1"/>
  <c r="X9" i="236" s="1"/>
  <c r="L9" i="1"/>
  <c r="M9" i="1"/>
  <c r="N9" i="1"/>
  <c r="H9" i="13"/>
  <c r="D9" i="25"/>
  <c r="E9" i="25"/>
  <c r="AM9" i="13"/>
  <c r="G9" i="25"/>
  <c r="H9" i="25"/>
  <c r="I9" i="25"/>
  <c r="J9" i="25"/>
  <c r="S9" i="1"/>
  <c r="E9" i="236"/>
  <c r="AQ9" i="13"/>
  <c r="Y9" i="1"/>
  <c r="I9" i="2"/>
  <c r="J9" i="2"/>
  <c r="K9" i="2"/>
  <c r="L9" i="2"/>
  <c r="AJ9" i="1"/>
  <c r="AK9" i="1"/>
  <c r="E9" i="238"/>
  <c r="C9" i="180"/>
  <c r="L9" i="236"/>
  <c r="Q9" i="236"/>
  <c r="V9" i="236"/>
  <c r="G9" i="180"/>
  <c r="N10" i="238"/>
  <c r="D10" i="1"/>
  <c r="F10" i="1"/>
  <c r="G10" i="1"/>
  <c r="H10" i="1"/>
  <c r="J10" i="1"/>
  <c r="K10" i="1"/>
  <c r="L10" i="1"/>
  <c r="M10" i="1"/>
  <c r="N10" i="1"/>
  <c r="H10" i="13"/>
  <c r="D10" i="25"/>
  <c r="E10" i="25"/>
  <c r="AM10" i="13"/>
  <c r="G10" i="25"/>
  <c r="H10" i="25"/>
  <c r="I10" i="25"/>
  <c r="J10" i="25"/>
  <c r="S10" i="1"/>
  <c r="E10" i="236"/>
  <c r="AQ10" i="13"/>
  <c r="Y10" i="1"/>
  <c r="I10" i="2"/>
  <c r="J10" i="2"/>
  <c r="K10" i="2"/>
  <c r="L10" i="2"/>
  <c r="AJ10" i="1"/>
  <c r="AK10" i="1"/>
  <c r="E10" i="238"/>
  <c r="C10" i="180"/>
  <c r="N10" i="236"/>
  <c r="Q10" i="236"/>
  <c r="X10" i="236"/>
  <c r="AA10" i="236"/>
  <c r="G10" i="180"/>
  <c r="N11" i="238"/>
  <c r="D11" i="1"/>
  <c r="E11" i="1" s="1"/>
  <c r="F11" i="1"/>
  <c r="G11" i="1" s="1"/>
  <c r="N11" i="236" s="1"/>
  <c r="H11" i="1"/>
  <c r="J11" i="1"/>
  <c r="K11" i="1" s="1"/>
  <c r="X11" i="236" s="1"/>
  <c r="L11" i="1"/>
  <c r="M11" i="1"/>
  <c r="N11" i="1"/>
  <c r="H11" i="13"/>
  <c r="D11" i="25"/>
  <c r="E11" i="25"/>
  <c r="AM11" i="13"/>
  <c r="G11" i="25"/>
  <c r="H11" i="25"/>
  <c r="I11" i="25"/>
  <c r="J11" i="25"/>
  <c r="S11" i="1"/>
  <c r="E11" i="236"/>
  <c r="AQ11" i="13"/>
  <c r="Y11" i="1"/>
  <c r="I11" i="2"/>
  <c r="J11" i="2"/>
  <c r="K11" i="2"/>
  <c r="L11" i="2"/>
  <c r="AJ11" i="1"/>
  <c r="AK11" i="1"/>
  <c r="E11" i="238"/>
  <c r="C11" i="180"/>
  <c r="L11" i="236"/>
  <c r="Q11" i="236"/>
  <c r="AA11" i="236"/>
  <c r="G11" i="180"/>
  <c r="N12" i="238"/>
  <c r="D12" i="1"/>
  <c r="L12" i="236" s="1"/>
  <c r="E12" i="1"/>
  <c r="F12" i="1"/>
  <c r="G12" i="1"/>
  <c r="H12" i="1"/>
  <c r="V12" i="236" s="1"/>
  <c r="J12" i="1"/>
  <c r="K12" i="1"/>
  <c r="L12" i="1"/>
  <c r="M12" i="1"/>
  <c r="N12" i="1"/>
  <c r="H12" i="13"/>
  <c r="D12" i="25"/>
  <c r="E12" i="25"/>
  <c r="AM12" i="13"/>
  <c r="G12" i="25"/>
  <c r="H12" i="25"/>
  <c r="I12" i="25"/>
  <c r="J12" i="25"/>
  <c r="S12" i="1"/>
  <c r="E12" i="236"/>
  <c r="AQ12" i="13"/>
  <c r="Y12" i="1"/>
  <c r="I12" i="2"/>
  <c r="J12" i="2"/>
  <c r="K12" i="2"/>
  <c r="L12" i="2"/>
  <c r="AJ12" i="1"/>
  <c r="AK12" i="1"/>
  <c r="E12" i="238"/>
  <c r="C12" i="180"/>
  <c r="N12" i="236"/>
  <c r="Q12" i="236"/>
  <c r="X12" i="236"/>
  <c r="AA12" i="236"/>
  <c r="G12" i="180"/>
  <c r="N13" i="238"/>
  <c r="D13" i="1"/>
  <c r="E13" i="1" s="1"/>
  <c r="F13" i="1"/>
  <c r="G13" i="1" s="1"/>
  <c r="N13" i="236" s="1"/>
  <c r="H13" i="1"/>
  <c r="V13" i="236" s="1"/>
  <c r="J13" i="1"/>
  <c r="K13" i="1" s="1"/>
  <c r="X13" i="236" s="1"/>
  <c r="L13" i="1"/>
  <c r="M13" i="1"/>
  <c r="N13" i="1"/>
  <c r="H13" i="13"/>
  <c r="D13" i="25"/>
  <c r="E13" i="25"/>
  <c r="AM13" i="13"/>
  <c r="G13" i="25"/>
  <c r="H13" i="25"/>
  <c r="I13" i="25"/>
  <c r="J13" i="25"/>
  <c r="S13" i="1"/>
  <c r="E13" i="236"/>
  <c r="AQ13" i="13"/>
  <c r="Y13" i="1"/>
  <c r="I13" i="2"/>
  <c r="J13" i="2"/>
  <c r="K13" i="2"/>
  <c r="L13" i="2"/>
  <c r="AJ13" i="1"/>
  <c r="AK13" i="1"/>
  <c r="E13" i="238"/>
  <c r="C13" i="180"/>
  <c r="L13" i="236"/>
  <c r="Q13" i="236"/>
  <c r="G13" i="180"/>
  <c r="N14" i="238"/>
  <c r="D14" i="1"/>
  <c r="E14" i="1" s="1"/>
  <c r="I14" i="236" s="1"/>
  <c r="F14" i="1"/>
  <c r="H14" i="1"/>
  <c r="I14" i="1"/>
  <c r="J14" i="1"/>
  <c r="L14" i="1"/>
  <c r="M14" i="1"/>
  <c r="N14" i="1"/>
  <c r="H14" i="13"/>
  <c r="D14" i="25"/>
  <c r="E14" i="25"/>
  <c r="AM14" i="13"/>
  <c r="G14" i="25"/>
  <c r="H14" i="25"/>
  <c r="I14" i="25"/>
  <c r="J14" i="25"/>
  <c r="S14" i="1"/>
  <c r="E14" i="236"/>
  <c r="AQ14" i="13"/>
  <c r="Y14" i="1"/>
  <c r="I14" i="2"/>
  <c r="J14" i="2"/>
  <c r="K14" i="2"/>
  <c r="L14" i="2"/>
  <c r="AJ14" i="1"/>
  <c r="AK14" i="1"/>
  <c r="E14" i="238"/>
  <c r="C14" i="180"/>
  <c r="L14" i="236"/>
  <c r="S14" i="236"/>
  <c r="V14" i="236"/>
  <c r="G14" i="180"/>
  <c r="N15" i="238"/>
  <c r="D15" i="1"/>
  <c r="E15" i="1" s="1"/>
  <c r="I15" i="236" s="1"/>
  <c r="F15" i="1"/>
  <c r="H15" i="1"/>
  <c r="J15" i="1"/>
  <c r="AA15" i="236" s="1"/>
  <c r="K15" i="1"/>
  <c r="X15" i="236" s="1"/>
  <c r="L15" i="1"/>
  <c r="M15" i="1"/>
  <c r="N15" i="1"/>
  <c r="H15" i="13"/>
  <c r="D15" i="25"/>
  <c r="E15" i="25"/>
  <c r="AM15" i="13"/>
  <c r="G15" i="25"/>
  <c r="H15" i="25"/>
  <c r="I15" i="25"/>
  <c r="J15" i="25"/>
  <c r="S15" i="1"/>
  <c r="E15" i="236"/>
  <c r="AQ15" i="13"/>
  <c r="Y15" i="1"/>
  <c r="I15" i="2"/>
  <c r="J15" i="2"/>
  <c r="K15" i="2"/>
  <c r="L15" i="2"/>
  <c r="AJ15" i="1"/>
  <c r="AK15" i="1"/>
  <c r="E15" i="238"/>
  <c r="C15" i="180"/>
  <c r="L15" i="236"/>
  <c r="G15" i="180"/>
  <c r="N16" i="238"/>
  <c r="D16" i="1"/>
  <c r="E16" i="1"/>
  <c r="F16" i="1"/>
  <c r="G16" i="1" s="1"/>
  <c r="N16" i="236" s="1"/>
  <c r="H16" i="1"/>
  <c r="I16" i="1" s="1"/>
  <c r="J16" i="1"/>
  <c r="K16" i="1" s="1"/>
  <c r="X16" i="236" s="1"/>
  <c r="L16" i="1"/>
  <c r="M16" i="1"/>
  <c r="N16" i="1"/>
  <c r="H16" i="13"/>
  <c r="D16" i="25"/>
  <c r="E16" i="25"/>
  <c r="AM16" i="13"/>
  <c r="G16" i="25"/>
  <c r="H16" i="25"/>
  <c r="I16" i="25"/>
  <c r="J16" i="25"/>
  <c r="S16" i="1"/>
  <c r="E16" i="236"/>
  <c r="AQ16" i="13"/>
  <c r="Y16" i="1"/>
  <c r="I16" i="2"/>
  <c r="J16" i="2"/>
  <c r="K16" i="2"/>
  <c r="L16" i="2"/>
  <c r="AJ16" i="1"/>
  <c r="AK16" i="1"/>
  <c r="E16" i="238"/>
  <c r="C16" i="180"/>
  <c r="I16" i="236"/>
  <c r="L16" i="236"/>
  <c r="Q16" i="236"/>
  <c r="S16" i="236"/>
  <c r="V16" i="236"/>
  <c r="G16" i="180"/>
  <c r="N17" i="238"/>
  <c r="D17" i="1"/>
  <c r="E17" i="1" s="1"/>
  <c r="F17" i="1"/>
  <c r="G17" i="1" s="1"/>
  <c r="N17" i="236" s="1"/>
  <c r="H17" i="1"/>
  <c r="V17" i="236" s="1"/>
  <c r="J17" i="1"/>
  <c r="K17" i="1"/>
  <c r="X17" i="236" s="1"/>
  <c r="L17" i="1"/>
  <c r="M17" i="1"/>
  <c r="N17" i="1"/>
  <c r="H17" i="13"/>
  <c r="D17" i="25"/>
  <c r="E17" i="25"/>
  <c r="AM17" i="13"/>
  <c r="G17" i="25"/>
  <c r="H17" i="25"/>
  <c r="I17" i="25"/>
  <c r="J17" i="25"/>
  <c r="S17" i="1"/>
  <c r="E17" i="236"/>
  <c r="AQ17" i="13"/>
  <c r="Y17" i="1"/>
  <c r="I17" i="2"/>
  <c r="J17" i="2"/>
  <c r="K17" i="2"/>
  <c r="L17" i="2"/>
  <c r="AJ17" i="1"/>
  <c r="AK17" i="1"/>
  <c r="E17" i="238"/>
  <c r="C17" i="180"/>
  <c r="L17" i="236"/>
  <c r="Q17" i="236"/>
  <c r="AA17" i="236"/>
  <c r="G17" i="180"/>
  <c r="N18" i="238"/>
  <c r="D18" i="1"/>
  <c r="E18" i="1" s="1"/>
  <c r="F18" i="1"/>
  <c r="H18" i="1"/>
  <c r="I18" i="1"/>
  <c r="S18" i="236" s="1"/>
  <c r="J18" i="1"/>
  <c r="K18" i="1"/>
  <c r="L18" i="1"/>
  <c r="M18" i="1"/>
  <c r="N18" i="1"/>
  <c r="H18" i="13"/>
  <c r="D18" i="25"/>
  <c r="E18" i="25"/>
  <c r="AM18" i="13"/>
  <c r="G18" i="25"/>
  <c r="H18" i="25"/>
  <c r="I18" i="25"/>
  <c r="J18" i="25"/>
  <c r="S18" i="1"/>
  <c r="E18" i="236"/>
  <c r="AQ18" i="13"/>
  <c r="Y18" i="1"/>
  <c r="I18" i="2"/>
  <c r="J18" i="2"/>
  <c r="K18" i="2"/>
  <c r="L18" i="2"/>
  <c r="AJ18" i="1"/>
  <c r="AK18" i="1"/>
  <c r="E18" i="238"/>
  <c r="C18" i="180"/>
  <c r="V18" i="236"/>
  <c r="X18" i="236"/>
  <c r="G18" i="180"/>
  <c r="N19" i="238"/>
  <c r="D19" i="1"/>
  <c r="E19" i="1" s="1"/>
  <c r="F19" i="1"/>
  <c r="G19" i="1" s="1"/>
  <c r="N19" i="236" s="1"/>
  <c r="H19" i="1"/>
  <c r="J19" i="1"/>
  <c r="K19" i="1"/>
  <c r="X19" i="236" s="1"/>
  <c r="L19" i="1"/>
  <c r="M19" i="1"/>
  <c r="N19" i="1"/>
  <c r="H19" i="13"/>
  <c r="D19" i="25"/>
  <c r="E19" i="25"/>
  <c r="AM19" i="13"/>
  <c r="G19" i="25"/>
  <c r="H19" i="25"/>
  <c r="I19" i="25"/>
  <c r="J19" i="25"/>
  <c r="S19" i="1"/>
  <c r="E19" i="236"/>
  <c r="AQ19" i="13"/>
  <c r="Y19" i="1"/>
  <c r="I19" i="2"/>
  <c r="J19" i="2"/>
  <c r="K19" i="2"/>
  <c r="L19" i="2"/>
  <c r="AJ19" i="1"/>
  <c r="AK19" i="1"/>
  <c r="E19" i="238"/>
  <c r="C19" i="180"/>
  <c r="G19" i="180"/>
  <c r="N20" i="238"/>
  <c r="D20" i="1"/>
  <c r="E20" i="1"/>
  <c r="F20" i="1"/>
  <c r="H20" i="1"/>
  <c r="I20" i="1" s="1"/>
  <c r="S20" i="236" s="1"/>
  <c r="J20" i="1"/>
  <c r="K20" i="1" s="1"/>
  <c r="X20" i="236" s="1"/>
  <c r="L20" i="1"/>
  <c r="M20" i="1"/>
  <c r="N20" i="1"/>
  <c r="H20" i="13"/>
  <c r="D20" i="25"/>
  <c r="E20" i="25"/>
  <c r="AM20" i="13"/>
  <c r="G20" i="25"/>
  <c r="H20" i="25"/>
  <c r="I20" i="25"/>
  <c r="J20" i="25"/>
  <c r="S20" i="1"/>
  <c r="E20" i="236"/>
  <c r="AQ20" i="13"/>
  <c r="Y20" i="1"/>
  <c r="I20" i="2"/>
  <c r="J20" i="2"/>
  <c r="K20" i="2"/>
  <c r="L20" i="2"/>
  <c r="AJ20" i="1"/>
  <c r="AK20" i="1"/>
  <c r="E20" i="238"/>
  <c r="C20" i="180"/>
  <c r="L20" i="236"/>
  <c r="V20" i="236"/>
  <c r="G20" i="180"/>
  <c r="N21" i="238"/>
  <c r="D21" i="1"/>
  <c r="L21" i="236" s="1"/>
  <c r="E21" i="1"/>
  <c r="F21" i="1"/>
  <c r="H21" i="1"/>
  <c r="V21" i="236" s="1"/>
  <c r="J21" i="1"/>
  <c r="AP21" i="162"/>
  <c r="C21" i="1"/>
  <c r="L21" i="1"/>
  <c r="M21" i="1"/>
  <c r="N21" i="1"/>
  <c r="H21" i="13"/>
  <c r="D21" i="25"/>
  <c r="E21" i="25"/>
  <c r="AM21" i="13"/>
  <c r="G21" i="25"/>
  <c r="H21" i="25"/>
  <c r="I21" i="25"/>
  <c r="J21" i="25"/>
  <c r="S21" i="1"/>
  <c r="E21" i="236"/>
  <c r="AQ21" i="13"/>
  <c r="Y21" i="1"/>
  <c r="I21" i="2"/>
  <c r="J21" i="2"/>
  <c r="K21" i="2"/>
  <c r="L21" i="2"/>
  <c r="AJ21" i="1"/>
  <c r="AK21" i="1"/>
  <c r="E21" i="238"/>
  <c r="C21" i="180"/>
  <c r="G21" i="180"/>
  <c r="N22" i="238"/>
  <c r="D22" i="1"/>
  <c r="F22" i="1"/>
  <c r="H22" i="1"/>
  <c r="J22" i="1"/>
  <c r="AA22" i="236" s="1"/>
  <c r="L22" i="1"/>
  <c r="M22" i="1"/>
  <c r="N22" i="1"/>
  <c r="H22" i="13"/>
  <c r="D22" i="25"/>
  <c r="E22" i="25"/>
  <c r="AM22" i="13"/>
  <c r="G22" i="25"/>
  <c r="H22" i="25"/>
  <c r="I22" i="25"/>
  <c r="J22" i="25"/>
  <c r="S22" i="1"/>
  <c r="E22" i="236"/>
  <c r="AQ22" i="13"/>
  <c r="Y22" i="1"/>
  <c r="I22" i="2"/>
  <c r="J22" i="2"/>
  <c r="K22" i="2"/>
  <c r="L22" i="2"/>
  <c r="AJ22" i="1"/>
  <c r="AK22" i="1"/>
  <c r="E22" i="238"/>
  <c r="C22" i="180"/>
  <c r="G22" i="180"/>
  <c r="N23" i="238"/>
  <c r="D23" i="1"/>
  <c r="L23" i="236" s="1"/>
  <c r="F23" i="1"/>
  <c r="G23" i="1" s="1"/>
  <c r="N23" i="236" s="1"/>
  <c r="H23" i="1"/>
  <c r="J23" i="1"/>
  <c r="K23" i="1" s="1"/>
  <c r="X23" i="236" s="1"/>
  <c r="AP23" i="162"/>
  <c r="C23" i="1"/>
  <c r="L23" i="1"/>
  <c r="M23" i="1"/>
  <c r="N23" i="1"/>
  <c r="H23" i="13"/>
  <c r="D23" i="25"/>
  <c r="E23" i="25"/>
  <c r="AM23" i="13"/>
  <c r="G23" i="25"/>
  <c r="H23" i="25"/>
  <c r="I23" i="25"/>
  <c r="J23" i="25"/>
  <c r="S23" i="1"/>
  <c r="E23" i="236"/>
  <c r="AQ23" i="13"/>
  <c r="Y23" i="1"/>
  <c r="I23" i="2"/>
  <c r="J23" i="2"/>
  <c r="K23" i="2"/>
  <c r="L23" i="2"/>
  <c r="AJ23" i="1"/>
  <c r="AK23" i="1"/>
  <c r="E23" i="238"/>
  <c r="C23" i="180"/>
  <c r="AA23" i="236"/>
  <c r="G23" i="180"/>
  <c r="N24" i="238"/>
  <c r="D24" i="1"/>
  <c r="F24" i="1"/>
  <c r="H24" i="1"/>
  <c r="J24" i="1"/>
  <c r="AA24" i="236" s="1"/>
  <c r="L24" i="1"/>
  <c r="M24" i="1"/>
  <c r="N24" i="1"/>
  <c r="H24" i="13"/>
  <c r="D24" i="25"/>
  <c r="E24" i="25"/>
  <c r="AM24" i="13"/>
  <c r="G24" i="25"/>
  <c r="H24" i="25"/>
  <c r="I24" i="25"/>
  <c r="J24" i="25"/>
  <c r="S24" i="1"/>
  <c r="E24" i="236"/>
  <c r="AQ24" i="13"/>
  <c r="Y24" i="1"/>
  <c r="I24" i="2"/>
  <c r="J24" i="2"/>
  <c r="K24" i="2"/>
  <c r="L24" i="2"/>
  <c r="AJ24" i="1"/>
  <c r="AK24" i="1"/>
  <c r="E24" i="238"/>
  <c r="C24" i="180"/>
  <c r="G24" i="180"/>
  <c r="N25" i="238"/>
  <c r="D25" i="1"/>
  <c r="F25" i="1"/>
  <c r="Q25" i="236" s="1"/>
  <c r="H25" i="1"/>
  <c r="J25" i="1"/>
  <c r="AA25" i="236"/>
  <c r="L25" i="1"/>
  <c r="M25" i="1"/>
  <c r="N25" i="1"/>
  <c r="H25" i="13"/>
  <c r="D25" i="25"/>
  <c r="E25" i="25"/>
  <c r="AM25" i="13"/>
  <c r="G25" i="25"/>
  <c r="H25" i="25"/>
  <c r="I25" i="25"/>
  <c r="J25" i="25"/>
  <c r="S25" i="1"/>
  <c r="E25" i="236"/>
  <c r="AQ25" i="13"/>
  <c r="Y25" i="1"/>
  <c r="I25" i="2"/>
  <c r="J25" i="2"/>
  <c r="K25" i="2"/>
  <c r="L25" i="2"/>
  <c r="AJ25" i="1"/>
  <c r="AK25" i="1"/>
  <c r="E25" i="238"/>
  <c r="C25" i="180"/>
  <c r="G25" i="180"/>
  <c r="N26" i="238"/>
  <c r="AE26" i="200"/>
  <c r="D26" i="1"/>
  <c r="E26" i="1"/>
  <c r="F26" i="1"/>
  <c r="Q26" i="236"/>
  <c r="H26" i="1"/>
  <c r="I26" i="1" s="1"/>
  <c r="S26" i="236" s="1"/>
  <c r="J26" i="1"/>
  <c r="AP26" i="162"/>
  <c r="C26" i="1"/>
  <c r="L26" i="1"/>
  <c r="M26" i="1"/>
  <c r="N26" i="1"/>
  <c r="H26" i="13"/>
  <c r="D26" i="25"/>
  <c r="E26" i="25"/>
  <c r="AM26" i="13"/>
  <c r="G26" i="25"/>
  <c r="H26" i="25"/>
  <c r="I26" i="25"/>
  <c r="J26" i="25"/>
  <c r="S26" i="1"/>
  <c r="E26" i="236"/>
  <c r="AQ26" i="13"/>
  <c r="Y26" i="1"/>
  <c r="I26" i="2"/>
  <c r="J26" i="2"/>
  <c r="K26" i="2"/>
  <c r="L26" i="2"/>
  <c r="AJ26" i="1"/>
  <c r="AK26" i="1"/>
  <c r="E26" i="238"/>
  <c r="C26" i="180"/>
  <c r="I26" i="236"/>
  <c r="L26" i="236"/>
  <c r="V26" i="236"/>
  <c r="G26" i="180"/>
  <c r="N27" i="238"/>
  <c r="AE27" i="232" s="1"/>
  <c r="AH27" i="232" s="1"/>
  <c r="D27" i="1"/>
  <c r="F27" i="1"/>
  <c r="G27" i="1" s="1"/>
  <c r="N27" i="236" s="1"/>
  <c r="H27" i="1"/>
  <c r="J27" i="1"/>
  <c r="L27" i="1"/>
  <c r="M27" i="1"/>
  <c r="N27" i="1"/>
  <c r="H27" i="13"/>
  <c r="D27" i="25"/>
  <c r="E27" i="25"/>
  <c r="AM27" i="13"/>
  <c r="G27" i="25"/>
  <c r="H27" i="25"/>
  <c r="I27" i="25"/>
  <c r="J27" i="25"/>
  <c r="S27" i="1"/>
  <c r="E27" i="236"/>
  <c r="AQ27" i="13"/>
  <c r="Y27" i="1"/>
  <c r="I27" i="2"/>
  <c r="J27" i="2"/>
  <c r="K27" i="2"/>
  <c r="L27" i="2"/>
  <c r="AJ27" i="1"/>
  <c r="AK27" i="1"/>
  <c r="E27" i="238"/>
  <c r="C27" i="180"/>
  <c r="Q27" i="236"/>
  <c r="G27" i="180"/>
  <c r="N28" i="238"/>
  <c r="D28" i="1"/>
  <c r="E28" i="1" s="1"/>
  <c r="F28" i="1"/>
  <c r="Q28" i="236" s="1"/>
  <c r="H28" i="1"/>
  <c r="I28" i="1" s="1"/>
  <c r="S28" i="236" s="1"/>
  <c r="J28" i="1"/>
  <c r="L28" i="1"/>
  <c r="M28" i="1"/>
  <c r="N28" i="1"/>
  <c r="H28" i="13"/>
  <c r="D28" i="25"/>
  <c r="E28" i="25"/>
  <c r="AM28" i="13"/>
  <c r="G28" i="25"/>
  <c r="H28" i="25"/>
  <c r="I28" i="25"/>
  <c r="J28" i="25"/>
  <c r="S28" i="1"/>
  <c r="E28" i="236"/>
  <c r="AQ28" i="13"/>
  <c r="Y28" i="1"/>
  <c r="I28" i="2"/>
  <c r="J28" i="2"/>
  <c r="K28" i="2"/>
  <c r="L28" i="2"/>
  <c r="AJ28" i="1"/>
  <c r="AK28" i="1"/>
  <c r="E28" i="238"/>
  <c r="C28" i="180"/>
  <c r="G28" i="180"/>
  <c r="N29" i="238"/>
  <c r="D29" i="1"/>
  <c r="E29" i="1" s="1"/>
  <c r="F29" i="1"/>
  <c r="Q29" i="236" s="1"/>
  <c r="G29" i="1"/>
  <c r="N29" i="236" s="1"/>
  <c r="H29" i="1"/>
  <c r="I29" i="1" s="1"/>
  <c r="S29" i="236" s="1"/>
  <c r="J29" i="1"/>
  <c r="L29" i="1"/>
  <c r="M29" i="1"/>
  <c r="N29" i="1"/>
  <c r="H29" i="13"/>
  <c r="D29" i="25"/>
  <c r="E29" i="25"/>
  <c r="AM29" i="13"/>
  <c r="G29" i="25"/>
  <c r="H29" i="25"/>
  <c r="I29" i="25"/>
  <c r="J29" i="25"/>
  <c r="S29" i="1"/>
  <c r="E29" i="236"/>
  <c r="AQ29" i="13"/>
  <c r="Y29" i="1"/>
  <c r="I29" i="2"/>
  <c r="J29" i="2"/>
  <c r="K29" i="2"/>
  <c r="L29" i="2"/>
  <c r="AJ29" i="1"/>
  <c r="AK29" i="1"/>
  <c r="E29" i="238"/>
  <c r="C29" i="180"/>
  <c r="V29" i="236"/>
  <c r="G29" i="180"/>
  <c r="N30" i="238"/>
  <c r="AE30" i="202" s="1"/>
  <c r="D30" i="1"/>
  <c r="E30" i="1" s="1"/>
  <c r="I30" i="236" s="1"/>
  <c r="L30" i="236"/>
  <c r="F30" i="1"/>
  <c r="H30" i="1"/>
  <c r="V30" i="236"/>
  <c r="J30" i="1"/>
  <c r="AP30" i="162"/>
  <c r="C30" i="1"/>
  <c r="L30" i="1"/>
  <c r="M30" i="1"/>
  <c r="N30" i="1"/>
  <c r="H30" i="13"/>
  <c r="D30" i="25"/>
  <c r="E30" i="25"/>
  <c r="AM30" i="13"/>
  <c r="G30" i="25"/>
  <c r="H30" i="25"/>
  <c r="I30" i="25"/>
  <c r="J30" i="25"/>
  <c r="S30" i="1"/>
  <c r="E30" i="236"/>
  <c r="AQ30" i="13"/>
  <c r="Y30" i="1"/>
  <c r="I30" i="2"/>
  <c r="J30" i="2"/>
  <c r="K30" i="2"/>
  <c r="L30" i="2"/>
  <c r="AJ30" i="1"/>
  <c r="AK30" i="1"/>
  <c r="E30" i="238"/>
  <c r="C30" i="180"/>
  <c r="G30" i="180"/>
  <c r="N31" i="238"/>
  <c r="D31" i="1"/>
  <c r="F31" i="1"/>
  <c r="Q31" i="236" s="1"/>
  <c r="H31" i="1"/>
  <c r="J31" i="1"/>
  <c r="L31" i="1"/>
  <c r="M31" i="1"/>
  <c r="N31" i="1"/>
  <c r="H31" i="13"/>
  <c r="D31" i="25"/>
  <c r="E31" i="25"/>
  <c r="AM31" i="13"/>
  <c r="G31" i="25"/>
  <c r="H31" i="25"/>
  <c r="I31" i="25"/>
  <c r="J31" i="25"/>
  <c r="S31" i="1"/>
  <c r="E31" i="236"/>
  <c r="AQ31" i="13"/>
  <c r="Y31" i="1"/>
  <c r="I31" i="2"/>
  <c r="J31" i="2"/>
  <c r="K31" i="2"/>
  <c r="L31" i="2"/>
  <c r="AJ31" i="1"/>
  <c r="AK31" i="1"/>
  <c r="E31" i="238"/>
  <c r="C31" i="180"/>
  <c r="G31" i="180"/>
  <c r="N32" i="238"/>
  <c r="D32" i="1"/>
  <c r="F32" i="1"/>
  <c r="G32" i="1"/>
  <c r="N32" i="236" s="1"/>
  <c r="H32" i="1"/>
  <c r="J32" i="1"/>
  <c r="K32" i="1"/>
  <c r="X32" i="236" s="1"/>
  <c r="AP32" i="162"/>
  <c r="C32" i="1"/>
  <c r="L32" i="1"/>
  <c r="M32" i="1"/>
  <c r="N32" i="1"/>
  <c r="H32" i="13"/>
  <c r="D32" i="25"/>
  <c r="E32" i="25"/>
  <c r="AM32" i="13"/>
  <c r="G32" i="25"/>
  <c r="H32" i="25"/>
  <c r="I32" i="25"/>
  <c r="J32" i="25"/>
  <c r="S32" i="1"/>
  <c r="E32" i="236"/>
  <c r="AQ32" i="13"/>
  <c r="Y32" i="1"/>
  <c r="I32" i="2"/>
  <c r="J32" i="2"/>
  <c r="K32" i="2"/>
  <c r="L32" i="2"/>
  <c r="AJ32" i="1"/>
  <c r="AK32" i="1"/>
  <c r="E32" i="238"/>
  <c r="C32" i="180"/>
  <c r="Q32" i="236"/>
  <c r="AA32" i="236"/>
  <c r="G32" i="180"/>
  <c r="N33" i="238"/>
  <c r="D33" i="1"/>
  <c r="E33" i="1"/>
  <c r="I33" i="236" s="1"/>
  <c r="F33" i="1"/>
  <c r="G33" i="1" s="1"/>
  <c r="N33" i="236" s="1"/>
  <c r="H33" i="1"/>
  <c r="J33" i="1"/>
  <c r="K33" i="1" s="1"/>
  <c r="X33" i="236" s="1"/>
  <c r="L33" i="1"/>
  <c r="M33" i="1"/>
  <c r="N33" i="1"/>
  <c r="H33" i="13"/>
  <c r="D33" i="25"/>
  <c r="E33" i="25"/>
  <c r="AM33" i="13"/>
  <c r="G33" i="25"/>
  <c r="H33" i="25"/>
  <c r="I33" i="25"/>
  <c r="J33" i="25"/>
  <c r="S33" i="1"/>
  <c r="E33" i="236"/>
  <c r="AQ33" i="13"/>
  <c r="Y33" i="1"/>
  <c r="I33" i="2"/>
  <c r="J33" i="2"/>
  <c r="K33" i="2"/>
  <c r="L33" i="2"/>
  <c r="AJ33" i="1"/>
  <c r="AK33" i="1"/>
  <c r="E33" i="238"/>
  <c r="C33" i="180"/>
  <c r="L33" i="236"/>
  <c r="G33" i="180"/>
  <c r="N34" i="238"/>
  <c r="D34" i="1"/>
  <c r="E34" i="1"/>
  <c r="I34" i="236" s="1"/>
  <c r="F34" i="1"/>
  <c r="G34" i="1" s="1"/>
  <c r="N34" i="236" s="1"/>
  <c r="H34" i="1"/>
  <c r="J34" i="1"/>
  <c r="K34" i="1" s="1"/>
  <c r="X34" i="236" s="1"/>
  <c r="L34" i="1"/>
  <c r="M34" i="1"/>
  <c r="N34" i="1"/>
  <c r="H34" i="13"/>
  <c r="D34" i="25"/>
  <c r="E34" i="25"/>
  <c r="AM34" i="13"/>
  <c r="G34" i="25"/>
  <c r="H34" i="25"/>
  <c r="I34" i="25"/>
  <c r="J34" i="25"/>
  <c r="S34" i="1"/>
  <c r="E34" i="236"/>
  <c r="AQ34" i="13"/>
  <c r="Y34" i="1"/>
  <c r="I34" i="2"/>
  <c r="J34" i="2"/>
  <c r="K34" i="2"/>
  <c r="L34" i="2"/>
  <c r="AJ34" i="1"/>
  <c r="AK34" i="1"/>
  <c r="E34" i="238"/>
  <c r="C34" i="180"/>
  <c r="L34" i="236"/>
  <c r="Q34" i="236"/>
  <c r="G34" i="180"/>
  <c r="N35" i="238"/>
  <c r="D35" i="1"/>
  <c r="E35" i="1" s="1"/>
  <c r="I35" i="236" s="1"/>
  <c r="F35" i="1"/>
  <c r="G35" i="1"/>
  <c r="N35" i="236"/>
  <c r="H35" i="1"/>
  <c r="J35" i="1"/>
  <c r="K35" i="1"/>
  <c r="X35" i="236"/>
  <c r="L35" i="1"/>
  <c r="M35" i="1"/>
  <c r="N35" i="1"/>
  <c r="H35" i="13"/>
  <c r="D35" i="25"/>
  <c r="E35" i="25"/>
  <c r="AM35" i="13"/>
  <c r="G35" i="25"/>
  <c r="H35" i="25"/>
  <c r="I35" i="25"/>
  <c r="J35" i="25"/>
  <c r="S35" i="1"/>
  <c r="E35" i="236"/>
  <c r="AQ35" i="13"/>
  <c r="Y35" i="1"/>
  <c r="I35" i="2"/>
  <c r="J35" i="2"/>
  <c r="K35" i="2"/>
  <c r="L35" i="2"/>
  <c r="AJ35" i="1"/>
  <c r="AK35" i="1"/>
  <c r="E35" i="238"/>
  <c r="C35" i="180"/>
  <c r="L35" i="236"/>
  <c r="AA35" i="236"/>
  <c r="G35" i="180"/>
  <c r="N36" i="238"/>
  <c r="AE36" i="191"/>
  <c r="D36" i="1"/>
  <c r="E36" i="1" s="1"/>
  <c r="I36" i="236" s="1"/>
  <c r="F36" i="1"/>
  <c r="H36" i="1"/>
  <c r="J36" i="1"/>
  <c r="K36" i="1" s="1"/>
  <c r="X36" i="236" s="1"/>
  <c r="L36" i="1"/>
  <c r="M36" i="1"/>
  <c r="N36" i="1"/>
  <c r="H36" i="13"/>
  <c r="D36" i="25"/>
  <c r="E36" i="25"/>
  <c r="AM36" i="13"/>
  <c r="G36" i="25"/>
  <c r="H36" i="25"/>
  <c r="I36" i="25"/>
  <c r="J36" i="25"/>
  <c r="S36" i="1"/>
  <c r="E36" i="236"/>
  <c r="AQ36" i="13"/>
  <c r="Y36" i="1"/>
  <c r="I36" i="2"/>
  <c r="J36" i="2"/>
  <c r="K36" i="2"/>
  <c r="L36" i="2"/>
  <c r="AJ36" i="1"/>
  <c r="AK36" i="1"/>
  <c r="E36" i="238"/>
  <c r="C36" i="180"/>
  <c r="L36" i="236"/>
  <c r="G36" i="180"/>
  <c r="N37" i="238"/>
  <c r="D37" i="1"/>
  <c r="L37" i="236" s="1"/>
  <c r="F37" i="1"/>
  <c r="H37" i="1"/>
  <c r="J37" i="1"/>
  <c r="K37" i="1" s="1"/>
  <c r="X37" i="236" s="1"/>
  <c r="L37" i="1"/>
  <c r="M37" i="1"/>
  <c r="N37" i="1"/>
  <c r="H37" i="13"/>
  <c r="D37" i="25"/>
  <c r="E37" i="25"/>
  <c r="AM37" i="13"/>
  <c r="G37" i="25"/>
  <c r="H37" i="25"/>
  <c r="I37" i="25"/>
  <c r="J37" i="25"/>
  <c r="S37" i="1"/>
  <c r="E37" i="236"/>
  <c r="AQ37" i="13"/>
  <c r="Y37" i="1"/>
  <c r="I37" i="2"/>
  <c r="J37" i="2"/>
  <c r="K37" i="2"/>
  <c r="L37" i="2"/>
  <c r="AJ37" i="1"/>
  <c r="AK37" i="1"/>
  <c r="E37" i="238"/>
  <c r="C37" i="180"/>
  <c r="G37" i="180"/>
  <c r="N38" i="238"/>
  <c r="D38" i="1"/>
  <c r="E38" i="1" s="1"/>
  <c r="F38" i="1"/>
  <c r="Q38" i="236" s="1"/>
  <c r="H38" i="1"/>
  <c r="J38" i="1"/>
  <c r="K38" i="1"/>
  <c r="X38" i="236" s="1"/>
  <c r="L38" i="1"/>
  <c r="M38" i="1"/>
  <c r="N38" i="1"/>
  <c r="H38" i="13"/>
  <c r="D38" i="25"/>
  <c r="E38" i="25"/>
  <c r="AM38" i="13"/>
  <c r="G38" i="25"/>
  <c r="H38" i="25"/>
  <c r="I38" i="25"/>
  <c r="J38" i="25"/>
  <c r="S38" i="1"/>
  <c r="E38" i="236"/>
  <c r="AQ38" i="13"/>
  <c r="Y38" i="1"/>
  <c r="Z81" i="1"/>
  <c r="I38" i="2"/>
  <c r="J38" i="2"/>
  <c r="K38" i="2"/>
  <c r="L38" i="2"/>
  <c r="AJ38" i="1"/>
  <c r="AK38" i="1"/>
  <c r="E38" i="238"/>
  <c r="C38" i="180"/>
  <c r="L38" i="236"/>
  <c r="G38" i="180"/>
  <c r="N39" i="238"/>
  <c r="D39" i="1"/>
  <c r="E39" i="1" s="1"/>
  <c r="I39" i="236" s="1"/>
  <c r="F39" i="1"/>
  <c r="Q39" i="236" s="1"/>
  <c r="H39" i="1"/>
  <c r="J39" i="1"/>
  <c r="K39" i="1" s="1"/>
  <c r="X39" i="236" s="1"/>
  <c r="L39" i="1"/>
  <c r="M39" i="1"/>
  <c r="N39" i="1"/>
  <c r="H39" i="13"/>
  <c r="D39" i="25"/>
  <c r="E39" i="25"/>
  <c r="AM39" i="13"/>
  <c r="G39" i="25"/>
  <c r="H39" i="25"/>
  <c r="I39" i="25"/>
  <c r="J39" i="25"/>
  <c r="S39" i="1"/>
  <c r="E39" i="236"/>
  <c r="AQ39" i="13"/>
  <c r="Y39" i="1"/>
  <c r="I39" i="2"/>
  <c r="J39" i="2"/>
  <c r="K39" i="2"/>
  <c r="L39" i="2"/>
  <c r="AJ39" i="1"/>
  <c r="AK39" i="1"/>
  <c r="E39" i="238"/>
  <c r="C39" i="180"/>
  <c r="L39" i="236"/>
  <c r="AA39" i="236"/>
  <c r="G39" i="180"/>
  <c r="N40" i="238"/>
  <c r="D40" i="1"/>
  <c r="E40" i="1"/>
  <c r="I40" i="236" s="1"/>
  <c r="F40" i="1"/>
  <c r="G40" i="1"/>
  <c r="N40" i="236"/>
  <c r="H40" i="1"/>
  <c r="J40" i="1"/>
  <c r="K40" i="1" s="1"/>
  <c r="X40" i="236" s="1"/>
  <c r="L40" i="1"/>
  <c r="M40" i="1"/>
  <c r="N40" i="1"/>
  <c r="H40" i="13"/>
  <c r="D40" i="25"/>
  <c r="E40" i="25"/>
  <c r="AM40" i="13"/>
  <c r="G40" i="25"/>
  <c r="H40" i="25"/>
  <c r="I40" i="25"/>
  <c r="J40" i="25"/>
  <c r="S40" i="1"/>
  <c r="E40" i="236"/>
  <c r="AQ40" i="13"/>
  <c r="Y40" i="1"/>
  <c r="I40" i="2"/>
  <c r="J40" i="2"/>
  <c r="K40" i="2"/>
  <c r="L40" i="2"/>
  <c r="AJ40" i="1"/>
  <c r="AK40" i="1"/>
  <c r="E40" i="238"/>
  <c r="C40" i="180"/>
  <c r="Q40" i="236"/>
  <c r="G40" i="180"/>
  <c r="N41" i="238"/>
  <c r="D41" i="1"/>
  <c r="E41" i="1"/>
  <c r="I41" i="236" s="1"/>
  <c r="F41" i="1"/>
  <c r="G41" i="1" s="1"/>
  <c r="N41" i="236" s="1"/>
  <c r="H41" i="1"/>
  <c r="I41" i="1" s="1"/>
  <c r="S41" i="236" s="1"/>
  <c r="J41" i="1"/>
  <c r="K41" i="1" s="1"/>
  <c r="X41" i="236" s="1"/>
  <c r="L41" i="1"/>
  <c r="M41" i="1"/>
  <c r="N41" i="1"/>
  <c r="H41" i="13"/>
  <c r="D41" i="25"/>
  <c r="E41" i="25"/>
  <c r="AM41" i="13"/>
  <c r="G41" i="25"/>
  <c r="H41" i="25"/>
  <c r="I41" i="25"/>
  <c r="J41" i="25"/>
  <c r="S41" i="1"/>
  <c r="E41" i="236"/>
  <c r="AQ41" i="13"/>
  <c r="Y41" i="1"/>
  <c r="I41" i="2"/>
  <c r="J41" i="2"/>
  <c r="K41" i="2"/>
  <c r="L41" i="2"/>
  <c r="AJ41" i="1"/>
  <c r="AK41" i="1"/>
  <c r="E41" i="238"/>
  <c r="C41" i="180"/>
  <c r="L41" i="236"/>
  <c r="Q41" i="236"/>
  <c r="V41" i="236"/>
  <c r="AA41" i="236"/>
  <c r="G41" i="180"/>
  <c r="N42" i="238"/>
  <c r="AE42" i="113"/>
  <c r="D42" i="1"/>
  <c r="F42" i="1"/>
  <c r="G42" i="1" s="1"/>
  <c r="N42" i="236" s="1"/>
  <c r="H42" i="1"/>
  <c r="I42" i="1" s="1"/>
  <c r="S42" i="236" s="1"/>
  <c r="V42" i="236"/>
  <c r="J42" i="1"/>
  <c r="AA42" i="236" s="1"/>
  <c r="K42" i="1"/>
  <c r="X42" i="236" s="1"/>
  <c r="L42" i="1"/>
  <c r="M42" i="1"/>
  <c r="N42" i="1"/>
  <c r="H42" i="13"/>
  <c r="D42" i="25"/>
  <c r="E42" i="25"/>
  <c r="AM42" i="13"/>
  <c r="G42" i="25"/>
  <c r="H42" i="25"/>
  <c r="I42" i="25"/>
  <c r="J42" i="25"/>
  <c r="S42" i="1"/>
  <c r="E42" i="236"/>
  <c r="AQ42" i="13"/>
  <c r="Y42" i="1"/>
  <c r="I42" i="2"/>
  <c r="J42" i="2"/>
  <c r="K42" i="2"/>
  <c r="L42" i="2"/>
  <c r="AJ42" i="1"/>
  <c r="AK42" i="1"/>
  <c r="E42" i="238"/>
  <c r="C42" i="180"/>
  <c r="G42" i="180"/>
  <c r="N43" i="238"/>
  <c r="D43" i="1"/>
  <c r="E43" i="1" s="1"/>
  <c r="I43" i="236" s="1"/>
  <c r="F43" i="1"/>
  <c r="G43" i="1" s="1"/>
  <c r="N43" i="236" s="1"/>
  <c r="H43" i="1"/>
  <c r="V43" i="236" s="1"/>
  <c r="J43" i="1"/>
  <c r="K43" i="1"/>
  <c r="X43" i="236" s="1"/>
  <c r="L43" i="1"/>
  <c r="M43" i="1"/>
  <c r="N43" i="1"/>
  <c r="H43" i="13"/>
  <c r="D43" i="25"/>
  <c r="E43" i="25"/>
  <c r="AM43" i="13"/>
  <c r="G43" i="25"/>
  <c r="H43" i="25"/>
  <c r="I43" i="25"/>
  <c r="J43" i="25"/>
  <c r="S43" i="1"/>
  <c r="E43" i="236"/>
  <c r="AQ43" i="13"/>
  <c r="Y43" i="1"/>
  <c r="I43" i="2"/>
  <c r="J43" i="2"/>
  <c r="K43" i="2"/>
  <c r="L43" i="2"/>
  <c r="AJ43" i="1"/>
  <c r="AK43" i="1"/>
  <c r="E43" i="238"/>
  <c r="C43" i="180"/>
  <c r="L43" i="236"/>
  <c r="AA43" i="236"/>
  <c r="G43" i="180"/>
  <c r="N44" i="238"/>
  <c r="AE44" i="206" s="1"/>
  <c r="D44" i="1"/>
  <c r="F44" i="1"/>
  <c r="G44" i="1" s="1"/>
  <c r="N44" i="236" s="1"/>
  <c r="H44" i="1"/>
  <c r="J44" i="1"/>
  <c r="K44" i="1" s="1"/>
  <c r="X44" i="236" s="1"/>
  <c r="AP44" i="162"/>
  <c r="C44" i="1"/>
  <c r="L44" i="1"/>
  <c r="M44" i="1"/>
  <c r="N44" i="1"/>
  <c r="H44" i="13"/>
  <c r="D44" i="25"/>
  <c r="E44" i="25"/>
  <c r="AM44" i="13"/>
  <c r="G44" i="25"/>
  <c r="H44" i="25"/>
  <c r="I44" i="25"/>
  <c r="J44" i="25"/>
  <c r="S44" i="1"/>
  <c r="E44" i="236"/>
  <c r="AQ44" i="13"/>
  <c r="Y44" i="1"/>
  <c r="I44" i="2"/>
  <c r="J44" i="2"/>
  <c r="K44" i="2"/>
  <c r="L44" i="2"/>
  <c r="AJ44" i="1"/>
  <c r="AK44" i="1"/>
  <c r="E44" i="238"/>
  <c r="C44" i="180"/>
  <c r="G44" i="180"/>
  <c r="N45" i="238"/>
  <c r="AE45" i="239"/>
  <c r="D45" i="1"/>
  <c r="F45" i="1"/>
  <c r="Q45" i="236" s="1"/>
  <c r="G45" i="1"/>
  <c r="H45" i="1"/>
  <c r="J45" i="1"/>
  <c r="AA45" i="236"/>
  <c r="K45" i="1"/>
  <c r="X45" i="236" s="1"/>
  <c r="L45" i="1"/>
  <c r="M45" i="1"/>
  <c r="N45" i="1"/>
  <c r="H45" i="13"/>
  <c r="D45" i="25"/>
  <c r="E45" i="25"/>
  <c r="AM45" i="13"/>
  <c r="G45" i="25"/>
  <c r="H45" i="25"/>
  <c r="I45" i="25"/>
  <c r="J45" i="25"/>
  <c r="S45" i="1"/>
  <c r="E45" i="236"/>
  <c r="AQ45" i="13"/>
  <c r="Y45" i="1"/>
  <c r="I45" i="2"/>
  <c r="J45" i="2"/>
  <c r="K45" i="2"/>
  <c r="L45" i="2"/>
  <c r="AJ45" i="1"/>
  <c r="AK45" i="1"/>
  <c r="E45" i="238"/>
  <c r="C45" i="180"/>
  <c r="N45" i="236"/>
  <c r="G45" i="180"/>
  <c r="N46" i="238"/>
  <c r="D46" i="1"/>
  <c r="F46" i="1"/>
  <c r="Q46" i="236" s="1"/>
  <c r="H46" i="1"/>
  <c r="J46" i="1"/>
  <c r="AA46" i="236" s="1"/>
  <c r="L46" i="1"/>
  <c r="M46" i="1"/>
  <c r="N46" i="1"/>
  <c r="H46" i="13"/>
  <c r="D46" i="25"/>
  <c r="E46" i="25"/>
  <c r="AM46" i="13"/>
  <c r="G46" i="25"/>
  <c r="H46" i="25"/>
  <c r="I46" i="25"/>
  <c r="J46" i="25"/>
  <c r="S46" i="1"/>
  <c r="E46" i="236"/>
  <c r="AQ46" i="13"/>
  <c r="Y46" i="1"/>
  <c r="I46" i="2"/>
  <c r="J46" i="2"/>
  <c r="K46" i="2"/>
  <c r="L46" i="2"/>
  <c r="AJ46" i="1"/>
  <c r="AK46" i="1"/>
  <c r="E46" i="238"/>
  <c r="C46" i="180"/>
  <c r="G46" i="180"/>
  <c r="N47" i="238"/>
  <c r="AE47" i="231" s="1"/>
  <c r="D47" i="1"/>
  <c r="F47" i="1"/>
  <c r="Q47" i="236"/>
  <c r="H47" i="1"/>
  <c r="J47" i="1"/>
  <c r="AA47" i="236" s="1"/>
  <c r="K47" i="1"/>
  <c r="X47" i="236" s="1"/>
  <c r="L47" i="1"/>
  <c r="M47" i="1"/>
  <c r="N47" i="1"/>
  <c r="H47" i="13"/>
  <c r="D47" i="25"/>
  <c r="E47" i="25"/>
  <c r="AM47" i="13"/>
  <c r="G47" i="25"/>
  <c r="H47" i="25"/>
  <c r="I47" i="25"/>
  <c r="J47" i="25"/>
  <c r="S47" i="1"/>
  <c r="E47" i="236"/>
  <c r="AQ47" i="13"/>
  <c r="Y47" i="1"/>
  <c r="I47" i="2"/>
  <c r="J47" i="2"/>
  <c r="K47" i="2"/>
  <c r="L47" i="2"/>
  <c r="AJ47" i="1"/>
  <c r="AK47" i="1"/>
  <c r="E47" i="238"/>
  <c r="C47" i="180"/>
  <c r="G47" i="180"/>
  <c r="N48" i="238"/>
  <c r="D48" i="1"/>
  <c r="F48" i="1"/>
  <c r="Q48" i="236" s="1"/>
  <c r="H48" i="1"/>
  <c r="J48" i="1"/>
  <c r="K48" i="1" s="1"/>
  <c r="X48" i="236" s="1"/>
  <c r="L48" i="1"/>
  <c r="M48" i="1"/>
  <c r="N48" i="1"/>
  <c r="H48" i="13"/>
  <c r="D48" i="25"/>
  <c r="E48" i="25"/>
  <c r="AM48" i="13"/>
  <c r="G48" i="25"/>
  <c r="H48" i="25"/>
  <c r="I48" i="25"/>
  <c r="J48" i="25"/>
  <c r="S48" i="1"/>
  <c r="E48" i="236"/>
  <c r="AQ48" i="13"/>
  <c r="Y48" i="1"/>
  <c r="I48" i="2"/>
  <c r="J48" i="2"/>
  <c r="K48" i="2"/>
  <c r="L48" i="2"/>
  <c r="AJ48" i="1"/>
  <c r="AK48" i="1"/>
  <c r="E48" i="238"/>
  <c r="C48" i="180"/>
  <c r="G48" i="180"/>
  <c r="N49" i="238"/>
  <c r="D49" i="1"/>
  <c r="F49" i="1"/>
  <c r="G49" i="1" s="1"/>
  <c r="N49" i="236" s="1"/>
  <c r="Q49" i="236"/>
  <c r="H49" i="1"/>
  <c r="J49" i="1"/>
  <c r="K49" i="1" s="1"/>
  <c r="X49" i="236" s="1"/>
  <c r="AA49" i="236"/>
  <c r="L49" i="1"/>
  <c r="M49" i="1"/>
  <c r="N49" i="1"/>
  <c r="H49" i="13"/>
  <c r="D49" i="25"/>
  <c r="E49" i="25"/>
  <c r="AM49" i="13"/>
  <c r="G49" i="25"/>
  <c r="H49" i="25"/>
  <c r="I49" i="25"/>
  <c r="J49" i="25"/>
  <c r="S49" i="1"/>
  <c r="E49" i="236"/>
  <c r="AQ49" i="13"/>
  <c r="Y49" i="1"/>
  <c r="I49" i="2"/>
  <c r="J49" i="2"/>
  <c r="K49" i="2"/>
  <c r="L49" i="2"/>
  <c r="AJ49" i="1"/>
  <c r="AK49" i="1"/>
  <c r="E49" i="238"/>
  <c r="C49" i="180"/>
  <c r="G49" i="180"/>
  <c r="N50" i="238"/>
  <c r="D50" i="1"/>
  <c r="F50" i="1"/>
  <c r="Q50" i="236" s="1"/>
  <c r="H50" i="1"/>
  <c r="J50" i="1"/>
  <c r="L50" i="1"/>
  <c r="M50" i="1"/>
  <c r="N50" i="1"/>
  <c r="H50" i="13"/>
  <c r="D50" i="25"/>
  <c r="E50" i="25"/>
  <c r="AM50" i="13"/>
  <c r="G50" i="25"/>
  <c r="H50" i="25"/>
  <c r="I50" i="25"/>
  <c r="J50" i="25"/>
  <c r="S50" i="1"/>
  <c r="E50" i="236"/>
  <c r="AQ50" i="13"/>
  <c r="Y50" i="1"/>
  <c r="I50" i="2"/>
  <c r="J50" i="2"/>
  <c r="K50" i="2"/>
  <c r="L50" i="2"/>
  <c r="AJ50" i="1"/>
  <c r="AK50" i="1"/>
  <c r="E50" i="238"/>
  <c r="C50" i="180"/>
  <c r="G50" i="180"/>
  <c r="N51" i="238"/>
  <c r="D51" i="1"/>
  <c r="F51" i="1"/>
  <c r="G51" i="1"/>
  <c r="N51" i="236"/>
  <c r="H51" i="1"/>
  <c r="I51" i="1" s="1"/>
  <c r="S51" i="236" s="1"/>
  <c r="J51" i="1"/>
  <c r="K51" i="1" s="1"/>
  <c r="X51" i="236" s="1"/>
  <c r="AA51" i="236"/>
  <c r="AP51" i="162"/>
  <c r="C51" i="1"/>
  <c r="L51" i="1"/>
  <c r="M51" i="1"/>
  <c r="N51" i="1"/>
  <c r="H51" i="13"/>
  <c r="D51" i="25"/>
  <c r="E51" i="25"/>
  <c r="AM51" i="13"/>
  <c r="G51" i="25"/>
  <c r="H51" i="25"/>
  <c r="I51" i="25"/>
  <c r="J51" i="25"/>
  <c r="S51" i="1"/>
  <c r="E51" i="236"/>
  <c r="AQ51" i="13"/>
  <c r="Y51" i="1"/>
  <c r="I51" i="2"/>
  <c r="J51" i="2"/>
  <c r="K51" i="2"/>
  <c r="L51" i="2"/>
  <c r="AJ51" i="1"/>
  <c r="AK51" i="1"/>
  <c r="E51" i="238"/>
  <c r="C51" i="180"/>
  <c r="Q51" i="236"/>
  <c r="V51" i="236"/>
  <c r="G51" i="180"/>
  <c r="N52" i="238"/>
  <c r="AE52" i="231" s="1"/>
  <c r="AH52" i="231" s="1"/>
  <c r="D52" i="1"/>
  <c r="E52" i="1" s="1"/>
  <c r="I52" i="236" s="1"/>
  <c r="F52" i="1"/>
  <c r="G52" i="1" s="1"/>
  <c r="N52" i="236" s="1"/>
  <c r="H52" i="1"/>
  <c r="J52" i="1"/>
  <c r="K52" i="1" s="1"/>
  <c r="X52" i="236" s="1"/>
  <c r="L52" i="1"/>
  <c r="M52" i="1"/>
  <c r="N52" i="1"/>
  <c r="H52" i="13"/>
  <c r="D52" i="25"/>
  <c r="E52" i="25"/>
  <c r="AM52" i="13"/>
  <c r="G52" i="25"/>
  <c r="H52" i="25"/>
  <c r="I52" i="25"/>
  <c r="J52" i="25"/>
  <c r="S52" i="1"/>
  <c r="E52" i="236"/>
  <c r="AQ52" i="13"/>
  <c r="Y52" i="1"/>
  <c r="I52" i="2"/>
  <c r="J52" i="2"/>
  <c r="K52" i="2"/>
  <c r="L52" i="2"/>
  <c r="AJ52" i="1"/>
  <c r="AK52" i="1"/>
  <c r="E52" i="238"/>
  <c r="C52" i="180"/>
  <c r="L52" i="236"/>
  <c r="Q52" i="236"/>
  <c r="AA52" i="236"/>
  <c r="G52" i="180"/>
  <c r="N53" i="238"/>
  <c r="D53" i="1"/>
  <c r="L53" i="236" s="1"/>
  <c r="E53" i="1"/>
  <c r="F53" i="1"/>
  <c r="H53" i="1"/>
  <c r="J53" i="1"/>
  <c r="AP53" i="162"/>
  <c r="C53" i="1"/>
  <c r="L53" i="1"/>
  <c r="M53" i="1"/>
  <c r="N53" i="1"/>
  <c r="H53" i="13"/>
  <c r="D53" i="25"/>
  <c r="E53" i="25"/>
  <c r="AM53" i="13"/>
  <c r="G53" i="25"/>
  <c r="H53" i="25"/>
  <c r="I53" i="25"/>
  <c r="J53" i="25"/>
  <c r="S53" i="1"/>
  <c r="E53" i="236"/>
  <c r="AQ53" i="13"/>
  <c r="Y53" i="1"/>
  <c r="I53" i="2"/>
  <c r="J53" i="2"/>
  <c r="K53" i="2"/>
  <c r="L53" i="2"/>
  <c r="AJ53" i="1"/>
  <c r="AK53" i="1"/>
  <c r="E53" i="238"/>
  <c r="C53" i="180"/>
  <c r="I53" i="236"/>
  <c r="G53" i="180"/>
  <c r="N54" i="238"/>
  <c r="AE54" i="204" s="1"/>
  <c r="D54" i="1"/>
  <c r="F54" i="1"/>
  <c r="Q54" i="236" s="1"/>
  <c r="H54" i="1"/>
  <c r="J54" i="1"/>
  <c r="AA54" i="236" s="1"/>
  <c r="K54" i="1"/>
  <c r="X54" i="236" s="1"/>
  <c r="L54" i="1"/>
  <c r="M54" i="1"/>
  <c r="N54" i="1"/>
  <c r="H54" i="13"/>
  <c r="D54" i="25"/>
  <c r="E54" i="25"/>
  <c r="AM54" i="13"/>
  <c r="G54" i="25"/>
  <c r="H54" i="25"/>
  <c r="I54" i="25"/>
  <c r="J54" i="25"/>
  <c r="S54" i="1"/>
  <c r="E54" i="236"/>
  <c r="AQ54" i="13"/>
  <c r="Y54" i="1"/>
  <c r="I54" i="2"/>
  <c r="J54" i="2"/>
  <c r="K54" i="2"/>
  <c r="L54" i="2"/>
  <c r="AJ54" i="1"/>
  <c r="AK54" i="1"/>
  <c r="E54" i="238"/>
  <c r="C54" i="180"/>
  <c r="G54" i="180"/>
  <c r="N55" i="238"/>
  <c r="D55" i="1"/>
  <c r="F55" i="1"/>
  <c r="Q55" i="236" s="1"/>
  <c r="H55" i="1"/>
  <c r="J55" i="1"/>
  <c r="AA55" i="236" s="1"/>
  <c r="L55" i="1"/>
  <c r="M55" i="1"/>
  <c r="N55" i="1"/>
  <c r="H55" i="13"/>
  <c r="D55" i="25"/>
  <c r="E55" i="25"/>
  <c r="AM55" i="13"/>
  <c r="G55" i="25"/>
  <c r="H55" i="25"/>
  <c r="I55" i="25"/>
  <c r="J55" i="25"/>
  <c r="S55" i="1"/>
  <c r="E55" i="236"/>
  <c r="AQ55" i="13"/>
  <c r="Y55" i="1"/>
  <c r="I55" i="2"/>
  <c r="J55" i="2"/>
  <c r="K55" i="2"/>
  <c r="L55" i="2"/>
  <c r="AJ55" i="1"/>
  <c r="AK55" i="1"/>
  <c r="E55" i="238"/>
  <c r="C55" i="180"/>
  <c r="G55" i="180"/>
  <c r="N56" i="238"/>
  <c r="D56" i="1"/>
  <c r="F56" i="1"/>
  <c r="G56" i="1" s="1"/>
  <c r="N56" i="236" s="1"/>
  <c r="H56" i="1"/>
  <c r="I56" i="1" s="1"/>
  <c r="S56" i="236" s="1"/>
  <c r="J56" i="1"/>
  <c r="AA56" i="236"/>
  <c r="K56" i="1"/>
  <c r="X56" i="236" s="1"/>
  <c r="L56" i="1"/>
  <c r="M56" i="1"/>
  <c r="N56" i="1"/>
  <c r="H56" i="13"/>
  <c r="D56" i="25"/>
  <c r="E56" i="25"/>
  <c r="AM56" i="13"/>
  <c r="G56" i="25"/>
  <c r="H56" i="25"/>
  <c r="I56" i="25"/>
  <c r="J56" i="25"/>
  <c r="S56" i="1"/>
  <c r="E56" i="236"/>
  <c r="AQ56" i="13"/>
  <c r="Y56" i="1"/>
  <c r="I56" i="2"/>
  <c r="J56" i="2"/>
  <c r="K56" i="2"/>
  <c r="L56" i="2"/>
  <c r="AJ56" i="1"/>
  <c r="AK56" i="1"/>
  <c r="E56" i="238"/>
  <c r="C56" i="180"/>
  <c r="G56" i="180"/>
  <c r="N57" i="238"/>
  <c r="D57" i="1"/>
  <c r="E57" i="1" s="1"/>
  <c r="F57" i="1"/>
  <c r="G57" i="1" s="1"/>
  <c r="N57" i="236" s="1"/>
  <c r="Q57" i="236"/>
  <c r="H57" i="1"/>
  <c r="I57" i="1" s="1"/>
  <c r="S57" i="236" s="1"/>
  <c r="J57" i="1"/>
  <c r="AA57" i="236" s="1"/>
  <c r="L57" i="1"/>
  <c r="M57" i="1"/>
  <c r="N57" i="1"/>
  <c r="H57" i="13"/>
  <c r="D57" i="25"/>
  <c r="E57" i="25"/>
  <c r="AM57" i="13"/>
  <c r="G57" i="25"/>
  <c r="H57" i="25"/>
  <c r="I57" i="25"/>
  <c r="J57" i="25"/>
  <c r="S57" i="1"/>
  <c r="E57" i="236"/>
  <c r="AQ57" i="13"/>
  <c r="Y57" i="1"/>
  <c r="I57" i="2"/>
  <c r="J57" i="2"/>
  <c r="K57" i="2"/>
  <c r="L57" i="2"/>
  <c r="AJ57" i="1"/>
  <c r="AK57" i="1"/>
  <c r="E57" i="238"/>
  <c r="C57" i="180"/>
  <c r="G57" i="180"/>
  <c r="N58" i="238"/>
  <c r="D58" i="1"/>
  <c r="E58" i="1"/>
  <c r="F58" i="1"/>
  <c r="Q58" i="236" s="1"/>
  <c r="H58" i="1"/>
  <c r="I58" i="1" s="1"/>
  <c r="S58" i="236" s="1"/>
  <c r="J58" i="1"/>
  <c r="K58" i="1" s="1"/>
  <c r="X58" i="236" s="1"/>
  <c r="AA58" i="236"/>
  <c r="L58" i="1"/>
  <c r="M58" i="1"/>
  <c r="N58" i="1"/>
  <c r="H58" i="13"/>
  <c r="D58" i="25"/>
  <c r="E58" i="25"/>
  <c r="AM58" i="13"/>
  <c r="G58" i="25"/>
  <c r="H58" i="25"/>
  <c r="I58" i="25"/>
  <c r="J58" i="25"/>
  <c r="S58" i="1"/>
  <c r="E58" i="236"/>
  <c r="AQ58" i="13"/>
  <c r="Y58" i="1"/>
  <c r="I58" i="2"/>
  <c r="J58" i="2"/>
  <c r="K58" i="2"/>
  <c r="L58" i="2"/>
  <c r="AJ58" i="1"/>
  <c r="AK58" i="1"/>
  <c r="E58" i="238"/>
  <c r="C58" i="180"/>
  <c r="G58" i="180"/>
  <c r="N59" i="238"/>
  <c r="D59" i="1"/>
  <c r="E59" i="1" s="1"/>
  <c r="F59" i="1"/>
  <c r="Q59" i="236" s="1"/>
  <c r="G59" i="1"/>
  <c r="N59" i="236" s="1"/>
  <c r="H59" i="1"/>
  <c r="I59" i="1" s="1"/>
  <c r="S59" i="236" s="1"/>
  <c r="J59" i="1"/>
  <c r="AA59" i="236" s="1"/>
  <c r="L59" i="1"/>
  <c r="M59" i="1"/>
  <c r="N59" i="1"/>
  <c r="H59" i="13"/>
  <c r="D59" i="25"/>
  <c r="E59" i="25"/>
  <c r="AM59" i="13"/>
  <c r="G59" i="25"/>
  <c r="H59" i="25"/>
  <c r="I59" i="25"/>
  <c r="J59" i="25"/>
  <c r="S59" i="1"/>
  <c r="E59" i="236"/>
  <c r="AQ59" i="13"/>
  <c r="Y59" i="1"/>
  <c r="I59" i="2"/>
  <c r="J59" i="2"/>
  <c r="K59" i="2"/>
  <c r="L59" i="2"/>
  <c r="AJ59" i="1"/>
  <c r="AK59" i="1"/>
  <c r="E59" i="238"/>
  <c r="C59" i="180"/>
  <c r="G59" i="180"/>
  <c r="N60" i="238"/>
  <c r="AE60" i="231" s="1"/>
  <c r="D60" i="1"/>
  <c r="E60" i="1" s="1"/>
  <c r="F60" i="1"/>
  <c r="Q60" i="236" s="1"/>
  <c r="G60" i="1"/>
  <c r="N60" i="236" s="1"/>
  <c r="H60" i="1"/>
  <c r="I60" i="1" s="1"/>
  <c r="S60" i="236" s="1"/>
  <c r="J60" i="1"/>
  <c r="AA60" i="236" s="1"/>
  <c r="L60" i="1"/>
  <c r="M60" i="1"/>
  <c r="N60" i="1"/>
  <c r="H60" i="13"/>
  <c r="D60" i="25"/>
  <c r="E60" i="25"/>
  <c r="AM60" i="13"/>
  <c r="G60" i="25"/>
  <c r="H60" i="25"/>
  <c r="I60" i="25"/>
  <c r="J60" i="25"/>
  <c r="S60" i="1"/>
  <c r="E60" i="236"/>
  <c r="AQ60" i="13"/>
  <c r="Y60" i="1"/>
  <c r="I60" i="2"/>
  <c r="J60" i="2"/>
  <c r="K60" i="2"/>
  <c r="L60" i="2"/>
  <c r="AJ60" i="1"/>
  <c r="AK60" i="1"/>
  <c r="E60" i="238"/>
  <c r="C60" i="180"/>
  <c r="G60" i="180"/>
  <c r="N61" i="238"/>
  <c r="D61" i="1"/>
  <c r="F61" i="1"/>
  <c r="Q61" i="236" s="1"/>
  <c r="G61" i="1"/>
  <c r="N61" i="236" s="1"/>
  <c r="H61" i="1"/>
  <c r="J61" i="1"/>
  <c r="K61" i="1" s="1"/>
  <c r="X61" i="236" s="1"/>
  <c r="L61" i="1"/>
  <c r="M61" i="1"/>
  <c r="N61" i="1"/>
  <c r="H61" i="13"/>
  <c r="D61" i="25"/>
  <c r="E61" i="25"/>
  <c r="AM61" i="13"/>
  <c r="G61" i="25"/>
  <c r="H61" i="25"/>
  <c r="I61" i="25"/>
  <c r="J61" i="25"/>
  <c r="S61" i="1"/>
  <c r="E61" i="236"/>
  <c r="AQ61" i="13"/>
  <c r="Y61" i="1"/>
  <c r="I61" i="2"/>
  <c r="J61" i="2"/>
  <c r="K61" i="2"/>
  <c r="L61" i="2"/>
  <c r="AJ61" i="1"/>
  <c r="AK61" i="1"/>
  <c r="E61" i="238"/>
  <c r="C61" i="180"/>
  <c r="G61" i="180"/>
  <c r="N62" i="238"/>
  <c r="D62" i="1"/>
  <c r="F62" i="1"/>
  <c r="Q62" i="236" s="1"/>
  <c r="G62" i="1"/>
  <c r="N62" i="236" s="1"/>
  <c r="H62" i="1"/>
  <c r="J62" i="1"/>
  <c r="AA62" i="236"/>
  <c r="K62" i="1"/>
  <c r="X62" i="236" s="1"/>
  <c r="L62" i="1"/>
  <c r="M62" i="1"/>
  <c r="N62" i="1"/>
  <c r="H62" i="13"/>
  <c r="D62" i="25"/>
  <c r="E62" i="25"/>
  <c r="AM62" i="13"/>
  <c r="G62" i="25"/>
  <c r="H62" i="25"/>
  <c r="I62" i="25"/>
  <c r="J62" i="25"/>
  <c r="S62" i="1"/>
  <c r="E62" i="236"/>
  <c r="AQ62" i="13"/>
  <c r="Y62" i="1"/>
  <c r="I62" i="2"/>
  <c r="J62" i="2"/>
  <c r="K62" i="2"/>
  <c r="L62" i="2"/>
  <c r="AJ62" i="1"/>
  <c r="AK62" i="1"/>
  <c r="E62" i="238"/>
  <c r="C62" i="180"/>
  <c r="G62" i="180"/>
  <c r="N63" i="238"/>
  <c r="D63" i="1"/>
  <c r="F63" i="1"/>
  <c r="Q63" i="236" s="1"/>
  <c r="H63" i="1"/>
  <c r="J63" i="1"/>
  <c r="AA63" i="236"/>
  <c r="K63" i="1"/>
  <c r="X63" i="236" s="1"/>
  <c r="L63" i="1"/>
  <c r="M63" i="1"/>
  <c r="N63" i="1"/>
  <c r="H63" i="13"/>
  <c r="D63" i="25"/>
  <c r="E63" i="25"/>
  <c r="AM63" i="13"/>
  <c r="G63" i="25"/>
  <c r="H63" i="25"/>
  <c r="I63" i="25"/>
  <c r="J63" i="25"/>
  <c r="S63" i="1"/>
  <c r="E63" i="236"/>
  <c r="AQ63" i="13"/>
  <c r="Y63" i="1"/>
  <c r="I63" i="2"/>
  <c r="J63" i="2"/>
  <c r="K63" i="2"/>
  <c r="L63" i="2"/>
  <c r="AJ63" i="1"/>
  <c r="AK63" i="1"/>
  <c r="E63" i="238"/>
  <c r="C63" i="180"/>
  <c r="G63" i="180"/>
  <c r="N64" i="238"/>
  <c r="AE64" i="230" s="1"/>
  <c r="D64" i="1"/>
  <c r="F64" i="1"/>
  <c r="Q64" i="236" s="1"/>
  <c r="H64" i="1"/>
  <c r="J64" i="1"/>
  <c r="AA64" i="236" s="1"/>
  <c r="L64" i="1"/>
  <c r="M64" i="1"/>
  <c r="N64" i="1"/>
  <c r="H64" i="13"/>
  <c r="D64" i="25"/>
  <c r="E64" i="25"/>
  <c r="AM64" i="13"/>
  <c r="G64" i="25"/>
  <c r="H64" i="25"/>
  <c r="I64" i="25"/>
  <c r="J64" i="25"/>
  <c r="S64" i="1"/>
  <c r="E64" i="236"/>
  <c r="AQ64" i="13"/>
  <c r="Y64" i="1"/>
  <c r="I64" i="2"/>
  <c r="J64" i="2"/>
  <c r="K64" i="2"/>
  <c r="L64" i="2"/>
  <c r="AJ64" i="1"/>
  <c r="AK64" i="1"/>
  <c r="E64" i="238"/>
  <c r="C64" i="180"/>
  <c r="G64" i="180"/>
  <c r="N65" i="238"/>
  <c r="D65" i="1"/>
  <c r="F65" i="1"/>
  <c r="G65" i="1" s="1"/>
  <c r="N65" i="236" s="1"/>
  <c r="Q65" i="236"/>
  <c r="H65" i="1"/>
  <c r="J65" i="1"/>
  <c r="AA65" i="236" s="1"/>
  <c r="L65" i="1"/>
  <c r="M65" i="1"/>
  <c r="N65" i="1"/>
  <c r="H65" i="13"/>
  <c r="D65" i="25"/>
  <c r="E65" i="25"/>
  <c r="AM65" i="13"/>
  <c r="G65" i="25"/>
  <c r="H65" i="25"/>
  <c r="I65" i="25"/>
  <c r="J65" i="25"/>
  <c r="S65" i="1"/>
  <c r="E65" i="236"/>
  <c r="AQ65" i="13"/>
  <c r="Y65" i="1"/>
  <c r="I65" i="2"/>
  <c r="J65" i="2"/>
  <c r="K65" i="2"/>
  <c r="L65" i="2"/>
  <c r="AJ65" i="1"/>
  <c r="AK65" i="1"/>
  <c r="E65" i="238"/>
  <c r="C65" i="180"/>
  <c r="G65" i="180"/>
  <c r="N66" i="238"/>
  <c r="D66" i="1"/>
  <c r="F66" i="1"/>
  <c r="Q66" i="236"/>
  <c r="G66" i="1"/>
  <c r="N66" i="236" s="1"/>
  <c r="H66" i="1"/>
  <c r="J66" i="1"/>
  <c r="K66" i="1" s="1"/>
  <c r="X66" i="236" s="1"/>
  <c r="AA66" i="236"/>
  <c r="L66" i="1"/>
  <c r="M66" i="1"/>
  <c r="N66" i="1"/>
  <c r="H66" i="13"/>
  <c r="D66" i="25"/>
  <c r="E66" i="25"/>
  <c r="AM66" i="13"/>
  <c r="G66" i="25"/>
  <c r="H66" i="25"/>
  <c r="I66" i="25"/>
  <c r="J66" i="25"/>
  <c r="S66" i="1"/>
  <c r="E66" i="236"/>
  <c r="AQ66" i="13"/>
  <c r="Y66" i="1"/>
  <c r="I66" i="2"/>
  <c r="J66" i="2"/>
  <c r="K66" i="2"/>
  <c r="L66" i="2"/>
  <c r="AJ66" i="1"/>
  <c r="AK66" i="1"/>
  <c r="E66" i="238"/>
  <c r="C66" i="180"/>
  <c r="G66" i="180"/>
  <c r="N67" i="238"/>
  <c r="D67" i="1"/>
  <c r="F67" i="1"/>
  <c r="Q67" i="236" s="1"/>
  <c r="G67" i="1"/>
  <c r="H67" i="1"/>
  <c r="J67" i="1"/>
  <c r="AA67" i="236" s="1"/>
  <c r="L67" i="1"/>
  <c r="M67" i="1"/>
  <c r="N67" i="1"/>
  <c r="H67" i="13"/>
  <c r="D67" i="25"/>
  <c r="E67" i="25"/>
  <c r="AM67" i="13"/>
  <c r="G67" i="25"/>
  <c r="H67" i="25"/>
  <c r="I67" i="25"/>
  <c r="J67" i="25"/>
  <c r="S67" i="1"/>
  <c r="E67" i="236"/>
  <c r="AQ67" i="13"/>
  <c r="Y67" i="1"/>
  <c r="I67" i="2"/>
  <c r="J67" i="2"/>
  <c r="K67" i="2"/>
  <c r="L67" i="2"/>
  <c r="AJ67" i="1"/>
  <c r="AK67" i="1"/>
  <c r="E67" i="238"/>
  <c r="C67" i="180"/>
  <c r="N67" i="236"/>
  <c r="G67" i="180"/>
  <c r="N68" i="238"/>
  <c r="D68" i="1"/>
  <c r="F68" i="1"/>
  <c r="Q68" i="236" s="1"/>
  <c r="H68" i="1"/>
  <c r="J68" i="1"/>
  <c r="AA68" i="236" s="1"/>
  <c r="L68" i="1"/>
  <c r="M68" i="1"/>
  <c r="N68" i="1"/>
  <c r="H68" i="13"/>
  <c r="D68" i="25"/>
  <c r="E68" i="25"/>
  <c r="AM68" i="13"/>
  <c r="G68" i="25"/>
  <c r="H68" i="25"/>
  <c r="I68" i="25"/>
  <c r="J68" i="25"/>
  <c r="S68" i="1"/>
  <c r="E68" i="236"/>
  <c r="AQ68" i="13"/>
  <c r="Y68" i="1"/>
  <c r="I68" i="2"/>
  <c r="J68" i="2"/>
  <c r="K68" i="2"/>
  <c r="L68" i="2"/>
  <c r="AJ68" i="1"/>
  <c r="AK68" i="1"/>
  <c r="E68" i="238"/>
  <c r="C68" i="180"/>
  <c r="G68" i="180"/>
  <c r="N69" i="238"/>
  <c r="D69" i="1"/>
  <c r="E69" i="1" s="1"/>
  <c r="I69" i="236" s="1"/>
  <c r="F69" i="1"/>
  <c r="G69" i="1"/>
  <c r="N69" i="236" s="1"/>
  <c r="H69" i="1"/>
  <c r="I69" i="1" s="1"/>
  <c r="S69" i="236" s="1"/>
  <c r="J69" i="1"/>
  <c r="AA69" i="236" s="1"/>
  <c r="K69" i="1"/>
  <c r="X69" i="236" s="1"/>
  <c r="AP69" i="162"/>
  <c r="C69" i="1"/>
  <c r="L69" i="1"/>
  <c r="M69" i="1"/>
  <c r="N69" i="1"/>
  <c r="H69" i="13"/>
  <c r="D69" i="25"/>
  <c r="E69" i="25"/>
  <c r="AM69" i="13"/>
  <c r="G69" i="25"/>
  <c r="H69" i="25"/>
  <c r="I69" i="25"/>
  <c r="J69" i="25"/>
  <c r="S69" i="1"/>
  <c r="E69" i="236"/>
  <c r="AQ69" i="13"/>
  <c r="Y69" i="1"/>
  <c r="I69" i="2"/>
  <c r="J69" i="2"/>
  <c r="K69" i="2"/>
  <c r="L69" i="2"/>
  <c r="AJ69" i="1"/>
  <c r="AK69" i="1"/>
  <c r="E69" i="238"/>
  <c r="C69" i="180"/>
  <c r="Q69" i="236"/>
  <c r="G69" i="180"/>
  <c r="N70" i="238"/>
  <c r="D70" i="1"/>
  <c r="E70" i="1" s="1"/>
  <c r="I70" i="236" s="1"/>
  <c r="F70" i="1"/>
  <c r="Q70" i="236" s="1"/>
  <c r="H70" i="1"/>
  <c r="I70" i="1"/>
  <c r="S70" i="236"/>
  <c r="J70" i="1"/>
  <c r="K70" i="1" s="1"/>
  <c r="X70" i="236" s="1"/>
  <c r="L70" i="1"/>
  <c r="M70" i="1"/>
  <c r="N70" i="1"/>
  <c r="H70" i="13"/>
  <c r="D70" i="25"/>
  <c r="E70" i="25"/>
  <c r="AM70" i="13"/>
  <c r="G70" i="25"/>
  <c r="H70" i="25"/>
  <c r="I70" i="25"/>
  <c r="J70" i="25"/>
  <c r="S70" i="1"/>
  <c r="E70" i="236"/>
  <c r="AQ70" i="13"/>
  <c r="Y70" i="1"/>
  <c r="I70" i="2"/>
  <c r="J70" i="2"/>
  <c r="K70" i="2"/>
  <c r="L70" i="2"/>
  <c r="AJ70" i="1"/>
  <c r="AK70" i="1"/>
  <c r="E70" i="238"/>
  <c r="C70" i="180"/>
  <c r="L70" i="236"/>
  <c r="AA70" i="236"/>
  <c r="G70" i="180"/>
  <c r="N71" i="238"/>
  <c r="AE71" i="229" s="1"/>
  <c r="D71" i="1"/>
  <c r="E71" i="1" s="1"/>
  <c r="I71" i="236" s="1"/>
  <c r="F71" i="1"/>
  <c r="G71" i="1" s="1"/>
  <c r="N71" i="236" s="1"/>
  <c r="H71" i="1"/>
  <c r="I71" i="1" s="1"/>
  <c r="S71" i="236" s="1"/>
  <c r="J71" i="1"/>
  <c r="K71" i="1"/>
  <c r="X71" i="236"/>
  <c r="L71" i="1"/>
  <c r="M71" i="1"/>
  <c r="N71" i="1"/>
  <c r="H71" i="13"/>
  <c r="D71" i="25"/>
  <c r="E71" i="25"/>
  <c r="AM71" i="13"/>
  <c r="G71" i="25"/>
  <c r="H71" i="25"/>
  <c r="I71" i="25"/>
  <c r="J71" i="25"/>
  <c r="S71" i="1"/>
  <c r="E71" i="236"/>
  <c r="AQ71" i="13"/>
  <c r="Y71" i="1"/>
  <c r="I71" i="2"/>
  <c r="J71" i="2"/>
  <c r="K71" i="2"/>
  <c r="L71" i="2"/>
  <c r="AJ71" i="1"/>
  <c r="AK71" i="1"/>
  <c r="E71" i="238"/>
  <c r="C71" i="180"/>
  <c r="L71" i="236"/>
  <c r="AA71" i="236"/>
  <c r="G71" i="180"/>
  <c r="N72" i="238"/>
  <c r="D72" i="1"/>
  <c r="E72" i="1" s="1"/>
  <c r="I72" i="236" s="1"/>
  <c r="F72" i="1"/>
  <c r="G72" i="1" s="1"/>
  <c r="N72" i="236" s="1"/>
  <c r="H72" i="1"/>
  <c r="I72" i="1" s="1"/>
  <c r="S72" i="236" s="1"/>
  <c r="J72" i="1"/>
  <c r="K72" i="1" s="1"/>
  <c r="X72" i="236" s="1"/>
  <c r="L72" i="1"/>
  <c r="M72" i="1"/>
  <c r="N72" i="1"/>
  <c r="H72" i="13"/>
  <c r="D72" i="25"/>
  <c r="E72" i="25"/>
  <c r="AM72" i="13"/>
  <c r="G72" i="25"/>
  <c r="H72" i="25"/>
  <c r="I72" i="25"/>
  <c r="J72" i="25"/>
  <c r="S72" i="1"/>
  <c r="E72" i="236"/>
  <c r="AQ72" i="13"/>
  <c r="Y72" i="1"/>
  <c r="I72" i="2"/>
  <c r="J72" i="2"/>
  <c r="K72" i="2"/>
  <c r="L72" i="2"/>
  <c r="AJ72" i="1"/>
  <c r="AK72" i="1"/>
  <c r="E72" i="238"/>
  <c r="C72" i="180"/>
  <c r="L72" i="236"/>
  <c r="AA72" i="236"/>
  <c r="G72" i="180"/>
  <c r="N73" i="238"/>
  <c r="AE73" i="231" s="1"/>
  <c r="D73" i="1"/>
  <c r="L73" i="236" s="1"/>
  <c r="F73" i="1"/>
  <c r="G73" i="1" s="1"/>
  <c r="N73" i="236" s="1"/>
  <c r="H73" i="1"/>
  <c r="I73" i="1" s="1"/>
  <c r="S73" i="236" s="1"/>
  <c r="J73" i="1"/>
  <c r="K73" i="1" s="1"/>
  <c r="X73" i="236" s="1"/>
  <c r="L73" i="1"/>
  <c r="M73" i="1"/>
  <c r="N73" i="1"/>
  <c r="H73" i="13"/>
  <c r="D73" i="25"/>
  <c r="E73" i="25"/>
  <c r="AM73" i="13"/>
  <c r="G73" i="25"/>
  <c r="H73" i="25"/>
  <c r="I73" i="25"/>
  <c r="J73" i="25"/>
  <c r="S73" i="1"/>
  <c r="E73" i="236"/>
  <c r="AQ73" i="13"/>
  <c r="Y73" i="1"/>
  <c r="I73" i="2"/>
  <c r="J73" i="2"/>
  <c r="K73" i="2"/>
  <c r="L73" i="2"/>
  <c r="AJ73" i="1"/>
  <c r="AK73" i="1"/>
  <c r="E73" i="238"/>
  <c r="C73" i="180"/>
  <c r="AA73" i="236"/>
  <c r="G73" i="180"/>
  <c r="N74" i="238"/>
  <c r="D74" i="1"/>
  <c r="L74" i="236" s="1"/>
  <c r="E74" i="1"/>
  <c r="I74" i="236" s="1"/>
  <c r="F74" i="1"/>
  <c r="G74" i="1" s="1"/>
  <c r="N74" i="236" s="1"/>
  <c r="H74" i="1"/>
  <c r="I74" i="1" s="1"/>
  <c r="S74" i="236" s="1"/>
  <c r="J74" i="1"/>
  <c r="K74" i="1" s="1"/>
  <c r="X74" i="236" s="1"/>
  <c r="L74" i="1"/>
  <c r="M74" i="1"/>
  <c r="N74" i="1"/>
  <c r="H74" i="13"/>
  <c r="D74" i="25"/>
  <c r="E74" i="25"/>
  <c r="AM74" i="13"/>
  <c r="G74" i="25"/>
  <c r="H74" i="25"/>
  <c r="I74" i="25"/>
  <c r="J74" i="25"/>
  <c r="S74" i="1"/>
  <c r="E74" i="236"/>
  <c r="AQ74" i="13"/>
  <c r="Y74" i="1"/>
  <c r="I74" i="2"/>
  <c r="J74" i="2"/>
  <c r="K74" i="2"/>
  <c r="L74" i="2"/>
  <c r="AJ74" i="1"/>
  <c r="AK74" i="1"/>
  <c r="E74" i="238"/>
  <c r="C74" i="180"/>
  <c r="Q74" i="236"/>
  <c r="AA74" i="236"/>
  <c r="G74" i="180"/>
  <c r="N75" i="238"/>
  <c r="AE75" i="231"/>
  <c r="D75" i="1"/>
  <c r="E75" i="1" s="1"/>
  <c r="I75" i="236" s="1"/>
  <c r="F75" i="1"/>
  <c r="G75" i="1" s="1"/>
  <c r="N75" i="236" s="1"/>
  <c r="H75" i="1"/>
  <c r="I75" i="1" s="1"/>
  <c r="S75" i="236" s="1"/>
  <c r="J75" i="1"/>
  <c r="K75" i="1" s="1"/>
  <c r="X75" i="236" s="1"/>
  <c r="L75" i="1"/>
  <c r="M75" i="1"/>
  <c r="N75" i="1"/>
  <c r="H75" i="13"/>
  <c r="D75" i="25"/>
  <c r="E75" i="25"/>
  <c r="AM75" i="13"/>
  <c r="G75" i="25"/>
  <c r="H75" i="25"/>
  <c r="I75" i="25"/>
  <c r="J75" i="25"/>
  <c r="S75" i="1"/>
  <c r="E75" i="236"/>
  <c r="AQ75" i="13"/>
  <c r="Y75" i="1"/>
  <c r="I75" i="2"/>
  <c r="J75" i="2"/>
  <c r="K75" i="2"/>
  <c r="L75" i="2"/>
  <c r="AJ75" i="1"/>
  <c r="AK75" i="1"/>
  <c r="E75" i="238"/>
  <c r="C75" i="180"/>
  <c r="Q75" i="236"/>
  <c r="G75" i="180"/>
  <c r="T76" i="180"/>
  <c r="T83" i="180"/>
  <c r="T7" i="221"/>
  <c r="C7" i="213"/>
  <c r="G7" i="213"/>
  <c r="C8" i="213"/>
  <c r="G8" i="213"/>
  <c r="C9" i="213"/>
  <c r="G9" i="213"/>
  <c r="C10" i="213"/>
  <c r="G10" i="213"/>
  <c r="C11" i="213"/>
  <c r="G11" i="213"/>
  <c r="C12" i="213"/>
  <c r="G12" i="213"/>
  <c r="C13" i="213"/>
  <c r="G13" i="213"/>
  <c r="C14" i="213"/>
  <c r="G14" i="213"/>
  <c r="C15" i="213"/>
  <c r="G15" i="213"/>
  <c r="C16" i="213"/>
  <c r="G16" i="213"/>
  <c r="C17" i="213"/>
  <c r="G17" i="213"/>
  <c r="C18" i="213"/>
  <c r="G18" i="213"/>
  <c r="C19" i="213"/>
  <c r="G19" i="213"/>
  <c r="C20" i="213"/>
  <c r="G20" i="213"/>
  <c r="C21" i="213"/>
  <c r="G21" i="213"/>
  <c r="C22" i="213"/>
  <c r="G22" i="213"/>
  <c r="C23" i="213"/>
  <c r="G23" i="213"/>
  <c r="C24" i="213"/>
  <c r="G24" i="213"/>
  <c r="C25" i="213"/>
  <c r="G25" i="213"/>
  <c r="C26" i="213"/>
  <c r="G26" i="213"/>
  <c r="C27" i="213"/>
  <c r="G27" i="213"/>
  <c r="C28" i="213"/>
  <c r="G28" i="213"/>
  <c r="C29" i="213"/>
  <c r="G29" i="213"/>
  <c r="C30" i="213"/>
  <c r="G30" i="213"/>
  <c r="C31" i="213"/>
  <c r="G31" i="213"/>
  <c r="C32" i="213"/>
  <c r="G32" i="213"/>
  <c r="C33" i="213"/>
  <c r="G33" i="213"/>
  <c r="C34" i="213"/>
  <c r="G34" i="213"/>
  <c r="C35" i="213"/>
  <c r="G35" i="213"/>
  <c r="C36" i="213"/>
  <c r="G36" i="213"/>
  <c r="C37" i="213"/>
  <c r="G37" i="213"/>
  <c r="C38" i="213"/>
  <c r="G38" i="213"/>
  <c r="C39" i="213"/>
  <c r="G39" i="213"/>
  <c r="C40" i="213"/>
  <c r="G40" i="213"/>
  <c r="C41" i="213"/>
  <c r="G41" i="213"/>
  <c r="C42" i="213"/>
  <c r="G42" i="213"/>
  <c r="C43" i="213"/>
  <c r="G43" i="213"/>
  <c r="C44" i="213"/>
  <c r="G44" i="213"/>
  <c r="C45" i="213"/>
  <c r="G45" i="213"/>
  <c r="C46" i="213"/>
  <c r="G46" i="213"/>
  <c r="C47" i="213"/>
  <c r="G47" i="213"/>
  <c r="C48" i="213"/>
  <c r="G48" i="213"/>
  <c r="C49" i="213"/>
  <c r="G49" i="213"/>
  <c r="C50" i="213"/>
  <c r="G50" i="213"/>
  <c r="C51" i="213"/>
  <c r="G51" i="213"/>
  <c r="C52" i="213"/>
  <c r="G52" i="213"/>
  <c r="C53" i="213"/>
  <c r="G53" i="213"/>
  <c r="C54" i="213"/>
  <c r="G54" i="213"/>
  <c r="C55" i="213"/>
  <c r="G55" i="213"/>
  <c r="C56" i="213"/>
  <c r="G56" i="213"/>
  <c r="C57" i="213"/>
  <c r="G57" i="213"/>
  <c r="C58" i="213"/>
  <c r="G58" i="213"/>
  <c r="C59" i="213"/>
  <c r="G59" i="213"/>
  <c r="C60" i="213"/>
  <c r="G60" i="213"/>
  <c r="C61" i="213"/>
  <c r="G61" i="213"/>
  <c r="C62" i="213"/>
  <c r="G62" i="213"/>
  <c r="C63" i="213"/>
  <c r="G63" i="213"/>
  <c r="C64" i="213"/>
  <c r="G64" i="213"/>
  <c r="C65" i="213"/>
  <c r="G65" i="213"/>
  <c r="C66" i="213"/>
  <c r="G66" i="213"/>
  <c r="C67" i="213"/>
  <c r="G67" i="213"/>
  <c r="C68" i="213"/>
  <c r="G68" i="213"/>
  <c r="C69" i="213"/>
  <c r="G69" i="213"/>
  <c r="C70" i="213"/>
  <c r="G70" i="213"/>
  <c r="C71" i="213"/>
  <c r="G71" i="213"/>
  <c r="C72" i="213"/>
  <c r="G72" i="213"/>
  <c r="C73" i="213"/>
  <c r="G73" i="213"/>
  <c r="C74" i="213"/>
  <c r="G74" i="213"/>
  <c r="C75" i="213"/>
  <c r="G75" i="213"/>
  <c r="T76" i="213"/>
  <c r="T83" i="213"/>
  <c r="T8" i="221"/>
  <c r="C7" i="214"/>
  <c r="G7" i="214"/>
  <c r="C8" i="214"/>
  <c r="G8" i="214"/>
  <c r="C9" i="214"/>
  <c r="G9" i="214"/>
  <c r="C10" i="214"/>
  <c r="G10" i="214"/>
  <c r="C11" i="214"/>
  <c r="G11" i="214"/>
  <c r="C12" i="214"/>
  <c r="G12" i="214"/>
  <c r="C13" i="214"/>
  <c r="G13" i="214"/>
  <c r="C14" i="214"/>
  <c r="G14" i="214"/>
  <c r="C15" i="214"/>
  <c r="G15" i="214"/>
  <c r="C16" i="214"/>
  <c r="G16" i="214"/>
  <c r="C17" i="214"/>
  <c r="G17" i="214"/>
  <c r="C18" i="214"/>
  <c r="G18" i="214"/>
  <c r="C19" i="214"/>
  <c r="G19" i="214"/>
  <c r="C20" i="214"/>
  <c r="G20" i="214"/>
  <c r="C21" i="214"/>
  <c r="G21" i="214"/>
  <c r="C22" i="214"/>
  <c r="G22" i="214"/>
  <c r="C23" i="214"/>
  <c r="G23" i="214"/>
  <c r="C24" i="214"/>
  <c r="G24" i="214"/>
  <c r="C25" i="214"/>
  <c r="G25" i="214"/>
  <c r="C26" i="214"/>
  <c r="G26" i="214"/>
  <c r="C27" i="214"/>
  <c r="G27" i="214"/>
  <c r="C28" i="214"/>
  <c r="G28" i="214"/>
  <c r="C29" i="214"/>
  <c r="G29" i="214"/>
  <c r="C30" i="214"/>
  <c r="G30" i="214"/>
  <c r="C31" i="214"/>
  <c r="G31" i="214"/>
  <c r="C32" i="214"/>
  <c r="G32" i="214"/>
  <c r="C33" i="214"/>
  <c r="G33" i="214"/>
  <c r="C34" i="214"/>
  <c r="G34" i="214"/>
  <c r="C35" i="214"/>
  <c r="G35" i="214"/>
  <c r="C36" i="214"/>
  <c r="G36" i="214"/>
  <c r="C37" i="214"/>
  <c r="G37" i="214"/>
  <c r="C38" i="214"/>
  <c r="G38" i="214"/>
  <c r="C39" i="214"/>
  <c r="G39" i="214"/>
  <c r="C40" i="214"/>
  <c r="G40" i="214"/>
  <c r="C41" i="214"/>
  <c r="G41" i="214"/>
  <c r="M42" i="238"/>
  <c r="C85" i="214"/>
  <c r="C86" i="214"/>
  <c r="C42" i="214"/>
  <c r="G42" i="214"/>
  <c r="C43" i="214"/>
  <c r="G43" i="214"/>
  <c r="C44" i="214"/>
  <c r="G44" i="214"/>
  <c r="C45" i="214"/>
  <c r="G45" i="214"/>
  <c r="C46" i="214"/>
  <c r="G46" i="214"/>
  <c r="C47" i="214"/>
  <c r="G47" i="214"/>
  <c r="C48" i="214"/>
  <c r="G48" i="214"/>
  <c r="C49" i="214"/>
  <c r="G49" i="214"/>
  <c r="C50" i="214"/>
  <c r="G50" i="214"/>
  <c r="C51" i="214"/>
  <c r="G51" i="214"/>
  <c r="C52" i="214"/>
  <c r="G52" i="214"/>
  <c r="C53" i="214"/>
  <c r="G53" i="214"/>
  <c r="C54" i="214"/>
  <c r="G54" i="214"/>
  <c r="C55" i="214"/>
  <c r="G55" i="214"/>
  <c r="C56" i="214"/>
  <c r="G56" i="214"/>
  <c r="C57" i="214"/>
  <c r="G57" i="214"/>
  <c r="C58" i="214"/>
  <c r="G58" i="214"/>
  <c r="C59" i="214"/>
  <c r="G59" i="214"/>
  <c r="C60" i="214"/>
  <c r="G60" i="214"/>
  <c r="C61" i="214"/>
  <c r="G61" i="214"/>
  <c r="C62" i="214"/>
  <c r="G62" i="214"/>
  <c r="C63" i="214"/>
  <c r="G63" i="214"/>
  <c r="C64" i="214"/>
  <c r="G64" i="214"/>
  <c r="C65" i="214"/>
  <c r="G65" i="214"/>
  <c r="C66" i="214"/>
  <c r="G66" i="214"/>
  <c r="C67" i="214"/>
  <c r="G67" i="214"/>
  <c r="C68" i="214"/>
  <c r="G68" i="214"/>
  <c r="C69" i="214"/>
  <c r="G69" i="214"/>
  <c r="C70" i="214"/>
  <c r="G70" i="214"/>
  <c r="C71" i="214"/>
  <c r="G71" i="214"/>
  <c r="C72" i="214"/>
  <c r="G72" i="214"/>
  <c r="C73" i="214"/>
  <c r="G73" i="214"/>
  <c r="C74" i="214"/>
  <c r="G74" i="214"/>
  <c r="C75" i="214"/>
  <c r="G75" i="214"/>
  <c r="T76" i="214"/>
  <c r="T83" i="214"/>
  <c r="T9" i="221"/>
  <c r="C7" i="215"/>
  <c r="G7" i="215"/>
  <c r="C8" i="215"/>
  <c r="G8" i="215"/>
  <c r="C9" i="215"/>
  <c r="G9" i="215"/>
  <c r="C10" i="215"/>
  <c r="G10" i="215"/>
  <c r="C11" i="215"/>
  <c r="G11" i="215"/>
  <c r="C12" i="215"/>
  <c r="G12" i="215"/>
  <c r="C13" i="215"/>
  <c r="G13" i="215"/>
  <c r="C14" i="215"/>
  <c r="G14" i="215"/>
  <c r="C15" i="215"/>
  <c r="G15" i="215"/>
  <c r="C16" i="215"/>
  <c r="G16" i="215"/>
  <c r="C17" i="215"/>
  <c r="G17" i="215"/>
  <c r="C18" i="215"/>
  <c r="G18" i="215"/>
  <c r="C19" i="215"/>
  <c r="G19" i="215"/>
  <c r="C20" i="215"/>
  <c r="G20" i="215"/>
  <c r="C21" i="215"/>
  <c r="G21" i="215"/>
  <c r="C22" i="215"/>
  <c r="G22" i="215"/>
  <c r="C23" i="215"/>
  <c r="G23" i="215"/>
  <c r="C24" i="215"/>
  <c r="G24" i="215"/>
  <c r="C25" i="215"/>
  <c r="G25" i="215"/>
  <c r="C26" i="215"/>
  <c r="G26" i="215"/>
  <c r="C27" i="215"/>
  <c r="G27" i="215"/>
  <c r="C28" i="215"/>
  <c r="G28" i="215"/>
  <c r="C29" i="215"/>
  <c r="G29" i="215"/>
  <c r="C30" i="215"/>
  <c r="G30" i="215"/>
  <c r="C31" i="215"/>
  <c r="G31" i="215"/>
  <c r="C32" i="215"/>
  <c r="G32" i="215"/>
  <c r="C33" i="215"/>
  <c r="G33" i="215"/>
  <c r="C34" i="215"/>
  <c r="G34" i="215"/>
  <c r="C35" i="215"/>
  <c r="G35" i="215"/>
  <c r="C36" i="215"/>
  <c r="G36" i="215"/>
  <c r="C37" i="215"/>
  <c r="G37" i="215"/>
  <c r="C38" i="215"/>
  <c r="G38" i="215"/>
  <c r="C39" i="215"/>
  <c r="G39" i="215"/>
  <c r="C40" i="215"/>
  <c r="G40" i="215"/>
  <c r="C41" i="215"/>
  <c r="G41" i="215"/>
  <c r="C42" i="215"/>
  <c r="G42" i="215"/>
  <c r="C43" i="215"/>
  <c r="G43" i="215"/>
  <c r="C44" i="215"/>
  <c r="G44" i="215"/>
  <c r="C45" i="215"/>
  <c r="G45" i="215"/>
  <c r="C46" i="215"/>
  <c r="G46" i="215"/>
  <c r="C47" i="215"/>
  <c r="G47" i="215"/>
  <c r="C48" i="215"/>
  <c r="G48" i="215"/>
  <c r="C49" i="215"/>
  <c r="G49" i="215"/>
  <c r="C50" i="215"/>
  <c r="G50" i="215"/>
  <c r="C51" i="215"/>
  <c r="G51" i="215"/>
  <c r="C52" i="215"/>
  <c r="G52" i="215"/>
  <c r="C53" i="215"/>
  <c r="G53" i="215"/>
  <c r="C54" i="215"/>
  <c r="G54" i="215"/>
  <c r="C55" i="215"/>
  <c r="G55" i="215"/>
  <c r="C56" i="215"/>
  <c r="G56" i="215"/>
  <c r="C57" i="215"/>
  <c r="G57" i="215"/>
  <c r="C58" i="215"/>
  <c r="G58" i="215"/>
  <c r="C59" i="215"/>
  <c r="G59" i="215"/>
  <c r="C60" i="215"/>
  <c r="G60" i="215"/>
  <c r="C61" i="215"/>
  <c r="G61" i="215"/>
  <c r="C62" i="215"/>
  <c r="G62" i="215"/>
  <c r="C63" i="215"/>
  <c r="G63" i="215"/>
  <c r="C64" i="215"/>
  <c r="G64" i="215"/>
  <c r="C65" i="215"/>
  <c r="G65" i="215"/>
  <c r="C66" i="215"/>
  <c r="G66" i="215"/>
  <c r="C67" i="215"/>
  <c r="G67" i="215"/>
  <c r="C68" i="215"/>
  <c r="G68" i="215"/>
  <c r="C69" i="215"/>
  <c r="G69" i="215"/>
  <c r="C70" i="215"/>
  <c r="G70" i="215"/>
  <c r="C71" i="215"/>
  <c r="G71" i="215"/>
  <c r="C72" i="215"/>
  <c r="G72" i="215"/>
  <c r="C73" i="215"/>
  <c r="G73" i="215"/>
  <c r="C74" i="215"/>
  <c r="G74" i="215"/>
  <c r="C75" i="215"/>
  <c r="G75" i="215"/>
  <c r="T76" i="215"/>
  <c r="T83" i="215"/>
  <c r="T10" i="221"/>
  <c r="C7" i="216"/>
  <c r="G7" i="216"/>
  <c r="C8" i="216"/>
  <c r="G8" i="216"/>
  <c r="C9" i="216"/>
  <c r="G9" i="216"/>
  <c r="C10" i="216"/>
  <c r="G10" i="216"/>
  <c r="C11" i="216"/>
  <c r="G11" i="216"/>
  <c r="C12" i="216"/>
  <c r="G12" i="216"/>
  <c r="C13" i="216"/>
  <c r="G13" i="216"/>
  <c r="C14" i="216"/>
  <c r="G14" i="216"/>
  <c r="C15" i="216"/>
  <c r="G15" i="216"/>
  <c r="C16" i="216"/>
  <c r="G16" i="216"/>
  <c r="C17" i="216"/>
  <c r="G17" i="216"/>
  <c r="C18" i="216"/>
  <c r="G18" i="216"/>
  <c r="C19" i="216"/>
  <c r="G19" i="216"/>
  <c r="C20" i="216"/>
  <c r="G20" i="216"/>
  <c r="C21" i="216"/>
  <c r="G21" i="216"/>
  <c r="C22" i="216"/>
  <c r="G22" i="216"/>
  <c r="C23" i="216"/>
  <c r="G23" i="216"/>
  <c r="C24" i="216"/>
  <c r="G24" i="216"/>
  <c r="C25" i="216"/>
  <c r="G25" i="216"/>
  <c r="C26" i="216"/>
  <c r="G26" i="216"/>
  <c r="C27" i="216"/>
  <c r="G27" i="216"/>
  <c r="C28" i="216"/>
  <c r="G28" i="216"/>
  <c r="C29" i="216"/>
  <c r="G29" i="216"/>
  <c r="C30" i="216"/>
  <c r="G30" i="216"/>
  <c r="C31" i="216"/>
  <c r="G31" i="216"/>
  <c r="C32" i="216"/>
  <c r="G32" i="216"/>
  <c r="C33" i="216"/>
  <c r="G33" i="216"/>
  <c r="C34" i="216"/>
  <c r="G34" i="216"/>
  <c r="C35" i="216"/>
  <c r="G35" i="216"/>
  <c r="C36" i="216"/>
  <c r="G36" i="216"/>
  <c r="C37" i="216"/>
  <c r="G37" i="216"/>
  <c r="C38" i="216"/>
  <c r="G38" i="216"/>
  <c r="C39" i="216"/>
  <c r="G39" i="216"/>
  <c r="C40" i="216"/>
  <c r="G40" i="216"/>
  <c r="C41" i="216"/>
  <c r="G41" i="216"/>
  <c r="C42" i="216"/>
  <c r="G42" i="216"/>
  <c r="C43" i="216"/>
  <c r="G43" i="216"/>
  <c r="C44" i="216"/>
  <c r="G44" i="216"/>
  <c r="C45" i="216"/>
  <c r="G45" i="216"/>
  <c r="C46" i="216"/>
  <c r="G46" i="216"/>
  <c r="C47" i="216"/>
  <c r="G47" i="216"/>
  <c r="C48" i="216"/>
  <c r="G48" i="216"/>
  <c r="C49" i="216"/>
  <c r="G49" i="216"/>
  <c r="C50" i="216"/>
  <c r="G50" i="216"/>
  <c r="C51" i="216"/>
  <c r="G51" i="216"/>
  <c r="C52" i="216"/>
  <c r="G52" i="216"/>
  <c r="C53" i="216"/>
  <c r="G53" i="216"/>
  <c r="C54" i="216"/>
  <c r="G54" i="216"/>
  <c r="C55" i="216"/>
  <c r="G55" i="216"/>
  <c r="C56" i="216"/>
  <c r="G56" i="216"/>
  <c r="C57" i="216"/>
  <c r="G57" i="216"/>
  <c r="C58" i="216"/>
  <c r="G58" i="216"/>
  <c r="C59" i="216"/>
  <c r="G59" i="216"/>
  <c r="C60" i="216"/>
  <c r="G60" i="216"/>
  <c r="C61" i="216"/>
  <c r="G61" i="216"/>
  <c r="C62" i="216"/>
  <c r="G62" i="216"/>
  <c r="C63" i="216"/>
  <c r="G63" i="216"/>
  <c r="C64" i="216"/>
  <c r="G64" i="216"/>
  <c r="C65" i="216"/>
  <c r="G65" i="216"/>
  <c r="C66" i="216"/>
  <c r="G66" i="216"/>
  <c r="C67" i="216"/>
  <c r="G67" i="216"/>
  <c r="C68" i="216"/>
  <c r="G68" i="216"/>
  <c r="C69" i="216"/>
  <c r="G69" i="216"/>
  <c r="C70" i="216"/>
  <c r="G70" i="216"/>
  <c r="C71" i="216"/>
  <c r="G71" i="216"/>
  <c r="C72" i="216"/>
  <c r="G72" i="216"/>
  <c r="C73" i="216"/>
  <c r="G73" i="216"/>
  <c r="C74" i="216"/>
  <c r="G74" i="216"/>
  <c r="C75" i="216"/>
  <c r="G75" i="216"/>
  <c r="T76" i="216"/>
  <c r="T83" i="216"/>
  <c r="T11" i="221"/>
  <c r="C7" i="217"/>
  <c r="G7" i="217"/>
  <c r="C8" i="217"/>
  <c r="G8" i="217"/>
  <c r="C9" i="217"/>
  <c r="G9" i="217"/>
  <c r="C10" i="217"/>
  <c r="G10" i="217"/>
  <c r="C11" i="217"/>
  <c r="G11" i="217"/>
  <c r="C12" i="217"/>
  <c r="G12" i="217"/>
  <c r="C13" i="217"/>
  <c r="G13" i="217"/>
  <c r="C14" i="217"/>
  <c r="G14" i="217"/>
  <c r="C15" i="217"/>
  <c r="G15" i="217"/>
  <c r="C16" i="217"/>
  <c r="G16" i="217"/>
  <c r="C17" i="217"/>
  <c r="G17" i="217"/>
  <c r="C18" i="217"/>
  <c r="G18" i="217"/>
  <c r="C19" i="217"/>
  <c r="G19" i="217"/>
  <c r="C20" i="217"/>
  <c r="G20" i="217"/>
  <c r="C21" i="217"/>
  <c r="G21" i="217"/>
  <c r="C22" i="217"/>
  <c r="G22" i="217"/>
  <c r="C23" i="217"/>
  <c r="G23" i="217"/>
  <c r="C24" i="217"/>
  <c r="G24" i="217"/>
  <c r="C25" i="217"/>
  <c r="G25" i="217"/>
  <c r="C26" i="217"/>
  <c r="G26" i="217"/>
  <c r="C27" i="217"/>
  <c r="G27" i="217"/>
  <c r="C28" i="217"/>
  <c r="G28" i="217"/>
  <c r="C29" i="217"/>
  <c r="G29" i="217"/>
  <c r="C30" i="217"/>
  <c r="G30" i="217"/>
  <c r="C31" i="217"/>
  <c r="G31" i="217"/>
  <c r="C32" i="217"/>
  <c r="G32" i="217"/>
  <c r="C33" i="217"/>
  <c r="G33" i="217"/>
  <c r="C34" i="217"/>
  <c r="G34" i="217"/>
  <c r="C35" i="217"/>
  <c r="G35" i="217"/>
  <c r="C36" i="217"/>
  <c r="G36" i="217"/>
  <c r="C37" i="217"/>
  <c r="G37" i="217"/>
  <c r="C38" i="217"/>
  <c r="G38" i="217"/>
  <c r="C39" i="217"/>
  <c r="G39" i="217"/>
  <c r="C40" i="217"/>
  <c r="G40" i="217"/>
  <c r="C41" i="217"/>
  <c r="G41" i="217"/>
  <c r="C42" i="217"/>
  <c r="G42" i="217"/>
  <c r="C43" i="217"/>
  <c r="G43" i="217"/>
  <c r="C44" i="217"/>
  <c r="G44" i="217"/>
  <c r="C45" i="217"/>
  <c r="G45" i="217"/>
  <c r="C46" i="217"/>
  <c r="G46" i="217"/>
  <c r="C47" i="217"/>
  <c r="G47" i="217"/>
  <c r="C48" i="217"/>
  <c r="G48" i="217"/>
  <c r="C49" i="217"/>
  <c r="G49" i="217"/>
  <c r="C50" i="217"/>
  <c r="G50" i="217"/>
  <c r="C51" i="217"/>
  <c r="G51" i="217"/>
  <c r="C52" i="217"/>
  <c r="G52" i="217"/>
  <c r="C53" i="217"/>
  <c r="G53" i="217"/>
  <c r="C54" i="217"/>
  <c r="G54" i="217"/>
  <c r="C55" i="217"/>
  <c r="G55" i="217"/>
  <c r="C56" i="217"/>
  <c r="G56" i="217"/>
  <c r="C57" i="217"/>
  <c r="G57" i="217"/>
  <c r="C58" i="217"/>
  <c r="G58" i="217"/>
  <c r="C59" i="217"/>
  <c r="G59" i="217"/>
  <c r="C60" i="217"/>
  <c r="G60" i="217"/>
  <c r="C61" i="217"/>
  <c r="G61" i="217"/>
  <c r="C62" i="217"/>
  <c r="G62" i="217"/>
  <c r="C63" i="217"/>
  <c r="G63" i="217"/>
  <c r="C64" i="217"/>
  <c r="G64" i="217"/>
  <c r="C65" i="217"/>
  <c r="G65" i="217"/>
  <c r="C66" i="217"/>
  <c r="G66" i="217"/>
  <c r="C67" i="217"/>
  <c r="G67" i="217"/>
  <c r="C68" i="217"/>
  <c r="G68" i="217"/>
  <c r="C69" i="217"/>
  <c r="G69" i="217"/>
  <c r="C70" i="217"/>
  <c r="G70" i="217"/>
  <c r="C71" i="217"/>
  <c r="G71" i="217"/>
  <c r="C72" i="217"/>
  <c r="G72" i="217"/>
  <c r="C73" i="217"/>
  <c r="G73" i="217"/>
  <c r="C74" i="217"/>
  <c r="G74" i="217"/>
  <c r="C75" i="217"/>
  <c r="G75" i="217"/>
  <c r="T76" i="217"/>
  <c r="T83" i="217"/>
  <c r="T12" i="221"/>
  <c r="C7" i="219"/>
  <c r="G7" i="219"/>
  <c r="C8" i="219"/>
  <c r="G8" i="219"/>
  <c r="C9" i="219"/>
  <c r="G9" i="219"/>
  <c r="C10" i="219"/>
  <c r="G10" i="219"/>
  <c r="C11" i="219"/>
  <c r="G11" i="219"/>
  <c r="C12" i="219"/>
  <c r="G12" i="219"/>
  <c r="C13" i="219"/>
  <c r="G13" i="219"/>
  <c r="C14" i="219"/>
  <c r="G14" i="219"/>
  <c r="C15" i="219"/>
  <c r="G15" i="219"/>
  <c r="C16" i="219"/>
  <c r="G16" i="219"/>
  <c r="C17" i="219"/>
  <c r="G17" i="219"/>
  <c r="C18" i="219"/>
  <c r="G18" i="219"/>
  <c r="C19" i="219"/>
  <c r="G19" i="219"/>
  <c r="C20" i="219"/>
  <c r="G20" i="219"/>
  <c r="C21" i="219"/>
  <c r="G21" i="219"/>
  <c r="C22" i="219"/>
  <c r="G22" i="219"/>
  <c r="C23" i="219"/>
  <c r="G23" i="219"/>
  <c r="C24" i="219"/>
  <c r="G24" i="219"/>
  <c r="C25" i="219"/>
  <c r="G25" i="219"/>
  <c r="C26" i="219"/>
  <c r="G26" i="219"/>
  <c r="C27" i="219"/>
  <c r="G27" i="219"/>
  <c r="C28" i="219"/>
  <c r="G28" i="219"/>
  <c r="C29" i="219"/>
  <c r="G29" i="219"/>
  <c r="C30" i="219"/>
  <c r="G30" i="219"/>
  <c r="C31" i="219"/>
  <c r="G31" i="219"/>
  <c r="C32" i="219"/>
  <c r="G32" i="219"/>
  <c r="C33" i="219"/>
  <c r="G33" i="219"/>
  <c r="C34" i="219"/>
  <c r="G34" i="219"/>
  <c r="C35" i="219"/>
  <c r="G35" i="219"/>
  <c r="C36" i="219"/>
  <c r="G36" i="219"/>
  <c r="C37" i="219"/>
  <c r="G37" i="219"/>
  <c r="C38" i="219"/>
  <c r="G38" i="219"/>
  <c r="C39" i="219"/>
  <c r="G39" i="219"/>
  <c r="C40" i="219"/>
  <c r="G40" i="219"/>
  <c r="C41" i="219"/>
  <c r="G41" i="219"/>
  <c r="C42" i="219"/>
  <c r="G42" i="219"/>
  <c r="C43" i="219"/>
  <c r="G43" i="219"/>
  <c r="C44" i="219"/>
  <c r="G44" i="219"/>
  <c r="C45" i="219"/>
  <c r="G45" i="219"/>
  <c r="C46" i="219"/>
  <c r="G46" i="219"/>
  <c r="C47" i="219"/>
  <c r="G47" i="219"/>
  <c r="C48" i="219"/>
  <c r="G48" i="219"/>
  <c r="C49" i="219"/>
  <c r="G49" i="219"/>
  <c r="C50" i="219"/>
  <c r="G50" i="219"/>
  <c r="C51" i="219"/>
  <c r="G51" i="219"/>
  <c r="C52" i="219"/>
  <c r="G52" i="219"/>
  <c r="C53" i="219"/>
  <c r="G53" i="219"/>
  <c r="C54" i="219"/>
  <c r="G54" i="219"/>
  <c r="C55" i="219"/>
  <c r="G55" i="219"/>
  <c r="C56" i="219"/>
  <c r="G56" i="219"/>
  <c r="C57" i="219"/>
  <c r="G57" i="219"/>
  <c r="C58" i="219"/>
  <c r="G58" i="219"/>
  <c r="C59" i="219"/>
  <c r="G59" i="219"/>
  <c r="C60" i="219"/>
  <c r="G60" i="219"/>
  <c r="C61" i="219"/>
  <c r="G61" i="219"/>
  <c r="C62" i="219"/>
  <c r="G62" i="219"/>
  <c r="C63" i="219"/>
  <c r="G63" i="219"/>
  <c r="C64" i="219"/>
  <c r="G64" i="219"/>
  <c r="C65" i="219"/>
  <c r="G65" i="219"/>
  <c r="C66" i="219"/>
  <c r="G66" i="219"/>
  <c r="C67" i="219"/>
  <c r="G67" i="219"/>
  <c r="C68" i="219"/>
  <c r="G68" i="219"/>
  <c r="C69" i="219"/>
  <c r="G69" i="219"/>
  <c r="C70" i="219"/>
  <c r="G70" i="219"/>
  <c r="C71" i="219"/>
  <c r="G71" i="219"/>
  <c r="C72" i="219"/>
  <c r="G72" i="219"/>
  <c r="C73" i="219"/>
  <c r="G73" i="219"/>
  <c r="C74" i="219"/>
  <c r="G74" i="219"/>
  <c r="C75" i="219"/>
  <c r="G75" i="219"/>
  <c r="T76" i="219"/>
  <c r="T83" i="219"/>
  <c r="T13" i="221"/>
  <c r="C76" i="1"/>
  <c r="AX76" i="162"/>
  <c r="C7" i="5"/>
  <c r="G7" i="5"/>
  <c r="AY76" i="162"/>
  <c r="AZ76" i="162"/>
  <c r="AY77" i="162"/>
  <c r="C8" i="5"/>
  <c r="G8" i="5"/>
  <c r="C7" i="67"/>
  <c r="D7" i="2"/>
  <c r="M7" i="2"/>
  <c r="AN7" i="1"/>
  <c r="C8" i="67"/>
  <c r="D8" i="2"/>
  <c r="M8" i="2"/>
  <c r="AN8" i="1"/>
  <c r="C9" i="67"/>
  <c r="D9" i="2"/>
  <c r="M9" i="2"/>
  <c r="AN9" i="1"/>
  <c r="C10" i="67"/>
  <c r="D10" i="2"/>
  <c r="M10" i="2"/>
  <c r="AN10" i="1"/>
  <c r="C11" i="67"/>
  <c r="D11" i="2"/>
  <c r="M11" i="2"/>
  <c r="AN11" i="1"/>
  <c r="C12" i="67"/>
  <c r="D12" i="2"/>
  <c r="M12" i="2"/>
  <c r="AN12" i="1"/>
  <c r="C13" i="67"/>
  <c r="D13" i="2"/>
  <c r="M13" i="2"/>
  <c r="AN13" i="1"/>
  <c r="C14" i="67"/>
  <c r="D14" i="2"/>
  <c r="M14" i="2"/>
  <c r="AN14" i="1"/>
  <c r="C15" i="67"/>
  <c r="D15" i="2"/>
  <c r="M15" i="2"/>
  <c r="AN15" i="1"/>
  <c r="C16" i="67"/>
  <c r="D16" i="2"/>
  <c r="M16" i="2"/>
  <c r="AN16" i="1"/>
  <c r="C17" i="67"/>
  <c r="D17" i="2"/>
  <c r="M17" i="2"/>
  <c r="AN17" i="1"/>
  <c r="C18" i="67"/>
  <c r="D18" i="2"/>
  <c r="M18" i="2"/>
  <c r="AN18" i="1"/>
  <c r="C19" i="67"/>
  <c r="D19" i="2"/>
  <c r="M19" i="2"/>
  <c r="AN19" i="1"/>
  <c r="C20" i="67"/>
  <c r="D20" i="2"/>
  <c r="M20" i="2"/>
  <c r="AN20" i="1"/>
  <c r="C21" i="67"/>
  <c r="D21" i="2"/>
  <c r="M21" i="2"/>
  <c r="AN21" i="1"/>
  <c r="C22" i="67"/>
  <c r="D22" i="2"/>
  <c r="M22" i="2"/>
  <c r="AN22" i="1"/>
  <c r="C23" i="67"/>
  <c r="D23" i="2"/>
  <c r="M23" i="2"/>
  <c r="AN23" i="1"/>
  <c r="C24" i="67"/>
  <c r="D24" i="2"/>
  <c r="M24" i="2"/>
  <c r="AN24" i="1"/>
  <c r="C25" i="67"/>
  <c r="D25" i="2"/>
  <c r="M25" i="2"/>
  <c r="AN25" i="1"/>
  <c r="C26" i="67"/>
  <c r="D26" i="2"/>
  <c r="M26" i="2"/>
  <c r="AN26" i="1"/>
  <c r="C27" i="67"/>
  <c r="D27" i="2"/>
  <c r="M27" i="2"/>
  <c r="AN27" i="1"/>
  <c r="C28" i="67"/>
  <c r="D28" i="2"/>
  <c r="M28" i="2"/>
  <c r="AN28" i="1"/>
  <c r="C29" i="67"/>
  <c r="D29" i="2"/>
  <c r="M29" i="2"/>
  <c r="AN29" i="1"/>
  <c r="C30" i="67"/>
  <c r="D30" i="2"/>
  <c r="M30" i="2"/>
  <c r="AN30" i="1"/>
  <c r="C31" i="67"/>
  <c r="D31" i="2"/>
  <c r="M31" i="2"/>
  <c r="AN31" i="1"/>
  <c r="C32" i="67"/>
  <c r="D32" i="2"/>
  <c r="M32" i="2"/>
  <c r="AN32" i="1"/>
  <c r="C33" i="67"/>
  <c r="D33" i="2"/>
  <c r="M33" i="2"/>
  <c r="AN33" i="1"/>
  <c r="C34" i="67"/>
  <c r="D34" i="2"/>
  <c r="M34" i="2"/>
  <c r="AN34" i="1"/>
  <c r="C35" i="67"/>
  <c r="D35" i="2"/>
  <c r="M35" i="2"/>
  <c r="AN35" i="1"/>
  <c r="C36" i="67"/>
  <c r="D36" i="2"/>
  <c r="M36" i="2"/>
  <c r="AN36" i="1"/>
  <c r="C37" i="67"/>
  <c r="D37" i="2"/>
  <c r="M37" i="2"/>
  <c r="AN37" i="1"/>
  <c r="C38" i="67"/>
  <c r="D38" i="2"/>
  <c r="M38" i="2"/>
  <c r="AN38" i="1"/>
  <c r="C39" i="67"/>
  <c r="D39" i="2"/>
  <c r="M39" i="2"/>
  <c r="AN39" i="1"/>
  <c r="C40" i="67"/>
  <c r="D40" i="2"/>
  <c r="M40" i="2"/>
  <c r="AN40" i="1"/>
  <c r="C41" i="67"/>
  <c r="D41" i="2"/>
  <c r="M41" i="2"/>
  <c r="AN41" i="1"/>
  <c r="C42" i="67"/>
  <c r="D42" i="2"/>
  <c r="M42" i="2"/>
  <c r="AN42" i="1"/>
  <c r="C43" i="67"/>
  <c r="D43" i="2"/>
  <c r="M43" i="2"/>
  <c r="AN43" i="1"/>
  <c r="C44" i="67"/>
  <c r="D44" i="2"/>
  <c r="M44" i="2"/>
  <c r="AN44" i="1"/>
  <c r="C45" i="67"/>
  <c r="D45" i="2"/>
  <c r="M45" i="2"/>
  <c r="AN45" i="1"/>
  <c r="C46" i="67"/>
  <c r="D46" i="2"/>
  <c r="M46" i="2"/>
  <c r="AN46" i="1"/>
  <c r="C47" i="67"/>
  <c r="D47" i="2"/>
  <c r="M47" i="2"/>
  <c r="AN47" i="1"/>
  <c r="C48" i="67"/>
  <c r="D48" i="2"/>
  <c r="M48" i="2"/>
  <c r="AN48" i="1"/>
  <c r="C49" i="67"/>
  <c r="D49" i="2"/>
  <c r="M49" i="2"/>
  <c r="AN49" i="1"/>
  <c r="C50" i="67"/>
  <c r="D50" i="2"/>
  <c r="M50" i="2"/>
  <c r="AN50" i="1"/>
  <c r="C51" i="67"/>
  <c r="D51" i="2"/>
  <c r="M51" i="2"/>
  <c r="AN51" i="1"/>
  <c r="C52" i="67"/>
  <c r="D52" i="2"/>
  <c r="M52" i="2"/>
  <c r="AN52" i="1"/>
  <c r="C53" i="67"/>
  <c r="D53" i="2"/>
  <c r="M53" i="2"/>
  <c r="AN53" i="1"/>
  <c r="C54" i="67"/>
  <c r="D54" i="2"/>
  <c r="M54" i="2"/>
  <c r="AN54" i="1"/>
  <c r="C55" i="67"/>
  <c r="D55" i="2"/>
  <c r="M55" i="2"/>
  <c r="AN55" i="1"/>
  <c r="C56" i="67"/>
  <c r="D56" i="2"/>
  <c r="M56" i="2"/>
  <c r="AN56" i="1"/>
  <c r="C57" i="67"/>
  <c r="D57" i="2"/>
  <c r="M57" i="2"/>
  <c r="AN57" i="1"/>
  <c r="C58" i="67"/>
  <c r="D58" i="2"/>
  <c r="M58" i="2"/>
  <c r="AN58" i="1"/>
  <c r="C59" i="67"/>
  <c r="D59" i="2"/>
  <c r="M59" i="2"/>
  <c r="AN59" i="1"/>
  <c r="C60" i="67"/>
  <c r="D60" i="2"/>
  <c r="M60" i="2"/>
  <c r="AN60" i="1"/>
  <c r="C61" i="67"/>
  <c r="D61" i="2"/>
  <c r="M61" i="2"/>
  <c r="AN61" i="1"/>
  <c r="C62" i="67"/>
  <c r="D62" i="2"/>
  <c r="M62" i="2"/>
  <c r="AN62" i="1"/>
  <c r="C63" i="67"/>
  <c r="D63" i="2"/>
  <c r="M63" i="2"/>
  <c r="AN63" i="1"/>
  <c r="C64" i="67"/>
  <c r="D64" i="2"/>
  <c r="M64" i="2"/>
  <c r="AN64" i="1"/>
  <c r="C65" i="67"/>
  <c r="D65" i="2"/>
  <c r="M65" i="2"/>
  <c r="AN65" i="1"/>
  <c r="C66" i="67"/>
  <c r="D66" i="2"/>
  <c r="M66" i="2"/>
  <c r="AN66" i="1"/>
  <c r="C67" i="67"/>
  <c r="D67" i="2"/>
  <c r="M67" i="2"/>
  <c r="AN67" i="1"/>
  <c r="C68" i="67"/>
  <c r="D68" i="2"/>
  <c r="M68" i="2"/>
  <c r="AN68" i="1"/>
  <c r="C69" i="67"/>
  <c r="D69" i="2"/>
  <c r="M69" i="2"/>
  <c r="AN69" i="1"/>
  <c r="C70" i="67"/>
  <c r="D70" i="2"/>
  <c r="M70" i="2"/>
  <c r="AN70" i="1"/>
  <c r="C71" i="67"/>
  <c r="D71" i="2"/>
  <c r="M71" i="2"/>
  <c r="AN71" i="1"/>
  <c r="C72" i="67"/>
  <c r="D72" i="2"/>
  <c r="M72" i="2"/>
  <c r="AN72" i="1"/>
  <c r="C73" i="67"/>
  <c r="D73" i="2"/>
  <c r="M73" i="2"/>
  <c r="AN73" i="1"/>
  <c r="C74" i="67"/>
  <c r="D74" i="2"/>
  <c r="M74" i="2"/>
  <c r="AN74" i="1"/>
  <c r="C75" i="67"/>
  <c r="D75" i="2"/>
  <c r="M75" i="2"/>
  <c r="AN75" i="1"/>
  <c r="C7" i="141"/>
  <c r="G7" i="141"/>
  <c r="C8" i="141"/>
  <c r="G8" i="141"/>
  <c r="C9" i="141"/>
  <c r="G9" i="141"/>
  <c r="C10" i="141"/>
  <c r="G10" i="141"/>
  <c r="C11" i="141"/>
  <c r="G11" i="141"/>
  <c r="C12" i="141"/>
  <c r="G12" i="141"/>
  <c r="C13" i="141"/>
  <c r="G13" i="141"/>
  <c r="C14" i="141"/>
  <c r="G14" i="141"/>
  <c r="C15" i="141"/>
  <c r="G15" i="141"/>
  <c r="C16" i="141"/>
  <c r="G16" i="141"/>
  <c r="C17" i="141"/>
  <c r="G17" i="141"/>
  <c r="C18" i="141"/>
  <c r="G18" i="141"/>
  <c r="C19" i="141"/>
  <c r="G19" i="141"/>
  <c r="C20" i="141"/>
  <c r="G20" i="141"/>
  <c r="C21" i="141"/>
  <c r="G21" i="141"/>
  <c r="C22" i="141"/>
  <c r="G22" i="141"/>
  <c r="C23" i="141"/>
  <c r="G23" i="141"/>
  <c r="C24" i="141"/>
  <c r="G24" i="141"/>
  <c r="C25" i="141"/>
  <c r="G25" i="141"/>
  <c r="C26" i="141"/>
  <c r="G26" i="141"/>
  <c r="C27" i="141"/>
  <c r="G27" i="141"/>
  <c r="C28" i="141"/>
  <c r="G28" i="141"/>
  <c r="C29" i="141"/>
  <c r="G29" i="141"/>
  <c r="C30" i="141"/>
  <c r="G30" i="141"/>
  <c r="C31" i="141"/>
  <c r="G31" i="141"/>
  <c r="C32" i="141"/>
  <c r="G32" i="141"/>
  <c r="C33" i="141"/>
  <c r="G33" i="141"/>
  <c r="C34" i="141"/>
  <c r="G34" i="141"/>
  <c r="C35" i="141"/>
  <c r="G35" i="141"/>
  <c r="C36" i="141"/>
  <c r="G36" i="141"/>
  <c r="C37" i="141"/>
  <c r="G37" i="141"/>
  <c r="C38" i="141"/>
  <c r="G38" i="141"/>
  <c r="C39" i="141"/>
  <c r="G39" i="141"/>
  <c r="C40" i="141"/>
  <c r="G40" i="141"/>
  <c r="C41" i="141"/>
  <c r="G41" i="141"/>
  <c r="C42" i="141"/>
  <c r="G42" i="141"/>
  <c r="C43" i="141"/>
  <c r="G43" i="141"/>
  <c r="C44" i="141"/>
  <c r="G44" i="141"/>
  <c r="C45" i="141"/>
  <c r="G45" i="141"/>
  <c r="C46" i="141"/>
  <c r="G46" i="141"/>
  <c r="C47" i="141"/>
  <c r="G47" i="141"/>
  <c r="C48" i="141"/>
  <c r="G48" i="141"/>
  <c r="C49" i="141"/>
  <c r="G49" i="141"/>
  <c r="C50" i="141"/>
  <c r="G50" i="141"/>
  <c r="C51" i="141"/>
  <c r="G51" i="141"/>
  <c r="C52" i="141"/>
  <c r="G52" i="141"/>
  <c r="C53" i="141"/>
  <c r="G53" i="141"/>
  <c r="C54" i="141"/>
  <c r="G54" i="141"/>
  <c r="C55" i="141"/>
  <c r="G55" i="141"/>
  <c r="C56" i="141"/>
  <c r="G56" i="141"/>
  <c r="C57" i="141"/>
  <c r="G57" i="141"/>
  <c r="C58" i="141"/>
  <c r="G58" i="141"/>
  <c r="C59" i="141"/>
  <c r="G59" i="141"/>
  <c r="C60" i="141"/>
  <c r="G60" i="141"/>
  <c r="C61" i="141"/>
  <c r="G61" i="141"/>
  <c r="C62" i="141"/>
  <c r="G62" i="141"/>
  <c r="C63" i="141"/>
  <c r="G63" i="141"/>
  <c r="C64" i="141"/>
  <c r="G64" i="141"/>
  <c r="C65" i="141"/>
  <c r="G65" i="141"/>
  <c r="C66" i="141"/>
  <c r="G66" i="141"/>
  <c r="C67" i="141"/>
  <c r="G67" i="141"/>
  <c r="C68" i="141"/>
  <c r="G68" i="141"/>
  <c r="C69" i="141"/>
  <c r="G69" i="141"/>
  <c r="C70" i="141"/>
  <c r="G70" i="141"/>
  <c r="C71" i="141"/>
  <c r="G71" i="141"/>
  <c r="C72" i="141"/>
  <c r="G72" i="141"/>
  <c r="C73" i="141"/>
  <c r="G73" i="141"/>
  <c r="C74" i="141"/>
  <c r="G74" i="141"/>
  <c r="C75" i="141"/>
  <c r="G75" i="141"/>
  <c r="C7" i="140"/>
  <c r="G7" i="140"/>
  <c r="C8" i="140"/>
  <c r="G8" i="140"/>
  <c r="C9" i="140"/>
  <c r="G9" i="140"/>
  <c r="C10" i="140"/>
  <c r="G10" i="140"/>
  <c r="C11" i="140"/>
  <c r="G11" i="140"/>
  <c r="C12" i="140"/>
  <c r="G12" i="140"/>
  <c r="C13" i="140"/>
  <c r="G13" i="140"/>
  <c r="C14" i="140"/>
  <c r="G14" i="140"/>
  <c r="C15" i="140"/>
  <c r="G15" i="140"/>
  <c r="C16" i="140"/>
  <c r="G16" i="140"/>
  <c r="C17" i="140"/>
  <c r="G17" i="140"/>
  <c r="C18" i="140"/>
  <c r="G18" i="140"/>
  <c r="C19" i="140"/>
  <c r="G19" i="140"/>
  <c r="C20" i="140"/>
  <c r="G20" i="140"/>
  <c r="C21" i="140"/>
  <c r="G21" i="140"/>
  <c r="C22" i="140"/>
  <c r="G22" i="140"/>
  <c r="C23" i="140"/>
  <c r="G23" i="140"/>
  <c r="C24" i="140"/>
  <c r="G24" i="140"/>
  <c r="C25" i="140"/>
  <c r="G25" i="140"/>
  <c r="C26" i="140"/>
  <c r="G26" i="140"/>
  <c r="C27" i="140"/>
  <c r="G27" i="140"/>
  <c r="C28" i="140"/>
  <c r="G28" i="140"/>
  <c r="C29" i="140"/>
  <c r="G29" i="140"/>
  <c r="C30" i="140"/>
  <c r="G30" i="140"/>
  <c r="C31" i="140"/>
  <c r="G31" i="140"/>
  <c r="C32" i="140"/>
  <c r="G32" i="140"/>
  <c r="C33" i="140"/>
  <c r="G33" i="140"/>
  <c r="C34" i="140"/>
  <c r="G34" i="140"/>
  <c r="C35" i="140"/>
  <c r="G35" i="140"/>
  <c r="C36" i="140"/>
  <c r="G36" i="140"/>
  <c r="C37" i="140"/>
  <c r="G37" i="140"/>
  <c r="C38" i="140"/>
  <c r="G38" i="140"/>
  <c r="C39" i="140"/>
  <c r="G39" i="140"/>
  <c r="C40" i="140"/>
  <c r="G40" i="140"/>
  <c r="C41" i="140"/>
  <c r="G41" i="140"/>
  <c r="C42" i="140"/>
  <c r="G42" i="140"/>
  <c r="C43" i="140"/>
  <c r="G43" i="140"/>
  <c r="C44" i="140"/>
  <c r="G44" i="140"/>
  <c r="C45" i="140"/>
  <c r="G45" i="140"/>
  <c r="C46" i="140"/>
  <c r="G46" i="140"/>
  <c r="C47" i="140"/>
  <c r="G47" i="140"/>
  <c r="C48" i="140"/>
  <c r="G48" i="140"/>
  <c r="C49" i="140"/>
  <c r="G49" i="140"/>
  <c r="C50" i="140"/>
  <c r="G50" i="140"/>
  <c r="C51" i="140"/>
  <c r="G51" i="140"/>
  <c r="C52" i="140"/>
  <c r="G52" i="140"/>
  <c r="C53" i="140"/>
  <c r="G53" i="140"/>
  <c r="C54" i="140"/>
  <c r="G54" i="140"/>
  <c r="C55" i="140"/>
  <c r="G55" i="140"/>
  <c r="C56" i="140"/>
  <c r="G56" i="140"/>
  <c r="C57" i="140"/>
  <c r="G57" i="140"/>
  <c r="C58" i="140"/>
  <c r="G58" i="140"/>
  <c r="C59" i="140"/>
  <c r="G59" i="140"/>
  <c r="C60" i="140"/>
  <c r="G60" i="140"/>
  <c r="C61" i="140"/>
  <c r="G61" i="140"/>
  <c r="C62" i="140"/>
  <c r="G62" i="140"/>
  <c r="C63" i="140"/>
  <c r="G63" i="140"/>
  <c r="C64" i="140"/>
  <c r="G64" i="140"/>
  <c r="C65" i="140"/>
  <c r="G65" i="140"/>
  <c r="C66" i="140"/>
  <c r="G66" i="140"/>
  <c r="C67" i="140"/>
  <c r="G67" i="140"/>
  <c r="C68" i="140"/>
  <c r="G68" i="140"/>
  <c r="C69" i="140"/>
  <c r="G69" i="140"/>
  <c r="C70" i="140"/>
  <c r="G70" i="140"/>
  <c r="C71" i="140"/>
  <c r="G71" i="140"/>
  <c r="C72" i="140"/>
  <c r="G72" i="140"/>
  <c r="C73" i="140"/>
  <c r="G73" i="140"/>
  <c r="C74" i="140"/>
  <c r="G74" i="140"/>
  <c r="C75" i="140"/>
  <c r="G75" i="140"/>
  <c r="C7" i="241"/>
  <c r="G7" i="241"/>
  <c r="C8" i="241"/>
  <c r="G8" i="241"/>
  <c r="C9" i="241"/>
  <c r="G9" i="241"/>
  <c r="C10" i="241"/>
  <c r="G10" i="241"/>
  <c r="C11" i="241"/>
  <c r="G11" i="241"/>
  <c r="C12" i="241"/>
  <c r="G12" i="241"/>
  <c r="C13" i="241"/>
  <c r="G13" i="241"/>
  <c r="C14" i="241"/>
  <c r="G14" i="241"/>
  <c r="C15" i="241"/>
  <c r="G15" i="241"/>
  <c r="C16" i="241"/>
  <c r="G16" i="241"/>
  <c r="C17" i="241"/>
  <c r="G17" i="241"/>
  <c r="C18" i="241"/>
  <c r="G18" i="241"/>
  <c r="C19" i="241"/>
  <c r="G19" i="241"/>
  <c r="C20" i="241"/>
  <c r="G20" i="241"/>
  <c r="C21" i="241"/>
  <c r="G21" i="241"/>
  <c r="C22" i="241"/>
  <c r="G22" i="241"/>
  <c r="C23" i="241"/>
  <c r="G23" i="241"/>
  <c r="C24" i="241"/>
  <c r="G24" i="241"/>
  <c r="C25" i="241"/>
  <c r="G25" i="241"/>
  <c r="C26" i="241"/>
  <c r="G26" i="241"/>
  <c r="C27" i="241"/>
  <c r="G27" i="241"/>
  <c r="C28" i="241"/>
  <c r="G28" i="241"/>
  <c r="C29" i="241"/>
  <c r="G29" i="241"/>
  <c r="C30" i="241"/>
  <c r="G30" i="241"/>
  <c r="C31" i="241"/>
  <c r="G31" i="241"/>
  <c r="C32" i="241"/>
  <c r="G32" i="241"/>
  <c r="C33" i="241"/>
  <c r="G33" i="241"/>
  <c r="C34" i="241"/>
  <c r="G34" i="241"/>
  <c r="C35" i="241"/>
  <c r="G35" i="241"/>
  <c r="C36" i="241"/>
  <c r="G36" i="241"/>
  <c r="C37" i="241"/>
  <c r="G37" i="241"/>
  <c r="C38" i="241"/>
  <c r="G38" i="241"/>
  <c r="C39" i="241"/>
  <c r="G39" i="241"/>
  <c r="C40" i="241"/>
  <c r="G40" i="241"/>
  <c r="C41" i="241"/>
  <c r="G41" i="241"/>
  <c r="C42" i="241"/>
  <c r="G42" i="241"/>
  <c r="C43" i="241"/>
  <c r="G43" i="241"/>
  <c r="C44" i="241"/>
  <c r="G44" i="241"/>
  <c r="C45" i="241"/>
  <c r="G45" i="241"/>
  <c r="C46" i="241"/>
  <c r="G46" i="241"/>
  <c r="C47" i="241"/>
  <c r="G47" i="241"/>
  <c r="C48" i="241"/>
  <c r="G48" i="241"/>
  <c r="C49" i="241"/>
  <c r="G49" i="241"/>
  <c r="C50" i="241"/>
  <c r="G50" i="241"/>
  <c r="C51" i="241"/>
  <c r="G51" i="241"/>
  <c r="C52" i="241"/>
  <c r="G52" i="241"/>
  <c r="C53" i="241"/>
  <c r="G53" i="241"/>
  <c r="C54" i="241"/>
  <c r="G54" i="241"/>
  <c r="C55" i="241"/>
  <c r="G55" i="241"/>
  <c r="C56" i="241"/>
  <c r="G56" i="241"/>
  <c r="C57" i="241"/>
  <c r="G57" i="241"/>
  <c r="C58" i="241"/>
  <c r="G58" i="241"/>
  <c r="C59" i="241"/>
  <c r="G59" i="241"/>
  <c r="C60" i="241"/>
  <c r="G60" i="241"/>
  <c r="C61" i="241"/>
  <c r="G61" i="241"/>
  <c r="C62" i="241"/>
  <c r="G62" i="241"/>
  <c r="C63" i="241"/>
  <c r="G63" i="241"/>
  <c r="C64" i="241"/>
  <c r="G64" i="241"/>
  <c r="C65" i="241"/>
  <c r="G65" i="241"/>
  <c r="C66" i="241"/>
  <c r="G66" i="241"/>
  <c r="C67" i="241"/>
  <c r="G67" i="241"/>
  <c r="C68" i="241"/>
  <c r="G68" i="241"/>
  <c r="C69" i="241"/>
  <c r="G69" i="241"/>
  <c r="C70" i="241"/>
  <c r="G70" i="241"/>
  <c r="C71" i="241"/>
  <c r="G71" i="241"/>
  <c r="C72" i="241"/>
  <c r="G72" i="241"/>
  <c r="C73" i="241"/>
  <c r="G73" i="241"/>
  <c r="C74" i="241"/>
  <c r="G74" i="241"/>
  <c r="C75" i="241"/>
  <c r="G75" i="241"/>
  <c r="R76" i="248"/>
  <c r="R84" i="248"/>
  <c r="R76" i="247"/>
  <c r="R84" i="247"/>
  <c r="D76" i="2"/>
  <c r="I76" i="2"/>
  <c r="F76" i="2"/>
  <c r="K76" i="2"/>
  <c r="D7" i="167"/>
  <c r="E7" i="167" s="1"/>
  <c r="AX7" i="33" s="1"/>
  <c r="D8" i="167"/>
  <c r="E8" i="167" s="1"/>
  <c r="AX8" i="33" s="1"/>
  <c r="D9" i="167"/>
  <c r="E9" i="167" s="1"/>
  <c r="D10" i="167"/>
  <c r="E10" i="167" s="1"/>
  <c r="AX10" i="33" s="1"/>
  <c r="D11" i="167"/>
  <c r="E11" i="167" s="1"/>
  <c r="AX11" i="33" s="1"/>
  <c r="D12" i="167"/>
  <c r="E12" i="167" s="1"/>
  <c r="AX12" i="33" s="1"/>
  <c r="D13" i="167"/>
  <c r="E13" i="167" s="1"/>
  <c r="D14" i="167"/>
  <c r="E14" i="167" s="1"/>
  <c r="AX14" i="33" s="1"/>
  <c r="D15" i="167"/>
  <c r="E15" i="167" s="1"/>
  <c r="AX15" i="33" s="1"/>
  <c r="D16" i="167"/>
  <c r="E16" i="167" s="1"/>
  <c r="D17" i="167"/>
  <c r="E17" i="167" s="1"/>
  <c r="D18" i="167"/>
  <c r="E18" i="167" s="1"/>
  <c r="AX18" i="33" s="1"/>
  <c r="D19" i="167"/>
  <c r="E19" i="167" s="1"/>
  <c r="AX19" i="33" s="1"/>
  <c r="D20" i="167"/>
  <c r="E20" i="167" s="1"/>
  <c r="AX20" i="33" s="1"/>
  <c r="D21" i="167"/>
  <c r="E21" i="167" s="1"/>
  <c r="D22" i="167"/>
  <c r="E22" i="167" s="1"/>
  <c r="AX22" i="33" s="1"/>
  <c r="D23" i="167"/>
  <c r="E23" i="167" s="1"/>
  <c r="AX23" i="33" s="1"/>
  <c r="D24" i="167"/>
  <c r="E24" i="167" s="1"/>
  <c r="AX24" i="33" s="1"/>
  <c r="D25" i="167"/>
  <c r="E25" i="167" s="1"/>
  <c r="D26" i="167"/>
  <c r="E26" i="167" s="1"/>
  <c r="AX26" i="33" s="1"/>
  <c r="D27" i="167"/>
  <c r="E27" i="167" s="1"/>
  <c r="AX27" i="33" s="1"/>
  <c r="D28" i="167"/>
  <c r="E28" i="167" s="1"/>
  <c r="D29" i="167"/>
  <c r="E29" i="167" s="1"/>
  <c r="D30" i="167"/>
  <c r="E30" i="167" s="1"/>
  <c r="AX30" i="33" s="1"/>
  <c r="D31" i="167"/>
  <c r="E31" i="167" s="1"/>
  <c r="AX31" i="33" s="1"/>
  <c r="D32" i="167"/>
  <c r="E32" i="167" s="1"/>
  <c r="AX32" i="33" s="1"/>
  <c r="D33" i="167"/>
  <c r="E33" i="167" s="1"/>
  <c r="D34" i="167"/>
  <c r="E34" i="167" s="1"/>
  <c r="AX34" i="33" s="1"/>
  <c r="D35" i="167"/>
  <c r="E35" i="167" s="1"/>
  <c r="AX35" i="33" s="1"/>
  <c r="D36" i="167"/>
  <c r="E36" i="167" s="1"/>
  <c r="AX36" i="33" s="1"/>
  <c r="D37" i="167"/>
  <c r="E37" i="167" s="1"/>
  <c r="D38" i="167"/>
  <c r="E38" i="167" s="1"/>
  <c r="D39" i="167"/>
  <c r="E39" i="167" s="1"/>
  <c r="AX39" i="33" s="1"/>
  <c r="D40" i="167"/>
  <c r="E40" i="167" s="1"/>
  <c r="AX40" i="33" s="1"/>
  <c r="D41" i="167"/>
  <c r="E41" i="167" s="1"/>
  <c r="E42" i="167"/>
  <c r="AX42" i="33" s="1"/>
  <c r="D43" i="167"/>
  <c r="E43" i="167" s="1"/>
  <c r="D44" i="167"/>
  <c r="E44" i="167" s="1"/>
  <c r="AX44" i="33" s="1"/>
  <c r="D45" i="167"/>
  <c r="E45" i="167" s="1"/>
  <c r="D46" i="167"/>
  <c r="E46" i="167" s="1"/>
  <c r="AX46" i="33" s="1"/>
  <c r="D47" i="167"/>
  <c r="E47" i="167" s="1"/>
  <c r="D48" i="167"/>
  <c r="E48" i="167" s="1"/>
  <c r="D49" i="167"/>
  <c r="E49" i="167" s="1"/>
  <c r="D50" i="167"/>
  <c r="E50" i="167" s="1"/>
  <c r="AX50" i="33" s="1"/>
  <c r="D51" i="167"/>
  <c r="E51" i="167" s="1"/>
  <c r="D52" i="167"/>
  <c r="E52" i="167" s="1"/>
  <c r="D53" i="167"/>
  <c r="E53" i="167" s="1"/>
  <c r="D54" i="167"/>
  <c r="E54" i="167" s="1"/>
  <c r="AX54" i="33" s="1"/>
  <c r="D55" i="167"/>
  <c r="E55" i="167" s="1"/>
  <c r="D56" i="167"/>
  <c r="E56" i="167" s="1"/>
  <c r="AX56" i="33" s="1"/>
  <c r="D57" i="167"/>
  <c r="E57" i="167" s="1"/>
  <c r="D58" i="167"/>
  <c r="E58" i="167" s="1"/>
  <c r="AX58" i="33" s="1"/>
  <c r="D59" i="167"/>
  <c r="E59" i="167" s="1"/>
  <c r="D60" i="167"/>
  <c r="E60" i="167" s="1"/>
  <c r="D61" i="167"/>
  <c r="E61" i="167" s="1"/>
  <c r="D62" i="167"/>
  <c r="E62" i="167" s="1"/>
  <c r="AX62" i="33" s="1"/>
  <c r="D63" i="167"/>
  <c r="E63" i="167" s="1"/>
  <c r="D64" i="167"/>
  <c r="E64" i="167" s="1"/>
  <c r="D65" i="167"/>
  <c r="E65" i="167" s="1"/>
  <c r="D66" i="167"/>
  <c r="E66" i="167" s="1"/>
  <c r="AX66" i="33" s="1"/>
  <c r="D67" i="167"/>
  <c r="E67" i="167" s="1"/>
  <c r="D68" i="167"/>
  <c r="E68" i="167" s="1"/>
  <c r="AX68" i="33" s="1"/>
  <c r="D69" i="167"/>
  <c r="E69" i="167" s="1"/>
  <c r="AX69" i="33" s="1"/>
  <c r="D70" i="167"/>
  <c r="E70" i="167" s="1"/>
  <c r="AX70" i="33" s="1"/>
  <c r="D71" i="167"/>
  <c r="E71" i="167" s="1"/>
  <c r="D72" i="167"/>
  <c r="E72" i="167" s="1"/>
  <c r="D73" i="167"/>
  <c r="E73" i="167" s="1"/>
  <c r="D74" i="167"/>
  <c r="E74" i="167" s="1"/>
  <c r="D75" i="167"/>
  <c r="E75" i="167" s="1"/>
  <c r="E78" i="167"/>
  <c r="O7" i="5" s="1"/>
  <c r="E79" i="167"/>
  <c r="O8" i="5" s="1"/>
  <c r="E80" i="167"/>
  <c r="E81" i="167"/>
  <c r="E82" i="167"/>
  <c r="N78" i="241" s="1"/>
  <c r="P78" i="241" s="1"/>
  <c r="Q78" i="241" s="1"/>
  <c r="E83" i="167"/>
  <c r="K78" i="67" s="1"/>
  <c r="E86" i="167"/>
  <c r="E87" i="167"/>
  <c r="D88" i="167"/>
  <c r="E88" i="167" s="1"/>
  <c r="AF78" i="214" s="1"/>
  <c r="E89" i="167"/>
  <c r="AF78" i="215" s="1"/>
  <c r="E90" i="167"/>
  <c r="E91" i="167"/>
  <c r="E92" i="167"/>
  <c r="AB78" i="219" s="1"/>
  <c r="AD78" i="219" s="1"/>
  <c r="E95" i="167"/>
  <c r="Z78" i="220" s="1"/>
  <c r="AT78" i="220" s="1"/>
  <c r="E96" i="167"/>
  <c r="AD78" i="113" s="1"/>
  <c r="E97" i="167"/>
  <c r="E98" i="167"/>
  <c r="AA78" i="212" s="1"/>
  <c r="AC78" i="212" s="1"/>
  <c r="AD78" i="212" s="1"/>
  <c r="AV78" i="212" s="1"/>
  <c r="E99" i="167"/>
  <c r="AD78" i="192" s="1"/>
  <c r="D100" i="167"/>
  <c r="E100" i="167" s="1"/>
  <c r="Z78" i="191" s="1"/>
  <c r="AB78" i="191" s="1"/>
  <c r="AC78" i="191" s="1"/>
  <c r="AU78" i="191" s="1"/>
  <c r="E101" i="167"/>
  <c r="E102" i="167"/>
  <c r="AD78" i="242" s="1"/>
  <c r="E103" i="167"/>
  <c r="Z78" i="196" s="1"/>
  <c r="E104" i="167"/>
  <c r="Z78" i="203" s="1"/>
  <c r="AB78" i="203" s="1"/>
  <c r="AC78" i="203" s="1"/>
  <c r="AU78" i="203" s="1"/>
  <c r="E105" i="167"/>
  <c r="E106" i="167"/>
  <c r="AD78" i="209" s="1"/>
  <c r="E107" i="167"/>
  <c r="Z78" i="229" s="1"/>
  <c r="AB78" i="229" s="1"/>
  <c r="AC78" i="229" s="1"/>
  <c r="AU78" i="229" s="1"/>
  <c r="E108" i="167"/>
  <c r="Z78" i="230" s="1"/>
  <c r="AT78" i="230" s="1"/>
  <c r="E109" i="167"/>
  <c r="E110" i="167"/>
  <c r="E111" i="167"/>
  <c r="AD78" i="239" s="1"/>
  <c r="E112" i="167"/>
  <c r="Z78" i="204" s="1"/>
  <c r="AB78" i="204" s="1"/>
  <c r="AC78" i="204" s="1"/>
  <c r="AU78" i="204" s="1"/>
  <c r="E113" i="167"/>
  <c r="E114" i="167"/>
  <c r="E115" i="167"/>
  <c r="AD78" i="206" s="1"/>
  <c r="E116" i="167"/>
  <c r="Z78" i="207" s="1"/>
  <c r="AB78" i="207" s="1"/>
  <c r="E117" i="167"/>
  <c r="E118" i="167"/>
  <c r="E119" i="167"/>
  <c r="Z78" i="201" s="1"/>
  <c r="AB78" i="201" s="1"/>
  <c r="AC78" i="201" s="1"/>
  <c r="AU78" i="201" s="1"/>
  <c r="E120" i="167"/>
  <c r="Z78" i="202" s="1"/>
  <c r="AT78" i="202" s="1"/>
  <c r="E121" i="167"/>
  <c r="E122" i="167"/>
  <c r="E123" i="167"/>
  <c r="AD78" i="193" s="1"/>
  <c r="E124" i="167"/>
  <c r="AD78" i="246" s="1"/>
  <c r="E125" i="167"/>
  <c r="E126" i="167"/>
  <c r="Z78" i="225" s="1"/>
  <c r="AB78" i="225" s="1"/>
  <c r="AC78" i="225" s="1"/>
  <c r="AU78" i="225" s="1"/>
  <c r="E127" i="167"/>
  <c r="E128" i="167"/>
  <c r="Z78" i="247" s="1"/>
  <c r="AB78" i="247" s="1"/>
  <c r="E129" i="167"/>
  <c r="E130" i="167"/>
  <c r="Z78" i="199" s="1"/>
  <c r="AT78" i="199" s="1"/>
  <c r="E133" i="167"/>
  <c r="T7" i="46" s="1"/>
  <c r="E134" i="167"/>
  <c r="T10" i="46" s="1"/>
  <c r="E135" i="167"/>
  <c r="E136" i="167"/>
  <c r="T12" i="46" s="1"/>
  <c r="E137" i="167"/>
  <c r="E138" i="167"/>
  <c r="T14" i="46" s="1"/>
  <c r="E139" i="167"/>
  <c r="E140" i="167"/>
  <c r="T16" i="46" s="1"/>
  <c r="E182" i="167"/>
  <c r="E183" i="167"/>
  <c r="E184" i="167"/>
  <c r="E185" i="167"/>
  <c r="E186" i="167"/>
  <c r="E187" i="167"/>
  <c r="E188" i="167"/>
  <c r="E189" i="167"/>
  <c r="E190" i="167"/>
  <c r="E191" i="167"/>
  <c r="E192" i="167"/>
  <c r="E193" i="167"/>
  <c r="E194" i="167"/>
  <c r="E195" i="167"/>
  <c r="E196" i="167"/>
  <c r="E197" i="167"/>
  <c r="E198" i="167"/>
  <c r="E149" i="167"/>
  <c r="E150" i="167"/>
  <c r="E151" i="167"/>
  <c r="E152" i="167"/>
  <c r="E153" i="167"/>
  <c r="E154" i="167"/>
  <c r="E155" i="167"/>
  <c r="E156" i="167"/>
  <c r="E157" i="167"/>
  <c r="E158" i="167"/>
  <c r="E159" i="167"/>
  <c r="E160" i="167"/>
  <c r="E161" i="167"/>
  <c r="E162" i="167"/>
  <c r="E163" i="167"/>
  <c r="E164" i="167"/>
  <c r="E165" i="167"/>
  <c r="E166" i="167"/>
  <c r="E167" i="167"/>
  <c r="E168" i="167"/>
  <c r="E169" i="167"/>
  <c r="E170" i="167"/>
  <c r="E171" i="167"/>
  <c r="E172" i="167"/>
  <c r="E173" i="167"/>
  <c r="E174" i="167"/>
  <c r="E175" i="167"/>
  <c r="E176" i="167"/>
  <c r="E177" i="167"/>
  <c r="E178" i="167"/>
  <c r="E179" i="167"/>
  <c r="E180" i="167"/>
  <c r="E181" i="167"/>
  <c r="E200" i="167"/>
  <c r="E201" i="167"/>
  <c r="E202" i="167"/>
  <c r="E203" i="167"/>
  <c r="E204" i="167"/>
  <c r="E205" i="167"/>
  <c r="E206" i="167"/>
  <c r="E207" i="167"/>
  <c r="E208" i="167"/>
  <c r="E209" i="167"/>
  <c r="E199" i="167"/>
  <c r="E210" i="167"/>
  <c r="E211" i="167"/>
  <c r="E212" i="167"/>
  <c r="E213" i="167"/>
  <c r="E214" i="167"/>
  <c r="N7" i="167"/>
  <c r="O7" i="167" s="1"/>
  <c r="Q7" i="167" s="1"/>
  <c r="AZ7" i="33" s="1"/>
  <c r="N8" i="167"/>
  <c r="O8" i="167" s="1"/>
  <c r="Q8" i="167" s="1"/>
  <c r="AZ8" i="33" s="1"/>
  <c r="N9" i="167"/>
  <c r="O9" i="167" s="1"/>
  <c r="Q9" i="167" s="1"/>
  <c r="AZ9" i="33" s="1"/>
  <c r="N10" i="167"/>
  <c r="O10" i="167" s="1"/>
  <c r="Q10" i="167" s="1"/>
  <c r="AZ10" i="33" s="1"/>
  <c r="N11" i="167"/>
  <c r="O11" i="167" s="1"/>
  <c r="Q11" i="167" s="1"/>
  <c r="N12" i="167"/>
  <c r="O12" i="167" s="1"/>
  <c r="Q12" i="167" s="1"/>
  <c r="AZ12" i="33" s="1"/>
  <c r="N13" i="167"/>
  <c r="O13" i="167" s="1"/>
  <c r="Q13" i="167" s="1"/>
  <c r="AZ13" i="33" s="1"/>
  <c r="N14" i="167"/>
  <c r="O14" i="167" s="1"/>
  <c r="Q14" i="167" s="1"/>
  <c r="AZ14" i="33" s="1"/>
  <c r="N15" i="167"/>
  <c r="O15" i="167" s="1"/>
  <c r="Q15" i="167" s="1"/>
  <c r="AZ15" i="33" s="1"/>
  <c r="N16" i="167"/>
  <c r="O16" i="167" s="1"/>
  <c r="Q16" i="167" s="1"/>
  <c r="AZ16" i="33" s="1"/>
  <c r="N17" i="167"/>
  <c r="O17" i="167" s="1"/>
  <c r="Q17" i="167" s="1"/>
  <c r="N18" i="167"/>
  <c r="O18" i="167" s="1"/>
  <c r="Q18" i="167" s="1"/>
  <c r="N19" i="167"/>
  <c r="O19" i="167" s="1"/>
  <c r="Q19" i="167" s="1"/>
  <c r="N20" i="167"/>
  <c r="O20" i="167" s="1"/>
  <c r="Q20" i="167" s="1"/>
  <c r="AZ20" i="33" s="1"/>
  <c r="N21" i="167"/>
  <c r="O21" i="167" s="1"/>
  <c r="Q21" i="167" s="1"/>
  <c r="N22" i="167"/>
  <c r="O22" i="167" s="1"/>
  <c r="Q22" i="167" s="1"/>
  <c r="AZ22" i="33" s="1"/>
  <c r="N23" i="167"/>
  <c r="O23" i="167" s="1"/>
  <c r="Q23" i="167" s="1"/>
  <c r="N24" i="167"/>
  <c r="O24" i="167" s="1"/>
  <c r="Q24" i="167" s="1"/>
  <c r="N25" i="167"/>
  <c r="O25" i="167" s="1"/>
  <c r="Q25" i="167" s="1"/>
  <c r="N26" i="167"/>
  <c r="O26" i="167" s="1"/>
  <c r="Q26" i="167" s="1"/>
  <c r="AZ26" i="33" s="1"/>
  <c r="N27" i="167"/>
  <c r="O27" i="167" s="1"/>
  <c r="Q27" i="167" s="1"/>
  <c r="N28" i="167"/>
  <c r="O28" i="167" s="1"/>
  <c r="Q28" i="167" s="1"/>
  <c r="AZ28" i="33" s="1"/>
  <c r="N29" i="167"/>
  <c r="O29" i="167" s="1"/>
  <c r="Q29" i="167" s="1"/>
  <c r="AZ29" i="33" s="1"/>
  <c r="N30" i="167"/>
  <c r="O30" i="167" s="1"/>
  <c r="Q30" i="167" s="1"/>
  <c r="AZ30" i="33" s="1"/>
  <c r="N31" i="167"/>
  <c r="O31" i="167" s="1"/>
  <c r="Q31" i="167" s="1"/>
  <c r="N32" i="167"/>
  <c r="O32" i="167" s="1"/>
  <c r="Q32" i="167" s="1"/>
  <c r="AZ32" i="33" s="1"/>
  <c r="N33" i="167"/>
  <c r="O33" i="167" s="1"/>
  <c r="Q33" i="167" s="1"/>
  <c r="AZ33" i="33" s="1"/>
  <c r="N34" i="167"/>
  <c r="O34" i="167" s="1"/>
  <c r="Q34" i="167" s="1"/>
  <c r="AZ34" i="33" s="1"/>
  <c r="N35" i="167"/>
  <c r="O35" i="167" s="1"/>
  <c r="Q35" i="167" s="1"/>
  <c r="N36" i="167"/>
  <c r="O36" i="167" s="1"/>
  <c r="Q36" i="167" s="1"/>
  <c r="AZ36" i="33" s="1"/>
  <c r="N37" i="167"/>
  <c r="O37" i="167" s="1"/>
  <c r="Q37" i="167" s="1"/>
  <c r="N38" i="167"/>
  <c r="O38" i="167" s="1"/>
  <c r="Q38" i="167" s="1"/>
  <c r="AZ38" i="33" s="1"/>
  <c r="N39" i="167"/>
  <c r="O39" i="167" s="1"/>
  <c r="Q39" i="167" s="1"/>
  <c r="N40" i="167"/>
  <c r="O40" i="167" s="1"/>
  <c r="Q40" i="167" s="1"/>
  <c r="AZ40" i="33" s="1"/>
  <c r="N41" i="167"/>
  <c r="O41" i="167" s="1"/>
  <c r="Q41" i="167" s="1"/>
  <c r="AZ41" i="33" s="1"/>
  <c r="N43" i="167"/>
  <c r="O43" i="167" s="1"/>
  <c r="Q43" i="167" s="1"/>
  <c r="N44" i="167"/>
  <c r="O44" i="167" s="1"/>
  <c r="Q44" i="167" s="1"/>
  <c r="AZ44" i="33" s="1"/>
  <c r="N45" i="167"/>
  <c r="O45" i="167" s="1"/>
  <c r="Q45" i="167" s="1"/>
  <c r="AZ45" i="33" s="1"/>
  <c r="N46" i="167"/>
  <c r="O46" i="167" s="1"/>
  <c r="Q46" i="167" s="1"/>
  <c r="N47" i="167"/>
  <c r="O47" i="167" s="1"/>
  <c r="Q47" i="167" s="1"/>
  <c r="N48" i="167"/>
  <c r="O48" i="167" s="1"/>
  <c r="Q48" i="167" s="1"/>
  <c r="AZ48" i="33" s="1"/>
  <c r="N49" i="167"/>
  <c r="O49" i="167" s="1"/>
  <c r="Q49" i="167" s="1"/>
  <c r="AZ49" i="33" s="1"/>
  <c r="N50" i="167"/>
  <c r="O50" i="167" s="1"/>
  <c r="Q50" i="167" s="1"/>
  <c r="AZ50" i="33" s="1"/>
  <c r="N51" i="167"/>
  <c r="O51" i="167" s="1"/>
  <c r="Q51" i="167" s="1"/>
  <c r="N52" i="167"/>
  <c r="O52" i="167" s="1"/>
  <c r="Q52" i="167" s="1"/>
  <c r="AZ52" i="33" s="1"/>
  <c r="N53" i="167"/>
  <c r="O53" i="167" s="1"/>
  <c r="Q53" i="167" s="1"/>
  <c r="AZ53" i="33" s="1"/>
  <c r="N54" i="167"/>
  <c r="O54" i="167" s="1"/>
  <c r="Q54" i="167" s="1"/>
  <c r="AZ54" i="33" s="1"/>
  <c r="N55" i="167"/>
  <c r="O55" i="167" s="1"/>
  <c r="Q55" i="167" s="1"/>
  <c r="N56" i="167"/>
  <c r="O56" i="167" s="1"/>
  <c r="Q56" i="167" s="1"/>
  <c r="N57" i="167"/>
  <c r="O57" i="167" s="1"/>
  <c r="Q57" i="167" s="1"/>
  <c r="AZ57" i="33" s="1"/>
  <c r="N58" i="167"/>
  <c r="O58" i="167" s="1"/>
  <c r="Q58" i="167" s="1"/>
  <c r="AZ58" i="33" s="1"/>
  <c r="N59" i="167"/>
  <c r="O59" i="167" s="1"/>
  <c r="Q59" i="167" s="1"/>
  <c r="N60" i="167"/>
  <c r="O60" i="167" s="1"/>
  <c r="Q60" i="167" s="1"/>
  <c r="AZ60" i="33" s="1"/>
  <c r="N61" i="167"/>
  <c r="O61" i="167" s="1"/>
  <c r="Q61" i="167" s="1"/>
  <c r="AZ61" i="33" s="1"/>
  <c r="N62" i="167"/>
  <c r="O62" i="167" s="1"/>
  <c r="Q62" i="167" s="1"/>
  <c r="AZ62" i="33" s="1"/>
  <c r="N63" i="167"/>
  <c r="O63" i="167" s="1"/>
  <c r="Q63" i="167" s="1"/>
  <c r="N64" i="167"/>
  <c r="O64" i="167" s="1"/>
  <c r="Q64" i="167" s="1"/>
  <c r="N65" i="167"/>
  <c r="O65" i="167" s="1"/>
  <c r="Q65" i="167" s="1"/>
  <c r="AZ65" i="33" s="1"/>
  <c r="N66" i="167"/>
  <c r="O66" i="167" s="1"/>
  <c r="Q66" i="167" s="1"/>
  <c r="AZ66" i="33" s="1"/>
  <c r="N67" i="167"/>
  <c r="O67" i="167" s="1"/>
  <c r="Q67" i="167" s="1"/>
  <c r="N68" i="167"/>
  <c r="O68" i="167" s="1"/>
  <c r="Q68" i="167" s="1"/>
  <c r="AZ68" i="33" s="1"/>
  <c r="N69" i="167"/>
  <c r="O69" i="167" s="1"/>
  <c r="Q69" i="167" s="1"/>
  <c r="N70" i="167"/>
  <c r="O70" i="167" s="1"/>
  <c r="Q70" i="167" s="1"/>
  <c r="AZ70" i="33" s="1"/>
  <c r="N71" i="167"/>
  <c r="O71" i="167" s="1"/>
  <c r="Q71" i="167" s="1"/>
  <c r="N72" i="167"/>
  <c r="O72" i="167" s="1"/>
  <c r="Q72" i="167" s="1"/>
  <c r="AZ72" i="33" s="1"/>
  <c r="N73" i="167"/>
  <c r="O73" i="167" s="1"/>
  <c r="Q73" i="167" s="1"/>
  <c r="N74" i="167"/>
  <c r="O74" i="167" s="1"/>
  <c r="Q74" i="167" s="1"/>
  <c r="AZ74" i="33" s="1"/>
  <c r="N75" i="167"/>
  <c r="O75" i="167" s="1"/>
  <c r="Q75" i="167" s="1"/>
  <c r="N78" i="167"/>
  <c r="O78" i="167" s="1"/>
  <c r="Q78" i="167" s="1"/>
  <c r="N79" i="167"/>
  <c r="O79" i="167" s="1"/>
  <c r="Q79" i="167" s="1"/>
  <c r="Q8" i="5" s="1"/>
  <c r="N80" i="167"/>
  <c r="O80" i="167" s="1"/>
  <c r="Q80" i="167" s="1"/>
  <c r="N82" i="141" s="1"/>
  <c r="P82" i="141" s="1"/>
  <c r="Q82" i="141" s="1"/>
  <c r="N81" i="167"/>
  <c r="O81" i="167" s="1"/>
  <c r="Q81" i="167" s="1"/>
  <c r="N82" i="167"/>
  <c r="O82" i="167" s="1"/>
  <c r="Q82" i="167" s="1"/>
  <c r="N82" i="241" s="1"/>
  <c r="P82" i="241" s="1"/>
  <c r="Q82" i="241" s="1"/>
  <c r="N83" i="167"/>
  <c r="O83" i="167" s="1"/>
  <c r="Q83" i="167" s="1"/>
  <c r="G82" i="67" s="1"/>
  <c r="I82" i="67" s="1"/>
  <c r="J82" i="67" s="1"/>
  <c r="N86" i="167"/>
  <c r="O86" i="167" s="1"/>
  <c r="Q86" i="167" s="1"/>
  <c r="N87" i="167"/>
  <c r="O87" i="167" s="1"/>
  <c r="Q87" i="167" s="1"/>
  <c r="N88" i="167"/>
  <c r="O88" i="167" s="1"/>
  <c r="Q88" i="167" s="1"/>
  <c r="AB82" i="214" s="1"/>
  <c r="AD82" i="214" s="1"/>
  <c r="AE82" i="214" s="1"/>
  <c r="N89" i="167"/>
  <c r="O89" i="167" s="1"/>
  <c r="Q89" i="167" s="1"/>
  <c r="AF82" i="215" s="1"/>
  <c r="N90" i="167"/>
  <c r="O90" i="167" s="1"/>
  <c r="Q90" i="167" s="1"/>
  <c r="AF82" i="216" s="1"/>
  <c r="N91" i="167"/>
  <c r="O91" i="167" s="1"/>
  <c r="Q91" i="167" s="1"/>
  <c r="N92" i="167"/>
  <c r="O92" i="167" s="1"/>
  <c r="Q92" i="167" s="1"/>
  <c r="AF82" i="219" s="1"/>
  <c r="N95" i="167"/>
  <c r="O95" i="167" s="1"/>
  <c r="Q95" i="167" s="1"/>
  <c r="N96" i="167"/>
  <c r="O96" i="167" s="1"/>
  <c r="Q96" i="167" s="1"/>
  <c r="Z82" i="113" s="1"/>
  <c r="AB82" i="113" s="1"/>
  <c r="AC82" i="113" s="1"/>
  <c r="N97" i="167"/>
  <c r="O97" i="167" s="1"/>
  <c r="Q97" i="167" s="1"/>
  <c r="N98" i="167"/>
  <c r="O98" i="167" s="1"/>
  <c r="Q98" i="167" s="1"/>
  <c r="AA82" i="212" s="1"/>
  <c r="AC82" i="212" s="1"/>
  <c r="AD82" i="212" s="1"/>
  <c r="N99" i="167"/>
  <c r="O99" i="167" s="1"/>
  <c r="Q99" i="167" s="1"/>
  <c r="AD82" i="192" s="1"/>
  <c r="N100" i="167"/>
  <c r="O100" i="167" s="1"/>
  <c r="Q100" i="167" s="1"/>
  <c r="N101" i="167"/>
  <c r="O101" i="167" s="1"/>
  <c r="Q101" i="167" s="1"/>
  <c r="AD82" i="190" s="1"/>
  <c r="N102" i="167"/>
  <c r="O102" i="167" s="1"/>
  <c r="Q102" i="167" s="1"/>
  <c r="Z82" i="242" s="1"/>
  <c r="AB82" i="242" s="1"/>
  <c r="AC82" i="242" s="1"/>
  <c r="AU82" i="242" s="1"/>
  <c r="N103" i="167"/>
  <c r="O103" i="167" s="1"/>
  <c r="Q103" i="167" s="1"/>
  <c r="AD82" i="196" s="1"/>
  <c r="N104" i="167"/>
  <c r="O104" i="167" s="1"/>
  <c r="Q104" i="167" s="1"/>
  <c r="Z82" i="203" s="1"/>
  <c r="AB82" i="203" s="1"/>
  <c r="AC82" i="203" s="1"/>
  <c r="AU82" i="203" s="1"/>
  <c r="N105" i="167"/>
  <c r="O105" i="167" s="1"/>
  <c r="Q105" i="167" s="1"/>
  <c r="Z82" i="243" s="1"/>
  <c r="AB82" i="243" s="1"/>
  <c r="AC82" i="243" s="1"/>
  <c r="AU82" i="243" s="1"/>
  <c r="N106" i="167"/>
  <c r="O106" i="167" s="1"/>
  <c r="Q106" i="167" s="1"/>
  <c r="Z82" i="209" s="1"/>
  <c r="AB82" i="209" s="1"/>
  <c r="AC82" i="209" s="1"/>
  <c r="AU82" i="209" s="1"/>
  <c r="N107" i="167"/>
  <c r="O107" i="167" s="1"/>
  <c r="Q107" i="167" s="1"/>
  <c r="N108" i="167"/>
  <c r="O108" i="167" s="1"/>
  <c r="Q108" i="167" s="1"/>
  <c r="N109" i="167"/>
  <c r="O109" i="167" s="1"/>
  <c r="Q109" i="167" s="1"/>
  <c r="N110" i="167"/>
  <c r="O110" i="167" s="1"/>
  <c r="Q110" i="167" s="1"/>
  <c r="Z82" i="232" s="1"/>
  <c r="AB82" i="232" s="1"/>
  <c r="AC82" i="232" s="1"/>
  <c r="AU82" i="232" s="1"/>
  <c r="N111" i="167"/>
  <c r="O111" i="167" s="1"/>
  <c r="Q111" i="167" s="1"/>
  <c r="N112" i="167"/>
  <c r="O112" i="167" s="1"/>
  <c r="Q112" i="167" s="1"/>
  <c r="Z82" i="204" s="1"/>
  <c r="AB82" i="204" s="1"/>
  <c r="AC82" i="204" s="1"/>
  <c r="AU82" i="204" s="1"/>
  <c r="N113" i="167"/>
  <c r="O113" i="167" s="1"/>
  <c r="Q113" i="167" s="1"/>
  <c r="N114" i="167"/>
  <c r="O114" i="167" s="1"/>
  <c r="Q114" i="167" s="1"/>
  <c r="N115" i="167"/>
  <c r="O115" i="167" s="1"/>
  <c r="Q115" i="167" s="1"/>
  <c r="N116" i="167"/>
  <c r="O116" i="167" s="1"/>
  <c r="Q116" i="167" s="1"/>
  <c r="N117" i="167"/>
  <c r="O117" i="167" s="1"/>
  <c r="Q117" i="167" s="1"/>
  <c r="N118" i="167"/>
  <c r="O118" i="167" s="1"/>
  <c r="Q118" i="167" s="1"/>
  <c r="N119" i="167"/>
  <c r="O119" i="167" s="1"/>
  <c r="Q119" i="167" s="1"/>
  <c r="N120" i="167"/>
  <c r="O120" i="167" s="1"/>
  <c r="Q120" i="167" s="1"/>
  <c r="Z82" i="202" s="1"/>
  <c r="AB82" i="202" s="1"/>
  <c r="AC82" i="202" s="1"/>
  <c r="AU82" i="202" s="1"/>
  <c r="N121" i="167"/>
  <c r="O121" i="167" s="1"/>
  <c r="Q121" i="167" s="1"/>
  <c r="N122" i="167"/>
  <c r="O122" i="167" s="1"/>
  <c r="Q122" i="167" s="1"/>
  <c r="N123" i="167"/>
  <c r="O123" i="167" s="1"/>
  <c r="Q123" i="167" s="1"/>
  <c r="N124" i="167"/>
  <c r="O124" i="167" s="1"/>
  <c r="Q124" i="167" s="1"/>
  <c r="Z82" i="246" s="1"/>
  <c r="AB82" i="246" s="1"/>
  <c r="AC82" i="246" s="1"/>
  <c r="AU82" i="246" s="1"/>
  <c r="N125" i="167"/>
  <c r="O125" i="167" s="1"/>
  <c r="Q125" i="167" s="1"/>
  <c r="N126" i="167"/>
  <c r="O126" i="167" s="1"/>
  <c r="Q126" i="167" s="1"/>
  <c r="O127" i="167"/>
  <c r="Q127" i="167" s="1"/>
  <c r="Z82" i="248" s="1"/>
  <c r="AB82" i="248" s="1"/>
  <c r="AC82" i="248" s="1"/>
  <c r="AU82" i="248" s="1"/>
  <c r="O128" i="167"/>
  <c r="Q128" i="167" s="1"/>
  <c r="Z82" i="247" s="1"/>
  <c r="AB82" i="247" s="1"/>
  <c r="AC82" i="247" s="1"/>
  <c r="AU82" i="247" s="1"/>
  <c r="N129" i="167"/>
  <c r="O129" i="167" s="1"/>
  <c r="Q129" i="167" s="1"/>
  <c r="Z82" i="244" s="1"/>
  <c r="AB82" i="244" s="1"/>
  <c r="AC82" i="244" s="1"/>
  <c r="AU82" i="244" s="1"/>
  <c r="N130" i="167"/>
  <c r="O130" i="167" s="1"/>
  <c r="Q130" i="167" s="1"/>
  <c r="N133" i="167"/>
  <c r="O133" i="167" s="1"/>
  <c r="Q133" i="167" s="1"/>
  <c r="V7" i="46" s="1"/>
  <c r="V8" i="46" s="1"/>
  <c r="N134" i="167"/>
  <c r="O134" i="167" s="1"/>
  <c r="Q134" i="167" s="1"/>
  <c r="V10" i="46" s="1"/>
  <c r="N135" i="167"/>
  <c r="O135" i="167" s="1"/>
  <c r="Q135" i="167" s="1"/>
  <c r="N136" i="167"/>
  <c r="O136" i="167" s="1"/>
  <c r="Q136" i="167" s="1"/>
  <c r="V12" i="46" s="1"/>
  <c r="N137" i="167"/>
  <c r="O137" i="167" s="1"/>
  <c r="Q137" i="167" s="1"/>
  <c r="V13" i="46" s="1"/>
  <c r="N138" i="167"/>
  <c r="O138" i="167" s="1"/>
  <c r="Q138" i="167" s="1"/>
  <c r="N139" i="167"/>
  <c r="O139" i="167" s="1"/>
  <c r="N140" i="167"/>
  <c r="O140" i="167" s="1"/>
  <c r="Q140" i="167" s="1"/>
  <c r="V16" i="46" s="1"/>
  <c r="N182" i="167"/>
  <c r="O182" i="167" s="1"/>
  <c r="Q182" i="167" s="1"/>
  <c r="N183" i="167"/>
  <c r="O183" i="167" s="1"/>
  <c r="Q183" i="167" s="1"/>
  <c r="N184" i="167"/>
  <c r="O184" i="167" s="1"/>
  <c r="Q184" i="167" s="1"/>
  <c r="N185" i="167"/>
  <c r="O185" i="167" s="1"/>
  <c r="Q185" i="167" s="1"/>
  <c r="N186" i="167"/>
  <c r="O186" i="167" s="1"/>
  <c r="Q186" i="167" s="1"/>
  <c r="N187" i="167"/>
  <c r="O187" i="167" s="1"/>
  <c r="Q187" i="167" s="1"/>
  <c r="N188" i="167"/>
  <c r="O188" i="167" s="1"/>
  <c r="Q188" i="167" s="1"/>
  <c r="N189" i="167"/>
  <c r="O189" i="167" s="1"/>
  <c r="Q189" i="167" s="1"/>
  <c r="N190" i="167"/>
  <c r="O190" i="167" s="1"/>
  <c r="Q190" i="167" s="1"/>
  <c r="N191" i="167"/>
  <c r="O191" i="167" s="1"/>
  <c r="Q191" i="167" s="1"/>
  <c r="N192" i="167"/>
  <c r="O192" i="167" s="1"/>
  <c r="Q192" i="167" s="1"/>
  <c r="N193" i="167"/>
  <c r="O193" i="167" s="1"/>
  <c r="Q193" i="167" s="1"/>
  <c r="N194" i="167"/>
  <c r="O194" i="167" s="1"/>
  <c r="Q194" i="167" s="1"/>
  <c r="N195" i="167"/>
  <c r="O195" i="167" s="1"/>
  <c r="Q195" i="167" s="1"/>
  <c r="N196" i="167"/>
  <c r="O196" i="167" s="1"/>
  <c r="Q196" i="167" s="1"/>
  <c r="N197" i="167"/>
  <c r="O197" i="167" s="1"/>
  <c r="Q197" i="167" s="1"/>
  <c r="N198" i="167"/>
  <c r="O198" i="167" s="1"/>
  <c r="Q198" i="167" s="1"/>
  <c r="N149" i="167"/>
  <c r="O149" i="167" s="1"/>
  <c r="Q149" i="167" s="1"/>
  <c r="N150" i="167"/>
  <c r="O150" i="167" s="1"/>
  <c r="Q150" i="167" s="1"/>
  <c r="N151" i="167"/>
  <c r="O151" i="167" s="1"/>
  <c r="Q151" i="167" s="1"/>
  <c r="N152" i="167"/>
  <c r="O152" i="167" s="1"/>
  <c r="Q152" i="167" s="1"/>
  <c r="N153" i="167"/>
  <c r="O153" i="167" s="1"/>
  <c r="Q153" i="167" s="1"/>
  <c r="N154" i="167"/>
  <c r="O154" i="167" s="1"/>
  <c r="Q154" i="167" s="1"/>
  <c r="N155" i="167"/>
  <c r="O155" i="167" s="1"/>
  <c r="Q155" i="167" s="1"/>
  <c r="N156" i="167"/>
  <c r="O156" i="167" s="1"/>
  <c r="Q156" i="167" s="1"/>
  <c r="N157" i="167"/>
  <c r="O157" i="167" s="1"/>
  <c r="Q157" i="167" s="1"/>
  <c r="N158" i="167"/>
  <c r="O158" i="167" s="1"/>
  <c r="Q158" i="167" s="1"/>
  <c r="N159" i="167"/>
  <c r="O159" i="167" s="1"/>
  <c r="Q159" i="167" s="1"/>
  <c r="N160" i="167"/>
  <c r="O160" i="167" s="1"/>
  <c r="Q160" i="167" s="1"/>
  <c r="N161" i="167"/>
  <c r="O161" i="167" s="1"/>
  <c r="Q161" i="167" s="1"/>
  <c r="N162" i="167"/>
  <c r="O162" i="167" s="1"/>
  <c r="Q162" i="167" s="1"/>
  <c r="N163" i="167"/>
  <c r="O163" i="167" s="1"/>
  <c r="Q163" i="167" s="1"/>
  <c r="N164" i="167"/>
  <c r="O164" i="167" s="1"/>
  <c r="Q164" i="167" s="1"/>
  <c r="N165" i="167"/>
  <c r="O165" i="167" s="1"/>
  <c r="Q165" i="167" s="1"/>
  <c r="N166" i="167"/>
  <c r="O166" i="167" s="1"/>
  <c r="Q166" i="167" s="1"/>
  <c r="N167" i="167"/>
  <c r="O167" i="167" s="1"/>
  <c r="Q167" i="167" s="1"/>
  <c r="N168" i="167"/>
  <c r="O168" i="167" s="1"/>
  <c r="Q168" i="167" s="1"/>
  <c r="N169" i="167"/>
  <c r="O169" i="167" s="1"/>
  <c r="Q169" i="167" s="1"/>
  <c r="N170" i="167"/>
  <c r="O170" i="167" s="1"/>
  <c r="Q170" i="167" s="1"/>
  <c r="N171" i="167"/>
  <c r="O171" i="167" s="1"/>
  <c r="Q171" i="167" s="1"/>
  <c r="N172" i="167"/>
  <c r="O172" i="167" s="1"/>
  <c r="Q172" i="167" s="1"/>
  <c r="N173" i="167"/>
  <c r="O173" i="167" s="1"/>
  <c r="Q173" i="167" s="1"/>
  <c r="N174" i="167"/>
  <c r="O174" i="167" s="1"/>
  <c r="Q174" i="167" s="1"/>
  <c r="N175" i="167"/>
  <c r="O175" i="167" s="1"/>
  <c r="Q175" i="167" s="1"/>
  <c r="N176" i="167"/>
  <c r="O176" i="167" s="1"/>
  <c r="Q176" i="167" s="1"/>
  <c r="N177" i="167"/>
  <c r="O177" i="167" s="1"/>
  <c r="Q177" i="167" s="1"/>
  <c r="N178" i="167"/>
  <c r="O178" i="167" s="1"/>
  <c r="Q178" i="167" s="1"/>
  <c r="N179" i="167"/>
  <c r="O179" i="167" s="1"/>
  <c r="Q179" i="167" s="1"/>
  <c r="N180" i="167"/>
  <c r="O180" i="167" s="1"/>
  <c r="Q180" i="167" s="1"/>
  <c r="N181" i="167"/>
  <c r="O181" i="167" s="1"/>
  <c r="Q181" i="167" s="1"/>
  <c r="N200" i="167"/>
  <c r="O200" i="167" s="1"/>
  <c r="Q200" i="167" s="1"/>
  <c r="N201" i="167"/>
  <c r="O201" i="167" s="1"/>
  <c r="Q201" i="167" s="1"/>
  <c r="N202" i="167"/>
  <c r="O202" i="167" s="1"/>
  <c r="Q202" i="167" s="1"/>
  <c r="N203" i="167"/>
  <c r="O203" i="167" s="1"/>
  <c r="Q203" i="167" s="1"/>
  <c r="N204" i="167"/>
  <c r="O204" i="167" s="1"/>
  <c r="Q204" i="167" s="1"/>
  <c r="N205" i="167"/>
  <c r="O205" i="167" s="1"/>
  <c r="Q205" i="167" s="1"/>
  <c r="N206" i="167"/>
  <c r="O206" i="167" s="1"/>
  <c r="Q206" i="167" s="1"/>
  <c r="N207" i="167"/>
  <c r="O207" i="167" s="1"/>
  <c r="Q207" i="167" s="1"/>
  <c r="N208" i="167"/>
  <c r="O208" i="167" s="1"/>
  <c r="Q208" i="167" s="1"/>
  <c r="N209" i="167"/>
  <c r="O209" i="167" s="1"/>
  <c r="Q209" i="167" s="1"/>
  <c r="N199" i="167"/>
  <c r="O199" i="167" s="1"/>
  <c r="Q199" i="167" s="1"/>
  <c r="N210" i="167"/>
  <c r="O210" i="167" s="1"/>
  <c r="Q210" i="167" s="1"/>
  <c r="N211" i="167"/>
  <c r="O211" i="167" s="1"/>
  <c r="Q211" i="167" s="1"/>
  <c r="N212" i="167"/>
  <c r="O212" i="167" s="1"/>
  <c r="Q212" i="167" s="1"/>
  <c r="N213" i="167"/>
  <c r="O213" i="167" s="1"/>
  <c r="Q213" i="167" s="1"/>
  <c r="N214" i="167"/>
  <c r="O214" i="167" s="1"/>
  <c r="Q214" i="167" s="1"/>
  <c r="O145" i="167"/>
  <c r="Q145" i="167" s="1"/>
  <c r="D4" i="72"/>
  <c r="E4" i="72"/>
  <c r="F4" i="72"/>
  <c r="G4" i="72"/>
  <c r="H4" i="72"/>
  <c r="I4" i="72"/>
  <c r="J4" i="72"/>
  <c r="K4" i="72"/>
  <c r="L4" i="72"/>
  <c r="M4" i="72"/>
  <c r="N4" i="72"/>
  <c r="O4" i="72"/>
  <c r="P4" i="72"/>
  <c r="Q4" i="72"/>
  <c r="R4" i="72"/>
  <c r="S4" i="72"/>
  <c r="T4" i="72"/>
  <c r="U4" i="72"/>
  <c r="V4" i="72"/>
  <c r="W4" i="72"/>
  <c r="X4" i="72"/>
  <c r="Y4" i="72"/>
  <c r="Z4" i="72"/>
  <c r="AA4" i="72"/>
  <c r="AB4" i="72"/>
  <c r="AC4" i="72"/>
  <c r="AD4" i="72"/>
  <c r="AE4" i="72"/>
  <c r="AF4" i="72"/>
  <c r="AG4" i="72"/>
  <c r="AH4" i="72"/>
  <c r="AI4" i="72"/>
  <c r="AJ4" i="72"/>
  <c r="AK4" i="72"/>
  <c r="AL4" i="72"/>
  <c r="AM4" i="72"/>
  <c r="AN4" i="72"/>
  <c r="AO4" i="72"/>
  <c r="AP4" i="72"/>
  <c r="AQ4" i="72"/>
  <c r="AR4" i="72"/>
  <c r="Q1" i="1"/>
  <c r="Q7" i="1"/>
  <c r="M7" i="67"/>
  <c r="N7" i="67"/>
  <c r="S85" i="67"/>
  <c r="AO7" i="231"/>
  <c r="AO7" i="232"/>
  <c r="AO7" i="239"/>
  <c r="AP7" i="211"/>
  <c r="AT88" i="211"/>
  <c r="AP7" i="212"/>
  <c r="AT88" i="212"/>
  <c r="AO7" i="113"/>
  <c r="AO7" i="189"/>
  <c r="AO7" i="190"/>
  <c r="AO7" i="192"/>
  <c r="AO7" i="193"/>
  <c r="AO7" i="194"/>
  <c r="AO7" i="195"/>
  <c r="AO7" i="196"/>
  <c r="AO7" i="199"/>
  <c r="AO7" i="200"/>
  <c r="AO7" i="201"/>
  <c r="AO7" i="204"/>
  <c r="AO7" i="209"/>
  <c r="AO7" i="224"/>
  <c r="AO7" i="225"/>
  <c r="AO7" i="246"/>
  <c r="Q8" i="1"/>
  <c r="M8" i="67"/>
  <c r="N8" i="67"/>
  <c r="AE8" i="229"/>
  <c r="AF8" i="229"/>
  <c r="AH8" i="229"/>
  <c r="AE8" i="230"/>
  <c r="AE8" i="231"/>
  <c r="AH8" i="231"/>
  <c r="AO8" i="231"/>
  <c r="AE8" i="232"/>
  <c r="AH8" i="232" s="1"/>
  <c r="AO8" i="232"/>
  <c r="AE8" i="239"/>
  <c r="AH8" i="239" s="1"/>
  <c r="AO8" i="239"/>
  <c r="AF8" i="211"/>
  <c r="AK8" i="211"/>
  <c r="AP8" i="211"/>
  <c r="AF8" i="212"/>
  <c r="AI8" i="212" s="1"/>
  <c r="AK8" i="212"/>
  <c r="AG8" i="212"/>
  <c r="AP8" i="212"/>
  <c r="AE8" i="113"/>
  <c r="AO8" i="113"/>
  <c r="AE8" i="220"/>
  <c r="AE8" i="189"/>
  <c r="AJ8" i="189" s="1"/>
  <c r="AH8" i="189"/>
  <c r="AF8" i="189"/>
  <c r="AO8" i="189"/>
  <c r="AE8" i="190"/>
  <c r="AF8" i="190"/>
  <c r="AO8" i="190"/>
  <c r="AE8" i="191"/>
  <c r="AJ8" i="191" s="1"/>
  <c r="AH8" i="191"/>
  <c r="AE8" i="192"/>
  <c r="AO8" i="192"/>
  <c r="AE8" i="193"/>
  <c r="AO8" i="193"/>
  <c r="AE8" i="194"/>
  <c r="AO8" i="194"/>
  <c r="AE8" i="195"/>
  <c r="AJ8" i="195" s="1"/>
  <c r="AO8" i="195"/>
  <c r="AE8" i="196"/>
  <c r="AO8" i="196"/>
  <c r="AE8" i="199"/>
  <c r="AO8" i="199"/>
  <c r="AE8" i="200"/>
  <c r="AO8" i="200"/>
  <c r="AE8" i="201"/>
  <c r="AJ8" i="201" s="1"/>
  <c r="AO8" i="201"/>
  <c r="AE8" i="202"/>
  <c r="AJ8" i="202" s="1"/>
  <c r="AE8" i="203"/>
  <c r="AE8" i="204"/>
  <c r="AJ8" i="204" s="1"/>
  <c r="AH8" i="204"/>
  <c r="AK8" i="204" s="1"/>
  <c r="AF8" i="204"/>
  <c r="AO8" i="204"/>
  <c r="AE8" i="205"/>
  <c r="AE8" i="206"/>
  <c r="AJ8" i="206" s="1"/>
  <c r="AH8" i="206"/>
  <c r="AE8" i="207"/>
  <c r="AJ8" i="207"/>
  <c r="AH8" i="207"/>
  <c r="AF8" i="207"/>
  <c r="AE8" i="208"/>
  <c r="AE8" i="209"/>
  <c r="AJ8" i="209" s="1"/>
  <c r="AH8" i="209"/>
  <c r="AO8" i="209"/>
  <c r="AE8" i="224"/>
  <c r="AO8" i="224"/>
  <c r="AE8" i="225"/>
  <c r="AO8" i="225"/>
  <c r="AE8" i="242"/>
  <c r="AE8" i="243"/>
  <c r="AH8" i="243"/>
  <c r="AE8" i="244"/>
  <c r="AJ8" i="244" s="1"/>
  <c r="AE8" i="246"/>
  <c r="AF8" i="246" s="1"/>
  <c r="AJ8" i="246"/>
  <c r="AO8" i="246"/>
  <c r="AE8" i="248"/>
  <c r="AF8" i="248" s="1"/>
  <c r="AJ8" i="248"/>
  <c r="AE8" i="247"/>
  <c r="Q9" i="1"/>
  <c r="M9" i="67"/>
  <c r="N9" i="67"/>
  <c r="AE9" i="229"/>
  <c r="AH9" i="229" s="1"/>
  <c r="AE9" i="230"/>
  <c r="AE9" i="231"/>
  <c r="AO9" i="231"/>
  <c r="AE9" i="232"/>
  <c r="AO9" i="232"/>
  <c r="AE9" i="239"/>
  <c r="AO9" i="239"/>
  <c r="AF9" i="211"/>
  <c r="AG9" i="211" s="1"/>
  <c r="AI9" i="211"/>
  <c r="AP9" i="211"/>
  <c r="AF9" i="212"/>
  <c r="AK9" i="212" s="1"/>
  <c r="AP9" i="212"/>
  <c r="AE9" i="113"/>
  <c r="AF9" i="113" s="1"/>
  <c r="AH9" i="113"/>
  <c r="AO9" i="113"/>
  <c r="AE9" i="220"/>
  <c r="AE9" i="189"/>
  <c r="AF9" i="189"/>
  <c r="AO9" i="189"/>
  <c r="AE9" i="190"/>
  <c r="AJ9" i="190" s="1"/>
  <c r="AO9" i="190"/>
  <c r="AE9" i="191"/>
  <c r="AF9" i="191" s="1"/>
  <c r="AE9" i="192"/>
  <c r="AJ9" i="192" s="1"/>
  <c r="AO9" i="192"/>
  <c r="AE9" i="193"/>
  <c r="AJ9" i="193" s="1"/>
  <c r="AH9" i="193"/>
  <c r="AO9" i="193"/>
  <c r="AE9" i="194"/>
  <c r="AF9" i="194" s="1"/>
  <c r="AJ9" i="194"/>
  <c r="AO9" i="194"/>
  <c r="AE9" i="195"/>
  <c r="AO9" i="195"/>
  <c r="AE9" i="196"/>
  <c r="AF9" i="196" s="1"/>
  <c r="AJ9" i="196"/>
  <c r="AO9" i="196"/>
  <c r="AE9" i="199"/>
  <c r="AO9" i="199"/>
  <c r="AE9" i="200"/>
  <c r="AJ9" i="200" s="1"/>
  <c r="AO9" i="200"/>
  <c r="AE9" i="201"/>
  <c r="AH9" i="201" s="1"/>
  <c r="AO9" i="201"/>
  <c r="AE9" i="202"/>
  <c r="AE9" i="203"/>
  <c r="AH9" i="203" s="1"/>
  <c r="AJ9" i="203"/>
  <c r="AE9" i="204"/>
  <c r="AJ9" i="204" s="1"/>
  <c r="AO9" i="204"/>
  <c r="AE9" i="205"/>
  <c r="AF9" i="205" s="1"/>
  <c r="AE9" i="206"/>
  <c r="AF9" i="206" s="1"/>
  <c r="AJ9" i="206"/>
  <c r="AE9" i="207"/>
  <c r="AF9" i="207" s="1"/>
  <c r="AE9" i="208"/>
  <c r="AJ9" i="208"/>
  <c r="AE9" i="209"/>
  <c r="AJ9" i="209" s="1"/>
  <c r="AO9" i="209"/>
  <c r="AE9" i="224"/>
  <c r="AO9" i="224"/>
  <c r="AE9" i="225"/>
  <c r="AH9" i="225" s="1"/>
  <c r="AJ9" i="225"/>
  <c r="AO9" i="225"/>
  <c r="AE9" i="242"/>
  <c r="AF9" i="242" s="1"/>
  <c r="AH9" i="242"/>
  <c r="AE9" i="243"/>
  <c r="AE9" i="244"/>
  <c r="AH9" i="244" s="1"/>
  <c r="AE9" i="246"/>
  <c r="AH9" i="246" s="1"/>
  <c r="AJ9" i="246"/>
  <c r="AF9" i="246"/>
  <c r="AO9" i="246"/>
  <c r="AE9" i="248"/>
  <c r="AH9" i="248" s="1"/>
  <c r="AJ9" i="248"/>
  <c r="AE9" i="247"/>
  <c r="Q10" i="1"/>
  <c r="M10" i="67"/>
  <c r="N10" i="67"/>
  <c r="AE10" i="229"/>
  <c r="AH10" i="229" s="1"/>
  <c r="AE10" i="230"/>
  <c r="AF10" i="230" s="1"/>
  <c r="AE10" i="231"/>
  <c r="AH10" i="231" s="1"/>
  <c r="AF10" i="231"/>
  <c r="AO10" i="231"/>
  <c r="AE10" i="232"/>
  <c r="AF10" i="232"/>
  <c r="AO10" i="232"/>
  <c r="AE10" i="239"/>
  <c r="AF10" i="239" s="1"/>
  <c r="AH10" i="239"/>
  <c r="AJ10" i="239"/>
  <c r="AO10" i="239"/>
  <c r="AF10" i="211"/>
  <c r="AK10" i="211"/>
  <c r="AP10" i="211"/>
  <c r="AF10" i="212"/>
  <c r="AI10" i="212" s="1"/>
  <c r="AK10" i="212"/>
  <c r="AG10" i="212"/>
  <c r="AP10" i="212"/>
  <c r="AE10" i="113"/>
  <c r="AF10" i="113" s="1"/>
  <c r="AJ10" i="113"/>
  <c r="AO10" i="113"/>
  <c r="AE10" i="220"/>
  <c r="AE10" i="189"/>
  <c r="AO10" i="189"/>
  <c r="AE10" i="190"/>
  <c r="AO10" i="190"/>
  <c r="AE10" i="191"/>
  <c r="AJ10" i="191" s="1"/>
  <c r="AE10" i="192"/>
  <c r="AF10" i="192"/>
  <c r="AO10" i="192"/>
  <c r="AE10" i="193"/>
  <c r="AF10" i="193" s="1"/>
  <c r="AH10" i="193"/>
  <c r="AO10" i="193"/>
  <c r="AE10" i="194"/>
  <c r="AF10" i="194" s="1"/>
  <c r="AO10" i="194"/>
  <c r="AE10" i="195"/>
  <c r="AO10" i="195"/>
  <c r="AE10" i="196"/>
  <c r="AJ10" i="196"/>
  <c r="AO10" i="196"/>
  <c r="AE10" i="199"/>
  <c r="AO10" i="199"/>
  <c r="AE10" i="200"/>
  <c r="AJ10" i="200" s="1"/>
  <c r="AH10" i="200"/>
  <c r="AK10" i="200" s="1"/>
  <c r="AF10" i="200"/>
  <c r="AO10" i="200"/>
  <c r="AE10" i="201"/>
  <c r="AJ10" i="201" s="1"/>
  <c r="AF10" i="201"/>
  <c r="AO10" i="201"/>
  <c r="AE10" i="202"/>
  <c r="AF10" i="202" s="1"/>
  <c r="AE10" i="203"/>
  <c r="AJ10" i="203" s="1"/>
  <c r="AH10" i="203"/>
  <c r="AK10" i="203" s="1"/>
  <c r="AE10" i="204"/>
  <c r="AO10" i="204"/>
  <c r="AE10" i="205"/>
  <c r="AH10" i="205"/>
  <c r="AE10" i="206"/>
  <c r="AH10" i="206" s="1"/>
  <c r="AE10" i="207"/>
  <c r="AE10" i="208"/>
  <c r="AH10" i="208" s="1"/>
  <c r="AE10" i="209"/>
  <c r="AJ10" i="209" s="1"/>
  <c r="AH10" i="209"/>
  <c r="AK10" i="209" s="1"/>
  <c r="AF10" i="209"/>
  <c r="AO10" i="209"/>
  <c r="AE10" i="224"/>
  <c r="AO10" i="224"/>
  <c r="AE10" i="225"/>
  <c r="AJ10" i="225" s="1"/>
  <c r="AO10" i="225"/>
  <c r="AE10" i="242"/>
  <c r="AE10" i="243"/>
  <c r="AE10" i="244"/>
  <c r="AE10" i="246"/>
  <c r="AF10" i="246" s="1"/>
  <c r="AO10" i="246"/>
  <c r="AE10" i="248"/>
  <c r="AE10" i="247"/>
  <c r="Q11" i="1"/>
  <c r="M11" i="67"/>
  <c r="N11" i="67"/>
  <c r="AE11" i="229"/>
  <c r="AH11" i="229"/>
  <c r="AE11" i="230"/>
  <c r="AF11" i="230" s="1"/>
  <c r="AE11" i="231"/>
  <c r="AH11" i="231" s="1"/>
  <c r="AO11" i="231"/>
  <c r="AE11" i="232"/>
  <c r="AH11" i="232" s="1"/>
  <c r="AO11" i="232"/>
  <c r="AE11" i="239"/>
  <c r="AO11" i="239"/>
  <c r="AF11" i="211"/>
  <c r="AP11" i="211"/>
  <c r="AF11" i="212"/>
  <c r="AP11" i="212"/>
  <c r="AE11" i="113"/>
  <c r="AO11" i="113"/>
  <c r="AE11" i="220"/>
  <c r="AE11" i="189"/>
  <c r="AO11" i="189"/>
  <c r="AE11" i="190"/>
  <c r="AO11" i="190"/>
  <c r="AE11" i="191"/>
  <c r="AE11" i="192"/>
  <c r="AJ11" i="192" s="1"/>
  <c r="AO11" i="192"/>
  <c r="AE11" i="193"/>
  <c r="AJ11" i="193" s="1"/>
  <c r="AO11" i="193"/>
  <c r="AE11" i="194"/>
  <c r="AO11" i="194"/>
  <c r="AE11" i="195"/>
  <c r="AJ11" i="195" s="1"/>
  <c r="AO11" i="195"/>
  <c r="AE11" i="196"/>
  <c r="AO11" i="196"/>
  <c r="AE11" i="199"/>
  <c r="AJ11" i="199" s="1"/>
  <c r="AO11" i="199"/>
  <c r="AE11" i="200"/>
  <c r="AH11" i="200"/>
  <c r="AO11" i="200"/>
  <c r="AE11" i="201"/>
  <c r="AO11" i="201"/>
  <c r="AE11" i="202"/>
  <c r="AE11" i="203"/>
  <c r="AE11" i="204"/>
  <c r="AJ11" i="204" s="1"/>
  <c r="AF11" i="204"/>
  <c r="AO11" i="204"/>
  <c r="AE11" i="205"/>
  <c r="AF11" i="205"/>
  <c r="AJ11" i="205"/>
  <c r="AE11" i="206"/>
  <c r="AF11" i="206" s="1"/>
  <c r="AE11" i="207"/>
  <c r="AH11" i="207"/>
  <c r="AJ11" i="207"/>
  <c r="AE11" i="208"/>
  <c r="AE11" i="209"/>
  <c r="AJ11" i="209"/>
  <c r="AO11" i="209"/>
  <c r="AE11" i="224"/>
  <c r="AO11" i="224"/>
  <c r="AE11" i="225"/>
  <c r="AO11" i="225"/>
  <c r="AE11" i="242"/>
  <c r="AJ11" i="242" s="1"/>
  <c r="AE11" i="243"/>
  <c r="AF11" i="243" s="1"/>
  <c r="AE11" i="244"/>
  <c r="AE11" i="246"/>
  <c r="AO11" i="246"/>
  <c r="AE11" i="248"/>
  <c r="AJ11" i="248" s="1"/>
  <c r="AF11" i="248"/>
  <c r="AE11" i="247"/>
  <c r="Q12" i="1"/>
  <c r="M12" i="67"/>
  <c r="N12" i="67"/>
  <c r="AO12" i="231"/>
  <c r="AO12" i="232"/>
  <c r="AO12" i="239"/>
  <c r="AP12" i="211"/>
  <c r="AP12" i="212"/>
  <c r="AO12" i="113"/>
  <c r="AO12" i="189"/>
  <c r="AO12" i="190"/>
  <c r="AO12" i="192"/>
  <c r="AO12" i="193"/>
  <c r="AO12" i="194"/>
  <c r="AO12" i="195"/>
  <c r="AO12" i="196"/>
  <c r="AO12" i="199"/>
  <c r="AO12" i="200"/>
  <c r="AO12" i="201"/>
  <c r="AO12" i="204"/>
  <c r="AO12" i="209"/>
  <c r="AO12" i="224"/>
  <c r="AO12" i="225"/>
  <c r="AO12" i="246"/>
  <c r="Q13" i="1"/>
  <c r="M13" i="67"/>
  <c r="N13" i="67"/>
  <c r="AE13" i="229"/>
  <c r="AJ13" i="229" s="1"/>
  <c r="AE13" i="230"/>
  <c r="AH13" i="230" s="1"/>
  <c r="AF13" i="230"/>
  <c r="AJ13" i="230"/>
  <c r="AE13" i="231"/>
  <c r="AF13" i="231" s="1"/>
  <c r="AO13" i="231"/>
  <c r="AE13" i="232"/>
  <c r="AO13" i="232"/>
  <c r="AE13" i="239"/>
  <c r="AO13" i="239"/>
  <c r="AF13" i="211"/>
  <c r="AP13" i="211"/>
  <c r="AF13" i="212"/>
  <c r="AP13" i="212"/>
  <c r="AE13" i="113"/>
  <c r="AJ13" i="113" s="1"/>
  <c r="AO13" i="113"/>
  <c r="AE13" i="220"/>
  <c r="AH13" i="220" s="1"/>
  <c r="AE13" i="189"/>
  <c r="AH13" i="189" s="1"/>
  <c r="AO13" i="189"/>
  <c r="AE13" i="190"/>
  <c r="AO13" i="190"/>
  <c r="AE13" i="191"/>
  <c r="AE13" i="192"/>
  <c r="AH13" i="192" s="1"/>
  <c r="AO13" i="192"/>
  <c r="AE13" i="193"/>
  <c r="AH13" i="193" s="1"/>
  <c r="AO13" i="193"/>
  <c r="AE13" i="194"/>
  <c r="AF13" i="194" s="1"/>
  <c r="AO13" i="194"/>
  <c r="AE13" i="195"/>
  <c r="AO13" i="195"/>
  <c r="AE13" i="196"/>
  <c r="AO13" i="196"/>
  <c r="AE13" i="199"/>
  <c r="AH13" i="199" s="1"/>
  <c r="AO13" i="199"/>
  <c r="AE13" i="200"/>
  <c r="AO13" i="200"/>
  <c r="AE13" i="201"/>
  <c r="AH13" i="201" s="1"/>
  <c r="AO13" i="201"/>
  <c r="AE13" i="202"/>
  <c r="AE13" i="203"/>
  <c r="AE13" i="204"/>
  <c r="AJ13" i="204" s="1"/>
  <c r="AH13" i="204"/>
  <c r="AO13" i="204"/>
  <c r="AE13" i="205"/>
  <c r="AJ13" i="205" s="1"/>
  <c r="AE13" i="206"/>
  <c r="AH13" i="206"/>
  <c r="AF13" i="206"/>
  <c r="AE13" i="207"/>
  <c r="AH13" i="207" s="1"/>
  <c r="AF13" i="207"/>
  <c r="AE13" i="208"/>
  <c r="AE13" i="209"/>
  <c r="AJ13" i="209" s="1"/>
  <c r="AF13" i="209"/>
  <c r="AO13" i="209"/>
  <c r="AE13" i="224"/>
  <c r="AJ13" i="224"/>
  <c r="AO13" i="224"/>
  <c r="AE13" i="225"/>
  <c r="AO13" i="225"/>
  <c r="AE13" i="242"/>
  <c r="AE13" i="243"/>
  <c r="AE13" i="244"/>
  <c r="AJ13" i="244" s="1"/>
  <c r="AE13" i="246"/>
  <c r="AJ13" i="246" s="1"/>
  <c r="AH13" i="246"/>
  <c r="AK13" i="246" s="1"/>
  <c r="AF13" i="246"/>
  <c r="AO13" i="246"/>
  <c r="AE13" i="248"/>
  <c r="AH13" i="248"/>
  <c r="AE13" i="247"/>
  <c r="AJ13" i="247" s="1"/>
  <c r="Q14" i="1"/>
  <c r="M14" i="67"/>
  <c r="N14" i="67"/>
  <c r="AO14" i="231"/>
  <c r="AO14" i="232"/>
  <c r="AO14" i="239"/>
  <c r="AP14" i="211"/>
  <c r="AP14" i="212"/>
  <c r="AO14" i="113"/>
  <c r="AO14" i="189"/>
  <c r="AO14" i="190"/>
  <c r="AO14" i="192"/>
  <c r="AO14" i="193"/>
  <c r="AO14" i="194"/>
  <c r="AO14" i="195"/>
  <c r="AO14" i="196"/>
  <c r="AO14" i="199"/>
  <c r="AO14" i="200"/>
  <c r="AO14" i="201"/>
  <c r="AO14" i="204"/>
  <c r="AO14" i="209"/>
  <c r="AO14" i="224"/>
  <c r="AO14" i="225"/>
  <c r="AO14" i="246"/>
  <c r="Q15" i="1"/>
  <c r="M15" i="67"/>
  <c r="N15" i="67"/>
  <c r="AO15" i="231"/>
  <c r="AO15" i="232"/>
  <c r="AO15" i="239"/>
  <c r="M15" i="238"/>
  <c r="AD7" i="46" s="1"/>
  <c r="F4" i="178"/>
  <c r="D7" i="46"/>
  <c r="M23" i="238"/>
  <c r="F5" i="178"/>
  <c r="D10" i="46"/>
  <c r="F6" i="178"/>
  <c r="D11" i="46"/>
  <c r="F7" i="178"/>
  <c r="D12" i="46"/>
  <c r="F8" i="178"/>
  <c r="D13" i="46"/>
  <c r="F9" i="178"/>
  <c r="D14" i="46"/>
  <c r="F10" i="178"/>
  <c r="F11" i="178"/>
  <c r="D15" i="46"/>
  <c r="F12" i="178"/>
  <c r="D16" i="46"/>
  <c r="AP7" i="46"/>
  <c r="AT25" i="46"/>
  <c r="AP15" i="211"/>
  <c r="AP15" i="212"/>
  <c r="AO15" i="113"/>
  <c r="AO15" i="189"/>
  <c r="AO15" i="190"/>
  <c r="AO15" i="192"/>
  <c r="AO15" i="193"/>
  <c r="AO15" i="194"/>
  <c r="AO15" i="195"/>
  <c r="AO15" i="196"/>
  <c r="AO15" i="199"/>
  <c r="AO15" i="200"/>
  <c r="AO15" i="201"/>
  <c r="AO15" i="204"/>
  <c r="AO15" i="209"/>
  <c r="AO15" i="224"/>
  <c r="AO15" i="225"/>
  <c r="AO15" i="246"/>
  <c r="Q16" i="1"/>
  <c r="M16" i="67"/>
  <c r="N16" i="67"/>
  <c r="AE16" i="229"/>
  <c r="AF16" i="229"/>
  <c r="AE16" i="230"/>
  <c r="AJ16" i="230" s="1"/>
  <c r="AE16" i="231"/>
  <c r="AO16" i="231"/>
  <c r="AE16" i="232"/>
  <c r="AH16" i="232" s="1"/>
  <c r="AO16" i="232"/>
  <c r="AE16" i="239"/>
  <c r="AF16" i="239" s="1"/>
  <c r="AO16" i="239"/>
  <c r="AF16" i="211"/>
  <c r="AK16" i="211" s="1"/>
  <c r="AP16" i="211"/>
  <c r="AF16" i="212"/>
  <c r="AP16" i="212"/>
  <c r="AE16" i="113"/>
  <c r="AO16" i="113"/>
  <c r="AE16" i="220"/>
  <c r="AH16" i="220" s="1"/>
  <c r="AE16" i="189"/>
  <c r="AH16" i="189"/>
  <c r="AJ16" i="189"/>
  <c r="AF16" i="189"/>
  <c r="AO16" i="189"/>
  <c r="AE16" i="190"/>
  <c r="AH16" i="190" s="1"/>
  <c r="AO16" i="190"/>
  <c r="AE16" i="191"/>
  <c r="AJ16" i="191" s="1"/>
  <c r="AE16" i="192"/>
  <c r="AO16" i="192"/>
  <c r="AE16" i="193"/>
  <c r="AO16" i="193"/>
  <c r="AE16" i="194"/>
  <c r="AF16" i="194"/>
  <c r="AO16" i="194"/>
  <c r="AE16" i="195"/>
  <c r="AO16" i="195"/>
  <c r="AE16" i="196"/>
  <c r="AH16" i="196" s="1"/>
  <c r="AO16" i="196"/>
  <c r="AE16" i="199"/>
  <c r="AO16" i="199"/>
  <c r="AE16" i="200"/>
  <c r="AF16" i="200"/>
  <c r="AO16" i="200"/>
  <c r="AE16" i="201"/>
  <c r="AO16" i="201"/>
  <c r="AE16" i="202"/>
  <c r="AJ16" i="202" s="1"/>
  <c r="AE16" i="203"/>
  <c r="AH16" i="203" s="1"/>
  <c r="AJ16" i="203"/>
  <c r="AF16" i="203"/>
  <c r="AE16" i="204"/>
  <c r="AJ16" i="204" s="1"/>
  <c r="AO16" i="204"/>
  <c r="AE16" i="205"/>
  <c r="AH16" i="205" s="1"/>
  <c r="AE16" i="206"/>
  <c r="AE16" i="207"/>
  <c r="AE16" i="208"/>
  <c r="AE16" i="209"/>
  <c r="AF16" i="209" s="1"/>
  <c r="AO16" i="209"/>
  <c r="AE16" i="224"/>
  <c r="AH16" i="224" s="1"/>
  <c r="AO16" i="224"/>
  <c r="AE16" i="225"/>
  <c r="AH16" i="225" s="1"/>
  <c r="AJ16" i="225"/>
  <c r="AF16" i="225"/>
  <c r="AO16" i="225"/>
  <c r="AE16" i="242"/>
  <c r="AH16" i="242"/>
  <c r="AE16" i="243"/>
  <c r="AE16" i="244"/>
  <c r="AJ16" i="244"/>
  <c r="AH16" i="244"/>
  <c r="AK16" i="244" s="1"/>
  <c r="AF16" i="244"/>
  <c r="AE16" i="246"/>
  <c r="AJ16" i="246"/>
  <c r="AO16" i="246"/>
  <c r="AE16" i="248"/>
  <c r="AH16" i="248" s="1"/>
  <c r="AE16" i="247"/>
  <c r="AF16" i="247" s="1"/>
  <c r="Q17" i="1"/>
  <c r="M17" i="67"/>
  <c r="N17" i="67"/>
  <c r="AO17" i="231"/>
  <c r="AO17" i="232"/>
  <c r="AO17" i="239"/>
  <c r="AP17" i="211"/>
  <c r="AP17" i="212"/>
  <c r="AO17" i="113"/>
  <c r="AO17" i="189"/>
  <c r="AO17" i="190"/>
  <c r="AO17" i="192"/>
  <c r="AO17" i="193"/>
  <c r="AO17" i="194"/>
  <c r="AO17" i="195"/>
  <c r="AO17" i="196"/>
  <c r="AO17" i="199"/>
  <c r="AO17" i="200"/>
  <c r="AO17" i="201"/>
  <c r="AO17" i="204"/>
  <c r="AO17" i="209"/>
  <c r="AO17" i="224"/>
  <c r="AO17" i="225"/>
  <c r="AO17" i="246"/>
  <c r="Q18" i="1"/>
  <c r="M18" i="67"/>
  <c r="N18" i="67"/>
  <c r="AO18" i="231"/>
  <c r="AO18" i="232"/>
  <c r="AO18" i="239"/>
  <c r="AP18" i="211"/>
  <c r="AP18" i="212"/>
  <c r="AO18" i="113"/>
  <c r="AO18" i="189"/>
  <c r="AO18" i="190"/>
  <c r="AO18" i="192"/>
  <c r="AO18" i="193"/>
  <c r="AO18" i="194"/>
  <c r="AO18" i="195"/>
  <c r="AO18" i="196"/>
  <c r="AO18" i="199"/>
  <c r="AO18" i="200"/>
  <c r="AO18" i="201"/>
  <c r="AO18" i="204"/>
  <c r="AO18" i="209"/>
  <c r="AO18" i="224"/>
  <c r="AO18" i="225"/>
  <c r="AO18" i="246"/>
  <c r="Q19" i="1"/>
  <c r="M19" i="67"/>
  <c r="N19" i="67"/>
  <c r="AE19" i="229"/>
  <c r="AF19" i="229" s="1"/>
  <c r="AE19" i="230"/>
  <c r="AE19" i="231"/>
  <c r="AO19" i="231"/>
  <c r="AE19" i="232"/>
  <c r="AO19" i="232"/>
  <c r="AE19" i="239"/>
  <c r="AH19" i="239"/>
  <c r="AO19" i="239"/>
  <c r="AF19" i="211"/>
  <c r="AK19" i="211" s="1"/>
  <c r="AP19" i="211"/>
  <c r="AF19" i="212"/>
  <c r="AI19" i="212"/>
  <c r="AK19" i="212"/>
  <c r="AG19" i="212"/>
  <c r="AP19" i="212"/>
  <c r="AE19" i="113"/>
  <c r="AJ19" i="113" s="1"/>
  <c r="AO19" i="113"/>
  <c r="AE19" i="220"/>
  <c r="AH19" i="220" s="1"/>
  <c r="AE19" i="189"/>
  <c r="AJ19" i="189" s="1"/>
  <c r="AO19" i="189"/>
  <c r="AE19" i="190"/>
  <c r="AH19" i="190" s="1"/>
  <c r="AO19" i="190"/>
  <c r="AE19" i="191"/>
  <c r="AE19" i="192"/>
  <c r="AO19" i="192"/>
  <c r="AE19" i="193"/>
  <c r="AJ19" i="193" s="1"/>
  <c r="AF19" i="193"/>
  <c r="AO19" i="193"/>
  <c r="AE19" i="194"/>
  <c r="AO19" i="194"/>
  <c r="AE19" i="195"/>
  <c r="AJ19" i="195" s="1"/>
  <c r="AO19" i="195"/>
  <c r="AE19" i="196"/>
  <c r="AO19" i="196"/>
  <c r="AE19" i="199"/>
  <c r="AJ19" i="199" s="1"/>
  <c r="AO19" i="199"/>
  <c r="AE19" i="200"/>
  <c r="AO19" i="200"/>
  <c r="AE19" i="201"/>
  <c r="AO19" i="201"/>
  <c r="AE19" i="202"/>
  <c r="AE19" i="203"/>
  <c r="AE19" i="204"/>
  <c r="AH19" i="204"/>
  <c r="AO19" i="204"/>
  <c r="AE19" i="205"/>
  <c r="AJ19" i="205" s="1"/>
  <c r="AE19" i="206"/>
  <c r="AH19" i="206" s="1"/>
  <c r="AE19" i="207"/>
  <c r="AH19" i="207" s="1"/>
  <c r="AF19" i="207"/>
  <c r="AE19" i="208"/>
  <c r="AH19" i="208" s="1"/>
  <c r="AE19" i="209"/>
  <c r="AO19" i="209"/>
  <c r="AE19" i="224"/>
  <c r="AO19" i="224"/>
  <c r="AE19" i="225"/>
  <c r="AJ19" i="225"/>
  <c r="AO19" i="225"/>
  <c r="AE19" i="242"/>
  <c r="AE19" i="243"/>
  <c r="AE19" i="244"/>
  <c r="AE19" i="246"/>
  <c r="AH19" i="246" s="1"/>
  <c r="AO19" i="246"/>
  <c r="AE19" i="248"/>
  <c r="AF19" i="248" s="1"/>
  <c r="AJ19" i="248"/>
  <c r="AE19" i="247"/>
  <c r="AH19" i="247" s="1"/>
  <c r="Q20" i="1"/>
  <c r="M20" i="67"/>
  <c r="N20" i="67"/>
  <c r="AE20" i="229"/>
  <c r="AE20" i="230"/>
  <c r="AF20" i="230" s="1"/>
  <c r="AE20" i="231"/>
  <c r="AH20" i="231" s="1"/>
  <c r="AO20" i="231"/>
  <c r="AE20" i="232"/>
  <c r="AH20" i="232" s="1"/>
  <c r="AJ20" i="232"/>
  <c r="AF20" i="232"/>
  <c r="AO20" i="232"/>
  <c r="AE20" i="239"/>
  <c r="AO20" i="239"/>
  <c r="AF20" i="211"/>
  <c r="AI20" i="211" s="1"/>
  <c r="AP20" i="211"/>
  <c r="AF20" i="212"/>
  <c r="AK20" i="212" s="1"/>
  <c r="AP20" i="212"/>
  <c r="AE20" i="113"/>
  <c r="AH20" i="113"/>
  <c r="AJ20" i="113"/>
  <c r="AF20" i="113"/>
  <c r="AO20" i="113"/>
  <c r="AE20" i="220"/>
  <c r="AH20" i="220" s="1"/>
  <c r="AE20" i="189"/>
  <c r="AO20" i="189"/>
  <c r="AE20" i="190"/>
  <c r="AO20" i="190"/>
  <c r="AE20" i="191"/>
  <c r="AH20" i="191" s="1"/>
  <c r="AF20" i="191"/>
  <c r="AE20" i="192"/>
  <c r="AO20" i="192"/>
  <c r="AE20" i="193"/>
  <c r="AO20" i="193"/>
  <c r="AE20" i="194"/>
  <c r="AH20" i="194"/>
  <c r="AF20" i="194"/>
  <c r="AO20" i="194"/>
  <c r="AE20" i="195"/>
  <c r="AO20" i="195"/>
  <c r="AE20" i="196"/>
  <c r="AH20" i="196"/>
  <c r="AO20" i="196"/>
  <c r="AE20" i="199"/>
  <c r="AO20" i="199"/>
  <c r="AE20" i="200"/>
  <c r="AH20" i="200" s="1"/>
  <c r="AO20" i="200"/>
  <c r="AE20" i="201"/>
  <c r="AO20" i="201"/>
  <c r="AE20" i="202"/>
  <c r="AH20" i="202" s="1"/>
  <c r="AE20" i="203"/>
  <c r="AJ20" i="203" s="1"/>
  <c r="AE20" i="204"/>
  <c r="AF20" i="204" s="1"/>
  <c r="AO20" i="204"/>
  <c r="AE20" i="205"/>
  <c r="AE20" i="206"/>
  <c r="AE20" i="207"/>
  <c r="AE20" i="208"/>
  <c r="AE20" i="209"/>
  <c r="AJ20" i="209" s="1"/>
  <c r="AH20" i="209"/>
  <c r="AF20" i="209"/>
  <c r="AO20" i="209"/>
  <c r="AE20" i="224"/>
  <c r="AH20" i="224"/>
  <c r="AO20" i="224"/>
  <c r="AE20" i="225"/>
  <c r="AO20" i="225"/>
  <c r="AE20" i="242"/>
  <c r="AH20" i="242" s="1"/>
  <c r="AE20" i="243"/>
  <c r="AE20" i="244"/>
  <c r="AF20" i="244" s="1"/>
  <c r="AE20" i="246"/>
  <c r="AH20" i="246" s="1"/>
  <c r="AO20" i="246"/>
  <c r="AE20" i="248"/>
  <c r="AJ20" i="248" s="1"/>
  <c r="AH20" i="248"/>
  <c r="AF20" i="248"/>
  <c r="AE20" i="247"/>
  <c r="AF20" i="247" s="1"/>
  <c r="Q21" i="1"/>
  <c r="M21" i="67"/>
  <c r="N21" i="67"/>
  <c r="AE21" i="229"/>
  <c r="AF21" i="229" s="1"/>
  <c r="AE21" i="230"/>
  <c r="AE21" i="231"/>
  <c r="AF21" i="231" s="1"/>
  <c r="AO21" i="231"/>
  <c r="AE21" i="232"/>
  <c r="AF21" i="232" s="1"/>
  <c r="AO21" i="232"/>
  <c r="AE21" i="239"/>
  <c r="AO21" i="239"/>
  <c r="AF21" i="211"/>
  <c r="AG21" i="211"/>
  <c r="AP21" i="211"/>
  <c r="AF21" i="212"/>
  <c r="AI21" i="212" s="1"/>
  <c r="AG21" i="212"/>
  <c r="AP21" i="212"/>
  <c r="AE21" i="113"/>
  <c r="AF21" i="113"/>
  <c r="AO21" i="113"/>
  <c r="AE21" i="220"/>
  <c r="AH21" i="220" s="1"/>
  <c r="AF21" i="220"/>
  <c r="AE21" i="189"/>
  <c r="AF21" i="189" s="1"/>
  <c r="AO21" i="189"/>
  <c r="AE21" i="190"/>
  <c r="AO21" i="190"/>
  <c r="AE21" i="191"/>
  <c r="AE21" i="192"/>
  <c r="AF21" i="192" s="1"/>
  <c r="AH21" i="192"/>
  <c r="AO21" i="192"/>
  <c r="AE21" i="193"/>
  <c r="AF21" i="193"/>
  <c r="AO21" i="193"/>
  <c r="AE21" i="194"/>
  <c r="AH21" i="194" s="1"/>
  <c r="AJ21" i="194"/>
  <c r="AF21" i="194"/>
  <c r="AO21" i="194"/>
  <c r="AE21" i="195"/>
  <c r="AH21" i="195"/>
  <c r="AO21" i="195"/>
  <c r="AE21" i="196"/>
  <c r="AH21" i="196" s="1"/>
  <c r="AJ21" i="196"/>
  <c r="AF21" i="196"/>
  <c r="AO21" i="196"/>
  <c r="AE21" i="199"/>
  <c r="AF21" i="199" s="1"/>
  <c r="AO21" i="199"/>
  <c r="AE21" i="200"/>
  <c r="AO21" i="200"/>
  <c r="AE21" i="201"/>
  <c r="AH21" i="201"/>
  <c r="AO21" i="201"/>
  <c r="AE21" i="202"/>
  <c r="AE21" i="203"/>
  <c r="AH21" i="203"/>
  <c r="AE21" i="204"/>
  <c r="AO21" i="204"/>
  <c r="AE21" i="205"/>
  <c r="AH21" i="205"/>
  <c r="AJ21" i="205"/>
  <c r="AK21" i="205" s="1"/>
  <c r="AF21" i="205"/>
  <c r="AE21" i="206"/>
  <c r="AE21" i="207"/>
  <c r="AE21" i="208"/>
  <c r="AF21" i="208" s="1"/>
  <c r="AE21" i="209"/>
  <c r="AF21" i="209" s="1"/>
  <c r="AO21" i="209"/>
  <c r="AE21" i="224"/>
  <c r="AH21" i="224" s="1"/>
  <c r="AO21" i="224"/>
  <c r="AE21" i="225"/>
  <c r="AH21" i="225" s="1"/>
  <c r="AO21" i="225"/>
  <c r="AE21" i="242"/>
  <c r="AE21" i="243"/>
  <c r="AH21" i="243"/>
  <c r="AE21" i="244"/>
  <c r="AF21" i="244" s="1"/>
  <c r="AH21" i="244"/>
  <c r="AE21" i="246"/>
  <c r="AJ21" i="246"/>
  <c r="AO21" i="246"/>
  <c r="AE21" i="248"/>
  <c r="AE21" i="247"/>
  <c r="Q22" i="1"/>
  <c r="M22" i="67"/>
  <c r="N22" i="67"/>
  <c r="AE22" i="229"/>
  <c r="AJ22" i="229" s="1"/>
  <c r="AE22" i="230"/>
  <c r="AH22" i="230" s="1"/>
  <c r="AE22" i="231"/>
  <c r="AF22" i="231" s="1"/>
  <c r="AO22" i="231"/>
  <c r="AE22" i="232"/>
  <c r="AO22" i="232"/>
  <c r="AE22" i="239"/>
  <c r="AF22" i="239"/>
  <c r="AO22" i="239"/>
  <c r="AF22" i="211"/>
  <c r="AK22" i="211" s="1"/>
  <c r="AP22" i="211"/>
  <c r="AF22" i="212"/>
  <c r="AI22" i="212" s="1"/>
  <c r="AK22" i="212"/>
  <c r="AG22" i="212"/>
  <c r="AP22" i="212"/>
  <c r="AE22" i="113"/>
  <c r="AJ22" i="113"/>
  <c r="AF22" i="113"/>
  <c r="AO22" i="113"/>
  <c r="AE22" i="220"/>
  <c r="AH22" i="220"/>
  <c r="AJ22" i="220"/>
  <c r="AF22" i="220"/>
  <c r="AE22" i="189"/>
  <c r="AO22" i="189"/>
  <c r="AE22" i="190"/>
  <c r="AF22" i="190" s="1"/>
  <c r="AO22" i="190"/>
  <c r="AE22" i="191"/>
  <c r="AJ22" i="191" s="1"/>
  <c r="AE22" i="192"/>
  <c r="AO22" i="192"/>
  <c r="AE22" i="193"/>
  <c r="AF22" i="193"/>
  <c r="AO22" i="193"/>
  <c r="AE22" i="194"/>
  <c r="AF22" i="194" s="1"/>
  <c r="AO22" i="194"/>
  <c r="AE22" i="195"/>
  <c r="AH22" i="195" s="1"/>
  <c r="AF22" i="195"/>
  <c r="AO22" i="195"/>
  <c r="AE22" i="196"/>
  <c r="AJ22" i="196"/>
  <c r="AO22" i="196"/>
  <c r="AE22" i="199"/>
  <c r="AH22" i="199" s="1"/>
  <c r="AO22" i="199"/>
  <c r="AE22" i="200"/>
  <c r="AJ22" i="200" s="1"/>
  <c r="AO22" i="200"/>
  <c r="AE22" i="201"/>
  <c r="AO22" i="201"/>
  <c r="AE22" i="202"/>
  <c r="AE22" i="203"/>
  <c r="AH22" i="203" s="1"/>
  <c r="AE22" i="204"/>
  <c r="AO22" i="204"/>
  <c r="AE22" i="205"/>
  <c r="AH22" i="205" s="1"/>
  <c r="AE22" i="206"/>
  <c r="AJ22" i="206"/>
  <c r="AH22" i="206"/>
  <c r="AF22" i="206"/>
  <c r="AE22" i="207"/>
  <c r="AJ22" i="207"/>
  <c r="AF22" i="207"/>
  <c r="AE22" i="208"/>
  <c r="AH22" i="208" s="1"/>
  <c r="AF22" i="208"/>
  <c r="AE22" i="209"/>
  <c r="AO22" i="209"/>
  <c r="AE22" i="224"/>
  <c r="AF22" i="224" s="1"/>
  <c r="AO22" i="224"/>
  <c r="AE22" i="225"/>
  <c r="AF22" i="225" s="1"/>
  <c r="AO22" i="225"/>
  <c r="AE22" i="242"/>
  <c r="AH22" i="242" s="1"/>
  <c r="AE22" i="243"/>
  <c r="AH22" i="243" s="1"/>
  <c r="AE22" i="244"/>
  <c r="AF22" i="244" s="1"/>
  <c r="AE22" i="246"/>
  <c r="AJ22" i="246" s="1"/>
  <c r="AO22" i="246"/>
  <c r="AE22" i="248"/>
  <c r="AE22" i="247"/>
  <c r="AJ22" i="247" s="1"/>
  <c r="Q23" i="1"/>
  <c r="M23" i="67"/>
  <c r="N23" i="67"/>
  <c r="AE23" i="229"/>
  <c r="AE23" i="230"/>
  <c r="AH23" i="230" s="1"/>
  <c r="AE23" i="231"/>
  <c r="AJ23" i="231" s="1"/>
  <c r="AO23" i="231"/>
  <c r="AE23" i="232"/>
  <c r="AJ23" i="232"/>
  <c r="AF23" i="232"/>
  <c r="AH23" i="232"/>
  <c r="AO23" i="232"/>
  <c r="AE23" i="239"/>
  <c r="AJ23" i="239" s="1"/>
  <c r="AO23" i="239"/>
  <c r="AP10" i="46"/>
  <c r="AP11" i="46"/>
  <c r="AP12" i="46"/>
  <c r="AP13" i="46"/>
  <c r="AP14" i="46"/>
  <c r="AP15" i="46"/>
  <c r="AP16" i="46"/>
  <c r="AF23" i="211"/>
  <c r="AG23" i="211"/>
  <c r="AI23" i="211"/>
  <c r="AP23" i="211"/>
  <c r="AF23" i="212"/>
  <c r="AK23" i="212"/>
  <c r="AG23" i="212"/>
  <c r="AP23" i="212"/>
  <c r="AE23" i="113"/>
  <c r="AF23" i="113"/>
  <c r="AH23" i="113"/>
  <c r="AJ23" i="113"/>
  <c r="AO23" i="113"/>
  <c r="AE23" i="220"/>
  <c r="AF23" i="220" s="1"/>
  <c r="AE23" i="189"/>
  <c r="AO23" i="189"/>
  <c r="AE23" i="190"/>
  <c r="AO23" i="190"/>
  <c r="AE23" i="191"/>
  <c r="AE23" i="192"/>
  <c r="AJ23" i="192" s="1"/>
  <c r="AO23" i="192"/>
  <c r="AE23" i="193"/>
  <c r="AJ23" i="193" s="1"/>
  <c r="AO23" i="193"/>
  <c r="AE23" i="194"/>
  <c r="AH23" i="194" s="1"/>
  <c r="AO23" i="194"/>
  <c r="AE23" i="195"/>
  <c r="AJ23" i="195"/>
  <c r="AO23" i="195"/>
  <c r="AE23" i="196"/>
  <c r="AH23" i="196" s="1"/>
  <c r="AJ23" i="196"/>
  <c r="AF23" i="196"/>
  <c r="AO23" i="196"/>
  <c r="AE23" i="199"/>
  <c r="AJ23" i="199"/>
  <c r="AO23" i="199"/>
  <c r="AE23" i="200"/>
  <c r="AJ23" i="200" s="1"/>
  <c r="AH23" i="200"/>
  <c r="AF23" i="200"/>
  <c r="AO23" i="200"/>
  <c r="AE23" i="201"/>
  <c r="AF23" i="201"/>
  <c r="AO23" i="201"/>
  <c r="AE23" i="202"/>
  <c r="AJ23" i="202" s="1"/>
  <c r="AH23" i="202"/>
  <c r="AE23" i="203"/>
  <c r="AJ23" i="203" s="1"/>
  <c r="AE23" i="204"/>
  <c r="AF23" i="204" s="1"/>
  <c r="AO23" i="204"/>
  <c r="AE23" i="205"/>
  <c r="AJ23" i="205" s="1"/>
  <c r="AE23" i="206"/>
  <c r="AF23" i="206" s="1"/>
  <c r="AE23" i="207"/>
  <c r="AH23" i="207" s="1"/>
  <c r="AE23" i="208"/>
  <c r="AH23" i="208" s="1"/>
  <c r="AE23" i="209"/>
  <c r="AO23" i="209"/>
  <c r="AE23" i="224"/>
  <c r="AJ23" i="224" s="1"/>
  <c r="AO23" i="224"/>
  <c r="AE23" i="225"/>
  <c r="AO23" i="225"/>
  <c r="AE23" i="242"/>
  <c r="AJ23" i="242" s="1"/>
  <c r="AE23" i="243"/>
  <c r="AH23" i="243" s="1"/>
  <c r="AE23" i="244"/>
  <c r="AH23" i="244" s="1"/>
  <c r="AE23" i="246"/>
  <c r="AJ23" i="246"/>
  <c r="AF23" i="246"/>
  <c r="AO23" i="246"/>
  <c r="AE23" i="248"/>
  <c r="AH23" i="248"/>
  <c r="AJ23" i="248"/>
  <c r="AF23" i="248"/>
  <c r="AE23" i="247"/>
  <c r="AJ23" i="247"/>
  <c r="AH23" i="247"/>
  <c r="AF23" i="247"/>
  <c r="AM8" i="46"/>
  <c r="Q24" i="1"/>
  <c r="M24" i="67"/>
  <c r="N24" i="67"/>
  <c r="AE24" i="229"/>
  <c r="AE24" i="230"/>
  <c r="AE24" i="231"/>
  <c r="AJ24" i="231" s="1"/>
  <c r="AO24" i="231"/>
  <c r="AE24" i="232"/>
  <c r="AF24" i="232" s="1"/>
  <c r="AO24" i="232"/>
  <c r="AE24" i="239"/>
  <c r="AH24" i="239" s="1"/>
  <c r="AO24" i="239"/>
  <c r="AF24" i="211"/>
  <c r="AP24" i="211"/>
  <c r="AF24" i="212"/>
  <c r="AP24" i="212"/>
  <c r="AE24" i="113"/>
  <c r="AF24" i="113" s="1"/>
  <c r="AO24" i="113"/>
  <c r="AE24" i="220"/>
  <c r="AJ24" i="220"/>
  <c r="AF24" i="220"/>
  <c r="AE24" i="189"/>
  <c r="AO24" i="189"/>
  <c r="AE24" i="190"/>
  <c r="AO24" i="190"/>
  <c r="AE24" i="191"/>
  <c r="AJ24" i="191"/>
  <c r="AF24" i="191"/>
  <c r="AE24" i="192"/>
  <c r="AH24" i="192" s="1"/>
  <c r="AO24" i="192"/>
  <c r="AE24" i="193"/>
  <c r="AJ24" i="193" s="1"/>
  <c r="AO24" i="193"/>
  <c r="AE24" i="194"/>
  <c r="AH24" i="194" s="1"/>
  <c r="AO24" i="194"/>
  <c r="AE24" i="195"/>
  <c r="AJ24" i="195" s="1"/>
  <c r="AO24" i="195"/>
  <c r="AE24" i="196"/>
  <c r="AF24" i="196" s="1"/>
  <c r="AO24" i="196"/>
  <c r="AE24" i="199"/>
  <c r="AO24" i="199"/>
  <c r="AE24" i="200"/>
  <c r="AH24" i="200"/>
  <c r="AK24" i="200" s="1"/>
  <c r="AJ24" i="200"/>
  <c r="AF24" i="200"/>
  <c r="AO24" i="200"/>
  <c r="AE24" i="201"/>
  <c r="AO24" i="201"/>
  <c r="AE24" i="202"/>
  <c r="AJ24" i="202"/>
  <c r="AH24" i="202"/>
  <c r="AK24" i="202" s="1"/>
  <c r="AF24" i="202"/>
  <c r="AE24" i="203"/>
  <c r="AJ24" i="203" s="1"/>
  <c r="AE24" i="204"/>
  <c r="AO24" i="204"/>
  <c r="AE24" i="205"/>
  <c r="AH24" i="205" s="1"/>
  <c r="AE24" i="206"/>
  <c r="AE24" i="207"/>
  <c r="AF24" i="207" s="1"/>
  <c r="AE24" i="208"/>
  <c r="AE24" i="209"/>
  <c r="AO24" i="209"/>
  <c r="AE24" i="224"/>
  <c r="AF24" i="224"/>
  <c r="AO24" i="224"/>
  <c r="AE24" i="225"/>
  <c r="AF24" i="225"/>
  <c r="AO24" i="225"/>
  <c r="AE24" i="242"/>
  <c r="AF24" i="242" s="1"/>
  <c r="AE24" i="243"/>
  <c r="AJ24" i="243" s="1"/>
  <c r="AH24" i="243"/>
  <c r="AK24" i="243" s="1"/>
  <c r="AF24" i="243"/>
  <c r="AE24" i="244"/>
  <c r="AJ24" i="244"/>
  <c r="AF24" i="244"/>
  <c r="AE24" i="246"/>
  <c r="AJ24" i="246"/>
  <c r="AO24" i="246"/>
  <c r="AE24" i="248"/>
  <c r="AJ24" i="248" s="1"/>
  <c r="AE24" i="247"/>
  <c r="AF24" i="247" s="1"/>
  <c r="Q25" i="1"/>
  <c r="M25" i="67"/>
  <c r="N25" i="67"/>
  <c r="AE25" i="229"/>
  <c r="AE25" i="230"/>
  <c r="AF25" i="230" s="1"/>
  <c r="AE25" i="231"/>
  <c r="AJ25" i="231"/>
  <c r="AF25" i="231"/>
  <c r="AO25" i="231"/>
  <c r="AE25" i="232"/>
  <c r="AJ25" i="232"/>
  <c r="AF25" i="232"/>
  <c r="AH25" i="232"/>
  <c r="AO25" i="232"/>
  <c r="AE25" i="239"/>
  <c r="AJ25" i="239" s="1"/>
  <c r="AF25" i="239"/>
  <c r="AH25" i="239"/>
  <c r="AO25" i="239"/>
  <c r="AF25" i="211"/>
  <c r="AG25" i="211" s="1"/>
  <c r="AI25" i="211"/>
  <c r="AP25" i="211"/>
  <c r="AF25" i="212"/>
  <c r="AP25" i="212"/>
  <c r="AE25" i="113"/>
  <c r="AF25" i="113" s="1"/>
  <c r="AO25" i="113"/>
  <c r="AE25" i="220"/>
  <c r="AH25" i="220" s="1"/>
  <c r="AE25" i="189"/>
  <c r="AJ25" i="189" s="1"/>
  <c r="AO25" i="189"/>
  <c r="AE25" i="190"/>
  <c r="AO25" i="190"/>
  <c r="AE25" i="191"/>
  <c r="AJ25" i="191" s="1"/>
  <c r="AF25" i="191"/>
  <c r="AE25" i="192"/>
  <c r="AF25" i="192" s="1"/>
  <c r="AO25" i="192"/>
  <c r="AE25" i="193"/>
  <c r="AJ25" i="193"/>
  <c r="AO25" i="193"/>
  <c r="AE25" i="194"/>
  <c r="AH25" i="194"/>
  <c r="AJ25" i="194"/>
  <c r="AK25" i="194" s="1"/>
  <c r="AF25" i="194"/>
  <c r="AO25" i="194"/>
  <c r="AE25" i="195"/>
  <c r="AJ25" i="195" s="1"/>
  <c r="AO25" i="195"/>
  <c r="AE25" i="196"/>
  <c r="AJ25" i="196"/>
  <c r="AO25" i="196"/>
  <c r="AE25" i="199"/>
  <c r="AJ25" i="199"/>
  <c r="AF25" i="199"/>
  <c r="AO25" i="199"/>
  <c r="AE25" i="200"/>
  <c r="AH25" i="200"/>
  <c r="AF25" i="200"/>
  <c r="AO25" i="200"/>
  <c r="AE25" i="201"/>
  <c r="AJ25" i="201"/>
  <c r="AO25" i="201"/>
  <c r="AE25" i="202"/>
  <c r="AE25" i="203"/>
  <c r="AE25" i="204"/>
  <c r="AH25" i="204" s="1"/>
  <c r="AO25" i="204"/>
  <c r="AE25" i="205"/>
  <c r="AE25" i="206"/>
  <c r="AE25" i="207"/>
  <c r="AJ25" i="207" s="1"/>
  <c r="AE25" i="208"/>
  <c r="AF25" i="208" s="1"/>
  <c r="AE25" i="209"/>
  <c r="AO25" i="209"/>
  <c r="AE25" i="224"/>
  <c r="AJ25" i="224" s="1"/>
  <c r="AO25" i="224"/>
  <c r="AE25" i="225"/>
  <c r="AO25" i="225"/>
  <c r="AE25" i="242"/>
  <c r="AF25" i="242" s="1"/>
  <c r="AE25" i="243"/>
  <c r="AJ25" i="243" s="1"/>
  <c r="AF25" i="243"/>
  <c r="AE25" i="244"/>
  <c r="AF25" i="244" s="1"/>
  <c r="AE25" i="246"/>
  <c r="AH25" i="246" s="1"/>
  <c r="AF25" i="246"/>
  <c r="AO25" i="246"/>
  <c r="AE25" i="248"/>
  <c r="AJ25" i="248" s="1"/>
  <c r="AE25" i="247"/>
  <c r="AF25" i="247"/>
  <c r="Q26" i="1"/>
  <c r="M26" i="67"/>
  <c r="N26" i="67"/>
  <c r="AO26" i="231"/>
  <c r="AO26" i="232"/>
  <c r="AO26" i="239"/>
  <c r="AP26" i="211"/>
  <c r="AP26" i="212"/>
  <c r="AO26" i="113"/>
  <c r="AO26" i="189"/>
  <c r="AO26" i="190"/>
  <c r="AO26" i="192"/>
  <c r="AO26" i="193"/>
  <c r="AO26" i="194"/>
  <c r="AO26" i="195"/>
  <c r="AO26" i="196"/>
  <c r="AO26" i="199"/>
  <c r="AO26" i="200"/>
  <c r="AO26" i="201"/>
  <c r="AO26" i="204"/>
  <c r="AO26" i="209"/>
  <c r="AO26" i="224"/>
  <c r="AO26" i="225"/>
  <c r="AO26" i="246"/>
  <c r="Q27" i="1"/>
  <c r="M27" i="67"/>
  <c r="N27" i="67"/>
  <c r="AO27" i="231"/>
  <c r="AO27" i="232"/>
  <c r="AO27" i="239"/>
  <c r="AP27" i="211"/>
  <c r="AP27" i="212"/>
  <c r="AO27" i="113"/>
  <c r="AO27" i="189"/>
  <c r="AO27" i="190"/>
  <c r="AO27" i="192"/>
  <c r="AO27" i="193"/>
  <c r="AO27" i="194"/>
  <c r="AO27" i="195"/>
  <c r="AO27" i="196"/>
  <c r="AO27" i="199"/>
  <c r="AO27" i="200"/>
  <c r="AO27" i="201"/>
  <c r="AO27" i="204"/>
  <c r="AO27" i="209"/>
  <c r="AO27" i="224"/>
  <c r="AO27" i="225"/>
  <c r="AO27" i="246"/>
  <c r="Q28" i="1"/>
  <c r="M28" i="67"/>
  <c r="N28" i="67"/>
  <c r="AE28" i="229"/>
  <c r="AH28" i="229" s="1"/>
  <c r="AE28" i="230"/>
  <c r="AJ28" i="230" s="1"/>
  <c r="AF28" i="230"/>
  <c r="AE28" i="231"/>
  <c r="AH28" i="231" s="1"/>
  <c r="AO28" i="231"/>
  <c r="AE28" i="232"/>
  <c r="AO28" i="232"/>
  <c r="AE28" i="239"/>
  <c r="AJ28" i="239" s="1"/>
  <c r="AH28" i="239"/>
  <c r="AO28" i="239"/>
  <c r="AF28" i="211"/>
  <c r="AK28" i="211" s="1"/>
  <c r="AP28" i="211"/>
  <c r="AF28" i="212"/>
  <c r="AK28" i="212" s="1"/>
  <c r="AP28" i="212"/>
  <c r="AE28" i="113"/>
  <c r="AO28" i="113"/>
  <c r="AE28" i="220"/>
  <c r="AJ28" i="220" s="1"/>
  <c r="AE28" i="189"/>
  <c r="AF28" i="189" s="1"/>
  <c r="AO28" i="189"/>
  <c r="AE28" i="190"/>
  <c r="AH28" i="190" s="1"/>
  <c r="AO28" i="190"/>
  <c r="AE28" i="191"/>
  <c r="AE28" i="192"/>
  <c r="AH28" i="192" s="1"/>
  <c r="AO28" i="192"/>
  <c r="AE28" i="193"/>
  <c r="AO28" i="193"/>
  <c r="AE28" i="194"/>
  <c r="AF28" i="194" s="1"/>
  <c r="AJ28" i="194"/>
  <c r="AO28" i="194"/>
  <c r="AE28" i="195"/>
  <c r="AO28" i="195"/>
  <c r="AE28" i="196"/>
  <c r="AF28" i="196" s="1"/>
  <c r="AO28" i="196"/>
  <c r="AE28" i="199"/>
  <c r="AO28" i="199"/>
  <c r="AE28" i="200"/>
  <c r="AH28" i="200"/>
  <c r="AJ28" i="200"/>
  <c r="AF28" i="200"/>
  <c r="AO28" i="200"/>
  <c r="AE28" i="201"/>
  <c r="AO28" i="201"/>
  <c r="AE28" i="202"/>
  <c r="AH28" i="202" s="1"/>
  <c r="AF28" i="202"/>
  <c r="AE28" i="203"/>
  <c r="AJ28" i="203" s="1"/>
  <c r="AF28" i="203"/>
  <c r="AE28" i="204"/>
  <c r="AJ28" i="204" s="1"/>
  <c r="AF28" i="204"/>
  <c r="AO28" i="204"/>
  <c r="AE28" i="205"/>
  <c r="AH28" i="205"/>
  <c r="AF28" i="205"/>
  <c r="AE28" i="206"/>
  <c r="AJ28" i="206" s="1"/>
  <c r="AE28" i="207"/>
  <c r="AE28" i="208"/>
  <c r="AH28" i="208" s="1"/>
  <c r="AE28" i="209"/>
  <c r="AF28" i="209"/>
  <c r="AO28" i="209"/>
  <c r="AE28" i="224"/>
  <c r="AO28" i="224"/>
  <c r="AE28" i="225"/>
  <c r="AF28" i="225" s="1"/>
  <c r="AO28" i="225"/>
  <c r="AE28" i="242"/>
  <c r="AE28" i="243"/>
  <c r="AH28" i="243" s="1"/>
  <c r="AE28" i="244"/>
  <c r="AH28" i="244" s="1"/>
  <c r="AE28" i="246"/>
  <c r="AH28" i="246" s="1"/>
  <c r="AJ28" i="246"/>
  <c r="AO28" i="246"/>
  <c r="AE28" i="248"/>
  <c r="AH28" i="248" s="1"/>
  <c r="AE28" i="247"/>
  <c r="Q29" i="1"/>
  <c r="M29" i="67"/>
  <c r="N29" i="67"/>
  <c r="AO29" i="231"/>
  <c r="AO29" i="232"/>
  <c r="AO29" i="239"/>
  <c r="AP29" i="211"/>
  <c r="AP29" i="212"/>
  <c r="AO29" i="113"/>
  <c r="AO29" i="189"/>
  <c r="AO29" i="190"/>
  <c r="AO29" i="192"/>
  <c r="AO29" i="193"/>
  <c r="AO29" i="194"/>
  <c r="AO29" i="195"/>
  <c r="AO29" i="196"/>
  <c r="AO29" i="199"/>
  <c r="AO29" i="200"/>
  <c r="AO29" i="201"/>
  <c r="AO29" i="204"/>
  <c r="AO29" i="209"/>
  <c r="AO29" i="224"/>
  <c r="AO29" i="225"/>
  <c r="AO29" i="246"/>
  <c r="Q30" i="1"/>
  <c r="M30" i="67"/>
  <c r="N30" i="67"/>
  <c r="AO30" i="231"/>
  <c r="AO30" i="232"/>
  <c r="AO30" i="239"/>
  <c r="AP30" i="211"/>
  <c r="AP30" i="212"/>
  <c r="AO30" i="113"/>
  <c r="AO30" i="189"/>
  <c r="AO30" i="190"/>
  <c r="AO30" i="192"/>
  <c r="AO30" i="193"/>
  <c r="AO30" i="194"/>
  <c r="AO30" i="195"/>
  <c r="AO30" i="196"/>
  <c r="AO30" i="199"/>
  <c r="AO30" i="200"/>
  <c r="AO30" i="201"/>
  <c r="AO30" i="204"/>
  <c r="AO30" i="209"/>
  <c r="AO30" i="224"/>
  <c r="AO30" i="225"/>
  <c r="AO30" i="246"/>
  <c r="Q31" i="1"/>
  <c r="M31" i="67"/>
  <c r="N31" i="67"/>
  <c r="AO31" i="231"/>
  <c r="AO31" i="232"/>
  <c r="AO31" i="239"/>
  <c r="AP31" i="211"/>
  <c r="AP31" i="212"/>
  <c r="AO31" i="113"/>
  <c r="AO31" i="189"/>
  <c r="AO31" i="190"/>
  <c r="AO31" i="192"/>
  <c r="AO31" i="193"/>
  <c r="AO31" i="194"/>
  <c r="AO31" i="195"/>
  <c r="AO31" i="196"/>
  <c r="AO31" i="199"/>
  <c r="AO31" i="200"/>
  <c r="AO31" i="201"/>
  <c r="AO31" i="204"/>
  <c r="AO31" i="209"/>
  <c r="AO31" i="224"/>
  <c r="AO31" i="225"/>
  <c r="AO31" i="246"/>
  <c r="Q32" i="1"/>
  <c r="M32" i="67"/>
  <c r="N32" i="67"/>
  <c r="AE32" i="229"/>
  <c r="AH32" i="229" s="1"/>
  <c r="AE32" i="230"/>
  <c r="AJ32" i="230" s="1"/>
  <c r="AE32" i="231"/>
  <c r="AF32" i="231"/>
  <c r="AO32" i="231"/>
  <c r="AE32" i="232"/>
  <c r="AH32" i="232" s="1"/>
  <c r="AO32" i="232"/>
  <c r="AE32" i="239"/>
  <c r="AO32" i="239"/>
  <c r="AF32" i="211"/>
  <c r="AG32" i="211" s="1"/>
  <c r="AP32" i="211"/>
  <c r="AF32" i="212"/>
  <c r="AK32" i="212" s="1"/>
  <c r="AG32" i="212"/>
  <c r="AP32" i="212"/>
  <c r="AE32" i="113"/>
  <c r="AH32" i="113"/>
  <c r="AJ32" i="113"/>
  <c r="AF32" i="113"/>
  <c r="AO32" i="113"/>
  <c r="AE32" i="220"/>
  <c r="AJ32" i="220"/>
  <c r="AF32" i="220"/>
  <c r="AE32" i="189"/>
  <c r="AH32" i="189"/>
  <c r="AO32" i="189"/>
  <c r="AE32" i="190"/>
  <c r="AJ32" i="190" s="1"/>
  <c r="AO32" i="190"/>
  <c r="AE32" i="191"/>
  <c r="AH32" i="191" s="1"/>
  <c r="AE32" i="192"/>
  <c r="AO32" i="192"/>
  <c r="AE32" i="193"/>
  <c r="AJ32" i="193" s="1"/>
  <c r="AO32" i="193"/>
  <c r="AE32" i="194"/>
  <c r="AO32" i="194"/>
  <c r="AE32" i="195"/>
  <c r="AJ32" i="195" s="1"/>
  <c r="AO32" i="195"/>
  <c r="AE32" i="196"/>
  <c r="AO32" i="196"/>
  <c r="AE32" i="199"/>
  <c r="AJ32" i="199" s="1"/>
  <c r="AO32" i="199"/>
  <c r="AE32" i="200"/>
  <c r="AO32" i="200"/>
  <c r="AE32" i="201"/>
  <c r="AJ32" i="201" s="1"/>
  <c r="AO32" i="201"/>
  <c r="AE32" i="202"/>
  <c r="AE32" i="203"/>
  <c r="AE32" i="204"/>
  <c r="AF32" i="204" s="1"/>
  <c r="AO32" i="204"/>
  <c r="AE32" i="205"/>
  <c r="AH32" i="205" s="1"/>
  <c r="AE32" i="206"/>
  <c r="AF32" i="206" s="1"/>
  <c r="AE32" i="207"/>
  <c r="AJ32" i="207" s="1"/>
  <c r="AF32" i="207"/>
  <c r="AE32" i="208"/>
  <c r="AH32" i="208"/>
  <c r="AJ32" i="208"/>
  <c r="AF32" i="208"/>
  <c r="AE32" i="209"/>
  <c r="AH32" i="209"/>
  <c r="AJ32" i="209"/>
  <c r="AF32" i="209"/>
  <c r="AO32" i="209"/>
  <c r="AE32" i="224"/>
  <c r="AJ32" i="224"/>
  <c r="AF32" i="224"/>
  <c r="AO32" i="224"/>
  <c r="AE32" i="225"/>
  <c r="AH32" i="225"/>
  <c r="AK32" i="225" s="1"/>
  <c r="AJ32" i="225"/>
  <c r="AF32" i="225"/>
  <c r="AO32" i="225"/>
  <c r="AE32" i="242"/>
  <c r="AE32" i="243"/>
  <c r="AH32" i="243" s="1"/>
  <c r="AE32" i="244"/>
  <c r="AF32" i="244" s="1"/>
  <c r="AH32" i="244"/>
  <c r="AE32" i="246"/>
  <c r="AF32" i="246" s="1"/>
  <c r="AO32" i="246"/>
  <c r="AE32" i="248"/>
  <c r="AE32" i="247"/>
  <c r="AJ32" i="247" s="1"/>
  <c r="Q33" i="1"/>
  <c r="M33" i="67"/>
  <c r="N33" i="67"/>
  <c r="AE33" i="229"/>
  <c r="AH33" i="229" s="1"/>
  <c r="AE33" i="230"/>
  <c r="AH33" i="230" s="1"/>
  <c r="AE33" i="231"/>
  <c r="AH33" i="231" s="1"/>
  <c r="AO33" i="231"/>
  <c r="AE33" i="232"/>
  <c r="AF33" i="232"/>
  <c r="AH33" i="232"/>
  <c r="AJ33" i="232"/>
  <c r="AO33" i="232"/>
  <c r="AE33" i="239"/>
  <c r="AF33" i="239" s="1"/>
  <c r="AO33" i="239"/>
  <c r="AF33" i="211"/>
  <c r="AP33" i="211"/>
  <c r="AF33" i="212"/>
  <c r="AG33" i="212" s="1"/>
  <c r="AP33" i="212"/>
  <c r="AE33" i="113"/>
  <c r="AH33" i="113" s="1"/>
  <c r="AK33" i="113" s="1"/>
  <c r="AJ33" i="113"/>
  <c r="AF33" i="113"/>
  <c r="AO33" i="113"/>
  <c r="AE33" i="220"/>
  <c r="AH33" i="220" s="1"/>
  <c r="AE33" i="189"/>
  <c r="AJ33" i="189" s="1"/>
  <c r="AO33" i="189"/>
  <c r="AE33" i="190"/>
  <c r="AO33" i="190"/>
  <c r="AE33" i="191"/>
  <c r="AE33" i="192"/>
  <c r="AH33" i="192" s="1"/>
  <c r="AO33" i="192"/>
  <c r="AE33" i="193"/>
  <c r="AJ33" i="193" s="1"/>
  <c r="AO33" i="193"/>
  <c r="AE33" i="194"/>
  <c r="AH33" i="194"/>
  <c r="AK33" i="194" s="1"/>
  <c r="AJ33" i="194"/>
  <c r="AF33" i="194"/>
  <c r="AO33" i="194"/>
  <c r="AE33" i="195"/>
  <c r="AO33" i="195"/>
  <c r="AE33" i="196"/>
  <c r="AH33" i="196"/>
  <c r="AO33" i="196"/>
  <c r="AE33" i="199"/>
  <c r="AO33" i="199"/>
  <c r="AE33" i="200"/>
  <c r="AH33" i="200"/>
  <c r="AO33" i="200"/>
  <c r="AE33" i="201"/>
  <c r="AF33" i="201"/>
  <c r="AO33" i="201"/>
  <c r="AE33" i="202"/>
  <c r="AH33" i="202" s="1"/>
  <c r="AF33" i="202"/>
  <c r="AE33" i="203"/>
  <c r="AF33" i="203" s="1"/>
  <c r="AE33" i="204"/>
  <c r="AH33" i="204"/>
  <c r="AJ33" i="204"/>
  <c r="AK33" i="204" s="1"/>
  <c r="AF33" i="204"/>
  <c r="AO33" i="204"/>
  <c r="AE33" i="205"/>
  <c r="AF33" i="205"/>
  <c r="AE33" i="206"/>
  <c r="AH33" i="206" s="1"/>
  <c r="AJ33" i="206"/>
  <c r="AF33" i="206"/>
  <c r="AE33" i="207"/>
  <c r="AH33" i="207"/>
  <c r="AF33" i="207"/>
  <c r="AE33" i="208"/>
  <c r="AE33" i="209"/>
  <c r="AO33" i="209"/>
  <c r="AE33" i="224"/>
  <c r="AO33" i="224"/>
  <c r="AE33" i="225"/>
  <c r="AH33" i="225"/>
  <c r="AF33" i="225"/>
  <c r="AO33" i="225"/>
  <c r="AE33" i="242"/>
  <c r="AH33" i="242"/>
  <c r="AJ33" i="242"/>
  <c r="AF33" i="242"/>
  <c r="AE33" i="243"/>
  <c r="AH33" i="243"/>
  <c r="AJ33" i="243"/>
  <c r="AF33" i="243"/>
  <c r="AE33" i="244"/>
  <c r="AH33" i="244"/>
  <c r="AJ33" i="244"/>
  <c r="AF33" i="244"/>
  <c r="AE33" i="246"/>
  <c r="AO33" i="246"/>
  <c r="AE33" i="248"/>
  <c r="AJ33" i="248" s="1"/>
  <c r="AE33" i="247"/>
  <c r="AF33" i="247" s="1"/>
  <c r="Q34" i="1"/>
  <c r="M34" i="67"/>
  <c r="N34" i="67"/>
  <c r="AE34" i="229"/>
  <c r="AF34" i="229" s="1"/>
  <c r="AE34" i="230"/>
  <c r="AH34" i="230" s="1"/>
  <c r="AJ34" i="230"/>
  <c r="AE34" i="231"/>
  <c r="AF34" i="231" s="1"/>
  <c r="AO34" i="231"/>
  <c r="AE34" i="232"/>
  <c r="AH34" i="232" s="1"/>
  <c r="AF34" i="232"/>
  <c r="AO34" i="232"/>
  <c r="AE34" i="239"/>
  <c r="AJ34" i="239" s="1"/>
  <c r="AF34" i="239"/>
  <c r="AO34" i="239"/>
  <c r="AF34" i="211"/>
  <c r="AP34" i="211"/>
  <c r="AF34" i="212"/>
  <c r="AK34" i="212" s="1"/>
  <c r="AP34" i="212"/>
  <c r="AE34" i="113"/>
  <c r="AO34" i="113"/>
  <c r="AE34" i="220"/>
  <c r="AH34" i="220" s="1"/>
  <c r="AE34" i="189"/>
  <c r="AO34" i="189"/>
  <c r="AE34" i="190"/>
  <c r="AF34" i="190" s="1"/>
  <c r="AO34" i="190"/>
  <c r="AE34" i="191"/>
  <c r="AH34" i="191"/>
  <c r="AJ34" i="191"/>
  <c r="AE34" i="192"/>
  <c r="AJ34" i="192" s="1"/>
  <c r="AO34" i="192"/>
  <c r="AE34" i="193"/>
  <c r="AH34" i="193" s="1"/>
  <c r="AF34" i="193"/>
  <c r="AO34" i="193"/>
  <c r="AE34" i="194"/>
  <c r="AH34" i="194"/>
  <c r="AJ34" i="194"/>
  <c r="AO34" i="194"/>
  <c r="AE34" i="195"/>
  <c r="AH34" i="195"/>
  <c r="AF34" i="195"/>
  <c r="AO34" i="195"/>
  <c r="AE34" i="196"/>
  <c r="AH34" i="196"/>
  <c r="AJ34" i="196"/>
  <c r="AF34" i="196"/>
  <c r="AO34" i="196"/>
  <c r="AE34" i="199"/>
  <c r="AF34" i="199" s="1"/>
  <c r="AO34" i="199"/>
  <c r="AE34" i="200"/>
  <c r="AO34" i="200"/>
  <c r="AE34" i="201"/>
  <c r="AF34" i="201" s="1"/>
  <c r="AO34" i="201"/>
  <c r="AE34" i="202"/>
  <c r="AE34" i="203"/>
  <c r="AH34" i="203" s="1"/>
  <c r="AE34" i="204"/>
  <c r="AO34" i="204"/>
  <c r="AE34" i="205"/>
  <c r="AE34" i="206"/>
  <c r="AH34" i="206" s="1"/>
  <c r="AF34" i="206"/>
  <c r="AE34" i="207"/>
  <c r="AJ34" i="207" s="1"/>
  <c r="AF34" i="207"/>
  <c r="AE34" i="208"/>
  <c r="AJ34" i="208" s="1"/>
  <c r="AE34" i="209"/>
  <c r="AO34" i="209"/>
  <c r="AE34" i="224"/>
  <c r="AO34" i="224"/>
  <c r="AE34" i="225"/>
  <c r="AH34" i="225" s="1"/>
  <c r="AO34" i="225"/>
  <c r="AE34" i="242"/>
  <c r="AE34" i="243"/>
  <c r="AE34" i="244"/>
  <c r="AH34" i="244" s="1"/>
  <c r="AE34" i="246"/>
  <c r="AO34" i="246"/>
  <c r="AE34" i="248"/>
  <c r="AE34" i="247"/>
  <c r="AH34" i="247" s="1"/>
  <c r="Q35" i="1"/>
  <c r="M35" i="67"/>
  <c r="N35" i="67"/>
  <c r="AE35" i="229"/>
  <c r="AF35" i="229"/>
  <c r="AE35" i="230"/>
  <c r="AE35" i="231"/>
  <c r="AF35" i="231" s="1"/>
  <c r="AO35" i="231"/>
  <c r="AE35" i="232"/>
  <c r="AF35" i="232" s="1"/>
  <c r="AO35" i="232"/>
  <c r="AE35" i="239"/>
  <c r="AF35" i="239" s="1"/>
  <c r="AO35" i="239"/>
  <c r="AF35" i="211"/>
  <c r="AI35" i="211" s="1"/>
  <c r="AP35" i="211"/>
  <c r="AF35" i="212"/>
  <c r="AI35" i="212" s="1"/>
  <c r="AP35" i="212"/>
  <c r="AE35" i="113"/>
  <c r="AO35" i="113"/>
  <c r="AE35" i="220"/>
  <c r="AJ35" i="220" s="1"/>
  <c r="AE35" i="189"/>
  <c r="AO35" i="189"/>
  <c r="AE35" i="190"/>
  <c r="AJ35" i="190" s="1"/>
  <c r="AH35" i="190"/>
  <c r="AF35" i="190"/>
  <c r="AO35" i="190"/>
  <c r="AE35" i="191"/>
  <c r="AE35" i="192"/>
  <c r="AH35" i="192" s="1"/>
  <c r="AO35" i="192"/>
  <c r="AE35" i="193"/>
  <c r="AJ35" i="193" s="1"/>
  <c r="AO35" i="193"/>
  <c r="AE35" i="194"/>
  <c r="AH35" i="194" s="1"/>
  <c r="AO35" i="194"/>
  <c r="AE35" i="195"/>
  <c r="AJ35" i="195" s="1"/>
  <c r="AO35" i="195"/>
  <c r="AE35" i="196"/>
  <c r="AH35" i="196" s="1"/>
  <c r="AO35" i="196"/>
  <c r="AE35" i="199"/>
  <c r="AH35" i="199" s="1"/>
  <c r="AO35" i="199"/>
  <c r="AE35" i="200"/>
  <c r="AO35" i="200"/>
  <c r="AE35" i="201"/>
  <c r="AJ35" i="201" s="1"/>
  <c r="AO35" i="201"/>
  <c r="AE35" i="202"/>
  <c r="AE35" i="203"/>
  <c r="AE35" i="204"/>
  <c r="AO35" i="204"/>
  <c r="AE35" i="205"/>
  <c r="AE35" i="206"/>
  <c r="AE35" i="207"/>
  <c r="AE35" i="208"/>
  <c r="AH35" i="208" s="1"/>
  <c r="AE35" i="209"/>
  <c r="AO35" i="209"/>
  <c r="AE35" i="224"/>
  <c r="AO35" i="224"/>
  <c r="AE35" i="225"/>
  <c r="AJ35" i="225" s="1"/>
  <c r="AO35" i="225"/>
  <c r="AE35" i="242"/>
  <c r="AE35" i="243"/>
  <c r="AH35" i="243" s="1"/>
  <c r="AE35" i="244"/>
  <c r="AH35" i="244" s="1"/>
  <c r="AF35" i="244"/>
  <c r="AE35" i="246"/>
  <c r="AH35" i="246" s="1"/>
  <c r="AO35" i="246"/>
  <c r="AE35" i="248"/>
  <c r="AE35" i="247"/>
  <c r="AH35" i="247"/>
  <c r="AJ35" i="247"/>
  <c r="Q36" i="1"/>
  <c r="M36" i="67"/>
  <c r="N36" i="67"/>
  <c r="AO36" i="231"/>
  <c r="AO36" i="232"/>
  <c r="AO36" i="239"/>
  <c r="AP36" i="211"/>
  <c r="AP36" i="212"/>
  <c r="AO36" i="113"/>
  <c r="AO36" i="189"/>
  <c r="AO36" i="190"/>
  <c r="AO36" i="192"/>
  <c r="AO36" i="193"/>
  <c r="AO36" i="194"/>
  <c r="AO36" i="195"/>
  <c r="AO36" i="196"/>
  <c r="AO36" i="199"/>
  <c r="AO36" i="200"/>
  <c r="AO36" i="201"/>
  <c r="AO36" i="204"/>
  <c r="AO36" i="209"/>
  <c r="AO36" i="224"/>
  <c r="AO36" i="225"/>
  <c r="AO36" i="246"/>
  <c r="Q37" i="1"/>
  <c r="M37" i="67"/>
  <c r="N37" i="67"/>
  <c r="AE37" i="229"/>
  <c r="AH37" i="229" s="1"/>
  <c r="AE37" i="230"/>
  <c r="AF37" i="230"/>
  <c r="AH37" i="230"/>
  <c r="AE37" i="231"/>
  <c r="AH37" i="231" s="1"/>
  <c r="AO37" i="231"/>
  <c r="AE37" i="232"/>
  <c r="AJ37" i="232" s="1"/>
  <c r="AO37" i="232"/>
  <c r="AE37" i="239"/>
  <c r="AO37" i="239"/>
  <c r="AF37" i="211"/>
  <c r="AP37" i="211"/>
  <c r="AF37" i="212"/>
  <c r="AI37" i="212" s="1"/>
  <c r="AP37" i="212"/>
  <c r="AE37" i="113"/>
  <c r="AO37" i="113"/>
  <c r="AE37" i="220"/>
  <c r="AJ37" i="220" s="1"/>
  <c r="AE37" i="189"/>
  <c r="AO37" i="189"/>
  <c r="AE37" i="190"/>
  <c r="AO37" i="190"/>
  <c r="AE37" i="191"/>
  <c r="AJ37" i="191" s="1"/>
  <c r="AE37" i="192"/>
  <c r="AF37" i="192" s="1"/>
  <c r="AO37" i="192"/>
  <c r="AE37" i="193"/>
  <c r="AO37" i="193"/>
  <c r="AE37" i="194"/>
  <c r="AF37" i="194" s="1"/>
  <c r="AO37" i="194"/>
  <c r="AE37" i="195"/>
  <c r="AJ37" i="195" s="1"/>
  <c r="AO37" i="195"/>
  <c r="AE37" i="196"/>
  <c r="AH37" i="196" s="1"/>
  <c r="AO37" i="196"/>
  <c r="AE37" i="199"/>
  <c r="AF37" i="199" s="1"/>
  <c r="AO37" i="199"/>
  <c r="AE37" i="200"/>
  <c r="AO37" i="200"/>
  <c r="AE37" i="201"/>
  <c r="AF37" i="201" s="1"/>
  <c r="AO37" i="201"/>
  <c r="AE37" i="202"/>
  <c r="AE37" i="203"/>
  <c r="AH37" i="203" s="1"/>
  <c r="AF37" i="203"/>
  <c r="AE37" i="204"/>
  <c r="AH37" i="204" s="1"/>
  <c r="AF37" i="204"/>
  <c r="AO37" i="204"/>
  <c r="AE37" i="205"/>
  <c r="AJ37" i="205" s="1"/>
  <c r="AF37" i="205"/>
  <c r="AE37" i="206"/>
  <c r="AJ37" i="206" s="1"/>
  <c r="AE37" i="207"/>
  <c r="AH37" i="207"/>
  <c r="AJ37" i="207"/>
  <c r="AF37" i="207"/>
  <c r="AE37" i="208"/>
  <c r="AJ37" i="208" s="1"/>
  <c r="AE37" i="209"/>
  <c r="AO37" i="209"/>
  <c r="AE37" i="224"/>
  <c r="AF37" i="224"/>
  <c r="AO37" i="224"/>
  <c r="AE37" i="225"/>
  <c r="AO37" i="225"/>
  <c r="AE37" i="242"/>
  <c r="AE37" i="243"/>
  <c r="AH37" i="243" s="1"/>
  <c r="AE37" i="244"/>
  <c r="AH37" i="244" s="1"/>
  <c r="AE37" i="246"/>
  <c r="AH37" i="246"/>
  <c r="AO37" i="246"/>
  <c r="AE37" i="248"/>
  <c r="AH37" i="248" s="1"/>
  <c r="AE37" i="247"/>
  <c r="AJ37" i="247" s="1"/>
  <c r="AF37" i="247"/>
  <c r="Q38" i="1"/>
  <c r="M38" i="67"/>
  <c r="N38" i="67"/>
  <c r="AE38" i="229"/>
  <c r="AF38" i="229" s="1"/>
  <c r="AE38" i="230"/>
  <c r="AJ38" i="230" s="1"/>
  <c r="AH38" i="230"/>
  <c r="AE38" i="231"/>
  <c r="AF38" i="231" s="1"/>
  <c r="AO38" i="231"/>
  <c r="AE38" i="232"/>
  <c r="AH38" i="232" s="1"/>
  <c r="AF38" i="232"/>
  <c r="AO38" i="232"/>
  <c r="AE38" i="239"/>
  <c r="AO38" i="239"/>
  <c r="AF38" i="211"/>
  <c r="AP38" i="211"/>
  <c r="AF38" i="212"/>
  <c r="AI38" i="212"/>
  <c r="AK38" i="212"/>
  <c r="AP38" i="212"/>
  <c r="AE38" i="113"/>
  <c r="AH38" i="113"/>
  <c r="AJ38" i="113"/>
  <c r="AO38" i="113"/>
  <c r="AE38" i="220"/>
  <c r="AH38" i="220"/>
  <c r="AF38" i="220"/>
  <c r="AE38" i="189"/>
  <c r="AH38" i="189" s="1"/>
  <c r="AJ38" i="189"/>
  <c r="AF38" i="189"/>
  <c r="AO38" i="189"/>
  <c r="AE38" i="190"/>
  <c r="AF38" i="190" s="1"/>
  <c r="AO38" i="190"/>
  <c r="AE38" i="191"/>
  <c r="AH38" i="191" s="1"/>
  <c r="AE38" i="192"/>
  <c r="AH38" i="192" s="1"/>
  <c r="AO38" i="192"/>
  <c r="AE38" i="193"/>
  <c r="AH38" i="193" s="1"/>
  <c r="AO38" i="193"/>
  <c r="AE38" i="194"/>
  <c r="AH38" i="194" s="1"/>
  <c r="AO38" i="194"/>
  <c r="AE38" i="195"/>
  <c r="AJ38" i="195" s="1"/>
  <c r="AO38" i="195"/>
  <c r="AE38" i="196"/>
  <c r="AF38" i="196" s="1"/>
  <c r="AH38" i="196"/>
  <c r="AO38" i="196"/>
  <c r="AE38" i="199"/>
  <c r="AO38" i="199"/>
  <c r="AE38" i="200"/>
  <c r="AO38" i="200"/>
  <c r="AE38" i="201"/>
  <c r="AH38" i="201"/>
  <c r="AO38" i="201"/>
  <c r="AE38" i="202"/>
  <c r="AJ38" i="202" s="1"/>
  <c r="AF38" i="202"/>
  <c r="AE38" i="203"/>
  <c r="AF38" i="203" s="1"/>
  <c r="AE38" i="204"/>
  <c r="AH38" i="204"/>
  <c r="AO38" i="204"/>
  <c r="AE38" i="205"/>
  <c r="AE38" i="206"/>
  <c r="AH38" i="206"/>
  <c r="AE38" i="207"/>
  <c r="AJ38" i="207" s="1"/>
  <c r="AE38" i="208"/>
  <c r="AJ38" i="208" s="1"/>
  <c r="AF38" i="208"/>
  <c r="AE38" i="209"/>
  <c r="AJ38" i="209" s="1"/>
  <c r="AF38" i="209"/>
  <c r="AO38" i="209"/>
  <c r="AE38" i="224"/>
  <c r="AJ38" i="224" s="1"/>
  <c r="AO38" i="224"/>
  <c r="AE38" i="225"/>
  <c r="AH38" i="225" s="1"/>
  <c r="AO38" i="225"/>
  <c r="AE38" i="242"/>
  <c r="AJ38" i="242" s="1"/>
  <c r="AE38" i="243"/>
  <c r="AH38" i="243"/>
  <c r="AE38" i="244"/>
  <c r="AE38" i="246"/>
  <c r="AO38" i="246"/>
  <c r="AE38" i="248"/>
  <c r="AF38" i="248" s="1"/>
  <c r="AE38" i="247"/>
  <c r="AH38" i="247"/>
  <c r="Q39" i="1"/>
  <c r="M39" i="67"/>
  <c r="N39" i="67"/>
  <c r="AE39" i="229"/>
  <c r="AF39" i="229" s="1"/>
  <c r="AE39" i="230"/>
  <c r="AF39" i="230" s="1"/>
  <c r="AE39" i="231"/>
  <c r="AH39" i="231" s="1"/>
  <c r="AO39" i="231"/>
  <c r="AE39" i="232"/>
  <c r="AH39" i="232" s="1"/>
  <c r="AF39" i="232"/>
  <c r="AO39" i="232"/>
  <c r="AE39" i="239"/>
  <c r="AJ39" i="239"/>
  <c r="AO39" i="239"/>
  <c r="AF39" i="211"/>
  <c r="AP39" i="211"/>
  <c r="AF39" i="212"/>
  <c r="AK39" i="212" s="1"/>
  <c r="AP39" i="212"/>
  <c r="AE39" i="113"/>
  <c r="AO39" i="113"/>
  <c r="AE39" i="220"/>
  <c r="AJ39" i="220" s="1"/>
  <c r="AE39" i="189"/>
  <c r="AH39" i="189" s="1"/>
  <c r="AF39" i="189"/>
  <c r="AO39" i="189"/>
  <c r="AE39" i="190"/>
  <c r="AF39" i="190"/>
  <c r="AJ39" i="190"/>
  <c r="AO39" i="190"/>
  <c r="AE39" i="191"/>
  <c r="AF39" i="191"/>
  <c r="AE39" i="192"/>
  <c r="AJ39" i="192" s="1"/>
  <c r="AH39" i="192"/>
  <c r="AF39" i="192"/>
  <c r="AO39" i="192"/>
  <c r="AE39" i="193"/>
  <c r="AH39" i="193" s="1"/>
  <c r="AF39" i="193"/>
  <c r="AO39" i="193"/>
  <c r="AE39" i="194"/>
  <c r="AH39" i="194" s="1"/>
  <c r="AJ39" i="194"/>
  <c r="AO39" i="194"/>
  <c r="AE39" i="195"/>
  <c r="AJ39" i="195" s="1"/>
  <c r="AO39" i="195"/>
  <c r="AE39" i="196"/>
  <c r="AO39" i="196"/>
  <c r="AE39" i="199"/>
  <c r="AO39" i="199"/>
  <c r="AE39" i="200"/>
  <c r="AO39" i="200"/>
  <c r="AE39" i="201"/>
  <c r="AH39" i="201"/>
  <c r="AJ39" i="201"/>
  <c r="AO39" i="201"/>
  <c r="AE39" i="202"/>
  <c r="AJ39" i="202"/>
  <c r="AE39" i="203"/>
  <c r="AH39" i="203" s="1"/>
  <c r="AF39" i="203"/>
  <c r="AE39" i="204"/>
  <c r="AO39" i="204"/>
  <c r="AE39" i="205"/>
  <c r="AH39" i="205"/>
  <c r="AE39" i="206"/>
  <c r="AH39" i="206" s="1"/>
  <c r="AE39" i="207"/>
  <c r="AF39" i="207" s="1"/>
  <c r="AE39" i="208"/>
  <c r="AE39" i="209"/>
  <c r="AH39" i="209" s="1"/>
  <c r="AF39" i="209"/>
  <c r="AO39" i="209"/>
  <c r="AE39" i="224"/>
  <c r="AO39" i="224"/>
  <c r="AE39" i="225"/>
  <c r="AF39" i="225"/>
  <c r="AJ39" i="225"/>
  <c r="AO39" i="225"/>
  <c r="AE39" i="242"/>
  <c r="AE39" i="243"/>
  <c r="AH39" i="243"/>
  <c r="AE39" i="244"/>
  <c r="AH39" i="244" s="1"/>
  <c r="AE39" i="246"/>
  <c r="AO39" i="246"/>
  <c r="AE39" i="248"/>
  <c r="AJ39" i="248" s="1"/>
  <c r="AE39" i="247"/>
  <c r="Q40" i="1"/>
  <c r="M40" i="67"/>
  <c r="N40" i="67"/>
  <c r="AE40" i="229"/>
  <c r="AH40" i="229" s="1"/>
  <c r="AE40" i="230"/>
  <c r="AE40" i="231"/>
  <c r="AF40" i="231"/>
  <c r="AO40" i="231"/>
  <c r="AE40" i="232"/>
  <c r="AF40" i="232"/>
  <c r="AH40" i="232"/>
  <c r="AK40" i="232" s="1"/>
  <c r="AL40" i="232" s="1"/>
  <c r="AJ40" i="232"/>
  <c r="AO40" i="232"/>
  <c r="AE40" i="239"/>
  <c r="AF40" i="239"/>
  <c r="AJ40" i="239"/>
  <c r="AO40" i="239"/>
  <c r="AF40" i="211"/>
  <c r="AI40" i="211" s="1"/>
  <c r="AP40" i="211"/>
  <c r="AF40" i="212"/>
  <c r="AI40" i="212" s="1"/>
  <c r="AP40" i="212"/>
  <c r="AE40" i="113"/>
  <c r="AF40" i="113" s="1"/>
  <c r="AO40" i="113"/>
  <c r="AE40" i="220"/>
  <c r="AF40" i="220" s="1"/>
  <c r="AE40" i="189"/>
  <c r="AO40" i="189"/>
  <c r="AE40" i="190"/>
  <c r="AO40" i="190"/>
  <c r="AE40" i="191"/>
  <c r="AF40" i="191" s="1"/>
  <c r="AE40" i="192"/>
  <c r="AF40" i="192" s="1"/>
  <c r="AO40" i="192"/>
  <c r="AE40" i="193"/>
  <c r="AF40" i="193" s="1"/>
  <c r="AO40" i="193"/>
  <c r="AE40" i="194"/>
  <c r="AO40" i="194"/>
  <c r="AE40" i="195"/>
  <c r="AH40" i="195" s="1"/>
  <c r="AO40" i="195"/>
  <c r="AE40" i="196"/>
  <c r="AH40" i="196" s="1"/>
  <c r="AF40" i="196"/>
  <c r="AO40" i="196"/>
  <c r="AE40" i="199"/>
  <c r="AH40" i="199"/>
  <c r="AO40" i="199"/>
  <c r="AE40" i="200"/>
  <c r="AH40" i="200"/>
  <c r="AO40" i="200"/>
  <c r="AE40" i="201"/>
  <c r="AH40" i="201" s="1"/>
  <c r="AO40" i="201"/>
  <c r="AE40" i="202"/>
  <c r="AJ40" i="202" s="1"/>
  <c r="AE40" i="203"/>
  <c r="AF40" i="203" s="1"/>
  <c r="AE40" i="204"/>
  <c r="AH40" i="204" s="1"/>
  <c r="AJ40" i="204"/>
  <c r="AO40" i="204"/>
  <c r="AE40" i="205"/>
  <c r="AF40" i="205"/>
  <c r="AE40" i="206"/>
  <c r="AH40" i="206" s="1"/>
  <c r="AE40" i="207"/>
  <c r="AH40" i="207"/>
  <c r="AE40" i="208"/>
  <c r="AF40" i="208" s="1"/>
  <c r="AE40" i="209"/>
  <c r="AF40" i="209" s="1"/>
  <c r="AO40" i="209"/>
  <c r="AE40" i="224"/>
  <c r="AO40" i="224"/>
  <c r="AE40" i="225"/>
  <c r="AH40" i="225" s="1"/>
  <c r="AO40" i="225"/>
  <c r="AE40" i="242"/>
  <c r="AE40" i="243"/>
  <c r="AH40" i="243" s="1"/>
  <c r="AE40" i="244"/>
  <c r="AJ40" i="244"/>
  <c r="AE40" i="246"/>
  <c r="AH40" i="246"/>
  <c r="AO40" i="246"/>
  <c r="AE40" i="248"/>
  <c r="AJ40" i="248" s="1"/>
  <c r="AE40" i="247"/>
  <c r="AJ40" i="247" s="1"/>
  <c r="AH40" i="247"/>
  <c r="AF40" i="247"/>
  <c r="Q41" i="1"/>
  <c r="M41" i="67"/>
  <c r="N41" i="67"/>
  <c r="AE41" i="229"/>
  <c r="AH41" i="229" s="1"/>
  <c r="AE41" i="230"/>
  <c r="AF41" i="230" s="1"/>
  <c r="AE41" i="231"/>
  <c r="AJ41" i="231" s="1"/>
  <c r="AF41" i="231"/>
  <c r="AO41" i="231"/>
  <c r="AE41" i="232"/>
  <c r="AO41" i="232"/>
  <c r="AE41" i="239"/>
  <c r="AJ41" i="239" s="1"/>
  <c r="AO41" i="239"/>
  <c r="AF41" i="211"/>
  <c r="AP41" i="211"/>
  <c r="AF41" i="212"/>
  <c r="AG41" i="212" s="1"/>
  <c r="AI41" i="212"/>
  <c r="AK41" i="212"/>
  <c r="AP41" i="212"/>
  <c r="AE41" i="113"/>
  <c r="AJ41" i="113" s="1"/>
  <c r="AO41" i="113"/>
  <c r="AE41" i="220"/>
  <c r="AJ41" i="220"/>
  <c r="AE41" i="189"/>
  <c r="AH41" i="189"/>
  <c r="AO41" i="189"/>
  <c r="AE41" i="190"/>
  <c r="AJ41" i="190" s="1"/>
  <c r="AF41" i="190"/>
  <c r="AO41" i="190"/>
  <c r="AE41" i="191"/>
  <c r="AH41" i="191" s="1"/>
  <c r="AJ41" i="191"/>
  <c r="AF41" i="191"/>
  <c r="AE41" i="192"/>
  <c r="AF41" i="192" s="1"/>
  <c r="AO41" i="192"/>
  <c r="AE41" i="193"/>
  <c r="AO41" i="193"/>
  <c r="AE41" i="194"/>
  <c r="AJ41" i="194" s="1"/>
  <c r="AH41" i="194"/>
  <c r="AF41" i="194"/>
  <c r="AO41" i="194"/>
  <c r="AE41" i="195"/>
  <c r="AJ41" i="195"/>
  <c r="AF41" i="195"/>
  <c r="AO41" i="195"/>
  <c r="AE41" i="196"/>
  <c r="AO41" i="196"/>
  <c r="AE41" i="199"/>
  <c r="AJ41" i="199" s="1"/>
  <c r="AO41" i="199"/>
  <c r="AE41" i="200"/>
  <c r="AO41" i="200"/>
  <c r="AE41" i="201"/>
  <c r="AJ41" i="201" s="1"/>
  <c r="AF41" i="201"/>
  <c r="AO41" i="201"/>
  <c r="AE41" i="202"/>
  <c r="AE41" i="203"/>
  <c r="AE41" i="204"/>
  <c r="AO41" i="204"/>
  <c r="AE41" i="205"/>
  <c r="AF41" i="205"/>
  <c r="AE41" i="206"/>
  <c r="AF41" i="206"/>
  <c r="AJ41" i="206"/>
  <c r="AE41" i="207"/>
  <c r="AF41" i="207" s="1"/>
  <c r="AE41" i="208"/>
  <c r="AH41" i="208"/>
  <c r="AE41" i="209"/>
  <c r="AJ41" i="209" s="1"/>
  <c r="AO41" i="209"/>
  <c r="AE41" i="224"/>
  <c r="AJ41" i="224" s="1"/>
  <c r="AO41" i="224"/>
  <c r="AE41" i="225"/>
  <c r="AH41" i="225" s="1"/>
  <c r="AO41" i="225"/>
  <c r="AE41" i="242"/>
  <c r="AJ41" i="242" s="1"/>
  <c r="AE41" i="243"/>
  <c r="AE41" i="244"/>
  <c r="AJ41" i="244"/>
  <c r="AH41" i="244"/>
  <c r="AF41" i="244"/>
  <c r="AE41" i="246"/>
  <c r="AJ41" i="246"/>
  <c r="AF41" i="246"/>
  <c r="AO41" i="246"/>
  <c r="AE41" i="248"/>
  <c r="AE41" i="247"/>
  <c r="AH41" i="247" s="1"/>
  <c r="Q42" i="1"/>
  <c r="M42" i="67"/>
  <c r="N42" i="67"/>
  <c r="AO42" i="231"/>
  <c r="AO42" i="232"/>
  <c r="AO42" i="239"/>
  <c r="AP42" i="211"/>
  <c r="AP42" i="212"/>
  <c r="AO42" i="113"/>
  <c r="AE42" i="189"/>
  <c r="AF42" i="189"/>
  <c r="AJ42" i="189"/>
  <c r="AO42" i="189"/>
  <c r="AO42" i="190"/>
  <c r="AO42" i="192"/>
  <c r="AO42" i="193"/>
  <c r="AO42" i="194"/>
  <c r="AO42" i="195"/>
  <c r="AO42" i="196"/>
  <c r="AO42" i="199"/>
  <c r="AO42" i="200"/>
  <c r="AO42" i="201"/>
  <c r="AO42" i="204"/>
  <c r="AE42" i="207"/>
  <c r="AO42" i="209"/>
  <c r="AO42" i="224"/>
  <c r="AO42" i="225"/>
  <c r="AE42" i="244"/>
  <c r="AO42" i="246"/>
  <c r="Q43" i="1"/>
  <c r="M43" i="67"/>
  <c r="N43" i="67"/>
  <c r="AE43" i="229"/>
  <c r="AF43" i="229" s="1"/>
  <c r="AE43" i="230"/>
  <c r="AE43" i="231"/>
  <c r="AJ43" i="231" s="1"/>
  <c r="AO43" i="231"/>
  <c r="AE43" i="232"/>
  <c r="AO43" i="232"/>
  <c r="AE43" i="239"/>
  <c r="AO43" i="239"/>
  <c r="AF43" i="211"/>
  <c r="AI43" i="211" s="1"/>
  <c r="AG43" i="211"/>
  <c r="AP43" i="211"/>
  <c r="AF43" i="212"/>
  <c r="AG43" i="212" s="1"/>
  <c r="AK43" i="212"/>
  <c r="AP43" i="212"/>
  <c r="AE43" i="113"/>
  <c r="AH43" i="113"/>
  <c r="AF43" i="113"/>
  <c r="AO43" i="113"/>
  <c r="AE43" i="220"/>
  <c r="AH43" i="220"/>
  <c r="AF43" i="220"/>
  <c r="AE43" i="189"/>
  <c r="AJ43" i="189" s="1"/>
  <c r="AH43" i="189"/>
  <c r="AF43" i="189"/>
  <c r="AO43" i="189"/>
  <c r="AE43" i="190"/>
  <c r="AJ43" i="190" s="1"/>
  <c r="AF43" i="190"/>
  <c r="AO43" i="190"/>
  <c r="AE43" i="191"/>
  <c r="AJ43" i="191" s="1"/>
  <c r="AE43" i="192"/>
  <c r="AH43" i="192" s="1"/>
  <c r="AO43" i="192"/>
  <c r="AE43" i="193"/>
  <c r="AF43" i="193" s="1"/>
  <c r="AJ43" i="193"/>
  <c r="AO43" i="193"/>
  <c r="AE43" i="194"/>
  <c r="AH43" i="194" s="1"/>
  <c r="AO43" i="194"/>
  <c r="AE43" i="195"/>
  <c r="AH43" i="195" s="1"/>
  <c r="AO43" i="195"/>
  <c r="AE43" i="196"/>
  <c r="AH43" i="196"/>
  <c r="AJ43" i="196"/>
  <c r="AO43" i="196"/>
  <c r="AE43" i="199"/>
  <c r="AF43" i="199"/>
  <c r="AO43" i="199"/>
  <c r="AE43" i="200"/>
  <c r="AO43" i="200"/>
  <c r="AE43" i="201"/>
  <c r="AF43" i="201" s="1"/>
  <c r="AO43" i="201"/>
  <c r="AE43" i="202"/>
  <c r="AE43" i="203"/>
  <c r="AH43" i="203" s="1"/>
  <c r="AF43" i="203"/>
  <c r="AE43" i="204"/>
  <c r="AJ43" i="204"/>
  <c r="AH43" i="204"/>
  <c r="AF43" i="204"/>
  <c r="AO43" i="204"/>
  <c r="AE43" i="205"/>
  <c r="AH43" i="205"/>
  <c r="AE43" i="206"/>
  <c r="AH43" i="206" s="1"/>
  <c r="AE43" i="207"/>
  <c r="AE43" i="208"/>
  <c r="AE43" i="209"/>
  <c r="AH43" i="209"/>
  <c r="AO43" i="209"/>
  <c r="AE43" i="224"/>
  <c r="AH43" i="224"/>
  <c r="AJ43" i="224"/>
  <c r="AF43" i="224"/>
  <c r="AO43" i="224"/>
  <c r="AE43" i="225"/>
  <c r="AH43" i="225"/>
  <c r="AF43" i="225"/>
  <c r="AO43" i="225"/>
  <c r="AE43" i="242"/>
  <c r="AH43" i="242"/>
  <c r="AE43" i="243"/>
  <c r="AH43" i="243" s="1"/>
  <c r="AE43" i="244"/>
  <c r="AJ43" i="244"/>
  <c r="AE43" i="246"/>
  <c r="AO43" i="246"/>
  <c r="AE43" i="248"/>
  <c r="AH43" i="248"/>
  <c r="AJ43" i="248"/>
  <c r="AF43" i="248"/>
  <c r="AE43" i="247"/>
  <c r="AH43" i="247" s="1"/>
  <c r="Q44" i="1"/>
  <c r="M44" i="67"/>
  <c r="N44" i="67"/>
  <c r="AO44" i="231"/>
  <c r="AO44" i="232"/>
  <c r="AO44" i="239"/>
  <c r="AP44" i="211"/>
  <c r="AP44" i="212"/>
  <c r="AO44" i="113"/>
  <c r="AE44" i="189"/>
  <c r="AO44" i="189"/>
  <c r="AO44" i="190"/>
  <c r="AE44" i="191"/>
  <c r="AO44" i="192"/>
  <c r="AO44" i="193"/>
  <c r="AO44" i="194"/>
  <c r="AO44" i="195"/>
  <c r="AO44" i="196"/>
  <c r="AO44" i="199"/>
  <c r="AO44" i="200"/>
  <c r="AO44" i="201"/>
  <c r="AO44" i="204"/>
  <c r="AE44" i="205"/>
  <c r="AO44" i="209"/>
  <c r="AO44" i="224"/>
  <c r="AO44" i="225"/>
  <c r="AO44" i="246"/>
  <c r="Q45" i="1"/>
  <c r="M45" i="67"/>
  <c r="N45" i="67"/>
  <c r="AE45" i="229"/>
  <c r="AJ45" i="229" s="1"/>
  <c r="AO45" i="231"/>
  <c r="AO45" i="232"/>
  <c r="AO45" i="239"/>
  <c r="AP45" i="211"/>
  <c r="AP45" i="212"/>
  <c r="AO45" i="113"/>
  <c r="AO45" i="189"/>
  <c r="AO45" i="190"/>
  <c r="AO45" i="192"/>
  <c r="AO45" i="193"/>
  <c r="AE45" i="194"/>
  <c r="AO45" i="194"/>
  <c r="AO45" i="195"/>
  <c r="AE45" i="196"/>
  <c r="AO45" i="196"/>
  <c r="AO45" i="199"/>
  <c r="AO45" i="200"/>
  <c r="AO45" i="201"/>
  <c r="AO45" i="204"/>
  <c r="AO45" i="209"/>
  <c r="AO45" i="224"/>
  <c r="AO45" i="225"/>
  <c r="AO45" i="246"/>
  <c r="Q46" i="1"/>
  <c r="M46" i="67"/>
  <c r="N46" i="67"/>
  <c r="AE46" i="229"/>
  <c r="AH46" i="229" s="1"/>
  <c r="AE46" i="230"/>
  <c r="AE46" i="231"/>
  <c r="AH46" i="231" s="1"/>
  <c r="AO46" i="231"/>
  <c r="AE46" i="232"/>
  <c r="AJ46" i="232" s="1"/>
  <c r="AO46" i="232"/>
  <c r="AE46" i="239"/>
  <c r="AH46" i="239" s="1"/>
  <c r="AO46" i="239"/>
  <c r="AF46" i="211"/>
  <c r="AI46" i="211"/>
  <c r="AG46" i="211"/>
  <c r="AP46" i="211"/>
  <c r="AF46" i="212"/>
  <c r="AI46" i="212"/>
  <c r="AP46" i="212"/>
  <c r="AE46" i="113"/>
  <c r="AH46" i="113" s="1"/>
  <c r="AO46" i="113"/>
  <c r="AE46" i="220"/>
  <c r="AH46" i="220" s="1"/>
  <c r="AE46" i="189"/>
  <c r="AH46" i="189"/>
  <c r="AO46" i="189"/>
  <c r="AE46" i="190"/>
  <c r="AJ46" i="190" s="1"/>
  <c r="AO46" i="190"/>
  <c r="AE46" i="191"/>
  <c r="AH46" i="191" s="1"/>
  <c r="AE46" i="192"/>
  <c r="AH46" i="192" s="1"/>
  <c r="AO46" i="192"/>
  <c r="AE46" i="193"/>
  <c r="AO46" i="193"/>
  <c r="AE46" i="194"/>
  <c r="AH46" i="194"/>
  <c r="AF46" i="194"/>
  <c r="AO46" i="194"/>
  <c r="AE46" i="195"/>
  <c r="AO46" i="195"/>
  <c r="AE46" i="196"/>
  <c r="AH46" i="196" s="1"/>
  <c r="AO46" i="196"/>
  <c r="AE46" i="199"/>
  <c r="AO46" i="199"/>
  <c r="AE46" i="200"/>
  <c r="AH46" i="200" s="1"/>
  <c r="AO46" i="200"/>
  <c r="AE46" i="201"/>
  <c r="AO46" i="201"/>
  <c r="AE46" i="202"/>
  <c r="AH46" i="202" s="1"/>
  <c r="AE46" i="203"/>
  <c r="AJ46" i="203"/>
  <c r="AE46" i="204"/>
  <c r="AF46" i="204"/>
  <c r="AJ46" i="204"/>
  <c r="AO46" i="204"/>
  <c r="AE46" i="205"/>
  <c r="AH46" i="205"/>
  <c r="AF46" i="205"/>
  <c r="AE46" i="206"/>
  <c r="AE46" i="207"/>
  <c r="AH46" i="207"/>
  <c r="AE46" i="208"/>
  <c r="AH46" i="208"/>
  <c r="AE46" i="209"/>
  <c r="AH46" i="209"/>
  <c r="AO46" i="209"/>
  <c r="AE46" i="224"/>
  <c r="AJ46" i="224" s="1"/>
  <c r="AF46" i="224"/>
  <c r="AO46" i="224"/>
  <c r="AE46" i="225"/>
  <c r="AH46" i="225" s="1"/>
  <c r="AO46" i="225"/>
  <c r="AE46" i="242"/>
  <c r="AE46" i="243"/>
  <c r="AE46" i="244"/>
  <c r="AE46" i="246"/>
  <c r="AF46" i="246" s="1"/>
  <c r="AO46" i="246"/>
  <c r="AE46" i="248"/>
  <c r="AF46" i="248"/>
  <c r="AE46" i="247"/>
  <c r="AH46" i="247"/>
  <c r="AF46" i="247"/>
  <c r="Q47" i="1"/>
  <c r="M47" i="67"/>
  <c r="N47" i="67"/>
  <c r="AO47" i="231"/>
  <c r="AO47" i="232"/>
  <c r="AE47" i="239"/>
  <c r="AJ47" i="239"/>
  <c r="AO47" i="239"/>
  <c r="AP47" i="211"/>
  <c r="AP47" i="212"/>
  <c r="AO47" i="113"/>
  <c r="AO47" i="189"/>
  <c r="AO47" i="190"/>
  <c r="AO47" i="192"/>
  <c r="AO47" i="193"/>
  <c r="AO47" i="194"/>
  <c r="AO47" i="195"/>
  <c r="AO47" i="196"/>
  <c r="AE47" i="199"/>
  <c r="AO47" i="199"/>
  <c r="AO47" i="200"/>
  <c r="AO47" i="201"/>
  <c r="AO47" i="204"/>
  <c r="AE47" i="205"/>
  <c r="AO47" i="209"/>
  <c r="AO47" i="224"/>
  <c r="AO47" i="225"/>
  <c r="AO47" i="246"/>
  <c r="Q48" i="1"/>
  <c r="M48" i="67"/>
  <c r="N48" i="67"/>
  <c r="AE48" i="229"/>
  <c r="AF48" i="229" s="1"/>
  <c r="AE48" i="230"/>
  <c r="AJ48" i="230" s="1"/>
  <c r="AE48" i="231"/>
  <c r="AH48" i="231" s="1"/>
  <c r="AO48" i="231"/>
  <c r="AE48" i="232"/>
  <c r="AO48" i="232"/>
  <c r="AE48" i="239"/>
  <c r="AF48" i="239" s="1"/>
  <c r="AO48" i="239"/>
  <c r="AF48" i="211"/>
  <c r="AI48" i="211" s="1"/>
  <c r="AG48" i="211"/>
  <c r="AP48" i="211"/>
  <c r="AF48" i="212"/>
  <c r="AK48" i="212" s="1"/>
  <c r="AP48" i="212"/>
  <c r="AE48" i="113"/>
  <c r="AH48" i="113" s="1"/>
  <c r="AF48" i="113"/>
  <c r="AO48" i="113"/>
  <c r="AE48" i="220"/>
  <c r="AH48" i="220" s="1"/>
  <c r="AE48" i="189"/>
  <c r="AO48" i="189"/>
  <c r="AE48" i="190"/>
  <c r="AH48" i="190" s="1"/>
  <c r="AO48" i="190"/>
  <c r="AE48" i="191"/>
  <c r="AE48" i="192"/>
  <c r="AF48" i="192" s="1"/>
  <c r="AO48" i="192"/>
  <c r="AE48" i="193"/>
  <c r="AH48" i="193" s="1"/>
  <c r="AF48" i="193"/>
  <c r="AO48" i="193"/>
  <c r="AE48" i="194"/>
  <c r="AF48" i="194" s="1"/>
  <c r="AO48" i="194"/>
  <c r="AE48" i="195"/>
  <c r="AJ48" i="195" s="1"/>
  <c r="AF48" i="195"/>
  <c r="AO48" i="195"/>
  <c r="AE48" i="196"/>
  <c r="AF48" i="196" s="1"/>
  <c r="AO48" i="196"/>
  <c r="AE48" i="199"/>
  <c r="AJ48" i="199" s="1"/>
  <c r="AF48" i="199"/>
  <c r="AO48" i="199"/>
  <c r="AE48" i="200"/>
  <c r="AF48" i="200" s="1"/>
  <c r="AO48" i="200"/>
  <c r="AE48" i="201"/>
  <c r="AJ48" i="201" s="1"/>
  <c r="AF48" i="201"/>
  <c r="AO48" i="201"/>
  <c r="AE48" i="202"/>
  <c r="AF48" i="202" s="1"/>
  <c r="AJ48" i="202"/>
  <c r="AE48" i="203"/>
  <c r="AH48" i="203" s="1"/>
  <c r="AE48" i="204"/>
  <c r="AO48" i="204"/>
  <c r="AE48" i="205"/>
  <c r="AF48" i="205" s="1"/>
  <c r="AE48" i="206"/>
  <c r="AE48" i="207"/>
  <c r="AJ48" i="207" s="1"/>
  <c r="AE48" i="208"/>
  <c r="AE48" i="209"/>
  <c r="AO48" i="209"/>
  <c r="AE48" i="224"/>
  <c r="AJ48" i="224"/>
  <c r="AO48" i="224"/>
  <c r="AE48" i="225"/>
  <c r="AO48" i="225"/>
  <c r="AE48" i="242"/>
  <c r="AJ48" i="242" s="1"/>
  <c r="AE48" i="243"/>
  <c r="AE48" i="244"/>
  <c r="AE48" i="246"/>
  <c r="AO48" i="246"/>
  <c r="AE48" i="248"/>
  <c r="AF48" i="248" s="1"/>
  <c r="AE48" i="247"/>
  <c r="AF48" i="247" s="1"/>
  <c r="Q49" i="1"/>
  <c r="M49" i="67"/>
  <c r="N49" i="67"/>
  <c r="AE49" i="229"/>
  <c r="AE49" i="230"/>
  <c r="AE49" i="231"/>
  <c r="AO49" i="231"/>
  <c r="AE49" i="232"/>
  <c r="AH49" i="232" s="1"/>
  <c r="AO49" i="232"/>
  <c r="AE49" i="239"/>
  <c r="AJ49" i="239"/>
  <c r="AO49" i="239"/>
  <c r="AF49" i="211"/>
  <c r="AP49" i="211"/>
  <c r="AF49" i="212"/>
  <c r="AP49" i="212"/>
  <c r="AE49" i="113"/>
  <c r="AO49" i="113"/>
  <c r="AE49" i="220"/>
  <c r="AF49" i="220" s="1"/>
  <c r="AE49" i="189"/>
  <c r="AO49" i="189"/>
  <c r="AE49" i="190"/>
  <c r="AJ49" i="190"/>
  <c r="AO49" i="190"/>
  <c r="AE49" i="191"/>
  <c r="AE49" i="192"/>
  <c r="AO49" i="192"/>
  <c r="AE49" i="193"/>
  <c r="AH49" i="193"/>
  <c r="AJ49" i="193"/>
  <c r="AK49" i="193"/>
  <c r="AF49" i="193"/>
  <c r="AO49" i="193"/>
  <c r="AE49" i="194"/>
  <c r="AO49" i="194"/>
  <c r="AE49" i="195"/>
  <c r="AF49" i="195"/>
  <c r="AO49" i="195"/>
  <c r="AE49" i="196"/>
  <c r="AO49" i="196"/>
  <c r="AE49" i="199"/>
  <c r="AH49" i="199"/>
  <c r="AJ49" i="199"/>
  <c r="AF49" i="199"/>
  <c r="AO49" i="199"/>
  <c r="AE49" i="200"/>
  <c r="AO49" i="200"/>
  <c r="AE49" i="201"/>
  <c r="AF49" i="201" s="1"/>
  <c r="AO49" i="201"/>
  <c r="AE49" i="202"/>
  <c r="AE49" i="203"/>
  <c r="AE49" i="204"/>
  <c r="AJ49" i="204" s="1"/>
  <c r="AO49" i="204"/>
  <c r="AE49" i="205"/>
  <c r="AJ49" i="205" s="1"/>
  <c r="AE49" i="206"/>
  <c r="AE49" i="207"/>
  <c r="AF49" i="207" s="1"/>
  <c r="AE49" i="208"/>
  <c r="AE49" i="209"/>
  <c r="AF49" i="209" s="1"/>
  <c r="AJ49" i="209"/>
  <c r="AO49" i="209"/>
  <c r="AE49" i="224"/>
  <c r="AJ49" i="224" s="1"/>
  <c r="AF49" i="224"/>
  <c r="AO49" i="224"/>
  <c r="AE49" i="225"/>
  <c r="AF49" i="225" s="1"/>
  <c r="AJ49" i="225"/>
  <c r="AO49" i="225"/>
  <c r="AE49" i="242"/>
  <c r="AE49" i="243"/>
  <c r="AE49" i="244"/>
  <c r="AE49" i="246"/>
  <c r="AH49" i="246" s="1"/>
  <c r="AF49" i="246"/>
  <c r="AO49" i="246"/>
  <c r="AE49" i="248"/>
  <c r="AJ49" i="248" s="1"/>
  <c r="AF49" i="248"/>
  <c r="AE49" i="247"/>
  <c r="AJ49" i="247"/>
  <c r="AF49" i="247"/>
  <c r="Q50" i="1"/>
  <c r="M50" i="67"/>
  <c r="N50" i="67"/>
  <c r="AE50" i="229"/>
  <c r="AJ50" i="229" s="1"/>
  <c r="AE50" i="230"/>
  <c r="AH50" i="230"/>
  <c r="AE50" i="231"/>
  <c r="AF50" i="231" s="1"/>
  <c r="AO50" i="231"/>
  <c r="AE50" i="232"/>
  <c r="AO50" i="232"/>
  <c r="AE50" i="239"/>
  <c r="AH50" i="239"/>
  <c r="AO50" i="239"/>
  <c r="AF50" i="211"/>
  <c r="AP50" i="211"/>
  <c r="AF50" i="212"/>
  <c r="AK50" i="212" s="1"/>
  <c r="AP50" i="212"/>
  <c r="AE50" i="113"/>
  <c r="AJ50" i="113"/>
  <c r="AF50" i="113"/>
  <c r="AO50" i="113"/>
  <c r="AE50" i="220"/>
  <c r="AE50" i="189"/>
  <c r="AO50" i="189"/>
  <c r="AE50" i="190"/>
  <c r="AO50" i="190"/>
  <c r="AE50" i="191"/>
  <c r="AE50" i="192"/>
  <c r="AO50" i="192"/>
  <c r="AE50" i="193"/>
  <c r="AF50" i="193"/>
  <c r="AO50" i="193"/>
  <c r="AE50" i="194"/>
  <c r="AJ50" i="194" s="1"/>
  <c r="AF50" i="194"/>
  <c r="AO50" i="194"/>
  <c r="AE50" i="195"/>
  <c r="AH50" i="195" s="1"/>
  <c r="AF50" i="195"/>
  <c r="AO50" i="195"/>
  <c r="AE50" i="196"/>
  <c r="AO50" i="196"/>
  <c r="AE50" i="199"/>
  <c r="AO50" i="199"/>
  <c r="AE50" i="200"/>
  <c r="AJ50" i="200" s="1"/>
  <c r="AF50" i="200"/>
  <c r="AO50" i="200"/>
  <c r="AE50" i="201"/>
  <c r="AJ50" i="201" s="1"/>
  <c r="AF50" i="201"/>
  <c r="AO50" i="201"/>
  <c r="AE50" i="202"/>
  <c r="AE50" i="203"/>
  <c r="AJ50" i="203"/>
  <c r="AF50" i="203"/>
  <c r="AE50" i="204"/>
  <c r="AH50" i="204" s="1"/>
  <c r="AF50" i="204"/>
  <c r="AO50" i="204"/>
  <c r="AE50" i="205"/>
  <c r="AE50" i="206"/>
  <c r="AJ50" i="206" s="1"/>
  <c r="AE50" i="207"/>
  <c r="AE50" i="208"/>
  <c r="AE50" i="209"/>
  <c r="AJ50" i="209" s="1"/>
  <c r="AO50" i="209"/>
  <c r="AE50" i="224"/>
  <c r="AO50" i="224"/>
  <c r="AE50" i="225"/>
  <c r="AO50" i="225"/>
  <c r="AE50" i="242"/>
  <c r="AE50" i="243"/>
  <c r="AE50" i="244"/>
  <c r="AE50" i="246"/>
  <c r="AO50" i="246"/>
  <c r="AE50" i="248"/>
  <c r="AJ50" i="248" s="1"/>
  <c r="AE50" i="247"/>
  <c r="Q51" i="1"/>
  <c r="M51" i="67"/>
  <c r="N51" i="67"/>
  <c r="AE51" i="229"/>
  <c r="AJ51" i="229" s="1"/>
  <c r="AE51" i="230"/>
  <c r="AJ51" i="230"/>
  <c r="AF51" i="230"/>
  <c r="AH51" i="230"/>
  <c r="AE51" i="231"/>
  <c r="AH51" i="231"/>
  <c r="AO51" i="231"/>
  <c r="AE51" i="232"/>
  <c r="AO51" i="232"/>
  <c r="AE51" i="239"/>
  <c r="AH51" i="239" s="1"/>
  <c r="AO51" i="239"/>
  <c r="AF51" i="211"/>
  <c r="AP51" i="211"/>
  <c r="AF51" i="212"/>
  <c r="AP51" i="212"/>
  <c r="AE51" i="113"/>
  <c r="AH51" i="113"/>
  <c r="AF51" i="113"/>
  <c r="AO51" i="113"/>
  <c r="AE51" i="220"/>
  <c r="AJ51" i="220"/>
  <c r="AE51" i="189"/>
  <c r="AO51" i="189"/>
  <c r="AE51" i="190"/>
  <c r="AO51" i="190"/>
  <c r="AE51" i="191"/>
  <c r="AE51" i="192"/>
  <c r="AO51" i="192"/>
  <c r="AE51" i="193"/>
  <c r="AO51" i="193"/>
  <c r="AE51" i="194"/>
  <c r="AF51" i="194" s="1"/>
  <c r="AJ51" i="194"/>
  <c r="AO51" i="194"/>
  <c r="AE51" i="195"/>
  <c r="AO51" i="195"/>
  <c r="AE51" i="196"/>
  <c r="AF51" i="196" s="1"/>
  <c r="AJ51" i="196"/>
  <c r="AO51" i="196"/>
  <c r="AE51" i="199"/>
  <c r="AO51" i="199"/>
  <c r="AE51" i="200"/>
  <c r="AO51" i="200"/>
  <c r="AE51" i="201"/>
  <c r="AO51" i="201"/>
  <c r="AE51" i="202"/>
  <c r="AH51" i="202" s="1"/>
  <c r="AK51" i="202" s="1"/>
  <c r="AJ51" i="202"/>
  <c r="AE51" i="203"/>
  <c r="AF51" i="203" s="1"/>
  <c r="AE51" i="204"/>
  <c r="AJ51" i="204"/>
  <c r="AO51" i="204"/>
  <c r="AE51" i="205"/>
  <c r="AE51" i="206"/>
  <c r="AJ51" i="206"/>
  <c r="AE51" i="207"/>
  <c r="AE51" i="208"/>
  <c r="AE51" i="209"/>
  <c r="AF51" i="209"/>
  <c r="AH51" i="209"/>
  <c r="AJ51" i="209"/>
  <c r="AO51" i="209"/>
  <c r="AE51" i="224"/>
  <c r="AO51" i="224"/>
  <c r="AE51" i="225"/>
  <c r="AF51" i="225" s="1"/>
  <c r="AH51" i="225"/>
  <c r="AJ51" i="225"/>
  <c r="AO51" i="225"/>
  <c r="AE51" i="242"/>
  <c r="AE51" i="243"/>
  <c r="AE51" i="244"/>
  <c r="AE51" i="246"/>
  <c r="AO51" i="246"/>
  <c r="AE51" i="248"/>
  <c r="AF51" i="248" s="1"/>
  <c r="AE51" i="247"/>
  <c r="AH51" i="247" s="1"/>
  <c r="AF51" i="247"/>
  <c r="AJ51" i="247"/>
  <c r="Q52" i="1"/>
  <c r="M52" i="67"/>
  <c r="N52" i="67"/>
  <c r="AO52" i="231"/>
  <c r="AO52" i="232"/>
  <c r="AO52" i="239"/>
  <c r="AP52" i="211"/>
  <c r="AP52" i="212"/>
  <c r="AO52" i="113"/>
  <c r="AO52" i="189"/>
  <c r="AO52" i="190"/>
  <c r="AO52" i="192"/>
  <c r="AO52" i="193"/>
  <c r="AO52" i="194"/>
  <c r="AO52" i="195"/>
  <c r="AO52" i="196"/>
  <c r="AO52" i="199"/>
  <c r="AO52" i="200"/>
  <c r="AO52" i="201"/>
  <c r="AE52" i="203"/>
  <c r="AO52" i="204"/>
  <c r="AO52" i="209"/>
  <c r="AO52" i="224"/>
  <c r="AO52" i="225"/>
  <c r="AO52" i="246"/>
  <c r="Q53" i="1"/>
  <c r="M53" i="67"/>
  <c r="N53" i="67"/>
  <c r="AE53" i="229"/>
  <c r="AH53" i="229" s="1"/>
  <c r="AE53" i="230"/>
  <c r="AE53" i="231"/>
  <c r="AH53" i="231" s="1"/>
  <c r="AO53" i="231"/>
  <c r="AE53" i="232"/>
  <c r="AO53" i="232"/>
  <c r="AE53" i="239"/>
  <c r="AO53" i="239"/>
  <c r="AF53" i="211"/>
  <c r="AP53" i="211"/>
  <c r="AF53" i="212"/>
  <c r="AI53" i="212" s="1"/>
  <c r="AP53" i="212"/>
  <c r="AE53" i="113"/>
  <c r="AH53" i="113" s="1"/>
  <c r="AO53" i="113"/>
  <c r="AE53" i="220"/>
  <c r="AH53" i="220" s="1"/>
  <c r="AE53" i="189"/>
  <c r="AH53" i="189"/>
  <c r="AJ53" i="189"/>
  <c r="AF53" i="189"/>
  <c r="AO53" i="189"/>
  <c r="AE53" i="190"/>
  <c r="AH53" i="190" s="1"/>
  <c r="AF53" i="190"/>
  <c r="AO53" i="190"/>
  <c r="AE53" i="191"/>
  <c r="AH53" i="191" s="1"/>
  <c r="AE53" i="192"/>
  <c r="AH53" i="192" s="1"/>
  <c r="AO53" i="192"/>
  <c r="AE53" i="193"/>
  <c r="AO53" i="193"/>
  <c r="AE53" i="194"/>
  <c r="AJ53" i="194" s="1"/>
  <c r="AO53" i="194"/>
  <c r="AE53" i="195"/>
  <c r="AJ53" i="195" s="1"/>
  <c r="AO53" i="195"/>
  <c r="AE53" i="196"/>
  <c r="AJ53" i="196" s="1"/>
  <c r="AF53" i="196"/>
  <c r="AO53" i="196"/>
  <c r="AE53" i="199"/>
  <c r="AO53" i="199"/>
  <c r="AE53" i="200"/>
  <c r="AO53" i="200"/>
  <c r="AE53" i="201"/>
  <c r="AO53" i="201"/>
  <c r="AE53" i="202"/>
  <c r="AE53" i="203"/>
  <c r="AE53" i="204"/>
  <c r="AO53" i="204"/>
  <c r="AE53" i="205"/>
  <c r="AE53" i="206"/>
  <c r="AH53" i="206"/>
  <c r="AE53" i="207"/>
  <c r="AE53" i="208"/>
  <c r="AE53" i="209"/>
  <c r="AJ53" i="209"/>
  <c r="AF53" i="209"/>
  <c r="AO53" i="209"/>
  <c r="AE53" i="224"/>
  <c r="AO53" i="224"/>
  <c r="AE53" i="225"/>
  <c r="AJ53" i="225" s="1"/>
  <c r="AO53" i="225"/>
  <c r="AE53" i="242"/>
  <c r="AE53" i="243"/>
  <c r="AE53" i="244"/>
  <c r="AH53" i="244" s="1"/>
  <c r="AE53" i="246"/>
  <c r="AJ53" i="246"/>
  <c r="AO53" i="246"/>
  <c r="AE53" i="248"/>
  <c r="AH53" i="248" s="1"/>
  <c r="AE53" i="247"/>
  <c r="AH53" i="247" s="1"/>
  <c r="Q54" i="1"/>
  <c r="M54" i="67"/>
  <c r="N54" i="67"/>
  <c r="AO54" i="231"/>
  <c r="AE54" i="232"/>
  <c r="AO54" i="232"/>
  <c r="AO54" i="239"/>
  <c r="AP54" i="211"/>
  <c r="AF54" i="212"/>
  <c r="AP54" i="212"/>
  <c r="AO54" i="113"/>
  <c r="AO54" i="189"/>
  <c r="AO54" i="190"/>
  <c r="AO54" i="192"/>
  <c r="AO54" i="193"/>
  <c r="AO54" i="194"/>
  <c r="AO54" i="195"/>
  <c r="AO54" i="196"/>
  <c r="AO54" i="199"/>
  <c r="AO54" i="200"/>
  <c r="AO54" i="201"/>
  <c r="AE54" i="203"/>
  <c r="AO54" i="204"/>
  <c r="AO54" i="209"/>
  <c r="AO54" i="224"/>
  <c r="AE54" i="225"/>
  <c r="AO54" i="225"/>
  <c r="AO54" i="246"/>
  <c r="Q55" i="1"/>
  <c r="M55" i="67"/>
  <c r="N55" i="67"/>
  <c r="AE55" i="229"/>
  <c r="AJ55" i="229" s="1"/>
  <c r="AE55" i="230"/>
  <c r="AE55" i="231"/>
  <c r="AJ55" i="231" s="1"/>
  <c r="AF55" i="231"/>
  <c r="AO55" i="231"/>
  <c r="AE55" i="232"/>
  <c r="AF55" i="232" s="1"/>
  <c r="AO55" i="232"/>
  <c r="AE55" i="239"/>
  <c r="AO55" i="239"/>
  <c r="AF55" i="211"/>
  <c r="AP55" i="211"/>
  <c r="AF55" i="212"/>
  <c r="AP55" i="212"/>
  <c r="AE55" i="113"/>
  <c r="AO55" i="113"/>
  <c r="AE55" i="220"/>
  <c r="AE55" i="189"/>
  <c r="AO55" i="189"/>
  <c r="AE55" i="190"/>
  <c r="AF55" i="190" s="1"/>
  <c r="AO55" i="190"/>
  <c r="AE55" i="191"/>
  <c r="AJ55" i="191" s="1"/>
  <c r="AE55" i="192"/>
  <c r="AO55" i="192"/>
  <c r="AE55" i="193"/>
  <c r="AO55" i="193"/>
  <c r="AE55" i="194"/>
  <c r="AH55" i="194"/>
  <c r="AF55" i="194"/>
  <c r="AO55" i="194"/>
  <c r="AE55" i="195"/>
  <c r="AO55" i="195"/>
  <c r="AE55" i="196"/>
  <c r="AO55" i="196"/>
  <c r="AE55" i="199"/>
  <c r="AO55" i="199"/>
  <c r="AE55" i="200"/>
  <c r="AO55" i="200"/>
  <c r="AE55" i="201"/>
  <c r="AO55" i="201"/>
  <c r="AE55" i="202"/>
  <c r="AF55" i="202"/>
  <c r="AE55" i="203"/>
  <c r="AE55" i="204"/>
  <c r="AH55" i="204"/>
  <c r="AF55" i="204"/>
  <c r="AO55" i="204"/>
  <c r="AE55" i="205"/>
  <c r="AE55" i="206"/>
  <c r="AE55" i="207"/>
  <c r="AJ55" i="207" s="1"/>
  <c r="AF55" i="207"/>
  <c r="AE55" i="208"/>
  <c r="AJ55" i="208"/>
  <c r="AE55" i="209"/>
  <c r="AO55" i="209"/>
  <c r="AE55" i="224"/>
  <c r="AJ55" i="224"/>
  <c r="AO55" i="224"/>
  <c r="AE55" i="225"/>
  <c r="AJ55" i="225" s="1"/>
  <c r="AO55" i="225"/>
  <c r="AE55" i="242"/>
  <c r="AF55" i="242" s="1"/>
  <c r="AE55" i="243"/>
  <c r="AJ55" i="243"/>
  <c r="AF55" i="243"/>
  <c r="AE55" i="244"/>
  <c r="AH55" i="244" s="1"/>
  <c r="AE55" i="246"/>
  <c r="AH55" i="246"/>
  <c r="AJ55" i="246"/>
  <c r="AF55" i="246"/>
  <c r="AO55" i="246"/>
  <c r="AE55" i="248"/>
  <c r="AE55" i="247"/>
  <c r="AJ55" i="247"/>
  <c r="Q56" i="1"/>
  <c r="M56" i="67"/>
  <c r="N56" i="67"/>
  <c r="AE56" i="229"/>
  <c r="AJ56" i="229" s="1"/>
  <c r="AE56" i="230"/>
  <c r="AF56" i="230"/>
  <c r="AE56" i="231"/>
  <c r="AO56" i="231"/>
  <c r="AE56" i="232"/>
  <c r="AF56" i="232" s="1"/>
  <c r="AO56" i="232"/>
  <c r="AE56" i="239"/>
  <c r="AH56" i="239" s="1"/>
  <c r="AJ56" i="239"/>
  <c r="AO56" i="239"/>
  <c r="AF56" i="211"/>
  <c r="AK56" i="211"/>
  <c r="AP56" i="211"/>
  <c r="AF56" i="212"/>
  <c r="AI56" i="212"/>
  <c r="AP56" i="212"/>
  <c r="AE56" i="113"/>
  <c r="AJ56" i="113" s="1"/>
  <c r="AO56" i="113"/>
  <c r="AE56" i="220"/>
  <c r="AF56" i="220" s="1"/>
  <c r="AE56" i="189"/>
  <c r="AO56" i="189"/>
  <c r="AE56" i="190"/>
  <c r="AO56" i="190"/>
  <c r="AE56" i="191"/>
  <c r="AH56" i="191" s="1"/>
  <c r="AE56" i="192"/>
  <c r="AJ56" i="192" s="1"/>
  <c r="AO56" i="192"/>
  <c r="AE56" i="193"/>
  <c r="AO56" i="193"/>
  <c r="AE56" i="194"/>
  <c r="AH56" i="194" s="1"/>
  <c r="AO56" i="194"/>
  <c r="AE56" i="195"/>
  <c r="AO56" i="195"/>
  <c r="AE56" i="196"/>
  <c r="AO56" i="196"/>
  <c r="AE56" i="199"/>
  <c r="AO56" i="199"/>
  <c r="AE56" i="200"/>
  <c r="AH56" i="200" s="1"/>
  <c r="AO56" i="200"/>
  <c r="AE56" i="201"/>
  <c r="AJ56" i="201" s="1"/>
  <c r="AO56" i="201"/>
  <c r="AE56" i="202"/>
  <c r="AE56" i="203"/>
  <c r="AJ56" i="203"/>
  <c r="AH56" i="203"/>
  <c r="AE56" i="204"/>
  <c r="AJ56" i="204" s="1"/>
  <c r="AO56" i="204"/>
  <c r="AE56" i="205"/>
  <c r="AE56" i="206"/>
  <c r="AF56" i="206" s="1"/>
  <c r="AE56" i="207"/>
  <c r="AE56" i="208"/>
  <c r="AJ56" i="208" s="1"/>
  <c r="AE56" i="209"/>
  <c r="AH56" i="209"/>
  <c r="AO56" i="209"/>
  <c r="AE56" i="224"/>
  <c r="AJ56" i="224" s="1"/>
  <c r="AO56" i="224"/>
  <c r="AE56" i="225"/>
  <c r="AF56" i="225" s="1"/>
  <c r="AO56" i="225"/>
  <c r="AE56" i="242"/>
  <c r="AH56" i="242" s="1"/>
  <c r="AJ56" i="242"/>
  <c r="AE56" i="243"/>
  <c r="AE56" i="244"/>
  <c r="AH56" i="244"/>
  <c r="AE56" i="246"/>
  <c r="AH56" i="246" s="1"/>
  <c r="AF56" i="246"/>
  <c r="AO56" i="246"/>
  <c r="AE56" i="248"/>
  <c r="AF56" i="248" s="1"/>
  <c r="AE56" i="247"/>
  <c r="Q57" i="1"/>
  <c r="M57" i="67"/>
  <c r="N57" i="67"/>
  <c r="AE57" i="229"/>
  <c r="AJ57" i="229" s="1"/>
  <c r="AE57" i="230"/>
  <c r="AF57" i="230" s="1"/>
  <c r="AE57" i="231"/>
  <c r="AJ57" i="231"/>
  <c r="AO57" i="231"/>
  <c r="AE57" i="232"/>
  <c r="AJ57" i="232" s="1"/>
  <c r="AO57" i="232"/>
  <c r="AE57" i="239"/>
  <c r="AF57" i="239" s="1"/>
  <c r="AO57" i="239"/>
  <c r="AF57" i="211"/>
  <c r="AP57" i="211"/>
  <c r="AF57" i="212"/>
  <c r="AP57" i="212"/>
  <c r="AE57" i="113"/>
  <c r="AO57" i="113"/>
  <c r="AE57" i="220"/>
  <c r="AE57" i="189"/>
  <c r="AH57" i="189" s="1"/>
  <c r="AO57" i="189"/>
  <c r="AE57" i="190"/>
  <c r="AO57" i="190"/>
  <c r="AE57" i="191"/>
  <c r="AF57" i="191" s="1"/>
  <c r="AE57" i="192"/>
  <c r="AJ57" i="192"/>
  <c r="AO57" i="192"/>
  <c r="AE57" i="193"/>
  <c r="AO57" i="193"/>
  <c r="AE57" i="194"/>
  <c r="AJ57" i="194" s="1"/>
  <c r="AF57" i="194"/>
  <c r="AO57" i="194"/>
  <c r="AE57" i="195"/>
  <c r="AO57" i="195"/>
  <c r="AE57" i="196"/>
  <c r="AO57" i="196"/>
  <c r="AE57" i="199"/>
  <c r="AH57" i="199"/>
  <c r="AO57" i="199"/>
  <c r="AE57" i="200"/>
  <c r="AO57" i="200"/>
  <c r="AE57" i="201"/>
  <c r="AO57" i="201"/>
  <c r="AE57" i="202"/>
  <c r="AH57" i="202" s="1"/>
  <c r="AF57" i="202"/>
  <c r="AE57" i="203"/>
  <c r="AH57" i="203" s="1"/>
  <c r="AE57" i="204"/>
  <c r="AO57" i="204"/>
  <c r="AE57" i="205"/>
  <c r="AE57" i="206"/>
  <c r="AE57" i="207"/>
  <c r="AE57" i="208"/>
  <c r="AE57" i="209"/>
  <c r="AO57" i="209"/>
  <c r="AE57" i="224"/>
  <c r="AJ57" i="224" s="1"/>
  <c r="AO57" i="224"/>
  <c r="AE57" i="225"/>
  <c r="AJ57" i="225"/>
  <c r="AH57" i="225"/>
  <c r="AF57" i="225"/>
  <c r="AO57" i="225"/>
  <c r="AE57" i="242"/>
  <c r="AE57" i="243"/>
  <c r="AJ57" i="243" s="1"/>
  <c r="AE57" i="244"/>
  <c r="AH57" i="244" s="1"/>
  <c r="AE57" i="246"/>
  <c r="AF57" i="246"/>
  <c r="AO57" i="246"/>
  <c r="AE57" i="248"/>
  <c r="AF57" i="248" s="1"/>
  <c r="AE57" i="247"/>
  <c r="AJ57" i="247"/>
  <c r="Q58" i="1"/>
  <c r="M58" i="67"/>
  <c r="N58" i="67"/>
  <c r="AE58" i="229"/>
  <c r="AJ58" i="229" s="1"/>
  <c r="AE58" i="230"/>
  <c r="AF58" i="230" s="1"/>
  <c r="AE58" i="231"/>
  <c r="AJ58" i="231" s="1"/>
  <c r="AO58" i="231"/>
  <c r="AE58" i="232"/>
  <c r="AO58" i="232"/>
  <c r="AE58" i="239"/>
  <c r="AF58" i="239" s="1"/>
  <c r="AO58" i="239"/>
  <c r="AF58" i="211"/>
  <c r="AK58" i="211" s="1"/>
  <c r="AP58" i="211"/>
  <c r="AF58" i="212"/>
  <c r="AI58" i="212"/>
  <c r="AG58" i="212"/>
  <c r="AP58" i="212"/>
  <c r="AE58" i="113"/>
  <c r="AJ58" i="113"/>
  <c r="AO58" i="113"/>
  <c r="AE58" i="220"/>
  <c r="AE58" i="189"/>
  <c r="AJ58" i="189"/>
  <c r="AF58" i="189"/>
  <c r="AO58" i="189"/>
  <c r="AE58" i="190"/>
  <c r="AH58" i="190"/>
  <c r="AF58" i="190"/>
  <c r="AO58" i="190"/>
  <c r="AE58" i="191"/>
  <c r="AJ58" i="191"/>
  <c r="AE58" i="192"/>
  <c r="AO58" i="192"/>
  <c r="AE58" i="193"/>
  <c r="AF58" i="193"/>
  <c r="AO58" i="193"/>
  <c r="AE58" i="194"/>
  <c r="AO58" i="194"/>
  <c r="AE58" i="195"/>
  <c r="AF58" i="195" s="1"/>
  <c r="AJ58" i="195"/>
  <c r="AO58" i="195"/>
  <c r="AE58" i="196"/>
  <c r="AH58" i="196"/>
  <c r="AF58" i="196"/>
  <c r="AO58" i="196"/>
  <c r="AE58" i="199"/>
  <c r="AJ58" i="199"/>
  <c r="AO58" i="199"/>
  <c r="AE58" i="200"/>
  <c r="AH58" i="200"/>
  <c r="AJ58" i="200"/>
  <c r="AF58" i="200"/>
  <c r="AO58" i="200"/>
  <c r="AE58" i="201"/>
  <c r="AH58" i="201"/>
  <c r="AJ58" i="201"/>
  <c r="AF58" i="201"/>
  <c r="AO58" i="201"/>
  <c r="AE58" i="202"/>
  <c r="AE58" i="203"/>
  <c r="AJ58" i="203" s="1"/>
  <c r="AE58" i="204"/>
  <c r="AH58" i="204" s="1"/>
  <c r="AJ58" i="204"/>
  <c r="AO58" i="204"/>
  <c r="AE58" i="205"/>
  <c r="AE58" i="206"/>
  <c r="AJ58" i="206"/>
  <c r="AE58" i="207"/>
  <c r="AF58" i="207" s="1"/>
  <c r="AE58" i="208"/>
  <c r="AJ58" i="208"/>
  <c r="AE58" i="209"/>
  <c r="AH58" i="209" s="1"/>
  <c r="AO58" i="209"/>
  <c r="AE58" i="224"/>
  <c r="AF58" i="224" s="1"/>
  <c r="AO58" i="224"/>
  <c r="AE58" i="225"/>
  <c r="AF58" i="225" s="1"/>
  <c r="AO58" i="225"/>
  <c r="AE58" i="242"/>
  <c r="AE58" i="243"/>
  <c r="AJ58" i="243" s="1"/>
  <c r="AE58" i="244"/>
  <c r="AE58" i="246"/>
  <c r="AF58" i="246" s="1"/>
  <c r="AJ58" i="246"/>
  <c r="AO58" i="246"/>
  <c r="AE58" i="248"/>
  <c r="AE58" i="247"/>
  <c r="Q59" i="1"/>
  <c r="M59" i="67"/>
  <c r="N59" i="67"/>
  <c r="AE59" i="229"/>
  <c r="AJ59" i="229" s="1"/>
  <c r="AE59" i="230"/>
  <c r="AF59" i="230" s="1"/>
  <c r="AE59" i="231"/>
  <c r="AJ59" i="231" s="1"/>
  <c r="AO59" i="231"/>
  <c r="AE59" i="232"/>
  <c r="AF59" i="232"/>
  <c r="AO59" i="232"/>
  <c r="AE59" i="239"/>
  <c r="AH59" i="239" s="1"/>
  <c r="AJ59" i="239"/>
  <c r="AO59" i="239"/>
  <c r="AF59" i="211"/>
  <c r="AP59" i="211"/>
  <c r="AF59" i="212"/>
  <c r="AG59" i="212" s="1"/>
  <c r="AP59" i="212"/>
  <c r="AE59" i="113"/>
  <c r="AO59" i="113"/>
  <c r="AE59" i="220"/>
  <c r="AE59" i="189"/>
  <c r="AF59" i="189"/>
  <c r="AH59" i="189"/>
  <c r="AO59" i="189"/>
  <c r="AE59" i="190"/>
  <c r="AO59" i="190"/>
  <c r="AE59" i="191"/>
  <c r="AH59" i="191" s="1"/>
  <c r="AE59" i="192"/>
  <c r="AO59" i="192"/>
  <c r="AE59" i="193"/>
  <c r="AH59" i="193"/>
  <c r="AF59" i="193"/>
  <c r="AO59" i="193"/>
  <c r="AE59" i="194"/>
  <c r="AO59" i="194"/>
  <c r="AE59" i="195"/>
  <c r="AH59" i="195" s="1"/>
  <c r="AO59" i="195"/>
  <c r="AE59" i="196"/>
  <c r="AF59" i="196"/>
  <c r="AO59" i="196"/>
  <c r="AE59" i="199"/>
  <c r="AO59" i="199"/>
  <c r="AE59" i="200"/>
  <c r="AJ59" i="200" s="1"/>
  <c r="AO59" i="200"/>
  <c r="AE59" i="201"/>
  <c r="AH59" i="201"/>
  <c r="AO59" i="201"/>
  <c r="AE59" i="202"/>
  <c r="AH59" i="202" s="1"/>
  <c r="AE59" i="203"/>
  <c r="AE59" i="204"/>
  <c r="AH59" i="204" s="1"/>
  <c r="AO59" i="204"/>
  <c r="AE59" i="205"/>
  <c r="AF59" i="205" s="1"/>
  <c r="AE59" i="206"/>
  <c r="AH59" i="206" s="1"/>
  <c r="AF59" i="206"/>
  <c r="AE59" i="207"/>
  <c r="AH59" i="207" s="1"/>
  <c r="AF59" i="207"/>
  <c r="AE59" i="208"/>
  <c r="AH59" i="208" s="1"/>
  <c r="AE59" i="209"/>
  <c r="AH59" i="209" s="1"/>
  <c r="AK59" i="209" s="1"/>
  <c r="AJ59" i="209"/>
  <c r="AF59" i="209"/>
  <c r="AO59" i="209"/>
  <c r="AE59" i="224"/>
  <c r="AH59" i="224" s="1"/>
  <c r="AO59" i="224"/>
  <c r="AE59" i="225"/>
  <c r="AO59" i="225"/>
  <c r="AE59" i="242"/>
  <c r="AH59" i="242" s="1"/>
  <c r="AE59" i="243"/>
  <c r="AF59" i="243" s="1"/>
  <c r="AE59" i="244"/>
  <c r="AJ59" i="244" s="1"/>
  <c r="AE59" i="246"/>
  <c r="AJ59" i="246" s="1"/>
  <c r="AO59" i="246"/>
  <c r="AE59" i="248"/>
  <c r="AH59" i="248"/>
  <c r="AF59" i="248"/>
  <c r="AE59" i="247"/>
  <c r="Q60" i="1"/>
  <c r="M60" i="67"/>
  <c r="N60" i="67"/>
  <c r="AO60" i="231"/>
  <c r="AO60" i="232"/>
  <c r="AO60" i="239"/>
  <c r="AF60" i="211"/>
  <c r="AP60" i="211"/>
  <c r="AF60" i="212"/>
  <c r="AP60" i="212"/>
  <c r="AO60" i="113"/>
  <c r="AE60" i="220"/>
  <c r="AE60" i="189"/>
  <c r="AO60" i="189"/>
  <c r="AO60" i="190"/>
  <c r="AO60" i="192"/>
  <c r="AO60" i="193"/>
  <c r="AO60" i="194"/>
  <c r="AE60" i="195"/>
  <c r="AO60" i="195"/>
  <c r="AO60" i="196"/>
  <c r="AO60" i="199"/>
  <c r="AO60" i="200"/>
  <c r="AO60" i="201"/>
  <c r="AE60" i="204"/>
  <c r="AO60" i="204"/>
  <c r="AE60" i="205"/>
  <c r="AO60" i="209"/>
  <c r="AO60" i="224"/>
  <c r="AO60" i="225"/>
  <c r="AO60" i="246"/>
  <c r="Q61" i="1"/>
  <c r="M61" i="67"/>
  <c r="N61" i="67"/>
  <c r="AE61" i="229"/>
  <c r="AE61" i="230"/>
  <c r="AH61" i="230" s="1"/>
  <c r="AE61" i="231"/>
  <c r="AO61" i="231"/>
  <c r="AE61" i="232"/>
  <c r="AO61" i="232"/>
  <c r="AE61" i="239"/>
  <c r="AH61" i="239"/>
  <c r="AO61" i="239"/>
  <c r="AF61" i="211"/>
  <c r="AK61" i="211" s="1"/>
  <c r="AG61" i="211"/>
  <c r="AP61" i="211"/>
  <c r="AF61" i="212"/>
  <c r="AP61" i="212"/>
  <c r="AE61" i="113"/>
  <c r="AH61" i="113" s="1"/>
  <c r="AO61" i="113"/>
  <c r="AE61" i="220"/>
  <c r="AE61" i="189"/>
  <c r="AJ61" i="189" s="1"/>
  <c r="AO61" i="189"/>
  <c r="AE61" i="190"/>
  <c r="AO61" i="190"/>
  <c r="AE61" i="191"/>
  <c r="AH61" i="191" s="1"/>
  <c r="AJ61" i="191"/>
  <c r="AF61" i="191"/>
  <c r="AE61" i="192"/>
  <c r="AJ61" i="192" s="1"/>
  <c r="AH61" i="192"/>
  <c r="AK61" i="192" s="1"/>
  <c r="AF61" i="192"/>
  <c r="AO61" i="192"/>
  <c r="AE61" i="193"/>
  <c r="AF61" i="193" s="1"/>
  <c r="AO61" i="193"/>
  <c r="AE61" i="194"/>
  <c r="AH61" i="194" s="1"/>
  <c r="AO61" i="194"/>
  <c r="AE61" i="195"/>
  <c r="AO61" i="195"/>
  <c r="AE61" i="196"/>
  <c r="AH61" i="196" s="1"/>
  <c r="AO61" i="196"/>
  <c r="AE61" i="199"/>
  <c r="AH61" i="199" s="1"/>
  <c r="AO61" i="199"/>
  <c r="AE61" i="200"/>
  <c r="AH61" i="200" s="1"/>
  <c r="AO61" i="200"/>
  <c r="AE61" i="201"/>
  <c r="AH61" i="201" s="1"/>
  <c r="AO61" i="201"/>
  <c r="AE61" i="202"/>
  <c r="AH61" i="202" s="1"/>
  <c r="AE61" i="203"/>
  <c r="AJ61" i="203" s="1"/>
  <c r="AE61" i="204"/>
  <c r="AO61" i="204"/>
  <c r="AE61" i="205"/>
  <c r="AF61" i="205"/>
  <c r="AE61" i="206"/>
  <c r="AJ61" i="206" s="1"/>
  <c r="AF61" i="206"/>
  <c r="AE61" i="207"/>
  <c r="AH61" i="207" s="1"/>
  <c r="AE61" i="208"/>
  <c r="AE61" i="209"/>
  <c r="AJ61" i="209" s="1"/>
  <c r="AO61" i="209"/>
  <c r="AE61" i="224"/>
  <c r="AO61" i="224"/>
  <c r="AE61" i="225"/>
  <c r="AJ61" i="225" s="1"/>
  <c r="AO61" i="225"/>
  <c r="AE61" i="242"/>
  <c r="AE61" i="243"/>
  <c r="AE61" i="244"/>
  <c r="AJ61" i="244" s="1"/>
  <c r="AE61" i="246"/>
  <c r="AH61" i="246" s="1"/>
  <c r="AO61" i="246"/>
  <c r="AE61" i="248"/>
  <c r="AJ61" i="248" s="1"/>
  <c r="AE61" i="247"/>
  <c r="AH61" i="247" s="1"/>
  <c r="Q62" i="1"/>
  <c r="M62" i="67"/>
  <c r="N62" i="67"/>
  <c r="AE62" i="229"/>
  <c r="AF62" i="229" s="1"/>
  <c r="AE62" i="230"/>
  <c r="AJ62" i="230" s="1"/>
  <c r="AE62" i="231"/>
  <c r="AJ62" i="231" s="1"/>
  <c r="AO62" i="231"/>
  <c r="AE62" i="232"/>
  <c r="AH62" i="232" s="1"/>
  <c r="AJ62" i="232"/>
  <c r="AO62" i="232"/>
  <c r="AE62" i="239"/>
  <c r="AF62" i="239"/>
  <c r="AJ62" i="239"/>
  <c r="AO62" i="239"/>
  <c r="AF62" i="211"/>
  <c r="AI62" i="211" s="1"/>
  <c r="AP62" i="211"/>
  <c r="AF62" i="212"/>
  <c r="AP62" i="212"/>
  <c r="AE62" i="113"/>
  <c r="AO62" i="113"/>
  <c r="AE62" i="220"/>
  <c r="AH62" i="220" s="1"/>
  <c r="AE62" i="189"/>
  <c r="AJ62" i="189"/>
  <c r="AH62" i="189"/>
  <c r="AF62" i="189"/>
  <c r="AO62" i="189"/>
  <c r="AE62" i="190"/>
  <c r="AJ62" i="190" s="1"/>
  <c r="AO62" i="190"/>
  <c r="AE62" i="191"/>
  <c r="AE62" i="192"/>
  <c r="AO62" i="192"/>
  <c r="AE62" i="193"/>
  <c r="AJ62" i="193" s="1"/>
  <c r="AO62" i="193"/>
  <c r="AE62" i="194"/>
  <c r="AH62" i="194"/>
  <c r="AJ62" i="194"/>
  <c r="AF62" i="194"/>
  <c r="AO62" i="194"/>
  <c r="AE62" i="195"/>
  <c r="AJ62" i="195" s="1"/>
  <c r="AO62" i="195"/>
  <c r="AE62" i="196"/>
  <c r="AH62" i="196" s="1"/>
  <c r="AO62" i="196"/>
  <c r="AE62" i="199"/>
  <c r="AJ62" i="199" s="1"/>
  <c r="AO62" i="199"/>
  <c r="AE62" i="200"/>
  <c r="AO62" i="200"/>
  <c r="AE62" i="201"/>
  <c r="AF62" i="201" s="1"/>
  <c r="AO62" i="201"/>
  <c r="AE62" i="202"/>
  <c r="AE62" i="203"/>
  <c r="AE62" i="204"/>
  <c r="AO62" i="204"/>
  <c r="AE62" i="205"/>
  <c r="AJ62" i="205" s="1"/>
  <c r="AF62" i="205"/>
  <c r="AE62" i="206"/>
  <c r="AJ62" i="206" s="1"/>
  <c r="AE62" i="207"/>
  <c r="AJ62" i="207" s="1"/>
  <c r="AE62" i="208"/>
  <c r="AH62" i="208" s="1"/>
  <c r="AE62" i="209"/>
  <c r="AH62" i="209" s="1"/>
  <c r="AF62" i="209"/>
  <c r="AO62" i="209"/>
  <c r="AE62" i="224"/>
  <c r="AO62" i="224"/>
  <c r="AE62" i="225"/>
  <c r="AO62" i="225"/>
  <c r="AE62" i="242"/>
  <c r="AE62" i="243"/>
  <c r="AH62" i="243" s="1"/>
  <c r="AE62" i="244"/>
  <c r="AE62" i="246"/>
  <c r="AF62" i="246" s="1"/>
  <c r="AO62" i="246"/>
  <c r="AE62" i="248"/>
  <c r="AE62" i="247"/>
  <c r="AH62" i="247" s="1"/>
  <c r="AF62" i="247"/>
  <c r="Q63" i="1"/>
  <c r="M63" i="67"/>
  <c r="N63" i="67"/>
  <c r="AE63" i="229"/>
  <c r="AH63" i="229" s="1"/>
  <c r="AE63" i="230"/>
  <c r="AF63" i="230" s="1"/>
  <c r="AE63" i="231"/>
  <c r="AH63" i="231" s="1"/>
  <c r="AO63" i="231"/>
  <c r="AE63" i="232"/>
  <c r="AO63" i="232"/>
  <c r="AE63" i="239"/>
  <c r="AF63" i="239" s="1"/>
  <c r="AO63" i="239"/>
  <c r="AF63" i="211"/>
  <c r="AI63" i="211" s="1"/>
  <c r="AP63" i="211"/>
  <c r="AF63" i="212"/>
  <c r="AP63" i="212"/>
  <c r="AE63" i="113"/>
  <c r="AH63" i="113" s="1"/>
  <c r="AO63" i="113"/>
  <c r="AE63" i="220"/>
  <c r="AE63" i="189"/>
  <c r="AF63" i="189" s="1"/>
  <c r="AO63" i="189"/>
  <c r="AE63" i="190"/>
  <c r="AJ63" i="190" s="1"/>
  <c r="AF63" i="190"/>
  <c r="AO63" i="190"/>
  <c r="AE63" i="191"/>
  <c r="AH63" i="191" s="1"/>
  <c r="AF63" i="191"/>
  <c r="AE63" i="192"/>
  <c r="AH63" i="192" s="1"/>
  <c r="AO63" i="192"/>
  <c r="AE63" i="193"/>
  <c r="AJ63" i="193" s="1"/>
  <c r="AO63" i="193"/>
  <c r="AE63" i="194"/>
  <c r="AF63" i="194" s="1"/>
  <c r="AO63" i="194"/>
  <c r="AE63" i="195"/>
  <c r="AH63" i="195" s="1"/>
  <c r="AO63" i="195"/>
  <c r="AE63" i="196"/>
  <c r="AJ63" i="196" s="1"/>
  <c r="AO63" i="196"/>
  <c r="AE63" i="199"/>
  <c r="AO63" i="199"/>
  <c r="AE63" i="200"/>
  <c r="AO63" i="200"/>
  <c r="AE63" i="201"/>
  <c r="AO63" i="201"/>
  <c r="AE63" i="202"/>
  <c r="AH63" i="202" s="1"/>
  <c r="AE63" i="203"/>
  <c r="AJ63" i="203" s="1"/>
  <c r="AE63" i="204"/>
  <c r="AF63" i="204" s="1"/>
  <c r="AO63" i="204"/>
  <c r="AE63" i="205"/>
  <c r="AE63" i="206"/>
  <c r="AE63" i="207"/>
  <c r="AJ63" i="207"/>
  <c r="AE63" i="208"/>
  <c r="AF63" i="208" s="1"/>
  <c r="AE63" i="209"/>
  <c r="AH63" i="209" s="1"/>
  <c r="AO63" i="209"/>
  <c r="AE63" i="224"/>
  <c r="AJ63" i="224" s="1"/>
  <c r="AO63" i="224"/>
  <c r="AE63" i="225"/>
  <c r="AO63" i="225"/>
  <c r="AE63" i="242"/>
  <c r="AE63" i="243"/>
  <c r="AH63" i="243" s="1"/>
  <c r="AE63" i="244"/>
  <c r="AF63" i="244" s="1"/>
  <c r="AE63" i="246"/>
  <c r="AF63" i="246" s="1"/>
  <c r="AO63" i="246"/>
  <c r="AE63" i="248"/>
  <c r="AH63" i="248"/>
  <c r="AE63" i="247"/>
  <c r="AH63" i="247" s="1"/>
  <c r="Q64" i="1"/>
  <c r="M64" i="67"/>
  <c r="N64" i="67"/>
  <c r="AJ64" i="230"/>
  <c r="AO64" i="231"/>
  <c r="AO64" i="232"/>
  <c r="AE64" i="239"/>
  <c r="AO64" i="239"/>
  <c r="AP64" i="211"/>
  <c r="AF64" i="212"/>
  <c r="AP64" i="212"/>
  <c r="AO64" i="113"/>
  <c r="AO64" i="189"/>
  <c r="AO64" i="190"/>
  <c r="AE64" i="191"/>
  <c r="AE64" i="192"/>
  <c r="AO64" i="192"/>
  <c r="AO64" i="193"/>
  <c r="AE64" i="194"/>
  <c r="AO64" i="194"/>
  <c r="AO64" i="195"/>
  <c r="AE64" i="196"/>
  <c r="AO64" i="196"/>
  <c r="AO64" i="199"/>
  <c r="AO64" i="200"/>
  <c r="AO64" i="201"/>
  <c r="AE64" i="204"/>
  <c r="AO64" i="204"/>
  <c r="AO64" i="209"/>
  <c r="AE64" i="224"/>
  <c r="AO64" i="224"/>
  <c r="AO64" i="225"/>
  <c r="AO64" i="246"/>
  <c r="Q65" i="1"/>
  <c r="M65" i="67"/>
  <c r="N65" i="67"/>
  <c r="AE65" i="229"/>
  <c r="AJ65" i="229" s="1"/>
  <c r="AE65" i="230"/>
  <c r="AF65" i="230" s="1"/>
  <c r="AE65" i="231"/>
  <c r="AF65" i="231" s="1"/>
  <c r="AH65" i="231"/>
  <c r="AJ65" i="231"/>
  <c r="AO65" i="231"/>
  <c r="AE65" i="232"/>
  <c r="AF65" i="232"/>
  <c r="AJ65" i="232"/>
  <c r="AO65" i="232"/>
  <c r="AE65" i="239"/>
  <c r="AF65" i="239"/>
  <c r="AH65" i="239"/>
  <c r="AK65" i="239" s="1"/>
  <c r="AJ65" i="239"/>
  <c r="AO65" i="239"/>
  <c r="AF65" i="211"/>
  <c r="AG65" i="211" s="1"/>
  <c r="AP65" i="211"/>
  <c r="AF65" i="212"/>
  <c r="AP65" i="212"/>
  <c r="AE65" i="113"/>
  <c r="AJ65" i="113" s="1"/>
  <c r="AO65" i="113"/>
  <c r="AE65" i="220"/>
  <c r="AE65" i="189"/>
  <c r="AO65" i="189"/>
  <c r="AE65" i="190"/>
  <c r="AH65" i="190"/>
  <c r="AJ65" i="190"/>
  <c r="AF65" i="190"/>
  <c r="AO65" i="190"/>
  <c r="AE65" i="191"/>
  <c r="AJ65" i="191" s="1"/>
  <c r="AE65" i="192"/>
  <c r="AJ65" i="192" s="1"/>
  <c r="AO65" i="192"/>
  <c r="AE65" i="193"/>
  <c r="AH65" i="193" s="1"/>
  <c r="AF65" i="193"/>
  <c r="AO65" i="193"/>
  <c r="AE65" i="194"/>
  <c r="AJ65" i="194" s="1"/>
  <c r="AO65" i="194"/>
  <c r="AE65" i="195"/>
  <c r="AF65" i="195" s="1"/>
  <c r="AO65" i="195"/>
  <c r="AE65" i="196"/>
  <c r="AH65" i="196" s="1"/>
  <c r="AO65" i="196"/>
  <c r="AE65" i="199"/>
  <c r="AO65" i="199"/>
  <c r="AE65" i="200"/>
  <c r="AF65" i="200"/>
  <c r="AO65" i="200"/>
  <c r="AE65" i="201"/>
  <c r="AH65" i="201"/>
  <c r="AJ65" i="201"/>
  <c r="AF65" i="201"/>
  <c r="AO65" i="201"/>
  <c r="AE65" i="202"/>
  <c r="AE65" i="203"/>
  <c r="AE65" i="204"/>
  <c r="AF65" i="204" s="1"/>
  <c r="AO65" i="204"/>
  <c r="AE65" i="205"/>
  <c r="AE65" i="206"/>
  <c r="AE65" i="207"/>
  <c r="AE65" i="208"/>
  <c r="AJ65" i="208"/>
  <c r="AE65" i="209"/>
  <c r="AJ65" i="209" s="1"/>
  <c r="AO65" i="209"/>
  <c r="AE65" i="224"/>
  <c r="AH65" i="224" s="1"/>
  <c r="AO65" i="224"/>
  <c r="AE65" i="225"/>
  <c r="AH65" i="225" s="1"/>
  <c r="AK65" i="225" s="1"/>
  <c r="AJ65" i="225"/>
  <c r="AF65" i="225"/>
  <c r="AO65" i="225"/>
  <c r="AE65" i="242"/>
  <c r="AJ65" i="242"/>
  <c r="AH65" i="242"/>
  <c r="AF65" i="242"/>
  <c r="AE65" i="243"/>
  <c r="AH65" i="243"/>
  <c r="AF65" i="243"/>
  <c r="AE65" i="244"/>
  <c r="AE65" i="246"/>
  <c r="AO65" i="246"/>
  <c r="AE65" i="248"/>
  <c r="AJ65" i="248" s="1"/>
  <c r="AF65" i="248"/>
  <c r="AE65" i="247"/>
  <c r="AH65" i="247" s="1"/>
  <c r="Q66" i="1"/>
  <c r="M66" i="67"/>
  <c r="N66" i="67"/>
  <c r="AE66" i="229"/>
  <c r="AF66" i="229" s="1"/>
  <c r="AE66" i="230"/>
  <c r="AJ66" i="230" s="1"/>
  <c r="AH66" i="230"/>
  <c r="AE66" i="231"/>
  <c r="AF66" i="231" s="1"/>
  <c r="AO66" i="231"/>
  <c r="AE66" i="232"/>
  <c r="AH66" i="232" s="1"/>
  <c r="AO66" i="232"/>
  <c r="AE66" i="239"/>
  <c r="AH66" i="239"/>
  <c r="AO66" i="239"/>
  <c r="AF66" i="211"/>
  <c r="AP66" i="211"/>
  <c r="AF66" i="212"/>
  <c r="AG66" i="212" s="1"/>
  <c r="AP66" i="212"/>
  <c r="AE66" i="113"/>
  <c r="AO66" i="113"/>
  <c r="AE66" i="220"/>
  <c r="AH66" i="220" s="1"/>
  <c r="AE66" i="189"/>
  <c r="AF66" i="189"/>
  <c r="AO66" i="189"/>
  <c r="AE66" i="190"/>
  <c r="AJ66" i="190" s="1"/>
  <c r="AO66" i="190"/>
  <c r="AE66" i="191"/>
  <c r="AF66" i="191" s="1"/>
  <c r="AE66" i="192"/>
  <c r="AF66" i="192" s="1"/>
  <c r="AO66" i="192"/>
  <c r="AE66" i="193"/>
  <c r="AH66" i="193" s="1"/>
  <c r="AO66" i="193"/>
  <c r="AE66" i="194"/>
  <c r="AF66" i="194" s="1"/>
  <c r="AO66" i="194"/>
  <c r="AE66" i="195"/>
  <c r="AH66" i="195" s="1"/>
  <c r="AO66" i="195"/>
  <c r="AE66" i="196"/>
  <c r="AF66" i="196" s="1"/>
  <c r="AO66" i="196"/>
  <c r="AE66" i="199"/>
  <c r="AH66" i="199"/>
  <c r="AO66" i="199"/>
  <c r="AE66" i="200"/>
  <c r="AF66" i="200" s="1"/>
  <c r="AO66" i="200"/>
  <c r="AE66" i="201"/>
  <c r="AH66" i="201" s="1"/>
  <c r="AO66" i="201"/>
  <c r="AE66" i="202"/>
  <c r="AH66" i="202" s="1"/>
  <c r="AE66" i="203"/>
  <c r="AJ66" i="203" s="1"/>
  <c r="AE66" i="204"/>
  <c r="AO66" i="204"/>
  <c r="AE66" i="205"/>
  <c r="AF66" i="205" s="1"/>
  <c r="AE66" i="206"/>
  <c r="AJ66" i="206" s="1"/>
  <c r="AE66" i="207"/>
  <c r="AH66" i="207"/>
  <c r="AF66" i="207"/>
  <c r="AE66" i="208"/>
  <c r="AF66" i="208"/>
  <c r="AE66" i="209"/>
  <c r="AJ66" i="209" s="1"/>
  <c r="AO66" i="209"/>
  <c r="AE66" i="224"/>
  <c r="AJ66" i="224" s="1"/>
  <c r="AO66" i="224"/>
  <c r="AE66" i="225"/>
  <c r="AJ66" i="225" s="1"/>
  <c r="AO66" i="225"/>
  <c r="AE66" i="242"/>
  <c r="AF66" i="242" s="1"/>
  <c r="AE66" i="243"/>
  <c r="AH66" i="243" s="1"/>
  <c r="AE66" i="244"/>
  <c r="AE66" i="246"/>
  <c r="AJ66" i="246" s="1"/>
  <c r="AO66" i="246"/>
  <c r="AE66" i="248"/>
  <c r="AF66" i="248" s="1"/>
  <c r="AE66" i="247"/>
  <c r="AJ66" i="247"/>
  <c r="Q67" i="1"/>
  <c r="M67" i="67"/>
  <c r="N67" i="67"/>
  <c r="AE67" i="229"/>
  <c r="AF67" i="229" s="1"/>
  <c r="AE67" i="230"/>
  <c r="AH67" i="230"/>
  <c r="AE67" i="231"/>
  <c r="AF67" i="231" s="1"/>
  <c r="AO67" i="231"/>
  <c r="AE67" i="232"/>
  <c r="AF67" i="232"/>
  <c r="AO67" i="232"/>
  <c r="AE67" i="239"/>
  <c r="AH67" i="239" s="1"/>
  <c r="AO67" i="239"/>
  <c r="AF67" i="211"/>
  <c r="AP67" i="211"/>
  <c r="AF67" i="212"/>
  <c r="AG67" i="212"/>
  <c r="AP67" i="212"/>
  <c r="AE67" i="113"/>
  <c r="AO67" i="113"/>
  <c r="AE67" i="220"/>
  <c r="AJ67" i="220" s="1"/>
  <c r="AE67" i="189"/>
  <c r="AF67" i="189" s="1"/>
  <c r="AO67" i="189"/>
  <c r="AE67" i="190"/>
  <c r="AH67" i="190" s="1"/>
  <c r="AO67" i="190"/>
  <c r="AE67" i="191"/>
  <c r="AF67" i="191" s="1"/>
  <c r="AE67" i="192"/>
  <c r="AH67" i="192"/>
  <c r="AF67" i="192"/>
  <c r="AO67" i="192"/>
  <c r="AE67" i="193"/>
  <c r="AH67" i="193"/>
  <c r="AJ67" i="193"/>
  <c r="AF67" i="193"/>
  <c r="AO67" i="193"/>
  <c r="AE67" i="194"/>
  <c r="AH67" i="194" s="1"/>
  <c r="AO67" i="194"/>
  <c r="AE67" i="195"/>
  <c r="AJ67" i="195" s="1"/>
  <c r="AO67" i="195"/>
  <c r="AE67" i="196"/>
  <c r="AH67" i="196" s="1"/>
  <c r="AF67" i="196"/>
  <c r="AO67" i="196"/>
  <c r="AE67" i="199"/>
  <c r="AJ67" i="199"/>
  <c r="AF67" i="199"/>
  <c r="AO67" i="199"/>
  <c r="AE67" i="200"/>
  <c r="AH67" i="200"/>
  <c r="AO67" i="200"/>
  <c r="AE67" i="201"/>
  <c r="AH67" i="201"/>
  <c r="AO67" i="201"/>
  <c r="AE67" i="202"/>
  <c r="AF67" i="202" s="1"/>
  <c r="AE67" i="203"/>
  <c r="AJ67" i="203"/>
  <c r="AE67" i="204"/>
  <c r="AH67" i="204" s="1"/>
  <c r="AO67" i="204"/>
  <c r="AE67" i="205"/>
  <c r="AH67" i="205" s="1"/>
  <c r="AE67" i="206"/>
  <c r="AF67" i="206" s="1"/>
  <c r="AJ67" i="206"/>
  <c r="AE67" i="207"/>
  <c r="AH67" i="207"/>
  <c r="AE67" i="208"/>
  <c r="AH67" i="208" s="1"/>
  <c r="AE67" i="209"/>
  <c r="AF67" i="209" s="1"/>
  <c r="AO67" i="209"/>
  <c r="AE67" i="224"/>
  <c r="AJ67" i="224" s="1"/>
  <c r="AF67" i="224"/>
  <c r="AO67" i="224"/>
  <c r="AE67" i="225"/>
  <c r="AJ67" i="225" s="1"/>
  <c r="AF67" i="225"/>
  <c r="AO67" i="225"/>
  <c r="AE67" i="242"/>
  <c r="AH67" i="242" s="1"/>
  <c r="AF67" i="242"/>
  <c r="AE67" i="243"/>
  <c r="AH67" i="243"/>
  <c r="AE67" i="244"/>
  <c r="AJ67" i="244"/>
  <c r="AE67" i="246"/>
  <c r="AH67" i="246"/>
  <c r="AF67" i="246"/>
  <c r="AO67" i="246"/>
  <c r="AE67" i="248"/>
  <c r="AH67" i="248"/>
  <c r="AJ67" i="248"/>
  <c r="AF67" i="248"/>
  <c r="AE67" i="247"/>
  <c r="AJ67" i="247"/>
  <c r="AF67" i="247"/>
  <c r="Q68" i="1"/>
  <c r="M68" i="67"/>
  <c r="N68" i="67"/>
  <c r="AE68" i="229"/>
  <c r="AH68" i="229" s="1"/>
  <c r="AE68" i="230"/>
  <c r="AH68" i="230" s="1"/>
  <c r="AE68" i="231"/>
  <c r="AF68" i="231"/>
  <c r="AH68" i="231"/>
  <c r="AO68" i="231"/>
  <c r="AE68" i="232"/>
  <c r="AF68" i="232"/>
  <c r="AO68" i="232"/>
  <c r="AE68" i="239"/>
  <c r="AH68" i="239" s="1"/>
  <c r="AO68" i="239"/>
  <c r="AF68" i="211"/>
  <c r="AP68" i="211"/>
  <c r="AF68" i="212"/>
  <c r="AG68" i="212"/>
  <c r="AP68" i="212"/>
  <c r="AE68" i="113"/>
  <c r="AH68" i="113" s="1"/>
  <c r="AO68" i="113"/>
  <c r="AE68" i="220"/>
  <c r="AH68" i="220" s="1"/>
  <c r="AE68" i="189"/>
  <c r="AO68" i="189"/>
  <c r="AE68" i="190"/>
  <c r="AJ68" i="190" s="1"/>
  <c r="AO68" i="190"/>
  <c r="AE68" i="191"/>
  <c r="AJ68" i="191" s="1"/>
  <c r="AE68" i="192"/>
  <c r="AF68" i="192"/>
  <c r="AO68" i="192"/>
  <c r="AE68" i="193"/>
  <c r="AH68" i="193" s="1"/>
  <c r="AO68" i="193"/>
  <c r="AE68" i="194"/>
  <c r="AF68" i="194" s="1"/>
  <c r="AJ68" i="194"/>
  <c r="AO68" i="194"/>
  <c r="AE68" i="195"/>
  <c r="AH68" i="195"/>
  <c r="AO68" i="195"/>
  <c r="AE68" i="196"/>
  <c r="AH68" i="196" s="1"/>
  <c r="AO68" i="196"/>
  <c r="AE68" i="199"/>
  <c r="AH68" i="199" s="1"/>
  <c r="AO68" i="199"/>
  <c r="AE68" i="200"/>
  <c r="AO68" i="200"/>
  <c r="AE68" i="201"/>
  <c r="AH68" i="201" s="1"/>
  <c r="AO68" i="201"/>
  <c r="AE68" i="202"/>
  <c r="AE68" i="203"/>
  <c r="AE68" i="204"/>
  <c r="AH68" i="204"/>
  <c r="AO68" i="204"/>
  <c r="AE68" i="205"/>
  <c r="AH68" i="205" s="1"/>
  <c r="AF68" i="205"/>
  <c r="AE68" i="206"/>
  <c r="AF68" i="206" s="1"/>
  <c r="AJ68" i="206"/>
  <c r="AE68" i="207"/>
  <c r="AH68" i="207" s="1"/>
  <c r="AE68" i="208"/>
  <c r="AH68" i="208"/>
  <c r="AF68" i="208"/>
  <c r="AE68" i="209"/>
  <c r="AH68" i="209" s="1"/>
  <c r="AO68" i="209"/>
  <c r="AE68" i="224"/>
  <c r="AO68" i="224"/>
  <c r="AE68" i="225"/>
  <c r="AO68" i="225"/>
  <c r="AE68" i="242"/>
  <c r="AH68" i="242"/>
  <c r="AJ68" i="242"/>
  <c r="AF68" i="242"/>
  <c r="AE68" i="243"/>
  <c r="AH68" i="243"/>
  <c r="AJ68" i="243"/>
  <c r="AF68" i="243"/>
  <c r="AE68" i="244"/>
  <c r="AH68" i="244"/>
  <c r="AJ68" i="244"/>
  <c r="AF68" i="244"/>
  <c r="AE68" i="246"/>
  <c r="AJ68" i="246"/>
  <c r="AF68" i="246"/>
  <c r="AO68" i="246"/>
  <c r="AE68" i="248"/>
  <c r="AH68" i="248"/>
  <c r="AJ68" i="248"/>
  <c r="AF68" i="248"/>
  <c r="AE68" i="247"/>
  <c r="AH68" i="247"/>
  <c r="AJ68" i="247"/>
  <c r="AF68" i="247"/>
  <c r="Q69" i="1"/>
  <c r="M69" i="67"/>
  <c r="N69" i="67"/>
  <c r="AE69" i="229"/>
  <c r="AF69" i="229" s="1"/>
  <c r="AE69" i="230"/>
  <c r="AJ69" i="230"/>
  <c r="AE69" i="231"/>
  <c r="AF69" i="231" s="1"/>
  <c r="AO69" i="231"/>
  <c r="AE69" i="232"/>
  <c r="AH69" i="232" s="1"/>
  <c r="AJ69" i="232"/>
  <c r="AO69" i="232"/>
  <c r="AE69" i="239"/>
  <c r="AF69" i="239" s="1"/>
  <c r="AO69" i="239"/>
  <c r="AF69" i="211"/>
  <c r="AI69" i="211" s="1"/>
  <c r="AP69" i="211"/>
  <c r="AF69" i="212"/>
  <c r="AP69" i="212"/>
  <c r="AE69" i="113"/>
  <c r="AO69" i="113"/>
  <c r="AE69" i="220"/>
  <c r="AE69" i="189"/>
  <c r="AJ69" i="189" s="1"/>
  <c r="AO69" i="189"/>
  <c r="AE69" i="190"/>
  <c r="AH69" i="190" s="1"/>
  <c r="AO69" i="190"/>
  <c r="AE69" i="191"/>
  <c r="AH69" i="191" s="1"/>
  <c r="AE69" i="192"/>
  <c r="AH69" i="192"/>
  <c r="AF69" i="192"/>
  <c r="AO69" i="192"/>
  <c r="AE69" i="193"/>
  <c r="AJ69" i="193"/>
  <c r="AO69" i="193"/>
  <c r="AE69" i="194"/>
  <c r="AO69" i="194"/>
  <c r="AE69" i="195"/>
  <c r="AO69" i="195"/>
  <c r="AE69" i="196"/>
  <c r="AH69" i="196"/>
  <c r="AO69" i="196"/>
  <c r="AE69" i="199"/>
  <c r="AJ69" i="199"/>
  <c r="AO69" i="199"/>
  <c r="AE69" i="200"/>
  <c r="AH69" i="200" s="1"/>
  <c r="AF69" i="200"/>
  <c r="AO69" i="200"/>
  <c r="AE69" i="201"/>
  <c r="AJ69" i="201" s="1"/>
  <c r="AF69" i="201"/>
  <c r="AO69" i="201"/>
  <c r="AE69" i="202"/>
  <c r="AH69" i="202"/>
  <c r="AJ69" i="202"/>
  <c r="AF69" i="202"/>
  <c r="AE69" i="203"/>
  <c r="AH69" i="203"/>
  <c r="AJ69" i="203"/>
  <c r="AF69" i="203"/>
  <c r="AE69" i="204"/>
  <c r="AJ69" i="204"/>
  <c r="AF69" i="204"/>
  <c r="AO69" i="204"/>
  <c r="AE69" i="205"/>
  <c r="AE69" i="206"/>
  <c r="AE69" i="207"/>
  <c r="AJ69" i="207" s="1"/>
  <c r="AE69" i="208"/>
  <c r="AE69" i="209"/>
  <c r="AH69" i="209"/>
  <c r="AO69" i="209"/>
  <c r="AE69" i="224"/>
  <c r="AH69" i="224" s="1"/>
  <c r="AO69" i="224"/>
  <c r="AE69" i="225"/>
  <c r="AH69" i="225" s="1"/>
  <c r="AO69" i="225"/>
  <c r="AE69" i="242"/>
  <c r="AJ69" i="242" s="1"/>
  <c r="AE69" i="243"/>
  <c r="AJ69" i="243" s="1"/>
  <c r="AE69" i="244"/>
  <c r="AE69" i="246"/>
  <c r="AJ69" i="246" s="1"/>
  <c r="AO69" i="246"/>
  <c r="AE69" i="248"/>
  <c r="AE69" i="247"/>
  <c r="AH69" i="247"/>
  <c r="AJ69" i="247"/>
  <c r="AF69" i="247"/>
  <c r="Q70" i="1"/>
  <c r="M70" i="67"/>
  <c r="N70" i="67"/>
  <c r="AE70" i="229"/>
  <c r="AH70" i="229" s="1"/>
  <c r="AE70" i="230"/>
  <c r="AF70" i="230"/>
  <c r="AH70" i="230"/>
  <c r="AE70" i="231"/>
  <c r="AO70" i="231"/>
  <c r="AE70" i="232"/>
  <c r="AF70" i="232" s="1"/>
  <c r="AO70" i="232"/>
  <c r="AE70" i="239"/>
  <c r="AF70" i="239" s="1"/>
  <c r="AO70" i="239"/>
  <c r="AF70" i="211"/>
  <c r="AP70" i="211"/>
  <c r="AF70" i="212"/>
  <c r="AK70" i="212" s="1"/>
  <c r="AP70" i="212"/>
  <c r="AE70" i="113"/>
  <c r="AO70" i="113"/>
  <c r="AE70" i="220"/>
  <c r="AH70" i="220" s="1"/>
  <c r="AE70" i="189"/>
  <c r="AJ70" i="189" s="1"/>
  <c r="AF70" i="189"/>
  <c r="AO70" i="189"/>
  <c r="AE70" i="190"/>
  <c r="AH70" i="190" s="1"/>
  <c r="AF70" i="190"/>
  <c r="AO70" i="190"/>
  <c r="AE70" i="191"/>
  <c r="AJ70" i="191" s="1"/>
  <c r="AE70" i="192"/>
  <c r="AH70" i="192"/>
  <c r="AO70" i="192"/>
  <c r="AE70" i="193"/>
  <c r="AH70" i="193" s="1"/>
  <c r="AO70" i="193"/>
  <c r="AE70" i="194"/>
  <c r="AH70" i="194" s="1"/>
  <c r="AO70" i="194"/>
  <c r="AE70" i="195"/>
  <c r="AH70" i="195" s="1"/>
  <c r="AO70" i="195"/>
  <c r="AE70" i="196"/>
  <c r="AH70" i="196"/>
  <c r="AJ70" i="196"/>
  <c r="AF70" i="196"/>
  <c r="AO70" i="196"/>
  <c r="AE70" i="199"/>
  <c r="AF70" i="199" s="1"/>
  <c r="AH70" i="199"/>
  <c r="AO70" i="199"/>
  <c r="AE70" i="200"/>
  <c r="AJ70" i="200" s="1"/>
  <c r="AH70" i="200"/>
  <c r="AO70" i="200"/>
  <c r="AE70" i="201"/>
  <c r="AH70" i="201" s="1"/>
  <c r="AO70" i="201"/>
  <c r="AE70" i="202"/>
  <c r="AE70" i="203"/>
  <c r="AH70" i="203" s="1"/>
  <c r="AJ70" i="203"/>
  <c r="AF70" i="203"/>
  <c r="AE70" i="204"/>
  <c r="AH70" i="204"/>
  <c r="AJ70" i="204"/>
  <c r="AF70" i="204"/>
  <c r="AO70" i="204"/>
  <c r="AE70" i="205"/>
  <c r="AE70" i="206"/>
  <c r="AH70" i="206"/>
  <c r="AE70" i="207"/>
  <c r="AJ70" i="207" s="1"/>
  <c r="AE70" i="208"/>
  <c r="AJ70" i="208" s="1"/>
  <c r="AE70" i="209"/>
  <c r="AF70" i="209" s="1"/>
  <c r="AO70" i="209"/>
  <c r="AE70" i="224"/>
  <c r="AF70" i="224" s="1"/>
  <c r="AO70" i="224"/>
  <c r="AE70" i="225"/>
  <c r="AH70" i="225" s="1"/>
  <c r="AO70" i="225"/>
  <c r="AE70" i="242"/>
  <c r="AF70" i="242" s="1"/>
  <c r="AE70" i="243"/>
  <c r="AJ70" i="243" s="1"/>
  <c r="AE70" i="244"/>
  <c r="AE70" i="246"/>
  <c r="AH70" i="246"/>
  <c r="AK70" i="246" s="1"/>
  <c r="AJ70" i="246"/>
  <c r="AF70" i="246"/>
  <c r="AO70" i="246"/>
  <c r="AE70" i="248"/>
  <c r="AF70" i="248" s="1"/>
  <c r="AE70" i="247"/>
  <c r="AJ70" i="247" s="1"/>
  <c r="Q71" i="1"/>
  <c r="M71" i="67"/>
  <c r="N71" i="67"/>
  <c r="AE71" i="230"/>
  <c r="AF71" i="230" s="1"/>
  <c r="AO71" i="231"/>
  <c r="AO71" i="232"/>
  <c r="AO71" i="239"/>
  <c r="AP71" i="211"/>
  <c r="AF71" i="212"/>
  <c r="AP71" i="212"/>
  <c r="AO71" i="113"/>
  <c r="AE71" i="220"/>
  <c r="AO71" i="189"/>
  <c r="AE71" i="190"/>
  <c r="AF71" i="190"/>
  <c r="AO71" i="190"/>
  <c r="AO71" i="192"/>
  <c r="AO71" i="193"/>
  <c r="AO71" i="194"/>
  <c r="AO71" i="195"/>
  <c r="AO71" i="196"/>
  <c r="AO71" i="199"/>
  <c r="AO71" i="200"/>
  <c r="AO71" i="201"/>
  <c r="AO71" i="204"/>
  <c r="AE71" i="208"/>
  <c r="AE71" i="209"/>
  <c r="AO71" i="209"/>
  <c r="AO71" i="224"/>
  <c r="AO71" i="225"/>
  <c r="AO71" i="246"/>
  <c r="Q72" i="1"/>
  <c r="M72" i="67"/>
  <c r="N72" i="67"/>
  <c r="AE72" i="229"/>
  <c r="AF72" i="229" s="1"/>
  <c r="AE72" i="230"/>
  <c r="AH72" i="230" s="1"/>
  <c r="AE72" i="231"/>
  <c r="AO72" i="231"/>
  <c r="AE72" i="232"/>
  <c r="AO72" i="232"/>
  <c r="AE72" i="239"/>
  <c r="AF72" i="239"/>
  <c r="AH72" i="239"/>
  <c r="AJ72" i="239"/>
  <c r="AO72" i="239"/>
  <c r="AF72" i="211"/>
  <c r="AP72" i="211"/>
  <c r="AF72" i="212"/>
  <c r="AG72" i="212" s="1"/>
  <c r="AP72" i="212"/>
  <c r="AE72" i="113"/>
  <c r="AO72" i="113"/>
  <c r="AE72" i="220"/>
  <c r="AE72" i="189"/>
  <c r="AH72" i="189"/>
  <c r="AO72" i="189"/>
  <c r="AE72" i="190"/>
  <c r="AO72" i="190"/>
  <c r="AE72" i="191"/>
  <c r="AH72" i="191" s="1"/>
  <c r="AF72" i="191"/>
  <c r="AE72" i="192"/>
  <c r="AH72" i="192"/>
  <c r="AO72" i="192"/>
  <c r="AE72" i="193"/>
  <c r="AH72" i="193" s="1"/>
  <c r="AO72" i="193"/>
  <c r="AE72" i="194"/>
  <c r="AO72" i="194"/>
  <c r="AE72" i="195"/>
  <c r="AH72" i="195" s="1"/>
  <c r="AO72" i="195"/>
  <c r="AE72" i="196"/>
  <c r="AF72" i="196"/>
  <c r="AO72" i="196"/>
  <c r="AE72" i="199"/>
  <c r="AH72" i="199" s="1"/>
  <c r="AO72" i="199"/>
  <c r="AE72" i="200"/>
  <c r="AO72" i="200"/>
  <c r="AE72" i="201"/>
  <c r="AO72" i="201"/>
  <c r="AE72" i="202"/>
  <c r="AH72" i="202"/>
  <c r="AJ72" i="202"/>
  <c r="AF72" i="202"/>
  <c r="AE72" i="203"/>
  <c r="AE72" i="204"/>
  <c r="AO72" i="204"/>
  <c r="AE72" i="205"/>
  <c r="AJ72" i="205" s="1"/>
  <c r="AE72" i="206"/>
  <c r="AF72" i="206" s="1"/>
  <c r="AE72" i="207"/>
  <c r="AH72" i="207"/>
  <c r="AE72" i="208"/>
  <c r="AH72" i="208"/>
  <c r="AF72" i="208"/>
  <c r="AE72" i="209"/>
  <c r="AH72" i="209" s="1"/>
  <c r="AO72" i="209"/>
  <c r="AE72" i="224"/>
  <c r="AF72" i="224" s="1"/>
  <c r="AO72" i="224"/>
  <c r="AE72" i="225"/>
  <c r="AJ72" i="225" s="1"/>
  <c r="AO72" i="225"/>
  <c r="AE72" i="242"/>
  <c r="AF72" i="242" s="1"/>
  <c r="AE72" i="243"/>
  <c r="AH72" i="243" s="1"/>
  <c r="AK72" i="243" s="1"/>
  <c r="AJ72" i="243"/>
  <c r="AF72" i="243"/>
  <c r="AE72" i="244"/>
  <c r="AF72" i="244" s="1"/>
  <c r="AJ72" i="244"/>
  <c r="AE72" i="246"/>
  <c r="AJ72" i="246"/>
  <c r="AO72" i="246"/>
  <c r="AE72" i="248"/>
  <c r="AJ72" i="248"/>
  <c r="AH72" i="248"/>
  <c r="AK72" i="248" s="1"/>
  <c r="AF72" i="248"/>
  <c r="AE72" i="247"/>
  <c r="AF72" i="247" s="1"/>
  <c r="Q73" i="1"/>
  <c r="M73" i="67"/>
  <c r="N73" i="67"/>
  <c r="AE73" i="229"/>
  <c r="AF73" i="229" s="1"/>
  <c r="AO73" i="231"/>
  <c r="AO73" i="232"/>
  <c r="AO73" i="239"/>
  <c r="AP73" i="211"/>
  <c r="AP73" i="212"/>
  <c r="AO73" i="113"/>
  <c r="AO73" i="189"/>
  <c r="AE73" i="190"/>
  <c r="AO73" i="190"/>
  <c r="AO73" i="192"/>
  <c r="AO73" i="193"/>
  <c r="AO73" i="194"/>
  <c r="AO73" i="195"/>
  <c r="AO73" i="196"/>
  <c r="AE73" i="199"/>
  <c r="AO73" i="199"/>
  <c r="AO73" i="200"/>
  <c r="AO73" i="201"/>
  <c r="AO73" i="204"/>
  <c r="AE73" i="205"/>
  <c r="AE73" i="206"/>
  <c r="AE73" i="209"/>
  <c r="AO73" i="209"/>
  <c r="AE73" i="224"/>
  <c r="AF73" i="224"/>
  <c r="AO73" i="224"/>
  <c r="AO73" i="225"/>
  <c r="AO73" i="246"/>
  <c r="AE73" i="248"/>
  <c r="AE73" i="247"/>
  <c r="Q74" i="1"/>
  <c r="M74" i="67"/>
  <c r="N74" i="67"/>
  <c r="AE74" i="229"/>
  <c r="AJ74" i="229" s="1"/>
  <c r="AE74" i="230"/>
  <c r="AE74" i="231"/>
  <c r="AO74" i="231"/>
  <c r="AE74" i="232"/>
  <c r="AO74" i="232"/>
  <c r="AE74" i="239"/>
  <c r="AO74" i="239"/>
  <c r="AF74" i="211"/>
  <c r="AG74" i="211" s="1"/>
  <c r="AK74" i="211"/>
  <c r="AP74" i="211"/>
  <c r="AF74" i="212"/>
  <c r="AG74" i="212" s="1"/>
  <c r="AP74" i="212"/>
  <c r="AE74" i="113"/>
  <c r="AJ74" i="113"/>
  <c r="AO74" i="113"/>
  <c r="AE74" i="220"/>
  <c r="AF74" i="220" s="1"/>
  <c r="AE74" i="189"/>
  <c r="AJ74" i="189"/>
  <c r="AO74" i="189"/>
  <c r="AE74" i="190"/>
  <c r="AO74" i="190"/>
  <c r="AE74" i="191"/>
  <c r="AJ74" i="191" s="1"/>
  <c r="AE74" i="192"/>
  <c r="AF74" i="192" s="1"/>
  <c r="AO74" i="192"/>
  <c r="AE74" i="193"/>
  <c r="AO74" i="193"/>
  <c r="AE74" i="194"/>
  <c r="AF74" i="194" s="1"/>
  <c r="AO74" i="194"/>
  <c r="AE74" i="195"/>
  <c r="AO74" i="195"/>
  <c r="AE74" i="196"/>
  <c r="AF74" i="196" s="1"/>
  <c r="AO74" i="196"/>
  <c r="AE74" i="199"/>
  <c r="AO74" i="199"/>
  <c r="AE74" i="200"/>
  <c r="AF74" i="200"/>
  <c r="AO74" i="200"/>
  <c r="AE74" i="201"/>
  <c r="AH74" i="201"/>
  <c r="AJ74" i="201"/>
  <c r="AF74" i="201"/>
  <c r="AO74" i="201"/>
  <c r="AE74" i="202"/>
  <c r="AE74" i="203"/>
  <c r="AF74" i="203" s="1"/>
  <c r="AE74" i="204"/>
  <c r="AH74" i="204"/>
  <c r="AO74" i="204"/>
  <c r="AE74" i="205"/>
  <c r="AE74" i="206"/>
  <c r="AJ74" i="206"/>
  <c r="AH74" i="206"/>
  <c r="AF74" i="206"/>
  <c r="AE74" i="207"/>
  <c r="AE74" i="208"/>
  <c r="AE74" i="209"/>
  <c r="AF74" i="209"/>
  <c r="AO74" i="209"/>
  <c r="AE74" i="224"/>
  <c r="AH74" i="224"/>
  <c r="AJ74" i="224"/>
  <c r="AF74" i="224"/>
  <c r="AO74" i="224"/>
  <c r="AE74" i="225"/>
  <c r="AF74" i="225" s="1"/>
  <c r="AO74" i="225"/>
  <c r="AE74" i="242"/>
  <c r="AH74" i="242"/>
  <c r="AJ74" i="242"/>
  <c r="AF74" i="242"/>
  <c r="AE74" i="243"/>
  <c r="AJ74" i="243"/>
  <c r="AH74" i="243"/>
  <c r="AF74" i="243"/>
  <c r="AE74" i="244"/>
  <c r="AE74" i="246"/>
  <c r="AF74" i="246" s="1"/>
  <c r="AH74" i="246"/>
  <c r="AJ74" i="246"/>
  <c r="AO74" i="246"/>
  <c r="AE74" i="248"/>
  <c r="AE74" i="247"/>
  <c r="AF74" i="247"/>
  <c r="Q75" i="1"/>
  <c r="M75" i="67"/>
  <c r="N75" i="67"/>
  <c r="AE75" i="230"/>
  <c r="AO75" i="231"/>
  <c r="AE75" i="232"/>
  <c r="AO75" i="232"/>
  <c r="AE75" i="239"/>
  <c r="AO75" i="239"/>
  <c r="AP75" i="211"/>
  <c r="AP75" i="212"/>
  <c r="AO75" i="113"/>
  <c r="AO75" i="189"/>
  <c r="AE75" i="190"/>
  <c r="AO75" i="190"/>
  <c r="AO75" i="192"/>
  <c r="AO75" i="193"/>
  <c r="AO75" i="194"/>
  <c r="AO75" i="195"/>
  <c r="AO75" i="196"/>
  <c r="AO75" i="199"/>
  <c r="AO75" i="200"/>
  <c r="AO75" i="201"/>
  <c r="AO75" i="204"/>
  <c r="AE75" i="205"/>
  <c r="AE75" i="208"/>
  <c r="AE75" i="209"/>
  <c r="AO75" i="209"/>
  <c r="AE75" i="224"/>
  <c r="AO75" i="224"/>
  <c r="AO75" i="225"/>
  <c r="AO75" i="246"/>
  <c r="AS4" i="72"/>
  <c r="AT4" i="72"/>
  <c r="AU4" i="72"/>
  <c r="AV4" i="72"/>
  <c r="AW4" i="72"/>
  <c r="AX4" i="72"/>
  <c r="AY4" i="72"/>
  <c r="AZ4" i="72"/>
  <c r="BA4" i="72"/>
  <c r="BB4" i="72"/>
  <c r="BC4" i="72"/>
  <c r="BD4" i="72"/>
  <c r="BE4" i="72"/>
  <c r="BF4" i="72"/>
  <c r="BG4" i="72"/>
  <c r="BH4" i="72"/>
  <c r="BI4" i="72"/>
  <c r="BJ4" i="72"/>
  <c r="BK4" i="72"/>
  <c r="BL4" i="72"/>
  <c r="BM4" i="72"/>
  <c r="BN4" i="72"/>
  <c r="BO4" i="72"/>
  <c r="BP4" i="72"/>
  <c r="BQ4" i="72"/>
  <c r="BR4" i="72"/>
  <c r="BS4" i="72"/>
  <c r="BT4" i="72"/>
  <c r="BU4" i="72"/>
  <c r="BV4" i="72"/>
  <c r="BW4" i="72"/>
  <c r="BX4" i="72"/>
  <c r="BY4" i="72"/>
  <c r="BZ4" i="72"/>
  <c r="CA4" i="72"/>
  <c r="CB4" i="72"/>
  <c r="CC4" i="72"/>
  <c r="CD4" i="72"/>
  <c r="D4" i="100"/>
  <c r="E4" i="100"/>
  <c r="F4" i="100"/>
  <c r="G4" i="100"/>
  <c r="H4" i="100"/>
  <c r="I4" i="100"/>
  <c r="J4" i="100"/>
  <c r="K4" i="100"/>
  <c r="L4" i="100"/>
  <c r="M4" i="100"/>
  <c r="N4" i="100"/>
  <c r="O4" i="100"/>
  <c r="P4" i="100"/>
  <c r="AF43" i="223"/>
  <c r="AA43" i="223"/>
  <c r="AM76" i="197"/>
  <c r="AM84" i="197"/>
  <c r="AP43" i="223"/>
  <c r="U7" i="191"/>
  <c r="V7" i="191"/>
  <c r="W7" i="191"/>
  <c r="U8" i="191"/>
  <c r="V8" i="191"/>
  <c r="W8" i="191"/>
  <c r="U9" i="191"/>
  <c r="V9" i="191"/>
  <c r="W9" i="191"/>
  <c r="U10" i="191"/>
  <c r="V10" i="191"/>
  <c r="W10" i="191"/>
  <c r="U11" i="191"/>
  <c r="V11" i="191"/>
  <c r="W11" i="191"/>
  <c r="U12" i="191"/>
  <c r="V12" i="191"/>
  <c r="W12" i="191"/>
  <c r="U13" i="191"/>
  <c r="V13" i="191"/>
  <c r="W13" i="191"/>
  <c r="U14" i="191"/>
  <c r="V14" i="191"/>
  <c r="W14" i="191"/>
  <c r="U15" i="191"/>
  <c r="V15" i="191"/>
  <c r="W15" i="191"/>
  <c r="U16" i="191"/>
  <c r="V16" i="191"/>
  <c r="W16" i="191"/>
  <c r="U17" i="191"/>
  <c r="V17" i="191"/>
  <c r="W17" i="191"/>
  <c r="U18" i="191"/>
  <c r="V18" i="191"/>
  <c r="W18" i="191"/>
  <c r="U19" i="191"/>
  <c r="V19" i="191"/>
  <c r="W19" i="191"/>
  <c r="U20" i="191"/>
  <c r="V20" i="191"/>
  <c r="W20" i="191"/>
  <c r="U21" i="191"/>
  <c r="V21" i="191"/>
  <c r="W21" i="191"/>
  <c r="U22" i="191"/>
  <c r="V22" i="191"/>
  <c r="W22" i="191"/>
  <c r="U23" i="191"/>
  <c r="V23" i="191"/>
  <c r="W23" i="191"/>
  <c r="U24" i="191"/>
  <c r="V24" i="191"/>
  <c r="W24" i="191"/>
  <c r="U25" i="191"/>
  <c r="V25" i="191"/>
  <c r="W25" i="191"/>
  <c r="U26" i="191"/>
  <c r="V26" i="191"/>
  <c r="W26" i="191"/>
  <c r="U27" i="191"/>
  <c r="V27" i="191"/>
  <c r="W27" i="191"/>
  <c r="U28" i="191"/>
  <c r="V28" i="191"/>
  <c r="W28" i="191"/>
  <c r="U29" i="191"/>
  <c r="V29" i="191"/>
  <c r="W29" i="191"/>
  <c r="U30" i="191"/>
  <c r="V30" i="191"/>
  <c r="W30" i="191"/>
  <c r="U31" i="191"/>
  <c r="V31" i="191"/>
  <c r="W31" i="191"/>
  <c r="U32" i="191"/>
  <c r="V32" i="191"/>
  <c r="W32" i="191"/>
  <c r="U33" i="191"/>
  <c r="V33" i="191"/>
  <c r="W33" i="191"/>
  <c r="U34" i="191"/>
  <c r="V34" i="191"/>
  <c r="W34" i="191"/>
  <c r="U35" i="191"/>
  <c r="V35" i="191"/>
  <c r="W35" i="191"/>
  <c r="U36" i="191"/>
  <c r="V36" i="191"/>
  <c r="W36" i="191"/>
  <c r="U37" i="191"/>
  <c r="V37" i="191"/>
  <c r="W37" i="191"/>
  <c r="U38" i="191"/>
  <c r="V38" i="191"/>
  <c r="W38" i="191"/>
  <c r="U39" i="191"/>
  <c r="V39" i="191"/>
  <c r="W39" i="191"/>
  <c r="U40" i="191"/>
  <c r="V40" i="191"/>
  <c r="W40" i="191"/>
  <c r="U41" i="191"/>
  <c r="V41" i="191"/>
  <c r="W41" i="191"/>
  <c r="U42" i="191"/>
  <c r="V42" i="191"/>
  <c r="W42" i="191"/>
  <c r="U43" i="191"/>
  <c r="V43" i="191"/>
  <c r="W43" i="191"/>
  <c r="U44" i="191"/>
  <c r="V44" i="191"/>
  <c r="W44" i="191"/>
  <c r="U45" i="191"/>
  <c r="V45" i="191"/>
  <c r="W45" i="191"/>
  <c r="U46" i="191"/>
  <c r="V46" i="191"/>
  <c r="W46" i="191"/>
  <c r="U47" i="191"/>
  <c r="V47" i="191"/>
  <c r="W47" i="191"/>
  <c r="U48" i="191"/>
  <c r="V48" i="191"/>
  <c r="W48" i="191"/>
  <c r="U49" i="191"/>
  <c r="V49" i="191"/>
  <c r="W49" i="191"/>
  <c r="U50" i="191"/>
  <c r="V50" i="191"/>
  <c r="W50" i="191"/>
  <c r="U51" i="191"/>
  <c r="V51" i="191"/>
  <c r="W51" i="191"/>
  <c r="U52" i="191"/>
  <c r="V52" i="191"/>
  <c r="W52" i="191"/>
  <c r="U53" i="191"/>
  <c r="V53" i="191"/>
  <c r="W53" i="191"/>
  <c r="U54" i="191"/>
  <c r="V54" i="191"/>
  <c r="W54" i="191"/>
  <c r="U55" i="191"/>
  <c r="V55" i="191"/>
  <c r="W55" i="191"/>
  <c r="U56" i="191"/>
  <c r="V56" i="191"/>
  <c r="W56" i="191"/>
  <c r="U57" i="191"/>
  <c r="V57" i="191"/>
  <c r="W57" i="191"/>
  <c r="U58" i="191"/>
  <c r="V58" i="191"/>
  <c r="W58" i="191"/>
  <c r="U59" i="191"/>
  <c r="V59" i="191"/>
  <c r="W59" i="191"/>
  <c r="U60" i="191"/>
  <c r="V60" i="191"/>
  <c r="W60" i="191"/>
  <c r="U61" i="191"/>
  <c r="V61" i="191"/>
  <c r="W61" i="191"/>
  <c r="U62" i="191"/>
  <c r="V62" i="191"/>
  <c r="W62" i="191"/>
  <c r="U63" i="191"/>
  <c r="V63" i="191"/>
  <c r="W63" i="191"/>
  <c r="U64" i="191"/>
  <c r="V64" i="191"/>
  <c r="W64" i="191"/>
  <c r="U65" i="191"/>
  <c r="V65" i="191"/>
  <c r="W65" i="191"/>
  <c r="U66" i="191"/>
  <c r="V66" i="191"/>
  <c r="W66" i="191"/>
  <c r="U67" i="191"/>
  <c r="V67" i="191"/>
  <c r="W67" i="191"/>
  <c r="U68" i="191"/>
  <c r="V68" i="191"/>
  <c r="W68" i="191"/>
  <c r="U69" i="191"/>
  <c r="V69" i="191"/>
  <c r="W69" i="191"/>
  <c r="U70" i="191"/>
  <c r="V70" i="191"/>
  <c r="W70" i="191"/>
  <c r="U71" i="191"/>
  <c r="V71" i="191"/>
  <c r="W71" i="191"/>
  <c r="U72" i="191"/>
  <c r="V72" i="191"/>
  <c r="W72" i="191"/>
  <c r="U73" i="191"/>
  <c r="V73" i="191"/>
  <c r="W73" i="191"/>
  <c r="U74" i="191"/>
  <c r="V74" i="191"/>
  <c r="W74" i="191"/>
  <c r="U75" i="191"/>
  <c r="V75" i="191"/>
  <c r="W75" i="191"/>
  <c r="U7" i="190"/>
  <c r="V7" i="190"/>
  <c r="W7" i="190"/>
  <c r="U8" i="190"/>
  <c r="V8" i="190"/>
  <c r="W8" i="190"/>
  <c r="U9" i="190"/>
  <c r="V9" i="190"/>
  <c r="W9" i="190"/>
  <c r="U10" i="190"/>
  <c r="V10" i="190"/>
  <c r="W10" i="190"/>
  <c r="U11" i="190"/>
  <c r="V11" i="190"/>
  <c r="W11" i="190"/>
  <c r="U12" i="190"/>
  <c r="V12" i="190"/>
  <c r="W12" i="190"/>
  <c r="U13" i="190"/>
  <c r="V13" i="190"/>
  <c r="W13" i="190"/>
  <c r="U14" i="190"/>
  <c r="V14" i="190"/>
  <c r="W14" i="190"/>
  <c r="U15" i="190"/>
  <c r="V15" i="190"/>
  <c r="W15" i="190"/>
  <c r="U16" i="190"/>
  <c r="V16" i="190"/>
  <c r="W16" i="190"/>
  <c r="U17" i="190"/>
  <c r="V17" i="190"/>
  <c r="W17" i="190"/>
  <c r="U18" i="190"/>
  <c r="V18" i="190"/>
  <c r="W18" i="190"/>
  <c r="U19" i="190"/>
  <c r="V19" i="190"/>
  <c r="W19" i="190"/>
  <c r="U20" i="190"/>
  <c r="V20" i="190"/>
  <c r="W20" i="190"/>
  <c r="U21" i="190"/>
  <c r="V21" i="190"/>
  <c r="W21" i="190"/>
  <c r="U22" i="190"/>
  <c r="V22" i="190"/>
  <c r="W22" i="190"/>
  <c r="U23" i="190"/>
  <c r="V23" i="190"/>
  <c r="W23" i="190"/>
  <c r="U24" i="190"/>
  <c r="V24" i="190"/>
  <c r="W24" i="190"/>
  <c r="U25" i="190"/>
  <c r="V25" i="190"/>
  <c r="W25" i="190"/>
  <c r="U26" i="190"/>
  <c r="V26" i="190"/>
  <c r="W26" i="190"/>
  <c r="U27" i="190"/>
  <c r="V27" i="190"/>
  <c r="W27" i="190"/>
  <c r="U28" i="190"/>
  <c r="V28" i="190"/>
  <c r="W28" i="190"/>
  <c r="U29" i="190"/>
  <c r="V29" i="190"/>
  <c r="W29" i="190"/>
  <c r="U30" i="190"/>
  <c r="V30" i="190"/>
  <c r="W30" i="190"/>
  <c r="U31" i="190"/>
  <c r="V31" i="190"/>
  <c r="W31" i="190"/>
  <c r="U32" i="190"/>
  <c r="V32" i="190"/>
  <c r="W32" i="190"/>
  <c r="U33" i="190"/>
  <c r="V33" i="190"/>
  <c r="W33" i="190"/>
  <c r="U34" i="190"/>
  <c r="V34" i="190"/>
  <c r="W34" i="190"/>
  <c r="U35" i="190"/>
  <c r="V35" i="190"/>
  <c r="W35" i="190"/>
  <c r="U36" i="190"/>
  <c r="V36" i="190"/>
  <c r="W36" i="190"/>
  <c r="U37" i="190"/>
  <c r="V37" i="190"/>
  <c r="W37" i="190"/>
  <c r="U38" i="190"/>
  <c r="V38" i="190"/>
  <c r="W38" i="190"/>
  <c r="U39" i="190"/>
  <c r="V39" i="190"/>
  <c r="W39" i="190"/>
  <c r="U40" i="190"/>
  <c r="V40" i="190"/>
  <c r="W40" i="190"/>
  <c r="U41" i="190"/>
  <c r="V41" i="190"/>
  <c r="W41" i="190"/>
  <c r="U42" i="190"/>
  <c r="V42" i="190"/>
  <c r="W42" i="190"/>
  <c r="U43" i="190"/>
  <c r="V43" i="190"/>
  <c r="W43" i="190"/>
  <c r="U44" i="190"/>
  <c r="V44" i="190"/>
  <c r="W44" i="190"/>
  <c r="U45" i="190"/>
  <c r="V45" i="190"/>
  <c r="W45" i="190"/>
  <c r="U46" i="190"/>
  <c r="V46" i="190"/>
  <c r="W46" i="190"/>
  <c r="U47" i="190"/>
  <c r="V47" i="190"/>
  <c r="W47" i="190"/>
  <c r="U48" i="190"/>
  <c r="V48" i="190"/>
  <c r="W48" i="190"/>
  <c r="U49" i="190"/>
  <c r="V49" i="190"/>
  <c r="W49" i="190"/>
  <c r="U50" i="190"/>
  <c r="V50" i="190"/>
  <c r="W50" i="190"/>
  <c r="U51" i="190"/>
  <c r="V51" i="190"/>
  <c r="W51" i="190"/>
  <c r="U52" i="190"/>
  <c r="V52" i="190"/>
  <c r="W52" i="190"/>
  <c r="U53" i="190"/>
  <c r="V53" i="190"/>
  <c r="W53" i="190"/>
  <c r="U54" i="190"/>
  <c r="V54" i="190"/>
  <c r="W54" i="190"/>
  <c r="U55" i="190"/>
  <c r="V55" i="190"/>
  <c r="W55" i="190"/>
  <c r="U56" i="190"/>
  <c r="V56" i="190"/>
  <c r="W56" i="190"/>
  <c r="U57" i="190"/>
  <c r="V57" i="190"/>
  <c r="W57" i="190"/>
  <c r="U58" i="190"/>
  <c r="V58" i="190"/>
  <c r="W58" i="190"/>
  <c r="U59" i="190"/>
  <c r="V59" i="190"/>
  <c r="W59" i="190"/>
  <c r="U60" i="190"/>
  <c r="V60" i="190"/>
  <c r="W60" i="190"/>
  <c r="U61" i="190"/>
  <c r="V61" i="190"/>
  <c r="W61" i="190"/>
  <c r="U62" i="190"/>
  <c r="V62" i="190"/>
  <c r="W62" i="190"/>
  <c r="U63" i="190"/>
  <c r="V63" i="190"/>
  <c r="W63" i="190"/>
  <c r="U64" i="190"/>
  <c r="V64" i="190"/>
  <c r="W64" i="190"/>
  <c r="U65" i="190"/>
  <c r="V65" i="190"/>
  <c r="W65" i="190"/>
  <c r="U66" i="190"/>
  <c r="V66" i="190"/>
  <c r="W66" i="190"/>
  <c r="U67" i="190"/>
  <c r="V67" i="190"/>
  <c r="W67" i="190"/>
  <c r="U68" i="190"/>
  <c r="V68" i="190"/>
  <c r="W68" i="190"/>
  <c r="U69" i="190"/>
  <c r="V69" i="190"/>
  <c r="W69" i="190"/>
  <c r="U70" i="190"/>
  <c r="V70" i="190"/>
  <c r="W70" i="190"/>
  <c r="U71" i="190"/>
  <c r="V71" i="190"/>
  <c r="W71" i="190"/>
  <c r="U72" i="190"/>
  <c r="V72" i="190"/>
  <c r="W72" i="190"/>
  <c r="U73" i="190"/>
  <c r="V73" i="190"/>
  <c r="W73" i="190"/>
  <c r="U74" i="190"/>
  <c r="V74" i="190"/>
  <c r="W74" i="190"/>
  <c r="U75" i="190"/>
  <c r="V75" i="190"/>
  <c r="W75" i="190"/>
  <c r="U7" i="242"/>
  <c r="V7" i="242"/>
  <c r="W7" i="242"/>
  <c r="U8" i="242"/>
  <c r="V8" i="242"/>
  <c r="W8" i="242"/>
  <c r="U9" i="242"/>
  <c r="V9" i="242"/>
  <c r="W9" i="242"/>
  <c r="U10" i="242"/>
  <c r="V10" i="242"/>
  <c r="W10" i="242"/>
  <c r="U11" i="242"/>
  <c r="V11" i="242"/>
  <c r="W11" i="242"/>
  <c r="U12" i="242"/>
  <c r="V12" i="242"/>
  <c r="W12" i="242"/>
  <c r="U13" i="242"/>
  <c r="V13" i="242"/>
  <c r="W13" i="242"/>
  <c r="U14" i="242"/>
  <c r="V14" i="242"/>
  <c r="W14" i="242"/>
  <c r="U15" i="242"/>
  <c r="V15" i="242"/>
  <c r="W15" i="242"/>
  <c r="U16" i="242"/>
  <c r="V16" i="242"/>
  <c r="W16" i="242"/>
  <c r="U17" i="242"/>
  <c r="V17" i="242"/>
  <c r="W17" i="242"/>
  <c r="U18" i="242"/>
  <c r="V18" i="242"/>
  <c r="W18" i="242"/>
  <c r="U19" i="242"/>
  <c r="V19" i="242"/>
  <c r="W19" i="242"/>
  <c r="U20" i="242"/>
  <c r="V20" i="242"/>
  <c r="W20" i="242"/>
  <c r="U21" i="242"/>
  <c r="V21" i="242"/>
  <c r="W21" i="242"/>
  <c r="U22" i="242"/>
  <c r="V22" i="242"/>
  <c r="W22" i="242"/>
  <c r="U23" i="242"/>
  <c r="V23" i="242"/>
  <c r="W23" i="242"/>
  <c r="U24" i="242"/>
  <c r="V24" i="242"/>
  <c r="W24" i="242"/>
  <c r="U25" i="242"/>
  <c r="V25" i="242"/>
  <c r="W25" i="242"/>
  <c r="U26" i="242"/>
  <c r="V26" i="242"/>
  <c r="W26" i="242"/>
  <c r="U27" i="242"/>
  <c r="V27" i="242"/>
  <c r="W27" i="242"/>
  <c r="U28" i="242"/>
  <c r="V28" i="242"/>
  <c r="W28" i="242"/>
  <c r="U29" i="242"/>
  <c r="V29" i="242"/>
  <c r="W29" i="242"/>
  <c r="U30" i="242"/>
  <c r="V30" i="242"/>
  <c r="W30" i="242"/>
  <c r="U31" i="242"/>
  <c r="V31" i="242"/>
  <c r="W31" i="242"/>
  <c r="U32" i="242"/>
  <c r="V32" i="242"/>
  <c r="W32" i="242"/>
  <c r="U33" i="242"/>
  <c r="V33" i="242"/>
  <c r="W33" i="242"/>
  <c r="U34" i="242"/>
  <c r="V34" i="242"/>
  <c r="W34" i="242"/>
  <c r="U35" i="242"/>
  <c r="V35" i="242"/>
  <c r="W35" i="242"/>
  <c r="U36" i="242"/>
  <c r="V36" i="242"/>
  <c r="W36" i="242"/>
  <c r="U37" i="242"/>
  <c r="V37" i="242"/>
  <c r="W37" i="242"/>
  <c r="U38" i="242"/>
  <c r="V38" i="242"/>
  <c r="W38" i="242"/>
  <c r="U39" i="242"/>
  <c r="V39" i="242"/>
  <c r="W39" i="242"/>
  <c r="U40" i="242"/>
  <c r="V40" i="242"/>
  <c r="W40" i="242"/>
  <c r="U41" i="242"/>
  <c r="V41" i="242"/>
  <c r="W41" i="242"/>
  <c r="U42" i="242"/>
  <c r="V42" i="242"/>
  <c r="W42" i="242"/>
  <c r="U43" i="242"/>
  <c r="V43" i="242"/>
  <c r="W43" i="242"/>
  <c r="U44" i="242"/>
  <c r="V44" i="242"/>
  <c r="W44" i="242"/>
  <c r="U45" i="242"/>
  <c r="V45" i="242"/>
  <c r="W45" i="242"/>
  <c r="U46" i="242"/>
  <c r="V46" i="242"/>
  <c r="W46" i="242"/>
  <c r="U47" i="242"/>
  <c r="V47" i="242"/>
  <c r="W47" i="242"/>
  <c r="U48" i="242"/>
  <c r="V48" i="242"/>
  <c r="W48" i="242"/>
  <c r="U49" i="242"/>
  <c r="V49" i="242"/>
  <c r="W49" i="242"/>
  <c r="U50" i="242"/>
  <c r="V50" i="242"/>
  <c r="W50" i="242"/>
  <c r="U51" i="242"/>
  <c r="V51" i="242"/>
  <c r="W51" i="242"/>
  <c r="U52" i="242"/>
  <c r="V52" i="242"/>
  <c r="W52" i="242"/>
  <c r="U53" i="242"/>
  <c r="V53" i="242"/>
  <c r="W53" i="242"/>
  <c r="U54" i="242"/>
  <c r="V54" i="242"/>
  <c r="W54" i="242"/>
  <c r="U55" i="242"/>
  <c r="V55" i="242"/>
  <c r="W55" i="242"/>
  <c r="U56" i="242"/>
  <c r="V56" i="242"/>
  <c r="W56" i="242"/>
  <c r="U57" i="242"/>
  <c r="V57" i="242"/>
  <c r="W57" i="242"/>
  <c r="U58" i="242"/>
  <c r="V58" i="242"/>
  <c r="W58" i="242"/>
  <c r="U59" i="242"/>
  <c r="V59" i="242"/>
  <c r="W59" i="242"/>
  <c r="U60" i="242"/>
  <c r="V60" i="242"/>
  <c r="W60" i="242"/>
  <c r="U61" i="242"/>
  <c r="V61" i="242"/>
  <c r="W61" i="242"/>
  <c r="U62" i="242"/>
  <c r="V62" i="242"/>
  <c r="W62" i="242"/>
  <c r="U63" i="242"/>
  <c r="V63" i="242"/>
  <c r="W63" i="242"/>
  <c r="U64" i="242"/>
  <c r="V64" i="242"/>
  <c r="W64" i="242"/>
  <c r="U65" i="242"/>
  <c r="V65" i="242"/>
  <c r="W65" i="242"/>
  <c r="U66" i="242"/>
  <c r="V66" i="242"/>
  <c r="W66" i="242"/>
  <c r="U67" i="242"/>
  <c r="V67" i="242"/>
  <c r="W67" i="242"/>
  <c r="U68" i="242"/>
  <c r="V68" i="242"/>
  <c r="W68" i="242"/>
  <c r="U69" i="242"/>
  <c r="V69" i="242"/>
  <c r="W69" i="242"/>
  <c r="U70" i="242"/>
  <c r="V70" i="242"/>
  <c r="W70" i="242"/>
  <c r="U71" i="242"/>
  <c r="V71" i="242"/>
  <c r="W71" i="242"/>
  <c r="U72" i="242"/>
  <c r="V72" i="242"/>
  <c r="W72" i="242"/>
  <c r="U73" i="242"/>
  <c r="V73" i="242"/>
  <c r="W73" i="242"/>
  <c r="U74" i="242"/>
  <c r="V74" i="242"/>
  <c r="W74" i="242"/>
  <c r="U75" i="242"/>
  <c r="V75" i="242"/>
  <c r="W75" i="242"/>
  <c r="U7" i="196"/>
  <c r="V7" i="196"/>
  <c r="W7" i="196"/>
  <c r="U8" i="196"/>
  <c r="V8" i="196"/>
  <c r="W8" i="196"/>
  <c r="U9" i="196"/>
  <c r="V9" i="196"/>
  <c r="W9" i="196"/>
  <c r="U10" i="196"/>
  <c r="V10" i="196"/>
  <c r="W10" i="196"/>
  <c r="U11" i="196"/>
  <c r="V11" i="196"/>
  <c r="W11" i="196"/>
  <c r="U12" i="196"/>
  <c r="V12" i="196"/>
  <c r="W12" i="196"/>
  <c r="U13" i="196"/>
  <c r="V13" i="196"/>
  <c r="W13" i="196"/>
  <c r="U14" i="196"/>
  <c r="V14" i="196"/>
  <c r="W14" i="196"/>
  <c r="U15" i="196"/>
  <c r="V15" i="196"/>
  <c r="W15" i="196"/>
  <c r="U16" i="196"/>
  <c r="V16" i="196"/>
  <c r="W16" i="196"/>
  <c r="U17" i="196"/>
  <c r="V17" i="196"/>
  <c r="W17" i="196"/>
  <c r="U18" i="196"/>
  <c r="V18" i="196"/>
  <c r="W18" i="196"/>
  <c r="U19" i="196"/>
  <c r="V19" i="196"/>
  <c r="W19" i="196"/>
  <c r="U20" i="196"/>
  <c r="V20" i="196"/>
  <c r="W20" i="196"/>
  <c r="U21" i="196"/>
  <c r="V21" i="196"/>
  <c r="W21" i="196"/>
  <c r="U22" i="196"/>
  <c r="V22" i="196"/>
  <c r="W22" i="196"/>
  <c r="U23" i="196"/>
  <c r="V23" i="196"/>
  <c r="W23" i="196"/>
  <c r="U24" i="196"/>
  <c r="V24" i="196"/>
  <c r="W24" i="196"/>
  <c r="U25" i="196"/>
  <c r="V25" i="196"/>
  <c r="W25" i="196"/>
  <c r="U26" i="196"/>
  <c r="V26" i="196"/>
  <c r="W26" i="196"/>
  <c r="U27" i="196"/>
  <c r="V27" i="196"/>
  <c r="W27" i="196"/>
  <c r="U28" i="196"/>
  <c r="V28" i="196"/>
  <c r="W28" i="196"/>
  <c r="U29" i="196"/>
  <c r="V29" i="196"/>
  <c r="W29" i="196"/>
  <c r="U30" i="196"/>
  <c r="V30" i="196"/>
  <c r="W30" i="196"/>
  <c r="U31" i="196"/>
  <c r="V31" i="196"/>
  <c r="W31" i="196"/>
  <c r="U32" i="196"/>
  <c r="V32" i="196"/>
  <c r="W32" i="196"/>
  <c r="U33" i="196"/>
  <c r="V33" i="196"/>
  <c r="W33" i="196"/>
  <c r="U34" i="196"/>
  <c r="V34" i="196"/>
  <c r="W34" i="196"/>
  <c r="U35" i="196"/>
  <c r="V35" i="196"/>
  <c r="W35" i="196"/>
  <c r="U36" i="196"/>
  <c r="V36" i="196"/>
  <c r="W36" i="196"/>
  <c r="U37" i="196"/>
  <c r="V37" i="196"/>
  <c r="W37" i="196"/>
  <c r="U38" i="196"/>
  <c r="V38" i="196"/>
  <c r="W38" i="196"/>
  <c r="U39" i="196"/>
  <c r="V39" i="196"/>
  <c r="W39" i="196"/>
  <c r="U40" i="196"/>
  <c r="V40" i="196"/>
  <c r="W40" i="196"/>
  <c r="U41" i="196"/>
  <c r="V41" i="196"/>
  <c r="W41" i="196"/>
  <c r="U42" i="196"/>
  <c r="V42" i="196"/>
  <c r="W42" i="196"/>
  <c r="U43" i="196"/>
  <c r="V43" i="196"/>
  <c r="W43" i="196"/>
  <c r="U44" i="196"/>
  <c r="V44" i="196"/>
  <c r="W44" i="196"/>
  <c r="U45" i="196"/>
  <c r="V45" i="196"/>
  <c r="W45" i="196"/>
  <c r="U46" i="196"/>
  <c r="V46" i="196"/>
  <c r="W46" i="196"/>
  <c r="U47" i="196"/>
  <c r="V47" i="196"/>
  <c r="W47" i="196"/>
  <c r="U48" i="196"/>
  <c r="V48" i="196"/>
  <c r="W48" i="196"/>
  <c r="U49" i="196"/>
  <c r="V49" i="196"/>
  <c r="W49" i="196"/>
  <c r="U50" i="196"/>
  <c r="V50" i="196"/>
  <c r="W50" i="196"/>
  <c r="U51" i="196"/>
  <c r="V51" i="196"/>
  <c r="W51" i="196"/>
  <c r="U52" i="196"/>
  <c r="V52" i="196"/>
  <c r="W52" i="196"/>
  <c r="U53" i="196"/>
  <c r="V53" i="196"/>
  <c r="W53" i="196"/>
  <c r="U54" i="196"/>
  <c r="V54" i="196"/>
  <c r="W54" i="196"/>
  <c r="U55" i="196"/>
  <c r="V55" i="196"/>
  <c r="W55" i="196"/>
  <c r="U56" i="196"/>
  <c r="V56" i="196"/>
  <c r="W56" i="196"/>
  <c r="U57" i="196"/>
  <c r="V57" i="196"/>
  <c r="W57" i="196"/>
  <c r="U58" i="196"/>
  <c r="V58" i="196"/>
  <c r="W58" i="196"/>
  <c r="U59" i="196"/>
  <c r="V59" i="196"/>
  <c r="W59" i="196"/>
  <c r="U60" i="196"/>
  <c r="V60" i="196"/>
  <c r="W60" i="196"/>
  <c r="U61" i="196"/>
  <c r="V61" i="196"/>
  <c r="W61" i="196"/>
  <c r="U62" i="196"/>
  <c r="V62" i="196"/>
  <c r="W62" i="196"/>
  <c r="U63" i="196"/>
  <c r="V63" i="196"/>
  <c r="W63" i="196"/>
  <c r="U64" i="196"/>
  <c r="V64" i="196"/>
  <c r="W64" i="196"/>
  <c r="U65" i="196"/>
  <c r="V65" i="196"/>
  <c r="W65" i="196"/>
  <c r="U66" i="196"/>
  <c r="V66" i="196"/>
  <c r="W66" i="196"/>
  <c r="U67" i="196"/>
  <c r="V67" i="196"/>
  <c r="W67" i="196"/>
  <c r="U68" i="196"/>
  <c r="V68" i="196"/>
  <c r="W68" i="196"/>
  <c r="U69" i="196"/>
  <c r="V69" i="196"/>
  <c r="W69" i="196"/>
  <c r="U70" i="196"/>
  <c r="V70" i="196"/>
  <c r="W70" i="196"/>
  <c r="U71" i="196"/>
  <c r="V71" i="196"/>
  <c r="W71" i="196"/>
  <c r="U72" i="196"/>
  <c r="V72" i="196"/>
  <c r="W72" i="196"/>
  <c r="U73" i="196"/>
  <c r="V73" i="196"/>
  <c r="W73" i="196"/>
  <c r="U74" i="196"/>
  <c r="V74" i="196"/>
  <c r="W74" i="196"/>
  <c r="U75" i="196"/>
  <c r="V75" i="196"/>
  <c r="W75" i="196"/>
  <c r="W76" i="196"/>
  <c r="W84" i="196"/>
  <c r="X15" i="223"/>
  <c r="U7" i="203"/>
  <c r="V7" i="203"/>
  <c r="W7" i="203"/>
  <c r="U8" i="203"/>
  <c r="V8" i="203"/>
  <c r="W8" i="203"/>
  <c r="U9" i="203"/>
  <c r="V9" i="203"/>
  <c r="W9" i="203"/>
  <c r="U10" i="203"/>
  <c r="V10" i="203"/>
  <c r="W10" i="203"/>
  <c r="U11" i="203"/>
  <c r="V11" i="203"/>
  <c r="W11" i="203"/>
  <c r="U12" i="203"/>
  <c r="V12" i="203"/>
  <c r="W12" i="203"/>
  <c r="U13" i="203"/>
  <c r="V13" i="203"/>
  <c r="W13" i="203"/>
  <c r="U14" i="203"/>
  <c r="V14" i="203"/>
  <c r="W14" i="203"/>
  <c r="U15" i="203"/>
  <c r="V15" i="203"/>
  <c r="W15" i="203"/>
  <c r="U16" i="203"/>
  <c r="V16" i="203"/>
  <c r="W16" i="203"/>
  <c r="U17" i="203"/>
  <c r="V17" i="203"/>
  <c r="W17" i="203"/>
  <c r="U18" i="203"/>
  <c r="V18" i="203"/>
  <c r="W18" i="203"/>
  <c r="U19" i="203"/>
  <c r="V19" i="203"/>
  <c r="W19" i="203"/>
  <c r="U20" i="203"/>
  <c r="V20" i="203"/>
  <c r="W20" i="203"/>
  <c r="U21" i="203"/>
  <c r="V21" i="203"/>
  <c r="W21" i="203"/>
  <c r="U22" i="203"/>
  <c r="V22" i="203"/>
  <c r="W22" i="203"/>
  <c r="U23" i="203"/>
  <c r="V23" i="203"/>
  <c r="W23" i="203"/>
  <c r="U24" i="203"/>
  <c r="V24" i="203"/>
  <c r="W24" i="203"/>
  <c r="U25" i="203"/>
  <c r="V25" i="203"/>
  <c r="W25" i="203"/>
  <c r="U26" i="203"/>
  <c r="V26" i="203"/>
  <c r="W26" i="203"/>
  <c r="U27" i="203"/>
  <c r="V27" i="203"/>
  <c r="W27" i="203"/>
  <c r="U28" i="203"/>
  <c r="V28" i="203"/>
  <c r="W28" i="203"/>
  <c r="U29" i="203"/>
  <c r="V29" i="203"/>
  <c r="W29" i="203"/>
  <c r="U30" i="203"/>
  <c r="V30" i="203"/>
  <c r="W30" i="203"/>
  <c r="U31" i="203"/>
  <c r="V31" i="203"/>
  <c r="W31" i="203"/>
  <c r="U32" i="203"/>
  <c r="V32" i="203"/>
  <c r="W32" i="203"/>
  <c r="U33" i="203"/>
  <c r="V33" i="203"/>
  <c r="W33" i="203"/>
  <c r="U34" i="203"/>
  <c r="V34" i="203"/>
  <c r="W34" i="203"/>
  <c r="U35" i="203"/>
  <c r="V35" i="203"/>
  <c r="W35" i="203"/>
  <c r="U36" i="203"/>
  <c r="V36" i="203"/>
  <c r="W36" i="203"/>
  <c r="U37" i="203"/>
  <c r="V37" i="203"/>
  <c r="W37" i="203"/>
  <c r="U38" i="203"/>
  <c r="V38" i="203"/>
  <c r="W38" i="203"/>
  <c r="U39" i="203"/>
  <c r="V39" i="203"/>
  <c r="W39" i="203"/>
  <c r="U40" i="203"/>
  <c r="V40" i="203"/>
  <c r="W40" i="203"/>
  <c r="U41" i="203"/>
  <c r="V41" i="203"/>
  <c r="W41" i="203"/>
  <c r="U42" i="203"/>
  <c r="V42" i="203"/>
  <c r="W42" i="203"/>
  <c r="U43" i="203"/>
  <c r="V43" i="203"/>
  <c r="W43" i="203"/>
  <c r="U44" i="203"/>
  <c r="V44" i="203"/>
  <c r="W44" i="203"/>
  <c r="U45" i="203"/>
  <c r="V45" i="203"/>
  <c r="W45" i="203"/>
  <c r="U46" i="203"/>
  <c r="V46" i="203"/>
  <c r="W46" i="203"/>
  <c r="U47" i="203"/>
  <c r="V47" i="203"/>
  <c r="W47" i="203"/>
  <c r="U48" i="203"/>
  <c r="V48" i="203"/>
  <c r="W48" i="203"/>
  <c r="U49" i="203"/>
  <c r="V49" i="203"/>
  <c r="W49" i="203"/>
  <c r="U50" i="203"/>
  <c r="V50" i="203"/>
  <c r="W50" i="203"/>
  <c r="U51" i="203"/>
  <c r="V51" i="203"/>
  <c r="W51" i="203"/>
  <c r="U52" i="203"/>
  <c r="V52" i="203"/>
  <c r="W52" i="203"/>
  <c r="U53" i="203"/>
  <c r="V53" i="203"/>
  <c r="W53" i="203"/>
  <c r="U54" i="203"/>
  <c r="V54" i="203"/>
  <c r="W54" i="203"/>
  <c r="U55" i="203"/>
  <c r="V55" i="203"/>
  <c r="W55" i="203"/>
  <c r="U56" i="203"/>
  <c r="V56" i="203"/>
  <c r="W56" i="203"/>
  <c r="U57" i="203"/>
  <c r="V57" i="203"/>
  <c r="W57" i="203"/>
  <c r="U58" i="203"/>
  <c r="V58" i="203"/>
  <c r="W58" i="203"/>
  <c r="U59" i="203"/>
  <c r="V59" i="203"/>
  <c r="W59" i="203"/>
  <c r="U60" i="203"/>
  <c r="V60" i="203"/>
  <c r="W60" i="203"/>
  <c r="U61" i="203"/>
  <c r="V61" i="203"/>
  <c r="W61" i="203"/>
  <c r="U62" i="203"/>
  <c r="V62" i="203"/>
  <c r="W62" i="203"/>
  <c r="U63" i="203"/>
  <c r="V63" i="203"/>
  <c r="W63" i="203"/>
  <c r="U64" i="203"/>
  <c r="V64" i="203"/>
  <c r="W64" i="203"/>
  <c r="U65" i="203"/>
  <c r="V65" i="203"/>
  <c r="W65" i="203"/>
  <c r="U66" i="203"/>
  <c r="V66" i="203"/>
  <c r="W66" i="203"/>
  <c r="U67" i="203"/>
  <c r="V67" i="203"/>
  <c r="W67" i="203"/>
  <c r="U68" i="203"/>
  <c r="V68" i="203"/>
  <c r="W68" i="203"/>
  <c r="U69" i="203"/>
  <c r="V69" i="203"/>
  <c r="W69" i="203"/>
  <c r="U70" i="203"/>
  <c r="V70" i="203"/>
  <c r="W70" i="203"/>
  <c r="U71" i="203"/>
  <c r="V71" i="203"/>
  <c r="W71" i="203"/>
  <c r="U72" i="203"/>
  <c r="V72" i="203"/>
  <c r="W72" i="203"/>
  <c r="U73" i="203"/>
  <c r="V73" i="203"/>
  <c r="W73" i="203"/>
  <c r="U74" i="203"/>
  <c r="V74" i="203"/>
  <c r="W74" i="203"/>
  <c r="U75" i="203"/>
  <c r="V75" i="203"/>
  <c r="W75" i="203"/>
  <c r="U7" i="243"/>
  <c r="V7" i="243"/>
  <c r="W7" i="243"/>
  <c r="U8" i="243"/>
  <c r="V8" i="243"/>
  <c r="W8" i="243"/>
  <c r="U9" i="243"/>
  <c r="V9" i="243"/>
  <c r="W9" i="243"/>
  <c r="U10" i="243"/>
  <c r="V10" i="243"/>
  <c r="W10" i="243"/>
  <c r="U11" i="243"/>
  <c r="V11" i="243"/>
  <c r="W11" i="243"/>
  <c r="U12" i="243"/>
  <c r="V12" i="243"/>
  <c r="W12" i="243"/>
  <c r="U13" i="243"/>
  <c r="V13" i="243"/>
  <c r="W13" i="243"/>
  <c r="U14" i="243"/>
  <c r="V14" i="243"/>
  <c r="W14" i="243"/>
  <c r="U15" i="243"/>
  <c r="V15" i="243"/>
  <c r="W15" i="243"/>
  <c r="U16" i="243"/>
  <c r="V16" i="243"/>
  <c r="W16" i="243"/>
  <c r="U17" i="243"/>
  <c r="V17" i="243"/>
  <c r="W17" i="243"/>
  <c r="U18" i="243"/>
  <c r="V18" i="243"/>
  <c r="W18" i="243"/>
  <c r="U19" i="243"/>
  <c r="V19" i="243"/>
  <c r="W19" i="243"/>
  <c r="U20" i="243"/>
  <c r="V20" i="243"/>
  <c r="W20" i="243"/>
  <c r="U21" i="243"/>
  <c r="V21" i="243"/>
  <c r="W21" i="243"/>
  <c r="U22" i="243"/>
  <c r="V22" i="243"/>
  <c r="W22" i="243"/>
  <c r="U23" i="243"/>
  <c r="V23" i="243"/>
  <c r="W23" i="243"/>
  <c r="U24" i="243"/>
  <c r="V24" i="243"/>
  <c r="W24" i="243"/>
  <c r="U25" i="243"/>
  <c r="V25" i="243"/>
  <c r="W25" i="243"/>
  <c r="U26" i="243"/>
  <c r="V26" i="243"/>
  <c r="W26" i="243"/>
  <c r="U27" i="243"/>
  <c r="V27" i="243"/>
  <c r="W27" i="243"/>
  <c r="U28" i="243"/>
  <c r="V28" i="243"/>
  <c r="W28" i="243"/>
  <c r="U29" i="243"/>
  <c r="V29" i="243"/>
  <c r="W29" i="243"/>
  <c r="U30" i="243"/>
  <c r="V30" i="243"/>
  <c r="W30" i="243"/>
  <c r="U31" i="243"/>
  <c r="V31" i="243"/>
  <c r="W31" i="243"/>
  <c r="U32" i="243"/>
  <c r="V32" i="243"/>
  <c r="W32" i="243"/>
  <c r="U33" i="243"/>
  <c r="V33" i="243"/>
  <c r="W33" i="243"/>
  <c r="U34" i="243"/>
  <c r="V34" i="243"/>
  <c r="W34" i="243"/>
  <c r="U35" i="243"/>
  <c r="V35" i="243"/>
  <c r="W35" i="243"/>
  <c r="U36" i="243"/>
  <c r="V36" i="243"/>
  <c r="W36" i="243"/>
  <c r="U37" i="243"/>
  <c r="V37" i="243"/>
  <c r="W37" i="243"/>
  <c r="U38" i="243"/>
  <c r="V38" i="243"/>
  <c r="W38" i="243"/>
  <c r="U39" i="243"/>
  <c r="V39" i="243"/>
  <c r="W39" i="243"/>
  <c r="U40" i="243"/>
  <c r="V40" i="243"/>
  <c r="W40" i="243"/>
  <c r="U41" i="243"/>
  <c r="V41" i="243"/>
  <c r="W41" i="243"/>
  <c r="U42" i="243"/>
  <c r="V42" i="243"/>
  <c r="W42" i="243"/>
  <c r="U43" i="243"/>
  <c r="V43" i="243"/>
  <c r="W43" i="243"/>
  <c r="U44" i="243"/>
  <c r="V44" i="243"/>
  <c r="W44" i="243"/>
  <c r="U45" i="243"/>
  <c r="V45" i="243"/>
  <c r="W45" i="243"/>
  <c r="U46" i="243"/>
  <c r="V46" i="243"/>
  <c r="W46" i="243"/>
  <c r="U47" i="243"/>
  <c r="V47" i="243"/>
  <c r="W47" i="243"/>
  <c r="U48" i="243"/>
  <c r="V48" i="243"/>
  <c r="W48" i="243"/>
  <c r="U49" i="243"/>
  <c r="V49" i="243"/>
  <c r="W49" i="243"/>
  <c r="U50" i="243"/>
  <c r="V50" i="243"/>
  <c r="W50" i="243"/>
  <c r="U51" i="243"/>
  <c r="V51" i="243"/>
  <c r="W51" i="243"/>
  <c r="U52" i="243"/>
  <c r="V52" i="243"/>
  <c r="W52" i="243"/>
  <c r="U53" i="243"/>
  <c r="V53" i="243"/>
  <c r="W53" i="243"/>
  <c r="U54" i="243"/>
  <c r="V54" i="243"/>
  <c r="W54" i="243"/>
  <c r="U55" i="243"/>
  <c r="V55" i="243"/>
  <c r="W55" i="243"/>
  <c r="U56" i="243"/>
  <c r="V56" i="243"/>
  <c r="W56" i="243"/>
  <c r="U57" i="243"/>
  <c r="V57" i="243"/>
  <c r="W57" i="243"/>
  <c r="U58" i="243"/>
  <c r="V58" i="243"/>
  <c r="W58" i="243"/>
  <c r="U59" i="243"/>
  <c r="V59" i="243"/>
  <c r="W59" i="243"/>
  <c r="U60" i="243"/>
  <c r="V60" i="243"/>
  <c r="W60" i="243"/>
  <c r="U61" i="243"/>
  <c r="V61" i="243"/>
  <c r="W61" i="243"/>
  <c r="U62" i="243"/>
  <c r="V62" i="243"/>
  <c r="W62" i="243"/>
  <c r="U63" i="243"/>
  <c r="V63" i="243"/>
  <c r="W63" i="243"/>
  <c r="U64" i="243"/>
  <c r="V64" i="243"/>
  <c r="W64" i="243"/>
  <c r="U65" i="243"/>
  <c r="V65" i="243"/>
  <c r="W65" i="243"/>
  <c r="U66" i="243"/>
  <c r="V66" i="243"/>
  <c r="W66" i="243"/>
  <c r="U67" i="243"/>
  <c r="V67" i="243"/>
  <c r="W67" i="243"/>
  <c r="U68" i="243"/>
  <c r="V68" i="243"/>
  <c r="W68" i="243"/>
  <c r="U69" i="243"/>
  <c r="V69" i="243"/>
  <c r="W69" i="243"/>
  <c r="U70" i="243"/>
  <c r="V70" i="243"/>
  <c r="W70" i="243"/>
  <c r="U71" i="243"/>
  <c r="V71" i="243"/>
  <c r="W71" i="243"/>
  <c r="U72" i="243"/>
  <c r="V72" i="243"/>
  <c r="W72" i="243"/>
  <c r="U73" i="243"/>
  <c r="V73" i="243"/>
  <c r="W73" i="243"/>
  <c r="U74" i="243"/>
  <c r="V74" i="243"/>
  <c r="W74" i="243"/>
  <c r="U75" i="243"/>
  <c r="V75" i="243"/>
  <c r="W75" i="243"/>
  <c r="U7" i="209"/>
  <c r="V7" i="209"/>
  <c r="W7" i="209"/>
  <c r="U8" i="209"/>
  <c r="V8" i="209"/>
  <c r="W8" i="209"/>
  <c r="U9" i="209"/>
  <c r="V9" i="209"/>
  <c r="W9" i="209"/>
  <c r="U10" i="209"/>
  <c r="V10" i="209"/>
  <c r="W10" i="209"/>
  <c r="U11" i="209"/>
  <c r="V11" i="209"/>
  <c r="W11" i="209"/>
  <c r="U12" i="209"/>
  <c r="V12" i="209"/>
  <c r="W12" i="209"/>
  <c r="U13" i="209"/>
  <c r="V13" i="209"/>
  <c r="W13" i="209"/>
  <c r="U14" i="209"/>
  <c r="V14" i="209"/>
  <c r="W14" i="209"/>
  <c r="U15" i="209"/>
  <c r="V15" i="209"/>
  <c r="W15" i="209"/>
  <c r="U16" i="209"/>
  <c r="V16" i="209"/>
  <c r="W16" i="209"/>
  <c r="U17" i="209"/>
  <c r="V17" i="209"/>
  <c r="W17" i="209"/>
  <c r="U18" i="209"/>
  <c r="V18" i="209"/>
  <c r="W18" i="209"/>
  <c r="U19" i="209"/>
  <c r="V19" i="209"/>
  <c r="W19" i="209"/>
  <c r="U20" i="209"/>
  <c r="V20" i="209"/>
  <c r="W20" i="209"/>
  <c r="U21" i="209"/>
  <c r="V21" i="209"/>
  <c r="W21" i="209"/>
  <c r="U22" i="209"/>
  <c r="V22" i="209"/>
  <c r="W22" i="209"/>
  <c r="U23" i="209"/>
  <c r="V23" i="209"/>
  <c r="W23" i="209"/>
  <c r="U24" i="209"/>
  <c r="V24" i="209"/>
  <c r="W24" i="209"/>
  <c r="U25" i="209"/>
  <c r="V25" i="209"/>
  <c r="W25" i="209"/>
  <c r="U26" i="209"/>
  <c r="V26" i="209"/>
  <c r="W26" i="209"/>
  <c r="U27" i="209"/>
  <c r="V27" i="209"/>
  <c r="W27" i="209"/>
  <c r="U28" i="209"/>
  <c r="V28" i="209"/>
  <c r="W28" i="209"/>
  <c r="U29" i="209"/>
  <c r="V29" i="209"/>
  <c r="W29" i="209"/>
  <c r="U30" i="209"/>
  <c r="V30" i="209"/>
  <c r="W30" i="209"/>
  <c r="U31" i="209"/>
  <c r="V31" i="209"/>
  <c r="W31" i="209"/>
  <c r="U32" i="209"/>
  <c r="V32" i="209"/>
  <c r="W32" i="209"/>
  <c r="U33" i="209"/>
  <c r="V33" i="209"/>
  <c r="W33" i="209"/>
  <c r="U34" i="209"/>
  <c r="V34" i="209"/>
  <c r="W34" i="209"/>
  <c r="U35" i="209"/>
  <c r="V35" i="209"/>
  <c r="W35" i="209"/>
  <c r="U36" i="209"/>
  <c r="V36" i="209"/>
  <c r="W36" i="209"/>
  <c r="U37" i="209"/>
  <c r="V37" i="209"/>
  <c r="W37" i="209"/>
  <c r="U38" i="209"/>
  <c r="V38" i="209"/>
  <c r="W38" i="209"/>
  <c r="U39" i="209"/>
  <c r="V39" i="209"/>
  <c r="W39" i="209"/>
  <c r="U40" i="209"/>
  <c r="V40" i="209"/>
  <c r="W40" i="209"/>
  <c r="U41" i="209"/>
  <c r="V41" i="209"/>
  <c r="W41" i="209"/>
  <c r="U42" i="209"/>
  <c r="V42" i="209"/>
  <c r="W42" i="209"/>
  <c r="U43" i="209"/>
  <c r="V43" i="209"/>
  <c r="W43" i="209"/>
  <c r="U44" i="209"/>
  <c r="V44" i="209"/>
  <c r="W44" i="209"/>
  <c r="U45" i="209"/>
  <c r="V45" i="209"/>
  <c r="W45" i="209"/>
  <c r="U46" i="209"/>
  <c r="V46" i="209"/>
  <c r="W46" i="209"/>
  <c r="U47" i="209"/>
  <c r="V47" i="209"/>
  <c r="W47" i="209"/>
  <c r="U48" i="209"/>
  <c r="V48" i="209"/>
  <c r="W48" i="209"/>
  <c r="U49" i="209"/>
  <c r="V49" i="209"/>
  <c r="W49" i="209"/>
  <c r="U50" i="209"/>
  <c r="V50" i="209"/>
  <c r="W50" i="209"/>
  <c r="U51" i="209"/>
  <c r="V51" i="209"/>
  <c r="W51" i="209"/>
  <c r="U52" i="209"/>
  <c r="V52" i="209"/>
  <c r="W52" i="209"/>
  <c r="U53" i="209"/>
  <c r="V53" i="209"/>
  <c r="W53" i="209"/>
  <c r="U54" i="209"/>
  <c r="V54" i="209"/>
  <c r="W54" i="209"/>
  <c r="U55" i="209"/>
  <c r="V55" i="209"/>
  <c r="W55" i="209"/>
  <c r="U56" i="209"/>
  <c r="V56" i="209"/>
  <c r="W56" i="209"/>
  <c r="U57" i="209"/>
  <c r="V57" i="209"/>
  <c r="W57" i="209"/>
  <c r="U58" i="209"/>
  <c r="V58" i="209"/>
  <c r="W58" i="209"/>
  <c r="U59" i="209"/>
  <c r="V59" i="209"/>
  <c r="W59" i="209"/>
  <c r="U60" i="209"/>
  <c r="V60" i="209"/>
  <c r="W60" i="209"/>
  <c r="U61" i="209"/>
  <c r="V61" i="209"/>
  <c r="W61" i="209"/>
  <c r="U62" i="209"/>
  <c r="V62" i="209"/>
  <c r="W62" i="209"/>
  <c r="U63" i="209"/>
  <c r="V63" i="209"/>
  <c r="W63" i="209"/>
  <c r="U64" i="209"/>
  <c r="V64" i="209"/>
  <c r="W64" i="209"/>
  <c r="U65" i="209"/>
  <c r="V65" i="209"/>
  <c r="W65" i="209"/>
  <c r="U66" i="209"/>
  <c r="V66" i="209"/>
  <c r="W66" i="209"/>
  <c r="U67" i="209"/>
  <c r="V67" i="209"/>
  <c r="W67" i="209"/>
  <c r="U68" i="209"/>
  <c r="V68" i="209"/>
  <c r="W68" i="209"/>
  <c r="U69" i="209"/>
  <c r="V69" i="209"/>
  <c r="W69" i="209"/>
  <c r="U70" i="209"/>
  <c r="V70" i="209"/>
  <c r="W70" i="209"/>
  <c r="U71" i="209"/>
  <c r="V71" i="209"/>
  <c r="W71" i="209"/>
  <c r="U72" i="209"/>
  <c r="V72" i="209"/>
  <c r="W72" i="209"/>
  <c r="U73" i="209"/>
  <c r="V73" i="209"/>
  <c r="W73" i="209"/>
  <c r="U74" i="209"/>
  <c r="V74" i="209"/>
  <c r="W74" i="209"/>
  <c r="U75" i="209"/>
  <c r="V75" i="209"/>
  <c r="W75" i="209"/>
  <c r="U7" i="229"/>
  <c r="V7" i="229"/>
  <c r="W7" i="229"/>
  <c r="U8" i="229"/>
  <c r="V8" i="229"/>
  <c r="W8" i="229"/>
  <c r="U9" i="229"/>
  <c r="V9" i="229"/>
  <c r="W9" i="229"/>
  <c r="U10" i="229"/>
  <c r="V10" i="229"/>
  <c r="W10" i="229"/>
  <c r="U11" i="229"/>
  <c r="V11" i="229"/>
  <c r="W11" i="229"/>
  <c r="U12" i="229"/>
  <c r="V12" i="229"/>
  <c r="W12" i="229"/>
  <c r="U13" i="229"/>
  <c r="V13" i="229"/>
  <c r="W13" i="229"/>
  <c r="U14" i="229"/>
  <c r="V14" i="229"/>
  <c r="W14" i="229"/>
  <c r="U15" i="229"/>
  <c r="V15" i="229"/>
  <c r="W15" i="229"/>
  <c r="U16" i="229"/>
  <c r="V16" i="229"/>
  <c r="W16" i="229"/>
  <c r="U17" i="229"/>
  <c r="V17" i="229"/>
  <c r="W17" i="229"/>
  <c r="U18" i="229"/>
  <c r="V18" i="229"/>
  <c r="W18" i="229"/>
  <c r="U19" i="229"/>
  <c r="V19" i="229"/>
  <c r="W19" i="229"/>
  <c r="U20" i="229"/>
  <c r="V20" i="229"/>
  <c r="W20" i="229"/>
  <c r="U21" i="229"/>
  <c r="V21" i="229"/>
  <c r="W21" i="229"/>
  <c r="U22" i="229"/>
  <c r="V22" i="229"/>
  <c r="W22" i="229"/>
  <c r="U23" i="229"/>
  <c r="V23" i="229"/>
  <c r="W23" i="229"/>
  <c r="U24" i="229"/>
  <c r="V24" i="229"/>
  <c r="W24" i="229"/>
  <c r="U25" i="229"/>
  <c r="V25" i="229"/>
  <c r="W25" i="229"/>
  <c r="U26" i="229"/>
  <c r="V26" i="229"/>
  <c r="W26" i="229"/>
  <c r="U27" i="229"/>
  <c r="V27" i="229"/>
  <c r="W27" i="229"/>
  <c r="U28" i="229"/>
  <c r="V28" i="229"/>
  <c r="W28" i="229"/>
  <c r="U29" i="229"/>
  <c r="V29" i="229"/>
  <c r="W29" i="229"/>
  <c r="U30" i="229"/>
  <c r="V30" i="229"/>
  <c r="W30" i="229"/>
  <c r="U31" i="229"/>
  <c r="V31" i="229"/>
  <c r="W31" i="229"/>
  <c r="U32" i="229"/>
  <c r="V32" i="229"/>
  <c r="W32" i="229"/>
  <c r="U33" i="229"/>
  <c r="V33" i="229"/>
  <c r="W33" i="229"/>
  <c r="U34" i="229"/>
  <c r="V34" i="229"/>
  <c r="W34" i="229"/>
  <c r="U35" i="229"/>
  <c r="V35" i="229"/>
  <c r="W35" i="229"/>
  <c r="U36" i="229"/>
  <c r="V36" i="229"/>
  <c r="W36" i="229"/>
  <c r="U37" i="229"/>
  <c r="V37" i="229"/>
  <c r="W37" i="229"/>
  <c r="U38" i="229"/>
  <c r="V38" i="229"/>
  <c r="W38" i="229"/>
  <c r="U39" i="229"/>
  <c r="V39" i="229"/>
  <c r="W39" i="229"/>
  <c r="U40" i="229"/>
  <c r="V40" i="229"/>
  <c r="W40" i="229"/>
  <c r="U41" i="229"/>
  <c r="V41" i="229"/>
  <c r="W41" i="229"/>
  <c r="U42" i="229"/>
  <c r="V42" i="229"/>
  <c r="W42" i="229"/>
  <c r="U43" i="229"/>
  <c r="V43" i="229"/>
  <c r="W43" i="229"/>
  <c r="U44" i="229"/>
  <c r="V44" i="229"/>
  <c r="W44" i="229"/>
  <c r="U45" i="229"/>
  <c r="V45" i="229"/>
  <c r="W45" i="229"/>
  <c r="U46" i="229"/>
  <c r="V46" i="229"/>
  <c r="W46" i="229"/>
  <c r="U47" i="229"/>
  <c r="V47" i="229"/>
  <c r="W47" i="229"/>
  <c r="U48" i="229"/>
  <c r="V48" i="229"/>
  <c r="W48" i="229"/>
  <c r="U49" i="229"/>
  <c r="V49" i="229"/>
  <c r="W49" i="229"/>
  <c r="U50" i="229"/>
  <c r="V50" i="229"/>
  <c r="W50" i="229"/>
  <c r="U51" i="229"/>
  <c r="V51" i="229"/>
  <c r="W51" i="229"/>
  <c r="U52" i="229"/>
  <c r="V52" i="229"/>
  <c r="W52" i="229"/>
  <c r="U53" i="229"/>
  <c r="V53" i="229"/>
  <c r="W53" i="229"/>
  <c r="U54" i="229"/>
  <c r="V54" i="229"/>
  <c r="W54" i="229"/>
  <c r="U55" i="229"/>
  <c r="V55" i="229"/>
  <c r="W55" i="229"/>
  <c r="U56" i="229"/>
  <c r="V56" i="229"/>
  <c r="W56" i="229"/>
  <c r="U57" i="229"/>
  <c r="V57" i="229"/>
  <c r="W57" i="229"/>
  <c r="U58" i="229"/>
  <c r="V58" i="229"/>
  <c r="W58" i="229"/>
  <c r="U59" i="229"/>
  <c r="V59" i="229"/>
  <c r="W59" i="229"/>
  <c r="U60" i="229"/>
  <c r="V60" i="229"/>
  <c r="W60" i="229"/>
  <c r="U61" i="229"/>
  <c r="V61" i="229"/>
  <c r="W61" i="229"/>
  <c r="U62" i="229"/>
  <c r="V62" i="229"/>
  <c r="W62" i="229"/>
  <c r="U63" i="229"/>
  <c r="V63" i="229"/>
  <c r="W63" i="229"/>
  <c r="U64" i="229"/>
  <c r="V64" i="229"/>
  <c r="W64" i="229"/>
  <c r="U65" i="229"/>
  <c r="V65" i="229"/>
  <c r="W65" i="229"/>
  <c r="U66" i="229"/>
  <c r="V66" i="229"/>
  <c r="W66" i="229"/>
  <c r="U67" i="229"/>
  <c r="V67" i="229"/>
  <c r="W67" i="229"/>
  <c r="U68" i="229"/>
  <c r="V68" i="229"/>
  <c r="W68" i="229"/>
  <c r="U69" i="229"/>
  <c r="V69" i="229"/>
  <c r="W69" i="229"/>
  <c r="U70" i="229"/>
  <c r="V70" i="229"/>
  <c r="W70" i="229"/>
  <c r="U71" i="229"/>
  <c r="V71" i="229"/>
  <c r="W71" i="229"/>
  <c r="U72" i="229"/>
  <c r="V72" i="229"/>
  <c r="W72" i="229"/>
  <c r="U73" i="229"/>
  <c r="V73" i="229"/>
  <c r="W73" i="229"/>
  <c r="U74" i="229"/>
  <c r="V74" i="229"/>
  <c r="W74" i="229"/>
  <c r="U75" i="229"/>
  <c r="V75" i="229"/>
  <c r="W75" i="229"/>
  <c r="U7" i="230"/>
  <c r="V7" i="230"/>
  <c r="W7" i="230"/>
  <c r="U8" i="230"/>
  <c r="V8" i="230"/>
  <c r="W8" i="230"/>
  <c r="U9" i="230"/>
  <c r="V9" i="230"/>
  <c r="W9" i="230"/>
  <c r="U10" i="230"/>
  <c r="V10" i="230"/>
  <c r="W10" i="230"/>
  <c r="U11" i="230"/>
  <c r="V11" i="230"/>
  <c r="W11" i="230"/>
  <c r="U12" i="230"/>
  <c r="V12" i="230"/>
  <c r="W12" i="230"/>
  <c r="U13" i="230"/>
  <c r="V13" i="230"/>
  <c r="W13" i="230"/>
  <c r="U14" i="230"/>
  <c r="V14" i="230"/>
  <c r="W14" i="230"/>
  <c r="U15" i="230"/>
  <c r="V15" i="230"/>
  <c r="W15" i="230"/>
  <c r="U16" i="230"/>
  <c r="V16" i="230"/>
  <c r="W16" i="230"/>
  <c r="U17" i="230"/>
  <c r="V17" i="230"/>
  <c r="W17" i="230"/>
  <c r="U18" i="230"/>
  <c r="V18" i="230"/>
  <c r="W18" i="230"/>
  <c r="U19" i="230"/>
  <c r="V19" i="230"/>
  <c r="W19" i="230"/>
  <c r="U20" i="230"/>
  <c r="V20" i="230"/>
  <c r="W20" i="230"/>
  <c r="U21" i="230"/>
  <c r="V21" i="230"/>
  <c r="W21" i="230"/>
  <c r="U22" i="230"/>
  <c r="V22" i="230"/>
  <c r="W22" i="230"/>
  <c r="U23" i="230"/>
  <c r="V23" i="230"/>
  <c r="W23" i="230"/>
  <c r="U24" i="230"/>
  <c r="V24" i="230"/>
  <c r="W24" i="230"/>
  <c r="U25" i="230"/>
  <c r="V25" i="230"/>
  <c r="W25" i="230"/>
  <c r="U26" i="230"/>
  <c r="V26" i="230"/>
  <c r="W26" i="230"/>
  <c r="U27" i="230"/>
  <c r="V27" i="230"/>
  <c r="W27" i="230"/>
  <c r="U28" i="230"/>
  <c r="V28" i="230"/>
  <c r="W28" i="230"/>
  <c r="U29" i="230"/>
  <c r="V29" i="230"/>
  <c r="W29" i="230"/>
  <c r="U30" i="230"/>
  <c r="V30" i="230"/>
  <c r="W30" i="230"/>
  <c r="U31" i="230"/>
  <c r="V31" i="230"/>
  <c r="W31" i="230"/>
  <c r="U32" i="230"/>
  <c r="V32" i="230"/>
  <c r="W32" i="230"/>
  <c r="U33" i="230"/>
  <c r="V33" i="230"/>
  <c r="W33" i="230"/>
  <c r="U34" i="230"/>
  <c r="V34" i="230"/>
  <c r="W34" i="230"/>
  <c r="U35" i="230"/>
  <c r="V35" i="230"/>
  <c r="W35" i="230"/>
  <c r="U36" i="230"/>
  <c r="V36" i="230"/>
  <c r="W36" i="230"/>
  <c r="U37" i="230"/>
  <c r="V37" i="230"/>
  <c r="W37" i="230"/>
  <c r="U38" i="230"/>
  <c r="V38" i="230"/>
  <c r="W38" i="230"/>
  <c r="U39" i="230"/>
  <c r="V39" i="230"/>
  <c r="W39" i="230"/>
  <c r="U40" i="230"/>
  <c r="V40" i="230"/>
  <c r="W40" i="230"/>
  <c r="U41" i="230"/>
  <c r="V41" i="230"/>
  <c r="W41" i="230"/>
  <c r="U42" i="230"/>
  <c r="V42" i="230"/>
  <c r="W42" i="230"/>
  <c r="U43" i="230"/>
  <c r="V43" i="230"/>
  <c r="W43" i="230"/>
  <c r="U44" i="230"/>
  <c r="V44" i="230"/>
  <c r="W44" i="230"/>
  <c r="U45" i="230"/>
  <c r="V45" i="230"/>
  <c r="W45" i="230"/>
  <c r="U46" i="230"/>
  <c r="V46" i="230"/>
  <c r="W46" i="230"/>
  <c r="U47" i="230"/>
  <c r="V47" i="230"/>
  <c r="W47" i="230"/>
  <c r="U48" i="230"/>
  <c r="V48" i="230"/>
  <c r="W48" i="230"/>
  <c r="U49" i="230"/>
  <c r="V49" i="230"/>
  <c r="W49" i="230"/>
  <c r="U50" i="230"/>
  <c r="V50" i="230"/>
  <c r="W50" i="230"/>
  <c r="U51" i="230"/>
  <c r="V51" i="230"/>
  <c r="W51" i="230"/>
  <c r="U52" i="230"/>
  <c r="V52" i="230"/>
  <c r="W52" i="230"/>
  <c r="U53" i="230"/>
  <c r="V53" i="230"/>
  <c r="W53" i="230"/>
  <c r="U54" i="230"/>
  <c r="V54" i="230"/>
  <c r="W54" i="230"/>
  <c r="U55" i="230"/>
  <c r="V55" i="230"/>
  <c r="W55" i="230"/>
  <c r="U56" i="230"/>
  <c r="V56" i="230"/>
  <c r="W56" i="230"/>
  <c r="U57" i="230"/>
  <c r="V57" i="230"/>
  <c r="W57" i="230"/>
  <c r="U58" i="230"/>
  <c r="V58" i="230"/>
  <c r="W58" i="230"/>
  <c r="U59" i="230"/>
  <c r="V59" i="230"/>
  <c r="W59" i="230"/>
  <c r="U60" i="230"/>
  <c r="V60" i="230"/>
  <c r="W60" i="230"/>
  <c r="U61" i="230"/>
  <c r="V61" i="230"/>
  <c r="W61" i="230"/>
  <c r="U62" i="230"/>
  <c r="V62" i="230"/>
  <c r="W62" i="230"/>
  <c r="U63" i="230"/>
  <c r="V63" i="230"/>
  <c r="W63" i="230"/>
  <c r="U64" i="230"/>
  <c r="V64" i="230"/>
  <c r="W64" i="230"/>
  <c r="U65" i="230"/>
  <c r="V65" i="230"/>
  <c r="W65" i="230"/>
  <c r="U66" i="230"/>
  <c r="V66" i="230"/>
  <c r="W66" i="230"/>
  <c r="U67" i="230"/>
  <c r="V67" i="230"/>
  <c r="W67" i="230"/>
  <c r="U68" i="230"/>
  <c r="V68" i="230"/>
  <c r="W68" i="230"/>
  <c r="U69" i="230"/>
  <c r="V69" i="230"/>
  <c r="W69" i="230"/>
  <c r="U70" i="230"/>
  <c r="V70" i="230"/>
  <c r="W70" i="230"/>
  <c r="U71" i="230"/>
  <c r="V71" i="230"/>
  <c r="W71" i="230"/>
  <c r="U72" i="230"/>
  <c r="V72" i="230"/>
  <c r="W72" i="230"/>
  <c r="U73" i="230"/>
  <c r="V73" i="230"/>
  <c r="W73" i="230"/>
  <c r="U74" i="230"/>
  <c r="V74" i="230"/>
  <c r="W74" i="230"/>
  <c r="U75" i="230"/>
  <c r="V75" i="230"/>
  <c r="W75" i="230"/>
  <c r="U7" i="231"/>
  <c r="V7" i="231"/>
  <c r="W7" i="231"/>
  <c r="U8" i="231"/>
  <c r="V8" i="231"/>
  <c r="W8" i="231"/>
  <c r="U9" i="231"/>
  <c r="V9" i="231"/>
  <c r="W9" i="231"/>
  <c r="U10" i="231"/>
  <c r="V10" i="231"/>
  <c r="W10" i="231"/>
  <c r="U11" i="231"/>
  <c r="V11" i="231"/>
  <c r="W11" i="231"/>
  <c r="U12" i="231"/>
  <c r="V12" i="231"/>
  <c r="W12" i="231"/>
  <c r="U13" i="231"/>
  <c r="V13" i="231"/>
  <c r="W13" i="231"/>
  <c r="U14" i="231"/>
  <c r="V14" i="231"/>
  <c r="W14" i="231"/>
  <c r="U15" i="231"/>
  <c r="V15" i="231"/>
  <c r="W15" i="231"/>
  <c r="U16" i="231"/>
  <c r="V16" i="231"/>
  <c r="W16" i="231"/>
  <c r="U17" i="231"/>
  <c r="V17" i="231"/>
  <c r="W17" i="231"/>
  <c r="U18" i="231"/>
  <c r="V18" i="231"/>
  <c r="W18" i="231"/>
  <c r="U19" i="231"/>
  <c r="V19" i="231"/>
  <c r="W19" i="231"/>
  <c r="U20" i="231"/>
  <c r="V20" i="231"/>
  <c r="W20" i="231"/>
  <c r="U21" i="231"/>
  <c r="V21" i="231"/>
  <c r="W21" i="231"/>
  <c r="U22" i="231"/>
  <c r="V22" i="231"/>
  <c r="W22" i="231"/>
  <c r="U23" i="231"/>
  <c r="V23" i="231"/>
  <c r="W23" i="231"/>
  <c r="U24" i="231"/>
  <c r="V24" i="231"/>
  <c r="W24" i="231"/>
  <c r="U25" i="231"/>
  <c r="V25" i="231"/>
  <c r="W25" i="231"/>
  <c r="U26" i="231"/>
  <c r="V26" i="231"/>
  <c r="W26" i="231"/>
  <c r="U27" i="231"/>
  <c r="V27" i="231"/>
  <c r="W27" i="231"/>
  <c r="U28" i="231"/>
  <c r="V28" i="231"/>
  <c r="W28" i="231"/>
  <c r="U29" i="231"/>
  <c r="V29" i="231"/>
  <c r="W29" i="231"/>
  <c r="U30" i="231"/>
  <c r="V30" i="231"/>
  <c r="W30" i="231"/>
  <c r="U31" i="231"/>
  <c r="V31" i="231"/>
  <c r="W31" i="231"/>
  <c r="U32" i="231"/>
  <c r="V32" i="231"/>
  <c r="W32" i="231"/>
  <c r="U33" i="231"/>
  <c r="V33" i="231"/>
  <c r="W33" i="231"/>
  <c r="U34" i="231"/>
  <c r="V34" i="231"/>
  <c r="W34" i="231"/>
  <c r="U35" i="231"/>
  <c r="V35" i="231"/>
  <c r="W35" i="231"/>
  <c r="U36" i="231"/>
  <c r="V36" i="231"/>
  <c r="W36" i="231"/>
  <c r="U37" i="231"/>
  <c r="V37" i="231"/>
  <c r="W37" i="231"/>
  <c r="U38" i="231"/>
  <c r="V38" i="231"/>
  <c r="W38" i="231"/>
  <c r="U39" i="231"/>
  <c r="V39" i="231"/>
  <c r="W39" i="231"/>
  <c r="U40" i="231"/>
  <c r="V40" i="231"/>
  <c r="W40" i="231"/>
  <c r="U41" i="231"/>
  <c r="V41" i="231"/>
  <c r="W41" i="231"/>
  <c r="U42" i="231"/>
  <c r="V42" i="231"/>
  <c r="W42" i="231"/>
  <c r="U43" i="231"/>
  <c r="V43" i="231"/>
  <c r="W43" i="231"/>
  <c r="U44" i="231"/>
  <c r="V44" i="231"/>
  <c r="W44" i="231"/>
  <c r="U45" i="231"/>
  <c r="V45" i="231"/>
  <c r="W45" i="231"/>
  <c r="U46" i="231"/>
  <c r="V46" i="231"/>
  <c r="W46" i="231"/>
  <c r="U47" i="231"/>
  <c r="V47" i="231"/>
  <c r="W47" i="231"/>
  <c r="U48" i="231"/>
  <c r="V48" i="231"/>
  <c r="W48" i="231"/>
  <c r="U49" i="231"/>
  <c r="V49" i="231"/>
  <c r="W49" i="231"/>
  <c r="U50" i="231"/>
  <c r="V50" i="231"/>
  <c r="W50" i="231"/>
  <c r="U51" i="231"/>
  <c r="V51" i="231"/>
  <c r="W51" i="231"/>
  <c r="U52" i="231"/>
  <c r="V52" i="231"/>
  <c r="W52" i="231"/>
  <c r="U53" i="231"/>
  <c r="V53" i="231"/>
  <c r="W53" i="231"/>
  <c r="U54" i="231"/>
  <c r="V54" i="231"/>
  <c r="W54" i="231"/>
  <c r="U55" i="231"/>
  <c r="V55" i="231"/>
  <c r="W55" i="231"/>
  <c r="U56" i="231"/>
  <c r="V56" i="231"/>
  <c r="W56" i="231"/>
  <c r="U57" i="231"/>
  <c r="V57" i="231"/>
  <c r="W57" i="231"/>
  <c r="U58" i="231"/>
  <c r="V58" i="231"/>
  <c r="W58" i="231"/>
  <c r="U59" i="231"/>
  <c r="V59" i="231"/>
  <c r="W59" i="231"/>
  <c r="U60" i="231"/>
  <c r="V60" i="231"/>
  <c r="W60" i="231"/>
  <c r="U61" i="231"/>
  <c r="V61" i="231"/>
  <c r="W61" i="231"/>
  <c r="U62" i="231"/>
  <c r="V62" i="231"/>
  <c r="W62" i="231"/>
  <c r="U63" i="231"/>
  <c r="V63" i="231"/>
  <c r="W63" i="231"/>
  <c r="U64" i="231"/>
  <c r="V64" i="231"/>
  <c r="W64" i="231"/>
  <c r="U65" i="231"/>
  <c r="V65" i="231"/>
  <c r="W65" i="231"/>
  <c r="U66" i="231"/>
  <c r="V66" i="231"/>
  <c r="W66" i="231"/>
  <c r="U67" i="231"/>
  <c r="V67" i="231"/>
  <c r="W67" i="231"/>
  <c r="U68" i="231"/>
  <c r="V68" i="231"/>
  <c r="W68" i="231"/>
  <c r="U69" i="231"/>
  <c r="V69" i="231"/>
  <c r="W69" i="231"/>
  <c r="U70" i="231"/>
  <c r="V70" i="231"/>
  <c r="W70" i="231"/>
  <c r="U71" i="231"/>
  <c r="V71" i="231"/>
  <c r="W71" i="231"/>
  <c r="U72" i="231"/>
  <c r="V72" i="231"/>
  <c r="W72" i="231"/>
  <c r="U73" i="231"/>
  <c r="V73" i="231"/>
  <c r="W73" i="231"/>
  <c r="U74" i="231"/>
  <c r="V74" i="231"/>
  <c r="W74" i="231"/>
  <c r="U75" i="231"/>
  <c r="V75" i="231"/>
  <c r="W75" i="231"/>
  <c r="U7" i="232"/>
  <c r="V7" i="232"/>
  <c r="W7" i="232"/>
  <c r="U8" i="232"/>
  <c r="V8" i="232"/>
  <c r="W8" i="232"/>
  <c r="U9" i="232"/>
  <c r="V9" i="232"/>
  <c r="W9" i="232"/>
  <c r="U10" i="232"/>
  <c r="V10" i="232"/>
  <c r="W10" i="232"/>
  <c r="U11" i="232"/>
  <c r="V11" i="232"/>
  <c r="W11" i="232"/>
  <c r="U12" i="232"/>
  <c r="V12" i="232"/>
  <c r="W12" i="232"/>
  <c r="U13" i="232"/>
  <c r="V13" i="232"/>
  <c r="W13" i="232"/>
  <c r="U14" i="232"/>
  <c r="V14" i="232"/>
  <c r="W14" i="232"/>
  <c r="U15" i="232"/>
  <c r="V15" i="232"/>
  <c r="W15" i="232"/>
  <c r="U16" i="232"/>
  <c r="V16" i="232"/>
  <c r="W16" i="232"/>
  <c r="U17" i="232"/>
  <c r="V17" i="232"/>
  <c r="W17" i="232"/>
  <c r="U18" i="232"/>
  <c r="V18" i="232"/>
  <c r="W18" i="232"/>
  <c r="U19" i="232"/>
  <c r="V19" i="232"/>
  <c r="W19" i="232"/>
  <c r="U20" i="232"/>
  <c r="V20" i="232"/>
  <c r="W20" i="232"/>
  <c r="U21" i="232"/>
  <c r="V21" i="232"/>
  <c r="W21" i="232"/>
  <c r="U22" i="232"/>
  <c r="V22" i="232"/>
  <c r="W22" i="232"/>
  <c r="U23" i="232"/>
  <c r="V23" i="232"/>
  <c r="W23" i="232"/>
  <c r="U24" i="232"/>
  <c r="V24" i="232"/>
  <c r="W24" i="232"/>
  <c r="U25" i="232"/>
  <c r="V25" i="232"/>
  <c r="W25" i="232"/>
  <c r="U26" i="232"/>
  <c r="V26" i="232"/>
  <c r="W26" i="232"/>
  <c r="U27" i="232"/>
  <c r="V27" i="232"/>
  <c r="W27" i="232"/>
  <c r="U28" i="232"/>
  <c r="V28" i="232"/>
  <c r="W28" i="232"/>
  <c r="U29" i="232"/>
  <c r="V29" i="232"/>
  <c r="W29" i="232"/>
  <c r="U30" i="232"/>
  <c r="V30" i="232"/>
  <c r="W30" i="232"/>
  <c r="U31" i="232"/>
  <c r="V31" i="232"/>
  <c r="W31" i="232"/>
  <c r="U32" i="232"/>
  <c r="V32" i="232"/>
  <c r="W32" i="232"/>
  <c r="U33" i="232"/>
  <c r="V33" i="232"/>
  <c r="W33" i="232"/>
  <c r="U34" i="232"/>
  <c r="V34" i="232"/>
  <c r="W34" i="232"/>
  <c r="U35" i="232"/>
  <c r="V35" i="232"/>
  <c r="W35" i="232"/>
  <c r="U36" i="232"/>
  <c r="V36" i="232"/>
  <c r="W36" i="232"/>
  <c r="U37" i="232"/>
  <c r="V37" i="232"/>
  <c r="W37" i="232"/>
  <c r="U38" i="232"/>
  <c r="V38" i="232"/>
  <c r="W38" i="232"/>
  <c r="U39" i="232"/>
  <c r="V39" i="232"/>
  <c r="W39" i="232"/>
  <c r="U40" i="232"/>
  <c r="V40" i="232"/>
  <c r="W40" i="232"/>
  <c r="U41" i="232"/>
  <c r="V41" i="232"/>
  <c r="W41" i="232"/>
  <c r="U42" i="232"/>
  <c r="V42" i="232"/>
  <c r="W42" i="232"/>
  <c r="U43" i="232"/>
  <c r="V43" i="232"/>
  <c r="W43" i="232"/>
  <c r="U44" i="232"/>
  <c r="V44" i="232"/>
  <c r="W44" i="232"/>
  <c r="U45" i="232"/>
  <c r="V45" i="232"/>
  <c r="W45" i="232"/>
  <c r="U46" i="232"/>
  <c r="V46" i="232"/>
  <c r="W46" i="232"/>
  <c r="U47" i="232"/>
  <c r="V47" i="232"/>
  <c r="W47" i="232"/>
  <c r="U48" i="232"/>
  <c r="V48" i="232"/>
  <c r="W48" i="232"/>
  <c r="U49" i="232"/>
  <c r="V49" i="232"/>
  <c r="W49" i="232"/>
  <c r="U50" i="232"/>
  <c r="V50" i="232"/>
  <c r="W50" i="232"/>
  <c r="U51" i="232"/>
  <c r="V51" i="232"/>
  <c r="W51" i="232"/>
  <c r="U52" i="232"/>
  <c r="V52" i="232"/>
  <c r="W52" i="232"/>
  <c r="U53" i="232"/>
  <c r="V53" i="232"/>
  <c r="W53" i="232"/>
  <c r="U54" i="232"/>
  <c r="V54" i="232"/>
  <c r="W54" i="232"/>
  <c r="U55" i="232"/>
  <c r="V55" i="232"/>
  <c r="W55" i="232"/>
  <c r="U56" i="232"/>
  <c r="V56" i="232"/>
  <c r="W56" i="232"/>
  <c r="U57" i="232"/>
  <c r="V57" i="232"/>
  <c r="W57" i="232"/>
  <c r="U58" i="232"/>
  <c r="V58" i="232"/>
  <c r="W58" i="232"/>
  <c r="U59" i="232"/>
  <c r="V59" i="232"/>
  <c r="W59" i="232"/>
  <c r="U60" i="232"/>
  <c r="V60" i="232"/>
  <c r="W60" i="232"/>
  <c r="U61" i="232"/>
  <c r="V61" i="232"/>
  <c r="W61" i="232"/>
  <c r="U62" i="232"/>
  <c r="V62" i="232"/>
  <c r="W62" i="232"/>
  <c r="U63" i="232"/>
  <c r="V63" i="232"/>
  <c r="W63" i="232"/>
  <c r="U64" i="232"/>
  <c r="V64" i="232"/>
  <c r="W64" i="232"/>
  <c r="U65" i="232"/>
  <c r="V65" i="232"/>
  <c r="W65" i="232"/>
  <c r="U66" i="232"/>
  <c r="V66" i="232"/>
  <c r="W66" i="232"/>
  <c r="U67" i="232"/>
  <c r="V67" i="232"/>
  <c r="W67" i="232"/>
  <c r="U68" i="232"/>
  <c r="V68" i="232"/>
  <c r="W68" i="232"/>
  <c r="U69" i="232"/>
  <c r="V69" i="232"/>
  <c r="W69" i="232"/>
  <c r="U70" i="232"/>
  <c r="V70" i="232"/>
  <c r="W70" i="232"/>
  <c r="U71" i="232"/>
  <c r="V71" i="232"/>
  <c r="W71" i="232"/>
  <c r="U72" i="232"/>
  <c r="V72" i="232"/>
  <c r="W72" i="232"/>
  <c r="U73" i="232"/>
  <c r="V73" i="232"/>
  <c r="W73" i="232"/>
  <c r="U74" i="232"/>
  <c r="V74" i="232"/>
  <c r="W74" i="232"/>
  <c r="U75" i="232"/>
  <c r="V75" i="232"/>
  <c r="W75" i="232"/>
  <c r="U7" i="239"/>
  <c r="V7" i="239"/>
  <c r="W7" i="239"/>
  <c r="U8" i="239"/>
  <c r="V8" i="239"/>
  <c r="W8" i="239"/>
  <c r="U9" i="239"/>
  <c r="V9" i="239"/>
  <c r="W9" i="239"/>
  <c r="U10" i="239"/>
  <c r="V10" i="239"/>
  <c r="W10" i="239"/>
  <c r="U11" i="239"/>
  <c r="V11" i="239"/>
  <c r="W11" i="239"/>
  <c r="U12" i="239"/>
  <c r="V12" i="239"/>
  <c r="W12" i="239"/>
  <c r="U13" i="239"/>
  <c r="V13" i="239"/>
  <c r="W13" i="239"/>
  <c r="U14" i="239"/>
  <c r="V14" i="239"/>
  <c r="W14" i="239"/>
  <c r="U15" i="239"/>
  <c r="V15" i="239"/>
  <c r="W15" i="239"/>
  <c r="U16" i="239"/>
  <c r="V16" i="239"/>
  <c r="W16" i="239"/>
  <c r="U17" i="239"/>
  <c r="V17" i="239"/>
  <c r="W17" i="239"/>
  <c r="U18" i="239"/>
  <c r="V18" i="239"/>
  <c r="W18" i="239"/>
  <c r="U19" i="239"/>
  <c r="V19" i="239"/>
  <c r="W19" i="239"/>
  <c r="U20" i="239"/>
  <c r="V20" i="239"/>
  <c r="W20" i="239"/>
  <c r="U21" i="239"/>
  <c r="V21" i="239"/>
  <c r="W21" i="239"/>
  <c r="U22" i="239"/>
  <c r="V22" i="239"/>
  <c r="W22" i="239"/>
  <c r="U23" i="239"/>
  <c r="V23" i="239"/>
  <c r="W23" i="239"/>
  <c r="U24" i="239"/>
  <c r="V24" i="239"/>
  <c r="W24" i="239"/>
  <c r="U25" i="239"/>
  <c r="V25" i="239"/>
  <c r="W25" i="239"/>
  <c r="U26" i="239"/>
  <c r="V26" i="239"/>
  <c r="W26" i="239"/>
  <c r="U27" i="239"/>
  <c r="V27" i="239"/>
  <c r="W27" i="239"/>
  <c r="U28" i="239"/>
  <c r="V28" i="239"/>
  <c r="W28" i="239"/>
  <c r="U29" i="239"/>
  <c r="V29" i="239"/>
  <c r="W29" i="239"/>
  <c r="U30" i="239"/>
  <c r="V30" i="239"/>
  <c r="W30" i="239"/>
  <c r="U31" i="239"/>
  <c r="V31" i="239"/>
  <c r="W31" i="239"/>
  <c r="U32" i="239"/>
  <c r="V32" i="239"/>
  <c r="W32" i="239"/>
  <c r="U33" i="239"/>
  <c r="V33" i="239"/>
  <c r="W33" i="239"/>
  <c r="U34" i="239"/>
  <c r="V34" i="239"/>
  <c r="W34" i="239"/>
  <c r="U35" i="239"/>
  <c r="V35" i="239"/>
  <c r="W35" i="239"/>
  <c r="U36" i="239"/>
  <c r="V36" i="239"/>
  <c r="W36" i="239"/>
  <c r="U37" i="239"/>
  <c r="V37" i="239"/>
  <c r="W37" i="239"/>
  <c r="U38" i="239"/>
  <c r="V38" i="239"/>
  <c r="W38" i="239"/>
  <c r="U39" i="239"/>
  <c r="V39" i="239"/>
  <c r="W39" i="239"/>
  <c r="U40" i="239"/>
  <c r="V40" i="239"/>
  <c r="W40" i="239"/>
  <c r="U41" i="239"/>
  <c r="V41" i="239"/>
  <c r="W41" i="239"/>
  <c r="U42" i="239"/>
  <c r="V42" i="239"/>
  <c r="W42" i="239"/>
  <c r="U43" i="239"/>
  <c r="V43" i="239"/>
  <c r="W43" i="239"/>
  <c r="U44" i="239"/>
  <c r="V44" i="239"/>
  <c r="W44" i="239"/>
  <c r="U45" i="239"/>
  <c r="V45" i="239"/>
  <c r="W45" i="239"/>
  <c r="U46" i="239"/>
  <c r="V46" i="239"/>
  <c r="W46" i="239"/>
  <c r="U47" i="239"/>
  <c r="V47" i="239"/>
  <c r="W47" i="239"/>
  <c r="U48" i="239"/>
  <c r="V48" i="239"/>
  <c r="W48" i="239"/>
  <c r="U49" i="239"/>
  <c r="V49" i="239"/>
  <c r="W49" i="239"/>
  <c r="U50" i="239"/>
  <c r="V50" i="239"/>
  <c r="W50" i="239"/>
  <c r="U51" i="239"/>
  <c r="V51" i="239"/>
  <c r="W51" i="239"/>
  <c r="U52" i="239"/>
  <c r="V52" i="239"/>
  <c r="W52" i="239"/>
  <c r="U53" i="239"/>
  <c r="V53" i="239"/>
  <c r="W53" i="239"/>
  <c r="U54" i="239"/>
  <c r="V54" i="239"/>
  <c r="W54" i="239"/>
  <c r="U55" i="239"/>
  <c r="V55" i="239"/>
  <c r="W55" i="239"/>
  <c r="U56" i="239"/>
  <c r="V56" i="239"/>
  <c r="W56" i="239"/>
  <c r="U57" i="239"/>
  <c r="V57" i="239"/>
  <c r="W57" i="239"/>
  <c r="U58" i="239"/>
  <c r="V58" i="239"/>
  <c r="W58" i="239"/>
  <c r="U59" i="239"/>
  <c r="V59" i="239"/>
  <c r="W59" i="239"/>
  <c r="U60" i="239"/>
  <c r="V60" i="239"/>
  <c r="W60" i="239"/>
  <c r="U61" i="239"/>
  <c r="V61" i="239"/>
  <c r="W61" i="239"/>
  <c r="U62" i="239"/>
  <c r="V62" i="239"/>
  <c r="W62" i="239"/>
  <c r="U63" i="239"/>
  <c r="V63" i="239"/>
  <c r="W63" i="239"/>
  <c r="U64" i="239"/>
  <c r="V64" i="239"/>
  <c r="W64" i="239"/>
  <c r="U65" i="239"/>
  <c r="V65" i="239"/>
  <c r="W65" i="239"/>
  <c r="U66" i="239"/>
  <c r="V66" i="239"/>
  <c r="W66" i="239"/>
  <c r="U67" i="239"/>
  <c r="V67" i="239"/>
  <c r="W67" i="239"/>
  <c r="U68" i="239"/>
  <c r="V68" i="239"/>
  <c r="W68" i="239"/>
  <c r="U69" i="239"/>
  <c r="V69" i="239"/>
  <c r="W69" i="239"/>
  <c r="U70" i="239"/>
  <c r="V70" i="239"/>
  <c r="W70" i="239"/>
  <c r="U71" i="239"/>
  <c r="V71" i="239"/>
  <c r="W71" i="239"/>
  <c r="U72" i="239"/>
  <c r="V72" i="239"/>
  <c r="W72" i="239"/>
  <c r="U73" i="239"/>
  <c r="V73" i="239"/>
  <c r="W73" i="239"/>
  <c r="U74" i="239"/>
  <c r="V74" i="239"/>
  <c r="W74" i="239"/>
  <c r="U75" i="239"/>
  <c r="V75" i="239"/>
  <c r="W75" i="239"/>
  <c r="U7" i="204"/>
  <c r="V7" i="204"/>
  <c r="W7" i="204"/>
  <c r="U8" i="204"/>
  <c r="V8" i="204"/>
  <c r="W8" i="204"/>
  <c r="U9" i="204"/>
  <c r="V9" i="204"/>
  <c r="W9" i="204"/>
  <c r="U10" i="204"/>
  <c r="V10" i="204"/>
  <c r="W10" i="204"/>
  <c r="U11" i="204"/>
  <c r="V11" i="204"/>
  <c r="W11" i="204"/>
  <c r="U12" i="204"/>
  <c r="V12" i="204"/>
  <c r="W12" i="204"/>
  <c r="U13" i="204"/>
  <c r="V13" i="204"/>
  <c r="W13" i="204"/>
  <c r="U14" i="204"/>
  <c r="V14" i="204"/>
  <c r="W14" i="204"/>
  <c r="U15" i="204"/>
  <c r="V15" i="204"/>
  <c r="W15" i="204"/>
  <c r="U16" i="204"/>
  <c r="V16" i="204"/>
  <c r="W16" i="204"/>
  <c r="U17" i="204"/>
  <c r="V17" i="204"/>
  <c r="W17" i="204"/>
  <c r="U18" i="204"/>
  <c r="V18" i="204"/>
  <c r="W18" i="204"/>
  <c r="U19" i="204"/>
  <c r="V19" i="204"/>
  <c r="W19" i="204"/>
  <c r="U20" i="204"/>
  <c r="V20" i="204"/>
  <c r="W20" i="204"/>
  <c r="U21" i="204"/>
  <c r="V21" i="204"/>
  <c r="W21" i="204"/>
  <c r="U22" i="204"/>
  <c r="V22" i="204"/>
  <c r="W22" i="204"/>
  <c r="U23" i="204"/>
  <c r="V23" i="204"/>
  <c r="W23" i="204"/>
  <c r="U24" i="204"/>
  <c r="V24" i="204"/>
  <c r="W24" i="204"/>
  <c r="U25" i="204"/>
  <c r="V25" i="204"/>
  <c r="W25" i="204"/>
  <c r="U26" i="204"/>
  <c r="V26" i="204"/>
  <c r="W26" i="204"/>
  <c r="U27" i="204"/>
  <c r="V27" i="204"/>
  <c r="W27" i="204"/>
  <c r="U28" i="204"/>
  <c r="V28" i="204"/>
  <c r="W28" i="204"/>
  <c r="U29" i="204"/>
  <c r="V29" i="204"/>
  <c r="W29" i="204"/>
  <c r="U30" i="204"/>
  <c r="V30" i="204"/>
  <c r="W30" i="204"/>
  <c r="U31" i="204"/>
  <c r="V31" i="204"/>
  <c r="W31" i="204"/>
  <c r="U32" i="204"/>
  <c r="V32" i="204"/>
  <c r="W32" i="204"/>
  <c r="U33" i="204"/>
  <c r="V33" i="204"/>
  <c r="W33" i="204"/>
  <c r="U34" i="204"/>
  <c r="V34" i="204"/>
  <c r="W34" i="204"/>
  <c r="U35" i="204"/>
  <c r="V35" i="204"/>
  <c r="W35" i="204"/>
  <c r="U36" i="204"/>
  <c r="V36" i="204"/>
  <c r="W36" i="204"/>
  <c r="U37" i="204"/>
  <c r="V37" i="204"/>
  <c r="W37" i="204"/>
  <c r="U38" i="204"/>
  <c r="V38" i="204"/>
  <c r="W38" i="204"/>
  <c r="U39" i="204"/>
  <c r="V39" i="204"/>
  <c r="W39" i="204"/>
  <c r="U40" i="204"/>
  <c r="V40" i="204"/>
  <c r="W40" i="204"/>
  <c r="U41" i="204"/>
  <c r="V41" i="204"/>
  <c r="W41" i="204"/>
  <c r="U42" i="204"/>
  <c r="V42" i="204"/>
  <c r="W42" i="204"/>
  <c r="U43" i="204"/>
  <c r="V43" i="204"/>
  <c r="W43" i="204"/>
  <c r="U44" i="204"/>
  <c r="V44" i="204"/>
  <c r="W44" i="204"/>
  <c r="U45" i="204"/>
  <c r="V45" i="204"/>
  <c r="W45" i="204"/>
  <c r="U46" i="204"/>
  <c r="V46" i="204"/>
  <c r="W46" i="204"/>
  <c r="U47" i="204"/>
  <c r="V47" i="204"/>
  <c r="W47" i="204"/>
  <c r="U48" i="204"/>
  <c r="V48" i="204"/>
  <c r="W48" i="204"/>
  <c r="U49" i="204"/>
  <c r="V49" i="204"/>
  <c r="W49" i="204"/>
  <c r="U50" i="204"/>
  <c r="V50" i="204"/>
  <c r="W50" i="204"/>
  <c r="U51" i="204"/>
  <c r="V51" i="204"/>
  <c r="W51" i="204"/>
  <c r="U52" i="204"/>
  <c r="V52" i="204"/>
  <c r="W52" i="204"/>
  <c r="U53" i="204"/>
  <c r="V53" i="204"/>
  <c r="W53" i="204"/>
  <c r="U54" i="204"/>
  <c r="V54" i="204"/>
  <c r="W54" i="204"/>
  <c r="U55" i="204"/>
  <c r="V55" i="204"/>
  <c r="W55" i="204"/>
  <c r="U56" i="204"/>
  <c r="V56" i="204"/>
  <c r="W56" i="204"/>
  <c r="U57" i="204"/>
  <c r="V57" i="204"/>
  <c r="W57" i="204"/>
  <c r="U58" i="204"/>
  <c r="V58" i="204"/>
  <c r="W58" i="204"/>
  <c r="U59" i="204"/>
  <c r="V59" i="204"/>
  <c r="W59" i="204"/>
  <c r="U60" i="204"/>
  <c r="V60" i="204"/>
  <c r="W60" i="204"/>
  <c r="U61" i="204"/>
  <c r="V61" i="204"/>
  <c r="W61" i="204"/>
  <c r="U62" i="204"/>
  <c r="V62" i="204"/>
  <c r="W62" i="204"/>
  <c r="U63" i="204"/>
  <c r="V63" i="204"/>
  <c r="W63" i="204"/>
  <c r="U64" i="204"/>
  <c r="V64" i="204"/>
  <c r="W64" i="204"/>
  <c r="U65" i="204"/>
  <c r="V65" i="204"/>
  <c r="W65" i="204"/>
  <c r="U66" i="204"/>
  <c r="V66" i="204"/>
  <c r="W66" i="204"/>
  <c r="U67" i="204"/>
  <c r="V67" i="204"/>
  <c r="W67" i="204"/>
  <c r="U68" i="204"/>
  <c r="V68" i="204"/>
  <c r="W68" i="204"/>
  <c r="U69" i="204"/>
  <c r="V69" i="204"/>
  <c r="W69" i="204"/>
  <c r="U70" i="204"/>
  <c r="V70" i="204"/>
  <c r="W70" i="204"/>
  <c r="U71" i="204"/>
  <c r="V71" i="204"/>
  <c r="W71" i="204"/>
  <c r="U72" i="204"/>
  <c r="V72" i="204"/>
  <c r="W72" i="204"/>
  <c r="U73" i="204"/>
  <c r="V73" i="204"/>
  <c r="W73" i="204"/>
  <c r="U74" i="204"/>
  <c r="V74" i="204"/>
  <c r="W74" i="204"/>
  <c r="U75" i="204"/>
  <c r="V75" i="204"/>
  <c r="W75" i="204"/>
  <c r="W76" i="204"/>
  <c r="W84" i="204"/>
  <c r="X24" i="223"/>
  <c r="U7" i="200"/>
  <c r="V7" i="200"/>
  <c r="W7" i="200"/>
  <c r="U8" i="200"/>
  <c r="V8" i="200"/>
  <c r="W8" i="200"/>
  <c r="U9" i="200"/>
  <c r="V9" i="200"/>
  <c r="W9" i="200"/>
  <c r="U10" i="200"/>
  <c r="V10" i="200"/>
  <c r="W10" i="200"/>
  <c r="U11" i="200"/>
  <c r="V11" i="200"/>
  <c r="W11" i="200"/>
  <c r="U12" i="200"/>
  <c r="V12" i="200"/>
  <c r="W12" i="200"/>
  <c r="U13" i="200"/>
  <c r="V13" i="200"/>
  <c r="W13" i="200"/>
  <c r="U14" i="200"/>
  <c r="V14" i="200"/>
  <c r="W14" i="200"/>
  <c r="U15" i="200"/>
  <c r="V15" i="200"/>
  <c r="W15" i="200"/>
  <c r="U16" i="200"/>
  <c r="V16" i="200"/>
  <c r="W16" i="200"/>
  <c r="U17" i="200"/>
  <c r="V17" i="200"/>
  <c r="W17" i="200"/>
  <c r="U18" i="200"/>
  <c r="V18" i="200"/>
  <c r="W18" i="200"/>
  <c r="U19" i="200"/>
  <c r="V19" i="200"/>
  <c r="W19" i="200"/>
  <c r="U20" i="200"/>
  <c r="V20" i="200"/>
  <c r="W20" i="200"/>
  <c r="U21" i="200"/>
  <c r="V21" i="200"/>
  <c r="W21" i="200"/>
  <c r="U22" i="200"/>
  <c r="V22" i="200"/>
  <c r="W22" i="200"/>
  <c r="U23" i="200"/>
  <c r="V23" i="200"/>
  <c r="W23" i="200"/>
  <c r="U24" i="200"/>
  <c r="V24" i="200"/>
  <c r="W24" i="200"/>
  <c r="U25" i="200"/>
  <c r="V25" i="200"/>
  <c r="W25" i="200"/>
  <c r="U26" i="200"/>
  <c r="V26" i="200"/>
  <c r="W26" i="200"/>
  <c r="U27" i="200"/>
  <c r="V27" i="200"/>
  <c r="W27" i="200"/>
  <c r="U28" i="200"/>
  <c r="V28" i="200"/>
  <c r="W28" i="200"/>
  <c r="U29" i="200"/>
  <c r="V29" i="200"/>
  <c r="W29" i="200"/>
  <c r="U30" i="200"/>
  <c r="V30" i="200"/>
  <c r="W30" i="200"/>
  <c r="U31" i="200"/>
  <c r="V31" i="200"/>
  <c r="W31" i="200"/>
  <c r="U32" i="200"/>
  <c r="V32" i="200"/>
  <c r="W32" i="200"/>
  <c r="U33" i="200"/>
  <c r="V33" i="200"/>
  <c r="W33" i="200"/>
  <c r="U34" i="200"/>
  <c r="V34" i="200"/>
  <c r="W34" i="200"/>
  <c r="U35" i="200"/>
  <c r="V35" i="200"/>
  <c r="W35" i="200"/>
  <c r="U36" i="200"/>
  <c r="V36" i="200"/>
  <c r="W36" i="200"/>
  <c r="U37" i="200"/>
  <c r="V37" i="200"/>
  <c r="W37" i="200"/>
  <c r="U38" i="200"/>
  <c r="V38" i="200"/>
  <c r="W38" i="200"/>
  <c r="U39" i="200"/>
  <c r="V39" i="200"/>
  <c r="W39" i="200"/>
  <c r="U40" i="200"/>
  <c r="V40" i="200"/>
  <c r="W40" i="200"/>
  <c r="U41" i="200"/>
  <c r="V41" i="200"/>
  <c r="W41" i="200"/>
  <c r="U42" i="200"/>
  <c r="V42" i="200"/>
  <c r="W42" i="200"/>
  <c r="U43" i="200"/>
  <c r="V43" i="200"/>
  <c r="W43" i="200"/>
  <c r="U44" i="200"/>
  <c r="V44" i="200"/>
  <c r="W44" i="200"/>
  <c r="U45" i="200"/>
  <c r="V45" i="200"/>
  <c r="W45" i="200"/>
  <c r="U46" i="200"/>
  <c r="V46" i="200"/>
  <c r="W46" i="200"/>
  <c r="U47" i="200"/>
  <c r="V47" i="200"/>
  <c r="W47" i="200"/>
  <c r="U48" i="200"/>
  <c r="V48" i="200"/>
  <c r="W48" i="200"/>
  <c r="U49" i="200"/>
  <c r="V49" i="200"/>
  <c r="W49" i="200"/>
  <c r="U50" i="200"/>
  <c r="V50" i="200"/>
  <c r="W50" i="200"/>
  <c r="U51" i="200"/>
  <c r="V51" i="200"/>
  <c r="W51" i="200"/>
  <c r="U52" i="200"/>
  <c r="V52" i="200"/>
  <c r="W52" i="200"/>
  <c r="U53" i="200"/>
  <c r="V53" i="200"/>
  <c r="W53" i="200"/>
  <c r="U54" i="200"/>
  <c r="V54" i="200"/>
  <c r="W54" i="200"/>
  <c r="U55" i="200"/>
  <c r="V55" i="200"/>
  <c r="W55" i="200"/>
  <c r="U56" i="200"/>
  <c r="V56" i="200"/>
  <c r="W56" i="200"/>
  <c r="U57" i="200"/>
  <c r="V57" i="200"/>
  <c r="W57" i="200"/>
  <c r="U58" i="200"/>
  <c r="V58" i="200"/>
  <c r="W58" i="200"/>
  <c r="U59" i="200"/>
  <c r="V59" i="200"/>
  <c r="W59" i="200"/>
  <c r="U60" i="200"/>
  <c r="V60" i="200"/>
  <c r="W60" i="200"/>
  <c r="U61" i="200"/>
  <c r="V61" i="200"/>
  <c r="W61" i="200"/>
  <c r="U62" i="200"/>
  <c r="V62" i="200"/>
  <c r="W62" i="200"/>
  <c r="U63" i="200"/>
  <c r="V63" i="200"/>
  <c r="W63" i="200"/>
  <c r="U64" i="200"/>
  <c r="V64" i="200"/>
  <c r="W64" i="200"/>
  <c r="U65" i="200"/>
  <c r="V65" i="200"/>
  <c r="W65" i="200"/>
  <c r="U66" i="200"/>
  <c r="V66" i="200"/>
  <c r="W66" i="200"/>
  <c r="U67" i="200"/>
  <c r="V67" i="200"/>
  <c r="W67" i="200"/>
  <c r="U68" i="200"/>
  <c r="V68" i="200"/>
  <c r="W68" i="200"/>
  <c r="U69" i="200"/>
  <c r="V69" i="200"/>
  <c r="W69" i="200"/>
  <c r="U70" i="200"/>
  <c r="V70" i="200"/>
  <c r="W70" i="200"/>
  <c r="U71" i="200"/>
  <c r="V71" i="200"/>
  <c r="W71" i="200"/>
  <c r="U72" i="200"/>
  <c r="V72" i="200"/>
  <c r="W72" i="200"/>
  <c r="U73" i="200"/>
  <c r="V73" i="200"/>
  <c r="W73" i="200"/>
  <c r="U74" i="200"/>
  <c r="V74" i="200"/>
  <c r="W74" i="200"/>
  <c r="U75" i="200"/>
  <c r="V75" i="200"/>
  <c r="W75" i="200"/>
  <c r="U7" i="205"/>
  <c r="V7" i="205"/>
  <c r="W7" i="205"/>
  <c r="U8" i="205"/>
  <c r="V8" i="205"/>
  <c r="W8" i="205"/>
  <c r="U9" i="205"/>
  <c r="V9" i="205"/>
  <c r="W9" i="205"/>
  <c r="U10" i="205"/>
  <c r="V10" i="205"/>
  <c r="W10" i="205"/>
  <c r="U11" i="205"/>
  <c r="V11" i="205"/>
  <c r="W11" i="205"/>
  <c r="U12" i="205"/>
  <c r="V12" i="205"/>
  <c r="W12" i="205"/>
  <c r="U13" i="205"/>
  <c r="V13" i="205"/>
  <c r="W13" i="205"/>
  <c r="U14" i="205"/>
  <c r="V14" i="205"/>
  <c r="W14" i="205"/>
  <c r="U15" i="205"/>
  <c r="V15" i="205"/>
  <c r="W15" i="205"/>
  <c r="U16" i="205"/>
  <c r="V16" i="205"/>
  <c r="W16" i="205"/>
  <c r="U17" i="205"/>
  <c r="V17" i="205"/>
  <c r="W17" i="205"/>
  <c r="U18" i="205"/>
  <c r="V18" i="205"/>
  <c r="W18" i="205"/>
  <c r="U19" i="205"/>
  <c r="V19" i="205"/>
  <c r="W19" i="205"/>
  <c r="U20" i="205"/>
  <c r="V20" i="205"/>
  <c r="W20" i="205"/>
  <c r="U21" i="205"/>
  <c r="V21" i="205"/>
  <c r="W21" i="205"/>
  <c r="U22" i="205"/>
  <c r="V22" i="205"/>
  <c r="W22" i="205"/>
  <c r="U23" i="205"/>
  <c r="V23" i="205"/>
  <c r="W23" i="205"/>
  <c r="U24" i="205"/>
  <c r="V24" i="205"/>
  <c r="W24" i="205"/>
  <c r="U25" i="205"/>
  <c r="V25" i="205"/>
  <c r="W25" i="205"/>
  <c r="U26" i="205"/>
  <c r="V26" i="205"/>
  <c r="W26" i="205"/>
  <c r="U27" i="205"/>
  <c r="V27" i="205"/>
  <c r="W27" i="205"/>
  <c r="U28" i="205"/>
  <c r="V28" i="205"/>
  <c r="W28" i="205"/>
  <c r="U29" i="205"/>
  <c r="V29" i="205"/>
  <c r="W29" i="205"/>
  <c r="U30" i="205"/>
  <c r="V30" i="205"/>
  <c r="W30" i="205"/>
  <c r="U31" i="205"/>
  <c r="V31" i="205"/>
  <c r="W31" i="205"/>
  <c r="U32" i="205"/>
  <c r="V32" i="205"/>
  <c r="W32" i="205"/>
  <c r="U33" i="205"/>
  <c r="V33" i="205"/>
  <c r="W33" i="205"/>
  <c r="U34" i="205"/>
  <c r="V34" i="205"/>
  <c r="W34" i="205"/>
  <c r="U35" i="205"/>
  <c r="V35" i="205"/>
  <c r="W35" i="205"/>
  <c r="U36" i="205"/>
  <c r="V36" i="205"/>
  <c r="W36" i="205"/>
  <c r="U37" i="205"/>
  <c r="V37" i="205"/>
  <c r="W37" i="205"/>
  <c r="U38" i="205"/>
  <c r="V38" i="205"/>
  <c r="W38" i="205"/>
  <c r="U39" i="205"/>
  <c r="V39" i="205"/>
  <c r="W39" i="205"/>
  <c r="U40" i="205"/>
  <c r="V40" i="205"/>
  <c r="W40" i="205"/>
  <c r="U41" i="205"/>
  <c r="V41" i="205"/>
  <c r="W41" i="205"/>
  <c r="U42" i="205"/>
  <c r="V42" i="205"/>
  <c r="W42" i="205"/>
  <c r="U43" i="205"/>
  <c r="V43" i="205"/>
  <c r="W43" i="205"/>
  <c r="U44" i="205"/>
  <c r="V44" i="205"/>
  <c r="W44" i="205"/>
  <c r="U45" i="205"/>
  <c r="V45" i="205"/>
  <c r="W45" i="205"/>
  <c r="U46" i="205"/>
  <c r="V46" i="205"/>
  <c r="W46" i="205"/>
  <c r="U47" i="205"/>
  <c r="V47" i="205"/>
  <c r="W47" i="205"/>
  <c r="U48" i="205"/>
  <c r="V48" i="205"/>
  <c r="W48" i="205"/>
  <c r="U49" i="205"/>
  <c r="V49" i="205"/>
  <c r="W49" i="205"/>
  <c r="U50" i="205"/>
  <c r="V50" i="205"/>
  <c r="W50" i="205"/>
  <c r="U51" i="205"/>
  <c r="V51" i="205"/>
  <c r="W51" i="205"/>
  <c r="U52" i="205"/>
  <c r="V52" i="205"/>
  <c r="W52" i="205"/>
  <c r="U53" i="205"/>
  <c r="V53" i="205"/>
  <c r="W53" i="205"/>
  <c r="U54" i="205"/>
  <c r="V54" i="205"/>
  <c r="W54" i="205"/>
  <c r="U55" i="205"/>
  <c r="V55" i="205"/>
  <c r="W55" i="205"/>
  <c r="U56" i="205"/>
  <c r="V56" i="205"/>
  <c r="W56" i="205"/>
  <c r="U57" i="205"/>
  <c r="V57" i="205"/>
  <c r="W57" i="205"/>
  <c r="U58" i="205"/>
  <c r="V58" i="205"/>
  <c r="W58" i="205"/>
  <c r="U59" i="205"/>
  <c r="V59" i="205"/>
  <c r="W59" i="205"/>
  <c r="U60" i="205"/>
  <c r="V60" i="205"/>
  <c r="W60" i="205"/>
  <c r="U61" i="205"/>
  <c r="V61" i="205"/>
  <c r="W61" i="205"/>
  <c r="U62" i="205"/>
  <c r="V62" i="205"/>
  <c r="W62" i="205"/>
  <c r="U63" i="205"/>
  <c r="V63" i="205"/>
  <c r="W63" i="205"/>
  <c r="U64" i="205"/>
  <c r="V64" i="205"/>
  <c r="W64" i="205"/>
  <c r="U65" i="205"/>
  <c r="V65" i="205"/>
  <c r="W65" i="205"/>
  <c r="U66" i="205"/>
  <c r="V66" i="205"/>
  <c r="W66" i="205"/>
  <c r="U67" i="205"/>
  <c r="V67" i="205"/>
  <c r="W67" i="205"/>
  <c r="U68" i="205"/>
  <c r="V68" i="205"/>
  <c r="W68" i="205"/>
  <c r="U69" i="205"/>
  <c r="V69" i="205"/>
  <c r="W69" i="205"/>
  <c r="U70" i="205"/>
  <c r="V70" i="205"/>
  <c r="W70" i="205"/>
  <c r="U71" i="205"/>
  <c r="V71" i="205"/>
  <c r="W71" i="205"/>
  <c r="U72" i="205"/>
  <c r="V72" i="205"/>
  <c r="W72" i="205"/>
  <c r="U73" i="205"/>
  <c r="V73" i="205"/>
  <c r="W73" i="205"/>
  <c r="U74" i="205"/>
  <c r="V74" i="205"/>
  <c r="W74" i="205"/>
  <c r="U75" i="205"/>
  <c r="V75" i="205"/>
  <c r="W75" i="205"/>
  <c r="U7" i="206"/>
  <c r="V7" i="206"/>
  <c r="W7" i="206"/>
  <c r="U8" i="206"/>
  <c r="V8" i="206"/>
  <c r="W8" i="206"/>
  <c r="U9" i="206"/>
  <c r="V9" i="206"/>
  <c r="W9" i="206"/>
  <c r="U10" i="206"/>
  <c r="V10" i="206"/>
  <c r="W10" i="206"/>
  <c r="U11" i="206"/>
  <c r="V11" i="206"/>
  <c r="W11" i="206"/>
  <c r="U12" i="206"/>
  <c r="V12" i="206"/>
  <c r="W12" i="206"/>
  <c r="U13" i="206"/>
  <c r="V13" i="206"/>
  <c r="W13" i="206"/>
  <c r="U14" i="206"/>
  <c r="V14" i="206"/>
  <c r="W14" i="206"/>
  <c r="U15" i="206"/>
  <c r="V15" i="206"/>
  <c r="W15" i="206"/>
  <c r="U16" i="206"/>
  <c r="V16" i="206"/>
  <c r="W16" i="206"/>
  <c r="U17" i="206"/>
  <c r="V17" i="206"/>
  <c r="W17" i="206"/>
  <c r="U18" i="206"/>
  <c r="V18" i="206"/>
  <c r="W18" i="206"/>
  <c r="U19" i="206"/>
  <c r="V19" i="206"/>
  <c r="W19" i="206"/>
  <c r="U20" i="206"/>
  <c r="V20" i="206"/>
  <c r="W20" i="206"/>
  <c r="U21" i="206"/>
  <c r="V21" i="206"/>
  <c r="W21" i="206"/>
  <c r="U22" i="206"/>
  <c r="V22" i="206"/>
  <c r="W22" i="206"/>
  <c r="U23" i="206"/>
  <c r="V23" i="206"/>
  <c r="W23" i="206"/>
  <c r="U24" i="206"/>
  <c r="V24" i="206"/>
  <c r="W24" i="206"/>
  <c r="U25" i="206"/>
  <c r="V25" i="206"/>
  <c r="W25" i="206"/>
  <c r="U26" i="206"/>
  <c r="V26" i="206"/>
  <c r="W26" i="206"/>
  <c r="U27" i="206"/>
  <c r="V27" i="206"/>
  <c r="W27" i="206"/>
  <c r="U28" i="206"/>
  <c r="V28" i="206"/>
  <c r="W28" i="206"/>
  <c r="U29" i="206"/>
  <c r="V29" i="206"/>
  <c r="W29" i="206"/>
  <c r="U30" i="206"/>
  <c r="V30" i="206"/>
  <c r="W30" i="206"/>
  <c r="U31" i="206"/>
  <c r="V31" i="206"/>
  <c r="W31" i="206"/>
  <c r="U32" i="206"/>
  <c r="V32" i="206"/>
  <c r="W32" i="206"/>
  <c r="U33" i="206"/>
  <c r="V33" i="206"/>
  <c r="W33" i="206"/>
  <c r="U34" i="206"/>
  <c r="V34" i="206"/>
  <c r="W34" i="206"/>
  <c r="U35" i="206"/>
  <c r="V35" i="206"/>
  <c r="W35" i="206"/>
  <c r="U36" i="206"/>
  <c r="V36" i="206"/>
  <c r="W36" i="206"/>
  <c r="U37" i="206"/>
  <c r="V37" i="206"/>
  <c r="W37" i="206"/>
  <c r="U38" i="206"/>
  <c r="V38" i="206"/>
  <c r="W38" i="206"/>
  <c r="U39" i="206"/>
  <c r="V39" i="206"/>
  <c r="W39" i="206"/>
  <c r="U40" i="206"/>
  <c r="V40" i="206"/>
  <c r="W40" i="206"/>
  <c r="U41" i="206"/>
  <c r="V41" i="206"/>
  <c r="W41" i="206"/>
  <c r="U42" i="206"/>
  <c r="V42" i="206"/>
  <c r="W42" i="206"/>
  <c r="U43" i="206"/>
  <c r="V43" i="206"/>
  <c r="W43" i="206"/>
  <c r="U44" i="206"/>
  <c r="V44" i="206"/>
  <c r="W44" i="206"/>
  <c r="U45" i="206"/>
  <c r="V45" i="206"/>
  <c r="W45" i="206"/>
  <c r="U46" i="206"/>
  <c r="V46" i="206"/>
  <c r="W46" i="206"/>
  <c r="U47" i="206"/>
  <c r="V47" i="206"/>
  <c r="W47" i="206"/>
  <c r="U48" i="206"/>
  <c r="V48" i="206"/>
  <c r="W48" i="206"/>
  <c r="U49" i="206"/>
  <c r="V49" i="206"/>
  <c r="W49" i="206"/>
  <c r="U50" i="206"/>
  <c r="V50" i="206"/>
  <c r="W50" i="206"/>
  <c r="U51" i="206"/>
  <c r="V51" i="206"/>
  <c r="W51" i="206"/>
  <c r="U52" i="206"/>
  <c r="V52" i="206"/>
  <c r="W52" i="206"/>
  <c r="U53" i="206"/>
  <c r="V53" i="206"/>
  <c r="W53" i="206"/>
  <c r="U54" i="206"/>
  <c r="V54" i="206"/>
  <c r="W54" i="206"/>
  <c r="U55" i="206"/>
  <c r="V55" i="206"/>
  <c r="W55" i="206"/>
  <c r="U56" i="206"/>
  <c r="V56" i="206"/>
  <c r="W56" i="206"/>
  <c r="U57" i="206"/>
  <c r="V57" i="206"/>
  <c r="W57" i="206"/>
  <c r="U58" i="206"/>
  <c r="V58" i="206"/>
  <c r="W58" i="206"/>
  <c r="U59" i="206"/>
  <c r="V59" i="206"/>
  <c r="W59" i="206"/>
  <c r="U60" i="206"/>
  <c r="V60" i="206"/>
  <c r="W60" i="206"/>
  <c r="U61" i="206"/>
  <c r="V61" i="206"/>
  <c r="W61" i="206"/>
  <c r="U62" i="206"/>
  <c r="V62" i="206"/>
  <c r="W62" i="206"/>
  <c r="U63" i="206"/>
  <c r="V63" i="206"/>
  <c r="W63" i="206"/>
  <c r="U64" i="206"/>
  <c r="V64" i="206"/>
  <c r="W64" i="206"/>
  <c r="U65" i="206"/>
  <c r="V65" i="206"/>
  <c r="W65" i="206"/>
  <c r="U66" i="206"/>
  <c r="V66" i="206"/>
  <c r="W66" i="206"/>
  <c r="U67" i="206"/>
  <c r="V67" i="206"/>
  <c r="W67" i="206"/>
  <c r="U68" i="206"/>
  <c r="V68" i="206"/>
  <c r="W68" i="206"/>
  <c r="U69" i="206"/>
  <c r="V69" i="206"/>
  <c r="W69" i="206"/>
  <c r="U70" i="206"/>
  <c r="V70" i="206"/>
  <c r="W70" i="206"/>
  <c r="U71" i="206"/>
  <c r="V71" i="206"/>
  <c r="W71" i="206"/>
  <c r="U72" i="206"/>
  <c r="V72" i="206"/>
  <c r="W72" i="206"/>
  <c r="U73" i="206"/>
  <c r="V73" i="206"/>
  <c r="W73" i="206"/>
  <c r="U74" i="206"/>
  <c r="V74" i="206"/>
  <c r="W74" i="206"/>
  <c r="U75" i="206"/>
  <c r="V75" i="206"/>
  <c r="W75" i="206"/>
  <c r="W76" i="206"/>
  <c r="W84" i="206"/>
  <c r="X27" i="223"/>
  <c r="U7" i="207"/>
  <c r="V7" i="207"/>
  <c r="W7" i="207"/>
  <c r="U8" i="207"/>
  <c r="V8" i="207"/>
  <c r="W8" i="207"/>
  <c r="U9" i="207"/>
  <c r="V9" i="207"/>
  <c r="W9" i="207"/>
  <c r="U10" i="207"/>
  <c r="V10" i="207"/>
  <c r="W10" i="207"/>
  <c r="U11" i="207"/>
  <c r="V11" i="207"/>
  <c r="W11" i="207"/>
  <c r="U12" i="207"/>
  <c r="V12" i="207"/>
  <c r="W12" i="207"/>
  <c r="U13" i="207"/>
  <c r="V13" i="207"/>
  <c r="W13" i="207"/>
  <c r="U14" i="207"/>
  <c r="V14" i="207"/>
  <c r="W14" i="207"/>
  <c r="U15" i="207"/>
  <c r="V15" i="207"/>
  <c r="W15" i="207"/>
  <c r="U16" i="207"/>
  <c r="V16" i="207"/>
  <c r="W16" i="207"/>
  <c r="U17" i="207"/>
  <c r="V17" i="207"/>
  <c r="W17" i="207"/>
  <c r="U18" i="207"/>
  <c r="V18" i="207"/>
  <c r="W18" i="207"/>
  <c r="U19" i="207"/>
  <c r="V19" i="207"/>
  <c r="W19" i="207"/>
  <c r="U20" i="207"/>
  <c r="V20" i="207"/>
  <c r="W20" i="207"/>
  <c r="U21" i="207"/>
  <c r="V21" i="207"/>
  <c r="W21" i="207"/>
  <c r="U22" i="207"/>
  <c r="V22" i="207"/>
  <c r="W22" i="207"/>
  <c r="U23" i="207"/>
  <c r="V23" i="207"/>
  <c r="W23" i="207"/>
  <c r="U24" i="207"/>
  <c r="V24" i="207"/>
  <c r="W24" i="207"/>
  <c r="U25" i="207"/>
  <c r="V25" i="207"/>
  <c r="W25" i="207"/>
  <c r="U26" i="207"/>
  <c r="V26" i="207"/>
  <c r="W26" i="207"/>
  <c r="U27" i="207"/>
  <c r="V27" i="207"/>
  <c r="W27" i="207"/>
  <c r="U28" i="207"/>
  <c r="V28" i="207"/>
  <c r="W28" i="207"/>
  <c r="U29" i="207"/>
  <c r="V29" i="207"/>
  <c r="W29" i="207"/>
  <c r="U30" i="207"/>
  <c r="V30" i="207"/>
  <c r="W30" i="207"/>
  <c r="U31" i="207"/>
  <c r="V31" i="207"/>
  <c r="W31" i="207"/>
  <c r="U32" i="207"/>
  <c r="V32" i="207"/>
  <c r="W32" i="207"/>
  <c r="U33" i="207"/>
  <c r="V33" i="207"/>
  <c r="W33" i="207"/>
  <c r="U34" i="207"/>
  <c r="V34" i="207"/>
  <c r="W34" i="207"/>
  <c r="U35" i="207"/>
  <c r="V35" i="207"/>
  <c r="W35" i="207"/>
  <c r="U36" i="207"/>
  <c r="V36" i="207"/>
  <c r="W36" i="207"/>
  <c r="U37" i="207"/>
  <c r="V37" i="207"/>
  <c r="W37" i="207"/>
  <c r="U38" i="207"/>
  <c r="V38" i="207"/>
  <c r="W38" i="207"/>
  <c r="U39" i="207"/>
  <c r="V39" i="207"/>
  <c r="W39" i="207"/>
  <c r="U40" i="207"/>
  <c r="V40" i="207"/>
  <c r="W40" i="207"/>
  <c r="U41" i="207"/>
  <c r="V41" i="207"/>
  <c r="W41" i="207"/>
  <c r="U42" i="207"/>
  <c r="V42" i="207"/>
  <c r="W42" i="207"/>
  <c r="U43" i="207"/>
  <c r="V43" i="207"/>
  <c r="W43" i="207"/>
  <c r="U44" i="207"/>
  <c r="V44" i="207"/>
  <c r="W44" i="207"/>
  <c r="U45" i="207"/>
  <c r="V45" i="207"/>
  <c r="W45" i="207"/>
  <c r="U46" i="207"/>
  <c r="V46" i="207"/>
  <c r="W46" i="207"/>
  <c r="U47" i="207"/>
  <c r="V47" i="207"/>
  <c r="W47" i="207"/>
  <c r="U48" i="207"/>
  <c r="V48" i="207"/>
  <c r="W48" i="207"/>
  <c r="U49" i="207"/>
  <c r="V49" i="207"/>
  <c r="W49" i="207"/>
  <c r="U50" i="207"/>
  <c r="V50" i="207"/>
  <c r="W50" i="207"/>
  <c r="U51" i="207"/>
  <c r="V51" i="207"/>
  <c r="W51" i="207"/>
  <c r="U52" i="207"/>
  <c r="V52" i="207"/>
  <c r="W52" i="207"/>
  <c r="U53" i="207"/>
  <c r="V53" i="207"/>
  <c r="W53" i="207"/>
  <c r="U54" i="207"/>
  <c r="V54" i="207"/>
  <c r="W54" i="207"/>
  <c r="U55" i="207"/>
  <c r="V55" i="207"/>
  <c r="W55" i="207"/>
  <c r="U56" i="207"/>
  <c r="V56" i="207"/>
  <c r="W56" i="207"/>
  <c r="U57" i="207"/>
  <c r="V57" i="207"/>
  <c r="W57" i="207"/>
  <c r="U58" i="207"/>
  <c r="V58" i="207"/>
  <c r="W58" i="207"/>
  <c r="U59" i="207"/>
  <c r="V59" i="207"/>
  <c r="W59" i="207"/>
  <c r="U60" i="207"/>
  <c r="V60" i="207"/>
  <c r="W60" i="207"/>
  <c r="U61" i="207"/>
  <c r="V61" i="207"/>
  <c r="W61" i="207"/>
  <c r="U62" i="207"/>
  <c r="V62" i="207"/>
  <c r="W62" i="207"/>
  <c r="U63" i="207"/>
  <c r="V63" i="207"/>
  <c r="W63" i="207"/>
  <c r="U64" i="207"/>
  <c r="V64" i="207"/>
  <c r="W64" i="207"/>
  <c r="U65" i="207"/>
  <c r="V65" i="207"/>
  <c r="W65" i="207"/>
  <c r="U66" i="207"/>
  <c r="V66" i="207"/>
  <c r="W66" i="207"/>
  <c r="U67" i="207"/>
  <c r="V67" i="207"/>
  <c r="W67" i="207"/>
  <c r="U68" i="207"/>
  <c r="V68" i="207"/>
  <c r="W68" i="207"/>
  <c r="U69" i="207"/>
  <c r="V69" i="207"/>
  <c r="W69" i="207"/>
  <c r="U70" i="207"/>
  <c r="V70" i="207"/>
  <c r="W70" i="207"/>
  <c r="U71" i="207"/>
  <c r="V71" i="207"/>
  <c r="W71" i="207"/>
  <c r="U72" i="207"/>
  <c r="V72" i="207"/>
  <c r="W72" i="207"/>
  <c r="U73" i="207"/>
  <c r="V73" i="207"/>
  <c r="W73" i="207"/>
  <c r="U74" i="207"/>
  <c r="V74" i="207"/>
  <c r="W74" i="207"/>
  <c r="U75" i="207"/>
  <c r="V75" i="207"/>
  <c r="W75" i="207"/>
  <c r="W76" i="207"/>
  <c r="W84" i="207"/>
  <c r="X28" i="223"/>
  <c r="U7" i="195"/>
  <c r="V7" i="195"/>
  <c r="W7" i="195"/>
  <c r="U8" i="195"/>
  <c r="V8" i="195"/>
  <c r="W8" i="195"/>
  <c r="U9" i="195"/>
  <c r="V9" i="195"/>
  <c r="W9" i="195"/>
  <c r="U10" i="195"/>
  <c r="V10" i="195"/>
  <c r="W10" i="195"/>
  <c r="U11" i="195"/>
  <c r="V11" i="195"/>
  <c r="W11" i="195"/>
  <c r="U12" i="195"/>
  <c r="V12" i="195"/>
  <c r="W12" i="195"/>
  <c r="U13" i="195"/>
  <c r="V13" i="195"/>
  <c r="W13" i="195"/>
  <c r="U14" i="195"/>
  <c r="V14" i="195"/>
  <c r="W14" i="195"/>
  <c r="U15" i="195"/>
  <c r="V15" i="195"/>
  <c r="W15" i="195"/>
  <c r="U16" i="195"/>
  <c r="V16" i="195"/>
  <c r="W16" i="195"/>
  <c r="U17" i="195"/>
  <c r="V17" i="195"/>
  <c r="W17" i="195"/>
  <c r="U18" i="195"/>
  <c r="V18" i="195"/>
  <c r="W18" i="195"/>
  <c r="U19" i="195"/>
  <c r="V19" i="195"/>
  <c r="W19" i="195"/>
  <c r="U20" i="195"/>
  <c r="V20" i="195"/>
  <c r="W20" i="195"/>
  <c r="U21" i="195"/>
  <c r="V21" i="195"/>
  <c r="W21" i="195"/>
  <c r="U22" i="195"/>
  <c r="V22" i="195"/>
  <c r="W22" i="195"/>
  <c r="U23" i="195"/>
  <c r="V23" i="195"/>
  <c r="W23" i="195"/>
  <c r="U24" i="195"/>
  <c r="V24" i="195"/>
  <c r="W24" i="195"/>
  <c r="U25" i="195"/>
  <c r="V25" i="195"/>
  <c r="W25" i="195"/>
  <c r="U26" i="195"/>
  <c r="V26" i="195"/>
  <c r="W26" i="195"/>
  <c r="U27" i="195"/>
  <c r="V27" i="195"/>
  <c r="W27" i="195"/>
  <c r="U28" i="195"/>
  <c r="V28" i="195"/>
  <c r="W28" i="195"/>
  <c r="U29" i="195"/>
  <c r="V29" i="195"/>
  <c r="W29" i="195"/>
  <c r="U30" i="195"/>
  <c r="V30" i="195"/>
  <c r="W30" i="195"/>
  <c r="U31" i="195"/>
  <c r="V31" i="195"/>
  <c r="W31" i="195"/>
  <c r="U32" i="195"/>
  <c r="V32" i="195"/>
  <c r="W32" i="195"/>
  <c r="U33" i="195"/>
  <c r="V33" i="195"/>
  <c r="W33" i="195"/>
  <c r="U34" i="195"/>
  <c r="V34" i="195"/>
  <c r="W34" i="195"/>
  <c r="U35" i="195"/>
  <c r="V35" i="195"/>
  <c r="W35" i="195"/>
  <c r="U36" i="195"/>
  <c r="V36" i="195"/>
  <c r="W36" i="195"/>
  <c r="U37" i="195"/>
  <c r="V37" i="195"/>
  <c r="W37" i="195"/>
  <c r="U38" i="195"/>
  <c r="V38" i="195"/>
  <c r="W38" i="195"/>
  <c r="U39" i="195"/>
  <c r="V39" i="195"/>
  <c r="W39" i="195"/>
  <c r="U40" i="195"/>
  <c r="V40" i="195"/>
  <c r="W40" i="195"/>
  <c r="U41" i="195"/>
  <c r="V41" i="195"/>
  <c r="W41" i="195"/>
  <c r="U42" i="195"/>
  <c r="V42" i="195"/>
  <c r="W42" i="195"/>
  <c r="U43" i="195"/>
  <c r="V43" i="195"/>
  <c r="W43" i="195"/>
  <c r="U44" i="195"/>
  <c r="V44" i="195"/>
  <c r="W44" i="195"/>
  <c r="U45" i="195"/>
  <c r="V45" i="195"/>
  <c r="W45" i="195"/>
  <c r="U46" i="195"/>
  <c r="V46" i="195"/>
  <c r="W46" i="195"/>
  <c r="U47" i="195"/>
  <c r="V47" i="195"/>
  <c r="W47" i="195"/>
  <c r="U48" i="195"/>
  <c r="V48" i="195"/>
  <c r="W48" i="195"/>
  <c r="U49" i="195"/>
  <c r="V49" i="195"/>
  <c r="W49" i="195"/>
  <c r="U50" i="195"/>
  <c r="V50" i="195"/>
  <c r="W50" i="195"/>
  <c r="U51" i="195"/>
  <c r="V51" i="195"/>
  <c r="W51" i="195"/>
  <c r="U52" i="195"/>
  <c r="V52" i="195"/>
  <c r="W52" i="195"/>
  <c r="U53" i="195"/>
  <c r="V53" i="195"/>
  <c r="W53" i="195"/>
  <c r="U54" i="195"/>
  <c r="V54" i="195"/>
  <c r="W54" i="195"/>
  <c r="U55" i="195"/>
  <c r="V55" i="195"/>
  <c r="W55" i="195"/>
  <c r="U56" i="195"/>
  <c r="V56" i="195"/>
  <c r="W56" i="195"/>
  <c r="U57" i="195"/>
  <c r="V57" i="195"/>
  <c r="W57" i="195"/>
  <c r="U58" i="195"/>
  <c r="V58" i="195"/>
  <c r="W58" i="195"/>
  <c r="U59" i="195"/>
  <c r="V59" i="195"/>
  <c r="W59" i="195"/>
  <c r="U60" i="195"/>
  <c r="V60" i="195"/>
  <c r="W60" i="195"/>
  <c r="U61" i="195"/>
  <c r="V61" i="195"/>
  <c r="W61" i="195"/>
  <c r="U62" i="195"/>
  <c r="V62" i="195"/>
  <c r="W62" i="195"/>
  <c r="U63" i="195"/>
  <c r="V63" i="195"/>
  <c r="W63" i="195"/>
  <c r="U64" i="195"/>
  <c r="V64" i="195"/>
  <c r="W64" i="195"/>
  <c r="U65" i="195"/>
  <c r="V65" i="195"/>
  <c r="W65" i="195"/>
  <c r="U66" i="195"/>
  <c r="V66" i="195"/>
  <c r="W66" i="195"/>
  <c r="U67" i="195"/>
  <c r="V67" i="195"/>
  <c r="W67" i="195"/>
  <c r="U68" i="195"/>
  <c r="V68" i="195"/>
  <c r="W68" i="195"/>
  <c r="U69" i="195"/>
  <c r="V69" i="195"/>
  <c r="W69" i="195"/>
  <c r="U70" i="195"/>
  <c r="V70" i="195"/>
  <c r="W70" i="195"/>
  <c r="U71" i="195"/>
  <c r="V71" i="195"/>
  <c r="W71" i="195"/>
  <c r="U72" i="195"/>
  <c r="V72" i="195"/>
  <c r="W72" i="195"/>
  <c r="U73" i="195"/>
  <c r="V73" i="195"/>
  <c r="W73" i="195"/>
  <c r="U74" i="195"/>
  <c r="V74" i="195"/>
  <c r="W74" i="195"/>
  <c r="U75" i="195"/>
  <c r="V75" i="195"/>
  <c r="W75" i="195"/>
  <c r="U7" i="208"/>
  <c r="V7" i="208"/>
  <c r="W7" i="208"/>
  <c r="U8" i="208"/>
  <c r="V8" i="208"/>
  <c r="W8" i="208"/>
  <c r="U9" i="208"/>
  <c r="V9" i="208"/>
  <c r="W9" i="208"/>
  <c r="U10" i="208"/>
  <c r="V10" i="208"/>
  <c r="W10" i="208"/>
  <c r="U11" i="208"/>
  <c r="V11" i="208"/>
  <c r="W11" i="208"/>
  <c r="U12" i="208"/>
  <c r="V12" i="208"/>
  <c r="W12" i="208"/>
  <c r="U13" i="208"/>
  <c r="V13" i="208"/>
  <c r="W13" i="208"/>
  <c r="U14" i="208"/>
  <c r="V14" i="208"/>
  <c r="W14" i="208"/>
  <c r="U15" i="208"/>
  <c r="V15" i="208"/>
  <c r="W15" i="208"/>
  <c r="U16" i="208"/>
  <c r="V16" i="208"/>
  <c r="W16" i="208"/>
  <c r="U17" i="208"/>
  <c r="V17" i="208"/>
  <c r="W17" i="208"/>
  <c r="U18" i="208"/>
  <c r="V18" i="208"/>
  <c r="W18" i="208"/>
  <c r="U19" i="208"/>
  <c r="V19" i="208"/>
  <c r="W19" i="208"/>
  <c r="U20" i="208"/>
  <c r="V20" i="208"/>
  <c r="W20" i="208"/>
  <c r="U21" i="208"/>
  <c r="V21" i="208"/>
  <c r="W21" i="208"/>
  <c r="U22" i="208"/>
  <c r="V22" i="208"/>
  <c r="W22" i="208"/>
  <c r="U23" i="208"/>
  <c r="V23" i="208"/>
  <c r="W23" i="208"/>
  <c r="U24" i="208"/>
  <c r="V24" i="208"/>
  <c r="W24" i="208"/>
  <c r="U25" i="208"/>
  <c r="V25" i="208"/>
  <c r="W25" i="208"/>
  <c r="U26" i="208"/>
  <c r="V26" i="208"/>
  <c r="W26" i="208"/>
  <c r="U27" i="208"/>
  <c r="V27" i="208"/>
  <c r="W27" i="208"/>
  <c r="U28" i="208"/>
  <c r="V28" i="208"/>
  <c r="W28" i="208"/>
  <c r="U29" i="208"/>
  <c r="V29" i="208"/>
  <c r="W29" i="208"/>
  <c r="U30" i="208"/>
  <c r="V30" i="208"/>
  <c r="W30" i="208"/>
  <c r="U31" i="208"/>
  <c r="V31" i="208"/>
  <c r="W31" i="208"/>
  <c r="U32" i="208"/>
  <c r="V32" i="208"/>
  <c r="W32" i="208"/>
  <c r="U33" i="208"/>
  <c r="V33" i="208"/>
  <c r="W33" i="208"/>
  <c r="U34" i="208"/>
  <c r="V34" i="208"/>
  <c r="W34" i="208"/>
  <c r="U35" i="208"/>
  <c r="V35" i="208"/>
  <c r="W35" i="208"/>
  <c r="U36" i="208"/>
  <c r="V36" i="208"/>
  <c r="W36" i="208"/>
  <c r="U37" i="208"/>
  <c r="V37" i="208"/>
  <c r="W37" i="208"/>
  <c r="U38" i="208"/>
  <c r="V38" i="208"/>
  <c r="W38" i="208"/>
  <c r="U39" i="208"/>
  <c r="V39" i="208"/>
  <c r="W39" i="208"/>
  <c r="U40" i="208"/>
  <c r="V40" i="208"/>
  <c r="W40" i="208"/>
  <c r="U41" i="208"/>
  <c r="V41" i="208"/>
  <c r="W41" i="208"/>
  <c r="U42" i="208"/>
  <c r="V42" i="208"/>
  <c r="W42" i="208"/>
  <c r="U43" i="208"/>
  <c r="V43" i="208"/>
  <c r="W43" i="208"/>
  <c r="U44" i="208"/>
  <c r="V44" i="208"/>
  <c r="W44" i="208"/>
  <c r="U45" i="208"/>
  <c r="V45" i="208"/>
  <c r="W45" i="208"/>
  <c r="U46" i="208"/>
  <c r="V46" i="208"/>
  <c r="W46" i="208"/>
  <c r="U47" i="208"/>
  <c r="V47" i="208"/>
  <c r="W47" i="208"/>
  <c r="U48" i="208"/>
  <c r="V48" i="208"/>
  <c r="W48" i="208"/>
  <c r="U49" i="208"/>
  <c r="V49" i="208"/>
  <c r="W49" i="208"/>
  <c r="U50" i="208"/>
  <c r="V50" i="208"/>
  <c r="W50" i="208"/>
  <c r="U51" i="208"/>
  <c r="V51" i="208"/>
  <c r="W51" i="208"/>
  <c r="U52" i="208"/>
  <c r="V52" i="208"/>
  <c r="W52" i="208"/>
  <c r="U53" i="208"/>
  <c r="V53" i="208"/>
  <c r="W53" i="208"/>
  <c r="U54" i="208"/>
  <c r="V54" i="208"/>
  <c r="W54" i="208"/>
  <c r="U55" i="208"/>
  <c r="V55" i="208"/>
  <c r="W55" i="208"/>
  <c r="U56" i="208"/>
  <c r="V56" i="208"/>
  <c r="W56" i="208"/>
  <c r="U57" i="208"/>
  <c r="V57" i="208"/>
  <c r="W57" i="208"/>
  <c r="U58" i="208"/>
  <c r="V58" i="208"/>
  <c r="W58" i="208"/>
  <c r="U59" i="208"/>
  <c r="V59" i="208"/>
  <c r="W59" i="208"/>
  <c r="U60" i="208"/>
  <c r="V60" i="208"/>
  <c r="W60" i="208"/>
  <c r="U61" i="208"/>
  <c r="V61" i="208"/>
  <c r="W61" i="208"/>
  <c r="U62" i="208"/>
  <c r="V62" i="208"/>
  <c r="W62" i="208"/>
  <c r="U63" i="208"/>
  <c r="V63" i="208"/>
  <c r="W63" i="208"/>
  <c r="U64" i="208"/>
  <c r="V64" i="208"/>
  <c r="W64" i="208"/>
  <c r="U65" i="208"/>
  <c r="V65" i="208"/>
  <c r="W65" i="208"/>
  <c r="U66" i="208"/>
  <c r="V66" i="208"/>
  <c r="W66" i="208"/>
  <c r="U67" i="208"/>
  <c r="V67" i="208"/>
  <c r="W67" i="208"/>
  <c r="U68" i="208"/>
  <c r="V68" i="208"/>
  <c r="W68" i="208"/>
  <c r="U69" i="208"/>
  <c r="V69" i="208"/>
  <c r="W69" i="208"/>
  <c r="U70" i="208"/>
  <c r="V70" i="208"/>
  <c r="W70" i="208"/>
  <c r="U71" i="208"/>
  <c r="V71" i="208"/>
  <c r="W71" i="208"/>
  <c r="U72" i="208"/>
  <c r="V72" i="208"/>
  <c r="W72" i="208"/>
  <c r="U73" i="208"/>
  <c r="V73" i="208"/>
  <c r="W73" i="208"/>
  <c r="U74" i="208"/>
  <c r="V74" i="208"/>
  <c r="W74" i="208"/>
  <c r="U75" i="208"/>
  <c r="V75" i="208"/>
  <c r="W75" i="208"/>
  <c r="U7" i="201"/>
  <c r="V7" i="201"/>
  <c r="W7" i="201"/>
  <c r="U8" i="201"/>
  <c r="V8" i="201"/>
  <c r="W8" i="201"/>
  <c r="U9" i="201"/>
  <c r="V9" i="201"/>
  <c r="W9" i="201"/>
  <c r="U10" i="201"/>
  <c r="V10" i="201"/>
  <c r="W10" i="201"/>
  <c r="U11" i="201"/>
  <c r="V11" i="201"/>
  <c r="W11" i="201"/>
  <c r="U12" i="201"/>
  <c r="V12" i="201"/>
  <c r="W12" i="201"/>
  <c r="U13" i="201"/>
  <c r="V13" i="201"/>
  <c r="W13" i="201"/>
  <c r="U14" i="201"/>
  <c r="V14" i="201"/>
  <c r="W14" i="201"/>
  <c r="U15" i="201"/>
  <c r="V15" i="201"/>
  <c r="W15" i="201"/>
  <c r="U16" i="201"/>
  <c r="V16" i="201"/>
  <c r="W16" i="201"/>
  <c r="U17" i="201"/>
  <c r="V17" i="201"/>
  <c r="W17" i="201"/>
  <c r="U18" i="201"/>
  <c r="V18" i="201"/>
  <c r="W18" i="201"/>
  <c r="U19" i="201"/>
  <c r="V19" i="201"/>
  <c r="W19" i="201"/>
  <c r="U20" i="201"/>
  <c r="V20" i="201"/>
  <c r="W20" i="201"/>
  <c r="U21" i="201"/>
  <c r="V21" i="201"/>
  <c r="W21" i="201"/>
  <c r="U22" i="201"/>
  <c r="V22" i="201"/>
  <c r="W22" i="201"/>
  <c r="U23" i="201"/>
  <c r="V23" i="201"/>
  <c r="W23" i="201"/>
  <c r="U24" i="201"/>
  <c r="V24" i="201"/>
  <c r="W24" i="201"/>
  <c r="U25" i="201"/>
  <c r="V25" i="201"/>
  <c r="W25" i="201"/>
  <c r="U26" i="201"/>
  <c r="V26" i="201"/>
  <c r="W26" i="201"/>
  <c r="U27" i="201"/>
  <c r="V27" i="201"/>
  <c r="W27" i="201"/>
  <c r="U28" i="201"/>
  <c r="V28" i="201"/>
  <c r="W28" i="201"/>
  <c r="U29" i="201"/>
  <c r="V29" i="201"/>
  <c r="W29" i="201"/>
  <c r="U30" i="201"/>
  <c r="V30" i="201"/>
  <c r="W30" i="201"/>
  <c r="U31" i="201"/>
  <c r="V31" i="201"/>
  <c r="W31" i="201"/>
  <c r="U32" i="201"/>
  <c r="V32" i="201"/>
  <c r="W32" i="201"/>
  <c r="U33" i="201"/>
  <c r="V33" i="201"/>
  <c r="W33" i="201"/>
  <c r="U34" i="201"/>
  <c r="V34" i="201"/>
  <c r="W34" i="201"/>
  <c r="U35" i="201"/>
  <c r="V35" i="201"/>
  <c r="W35" i="201"/>
  <c r="U36" i="201"/>
  <c r="V36" i="201"/>
  <c r="W36" i="201"/>
  <c r="U37" i="201"/>
  <c r="V37" i="201"/>
  <c r="W37" i="201"/>
  <c r="U38" i="201"/>
  <c r="V38" i="201"/>
  <c r="W38" i="201"/>
  <c r="U39" i="201"/>
  <c r="V39" i="201"/>
  <c r="W39" i="201"/>
  <c r="U40" i="201"/>
  <c r="V40" i="201"/>
  <c r="W40" i="201"/>
  <c r="U41" i="201"/>
  <c r="V41" i="201"/>
  <c r="W41" i="201"/>
  <c r="U42" i="201"/>
  <c r="V42" i="201"/>
  <c r="W42" i="201"/>
  <c r="U43" i="201"/>
  <c r="V43" i="201"/>
  <c r="W43" i="201"/>
  <c r="U44" i="201"/>
  <c r="V44" i="201"/>
  <c r="W44" i="201"/>
  <c r="U45" i="201"/>
  <c r="V45" i="201"/>
  <c r="W45" i="201"/>
  <c r="U46" i="201"/>
  <c r="V46" i="201"/>
  <c r="W46" i="201"/>
  <c r="U47" i="201"/>
  <c r="V47" i="201"/>
  <c r="W47" i="201"/>
  <c r="U48" i="201"/>
  <c r="V48" i="201"/>
  <c r="W48" i="201"/>
  <c r="U49" i="201"/>
  <c r="V49" i="201"/>
  <c r="W49" i="201"/>
  <c r="U50" i="201"/>
  <c r="V50" i="201"/>
  <c r="W50" i="201"/>
  <c r="U51" i="201"/>
  <c r="V51" i="201"/>
  <c r="W51" i="201"/>
  <c r="U52" i="201"/>
  <c r="V52" i="201"/>
  <c r="W52" i="201"/>
  <c r="U53" i="201"/>
  <c r="V53" i="201"/>
  <c r="W53" i="201"/>
  <c r="U54" i="201"/>
  <c r="V54" i="201"/>
  <c r="W54" i="201"/>
  <c r="U55" i="201"/>
  <c r="V55" i="201"/>
  <c r="W55" i="201"/>
  <c r="U56" i="201"/>
  <c r="V56" i="201"/>
  <c r="W56" i="201"/>
  <c r="U57" i="201"/>
  <c r="V57" i="201"/>
  <c r="W57" i="201"/>
  <c r="U58" i="201"/>
  <c r="V58" i="201"/>
  <c r="W58" i="201"/>
  <c r="U59" i="201"/>
  <c r="V59" i="201"/>
  <c r="W59" i="201"/>
  <c r="U60" i="201"/>
  <c r="V60" i="201"/>
  <c r="W60" i="201"/>
  <c r="U61" i="201"/>
  <c r="V61" i="201"/>
  <c r="W61" i="201"/>
  <c r="U62" i="201"/>
  <c r="V62" i="201"/>
  <c r="W62" i="201"/>
  <c r="U63" i="201"/>
  <c r="V63" i="201"/>
  <c r="W63" i="201"/>
  <c r="U64" i="201"/>
  <c r="V64" i="201"/>
  <c r="W64" i="201"/>
  <c r="U65" i="201"/>
  <c r="V65" i="201"/>
  <c r="W65" i="201"/>
  <c r="U66" i="201"/>
  <c r="V66" i="201"/>
  <c r="W66" i="201"/>
  <c r="U67" i="201"/>
  <c r="V67" i="201"/>
  <c r="W67" i="201"/>
  <c r="U68" i="201"/>
  <c r="V68" i="201"/>
  <c r="W68" i="201"/>
  <c r="U69" i="201"/>
  <c r="V69" i="201"/>
  <c r="W69" i="201"/>
  <c r="U70" i="201"/>
  <c r="V70" i="201"/>
  <c r="W70" i="201"/>
  <c r="U71" i="201"/>
  <c r="V71" i="201"/>
  <c r="W71" i="201"/>
  <c r="U72" i="201"/>
  <c r="V72" i="201"/>
  <c r="W72" i="201"/>
  <c r="U73" i="201"/>
  <c r="V73" i="201"/>
  <c r="W73" i="201"/>
  <c r="U74" i="201"/>
  <c r="V74" i="201"/>
  <c r="W74" i="201"/>
  <c r="U75" i="201"/>
  <c r="V75" i="201"/>
  <c r="W75" i="201"/>
  <c r="W76" i="201"/>
  <c r="W84" i="201"/>
  <c r="X31" i="223"/>
  <c r="U7" i="202"/>
  <c r="V7" i="202"/>
  <c r="W7" i="202"/>
  <c r="U8" i="202"/>
  <c r="V8" i="202"/>
  <c r="W8" i="202"/>
  <c r="U9" i="202"/>
  <c r="V9" i="202"/>
  <c r="W9" i="202"/>
  <c r="U10" i="202"/>
  <c r="V10" i="202"/>
  <c r="W10" i="202"/>
  <c r="U11" i="202"/>
  <c r="V11" i="202"/>
  <c r="W11" i="202"/>
  <c r="U12" i="202"/>
  <c r="V12" i="202"/>
  <c r="W12" i="202"/>
  <c r="U13" i="202"/>
  <c r="V13" i="202"/>
  <c r="W13" i="202"/>
  <c r="U14" i="202"/>
  <c r="V14" i="202"/>
  <c r="W14" i="202"/>
  <c r="U15" i="202"/>
  <c r="V15" i="202"/>
  <c r="W15" i="202"/>
  <c r="U16" i="202"/>
  <c r="V16" i="202"/>
  <c r="W16" i="202"/>
  <c r="U17" i="202"/>
  <c r="V17" i="202"/>
  <c r="W17" i="202"/>
  <c r="U18" i="202"/>
  <c r="V18" i="202"/>
  <c r="W18" i="202"/>
  <c r="U19" i="202"/>
  <c r="V19" i="202"/>
  <c r="W19" i="202"/>
  <c r="U20" i="202"/>
  <c r="V20" i="202"/>
  <c r="W20" i="202"/>
  <c r="U21" i="202"/>
  <c r="V21" i="202"/>
  <c r="W21" i="202"/>
  <c r="U22" i="202"/>
  <c r="V22" i="202"/>
  <c r="W22" i="202"/>
  <c r="U23" i="202"/>
  <c r="V23" i="202"/>
  <c r="W23" i="202"/>
  <c r="U24" i="202"/>
  <c r="V24" i="202"/>
  <c r="W24" i="202"/>
  <c r="U25" i="202"/>
  <c r="V25" i="202"/>
  <c r="W25" i="202"/>
  <c r="U26" i="202"/>
  <c r="V26" i="202"/>
  <c r="W26" i="202"/>
  <c r="U27" i="202"/>
  <c r="V27" i="202"/>
  <c r="W27" i="202"/>
  <c r="U28" i="202"/>
  <c r="V28" i="202"/>
  <c r="W28" i="202"/>
  <c r="U29" i="202"/>
  <c r="V29" i="202"/>
  <c r="W29" i="202"/>
  <c r="U30" i="202"/>
  <c r="V30" i="202"/>
  <c r="W30" i="202"/>
  <c r="U31" i="202"/>
  <c r="V31" i="202"/>
  <c r="W31" i="202"/>
  <c r="U32" i="202"/>
  <c r="V32" i="202"/>
  <c r="W32" i="202"/>
  <c r="U33" i="202"/>
  <c r="V33" i="202"/>
  <c r="W33" i="202"/>
  <c r="U34" i="202"/>
  <c r="V34" i="202"/>
  <c r="W34" i="202"/>
  <c r="U35" i="202"/>
  <c r="V35" i="202"/>
  <c r="W35" i="202"/>
  <c r="U36" i="202"/>
  <c r="V36" i="202"/>
  <c r="W36" i="202"/>
  <c r="U37" i="202"/>
  <c r="V37" i="202"/>
  <c r="W37" i="202"/>
  <c r="U38" i="202"/>
  <c r="V38" i="202"/>
  <c r="W38" i="202"/>
  <c r="U39" i="202"/>
  <c r="V39" i="202"/>
  <c r="W39" i="202"/>
  <c r="U40" i="202"/>
  <c r="V40" i="202"/>
  <c r="W40" i="202"/>
  <c r="U41" i="202"/>
  <c r="V41" i="202"/>
  <c r="W41" i="202"/>
  <c r="U42" i="202"/>
  <c r="V42" i="202"/>
  <c r="W42" i="202"/>
  <c r="U43" i="202"/>
  <c r="V43" i="202"/>
  <c r="W43" i="202"/>
  <c r="U44" i="202"/>
  <c r="V44" i="202"/>
  <c r="W44" i="202"/>
  <c r="U45" i="202"/>
  <c r="V45" i="202"/>
  <c r="W45" i="202"/>
  <c r="U46" i="202"/>
  <c r="V46" i="202"/>
  <c r="W46" i="202"/>
  <c r="U47" i="202"/>
  <c r="V47" i="202"/>
  <c r="W47" i="202"/>
  <c r="U48" i="202"/>
  <c r="V48" i="202"/>
  <c r="W48" i="202"/>
  <c r="U49" i="202"/>
  <c r="V49" i="202"/>
  <c r="W49" i="202"/>
  <c r="U50" i="202"/>
  <c r="V50" i="202"/>
  <c r="W50" i="202"/>
  <c r="U51" i="202"/>
  <c r="V51" i="202"/>
  <c r="W51" i="202"/>
  <c r="U52" i="202"/>
  <c r="V52" i="202"/>
  <c r="W52" i="202"/>
  <c r="U53" i="202"/>
  <c r="V53" i="202"/>
  <c r="W53" i="202"/>
  <c r="U54" i="202"/>
  <c r="V54" i="202"/>
  <c r="W54" i="202"/>
  <c r="U55" i="202"/>
  <c r="V55" i="202"/>
  <c r="W55" i="202"/>
  <c r="U56" i="202"/>
  <c r="V56" i="202"/>
  <c r="W56" i="202"/>
  <c r="U57" i="202"/>
  <c r="V57" i="202"/>
  <c r="W57" i="202"/>
  <c r="U58" i="202"/>
  <c r="V58" i="202"/>
  <c r="W58" i="202"/>
  <c r="U59" i="202"/>
  <c r="V59" i="202"/>
  <c r="W59" i="202"/>
  <c r="U60" i="202"/>
  <c r="V60" i="202"/>
  <c r="W60" i="202"/>
  <c r="U61" i="202"/>
  <c r="V61" i="202"/>
  <c r="W61" i="202"/>
  <c r="U62" i="202"/>
  <c r="V62" i="202"/>
  <c r="W62" i="202"/>
  <c r="U63" i="202"/>
  <c r="V63" i="202"/>
  <c r="W63" i="202"/>
  <c r="U64" i="202"/>
  <c r="V64" i="202"/>
  <c r="W64" i="202"/>
  <c r="U65" i="202"/>
  <c r="V65" i="202"/>
  <c r="W65" i="202"/>
  <c r="U66" i="202"/>
  <c r="V66" i="202"/>
  <c r="W66" i="202"/>
  <c r="U67" i="202"/>
  <c r="V67" i="202"/>
  <c r="W67" i="202"/>
  <c r="U68" i="202"/>
  <c r="V68" i="202"/>
  <c r="W68" i="202"/>
  <c r="U69" i="202"/>
  <c r="V69" i="202"/>
  <c r="W69" i="202"/>
  <c r="U70" i="202"/>
  <c r="V70" i="202"/>
  <c r="W70" i="202"/>
  <c r="U71" i="202"/>
  <c r="V71" i="202"/>
  <c r="W71" i="202"/>
  <c r="U72" i="202"/>
  <c r="V72" i="202"/>
  <c r="W72" i="202"/>
  <c r="U73" i="202"/>
  <c r="V73" i="202"/>
  <c r="W73" i="202"/>
  <c r="U74" i="202"/>
  <c r="V74" i="202"/>
  <c r="W74" i="202"/>
  <c r="U75" i="202"/>
  <c r="V75" i="202"/>
  <c r="W75" i="202"/>
  <c r="W76" i="202"/>
  <c r="W84" i="202"/>
  <c r="X32" i="223"/>
  <c r="V7" i="211"/>
  <c r="W7" i="211"/>
  <c r="X7" i="211"/>
  <c r="V8" i="211"/>
  <c r="W8" i="211"/>
  <c r="X8" i="211"/>
  <c r="V9" i="211"/>
  <c r="W9" i="211"/>
  <c r="X9" i="211"/>
  <c r="V10" i="211"/>
  <c r="W10" i="211"/>
  <c r="X10" i="211"/>
  <c r="V11" i="211"/>
  <c r="W11" i="211"/>
  <c r="X11" i="211"/>
  <c r="V12" i="211"/>
  <c r="W12" i="211"/>
  <c r="X12" i="211"/>
  <c r="V13" i="211"/>
  <c r="W13" i="211"/>
  <c r="X13" i="211"/>
  <c r="V14" i="211"/>
  <c r="W14" i="211"/>
  <c r="X14" i="211"/>
  <c r="V15" i="211"/>
  <c r="W15" i="211"/>
  <c r="X15" i="211"/>
  <c r="V16" i="211"/>
  <c r="W16" i="211"/>
  <c r="X16" i="211"/>
  <c r="V17" i="211"/>
  <c r="W17" i="211"/>
  <c r="X17" i="211"/>
  <c r="V18" i="211"/>
  <c r="W18" i="211"/>
  <c r="X18" i="211"/>
  <c r="V19" i="211"/>
  <c r="W19" i="211"/>
  <c r="X19" i="211"/>
  <c r="V20" i="211"/>
  <c r="W20" i="211"/>
  <c r="X20" i="211"/>
  <c r="V21" i="211"/>
  <c r="W21" i="211"/>
  <c r="X21" i="211"/>
  <c r="V22" i="211"/>
  <c r="W22" i="211"/>
  <c r="X22" i="211"/>
  <c r="V23" i="211"/>
  <c r="W23" i="211"/>
  <c r="X23" i="211"/>
  <c r="V24" i="211"/>
  <c r="W24" i="211"/>
  <c r="X24" i="211"/>
  <c r="V25" i="211"/>
  <c r="W25" i="211"/>
  <c r="X25" i="211"/>
  <c r="V26" i="211"/>
  <c r="W26" i="211"/>
  <c r="X26" i="211"/>
  <c r="V27" i="211"/>
  <c r="W27" i="211"/>
  <c r="X27" i="211"/>
  <c r="V28" i="211"/>
  <c r="W28" i="211"/>
  <c r="X28" i="211"/>
  <c r="V29" i="211"/>
  <c r="W29" i="211"/>
  <c r="X29" i="211"/>
  <c r="V30" i="211"/>
  <c r="W30" i="211"/>
  <c r="X30" i="211"/>
  <c r="V31" i="211"/>
  <c r="W31" i="211"/>
  <c r="X31" i="211"/>
  <c r="V32" i="211"/>
  <c r="W32" i="211"/>
  <c r="X32" i="211"/>
  <c r="V33" i="211"/>
  <c r="W33" i="211"/>
  <c r="X33" i="211"/>
  <c r="V34" i="211"/>
  <c r="W34" i="211"/>
  <c r="X34" i="211"/>
  <c r="V35" i="211"/>
  <c r="W35" i="211"/>
  <c r="X35" i="211"/>
  <c r="V36" i="211"/>
  <c r="W36" i="211"/>
  <c r="X36" i="211"/>
  <c r="V37" i="211"/>
  <c r="W37" i="211"/>
  <c r="X37" i="211"/>
  <c r="V38" i="211"/>
  <c r="W38" i="211"/>
  <c r="X38" i="211"/>
  <c r="V39" i="211"/>
  <c r="W39" i="211"/>
  <c r="X39" i="211"/>
  <c r="V40" i="211"/>
  <c r="W40" i="211"/>
  <c r="X40" i="211"/>
  <c r="V41" i="211"/>
  <c r="W41" i="211"/>
  <c r="X41" i="211"/>
  <c r="V42" i="211"/>
  <c r="W42" i="211"/>
  <c r="X42" i="211"/>
  <c r="V43" i="211"/>
  <c r="W43" i="211"/>
  <c r="X43" i="211"/>
  <c r="V44" i="211"/>
  <c r="W44" i="211"/>
  <c r="X44" i="211"/>
  <c r="V45" i="211"/>
  <c r="W45" i="211"/>
  <c r="X45" i="211"/>
  <c r="V46" i="211"/>
  <c r="W46" i="211"/>
  <c r="X46" i="211"/>
  <c r="V47" i="211"/>
  <c r="W47" i="211"/>
  <c r="X47" i="211"/>
  <c r="V48" i="211"/>
  <c r="W48" i="211"/>
  <c r="X48" i="211"/>
  <c r="V49" i="211"/>
  <c r="W49" i="211"/>
  <c r="X49" i="211"/>
  <c r="V50" i="211"/>
  <c r="W50" i="211"/>
  <c r="X50" i="211"/>
  <c r="V51" i="211"/>
  <c r="W51" i="211"/>
  <c r="X51" i="211"/>
  <c r="V52" i="211"/>
  <c r="W52" i="211"/>
  <c r="X52" i="211"/>
  <c r="V53" i="211"/>
  <c r="W53" i="211"/>
  <c r="X53" i="211"/>
  <c r="V54" i="211"/>
  <c r="W54" i="211"/>
  <c r="X54" i="211"/>
  <c r="V55" i="211"/>
  <c r="W55" i="211"/>
  <c r="X55" i="211"/>
  <c r="V56" i="211"/>
  <c r="W56" i="211"/>
  <c r="X56" i="211"/>
  <c r="V57" i="211"/>
  <c r="W57" i="211"/>
  <c r="X57" i="211"/>
  <c r="V58" i="211"/>
  <c r="W58" i="211"/>
  <c r="X58" i="211"/>
  <c r="V59" i="211"/>
  <c r="W59" i="211"/>
  <c r="X59" i="211"/>
  <c r="V60" i="211"/>
  <c r="W60" i="211"/>
  <c r="X60" i="211"/>
  <c r="V61" i="211"/>
  <c r="W61" i="211"/>
  <c r="X61" i="211"/>
  <c r="V62" i="211"/>
  <c r="W62" i="211"/>
  <c r="X62" i="211"/>
  <c r="V63" i="211"/>
  <c r="W63" i="211"/>
  <c r="X63" i="211"/>
  <c r="V64" i="211"/>
  <c r="W64" i="211"/>
  <c r="X64" i="211"/>
  <c r="V65" i="211"/>
  <c r="W65" i="211"/>
  <c r="X65" i="211"/>
  <c r="V66" i="211"/>
  <c r="W66" i="211"/>
  <c r="X66" i="211"/>
  <c r="V67" i="211"/>
  <c r="W67" i="211"/>
  <c r="X67" i="211"/>
  <c r="V68" i="211"/>
  <c r="W68" i="211"/>
  <c r="X68" i="211"/>
  <c r="V69" i="211"/>
  <c r="W69" i="211"/>
  <c r="X69" i="211"/>
  <c r="V70" i="211"/>
  <c r="W70" i="211"/>
  <c r="X70" i="211"/>
  <c r="V71" i="211"/>
  <c r="W71" i="211"/>
  <c r="X71" i="211"/>
  <c r="V72" i="211"/>
  <c r="W72" i="211"/>
  <c r="X72" i="211"/>
  <c r="V73" i="211"/>
  <c r="W73" i="211"/>
  <c r="X73" i="211"/>
  <c r="V74" i="211"/>
  <c r="W74" i="211"/>
  <c r="X74" i="211"/>
  <c r="V75" i="211"/>
  <c r="W75" i="211"/>
  <c r="X75" i="211"/>
  <c r="X76" i="211"/>
  <c r="X84" i="211"/>
  <c r="X33" i="223"/>
  <c r="U7" i="194"/>
  <c r="V7" i="194"/>
  <c r="W7" i="194"/>
  <c r="U8" i="194"/>
  <c r="V8" i="194"/>
  <c r="W8" i="194"/>
  <c r="U9" i="194"/>
  <c r="V9" i="194"/>
  <c r="W9" i="194"/>
  <c r="U10" i="194"/>
  <c r="V10" i="194"/>
  <c r="W10" i="194"/>
  <c r="U11" i="194"/>
  <c r="V11" i="194"/>
  <c r="W11" i="194"/>
  <c r="U12" i="194"/>
  <c r="V12" i="194"/>
  <c r="W12" i="194"/>
  <c r="U13" i="194"/>
  <c r="V13" i="194"/>
  <c r="W13" i="194"/>
  <c r="U14" i="194"/>
  <c r="V14" i="194"/>
  <c r="W14" i="194"/>
  <c r="U15" i="194"/>
  <c r="V15" i="194"/>
  <c r="W15" i="194"/>
  <c r="U16" i="194"/>
  <c r="V16" i="194"/>
  <c r="W16" i="194"/>
  <c r="U17" i="194"/>
  <c r="V17" i="194"/>
  <c r="W17" i="194"/>
  <c r="U18" i="194"/>
  <c r="V18" i="194"/>
  <c r="W18" i="194"/>
  <c r="U19" i="194"/>
  <c r="V19" i="194"/>
  <c r="W19" i="194"/>
  <c r="U20" i="194"/>
  <c r="V20" i="194"/>
  <c r="W20" i="194"/>
  <c r="U21" i="194"/>
  <c r="V21" i="194"/>
  <c r="W21" i="194"/>
  <c r="U22" i="194"/>
  <c r="V22" i="194"/>
  <c r="W22" i="194"/>
  <c r="U23" i="194"/>
  <c r="V23" i="194"/>
  <c r="W23" i="194"/>
  <c r="U24" i="194"/>
  <c r="V24" i="194"/>
  <c r="W24" i="194"/>
  <c r="U25" i="194"/>
  <c r="V25" i="194"/>
  <c r="W25" i="194"/>
  <c r="U26" i="194"/>
  <c r="V26" i="194"/>
  <c r="W26" i="194"/>
  <c r="U27" i="194"/>
  <c r="V27" i="194"/>
  <c r="W27" i="194"/>
  <c r="U28" i="194"/>
  <c r="V28" i="194"/>
  <c r="W28" i="194"/>
  <c r="U29" i="194"/>
  <c r="V29" i="194"/>
  <c r="W29" i="194"/>
  <c r="U30" i="194"/>
  <c r="V30" i="194"/>
  <c r="W30" i="194"/>
  <c r="U31" i="194"/>
  <c r="V31" i="194"/>
  <c r="W31" i="194"/>
  <c r="U32" i="194"/>
  <c r="V32" i="194"/>
  <c r="W32" i="194"/>
  <c r="U33" i="194"/>
  <c r="V33" i="194"/>
  <c r="W33" i="194"/>
  <c r="U34" i="194"/>
  <c r="V34" i="194"/>
  <c r="W34" i="194"/>
  <c r="U35" i="194"/>
  <c r="V35" i="194"/>
  <c r="W35" i="194"/>
  <c r="U36" i="194"/>
  <c r="V36" i="194"/>
  <c r="W36" i="194"/>
  <c r="U37" i="194"/>
  <c r="V37" i="194"/>
  <c r="W37" i="194"/>
  <c r="U38" i="194"/>
  <c r="V38" i="194"/>
  <c r="W38" i="194"/>
  <c r="U39" i="194"/>
  <c r="V39" i="194"/>
  <c r="W39" i="194"/>
  <c r="U40" i="194"/>
  <c r="V40" i="194"/>
  <c r="W40" i="194"/>
  <c r="U41" i="194"/>
  <c r="V41" i="194"/>
  <c r="W41" i="194"/>
  <c r="U42" i="194"/>
  <c r="V42" i="194"/>
  <c r="W42" i="194"/>
  <c r="U43" i="194"/>
  <c r="V43" i="194"/>
  <c r="W43" i="194"/>
  <c r="U44" i="194"/>
  <c r="V44" i="194"/>
  <c r="W44" i="194"/>
  <c r="U45" i="194"/>
  <c r="V45" i="194"/>
  <c r="W45" i="194"/>
  <c r="U46" i="194"/>
  <c r="V46" i="194"/>
  <c r="W46" i="194"/>
  <c r="U47" i="194"/>
  <c r="V47" i="194"/>
  <c r="W47" i="194"/>
  <c r="U48" i="194"/>
  <c r="V48" i="194"/>
  <c r="W48" i="194"/>
  <c r="U49" i="194"/>
  <c r="V49" i="194"/>
  <c r="W49" i="194"/>
  <c r="U50" i="194"/>
  <c r="V50" i="194"/>
  <c r="W50" i="194"/>
  <c r="U51" i="194"/>
  <c r="V51" i="194"/>
  <c r="W51" i="194"/>
  <c r="U52" i="194"/>
  <c r="V52" i="194"/>
  <c r="W52" i="194"/>
  <c r="U53" i="194"/>
  <c r="V53" i="194"/>
  <c r="W53" i="194"/>
  <c r="U54" i="194"/>
  <c r="V54" i="194"/>
  <c r="W54" i="194"/>
  <c r="U55" i="194"/>
  <c r="V55" i="194"/>
  <c r="W55" i="194"/>
  <c r="U56" i="194"/>
  <c r="V56" i="194"/>
  <c r="W56" i="194"/>
  <c r="U57" i="194"/>
  <c r="V57" i="194"/>
  <c r="W57" i="194"/>
  <c r="U58" i="194"/>
  <c r="V58" i="194"/>
  <c r="W58" i="194"/>
  <c r="U59" i="194"/>
  <c r="V59" i="194"/>
  <c r="W59" i="194"/>
  <c r="U60" i="194"/>
  <c r="V60" i="194"/>
  <c r="W60" i="194"/>
  <c r="U61" i="194"/>
  <c r="V61" i="194"/>
  <c r="W61" i="194"/>
  <c r="U62" i="194"/>
  <c r="V62" i="194"/>
  <c r="W62" i="194"/>
  <c r="U63" i="194"/>
  <c r="V63" i="194"/>
  <c r="W63" i="194"/>
  <c r="U64" i="194"/>
  <c r="V64" i="194"/>
  <c r="W64" i="194"/>
  <c r="U65" i="194"/>
  <c r="V65" i="194"/>
  <c r="W65" i="194"/>
  <c r="U66" i="194"/>
  <c r="V66" i="194"/>
  <c r="W66" i="194"/>
  <c r="U67" i="194"/>
  <c r="V67" i="194"/>
  <c r="W67" i="194"/>
  <c r="U68" i="194"/>
  <c r="V68" i="194"/>
  <c r="W68" i="194"/>
  <c r="U69" i="194"/>
  <c r="V69" i="194"/>
  <c r="W69" i="194"/>
  <c r="U70" i="194"/>
  <c r="V70" i="194"/>
  <c r="W70" i="194"/>
  <c r="U71" i="194"/>
  <c r="V71" i="194"/>
  <c r="W71" i="194"/>
  <c r="U72" i="194"/>
  <c r="V72" i="194"/>
  <c r="W72" i="194"/>
  <c r="U73" i="194"/>
  <c r="V73" i="194"/>
  <c r="W73" i="194"/>
  <c r="U74" i="194"/>
  <c r="V74" i="194"/>
  <c r="W74" i="194"/>
  <c r="U75" i="194"/>
  <c r="V75" i="194"/>
  <c r="W75" i="194"/>
  <c r="U7" i="193"/>
  <c r="V7" i="193"/>
  <c r="W7" i="193"/>
  <c r="U8" i="193"/>
  <c r="V8" i="193"/>
  <c r="W8" i="193"/>
  <c r="U9" i="193"/>
  <c r="V9" i="193"/>
  <c r="W9" i="193"/>
  <c r="U10" i="193"/>
  <c r="V10" i="193"/>
  <c r="W10" i="193"/>
  <c r="U11" i="193"/>
  <c r="V11" i="193"/>
  <c r="W11" i="193"/>
  <c r="U12" i="193"/>
  <c r="V12" i="193"/>
  <c r="W12" i="193"/>
  <c r="U13" i="193"/>
  <c r="V13" i="193"/>
  <c r="W13" i="193"/>
  <c r="U14" i="193"/>
  <c r="V14" i="193"/>
  <c r="W14" i="193"/>
  <c r="U15" i="193"/>
  <c r="V15" i="193"/>
  <c r="W15" i="193"/>
  <c r="U16" i="193"/>
  <c r="V16" i="193"/>
  <c r="W16" i="193"/>
  <c r="U17" i="193"/>
  <c r="V17" i="193"/>
  <c r="W17" i="193"/>
  <c r="U18" i="193"/>
  <c r="V18" i="193"/>
  <c r="W18" i="193"/>
  <c r="U19" i="193"/>
  <c r="V19" i="193"/>
  <c r="W19" i="193"/>
  <c r="U20" i="193"/>
  <c r="V20" i="193"/>
  <c r="W20" i="193"/>
  <c r="U21" i="193"/>
  <c r="V21" i="193"/>
  <c r="W21" i="193"/>
  <c r="U22" i="193"/>
  <c r="V22" i="193"/>
  <c r="W22" i="193"/>
  <c r="U23" i="193"/>
  <c r="V23" i="193"/>
  <c r="W23" i="193"/>
  <c r="U24" i="193"/>
  <c r="V24" i="193"/>
  <c r="W24" i="193"/>
  <c r="U25" i="193"/>
  <c r="V25" i="193"/>
  <c r="W25" i="193"/>
  <c r="U26" i="193"/>
  <c r="V26" i="193"/>
  <c r="W26" i="193"/>
  <c r="U27" i="193"/>
  <c r="V27" i="193"/>
  <c r="W27" i="193"/>
  <c r="U28" i="193"/>
  <c r="V28" i="193"/>
  <c r="W28" i="193"/>
  <c r="U29" i="193"/>
  <c r="V29" i="193"/>
  <c r="W29" i="193"/>
  <c r="U30" i="193"/>
  <c r="V30" i="193"/>
  <c r="W30" i="193"/>
  <c r="U31" i="193"/>
  <c r="V31" i="193"/>
  <c r="W31" i="193"/>
  <c r="U32" i="193"/>
  <c r="V32" i="193"/>
  <c r="W32" i="193"/>
  <c r="U33" i="193"/>
  <c r="V33" i="193"/>
  <c r="W33" i="193"/>
  <c r="U34" i="193"/>
  <c r="V34" i="193"/>
  <c r="W34" i="193"/>
  <c r="U35" i="193"/>
  <c r="V35" i="193"/>
  <c r="W35" i="193"/>
  <c r="U36" i="193"/>
  <c r="V36" i="193"/>
  <c r="W36" i="193"/>
  <c r="U37" i="193"/>
  <c r="V37" i="193"/>
  <c r="W37" i="193"/>
  <c r="U38" i="193"/>
  <c r="V38" i="193"/>
  <c r="W38" i="193"/>
  <c r="U39" i="193"/>
  <c r="V39" i="193"/>
  <c r="W39" i="193"/>
  <c r="U40" i="193"/>
  <c r="V40" i="193"/>
  <c r="W40" i="193"/>
  <c r="U41" i="193"/>
  <c r="V41" i="193"/>
  <c r="W41" i="193"/>
  <c r="U42" i="193"/>
  <c r="V42" i="193"/>
  <c r="W42" i="193"/>
  <c r="U43" i="193"/>
  <c r="V43" i="193"/>
  <c r="W43" i="193"/>
  <c r="U44" i="193"/>
  <c r="V44" i="193"/>
  <c r="W44" i="193"/>
  <c r="U45" i="193"/>
  <c r="V45" i="193"/>
  <c r="W45" i="193"/>
  <c r="U46" i="193"/>
  <c r="V46" i="193"/>
  <c r="W46" i="193"/>
  <c r="U47" i="193"/>
  <c r="V47" i="193"/>
  <c r="W47" i="193"/>
  <c r="U48" i="193"/>
  <c r="V48" i="193"/>
  <c r="W48" i="193"/>
  <c r="U49" i="193"/>
  <c r="V49" i="193"/>
  <c r="W49" i="193"/>
  <c r="U50" i="193"/>
  <c r="V50" i="193"/>
  <c r="W50" i="193"/>
  <c r="U51" i="193"/>
  <c r="V51" i="193"/>
  <c r="W51" i="193"/>
  <c r="U52" i="193"/>
  <c r="V52" i="193"/>
  <c r="W52" i="193"/>
  <c r="U53" i="193"/>
  <c r="V53" i="193"/>
  <c r="W53" i="193"/>
  <c r="U54" i="193"/>
  <c r="V54" i="193"/>
  <c r="W54" i="193"/>
  <c r="U55" i="193"/>
  <c r="V55" i="193"/>
  <c r="W55" i="193"/>
  <c r="U56" i="193"/>
  <c r="V56" i="193"/>
  <c r="W56" i="193"/>
  <c r="U57" i="193"/>
  <c r="V57" i="193"/>
  <c r="W57" i="193"/>
  <c r="U58" i="193"/>
  <c r="V58" i="193"/>
  <c r="W58" i="193"/>
  <c r="U59" i="193"/>
  <c r="V59" i="193"/>
  <c r="W59" i="193"/>
  <c r="U60" i="193"/>
  <c r="V60" i="193"/>
  <c r="W60" i="193"/>
  <c r="U61" i="193"/>
  <c r="V61" i="193"/>
  <c r="W61" i="193"/>
  <c r="U62" i="193"/>
  <c r="V62" i="193"/>
  <c r="W62" i="193"/>
  <c r="U63" i="193"/>
  <c r="V63" i="193"/>
  <c r="W63" i="193"/>
  <c r="U64" i="193"/>
  <c r="V64" i="193"/>
  <c r="W64" i="193"/>
  <c r="U65" i="193"/>
  <c r="V65" i="193"/>
  <c r="W65" i="193"/>
  <c r="U66" i="193"/>
  <c r="V66" i="193"/>
  <c r="W66" i="193"/>
  <c r="U67" i="193"/>
  <c r="V67" i="193"/>
  <c r="W67" i="193"/>
  <c r="U68" i="193"/>
  <c r="V68" i="193"/>
  <c r="W68" i="193"/>
  <c r="U69" i="193"/>
  <c r="V69" i="193"/>
  <c r="W69" i="193"/>
  <c r="U70" i="193"/>
  <c r="V70" i="193"/>
  <c r="W70" i="193"/>
  <c r="U71" i="193"/>
  <c r="V71" i="193"/>
  <c r="W71" i="193"/>
  <c r="U72" i="193"/>
  <c r="V72" i="193"/>
  <c r="W72" i="193"/>
  <c r="U73" i="193"/>
  <c r="V73" i="193"/>
  <c r="W73" i="193"/>
  <c r="U74" i="193"/>
  <c r="V74" i="193"/>
  <c r="W74" i="193"/>
  <c r="U75" i="193"/>
  <c r="V75" i="193"/>
  <c r="W75" i="193"/>
  <c r="U7" i="246"/>
  <c r="V7" i="246"/>
  <c r="W7" i="246"/>
  <c r="U8" i="246"/>
  <c r="V8" i="246"/>
  <c r="W8" i="246"/>
  <c r="U9" i="246"/>
  <c r="V9" i="246"/>
  <c r="W9" i="246"/>
  <c r="U10" i="246"/>
  <c r="V10" i="246"/>
  <c r="W10" i="246"/>
  <c r="U11" i="246"/>
  <c r="V11" i="246"/>
  <c r="W11" i="246"/>
  <c r="U12" i="246"/>
  <c r="V12" i="246"/>
  <c r="W12" i="246"/>
  <c r="U13" i="246"/>
  <c r="V13" i="246"/>
  <c r="W13" i="246"/>
  <c r="U14" i="246"/>
  <c r="V14" i="246"/>
  <c r="W14" i="246"/>
  <c r="U15" i="246"/>
  <c r="V15" i="246"/>
  <c r="W15" i="246"/>
  <c r="U16" i="246"/>
  <c r="V16" i="246"/>
  <c r="W16" i="246"/>
  <c r="U17" i="246"/>
  <c r="V17" i="246"/>
  <c r="W17" i="246"/>
  <c r="U18" i="246"/>
  <c r="V18" i="246"/>
  <c r="W18" i="246"/>
  <c r="U19" i="246"/>
  <c r="V19" i="246"/>
  <c r="W19" i="246"/>
  <c r="U20" i="246"/>
  <c r="V20" i="246"/>
  <c r="W20" i="246"/>
  <c r="U21" i="246"/>
  <c r="V21" i="246"/>
  <c r="W21" i="246"/>
  <c r="U22" i="246"/>
  <c r="V22" i="246"/>
  <c r="W22" i="246"/>
  <c r="U23" i="246"/>
  <c r="V23" i="246"/>
  <c r="W23" i="246"/>
  <c r="U24" i="246"/>
  <c r="V24" i="246"/>
  <c r="W24" i="246"/>
  <c r="U25" i="246"/>
  <c r="V25" i="246"/>
  <c r="W25" i="246"/>
  <c r="U26" i="246"/>
  <c r="V26" i="246"/>
  <c r="W26" i="246"/>
  <c r="U27" i="246"/>
  <c r="V27" i="246"/>
  <c r="W27" i="246"/>
  <c r="U28" i="246"/>
  <c r="V28" i="246"/>
  <c r="W28" i="246"/>
  <c r="U29" i="246"/>
  <c r="V29" i="246"/>
  <c r="W29" i="246"/>
  <c r="U30" i="246"/>
  <c r="V30" i="246"/>
  <c r="W30" i="246"/>
  <c r="U31" i="246"/>
  <c r="V31" i="246"/>
  <c r="W31" i="246"/>
  <c r="U32" i="246"/>
  <c r="V32" i="246"/>
  <c r="W32" i="246"/>
  <c r="U33" i="246"/>
  <c r="V33" i="246"/>
  <c r="W33" i="246"/>
  <c r="U34" i="246"/>
  <c r="V34" i="246"/>
  <c r="W34" i="246"/>
  <c r="U35" i="246"/>
  <c r="V35" i="246"/>
  <c r="W35" i="246"/>
  <c r="U36" i="246"/>
  <c r="V36" i="246"/>
  <c r="W36" i="246"/>
  <c r="U37" i="246"/>
  <c r="V37" i="246"/>
  <c r="W37" i="246"/>
  <c r="U38" i="246"/>
  <c r="V38" i="246"/>
  <c r="W38" i="246"/>
  <c r="U39" i="246"/>
  <c r="V39" i="246"/>
  <c r="W39" i="246"/>
  <c r="U40" i="246"/>
  <c r="V40" i="246"/>
  <c r="W40" i="246"/>
  <c r="U41" i="246"/>
  <c r="V41" i="246"/>
  <c r="W41" i="246"/>
  <c r="U42" i="246"/>
  <c r="V42" i="246"/>
  <c r="W42" i="246"/>
  <c r="U43" i="246"/>
  <c r="V43" i="246"/>
  <c r="W43" i="246"/>
  <c r="U44" i="246"/>
  <c r="V44" i="246"/>
  <c r="W44" i="246"/>
  <c r="U45" i="246"/>
  <c r="V45" i="246"/>
  <c r="W45" i="246"/>
  <c r="U46" i="246"/>
  <c r="V46" i="246"/>
  <c r="W46" i="246"/>
  <c r="U47" i="246"/>
  <c r="V47" i="246"/>
  <c r="W47" i="246"/>
  <c r="U48" i="246"/>
  <c r="V48" i="246"/>
  <c r="W48" i="246"/>
  <c r="U49" i="246"/>
  <c r="V49" i="246"/>
  <c r="W49" i="246"/>
  <c r="U50" i="246"/>
  <c r="V50" i="246"/>
  <c r="W50" i="246"/>
  <c r="U51" i="246"/>
  <c r="V51" i="246"/>
  <c r="W51" i="246"/>
  <c r="U52" i="246"/>
  <c r="V52" i="246"/>
  <c r="W52" i="246"/>
  <c r="U53" i="246"/>
  <c r="V53" i="246"/>
  <c r="W53" i="246"/>
  <c r="U54" i="246"/>
  <c r="V54" i="246"/>
  <c r="W54" i="246"/>
  <c r="U55" i="246"/>
  <c r="V55" i="246"/>
  <c r="W55" i="246"/>
  <c r="U56" i="246"/>
  <c r="V56" i="246"/>
  <c r="W56" i="246"/>
  <c r="U57" i="246"/>
  <c r="V57" i="246"/>
  <c r="W57" i="246"/>
  <c r="U58" i="246"/>
  <c r="V58" i="246"/>
  <c r="W58" i="246"/>
  <c r="U59" i="246"/>
  <c r="V59" i="246"/>
  <c r="W59" i="246"/>
  <c r="U60" i="246"/>
  <c r="V60" i="246"/>
  <c r="W60" i="246"/>
  <c r="U61" i="246"/>
  <c r="V61" i="246"/>
  <c r="W61" i="246"/>
  <c r="U62" i="246"/>
  <c r="V62" i="246"/>
  <c r="W62" i="246"/>
  <c r="U63" i="246"/>
  <c r="V63" i="246"/>
  <c r="W63" i="246"/>
  <c r="U64" i="246"/>
  <c r="V64" i="246"/>
  <c r="W64" i="246"/>
  <c r="U65" i="246"/>
  <c r="V65" i="246"/>
  <c r="W65" i="246"/>
  <c r="U66" i="246"/>
  <c r="V66" i="246"/>
  <c r="W66" i="246"/>
  <c r="U67" i="246"/>
  <c r="V67" i="246"/>
  <c r="W67" i="246"/>
  <c r="U68" i="246"/>
  <c r="V68" i="246"/>
  <c r="W68" i="246"/>
  <c r="U69" i="246"/>
  <c r="V69" i="246"/>
  <c r="W69" i="246"/>
  <c r="U70" i="246"/>
  <c r="V70" i="246"/>
  <c r="W70" i="246"/>
  <c r="U71" i="246"/>
  <c r="V71" i="246"/>
  <c r="W71" i="246"/>
  <c r="U72" i="246"/>
  <c r="V72" i="246"/>
  <c r="W72" i="246"/>
  <c r="U73" i="246"/>
  <c r="V73" i="246"/>
  <c r="W73" i="246"/>
  <c r="U74" i="246"/>
  <c r="V74" i="246"/>
  <c r="W74" i="246"/>
  <c r="U75" i="246"/>
  <c r="V75" i="246"/>
  <c r="W75" i="246"/>
  <c r="U7" i="224"/>
  <c r="V7" i="224"/>
  <c r="W7" i="224"/>
  <c r="U8" i="224"/>
  <c r="V8" i="224"/>
  <c r="W8" i="224"/>
  <c r="U9" i="224"/>
  <c r="V9" i="224"/>
  <c r="W9" i="224"/>
  <c r="U10" i="224"/>
  <c r="V10" i="224"/>
  <c r="W10" i="224"/>
  <c r="U11" i="224"/>
  <c r="V11" i="224"/>
  <c r="W11" i="224"/>
  <c r="U12" i="224"/>
  <c r="V12" i="224"/>
  <c r="W12" i="224"/>
  <c r="U13" i="224"/>
  <c r="V13" i="224"/>
  <c r="W13" i="224"/>
  <c r="U14" i="224"/>
  <c r="V14" i="224"/>
  <c r="W14" i="224"/>
  <c r="U15" i="224"/>
  <c r="V15" i="224"/>
  <c r="W15" i="224"/>
  <c r="U16" i="224"/>
  <c r="V16" i="224"/>
  <c r="W16" i="224"/>
  <c r="U17" i="224"/>
  <c r="V17" i="224"/>
  <c r="W17" i="224"/>
  <c r="U18" i="224"/>
  <c r="V18" i="224"/>
  <c r="W18" i="224"/>
  <c r="U19" i="224"/>
  <c r="V19" i="224"/>
  <c r="W19" i="224"/>
  <c r="U20" i="224"/>
  <c r="V20" i="224"/>
  <c r="W20" i="224"/>
  <c r="U21" i="224"/>
  <c r="V21" i="224"/>
  <c r="W21" i="224"/>
  <c r="U22" i="224"/>
  <c r="V22" i="224"/>
  <c r="W22" i="224"/>
  <c r="U23" i="224"/>
  <c r="V23" i="224"/>
  <c r="W23" i="224"/>
  <c r="U24" i="224"/>
  <c r="V24" i="224"/>
  <c r="W24" i="224"/>
  <c r="U25" i="224"/>
  <c r="V25" i="224"/>
  <c r="W25" i="224"/>
  <c r="U26" i="224"/>
  <c r="V26" i="224"/>
  <c r="W26" i="224"/>
  <c r="U27" i="224"/>
  <c r="V27" i="224"/>
  <c r="W27" i="224"/>
  <c r="U28" i="224"/>
  <c r="V28" i="224"/>
  <c r="W28" i="224"/>
  <c r="U29" i="224"/>
  <c r="V29" i="224"/>
  <c r="W29" i="224"/>
  <c r="U30" i="224"/>
  <c r="V30" i="224"/>
  <c r="W30" i="224"/>
  <c r="U31" i="224"/>
  <c r="V31" i="224"/>
  <c r="W31" i="224"/>
  <c r="U32" i="224"/>
  <c r="V32" i="224"/>
  <c r="W32" i="224"/>
  <c r="U33" i="224"/>
  <c r="V33" i="224"/>
  <c r="W33" i="224"/>
  <c r="U34" i="224"/>
  <c r="V34" i="224"/>
  <c r="W34" i="224"/>
  <c r="U35" i="224"/>
  <c r="V35" i="224"/>
  <c r="W35" i="224"/>
  <c r="U36" i="224"/>
  <c r="V36" i="224"/>
  <c r="W36" i="224"/>
  <c r="U37" i="224"/>
  <c r="V37" i="224"/>
  <c r="W37" i="224"/>
  <c r="U38" i="224"/>
  <c r="V38" i="224"/>
  <c r="W38" i="224"/>
  <c r="U39" i="224"/>
  <c r="V39" i="224"/>
  <c r="W39" i="224"/>
  <c r="U40" i="224"/>
  <c r="V40" i="224"/>
  <c r="W40" i="224"/>
  <c r="U41" i="224"/>
  <c r="V41" i="224"/>
  <c r="W41" i="224"/>
  <c r="U42" i="224"/>
  <c r="V42" i="224"/>
  <c r="W42" i="224"/>
  <c r="U43" i="224"/>
  <c r="V43" i="224"/>
  <c r="W43" i="224"/>
  <c r="U44" i="224"/>
  <c r="V44" i="224"/>
  <c r="W44" i="224"/>
  <c r="U45" i="224"/>
  <c r="V45" i="224"/>
  <c r="W45" i="224"/>
  <c r="U46" i="224"/>
  <c r="V46" i="224"/>
  <c r="W46" i="224"/>
  <c r="U47" i="224"/>
  <c r="V47" i="224"/>
  <c r="W47" i="224"/>
  <c r="U48" i="224"/>
  <c r="V48" i="224"/>
  <c r="W48" i="224"/>
  <c r="U49" i="224"/>
  <c r="V49" i="224"/>
  <c r="W49" i="224"/>
  <c r="U50" i="224"/>
  <c r="V50" i="224"/>
  <c r="W50" i="224"/>
  <c r="U51" i="224"/>
  <c r="V51" i="224"/>
  <c r="W51" i="224"/>
  <c r="U52" i="224"/>
  <c r="V52" i="224"/>
  <c r="W52" i="224"/>
  <c r="U53" i="224"/>
  <c r="V53" i="224"/>
  <c r="W53" i="224"/>
  <c r="U54" i="224"/>
  <c r="V54" i="224"/>
  <c r="W54" i="224"/>
  <c r="U55" i="224"/>
  <c r="V55" i="224"/>
  <c r="W55" i="224"/>
  <c r="U56" i="224"/>
  <c r="V56" i="224"/>
  <c r="W56" i="224"/>
  <c r="U57" i="224"/>
  <c r="V57" i="224"/>
  <c r="W57" i="224"/>
  <c r="U58" i="224"/>
  <c r="V58" i="224"/>
  <c r="W58" i="224"/>
  <c r="U59" i="224"/>
  <c r="V59" i="224"/>
  <c r="W59" i="224"/>
  <c r="U60" i="224"/>
  <c r="V60" i="224"/>
  <c r="W60" i="224"/>
  <c r="U61" i="224"/>
  <c r="V61" i="224"/>
  <c r="W61" i="224"/>
  <c r="U62" i="224"/>
  <c r="V62" i="224"/>
  <c r="W62" i="224"/>
  <c r="U63" i="224"/>
  <c r="V63" i="224"/>
  <c r="W63" i="224"/>
  <c r="U64" i="224"/>
  <c r="V64" i="224"/>
  <c r="W64" i="224"/>
  <c r="U65" i="224"/>
  <c r="V65" i="224"/>
  <c r="W65" i="224"/>
  <c r="U66" i="224"/>
  <c r="V66" i="224"/>
  <c r="W66" i="224"/>
  <c r="U67" i="224"/>
  <c r="V67" i="224"/>
  <c r="W67" i="224"/>
  <c r="U68" i="224"/>
  <c r="V68" i="224"/>
  <c r="W68" i="224"/>
  <c r="U69" i="224"/>
  <c r="V69" i="224"/>
  <c r="W69" i="224"/>
  <c r="U70" i="224"/>
  <c r="V70" i="224"/>
  <c r="W70" i="224"/>
  <c r="U71" i="224"/>
  <c r="V71" i="224"/>
  <c r="W71" i="224"/>
  <c r="U72" i="224"/>
  <c r="V72" i="224"/>
  <c r="W72" i="224"/>
  <c r="U73" i="224"/>
  <c r="V73" i="224"/>
  <c r="W73" i="224"/>
  <c r="U74" i="224"/>
  <c r="V74" i="224"/>
  <c r="W74" i="224"/>
  <c r="U75" i="224"/>
  <c r="V75" i="224"/>
  <c r="W75" i="224"/>
  <c r="W76" i="224"/>
  <c r="W84" i="224"/>
  <c r="X37" i="223"/>
  <c r="U7" i="225"/>
  <c r="V7" i="225"/>
  <c r="W7" i="225"/>
  <c r="U8" i="225"/>
  <c r="V8" i="225"/>
  <c r="W8" i="225"/>
  <c r="U9" i="225"/>
  <c r="V9" i="225"/>
  <c r="W9" i="225"/>
  <c r="U10" i="225"/>
  <c r="V10" i="225"/>
  <c r="W10" i="225"/>
  <c r="U11" i="225"/>
  <c r="V11" i="225"/>
  <c r="W11" i="225"/>
  <c r="U12" i="225"/>
  <c r="V12" i="225"/>
  <c r="W12" i="225"/>
  <c r="U13" i="225"/>
  <c r="V13" i="225"/>
  <c r="W13" i="225"/>
  <c r="U14" i="225"/>
  <c r="V14" i="225"/>
  <c r="W14" i="225"/>
  <c r="U15" i="225"/>
  <c r="V15" i="225"/>
  <c r="W15" i="225"/>
  <c r="U16" i="225"/>
  <c r="V16" i="225"/>
  <c r="W16" i="225"/>
  <c r="U17" i="225"/>
  <c r="V17" i="225"/>
  <c r="W17" i="225"/>
  <c r="U18" i="225"/>
  <c r="V18" i="225"/>
  <c r="W18" i="225"/>
  <c r="U19" i="225"/>
  <c r="V19" i="225"/>
  <c r="W19" i="225"/>
  <c r="U20" i="225"/>
  <c r="V20" i="225"/>
  <c r="W20" i="225"/>
  <c r="U21" i="225"/>
  <c r="V21" i="225"/>
  <c r="W21" i="225"/>
  <c r="U22" i="225"/>
  <c r="V22" i="225"/>
  <c r="W22" i="225"/>
  <c r="U23" i="225"/>
  <c r="V23" i="225"/>
  <c r="W23" i="225"/>
  <c r="U24" i="225"/>
  <c r="V24" i="225"/>
  <c r="W24" i="225"/>
  <c r="U25" i="225"/>
  <c r="V25" i="225"/>
  <c r="W25" i="225"/>
  <c r="U26" i="225"/>
  <c r="V26" i="225"/>
  <c r="W26" i="225"/>
  <c r="U27" i="225"/>
  <c r="V27" i="225"/>
  <c r="W27" i="225"/>
  <c r="U28" i="225"/>
  <c r="V28" i="225"/>
  <c r="W28" i="225"/>
  <c r="U29" i="225"/>
  <c r="V29" i="225"/>
  <c r="W29" i="225"/>
  <c r="U30" i="225"/>
  <c r="V30" i="225"/>
  <c r="W30" i="225"/>
  <c r="U31" i="225"/>
  <c r="V31" i="225"/>
  <c r="W31" i="225"/>
  <c r="U32" i="225"/>
  <c r="V32" i="225"/>
  <c r="W32" i="225"/>
  <c r="U33" i="225"/>
  <c r="V33" i="225"/>
  <c r="W33" i="225"/>
  <c r="U34" i="225"/>
  <c r="V34" i="225"/>
  <c r="W34" i="225"/>
  <c r="U35" i="225"/>
  <c r="V35" i="225"/>
  <c r="W35" i="225"/>
  <c r="U36" i="225"/>
  <c r="V36" i="225"/>
  <c r="W36" i="225"/>
  <c r="U37" i="225"/>
  <c r="V37" i="225"/>
  <c r="W37" i="225"/>
  <c r="U38" i="225"/>
  <c r="V38" i="225"/>
  <c r="W38" i="225"/>
  <c r="U39" i="225"/>
  <c r="V39" i="225"/>
  <c r="W39" i="225"/>
  <c r="U40" i="225"/>
  <c r="V40" i="225"/>
  <c r="W40" i="225"/>
  <c r="U41" i="225"/>
  <c r="V41" i="225"/>
  <c r="W41" i="225"/>
  <c r="U42" i="225"/>
  <c r="V42" i="225"/>
  <c r="W42" i="225"/>
  <c r="U43" i="225"/>
  <c r="V43" i="225"/>
  <c r="W43" i="225"/>
  <c r="U44" i="225"/>
  <c r="V44" i="225"/>
  <c r="W44" i="225"/>
  <c r="U45" i="225"/>
  <c r="V45" i="225"/>
  <c r="W45" i="225"/>
  <c r="U46" i="225"/>
  <c r="V46" i="225"/>
  <c r="W46" i="225"/>
  <c r="U47" i="225"/>
  <c r="V47" i="225"/>
  <c r="W47" i="225"/>
  <c r="U48" i="225"/>
  <c r="V48" i="225"/>
  <c r="W48" i="225"/>
  <c r="U49" i="225"/>
  <c r="V49" i="225"/>
  <c r="W49" i="225"/>
  <c r="U50" i="225"/>
  <c r="V50" i="225"/>
  <c r="W50" i="225"/>
  <c r="U51" i="225"/>
  <c r="V51" i="225"/>
  <c r="W51" i="225"/>
  <c r="U52" i="225"/>
  <c r="V52" i="225"/>
  <c r="W52" i="225"/>
  <c r="U53" i="225"/>
  <c r="V53" i="225"/>
  <c r="W53" i="225"/>
  <c r="U54" i="225"/>
  <c r="V54" i="225"/>
  <c r="W54" i="225"/>
  <c r="U55" i="225"/>
  <c r="V55" i="225"/>
  <c r="W55" i="225"/>
  <c r="U56" i="225"/>
  <c r="V56" i="225"/>
  <c r="W56" i="225"/>
  <c r="U57" i="225"/>
  <c r="V57" i="225"/>
  <c r="W57" i="225"/>
  <c r="U58" i="225"/>
  <c r="V58" i="225"/>
  <c r="W58" i="225"/>
  <c r="U59" i="225"/>
  <c r="V59" i="225"/>
  <c r="W59" i="225"/>
  <c r="U60" i="225"/>
  <c r="V60" i="225"/>
  <c r="W60" i="225"/>
  <c r="U61" i="225"/>
  <c r="V61" i="225"/>
  <c r="W61" i="225"/>
  <c r="U62" i="225"/>
  <c r="V62" i="225"/>
  <c r="W62" i="225"/>
  <c r="U63" i="225"/>
  <c r="V63" i="225"/>
  <c r="W63" i="225"/>
  <c r="U64" i="225"/>
  <c r="V64" i="225"/>
  <c r="W64" i="225"/>
  <c r="U65" i="225"/>
  <c r="V65" i="225"/>
  <c r="W65" i="225"/>
  <c r="U66" i="225"/>
  <c r="V66" i="225"/>
  <c r="W66" i="225"/>
  <c r="U67" i="225"/>
  <c r="V67" i="225"/>
  <c r="W67" i="225"/>
  <c r="U68" i="225"/>
  <c r="V68" i="225"/>
  <c r="W68" i="225"/>
  <c r="U69" i="225"/>
  <c r="V69" i="225"/>
  <c r="W69" i="225"/>
  <c r="U70" i="225"/>
  <c r="V70" i="225"/>
  <c r="W70" i="225"/>
  <c r="U71" i="225"/>
  <c r="V71" i="225"/>
  <c r="W71" i="225"/>
  <c r="U72" i="225"/>
  <c r="V72" i="225"/>
  <c r="W72" i="225"/>
  <c r="U73" i="225"/>
  <c r="V73" i="225"/>
  <c r="W73" i="225"/>
  <c r="U74" i="225"/>
  <c r="V74" i="225"/>
  <c r="W74" i="225"/>
  <c r="U75" i="225"/>
  <c r="V75" i="225"/>
  <c r="W75" i="225"/>
  <c r="U7" i="248"/>
  <c r="V7" i="248"/>
  <c r="W7" i="248"/>
  <c r="U8" i="248"/>
  <c r="V8" i="248"/>
  <c r="W8" i="248"/>
  <c r="U9" i="248"/>
  <c r="V9" i="248"/>
  <c r="W9" i="248"/>
  <c r="U10" i="248"/>
  <c r="V10" i="248"/>
  <c r="W10" i="248"/>
  <c r="U11" i="248"/>
  <c r="V11" i="248"/>
  <c r="W11" i="248"/>
  <c r="U12" i="248"/>
  <c r="V12" i="248"/>
  <c r="W12" i="248"/>
  <c r="U13" i="248"/>
  <c r="V13" i="248"/>
  <c r="W13" i="248"/>
  <c r="U14" i="248"/>
  <c r="V14" i="248"/>
  <c r="W14" i="248"/>
  <c r="U15" i="248"/>
  <c r="V15" i="248"/>
  <c r="W15" i="248"/>
  <c r="U16" i="248"/>
  <c r="V16" i="248"/>
  <c r="W16" i="248"/>
  <c r="U17" i="248"/>
  <c r="V17" i="248"/>
  <c r="W17" i="248"/>
  <c r="U18" i="248"/>
  <c r="V18" i="248"/>
  <c r="W18" i="248"/>
  <c r="U19" i="248"/>
  <c r="V19" i="248"/>
  <c r="W19" i="248"/>
  <c r="U20" i="248"/>
  <c r="V20" i="248"/>
  <c r="W20" i="248"/>
  <c r="U21" i="248"/>
  <c r="V21" i="248"/>
  <c r="W21" i="248"/>
  <c r="U22" i="248"/>
  <c r="V22" i="248"/>
  <c r="W22" i="248"/>
  <c r="U23" i="248"/>
  <c r="V23" i="248"/>
  <c r="W23" i="248"/>
  <c r="U24" i="248"/>
  <c r="V24" i="248"/>
  <c r="W24" i="248"/>
  <c r="U25" i="248"/>
  <c r="V25" i="248"/>
  <c r="W25" i="248"/>
  <c r="U26" i="248"/>
  <c r="V26" i="248"/>
  <c r="W26" i="248"/>
  <c r="U27" i="248"/>
  <c r="V27" i="248"/>
  <c r="W27" i="248"/>
  <c r="U28" i="248"/>
  <c r="V28" i="248"/>
  <c r="W28" i="248"/>
  <c r="U29" i="248"/>
  <c r="V29" i="248"/>
  <c r="W29" i="248"/>
  <c r="U30" i="248"/>
  <c r="V30" i="248"/>
  <c r="W30" i="248"/>
  <c r="U31" i="248"/>
  <c r="V31" i="248"/>
  <c r="W31" i="248"/>
  <c r="U32" i="248"/>
  <c r="V32" i="248"/>
  <c r="W32" i="248"/>
  <c r="U33" i="248"/>
  <c r="V33" i="248"/>
  <c r="W33" i="248"/>
  <c r="U34" i="248"/>
  <c r="V34" i="248"/>
  <c r="W34" i="248"/>
  <c r="U35" i="248"/>
  <c r="V35" i="248"/>
  <c r="W35" i="248"/>
  <c r="U36" i="248"/>
  <c r="V36" i="248"/>
  <c r="W36" i="248"/>
  <c r="U37" i="248"/>
  <c r="V37" i="248"/>
  <c r="W37" i="248"/>
  <c r="U38" i="248"/>
  <c r="V38" i="248"/>
  <c r="W38" i="248"/>
  <c r="U39" i="248"/>
  <c r="V39" i="248"/>
  <c r="W39" i="248"/>
  <c r="U40" i="248"/>
  <c r="V40" i="248"/>
  <c r="W40" i="248"/>
  <c r="U41" i="248"/>
  <c r="V41" i="248"/>
  <c r="W41" i="248"/>
  <c r="U42" i="248"/>
  <c r="V42" i="248"/>
  <c r="W42" i="248"/>
  <c r="U43" i="248"/>
  <c r="V43" i="248"/>
  <c r="W43" i="248"/>
  <c r="U44" i="248"/>
  <c r="V44" i="248"/>
  <c r="W44" i="248"/>
  <c r="U45" i="248"/>
  <c r="V45" i="248"/>
  <c r="W45" i="248"/>
  <c r="U46" i="248"/>
  <c r="V46" i="248"/>
  <c r="W46" i="248"/>
  <c r="U47" i="248"/>
  <c r="V47" i="248"/>
  <c r="W47" i="248"/>
  <c r="U48" i="248"/>
  <c r="V48" i="248"/>
  <c r="W48" i="248"/>
  <c r="U49" i="248"/>
  <c r="V49" i="248"/>
  <c r="W49" i="248"/>
  <c r="U50" i="248"/>
  <c r="V50" i="248"/>
  <c r="W50" i="248"/>
  <c r="U51" i="248"/>
  <c r="V51" i="248"/>
  <c r="W51" i="248"/>
  <c r="U52" i="248"/>
  <c r="V52" i="248"/>
  <c r="W52" i="248"/>
  <c r="U53" i="248"/>
  <c r="V53" i="248"/>
  <c r="W53" i="248"/>
  <c r="U54" i="248"/>
  <c r="V54" i="248"/>
  <c r="W54" i="248"/>
  <c r="U55" i="248"/>
  <c r="V55" i="248"/>
  <c r="W55" i="248"/>
  <c r="U56" i="248"/>
  <c r="V56" i="248"/>
  <c r="W56" i="248"/>
  <c r="U57" i="248"/>
  <c r="V57" i="248"/>
  <c r="W57" i="248"/>
  <c r="U58" i="248"/>
  <c r="V58" i="248"/>
  <c r="W58" i="248"/>
  <c r="U59" i="248"/>
  <c r="V59" i="248"/>
  <c r="W59" i="248"/>
  <c r="U60" i="248"/>
  <c r="V60" i="248"/>
  <c r="W60" i="248"/>
  <c r="U61" i="248"/>
  <c r="V61" i="248"/>
  <c r="W61" i="248"/>
  <c r="U62" i="248"/>
  <c r="V62" i="248"/>
  <c r="W62" i="248"/>
  <c r="U63" i="248"/>
  <c r="V63" i="248"/>
  <c r="W63" i="248"/>
  <c r="U64" i="248"/>
  <c r="V64" i="248"/>
  <c r="W64" i="248"/>
  <c r="U65" i="248"/>
  <c r="V65" i="248"/>
  <c r="W65" i="248"/>
  <c r="U66" i="248"/>
  <c r="V66" i="248"/>
  <c r="W66" i="248"/>
  <c r="U67" i="248"/>
  <c r="V67" i="248"/>
  <c r="W67" i="248"/>
  <c r="U68" i="248"/>
  <c r="V68" i="248"/>
  <c r="W68" i="248"/>
  <c r="U69" i="248"/>
  <c r="V69" i="248"/>
  <c r="W69" i="248"/>
  <c r="U70" i="248"/>
  <c r="V70" i="248"/>
  <c r="W70" i="248"/>
  <c r="U71" i="248"/>
  <c r="V71" i="248"/>
  <c r="W71" i="248"/>
  <c r="U72" i="248"/>
  <c r="V72" i="248"/>
  <c r="W72" i="248"/>
  <c r="U73" i="248"/>
  <c r="V73" i="248"/>
  <c r="W73" i="248"/>
  <c r="U74" i="248"/>
  <c r="V74" i="248"/>
  <c r="W74" i="248"/>
  <c r="U75" i="248"/>
  <c r="V75" i="248"/>
  <c r="W75" i="248"/>
  <c r="U7" i="247"/>
  <c r="V7" i="247"/>
  <c r="W7" i="247"/>
  <c r="U8" i="247"/>
  <c r="V8" i="247"/>
  <c r="W8" i="247"/>
  <c r="U9" i="247"/>
  <c r="V9" i="247"/>
  <c r="W9" i="247"/>
  <c r="U10" i="247"/>
  <c r="V10" i="247"/>
  <c r="W10" i="247"/>
  <c r="U11" i="247"/>
  <c r="V11" i="247"/>
  <c r="W11" i="247"/>
  <c r="U12" i="247"/>
  <c r="V12" i="247"/>
  <c r="W12" i="247"/>
  <c r="U13" i="247"/>
  <c r="V13" i="247"/>
  <c r="W13" i="247"/>
  <c r="U14" i="247"/>
  <c r="V14" i="247"/>
  <c r="W14" i="247"/>
  <c r="U15" i="247"/>
  <c r="V15" i="247"/>
  <c r="W15" i="247"/>
  <c r="U16" i="247"/>
  <c r="V16" i="247"/>
  <c r="W16" i="247"/>
  <c r="U17" i="247"/>
  <c r="V17" i="247"/>
  <c r="W17" i="247"/>
  <c r="U18" i="247"/>
  <c r="V18" i="247"/>
  <c r="W18" i="247"/>
  <c r="U19" i="247"/>
  <c r="V19" i="247"/>
  <c r="W19" i="247"/>
  <c r="U20" i="247"/>
  <c r="V20" i="247"/>
  <c r="W20" i="247"/>
  <c r="U21" i="247"/>
  <c r="V21" i="247"/>
  <c r="W21" i="247"/>
  <c r="U22" i="247"/>
  <c r="V22" i="247"/>
  <c r="W22" i="247"/>
  <c r="U23" i="247"/>
  <c r="V23" i="247"/>
  <c r="W23" i="247"/>
  <c r="U24" i="247"/>
  <c r="V24" i="247"/>
  <c r="W24" i="247"/>
  <c r="U25" i="247"/>
  <c r="V25" i="247"/>
  <c r="W25" i="247"/>
  <c r="U26" i="247"/>
  <c r="V26" i="247"/>
  <c r="W26" i="247"/>
  <c r="U27" i="247"/>
  <c r="V27" i="247"/>
  <c r="W27" i="247"/>
  <c r="U28" i="247"/>
  <c r="V28" i="247"/>
  <c r="W28" i="247"/>
  <c r="U29" i="247"/>
  <c r="V29" i="247"/>
  <c r="W29" i="247"/>
  <c r="U30" i="247"/>
  <c r="V30" i="247"/>
  <c r="W30" i="247"/>
  <c r="U31" i="247"/>
  <c r="V31" i="247"/>
  <c r="W31" i="247"/>
  <c r="U32" i="247"/>
  <c r="V32" i="247"/>
  <c r="W32" i="247"/>
  <c r="U33" i="247"/>
  <c r="V33" i="247"/>
  <c r="W33" i="247"/>
  <c r="U34" i="247"/>
  <c r="V34" i="247"/>
  <c r="W34" i="247"/>
  <c r="U35" i="247"/>
  <c r="V35" i="247"/>
  <c r="W35" i="247"/>
  <c r="U36" i="247"/>
  <c r="V36" i="247"/>
  <c r="W36" i="247"/>
  <c r="U37" i="247"/>
  <c r="V37" i="247"/>
  <c r="W37" i="247"/>
  <c r="U38" i="247"/>
  <c r="V38" i="247"/>
  <c r="W38" i="247"/>
  <c r="U39" i="247"/>
  <c r="V39" i="247"/>
  <c r="W39" i="247"/>
  <c r="U40" i="247"/>
  <c r="V40" i="247"/>
  <c r="W40" i="247"/>
  <c r="U41" i="247"/>
  <c r="V41" i="247"/>
  <c r="W41" i="247"/>
  <c r="U42" i="247"/>
  <c r="V42" i="247"/>
  <c r="W42" i="247"/>
  <c r="U43" i="247"/>
  <c r="V43" i="247"/>
  <c r="W43" i="247"/>
  <c r="U44" i="247"/>
  <c r="V44" i="247"/>
  <c r="W44" i="247"/>
  <c r="U45" i="247"/>
  <c r="V45" i="247"/>
  <c r="W45" i="247"/>
  <c r="U46" i="247"/>
  <c r="V46" i="247"/>
  <c r="W46" i="247"/>
  <c r="U47" i="247"/>
  <c r="V47" i="247"/>
  <c r="W47" i="247"/>
  <c r="U48" i="247"/>
  <c r="V48" i="247"/>
  <c r="W48" i="247"/>
  <c r="U49" i="247"/>
  <c r="V49" i="247"/>
  <c r="W49" i="247"/>
  <c r="U50" i="247"/>
  <c r="V50" i="247"/>
  <c r="W50" i="247"/>
  <c r="U51" i="247"/>
  <c r="V51" i="247"/>
  <c r="W51" i="247"/>
  <c r="U52" i="247"/>
  <c r="V52" i="247"/>
  <c r="W52" i="247"/>
  <c r="U53" i="247"/>
  <c r="V53" i="247"/>
  <c r="W53" i="247"/>
  <c r="U54" i="247"/>
  <c r="V54" i="247"/>
  <c r="W54" i="247"/>
  <c r="U55" i="247"/>
  <c r="V55" i="247"/>
  <c r="W55" i="247"/>
  <c r="U56" i="247"/>
  <c r="V56" i="247"/>
  <c r="W56" i="247"/>
  <c r="U57" i="247"/>
  <c r="V57" i="247"/>
  <c r="W57" i="247"/>
  <c r="U58" i="247"/>
  <c r="V58" i="247"/>
  <c r="W58" i="247"/>
  <c r="U59" i="247"/>
  <c r="V59" i="247"/>
  <c r="W59" i="247"/>
  <c r="U60" i="247"/>
  <c r="V60" i="247"/>
  <c r="W60" i="247"/>
  <c r="U61" i="247"/>
  <c r="V61" i="247"/>
  <c r="W61" i="247"/>
  <c r="U62" i="247"/>
  <c r="V62" i="247"/>
  <c r="W62" i="247"/>
  <c r="U63" i="247"/>
  <c r="V63" i="247"/>
  <c r="W63" i="247"/>
  <c r="U64" i="247"/>
  <c r="V64" i="247"/>
  <c r="W64" i="247"/>
  <c r="U65" i="247"/>
  <c r="V65" i="247"/>
  <c r="W65" i="247"/>
  <c r="U66" i="247"/>
  <c r="V66" i="247"/>
  <c r="W66" i="247"/>
  <c r="U67" i="247"/>
  <c r="V67" i="247"/>
  <c r="W67" i="247"/>
  <c r="U68" i="247"/>
  <c r="V68" i="247"/>
  <c r="W68" i="247"/>
  <c r="U69" i="247"/>
  <c r="V69" i="247"/>
  <c r="W69" i="247"/>
  <c r="U70" i="247"/>
  <c r="V70" i="247"/>
  <c r="W70" i="247"/>
  <c r="U71" i="247"/>
  <c r="V71" i="247"/>
  <c r="W71" i="247"/>
  <c r="U72" i="247"/>
  <c r="V72" i="247"/>
  <c r="W72" i="247"/>
  <c r="U73" i="247"/>
  <c r="V73" i="247"/>
  <c r="W73" i="247"/>
  <c r="U74" i="247"/>
  <c r="V74" i="247"/>
  <c r="W74" i="247"/>
  <c r="U75" i="247"/>
  <c r="V75" i="247"/>
  <c r="W75" i="247"/>
  <c r="U7" i="244"/>
  <c r="V7" i="244"/>
  <c r="W7" i="244"/>
  <c r="U8" i="244"/>
  <c r="V8" i="244"/>
  <c r="W8" i="244"/>
  <c r="U9" i="244"/>
  <c r="V9" i="244"/>
  <c r="W9" i="244"/>
  <c r="U10" i="244"/>
  <c r="V10" i="244"/>
  <c r="W10" i="244"/>
  <c r="U11" i="244"/>
  <c r="V11" i="244"/>
  <c r="W11" i="244"/>
  <c r="U12" i="244"/>
  <c r="V12" i="244"/>
  <c r="W12" i="244"/>
  <c r="U13" i="244"/>
  <c r="V13" i="244"/>
  <c r="W13" i="244"/>
  <c r="U14" i="244"/>
  <c r="V14" i="244"/>
  <c r="W14" i="244"/>
  <c r="U15" i="244"/>
  <c r="V15" i="244"/>
  <c r="W15" i="244"/>
  <c r="U16" i="244"/>
  <c r="V16" i="244"/>
  <c r="W16" i="244"/>
  <c r="U17" i="244"/>
  <c r="V17" i="244"/>
  <c r="W17" i="244"/>
  <c r="U18" i="244"/>
  <c r="V18" i="244"/>
  <c r="W18" i="244"/>
  <c r="U19" i="244"/>
  <c r="V19" i="244"/>
  <c r="W19" i="244"/>
  <c r="U20" i="244"/>
  <c r="V20" i="244"/>
  <c r="W20" i="244"/>
  <c r="U21" i="244"/>
  <c r="V21" i="244"/>
  <c r="W21" i="244"/>
  <c r="U22" i="244"/>
  <c r="V22" i="244"/>
  <c r="W22" i="244"/>
  <c r="U23" i="244"/>
  <c r="V23" i="244"/>
  <c r="W23" i="244"/>
  <c r="U24" i="244"/>
  <c r="V24" i="244"/>
  <c r="W24" i="244"/>
  <c r="U25" i="244"/>
  <c r="V25" i="244"/>
  <c r="W25" i="244"/>
  <c r="U26" i="244"/>
  <c r="V26" i="244"/>
  <c r="W26" i="244"/>
  <c r="U27" i="244"/>
  <c r="V27" i="244"/>
  <c r="W27" i="244"/>
  <c r="U28" i="244"/>
  <c r="V28" i="244"/>
  <c r="W28" i="244"/>
  <c r="U29" i="244"/>
  <c r="V29" i="244"/>
  <c r="W29" i="244"/>
  <c r="U30" i="244"/>
  <c r="V30" i="244"/>
  <c r="W30" i="244"/>
  <c r="U31" i="244"/>
  <c r="V31" i="244"/>
  <c r="W31" i="244"/>
  <c r="U32" i="244"/>
  <c r="V32" i="244"/>
  <c r="W32" i="244"/>
  <c r="U33" i="244"/>
  <c r="V33" i="244"/>
  <c r="W33" i="244"/>
  <c r="U34" i="244"/>
  <c r="V34" i="244"/>
  <c r="W34" i="244"/>
  <c r="U35" i="244"/>
  <c r="V35" i="244"/>
  <c r="W35" i="244"/>
  <c r="U36" i="244"/>
  <c r="V36" i="244"/>
  <c r="W36" i="244"/>
  <c r="U37" i="244"/>
  <c r="V37" i="244"/>
  <c r="W37" i="244"/>
  <c r="U38" i="244"/>
  <c r="V38" i="244"/>
  <c r="W38" i="244"/>
  <c r="U39" i="244"/>
  <c r="V39" i="244"/>
  <c r="W39" i="244"/>
  <c r="U40" i="244"/>
  <c r="V40" i="244"/>
  <c r="W40" i="244"/>
  <c r="U41" i="244"/>
  <c r="V41" i="244"/>
  <c r="W41" i="244"/>
  <c r="U42" i="244"/>
  <c r="V42" i="244"/>
  <c r="W42" i="244"/>
  <c r="U43" i="244"/>
  <c r="V43" i="244"/>
  <c r="W43" i="244"/>
  <c r="U44" i="244"/>
  <c r="V44" i="244"/>
  <c r="W44" i="244"/>
  <c r="U45" i="244"/>
  <c r="V45" i="244"/>
  <c r="W45" i="244"/>
  <c r="U46" i="244"/>
  <c r="V46" i="244"/>
  <c r="W46" i="244"/>
  <c r="U47" i="244"/>
  <c r="V47" i="244"/>
  <c r="W47" i="244"/>
  <c r="U48" i="244"/>
  <c r="V48" i="244"/>
  <c r="W48" i="244"/>
  <c r="U49" i="244"/>
  <c r="V49" i="244"/>
  <c r="W49" i="244"/>
  <c r="U50" i="244"/>
  <c r="V50" i="244"/>
  <c r="W50" i="244"/>
  <c r="U51" i="244"/>
  <c r="V51" i="244"/>
  <c r="W51" i="244"/>
  <c r="U52" i="244"/>
  <c r="V52" i="244"/>
  <c r="W52" i="244"/>
  <c r="U53" i="244"/>
  <c r="V53" i="244"/>
  <c r="W53" i="244"/>
  <c r="U54" i="244"/>
  <c r="V54" i="244"/>
  <c r="W54" i="244"/>
  <c r="U55" i="244"/>
  <c r="V55" i="244"/>
  <c r="W55" i="244"/>
  <c r="U56" i="244"/>
  <c r="V56" i="244"/>
  <c r="W56" i="244"/>
  <c r="U57" i="244"/>
  <c r="V57" i="244"/>
  <c r="W57" i="244"/>
  <c r="U58" i="244"/>
  <c r="V58" i="244"/>
  <c r="W58" i="244"/>
  <c r="U59" i="244"/>
  <c r="V59" i="244"/>
  <c r="W59" i="244"/>
  <c r="U60" i="244"/>
  <c r="V60" i="244"/>
  <c r="W60" i="244"/>
  <c r="U61" i="244"/>
  <c r="V61" i="244"/>
  <c r="W61" i="244"/>
  <c r="U62" i="244"/>
  <c r="V62" i="244"/>
  <c r="W62" i="244"/>
  <c r="U63" i="244"/>
  <c r="V63" i="244"/>
  <c r="W63" i="244"/>
  <c r="U64" i="244"/>
  <c r="V64" i="244"/>
  <c r="W64" i="244"/>
  <c r="U65" i="244"/>
  <c r="V65" i="244"/>
  <c r="W65" i="244"/>
  <c r="U66" i="244"/>
  <c r="V66" i="244"/>
  <c r="W66" i="244"/>
  <c r="U67" i="244"/>
  <c r="V67" i="244"/>
  <c r="W67" i="244"/>
  <c r="U68" i="244"/>
  <c r="V68" i="244"/>
  <c r="W68" i="244"/>
  <c r="U69" i="244"/>
  <c r="V69" i="244"/>
  <c r="W69" i="244"/>
  <c r="U70" i="244"/>
  <c r="V70" i="244"/>
  <c r="W70" i="244"/>
  <c r="U71" i="244"/>
  <c r="V71" i="244"/>
  <c r="W71" i="244"/>
  <c r="U72" i="244"/>
  <c r="V72" i="244"/>
  <c r="W72" i="244"/>
  <c r="U73" i="244"/>
  <c r="V73" i="244"/>
  <c r="W73" i="244"/>
  <c r="U74" i="244"/>
  <c r="V74" i="244"/>
  <c r="W74" i="244"/>
  <c r="U75" i="244"/>
  <c r="V75" i="244"/>
  <c r="W75" i="244"/>
  <c r="W76" i="244"/>
  <c r="W84" i="244"/>
  <c r="X41" i="223"/>
  <c r="U7" i="199"/>
  <c r="V7" i="199"/>
  <c r="W7" i="199"/>
  <c r="U8" i="199"/>
  <c r="V8" i="199"/>
  <c r="W8" i="199"/>
  <c r="U9" i="199"/>
  <c r="V9" i="199"/>
  <c r="W9" i="199"/>
  <c r="U10" i="199"/>
  <c r="V10" i="199"/>
  <c r="W10" i="199"/>
  <c r="U11" i="199"/>
  <c r="V11" i="199"/>
  <c r="W11" i="199"/>
  <c r="U12" i="199"/>
  <c r="V12" i="199"/>
  <c r="W12" i="199"/>
  <c r="U13" i="199"/>
  <c r="V13" i="199"/>
  <c r="W13" i="199"/>
  <c r="U14" i="199"/>
  <c r="V14" i="199"/>
  <c r="W14" i="199"/>
  <c r="U15" i="199"/>
  <c r="V15" i="199"/>
  <c r="W15" i="199"/>
  <c r="U16" i="199"/>
  <c r="V16" i="199"/>
  <c r="W16" i="199"/>
  <c r="U17" i="199"/>
  <c r="V17" i="199"/>
  <c r="W17" i="199"/>
  <c r="U18" i="199"/>
  <c r="V18" i="199"/>
  <c r="W18" i="199"/>
  <c r="U19" i="199"/>
  <c r="V19" i="199"/>
  <c r="W19" i="199"/>
  <c r="U20" i="199"/>
  <c r="V20" i="199"/>
  <c r="W20" i="199"/>
  <c r="U21" i="199"/>
  <c r="V21" i="199"/>
  <c r="W21" i="199"/>
  <c r="U22" i="199"/>
  <c r="V22" i="199"/>
  <c r="W22" i="199"/>
  <c r="U23" i="199"/>
  <c r="V23" i="199"/>
  <c r="W23" i="199"/>
  <c r="U24" i="199"/>
  <c r="V24" i="199"/>
  <c r="W24" i="199"/>
  <c r="U25" i="199"/>
  <c r="V25" i="199"/>
  <c r="W25" i="199"/>
  <c r="U26" i="199"/>
  <c r="V26" i="199"/>
  <c r="W26" i="199"/>
  <c r="U27" i="199"/>
  <c r="V27" i="199"/>
  <c r="W27" i="199"/>
  <c r="U28" i="199"/>
  <c r="V28" i="199"/>
  <c r="W28" i="199"/>
  <c r="U29" i="199"/>
  <c r="V29" i="199"/>
  <c r="W29" i="199"/>
  <c r="U30" i="199"/>
  <c r="V30" i="199"/>
  <c r="W30" i="199"/>
  <c r="U31" i="199"/>
  <c r="V31" i="199"/>
  <c r="W31" i="199"/>
  <c r="U32" i="199"/>
  <c r="V32" i="199"/>
  <c r="W32" i="199"/>
  <c r="U33" i="199"/>
  <c r="V33" i="199"/>
  <c r="W33" i="199"/>
  <c r="U34" i="199"/>
  <c r="V34" i="199"/>
  <c r="W34" i="199"/>
  <c r="U35" i="199"/>
  <c r="V35" i="199"/>
  <c r="W35" i="199"/>
  <c r="U36" i="199"/>
  <c r="V36" i="199"/>
  <c r="W36" i="199"/>
  <c r="U37" i="199"/>
  <c r="V37" i="199"/>
  <c r="W37" i="199"/>
  <c r="U38" i="199"/>
  <c r="V38" i="199"/>
  <c r="W38" i="199"/>
  <c r="U39" i="199"/>
  <c r="V39" i="199"/>
  <c r="W39" i="199"/>
  <c r="U40" i="199"/>
  <c r="V40" i="199"/>
  <c r="W40" i="199"/>
  <c r="U41" i="199"/>
  <c r="V41" i="199"/>
  <c r="W41" i="199"/>
  <c r="U42" i="199"/>
  <c r="V42" i="199"/>
  <c r="W42" i="199"/>
  <c r="U43" i="199"/>
  <c r="V43" i="199"/>
  <c r="W43" i="199"/>
  <c r="U44" i="199"/>
  <c r="V44" i="199"/>
  <c r="W44" i="199"/>
  <c r="U45" i="199"/>
  <c r="V45" i="199"/>
  <c r="W45" i="199"/>
  <c r="U46" i="199"/>
  <c r="V46" i="199"/>
  <c r="W46" i="199"/>
  <c r="U47" i="199"/>
  <c r="V47" i="199"/>
  <c r="W47" i="199"/>
  <c r="U48" i="199"/>
  <c r="V48" i="199"/>
  <c r="W48" i="199"/>
  <c r="U49" i="199"/>
  <c r="V49" i="199"/>
  <c r="W49" i="199"/>
  <c r="U50" i="199"/>
  <c r="V50" i="199"/>
  <c r="W50" i="199"/>
  <c r="U51" i="199"/>
  <c r="V51" i="199"/>
  <c r="W51" i="199"/>
  <c r="U52" i="199"/>
  <c r="V52" i="199"/>
  <c r="W52" i="199"/>
  <c r="U53" i="199"/>
  <c r="V53" i="199"/>
  <c r="W53" i="199"/>
  <c r="U54" i="199"/>
  <c r="V54" i="199"/>
  <c r="W54" i="199"/>
  <c r="U55" i="199"/>
  <c r="V55" i="199"/>
  <c r="W55" i="199"/>
  <c r="U56" i="199"/>
  <c r="V56" i="199"/>
  <c r="W56" i="199"/>
  <c r="U57" i="199"/>
  <c r="V57" i="199"/>
  <c r="W57" i="199"/>
  <c r="U58" i="199"/>
  <c r="V58" i="199"/>
  <c r="W58" i="199"/>
  <c r="U59" i="199"/>
  <c r="V59" i="199"/>
  <c r="W59" i="199"/>
  <c r="U60" i="199"/>
  <c r="V60" i="199"/>
  <c r="W60" i="199"/>
  <c r="U61" i="199"/>
  <c r="V61" i="199"/>
  <c r="W61" i="199"/>
  <c r="U62" i="199"/>
  <c r="V62" i="199"/>
  <c r="W62" i="199"/>
  <c r="U63" i="199"/>
  <c r="V63" i="199"/>
  <c r="W63" i="199"/>
  <c r="U64" i="199"/>
  <c r="V64" i="199"/>
  <c r="W64" i="199"/>
  <c r="U65" i="199"/>
  <c r="V65" i="199"/>
  <c r="W65" i="199"/>
  <c r="U66" i="199"/>
  <c r="V66" i="199"/>
  <c r="W66" i="199"/>
  <c r="U67" i="199"/>
  <c r="V67" i="199"/>
  <c r="W67" i="199"/>
  <c r="U68" i="199"/>
  <c r="V68" i="199"/>
  <c r="W68" i="199"/>
  <c r="U69" i="199"/>
  <c r="V69" i="199"/>
  <c r="W69" i="199"/>
  <c r="U70" i="199"/>
  <c r="V70" i="199"/>
  <c r="W70" i="199"/>
  <c r="U71" i="199"/>
  <c r="V71" i="199"/>
  <c r="W71" i="199"/>
  <c r="U72" i="199"/>
  <c r="V72" i="199"/>
  <c r="W72" i="199"/>
  <c r="U73" i="199"/>
  <c r="V73" i="199"/>
  <c r="W73" i="199"/>
  <c r="U74" i="199"/>
  <c r="V74" i="199"/>
  <c r="W74" i="199"/>
  <c r="U75" i="199"/>
  <c r="V75" i="199"/>
  <c r="W75" i="199"/>
  <c r="W76" i="199"/>
  <c r="W84" i="199"/>
  <c r="X42" i="223"/>
  <c r="W76" i="197"/>
  <c r="W84" i="197"/>
  <c r="X43" i="223"/>
  <c r="U7" i="220"/>
  <c r="V7" i="220"/>
  <c r="W7" i="220"/>
  <c r="U8" i="220"/>
  <c r="V8" i="220"/>
  <c r="W8" i="220"/>
  <c r="U9" i="220"/>
  <c r="V9" i="220"/>
  <c r="W9" i="220"/>
  <c r="U10" i="220"/>
  <c r="V10" i="220"/>
  <c r="W10" i="220"/>
  <c r="U11" i="220"/>
  <c r="V11" i="220"/>
  <c r="W11" i="220"/>
  <c r="U12" i="220"/>
  <c r="V12" i="220"/>
  <c r="W12" i="220"/>
  <c r="U13" i="220"/>
  <c r="V13" i="220"/>
  <c r="W13" i="220"/>
  <c r="U14" i="220"/>
  <c r="V14" i="220"/>
  <c r="W14" i="220"/>
  <c r="U15" i="220"/>
  <c r="V15" i="220"/>
  <c r="W15" i="220"/>
  <c r="U16" i="220"/>
  <c r="V16" i="220"/>
  <c r="W16" i="220"/>
  <c r="U17" i="220"/>
  <c r="V17" i="220"/>
  <c r="W17" i="220"/>
  <c r="U18" i="220"/>
  <c r="V18" i="220"/>
  <c r="W18" i="220"/>
  <c r="U19" i="220"/>
  <c r="V19" i="220"/>
  <c r="W19" i="220"/>
  <c r="U20" i="220"/>
  <c r="V20" i="220"/>
  <c r="W20" i="220"/>
  <c r="U21" i="220"/>
  <c r="V21" i="220"/>
  <c r="W21" i="220"/>
  <c r="U22" i="220"/>
  <c r="V22" i="220"/>
  <c r="W22" i="220"/>
  <c r="U23" i="220"/>
  <c r="V23" i="220"/>
  <c r="W23" i="220"/>
  <c r="U24" i="220"/>
  <c r="V24" i="220"/>
  <c r="W24" i="220"/>
  <c r="U25" i="220"/>
  <c r="V25" i="220"/>
  <c r="W25" i="220"/>
  <c r="U26" i="220"/>
  <c r="V26" i="220"/>
  <c r="W26" i="220"/>
  <c r="U27" i="220"/>
  <c r="V27" i="220"/>
  <c r="W27" i="220"/>
  <c r="U28" i="220"/>
  <c r="V28" i="220"/>
  <c r="W28" i="220"/>
  <c r="U29" i="220"/>
  <c r="V29" i="220"/>
  <c r="W29" i="220"/>
  <c r="U30" i="220"/>
  <c r="V30" i="220"/>
  <c r="W30" i="220"/>
  <c r="U31" i="220"/>
  <c r="V31" i="220"/>
  <c r="W31" i="220"/>
  <c r="U32" i="220"/>
  <c r="V32" i="220"/>
  <c r="W32" i="220"/>
  <c r="U33" i="220"/>
  <c r="V33" i="220"/>
  <c r="W33" i="220"/>
  <c r="U34" i="220"/>
  <c r="V34" i="220"/>
  <c r="W34" i="220"/>
  <c r="U35" i="220"/>
  <c r="V35" i="220"/>
  <c r="W35" i="220"/>
  <c r="U36" i="220"/>
  <c r="V36" i="220"/>
  <c r="W36" i="220"/>
  <c r="U37" i="220"/>
  <c r="V37" i="220"/>
  <c r="W37" i="220"/>
  <c r="U38" i="220"/>
  <c r="V38" i="220"/>
  <c r="W38" i="220"/>
  <c r="U39" i="220"/>
  <c r="V39" i="220"/>
  <c r="W39" i="220"/>
  <c r="U40" i="220"/>
  <c r="V40" i="220"/>
  <c r="W40" i="220"/>
  <c r="U41" i="220"/>
  <c r="V41" i="220"/>
  <c r="W41" i="220"/>
  <c r="U42" i="220"/>
  <c r="V42" i="220"/>
  <c r="W42" i="220"/>
  <c r="U43" i="220"/>
  <c r="V43" i="220"/>
  <c r="W43" i="220"/>
  <c r="U44" i="220"/>
  <c r="V44" i="220"/>
  <c r="W44" i="220"/>
  <c r="U45" i="220"/>
  <c r="V45" i="220"/>
  <c r="W45" i="220"/>
  <c r="U46" i="220"/>
  <c r="V46" i="220"/>
  <c r="W46" i="220"/>
  <c r="U47" i="220"/>
  <c r="V47" i="220"/>
  <c r="W47" i="220"/>
  <c r="U48" i="220"/>
  <c r="V48" i="220"/>
  <c r="W48" i="220"/>
  <c r="U49" i="220"/>
  <c r="V49" i="220"/>
  <c r="W49" i="220"/>
  <c r="U50" i="220"/>
  <c r="V50" i="220"/>
  <c r="W50" i="220"/>
  <c r="U51" i="220"/>
  <c r="V51" i="220"/>
  <c r="W51" i="220"/>
  <c r="U52" i="220"/>
  <c r="V52" i="220"/>
  <c r="W52" i="220"/>
  <c r="U53" i="220"/>
  <c r="V53" i="220"/>
  <c r="W53" i="220"/>
  <c r="U54" i="220"/>
  <c r="V54" i="220"/>
  <c r="W54" i="220"/>
  <c r="U55" i="220"/>
  <c r="V55" i="220"/>
  <c r="W55" i="220"/>
  <c r="U56" i="220"/>
  <c r="V56" i="220"/>
  <c r="W56" i="220"/>
  <c r="U57" i="220"/>
  <c r="V57" i="220"/>
  <c r="W57" i="220"/>
  <c r="U58" i="220"/>
  <c r="V58" i="220"/>
  <c r="W58" i="220"/>
  <c r="U59" i="220"/>
  <c r="V59" i="220"/>
  <c r="W59" i="220"/>
  <c r="U60" i="220"/>
  <c r="V60" i="220"/>
  <c r="W60" i="220"/>
  <c r="U61" i="220"/>
  <c r="V61" i="220"/>
  <c r="W61" i="220"/>
  <c r="U62" i="220"/>
  <c r="V62" i="220"/>
  <c r="W62" i="220"/>
  <c r="U63" i="220"/>
  <c r="V63" i="220"/>
  <c r="W63" i="220"/>
  <c r="U64" i="220"/>
  <c r="V64" i="220"/>
  <c r="W64" i="220"/>
  <c r="U65" i="220"/>
  <c r="V65" i="220"/>
  <c r="W65" i="220"/>
  <c r="U66" i="220"/>
  <c r="V66" i="220"/>
  <c r="W66" i="220"/>
  <c r="U67" i="220"/>
  <c r="V67" i="220"/>
  <c r="W67" i="220"/>
  <c r="U68" i="220"/>
  <c r="V68" i="220"/>
  <c r="W68" i="220"/>
  <c r="U69" i="220"/>
  <c r="V69" i="220"/>
  <c r="W69" i="220"/>
  <c r="U70" i="220"/>
  <c r="V70" i="220"/>
  <c r="W70" i="220"/>
  <c r="U71" i="220"/>
  <c r="V71" i="220"/>
  <c r="W71" i="220"/>
  <c r="U72" i="220"/>
  <c r="V72" i="220"/>
  <c r="W72" i="220"/>
  <c r="U73" i="220"/>
  <c r="V73" i="220"/>
  <c r="W73" i="220"/>
  <c r="U74" i="220"/>
  <c r="V74" i="220"/>
  <c r="W74" i="220"/>
  <c r="U75" i="220"/>
  <c r="V75" i="220"/>
  <c r="W75" i="220"/>
  <c r="W76" i="220"/>
  <c r="W84" i="220"/>
  <c r="X7" i="223"/>
  <c r="U7" i="113"/>
  <c r="V7" i="113"/>
  <c r="W7" i="113"/>
  <c r="U8" i="113"/>
  <c r="V8" i="113"/>
  <c r="W8" i="113"/>
  <c r="U9" i="113"/>
  <c r="V9" i="113"/>
  <c r="W9" i="113"/>
  <c r="U10" i="113"/>
  <c r="V10" i="113"/>
  <c r="W10" i="113"/>
  <c r="U11" i="113"/>
  <c r="V11" i="113"/>
  <c r="W11" i="113"/>
  <c r="U12" i="113"/>
  <c r="V12" i="113"/>
  <c r="W12" i="113"/>
  <c r="U13" i="113"/>
  <c r="V13" i="113"/>
  <c r="W13" i="113"/>
  <c r="U14" i="113"/>
  <c r="V14" i="113"/>
  <c r="W14" i="113"/>
  <c r="U15" i="113"/>
  <c r="V15" i="113"/>
  <c r="W15" i="113"/>
  <c r="U16" i="113"/>
  <c r="V16" i="113"/>
  <c r="W16" i="113"/>
  <c r="U17" i="113"/>
  <c r="V17" i="113"/>
  <c r="W17" i="113"/>
  <c r="U18" i="113"/>
  <c r="V18" i="113"/>
  <c r="W18" i="113"/>
  <c r="U19" i="113"/>
  <c r="V19" i="113"/>
  <c r="W19" i="113"/>
  <c r="U20" i="113"/>
  <c r="V20" i="113"/>
  <c r="W20" i="113"/>
  <c r="U21" i="113"/>
  <c r="V21" i="113"/>
  <c r="W21" i="113"/>
  <c r="U22" i="113"/>
  <c r="V22" i="113"/>
  <c r="W22" i="113"/>
  <c r="U23" i="113"/>
  <c r="V23" i="113"/>
  <c r="W23" i="113"/>
  <c r="U24" i="113"/>
  <c r="V24" i="113"/>
  <c r="W24" i="113"/>
  <c r="U25" i="113"/>
  <c r="V25" i="113"/>
  <c r="W25" i="113"/>
  <c r="U26" i="113"/>
  <c r="V26" i="113"/>
  <c r="W26" i="113"/>
  <c r="U27" i="113"/>
  <c r="V27" i="113"/>
  <c r="W27" i="113"/>
  <c r="U28" i="113"/>
  <c r="V28" i="113"/>
  <c r="W28" i="113"/>
  <c r="U29" i="113"/>
  <c r="V29" i="113"/>
  <c r="W29" i="113"/>
  <c r="U30" i="113"/>
  <c r="V30" i="113"/>
  <c r="W30" i="113"/>
  <c r="U31" i="113"/>
  <c r="V31" i="113"/>
  <c r="W31" i="113"/>
  <c r="U32" i="113"/>
  <c r="V32" i="113"/>
  <c r="W32" i="113"/>
  <c r="U33" i="113"/>
  <c r="V33" i="113"/>
  <c r="W33" i="113"/>
  <c r="U34" i="113"/>
  <c r="V34" i="113"/>
  <c r="W34" i="113"/>
  <c r="U35" i="113"/>
  <c r="V35" i="113"/>
  <c r="W35" i="113"/>
  <c r="U36" i="113"/>
  <c r="V36" i="113"/>
  <c r="W36" i="113"/>
  <c r="U37" i="113"/>
  <c r="V37" i="113"/>
  <c r="W37" i="113"/>
  <c r="U38" i="113"/>
  <c r="V38" i="113"/>
  <c r="W38" i="113"/>
  <c r="U39" i="113"/>
  <c r="V39" i="113"/>
  <c r="W39" i="113"/>
  <c r="U40" i="113"/>
  <c r="V40" i="113"/>
  <c r="W40" i="113"/>
  <c r="U41" i="113"/>
  <c r="V41" i="113"/>
  <c r="W41" i="113"/>
  <c r="U42" i="113"/>
  <c r="V42" i="113"/>
  <c r="W42" i="113"/>
  <c r="U43" i="113"/>
  <c r="V43" i="113"/>
  <c r="W43" i="113"/>
  <c r="U44" i="113"/>
  <c r="V44" i="113"/>
  <c r="W44" i="113"/>
  <c r="U45" i="113"/>
  <c r="V45" i="113"/>
  <c r="W45" i="113"/>
  <c r="U46" i="113"/>
  <c r="V46" i="113"/>
  <c r="W46" i="113"/>
  <c r="U47" i="113"/>
  <c r="V47" i="113"/>
  <c r="W47" i="113"/>
  <c r="U48" i="113"/>
  <c r="V48" i="113"/>
  <c r="W48" i="113"/>
  <c r="U49" i="113"/>
  <c r="V49" i="113"/>
  <c r="W49" i="113"/>
  <c r="U50" i="113"/>
  <c r="V50" i="113"/>
  <c r="W50" i="113"/>
  <c r="U51" i="113"/>
  <c r="V51" i="113"/>
  <c r="W51" i="113"/>
  <c r="U52" i="113"/>
  <c r="V52" i="113"/>
  <c r="W52" i="113"/>
  <c r="U53" i="113"/>
  <c r="V53" i="113"/>
  <c r="W53" i="113"/>
  <c r="U54" i="113"/>
  <c r="V54" i="113"/>
  <c r="W54" i="113"/>
  <c r="U55" i="113"/>
  <c r="V55" i="113"/>
  <c r="W55" i="113"/>
  <c r="U56" i="113"/>
  <c r="V56" i="113"/>
  <c r="W56" i="113"/>
  <c r="U57" i="113"/>
  <c r="V57" i="113"/>
  <c r="W57" i="113"/>
  <c r="U58" i="113"/>
  <c r="V58" i="113"/>
  <c r="W58" i="113"/>
  <c r="U59" i="113"/>
  <c r="V59" i="113"/>
  <c r="W59" i="113"/>
  <c r="U60" i="113"/>
  <c r="V60" i="113"/>
  <c r="W60" i="113"/>
  <c r="U61" i="113"/>
  <c r="V61" i="113"/>
  <c r="W61" i="113"/>
  <c r="U62" i="113"/>
  <c r="V62" i="113"/>
  <c r="W62" i="113"/>
  <c r="U63" i="113"/>
  <c r="V63" i="113"/>
  <c r="W63" i="113"/>
  <c r="U64" i="113"/>
  <c r="V64" i="113"/>
  <c r="W64" i="113"/>
  <c r="U65" i="113"/>
  <c r="V65" i="113"/>
  <c r="W65" i="113"/>
  <c r="U66" i="113"/>
  <c r="V66" i="113"/>
  <c r="W66" i="113"/>
  <c r="U67" i="113"/>
  <c r="V67" i="113"/>
  <c r="W67" i="113"/>
  <c r="U68" i="113"/>
  <c r="V68" i="113"/>
  <c r="W68" i="113"/>
  <c r="U69" i="113"/>
  <c r="V69" i="113"/>
  <c r="W69" i="113"/>
  <c r="U70" i="113"/>
  <c r="V70" i="113"/>
  <c r="W70" i="113"/>
  <c r="U71" i="113"/>
  <c r="V71" i="113"/>
  <c r="W71" i="113"/>
  <c r="U72" i="113"/>
  <c r="V72" i="113"/>
  <c r="W72" i="113"/>
  <c r="U73" i="113"/>
  <c r="V73" i="113"/>
  <c r="W73" i="113"/>
  <c r="U74" i="113"/>
  <c r="V74" i="113"/>
  <c r="W74" i="113"/>
  <c r="U75" i="113"/>
  <c r="V75" i="113"/>
  <c r="W75" i="113"/>
  <c r="W76" i="113"/>
  <c r="W84" i="113"/>
  <c r="X8" i="223"/>
  <c r="U7" i="189"/>
  <c r="V7" i="189"/>
  <c r="W7" i="189"/>
  <c r="U8" i="189"/>
  <c r="V8" i="189"/>
  <c r="W8" i="189"/>
  <c r="U9" i="189"/>
  <c r="V9" i="189"/>
  <c r="W9" i="189"/>
  <c r="U10" i="189"/>
  <c r="V10" i="189"/>
  <c r="W10" i="189"/>
  <c r="U11" i="189"/>
  <c r="V11" i="189"/>
  <c r="W11" i="189"/>
  <c r="U12" i="189"/>
  <c r="V12" i="189"/>
  <c r="W12" i="189"/>
  <c r="U13" i="189"/>
  <c r="V13" i="189"/>
  <c r="W13" i="189"/>
  <c r="U14" i="189"/>
  <c r="V14" i="189"/>
  <c r="W14" i="189"/>
  <c r="U15" i="189"/>
  <c r="V15" i="189"/>
  <c r="W15" i="189"/>
  <c r="U16" i="189"/>
  <c r="V16" i="189"/>
  <c r="W16" i="189"/>
  <c r="U17" i="189"/>
  <c r="V17" i="189"/>
  <c r="W17" i="189"/>
  <c r="U18" i="189"/>
  <c r="V18" i="189"/>
  <c r="W18" i="189"/>
  <c r="U19" i="189"/>
  <c r="V19" i="189"/>
  <c r="W19" i="189"/>
  <c r="U20" i="189"/>
  <c r="V20" i="189"/>
  <c r="W20" i="189"/>
  <c r="U21" i="189"/>
  <c r="V21" i="189"/>
  <c r="W21" i="189"/>
  <c r="U22" i="189"/>
  <c r="V22" i="189"/>
  <c r="W22" i="189"/>
  <c r="U23" i="189"/>
  <c r="V23" i="189"/>
  <c r="W23" i="189"/>
  <c r="U24" i="189"/>
  <c r="V24" i="189"/>
  <c r="W24" i="189"/>
  <c r="U25" i="189"/>
  <c r="V25" i="189"/>
  <c r="W25" i="189"/>
  <c r="U26" i="189"/>
  <c r="V26" i="189"/>
  <c r="W26" i="189"/>
  <c r="U27" i="189"/>
  <c r="V27" i="189"/>
  <c r="W27" i="189"/>
  <c r="U28" i="189"/>
  <c r="V28" i="189"/>
  <c r="W28" i="189"/>
  <c r="U29" i="189"/>
  <c r="V29" i="189"/>
  <c r="W29" i="189"/>
  <c r="U30" i="189"/>
  <c r="V30" i="189"/>
  <c r="W30" i="189"/>
  <c r="U31" i="189"/>
  <c r="V31" i="189"/>
  <c r="W31" i="189"/>
  <c r="U32" i="189"/>
  <c r="V32" i="189"/>
  <c r="W32" i="189"/>
  <c r="U33" i="189"/>
  <c r="V33" i="189"/>
  <c r="W33" i="189"/>
  <c r="U34" i="189"/>
  <c r="V34" i="189"/>
  <c r="W34" i="189"/>
  <c r="U35" i="189"/>
  <c r="V35" i="189"/>
  <c r="W35" i="189"/>
  <c r="U36" i="189"/>
  <c r="V36" i="189"/>
  <c r="W36" i="189"/>
  <c r="U37" i="189"/>
  <c r="V37" i="189"/>
  <c r="W37" i="189"/>
  <c r="U38" i="189"/>
  <c r="V38" i="189"/>
  <c r="W38" i="189"/>
  <c r="U39" i="189"/>
  <c r="V39" i="189"/>
  <c r="W39" i="189"/>
  <c r="U40" i="189"/>
  <c r="V40" i="189"/>
  <c r="W40" i="189"/>
  <c r="U41" i="189"/>
  <c r="V41" i="189"/>
  <c r="W41" i="189"/>
  <c r="U42" i="189"/>
  <c r="V42" i="189"/>
  <c r="W42" i="189"/>
  <c r="U43" i="189"/>
  <c r="V43" i="189"/>
  <c r="W43" i="189"/>
  <c r="U44" i="189"/>
  <c r="V44" i="189"/>
  <c r="W44" i="189"/>
  <c r="U45" i="189"/>
  <c r="V45" i="189"/>
  <c r="W45" i="189"/>
  <c r="U46" i="189"/>
  <c r="V46" i="189"/>
  <c r="W46" i="189"/>
  <c r="U47" i="189"/>
  <c r="V47" i="189"/>
  <c r="W47" i="189"/>
  <c r="U48" i="189"/>
  <c r="V48" i="189"/>
  <c r="W48" i="189"/>
  <c r="U49" i="189"/>
  <c r="V49" i="189"/>
  <c r="W49" i="189"/>
  <c r="U50" i="189"/>
  <c r="V50" i="189"/>
  <c r="W50" i="189"/>
  <c r="U51" i="189"/>
  <c r="V51" i="189"/>
  <c r="W51" i="189"/>
  <c r="U52" i="189"/>
  <c r="V52" i="189"/>
  <c r="W52" i="189"/>
  <c r="U53" i="189"/>
  <c r="V53" i="189"/>
  <c r="W53" i="189"/>
  <c r="U54" i="189"/>
  <c r="V54" i="189"/>
  <c r="W54" i="189"/>
  <c r="U55" i="189"/>
  <c r="V55" i="189"/>
  <c r="W55" i="189"/>
  <c r="U56" i="189"/>
  <c r="V56" i="189"/>
  <c r="W56" i="189"/>
  <c r="U57" i="189"/>
  <c r="V57" i="189"/>
  <c r="W57" i="189"/>
  <c r="U58" i="189"/>
  <c r="V58" i="189"/>
  <c r="W58" i="189"/>
  <c r="U59" i="189"/>
  <c r="V59" i="189"/>
  <c r="W59" i="189"/>
  <c r="U60" i="189"/>
  <c r="V60" i="189"/>
  <c r="W60" i="189"/>
  <c r="U61" i="189"/>
  <c r="V61" i="189"/>
  <c r="W61" i="189"/>
  <c r="U62" i="189"/>
  <c r="V62" i="189"/>
  <c r="W62" i="189"/>
  <c r="U63" i="189"/>
  <c r="V63" i="189"/>
  <c r="W63" i="189"/>
  <c r="U64" i="189"/>
  <c r="V64" i="189"/>
  <c r="W64" i="189"/>
  <c r="U65" i="189"/>
  <c r="V65" i="189"/>
  <c r="W65" i="189"/>
  <c r="U66" i="189"/>
  <c r="V66" i="189"/>
  <c r="W66" i="189"/>
  <c r="U67" i="189"/>
  <c r="V67" i="189"/>
  <c r="W67" i="189"/>
  <c r="U68" i="189"/>
  <c r="V68" i="189"/>
  <c r="W68" i="189"/>
  <c r="U69" i="189"/>
  <c r="V69" i="189"/>
  <c r="W69" i="189"/>
  <c r="U70" i="189"/>
  <c r="V70" i="189"/>
  <c r="W70" i="189"/>
  <c r="U71" i="189"/>
  <c r="V71" i="189"/>
  <c r="W71" i="189"/>
  <c r="U72" i="189"/>
  <c r="V72" i="189"/>
  <c r="W72" i="189"/>
  <c r="U73" i="189"/>
  <c r="V73" i="189"/>
  <c r="W73" i="189"/>
  <c r="U74" i="189"/>
  <c r="V74" i="189"/>
  <c r="W74" i="189"/>
  <c r="U75" i="189"/>
  <c r="V75" i="189"/>
  <c r="W75" i="189"/>
  <c r="V7" i="212"/>
  <c r="W7" i="212"/>
  <c r="X7" i="212"/>
  <c r="V8" i="212"/>
  <c r="W8" i="212"/>
  <c r="X8" i="212"/>
  <c r="V9" i="212"/>
  <c r="W9" i="212"/>
  <c r="X9" i="212"/>
  <c r="V10" i="212"/>
  <c r="W10" i="212"/>
  <c r="X10" i="212"/>
  <c r="V11" i="212"/>
  <c r="W11" i="212"/>
  <c r="X11" i="212"/>
  <c r="V12" i="212"/>
  <c r="W12" i="212"/>
  <c r="X12" i="212"/>
  <c r="V13" i="212"/>
  <c r="W13" i="212"/>
  <c r="X13" i="212"/>
  <c r="V14" i="212"/>
  <c r="W14" i="212"/>
  <c r="X14" i="212"/>
  <c r="V15" i="212"/>
  <c r="W15" i="212"/>
  <c r="X15" i="212"/>
  <c r="V16" i="212"/>
  <c r="W16" i="212"/>
  <c r="X16" i="212"/>
  <c r="V17" i="212"/>
  <c r="W17" i="212"/>
  <c r="X17" i="212"/>
  <c r="V18" i="212"/>
  <c r="W18" i="212"/>
  <c r="X18" i="212"/>
  <c r="V19" i="212"/>
  <c r="W19" i="212"/>
  <c r="X19" i="212"/>
  <c r="V20" i="212"/>
  <c r="W20" i="212"/>
  <c r="X20" i="212"/>
  <c r="V21" i="212"/>
  <c r="W21" i="212"/>
  <c r="X21" i="212"/>
  <c r="V22" i="212"/>
  <c r="W22" i="212"/>
  <c r="X22" i="212"/>
  <c r="V23" i="212"/>
  <c r="W23" i="212"/>
  <c r="X23" i="212"/>
  <c r="V24" i="212"/>
  <c r="W24" i="212"/>
  <c r="X24" i="212"/>
  <c r="V25" i="212"/>
  <c r="W25" i="212"/>
  <c r="X25" i="212"/>
  <c r="V26" i="212"/>
  <c r="W26" i="212"/>
  <c r="X26" i="212"/>
  <c r="V27" i="212"/>
  <c r="W27" i="212"/>
  <c r="X27" i="212"/>
  <c r="V28" i="212"/>
  <c r="W28" i="212"/>
  <c r="X28" i="212"/>
  <c r="V29" i="212"/>
  <c r="W29" i="212"/>
  <c r="X29" i="212"/>
  <c r="V30" i="212"/>
  <c r="W30" i="212"/>
  <c r="X30" i="212"/>
  <c r="V31" i="212"/>
  <c r="W31" i="212"/>
  <c r="X31" i="212"/>
  <c r="V32" i="212"/>
  <c r="W32" i="212"/>
  <c r="X32" i="212"/>
  <c r="V33" i="212"/>
  <c r="W33" i="212"/>
  <c r="X33" i="212"/>
  <c r="V34" i="212"/>
  <c r="W34" i="212"/>
  <c r="X34" i="212"/>
  <c r="V35" i="212"/>
  <c r="W35" i="212"/>
  <c r="X35" i="212"/>
  <c r="V36" i="212"/>
  <c r="W36" i="212"/>
  <c r="X36" i="212"/>
  <c r="V37" i="212"/>
  <c r="W37" i="212"/>
  <c r="X37" i="212"/>
  <c r="V38" i="212"/>
  <c r="W38" i="212"/>
  <c r="X38" i="212"/>
  <c r="V39" i="212"/>
  <c r="W39" i="212"/>
  <c r="X39" i="212"/>
  <c r="V40" i="212"/>
  <c r="W40" i="212"/>
  <c r="X40" i="212"/>
  <c r="V41" i="212"/>
  <c r="W41" i="212"/>
  <c r="X41" i="212"/>
  <c r="V42" i="212"/>
  <c r="W42" i="212"/>
  <c r="X42" i="212"/>
  <c r="V43" i="212"/>
  <c r="W43" i="212"/>
  <c r="X43" i="212"/>
  <c r="V44" i="212"/>
  <c r="W44" i="212"/>
  <c r="X44" i="212"/>
  <c r="V45" i="212"/>
  <c r="W45" i="212"/>
  <c r="X45" i="212"/>
  <c r="V46" i="212"/>
  <c r="W46" i="212"/>
  <c r="X46" i="212"/>
  <c r="V47" i="212"/>
  <c r="W47" i="212"/>
  <c r="X47" i="212"/>
  <c r="V48" i="212"/>
  <c r="W48" i="212"/>
  <c r="X48" i="212"/>
  <c r="V49" i="212"/>
  <c r="W49" i="212"/>
  <c r="X49" i="212"/>
  <c r="V50" i="212"/>
  <c r="W50" i="212"/>
  <c r="X50" i="212"/>
  <c r="V51" i="212"/>
  <c r="W51" i="212"/>
  <c r="X51" i="212"/>
  <c r="V52" i="212"/>
  <c r="W52" i="212"/>
  <c r="X52" i="212"/>
  <c r="V53" i="212"/>
  <c r="W53" i="212"/>
  <c r="X53" i="212"/>
  <c r="V54" i="212"/>
  <c r="W54" i="212"/>
  <c r="X54" i="212"/>
  <c r="V55" i="212"/>
  <c r="W55" i="212"/>
  <c r="X55" i="212"/>
  <c r="V56" i="212"/>
  <c r="W56" i="212"/>
  <c r="X56" i="212"/>
  <c r="V57" i="212"/>
  <c r="W57" i="212"/>
  <c r="X57" i="212"/>
  <c r="V58" i="212"/>
  <c r="W58" i="212"/>
  <c r="X58" i="212"/>
  <c r="V59" i="212"/>
  <c r="W59" i="212"/>
  <c r="X59" i="212"/>
  <c r="V60" i="212"/>
  <c r="W60" i="212"/>
  <c r="X60" i="212"/>
  <c r="V61" i="212"/>
  <c r="W61" i="212"/>
  <c r="X61" i="212"/>
  <c r="V62" i="212"/>
  <c r="W62" i="212"/>
  <c r="X62" i="212"/>
  <c r="V63" i="212"/>
  <c r="W63" i="212"/>
  <c r="X63" i="212"/>
  <c r="V64" i="212"/>
  <c r="W64" i="212"/>
  <c r="X64" i="212"/>
  <c r="V65" i="212"/>
  <c r="W65" i="212"/>
  <c r="X65" i="212"/>
  <c r="V66" i="212"/>
  <c r="W66" i="212"/>
  <c r="X66" i="212"/>
  <c r="V67" i="212"/>
  <c r="W67" i="212"/>
  <c r="X67" i="212"/>
  <c r="V68" i="212"/>
  <c r="W68" i="212"/>
  <c r="X68" i="212"/>
  <c r="V69" i="212"/>
  <c r="W69" i="212"/>
  <c r="X69" i="212"/>
  <c r="V70" i="212"/>
  <c r="W70" i="212"/>
  <c r="X70" i="212"/>
  <c r="V71" i="212"/>
  <c r="W71" i="212"/>
  <c r="X71" i="212"/>
  <c r="V72" i="212"/>
  <c r="W72" i="212"/>
  <c r="X72" i="212"/>
  <c r="V73" i="212"/>
  <c r="W73" i="212"/>
  <c r="X73" i="212"/>
  <c r="V74" i="212"/>
  <c r="W74" i="212"/>
  <c r="X74" i="212"/>
  <c r="V75" i="212"/>
  <c r="W75" i="212"/>
  <c r="X75" i="212"/>
  <c r="X76" i="212"/>
  <c r="X84" i="212"/>
  <c r="X10" i="223"/>
  <c r="U7" i="192"/>
  <c r="V7" i="192"/>
  <c r="W7" i="192"/>
  <c r="U8" i="192"/>
  <c r="V8" i="192"/>
  <c r="W8" i="192"/>
  <c r="U9" i="192"/>
  <c r="V9" i="192"/>
  <c r="W9" i="192"/>
  <c r="U10" i="192"/>
  <c r="V10" i="192"/>
  <c r="W10" i="192"/>
  <c r="U11" i="192"/>
  <c r="V11" i="192"/>
  <c r="W11" i="192"/>
  <c r="U12" i="192"/>
  <c r="V12" i="192"/>
  <c r="W12" i="192"/>
  <c r="U13" i="192"/>
  <c r="V13" i="192"/>
  <c r="W13" i="192"/>
  <c r="U14" i="192"/>
  <c r="V14" i="192"/>
  <c r="W14" i="192"/>
  <c r="U15" i="192"/>
  <c r="V15" i="192"/>
  <c r="W15" i="192"/>
  <c r="U16" i="192"/>
  <c r="V16" i="192"/>
  <c r="W16" i="192"/>
  <c r="U17" i="192"/>
  <c r="V17" i="192"/>
  <c r="W17" i="192"/>
  <c r="U18" i="192"/>
  <c r="V18" i="192"/>
  <c r="W18" i="192"/>
  <c r="U19" i="192"/>
  <c r="V19" i="192"/>
  <c r="W19" i="192"/>
  <c r="U20" i="192"/>
  <c r="V20" i="192"/>
  <c r="W20" i="192"/>
  <c r="U21" i="192"/>
  <c r="V21" i="192"/>
  <c r="W21" i="192"/>
  <c r="U22" i="192"/>
  <c r="V22" i="192"/>
  <c r="W22" i="192"/>
  <c r="U23" i="192"/>
  <c r="V23" i="192"/>
  <c r="W23" i="192"/>
  <c r="U24" i="192"/>
  <c r="V24" i="192"/>
  <c r="W24" i="192"/>
  <c r="U25" i="192"/>
  <c r="V25" i="192"/>
  <c r="W25" i="192"/>
  <c r="U26" i="192"/>
  <c r="V26" i="192"/>
  <c r="W26" i="192"/>
  <c r="U27" i="192"/>
  <c r="V27" i="192"/>
  <c r="W27" i="192"/>
  <c r="U28" i="192"/>
  <c r="V28" i="192"/>
  <c r="W28" i="192"/>
  <c r="U29" i="192"/>
  <c r="V29" i="192"/>
  <c r="W29" i="192"/>
  <c r="U30" i="192"/>
  <c r="V30" i="192"/>
  <c r="W30" i="192"/>
  <c r="U31" i="192"/>
  <c r="V31" i="192"/>
  <c r="W31" i="192"/>
  <c r="U32" i="192"/>
  <c r="V32" i="192"/>
  <c r="W32" i="192"/>
  <c r="U33" i="192"/>
  <c r="V33" i="192"/>
  <c r="W33" i="192"/>
  <c r="U34" i="192"/>
  <c r="V34" i="192"/>
  <c r="W34" i="192"/>
  <c r="U35" i="192"/>
  <c r="V35" i="192"/>
  <c r="W35" i="192"/>
  <c r="U36" i="192"/>
  <c r="V36" i="192"/>
  <c r="W36" i="192"/>
  <c r="U37" i="192"/>
  <c r="V37" i="192"/>
  <c r="W37" i="192"/>
  <c r="U38" i="192"/>
  <c r="V38" i="192"/>
  <c r="W38" i="192"/>
  <c r="U39" i="192"/>
  <c r="V39" i="192"/>
  <c r="W39" i="192"/>
  <c r="U40" i="192"/>
  <c r="V40" i="192"/>
  <c r="W40" i="192"/>
  <c r="U41" i="192"/>
  <c r="V41" i="192"/>
  <c r="W41" i="192"/>
  <c r="U42" i="192"/>
  <c r="V42" i="192"/>
  <c r="W42" i="192"/>
  <c r="U43" i="192"/>
  <c r="V43" i="192"/>
  <c r="W43" i="192"/>
  <c r="U44" i="192"/>
  <c r="V44" i="192"/>
  <c r="W44" i="192"/>
  <c r="U45" i="192"/>
  <c r="V45" i="192"/>
  <c r="W45" i="192"/>
  <c r="U46" i="192"/>
  <c r="V46" i="192"/>
  <c r="W46" i="192"/>
  <c r="U47" i="192"/>
  <c r="V47" i="192"/>
  <c r="W47" i="192"/>
  <c r="U48" i="192"/>
  <c r="V48" i="192"/>
  <c r="W48" i="192"/>
  <c r="U49" i="192"/>
  <c r="V49" i="192"/>
  <c r="W49" i="192"/>
  <c r="U50" i="192"/>
  <c r="V50" i="192"/>
  <c r="W50" i="192"/>
  <c r="U51" i="192"/>
  <c r="V51" i="192"/>
  <c r="W51" i="192"/>
  <c r="U52" i="192"/>
  <c r="V52" i="192"/>
  <c r="W52" i="192"/>
  <c r="U53" i="192"/>
  <c r="V53" i="192"/>
  <c r="W53" i="192"/>
  <c r="U54" i="192"/>
  <c r="V54" i="192"/>
  <c r="W54" i="192"/>
  <c r="U55" i="192"/>
  <c r="V55" i="192"/>
  <c r="W55" i="192"/>
  <c r="U56" i="192"/>
  <c r="V56" i="192"/>
  <c r="W56" i="192"/>
  <c r="U57" i="192"/>
  <c r="V57" i="192"/>
  <c r="W57" i="192"/>
  <c r="U58" i="192"/>
  <c r="V58" i="192"/>
  <c r="W58" i="192"/>
  <c r="U59" i="192"/>
  <c r="V59" i="192"/>
  <c r="W59" i="192"/>
  <c r="U60" i="192"/>
  <c r="V60" i="192"/>
  <c r="W60" i="192"/>
  <c r="U61" i="192"/>
  <c r="V61" i="192"/>
  <c r="W61" i="192"/>
  <c r="U62" i="192"/>
  <c r="V62" i="192"/>
  <c r="W62" i="192"/>
  <c r="U63" i="192"/>
  <c r="V63" i="192"/>
  <c r="W63" i="192"/>
  <c r="U64" i="192"/>
  <c r="V64" i="192"/>
  <c r="W64" i="192"/>
  <c r="U65" i="192"/>
  <c r="V65" i="192"/>
  <c r="W65" i="192"/>
  <c r="U66" i="192"/>
  <c r="V66" i="192"/>
  <c r="W66" i="192"/>
  <c r="U67" i="192"/>
  <c r="V67" i="192"/>
  <c r="W67" i="192"/>
  <c r="U68" i="192"/>
  <c r="V68" i="192"/>
  <c r="W68" i="192"/>
  <c r="U69" i="192"/>
  <c r="V69" i="192"/>
  <c r="W69" i="192"/>
  <c r="U70" i="192"/>
  <c r="V70" i="192"/>
  <c r="W70" i="192"/>
  <c r="U71" i="192"/>
  <c r="V71" i="192"/>
  <c r="W71" i="192"/>
  <c r="U72" i="192"/>
  <c r="V72" i="192"/>
  <c r="W72" i="192"/>
  <c r="U73" i="192"/>
  <c r="V73" i="192"/>
  <c r="W73" i="192"/>
  <c r="U74" i="192"/>
  <c r="V74" i="192"/>
  <c r="W74" i="192"/>
  <c r="U75" i="192"/>
  <c r="V75" i="192"/>
  <c r="W75" i="192"/>
  <c r="W76" i="192"/>
  <c r="W84" i="192"/>
  <c r="X11" i="223"/>
  <c r="X7" i="191"/>
  <c r="Z7" i="191"/>
  <c r="AB7" i="191"/>
  <c r="AC7" i="191"/>
  <c r="X8" i="191"/>
  <c r="Z8" i="191"/>
  <c r="AB8" i="191"/>
  <c r="AC8" i="191"/>
  <c r="X9" i="191"/>
  <c r="Z9" i="191"/>
  <c r="AB9" i="191"/>
  <c r="AC9" i="191"/>
  <c r="X10" i="191"/>
  <c r="Z10" i="191"/>
  <c r="AB10" i="191"/>
  <c r="AC10" i="191"/>
  <c r="X11" i="191"/>
  <c r="Z11" i="191"/>
  <c r="AB11" i="191"/>
  <c r="AC11" i="191"/>
  <c r="X12" i="191"/>
  <c r="Z12" i="191"/>
  <c r="AB12" i="191"/>
  <c r="AC12" i="191"/>
  <c r="X13" i="191"/>
  <c r="Z13" i="191"/>
  <c r="AB13" i="191"/>
  <c r="AC13" i="191"/>
  <c r="X14" i="191"/>
  <c r="Z14" i="191"/>
  <c r="AB14" i="191"/>
  <c r="AC14" i="191"/>
  <c r="X15" i="191"/>
  <c r="Z15" i="191"/>
  <c r="AB15" i="191"/>
  <c r="AC15" i="191"/>
  <c r="X16" i="191"/>
  <c r="Z16" i="191"/>
  <c r="AB16" i="191"/>
  <c r="AC16" i="191"/>
  <c r="X17" i="191"/>
  <c r="Z17" i="191"/>
  <c r="AB17" i="191"/>
  <c r="AC17" i="191"/>
  <c r="X18" i="191"/>
  <c r="Z18" i="191"/>
  <c r="AB18" i="191"/>
  <c r="AC18" i="191"/>
  <c r="X19" i="191"/>
  <c r="Z19" i="191"/>
  <c r="AB19" i="191"/>
  <c r="AC19" i="191"/>
  <c r="X20" i="191"/>
  <c r="Z20" i="191"/>
  <c r="AB20" i="191"/>
  <c r="AC20" i="191"/>
  <c r="X21" i="191"/>
  <c r="Z21" i="191"/>
  <c r="AB21" i="191"/>
  <c r="AC21" i="191"/>
  <c r="X22" i="191"/>
  <c r="Z22" i="191"/>
  <c r="AB22" i="191"/>
  <c r="AC22" i="191"/>
  <c r="X23" i="191"/>
  <c r="Z23" i="191"/>
  <c r="AB23" i="191"/>
  <c r="AC23" i="191"/>
  <c r="X24" i="191"/>
  <c r="Z24" i="191"/>
  <c r="AB24" i="191"/>
  <c r="AC24" i="191"/>
  <c r="X25" i="191"/>
  <c r="Z25" i="191"/>
  <c r="AB25" i="191"/>
  <c r="AC25" i="191"/>
  <c r="X26" i="191"/>
  <c r="Z26" i="191"/>
  <c r="AB26" i="191"/>
  <c r="AC26" i="191"/>
  <c r="X27" i="191"/>
  <c r="Z27" i="191"/>
  <c r="AB27" i="191"/>
  <c r="AC27" i="191"/>
  <c r="X28" i="191"/>
  <c r="Z28" i="191"/>
  <c r="AB28" i="191"/>
  <c r="AC28" i="191"/>
  <c r="X29" i="191"/>
  <c r="Z29" i="191"/>
  <c r="AB29" i="191"/>
  <c r="AC29" i="191"/>
  <c r="X30" i="191"/>
  <c r="Z30" i="191"/>
  <c r="AB30" i="191"/>
  <c r="AC30" i="191"/>
  <c r="X31" i="191"/>
  <c r="Z31" i="191"/>
  <c r="AB31" i="191"/>
  <c r="AC31" i="191"/>
  <c r="X32" i="191"/>
  <c r="Z32" i="191"/>
  <c r="AB32" i="191"/>
  <c r="AC32" i="191"/>
  <c r="X33" i="191"/>
  <c r="Z33" i="191"/>
  <c r="AB33" i="191"/>
  <c r="AC33" i="191"/>
  <c r="X34" i="191"/>
  <c r="Z34" i="191"/>
  <c r="AB34" i="191"/>
  <c r="AC34" i="191"/>
  <c r="X35" i="191"/>
  <c r="Z35" i="191"/>
  <c r="AB35" i="191"/>
  <c r="AC35" i="191"/>
  <c r="X36" i="191"/>
  <c r="Z36" i="191"/>
  <c r="AB36" i="191"/>
  <c r="AC36" i="191"/>
  <c r="X37" i="191"/>
  <c r="Z37" i="191"/>
  <c r="AB37" i="191"/>
  <c r="AC37" i="191"/>
  <c r="X38" i="191"/>
  <c r="Z38" i="191"/>
  <c r="AB38" i="191"/>
  <c r="AC38" i="191"/>
  <c r="X39" i="191"/>
  <c r="Z39" i="191"/>
  <c r="AB39" i="191"/>
  <c r="AC39" i="191"/>
  <c r="X40" i="191"/>
  <c r="Z40" i="191"/>
  <c r="AB40" i="191"/>
  <c r="AC40" i="191"/>
  <c r="X41" i="191"/>
  <c r="Z41" i="191"/>
  <c r="AB41" i="191"/>
  <c r="AC41" i="191"/>
  <c r="X42" i="191"/>
  <c r="Z42" i="191"/>
  <c r="AB42" i="191"/>
  <c r="AC42" i="191"/>
  <c r="X43" i="191"/>
  <c r="Z43" i="191"/>
  <c r="AB43" i="191"/>
  <c r="AC43" i="191"/>
  <c r="X44" i="191"/>
  <c r="Z44" i="191"/>
  <c r="AB44" i="191"/>
  <c r="AC44" i="191"/>
  <c r="X45" i="191"/>
  <c r="Z45" i="191"/>
  <c r="AB45" i="191"/>
  <c r="AC45" i="191"/>
  <c r="X46" i="191"/>
  <c r="Z46" i="191"/>
  <c r="AB46" i="191"/>
  <c r="AC46" i="191"/>
  <c r="X47" i="191"/>
  <c r="Z47" i="191"/>
  <c r="AB47" i="191"/>
  <c r="AC47" i="191"/>
  <c r="X48" i="191"/>
  <c r="Z48" i="191"/>
  <c r="AB48" i="191"/>
  <c r="AC48" i="191"/>
  <c r="X49" i="191"/>
  <c r="Z49" i="191"/>
  <c r="AB49" i="191"/>
  <c r="AC49" i="191"/>
  <c r="X50" i="191"/>
  <c r="Z50" i="191"/>
  <c r="AB50" i="191"/>
  <c r="AC50" i="191"/>
  <c r="X51" i="191"/>
  <c r="Z51" i="191"/>
  <c r="AB51" i="191"/>
  <c r="AC51" i="191"/>
  <c r="X52" i="191"/>
  <c r="Z52" i="191"/>
  <c r="AB52" i="191"/>
  <c r="AC52" i="191"/>
  <c r="X53" i="191"/>
  <c r="Z53" i="191"/>
  <c r="AB53" i="191"/>
  <c r="AC53" i="191"/>
  <c r="X54" i="191"/>
  <c r="Z54" i="191"/>
  <c r="AB54" i="191"/>
  <c r="AC54" i="191"/>
  <c r="X55" i="191"/>
  <c r="Z55" i="191"/>
  <c r="AB55" i="191"/>
  <c r="AC55" i="191"/>
  <c r="X56" i="191"/>
  <c r="Z56" i="191"/>
  <c r="AB56" i="191"/>
  <c r="AC56" i="191"/>
  <c r="X57" i="191"/>
  <c r="Z57" i="191"/>
  <c r="AB57" i="191"/>
  <c r="AC57" i="191"/>
  <c r="X58" i="191"/>
  <c r="Z58" i="191"/>
  <c r="AB58" i="191"/>
  <c r="AC58" i="191"/>
  <c r="X59" i="191"/>
  <c r="Z59" i="191"/>
  <c r="AB59" i="191"/>
  <c r="AC59" i="191"/>
  <c r="X60" i="191"/>
  <c r="Z60" i="191"/>
  <c r="AB60" i="191"/>
  <c r="AC60" i="191"/>
  <c r="X61" i="191"/>
  <c r="Z61" i="191"/>
  <c r="AB61" i="191"/>
  <c r="AC61" i="191"/>
  <c r="X62" i="191"/>
  <c r="Z62" i="191"/>
  <c r="AB62" i="191"/>
  <c r="AC62" i="191"/>
  <c r="X63" i="191"/>
  <c r="Z63" i="191"/>
  <c r="AB63" i="191"/>
  <c r="AC63" i="191"/>
  <c r="X64" i="191"/>
  <c r="Z64" i="191"/>
  <c r="AB64" i="191"/>
  <c r="AC64" i="191"/>
  <c r="X65" i="191"/>
  <c r="Z65" i="191"/>
  <c r="AB65" i="191"/>
  <c r="AC65" i="191"/>
  <c r="X66" i="191"/>
  <c r="Z66" i="191"/>
  <c r="AB66" i="191"/>
  <c r="AC66" i="191"/>
  <c r="X67" i="191"/>
  <c r="Z67" i="191"/>
  <c r="AB67" i="191"/>
  <c r="AC67" i="191"/>
  <c r="X68" i="191"/>
  <c r="Z68" i="191"/>
  <c r="AB68" i="191"/>
  <c r="AC68" i="191"/>
  <c r="X69" i="191"/>
  <c r="Z69" i="191"/>
  <c r="AB69" i="191"/>
  <c r="AC69" i="191"/>
  <c r="X70" i="191"/>
  <c r="Z70" i="191"/>
  <c r="AB70" i="191"/>
  <c r="AC70" i="191"/>
  <c r="X71" i="191"/>
  <c r="Z71" i="191"/>
  <c r="AB71" i="191"/>
  <c r="AC71" i="191"/>
  <c r="X72" i="191"/>
  <c r="Z72" i="191"/>
  <c r="AB72" i="191"/>
  <c r="AC72" i="191"/>
  <c r="X73" i="191"/>
  <c r="Z73" i="191"/>
  <c r="AB73" i="191"/>
  <c r="AC73" i="191"/>
  <c r="X74" i="191"/>
  <c r="Z74" i="191"/>
  <c r="AB74" i="191"/>
  <c r="AC74" i="191"/>
  <c r="X75" i="191"/>
  <c r="Z75" i="191"/>
  <c r="AB75" i="191"/>
  <c r="AC75" i="191"/>
  <c r="L100" i="167"/>
  <c r="Z83" i="191"/>
  <c r="AB83" i="191" s="1"/>
  <c r="AC83" i="191" s="1"/>
  <c r="AU83" i="191" s="1"/>
  <c r="X7" i="190"/>
  <c r="Z7" i="190"/>
  <c r="X8" i="190"/>
  <c r="Z8" i="190"/>
  <c r="X9" i="190"/>
  <c r="Z9" i="190"/>
  <c r="X10" i="190"/>
  <c r="Z10" i="190"/>
  <c r="AB10" i="190" s="1"/>
  <c r="AC10" i="190" s="1"/>
  <c r="X11" i="190"/>
  <c r="Z11" i="190"/>
  <c r="X12" i="190"/>
  <c r="Z12" i="190"/>
  <c r="X13" i="190"/>
  <c r="Z13" i="190"/>
  <c r="X14" i="190"/>
  <c r="Z14" i="190"/>
  <c r="X15" i="190"/>
  <c r="Z15" i="190"/>
  <c r="X16" i="190"/>
  <c r="Z16" i="190"/>
  <c r="AB16" i="190" s="1"/>
  <c r="AC16" i="190" s="1"/>
  <c r="X17" i="190"/>
  <c r="Z17" i="190"/>
  <c r="X18" i="190"/>
  <c r="Z18" i="190"/>
  <c r="X19" i="190"/>
  <c r="Z19" i="190"/>
  <c r="X20" i="190"/>
  <c r="Z20" i="190"/>
  <c r="X21" i="190"/>
  <c r="Z21" i="190"/>
  <c r="AB21" i="190" s="1"/>
  <c r="AC21" i="190" s="1"/>
  <c r="X22" i="190"/>
  <c r="Z22" i="190"/>
  <c r="X23" i="190"/>
  <c r="Z23" i="190"/>
  <c r="X24" i="190"/>
  <c r="Z24" i="190"/>
  <c r="X25" i="190"/>
  <c r="Z25" i="190"/>
  <c r="X26" i="190"/>
  <c r="Z26" i="190"/>
  <c r="AB26" i="190" s="1"/>
  <c r="AC26" i="190" s="1"/>
  <c r="X27" i="190"/>
  <c r="Z27" i="190"/>
  <c r="X28" i="190"/>
  <c r="Z28" i="190"/>
  <c r="X29" i="190"/>
  <c r="Z29" i="190"/>
  <c r="X30" i="190"/>
  <c r="Z30" i="190"/>
  <c r="X31" i="190"/>
  <c r="Z31" i="190"/>
  <c r="X32" i="190"/>
  <c r="Z32" i="190"/>
  <c r="AB32" i="190" s="1"/>
  <c r="AC32" i="190" s="1"/>
  <c r="X33" i="190"/>
  <c r="Z33" i="190"/>
  <c r="X34" i="190"/>
  <c r="Z34" i="190"/>
  <c r="X35" i="190"/>
  <c r="Z35" i="190"/>
  <c r="X36" i="190"/>
  <c r="Z36" i="190"/>
  <c r="AB36" i="190" s="1"/>
  <c r="AC36" i="190" s="1"/>
  <c r="X37" i="190"/>
  <c r="Z37" i="190"/>
  <c r="X38" i="190"/>
  <c r="Z38" i="190"/>
  <c r="AB38" i="190" s="1"/>
  <c r="AC38" i="190" s="1"/>
  <c r="X39" i="190"/>
  <c r="Z39" i="190"/>
  <c r="X40" i="190"/>
  <c r="Z40" i="190"/>
  <c r="AB40" i="190" s="1"/>
  <c r="AC40" i="190" s="1"/>
  <c r="X41" i="190"/>
  <c r="Z41" i="190"/>
  <c r="X42" i="190"/>
  <c r="Z42" i="190"/>
  <c r="X43" i="190"/>
  <c r="Z43" i="190"/>
  <c r="X44" i="190"/>
  <c r="Z44" i="190"/>
  <c r="AB44" i="190" s="1"/>
  <c r="AC44" i="190" s="1"/>
  <c r="X45" i="190"/>
  <c r="Z45" i="190"/>
  <c r="X46" i="190"/>
  <c r="Z46" i="190"/>
  <c r="AB46" i="190" s="1"/>
  <c r="AC46" i="190" s="1"/>
  <c r="X47" i="190"/>
  <c r="Z47" i="190"/>
  <c r="X48" i="190"/>
  <c r="Z48" i="190"/>
  <c r="AB48" i="190" s="1"/>
  <c r="AC48" i="190" s="1"/>
  <c r="X49" i="190"/>
  <c r="Z49" i="190"/>
  <c r="X50" i="190"/>
  <c r="Z50" i="190"/>
  <c r="AB50" i="190" s="1"/>
  <c r="AC50" i="190" s="1"/>
  <c r="X51" i="190"/>
  <c r="Z51" i="190"/>
  <c r="X52" i="190"/>
  <c r="Z52" i="190"/>
  <c r="AB52" i="190" s="1"/>
  <c r="AC52" i="190" s="1"/>
  <c r="X53" i="190"/>
  <c r="Z53" i="190"/>
  <c r="X54" i="190"/>
  <c r="Z54" i="190"/>
  <c r="AB54" i="190" s="1"/>
  <c r="AC54" i="190" s="1"/>
  <c r="X55" i="190"/>
  <c r="Z55" i="190"/>
  <c r="X56" i="190"/>
  <c r="Z56" i="190"/>
  <c r="AB56" i="190" s="1"/>
  <c r="AC56" i="190" s="1"/>
  <c r="X57" i="190"/>
  <c r="Z57" i="190"/>
  <c r="X58" i="190"/>
  <c r="Z58" i="190"/>
  <c r="AB58" i="190" s="1"/>
  <c r="AC58" i="190" s="1"/>
  <c r="X59" i="190"/>
  <c r="Z59" i="190"/>
  <c r="X60" i="190"/>
  <c r="Z60" i="190"/>
  <c r="AB60" i="190" s="1"/>
  <c r="AC60" i="190" s="1"/>
  <c r="X61" i="190"/>
  <c r="Z61" i="190"/>
  <c r="X62" i="190"/>
  <c r="Z62" i="190"/>
  <c r="AB62" i="190" s="1"/>
  <c r="AC62" i="190" s="1"/>
  <c r="X63" i="190"/>
  <c r="Z63" i="190"/>
  <c r="X64" i="190"/>
  <c r="Z64" i="190"/>
  <c r="AB64" i="190" s="1"/>
  <c r="AC64" i="190" s="1"/>
  <c r="X65" i="190"/>
  <c r="Z65" i="190"/>
  <c r="X66" i="190"/>
  <c r="Z66" i="190"/>
  <c r="AB66" i="190" s="1"/>
  <c r="AC66" i="190" s="1"/>
  <c r="X67" i="190"/>
  <c r="Z67" i="190"/>
  <c r="X68" i="190"/>
  <c r="Z68" i="190"/>
  <c r="AB68" i="190" s="1"/>
  <c r="AC68" i="190" s="1"/>
  <c r="X69" i="190"/>
  <c r="Z69" i="190"/>
  <c r="X70" i="190"/>
  <c r="Z70" i="190"/>
  <c r="AB70" i="190" s="1"/>
  <c r="AC70" i="190" s="1"/>
  <c r="X71" i="190"/>
  <c r="Z71" i="190"/>
  <c r="X72" i="190"/>
  <c r="Z72" i="190"/>
  <c r="AB72" i="190" s="1"/>
  <c r="AC72" i="190" s="1"/>
  <c r="X73" i="190"/>
  <c r="Z73" i="190"/>
  <c r="X74" i="190"/>
  <c r="Z74" i="190"/>
  <c r="AB74" i="190" s="1"/>
  <c r="AC74" i="190" s="1"/>
  <c r="X75" i="190"/>
  <c r="Z75" i="190"/>
  <c r="AB8" i="190"/>
  <c r="AC8" i="190" s="1"/>
  <c r="AB9" i="190"/>
  <c r="AC9" i="190" s="1"/>
  <c r="AB12" i="190"/>
  <c r="AC12" i="190" s="1"/>
  <c r="AB13" i="190"/>
  <c r="AC13" i="190" s="1"/>
  <c r="AB14" i="190"/>
  <c r="AC14" i="190" s="1"/>
  <c r="AB17" i="190"/>
  <c r="AC17" i="190" s="1"/>
  <c r="AB18" i="190"/>
  <c r="AC18" i="190" s="1"/>
  <c r="AB20" i="190"/>
  <c r="AC20" i="190" s="1"/>
  <c r="AB22" i="190"/>
  <c r="AC22" i="190" s="1"/>
  <c r="AB24" i="190"/>
  <c r="AC24" i="190" s="1"/>
  <c r="AB25" i="190"/>
  <c r="AC25" i="190" s="1"/>
  <c r="AB28" i="190"/>
  <c r="AC28" i="190" s="1"/>
  <c r="AB29" i="190"/>
  <c r="AC29" i="190" s="1"/>
  <c r="AB30" i="190"/>
  <c r="AC30" i="190" s="1"/>
  <c r="AB33" i="190"/>
  <c r="AC33" i="190" s="1"/>
  <c r="AB34" i="190"/>
  <c r="AC34" i="190" s="1"/>
  <c r="AB37" i="190"/>
  <c r="AC37" i="190" s="1"/>
  <c r="AB41" i="190"/>
  <c r="AC41" i="190" s="1"/>
  <c r="AB42" i="190"/>
  <c r="AC42" i="190" s="1"/>
  <c r="AB45" i="190"/>
  <c r="AC45" i="190" s="1"/>
  <c r="AB49" i="190"/>
  <c r="AC49" i="190" s="1"/>
  <c r="AB53" i="190"/>
  <c r="AC53" i="190" s="1"/>
  <c r="AB57" i="190"/>
  <c r="AC57" i="190" s="1"/>
  <c r="AB61" i="190"/>
  <c r="AC61" i="190" s="1"/>
  <c r="AB65" i="190"/>
  <c r="AC65" i="190" s="1"/>
  <c r="AB69" i="190"/>
  <c r="AC69" i="190" s="1"/>
  <c r="AB73" i="190"/>
  <c r="AC73" i="190" s="1"/>
  <c r="Z78" i="190"/>
  <c r="AB78" i="190" s="1"/>
  <c r="AC78" i="190" s="1"/>
  <c r="AU78" i="190" s="1"/>
  <c r="L101" i="167"/>
  <c r="Z82" i="190"/>
  <c r="AT82" i="190" s="1"/>
  <c r="Z83" i="190"/>
  <c r="AB83" i="190"/>
  <c r="AC83" i="190" s="1"/>
  <c r="AU83" i="190" s="1"/>
  <c r="X7" i="242"/>
  <c r="Z7" i="242"/>
  <c r="AB7" i="242"/>
  <c r="AC7" i="242"/>
  <c r="X8" i="242"/>
  <c r="Z8" i="242"/>
  <c r="AB8" i="242"/>
  <c r="AC8" i="242"/>
  <c r="X9" i="242"/>
  <c r="Z9" i="242"/>
  <c r="AB9" i="242"/>
  <c r="AC9" i="242"/>
  <c r="X10" i="242"/>
  <c r="Z10" i="242"/>
  <c r="AB10" i="242"/>
  <c r="AC10" i="242"/>
  <c r="X11" i="242"/>
  <c r="Z11" i="242"/>
  <c r="AB11" i="242"/>
  <c r="AC11" i="242"/>
  <c r="X12" i="242"/>
  <c r="Z12" i="242"/>
  <c r="AB12" i="242"/>
  <c r="AC12" i="242"/>
  <c r="X13" i="242"/>
  <c r="Z13" i="242"/>
  <c r="AB13" i="242"/>
  <c r="AC13" i="242"/>
  <c r="X14" i="242"/>
  <c r="Z14" i="242"/>
  <c r="AB14" i="242"/>
  <c r="AC14" i="242"/>
  <c r="X15" i="242"/>
  <c r="Z15" i="242"/>
  <c r="AB15" i="242"/>
  <c r="AC15" i="242"/>
  <c r="X16" i="242"/>
  <c r="Z16" i="242"/>
  <c r="AB16" i="242"/>
  <c r="AC16" i="242"/>
  <c r="X17" i="242"/>
  <c r="Z17" i="242"/>
  <c r="AB17" i="242"/>
  <c r="AC17" i="242"/>
  <c r="X18" i="242"/>
  <c r="Z18" i="242"/>
  <c r="AB18" i="242"/>
  <c r="AC18" i="242"/>
  <c r="X19" i="242"/>
  <c r="Z19" i="242"/>
  <c r="AB19" i="242"/>
  <c r="AC19" i="242"/>
  <c r="X20" i="242"/>
  <c r="Z20" i="242"/>
  <c r="AB20" i="242"/>
  <c r="AC20" i="242"/>
  <c r="X21" i="242"/>
  <c r="Z21" i="242"/>
  <c r="AB21" i="242"/>
  <c r="AC21" i="242"/>
  <c r="X22" i="242"/>
  <c r="Z22" i="242"/>
  <c r="AB22" i="242"/>
  <c r="AC22" i="242"/>
  <c r="X23" i="242"/>
  <c r="Z23" i="242"/>
  <c r="AB23" i="242"/>
  <c r="AC23" i="242"/>
  <c r="X24" i="242"/>
  <c r="Z24" i="242"/>
  <c r="AB24" i="242"/>
  <c r="AC24" i="242"/>
  <c r="X25" i="242"/>
  <c r="Z25" i="242"/>
  <c r="AB25" i="242"/>
  <c r="AC25" i="242"/>
  <c r="X26" i="242"/>
  <c r="Z26" i="242"/>
  <c r="AB26" i="242"/>
  <c r="AC26" i="242"/>
  <c r="X27" i="242"/>
  <c r="Z27" i="242"/>
  <c r="AB27" i="242"/>
  <c r="AC27" i="242"/>
  <c r="X28" i="242"/>
  <c r="Z28" i="242"/>
  <c r="AB28" i="242"/>
  <c r="AC28" i="242"/>
  <c r="X29" i="242"/>
  <c r="Z29" i="242"/>
  <c r="AB29" i="242"/>
  <c r="AC29" i="242"/>
  <c r="X30" i="242"/>
  <c r="Z30" i="242"/>
  <c r="AB30" i="242"/>
  <c r="AC30" i="242"/>
  <c r="X31" i="242"/>
  <c r="Z31" i="242"/>
  <c r="AB31" i="242"/>
  <c r="AC31" i="242"/>
  <c r="X32" i="242"/>
  <c r="Z32" i="242"/>
  <c r="AB32" i="242"/>
  <c r="AC32" i="242"/>
  <c r="X33" i="242"/>
  <c r="Z33" i="242"/>
  <c r="AB33" i="242"/>
  <c r="AC33" i="242"/>
  <c r="X34" i="242"/>
  <c r="Z34" i="242"/>
  <c r="AB34" i="242"/>
  <c r="AC34" i="242"/>
  <c r="X35" i="242"/>
  <c r="Z35" i="242"/>
  <c r="AB35" i="242"/>
  <c r="AC35" i="242"/>
  <c r="X36" i="242"/>
  <c r="Z36" i="242"/>
  <c r="AB36" i="242"/>
  <c r="AC36" i="242"/>
  <c r="X37" i="242"/>
  <c r="Z37" i="242"/>
  <c r="AB37" i="242"/>
  <c r="AC37" i="242"/>
  <c r="X38" i="242"/>
  <c r="Z38" i="242"/>
  <c r="AB38" i="242"/>
  <c r="AC38" i="242"/>
  <c r="X39" i="242"/>
  <c r="Z39" i="242"/>
  <c r="AB39" i="242"/>
  <c r="AC39" i="242"/>
  <c r="X40" i="242"/>
  <c r="Z40" i="242"/>
  <c r="AB40" i="242"/>
  <c r="AC40" i="242"/>
  <c r="X41" i="242"/>
  <c r="Z41" i="242"/>
  <c r="AB41" i="242"/>
  <c r="AC41" i="242"/>
  <c r="X42" i="242"/>
  <c r="Z42" i="242"/>
  <c r="AB42" i="242"/>
  <c r="AC42" i="242"/>
  <c r="X43" i="242"/>
  <c r="Z43" i="242"/>
  <c r="AB43" i="242"/>
  <c r="AC43" i="242"/>
  <c r="X44" i="242"/>
  <c r="Z44" i="242"/>
  <c r="AB44" i="242"/>
  <c r="AC44" i="242"/>
  <c r="X45" i="242"/>
  <c r="Z45" i="242"/>
  <c r="AB45" i="242"/>
  <c r="AC45" i="242"/>
  <c r="X46" i="242"/>
  <c r="Z46" i="242"/>
  <c r="AB46" i="242"/>
  <c r="AC46" i="242"/>
  <c r="X47" i="242"/>
  <c r="Z47" i="242"/>
  <c r="AB47" i="242"/>
  <c r="AC47" i="242"/>
  <c r="X48" i="242"/>
  <c r="Z48" i="242"/>
  <c r="AB48" i="242"/>
  <c r="AC48" i="242"/>
  <c r="X49" i="242"/>
  <c r="Z49" i="242"/>
  <c r="AB49" i="242"/>
  <c r="AC49" i="242"/>
  <c r="X50" i="242"/>
  <c r="Z50" i="242"/>
  <c r="AB50" i="242"/>
  <c r="AC50" i="242"/>
  <c r="X51" i="242"/>
  <c r="Z51" i="242"/>
  <c r="AB51" i="242"/>
  <c r="AC51" i="242"/>
  <c r="X52" i="242"/>
  <c r="Z52" i="242"/>
  <c r="AB52" i="242"/>
  <c r="AC52" i="242"/>
  <c r="X53" i="242"/>
  <c r="Z53" i="242"/>
  <c r="AB53" i="242"/>
  <c r="AC53" i="242"/>
  <c r="X54" i="242"/>
  <c r="Z54" i="242"/>
  <c r="AB54" i="242"/>
  <c r="AC54" i="242"/>
  <c r="X55" i="242"/>
  <c r="Z55" i="242"/>
  <c r="AB55" i="242"/>
  <c r="AC55" i="242"/>
  <c r="X56" i="242"/>
  <c r="Z56" i="242"/>
  <c r="AB56" i="242"/>
  <c r="AC56" i="242"/>
  <c r="X57" i="242"/>
  <c r="Z57" i="242"/>
  <c r="AB57" i="242"/>
  <c r="AC57" i="242"/>
  <c r="X58" i="242"/>
  <c r="Z58" i="242"/>
  <c r="AB58" i="242"/>
  <c r="AC58" i="242"/>
  <c r="X59" i="242"/>
  <c r="Z59" i="242"/>
  <c r="AB59" i="242"/>
  <c r="AC59" i="242"/>
  <c r="X60" i="242"/>
  <c r="Z60" i="242"/>
  <c r="AB60" i="242"/>
  <c r="AC60" i="242"/>
  <c r="X61" i="242"/>
  <c r="Z61" i="242"/>
  <c r="AB61" i="242"/>
  <c r="AC61" i="242"/>
  <c r="X62" i="242"/>
  <c r="Z62" i="242"/>
  <c r="AB62" i="242"/>
  <c r="AC62" i="242"/>
  <c r="X63" i="242"/>
  <c r="Z63" i="242"/>
  <c r="AB63" i="242"/>
  <c r="AC63" i="242"/>
  <c r="X64" i="242"/>
  <c r="Z64" i="242"/>
  <c r="AB64" i="242"/>
  <c r="AC64" i="242"/>
  <c r="X65" i="242"/>
  <c r="Z65" i="242"/>
  <c r="AB65" i="242"/>
  <c r="AC65" i="242"/>
  <c r="X66" i="242"/>
  <c r="Z66" i="242"/>
  <c r="AB66" i="242"/>
  <c r="AC66" i="242"/>
  <c r="X67" i="242"/>
  <c r="Z67" i="242"/>
  <c r="AB67" i="242"/>
  <c r="AC67" i="242"/>
  <c r="X68" i="242"/>
  <c r="Z68" i="242"/>
  <c r="AB68" i="242"/>
  <c r="AC68" i="242"/>
  <c r="X69" i="242"/>
  <c r="Z69" i="242"/>
  <c r="AB69" i="242"/>
  <c r="AC69" i="242"/>
  <c r="X70" i="242"/>
  <c r="Z70" i="242"/>
  <c r="AB70" i="242"/>
  <c r="AC70" i="242"/>
  <c r="X71" i="242"/>
  <c r="Z71" i="242"/>
  <c r="AB71" i="242"/>
  <c r="AC71" i="242"/>
  <c r="X72" i="242"/>
  <c r="Z72" i="242"/>
  <c r="AB72" i="242"/>
  <c r="AC72" i="242"/>
  <c r="X73" i="242"/>
  <c r="Z73" i="242"/>
  <c r="AB73" i="242"/>
  <c r="AC73" i="242"/>
  <c r="X74" i="242"/>
  <c r="Z74" i="242"/>
  <c r="AB74" i="242"/>
  <c r="AC74" i="242"/>
  <c r="X75" i="242"/>
  <c r="Z75" i="242"/>
  <c r="AB75" i="242"/>
  <c r="AC75" i="242"/>
  <c r="Z78" i="242"/>
  <c r="AT78" i="242" s="1"/>
  <c r="L102" i="167"/>
  <c r="Z80" i="242" s="1"/>
  <c r="AT80" i="242" s="1"/>
  <c r="Z83" i="242"/>
  <c r="AB83" i="242"/>
  <c r="AC83" i="242" s="1"/>
  <c r="AU83" i="242" s="1"/>
  <c r="X7" i="196"/>
  <c r="Z7" i="196"/>
  <c r="X8" i="196"/>
  <c r="Z8" i="196"/>
  <c r="X9" i="196"/>
  <c r="Z9" i="196"/>
  <c r="AB9" i="196" s="1"/>
  <c r="AC9" i="196" s="1"/>
  <c r="X10" i="196"/>
  <c r="Z10" i="196"/>
  <c r="X11" i="196"/>
  <c r="Z11" i="196"/>
  <c r="X12" i="196"/>
  <c r="Z12" i="196"/>
  <c r="AB12" i="196" s="1"/>
  <c r="AC12" i="196" s="1"/>
  <c r="X13" i="196"/>
  <c r="Z13" i="196"/>
  <c r="AB13" i="196" s="1"/>
  <c r="AC13" i="196" s="1"/>
  <c r="X14" i="196"/>
  <c r="Z14" i="196"/>
  <c r="AB14" i="196" s="1"/>
  <c r="AC14" i="196" s="1"/>
  <c r="X15" i="196"/>
  <c r="Z15" i="196"/>
  <c r="AB15" i="196" s="1"/>
  <c r="AC15" i="196" s="1"/>
  <c r="X16" i="196"/>
  <c r="Z16" i="196"/>
  <c r="X17" i="196"/>
  <c r="Z17" i="196"/>
  <c r="AB17" i="196" s="1"/>
  <c r="AC17" i="196" s="1"/>
  <c r="X18" i="196"/>
  <c r="Z18" i="196"/>
  <c r="X19" i="196"/>
  <c r="Z19" i="196"/>
  <c r="X20" i="196"/>
  <c r="Z20" i="196"/>
  <c r="AB20" i="196" s="1"/>
  <c r="AC20" i="196" s="1"/>
  <c r="X21" i="196"/>
  <c r="Z21" i="196"/>
  <c r="AB21" i="196" s="1"/>
  <c r="AC21" i="196" s="1"/>
  <c r="X22" i="196"/>
  <c r="Z22" i="196"/>
  <c r="AB22" i="196" s="1"/>
  <c r="AC22" i="196" s="1"/>
  <c r="X23" i="196"/>
  <c r="Z23" i="196"/>
  <c r="X24" i="196"/>
  <c r="Z24" i="196"/>
  <c r="AB24" i="196" s="1"/>
  <c r="AC24" i="196" s="1"/>
  <c r="X25" i="196"/>
  <c r="Z25" i="196"/>
  <c r="AB25" i="196" s="1"/>
  <c r="AC25" i="196" s="1"/>
  <c r="X26" i="196"/>
  <c r="Z26" i="196"/>
  <c r="AB26" i="196" s="1"/>
  <c r="AC26" i="196" s="1"/>
  <c r="X27" i="196"/>
  <c r="Z27" i="196"/>
  <c r="AB27" i="196" s="1"/>
  <c r="AC27" i="196" s="1"/>
  <c r="X28" i="196"/>
  <c r="Z28" i="196"/>
  <c r="AB28" i="196" s="1"/>
  <c r="AC28" i="196" s="1"/>
  <c r="X29" i="196"/>
  <c r="Z29" i="196"/>
  <c r="AB29" i="196" s="1"/>
  <c r="AC29" i="196" s="1"/>
  <c r="X30" i="196"/>
  <c r="Z30" i="196"/>
  <c r="AB30" i="196" s="1"/>
  <c r="AC30" i="196" s="1"/>
  <c r="X31" i="196"/>
  <c r="Z31" i="196"/>
  <c r="AB31" i="196" s="1"/>
  <c r="AC31" i="196" s="1"/>
  <c r="X32" i="196"/>
  <c r="Z32" i="196"/>
  <c r="AB32" i="196" s="1"/>
  <c r="AC32" i="196" s="1"/>
  <c r="X33" i="196"/>
  <c r="Z33" i="196"/>
  <c r="AB33" i="196" s="1"/>
  <c r="AC33" i="196" s="1"/>
  <c r="X34" i="196"/>
  <c r="Z34" i="196"/>
  <c r="AB34" i="196" s="1"/>
  <c r="AC34" i="196" s="1"/>
  <c r="X35" i="196"/>
  <c r="Z35" i="196"/>
  <c r="AB35" i="196" s="1"/>
  <c r="AC35" i="196" s="1"/>
  <c r="X36" i="196"/>
  <c r="Z36" i="196"/>
  <c r="AB36" i="196" s="1"/>
  <c r="AC36" i="196" s="1"/>
  <c r="X37" i="196"/>
  <c r="Z37" i="196"/>
  <c r="AB37" i="196" s="1"/>
  <c r="AC37" i="196" s="1"/>
  <c r="X38" i="196"/>
  <c r="Z38" i="196"/>
  <c r="AB38" i="196" s="1"/>
  <c r="AC38" i="196" s="1"/>
  <c r="X39" i="196"/>
  <c r="Z39" i="196"/>
  <c r="AB39" i="196" s="1"/>
  <c r="AC39" i="196" s="1"/>
  <c r="X40" i="196"/>
  <c r="Z40" i="196"/>
  <c r="AB40" i="196" s="1"/>
  <c r="AC40" i="196" s="1"/>
  <c r="X41" i="196"/>
  <c r="Z41" i="196"/>
  <c r="AB41" i="196" s="1"/>
  <c r="AC41" i="196" s="1"/>
  <c r="X42" i="196"/>
  <c r="Z42" i="196"/>
  <c r="AB42" i="196" s="1"/>
  <c r="AC42" i="196" s="1"/>
  <c r="X43" i="196"/>
  <c r="Z43" i="196"/>
  <c r="AB43" i="196" s="1"/>
  <c r="AC43" i="196" s="1"/>
  <c r="X44" i="196"/>
  <c r="Z44" i="196"/>
  <c r="AB44" i="196" s="1"/>
  <c r="AC44" i="196" s="1"/>
  <c r="X45" i="196"/>
  <c r="Z45" i="196"/>
  <c r="AB45" i="196" s="1"/>
  <c r="AC45" i="196" s="1"/>
  <c r="X46" i="196"/>
  <c r="Z46" i="196"/>
  <c r="AB46" i="196" s="1"/>
  <c r="AC46" i="196" s="1"/>
  <c r="X47" i="196"/>
  <c r="Z47" i="196"/>
  <c r="AB47" i="196" s="1"/>
  <c r="AC47" i="196" s="1"/>
  <c r="X48" i="196"/>
  <c r="Z48" i="196"/>
  <c r="AB48" i="196" s="1"/>
  <c r="AC48" i="196" s="1"/>
  <c r="X49" i="196"/>
  <c r="Z49" i="196"/>
  <c r="AB49" i="196" s="1"/>
  <c r="AC49" i="196" s="1"/>
  <c r="X50" i="196"/>
  <c r="Z50" i="196"/>
  <c r="AB50" i="196" s="1"/>
  <c r="AC50" i="196" s="1"/>
  <c r="X51" i="196"/>
  <c r="Z51" i="196"/>
  <c r="AB51" i="196" s="1"/>
  <c r="AC51" i="196" s="1"/>
  <c r="X52" i="196"/>
  <c r="Z52" i="196"/>
  <c r="AB52" i="196" s="1"/>
  <c r="AC52" i="196" s="1"/>
  <c r="X53" i="196"/>
  <c r="Z53" i="196"/>
  <c r="AB53" i="196" s="1"/>
  <c r="AC53" i="196" s="1"/>
  <c r="X54" i="196"/>
  <c r="Z54" i="196"/>
  <c r="AB54" i="196" s="1"/>
  <c r="AC54" i="196" s="1"/>
  <c r="X55" i="196"/>
  <c r="Z55" i="196"/>
  <c r="AB55" i="196" s="1"/>
  <c r="AC55" i="196" s="1"/>
  <c r="X56" i="196"/>
  <c r="Z56" i="196"/>
  <c r="AB56" i="196" s="1"/>
  <c r="AC56" i="196" s="1"/>
  <c r="X57" i="196"/>
  <c r="Z57" i="196"/>
  <c r="AB57" i="196" s="1"/>
  <c r="AC57" i="196" s="1"/>
  <c r="X58" i="196"/>
  <c r="Z58" i="196"/>
  <c r="AB58" i="196" s="1"/>
  <c r="AC58" i="196" s="1"/>
  <c r="X59" i="196"/>
  <c r="Z59" i="196"/>
  <c r="AB59" i="196" s="1"/>
  <c r="AC59" i="196" s="1"/>
  <c r="X60" i="196"/>
  <c r="Z60" i="196"/>
  <c r="AB60" i="196" s="1"/>
  <c r="AC60" i="196" s="1"/>
  <c r="X61" i="196"/>
  <c r="Z61" i="196"/>
  <c r="AB61" i="196" s="1"/>
  <c r="AC61" i="196" s="1"/>
  <c r="X62" i="196"/>
  <c r="Z62" i="196"/>
  <c r="AB62" i="196" s="1"/>
  <c r="AC62" i="196" s="1"/>
  <c r="X63" i="196"/>
  <c r="Z63" i="196"/>
  <c r="AB63" i="196" s="1"/>
  <c r="AC63" i="196" s="1"/>
  <c r="X64" i="196"/>
  <c r="Z64" i="196"/>
  <c r="AB64" i="196" s="1"/>
  <c r="AC64" i="196" s="1"/>
  <c r="X65" i="196"/>
  <c r="Z65" i="196"/>
  <c r="AB65" i="196" s="1"/>
  <c r="AC65" i="196" s="1"/>
  <c r="X66" i="196"/>
  <c r="Z66" i="196"/>
  <c r="AB66" i="196" s="1"/>
  <c r="AC66" i="196" s="1"/>
  <c r="X67" i="196"/>
  <c r="Z67" i="196"/>
  <c r="AB67" i="196" s="1"/>
  <c r="AC67" i="196" s="1"/>
  <c r="X68" i="196"/>
  <c r="Z68" i="196"/>
  <c r="AB68" i="196" s="1"/>
  <c r="AC68" i="196" s="1"/>
  <c r="X69" i="196"/>
  <c r="Z69" i="196"/>
  <c r="AB69" i="196" s="1"/>
  <c r="AC69" i="196" s="1"/>
  <c r="X70" i="196"/>
  <c r="Z70" i="196"/>
  <c r="AB70" i="196" s="1"/>
  <c r="AC70" i="196" s="1"/>
  <c r="X71" i="196"/>
  <c r="Z71" i="196"/>
  <c r="AB71" i="196" s="1"/>
  <c r="AC71" i="196" s="1"/>
  <c r="X72" i="196"/>
  <c r="Z72" i="196"/>
  <c r="AB72" i="196" s="1"/>
  <c r="AC72" i="196" s="1"/>
  <c r="X73" i="196"/>
  <c r="Z73" i="196"/>
  <c r="AB73" i="196" s="1"/>
  <c r="AC73" i="196" s="1"/>
  <c r="X74" i="196"/>
  <c r="Z74" i="196"/>
  <c r="AB74" i="196" s="1"/>
  <c r="AC74" i="196" s="1"/>
  <c r="X75" i="196"/>
  <c r="Z75" i="196"/>
  <c r="AB75" i="196" s="1"/>
  <c r="AC75" i="196" s="1"/>
  <c r="L103" i="167"/>
  <c r="Z80" i="196" s="1"/>
  <c r="AT80" i="196" s="1"/>
  <c r="Z82" i="196"/>
  <c r="AB82" i="196" s="1"/>
  <c r="AC82" i="196" s="1"/>
  <c r="AU82" i="196" s="1"/>
  <c r="Z83" i="196"/>
  <c r="AB10" i="196"/>
  <c r="AC10" i="196" s="1"/>
  <c r="AB18" i="196"/>
  <c r="AC18" i="196" s="1"/>
  <c r="AB83" i="196"/>
  <c r="AC83" i="196" s="1"/>
  <c r="AU83" i="196" s="1"/>
  <c r="X7" i="203"/>
  <c r="Z7" i="203"/>
  <c r="AB7" i="203"/>
  <c r="AC7" i="203"/>
  <c r="X8" i="203"/>
  <c r="Z8" i="203"/>
  <c r="AB8" i="203"/>
  <c r="AC8" i="203"/>
  <c r="X9" i="203"/>
  <c r="Z9" i="203"/>
  <c r="AB9" i="203"/>
  <c r="AC9" i="203"/>
  <c r="X10" i="203"/>
  <c r="Z10" i="203"/>
  <c r="AB10" i="203"/>
  <c r="AC10" i="203"/>
  <c r="X11" i="203"/>
  <c r="Z11" i="203"/>
  <c r="AB11" i="203"/>
  <c r="AC11" i="203"/>
  <c r="X12" i="203"/>
  <c r="Z12" i="203"/>
  <c r="AB12" i="203"/>
  <c r="AC12" i="203"/>
  <c r="X13" i="203"/>
  <c r="Z13" i="203"/>
  <c r="AB13" i="203"/>
  <c r="AC13" i="203"/>
  <c r="X14" i="203"/>
  <c r="Z14" i="203"/>
  <c r="AB14" i="203"/>
  <c r="AC14" i="203"/>
  <c r="X15" i="203"/>
  <c r="Z15" i="203"/>
  <c r="AB15" i="203"/>
  <c r="AC15" i="203"/>
  <c r="X16" i="203"/>
  <c r="Z16" i="203"/>
  <c r="AB16" i="203"/>
  <c r="AC16" i="203"/>
  <c r="X17" i="203"/>
  <c r="Z17" i="203"/>
  <c r="AB17" i="203"/>
  <c r="AC17" i="203"/>
  <c r="X18" i="203"/>
  <c r="Z18" i="203"/>
  <c r="AB18" i="203"/>
  <c r="AC18" i="203"/>
  <c r="X19" i="203"/>
  <c r="Z19" i="203"/>
  <c r="AB19" i="203"/>
  <c r="AC19" i="203"/>
  <c r="X20" i="203"/>
  <c r="Z20" i="203"/>
  <c r="AB20" i="203"/>
  <c r="AC20" i="203"/>
  <c r="X21" i="203"/>
  <c r="Z21" i="203"/>
  <c r="AB21" i="203"/>
  <c r="AC21" i="203"/>
  <c r="X22" i="203"/>
  <c r="Z22" i="203"/>
  <c r="AB22" i="203"/>
  <c r="AC22" i="203"/>
  <c r="X23" i="203"/>
  <c r="Z23" i="203"/>
  <c r="AB23" i="203"/>
  <c r="AC23" i="203"/>
  <c r="X24" i="203"/>
  <c r="Z24" i="203"/>
  <c r="AB24" i="203"/>
  <c r="AC24" i="203"/>
  <c r="X25" i="203"/>
  <c r="Z25" i="203"/>
  <c r="AB25" i="203"/>
  <c r="AC25" i="203"/>
  <c r="X26" i="203"/>
  <c r="Z26" i="203"/>
  <c r="AB26" i="203"/>
  <c r="AC26" i="203"/>
  <c r="X27" i="203"/>
  <c r="Z27" i="203"/>
  <c r="AB27" i="203"/>
  <c r="AC27" i="203"/>
  <c r="X28" i="203"/>
  <c r="Z28" i="203"/>
  <c r="AB28" i="203"/>
  <c r="AC28" i="203"/>
  <c r="X29" i="203"/>
  <c r="Z29" i="203"/>
  <c r="AB29" i="203"/>
  <c r="AC29" i="203"/>
  <c r="X30" i="203"/>
  <c r="Z30" i="203"/>
  <c r="AB30" i="203"/>
  <c r="AC30" i="203"/>
  <c r="X31" i="203"/>
  <c r="Z31" i="203"/>
  <c r="AB31" i="203"/>
  <c r="AC31" i="203"/>
  <c r="X32" i="203"/>
  <c r="Z32" i="203"/>
  <c r="AB32" i="203"/>
  <c r="AC32" i="203"/>
  <c r="X33" i="203"/>
  <c r="Z33" i="203"/>
  <c r="AB33" i="203"/>
  <c r="AC33" i="203"/>
  <c r="X34" i="203"/>
  <c r="Z34" i="203"/>
  <c r="AB34" i="203"/>
  <c r="AC34" i="203"/>
  <c r="X35" i="203"/>
  <c r="Z35" i="203"/>
  <c r="AB35" i="203"/>
  <c r="AC35" i="203"/>
  <c r="X36" i="203"/>
  <c r="Z36" i="203"/>
  <c r="AB36" i="203"/>
  <c r="AC36" i="203"/>
  <c r="X37" i="203"/>
  <c r="Z37" i="203"/>
  <c r="AB37" i="203"/>
  <c r="AC37" i="203"/>
  <c r="X38" i="203"/>
  <c r="Z38" i="203"/>
  <c r="AB38" i="203"/>
  <c r="AC38" i="203"/>
  <c r="X39" i="203"/>
  <c r="Z39" i="203"/>
  <c r="AB39" i="203"/>
  <c r="AC39" i="203"/>
  <c r="X40" i="203"/>
  <c r="Z40" i="203"/>
  <c r="AB40" i="203"/>
  <c r="AC40" i="203"/>
  <c r="X41" i="203"/>
  <c r="Z41" i="203"/>
  <c r="AB41" i="203"/>
  <c r="AC41" i="203"/>
  <c r="X42" i="203"/>
  <c r="Z42" i="203"/>
  <c r="AB42" i="203"/>
  <c r="AC42" i="203"/>
  <c r="X43" i="203"/>
  <c r="Z43" i="203"/>
  <c r="AB43" i="203"/>
  <c r="AC43" i="203"/>
  <c r="X44" i="203"/>
  <c r="Z44" i="203"/>
  <c r="AB44" i="203"/>
  <c r="AC44" i="203"/>
  <c r="X45" i="203"/>
  <c r="Z45" i="203"/>
  <c r="AB45" i="203"/>
  <c r="AC45" i="203"/>
  <c r="X46" i="203"/>
  <c r="Z46" i="203"/>
  <c r="AB46" i="203"/>
  <c r="AC46" i="203"/>
  <c r="X47" i="203"/>
  <c r="Z47" i="203"/>
  <c r="AB47" i="203"/>
  <c r="AC47" i="203"/>
  <c r="X48" i="203"/>
  <c r="Z48" i="203"/>
  <c r="AB48" i="203"/>
  <c r="AC48" i="203"/>
  <c r="X49" i="203"/>
  <c r="Z49" i="203"/>
  <c r="AB49" i="203"/>
  <c r="AC49" i="203"/>
  <c r="X50" i="203"/>
  <c r="Z50" i="203"/>
  <c r="AB50" i="203"/>
  <c r="AC50" i="203"/>
  <c r="X51" i="203"/>
  <c r="Z51" i="203"/>
  <c r="AB51" i="203"/>
  <c r="AC51" i="203"/>
  <c r="X52" i="203"/>
  <c r="Z52" i="203"/>
  <c r="AB52" i="203"/>
  <c r="AC52" i="203"/>
  <c r="X53" i="203"/>
  <c r="Z53" i="203"/>
  <c r="AB53" i="203"/>
  <c r="AC53" i="203"/>
  <c r="X54" i="203"/>
  <c r="Z54" i="203"/>
  <c r="AB54" i="203"/>
  <c r="AC54" i="203"/>
  <c r="X55" i="203"/>
  <c r="Z55" i="203"/>
  <c r="AB55" i="203"/>
  <c r="AC55" i="203"/>
  <c r="X56" i="203"/>
  <c r="Z56" i="203"/>
  <c r="AB56" i="203"/>
  <c r="AC56" i="203"/>
  <c r="X57" i="203"/>
  <c r="Z57" i="203"/>
  <c r="AB57" i="203"/>
  <c r="AC57" i="203"/>
  <c r="X58" i="203"/>
  <c r="Z58" i="203"/>
  <c r="AB58" i="203"/>
  <c r="AC58" i="203"/>
  <c r="X59" i="203"/>
  <c r="Z59" i="203"/>
  <c r="AB59" i="203"/>
  <c r="AC59" i="203"/>
  <c r="X60" i="203"/>
  <c r="Z60" i="203"/>
  <c r="AB60" i="203"/>
  <c r="AC60" i="203"/>
  <c r="X61" i="203"/>
  <c r="Z61" i="203"/>
  <c r="AB61" i="203"/>
  <c r="AC61" i="203"/>
  <c r="X62" i="203"/>
  <c r="Z62" i="203"/>
  <c r="AB62" i="203"/>
  <c r="AC62" i="203"/>
  <c r="X63" i="203"/>
  <c r="Z63" i="203"/>
  <c r="AB63" i="203"/>
  <c r="AC63" i="203"/>
  <c r="X64" i="203"/>
  <c r="Z64" i="203"/>
  <c r="AB64" i="203"/>
  <c r="AC64" i="203"/>
  <c r="X65" i="203"/>
  <c r="Z65" i="203"/>
  <c r="AB65" i="203"/>
  <c r="AC65" i="203"/>
  <c r="X66" i="203"/>
  <c r="Z66" i="203"/>
  <c r="AB66" i="203"/>
  <c r="AC66" i="203"/>
  <c r="X67" i="203"/>
  <c r="Z67" i="203"/>
  <c r="AB67" i="203"/>
  <c r="AC67" i="203"/>
  <c r="X68" i="203"/>
  <c r="Z68" i="203"/>
  <c r="AB68" i="203"/>
  <c r="AC68" i="203"/>
  <c r="X69" i="203"/>
  <c r="Z69" i="203"/>
  <c r="AB69" i="203"/>
  <c r="AC69" i="203"/>
  <c r="X70" i="203"/>
  <c r="Z70" i="203"/>
  <c r="AB70" i="203"/>
  <c r="AC70" i="203"/>
  <c r="X71" i="203"/>
  <c r="Z71" i="203"/>
  <c r="AB71" i="203"/>
  <c r="AC71" i="203"/>
  <c r="X72" i="203"/>
  <c r="Z72" i="203"/>
  <c r="AB72" i="203"/>
  <c r="AC72" i="203"/>
  <c r="X73" i="203"/>
  <c r="Z73" i="203"/>
  <c r="AB73" i="203"/>
  <c r="AC73" i="203"/>
  <c r="X74" i="203"/>
  <c r="Z74" i="203"/>
  <c r="AB74" i="203"/>
  <c r="AC74" i="203"/>
  <c r="X75" i="203"/>
  <c r="Z75" i="203"/>
  <c r="AB75" i="203"/>
  <c r="AC75" i="203"/>
  <c r="L104" i="167"/>
  <c r="Z80" i="203" s="1"/>
  <c r="Z83" i="203"/>
  <c r="AB83" i="203" s="1"/>
  <c r="AC83" i="203" s="1"/>
  <c r="AU83" i="203" s="1"/>
  <c r="X7" i="243"/>
  <c r="Z7" i="243"/>
  <c r="AB7" i="243"/>
  <c r="AC7" i="243"/>
  <c r="X8" i="243"/>
  <c r="Z8" i="243"/>
  <c r="AB8" i="243"/>
  <c r="AC8" i="243"/>
  <c r="X9" i="243"/>
  <c r="Z9" i="243"/>
  <c r="AB9" i="243"/>
  <c r="AC9" i="243"/>
  <c r="X10" i="243"/>
  <c r="Z10" i="243"/>
  <c r="AB10" i="243"/>
  <c r="AC10" i="243"/>
  <c r="X11" i="243"/>
  <c r="Z11" i="243"/>
  <c r="AB11" i="243"/>
  <c r="AC11" i="243"/>
  <c r="X12" i="243"/>
  <c r="Z12" i="243"/>
  <c r="AB12" i="243"/>
  <c r="AC12" i="243"/>
  <c r="X13" i="243"/>
  <c r="Z13" i="243"/>
  <c r="AB13" i="243"/>
  <c r="AC13" i="243"/>
  <c r="X14" i="243"/>
  <c r="Z14" i="243"/>
  <c r="AB14" i="243"/>
  <c r="AC14" i="243"/>
  <c r="X15" i="243"/>
  <c r="Z15" i="243"/>
  <c r="AB15" i="243"/>
  <c r="AC15" i="243"/>
  <c r="X16" i="243"/>
  <c r="Z16" i="243"/>
  <c r="AB16" i="243"/>
  <c r="AC16" i="243"/>
  <c r="X17" i="243"/>
  <c r="Z17" i="243"/>
  <c r="AB17" i="243"/>
  <c r="AC17" i="243"/>
  <c r="X18" i="243"/>
  <c r="Z18" i="243"/>
  <c r="AB18" i="243"/>
  <c r="AC18" i="243"/>
  <c r="X19" i="243"/>
  <c r="Z19" i="243"/>
  <c r="AB19" i="243"/>
  <c r="AC19" i="243"/>
  <c r="X20" i="243"/>
  <c r="Z20" i="243"/>
  <c r="AB20" i="243"/>
  <c r="AC20" i="243"/>
  <c r="X21" i="243"/>
  <c r="Z21" i="243"/>
  <c r="AB21" i="243"/>
  <c r="AC21" i="243"/>
  <c r="X22" i="243"/>
  <c r="Z22" i="243"/>
  <c r="AB22" i="243"/>
  <c r="AC22" i="243"/>
  <c r="X23" i="243"/>
  <c r="Z23" i="243"/>
  <c r="AB23" i="243"/>
  <c r="AC23" i="243"/>
  <c r="X24" i="243"/>
  <c r="Z24" i="243"/>
  <c r="AB24" i="243"/>
  <c r="AC24" i="243"/>
  <c r="X25" i="243"/>
  <c r="Z25" i="243"/>
  <c r="AB25" i="243"/>
  <c r="AC25" i="243"/>
  <c r="X26" i="243"/>
  <c r="Z26" i="243"/>
  <c r="AB26" i="243"/>
  <c r="AC26" i="243"/>
  <c r="X27" i="243"/>
  <c r="Z27" i="243"/>
  <c r="AB27" i="243"/>
  <c r="AC27" i="243"/>
  <c r="X28" i="243"/>
  <c r="Z28" i="243"/>
  <c r="AB28" i="243"/>
  <c r="AC28" i="243"/>
  <c r="X29" i="243"/>
  <c r="Z29" i="243"/>
  <c r="AB29" i="243"/>
  <c r="AC29" i="243"/>
  <c r="X30" i="243"/>
  <c r="Z30" i="243"/>
  <c r="AB30" i="243"/>
  <c r="AC30" i="243"/>
  <c r="X31" i="243"/>
  <c r="Z31" i="243"/>
  <c r="AB31" i="243"/>
  <c r="AC31" i="243"/>
  <c r="X32" i="243"/>
  <c r="Z32" i="243"/>
  <c r="AB32" i="243"/>
  <c r="AC32" i="243"/>
  <c r="X33" i="243"/>
  <c r="Z33" i="243"/>
  <c r="AB33" i="243"/>
  <c r="AC33" i="243"/>
  <c r="X34" i="243"/>
  <c r="Z34" i="243"/>
  <c r="AB34" i="243"/>
  <c r="AC34" i="243"/>
  <c r="X35" i="243"/>
  <c r="Z35" i="243"/>
  <c r="AB35" i="243"/>
  <c r="AC35" i="243"/>
  <c r="X36" i="243"/>
  <c r="Z36" i="243"/>
  <c r="AB36" i="243"/>
  <c r="AC36" i="243"/>
  <c r="X37" i="243"/>
  <c r="Z37" i="243"/>
  <c r="AB37" i="243"/>
  <c r="AC37" i="243"/>
  <c r="X38" i="243"/>
  <c r="Z38" i="243"/>
  <c r="AB38" i="243"/>
  <c r="AC38" i="243"/>
  <c r="X39" i="243"/>
  <c r="Z39" i="243"/>
  <c r="AB39" i="243"/>
  <c r="AC39" i="243"/>
  <c r="X40" i="243"/>
  <c r="Z40" i="243"/>
  <c r="AB40" i="243"/>
  <c r="AC40" i="243"/>
  <c r="X41" i="243"/>
  <c r="Z41" i="243"/>
  <c r="AB41" i="243"/>
  <c r="AC41" i="243"/>
  <c r="X42" i="243"/>
  <c r="Z42" i="243"/>
  <c r="AB42" i="243"/>
  <c r="AC42" i="243"/>
  <c r="X43" i="243"/>
  <c r="Z43" i="243"/>
  <c r="AB43" i="243"/>
  <c r="AC43" i="243"/>
  <c r="X44" i="243"/>
  <c r="Z44" i="243"/>
  <c r="AB44" i="243"/>
  <c r="AC44" i="243"/>
  <c r="X45" i="243"/>
  <c r="Z45" i="243"/>
  <c r="AB45" i="243"/>
  <c r="AC45" i="243"/>
  <c r="X46" i="243"/>
  <c r="Z46" i="243"/>
  <c r="AB46" i="243"/>
  <c r="AC46" i="243"/>
  <c r="X47" i="243"/>
  <c r="Z47" i="243"/>
  <c r="AB47" i="243"/>
  <c r="AC47" i="243"/>
  <c r="X48" i="243"/>
  <c r="Z48" i="243"/>
  <c r="AB48" i="243"/>
  <c r="AC48" i="243"/>
  <c r="X49" i="243"/>
  <c r="Z49" i="243"/>
  <c r="AB49" i="243"/>
  <c r="AC49" i="243"/>
  <c r="X50" i="243"/>
  <c r="Z50" i="243"/>
  <c r="AB50" i="243"/>
  <c r="AC50" i="243"/>
  <c r="X51" i="243"/>
  <c r="Z51" i="243"/>
  <c r="AB51" i="243"/>
  <c r="AC51" i="243"/>
  <c r="X52" i="243"/>
  <c r="Z52" i="243"/>
  <c r="AB52" i="243"/>
  <c r="AC52" i="243"/>
  <c r="X53" i="243"/>
  <c r="Z53" i="243"/>
  <c r="AB53" i="243"/>
  <c r="AC53" i="243"/>
  <c r="X54" i="243"/>
  <c r="Z54" i="243"/>
  <c r="AB54" i="243"/>
  <c r="AC54" i="243"/>
  <c r="X55" i="243"/>
  <c r="Z55" i="243"/>
  <c r="AB55" i="243"/>
  <c r="AC55" i="243"/>
  <c r="X56" i="243"/>
  <c r="Z56" i="243"/>
  <c r="AB56" i="243"/>
  <c r="AC56" i="243"/>
  <c r="X57" i="243"/>
  <c r="Z57" i="243"/>
  <c r="AB57" i="243"/>
  <c r="AC57" i="243"/>
  <c r="X58" i="243"/>
  <c r="Z58" i="243"/>
  <c r="AB58" i="243"/>
  <c r="AC58" i="243"/>
  <c r="X59" i="243"/>
  <c r="Z59" i="243"/>
  <c r="AB59" i="243"/>
  <c r="AC59" i="243"/>
  <c r="X60" i="243"/>
  <c r="Z60" i="243"/>
  <c r="AB60" i="243"/>
  <c r="AC60" i="243"/>
  <c r="X61" i="243"/>
  <c r="Z61" i="243"/>
  <c r="AB61" i="243"/>
  <c r="AC61" i="243"/>
  <c r="X62" i="243"/>
  <c r="Z62" i="243"/>
  <c r="AB62" i="243"/>
  <c r="AC62" i="243"/>
  <c r="X63" i="243"/>
  <c r="Z63" i="243"/>
  <c r="AB63" i="243"/>
  <c r="AC63" i="243"/>
  <c r="X64" i="243"/>
  <c r="Z64" i="243"/>
  <c r="AB64" i="243"/>
  <c r="AC64" i="243"/>
  <c r="X65" i="243"/>
  <c r="Z65" i="243"/>
  <c r="AB65" i="243"/>
  <c r="AC65" i="243"/>
  <c r="X66" i="243"/>
  <c r="Z66" i="243"/>
  <c r="AB66" i="243"/>
  <c r="AC66" i="243"/>
  <c r="X67" i="243"/>
  <c r="Z67" i="243"/>
  <c r="AB67" i="243"/>
  <c r="AC67" i="243"/>
  <c r="X68" i="243"/>
  <c r="Z68" i="243"/>
  <c r="AB68" i="243"/>
  <c r="AC68" i="243"/>
  <c r="X69" i="243"/>
  <c r="Z69" i="243"/>
  <c r="AB69" i="243"/>
  <c r="AC69" i="243"/>
  <c r="X70" i="243"/>
  <c r="Z70" i="243"/>
  <c r="AB70" i="243"/>
  <c r="AC70" i="243"/>
  <c r="X71" i="243"/>
  <c r="Z71" i="243"/>
  <c r="AB71" i="243"/>
  <c r="AC71" i="243"/>
  <c r="X72" i="243"/>
  <c r="Z72" i="243"/>
  <c r="AB72" i="243"/>
  <c r="AC72" i="243"/>
  <c r="X73" i="243"/>
  <c r="Z73" i="243"/>
  <c r="AB73" i="243"/>
  <c r="AC73" i="243"/>
  <c r="X74" i="243"/>
  <c r="Z74" i="243"/>
  <c r="AB74" i="243"/>
  <c r="AC74" i="243"/>
  <c r="X75" i="243"/>
  <c r="Z75" i="243"/>
  <c r="AB75" i="243"/>
  <c r="AC75" i="243"/>
  <c r="Z78" i="243"/>
  <c r="AB78" i="243" s="1"/>
  <c r="AC78" i="243" s="1"/>
  <c r="AU78" i="243" s="1"/>
  <c r="L105" i="167"/>
  <c r="Z83" i="243"/>
  <c r="AB83" i="243" s="1"/>
  <c r="AC83" i="243" s="1"/>
  <c r="AU83" i="243" s="1"/>
  <c r="X7" i="209"/>
  <c r="Z7" i="209"/>
  <c r="AB7" i="209" s="1"/>
  <c r="AC7" i="209" s="1"/>
  <c r="X8" i="209"/>
  <c r="Z8" i="209"/>
  <c r="X9" i="209"/>
  <c r="Z9" i="209"/>
  <c r="AB9" i="209"/>
  <c r="AC9" i="209" s="1"/>
  <c r="X10" i="209"/>
  <c r="Z10" i="209"/>
  <c r="X11" i="209"/>
  <c r="Z11" i="209"/>
  <c r="AB11" i="209" s="1"/>
  <c r="AC11" i="209" s="1"/>
  <c r="X12" i="209"/>
  <c r="Z12" i="209"/>
  <c r="X13" i="209"/>
  <c r="Z13" i="209"/>
  <c r="AB13" i="209"/>
  <c r="AC13" i="209" s="1"/>
  <c r="X14" i="209"/>
  <c r="Z14" i="209"/>
  <c r="AB14" i="209" s="1"/>
  <c r="AC14" i="209" s="1"/>
  <c r="X15" i="209"/>
  <c r="Z15" i="209"/>
  <c r="AB15" i="209"/>
  <c r="AC15" i="209" s="1"/>
  <c r="X16" i="209"/>
  <c r="Z16" i="209"/>
  <c r="X17" i="209"/>
  <c r="Z17" i="209"/>
  <c r="AB17" i="209" s="1"/>
  <c r="AC17" i="209" s="1"/>
  <c r="X18" i="209"/>
  <c r="Z18" i="209"/>
  <c r="AB18" i="209"/>
  <c r="AC18" i="209" s="1"/>
  <c r="X19" i="209"/>
  <c r="Z19" i="209"/>
  <c r="AB19" i="209" s="1"/>
  <c r="AC19" i="209" s="1"/>
  <c r="X20" i="209"/>
  <c r="Z20" i="209"/>
  <c r="X21" i="209"/>
  <c r="Z21" i="209"/>
  <c r="AB21" i="209"/>
  <c r="AC21" i="209" s="1"/>
  <c r="X22" i="209"/>
  <c r="Z22" i="209"/>
  <c r="AB22" i="209" s="1"/>
  <c r="AC22" i="209" s="1"/>
  <c r="X23" i="209"/>
  <c r="Z23" i="209"/>
  <c r="AB23" i="209"/>
  <c r="AC23" i="209" s="1"/>
  <c r="X24" i="209"/>
  <c r="Z24" i="209"/>
  <c r="X25" i="209"/>
  <c r="Z25" i="209"/>
  <c r="AB25" i="209" s="1"/>
  <c r="AC25" i="209" s="1"/>
  <c r="X26" i="209"/>
  <c r="Z26" i="209"/>
  <c r="AB26" i="209"/>
  <c r="AC26" i="209" s="1"/>
  <c r="X27" i="209"/>
  <c r="Z27" i="209"/>
  <c r="AB27" i="209" s="1"/>
  <c r="AC27" i="209" s="1"/>
  <c r="X28" i="209"/>
  <c r="Z28" i="209"/>
  <c r="X29" i="209"/>
  <c r="Z29" i="209"/>
  <c r="AB29" i="209"/>
  <c r="AC29" i="209" s="1"/>
  <c r="X30" i="209"/>
  <c r="Z30" i="209"/>
  <c r="AB30" i="209" s="1"/>
  <c r="AC30" i="209" s="1"/>
  <c r="X31" i="209"/>
  <c r="Z31" i="209"/>
  <c r="AB31" i="209"/>
  <c r="AC31" i="209" s="1"/>
  <c r="X32" i="209"/>
  <c r="Z32" i="209"/>
  <c r="X33" i="209"/>
  <c r="Z33" i="209"/>
  <c r="AB33" i="209" s="1"/>
  <c r="AC33" i="209" s="1"/>
  <c r="X34" i="209"/>
  <c r="Z34" i="209"/>
  <c r="AB34" i="209"/>
  <c r="AC34" i="209" s="1"/>
  <c r="X35" i="209"/>
  <c r="Z35" i="209"/>
  <c r="AB35" i="209" s="1"/>
  <c r="AC35" i="209" s="1"/>
  <c r="X36" i="209"/>
  <c r="Z36" i="209"/>
  <c r="X37" i="209"/>
  <c r="Z37" i="209"/>
  <c r="AB37" i="209"/>
  <c r="AC37" i="209" s="1"/>
  <c r="X38" i="209"/>
  <c r="Z38" i="209"/>
  <c r="AB38" i="209" s="1"/>
  <c r="AC38" i="209" s="1"/>
  <c r="X39" i="209"/>
  <c r="Z39" i="209"/>
  <c r="AB39" i="209"/>
  <c r="AC39" i="209" s="1"/>
  <c r="X40" i="209"/>
  <c r="Z40" i="209"/>
  <c r="X41" i="209"/>
  <c r="Z41" i="209"/>
  <c r="AB41" i="209" s="1"/>
  <c r="AC41" i="209" s="1"/>
  <c r="X42" i="209"/>
  <c r="Z42" i="209"/>
  <c r="AB42" i="209"/>
  <c r="AC42" i="209" s="1"/>
  <c r="X43" i="209"/>
  <c r="Z43" i="209"/>
  <c r="AB43" i="209" s="1"/>
  <c r="AC43" i="209" s="1"/>
  <c r="X44" i="209"/>
  <c r="Z44" i="209"/>
  <c r="X45" i="209"/>
  <c r="Z45" i="209"/>
  <c r="AB45" i="209"/>
  <c r="AC45" i="209" s="1"/>
  <c r="X46" i="209"/>
  <c r="Z46" i="209"/>
  <c r="AB46" i="209" s="1"/>
  <c r="AC46" i="209" s="1"/>
  <c r="X47" i="209"/>
  <c r="Z47" i="209"/>
  <c r="AB47" i="209"/>
  <c r="AC47" i="209" s="1"/>
  <c r="X48" i="209"/>
  <c r="Z48" i="209"/>
  <c r="X49" i="209"/>
  <c r="Z49" i="209"/>
  <c r="AB49" i="209" s="1"/>
  <c r="AC49" i="209" s="1"/>
  <c r="X50" i="209"/>
  <c r="Z50" i="209"/>
  <c r="AB50" i="209" s="1"/>
  <c r="AC50" i="209" s="1"/>
  <c r="X51" i="209"/>
  <c r="Z51" i="209"/>
  <c r="AB51" i="209" s="1"/>
  <c r="AC51" i="209" s="1"/>
  <c r="X52" i="209"/>
  <c r="Z52" i="209"/>
  <c r="AB52" i="209" s="1"/>
  <c r="AC52" i="209" s="1"/>
  <c r="X53" i="209"/>
  <c r="Z53" i="209"/>
  <c r="X54" i="209"/>
  <c r="Z54" i="209"/>
  <c r="AB54" i="209" s="1"/>
  <c r="AC54" i="209" s="1"/>
  <c r="X55" i="209"/>
  <c r="Z55" i="209"/>
  <c r="AB55" i="209"/>
  <c r="AC55" i="209" s="1"/>
  <c r="X56" i="209"/>
  <c r="Z56" i="209"/>
  <c r="AB56" i="209" s="1"/>
  <c r="AC56" i="209" s="1"/>
  <c r="X57" i="209"/>
  <c r="Z57" i="209"/>
  <c r="X58" i="209"/>
  <c r="Z58" i="209"/>
  <c r="AB58" i="209" s="1"/>
  <c r="AC58" i="209" s="1"/>
  <c r="X59" i="209"/>
  <c r="Z59" i="209"/>
  <c r="AB59" i="209" s="1"/>
  <c r="AC59" i="209" s="1"/>
  <c r="X60" i="209"/>
  <c r="Z60" i="209"/>
  <c r="AB60" i="209" s="1"/>
  <c r="AC60" i="209" s="1"/>
  <c r="X61" i="209"/>
  <c r="Z61" i="209"/>
  <c r="X62" i="209"/>
  <c r="Z62" i="209"/>
  <c r="AB62" i="209"/>
  <c r="AC62" i="209" s="1"/>
  <c r="X63" i="209"/>
  <c r="Z63" i="209"/>
  <c r="AB63" i="209" s="1"/>
  <c r="AC63" i="209" s="1"/>
  <c r="X64" i="209"/>
  <c r="Z64" i="209"/>
  <c r="AB64" i="209"/>
  <c r="AC64" i="209" s="1"/>
  <c r="X65" i="209"/>
  <c r="Z65" i="209"/>
  <c r="X66" i="209"/>
  <c r="Z66" i="209"/>
  <c r="AB66" i="209" s="1"/>
  <c r="AC66" i="209" s="1"/>
  <c r="X67" i="209"/>
  <c r="Z67" i="209"/>
  <c r="AB67" i="209" s="1"/>
  <c r="AC67" i="209" s="1"/>
  <c r="X68" i="209"/>
  <c r="Z68" i="209"/>
  <c r="AB68" i="209" s="1"/>
  <c r="AC68" i="209" s="1"/>
  <c r="X69" i="209"/>
  <c r="Z69" i="209"/>
  <c r="X70" i="209"/>
  <c r="Z70" i="209"/>
  <c r="AB70" i="209" s="1"/>
  <c r="AC70" i="209" s="1"/>
  <c r="X71" i="209"/>
  <c r="Z71" i="209"/>
  <c r="AB71" i="209" s="1"/>
  <c r="AC71" i="209" s="1"/>
  <c r="X72" i="209"/>
  <c r="Z72" i="209"/>
  <c r="AB72" i="209" s="1"/>
  <c r="AC72" i="209" s="1"/>
  <c r="X73" i="209"/>
  <c r="Z73" i="209"/>
  <c r="X74" i="209"/>
  <c r="Z74" i="209"/>
  <c r="AB74" i="209" s="1"/>
  <c r="AC74" i="209" s="1"/>
  <c r="X75" i="209"/>
  <c r="Z75" i="209"/>
  <c r="AB75" i="209" s="1"/>
  <c r="AC75" i="209" s="1"/>
  <c r="L106" i="167"/>
  <c r="Z80" i="209" s="1"/>
  <c r="AB80" i="209" s="1"/>
  <c r="AC80" i="209" s="1"/>
  <c r="Z83" i="209"/>
  <c r="AB83" i="209" s="1"/>
  <c r="AC83" i="209" s="1"/>
  <c r="AU83" i="209" s="1"/>
  <c r="X7" i="229"/>
  <c r="Z7" i="229"/>
  <c r="AB7" i="229"/>
  <c r="AC7" i="229"/>
  <c r="X8" i="229"/>
  <c r="Z8" i="229"/>
  <c r="AB8" i="229"/>
  <c r="AC8" i="229"/>
  <c r="X9" i="229"/>
  <c r="Z9" i="229"/>
  <c r="AB9" i="229"/>
  <c r="AC9" i="229"/>
  <c r="X10" i="229"/>
  <c r="Z10" i="229"/>
  <c r="AB10" i="229"/>
  <c r="AC10" i="229"/>
  <c r="X11" i="229"/>
  <c r="Z11" i="229"/>
  <c r="AB11" i="229"/>
  <c r="AC11" i="229"/>
  <c r="X12" i="229"/>
  <c r="Z12" i="229"/>
  <c r="AB12" i="229"/>
  <c r="AC12" i="229"/>
  <c r="X13" i="229"/>
  <c r="Z13" i="229"/>
  <c r="AB13" i="229"/>
  <c r="AC13" i="229"/>
  <c r="X14" i="229"/>
  <c r="Z14" i="229"/>
  <c r="AB14" i="229"/>
  <c r="AC14" i="229"/>
  <c r="X15" i="229"/>
  <c r="Z15" i="229"/>
  <c r="AB15" i="229"/>
  <c r="AC15" i="229"/>
  <c r="X16" i="229"/>
  <c r="Z16" i="229"/>
  <c r="AB16" i="229"/>
  <c r="AC16" i="229"/>
  <c r="X17" i="229"/>
  <c r="Z17" i="229"/>
  <c r="AB17" i="229"/>
  <c r="AC17" i="229"/>
  <c r="X18" i="229"/>
  <c r="Z18" i="229"/>
  <c r="AB18" i="229"/>
  <c r="AC18" i="229"/>
  <c r="X19" i="229"/>
  <c r="Z19" i="229"/>
  <c r="AB19" i="229"/>
  <c r="AC19" i="229"/>
  <c r="X20" i="229"/>
  <c r="Z20" i="229"/>
  <c r="AB20" i="229"/>
  <c r="AC20" i="229"/>
  <c r="X21" i="229"/>
  <c r="Z21" i="229"/>
  <c r="AB21" i="229"/>
  <c r="AC21" i="229"/>
  <c r="X22" i="229"/>
  <c r="Z22" i="229"/>
  <c r="AB22" i="229"/>
  <c r="AC22" i="229"/>
  <c r="X23" i="229"/>
  <c r="Z23" i="229"/>
  <c r="AB23" i="229"/>
  <c r="AC23" i="229"/>
  <c r="X24" i="229"/>
  <c r="Z24" i="229"/>
  <c r="AB24" i="229"/>
  <c r="AC24" i="229"/>
  <c r="X25" i="229"/>
  <c r="Z25" i="229"/>
  <c r="AB25" i="229"/>
  <c r="AC25" i="229"/>
  <c r="X26" i="229"/>
  <c r="Z26" i="229"/>
  <c r="AB26" i="229"/>
  <c r="AC26" i="229"/>
  <c r="X27" i="229"/>
  <c r="Z27" i="229"/>
  <c r="AB27" i="229"/>
  <c r="AC27" i="229"/>
  <c r="X28" i="229"/>
  <c r="Z28" i="229"/>
  <c r="AB28" i="229"/>
  <c r="AC28" i="229"/>
  <c r="X29" i="229"/>
  <c r="Z29" i="229"/>
  <c r="AB29" i="229"/>
  <c r="AC29" i="229"/>
  <c r="X30" i="229"/>
  <c r="Z30" i="229"/>
  <c r="AB30" i="229"/>
  <c r="AC30" i="229"/>
  <c r="X31" i="229"/>
  <c r="Z31" i="229"/>
  <c r="AB31" i="229"/>
  <c r="AC31" i="229"/>
  <c r="X32" i="229"/>
  <c r="Z32" i="229"/>
  <c r="AB32" i="229"/>
  <c r="AC32" i="229"/>
  <c r="X33" i="229"/>
  <c r="Z33" i="229"/>
  <c r="AB33" i="229"/>
  <c r="AC33" i="229"/>
  <c r="X34" i="229"/>
  <c r="Z34" i="229"/>
  <c r="AB34" i="229"/>
  <c r="AC34" i="229"/>
  <c r="X35" i="229"/>
  <c r="Z35" i="229"/>
  <c r="AB35" i="229"/>
  <c r="AC35" i="229"/>
  <c r="X36" i="229"/>
  <c r="Z36" i="229"/>
  <c r="AB36" i="229"/>
  <c r="AC36" i="229"/>
  <c r="X37" i="229"/>
  <c r="Z37" i="229"/>
  <c r="AB37" i="229"/>
  <c r="AC37" i="229"/>
  <c r="X38" i="229"/>
  <c r="Z38" i="229"/>
  <c r="AB38" i="229"/>
  <c r="AC38" i="229"/>
  <c r="X39" i="229"/>
  <c r="Z39" i="229"/>
  <c r="AB39" i="229"/>
  <c r="AC39" i="229"/>
  <c r="X40" i="229"/>
  <c r="Z40" i="229"/>
  <c r="AB40" i="229"/>
  <c r="AC40" i="229"/>
  <c r="X41" i="229"/>
  <c r="Z41" i="229"/>
  <c r="AB41" i="229"/>
  <c r="AC41" i="229"/>
  <c r="X42" i="229"/>
  <c r="Z42" i="229"/>
  <c r="AB42" i="229"/>
  <c r="AC42" i="229"/>
  <c r="X43" i="229"/>
  <c r="Z43" i="229"/>
  <c r="AB43" i="229"/>
  <c r="AC43" i="229"/>
  <c r="X44" i="229"/>
  <c r="Z44" i="229"/>
  <c r="AB44" i="229"/>
  <c r="AC44" i="229"/>
  <c r="X45" i="229"/>
  <c r="Z45" i="229"/>
  <c r="AB45" i="229"/>
  <c r="AC45" i="229"/>
  <c r="X46" i="229"/>
  <c r="Z46" i="229"/>
  <c r="AB46" i="229"/>
  <c r="AC46" i="229"/>
  <c r="X47" i="229"/>
  <c r="Z47" i="229"/>
  <c r="AB47" i="229"/>
  <c r="AC47" i="229"/>
  <c r="X48" i="229"/>
  <c r="Z48" i="229"/>
  <c r="AB48" i="229"/>
  <c r="AC48" i="229"/>
  <c r="X49" i="229"/>
  <c r="Z49" i="229"/>
  <c r="AB49" i="229"/>
  <c r="AC49" i="229"/>
  <c r="X50" i="229"/>
  <c r="Z50" i="229"/>
  <c r="AB50" i="229"/>
  <c r="AC50" i="229"/>
  <c r="X51" i="229"/>
  <c r="Z51" i="229"/>
  <c r="AB51" i="229"/>
  <c r="AC51" i="229"/>
  <c r="X52" i="229"/>
  <c r="Z52" i="229"/>
  <c r="AB52" i="229"/>
  <c r="AC52" i="229"/>
  <c r="X53" i="229"/>
  <c r="Z53" i="229"/>
  <c r="AB53" i="229"/>
  <c r="AC53" i="229"/>
  <c r="X54" i="229"/>
  <c r="Z54" i="229"/>
  <c r="AB54" i="229"/>
  <c r="AC54" i="229"/>
  <c r="X55" i="229"/>
  <c r="Z55" i="229"/>
  <c r="AB55" i="229"/>
  <c r="AC55" i="229"/>
  <c r="X56" i="229"/>
  <c r="Z56" i="229"/>
  <c r="AB56" i="229"/>
  <c r="AC56" i="229"/>
  <c r="X57" i="229"/>
  <c r="Z57" i="229"/>
  <c r="AB57" i="229"/>
  <c r="AC57" i="229"/>
  <c r="X58" i="229"/>
  <c r="Z58" i="229"/>
  <c r="AB58" i="229"/>
  <c r="AC58" i="229"/>
  <c r="X59" i="229"/>
  <c r="Z59" i="229"/>
  <c r="AB59" i="229"/>
  <c r="AC59" i="229"/>
  <c r="X60" i="229"/>
  <c r="Z60" i="229"/>
  <c r="AB60" i="229"/>
  <c r="AC60" i="229"/>
  <c r="X61" i="229"/>
  <c r="Z61" i="229"/>
  <c r="AB61" i="229"/>
  <c r="AC61" i="229"/>
  <c r="X62" i="229"/>
  <c r="Z62" i="229"/>
  <c r="AB62" i="229"/>
  <c r="AC62" i="229"/>
  <c r="X63" i="229"/>
  <c r="Z63" i="229"/>
  <c r="AB63" i="229"/>
  <c r="AC63" i="229"/>
  <c r="X64" i="229"/>
  <c r="Z64" i="229"/>
  <c r="AB64" i="229"/>
  <c r="AC64" i="229"/>
  <c r="X65" i="229"/>
  <c r="Z65" i="229"/>
  <c r="AB65" i="229"/>
  <c r="AC65" i="229"/>
  <c r="X66" i="229"/>
  <c r="Z66" i="229"/>
  <c r="AB66" i="229"/>
  <c r="AC66" i="229"/>
  <c r="X67" i="229"/>
  <c r="Z67" i="229"/>
  <c r="AB67" i="229"/>
  <c r="AC67" i="229"/>
  <c r="X68" i="229"/>
  <c r="Z68" i="229"/>
  <c r="AB68" i="229"/>
  <c r="AC68" i="229"/>
  <c r="X69" i="229"/>
  <c r="Z69" i="229"/>
  <c r="AB69" i="229"/>
  <c r="AC69" i="229"/>
  <c r="X70" i="229"/>
  <c r="Z70" i="229"/>
  <c r="AB70" i="229"/>
  <c r="AC70" i="229"/>
  <c r="X71" i="229"/>
  <c r="Z71" i="229"/>
  <c r="AB71" i="229"/>
  <c r="AC71" i="229"/>
  <c r="X72" i="229"/>
  <c r="Z72" i="229"/>
  <c r="AB72" i="229"/>
  <c r="AC72" i="229"/>
  <c r="X73" i="229"/>
  <c r="Z73" i="229"/>
  <c r="AB73" i="229"/>
  <c r="AC73" i="229"/>
  <c r="X74" i="229"/>
  <c r="Z74" i="229"/>
  <c r="AB74" i="229"/>
  <c r="AC74" i="229"/>
  <c r="X75" i="229"/>
  <c r="Z75" i="229"/>
  <c r="AB75" i="229"/>
  <c r="AC75" i="229"/>
  <c r="L107" i="167"/>
  <c r="Z83" i="229"/>
  <c r="X7" i="230"/>
  <c r="Z7" i="230"/>
  <c r="AB7" i="230"/>
  <c r="AC7" i="230"/>
  <c r="X8" i="230"/>
  <c r="Z8" i="230"/>
  <c r="AB8" i="230"/>
  <c r="AC8" i="230"/>
  <c r="X9" i="230"/>
  <c r="Z9" i="230"/>
  <c r="AB9" i="230"/>
  <c r="AC9" i="230"/>
  <c r="X10" i="230"/>
  <c r="Z10" i="230"/>
  <c r="AB10" i="230"/>
  <c r="AC10" i="230"/>
  <c r="X11" i="230"/>
  <c r="Z11" i="230"/>
  <c r="AB11" i="230"/>
  <c r="AC11" i="230"/>
  <c r="X12" i="230"/>
  <c r="Z12" i="230"/>
  <c r="AB12" i="230"/>
  <c r="AC12" i="230"/>
  <c r="X13" i="230"/>
  <c r="Z13" i="230"/>
  <c r="AB13" i="230"/>
  <c r="AC13" i="230"/>
  <c r="X14" i="230"/>
  <c r="Z14" i="230"/>
  <c r="AB14" i="230"/>
  <c r="AC14" i="230"/>
  <c r="X15" i="230"/>
  <c r="Z15" i="230"/>
  <c r="AB15" i="230"/>
  <c r="AC15" i="230"/>
  <c r="X16" i="230"/>
  <c r="Z16" i="230"/>
  <c r="AB16" i="230"/>
  <c r="AC16" i="230"/>
  <c r="X17" i="230"/>
  <c r="Z17" i="230"/>
  <c r="AB17" i="230"/>
  <c r="AC17" i="230"/>
  <c r="X18" i="230"/>
  <c r="Z18" i="230"/>
  <c r="AB18" i="230"/>
  <c r="AC18" i="230"/>
  <c r="X19" i="230"/>
  <c r="Z19" i="230"/>
  <c r="AB19" i="230"/>
  <c r="AC19" i="230"/>
  <c r="X20" i="230"/>
  <c r="Z20" i="230"/>
  <c r="AB20" i="230"/>
  <c r="AC20" i="230"/>
  <c r="X21" i="230"/>
  <c r="Z21" i="230"/>
  <c r="AB21" i="230"/>
  <c r="AC21" i="230"/>
  <c r="X22" i="230"/>
  <c r="Z22" i="230"/>
  <c r="AB22" i="230"/>
  <c r="AC22" i="230"/>
  <c r="X23" i="230"/>
  <c r="Z23" i="230"/>
  <c r="AB23" i="230"/>
  <c r="AC23" i="230"/>
  <c r="X24" i="230"/>
  <c r="Z24" i="230"/>
  <c r="AB24" i="230"/>
  <c r="AC24" i="230"/>
  <c r="X25" i="230"/>
  <c r="Z25" i="230"/>
  <c r="AB25" i="230"/>
  <c r="AC25" i="230"/>
  <c r="X26" i="230"/>
  <c r="Z26" i="230"/>
  <c r="AB26" i="230"/>
  <c r="AC26" i="230"/>
  <c r="X27" i="230"/>
  <c r="Z27" i="230"/>
  <c r="AB27" i="230"/>
  <c r="AC27" i="230"/>
  <c r="X28" i="230"/>
  <c r="Z28" i="230"/>
  <c r="AB28" i="230"/>
  <c r="AC28" i="230"/>
  <c r="X29" i="230"/>
  <c r="Z29" i="230"/>
  <c r="AB29" i="230"/>
  <c r="AC29" i="230"/>
  <c r="X30" i="230"/>
  <c r="Z30" i="230"/>
  <c r="AB30" i="230"/>
  <c r="AC30" i="230"/>
  <c r="X31" i="230"/>
  <c r="Z31" i="230"/>
  <c r="AB31" i="230"/>
  <c r="AC31" i="230"/>
  <c r="X32" i="230"/>
  <c r="Z32" i="230"/>
  <c r="AB32" i="230"/>
  <c r="AC32" i="230"/>
  <c r="X33" i="230"/>
  <c r="Z33" i="230"/>
  <c r="AB33" i="230"/>
  <c r="AC33" i="230"/>
  <c r="X34" i="230"/>
  <c r="Z34" i="230"/>
  <c r="AB34" i="230"/>
  <c r="AC34" i="230"/>
  <c r="X35" i="230"/>
  <c r="Z35" i="230"/>
  <c r="AB35" i="230"/>
  <c r="AC35" i="230"/>
  <c r="X36" i="230"/>
  <c r="Z36" i="230"/>
  <c r="AB36" i="230"/>
  <c r="AC36" i="230"/>
  <c r="X37" i="230"/>
  <c r="Z37" i="230"/>
  <c r="AB37" i="230"/>
  <c r="AC37" i="230"/>
  <c r="X38" i="230"/>
  <c r="Z38" i="230"/>
  <c r="AB38" i="230"/>
  <c r="AC38" i="230"/>
  <c r="X39" i="230"/>
  <c r="Z39" i="230"/>
  <c r="AB39" i="230"/>
  <c r="AC39" i="230"/>
  <c r="X40" i="230"/>
  <c r="Z40" i="230"/>
  <c r="AB40" i="230"/>
  <c r="AC40" i="230"/>
  <c r="X41" i="230"/>
  <c r="Z41" i="230"/>
  <c r="AB41" i="230"/>
  <c r="AC41" i="230"/>
  <c r="X42" i="230"/>
  <c r="Z42" i="230"/>
  <c r="AB42" i="230"/>
  <c r="AC42" i="230"/>
  <c r="X43" i="230"/>
  <c r="Z43" i="230"/>
  <c r="AB43" i="230"/>
  <c r="AC43" i="230"/>
  <c r="X44" i="230"/>
  <c r="Z44" i="230"/>
  <c r="AB44" i="230"/>
  <c r="AC44" i="230"/>
  <c r="X45" i="230"/>
  <c r="Z45" i="230"/>
  <c r="AB45" i="230"/>
  <c r="AC45" i="230"/>
  <c r="X46" i="230"/>
  <c r="Z46" i="230"/>
  <c r="AB46" i="230"/>
  <c r="AC46" i="230"/>
  <c r="X47" i="230"/>
  <c r="Z47" i="230"/>
  <c r="AB47" i="230"/>
  <c r="AC47" i="230"/>
  <c r="X48" i="230"/>
  <c r="Z48" i="230"/>
  <c r="AB48" i="230"/>
  <c r="AC48" i="230"/>
  <c r="X49" i="230"/>
  <c r="Z49" i="230"/>
  <c r="AB49" i="230"/>
  <c r="AC49" i="230"/>
  <c r="X50" i="230"/>
  <c r="Z50" i="230"/>
  <c r="AB50" i="230"/>
  <c r="AC50" i="230"/>
  <c r="X51" i="230"/>
  <c r="Z51" i="230"/>
  <c r="AB51" i="230"/>
  <c r="AC51" i="230"/>
  <c r="X52" i="230"/>
  <c r="Z52" i="230"/>
  <c r="AB52" i="230"/>
  <c r="AC52" i="230"/>
  <c r="X53" i="230"/>
  <c r="Z53" i="230"/>
  <c r="AB53" i="230"/>
  <c r="AC53" i="230"/>
  <c r="X54" i="230"/>
  <c r="Z54" i="230"/>
  <c r="AB54" i="230"/>
  <c r="AC54" i="230"/>
  <c r="X55" i="230"/>
  <c r="Z55" i="230"/>
  <c r="AB55" i="230"/>
  <c r="AC55" i="230"/>
  <c r="X56" i="230"/>
  <c r="Z56" i="230"/>
  <c r="AB56" i="230"/>
  <c r="AC56" i="230"/>
  <c r="X57" i="230"/>
  <c r="Z57" i="230"/>
  <c r="AB57" i="230"/>
  <c r="AC57" i="230"/>
  <c r="X58" i="230"/>
  <c r="Z58" i="230"/>
  <c r="AB58" i="230"/>
  <c r="AC58" i="230"/>
  <c r="X59" i="230"/>
  <c r="Z59" i="230"/>
  <c r="AB59" i="230"/>
  <c r="AC59" i="230"/>
  <c r="X60" i="230"/>
  <c r="Z60" i="230"/>
  <c r="AB60" i="230"/>
  <c r="AC60" i="230"/>
  <c r="X61" i="230"/>
  <c r="Z61" i="230"/>
  <c r="AB61" i="230"/>
  <c r="AC61" i="230"/>
  <c r="X62" i="230"/>
  <c r="Z62" i="230"/>
  <c r="AB62" i="230"/>
  <c r="AC62" i="230"/>
  <c r="X63" i="230"/>
  <c r="Z63" i="230"/>
  <c r="AB63" i="230"/>
  <c r="AC63" i="230"/>
  <c r="X64" i="230"/>
  <c r="Z64" i="230"/>
  <c r="AB64" i="230"/>
  <c r="AC64" i="230"/>
  <c r="X65" i="230"/>
  <c r="Z65" i="230"/>
  <c r="AB65" i="230"/>
  <c r="AC65" i="230"/>
  <c r="X66" i="230"/>
  <c r="Z66" i="230"/>
  <c r="AB66" i="230"/>
  <c r="AC66" i="230"/>
  <c r="X67" i="230"/>
  <c r="Z67" i="230"/>
  <c r="AB67" i="230"/>
  <c r="AC67" i="230"/>
  <c r="X68" i="230"/>
  <c r="Z68" i="230"/>
  <c r="AB68" i="230"/>
  <c r="AC68" i="230"/>
  <c r="X69" i="230"/>
  <c r="Z69" i="230"/>
  <c r="AB69" i="230"/>
  <c r="AC69" i="230"/>
  <c r="X70" i="230"/>
  <c r="Z70" i="230"/>
  <c r="AB70" i="230"/>
  <c r="AC70" i="230"/>
  <c r="X71" i="230"/>
  <c r="Z71" i="230"/>
  <c r="AB71" i="230"/>
  <c r="AC71" i="230"/>
  <c r="X72" i="230"/>
  <c r="Z72" i="230"/>
  <c r="AB72" i="230"/>
  <c r="AC72" i="230"/>
  <c r="X73" i="230"/>
  <c r="Z73" i="230"/>
  <c r="AB73" i="230"/>
  <c r="AC73" i="230"/>
  <c r="X74" i="230"/>
  <c r="Z74" i="230"/>
  <c r="AB74" i="230"/>
  <c r="AC74" i="230"/>
  <c r="X75" i="230"/>
  <c r="Z75" i="230"/>
  <c r="AB75" i="230"/>
  <c r="AC75" i="230"/>
  <c r="L108" i="167"/>
  <c r="Z80" i="230" s="1"/>
  <c r="Z83" i="230"/>
  <c r="AB83" i="230" s="1"/>
  <c r="AC83" i="230" s="1"/>
  <c r="AU83" i="230" s="1"/>
  <c r="X7" i="231"/>
  <c r="Z7" i="231"/>
  <c r="AB7" i="231" s="1"/>
  <c r="AC7" i="231" s="1"/>
  <c r="X8" i="231"/>
  <c r="Z8" i="231"/>
  <c r="X9" i="231"/>
  <c r="Z9" i="231"/>
  <c r="AB9" i="231" s="1"/>
  <c r="AC9" i="231" s="1"/>
  <c r="X10" i="231"/>
  <c r="Z10" i="231"/>
  <c r="X11" i="231"/>
  <c r="Z11" i="231"/>
  <c r="AB11" i="231" s="1"/>
  <c r="AC11" i="231" s="1"/>
  <c r="X12" i="231"/>
  <c r="Z12" i="231"/>
  <c r="X13" i="231"/>
  <c r="Z13" i="231"/>
  <c r="AB13" i="231" s="1"/>
  <c r="AC13" i="231" s="1"/>
  <c r="X14" i="231"/>
  <c r="Z14" i="231"/>
  <c r="X15" i="231"/>
  <c r="Z15" i="231"/>
  <c r="AB15" i="231" s="1"/>
  <c r="AC15" i="231" s="1"/>
  <c r="X16" i="231"/>
  <c r="Z16" i="231"/>
  <c r="X17" i="231"/>
  <c r="Z17" i="231"/>
  <c r="AB17" i="231" s="1"/>
  <c r="AC17" i="231" s="1"/>
  <c r="X18" i="231"/>
  <c r="Z18" i="231"/>
  <c r="X19" i="231"/>
  <c r="Z19" i="231"/>
  <c r="AB19" i="231" s="1"/>
  <c r="AC19" i="231" s="1"/>
  <c r="X20" i="231"/>
  <c r="Z20" i="231"/>
  <c r="X21" i="231"/>
  <c r="Z21" i="231"/>
  <c r="AB21" i="231" s="1"/>
  <c r="AC21" i="231" s="1"/>
  <c r="X22" i="231"/>
  <c r="Z22" i="231"/>
  <c r="X23" i="231"/>
  <c r="Z23" i="231"/>
  <c r="AB23" i="231" s="1"/>
  <c r="AC23" i="231" s="1"/>
  <c r="X24" i="231"/>
  <c r="Z24" i="231"/>
  <c r="X25" i="231"/>
  <c r="Z25" i="231"/>
  <c r="AB25" i="231" s="1"/>
  <c r="AC25" i="231" s="1"/>
  <c r="X26" i="231"/>
  <c r="Z26" i="231"/>
  <c r="X27" i="231"/>
  <c r="Z27" i="231"/>
  <c r="AB27" i="231" s="1"/>
  <c r="AC27" i="231" s="1"/>
  <c r="X28" i="231"/>
  <c r="Z28" i="231"/>
  <c r="X29" i="231"/>
  <c r="Z29" i="231"/>
  <c r="AB29" i="231" s="1"/>
  <c r="AC29" i="231" s="1"/>
  <c r="X30" i="231"/>
  <c r="Z30" i="231"/>
  <c r="X31" i="231"/>
  <c r="Z31" i="231"/>
  <c r="AB31" i="231" s="1"/>
  <c r="AC31" i="231" s="1"/>
  <c r="X32" i="231"/>
  <c r="Z32" i="231"/>
  <c r="X33" i="231"/>
  <c r="Z33" i="231"/>
  <c r="AB33" i="231" s="1"/>
  <c r="AC33" i="231" s="1"/>
  <c r="X34" i="231"/>
  <c r="Z34" i="231"/>
  <c r="X35" i="231"/>
  <c r="Z35" i="231"/>
  <c r="AB35" i="231" s="1"/>
  <c r="AC35" i="231" s="1"/>
  <c r="X36" i="231"/>
  <c r="Z36" i="231"/>
  <c r="X37" i="231"/>
  <c r="Z37" i="231"/>
  <c r="AB37" i="231" s="1"/>
  <c r="AC37" i="231" s="1"/>
  <c r="X38" i="231"/>
  <c r="Z38" i="231"/>
  <c r="X39" i="231"/>
  <c r="Z39" i="231"/>
  <c r="AB39" i="231" s="1"/>
  <c r="AC39" i="231" s="1"/>
  <c r="X40" i="231"/>
  <c r="Z40" i="231"/>
  <c r="X41" i="231"/>
  <c r="Z41" i="231"/>
  <c r="AB41" i="231" s="1"/>
  <c r="AC41" i="231" s="1"/>
  <c r="X42" i="231"/>
  <c r="Z42" i="231"/>
  <c r="X43" i="231"/>
  <c r="Z43" i="231"/>
  <c r="AB43" i="231" s="1"/>
  <c r="AC43" i="231" s="1"/>
  <c r="X44" i="231"/>
  <c r="Z44" i="231"/>
  <c r="X45" i="231"/>
  <c r="Z45" i="231"/>
  <c r="AB45" i="231" s="1"/>
  <c r="AC45" i="231" s="1"/>
  <c r="X46" i="231"/>
  <c r="Z46" i="231"/>
  <c r="X47" i="231"/>
  <c r="Z47" i="231"/>
  <c r="AB47" i="231" s="1"/>
  <c r="AC47" i="231" s="1"/>
  <c r="X48" i="231"/>
  <c r="Z48" i="231"/>
  <c r="X49" i="231"/>
  <c r="Z49" i="231"/>
  <c r="AB49" i="231" s="1"/>
  <c r="AC49" i="231" s="1"/>
  <c r="X50" i="231"/>
  <c r="Z50" i="231"/>
  <c r="X51" i="231"/>
  <c r="Z51" i="231"/>
  <c r="AB51" i="231" s="1"/>
  <c r="AC51" i="231" s="1"/>
  <c r="X52" i="231"/>
  <c r="Z52" i="231"/>
  <c r="X53" i="231"/>
  <c r="Z53" i="231"/>
  <c r="AB53" i="231" s="1"/>
  <c r="AC53" i="231" s="1"/>
  <c r="X54" i="231"/>
  <c r="Z54" i="231"/>
  <c r="X55" i="231"/>
  <c r="Z55" i="231"/>
  <c r="AB55" i="231" s="1"/>
  <c r="AC55" i="231" s="1"/>
  <c r="X56" i="231"/>
  <c r="Z56" i="231"/>
  <c r="X57" i="231"/>
  <c r="Z57" i="231"/>
  <c r="AB57" i="231" s="1"/>
  <c r="AC57" i="231" s="1"/>
  <c r="X58" i="231"/>
  <c r="Z58" i="231"/>
  <c r="X59" i="231"/>
  <c r="Z59" i="231"/>
  <c r="AB59" i="231" s="1"/>
  <c r="AC59" i="231" s="1"/>
  <c r="X60" i="231"/>
  <c r="Z60" i="231"/>
  <c r="X61" i="231"/>
  <c r="Z61" i="231"/>
  <c r="AB61" i="231" s="1"/>
  <c r="AC61" i="231" s="1"/>
  <c r="X62" i="231"/>
  <c r="Z62" i="231"/>
  <c r="X63" i="231"/>
  <c r="Z63" i="231"/>
  <c r="AB63" i="231" s="1"/>
  <c r="AC63" i="231"/>
  <c r="X64" i="231"/>
  <c r="Z64" i="231"/>
  <c r="X65" i="231"/>
  <c r="Z65" i="231"/>
  <c r="AB65" i="231" s="1"/>
  <c r="AC65" i="231" s="1"/>
  <c r="X66" i="231"/>
  <c r="Z66" i="231"/>
  <c r="X67" i="231"/>
  <c r="Z67" i="231"/>
  <c r="AB67" i="231" s="1"/>
  <c r="AC67" i="231" s="1"/>
  <c r="X68" i="231"/>
  <c r="Z68" i="231"/>
  <c r="X69" i="231"/>
  <c r="Z69" i="231"/>
  <c r="AB69" i="231" s="1"/>
  <c r="AC69" i="231" s="1"/>
  <c r="X70" i="231"/>
  <c r="Z70" i="231"/>
  <c r="X71" i="231"/>
  <c r="Z71" i="231"/>
  <c r="AB71" i="231" s="1"/>
  <c r="AC71" i="231"/>
  <c r="X72" i="231"/>
  <c r="Z72" i="231"/>
  <c r="X73" i="231"/>
  <c r="Z73" i="231"/>
  <c r="AB73" i="231" s="1"/>
  <c r="AC73" i="231" s="1"/>
  <c r="X74" i="231"/>
  <c r="Z74" i="231"/>
  <c r="X75" i="231"/>
  <c r="Z75" i="231"/>
  <c r="AB75" i="231" s="1"/>
  <c r="AC75" i="231" s="1"/>
  <c r="Z78" i="231"/>
  <c r="AB78" i="231" s="1"/>
  <c r="AC78" i="231" s="1"/>
  <c r="AU78" i="231" s="1"/>
  <c r="L109" i="167"/>
  <c r="Z80" i="231" s="1"/>
  <c r="AB80" i="231" s="1"/>
  <c r="AC80" i="231" s="1"/>
  <c r="Z82" i="231"/>
  <c r="AB82" i="231" s="1"/>
  <c r="AC82" i="231" s="1"/>
  <c r="AU82" i="231" s="1"/>
  <c r="Z83" i="231"/>
  <c r="AB83" i="231" s="1"/>
  <c r="AC83" i="231" s="1"/>
  <c r="AU83" i="231" s="1"/>
  <c r="X7" i="232"/>
  <c r="Z7" i="232"/>
  <c r="X8" i="232"/>
  <c r="Z8" i="232"/>
  <c r="AB8" i="232"/>
  <c r="AC8" i="232" s="1"/>
  <c r="X9" i="232"/>
  <c r="Z9" i="232"/>
  <c r="AB9" i="232" s="1"/>
  <c r="AC9" i="232" s="1"/>
  <c r="X10" i="232"/>
  <c r="Z10" i="232"/>
  <c r="AB10" i="232"/>
  <c r="AC10" i="232" s="1"/>
  <c r="X11" i="232"/>
  <c r="Z11" i="232"/>
  <c r="X12" i="232"/>
  <c r="Z12" i="232"/>
  <c r="AB12" i="232" s="1"/>
  <c r="AC12" i="232" s="1"/>
  <c r="X13" i="232"/>
  <c r="Z13" i="232"/>
  <c r="AB13" i="232"/>
  <c r="AC13" i="232" s="1"/>
  <c r="X14" i="232"/>
  <c r="Z14" i="232"/>
  <c r="AB14" i="232" s="1"/>
  <c r="AC14" i="232" s="1"/>
  <c r="X15" i="232"/>
  <c r="Z15" i="232"/>
  <c r="X16" i="232"/>
  <c r="Z16" i="232"/>
  <c r="AB16" i="232"/>
  <c r="AC16" i="232" s="1"/>
  <c r="X17" i="232"/>
  <c r="Z17" i="232"/>
  <c r="AB17" i="232" s="1"/>
  <c r="AC17" i="232" s="1"/>
  <c r="X18" i="232"/>
  <c r="Z18" i="232"/>
  <c r="AB18" i="232" s="1"/>
  <c r="AC18" i="232" s="1"/>
  <c r="X19" i="232"/>
  <c r="Z19" i="232"/>
  <c r="X20" i="232"/>
  <c r="Z20" i="232"/>
  <c r="AB20" i="232" s="1"/>
  <c r="AC20" i="232" s="1"/>
  <c r="X21" i="232"/>
  <c r="Z21" i="232"/>
  <c r="AB21" i="232" s="1"/>
  <c r="AC21" i="232" s="1"/>
  <c r="X22" i="232"/>
  <c r="Z22" i="232"/>
  <c r="AB22" i="232" s="1"/>
  <c r="AC22" i="232" s="1"/>
  <c r="X23" i="232"/>
  <c r="Z23" i="232"/>
  <c r="X24" i="232"/>
  <c r="Z24" i="232"/>
  <c r="AB24" i="232"/>
  <c r="AC24" i="232" s="1"/>
  <c r="X25" i="232"/>
  <c r="Z25" i="232"/>
  <c r="AB25" i="232" s="1"/>
  <c r="AC25" i="232" s="1"/>
  <c r="X26" i="232"/>
  <c r="Z26" i="232"/>
  <c r="AB26" i="232"/>
  <c r="AC26" i="232" s="1"/>
  <c r="X27" i="232"/>
  <c r="Z27" i="232"/>
  <c r="X28" i="232"/>
  <c r="Z28" i="232"/>
  <c r="AB28" i="232" s="1"/>
  <c r="AC28" i="232" s="1"/>
  <c r="X29" i="232"/>
  <c r="Z29" i="232"/>
  <c r="AB29" i="232" s="1"/>
  <c r="AC29" i="232" s="1"/>
  <c r="X30" i="232"/>
  <c r="Z30" i="232"/>
  <c r="AB30" i="232"/>
  <c r="AC30" i="232" s="1"/>
  <c r="X31" i="232"/>
  <c r="Z31" i="232"/>
  <c r="X32" i="232"/>
  <c r="Z32" i="232"/>
  <c r="AB32" i="232" s="1"/>
  <c r="AC32" i="232" s="1"/>
  <c r="X33" i="232"/>
  <c r="Z33" i="232"/>
  <c r="AB33" i="232"/>
  <c r="AC33" i="232" s="1"/>
  <c r="X34" i="232"/>
  <c r="Z34" i="232"/>
  <c r="AB34" i="232" s="1"/>
  <c r="AC34" i="232" s="1"/>
  <c r="X35" i="232"/>
  <c r="Z35" i="232"/>
  <c r="X36" i="232"/>
  <c r="Z36" i="232"/>
  <c r="AB36" i="232"/>
  <c r="AC36" i="232" s="1"/>
  <c r="X37" i="232"/>
  <c r="Z37" i="232"/>
  <c r="AB37" i="232" s="1"/>
  <c r="AC37" i="232" s="1"/>
  <c r="X38" i="232"/>
  <c r="Z38" i="232"/>
  <c r="AB38" i="232"/>
  <c r="AC38" i="232" s="1"/>
  <c r="X39" i="232"/>
  <c r="Z39" i="232"/>
  <c r="X40" i="232"/>
  <c r="Z40" i="232"/>
  <c r="AB40" i="232" s="1"/>
  <c r="AC40" i="232" s="1"/>
  <c r="X41" i="232"/>
  <c r="Z41" i="232"/>
  <c r="AB41" i="232"/>
  <c r="AC41" i="232" s="1"/>
  <c r="X42" i="232"/>
  <c r="Z42" i="232"/>
  <c r="AB42" i="232" s="1"/>
  <c r="AC42" i="232" s="1"/>
  <c r="X43" i="232"/>
  <c r="Z43" i="232"/>
  <c r="X44" i="232"/>
  <c r="Z44" i="232"/>
  <c r="AB44" i="232"/>
  <c r="AC44" i="232" s="1"/>
  <c r="X45" i="232"/>
  <c r="Z45" i="232"/>
  <c r="AB45" i="232" s="1"/>
  <c r="AC45" i="232" s="1"/>
  <c r="X46" i="232"/>
  <c r="Z46" i="232"/>
  <c r="AB46" i="232"/>
  <c r="AC46" i="232" s="1"/>
  <c r="X47" i="232"/>
  <c r="Z47" i="232"/>
  <c r="X48" i="232"/>
  <c r="Z48" i="232"/>
  <c r="AB48" i="232" s="1"/>
  <c r="AC48" i="232" s="1"/>
  <c r="X49" i="232"/>
  <c r="Z49" i="232"/>
  <c r="AB49" i="232"/>
  <c r="AC49" i="232" s="1"/>
  <c r="X50" i="232"/>
  <c r="Z50" i="232"/>
  <c r="AB50" i="232" s="1"/>
  <c r="AC50" i="232" s="1"/>
  <c r="X51" i="232"/>
  <c r="Z51" i="232"/>
  <c r="X52" i="232"/>
  <c r="Z52" i="232"/>
  <c r="AB52" i="232"/>
  <c r="AC52" i="232" s="1"/>
  <c r="X53" i="232"/>
  <c r="Z53" i="232"/>
  <c r="AB53" i="232" s="1"/>
  <c r="AC53" i="232" s="1"/>
  <c r="X54" i="232"/>
  <c r="Z54" i="232"/>
  <c r="AB54" i="232"/>
  <c r="AC54" i="232" s="1"/>
  <c r="X55" i="232"/>
  <c r="Z55" i="232"/>
  <c r="X56" i="232"/>
  <c r="Z56" i="232"/>
  <c r="AB56" i="232" s="1"/>
  <c r="AC56" i="232" s="1"/>
  <c r="X57" i="232"/>
  <c r="Z57" i="232"/>
  <c r="AB57" i="232"/>
  <c r="AC57" i="232" s="1"/>
  <c r="X58" i="232"/>
  <c r="Z58" i="232"/>
  <c r="AB58" i="232" s="1"/>
  <c r="AC58" i="232" s="1"/>
  <c r="X59" i="232"/>
  <c r="Z59" i="232"/>
  <c r="X60" i="232"/>
  <c r="Z60" i="232"/>
  <c r="AB60" i="232"/>
  <c r="AC60" i="232" s="1"/>
  <c r="X61" i="232"/>
  <c r="Z61" i="232"/>
  <c r="AB61" i="232" s="1"/>
  <c r="AC61" i="232" s="1"/>
  <c r="X62" i="232"/>
  <c r="Z62" i="232"/>
  <c r="AB62" i="232"/>
  <c r="AC62" i="232" s="1"/>
  <c r="X63" i="232"/>
  <c r="Z63" i="232"/>
  <c r="X64" i="232"/>
  <c r="Z64" i="232"/>
  <c r="AB64" i="232" s="1"/>
  <c r="AC64" i="232" s="1"/>
  <c r="X65" i="232"/>
  <c r="Z65" i="232"/>
  <c r="AB65" i="232"/>
  <c r="AC65" i="232" s="1"/>
  <c r="X66" i="232"/>
  <c r="Z66" i="232"/>
  <c r="AB66" i="232" s="1"/>
  <c r="AC66" i="232" s="1"/>
  <c r="X67" i="232"/>
  <c r="Z67" i="232"/>
  <c r="X68" i="232"/>
  <c r="Z68" i="232"/>
  <c r="AB68" i="232"/>
  <c r="AC68" i="232" s="1"/>
  <c r="X69" i="232"/>
  <c r="Z69" i="232"/>
  <c r="AB69" i="232" s="1"/>
  <c r="AC69" i="232" s="1"/>
  <c r="X70" i="232"/>
  <c r="Z70" i="232"/>
  <c r="AB70" i="232"/>
  <c r="AC70" i="232" s="1"/>
  <c r="X71" i="232"/>
  <c r="Z71" i="232"/>
  <c r="X72" i="232"/>
  <c r="Z72" i="232"/>
  <c r="AB72" i="232" s="1"/>
  <c r="AC72" i="232" s="1"/>
  <c r="X73" i="232"/>
  <c r="Z73" i="232"/>
  <c r="AB73" i="232"/>
  <c r="AC73" i="232" s="1"/>
  <c r="X74" i="232"/>
  <c r="Z74" i="232"/>
  <c r="AB74" i="232" s="1"/>
  <c r="AC74" i="232" s="1"/>
  <c r="X75" i="232"/>
  <c r="Z75" i="232"/>
  <c r="L110" i="167"/>
  <c r="Z83" i="232"/>
  <c r="AB83" i="232"/>
  <c r="AC83" i="232" s="1"/>
  <c r="AU83" i="232" s="1"/>
  <c r="X7" i="239"/>
  <c r="Z7" i="239"/>
  <c r="AB7" i="239" s="1"/>
  <c r="AC7" i="239" s="1"/>
  <c r="X8" i="239"/>
  <c r="Z8" i="239"/>
  <c r="AB8" i="239" s="1"/>
  <c r="AC8" i="239" s="1"/>
  <c r="X9" i="239"/>
  <c r="Z9" i="239"/>
  <c r="AB9" i="239" s="1"/>
  <c r="AC9" i="239" s="1"/>
  <c r="X10" i="239"/>
  <c r="Z10" i="239"/>
  <c r="AB10" i="239" s="1"/>
  <c r="AC10" i="239" s="1"/>
  <c r="X11" i="239"/>
  <c r="Z11" i="239"/>
  <c r="AB11" i="239" s="1"/>
  <c r="AC11" i="239" s="1"/>
  <c r="X12" i="239"/>
  <c r="Z12" i="239"/>
  <c r="X13" i="239"/>
  <c r="Z13" i="239"/>
  <c r="AB13" i="239" s="1"/>
  <c r="AC13" i="239" s="1"/>
  <c r="X14" i="239"/>
  <c r="Z14" i="239"/>
  <c r="AB14" i="239" s="1"/>
  <c r="AC14" i="239" s="1"/>
  <c r="X15" i="239"/>
  <c r="Z15" i="239"/>
  <c r="AB15" i="239" s="1"/>
  <c r="AC15" i="239" s="1"/>
  <c r="X16" i="239"/>
  <c r="Z16" i="239"/>
  <c r="AB16" i="239" s="1"/>
  <c r="AC16" i="239" s="1"/>
  <c r="X17" i="239"/>
  <c r="Z17" i="239"/>
  <c r="AB17" i="239" s="1"/>
  <c r="AC17" i="239" s="1"/>
  <c r="X18" i="239"/>
  <c r="Z18" i="239"/>
  <c r="X19" i="239"/>
  <c r="Z19" i="239"/>
  <c r="AB19" i="239" s="1"/>
  <c r="AC19" i="239" s="1"/>
  <c r="X20" i="239"/>
  <c r="Z20" i="239"/>
  <c r="AB20" i="239" s="1"/>
  <c r="AC20" i="239" s="1"/>
  <c r="X21" i="239"/>
  <c r="Z21" i="239"/>
  <c r="X22" i="239"/>
  <c r="Z22" i="239"/>
  <c r="AB22" i="239" s="1"/>
  <c r="AC22" i="239" s="1"/>
  <c r="X23" i="239"/>
  <c r="Z23" i="239"/>
  <c r="AB23" i="239" s="1"/>
  <c r="AC23" i="239" s="1"/>
  <c r="X24" i="239"/>
  <c r="Z24" i="239"/>
  <c r="AB24" i="239" s="1"/>
  <c r="AC24" i="239" s="1"/>
  <c r="X25" i="239"/>
  <c r="Z25" i="239"/>
  <c r="AB25" i="239" s="1"/>
  <c r="AC25" i="239" s="1"/>
  <c r="X26" i="239"/>
  <c r="Z26" i="239"/>
  <c r="AB26" i="239" s="1"/>
  <c r="AC26" i="239" s="1"/>
  <c r="X27" i="239"/>
  <c r="Z27" i="239"/>
  <c r="AB27" i="239" s="1"/>
  <c r="AC27" i="239" s="1"/>
  <c r="X28" i="239"/>
  <c r="Z28" i="239"/>
  <c r="AB28" i="239" s="1"/>
  <c r="AC28" i="239" s="1"/>
  <c r="X29" i="239"/>
  <c r="Z29" i="239"/>
  <c r="X30" i="239"/>
  <c r="Z30" i="239"/>
  <c r="AB30" i="239" s="1"/>
  <c r="AC30" i="239" s="1"/>
  <c r="X31" i="239"/>
  <c r="Z31" i="239"/>
  <c r="AB31" i="239" s="1"/>
  <c r="AC31" i="239" s="1"/>
  <c r="X32" i="239"/>
  <c r="Z32" i="239"/>
  <c r="AB32" i="239" s="1"/>
  <c r="AC32" i="239" s="1"/>
  <c r="X33" i="239"/>
  <c r="Z33" i="239"/>
  <c r="AB33" i="239" s="1"/>
  <c r="AC33" i="239" s="1"/>
  <c r="X34" i="239"/>
  <c r="Z34" i="239"/>
  <c r="X35" i="239"/>
  <c r="Z35" i="239"/>
  <c r="AB35" i="239" s="1"/>
  <c r="AC35" i="239" s="1"/>
  <c r="X36" i="239"/>
  <c r="Z36" i="239"/>
  <c r="X37" i="239"/>
  <c r="Z37" i="239"/>
  <c r="AB37" i="239" s="1"/>
  <c r="AC37" i="239" s="1"/>
  <c r="X38" i="239"/>
  <c r="Z38" i="239"/>
  <c r="AB38" i="239" s="1"/>
  <c r="AC38" i="239" s="1"/>
  <c r="X39" i="239"/>
  <c r="Z39" i="239"/>
  <c r="AB39" i="239" s="1"/>
  <c r="AC39" i="239" s="1"/>
  <c r="X40" i="239"/>
  <c r="Z40" i="239"/>
  <c r="AB40" i="239" s="1"/>
  <c r="AC40" i="239" s="1"/>
  <c r="X41" i="239"/>
  <c r="Z41" i="239"/>
  <c r="AB41" i="239" s="1"/>
  <c r="AC41" i="239" s="1"/>
  <c r="X42" i="239"/>
  <c r="Z42" i="239"/>
  <c r="X43" i="239"/>
  <c r="Z43" i="239"/>
  <c r="AB43" i="239" s="1"/>
  <c r="AC43" i="239" s="1"/>
  <c r="X44" i="239"/>
  <c r="Z44" i="239"/>
  <c r="X45" i="239"/>
  <c r="Z45" i="239"/>
  <c r="AB45" i="239" s="1"/>
  <c r="AC45" i="239" s="1"/>
  <c r="X46" i="239"/>
  <c r="Z46" i="239"/>
  <c r="X47" i="239"/>
  <c r="Z47" i="239"/>
  <c r="AB47" i="239" s="1"/>
  <c r="AC47" i="239" s="1"/>
  <c r="X48" i="239"/>
  <c r="Z48" i="239"/>
  <c r="X49" i="239"/>
  <c r="Z49" i="239"/>
  <c r="AB49" i="239" s="1"/>
  <c r="AC49" i="239" s="1"/>
  <c r="X50" i="239"/>
  <c r="Z50" i="239"/>
  <c r="X51" i="239"/>
  <c r="Z51" i="239"/>
  <c r="AB51" i="239" s="1"/>
  <c r="AC51" i="239" s="1"/>
  <c r="X52" i="239"/>
  <c r="Z52" i="239"/>
  <c r="X53" i="239"/>
  <c r="Z53" i="239"/>
  <c r="AB53" i="239" s="1"/>
  <c r="AC53" i="239" s="1"/>
  <c r="X54" i="239"/>
  <c r="Z54" i="239"/>
  <c r="X55" i="239"/>
  <c r="Z55" i="239"/>
  <c r="AB55" i="239" s="1"/>
  <c r="AC55" i="239" s="1"/>
  <c r="X56" i="239"/>
  <c r="Z56" i="239"/>
  <c r="X57" i="239"/>
  <c r="Z57" i="239"/>
  <c r="AB57" i="239" s="1"/>
  <c r="AC57" i="239" s="1"/>
  <c r="X58" i="239"/>
  <c r="Z58" i="239"/>
  <c r="X59" i="239"/>
  <c r="Z59" i="239"/>
  <c r="AB59" i="239" s="1"/>
  <c r="AC59" i="239" s="1"/>
  <c r="X60" i="239"/>
  <c r="Z60" i="239"/>
  <c r="X61" i="239"/>
  <c r="Z61" i="239"/>
  <c r="AB61" i="239" s="1"/>
  <c r="AC61" i="239" s="1"/>
  <c r="X62" i="239"/>
  <c r="Z62" i="239"/>
  <c r="X63" i="239"/>
  <c r="Z63" i="239"/>
  <c r="AB63" i="239" s="1"/>
  <c r="AC63" i="239" s="1"/>
  <c r="X64" i="239"/>
  <c r="Z64" i="239"/>
  <c r="X65" i="239"/>
  <c r="Z65" i="239"/>
  <c r="AB65" i="239" s="1"/>
  <c r="AC65" i="239" s="1"/>
  <c r="X66" i="239"/>
  <c r="Z66" i="239"/>
  <c r="X67" i="239"/>
  <c r="Z67" i="239"/>
  <c r="AB67" i="239" s="1"/>
  <c r="AC67" i="239" s="1"/>
  <c r="X68" i="239"/>
  <c r="Z68" i="239"/>
  <c r="X69" i="239"/>
  <c r="Z69" i="239"/>
  <c r="AB69" i="239" s="1"/>
  <c r="AC69" i="239" s="1"/>
  <c r="X70" i="239"/>
  <c r="Z70" i="239"/>
  <c r="X71" i="239"/>
  <c r="Z71" i="239"/>
  <c r="AB71" i="239" s="1"/>
  <c r="AC71" i="239" s="1"/>
  <c r="X72" i="239"/>
  <c r="Z72" i="239"/>
  <c r="X73" i="239"/>
  <c r="Z73" i="239"/>
  <c r="AB73" i="239" s="1"/>
  <c r="AC73" i="239" s="1"/>
  <c r="X74" i="239"/>
  <c r="Z74" i="239"/>
  <c r="X75" i="239"/>
  <c r="Z75" i="239"/>
  <c r="AB75" i="239" s="1"/>
  <c r="AC75" i="239" s="1"/>
  <c r="L111" i="167"/>
  <c r="Z83" i="239"/>
  <c r="AB83" i="239" s="1"/>
  <c r="AC83" i="239" s="1"/>
  <c r="AU83" i="239" s="1"/>
  <c r="X7" i="204"/>
  <c r="Z7" i="204"/>
  <c r="AB7" i="204" s="1"/>
  <c r="AC7" i="204" s="1"/>
  <c r="X8" i="204"/>
  <c r="Z8" i="204"/>
  <c r="X9" i="204"/>
  <c r="Z9" i="204"/>
  <c r="AB9" i="204"/>
  <c r="AC9" i="204" s="1"/>
  <c r="X10" i="204"/>
  <c r="Z10" i="204"/>
  <c r="AB10" i="204" s="1"/>
  <c r="AC10" i="204" s="1"/>
  <c r="X11" i="204"/>
  <c r="Z11" i="204"/>
  <c r="AB11" i="204"/>
  <c r="AC11" i="204" s="1"/>
  <c r="X12" i="204"/>
  <c r="Z12" i="204"/>
  <c r="X13" i="204"/>
  <c r="Z13" i="204"/>
  <c r="AB13" i="204" s="1"/>
  <c r="AC13" i="204" s="1"/>
  <c r="X14" i="204"/>
  <c r="Z14" i="204"/>
  <c r="AB14" i="204"/>
  <c r="AC14" i="204" s="1"/>
  <c r="X15" i="204"/>
  <c r="Z15" i="204"/>
  <c r="AB15" i="204" s="1"/>
  <c r="AC15" i="204" s="1"/>
  <c r="X16" i="204"/>
  <c r="Z16" i="204"/>
  <c r="X17" i="204"/>
  <c r="Z17" i="204"/>
  <c r="AB17" i="204"/>
  <c r="AC17" i="204" s="1"/>
  <c r="X18" i="204"/>
  <c r="Z18" i="204"/>
  <c r="AB18" i="204" s="1"/>
  <c r="AC18" i="204" s="1"/>
  <c r="X19" i="204"/>
  <c r="Z19" i="204"/>
  <c r="AB19" i="204"/>
  <c r="AC19" i="204" s="1"/>
  <c r="X20" i="204"/>
  <c r="Z20" i="204"/>
  <c r="X21" i="204"/>
  <c r="Z21" i="204"/>
  <c r="AB21" i="204" s="1"/>
  <c r="AC21" i="204" s="1"/>
  <c r="X22" i="204"/>
  <c r="Z22" i="204"/>
  <c r="AB22" i="204"/>
  <c r="AC22" i="204" s="1"/>
  <c r="X23" i="204"/>
  <c r="Z23" i="204"/>
  <c r="AB23" i="204" s="1"/>
  <c r="AC23" i="204" s="1"/>
  <c r="X24" i="204"/>
  <c r="Z24" i="204"/>
  <c r="X25" i="204"/>
  <c r="Z25" i="204"/>
  <c r="AB25" i="204"/>
  <c r="AC25" i="204" s="1"/>
  <c r="X26" i="204"/>
  <c r="Z26" i="204"/>
  <c r="AB26" i="204" s="1"/>
  <c r="AC26" i="204" s="1"/>
  <c r="X27" i="204"/>
  <c r="Z27" i="204"/>
  <c r="AB27" i="204"/>
  <c r="AC27" i="204" s="1"/>
  <c r="X28" i="204"/>
  <c r="Z28" i="204"/>
  <c r="X29" i="204"/>
  <c r="Z29" i="204"/>
  <c r="AB29" i="204" s="1"/>
  <c r="AC29" i="204" s="1"/>
  <c r="X30" i="204"/>
  <c r="Z30" i="204"/>
  <c r="AB30" i="204" s="1"/>
  <c r="AC30" i="204" s="1"/>
  <c r="X31" i="204"/>
  <c r="Z31" i="204"/>
  <c r="AB31" i="204" s="1"/>
  <c r="AC31" i="204" s="1"/>
  <c r="X32" i="204"/>
  <c r="Z32" i="204"/>
  <c r="X33" i="204"/>
  <c r="Z33" i="204"/>
  <c r="AB33" i="204" s="1"/>
  <c r="AC33" i="204" s="1"/>
  <c r="X34" i="204"/>
  <c r="Z34" i="204"/>
  <c r="AB34" i="204"/>
  <c r="AC34" i="204" s="1"/>
  <c r="X35" i="204"/>
  <c r="Z35" i="204"/>
  <c r="X36" i="204"/>
  <c r="Z36" i="204"/>
  <c r="AB36" i="204" s="1"/>
  <c r="AC36" i="204" s="1"/>
  <c r="X37" i="204"/>
  <c r="Z37" i="204"/>
  <c r="AB37" i="204" s="1"/>
  <c r="AC37" i="204" s="1"/>
  <c r="X38" i="204"/>
  <c r="Z38" i="204"/>
  <c r="AB38" i="204" s="1"/>
  <c r="AC38" i="204" s="1"/>
  <c r="X39" i="204"/>
  <c r="Z39" i="204"/>
  <c r="X40" i="204"/>
  <c r="Z40" i="204"/>
  <c r="AB40" i="204" s="1"/>
  <c r="AC40" i="204" s="1"/>
  <c r="X41" i="204"/>
  <c r="Z41" i="204"/>
  <c r="AB41" i="204"/>
  <c r="AC41" i="204" s="1"/>
  <c r="X42" i="204"/>
  <c r="Z42" i="204"/>
  <c r="AB42" i="204" s="1"/>
  <c r="AC42" i="204" s="1"/>
  <c r="X43" i="204"/>
  <c r="Z43" i="204"/>
  <c r="X44" i="204"/>
  <c r="Z44" i="204"/>
  <c r="AB44" i="204"/>
  <c r="AC44" i="204" s="1"/>
  <c r="X45" i="204"/>
  <c r="Z45" i="204"/>
  <c r="AB45" i="204"/>
  <c r="AC45" i="204" s="1"/>
  <c r="X46" i="204"/>
  <c r="Z46" i="204"/>
  <c r="AB46" i="204"/>
  <c r="AC46" i="204" s="1"/>
  <c r="X47" i="204"/>
  <c r="Z47" i="204"/>
  <c r="X48" i="204"/>
  <c r="Z48" i="204"/>
  <c r="AB48" i="204"/>
  <c r="AC48" i="204" s="1"/>
  <c r="X49" i="204"/>
  <c r="Z49" i="204"/>
  <c r="AB49" i="204" s="1"/>
  <c r="AC49" i="204" s="1"/>
  <c r="X50" i="204"/>
  <c r="Z50" i="204"/>
  <c r="AB50" i="204"/>
  <c r="AC50" i="204" s="1"/>
  <c r="X51" i="204"/>
  <c r="Z51" i="204"/>
  <c r="X52" i="204"/>
  <c r="Z52" i="204"/>
  <c r="AB52" i="204" s="1"/>
  <c r="AC52" i="204" s="1"/>
  <c r="X53" i="204"/>
  <c r="Z53" i="204"/>
  <c r="AB53" i="204" s="1"/>
  <c r="AC53" i="204" s="1"/>
  <c r="X54" i="204"/>
  <c r="Z54" i="204"/>
  <c r="AB54" i="204" s="1"/>
  <c r="AC54" i="204" s="1"/>
  <c r="X55" i="204"/>
  <c r="Z55" i="204"/>
  <c r="X56" i="204"/>
  <c r="Z56" i="204"/>
  <c r="AB56" i="204" s="1"/>
  <c r="AC56" i="204" s="1"/>
  <c r="X57" i="204"/>
  <c r="Z57" i="204"/>
  <c r="AB57" i="204"/>
  <c r="AC57" i="204" s="1"/>
  <c r="X58" i="204"/>
  <c r="Z58" i="204"/>
  <c r="AB58" i="204" s="1"/>
  <c r="AC58" i="204" s="1"/>
  <c r="X59" i="204"/>
  <c r="Z59" i="204"/>
  <c r="X60" i="204"/>
  <c r="Z60" i="204"/>
  <c r="AB60" i="204"/>
  <c r="AC60" i="204" s="1"/>
  <c r="X61" i="204"/>
  <c r="Z61" i="204"/>
  <c r="AB61" i="204"/>
  <c r="AC61" i="204" s="1"/>
  <c r="X62" i="204"/>
  <c r="Z62" i="204"/>
  <c r="AB62" i="204"/>
  <c r="AC62" i="204" s="1"/>
  <c r="X63" i="204"/>
  <c r="Z63" i="204"/>
  <c r="X64" i="204"/>
  <c r="Z64" i="204"/>
  <c r="AB64" i="204"/>
  <c r="AC64" i="204" s="1"/>
  <c r="X65" i="204"/>
  <c r="Z65" i="204"/>
  <c r="AB65" i="204" s="1"/>
  <c r="AC65" i="204" s="1"/>
  <c r="X66" i="204"/>
  <c r="Z66" i="204"/>
  <c r="AB66" i="204"/>
  <c r="AC66" i="204" s="1"/>
  <c r="X67" i="204"/>
  <c r="Z67" i="204"/>
  <c r="X68" i="204"/>
  <c r="Z68" i="204"/>
  <c r="AB68" i="204" s="1"/>
  <c r="AC68" i="204" s="1"/>
  <c r="X69" i="204"/>
  <c r="Z69" i="204"/>
  <c r="AB69" i="204" s="1"/>
  <c r="AC69" i="204" s="1"/>
  <c r="X70" i="204"/>
  <c r="Z70" i="204"/>
  <c r="AB70" i="204" s="1"/>
  <c r="AC70" i="204" s="1"/>
  <c r="X71" i="204"/>
  <c r="Z71" i="204"/>
  <c r="X72" i="204"/>
  <c r="Z72" i="204"/>
  <c r="AB72" i="204" s="1"/>
  <c r="AC72" i="204" s="1"/>
  <c r="X73" i="204"/>
  <c r="Z73" i="204"/>
  <c r="AB73" i="204"/>
  <c r="AC73" i="204" s="1"/>
  <c r="X74" i="204"/>
  <c r="Z74" i="204"/>
  <c r="AB74" i="204" s="1"/>
  <c r="AC74" i="204" s="1"/>
  <c r="X75" i="204"/>
  <c r="Z75" i="204"/>
  <c r="L112" i="167"/>
  <c r="AD80" i="204" s="1"/>
  <c r="Z83" i="204"/>
  <c r="AB83" i="204"/>
  <c r="AC83" i="204" s="1"/>
  <c r="AU83" i="204" s="1"/>
  <c r="X7" i="200"/>
  <c r="Z7" i="200"/>
  <c r="AB7" i="200" s="1"/>
  <c r="AC7" i="200" s="1"/>
  <c r="X8" i="200"/>
  <c r="Z8" i="200"/>
  <c r="AB8" i="200" s="1"/>
  <c r="AC8" i="200" s="1"/>
  <c r="X9" i="200"/>
  <c r="Z9" i="200"/>
  <c r="AB9" i="200" s="1"/>
  <c r="AC9" i="200" s="1"/>
  <c r="X10" i="200"/>
  <c r="Z10" i="200"/>
  <c r="X11" i="200"/>
  <c r="Z11" i="200"/>
  <c r="AB11" i="200" s="1"/>
  <c r="AC11" i="200" s="1"/>
  <c r="X12" i="200"/>
  <c r="Z12" i="200"/>
  <c r="X13" i="200"/>
  <c r="Z13" i="200"/>
  <c r="AB13" i="200" s="1"/>
  <c r="AC13" i="200" s="1"/>
  <c r="X14" i="200"/>
  <c r="Z14" i="200"/>
  <c r="AB14" i="200" s="1"/>
  <c r="AC14" i="200" s="1"/>
  <c r="X15" i="200"/>
  <c r="Z15" i="200"/>
  <c r="AB15" i="200" s="1"/>
  <c r="AC15" i="200" s="1"/>
  <c r="X16" i="200"/>
  <c r="Z16" i="200"/>
  <c r="X17" i="200"/>
  <c r="Z17" i="200"/>
  <c r="AB17" i="200" s="1"/>
  <c r="AC17" i="200" s="1"/>
  <c r="X18" i="200"/>
  <c r="Z18" i="200"/>
  <c r="AB18" i="200" s="1"/>
  <c r="AC18" i="200" s="1"/>
  <c r="X19" i="200"/>
  <c r="Z19" i="200"/>
  <c r="AB19" i="200" s="1"/>
  <c r="AC19" i="200" s="1"/>
  <c r="X20" i="200"/>
  <c r="Z20" i="200"/>
  <c r="AB20" i="200" s="1"/>
  <c r="AC20" i="200" s="1"/>
  <c r="X21" i="200"/>
  <c r="Z21" i="200"/>
  <c r="X22" i="200"/>
  <c r="Z22" i="200"/>
  <c r="AB22" i="200" s="1"/>
  <c r="AC22" i="200" s="1"/>
  <c r="X23" i="200"/>
  <c r="Z23" i="200"/>
  <c r="AB23" i="200" s="1"/>
  <c r="AC23" i="200" s="1"/>
  <c r="X24" i="200"/>
  <c r="Z24" i="200"/>
  <c r="AB24" i="200" s="1"/>
  <c r="AC24" i="200" s="1"/>
  <c r="X25" i="200"/>
  <c r="Z25" i="200"/>
  <c r="X26" i="200"/>
  <c r="Z26" i="200"/>
  <c r="AB26" i="200" s="1"/>
  <c r="AC26" i="200" s="1"/>
  <c r="X27" i="200"/>
  <c r="Z27" i="200"/>
  <c r="AB27" i="200" s="1"/>
  <c r="AC27" i="200" s="1"/>
  <c r="X28" i="200"/>
  <c r="Z28" i="200"/>
  <c r="AB28" i="200" s="1"/>
  <c r="AC28" i="200" s="1"/>
  <c r="X29" i="200"/>
  <c r="Z29" i="200"/>
  <c r="X30" i="200"/>
  <c r="Z30" i="200"/>
  <c r="AB30" i="200" s="1"/>
  <c r="AC30" i="200" s="1"/>
  <c r="X31" i="200"/>
  <c r="Z31" i="200"/>
  <c r="AB31" i="200" s="1"/>
  <c r="AC31" i="200" s="1"/>
  <c r="X32" i="200"/>
  <c r="Z32" i="200"/>
  <c r="AB32" i="200" s="1"/>
  <c r="AC32" i="200" s="1"/>
  <c r="X33" i="200"/>
  <c r="Z33" i="200"/>
  <c r="X34" i="200"/>
  <c r="Z34" i="200"/>
  <c r="AB34" i="200" s="1"/>
  <c r="AC34" i="200" s="1"/>
  <c r="X35" i="200"/>
  <c r="Z35" i="200"/>
  <c r="AB35" i="200" s="1"/>
  <c r="AC35" i="200" s="1"/>
  <c r="X36" i="200"/>
  <c r="Z36" i="200"/>
  <c r="AB36" i="200" s="1"/>
  <c r="AC36" i="200" s="1"/>
  <c r="X37" i="200"/>
  <c r="Z37" i="200"/>
  <c r="X38" i="200"/>
  <c r="Z38" i="200"/>
  <c r="AB38" i="200" s="1"/>
  <c r="AC38" i="200" s="1"/>
  <c r="X39" i="200"/>
  <c r="Z39" i="200"/>
  <c r="AB39" i="200" s="1"/>
  <c r="AC39" i="200" s="1"/>
  <c r="X40" i="200"/>
  <c r="Z40" i="200"/>
  <c r="AB40" i="200" s="1"/>
  <c r="AC40" i="200" s="1"/>
  <c r="X41" i="200"/>
  <c r="Z41" i="200"/>
  <c r="X42" i="200"/>
  <c r="Z42" i="200"/>
  <c r="AB42" i="200" s="1"/>
  <c r="AC42" i="200" s="1"/>
  <c r="X43" i="200"/>
  <c r="Z43" i="200"/>
  <c r="AB43" i="200" s="1"/>
  <c r="AC43" i="200" s="1"/>
  <c r="X44" i="200"/>
  <c r="Z44" i="200"/>
  <c r="AB44" i="200" s="1"/>
  <c r="AC44" i="200" s="1"/>
  <c r="X45" i="200"/>
  <c r="Z45" i="200"/>
  <c r="X46" i="200"/>
  <c r="Z46" i="200"/>
  <c r="AB46" i="200" s="1"/>
  <c r="AC46" i="200" s="1"/>
  <c r="X47" i="200"/>
  <c r="Z47" i="200"/>
  <c r="AB47" i="200" s="1"/>
  <c r="AC47" i="200" s="1"/>
  <c r="X48" i="200"/>
  <c r="Z48" i="200"/>
  <c r="AB48" i="200" s="1"/>
  <c r="AC48" i="200" s="1"/>
  <c r="X49" i="200"/>
  <c r="Z49" i="200"/>
  <c r="X50" i="200"/>
  <c r="Z50" i="200"/>
  <c r="AB50" i="200" s="1"/>
  <c r="AC50" i="200" s="1"/>
  <c r="X51" i="200"/>
  <c r="Z51" i="200"/>
  <c r="AB51" i="200" s="1"/>
  <c r="AC51" i="200" s="1"/>
  <c r="X52" i="200"/>
  <c r="Z52" i="200"/>
  <c r="AB52" i="200" s="1"/>
  <c r="AC52" i="200" s="1"/>
  <c r="X53" i="200"/>
  <c r="Z53" i="200"/>
  <c r="X54" i="200"/>
  <c r="Z54" i="200"/>
  <c r="AB54" i="200" s="1"/>
  <c r="AC54" i="200" s="1"/>
  <c r="X55" i="200"/>
  <c r="Z55" i="200"/>
  <c r="AB55" i="200" s="1"/>
  <c r="AC55" i="200" s="1"/>
  <c r="X56" i="200"/>
  <c r="Z56" i="200"/>
  <c r="AB56" i="200" s="1"/>
  <c r="AC56" i="200" s="1"/>
  <c r="X57" i="200"/>
  <c r="Z57" i="200"/>
  <c r="X58" i="200"/>
  <c r="Z58" i="200"/>
  <c r="AB58" i="200" s="1"/>
  <c r="AC58" i="200" s="1"/>
  <c r="X59" i="200"/>
  <c r="Z59" i="200"/>
  <c r="AB59" i="200" s="1"/>
  <c r="AC59" i="200" s="1"/>
  <c r="X60" i="200"/>
  <c r="Z60" i="200"/>
  <c r="AB60" i="200" s="1"/>
  <c r="AC60" i="200" s="1"/>
  <c r="X61" i="200"/>
  <c r="Z61" i="200"/>
  <c r="X62" i="200"/>
  <c r="Z62" i="200"/>
  <c r="AB62" i="200" s="1"/>
  <c r="AC62" i="200" s="1"/>
  <c r="X63" i="200"/>
  <c r="Z63" i="200"/>
  <c r="AB63" i="200" s="1"/>
  <c r="AC63" i="200" s="1"/>
  <c r="X64" i="200"/>
  <c r="Z64" i="200"/>
  <c r="AB64" i="200" s="1"/>
  <c r="AC64" i="200" s="1"/>
  <c r="X65" i="200"/>
  <c r="Z65" i="200"/>
  <c r="X66" i="200"/>
  <c r="Z66" i="200"/>
  <c r="AB66" i="200" s="1"/>
  <c r="AC66" i="200" s="1"/>
  <c r="X67" i="200"/>
  <c r="Z67" i="200"/>
  <c r="AB67" i="200" s="1"/>
  <c r="AC67" i="200" s="1"/>
  <c r="X68" i="200"/>
  <c r="Z68" i="200"/>
  <c r="AB68" i="200" s="1"/>
  <c r="AC68" i="200" s="1"/>
  <c r="X69" i="200"/>
  <c r="Z69" i="200"/>
  <c r="X70" i="200"/>
  <c r="Z70" i="200"/>
  <c r="AB70" i="200" s="1"/>
  <c r="AC70" i="200" s="1"/>
  <c r="X71" i="200"/>
  <c r="Z71" i="200"/>
  <c r="AB71" i="200" s="1"/>
  <c r="AC71" i="200" s="1"/>
  <c r="X72" i="200"/>
  <c r="Z72" i="200"/>
  <c r="AB72" i="200" s="1"/>
  <c r="AC72" i="200" s="1"/>
  <c r="X73" i="200"/>
  <c r="Z73" i="200"/>
  <c r="X74" i="200"/>
  <c r="Z74" i="200"/>
  <c r="AB74" i="200" s="1"/>
  <c r="AC74" i="200" s="1"/>
  <c r="X75" i="200"/>
  <c r="Z75" i="200"/>
  <c r="AB75" i="200" s="1"/>
  <c r="AC75" i="200" s="1"/>
  <c r="Z78" i="200"/>
  <c r="AB78" i="200" s="1"/>
  <c r="AC78" i="200" s="1"/>
  <c r="AU78" i="200" s="1"/>
  <c r="L113" i="167"/>
  <c r="Z82" i="200"/>
  <c r="AB82" i="200" s="1"/>
  <c r="AC82" i="200" s="1"/>
  <c r="AU82" i="200" s="1"/>
  <c r="Z83" i="200"/>
  <c r="AB83" i="200" s="1"/>
  <c r="AC83" i="200" s="1"/>
  <c r="AU83" i="200" s="1"/>
  <c r="X7" i="205"/>
  <c r="Z7" i="205"/>
  <c r="AB7" i="205"/>
  <c r="AC7" i="205"/>
  <c r="X8" i="205"/>
  <c r="Z8" i="205"/>
  <c r="AB8" i="205"/>
  <c r="AC8" i="205"/>
  <c r="X9" i="205"/>
  <c r="Z9" i="205"/>
  <c r="AB9" i="205"/>
  <c r="AC9" i="205"/>
  <c r="X10" i="205"/>
  <c r="Z10" i="205"/>
  <c r="AB10" i="205"/>
  <c r="AC10" i="205"/>
  <c r="X11" i="205"/>
  <c r="Z11" i="205"/>
  <c r="AB11" i="205"/>
  <c r="AC11" i="205"/>
  <c r="X12" i="205"/>
  <c r="Z12" i="205"/>
  <c r="AB12" i="205"/>
  <c r="AC12" i="205"/>
  <c r="X13" i="205"/>
  <c r="Z13" i="205"/>
  <c r="AB13" i="205"/>
  <c r="AC13" i="205"/>
  <c r="X14" i="205"/>
  <c r="Z14" i="205"/>
  <c r="AB14" i="205"/>
  <c r="AC14" i="205"/>
  <c r="X15" i="205"/>
  <c r="Z15" i="205"/>
  <c r="AB15" i="205"/>
  <c r="AC15" i="205"/>
  <c r="X16" i="205"/>
  <c r="Z16" i="205"/>
  <c r="AB16" i="205"/>
  <c r="AC16" i="205"/>
  <c r="X17" i="205"/>
  <c r="Z17" i="205"/>
  <c r="AB17" i="205"/>
  <c r="AC17" i="205"/>
  <c r="X18" i="205"/>
  <c r="Z18" i="205"/>
  <c r="AB18" i="205"/>
  <c r="AC18" i="205"/>
  <c r="X19" i="205"/>
  <c r="Z19" i="205"/>
  <c r="AB19" i="205"/>
  <c r="AC19" i="205"/>
  <c r="X20" i="205"/>
  <c r="Z20" i="205"/>
  <c r="AB20" i="205"/>
  <c r="AC20" i="205"/>
  <c r="X21" i="205"/>
  <c r="Z21" i="205"/>
  <c r="AB21" i="205"/>
  <c r="AC21" i="205"/>
  <c r="X22" i="205"/>
  <c r="Z22" i="205"/>
  <c r="AB22" i="205"/>
  <c r="AC22" i="205"/>
  <c r="X23" i="205"/>
  <c r="Z23" i="205"/>
  <c r="AB23" i="205"/>
  <c r="AC23" i="205"/>
  <c r="X24" i="205"/>
  <c r="Z24" i="205"/>
  <c r="AB24" i="205"/>
  <c r="AC24" i="205"/>
  <c r="X25" i="205"/>
  <c r="Z25" i="205"/>
  <c r="AB25" i="205"/>
  <c r="AC25" i="205"/>
  <c r="X26" i="205"/>
  <c r="Z26" i="205"/>
  <c r="AB26" i="205"/>
  <c r="AC26" i="205"/>
  <c r="X27" i="205"/>
  <c r="Z27" i="205"/>
  <c r="AB27" i="205"/>
  <c r="AC27" i="205"/>
  <c r="X28" i="205"/>
  <c r="Z28" i="205"/>
  <c r="AB28" i="205"/>
  <c r="AC28" i="205"/>
  <c r="X29" i="205"/>
  <c r="Z29" i="205"/>
  <c r="AB29" i="205"/>
  <c r="AC29" i="205"/>
  <c r="X30" i="205"/>
  <c r="Z30" i="205"/>
  <c r="AB30" i="205"/>
  <c r="AC30" i="205"/>
  <c r="X31" i="205"/>
  <c r="Z31" i="205"/>
  <c r="AB31" i="205"/>
  <c r="AC31" i="205"/>
  <c r="X32" i="205"/>
  <c r="Z32" i="205"/>
  <c r="AB32" i="205"/>
  <c r="AC32" i="205"/>
  <c r="X33" i="205"/>
  <c r="Z33" i="205"/>
  <c r="AB33" i="205"/>
  <c r="AC33" i="205"/>
  <c r="X34" i="205"/>
  <c r="Z34" i="205"/>
  <c r="AB34" i="205"/>
  <c r="AC34" i="205"/>
  <c r="X35" i="205"/>
  <c r="Z35" i="205"/>
  <c r="AB35" i="205"/>
  <c r="AC35" i="205"/>
  <c r="X36" i="205"/>
  <c r="Z36" i="205"/>
  <c r="AB36" i="205"/>
  <c r="AC36" i="205"/>
  <c r="X37" i="205"/>
  <c r="Z37" i="205"/>
  <c r="AB37" i="205"/>
  <c r="AC37" i="205"/>
  <c r="X38" i="205"/>
  <c r="Z38" i="205"/>
  <c r="AB38" i="205"/>
  <c r="AC38" i="205"/>
  <c r="X39" i="205"/>
  <c r="Z39" i="205"/>
  <c r="AB39" i="205"/>
  <c r="AC39" i="205"/>
  <c r="X40" i="205"/>
  <c r="Z40" i="205"/>
  <c r="AB40" i="205"/>
  <c r="AC40" i="205"/>
  <c r="X41" i="205"/>
  <c r="Z41" i="205"/>
  <c r="AB41" i="205"/>
  <c r="AC41" i="205"/>
  <c r="X42" i="205"/>
  <c r="Z42" i="205"/>
  <c r="AB42" i="205"/>
  <c r="AC42" i="205"/>
  <c r="X43" i="205"/>
  <c r="Z43" i="205"/>
  <c r="AB43" i="205"/>
  <c r="AC43" i="205"/>
  <c r="X44" i="205"/>
  <c r="Z44" i="205"/>
  <c r="AB44" i="205"/>
  <c r="AC44" i="205"/>
  <c r="X45" i="205"/>
  <c r="Z45" i="205"/>
  <c r="AB45" i="205"/>
  <c r="AC45" i="205"/>
  <c r="X46" i="205"/>
  <c r="Z46" i="205"/>
  <c r="AB46" i="205"/>
  <c r="AC46" i="205"/>
  <c r="X47" i="205"/>
  <c r="Z47" i="205"/>
  <c r="AB47" i="205"/>
  <c r="AC47" i="205"/>
  <c r="X48" i="205"/>
  <c r="Z48" i="205"/>
  <c r="AB48" i="205"/>
  <c r="AC48" i="205"/>
  <c r="X49" i="205"/>
  <c r="Z49" i="205"/>
  <c r="AB49" i="205"/>
  <c r="AC49" i="205"/>
  <c r="X50" i="205"/>
  <c r="Z50" i="205"/>
  <c r="AB50" i="205"/>
  <c r="AC50" i="205"/>
  <c r="X51" i="205"/>
  <c r="Z51" i="205"/>
  <c r="AB51" i="205"/>
  <c r="AC51" i="205"/>
  <c r="X52" i="205"/>
  <c r="Z52" i="205"/>
  <c r="AB52" i="205"/>
  <c r="AC52" i="205"/>
  <c r="X53" i="205"/>
  <c r="Z53" i="205"/>
  <c r="AB53" i="205"/>
  <c r="AC53" i="205"/>
  <c r="X54" i="205"/>
  <c r="Z54" i="205"/>
  <c r="AB54" i="205"/>
  <c r="AC54" i="205"/>
  <c r="X55" i="205"/>
  <c r="Z55" i="205"/>
  <c r="AB55" i="205"/>
  <c r="AC55" i="205"/>
  <c r="X56" i="205"/>
  <c r="Z56" i="205"/>
  <c r="AB56" i="205"/>
  <c r="AC56" i="205"/>
  <c r="X57" i="205"/>
  <c r="Z57" i="205"/>
  <c r="AB57" i="205"/>
  <c r="AC57" i="205"/>
  <c r="X58" i="205"/>
  <c r="Z58" i="205"/>
  <c r="AB58" i="205"/>
  <c r="AC58" i="205"/>
  <c r="X59" i="205"/>
  <c r="Z59" i="205"/>
  <c r="AB59" i="205"/>
  <c r="AC59" i="205"/>
  <c r="X60" i="205"/>
  <c r="Z60" i="205"/>
  <c r="AB60" i="205"/>
  <c r="AC60" i="205"/>
  <c r="X61" i="205"/>
  <c r="Z61" i="205"/>
  <c r="AB61" i="205"/>
  <c r="AC61" i="205"/>
  <c r="X62" i="205"/>
  <c r="Z62" i="205"/>
  <c r="AB62" i="205"/>
  <c r="AC62" i="205"/>
  <c r="X63" i="205"/>
  <c r="Z63" i="205"/>
  <c r="AB63" i="205"/>
  <c r="AC63" i="205"/>
  <c r="X64" i="205"/>
  <c r="Z64" i="205"/>
  <c r="AB64" i="205"/>
  <c r="AC64" i="205"/>
  <c r="X65" i="205"/>
  <c r="Z65" i="205"/>
  <c r="AB65" i="205"/>
  <c r="AC65" i="205"/>
  <c r="X66" i="205"/>
  <c r="Z66" i="205"/>
  <c r="AB66" i="205"/>
  <c r="AC66" i="205"/>
  <c r="X67" i="205"/>
  <c r="Z67" i="205"/>
  <c r="AB67" i="205"/>
  <c r="AC67" i="205"/>
  <c r="X68" i="205"/>
  <c r="Z68" i="205"/>
  <c r="AB68" i="205"/>
  <c r="AC68" i="205"/>
  <c r="X69" i="205"/>
  <c r="Z69" i="205"/>
  <c r="AB69" i="205"/>
  <c r="AC69" i="205"/>
  <c r="X70" i="205"/>
  <c r="Z70" i="205"/>
  <c r="AB70" i="205"/>
  <c r="AC70" i="205"/>
  <c r="X71" i="205"/>
  <c r="Z71" i="205"/>
  <c r="AB71" i="205"/>
  <c r="AC71" i="205"/>
  <c r="X72" i="205"/>
  <c r="Z72" i="205"/>
  <c r="AB72" i="205"/>
  <c r="AC72" i="205"/>
  <c r="X73" i="205"/>
  <c r="Z73" i="205"/>
  <c r="AB73" i="205"/>
  <c r="AC73" i="205"/>
  <c r="X74" i="205"/>
  <c r="Z74" i="205"/>
  <c r="AB74" i="205"/>
  <c r="AC74" i="205"/>
  <c r="X75" i="205"/>
  <c r="Z75" i="205"/>
  <c r="AB75" i="205"/>
  <c r="AC75" i="205"/>
  <c r="L114" i="167"/>
  <c r="Z80" i="205" s="1"/>
  <c r="AT80" i="205" s="1"/>
  <c r="Z83" i="205"/>
  <c r="AB83" i="205" s="1"/>
  <c r="AC83" i="205" s="1"/>
  <c r="AU83" i="205" s="1"/>
  <c r="X7" i="206"/>
  <c r="Z7" i="206"/>
  <c r="AB7" i="206" s="1"/>
  <c r="AC7" i="206" s="1"/>
  <c r="X8" i="206"/>
  <c r="Z8" i="206"/>
  <c r="AB8" i="206" s="1"/>
  <c r="AC8" i="206" s="1"/>
  <c r="X9" i="206"/>
  <c r="Z9" i="206"/>
  <c r="AB9" i="206" s="1"/>
  <c r="AC9" i="206" s="1"/>
  <c r="X10" i="206"/>
  <c r="Z10" i="206"/>
  <c r="AB10" i="206" s="1"/>
  <c r="AC10" i="206" s="1"/>
  <c r="X11" i="206"/>
  <c r="Z11" i="206"/>
  <c r="AB11" i="206" s="1"/>
  <c r="AC11" i="206" s="1"/>
  <c r="X12" i="206"/>
  <c r="Z12" i="206"/>
  <c r="AB12" i="206" s="1"/>
  <c r="AC12" i="206" s="1"/>
  <c r="X13" i="206"/>
  <c r="Z13" i="206"/>
  <c r="AB13" i="206" s="1"/>
  <c r="AC13" i="206" s="1"/>
  <c r="X14" i="206"/>
  <c r="Z14" i="206"/>
  <c r="AB14" i="206" s="1"/>
  <c r="AC14" i="206" s="1"/>
  <c r="X15" i="206"/>
  <c r="Z15" i="206"/>
  <c r="AB15" i="206" s="1"/>
  <c r="AC15" i="206" s="1"/>
  <c r="X16" i="206"/>
  <c r="Z16" i="206"/>
  <c r="AB16" i="206" s="1"/>
  <c r="AC16" i="206" s="1"/>
  <c r="X17" i="206"/>
  <c r="Z17" i="206"/>
  <c r="AB17" i="206" s="1"/>
  <c r="AC17" i="206" s="1"/>
  <c r="X18" i="206"/>
  <c r="Z18" i="206"/>
  <c r="AB18" i="206" s="1"/>
  <c r="AC18" i="206" s="1"/>
  <c r="X19" i="206"/>
  <c r="Z19" i="206"/>
  <c r="AB19" i="206" s="1"/>
  <c r="AC19" i="206" s="1"/>
  <c r="X20" i="206"/>
  <c r="Z20" i="206"/>
  <c r="AB20" i="206" s="1"/>
  <c r="AC20" i="206" s="1"/>
  <c r="X21" i="206"/>
  <c r="Z21" i="206"/>
  <c r="AB21" i="206" s="1"/>
  <c r="AC21" i="206" s="1"/>
  <c r="X22" i="206"/>
  <c r="Z22" i="206"/>
  <c r="AB22" i="206" s="1"/>
  <c r="AC22" i="206" s="1"/>
  <c r="X23" i="206"/>
  <c r="Z23" i="206"/>
  <c r="AB23" i="206" s="1"/>
  <c r="AC23" i="206" s="1"/>
  <c r="X24" i="206"/>
  <c r="Z24" i="206"/>
  <c r="AB24" i="206" s="1"/>
  <c r="AC24" i="206" s="1"/>
  <c r="X25" i="206"/>
  <c r="Z25" i="206"/>
  <c r="AB25" i="206" s="1"/>
  <c r="AC25" i="206" s="1"/>
  <c r="X26" i="206"/>
  <c r="Z26" i="206"/>
  <c r="AB26" i="206" s="1"/>
  <c r="AC26" i="206" s="1"/>
  <c r="X27" i="206"/>
  <c r="Z27" i="206"/>
  <c r="AB27" i="206" s="1"/>
  <c r="AC27" i="206" s="1"/>
  <c r="X28" i="206"/>
  <c r="Z28" i="206"/>
  <c r="AB28" i="206" s="1"/>
  <c r="AC28" i="206" s="1"/>
  <c r="X29" i="206"/>
  <c r="Z29" i="206"/>
  <c r="AB29" i="206" s="1"/>
  <c r="AC29" i="206" s="1"/>
  <c r="X30" i="206"/>
  <c r="Z30" i="206"/>
  <c r="AB30" i="206" s="1"/>
  <c r="AC30" i="206" s="1"/>
  <c r="X31" i="206"/>
  <c r="Z31" i="206"/>
  <c r="AB31" i="206" s="1"/>
  <c r="AC31" i="206" s="1"/>
  <c r="X32" i="206"/>
  <c r="Z32" i="206"/>
  <c r="AB32" i="206" s="1"/>
  <c r="AC32" i="206" s="1"/>
  <c r="X33" i="206"/>
  <c r="Z33" i="206"/>
  <c r="AB33" i="206" s="1"/>
  <c r="AC33" i="206" s="1"/>
  <c r="X34" i="206"/>
  <c r="Z34" i="206"/>
  <c r="AB34" i="206" s="1"/>
  <c r="AC34" i="206" s="1"/>
  <c r="X35" i="206"/>
  <c r="Z35" i="206"/>
  <c r="AB35" i="206" s="1"/>
  <c r="AC35" i="206" s="1"/>
  <c r="X36" i="206"/>
  <c r="Z36" i="206"/>
  <c r="AB36" i="206" s="1"/>
  <c r="AC36" i="206" s="1"/>
  <c r="X37" i="206"/>
  <c r="Z37" i="206"/>
  <c r="AB37" i="206" s="1"/>
  <c r="AC37" i="206" s="1"/>
  <c r="X38" i="206"/>
  <c r="Z38" i="206"/>
  <c r="AB38" i="206" s="1"/>
  <c r="AC38" i="206" s="1"/>
  <c r="X39" i="206"/>
  <c r="Z39" i="206"/>
  <c r="AB39" i="206" s="1"/>
  <c r="AC39" i="206" s="1"/>
  <c r="X40" i="206"/>
  <c r="Z40" i="206"/>
  <c r="AB40" i="206" s="1"/>
  <c r="AC40" i="206" s="1"/>
  <c r="X41" i="206"/>
  <c r="Z41" i="206"/>
  <c r="AB41" i="206" s="1"/>
  <c r="AC41" i="206" s="1"/>
  <c r="X42" i="206"/>
  <c r="Z42" i="206"/>
  <c r="AB42" i="206" s="1"/>
  <c r="AC42" i="206" s="1"/>
  <c r="X43" i="206"/>
  <c r="Z43" i="206"/>
  <c r="AB43" i="206" s="1"/>
  <c r="AC43" i="206" s="1"/>
  <c r="X44" i="206"/>
  <c r="Z44" i="206"/>
  <c r="AB44" i="206" s="1"/>
  <c r="AC44" i="206" s="1"/>
  <c r="X45" i="206"/>
  <c r="Z45" i="206"/>
  <c r="AB45" i="206" s="1"/>
  <c r="AC45" i="206" s="1"/>
  <c r="X46" i="206"/>
  <c r="Z46" i="206"/>
  <c r="AB46" i="206" s="1"/>
  <c r="AC46" i="206" s="1"/>
  <c r="X47" i="206"/>
  <c r="Z47" i="206"/>
  <c r="AB47" i="206" s="1"/>
  <c r="AC47" i="206" s="1"/>
  <c r="X48" i="206"/>
  <c r="Z48" i="206"/>
  <c r="AB48" i="206" s="1"/>
  <c r="AC48" i="206" s="1"/>
  <c r="X49" i="206"/>
  <c r="Z49" i="206"/>
  <c r="AB49" i="206" s="1"/>
  <c r="AC49" i="206" s="1"/>
  <c r="X50" i="206"/>
  <c r="Z50" i="206"/>
  <c r="AB50" i="206" s="1"/>
  <c r="AC50" i="206" s="1"/>
  <c r="X51" i="206"/>
  <c r="Z51" i="206"/>
  <c r="AB51" i="206" s="1"/>
  <c r="AC51" i="206" s="1"/>
  <c r="X52" i="206"/>
  <c r="Z52" i="206"/>
  <c r="AB52" i="206" s="1"/>
  <c r="AC52" i="206" s="1"/>
  <c r="X53" i="206"/>
  <c r="Z53" i="206"/>
  <c r="AB53" i="206" s="1"/>
  <c r="AC53" i="206" s="1"/>
  <c r="X54" i="206"/>
  <c r="Z54" i="206"/>
  <c r="AB54" i="206" s="1"/>
  <c r="AC54" i="206" s="1"/>
  <c r="X55" i="206"/>
  <c r="Z55" i="206"/>
  <c r="AB55" i="206" s="1"/>
  <c r="AC55" i="206" s="1"/>
  <c r="X56" i="206"/>
  <c r="Z56" i="206"/>
  <c r="AB56" i="206" s="1"/>
  <c r="AC56" i="206" s="1"/>
  <c r="X57" i="206"/>
  <c r="Z57" i="206"/>
  <c r="AB57" i="206" s="1"/>
  <c r="AC57" i="206" s="1"/>
  <c r="X58" i="206"/>
  <c r="Z58" i="206"/>
  <c r="AB58" i="206" s="1"/>
  <c r="AC58" i="206" s="1"/>
  <c r="X59" i="206"/>
  <c r="Z59" i="206"/>
  <c r="AB59" i="206" s="1"/>
  <c r="AC59" i="206" s="1"/>
  <c r="X60" i="206"/>
  <c r="Z60" i="206"/>
  <c r="AB60" i="206" s="1"/>
  <c r="AC60" i="206" s="1"/>
  <c r="X61" i="206"/>
  <c r="Z61" i="206"/>
  <c r="AB61" i="206" s="1"/>
  <c r="AC61" i="206" s="1"/>
  <c r="X62" i="206"/>
  <c r="Z62" i="206"/>
  <c r="AB62" i="206" s="1"/>
  <c r="AC62" i="206" s="1"/>
  <c r="X63" i="206"/>
  <c r="Z63" i="206"/>
  <c r="AB63" i="206" s="1"/>
  <c r="AC63" i="206" s="1"/>
  <c r="X64" i="206"/>
  <c r="Z64" i="206"/>
  <c r="AB64" i="206" s="1"/>
  <c r="AC64" i="206" s="1"/>
  <c r="X65" i="206"/>
  <c r="Z65" i="206"/>
  <c r="AB65" i="206" s="1"/>
  <c r="AC65" i="206" s="1"/>
  <c r="X66" i="206"/>
  <c r="Z66" i="206"/>
  <c r="AB66" i="206" s="1"/>
  <c r="AC66" i="206" s="1"/>
  <c r="X67" i="206"/>
  <c r="Z67" i="206"/>
  <c r="AB67" i="206" s="1"/>
  <c r="AC67" i="206" s="1"/>
  <c r="X68" i="206"/>
  <c r="Z68" i="206"/>
  <c r="AB68" i="206" s="1"/>
  <c r="AC68" i="206" s="1"/>
  <c r="X69" i="206"/>
  <c r="Z69" i="206"/>
  <c r="AB69" i="206" s="1"/>
  <c r="AC69" i="206" s="1"/>
  <c r="X70" i="206"/>
  <c r="Z70" i="206"/>
  <c r="AB70" i="206" s="1"/>
  <c r="AC70" i="206" s="1"/>
  <c r="X71" i="206"/>
  <c r="Z71" i="206"/>
  <c r="AB71" i="206" s="1"/>
  <c r="AC71" i="206" s="1"/>
  <c r="X72" i="206"/>
  <c r="Z72" i="206"/>
  <c r="AB72" i="206" s="1"/>
  <c r="AC72" i="206" s="1"/>
  <c r="X73" i="206"/>
  <c r="Z73" i="206"/>
  <c r="AB73" i="206" s="1"/>
  <c r="AC73" i="206" s="1"/>
  <c r="X74" i="206"/>
  <c r="Z74" i="206"/>
  <c r="AB74" i="206" s="1"/>
  <c r="AC74" i="206" s="1"/>
  <c r="X75" i="206"/>
  <c r="Z75" i="206"/>
  <c r="AB75" i="206" s="1"/>
  <c r="AC75" i="206" s="1"/>
  <c r="L115" i="167"/>
  <c r="Z80" i="206" s="1"/>
  <c r="AT80" i="206" s="1"/>
  <c r="AB83" i="206"/>
  <c r="AC83" i="206" s="1"/>
  <c r="AU83" i="206" s="1"/>
  <c r="X7" i="207"/>
  <c r="Z7" i="207"/>
  <c r="AB7" i="207"/>
  <c r="AC7" i="207"/>
  <c r="X8" i="207"/>
  <c r="Z8" i="207"/>
  <c r="AB8" i="207"/>
  <c r="AC8" i="207"/>
  <c r="X9" i="207"/>
  <c r="Z9" i="207"/>
  <c r="AB9" i="207"/>
  <c r="AC9" i="207"/>
  <c r="X10" i="207"/>
  <c r="Z10" i="207"/>
  <c r="AB10" i="207"/>
  <c r="AC10" i="207"/>
  <c r="X11" i="207"/>
  <c r="Z11" i="207"/>
  <c r="AB11" i="207"/>
  <c r="AC11" i="207"/>
  <c r="X12" i="207"/>
  <c r="Z12" i="207"/>
  <c r="AB12" i="207"/>
  <c r="AC12" i="207"/>
  <c r="X13" i="207"/>
  <c r="Z13" i="207"/>
  <c r="AB13" i="207"/>
  <c r="AC13" i="207"/>
  <c r="X14" i="207"/>
  <c r="Z14" i="207"/>
  <c r="AB14" i="207"/>
  <c r="AC14" i="207"/>
  <c r="X15" i="207"/>
  <c r="Z15" i="207"/>
  <c r="AB15" i="207"/>
  <c r="AC15" i="207"/>
  <c r="X16" i="207"/>
  <c r="Z16" i="207"/>
  <c r="AB16" i="207"/>
  <c r="AC16" i="207"/>
  <c r="X17" i="207"/>
  <c r="Z17" i="207"/>
  <c r="AB17" i="207"/>
  <c r="AC17" i="207"/>
  <c r="X18" i="207"/>
  <c r="Z18" i="207"/>
  <c r="AB18" i="207"/>
  <c r="AC18" i="207"/>
  <c r="X19" i="207"/>
  <c r="Z19" i="207"/>
  <c r="AB19" i="207"/>
  <c r="AC19" i="207"/>
  <c r="X20" i="207"/>
  <c r="Z20" i="207"/>
  <c r="AB20" i="207"/>
  <c r="AC20" i="207"/>
  <c r="X21" i="207"/>
  <c r="Z21" i="207"/>
  <c r="AB21" i="207"/>
  <c r="AC21" i="207"/>
  <c r="X22" i="207"/>
  <c r="Z22" i="207"/>
  <c r="AB22" i="207"/>
  <c r="AC22" i="207"/>
  <c r="X23" i="207"/>
  <c r="Z23" i="207"/>
  <c r="AB23" i="207"/>
  <c r="AC23" i="207"/>
  <c r="X24" i="207"/>
  <c r="Z24" i="207"/>
  <c r="AB24" i="207"/>
  <c r="AC24" i="207"/>
  <c r="X25" i="207"/>
  <c r="Z25" i="207"/>
  <c r="AB25" i="207"/>
  <c r="AC25" i="207"/>
  <c r="X26" i="207"/>
  <c r="Z26" i="207"/>
  <c r="AB26" i="207"/>
  <c r="AC26" i="207"/>
  <c r="X27" i="207"/>
  <c r="Z27" i="207"/>
  <c r="AB27" i="207"/>
  <c r="AC27" i="207"/>
  <c r="X28" i="207"/>
  <c r="Z28" i="207"/>
  <c r="AB28" i="207"/>
  <c r="AC28" i="207"/>
  <c r="X29" i="207"/>
  <c r="Z29" i="207"/>
  <c r="AB29" i="207"/>
  <c r="AC29" i="207"/>
  <c r="X30" i="207"/>
  <c r="Z30" i="207"/>
  <c r="AB30" i="207"/>
  <c r="AC30" i="207"/>
  <c r="X31" i="207"/>
  <c r="Z31" i="207"/>
  <c r="AB31" i="207"/>
  <c r="AC31" i="207"/>
  <c r="X32" i="207"/>
  <c r="Z32" i="207"/>
  <c r="AB32" i="207"/>
  <c r="AC32" i="207"/>
  <c r="X33" i="207"/>
  <c r="Z33" i="207"/>
  <c r="AB33" i="207"/>
  <c r="AC33" i="207"/>
  <c r="X34" i="207"/>
  <c r="Z34" i="207"/>
  <c r="AB34" i="207"/>
  <c r="AC34" i="207"/>
  <c r="X35" i="207"/>
  <c r="Z35" i="207"/>
  <c r="AB35" i="207"/>
  <c r="AC35" i="207"/>
  <c r="X36" i="207"/>
  <c r="Z36" i="207"/>
  <c r="AB36" i="207"/>
  <c r="AC36" i="207"/>
  <c r="X37" i="207"/>
  <c r="Z37" i="207"/>
  <c r="AB37" i="207"/>
  <c r="AC37" i="207"/>
  <c r="X38" i="207"/>
  <c r="Z38" i="207"/>
  <c r="AB38" i="207"/>
  <c r="AC38" i="207"/>
  <c r="X39" i="207"/>
  <c r="Z39" i="207"/>
  <c r="AB39" i="207"/>
  <c r="AC39" i="207"/>
  <c r="X40" i="207"/>
  <c r="Z40" i="207"/>
  <c r="AB40" i="207"/>
  <c r="AC40" i="207"/>
  <c r="X41" i="207"/>
  <c r="Z41" i="207"/>
  <c r="AB41" i="207"/>
  <c r="AC41" i="207"/>
  <c r="X42" i="207"/>
  <c r="Z42" i="207"/>
  <c r="AB42" i="207"/>
  <c r="AC42" i="207"/>
  <c r="X43" i="207"/>
  <c r="Z43" i="207"/>
  <c r="AB43" i="207"/>
  <c r="AC43" i="207"/>
  <c r="X44" i="207"/>
  <c r="Z44" i="207"/>
  <c r="AB44" i="207"/>
  <c r="AC44" i="207"/>
  <c r="X45" i="207"/>
  <c r="Z45" i="207"/>
  <c r="AB45" i="207"/>
  <c r="AC45" i="207"/>
  <c r="X46" i="207"/>
  <c r="Z46" i="207"/>
  <c r="AB46" i="207"/>
  <c r="AC46" i="207"/>
  <c r="X47" i="207"/>
  <c r="Z47" i="207"/>
  <c r="AB47" i="207"/>
  <c r="AC47" i="207"/>
  <c r="X48" i="207"/>
  <c r="Z48" i="207"/>
  <c r="AB48" i="207"/>
  <c r="AC48" i="207"/>
  <c r="X49" i="207"/>
  <c r="Z49" i="207"/>
  <c r="AB49" i="207"/>
  <c r="AC49" i="207"/>
  <c r="X50" i="207"/>
  <c r="Z50" i="207"/>
  <c r="AB50" i="207"/>
  <c r="AC50" i="207"/>
  <c r="X51" i="207"/>
  <c r="Z51" i="207"/>
  <c r="AB51" i="207"/>
  <c r="AC51" i="207"/>
  <c r="X52" i="207"/>
  <c r="Z52" i="207"/>
  <c r="AB52" i="207"/>
  <c r="AC52" i="207"/>
  <c r="X53" i="207"/>
  <c r="Z53" i="207"/>
  <c r="AB53" i="207"/>
  <c r="AC53" i="207"/>
  <c r="X54" i="207"/>
  <c r="Z54" i="207"/>
  <c r="AB54" i="207"/>
  <c r="AC54" i="207"/>
  <c r="X55" i="207"/>
  <c r="Z55" i="207"/>
  <c r="AB55" i="207"/>
  <c r="AC55" i="207"/>
  <c r="X56" i="207"/>
  <c r="Z56" i="207"/>
  <c r="AB56" i="207"/>
  <c r="AC56" i="207"/>
  <c r="X57" i="207"/>
  <c r="Z57" i="207"/>
  <c r="AB57" i="207"/>
  <c r="AC57" i="207"/>
  <c r="X58" i="207"/>
  <c r="Z58" i="207"/>
  <c r="AB58" i="207"/>
  <c r="AC58" i="207"/>
  <c r="X59" i="207"/>
  <c r="Z59" i="207"/>
  <c r="AB59" i="207"/>
  <c r="AC59" i="207"/>
  <c r="X60" i="207"/>
  <c r="Z60" i="207"/>
  <c r="AB60" i="207"/>
  <c r="AC60" i="207"/>
  <c r="X61" i="207"/>
  <c r="Z61" i="207"/>
  <c r="AB61" i="207"/>
  <c r="AC61" i="207"/>
  <c r="X62" i="207"/>
  <c r="Z62" i="207"/>
  <c r="AB62" i="207"/>
  <c r="AC62" i="207"/>
  <c r="X63" i="207"/>
  <c r="Z63" i="207"/>
  <c r="AB63" i="207"/>
  <c r="AC63" i="207"/>
  <c r="X64" i="207"/>
  <c r="Z64" i="207"/>
  <c r="AB64" i="207"/>
  <c r="AC64" i="207"/>
  <c r="X65" i="207"/>
  <c r="Z65" i="207"/>
  <c r="AB65" i="207"/>
  <c r="AC65" i="207"/>
  <c r="X66" i="207"/>
  <c r="Z66" i="207"/>
  <c r="AB66" i="207"/>
  <c r="AC66" i="207"/>
  <c r="X67" i="207"/>
  <c r="Z67" i="207"/>
  <c r="AB67" i="207"/>
  <c r="AC67" i="207"/>
  <c r="X68" i="207"/>
  <c r="Z68" i="207"/>
  <c r="AB68" i="207"/>
  <c r="AC68" i="207"/>
  <c r="X69" i="207"/>
  <c r="Z69" i="207"/>
  <c r="AB69" i="207"/>
  <c r="AC69" i="207"/>
  <c r="X70" i="207"/>
  <c r="Z70" i="207"/>
  <c r="AB70" i="207"/>
  <c r="AC70" i="207"/>
  <c r="X71" i="207"/>
  <c r="Z71" i="207"/>
  <c r="AB71" i="207"/>
  <c r="AC71" i="207"/>
  <c r="X72" i="207"/>
  <c r="Z72" i="207"/>
  <c r="AB72" i="207"/>
  <c r="AC72" i="207"/>
  <c r="X73" i="207"/>
  <c r="Z73" i="207"/>
  <c r="AB73" i="207"/>
  <c r="AC73" i="207"/>
  <c r="X74" i="207"/>
  <c r="Z74" i="207"/>
  <c r="AB74" i="207"/>
  <c r="AC74" i="207"/>
  <c r="X75" i="207"/>
  <c r="Z75" i="207"/>
  <c r="AB75" i="207"/>
  <c r="AC75" i="207"/>
  <c r="L116" i="167"/>
  <c r="Z83" i="207"/>
  <c r="AB83" i="207" s="1"/>
  <c r="AC83" i="207" s="1"/>
  <c r="AU83" i="207" s="1"/>
  <c r="X7" i="195"/>
  <c r="Z7" i="195"/>
  <c r="X8" i="195"/>
  <c r="Z8" i="195"/>
  <c r="X9" i="195"/>
  <c r="Z9" i="195"/>
  <c r="AB9" i="195"/>
  <c r="AC9" i="195" s="1"/>
  <c r="X10" i="195"/>
  <c r="Z10" i="195"/>
  <c r="AB10" i="195"/>
  <c r="AC10" i="195" s="1"/>
  <c r="X11" i="195"/>
  <c r="Z11" i="195"/>
  <c r="X12" i="195"/>
  <c r="Z12" i="195"/>
  <c r="AB12" i="195"/>
  <c r="AC12" i="195" s="1"/>
  <c r="X13" i="195"/>
  <c r="Z13" i="195"/>
  <c r="AB13" i="195" s="1"/>
  <c r="AC13" i="195" s="1"/>
  <c r="X14" i="195"/>
  <c r="Z14" i="195"/>
  <c r="AB14" i="195"/>
  <c r="AC14" i="195" s="1"/>
  <c r="X15" i="195"/>
  <c r="Z15" i="195"/>
  <c r="X16" i="195"/>
  <c r="Z16" i="195"/>
  <c r="AB16" i="195" s="1"/>
  <c r="AC16" i="195" s="1"/>
  <c r="X17" i="195"/>
  <c r="Z17" i="195"/>
  <c r="X18" i="195"/>
  <c r="Z18" i="195"/>
  <c r="AB18" i="195" s="1"/>
  <c r="AC18" i="195" s="1"/>
  <c r="X19" i="195"/>
  <c r="Z19" i="195"/>
  <c r="X20" i="195"/>
  <c r="Z20" i="195"/>
  <c r="AB20" i="195"/>
  <c r="AC20" i="195" s="1"/>
  <c r="X21" i="195"/>
  <c r="Z21" i="195"/>
  <c r="AB21" i="195"/>
  <c r="AC21" i="195" s="1"/>
  <c r="X22" i="195"/>
  <c r="Z22" i="195"/>
  <c r="AB22" i="195"/>
  <c r="AC22" i="195" s="1"/>
  <c r="X23" i="195"/>
  <c r="Z23" i="195"/>
  <c r="X24" i="195"/>
  <c r="Z24" i="195"/>
  <c r="AB24" i="195"/>
  <c r="AC24" i="195" s="1"/>
  <c r="X25" i="195"/>
  <c r="Z25" i="195"/>
  <c r="AB25" i="195" s="1"/>
  <c r="AC25" i="195" s="1"/>
  <c r="X26" i="195"/>
  <c r="Z26" i="195"/>
  <c r="AB26" i="195"/>
  <c r="AC26" i="195" s="1"/>
  <c r="X27" i="195"/>
  <c r="Z27" i="195"/>
  <c r="X28" i="195"/>
  <c r="Z28" i="195"/>
  <c r="AB28" i="195" s="1"/>
  <c r="AC28" i="195" s="1"/>
  <c r="X29" i="195"/>
  <c r="Z29" i="195"/>
  <c r="AB29" i="195" s="1"/>
  <c r="AC29" i="195" s="1"/>
  <c r="X30" i="195"/>
  <c r="Z30" i="195"/>
  <c r="AB30" i="195" s="1"/>
  <c r="AC30" i="195" s="1"/>
  <c r="X31" i="195"/>
  <c r="Z31" i="195"/>
  <c r="X32" i="195"/>
  <c r="Z32" i="195"/>
  <c r="AB32" i="195" s="1"/>
  <c r="AC32" i="195" s="1"/>
  <c r="X33" i="195"/>
  <c r="Z33" i="195"/>
  <c r="AB33" i="195"/>
  <c r="AC33" i="195" s="1"/>
  <c r="X34" i="195"/>
  <c r="Z34" i="195"/>
  <c r="AB34" i="195" s="1"/>
  <c r="AC34" i="195" s="1"/>
  <c r="X35" i="195"/>
  <c r="Z35" i="195"/>
  <c r="X36" i="195"/>
  <c r="Z36" i="195"/>
  <c r="AB36" i="195"/>
  <c r="AC36" i="195" s="1"/>
  <c r="X37" i="195"/>
  <c r="Z37" i="195"/>
  <c r="AB37" i="195"/>
  <c r="AC37" i="195" s="1"/>
  <c r="X38" i="195"/>
  <c r="Z38" i="195"/>
  <c r="AB38" i="195"/>
  <c r="AC38" i="195" s="1"/>
  <c r="X39" i="195"/>
  <c r="Z39" i="195"/>
  <c r="X40" i="195"/>
  <c r="Z40" i="195"/>
  <c r="AB40" i="195"/>
  <c r="AC40" i="195" s="1"/>
  <c r="X41" i="195"/>
  <c r="Z41" i="195"/>
  <c r="AB41" i="195" s="1"/>
  <c r="AC41" i="195" s="1"/>
  <c r="X42" i="195"/>
  <c r="Z42" i="195"/>
  <c r="AB42" i="195"/>
  <c r="AC42" i="195" s="1"/>
  <c r="X43" i="195"/>
  <c r="Z43" i="195"/>
  <c r="X44" i="195"/>
  <c r="Z44" i="195"/>
  <c r="AB44" i="195" s="1"/>
  <c r="AC44" i="195" s="1"/>
  <c r="X45" i="195"/>
  <c r="Z45" i="195"/>
  <c r="AB45" i="195" s="1"/>
  <c r="AC45" i="195" s="1"/>
  <c r="X46" i="195"/>
  <c r="Z46" i="195"/>
  <c r="AB46" i="195" s="1"/>
  <c r="AC46" i="195" s="1"/>
  <c r="X47" i="195"/>
  <c r="Z47" i="195"/>
  <c r="X48" i="195"/>
  <c r="Z48" i="195"/>
  <c r="AB48" i="195" s="1"/>
  <c r="AC48" i="195" s="1"/>
  <c r="X49" i="195"/>
  <c r="Z49" i="195"/>
  <c r="AB49" i="195"/>
  <c r="AC49" i="195" s="1"/>
  <c r="X50" i="195"/>
  <c r="Z50" i="195"/>
  <c r="AB50" i="195" s="1"/>
  <c r="AC50" i="195" s="1"/>
  <c r="X51" i="195"/>
  <c r="Z51" i="195"/>
  <c r="X52" i="195"/>
  <c r="Z52" i="195"/>
  <c r="AB52" i="195"/>
  <c r="AC52" i="195" s="1"/>
  <c r="X53" i="195"/>
  <c r="Z53" i="195"/>
  <c r="AB53" i="195"/>
  <c r="AC53" i="195" s="1"/>
  <c r="X54" i="195"/>
  <c r="Z54" i="195"/>
  <c r="AB54" i="195"/>
  <c r="AC54" i="195" s="1"/>
  <c r="X55" i="195"/>
  <c r="Z55" i="195"/>
  <c r="X56" i="195"/>
  <c r="Z56" i="195"/>
  <c r="AB56" i="195"/>
  <c r="AC56" i="195" s="1"/>
  <c r="X57" i="195"/>
  <c r="Z57" i="195"/>
  <c r="AB57" i="195" s="1"/>
  <c r="AC57" i="195" s="1"/>
  <c r="X58" i="195"/>
  <c r="Z58" i="195"/>
  <c r="AB58" i="195"/>
  <c r="AC58" i="195" s="1"/>
  <c r="X59" i="195"/>
  <c r="Z59" i="195"/>
  <c r="X60" i="195"/>
  <c r="Z60" i="195"/>
  <c r="AB60" i="195" s="1"/>
  <c r="AC60" i="195" s="1"/>
  <c r="X61" i="195"/>
  <c r="Z61" i="195"/>
  <c r="AB61" i="195" s="1"/>
  <c r="AC61" i="195" s="1"/>
  <c r="X62" i="195"/>
  <c r="Z62" i="195"/>
  <c r="AB62" i="195" s="1"/>
  <c r="AC62" i="195" s="1"/>
  <c r="X63" i="195"/>
  <c r="Z63" i="195"/>
  <c r="X64" i="195"/>
  <c r="Z64" i="195"/>
  <c r="AB64" i="195" s="1"/>
  <c r="AC64" i="195" s="1"/>
  <c r="X65" i="195"/>
  <c r="Z65" i="195"/>
  <c r="AB65" i="195"/>
  <c r="AC65" i="195" s="1"/>
  <c r="X66" i="195"/>
  <c r="Z66" i="195"/>
  <c r="AB66" i="195" s="1"/>
  <c r="AC66" i="195" s="1"/>
  <c r="X67" i="195"/>
  <c r="Z67" i="195"/>
  <c r="X68" i="195"/>
  <c r="Z68" i="195"/>
  <c r="AB68" i="195" s="1"/>
  <c r="AC68" i="195" s="1"/>
  <c r="X69" i="195"/>
  <c r="Z69" i="195"/>
  <c r="AB69" i="195" s="1"/>
  <c r="AC69" i="195" s="1"/>
  <c r="X70" i="195"/>
  <c r="Z70" i="195"/>
  <c r="AB70" i="195" s="1"/>
  <c r="AC70" i="195" s="1"/>
  <c r="X71" i="195"/>
  <c r="Z71" i="195"/>
  <c r="X72" i="195"/>
  <c r="Z72" i="195"/>
  <c r="AB72" i="195"/>
  <c r="AC72" i="195" s="1"/>
  <c r="X73" i="195"/>
  <c r="Z73" i="195"/>
  <c r="AB73" i="195" s="1"/>
  <c r="AC73" i="195" s="1"/>
  <c r="X74" i="195"/>
  <c r="Z74" i="195"/>
  <c r="AB74" i="195"/>
  <c r="AC74" i="195" s="1"/>
  <c r="X75" i="195"/>
  <c r="Z75" i="195"/>
  <c r="Z78" i="195"/>
  <c r="AB78" i="195" s="1"/>
  <c r="AC78" i="195" s="1"/>
  <c r="AU78" i="195" s="1"/>
  <c r="L117" i="167"/>
  <c r="AD80" i="195" s="1"/>
  <c r="Z82" i="195"/>
  <c r="AB82" i="195" s="1"/>
  <c r="AC82" i="195" s="1"/>
  <c r="AU82" i="195" s="1"/>
  <c r="Z83" i="195"/>
  <c r="AB83" i="195" s="1"/>
  <c r="AC83" i="195" s="1"/>
  <c r="AU83" i="195" s="1"/>
  <c r="X7" i="208"/>
  <c r="Z7" i="208"/>
  <c r="AB7" i="208"/>
  <c r="AC7" i="208"/>
  <c r="X8" i="208"/>
  <c r="Z8" i="208"/>
  <c r="AB8" i="208"/>
  <c r="AC8" i="208"/>
  <c r="X9" i="208"/>
  <c r="Z9" i="208"/>
  <c r="AB9" i="208"/>
  <c r="AC9" i="208"/>
  <c r="X10" i="208"/>
  <c r="Z10" i="208"/>
  <c r="AB10" i="208"/>
  <c r="AC10" i="208"/>
  <c r="X11" i="208"/>
  <c r="Z11" i="208"/>
  <c r="AB11" i="208"/>
  <c r="AC11" i="208"/>
  <c r="X12" i="208"/>
  <c r="Z12" i="208"/>
  <c r="AB12" i="208"/>
  <c r="AC12" i="208"/>
  <c r="X13" i="208"/>
  <c r="Z13" i="208"/>
  <c r="AB13" i="208"/>
  <c r="AC13" i="208"/>
  <c r="X14" i="208"/>
  <c r="Z14" i="208"/>
  <c r="AB14" i="208"/>
  <c r="AC14" i="208"/>
  <c r="X15" i="208"/>
  <c r="Z15" i="208"/>
  <c r="AB15" i="208"/>
  <c r="AC15" i="208"/>
  <c r="X16" i="208"/>
  <c r="Z16" i="208"/>
  <c r="AB16" i="208"/>
  <c r="AC16" i="208"/>
  <c r="X17" i="208"/>
  <c r="Z17" i="208"/>
  <c r="AB17" i="208"/>
  <c r="AC17" i="208"/>
  <c r="X18" i="208"/>
  <c r="Z18" i="208"/>
  <c r="AB18" i="208"/>
  <c r="AC18" i="208"/>
  <c r="X19" i="208"/>
  <c r="Z19" i="208"/>
  <c r="AB19" i="208"/>
  <c r="AC19" i="208"/>
  <c r="X20" i="208"/>
  <c r="Z20" i="208"/>
  <c r="AB20" i="208"/>
  <c r="AC20" i="208"/>
  <c r="X21" i="208"/>
  <c r="Z21" i="208"/>
  <c r="AB21" i="208"/>
  <c r="AC21" i="208"/>
  <c r="X22" i="208"/>
  <c r="Z22" i="208"/>
  <c r="AB22" i="208"/>
  <c r="AC22" i="208"/>
  <c r="X23" i="208"/>
  <c r="Z23" i="208"/>
  <c r="AB23" i="208"/>
  <c r="AC23" i="208"/>
  <c r="X24" i="208"/>
  <c r="Z24" i="208"/>
  <c r="AB24" i="208"/>
  <c r="AC24" i="208"/>
  <c r="X25" i="208"/>
  <c r="Z25" i="208"/>
  <c r="AB25" i="208"/>
  <c r="AC25" i="208"/>
  <c r="X26" i="208"/>
  <c r="Z26" i="208"/>
  <c r="AB26" i="208"/>
  <c r="AC26" i="208"/>
  <c r="X27" i="208"/>
  <c r="Z27" i="208"/>
  <c r="AB27" i="208"/>
  <c r="AC27" i="208"/>
  <c r="X28" i="208"/>
  <c r="Z28" i="208"/>
  <c r="AB28" i="208"/>
  <c r="AC28" i="208"/>
  <c r="X29" i="208"/>
  <c r="Z29" i="208"/>
  <c r="AB29" i="208"/>
  <c r="AC29" i="208"/>
  <c r="X30" i="208"/>
  <c r="Z30" i="208"/>
  <c r="AB30" i="208"/>
  <c r="AC30" i="208"/>
  <c r="X31" i="208"/>
  <c r="Z31" i="208"/>
  <c r="AB31" i="208"/>
  <c r="AC31" i="208"/>
  <c r="X32" i="208"/>
  <c r="Z32" i="208"/>
  <c r="AB32" i="208"/>
  <c r="AC32" i="208"/>
  <c r="X33" i="208"/>
  <c r="Z33" i="208"/>
  <c r="AB33" i="208"/>
  <c r="AC33" i="208"/>
  <c r="X34" i="208"/>
  <c r="Z34" i="208"/>
  <c r="AB34" i="208"/>
  <c r="AC34" i="208"/>
  <c r="X35" i="208"/>
  <c r="Z35" i="208"/>
  <c r="AB35" i="208"/>
  <c r="AC35" i="208"/>
  <c r="X36" i="208"/>
  <c r="Z36" i="208"/>
  <c r="AB36" i="208"/>
  <c r="AC36" i="208"/>
  <c r="X37" i="208"/>
  <c r="Z37" i="208"/>
  <c r="AB37" i="208"/>
  <c r="AC37" i="208"/>
  <c r="X38" i="208"/>
  <c r="Z38" i="208"/>
  <c r="AB38" i="208"/>
  <c r="AC38" i="208"/>
  <c r="X39" i="208"/>
  <c r="Z39" i="208"/>
  <c r="AB39" i="208"/>
  <c r="AC39" i="208"/>
  <c r="X40" i="208"/>
  <c r="Z40" i="208"/>
  <c r="AB40" i="208"/>
  <c r="AC40" i="208"/>
  <c r="X41" i="208"/>
  <c r="Z41" i="208"/>
  <c r="AB41" i="208"/>
  <c r="AC41" i="208"/>
  <c r="X42" i="208"/>
  <c r="Z42" i="208"/>
  <c r="AB42" i="208"/>
  <c r="AC42" i="208"/>
  <c r="X43" i="208"/>
  <c r="Z43" i="208"/>
  <c r="AB43" i="208"/>
  <c r="AC43" i="208"/>
  <c r="X44" i="208"/>
  <c r="Z44" i="208"/>
  <c r="AB44" i="208"/>
  <c r="AC44" i="208"/>
  <c r="X45" i="208"/>
  <c r="Z45" i="208"/>
  <c r="AB45" i="208"/>
  <c r="AC45" i="208"/>
  <c r="X46" i="208"/>
  <c r="Z46" i="208"/>
  <c r="AB46" i="208"/>
  <c r="AC46" i="208"/>
  <c r="X47" i="208"/>
  <c r="Z47" i="208"/>
  <c r="AB47" i="208"/>
  <c r="AC47" i="208"/>
  <c r="X48" i="208"/>
  <c r="Z48" i="208"/>
  <c r="AB48" i="208"/>
  <c r="AC48" i="208"/>
  <c r="X49" i="208"/>
  <c r="Z49" i="208"/>
  <c r="AB49" i="208"/>
  <c r="AC49" i="208"/>
  <c r="X50" i="208"/>
  <c r="Z50" i="208"/>
  <c r="AB50" i="208"/>
  <c r="AC50" i="208"/>
  <c r="X51" i="208"/>
  <c r="Z51" i="208"/>
  <c r="AB51" i="208"/>
  <c r="AC51" i="208"/>
  <c r="X52" i="208"/>
  <c r="Z52" i="208"/>
  <c r="AB52" i="208"/>
  <c r="AC52" i="208"/>
  <c r="X53" i="208"/>
  <c r="Z53" i="208"/>
  <c r="AB53" i="208"/>
  <c r="AC53" i="208"/>
  <c r="X54" i="208"/>
  <c r="Z54" i="208"/>
  <c r="AB54" i="208"/>
  <c r="AC54" i="208"/>
  <c r="X55" i="208"/>
  <c r="Z55" i="208"/>
  <c r="AB55" i="208"/>
  <c r="AC55" i="208"/>
  <c r="X56" i="208"/>
  <c r="Z56" i="208"/>
  <c r="AB56" i="208"/>
  <c r="AC56" i="208"/>
  <c r="X57" i="208"/>
  <c r="Z57" i="208"/>
  <c r="AB57" i="208"/>
  <c r="AC57" i="208"/>
  <c r="X58" i="208"/>
  <c r="Z58" i="208"/>
  <c r="AB58" i="208"/>
  <c r="AC58" i="208"/>
  <c r="X59" i="208"/>
  <c r="Z59" i="208"/>
  <c r="AB59" i="208"/>
  <c r="AC59" i="208"/>
  <c r="X60" i="208"/>
  <c r="Z60" i="208"/>
  <c r="AB60" i="208"/>
  <c r="AC60" i="208"/>
  <c r="X61" i="208"/>
  <c r="Z61" i="208"/>
  <c r="AB61" i="208"/>
  <c r="AC61" i="208"/>
  <c r="X62" i="208"/>
  <c r="Z62" i="208"/>
  <c r="AB62" i="208"/>
  <c r="AC62" i="208"/>
  <c r="X63" i="208"/>
  <c r="Z63" i="208"/>
  <c r="AB63" i="208"/>
  <c r="AC63" i="208"/>
  <c r="X64" i="208"/>
  <c r="Z64" i="208"/>
  <c r="AB64" i="208"/>
  <c r="AC64" i="208"/>
  <c r="X65" i="208"/>
  <c r="Z65" i="208"/>
  <c r="AB65" i="208"/>
  <c r="AC65" i="208"/>
  <c r="X66" i="208"/>
  <c r="Z66" i="208"/>
  <c r="AB66" i="208"/>
  <c r="AC66" i="208"/>
  <c r="X67" i="208"/>
  <c r="Z67" i="208"/>
  <c r="AB67" i="208"/>
  <c r="AC67" i="208"/>
  <c r="X68" i="208"/>
  <c r="Z68" i="208"/>
  <c r="AB68" i="208"/>
  <c r="AC68" i="208"/>
  <c r="X69" i="208"/>
  <c r="Z69" i="208"/>
  <c r="AB69" i="208"/>
  <c r="AC69" i="208"/>
  <c r="X70" i="208"/>
  <c r="Z70" i="208"/>
  <c r="AB70" i="208"/>
  <c r="AC70" i="208"/>
  <c r="X71" i="208"/>
  <c r="Z71" i="208"/>
  <c r="AB71" i="208"/>
  <c r="AC71" i="208"/>
  <c r="X72" i="208"/>
  <c r="Z72" i="208"/>
  <c r="AB72" i="208"/>
  <c r="AC72" i="208"/>
  <c r="X73" i="208"/>
  <c r="Z73" i="208"/>
  <c r="AB73" i="208"/>
  <c r="AC73" i="208"/>
  <c r="X74" i="208"/>
  <c r="Z74" i="208"/>
  <c r="AB74" i="208"/>
  <c r="AC74" i="208"/>
  <c r="X75" i="208"/>
  <c r="Z75" i="208"/>
  <c r="AB75" i="208"/>
  <c r="AC75" i="208"/>
  <c r="AC76" i="208"/>
  <c r="L118" i="167"/>
  <c r="Z80" i="208" s="1"/>
  <c r="AB80" i="208" s="1"/>
  <c r="AC80" i="208" s="1"/>
  <c r="Z83" i="208"/>
  <c r="AB83" i="208" s="1"/>
  <c r="AC83" i="208" s="1"/>
  <c r="AU83" i="208" s="1"/>
  <c r="X7" i="201"/>
  <c r="Z7" i="201"/>
  <c r="AB7" i="201" s="1"/>
  <c r="X8" i="201"/>
  <c r="Z8" i="201"/>
  <c r="AB8" i="201" s="1"/>
  <c r="AC8" i="201" s="1"/>
  <c r="X9" i="201"/>
  <c r="Z9" i="201"/>
  <c r="AB9" i="201" s="1"/>
  <c r="AC9" i="201" s="1"/>
  <c r="X10" i="201"/>
  <c r="Z10" i="201"/>
  <c r="AB10" i="201" s="1"/>
  <c r="AC10" i="201" s="1"/>
  <c r="X11" i="201"/>
  <c r="Z11" i="201"/>
  <c r="X12" i="201"/>
  <c r="Z12" i="201"/>
  <c r="AB12" i="201"/>
  <c r="AC12" i="201" s="1"/>
  <c r="X13" i="201"/>
  <c r="Z13" i="201"/>
  <c r="AB13" i="201" s="1"/>
  <c r="AC13" i="201" s="1"/>
  <c r="X14" i="201"/>
  <c r="Z14" i="201"/>
  <c r="X15" i="201"/>
  <c r="Z15" i="201"/>
  <c r="AB15" i="201" s="1"/>
  <c r="AC15" i="201" s="1"/>
  <c r="X16" i="201"/>
  <c r="Z16" i="201"/>
  <c r="AB16" i="201" s="1"/>
  <c r="AC16" i="201" s="1"/>
  <c r="X17" i="201"/>
  <c r="Z17" i="201"/>
  <c r="AB17" i="201" s="1"/>
  <c r="AC17" i="201" s="1"/>
  <c r="X18" i="201"/>
  <c r="Z18" i="201"/>
  <c r="AB18" i="201" s="1"/>
  <c r="AC18" i="201" s="1"/>
  <c r="X19" i="201"/>
  <c r="Z19" i="201"/>
  <c r="X20" i="201"/>
  <c r="Z20" i="201"/>
  <c r="AB20" i="201"/>
  <c r="AC20" i="201" s="1"/>
  <c r="X21" i="201"/>
  <c r="Z21" i="201"/>
  <c r="AB21" i="201" s="1"/>
  <c r="AC21" i="201" s="1"/>
  <c r="X22" i="201"/>
  <c r="Z22" i="201"/>
  <c r="AB22" i="201"/>
  <c r="AC22" i="201" s="1"/>
  <c r="X23" i="201"/>
  <c r="Z23" i="201"/>
  <c r="AB23" i="201" s="1"/>
  <c r="AC23" i="201" s="1"/>
  <c r="X24" i="201"/>
  <c r="Z24" i="201"/>
  <c r="AB24" i="201"/>
  <c r="AC24" i="201" s="1"/>
  <c r="X25" i="201"/>
  <c r="Z25" i="201"/>
  <c r="AB25" i="201" s="1"/>
  <c r="AC25" i="201" s="1"/>
  <c r="X26" i="201"/>
  <c r="Z26" i="201"/>
  <c r="X27" i="201"/>
  <c r="Z27" i="201"/>
  <c r="AB27" i="201" s="1"/>
  <c r="AC27" i="201" s="1"/>
  <c r="X28" i="201"/>
  <c r="Z28" i="201"/>
  <c r="AB28" i="201" s="1"/>
  <c r="AC28" i="201" s="1"/>
  <c r="X29" i="201"/>
  <c r="Z29" i="201"/>
  <c r="AB29" i="201" s="1"/>
  <c r="AC29" i="201" s="1"/>
  <c r="X30" i="201"/>
  <c r="Z30" i="201"/>
  <c r="AB30" i="201" s="1"/>
  <c r="AC30" i="201" s="1"/>
  <c r="X31" i="201"/>
  <c r="Z31" i="201"/>
  <c r="AB31" i="201" s="1"/>
  <c r="AC31" i="201" s="1"/>
  <c r="X32" i="201"/>
  <c r="Z32" i="201"/>
  <c r="AB32" i="201" s="1"/>
  <c r="AC32" i="201" s="1"/>
  <c r="X33" i="201"/>
  <c r="Z33" i="201"/>
  <c r="AB33" i="201" s="1"/>
  <c r="AC33" i="201" s="1"/>
  <c r="X34" i="201"/>
  <c r="Z34" i="201"/>
  <c r="AB34" i="201" s="1"/>
  <c r="AC34" i="201" s="1"/>
  <c r="X35" i="201"/>
  <c r="Z35" i="201"/>
  <c r="AB35" i="201" s="1"/>
  <c r="AC35" i="201" s="1"/>
  <c r="X36" i="201"/>
  <c r="Z36" i="201"/>
  <c r="AB36" i="201" s="1"/>
  <c r="AC36" i="201" s="1"/>
  <c r="X37" i="201"/>
  <c r="Z37" i="201"/>
  <c r="AB37" i="201" s="1"/>
  <c r="AC37" i="201" s="1"/>
  <c r="X38" i="201"/>
  <c r="Z38" i="201"/>
  <c r="AB38" i="201" s="1"/>
  <c r="AC38" i="201" s="1"/>
  <c r="X39" i="201"/>
  <c r="Z39" i="201"/>
  <c r="AB39" i="201" s="1"/>
  <c r="AC39" i="201" s="1"/>
  <c r="X40" i="201"/>
  <c r="Z40" i="201"/>
  <c r="AB40" i="201" s="1"/>
  <c r="AC40" i="201" s="1"/>
  <c r="X41" i="201"/>
  <c r="Z41" i="201"/>
  <c r="AB41" i="201" s="1"/>
  <c r="AC41" i="201" s="1"/>
  <c r="X42" i="201"/>
  <c r="Z42" i="201"/>
  <c r="AB42" i="201" s="1"/>
  <c r="AC42" i="201" s="1"/>
  <c r="X43" i="201"/>
  <c r="Z43" i="201"/>
  <c r="AB43" i="201" s="1"/>
  <c r="AC43" i="201" s="1"/>
  <c r="X44" i="201"/>
  <c r="Z44" i="201"/>
  <c r="AB44" i="201" s="1"/>
  <c r="AC44" i="201" s="1"/>
  <c r="X45" i="201"/>
  <c r="Z45" i="201"/>
  <c r="AB45" i="201" s="1"/>
  <c r="AC45" i="201" s="1"/>
  <c r="X46" i="201"/>
  <c r="Z46" i="201"/>
  <c r="AB46" i="201" s="1"/>
  <c r="AC46" i="201" s="1"/>
  <c r="X47" i="201"/>
  <c r="Z47" i="201"/>
  <c r="AB47" i="201" s="1"/>
  <c r="AC47" i="201" s="1"/>
  <c r="X48" i="201"/>
  <c r="Z48" i="201"/>
  <c r="AB48" i="201" s="1"/>
  <c r="AC48" i="201" s="1"/>
  <c r="X49" i="201"/>
  <c r="Z49" i="201"/>
  <c r="AB49" i="201" s="1"/>
  <c r="AC49" i="201" s="1"/>
  <c r="X50" i="201"/>
  <c r="Z50" i="201"/>
  <c r="AB50" i="201" s="1"/>
  <c r="AC50" i="201" s="1"/>
  <c r="X51" i="201"/>
  <c r="Z51" i="201"/>
  <c r="AB51" i="201" s="1"/>
  <c r="AC51" i="201" s="1"/>
  <c r="X52" i="201"/>
  <c r="Z52" i="201"/>
  <c r="AB52" i="201" s="1"/>
  <c r="AC52" i="201" s="1"/>
  <c r="X53" i="201"/>
  <c r="Z53" i="201"/>
  <c r="AB53" i="201" s="1"/>
  <c r="AC53" i="201" s="1"/>
  <c r="X54" i="201"/>
  <c r="Z54" i="201"/>
  <c r="AB54" i="201" s="1"/>
  <c r="AC54" i="201" s="1"/>
  <c r="X55" i="201"/>
  <c r="Z55" i="201"/>
  <c r="AB55" i="201" s="1"/>
  <c r="AC55" i="201" s="1"/>
  <c r="X56" i="201"/>
  <c r="Z56" i="201"/>
  <c r="AB56" i="201" s="1"/>
  <c r="AC56" i="201" s="1"/>
  <c r="X57" i="201"/>
  <c r="Z57" i="201"/>
  <c r="AB57" i="201" s="1"/>
  <c r="AC57" i="201" s="1"/>
  <c r="X58" i="201"/>
  <c r="Z58" i="201"/>
  <c r="AB58" i="201" s="1"/>
  <c r="AC58" i="201" s="1"/>
  <c r="X59" i="201"/>
  <c r="Z59" i="201"/>
  <c r="AB59" i="201" s="1"/>
  <c r="AC59" i="201" s="1"/>
  <c r="X60" i="201"/>
  <c r="Z60" i="201"/>
  <c r="AB60" i="201" s="1"/>
  <c r="AC60" i="201" s="1"/>
  <c r="X61" i="201"/>
  <c r="Z61" i="201"/>
  <c r="AB61" i="201" s="1"/>
  <c r="AC61" i="201" s="1"/>
  <c r="X62" i="201"/>
  <c r="Z62" i="201"/>
  <c r="AB62" i="201" s="1"/>
  <c r="AC62" i="201" s="1"/>
  <c r="X63" i="201"/>
  <c r="Z63" i="201"/>
  <c r="AB63" i="201" s="1"/>
  <c r="AC63" i="201" s="1"/>
  <c r="X64" i="201"/>
  <c r="Z64" i="201"/>
  <c r="AB64" i="201" s="1"/>
  <c r="AC64" i="201" s="1"/>
  <c r="X65" i="201"/>
  <c r="Z65" i="201"/>
  <c r="AB65" i="201" s="1"/>
  <c r="AC65" i="201" s="1"/>
  <c r="X66" i="201"/>
  <c r="Z66" i="201"/>
  <c r="AB66" i="201" s="1"/>
  <c r="AC66" i="201" s="1"/>
  <c r="X67" i="201"/>
  <c r="Z67" i="201"/>
  <c r="AB67" i="201" s="1"/>
  <c r="AC67" i="201" s="1"/>
  <c r="X68" i="201"/>
  <c r="Z68" i="201"/>
  <c r="AB68" i="201" s="1"/>
  <c r="AC68" i="201" s="1"/>
  <c r="X69" i="201"/>
  <c r="Z69" i="201"/>
  <c r="AB69" i="201" s="1"/>
  <c r="AC69" i="201" s="1"/>
  <c r="X70" i="201"/>
  <c r="Z70" i="201"/>
  <c r="AB70" i="201" s="1"/>
  <c r="AC70" i="201" s="1"/>
  <c r="X71" i="201"/>
  <c r="Z71" i="201"/>
  <c r="AB71" i="201" s="1"/>
  <c r="AC71" i="201" s="1"/>
  <c r="X72" i="201"/>
  <c r="Z72" i="201"/>
  <c r="AB72" i="201" s="1"/>
  <c r="AC72" i="201" s="1"/>
  <c r="X73" i="201"/>
  <c r="Z73" i="201"/>
  <c r="AB73" i="201" s="1"/>
  <c r="AC73" i="201" s="1"/>
  <c r="X74" i="201"/>
  <c r="Z74" i="201"/>
  <c r="AB74" i="201" s="1"/>
  <c r="AC74" i="201" s="1"/>
  <c r="X75" i="201"/>
  <c r="Z75" i="201"/>
  <c r="AB75" i="201" s="1"/>
  <c r="AC75" i="201" s="1"/>
  <c r="L119" i="167"/>
  <c r="Z80" i="201" s="1"/>
  <c r="AT80" i="201" s="1"/>
  <c r="Z83" i="201"/>
  <c r="AB83" i="201" s="1"/>
  <c r="AC83" i="201" s="1"/>
  <c r="AU83" i="201" s="1"/>
  <c r="X7" i="202"/>
  <c r="Z7" i="202"/>
  <c r="AB7" i="202"/>
  <c r="AC7" i="202"/>
  <c r="X8" i="202"/>
  <c r="Z8" i="202"/>
  <c r="AB8" i="202"/>
  <c r="AC8" i="202"/>
  <c r="X9" i="202"/>
  <c r="Z9" i="202"/>
  <c r="AB9" i="202"/>
  <c r="AC9" i="202"/>
  <c r="X10" i="202"/>
  <c r="Z10" i="202"/>
  <c r="AB10" i="202"/>
  <c r="AC10" i="202"/>
  <c r="X11" i="202"/>
  <c r="Z11" i="202"/>
  <c r="AB11" i="202"/>
  <c r="AC11" i="202"/>
  <c r="X12" i="202"/>
  <c r="Z12" i="202"/>
  <c r="AB12" i="202"/>
  <c r="AC12" i="202"/>
  <c r="X13" i="202"/>
  <c r="Z13" i="202"/>
  <c r="AB13" i="202"/>
  <c r="AC13" i="202"/>
  <c r="X14" i="202"/>
  <c r="Z14" i="202"/>
  <c r="AB14" i="202"/>
  <c r="AC14" i="202"/>
  <c r="X15" i="202"/>
  <c r="Z15" i="202"/>
  <c r="AB15" i="202"/>
  <c r="AC15" i="202"/>
  <c r="X16" i="202"/>
  <c r="Z16" i="202"/>
  <c r="AB16" i="202"/>
  <c r="AC16" i="202"/>
  <c r="X17" i="202"/>
  <c r="Z17" i="202"/>
  <c r="AB17" i="202"/>
  <c r="AC17" i="202"/>
  <c r="X18" i="202"/>
  <c r="Z18" i="202"/>
  <c r="AB18" i="202"/>
  <c r="AC18" i="202"/>
  <c r="X19" i="202"/>
  <c r="Z19" i="202"/>
  <c r="AB19" i="202"/>
  <c r="AC19" i="202"/>
  <c r="X20" i="202"/>
  <c r="Z20" i="202"/>
  <c r="AB20" i="202"/>
  <c r="AC20" i="202"/>
  <c r="X21" i="202"/>
  <c r="Z21" i="202"/>
  <c r="AB21" i="202"/>
  <c r="AC21" i="202"/>
  <c r="X22" i="202"/>
  <c r="Z22" i="202"/>
  <c r="AB22" i="202"/>
  <c r="AC22" i="202"/>
  <c r="X23" i="202"/>
  <c r="Z23" i="202"/>
  <c r="AB23" i="202"/>
  <c r="AC23" i="202"/>
  <c r="X24" i="202"/>
  <c r="Z24" i="202"/>
  <c r="AB24" i="202"/>
  <c r="AC24" i="202"/>
  <c r="X25" i="202"/>
  <c r="Z25" i="202"/>
  <c r="AB25" i="202"/>
  <c r="AC25" i="202"/>
  <c r="X26" i="202"/>
  <c r="Z26" i="202"/>
  <c r="AB26" i="202"/>
  <c r="AC26" i="202"/>
  <c r="X27" i="202"/>
  <c r="Z27" i="202"/>
  <c r="AB27" i="202"/>
  <c r="AC27" i="202"/>
  <c r="X28" i="202"/>
  <c r="Z28" i="202"/>
  <c r="AB28" i="202"/>
  <c r="AC28" i="202"/>
  <c r="X29" i="202"/>
  <c r="Z29" i="202"/>
  <c r="AB29" i="202"/>
  <c r="AC29" i="202"/>
  <c r="X30" i="202"/>
  <c r="Z30" i="202"/>
  <c r="AB30" i="202"/>
  <c r="AC30" i="202"/>
  <c r="X31" i="202"/>
  <c r="Z31" i="202"/>
  <c r="AB31" i="202"/>
  <c r="AC31" i="202"/>
  <c r="X32" i="202"/>
  <c r="Z32" i="202"/>
  <c r="AB32" i="202"/>
  <c r="AC32" i="202"/>
  <c r="X33" i="202"/>
  <c r="Z33" i="202"/>
  <c r="AB33" i="202"/>
  <c r="AC33" i="202"/>
  <c r="X34" i="202"/>
  <c r="Z34" i="202"/>
  <c r="AB34" i="202"/>
  <c r="AC34" i="202"/>
  <c r="X35" i="202"/>
  <c r="Z35" i="202"/>
  <c r="AB35" i="202"/>
  <c r="AC35" i="202"/>
  <c r="X36" i="202"/>
  <c r="Z36" i="202"/>
  <c r="AB36" i="202"/>
  <c r="AC36" i="202"/>
  <c r="X37" i="202"/>
  <c r="Z37" i="202"/>
  <c r="AB37" i="202"/>
  <c r="AC37" i="202"/>
  <c r="X38" i="202"/>
  <c r="Z38" i="202"/>
  <c r="AB38" i="202"/>
  <c r="AC38" i="202"/>
  <c r="X39" i="202"/>
  <c r="Z39" i="202"/>
  <c r="AB39" i="202"/>
  <c r="AC39" i="202"/>
  <c r="X40" i="202"/>
  <c r="Z40" i="202"/>
  <c r="AB40" i="202"/>
  <c r="AC40" i="202"/>
  <c r="X41" i="202"/>
  <c r="Z41" i="202"/>
  <c r="AB41" i="202"/>
  <c r="AC41" i="202"/>
  <c r="X42" i="202"/>
  <c r="Z42" i="202"/>
  <c r="AB42" i="202"/>
  <c r="AC42" i="202"/>
  <c r="X43" i="202"/>
  <c r="Z43" i="202"/>
  <c r="AB43" i="202"/>
  <c r="AC43" i="202"/>
  <c r="X44" i="202"/>
  <c r="Z44" i="202"/>
  <c r="AB44" i="202"/>
  <c r="AC44" i="202"/>
  <c r="X45" i="202"/>
  <c r="Z45" i="202"/>
  <c r="AB45" i="202"/>
  <c r="AC45" i="202"/>
  <c r="X46" i="202"/>
  <c r="Z46" i="202"/>
  <c r="AB46" i="202"/>
  <c r="AC46" i="202"/>
  <c r="X47" i="202"/>
  <c r="Z47" i="202"/>
  <c r="AB47" i="202"/>
  <c r="AC47" i="202"/>
  <c r="X48" i="202"/>
  <c r="Z48" i="202"/>
  <c r="AB48" i="202"/>
  <c r="AC48" i="202"/>
  <c r="X49" i="202"/>
  <c r="Z49" i="202"/>
  <c r="AB49" i="202"/>
  <c r="AC49" i="202"/>
  <c r="X50" i="202"/>
  <c r="Z50" i="202"/>
  <c r="AB50" i="202"/>
  <c r="AC50" i="202"/>
  <c r="X51" i="202"/>
  <c r="Z51" i="202"/>
  <c r="AB51" i="202"/>
  <c r="AC51" i="202"/>
  <c r="X52" i="202"/>
  <c r="Z52" i="202"/>
  <c r="AB52" i="202"/>
  <c r="AC52" i="202"/>
  <c r="X53" i="202"/>
  <c r="Z53" i="202"/>
  <c r="AB53" i="202"/>
  <c r="AC53" i="202"/>
  <c r="X54" i="202"/>
  <c r="Z54" i="202"/>
  <c r="AB54" i="202"/>
  <c r="AC54" i="202"/>
  <c r="X55" i="202"/>
  <c r="Z55" i="202"/>
  <c r="AB55" i="202"/>
  <c r="AC55" i="202"/>
  <c r="X56" i="202"/>
  <c r="Z56" i="202"/>
  <c r="AB56" i="202"/>
  <c r="AC56" i="202"/>
  <c r="X57" i="202"/>
  <c r="Z57" i="202"/>
  <c r="AB57" i="202"/>
  <c r="AC57" i="202"/>
  <c r="X58" i="202"/>
  <c r="Z58" i="202"/>
  <c r="AB58" i="202"/>
  <c r="AC58" i="202"/>
  <c r="X59" i="202"/>
  <c r="Z59" i="202"/>
  <c r="AB59" i="202"/>
  <c r="AC59" i="202"/>
  <c r="X60" i="202"/>
  <c r="Z60" i="202"/>
  <c r="AB60" i="202"/>
  <c r="AC60" i="202"/>
  <c r="X61" i="202"/>
  <c r="Z61" i="202"/>
  <c r="AB61" i="202"/>
  <c r="AC61" i="202"/>
  <c r="X62" i="202"/>
  <c r="Z62" i="202"/>
  <c r="AB62" i="202"/>
  <c r="AC62" i="202"/>
  <c r="X63" i="202"/>
  <c r="Z63" i="202"/>
  <c r="AB63" i="202"/>
  <c r="AC63" i="202"/>
  <c r="X64" i="202"/>
  <c r="Z64" i="202"/>
  <c r="AB64" i="202"/>
  <c r="AC64" i="202"/>
  <c r="X65" i="202"/>
  <c r="Z65" i="202"/>
  <c r="AB65" i="202"/>
  <c r="AC65" i="202"/>
  <c r="X66" i="202"/>
  <c r="Z66" i="202"/>
  <c r="AB66" i="202"/>
  <c r="AC66" i="202"/>
  <c r="X67" i="202"/>
  <c r="Z67" i="202"/>
  <c r="AB67" i="202"/>
  <c r="AC67" i="202"/>
  <c r="X68" i="202"/>
  <c r="Z68" i="202"/>
  <c r="AB68" i="202"/>
  <c r="AC68" i="202"/>
  <c r="X69" i="202"/>
  <c r="Z69" i="202"/>
  <c r="AB69" i="202"/>
  <c r="AC69" i="202"/>
  <c r="X70" i="202"/>
  <c r="Z70" i="202"/>
  <c r="AB70" i="202"/>
  <c r="AC70" i="202"/>
  <c r="X71" i="202"/>
  <c r="Z71" i="202"/>
  <c r="AB71" i="202"/>
  <c r="AC71" i="202"/>
  <c r="X72" i="202"/>
  <c r="Z72" i="202"/>
  <c r="AB72" i="202"/>
  <c r="AC72" i="202"/>
  <c r="X73" i="202"/>
  <c r="Z73" i="202"/>
  <c r="AB73" i="202"/>
  <c r="AC73" i="202"/>
  <c r="X74" i="202"/>
  <c r="Z74" i="202"/>
  <c r="AB74" i="202"/>
  <c r="AC74" i="202"/>
  <c r="X75" i="202"/>
  <c r="Z75" i="202"/>
  <c r="AB75" i="202"/>
  <c r="AC75" i="202"/>
  <c r="L120" i="167"/>
  <c r="Z80" i="202" s="1"/>
  <c r="AT80" i="202" s="1"/>
  <c r="Z83" i="202"/>
  <c r="Y7" i="211"/>
  <c r="AA7" i="211"/>
  <c r="AC7" i="211" s="1"/>
  <c r="AD7" i="211" s="1"/>
  <c r="Y8" i="211"/>
  <c r="AA8" i="211"/>
  <c r="Y9" i="211"/>
  <c r="AA9" i="211"/>
  <c r="AC9" i="211"/>
  <c r="AD9" i="211" s="1"/>
  <c r="Y10" i="211"/>
  <c r="AA10" i="211"/>
  <c r="AC10" i="211"/>
  <c r="AD10" i="211" s="1"/>
  <c r="Y11" i="211"/>
  <c r="AA11" i="211"/>
  <c r="AC11" i="211"/>
  <c r="AD11" i="211" s="1"/>
  <c r="Y12" i="211"/>
  <c r="AA12" i="211"/>
  <c r="AC12" i="211"/>
  <c r="AD12" i="211" s="1"/>
  <c r="Y13" i="211"/>
  <c r="AA13" i="211"/>
  <c r="AC13" i="211"/>
  <c r="AD13" i="211" s="1"/>
  <c r="Y14" i="211"/>
  <c r="AA14" i="211"/>
  <c r="AC14" i="211"/>
  <c r="AD14" i="211" s="1"/>
  <c r="Y15" i="211"/>
  <c r="AA15" i="211"/>
  <c r="AC15" i="211"/>
  <c r="AD15" i="211" s="1"/>
  <c r="Y16" i="211"/>
  <c r="AA16" i="211"/>
  <c r="AC16" i="211"/>
  <c r="AD16" i="211" s="1"/>
  <c r="Y17" i="211"/>
  <c r="AA17" i="211"/>
  <c r="AC17" i="211"/>
  <c r="AD17" i="211" s="1"/>
  <c r="Y18" i="211"/>
  <c r="AA18" i="211"/>
  <c r="AC18" i="211"/>
  <c r="AD18" i="211" s="1"/>
  <c r="Y19" i="211"/>
  <c r="AA19" i="211"/>
  <c r="AC19" i="211"/>
  <c r="AD19" i="211" s="1"/>
  <c r="Y20" i="211"/>
  <c r="AA20" i="211"/>
  <c r="AC20" i="211"/>
  <c r="AD20" i="211" s="1"/>
  <c r="Y21" i="211"/>
  <c r="AA21" i="211"/>
  <c r="AC21" i="211"/>
  <c r="AD21" i="211" s="1"/>
  <c r="Y22" i="211"/>
  <c r="AA22" i="211"/>
  <c r="AC22" i="211"/>
  <c r="AD22" i="211" s="1"/>
  <c r="Y23" i="211"/>
  <c r="AA23" i="211"/>
  <c r="AC23" i="211"/>
  <c r="AD23" i="211" s="1"/>
  <c r="Y24" i="211"/>
  <c r="AA24" i="211"/>
  <c r="AC24" i="211"/>
  <c r="AD24" i="211" s="1"/>
  <c r="Y25" i="211"/>
  <c r="AA25" i="211"/>
  <c r="AC25" i="211"/>
  <c r="AD25" i="211" s="1"/>
  <c r="Y26" i="211"/>
  <c r="AA26" i="211"/>
  <c r="AC26" i="211"/>
  <c r="AD26" i="211" s="1"/>
  <c r="Y27" i="211"/>
  <c r="AA27" i="211"/>
  <c r="AC27" i="211"/>
  <c r="AD27" i="211" s="1"/>
  <c r="Y28" i="211"/>
  <c r="AA28" i="211"/>
  <c r="AC28" i="211"/>
  <c r="AD28" i="211" s="1"/>
  <c r="Y29" i="211"/>
  <c r="AA29" i="211"/>
  <c r="AC29" i="211"/>
  <c r="AD29" i="211" s="1"/>
  <c r="Y30" i="211"/>
  <c r="AA30" i="211"/>
  <c r="AC30" i="211"/>
  <c r="AD30" i="211" s="1"/>
  <c r="Y31" i="211"/>
  <c r="AA31" i="211"/>
  <c r="AC31" i="211"/>
  <c r="AD31" i="211" s="1"/>
  <c r="Y32" i="211"/>
  <c r="AA32" i="211"/>
  <c r="AC32" i="211"/>
  <c r="AD32" i="211" s="1"/>
  <c r="Y33" i="211"/>
  <c r="AA33" i="211"/>
  <c r="AC33" i="211"/>
  <c r="AD33" i="211" s="1"/>
  <c r="Y34" i="211"/>
  <c r="AA34" i="211"/>
  <c r="AC34" i="211"/>
  <c r="AD34" i="211" s="1"/>
  <c r="Y35" i="211"/>
  <c r="AA35" i="211"/>
  <c r="AC35" i="211"/>
  <c r="AD35" i="211" s="1"/>
  <c r="Y36" i="211"/>
  <c r="AA36" i="211"/>
  <c r="AC36" i="211"/>
  <c r="AD36" i="211" s="1"/>
  <c r="Y37" i="211"/>
  <c r="AA37" i="211"/>
  <c r="AC37" i="211"/>
  <c r="AD37" i="211" s="1"/>
  <c r="Y38" i="211"/>
  <c r="AA38" i="211"/>
  <c r="AC38" i="211"/>
  <c r="AD38" i="211" s="1"/>
  <c r="Y39" i="211"/>
  <c r="AA39" i="211"/>
  <c r="AC39" i="211"/>
  <c r="AD39" i="211" s="1"/>
  <c r="Y40" i="211"/>
  <c r="AA40" i="211"/>
  <c r="AC40" i="211"/>
  <c r="AD40" i="211" s="1"/>
  <c r="Y41" i="211"/>
  <c r="AA41" i="211"/>
  <c r="AC41" i="211"/>
  <c r="AD41" i="211" s="1"/>
  <c r="Y42" i="211"/>
  <c r="AA42" i="211"/>
  <c r="AC42" i="211"/>
  <c r="AD42" i="211" s="1"/>
  <c r="Y43" i="211"/>
  <c r="AA43" i="211"/>
  <c r="AC43" i="211"/>
  <c r="AD43" i="211" s="1"/>
  <c r="Y44" i="211"/>
  <c r="AA44" i="211"/>
  <c r="AC44" i="211"/>
  <c r="AD44" i="211" s="1"/>
  <c r="Y45" i="211"/>
  <c r="AA45" i="211"/>
  <c r="AC45" i="211"/>
  <c r="AD45" i="211" s="1"/>
  <c r="Y46" i="211"/>
  <c r="AA46" i="211"/>
  <c r="AC46" i="211"/>
  <c r="AD46" i="211" s="1"/>
  <c r="Y47" i="211"/>
  <c r="AA47" i="211"/>
  <c r="AC47" i="211"/>
  <c r="AD47" i="211" s="1"/>
  <c r="Y48" i="211"/>
  <c r="AA48" i="211"/>
  <c r="AC48" i="211"/>
  <c r="AD48" i="211" s="1"/>
  <c r="Y49" i="211"/>
  <c r="AA49" i="211"/>
  <c r="AC49" i="211"/>
  <c r="AD49" i="211" s="1"/>
  <c r="Y50" i="211"/>
  <c r="AA50" i="211"/>
  <c r="AC50" i="211"/>
  <c r="AD50" i="211" s="1"/>
  <c r="Y51" i="211"/>
  <c r="AA51" i="211"/>
  <c r="AC51" i="211"/>
  <c r="AD51" i="211" s="1"/>
  <c r="Y52" i="211"/>
  <c r="AA52" i="211"/>
  <c r="AC52" i="211"/>
  <c r="AD52" i="211" s="1"/>
  <c r="Y53" i="211"/>
  <c r="AA53" i="211"/>
  <c r="AC53" i="211"/>
  <c r="AD53" i="211" s="1"/>
  <c r="Y54" i="211"/>
  <c r="AA54" i="211"/>
  <c r="AC54" i="211"/>
  <c r="AD54" i="211" s="1"/>
  <c r="Y55" i="211"/>
  <c r="AA55" i="211"/>
  <c r="AC55" i="211"/>
  <c r="AD55" i="211" s="1"/>
  <c r="Y56" i="211"/>
  <c r="AA56" i="211"/>
  <c r="AC56" i="211"/>
  <c r="AD56" i="211" s="1"/>
  <c r="Y57" i="211"/>
  <c r="AA57" i="211"/>
  <c r="AC57" i="211"/>
  <c r="AD57" i="211" s="1"/>
  <c r="Y58" i="211"/>
  <c r="AA58" i="211"/>
  <c r="AC58" i="211"/>
  <c r="AD58" i="211" s="1"/>
  <c r="Y59" i="211"/>
  <c r="AA59" i="211"/>
  <c r="AC59" i="211" s="1"/>
  <c r="AD59" i="211" s="1"/>
  <c r="Y60" i="211"/>
  <c r="AA60" i="211"/>
  <c r="AC60" i="211" s="1"/>
  <c r="AD60" i="211" s="1"/>
  <c r="Y61" i="211"/>
  <c r="AA61" i="211"/>
  <c r="AC61" i="211" s="1"/>
  <c r="AD61" i="211" s="1"/>
  <c r="Y62" i="211"/>
  <c r="AA62" i="211"/>
  <c r="AC62" i="211" s="1"/>
  <c r="AD62" i="211" s="1"/>
  <c r="Y63" i="211"/>
  <c r="AA63" i="211"/>
  <c r="AC63" i="211" s="1"/>
  <c r="AD63" i="211" s="1"/>
  <c r="Y64" i="211"/>
  <c r="AA64" i="211"/>
  <c r="AC64" i="211" s="1"/>
  <c r="AD64" i="211" s="1"/>
  <c r="Y65" i="211"/>
  <c r="AA65" i="211"/>
  <c r="AC65" i="211" s="1"/>
  <c r="AD65" i="211" s="1"/>
  <c r="Y66" i="211"/>
  <c r="AA66" i="211"/>
  <c r="AC66" i="211" s="1"/>
  <c r="AD66" i="211"/>
  <c r="Y67" i="211"/>
  <c r="AA67" i="211"/>
  <c r="AC67" i="211" s="1"/>
  <c r="AD67" i="211" s="1"/>
  <c r="Y68" i="211"/>
  <c r="AA68" i="211"/>
  <c r="AC68" i="211" s="1"/>
  <c r="AD68" i="211" s="1"/>
  <c r="Y69" i="211"/>
  <c r="AA69" i="211"/>
  <c r="AC69" i="211" s="1"/>
  <c r="AD69" i="211" s="1"/>
  <c r="Y70" i="211"/>
  <c r="AA70" i="211"/>
  <c r="AC70" i="211" s="1"/>
  <c r="AD70" i="211" s="1"/>
  <c r="Y71" i="211"/>
  <c r="AA71" i="211"/>
  <c r="AC71" i="211" s="1"/>
  <c r="AD71" i="211" s="1"/>
  <c r="Y72" i="211"/>
  <c r="AA72" i="211"/>
  <c r="AC72" i="211" s="1"/>
  <c r="AD72" i="211" s="1"/>
  <c r="Y73" i="211"/>
  <c r="AA73" i="211"/>
  <c r="AC73" i="211" s="1"/>
  <c r="AD73" i="211"/>
  <c r="Y74" i="211"/>
  <c r="AA74" i="211"/>
  <c r="AC74" i="211" s="1"/>
  <c r="AD74" i="211"/>
  <c r="Y75" i="211"/>
  <c r="AA75" i="211"/>
  <c r="AC75" i="211" s="1"/>
  <c r="AD75" i="211" s="1"/>
  <c r="AA78" i="211"/>
  <c r="AU78" i="211" s="1"/>
  <c r="L121" i="167"/>
  <c r="AA80" i="211" s="1"/>
  <c r="AU80" i="211" s="1"/>
  <c r="AA83" i="211"/>
  <c r="AC83" i="211" s="1"/>
  <c r="AD83" i="211" s="1"/>
  <c r="AV83" i="211" s="1"/>
  <c r="X7" i="194"/>
  <c r="Z7" i="194"/>
  <c r="AB7" i="194" s="1"/>
  <c r="AC7" i="194" s="1"/>
  <c r="X8" i="194"/>
  <c r="Z8" i="194"/>
  <c r="X9" i="194"/>
  <c r="Z9" i="194"/>
  <c r="AB9" i="194" s="1"/>
  <c r="AC9" i="194" s="1"/>
  <c r="X10" i="194"/>
  <c r="Z10" i="194"/>
  <c r="AB10" i="194" s="1"/>
  <c r="AC10" i="194" s="1"/>
  <c r="X11" i="194"/>
  <c r="Z11" i="194"/>
  <c r="AB11" i="194" s="1"/>
  <c r="AC11" i="194"/>
  <c r="X12" i="194"/>
  <c r="Z12" i="194"/>
  <c r="X13" i="194"/>
  <c r="Z13" i="194"/>
  <c r="AB13" i="194" s="1"/>
  <c r="AC13" i="194" s="1"/>
  <c r="X14" i="194"/>
  <c r="Z14" i="194"/>
  <c r="AB14" i="194" s="1"/>
  <c r="AC14" i="194" s="1"/>
  <c r="X15" i="194"/>
  <c r="Z15" i="194"/>
  <c r="AB15" i="194" s="1"/>
  <c r="AC15" i="194" s="1"/>
  <c r="X16" i="194"/>
  <c r="Z16" i="194"/>
  <c r="X17" i="194"/>
  <c r="Z17" i="194"/>
  <c r="AB17" i="194" s="1"/>
  <c r="AC17" i="194" s="1"/>
  <c r="X18" i="194"/>
  <c r="Z18" i="194"/>
  <c r="AB18" i="194" s="1"/>
  <c r="AC18" i="194"/>
  <c r="X19" i="194"/>
  <c r="Z19" i="194"/>
  <c r="AB19" i="194" s="1"/>
  <c r="AC19" i="194" s="1"/>
  <c r="X20" i="194"/>
  <c r="Z20" i="194"/>
  <c r="X21" i="194"/>
  <c r="Z21" i="194"/>
  <c r="AB21" i="194" s="1"/>
  <c r="AC21" i="194" s="1"/>
  <c r="X22" i="194"/>
  <c r="Z22" i="194"/>
  <c r="AB22" i="194" s="1"/>
  <c r="AC22" i="194" s="1"/>
  <c r="X23" i="194"/>
  <c r="Z23" i="194"/>
  <c r="AB23" i="194" s="1"/>
  <c r="AC23" i="194"/>
  <c r="X24" i="194"/>
  <c r="Z24" i="194"/>
  <c r="X25" i="194"/>
  <c r="Z25" i="194"/>
  <c r="AB25" i="194" s="1"/>
  <c r="AC25" i="194" s="1"/>
  <c r="X26" i="194"/>
  <c r="Z26" i="194"/>
  <c r="AB26" i="194" s="1"/>
  <c r="AC26" i="194" s="1"/>
  <c r="X27" i="194"/>
  <c r="Z27" i="194"/>
  <c r="AB27" i="194" s="1"/>
  <c r="AC27" i="194" s="1"/>
  <c r="X28" i="194"/>
  <c r="Z28" i="194"/>
  <c r="X29" i="194"/>
  <c r="Z29" i="194"/>
  <c r="AB29" i="194" s="1"/>
  <c r="AC29" i="194"/>
  <c r="X30" i="194"/>
  <c r="Z30" i="194"/>
  <c r="AB30" i="194" s="1"/>
  <c r="AC30" i="194" s="1"/>
  <c r="X31" i="194"/>
  <c r="Z31" i="194"/>
  <c r="AB31" i="194" s="1"/>
  <c r="AC31" i="194" s="1"/>
  <c r="X32" i="194"/>
  <c r="Z32" i="194"/>
  <c r="X33" i="194"/>
  <c r="Z33" i="194"/>
  <c r="AB33" i="194" s="1"/>
  <c r="AC33" i="194" s="1"/>
  <c r="X34" i="194"/>
  <c r="Z34" i="194"/>
  <c r="AB34" i="194" s="1"/>
  <c r="AC34" i="194" s="1"/>
  <c r="X35" i="194"/>
  <c r="Z35" i="194"/>
  <c r="AB35" i="194" s="1"/>
  <c r="AC35" i="194" s="1"/>
  <c r="X36" i="194"/>
  <c r="Z36" i="194"/>
  <c r="X37" i="194"/>
  <c r="Z37" i="194"/>
  <c r="AB37" i="194" s="1"/>
  <c r="AC37" i="194" s="1"/>
  <c r="X38" i="194"/>
  <c r="Z38" i="194"/>
  <c r="AB38" i="194" s="1"/>
  <c r="AC38" i="194"/>
  <c r="X39" i="194"/>
  <c r="Z39" i="194"/>
  <c r="AB39" i="194" s="1"/>
  <c r="AC39" i="194"/>
  <c r="X40" i="194"/>
  <c r="Z40" i="194"/>
  <c r="X41" i="194"/>
  <c r="Z41" i="194"/>
  <c r="AB41" i="194" s="1"/>
  <c r="AC41" i="194"/>
  <c r="X42" i="194"/>
  <c r="Z42" i="194"/>
  <c r="AB42" i="194" s="1"/>
  <c r="AC42" i="194"/>
  <c r="X43" i="194"/>
  <c r="Z43" i="194"/>
  <c r="AB43" i="194" s="1"/>
  <c r="AC43" i="194" s="1"/>
  <c r="X44" i="194"/>
  <c r="Z44" i="194"/>
  <c r="X45" i="194"/>
  <c r="Z45" i="194"/>
  <c r="AB45" i="194" s="1"/>
  <c r="AC45" i="194"/>
  <c r="X46" i="194"/>
  <c r="Z46" i="194"/>
  <c r="AB46" i="194" s="1"/>
  <c r="AC46" i="194" s="1"/>
  <c r="X47" i="194"/>
  <c r="Z47" i="194"/>
  <c r="AB47" i="194" s="1"/>
  <c r="AC47" i="194" s="1"/>
  <c r="X48" i="194"/>
  <c r="Z48" i="194"/>
  <c r="X49" i="194"/>
  <c r="Z49" i="194"/>
  <c r="AB49" i="194" s="1"/>
  <c r="AC49" i="194" s="1"/>
  <c r="X50" i="194"/>
  <c r="Z50" i="194"/>
  <c r="AB50" i="194" s="1"/>
  <c r="AC50" i="194" s="1"/>
  <c r="X51" i="194"/>
  <c r="Z51" i="194"/>
  <c r="AB51" i="194" s="1"/>
  <c r="AC51" i="194" s="1"/>
  <c r="X52" i="194"/>
  <c r="Z52" i="194"/>
  <c r="X53" i="194"/>
  <c r="Z53" i="194"/>
  <c r="AB53" i="194" s="1"/>
  <c r="AC53" i="194" s="1"/>
  <c r="X54" i="194"/>
  <c r="Z54" i="194"/>
  <c r="AB54" i="194" s="1"/>
  <c r="AC54" i="194" s="1"/>
  <c r="X55" i="194"/>
  <c r="Z55" i="194"/>
  <c r="AB55" i="194" s="1"/>
  <c r="AC55" i="194"/>
  <c r="X56" i="194"/>
  <c r="Z56" i="194"/>
  <c r="X57" i="194"/>
  <c r="Z57" i="194"/>
  <c r="AB57" i="194" s="1"/>
  <c r="AC57" i="194" s="1"/>
  <c r="X58" i="194"/>
  <c r="Z58" i="194"/>
  <c r="AB58" i="194" s="1"/>
  <c r="AC58" i="194"/>
  <c r="X59" i="194"/>
  <c r="Z59" i="194"/>
  <c r="AB59" i="194" s="1"/>
  <c r="AC59" i="194" s="1"/>
  <c r="X60" i="194"/>
  <c r="Z60" i="194"/>
  <c r="X61" i="194"/>
  <c r="Z61" i="194"/>
  <c r="AB61" i="194" s="1"/>
  <c r="AC61" i="194" s="1"/>
  <c r="X62" i="194"/>
  <c r="Z62" i="194"/>
  <c r="AB62" i="194" s="1"/>
  <c r="AC62" i="194" s="1"/>
  <c r="X63" i="194"/>
  <c r="Z63" i="194"/>
  <c r="AB63" i="194" s="1"/>
  <c r="AC63" i="194" s="1"/>
  <c r="X64" i="194"/>
  <c r="Z64" i="194"/>
  <c r="X65" i="194"/>
  <c r="Z65" i="194"/>
  <c r="AB65" i="194" s="1"/>
  <c r="AC65" i="194" s="1"/>
  <c r="X66" i="194"/>
  <c r="Z66" i="194"/>
  <c r="AB66" i="194" s="1"/>
  <c r="AC66" i="194" s="1"/>
  <c r="X67" i="194"/>
  <c r="Z67" i="194"/>
  <c r="AB67" i="194" s="1"/>
  <c r="AC67" i="194"/>
  <c r="X68" i="194"/>
  <c r="Z68" i="194"/>
  <c r="X69" i="194"/>
  <c r="Z69" i="194"/>
  <c r="AB69" i="194" s="1"/>
  <c r="AC69" i="194" s="1"/>
  <c r="X70" i="194"/>
  <c r="Z70" i="194"/>
  <c r="AB70" i="194" s="1"/>
  <c r="AC70" i="194" s="1"/>
  <c r="X71" i="194"/>
  <c r="Z71" i="194"/>
  <c r="AB71" i="194" s="1"/>
  <c r="AC71" i="194"/>
  <c r="X72" i="194"/>
  <c r="Z72" i="194"/>
  <c r="X73" i="194"/>
  <c r="Z73" i="194"/>
  <c r="AB73" i="194" s="1"/>
  <c r="AC73" i="194" s="1"/>
  <c r="X74" i="194"/>
  <c r="Z74" i="194"/>
  <c r="AB74" i="194" s="1"/>
  <c r="AC74" i="194"/>
  <c r="X75" i="194"/>
  <c r="Z75" i="194"/>
  <c r="AB75" i="194" s="1"/>
  <c r="AC75" i="194" s="1"/>
  <c r="L122" i="167"/>
  <c r="Z80" i="194" s="1"/>
  <c r="AB80" i="194" s="1"/>
  <c r="AC80" i="194" s="1"/>
  <c r="Z83" i="194"/>
  <c r="AB83" i="194" s="1"/>
  <c r="AC83" i="194" s="1"/>
  <c r="AU83" i="194" s="1"/>
  <c r="X7" i="193"/>
  <c r="Z7" i="193"/>
  <c r="X8" i="193"/>
  <c r="Z8" i="193"/>
  <c r="AB8" i="193" s="1"/>
  <c r="AC8" i="193" s="1"/>
  <c r="X9" i="193"/>
  <c r="Z9" i="193"/>
  <c r="AB9" i="193"/>
  <c r="AC9" i="193" s="1"/>
  <c r="X10" i="193"/>
  <c r="Z10" i="193"/>
  <c r="AB10" i="193"/>
  <c r="AC10" i="193" s="1"/>
  <c r="X11" i="193"/>
  <c r="Z11" i="193"/>
  <c r="X12" i="193"/>
  <c r="Z12" i="193"/>
  <c r="AB12" i="193"/>
  <c r="AC12" i="193" s="1"/>
  <c r="X13" i="193"/>
  <c r="Z13" i="193"/>
  <c r="AB13" i="193"/>
  <c r="AC13" i="193" s="1"/>
  <c r="X14" i="193"/>
  <c r="Z14" i="193"/>
  <c r="AB14" i="193"/>
  <c r="AC14" i="193" s="1"/>
  <c r="X15" i="193"/>
  <c r="Z15" i="193"/>
  <c r="X16" i="193"/>
  <c r="Z16" i="193"/>
  <c r="AB16" i="193"/>
  <c r="AC16" i="193" s="1"/>
  <c r="X17" i="193"/>
  <c r="Z17" i="193"/>
  <c r="AB17" i="193"/>
  <c r="AC17" i="193" s="1"/>
  <c r="X18" i="193"/>
  <c r="Z18" i="193"/>
  <c r="AB18" i="193" s="1"/>
  <c r="AC18" i="193" s="1"/>
  <c r="X19" i="193"/>
  <c r="Z19" i="193"/>
  <c r="X20" i="193"/>
  <c r="Z20" i="193"/>
  <c r="AB20" i="193"/>
  <c r="AC20" i="193" s="1"/>
  <c r="X21" i="193"/>
  <c r="Z21" i="193"/>
  <c r="AB21" i="193" s="1"/>
  <c r="AC21" i="193" s="1"/>
  <c r="X22" i="193"/>
  <c r="Z22" i="193"/>
  <c r="AB22" i="193"/>
  <c r="AC22" i="193" s="1"/>
  <c r="X23" i="193"/>
  <c r="Z23" i="193"/>
  <c r="X24" i="193"/>
  <c r="Z24" i="193"/>
  <c r="AB24" i="193" s="1"/>
  <c r="AC24" i="193" s="1"/>
  <c r="X25" i="193"/>
  <c r="Z25" i="193"/>
  <c r="AB25" i="193"/>
  <c r="AC25" i="193" s="1"/>
  <c r="X26" i="193"/>
  <c r="Z26" i="193"/>
  <c r="AB26" i="193"/>
  <c r="AC26" i="193" s="1"/>
  <c r="X27" i="193"/>
  <c r="Z27" i="193"/>
  <c r="X28" i="193"/>
  <c r="Z28" i="193"/>
  <c r="AB28" i="193" s="1"/>
  <c r="AC28" i="193" s="1"/>
  <c r="X29" i="193"/>
  <c r="Z29" i="193"/>
  <c r="AB29" i="193" s="1"/>
  <c r="AC29" i="193" s="1"/>
  <c r="X30" i="193"/>
  <c r="Z30" i="193"/>
  <c r="AB30" i="193" s="1"/>
  <c r="AC30" i="193" s="1"/>
  <c r="X31" i="193"/>
  <c r="Z31" i="193"/>
  <c r="X32" i="193"/>
  <c r="Z32" i="193"/>
  <c r="AB32" i="193" s="1"/>
  <c r="AC32" i="193" s="1"/>
  <c r="X33" i="193"/>
  <c r="Z33" i="193"/>
  <c r="AB33" i="193"/>
  <c r="AC33" i="193" s="1"/>
  <c r="X34" i="193"/>
  <c r="Z34" i="193"/>
  <c r="AB34" i="193" s="1"/>
  <c r="AC34" i="193" s="1"/>
  <c r="X35" i="193"/>
  <c r="Z35" i="193"/>
  <c r="X36" i="193"/>
  <c r="Z36" i="193"/>
  <c r="AB36" i="193" s="1"/>
  <c r="AC36" i="193" s="1"/>
  <c r="X37" i="193"/>
  <c r="Z37" i="193"/>
  <c r="AB37" i="193" s="1"/>
  <c r="AC37" i="193" s="1"/>
  <c r="X38" i="193"/>
  <c r="Z38" i="193"/>
  <c r="AB38" i="193" s="1"/>
  <c r="AC38" i="193" s="1"/>
  <c r="X39" i="193"/>
  <c r="Z39" i="193"/>
  <c r="X40" i="193"/>
  <c r="Z40" i="193"/>
  <c r="AB40" i="193"/>
  <c r="AC40" i="193" s="1"/>
  <c r="X41" i="193"/>
  <c r="Z41" i="193"/>
  <c r="AB41" i="193" s="1"/>
  <c r="AC41" i="193" s="1"/>
  <c r="X42" i="193"/>
  <c r="Z42" i="193"/>
  <c r="AB42" i="193" s="1"/>
  <c r="AC42" i="193" s="1"/>
  <c r="X43" i="193"/>
  <c r="Z43" i="193"/>
  <c r="X44" i="193"/>
  <c r="Z44" i="193"/>
  <c r="AB44" i="193" s="1"/>
  <c r="AC44" i="193" s="1"/>
  <c r="X45" i="193"/>
  <c r="Z45" i="193"/>
  <c r="AB45" i="193" s="1"/>
  <c r="AC45" i="193" s="1"/>
  <c r="X46" i="193"/>
  <c r="Z46" i="193"/>
  <c r="AB46" i="193" s="1"/>
  <c r="AC46" i="193" s="1"/>
  <c r="X47" i="193"/>
  <c r="Z47" i="193"/>
  <c r="X48" i="193"/>
  <c r="Z48" i="193"/>
  <c r="AB48" i="193" s="1"/>
  <c r="AC48" i="193" s="1"/>
  <c r="X49" i="193"/>
  <c r="Z49" i="193"/>
  <c r="AB49" i="193" s="1"/>
  <c r="AC49" i="193" s="1"/>
  <c r="X50" i="193"/>
  <c r="Z50" i="193"/>
  <c r="AB50" i="193" s="1"/>
  <c r="AC50" i="193" s="1"/>
  <c r="X51" i="193"/>
  <c r="Z51" i="193"/>
  <c r="X52" i="193"/>
  <c r="Z52" i="193"/>
  <c r="AB52" i="193" s="1"/>
  <c r="AC52" i="193" s="1"/>
  <c r="X53" i="193"/>
  <c r="Z53" i="193"/>
  <c r="AB53" i="193" s="1"/>
  <c r="AC53" i="193" s="1"/>
  <c r="X54" i="193"/>
  <c r="Z54" i="193"/>
  <c r="AB54" i="193" s="1"/>
  <c r="AC54" i="193" s="1"/>
  <c r="X55" i="193"/>
  <c r="Z55" i="193"/>
  <c r="X56" i="193"/>
  <c r="Z56" i="193"/>
  <c r="AB56" i="193"/>
  <c r="AC56" i="193" s="1"/>
  <c r="X57" i="193"/>
  <c r="Z57" i="193"/>
  <c r="AB57" i="193"/>
  <c r="AC57" i="193" s="1"/>
  <c r="X58" i="193"/>
  <c r="Z58" i="193"/>
  <c r="AB58" i="193" s="1"/>
  <c r="AC58" i="193" s="1"/>
  <c r="X59" i="193"/>
  <c r="Z59" i="193"/>
  <c r="X60" i="193"/>
  <c r="Z60" i="193"/>
  <c r="AB60" i="193" s="1"/>
  <c r="AC60" i="193" s="1"/>
  <c r="X61" i="193"/>
  <c r="Z61" i="193"/>
  <c r="AB61" i="193" s="1"/>
  <c r="AC61" i="193" s="1"/>
  <c r="X62" i="193"/>
  <c r="Z62" i="193"/>
  <c r="AB62" i="193" s="1"/>
  <c r="AC62" i="193" s="1"/>
  <c r="X63" i="193"/>
  <c r="Z63" i="193"/>
  <c r="X64" i="193"/>
  <c r="Z64" i="193"/>
  <c r="AB64" i="193"/>
  <c r="AC64" i="193"/>
  <c r="X65" i="193"/>
  <c r="Z65" i="193"/>
  <c r="AB65" i="193"/>
  <c r="AC65" i="193"/>
  <c r="X66" i="193"/>
  <c r="Z66" i="193"/>
  <c r="AB66" i="193"/>
  <c r="AC66" i="193"/>
  <c r="X67" i="193"/>
  <c r="Z67" i="193"/>
  <c r="X68" i="193"/>
  <c r="Z68" i="193"/>
  <c r="AB68" i="193" s="1"/>
  <c r="AC68" i="193" s="1"/>
  <c r="X69" i="193"/>
  <c r="Z69" i="193"/>
  <c r="AB69" i="193" s="1"/>
  <c r="AC69" i="193" s="1"/>
  <c r="X70" i="193"/>
  <c r="Z70" i="193"/>
  <c r="AB70" i="193" s="1"/>
  <c r="AC70" i="193" s="1"/>
  <c r="X71" i="193"/>
  <c r="Z71" i="193"/>
  <c r="X72" i="193"/>
  <c r="Z72" i="193"/>
  <c r="AB72" i="193" s="1"/>
  <c r="AC72" i="193" s="1"/>
  <c r="X73" i="193"/>
  <c r="Z73" i="193"/>
  <c r="AB73" i="193"/>
  <c r="AC73" i="193" s="1"/>
  <c r="X74" i="193"/>
  <c r="Z74" i="193"/>
  <c r="AB74" i="193"/>
  <c r="AC74" i="193" s="1"/>
  <c r="X75" i="193"/>
  <c r="Z75" i="193"/>
  <c r="L123" i="167"/>
  <c r="Z80" i="193" s="1"/>
  <c r="AB80" i="193" s="1"/>
  <c r="AC80" i="193" s="1"/>
  <c r="Z83" i="193"/>
  <c r="AB83" i="193" s="1"/>
  <c r="AC83" i="193" s="1"/>
  <c r="AU83" i="193" s="1"/>
  <c r="X7" i="246"/>
  <c r="Z7" i="246"/>
  <c r="AB7" i="246" s="1"/>
  <c r="AC7" i="246" s="1"/>
  <c r="X8" i="246"/>
  <c r="Z8" i="246"/>
  <c r="AB8" i="246" s="1"/>
  <c r="AC8" i="246"/>
  <c r="X9" i="246"/>
  <c r="Z9" i="246"/>
  <c r="AB9" i="246" s="1"/>
  <c r="AC9" i="246" s="1"/>
  <c r="X10" i="246"/>
  <c r="Z10" i="246"/>
  <c r="AB10" i="246" s="1"/>
  <c r="AC10" i="246" s="1"/>
  <c r="X11" i="246"/>
  <c r="Z11" i="246"/>
  <c r="AB11" i="246" s="1"/>
  <c r="AC11" i="246" s="1"/>
  <c r="X12" i="246"/>
  <c r="Z12" i="246"/>
  <c r="AB12" i="246" s="1"/>
  <c r="AC12" i="246" s="1"/>
  <c r="X13" i="246"/>
  <c r="Z13" i="246"/>
  <c r="AB13" i="246" s="1"/>
  <c r="AC13" i="246"/>
  <c r="X14" i="246"/>
  <c r="Z14" i="246"/>
  <c r="AB14" i="246" s="1"/>
  <c r="AC14" i="246" s="1"/>
  <c r="X15" i="246"/>
  <c r="Z15" i="246"/>
  <c r="AB15" i="246" s="1"/>
  <c r="AC15" i="246" s="1"/>
  <c r="X16" i="246"/>
  <c r="Z16" i="246"/>
  <c r="AB16" i="246" s="1"/>
  <c r="AC16" i="246"/>
  <c r="X17" i="246"/>
  <c r="Z17" i="246"/>
  <c r="AB17" i="246" s="1"/>
  <c r="AC17" i="246" s="1"/>
  <c r="X18" i="246"/>
  <c r="Z18" i="246"/>
  <c r="AB18" i="246" s="1"/>
  <c r="AC18" i="246" s="1"/>
  <c r="X19" i="246"/>
  <c r="Z19" i="246"/>
  <c r="AB19" i="246" s="1"/>
  <c r="AC19" i="246" s="1"/>
  <c r="X20" i="246"/>
  <c r="Z20" i="246"/>
  <c r="AB20" i="246" s="1"/>
  <c r="AC20" i="246" s="1"/>
  <c r="X21" i="246"/>
  <c r="Z21" i="246"/>
  <c r="AB21" i="246" s="1"/>
  <c r="AC21" i="246" s="1"/>
  <c r="X22" i="246"/>
  <c r="Z22" i="246"/>
  <c r="AB22" i="246" s="1"/>
  <c r="AC22" i="246" s="1"/>
  <c r="X23" i="246"/>
  <c r="Z23" i="246"/>
  <c r="AB23" i="246" s="1"/>
  <c r="AC23" i="246" s="1"/>
  <c r="X24" i="246"/>
  <c r="Z24" i="246"/>
  <c r="AB24" i="246" s="1"/>
  <c r="AC24" i="246"/>
  <c r="X25" i="246"/>
  <c r="Z25" i="246"/>
  <c r="AB25" i="246" s="1"/>
  <c r="AC25" i="246"/>
  <c r="X26" i="246"/>
  <c r="Z26" i="246"/>
  <c r="AB26" i="246" s="1"/>
  <c r="AC26" i="246" s="1"/>
  <c r="X27" i="246"/>
  <c r="Z27" i="246"/>
  <c r="AB27" i="246" s="1"/>
  <c r="AC27" i="246" s="1"/>
  <c r="X28" i="246"/>
  <c r="Z28" i="246"/>
  <c r="AB28" i="246" s="1"/>
  <c r="AC28" i="246" s="1"/>
  <c r="X29" i="246"/>
  <c r="Z29" i="246"/>
  <c r="AB29" i="246" s="1"/>
  <c r="AC29" i="246" s="1"/>
  <c r="X30" i="246"/>
  <c r="Z30" i="246"/>
  <c r="AB30" i="246" s="1"/>
  <c r="AC30" i="246" s="1"/>
  <c r="X31" i="246"/>
  <c r="Z31" i="246"/>
  <c r="AB31" i="246" s="1"/>
  <c r="AC31" i="246" s="1"/>
  <c r="X32" i="246"/>
  <c r="Z32" i="246"/>
  <c r="AB32" i="246" s="1"/>
  <c r="AC32" i="246"/>
  <c r="X33" i="246"/>
  <c r="Z33" i="246"/>
  <c r="AB33" i="246" s="1"/>
  <c r="AC33" i="246"/>
  <c r="X34" i="246"/>
  <c r="Z34" i="246"/>
  <c r="AB34" i="246" s="1"/>
  <c r="AC34" i="246" s="1"/>
  <c r="X35" i="246"/>
  <c r="Z35" i="246"/>
  <c r="AB35" i="246" s="1"/>
  <c r="AC35" i="246" s="1"/>
  <c r="X36" i="246"/>
  <c r="Z36" i="246"/>
  <c r="AB36" i="246" s="1"/>
  <c r="AC36" i="246" s="1"/>
  <c r="X37" i="246"/>
  <c r="Z37" i="246"/>
  <c r="AB37" i="246" s="1"/>
  <c r="AC37" i="246"/>
  <c r="X38" i="246"/>
  <c r="Z38" i="246"/>
  <c r="AB38" i="246" s="1"/>
  <c r="AC38" i="246" s="1"/>
  <c r="X39" i="246"/>
  <c r="Z39" i="246"/>
  <c r="AB39" i="246" s="1"/>
  <c r="AC39" i="246" s="1"/>
  <c r="X40" i="246"/>
  <c r="Z40" i="246"/>
  <c r="AB40" i="246" s="1"/>
  <c r="AC40" i="246"/>
  <c r="X41" i="246"/>
  <c r="Z41" i="246"/>
  <c r="AB41" i="246" s="1"/>
  <c r="AC41" i="246"/>
  <c r="X42" i="246"/>
  <c r="Z42" i="246"/>
  <c r="AB42" i="246" s="1"/>
  <c r="AC42" i="246" s="1"/>
  <c r="X43" i="246"/>
  <c r="Z43" i="246"/>
  <c r="AB43" i="246" s="1"/>
  <c r="AC43" i="246" s="1"/>
  <c r="X44" i="246"/>
  <c r="Z44" i="246"/>
  <c r="AB44" i="246" s="1"/>
  <c r="AC44" i="246" s="1"/>
  <c r="X45" i="246"/>
  <c r="Z45" i="246"/>
  <c r="AB45" i="246" s="1"/>
  <c r="AC45" i="246" s="1"/>
  <c r="X46" i="246"/>
  <c r="Z46" i="246"/>
  <c r="AB46" i="246" s="1"/>
  <c r="AC46" i="246" s="1"/>
  <c r="X47" i="246"/>
  <c r="Z47" i="246"/>
  <c r="AB47" i="246" s="1"/>
  <c r="AC47" i="246" s="1"/>
  <c r="X48" i="246"/>
  <c r="Z48" i="246"/>
  <c r="AB48" i="246" s="1"/>
  <c r="AC48" i="246"/>
  <c r="X49" i="246"/>
  <c r="Z49" i="246"/>
  <c r="AB49" i="246" s="1"/>
  <c r="AC49" i="246"/>
  <c r="X50" i="246"/>
  <c r="Z50" i="246"/>
  <c r="AB50" i="246" s="1"/>
  <c r="AC50" i="246" s="1"/>
  <c r="X51" i="246"/>
  <c r="Z51" i="246"/>
  <c r="AB51" i="246" s="1"/>
  <c r="AC51" i="246" s="1"/>
  <c r="X52" i="246"/>
  <c r="Z52" i="246"/>
  <c r="AB52" i="246" s="1"/>
  <c r="AC52" i="246" s="1"/>
  <c r="X53" i="246"/>
  <c r="Z53" i="246"/>
  <c r="AB53" i="246" s="1"/>
  <c r="AC53" i="246" s="1"/>
  <c r="X54" i="246"/>
  <c r="Z54" i="246"/>
  <c r="AB54" i="246" s="1"/>
  <c r="AC54" i="246" s="1"/>
  <c r="X55" i="246"/>
  <c r="Z55" i="246"/>
  <c r="AB55" i="246" s="1"/>
  <c r="AC55" i="246" s="1"/>
  <c r="X56" i="246"/>
  <c r="Z56" i="246"/>
  <c r="AB56" i="246" s="1"/>
  <c r="AC56" i="246"/>
  <c r="X57" i="246"/>
  <c r="Z57" i="246"/>
  <c r="AB57" i="246" s="1"/>
  <c r="AC57" i="246"/>
  <c r="X58" i="246"/>
  <c r="Z58" i="246"/>
  <c r="AB58" i="246" s="1"/>
  <c r="AC58" i="246" s="1"/>
  <c r="X59" i="246"/>
  <c r="Z59" i="246"/>
  <c r="AB59" i="246" s="1"/>
  <c r="AC59" i="246" s="1"/>
  <c r="X60" i="246"/>
  <c r="Z60" i="246"/>
  <c r="AB60" i="246" s="1"/>
  <c r="AC60" i="246" s="1"/>
  <c r="X61" i="246"/>
  <c r="Z61" i="246"/>
  <c r="AB61" i="246" s="1"/>
  <c r="AC61" i="246" s="1"/>
  <c r="X62" i="246"/>
  <c r="Z62" i="246"/>
  <c r="AB62" i="246" s="1"/>
  <c r="AC62" i="246" s="1"/>
  <c r="X63" i="246"/>
  <c r="Z63" i="246"/>
  <c r="AB63" i="246" s="1"/>
  <c r="AC63" i="246" s="1"/>
  <c r="X64" i="246"/>
  <c r="Z64" i="246"/>
  <c r="AB64" i="246" s="1"/>
  <c r="AC64" i="246"/>
  <c r="X65" i="246"/>
  <c r="Z65" i="246"/>
  <c r="AB65" i="246" s="1"/>
  <c r="AC65" i="246"/>
  <c r="X66" i="246"/>
  <c r="Z66" i="246"/>
  <c r="AB66" i="246" s="1"/>
  <c r="AC66" i="246" s="1"/>
  <c r="X67" i="246"/>
  <c r="Z67" i="246"/>
  <c r="AB67" i="246" s="1"/>
  <c r="AC67" i="246" s="1"/>
  <c r="X68" i="246"/>
  <c r="Z68" i="246"/>
  <c r="AB68" i="246" s="1"/>
  <c r="AC68" i="246" s="1"/>
  <c r="X69" i="246"/>
  <c r="Z69" i="246"/>
  <c r="AB69" i="246" s="1"/>
  <c r="AC69" i="246"/>
  <c r="X70" i="246"/>
  <c r="Z70" i="246"/>
  <c r="AB70" i="246" s="1"/>
  <c r="AC70" i="246" s="1"/>
  <c r="X71" i="246"/>
  <c r="Z71" i="246"/>
  <c r="AB71" i="246" s="1"/>
  <c r="AC71" i="246" s="1"/>
  <c r="X72" i="246"/>
  <c r="Z72" i="246"/>
  <c r="AB72" i="246" s="1"/>
  <c r="AC72" i="246"/>
  <c r="X73" i="246"/>
  <c r="Z73" i="246"/>
  <c r="AB73" i="246" s="1"/>
  <c r="AC73" i="246"/>
  <c r="X74" i="246"/>
  <c r="Z74" i="246"/>
  <c r="AB74" i="246" s="1"/>
  <c r="AC74" i="246" s="1"/>
  <c r="X75" i="246"/>
  <c r="Z75" i="246"/>
  <c r="AB75" i="246" s="1"/>
  <c r="AC75" i="246" s="1"/>
  <c r="L124" i="167"/>
  <c r="Z80" i="246" s="1"/>
  <c r="Z83" i="246"/>
  <c r="AB83" i="246" s="1"/>
  <c r="AC83" i="246" s="1"/>
  <c r="AU83" i="246" s="1"/>
  <c r="X7" i="224"/>
  <c r="Z7" i="224"/>
  <c r="AB7" i="224"/>
  <c r="X8" i="224"/>
  <c r="Z8" i="224"/>
  <c r="AB8" i="224" s="1"/>
  <c r="AC8" i="224" s="1"/>
  <c r="X9" i="224"/>
  <c r="Z9" i="224"/>
  <c r="X10" i="224"/>
  <c r="Z10" i="224"/>
  <c r="AB10" i="224" s="1"/>
  <c r="AC10" i="224" s="1"/>
  <c r="X11" i="224"/>
  <c r="Z11" i="224"/>
  <c r="AB11" i="224" s="1"/>
  <c r="AC11" i="224" s="1"/>
  <c r="X12" i="224"/>
  <c r="Z12" i="224"/>
  <c r="AB12" i="224"/>
  <c r="AC12" i="224" s="1"/>
  <c r="X13" i="224"/>
  <c r="Z13" i="224"/>
  <c r="X14" i="224"/>
  <c r="Z14" i="224"/>
  <c r="AB14" i="224" s="1"/>
  <c r="AC14" i="224" s="1"/>
  <c r="X15" i="224"/>
  <c r="Z15" i="224"/>
  <c r="AB15" i="224" s="1"/>
  <c r="AC15" i="224" s="1"/>
  <c r="X16" i="224"/>
  <c r="Z16" i="224"/>
  <c r="AB16" i="224" s="1"/>
  <c r="AC16" i="224" s="1"/>
  <c r="X17" i="224"/>
  <c r="Z17" i="224"/>
  <c r="X18" i="224"/>
  <c r="Z18" i="224"/>
  <c r="AB18" i="224"/>
  <c r="AC18" i="224" s="1"/>
  <c r="X19" i="224"/>
  <c r="Z19" i="224"/>
  <c r="AB19" i="224" s="1"/>
  <c r="AC19" i="224" s="1"/>
  <c r="X20" i="224"/>
  <c r="Z20" i="224"/>
  <c r="AB20" i="224" s="1"/>
  <c r="AC20" i="224" s="1"/>
  <c r="X21" i="224"/>
  <c r="Z21" i="224"/>
  <c r="X22" i="224"/>
  <c r="Z22" i="224"/>
  <c r="AB22" i="224" s="1"/>
  <c r="AC22" i="224" s="1"/>
  <c r="X23" i="224"/>
  <c r="Z23" i="224"/>
  <c r="AB23" i="224" s="1"/>
  <c r="AC23" i="224"/>
  <c r="X24" i="224"/>
  <c r="Z24" i="224"/>
  <c r="AB24" i="224" s="1"/>
  <c r="AC24" i="224" s="1"/>
  <c r="X25" i="224"/>
  <c r="Z25" i="224"/>
  <c r="X26" i="224"/>
  <c r="Z26" i="224"/>
  <c r="AB26" i="224" s="1"/>
  <c r="AC26" i="224" s="1"/>
  <c r="X27" i="224"/>
  <c r="Z27" i="224"/>
  <c r="AB27" i="224" s="1"/>
  <c r="AC27" i="224" s="1"/>
  <c r="X28" i="224"/>
  <c r="Z28" i="224"/>
  <c r="AB28" i="224"/>
  <c r="AC28" i="224" s="1"/>
  <c r="X29" i="224"/>
  <c r="Z29" i="224"/>
  <c r="X30" i="224"/>
  <c r="Z30" i="224"/>
  <c r="AB30" i="224" s="1"/>
  <c r="AC30" i="224" s="1"/>
  <c r="X31" i="224"/>
  <c r="Z31" i="224"/>
  <c r="AB31" i="224" s="1"/>
  <c r="AC31" i="224" s="1"/>
  <c r="X32" i="224"/>
  <c r="Z32" i="224"/>
  <c r="AB32" i="224" s="1"/>
  <c r="AC32" i="224" s="1"/>
  <c r="X33" i="224"/>
  <c r="Z33" i="224"/>
  <c r="X34" i="224"/>
  <c r="Z34" i="224"/>
  <c r="AB34" i="224" s="1"/>
  <c r="AC34" i="224" s="1"/>
  <c r="X35" i="224"/>
  <c r="Z35" i="224"/>
  <c r="AB35" i="224" s="1"/>
  <c r="AC35" i="224" s="1"/>
  <c r="X36" i="224"/>
  <c r="Z36" i="224"/>
  <c r="AB36" i="224" s="1"/>
  <c r="AC36" i="224" s="1"/>
  <c r="X37" i="224"/>
  <c r="Z37" i="224"/>
  <c r="X38" i="224"/>
  <c r="Z38" i="224"/>
  <c r="AB38" i="224" s="1"/>
  <c r="AC38" i="224" s="1"/>
  <c r="X39" i="224"/>
  <c r="Z39" i="224"/>
  <c r="AB39" i="224" s="1"/>
  <c r="AC39" i="224"/>
  <c r="X40" i="224"/>
  <c r="Z40" i="224"/>
  <c r="AB40" i="224" s="1"/>
  <c r="AC40" i="224" s="1"/>
  <c r="X41" i="224"/>
  <c r="Z41" i="224"/>
  <c r="AB41" i="224" s="1"/>
  <c r="AC41" i="224" s="1"/>
  <c r="X42" i="224"/>
  <c r="Z42" i="224"/>
  <c r="AB42" i="224" s="1"/>
  <c r="AC42" i="224" s="1"/>
  <c r="X43" i="224"/>
  <c r="Z43" i="224"/>
  <c r="AB43" i="224" s="1"/>
  <c r="AC43" i="224"/>
  <c r="X44" i="224"/>
  <c r="Z44" i="224"/>
  <c r="AB44" i="224" s="1"/>
  <c r="AC44" i="224" s="1"/>
  <c r="X45" i="224"/>
  <c r="Z45" i="224"/>
  <c r="AB45" i="224" s="1"/>
  <c r="AC45" i="224" s="1"/>
  <c r="X46" i="224"/>
  <c r="Z46" i="224"/>
  <c r="AB46" i="224" s="1"/>
  <c r="AC46" i="224" s="1"/>
  <c r="X47" i="224"/>
  <c r="Z47" i="224"/>
  <c r="AB47" i="224" s="1"/>
  <c r="AC47" i="224"/>
  <c r="X48" i="224"/>
  <c r="Z48" i="224"/>
  <c r="AB48" i="224" s="1"/>
  <c r="AC48" i="224" s="1"/>
  <c r="X49" i="224"/>
  <c r="Z49" i="224"/>
  <c r="AB49" i="224" s="1"/>
  <c r="AC49" i="224" s="1"/>
  <c r="X50" i="224"/>
  <c r="Z50" i="224"/>
  <c r="AB50" i="224" s="1"/>
  <c r="AC50" i="224" s="1"/>
  <c r="X51" i="224"/>
  <c r="Z51" i="224"/>
  <c r="AB51" i="224" s="1"/>
  <c r="AC51" i="224"/>
  <c r="X52" i="224"/>
  <c r="Z52" i="224"/>
  <c r="AB52" i="224" s="1"/>
  <c r="AC52" i="224" s="1"/>
  <c r="X53" i="224"/>
  <c r="Z53" i="224"/>
  <c r="AB53" i="224" s="1"/>
  <c r="AC53" i="224" s="1"/>
  <c r="X54" i="224"/>
  <c r="Z54" i="224"/>
  <c r="AB54" i="224" s="1"/>
  <c r="AC54" i="224" s="1"/>
  <c r="X55" i="224"/>
  <c r="Z55" i="224"/>
  <c r="AB55" i="224" s="1"/>
  <c r="AC55" i="224" s="1"/>
  <c r="X56" i="224"/>
  <c r="Z56" i="224"/>
  <c r="AB56" i="224" s="1"/>
  <c r="AC56" i="224" s="1"/>
  <c r="X57" i="224"/>
  <c r="Z57" i="224"/>
  <c r="AB57" i="224" s="1"/>
  <c r="AC57" i="224" s="1"/>
  <c r="X58" i="224"/>
  <c r="Z58" i="224"/>
  <c r="AB58" i="224" s="1"/>
  <c r="AC58" i="224" s="1"/>
  <c r="X59" i="224"/>
  <c r="Z59" i="224"/>
  <c r="AB59" i="224" s="1"/>
  <c r="AC59" i="224"/>
  <c r="X60" i="224"/>
  <c r="Z60" i="224"/>
  <c r="AB60" i="224" s="1"/>
  <c r="AC60" i="224" s="1"/>
  <c r="X61" i="224"/>
  <c r="Z61" i="224"/>
  <c r="AB61" i="224" s="1"/>
  <c r="AC61" i="224"/>
  <c r="X62" i="224"/>
  <c r="Z62" i="224"/>
  <c r="AB62" i="224" s="1"/>
  <c r="AC62" i="224" s="1"/>
  <c r="X63" i="224"/>
  <c r="Z63" i="224"/>
  <c r="AB63" i="224" s="1"/>
  <c r="AC63" i="224" s="1"/>
  <c r="X64" i="224"/>
  <c r="Z64" i="224"/>
  <c r="AB64" i="224" s="1"/>
  <c r="AC64" i="224" s="1"/>
  <c r="X65" i="224"/>
  <c r="Z65" i="224"/>
  <c r="AB65" i="224" s="1"/>
  <c r="AC65" i="224" s="1"/>
  <c r="X66" i="224"/>
  <c r="Z66" i="224"/>
  <c r="AB66" i="224" s="1"/>
  <c r="AC66" i="224" s="1"/>
  <c r="X67" i="224"/>
  <c r="Z67" i="224"/>
  <c r="AB67" i="224" s="1"/>
  <c r="AC67" i="224"/>
  <c r="X68" i="224"/>
  <c r="Z68" i="224"/>
  <c r="AB68" i="224" s="1"/>
  <c r="AC68" i="224" s="1"/>
  <c r="X69" i="224"/>
  <c r="Z69" i="224"/>
  <c r="AB69" i="224" s="1"/>
  <c r="AC69" i="224"/>
  <c r="X70" i="224"/>
  <c r="Z70" i="224"/>
  <c r="AB70" i="224" s="1"/>
  <c r="AC70" i="224" s="1"/>
  <c r="X71" i="224"/>
  <c r="Z71" i="224"/>
  <c r="AB71" i="224" s="1"/>
  <c r="AC71" i="224" s="1"/>
  <c r="X72" i="224"/>
  <c r="Z72" i="224"/>
  <c r="AB72" i="224" s="1"/>
  <c r="AC72" i="224" s="1"/>
  <c r="X73" i="224"/>
  <c r="Z73" i="224"/>
  <c r="AB73" i="224" s="1"/>
  <c r="AC73" i="224" s="1"/>
  <c r="X74" i="224"/>
  <c r="Z74" i="224"/>
  <c r="AB74" i="224" s="1"/>
  <c r="AC74" i="224" s="1"/>
  <c r="X75" i="224"/>
  <c r="Z75" i="224"/>
  <c r="AB75" i="224" s="1"/>
  <c r="AC75" i="224"/>
  <c r="Z78" i="224"/>
  <c r="AB78" i="224" s="1"/>
  <c r="AC78" i="224" s="1"/>
  <c r="AU78" i="224" s="1"/>
  <c r="L125" i="167"/>
  <c r="Z80" i="224" s="1"/>
  <c r="AB80" i="224" s="1"/>
  <c r="AC80" i="224" s="1"/>
  <c r="Z82" i="224"/>
  <c r="AB82" i="224" s="1"/>
  <c r="AC82" i="224" s="1"/>
  <c r="AU82" i="224" s="1"/>
  <c r="Z83" i="224"/>
  <c r="X7" i="225"/>
  <c r="Z7" i="225"/>
  <c r="X8" i="225"/>
  <c r="Z8" i="225"/>
  <c r="AB8" i="225" s="1"/>
  <c r="AC8" i="225" s="1"/>
  <c r="X9" i="225"/>
  <c r="Z9" i="225"/>
  <c r="AB9" i="225" s="1"/>
  <c r="AC9" i="225" s="1"/>
  <c r="X10" i="225"/>
  <c r="Z10" i="225"/>
  <c r="AB10" i="225" s="1"/>
  <c r="AC10" i="225" s="1"/>
  <c r="X11" i="225"/>
  <c r="Z11" i="225"/>
  <c r="X12" i="225"/>
  <c r="Z12" i="225"/>
  <c r="AB12" i="225" s="1"/>
  <c r="AC12" i="225" s="1"/>
  <c r="X13" i="225"/>
  <c r="Z13" i="225"/>
  <c r="AB13" i="225" s="1"/>
  <c r="AC13" i="225" s="1"/>
  <c r="X14" i="225"/>
  <c r="Z14" i="225"/>
  <c r="AB14" i="225" s="1"/>
  <c r="AC14" i="225" s="1"/>
  <c r="X15" i="225"/>
  <c r="Z15" i="225"/>
  <c r="X16" i="225"/>
  <c r="Z16" i="225"/>
  <c r="AB16" i="225"/>
  <c r="AC16" i="225" s="1"/>
  <c r="X17" i="225"/>
  <c r="Z17" i="225"/>
  <c r="AB17" i="225"/>
  <c r="AC17" i="225" s="1"/>
  <c r="X18" i="225"/>
  <c r="Z18" i="225"/>
  <c r="AB18" i="225"/>
  <c r="AC18" i="225" s="1"/>
  <c r="X19" i="225"/>
  <c r="Z19" i="225"/>
  <c r="X20" i="225"/>
  <c r="Z20" i="225"/>
  <c r="AB20" i="225" s="1"/>
  <c r="AC20" i="225"/>
  <c r="X21" i="225"/>
  <c r="Z21" i="225"/>
  <c r="AB21" i="225" s="1"/>
  <c r="AC21" i="225" s="1"/>
  <c r="X22" i="225"/>
  <c r="Z22" i="225"/>
  <c r="AB22" i="225" s="1"/>
  <c r="AC22" i="225"/>
  <c r="X23" i="225"/>
  <c r="Z23" i="225"/>
  <c r="X24" i="225"/>
  <c r="Z24" i="225"/>
  <c r="AB24" i="225" s="1"/>
  <c r="AC24" i="225" s="1"/>
  <c r="X25" i="225"/>
  <c r="Z25" i="225"/>
  <c r="AB25" i="225" s="1"/>
  <c r="AC25" i="225" s="1"/>
  <c r="X26" i="225"/>
  <c r="Z26" i="225"/>
  <c r="AB26" i="225" s="1"/>
  <c r="AC26" i="225" s="1"/>
  <c r="X27" i="225"/>
  <c r="Z27" i="225"/>
  <c r="X28" i="225"/>
  <c r="Z28" i="225"/>
  <c r="AB28" i="225" s="1"/>
  <c r="AC28" i="225" s="1"/>
  <c r="X29" i="225"/>
  <c r="Z29" i="225"/>
  <c r="AB29" i="225" s="1"/>
  <c r="AC29" i="225"/>
  <c r="X30" i="225"/>
  <c r="Z30" i="225"/>
  <c r="AB30" i="225" s="1"/>
  <c r="AC30" i="225" s="1"/>
  <c r="X31" i="225"/>
  <c r="Z31" i="225"/>
  <c r="X32" i="225"/>
  <c r="Z32" i="225"/>
  <c r="AB32" i="225"/>
  <c r="AC32" i="225" s="1"/>
  <c r="X33" i="225"/>
  <c r="Z33" i="225"/>
  <c r="AB33" i="225" s="1"/>
  <c r="AC33" i="225" s="1"/>
  <c r="X34" i="225"/>
  <c r="Z34" i="225"/>
  <c r="AB34" i="225"/>
  <c r="AC34" i="225" s="1"/>
  <c r="X35" i="225"/>
  <c r="Z35" i="225"/>
  <c r="X36" i="225"/>
  <c r="Z36" i="225"/>
  <c r="AB36" i="225" s="1"/>
  <c r="AC36" i="225" s="1"/>
  <c r="X37" i="225"/>
  <c r="Z37" i="225"/>
  <c r="AB37" i="225" s="1"/>
  <c r="AC37" i="225" s="1"/>
  <c r="X38" i="225"/>
  <c r="Z38" i="225"/>
  <c r="AB38" i="225" s="1"/>
  <c r="AC38" i="225"/>
  <c r="X39" i="225"/>
  <c r="Z39" i="225"/>
  <c r="X40" i="225"/>
  <c r="Z40" i="225"/>
  <c r="AB40" i="225" s="1"/>
  <c r="AC40" i="225" s="1"/>
  <c r="X41" i="225"/>
  <c r="Z41" i="225"/>
  <c r="AB41" i="225" s="1"/>
  <c r="AC41" i="225" s="1"/>
  <c r="X42" i="225"/>
  <c r="Z42" i="225"/>
  <c r="AB42" i="225" s="1"/>
  <c r="AC42" i="225" s="1"/>
  <c r="X43" i="225"/>
  <c r="Z43" i="225"/>
  <c r="X44" i="225"/>
  <c r="Z44" i="225"/>
  <c r="AB44" i="225" s="1"/>
  <c r="AC44" i="225" s="1"/>
  <c r="X45" i="225"/>
  <c r="Z45" i="225"/>
  <c r="AB45" i="225" s="1"/>
  <c r="AC45" i="225" s="1"/>
  <c r="X46" i="225"/>
  <c r="Z46" i="225"/>
  <c r="AB46" i="225" s="1"/>
  <c r="AC46" i="225" s="1"/>
  <c r="X47" i="225"/>
  <c r="Z47" i="225"/>
  <c r="X48" i="225"/>
  <c r="Z48" i="225"/>
  <c r="AB48" i="225"/>
  <c r="AC48" i="225" s="1"/>
  <c r="X49" i="225"/>
  <c r="Z49" i="225"/>
  <c r="AB49" i="225"/>
  <c r="AC49" i="225" s="1"/>
  <c r="X50" i="225"/>
  <c r="Z50" i="225"/>
  <c r="AB50" i="225"/>
  <c r="AC50" i="225" s="1"/>
  <c r="X51" i="225"/>
  <c r="Z51" i="225"/>
  <c r="X52" i="225"/>
  <c r="Z52" i="225"/>
  <c r="AB52" i="225" s="1"/>
  <c r="AC52" i="225"/>
  <c r="X53" i="225"/>
  <c r="Z53" i="225"/>
  <c r="AB53" i="225" s="1"/>
  <c r="AC53" i="225" s="1"/>
  <c r="X54" i="225"/>
  <c r="Z54" i="225"/>
  <c r="AB54" i="225"/>
  <c r="AC54" i="225" s="1"/>
  <c r="X55" i="225"/>
  <c r="Z55" i="225"/>
  <c r="X56" i="225"/>
  <c r="Z56" i="225"/>
  <c r="AB56" i="225" s="1"/>
  <c r="AC56" i="225" s="1"/>
  <c r="X57" i="225"/>
  <c r="Z57" i="225"/>
  <c r="AB57" i="225"/>
  <c r="AC57" i="225" s="1"/>
  <c r="X58" i="225"/>
  <c r="Z58" i="225"/>
  <c r="AB58" i="225"/>
  <c r="AC58" i="225" s="1"/>
  <c r="X59" i="225"/>
  <c r="Z59" i="225"/>
  <c r="X60" i="225"/>
  <c r="Z60" i="225"/>
  <c r="AB60" i="225"/>
  <c r="AC60" i="225" s="1"/>
  <c r="X61" i="225"/>
  <c r="Z61" i="225"/>
  <c r="AB61" i="225"/>
  <c r="AC61" i="225" s="1"/>
  <c r="X62" i="225"/>
  <c r="Z62" i="225"/>
  <c r="AB62" i="225"/>
  <c r="AC62" i="225" s="1"/>
  <c r="X63" i="225"/>
  <c r="Z63" i="225"/>
  <c r="X64" i="225"/>
  <c r="Z64" i="225"/>
  <c r="AB64" i="225"/>
  <c r="AC64" i="225" s="1"/>
  <c r="X65" i="225"/>
  <c r="Z65" i="225"/>
  <c r="AB65" i="225"/>
  <c r="AC65" i="225" s="1"/>
  <c r="X66" i="225"/>
  <c r="Z66" i="225"/>
  <c r="AB66" i="225" s="1"/>
  <c r="AC66" i="225" s="1"/>
  <c r="X67" i="225"/>
  <c r="Z67" i="225"/>
  <c r="X68" i="225"/>
  <c r="Z68" i="225"/>
  <c r="AB68" i="225"/>
  <c r="AC68" i="225" s="1"/>
  <c r="X69" i="225"/>
  <c r="Z69" i="225"/>
  <c r="AB69" i="225" s="1"/>
  <c r="AC69" i="225" s="1"/>
  <c r="X70" i="225"/>
  <c r="Z70" i="225"/>
  <c r="AB70" i="225"/>
  <c r="AC70" i="225" s="1"/>
  <c r="X71" i="225"/>
  <c r="Z71" i="225"/>
  <c r="X72" i="225"/>
  <c r="Z72" i="225"/>
  <c r="AB72" i="225" s="1"/>
  <c r="AC72" i="225" s="1"/>
  <c r="X73" i="225"/>
  <c r="Z73" i="225"/>
  <c r="AB73" i="225"/>
  <c r="AC73" i="225" s="1"/>
  <c r="X74" i="225"/>
  <c r="Z74" i="225"/>
  <c r="AB74" i="225"/>
  <c r="AC74" i="225" s="1"/>
  <c r="X75" i="225"/>
  <c r="Z75" i="225"/>
  <c r="L126" i="167"/>
  <c r="Z80" i="225" s="1"/>
  <c r="AT80" i="225" s="1"/>
  <c r="Z83" i="225"/>
  <c r="AB83" i="225" s="1"/>
  <c r="AC83" i="225" s="1"/>
  <c r="AU83" i="225" s="1"/>
  <c r="X7" i="248"/>
  <c r="Z7" i="248"/>
  <c r="AB7" i="248"/>
  <c r="AC7" i="248"/>
  <c r="X8" i="248"/>
  <c r="Z8" i="248"/>
  <c r="AB8" i="248"/>
  <c r="AC8" i="248"/>
  <c r="X9" i="248"/>
  <c r="Z9" i="248"/>
  <c r="AB9" i="248"/>
  <c r="AC9" i="248"/>
  <c r="X10" i="248"/>
  <c r="Z10" i="248"/>
  <c r="AB10" i="248"/>
  <c r="AC10" i="248"/>
  <c r="X11" i="248"/>
  <c r="Z11" i="248"/>
  <c r="AB11" i="248"/>
  <c r="AC11" i="248"/>
  <c r="X12" i="248"/>
  <c r="Z12" i="248"/>
  <c r="AB12" i="248"/>
  <c r="AC12" i="248"/>
  <c r="X13" i="248"/>
  <c r="Z13" i="248"/>
  <c r="AB13" i="248"/>
  <c r="AC13" i="248"/>
  <c r="X14" i="248"/>
  <c r="Z14" i="248"/>
  <c r="AB14" i="248"/>
  <c r="AC14" i="248"/>
  <c r="X15" i="248"/>
  <c r="Z15" i="248"/>
  <c r="AB15" i="248"/>
  <c r="AC15" i="248"/>
  <c r="X16" i="248"/>
  <c r="Z16" i="248"/>
  <c r="AB16" i="248"/>
  <c r="AC16" i="248"/>
  <c r="X17" i="248"/>
  <c r="Z17" i="248"/>
  <c r="AB17" i="248"/>
  <c r="AC17" i="248"/>
  <c r="X18" i="248"/>
  <c r="Z18" i="248"/>
  <c r="AB18" i="248"/>
  <c r="AC18" i="248"/>
  <c r="X19" i="248"/>
  <c r="Z19" i="248"/>
  <c r="AB19" i="248"/>
  <c r="AC19" i="248"/>
  <c r="X20" i="248"/>
  <c r="Z20" i="248"/>
  <c r="AB20" i="248"/>
  <c r="AC20" i="248"/>
  <c r="X21" i="248"/>
  <c r="Z21" i="248"/>
  <c r="AB21" i="248"/>
  <c r="AC21" i="248"/>
  <c r="X22" i="248"/>
  <c r="Z22" i="248"/>
  <c r="AB22" i="248"/>
  <c r="AC22" i="248"/>
  <c r="X23" i="248"/>
  <c r="Z23" i="248"/>
  <c r="AB23" i="248"/>
  <c r="AC23" i="248"/>
  <c r="X24" i="248"/>
  <c r="Z24" i="248"/>
  <c r="AB24" i="248"/>
  <c r="AC24" i="248"/>
  <c r="X25" i="248"/>
  <c r="Z25" i="248"/>
  <c r="AB25" i="248"/>
  <c r="AC25" i="248"/>
  <c r="X26" i="248"/>
  <c r="Z26" i="248"/>
  <c r="AB26" i="248"/>
  <c r="AC26" i="248"/>
  <c r="X27" i="248"/>
  <c r="Z27" i="248"/>
  <c r="AB27" i="248"/>
  <c r="AC27" i="248"/>
  <c r="X28" i="248"/>
  <c r="Z28" i="248"/>
  <c r="AB28" i="248"/>
  <c r="AC28" i="248"/>
  <c r="X29" i="248"/>
  <c r="Z29" i="248"/>
  <c r="AB29" i="248"/>
  <c r="AC29" i="248"/>
  <c r="X30" i="248"/>
  <c r="Z30" i="248"/>
  <c r="AB30" i="248"/>
  <c r="AC30" i="248"/>
  <c r="X31" i="248"/>
  <c r="Z31" i="248"/>
  <c r="AB31" i="248"/>
  <c r="AC31" i="248"/>
  <c r="X32" i="248"/>
  <c r="Z32" i="248"/>
  <c r="AB32" i="248"/>
  <c r="AC32" i="248"/>
  <c r="X33" i="248"/>
  <c r="Z33" i="248"/>
  <c r="AB33" i="248"/>
  <c r="AC33" i="248"/>
  <c r="X34" i="248"/>
  <c r="Z34" i="248"/>
  <c r="AB34" i="248"/>
  <c r="AC34" i="248"/>
  <c r="X35" i="248"/>
  <c r="Z35" i="248"/>
  <c r="AB35" i="248"/>
  <c r="AC35" i="248"/>
  <c r="X36" i="248"/>
  <c r="Z36" i="248"/>
  <c r="AB36" i="248"/>
  <c r="AC36" i="248"/>
  <c r="X37" i="248"/>
  <c r="Z37" i="248"/>
  <c r="AB37" i="248"/>
  <c r="AC37" i="248"/>
  <c r="X38" i="248"/>
  <c r="Z38" i="248"/>
  <c r="AB38" i="248"/>
  <c r="AC38" i="248"/>
  <c r="X39" i="248"/>
  <c r="Z39" i="248"/>
  <c r="AB39" i="248"/>
  <c r="AC39" i="248"/>
  <c r="X40" i="248"/>
  <c r="Z40" i="248"/>
  <c r="AB40" i="248"/>
  <c r="AC40" i="248"/>
  <c r="X41" i="248"/>
  <c r="Z41" i="248"/>
  <c r="AB41" i="248"/>
  <c r="AC41" i="248"/>
  <c r="X42" i="248"/>
  <c r="Z42" i="248"/>
  <c r="AB42" i="248"/>
  <c r="AC42" i="248"/>
  <c r="X43" i="248"/>
  <c r="Z43" i="248"/>
  <c r="AB43" i="248"/>
  <c r="AC43" i="248"/>
  <c r="X44" i="248"/>
  <c r="Z44" i="248"/>
  <c r="AB44" i="248"/>
  <c r="AC44" i="248"/>
  <c r="X45" i="248"/>
  <c r="Z45" i="248"/>
  <c r="AB45" i="248"/>
  <c r="AC45" i="248"/>
  <c r="X46" i="248"/>
  <c r="Z46" i="248"/>
  <c r="AB46" i="248"/>
  <c r="AC46" i="248"/>
  <c r="X47" i="248"/>
  <c r="Z47" i="248"/>
  <c r="AB47" i="248"/>
  <c r="AC47" i="248"/>
  <c r="X48" i="248"/>
  <c r="Z48" i="248"/>
  <c r="AB48" i="248"/>
  <c r="AC48" i="248"/>
  <c r="X49" i="248"/>
  <c r="Z49" i="248"/>
  <c r="AB49" i="248"/>
  <c r="AC49" i="248"/>
  <c r="X50" i="248"/>
  <c r="Z50" i="248"/>
  <c r="AB50" i="248"/>
  <c r="AC50" i="248"/>
  <c r="X51" i="248"/>
  <c r="Z51" i="248"/>
  <c r="AB51" i="248"/>
  <c r="AC51" i="248"/>
  <c r="X52" i="248"/>
  <c r="Z52" i="248"/>
  <c r="AB52" i="248"/>
  <c r="AC52" i="248"/>
  <c r="X53" i="248"/>
  <c r="Z53" i="248"/>
  <c r="AB53" i="248"/>
  <c r="AC53" i="248"/>
  <c r="X54" i="248"/>
  <c r="Z54" i="248"/>
  <c r="AB54" i="248"/>
  <c r="AC54" i="248"/>
  <c r="X55" i="248"/>
  <c r="Z55" i="248"/>
  <c r="AB55" i="248"/>
  <c r="AC55" i="248"/>
  <c r="X56" i="248"/>
  <c r="Z56" i="248"/>
  <c r="AB56" i="248"/>
  <c r="AC56" i="248"/>
  <c r="X57" i="248"/>
  <c r="Z57" i="248"/>
  <c r="AB57" i="248"/>
  <c r="AC57" i="248"/>
  <c r="X58" i="248"/>
  <c r="Z58" i="248"/>
  <c r="AB58" i="248"/>
  <c r="AC58" i="248"/>
  <c r="X59" i="248"/>
  <c r="Z59" i="248"/>
  <c r="AB59" i="248"/>
  <c r="AC59" i="248"/>
  <c r="X60" i="248"/>
  <c r="Z60" i="248"/>
  <c r="AB60" i="248"/>
  <c r="AC60" i="248"/>
  <c r="X61" i="248"/>
  <c r="Z61" i="248"/>
  <c r="AB61" i="248"/>
  <c r="AC61" i="248"/>
  <c r="X62" i="248"/>
  <c r="Z62" i="248"/>
  <c r="AB62" i="248"/>
  <c r="AC62" i="248"/>
  <c r="X63" i="248"/>
  <c r="Z63" i="248"/>
  <c r="AB63" i="248"/>
  <c r="AC63" i="248"/>
  <c r="X64" i="248"/>
  <c r="Z64" i="248"/>
  <c r="AB64" i="248"/>
  <c r="AC64" i="248"/>
  <c r="X65" i="248"/>
  <c r="Z65" i="248"/>
  <c r="AB65" i="248"/>
  <c r="AC65" i="248"/>
  <c r="X66" i="248"/>
  <c r="Z66" i="248"/>
  <c r="AB66" i="248"/>
  <c r="AC66" i="248"/>
  <c r="X67" i="248"/>
  <c r="Z67" i="248"/>
  <c r="AB67" i="248"/>
  <c r="AC67" i="248"/>
  <c r="X68" i="248"/>
  <c r="Z68" i="248"/>
  <c r="AB68" i="248"/>
  <c r="AC68" i="248"/>
  <c r="X69" i="248"/>
  <c r="Z69" i="248"/>
  <c r="AB69" i="248"/>
  <c r="AC69" i="248"/>
  <c r="X70" i="248"/>
  <c r="Z70" i="248"/>
  <c r="AB70" i="248"/>
  <c r="AC70" i="248"/>
  <c r="X71" i="248"/>
  <c r="Z71" i="248"/>
  <c r="AB71" i="248"/>
  <c r="AC71" i="248"/>
  <c r="X72" i="248"/>
  <c r="Z72" i="248"/>
  <c r="AB72" i="248"/>
  <c r="AC72" i="248"/>
  <c r="X73" i="248"/>
  <c r="Z73" i="248"/>
  <c r="AB73" i="248"/>
  <c r="AC73" i="248"/>
  <c r="X74" i="248"/>
  <c r="Z74" i="248"/>
  <c r="AB74" i="248"/>
  <c r="AC74" i="248"/>
  <c r="X75" i="248"/>
  <c r="Z75" i="248"/>
  <c r="AB75" i="248"/>
  <c r="AC75" i="248"/>
  <c r="Z78" i="248"/>
  <c r="AT78" i="248" s="1"/>
  <c r="Z80" i="248"/>
  <c r="AB80" i="248" s="1"/>
  <c r="Z83" i="248"/>
  <c r="AB83" i="248" s="1"/>
  <c r="AC83" i="248" s="1"/>
  <c r="AU83" i="248" s="1"/>
  <c r="X7" i="247"/>
  <c r="Z7" i="247"/>
  <c r="AB7" i="247"/>
  <c r="AC7" i="247"/>
  <c r="X8" i="247"/>
  <c r="Z8" i="247"/>
  <c r="AB8" i="247"/>
  <c r="AC8" i="247"/>
  <c r="X9" i="247"/>
  <c r="Z9" i="247"/>
  <c r="AB9" i="247"/>
  <c r="AC9" i="247"/>
  <c r="X10" i="247"/>
  <c r="Z10" i="247"/>
  <c r="AB10" i="247"/>
  <c r="AC10" i="247"/>
  <c r="X11" i="247"/>
  <c r="Z11" i="247"/>
  <c r="AB11" i="247"/>
  <c r="AC11" i="247"/>
  <c r="X12" i="247"/>
  <c r="Z12" i="247"/>
  <c r="AB12" i="247"/>
  <c r="AC12" i="247"/>
  <c r="X13" i="247"/>
  <c r="Z13" i="247"/>
  <c r="AB13" i="247"/>
  <c r="AC13" i="247"/>
  <c r="X14" i="247"/>
  <c r="Z14" i="247"/>
  <c r="AB14" i="247"/>
  <c r="AC14" i="247"/>
  <c r="X15" i="247"/>
  <c r="Z15" i="247"/>
  <c r="AB15" i="247"/>
  <c r="AC15" i="247"/>
  <c r="X16" i="247"/>
  <c r="Z16" i="247"/>
  <c r="AB16" i="247"/>
  <c r="AC16" i="247"/>
  <c r="X17" i="247"/>
  <c r="Z17" i="247"/>
  <c r="AB17" i="247"/>
  <c r="AC17" i="247"/>
  <c r="X18" i="247"/>
  <c r="Z18" i="247"/>
  <c r="AB18" i="247"/>
  <c r="AC18" i="247"/>
  <c r="X19" i="247"/>
  <c r="Z19" i="247"/>
  <c r="AB19" i="247"/>
  <c r="AC19" i="247"/>
  <c r="X20" i="247"/>
  <c r="Z20" i="247"/>
  <c r="AB20" i="247"/>
  <c r="AC20" i="247"/>
  <c r="X21" i="247"/>
  <c r="Z21" i="247"/>
  <c r="AB21" i="247"/>
  <c r="AC21" i="247"/>
  <c r="X22" i="247"/>
  <c r="Z22" i="247"/>
  <c r="AB22" i="247"/>
  <c r="AC22" i="247"/>
  <c r="X23" i="247"/>
  <c r="Z23" i="247"/>
  <c r="AB23" i="247"/>
  <c r="AC23" i="247"/>
  <c r="X24" i="247"/>
  <c r="Z24" i="247"/>
  <c r="AB24" i="247"/>
  <c r="AC24" i="247"/>
  <c r="X25" i="247"/>
  <c r="Z25" i="247"/>
  <c r="AB25" i="247"/>
  <c r="AC25" i="247"/>
  <c r="X26" i="247"/>
  <c r="Z26" i="247"/>
  <c r="AB26" i="247"/>
  <c r="AC26" i="247"/>
  <c r="X27" i="247"/>
  <c r="Z27" i="247"/>
  <c r="AB27" i="247"/>
  <c r="AC27" i="247"/>
  <c r="X28" i="247"/>
  <c r="Z28" i="247"/>
  <c r="AB28" i="247"/>
  <c r="AC28" i="247"/>
  <c r="X29" i="247"/>
  <c r="Z29" i="247"/>
  <c r="AB29" i="247"/>
  <c r="AC29" i="247"/>
  <c r="X30" i="247"/>
  <c r="Z30" i="247"/>
  <c r="AB30" i="247"/>
  <c r="AC30" i="247"/>
  <c r="X31" i="247"/>
  <c r="Z31" i="247"/>
  <c r="AB31" i="247"/>
  <c r="AC31" i="247"/>
  <c r="X32" i="247"/>
  <c r="Z32" i="247"/>
  <c r="AB32" i="247"/>
  <c r="AC32" i="247"/>
  <c r="X33" i="247"/>
  <c r="Z33" i="247"/>
  <c r="AB33" i="247"/>
  <c r="AC33" i="247"/>
  <c r="X34" i="247"/>
  <c r="Z34" i="247"/>
  <c r="AB34" i="247"/>
  <c r="AC34" i="247"/>
  <c r="X35" i="247"/>
  <c r="Z35" i="247"/>
  <c r="AB35" i="247"/>
  <c r="AC35" i="247"/>
  <c r="X36" i="247"/>
  <c r="Z36" i="247"/>
  <c r="AB36" i="247"/>
  <c r="AC36" i="247"/>
  <c r="X37" i="247"/>
  <c r="Z37" i="247"/>
  <c r="AB37" i="247"/>
  <c r="AC37" i="247"/>
  <c r="X38" i="247"/>
  <c r="Z38" i="247"/>
  <c r="AB38" i="247"/>
  <c r="AC38" i="247"/>
  <c r="X39" i="247"/>
  <c r="Z39" i="247"/>
  <c r="AB39" i="247"/>
  <c r="AC39" i="247"/>
  <c r="X40" i="247"/>
  <c r="Z40" i="247"/>
  <c r="AB40" i="247"/>
  <c r="AC40" i="247"/>
  <c r="X41" i="247"/>
  <c r="Z41" i="247"/>
  <c r="AB41" i="247"/>
  <c r="AC41" i="247"/>
  <c r="X42" i="247"/>
  <c r="Z42" i="247"/>
  <c r="AB42" i="247"/>
  <c r="AC42" i="247"/>
  <c r="X43" i="247"/>
  <c r="Z43" i="247"/>
  <c r="AB43" i="247"/>
  <c r="AC43" i="247"/>
  <c r="X44" i="247"/>
  <c r="Z44" i="247"/>
  <c r="AB44" i="247"/>
  <c r="AC44" i="247"/>
  <c r="X45" i="247"/>
  <c r="Z45" i="247"/>
  <c r="AB45" i="247"/>
  <c r="AC45" i="247"/>
  <c r="X46" i="247"/>
  <c r="Z46" i="247"/>
  <c r="AB46" i="247"/>
  <c r="AC46" i="247"/>
  <c r="X47" i="247"/>
  <c r="Z47" i="247"/>
  <c r="AB47" i="247"/>
  <c r="AC47" i="247"/>
  <c r="X48" i="247"/>
  <c r="Z48" i="247"/>
  <c r="AB48" i="247"/>
  <c r="AC48" i="247"/>
  <c r="X49" i="247"/>
  <c r="Z49" i="247"/>
  <c r="AB49" i="247"/>
  <c r="AC49" i="247"/>
  <c r="X50" i="247"/>
  <c r="Z50" i="247"/>
  <c r="AB50" i="247"/>
  <c r="AC50" i="247"/>
  <c r="X51" i="247"/>
  <c r="Z51" i="247"/>
  <c r="AB51" i="247"/>
  <c r="AC51" i="247"/>
  <c r="X52" i="247"/>
  <c r="Z52" i="247"/>
  <c r="AB52" i="247"/>
  <c r="AC52" i="247"/>
  <c r="X53" i="247"/>
  <c r="Z53" i="247"/>
  <c r="AB53" i="247"/>
  <c r="AC53" i="247"/>
  <c r="X54" i="247"/>
  <c r="Z54" i="247"/>
  <c r="AB54" i="247"/>
  <c r="AC54" i="247"/>
  <c r="X55" i="247"/>
  <c r="Z55" i="247"/>
  <c r="AB55" i="247"/>
  <c r="AC55" i="247"/>
  <c r="X56" i="247"/>
  <c r="Z56" i="247"/>
  <c r="AB56" i="247"/>
  <c r="AC56" i="247"/>
  <c r="X57" i="247"/>
  <c r="Z57" i="247"/>
  <c r="AB57" i="247"/>
  <c r="AC57" i="247"/>
  <c r="X58" i="247"/>
  <c r="Z58" i="247"/>
  <c r="AB58" i="247"/>
  <c r="AC58" i="247"/>
  <c r="X59" i="247"/>
  <c r="Z59" i="247"/>
  <c r="AB59" i="247"/>
  <c r="AC59" i="247"/>
  <c r="X60" i="247"/>
  <c r="Z60" i="247"/>
  <c r="AB60" i="247"/>
  <c r="AC60" i="247"/>
  <c r="X61" i="247"/>
  <c r="Z61" i="247"/>
  <c r="AB61" i="247"/>
  <c r="AC61" i="247"/>
  <c r="X62" i="247"/>
  <c r="Z62" i="247"/>
  <c r="AB62" i="247"/>
  <c r="AC62" i="247"/>
  <c r="X63" i="247"/>
  <c r="Z63" i="247"/>
  <c r="AB63" i="247"/>
  <c r="AC63" i="247"/>
  <c r="X64" i="247"/>
  <c r="Z64" i="247"/>
  <c r="AB64" i="247"/>
  <c r="AC64" i="247"/>
  <c r="X65" i="247"/>
  <c r="Z65" i="247"/>
  <c r="AB65" i="247"/>
  <c r="AC65" i="247"/>
  <c r="X66" i="247"/>
  <c r="Z66" i="247"/>
  <c r="AB66" i="247"/>
  <c r="AC66" i="247"/>
  <c r="X67" i="247"/>
  <c r="Z67" i="247"/>
  <c r="AB67" i="247"/>
  <c r="AC67" i="247"/>
  <c r="X68" i="247"/>
  <c r="Z68" i="247"/>
  <c r="AB68" i="247"/>
  <c r="AC68" i="247"/>
  <c r="X69" i="247"/>
  <c r="Z69" i="247"/>
  <c r="AB69" i="247"/>
  <c r="AC69" i="247"/>
  <c r="X70" i="247"/>
  <c r="Z70" i="247"/>
  <c r="AB70" i="247"/>
  <c r="AC70" i="247"/>
  <c r="X71" i="247"/>
  <c r="Z71" i="247"/>
  <c r="AB71" i="247"/>
  <c r="AC71" i="247"/>
  <c r="X72" i="247"/>
  <c r="Z72" i="247"/>
  <c r="AB72" i="247"/>
  <c r="AC72" i="247"/>
  <c r="X73" i="247"/>
  <c r="Z73" i="247"/>
  <c r="AB73" i="247"/>
  <c r="AC73" i="247"/>
  <c r="X74" i="247"/>
  <c r="Z74" i="247"/>
  <c r="AB74" i="247"/>
  <c r="AC74" i="247"/>
  <c r="X75" i="247"/>
  <c r="Z75" i="247"/>
  <c r="AB75" i="247"/>
  <c r="AC75" i="247"/>
  <c r="Z80" i="247"/>
  <c r="AB80" i="247" s="1"/>
  <c r="AC80" i="247" s="1"/>
  <c r="Z83" i="247"/>
  <c r="AB83" i="247" s="1"/>
  <c r="AC83" i="247" s="1"/>
  <c r="AU83" i="247" s="1"/>
  <c r="X7" i="244"/>
  <c r="Z7" i="244"/>
  <c r="AB7" i="244"/>
  <c r="AC7" i="244"/>
  <c r="X8" i="244"/>
  <c r="Z8" i="244"/>
  <c r="AB8" i="244"/>
  <c r="AC8" i="244"/>
  <c r="X9" i="244"/>
  <c r="Z9" i="244"/>
  <c r="AB9" i="244"/>
  <c r="AC9" i="244"/>
  <c r="X10" i="244"/>
  <c r="Z10" i="244"/>
  <c r="AB10" i="244"/>
  <c r="AC10" i="244"/>
  <c r="X11" i="244"/>
  <c r="Z11" i="244"/>
  <c r="AB11" i="244"/>
  <c r="AC11" i="244"/>
  <c r="X12" i="244"/>
  <c r="Z12" i="244"/>
  <c r="AB12" i="244"/>
  <c r="AC12" i="244"/>
  <c r="X13" i="244"/>
  <c r="Z13" i="244"/>
  <c r="AB13" i="244"/>
  <c r="AC13" i="244"/>
  <c r="X14" i="244"/>
  <c r="Z14" i="244"/>
  <c r="AB14" i="244"/>
  <c r="AC14" i="244"/>
  <c r="X15" i="244"/>
  <c r="Z15" i="244"/>
  <c r="AB15" i="244"/>
  <c r="AC15" i="244"/>
  <c r="X16" i="244"/>
  <c r="Z16" i="244"/>
  <c r="AB16" i="244"/>
  <c r="AC16" i="244"/>
  <c r="X17" i="244"/>
  <c r="Z17" i="244"/>
  <c r="AB17" i="244"/>
  <c r="AC17" i="244"/>
  <c r="X18" i="244"/>
  <c r="Z18" i="244"/>
  <c r="AB18" i="244"/>
  <c r="AC18" i="244"/>
  <c r="X19" i="244"/>
  <c r="Z19" i="244"/>
  <c r="AB19" i="244"/>
  <c r="AC19" i="244"/>
  <c r="X20" i="244"/>
  <c r="Z20" i="244"/>
  <c r="AB20" i="244"/>
  <c r="AC20" i="244"/>
  <c r="X21" i="244"/>
  <c r="Z21" i="244"/>
  <c r="AB21" i="244"/>
  <c r="AC21" i="244"/>
  <c r="X22" i="244"/>
  <c r="Z22" i="244"/>
  <c r="AB22" i="244"/>
  <c r="AC22" i="244"/>
  <c r="X23" i="244"/>
  <c r="Z23" i="244"/>
  <c r="AB23" i="244"/>
  <c r="AC23" i="244"/>
  <c r="X24" i="244"/>
  <c r="Z24" i="244"/>
  <c r="AB24" i="244"/>
  <c r="AC24" i="244"/>
  <c r="X25" i="244"/>
  <c r="Z25" i="244"/>
  <c r="AB25" i="244"/>
  <c r="AC25" i="244"/>
  <c r="X26" i="244"/>
  <c r="Z26" i="244"/>
  <c r="AB26" i="244"/>
  <c r="AC26" i="244"/>
  <c r="X27" i="244"/>
  <c r="Z27" i="244"/>
  <c r="AB27" i="244"/>
  <c r="AC27" i="244"/>
  <c r="X28" i="244"/>
  <c r="Z28" i="244"/>
  <c r="AB28" i="244"/>
  <c r="AC28" i="244"/>
  <c r="X29" i="244"/>
  <c r="Z29" i="244"/>
  <c r="AB29" i="244"/>
  <c r="AC29" i="244"/>
  <c r="X30" i="244"/>
  <c r="Z30" i="244"/>
  <c r="AB30" i="244"/>
  <c r="AC30" i="244"/>
  <c r="X31" i="244"/>
  <c r="Z31" i="244"/>
  <c r="AB31" i="244"/>
  <c r="AC31" i="244"/>
  <c r="X32" i="244"/>
  <c r="Z32" i="244"/>
  <c r="AB32" i="244"/>
  <c r="AC32" i="244"/>
  <c r="X33" i="244"/>
  <c r="Z33" i="244"/>
  <c r="AB33" i="244"/>
  <c r="AC33" i="244"/>
  <c r="X34" i="244"/>
  <c r="Z34" i="244"/>
  <c r="AB34" i="244"/>
  <c r="AC34" i="244"/>
  <c r="X35" i="244"/>
  <c r="Z35" i="244"/>
  <c r="AB35" i="244"/>
  <c r="AC35" i="244"/>
  <c r="X36" i="244"/>
  <c r="Z36" i="244"/>
  <c r="AB36" i="244"/>
  <c r="AC36" i="244"/>
  <c r="X37" i="244"/>
  <c r="Z37" i="244"/>
  <c r="AB37" i="244"/>
  <c r="AC37" i="244"/>
  <c r="X38" i="244"/>
  <c r="Z38" i="244"/>
  <c r="AB38" i="244"/>
  <c r="AC38" i="244"/>
  <c r="X39" i="244"/>
  <c r="Z39" i="244"/>
  <c r="AB39" i="244"/>
  <c r="AC39" i="244"/>
  <c r="X40" i="244"/>
  <c r="Z40" i="244"/>
  <c r="AB40" i="244"/>
  <c r="AC40" i="244"/>
  <c r="X41" i="244"/>
  <c r="Z41" i="244"/>
  <c r="AB41" i="244"/>
  <c r="AC41" i="244"/>
  <c r="X42" i="244"/>
  <c r="Z42" i="244"/>
  <c r="AB42" i="244"/>
  <c r="AC42" i="244"/>
  <c r="X43" i="244"/>
  <c r="Z43" i="244"/>
  <c r="AB43" i="244"/>
  <c r="AC43" i="244"/>
  <c r="X44" i="244"/>
  <c r="Z44" i="244"/>
  <c r="AB44" i="244"/>
  <c r="AC44" i="244"/>
  <c r="X45" i="244"/>
  <c r="Z45" i="244"/>
  <c r="AB45" i="244"/>
  <c r="AC45" i="244"/>
  <c r="X46" i="244"/>
  <c r="Z46" i="244"/>
  <c r="AB46" i="244"/>
  <c r="AC46" i="244"/>
  <c r="X47" i="244"/>
  <c r="Z47" i="244"/>
  <c r="AB47" i="244"/>
  <c r="AC47" i="244"/>
  <c r="X48" i="244"/>
  <c r="Z48" i="244"/>
  <c r="AB48" i="244"/>
  <c r="AC48" i="244"/>
  <c r="X49" i="244"/>
  <c r="Z49" i="244"/>
  <c r="AB49" i="244"/>
  <c r="AC49" i="244"/>
  <c r="X50" i="244"/>
  <c r="Z50" i="244"/>
  <c r="AB50" i="244"/>
  <c r="AC50" i="244"/>
  <c r="X51" i="244"/>
  <c r="Z51" i="244"/>
  <c r="AB51" i="244"/>
  <c r="AC51" i="244"/>
  <c r="X52" i="244"/>
  <c r="Z52" i="244"/>
  <c r="AB52" i="244"/>
  <c r="AC52" i="244"/>
  <c r="X53" i="244"/>
  <c r="Z53" i="244"/>
  <c r="AB53" i="244"/>
  <c r="AC53" i="244"/>
  <c r="X54" i="244"/>
  <c r="Z54" i="244"/>
  <c r="AB54" i="244"/>
  <c r="AC54" i="244"/>
  <c r="X55" i="244"/>
  <c r="Z55" i="244"/>
  <c r="AB55" i="244"/>
  <c r="AC55" i="244"/>
  <c r="X56" i="244"/>
  <c r="Z56" i="244"/>
  <c r="AB56" i="244"/>
  <c r="AC56" i="244"/>
  <c r="X57" i="244"/>
  <c r="Z57" i="244"/>
  <c r="AB57" i="244"/>
  <c r="AC57" i="244"/>
  <c r="X58" i="244"/>
  <c r="Z58" i="244"/>
  <c r="AB58" i="244"/>
  <c r="AC58" i="244"/>
  <c r="X59" i="244"/>
  <c r="Z59" i="244"/>
  <c r="AB59" i="244"/>
  <c r="AC59" i="244"/>
  <c r="X60" i="244"/>
  <c r="Z60" i="244"/>
  <c r="AB60" i="244"/>
  <c r="AC60" i="244"/>
  <c r="X61" i="244"/>
  <c r="Z61" i="244"/>
  <c r="AB61" i="244"/>
  <c r="AC61" i="244"/>
  <c r="X62" i="244"/>
  <c r="Z62" i="244"/>
  <c r="AB62" i="244"/>
  <c r="AC62" i="244"/>
  <c r="X63" i="244"/>
  <c r="Z63" i="244"/>
  <c r="AB63" i="244"/>
  <c r="AC63" i="244"/>
  <c r="X64" i="244"/>
  <c r="Z64" i="244"/>
  <c r="AB64" i="244"/>
  <c r="AC64" i="244"/>
  <c r="X65" i="244"/>
  <c r="Z65" i="244"/>
  <c r="AB65" i="244"/>
  <c r="AC65" i="244"/>
  <c r="X66" i="244"/>
  <c r="Z66" i="244"/>
  <c r="AB66" i="244"/>
  <c r="AC66" i="244"/>
  <c r="X67" i="244"/>
  <c r="Z67" i="244"/>
  <c r="AB67" i="244"/>
  <c r="AC67" i="244"/>
  <c r="X68" i="244"/>
  <c r="Z68" i="244"/>
  <c r="AB68" i="244"/>
  <c r="AC68" i="244"/>
  <c r="X69" i="244"/>
  <c r="Z69" i="244"/>
  <c r="AB69" i="244"/>
  <c r="AC69" i="244"/>
  <c r="X70" i="244"/>
  <c r="Z70" i="244"/>
  <c r="AB70" i="244"/>
  <c r="AC70" i="244"/>
  <c r="X71" i="244"/>
  <c r="Z71" i="244"/>
  <c r="AB71" i="244"/>
  <c r="AC71" i="244"/>
  <c r="X72" i="244"/>
  <c r="Z72" i="244"/>
  <c r="AB72" i="244"/>
  <c r="AC72" i="244"/>
  <c r="X73" i="244"/>
  <c r="Z73" i="244"/>
  <c r="AB73" i="244"/>
  <c r="AC73" i="244"/>
  <c r="X74" i="244"/>
  <c r="Z74" i="244"/>
  <c r="AB74" i="244"/>
  <c r="AC74" i="244"/>
  <c r="X75" i="244"/>
  <c r="Z75" i="244"/>
  <c r="AB75" i="244"/>
  <c r="AC75" i="244"/>
  <c r="Z78" i="244"/>
  <c r="AB78" i="244" s="1"/>
  <c r="AC78" i="244" s="1"/>
  <c r="L129" i="167"/>
  <c r="Z80" i="244" s="1"/>
  <c r="AB80" i="244" s="1"/>
  <c r="AC80" i="244" s="1"/>
  <c r="Z83" i="244"/>
  <c r="AB83" i="244" s="1"/>
  <c r="AC83" i="244" s="1"/>
  <c r="AU83" i="244" s="1"/>
  <c r="X7" i="199"/>
  <c r="Z7" i="199"/>
  <c r="AB7" i="199"/>
  <c r="AC7" i="199" s="1"/>
  <c r="X8" i="199"/>
  <c r="Z8" i="199"/>
  <c r="X9" i="199"/>
  <c r="Z9" i="199"/>
  <c r="AB9" i="199" s="1"/>
  <c r="AC9" i="199" s="1"/>
  <c r="X10" i="199"/>
  <c r="Z10" i="199"/>
  <c r="AB10" i="199" s="1"/>
  <c r="AC10" i="199" s="1"/>
  <c r="X11" i="199"/>
  <c r="Z11" i="199"/>
  <c r="AB11" i="199" s="1"/>
  <c r="AC11" i="199" s="1"/>
  <c r="X12" i="199"/>
  <c r="Z12" i="199"/>
  <c r="AB12" i="199" s="1"/>
  <c r="AC12" i="199" s="1"/>
  <c r="X13" i="199"/>
  <c r="Z13" i="199"/>
  <c r="AB13" i="199" s="1"/>
  <c r="AC13" i="199" s="1"/>
  <c r="X14" i="199"/>
  <c r="Z14" i="199"/>
  <c r="AB14" i="199" s="1"/>
  <c r="AC14" i="199" s="1"/>
  <c r="X15" i="199"/>
  <c r="Z15" i="199"/>
  <c r="AB15" i="199" s="1"/>
  <c r="AC15" i="199" s="1"/>
  <c r="X16" i="199"/>
  <c r="Z16" i="199"/>
  <c r="AB16" i="199" s="1"/>
  <c r="AC16" i="199" s="1"/>
  <c r="X17" i="199"/>
  <c r="Z17" i="199"/>
  <c r="AB17" i="199" s="1"/>
  <c r="AC17" i="199" s="1"/>
  <c r="X18" i="199"/>
  <c r="Z18" i="199"/>
  <c r="AB18" i="199" s="1"/>
  <c r="AC18" i="199" s="1"/>
  <c r="X19" i="199"/>
  <c r="Z19" i="199"/>
  <c r="AB19" i="199" s="1"/>
  <c r="AC19" i="199" s="1"/>
  <c r="X20" i="199"/>
  <c r="Z20" i="199"/>
  <c r="AB20" i="199" s="1"/>
  <c r="AC20" i="199" s="1"/>
  <c r="X21" i="199"/>
  <c r="Z21" i="199"/>
  <c r="AB21" i="199" s="1"/>
  <c r="AC21" i="199" s="1"/>
  <c r="X22" i="199"/>
  <c r="Z22" i="199"/>
  <c r="AB22" i="199" s="1"/>
  <c r="AC22" i="199" s="1"/>
  <c r="X23" i="199"/>
  <c r="Z23" i="199"/>
  <c r="AB23" i="199" s="1"/>
  <c r="AC23" i="199" s="1"/>
  <c r="X24" i="199"/>
  <c r="Z24" i="199"/>
  <c r="AB24" i="199" s="1"/>
  <c r="AC24" i="199" s="1"/>
  <c r="X25" i="199"/>
  <c r="Z25" i="199"/>
  <c r="AB25" i="199" s="1"/>
  <c r="AC25" i="199" s="1"/>
  <c r="X26" i="199"/>
  <c r="Z26" i="199"/>
  <c r="AB26" i="199" s="1"/>
  <c r="AC26" i="199" s="1"/>
  <c r="X27" i="199"/>
  <c r="Z27" i="199"/>
  <c r="AB27" i="199" s="1"/>
  <c r="AC27" i="199" s="1"/>
  <c r="X28" i="199"/>
  <c r="Z28" i="199"/>
  <c r="AB28" i="199" s="1"/>
  <c r="AC28" i="199" s="1"/>
  <c r="X29" i="199"/>
  <c r="Z29" i="199"/>
  <c r="AB29" i="199" s="1"/>
  <c r="AC29" i="199" s="1"/>
  <c r="X30" i="199"/>
  <c r="Z30" i="199"/>
  <c r="AB30" i="199" s="1"/>
  <c r="AC30" i="199" s="1"/>
  <c r="X31" i="199"/>
  <c r="Z31" i="199"/>
  <c r="AB31" i="199" s="1"/>
  <c r="AC31" i="199" s="1"/>
  <c r="X32" i="199"/>
  <c r="Z32" i="199"/>
  <c r="AB32" i="199" s="1"/>
  <c r="AC32" i="199" s="1"/>
  <c r="X33" i="199"/>
  <c r="Z33" i="199"/>
  <c r="AB33" i="199" s="1"/>
  <c r="AC33" i="199" s="1"/>
  <c r="X34" i="199"/>
  <c r="Z34" i="199"/>
  <c r="AB34" i="199" s="1"/>
  <c r="AC34" i="199" s="1"/>
  <c r="X35" i="199"/>
  <c r="Z35" i="199"/>
  <c r="AB35" i="199" s="1"/>
  <c r="AC35" i="199" s="1"/>
  <c r="X36" i="199"/>
  <c r="Z36" i="199"/>
  <c r="AB36" i="199" s="1"/>
  <c r="AC36" i="199" s="1"/>
  <c r="X37" i="199"/>
  <c r="Z37" i="199"/>
  <c r="AB37" i="199" s="1"/>
  <c r="AC37" i="199" s="1"/>
  <c r="X38" i="199"/>
  <c r="Z38" i="199"/>
  <c r="AB38" i="199" s="1"/>
  <c r="AC38" i="199" s="1"/>
  <c r="X39" i="199"/>
  <c r="Z39" i="199"/>
  <c r="AB39" i="199" s="1"/>
  <c r="AC39" i="199" s="1"/>
  <c r="X40" i="199"/>
  <c r="Z40" i="199"/>
  <c r="AB40" i="199" s="1"/>
  <c r="AC40" i="199" s="1"/>
  <c r="X41" i="199"/>
  <c r="Z41" i="199"/>
  <c r="AB41" i="199" s="1"/>
  <c r="AC41" i="199" s="1"/>
  <c r="X42" i="199"/>
  <c r="Z42" i="199"/>
  <c r="AB42" i="199" s="1"/>
  <c r="AC42" i="199" s="1"/>
  <c r="X43" i="199"/>
  <c r="Z43" i="199"/>
  <c r="AB43" i="199" s="1"/>
  <c r="AC43" i="199" s="1"/>
  <c r="X44" i="199"/>
  <c r="Z44" i="199"/>
  <c r="AB44" i="199" s="1"/>
  <c r="AC44" i="199" s="1"/>
  <c r="X45" i="199"/>
  <c r="Z45" i="199"/>
  <c r="AB45" i="199" s="1"/>
  <c r="AC45" i="199" s="1"/>
  <c r="X46" i="199"/>
  <c r="Z46" i="199"/>
  <c r="AB46" i="199" s="1"/>
  <c r="AC46" i="199" s="1"/>
  <c r="X47" i="199"/>
  <c r="Z47" i="199"/>
  <c r="AB47" i="199" s="1"/>
  <c r="AC47" i="199" s="1"/>
  <c r="X48" i="199"/>
  <c r="Z48" i="199"/>
  <c r="AB48" i="199" s="1"/>
  <c r="AC48" i="199" s="1"/>
  <c r="X49" i="199"/>
  <c r="Z49" i="199"/>
  <c r="AB49" i="199" s="1"/>
  <c r="AC49" i="199" s="1"/>
  <c r="X50" i="199"/>
  <c r="Z50" i="199"/>
  <c r="AB50" i="199" s="1"/>
  <c r="AC50" i="199" s="1"/>
  <c r="X51" i="199"/>
  <c r="Z51" i="199"/>
  <c r="AB51" i="199" s="1"/>
  <c r="AC51" i="199" s="1"/>
  <c r="X52" i="199"/>
  <c r="Z52" i="199"/>
  <c r="AB52" i="199" s="1"/>
  <c r="AC52" i="199" s="1"/>
  <c r="X53" i="199"/>
  <c r="Z53" i="199"/>
  <c r="AB53" i="199" s="1"/>
  <c r="AC53" i="199" s="1"/>
  <c r="X54" i="199"/>
  <c r="Z54" i="199"/>
  <c r="AB54" i="199" s="1"/>
  <c r="AC54" i="199" s="1"/>
  <c r="X55" i="199"/>
  <c r="Z55" i="199"/>
  <c r="AB55" i="199" s="1"/>
  <c r="AC55" i="199" s="1"/>
  <c r="X56" i="199"/>
  <c r="Z56" i="199"/>
  <c r="AB56" i="199" s="1"/>
  <c r="AC56" i="199" s="1"/>
  <c r="X57" i="199"/>
  <c r="Z57" i="199"/>
  <c r="AB57" i="199" s="1"/>
  <c r="AC57" i="199" s="1"/>
  <c r="X58" i="199"/>
  <c r="Z58" i="199"/>
  <c r="AB58" i="199" s="1"/>
  <c r="AC58" i="199" s="1"/>
  <c r="X59" i="199"/>
  <c r="Z59" i="199"/>
  <c r="AB59" i="199" s="1"/>
  <c r="AC59" i="199" s="1"/>
  <c r="X60" i="199"/>
  <c r="Z60" i="199"/>
  <c r="AB60" i="199" s="1"/>
  <c r="AC60" i="199" s="1"/>
  <c r="X61" i="199"/>
  <c r="Z61" i="199"/>
  <c r="AB61" i="199" s="1"/>
  <c r="AC61" i="199" s="1"/>
  <c r="X62" i="199"/>
  <c r="Z62" i="199"/>
  <c r="AB62" i="199" s="1"/>
  <c r="AC62" i="199" s="1"/>
  <c r="X63" i="199"/>
  <c r="Z63" i="199"/>
  <c r="AB63" i="199" s="1"/>
  <c r="AC63" i="199" s="1"/>
  <c r="X64" i="199"/>
  <c r="Z64" i="199"/>
  <c r="AB64" i="199" s="1"/>
  <c r="AC64" i="199" s="1"/>
  <c r="X65" i="199"/>
  <c r="Z65" i="199"/>
  <c r="AB65" i="199" s="1"/>
  <c r="AC65" i="199" s="1"/>
  <c r="X66" i="199"/>
  <c r="Z66" i="199"/>
  <c r="AB66" i="199" s="1"/>
  <c r="AC66" i="199" s="1"/>
  <c r="X67" i="199"/>
  <c r="Z67" i="199"/>
  <c r="AB67" i="199" s="1"/>
  <c r="AC67" i="199" s="1"/>
  <c r="X68" i="199"/>
  <c r="Z68" i="199"/>
  <c r="AB68" i="199" s="1"/>
  <c r="AC68" i="199" s="1"/>
  <c r="X69" i="199"/>
  <c r="Z69" i="199"/>
  <c r="AB69" i="199" s="1"/>
  <c r="AC69" i="199" s="1"/>
  <c r="X70" i="199"/>
  <c r="Z70" i="199"/>
  <c r="AB70" i="199" s="1"/>
  <c r="AC70" i="199" s="1"/>
  <c r="X71" i="199"/>
  <c r="Z71" i="199"/>
  <c r="AB71" i="199" s="1"/>
  <c r="AC71" i="199" s="1"/>
  <c r="X72" i="199"/>
  <c r="Z72" i="199"/>
  <c r="AB72" i="199" s="1"/>
  <c r="AC72" i="199" s="1"/>
  <c r="X73" i="199"/>
  <c r="Z73" i="199"/>
  <c r="AB73" i="199" s="1"/>
  <c r="AC73" i="199" s="1"/>
  <c r="X74" i="199"/>
  <c r="Z74" i="199"/>
  <c r="AB74" i="199" s="1"/>
  <c r="AC74" i="199" s="1"/>
  <c r="X75" i="199"/>
  <c r="Z75" i="199"/>
  <c r="AB75" i="199" s="1"/>
  <c r="AC75" i="199" s="1"/>
  <c r="L130" i="167"/>
  <c r="Z80" i="199" s="1"/>
  <c r="AB80" i="199" s="1"/>
  <c r="AC80" i="199" s="1"/>
  <c r="Z83" i="199"/>
  <c r="AB83" i="199" s="1"/>
  <c r="AC83" i="199" s="1"/>
  <c r="AU83" i="199" s="1"/>
  <c r="AC76" i="197"/>
  <c r="AC84" i="197"/>
  <c r="AE43" i="223"/>
  <c r="AS76" i="197"/>
  <c r="AS84" i="197"/>
  <c r="AV43" i="223"/>
  <c r="X7" i="220"/>
  <c r="Z7" i="220"/>
  <c r="AB7" i="220"/>
  <c r="AC7" i="220"/>
  <c r="X8" i="220"/>
  <c r="Z8" i="220"/>
  <c r="AB8" i="220"/>
  <c r="AC8" i="220"/>
  <c r="X9" i="220"/>
  <c r="Z9" i="220"/>
  <c r="AB9" i="220"/>
  <c r="AC9" i="220"/>
  <c r="X10" i="220"/>
  <c r="Z10" i="220"/>
  <c r="AB10" i="220"/>
  <c r="AC10" i="220"/>
  <c r="X11" i="220"/>
  <c r="Z11" i="220"/>
  <c r="AB11" i="220"/>
  <c r="AC11" i="220"/>
  <c r="X12" i="220"/>
  <c r="Z12" i="220"/>
  <c r="AB12" i="220"/>
  <c r="AC12" i="220"/>
  <c r="X13" i="220"/>
  <c r="Z13" i="220"/>
  <c r="AB13" i="220"/>
  <c r="AC13" i="220"/>
  <c r="X14" i="220"/>
  <c r="Z14" i="220"/>
  <c r="AB14" i="220"/>
  <c r="AC14" i="220"/>
  <c r="X15" i="220"/>
  <c r="Z15" i="220"/>
  <c r="AB15" i="220"/>
  <c r="AC15" i="220"/>
  <c r="X16" i="220"/>
  <c r="Z16" i="220"/>
  <c r="AB16" i="220"/>
  <c r="AC16" i="220"/>
  <c r="X17" i="220"/>
  <c r="Z17" i="220"/>
  <c r="AB17" i="220"/>
  <c r="AC17" i="220"/>
  <c r="X18" i="220"/>
  <c r="Z18" i="220"/>
  <c r="AB18" i="220"/>
  <c r="AC18" i="220"/>
  <c r="X19" i="220"/>
  <c r="Z19" i="220"/>
  <c r="AB19" i="220"/>
  <c r="AC19" i="220"/>
  <c r="X20" i="220"/>
  <c r="Z20" i="220"/>
  <c r="AB20" i="220"/>
  <c r="AC20" i="220"/>
  <c r="X21" i="220"/>
  <c r="Z21" i="220"/>
  <c r="AB21" i="220"/>
  <c r="AC21" i="220"/>
  <c r="X22" i="220"/>
  <c r="Z22" i="220"/>
  <c r="AB22" i="220"/>
  <c r="AC22" i="220"/>
  <c r="X23" i="220"/>
  <c r="Z23" i="220"/>
  <c r="AB23" i="220"/>
  <c r="AC23" i="220"/>
  <c r="X24" i="220"/>
  <c r="Z24" i="220"/>
  <c r="AB24" i="220"/>
  <c r="AC24" i="220"/>
  <c r="X25" i="220"/>
  <c r="Z25" i="220"/>
  <c r="AB25" i="220"/>
  <c r="AC25" i="220"/>
  <c r="X26" i="220"/>
  <c r="Z26" i="220"/>
  <c r="AB26" i="220"/>
  <c r="AC26" i="220"/>
  <c r="X27" i="220"/>
  <c r="Z27" i="220"/>
  <c r="AB27" i="220"/>
  <c r="AC27" i="220"/>
  <c r="X28" i="220"/>
  <c r="Z28" i="220"/>
  <c r="AB28" i="220"/>
  <c r="AC28" i="220"/>
  <c r="X29" i="220"/>
  <c r="Z29" i="220"/>
  <c r="AB29" i="220"/>
  <c r="AC29" i="220"/>
  <c r="X30" i="220"/>
  <c r="Z30" i="220"/>
  <c r="AB30" i="220"/>
  <c r="AC30" i="220"/>
  <c r="X31" i="220"/>
  <c r="Z31" i="220"/>
  <c r="AB31" i="220"/>
  <c r="AC31" i="220"/>
  <c r="X32" i="220"/>
  <c r="Z32" i="220"/>
  <c r="AB32" i="220"/>
  <c r="AC32" i="220"/>
  <c r="X33" i="220"/>
  <c r="Z33" i="220"/>
  <c r="AB33" i="220"/>
  <c r="AC33" i="220"/>
  <c r="X34" i="220"/>
  <c r="Z34" i="220"/>
  <c r="AB34" i="220"/>
  <c r="AC34" i="220"/>
  <c r="X35" i="220"/>
  <c r="Z35" i="220"/>
  <c r="AB35" i="220"/>
  <c r="AC35" i="220"/>
  <c r="X36" i="220"/>
  <c r="Z36" i="220"/>
  <c r="AB36" i="220"/>
  <c r="AC36" i="220"/>
  <c r="X37" i="220"/>
  <c r="Z37" i="220"/>
  <c r="AB37" i="220"/>
  <c r="AC37" i="220"/>
  <c r="X38" i="220"/>
  <c r="Z38" i="220"/>
  <c r="AB38" i="220"/>
  <c r="AC38" i="220"/>
  <c r="X39" i="220"/>
  <c r="Z39" i="220"/>
  <c r="AB39" i="220"/>
  <c r="AC39" i="220"/>
  <c r="X40" i="220"/>
  <c r="Z40" i="220"/>
  <c r="AB40" i="220"/>
  <c r="AC40" i="220"/>
  <c r="X41" i="220"/>
  <c r="Z41" i="220"/>
  <c r="AB41" i="220"/>
  <c r="AC41" i="220"/>
  <c r="X42" i="220"/>
  <c r="Z42" i="220"/>
  <c r="AB42" i="220"/>
  <c r="AC42" i="220"/>
  <c r="X43" i="220"/>
  <c r="Z43" i="220"/>
  <c r="AB43" i="220"/>
  <c r="AC43" i="220"/>
  <c r="X44" i="220"/>
  <c r="Z44" i="220"/>
  <c r="AB44" i="220"/>
  <c r="AC44" i="220"/>
  <c r="X45" i="220"/>
  <c r="Z45" i="220"/>
  <c r="AB45" i="220"/>
  <c r="AC45" i="220"/>
  <c r="X46" i="220"/>
  <c r="Z46" i="220"/>
  <c r="AB46" i="220"/>
  <c r="AC46" i="220"/>
  <c r="X47" i="220"/>
  <c r="Z47" i="220"/>
  <c r="AB47" i="220"/>
  <c r="AC47" i="220"/>
  <c r="X48" i="220"/>
  <c r="Z48" i="220"/>
  <c r="AB48" i="220"/>
  <c r="AC48" i="220"/>
  <c r="X49" i="220"/>
  <c r="Z49" i="220"/>
  <c r="AB49" i="220"/>
  <c r="AC49" i="220"/>
  <c r="X50" i="220"/>
  <c r="Z50" i="220"/>
  <c r="AB50" i="220"/>
  <c r="AC50" i="220"/>
  <c r="X51" i="220"/>
  <c r="Z51" i="220"/>
  <c r="AB51" i="220"/>
  <c r="AC51" i="220"/>
  <c r="X52" i="220"/>
  <c r="Z52" i="220"/>
  <c r="AB52" i="220"/>
  <c r="AC52" i="220"/>
  <c r="X53" i="220"/>
  <c r="Z53" i="220"/>
  <c r="AB53" i="220"/>
  <c r="AC53" i="220"/>
  <c r="X54" i="220"/>
  <c r="Z54" i="220"/>
  <c r="AB54" i="220"/>
  <c r="AC54" i="220"/>
  <c r="X55" i="220"/>
  <c r="Z55" i="220"/>
  <c r="AB55" i="220"/>
  <c r="AC55" i="220"/>
  <c r="X56" i="220"/>
  <c r="Z56" i="220"/>
  <c r="AB56" i="220"/>
  <c r="AC56" i="220"/>
  <c r="X57" i="220"/>
  <c r="Z57" i="220"/>
  <c r="AB57" i="220"/>
  <c r="AC57" i="220"/>
  <c r="X58" i="220"/>
  <c r="Z58" i="220"/>
  <c r="AB58" i="220"/>
  <c r="AC58" i="220"/>
  <c r="X59" i="220"/>
  <c r="Z59" i="220"/>
  <c r="AB59" i="220"/>
  <c r="AC59" i="220"/>
  <c r="X60" i="220"/>
  <c r="Z60" i="220"/>
  <c r="AB60" i="220"/>
  <c r="AC60" i="220"/>
  <c r="X61" i="220"/>
  <c r="Z61" i="220"/>
  <c r="AB61" i="220"/>
  <c r="AC61" i="220"/>
  <c r="X62" i="220"/>
  <c r="Z62" i="220"/>
  <c r="AB62" i="220"/>
  <c r="AC62" i="220"/>
  <c r="X63" i="220"/>
  <c r="Z63" i="220"/>
  <c r="AB63" i="220"/>
  <c r="AC63" i="220"/>
  <c r="X64" i="220"/>
  <c r="Z64" i="220"/>
  <c r="AB64" i="220"/>
  <c r="AC64" i="220"/>
  <c r="X65" i="220"/>
  <c r="Z65" i="220"/>
  <c r="AB65" i="220"/>
  <c r="AC65" i="220"/>
  <c r="X66" i="220"/>
  <c r="Z66" i="220"/>
  <c r="AB66" i="220"/>
  <c r="AC66" i="220"/>
  <c r="X67" i="220"/>
  <c r="Z67" i="220"/>
  <c r="AB67" i="220"/>
  <c r="AC67" i="220"/>
  <c r="X68" i="220"/>
  <c r="Z68" i="220"/>
  <c r="AB68" i="220"/>
  <c r="AC68" i="220"/>
  <c r="X69" i="220"/>
  <c r="Z69" i="220"/>
  <c r="AB69" i="220"/>
  <c r="AC69" i="220"/>
  <c r="X70" i="220"/>
  <c r="Z70" i="220"/>
  <c r="AB70" i="220"/>
  <c r="AC70" i="220"/>
  <c r="X71" i="220"/>
  <c r="Z71" i="220"/>
  <c r="AB71" i="220"/>
  <c r="AC71" i="220"/>
  <c r="X72" i="220"/>
  <c r="Z72" i="220"/>
  <c r="AB72" i="220"/>
  <c r="AC72" i="220"/>
  <c r="X73" i="220"/>
  <c r="Z73" i="220"/>
  <c r="AB73" i="220"/>
  <c r="AC73" i="220"/>
  <c r="X74" i="220"/>
  <c r="Z74" i="220"/>
  <c r="AB74" i="220"/>
  <c r="AC74" i="220"/>
  <c r="X75" i="220"/>
  <c r="Z75" i="220"/>
  <c r="AB75" i="220"/>
  <c r="AC75" i="220"/>
  <c r="L95" i="167"/>
  <c r="Z80" i="220" s="1"/>
  <c r="AB80" i="220" s="1"/>
  <c r="AC80" i="220" s="1"/>
  <c r="Z83" i="220"/>
  <c r="AB83" i="220" s="1"/>
  <c r="AC83" i="220" s="1"/>
  <c r="AU83" i="220" s="1"/>
  <c r="X7" i="113"/>
  <c r="Z7" i="113"/>
  <c r="AB7" i="113" s="1"/>
  <c r="AC7" i="113" s="1"/>
  <c r="X8" i="113"/>
  <c r="Z8" i="113"/>
  <c r="X9" i="113"/>
  <c r="Z9" i="113"/>
  <c r="AB9" i="113" s="1"/>
  <c r="AC9" i="113" s="1"/>
  <c r="X10" i="113"/>
  <c r="Z10" i="113"/>
  <c r="X11" i="113"/>
  <c r="Z11" i="113"/>
  <c r="AB11" i="113" s="1"/>
  <c r="AC11" i="113" s="1"/>
  <c r="X12" i="113"/>
  <c r="Z12" i="113"/>
  <c r="X13" i="113"/>
  <c r="Z13" i="113"/>
  <c r="AB13" i="113"/>
  <c r="AC13" i="113" s="1"/>
  <c r="X14" i="113"/>
  <c r="Z14" i="113"/>
  <c r="X15" i="113"/>
  <c r="Z15" i="113"/>
  <c r="AB15" i="113" s="1"/>
  <c r="AC15" i="113" s="1"/>
  <c r="X16" i="113"/>
  <c r="Z16" i="113"/>
  <c r="X17" i="113"/>
  <c r="Z17" i="113"/>
  <c r="AB17" i="113" s="1"/>
  <c r="AC17" i="113" s="1"/>
  <c r="X18" i="113"/>
  <c r="Z18" i="113"/>
  <c r="X19" i="113"/>
  <c r="Z19" i="113"/>
  <c r="AB19" i="113" s="1"/>
  <c r="AC19" i="113" s="1"/>
  <c r="X20" i="113"/>
  <c r="Z20" i="113"/>
  <c r="X21" i="113"/>
  <c r="Z21" i="113"/>
  <c r="AB21" i="113"/>
  <c r="AC21" i="113" s="1"/>
  <c r="X22" i="113"/>
  <c r="Z22" i="113"/>
  <c r="X23" i="113"/>
  <c r="Z23" i="113"/>
  <c r="AB23" i="113" s="1"/>
  <c r="AC23" i="113" s="1"/>
  <c r="X24" i="113"/>
  <c r="Z24" i="113"/>
  <c r="X25" i="113"/>
  <c r="Z25" i="113"/>
  <c r="AB25" i="113" s="1"/>
  <c r="AC25" i="113" s="1"/>
  <c r="X26" i="113"/>
  <c r="Z26" i="113"/>
  <c r="X27" i="113"/>
  <c r="Z27" i="113"/>
  <c r="AB27" i="113" s="1"/>
  <c r="AC27" i="113" s="1"/>
  <c r="X28" i="113"/>
  <c r="Z28" i="113"/>
  <c r="X29" i="113"/>
  <c r="Z29" i="113"/>
  <c r="AB29" i="113"/>
  <c r="AC29" i="113" s="1"/>
  <c r="X30" i="113"/>
  <c r="Z30" i="113"/>
  <c r="X31" i="113"/>
  <c r="Z31" i="113"/>
  <c r="AB31" i="113" s="1"/>
  <c r="AC31" i="113" s="1"/>
  <c r="X32" i="113"/>
  <c r="Z32" i="113"/>
  <c r="X33" i="113"/>
  <c r="Z33" i="113"/>
  <c r="AB33" i="113" s="1"/>
  <c r="AC33" i="113" s="1"/>
  <c r="X34" i="113"/>
  <c r="Z34" i="113"/>
  <c r="X35" i="113"/>
  <c r="Z35" i="113"/>
  <c r="AB35" i="113" s="1"/>
  <c r="AC35" i="113" s="1"/>
  <c r="X36" i="113"/>
  <c r="Z36" i="113"/>
  <c r="X37" i="113"/>
  <c r="Z37" i="113"/>
  <c r="AB37" i="113"/>
  <c r="AC37" i="113" s="1"/>
  <c r="X38" i="113"/>
  <c r="Z38" i="113"/>
  <c r="X39" i="113"/>
  <c r="Z39" i="113"/>
  <c r="AB39" i="113" s="1"/>
  <c r="AC39" i="113" s="1"/>
  <c r="X40" i="113"/>
  <c r="Z40" i="113"/>
  <c r="X41" i="113"/>
  <c r="Z41" i="113"/>
  <c r="AB41" i="113" s="1"/>
  <c r="AC41" i="113" s="1"/>
  <c r="X42" i="113"/>
  <c r="Z42" i="113"/>
  <c r="X43" i="113"/>
  <c r="Z43" i="113"/>
  <c r="AB43" i="113" s="1"/>
  <c r="AC43" i="113" s="1"/>
  <c r="X44" i="113"/>
  <c r="Z44" i="113"/>
  <c r="X45" i="113"/>
  <c r="Z45" i="113"/>
  <c r="AB45" i="113"/>
  <c r="AC45" i="113" s="1"/>
  <c r="X46" i="113"/>
  <c r="Z46" i="113"/>
  <c r="X47" i="113"/>
  <c r="Z47" i="113"/>
  <c r="AB47" i="113" s="1"/>
  <c r="AC47" i="113" s="1"/>
  <c r="X48" i="113"/>
  <c r="Z48" i="113"/>
  <c r="X49" i="113"/>
  <c r="Z49" i="113"/>
  <c r="AB49" i="113" s="1"/>
  <c r="AC49" i="113" s="1"/>
  <c r="X50" i="113"/>
  <c r="Z50" i="113"/>
  <c r="X51" i="113"/>
  <c r="Z51" i="113"/>
  <c r="AB51" i="113" s="1"/>
  <c r="AC51" i="113" s="1"/>
  <c r="X52" i="113"/>
  <c r="Z52" i="113"/>
  <c r="X53" i="113"/>
  <c r="Z53" i="113"/>
  <c r="AB53" i="113"/>
  <c r="AC53" i="113" s="1"/>
  <c r="X54" i="113"/>
  <c r="Z54" i="113"/>
  <c r="X55" i="113"/>
  <c r="Z55" i="113"/>
  <c r="AB55" i="113" s="1"/>
  <c r="AC55" i="113" s="1"/>
  <c r="X56" i="113"/>
  <c r="Z56" i="113"/>
  <c r="X57" i="113"/>
  <c r="Z57" i="113"/>
  <c r="AB57" i="113" s="1"/>
  <c r="AC57" i="113" s="1"/>
  <c r="X58" i="113"/>
  <c r="Z58" i="113"/>
  <c r="X59" i="113"/>
  <c r="Z59" i="113"/>
  <c r="AB59" i="113" s="1"/>
  <c r="AC59" i="113" s="1"/>
  <c r="X60" i="113"/>
  <c r="Z60" i="113"/>
  <c r="X61" i="113"/>
  <c r="Z61" i="113"/>
  <c r="AB61" i="113"/>
  <c r="AC61" i="113" s="1"/>
  <c r="X62" i="113"/>
  <c r="Z62" i="113"/>
  <c r="X63" i="113"/>
  <c r="Z63" i="113"/>
  <c r="AB63" i="113" s="1"/>
  <c r="AC63" i="113" s="1"/>
  <c r="X64" i="113"/>
  <c r="Z64" i="113"/>
  <c r="X65" i="113"/>
  <c r="Z65" i="113"/>
  <c r="AB65" i="113" s="1"/>
  <c r="AC65" i="113" s="1"/>
  <c r="X66" i="113"/>
  <c r="Z66" i="113"/>
  <c r="X67" i="113"/>
  <c r="Z67" i="113"/>
  <c r="AB67" i="113" s="1"/>
  <c r="AC67" i="113" s="1"/>
  <c r="X68" i="113"/>
  <c r="Z68" i="113"/>
  <c r="X69" i="113"/>
  <c r="Z69" i="113"/>
  <c r="AB69" i="113"/>
  <c r="AC69" i="113" s="1"/>
  <c r="X70" i="113"/>
  <c r="Z70" i="113"/>
  <c r="X71" i="113"/>
  <c r="Z71" i="113"/>
  <c r="AB71" i="113" s="1"/>
  <c r="AC71" i="113" s="1"/>
  <c r="X72" i="113"/>
  <c r="Z72" i="113"/>
  <c r="X73" i="113"/>
  <c r="Z73" i="113"/>
  <c r="AB73" i="113"/>
  <c r="AC73" i="113" s="1"/>
  <c r="X74" i="113"/>
  <c r="Z74" i="113"/>
  <c r="X75" i="113"/>
  <c r="Z75" i="113"/>
  <c r="AB75" i="113" s="1"/>
  <c r="AC75" i="113" s="1"/>
  <c r="Z78" i="113"/>
  <c r="AB78" i="113" s="1"/>
  <c r="AC78" i="113" s="1"/>
  <c r="AU78" i="113" s="1"/>
  <c r="L96" i="167"/>
  <c r="Z80" i="113" s="1"/>
  <c r="AB80" i="113" s="1"/>
  <c r="AC80" i="113" s="1"/>
  <c r="Z83" i="113"/>
  <c r="AB83" i="113" s="1"/>
  <c r="AC83" i="113" s="1"/>
  <c r="AU83" i="113" s="1"/>
  <c r="X7" i="189"/>
  <c r="Z7" i="189"/>
  <c r="AB7" i="189"/>
  <c r="AC7" i="189" s="1"/>
  <c r="X8" i="189"/>
  <c r="Z8" i="189"/>
  <c r="X9" i="189"/>
  <c r="Z9" i="189"/>
  <c r="AB9" i="189" s="1"/>
  <c r="AC9" i="189" s="1"/>
  <c r="X10" i="189"/>
  <c r="Z10" i="189"/>
  <c r="AB10" i="189" s="1"/>
  <c r="AC10" i="189" s="1"/>
  <c r="X11" i="189"/>
  <c r="Z11" i="189"/>
  <c r="AB11" i="189" s="1"/>
  <c r="AC11" i="189" s="1"/>
  <c r="X12" i="189"/>
  <c r="Z12" i="189"/>
  <c r="X13" i="189"/>
  <c r="Z13" i="189"/>
  <c r="AB13" i="189"/>
  <c r="AC13" i="189" s="1"/>
  <c r="X14" i="189"/>
  <c r="Z14" i="189"/>
  <c r="AB14" i="189"/>
  <c r="AC14" i="189" s="1"/>
  <c r="X15" i="189"/>
  <c r="Z15" i="189"/>
  <c r="AB15" i="189"/>
  <c r="AC15" i="189" s="1"/>
  <c r="X16" i="189"/>
  <c r="Z16" i="189"/>
  <c r="X17" i="189"/>
  <c r="Z17" i="189"/>
  <c r="AB17" i="189" s="1"/>
  <c r="AC17" i="189" s="1"/>
  <c r="X18" i="189"/>
  <c r="Z18" i="189"/>
  <c r="AB18" i="189" s="1"/>
  <c r="AC18" i="189" s="1"/>
  <c r="X19" i="189"/>
  <c r="Z19" i="189"/>
  <c r="AB19" i="189" s="1"/>
  <c r="AC19" i="189" s="1"/>
  <c r="X20" i="189"/>
  <c r="Z20" i="189"/>
  <c r="X21" i="189"/>
  <c r="Z21" i="189"/>
  <c r="AB21" i="189"/>
  <c r="AC21" i="189" s="1"/>
  <c r="X22" i="189"/>
  <c r="Z22" i="189"/>
  <c r="AB22" i="189"/>
  <c r="AC22" i="189" s="1"/>
  <c r="X23" i="189"/>
  <c r="Z23" i="189"/>
  <c r="AB23" i="189"/>
  <c r="AC23" i="189" s="1"/>
  <c r="X24" i="189"/>
  <c r="Z24" i="189"/>
  <c r="X25" i="189"/>
  <c r="Z25" i="189"/>
  <c r="AB25" i="189" s="1"/>
  <c r="AC25" i="189" s="1"/>
  <c r="X26" i="189"/>
  <c r="Z26" i="189"/>
  <c r="AB26" i="189" s="1"/>
  <c r="AC26" i="189" s="1"/>
  <c r="X27" i="189"/>
  <c r="Z27" i="189"/>
  <c r="AB27" i="189" s="1"/>
  <c r="AC27" i="189" s="1"/>
  <c r="X28" i="189"/>
  <c r="Z28" i="189"/>
  <c r="X29" i="189"/>
  <c r="Z29" i="189"/>
  <c r="AB29" i="189"/>
  <c r="AC29" i="189" s="1"/>
  <c r="X30" i="189"/>
  <c r="Z30" i="189"/>
  <c r="AB30" i="189"/>
  <c r="AC30" i="189" s="1"/>
  <c r="X31" i="189"/>
  <c r="Z31" i="189"/>
  <c r="AB31" i="189"/>
  <c r="AC31" i="189" s="1"/>
  <c r="X32" i="189"/>
  <c r="Z32" i="189"/>
  <c r="X33" i="189"/>
  <c r="Z33" i="189"/>
  <c r="AB33" i="189" s="1"/>
  <c r="AC33" i="189" s="1"/>
  <c r="X34" i="189"/>
  <c r="Z34" i="189"/>
  <c r="AB34" i="189" s="1"/>
  <c r="AC34" i="189" s="1"/>
  <c r="X35" i="189"/>
  <c r="Z35" i="189"/>
  <c r="AB35" i="189" s="1"/>
  <c r="AC35" i="189" s="1"/>
  <c r="X36" i="189"/>
  <c r="Z36" i="189"/>
  <c r="X37" i="189"/>
  <c r="Z37" i="189"/>
  <c r="AB37" i="189"/>
  <c r="AC37" i="189" s="1"/>
  <c r="X38" i="189"/>
  <c r="Z38" i="189"/>
  <c r="AB38" i="189"/>
  <c r="AC38" i="189" s="1"/>
  <c r="X39" i="189"/>
  <c r="Z39" i="189"/>
  <c r="AB39" i="189"/>
  <c r="AC39" i="189" s="1"/>
  <c r="X40" i="189"/>
  <c r="Z40" i="189"/>
  <c r="X41" i="189"/>
  <c r="Z41" i="189"/>
  <c r="AB41" i="189" s="1"/>
  <c r="AC41" i="189" s="1"/>
  <c r="X42" i="189"/>
  <c r="Z42" i="189"/>
  <c r="AB42" i="189" s="1"/>
  <c r="AC42" i="189" s="1"/>
  <c r="X43" i="189"/>
  <c r="Z43" i="189"/>
  <c r="AB43" i="189" s="1"/>
  <c r="AC43" i="189" s="1"/>
  <c r="X44" i="189"/>
  <c r="Z44" i="189"/>
  <c r="X45" i="189"/>
  <c r="Z45" i="189"/>
  <c r="AB45" i="189"/>
  <c r="AC45" i="189" s="1"/>
  <c r="X46" i="189"/>
  <c r="Z46" i="189"/>
  <c r="AB46" i="189"/>
  <c r="AC46" i="189" s="1"/>
  <c r="X47" i="189"/>
  <c r="Z47" i="189"/>
  <c r="AB47" i="189"/>
  <c r="AC47" i="189" s="1"/>
  <c r="X48" i="189"/>
  <c r="Z48" i="189"/>
  <c r="X49" i="189"/>
  <c r="Z49" i="189"/>
  <c r="AB49" i="189" s="1"/>
  <c r="AC49" i="189" s="1"/>
  <c r="X50" i="189"/>
  <c r="Z50" i="189"/>
  <c r="AB50" i="189" s="1"/>
  <c r="AC50" i="189" s="1"/>
  <c r="X51" i="189"/>
  <c r="Z51" i="189"/>
  <c r="AB51" i="189" s="1"/>
  <c r="AC51" i="189" s="1"/>
  <c r="X52" i="189"/>
  <c r="Z52" i="189"/>
  <c r="X53" i="189"/>
  <c r="Z53" i="189"/>
  <c r="AB53" i="189"/>
  <c r="AC53" i="189" s="1"/>
  <c r="X54" i="189"/>
  <c r="Z54" i="189"/>
  <c r="AB54" i="189"/>
  <c r="AC54" i="189" s="1"/>
  <c r="X55" i="189"/>
  <c r="Z55" i="189"/>
  <c r="AB55" i="189"/>
  <c r="AC55" i="189" s="1"/>
  <c r="X56" i="189"/>
  <c r="Z56" i="189"/>
  <c r="X57" i="189"/>
  <c r="Z57" i="189"/>
  <c r="AB57" i="189" s="1"/>
  <c r="AC57" i="189" s="1"/>
  <c r="X58" i="189"/>
  <c r="Z58" i="189"/>
  <c r="AB58" i="189" s="1"/>
  <c r="AC58" i="189" s="1"/>
  <c r="X59" i="189"/>
  <c r="Z59" i="189"/>
  <c r="X60" i="189"/>
  <c r="Z60" i="189"/>
  <c r="AB60" i="189" s="1"/>
  <c r="AC60" i="189" s="1"/>
  <c r="X61" i="189"/>
  <c r="Z61" i="189"/>
  <c r="AB61" i="189" s="1"/>
  <c r="AC61" i="189" s="1"/>
  <c r="X62" i="189"/>
  <c r="Z62" i="189"/>
  <c r="AB62" i="189" s="1"/>
  <c r="AC62" i="189" s="1"/>
  <c r="X63" i="189"/>
  <c r="Z63" i="189"/>
  <c r="X64" i="189"/>
  <c r="Z64" i="189"/>
  <c r="AB64" i="189" s="1"/>
  <c r="AC64" i="189" s="1"/>
  <c r="X65" i="189"/>
  <c r="Z65" i="189"/>
  <c r="AB65" i="189" s="1"/>
  <c r="AC65" i="189" s="1"/>
  <c r="X66" i="189"/>
  <c r="Z66" i="189"/>
  <c r="AB66" i="189" s="1"/>
  <c r="AC66" i="189" s="1"/>
  <c r="X67" i="189"/>
  <c r="Z67" i="189"/>
  <c r="X68" i="189"/>
  <c r="Z68" i="189"/>
  <c r="AB68" i="189" s="1"/>
  <c r="AC68" i="189" s="1"/>
  <c r="X69" i="189"/>
  <c r="Z69" i="189"/>
  <c r="AB69" i="189" s="1"/>
  <c r="AC69" i="189" s="1"/>
  <c r="X70" i="189"/>
  <c r="Z70" i="189"/>
  <c r="AB70" i="189" s="1"/>
  <c r="AC70" i="189" s="1"/>
  <c r="X71" i="189"/>
  <c r="Z71" i="189"/>
  <c r="X72" i="189"/>
  <c r="Z72" i="189"/>
  <c r="AB72" i="189" s="1"/>
  <c r="AC72" i="189" s="1"/>
  <c r="X73" i="189"/>
  <c r="Z73" i="189"/>
  <c r="AB73" i="189" s="1"/>
  <c r="AC73" i="189" s="1"/>
  <c r="X74" i="189"/>
  <c r="Z74" i="189"/>
  <c r="AB74" i="189" s="1"/>
  <c r="AC74" i="189" s="1"/>
  <c r="X75" i="189"/>
  <c r="Z75" i="189"/>
  <c r="Z78" i="189"/>
  <c r="AB78" i="189" s="1"/>
  <c r="AC78" i="189" s="1"/>
  <c r="AU78" i="189" s="1"/>
  <c r="L97" i="167"/>
  <c r="AD80" i="189" s="1"/>
  <c r="Z83" i="189"/>
  <c r="AB83" i="189" s="1"/>
  <c r="AC83" i="189" s="1"/>
  <c r="AU83" i="189" s="1"/>
  <c r="Y7" i="212"/>
  <c r="AA7" i="212"/>
  <c r="AC7" i="212" s="1"/>
  <c r="AD7" i="212" s="1"/>
  <c r="Y8" i="212"/>
  <c r="AA8" i="212"/>
  <c r="AC8" i="212" s="1"/>
  <c r="Y9" i="212"/>
  <c r="AA9" i="212"/>
  <c r="AC9" i="212" s="1"/>
  <c r="AD9" i="212" s="1"/>
  <c r="Y10" i="212"/>
  <c r="AA10" i="212"/>
  <c r="Y11" i="212"/>
  <c r="AA11" i="212"/>
  <c r="AC11" i="212" s="1"/>
  <c r="AD11" i="212" s="1"/>
  <c r="Y12" i="212"/>
  <c r="AA12" i="212"/>
  <c r="AC12" i="212" s="1"/>
  <c r="AD12" i="212" s="1"/>
  <c r="Y13" i="212"/>
  <c r="AA13" i="212"/>
  <c r="AC13" i="212" s="1"/>
  <c r="AD13" i="212" s="1"/>
  <c r="Y14" i="212"/>
  <c r="AA14" i="212"/>
  <c r="Y15" i="212"/>
  <c r="AA15" i="212"/>
  <c r="AC15" i="212" s="1"/>
  <c r="AD15" i="212" s="1"/>
  <c r="Y16" i="212"/>
  <c r="AA16" i="212"/>
  <c r="AC16" i="212" s="1"/>
  <c r="AD16" i="212" s="1"/>
  <c r="Y17" i="212"/>
  <c r="AA17" i="212"/>
  <c r="AC17" i="212"/>
  <c r="AD17" i="212" s="1"/>
  <c r="Y18" i="212"/>
  <c r="AA18" i="212"/>
  <c r="Y19" i="212"/>
  <c r="AA19" i="212"/>
  <c r="AC19" i="212" s="1"/>
  <c r="AD19" i="212" s="1"/>
  <c r="Y20" i="212"/>
  <c r="AA20" i="212"/>
  <c r="AC20" i="212"/>
  <c r="AD20" i="212" s="1"/>
  <c r="Y21" i="212"/>
  <c r="AA21" i="212"/>
  <c r="AC21" i="212"/>
  <c r="AD21" i="212" s="1"/>
  <c r="Y22" i="212"/>
  <c r="AA22" i="212"/>
  <c r="Y23" i="212"/>
  <c r="AA23" i="212"/>
  <c r="AC23" i="212"/>
  <c r="AD23" i="212" s="1"/>
  <c r="Y24" i="212"/>
  <c r="AA24" i="212"/>
  <c r="AC24" i="212"/>
  <c r="AD24" i="212" s="1"/>
  <c r="Y25" i="212"/>
  <c r="AA25" i="212"/>
  <c r="AC25" i="212" s="1"/>
  <c r="AD25" i="212" s="1"/>
  <c r="Y26" i="212"/>
  <c r="AA26" i="212"/>
  <c r="Y27" i="212"/>
  <c r="AA27" i="212"/>
  <c r="AC27" i="212"/>
  <c r="AD27" i="212" s="1"/>
  <c r="Y28" i="212"/>
  <c r="AA28" i="212"/>
  <c r="AC28" i="212" s="1"/>
  <c r="AD28" i="212" s="1"/>
  <c r="Y29" i="212"/>
  <c r="AA29" i="212"/>
  <c r="AC29" i="212" s="1"/>
  <c r="AD29" i="212" s="1"/>
  <c r="Y30" i="212"/>
  <c r="AA30" i="212"/>
  <c r="Y31" i="212"/>
  <c r="AA31" i="212"/>
  <c r="AC31" i="212" s="1"/>
  <c r="AD31" i="212" s="1"/>
  <c r="Y32" i="212"/>
  <c r="AA32" i="212"/>
  <c r="AC32" i="212" s="1"/>
  <c r="AD32" i="212" s="1"/>
  <c r="Y33" i="212"/>
  <c r="AA33" i="212"/>
  <c r="AC33" i="212"/>
  <c r="AD33" i="212" s="1"/>
  <c r="Y34" i="212"/>
  <c r="AA34" i="212"/>
  <c r="Y35" i="212"/>
  <c r="AA35" i="212"/>
  <c r="AC35" i="212" s="1"/>
  <c r="AD35" i="212" s="1"/>
  <c r="Y36" i="212"/>
  <c r="AA36" i="212"/>
  <c r="AC36" i="212" s="1"/>
  <c r="AD36" i="212" s="1"/>
  <c r="Y37" i="212"/>
  <c r="AA37" i="212"/>
  <c r="AC37" i="212" s="1"/>
  <c r="AD37" i="212" s="1"/>
  <c r="Y38" i="212"/>
  <c r="AA38" i="212"/>
  <c r="Y39" i="212"/>
  <c r="AA39" i="212"/>
  <c r="AC39" i="212"/>
  <c r="AD39" i="212" s="1"/>
  <c r="Y40" i="212"/>
  <c r="AA40" i="212"/>
  <c r="AC40" i="212" s="1"/>
  <c r="AD40" i="212" s="1"/>
  <c r="Y41" i="212"/>
  <c r="AA41" i="212"/>
  <c r="AC41" i="212" s="1"/>
  <c r="AD41" i="212" s="1"/>
  <c r="Y42" i="212"/>
  <c r="AA42" i="212"/>
  <c r="Y43" i="212"/>
  <c r="AA43" i="212"/>
  <c r="AC43" i="212" s="1"/>
  <c r="AD43" i="212" s="1"/>
  <c r="Y44" i="212"/>
  <c r="AA44" i="212"/>
  <c r="AC44" i="212" s="1"/>
  <c r="AD44" i="212" s="1"/>
  <c r="Y45" i="212"/>
  <c r="AA45" i="212"/>
  <c r="AC45" i="212" s="1"/>
  <c r="AD45" i="212" s="1"/>
  <c r="Y46" i="212"/>
  <c r="AA46" i="212"/>
  <c r="Y47" i="212"/>
  <c r="AA47" i="212"/>
  <c r="AC47" i="212"/>
  <c r="AD47" i="212" s="1"/>
  <c r="Y48" i="212"/>
  <c r="AA48" i="212"/>
  <c r="AC48" i="212"/>
  <c r="AD48" i="212" s="1"/>
  <c r="Y49" i="212"/>
  <c r="AA49" i="212"/>
  <c r="AC49" i="212" s="1"/>
  <c r="AD49" i="212" s="1"/>
  <c r="Y50" i="212"/>
  <c r="AA50" i="212"/>
  <c r="Y51" i="212"/>
  <c r="AA51" i="212"/>
  <c r="AC51" i="212"/>
  <c r="AD51" i="212"/>
  <c r="Y52" i="212"/>
  <c r="AA52" i="212"/>
  <c r="AC52" i="212"/>
  <c r="AD52" i="212"/>
  <c r="Y53" i="212"/>
  <c r="AA53" i="212"/>
  <c r="AC53" i="212"/>
  <c r="AD53" i="212"/>
  <c r="Y54" i="212"/>
  <c r="AA54" i="212"/>
  <c r="Y55" i="212"/>
  <c r="AA55" i="212"/>
  <c r="AC55" i="212" s="1"/>
  <c r="AD55" i="212" s="1"/>
  <c r="Y56" i="212"/>
  <c r="AA56" i="212"/>
  <c r="AC56" i="212"/>
  <c r="AD56" i="212" s="1"/>
  <c r="Y57" i="212"/>
  <c r="AA57" i="212"/>
  <c r="AC57" i="212"/>
  <c r="AD57" i="212" s="1"/>
  <c r="Y58" i="212"/>
  <c r="AA58" i="212"/>
  <c r="Y59" i="212"/>
  <c r="AA59" i="212"/>
  <c r="AC59" i="212"/>
  <c r="AD59" i="212" s="1"/>
  <c r="Y60" i="212"/>
  <c r="AA60" i="212"/>
  <c r="AC60" i="212"/>
  <c r="AD60" i="212" s="1"/>
  <c r="Y61" i="212"/>
  <c r="AA61" i="212"/>
  <c r="AC61" i="212"/>
  <c r="AD61" i="212" s="1"/>
  <c r="Y62" i="212"/>
  <c r="AA62" i="212"/>
  <c r="Y63" i="212"/>
  <c r="AA63" i="212"/>
  <c r="AC63" i="212" s="1"/>
  <c r="AD63" i="212" s="1"/>
  <c r="Y64" i="212"/>
  <c r="AA64" i="212"/>
  <c r="AC64" i="212" s="1"/>
  <c r="AD64" i="212" s="1"/>
  <c r="Y65" i="212"/>
  <c r="AA65" i="212"/>
  <c r="AC65" i="212"/>
  <c r="AD65" i="212" s="1"/>
  <c r="Y66" i="212"/>
  <c r="AA66" i="212"/>
  <c r="Y67" i="212"/>
  <c r="AA67" i="212"/>
  <c r="AC67" i="212" s="1"/>
  <c r="AD67" i="212" s="1"/>
  <c r="Y68" i="212"/>
  <c r="AA68" i="212"/>
  <c r="AC68" i="212" s="1"/>
  <c r="AD68" i="212" s="1"/>
  <c r="Y69" i="212"/>
  <c r="AA69" i="212"/>
  <c r="AC69" i="212" s="1"/>
  <c r="AD69" i="212" s="1"/>
  <c r="Y70" i="212"/>
  <c r="AA70" i="212"/>
  <c r="Y71" i="212"/>
  <c r="AA71" i="212"/>
  <c r="AC71" i="212"/>
  <c r="AD71" i="212" s="1"/>
  <c r="Y72" i="212"/>
  <c r="AA72" i="212"/>
  <c r="AC72" i="212" s="1"/>
  <c r="AD72" i="212" s="1"/>
  <c r="Y73" i="212"/>
  <c r="AA73" i="212"/>
  <c r="AC73" i="212" s="1"/>
  <c r="AD73" i="212" s="1"/>
  <c r="Y74" i="212"/>
  <c r="AA74" i="212"/>
  <c r="Y75" i="212"/>
  <c r="AA75" i="212"/>
  <c r="AC75" i="212"/>
  <c r="AD75" i="212" s="1"/>
  <c r="L98" i="167"/>
  <c r="AA80" i="212" s="1"/>
  <c r="AC80" i="212" s="1"/>
  <c r="AD80" i="212" s="1"/>
  <c r="AA83" i="212"/>
  <c r="AC83" i="212"/>
  <c r="AD83" i="212" s="1"/>
  <c r="AV83" i="212" s="1"/>
  <c r="X7" i="192"/>
  <c r="Z7" i="192"/>
  <c r="X8" i="192"/>
  <c r="Z8" i="192"/>
  <c r="AB8" i="192" s="1"/>
  <c r="AC8" i="192" s="1"/>
  <c r="X9" i="192"/>
  <c r="Z9" i="192"/>
  <c r="AB9" i="192" s="1"/>
  <c r="AC9" i="192" s="1"/>
  <c r="X10" i="192"/>
  <c r="Z10" i="192"/>
  <c r="AB10" i="192" s="1"/>
  <c r="AC10" i="192" s="1"/>
  <c r="X11" i="192"/>
  <c r="Z11" i="192"/>
  <c r="X12" i="192"/>
  <c r="Z12" i="192"/>
  <c r="AB12" i="192" s="1"/>
  <c r="AC12" i="192" s="1"/>
  <c r="X13" i="192"/>
  <c r="Z13" i="192"/>
  <c r="AB13" i="192" s="1"/>
  <c r="AC13" i="192" s="1"/>
  <c r="X14" i="192"/>
  <c r="Z14" i="192"/>
  <c r="AB14" i="192" s="1"/>
  <c r="AC14" i="192" s="1"/>
  <c r="X15" i="192"/>
  <c r="Z15" i="192"/>
  <c r="X16" i="192"/>
  <c r="Z16" i="192"/>
  <c r="AB16" i="192" s="1"/>
  <c r="AC16" i="192" s="1"/>
  <c r="X17" i="192"/>
  <c r="Z17" i="192"/>
  <c r="AB17" i="192" s="1"/>
  <c r="AC17" i="192" s="1"/>
  <c r="X18" i="192"/>
  <c r="Z18" i="192"/>
  <c r="AB18" i="192" s="1"/>
  <c r="AC18" i="192" s="1"/>
  <c r="X19" i="192"/>
  <c r="Z19" i="192"/>
  <c r="X20" i="192"/>
  <c r="Z20" i="192"/>
  <c r="AB20" i="192" s="1"/>
  <c r="AC20" i="192" s="1"/>
  <c r="X21" i="192"/>
  <c r="Z21" i="192"/>
  <c r="AB21" i="192" s="1"/>
  <c r="AC21" i="192" s="1"/>
  <c r="X22" i="192"/>
  <c r="Z22" i="192"/>
  <c r="AB22" i="192" s="1"/>
  <c r="AC22" i="192" s="1"/>
  <c r="X23" i="192"/>
  <c r="Z23" i="192"/>
  <c r="X24" i="192"/>
  <c r="Z24" i="192"/>
  <c r="AB24" i="192" s="1"/>
  <c r="AC24" i="192" s="1"/>
  <c r="X25" i="192"/>
  <c r="Z25" i="192"/>
  <c r="AB25" i="192" s="1"/>
  <c r="AC25" i="192" s="1"/>
  <c r="X26" i="192"/>
  <c r="Z26" i="192"/>
  <c r="AB26" i="192" s="1"/>
  <c r="AC26" i="192" s="1"/>
  <c r="X27" i="192"/>
  <c r="Z27" i="192"/>
  <c r="X28" i="192"/>
  <c r="Z28" i="192"/>
  <c r="AB28" i="192" s="1"/>
  <c r="AC28" i="192" s="1"/>
  <c r="X29" i="192"/>
  <c r="Z29" i="192"/>
  <c r="AB29" i="192" s="1"/>
  <c r="AC29" i="192" s="1"/>
  <c r="X30" i="192"/>
  <c r="Z30" i="192"/>
  <c r="AB30" i="192" s="1"/>
  <c r="AC30" i="192" s="1"/>
  <c r="X31" i="192"/>
  <c r="Z31" i="192"/>
  <c r="X32" i="192"/>
  <c r="Z32" i="192"/>
  <c r="AB32" i="192" s="1"/>
  <c r="AC32" i="192" s="1"/>
  <c r="X33" i="192"/>
  <c r="Z33" i="192"/>
  <c r="AB33" i="192" s="1"/>
  <c r="AC33" i="192" s="1"/>
  <c r="X34" i="192"/>
  <c r="Z34" i="192"/>
  <c r="AB34" i="192" s="1"/>
  <c r="AC34" i="192" s="1"/>
  <c r="X35" i="192"/>
  <c r="Z35" i="192"/>
  <c r="X36" i="192"/>
  <c r="Z36" i="192"/>
  <c r="AB36" i="192" s="1"/>
  <c r="AC36" i="192" s="1"/>
  <c r="X37" i="192"/>
  <c r="Z37" i="192"/>
  <c r="AB37" i="192" s="1"/>
  <c r="AC37" i="192" s="1"/>
  <c r="X38" i="192"/>
  <c r="Z38" i="192"/>
  <c r="AB38" i="192" s="1"/>
  <c r="AC38" i="192" s="1"/>
  <c r="X39" i="192"/>
  <c r="Z39" i="192"/>
  <c r="X40" i="192"/>
  <c r="Z40" i="192"/>
  <c r="AB40" i="192" s="1"/>
  <c r="AC40" i="192" s="1"/>
  <c r="X41" i="192"/>
  <c r="Z41" i="192"/>
  <c r="AB41" i="192" s="1"/>
  <c r="AC41" i="192" s="1"/>
  <c r="X42" i="192"/>
  <c r="Z42" i="192"/>
  <c r="AB42" i="192" s="1"/>
  <c r="AC42" i="192" s="1"/>
  <c r="X43" i="192"/>
  <c r="Z43" i="192"/>
  <c r="X44" i="192"/>
  <c r="Z44" i="192"/>
  <c r="AB44" i="192" s="1"/>
  <c r="AC44" i="192" s="1"/>
  <c r="X45" i="192"/>
  <c r="Z45" i="192"/>
  <c r="AB45" i="192" s="1"/>
  <c r="AC45" i="192" s="1"/>
  <c r="X46" i="192"/>
  <c r="Z46" i="192"/>
  <c r="AB46" i="192" s="1"/>
  <c r="AC46" i="192" s="1"/>
  <c r="X47" i="192"/>
  <c r="Z47" i="192"/>
  <c r="AB47" i="192" s="1"/>
  <c r="AC47" i="192" s="1"/>
  <c r="X48" i="192"/>
  <c r="Z48" i="192"/>
  <c r="AB48" i="192" s="1"/>
  <c r="AC48" i="192" s="1"/>
  <c r="X49" i="192"/>
  <c r="Z49" i="192"/>
  <c r="AB49" i="192" s="1"/>
  <c r="AC49" i="192" s="1"/>
  <c r="X50" i="192"/>
  <c r="Z50" i="192"/>
  <c r="AB50" i="192" s="1"/>
  <c r="AC50" i="192" s="1"/>
  <c r="X51" i="192"/>
  <c r="Z51" i="192"/>
  <c r="AB51" i="192" s="1"/>
  <c r="AC51" i="192" s="1"/>
  <c r="X52" i="192"/>
  <c r="Z52" i="192"/>
  <c r="AB52" i="192" s="1"/>
  <c r="AC52" i="192" s="1"/>
  <c r="X53" i="192"/>
  <c r="Z53" i="192"/>
  <c r="AB53" i="192" s="1"/>
  <c r="AC53" i="192" s="1"/>
  <c r="X54" i="192"/>
  <c r="Z54" i="192"/>
  <c r="AB54" i="192" s="1"/>
  <c r="AC54" i="192" s="1"/>
  <c r="X55" i="192"/>
  <c r="Z55" i="192"/>
  <c r="AB55" i="192" s="1"/>
  <c r="AC55" i="192" s="1"/>
  <c r="X56" i="192"/>
  <c r="Z56" i="192"/>
  <c r="AB56" i="192" s="1"/>
  <c r="AC56" i="192" s="1"/>
  <c r="X57" i="192"/>
  <c r="Z57" i="192"/>
  <c r="AB57" i="192" s="1"/>
  <c r="AC57" i="192" s="1"/>
  <c r="X58" i="192"/>
  <c r="Z58" i="192"/>
  <c r="AB58" i="192" s="1"/>
  <c r="AC58" i="192" s="1"/>
  <c r="X59" i="192"/>
  <c r="Z59" i="192"/>
  <c r="AB59" i="192" s="1"/>
  <c r="AC59" i="192" s="1"/>
  <c r="X60" i="192"/>
  <c r="Z60" i="192"/>
  <c r="AB60" i="192" s="1"/>
  <c r="AC60" i="192" s="1"/>
  <c r="X61" i="192"/>
  <c r="Z61" i="192"/>
  <c r="AB61" i="192" s="1"/>
  <c r="AC61" i="192" s="1"/>
  <c r="X62" i="192"/>
  <c r="Z62" i="192"/>
  <c r="AB62" i="192" s="1"/>
  <c r="AC62" i="192" s="1"/>
  <c r="X63" i="192"/>
  <c r="Z63" i="192"/>
  <c r="AB63" i="192" s="1"/>
  <c r="AC63" i="192" s="1"/>
  <c r="X64" i="192"/>
  <c r="Z64" i="192"/>
  <c r="AB64" i="192" s="1"/>
  <c r="AC64" i="192" s="1"/>
  <c r="X65" i="192"/>
  <c r="Z65" i="192"/>
  <c r="AB65" i="192" s="1"/>
  <c r="AC65" i="192" s="1"/>
  <c r="X66" i="192"/>
  <c r="Z66" i="192"/>
  <c r="AB66" i="192" s="1"/>
  <c r="AC66" i="192" s="1"/>
  <c r="X67" i="192"/>
  <c r="Z67" i="192"/>
  <c r="AB67" i="192" s="1"/>
  <c r="AC67" i="192" s="1"/>
  <c r="X68" i="192"/>
  <c r="Z68" i="192"/>
  <c r="AB68" i="192" s="1"/>
  <c r="AC68" i="192" s="1"/>
  <c r="X69" i="192"/>
  <c r="Z69" i="192"/>
  <c r="AB69" i="192" s="1"/>
  <c r="AC69" i="192" s="1"/>
  <c r="X70" i="192"/>
  <c r="Z70" i="192"/>
  <c r="AB70" i="192" s="1"/>
  <c r="AC70" i="192" s="1"/>
  <c r="X71" i="192"/>
  <c r="Z71" i="192"/>
  <c r="AB71" i="192" s="1"/>
  <c r="AC71" i="192" s="1"/>
  <c r="X72" i="192"/>
  <c r="Z72" i="192"/>
  <c r="AB72" i="192" s="1"/>
  <c r="AC72" i="192" s="1"/>
  <c r="X73" i="192"/>
  <c r="Z73" i="192"/>
  <c r="AB73" i="192" s="1"/>
  <c r="AC73" i="192" s="1"/>
  <c r="X74" i="192"/>
  <c r="Z74" i="192"/>
  <c r="AB74" i="192" s="1"/>
  <c r="AC74" i="192" s="1"/>
  <c r="X75" i="192"/>
  <c r="Z75" i="192"/>
  <c r="AB75" i="192" s="1"/>
  <c r="AC75" i="192" s="1"/>
  <c r="L99" i="167"/>
  <c r="Z80" i="192" s="1"/>
  <c r="AT80" i="192" s="1"/>
  <c r="Z83" i="192"/>
  <c r="AB83" i="192" s="1"/>
  <c r="AC83" i="192" s="1"/>
  <c r="AU83" i="192" s="1"/>
  <c r="Z76" i="191"/>
  <c r="Z76" i="242"/>
  <c r="Z76" i="203"/>
  <c r="Z76" i="243"/>
  <c r="Z76" i="229"/>
  <c r="Z76" i="230"/>
  <c r="Z76" i="205"/>
  <c r="Z76" i="206"/>
  <c r="Z76" i="207"/>
  <c r="Z76" i="208"/>
  <c r="Z76" i="202"/>
  <c r="Z76" i="246"/>
  <c r="Z76" i="248"/>
  <c r="Z76" i="247"/>
  <c r="Z76" i="244"/>
  <c r="Z76" i="197"/>
  <c r="Z84" i="197"/>
  <c r="AB43" i="223"/>
  <c r="AP76" i="197"/>
  <c r="AP84" i="197"/>
  <c r="AS43" i="223"/>
  <c r="Z76" i="220"/>
  <c r="AA76" i="212"/>
  <c r="AR76" i="197"/>
  <c r="AR84" i="197"/>
  <c r="AU43" i="223"/>
  <c r="AQ76" i="197"/>
  <c r="AQ84" i="197"/>
  <c r="AT43" i="223"/>
  <c r="AQ76" i="220"/>
  <c r="AQ84" i="220"/>
  <c r="AT7" i="223"/>
  <c r="AQ76" i="113"/>
  <c r="AQ84" i="113"/>
  <c r="AT8" i="223"/>
  <c r="AQ76" i="189"/>
  <c r="AQ84" i="189"/>
  <c r="AT9" i="223"/>
  <c r="AR76" i="212"/>
  <c r="AR84" i="212"/>
  <c r="AT10" i="223"/>
  <c r="AQ76" i="192"/>
  <c r="AQ84" i="192"/>
  <c r="AT11" i="223"/>
  <c r="AQ76" i="191"/>
  <c r="AQ84" i="191"/>
  <c r="AT12" i="223"/>
  <c r="AQ76" i="190"/>
  <c r="AQ84" i="190"/>
  <c r="AT13" i="223"/>
  <c r="AQ76" i="242"/>
  <c r="AQ84" i="242"/>
  <c r="AT14" i="223"/>
  <c r="AQ76" i="196"/>
  <c r="AQ84" i="196"/>
  <c r="AT15" i="223"/>
  <c r="AQ76" i="203"/>
  <c r="AQ84" i="203"/>
  <c r="AT16" i="223"/>
  <c r="AQ76" i="243"/>
  <c r="AQ84" i="243"/>
  <c r="AT17" i="223"/>
  <c r="AQ76" i="209"/>
  <c r="AQ84" i="209"/>
  <c r="AT18" i="223"/>
  <c r="AQ76" i="229"/>
  <c r="AQ84" i="229"/>
  <c r="AT19" i="223"/>
  <c r="AQ76" i="230"/>
  <c r="AQ84" i="230"/>
  <c r="AT20" i="223"/>
  <c r="AQ76" i="231"/>
  <c r="AQ84" i="231"/>
  <c r="AT21" i="223"/>
  <c r="AQ76" i="232"/>
  <c r="AQ84" i="232"/>
  <c r="AT22" i="223"/>
  <c r="AQ76" i="239"/>
  <c r="AQ84" i="239"/>
  <c r="AT23" i="223"/>
  <c r="AQ76" i="204"/>
  <c r="AQ84" i="204"/>
  <c r="AT24" i="223"/>
  <c r="AQ76" i="200"/>
  <c r="AQ84" i="200"/>
  <c r="AT25" i="223"/>
  <c r="AQ76" i="205"/>
  <c r="AQ84" i="205"/>
  <c r="AT26" i="223"/>
  <c r="AQ76" i="206"/>
  <c r="AQ84" i="206"/>
  <c r="AT27" i="223"/>
  <c r="AQ76" i="207"/>
  <c r="AQ84" i="207"/>
  <c r="AT28" i="223"/>
  <c r="AQ76" i="195"/>
  <c r="AQ84" i="195"/>
  <c r="AT29" i="223"/>
  <c r="AQ76" i="208"/>
  <c r="AQ84" i="208"/>
  <c r="AT30" i="223"/>
  <c r="AQ76" i="201"/>
  <c r="AQ84" i="201"/>
  <c r="AT31" i="223"/>
  <c r="AQ76" i="202"/>
  <c r="AQ84" i="202"/>
  <c r="AT32" i="223"/>
  <c r="AR76" i="211"/>
  <c r="AR84" i="211"/>
  <c r="AT33" i="223"/>
  <c r="AQ76" i="194"/>
  <c r="AQ84" i="194"/>
  <c r="AT34" i="223"/>
  <c r="AQ76" i="193"/>
  <c r="AQ84" i="193"/>
  <c r="AT35" i="223"/>
  <c r="AQ76" i="246"/>
  <c r="AQ84" i="246"/>
  <c r="AT36" i="223"/>
  <c r="AQ76" i="224"/>
  <c r="AQ84" i="224"/>
  <c r="AT37" i="223"/>
  <c r="AQ76" i="225"/>
  <c r="AQ84" i="225"/>
  <c r="AT38" i="223"/>
  <c r="AQ76" i="248"/>
  <c r="AQ84" i="248"/>
  <c r="AT39" i="223"/>
  <c r="AQ76" i="247"/>
  <c r="AQ84" i="247"/>
  <c r="AT40" i="223"/>
  <c r="AQ76" i="244"/>
  <c r="AQ84" i="244"/>
  <c r="AT41" i="223"/>
  <c r="AQ76" i="199"/>
  <c r="AQ84" i="199"/>
  <c r="AT42" i="223"/>
  <c r="AT44" i="223"/>
  <c r="AO76" i="197"/>
  <c r="AO84" i="197"/>
  <c r="AR43" i="223"/>
  <c r="AO76" i="220"/>
  <c r="AO84" i="220"/>
  <c r="AR7" i="223"/>
  <c r="AO76" i="113"/>
  <c r="AO84" i="113" s="1"/>
  <c r="AR8" i="223" s="1"/>
  <c r="AO76" i="189"/>
  <c r="AO84" i="189" s="1"/>
  <c r="AR9" i="223" s="1"/>
  <c r="AP76" i="212"/>
  <c r="AP84" i="212" s="1"/>
  <c r="AR10" i="223" s="1"/>
  <c r="AO76" i="192"/>
  <c r="AO84" i="192"/>
  <c r="AR11" i="223" s="1"/>
  <c r="AO76" i="191"/>
  <c r="AO84" i="191"/>
  <c r="AR12" i="223"/>
  <c r="AO76" i="190"/>
  <c r="AO84" i="190" s="1"/>
  <c r="AR13" i="223" s="1"/>
  <c r="AO76" i="242"/>
  <c r="AO84" i="242"/>
  <c r="AR14" i="223"/>
  <c r="AO76" i="196"/>
  <c r="AO84" i="196"/>
  <c r="AR15" i="223" s="1"/>
  <c r="AO76" i="203"/>
  <c r="AO84" i="203"/>
  <c r="AR16" i="223"/>
  <c r="AO76" i="243"/>
  <c r="AO84" i="243"/>
  <c r="AR17" i="223"/>
  <c r="AO76" i="209"/>
  <c r="AO84" i="209" s="1"/>
  <c r="AR18" i="223" s="1"/>
  <c r="AO76" i="229"/>
  <c r="AO84" i="229"/>
  <c r="AR19" i="223"/>
  <c r="AO76" i="230"/>
  <c r="AO84" i="230"/>
  <c r="AR20" i="223"/>
  <c r="AO76" i="231"/>
  <c r="AO84" i="231" s="1"/>
  <c r="AR21" i="223" s="1"/>
  <c r="AO76" i="232"/>
  <c r="AO84" i="232" s="1"/>
  <c r="AR22" i="223" s="1"/>
  <c r="AO76" i="239"/>
  <c r="AO84" i="239" s="1"/>
  <c r="AR23" i="223" s="1"/>
  <c r="AO76" i="204"/>
  <c r="AO84" i="204" s="1"/>
  <c r="AR24" i="223" s="1"/>
  <c r="AO76" i="200"/>
  <c r="AO84" i="200"/>
  <c r="AR25" i="223" s="1"/>
  <c r="AO76" i="205"/>
  <c r="AO84" i="205"/>
  <c r="AR26" i="223"/>
  <c r="AO76" i="206"/>
  <c r="AO84" i="206"/>
  <c r="AR27" i="223" s="1"/>
  <c r="AO76" i="207"/>
  <c r="AO84" i="207"/>
  <c r="AR28" i="223"/>
  <c r="AO76" i="195"/>
  <c r="AO84" i="195" s="1"/>
  <c r="AR29" i="223" s="1"/>
  <c r="AO76" i="208"/>
  <c r="AO84" i="208"/>
  <c r="AR30" i="223"/>
  <c r="AO76" i="201"/>
  <c r="AO84" i="201" s="1"/>
  <c r="AR31" i="223" s="1"/>
  <c r="AO76" i="202"/>
  <c r="AO84" i="202"/>
  <c r="AR32" i="223"/>
  <c r="AP76" i="211"/>
  <c r="AP84" i="211" s="1"/>
  <c r="AR33" i="223" s="1"/>
  <c r="AO76" i="194"/>
  <c r="AO84" i="194" s="1"/>
  <c r="AR34" i="223" s="1"/>
  <c r="AO76" i="193"/>
  <c r="AO84" i="193"/>
  <c r="AR35" i="223" s="1"/>
  <c r="AO76" i="246"/>
  <c r="AO84" i="246" s="1"/>
  <c r="AR36" i="223" s="1"/>
  <c r="AO76" i="224"/>
  <c r="AO84" i="224" s="1"/>
  <c r="AR37" i="223" s="1"/>
  <c r="AO76" i="225"/>
  <c r="AO84" i="225" s="1"/>
  <c r="AR38" i="223" s="1"/>
  <c r="AO76" i="248"/>
  <c r="AO84" i="248"/>
  <c r="AR39" i="223"/>
  <c r="AO76" i="247"/>
  <c r="AO84" i="247"/>
  <c r="AR40" i="223"/>
  <c r="AO76" i="244"/>
  <c r="AO84" i="244"/>
  <c r="AR41" i="223"/>
  <c r="AO76" i="199"/>
  <c r="AO84" i="199" s="1"/>
  <c r="AR42" i="223" s="1"/>
  <c r="AN76" i="197"/>
  <c r="AN84" i="197"/>
  <c r="AQ43" i="223"/>
  <c r="AL76" i="197"/>
  <c r="AL84" i="197"/>
  <c r="AO43" i="223"/>
  <c r="AK76" i="197"/>
  <c r="AK84" i="197"/>
  <c r="AN43" i="223"/>
  <c r="AJ76" i="197"/>
  <c r="AJ84" i="197"/>
  <c r="AM43" i="223"/>
  <c r="AI76" i="197"/>
  <c r="AI84" i="197"/>
  <c r="AL43" i="223"/>
  <c r="AI76" i="220"/>
  <c r="AI84" i="220"/>
  <c r="AL7" i="223"/>
  <c r="AI76" i="113"/>
  <c r="AI84" i="113"/>
  <c r="AL8" i="223"/>
  <c r="AI76" i="189"/>
  <c r="AI84" i="189"/>
  <c r="AL9" i="223"/>
  <c r="AJ76" i="212"/>
  <c r="AJ84" i="212"/>
  <c r="AL10" i="223"/>
  <c r="AI76" i="192"/>
  <c r="AI84" i="192"/>
  <c r="AL11" i="223"/>
  <c r="AI76" i="191"/>
  <c r="AI84" i="191"/>
  <c r="AL12" i="223"/>
  <c r="AI76" i="190"/>
  <c r="AI84" i="190"/>
  <c r="AL13" i="223"/>
  <c r="AI76" i="242"/>
  <c r="AI84" i="242"/>
  <c r="AL14" i="223"/>
  <c r="AI76" i="196"/>
  <c r="AI84" i="196"/>
  <c r="AL15" i="223"/>
  <c r="AI76" i="203"/>
  <c r="AI84" i="203"/>
  <c r="AL16" i="223"/>
  <c r="AI76" i="243"/>
  <c r="AI84" i="243"/>
  <c r="AL17" i="223"/>
  <c r="AI76" i="209"/>
  <c r="AI84" i="209"/>
  <c r="AL18" i="223"/>
  <c r="AI76" i="229"/>
  <c r="AI84" i="229"/>
  <c r="AL19" i="223"/>
  <c r="AI76" i="230"/>
  <c r="AI84" i="230"/>
  <c r="AL20" i="223"/>
  <c r="AI76" i="231"/>
  <c r="AI84" i="231"/>
  <c r="AL21" i="223"/>
  <c r="AI76" i="232"/>
  <c r="AI84" i="232"/>
  <c r="AL22" i="223"/>
  <c r="AI76" i="239"/>
  <c r="AI84" i="239"/>
  <c r="AL23" i="223"/>
  <c r="AI76" i="204"/>
  <c r="AI84" i="204"/>
  <c r="AL24" i="223"/>
  <c r="AI76" i="200"/>
  <c r="AI84" i="200"/>
  <c r="AL25" i="223"/>
  <c r="AI76" i="205"/>
  <c r="AI84" i="205"/>
  <c r="AL26" i="223"/>
  <c r="AI76" i="206"/>
  <c r="AI84" i="206"/>
  <c r="AL27" i="223"/>
  <c r="AI76" i="207"/>
  <c r="AI84" i="207"/>
  <c r="AL28" i="223"/>
  <c r="AI76" i="195"/>
  <c r="AI84" i="195"/>
  <c r="AL29" i="223"/>
  <c r="AI76" i="208"/>
  <c r="AI84" i="208"/>
  <c r="AL30" i="223"/>
  <c r="AI76" i="201"/>
  <c r="AI84" i="201"/>
  <c r="AL31" i="223"/>
  <c r="AI76" i="202"/>
  <c r="AI84" i="202"/>
  <c r="AL32" i="223"/>
  <c r="AJ76" i="211"/>
  <c r="AJ84" i="211"/>
  <c r="AL33" i="223"/>
  <c r="AI76" i="194"/>
  <c r="AI84" i="194"/>
  <c r="AL34" i="223"/>
  <c r="AI76" i="193"/>
  <c r="AI84" i="193"/>
  <c r="AL35" i="223"/>
  <c r="AI76" i="246"/>
  <c r="AI84" i="246"/>
  <c r="AL36" i="223"/>
  <c r="AI76" i="224"/>
  <c r="AI84" i="224"/>
  <c r="AL37" i="223"/>
  <c r="AI76" i="225"/>
  <c r="AI84" i="225"/>
  <c r="AL38" i="223"/>
  <c r="AI76" i="248"/>
  <c r="AI84" i="248"/>
  <c r="AL39" i="223"/>
  <c r="AI76" i="247"/>
  <c r="AI84" i="247"/>
  <c r="AL40" i="223"/>
  <c r="AI76" i="244"/>
  <c r="AI84" i="244"/>
  <c r="AL41" i="223"/>
  <c r="AI76" i="199"/>
  <c r="AI84" i="199"/>
  <c r="AL42" i="223"/>
  <c r="AL44" i="223"/>
  <c r="AH76" i="197"/>
  <c r="AH84" i="197"/>
  <c r="AK43" i="223"/>
  <c r="AG76" i="197"/>
  <c r="AG84" i="197"/>
  <c r="AJ43" i="223"/>
  <c r="AG76" i="220"/>
  <c r="AG84" i="220"/>
  <c r="AJ7" i="223"/>
  <c r="AG76" i="113"/>
  <c r="AG84" i="113"/>
  <c r="AJ8" i="223"/>
  <c r="AG76" i="189"/>
  <c r="AG84" i="189"/>
  <c r="AJ9" i="223"/>
  <c r="AH76" i="212"/>
  <c r="AH84" i="212"/>
  <c r="AJ10" i="223"/>
  <c r="AG76" i="192"/>
  <c r="AG84" i="192"/>
  <c r="AJ11" i="223"/>
  <c r="AG76" i="191"/>
  <c r="AG84" i="191"/>
  <c r="AJ12" i="223"/>
  <c r="AG76" i="190"/>
  <c r="AG84" i="190"/>
  <c r="AJ13" i="223"/>
  <c r="AG76" i="242"/>
  <c r="AG84" i="242"/>
  <c r="AJ14" i="223"/>
  <c r="AG76" i="196"/>
  <c r="AG84" i="196"/>
  <c r="AJ15" i="223"/>
  <c r="AG76" i="203"/>
  <c r="AG84" i="203"/>
  <c r="AJ16" i="223"/>
  <c r="AG76" i="243"/>
  <c r="AG84" i="243"/>
  <c r="AJ17" i="223"/>
  <c r="AG76" i="209"/>
  <c r="AG84" i="209"/>
  <c r="AJ18" i="223"/>
  <c r="AG76" i="229"/>
  <c r="AG84" i="229"/>
  <c r="AJ19" i="223"/>
  <c r="AG76" i="230"/>
  <c r="AG84" i="230"/>
  <c r="AJ20" i="223"/>
  <c r="AG76" i="231"/>
  <c r="AG84" i="231"/>
  <c r="AJ21" i="223"/>
  <c r="AG76" i="232"/>
  <c r="AG84" i="232"/>
  <c r="AJ22" i="223"/>
  <c r="AG76" i="239"/>
  <c r="AG84" i="239"/>
  <c r="AJ23" i="223"/>
  <c r="AG76" i="204"/>
  <c r="AG84" i="204"/>
  <c r="AJ24" i="223"/>
  <c r="AG76" i="200"/>
  <c r="AG84" i="200"/>
  <c r="AJ25" i="223"/>
  <c r="AG76" i="205"/>
  <c r="AG84" i="205"/>
  <c r="AJ26" i="223"/>
  <c r="AG76" i="206"/>
  <c r="AG84" i="206"/>
  <c r="AJ27" i="223"/>
  <c r="AG76" i="207"/>
  <c r="AG84" i="207"/>
  <c r="AJ28" i="223"/>
  <c r="AG76" i="195"/>
  <c r="AG84" i="195"/>
  <c r="AJ29" i="223"/>
  <c r="AG76" i="208"/>
  <c r="AG84" i="208"/>
  <c r="AJ30" i="223"/>
  <c r="AG76" i="201"/>
  <c r="AG84" i="201"/>
  <c r="AJ31" i="223"/>
  <c r="AG76" i="202"/>
  <c r="AG84" i="202"/>
  <c r="AJ32" i="223"/>
  <c r="AH76" i="211"/>
  <c r="AH84" i="211"/>
  <c r="AJ33" i="223"/>
  <c r="AG76" i="194"/>
  <c r="AG84" i="194"/>
  <c r="AJ34" i="223"/>
  <c r="AG76" i="193"/>
  <c r="AG84" i="193"/>
  <c r="AJ35" i="223"/>
  <c r="AG76" i="246"/>
  <c r="AG84" i="246"/>
  <c r="AJ36" i="223"/>
  <c r="AG76" i="224"/>
  <c r="AG84" i="224"/>
  <c r="AJ37" i="223"/>
  <c r="AG76" i="225"/>
  <c r="AG84" i="225"/>
  <c r="AJ38" i="223"/>
  <c r="AG76" i="248"/>
  <c r="AG84" i="248"/>
  <c r="AJ39" i="223"/>
  <c r="AG76" i="247"/>
  <c r="AG84" i="247"/>
  <c r="AJ40" i="223"/>
  <c r="AG76" i="244"/>
  <c r="AG84" i="244"/>
  <c r="AJ41" i="223"/>
  <c r="AG76" i="199"/>
  <c r="AG84" i="199"/>
  <c r="AJ42" i="223"/>
  <c r="AJ44" i="223"/>
  <c r="AF76" i="197"/>
  <c r="AF84" i="197"/>
  <c r="AI43" i="223"/>
  <c r="AD76" i="197"/>
  <c r="AD84" i="197"/>
  <c r="AG43" i="223"/>
  <c r="AD7" i="220"/>
  <c r="AD8" i="220"/>
  <c r="AD9" i="220"/>
  <c r="AD10" i="220"/>
  <c r="AD11" i="220"/>
  <c r="AD12" i="220"/>
  <c r="AD13" i="220"/>
  <c r="AD14" i="220"/>
  <c r="AD15" i="220"/>
  <c r="AD16" i="220"/>
  <c r="AD17" i="220"/>
  <c r="AD18" i="220"/>
  <c r="AD19" i="220"/>
  <c r="AD20" i="220"/>
  <c r="AD21" i="220"/>
  <c r="AD22" i="220"/>
  <c r="AD23" i="220"/>
  <c r="AD24" i="220"/>
  <c r="AD25" i="220"/>
  <c r="AD26" i="220"/>
  <c r="AD27" i="220"/>
  <c r="AD28" i="220"/>
  <c r="AD29" i="220"/>
  <c r="AD30" i="220"/>
  <c r="AD31" i="220"/>
  <c r="AD32" i="220"/>
  <c r="AD33" i="220"/>
  <c r="AD34" i="220"/>
  <c r="AD35" i="220"/>
  <c r="AD36" i="220"/>
  <c r="AD37" i="220"/>
  <c r="AD38" i="220"/>
  <c r="AD39" i="220"/>
  <c r="AD40" i="220"/>
  <c r="AD41" i="220"/>
  <c r="AD42" i="220"/>
  <c r="AD43" i="220"/>
  <c r="AD44" i="220"/>
  <c r="AD45" i="220"/>
  <c r="AD46" i="220"/>
  <c r="AD47" i="220"/>
  <c r="AD48" i="220"/>
  <c r="AD49" i="220"/>
  <c r="AD50" i="220"/>
  <c r="AD51" i="220"/>
  <c r="AD52" i="220"/>
  <c r="AD53" i="220"/>
  <c r="AD54" i="220"/>
  <c r="AD55" i="220"/>
  <c r="AD56" i="220"/>
  <c r="AD57" i="220"/>
  <c r="AD58" i="220"/>
  <c r="AD59" i="220"/>
  <c r="AD60" i="220"/>
  <c r="AD61" i="220"/>
  <c r="AD62" i="220"/>
  <c r="AD63" i="220"/>
  <c r="AD64" i="220"/>
  <c r="AD65" i="220"/>
  <c r="AD66" i="220"/>
  <c r="AD67" i="220"/>
  <c r="AD68" i="220"/>
  <c r="AD69" i="220"/>
  <c r="AD70" i="220"/>
  <c r="AD71" i="220"/>
  <c r="AD72" i="220"/>
  <c r="AD73" i="220"/>
  <c r="AD74" i="220"/>
  <c r="AD75" i="220"/>
  <c r="AD76" i="220"/>
  <c r="AD78" i="220"/>
  <c r="G95" i="167"/>
  <c r="I95" i="167"/>
  <c r="AD81" i="220"/>
  <c r="AD83" i="220"/>
  <c r="AD7" i="113"/>
  <c r="AD9" i="113"/>
  <c r="AD11" i="113"/>
  <c r="AD13" i="113"/>
  <c r="AD15" i="113"/>
  <c r="AD17" i="113"/>
  <c r="AD19" i="113"/>
  <c r="AD21" i="113"/>
  <c r="AD23" i="113"/>
  <c r="AD25" i="113"/>
  <c r="AD27" i="113"/>
  <c r="AD29" i="113"/>
  <c r="AD31" i="113"/>
  <c r="AD33" i="113"/>
  <c r="AD35" i="113"/>
  <c r="AD37" i="113"/>
  <c r="AD39" i="113"/>
  <c r="AD41" i="113"/>
  <c r="AD43" i="113"/>
  <c r="AD45" i="113"/>
  <c r="AD47" i="113"/>
  <c r="AD49" i="113"/>
  <c r="AD51" i="113"/>
  <c r="AD53" i="113"/>
  <c r="AD55" i="113"/>
  <c r="AD57" i="113"/>
  <c r="AD59" i="113"/>
  <c r="AD61" i="113"/>
  <c r="AD63" i="113"/>
  <c r="AD65" i="113"/>
  <c r="AD67" i="113"/>
  <c r="AD69" i="113"/>
  <c r="AD71" i="113"/>
  <c r="AD73" i="113"/>
  <c r="AD75" i="113"/>
  <c r="G96" i="167"/>
  <c r="I96" i="167"/>
  <c r="AD81" i="113"/>
  <c r="AD83" i="113"/>
  <c r="AD7" i="189"/>
  <c r="AD9" i="189"/>
  <c r="AD10" i="189"/>
  <c r="AD11" i="189"/>
  <c r="AD13" i="189"/>
  <c r="AD14" i="189"/>
  <c r="AD15" i="189"/>
  <c r="AD17" i="189"/>
  <c r="AD18" i="189"/>
  <c r="AD19" i="189"/>
  <c r="AD21" i="189"/>
  <c r="AD22" i="189"/>
  <c r="AD23" i="189"/>
  <c r="AD25" i="189"/>
  <c r="AD26" i="189"/>
  <c r="AD27" i="189"/>
  <c r="AD29" i="189"/>
  <c r="AD30" i="189"/>
  <c r="AD31" i="189"/>
  <c r="AD33" i="189"/>
  <c r="AD34" i="189"/>
  <c r="AD35" i="189"/>
  <c r="AD37" i="189"/>
  <c r="AD38" i="189"/>
  <c r="AD39" i="189"/>
  <c r="AD41" i="189"/>
  <c r="AD42" i="189"/>
  <c r="AD43" i="189"/>
  <c r="AD45" i="189"/>
  <c r="AD46" i="189"/>
  <c r="AD47" i="189"/>
  <c r="AD49" i="189"/>
  <c r="AD50" i="189"/>
  <c r="AD51" i="189"/>
  <c r="AD53" i="189"/>
  <c r="AD54" i="189"/>
  <c r="AD55" i="189"/>
  <c r="AD57" i="189"/>
  <c r="AD58" i="189"/>
  <c r="AD60" i="189"/>
  <c r="AD61" i="189"/>
  <c r="AD62" i="189"/>
  <c r="AD64" i="189"/>
  <c r="AD65" i="189"/>
  <c r="AD66" i="189"/>
  <c r="AD68" i="189"/>
  <c r="AD69" i="189"/>
  <c r="AD70" i="189"/>
  <c r="AD72" i="189"/>
  <c r="AD73" i="189"/>
  <c r="AD74" i="189"/>
  <c r="AD78" i="189"/>
  <c r="G97" i="167"/>
  <c r="I97" i="167"/>
  <c r="AD81" i="189"/>
  <c r="AD83" i="189"/>
  <c r="AE7" i="212"/>
  <c r="AE8" i="212"/>
  <c r="AE9" i="212"/>
  <c r="AE11" i="212"/>
  <c r="AE12" i="212"/>
  <c r="AE13" i="212"/>
  <c r="AE15" i="212"/>
  <c r="AE16" i="212"/>
  <c r="AE17" i="212"/>
  <c r="AE19" i="212"/>
  <c r="AE20" i="212"/>
  <c r="AE21" i="212"/>
  <c r="AE23" i="212"/>
  <c r="AE24" i="212"/>
  <c r="AE25" i="212"/>
  <c r="AE27" i="212"/>
  <c r="AE28" i="212"/>
  <c r="AE29" i="212"/>
  <c r="AE31" i="212"/>
  <c r="AE32" i="212"/>
  <c r="AE33" i="212"/>
  <c r="AE35" i="212"/>
  <c r="AE36" i="212"/>
  <c r="AE37" i="212"/>
  <c r="AE39" i="212"/>
  <c r="AE40" i="212"/>
  <c r="AE41" i="212"/>
  <c r="AE43" i="212"/>
  <c r="AE44" i="212"/>
  <c r="AE45" i="212"/>
  <c r="AE47" i="212"/>
  <c r="AE48" i="212"/>
  <c r="AE49" i="212"/>
  <c r="AE51" i="212"/>
  <c r="AE52" i="212"/>
  <c r="AE53" i="212"/>
  <c r="AE55" i="212"/>
  <c r="AE56" i="212"/>
  <c r="AE57" i="212"/>
  <c r="AE59" i="212"/>
  <c r="AE60" i="212"/>
  <c r="AE61" i="212"/>
  <c r="AE63" i="212"/>
  <c r="AE64" i="212"/>
  <c r="AE65" i="212"/>
  <c r="AE67" i="212"/>
  <c r="AE68" i="212"/>
  <c r="AE69" i="212"/>
  <c r="AE71" i="212"/>
  <c r="AE72" i="212"/>
  <c r="AE73" i="212"/>
  <c r="AE75" i="212"/>
  <c r="G98" i="167"/>
  <c r="I98" i="167"/>
  <c r="AE81" i="212"/>
  <c r="AE83" i="212"/>
  <c r="AD8" i="192"/>
  <c r="AD9" i="192"/>
  <c r="AD10" i="192"/>
  <c r="AD12" i="192"/>
  <c r="AD13" i="192"/>
  <c r="AD14" i="192"/>
  <c r="AD16" i="192"/>
  <c r="AD17" i="192"/>
  <c r="AD18" i="192"/>
  <c r="AD20" i="192"/>
  <c r="AD21" i="192"/>
  <c r="AD22" i="192"/>
  <c r="AD24" i="192"/>
  <c r="AD25" i="192"/>
  <c r="AD26" i="192"/>
  <c r="AD28" i="192"/>
  <c r="AD29" i="192"/>
  <c r="AD30" i="192"/>
  <c r="AD32" i="192"/>
  <c r="AD33" i="192"/>
  <c r="AD34" i="192"/>
  <c r="AD36" i="192"/>
  <c r="AD37" i="192"/>
  <c r="AD38" i="192"/>
  <c r="AD40" i="192"/>
  <c r="AD41" i="192"/>
  <c r="AD42" i="192"/>
  <c r="AD44" i="192"/>
  <c r="AD45" i="192"/>
  <c r="AD46" i="192"/>
  <c r="AD47" i="192"/>
  <c r="AD48" i="192"/>
  <c r="AD49" i="192"/>
  <c r="AD51" i="192"/>
  <c r="AD52" i="192"/>
  <c r="AD53" i="192"/>
  <c r="AD54" i="192"/>
  <c r="AD55" i="192"/>
  <c r="AD56" i="192"/>
  <c r="AD57" i="192"/>
  <c r="AD59" i="192"/>
  <c r="AD60" i="192"/>
  <c r="AD61" i="192"/>
  <c r="AD62" i="192"/>
  <c r="AD63" i="192"/>
  <c r="AD64" i="192"/>
  <c r="AD65" i="192"/>
  <c r="AD66" i="192"/>
  <c r="AD67" i="192"/>
  <c r="AD68" i="192"/>
  <c r="AD69" i="192"/>
  <c r="AD70" i="192"/>
  <c r="AD71" i="192"/>
  <c r="AD72" i="192"/>
  <c r="AD73" i="192"/>
  <c r="AD74" i="192"/>
  <c r="AD75" i="192"/>
  <c r="G99" i="167"/>
  <c r="I99" i="167"/>
  <c r="AD81" i="192"/>
  <c r="AD83" i="192"/>
  <c r="AD7" i="191"/>
  <c r="AD8" i="191"/>
  <c r="AD9" i="191"/>
  <c r="AD10" i="191"/>
  <c r="AD11" i="191"/>
  <c r="AD12" i="191"/>
  <c r="AD13" i="191"/>
  <c r="AD14" i="191"/>
  <c r="AD15" i="191"/>
  <c r="AD16" i="191"/>
  <c r="AD17" i="191"/>
  <c r="AD18" i="191"/>
  <c r="AD19" i="191"/>
  <c r="AD20" i="191"/>
  <c r="AD21" i="191"/>
  <c r="AD22" i="191"/>
  <c r="AD23" i="191"/>
  <c r="AD24" i="191"/>
  <c r="AD25" i="191"/>
  <c r="AD26" i="191"/>
  <c r="AD27" i="191"/>
  <c r="AD28" i="191"/>
  <c r="AD29" i="191"/>
  <c r="AD30" i="191"/>
  <c r="AD31" i="191"/>
  <c r="AD32" i="191"/>
  <c r="AD33" i="191"/>
  <c r="AD34" i="191"/>
  <c r="AD35" i="191"/>
  <c r="AD36" i="191"/>
  <c r="AD37" i="191"/>
  <c r="AD38" i="191"/>
  <c r="AD39" i="191"/>
  <c r="AD40" i="191"/>
  <c r="AD41" i="191"/>
  <c r="AD42" i="191"/>
  <c r="AD43" i="191"/>
  <c r="AD44" i="191"/>
  <c r="AD45" i="191"/>
  <c r="AD46" i="191"/>
  <c r="AD47" i="191"/>
  <c r="AD48" i="191"/>
  <c r="AD49" i="191"/>
  <c r="AD50" i="191"/>
  <c r="AD51" i="191"/>
  <c r="AD52" i="191"/>
  <c r="AD53" i="191"/>
  <c r="AD54" i="191"/>
  <c r="AD55" i="191"/>
  <c r="AD56" i="191"/>
  <c r="AD57" i="191"/>
  <c r="AD58" i="191"/>
  <c r="AD59" i="191"/>
  <c r="AD60" i="191"/>
  <c r="AD61" i="191"/>
  <c r="AD62" i="191"/>
  <c r="AD63" i="191"/>
  <c r="AD64" i="191"/>
  <c r="AD65" i="191"/>
  <c r="AD66" i="191"/>
  <c r="AD67" i="191"/>
  <c r="AD68" i="191"/>
  <c r="AD69" i="191"/>
  <c r="AD70" i="191"/>
  <c r="AD71" i="191"/>
  <c r="AD72" i="191"/>
  <c r="AD73" i="191"/>
  <c r="AD74" i="191"/>
  <c r="AD75" i="191"/>
  <c r="AD76" i="191"/>
  <c r="AD78" i="191"/>
  <c r="G100" i="167"/>
  <c r="I100" i="167"/>
  <c r="AD81" i="191"/>
  <c r="AD83" i="191"/>
  <c r="AD8" i="190"/>
  <c r="AD9" i="190"/>
  <c r="AD10" i="190"/>
  <c r="AD12" i="190"/>
  <c r="AD13" i="190"/>
  <c r="AD14" i="190"/>
  <c r="AD16" i="190"/>
  <c r="AD17" i="190"/>
  <c r="AD18" i="190"/>
  <c r="AD20" i="190"/>
  <c r="AD21" i="190"/>
  <c r="AD22" i="190"/>
  <c r="AD24" i="190"/>
  <c r="AD25" i="190"/>
  <c r="AD26" i="190"/>
  <c r="AD28" i="190"/>
  <c r="AD29" i="190"/>
  <c r="AD30" i="190"/>
  <c r="AD32" i="190"/>
  <c r="AD33" i="190"/>
  <c r="AD34" i="190"/>
  <c r="AD36" i="190"/>
  <c r="AD37" i="190"/>
  <c r="AD38" i="190"/>
  <c r="AD40" i="190"/>
  <c r="AD41" i="190"/>
  <c r="AD42" i="190"/>
  <c r="AD44" i="190"/>
  <c r="AD45" i="190"/>
  <c r="AD46" i="190"/>
  <c r="AD48" i="190"/>
  <c r="AD49" i="190"/>
  <c r="AD50" i="190"/>
  <c r="AD52" i="190"/>
  <c r="AD53" i="190"/>
  <c r="AD54" i="190"/>
  <c r="AD56" i="190"/>
  <c r="AD57" i="190"/>
  <c r="AD58" i="190"/>
  <c r="AD60" i="190"/>
  <c r="AD61" i="190"/>
  <c r="AD62" i="190"/>
  <c r="AD64" i="190"/>
  <c r="AD65" i="190"/>
  <c r="AD66" i="190"/>
  <c r="AD68" i="190"/>
  <c r="AD69" i="190"/>
  <c r="AD70" i="190"/>
  <c r="AD72" i="190"/>
  <c r="AD73" i="190"/>
  <c r="AD74" i="190"/>
  <c r="AD78" i="190"/>
  <c r="G101" i="167"/>
  <c r="I101" i="167"/>
  <c r="AD80" i="190"/>
  <c r="AD81" i="190"/>
  <c r="AD83" i="190"/>
  <c r="AD7" i="242"/>
  <c r="AD8" i="242"/>
  <c r="AD9" i="242"/>
  <c r="AD10" i="242"/>
  <c r="AD11" i="242"/>
  <c r="AD12" i="242"/>
  <c r="AD13" i="242"/>
  <c r="AD14" i="242"/>
  <c r="AD15" i="242"/>
  <c r="AD16" i="242"/>
  <c r="AD17" i="242"/>
  <c r="AD18" i="242"/>
  <c r="AD19" i="242"/>
  <c r="AD20" i="242"/>
  <c r="AD21" i="242"/>
  <c r="AD22" i="242"/>
  <c r="AD23" i="242"/>
  <c r="AD24" i="242"/>
  <c r="AD25" i="242"/>
  <c r="AD26" i="242"/>
  <c r="AD27" i="242"/>
  <c r="AD28" i="242"/>
  <c r="AD29" i="242"/>
  <c r="AD30" i="242"/>
  <c r="AD31" i="242"/>
  <c r="AD32" i="242"/>
  <c r="AD33" i="242"/>
  <c r="AD34" i="242"/>
  <c r="AD35" i="242"/>
  <c r="AD36" i="242"/>
  <c r="AD37" i="242"/>
  <c r="AD38" i="242"/>
  <c r="AD39" i="242"/>
  <c r="AD40" i="242"/>
  <c r="AD41" i="242"/>
  <c r="AD42" i="242"/>
  <c r="AD43" i="242"/>
  <c r="AD44" i="242"/>
  <c r="AD45" i="242"/>
  <c r="AD46" i="242"/>
  <c r="AD47" i="242"/>
  <c r="AD48" i="242"/>
  <c r="AD49" i="242"/>
  <c r="AD50" i="242"/>
  <c r="AD51" i="242"/>
  <c r="AD52" i="242"/>
  <c r="AD53" i="242"/>
  <c r="AD54" i="242"/>
  <c r="AD55" i="242"/>
  <c r="AD56" i="242"/>
  <c r="AD57" i="242"/>
  <c r="AD58" i="242"/>
  <c r="AD59" i="242"/>
  <c r="AD60" i="242"/>
  <c r="AD61" i="242"/>
  <c r="AD62" i="242"/>
  <c r="AD63" i="242"/>
  <c r="AD64" i="242"/>
  <c r="AD65" i="242"/>
  <c r="AD66" i="242"/>
  <c r="AD67" i="242"/>
  <c r="AD68" i="242"/>
  <c r="AD69" i="242"/>
  <c r="AD70" i="242"/>
  <c r="AD71" i="242"/>
  <c r="AD72" i="242"/>
  <c r="AD73" i="242"/>
  <c r="AD74" i="242"/>
  <c r="AD75" i="242"/>
  <c r="AD76" i="242"/>
  <c r="G102" i="167"/>
  <c r="I102" i="167"/>
  <c r="AD81" i="242"/>
  <c r="AD82" i="242"/>
  <c r="AD83" i="242"/>
  <c r="AD7" i="196"/>
  <c r="AD9" i="196"/>
  <c r="AD10" i="196"/>
  <c r="AD12" i="196"/>
  <c r="AD13" i="196"/>
  <c r="AD14" i="196"/>
  <c r="AD15" i="196"/>
  <c r="AD17" i="196"/>
  <c r="AD18" i="196"/>
  <c r="AD20" i="196"/>
  <c r="AD21" i="196"/>
  <c r="AD22" i="196"/>
  <c r="AD24" i="196"/>
  <c r="AD25" i="196"/>
  <c r="AD26" i="196"/>
  <c r="AD27" i="196"/>
  <c r="AD28" i="196"/>
  <c r="AD29" i="196"/>
  <c r="AD30" i="196"/>
  <c r="AD31" i="196"/>
  <c r="AD32" i="196"/>
  <c r="AD33" i="196"/>
  <c r="AD34" i="196"/>
  <c r="AD35" i="196"/>
  <c r="AD36" i="196"/>
  <c r="AD37" i="196"/>
  <c r="AD38" i="196"/>
  <c r="AD39" i="196"/>
  <c r="AD40" i="196"/>
  <c r="AD41" i="196"/>
  <c r="AD42" i="196"/>
  <c r="AD43" i="196"/>
  <c r="AD44" i="196"/>
  <c r="AD45" i="196"/>
  <c r="AD46" i="196"/>
  <c r="AD47" i="196"/>
  <c r="AD48" i="196"/>
  <c r="AD49" i="196"/>
  <c r="AD50" i="196"/>
  <c r="AD51" i="196"/>
  <c r="AD52" i="196"/>
  <c r="AD53" i="196"/>
  <c r="AD54" i="196"/>
  <c r="AD55" i="196"/>
  <c r="AD56" i="196"/>
  <c r="AD57" i="196"/>
  <c r="AD58" i="196"/>
  <c r="AD59" i="196"/>
  <c r="AD60" i="196"/>
  <c r="AD61" i="196"/>
  <c r="AD62" i="196"/>
  <c r="AD63" i="196"/>
  <c r="AD64" i="196"/>
  <c r="AD65" i="196"/>
  <c r="AD66" i="196"/>
  <c r="AD67" i="196"/>
  <c r="AD68" i="196"/>
  <c r="AD69" i="196"/>
  <c r="AD70" i="196"/>
  <c r="AD71" i="196"/>
  <c r="AD72" i="196"/>
  <c r="AD73" i="196"/>
  <c r="AD74" i="196"/>
  <c r="AD75" i="196"/>
  <c r="G103" i="167"/>
  <c r="I103" i="167"/>
  <c r="AD80" i="196"/>
  <c r="AD81" i="196"/>
  <c r="AD83" i="196"/>
  <c r="AD7" i="203"/>
  <c r="AD8" i="203"/>
  <c r="AD9" i="203"/>
  <c r="AD10" i="203"/>
  <c r="AD11" i="203"/>
  <c r="AD12" i="203"/>
  <c r="AD13" i="203"/>
  <c r="AD14" i="203"/>
  <c r="AD15" i="203"/>
  <c r="AD16" i="203"/>
  <c r="AD17" i="203"/>
  <c r="AD18" i="203"/>
  <c r="AD19" i="203"/>
  <c r="AD20" i="203"/>
  <c r="AD21" i="203"/>
  <c r="AD22" i="203"/>
  <c r="AD23" i="203"/>
  <c r="AD24" i="203"/>
  <c r="AD25" i="203"/>
  <c r="AD26" i="203"/>
  <c r="AD27" i="203"/>
  <c r="AD28" i="203"/>
  <c r="AD29" i="203"/>
  <c r="AD30" i="203"/>
  <c r="AD31" i="203"/>
  <c r="AD32" i="203"/>
  <c r="AD33" i="203"/>
  <c r="AD34" i="203"/>
  <c r="AD35" i="203"/>
  <c r="AD36" i="203"/>
  <c r="AD37" i="203"/>
  <c r="AD38" i="203"/>
  <c r="AD39" i="203"/>
  <c r="AD40" i="203"/>
  <c r="AD41" i="203"/>
  <c r="AD42" i="203"/>
  <c r="AD43" i="203"/>
  <c r="AD44" i="203"/>
  <c r="AD45" i="203"/>
  <c r="AD46" i="203"/>
  <c r="AD47" i="203"/>
  <c r="AD48" i="203"/>
  <c r="AD49" i="203"/>
  <c r="AD50" i="203"/>
  <c r="AD51" i="203"/>
  <c r="AD52" i="203"/>
  <c r="AD53" i="203"/>
  <c r="AD54" i="203"/>
  <c r="AD55" i="203"/>
  <c r="AD56" i="203"/>
  <c r="AD57" i="203"/>
  <c r="AD58" i="203"/>
  <c r="AD59" i="203"/>
  <c r="AD60" i="203"/>
  <c r="AD61" i="203"/>
  <c r="AD62" i="203"/>
  <c r="AD63" i="203"/>
  <c r="AD64" i="203"/>
  <c r="AD65" i="203"/>
  <c r="AD66" i="203"/>
  <c r="AD67" i="203"/>
  <c r="AD68" i="203"/>
  <c r="AD69" i="203"/>
  <c r="AD70" i="203"/>
  <c r="AD71" i="203"/>
  <c r="AD72" i="203"/>
  <c r="AD73" i="203"/>
  <c r="AD74" i="203"/>
  <c r="AD75" i="203"/>
  <c r="AD76" i="203"/>
  <c r="G104" i="167"/>
  <c r="I104" i="167"/>
  <c r="AD81" i="203"/>
  <c r="AF16" i="223" s="1"/>
  <c r="AD83" i="203"/>
  <c r="AD7" i="243"/>
  <c r="AD8" i="243"/>
  <c r="AD9" i="243"/>
  <c r="AD10" i="243"/>
  <c r="AD11" i="243"/>
  <c r="AD12" i="243"/>
  <c r="AD13" i="243"/>
  <c r="AD14" i="243"/>
  <c r="AD15" i="243"/>
  <c r="AD16" i="243"/>
  <c r="AD17" i="243"/>
  <c r="AD18" i="243"/>
  <c r="AD19" i="243"/>
  <c r="AD20" i="243"/>
  <c r="AD21" i="243"/>
  <c r="AD22" i="243"/>
  <c r="AD23" i="243"/>
  <c r="AD24" i="243"/>
  <c r="AD25" i="243"/>
  <c r="AD26" i="243"/>
  <c r="AD27" i="243"/>
  <c r="AD28" i="243"/>
  <c r="AD29" i="243"/>
  <c r="AD30" i="243"/>
  <c r="AD31" i="243"/>
  <c r="AD32" i="243"/>
  <c r="AD33" i="243"/>
  <c r="AD34" i="243"/>
  <c r="AD35" i="243"/>
  <c r="AD36" i="243"/>
  <c r="AD37" i="243"/>
  <c r="AD38" i="243"/>
  <c r="AD39" i="243"/>
  <c r="AD40" i="243"/>
  <c r="AD41" i="243"/>
  <c r="AD42" i="243"/>
  <c r="AD43" i="243"/>
  <c r="AD44" i="243"/>
  <c r="AD45" i="243"/>
  <c r="AD46" i="243"/>
  <c r="AD47" i="243"/>
  <c r="AD48" i="243"/>
  <c r="AD49" i="243"/>
  <c r="AD50" i="243"/>
  <c r="AD51" i="243"/>
  <c r="AD52" i="243"/>
  <c r="AD53" i="243"/>
  <c r="AD54" i="243"/>
  <c r="AD55" i="243"/>
  <c r="AD56" i="243"/>
  <c r="AD57" i="243"/>
  <c r="AD58" i="243"/>
  <c r="AD59" i="243"/>
  <c r="AD60" i="243"/>
  <c r="AD61" i="243"/>
  <c r="AD62" i="243"/>
  <c r="AD63" i="243"/>
  <c r="AD64" i="243"/>
  <c r="AD65" i="243"/>
  <c r="AD66" i="243"/>
  <c r="AD67" i="243"/>
  <c r="AD68" i="243"/>
  <c r="AD69" i="243"/>
  <c r="AD70" i="243"/>
  <c r="AD71" i="243"/>
  <c r="AD72" i="243"/>
  <c r="AD73" i="243"/>
  <c r="AD74" i="243"/>
  <c r="AD75" i="243"/>
  <c r="AD76" i="243"/>
  <c r="AD78" i="243"/>
  <c r="G105" i="167"/>
  <c r="I105" i="167"/>
  <c r="AD81" i="243"/>
  <c r="AD82" i="243"/>
  <c r="AD83" i="243"/>
  <c r="AD7" i="209"/>
  <c r="AD9" i="209"/>
  <c r="AD10" i="209"/>
  <c r="AD11" i="209"/>
  <c r="AD13" i="209"/>
  <c r="AD15" i="209"/>
  <c r="AD17" i="209"/>
  <c r="AD18" i="209"/>
  <c r="AD19" i="209"/>
  <c r="AD21" i="209"/>
  <c r="AD23" i="209"/>
  <c r="AD25" i="209"/>
  <c r="AD26" i="209"/>
  <c r="AD27" i="209"/>
  <c r="AD29" i="209"/>
  <c r="AD31" i="209"/>
  <c r="AD33" i="209"/>
  <c r="AD34" i="209"/>
  <c r="AD35" i="209"/>
  <c r="AD37" i="209"/>
  <c r="AD39" i="209"/>
  <c r="AD41" i="209"/>
  <c r="AD42" i="209"/>
  <c r="AD43" i="209"/>
  <c r="AD45" i="209"/>
  <c r="AD47" i="209"/>
  <c r="AD49" i="209"/>
  <c r="AD50" i="209"/>
  <c r="AD51" i="209"/>
  <c r="AD52" i="209"/>
  <c r="AD54" i="209"/>
  <c r="AD55" i="209"/>
  <c r="AD56" i="209"/>
  <c r="AD58" i="209"/>
  <c r="AD59" i="209"/>
  <c r="AD60" i="209"/>
  <c r="AD62" i="209"/>
  <c r="AD63" i="209"/>
  <c r="AD64" i="209"/>
  <c r="AD66" i="209"/>
  <c r="AD67" i="209"/>
  <c r="AD68" i="209"/>
  <c r="AD70" i="209"/>
  <c r="AD71" i="209"/>
  <c r="AD72" i="209"/>
  <c r="AD74" i="209"/>
  <c r="AD75" i="209"/>
  <c r="G106" i="167"/>
  <c r="I106" i="167"/>
  <c r="AD81" i="209"/>
  <c r="AD83" i="209"/>
  <c r="AD7" i="229"/>
  <c r="AD8" i="229"/>
  <c r="AD9" i="229"/>
  <c r="AD10" i="229"/>
  <c r="AD11" i="229"/>
  <c r="AD12" i="229"/>
  <c r="AD13" i="229"/>
  <c r="AD14" i="229"/>
  <c r="AD15" i="229"/>
  <c r="AD16" i="229"/>
  <c r="AD17" i="229"/>
  <c r="AD18" i="229"/>
  <c r="AD19" i="229"/>
  <c r="AD20" i="229"/>
  <c r="AD21" i="229"/>
  <c r="AD22" i="229"/>
  <c r="AD23" i="229"/>
  <c r="AD24" i="229"/>
  <c r="AD25" i="229"/>
  <c r="AD26" i="229"/>
  <c r="AD27" i="229"/>
  <c r="AD28" i="229"/>
  <c r="AD29" i="229"/>
  <c r="AD30" i="229"/>
  <c r="AD31" i="229"/>
  <c r="AD32" i="229"/>
  <c r="AD33" i="229"/>
  <c r="AD34" i="229"/>
  <c r="AD35" i="229"/>
  <c r="AD36" i="229"/>
  <c r="AD37" i="229"/>
  <c r="AD38" i="229"/>
  <c r="AD39" i="229"/>
  <c r="AD40" i="229"/>
  <c r="AD41" i="229"/>
  <c r="AD42" i="229"/>
  <c r="AD43" i="229"/>
  <c r="AD44" i="229"/>
  <c r="AD45" i="229"/>
  <c r="AD46" i="229"/>
  <c r="AD47" i="229"/>
  <c r="AD48" i="229"/>
  <c r="AD49" i="229"/>
  <c r="AD50" i="229"/>
  <c r="AD51" i="229"/>
  <c r="AD52" i="229"/>
  <c r="AD53" i="229"/>
  <c r="AD54" i="229"/>
  <c r="AD55" i="229"/>
  <c r="AD56" i="229"/>
  <c r="AD57" i="229"/>
  <c r="AD58" i="229"/>
  <c r="AD59" i="229"/>
  <c r="AD60" i="229"/>
  <c r="AD61" i="229"/>
  <c r="AD62" i="229"/>
  <c r="AD63" i="229"/>
  <c r="AD64" i="229"/>
  <c r="AD65" i="229"/>
  <c r="AD66" i="229"/>
  <c r="AD67" i="229"/>
  <c r="AD68" i="229"/>
  <c r="AD69" i="229"/>
  <c r="AD70" i="229"/>
  <c r="AD71" i="229"/>
  <c r="AD72" i="229"/>
  <c r="AD73" i="229"/>
  <c r="AD74" i="229"/>
  <c r="AD75" i="229"/>
  <c r="AD76" i="229"/>
  <c r="G107" i="167"/>
  <c r="I107" i="167"/>
  <c r="AD81" i="229"/>
  <c r="AD83" i="229"/>
  <c r="AD7" i="230"/>
  <c r="AD8" i="230"/>
  <c r="AD9" i="230"/>
  <c r="AD10" i="230"/>
  <c r="AD11" i="230"/>
  <c r="AD12" i="230"/>
  <c r="AD13" i="230"/>
  <c r="AD14" i="230"/>
  <c r="AD15" i="230"/>
  <c r="AD16" i="230"/>
  <c r="AD17" i="230"/>
  <c r="AD18" i="230"/>
  <c r="AD19" i="230"/>
  <c r="AD20" i="230"/>
  <c r="AD21" i="230"/>
  <c r="AD22" i="230"/>
  <c r="AD23" i="230"/>
  <c r="AD24" i="230"/>
  <c r="AD25" i="230"/>
  <c r="AD26" i="230"/>
  <c r="AD27" i="230"/>
  <c r="AD28" i="230"/>
  <c r="AD29" i="230"/>
  <c r="AD30" i="230"/>
  <c r="AD31" i="230"/>
  <c r="AD32" i="230"/>
  <c r="AD33" i="230"/>
  <c r="AD34" i="230"/>
  <c r="AD35" i="230"/>
  <c r="AD36" i="230"/>
  <c r="AD37" i="230"/>
  <c r="AD38" i="230"/>
  <c r="AD39" i="230"/>
  <c r="AD40" i="230"/>
  <c r="AD41" i="230"/>
  <c r="AD42" i="230"/>
  <c r="AD43" i="230"/>
  <c r="AD44" i="230"/>
  <c r="AD45" i="230"/>
  <c r="AD46" i="230"/>
  <c r="AD47" i="230"/>
  <c r="AD48" i="230"/>
  <c r="AD49" i="230"/>
  <c r="AD50" i="230"/>
  <c r="AD51" i="230"/>
  <c r="AD52" i="230"/>
  <c r="AD53" i="230"/>
  <c r="AD54" i="230"/>
  <c r="AD55" i="230"/>
  <c r="AD56" i="230"/>
  <c r="AD57" i="230"/>
  <c r="AD58" i="230"/>
  <c r="AD59" i="230"/>
  <c r="AD60" i="230"/>
  <c r="AD61" i="230"/>
  <c r="AD62" i="230"/>
  <c r="AD63" i="230"/>
  <c r="AD64" i="230"/>
  <c r="AD65" i="230"/>
  <c r="AD66" i="230"/>
  <c r="AD67" i="230"/>
  <c r="AD68" i="230"/>
  <c r="AD69" i="230"/>
  <c r="AD70" i="230"/>
  <c r="AD71" i="230"/>
  <c r="AD72" i="230"/>
  <c r="AD73" i="230"/>
  <c r="AD74" i="230"/>
  <c r="AD75" i="230"/>
  <c r="AD76" i="230"/>
  <c r="G108" i="167"/>
  <c r="I108" i="167"/>
  <c r="AD80" i="230"/>
  <c r="AD81" i="230"/>
  <c r="AD83" i="230"/>
  <c r="AD7" i="231"/>
  <c r="AD9" i="231"/>
  <c r="AD11" i="231"/>
  <c r="AD13" i="231"/>
  <c r="AD15" i="231"/>
  <c r="AD17" i="231"/>
  <c r="AD19" i="231"/>
  <c r="AD21" i="231"/>
  <c r="AD23" i="231"/>
  <c r="AD25" i="231"/>
  <c r="AD27" i="231"/>
  <c r="AD29" i="231"/>
  <c r="AD31" i="231"/>
  <c r="AD33" i="231"/>
  <c r="AD35" i="231"/>
  <c r="AD37" i="231"/>
  <c r="AD39" i="231"/>
  <c r="AD41" i="231"/>
  <c r="AD43" i="231"/>
  <c r="AD45" i="231"/>
  <c r="AD47" i="231"/>
  <c r="AD49" i="231"/>
  <c r="AD51" i="231"/>
  <c r="AD53" i="231"/>
  <c r="AD55" i="231"/>
  <c r="AD57" i="231"/>
  <c r="AD59" i="231"/>
  <c r="AD61" i="231"/>
  <c r="AD63" i="231"/>
  <c r="AD65" i="231"/>
  <c r="AD67" i="231"/>
  <c r="AD69" i="231"/>
  <c r="AD71" i="231"/>
  <c r="AD73" i="231"/>
  <c r="AD75" i="231"/>
  <c r="AD78" i="231"/>
  <c r="G109" i="167"/>
  <c r="I109" i="167"/>
  <c r="AD81" i="231"/>
  <c r="AD82" i="231"/>
  <c r="AD83" i="231"/>
  <c r="AD8" i="232"/>
  <c r="AD9" i="232"/>
  <c r="AD10" i="232"/>
  <c r="AD12" i="232"/>
  <c r="AD13" i="232"/>
  <c r="AD14" i="232"/>
  <c r="AD16" i="232"/>
  <c r="AD17" i="232"/>
  <c r="AD18" i="232"/>
  <c r="AD20" i="232"/>
  <c r="AD21" i="232"/>
  <c r="AD22" i="232"/>
  <c r="AD24" i="232"/>
  <c r="AD25" i="232"/>
  <c r="AD26" i="232"/>
  <c r="AD28" i="232"/>
  <c r="AD29" i="232"/>
  <c r="AD30" i="232"/>
  <c r="AD32" i="232"/>
  <c r="AD33" i="232"/>
  <c r="AD34" i="232"/>
  <c r="AD36" i="232"/>
  <c r="AD37" i="232"/>
  <c r="AD38" i="232"/>
  <c r="AD40" i="232"/>
  <c r="AD41" i="232"/>
  <c r="AD42" i="232"/>
  <c r="AD44" i="232"/>
  <c r="AD45" i="232"/>
  <c r="AD46" i="232"/>
  <c r="AD48" i="232"/>
  <c r="AD49" i="232"/>
  <c r="AD50" i="232"/>
  <c r="AD52" i="232"/>
  <c r="AD53" i="232"/>
  <c r="AD54" i="232"/>
  <c r="AD56" i="232"/>
  <c r="AD57" i="232"/>
  <c r="AD58" i="232"/>
  <c r="AD60" i="232"/>
  <c r="AD61" i="232"/>
  <c r="AD62" i="232"/>
  <c r="AD64" i="232"/>
  <c r="AD65" i="232"/>
  <c r="AD66" i="232"/>
  <c r="AD68" i="232"/>
  <c r="AD69" i="232"/>
  <c r="AD70" i="232"/>
  <c r="AD72" i="232"/>
  <c r="AD73" i="232"/>
  <c r="AD74" i="232"/>
  <c r="G110" i="167"/>
  <c r="I110" i="167"/>
  <c r="AD80" i="232"/>
  <c r="AD81" i="232"/>
  <c r="AD83" i="232"/>
  <c r="AD7" i="239"/>
  <c r="AD8" i="239"/>
  <c r="AD9" i="239"/>
  <c r="AD10" i="239"/>
  <c r="AD11" i="239"/>
  <c r="AD13" i="239"/>
  <c r="AD14" i="239"/>
  <c r="AD16" i="239"/>
  <c r="AD17" i="239"/>
  <c r="AD19" i="239"/>
  <c r="AD20" i="239"/>
  <c r="AD22" i="239"/>
  <c r="AD23" i="239"/>
  <c r="AD24" i="239"/>
  <c r="AD25" i="239"/>
  <c r="AD26" i="239"/>
  <c r="AD27" i="239"/>
  <c r="AD28" i="239"/>
  <c r="AD30" i="239"/>
  <c r="AD31" i="239"/>
  <c r="AD32" i="239"/>
  <c r="AD33" i="239"/>
  <c r="AD35" i="239"/>
  <c r="AD37" i="239"/>
  <c r="AD38" i="239"/>
  <c r="AD40" i="239"/>
  <c r="AD41" i="239"/>
  <c r="AD43" i="239"/>
  <c r="AD45" i="239"/>
  <c r="AD47" i="239"/>
  <c r="AD49" i="239"/>
  <c r="AD51" i="239"/>
  <c r="AD53" i="239"/>
  <c r="AD55" i="239"/>
  <c r="AD57" i="239"/>
  <c r="AD59" i="239"/>
  <c r="AD61" i="239"/>
  <c r="AD63" i="239"/>
  <c r="AD65" i="239"/>
  <c r="AD67" i="239"/>
  <c r="AD69" i="239"/>
  <c r="AD71" i="239"/>
  <c r="AD73" i="239"/>
  <c r="AD75" i="239"/>
  <c r="G111" i="167"/>
  <c r="I111" i="167"/>
  <c r="AD81" i="239"/>
  <c r="AD83" i="239"/>
  <c r="AD7" i="204"/>
  <c r="AD9" i="204"/>
  <c r="AD10" i="204"/>
  <c r="AD11" i="204"/>
  <c r="AD13" i="204"/>
  <c r="AD14" i="204"/>
  <c r="AD15" i="204"/>
  <c r="AD17" i="204"/>
  <c r="AD18" i="204"/>
  <c r="AD19" i="204"/>
  <c r="AD21" i="204"/>
  <c r="AD22" i="204"/>
  <c r="AD23" i="204"/>
  <c r="AD25" i="204"/>
  <c r="AD26" i="204"/>
  <c r="AD27" i="204"/>
  <c r="AD29" i="204"/>
  <c r="AD30" i="204"/>
  <c r="AD31" i="204"/>
  <c r="AD33" i="204"/>
  <c r="AD34" i="204"/>
  <c r="AD36" i="204"/>
  <c r="AD37" i="204"/>
  <c r="AD38" i="204"/>
  <c r="AD40" i="204"/>
  <c r="AD41" i="204"/>
  <c r="AD42" i="204"/>
  <c r="AD44" i="204"/>
  <c r="AD45" i="204"/>
  <c r="AD46" i="204"/>
  <c r="AD48" i="204"/>
  <c r="AD49" i="204"/>
  <c r="AD50" i="204"/>
  <c r="AD52" i="204"/>
  <c r="AD53" i="204"/>
  <c r="AD54" i="204"/>
  <c r="AD56" i="204"/>
  <c r="AD57" i="204"/>
  <c r="AD58" i="204"/>
  <c r="AD60" i="204"/>
  <c r="AD61" i="204"/>
  <c r="AD62" i="204"/>
  <c r="AD64" i="204"/>
  <c r="AD65" i="204"/>
  <c r="AD66" i="204"/>
  <c r="AD68" i="204"/>
  <c r="AD69" i="204"/>
  <c r="AD70" i="204"/>
  <c r="AD72" i="204"/>
  <c r="AD73" i="204"/>
  <c r="AD74" i="204"/>
  <c r="G112" i="167"/>
  <c r="I112" i="167"/>
  <c r="AD81" i="204"/>
  <c r="AD82" i="204"/>
  <c r="AD83" i="204"/>
  <c r="AD7" i="200"/>
  <c r="AD8" i="200"/>
  <c r="AD9" i="200"/>
  <c r="AD10" i="200"/>
  <c r="AD11" i="200"/>
  <c r="AD13" i="200"/>
  <c r="AD14" i="200"/>
  <c r="AD15" i="200"/>
  <c r="AD17" i="200"/>
  <c r="AD18" i="200"/>
  <c r="AD19" i="200"/>
  <c r="AD20" i="200"/>
  <c r="AD22" i="200"/>
  <c r="AD23" i="200"/>
  <c r="AD24" i="200"/>
  <c r="AD26" i="200"/>
  <c r="AD27" i="200"/>
  <c r="AD28" i="200"/>
  <c r="AD30" i="200"/>
  <c r="AD31" i="200"/>
  <c r="AD32" i="200"/>
  <c r="AD34" i="200"/>
  <c r="AD35" i="200"/>
  <c r="AD36" i="200"/>
  <c r="AD38" i="200"/>
  <c r="AD39" i="200"/>
  <c r="AD40" i="200"/>
  <c r="AD42" i="200"/>
  <c r="AD43" i="200"/>
  <c r="AD44" i="200"/>
  <c r="AD46" i="200"/>
  <c r="AD47" i="200"/>
  <c r="AD48" i="200"/>
  <c r="AD50" i="200"/>
  <c r="AD51" i="200"/>
  <c r="AD52" i="200"/>
  <c r="AD54" i="200"/>
  <c r="AD55" i="200"/>
  <c r="AD56" i="200"/>
  <c r="AD58" i="200"/>
  <c r="AD59" i="200"/>
  <c r="AD60" i="200"/>
  <c r="AD62" i="200"/>
  <c r="AD63" i="200"/>
  <c r="AD64" i="200"/>
  <c r="AD66" i="200"/>
  <c r="AD67" i="200"/>
  <c r="AD68" i="200"/>
  <c r="AD70" i="200"/>
  <c r="AD71" i="200"/>
  <c r="AD72" i="200"/>
  <c r="AD74" i="200"/>
  <c r="AD75" i="200"/>
  <c r="AD78" i="200"/>
  <c r="G113" i="167"/>
  <c r="I113" i="167"/>
  <c r="AD81" i="200"/>
  <c r="AD82" i="200"/>
  <c r="AD83" i="200"/>
  <c r="AD7" i="205"/>
  <c r="AD8" i="205"/>
  <c r="AD9" i="205"/>
  <c r="AD10" i="205"/>
  <c r="AD11" i="205"/>
  <c r="AD12" i="205"/>
  <c r="AD13" i="205"/>
  <c r="AD14" i="205"/>
  <c r="AD15" i="205"/>
  <c r="AD16" i="205"/>
  <c r="AD17" i="205"/>
  <c r="AD18" i="205"/>
  <c r="AD19" i="205"/>
  <c r="AD20" i="205"/>
  <c r="AD21" i="205"/>
  <c r="AD22" i="205"/>
  <c r="AD23" i="205"/>
  <c r="AD24" i="205"/>
  <c r="AD25" i="205"/>
  <c r="AD26" i="205"/>
  <c r="AD27" i="205"/>
  <c r="AD28" i="205"/>
  <c r="AD29" i="205"/>
  <c r="AD30" i="205"/>
  <c r="AD31" i="205"/>
  <c r="AD32" i="205"/>
  <c r="AD33" i="205"/>
  <c r="AD34" i="205"/>
  <c r="AD35" i="205"/>
  <c r="AD36" i="205"/>
  <c r="AD37" i="205"/>
  <c r="AD38" i="205"/>
  <c r="AD39" i="205"/>
  <c r="AD40" i="205"/>
  <c r="AD41" i="205"/>
  <c r="AD42" i="205"/>
  <c r="AD43" i="205"/>
  <c r="AD44" i="205"/>
  <c r="AD45" i="205"/>
  <c r="AD46" i="205"/>
  <c r="AD47" i="205"/>
  <c r="AD48" i="205"/>
  <c r="AD49" i="205"/>
  <c r="AD50" i="205"/>
  <c r="AD51" i="205"/>
  <c r="AD52" i="205"/>
  <c r="AD53" i="205"/>
  <c r="AD54" i="205"/>
  <c r="AD55" i="205"/>
  <c r="AD56" i="205"/>
  <c r="AD57" i="205"/>
  <c r="AD58" i="205"/>
  <c r="AD59" i="205"/>
  <c r="AD60" i="205"/>
  <c r="AD61" i="205"/>
  <c r="AD62" i="205"/>
  <c r="AD63" i="205"/>
  <c r="AD64" i="205"/>
  <c r="AD65" i="205"/>
  <c r="AD66" i="205"/>
  <c r="AD67" i="205"/>
  <c r="AD68" i="205"/>
  <c r="AD69" i="205"/>
  <c r="AD70" i="205"/>
  <c r="AD71" i="205"/>
  <c r="AD72" i="205"/>
  <c r="AD73" i="205"/>
  <c r="AD74" i="205"/>
  <c r="AD75" i="205"/>
  <c r="AD76" i="205"/>
  <c r="G114" i="167"/>
  <c r="I114" i="167"/>
  <c r="AD81" i="205"/>
  <c r="AD83" i="205"/>
  <c r="AD7" i="206"/>
  <c r="AD8" i="206"/>
  <c r="AD9" i="206"/>
  <c r="AD10" i="206"/>
  <c r="AD11" i="206"/>
  <c r="AD12" i="206"/>
  <c r="AD13" i="206"/>
  <c r="AD14" i="206"/>
  <c r="AD15" i="206"/>
  <c r="AD16" i="206"/>
  <c r="AD17" i="206"/>
  <c r="AD18" i="206"/>
  <c r="AD19" i="206"/>
  <c r="AD20" i="206"/>
  <c r="AD21" i="206"/>
  <c r="AD22" i="206"/>
  <c r="AD23" i="206"/>
  <c r="AD24" i="206"/>
  <c r="AD25" i="206"/>
  <c r="AD26" i="206"/>
  <c r="AD27" i="206"/>
  <c r="AD28" i="206"/>
  <c r="AD29" i="206"/>
  <c r="AD30" i="206"/>
  <c r="AD31" i="206"/>
  <c r="AD32" i="206"/>
  <c r="AD33" i="206"/>
  <c r="AD34" i="206"/>
  <c r="AD35" i="206"/>
  <c r="AD36" i="206"/>
  <c r="AD37" i="206"/>
  <c r="AD38" i="206"/>
  <c r="AD39" i="206"/>
  <c r="AD40" i="206"/>
  <c r="AD41" i="206"/>
  <c r="AD42" i="206"/>
  <c r="AD43" i="206"/>
  <c r="AD44" i="206"/>
  <c r="AD45" i="206"/>
  <c r="AD46" i="206"/>
  <c r="AD47" i="206"/>
  <c r="AD48" i="206"/>
  <c r="AD49" i="206"/>
  <c r="AD50" i="206"/>
  <c r="AD51" i="206"/>
  <c r="AD52" i="206"/>
  <c r="AD53" i="206"/>
  <c r="AD54" i="206"/>
  <c r="AD55" i="206"/>
  <c r="AD56" i="206"/>
  <c r="AD57" i="206"/>
  <c r="AD58" i="206"/>
  <c r="AD59" i="206"/>
  <c r="AD60" i="206"/>
  <c r="AD61" i="206"/>
  <c r="AD62" i="206"/>
  <c r="AD63" i="206"/>
  <c r="AD64" i="206"/>
  <c r="AD65" i="206"/>
  <c r="AD66" i="206"/>
  <c r="AD67" i="206"/>
  <c r="AD68" i="206"/>
  <c r="AD69" i="206"/>
  <c r="AD70" i="206"/>
  <c r="AD71" i="206"/>
  <c r="AD72" i="206"/>
  <c r="AD73" i="206"/>
  <c r="AD74" i="206"/>
  <c r="AD75" i="206"/>
  <c r="AD76" i="206"/>
  <c r="G115" i="167"/>
  <c r="I115" i="167"/>
  <c r="AD81" i="206"/>
  <c r="AD7" i="207"/>
  <c r="AD8" i="207"/>
  <c r="AD9" i="207"/>
  <c r="AD10" i="207"/>
  <c r="AD11" i="207"/>
  <c r="AD12" i="207"/>
  <c r="AD13" i="207"/>
  <c r="AD14" i="207"/>
  <c r="AD15" i="207"/>
  <c r="AD16" i="207"/>
  <c r="AD17" i="207"/>
  <c r="AD18" i="207"/>
  <c r="AD19" i="207"/>
  <c r="AD20" i="207"/>
  <c r="AD21" i="207"/>
  <c r="AD22" i="207"/>
  <c r="AD23" i="207"/>
  <c r="AD24" i="207"/>
  <c r="AD25" i="207"/>
  <c r="AD26" i="207"/>
  <c r="AD27" i="207"/>
  <c r="AD28" i="207"/>
  <c r="AD29" i="207"/>
  <c r="AD30" i="207"/>
  <c r="AD31" i="207"/>
  <c r="AD32" i="207"/>
  <c r="AD33" i="207"/>
  <c r="AD34" i="207"/>
  <c r="AD35" i="207"/>
  <c r="AD36" i="207"/>
  <c r="AD37" i="207"/>
  <c r="AD38" i="207"/>
  <c r="AD39" i="207"/>
  <c r="AD40" i="207"/>
  <c r="AD41" i="207"/>
  <c r="AD42" i="207"/>
  <c r="AD43" i="207"/>
  <c r="AD44" i="207"/>
  <c r="AD45" i="207"/>
  <c r="AD46" i="207"/>
  <c r="AD47" i="207"/>
  <c r="AD48" i="207"/>
  <c r="AD49" i="207"/>
  <c r="AD50" i="207"/>
  <c r="AD51" i="207"/>
  <c r="AD52" i="207"/>
  <c r="AD53" i="207"/>
  <c r="AD54" i="207"/>
  <c r="AD55" i="207"/>
  <c r="AD56" i="207"/>
  <c r="AD57" i="207"/>
  <c r="AD58" i="207"/>
  <c r="AD59" i="207"/>
  <c r="AD60" i="207"/>
  <c r="AD61" i="207"/>
  <c r="AD62" i="207"/>
  <c r="AD63" i="207"/>
  <c r="AD64" i="207"/>
  <c r="AD65" i="207"/>
  <c r="AD66" i="207"/>
  <c r="AD67" i="207"/>
  <c r="AD68" i="207"/>
  <c r="AD69" i="207"/>
  <c r="AD70" i="207"/>
  <c r="AD71" i="207"/>
  <c r="AD72" i="207"/>
  <c r="AD73" i="207"/>
  <c r="AD74" i="207"/>
  <c r="AD75" i="207"/>
  <c r="AD76" i="207"/>
  <c r="AD78" i="207"/>
  <c r="G116" i="167"/>
  <c r="I116" i="167"/>
  <c r="AD81" i="207"/>
  <c r="AD83" i="207"/>
  <c r="AD10" i="195"/>
  <c r="AD12" i="195"/>
  <c r="AD14" i="195"/>
  <c r="AD16" i="195"/>
  <c r="AD17" i="195"/>
  <c r="AD18" i="195"/>
  <c r="AD20" i="195"/>
  <c r="AD22" i="195"/>
  <c r="AD24" i="195"/>
  <c r="AD26" i="195"/>
  <c r="AD28" i="195"/>
  <c r="AD30" i="195"/>
  <c r="AD32" i="195"/>
  <c r="AD33" i="195"/>
  <c r="AD34" i="195"/>
  <c r="AD36" i="195"/>
  <c r="AD38" i="195"/>
  <c r="AD40" i="195"/>
  <c r="AD42" i="195"/>
  <c r="AD44" i="195"/>
  <c r="AD46" i="195"/>
  <c r="AD48" i="195"/>
  <c r="AD49" i="195"/>
  <c r="AD50" i="195"/>
  <c r="AD52" i="195"/>
  <c r="AD54" i="195"/>
  <c r="AD56" i="195"/>
  <c r="AD58" i="195"/>
  <c r="AD60" i="195"/>
  <c r="AD62" i="195"/>
  <c r="AD64" i="195"/>
  <c r="AD65" i="195"/>
  <c r="AD66" i="195"/>
  <c r="AD68" i="195"/>
  <c r="AD70" i="195"/>
  <c r="AD72" i="195"/>
  <c r="AD74" i="195"/>
  <c r="AD78" i="195"/>
  <c r="G117" i="167"/>
  <c r="I117" i="167"/>
  <c r="AD81" i="195"/>
  <c r="AD82" i="195"/>
  <c r="AD83" i="195"/>
  <c r="AD7" i="208"/>
  <c r="AD8" i="208"/>
  <c r="AD9" i="208"/>
  <c r="AD10" i="208"/>
  <c r="AD11" i="208"/>
  <c r="AD12" i="208"/>
  <c r="AD13" i="208"/>
  <c r="AD14" i="208"/>
  <c r="AD15" i="208"/>
  <c r="AD16" i="208"/>
  <c r="AD17" i="208"/>
  <c r="AD18" i="208"/>
  <c r="AD19" i="208"/>
  <c r="AD20" i="208"/>
  <c r="AD21" i="208"/>
  <c r="AD22" i="208"/>
  <c r="AD23" i="208"/>
  <c r="AD24" i="208"/>
  <c r="AD25" i="208"/>
  <c r="AD26" i="208"/>
  <c r="AD27" i="208"/>
  <c r="AD28" i="208"/>
  <c r="AD29" i="208"/>
  <c r="AD30" i="208"/>
  <c r="AD31" i="208"/>
  <c r="AD32" i="208"/>
  <c r="AD33" i="208"/>
  <c r="AD34" i="208"/>
  <c r="AD35" i="208"/>
  <c r="AD36" i="208"/>
  <c r="AD37" i="208"/>
  <c r="AD38" i="208"/>
  <c r="AD39" i="208"/>
  <c r="AD40" i="208"/>
  <c r="AD41" i="208"/>
  <c r="AD42" i="208"/>
  <c r="AD43" i="208"/>
  <c r="AD44" i="208"/>
  <c r="AD45" i="208"/>
  <c r="AD46" i="208"/>
  <c r="AD47" i="208"/>
  <c r="AD48" i="208"/>
  <c r="AD49" i="208"/>
  <c r="AD50" i="208"/>
  <c r="AD51" i="208"/>
  <c r="AD52" i="208"/>
  <c r="AD53" i="208"/>
  <c r="AD54" i="208"/>
  <c r="AD55" i="208"/>
  <c r="AD56" i="208"/>
  <c r="AD57" i="208"/>
  <c r="AD58" i="208"/>
  <c r="AD59" i="208"/>
  <c r="AD60" i="208"/>
  <c r="AD61" i="208"/>
  <c r="AD62" i="208"/>
  <c r="AD63" i="208"/>
  <c r="AD64" i="208"/>
  <c r="AD65" i="208"/>
  <c r="AD66" i="208"/>
  <c r="AD67" i="208"/>
  <c r="AD68" i="208"/>
  <c r="AD69" i="208"/>
  <c r="AD70" i="208"/>
  <c r="AD71" i="208"/>
  <c r="AD72" i="208"/>
  <c r="AD73" i="208"/>
  <c r="AD74" i="208"/>
  <c r="AD75" i="208"/>
  <c r="AD76" i="208"/>
  <c r="G118" i="167"/>
  <c r="I118" i="167"/>
  <c r="AD80" i="208"/>
  <c r="AD81" i="208"/>
  <c r="AD83" i="208"/>
  <c r="AD7" i="201"/>
  <c r="AD8" i="201"/>
  <c r="AD9" i="201"/>
  <c r="AD10" i="201"/>
  <c r="AD12" i="201"/>
  <c r="AD13" i="201"/>
  <c r="AD15" i="201"/>
  <c r="AD16" i="201"/>
  <c r="AD17" i="201"/>
  <c r="AD18" i="201"/>
  <c r="AD20" i="201"/>
  <c r="AD21" i="201"/>
  <c r="AD22" i="201"/>
  <c r="AD23" i="201"/>
  <c r="AD24" i="201"/>
  <c r="AD25" i="201"/>
  <c r="AD27" i="201"/>
  <c r="AD28" i="201"/>
  <c r="AD29" i="201"/>
  <c r="AD30" i="201"/>
  <c r="AD31" i="201"/>
  <c r="AD32" i="201"/>
  <c r="AD33" i="201"/>
  <c r="AD34" i="201"/>
  <c r="AD35" i="201"/>
  <c r="AD36" i="201"/>
  <c r="AD37" i="201"/>
  <c r="AD38" i="201"/>
  <c r="AD39" i="201"/>
  <c r="AD40" i="201"/>
  <c r="AD41" i="201"/>
  <c r="AD42" i="201"/>
  <c r="AD43" i="201"/>
  <c r="AD44" i="201"/>
  <c r="AD45" i="201"/>
  <c r="AD46" i="201"/>
  <c r="AD47" i="201"/>
  <c r="AD48" i="201"/>
  <c r="AD49" i="201"/>
  <c r="AD50" i="201"/>
  <c r="AD51" i="201"/>
  <c r="AD52" i="201"/>
  <c r="AD53" i="201"/>
  <c r="AD54" i="201"/>
  <c r="AD55" i="201"/>
  <c r="AD56" i="201"/>
  <c r="AD57" i="201"/>
  <c r="AD58" i="201"/>
  <c r="AD59" i="201"/>
  <c r="AD60" i="201"/>
  <c r="AD61" i="201"/>
  <c r="AD62" i="201"/>
  <c r="AD63" i="201"/>
  <c r="AD64" i="201"/>
  <c r="AD65" i="201"/>
  <c r="AD66" i="201"/>
  <c r="AD67" i="201"/>
  <c r="AD68" i="201"/>
  <c r="AD69" i="201"/>
  <c r="AD70" i="201"/>
  <c r="AD71" i="201"/>
  <c r="AD72" i="201"/>
  <c r="AD73" i="201"/>
  <c r="AD74" i="201"/>
  <c r="AD75" i="201"/>
  <c r="G119" i="167"/>
  <c r="I119" i="167"/>
  <c r="AD80" i="201"/>
  <c r="AD81" i="201"/>
  <c r="AD83" i="201"/>
  <c r="AD7" i="202"/>
  <c r="AD8" i="202"/>
  <c r="AD9" i="202"/>
  <c r="AD10" i="202"/>
  <c r="AD11" i="202"/>
  <c r="AD12" i="202"/>
  <c r="AD13" i="202"/>
  <c r="AD14" i="202"/>
  <c r="AD15" i="202"/>
  <c r="AD16" i="202"/>
  <c r="AD17" i="202"/>
  <c r="AD18" i="202"/>
  <c r="AD19" i="202"/>
  <c r="AD20" i="202"/>
  <c r="AD21" i="202"/>
  <c r="AD22" i="202"/>
  <c r="AD23" i="202"/>
  <c r="AD24" i="202"/>
  <c r="AD25" i="202"/>
  <c r="AD26" i="202"/>
  <c r="AD27" i="202"/>
  <c r="AD28" i="202"/>
  <c r="AD29" i="202"/>
  <c r="AD30" i="202"/>
  <c r="AD31" i="202"/>
  <c r="AD32" i="202"/>
  <c r="AD33" i="202"/>
  <c r="AD34" i="202"/>
  <c r="AD35" i="202"/>
  <c r="AD36" i="202"/>
  <c r="AD37" i="202"/>
  <c r="AD38" i="202"/>
  <c r="AD39" i="202"/>
  <c r="AD40" i="202"/>
  <c r="AD41" i="202"/>
  <c r="AD42" i="202"/>
  <c r="AD43" i="202"/>
  <c r="AD44" i="202"/>
  <c r="AD45" i="202"/>
  <c r="AD46" i="202"/>
  <c r="AD47" i="202"/>
  <c r="AD48" i="202"/>
  <c r="AD49" i="202"/>
  <c r="AD50" i="202"/>
  <c r="AD51" i="202"/>
  <c r="AD52" i="202"/>
  <c r="AD53" i="202"/>
  <c r="AD54" i="202"/>
  <c r="AD55" i="202"/>
  <c r="AD56" i="202"/>
  <c r="AD57" i="202"/>
  <c r="AD58" i="202"/>
  <c r="AD59" i="202"/>
  <c r="AD60" i="202"/>
  <c r="AD61" i="202"/>
  <c r="AD62" i="202"/>
  <c r="AD63" i="202"/>
  <c r="AD64" i="202"/>
  <c r="AD65" i="202"/>
  <c r="AD66" i="202"/>
  <c r="AD67" i="202"/>
  <c r="AD68" i="202"/>
  <c r="AD69" i="202"/>
  <c r="AD70" i="202"/>
  <c r="AD71" i="202"/>
  <c r="AD72" i="202"/>
  <c r="AD73" i="202"/>
  <c r="AD74" i="202"/>
  <c r="AD75" i="202"/>
  <c r="AD76" i="202"/>
  <c r="AD78" i="202"/>
  <c r="G120" i="167"/>
  <c r="I120" i="167"/>
  <c r="AD81" i="202"/>
  <c r="AD83" i="202"/>
  <c r="AE7" i="211"/>
  <c r="AE8" i="211"/>
  <c r="AE9" i="211"/>
  <c r="AE10" i="211"/>
  <c r="AE11" i="211"/>
  <c r="AE12" i="211"/>
  <c r="AE13" i="211"/>
  <c r="AE14" i="211"/>
  <c r="AE15" i="211"/>
  <c r="AE16" i="211"/>
  <c r="AE17" i="211"/>
  <c r="AE18" i="211"/>
  <c r="AE19" i="211"/>
  <c r="AE20" i="211"/>
  <c r="AE21" i="211"/>
  <c r="AE22" i="211"/>
  <c r="AE23" i="211"/>
  <c r="AE24" i="211"/>
  <c r="AE25" i="211"/>
  <c r="AE26" i="211"/>
  <c r="AE27" i="211"/>
  <c r="AE28" i="211"/>
  <c r="AE29" i="211"/>
  <c r="AE30" i="211"/>
  <c r="AE31" i="211"/>
  <c r="AE32" i="211"/>
  <c r="AE33" i="211"/>
  <c r="AE34" i="211"/>
  <c r="AE35" i="211"/>
  <c r="AE36" i="211"/>
  <c r="AE37" i="211"/>
  <c r="AE38" i="211"/>
  <c r="AE39" i="211"/>
  <c r="AE40" i="211"/>
  <c r="AE41" i="211"/>
  <c r="AE42" i="211"/>
  <c r="AE43" i="211"/>
  <c r="AE44" i="211"/>
  <c r="AE45" i="211"/>
  <c r="AE46" i="211"/>
  <c r="AE47" i="211"/>
  <c r="AE48" i="211"/>
  <c r="AE49" i="211"/>
  <c r="AE50" i="211"/>
  <c r="AE51" i="211"/>
  <c r="AE52" i="211"/>
  <c r="AE53" i="211"/>
  <c r="AE54" i="211"/>
  <c r="AE55" i="211"/>
  <c r="AE56" i="211"/>
  <c r="AE57" i="211"/>
  <c r="AE58" i="211"/>
  <c r="AE59" i="211"/>
  <c r="AE60" i="211"/>
  <c r="AE61" i="211"/>
  <c r="AE62" i="211"/>
  <c r="AE63" i="211"/>
  <c r="AE64" i="211"/>
  <c r="AE65" i="211"/>
  <c r="AE66" i="211"/>
  <c r="AE67" i="211"/>
  <c r="AE68" i="211"/>
  <c r="AE69" i="211"/>
  <c r="AE70" i="211"/>
  <c r="AE71" i="211"/>
  <c r="AE72" i="211"/>
  <c r="AE73" i="211"/>
  <c r="AE74" i="211"/>
  <c r="AE75" i="211"/>
  <c r="AE78" i="211"/>
  <c r="G121" i="167"/>
  <c r="I121" i="167"/>
  <c r="AE81" i="211"/>
  <c r="AE83" i="211"/>
  <c r="AD7" i="194"/>
  <c r="AD9" i="194"/>
  <c r="AD10" i="194"/>
  <c r="AD11" i="194"/>
  <c r="AD13" i="194"/>
  <c r="AD14" i="194"/>
  <c r="AD15" i="194"/>
  <c r="AD17" i="194"/>
  <c r="AD18" i="194"/>
  <c r="AD19" i="194"/>
  <c r="AD21" i="194"/>
  <c r="AD22" i="194"/>
  <c r="AD23" i="194"/>
  <c r="AD25" i="194"/>
  <c r="AD26" i="194"/>
  <c r="AD27" i="194"/>
  <c r="AD29" i="194"/>
  <c r="AD30" i="194"/>
  <c r="AD31" i="194"/>
  <c r="AD33" i="194"/>
  <c r="AD34" i="194"/>
  <c r="AD35" i="194"/>
  <c r="AD37" i="194"/>
  <c r="AD38" i="194"/>
  <c r="AD39" i="194"/>
  <c r="AD41" i="194"/>
  <c r="AD42" i="194"/>
  <c r="AD43" i="194"/>
  <c r="AD45" i="194"/>
  <c r="AD46" i="194"/>
  <c r="AD47" i="194"/>
  <c r="AD49" i="194"/>
  <c r="AD50" i="194"/>
  <c r="AD51" i="194"/>
  <c r="AD53" i="194"/>
  <c r="AD54" i="194"/>
  <c r="AD55" i="194"/>
  <c r="AD57" i="194"/>
  <c r="AD58" i="194"/>
  <c r="AD59" i="194"/>
  <c r="AD61" i="194"/>
  <c r="AD62" i="194"/>
  <c r="AD63" i="194"/>
  <c r="AD65" i="194"/>
  <c r="AD66" i="194"/>
  <c r="AD67" i="194"/>
  <c r="AD69" i="194"/>
  <c r="AD70" i="194"/>
  <c r="AD71" i="194"/>
  <c r="AD73" i="194"/>
  <c r="AD74" i="194"/>
  <c r="AD75" i="194"/>
  <c r="G122" i="167"/>
  <c r="I122" i="167"/>
  <c r="AD81" i="194"/>
  <c r="AD83" i="194"/>
  <c r="AD8" i="193"/>
  <c r="AD9" i="193"/>
  <c r="AD10" i="193"/>
  <c r="AD12" i="193"/>
  <c r="AD13" i="193"/>
  <c r="AD14" i="193"/>
  <c r="AD16" i="193"/>
  <c r="AD17" i="193"/>
  <c r="AD18" i="193"/>
  <c r="AD20" i="193"/>
  <c r="AD21" i="193"/>
  <c r="AD22" i="193"/>
  <c r="AD24" i="193"/>
  <c r="AD25" i="193"/>
  <c r="AD26" i="193"/>
  <c r="AD28" i="193"/>
  <c r="AD29" i="193"/>
  <c r="AD30" i="193"/>
  <c r="AD32" i="193"/>
  <c r="AD33" i="193"/>
  <c r="AD34" i="193"/>
  <c r="AD36" i="193"/>
  <c r="AD37" i="193"/>
  <c r="AD38" i="193"/>
  <c r="AD40" i="193"/>
  <c r="AD41" i="193"/>
  <c r="AD42" i="193"/>
  <c r="AD44" i="193"/>
  <c r="AD45" i="193"/>
  <c r="AD46" i="193"/>
  <c r="AD48" i="193"/>
  <c r="AD49" i="193"/>
  <c r="AD50" i="193"/>
  <c r="AD52" i="193"/>
  <c r="AD53" i="193"/>
  <c r="AD54" i="193"/>
  <c r="AD56" i="193"/>
  <c r="AD57" i="193"/>
  <c r="AD58" i="193"/>
  <c r="AD60" i="193"/>
  <c r="AD61" i="193"/>
  <c r="AD62" i="193"/>
  <c r="AD64" i="193"/>
  <c r="AD65" i="193"/>
  <c r="AD66" i="193"/>
  <c r="AD68" i="193"/>
  <c r="AD69" i="193"/>
  <c r="AD70" i="193"/>
  <c r="AD72" i="193"/>
  <c r="AD73" i="193"/>
  <c r="AD74" i="193"/>
  <c r="G123" i="167"/>
  <c r="I123" i="167"/>
  <c r="AD81" i="193"/>
  <c r="AD83" i="193"/>
  <c r="AD7" i="246"/>
  <c r="AD8" i="246"/>
  <c r="AD9" i="246"/>
  <c r="AD10" i="246"/>
  <c r="AD11" i="246"/>
  <c r="AD12" i="246"/>
  <c r="AD13" i="246"/>
  <c r="AD14" i="246"/>
  <c r="AD15" i="246"/>
  <c r="AD16" i="246"/>
  <c r="AD17" i="246"/>
  <c r="AD18" i="246"/>
  <c r="AD19" i="246"/>
  <c r="AD20" i="246"/>
  <c r="AD21" i="246"/>
  <c r="AD22" i="246"/>
  <c r="AD23" i="246"/>
  <c r="AD24" i="246"/>
  <c r="AD25" i="246"/>
  <c r="AD26" i="246"/>
  <c r="AD27" i="246"/>
  <c r="AD28" i="246"/>
  <c r="AD29" i="246"/>
  <c r="AD30" i="246"/>
  <c r="AD31" i="246"/>
  <c r="AD32" i="246"/>
  <c r="AD33" i="246"/>
  <c r="AD34" i="246"/>
  <c r="AD35" i="246"/>
  <c r="AD36" i="246"/>
  <c r="AD37" i="246"/>
  <c r="AD38" i="246"/>
  <c r="AD39" i="246"/>
  <c r="AD40" i="246"/>
  <c r="AD41" i="246"/>
  <c r="AD42" i="246"/>
  <c r="AD43" i="246"/>
  <c r="AD44" i="246"/>
  <c r="AD45" i="246"/>
  <c r="AD46" i="246"/>
  <c r="AD47" i="246"/>
  <c r="AD48" i="246"/>
  <c r="AD49" i="246"/>
  <c r="AD50" i="246"/>
  <c r="AD51" i="246"/>
  <c r="AD52" i="246"/>
  <c r="AD53" i="246"/>
  <c r="AD54" i="246"/>
  <c r="AD55" i="246"/>
  <c r="AD56" i="246"/>
  <c r="AD57" i="246"/>
  <c r="AD58" i="246"/>
  <c r="AD59" i="246"/>
  <c r="AD60" i="246"/>
  <c r="AD61" i="246"/>
  <c r="AD62" i="246"/>
  <c r="AD63" i="246"/>
  <c r="AD64" i="246"/>
  <c r="AD65" i="246"/>
  <c r="AD66" i="246"/>
  <c r="AD67" i="246"/>
  <c r="AD68" i="246"/>
  <c r="AD69" i="246"/>
  <c r="AD70" i="246"/>
  <c r="AD71" i="246"/>
  <c r="AD72" i="246"/>
  <c r="AD73" i="246"/>
  <c r="AD74" i="246"/>
  <c r="AD75" i="246"/>
  <c r="G124" i="167"/>
  <c r="I124" i="167"/>
  <c r="AD81" i="246"/>
  <c r="AD82" i="246"/>
  <c r="AD83" i="246"/>
  <c r="AD7" i="224"/>
  <c r="AD8" i="224"/>
  <c r="AD10" i="224"/>
  <c r="AD11" i="224"/>
  <c r="AD12" i="224"/>
  <c r="AD14" i="224"/>
  <c r="AD15" i="224"/>
  <c r="AD16" i="224"/>
  <c r="AD18" i="224"/>
  <c r="AD19" i="224"/>
  <c r="AD20" i="224"/>
  <c r="AD22" i="224"/>
  <c r="AD23" i="224"/>
  <c r="AD24" i="224"/>
  <c r="AD26" i="224"/>
  <c r="AD27" i="224"/>
  <c r="AD28" i="224"/>
  <c r="AD30" i="224"/>
  <c r="AD31" i="224"/>
  <c r="AD32" i="224"/>
  <c r="AD34" i="224"/>
  <c r="AD35" i="224"/>
  <c r="AD36" i="224"/>
  <c r="AD38" i="224"/>
  <c r="AD39" i="224"/>
  <c r="AD40" i="224"/>
  <c r="AD41" i="224"/>
  <c r="AD42" i="224"/>
  <c r="AD43" i="224"/>
  <c r="AD44" i="224"/>
  <c r="AD45" i="224"/>
  <c r="AD46" i="224"/>
  <c r="AD47" i="224"/>
  <c r="AD48" i="224"/>
  <c r="AD49" i="224"/>
  <c r="AD50" i="224"/>
  <c r="AD51" i="224"/>
  <c r="AD52" i="224"/>
  <c r="AD53" i="224"/>
  <c r="AD54" i="224"/>
  <c r="AD55" i="224"/>
  <c r="AD56" i="224"/>
  <c r="AD57" i="224"/>
  <c r="AD58" i="224"/>
  <c r="AD59" i="224"/>
  <c r="AD60" i="224"/>
  <c r="AD61" i="224"/>
  <c r="AD62" i="224"/>
  <c r="AD63" i="224"/>
  <c r="AD64" i="224"/>
  <c r="AD65" i="224"/>
  <c r="AD66" i="224"/>
  <c r="AD67" i="224"/>
  <c r="AD68" i="224"/>
  <c r="AD69" i="224"/>
  <c r="AD70" i="224"/>
  <c r="AD71" i="224"/>
  <c r="AD72" i="224"/>
  <c r="AD73" i="224"/>
  <c r="AD74" i="224"/>
  <c r="AD75" i="224"/>
  <c r="AD78" i="224"/>
  <c r="G125" i="167"/>
  <c r="I125" i="167"/>
  <c r="AD81" i="224"/>
  <c r="AD82" i="224"/>
  <c r="AD83" i="224"/>
  <c r="AD8" i="225"/>
  <c r="AD9" i="225"/>
  <c r="AD10" i="225"/>
  <c r="AD12" i="225"/>
  <c r="AD13" i="225"/>
  <c r="AD14" i="225"/>
  <c r="AD16" i="225"/>
  <c r="AD17" i="225"/>
  <c r="AD18" i="225"/>
  <c r="AD20" i="225"/>
  <c r="AD21" i="225"/>
  <c r="AD22" i="225"/>
  <c r="AD24" i="225"/>
  <c r="AD25" i="225"/>
  <c r="AD26" i="225"/>
  <c r="AD28" i="225"/>
  <c r="AD29" i="225"/>
  <c r="AD30" i="225"/>
  <c r="AD32" i="225"/>
  <c r="AD33" i="225"/>
  <c r="AD34" i="225"/>
  <c r="AD36" i="225"/>
  <c r="AD37" i="225"/>
  <c r="AD38" i="225"/>
  <c r="AD40" i="225"/>
  <c r="AD41" i="225"/>
  <c r="AD42" i="225"/>
  <c r="AD44" i="225"/>
  <c r="AD45" i="225"/>
  <c r="AD46" i="225"/>
  <c r="AD48" i="225"/>
  <c r="AD49" i="225"/>
  <c r="AD50" i="225"/>
  <c r="AD52" i="225"/>
  <c r="AD53" i="225"/>
  <c r="AD54" i="225"/>
  <c r="AD56" i="225"/>
  <c r="AD57" i="225"/>
  <c r="AD58" i="225"/>
  <c r="AD60" i="225"/>
  <c r="AD61" i="225"/>
  <c r="AD62" i="225"/>
  <c r="AD64" i="225"/>
  <c r="AD65" i="225"/>
  <c r="AD66" i="225"/>
  <c r="AD68" i="225"/>
  <c r="AD69" i="225"/>
  <c r="AD70" i="225"/>
  <c r="AD72" i="225"/>
  <c r="AD73" i="225"/>
  <c r="AD74" i="225"/>
  <c r="G126" i="167"/>
  <c r="I126" i="167"/>
  <c r="AD81" i="225"/>
  <c r="AD83" i="225"/>
  <c r="AD7" i="248"/>
  <c r="AD8" i="248"/>
  <c r="AD9" i="248"/>
  <c r="AD10" i="248"/>
  <c r="AD11" i="248"/>
  <c r="AD12" i="248"/>
  <c r="AD13" i="248"/>
  <c r="AD14" i="248"/>
  <c r="AD15" i="248"/>
  <c r="AD16" i="248"/>
  <c r="AD17" i="248"/>
  <c r="AD18" i="248"/>
  <c r="AD19" i="248"/>
  <c r="AD20" i="248"/>
  <c r="AD21" i="248"/>
  <c r="AD22" i="248"/>
  <c r="AD23" i="248"/>
  <c r="AD24" i="248"/>
  <c r="AD25" i="248"/>
  <c r="AD26" i="248"/>
  <c r="AD27" i="248"/>
  <c r="AD28" i="248"/>
  <c r="AD29" i="248"/>
  <c r="AD30" i="248"/>
  <c r="AD31" i="248"/>
  <c r="AD32" i="248"/>
  <c r="AD33" i="248"/>
  <c r="AD34" i="248"/>
  <c r="AD35" i="248"/>
  <c r="AD36" i="248"/>
  <c r="AD37" i="248"/>
  <c r="AD38" i="248"/>
  <c r="AD39" i="248"/>
  <c r="AD40" i="248"/>
  <c r="AD41" i="248"/>
  <c r="AD42" i="248"/>
  <c r="AD43" i="248"/>
  <c r="AD44" i="248"/>
  <c r="AD45" i="248"/>
  <c r="AD46" i="248"/>
  <c r="AD47" i="248"/>
  <c r="AD48" i="248"/>
  <c r="AD49" i="248"/>
  <c r="AD50" i="248"/>
  <c r="AD51" i="248"/>
  <c r="AD52" i="248"/>
  <c r="AD53" i="248"/>
  <c r="AD54" i="248"/>
  <c r="AD55" i="248"/>
  <c r="AD56" i="248"/>
  <c r="AD57" i="248"/>
  <c r="AD58" i="248"/>
  <c r="AD59" i="248"/>
  <c r="AD60" i="248"/>
  <c r="AD61" i="248"/>
  <c r="AD62" i="248"/>
  <c r="AD63" i="248"/>
  <c r="AD64" i="248"/>
  <c r="AD65" i="248"/>
  <c r="AD66" i="248"/>
  <c r="AD67" i="248"/>
  <c r="AD68" i="248"/>
  <c r="AD69" i="248"/>
  <c r="AD70" i="248"/>
  <c r="AD71" i="248"/>
  <c r="AD72" i="248"/>
  <c r="AD73" i="248"/>
  <c r="AD74" i="248"/>
  <c r="AD75" i="248"/>
  <c r="AD76" i="248"/>
  <c r="AD78" i="248"/>
  <c r="G127" i="167"/>
  <c r="I127" i="167"/>
  <c r="AD80" i="248"/>
  <c r="AD81" i="248"/>
  <c r="AD83" i="248"/>
  <c r="AD7" i="247"/>
  <c r="AD8" i="247"/>
  <c r="AD9" i="247"/>
  <c r="AD10" i="247"/>
  <c r="AD11" i="247"/>
  <c r="AD12" i="247"/>
  <c r="AD13" i="247"/>
  <c r="AD14" i="247"/>
  <c r="AD15" i="247"/>
  <c r="AD16" i="247"/>
  <c r="AD17" i="247"/>
  <c r="AD18" i="247"/>
  <c r="AD19" i="247"/>
  <c r="AD20" i="247"/>
  <c r="AD21" i="247"/>
  <c r="AD22" i="247"/>
  <c r="AD23" i="247"/>
  <c r="AD24" i="247"/>
  <c r="AD25" i="247"/>
  <c r="AD26" i="247"/>
  <c r="AD27" i="247"/>
  <c r="AD28" i="247"/>
  <c r="AD29" i="247"/>
  <c r="AD30" i="247"/>
  <c r="AD31" i="247"/>
  <c r="AD32" i="247"/>
  <c r="AD33" i="247"/>
  <c r="AD34" i="247"/>
  <c r="AD35" i="247"/>
  <c r="AD36" i="247"/>
  <c r="AD37" i="247"/>
  <c r="AD38" i="247"/>
  <c r="AD39" i="247"/>
  <c r="AD40" i="247"/>
  <c r="AD41" i="247"/>
  <c r="AD42" i="247"/>
  <c r="AD43" i="247"/>
  <c r="AD44" i="247"/>
  <c r="AD45" i="247"/>
  <c r="AD46" i="247"/>
  <c r="AD47" i="247"/>
  <c r="AD48" i="247"/>
  <c r="AD49" i="247"/>
  <c r="AD50" i="247"/>
  <c r="AD51" i="247"/>
  <c r="AD52" i="247"/>
  <c r="AD53" i="247"/>
  <c r="AD54" i="247"/>
  <c r="AD55" i="247"/>
  <c r="AD56" i="247"/>
  <c r="AD57" i="247"/>
  <c r="AD58" i="247"/>
  <c r="AD59" i="247"/>
  <c r="AD60" i="247"/>
  <c r="AD61" i="247"/>
  <c r="AD62" i="247"/>
  <c r="AD63" i="247"/>
  <c r="AD64" i="247"/>
  <c r="AD65" i="247"/>
  <c r="AD66" i="247"/>
  <c r="AD67" i="247"/>
  <c r="AD68" i="247"/>
  <c r="AD69" i="247"/>
  <c r="AD70" i="247"/>
  <c r="AD71" i="247"/>
  <c r="AD72" i="247"/>
  <c r="AD73" i="247"/>
  <c r="AD74" i="247"/>
  <c r="AD75" i="247"/>
  <c r="AD76" i="247"/>
  <c r="AD78" i="247"/>
  <c r="G128" i="167"/>
  <c r="I128" i="167"/>
  <c r="AD81" i="247"/>
  <c r="AD80" i="247"/>
  <c r="AD82" i="247"/>
  <c r="AD83" i="247"/>
  <c r="AD7" i="244"/>
  <c r="AD8" i="244"/>
  <c r="AD9" i="244"/>
  <c r="AD10" i="244"/>
  <c r="AD11" i="244"/>
  <c r="AD12" i="244"/>
  <c r="AD13" i="244"/>
  <c r="AD14" i="244"/>
  <c r="AD15" i="244"/>
  <c r="AD16" i="244"/>
  <c r="AD17" i="244"/>
  <c r="AD18" i="244"/>
  <c r="AD19" i="244"/>
  <c r="AD20" i="244"/>
  <c r="AD21" i="244"/>
  <c r="AD22" i="244"/>
  <c r="AD23" i="244"/>
  <c r="AD24" i="244"/>
  <c r="AD25" i="244"/>
  <c r="AD26" i="244"/>
  <c r="AD27" i="244"/>
  <c r="AD28" i="244"/>
  <c r="AD29" i="244"/>
  <c r="AD30" i="244"/>
  <c r="AD31" i="244"/>
  <c r="AD32" i="244"/>
  <c r="AD33" i="244"/>
  <c r="AD34" i="244"/>
  <c r="AD35" i="244"/>
  <c r="AD36" i="244"/>
  <c r="AD37" i="244"/>
  <c r="AD38" i="244"/>
  <c r="AD39" i="244"/>
  <c r="AD40" i="244"/>
  <c r="AD41" i="244"/>
  <c r="AD42" i="244"/>
  <c r="AD43" i="244"/>
  <c r="AD44" i="244"/>
  <c r="AD45" i="244"/>
  <c r="AD46" i="244"/>
  <c r="AD47" i="244"/>
  <c r="AD48" i="244"/>
  <c r="AD49" i="244"/>
  <c r="AD50" i="244"/>
  <c r="AD51" i="244"/>
  <c r="AD52" i="244"/>
  <c r="AD53" i="244"/>
  <c r="AD54" i="244"/>
  <c r="AD55" i="244"/>
  <c r="AD56" i="244"/>
  <c r="AD57" i="244"/>
  <c r="AD58" i="244"/>
  <c r="AD59" i="244"/>
  <c r="AD60" i="244"/>
  <c r="AD61" i="244"/>
  <c r="AD62" i="244"/>
  <c r="AD63" i="244"/>
  <c r="AD64" i="244"/>
  <c r="AD65" i="244"/>
  <c r="AD66" i="244"/>
  <c r="AD67" i="244"/>
  <c r="AD68" i="244"/>
  <c r="AD69" i="244"/>
  <c r="AD70" i="244"/>
  <c r="AD71" i="244"/>
  <c r="AD72" i="244"/>
  <c r="AD73" i="244"/>
  <c r="AD74" i="244"/>
  <c r="AD75" i="244"/>
  <c r="AD76" i="244"/>
  <c r="AD78" i="244"/>
  <c r="G129" i="167"/>
  <c r="I129" i="167"/>
  <c r="AD81" i="244"/>
  <c r="AD82" i="244"/>
  <c r="AD83" i="244"/>
  <c r="AD7" i="199"/>
  <c r="AD8" i="199"/>
  <c r="AD9" i="199"/>
  <c r="AD10" i="199"/>
  <c r="AD11" i="199"/>
  <c r="AD12" i="199"/>
  <c r="AD13" i="199"/>
  <c r="AD14" i="199"/>
  <c r="AD15" i="199"/>
  <c r="AD16" i="199"/>
  <c r="AD17" i="199"/>
  <c r="AD18" i="199"/>
  <c r="AD19" i="199"/>
  <c r="AD20" i="199"/>
  <c r="AD21" i="199"/>
  <c r="AD22" i="199"/>
  <c r="AD23" i="199"/>
  <c r="AD24" i="199"/>
  <c r="AD25" i="199"/>
  <c r="AD26" i="199"/>
  <c r="AD27" i="199"/>
  <c r="AD28" i="199"/>
  <c r="AD29" i="199"/>
  <c r="AD30" i="199"/>
  <c r="AD31" i="199"/>
  <c r="AD32" i="199"/>
  <c r="AD33" i="199"/>
  <c r="AD34" i="199"/>
  <c r="AD35" i="199"/>
  <c r="AD36" i="199"/>
  <c r="AD37" i="199"/>
  <c r="AD38" i="199"/>
  <c r="AD39" i="199"/>
  <c r="AD40" i="199"/>
  <c r="AD41" i="199"/>
  <c r="AD42" i="199"/>
  <c r="AD43" i="199"/>
  <c r="AD44" i="199"/>
  <c r="AD45" i="199"/>
  <c r="AD46" i="199"/>
  <c r="AD47" i="199"/>
  <c r="AD48" i="199"/>
  <c r="AD49" i="199"/>
  <c r="AD50" i="199"/>
  <c r="AD51" i="199"/>
  <c r="AD52" i="199"/>
  <c r="AD53" i="199"/>
  <c r="AD54" i="199"/>
  <c r="AD55" i="199"/>
  <c r="AD56" i="199"/>
  <c r="AD57" i="199"/>
  <c r="AD58" i="199"/>
  <c r="AD59" i="199"/>
  <c r="AD60" i="199"/>
  <c r="AD61" i="199"/>
  <c r="AD62" i="199"/>
  <c r="AD63" i="199"/>
  <c r="AD64" i="199"/>
  <c r="AD65" i="199"/>
  <c r="AD66" i="199"/>
  <c r="AD67" i="199"/>
  <c r="AD68" i="199"/>
  <c r="AD69" i="199"/>
  <c r="AD70" i="199"/>
  <c r="AD71" i="199"/>
  <c r="AD72" i="199"/>
  <c r="AD73" i="199"/>
  <c r="AD74" i="199"/>
  <c r="AD75" i="199"/>
  <c r="G130" i="167"/>
  <c r="I130" i="167"/>
  <c r="AD80" i="199"/>
  <c r="AD81" i="199"/>
  <c r="AD83" i="199"/>
  <c r="AB76" i="197"/>
  <c r="AB84" i="197"/>
  <c r="AD43" i="223"/>
  <c r="AB76" i="220"/>
  <c r="AB76" i="191"/>
  <c r="AB76" i="242"/>
  <c r="AB76" i="203"/>
  <c r="AB76" i="243"/>
  <c r="AB76" i="229"/>
  <c r="AB76" i="230"/>
  <c r="AB76" i="205"/>
  <c r="AB76" i="206"/>
  <c r="AB76" i="207"/>
  <c r="AB76" i="208"/>
  <c r="AB76" i="202"/>
  <c r="AB76" i="246"/>
  <c r="AB76" i="248"/>
  <c r="AB76" i="247"/>
  <c r="AB76" i="244"/>
  <c r="AA76" i="197"/>
  <c r="AA84" i="197"/>
  <c r="AC43" i="223"/>
  <c r="AA76" i="220"/>
  <c r="AA84" i="220"/>
  <c r="AC7" i="223"/>
  <c r="AA76" i="113"/>
  <c r="AA84" i="113"/>
  <c r="AC8" i="223"/>
  <c r="AA76" i="189"/>
  <c r="AA84" i="189"/>
  <c r="AC9" i="223"/>
  <c r="AB76" i="212"/>
  <c r="AB84" i="212"/>
  <c r="AC10" i="223"/>
  <c r="AA76" i="192"/>
  <c r="AA84" i="192"/>
  <c r="AC11" i="223"/>
  <c r="AA76" i="191"/>
  <c r="AA84" i="191"/>
  <c r="AC12" i="223"/>
  <c r="AA76" i="190"/>
  <c r="AA84" i="190"/>
  <c r="AC13" i="223"/>
  <c r="AA76" i="242"/>
  <c r="AA84" i="242"/>
  <c r="AC14" i="223"/>
  <c r="AA76" i="196"/>
  <c r="AA84" i="196"/>
  <c r="AC15" i="223"/>
  <c r="AA76" i="203"/>
  <c r="AA84" i="203"/>
  <c r="AC16" i="223"/>
  <c r="AA76" i="243"/>
  <c r="AA84" i="243"/>
  <c r="AC17" i="223"/>
  <c r="AA76" i="209"/>
  <c r="AA84" i="209"/>
  <c r="AC18" i="223"/>
  <c r="AA76" i="229"/>
  <c r="AA84" i="229"/>
  <c r="AC19" i="223"/>
  <c r="AA76" i="230"/>
  <c r="AA84" i="230"/>
  <c r="AC20" i="223"/>
  <c r="AA76" i="231"/>
  <c r="AA84" i="231"/>
  <c r="AC21" i="223"/>
  <c r="AA76" i="232"/>
  <c r="AA84" i="232"/>
  <c r="AC22" i="223"/>
  <c r="AA76" i="239"/>
  <c r="AA84" i="239"/>
  <c r="AC23" i="223"/>
  <c r="AA76" i="204"/>
  <c r="AA84" i="204"/>
  <c r="AC24" i="223"/>
  <c r="AA76" i="200"/>
  <c r="AA84" i="200"/>
  <c r="AC25" i="223"/>
  <c r="AA76" i="205"/>
  <c r="AA84" i="205"/>
  <c r="AC26" i="223"/>
  <c r="AA76" i="206"/>
  <c r="AA84" i="206"/>
  <c r="AC27" i="223"/>
  <c r="AA76" i="207"/>
  <c r="AA84" i="207"/>
  <c r="AC28" i="223"/>
  <c r="AA76" i="195"/>
  <c r="AA84" i="195"/>
  <c r="AC29" i="223"/>
  <c r="AA76" i="208"/>
  <c r="AA84" i="208"/>
  <c r="AC30" i="223"/>
  <c r="AA76" i="201"/>
  <c r="AA84" i="201"/>
  <c r="AC31" i="223"/>
  <c r="AA76" i="202"/>
  <c r="AA84" i="202"/>
  <c r="AC32" i="223"/>
  <c r="AB76" i="211"/>
  <c r="AB84" i="211"/>
  <c r="AC33" i="223"/>
  <c r="AA76" i="194"/>
  <c r="AA84" i="194"/>
  <c r="AC34" i="223"/>
  <c r="AA76" i="193"/>
  <c r="AA84" i="193"/>
  <c r="AC35" i="223"/>
  <c r="AA76" i="246"/>
  <c r="AA84" i="246"/>
  <c r="AC36" i="223"/>
  <c r="AA76" i="224"/>
  <c r="AA84" i="224"/>
  <c r="AC37" i="223"/>
  <c r="AA76" i="225"/>
  <c r="AA84" i="225"/>
  <c r="AC38" i="223"/>
  <c r="AA76" i="248"/>
  <c r="AA84" i="248"/>
  <c r="AC39" i="223"/>
  <c r="AA76" i="247"/>
  <c r="AA84" i="247"/>
  <c r="AC40" i="223"/>
  <c r="AA76" i="244"/>
  <c r="AA84" i="244"/>
  <c r="AC41" i="223"/>
  <c r="AA76" i="199"/>
  <c r="AA84" i="199"/>
  <c r="AC42" i="223"/>
  <c r="AC44" i="223"/>
  <c r="X76" i="197"/>
  <c r="X84" i="197"/>
  <c r="Y43" i="223"/>
  <c r="X76" i="220"/>
  <c r="X84" i="220"/>
  <c r="Y7" i="223"/>
  <c r="X76" i="113"/>
  <c r="X84" i="113"/>
  <c r="Y8" i="223"/>
  <c r="X76" i="189"/>
  <c r="X84" i="189"/>
  <c r="Y9" i="223"/>
  <c r="Y76" i="212"/>
  <c r="Y84" i="212"/>
  <c r="Y10" i="223"/>
  <c r="X76" i="192"/>
  <c r="X84" i="192"/>
  <c r="Y11" i="223"/>
  <c r="X76" i="191"/>
  <c r="X84" i="191"/>
  <c r="Y12" i="223"/>
  <c r="X76" i="190"/>
  <c r="X84" i="190"/>
  <c r="Y13" i="223"/>
  <c r="X76" i="242"/>
  <c r="X84" i="242"/>
  <c r="Y14" i="223"/>
  <c r="X76" i="196"/>
  <c r="X84" i="196"/>
  <c r="Y15" i="223"/>
  <c r="X76" i="203"/>
  <c r="X84" i="203"/>
  <c r="Y16" i="223"/>
  <c r="X76" i="243"/>
  <c r="X84" i="243"/>
  <c r="Y17" i="223"/>
  <c r="X76" i="209"/>
  <c r="X84" i="209"/>
  <c r="Y18" i="223"/>
  <c r="X76" i="229"/>
  <c r="X84" i="229"/>
  <c r="Y19" i="223"/>
  <c r="X76" i="230"/>
  <c r="X84" i="230"/>
  <c r="Y20" i="223"/>
  <c r="X76" i="231"/>
  <c r="X84" i="231"/>
  <c r="Y21" i="223"/>
  <c r="X76" i="232"/>
  <c r="X84" i="232"/>
  <c r="Y22" i="223"/>
  <c r="X76" i="239"/>
  <c r="X84" i="239"/>
  <c r="Y23" i="223"/>
  <c r="X76" i="204"/>
  <c r="X84" i="204"/>
  <c r="Y24" i="223"/>
  <c r="X76" i="200"/>
  <c r="X84" i="200"/>
  <c r="Y25" i="223"/>
  <c r="X76" i="205"/>
  <c r="X84" i="205"/>
  <c r="Y26" i="223"/>
  <c r="X76" i="206"/>
  <c r="X84" i="206"/>
  <c r="Y27" i="223"/>
  <c r="X76" i="207"/>
  <c r="X84" i="207"/>
  <c r="Y28" i="223"/>
  <c r="X76" i="195"/>
  <c r="X84" i="195"/>
  <c r="Y29" i="223"/>
  <c r="X76" i="208"/>
  <c r="X84" i="208"/>
  <c r="Y30" i="223"/>
  <c r="X76" i="201"/>
  <c r="X84" i="201"/>
  <c r="Y31" i="223"/>
  <c r="X76" i="202"/>
  <c r="X84" i="202"/>
  <c r="Y32" i="223"/>
  <c r="Y76" i="211"/>
  <c r="Y84" i="211"/>
  <c r="Y33" i="223"/>
  <c r="X76" i="194"/>
  <c r="X84" i="194"/>
  <c r="Y34" i="223"/>
  <c r="X76" i="193"/>
  <c r="X84" i="193"/>
  <c r="Y35" i="223"/>
  <c r="X76" i="246"/>
  <c r="X84" i="246"/>
  <c r="Y36" i="223"/>
  <c r="X76" i="224"/>
  <c r="X84" i="224"/>
  <c r="Y37" i="223"/>
  <c r="X76" i="225"/>
  <c r="X84" i="225"/>
  <c r="Y38" i="223"/>
  <c r="X76" i="248"/>
  <c r="X84" i="248"/>
  <c r="Y39" i="223"/>
  <c r="X76" i="247"/>
  <c r="X84" i="247"/>
  <c r="Y40" i="223"/>
  <c r="X76" i="244"/>
  <c r="X84" i="244"/>
  <c r="Y41" i="223"/>
  <c r="X76" i="199"/>
  <c r="X84" i="199"/>
  <c r="Y42" i="223"/>
  <c r="V76" i="220"/>
  <c r="V84" i="220"/>
  <c r="W7" i="223"/>
  <c r="V76" i="113"/>
  <c r="V84" i="113"/>
  <c r="W8" i="223"/>
  <c r="V76" i="189"/>
  <c r="V84" i="189"/>
  <c r="W9" i="223"/>
  <c r="W76" i="212"/>
  <c r="W84" i="212"/>
  <c r="W10" i="223"/>
  <c r="V76" i="192"/>
  <c r="V84" i="192"/>
  <c r="W11" i="223"/>
  <c r="V76" i="191"/>
  <c r="V84" i="191"/>
  <c r="W12" i="223"/>
  <c r="V76" i="190"/>
  <c r="V84" i="190"/>
  <c r="W13" i="223"/>
  <c r="V76" i="242"/>
  <c r="V84" i="242"/>
  <c r="W14" i="223"/>
  <c r="V76" i="196"/>
  <c r="V84" i="196"/>
  <c r="W15" i="223"/>
  <c r="V76" i="203"/>
  <c r="V84" i="203"/>
  <c r="W16" i="223"/>
  <c r="V76" i="243"/>
  <c r="V84" i="243"/>
  <c r="W17" i="223"/>
  <c r="V76" i="209"/>
  <c r="V84" i="209"/>
  <c r="W18" i="223"/>
  <c r="V76" i="229"/>
  <c r="V84" i="229"/>
  <c r="W19" i="223"/>
  <c r="V76" i="230"/>
  <c r="V84" i="230"/>
  <c r="W20" i="223"/>
  <c r="V76" i="231"/>
  <c r="V84" i="231"/>
  <c r="W21" i="223"/>
  <c r="V76" i="232"/>
  <c r="V84" i="232"/>
  <c r="W22" i="223"/>
  <c r="V76" i="239"/>
  <c r="V84" i="239"/>
  <c r="W23" i="223"/>
  <c r="V76" i="204"/>
  <c r="V84" i="204"/>
  <c r="W24" i="223"/>
  <c r="V76" i="200"/>
  <c r="V84" i="200"/>
  <c r="W25" i="223"/>
  <c r="V76" i="205"/>
  <c r="V84" i="205"/>
  <c r="W26" i="223"/>
  <c r="V76" i="206"/>
  <c r="V84" i="206"/>
  <c r="W27" i="223"/>
  <c r="V76" i="207"/>
  <c r="V84" i="207"/>
  <c r="W28" i="223"/>
  <c r="V76" i="195"/>
  <c r="V84" i="195"/>
  <c r="W29" i="223"/>
  <c r="V76" i="208"/>
  <c r="V84" i="208"/>
  <c r="W30" i="223"/>
  <c r="V76" i="201"/>
  <c r="V84" i="201"/>
  <c r="W31" i="223"/>
  <c r="V76" i="202"/>
  <c r="V84" i="202"/>
  <c r="W32" i="223"/>
  <c r="W76" i="211"/>
  <c r="W84" i="211"/>
  <c r="W33" i="223"/>
  <c r="V76" i="194"/>
  <c r="V84" i="194"/>
  <c r="W34" i="223"/>
  <c r="V76" i="193"/>
  <c r="V84" i="193"/>
  <c r="W35" i="223"/>
  <c r="V76" i="246"/>
  <c r="V84" i="246"/>
  <c r="W36" i="223"/>
  <c r="V76" i="224"/>
  <c r="V84" i="224"/>
  <c r="W37" i="223"/>
  <c r="V76" i="225"/>
  <c r="V84" i="225"/>
  <c r="W38" i="223"/>
  <c r="V76" i="248"/>
  <c r="V84" i="248"/>
  <c r="W39" i="223"/>
  <c r="V76" i="247"/>
  <c r="V84" i="247"/>
  <c r="W40" i="223"/>
  <c r="V76" i="244"/>
  <c r="V84" i="244"/>
  <c r="W41" i="223"/>
  <c r="V76" i="199"/>
  <c r="V84" i="199"/>
  <c r="W42" i="223"/>
  <c r="C7" i="197"/>
  <c r="U7" i="197"/>
  <c r="V7" i="197"/>
  <c r="C8" i="197"/>
  <c r="U8" i="197"/>
  <c r="V8" i="197"/>
  <c r="C9" i="197"/>
  <c r="U9" i="197"/>
  <c r="V9" i="197"/>
  <c r="C10" i="197"/>
  <c r="U10" i="197"/>
  <c r="V10" i="197"/>
  <c r="C11" i="197"/>
  <c r="U11" i="197"/>
  <c r="V11" i="197"/>
  <c r="C12" i="197"/>
  <c r="U12" i="197"/>
  <c r="V12" i="197"/>
  <c r="C13" i="197"/>
  <c r="U13" i="197"/>
  <c r="V13" i="197"/>
  <c r="C14" i="197"/>
  <c r="U14" i="197"/>
  <c r="V14" i="197"/>
  <c r="C15" i="197"/>
  <c r="U15" i="197"/>
  <c r="V15" i="197"/>
  <c r="C16" i="197"/>
  <c r="U16" i="197"/>
  <c r="V16" i="197"/>
  <c r="C17" i="197"/>
  <c r="U17" i="197"/>
  <c r="V17" i="197"/>
  <c r="C18" i="197"/>
  <c r="U18" i="197"/>
  <c r="V18" i="197"/>
  <c r="C19" i="197"/>
  <c r="U19" i="197"/>
  <c r="V19" i="197"/>
  <c r="C20" i="197"/>
  <c r="U20" i="197"/>
  <c r="V20" i="197"/>
  <c r="C21" i="197"/>
  <c r="U21" i="197"/>
  <c r="V21" i="197"/>
  <c r="C22" i="197"/>
  <c r="U22" i="197"/>
  <c r="V22" i="197"/>
  <c r="C23" i="197"/>
  <c r="U23" i="197"/>
  <c r="V23" i="197"/>
  <c r="C24" i="197"/>
  <c r="U24" i="197"/>
  <c r="V24" i="197"/>
  <c r="C25" i="197"/>
  <c r="U25" i="197"/>
  <c r="V25" i="197"/>
  <c r="C26" i="197"/>
  <c r="U26" i="197"/>
  <c r="V26" i="197"/>
  <c r="C27" i="197"/>
  <c r="U27" i="197"/>
  <c r="V27" i="197"/>
  <c r="C28" i="197"/>
  <c r="U28" i="197"/>
  <c r="V28" i="197"/>
  <c r="C29" i="197"/>
  <c r="U29" i="197"/>
  <c r="V29" i="197"/>
  <c r="C30" i="197"/>
  <c r="U30" i="197"/>
  <c r="V30" i="197"/>
  <c r="C31" i="197"/>
  <c r="U31" i="197"/>
  <c r="V31" i="197"/>
  <c r="C32" i="197"/>
  <c r="U32" i="197"/>
  <c r="V32" i="197"/>
  <c r="C33" i="197"/>
  <c r="U33" i="197"/>
  <c r="V33" i="197"/>
  <c r="C34" i="197"/>
  <c r="U34" i="197"/>
  <c r="V34" i="197"/>
  <c r="C35" i="197"/>
  <c r="U35" i="197"/>
  <c r="V35" i="197"/>
  <c r="C36" i="197"/>
  <c r="U36" i="197"/>
  <c r="V36" i="197"/>
  <c r="C37" i="197"/>
  <c r="U37" i="197"/>
  <c r="V37" i="197"/>
  <c r="C38" i="197"/>
  <c r="U38" i="197"/>
  <c r="V38" i="197"/>
  <c r="C39" i="197"/>
  <c r="U39" i="197"/>
  <c r="V39" i="197"/>
  <c r="C40" i="197"/>
  <c r="U40" i="197"/>
  <c r="V40" i="197"/>
  <c r="C41" i="197"/>
  <c r="U41" i="197"/>
  <c r="V41" i="197"/>
  <c r="C42" i="197"/>
  <c r="U42" i="197"/>
  <c r="V42" i="197"/>
  <c r="C43" i="197"/>
  <c r="U43" i="197"/>
  <c r="V43" i="197"/>
  <c r="C44" i="197"/>
  <c r="U44" i="197"/>
  <c r="V44" i="197"/>
  <c r="C45" i="197"/>
  <c r="U45" i="197"/>
  <c r="V45" i="197"/>
  <c r="C46" i="197"/>
  <c r="U46" i="197"/>
  <c r="V46" i="197"/>
  <c r="C47" i="197"/>
  <c r="U47" i="197"/>
  <c r="V47" i="197"/>
  <c r="C48" i="197"/>
  <c r="U48" i="197"/>
  <c r="V48" i="197"/>
  <c r="C49" i="197"/>
  <c r="U49" i="197"/>
  <c r="V49" i="197"/>
  <c r="C50" i="197"/>
  <c r="U50" i="197"/>
  <c r="V50" i="197"/>
  <c r="C51" i="197"/>
  <c r="U51" i="197"/>
  <c r="V51" i="197"/>
  <c r="C52" i="197"/>
  <c r="U52" i="197"/>
  <c r="V52" i="197"/>
  <c r="C53" i="197"/>
  <c r="U53" i="197"/>
  <c r="V53" i="197"/>
  <c r="C54" i="197"/>
  <c r="U54" i="197"/>
  <c r="V54" i="197"/>
  <c r="C55" i="197"/>
  <c r="U55" i="197"/>
  <c r="V55" i="197"/>
  <c r="C56" i="197"/>
  <c r="U56" i="197"/>
  <c r="V56" i="197"/>
  <c r="C57" i="197"/>
  <c r="U57" i="197"/>
  <c r="V57" i="197"/>
  <c r="C58" i="197"/>
  <c r="U58" i="197"/>
  <c r="V58" i="197"/>
  <c r="C59" i="197"/>
  <c r="U59" i="197"/>
  <c r="V59" i="197"/>
  <c r="C60" i="197"/>
  <c r="U60" i="197"/>
  <c r="V60" i="197"/>
  <c r="C61" i="197"/>
  <c r="U61" i="197"/>
  <c r="V61" i="197"/>
  <c r="C62" i="197"/>
  <c r="U62" i="197"/>
  <c r="V62" i="197"/>
  <c r="C63" i="197"/>
  <c r="U63" i="197"/>
  <c r="V63" i="197"/>
  <c r="C64" i="197"/>
  <c r="U64" i="197"/>
  <c r="V64" i="197"/>
  <c r="C65" i="197"/>
  <c r="U65" i="197"/>
  <c r="V65" i="197"/>
  <c r="C66" i="197"/>
  <c r="U66" i="197"/>
  <c r="V66" i="197"/>
  <c r="C67" i="197"/>
  <c r="U67" i="197"/>
  <c r="V67" i="197"/>
  <c r="C68" i="197"/>
  <c r="U68" i="197"/>
  <c r="V68" i="197"/>
  <c r="C69" i="197"/>
  <c r="U69" i="197"/>
  <c r="V69" i="197"/>
  <c r="C70" i="197"/>
  <c r="U70" i="197"/>
  <c r="V70" i="197"/>
  <c r="C71" i="197"/>
  <c r="U71" i="197"/>
  <c r="V71" i="197"/>
  <c r="C72" i="197"/>
  <c r="U72" i="197"/>
  <c r="V72" i="197"/>
  <c r="C73" i="197"/>
  <c r="U73" i="197"/>
  <c r="V73" i="197"/>
  <c r="C74" i="197"/>
  <c r="U74" i="197"/>
  <c r="V74" i="197"/>
  <c r="C75" i="197"/>
  <c r="U75" i="197"/>
  <c r="V75" i="197"/>
  <c r="V76" i="197"/>
  <c r="V84" i="197"/>
  <c r="W43" i="223"/>
  <c r="U76" i="220"/>
  <c r="U84" i="220"/>
  <c r="V7" i="223"/>
  <c r="U76" i="113"/>
  <c r="U84" i="113"/>
  <c r="V8" i="223"/>
  <c r="U76" i="189"/>
  <c r="U84" i="189"/>
  <c r="V9" i="223"/>
  <c r="V76" i="212"/>
  <c r="V84" i="212"/>
  <c r="V10" i="223"/>
  <c r="U76" i="192"/>
  <c r="U84" i="192"/>
  <c r="V11" i="223"/>
  <c r="U76" i="191"/>
  <c r="U84" i="191"/>
  <c r="V12" i="223"/>
  <c r="U76" i="190"/>
  <c r="U84" i="190"/>
  <c r="V13" i="223"/>
  <c r="U76" i="242"/>
  <c r="U84" i="242"/>
  <c r="V14" i="223"/>
  <c r="U76" i="196"/>
  <c r="U84" i="196"/>
  <c r="V15" i="223"/>
  <c r="U76" i="203"/>
  <c r="U84" i="203"/>
  <c r="V16" i="223"/>
  <c r="U76" i="243"/>
  <c r="U84" i="243"/>
  <c r="V17" i="223"/>
  <c r="U76" i="209"/>
  <c r="U84" i="209"/>
  <c r="V18" i="223"/>
  <c r="U76" i="229"/>
  <c r="U84" i="229"/>
  <c r="V19" i="223"/>
  <c r="U76" i="230"/>
  <c r="U84" i="230"/>
  <c r="V20" i="223"/>
  <c r="U76" i="231"/>
  <c r="U84" i="231"/>
  <c r="V21" i="223"/>
  <c r="U76" i="232"/>
  <c r="U84" i="232"/>
  <c r="V22" i="223"/>
  <c r="U76" i="239"/>
  <c r="U84" i="239"/>
  <c r="V23" i="223"/>
  <c r="U76" i="204"/>
  <c r="U84" i="204"/>
  <c r="V24" i="223"/>
  <c r="U76" i="200"/>
  <c r="U84" i="200"/>
  <c r="V25" i="223"/>
  <c r="U76" i="205"/>
  <c r="U84" i="205"/>
  <c r="V26" i="223"/>
  <c r="U76" i="206"/>
  <c r="U84" i="206"/>
  <c r="V27" i="223"/>
  <c r="U76" i="207"/>
  <c r="U84" i="207"/>
  <c r="V28" i="223"/>
  <c r="U76" i="195"/>
  <c r="U84" i="195"/>
  <c r="V29" i="223"/>
  <c r="U76" i="208"/>
  <c r="U84" i="208"/>
  <c r="V30" i="223"/>
  <c r="U76" i="201"/>
  <c r="U84" i="201"/>
  <c r="V31" i="223"/>
  <c r="U76" i="202"/>
  <c r="U84" i="202"/>
  <c r="V32" i="223"/>
  <c r="V76" i="211"/>
  <c r="V84" i="211"/>
  <c r="V33" i="223"/>
  <c r="U76" i="194"/>
  <c r="U84" i="194"/>
  <c r="V34" i="223"/>
  <c r="U76" i="193"/>
  <c r="U84" i="193"/>
  <c r="V35" i="223"/>
  <c r="U76" i="246"/>
  <c r="U84" i="246"/>
  <c r="V36" i="223"/>
  <c r="U76" i="224"/>
  <c r="U84" i="224"/>
  <c r="V37" i="223"/>
  <c r="U76" i="225"/>
  <c r="U84" i="225"/>
  <c r="V38" i="223"/>
  <c r="U76" i="248"/>
  <c r="U84" i="248"/>
  <c r="V39" i="223"/>
  <c r="U76" i="247"/>
  <c r="U84" i="247"/>
  <c r="V40" i="223"/>
  <c r="U76" i="244"/>
  <c r="U84" i="244"/>
  <c r="V41" i="223"/>
  <c r="U76" i="199"/>
  <c r="U84" i="199"/>
  <c r="V42" i="223"/>
  <c r="U76" i="197"/>
  <c r="U84" i="197"/>
  <c r="V43" i="223"/>
  <c r="V44" i="223"/>
  <c r="T76" i="220"/>
  <c r="T84" i="220"/>
  <c r="U7" i="223"/>
  <c r="T76" i="113"/>
  <c r="T84" i="113"/>
  <c r="U8" i="223"/>
  <c r="T76" i="189"/>
  <c r="T84" i="189"/>
  <c r="U9" i="223"/>
  <c r="U76" i="212"/>
  <c r="U84" i="212"/>
  <c r="U10" i="223"/>
  <c r="T76" i="192"/>
  <c r="T84" i="192"/>
  <c r="U11" i="223"/>
  <c r="T76" i="191"/>
  <c r="T84" i="191"/>
  <c r="U12" i="223"/>
  <c r="T76" i="190"/>
  <c r="T84" i="190"/>
  <c r="U13" i="223"/>
  <c r="T76" i="242"/>
  <c r="T84" i="242"/>
  <c r="U14" i="223"/>
  <c r="T76" i="196"/>
  <c r="T84" i="196"/>
  <c r="U15" i="223"/>
  <c r="T76" i="203"/>
  <c r="T84" i="203"/>
  <c r="U16" i="223"/>
  <c r="T76" i="243"/>
  <c r="T84" i="243"/>
  <c r="U17" i="223"/>
  <c r="T76" i="209"/>
  <c r="T84" i="209"/>
  <c r="U18" i="223"/>
  <c r="T76" i="229"/>
  <c r="T84" i="229"/>
  <c r="U19" i="223"/>
  <c r="T76" i="230"/>
  <c r="T84" i="230"/>
  <c r="U20" i="223"/>
  <c r="T76" i="231"/>
  <c r="T84" i="231"/>
  <c r="U21" i="223"/>
  <c r="T76" i="232"/>
  <c r="T84" i="232"/>
  <c r="U22" i="223"/>
  <c r="T76" i="239"/>
  <c r="T84" i="239"/>
  <c r="U23" i="223"/>
  <c r="T76" i="204"/>
  <c r="T84" i="204"/>
  <c r="U24" i="223"/>
  <c r="T76" i="200"/>
  <c r="T84" i="200"/>
  <c r="U25" i="223"/>
  <c r="T76" i="205"/>
  <c r="T84" i="205"/>
  <c r="U26" i="223"/>
  <c r="T76" i="206"/>
  <c r="T84" i="206"/>
  <c r="U27" i="223"/>
  <c r="T76" i="207"/>
  <c r="T84" i="207"/>
  <c r="U28" i="223"/>
  <c r="T76" i="195"/>
  <c r="T84" i="195"/>
  <c r="U29" i="223"/>
  <c r="T76" i="208"/>
  <c r="T84" i="208"/>
  <c r="U30" i="223"/>
  <c r="T76" i="201"/>
  <c r="T84" i="201"/>
  <c r="U31" i="223"/>
  <c r="T76" i="202"/>
  <c r="T84" i="202"/>
  <c r="U32" i="223"/>
  <c r="U76" i="211"/>
  <c r="U84" i="211"/>
  <c r="U33" i="223"/>
  <c r="T76" i="194"/>
  <c r="T84" i="194"/>
  <c r="U34" i="223"/>
  <c r="T76" i="193"/>
  <c r="T84" i="193"/>
  <c r="U35" i="223"/>
  <c r="T76" i="246"/>
  <c r="T84" i="246"/>
  <c r="U36" i="223"/>
  <c r="T76" i="224"/>
  <c r="T84" i="224"/>
  <c r="U37" i="223"/>
  <c r="T76" i="225"/>
  <c r="T84" i="225"/>
  <c r="U38" i="223"/>
  <c r="T76" i="248"/>
  <c r="T84" i="248"/>
  <c r="U39" i="223"/>
  <c r="T76" i="247"/>
  <c r="T84" i="247"/>
  <c r="U40" i="223"/>
  <c r="T76" i="244"/>
  <c r="T84" i="244"/>
  <c r="U41" i="223"/>
  <c r="T76" i="199"/>
  <c r="T84" i="199"/>
  <c r="U42" i="223"/>
  <c r="T76" i="197"/>
  <c r="T84" i="197"/>
  <c r="U43" i="223"/>
  <c r="U44" i="223"/>
  <c r="S76" i="220"/>
  <c r="S84" i="220"/>
  <c r="T7" i="223"/>
  <c r="S76" i="113"/>
  <c r="S84" i="113"/>
  <c r="T8" i="223"/>
  <c r="S76" i="189"/>
  <c r="S84" i="189"/>
  <c r="T9" i="223"/>
  <c r="T76" i="212"/>
  <c r="T84" i="212"/>
  <c r="T10" i="223"/>
  <c r="S76" i="192"/>
  <c r="S84" i="192"/>
  <c r="T11" i="223"/>
  <c r="S76" i="191"/>
  <c r="S84" i="191"/>
  <c r="T12" i="223"/>
  <c r="S76" i="190"/>
  <c r="S84" i="190"/>
  <c r="T13" i="223"/>
  <c r="S76" i="242"/>
  <c r="S84" i="242"/>
  <c r="T14" i="223"/>
  <c r="S76" i="196"/>
  <c r="S84" i="196"/>
  <c r="T15" i="223"/>
  <c r="S76" i="203"/>
  <c r="S84" i="203"/>
  <c r="T16" i="223"/>
  <c r="S76" i="243"/>
  <c r="S84" i="243"/>
  <c r="T17" i="223"/>
  <c r="S76" i="209"/>
  <c r="S84" i="209"/>
  <c r="T18" i="223"/>
  <c r="S76" i="229"/>
  <c r="S84" i="229"/>
  <c r="T19" i="223"/>
  <c r="S76" i="230"/>
  <c r="S84" i="230"/>
  <c r="T20" i="223"/>
  <c r="S76" i="231"/>
  <c r="S84" i="231"/>
  <c r="T21" i="223"/>
  <c r="S76" i="232"/>
  <c r="S84" i="232"/>
  <c r="T22" i="223"/>
  <c r="S76" i="239"/>
  <c r="S84" i="239"/>
  <c r="T23" i="223"/>
  <c r="S76" i="204"/>
  <c r="S84" i="204"/>
  <c r="T24" i="223"/>
  <c r="S76" i="200"/>
  <c r="S84" i="200"/>
  <c r="T25" i="223"/>
  <c r="S76" i="205"/>
  <c r="S84" i="205"/>
  <c r="T26" i="223"/>
  <c r="S76" i="206"/>
  <c r="S84" i="206"/>
  <c r="T27" i="223"/>
  <c r="S76" i="207"/>
  <c r="S84" i="207"/>
  <c r="T28" i="223"/>
  <c r="S76" i="195"/>
  <c r="S84" i="195"/>
  <c r="T29" i="223"/>
  <c r="S76" i="208"/>
  <c r="S84" i="208"/>
  <c r="T30" i="223"/>
  <c r="S76" i="201"/>
  <c r="S84" i="201"/>
  <c r="T31" i="223"/>
  <c r="S76" i="202"/>
  <c r="S84" i="202"/>
  <c r="T32" i="223"/>
  <c r="T76" i="211"/>
  <c r="T84" i="211"/>
  <c r="T33" i="223"/>
  <c r="S76" i="194"/>
  <c r="S84" i="194"/>
  <c r="T34" i="223"/>
  <c r="S76" i="193"/>
  <c r="S84" i="193"/>
  <c r="T35" i="223"/>
  <c r="S76" i="246"/>
  <c r="S84" i="246"/>
  <c r="T36" i="223"/>
  <c r="S76" i="224"/>
  <c r="S84" i="224"/>
  <c r="T37" i="223"/>
  <c r="S76" i="225"/>
  <c r="S84" i="225"/>
  <c r="T38" i="223"/>
  <c r="S76" i="248"/>
  <c r="S84" i="248"/>
  <c r="T39" i="223"/>
  <c r="S76" i="247"/>
  <c r="S84" i="247"/>
  <c r="T40" i="223"/>
  <c r="S76" i="244"/>
  <c r="S84" i="244"/>
  <c r="T41" i="223"/>
  <c r="S76" i="199"/>
  <c r="S84" i="199"/>
  <c r="T42" i="223"/>
  <c r="S76" i="197"/>
  <c r="S84" i="197"/>
  <c r="T43" i="223"/>
  <c r="T44" i="223"/>
  <c r="R76" i="220"/>
  <c r="R84" i="220"/>
  <c r="S7" i="223"/>
  <c r="R76" i="113"/>
  <c r="R84" i="113"/>
  <c r="S8" i="223"/>
  <c r="R76" i="189"/>
  <c r="R84" i="189"/>
  <c r="S9" i="223"/>
  <c r="R76" i="212"/>
  <c r="R84" i="212"/>
  <c r="S10" i="223"/>
  <c r="R76" i="192"/>
  <c r="R84" i="192"/>
  <c r="S11" i="223"/>
  <c r="R76" i="191"/>
  <c r="R84" i="191"/>
  <c r="S12" i="223"/>
  <c r="R76" i="190"/>
  <c r="R84" i="190"/>
  <c r="S13" i="223"/>
  <c r="R76" i="242"/>
  <c r="R84" i="242"/>
  <c r="S14" i="223"/>
  <c r="R76" i="196"/>
  <c r="R84" i="196"/>
  <c r="S15" i="223"/>
  <c r="R76" i="203"/>
  <c r="R84" i="203"/>
  <c r="S16" i="223"/>
  <c r="R76" i="243"/>
  <c r="R84" i="243"/>
  <c r="S17" i="223"/>
  <c r="R76" i="209"/>
  <c r="R84" i="209"/>
  <c r="S18" i="223"/>
  <c r="R76" i="229"/>
  <c r="R84" i="229"/>
  <c r="S19" i="223"/>
  <c r="R76" i="230"/>
  <c r="R84" i="230"/>
  <c r="R76" i="231"/>
  <c r="R84" i="231"/>
  <c r="S21" i="223"/>
  <c r="R76" i="232"/>
  <c r="R84" i="232"/>
  <c r="S22" i="223"/>
  <c r="R76" i="239"/>
  <c r="R84" i="239"/>
  <c r="S23" i="223"/>
  <c r="R76" i="204"/>
  <c r="R84" i="204"/>
  <c r="S24" i="223"/>
  <c r="R76" i="200"/>
  <c r="R84" i="200"/>
  <c r="S25" i="223"/>
  <c r="R76" i="205"/>
  <c r="R84" i="205"/>
  <c r="S26" i="223"/>
  <c r="R76" i="206"/>
  <c r="R84" i="206"/>
  <c r="S27" i="223"/>
  <c r="R76" i="207"/>
  <c r="R84" i="207"/>
  <c r="S28" i="223"/>
  <c r="R76" i="195"/>
  <c r="R84" i="195"/>
  <c r="S29" i="223"/>
  <c r="R76" i="208"/>
  <c r="R84" i="208"/>
  <c r="S30" i="223"/>
  <c r="R76" i="201"/>
  <c r="R84" i="201"/>
  <c r="S31" i="223"/>
  <c r="R76" i="202"/>
  <c r="R84" i="202"/>
  <c r="S32" i="223"/>
  <c r="R76" i="211"/>
  <c r="R84" i="211"/>
  <c r="S33" i="223"/>
  <c r="R76" i="194"/>
  <c r="R84" i="194"/>
  <c r="S34" i="223"/>
  <c r="R76" i="193"/>
  <c r="R84" i="193"/>
  <c r="S35" i="223"/>
  <c r="R76" i="246"/>
  <c r="R84" i="246"/>
  <c r="S36" i="223"/>
  <c r="R76" i="224"/>
  <c r="R84" i="224"/>
  <c r="S37" i="223"/>
  <c r="R76" i="225"/>
  <c r="R84" i="225"/>
  <c r="S38" i="223"/>
  <c r="S39" i="223"/>
  <c r="S40" i="223"/>
  <c r="R76" i="244"/>
  <c r="R84" i="244"/>
  <c r="S41" i="223"/>
  <c r="R76" i="199"/>
  <c r="R84" i="199"/>
  <c r="S42" i="223"/>
  <c r="R76" i="197"/>
  <c r="R84" i="197"/>
  <c r="S43" i="223"/>
  <c r="R7" i="223"/>
  <c r="R8" i="223"/>
  <c r="R9" i="223"/>
  <c r="R10" i="223"/>
  <c r="R11" i="223"/>
  <c r="R12" i="223"/>
  <c r="R13" i="223"/>
  <c r="R14" i="223"/>
  <c r="R15" i="223"/>
  <c r="R16" i="223"/>
  <c r="R17" i="223"/>
  <c r="R18" i="223"/>
  <c r="R19" i="223"/>
  <c r="R20" i="223"/>
  <c r="R21" i="223"/>
  <c r="R22" i="223"/>
  <c r="R23" i="223"/>
  <c r="R24" i="223"/>
  <c r="R25" i="223"/>
  <c r="R26" i="223"/>
  <c r="R27" i="223"/>
  <c r="R28" i="223"/>
  <c r="R29" i="223"/>
  <c r="R30" i="223"/>
  <c r="R31" i="223"/>
  <c r="R32" i="223"/>
  <c r="R33" i="223"/>
  <c r="R34" i="223"/>
  <c r="R35" i="223"/>
  <c r="R36" i="223"/>
  <c r="R37" i="223"/>
  <c r="R38" i="223"/>
  <c r="R39" i="223"/>
  <c r="R40" i="223"/>
  <c r="R41" i="223"/>
  <c r="R42" i="223"/>
  <c r="R43" i="223"/>
  <c r="P7" i="223"/>
  <c r="P8" i="223"/>
  <c r="P9" i="223"/>
  <c r="P10" i="223"/>
  <c r="P11" i="223"/>
  <c r="P12" i="223"/>
  <c r="P13" i="223"/>
  <c r="P14" i="223"/>
  <c r="P15" i="223"/>
  <c r="P16" i="223"/>
  <c r="P17" i="223"/>
  <c r="P18" i="223"/>
  <c r="P19" i="223"/>
  <c r="P20" i="223"/>
  <c r="P21" i="223"/>
  <c r="P22" i="223"/>
  <c r="P23" i="223"/>
  <c r="P24" i="223"/>
  <c r="P25" i="223"/>
  <c r="P26" i="223"/>
  <c r="P27" i="223"/>
  <c r="P28" i="223"/>
  <c r="P29" i="223"/>
  <c r="P30" i="223"/>
  <c r="P31" i="223"/>
  <c r="P32" i="223"/>
  <c r="P33" i="223"/>
  <c r="P34" i="223"/>
  <c r="P35" i="223"/>
  <c r="P36" i="223"/>
  <c r="P37" i="223"/>
  <c r="P38" i="223"/>
  <c r="P39" i="223"/>
  <c r="P40" i="223"/>
  <c r="P41" i="223"/>
  <c r="P42" i="223"/>
  <c r="P43" i="223"/>
  <c r="P44" i="223"/>
  <c r="O7" i="223"/>
  <c r="O8" i="223"/>
  <c r="O9" i="223"/>
  <c r="O10" i="223"/>
  <c r="O11" i="223"/>
  <c r="O12" i="223"/>
  <c r="O13" i="223"/>
  <c r="O14" i="223"/>
  <c r="O15" i="223"/>
  <c r="O16" i="223"/>
  <c r="O17" i="223"/>
  <c r="O18" i="223"/>
  <c r="O19" i="223"/>
  <c r="O20" i="223"/>
  <c r="O21" i="223"/>
  <c r="O22" i="223"/>
  <c r="O23" i="223"/>
  <c r="O24" i="223"/>
  <c r="O25" i="223"/>
  <c r="O26" i="223"/>
  <c r="O27" i="223"/>
  <c r="O28" i="223"/>
  <c r="O29" i="223"/>
  <c r="O30" i="223"/>
  <c r="O31" i="223"/>
  <c r="O32" i="223"/>
  <c r="O33" i="223"/>
  <c r="O34" i="223"/>
  <c r="O35" i="223"/>
  <c r="O36" i="223"/>
  <c r="O37" i="223"/>
  <c r="O38" i="223"/>
  <c r="O39" i="223"/>
  <c r="O40" i="223"/>
  <c r="O41" i="223"/>
  <c r="O42" i="223"/>
  <c r="O43" i="223"/>
  <c r="M7" i="223"/>
  <c r="M8" i="223"/>
  <c r="M9" i="223"/>
  <c r="M10" i="223"/>
  <c r="M11" i="223"/>
  <c r="M12" i="223"/>
  <c r="M13" i="223"/>
  <c r="M14" i="223"/>
  <c r="M15" i="223"/>
  <c r="M16" i="223"/>
  <c r="M17" i="223"/>
  <c r="M18" i="223"/>
  <c r="M19" i="223"/>
  <c r="M20" i="223"/>
  <c r="M21" i="223"/>
  <c r="M22" i="223"/>
  <c r="M23" i="223"/>
  <c r="M24" i="223"/>
  <c r="M25" i="223"/>
  <c r="M26" i="223"/>
  <c r="M27" i="223"/>
  <c r="M28" i="223"/>
  <c r="M29" i="223"/>
  <c r="M30" i="223"/>
  <c r="M31" i="223"/>
  <c r="M32" i="223"/>
  <c r="M33" i="223"/>
  <c r="M34" i="223"/>
  <c r="M35" i="223"/>
  <c r="M36" i="223"/>
  <c r="M37" i="223"/>
  <c r="M38" i="223"/>
  <c r="M41" i="223"/>
  <c r="M42" i="223"/>
  <c r="M43" i="223"/>
  <c r="M39" i="223"/>
  <c r="M40" i="223"/>
  <c r="L7" i="223"/>
  <c r="L8" i="223"/>
  <c r="L9" i="223"/>
  <c r="L10" i="223"/>
  <c r="L11" i="223"/>
  <c r="L12" i="223"/>
  <c r="L13" i="223"/>
  <c r="L14" i="223"/>
  <c r="L15" i="223"/>
  <c r="L16" i="223"/>
  <c r="L17" i="223"/>
  <c r="L18" i="223"/>
  <c r="L19" i="223"/>
  <c r="L20" i="223"/>
  <c r="L21" i="223"/>
  <c r="L22" i="223"/>
  <c r="L23" i="223"/>
  <c r="L24" i="223"/>
  <c r="L25" i="223"/>
  <c r="L26" i="223"/>
  <c r="L27" i="223"/>
  <c r="L28" i="223"/>
  <c r="L29" i="223"/>
  <c r="L30" i="223"/>
  <c r="L31" i="223"/>
  <c r="L32" i="223"/>
  <c r="L33" i="223"/>
  <c r="L34" i="223"/>
  <c r="L35" i="223"/>
  <c r="L36" i="223"/>
  <c r="L37" i="223"/>
  <c r="L38" i="223"/>
  <c r="L39" i="223"/>
  <c r="L40" i="223"/>
  <c r="L41" i="223"/>
  <c r="L42" i="223"/>
  <c r="L43" i="223"/>
  <c r="L44" i="223"/>
  <c r="J7" i="223"/>
  <c r="J8" i="223"/>
  <c r="J9" i="223"/>
  <c r="J10" i="223"/>
  <c r="J11" i="223"/>
  <c r="J12" i="223"/>
  <c r="J13" i="223"/>
  <c r="J14" i="223"/>
  <c r="J15" i="223"/>
  <c r="J16" i="223"/>
  <c r="J17" i="223"/>
  <c r="J18" i="223"/>
  <c r="J19" i="223"/>
  <c r="J20" i="223"/>
  <c r="J21" i="223"/>
  <c r="J22" i="223"/>
  <c r="J23" i="223"/>
  <c r="J24" i="223"/>
  <c r="J25" i="223"/>
  <c r="J26" i="223"/>
  <c r="J27" i="223"/>
  <c r="J28" i="223"/>
  <c r="J29" i="223"/>
  <c r="J30" i="223"/>
  <c r="J31" i="223"/>
  <c r="J32" i="223"/>
  <c r="J33" i="223"/>
  <c r="J34" i="223"/>
  <c r="J35" i="223"/>
  <c r="J36" i="223"/>
  <c r="J37" i="223"/>
  <c r="J38" i="223"/>
  <c r="J41" i="223"/>
  <c r="J42" i="223"/>
  <c r="J43" i="223"/>
  <c r="J39" i="223"/>
  <c r="J40" i="223"/>
  <c r="I7" i="223"/>
  <c r="I8" i="223"/>
  <c r="I9" i="223"/>
  <c r="I10" i="223"/>
  <c r="I11" i="223"/>
  <c r="I12" i="223"/>
  <c r="I13" i="223"/>
  <c r="I14" i="223"/>
  <c r="I15" i="223"/>
  <c r="I16" i="223"/>
  <c r="I17" i="223"/>
  <c r="I18" i="223"/>
  <c r="I19" i="223"/>
  <c r="I20" i="223"/>
  <c r="I21" i="223"/>
  <c r="I22" i="223"/>
  <c r="I23" i="223"/>
  <c r="I24" i="223"/>
  <c r="I25" i="223"/>
  <c r="I26" i="223"/>
  <c r="I27" i="223"/>
  <c r="I28" i="223"/>
  <c r="I29" i="223"/>
  <c r="I30" i="223"/>
  <c r="I31" i="223"/>
  <c r="I32" i="223"/>
  <c r="I33" i="223"/>
  <c r="I34" i="223"/>
  <c r="I35" i="223"/>
  <c r="I36" i="223"/>
  <c r="I37" i="223"/>
  <c r="I38" i="223"/>
  <c r="I39" i="223"/>
  <c r="I40" i="223"/>
  <c r="I41" i="223"/>
  <c r="I42" i="223"/>
  <c r="I43" i="223"/>
  <c r="G7" i="223"/>
  <c r="G8" i="223"/>
  <c r="G9" i="223"/>
  <c r="G10" i="223"/>
  <c r="G11" i="223"/>
  <c r="G12" i="223"/>
  <c r="G13" i="223"/>
  <c r="G14" i="223"/>
  <c r="G15" i="223"/>
  <c r="G16" i="223"/>
  <c r="G17" i="223"/>
  <c r="G18" i="223"/>
  <c r="G19" i="223"/>
  <c r="G20" i="223"/>
  <c r="G21" i="223"/>
  <c r="G22" i="223"/>
  <c r="G23" i="223"/>
  <c r="G24" i="223"/>
  <c r="G25" i="223"/>
  <c r="G26" i="223"/>
  <c r="G27" i="223"/>
  <c r="G28" i="223"/>
  <c r="G29" i="223"/>
  <c r="G30" i="223"/>
  <c r="G31" i="223"/>
  <c r="G32" i="223"/>
  <c r="G33" i="223"/>
  <c r="G34" i="223"/>
  <c r="G35" i="223"/>
  <c r="G36" i="223"/>
  <c r="G37" i="223"/>
  <c r="G38" i="223"/>
  <c r="G39" i="223"/>
  <c r="G40" i="223"/>
  <c r="G41" i="223"/>
  <c r="G42" i="223"/>
  <c r="G43" i="223"/>
  <c r="G44" i="223"/>
  <c r="C76" i="229"/>
  <c r="C84" i="229" s="1"/>
  <c r="D19" i="223" s="1"/>
  <c r="C76" i="230"/>
  <c r="C84" i="230" s="1"/>
  <c r="D20" i="223" s="1"/>
  <c r="C76" i="231"/>
  <c r="C84" i="231"/>
  <c r="D21" i="223" s="1"/>
  <c r="C76" i="232"/>
  <c r="C84" i="232" s="1"/>
  <c r="D22" i="223" s="1"/>
  <c r="C76" i="239"/>
  <c r="C84" i="239" s="1"/>
  <c r="D23" i="223" s="1"/>
  <c r="C76" i="220"/>
  <c r="C84" i="220"/>
  <c r="D7" i="223"/>
  <c r="C76" i="113"/>
  <c r="C84" i="113"/>
  <c r="D8" i="223"/>
  <c r="C76" i="189"/>
  <c r="C84" i="189"/>
  <c r="D9" i="223"/>
  <c r="C76" i="212"/>
  <c r="C84" i="212" s="1"/>
  <c r="D10" i="223" s="1"/>
  <c r="C76" i="192"/>
  <c r="C84" i="192"/>
  <c r="D11" i="223"/>
  <c r="C76" i="191"/>
  <c r="C84" i="191"/>
  <c r="D12" i="223"/>
  <c r="C76" i="190"/>
  <c r="C84" i="190"/>
  <c r="D13" i="223"/>
  <c r="C76" i="242"/>
  <c r="C84" i="242"/>
  <c r="D14" i="223"/>
  <c r="C76" i="196"/>
  <c r="C84" i="196"/>
  <c r="D15" i="223"/>
  <c r="C76" i="203"/>
  <c r="C84" i="203"/>
  <c r="D16" i="223"/>
  <c r="C76" i="243"/>
  <c r="C84" i="243"/>
  <c r="D17" i="223"/>
  <c r="C76" i="209"/>
  <c r="C84" i="209"/>
  <c r="D18" i="223"/>
  <c r="C76" i="204"/>
  <c r="C84" i="204"/>
  <c r="D24" i="223"/>
  <c r="C76" i="200"/>
  <c r="C84" i="200"/>
  <c r="D25" i="223"/>
  <c r="C76" i="205"/>
  <c r="C84" i="205"/>
  <c r="D26" i="223"/>
  <c r="C76" i="206"/>
  <c r="C84" i="206"/>
  <c r="D27" i="223"/>
  <c r="C76" i="207"/>
  <c r="C84" i="207"/>
  <c r="D28" i="223"/>
  <c r="C76" i="195"/>
  <c r="C84" i="195"/>
  <c r="D29" i="223"/>
  <c r="C76" i="208"/>
  <c r="C84" i="208"/>
  <c r="D30" i="223"/>
  <c r="C76" i="201"/>
  <c r="C84" i="201"/>
  <c r="D31" i="223"/>
  <c r="C76" i="202"/>
  <c r="C84" i="202"/>
  <c r="D32" i="223"/>
  <c r="C76" i="211"/>
  <c r="C84" i="211" s="1"/>
  <c r="D33" i="223" s="1"/>
  <c r="C76" i="194"/>
  <c r="C84" i="194"/>
  <c r="D34" i="223"/>
  <c r="C76" i="193"/>
  <c r="C84" i="193"/>
  <c r="D35" i="223"/>
  <c r="C76" i="246"/>
  <c r="C84" i="246"/>
  <c r="D36" i="223"/>
  <c r="C76" i="224"/>
  <c r="C84" i="224"/>
  <c r="D37" i="223"/>
  <c r="C76" i="225"/>
  <c r="C84" i="225"/>
  <c r="D38" i="223"/>
  <c r="C76" i="244"/>
  <c r="C84" i="244"/>
  <c r="D41" i="223"/>
  <c r="C76" i="199"/>
  <c r="C84" i="199"/>
  <c r="D42" i="223"/>
  <c r="C76" i="197"/>
  <c r="C84" i="197"/>
  <c r="D43" i="223"/>
  <c r="K76" i="167"/>
  <c r="K84" i="167"/>
  <c r="K93" i="167"/>
  <c r="K131" i="167"/>
  <c r="K141" i="167"/>
  <c r="G7" i="167"/>
  <c r="I7" i="167"/>
  <c r="G8" i="167"/>
  <c r="I8" i="167"/>
  <c r="G9" i="167"/>
  <c r="I9" i="167"/>
  <c r="G10" i="167"/>
  <c r="I10" i="167"/>
  <c r="G11" i="167"/>
  <c r="I11" i="167"/>
  <c r="G12" i="167"/>
  <c r="I12" i="167"/>
  <c r="G13" i="167"/>
  <c r="I13" i="167"/>
  <c r="G14" i="167"/>
  <c r="I14" i="167"/>
  <c r="G15" i="167"/>
  <c r="I15" i="167"/>
  <c r="G16" i="167"/>
  <c r="I16" i="167"/>
  <c r="G17" i="167"/>
  <c r="I17" i="167"/>
  <c r="G18" i="167"/>
  <c r="I18" i="167"/>
  <c r="G19" i="167"/>
  <c r="I19" i="167"/>
  <c r="G20" i="167"/>
  <c r="I20" i="167"/>
  <c r="G21" i="167"/>
  <c r="I21" i="167"/>
  <c r="G22" i="167"/>
  <c r="I22" i="167"/>
  <c r="G23" i="167"/>
  <c r="I23" i="167"/>
  <c r="G24" i="167"/>
  <c r="I24" i="167"/>
  <c r="G25" i="167"/>
  <c r="I25" i="167"/>
  <c r="G26" i="167"/>
  <c r="I26" i="167"/>
  <c r="G27" i="167"/>
  <c r="I27" i="167"/>
  <c r="G28" i="167"/>
  <c r="I28" i="167"/>
  <c r="G29" i="167"/>
  <c r="I29" i="167"/>
  <c r="G30" i="167"/>
  <c r="I30" i="167"/>
  <c r="G31" i="167"/>
  <c r="I31" i="167"/>
  <c r="G32" i="167"/>
  <c r="I32" i="167"/>
  <c r="G33" i="167"/>
  <c r="I33" i="167"/>
  <c r="G34" i="167"/>
  <c r="I34" i="167"/>
  <c r="G35" i="167"/>
  <c r="I35" i="167"/>
  <c r="G36" i="167"/>
  <c r="I36" i="167"/>
  <c r="G37" i="167"/>
  <c r="I37" i="167"/>
  <c r="G38" i="167"/>
  <c r="I38" i="167"/>
  <c r="G39" i="167"/>
  <c r="I39" i="167"/>
  <c r="G40" i="167"/>
  <c r="I40" i="167"/>
  <c r="G41" i="167"/>
  <c r="I41" i="167"/>
  <c r="G42" i="167"/>
  <c r="I42" i="167"/>
  <c r="G43" i="167"/>
  <c r="I43" i="167"/>
  <c r="G44" i="167"/>
  <c r="I44" i="167"/>
  <c r="G45" i="167"/>
  <c r="I45" i="167"/>
  <c r="G46" i="167"/>
  <c r="I46" i="167"/>
  <c r="G47" i="167"/>
  <c r="I47" i="167"/>
  <c r="G48" i="167"/>
  <c r="I48" i="167"/>
  <c r="G49" i="167"/>
  <c r="I49" i="167"/>
  <c r="G50" i="167"/>
  <c r="I50" i="167"/>
  <c r="G51" i="167"/>
  <c r="I51" i="167"/>
  <c r="G52" i="167"/>
  <c r="I52" i="167"/>
  <c r="G53" i="167"/>
  <c r="I53" i="167"/>
  <c r="G54" i="167"/>
  <c r="I54" i="167"/>
  <c r="G55" i="167"/>
  <c r="I55" i="167"/>
  <c r="G56" i="167"/>
  <c r="I56" i="167"/>
  <c r="G57" i="167"/>
  <c r="I57" i="167"/>
  <c r="G58" i="167"/>
  <c r="I58" i="167"/>
  <c r="G59" i="167"/>
  <c r="I59" i="167"/>
  <c r="G60" i="167"/>
  <c r="I60" i="167"/>
  <c r="G61" i="167"/>
  <c r="I61" i="167"/>
  <c r="G62" i="167"/>
  <c r="I62" i="167"/>
  <c r="G63" i="167"/>
  <c r="I63" i="167"/>
  <c r="G64" i="167"/>
  <c r="I64" i="167"/>
  <c r="G65" i="167"/>
  <c r="I65" i="167"/>
  <c r="G66" i="167"/>
  <c r="I66" i="167"/>
  <c r="G67" i="167"/>
  <c r="I67" i="167"/>
  <c r="G68" i="167"/>
  <c r="I68" i="167"/>
  <c r="G69" i="167"/>
  <c r="I69" i="167"/>
  <c r="G70" i="167"/>
  <c r="I70" i="167"/>
  <c r="G71" i="167"/>
  <c r="I71" i="167"/>
  <c r="G72" i="167"/>
  <c r="I72" i="167"/>
  <c r="G73" i="167"/>
  <c r="I73" i="167"/>
  <c r="G74" i="167"/>
  <c r="I74" i="167"/>
  <c r="G75" i="167"/>
  <c r="I75" i="167"/>
  <c r="G78" i="167"/>
  <c r="I78" i="167"/>
  <c r="G79" i="167"/>
  <c r="I79" i="167"/>
  <c r="G80" i="167"/>
  <c r="I80" i="167"/>
  <c r="G81" i="167"/>
  <c r="I81" i="167"/>
  <c r="G82" i="167"/>
  <c r="I82" i="167"/>
  <c r="G83" i="167"/>
  <c r="I83" i="167"/>
  <c r="G86" i="167"/>
  <c r="I86" i="167"/>
  <c r="G87" i="167"/>
  <c r="I87" i="167"/>
  <c r="G88" i="167"/>
  <c r="I88" i="167"/>
  <c r="G89" i="167"/>
  <c r="I89" i="167"/>
  <c r="G90" i="167"/>
  <c r="I90" i="167"/>
  <c r="G91" i="167"/>
  <c r="I91" i="167"/>
  <c r="G92" i="167"/>
  <c r="I92" i="167"/>
  <c r="G133" i="167"/>
  <c r="I133" i="167"/>
  <c r="G134" i="167"/>
  <c r="I134" i="167"/>
  <c r="G135" i="167"/>
  <c r="I135" i="167"/>
  <c r="G136" i="167"/>
  <c r="I136" i="167"/>
  <c r="G137" i="167"/>
  <c r="I137" i="167"/>
  <c r="G138" i="167"/>
  <c r="I138" i="167"/>
  <c r="G139" i="167"/>
  <c r="I139" i="167"/>
  <c r="G140" i="167"/>
  <c r="I140" i="167"/>
  <c r="G182" i="167"/>
  <c r="I182" i="167"/>
  <c r="G183" i="167"/>
  <c r="I183" i="167"/>
  <c r="G184" i="167"/>
  <c r="I184" i="167"/>
  <c r="G185" i="167"/>
  <c r="I185" i="167"/>
  <c r="G186" i="167"/>
  <c r="I186" i="167"/>
  <c r="G187" i="167"/>
  <c r="I187" i="167"/>
  <c r="G188" i="167"/>
  <c r="I188" i="167"/>
  <c r="G189" i="167"/>
  <c r="I189" i="167"/>
  <c r="G190" i="167"/>
  <c r="I190" i="167"/>
  <c r="G191" i="167"/>
  <c r="I191" i="167"/>
  <c r="G192" i="167"/>
  <c r="I192" i="167"/>
  <c r="G193" i="167"/>
  <c r="I193" i="167"/>
  <c r="G194" i="167"/>
  <c r="I194" i="167"/>
  <c r="G195" i="167"/>
  <c r="I195" i="167"/>
  <c r="G196" i="167"/>
  <c r="I196" i="167"/>
  <c r="G197" i="167"/>
  <c r="I197" i="167"/>
  <c r="G198" i="167"/>
  <c r="I198" i="167"/>
  <c r="G149" i="167"/>
  <c r="I149" i="167"/>
  <c r="G150" i="167"/>
  <c r="I150" i="167"/>
  <c r="G151" i="167"/>
  <c r="I151" i="167"/>
  <c r="G152" i="167"/>
  <c r="I152" i="167"/>
  <c r="G153" i="167"/>
  <c r="I153" i="167"/>
  <c r="G154" i="167"/>
  <c r="I154" i="167"/>
  <c r="G155" i="167"/>
  <c r="I155" i="167"/>
  <c r="G156" i="167"/>
  <c r="I156" i="167"/>
  <c r="G157" i="167"/>
  <c r="I157" i="167"/>
  <c r="G158" i="167"/>
  <c r="I158" i="167"/>
  <c r="G159" i="167"/>
  <c r="I159" i="167"/>
  <c r="G160" i="167"/>
  <c r="I160" i="167"/>
  <c r="G161" i="167"/>
  <c r="I161" i="167"/>
  <c r="G162" i="167"/>
  <c r="I162" i="167"/>
  <c r="G163" i="167"/>
  <c r="I163" i="167"/>
  <c r="G164" i="167"/>
  <c r="I164" i="167"/>
  <c r="G165" i="167"/>
  <c r="I165" i="167"/>
  <c r="G166" i="167"/>
  <c r="I166" i="167"/>
  <c r="G167" i="167"/>
  <c r="I167" i="167"/>
  <c r="G168" i="167"/>
  <c r="I168" i="167"/>
  <c r="G169" i="167"/>
  <c r="I169" i="167"/>
  <c r="G170" i="167"/>
  <c r="I170" i="167"/>
  <c r="G171" i="167"/>
  <c r="I171" i="167"/>
  <c r="G172" i="167"/>
  <c r="I172" i="167"/>
  <c r="G173" i="167"/>
  <c r="I173" i="167"/>
  <c r="G174" i="167"/>
  <c r="I174" i="167"/>
  <c r="G175" i="167"/>
  <c r="I175" i="167"/>
  <c r="G176" i="167"/>
  <c r="I176" i="167"/>
  <c r="G177" i="167"/>
  <c r="I177" i="167"/>
  <c r="G178" i="167"/>
  <c r="I178" i="167"/>
  <c r="G179" i="167"/>
  <c r="I179" i="167"/>
  <c r="G180" i="167"/>
  <c r="I180" i="167"/>
  <c r="G181" i="167"/>
  <c r="I181" i="167"/>
  <c r="G200" i="167"/>
  <c r="I200" i="167"/>
  <c r="G201" i="167"/>
  <c r="I201" i="167"/>
  <c r="G202" i="167"/>
  <c r="I202" i="167"/>
  <c r="G203" i="167"/>
  <c r="I203" i="167"/>
  <c r="G204" i="167"/>
  <c r="I204" i="167"/>
  <c r="G205" i="167"/>
  <c r="I205" i="167"/>
  <c r="G206" i="167"/>
  <c r="I206" i="167"/>
  <c r="G207" i="167"/>
  <c r="I207" i="167"/>
  <c r="G208" i="167"/>
  <c r="I208" i="167"/>
  <c r="G209" i="167"/>
  <c r="I209" i="167"/>
  <c r="G199" i="167"/>
  <c r="I199" i="167"/>
  <c r="G210" i="167"/>
  <c r="I210" i="167"/>
  <c r="G211" i="167"/>
  <c r="I211" i="167"/>
  <c r="G212" i="167"/>
  <c r="I212" i="167"/>
  <c r="G213" i="167"/>
  <c r="I213" i="167"/>
  <c r="G214" i="167"/>
  <c r="I214" i="167"/>
  <c r="H76" i="167"/>
  <c r="H84" i="167"/>
  <c r="H93" i="167"/>
  <c r="H131" i="167"/>
  <c r="H141" i="167"/>
  <c r="F76" i="167"/>
  <c r="F84" i="167"/>
  <c r="F93" i="167"/>
  <c r="F131" i="167"/>
  <c r="F141" i="167"/>
  <c r="D84" i="167"/>
  <c r="D131" i="167"/>
  <c r="D141" i="167"/>
  <c r="R145" i="167"/>
  <c r="L7" i="167"/>
  <c r="L8" i="167"/>
  <c r="AY8" i="33" s="1"/>
  <c r="L9" i="167"/>
  <c r="AY9" i="33" s="1"/>
  <c r="L10" i="167"/>
  <c r="L11" i="167"/>
  <c r="AY11" i="33" s="1"/>
  <c r="L12" i="167"/>
  <c r="AY12" i="33" s="1"/>
  <c r="L13" i="167"/>
  <c r="AY13" i="33" s="1"/>
  <c r="L14" i="167"/>
  <c r="AY14" i="33" s="1"/>
  <c r="L15" i="167"/>
  <c r="AY15" i="33" s="1"/>
  <c r="L16" i="167"/>
  <c r="AY16" i="33" s="1"/>
  <c r="L17" i="167"/>
  <c r="AY17" i="33" s="1"/>
  <c r="L18" i="167"/>
  <c r="L19" i="167"/>
  <c r="AY19" i="33" s="1"/>
  <c r="L20" i="167"/>
  <c r="AY20" i="33" s="1"/>
  <c r="L21" i="167"/>
  <c r="AY21" i="33" s="1"/>
  <c r="L22" i="167"/>
  <c r="AY22" i="33" s="1"/>
  <c r="L23" i="167"/>
  <c r="L24" i="167"/>
  <c r="AY24" i="33" s="1"/>
  <c r="L25" i="167"/>
  <c r="AY25" i="33" s="1"/>
  <c r="L26" i="167"/>
  <c r="AY26" i="33" s="1"/>
  <c r="L27" i="167"/>
  <c r="AY27" i="33" s="1"/>
  <c r="L28" i="167"/>
  <c r="AY28" i="33" s="1"/>
  <c r="L29" i="167"/>
  <c r="L30" i="167"/>
  <c r="AY30" i="33" s="1"/>
  <c r="L31" i="167"/>
  <c r="AY31" i="33" s="1"/>
  <c r="L32" i="167"/>
  <c r="AY32" i="33" s="1"/>
  <c r="L33" i="167"/>
  <c r="AY33" i="33" s="1"/>
  <c r="L34" i="167"/>
  <c r="L35" i="167"/>
  <c r="AY35" i="33" s="1"/>
  <c r="L36" i="167"/>
  <c r="AY36" i="33" s="1"/>
  <c r="L37" i="167"/>
  <c r="AY37" i="33" s="1"/>
  <c r="L38" i="167"/>
  <c r="AY38" i="33" s="1"/>
  <c r="L39" i="167"/>
  <c r="L40" i="167"/>
  <c r="AY40" i="33" s="1"/>
  <c r="L41" i="167"/>
  <c r="AY41" i="33" s="1"/>
  <c r="L43" i="167"/>
  <c r="AY43" i="33" s="1"/>
  <c r="L44" i="167"/>
  <c r="AY44" i="33" s="1"/>
  <c r="L45" i="167"/>
  <c r="AY45" i="33" s="1"/>
  <c r="L46" i="167"/>
  <c r="AY46" i="33" s="1"/>
  <c r="L47" i="167"/>
  <c r="AY47" i="33" s="1"/>
  <c r="L48" i="167"/>
  <c r="AY48" i="33" s="1"/>
  <c r="L49" i="167"/>
  <c r="AY49" i="33" s="1"/>
  <c r="L50" i="167"/>
  <c r="AY50" i="33" s="1"/>
  <c r="L51" i="167"/>
  <c r="AY51" i="33" s="1"/>
  <c r="L52" i="167"/>
  <c r="AY52" i="33" s="1"/>
  <c r="L53" i="167"/>
  <c r="AY53" i="33" s="1"/>
  <c r="L54" i="167"/>
  <c r="L55" i="167"/>
  <c r="L56" i="167"/>
  <c r="AY56" i="33" s="1"/>
  <c r="L57" i="167"/>
  <c r="AY57" i="33" s="1"/>
  <c r="L58" i="167"/>
  <c r="AY58" i="33" s="1"/>
  <c r="L59" i="167"/>
  <c r="AY59" i="33" s="1"/>
  <c r="L60" i="167"/>
  <c r="AY60" i="33" s="1"/>
  <c r="L61" i="167"/>
  <c r="AY61" i="33" s="1"/>
  <c r="L62" i="167"/>
  <c r="AY62" i="33" s="1"/>
  <c r="L63" i="167"/>
  <c r="AY63" i="33" s="1"/>
  <c r="L64" i="167"/>
  <c r="AY64" i="33" s="1"/>
  <c r="L65" i="167"/>
  <c r="AY65" i="33" s="1"/>
  <c r="L66" i="167"/>
  <c r="AY66" i="33" s="1"/>
  <c r="L67" i="167"/>
  <c r="AY67" i="33" s="1"/>
  <c r="L68" i="167"/>
  <c r="L69" i="167"/>
  <c r="AY69" i="33" s="1"/>
  <c r="L70" i="167"/>
  <c r="AY70" i="33" s="1"/>
  <c r="L71" i="167"/>
  <c r="L72" i="167"/>
  <c r="AY72" i="33" s="1"/>
  <c r="L73" i="167"/>
  <c r="AY73" i="33" s="1"/>
  <c r="L74" i="167"/>
  <c r="AY74" i="33" s="1"/>
  <c r="L75" i="167"/>
  <c r="AY75" i="33" s="1"/>
  <c r="L78" i="167"/>
  <c r="L79" i="167"/>
  <c r="P8" i="5" s="1"/>
  <c r="L80" i="167"/>
  <c r="N80" i="141" s="1"/>
  <c r="L81" i="167"/>
  <c r="N80" i="140" s="1"/>
  <c r="P80" i="140" s="1"/>
  <c r="Q80" i="140" s="1"/>
  <c r="L82" i="167"/>
  <c r="R80" i="241" s="1"/>
  <c r="L83" i="167"/>
  <c r="K80" i="67" s="1"/>
  <c r="L86" i="167"/>
  <c r="AB80" i="180" s="1"/>
  <c r="AD80" i="180" s="1"/>
  <c r="L87" i="167"/>
  <c r="L88" i="167"/>
  <c r="AB80" i="214" s="1"/>
  <c r="L89" i="167"/>
  <c r="AB80" i="215" s="1"/>
  <c r="AD80" i="215" s="1"/>
  <c r="L90" i="167"/>
  <c r="AB80" i="216" s="1"/>
  <c r="AD80" i="216" s="1"/>
  <c r="AE80" i="216" s="1"/>
  <c r="L91" i="167"/>
  <c r="AF80" i="217" s="1"/>
  <c r="L92" i="167"/>
  <c r="AF80" i="219" s="1"/>
  <c r="L133" i="167"/>
  <c r="U7" i="46" s="1"/>
  <c r="U8" i="46" s="1"/>
  <c r="L134" i="167"/>
  <c r="U10" i="46" s="1"/>
  <c r="L135" i="167"/>
  <c r="U11" i="46" s="1"/>
  <c r="L136" i="167"/>
  <c r="L137" i="167"/>
  <c r="U13" i="46" s="1"/>
  <c r="L138" i="167"/>
  <c r="U14" i="46" s="1"/>
  <c r="L139" i="167"/>
  <c r="U15" i="46" s="1"/>
  <c r="L140" i="167"/>
  <c r="L182" i="167"/>
  <c r="L183" i="167"/>
  <c r="L184" i="167"/>
  <c r="L185" i="167"/>
  <c r="L186" i="167"/>
  <c r="L187" i="167"/>
  <c r="L188" i="167"/>
  <c r="L189" i="167"/>
  <c r="L190" i="167"/>
  <c r="L191" i="167"/>
  <c r="L192" i="167"/>
  <c r="L193" i="167"/>
  <c r="L194" i="167"/>
  <c r="L195" i="167"/>
  <c r="L196" i="167"/>
  <c r="L197" i="167"/>
  <c r="L198" i="167"/>
  <c r="L149" i="167"/>
  <c r="L150" i="167"/>
  <c r="L151" i="167"/>
  <c r="L152" i="167"/>
  <c r="L153" i="167"/>
  <c r="L154" i="167"/>
  <c r="L155" i="167"/>
  <c r="L156" i="167"/>
  <c r="L157" i="167"/>
  <c r="L158" i="167"/>
  <c r="L159" i="167"/>
  <c r="L160" i="167"/>
  <c r="L161" i="167"/>
  <c r="L162" i="167"/>
  <c r="L163" i="167"/>
  <c r="L164" i="167"/>
  <c r="L165" i="167"/>
  <c r="L166" i="167"/>
  <c r="L167" i="167"/>
  <c r="L168" i="167"/>
  <c r="L169" i="167"/>
  <c r="L170" i="167"/>
  <c r="L171" i="167"/>
  <c r="L172" i="167"/>
  <c r="L173" i="167"/>
  <c r="L174" i="167"/>
  <c r="L175" i="167"/>
  <c r="L176" i="167"/>
  <c r="L177" i="167"/>
  <c r="L178" i="167"/>
  <c r="L179" i="167"/>
  <c r="L180" i="167"/>
  <c r="L181" i="167"/>
  <c r="L200" i="167"/>
  <c r="L201" i="167"/>
  <c r="L202" i="167"/>
  <c r="L203" i="167"/>
  <c r="L204" i="167"/>
  <c r="L205" i="167"/>
  <c r="L206" i="167"/>
  <c r="L207" i="167"/>
  <c r="L208" i="167"/>
  <c r="L209" i="167"/>
  <c r="L199" i="167"/>
  <c r="L210" i="167"/>
  <c r="L211" i="167"/>
  <c r="L212" i="167"/>
  <c r="L213" i="167"/>
  <c r="L214" i="167"/>
  <c r="P76" i="167"/>
  <c r="P84" i="167"/>
  <c r="P93" i="167"/>
  <c r="P131" i="167"/>
  <c r="P141" i="167"/>
  <c r="M76" i="167"/>
  <c r="M84" i="167"/>
  <c r="M93" i="167"/>
  <c r="M131" i="167"/>
  <c r="M141" i="167"/>
  <c r="AP8" i="46"/>
  <c r="M76" i="140"/>
  <c r="M83" i="140"/>
  <c r="M76" i="141"/>
  <c r="M83" i="141"/>
  <c r="M76" i="241"/>
  <c r="M83" i="241"/>
  <c r="AU83" i="212"/>
  <c r="AU83" i="211"/>
  <c r="AU79" i="212"/>
  <c r="AU81" i="212"/>
  <c r="AU79" i="211"/>
  <c r="AU81" i="211"/>
  <c r="AT83" i="220"/>
  <c r="AT83" i="189"/>
  <c r="AT83" i="190"/>
  <c r="AT83" i="191"/>
  <c r="AT83" i="192"/>
  <c r="AT83" i="193"/>
  <c r="AT83" i="194"/>
  <c r="AT83" i="195"/>
  <c r="AT83" i="196"/>
  <c r="AU83" i="197"/>
  <c r="AT83" i="197"/>
  <c r="AT83" i="199"/>
  <c r="AT83" i="200"/>
  <c r="AT83" i="201"/>
  <c r="AT83" i="203"/>
  <c r="AT83" i="204"/>
  <c r="AT83" i="205"/>
  <c r="AT83" i="206"/>
  <c r="AT83" i="207"/>
  <c r="AT83" i="208"/>
  <c r="AT83" i="209"/>
  <c r="AT83" i="225"/>
  <c r="AT83" i="230"/>
  <c r="AT83" i="231"/>
  <c r="AT83" i="232"/>
  <c r="AT83" i="239"/>
  <c r="AT83" i="242"/>
  <c r="AT83" i="243"/>
  <c r="AT83" i="244"/>
  <c r="AT83" i="246"/>
  <c r="AT83" i="248"/>
  <c r="AT83" i="247"/>
  <c r="AT83" i="113"/>
  <c r="AU78" i="197"/>
  <c r="AU82" i="197"/>
  <c r="AU7" i="197"/>
  <c r="AU8" i="197"/>
  <c r="AU9" i="197"/>
  <c r="AU10" i="197"/>
  <c r="AU11" i="197"/>
  <c r="AU12" i="197"/>
  <c r="AU13" i="197"/>
  <c r="AU14" i="197"/>
  <c r="AU15" i="197"/>
  <c r="AU16" i="197"/>
  <c r="AU17" i="197"/>
  <c r="AU18" i="197"/>
  <c r="AU19" i="197"/>
  <c r="AU20" i="197"/>
  <c r="AU21" i="197"/>
  <c r="AU22" i="197"/>
  <c r="AU23" i="197"/>
  <c r="AU24" i="197"/>
  <c r="AU25" i="197"/>
  <c r="AU26" i="197"/>
  <c r="AU27" i="197"/>
  <c r="AU28" i="197"/>
  <c r="AU29" i="197"/>
  <c r="AU30" i="197"/>
  <c r="AU31" i="197"/>
  <c r="AU32" i="197"/>
  <c r="AU33" i="197"/>
  <c r="AU34" i="197"/>
  <c r="AU35" i="197"/>
  <c r="AU36" i="197"/>
  <c r="AU37" i="197"/>
  <c r="AU38" i="197"/>
  <c r="AU39" i="197"/>
  <c r="AU40" i="197"/>
  <c r="AU41" i="197"/>
  <c r="AU42" i="197"/>
  <c r="AU43" i="197"/>
  <c r="AU44" i="197"/>
  <c r="AU45" i="197"/>
  <c r="AU46" i="197"/>
  <c r="AU47" i="197"/>
  <c r="AU48" i="197"/>
  <c r="AU49" i="197"/>
  <c r="AU50" i="197"/>
  <c r="AU51" i="197"/>
  <c r="AU52" i="197"/>
  <c r="AU53" i="197"/>
  <c r="AU54" i="197"/>
  <c r="AU55" i="197"/>
  <c r="AU56" i="197"/>
  <c r="AU57" i="197"/>
  <c r="AU58" i="197"/>
  <c r="AU59" i="197"/>
  <c r="AU60" i="197"/>
  <c r="AU61" i="197"/>
  <c r="AU62" i="197"/>
  <c r="AU63" i="197"/>
  <c r="AU64" i="197"/>
  <c r="AU65" i="197"/>
  <c r="AU66" i="197"/>
  <c r="AU67" i="197"/>
  <c r="AU68" i="197"/>
  <c r="AU69" i="197"/>
  <c r="AU70" i="197"/>
  <c r="AU71" i="197"/>
  <c r="AU72" i="197"/>
  <c r="AU73" i="197"/>
  <c r="AU74" i="197"/>
  <c r="AU75" i="197"/>
  <c r="AU76" i="197"/>
  <c r="AU84" i="197"/>
  <c r="AT78" i="197"/>
  <c r="AT80" i="197"/>
  <c r="AT82" i="197"/>
  <c r="AT7" i="197"/>
  <c r="AT8" i="197"/>
  <c r="AT9" i="197"/>
  <c r="AT10" i="197"/>
  <c r="AT11" i="197"/>
  <c r="AT12" i="197"/>
  <c r="AT13" i="197"/>
  <c r="AT14" i="197"/>
  <c r="AT15" i="197"/>
  <c r="AT16" i="197"/>
  <c r="AT17" i="197"/>
  <c r="AT18" i="197"/>
  <c r="AT19" i="197"/>
  <c r="AT20" i="197"/>
  <c r="AT21" i="197"/>
  <c r="AT22" i="197"/>
  <c r="AT23" i="197"/>
  <c r="AT24" i="197"/>
  <c r="AT25" i="197"/>
  <c r="AT26" i="197"/>
  <c r="AT27" i="197"/>
  <c r="AT28" i="197"/>
  <c r="AT29" i="197"/>
  <c r="AT30" i="197"/>
  <c r="AT31" i="197"/>
  <c r="AT32" i="197"/>
  <c r="AT33" i="197"/>
  <c r="AT34" i="197"/>
  <c r="AT35" i="197"/>
  <c r="AT36" i="197"/>
  <c r="AT37" i="197"/>
  <c r="AT38" i="197"/>
  <c r="AT39" i="197"/>
  <c r="AT40" i="197"/>
  <c r="AT41" i="197"/>
  <c r="AT42" i="197"/>
  <c r="AT43" i="197"/>
  <c r="AT44" i="197"/>
  <c r="AT45" i="197"/>
  <c r="AT46" i="197"/>
  <c r="AT47" i="197"/>
  <c r="AT48" i="197"/>
  <c r="AT49" i="197"/>
  <c r="AT50" i="197"/>
  <c r="AT51" i="197"/>
  <c r="AT52" i="197"/>
  <c r="AT53" i="197"/>
  <c r="AT54" i="197"/>
  <c r="AT55" i="197"/>
  <c r="AT56" i="197"/>
  <c r="AT57" i="197"/>
  <c r="AT58" i="197"/>
  <c r="AT59" i="197"/>
  <c r="AT60" i="197"/>
  <c r="AT61" i="197"/>
  <c r="AT62" i="197"/>
  <c r="AT63" i="197"/>
  <c r="AT64" i="197"/>
  <c r="AT65" i="197"/>
  <c r="AT66" i="197"/>
  <c r="AT67" i="197"/>
  <c r="AT68" i="197"/>
  <c r="AT69" i="197"/>
  <c r="AT70" i="197"/>
  <c r="AT71" i="197"/>
  <c r="AT72" i="197"/>
  <c r="AT73" i="197"/>
  <c r="AT74" i="197"/>
  <c r="AT75" i="197"/>
  <c r="AT76" i="197"/>
  <c r="AT79" i="197"/>
  <c r="AT81" i="197"/>
  <c r="AT84" i="197"/>
  <c r="AT82" i="243"/>
  <c r="K75" i="241"/>
  <c r="K74" i="241"/>
  <c r="K73" i="241"/>
  <c r="K72" i="241"/>
  <c r="K71" i="241"/>
  <c r="K70" i="241"/>
  <c r="K69" i="241"/>
  <c r="K68" i="241"/>
  <c r="K67" i="241"/>
  <c r="K66" i="241"/>
  <c r="K65" i="241"/>
  <c r="K64" i="241"/>
  <c r="K63" i="241"/>
  <c r="K62" i="241"/>
  <c r="K61" i="241"/>
  <c r="K60" i="241"/>
  <c r="K59" i="241"/>
  <c r="K58" i="241"/>
  <c r="K57" i="241"/>
  <c r="K56" i="241"/>
  <c r="K55" i="241"/>
  <c r="K54" i="241"/>
  <c r="K53" i="241"/>
  <c r="K52" i="241"/>
  <c r="K51" i="241"/>
  <c r="K50" i="241"/>
  <c r="K49" i="241"/>
  <c r="K48" i="241"/>
  <c r="K47" i="241"/>
  <c r="K46" i="241"/>
  <c r="K45" i="241"/>
  <c r="K44" i="241"/>
  <c r="K43" i="241"/>
  <c r="K42" i="241"/>
  <c r="K41" i="241"/>
  <c r="K40" i="241"/>
  <c r="K39" i="241"/>
  <c r="K38" i="241"/>
  <c r="K37" i="241"/>
  <c r="K36" i="241"/>
  <c r="K35" i="241"/>
  <c r="K34" i="241"/>
  <c r="K33" i="241"/>
  <c r="K32" i="241"/>
  <c r="K31" i="241"/>
  <c r="K30" i="241"/>
  <c r="K29" i="241"/>
  <c r="K28" i="241"/>
  <c r="K27" i="241"/>
  <c r="K26" i="241"/>
  <c r="K25" i="241"/>
  <c r="K24" i="241"/>
  <c r="K23" i="241"/>
  <c r="K22" i="241"/>
  <c r="K21" i="241"/>
  <c r="K20" i="241"/>
  <c r="K19" i="241"/>
  <c r="K18" i="241"/>
  <c r="K17" i="241"/>
  <c r="K16" i="241"/>
  <c r="K15" i="241"/>
  <c r="K14" i="241"/>
  <c r="K13" i="241"/>
  <c r="K12" i="241"/>
  <c r="K11" i="241"/>
  <c r="K10" i="241"/>
  <c r="K9" i="241"/>
  <c r="K8" i="241"/>
  <c r="K7" i="241"/>
  <c r="K75" i="141"/>
  <c r="K74" i="141"/>
  <c r="K73" i="141"/>
  <c r="K72" i="141"/>
  <c r="K71" i="141"/>
  <c r="K70" i="141"/>
  <c r="K69" i="141"/>
  <c r="K68" i="141"/>
  <c r="K67" i="141"/>
  <c r="K66" i="141"/>
  <c r="K65" i="141"/>
  <c r="K64" i="141"/>
  <c r="K63" i="141"/>
  <c r="K62" i="141"/>
  <c r="K61" i="141"/>
  <c r="K60" i="141"/>
  <c r="K59" i="141"/>
  <c r="K58" i="141"/>
  <c r="K57" i="141"/>
  <c r="K56" i="141"/>
  <c r="K55" i="141"/>
  <c r="K54" i="141"/>
  <c r="K53" i="141"/>
  <c r="K52" i="141"/>
  <c r="K51" i="141"/>
  <c r="K50" i="141"/>
  <c r="K49" i="141"/>
  <c r="K48" i="141"/>
  <c r="K47" i="141"/>
  <c r="K46" i="141"/>
  <c r="K45" i="141"/>
  <c r="K44" i="141"/>
  <c r="K43" i="141"/>
  <c r="K42" i="141"/>
  <c r="K41" i="141"/>
  <c r="K40" i="141"/>
  <c r="K39" i="141"/>
  <c r="K38" i="141"/>
  <c r="K37" i="141"/>
  <c r="K36" i="141"/>
  <c r="K35" i="141"/>
  <c r="K34" i="141"/>
  <c r="K33" i="141"/>
  <c r="K32" i="141"/>
  <c r="K31" i="141"/>
  <c r="K30" i="141"/>
  <c r="K29" i="141"/>
  <c r="K28" i="141"/>
  <c r="K27" i="141"/>
  <c r="K26" i="141"/>
  <c r="K25" i="141"/>
  <c r="K24" i="141"/>
  <c r="K23" i="141"/>
  <c r="K22" i="141"/>
  <c r="K21" i="141"/>
  <c r="K20" i="141"/>
  <c r="K19" i="141"/>
  <c r="K18" i="141"/>
  <c r="K17" i="141"/>
  <c r="K16" i="141"/>
  <c r="K15" i="141"/>
  <c r="K14" i="141"/>
  <c r="K13" i="141"/>
  <c r="K12" i="141"/>
  <c r="K11" i="141"/>
  <c r="K10" i="141"/>
  <c r="K9" i="141"/>
  <c r="K8" i="141"/>
  <c r="K7" i="141"/>
  <c r="K75" i="140"/>
  <c r="K74" i="140"/>
  <c r="K73" i="140"/>
  <c r="K72" i="140"/>
  <c r="K71" i="140"/>
  <c r="K70" i="140"/>
  <c r="K69" i="140"/>
  <c r="K68" i="140"/>
  <c r="K67" i="140"/>
  <c r="K66" i="140"/>
  <c r="K65" i="140"/>
  <c r="K64" i="140"/>
  <c r="K63" i="140"/>
  <c r="K62" i="140"/>
  <c r="K61" i="140"/>
  <c r="K60" i="140"/>
  <c r="K59" i="140"/>
  <c r="K58" i="140"/>
  <c r="K57" i="140"/>
  <c r="K56" i="140"/>
  <c r="K55" i="140"/>
  <c r="K54" i="140"/>
  <c r="K53" i="140"/>
  <c r="K52" i="140"/>
  <c r="K51" i="140"/>
  <c r="K50" i="140"/>
  <c r="K49" i="140"/>
  <c r="K48" i="140"/>
  <c r="K47" i="140"/>
  <c r="K46" i="140"/>
  <c r="K45" i="140"/>
  <c r="K44" i="140"/>
  <c r="K43" i="140"/>
  <c r="K42" i="140"/>
  <c r="K41" i="140"/>
  <c r="K40" i="140"/>
  <c r="K39" i="140"/>
  <c r="K38" i="140"/>
  <c r="K37" i="140"/>
  <c r="K36" i="140"/>
  <c r="K35" i="140"/>
  <c r="K34" i="140"/>
  <c r="K33" i="140"/>
  <c r="K32" i="140"/>
  <c r="K31" i="140"/>
  <c r="K30" i="140"/>
  <c r="K29" i="140"/>
  <c r="K28" i="140"/>
  <c r="K27" i="140"/>
  <c r="K26" i="140"/>
  <c r="K25" i="140"/>
  <c r="K24" i="140"/>
  <c r="K23" i="140"/>
  <c r="K22" i="140"/>
  <c r="K21" i="140"/>
  <c r="K20" i="140"/>
  <c r="K19" i="140"/>
  <c r="K18" i="140"/>
  <c r="K17" i="140"/>
  <c r="K16" i="140"/>
  <c r="K15" i="140"/>
  <c r="K14" i="140"/>
  <c r="K13" i="140"/>
  <c r="K12" i="140"/>
  <c r="K11" i="140"/>
  <c r="K10" i="140"/>
  <c r="K9" i="140"/>
  <c r="K8" i="140"/>
  <c r="K7" i="140"/>
  <c r="Q4" i="100"/>
  <c r="R4" i="100"/>
  <c r="S4" i="100"/>
  <c r="T4" i="100"/>
  <c r="U4" i="100"/>
  <c r="V4" i="100"/>
  <c r="W4" i="100"/>
  <c r="X4" i="100"/>
  <c r="Y4" i="100"/>
  <c r="Z4" i="100"/>
  <c r="AA4" i="100"/>
  <c r="AB4" i="100"/>
  <c r="AC4" i="100"/>
  <c r="AD4" i="100"/>
  <c r="AE4" i="100"/>
  <c r="AF4" i="100"/>
  <c r="AG4" i="100"/>
  <c r="AH4" i="100"/>
  <c r="AI4" i="100"/>
  <c r="AJ4" i="100"/>
  <c r="AK4" i="100"/>
  <c r="AL4" i="100"/>
  <c r="AM4" i="100"/>
  <c r="AN4" i="100"/>
  <c r="AO4" i="100"/>
  <c r="AP4" i="100"/>
  <c r="AQ4" i="100"/>
  <c r="BF75" i="33"/>
  <c r="AZ75" i="33"/>
  <c r="AX75" i="33"/>
  <c r="BF74" i="33"/>
  <c r="AX74" i="33"/>
  <c r="BF73" i="33"/>
  <c r="AX73" i="33"/>
  <c r="BF72" i="33"/>
  <c r="AX72" i="33"/>
  <c r="BF71" i="33"/>
  <c r="AZ71" i="33"/>
  <c r="AX71" i="33"/>
  <c r="BF70" i="33"/>
  <c r="BF69" i="33"/>
  <c r="BF68" i="33"/>
  <c r="AY68" i="33"/>
  <c r="BF67" i="33"/>
  <c r="AZ67" i="33"/>
  <c r="AX67" i="33"/>
  <c r="BF66" i="33"/>
  <c r="BF65" i="33"/>
  <c r="AX65" i="33"/>
  <c r="BF64" i="33"/>
  <c r="AZ64" i="33"/>
  <c r="AX64" i="33"/>
  <c r="BF63" i="33"/>
  <c r="AZ63" i="33"/>
  <c r="AX63" i="33"/>
  <c r="BF62" i="33"/>
  <c r="BF61" i="33"/>
  <c r="AX61" i="33"/>
  <c r="BF60" i="33"/>
  <c r="AX60" i="33"/>
  <c r="BF59" i="33"/>
  <c r="AZ59" i="33"/>
  <c r="AX59" i="33"/>
  <c r="BF58" i="33"/>
  <c r="BF57" i="33"/>
  <c r="AX57" i="33"/>
  <c r="BF56" i="33"/>
  <c r="AZ56" i="33"/>
  <c r="BF55" i="33"/>
  <c r="AZ55" i="33"/>
  <c r="AX55" i="33"/>
  <c r="BF54" i="33"/>
  <c r="AY54" i="33"/>
  <c r="BF53" i="33"/>
  <c r="AX53" i="33"/>
  <c r="BF52" i="33"/>
  <c r="BF51" i="33"/>
  <c r="AZ51" i="33"/>
  <c r="AX51" i="33"/>
  <c r="BF50" i="33"/>
  <c r="BF49" i="33"/>
  <c r="AX49" i="33"/>
  <c r="BF48" i="33"/>
  <c r="AX48" i="33"/>
  <c r="BF47" i="33"/>
  <c r="AX47" i="33"/>
  <c r="BF46" i="33"/>
  <c r="AZ46" i="33"/>
  <c r="BF45" i="33"/>
  <c r="AX45" i="33"/>
  <c r="BF44" i="33"/>
  <c r="BF43" i="33"/>
  <c r="AZ43" i="33"/>
  <c r="AX43" i="33"/>
  <c r="BF42" i="33"/>
  <c r="BF41" i="33"/>
  <c r="AX41" i="33"/>
  <c r="BF40" i="33"/>
  <c r="BF39" i="33"/>
  <c r="AZ39" i="33"/>
  <c r="BF38" i="33"/>
  <c r="AX38" i="33"/>
  <c r="BF37" i="33"/>
  <c r="AZ37" i="33"/>
  <c r="AX37" i="33"/>
  <c r="BF36" i="33"/>
  <c r="BF35" i="33"/>
  <c r="AZ35" i="33"/>
  <c r="BF34" i="33"/>
  <c r="BF33" i="33"/>
  <c r="AX33" i="33"/>
  <c r="BF32" i="33"/>
  <c r="BF31" i="33"/>
  <c r="AZ31" i="33"/>
  <c r="BF30" i="33"/>
  <c r="BF29" i="33"/>
  <c r="AX29" i="33"/>
  <c r="BF28" i="33"/>
  <c r="AX28" i="33"/>
  <c r="BF27" i="33"/>
  <c r="AZ27" i="33"/>
  <c r="BF26" i="33"/>
  <c r="BF25" i="33"/>
  <c r="AZ25" i="33"/>
  <c r="AX25" i="33"/>
  <c r="BF24" i="33"/>
  <c r="AZ24" i="33"/>
  <c r="BF23" i="33"/>
  <c r="AZ23" i="33"/>
  <c r="BF22" i="33"/>
  <c r="BF21" i="33"/>
  <c r="AZ21" i="33"/>
  <c r="AX21" i="33"/>
  <c r="BF20" i="33"/>
  <c r="BF19" i="33"/>
  <c r="AZ19" i="33"/>
  <c r="BF18" i="33"/>
  <c r="AZ18" i="33"/>
  <c r="BF17" i="33"/>
  <c r="AZ17" i="33"/>
  <c r="AX17" i="33"/>
  <c r="BF16" i="33"/>
  <c r="AX16" i="33"/>
  <c r="BF15" i="33"/>
  <c r="BF14" i="33"/>
  <c r="BF13" i="33"/>
  <c r="AX13" i="33"/>
  <c r="BF12" i="33"/>
  <c r="BF11" i="33"/>
  <c r="AZ11" i="33"/>
  <c r="BF10" i="33"/>
  <c r="BF9" i="33"/>
  <c r="AX9" i="33"/>
  <c r="BF8" i="33"/>
  <c r="BF7" i="33"/>
  <c r="F92" i="248"/>
  <c r="F91" i="248"/>
  <c r="F90" i="248"/>
  <c r="L91" i="248"/>
  <c r="C4" i="33"/>
  <c r="D4" i="33"/>
  <c r="E4" i="33"/>
  <c r="F4" i="33"/>
  <c r="G4" i="33"/>
  <c r="H4" i="33"/>
  <c r="I4" i="33"/>
  <c r="J4" i="33"/>
  <c r="K4" i="33"/>
  <c r="L4" i="33"/>
  <c r="M4" i="33"/>
  <c r="N4" i="33"/>
  <c r="O4" i="33"/>
  <c r="P4" i="33"/>
  <c r="Q4" i="33"/>
  <c r="R4" i="33"/>
  <c r="S4" i="33"/>
  <c r="T4" i="33"/>
  <c r="U4" i="33"/>
  <c r="V4" i="33"/>
  <c r="W4" i="33"/>
  <c r="X4" i="33"/>
  <c r="Y4" i="33"/>
  <c r="Z4" i="33"/>
  <c r="AA4" i="33"/>
  <c r="AB4" i="33"/>
  <c r="AC4" i="33"/>
  <c r="AD4" i="33"/>
  <c r="AE4" i="33"/>
  <c r="AF4" i="33"/>
  <c r="AG4" i="33"/>
  <c r="AH4" i="33"/>
  <c r="AI4" i="33"/>
  <c r="AJ4" i="33"/>
  <c r="AK4" i="33"/>
  <c r="AL4" i="33"/>
  <c r="AM4" i="33"/>
  <c r="AN4" i="33"/>
  <c r="AO4" i="33"/>
  <c r="AP4" i="33"/>
  <c r="AQ4" i="33"/>
  <c r="AR4" i="33"/>
  <c r="AS4" i="33"/>
  <c r="AT4" i="33"/>
  <c r="AU4" i="33"/>
  <c r="AV4" i="33"/>
  <c r="AW4" i="33"/>
  <c r="AX4" i="33"/>
  <c r="AY4" i="33"/>
  <c r="AZ4" i="33"/>
  <c r="BA4" i="33"/>
  <c r="BB4" i="33"/>
  <c r="BC4" i="33"/>
  <c r="BD4" i="33"/>
  <c r="BE4" i="33"/>
  <c r="BF4" i="33"/>
  <c r="E4" i="167"/>
  <c r="F4" i="167" s="1"/>
  <c r="G4" i="167" s="1"/>
  <c r="H4" i="167" s="1"/>
  <c r="I4" i="167" s="1"/>
  <c r="J4" i="167" s="1"/>
  <c r="K4" i="167" s="1"/>
  <c r="L4" i="167" s="1"/>
  <c r="M4" i="167" s="1"/>
  <c r="N4" i="167" s="1"/>
  <c r="O4" i="167" s="1"/>
  <c r="P4" i="167" s="1"/>
  <c r="Q4" i="167" s="1"/>
  <c r="R4" i="167" s="1"/>
  <c r="E4" i="46"/>
  <c r="F4" i="46"/>
  <c r="G4" i="46"/>
  <c r="H4" i="46"/>
  <c r="I4" i="46"/>
  <c r="J4" i="46"/>
  <c r="K4" i="46"/>
  <c r="L4" i="46"/>
  <c r="M4" i="46"/>
  <c r="N4" i="46"/>
  <c r="O4" i="46"/>
  <c r="P4" i="46"/>
  <c r="Q4" i="46"/>
  <c r="R4" i="46"/>
  <c r="S4" i="46"/>
  <c r="T4" i="46"/>
  <c r="U4" i="46"/>
  <c r="V4" i="46"/>
  <c r="W4" i="46"/>
  <c r="X4" i="46"/>
  <c r="Y4" i="46"/>
  <c r="Z4" i="46"/>
  <c r="AA4" i="46"/>
  <c r="AB4" i="46"/>
  <c r="D4" i="5"/>
  <c r="E4" i="5"/>
  <c r="F4" i="5"/>
  <c r="G4" i="5"/>
  <c r="H4" i="5"/>
  <c r="I4" i="5"/>
  <c r="J4" i="5"/>
  <c r="K4" i="5"/>
  <c r="L4" i="5"/>
  <c r="M4" i="5"/>
  <c r="N4" i="5"/>
  <c r="O4" i="5"/>
  <c r="P4" i="5"/>
  <c r="Q4" i="5"/>
  <c r="R4" i="5"/>
  <c r="S4" i="5"/>
  <c r="T4" i="5"/>
  <c r="U4" i="5"/>
  <c r="V4" i="5"/>
  <c r="W4" i="5"/>
  <c r="X4" i="5"/>
  <c r="AS88" i="248"/>
  <c r="AT81" i="248"/>
  <c r="AT79" i="248"/>
  <c r="D4" i="248"/>
  <c r="E4" i="248"/>
  <c r="F4" i="248"/>
  <c r="G4" i="248"/>
  <c r="H4" i="248"/>
  <c r="I4" i="248"/>
  <c r="J4" i="248"/>
  <c r="K4" i="248"/>
  <c r="L4" i="248"/>
  <c r="M4" i="248"/>
  <c r="N4" i="248"/>
  <c r="O4" i="248"/>
  <c r="P4" i="248"/>
  <c r="Q4" i="248"/>
  <c r="R4" i="248"/>
  <c r="S4" i="248"/>
  <c r="T4" i="248"/>
  <c r="U4" i="248"/>
  <c r="V4" i="248"/>
  <c r="W4" i="248"/>
  <c r="X4" i="248"/>
  <c r="Y4" i="248"/>
  <c r="Z4" i="248"/>
  <c r="AA4" i="248"/>
  <c r="AB4" i="248"/>
  <c r="AC4" i="248"/>
  <c r="AD4" i="248"/>
  <c r="AE4" i="248"/>
  <c r="AF4" i="248"/>
  <c r="AG4" i="248"/>
  <c r="AH4" i="248"/>
  <c r="AI4" i="248"/>
  <c r="AJ4" i="248"/>
  <c r="AK4" i="248"/>
  <c r="AL4" i="248"/>
  <c r="AM4" i="248"/>
  <c r="AN4" i="248"/>
  <c r="AO4" i="248"/>
  <c r="AP4" i="248"/>
  <c r="AQ4" i="248"/>
  <c r="AR4" i="248"/>
  <c r="AS4" i="248"/>
  <c r="AT4" i="248"/>
  <c r="AU4" i="248"/>
  <c r="AV4" i="248"/>
  <c r="AW4" i="248"/>
  <c r="AX4" i="248"/>
  <c r="AY4" i="248"/>
  <c r="AS88" i="247"/>
  <c r="AT81" i="247"/>
  <c r="AT79" i="247"/>
  <c r="D4" i="247"/>
  <c r="E4" i="247"/>
  <c r="F4" i="247"/>
  <c r="G4" i="247"/>
  <c r="H4" i="247"/>
  <c r="I4" i="247"/>
  <c r="J4" i="247"/>
  <c r="K4" i="247"/>
  <c r="L4" i="247"/>
  <c r="M4" i="247"/>
  <c r="N4" i="247"/>
  <c r="O4" i="247"/>
  <c r="P4" i="247"/>
  <c r="Q4" i="247"/>
  <c r="R4" i="247"/>
  <c r="S4" i="247"/>
  <c r="T4" i="247"/>
  <c r="U4" i="247"/>
  <c r="V4" i="247"/>
  <c r="W4" i="247"/>
  <c r="X4" i="247"/>
  <c r="Y4" i="247"/>
  <c r="Z4" i="247"/>
  <c r="AA4" i="247"/>
  <c r="AB4" i="247"/>
  <c r="AC4" i="247"/>
  <c r="AD4" i="247"/>
  <c r="AE4" i="247"/>
  <c r="AF4" i="247"/>
  <c r="AG4" i="247"/>
  <c r="AH4" i="247"/>
  <c r="AI4" i="247"/>
  <c r="AJ4" i="247"/>
  <c r="AK4" i="247"/>
  <c r="AL4" i="247"/>
  <c r="AM4" i="247"/>
  <c r="AN4" i="247"/>
  <c r="AO4" i="247"/>
  <c r="AP4" i="247"/>
  <c r="AQ4" i="247"/>
  <c r="AR4" i="247"/>
  <c r="AS4" i="247"/>
  <c r="AT4" i="247"/>
  <c r="AU4" i="247"/>
  <c r="AV4" i="247"/>
  <c r="AW4" i="247"/>
  <c r="AX4" i="247"/>
  <c r="AY4" i="247"/>
  <c r="C76" i="248"/>
  <c r="C84" i="248"/>
  <c r="D39" i="223"/>
  <c r="C76" i="247"/>
  <c r="C84" i="247"/>
  <c r="D40" i="223"/>
  <c r="AW76" i="248"/>
  <c r="AW76" i="247"/>
  <c r="J8" i="46"/>
  <c r="K8" i="46"/>
  <c r="E2" i="178"/>
  <c r="F2" i="178"/>
  <c r="D13" i="178"/>
  <c r="E76" i="162"/>
  <c r="E13" i="178"/>
  <c r="BC76" i="162"/>
  <c r="C76" i="162"/>
  <c r="BD13" i="162"/>
  <c r="BD25" i="162"/>
  <c r="BD37" i="162"/>
  <c r="BD8" i="162"/>
  <c r="BD12" i="162"/>
  <c r="BD16" i="162"/>
  <c r="BD20" i="162"/>
  <c r="BD24" i="162"/>
  <c r="BD28" i="162"/>
  <c r="BD32" i="162"/>
  <c r="BD36" i="162"/>
  <c r="BD40" i="162"/>
  <c r="BD44" i="162"/>
  <c r="BD48" i="162"/>
  <c r="BD52" i="162"/>
  <c r="BD56" i="162"/>
  <c r="BD60" i="162"/>
  <c r="BD64" i="162"/>
  <c r="BD68" i="162"/>
  <c r="BD72" i="162"/>
  <c r="BD17" i="162"/>
  <c r="BD33" i="162"/>
  <c r="BD45" i="162"/>
  <c r="BD53" i="162"/>
  <c r="BD57" i="162"/>
  <c r="BD61" i="162"/>
  <c r="BD65" i="162"/>
  <c r="BD69" i="162"/>
  <c r="BD73" i="162"/>
  <c r="BD9" i="162"/>
  <c r="BD29" i="162"/>
  <c r="BD41" i="162"/>
  <c r="BD10" i="162"/>
  <c r="BD14" i="162"/>
  <c r="BD18" i="162"/>
  <c r="BD22" i="162"/>
  <c r="BD26" i="162"/>
  <c r="BD30" i="162"/>
  <c r="BD34" i="162"/>
  <c r="BD38" i="162"/>
  <c r="BD42" i="162"/>
  <c r="BD46" i="162"/>
  <c r="BD50" i="162"/>
  <c r="BD54" i="162"/>
  <c r="BD58" i="162"/>
  <c r="BD62" i="162"/>
  <c r="BD66" i="162"/>
  <c r="BD70" i="162"/>
  <c r="BD74" i="162"/>
  <c r="BD21" i="162"/>
  <c r="BD49" i="162"/>
  <c r="BD11" i="162"/>
  <c r="BD15" i="162"/>
  <c r="BD19" i="162"/>
  <c r="BD23" i="162"/>
  <c r="BD27" i="162"/>
  <c r="BD31" i="162"/>
  <c r="BD35" i="162"/>
  <c r="BD39" i="162"/>
  <c r="BD43" i="162"/>
  <c r="BD47" i="162"/>
  <c r="BD51" i="162"/>
  <c r="BD55" i="162"/>
  <c r="BD59" i="162"/>
  <c r="BD63" i="162"/>
  <c r="BD67" i="162"/>
  <c r="BD71" i="162"/>
  <c r="BD75" i="162"/>
  <c r="BD7" i="162"/>
  <c r="AR18" i="46"/>
  <c r="X18" i="46"/>
  <c r="X20" i="46" s="1"/>
  <c r="AB7" i="46"/>
  <c r="AB8" i="46" s="1"/>
  <c r="T15" i="46"/>
  <c r="AB13" i="46"/>
  <c r="T13" i="46"/>
  <c r="T11" i="46"/>
  <c r="AF81" i="217"/>
  <c r="AF81" i="213"/>
  <c r="D4" i="220"/>
  <c r="E4" i="220"/>
  <c r="F4" i="220"/>
  <c r="G4" i="220"/>
  <c r="H4" i="220"/>
  <c r="I4" i="220"/>
  <c r="J4" i="220"/>
  <c r="K4" i="220"/>
  <c r="L4" i="220"/>
  <c r="M4" i="220"/>
  <c r="N4" i="220"/>
  <c r="O4" i="220"/>
  <c r="P4" i="220"/>
  <c r="Q4" i="220"/>
  <c r="R4" i="220"/>
  <c r="S4" i="220"/>
  <c r="T4" i="220"/>
  <c r="U4" i="220"/>
  <c r="V4" i="220"/>
  <c r="W4" i="220"/>
  <c r="X4" i="220"/>
  <c r="Y4" i="220"/>
  <c r="Z4" i="220"/>
  <c r="AA4" i="220"/>
  <c r="AB4" i="220"/>
  <c r="AC4" i="220"/>
  <c r="AD4" i="220"/>
  <c r="AE4" i="220"/>
  <c r="AF4" i="220"/>
  <c r="AG4" i="220"/>
  <c r="AH4" i="220"/>
  <c r="AI4" i="220"/>
  <c r="AJ4" i="220"/>
  <c r="AK4" i="220"/>
  <c r="AL4" i="220"/>
  <c r="AM4" i="220"/>
  <c r="AN4" i="220"/>
  <c r="AO4" i="220"/>
  <c r="AP4" i="220"/>
  <c r="AQ4" i="220"/>
  <c r="AR4" i="220"/>
  <c r="AS4" i="220"/>
  <c r="AT4" i="220"/>
  <c r="AU4" i="220"/>
  <c r="AV4" i="220"/>
  <c r="AW4" i="220"/>
  <c r="AX4" i="220"/>
  <c r="AY4" i="220"/>
  <c r="D4" i="189"/>
  <c r="E4" i="189"/>
  <c r="F4" i="189"/>
  <c r="G4" i="189"/>
  <c r="H4" i="189"/>
  <c r="I4" i="189"/>
  <c r="J4" i="189"/>
  <c r="K4" i="189"/>
  <c r="L4" i="189"/>
  <c r="M4" i="189"/>
  <c r="N4" i="189"/>
  <c r="O4" i="189"/>
  <c r="P4" i="189"/>
  <c r="Q4" i="189"/>
  <c r="R4" i="189"/>
  <c r="S4" i="189"/>
  <c r="T4" i="189"/>
  <c r="U4" i="189"/>
  <c r="V4" i="189"/>
  <c r="W4" i="189"/>
  <c r="X4" i="189"/>
  <c r="Y4" i="189"/>
  <c r="Z4" i="189"/>
  <c r="AA4" i="189"/>
  <c r="AB4" i="189"/>
  <c r="AC4" i="189"/>
  <c r="AD4" i="189"/>
  <c r="AE4" i="189"/>
  <c r="AF4" i="189"/>
  <c r="AG4" i="189"/>
  <c r="AH4" i="189"/>
  <c r="AI4" i="189"/>
  <c r="AJ4" i="189"/>
  <c r="AK4" i="189"/>
  <c r="AL4" i="189"/>
  <c r="AM4" i="189"/>
  <c r="AN4" i="189"/>
  <c r="AO4" i="189"/>
  <c r="AP4" i="189"/>
  <c r="AQ4" i="189"/>
  <c r="AR4" i="189"/>
  <c r="AS4" i="189"/>
  <c r="AT4" i="189"/>
  <c r="AU4" i="189"/>
  <c r="AV4" i="189"/>
  <c r="AW4" i="189"/>
  <c r="AX4" i="189"/>
  <c r="AY4" i="189"/>
  <c r="D4" i="190"/>
  <c r="E4" i="190"/>
  <c r="F4" i="190"/>
  <c r="G4" i="190"/>
  <c r="H4" i="190"/>
  <c r="I4" i="190"/>
  <c r="J4" i="190"/>
  <c r="K4" i="190"/>
  <c r="L4" i="190"/>
  <c r="M4" i="190"/>
  <c r="N4" i="190"/>
  <c r="O4" i="190"/>
  <c r="P4" i="190"/>
  <c r="Q4" i="190"/>
  <c r="R4" i="190"/>
  <c r="S4" i="190"/>
  <c r="T4" i="190"/>
  <c r="U4" i="190"/>
  <c r="V4" i="190"/>
  <c r="W4" i="190"/>
  <c r="X4" i="190"/>
  <c r="Y4" i="190"/>
  <c r="Z4" i="190"/>
  <c r="AA4" i="190"/>
  <c r="AB4" i="190"/>
  <c r="AC4" i="190"/>
  <c r="AD4" i="190"/>
  <c r="AE4" i="190"/>
  <c r="AF4" i="190"/>
  <c r="AG4" i="190"/>
  <c r="AH4" i="190"/>
  <c r="AI4" i="190"/>
  <c r="AJ4" i="190"/>
  <c r="AK4" i="190"/>
  <c r="AL4" i="190"/>
  <c r="AM4" i="190"/>
  <c r="AN4" i="190"/>
  <c r="AO4" i="190"/>
  <c r="AP4" i="190"/>
  <c r="AQ4" i="190"/>
  <c r="AR4" i="190"/>
  <c r="AS4" i="190"/>
  <c r="AT4" i="190"/>
  <c r="AU4" i="190"/>
  <c r="AV4" i="190"/>
  <c r="AW4" i="190"/>
  <c r="AX4" i="190"/>
  <c r="AY4" i="190"/>
  <c r="D4" i="191"/>
  <c r="E4" i="191"/>
  <c r="F4" i="191"/>
  <c r="G4" i="191"/>
  <c r="H4" i="191"/>
  <c r="I4" i="191"/>
  <c r="J4" i="191"/>
  <c r="K4" i="191"/>
  <c r="L4" i="191"/>
  <c r="M4" i="191"/>
  <c r="N4" i="191"/>
  <c r="O4" i="191"/>
  <c r="P4" i="191"/>
  <c r="Q4" i="191"/>
  <c r="R4" i="191"/>
  <c r="S4" i="191"/>
  <c r="T4" i="191"/>
  <c r="U4" i="191"/>
  <c r="V4" i="191"/>
  <c r="W4" i="191"/>
  <c r="X4" i="191"/>
  <c r="Y4" i="191"/>
  <c r="Z4" i="191"/>
  <c r="AA4" i="191"/>
  <c r="AB4" i="191"/>
  <c r="AC4" i="191"/>
  <c r="AD4" i="191"/>
  <c r="AE4" i="191"/>
  <c r="AF4" i="191"/>
  <c r="AG4" i="191"/>
  <c r="AH4" i="191"/>
  <c r="AI4" i="191"/>
  <c r="AJ4" i="191"/>
  <c r="AK4" i="191"/>
  <c r="AL4" i="191"/>
  <c r="AM4" i="191"/>
  <c r="AN4" i="191"/>
  <c r="AO4" i="191"/>
  <c r="AP4" i="191"/>
  <c r="AQ4" i="191"/>
  <c r="AR4" i="191"/>
  <c r="AS4" i="191"/>
  <c r="AT4" i="191"/>
  <c r="AU4" i="191"/>
  <c r="AV4" i="191"/>
  <c r="AW4" i="191"/>
  <c r="AX4" i="191"/>
  <c r="AY4" i="191"/>
  <c r="D4" i="192"/>
  <c r="E4" i="192"/>
  <c r="F4" i="192"/>
  <c r="G4" i="192"/>
  <c r="H4" i="192"/>
  <c r="I4" i="192"/>
  <c r="J4" i="192"/>
  <c r="K4" i="192"/>
  <c r="L4" i="192"/>
  <c r="M4" i="192"/>
  <c r="N4" i="192"/>
  <c r="O4" i="192"/>
  <c r="P4" i="192"/>
  <c r="Q4" i="192"/>
  <c r="R4" i="192"/>
  <c r="S4" i="192"/>
  <c r="T4" i="192"/>
  <c r="U4" i="192"/>
  <c r="V4" i="192"/>
  <c r="W4" i="192"/>
  <c r="X4" i="192"/>
  <c r="Y4" i="192"/>
  <c r="Z4" i="192"/>
  <c r="AA4" i="192"/>
  <c r="AB4" i="192"/>
  <c r="AC4" i="192"/>
  <c r="AD4" i="192"/>
  <c r="AE4" i="192"/>
  <c r="AF4" i="192"/>
  <c r="AG4" i="192"/>
  <c r="AH4" i="192"/>
  <c r="AI4" i="192"/>
  <c r="AJ4" i="192"/>
  <c r="AK4" i="192"/>
  <c r="AL4" i="192"/>
  <c r="AM4" i="192"/>
  <c r="AN4" i="192"/>
  <c r="AO4" i="192"/>
  <c r="AP4" i="192"/>
  <c r="AQ4" i="192"/>
  <c r="AR4" i="192"/>
  <c r="AS4" i="192"/>
  <c r="AT4" i="192"/>
  <c r="AU4" i="192"/>
  <c r="AV4" i="192"/>
  <c r="AW4" i="192"/>
  <c r="AX4" i="192"/>
  <c r="AY4" i="192"/>
  <c r="D4" i="193"/>
  <c r="E4" i="193"/>
  <c r="F4" i="193"/>
  <c r="G4" i="193"/>
  <c r="H4" i="193"/>
  <c r="I4" i="193"/>
  <c r="J4" i="193"/>
  <c r="K4" i="193"/>
  <c r="L4" i="193"/>
  <c r="M4" i="193"/>
  <c r="N4" i="193"/>
  <c r="O4" i="193"/>
  <c r="P4" i="193"/>
  <c r="Q4" i="193"/>
  <c r="R4" i="193"/>
  <c r="S4" i="193"/>
  <c r="T4" i="193"/>
  <c r="U4" i="193"/>
  <c r="V4" i="193"/>
  <c r="W4" i="193"/>
  <c r="X4" i="193"/>
  <c r="Y4" i="193"/>
  <c r="Z4" i="193"/>
  <c r="AA4" i="193"/>
  <c r="AB4" i="193"/>
  <c r="AC4" i="193"/>
  <c r="AD4" i="193"/>
  <c r="AE4" i="193"/>
  <c r="AF4" i="193"/>
  <c r="AG4" i="193"/>
  <c r="AH4" i="193"/>
  <c r="AI4" i="193"/>
  <c r="AJ4" i="193"/>
  <c r="AK4" i="193"/>
  <c r="AL4" i="193"/>
  <c r="AM4" i="193"/>
  <c r="AN4" i="193"/>
  <c r="AO4" i="193"/>
  <c r="AP4" i="193"/>
  <c r="AQ4" i="193"/>
  <c r="AR4" i="193"/>
  <c r="AS4" i="193"/>
  <c r="AT4" i="193"/>
  <c r="AU4" i="193"/>
  <c r="AV4" i="193"/>
  <c r="AW4" i="193"/>
  <c r="AX4" i="193"/>
  <c r="AY4" i="193"/>
  <c r="D4" i="194"/>
  <c r="E4" i="194"/>
  <c r="F4" i="194"/>
  <c r="G4" i="194"/>
  <c r="H4" i="194"/>
  <c r="I4" i="194"/>
  <c r="J4" i="194"/>
  <c r="K4" i="194"/>
  <c r="L4" i="194"/>
  <c r="M4" i="194"/>
  <c r="N4" i="194"/>
  <c r="O4" i="194"/>
  <c r="P4" i="194"/>
  <c r="Q4" i="194"/>
  <c r="R4" i="194"/>
  <c r="S4" i="194"/>
  <c r="T4" i="194"/>
  <c r="U4" i="194"/>
  <c r="V4" i="194"/>
  <c r="W4" i="194"/>
  <c r="X4" i="194"/>
  <c r="Y4" i="194"/>
  <c r="Z4" i="194"/>
  <c r="AA4" i="194"/>
  <c r="AB4" i="194"/>
  <c r="AC4" i="194"/>
  <c r="AD4" i="194"/>
  <c r="AE4" i="194"/>
  <c r="AF4" i="194"/>
  <c r="AG4" i="194"/>
  <c r="AH4" i="194"/>
  <c r="AI4" i="194"/>
  <c r="AJ4" i="194"/>
  <c r="AK4" i="194"/>
  <c r="AL4" i="194"/>
  <c r="AM4" i="194"/>
  <c r="AN4" i="194"/>
  <c r="AO4" i="194"/>
  <c r="AP4" i="194"/>
  <c r="AQ4" i="194"/>
  <c r="AR4" i="194"/>
  <c r="AS4" i="194"/>
  <c r="AT4" i="194"/>
  <c r="AU4" i="194"/>
  <c r="AV4" i="194"/>
  <c r="AW4" i="194"/>
  <c r="AX4" i="194"/>
  <c r="AY4" i="194"/>
  <c r="D4" i="195"/>
  <c r="E4" i="195"/>
  <c r="F4" i="195"/>
  <c r="G4" i="195"/>
  <c r="H4" i="195"/>
  <c r="I4" i="195"/>
  <c r="J4" i="195"/>
  <c r="K4" i="195"/>
  <c r="L4" i="195"/>
  <c r="M4" i="195"/>
  <c r="N4" i="195"/>
  <c r="O4" i="195"/>
  <c r="P4" i="195"/>
  <c r="Q4" i="195"/>
  <c r="R4" i="195"/>
  <c r="S4" i="195"/>
  <c r="T4" i="195"/>
  <c r="U4" i="195"/>
  <c r="V4" i="195"/>
  <c r="W4" i="195"/>
  <c r="X4" i="195"/>
  <c r="Y4" i="195"/>
  <c r="Z4" i="195"/>
  <c r="AA4" i="195"/>
  <c r="AB4" i="195"/>
  <c r="AC4" i="195"/>
  <c r="AD4" i="195"/>
  <c r="AE4" i="195"/>
  <c r="AF4" i="195"/>
  <c r="AG4" i="195"/>
  <c r="AH4" i="195"/>
  <c r="AI4" i="195"/>
  <c r="AJ4" i="195"/>
  <c r="AK4" i="195"/>
  <c r="AL4" i="195"/>
  <c r="AM4" i="195"/>
  <c r="AN4" i="195"/>
  <c r="AO4" i="195"/>
  <c r="AP4" i="195"/>
  <c r="AQ4" i="195"/>
  <c r="AR4" i="195"/>
  <c r="AS4" i="195"/>
  <c r="AT4" i="195"/>
  <c r="AU4" i="195"/>
  <c r="AV4" i="195"/>
  <c r="AW4" i="195"/>
  <c r="AX4" i="195"/>
  <c r="AY4" i="195"/>
  <c r="D4" i="196"/>
  <c r="E4" i="196"/>
  <c r="F4" i="196"/>
  <c r="G4" i="196"/>
  <c r="H4" i="196"/>
  <c r="I4" i="196"/>
  <c r="J4" i="196"/>
  <c r="K4" i="196"/>
  <c r="L4" i="196"/>
  <c r="M4" i="196"/>
  <c r="N4" i="196"/>
  <c r="O4" i="196"/>
  <c r="P4" i="196"/>
  <c r="Q4" i="196"/>
  <c r="R4" i="196"/>
  <c r="S4" i="196"/>
  <c r="T4" i="196"/>
  <c r="U4" i="196"/>
  <c r="V4" i="196"/>
  <c r="W4" i="196"/>
  <c r="X4" i="196"/>
  <c r="Y4" i="196"/>
  <c r="Z4" i="196"/>
  <c r="AA4" i="196"/>
  <c r="AB4" i="196"/>
  <c r="AC4" i="196"/>
  <c r="AD4" i="196"/>
  <c r="AE4" i="196"/>
  <c r="AF4" i="196"/>
  <c r="AG4" i="196"/>
  <c r="AH4" i="196"/>
  <c r="AI4" i="196"/>
  <c r="AJ4" i="196"/>
  <c r="AK4" i="196"/>
  <c r="AL4" i="196"/>
  <c r="AM4" i="196"/>
  <c r="AN4" i="196"/>
  <c r="AO4" i="196"/>
  <c r="AP4" i="196"/>
  <c r="AQ4" i="196"/>
  <c r="AR4" i="196"/>
  <c r="AS4" i="196"/>
  <c r="AT4" i="196"/>
  <c r="AU4" i="196"/>
  <c r="AV4" i="196"/>
  <c r="AW4" i="196"/>
  <c r="AX4" i="196"/>
  <c r="AY4" i="196"/>
  <c r="D4" i="197"/>
  <c r="E4" i="197"/>
  <c r="F4" i="197"/>
  <c r="G4" i="197"/>
  <c r="H4" i="197"/>
  <c r="I4" i="197"/>
  <c r="J4" i="197"/>
  <c r="K4" i="197"/>
  <c r="L4" i="197"/>
  <c r="M4" i="197"/>
  <c r="N4" i="197"/>
  <c r="O4" i="197"/>
  <c r="P4" i="197"/>
  <c r="Q4" i="197"/>
  <c r="R4" i="197"/>
  <c r="S4" i="197"/>
  <c r="T4" i="197"/>
  <c r="U4" i="197"/>
  <c r="V4" i="197"/>
  <c r="W4" i="197"/>
  <c r="X4" i="197"/>
  <c r="Y4" i="197"/>
  <c r="Z4" i="197"/>
  <c r="AA4" i="197"/>
  <c r="AB4" i="197"/>
  <c r="AC4" i="197"/>
  <c r="AD4" i="197"/>
  <c r="AE4" i="197"/>
  <c r="AF4" i="197"/>
  <c r="AG4" i="197"/>
  <c r="AH4" i="197"/>
  <c r="AI4" i="197"/>
  <c r="AJ4" i="197"/>
  <c r="AK4" i="197"/>
  <c r="AL4" i="197"/>
  <c r="AM4" i="197"/>
  <c r="AN4" i="197"/>
  <c r="AO4" i="197"/>
  <c r="AP4" i="197"/>
  <c r="AQ4" i="197"/>
  <c r="AR4" i="197"/>
  <c r="AS4" i="197"/>
  <c r="AT4" i="197"/>
  <c r="AU4" i="197"/>
  <c r="AV4" i="197"/>
  <c r="AW4" i="197"/>
  <c r="AX4" i="197"/>
  <c r="AY4" i="197"/>
  <c r="D4" i="199"/>
  <c r="E4" i="199"/>
  <c r="F4" i="199"/>
  <c r="G4" i="199"/>
  <c r="H4" i="199"/>
  <c r="I4" i="199"/>
  <c r="J4" i="199"/>
  <c r="K4" i="199"/>
  <c r="L4" i="199"/>
  <c r="M4" i="199"/>
  <c r="N4" i="199"/>
  <c r="O4" i="199"/>
  <c r="P4" i="199"/>
  <c r="Q4" i="199"/>
  <c r="R4" i="199"/>
  <c r="S4" i="199"/>
  <c r="T4" i="199"/>
  <c r="U4" i="199"/>
  <c r="V4" i="199"/>
  <c r="W4" i="199"/>
  <c r="X4" i="199"/>
  <c r="Y4" i="199"/>
  <c r="Z4" i="199"/>
  <c r="AA4" i="199"/>
  <c r="AB4" i="199"/>
  <c r="AC4" i="199"/>
  <c r="AD4" i="199"/>
  <c r="AE4" i="199"/>
  <c r="AF4" i="199"/>
  <c r="AG4" i="199"/>
  <c r="AH4" i="199"/>
  <c r="AI4" i="199"/>
  <c r="AJ4" i="199"/>
  <c r="AK4" i="199"/>
  <c r="AL4" i="199"/>
  <c r="AM4" i="199"/>
  <c r="AN4" i="199"/>
  <c r="AO4" i="199"/>
  <c r="AP4" i="199"/>
  <c r="AQ4" i="199"/>
  <c r="AR4" i="199"/>
  <c r="AS4" i="199"/>
  <c r="AT4" i="199"/>
  <c r="AU4" i="199"/>
  <c r="AV4" i="199"/>
  <c r="AW4" i="199"/>
  <c r="AX4" i="199"/>
  <c r="AY4" i="199"/>
  <c r="D4" i="200"/>
  <c r="E4" i="200"/>
  <c r="F4" i="200"/>
  <c r="G4" i="200"/>
  <c r="H4" i="200"/>
  <c r="I4" i="200"/>
  <c r="J4" i="200"/>
  <c r="K4" i="200"/>
  <c r="L4" i="200"/>
  <c r="M4" i="200"/>
  <c r="N4" i="200"/>
  <c r="O4" i="200"/>
  <c r="P4" i="200"/>
  <c r="Q4" i="200"/>
  <c r="R4" i="200"/>
  <c r="S4" i="200"/>
  <c r="T4" i="200"/>
  <c r="U4" i="200"/>
  <c r="V4" i="200"/>
  <c r="W4" i="200"/>
  <c r="X4" i="200"/>
  <c r="Y4" i="200"/>
  <c r="Z4" i="200"/>
  <c r="AA4" i="200"/>
  <c r="AB4" i="200"/>
  <c r="AC4" i="200"/>
  <c r="AD4" i="200"/>
  <c r="AE4" i="200"/>
  <c r="AF4" i="200"/>
  <c r="AG4" i="200"/>
  <c r="AH4" i="200"/>
  <c r="AI4" i="200"/>
  <c r="AJ4" i="200"/>
  <c r="AK4" i="200"/>
  <c r="AL4" i="200"/>
  <c r="AM4" i="200"/>
  <c r="AN4" i="200"/>
  <c r="AO4" i="200"/>
  <c r="AP4" i="200"/>
  <c r="AQ4" i="200"/>
  <c r="AR4" i="200"/>
  <c r="AS4" i="200"/>
  <c r="AT4" i="200"/>
  <c r="AU4" i="200"/>
  <c r="AV4" i="200"/>
  <c r="AW4" i="200"/>
  <c r="AX4" i="200"/>
  <c r="AY4" i="200"/>
  <c r="D4" i="201"/>
  <c r="E4" i="201"/>
  <c r="F4" i="201"/>
  <c r="G4" i="201"/>
  <c r="H4" i="201"/>
  <c r="I4" i="201"/>
  <c r="J4" i="201"/>
  <c r="K4" i="201"/>
  <c r="L4" i="201"/>
  <c r="M4" i="201"/>
  <c r="N4" i="201"/>
  <c r="O4" i="201"/>
  <c r="P4" i="201"/>
  <c r="Q4" i="201"/>
  <c r="R4" i="201"/>
  <c r="S4" i="201"/>
  <c r="T4" i="201"/>
  <c r="U4" i="201"/>
  <c r="V4" i="201"/>
  <c r="W4" i="201"/>
  <c r="X4" i="201"/>
  <c r="Y4" i="201"/>
  <c r="Z4" i="201"/>
  <c r="AA4" i="201"/>
  <c r="AB4" i="201"/>
  <c r="AC4" i="201"/>
  <c r="AD4" i="201"/>
  <c r="AE4" i="201"/>
  <c r="AF4" i="201"/>
  <c r="AG4" i="201"/>
  <c r="AH4" i="201"/>
  <c r="AI4" i="201"/>
  <c r="AJ4" i="201"/>
  <c r="AK4" i="201"/>
  <c r="AL4" i="201"/>
  <c r="AM4" i="201"/>
  <c r="AN4" i="201"/>
  <c r="AO4" i="201"/>
  <c r="AP4" i="201"/>
  <c r="AQ4" i="201"/>
  <c r="AR4" i="201"/>
  <c r="AS4" i="201"/>
  <c r="AT4" i="201"/>
  <c r="AU4" i="201"/>
  <c r="AV4" i="201"/>
  <c r="AW4" i="201"/>
  <c r="AX4" i="201"/>
  <c r="AY4" i="201"/>
  <c r="D4" i="202"/>
  <c r="E4" i="202"/>
  <c r="F4" i="202"/>
  <c r="G4" i="202"/>
  <c r="H4" i="202"/>
  <c r="I4" i="202"/>
  <c r="J4" i="202"/>
  <c r="K4" i="202"/>
  <c r="L4" i="202"/>
  <c r="M4" i="202"/>
  <c r="N4" i="202"/>
  <c r="O4" i="202"/>
  <c r="P4" i="202"/>
  <c r="Q4" i="202"/>
  <c r="R4" i="202"/>
  <c r="S4" i="202"/>
  <c r="T4" i="202"/>
  <c r="U4" i="202"/>
  <c r="V4" i="202"/>
  <c r="W4" i="202"/>
  <c r="X4" i="202"/>
  <c r="Y4" i="202"/>
  <c r="Z4" i="202"/>
  <c r="AA4" i="202"/>
  <c r="AB4" i="202"/>
  <c r="AC4" i="202"/>
  <c r="AD4" i="202"/>
  <c r="AE4" i="202"/>
  <c r="AF4" i="202"/>
  <c r="AG4" i="202"/>
  <c r="AH4" i="202"/>
  <c r="AI4" i="202"/>
  <c r="AJ4" i="202"/>
  <c r="AK4" i="202"/>
  <c r="AL4" i="202"/>
  <c r="AM4" i="202"/>
  <c r="AN4" i="202"/>
  <c r="AO4" i="202"/>
  <c r="AP4" i="202"/>
  <c r="AQ4" i="202"/>
  <c r="AR4" i="202"/>
  <c r="AS4" i="202"/>
  <c r="AT4" i="202"/>
  <c r="AU4" i="202"/>
  <c r="AV4" i="202"/>
  <c r="AW4" i="202"/>
  <c r="AX4" i="202"/>
  <c r="AY4" i="202"/>
  <c r="D4" i="203"/>
  <c r="E4" i="203"/>
  <c r="F4" i="203"/>
  <c r="G4" i="203"/>
  <c r="H4" i="203"/>
  <c r="I4" i="203"/>
  <c r="J4" i="203"/>
  <c r="K4" i="203"/>
  <c r="L4" i="203"/>
  <c r="M4" i="203"/>
  <c r="N4" i="203"/>
  <c r="O4" i="203"/>
  <c r="P4" i="203"/>
  <c r="Q4" i="203"/>
  <c r="R4" i="203"/>
  <c r="S4" i="203"/>
  <c r="T4" i="203"/>
  <c r="U4" i="203"/>
  <c r="V4" i="203"/>
  <c r="W4" i="203"/>
  <c r="X4" i="203"/>
  <c r="Y4" i="203"/>
  <c r="Z4" i="203"/>
  <c r="AA4" i="203"/>
  <c r="AB4" i="203"/>
  <c r="AC4" i="203"/>
  <c r="AD4" i="203"/>
  <c r="AE4" i="203"/>
  <c r="AF4" i="203"/>
  <c r="AG4" i="203"/>
  <c r="AH4" i="203"/>
  <c r="AI4" i="203"/>
  <c r="AJ4" i="203"/>
  <c r="AK4" i="203"/>
  <c r="AL4" i="203"/>
  <c r="AM4" i="203"/>
  <c r="AN4" i="203"/>
  <c r="AO4" i="203"/>
  <c r="AP4" i="203"/>
  <c r="AQ4" i="203"/>
  <c r="AR4" i="203"/>
  <c r="AS4" i="203"/>
  <c r="AT4" i="203"/>
  <c r="AU4" i="203"/>
  <c r="AV4" i="203"/>
  <c r="AW4" i="203"/>
  <c r="AX4" i="203"/>
  <c r="AY4" i="203"/>
  <c r="D4" i="204"/>
  <c r="E4" i="204"/>
  <c r="F4" i="204"/>
  <c r="G4" i="204"/>
  <c r="H4" i="204"/>
  <c r="I4" i="204"/>
  <c r="J4" i="204"/>
  <c r="K4" i="204"/>
  <c r="L4" i="204"/>
  <c r="M4" i="204"/>
  <c r="N4" i="204"/>
  <c r="O4" i="204"/>
  <c r="P4" i="204"/>
  <c r="Q4" i="204"/>
  <c r="R4" i="204"/>
  <c r="S4" i="204"/>
  <c r="T4" i="204"/>
  <c r="U4" i="204"/>
  <c r="V4" i="204"/>
  <c r="W4" i="204"/>
  <c r="X4" i="204"/>
  <c r="Y4" i="204"/>
  <c r="Z4" i="204"/>
  <c r="AA4" i="204"/>
  <c r="AB4" i="204"/>
  <c r="AC4" i="204"/>
  <c r="AD4" i="204"/>
  <c r="AE4" i="204"/>
  <c r="AF4" i="204"/>
  <c r="AG4" i="204"/>
  <c r="AH4" i="204"/>
  <c r="AI4" i="204"/>
  <c r="AJ4" i="204"/>
  <c r="AK4" i="204"/>
  <c r="AL4" i="204"/>
  <c r="AM4" i="204"/>
  <c r="AN4" i="204"/>
  <c r="AO4" i="204"/>
  <c r="AP4" i="204"/>
  <c r="AQ4" i="204"/>
  <c r="AR4" i="204"/>
  <c r="AS4" i="204"/>
  <c r="AT4" i="204"/>
  <c r="AU4" i="204"/>
  <c r="AV4" i="204"/>
  <c r="AW4" i="204"/>
  <c r="AX4" i="204"/>
  <c r="AY4" i="204"/>
  <c r="D4" i="205"/>
  <c r="E4" i="205"/>
  <c r="F4" i="205"/>
  <c r="G4" i="205"/>
  <c r="H4" i="205"/>
  <c r="I4" i="205"/>
  <c r="J4" i="205"/>
  <c r="K4" i="205"/>
  <c r="L4" i="205"/>
  <c r="M4" i="205"/>
  <c r="N4" i="205"/>
  <c r="O4" i="205"/>
  <c r="P4" i="205"/>
  <c r="Q4" i="205"/>
  <c r="R4" i="205"/>
  <c r="S4" i="205"/>
  <c r="T4" i="205"/>
  <c r="U4" i="205"/>
  <c r="V4" i="205"/>
  <c r="W4" i="205"/>
  <c r="X4" i="205"/>
  <c r="Y4" i="205"/>
  <c r="Z4" i="205"/>
  <c r="AA4" i="205"/>
  <c r="AB4" i="205"/>
  <c r="AC4" i="205"/>
  <c r="AD4" i="205"/>
  <c r="AE4" i="205"/>
  <c r="AF4" i="205"/>
  <c r="AG4" i="205"/>
  <c r="AH4" i="205"/>
  <c r="AI4" i="205"/>
  <c r="AJ4" i="205"/>
  <c r="AK4" i="205"/>
  <c r="AL4" i="205"/>
  <c r="AM4" i="205"/>
  <c r="AN4" i="205"/>
  <c r="AO4" i="205"/>
  <c r="AP4" i="205"/>
  <c r="AQ4" i="205"/>
  <c r="AR4" i="205"/>
  <c r="AS4" i="205"/>
  <c r="AT4" i="205"/>
  <c r="AU4" i="205"/>
  <c r="AV4" i="205"/>
  <c r="AW4" i="205"/>
  <c r="AX4" i="205"/>
  <c r="AY4" i="205"/>
  <c r="D4" i="206"/>
  <c r="E4" i="206"/>
  <c r="F4" i="206"/>
  <c r="G4" i="206"/>
  <c r="H4" i="206"/>
  <c r="I4" i="206"/>
  <c r="J4" i="206"/>
  <c r="K4" i="206"/>
  <c r="L4" i="206"/>
  <c r="M4" i="206"/>
  <c r="N4" i="206"/>
  <c r="O4" i="206"/>
  <c r="P4" i="206"/>
  <c r="Q4" i="206"/>
  <c r="R4" i="206"/>
  <c r="S4" i="206"/>
  <c r="T4" i="206"/>
  <c r="U4" i="206"/>
  <c r="V4" i="206"/>
  <c r="W4" i="206"/>
  <c r="X4" i="206"/>
  <c r="Y4" i="206"/>
  <c r="Z4" i="206"/>
  <c r="AA4" i="206"/>
  <c r="AB4" i="206"/>
  <c r="AC4" i="206"/>
  <c r="AD4" i="206"/>
  <c r="AE4" i="206"/>
  <c r="AF4" i="206"/>
  <c r="AG4" i="206"/>
  <c r="AH4" i="206"/>
  <c r="AI4" i="206"/>
  <c r="AJ4" i="206"/>
  <c r="AK4" i="206"/>
  <c r="AL4" i="206"/>
  <c r="AM4" i="206"/>
  <c r="AN4" i="206"/>
  <c r="AO4" i="206"/>
  <c r="AP4" i="206"/>
  <c r="AQ4" i="206"/>
  <c r="AR4" i="206"/>
  <c r="AS4" i="206"/>
  <c r="AT4" i="206"/>
  <c r="AU4" i="206"/>
  <c r="AV4" i="206"/>
  <c r="AW4" i="206"/>
  <c r="AX4" i="206"/>
  <c r="AY4" i="206"/>
  <c r="D4" i="207"/>
  <c r="E4" i="207"/>
  <c r="F4" i="207"/>
  <c r="G4" i="207"/>
  <c r="H4" i="207"/>
  <c r="I4" i="207"/>
  <c r="J4" i="207"/>
  <c r="K4" i="207"/>
  <c r="L4" i="207"/>
  <c r="M4" i="207"/>
  <c r="N4" i="207"/>
  <c r="O4" i="207"/>
  <c r="P4" i="207"/>
  <c r="Q4" i="207"/>
  <c r="R4" i="207"/>
  <c r="S4" i="207"/>
  <c r="T4" i="207"/>
  <c r="U4" i="207"/>
  <c r="V4" i="207"/>
  <c r="W4" i="207"/>
  <c r="X4" i="207"/>
  <c r="Y4" i="207"/>
  <c r="Z4" i="207"/>
  <c r="AA4" i="207"/>
  <c r="AB4" i="207"/>
  <c r="AC4" i="207"/>
  <c r="AD4" i="207"/>
  <c r="AE4" i="207"/>
  <c r="AF4" i="207"/>
  <c r="AG4" i="207"/>
  <c r="AH4" i="207"/>
  <c r="AI4" i="207"/>
  <c r="AJ4" i="207"/>
  <c r="AK4" i="207"/>
  <c r="AL4" i="207"/>
  <c r="AM4" i="207"/>
  <c r="AN4" i="207"/>
  <c r="AO4" i="207"/>
  <c r="AP4" i="207"/>
  <c r="AQ4" i="207"/>
  <c r="AR4" i="207"/>
  <c r="AS4" i="207"/>
  <c r="AT4" i="207"/>
  <c r="AU4" i="207"/>
  <c r="AV4" i="207"/>
  <c r="AW4" i="207"/>
  <c r="AX4" i="207"/>
  <c r="AY4" i="207"/>
  <c r="D4" i="208"/>
  <c r="E4" i="208"/>
  <c r="F4" i="208"/>
  <c r="G4" i="208"/>
  <c r="H4" i="208"/>
  <c r="I4" i="208"/>
  <c r="J4" i="208"/>
  <c r="K4" i="208"/>
  <c r="L4" i="208"/>
  <c r="M4" i="208"/>
  <c r="N4" i="208"/>
  <c r="O4" i="208"/>
  <c r="P4" i="208"/>
  <c r="Q4" i="208"/>
  <c r="R4" i="208"/>
  <c r="S4" i="208"/>
  <c r="T4" i="208"/>
  <c r="U4" i="208"/>
  <c r="V4" i="208"/>
  <c r="W4" i="208"/>
  <c r="X4" i="208"/>
  <c r="Y4" i="208"/>
  <c r="Z4" i="208"/>
  <c r="AA4" i="208"/>
  <c r="AB4" i="208"/>
  <c r="AC4" i="208"/>
  <c r="AD4" i="208"/>
  <c r="AE4" i="208"/>
  <c r="AF4" i="208"/>
  <c r="AG4" i="208"/>
  <c r="AH4" i="208"/>
  <c r="AI4" i="208"/>
  <c r="AJ4" i="208"/>
  <c r="AK4" i="208"/>
  <c r="AL4" i="208"/>
  <c r="AM4" i="208"/>
  <c r="AN4" i="208"/>
  <c r="AO4" i="208"/>
  <c r="AP4" i="208"/>
  <c r="AQ4" i="208"/>
  <c r="AR4" i="208"/>
  <c r="AS4" i="208"/>
  <c r="AT4" i="208"/>
  <c r="AU4" i="208"/>
  <c r="AV4" i="208"/>
  <c r="AW4" i="208"/>
  <c r="AX4" i="208"/>
  <c r="AY4" i="208"/>
  <c r="D4" i="209"/>
  <c r="E4" i="209"/>
  <c r="F4" i="209"/>
  <c r="G4" i="209"/>
  <c r="H4" i="209"/>
  <c r="I4" i="209"/>
  <c r="J4" i="209"/>
  <c r="K4" i="209"/>
  <c r="L4" i="209"/>
  <c r="M4" i="209"/>
  <c r="N4" i="209"/>
  <c r="O4" i="209"/>
  <c r="P4" i="209"/>
  <c r="Q4" i="209"/>
  <c r="R4" i="209"/>
  <c r="S4" i="209"/>
  <c r="T4" i="209"/>
  <c r="U4" i="209"/>
  <c r="V4" i="209"/>
  <c r="W4" i="209"/>
  <c r="X4" i="209"/>
  <c r="Y4" i="209"/>
  <c r="Z4" i="209"/>
  <c r="AA4" i="209"/>
  <c r="AB4" i="209"/>
  <c r="AC4" i="209"/>
  <c r="AD4" i="209"/>
  <c r="AE4" i="209"/>
  <c r="AF4" i="209"/>
  <c r="AG4" i="209"/>
  <c r="AH4" i="209"/>
  <c r="AI4" i="209"/>
  <c r="AJ4" i="209"/>
  <c r="AK4" i="209"/>
  <c r="AL4" i="209"/>
  <c r="AM4" i="209"/>
  <c r="AN4" i="209"/>
  <c r="AO4" i="209"/>
  <c r="AP4" i="209"/>
  <c r="AQ4" i="209"/>
  <c r="AR4" i="209"/>
  <c r="AS4" i="209"/>
  <c r="AT4" i="209"/>
  <c r="AU4" i="209"/>
  <c r="AV4" i="209"/>
  <c r="AW4" i="209"/>
  <c r="AX4" i="209"/>
  <c r="AY4" i="209"/>
  <c r="D4" i="224"/>
  <c r="E4" i="224"/>
  <c r="F4" i="224"/>
  <c r="G4" i="224"/>
  <c r="H4" i="224"/>
  <c r="I4" i="224"/>
  <c r="J4" i="224"/>
  <c r="K4" i="224"/>
  <c r="L4" i="224"/>
  <c r="M4" i="224"/>
  <c r="N4" i="224"/>
  <c r="O4" i="224"/>
  <c r="P4" i="224"/>
  <c r="Q4" i="224"/>
  <c r="R4" i="224"/>
  <c r="S4" i="224"/>
  <c r="T4" i="224"/>
  <c r="U4" i="224"/>
  <c r="V4" i="224"/>
  <c r="W4" i="224"/>
  <c r="X4" i="224"/>
  <c r="Y4" i="224"/>
  <c r="Z4" i="224"/>
  <c r="AA4" i="224"/>
  <c r="AB4" i="224"/>
  <c r="AC4" i="224"/>
  <c r="AD4" i="224"/>
  <c r="AE4" i="224"/>
  <c r="AF4" i="224"/>
  <c r="AG4" i="224"/>
  <c r="AH4" i="224"/>
  <c r="AI4" i="224"/>
  <c r="AJ4" i="224"/>
  <c r="AK4" i="224"/>
  <c r="AL4" i="224"/>
  <c r="AM4" i="224"/>
  <c r="AN4" i="224"/>
  <c r="AO4" i="224"/>
  <c r="AP4" i="224"/>
  <c r="AQ4" i="224"/>
  <c r="AR4" i="224"/>
  <c r="AS4" i="224"/>
  <c r="AT4" i="224"/>
  <c r="AU4" i="224"/>
  <c r="AV4" i="224"/>
  <c r="AW4" i="224"/>
  <c r="AX4" i="224"/>
  <c r="AY4" i="224"/>
  <c r="D4" i="225"/>
  <c r="E4" i="225"/>
  <c r="F4" i="225"/>
  <c r="G4" i="225"/>
  <c r="H4" i="225"/>
  <c r="I4" i="225"/>
  <c r="J4" i="225"/>
  <c r="K4" i="225"/>
  <c r="L4" i="225"/>
  <c r="M4" i="225"/>
  <c r="N4" i="225"/>
  <c r="O4" i="225"/>
  <c r="P4" i="225"/>
  <c r="Q4" i="225"/>
  <c r="R4" i="225"/>
  <c r="S4" i="225"/>
  <c r="T4" i="225"/>
  <c r="U4" i="225"/>
  <c r="V4" i="225"/>
  <c r="W4" i="225"/>
  <c r="X4" i="225"/>
  <c r="Y4" i="225"/>
  <c r="Z4" i="225"/>
  <c r="AA4" i="225"/>
  <c r="AB4" i="225"/>
  <c r="AC4" i="225"/>
  <c r="AD4" i="225"/>
  <c r="AE4" i="225"/>
  <c r="AF4" i="225"/>
  <c r="AG4" i="225"/>
  <c r="AH4" i="225"/>
  <c r="AI4" i="225"/>
  <c r="AJ4" i="225"/>
  <c r="AK4" i="225"/>
  <c r="AL4" i="225"/>
  <c r="AM4" i="225"/>
  <c r="AN4" i="225"/>
  <c r="AO4" i="225"/>
  <c r="AP4" i="225"/>
  <c r="AQ4" i="225"/>
  <c r="AR4" i="225"/>
  <c r="AS4" i="225"/>
  <c r="AT4" i="225"/>
  <c r="AU4" i="225"/>
  <c r="AV4" i="225"/>
  <c r="AW4" i="225"/>
  <c r="AX4" i="225"/>
  <c r="AY4" i="225"/>
  <c r="D4" i="229"/>
  <c r="E4" i="229"/>
  <c r="F4" i="229"/>
  <c r="G4" i="229"/>
  <c r="H4" i="229"/>
  <c r="I4" i="229"/>
  <c r="J4" i="229"/>
  <c r="K4" i="229"/>
  <c r="L4" i="229"/>
  <c r="M4" i="229"/>
  <c r="N4" i="229"/>
  <c r="O4" i="229"/>
  <c r="P4" i="229"/>
  <c r="Q4" i="229"/>
  <c r="R4" i="229"/>
  <c r="S4" i="229"/>
  <c r="T4" i="229"/>
  <c r="U4" i="229"/>
  <c r="V4" i="229"/>
  <c r="W4" i="229"/>
  <c r="X4" i="229"/>
  <c r="Y4" i="229"/>
  <c r="Z4" i="229"/>
  <c r="AA4" i="229"/>
  <c r="AB4" i="229"/>
  <c r="AC4" i="229"/>
  <c r="AD4" i="229"/>
  <c r="AE4" i="229"/>
  <c r="AF4" i="229"/>
  <c r="AG4" i="229"/>
  <c r="AH4" i="229"/>
  <c r="AI4" i="229"/>
  <c r="AJ4" i="229"/>
  <c r="AK4" i="229"/>
  <c r="AL4" i="229"/>
  <c r="AM4" i="229"/>
  <c r="AN4" i="229"/>
  <c r="AO4" i="229"/>
  <c r="AP4" i="229"/>
  <c r="AQ4" i="229"/>
  <c r="AR4" i="229"/>
  <c r="AS4" i="229"/>
  <c r="AT4" i="229"/>
  <c r="AU4" i="229"/>
  <c r="AV4" i="229"/>
  <c r="AW4" i="229"/>
  <c r="AX4" i="229"/>
  <c r="AY4" i="229"/>
  <c r="D4" i="230"/>
  <c r="E4" i="230"/>
  <c r="F4" i="230"/>
  <c r="G4" i="230"/>
  <c r="H4" i="230"/>
  <c r="I4" i="230"/>
  <c r="J4" i="230"/>
  <c r="K4" i="230"/>
  <c r="L4" i="230"/>
  <c r="M4" i="230"/>
  <c r="N4" i="230"/>
  <c r="O4" i="230"/>
  <c r="P4" i="230"/>
  <c r="Q4" i="230"/>
  <c r="R4" i="230"/>
  <c r="S4" i="230"/>
  <c r="T4" i="230"/>
  <c r="U4" i="230"/>
  <c r="V4" i="230"/>
  <c r="W4" i="230"/>
  <c r="X4" i="230"/>
  <c r="Y4" i="230"/>
  <c r="Z4" i="230"/>
  <c r="AA4" i="230"/>
  <c r="AB4" i="230"/>
  <c r="AC4" i="230"/>
  <c r="AD4" i="230"/>
  <c r="AE4" i="230"/>
  <c r="AF4" i="230"/>
  <c r="AG4" i="230"/>
  <c r="AH4" i="230"/>
  <c r="AI4" i="230"/>
  <c r="AJ4" i="230"/>
  <c r="AK4" i="230"/>
  <c r="AL4" i="230"/>
  <c r="AM4" i="230"/>
  <c r="AN4" i="230"/>
  <c r="AO4" i="230"/>
  <c r="AP4" i="230"/>
  <c r="AQ4" i="230"/>
  <c r="AR4" i="230"/>
  <c r="AS4" i="230"/>
  <c r="AT4" i="230"/>
  <c r="AU4" i="230"/>
  <c r="AV4" i="230"/>
  <c r="AW4" i="230"/>
  <c r="AX4" i="230"/>
  <c r="AY4" i="230"/>
  <c r="D4" i="231"/>
  <c r="E4" i="231"/>
  <c r="F4" i="231"/>
  <c r="G4" i="231"/>
  <c r="H4" i="231"/>
  <c r="I4" i="231"/>
  <c r="J4" i="231"/>
  <c r="K4" i="231"/>
  <c r="L4" i="231"/>
  <c r="M4" i="231"/>
  <c r="N4" i="231"/>
  <c r="O4" i="231"/>
  <c r="P4" i="231"/>
  <c r="Q4" i="231"/>
  <c r="R4" i="231"/>
  <c r="S4" i="231"/>
  <c r="T4" i="231"/>
  <c r="U4" i="231"/>
  <c r="V4" i="231"/>
  <c r="W4" i="231"/>
  <c r="X4" i="231"/>
  <c r="Y4" i="231"/>
  <c r="Z4" i="231"/>
  <c r="AA4" i="231"/>
  <c r="AB4" i="231"/>
  <c r="AC4" i="231"/>
  <c r="AD4" i="231"/>
  <c r="AE4" i="231"/>
  <c r="AF4" i="231"/>
  <c r="AG4" i="231"/>
  <c r="AH4" i="231"/>
  <c r="AI4" i="231"/>
  <c r="AJ4" i="231"/>
  <c r="AK4" i="231"/>
  <c r="AL4" i="231"/>
  <c r="AM4" i="231"/>
  <c r="AN4" i="231"/>
  <c r="AO4" i="231"/>
  <c r="AP4" i="231"/>
  <c r="AQ4" i="231"/>
  <c r="AR4" i="231"/>
  <c r="AS4" i="231"/>
  <c r="AT4" i="231"/>
  <c r="AU4" i="231"/>
  <c r="AV4" i="231"/>
  <c r="AW4" i="231"/>
  <c r="AX4" i="231"/>
  <c r="AY4" i="231"/>
  <c r="D4" i="232"/>
  <c r="E4" i="232"/>
  <c r="F4" i="232"/>
  <c r="G4" i="232"/>
  <c r="H4" i="232"/>
  <c r="I4" i="232"/>
  <c r="J4" i="232"/>
  <c r="K4" i="232"/>
  <c r="L4" i="232"/>
  <c r="M4" i="232"/>
  <c r="N4" i="232"/>
  <c r="O4" i="232"/>
  <c r="P4" i="232"/>
  <c r="Q4" i="232"/>
  <c r="R4" i="232"/>
  <c r="S4" i="232"/>
  <c r="T4" i="232"/>
  <c r="U4" i="232"/>
  <c r="V4" i="232"/>
  <c r="W4" i="232"/>
  <c r="X4" i="232"/>
  <c r="Y4" i="232"/>
  <c r="Z4" i="232"/>
  <c r="AA4" i="232"/>
  <c r="AB4" i="232"/>
  <c r="AC4" i="232"/>
  <c r="AD4" i="232"/>
  <c r="AE4" i="232"/>
  <c r="AF4" i="232"/>
  <c r="AG4" i="232"/>
  <c r="AH4" i="232"/>
  <c r="AI4" i="232"/>
  <c r="AJ4" i="232"/>
  <c r="AK4" i="232"/>
  <c r="AL4" i="232"/>
  <c r="AM4" i="232"/>
  <c r="AN4" i="232"/>
  <c r="AO4" i="232"/>
  <c r="AP4" i="232"/>
  <c r="AQ4" i="232"/>
  <c r="AR4" i="232"/>
  <c r="AS4" i="232"/>
  <c r="AT4" i="232"/>
  <c r="AU4" i="232"/>
  <c r="AV4" i="232"/>
  <c r="AW4" i="232"/>
  <c r="AX4" i="232"/>
  <c r="AY4" i="232"/>
  <c r="D4" i="239"/>
  <c r="E4" i="239"/>
  <c r="F4" i="239"/>
  <c r="G4" i="239"/>
  <c r="H4" i="239"/>
  <c r="I4" i="239"/>
  <c r="J4" i="239"/>
  <c r="K4" i="239"/>
  <c r="L4" i="239"/>
  <c r="M4" i="239"/>
  <c r="N4" i="239"/>
  <c r="O4" i="239"/>
  <c r="P4" i="239"/>
  <c r="Q4" i="239"/>
  <c r="R4" i="239"/>
  <c r="S4" i="239"/>
  <c r="T4" i="239"/>
  <c r="U4" i="239"/>
  <c r="V4" i="239"/>
  <c r="W4" i="239"/>
  <c r="X4" i="239"/>
  <c r="Y4" i="239"/>
  <c r="Z4" i="239"/>
  <c r="AA4" i="239"/>
  <c r="AB4" i="239"/>
  <c r="AC4" i="239"/>
  <c r="AD4" i="239"/>
  <c r="AE4" i="239"/>
  <c r="AF4" i="239"/>
  <c r="AG4" i="239"/>
  <c r="AH4" i="239"/>
  <c r="AI4" i="239"/>
  <c r="AJ4" i="239"/>
  <c r="AK4" i="239"/>
  <c r="AL4" i="239"/>
  <c r="AM4" i="239"/>
  <c r="AN4" i="239"/>
  <c r="AO4" i="239"/>
  <c r="AP4" i="239"/>
  <c r="AQ4" i="239"/>
  <c r="AR4" i="239"/>
  <c r="AS4" i="239"/>
  <c r="AT4" i="239"/>
  <c r="AU4" i="239"/>
  <c r="AV4" i="239"/>
  <c r="AW4" i="239"/>
  <c r="AX4" i="239"/>
  <c r="AY4" i="239"/>
  <c r="D4" i="113"/>
  <c r="E4" i="113"/>
  <c r="F4" i="113"/>
  <c r="G4" i="113"/>
  <c r="H4" i="113"/>
  <c r="I4" i="113"/>
  <c r="J4" i="113"/>
  <c r="K4" i="113"/>
  <c r="L4" i="113"/>
  <c r="M4" i="113"/>
  <c r="N4" i="113"/>
  <c r="O4" i="113"/>
  <c r="P4" i="113"/>
  <c r="Q4" i="113"/>
  <c r="R4" i="113"/>
  <c r="S4" i="113"/>
  <c r="T4" i="113"/>
  <c r="U4" i="113"/>
  <c r="V4" i="113"/>
  <c r="W4" i="113"/>
  <c r="X4" i="113"/>
  <c r="Y4" i="113"/>
  <c r="Z4" i="113"/>
  <c r="AA4" i="113"/>
  <c r="AB4" i="113"/>
  <c r="AC4" i="113"/>
  <c r="AD4" i="113"/>
  <c r="AE4" i="113"/>
  <c r="AF4" i="113"/>
  <c r="AG4" i="113"/>
  <c r="AH4" i="113"/>
  <c r="AI4" i="113"/>
  <c r="AJ4" i="113"/>
  <c r="AK4" i="113"/>
  <c r="AL4" i="113"/>
  <c r="AM4" i="113"/>
  <c r="AN4" i="113"/>
  <c r="AO4" i="113"/>
  <c r="AP4" i="113"/>
  <c r="AQ4" i="113"/>
  <c r="AR4" i="113"/>
  <c r="AS4" i="113"/>
  <c r="AT4" i="113"/>
  <c r="AU4" i="113"/>
  <c r="AV4" i="113"/>
  <c r="AW4" i="113"/>
  <c r="AX4" i="113"/>
  <c r="AY4" i="113"/>
  <c r="AH4" i="223"/>
  <c r="AI4" i="223"/>
  <c r="AJ4" i="223"/>
  <c r="AK4" i="223"/>
  <c r="AL4" i="223"/>
  <c r="AM4" i="223"/>
  <c r="AN4" i="223"/>
  <c r="AO4" i="223"/>
  <c r="AP4" i="223"/>
  <c r="AQ4" i="223"/>
  <c r="AR4" i="223"/>
  <c r="AS4" i="223"/>
  <c r="AT4" i="223"/>
  <c r="AU4" i="223"/>
  <c r="AV4" i="223"/>
  <c r="AC4" i="223"/>
  <c r="AD4" i="223"/>
  <c r="AE4" i="223"/>
  <c r="E4" i="223"/>
  <c r="F4" i="223"/>
  <c r="G4" i="223"/>
  <c r="H4" i="223"/>
  <c r="I4" i="223"/>
  <c r="J4" i="223"/>
  <c r="K4" i="223"/>
  <c r="L4" i="223"/>
  <c r="M4" i="223"/>
  <c r="N4" i="223"/>
  <c r="O4" i="223"/>
  <c r="P4" i="223"/>
  <c r="Q4" i="223"/>
  <c r="R4" i="223"/>
  <c r="S4" i="223"/>
  <c r="T4" i="223"/>
  <c r="U4" i="223"/>
  <c r="V4" i="223"/>
  <c r="W4" i="223"/>
  <c r="X4" i="223"/>
  <c r="Y4" i="223"/>
  <c r="Z4" i="223"/>
  <c r="AC4" i="46"/>
  <c r="AD4" i="46"/>
  <c r="AE4" i="46"/>
  <c r="AF4" i="46"/>
  <c r="AG4" i="46"/>
  <c r="AH4" i="46"/>
  <c r="AI4" i="46"/>
  <c r="AJ4" i="46"/>
  <c r="AK4" i="46"/>
  <c r="AL4" i="46"/>
  <c r="AM4" i="46"/>
  <c r="AN4" i="46"/>
  <c r="AO4" i="46"/>
  <c r="AP4" i="46"/>
  <c r="AQ4" i="46"/>
  <c r="AR4" i="46"/>
  <c r="AS4" i="46"/>
  <c r="AT4" i="46"/>
  <c r="AD4" i="221"/>
  <c r="AE4" i="221"/>
  <c r="AF4" i="221"/>
  <c r="D4" i="221"/>
  <c r="E4" i="221"/>
  <c r="F4" i="221"/>
  <c r="G4" i="221"/>
  <c r="H4" i="221"/>
  <c r="I4" i="221"/>
  <c r="J4" i="221"/>
  <c r="K4" i="221"/>
  <c r="L4" i="221"/>
  <c r="M4" i="221"/>
  <c r="N4" i="221"/>
  <c r="O4" i="221"/>
  <c r="P4" i="221"/>
  <c r="Q4" i="221"/>
  <c r="R4" i="221"/>
  <c r="S4" i="221"/>
  <c r="T4" i="221"/>
  <c r="U4" i="221"/>
  <c r="V4" i="221"/>
  <c r="W4" i="221"/>
  <c r="X4" i="221"/>
  <c r="Y4" i="221"/>
  <c r="Z4" i="221"/>
  <c r="AA4" i="221"/>
  <c r="V4" i="1"/>
  <c r="W4" i="1"/>
  <c r="X4" i="1"/>
  <c r="Y4" i="1"/>
  <c r="Z4" i="1"/>
  <c r="AA4" i="1"/>
  <c r="AB4" i="1"/>
  <c r="AC4" i="1"/>
  <c r="AD4" i="1"/>
  <c r="AE4" i="1"/>
  <c r="AF4" i="1"/>
  <c r="AG4" i="1"/>
  <c r="AH4" i="1"/>
  <c r="AI4" i="1"/>
  <c r="AJ4" i="1"/>
  <c r="AK4" i="1"/>
  <c r="AL4" i="1"/>
  <c r="AM4" i="1"/>
  <c r="AN4" i="1"/>
  <c r="AO4" i="1"/>
  <c r="AP4" i="1"/>
  <c r="AQ4" i="1"/>
  <c r="AR4" i="1"/>
  <c r="AS4" i="1"/>
  <c r="AT4" i="1"/>
  <c r="AU4" i="1"/>
  <c r="AV4" i="1"/>
  <c r="AW4" i="1"/>
  <c r="AX4" i="1"/>
  <c r="AY4" i="1"/>
  <c r="AZ4" i="1"/>
  <c r="O4" i="1"/>
  <c r="P4" i="1"/>
  <c r="Q4" i="1"/>
  <c r="R4" i="1"/>
  <c r="S4" i="1"/>
  <c r="N1" i="1"/>
  <c r="D4" i="236"/>
  <c r="E4" i="236"/>
  <c r="F4" i="236"/>
  <c r="G4" i="236"/>
  <c r="H4" i="236"/>
  <c r="I4" i="236"/>
  <c r="J4" i="236"/>
  <c r="K4" i="236"/>
  <c r="L4" i="236"/>
  <c r="M4" i="236"/>
  <c r="N4" i="236"/>
  <c r="O4" i="236"/>
  <c r="P4" i="236"/>
  <c r="Q4" i="236"/>
  <c r="R4" i="236"/>
  <c r="S4" i="236"/>
  <c r="T4" i="236"/>
  <c r="U4" i="236"/>
  <c r="V4" i="236"/>
  <c r="W4" i="236"/>
  <c r="X4" i="236"/>
  <c r="Y4" i="236"/>
  <c r="Z4" i="236"/>
  <c r="AA4" i="236"/>
  <c r="AB4" i="236"/>
  <c r="AC4" i="236"/>
  <c r="AD4" i="236"/>
  <c r="AE4" i="236"/>
  <c r="AF4" i="236"/>
  <c r="AG4" i="236"/>
  <c r="D4" i="162"/>
  <c r="E4" i="162"/>
  <c r="F4" i="162"/>
  <c r="G4" i="162"/>
  <c r="H4" i="162"/>
  <c r="I4" i="162"/>
  <c r="J4" i="162"/>
  <c r="K4" i="162"/>
  <c r="L4" i="162"/>
  <c r="M4" i="162"/>
  <c r="N4" i="162"/>
  <c r="O4" i="162"/>
  <c r="P4" i="162"/>
  <c r="Q4" i="162"/>
  <c r="R4" i="162"/>
  <c r="S4" i="162"/>
  <c r="T4" i="162"/>
  <c r="U4" i="162"/>
  <c r="V4" i="162"/>
  <c r="W4" i="162"/>
  <c r="X4" i="162"/>
  <c r="Y4" i="162"/>
  <c r="Z4" i="162"/>
  <c r="AA4" i="162"/>
  <c r="AB4" i="162"/>
  <c r="AC4" i="162"/>
  <c r="AD4" i="162"/>
  <c r="AE4" i="162"/>
  <c r="AF4" i="162"/>
  <c r="AG4" i="162"/>
  <c r="AH4" i="162"/>
  <c r="AI4" i="162"/>
  <c r="AJ4" i="162"/>
  <c r="AK4" i="162"/>
  <c r="AL4" i="162"/>
  <c r="AM4" i="162"/>
  <c r="AN4" i="162"/>
  <c r="AO4" i="162"/>
  <c r="AP4" i="162"/>
  <c r="AQ4" i="162"/>
  <c r="AR4" i="162"/>
  <c r="AS4" i="162"/>
  <c r="AT4" i="162"/>
  <c r="AU4" i="162"/>
  <c r="AV4" i="162"/>
  <c r="AW4" i="162"/>
  <c r="AX4" i="162"/>
  <c r="AY4" i="162"/>
  <c r="AZ4" i="162"/>
  <c r="BA4" i="162"/>
  <c r="BB4" i="162"/>
  <c r="BC4" i="162"/>
  <c r="BD4" i="162"/>
  <c r="C76" i="13"/>
  <c r="N76" i="162"/>
  <c r="Q76" i="162"/>
  <c r="R76" i="162"/>
  <c r="AM76" i="162"/>
  <c r="C87" i="214"/>
  <c r="AS88" i="246"/>
  <c r="AT81" i="246"/>
  <c r="AT79" i="246"/>
  <c r="D4" i="246"/>
  <c r="E4" i="246"/>
  <c r="F4" i="246"/>
  <c r="G4" i="246"/>
  <c r="H4" i="246"/>
  <c r="I4" i="246"/>
  <c r="J4" i="246"/>
  <c r="K4" i="246"/>
  <c r="L4" i="246"/>
  <c r="M4" i="246"/>
  <c r="N4" i="246"/>
  <c r="O4" i="246"/>
  <c r="P4" i="246"/>
  <c r="Q4" i="246"/>
  <c r="R4" i="246"/>
  <c r="S4" i="246"/>
  <c r="T4" i="246"/>
  <c r="U4" i="246"/>
  <c r="V4" i="246"/>
  <c r="W4" i="246"/>
  <c r="X4" i="246"/>
  <c r="Y4" i="246"/>
  <c r="Z4" i="246"/>
  <c r="AA4" i="246"/>
  <c r="AB4" i="246"/>
  <c r="AC4" i="246"/>
  <c r="AD4" i="246"/>
  <c r="AE4" i="246"/>
  <c r="AF4" i="246"/>
  <c r="AG4" i="246"/>
  <c r="AH4" i="246"/>
  <c r="AI4" i="246"/>
  <c r="AJ4" i="246"/>
  <c r="AK4" i="246"/>
  <c r="AL4" i="246"/>
  <c r="AM4" i="246"/>
  <c r="AN4" i="246"/>
  <c r="AO4" i="246"/>
  <c r="AP4" i="246"/>
  <c r="AQ4" i="246"/>
  <c r="AR4" i="246"/>
  <c r="AS4" i="246"/>
  <c r="AT4" i="246"/>
  <c r="AU4" i="246"/>
  <c r="AV4" i="246"/>
  <c r="AW4" i="246"/>
  <c r="AX4" i="246"/>
  <c r="AY4" i="246"/>
  <c r="AS88" i="244"/>
  <c r="AT81" i="244"/>
  <c r="AT79" i="244"/>
  <c r="D4" i="244"/>
  <c r="E4" i="244"/>
  <c r="F4" i="244"/>
  <c r="G4" i="244"/>
  <c r="H4" i="244"/>
  <c r="I4" i="244"/>
  <c r="J4" i="244"/>
  <c r="K4" i="244"/>
  <c r="L4" i="244"/>
  <c r="M4" i="244"/>
  <c r="N4" i="244"/>
  <c r="O4" i="244"/>
  <c r="P4" i="244"/>
  <c r="Q4" i="244"/>
  <c r="R4" i="244"/>
  <c r="S4" i="244"/>
  <c r="T4" i="244"/>
  <c r="U4" i="244"/>
  <c r="V4" i="244"/>
  <c r="W4" i="244"/>
  <c r="X4" i="244"/>
  <c r="Y4" i="244"/>
  <c r="Z4" i="244"/>
  <c r="AA4" i="244"/>
  <c r="AB4" i="244"/>
  <c r="AC4" i="244"/>
  <c r="AD4" i="244"/>
  <c r="AE4" i="244"/>
  <c r="AF4" i="244"/>
  <c r="AG4" i="244"/>
  <c r="AH4" i="244"/>
  <c r="AI4" i="244"/>
  <c r="AJ4" i="244"/>
  <c r="AK4" i="244"/>
  <c r="AL4" i="244"/>
  <c r="AM4" i="244"/>
  <c r="AN4" i="244"/>
  <c r="AO4" i="244"/>
  <c r="AP4" i="244"/>
  <c r="AQ4" i="244"/>
  <c r="AR4" i="244"/>
  <c r="AS4" i="244"/>
  <c r="AT4" i="244"/>
  <c r="AU4" i="244"/>
  <c r="AV4" i="244"/>
  <c r="AW4" i="244"/>
  <c r="AX4" i="244"/>
  <c r="AY4" i="244"/>
  <c r="AS88" i="243"/>
  <c r="AT81" i="243"/>
  <c r="AT79" i="243"/>
  <c r="D4" i="243"/>
  <c r="E4" i="243"/>
  <c r="F4" i="243"/>
  <c r="G4" i="243"/>
  <c r="H4" i="243"/>
  <c r="I4" i="243"/>
  <c r="J4" i="243"/>
  <c r="K4" i="243"/>
  <c r="L4" i="243"/>
  <c r="M4" i="243"/>
  <c r="N4" i="243"/>
  <c r="O4" i="243"/>
  <c r="P4" i="243"/>
  <c r="Q4" i="243"/>
  <c r="R4" i="243"/>
  <c r="S4" i="243"/>
  <c r="T4" i="243"/>
  <c r="U4" i="243"/>
  <c r="V4" i="243"/>
  <c r="W4" i="243"/>
  <c r="X4" i="243"/>
  <c r="Y4" i="243"/>
  <c r="Z4" i="243"/>
  <c r="AA4" i="243"/>
  <c r="AB4" i="243"/>
  <c r="AC4" i="243"/>
  <c r="AD4" i="243"/>
  <c r="AE4" i="243"/>
  <c r="AF4" i="243"/>
  <c r="AG4" i="243"/>
  <c r="AH4" i="243"/>
  <c r="AI4" i="243"/>
  <c r="AJ4" i="243"/>
  <c r="AK4" i="243"/>
  <c r="AL4" i="243"/>
  <c r="AM4" i="243"/>
  <c r="AN4" i="243"/>
  <c r="AO4" i="243"/>
  <c r="AP4" i="243"/>
  <c r="AQ4" i="243"/>
  <c r="AR4" i="243"/>
  <c r="AS4" i="243"/>
  <c r="AT4" i="243"/>
  <c r="AU4" i="243"/>
  <c r="AV4" i="243"/>
  <c r="AW4" i="243"/>
  <c r="AX4" i="243"/>
  <c r="AY4" i="243"/>
  <c r="AS88" i="242"/>
  <c r="AT81" i="242"/>
  <c r="AT79" i="242"/>
  <c r="D4" i="242"/>
  <c r="E4" i="242"/>
  <c r="F4" i="242"/>
  <c r="G4" i="242"/>
  <c r="H4" i="242"/>
  <c r="I4" i="242"/>
  <c r="J4" i="242"/>
  <c r="K4" i="242"/>
  <c r="L4" i="242"/>
  <c r="M4" i="242"/>
  <c r="N4" i="242"/>
  <c r="O4" i="242"/>
  <c r="P4" i="242"/>
  <c r="Q4" i="242"/>
  <c r="R4" i="242"/>
  <c r="S4" i="242"/>
  <c r="T4" i="242"/>
  <c r="U4" i="242"/>
  <c r="V4" i="242"/>
  <c r="W4" i="242"/>
  <c r="X4" i="242"/>
  <c r="Y4" i="242"/>
  <c r="Z4" i="242"/>
  <c r="AA4" i="242"/>
  <c r="AB4" i="242"/>
  <c r="AC4" i="242"/>
  <c r="AD4" i="242"/>
  <c r="AE4" i="242"/>
  <c r="AF4" i="242"/>
  <c r="AG4" i="242"/>
  <c r="AH4" i="242"/>
  <c r="AI4" i="242"/>
  <c r="AJ4" i="242"/>
  <c r="AK4" i="242"/>
  <c r="AL4" i="242"/>
  <c r="AM4" i="242"/>
  <c r="AN4" i="242"/>
  <c r="AO4" i="242"/>
  <c r="AP4" i="242"/>
  <c r="AQ4" i="242"/>
  <c r="AR4" i="242"/>
  <c r="AS4" i="242"/>
  <c r="AT4" i="242"/>
  <c r="AU4" i="242"/>
  <c r="AV4" i="242"/>
  <c r="AW4" i="242"/>
  <c r="AX4" i="242"/>
  <c r="AY4" i="242"/>
  <c r="F83" i="241"/>
  <c r="D4" i="241"/>
  <c r="E4" i="241"/>
  <c r="F4" i="241"/>
  <c r="G4" i="241"/>
  <c r="H4" i="241"/>
  <c r="I4" i="241"/>
  <c r="J4" i="241"/>
  <c r="K4" i="241"/>
  <c r="L4" i="241"/>
  <c r="O4" i="241"/>
  <c r="P4" i="241" s="1"/>
  <c r="Q4" i="241" s="1"/>
  <c r="R4" i="241" s="1"/>
  <c r="C76" i="241"/>
  <c r="C83" i="241"/>
  <c r="U76" i="162"/>
  <c r="V76" i="162"/>
  <c r="W76" i="162"/>
  <c r="X76" i="162"/>
  <c r="Y76" i="162"/>
  <c r="AT81" i="220"/>
  <c r="AT79" i="220"/>
  <c r="AT81" i="189"/>
  <c r="AT79" i="189"/>
  <c r="AT81" i="190"/>
  <c r="AT79" i="190"/>
  <c r="AT81" i="191"/>
  <c r="AT79" i="191"/>
  <c r="AT81" i="192"/>
  <c r="AT79" i="192"/>
  <c r="AT81" i="193"/>
  <c r="AT79" i="193"/>
  <c r="AT81" i="194"/>
  <c r="AT79" i="194"/>
  <c r="AT81" i="195"/>
  <c r="AT79" i="195"/>
  <c r="AT81" i="196"/>
  <c r="AT79" i="196"/>
  <c r="AT81" i="199"/>
  <c r="AT79" i="199"/>
  <c r="AT81" i="200"/>
  <c r="AT79" i="200"/>
  <c r="AT81" i="201"/>
  <c r="AT79" i="201"/>
  <c r="AT81" i="202"/>
  <c r="AT79" i="202"/>
  <c r="AT81" i="203"/>
  <c r="AT79" i="203"/>
  <c r="AT81" i="204"/>
  <c r="AT79" i="204"/>
  <c r="AT81" i="205"/>
  <c r="AT79" i="205"/>
  <c r="AT81" i="206"/>
  <c r="AT79" i="206"/>
  <c r="AT81" i="207"/>
  <c r="AT79" i="207"/>
  <c r="AT81" i="208"/>
  <c r="AT79" i="208"/>
  <c r="AT81" i="209"/>
  <c r="AT79" i="209"/>
  <c r="AT81" i="224"/>
  <c r="AT79" i="224"/>
  <c r="AT81" i="225"/>
  <c r="AT79" i="225"/>
  <c r="AT81" i="229"/>
  <c r="AT79" i="229"/>
  <c r="AT81" i="230"/>
  <c r="AT79" i="230"/>
  <c r="AT81" i="231"/>
  <c r="AT79" i="231"/>
  <c r="AT81" i="232"/>
  <c r="AT79" i="232"/>
  <c r="AT81" i="239"/>
  <c r="AT79" i="239"/>
  <c r="AT81" i="113"/>
  <c r="AT79" i="113"/>
  <c r="AS88" i="239"/>
  <c r="C4" i="238"/>
  <c r="D4" i="238"/>
  <c r="E4" i="238"/>
  <c r="F4" i="238"/>
  <c r="G4" i="238"/>
  <c r="H4" i="238"/>
  <c r="I4" i="238"/>
  <c r="J4" i="238"/>
  <c r="K4" i="238"/>
  <c r="L4" i="238"/>
  <c r="M4" i="238"/>
  <c r="N4" i="238"/>
  <c r="O4" i="238"/>
  <c r="M86" i="232"/>
  <c r="G86" i="232"/>
  <c r="M86" i="231"/>
  <c r="G86" i="231"/>
  <c r="M86" i="230"/>
  <c r="G86" i="230"/>
  <c r="AS88" i="232"/>
  <c r="AS88" i="231"/>
  <c r="AS88" i="230"/>
  <c r="AS88" i="229"/>
  <c r="AS88" i="225"/>
  <c r="AS88" i="224"/>
  <c r="AS88" i="220"/>
  <c r="D4" i="219"/>
  <c r="E4" i="219"/>
  <c r="F4" i="219"/>
  <c r="G4" i="219"/>
  <c r="H4" i="219"/>
  <c r="I4" i="219"/>
  <c r="J4" i="219"/>
  <c r="K4" i="219"/>
  <c r="L4" i="219"/>
  <c r="M4" i="219"/>
  <c r="N4" i="219"/>
  <c r="O4" i="219"/>
  <c r="P4" i="219"/>
  <c r="Q4" i="219"/>
  <c r="R4" i="219"/>
  <c r="S4" i="219"/>
  <c r="T4" i="219"/>
  <c r="U4" i="219"/>
  <c r="V4" i="219"/>
  <c r="W4" i="219"/>
  <c r="X4" i="219"/>
  <c r="Y4" i="219"/>
  <c r="Z4" i="219"/>
  <c r="AA4" i="219"/>
  <c r="AB4" i="219"/>
  <c r="AC4" i="219"/>
  <c r="AD4" i="219"/>
  <c r="AE4" i="219"/>
  <c r="AF4" i="219"/>
  <c r="D4" i="217"/>
  <c r="E4" i="217"/>
  <c r="F4" i="217"/>
  <c r="G4" i="217"/>
  <c r="H4" i="217"/>
  <c r="I4" i="217"/>
  <c r="J4" i="217"/>
  <c r="K4" i="217"/>
  <c r="L4" i="217"/>
  <c r="M4" i="217"/>
  <c r="N4" i="217"/>
  <c r="O4" i="217"/>
  <c r="P4" i="217"/>
  <c r="Q4" i="217"/>
  <c r="R4" i="217"/>
  <c r="S4" i="217"/>
  <c r="T4" i="217"/>
  <c r="U4" i="217"/>
  <c r="V4" i="217"/>
  <c r="W4" i="217"/>
  <c r="X4" i="217"/>
  <c r="Y4" i="217"/>
  <c r="Z4" i="217"/>
  <c r="AA4" i="217"/>
  <c r="AB4" i="217"/>
  <c r="AC4" i="217"/>
  <c r="AD4" i="217"/>
  <c r="AE4" i="217"/>
  <c r="AF4" i="217"/>
  <c r="D4" i="216"/>
  <c r="E4" i="216"/>
  <c r="F4" i="216"/>
  <c r="G4" i="216"/>
  <c r="H4" i="216"/>
  <c r="I4" i="216"/>
  <c r="J4" i="216"/>
  <c r="K4" i="216"/>
  <c r="L4" i="216"/>
  <c r="M4" i="216"/>
  <c r="N4" i="216"/>
  <c r="O4" i="216"/>
  <c r="P4" i="216"/>
  <c r="Q4" i="216"/>
  <c r="R4" i="216"/>
  <c r="S4" i="216"/>
  <c r="T4" i="216"/>
  <c r="U4" i="216"/>
  <c r="V4" i="216"/>
  <c r="W4" i="216"/>
  <c r="X4" i="216"/>
  <c r="Y4" i="216"/>
  <c r="Z4" i="216"/>
  <c r="AA4" i="216"/>
  <c r="AB4" i="216"/>
  <c r="AC4" i="216"/>
  <c r="AD4" i="216"/>
  <c r="AE4" i="216"/>
  <c r="AF4" i="216"/>
  <c r="D4" i="215"/>
  <c r="E4" i="215"/>
  <c r="F4" i="215"/>
  <c r="G4" i="215"/>
  <c r="H4" i="215"/>
  <c r="I4" i="215"/>
  <c r="J4" i="215"/>
  <c r="K4" i="215"/>
  <c r="L4" i="215"/>
  <c r="M4" i="215"/>
  <c r="N4" i="215"/>
  <c r="O4" i="215"/>
  <c r="P4" i="215"/>
  <c r="Q4" i="215"/>
  <c r="R4" i="215"/>
  <c r="S4" i="215"/>
  <c r="T4" i="215"/>
  <c r="U4" i="215"/>
  <c r="V4" i="215"/>
  <c r="W4" i="215"/>
  <c r="X4" i="215"/>
  <c r="Y4" i="215"/>
  <c r="Z4" i="215"/>
  <c r="AA4" i="215"/>
  <c r="AB4" i="215"/>
  <c r="AC4" i="215"/>
  <c r="AD4" i="215"/>
  <c r="AE4" i="215"/>
  <c r="AF4" i="215"/>
  <c r="D4" i="214"/>
  <c r="E4" i="214"/>
  <c r="F4" i="214"/>
  <c r="G4" i="214"/>
  <c r="H4" i="214"/>
  <c r="I4" i="214"/>
  <c r="J4" i="214"/>
  <c r="K4" i="214"/>
  <c r="L4" i="214"/>
  <c r="M4" i="214"/>
  <c r="N4" i="214"/>
  <c r="O4" i="214"/>
  <c r="P4" i="214"/>
  <c r="Q4" i="214"/>
  <c r="R4" i="214"/>
  <c r="S4" i="214"/>
  <c r="T4" i="214"/>
  <c r="U4" i="214"/>
  <c r="V4" i="214"/>
  <c r="W4" i="214"/>
  <c r="X4" i="214"/>
  <c r="Y4" i="214"/>
  <c r="Z4" i="214"/>
  <c r="AA4" i="214"/>
  <c r="AB4" i="214"/>
  <c r="AC4" i="214"/>
  <c r="AD4" i="214"/>
  <c r="AE4" i="214"/>
  <c r="AF4" i="214"/>
  <c r="D4" i="213"/>
  <c r="E4" i="213"/>
  <c r="F4" i="213"/>
  <c r="G4" i="213"/>
  <c r="H4" i="213"/>
  <c r="I4" i="213"/>
  <c r="J4" i="213"/>
  <c r="K4" i="213"/>
  <c r="L4" i="213"/>
  <c r="M4" i="213"/>
  <c r="N4" i="213"/>
  <c r="O4" i="213"/>
  <c r="P4" i="213"/>
  <c r="Q4" i="213"/>
  <c r="R4" i="213"/>
  <c r="S4" i="213"/>
  <c r="T4" i="213"/>
  <c r="U4" i="213"/>
  <c r="V4" i="213"/>
  <c r="W4" i="213"/>
  <c r="X4" i="213"/>
  <c r="Y4" i="213"/>
  <c r="Z4" i="213"/>
  <c r="AA4" i="213"/>
  <c r="AB4" i="213"/>
  <c r="AC4" i="213"/>
  <c r="AD4" i="213"/>
  <c r="AE4" i="213"/>
  <c r="AF4" i="213"/>
  <c r="D4" i="212"/>
  <c r="E4" i="212"/>
  <c r="F4" i="212"/>
  <c r="G4" i="212"/>
  <c r="H4" i="212"/>
  <c r="I4" i="212"/>
  <c r="J4" i="212"/>
  <c r="K4" i="212"/>
  <c r="L4" i="212"/>
  <c r="M4" i="212"/>
  <c r="N4" i="212"/>
  <c r="O4" i="212"/>
  <c r="P4" i="212"/>
  <c r="Q4" i="212"/>
  <c r="R4" i="212"/>
  <c r="S4" i="212"/>
  <c r="T4" i="212"/>
  <c r="U4" i="212"/>
  <c r="V4" i="212"/>
  <c r="W4" i="212"/>
  <c r="X4" i="212"/>
  <c r="Y4" i="212"/>
  <c r="Z4" i="212"/>
  <c r="AA4" i="212"/>
  <c r="AB4" i="212"/>
  <c r="AC4" i="212"/>
  <c r="AD4" i="212"/>
  <c r="AE4" i="212"/>
  <c r="AF4" i="212"/>
  <c r="AG4" i="212"/>
  <c r="AH4" i="212"/>
  <c r="AI4" i="212"/>
  <c r="AJ4" i="212"/>
  <c r="AK4" i="212"/>
  <c r="AL4" i="212"/>
  <c r="AM4" i="212"/>
  <c r="AN4" i="212"/>
  <c r="AO4" i="212"/>
  <c r="AP4" i="212"/>
  <c r="AQ4" i="212"/>
  <c r="AR4" i="212"/>
  <c r="AS4" i="212"/>
  <c r="AT4" i="212"/>
  <c r="AU4" i="212"/>
  <c r="AV4" i="212"/>
  <c r="AW4" i="212"/>
  <c r="AX4" i="212"/>
  <c r="AY4" i="212"/>
  <c r="AZ4" i="212"/>
  <c r="D4" i="211"/>
  <c r="E4" i="211"/>
  <c r="F4" i="211"/>
  <c r="G4" i="211"/>
  <c r="H4" i="211"/>
  <c r="I4" i="211"/>
  <c r="J4" i="211"/>
  <c r="K4" i="211"/>
  <c r="L4" i="211"/>
  <c r="M4" i="211"/>
  <c r="N4" i="211"/>
  <c r="O4" i="211"/>
  <c r="P4" i="211"/>
  <c r="Q4" i="211"/>
  <c r="R4" i="211"/>
  <c r="S4" i="211"/>
  <c r="T4" i="211"/>
  <c r="U4" i="211"/>
  <c r="V4" i="211"/>
  <c r="W4" i="211"/>
  <c r="X4" i="211"/>
  <c r="Y4" i="211"/>
  <c r="Z4" i="211"/>
  <c r="AA4" i="211"/>
  <c r="AB4" i="211"/>
  <c r="AC4" i="211"/>
  <c r="AD4" i="211"/>
  <c r="AE4" i="211"/>
  <c r="AF4" i="211"/>
  <c r="AG4" i="211"/>
  <c r="AH4" i="211"/>
  <c r="AI4" i="211"/>
  <c r="AJ4" i="211"/>
  <c r="AK4" i="211"/>
  <c r="AL4" i="211"/>
  <c r="AM4" i="211"/>
  <c r="AN4" i="211"/>
  <c r="AO4" i="211"/>
  <c r="AP4" i="211"/>
  <c r="AQ4" i="211"/>
  <c r="AR4" i="211"/>
  <c r="AS4" i="211"/>
  <c r="AT4" i="211"/>
  <c r="AU4" i="211"/>
  <c r="AV4" i="211"/>
  <c r="AW4" i="211"/>
  <c r="AX4" i="211"/>
  <c r="AY4" i="211"/>
  <c r="AZ4" i="211"/>
  <c r="K9" i="221"/>
  <c r="K13" i="221"/>
  <c r="K10" i="221"/>
  <c r="K8" i="221"/>
  <c r="K12" i="221"/>
  <c r="K11" i="221"/>
  <c r="AS88" i="209"/>
  <c r="AS88" i="208"/>
  <c r="AS88" i="207"/>
  <c r="AS88" i="206"/>
  <c r="AS88" i="205"/>
  <c r="AS88" i="204"/>
  <c r="AS88" i="203"/>
  <c r="AS88" i="202"/>
  <c r="AS88" i="201"/>
  <c r="AS88" i="200"/>
  <c r="AS88" i="199"/>
  <c r="AS88" i="197"/>
  <c r="AS88" i="196"/>
  <c r="AS88" i="195"/>
  <c r="AS88" i="194"/>
  <c r="AS88" i="193"/>
  <c r="AS88" i="192"/>
  <c r="AS88" i="191"/>
  <c r="AS88" i="190"/>
  <c r="AS88" i="189"/>
  <c r="K7" i="221"/>
  <c r="D4" i="180"/>
  <c r="E4" i="180"/>
  <c r="F4" i="180"/>
  <c r="G4" i="180"/>
  <c r="H4" i="180"/>
  <c r="I4" i="180"/>
  <c r="J4" i="180"/>
  <c r="K4" i="180"/>
  <c r="L4" i="180"/>
  <c r="M4" i="180"/>
  <c r="N4" i="180"/>
  <c r="O4" i="180"/>
  <c r="P4" i="180"/>
  <c r="Q4" i="180"/>
  <c r="R4" i="180"/>
  <c r="S4" i="180"/>
  <c r="T4" i="180"/>
  <c r="U4" i="180"/>
  <c r="V4" i="180"/>
  <c r="W4" i="180"/>
  <c r="X4" i="180"/>
  <c r="Y4" i="180"/>
  <c r="Z4" i="180"/>
  <c r="AA4" i="180"/>
  <c r="AB4" i="180"/>
  <c r="AC4" i="180"/>
  <c r="AD4" i="180"/>
  <c r="AE4" i="180"/>
  <c r="AF4" i="180"/>
  <c r="G71" i="13"/>
  <c r="G7" i="13"/>
  <c r="G8" i="13"/>
  <c r="G9" i="13"/>
  <c r="G13" i="13"/>
  <c r="G15" i="13"/>
  <c r="G16" i="13"/>
  <c r="G26" i="13"/>
  <c r="G39" i="13"/>
  <c r="G41" i="13"/>
  <c r="G42" i="13"/>
  <c r="G44" i="13"/>
  <c r="G48" i="13"/>
  <c r="G49" i="13"/>
  <c r="G52" i="13"/>
  <c r="G63" i="13"/>
  <c r="G64" i="13"/>
  <c r="G66" i="13"/>
  <c r="G72" i="13"/>
  <c r="F18" i="25"/>
  <c r="F32" i="25"/>
  <c r="F55" i="25"/>
  <c r="F73" i="25"/>
  <c r="AS88" i="113"/>
  <c r="Y76" i="13"/>
  <c r="U76" i="13"/>
  <c r="T76" i="13"/>
  <c r="N76" i="13"/>
  <c r="M76" i="13"/>
  <c r="D4" i="141"/>
  <c r="E4" i="141"/>
  <c r="F4" i="141"/>
  <c r="G4" i="141"/>
  <c r="H4" i="141"/>
  <c r="I4" i="141"/>
  <c r="J4" i="141"/>
  <c r="K4" i="141"/>
  <c r="L4" i="141"/>
  <c r="O4" i="141"/>
  <c r="P4" i="141"/>
  <c r="Q4" i="141"/>
  <c r="R4" i="141" s="1"/>
  <c r="D4" i="140"/>
  <c r="E4" i="140"/>
  <c r="F4" i="140"/>
  <c r="G4" i="140"/>
  <c r="H4" i="140"/>
  <c r="I4" i="140"/>
  <c r="J4" i="140"/>
  <c r="K4" i="140"/>
  <c r="L4" i="140"/>
  <c r="O4" i="140"/>
  <c r="P4" i="140" s="1"/>
  <c r="Q4" i="140" s="1"/>
  <c r="R4" i="140" s="1"/>
  <c r="S9" i="5"/>
  <c r="Z68" i="13"/>
  <c r="AH76" i="13"/>
  <c r="AG76" i="13"/>
  <c r="D4" i="67"/>
  <c r="E4" i="67"/>
  <c r="F4" i="67"/>
  <c r="G4" i="67"/>
  <c r="H4" i="67"/>
  <c r="I4" i="67"/>
  <c r="J4" i="67"/>
  <c r="K4" i="67"/>
  <c r="L4" i="67"/>
  <c r="M4" i="67"/>
  <c r="N4" i="67"/>
  <c r="O4" i="67"/>
  <c r="P4" i="67"/>
  <c r="Q4" i="67"/>
  <c r="R4" i="67"/>
  <c r="S4" i="67"/>
  <c r="V76" i="13"/>
  <c r="F76" i="13"/>
  <c r="AA75" i="13"/>
  <c r="Z75" i="13"/>
  <c r="Y75" i="13"/>
  <c r="O76" i="13"/>
  <c r="I4" i="13"/>
  <c r="J4" i="13"/>
  <c r="K4" i="13"/>
  <c r="L4" i="13"/>
  <c r="M4" i="13"/>
  <c r="N4" i="13"/>
  <c r="O4" i="13"/>
  <c r="P4" i="13"/>
  <c r="Q4" i="13"/>
  <c r="R4" i="13"/>
  <c r="S4" i="13"/>
  <c r="T4" i="13"/>
  <c r="U4" i="13"/>
  <c r="V4" i="13"/>
  <c r="W4" i="13"/>
  <c r="X4" i="13"/>
  <c r="Y4" i="13"/>
  <c r="Z4" i="13"/>
  <c r="AA4" i="13"/>
  <c r="AB4" i="13"/>
  <c r="AC4" i="13"/>
  <c r="AD4" i="13"/>
  <c r="AE4" i="13"/>
  <c r="AF4" i="13"/>
  <c r="AG4" i="13"/>
  <c r="AH4" i="13"/>
  <c r="AI4" i="13"/>
  <c r="AJ4" i="13"/>
  <c r="AK4" i="13"/>
  <c r="AL4" i="13"/>
  <c r="AM4" i="13"/>
  <c r="AN4" i="13"/>
  <c r="AO4" i="13"/>
  <c r="AP4" i="13"/>
  <c r="AQ4" i="13"/>
  <c r="AR4" i="13"/>
  <c r="D4" i="13"/>
  <c r="D4" i="25"/>
  <c r="E4" i="25"/>
  <c r="F4" i="25"/>
  <c r="G4" i="25"/>
  <c r="H4" i="25"/>
  <c r="I4" i="25"/>
  <c r="J4" i="25"/>
  <c r="E76" i="2"/>
  <c r="AP76" i="13"/>
  <c r="AA7" i="13"/>
  <c r="AA8" i="13"/>
  <c r="AA9" i="13"/>
  <c r="AA10" i="13"/>
  <c r="AA11" i="13"/>
  <c r="AA12" i="13"/>
  <c r="AA13" i="13"/>
  <c r="AA14" i="13"/>
  <c r="AA15" i="13"/>
  <c r="AA16" i="13"/>
  <c r="AA17" i="13"/>
  <c r="AA18" i="13"/>
  <c r="AA19" i="13"/>
  <c r="AA20" i="13"/>
  <c r="AA21" i="13"/>
  <c r="AA22" i="13"/>
  <c r="AA23" i="13"/>
  <c r="AA24" i="13"/>
  <c r="AA25" i="13"/>
  <c r="AA26" i="13"/>
  <c r="AA27" i="13"/>
  <c r="AA28" i="13"/>
  <c r="AA29" i="13"/>
  <c r="AA30" i="13"/>
  <c r="AA31" i="13"/>
  <c r="AA32" i="13"/>
  <c r="AA33" i="13"/>
  <c r="AA34" i="13"/>
  <c r="AA35" i="13"/>
  <c r="AA36" i="13"/>
  <c r="AA37" i="13"/>
  <c r="AA38" i="13"/>
  <c r="AA39" i="13"/>
  <c r="AA40" i="13"/>
  <c r="AA41" i="13"/>
  <c r="AA42" i="13"/>
  <c r="AA43" i="13"/>
  <c r="AA44" i="13"/>
  <c r="AA45" i="13"/>
  <c r="AA46" i="13"/>
  <c r="AA47" i="13"/>
  <c r="AA48" i="13"/>
  <c r="AA49" i="13"/>
  <c r="AA50" i="13"/>
  <c r="AA51" i="13"/>
  <c r="AA52" i="13"/>
  <c r="AA53" i="13"/>
  <c r="AA54" i="13"/>
  <c r="AA55" i="13"/>
  <c r="AA56" i="13"/>
  <c r="AA57" i="13"/>
  <c r="AA58" i="13"/>
  <c r="AA59" i="13"/>
  <c r="AA60" i="13"/>
  <c r="AA61" i="13"/>
  <c r="AA62" i="13"/>
  <c r="AA63" i="13"/>
  <c r="AA64" i="13"/>
  <c r="AA65" i="13"/>
  <c r="AA66" i="13"/>
  <c r="AA67" i="13"/>
  <c r="AA68" i="13"/>
  <c r="AA69" i="13"/>
  <c r="AA70" i="13"/>
  <c r="AA71" i="13"/>
  <c r="AA72" i="13"/>
  <c r="AA73" i="13"/>
  <c r="AA74" i="13"/>
  <c r="Z20" i="13"/>
  <c r="Z7" i="13"/>
  <c r="Z8" i="13"/>
  <c r="Z9" i="13"/>
  <c r="Z10" i="13"/>
  <c r="Z11" i="13"/>
  <c r="Z12" i="13"/>
  <c r="Z13" i="13"/>
  <c r="Z14" i="13"/>
  <c r="Z15" i="13"/>
  <c r="Z16" i="13"/>
  <c r="Z17" i="13"/>
  <c r="Z18" i="13"/>
  <c r="Z19" i="13"/>
  <c r="Z21" i="13"/>
  <c r="Z22" i="13"/>
  <c r="Z23" i="13"/>
  <c r="Z24" i="13"/>
  <c r="Z25" i="13"/>
  <c r="Z26" i="13"/>
  <c r="Z27" i="13"/>
  <c r="Z28" i="13"/>
  <c r="Z29" i="13"/>
  <c r="Z30" i="13"/>
  <c r="Z31" i="13"/>
  <c r="Z32" i="13"/>
  <c r="Z33" i="13"/>
  <c r="Z34" i="13"/>
  <c r="Z35" i="13"/>
  <c r="Z36" i="13"/>
  <c r="Z37" i="13"/>
  <c r="Z38" i="13"/>
  <c r="Z39" i="13"/>
  <c r="Z40" i="13"/>
  <c r="Z41" i="13"/>
  <c r="Z42" i="13"/>
  <c r="Z43" i="13"/>
  <c r="Z44" i="13"/>
  <c r="Z45" i="13"/>
  <c r="Z46" i="13"/>
  <c r="Z47" i="13"/>
  <c r="Z48" i="13"/>
  <c r="Z49" i="13"/>
  <c r="Z50" i="13"/>
  <c r="Z51" i="13"/>
  <c r="Z52" i="13"/>
  <c r="Z53" i="13"/>
  <c r="Z54" i="13"/>
  <c r="Z55" i="13"/>
  <c r="Z56" i="13"/>
  <c r="Z57" i="13"/>
  <c r="Z58" i="13"/>
  <c r="Z59" i="13"/>
  <c r="Z60" i="13"/>
  <c r="Z61" i="13"/>
  <c r="Z62" i="13"/>
  <c r="Z63" i="13"/>
  <c r="Z64" i="13"/>
  <c r="Z65" i="13"/>
  <c r="Z66" i="13"/>
  <c r="Z67" i="13"/>
  <c r="Z69" i="13"/>
  <c r="Z70" i="13"/>
  <c r="Z71" i="13"/>
  <c r="Z72" i="13"/>
  <c r="Z73" i="13"/>
  <c r="Z74" i="13"/>
  <c r="W76" i="13"/>
  <c r="S76" i="13"/>
  <c r="P76" i="13"/>
  <c r="L76" i="13"/>
  <c r="J76" i="13"/>
  <c r="Y74" i="13"/>
  <c r="Y73" i="13"/>
  <c r="Y72" i="13"/>
  <c r="Y71" i="13"/>
  <c r="Y70" i="13"/>
  <c r="Y69" i="13"/>
  <c r="Y68" i="13"/>
  <c r="Y67" i="13"/>
  <c r="Y66" i="13"/>
  <c r="Y65" i="13"/>
  <c r="Y64" i="13"/>
  <c r="Y63" i="13"/>
  <c r="Y62" i="13"/>
  <c r="Y61" i="13"/>
  <c r="Y60" i="13"/>
  <c r="Y59" i="13"/>
  <c r="Y58" i="13"/>
  <c r="Y57" i="13"/>
  <c r="Y56" i="13"/>
  <c r="Y55" i="13"/>
  <c r="Y54" i="13"/>
  <c r="Y53" i="13"/>
  <c r="Y52" i="13"/>
  <c r="Y51" i="13"/>
  <c r="Y50" i="13"/>
  <c r="Y49" i="13"/>
  <c r="Y48" i="13"/>
  <c r="Y47" i="13"/>
  <c r="Y46" i="13"/>
  <c r="Y45" i="13"/>
  <c r="Y44" i="13"/>
  <c r="Y43" i="13"/>
  <c r="Y42" i="13"/>
  <c r="Y41" i="13"/>
  <c r="Y40" i="13"/>
  <c r="Y39" i="13"/>
  <c r="Y38" i="13"/>
  <c r="Y37" i="13"/>
  <c r="Y36" i="13"/>
  <c r="Y35" i="13"/>
  <c r="Y34" i="13"/>
  <c r="Y33" i="13"/>
  <c r="Y32" i="13"/>
  <c r="Y31" i="13"/>
  <c r="Y30" i="13"/>
  <c r="Y29" i="13"/>
  <c r="Y28" i="13"/>
  <c r="Y27" i="13"/>
  <c r="Y26" i="13"/>
  <c r="Y25" i="13"/>
  <c r="Y24" i="13"/>
  <c r="Y23" i="13"/>
  <c r="Y22" i="13"/>
  <c r="Y21" i="13"/>
  <c r="Y20" i="13"/>
  <c r="Y19" i="13"/>
  <c r="Y18" i="13"/>
  <c r="Y17" i="13"/>
  <c r="Y16" i="13"/>
  <c r="Y15" i="13"/>
  <c r="Y14" i="13"/>
  <c r="Y13" i="13"/>
  <c r="Y12" i="13"/>
  <c r="Y11" i="13"/>
  <c r="Y10" i="13"/>
  <c r="Y9" i="13"/>
  <c r="Y8" i="13"/>
  <c r="Y7" i="13"/>
  <c r="AN18" i="13"/>
  <c r="AO18" i="13"/>
  <c r="D76" i="13"/>
  <c r="AJ76" i="13"/>
  <c r="AL18" i="13"/>
  <c r="C76" i="67"/>
  <c r="C83" i="67" s="1"/>
  <c r="D4" i="2"/>
  <c r="E4" i="2"/>
  <c r="F4" i="2"/>
  <c r="G4" i="2"/>
  <c r="H4" i="2"/>
  <c r="I4" i="2"/>
  <c r="J4" i="2"/>
  <c r="K4" i="2"/>
  <c r="L4" i="2"/>
  <c r="M4" i="2"/>
  <c r="BB76" i="33"/>
  <c r="F83" i="141"/>
  <c r="F83" i="140"/>
  <c r="BB76" i="162"/>
  <c r="BA76" i="162"/>
  <c r="P76" i="162"/>
  <c r="O76" i="162"/>
  <c r="AU76" i="162"/>
  <c r="AL76" i="162"/>
  <c r="AG76" i="162"/>
  <c r="Z76" i="162"/>
  <c r="K76" i="162"/>
  <c r="AN76" i="162"/>
  <c r="AH76" i="162"/>
  <c r="AD76" i="162"/>
  <c r="AA76" i="162"/>
  <c r="L76" i="162"/>
  <c r="J76" i="162"/>
  <c r="H76" i="162"/>
  <c r="AT76" i="162"/>
  <c r="AS76" i="162"/>
  <c r="AO76" i="162"/>
  <c r="AJ76" i="162"/>
  <c r="AE76" i="162"/>
  <c r="AB76" i="162"/>
  <c r="T76" i="162"/>
  <c r="M76" i="162"/>
  <c r="I76" i="162"/>
  <c r="G76" i="162"/>
  <c r="AK76" i="162"/>
  <c r="AF76" i="162"/>
  <c r="AI76" i="162"/>
  <c r="S76" i="162"/>
  <c r="D76" i="162"/>
  <c r="D8" i="46"/>
  <c r="Q11" i="221"/>
  <c r="Q10" i="221"/>
  <c r="Q9" i="221"/>
  <c r="Q8" i="221"/>
  <c r="Q7" i="221"/>
  <c r="Q13" i="221"/>
  <c r="Q12" i="221"/>
  <c r="N12" i="221"/>
  <c r="N9" i="221"/>
  <c r="N8" i="221"/>
  <c r="H13" i="221"/>
  <c r="H12" i="221"/>
  <c r="H7" i="221"/>
  <c r="H8" i="221"/>
  <c r="H11" i="221"/>
  <c r="N7" i="221"/>
  <c r="N10" i="221"/>
  <c r="N13" i="221"/>
  <c r="AC76" i="162"/>
  <c r="F76" i="1"/>
  <c r="G74" i="13"/>
  <c r="F75" i="25"/>
  <c r="AN74" i="13"/>
  <c r="F11" i="25"/>
  <c r="F7" i="25"/>
  <c r="AO10" i="13"/>
  <c r="F13" i="25"/>
  <c r="F35" i="25"/>
  <c r="F31" i="25"/>
  <c r="AO31" i="13"/>
  <c r="F27" i="25"/>
  <c r="F19" i="25"/>
  <c r="F34" i="25"/>
  <c r="F30" i="25"/>
  <c r="AL30" i="13"/>
  <c r="F33" i="25"/>
  <c r="F25" i="25"/>
  <c r="AN21" i="13"/>
  <c r="AL32" i="13"/>
  <c r="F20" i="25"/>
  <c r="F53" i="25"/>
  <c r="F49" i="25"/>
  <c r="G38" i="13"/>
  <c r="AL52" i="13"/>
  <c r="F44" i="25"/>
  <c r="F51" i="25"/>
  <c r="AL51" i="13"/>
  <c r="F47" i="25"/>
  <c r="F39" i="25"/>
  <c r="F38" i="25"/>
  <c r="AB47" i="13"/>
  <c r="F65" i="25"/>
  <c r="AO66" i="13"/>
  <c r="F57" i="25"/>
  <c r="AO64" i="13"/>
  <c r="F60" i="25"/>
  <c r="F56" i="25"/>
  <c r="F72" i="25"/>
  <c r="F63" i="25"/>
  <c r="H12" i="46"/>
  <c r="H17" i="46"/>
  <c r="H13" i="46"/>
  <c r="H10" i="46"/>
  <c r="H16" i="46"/>
  <c r="H14" i="46"/>
  <c r="G56" i="13"/>
  <c r="AB41" i="13"/>
  <c r="AB16" i="46"/>
  <c r="AF81" i="180"/>
  <c r="AN27" i="13"/>
  <c r="F74" i="25"/>
  <c r="AF54" i="236"/>
  <c r="AF39" i="236"/>
  <c r="AC50" i="236"/>
  <c r="AC25" i="236"/>
  <c r="AC12" i="236"/>
  <c r="C21" i="25"/>
  <c r="AD9" i="13"/>
  <c r="AD64" i="13"/>
  <c r="AD56" i="13"/>
  <c r="G34" i="13"/>
  <c r="Q76" i="1"/>
  <c r="AC48" i="236"/>
  <c r="AF81" i="214"/>
  <c r="M9" i="5"/>
  <c r="G30" i="13"/>
  <c r="AO7" i="13"/>
  <c r="F23" i="25"/>
  <c r="AL49" i="13"/>
  <c r="AC21" i="13"/>
  <c r="G67" i="13"/>
  <c r="F67" i="25"/>
  <c r="F59" i="25"/>
  <c r="AO59" i="13"/>
  <c r="G27" i="13"/>
  <c r="AC27" i="13"/>
  <c r="AD71" i="13"/>
  <c r="C57" i="25"/>
  <c r="AD55" i="13"/>
  <c r="C47" i="25"/>
  <c r="C35" i="25"/>
  <c r="AD31" i="13"/>
  <c r="C19" i="25"/>
  <c r="C11" i="25"/>
  <c r="C7" i="25"/>
  <c r="AC50" i="13"/>
  <c r="AC46" i="13"/>
  <c r="AC40" i="13"/>
  <c r="AC12" i="13"/>
  <c r="F16" i="25"/>
  <c r="G43" i="13"/>
  <c r="G20" i="13"/>
  <c r="AB43" i="13"/>
  <c r="G40" i="13"/>
  <c r="AB25" i="13"/>
  <c r="AB67" i="13"/>
  <c r="AB17" i="13"/>
  <c r="G46" i="13"/>
  <c r="F21" i="25"/>
  <c r="G75" i="13"/>
  <c r="AF26" i="236"/>
  <c r="AC43" i="13"/>
  <c r="F66" i="25"/>
  <c r="AC73" i="13"/>
  <c r="AC29" i="13"/>
  <c r="AC9" i="13"/>
  <c r="AD75" i="13"/>
  <c r="C75" i="25"/>
  <c r="AL44" i="13"/>
  <c r="AC13" i="13"/>
  <c r="AC17" i="13"/>
  <c r="G37" i="13"/>
  <c r="AC51" i="13"/>
  <c r="F14" i="25"/>
  <c r="AC59" i="13"/>
  <c r="G21" i="13"/>
  <c r="AB7" i="13"/>
  <c r="G12" i="13"/>
  <c r="G17" i="13"/>
  <c r="F10" i="25"/>
  <c r="AN38" i="13"/>
  <c r="G22" i="13"/>
  <c r="F17" i="25"/>
  <c r="AB61" i="13"/>
  <c r="AC49" i="13"/>
  <c r="AB31" i="13"/>
  <c r="AB23" i="13"/>
  <c r="AB19" i="13"/>
  <c r="AB11" i="13"/>
  <c r="AB64" i="13"/>
  <c r="AD58" i="13"/>
  <c r="AB56" i="13"/>
  <c r="AB52" i="13"/>
  <c r="AB48" i="13"/>
  <c r="AB46" i="13"/>
  <c r="AB44" i="13"/>
  <c r="AB38" i="13"/>
  <c r="AD36" i="13"/>
  <c r="C32" i="25"/>
  <c r="AB30" i="13"/>
  <c r="AB20" i="13"/>
  <c r="AB12" i="13"/>
  <c r="AD8" i="13"/>
  <c r="AN12" i="13"/>
  <c r="AC22" i="236"/>
  <c r="AC30" i="236"/>
  <c r="AL35" i="13"/>
  <c r="G45" i="13"/>
  <c r="G61" i="13"/>
  <c r="G31" i="13"/>
  <c r="G35" i="13"/>
  <c r="AC35" i="13"/>
  <c r="F50" i="25"/>
  <c r="F42" i="25"/>
  <c r="AC75" i="13"/>
  <c r="AD73" i="13"/>
  <c r="AC63" i="13"/>
  <c r="C51" i="25"/>
  <c r="AD39" i="13"/>
  <c r="C27" i="25"/>
  <c r="AC23" i="13"/>
  <c r="AC15" i="13"/>
  <c r="AC11" i="13"/>
  <c r="AC7" i="13"/>
  <c r="AB10" i="46"/>
  <c r="AB74" i="13"/>
  <c r="AD23" i="13"/>
  <c r="AC61" i="13"/>
  <c r="AC45" i="13"/>
  <c r="AB27" i="13"/>
  <c r="F15" i="25"/>
  <c r="F12" i="25"/>
  <c r="AF81" i="219"/>
  <c r="AB42" i="13"/>
  <c r="F26" i="25"/>
  <c r="G69" i="13"/>
  <c r="AB15" i="13"/>
  <c r="AB35" i="13"/>
  <c r="AD11" i="13"/>
  <c r="G23" i="13"/>
  <c r="F58" i="25"/>
  <c r="AB75" i="13"/>
  <c r="AB71" i="13"/>
  <c r="C28" i="25"/>
  <c r="H11" i="46"/>
  <c r="AN23" i="13"/>
  <c r="AO23" i="13"/>
  <c r="AL23" i="13"/>
  <c r="C36" i="25"/>
  <c r="C67" i="25"/>
  <c r="AC37" i="13"/>
  <c r="G59" i="13"/>
  <c r="AC67" i="13"/>
  <c r="AO34" i="13"/>
  <c r="AD52" i="13"/>
  <c r="AB22" i="13"/>
  <c r="AB8" i="13"/>
  <c r="G29" i="13"/>
  <c r="F36" i="25"/>
  <c r="AB59" i="13"/>
  <c r="AB40" i="13"/>
  <c r="AF13" i="236"/>
  <c r="G24" i="13"/>
  <c r="AB21" i="13"/>
  <c r="AO74" i="13"/>
  <c r="G18" i="13"/>
  <c r="F37" i="25"/>
  <c r="F69" i="25"/>
  <c r="AB73" i="13"/>
  <c r="C69" i="25"/>
  <c r="C65" i="25"/>
  <c r="C45" i="25"/>
  <c r="C37" i="25"/>
  <c r="AD29" i="13"/>
  <c r="C17" i="25"/>
  <c r="AB13" i="13"/>
  <c r="AF68" i="236"/>
  <c r="AC60" i="236"/>
  <c r="AF23" i="236"/>
  <c r="AC23" i="236"/>
  <c r="AF59" i="236"/>
  <c r="AR59" i="13"/>
  <c r="AC59" i="236"/>
  <c r="AC58" i="236"/>
  <c r="AF10" i="236"/>
  <c r="AC19" i="236"/>
  <c r="I76" i="25"/>
  <c r="G55" i="13"/>
  <c r="AC55" i="13"/>
  <c r="AB55" i="13"/>
  <c r="G47" i="13"/>
  <c r="AC47" i="13"/>
  <c r="AC33" i="13"/>
  <c r="G33" i="13"/>
  <c r="AB33" i="13"/>
  <c r="AB70" i="13"/>
  <c r="AB66" i="13"/>
  <c r="AD66" i="13"/>
  <c r="AB62" i="13"/>
  <c r="AB54" i="13"/>
  <c r="AB34" i="13"/>
  <c r="AB26" i="13"/>
  <c r="AF61" i="236"/>
  <c r="AO61" i="13"/>
  <c r="AN61" i="13"/>
  <c r="AL61" i="13"/>
  <c r="AF33" i="236"/>
  <c r="AF53" i="236"/>
  <c r="C8" i="25"/>
  <c r="AO27" i="13"/>
  <c r="AL27" i="13"/>
  <c r="F9" i="25"/>
  <c r="AC70" i="13"/>
  <c r="G70" i="13"/>
  <c r="G62" i="13"/>
  <c r="AC33" i="236"/>
  <c r="AF60" i="236"/>
  <c r="AC28" i="236"/>
  <c r="X76" i="13"/>
  <c r="AL54" i="13"/>
  <c r="AN54" i="13"/>
  <c r="AO54" i="13"/>
  <c r="AC27" i="236"/>
  <c r="AL14" i="13"/>
  <c r="AO14" i="13"/>
  <c r="F62" i="25"/>
  <c r="AO37" i="13"/>
  <c r="AF43" i="236"/>
  <c r="F41" i="25"/>
  <c r="AN26" i="13"/>
  <c r="AL26" i="13"/>
  <c r="AO26" i="13"/>
  <c r="AN59" i="13"/>
  <c r="AB60" i="13"/>
  <c r="AB45" i="13"/>
  <c r="G54" i="13"/>
  <c r="AC39" i="13"/>
  <c r="AO72" i="13"/>
  <c r="AB68" i="13"/>
  <c r="AC60" i="13"/>
  <c r="G60" i="13"/>
  <c r="AB29" i="13"/>
  <c r="AB49" i="13"/>
  <c r="F54" i="25"/>
  <c r="F61" i="25"/>
  <c r="AC57" i="13"/>
  <c r="AC28" i="13"/>
  <c r="AD35" i="13"/>
  <c r="AB9" i="13"/>
  <c r="AB37" i="13"/>
  <c r="AC31" i="13"/>
  <c r="AB39" i="13"/>
  <c r="F40" i="25"/>
  <c r="G68" i="13"/>
  <c r="AD67" i="13"/>
  <c r="AL53" i="13"/>
  <c r="AC74" i="13"/>
  <c r="AC66" i="13"/>
  <c r="C62" i="25"/>
  <c r="AC54" i="13"/>
  <c r="C46" i="25"/>
  <c r="AC42" i="13"/>
  <c r="AC38" i="13"/>
  <c r="AC34" i="13"/>
  <c r="AC30" i="13"/>
  <c r="AC26" i="13"/>
  <c r="AC22" i="13"/>
  <c r="AC18" i="13"/>
  <c r="AD14" i="13"/>
  <c r="AC10" i="13"/>
  <c r="AC71" i="13"/>
  <c r="AL74" i="13"/>
  <c r="AA76" i="13"/>
  <c r="AF56" i="236"/>
  <c r="AC56" i="236"/>
  <c r="AC40" i="236"/>
  <c r="AF40" i="236"/>
  <c r="AF32" i="236"/>
  <c r="AF19" i="236"/>
  <c r="C76" i="219"/>
  <c r="C83" i="219"/>
  <c r="C13" i="221"/>
  <c r="C54" i="25"/>
  <c r="AC47" i="236"/>
  <c r="C22" i="25"/>
  <c r="AD30" i="13"/>
  <c r="AD38" i="13"/>
  <c r="C38" i="25"/>
  <c r="AC14" i="236"/>
  <c r="AN16" i="13"/>
  <c r="AL16" i="13"/>
  <c r="AO16" i="13"/>
  <c r="AO22" i="13"/>
  <c r="AN22" i="13"/>
  <c r="AC71" i="236"/>
  <c r="AD21" i="13"/>
  <c r="AD54" i="13"/>
  <c r="AD32" i="13"/>
  <c r="AD26" i="13"/>
  <c r="AD47" i="13"/>
  <c r="AN44" i="13"/>
  <c r="F70" i="25"/>
  <c r="AB51" i="13"/>
  <c r="G51" i="13"/>
  <c r="Z76" i="13"/>
  <c r="AN11" i="13"/>
  <c r="F29" i="25"/>
  <c r="AC24" i="13"/>
  <c r="F22" i="25"/>
  <c r="G65" i="13"/>
  <c r="AB32" i="13"/>
  <c r="G36" i="13"/>
  <c r="AN66" i="13"/>
  <c r="G50" i="13"/>
  <c r="AN62" i="13"/>
  <c r="F28" i="25"/>
  <c r="AL21" i="13"/>
  <c r="G73" i="13"/>
  <c r="AD50" i="13"/>
  <c r="AO44" i="13"/>
  <c r="AC36" i="13"/>
  <c r="AC65" i="13"/>
  <c r="AO52" i="13"/>
  <c r="AB36" i="13"/>
  <c r="AL66" i="13"/>
  <c r="F52" i="25"/>
  <c r="F68" i="25"/>
  <c r="AN40" i="13"/>
  <c r="AO40" i="13"/>
  <c r="G19" i="13"/>
  <c r="AC19" i="13"/>
  <c r="C58" i="25"/>
  <c r="C63" i="25"/>
  <c r="AO51" i="13"/>
  <c r="AD19" i="13"/>
  <c r="G32" i="13"/>
  <c r="AL40" i="13"/>
  <c r="AB65" i="13"/>
  <c r="AB63" i="13"/>
  <c r="G11" i="13"/>
  <c r="AB72" i="13"/>
  <c r="AC62" i="13"/>
  <c r="F45" i="25"/>
  <c r="AL67" i="13"/>
  <c r="AN67" i="13"/>
  <c r="G10" i="13"/>
  <c r="AB18" i="13"/>
  <c r="AB10" i="13"/>
  <c r="AD57" i="13"/>
  <c r="AB57" i="13"/>
  <c r="F46" i="25"/>
  <c r="AO46" i="13"/>
  <c r="AL37" i="13"/>
  <c r="AN37" i="13"/>
  <c r="AL8" i="13"/>
  <c r="F8" i="25"/>
  <c r="AD43" i="13"/>
  <c r="C23" i="25"/>
  <c r="AN35" i="13"/>
  <c r="AD12" i="13"/>
  <c r="AC69" i="13"/>
  <c r="G57" i="13"/>
  <c r="AB50" i="13"/>
  <c r="AL50" i="13"/>
  <c r="AC16" i="13"/>
  <c r="AB16" i="13"/>
  <c r="AB69" i="13"/>
  <c r="AB24" i="13"/>
  <c r="F64" i="25"/>
  <c r="AL58" i="13"/>
  <c r="AO58" i="13"/>
  <c r="F71" i="25"/>
  <c r="AC72" i="13"/>
  <c r="AC68" i="13"/>
  <c r="AC64" i="13"/>
  <c r="AC56" i="13"/>
  <c r="AC48" i="13"/>
  <c r="AC44" i="13"/>
  <c r="AC32" i="13"/>
  <c r="AC20" i="13"/>
  <c r="AC8" i="13"/>
  <c r="AB14" i="13"/>
  <c r="AB53" i="13"/>
  <c r="AF7" i="236"/>
  <c r="AC57" i="236"/>
  <c r="AF47" i="236"/>
  <c r="Q14" i="221"/>
  <c r="AC43" i="236"/>
  <c r="AB15" i="46"/>
  <c r="Q7" i="5"/>
  <c r="AB12" i="46"/>
  <c r="G76" i="215"/>
  <c r="G83" i="215"/>
  <c r="G10" i="221"/>
  <c r="C76" i="215"/>
  <c r="C83" i="215"/>
  <c r="C10" i="221"/>
  <c r="C76" i="214"/>
  <c r="C83" i="214"/>
  <c r="C9" i="221"/>
  <c r="G76" i="213"/>
  <c r="G83" i="213"/>
  <c r="G8" i="221"/>
  <c r="C76" i="213"/>
  <c r="C83" i="213"/>
  <c r="C8" i="221"/>
  <c r="C76" i="180"/>
  <c r="C83" i="180"/>
  <c r="C7" i="221"/>
  <c r="AC29" i="236"/>
  <c r="G76" i="219"/>
  <c r="G83" i="219"/>
  <c r="G13" i="221"/>
  <c r="G76" i="217"/>
  <c r="G83" i="217"/>
  <c r="G12" i="221"/>
  <c r="C76" i="217"/>
  <c r="C83" i="217"/>
  <c r="C12" i="221"/>
  <c r="G76" i="216"/>
  <c r="G83" i="216"/>
  <c r="G11" i="221"/>
  <c r="C76" i="216"/>
  <c r="C83" i="216"/>
  <c r="C11" i="221"/>
  <c r="AC32" i="236"/>
  <c r="G76" i="180"/>
  <c r="G83" i="180"/>
  <c r="G7" i="221"/>
  <c r="AS74" i="33"/>
  <c r="AR74" i="33"/>
  <c r="AS70" i="33"/>
  <c r="AR70" i="33"/>
  <c r="AS66" i="33"/>
  <c r="AR66" i="33"/>
  <c r="AS62" i="33"/>
  <c r="AR62" i="33"/>
  <c r="AS58" i="33"/>
  <c r="AR58" i="33"/>
  <c r="AS54" i="33"/>
  <c r="AR54" i="33"/>
  <c r="AS50" i="33"/>
  <c r="AR50" i="33"/>
  <c r="AS46" i="33"/>
  <c r="AR46" i="33"/>
  <c r="AS42" i="33"/>
  <c r="AR42" i="33"/>
  <c r="AS38" i="33"/>
  <c r="AR38" i="33"/>
  <c r="AS34" i="33"/>
  <c r="AR34" i="33"/>
  <c r="AS30" i="33"/>
  <c r="AR30" i="33"/>
  <c r="AS26" i="33"/>
  <c r="AR26" i="33"/>
  <c r="AS22" i="33"/>
  <c r="AR22" i="33"/>
  <c r="AS18" i="33"/>
  <c r="AR18" i="33"/>
  <c r="AS14" i="33"/>
  <c r="AR14" i="33"/>
  <c r="AS10" i="33"/>
  <c r="AR10" i="33"/>
  <c r="AS73" i="33"/>
  <c r="AR73" i="33"/>
  <c r="AS69" i="33"/>
  <c r="AR69" i="33"/>
  <c r="AS65" i="33"/>
  <c r="AR65" i="33"/>
  <c r="AS61" i="33"/>
  <c r="AR61" i="33"/>
  <c r="AS57" i="33"/>
  <c r="AR57" i="33"/>
  <c r="AS53" i="33"/>
  <c r="AR53" i="33"/>
  <c r="AS49" i="33"/>
  <c r="AR49" i="33"/>
  <c r="AS45" i="33"/>
  <c r="AR45" i="33"/>
  <c r="AS41" i="33"/>
  <c r="AR41" i="33"/>
  <c r="AS37" i="33"/>
  <c r="AR37" i="33"/>
  <c r="AS33" i="33"/>
  <c r="AR33" i="33"/>
  <c r="AS29" i="33"/>
  <c r="AR29" i="33"/>
  <c r="AS25" i="33"/>
  <c r="AR25" i="33"/>
  <c r="AS21" i="33"/>
  <c r="AR21" i="33"/>
  <c r="AS17" i="33"/>
  <c r="AR17" i="33"/>
  <c r="AS13" i="33"/>
  <c r="AR13" i="33"/>
  <c r="AS9" i="33"/>
  <c r="AR9" i="33"/>
  <c r="AS72" i="33"/>
  <c r="AR72" i="33"/>
  <c r="AS68" i="33"/>
  <c r="AR68" i="33"/>
  <c r="AS64" i="33"/>
  <c r="AR64" i="33"/>
  <c r="AS60" i="33"/>
  <c r="AR60" i="33"/>
  <c r="AS56" i="33"/>
  <c r="AR56" i="33"/>
  <c r="AS52" i="33"/>
  <c r="AR52" i="33"/>
  <c r="AS48" i="33"/>
  <c r="AR48" i="33"/>
  <c r="AS44" i="33"/>
  <c r="AR44" i="33"/>
  <c r="AS40" i="33"/>
  <c r="AR40" i="33"/>
  <c r="AS36" i="33"/>
  <c r="AR36" i="33"/>
  <c r="AS32" i="33"/>
  <c r="AR32" i="33"/>
  <c r="AS28" i="33"/>
  <c r="AR28" i="33"/>
  <c r="AS24" i="33"/>
  <c r="AR24" i="33"/>
  <c r="AS20" i="33"/>
  <c r="AR20" i="33"/>
  <c r="AS16" i="33"/>
  <c r="AR16" i="33"/>
  <c r="AS12" i="33"/>
  <c r="AR12" i="33"/>
  <c r="AS8" i="33"/>
  <c r="AR8" i="33"/>
  <c r="V14" i="46"/>
  <c r="AS75" i="33"/>
  <c r="AR75" i="33"/>
  <c r="AS71" i="33"/>
  <c r="AR71" i="33"/>
  <c r="AS67" i="33"/>
  <c r="AR67" i="33"/>
  <c r="AS63" i="33"/>
  <c r="AR63" i="33"/>
  <c r="AS59" i="33"/>
  <c r="AR59" i="33"/>
  <c r="AS55" i="33"/>
  <c r="AR55" i="33"/>
  <c r="AS51" i="33"/>
  <c r="AR51" i="33"/>
  <c r="AS47" i="33"/>
  <c r="AR47" i="33"/>
  <c r="AS43" i="33"/>
  <c r="AR43" i="33"/>
  <c r="AS39" i="33"/>
  <c r="AR39" i="33"/>
  <c r="AS35" i="33"/>
  <c r="AR35" i="33"/>
  <c r="AS31" i="33"/>
  <c r="AR31" i="33"/>
  <c r="AS27" i="33"/>
  <c r="AR27" i="33"/>
  <c r="AS23" i="33"/>
  <c r="AR23" i="33"/>
  <c r="AS19" i="33"/>
  <c r="AR19" i="33"/>
  <c r="AS15" i="33"/>
  <c r="AR15" i="33"/>
  <c r="AS11" i="33"/>
  <c r="AS76" i="33" s="1"/>
  <c r="AS7" i="33"/>
  <c r="AR11" i="33"/>
  <c r="AR7" i="33"/>
  <c r="C76" i="141"/>
  <c r="C83" i="141"/>
  <c r="K14" i="221"/>
  <c r="AQ76" i="162"/>
  <c r="AW76" i="162"/>
  <c r="AR76" i="162"/>
  <c r="AV76" i="162"/>
  <c r="G76" i="141"/>
  <c r="G83" i="141"/>
  <c r="AC72" i="236"/>
  <c r="AC54" i="236"/>
  <c r="N82" i="140"/>
  <c r="P82" i="140" s="1"/>
  <c r="Q82" i="140" s="1"/>
  <c r="R82" i="241"/>
  <c r="AF82" i="180"/>
  <c r="V11" i="46"/>
  <c r="H10" i="221"/>
  <c r="J76" i="1"/>
  <c r="D76" i="1"/>
  <c r="H9" i="221"/>
  <c r="H76" i="1"/>
  <c r="N11" i="221"/>
  <c r="N14" i="221"/>
  <c r="G76" i="214"/>
  <c r="G83" i="214"/>
  <c r="G9" i="221"/>
  <c r="C88" i="214"/>
  <c r="C89" i="214"/>
  <c r="AN43" i="13"/>
  <c r="AL43" i="13"/>
  <c r="AO43" i="13"/>
  <c r="C60" i="25"/>
  <c r="AD60" i="13"/>
  <c r="AD40" i="13"/>
  <c r="C40" i="25"/>
  <c r="AL48" i="13"/>
  <c r="AO48" i="13"/>
  <c r="AN48" i="13"/>
  <c r="AL42" i="13"/>
  <c r="AO42" i="13"/>
  <c r="AN42" i="13"/>
  <c r="AO36" i="13"/>
  <c r="AN36" i="13"/>
  <c r="AL36" i="13"/>
  <c r="AO9" i="13"/>
  <c r="AN9" i="13"/>
  <c r="AL9" i="13"/>
  <c r="AN17" i="13"/>
  <c r="AO17" i="13"/>
  <c r="AL17" i="13"/>
  <c r="AO45" i="13"/>
  <c r="AL45" i="13"/>
  <c r="AN45" i="13"/>
  <c r="AN69" i="13"/>
  <c r="AL69" i="13"/>
  <c r="AO69" i="13"/>
  <c r="C61" i="25"/>
  <c r="AB28" i="13"/>
  <c r="AC58" i="13"/>
  <c r="C29" i="25"/>
  <c r="C25" i="25"/>
  <c r="AD53" i="13"/>
  <c r="AD22" i="13"/>
  <c r="AD44" i="13"/>
  <c r="AN39" i="13"/>
  <c r="AC14" i="13"/>
  <c r="AO50" i="13"/>
  <c r="G58" i="13"/>
  <c r="F48" i="25"/>
  <c r="C76" i="140"/>
  <c r="C83" i="140"/>
  <c r="C33" i="25"/>
  <c r="C53" i="25"/>
  <c r="AN52" i="13"/>
  <c r="AN50" i="13"/>
  <c r="AD33" i="13"/>
  <c r="G28" i="13"/>
  <c r="Q76" i="13"/>
  <c r="AL59" i="13"/>
  <c r="AC53" i="13"/>
  <c r="AO12" i="13"/>
  <c r="F43" i="25"/>
  <c r="AB58" i="13"/>
  <c r="AL12" i="13"/>
  <c r="AL22" i="13"/>
  <c r="C44" i="25"/>
  <c r="C9" i="25"/>
  <c r="AC52" i="13"/>
  <c r="AC41" i="13"/>
  <c r="G53" i="13"/>
  <c r="C41" i="25"/>
  <c r="F24" i="25"/>
  <c r="AN58" i="13"/>
  <c r="G14" i="13"/>
  <c r="AD61" i="13"/>
  <c r="AO67" i="13"/>
  <c r="R78" i="140"/>
  <c r="N78" i="140"/>
  <c r="P78" i="140" s="1"/>
  <c r="R81" i="141"/>
  <c r="R78" i="241"/>
  <c r="R78" i="141"/>
  <c r="N78" i="141"/>
  <c r="P78" i="141" s="1"/>
  <c r="Q78" i="141" s="1"/>
  <c r="AF78" i="217"/>
  <c r="AB78" i="217"/>
  <c r="AD78" i="217" s="1"/>
  <c r="AE78" i="217" s="1"/>
  <c r="AB78" i="213"/>
  <c r="AD78" i="213" s="1"/>
  <c r="AF78" i="213"/>
  <c r="AB14" i="46"/>
  <c r="AF78" i="180"/>
  <c r="AB78" i="180"/>
  <c r="AD78" i="180" s="1"/>
  <c r="AE78" i="180" s="1"/>
  <c r="H7" i="46"/>
  <c r="H8" i="46"/>
  <c r="G76" i="140"/>
  <c r="G83" i="140"/>
  <c r="G76" i="241"/>
  <c r="G83" i="241"/>
  <c r="AN31" i="13"/>
  <c r="AD24" i="13"/>
  <c r="C56" i="25"/>
  <c r="AD25" i="13"/>
  <c r="AL11" i="13"/>
  <c r="C31" i="25"/>
  <c r="AD69" i="13"/>
  <c r="G25" i="13"/>
  <c r="AO15" i="13"/>
  <c r="AN30" i="13"/>
  <c r="AO30" i="13"/>
  <c r="AN10" i="13"/>
  <c r="AO11" i="13"/>
  <c r="C30" i="25"/>
  <c r="C16" i="25"/>
  <c r="AL15" i="13"/>
  <c r="AL64" i="13"/>
  <c r="C59" i="25"/>
  <c r="AL10" i="13"/>
  <c r="AD41" i="13"/>
  <c r="C24" i="25"/>
  <c r="AD16" i="13"/>
  <c r="AC25" i="13"/>
  <c r="C43" i="25"/>
  <c r="AO21" i="13"/>
  <c r="AN64" i="13"/>
  <c r="AN14" i="13"/>
  <c r="AN15" i="13"/>
  <c r="AN32" i="13"/>
  <c r="AO32" i="13"/>
  <c r="AD45" i="13"/>
  <c r="AN51" i="13"/>
  <c r="AO38" i="13"/>
  <c r="AL38" i="13"/>
  <c r="AR63" i="13"/>
  <c r="AD63" i="13"/>
  <c r="C64" i="25"/>
  <c r="AR67" i="13"/>
  <c r="BG4" i="33"/>
  <c r="R80" i="141"/>
  <c r="U12" i="46"/>
  <c r="R82" i="140"/>
  <c r="AC8" i="236"/>
  <c r="AC39" i="236"/>
  <c r="AC61" i="236"/>
  <c r="AF8" i="236"/>
  <c r="AF25" i="236"/>
  <c r="AC31" i="236"/>
  <c r="AC64" i="236"/>
  <c r="AF31" i="236"/>
  <c r="AF64" i="236"/>
  <c r="AF73" i="236"/>
  <c r="AC66" i="236"/>
  <c r="AF65" i="236"/>
  <c r="AC73" i="236"/>
  <c r="AF35" i="236"/>
  <c r="AC53" i="236"/>
  <c r="AC65" i="236"/>
  <c r="AF29" i="236"/>
  <c r="AF72" i="236"/>
  <c r="AC9" i="236"/>
  <c r="AF50" i="236"/>
  <c r="AF71" i="236"/>
  <c r="AF21" i="236"/>
  <c r="AC21" i="236"/>
  <c r="AF67" i="236"/>
  <c r="AC67" i="236"/>
  <c r="AF12" i="236"/>
  <c r="AC10" i="236"/>
  <c r="D18" i="46"/>
  <c r="D20" i="46" s="1"/>
  <c r="H15" i="46"/>
  <c r="AO8" i="13"/>
  <c r="AN7" i="13"/>
  <c r="AN8" i="13"/>
  <c r="AO49" i="13"/>
  <c r="AO75" i="13"/>
  <c r="AL75" i="13"/>
  <c r="AO29" i="13"/>
  <c r="AO53" i="13"/>
  <c r="AL62" i="13"/>
  <c r="AN75" i="13"/>
  <c r="AL73" i="13"/>
  <c r="AN49" i="13"/>
  <c r="AN34" i="13"/>
  <c r="AN53" i="13"/>
  <c r="AL34" i="13"/>
  <c r="AO62" i="13"/>
  <c r="AO73" i="13"/>
  <c r="AN73" i="13"/>
  <c r="AR25" i="13"/>
  <c r="AL7" i="13"/>
  <c r="AR19" i="13"/>
  <c r="AO35" i="13"/>
  <c r="C50" i="25"/>
  <c r="AD37" i="13"/>
  <c r="C71" i="25"/>
  <c r="AR7" i="13"/>
  <c r="C66" i="25"/>
  <c r="C73" i="25"/>
  <c r="AD28" i="13"/>
  <c r="AD46" i="13"/>
  <c r="C55" i="25"/>
  <c r="C52" i="25"/>
  <c r="AR54" i="13"/>
  <c r="C18" i="25"/>
  <c r="AD17" i="13"/>
  <c r="AD18" i="13"/>
  <c r="AD7" i="13"/>
  <c r="AR66" i="13"/>
  <c r="AD59" i="13"/>
  <c r="AF74" i="236"/>
  <c r="AF69" i="236"/>
  <c r="AC70" i="236"/>
  <c r="AC74" i="236"/>
  <c r="AR9" i="13"/>
  <c r="AF9" i="236"/>
  <c r="AF70" i="236"/>
  <c r="AF22" i="236"/>
  <c r="AR12" i="13"/>
  <c r="AF30" i="236"/>
  <c r="AF52" i="236"/>
  <c r="AF75" i="236"/>
  <c r="AC26" i="236"/>
  <c r="AR75" i="13"/>
  <c r="AC36" i="236"/>
  <c r="AF36" i="236"/>
  <c r="AF41" i="236"/>
  <c r="G9" i="5"/>
  <c r="AF15" i="236"/>
  <c r="AF66" i="236"/>
  <c r="C9" i="5"/>
  <c r="AC15" i="236"/>
  <c r="AF57" i="236"/>
  <c r="AF48" i="236"/>
  <c r="AF58" i="236"/>
  <c r="AR50" i="13"/>
  <c r="C14" i="25"/>
  <c r="AR43" i="13"/>
  <c r="AR61" i="13"/>
  <c r="AB82" i="180"/>
  <c r="AD82" i="180" s="1"/>
  <c r="AE82" i="180" s="1"/>
  <c r="AD65" i="13"/>
  <c r="AC13" i="236"/>
  <c r="C12" i="25"/>
  <c r="AR29" i="13"/>
  <c r="AD51" i="13"/>
  <c r="AC52" i="236"/>
  <c r="R81" i="241"/>
  <c r="K81" i="67"/>
  <c r="AR58" i="13"/>
  <c r="W7" i="5"/>
  <c r="AR32" i="13"/>
  <c r="AD27" i="13"/>
  <c r="W8" i="5"/>
  <c r="AF81" i="216"/>
  <c r="F13" i="178"/>
  <c r="AL31" i="13"/>
  <c r="AR22" i="13"/>
  <c r="AF45" i="236"/>
  <c r="AF14" i="236"/>
  <c r="AR39" i="13"/>
  <c r="C39" i="25"/>
  <c r="AR71" i="13"/>
  <c r="AO13" i="13"/>
  <c r="AN13" i="13"/>
  <c r="AL13" i="13"/>
  <c r="C20" i="25"/>
  <c r="AD20" i="13"/>
  <c r="C49" i="25"/>
  <c r="AD49" i="13"/>
  <c r="AN72" i="13"/>
  <c r="AL72" i="13"/>
  <c r="C15" i="25"/>
  <c r="AD15" i="13"/>
  <c r="AD62" i="13"/>
  <c r="AF34" i="236"/>
  <c r="AC63" i="236"/>
  <c r="AF63" i="236"/>
  <c r="AR16" i="13"/>
  <c r="AR44" i="13"/>
  <c r="AC44" i="236"/>
  <c r="AF44" i="236"/>
  <c r="AC68" i="236"/>
  <c r="AF16" i="236"/>
  <c r="AC16" i="236"/>
  <c r="AC51" i="236"/>
  <c r="AL47" i="13"/>
  <c r="AN47" i="13"/>
  <c r="AL29" i="13"/>
  <c r="AF27" i="236"/>
  <c r="AL60" i="13"/>
  <c r="AN60" i="13"/>
  <c r="AO60" i="13"/>
  <c r="AF28" i="236"/>
  <c r="AR28" i="13"/>
  <c r="AD70" i="13"/>
  <c r="C70" i="25"/>
  <c r="AF49" i="236"/>
  <c r="C34" i="25"/>
  <c r="AN29" i="13"/>
  <c r="AF51" i="236"/>
  <c r="AL20" i="13"/>
  <c r="AO20" i="13"/>
  <c r="AN20" i="13"/>
  <c r="AL39" i="13"/>
  <c r="AO39" i="13"/>
  <c r="F76" i="25"/>
  <c r="AD34" i="13"/>
  <c r="AO25" i="13"/>
  <c r="AN25" i="13"/>
  <c r="AL25" i="13"/>
  <c r="AO19" i="13"/>
  <c r="AL19" i="13"/>
  <c r="AN19" i="13"/>
  <c r="AR41" i="13"/>
  <c r="AL41" i="13"/>
  <c r="AO41" i="13"/>
  <c r="AN41" i="13"/>
  <c r="AF38" i="236"/>
  <c r="AC38" i="236"/>
  <c r="C13" i="25"/>
  <c r="AD13" i="13"/>
  <c r="AR35" i="13"/>
  <c r="AR47" i="13"/>
  <c r="AO47" i="13"/>
  <c r="AL55" i="13"/>
  <c r="AN55" i="13"/>
  <c r="AO55" i="13"/>
  <c r="C26" i="25"/>
  <c r="AR53" i="13"/>
  <c r="AF17" i="236"/>
  <c r="AR56" i="13"/>
  <c r="AF37" i="236"/>
  <c r="AR23" i="13"/>
  <c r="AR45" i="13"/>
  <c r="C42" i="25"/>
  <c r="AD42" i="13"/>
  <c r="AR30" i="13"/>
  <c r="AR33" i="13"/>
  <c r="AN33" i="13"/>
  <c r="AL33" i="13"/>
  <c r="AO33" i="13"/>
  <c r="AO68" i="13"/>
  <c r="AL68" i="13"/>
  <c r="AN68" i="13"/>
  <c r="AR21" i="13"/>
  <c r="AF18" i="236"/>
  <c r="AR18" i="13"/>
  <c r="AL71" i="13"/>
  <c r="AN71" i="13"/>
  <c r="AO71" i="13"/>
  <c r="AN56" i="13"/>
  <c r="AO56" i="13"/>
  <c r="AL56" i="13"/>
  <c r="C74" i="25"/>
  <c r="AD74" i="13"/>
  <c r="AN28" i="13"/>
  <c r="AO28" i="13"/>
  <c r="AL28" i="13"/>
  <c r="AR38" i="13"/>
  <c r="C10" i="25"/>
  <c r="AD10" i="13"/>
  <c r="AL46" i="13"/>
  <c r="AN46" i="13"/>
  <c r="AR69" i="13"/>
  <c r="AL70" i="13"/>
  <c r="AO70" i="13"/>
  <c r="AN70" i="13"/>
  <c r="C14" i="221"/>
  <c r="H14" i="221"/>
  <c r="G14" i="221"/>
  <c r="AF11" i="236"/>
  <c r="AR11" i="13"/>
  <c r="AC7" i="236"/>
  <c r="AR24" i="13"/>
  <c r="AF24" i="236"/>
  <c r="AF46" i="236"/>
  <c r="AC46" i="236"/>
  <c r="AF55" i="236"/>
  <c r="AD68" i="13"/>
  <c r="C68" i="25"/>
  <c r="AN65" i="13"/>
  <c r="AO65" i="13"/>
  <c r="AL65" i="13"/>
  <c r="C48" i="25"/>
  <c r="AD48" i="13"/>
  <c r="AB76" i="13"/>
  <c r="G76" i="13"/>
  <c r="AR60" i="13"/>
  <c r="AC76" i="13"/>
  <c r="H76" i="13"/>
  <c r="AR57" i="13"/>
  <c r="AR8" i="13"/>
  <c r="AN63" i="13"/>
  <c r="AL63" i="13"/>
  <c r="AO63" i="13"/>
  <c r="AR17" i="13"/>
  <c r="AR73" i="13"/>
  <c r="AF78" i="216"/>
  <c r="AB78" i="216"/>
  <c r="AD78" i="216" s="1"/>
  <c r="AF82" i="213"/>
  <c r="AB82" i="213"/>
  <c r="AD82" i="213" s="1"/>
  <c r="AE82" i="213" s="1"/>
  <c r="AD72" i="13"/>
  <c r="C72" i="25"/>
  <c r="AR40" i="13"/>
  <c r="F76" i="162"/>
  <c r="R82" i="141"/>
  <c r="AF82" i="217"/>
  <c r="AB82" i="217"/>
  <c r="AD82" i="217" s="1"/>
  <c r="AE82" i="217" s="1"/>
  <c r="D76" i="25"/>
  <c r="AN24" i="13"/>
  <c r="AO24" i="13"/>
  <c r="AL24" i="13"/>
  <c r="AL57" i="13"/>
  <c r="AN57" i="13"/>
  <c r="AO57" i="13"/>
  <c r="AR46" i="13"/>
  <c r="AR64" i="13"/>
  <c r="AR65" i="13"/>
  <c r="AR55" i="13"/>
  <c r="AR27" i="13"/>
  <c r="AR51" i="13"/>
  <c r="AL76" i="13"/>
  <c r="R81" i="140"/>
  <c r="AF81" i="215"/>
  <c r="AB11" i="46"/>
  <c r="P7" i="5"/>
  <c r="AF80" i="216"/>
  <c r="BD77" i="162"/>
  <c r="AC35" i="236"/>
  <c r="AR52" i="13"/>
  <c r="AR31" i="13"/>
  <c r="AC69" i="236"/>
  <c r="AC75" i="236"/>
  <c r="AC41" i="236"/>
  <c r="AR14" i="13"/>
  <c r="AR36" i="13"/>
  <c r="AR37" i="13"/>
  <c r="AO76" i="13"/>
  <c r="AC45" i="236"/>
  <c r="AN76" i="13"/>
  <c r="AR15" i="13"/>
  <c r="AR49" i="13"/>
  <c r="AR13" i="13"/>
  <c r="AR70" i="13"/>
  <c r="G76" i="25"/>
  <c r="AR26" i="13"/>
  <c r="AR34" i="13"/>
  <c r="AC49" i="236"/>
  <c r="C76" i="25"/>
  <c r="AC17" i="236"/>
  <c r="AC37" i="236"/>
  <c r="AR10" i="13"/>
  <c r="AR74" i="13"/>
  <c r="AC18" i="236"/>
  <c r="AC34" i="236"/>
  <c r="AC11" i="236"/>
  <c r="AC55" i="236"/>
  <c r="AC24" i="236"/>
  <c r="AR48" i="13"/>
  <c r="AR68" i="13"/>
  <c r="AM76" i="13"/>
  <c r="AR72" i="13"/>
  <c r="AR62" i="13"/>
  <c r="AQ76" i="13"/>
  <c r="AR20" i="13"/>
  <c r="H78" i="25"/>
  <c r="BD76" i="162"/>
  <c r="Y76" i="1"/>
  <c r="AF62" i="236"/>
  <c r="AC62" i="236"/>
  <c r="AF20" i="236"/>
  <c r="E78" i="25"/>
  <c r="AP76" i="162"/>
  <c r="AR42" i="13"/>
  <c r="AC20" i="236"/>
  <c r="H76" i="25"/>
  <c r="C76" i="2"/>
  <c r="AF42" i="236"/>
  <c r="AF76" i="236"/>
  <c r="E76" i="236"/>
  <c r="E76" i="25"/>
  <c r="J76" i="2"/>
  <c r="N76" i="67"/>
  <c r="N83" i="67" s="1"/>
  <c r="M76" i="67"/>
  <c r="M83" i="67"/>
  <c r="AR76" i="13"/>
  <c r="L76" i="1"/>
  <c r="J76" i="25"/>
  <c r="AC42" i="236"/>
  <c r="N76" i="1"/>
  <c r="AO7" i="1"/>
  <c r="AO35" i="1"/>
  <c r="AO52" i="1"/>
  <c r="AO27" i="1"/>
  <c r="AO51" i="1"/>
  <c r="AO33" i="1"/>
  <c r="AO64" i="1"/>
  <c r="AO74" i="1"/>
  <c r="AO15" i="1"/>
  <c r="AO32" i="1"/>
  <c r="AO41" i="1"/>
  <c r="AO30" i="1"/>
  <c r="AO31" i="1"/>
  <c r="S76" i="1"/>
  <c r="AO69" i="1"/>
  <c r="AO65" i="1"/>
  <c r="AO22" i="1"/>
  <c r="AO63" i="1"/>
  <c r="AO17" i="1"/>
  <c r="AO39" i="1"/>
  <c r="AO14" i="1"/>
  <c r="AO20" i="1"/>
  <c r="AO73" i="1"/>
  <c r="AO38" i="1"/>
  <c r="AO19" i="1"/>
  <c r="AO68" i="1"/>
  <c r="AO58" i="1"/>
  <c r="AO36" i="1"/>
  <c r="L76" i="2"/>
  <c r="AJ80" i="1"/>
  <c r="AO28" i="1"/>
  <c r="AO49" i="1"/>
  <c r="AO50" i="1"/>
  <c r="AO24" i="1"/>
  <c r="AO37" i="1"/>
  <c r="AO45" i="1"/>
  <c r="AO47" i="1"/>
  <c r="AO9" i="1"/>
  <c r="AO25" i="1"/>
  <c r="M76" i="2"/>
  <c r="AN80" i="1"/>
  <c r="AO57" i="1"/>
  <c r="AO72" i="1"/>
  <c r="AO18" i="1"/>
  <c r="AO12" i="1"/>
  <c r="AO56" i="1"/>
  <c r="AO66" i="1"/>
  <c r="AO23" i="1"/>
  <c r="AO75" i="1"/>
  <c r="AO61" i="1"/>
  <c r="AO26" i="1"/>
  <c r="AO59" i="1"/>
  <c r="AO60" i="1"/>
  <c r="AO67" i="1"/>
  <c r="AO10" i="1"/>
  <c r="AO21" i="1"/>
  <c r="AO70" i="1"/>
  <c r="AO62" i="1"/>
  <c r="AO29" i="1"/>
  <c r="AO34" i="1"/>
  <c r="AC76" i="236"/>
  <c r="AO53" i="1"/>
  <c r="AO16" i="1"/>
  <c r="AO44" i="1"/>
  <c r="AO43" i="1"/>
  <c r="AO11" i="1"/>
  <c r="AO71" i="1"/>
  <c r="AO48" i="1"/>
  <c r="AO42" i="1"/>
  <c r="AO40" i="1"/>
  <c r="AO8" i="1"/>
  <c r="AO54" i="1"/>
  <c r="AO46" i="1"/>
  <c r="AO13" i="1"/>
  <c r="AO55" i="1"/>
  <c r="AJ76" i="1"/>
  <c r="AJ81" i="1"/>
  <c r="AI81" i="1"/>
  <c r="AN76" i="1"/>
  <c r="AO76" i="1"/>
  <c r="AK76" i="1"/>
  <c r="E76" i="238"/>
  <c r="AJ8" i="33"/>
  <c r="AH8" i="33"/>
  <c r="AI8" i="33"/>
  <c r="AH69" i="33"/>
  <c r="AJ69" i="33"/>
  <c r="AI69" i="33"/>
  <c r="T8" i="33"/>
  <c r="AE8" i="33"/>
  <c r="Q8" i="33"/>
  <c r="AJ59" i="33"/>
  <c r="AI59" i="33"/>
  <c r="AH59" i="33"/>
  <c r="AI46" i="33"/>
  <c r="AJ46" i="33"/>
  <c r="AH46" i="33"/>
  <c r="AJ14" i="33"/>
  <c r="AI14" i="33"/>
  <c r="AH14" i="33"/>
  <c r="AJ11" i="33"/>
  <c r="AI11" i="33"/>
  <c r="AH11" i="33"/>
  <c r="AI49" i="33"/>
  <c r="AJ49" i="33"/>
  <c r="AH49" i="33"/>
  <c r="AJ70" i="33"/>
  <c r="AI70" i="33"/>
  <c r="AH70" i="33"/>
  <c r="AJ56" i="33"/>
  <c r="AI56" i="33"/>
  <c r="AH56" i="33"/>
  <c r="U8" i="33"/>
  <c r="Y8" i="33"/>
  <c r="E8" i="33"/>
  <c r="R8" i="33"/>
  <c r="AJ15" i="33"/>
  <c r="AH15" i="33"/>
  <c r="AI15" i="33"/>
  <c r="AI21" i="33"/>
  <c r="AJ21" i="33"/>
  <c r="AH21" i="33"/>
  <c r="AH67" i="33"/>
  <c r="AI67" i="33"/>
  <c r="AJ67" i="33"/>
  <c r="AI57" i="33"/>
  <c r="AJ57" i="33"/>
  <c r="AH57" i="33"/>
  <c r="AB8" i="33"/>
  <c r="L8" i="33"/>
  <c r="P8" i="33"/>
  <c r="X8" i="33"/>
  <c r="AH73" i="33"/>
  <c r="AI73" i="33"/>
  <c r="AJ73" i="33"/>
  <c r="AD8" i="33"/>
  <c r="G8" i="33"/>
  <c r="AG8" i="33"/>
  <c r="AK8" i="33"/>
  <c r="AI55" i="33"/>
  <c r="AH55" i="33"/>
  <c r="AJ55" i="33"/>
  <c r="AJ52" i="33"/>
  <c r="AH52" i="33"/>
  <c r="AI52" i="33"/>
  <c r="J8" i="33"/>
  <c r="W8" i="33"/>
  <c r="K8" i="33"/>
  <c r="AI25" i="33"/>
  <c r="AH25" i="33"/>
  <c r="AJ25" i="33"/>
  <c r="AH58" i="33"/>
  <c r="AI58" i="33"/>
  <c r="AJ58" i="33"/>
  <c r="AI75" i="33"/>
  <c r="AH75" i="33"/>
  <c r="AJ75" i="33"/>
  <c r="AI27" i="33"/>
  <c r="AH27" i="33"/>
  <c r="AJ27" i="33"/>
  <c r="AF8" i="33"/>
  <c r="H8" i="33"/>
  <c r="I8" i="33"/>
  <c r="AC8" i="33"/>
  <c r="AJ60" i="33"/>
  <c r="AH60" i="33"/>
  <c r="AI60" i="33"/>
  <c r="V8" i="33"/>
  <c r="O8" i="33"/>
  <c r="S8" i="33"/>
  <c r="AJ17" i="33"/>
  <c r="AH17" i="33"/>
  <c r="AI17" i="33"/>
  <c r="AJ63" i="33"/>
  <c r="AI63" i="33"/>
  <c r="AH63" i="33"/>
  <c r="AI13" i="33"/>
  <c r="AJ13" i="33"/>
  <c r="AH13" i="33"/>
  <c r="AJ33" i="33"/>
  <c r="AI33" i="33"/>
  <c r="AH33" i="33"/>
  <c r="AH34" i="33"/>
  <c r="AJ34" i="33"/>
  <c r="AI34" i="33"/>
  <c r="AH19" i="33"/>
  <c r="AJ19" i="33"/>
  <c r="AI19" i="33"/>
  <c r="AI30" i="33"/>
  <c r="AJ30" i="33"/>
  <c r="AH30" i="33"/>
  <c r="AJ40" i="33"/>
  <c r="AH40" i="33"/>
  <c r="AI40" i="33"/>
  <c r="M8" i="33"/>
  <c r="N8" i="33"/>
  <c r="F8" i="33"/>
  <c r="Z8" i="33"/>
  <c r="AA8" i="33"/>
  <c r="AJ32" i="33"/>
  <c r="AI32" i="33"/>
  <c r="AH32" i="33"/>
  <c r="AJ51" i="33"/>
  <c r="AI51" i="33"/>
  <c r="AH51" i="33"/>
  <c r="AI23" i="33"/>
  <c r="AH23" i="33"/>
  <c r="AJ23" i="33"/>
  <c r="Y18" i="33"/>
  <c r="AB66" i="33"/>
  <c r="AB71" i="33"/>
  <c r="P66" i="33"/>
  <c r="U18" i="33"/>
  <c r="V71" i="33"/>
  <c r="AA18" i="33"/>
  <c r="AG18" i="33"/>
  <c r="AD18" i="33"/>
  <c r="AI18" i="33"/>
  <c r="R66" i="33"/>
  <c r="Z71" i="33"/>
  <c r="AH72" i="33"/>
  <c r="X18" i="33"/>
  <c r="O18" i="33"/>
  <c r="T18" i="33"/>
  <c r="AJ18" i="33"/>
  <c r="N18" i="33"/>
  <c r="W18" i="33"/>
  <c r="S18" i="33"/>
  <c r="H72" i="33"/>
  <c r="S72" i="33"/>
  <c r="M72" i="33"/>
  <c r="AH18" i="33"/>
  <c r="AB18" i="33"/>
  <c r="K72" i="33"/>
  <c r="G72" i="33"/>
  <c r="W68" i="33"/>
  <c r="U65" i="33"/>
  <c r="J18" i="33"/>
  <c r="G18" i="33"/>
  <c r="I72" i="33"/>
  <c r="X68" i="33"/>
  <c r="F18" i="33"/>
  <c r="R18" i="33"/>
  <c r="AK18" i="33"/>
  <c r="Q18" i="33"/>
  <c r="AF18" i="33"/>
  <c r="AC18" i="33"/>
  <c r="AE18" i="33"/>
  <c r="S65" i="33"/>
  <c r="AF72" i="33"/>
  <c r="X72" i="33"/>
  <c r="R72" i="33"/>
  <c r="Q72" i="33"/>
  <c r="P72" i="33"/>
  <c r="U72" i="33"/>
  <c r="F72" i="33"/>
  <c r="AI72" i="33"/>
  <c r="W72" i="33"/>
  <c r="AA68" i="33"/>
  <c r="H68" i="33"/>
  <c r="Z28" i="33"/>
  <c r="G65" i="33"/>
  <c r="AE72" i="33"/>
  <c r="AK72" i="33"/>
  <c r="J72" i="33"/>
  <c r="T72" i="33"/>
  <c r="AD72" i="33"/>
  <c r="L72" i="33"/>
  <c r="AC72" i="33"/>
  <c r="N72" i="33"/>
  <c r="V72" i="33"/>
  <c r="K68" i="33"/>
  <c r="N68" i="33"/>
  <c r="E72" i="33"/>
  <c r="AJ72" i="33"/>
  <c r="Z72" i="33"/>
  <c r="Y72" i="33"/>
  <c r="AA72" i="33"/>
  <c r="O72" i="33"/>
  <c r="AB72" i="33"/>
  <c r="AH68" i="33"/>
  <c r="U68" i="33"/>
  <c r="U71" i="33"/>
  <c r="K71" i="33"/>
  <c r="F71" i="33"/>
  <c r="AD71" i="33"/>
  <c r="AC71" i="33"/>
  <c r="L10" i="33"/>
  <c r="AI74" i="33"/>
  <c r="AJ10" i="33"/>
  <c r="AH47" i="33"/>
  <c r="AA12" i="33"/>
  <c r="H29" i="33"/>
  <c r="F10" i="33"/>
  <c r="Q10" i="33"/>
  <c r="K26" i="33"/>
  <c r="G43" i="33"/>
  <c r="AC50" i="33"/>
  <c r="L65" i="33"/>
  <c r="AF38" i="33"/>
  <c r="E68" i="33"/>
  <c r="V45" i="33"/>
  <c r="AF28" i="33"/>
  <c r="Q54" i="33"/>
  <c r="K64" i="33"/>
  <c r="W10" i="33"/>
  <c r="N66" i="33"/>
  <c r="V44" i="33"/>
  <c r="N36" i="33"/>
  <c r="L53" i="33"/>
  <c r="F39" i="33"/>
  <c r="Y71" i="33"/>
  <c r="X35" i="33"/>
  <c r="AD74" i="33"/>
  <c r="H41" i="33"/>
  <c r="G10" i="33"/>
  <c r="T22" i="33"/>
  <c r="R10" i="33"/>
  <c r="O10" i="33"/>
  <c r="W31" i="33"/>
  <c r="E37" i="33"/>
  <c r="J9" i="33"/>
  <c r="V16" i="33"/>
  <c r="AE48" i="33"/>
  <c r="AF61" i="33"/>
  <c r="AA24" i="33"/>
  <c r="AJ28" i="33"/>
  <c r="T28" i="33"/>
  <c r="O36" i="33"/>
  <c r="W28" i="33"/>
  <c r="AE28" i="33"/>
  <c r="AG28" i="33"/>
  <c r="AD28" i="33"/>
  <c r="H36" i="33"/>
  <c r="S41" i="33"/>
  <c r="AE65" i="33"/>
  <c r="AI65" i="33"/>
  <c r="AI10" i="33"/>
  <c r="U10" i="33"/>
  <c r="M10" i="33"/>
  <c r="AD10" i="33"/>
  <c r="AF10" i="33"/>
  <c r="I10" i="33"/>
  <c r="P10" i="33"/>
  <c r="X10" i="33"/>
  <c r="AB10" i="33"/>
  <c r="P50" i="33"/>
  <c r="AB50" i="33"/>
  <c r="AC16" i="33"/>
  <c r="K38" i="33"/>
  <c r="N53" i="33"/>
  <c r="AK61" i="33"/>
  <c r="W48" i="33"/>
  <c r="N10" i="33"/>
  <c r="H10" i="33"/>
  <c r="AG10" i="33"/>
  <c r="T10" i="33"/>
  <c r="Y10" i="33"/>
  <c r="AC10" i="33"/>
  <c r="AK10" i="33"/>
  <c r="U50" i="33"/>
  <c r="AG16" i="33"/>
  <c r="X38" i="33"/>
  <c r="AD53" i="33"/>
  <c r="L61" i="33"/>
  <c r="F48" i="33"/>
  <c r="Q66" i="33"/>
  <c r="O66" i="33"/>
  <c r="T65" i="33"/>
  <c r="E10" i="33"/>
  <c r="AH10" i="33"/>
  <c r="V10" i="33"/>
  <c r="AE10" i="33"/>
  <c r="K10" i="33"/>
  <c r="J10" i="33"/>
  <c r="Z10" i="33"/>
  <c r="AA10" i="33"/>
  <c r="M50" i="33"/>
  <c r="L16" i="33"/>
  <c r="M38" i="33"/>
  <c r="AF53" i="33"/>
  <c r="AH53" i="33"/>
  <c r="Q61" i="33"/>
  <c r="X48" i="33"/>
  <c r="J48" i="33"/>
  <c r="F35" i="33"/>
  <c r="L35" i="33"/>
  <c r="E35" i="33"/>
  <c r="G35" i="33"/>
  <c r="K35" i="33"/>
  <c r="W35" i="33"/>
  <c r="AI35" i="33"/>
  <c r="Y35" i="33"/>
  <c r="AG74" i="33"/>
  <c r="Y74" i="33"/>
  <c r="F74" i="33"/>
  <c r="S71" i="33"/>
  <c r="AA71" i="33"/>
  <c r="E71" i="33"/>
  <c r="N71" i="33"/>
  <c r="O71" i="33"/>
  <c r="AF71" i="33"/>
  <c r="P71" i="33"/>
  <c r="H71" i="33"/>
  <c r="R71" i="33"/>
  <c r="Q28" i="33"/>
  <c r="X28" i="33"/>
  <c r="AH28" i="33"/>
  <c r="P28" i="33"/>
  <c r="AB28" i="33"/>
  <c r="M28" i="33"/>
  <c r="U28" i="33"/>
  <c r="H28" i="33"/>
  <c r="AJ35" i="33"/>
  <c r="Z35" i="33"/>
  <c r="AD35" i="33"/>
  <c r="V35" i="33"/>
  <c r="AA35" i="33"/>
  <c r="AE35" i="33"/>
  <c r="AK35" i="33"/>
  <c r="AH35" i="33"/>
  <c r="AE36" i="33"/>
  <c r="S36" i="33"/>
  <c r="I36" i="33"/>
  <c r="N41" i="33"/>
  <c r="V74" i="33"/>
  <c r="AJ74" i="33"/>
  <c r="I71" i="33"/>
  <c r="M71" i="33"/>
  <c r="AJ71" i="33"/>
  <c r="AI71" i="33"/>
  <c r="AE71" i="33"/>
  <c r="AK71" i="33"/>
  <c r="Q71" i="33"/>
  <c r="Y28" i="33"/>
  <c r="I28" i="33"/>
  <c r="E28" i="33"/>
  <c r="L28" i="33"/>
  <c r="O28" i="33"/>
  <c r="AI28" i="33"/>
  <c r="G28" i="33"/>
  <c r="F28" i="33"/>
  <c r="J35" i="33"/>
  <c r="S35" i="33"/>
  <c r="M35" i="33"/>
  <c r="AC35" i="33"/>
  <c r="N35" i="33"/>
  <c r="AF35" i="33"/>
  <c r="AG35" i="33"/>
  <c r="R35" i="33"/>
  <c r="Q35" i="33"/>
  <c r="R36" i="33"/>
  <c r="R41" i="33"/>
  <c r="E74" i="33"/>
  <c r="X74" i="33"/>
  <c r="L71" i="33"/>
  <c r="T71" i="33"/>
  <c r="G71" i="33"/>
  <c r="AH71" i="33"/>
  <c r="W71" i="33"/>
  <c r="J71" i="33"/>
  <c r="AG71" i="33"/>
  <c r="K28" i="33"/>
  <c r="R28" i="33"/>
  <c r="AK28" i="33"/>
  <c r="J28" i="33"/>
  <c r="S28" i="33"/>
  <c r="V28" i="33"/>
  <c r="AC28" i="33"/>
  <c r="N28" i="33"/>
  <c r="P35" i="33"/>
  <c r="AB35" i="33"/>
  <c r="T35" i="33"/>
  <c r="O35" i="33"/>
  <c r="U35" i="33"/>
  <c r="H35" i="33"/>
  <c r="I35" i="33"/>
  <c r="U36" i="33"/>
  <c r="AK36" i="33"/>
  <c r="F36" i="33"/>
  <c r="K41" i="33"/>
  <c r="M36" i="33"/>
  <c r="AH36" i="33"/>
  <c r="AB36" i="33"/>
  <c r="T36" i="33"/>
  <c r="J41" i="33"/>
  <c r="K36" i="33"/>
  <c r="J36" i="33"/>
  <c r="AI36" i="33"/>
  <c r="AJ36" i="33"/>
  <c r="L36" i="33"/>
  <c r="Q36" i="33"/>
  <c r="AJ41" i="33"/>
  <c r="AK41" i="33"/>
  <c r="I39" i="33"/>
  <c r="K45" i="33"/>
  <c r="F24" i="33"/>
  <c r="AE39" i="33"/>
  <c r="AD45" i="33"/>
  <c r="Y22" i="33"/>
  <c r="AD22" i="33"/>
  <c r="R24" i="33"/>
  <c r="AG39" i="33"/>
  <c r="AG22" i="33"/>
  <c r="AH39" i="33"/>
  <c r="S39" i="33"/>
  <c r="I9" i="33"/>
  <c r="Z45" i="33"/>
  <c r="AH45" i="33"/>
  <c r="AI22" i="33"/>
  <c r="X22" i="33"/>
  <c r="G24" i="33"/>
  <c r="AJ24" i="33"/>
  <c r="R39" i="33"/>
  <c r="Z39" i="33"/>
  <c r="U29" i="33"/>
  <c r="J47" i="33"/>
  <c r="J45" i="33"/>
  <c r="F45" i="33"/>
  <c r="F22" i="33"/>
  <c r="AK22" i="33"/>
  <c r="W24" i="33"/>
  <c r="AE24" i="33"/>
  <c r="AD24" i="33"/>
  <c r="T39" i="33"/>
  <c r="AJ39" i="33"/>
  <c r="AH29" i="33"/>
  <c r="AF45" i="33"/>
  <c r="AI45" i="33"/>
  <c r="J22" i="33"/>
  <c r="AI24" i="33"/>
  <c r="I24" i="33"/>
  <c r="U39" i="33"/>
  <c r="AD39" i="33"/>
  <c r="L39" i="33"/>
  <c r="X39" i="33"/>
  <c r="M39" i="33"/>
  <c r="N39" i="33"/>
  <c r="H39" i="33"/>
  <c r="Y39" i="33"/>
  <c r="AK39" i="33"/>
  <c r="W29" i="33"/>
  <c r="AD29" i="33"/>
  <c r="N47" i="33"/>
  <c r="AE9" i="33"/>
  <c r="G45" i="33"/>
  <c r="AE45" i="33"/>
  <c r="AK45" i="33"/>
  <c r="R45" i="33"/>
  <c r="AA45" i="33"/>
  <c r="E45" i="33"/>
  <c r="U45" i="33"/>
  <c r="O22" i="33"/>
  <c r="AB22" i="33"/>
  <c r="L22" i="33"/>
  <c r="M22" i="33"/>
  <c r="AE22" i="33"/>
  <c r="R22" i="33"/>
  <c r="E22" i="33"/>
  <c r="AH22" i="33"/>
  <c r="AH24" i="33"/>
  <c r="K24" i="33"/>
  <c r="N24" i="33"/>
  <c r="Y24" i="33"/>
  <c r="AK24" i="33"/>
  <c r="H24" i="33"/>
  <c r="X24" i="33"/>
  <c r="U24" i="33"/>
  <c r="P54" i="33"/>
  <c r="AA39" i="33"/>
  <c r="O39" i="33"/>
  <c r="W39" i="33"/>
  <c r="Q39" i="33"/>
  <c r="K39" i="33"/>
  <c r="V39" i="33"/>
  <c r="AB39" i="33"/>
  <c r="F29" i="33"/>
  <c r="J29" i="33"/>
  <c r="K47" i="33"/>
  <c r="F9" i="33"/>
  <c r="W45" i="33"/>
  <c r="AG45" i="33"/>
  <c r="P45" i="33"/>
  <c r="Q45" i="33"/>
  <c r="L45" i="33"/>
  <c r="I45" i="33"/>
  <c r="M45" i="33"/>
  <c r="AB45" i="33"/>
  <c r="O45" i="33"/>
  <c r="S22" i="33"/>
  <c r="AC22" i="33"/>
  <c r="AA22" i="33"/>
  <c r="N22" i="33"/>
  <c r="W22" i="33"/>
  <c r="K22" i="33"/>
  <c r="I22" i="33"/>
  <c r="Z22" i="33"/>
  <c r="P22" i="33"/>
  <c r="Q24" i="33"/>
  <c r="L24" i="33"/>
  <c r="AC24" i="33"/>
  <c r="AF24" i="33"/>
  <c r="AB24" i="33"/>
  <c r="AG24" i="33"/>
  <c r="O24" i="33"/>
  <c r="J24" i="33"/>
  <c r="J39" i="33"/>
  <c r="AI39" i="33"/>
  <c r="AC39" i="33"/>
  <c r="E39" i="33"/>
  <c r="AF39" i="33"/>
  <c r="P39" i="33"/>
  <c r="G39" i="33"/>
  <c r="O29" i="33"/>
  <c r="Y29" i="33"/>
  <c r="AA47" i="33"/>
  <c r="M9" i="33"/>
  <c r="AJ45" i="33"/>
  <c r="H45" i="33"/>
  <c r="X45" i="33"/>
  <c r="Y45" i="33"/>
  <c r="S45" i="33"/>
  <c r="AC45" i="33"/>
  <c r="T45" i="33"/>
  <c r="N45" i="33"/>
  <c r="G22" i="33"/>
  <c r="U22" i="33"/>
  <c r="V22" i="33"/>
  <c r="AF22" i="33"/>
  <c r="AJ22" i="33"/>
  <c r="H22" i="33"/>
  <c r="Q22" i="33"/>
  <c r="M24" i="33"/>
  <c r="T24" i="33"/>
  <c r="S24" i="33"/>
  <c r="Z24" i="33"/>
  <c r="V24" i="33"/>
  <c r="P24" i="33"/>
  <c r="E24" i="33"/>
  <c r="T68" i="33"/>
  <c r="Z68" i="33"/>
  <c r="AB68" i="33"/>
  <c r="M68" i="33"/>
  <c r="G68" i="33"/>
  <c r="AE68" i="33"/>
  <c r="AI68" i="33"/>
  <c r="R68" i="33"/>
  <c r="Y31" i="33"/>
  <c r="AD68" i="33"/>
  <c r="J68" i="33"/>
  <c r="L68" i="33"/>
  <c r="F68" i="33"/>
  <c r="P68" i="33"/>
  <c r="V68" i="33"/>
  <c r="AG68" i="33"/>
  <c r="O68" i="33"/>
  <c r="S68" i="33"/>
  <c r="AK68" i="33"/>
  <c r="I68" i="33"/>
  <c r="AJ68" i="33"/>
  <c r="AF68" i="33"/>
  <c r="Q68" i="33"/>
  <c r="AC68" i="33"/>
  <c r="AF64" i="33"/>
  <c r="X26" i="33"/>
  <c r="Y64" i="33"/>
  <c r="AK44" i="33"/>
  <c r="O38" i="33"/>
  <c r="I38" i="33"/>
  <c r="H38" i="33"/>
  <c r="T38" i="33"/>
  <c r="Z53" i="33"/>
  <c r="F53" i="33"/>
  <c r="AA53" i="33"/>
  <c r="X53" i="33"/>
  <c r="W53" i="33"/>
  <c r="J61" i="33"/>
  <c r="O61" i="33"/>
  <c r="AH61" i="33"/>
  <c r="I61" i="33"/>
  <c r="M44" i="33"/>
  <c r="V38" i="33"/>
  <c r="S38" i="33"/>
  <c r="R38" i="33"/>
  <c r="AE53" i="33"/>
  <c r="V53" i="33"/>
  <c r="U53" i="33"/>
  <c r="R53" i="33"/>
  <c r="G61" i="33"/>
  <c r="N61" i="33"/>
  <c r="AD61" i="33"/>
  <c r="AK38" i="33"/>
  <c r="AC38" i="33"/>
  <c r="Z38" i="33"/>
  <c r="L38" i="33"/>
  <c r="W43" i="33"/>
  <c r="AJ53" i="33"/>
  <c r="AK53" i="33"/>
  <c r="AG53" i="33"/>
  <c r="J53" i="33"/>
  <c r="AC61" i="33"/>
  <c r="F61" i="33"/>
  <c r="T61" i="33"/>
  <c r="AI38" i="33"/>
  <c r="N38" i="33"/>
  <c r="AB38" i="33"/>
  <c r="W38" i="33"/>
  <c r="O53" i="33"/>
  <c r="I53" i="33"/>
  <c r="Q53" i="33"/>
  <c r="S61" i="33"/>
  <c r="E61" i="33"/>
  <c r="AG61" i="33"/>
  <c r="R61" i="33"/>
  <c r="E38" i="33"/>
  <c r="U38" i="33"/>
  <c r="AA38" i="33"/>
  <c r="Q38" i="33"/>
  <c r="G53" i="33"/>
  <c r="P53" i="33"/>
  <c r="M53" i="33"/>
  <c r="AA61" i="33"/>
  <c r="V61" i="33"/>
  <c r="AB61" i="33"/>
  <c r="W61" i="33"/>
  <c r="K61" i="33"/>
  <c r="N44" i="33"/>
  <c r="AE38" i="33"/>
  <c r="AH38" i="33"/>
  <c r="AJ38" i="33"/>
  <c r="AD38" i="33"/>
  <c r="Y38" i="33"/>
  <c r="AC53" i="33"/>
  <c r="H53" i="33"/>
  <c r="T53" i="33"/>
  <c r="AI53" i="33"/>
  <c r="U61" i="33"/>
  <c r="M61" i="33"/>
  <c r="AE61" i="33"/>
  <c r="AJ61" i="33"/>
  <c r="AI61" i="33"/>
  <c r="AF44" i="33"/>
  <c r="J38" i="33"/>
  <c r="P38" i="33"/>
  <c r="G38" i="33"/>
  <c r="AG38" i="33"/>
  <c r="Y53" i="33"/>
  <c r="S53" i="33"/>
  <c r="AB53" i="33"/>
  <c r="K53" i="33"/>
  <c r="H61" i="33"/>
  <c r="X61" i="33"/>
  <c r="Y61" i="33"/>
  <c r="Z61" i="33"/>
  <c r="AD26" i="33"/>
  <c r="S64" i="33"/>
  <c r="AC64" i="33"/>
  <c r="W64" i="33"/>
  <c r="AJ64" i="33"/>
  <c r="T26" i="33"/>
  <c r="P64" i="33"/>
  <c r="AA64" i="33"/>
  <c r="AB64" i="33"/>
  <c r="AE64" i="33"/>
  <c r="J64" i="33"/>
  <c r="AH26" i="33"/>
  <c r="V26" i="33"/>
  <c r="Z64" i="33"/>
  <c r="U64" i="33"/>
  <c r="M64" i="33"/>
  <c r="H64" i="33"/>
  <c r="I64" i="33"/>
  <c r="G26" i="33"/>
  <c r="Q64" i="33"/>
  <c r="L64" i="33"/>
  <c r="AI64" i="33"/>
  <c r="E64" i="33"/>
  <c r="AK26" i="33"/>
  <c r="AH64" i="33"/>
  <c r="G64" i="33"/>
  <c r="N64" i="33"/>
  <c r="X64" i="33"/>
  <c r="AA26" i="33"/>
  <c r="T64" i="33"/>
  <c r="O64" i="33"/>
  <c r="V64" i="33"/>
  <c r="AK64" i="33"/>
  <c r="L26" i="33"/>
  <c r="AD64" i="33"/>
  <c r="F64" i="33"/>
  <c r="AG64" i="33"/>
  <c r="N29" i="33"/>
  <c r="AK29" i="33"/>
  <c r="X29" i="33"/>
  <c r="AB29" i="33"/>
  <c r="M29" i="33"/>
  <c r="AF29" i="33"/>
  <c r="V29" i="33"/>
  <c r="AI29" i="33"/>
  <c r="AC29" i="33"/>
  <c r="AE29" i="33"/>
  <c r="I29" i="33"/>
  <c r="T29" i="33"/>
  <c r="G29" i="33"/>
  <c r="L29" i="33"/>
  <c r="Q29" i="33"/>
  <c r="Z29" i="33"/>
  <c r="AJ29" i="33"/>
  <c r="AA29" i="33"/>
  <c r="AG29" i="33"/>
  <c r="K29" i="33"/>
  <c r="R29" i="33"/>
  <c r="P29" i="33"/>
  <c r="S29" i="33"/>
  <c r="E29" i="33"/>
  <c r="I12" i="33"/>
  <c r="X66" i="33"/>
  <c r="AA65" i="33"/>
  <c r="Y50" i="33"/>
  <c r="K50" i="33"/>
  <c r="AG50" i="33"/>
  <c r="F50" i="33"/>
  <c r="AH50" i="33"/>
  <c r="H16" i="33"/>
  <c r="I16" i="33"/>
  <c r="U16" i="33"/>
  <c r="AG48" i="33"/>
  <c r="E48" i="33"/>
  <c r="R48" i="33"/>
  <c r="H66" i="33"/>
  <c r="Z66" i="33"/>
  <c r="AD66" i="33"/>
  <c r="AA66" i="33"/>
  <c r="N65" i="33"/>
  <c r="AH65" i="33"/>
  <c r="AE66" i="33"/>
  <c r="AH66" i="33"/>
  <c r="L66" i="33"/>
  <c r="AI66" i="33"/>
  <c r="F66" i="33"/>
  <c r="AK65" i="33"/>
  <c r="AD65" i="33"/>
  <c r="H65" i="33"/>
  <c r="Q50" i="33"/>
  <c r="E50" i="33"/>
  <c r="AK50" i="33"/>
  <c r="H50" i="33"/>
  <c r="AD50" i="33"/>
  <c r="R16" i="33"/>
  <c r="AK16" i="33"/>
  <c r="T16" i="33"/>
  <c r="AB16" i="33"/>
  <c r="AI48" i="33"/>
  <c r="AJ48" i="33"/>
  <c r="L48" i="33"/>
  <c r="O48" i="33"/>
  <c r="Y48" i="33"/>
  <c r="F65" i="33"/>
  <c r="W66" i="33"/>
  <c r="K66" i="33"/>
  <c r="S66" i="33"/>
  <c r="AC66" i="33"/>
  <c r="O65" i="33"/>
  <c r="AJ65" i="33"/>
  <c r="Z65" i="33"/>
  <c r="P65" i="33"/>
  <c r="W50" i="33"/>
  <c r="S50" i="33"/>
  <c r="R50" i="33"/>
  <c r="Y16" i="33"/>
  <c r="Z16" i="33"/>
  <c r="AA16" i="33"/>
  <c r="G16" i="33"/>
  <c r="AB48" i="33"/>
  <c r="AH48" i="33"/>
  <c r="AD48" i="33"/>
  <c r="U48" i="33"/>
  <c r="AE16" i="33"/>
  <c r="Q16" i="33"/>
  <c r="K16" i="33"/>
  <c r="F16" i="33"/>
  <c r="N16" i="33"/>
  <c r="AK48" i="33"/>
  <c r="H48" i="33"/>
  <c r="I48" i="33"/>
  <c r="M48" i="33"/>
  <c r="AA50" i="33"/>
  <c r="I66" i="33"/>
  <c r="AJ66" i="33"/>
  <c r="V66" i="33"/>
  <c r="J65" i="33"/>
  <c r="X65" i="33"/>
  <c r="AB65" i="33"/>
  <c r="E65" i="33"/>
  <c r="M65" i="33"/>
  <c r="V50" i="33"/>
  <c r="N50" i="33"/>
  <c r="O50" i="33"/>
  <c r="T50" i="33"/>
  <c r="AF16" i="33"/>
  <c r="AI16" i="33"/>
  <c r="AJ16" i="33"/>
  <c r="M16" i="33"/>
  <c r="AH16" i="33"/>
  <c r="AF48" i="33"/>
  <c r="P48" i="33"/>
  <c r="Q48" i="33"/>
  <c r="T48" i="33"/>
  <c r="L50" i="33"/>
  <c r="Z50" i="33"/>
  <c r="AK66" i="33"/>
  <c r="E66" i="33"/>
  <c r="G66" i="33"/>
  <c r="R65" i="33"/>
  <c r="AF65" i="33"/>
  <c r="AG65" i="33"/>
  <c r="I65" i="33"/>
  <c r="I50" i="33"/>
  <c r="AE50" i="33"/>
  <c r="AJ50" i="33"/>
  <c r="AI50" i="33"/>
  <c r="X16" i="33"/>
  <c r="J16" i="33"/>
  <c r="S16" i="33"/>
  <c r="AD16" i="33"/>
  <c r="O16" i="33"/>
  <c r="K48" i="33"/>
  <c r="V48" i="33"/>
  <c r="S48" i="33"/>
  <c r="AA48" i="33"/>
  <c r="W65" i="33"/>
  <c r="Q65" i="33"/>
  <c r="Y66" i="33"/>
  <c r="J66" i="33"/>
  <c r="M66" i="33"/>
  <c r="Y65" i="33"/>
  <c r="K65" i="33"/>
  <c r="V65" i="33"/>
  <c r="J50" i="33"/>
  <c r="AF50" i="33"/>
  <c r="G50" i="33"/>
  <c r="W16" i="33"/>
  <c r="P16" i="33"/>
  <c r="Z48" i="33"/>
  <c r="AC48" i="33"/>
  <c r="G48" i="33"/>
  <c r="AI47" i="33"/>
  <c r="Y9" i="33"/>
  <c r="Z54" i="33"/>
  <c r="L47" i="33"/>
  <c r="M47" i="33"/>
  <c r="AE47" i="33"/>
  <c r="AG47" i="33"/>
  <c r="L9" i="33"/>
  <c r="Q9" i="33"/>
  <c r="AF9" i="33"/>
  <c r="O9" i="33"/>
  <c r="M54" i="33"/>
  <c r="E47" i="33"/>
  <c r="S47" i="33"/>
  <c r="O47" i="33"/>
  <c r="W47" i="33"/>
  <c r="R47" i="33"/>
  <c r="AC9" i="33"/>
  <c r="G9" i="33"/>
  <c r="R9" i="33"/>
  <c r="AK9" i="33"/>
  <c r="L54" i="33"/>
  <c r="P47" i="33"/>
  <c r="K9" i="33"/>
  <c r="T9" i="33"/>
  <c r="X47" i="33"/>
  <c r="AB9" i="33"/>
  <c r="AE54" i="33"/>
  <c r="I47" i="33"/>
  <c r="V47" i="33"/>
  <c r="U47" i="33"/>
  <c r="AF47" i="33"/>
  <c r="Y47" i="33"/>
  <c r="P9" i="33"/>
  <c r="N9" i="33"/>
  <c r="X9" i="33"/>
  <c r="W9" i="33"/>
  <c r="F47" i="33"/>
  <c r="AG9" i="33"/>
  <c r="AJ9" i="33"/>
  <c r="AD54" i="33"/>
  <c r="AD47" i="33"/>
  <c r="S9" i="33"/>
  <c r="V9" i="33"/>
  <c r="V54" i="33"/>
  <c r="AK47" i="33"/>
  <c r="AC47" i="33"/>
  <c r="AB47" i="33"/>
  <c r="Q47" i="33"/>
  <c r="Z9" i="33"/>
  <c r="U9" i="33"/>
  <c r="AI9" i="33"/>
  <c r="E9" i="33"/>
  <c r="Z37" i="33"/>
  <c r="AD31" i="33"/>
  <c r="Y54" i="33"/>
  <c r="AJ47" i="33"/>
  <c r="H47" i="33"/>
  <c r="H9" i="33"/>
  <c r="J54" i="33"/>
  <c r="Z47" i="33"/>
  <c r="T47" i="33"/>
  <c r="G47" i="33"/>
  <c r="AD9" i="33"/>
  <c r="AH9" i="33"/>
  <c r="AA9" i="33"/>
  <c r="AB31" i="33"/>
  <c r="AI26" i="33"/>
  <c r="I26" i="33"/>
  <c r="W26" i="33"/>
  <c r="O26" i="33"/>
  <c r="AB26" i="33"/>
  <c r="R26" i="33"/>
  <c r="Q26" i="33"/>
  <c r="AE26" i="33"/>
  <c r="P26" i="33"/>
  <c r="J26" i="33"/>
  <c r="H26" i="33"/>
  <c r="M26" i="33"/>
  <c r="AG26" i="33"/>
  <c r="AC26" i="33"/>
  <c r="AF26" i="33"/>
  <c r="U26" i="33"/>
  <c r="N26" i="33"/>
  <c r="F12" i="33"/>
  <c r="Y26" i="33"/>
  <c r="E26" i="33"/>
  <c r="AJ26" i="33"/>
  <c r="S26" i="33"/>
  <c r="AG12" i="33"/>
  <c r="Z26" i="33"/>
  <c r="F26" i="33"/>
  <c r="J12" i="33"/>
  <c r="W36" i="33"/>
  <c r="Y36" i="33"/>
  <c r="E36" i="33"/>
  <c r="AA36" i="33"/>
  <c r="AG41" i="33"/>
  <c r="AD41" i="33"/>
  <c r="L41" i="33"/>
  <c r="AH41" i="33"/>
  <c r="P41" i="33"/>
  <c r="AG36" i="33"/>
  <c r="P36" i="33"/>
  <c r="Z36" i="33"/>
  <c r="V36" i="33"/>
  <c r="G36" i="33"/>
  <c r="AA41" i="33"/>
  <c r="U41" i="33"/>
  <c r="AF41" i="33"/>
  <c r="Z41" i="33"/>
  <c r="AF36" i="33"/>
  <c r="X36" i="33"/>
  <c r="AD36" i="33"/>
  <c r="AC36" i="33"/>
  <c r="O41" i="33"/>
  <c r="AC41" i="33"/>
  <c r="AE41" i="33"/>
  <c r="Q41" i="33"/>
  <c r="AI41" i="33"/>
  <c r="I41" i="33"/>
  <c r="Y41" i="33"/>
  <c r="F41" i="33"/>
  <c r="M41" i="33"/>
  <c r="AB41" i="33"/>
  <c r="W41" i="33"/>
  <c r="E41" i="33"/>
  <c r="X41" i="33"/>
  <c r="T41" i="33"/>
  <c r="G41" i="33"/>
  <c r="V41" i="33"/>
  <c r="AF12" i="33"/>
  <c r="H12" i="33"/>
  <c r="AB12" i="33"/>
  <c r="AC12" i="33"/>
  <c r="K12" i="33"/>
  <c r="L12" i="33"/>
  <c r="AJ12" i="33"/>
  <c r="M12" i="33"/>
  <c r="W12" i="33"/>
  <c r="Q12" i="33"/>
  <c r="S12" i="33"/>
  <c r="G12" i="33"/>
  <c r="T12" i="33"/>
  <c r="R12" i="33"/>
  <c r="Y12" i="33"/>
  <c r="N12" i="33"/>
  <c r="E12" i="33"/>
  <c r="Z12" i="33"/>
  <c r="P12" i="33"/>
  <c r="O12" i="33"/>
  <c r="U12" i="33"/>
  <c r="AI12" i="33"/>
  <c r="AE12" i="33"/>
  <c r="X12" i="33"/>
  <c r="V12" i="33"/>
  <c r="AH12" i="33"/>
  <c r="AD12" i="33"/>
  <c r="AK12" i="33"/>
  <c r="AK31" i="33"/>
  <c r="Z31" i="33"/>
  <c r="G31" i="33"/>
  <c r="AG31" i="33"/>
  <c r="V31" i="33"/>
  <c r="L31" i="33"/>
  <c r="N31" i="33"/>
  <c r="U31" i="33"/>
  <c r="M31" i="33"/>
  <c r="AC31" i="33"/>
  <c r="Q31" i="33"/>
  <c r="AE31" i="33"/>
  <c r="T31" i="33"/>
  <c r="S31" i="33"/>
  <c r="E31" i="33"/>
  <c r="AJ31" i="33"/>
  <c r="J31" i="33"/>
  <c r="AA31" i="33"/>
  <c r="AH31" i="33"/>
  <c r="AF31" i="33"/>
  <c r="P31" i="33"/>
  <c r="F31" i="33"/>
  <c r="O31" i="33"/>
  <c r="H31" i="33"/>
  <c r="K31" i="33"/>
  <c r="X31" i="33"/>
  <c r="AI31" i="33"/>
  <c r="R31" i="33"/>
  <c r="AG37" i="33"/>
  <c r="U37" i="33"/>
  <c r="X37" i="33"/>
  <c r="W37" i="33"/>
  <c r="Y37" i="33"/>
  <c r="K37" i="33"/>
  <c r="V37" i="33"/>
  <c r="G37" i="33"/>
  <c r="O44" i="33"/>
  <c r="AG44" i="33"/>
  <c r="Z44" i="33"/>
  <c r="S44" i="33"/>
  <c r="O43" i="33"/>
  <c r="F44" i="33"/>
  <c r="W44" i="33"/>
  <c r="Q44" i="33"/>
  <c r="T44" i="33"/>
  <c r="AA44" i="33"/>
  <c r="I44" i="33"/>
  <c r="AJ44" i="33"/>
  <c r="AB44" i="33"/>
  <c r="U44" i="33"/>
  <c r="J44" i="33"/>
  <c r="R44" i="33"/>
  <c r="L44" i="33"/>
  <c r="AH44" i="33"/>
  <c r="H44" i="33"/>
  <c r="AC44" i="33"/>
  <c r="G44" i="33"/>
  <c r="Y44" i="33"/>
  <c r="E44" i="33"/>
  <c r="AD44" i="33"/>
  <c r="AI44" i="33"/>
  <c r="AE44" i="33"/>
  <c r="P44" i="33"/>
  <c r="X44" i="33"/>
  <c r="L43" i="33"/>
  <c r="T43" i="33"/>
  <c r="AI43" i="33"/>
  <c r="AK43" i="33"/>
  <c r="Y43" i="33"/>
  <c r="AG43" i="33"/>
  <c r="Z74" i="33"/>
  <c r="H74" i="33"/>
  <c r="AF74" i="33"/>
  <c r="G74" i="33"/>
  <c r="J74" i="33"/>
  <c r="T74" i="33"/>
  <c r="AK74" i="33"/>
  <c r="M37" i="33"/>
  <c r="F37" i="33"/>
  <c r="R37" i="33"/>
  <c r="AJ37" i="33"/>
  <c r="P37" i="33"/>
  <c r="AE37" i="33"/>
  <c r="AF37" i="33"/>
  <c r="O74" i="33"/>
  <c r="M74" i="33"/>
  <c r="L74" i="33"/>
  <c r="R74" i="33"/>
  <c r="K74" i="33"/>
  <c r="N74" i="33"/>
  <c r="P74" i="33"/>
  <c r="AA74" i="33"/>
  <c r="Q37" i="33"/>
  <c r="S37" i="33"/>
  <c r="T37" i="33"/>
  <c r="L37" i="33"/>
  <c r="AD37" i="33"/>
  <c r="AA37" i="33"/>
  <c r="AI37" i="33"/>
  <c r="O37" i="33"/>
  <c r="I37" i="33"/>
  <c r="S74" i="33"/>
  <c r="AB74" i="33"/>
  <c r="AC74" i="33"/>
  <c r="AH74" i="33"/>
  <c r="Q74" i="33"/>
  <c r="I74" i="33"/>
  <c r="AE74" i="33"/>
  <c r="U74" i="33"/>
  <c r="AH37" i="33"/>
  <c r="AC37" i="33"/>
  <c r="H37" i="33"/>
  <c r="J37" i="33"/>
  <c r="AK37" i="33"/>
  <c r="N37" i="33"/>
  <c r="AB37" i="33"/>
  <c r="AJ54" i="33"/>
  <c r="T54" i="33"/>
  <c r="W54" i="33"/>
  <c r="AG54" i="33"/>
  <c r="I54" i="33"/>
  <c r="X54" i="33"/>
  <c r="S54" i="33"/>
  <c r="AB54" i="33"/>
  <c r="AA54" i="33"/>
  <c r="AE43" i="33"/>
  <c r="I43" i="33"/>
  <c r="K43" i="33"/>
  <c r="E43" i="33"/>
  <c r="AH43" i="33"/>
  <c r="U43" i="33"/>
  <c r="AJ43" i="33"/>
  <c r="V43" i="33"/>
  <c r="H43" i="33"/>
  <c r="G54" i="33"/>
  <c r="AI54" i="33"/>
  <c r="E54" i="33"/>
  <c r="N54" i="33"/>
  <c r="AK54" i="33"/>
  <c r="AH54" i="33"/>
  <c r="F54" i="33"/>
  <c r="J43" i="33"/>
  <c r="AA43" i="33"/>
  <c r="Q43" i="33"/>
  <c r="M43" i="33"/>
  <c r="F43" i="33"/>
  <c r="AB43" i="33"/>
  <c r="AC43" i="33"/>
  <c r="AF54" i="33"/>
  <c r="H54" i="33"/>
  <c r="O54" i="33"/>
  <c r="U54" i="33"/>
  <c r="K54" i="33"/>
  <c r="AC54" i="33"/>
  <c r="R54" i="33"/>
  <c r="Z43" i="33"/>
  <c r="P43" i="33"/>
  <c r="R43" i="33"/>
  <c r="X43" i="33"/>
  <c r="S43" i="33"/>
  <c r="AD43" i="33"/>
  <c r="N43" i="33"/>
  <c r="AF43" i="33"/>
  <c r="U23" i="33"/>
  <c r="H23" i="33"/>
  <c r="Z23" i="33"/>
  <c r="AF66" i="33"/>
  <c r="V23" i="33"/>
  <c r="AE23" i="33"/>
  <c r="X23" i="33"/>
  <c r="L23" i="33"/>
  <c r="R51" i="33"/>
  <c r="AF51" i="33"/>
  <c r="P51" i="33"/>
  <c r="F51" i="33"/>
  <c r="M51" i="33"/>
  <c r="G32" i="33"/>
  <c r="V32" i="33"/>
  <c r="H32" i="33"/>
  <c r="AE40" i="33"/>
  <c r="E40" i="33"/>
  <c r="AC40" i="33"/>
  <c r="W40" i="33"/>
  <c r="X30" i="33"/>
  <c r="Y30" i="33"/>
  <c r="T30" i="33"/>
  <c r="M19" i="33"/>
  <c r="X19" i="33"/>
  <c r="AA34" i="33"/>
  <c r="M34" i="33"/>
  <c r="I34" i="33"/>
  <c r="Z33" i="33"/>
  <c r="S33" i="33"/>
  <c r="O13" i="33"/>
  <c r="W13" i="33"/>
  <c r="AF13" i="33"/>
  <c r="AK13" i="33"/>
  <c r="I18" i="33"/>
  <c r="Q63" i="33"/>
  <c r="Y63" i="33"/>
  <c r="N63" i="33"/>
  <c r="Z17" i="33"/>
  <c r="J17" i="33"/>
  <c r="I17" i="33"/>
  <c r="AC17" i="33"/>
  <c r="AD60" i="33"/>
  <c r="Q60" i="33"/>
  <c r="AG60" i="33"/>
  <c r="N60" i="33"/>
  <c r="P60" i="33"/>
  <c r="K27" i="33"/>
  <c r="R27" i="33"/>
  <c r="I27" i="33"/>
  <c r="E27" i="33"/>
  <c r="R75" i="33"/>
  <c r="P75" i="33"/>
  <c r="N75" i="33"/>
  <c r="AB75" i="33"/>
  <c r="U58" i="33"/>
  <c r="O58" i="33"/>
  <c r="M58" i="33"/>
  <c r="Y25" i="33"/>
  <c r="G25" i="33"/>
  <c r="X25" i="33"/>
  <c r="X52" i="33"/>
  <c r="L52" i="33"/>
  <c r="AD52" i="33"/>
  <c r="AK52" i="33"/>
  <c r="Z52" i="33"/>
  <c r="Q55" i="33"/>
  <c r="S55" i="33"/>
  <c r="V55" i="33"/>
  <c r="AB55" i="33"/>
  <c r="AC55" i="33"/>
  <c r="F73" i="33"/>
  <c r="M73" i="33"/>
  <c r="I73" i="33"/>
  <c r="V57" i="33"/>
  <c r="AG57" i="33"/>
  <c r="E57" i="33"/>
  <c r="AE67" i="33"/>
  <c r="AK67" i="33"/>
  <c r="AA67" i="33"/>
  <c r="L67" i="33"/>
  <c r="H21" i="33"/>
  <c r="Z21" i="33"/>
  <c r="X21" i="33"/>
  <c r="Y21" i="33"/>
  <c r="H15" i="33"/>
  <c r="Q15" i="33"/>
  <c r="T15" i="33"/>
  <c r="G15" i="33"/>
  <c r="Z56" i="33"/>
  <c r="L56" i="33"/>
  <c r="AC70" i="33"/>
  <c r="AE70" i="33"/>
  <c r="AK70" i="33"/>
  <c r="E49" i="33"/>
  <c r="AF49" i="33"/>
  <c r="Q49" i="33"/>
  <c r="O49" i="33"/>
  <c r="I11" i="33"/>
  <c r="Q11" i="33"/>
  <c r="E11" i="33"/>
  <c r="X11" i="33"/>
  <c r="F14" i="33"/>
  <c r="AG14" i="33"/>
  <c r="E14" i="33"/>
  <c r="AC46" i="33"/>
  <c r="F46" i="33"/>
  <c r="U59" i="33"/>
  <c r="P59" i="33"/>
  <c r="L59" i="33"/>
  <c r="Y59" i="33"/>
  <c r="G59" i="33"/>
  <c r="K69" i="33"/>
  <c r="V69" i="33"/>
  <c r="Q69" i="33"/>
  <c r="M69" i="33"/>
  <c r="AG66" i="33"/>
  <c r="E23" i="33"/>
  <c r="J23" i="33"/>
  <c r="P23" i="33"/>
  <c r="T66" i="33"/>
  <c r="U66" i="33"/>
  <c r="AG23" i="33"/>
  <c r="S23" i="33"/>
  <c r="Z51" i="33"/>
  <c r="K51" i="33"/>
  <c r="V51" i="33"/>
  <c r="N32" i="33"/>
  <c r="AE32" i="33"/>
  <c r="AK32" i="33"/>
  <c r="R32" i="33"/>
  <c r="Y40" i="33"/>
  <c r="S40" i="33"/>
  <c r="AD40" i="33"/>
  <c r="AA40" i="33"/>
  <c r="R40" i="33"/>
  <c r="AB30" i="33"/>
  <c r="M30" i="33"/>
  <c r="G30" i="33"/>
  <c r="L30" i="33"/>
  <c r="J19" i="33"/>
  <c r="E19" i="33"/>
  <c r="AD19" i="33"/>
  <c r="AE19" i="33"/>
  <c r="W19" i="33"/>
  <c r="O34" i="33"/>
  <c r="U34" i="33"/>
  <c r="AF34" i="33"/>
  <c r="H34" i="33"/>
  <c r="Y34" i="33"/>
  <c r="P33" i="33"/>
  <c r="Q33" i="33"/>
  <c r="R33" i="33"/>
  <c r="V13" i="33"/>
  <c r="AD13" i="33"/>
  <c r="L13" i="33"/>
  <c r="X71" i="33"/>
  <c r="P18" i="33"/>
  <c r="M63" i="33"/>
  <c r="AD63" i="33"/>
  <c r="AK63" i="33"/>
  <c r="AG63" i="33"/>
  <c r="V17" i="33"/>
  <c r="Q17" i="33"/>
  <c r="M17" i="33"/>
  <c r="S17" i="33"/>
  <c r="X60" i="33"/>
  <c r="T60" i="33"/>
  <c r="AE60" i="33"/>
  <c r="AK60" i="33"/>
  <c r="F27" i="33"/>
  <c r="AK27" i="33"/>
  <c r="H27" i="33"/>
  <c r="H75" i="33"/>
  <c r="S75" i="33"/>
  <c r="V58" i="33"/>
  <c r="T58" i="33"/>
  <c r="L58" i="33"/>
  <c r="AC58" i="33"/>
  <c r="R25" i="33"/>
  <c r="I25" i="33"/>
  <c r="U25" i="33"/>
  <c r="R52" i="33"/>
  <c r="G52" i="33"/>
  <c r="AB52" i="33"/>
  <c r="Y52" i="33"/>
  <c r="R64" i="33"/>
  <c r="H55" i="33"/>
  <c r="AK55" i="33"/>
  <c r="J55" i="33"/>
  <c r="G55" i="33"/>
  <c r="I31" i="33"/>
  <c r="Q73" i="33"/>
  <c r="AC73" i="33"/>
  <c r="G73" i="33"/>
  <c r="AF73" i="33"/>
  <c r="L57" i="33"/>
  <c r="AC57" i="33"/>
  <c r="H57" i="33"/>
  <c r="I57" i="33"/>
  <c r="J67" i="33"/>
  <c r="AF67" i="33"/>
  <c r="V67" i="33"/>
  <c r="AD67" i="33"/>
  <c r="H67" i="33"/>
  <c r="E21" i="33"/>
  <c r="Q21" i="33"/>
  <c r="AA21" i="33"/>
  <c r="T21" i="33"/>
  <c r="AF15" i="33"/>
  <c r="Y15" i="33"/>
  <c r="AA15" i="33"/>
  <c r="N15" i="33"/>
  <c r="Q56" i="33"/>
  <c r="Y56" i="33"/>
  <c r="AB56" i="33"/>
  <c r="G56" i="33"/>
  <c r="AG70" i="33"/>
  <c r="AB70" i="33"/>
  <c r="J70" i="33"/>
  <c r="I70" i="33"/>
  <c r="X49" i="33"/>
  <c r="Z49" i="33"/>
  <c r="I49" i="33"/>
  <c r="AB49" i="33"/>
  <c r="V49" i="33"/>
  <c r="AB11" i="33"/>
  <c r="AF11" i="33"/>
  <c r="M11" i="33"/>
  <c r="U11" i="33"/>
  <c r="AC14" i="33"/>
  <c r="M14" i="33"/>
  <c r="W14" i="33"/>
  <c r="AK14" i="33"/>
  <c r="Q46" i="33"/>
  <c r="E46" i="33"/>
  <c r="O46" i="33"/>
  <c r="G46" i="33"/>
  <c r="AE59" i="33"/>
  <c r="AK59" i="33"/>
  <c r="N59" i="33"/>
  <c r="Z69" i="33"/>
  <c r="AC69" i="33"/>
  <c r="S69" i="33"/>
  <c r="T69" i="33"/>
  <c r="I23" i="33"/>
  <c r="Y23" i="33"/>
  <c r="K23" i="33"/>
  <c r="AA23" i="33"/>
  <c r="AK51" i="33"/>
  <c r="W51" i="33"/>
  <c r="T51" i="33"/>
  <c r="AC51" i="33"/>
  <c r="U32" i="33"/>
  <c r="W32" i="33"/>
  <c r="X32" i="33"/>
  <c r="N40" i="33"/>
  <c r="V40" i="33"/>
  <c r="U40" i="33"/>
  <c r="J40" i="33"/>
  <c r="S10" i="33"/>
  <c r="V30" i="33"/>
  <c r="F30" i="33"/>
  <c r="I30" i="33"/>
  <c r="P19" i="33"/>
  <c r="I19" i="33"/>
  <c r="V19" i="33"/>
  <c r="O19" i="33"/>
  <c r="F34" i="33"/>
  <c r="L34" i="33"/>
  <c r="AG34" i="33"/>
  <c r="E34" i="33"/>
  <c r="P34" i="33"/>
  <c r="AB33" i="33"/>
  <c r="Y33" i="33"/>
  <c r="I33" i="33"/>
  <c r="J33" i="33"/>
  <c r="K33" i="33"/>
  <c r="AA13" i="33"/>
  <c r="G13" i="33"/>
  <c r="R13" i="33"/>
  <c r="S13" i="33"/>
  <c r="AB13" i="33"/>
  <c r="E18" i="33"/>
  <c r="Z18" i="33"/>
  <c r="I63" i="33"/>
  <c r="V63" i="33"/>
  <c r="X50" i="33"/>
  <c r="X17" i="33"/>
  <c r="AE17" i="33"/>
  <c r="N17" i="33"/>
  <c r="P17" i="33"/>
  <c r="G60" i="33"/>
  <c r="O60" i="33"/>
  <c r="Y60" i="33"/>
  <c r="Y27" i="33"/>
  <c r="T27" i="33"/>
  <c r="AE27" i="33"/>
  <c r="G27" i="33"/>
  <c r="J75" i="33"/>
  <c r="E75" i="33"/>
  <c r="T75" i="33"/>
  <c r="O75" i="33"/>
  <c r="V75" i="33"/>
  <c r="AD58" i="33"/>
  <c r="AB58" i="33"/>
  <c r="AK58" i="33"/>
  <c r="X58" i="33"/>
  <c r="K58" i="33"/>
  <c r="AG25" i="33"/>
  <c r="T25" i="33"/>
  <c r="O25" i="33"/>
  <c r="J52" i="33"/>
  <c r="AC52" i="33"/>
  <c r="T52" i="33"/>
  <c r="AG52" i="33"/>
  <c r="I55" i="33"/>
  <c r="Y55" i="33"/>
  <c r="O55" i="33"/>
  <c r="P61" i="33"/>
  <c r="H73" i="33"/>
  <c r="S73" i="33"/>
  <c r="S57" i="33"/>
  <c r="F57" i="33"/>
  <c r="P57" i="33"/>
  <c r="Q57" i="33"/>
  <c r="R67" i="33"/>
  <c r="K67" i="33"/>
  <c r="AC67" i="33"/>
  <c r="Z67" i="33"/>
  <c r="P67" i="33"/>
  <c r="AB21" i="33"/>
  <c r="K21" i="33"/>
  <c r="U21" i="33"/>
  <c r="S21" i="33"/>
  <c r="AE15" i="33"/>
  <c r="K15" i="33"/>
  <c r="S15" i="33"/>
  <c r="AD15" i="33"/>
  <c r="H56" i="33"/>
  <c r="P56" i="33"/>
  <c r="AD56" i="33"/>
  <c r="W56" i="33"/>
  <c r="R56" i="33"/>
  <c r="S70" i="33"/>
  <c r="L70" i="33"/>
  <c r="Z70" i="33"/>
  <c r="P70" i="33"/>
  <c r="G70" i="33"/>
  <c r="Y49" i="33"/>
  <c r="P49" i="33"/>
  <c r="G49" i="33"/>
  <c r="AA49" i="33"/>
  <c r="M49" i="33"/>
  <c r="G11" i="33"/>
  <c r="H11" i="33"/>
  <c r="T11" i="33"/>
  <c r="L11" i="33"/>
  <c r="S14" i="33"/>
  <c r="V14" i="33"/>
  <c r="AF14" i="33"/>
  <c r="R14" i="33"/>
  <c r="Y46" i="33"/>
  <c r="I46" i="33"/>
  <c r="P46" i="33"/>
  <c r="V46" i="33"/>
  <c r="U46" i="33"/>
  <c r="AF59" i="33"/>
  <c r="K59" i="33"/>
  <c r="AD59" i="33"/>
  <c r="Z59" i="33"/>
  <c r="X69" i="33"/>
  <c r="W69" i="33"/>
  <c r="F69" i="33"/>
  <c r="AA69" i="33"/>
  <c r="G23" i="33"/>
  <c r="AK23" i="33"/>
  <c r="R23" i="33"/>
  <c r="Q23" i="33"/>
  <c r="F23" i="33"/>
  <c r="U51" i="33"/>
  <c r="X51" i="33"/>
  <c r="AA51" i="33"/>
  <c r="S51" i="33"/>
  <c r="E32" i="33"/>
  <c r="AG32" i="33"/>
  <c r="L40" i="33"/>
  <c r="AK40" i="33"/>
  <c r="X40" i="33"/>
  <c r="AF40" i="33"/>
  <c r="N30" i="33"/>
  <c r="AC30" i="33"/>
  <c r="AG30" i="33"/>
  <c r="P30" i="33"/>
  <c r="K19" i="33"/>
  <c r="AK19" i="33"/>
  <c r="AC19" i="33"/>
  <c r="U19" i="33"/>
  <c r="AC34" i="33"/>
  <c r="G34" i="33"/>
  <c r="X34" i="33"/>
  <c r="S34" i="33"/>
  <c r="T33" i="33"/>
  <c r="L33" i="33"/>
  <c r="AG33" i="33"/>
  <c r="E33" i="33"/>
  <c r="AD33" i="33"/>
  <c r="F13" i="33"/>
  <c r="N13" i="33"/>
  <c r="Z13" i="33"/>
  <c r="I13" i="33"/>
  <c r="H18" i="33"/>
  <c r="W63" i="33"/>
  <c r="H63" i="33"/>
  <c r="P63" i="33"/>
  <c r="G17" i="33"/>
  <c r="AA17" i="33"/>
  <c r="Y17" i="33"/>
  <c r="AK17" i="33"/>
  <c r="AD17" i="33"/>
  <c r="AB60" i="33"/>
  <c r="F60" i="33"/>
  <c r="W60" i="33"/>
  <c r="E16" i="33"/>
  <c r="AF27" i="33"/>
  <c r="Z27" i="33"/>
  <c r="AE75" i="33"/>
  <c r="X75" i="33"/>
  <c r="AC75" i="33"/>
  <c r="F75" i="33"/>
  <c r="M75" i="33"/>
  <c r="I58" i="33"/>
  <c r="J58" i="33"/>
  <c r="Y58" i="33"/>
  <c r="Q58" i="33"/>
  <c r="W25" i="33"/>
  <c r="L25" i="33"/>
  <c r="V25" i="33"/>
  <c r="AB25" i="33"/>
  <c r="P52" i="33"/>
  <c r="K52" i="33"/>
  <c r="W52" i="33"/>
  <c r="F55" i="33"/>
  <c r="M55" i="33"/>
  <c r="X73" i="33"/>
  <c r="AE73" i="33"/>
  <c r="J73" i="33"/>
  <c r="G57" i="33"/>
  <c r="M57" i="33"/>
  <c r="X57" i="33"/>
  <c r="Y67" i="33"/>
  <c r="F67" i="33"/>
  <c r="Q67" i="33"/>
  <c r="J21" i="33"/>
  <c r="W21" i="33"/>
  <c r="N21" i="33"/>
  <c r="X15" i="33"/>
  <c r="J15" i="33"/>
  <c r="V15" i="33"/>
  <c r="F15" i="33"/>
  <c r="E56" i="33"/>
  <c r="S56" i="33"/>
  <c r="V56" i="33"/>
  <c r="J56" i="33"/>
  <c r="AF70" i="33"/>
  <c r="X70" i="33"/>
  <c r="N70" i="33"/>
  <c r="AK49" i="33"/>
  <c r="H49" i="33"/>
  <c r="AC49" i="33"/>
  <c r="U49" i="33"/>
  <c r="AE49" i="33"/>
  <c r="Z11" i="33"/>
  <c r="W11" i="33"/>
  <c r="S11" i="33"/>
  <c r="N14" i="33"/>
  <c r="Z14" i="33"/>
  <c r="J14" i="33"/>
  <c r="P14" i="33"/>
  <c r="R46" i="33"/>
  <c r="W46" i="33"/>
  <c r="H46" i="33"/>
  <c r="M46" i="33"/>
  <c r="L46" i="33"/>
  <c r="X59" i="33"/>
  <c r="V59" i="33"/>
  <c r="T59" i="33"/>
  <c r="AG69" i="33"/>
  <c r="E69" i="33"/>
  <c r="G69" i="33"/>
  <c r="AE69" i="33"/>
  <c r="W23" i="33"/>
  <c r="I51" i="33"/>
  <c r="Q51" i="33"/>
  <c r="G51" i="33"/>
  <c r="I32" i="33"/>
  <c r="AA32" i="33"/>
  <c r="J32" i="33"/>
  <c r="K40" i="33"/>
  <c r="G40" i="33"/>
  <c r="Z40" i="33"/>
  <c r="H30" i="33"/>
  <c r="AD30" i="33"/>
  <c r="Z30" i="33"/>
  <c r="J30" i="33"/>
  <c r="AG19" i="33"/>
  <c r="Z19" i="33"/>
  <c r="AB19" i="33"/>
  <c r="AD34" i="33"/>
  <c r="W34" i="33"/>
  <c r="AK34" i="33"/>
  <c r="T34" i="33"/>
  <c r="W33" i="33"/>
  <c r="AA33" i="33"/>
  <c r="V33" i="33"/>
  <c r="M13" i="33"/>
  <c r="U13" i="33"/>
  <c r="AE13" i="33"/>
  <c r="K13" i="33"/>
  <c r="L18" i="33"/>
  <c r="L63" i="33"/>
  <c r="R63" i="33"/>
  <c r="E63" i="33"/>
  <c r="T63" i="33"/>
  <c r="AB63" i="33"/>
  <c r="T17" i="33"/>
  <c r="U17" i="33"/>
  <c r="H17" i="33"/>
  <c r="AA60" i="33"/>
  <c r="L60" i="33"/>
  <c r="R60" i="33"/>
  <c r="M27" i="33"/>
  <c r="S27" i="33"/>
  <c r="X27" i="33"/>
  <c r="N27" i="33"/>
  <c r="AB27" i="33"/>
  <c r="Z75" i="33"/>
  <c r="AK75" i="33"/>
  <c r="AA75" i="33"/>
  <c r="AF75" i="33"/>
  <c r="E58" i="33"/>
  <c r="AE58" i="33"/>
  <c r="N58" i="33"/>
  <c r="W58" i="33"/>
  <c r="P25" i="33"/>
  <c r="AD25" i="33"/>
  <c r="M25" i="33"/>
  <c r="AE25" i="33"/>
  <c r="V52" i="33"/>
  <c r="H52" i="33"/>
  <c r="S52" i="33"/>
  <c r="E52" i="33"/>
  <c r="F38" i="33"/>
  <c r="X55" i="33"/>
  <c r="L55" i="33"/>
  <c r="N55" i="33"/>
  <c r="AK73" i="33"/>
  <c r="Y73" i="33"/>
  <c r="N73" i="33"/>
  <c r="AG73" i="33"/>
  <c r="N57" i="33"/>
  <c r="AD57" i="33"/>
  <c r="AF57" i="33"/>
  <c r="J57" i="33"/>
  <c r="I67" i="33"/>
  <c r="O67" i="33"/>
  <c r="AG67" i="33"/>
  <c r="S67" i="33"/>
  <c r="L21" i="33"/>
  <c r="V21" i="33"/>
  <c r="R21" i="33"/>
  <c r="AC21" i="33"/>
  <c r="I21" i="33"/>
  <c r="AK15" i="33"/>
  <c r="P15" i="33"/>
  <c r="AC15" i="33"/>
  <c r="M15" i="33"/>
  <c r="X56" i="33"/>
  <c r="T56" i="33"/>
  <c r="N56" i="33"/>
  <c r="M56" i="33"/>
  <c r="I56" i="33"/>
  <c r="O70" i="33"/>
  <c r="H70" i="33"/>
  <c r="K70" i="33"/>
  <c r="T70" i="33"/>
  <c r="K49" i="33"/>
  <c r="S49" i="33"/>
  <c r="L49" i="33"/>
  <c r="J11" i="33"/>
  <c r="AA11" i="33"/>
  <c r="AC11" i="33"/>
  <c r="AG11" i="33"/>
  <c r="X14" i="33"/>
  <c r="AB14" i="33"/>
  <c r="Q14" i="33"/>
  <c r="AE14" i="33"/>
  <c r="AD14" i="33"/>
  <c r="J46" i="33"/>
  <c r="AG46" i="33"/>
  <c r="Z46" i="33"/>
  <c r="AB46" i="33"/>
  <c r="AA46" i="33"/>
  <c r="W59" i="33"/>
  <c r="E59" i="33"/>
  <c r="AC59" i="33"/>
  <c r="AA59" i="33"/>
  <c r="L69" i="33"/>
  <c r="N69" i="33"/>
  <c r="J69" i="33"/>
  <c r="M23" i="33"/>
  <c r="Y51" i="33"/>
  <c r="N51" i="33"/>
  <c r="O51" i="33"/>
  <c r="K32" i="33"/>
  <c r="L32" i="33"/>
  <c r="F32" i="33"/>
  <c r="M32" i="33"/>
  <c r="P32" i="33"/>
  <c r="P40" i="33"/>
  <c r="T40" i="33"/>
  <c r="Q40" i="33"/>
  <c r="U30" i="33"/>
  <c r="W30" i="33"/>
  <c r="Q30" i="33"/>
  <c r="AE30" i="33"/>
  <c r="H19" i="33"/>
  <c r="S19" i="33"/>
  <c r="T19" i="33"/>
  <c r="G19" i="33"/>
  <c r="R34" i="33"/>
  <c r="K34" i="33"/>
  <c r="AK33" i="33"/>
  <c r="AF33" i="33"/>
  <c r="U33" i="33"/>
  <c r="M33" i="33"/>
  <c r="T13" i="33"/>
  <c r="AG13" i="33"/>
  <c r="J13" i="33"/>
  <c r="Q13" i="33"/>
  <c r="K63" i="33"/>
  <c r="J63" i="33"/>
  <c r="X63" i="33"/>
  <c r="O63" i="33"/>
  <c r="AG17" i="33"/>
  <c r="L17" i="33"/>
  <c r="E17" i="33"/>
  <c r="U60" i="33"/>
  <c r="I60" i="33"/>
  <c r="H60" i="33"/>
  <c r="V27" i="33"/>
  <c r="Q27" i="33"/>
  <c r="P27" i="33"/>
  <c r="Q75" i="33"/>
  <c r="I75" i="33"/>
  <c r="AD75" i="33"/>
  <c r="U75" i="33"/>
  <c r="AG75" i="33"/>
  <c r="Z58" i="33"/>
  <c r="AA58" i="33"/>
  <c r="P58" i="33"/>
  <c r="F25" i="33"/>
  <c r="AK25" i="33"/>
  <c r="AF25" i="33"/>
  <c r="N52" i="33"/>
  <c r="O52" i="33"/>
  <c r="P55" i="33"/>
  <c r="T55" i="33"/>
  <c r="R55" i="33"/>
  <c r="K55" i="33"/>
  <c r="E55" i="33"/>
  <c r="AG72" i="33"/>
  <c r="Z73" i="33"/>
  <c r="O73" i="33"/>
  <c r="L73" i="33"/>
  <c r="AD73" i="33"/>
  <c r="W73" i="33"/>
  <c r="K57" i="33"/>
  <c r="O57" i="33"/>
  <c r="W57" i="33"/>
  <c r="AK57" i="33"/>
  <c r="R57" i="33"/>
  <c r="X67" i="33"/>
  <c r="U67" i="33"/>
  <c r="W67" i="33"/>
  <c r="M21" i="33"/>
  <c r="P21" i="33"/>
  <c r="AF21" i="33"/>
  <c r="AD21" i="33"/>
  <c r="U15" i="33"/>
  <c r="L15" i="33"/>
  <c r="O15" i="33"/>
  <c r="AK56" i="33"/>
  <c r="O56" i="33"/>
  <c r="AF56" i="33"/>
  <c r="U70" i="33"/>
  <c r="R70" i="33"/>
  <c r="W70" i="33"/>
  <c r="AA70" i="33"/>
  <c r="R49" i="33"/>
  <c r="V11" i="33"/>
  <c r="K11" i="33"/>
  <c r="R11" i="33"/>
  <c r="G14" i="33"/>
  <c r="Y14" i="33"/>
  <c r="X46" i="33"/>
  <c r="S46" i="33"/>
  <c r="AD46" i="33"/>
  <c r="T46" i="33"/>
  <c r="Q59" i="33"/>
  <c r="I59" i="33"/>
  <c r="AG59" i="33"/>
  <c r="F59" i="33"/>
  <c r="AB69" i="33"/>
  <c r="AD69" i="33"/>
  <c r="R69" i="33"/>
  <c r="N23" i="33"/>
  <c r="AC23" i="33"/>
  <c r="T23" i="33"/>
  <c r="AD23" i="33"/>
  <c r="AG51" i="33"/>
  <c r="AE51" i="33"/>
  <c r="E51" i="33"/>
  <c r="AC65" i="33"/>
  <c r="Q32" i="33"/>
  <c r="S32" i="33"/>
  <c r="Y32" i="33"/>
  <c r="T32" i="33"/>
  <c r="Z32" i="33"/>
  <c r="I40" i="33"/>
  <c r="O40" i="33"/>
  <c r="M40" i="33"/>
  <c r="AK30" i="33"/>
  <c r="R30" i="33"/>
  <c r="AA30" i="33"/>
  <c r="S30" i="33"/>
  <c r="E30" i="33"/>
  <c r="R19" i="33"/>
  <c r="AA19" i="33"/>
  <c r="N19" i="33"/>
  <c r="W74" i="33"/>
  <c r="AB34" i="33"/>
  <c r="N34" i="33"/>
  <c r="J34" i="33"/>
  <c r="Z34" i="33"/>
  <c r="N33" i="33"/>
  <c r="O33" i="33"/>
  <c r="X33" i="33"/>
  <c r="H33" i="33"/>
  <c r="AC33" i="33"/>
  <c r="E13" i="33"/>
  <c r="H13" i="33"/>
  <c r="P13" i="33"/>
  <c r="Y13" i="33"/>
  <c r="M18" i="33"/>
  <c r="V18" i="33"/>
  <c r="AF63" i="33"/>
  <c r="G63" i="33"/>
  <c r="F63" i="33"/>
  <c r="AA63" i="33"/>
  <c r="AB17" i="33"/>
  <c r="W17" i="33"/>
  <c r="K17" i="33"/>
  <c r="O17" i="33"/>
  <c r="AC60" i="33"/>
  <c r="AF60" i="33"/>
  <c r="M60" i="33"/>
  <c r="K60" i="33"/>
  <c r="E60" i="33"/>
  <c r="L27" i="33"/>
  <c r="AG27" i="33"/>
  <c r="AC27" i="33"/>
  <c r="AA27" i="33"/>
  <c r="W27" i="33"/>
  <c r="K75" i="33"/>
  <c r="L75" i="33"/>
  <c r="W75" i="33"/>
  <c r="AG58" i="33"/>
  <c r="H58" i="33"/>
  <c r="G58" i="33"/>
  <c r="Q25" i="33"/>
  <c r="AC25" i="33"/>
  <c r="AA25" i="33"/>
  <c r="J25" i="33"/>
  <c r="Z25" i="33"/>
  <c r="I52" i="33"/>
  <c r="AA52" i="33"/>
  <c r="F52" i="33"/>
  <c r="M52" i="33"/>
  <c r="U55" i="33"/>
  <c r="AE55" i="33"/>
  <c r="AD55" i="33"/>
  <c r="AA28" i="33"/>
  <c r="E53" i="33"/>
  <c r="P73" i="33"/>
  <c r="AB73" i="33"/>
  <c r="T73" i="33"/>
  <c r="AA73" i="33"/>
  <c r="T57" i="33"/>
  <c r="U57" i="33"/>
  <c r="AE57" i="33"/>
  <c r="Z57" i="33"/>
  <c r="Y57" i="33"/>
  <c r="G67" i="33"/>
  <c r="AB67" i="33"/>
  <c r="E67" i="33"/>
  <c r="AG21" i="33"/>
  <c r="AK21" i="33"/>
  <c r="O21" i="33"/>
  <c r="AB15" i="33"/>
  <c r="R15" i="33"/>
  <c r="E15" i="33"/>
  <c r="K56" i="33"/>
  <c r="F56" i="33"/>
  <c r="AA56" i="33"/>
  <c r="AE56" i="33"/>
  <c r="M70" i="33"/>
  <c r="Y70" i="33"/>
  <c r="E70" i="33"/>
  <c r="F70" i="33"/>
  <c r="AG49" i="33"/>
  <c r="J49" i="33"/>
  <c r="AD49" i="33"/>
  <c r="N49" i="33"/>
  <c r="AD11" i="33"/>
  <c r="F11" i="33"/>
  <c r="AE11" i="33"/>
  <c r="N11" i="33"/>
  <c r="T14" i="33"/>
  <c r="AA14" i="33"/>
  <c r="L14" i="33"/>
  <c r="I14" i="33"/>
  <c r="AK46" i="33"/>
  <c r="AF46" i="33"/>
  <c r="S59" i="33"/>
  <c r="H59" i="33"/>
  <c r="M59" i="33"/>
  <c r="AK69" i="33"/>
  <c r="H69" i="33"/>
  <c r="O69" i="33"/>
  <c r="Y69" i="33"/>
  <c r="AF23" i="33"/>
  <c r="O23" i="33"/>
  <c r="AB23" i="33"/>
  <c r="K44" i="33"/>
  <c r="H51" i="33"/>
  <c r="J51" i="33"/>
  <c r="AB51" i="33"/>
  <c r="AD51" i="33"/>
  <c r="L51" i="33"/>
  <c r="AB32" i="33"/>
  <c r="AC32" i="33"/>
  <c r="O32" i="33"/>
  <c r="AF32" i="33"/>
  <c r="AD32" i="33"/>
  <c r="H40" i="33"/>
  <c r="F40" i="33"/>
  <c r="AB40" i="33"/>
  <c r="AG40" i="33"/>
  <c r="K30" i="33"/>
  <c r="AF30" i="33"/>
  <c r="O30" i="33"/>
  <c r="Q19" i="33"/>
  <c r="Y19" i="33"/>
  <c r="L19" i="33"/>
  <c r="F19" i="33"/>
  <c r="AF19" i="33"/>
  <c r="V34" i="33"/>
  <c r="AE34" i="33"/>
  <c r="Q34" i="33"/>
  <c r="F33" i="33"/>
  <c r="G33" i="33"/>
  <c r="AE33" i="33"/>
  <c r="X13" i="33"/>
  <c r="AC13" i="33"/>
  <c r="K18" i="33"/>
  <c r="Z63" i="33"/>
  <c r="AE63" i="33"/>
  <c r="S63" i="33"/>
  <c r="AC63" i="33"/>
  <c r="U63" i="33"/>
  <c r="AF17" i="33"/>
  <c r="R17" i="33"/>
  <c r="F17" i="33"/>
  <c r="V60" i="33"/>
  <c r="Z60" i="33"/>
  <c r="J60" i="33"/>
  <c r="S60" i="33"/>
  <c r="J27" i="33"/>
  <c r="O27" i="33"/>
  <c r="AD27" i="33"/>
  <c r="U27" i="33"/>
  <c r="Y75" i="33"/>
  <c r="G75" i="33"/>
  <c r="AF58" i="33"/>
  <c r="R58" i="33"/>
  <c r="S58" i="33"/>
  <c r="F58" i="33"/>
  <c r="K25" i="33"/>
  <c r="S25" i="33"/>
  <c r="N25" i="33"/>
  <c r="E25" i="33"/>
  <c r="H25" i="33"/>
  <c r="AE52" i="33"/>
  <c r="U52" i="33"/>
  <c r="Q52" i="33"/>
  <c r="AF52" i="33"/>
  <c r="AG55" i="33"/>
  <c r="W55" i="33"/>
  <c r="AA55" i="33"/>
  <c r="Z55" i="33"/>
  <c r="AF55" i="33"/>
  <c r="Y68" i="33"/>
  <c r="K73" i="33"/>
  <c r="E73" i="33"/>
  <c r="V73" i="33"/>
  <c r="R73" i="33"/>
  <c r="U73" i="33"/>
  <c r="AA57" i="33"/>
  <c r="AB57" i="33"/>
  <c r="N67" i="33"/>
  <c r="T67" i="33"/>
  <c r="M67" i="33"/>
  <c r="G21" i="33"/>
  <c r="AE21" i="33"/>
  <c r="F21" i="33"/>
  <c r="N48" i="33"/>
  <c r="AG15" i="33"/>
  <c r="Z15" i="33"/>
  <c r="I15" i="33"/>
  <c r="W15" i="33"/>
  <c r="AC56" i="33"/>
  <c r="U56" i="33"/>
  <c r="AG56" i="33"/>
  <c r="V70" i="33"/>
  <c r="Q70" i="33"/>
  <c r="AD70" i="33"/>
  <c r="W49" i="33"/>
  <c r="T49" i="33"/>
  <c r="F49" i="33"/>
  <c r="AK11" i="33"/>
  <c r="Y11" i="33"/>
  <c r="O11" i="33"/>
  <c r="P11" i="33"/>
  <c r="O14" i="33"/>
  <c r="U14" i="33"/>
  <c r="K14" i="33"/>
  <c r="H14" i="33"/>
  <c r="K46" i="33"/>
  <c r="N46" i="33"/>
  <c r="AE46" i="33"/>
  <c r="O59" i="33"/>
  <c r="J59" i="33"/>
  <c r="R59" i="33"/>
  <c r="AB59" i="33"/>
  <c r="AF69" i="33"/>
  <c r="P69" i="33"/>
  <c r="I69" i="33"/>
  <c r="U69" i="33"/>
  <c r="F62" i="33"/>
  <c r="K62" i="33"/>
  <c r="S62" i="33"/>
  <c r="O62" i="33"/>
  <c r="W62" i="33"/>
  <c r="AF62" i="33"/>
  <c r="AH62" i="33"/>
  <c r="G62" i="33"/>
  <c r="E62" i="33"/>
  <c r="AG62" i="33"/>
  <c r="T62" i="33"/>
  <c r="Z62" i="33"/>
  <c r="X62" i="33"/>
  <c r="V62" i="33"/>
  <c r="U62" i="33"/>
  <c r="R62" i="33"/>
  <c r="P62" i="33"/>
  <c r="AK62" i="33"/>
  <c r="AB62" i="33"/>
  <c r="N62" i="33"/>
  <c r="Q62" i="33"/>
  <c r="Y62" i="33"/>
  <c r="AI62" i="33"/>
  <c r="M62" i="33"/>
  <c r="L62" i="33"/>
  <c r="AA62" i="33"/>
  <c r="AC62" i="33"/>
  <c r="J62" i="33"/>
  <c r="AD62" i="33"/>
  <c r="H62" i="33"/>
  <c r="AJ62" i="33"/>
  <c r="AE62" i="33"/>
  <c r="I62" i="33"/>
  <c r="AK20" i="33"/>
  <c r="K20" i="33"/>
  <c r="AF20" i="33"/>
  <c r="S20" i="33"/>
  <c r="W20" i="33"/>
  <c r="Y20" i="33"/>
  <c r="AG20" i="33"/>
  <c r="E20" i="33"/>
  <c r="Z20" i="33"/>
  <c r="G20" i="33"/>
  <c r="X20" i="33"/>
  <c r="T20" i="33"/>
  <c r="V20" i="33"/>
  <c r="J20" i="33"/>
  <c r="F20" i="33"/>
  <c r="U20" i="33"/>
  <c r="AI20" i="33"/>
  <c r="AC20" i="33"/>
  <c r="AA20" i="33"/>
  <c r="H20" i="33"/>
  <c r="R20" i="33"/>
  <c r="P20" i="33"/>
  <c r="AJ20" i="33"/>
  <c r="I20" i="33"/>
  <c r="O20" i="33"/>
  <c r="M20" i="33"/>
  <c r="N20" i="33"/>
  <c r="L20" i="33"/>
  <c r="AD20" i="33"/>
  <c r="AE20" i="33"/>
  <c r="AH20" i="33"/>
  <c r="Q20" i="33"/>
  <c r="AB20" i="33"/>
  <c r="J9" i="221"/>
  <c r="J12" i="221"/>
  <c r="J10" i="221"/>
  <c r="J11" i="221"/>
  <c r="J13" i="221"/>
  <c r="J8" i="221"/>
  <c r="J7" i="221"/>
  <c r="M8" i="221"/>
  <c r="M11" i="221"/>
  <c r="M10" i="221"/>
  <c r="M7" i="221"/>
  <c r="M9" i="221"/>
  <c r="M13" i="221"/>
  <c r="M12" i="221"/>
  <c r="P12" i="221"/>
  <c r="P11" i="221"/>
  <c r="P9" i="221"/>
  <c r="P8" i="221"/>
  <c r="P10" i="221"/>
  <c r="P7" i="221"/>
  <c r="P13" i="221"/>
  <c r="S9" i="221"/>
  <c r="S7" i="221"/>
  <c r="S10" i="221"/>
  <c r="S13" i="221"/>
  <c r="S11" i="221"/>
  <c r="S12" i="221"/>
  <c r="S8" i="221"/>
  <c r="AJ7" i="33"/>
  <c r="AI7" i="33"/>
  <c r="AH7" i="33"/>
  <c r="P14" i="221"/>
  <c r="J14" i="221"/>
  <c r="S14" i="221"/>
  <c r="M14" i="221"/>
  <c r="U7" i="33"/>
  <c r="AC7" i="33"/>
  <c r="T7" i="33"/>
  <c r="J7" i="33"/>
  <c r="AK7" i="33"/>
  <c r="G7" i="33"/>
  <c r="O7" i="33"/>
  <c r="K7" i="33"/>
  <c r="AG7" i="33"/>
  <c r="AF7" i="33"/>
  <c r="Z7" i="33"/>
  <c r="L7" i="33"/>
  <c r="AB7" i="33"/>
  <c r="AA7" i="33"/>
  <c r="R7" i="33"/>
  <c r="M7" i="33"/>
  <c r="M42" i="33"/>
  <c r="M76" i="33"/>
  <c r="N7" i="33"/>
  <c r="S7" i="33"/>
  <c r="V7" i="33"/>
  <c r="F7" i="33"/>
  <c r="H7" i="33"/>
  <c r="Q7" i="33"/>
  <c r="AD7" i="33"/>
  <c r="Y7" i="33"/>
  <c r="X7" i="33"/>
  <c r="X42" i="33"/>
  <c r="X76" i="33"/>
  <c r="AE7" i="33"/>
  <c r="I7" i="33"/>
  <c r="P7" i="33"/>
  <c r="E7" i="33"/>
  <c r="W7" i="33"/>
  <c r="O8" i="46"/>
  <c r="W42" i="33"/>
  <c r="W76" i="33"/>
  <c r="AB42" i="33"/>
  <c r="AB76" i="33"/>
  <c r="V42" i="33"/>
  <c r="V76" i="33"/>
  <c r="AC42" i="33"/>
  <c r="AC76" i="33"/>
  <c r="AJ42" i="33"/>
  <c r="AJ76" i="33"/>
  <c r="AI42" i="33"/>
  <c r="AI76" i="33"/>
  <c r="AH42" i="33"/>
  <c r="AH76" i="33"/>
  <c r="S42" i="33"/>
  <c r="S76" i="33"/>
  <c r="AG42" i="33"/>
  <c r="AG76" i="33"/>
  <c r="P42" i="33"/>
  <c r="P76" i="33"/>
  <c r="AD42" i="33"/>
  <c r="AD76" i="33"/>
  <c r="K42" i="33"/>
  <c r="K76" i="33"/>
  <c r="Y42" i="33"/>
  <c r="Y76" i="33"/>
  <c r="H42" i="33"/>
  <c r="H76" i="33"/>
  <c r="Q42" i="33"/>
  <c r="Q76" i="33"/>
  <c r="I42" i="33"/>
  <c r="I76" i="33"/>
  <c r="AF42" i="33"/>
  <c r="AF76" i="33"/>
  <c r="E42" i="33"/>
  <c r="E76" i="33"/>
  <c r="O42" i="33"/>
  <c r="O76" i="33"/>
  <c r="T42" i="33"/>
  <c r="T76" i="33"/>
  <c r="J42" i="33"/>
  <c r="J76" i="33"/>
  <c r="U42" i="33"/>
  <c r="U76" i="33"/>
  <c r="N42" i="33"/>
  <c r="N76" i="33"/>
  <c r="F42" i="33"/>
  <c r="F76" i="33"/>
  <c r="AA42" i="33"/>
  <c r="AA76" i="33"/>
  <c r="L42" i="33"/>
  <c r="L76" i="33"/>
  <c r="G42" i="33"/>
  <c r="G76" i="33"/>
  <c r="Z42" i="33"/>
  <c r="Z76" i="33"/>
  <c r="AK42" i="33"/>
  <c r="AK76" i="33"/>
  <c r="R42" i="33"/>
  <c r="R76" i="33"/>
  <c r="AE42" i="33"/>
  <c r="AV39" i="33"/>
  <c r="AV19" i="33"/>
  <c r="AV36" i="33"/>
  <c r="AV48" i="33"/>
  <c r="AV24" i="33"/>
  <c r="AV26" i="33"/>
  <c r="AV30" i="33"/>
  <c r="AV50" i="33"/>
  <c r="AV34" i="33"/>
  <c r="AV66" i="33"/>
  <c r="AV44" i="33"/>
  <c r="AV72" i="33"/>
  <c r="AV18" i="33"/>
  <c r="AV29" i="33"/>
  <c r="AV40" i="33"/>
  <c r="AV69" i="33"/>
  <c r="AV58" i="33"/>
  <c r="AV31" i="33"/>
  <c r="AV74" i="33"/>
  <c r="AV14" i="33"/>
  <c r="AV12" i="33"/>
  <c r="AV60" i="33"/>
  <c r="AV41" i="33"/>
  <c r="L12" i="46"/>
  <c r="AV57" i="33"/>
  <c r="AV62" i="33"/>
  <c r="AV46" i="33"/>
  <c r="AV10" i="33"/>
  <c r="L14" i="46"/>
  <c r="AH18" i="46"/>
  <c r="AH20" i="46" s="1"/>
  <c r="AV52" i="33"/>
  <c r="AH8" i="46"/>
  <c r="L10" i="46"/>
  <c r="AV43" i="33"/>
  <c r="AF8" i="46"/>
  <c r="K8" i="5"/>
  <c r="I9" i="5"/>
  <c r="K7" i="5"/>
  <c r="J9" i="5"/>
  <c r="L16" i="46"/>
  <c r="AV38" i="33"/>
  <c r="AV22" i="33"/>
  <c r="AV70" i="33"/>
  <c r="AV54" i="33"/>
  <c r="L11" i="46"/>
  <c r="L13" i="46"/>
  <c r="L18" i="46" s="1"/>
  <c r="L20" i="46" s="1"/>
  <c r="AV59" i="33"/>
  <c r="AV63" i="33"/>
  <c r="AV47" i="33"/>
  <c r="AV13" i="33"/>
  <c r="AV73" i="33"/>
  <c r="AV9" i="33"/>
  <c r="AV8" i="33"/>
  <c r="AV68" i="33"/>
  <c r="AV53" i="33"/>
  <c r="AV55" i="33"/>
  <c r="AV21" i="33"/>
  <c r="AV37" i="33"/>
  <c r="AV20" i="33"/>
  <c r="AV64" i="33"/>
  <c r="AV49" i="33"/>
  <c r="AV32" i="33"/>
  <c r="AV67" i="33"/>
  <c r="AV51" i="33"/>
  <c r="AV17" i="33"/>
  <c r="AV33" i="33"/>
  <c r="AV56" i="33"/>
  <c r="AV61" i="33"/>
  <c r="AV28" i="33"/>
  <c r="AV11" i="33"/>
  <c r="W44" i="213"/>
  <c r="W44" i="219"/>
  <c r="W33" i="217"/>
  <c r="W18" i="213"/>
  <c r="W18" i="215"/>
  <c r="W18" i="216"/>
  <c r="W72" i="216"/>
  <c r="W72" i="219"/>
  <c r="W46" i="214"/>
  <c r="W17" i="217"/>
  <c r="W36" i="214"/>
  <c r="W36" i="215"/>
  <c r="W36" i="219"/>
  <c r="W21" i="214"/>
  <c r="W50" i="217"/>
  <c r="W56" i="216"/>
  <c r="W56" i="219"/>
  <c r="W47" i="214"/>
  <c r="W68" i="213"/>
  <c r="W68" i="219"/>
  <c r="W20" i="214"/>
  <c r="W20" i="215"/>
  <c r="W20" i="219"/>
  <c r="W8" i="219"/>
  <c r="W28" i="213"/>
  <c r="W30" i="215"/>
  <c r="W32" i="217"/>
  <c r="W48" i="214"/>
  <c r="W31" i="180"/>
  <c r="W31" i="217"/>
  <c r="W63" i="215"/>
  <c r="W48" i="213"/>
  <c r="W21" i="217"/>
  <c r="W17" i="180"/>
  <c r="W68" i="215"/>
  <c r="W37" i="214"/>
  <c r="AV15" i="33"/>
  <c r="W68" i="217"/>
  <c r="W13" i="215"/>
  <c r="W64" i="214"/>
  <c r="W48" i="217"/>
  <c r="W32" i="219"/>
  <c r="W62" i="180"/>
  <c r="W28" i="214"/>
  <c r="W50" i="216"/>
  <c r="W72" i="180"/>
  <c r="W13" i="216"/>
  <c r="AV65" i="33"/>
  <c r="W40" i="216"/>
  <c r="W69" i="216"/>
  <c r="W61" i="217"/>
  <c r="W65" i="215"/>
  <c r="W44" i="215"/>
  <c r="W73" i="216"/>
  <c r="W64" i="180"/>
  <c r="W32" i="180"/>
  <c r="W62" i="219"/>
  <c r="W30" i="180"/>
  <c r="W69" i="180"/>
  <c r="W8" i="217"/>
  <c r="W52" i="219"/>
  <c r="W46" i="213"/>
  <c r="W46" i="217"/>
  <c r="W49" i="217"/>
  <c r="W60" i="214"/>
  <c r="W14" i="213"/>
  <c r="W72" i="217"/>
  <c r="W18" i="219"/>
  <c r="W16" i="213"/>
  <c r="W16" i="180"/>
  <c r="W33" i="215"/>
  <c r="W44" i="180"/>
  <c r="W63" i="216"/>
  <c r="W32" i="213"/>
  <c r="W30" i="216"/>
  <c r="W20" i="216"/>
  <c r="W37" i="215"/>
  <c r="W18" i="214"/>
  <c r="W52" i="180"/>
  <c r="W36" i="217"/>
  <c r="W66" i="215"/>
  <c r="W63" i="219"/>
  <c r="W31" i="215"/>
  <c r="W15" i="219"/>
  <c r="W28" i="219"/>
  <c r="W12" i="219"/>
  <c r="W66" i="217"/>
  <c r="W56" i="217"/>
  <c r="W65" i="217"/>
  <c r="W21" i="180"/>
  <c r="W52" i="213"/>
  <c r="W17" i="215"/>
  <c r="W49" i="215"/>
  <c r="W14" i="215"/>
  <c r="W72" i="215"/>
  <c r="W16" i="215"/>
  <c r="W33" i="219"/>
  <c r="W31" i="216"/>
  <c r="W15" i="215"/>
  <c r="W69" i="215"/>
  <c r="W8" i="213"/>
  <c r="W47" i="219"/>
  <c r="W50" i="180"/>
  <c r="W21" i="219"/>
  <c r="W52" i="214"/>
  <c r="W17" i="216"/>
  <c r="W46" i="216"/>
  <c r="W46" i="180"/>
  <c r="W49" i="216"/>
  <c r="W72" i="213"/>
  <c r="W60" i="216"/>
  <c r="W25" i="219"/>
  <c r="W16" i="216"/>
  <c r="W27" i="215"/>
  <c r="W63" i="217"/>
  <c r="W31" i="219"/>
  <c r="W15" i="213"/>
  <c r="W30" i="213"/>
  <c r="W28" i="216"/>
  <c r="W12" i="216"/>
  <c r="W47" i="216"/>
  <c r="W66" i="214"/>
  <c r="W50" i="215"/>
  <c r="W65" i="213"/>
  <c r="W37" i="217"/>
  <c r="W52" i="215"/>
  <c r="W49" i="213"/>
  <c r="W14" i="217"/>
  <c r="W18" i="217"/>
  <c r="W16" i="214"/>
  <c r="W27" i="213"/>
  <c r="W63" i="180"/>
  <c r="W12" i="213"/>
  <c r="W56" i="180"/>
  <c r="W50" i="219"/>
  <c r="W65" i="216"/>
  <c r="W52" i="216"/>
  <c r="W60" i="217"/>
  <c r="W14" i="214"/>
  <c r="W44" i="216"/>
  <c r="W20" i="180"/>
  <c r="W66" i="216"/>
  <c r="W50" i="214"/>
  <c r="W15" i="217"/>
  <c r="W63" i="213"/>
  <c r="W64" i="215"/>
  <c r="W48" i="180"/>
  <c r="W62" i="216"/>
  <c r="W61" i="219"/>
  <c r="W12" i="214"/>
  <c r="W47" i="180"/>
  <c r="W37" i="219"/>
  <c r="W36" i="213"/>
  <c r="W46" i="215"/>
  <c r="W60" i="219"/>
  <c r="W14" i="219"/>
  <c r="W44" i="217"/>
  <c r="W73" i="213"/>
  <c r="W25" i="180"/>
  <c r="W25" i="213"/>
  <c r="W30" i="217"/>
  <c r="W15" i="214"/>
  <c r="W64" i="213"/>
  <c r="W32" i="216"/>
  <c r="W62" i="214"/>
  <c r="W20" i="213"/>
  <c r="W68" i="214"/>
  <c r="W66" i="180"/>
  <c r="W36" i="216"/>
  <c r="W49" i="219"/>
  <c r="W13" i="217"/>
  <c r="W73" i="219"/>
  <c r="AV35" i="33"/>
  <c r="W27" i="180"/>
  <c r="L7" i="46"/>
  <c r="AF18" i="46"/>
  <c r="AF20" i="46" s="1"/>
  <c r="AV25" i="33"/>
  <c r="W63" i="214"/>
  <c r="W31" i="213"/>
  <c r="W15" i="216"/>
  <c r="W64" i="217"/>
  <c r="W48" i="215"/>
  <c r="W62" i="213"/>
  <c r="W62" i="217"/>
  <c r="W30" i="219"/>
  <c r="W69" i="219"/>
  <c r="W28" i="180"/>
  <c r="W12" i="180"/>
  <c r="W68" i="216"/>
  <c r="W66" i="213"/>
  <c r="W50" i="213"/>
  <c r="W65" i="219"/>
  <c r="W65" i="214"/>
  <c r="W37" i="213"/>
  <c r="W21" i="213"/>
  <c r="W17" i="214"/>
  <c r="W46" i="219"/>
  <c r="W60" i="215"/>
  <c r="W60" i="180"/>
  <c r="W14" i="216"/>
  <c r="W14" i="180"/>
  <c r="W18" i="180"/>
  <c r="W33" i="216"/>
  <c r="W33" i="180"/>
  <c r="W29" i="214"/>
  <c r="W13" i="213"/>
  <c r="W27" i="214"/>
  <c r="W27" i="217"/>
  <c r="W27" i="216"/>
  <c r="W61" i="216"/>
  <c r="AV75" i="33"/>
  <c r="AV27" i="33"/>
  <c r="K18" i="46"/>
  <c r="K20" i="46"/>
  <c r="K9" i="5"/>
  <c r="I76" i="241"/>
  <c r="I83" i="241"/>
  <c r="W31" i="214"/>
  <c r="I76" i="140"/>
  <c r="I83" i="140"/>
  <c r="W64" i="219"/>
  <c r="W48" i="219"/>
  <c r="W32" i="215"/>
  <c r="W32" i="214"/>
  <c r="W62" i="215"/>
  <c r="W30" i="214"/>
  <c r="W69" i="214"/>
  <c r="W69" i="217"/>
  <c r="W8" i="214"/>
  <c r="W8" i="215"/>
  <c r="W12" i="215"/>
  <c r="W73" i="217"/>
  <c r="W47" i="215"/>
  <c r="W61" i="215"/>
  <c r="W60" i="213"/>
  <c r="W61" i="213"/>
  <c r="W16" i="219"/>
  <c r="W44" i="214"/>
  <c r="W13" i="180"/>
  <c r="W73" i="215"/>
  <c r="W13" i="214"/>
  <c r="W13" i="219"/>
  <c r="AV45" i="33"/>
  <c r="AV16" i="33"/>
  <c r="L17" i="46"/>
  <c r="J76" i="141"/>
  <c r="J83" i="141"/>
  <c r="J76" i="140"/>
  <c r="J83" i="140"/>
  <c r="W64" i="216"/>
  <c r="W69" i="213"/>
  <c r="W28" i="215"/>
  <c r="W28" i="217"/>
  <c r="W61" i="214"/>
  <c r="W8" i="216"/>
  <c r="W20" i="217"/>
  <c r="W12" i="217"/>
  <c r="W68" i="180"/>
  <c r="W47" i="213"/>
  <c r="W47" i="217"/>
  <c r="W66" i="219"/>
  <c r="W56" i="213"/>
  <c r="W56" i="215"/>
  <c r="W21" i="215"/>
  <c r="W52" i="217"/>
  <c r="W36" i="180"/>
  <c r="W17" i="219"/>
  <c r="W33" i="213"/>
  <c r="W25" i="217"/>
  <c r="W25" i="216"/>
  <c r="W27" i="219"/>
  <c r="AV71" i="33"/>
  <c r="AV7" i="33"/>
  <c r="I76" i="141"/>
  <c r="I83" i="141"/>
  <c r="J76" i="241"/>
  <c r="J83" i="241"/>
  <c r="L15" i="46"/>
  <c r="W34" i="215"/>
  <c r="W34" i="216"/>
  <c r="W34" i="180"/>
  <c r="W24" i="217"/>
  <c r="W24" i="213"/>
  <c r="W40" i="219"/>
  <c r="W49" i="180"/>
  <c r="W67" i="213"/>
  <c r="W67" i="217"/>
  <c r="W40" i="215"/>
  <c r="W40" i="214"/>
  <c r="W67" i="219"/>
  <c r="W24" i="214"/>
  <c r="W24" i="219"/>
  <c r="W34" i="213"/>
  <c r="W24" i="180"/>
  <c r="W56" i="214"/>
  <c r="W21" i="216"/>
  <c r="W67" i="180"/>
  <c r="W41" i="180"/>
  <c r="W48" i="216"/>
  <c r="W72" i="214"/>
  <c r="W37" i="180"/>
  <c r="W17" i="213"/>
  <c r="W73" i="180"/>
  <c r="W15" i="180"/>
  <c r="W33" i="214"/>
  <c r="W61" i="180"/>
  <c r="W65" i="180"/>
  <c r="W37" i="216"/>
  <c r="W43" i="215"/>
  <c r="W43" i="213"/>
  <c r="W43" i="219"/>
  <c r="W29" i="219"/>
  <c r="W29" i="215"/>
  <c r="W16" i="217"/>
  <c r="W25" i="215"/>
  <c r="W25" i="214"/>
  <c r="W57" i="214"/>
  <c r="W57" i="219"/>
  <c r="W19" i="215"/>
  <c r="W19" i="219"/>
  <c r="W41" i="217"/>
  <c r="W41" i="214"/>
  <c r="W29" i="217"/>
  <c r="W29" i="216"/>
  <c r="W53" i="215"/>
  <c r="W45" i="217"/>
  <c r="W53" i="213"/>
  <c r="W59" i="217"/>
  <c r="W11" i="217"/>
  <c r="W26" i="217"/>
  <c r="W42" i="217"/>
  <c r="W22" i="217"/>
  <c r="W22" i="216"/>
  <c r="W70" i="213"/>
  <c r="W70" i="214"/>
  <c r="W74" i="213"/>
  <c r="W38" i="216"/>
  <c r="W54" i="213"/>
  <c r="W54" i="214"/>
  <c r="W41" i="219"/>
  <c r="W42" i="213"/>
  <c r="W75" i="180"/>
  <c r="W49" i="214"/>
  <c r="W38" i="217"/>
  <c r="W51" i="217"/>
  <c r="W9" i="216"/>
  <c r="W53" i="216"/>
  <c r="W42" i="180"/>
  <c r="W74" i="180"/>
  <c r="W71" i="214"/>
  <c r="W73" i="214"/>
  <c r="W22" i="219"/>
  <c r="W42" i="216"/>
  <c r="W26" i="216"/>
  <c r="W26" i="180"/>
  <c r="W55" i="215"/>
  <c r="W39" i="214"/>
  <c r="W35" i="213"/>
  <c r="W53" i="180"/>
  <c r="W71" i="219"/>
  <c r="W53" i="217"/>
  <c r="W19" i="180"/>
  <c r="W75" i="214"/>
  <c r="W67" i="214"/>
  <c r="W38" i="214"/>
  <c r="W58" i="216"/>
  <c r="W74" i="219"/>
  <c r="W71" i="217"/>
  <c r="W19" i="217"/>
  <c r="W19" i="216"/>
  <c r="W67" i="216"/>
  <c r="W74" i="214"/>
  <c r="W57" i="180"/>
  <c r="W57" i="215"/>
  <c r="W29" i="213"/>
  <c r="W34" i="219"/>
  <c r="W38" i="219"/>
  <c r="W10" i="217"/>
  <c r="W58" i="180"/>
  <c r="W70" i="217"/>
  <c r="W71" i="215"/>
  <c r="W43" i="216"/>
  <c r="W74" i="215"/>
  <c r="W26" i="219"/>
  <c r="W9" i="214"/>
  <c r="W41" i="213"/>
  <c r="W54" i="215"/>
  <c r="W54" i="219"/>
  <c r="W38" i="215"/>
  <c r="W70" i="219"/>
  <c r="W22" i="213"/>
  <c r="W26" i="215"/>
  <c r="W55" i="180"/>
  <c r="W11" i="219"/>
  <c r="W59" i="219"/>
  <c r="W51" i="213"/>
  <c r="W40" i="180"/>
  <c r="W70" i="215"/>
  <c r="W10" i="213"/>
  <c r="W58" i="219"/>
  <c r="W22" i="214"/>
  <c r="W42" i="215"/>
  <c r="W71" i="213"/>
  <c r="W58" i="214"/>
  <c r="W74" i="216"/>
  <c r="W22" i="180"/>
  <c r="W55" i="213"/>
  <c r="W59" i="180"/>
  <c r="W35" i="180"/>
  <c r="W51" i="216"/>
  <c r="W51" i="219"/>
  <c r="W23" i="217"/>
  <c r="W45" i="180"/>
  <c r="W9" i="217"/>
  <c r="W67" i="215"/>
  <c r="W54" i="217"/>
  <c r="W58" i="213"/>
  <c r="W26" i="214"/>
  <c r="W59" i="216"/>
  <c r="W43" i="214"/>
  <c r="W34" i="217"/>
  <c r="W55" i="217"/>
  <c r="W39" i="213"/>
  <c r="W71" i="180"/>
  <c r="W19" i="214"/>
  <c r="W43" i="180"/>
  <c r="W75" i="213"/>
  <c r="W38" i="213"/>
  <c r="W11" i="216"/>
  <c r="W39" i="180"/>
  <c r="W35" i="214"/>
  <c r="W23" i="180"/>
  <c r="V76" i="216"/>
  <c r="V83" i="216"/>
  <c r="V11" i="221"/>
  <c r="W54" i="216"/>
  <c r="W54" i="180"/>
  <c r="W38" i="180"/>
  <c r="W74" i="217"/>
  <c r="W70" i="216"/>
  <c r="W70" i="180"/>
  <c r="W22" i="215"/>
  <c r="W55" i="214"/>
  <c r="W55" i="216"/>
  <c r="W11" i="214"/>
  <c r="W11" i="213"/>
  <c r="V76" i="217"/>
  <c r="V83" i="217"/>
  <c r="V12" i="221"/>
  <c r="V76" i="213"/>
  <c r="V83" i="213"/>
  <c r="V8" i="221"/>
  <c r="W59" i="213"/>
  <c r="W51" i="180"/>
  <c r="W51" i="215"/>
  <c r="W71" i="216"/>
  <c r="W23" i="215"/>
  <c r="W45" i="216"/>
  <c r="W9" i="219"/>
  <c r="W53" i="214"/>
  <c r="W53" i="219"/>
  <c r="W29" i="180"/>
  <c r="W40" i="217"/>
  <c r="W24" i="216"/>
  <c r="W40" i="213"/>
  <c r="W34" i="214"/>
  <c r="J18" i="46"/>
  <c r="J20" i="46" s="1"/>
  <c r="K76" i="141"/>
  <c r="K83" i="141"/>
  <c r="W58" i="215"/>
  <c r="W42" i="219"/>
  <c r="W11" i="180"/>
  <c r="W39" i="217"/>
  <c r="W39" i="219"/>
  <c r="U76" i="217"/>
  <c r="U83" i="217"/>
  <c r="U12" i="221"/>
  <c r="W7" i="217"/>
  <c r="U76" i="213"/>
  <c r="U83" i="213"/>
  <c r="U8" i="221"/>
  <c r="W7" i="213"/>
  <c r="U76" i="214"/>
  <c r="U83" i="214"/>
  <c r="U9" i="221"/>
  <c r="W7" i="214"/>
  <c r="W7" i="215"/>
  <c r="W59" i="214"/>
  <c r="W35" i="219"/>
  <c r="W23" i="214"/>
  <c r="W23" i="213"/>
  <c r="W23" i="219"/>
  <c r="W45" i="214"/>
  <c r="W45" i="219"/>
  <c r="W9" i="180"/>
  <c r="W9" i="215"/>
  <c r="W19" i="213"/>
  <c r="W57" i="217"/>
  <c r="W57" i="216"/>
  <c r="W8" i="180"/>
  <c r="W75" i="215"/>
  <c r="W75" i="219"/>
  <c r="W41" i="215"/>
  <c r="K76" i="241"/>
  <c r="K83" i="241"/>
  <c r="L8" i="46"/>
  <c r="W10" i="216"/>
  <c r="W58" i="217"/>
  <c r="W42" i="214"/>
  <c r="W26" i="213"/>
  <c r="W55" i="219"/>
  <c r="W11" i="215"/>
  <c r="W39" i="216"/>
  <c r="W39" i="215"/>
  <c r="U76" i="216"/>
  <c r="U83" i="216"/>
  <c r="U11" i="221"/>
  <c r="W7" i="216"/>
  <c r="W7" i="180"/>
  <c r="U76" i="180"/>
  <c r="U83" i="180"/>
  <c r="U7" i="221"/>
  <c r="U76" i="219"/>
  <c r="U83" i="219"/>
  <c r="U13" i="221"/>
  <c r="W7" i="219"/>
  <c r="W59" i="215"/>
  <c r="W35" i="217"/>
  <c r="W35" i="216"/>
  <c r="W35" i="215"/>
  <c r="W51" i="214"/>
  <c r="W23" i="216"/>
  <c r="W45" i="215"/>
  <c r="W45" i="213"/>
  <c r="W9" i="213"/>
  <c r="W57" i="213"/>
  <c r="W43" i="217"/>
  <c r="W75" i="216"/>
  <c r="W75" i="217"/>
  <c r="W41" i="216"/>
  <c r="W24" i="215"/>
  <c r="K76" i="140"/>
  <c r="K83" i="140"/>
  <c r="W10" i="219"/>
  <c r="V76" i="214"/>
  <c r="V83" i="214"/>
  <c r="V9" i="221"/>
  <c r="W10" i="180"/>
  <c r="V76" i="215"/>
  <c r="V83" i="215"/>
  <c r="V10" i="221"/>
  <c r="V76" i="219"/>
  <c r="V83" i="219"/>
  <c r="V13" i="221"/>
  <c r="V76" i="180"/>
  <c r="V83" i="180"/>
  <c r="V7" i="221"/>
  <c r="U76" i="215"/>
  <c r="U83" i="215"/>
  <c r="U10" i="221"/>
  <c r="U14" i="221"/>
  <c r="W10" i="215"/>
  <c r="W76" i="213"/>
  <c r="W83" i="213"/>
  <c r="W8" i="221"/>
  <c r="W76" i="219"/>
  <c r="W83" i="219"/>
  <c r="W13" i="221"/>
  <c r="W76" i="180"/>
  <c r="W83" i="180"/>
  <c r="W7" i="221"/>
  <c r="W76" i="217"/>
  <c r="W83" i="217"/>
  <c r="W12" i="221"/>
  <c r="W10" i="214"/>
  <c r="W76" i="216"/>
  <c r="W83" i="216"/>
  <c r="W11" i="221"/>
  <c r="V14" i="221"/>
  <c r="W76" i="215"/>
  <c r="W83" i="215"/>
  <c r="W10" i="221"/>
  <c r="W76" i="214"/>
  <c r="W83" i="214"/>
  <c r="W9" i="221"/>
  <c r="W14" i="221"/>
  <c r="AV23" i="33"/>
  <c r="AU76" i="33"/>
  <c r="AV42" i="33"/>
  <c r="AT76" i="33"/>
  <c r="AV76" i="33"/>
  <c r="X8" i="46"/>
  <c r="AR8" i="46"/>
  <c r="AR20" i="46"/>
  <c r="Q76" i="67"/>
  <c r="Q83" i="67"/>
  <c r="H76" i="67"/>
  <c r="H83" i="67"/>
  <c r="O76" i="140"/>
  <c r="O83" i="140"/>
  <c r="O76" i="241"/>
  <c r="O83" i="241"/>
  <c r="O76" i="141"/>
  <c r="O83" i="141"/>
  <c r="AC76" i="215"/>
  <c r="AC83" i="215"/>
  <c r="AD10" i="221"/>
  <c r="AC76" i="217"/>
  <c r="AC83" i="217"/>
  <c r="AD12" i="221"/>
  <c r="AC76" i="216"/>
  <c r="AC83" i="216"/>
  <c r="AD11" i="221"/>
  <c r="AC76" i="180"/>
  <c r="AC83" i="180"/>
  <c r="AD7" i="221"/>
  <c r="AC76" i="214"/>
  <c r="AC83" i="214"/>
  <c r="AD9" i="221"/>
  <c r="AC76" i="219"/>
  <c r="AC83" i="219"/>
  <c r="AD13" i="221"/>
  <c r="AC76" i="213"/>
  <c r="AC83" i="213"/>
  <c r="AD8" i="221"/>
  <c r="AD14" i="221"/>
  <c r="AW76" i="231"/>
  <c r="AW76" i="232"/>
  <c r="AW76" i="230"/>
  <c r="AW76" i="246"/>
  <c r="AW76" i="199"/>
  <c r="AW76" i="201"/>
  <c r="AW76" i="191"/>
  <c r="AW76" i="224"/>
  <c r="AW76" i="192"/>
  <c r="AW76" i="244"/>
  <c r="AW76" i="208"/>
  <c r="AW76" i="200"/>
  <c r="AW76" i="242"/>
  <c r="AW76" i="203"/>
  <c r="AW76" i="204"/>
  <c r="AW76" i="243"/>
  <c r="AW76" i="225"/>
  <c r="AW76" i="209"/>
  <c r="AW76" i="239"/>
  <c r="AW76" i="206"/>
  <c r="AW76" i="194"/>
  <c r="AW76" i="202"/>
  <c r="AW76" i="205"/>
  <c r="AW76" i="196"/>
  <c r="AW76" i="193"/>
  <c r="AW76" i="113"/>
  <c r="AW76" i="190"/>
  <c r="AX76" i="211"/>
  <c r="AX76" i="212"/>
  <c r="AW76" i="189"/>
  <c r="AW76" i="197"/>
  <c r="AW76" i="207"/>
  <c r="AW76" i="220"/>
  <c r="AW76" i="195"/>
  <c r="AW76" i="229"/>
  <c r="M24" i="238"/>
  <c r="M60" i="238"/>
  <c r="M47" i="238"/>
  <c r="M44" i="238"/>
  <c r="M25" i="238"/>
  <c r="M29" i="238"/>
  <c r="M31" i="238"/>
  <c r="M69" i="238"/>
  <c r="M34" i="238"/>
  <c r="M67" i="238"/>
  <c r="M43" i="238"/>
  <c r="M66" i="238"/>
  <c r="M68" i="238"/>
  <c r="M16" i="238"/>
  <c r="M50" i="238"/>
  <c r="M41" i="238"/>
  <c r="M17" i="238"/>
  <c r="M21" i="238"/>
  <c r="M59" i="238"/>
  <c r="M55" i="238"/>
  <c r="M48" i="238"/>
  <c r="M63" i="238"/>
  <c r="M75" i="238"/>
  <c r="M32" i="238"/>
  <c r="M46" i="238"/>
  <c r="M22" i="238"/>
  <c r="M11" i="238"/>
  <c r="M37" i="238"/>
  <c r="M54" i="238"/>
  <c r="M28" i="238"/>
  <c r="M40" i="238"/>
  <c r="M51" i="238"/>
  <c r="M52" i="238"/>
  <c r="M70" i="238"/>
  <c r="M53" i="238"/>
  <c r="M58" i="238"/>
  <c r="M64" i="238"/>
  <c r="M39" i="238"/>
  <c r="M49" i="238"/>
  <c r="M74" i="238"/>
  <c r="M45" i="238"/>
  <c r="M26" i="238"/>
  <c r="M19" i="238"/>
  <c r="M27" i="238"/>
  <c r="M57" i="238"/>
  <c r="M71" i="238"/>
  <c r="M33" i="238"/>
  <c r="M12" i="238"/>
  <c r="M36" i="238"/>
  <c r="M62" i="238"/>
  <c r="M9" i="238"/>
  <c r="M18" i="238"/>
  <c r="M30" i="238"/>
  <c r="M72" i="238"/>
  <c r="M14" i="238"/>
  <c r="M20" i="238"/>
  <c r="M73" i="238"/>
  <c r="M61" i="238"/>
  <c r="M8" i="238"/>
  <c r="M38" i="238"/>
  <c r="M35" i="238"/>
  <c r="M10" i="238"/>
  <c r="M56" i="238"/>
  <c r="M13" i="238"/>
  <c r="M65" i="238"/>
  <c r="AI7" i="46"/>
  <c r="X40" i="219"/>
  <c r="Y40" i="219"/>
  <c r="X40" i="217"/>
  <c r="Y40" i="217"/>
  <c r="X40" i="213"/>
  <c r="Y40" i="213"/>
  <c r="X40" i="215"/>
  <c r="Y40" i="215"/>
  <c r="X40" i="216"/>
  <c r="Y40" i="216"/>
  <c r="X40" i="180"/>
  <c r="Y40" i="180"/>
  <c r="X40" i="214"/>
  <c r="Y40" i="214"/>
  <c r="X21" i="215"/>
  <c r="Y21" i="215"/>
  <c r="X21" i="219"/>
  <c r="Y21" i="219"/>
  <c r="X21" i="213"/>
  <c r="Y21" i="213"/>
  <c r="X21" i="180"/>
  <c r="Y21" i="180"/>
  <c r="X21" i="214"/>
  <c r="Y21" i="214"/>
  <c r="X21" i="216"/>
  <c r="Y21" i="216"/>
  <c r="Z21" i="216"/>
  <c r="AB21" i="216"/>
  <c r="X21" i="217"/>
  <c r="Y21" i="217"/>
  <c r="X29" i="216"/>
  <c r="Y29" i="216"/>
  <c r="X29" i="217"/>
  <c r="Y29" i="217"/>
  <c r="Z29" i="217"/>
  <c r="AB29" i="217"/>
  <c r="X29" i="213"/>
  <c r="Y29" i="213"/>
  <c r="Z29" i="213"/>
  <c r="AB29" i="213"/>
  <c r="X29" i="214"/>
  <c r="Y29" i="214"/>
  <c r="X29" i="219"/>
  <c r="Y29" i="219"/>
  <c r="Z29" i="219"/>
  <c r="AB29" i="219"/>
  <c r="X29" i="180"/>
  <c r="Y29" i="180"/>
  <c r="Z29" i="180"/>
  <c r="AB29" i="180"/>
  <c r="X29" i="215"/>
  <c r="Y29" i="215"/>
  <c r="Z29" i="215"/>
  <c r="AB29" i="215"/>
  <c r="X66" i="216"/>
  <c r="Y66" i="216"/>
  <c r="X66" i="180"/>
  <c r="Y66" i="180"/>
  <c r="X66" i="219"/>
  <c r="Y66" i="219"/>
  <c r="Z66" i="219"/>
  <c r="AB66" i="219"/>
  <c r="X66" i="217"/>
  <c r="Y66" i="217"/>
  <c r="Z66" i="217"/>
  <c r="AB66" i="217"/>
  <c r="X66" i="214"/>
  <c r="Y66" i="214"/>
  <c r="Z66" i="214"/>
  <c r="AB66" i="214"/>
  <c r="X66" i="213"/>
  <c r="Y66" i="213"/>
  <c r="Z66" i="213"/>
  <c r="AB66" i="213"/>
  <c r="X66" i="215"/>
  <c r="Y66" i="215"/>
  <c r="Z66" i="215"/>
  <c r="AB66" i="215"/>
  <c r="X35" i="217"/>
  <c r="Y35" i="217"/>
  <c r="Z35" i="217"/>
  <c r="AB35" i="217"/>
  <c r="X35" i="180"/>
  <c r="Y35" i="180"/>
  <c r="Z35" i="180"/>
  <c r="AB35" i="180"/>
  <c r="X35" i="214"/>
  <c r="Y35" i="214"/>
  <c r="Z35" i="214"/>
  <c r="AB35" i="214"/>
  <c r="X35" i="213"/>
  <c r="Y35" i="213"/>
  <c r="Z35" i="213"/>
  <c r="AB35" i="213"/>
  <c r="X35" i="219"/>
  <c r="Y35" i="219"/>
  <c r="Z35" i="219"/>
  <c r="AB35" i="219"/>
  <c r="X35" i="215"/>
  <c r="Y35" i="215"/>
  <c r="Z35" i="215"/>
  <c r="AB35" i="215"/>
  <c r="X35" i="216"/>
  <c r="Y35" i="216"/>
  <c r="Z35" i="216"/>
  <c r="AB35" i="216"/>
  <c r="X19" i="180"/>
  <c r="Y19" i="180"/>
  <c r="Z19" i="180"/>
  <c r="AB19" i="180"/>
  <c r="X19" i="213"/>
  <c r="Y19" i="213"/>
  <c r="Z19" i="213"/>
  <c r="AB19" i="213"/>
  <c r="X19" i="214"/>
  <c r="Y19" i="214"/>
  <c r="Z19" i="214"/>
  <c r="AB19" i="214"/>
  <c r="X19" i="215"/>
  <c r="Y19" i="215"/>
  <c r="Z19" i="215"/>
  <c r="AB19" i="215"/>
  <c r="X19" i="216"/>
  <c r="Y19" i="216"/>
  <c r="Z19" i="216"/>
  <c r="AB19" i="216"/>
  <c r="X19" i="219"/>
  <c r="Y19" i="219"/>
  <c r="Z19" i="219"/>
  <c r="AB19" i="219"/>
  <c r="X19" i="217"/>
  <c r="Y19" i="217"/>
  <c r="Z19" i="217"/>
  <c r="AB19" i="217"/>
  <c r="X45" i="217"/>
  <c r="Y45" i="217"/>
  <c r="Z45" i="217"/>
  <c r="AB45" i="217"/>
  <c r="X45" i="180"/>
  <c r="Y45" i="180"/>
  <c r="Z45" i="180"/>
  <c r="AB45" i="180"/>
  <c r="X45" i="219"/>
  <c r="Y45" i="219"/>
  <c r="Z45" i="219"/>
  <c r="AB45" i="219"/>
  <c r="X45" i="213"/>
  <c r="Y45" i="213"/>
  <c r="Z45" i="213"/>
  <c r="AB45" i="213"/>
  <c r="X45" i="214"/>
  <c r="Y45" i="214"/>
  <c r="Z45" i="214"/>
  <c r="AB45" i="214"/>
  <c r="X45" i="215"/>
  <c r="Y45" i="215"/>
  <c r="Z45" i="215"/>
  <c r="AB45" i="215"/>
  <c r="X45" i="216"/>
  <c r="Y45" i="216"/>
  <c r="Z45" i="216"/>
  <c r="AB45" i="216"/>
  <c r="X32" i="213"/>
  <c r="Y32" i="213"/>
  <c r="Z32" i="213"/>
  <c r="AB32" i="213"/>
  <c r="X32" i="219"/>
  <c r="Y32" i="219"/>
  <c r="Z32" i="219"/>
  <c r="AB32" i="219"/>
  <c r="X32" i="180"/>
  <c r="Y32" i="180"/>
  <c r="Z32" i="180"/>
  <c r="AB32" i="180"/>
  <c r="X32" i="215"/>
  <c r="Y32" i="215"/>
  <c r="Z32" i="215"/>
  <c r="AB32" i="215"/>
  <c r="X32" i="214"/>
  <c r="Y32" i="214"/>
  <c r="Z32" i="214"/>
  <c r="AB32" i="214"/>
  <c r="X32" i="216"/>
  <c r="Y32" i="216"/>
  <c r="Z32" i="216"/>
  <c r="AB32" i="216"/>
  <c r="X32" i="217"/>
  <c r="Y32" i="217"/>
  <c r="Z32" i="217"/>
  <c r="AB32" i="217"/>
  <c r="X22" i="216"/>
  <c r="Y22" i="216"/>
  <c r="Z22" i="216"/>
  <c r="AB22" i="216"/>
  <c r="X22" i="217"/>
  <c r="Y22" i="217"/>
  <c r="Z22" i="217"/>
  <c r="AB22" i="217"/>
  <c r="X22" i="214"/>
  <c r="Y22" i="214"/>
  <c r="Z22" i="214"/>
  <c r="AB22" i="214"/>
  <c r="X22" i="180"/>
  <c r="Y22" i="180"/>
  <c r="Z22" i="180"/>
  <c r="AB22" i="180"/>
  <c r="X22" i="215"/>
  <c r="Y22" i="215"/>
  <c r="Z22" i="215"/>
  <c r="AB22" i="215"/>
  <c r="X22" i="219"/>
  <c r="Y22" i="219"/>
  <c r="Z22" i="219"/>
  <c r="AB22" i="219"/>
  <c r="X22" i="213"/>
  <c r="Y22" i="213"/>
  <c r="Z22" i="213"/>
  <c r="AB22" i="213"/>
  <c r="X59" i="216"/>
  <c r="Y59" i="216"/>
  <c r="Z59" i="216"/>
  <c r="AB59" i="216"/>
  <c r="X59" i="214"/>
  <c r="Y59" i="214"/>
  <c r="Z59" i="214"/>
  <c r="AB59" i="214"/>
  <c r="X59" i="213"/>
  <c r="Y59" i="213"/>
  <c r="Z59" i="213"/>
  <c r="AB59" i="213"/>
  <c r="X59" i="180"/>
  <c r="Y59" i="180"/>
  <c r="Z59" i="180"/>
  <c r="AB59" i="180"/>
  <c r="X59" i="217"/>
  <c r="Y59" i="217"/>
  <c r="Z59" i="217"/>
  <c r="AB59" i="217"/>
  <c r="X59" i="219"/>
  <c r="Y59" i="219"/>
  <c r="Z59" i="219"/>
  <c r="AB59" i="219"/>
  <c r="X59" i="215"/>
  <c r="Y59" i="215"/>
  <c r="Z59" i="215"/>
  <c r="AB59" i="215"/>
  <c r="X24" i="219"/>
  <c r="Y24" i="219"/>
  <c r="Z24" i="219"/>
  <c r="AB24" i="219"/>
  <c r="X24" i="214"/>
  <c r="Y24" i="214"/>
  <c r="Z24" i="214"/>
  <c r="AB24" i="214"/>
  <c r="X24" i="217"/>
  <c r="Y24" i="217"/>
  <c r="Z24" i="217"/>
  <c r="AB24" i="217"/>
  <c r="X24" i="215"/>
  <c r="Y24" i="215"/>
  <c r="Z24" i="215"/>
  <c r="AB24" i="215"/>
  <c r="X24" i="180"/>
  <c r="Y24" i="180"/>
  <c r="Z24" i="180"/>
  <c r="AB24" i="180"/>
  <c r="X24" i="216"/>
  <c r="Y24" i="216"/>
  <c r="Z24" i="216"/>
  <c r="AB24" i="216"/>
  <c r="X24" i="213"/>
  <c r="Y24" i="213"/>
  <c r="Z24" i="213"/>
  <c r="AB24" i="213"/>
  <c r="X9" i="180"/>
  <c r="Y9" i="180"/>
  <c r="Z9" i="180"/>
  <c r="AB9" i="180"/>
  <c r="X9" i="217"/>
  <c r="Y9" i="217"/>
  <c r="Z9" i="217"/>
  <c r="AB9" i="217"/>
  <c r="X9" i="214"/>
  <c r="Y9" i="214"/>
  <c r="Z9" i="214"/>
  <c r="AB9" i="214"/>
  <c r="X9" i="216"/>
  <c r="Y9" i="216"/>
  <c r="Z9" i="216"/>
  <c r="AB9" i="216"/>
  <c r="X9" i="219"/>
  <c r="Y9" i="219"/>
  <c r="Z9" i="219"/>
  <c r="AB9" i="219"/>
  <c r="X9" i="215"/>
  <c r="Y9" i="215"/>
  <c r="Z9" i="215"/>
  <c r="AB9" i="215"/>
  <c r="X9" i="213"/>
  <c r="Y9" i="213"/>
  <c r="Z9" i="213"/>
  <c r="AB9" i="213"/>
  <c r="X36" i="180"/>
  <c r="Y36" i="180"/>
  <c r="Z36" i="180"/>
  <c r="AB36" i="180"/>
  <c r="AD36" i="180" s="1"/>
  <c r="AE36" i="180" s="1"/>
  <c r="X36" i="217"/>
  <c r="Y36" i="217"/>
  <c r="Z36" i="217"/>
  <c r="AB36" i="217"/>
  <c r="X36" i="214"/>
  <c r="Y36" i="214"/>
  <c r="Z36" i="214"/>
  <c r="AB36" i="214"/>
  <c r="X36" i="219"/>
  <c r="Y36" i="219"/>
  <c r="Z36" i="219"/>
  <c r="AB36" i="219"/>
  <c r="X36" i="213"/>
  <c r="Y36" i="213"/>
  <c r="Z36" i="213"/>
  <c r="AB36" i="213"/>
  <c r="X36" i="215"/>
  <c r="Y36" i="215"/>
  <c r="Z36" i="215"/>
  <c r="AB36" i="215"/>
  <c r="X36" i="216"/>
  <c r="Y36" i="216"/>
  <c r="Z36" i="216"/>
  <c r="AB36" i="216"/>
  <c r="X26" i="216"/>
  <c r="Y26" i="216"/>
  <c r="Z26" i="216"/>
  <c r="AB26" i="216"/>
  <c r="X26" i="215"/>
  <c r="Y26" i="215"/>
  <c r="Z26" i="215"/>
  <c r="AB26" i="215"/>
  <c r="X26" i="213"/>
  <c r="Y26" i="213"/>
  <c r="Z26" i="213"/>
  <c r="AB26" i="213"/>
  <c r="X26" i="180"/>
  <c r="Y26" i="180"/>
  <c r="Z26" i="180"/>
  <c r="AB26" i="180"/>
  <c r="X26" i="214"/>
  <c r="Y26" i="214"/>
  <c r="Z26" i="214"/>
  <c r="AB26" i="214"/>
  <c r="X26" i="219"/>
  <c r="Y26" i="219"/>
  <c r="Z26" i="219"/>
  <c r="AB26" i="219"/>
  <c r="X26" i="217"/>
  <c r="Y26" i="217"/>
  <c r="Z26" i="217"/>
  <c r="AB26" i="217"/>
  <c r="X52" i="180"/>
  <c r="Y52" i="180"/>
  <c r="Z52" i="180"/>
  <c r="AB52" i="180"/>
  <c r="X52" i="216"/>
  <c r="Y52" i="216"/>
  <c r="Z52" i="216"/>
  <c r="AB52" i="216"/>
  <c r="X52" i="214"/>
  <c r="Y52" i="214"/>
  <c r="Z52" i="214"/>
  <c r="AB52" i="214"/>
  <c r="X52" i="215"/>
  <c r="Y52" i="215"/>
  <c r="Z52" i="215"/>
  <c r="AB52" i="215"/>
  <c r="X52" i="217"/>
  <c r="Y52" i="217"/>
  <c r="Z52" i="217"/>
  <c r="AB52" i="217"/>
  <c r="X52" i="219"/>
  <c r="Y52" i="219"/>
  <c r="Z52" i="219"/>
  <c r="AB52" i="219"/>
  <c r="X52" i="213"/>
  <c r="Y52" i="213"/>
  <c r="Z52" i="213"/>
  <c r="AB52" i="213"/>
  <c r="X46" i="217"/>
  <c r="Y46" i="217"/>
  <c r="Z46" i="217"/>
  <c r="AB46" i="217"/>
  <c r="X46" i="216"/>
  <c r="Y46" i="216"/>
  <c r="Z46" i="216"/>
  <c r="AB46" i="216"/>
  <c r="X46" i="213"/>
  <c r="Y46" i="213"/>
  <c r="Z46" i="213"/>
  <c r="AB46" i="213"/>
  <c r="X46" i="219"/>
  <c r="Y46" i="219"/>
  <c r="Z46" i="219"/>
  <c r="AB46" i="219"/>
  <c r="X46" i="214"/>
  <c r="Y46" i="214"/>
  <c r="Z46" i="214"/>
  <c r="AB46" i="214"/>
  <c r="X46" i="215"/>
  <c r="Y46" i="215"/>
  <c r="Z46" i="215"/>
  <c r="AB46" i="215"/>
  <c r="X46" i="180"/>
  <c r="Y46" i="180"/>
  <c r="Z46" i="180"/>
  <c r="AB46" i="180"/>
  <c r="X65" i="217"/>
  <c r="Y65" i="217"/>
  <c r="Z65" i="217"/>
  <c r="AB65" i="217"/>
  <c r="X65" i="219"/>
  <c r="Y65" i="219"/>
  <c r="Z65" i="219"/>
  <c r="AB65" i="219"/>
  <c r="X65" i="180"/>
  <c r="Y65" i="180"/>
  <c r="Z65" i="180"/>
  <c r="AB65" i="180"/>
  <c r="X65" i="216"/>
  <c r="Y65" i="216"/>
  <c r="Z65" i="216"/>
  <c r="AB65" i="216"/>
  <c r="X65" i="215"/>
  <c r="Y65" i="215"/>
  <c r="Z65" i="215"/>
  <c r="AB65" i="215"/>
  <c r="X65" i="213"/>
  <c r="Y65" i="213"/>
  <c r="Z65" i="213"/>
  <c r="AB65" i="213"/>
  <c r="X65" i="214"/>
  <c r="Y65" i="214"/>
  <c r="Z65" i="214"/>
  <c r="AB65" i="214"/>
  <c r="X41" i="219"/>
  <c r="Y41" i="219"/>
  <c r="Z41" i="219"/>
  <c r="AB41" i="219"/>
  <c r="X41" i="213"/>
  <c r="Y41" i="213"/>
  <c r="Z41" i="213"/>
  <c r="AB41" i="213"/>
  <c r="X41" i="214"/>
  <c r="Y41" i="214"/>
  <c r="Z41" i="214"/>
  <c r="AB41" i="214"/>
  <c r="X41" i="217"/>
  <c r="Y41" i="217"/>
  <c r="Z41" i="217"/>
  <c r="AB41" i="217"/>
  <c r="X41" i="180"/>
  <c r="Y41" i="180"/>
  <c r="Z41" i="180"/>
  <c r="AB41" i="180"/>
  <c r="X41" i="215"/>
  <c r="Y41" i="215"/>
  <c r="Z41" i="215"/>
  <c r="AB41" i="215"/>
  <c r="X41" i="216"/>
  <c r="Y41" i="216"/>
  <c r="Z41" i="216"/>
  <c r="AB41" i="216"/>
  <c r="X55" i="215"/>
  <c r="Y55" i="215"/>
  <c r="Z55" i="215"/>
  <c r="AB55" i="215"/>
  <c r="X55" i="219"/>
  <c r="Y55" i="219"/>
  <c r="Z55" i="219"/>
  <c r="AB55" i="219"/>
  <c r="X55" i="213"/>
  <c r="Y55" i="213"/>
  <c r="Z55" i="213"/>
  <c r="AB55" i="213"/>
  <c r="X55" i="180"/>
  <c r="Y55" i="180"/>
  <c r="Z55" i="180"/>
  <c r="AB55" i="180"/>
  <c r="X55" i="214"/>
  <c r="Y55" i="214"/>
  <c r="Z55" i="214"/>
  <c r="AB55" i="214"/>
  <c r="X55" i="217"/>
  <c r="Y55" i="217"/>
  <c r="Z55" i="217"/>
  <c r="AB55" i="217"/>
  <c r="X55" i="216"/>
  <c r="Y55" i="216"/>
  <c r="Z55" i="216"/>
  <c r="AB55" i="216"/>
  <c r="X13" i="180"/>
  <c r="Y13" i="180"/>
  <c r="Z13" i="180"/>
  <c r="AB13" i="180"/>
  <c r="X13" i="217"/>
  <c r="Y13" i="217"/>
  <c r="Z13" i="217"/>
  <c r="AB13" i="217"/>
  <c r="X13" i="215"/>
  <c r="Y13" i="215"/>
  <c r="Z13" i="215"/>
  <c r="AB13" i="215"/>
  <c r="X13" i="219"/>
  <c r="Y13" i="219"/>
  <c r="Z13" i="219"/>
  <c r="AB13" i="219"/>
  <c r="X13" i="213"/>
  <c r="Y13" i="213"/>
  <c r="Z13" i="213"/>
  <c r="AB13" i="213"/>
  <c r="X13" i="214"/>
  <c r="Y13" i="214"/>
  <c r="Z13" i="214"/>
  <c r="AB13" i="214"/>
  <c r="X13" i="216"/>
  <c r="Y13" i="216"/>
  <c r="Z13" i="216"/>
  <c r="AB13" i="216"/>
  <c r="X14" i="214"/>
  <c r="Y14" i="214"/>
  <c r="Z14" i="214"/>
  <c r="AB14" i="214"/>
  <c r="X14" i="215"/>
  <c r="Y14" i="215"/>
  <c r="Z14" i="215"/>
  <c r="AB14" i="215"/>
  <c r="X14" i="213"/>
  <c r="Y14" i="213"/>
  <c r="Z14" i="213"/>
  <c r="AB14" i="213"/>
  <c r="X14" i="216"/>
  <c r="Y14" i="216"/>
  <c r="Z14" i="216"/>
  <c r="AB14" i="216"/>
  <c r="X14" i="219"/>
  <c r="Y14" i="219"/>
  <c r="Z14" i="219"/>
  <c r="AB14" i="219"/>
  <c r="X14" i="217"/>
  <c r="Y14" i="217"/>
  <c r="Z14" i="217"/>
  <c r="AB14" i="217"/>
  <c r="X14" i="180"/>
  <c r="Y14" i="180"/>
  <c r="Z14" i="180"/>
  <c r="AB14" i="180"/>
  <c r="X71" i="214"/>
  <c r="Y71" i="214"/>
  <c r="Z71" i="214"/>
  <c r="AB71" i="214"/>
  <c r="X71" i="215"/>
  <c r="Y71" i="215"/>
  <c r="Z71" i="215"/>
  <c r="AB71" i="215"/>
  <c r="X71" i="213"/>
  <c r="Y71" i="213"/>
  <c r="Z71" i="213"/>
  <c r="AB71" i="213"/>
  <c r="X71" i="217"/>
  <c r="X71" i="216"/>
  <c r="Y71" i="216"/>
  <c r="Z71" i="216"/>
  <c r="AB71" i="216"/>
  <c r="X71" i="219"/>
  <c r="Y71" i="219"/>
  <c r="Z71" i="219"/>
  <c r="AB71" i="219"/>
  <c r="X71" i="180"/>
  <c r="Y71" i="180"/>
  <c r="Z71" i="180"/>
  <c r="AB71" i="180"/>
  <c r="AD71" i="180" s="1"/>
  <c r="AE71" i="180" s="1"/>
  <c r="X11" i="180"/>
  <c r="X11" i="214"/>
  <c r="Y11" i="214"/>
  <c r="X11" i="213"/>
  <c r="Y11" i="213"/>
  <c r="Z11" i="213"/>
  <c r="AB11" i="213"/>
  <c r="X11" i="217"/>
  <c r="Y11" i="217"/>
  <c r="Z11" i="217"/>
  <c r="AB11" i="217"/>
  <c r="X11" i="215"/>
  <c r="X11" i="219"/>
  <c r="Y11" i="219"/>
  <c r="X11" i="216"/>
  <c r="Y11" i="216"/>
  <c r="Z11" i="216"/>
  <c r="AB11" i="216"/>
  <c r="X56" i="180"/>
  <c r="Y56" i="180"/>
  <c r="Z56" i="180"/>
  <c r="AB56" i="180"/>
  <c r="X56" i="214"/>
  <c r="X56" i="217"/>
  <c r="Y56" i="217"/>
  <c r="Z56" i="217"/>
  <c r="AB56" i="217"/>
  <c r="X56" i="219"/>
  <c r="Y56" i="219"/>
  <c r="Z56" i="219"/>
  <c r="AB56" i="219"/>
  <c r="X56" i="213"/>
  <c r="Y56" i="213"/>
  <c r="Z56" i="213"/>
  <c r="AB56" i="213"/>
  <c r="X56" i="216"/>
  <c r="X56" i="215"/>
  <c r="Y56" i="215"/>
  <c r="Z56" i="215"/>
  <c r="AB56" i="215"/>
  <c r="X53" i="219"/>
  <c r="Y53" i="219"/>
  <c r="Z53" i="219"/>
  <c r="AB53" i="219"/>
  <c r="X53" i="215"/>
  <c r="Y53" i="215"/>
  <c r="Z53" i="215"/>
  <c r="AB53" i="215"/>
  <c r="X53" i="213"/>
  <c r="X53" i="214"/>
  <c r="Y53" i="214"/>
  <c r="X53" i="217"/>
  <c r="Y53" i="217"/>
  <c r="Z53" i="217"/>
  <c r="AB53" i="217"/>
  <c r="X53" i="216"/>
  <c r="Y53" i="216"/>
  <c r="Z53" i="216"/>
  <c r="AB53" i="216"/>
  <c r="X53" i="180"/>
  <c r="X48" i="217"/>
  <c r="Y48" i="217"/>
  <c r="X48" i="180"/>
  <c r="Y48" i="180"/>
  <c r="Z48" i="180"/>
  <c r="AB48" i="180"/>
  <c r="X48" i="216"/>
  <c r="Y48" i="216"/>
  <c r="Z48" i="216"/>
  <c r="AB48" i="216"/>
  <c r="X48" i="219"/>
  <c r="X48" i="213"/>
  <c r="Y48" i="213"/>
  <c r="Z48" i="213"/>
  <c r="AB48" i="213"/>
  <c r="X48" i="215"/>
  <c r="Y48" i="215"/>
  <c r="Z48" i="215"/>
  <c r="AB48" i="215"/>
  <c r="X48" i="214"/>
  <c r="Y48" i="214"/>
  <c r="Z48" i="214"/>
  <c r="AB48" i="214"/>
  <c r="X16" i="219"/>
  <c r="X16" i="215"/>
  <c r="Y16" i="215"/>
  <c r="Z16" i="215"/>
  <c r="AB16" i="215"/>
  <c r="X16" i="213"/>
  <c r="Y16" i="213"/>
  <c r="Z16" i="213"/>
  <c r="AB16" i="213"/>
  <c r="X16" i="217"/>
  <c r="Y16" i="217"/>
  <c r="Z16" i="217"/>
  <c r="AB16" i="217"/>
  <c r="X16" i="216"/>
  <c r="X16" i="214"/>
  <c r="Y16" i="214"/>
  <c r="X16" i="180"/>
  <c r="Y16" i="180"/>
  <c r="Z16" i="180"/>
  <c r="AB16" i="180"/>
  <c r="AF16" i="180" s="1"/>
  <c r="X69" i="214"/>
  <c r="Y69" i="214"/>
  <c r="Z69" i="214"/>
  <c r="AB69" i="214"/>
  <c r="X69" i="216"/>
  <c r="X69" i="213"/>
  <c r="Y69" i="213"/>
  <c r="X69" i="215"/>
  <c r="Y69" i="215"/>
  <c r="Z69" i="215"/>
  <c r="AB69" i="215"/>
  <c r="X69" i="180"/>
  <c r="Y69" i="180"/>
  <c r="Z69" i="180"/>
  <c r="AB69" i="180"/>
  <c r="AD69" i="180" s="1"/>
  <c r="AE69" i="180" s="1"/>
  <c r="X69" i="219"/>
  <c r="X69" i="217"/>
  <c r="Y69" i="217"/>
  <c r="Z69" i="217"/>
  <c r="AB69" i="217"/>
  <c r="X61" i="219"/>
  <c r="Y61" i="219"/>
  <c r="Z61" i="219"/>
  <c r="AB61" i="219"/>
  <c r="X61" i="213"/>
  <c r="Y61" i="213"/>
  <c r="Z61" i="213"/>
  <c r="AB61" i="213"/>
  <c r="X61" i="214"/>
  <c r="X61" i="217"/>
  <c r="Y61" i="217"/>
  <c r="Z61" i="217"/>
  <c r="AB61" i="217"/>
  <c r="X61" i="215"/>
  <c r="Y61" i="215"/>
  <c r="Z61" i="215"/>
  <c r="AB61" i="215"/>
  <c r="X61" i="180"/>
  <c r="Y61" i="180"/>
  <c r="Z61" i="180"/>
  <c r="AB61" i="180"/>
  <c r="AF61" i="180" s="1"/>
  <c r="X61" i="216"/>
  <c r="X18" i="214"/>
  <c r="Y18" i="214"/>
  <c r="X18" i="219"/>
  <c r="Y18" i="219"/>
  <c r="Z18" i="219"/>
  <c r="AB18" i="219"/>
  <c r="X18" i="213"/>
  <c r="Y18" i="213"/>
  <c r="Z18" i="213"/>
  <c r="AB18" i="213"/>
  <c r="X18" i="180"/>
  <c r="X18" i="217"/>
  <c r="Y18" i="217"/>
  <c r="X18" i="215"/>
  <c r="Y18" i="215"/>
  <c r="Z18" i="215"/>
  <c r="AB18" i="215"/>
  <c r="X18" i="216"/>
  <c r="Y18" i="216"/>
  <c r="Z18" i="216"/>
  <c r="AB18" i="216"/>
  <c r="X39" i="214"/>
  <c r="X39" i="215"/>
  <c r="Y39" i="215"/>
  <c r="Z39" i="215"/>
  <c r="AB39" i="215"/>
  <c r="X39" i="217"/>
  <c r="Y39" i="217"/>
  <c r="Z39" i="217"/>
  <c r="AB39" i="217"/>
  <c r="X39" i="180"/>
  <c r="Y39" i="180"/>
  <c r="Z39" i="180"/>
  <c r="AB39" i="180"/>
  <c r="X39" i="216"/>
  <c r="X39" i="213"/>
  <c r="Y39" i="213"/>
  <c r="Z39" i="213"/>
  <c r="AB39" i="213"/>
  <c r="X39" i="219"/>
  <c r="Y39" i="219"/>
  <c r="Z39" i="219"/>
  <c r="AB39" i="219"/>
  <c r="X28" i="217"/>
  <c r="Y28" i="217"/>
  <c r="Z28" i="217"/>
  <c r="AB28" i="217"/>
  <c r="X28" i="215"/>
  <c r="X28" i="180"/>
  <c r="Y28" i="180"/>
  <c r="X28" i="219"/>
  <c r="Y28" i="219"/>
  <c r="Z28" i="219"/>
  <c r="AB28" i="219"/>
  <c r="X28" i="214"/>
  <c r="Y28" i="214"/>
  <c r="Z28" i="214"/>
  <c r="AB28" i="214"/>
  <c r="X28" i="213"/>
  <c r="X28" i="216"/>
  <c r="Y28" i="216"/>
  <c r="X43" i="216"/>
  <c r="Y43" i="216"/>
  <c r="Z43" i="216"/>
  <c r="AB43" i="216"/>
  <c r="X43" i="213"/>
  <c r="Y43" i="213"/>
  <c r="Z43" i="213"/>
  <c r="AB43" i="213"/>
  <c r="X43" i="219"/>
  <c r="X43" i="180"/>
  <c r="Y43" i="180"/>
  <c r="Z43" i="180"/>
  <c r="AB43" i="180"/>
  <c r="X43" i="217"/>
  <c r="Y43" i="217"/>
  <c r="Z43" i="217"/>
  <c r="AB43" i="217"/>
  <c r="X43" i="214"/>
  <c r="Y43" i="214"/>
  <c r="Z43" i="214"/>
  <c r="AB43" i="214"/>
  <c r="X43" i="215"/>
  <c r="X44" i="217"/>
  <c r="Y44" i="217"/>
  <c r="Z44" i="217"/>
  <c r="AB44" i="217"/>
  <c r="X44" i="219"/>
  <c r="Y44" i="219"/>
  <c r="Z44" i="219"/>
  <c r="AB44" i="219"/>
  <c r="X44" i="214"/>
  <c r="Y44" i="214"/>
  <c r="Z44" i="214"/>
  <c r="AB44" i="214"/>
  <c r="X44" i="216"/>
  <c r="Y44" i="216"/>
  <c r="Z44" i="216"/>
  <c r="AB44" i="216"/>
  <c r="X44" i="180"/>
  <c r="Y44" i="180"/>
  <c r="Z44" i="180"/>
  <c r="AB44" i="180"/>
  <c r="AF44" i="180" s="1"/>
  <c r="X44" i="213"/>
  <c r="Y44" i="213"/>
  <c r="Z44" i="213"/>
  <c r="AB44" i="213"/>
  <c r="X44" i="215"/>
  <c r="Y44" i="215"/>
  <c r="Z44" i="215"/>
  <c r="AB44" i="215"/>
  <c r="X62" i="217"/>
  <c r="Y62" i="217"/>
  <c r="Z62" i="217"/>
  <c r="AB62" i="217"/>
  <c r="X62" i="180"/>
  <c r="Y62" i="180"/>
  <c r="Z62" i="180"/>
  <c r="AB62" i="180"/>
  <c r="AD62" i="180" s="1"/>
  <c r="AE62" i="180" s="1"/>
  <c r="X62" i="213"/>
  <c r="Y62" i="213"/>
  <c r="Z62" i="213"/>
  <c r="AB62" i="213"/>
  <c r="X62" i="216"/>
  <c r="Y62" i="216"/>
  <c r="Z62" i="216"/>
  <c r="AB62" i="216"/>
  <c r="X62" i="214"/>
  <c r="Y62" i="214"/>
  <c r="Z62" i="214"/>
  <c r="AB62" i="214"/>
  <c r="X62" i="215"/>
  <c r="Y62" i="215"/>
  <c r="Z62" i="215"/>
  <c r="AB62" i="215"/>
  <c r="X62" i="219"/>
  <c r="Y62" i="219"/>
  <c r="Z62" i="219"/>
  <c r="AB62" i="219"/>
  <c r="X12" i="180"/>
  <c r="Y12" i="180"/>
  <c r="Z12" i="180"/>
  <c r="AB12" i="180"/>
  <c r="X12" i="215"/>
  <c r="Y12" i="215"/>
  <c r="Z12" i="215"/>
  <c r="AB12" i="215"/>
  <c r="X12" i="213"/>
  <c r="Y12" i="213"/>
  <c r="Z12" i="213"/>
  <c r="AB12" i="213"/>
  <c r="X12" i="214"/>
  <c r="Y12" i="214"/>
  <c r="Z12" i="214"/>
  <c r="AB12" i="214"/>
  <c r="X12" i="219"/>
  <c r="Y12" i="219"/>
  <c r="Z12" i="219"/>
  <c r="AB12" i="219"/>
  <c r="X12" i="217"/>
  <c r="Y12" i="217"/>
  <c r="Z12" i="217"/>
  <c r="AB12" i="217"/>
  <c r="X12" i="216"/>
  <c r="Y12" i="216"/>
  <c r="Z12" i="216"/>
  <c r="AB12" i="216"/>
  <c r="X54" i="180"/>
  <c r="Y54" i="180"/>
  <c r="Z54" i="180"/>
  <c r="AB54" i="180"/>
  <c r="AD54" i="180" s="1"/>
  <c r="AE54" i="180" s="1"/>
  <c r="X54" i="216"/>
  <c r="Y54" i="216"/>
  <c r="Z54" i="216"/>
  <c r="AB54" i="216"/>
  <c r="X54" i="215"/>
  <c r="Y54" i="215"/>
  <c r="Z54" i="215"/>
  <c r="AB54" i="215"/>
  <c r="X54" i="217"/>
  <c r="Y54" i="217"/>
  <c r="Z54" i="217"/>
  <c r="AB54" i="217"/>
  <c r="X54" i="214"/>
  <c r="Y54" i="214"/>
  <c r="Z54" i="214"/>
  <c r="AB54" i="214"/>
  <c r="X54" i="219"/>
  <c r="Y54" i="219"/>
  <c r="Z54" i="219"/>
  <c r="AB54" i="219"/>
  <c r="X54" i="213"/>
  <c r="Y54" i="213"/>
  <c r="Z54" i="213"/>
  <c r="AB54" i="213"/>
  <c r="X70" i="217"/>
  <c r="Y70" i="217"/>
  <c r="Z70" i="217"/>
  <c r="AB70" i="217"/>
  <c r="X70" i="215"/>
  <c r="Y70" i="215"/>
  <c r="Z70" i="215"/>
  <c r="AB70" i="215"/>
  <c r="X70" i="216"/>
  <c r="Y70" i="216"/>
  <c r="Z70" i="216"/>
  <c r="AB70" i="216"/>
  <c r="X70" i="180"/>
  <c r="Y70" i="180"/>
  <c r="Z70" i="180"/>
  <c r="AB70" i="180"/>
  <c r="X70" i="219"/>
  <c r="Y70" i="219"/>
  <c r="Z70" i="219"/>
  <c r="AB70" i="219"/>
  <c r="X70" i="214"/>
  <c r="Y70" i="214"/>
  <c r="Z70" i="214"/>
  <c r="AB70" i="214"/>
  <c r="X70" i="213"/>
  <c r="Y70" i="213"/>
  <c r="Z70" i="213"/>
  <c r="AB70" i="213"/>
  <c r="X67" i="216"/>
  <c r="Y67" i="216"/>
  <c r="Z67" i="216"/>
  <c r="AB67" i="216"/>
  <c r="X67" i="219"/>
  <c r="Y67" i="219"/>
  <c r="Z67" i="219"/>
  <c r="AB67" i="219"/>
  <c r="X67" i="214"/>
  <c r="Y67" i="214"/>
  <c r="Z67" i="214"/>
  <c r="AB67" i="214"/>
  <c r="X67" i="180"/>
  <c r="Y67" i="180"/>
  <c r="Z67" i="180"/>
  <c r="AB67" i="180"/>
  <c r="X67" i="217"/>
  <c r="Y67" i="217"/>
  <c r="Z67" i="217"/>
  <c r="AB67" i="217"/>
  <c r="X67" i="213"/>
  <c r="Y67" i="213"/>
  <c r="Z67" i="213"/>
  <c r="AB67" i="213"/>
  <c r="X67" i="215"/>
  <c r="Y67" i="215"/>
  <c r="Z67" i="215"/>
  <c r="AB67" i="215"/>
  <c r="X38" i="214"/>
  <c r="Y38" i="214"/>
  <c r="Z38" i="214"/>
  <c r="AB38" i="214"/>
  <c r="X38" i="216"/>
  <c r="Y38" i="216"/>
  <c r="Z38" i="216"/>
  <c r="AB38" i="216"/>
  <c r="X38" i="213"/>
  <c r="Y38" i="213"/>
  <c r="Z38" i="213"/>
  <c r="AB38" i="213"/>
  <c r="X38" i="215"/>
  <c r="Y38" i="215"/>
  <c r="Z38" i="215"/>
  <c r="AB38" i="215"/>
  <c r="X38" i="217"/>
  <c r="Y38" i="217"/>
  <c r="Z38" i="217"/>
  <c r="AB38" i="217"/>
  <c r="X38" i="219"/>
  <c r="Y38" i="219"/>
  <c r="Z38" i="219"/>
  <c r="AB38" i="219"/>
  <c r="X38" i="180"/>
  <c r="Y38" i="180"/>
  <c r="Z38" i="180"/>
  <c r="AB38" i="180"/>
  <c r="AD38" i="180" s="1"/>
  <c r="AE38" i="180" s="1"/>
  <c r="X30" i="216"/>
  <c r="Y30" i="216"/>
  <c r="Z30" i="216"/>
  <c r="AB30" i="216"/>
  <c r="X30" i="219"/>
  <c r="Y30" i="219"/>
  <c r="Z30" i="219"/>
  <c r="AB30" i="219"/>
  <c r="X30" i="215"/>
  <c r="Y30" i="215"/>
  <c r="Z30" i="215"/>
  <c r="AB30" i="215"/>
  <c r="X30" i="180"/>
  <c r="Y30" i="180"/>
  <c r="Z30" i="180"/>
  <c r="AB30" i="180"/>
  <c r="AF30" i="180" s="1"/>
  <c r="X30" i="213"/>
  <c r="Y30" i="213"/>
  <c r="Z30" i="213"/>
  <c r="AB30" i="213"/>
  <c r="X30" i="217"/>
  <c r="Y30" i="217"/>
  <c r="Z30" i="217"/>
  <c r="AB30" i="217"/>
  <c r="X30" i="214"/>
  <c r="Y30" i="214"/>
  <c r="Z30" i="214"/>
  <c r="AB30" i="214"/>
  <c r="AI8" i="46"/>
  <c r="X75" i="216"/>
  <c r="Y75" i="216"/>
  <c r="X75" i="214"/>
  <c r="Y75" i="214"/>
  <c r="X75" i="217"/>
  <c r="X75" i="180"/>
  <c r="X75" i="213"/>
  <c r="X75" i="219"/>
  <c r="X75" i="215"/>
  <c r="X17" i="214"/>
  <c r="X17" i="216"/>
  <c r="X17" i="213"/>
  <c r="X17" i="215"/>
  <c r="X17" i="180"/>
  <c r="X17" i="219"/>
  <c r="X17" i="217"/>
  <c r="X34" i="214"/>
  <c r="X34" i="216"/>
  <c r="X34" i="217"/>
  <c r="X34" i="180"/>
  <c r="X34" i="219"/>
  <c r="X34" i="215"/>
  <c r="X34" i="213"/>
  <c r="X50" i="216"/>
  <c r="X50" i="214"/>
  <c r="X50" i="180"/>
  <c r="X50" i="217"/>
  <c r="X50" i="219"/>
  <c r="X50" i="213"/>
  <c r="X50" i="215"/>
  <c r="X10" i="217"/>
  <c r="X10" i="215"/>
  <c r="X10" i="214"/>
  <c r="X10" i="180"/>
  <c r="X10" i="219"/>
  <c r="X10" i="213"/>
  <c r="X10" i="216"/>
  <c r="X27" i="217"/>
  <c r="X27" i="214"/>
  <c r="X27" i="180"/>
  <c r="X27" i="213"/>
  <c r="X27" i="216"/>
  <c r="X27" i="219"/>
  <c r="X27" i="215"/>
  <c r="X37" i="215"/>
  <c r="X37" i="214"/>
  <c r="X37" i="216"/>
  <c r="X37" i="219"/>
  <c r="X37" i="213"/>
  <c r="X37" i="180"/>
  <c r="X37" i="217"/>
  <c r="X49" i="214"/>
  <c r="X49" i="219"/>
  <c r="X49" i="215"/>
  <c r="X49" i="213"/>
  <c r="X49" i="180"/>
  <c r="X49" i="217"/>
  <c r="X49" i="216"/>
  <c r="X20" i="214"/>
  <c r="X20" i="216"/>
  <c r="X20" i="213"/>
  <c r="X20" i="215"/>
  <c r="X20" i="180"/>
  <c r="X20" i="217"/>
  <c r="X20" i="219"/>
  <c r="X72" i="216"/>
  <c r="X72" i="215"/>
  <c r="X72" i="213"/>
  <c r="X72" i="219"/>
  <c r="X72" i="214"/>
  <c r="X72" i="217"/>
  <c r="X72" i="180"/>
  <c r="X33" i="219"/>
  <c r="X33" i="216"/>
  <c r="X33" i="215"/>
  <c r="X33" i="217"/>
  <c r="X33" i="180"/>
  <c r="X33" i="214"/>
  <c r="X33" i="213"/>
  <c r="X51" i="219"/>
  <c r="X51" i="216"/>
  <c r="X51" i="215"/>
  <c r="X51" i="180"/>
  <c r="X51" i="214"/>
  <c r="X51" i="213"/>
  <c r="X51" i="217"/>
  <c r="X68" i="216"/>
  <c r="X68" i="219"/>
  <c r="X68" i="213"/>
  <c r="X68" i="214"/>
  <c r="X68" i="217"/>
  <c r="X68" i="180"/>
  <c r="X68" i="215"/>
  <c r="X60" i="219"/>
  <c r="X60" i="213"/>
  <c r="X60" i="216"/>
  <c r="X60" i="215"/>
  <c r="X60" i="217"/>
  <c r="X60" i="214"/>
  <c r="X60" i="180"/>
  <c r="X58" i="216"/>
  <c r="X58" i="213"/>
  <c r="X58" i="180"/>
  <c r="X58" i="217"/>
  <c r="X58" i="214"/>
  <c r="X58" i="219"/>
  <c r="X58" i="215"/>
  <c r="X8" i="214"/>
  <c r="X8" i="215"/>
  <c r="X8" i="180"/>
  <c r="X8" i="217"/>
  <c r="X8" i="213"/>
  <c r="X8" i="219"/>
  <c r="X8" i="216"/>
  <c r="X73" i="214"/>
  <c r="X73" i="180"/>
  <c r="X73" i="215"/>
  <c r="X73" i="213"/>
  <c r="X73" i="219"/>
  <c r="X73" i="217"/>
  <c r="X73" i="216"/>
  <c r="X74" i="180"/>
  <c r="Y74" i="180"/>
  <c r="Z74" i="180"/>
  <c r="AB74" i="180"/>
  <c r="X74" i="217"/>
  <c r="Y74" i="217"/>
  <c r="Z74" i="217"/>
  <c r="AB74" i="217"/>
  <c r="AD74" i="217"/>
  <c r="AE74" i="217"/>
  <c r="X74" i="219"/>
  <c r="Y74" i="219"/>
  <c r="Z74" i="219"/>
  <c r="AB74" i="219"/>
  <c r="AF74" i="219"/>
  <c r="X74" i="213"/>
  <c r="Y74" i="213"/>
  <c r="Z74" i="213"/>
  <c r="AB74" i="213"/>
  <c r="X74" i="216"/>
  <c r="Y74" i="216"/>
  <c r="Z74" i="216"/>
  <c r="AB74" i="216"/>
  <c r="AF74" i="216"/>
  <c r="X74" i="215"/>
  <c r="Y74" i="215"/>
  <c r="Z74" i="215"/>
  <c r="AB74" i="215"/>
  <c r="X74" i="214"/>
  <c r="Y74" i="214"/>
  <c r="Z74" i="214"/>
  <c r="AB74" i="214"/>
  <c r="X64" i="214"/>
  <c r="Y64" i="214"/>
  <c r="Z64" i="214"/>
  <c r="AB64" i="214"/>
  <c r="X64" i="213"/>
  <c r="Y64" i="213"/>
  <c r="Z64" i="213"/>
  <c r="AB64" i="213"/>
  <c r="X64" i="219"/>
  <c r="Y64" i="219"/>
  <c r="Z64" i="219"/>
  <c r="AB64" i="219"/>
  <c r="X64" i="215"/>
  <c r="Y64" i="215"/>
  <c r="Z64" i="215"/>
  <c r="AB64" i="215"/>
  <c r="AF64" i="215"/>
  <c r="X64" i="216"/>
  <c r="Y64" i="216"/>
  <c r="Z64" i="216"/>
  <c r="AB64" i="216"/>
  <c r="AD64" i="216"/>
  <c r="AE64" i="216"/>
  <c r="X64" i="217"/>
  <c r="Y64" i="217"/>
  <c r="Z64" i="217"/>
  <c r="AB64" i="217"/>
  <c r="X64" i="180"/>
  <c r="Y64" i="180"/>
  <c r="Z64" i="180"/>
  <c r="AB64" i="180"/>
  <c r="X25" i="219"/>
  <c r="Y25" i="219"/>
  <c r="Z25" i="219"/>
  <c r="AB25" i="219"/>
  <c r="X25" i="215"/>
  <c r="Y25" i="215"/>
  <c r="Z25" i="215"/>
  <c r="AB25" i="215"/>
  <c r="X25" i="180"/>
  <c r="Y25" i="180"/>
  <c r="Z25" i="180"/>
  <c r="AB25" i="180"/>
  <c r="X25" i="217"/>
  <c r="Y25" i="217"/>
  <c r="Z25" i="217"/>
  <c r="AB25" i="217"/>
  <c r="X25" i="214"/>
  <c r="Y25" i="214"/>
  <c r="Z25" i="214"/>
  <c r="AB25" i="214"/>
  <c r="X25" i="216"/>
  <c r="Y25" i="216"/>
  <c r="Z25" i="216"/>
  <c r="AB25" i="216"/>
  <c r="X25" i="213"/>
  <c r="Y25" i="213"/>
  <c r="Z25" i="213"/>
  <c r="AB25" i="213"/>
  <c r="AD25" i="213"/>
  <c r="AE25" i="213"/>
  <c r="X57" i="216"/>
  <c r="Y57" i="216"/>
  <c r="Z57" i="216"/>
  <c r="AB57" i="216"/>
  <c r="X57" i="214"/>
  <c r="Y57" i="214"/>
  <c r="Z57" i="214"/>
  <c r="AB57" i="214"/>
  <c r="X57" i="219"/>
  <c r="Y57" i="219"/>
  <c r="Z57" i="219"/>
  <c r="AB57" i="219"/>
  <c r="AF57" i="219"/>
  <c r="X57" i="215"/>
  <c r="Y57" i="215"/>
  <c r="Z57" i="215"/>
  <c r="AB57" i="215"/>
  <c r="X57" i="217"/>
  <c r="Y57" i="217"/>
  <c r="Z57" i="217"/>
  <c r="AB57" i="217"/>
  <c r="AF57" i="217"/>
  <c r="X57" i="213"/>
  <c r="Y57" i="213"/>
  <c r="Z57" i="213"/>
  <c r="AB57" i="213"/>
  <c r="X57" i="180"/>
  <c r="Y57" i="180"/>
  <c r="Z57" i="180"/>
  <c r="AB57" i="180"/>
  <c r="X47" i="216"/>
  <c r="Y47" i="216"/>
  <c r="Z47" i="216"/>
  <c r="AB47" i="216"/>
  <c r="AD47" i="216"/>
  <c r="AE47" i="216"/>
  <c r="X47" i="180"/>
  <c r="Y47" i="180"/>
  <c r="Z47" i="180"/>
  <c r="AB47" i="180"/>
  <c r="X47" i="219"/>
  <c r="Y47" i="219"/>
  <c r="Z47" i="219"/>
  <c r="AB47" i="219"/>
  <c r="X47" i="217"/>
  <c r="Y47" i="217"/>
  <c r="Z47" i="217"/>
  <c r="AB47" i="217"/>
  <c r="X47" i="213"/>
  <c r="Y47" i="213"/>
  <c r="Z47" i="213"/>
  <c r="AB47" i="213"/>
  <c r="X47" i="214"/>
  <c r="Y47" i="214"/>
  <c r="Z47" i="214"/>
  <c r="AB47" i="214"/>
  <c r="X47" i="215"/>
  <c r="Y47" i="215"/>
  <c r="Z47" i="215"/>
  <c r="AB47" i="215"/>
  <c r="AD47" i="215"/>
  <c r="AE47" i="215"/>
  <c r="X63" i="180"/>
  <c r="Y63" i="180"/>
  <c r="Z63" i="180"/>
  <c r="AB63" i="180"/>
  <c r="X63" i="214"/>
  <c r="Y63" i="214"/>
  <c r="Z63" i="214"/>
  <c r="AB63" i="214"/>
  <c r="X63" i="213"/>
  <c r="Y63" i="213"/>
  <c r="Z63" i="213"/>
  <c r="AB63" i="213"/>
  <c r="AD63" i="213"/>
  <c r="AE63" i="213"/>
  <c r="X63" i="219"/>
  <c r="Y63" i="219"/>
  <c r="Z63" i="219"/>
  <c r="AB63" i="219"/>
  <c r="X63" i="215"/>
  <c r="Y63" i="215"/>
  <c r="Z63" i="215"/>
  <c r="AB63" i="215"/>
  <c r="AF63" i="215"/>
  <c r="X63" i="217"/>
  <c r="Y63" i="217"/>
  <c r="Z63" i="217"/>
  <c r="AB63" i="217"/>
  <c r="X63" i="216"/>
  <c r="Y63" i="216"/>
  <c r="Z63" i="216"/>
  <c r="AB63" i="216"/>
  <c r="X31" i="215"/>
  <c r="Y31" i="215"/>
  <c r="Z31" i="215"/>
  <c r="AB31" i="215"/>
  <c r="X31" i="180"/>
  <c r="Y31" i="180"/>
  <c r="Z31" i="180"/>
  <c r="AB31" i="180"/>
  <c r="X31" i="214"/>
  <c r="Y31" i="214"/>
  <c r="Z31" i="214"/>
  <c r="AB31" i="214"/>
  <c r="X31" i="216"/>
  <c r="Y31" i="216"/>
  <c r="Z31" i="216"/>
  <c r="AB31" i="216"/>
  <c r="X31" i="217"/>
  <c r="Y31" i="217"/>
  <c r="Z31" i="217"/>
  <c r="AB31" i="217"/>
  <c r="X31" i="213"/>
  <c r="Y31" i="213"/>
  <c r="Z31" i="213"/>
  <c r="AB31" i="213"/>
  <c r="AF31" i="213"/>
  <c r="X31" i="219"/>
  <c r="Y31" i="219"/>
  <c r="Z31" i="219"/>
  <c r="AB31" i="219"/>
  <c r="AX55" i="197"/>
  <c r="AY55" i="197"/>
  <c r="AD31" i="213"/>
  <c r="AE31" i="213"/>
  <c r="AF63" i="213"/>
  <c r="AD57" i="217"/>
  <c r="AE57" i="217"/>
  <c r="AF25" i="213"/>
  <c r="AX39" i="197"/>
  <c r="AY39" i="197"/>
  <c r="AX65" i="197"/>
  <c r="AY65" i="197"/>
  <c r="AX69" i="197"/>
  <c r="AY69" i="197"/>
  <c r="AX53" i="197"/>
  <c r="AY53" i="197"/>
  <c r="AF30" i="214"/>
  <c r="AD30" i="214"/>
  <c r="AE30" i="214"/>
  <c r="AD30" i="215"/>
  <c r="AE30" i="215"/>
  <c r="AF30" i="215"/>
  <c r="AD38" i="215"/>
  <c r="AE38" i="215"/>
  <c r="AF38" i="215"/>
  <c r="AF70" i="213"/>
  <c r="AD70" i="213"/>
  <c r="AE70" i="213"/>
  <c r="AD70" i="216"/>
  <c r="AE70" i="216"/>
  <c r="AF70" i="216"/>
  <c r="AF54" i="214"/>
  <c r="AD54" i="214"/>
  <c r="AE54" i="214"/>
  <c r="AF54" i="180"/>
  <c r="AF12" i="214"/>
  <c r="AD12" i="214"/>
  <c r="AE12" i="214"/>
  <c r="AF62" i="215"/>
  <c r="AD62" i="215"/>
  <c r="AE62" i="215"/>
  <c r="AF62" i="180"/>
  <c r="AF44" i="216"/>
  <c r="AD44" i="216"/>
  <c r="AE44" i="216"/>
  <c r="AX44" i="197"/>
  <c r="AY44" i="197"/>
  <c r="AD43" i="214"/>
  <c r="AE43" i="214"/>
  <c r="AF43" i="214"/>
  <c r="AD43" i="213"/>
  <c r="AE43" i="213"/>
  <c r="AF43" i="213"/>
  <c r="AD39" i="180"/>
  <c r="AE39" i="180" s="1"/>
  <c r="AF39" i="180"/>
  <c r="AF61" i="215"/>
  <c r="AD61" i="215"/>
  <c r="AE61" i="215"/>
  <c r="AD61" i="219"/>
  <c r="AE61" i="219"/>
  <c r="AF61" i="219"/>
  <c r="AF69" i="180"/>
  <c r="AD69" i="214"/>
  <c r="AE69" i="214"/>
  <c r="AF69" i="214"/>
  <c r="AD48" i="214"/>
  <c r="AE48" i="214"/>
  <c r="AF48" i="214"/>
  <c r="AD48" i="216"/>
  <c r="AE48" i="216"/>
  <c r="AF48" i="216"/>
  <c r="AD71" i="213"/>
  <c r="AE71" i="213"/>
  <c r="AF71" i="213"/>
  <c r="AD14" i="219"/>
  <c r="AE14" i="219"/>
  <c r="AF14" i="219"/>
  <c r="AD14" i="214"/>
  <c r="AE14" i="214"/>
  <c r="AF14" i="214"/>
  <c r="AD13" i="219"/>
  <c r="AE13" i="219"/>
  <c r="AF13" i="219"/>
  <c r="AF55" i="180"/>
  <c r="AD55" i="180"/>
  <c r="AE55" i="180" s="1"/>
  <c r="AF41" i="215"/>
  <c r="AD41" i="215"/>
  <c r="AE41" i="215"/>
  <c r="AF41" i="213"/>
  <c r="AD41" i="213"/>
  <c r="AE41" i="213"/>
  <c r="AF65" i="215"/>
  <c r="AD65" i="215"/>
  <c r="AE65" i="215"/>
  <c r="AD65" i="217"/>
  <c r="AE65" i="217"/>
  <c r="AF65" i="217"/>
  <c r="AF46" i="219"/>
  <c r="AD46" i="219"/>
  <c r="AE46" i="219"/>
  <c r="AF52" i="217"/>
  <c r="AD52" i="217"/>
  <c r="AE52" i="217"/>
  <c r="AD52" i="180"/>
  <c r="AE52" i="180" s="1"/>
  <c r="AF52" i="180"/>
  <c r="AF26" i="217"/>
  <c r="AD26" i="217"/>
  <c r="AE26" i="217"/>
  <c r="AD26" i="213"/>
  <c r="AE26" i="213"/>
  <c r="AF26" i="213"/>
  <c r="AD36" i="215"/>
  <c r="AE36" i="215"/>
  <c r="AF36" i="215"/>
  <c r="AD36" i="217"/>
  <c r="AE36" i="217"/>
  <c r="AF36" i="217"/>
  <c r="AD9" i="215"/>
  <c r="AE9" i="215"/>
  <c r="AF9" i="215"/>
  <c r="AF9" i="217"/>
  <c r="AD9" i="217"/>
  <c r="AE9" i="217"/>
  <c r="AF24" i="216"/>
  <c r="AD24" i="216"/>
  <c r="AE24" i="216"/>
  <c r="AD24" i="214"/>
  <c r="AE24" i="214"/>
  <c r="AF24" i="214"/>
  <c r="AF59" i="217"/>
  <c r="AD59" i="217"/>
  <c r="AE59" i="217"/>
  <c r="AF59" i="216"/>
  <c r="AD59" i="216"/>
  <c r="AE59" i="216"/>
  <c r="AF22" i="215"/>
  <c r="AD22" i="215"/>
  <c r="AE22" i="215"/>
  <c r="AF22" i="216"/>
  <c r="AD22" i="216"/>
  <c r="AE22" i="216"/>
  <c r="AF32" i="214"/>
  <c r="AD32" i="214"/>
  <c r="AE32" i="214"/>
  <c r="AF32" i="213"/>
  <c r="AD32" i="213"/>
  <c r="AE32" i="213"/>
  <c r="AD45" i="215"/>
  <c r="AE45" i="215"/>
  <c r="AF45" i="215"/>
  <c r="AF45" i="180"/>
  <c r="AD45" i="180"/>
  <c r="AE45" i="180"/>
  <c r="AD19" i="215"/>
  <c r="AE19" i="215"/>
  <c r="AF19" i="215"/>
  <c r="AF35" i="215"/>
  <c r="AD35" i="215"/>
  <c r="AE35" i="215"/>
  <c r="AD35" i="180"/>
  <c r="AE35" i="180"/>
  <c r="AF35" i="180"/>
  <c r="AF66" i="215"/>
  <c r="AD66" i="215"/>
  <c r="AE66" i="215"/>
  <c r="AF66" i="219"/>
  <c r="AD66" i="219"/>
  <c r="AE66" i="219"/>
  <c r="AF31" i="217"/>
  <c r="AD31" i="217"/>
  <c r="AE31" i="217"/>
  <c r="AD31" i="215"/>
  <c r="AE31" i="215"/>
  <c r="AF31" i="215"/>
  <c r="AF63" i="217"/>
  <c r="AD63" i="217"/>
  <c r="AE63" i="217"/>
  <c r="AF47" i="216"/>
  <c r="AD57" i="215"/>
  <c r="AE57" i="215"/>
  <c r="AF57" i="215"/>
  <c r="AF25" i="216"/>
  <c r="AD25" i="216"/>
  <c r="AE25" i="216"/>
  <c r="AD25" i="215"/>
  <c r="AE25" i="215"/>
  <c r="AF25" i="215"/>
  <c r="AD64" i="217"/>
  <c r="AE64" i="217"/>
  <c r="AF64" i="217"/>
  <c r="AF64" i="213"/>
  <c r="AD64" i="213"/>
  <c r="AE64" i="213"/>
  <c r="AD74" i="214"/>
  <c r="AE74" i="214"/>
  <c r="AF74" i="214"/>
  <c r="AD74" i="219"/>
  <c r="AE74" i="219"/>
  <c r="AD30" i="217"/>
  <c r="AE30" i="217"/>
  <c r="AF30" i="217"/>
  <c r="AF30" i="219"/>
  <c r="AD30" i="219"/>
  <c r="AE30" i="219"/>
  <c r="AF38" i="180"/>
  <c r="AD38" i="213"/>
  <c r="AE38" i="213"/>
  <c r="AF38" i="213"/>
  <c r="AD67" i="215"/>
  <c r="AE67" i="215"/>
  <c r="AF67" i="215"/>
  <c r="AD67" i="214"/>
  <c r="AE67" i="214"/>
  <c r="AF67" i="214"/>
  <c r="AD70" i="214"/>
  <c r="AE70" i="214"/>
  <c r="AF70" i="214"/>
  <c r="AD70" i="215"/>
  <c r="AE70" i="215"/>
  <c r="AF70" i="215"/>
  <c r="AF54" i="217"/>
  <c r="AD54" i="217"/>
  <c r="AE54" i="217"/>
  <c r="AD12" i="216"/>
  <c r="AE12" i="216"/>
  <c r="AF12" i="216"/>
  <c r="AD12" i="213"/>
  <c r="AE12" i="213"/>
  <c r="AF12" i="213"/>
  <c r="AD62" i="214"/>
  <c r="AE62" i="214"/>
  <c r="AF62" i="214"/>
  <c r="AD62" i="217"/>
  <c r="AE62" i="217"/>
  <c r="AF62" i="217"/>
  <c r="AF44" i="215"/>
  <c r="AD44" i="215"/>
  <c r="AE44" i="215"/>
  <c r="AD44" i="214"/>
  <c r="AE44" i="214"/>
  <c r="AF44" i="214"/>
  <c r="AF43" i="217"/>
  <c r="AD43" i="217"/>
  <c r="AE43" i="217"/>
  <c r="AF43" i="216"/>
  <c r="AD43" i="216"/>
  <c r="AE43" i="216"/>
  <c r="AD39" i="219"/>
  <c r="AE39" i="219"/>
  <c r="AF39" i="219"/>
  <c r="AF39" i="217"/>
  <c r="AD39" i="217"/>
  <c r="AE39" i="217"/>
  <c r="AD18" i="216"/>
  <c r="AE18" i="216"/>
  <c r="AF18" i="216"/>
  <c r="AD18" i="213"/>
  <c r="AE18" i="213"/>
  <c r="AF18" i="213"/>
  <c r="AF61" i="217"/>
  <c r="AD61" i="217"/>
  <c r="AE61" i="217"/>
  <c r="X23" i="213"/>
  <c r="Y23" i="213"/>
  <c r="Z23" i="213"/>
  <c r="AB23" i="213"/>
  <c r="X23" i="215"/>
  <c r="Y23" i="215"/>
  <c r="Z23" i="215"/>
  <c r="AB23" i="215"/>
  <c r="X23" i="216"/>
  <c r="Y23" i="216"/>
  <c r="Z23" i="216"/>
  <c r="AB23" i="216"/>
  <c r="X23" i="217"/>
  <c r="Y23" i="217"/>
  <c r="Z23" i="217"/>
  <c r="AB23" i="217"/>
  <c r="X23" i="214"/>
  <c r="Y23" i="214"/>
  <c r="Z23" i="214"/>
  <c r="AB23" i="214"/>
  <c r="X23" i="219"/>
  <c r="Y23" i="219"/>
  <c r="Z23" i="219"/>
  <c r="AB23" i="219"/>
  <c r="X23" i="180"/>
  <c r="Y23" i="180"/>
  <c r="Z23" i="180"/>
  <c r="AB23" i="180"/>
  <c r="AF69" i="215"/>
  <c r="AD69" i="215"/>
  <c r="AE69" i="215"/>
  <c r="AF16" i="217"/>
  <c r="AD16" i="217"/>
  <c r="AE16" i="217"/>
  <c r="AD48" i="215"/>
  <c r="AE48" i="215"/>
  <c r="AF48" i="215"/>
  <c r="AD48" i="180"/>
  <c r="AE48" i="180" s="1"/>
  <c r="AF48" i="180"/>
  <c r="AF53" i="216"/>
  <c r="AD53" i="216"/>
  <c r="AE53" i="216"/>
  <c r="AF53" i="215"/>
  <c r="AD53" i="215"/>
  <c r="AE53" i="215"/>
  <c r="AD56" i="213"/>
  <c r="AE56" i="213"/>
  <c r="AF56" i="213"/>
  <c r="AD11" i="217"/>
  <c r="AE11" i="217"/>
  <c r="AF11" i="217"/>
  <c r="AF71" i="219"/>
  <c r="AD71" i="219"/>
  <c r="AE71" i="219"/>
  <c r="AF71" i="215"/>
  <c r="AD71" i="215"/>
  <c r="AE71" i="215"/>
  <c r="AF14" i="216"/>
  <c r="AD14" i="216"/>
  <c r="AE14" i="216"/>
  <c r="AF13" i="216"/>
  <c r="AD13" i="216"/>
  <c r="AE13" i="216"/>
  <c r="AF13" i="215"/>
  <c r="AD13" i="215"/>
  <c r="AE13" i="215"/>
  <c r="AD55" i="216"/>
  <c r="AE55" i="216"/>
  <c r="AF55" i="216"/>
  <c r="AD55" i="213"/>
  <c r="AE55" i="213"/>
  <c r="AF55" i="213"/>
  <c r="AD41" i="180"/>
  <c r="AE41" i="180" s="1"/>
  <c r="AF41" i="180"/>
  <c r="AD41" i="219"/>
  <c r="AE41" i="219"/>
  <c r="AF41" i="219"/>
  <c r="AF65" i="216"/>
  <c r="AD65" i="216"/>
  <c r="AE65" i="216"/>
  <c r="AF46" i="180"/>
  <c r="AD46" i="180"/>
  <c r="AE46" i="180" s="1"/>
  <c r="AD46" i="213"/>
  <c r="AE46" i="213"/>
  <c r="AF46" i="213"/>
  <c r="AD52" i="215"/>
  <c r="AE52" i="215"/>
  <c r="AF52" i="215"/>
  <c r="AD26" i="219"/>
  <c r="AE26" i="219"/>
  <c r="AF26" i="219"/>
  <c r="AF26" i="215"/>
  <c r="AD26" i="215"/>
  <c r="AE26" i="215"/>
  <c r="AF36" i="213"/>
  <c r="AD36" i="213"/>
  <c r="AE36" i="213"/>
  <c r="AF36" i="180"/>
  <c r="AF9" i="219"/>
  <c r="AD9" i="219"/>
  <c r="AE9" i="219"/>
  <c r="AD9" i="180"/>
  <c r="AE9" i="180" s="1"/>
  <c r="AF9" i="180"/>
  <c r="AD24" i="180"/>
  <c r="AE24" i="180"/>
  <c r="AF24" i="180"/>
  <c r="AD24" i="219"/>
  <c r="AE24" i="219"/>
  <c r="AF24" i="219"/>
  <c r="AF59" i="180"/>
  <c r="AD59" i="180"/>
  <c r="AE59" i="180" s="1"/>
  <c r="AF22" i="180"/>
  <c r="AD22" i="180"/>
  <c r="AE22" i="180" s="1"/>
  <c r="AF32" i="215"/>
  <c r="AD32" i="215"/>
  <c r="AE32" i="215"/>
  <c r="AF45" i="214"/>
  <c r="AD45" i="214"/>
  <c r="AE45" i="214"/>
  <c r="AF45" i="217"/>
  <c r="AD45" i="217"/>
  <c r="AE45" i="217"/>
  <c r="AF19" i="217"/>
  <c r="AD19" i="217"/>
  <c r="AE19" i="217"/>
  <c r="AF19" i="214"/>
  <c r="AD19" i="214"/>
  <c r="AE19" i="214"/>
  <c r="AX12" i="197"/>
  <c r="AY12" i="197"/>
  <c r="AF35" i="219"/>
  <c r="AD35" i="219"/>
  <c r="AE35" i="219"/>
  <c r="AF35" i="217"/>
  <c r="AD35" i="217"/>
  <c r="AE35" i="217"/>
  <c r="AD66" i="213"/>
  <c r="AE66" i="213"/>
  <c r="AF66" i="213"/>
  <c r="AD29" i="215"/>
  <c r="AE29" i="215"/>
  <c r="AF29" i="215"/>
  <c r="AF29" i="213"/>
  <c r="AD29" i="213"/>
  <c r="AE29" i="213"/>
  <c r="X15" i="217"/>
  <c r="Y15" i="217"/>
  <c r="Z15" i="217"/>
  <c r="AB15" i="217"/>
  <c r="X15" i="216"/>
  <c r="Y15" i="216"/>
  <c r="Z15" i="216"/>
  <c r="AB15" i="216"/>
  <c r="X15" i="219"/>
  <c r="Y15" i="219"/>
  <c r="Z15" i="219"/>
  <c r="AB15" i="219"/>
  <c r="X15" i="213"/>
  <c r="Y15" i="213"/>
  <c r="Z15" i="213"/>
  <c r="AB15" i="213"/>
  <c r="X15" i="215"/>
  <c r="Y15" i="215"/>
  <c r="Z15" i="215"/>
  <c r="AB15" i="215"/>
  <c r="X15" i="180"/>
  <c r="Y15" i="180"/>
  <c r="Z15" i="180"/>
  <c r="AB15" i="180"/>
  <c r="AD15" i="180" s="1"/>
  <c r="AE15" i="180" s="1"/>
  <c r="X15" i="214"/>
  <c r="Y15" i="214"/>
  <c r="Z15" i="214"/>
  <c r="AB15" i="214"/>
  <c r="AD31" i="216"/>
  <c r="AE31" i="216"/>
  <c r="AF31" i="216"/>
  <c r="AD63" i="215"/>
  <c r="AE63" i="215"/>
  <c r="AD57" i="219"/>
  <c r="AE57" i="219"/>
  <c r="AX25" i="197"/>
  <c r="AY25" i="197"/>
  <c r="AF25" i="214"/>
  <c r="AD25" i="214"/>
  <c r="AE25" i="214"/>
  <c r="AD25" i="219"/>
  <c r="AE25" i="219"/>
  <c r="AF25" i="219"/>
  <c r="AX17" i="197"/>
  <c r="AY17" i="197"/>
  <c r="AX64" i="197"/>
  <c r="AY64" i="197"/>
  <c r="AF64" i="216"/>
  <c r="AD64" i="214"/>
  <c r="AE64" i="214"/>
  <c r="AF64" i="214"/>
  <c r="AD74" i="215"/>
  <c r="AE74" i="215"/>
  <c r="AF74" i="215"/>
  <c r="AF74" i="217"/>
  <c r="AX45" i="197"/>
  <c r="AY45" i="197"/>
  <c r="AD30" i="213"/>
  <c r="AE30" i="213"/>
  <c r="AF30" i="213"/>
  <c r="AD30" i="216"/>
  <c r="AE30" i="216"/>
  <c r="AF30" i="216"/>
  <c r="AF38" i="219"/>
  <c r="AD38" i="219"/>
  <c r="AE38" i="219"/>
  <c r="AD38" i="216"/>
  <c r="AE38" i="216"/>
  <c r="AF38" i="216"/>
  <c r="AD67" i="213"/>
  <c r="AE67" i="213"/>
  <c r="AF67" i="213"/>
  <c r="AF67" i="219"/>
  <c r="AD67" i="219"/>
  <c r="AE67" i="219"/>
  <c r="AF70" i="219"/>
  <c r="AD70" i="219"/>
  <c r="AE70" i="219"/>
  <c r="AF70" i="217"/>
  <c r="AD70" i="217"/>
  <c r="AE70" i="217"/>
  <c r="AD54" i="213"/>
  <c r="AE54" i="213"/>
  <c r="AF54" i="213"/>
  <c r="AF54" i="215"/>
  <c r="AD54" i="215"/>
  <c r="AE54" i="215"/>
  <c r="AF12" i="217"/>
  <c r="AD12" i="217"/>
  <c r="AE12" i="217"/>
  <c r="AF12" i="215"/>
  <c r="AD12" i="215"/>
  <c r="AE12" i="215"/>
  <c r="AD62" i="216"/>
  <c r="AE62" i="216"/>
  <c r="AF62" i="216"/>
  <c r="AD44" i="213"/>
  <c r="AE44" i="213"/>
  <c r="AF44" i="213"/>
  <c r="AF44" i="219"/>
  <c r="AD44" i="219"/>
  <c r="AE44" i="219"/>
  <c r="AF43" i="180"/>
  <c r="AD43" i="180"/>
  <c r="AE43" i="180" s="1"/>
  <c r="AD28" i="214"/>
  <c r="AE28" i="214"/>
  <c r="AF28" i="214"/>
  <c r="AD28" i="217"/>
  <c r="AE28" i="217"/>
  <c r="AF28" i="217"/>
  <c r="AF39" i="213"/>
  <c r="AD39" i="213"/>
  <c r="AE39" i="213"/>
  <c r="AD39" i="215"/>
  <c r="AE39" i="215"/>
  <c r="AF39" i="215"/>
  <c r="AX33" i="197"/>
  <c r="AY33" i="197"/>
  <c r="AD18" i="215"/>
  <c r="AE18" i="215"/>
  <c r="AF18" i="215"/>
  <c r="AF18" i="219"/>
  <c r="AD18" i="219"/>
  <c r="AE18" i="219"/>
  <c r="AF69" i="217"/>
  <c r="AD69" i="217"/>
  <c r="AE69" i="217"/>
  <c r="AD16" i="180"/>
  <c r="AE16" i="180" s="1"/>
  <c r="AF16" i="213"/>
  <c r="AD16" i="213"/>
  <c r="AE16" i="213"/>
  <c r="AF48" i="213"/>
  <c r="AD48" i="213"/>
  <c r="AE48" i="213"/>
  <c r="AD53" i="217"/>
  <c r="AE53" i="217"/>
  <c r="AF53" i="217"/>
  <c r="AD53" i="219"/>
  <c r="AE53" i="219"/>
  <c r="AF53" i="219"/>
  <c r="AF56" i="219"/>
  <c r="AD56" i="219"/>
  <c r="AE56" i="219"/>
  <c r="AD11" i="216"/>
  <c r="AE11" i="216"/>
  <c r="AF11" i="216"/>
  <c r="AF11" i="213"/>
  <c r="AD11" i="213"/>
  <c r="AE11" i="213"/>
  <c r="AF71" i="216"/>
  <c r="AD71" i="216"/>
  <c r="AE71" i="216"/>
  <c r="AF71" i="214"/>
  <c r="AD71" i="214"/>
  <c r="AE71" i="214"/>
  <c r="AD14" i="180"/>
  <c r="AE14" i="180" s="1"/>
  <c r="AF14" i="180"/>
  <c r="AD14" i="213"/>
  <c r="AE14" i="213"/>
  <c r="AF14" i="213"/>
  <c r="AF13" i="214"/>
  <c r="AD13" i="214"/>
  <c r="AE13" i="214"/>
  <c r="AF13" i="217"/>
  <c r="AD13" i="217"/>
  <c r="AE13" i="217"/>
  <c r="AD55" i="217"/>
  <c r="AE55" i="217"/>
  <c r="AF55" i="217"/>
  <c r="AD55" i="219"/>
  <c r="AE55" i="219"/>
  <c r="AF55" i="219"/>
  <c r="AD41" i="217"/>
  <c r="AE41" i="217"/>
  <c r="AF41" i="217"/>
  <c r="AF65" i="214"/>
  <c r="AD65" i="214"/>
  <c r="AE65" i="214"/>
  <c r="AF65" i="180"/>
  <c r="AD65" i="180"/>
  <c r="AE65" i="180" s="1"/>
  <c r="AD46" i="215"/>
  <c r="AE46" i="215"/>
  <c r="AF46" i="215"/>
  <c r="AF46" i="216"/>
  <c r="AD46" i="216"/>
  <c r="AE46" i="216"/>
  <c r="AF52" i="213"/>
  <c r="AD52" i="213"/>
  <c r="AE52" i="213"/>
  <c r="AF52" i="214"/>
  <c r="AD52" i="214"/>
  <c r="AE52" i="214"/>
  <c r="AF26" i="214"/>
  <c r="AD26" i="214"/>
  <c r="AE26" i="214"/>
  <c r="AF26" i="216"/>
  <c r="AD26" i="216"/>
  <c r="AE26" i="216"/>
  <c r="AD36" i="219"/>
  <c r="AE36" i="219"/>
  <c r="AF36" i="219"/>
  <c r="AF9" i="216"/>
  <c r="AD9" i="216"/>
  <c r="AE9" i="216"/>
  <c r="AX24" i="197"/>
  <c r="AY24" i="197"/>
  <c r="AD24" i="215"/>
  <c r="AE24" i="215"/>
  <c r="AF24" i="215"/>
  <c r="AF59" i="215"/>
  <c r="AD59" i="215"/>
  <c r="AE59" i="215"/>
  <c r="AF59" i="213"/>
  <c r="AD59" i="213"/>
  <c r="AE59" i="213"/>
  <c r="AD22" i="213"/>
  <c r="AE22" i="213"/>
  <c r="AF22" i="213"/>
  <c r="AF22" i="214"/>
  <c r="AD22" i="214"/>
  <c r="AE22" i="214"/>
  <c r="AX74" i="197"/>
  <c r="AY74" i="197"/>
  <c r="AX38" i="197"/>
  <c r="AY38" i="197"/>
  <c r="AD32" i="217"/>
  <c r="AE32" i="217"/>
  <c r="AF32" i="217"/>
  <c r="AD32" i="180"/>
  <c r="AE32" i="180" s="1"/>
  <c r="AF32" i="180"/>
  <c r="AX70" i="197"/>
  <c r="AY70" i="197"/>
  <c r="AD45" i="213"/>
  <c r="AE45" i="213"/>
  <c r="AF45" i="213"/>
  <c r="AD19" i="219"/>
  <c r="AE19" i="219"/>
  <c r="AF19" i="219"/>
  <c r="AF19" i="213"/>
  <c r="AD19" i="213"/>
  <c r="AE19" i="213"/>
  <c r="AF35" i="213"/>
  <c r="AD35" i="213"/>
  <c r="AE35" i="213"/>
  <c r="AX68" i="197"/>
  <c r="AY68" i="197"/>
  <c r="AD66" i="214"/>
  <c r="AE66" i="214"/>
  <c r="AF66" i="214"/>
  <c r="AF29" i="180"/>
  <c r="AD29" i="180"/>
  <c r="AE29" i="180" s="1"/>
  <c r="AF29" i="217"/>
  <c r="AD29" i="217"/>
  <c r="AE29" i="217"/>
  <c r="AX61" i="197"/>
  <c r="AY61" i="197"/>
  <c r="AF31" i="219"/>
  <c r="AD31" i="219"/>
  <c r="AE31" i="219"/>
  <c r="AD31" i="214"/>
  <c r="AE31" i="214"/>
  <c r="AF31" i="214"/>
  <c r="AF47" i="215"/>
  <c r="AF57" i="214"/>
  <c r="AD57" i="214"/>
  <c r="AE57" i="214"/>
  <c r="AD25" i="217"/>
  <c r="AE25" i="217"/>
  <c r="AF25" i="217"/>
  <c r="AD64" i="215"/>
  <c r="AE64" i="215"/>
  <c r="AD74" i="216"/>
  <c r="AE74" i="216"/>
  <c r="AX75" i="197"/>
  <c r="AY75" i="197"/>
  <c r="AF38" i="217"/>
  <c r="AD38" i="217"/>
  <c r="AE38" i="217"/>
  <c r="AF38" i="214"/>
  <c r="AD38" i="214"/>
  <c r="AE38" i="214"/>
  <c r="AF67" i="217"/>
  <c r="AD67" i="217"/>
  <c r="AE67" i="217"/>
  <c r="AF67" i="216"/>
  <c r="AD67" i="216"/>
  <c r="AE67" i="216"/>
  <c r="AD54" i="219"/>
  <c r="AE54" i="219"/>
  <c r="AF54" i="219"/>
  <c r="AD54" i="216"/>
  <c r="AE54" i="216"/>
  <c r="AF54" i="216"/>
  <c r="AF12" i="219"/>
  <c r="AD12" i="219"/>
  <c r="AE12" i="219"/>
  <c r="AD62" i="219"/>
  <c r="AE62" i="219"/>
  <c r="AF62" i="219"/>
  <c r="AD62" i="213"/>
  <c r="AE62" i="213"/>
  <c r="AF62" i="213"/>
  <c r="AD44" i="180"/>
  <c r="AE44" i="180" s="1"/>
  <c r="AF44" i="217"/>
  <c r="AD44" i="217"/>
  <c r="AE44" i="217"/>
  <c r="AD28" i="219"/>
  <c r="AE28" i="219"/>
  <c r="AF28" i="219"/>
  <c r="AX20" i="197"/>
  <c r="AY20" i="197"/>
  <c r="AF61" i="213"/>
  <c r="AD61" i="213"/>
  <c r="AE61" i="213"/>
  <c r="AD16" i="215"/>
  <c r="AE16" i="215"/>
  <c r="AF16" i="215"/>
  <c r="AX37" i="197"/>
  <c r="AY37" i="197"/>
  <c r="AX27" i="197"/>
  <c r="AY27" i="197"/>
  <c r="AF56" i="215"/>
  <c r="AD56" i="215"/>
  <c r="AE56" i="215"/>
  <c r="AF56" i="217"/>
  <c r="AD56" i="217"/>
  <c r="AE56" i="217"/>
  <c r="AX34" i="197"/>
  <c r="AY34" i="197"/>
  <c r="AX11" i="197"/>
  <c r="AY11" i="197"/>
  <c r="AF14" i="217"/>
  <c r="AD14" i="217"/>
  <c r="AE14" i="217"/>
  <c r="AF14" i="215"/>
  <c r="AD14" i="215"/>
  <c r="AE14" i="215"/>
  <c r="AF13" i="213"/>
  <c r="AD13" i="213"/>
  <c r="AE13" i="213"/>
  <c r="AD13" i="180"/>
  <c r="AE13" i="180"/>
  <c r="AF13" i="180"/>
  <c r="AX67" i="197"/>
  <c r="AY67" i="197"/>
  <c r="AX54" i="197"/>
  <c r="AY54" i="197"/>
  <c r="AD55" i="214"/>
  <c r="AE55" i="214"/>
  <c r="AF55" i="214"/>
  <c r="AD55" i="215"/>
  <c r="AE55" i="215"/>
  <c r="AF55" i="215"/>
  <c r="AD41" i="216"/>
  <c r="AE41" i="216"/>
  <c r="AF41" i="216"/>
  <c r="AD41" i="214"/>
  <c r="AE41" i="214"/>
  <c r="AF41" i="214"/>
  <c r="AF65" i="213"/>
  <c r="AD65" i="213"/>
  <c r="AE65" i="213"/>
  <c r="AD65" i="219"/>
  <c r="AE65" i="219"/>
  <c r="AF65" i="219"/>
  <c r="X42" i="219"/>
  <c r="Y42" i="219"/>
  <c r="Z42" i="219"/>
  <c r="AB42" i="219"/>
  <c r="X42" i="214"/>
  <c r="Y42" i="214"/>
  <c r="Z42" i="214"/>
  <c r="AB42" i="214"/>
  <c r="X42" i="213"/>
  <c r="Y42" i="213"/>
  <c r="Z42" i="213"/>
  <c r="AB42" i="213"/>
  <c r="X42" i="217"/>
  <c r="Y42" i="217"/>
  <c r="Z42" i="217"/>
  <c r="AB42" i="217"/>
  <c r="X42" i="180"/>
  <c r="Y42" i="180"/>
  <c r="Z42" i="180"/>
  <c r="AB42" i="180"/>
  <c r="X42" i="216"/>
  <c r="Y42" i="216"/>
  <c r="Z42" i="216"/>
  <c r="AB42" i="216"/>
  <c r="X42" i="215"/>
  <c r="Y42" i="215"/>
  <c r="Z42" i="215"/>
  <c r="AB42" i="215"/>
  <c r="AX48" i="197"/>
  <c r="AY48" i="197"/>
  <c r="AD46" i="214"/>
  <c r="AE46" i="214"/>
  <c r="AF46" i="214"/>
  <c r="AF46" i="217"/>
  <c r="AD46" i="217"/>
  <c r="AE46" i="217"/>
  <c r="AD52" i="219"/>
  <c r="AE52" i="219"/>
  <c r="AF52" i="219"/>
  <c r="AD52" i="216"/>
  <c r="AE52" i="216"/>
  <c r="AF52" i="216"/>
  <c r="AF26" i="180"/>
  <c r="AD26" i="180"/>
  <c r="AE26" i="180"/>
  <c r="AF36" i="216"/>
  <c r="AD36" i="216"/>
  <c r="AE36" i="216"/>
  <c r="AD36" i="214"/>
  <c r="AE36" i="214"/>
  <c r="AF36" i="214"/>
  <c r="AD9" i="213"/>
  <c r="AE9" i="213"/>
  <c r="AF9" i="213"/>
  <c r="AF9" i="214"/>
  <c r="AD9" i="214"/>
  <c r="AE9" i="214"/>
  <c r="AD24" i="213"/>
  <c r="AE24" i="213"/>
  <c r="AF24" i="213"/>
  <c r="AD24" i="217"/>
  <c r="AE24" i="217"/>
  <c r="AF24" i="217"/>
  <c r="AF59" i="219"/>
  <c r="AD59" i="219"/>
  <c r="AE59" i="219"/>
  <c r="AF59" i="214"/>
  <c r="AD59" i="214"/>
  <c r="AE59" i="214"/>
  <c r="AF22" i="219"/>
  <c r="AD22" i="219"/>
  <c r="AE22" i="219"/>
  <c r="AF22" i="217"/>
  <c r="AD22" i="217"/>
  <c r="AE22" i="217"/>
  <c r="AD32" i="216"/>
  <c r="AE32" i="216"/>
  <c r="AF32" i="216"/>
  <c r="AD32" i="219"/>
  <c r="AE32" i="219"/>
  <c r="AF32" i="219"/>
  <c r="AF45" i="216"/>
  <c r="AD45" i="216"/>
  <c r="AE45" i="216"/>
  <c r="AF45" i="219"/>
  <c r="AD45" i="219"/>
  <c r="AE45" i="219"/>
  <c r="AD19" i="216"/>
  <c r="AE19" i="216"/>
  <c r="AF19" i="216"/>
  <c r="AF19" i="180"/>
  <c r="AD19" i="180"/>
  <c r="AE19" i="180" s="1"/>
  <c r="AD35" i="216"/>
  <c r="AE35" i="216"/>
  <c r="AF35" i="216"/>
  <c r="AF35" i="214"/>
  <c r="AD35" i="214"/>
  <c r="AE35" i="214"/>
  <c r="AF66" i="217"/>
  <c r="AD66" i="217"/>
  <c r="AE66" i="217"/>
  <c r="AF29" i="219"/>
  <c r="AD29" i="219"/>
  <c r="AE29" i="219"/>
  <c r="AD21" i="216"/>
  <c r="AE21" i="216"/>
  <c r="AF21" i="216"/>
  <c r="AX23" i="197"/>
  <c r="AY23" i="197"/>
  <c r="AX63" i="197"/>
  <c r="AY63" i="197"/>
  <c r="AX72" i="197"/>
  <c r="AY72" i="197"/>
  <c r="AF15" i="180"/>
  <c r="AX40" i="197"/>
  <c r="AY40" i="197"/>
  <c r="AX29" i="197"/>
  <c r="AY29" i="197"/>
  <c r="AX59" i="197"/>
  <c r="AY59" i="197"/>
  <c r="AX26" i="197"/>
  <c r="AY26" i="197"/>
  <c r="AX10" i="197"/>
  <c r="AY10" i="197"/>
  <c r="AX8" i="197"/>
  <c r="AY8" i="197"/>
  <c r="AX47" i="197"/>
  <c r="AY47" i="197"/>
  <c r="AX13" i="197"/>
  <c r="AY13" i="197"/>
  <c r="AX36" i="197"/>
  <c r="AY36" i="197"/>
  <c r="AX35" i="197"/>
  <c r="AY35" i="197"/>
  <c r="AX14" i="197"/>
  <c r="AY14" i="197"/>
  <c r="AX30" i="197"/>
  <c r="AY30" i="197"/>
  <c r="AX56" i="197"/>
  <c r="AY56" i="197"/>
  <c r="AX43" i="197"/>
  <c r="AY43" i="197"/>
  <c r="AD23" i="217"/>
  <c r="AE23" i="217"/>
  <c r="AF23" i="217"/>
  <c r="AX62" i="197"/>
  <c r="AY62" i="197"/>
  <c r="AX28" i="197"/>
  <c r="AY28" i="197"/>
  <c r="AX19" i="197"/>
  <c r="AY19" i="197"/>
  <c r="AX71" i="197"/>
  <c r="AY71" i="197"/>
  <c r="AX22" i="197"/>
  <c r="AY22" i="197"/>
  <c r="AX9" i="197"/>
  <c r="AY9" i="197"/>
  <c r="AX49" i="197"/>
  <c r="AY49" i="197"/>
  <c r="AX31" i="197"/>
  <c r="AY31" i="197"/>
  <c r="AX50" i="197"/>
  <c r="AY50" i="197"/>
  <c r="AX46" i="197"/>
  <c r="AY46" i="197"/>
  <c r="AX58" i="197"/>
  <c r="AY58" i="197"/>
  <c r="AX18" i="197"/>
  <c r="AY18" i="197"/>
  <c r="AX32" i="197"/>
  <c r="AY32" i="197"/>
  <c r="AX73" i="197"/>
  <c r="AY73" i="197"/>
  <c r="AX66" i="197"/>
  <c r="AY66" i="197"/>
  <c r="AX16" i="197"/>
  <c r="AY16" i="197"/>
  <c r="AX51" i="197"/>
  <c r="AY51" i="197"/>
  <c r="AX57" i="197"/>
  <c r="AY57" i="197"/>
  <c r="AX60" i="197"/>
  <c r="AY60" i="197"/>
  <c r="AF23" i="219"/>
  <c r="AD23" i="219"/>
  <c r="AE23" i="219"/>
  <c r="AF23" i="215"/>
  <c r="AD23" i="215"/>
  <c r="AE23" i="215"/>
  <c r="AX52" i="197"/>
  <c r="AY52" i="197"/>
  <c r="AX41" i="197"/>
  <c r="AY41" i="197"/>
  <c r="AX21" i="197"/>
  <c r="AY21" i="197"/>
  <c r="AF40" i="100"/>
  <c r="AX42" i="197"/>
  <c r="AY42" i="197"/>
  <c r="AX15" i="197"/>
  <c r="AY15" i="197"/>
  <c r="M7" i="238"/>
  <c r="M76" i="238"/>
  <c r="N76" i="238"/>
  <c r="AE76" i="202"/>
  <c r="AE76" i="247"/>
  <c r="AE76" i="205"/>
  <c r="AE76" i="201"/>
  <c r="AE76" i="230"/>
  <c r="AE76" i="224"/>
  <c r="AF76" i="212"/>
  <c r="X7" i="214"/>
  <c r="X7" i="217"/>
  <c r="X7" i="219"/>
  <c r="X7" i="180"/>
  <c r="X7" i="213"/>
  <c r="X7" i="216"/>
  <c r="X7" i="215"/>
  <c r="X76" i="215"/>
  <c r="X83" i="215"/>
  <c r="X10" i="221"/>
  <c r="Y7" i="215"/>
  <c r="Y7" i="216"/>
  <c r="X76" i="216"/>
  <c r="X83" i="216"/>
  <c r="X11" i="221"/>
  <c r="Y7" i="219"/>
  <c r="X76" i="219"/>
  <c r="X83" i="219"/>
  <c r="X13" i="221"/>
  <c r="Y7" i="217"/>
  <c r="X76" i="217"/>
  <c r="X83" i="217"/>
  <c r="X12" i="221"/>
  <c r="Y7" i="214"/>
  <c r="X76" i="214"/>
  <c r="X83" i="214"/>
  <c r="X9" i="221"/>
  <c r="Y7" i="180"/>
  <c r="X76" i="180"/>
  <c r="X83" i="180"/>
  <c r="X7" i="221"/>
  <c r="X76" i="213"/>
  <c r="X83" i="213"/>
  <c r="X8" i="221"/>
  <c r="X14" i="221"/>
  <c r="Y7" i="213"/>
  <c r="Z7" i="216"/>
  <c r="Z7" i="214"/>
  <c r="Z7" i="180"/>
  <c r="Z7" i="213"/>
  <c r="AX7" i="197"/>
  <c r="Z7" i="217"/>
  <c r="Z7" i="219"/>
  <c r="AB7" i="219"/>
  <c r="AB7" i="216"/>
  <c r="Z7" i="215"/>
  <c r="AB7" i="214"/>
  <c r="AB7" i="180"/>
  <c r="AF7" i="180" s="1"/>
  <c r="AF7" i="216"/>
  <c r="AD7" i="216"/>
  <c r="AY7" i="197"/>
  <c r="AX76" i="197"/>
  <c r="AB7" i="213"/>
  <c r="AD7" i="214"/>
  <c r="AF7" i="214"/>
  <c r="AB7" i="215"/>
  <c r="AB7" i="217"/>
  <c r="AD7" i="217"/>
  <c r="AE7" i="214"/>
  <c r="AF7" i="215"/>
  <c r="AD7" i="215"/>
  <c r="AY76" i="197"/>
  <c r="AE7" i="216"/>
  <c r="AF7" i="217"/>
  <c r="AD7" i="213"/>
  <c r="AF7" i="213"/>
  <c r="AE7" i="213"/>
  <c r="AE7" i="215"/>
  <c r="AF74" i="204"/>
  <c r="AF74" i="189"/>
  <c r="AJ74" i="220"/>
  <c r="AF74" i="113"/>
  <c r="AJ72" i="242"/>
  <c r="AJ72" i="224"/>
  <c r="AF72" i="209"/>
  <c r="AJ72" i="196"/>
  <c r="AF72" i="195"/>
  <c r="AF72" i="189"/>
  <c r="AK72" i="212"/>
  <c r="AH70" i="247"/>
  <c r="AK70" i="247" s="1"/>
  <c r="AF70" i="206"/>
  <c r="AK70" i="200"/>
  <c r="AF70" i="194"/>
  <c r="AJ70" i="193"/>
  <c r="AJ70" i="192"/>
  <c r="AF70" i="220"/>
  <c r="AI70" i="212"/>
  <c r="AL70" i="212" s="1"/>
  <c r="AH69" i="246"/>
  <c r="AH69" i="243"/>
  <c r="AF69" i="209"/>
  <c r="AF69" i="196"/>
  <c r="AF69" i="193"/>
  <c r="AJ69" i="192"/>
  <c r="AF69" i="189"/>
  <c r="AG69" i="211"/>
  <c r="AH69" i="230"/>
  <c r="AK69" i="230" s="1"/>
  <c r="AJ68" i="192"/>
  <c r="AH68" i="191"/>
  <c r="AK68" i="191" s="1"/>
  <c r="AH68" i="190"/>
  <c r="AK68" i="190" s="1"/>
  <c r="AF68" i="220"/>
  <c r="AF68" i="113"/>
  <c r="AK68" i="212"/>
  <c r="AL68" i="212" s="1"/>
  <c r="AJ68" i="232"/>
  <c r="AJ67" i="207"/>
  <c r="AF67" i="205"/>
  <c r="AJ67" i="202"/>
  <c r="AF67" i="201"/>
  <c r="AH67" i="199"/>
  <c r="AK67" i="199" s="1"/>
  <c r="AH67" i="195"/>
  <c r="AH67" i="191"/>
  <c r="AH67" i="189"/>
  <c r="AI67" i="212"/>
  <c r="AJ67" i="232"/>
  <c r="AJ67" i="231"/>
  <c r="AH67" i="229"/>
  <c r="AJ66" i="248"/>
  <c r="AF66" i="246"/>
  <c r="AF66" i="243"/>
  <c r="AH66" i="224"/>
  <c r="AJ66" i="201"/>
  <c r="AJ66" i="200"/>
  <c r="AF66" i="199"/>
  <c r="AJ66" i="196"/>
  <c r="AF66" i="195"/>
  <c r="AJ66" i="194"/>
  <c r="AF66" i="193"/>
  <c r="AJ66" i="192"/>
  <c r="AJ66" i="191"/>
  <c r="AF66" i="190"/>
  <c r="AJ66" i="189"/>
  <c r="AJ66" i="220"/>
  <c r="AJ66" i="232"/>
  <c r="AF65" i="247"/>
  <c r="AJ65" i="243"/>
  <c r="AK65" i="243" s="1"/>
  <c r="AK65" i="242"/>
  <c r="AF65" i="208"/>
  <c r="AJ65" i="204"/>
  <c r="AJ65" i="200"/>
  <c r="AK65" i="200" s="1"/>
  <c r="AF65" i="191"/>
  <c r="AF63" i="248"/>
  <c r="AJ63" i="246"/>
  <c r="AH63" i="224"/>
  <c r="AK63" i="224" s="1"/>
  <c r="AJ63" i="209"/>
  <c r="AF63" i="207"/>
  <c r="AF63" i="202"/>
  <c r="AF62" i="207"/>
  <c r="AF62" i="199"/>
  <c r="AJ62" i="196"/>
  <c r="AK62" i="196" s="1"/>
  <c r="AF62" i="190"/>
  <c r="AF62" i="220"/>
  <c r="AG62" i="211"/>
  <c r="AF61" i="247"/>
  <c r="AF61" i="248"/>
  <c r="AH61" i="244"/>
  <c r="AF61" i="209"/>
  <c r="AF61" i="207"/>
  <c r="AF61" i="189"/>
  <c r="AI61" i="212"/>
  <c r="AG61" i="212"/>
  <c r="AJ59" i="248"/>
  <c r="AK59" i="248" s="1"/>
  <c r="AF59" i="208"/>
  <c r="AH59" i="200"/>
  <c r="AK59" i="200" s="1"/>
  <c r="AF59" i="200"/>
  <c r="AH59" i="196"/>
  <c r="AI59" i="211"/>
  <c r="AK59" i="211"/>
  <c r="AK59" i="239"/>
  <c r="AF58" i="243"/>
  <c r="AH58" i="207"/>
  <c r="AJ58" i="207"/>
  <c r="AF58" i="199"/>
  <c r="AJ58" i="196"/>
  <c r="AH58" i="193"/>
  <c r="AF58" i="191"/>
  <c r="AJ58" i="190"/>
  <c r="AG58" i="211"/>
  <c r="AJ57" i="248"/>
  <c r="AH57" i="248"/>
  <c r="AF57" i="244"/>
  <c r="AH57" i="206"/>
  <c r="AF57" i="206"/>
  <c r="AF57" i="199"/>
  <c r="AF57" i="192"/>
  <c r="AH57" i="191"/>
  <c r="AH56" i="224"/>
  <c r="AK56" i="224" s="1"/>
  <c r="AH56" i="205"/>
  <c r="AF56" i="205"/>
  <c r="AJ56" i="200"/>
  <c r="AK56" i="200" s="1"/>
  <c r="AH56" i="220"/>
  <c r="AK56" i="220" s="1"/>
  <c r="AJ56" i="220"/>
  <c r="AG56" i="212"/>
  <c r="AG56" i="211"/>
  <c r="AF56" i="239"/>
  <c r="AH55" i="224"/>
  <c r="AK55" i="224" s="1"/>
  <c r="AF55" i="224"/>
  <c r="AJ53" i="247"/>
  <c r="AK53" i="247" s="1"/>
  <c r="AJ53" i="244"/>
  <c r="AH53" i="209"/>
  <c r="AF53" i="206"/>
  <c r="AJ53" i="205"/>
  <c r="AH53" i="194"/>
  <c r="AK53" i="194" s="1"/>
  <c r="AF53" i="230"/>
  <c r="AJ53" i="230"/>
  <c r="AJ51" i="242"/>
  <c r="AF51" i="242"/>
  <c r="AJ50" i="242"/>
  <c r="AF50" i="242"/>
  <c r="AJ50" i="224"/>
  <c r="AH50" i="224"/>
  <c r="AF50" i="224"/>
  <c r="AJ74" i="204"/>
  <c r="AK74" i="204" s="1"/>
  <c r="AH74" i="189"/>
  <c r="AK74" i="189" s="1"/>
  <c r="AH74" i="220"/>
  <c r="AK74" i="220" s="1"/>
  <c r="AH74" i="113"/>
  <c r="AK74" i="113" s="1"/>
  <c r="AH72" i="242"/>
  <c r="AK72" i="242" s="1"/>
  <c r="AH72" i="224"/>
  <c r="AJ72" i="209"/>
  <c r="AH72" i="196"/>
  <c r="AF72" i="192"/>
  <c r="AJ72" i="189"/>
  <c r="AI72" i="212"/>
  <c r="AF70" i="225"/>
  <c r="AJ70" i="206"/>
  <c r="AF70" i="195"/>
  <c r="AK70" i="193"/>
  <c r="AJ70" i="220"/>
  <c r="AK69" i="243"/>
  <c r="AJ69" i="224"/>
  <c r="AF69" i="199"/>
  <c r="AJ69" i="196"/>
  <c r="AJ69" i="190"/>
  <c r="AF68" i="209"/>
  <c r="AF68" i="207"/>
  <c r="AH68" i="192"/>
  <c r="AK68" i="192" s="1"/>
  <c r="AJ68" i="220"/>
  <c r="AK68" i="220" s="1"/>
  <c r="AI68" i="212"/>
  <c r="AF67" i="243"/>
  <c r="AF67" i="203"/>
  <c r="AH67" i="202"/>
  <c r="AJ67" i="201"/>
  <c r="AJ67" i="239"/>
  <c r="AH67" i="232"/>
  <c r="AH67" i="231"/>
  <c r="AF66" i="247"/>
  <c r="AH66" i="248"/>
  <c r="AH66" i="246"/>
  <c r="AK66" i="246" s="1"/>
  <c r="AH66" i="208"/>
  <c r="AF66" i="206"/>
  <c r="AJ66" i="202"/>
  <c r="AH66" i="200"/>
  <c r="AH66" i="196"/>
  <c r="AH66" i="194"/>
  <c r="AH66" i="192"/>
  <c r="AH66" i="191"/>
  <c r="AH66" i="189"/>
  <c r="AI66" i="212"/>
  <c r="AJ65" i="247"/>
  <c r="AF65" i="209"/>
  <c r="AH65" i="208"/>
  <c r="AK65" i="208" s="1"/>
  <c r="AH65" i="204"/>
  <c r="AH65" i="200"/>
  <c r="AH63" i="246"/>
  <c r="AK63" i="246" s="1"/>
  <c r="AF63" i="243"/>
  <c r="AH63" i="207"/>
  <c r="AF63" i="203"/>
  <c r="AF63" i="196"/>
  <c r="AF63" i="195"/>
  <c r="AF63" i="192"/>
  <c r="AJ62" i="220"/>
  <c r="AF61" i="246"/>
  <c r="AH61" i="209"/>
  <c r="AH61" i="205"/>
  <c r="AF61" i="203"/>
  <c r="AF61" i="200"/>
  <c r="AF61" i="199"/>
  <c r="AF61" i="196"/>
  <c r="AF59" i="244"/>
  <c r="AH59" i="243"/>
  <c r="AJ59" i="243"/>
  <c r="AJ59" i="195"/>
  <c r="AK59" i="195" s="1"/>
  <c r="AL59" i="195" s="1"/>
  <c r="AF59" i="195"/>
  <c r="AF59" i="220"/>
  <c r="AH59" i="220"/>
  <c r="AI59" i="212"/>
  <c r="AF58" i="206"/>
  <c r="AJ57" i="209"/>
  <c r="AF57" i="209"/>
  <c r="AF57" i="205"/>
  <c r="AJ57" i="199"/>
  <c r="AH57" i="192"/>
  <c r="AK57" i="192" s="1"/>
  <c r="AF57" i="189"/>
  <c r="AH56" i="247"/>
  <c r="AF56" i="247"/>
  <c r="AF56" i="244"/>
  <c r="AJ56" i="209"/>
  <c r="AK56" i="209" s="1"/>
  <c r="AL56" i="209" s="1"/>
  <c r="AF56" i="209"/>
  <c r="AH56" i="207"/>
  <c r="AF56" i="207"/>
  <c r="AF56" i="203"/>
  <c r="AF56" i="192"/>
  <c r="AK56" i="212"/>
  <c r="AL56" i="212" s="1"/>
  <c r="AJ56" i="231"/>
  <c r="AF55" i="244"/>
  <c r="AH55" i="242"/>
  <c r="AH55" i="225"/>
  <c r="AF55" i="225"/>
  <c r="AJ53" i="224"/>
  <c r="AF53" i="224"/>
  <c r="AK53" i="209"/>
  <c r="AJ53" i="206"/>
  <c r="AJ53" i="232"/>
  <c r="AF53" i="232"/>
  <c r="AH53" i="232"/>
  <c r="AK53" i="232" s="1"/>
  <c r="AK51" i="212"/>
  <c r="AG51" i="212"/>
  <c r="AJ51" i="232"/>
  <c r="AF51" i="232"/>
  <c r="AJ50" i="244"/>
  <c r="AH50" i="244"/>
  <c r="AK50" i="244"/>
  <c r="AF50" i="244"/>
  <c r="AK72" i="209"/>
  <c r="AK72" i="189"/>
  <c r="AK69" i="190"/>
  <c r="AK65" i="247"/>
  <c r="AH58" i="208"/>
  <c r="AK58" i="208" s="1"/>
  <c r="AL58" i="208" s="1"/>
  <c r="AF58" i="208"/>
  <c r="AH57" i="247"/>
  <c r="AK57" i="247"/>
  <c r="AF57" i="247"/>
  <c r="AK57" i="199"/>
  <c r="AJ57" i="113"/>
  <c r="AF57" i="113"/>
  <c r="AH55" i="247"/>
  <c r="AK55" i="247" s="1"/>
  <c r="AF55" i="247"/>
  <c r="AH55" i="202"/>
  <c r="AJ55" i="202"/>
  <c r="AF53" i="192"/>
  <c r="AJ53" i="192"/>
  <c r="AJ51" i="224"/>
  <c r="AF51" i="224"/>
  <c r="AH51" i="205"/>
  <c r="AF51" i="205"/>
  <c r="AF51" i="200"/>
  <c r="AH51" i="200"/>
  <c r="AJ51" i="200"/>
  <c r="AJ51" i="192"/>
  <c r="AH51" i="192"/>
  <c r="AK51" i="192" s="1"/>
  <c r="AF51" i="192"/>
  <c r="AH50" i="225"/>
  <c r="AJ50" i="225"/>
  <c r="AF50" i="225"/>
  <c r="AF74" i="191"/>
  <c r="AF72" i="246"/>
  <c r="AK70" i="204"/>
  <c r="AK70" i="203"/>
  <c r="AK70" i="196"/>
  <c r="AF70" i="193"/>
  <c r="AF70" i="192"/>
  <c r="AF69" i="246"/>
  <c r="AK69" i="203"/>
  <c r="AK69" i="202"/>
  <c r="AK68" i="248"/>
  <c r="AF68" i="191"/>
  <c r="AF68" i="190"/>
  <c r="AK61" i="191"/>
  <c r="AJ61" i="229"/>
  <c r="AF61" i="229"/>
  <c r="AF58" i="205"/>
  <c r="AH58" i="205"/>
  <c r="AH57" i="224"/>
  <c r="AF57" i="224"/>
  <c r="AJ56" i="243"/>
  <c r="AF56" i="243"/>
  <c r="AK56" i="203"/>
  <c r="AF53" i="246"/>
  <c r="AH53" i="246"/>
  <c r="AH53" i="225"/>
  <c r="AF53" i="225"/>
  <c r="AJ53" i="207"/>
  <c r="AF53" i="207"/>
  <c r="AF53" i="194"/>
  <c r="AJ53" i="193"/>
  <c r="AF53" i="193"/>
  <c r="AH51" i="208"/>
  <c r="AJ51" i="208"/>
  <c r="AK51" i="208" s="1"/>
  <c r="AF51" i="208"/>
  <c r="AI51" i="211"/>
  <c r="AK51" i="211"/>
  <c r="AL51" i="211" s="1"/>
  <c r="AG51" i="211"/>
  <c r="AM51" i="211" s="1"/>
  <c r="AK58" i="200"/>
  <c r="AK56" i="242"/>
  <c r="AJ53" i="191"/>
  <c r="AH51" i="196"/>
  <c r="AK51" i="196" s="1"/>
  <c r="AF51" i="229"/>
  <c r="AF50" i="248"/>
  <c r="AF50" i="209"/>
  <c r="AF50" i="206"/>
  <c r="AH50" i="201"/>
  <c r="AK50" i="201" s="1"/>
  <c r="AH50" i="200"/>
  <c r="AJ50" i="195"/>
  <c r="AH50" i="194"/>
  <c r="AJ50" i="190"/>
  <c r="AF50" i="190"/>
  <c r="AK50" i="211"/>
  <c r="AG50" i="211"/>
  <c r="AJ50" i="232"/>
  <c r="AF50" i="232"/>
  <c r="AH50" i="232"/>
  <c r="AJ49" i="244"/>
  <c r="AF49" i="244"/>
  <c r="AH48" i="206"/>
  <c r="AF48" i="206"/>
  <c r="AH49" i="220"/>
  <c r="AK49" i="220" s="1"/>
  <c r="AJ49" i="220"/>
  <c r="AF53" i="191"/>
  <c r="AJ50" i="220"/>
  <c r="AF50" i="220"/>
  <c r="AJ50" i="239"/>
  <c r="AK50" i="239" s="1"/>
  <c r="AL50" i="239" s="1"/>
  <c r="AF50" i="239"/>
  <c r="AJ49" i="202"/>
  <c r="AH49" i="202"/>
  <c r="AF49" i="202"/>
  <c r="AF49" i="231"/>
  <c r="AH49" i="231"/>
  <c r="AJ49" i="231"/>
  <c r="AK49" i="231" s="1"/>
  <c r="AL49" i="231" s="1"/>
  <c r="AJ48" i="208"/>
  <c r="AH48" i="208"/>
  <c r="AK48" i="208" s="1"/>
  <c r="AF48" i="208"/>
  <c r="AJ37" i="224"/>
  <c r="AH37" i="201"/>
  <c r="AJ37" i="201"/>
  <c r="AH35" i="113"/>
  <c r="AK35" i="113" s="1"/>
  <c r="AL35" i="113" s="1"/>
  <c r="AF35" i="113"/>
  <c r="AH33" i="208"/>
  <c r="AJ33" i="208"/>
  <c r="AF33" i="208"/>
  <c r="AF50" i="229"/>
  <c r="AH49" i="248"/>
  <c r="AK49" i="248" s="1"/>
  <c r="AJ49" i="246"/>
  <c r="AH49" i="224"/>
  <c r="AK49" i="224" s="1"/>
  <c r="AL49" i="224" s="1"/>
  <c r="AA49" i="100" s="1"/>
  <c r="AH49" i="209"/>
  <c r="AK49" i="209" s="1"/>
  <c r="AH49" i="208"/>
  <c r="AH49" i="207"/>
  <c r="AH49" i="205"/>
  <c r="AK49" i="205" s="1"/>
  <c r="AK49" i="199"/>
  <c r="AF49" i="190"/>
  <c r="AF49" i="239"/>
  <c r="AH48" i="243"/>
  <c r="AF48" i="207"/>
  <c r="AH48" i="205"/>
  <c r="AF48" i="203"/>
  <c r="AH48" i="202"/>
  <c r="AK48" i="202" s="1"/>
  <c r="AH48" i="200"/>
  <c r="AH48" i="196"/>
  <c r="AH48" i="194"/>
  <c r="AH48" i="192"/>
  <c r="AF48" i="190"/>
  <c r="AG48" i="212"/>
  <c r="AF46" i="208"/>
  <c r="AJ46" i="207"/>
  <c r="AK46" i="207" s="1"/>
  <c r="AH46" i="204"/>
  <c r="AK46" i="204" s="1"/>
  <c r="AL46" i="204" s="1"/>
  <c r="AF46" i="196"/>
  <c r="AF46" i="191"/>
  <c r="AF46" i="189"/>
  <c r="AF46" i="220"/>
  <c r="AG46" i="212"/>
  <c r="AJ46" i="239"/>
  <c r="AF46" i="232"/>
  <c r="AF43" i="243"/>
  <c r="AF43" i="242"/>
  <c r="AF43" i="209"/>
  <c r="AF43" i="206"/>
  <c r="AH43" i="199"/>
  <c r="AJ43" i="220"/>
  <c r="AI43" i="212"/>
  <c r="AH42" i="189"/>
  <c r="AH41" i="246"/>
  <c r="AF41" i="225"/>
  <c r="AF41" i="208"/>
  <c r="AH41" i="207"/>
  <c r="AH41" i="206"/>
  <c r="AH41" i="192"/>
  <c r="AF41" i="189"/>
  <c r="AJ40" i="246"/>
  <c r="AF40" i="243"/>
  <c r="AH40" i="208"/>
  <c r="AF40" i="206"/>
  <c r="AF40" i="200"/>
  <c r="AH40" i="192"/>
  <c r="AG40" i="211"/>
  <c r="AH39" i="225"/>
  <c r="AK39" i="225" s="1"/>
  <c r="AH39" i="207"/>
  <c r="AF39" i="205"/>
  <c r="AH39" i="190"/>
  <c r="AK39" i="190" s="1"/>
  <c r="AJ39" i="189"/>
  <c r="AJ39" i="230"/>
  <c r="AK39" i="230" s="1"/>
  <c r="AL39" i="230" s="1"/>
  <c r="AF38" i="247"/>
  <c r="AH38" i="248"/>
  <c r="AF38" i="242"/>
  <c r="AF38" i="206"/>
  <c r="AF38" i="195"/>
  <c r="AF38" i="194"/>
  <c r="AF38" i="192"/>
  <c r="AF38" i="191"/>
  <c r="AF38" i="113"/>
  <c r="AG38" i="212"/>
  <c r="AJ38" i="232"/>
  <c r="AF37" i="244"/>
  <c r="AF37" i="243"/>
  <c r="AH37" i="224"/>
  <c r="AF37" i="208"/>
  <c r="AH37" i="189"/>
  <c r="AK37" i="189" s="1"/>
  <c r="AJ37" i="189"/>
  <c r="AF37" i="189"/>
  <c r="AJ35" i="207"/>
  <c r="AF35" i="207"/>
  <c r="AJ34" i="113"/>
  <c r="AF34" i="113"/>
  <c r="AK49" i="246"/>
  <c r="AJ48" i="190"/>
  <c r="AK48" i="190" s="1"/>
  <c r="AL48" i="190" s="1"/>
  <c r="AJ46" i="248"/>
  <c r="AJ46" i="208"/>
  <c r="AJ46" i="191"/>
  <c r="AJ46" i="189"/>
  <c r="AJ46" i="220"/>
  <c r="AK46" i="220"/>
  <c r="AK46" i="212"/>
  <c r="AL46" i="212" s="1"/>
  <c r="AF43" i="244"/>
  <c r="AJ43" i="243"/>
  <c r="AJ43" i="242"/>
  <c r="AK43" i="242" s="1"/>
  <c r="AJ41" i="225"/>
  <c r="AF41" i="224"/>
  <c r="AF41" i="209"/>
  <c r="AJ41" i="230"/>
  <c r="AJ40" i="200"/>
  <c r="AK40" i="200" s="1"/>
  <c r="AL40" i="200" s="1"/>
  <c r="AJ39" i="205"/>
  <c r="AK39" i="205" s="1"/>
  <c r="AF39" i="202"/>
  <c r="AH39" i="230"/>
  <c r="AJ38" i="247"/>
  <c r="AK38" i="247" s="1"/>
  <c r="AL38" i="247" s="1"/>
  <c r="AM38" i="247" s="1"/>
  <c r="AX38" i="247" s="1"/>
  <c r="AY38" i="247" s="1"/>
  <c r="BZ38" i="72" s="1"/>
  <c r="AF38" i="243"/>
  <c r="AF38" i="207"/>
  <c r="AJ38" i="206"/>
  <c r="AK38" i="206" s="1"/>
  <c r="AJ38" i="194"/>
  <c r="AK38" i="194" s="1"/>
  <c r="AJ38" i="192"/>
  <c r="AJ38" i="191"/>
  <c r="AK38" i="232"/>
  <c r="AL38" i="232"/>
  <c r="AF38" i="100" s="1"/>
  <c r="AJ37" i="244"/>
  <c r="AH37" i="194"/>
  <c r="AJ37" i="194"/>
  <c r="AH35" i="209"/>
  <c r="AJ35" i="209"/>
  <c r="AF35" i="209"/>
  <c r="AH35" i="206"/>
  <c r="AJ35" i="206"/>
  <c r="AF35" i="206"/>
  <c r="AK34" i="211"/>
  <c r="AG34" i="211"/>
  <c r="AH33" i="246"/>
  <c r="AJ33" i="246"/>
  <c r="AF33" i="246"/>
  <c r="AF48" i="220"/>
  <c r="AH46" i="248"/>
  <c r="AK46" i="248" s="1"/>
  <c r="AL46" i="248" s="1"/>
  <c r="AL46" i="100" s="1"/>
  <c r="AF46" i="225"/>
  <c r="AF46" i="209"/>
  <c r="AF46" i="203"/>
  <c r="AF46" i="192"/>
  <c r="AF46" i="229"/>
  <c r="AH43" i="244"/>
  <c r="AK43" i="244" s="1"/>
  <c r="AK43" i="224"/>
  <c r="AF43" i="205"/>
  <c r="AJ43" i="195"/>
  <c r="AF43" i="231"/>
  <c r="AH41" i="224"/>
  <c r="AH41" i="209"/>
  <c r="AK41" i="209" s="1"/>
  <c r="AL41" i="209" s="1"/>
  <c r="AF41" i="199"/>
  <c r="AH41" i="220"/>
  <c r="AK41" i="220" s="1"/>
  <c r="AF41" i="239"/>
  <c r="AH41" i="230"/>
  <c r="AF40" i="244"/>
  <c r="AH40" i="209"/>
  <c r="AF40" i="207"/>
  <c r="AH40" i="205"/>
  <c r="AF40" i="195"/>
  <c r="AH40" i="231"/>
  <c r="AF39" i="243"/>
  <c r="AF39" i="206"/>
  <c r="AH39" i="202"/>
  <c r="AK39" i="202" s="1"/>
  <c r="AF39" i="195"/>
  <c r="AF39" i="220"/>
  <c r="AJ39" i="232"/>
  <c r="AK39" i="232" s="1"/>
  <c r="AL39" i="232" s="1"/>
  <c r="AF39" i="100" s="1"/>
  <c r="AJ39" i="231"/>
  <c r="AK39" i="231" s="1"/>
  <c r="AJ38" i="243"/>
  <c r="AH38" i="207"/>
  <c r="AK38" i="207" s="1"/>
  <c r="AL38" i="207" s="1"/>
  <c r="X38" i="100" s="1"/>
  <c r="AF38" i="201"/>
  <c r="AF37" i="246"/>
  <c r="AH37" i="206"/>
  <c r="AK37" i="206" s="1"/>
  <c r="AF37" i="206"/>
  <c r="AH35" i="248"/>
  <c r="AJ35" i="248"/>
  <c r="AF35" i="248"/>
  <c r="AH35" i="205"/>
  <c r="AJ35" i="205"/>
  <c r="AF35" i="205"/>
  <c r="AH34" i="209"/>
  <c r="AF34" i="209"/>
  <c r="AH33" i="209"/>
  <c r="AJ33" i="209"/>
  <c r="AF33" i="209"/>
  <c r="AF33" i="196"/>
  <c r="AF33" i="190"/>
  <c r="AF33" i="189"/>
  <c r="AH32" i="247"/>
  <c r="AH32" i="246"/>
  <c r="AJ28" i="196"/>
  <c r="AH28" i="194"/>
  <c r="AK28" i="194" s="1"/>
  <c r="AF28" i="191"/>
  <c r="AH28" i="220"/>
  <c r="AI28" i="211"/>
  <c r="AL28" i="211" s="1"/>
  <c r="AH25" i="224"/>
  <c r="AK25" i="224" s="1"/>
  <c r="AJ25" i="204"/>
  <c r="AH25" i="202"/>
  <c r="AH25" i="193"/>
  <c r="AK25" i="193" s="1"/>
  <c r="AF25" i="189"/>
  <c r="AK25" i="211"/>
  <c r="AH25" i="230"/>
  <c r="AF24" i="248"/>
  <c r="AF24" i="246"/>
  <c r="AJ24" i="242"/>
  <c r="AH24" i="196"/>
  <c r="AH24" i="195"/>
  <c r="AF23" i="224"/>
  <c r="AF23" i="194"/>
  <c r="AF22" i="247"/>
  <c r="AL22" i="212"/>
  <c r="AJ21" i="192"/>
  <c r="AH20" i="203"/>
  <c r="AF20" i="200"/>
  <c r="AJ20" i="230"/>
  <c r="AF19" i="225"/>
  <c r="AI19" i="211"/>
  <c r="AJ16" i="200"/>
  <c r="AJ16" i="229"/>
  <c r="AH13" i="247"/>
  <c r="AK13" i="247" s="1"/>
  <c r="AF13" i="205"/>
  <c r="AF13" i="229"/>
  <c r="AH11" i="205"/>
  <c r="AH11" i="204"/>
  <c r="AH11" i="193"/>
  <c r="AH11" i="192"/>
  <c r="AF10" i="191"/>
  <c r="AG10" i="211"/>
  <c r="AH10" i="232"/>
  <c r="AF9" i="244"/>
  <c r="AJ9" i="205"/>
  <c r="AJ9" i="191"/>
  <c r="AF9" i="190"/>
  <c r="AK35" i="247"/>
  <c r="AK34" i="194"/>
  <c r="AK33" i="206"/>
  <c r="AH28" i="196"/>
  <c r="AH24" i="248"/>
  <c r="AK24" i="248" s="1"/>
  <c r="AH24" i="246"/>
  <c r="AH23" i="224"/>
  <c r="AK23" i="224" s="1"/>
  <c r="AF23" i="205"/>
  <c r="AF23" i="199"/>
  <c r="AF23" i="195"/>
  <c r="AF23" i="193"/>
  <c r="AF23" i="192"/>
  <c r="AK23" i="211"/>
  <c r="AJ22" i="199"/>
  <c r="AK22" i="220"/>
  <c r="AL22" i="220" s="1"/>
  <c r="G22" i="100" s="1"/>
  <c r="AJ22" i="239"/>
  <c r="AK20" i="113"/>
  <c r="AF19" i="195"/>
  <c r="AJ16" i="205"/>
  <c r="AH16" i="200"/>
  <c r="AK16" i="200" s="1"/>
  <c r="AH16" i="194"/>
  <c r="AF11" i="242"/>
  <c r="AK11" i="192"/>
  <c r="AF9" i="248"/>
  <c r="AJ9" i="244"/>
  <c r="AH9" i="205"/>
  <c r="AK9" i="205" s="1"/>
  <c r="AF9" i="200"/>
  <c r="AH9" i="192"/>
  <c r="AK9" i="192" s="1"/>
  <c r="AH9" i="191"/>
  <c r="AH9" i="190"/>
  <c r="AK9" i="190"/>
  <c r="AG9" i="212"/>
  <c r="AF37" i="191"/>
  <c r="AG37" i="212"/>
  <c r="AF35" i="225"/>
  <c r="AF35" i="201"/>
  <c r="AG35" i="212"/>
  <c r="AK35" i="211"/>
  <c r="AL35" i="211" s="1"/>
  <c r="AH35" i="239"/>
  <c r="AH35" i="232"/>
  <c r="AG34" i="212"/>
  <c r="AK33" i="242"/>
  <c r="AJ33" i="202"/>
  <c r="AK33" i="202" s="1"/>
  <c r="AJ33" i="220"/>
  <c r="AH32" i="206"/>
  <c r="AF28" i="248"/>
  <c r="AF28" i="243"/>
  <c r="AK28" i="200"/>
  <c r="AG28" i="211"/>
  <c r="AF25" i="224"/>
  <c r="AJ25" i="200"/>
  <c r="AK25" i="200" s="1"/>
  <c r="AL25" i="200" s="1"/>
  <c r="AF25" i="196"/>
  <c r="AF25" i="195"/>
  <c r="AJ24" i="207"/>
  <c r="AF22" i="191"/>
  <c r="AJ21" i="201"/>
  <c r="AK21" i="201" s="1"/>
  <c r="AF21" i="195"/>
  <c r="AF20" i="203"/>
  <c r="AG20" i="211"/>
  <c r="AF19" i="247"/>
  <c r="AL19" i="212"/>
  <c r="AG19" i="211"/>
  <c r="AF16" i="230"/>
  <c r="AF13" i="248"/>
  <c r="AF13" i="224"/>
  <c r="AJ13" i="208"/>
  <c r="AJ13" i="207"/>
  <c r="AJ13" i="206"/>
  <c r="AH11" i="208"/>
  <c r="AF11" i="199"/>
  <c r="AF11" i="193"/>
  <c r="AJ10" i="248"/>
  <c r="AJ9" i="229"/>
  <c r="AK9" i="229" s="1"/>
  <c r="AF8" i="243"/>
  <c r="AF35" i="247"/>
  <c r="AF35" i="199"/>
  <c r="AF34" i="220"/>
  <c r="AJ33" i="247"/>
  <c r="AK33" i="220"/>
  <c r="AF32" i="247"/>
  <c r="AH32" i="230"/>
  <c r="AJ28" i="243"/>
  <c r="AF28" i="206"/>
  <c r="AH28" i="203"/>
  <c r="AF28" i="220"/>
  <c r="AF28" i="113"/>
  <c r="AG28" i="212"/>
  <c r="AF25" i="204"/>
  <c r="AH25" i="199"/>
  <c r="AK25" i="199" s="1"/>
  <c r="AH25" i="196"/>
  <c r="AH25" i="195"/>
  <c r="AJ25" i="230"/>
  <c r="AF24" i="195"/>
  <c r="AK23" i="248"/>
  <c r="AH22" i="191"/>
  <c r="AK22" i="191" s="1"/>
  <c r="AK21" i="194"/>
  <c r="AJ20" i="202"/>
  <c r="AJ20" i="191"/>
  <c r="AF19" i="206"/>
  <c r="AF16" i="246"/>
  <c r="AK13" i="206"/>
  <c r="AF13" i="203"/>
  <c r="AJ13" i="191"/>
  <c r="AH13" i="231"/>
  <c r="AK13" i="230"/>
  <c r="AF11" i="192"/>
  <c r="AF10" i="244"/>
  <c r="AJ8" i="243"/>
  <c r="AK8" i="243" s="1"/>
  <c r="AL8" i="243" s="1"/>
  <c r="AF8" i="206"/>
  <c r="AG8" i="211"/>
  <c r="AJ75" i="224"/>
  <c r="AH75" i="224"/>
  <c r="AF75" i="239"/>
  <c r="AH75" i="239"/>
  <c r="AF75" i="230"/>
  <c r="AH75" i="230"/>
  <c r="AJ74" i="193"/>
  <c r="AF74" i="193"/>
  <c r="AH74" i="193"/>
  <c r="AJ74" i="239"/>
  <c r="AF74" i="239"/>
  <c r="AJ73" i="248"/>
  <c r="AF73" i="248"/>
  <c r="AH73" i="248"/>
  <c r="AJ73" i="199"/>
  <c r="AF73" i="199"/>
  <c r="AH73" i="199"/>
  <c r="AJ73" i="190"/>
  <c r="AF73" i="190"/>
  <c r="AH73" i="190"/>
  <c r="AI72" i="211"/>
  <c r="AG72" i="211"/>
  <c r="AJ71" i="190"/>
  <c r="AH71" i="190"/>
  <c r="AH70" i="244"/>
  <c r="AF70" i="244"/>
  <c r="AI70" i="211"/>
  <c r="AG70" i="211"/>
  <c r="AH68" i="224"/>
  <c r="AF68" i="224"/>
  <c r="AJ68" i="224"/>
  <c r="AJ68" i="203"/>
  <c r="AF68" i="203"/>
  <c r="AJ68" i="189"/>
  <c r="AF68" i="189"/>
  <c r="AH68" i="189"/>
  <c r="AI67" i="211"/>
  <c r="AG67" i="211"/>
  <c r="AH66" i="244"/>
  <c r="AF66" i="244"/>
  <c r="AJ66" i="244"/>
  <c r="AH66" i="113"/>
  <c r="AF66" i="113"/>
  <c r="AH65" i="207"/>
  <c r="AF65" i="207"/>
  <c r="AH65" i="203"/>
  <c r="AF65" i="203"/>
  <c r="AJ65" i="189"/>
  <c r="AF65" i="189"/>
  <c r="AH65" i="189"/>
  <c r="AJ64" i="204"/>
  <c r="AF64" i="204"/>
  <c r="AH64" i="204"/>
  <c r="AH64" i="239"/>
  <c r="AJ64" i="239"/>
  <c r="AF64" i="239"/>
  <c r="AH63" i="232"/>
  <c r="AK63" i="232" s="1"/>
  <c r="AJ63" i="232"/>
  <c r="AF63" i="232"/>
  <c r="AH62" i="244"/>
  <c r="AK62" i="244" s="1"/>
  <c r="AJ62" i="244"/>
  <c r="AF62" i="244"/>
  <c r="AH62" i="225"/>
  <c r="AF62" i="225"/>
  <c r="AJ62" i="225"/>
  <c r="AJ62" i="200"/>
  <c r="AF62" i="200"/>
  <c r="AH62" i="200"/>
  <c r="AK62" i="200" s="1"/>
  <c r="AJ62" i="191"/>
  <c r="AF62" i="191"/>
  <c r="AH62" i="191"/>
  <c r="AI62" i="212"/>
  <c r="AL62" i="212" s="1"/>
  <c r="AK62" i="212"/>
  <c r="AG62" i="212"/>
  <c r="AK61" i="209"/>
  <c r="AH61" i="195"/>
  <c r="AF61" i="195"/>
  <c r="AJ60" i="205"/>
  <c r="AF60" i="205"/>
  <c r="AH58" i="244"/>
  <c r="AF58" i="244"/>
  <c r="AH58" i="194"/>
  <c r="AF58" i="194"/>
  <c r="AJ57" i="207"/>
  <c r="AF57" i="207"/>
  <c r="AH57" i="207"/>
  <c r="AJ57" i="196"/>
  <c r="AF57" i="196"/>
  <c r="AJ51" i="243"/>
  <c r="AH51" i="243"/>
  <c r="AF51" i="243"/>
  <c r="AJ51" i="199"/>
  <c r="AF51" i="199"/>
  <c r="AJ50" i="202"/>
  <c r="AF50" i="202"/>
  <c r="AH50" i="202"/>
  <c r="AJ45" i="196"/>
  <c r="AH45" i="196"/>
  <c r="AF45" i="196"/>
  <c r="AH75" i="205"/>
  <c r="AF75" i="205"/>
  <c r="AJ75" i="205"/>
  <c r="AJ74" i="248"/>
  <c r="AF74" i="248"/>
  <c r="AH74" i="248"/>
  <c r="AK74" i="246"/>
  <c r="AK74" i="206"/>
  <c r="AJ74" i="203"/>
  <c r="AH74" i="203"/>
  <c r="AH74" i="230"/>
  <c r="AJ74" i="230"/>
  <c r="AF74" i="230"/>
  <c r="AJ73" i="224"/>
  <c r="AH73" i="224"/>
  <c r="AK73" i="224"/>
  <c r="AJ73" i="206"/>
  <c r="AF73" i="206"/>
  <c r="AH73" i="206"/>
  <c r="AK73" i="206"/>
  <c r="AH72" i="204"/>
  <c r="AF72" i="204"/>
  <c r="AH72" i="200"/>
  <c r="AF72" i="200"/>
  <c r="AJ72" i="200"/>
  <c r="AH72" i="113"/>
  <c r="AF72" i="113"/>
  <c r="AJ72" i="113"/>
  <c r="AF72" i="231"/>
  <c r="AJ72" i="231"/>
  <c r="AH72" i="231"/>
  <c r="AK72" i="231"/>
  <c r="AJ71" i="209"/>
  <c r="AF71" i="209"/>
  <c r="AH71" i="209"/>
  <c r="AJ70" i="209"/>
  <c r="AH70" i="209"/>
  <c r="AH70" i="202"/>
  <c r="AF70" i="202"/>
  <c r="AJ70" i="202"/>
  <c r="AH70" i="113"/>
  <c r="AF70" i="113"/>
  <c r="AK69" i="246"/>
  <c r="AH69" i="206"/>
  <c r="AF69" i="206"/>
  <c r="AJ69" i="195"/>
  <c r="AF69" i="195"/>
  <c r="AH69" i="113"/>
  <c r="AF69" i="113"/>
  <c r="AJ69" i="113"/>
  <c r="AJ68" i="202"/>
  <c r="AF68" i="202"/>
  <c r="AH68" i="202"/>
  <c r="AK68" i="211"/>
  <c r="AG68" i="211"/>
  <c r="AI68" i="211"/>
  <c r="AI66" i="211"/>
  <c r="AG66" i="211"/>
  <c r="AJ65" i="206"/>
  <c r="AF65" i="206"/>
  <c r="AH65" i="206"/>
  <c r="AJ65" i="202"/>
  <c r="AF65" i="202"/>
  <c r="AH65" i="202"/>
  <c r="AK65" i="202" s="1"/>
  <c r="AK65" i="201"/>
  <c r="AJ65" i="199"/>
  <c r="AF65" i="199"/>
  <c r="AH65" i="199"/>
  <c r="AJ65" i="220"/>
  <c r="AH65" i="220"/>
  <c r="AF65" i="220"/>
  <c r="AH64" i="196"/>
  <c r="AF64" i="196"/>
  <c r="AH64" i="194"/>
  <c r="AF64" i="194"/>
  <c r="AH64" i="192"/>
  <c r="AF64" i="192"/>
  <c r="AK64" i="212"/>
  <c r="AG64" i="212"/>
  <c r="AI64" i="212"/>
  <c r="AL64" i="212" s="1"/>
  <c r="AJ63" i="242"/>
  <c r="AF63" i="242"/>
  <c r="AH63" i="242"/>
  <c r="AH63" i="206"/>
  <c r="AF63" i="206"/>
  <c r="AJ63" i="201"/>
  <c r="AF63" i="201"/>
  <c r="AH63" i="201"/>
  <c r="AK63" i="201" s="1"/>
  <c r="AL63" i="201" s="1"/>
  <c r="R63" i="100" s="1"/>
  <c r="AJ63" i="199"/>
  <c r="AF63" i="199"/>
  <c r="AH63" i="199"/>
  <c r="AJ62" i="204"/>
  <c r="AF62" i="204"/>
  <c r="AH61" i="243"/>
  <c r="AF61" i="243"/>
  <c r="AH61" i="224"/>
  <c r="AF61" i="224"/>
  <c r="AJ61" i="190"/>
  <c r="AF61" i="190"/>
  <c r="AF61" i="231"/>
  <c r="AJ61" i="231"/>
  <c r="AH61" i="231"/>
  <c r="AK61" i="231"/>
  <c r="AL61" i="231" s="1"/>
  <c r="AJ60" i="195"/>
  <c r="AF60" i="195"/>
  <c r="AH60" i="195"/>
  <c r="AH60" i="189"/>
  <c r="AF60" i="189"/>
  <c r="AK60" i="212"/>
  <c r="AG60" i="212"/>
  <c r="AI60" i="212"/>
  <c r="AL60" i="212" s="1"/>
  <c r="AJ58" i="224"/>
  <c r="AH58" i="224"/>
  <c r="AH58" i="192"/>
  <c r="AF58" i="192"/>
  <c r="AJ57" i="246"/>
  <c r="AK57" i="246" s="1"/>
  <c r="AH57" i="246"/>
  <c r="AJ47" i="205"/>
  <c r="AF47" i="205"/>
  <c r="AJ46" i="195"/>
  <c r="AF46" i="195"/>
  <c r="AH46" i="195"/>
  <c r="AF73" i="231"/>
  <c r="AH73" i="231"/>
  <c r="AJ71" i="229"/>
  <c r="AH71" i="229"/>
  <c r="AF64" i="230"/>
  <c r="AH64" i="230"/>
  <c r="AK64" i="230" s="1"/>
  <c r="AJ60" i="231"/>
  <c r="AH60" i="231"/>
  <c r="AJ54" i="204"/>
  <c r="AF54" i="204"/>
  <c r="AH54" i="204"/>
  <c r="AH47" i="231"/>
  <c r="AJ47" i="231"/>
  <c r="AF47" i="231"/>
  <c r="AF45" i="239"/>
  <c r="AJ45" i="239"/>
  <c r="AJ44" i="206"/>
  <c r="AF44" i="206"/>
  <c r="AH42" i="113"/>
  <c r="AF42" i="113"/>
  <c r="AH36" i="191"/>
  <c r="AF36" i="191"/>
  <c r="AJ30" i="202"/>
  <c r="AF30" i="202"/>
  <c r="AH30" i="202"/>
  <c r="AJ26" i="200"/>
  <c r="AF26" i="200"/>
  <c r="AN81" i="1"/>
  <c r="AM81" i="1"/>
  <c r="AJ75" i="209"/>
  <c r="AF75" i="209"/>
  <c r="AH75" i="209"/>
  <c r="AH75" i="232"/>
  <c r="AK75" i="232" s="1"/>
  <c r="AL75" i="232" s="1"/>
  <c r="AJ75" i="232"/>
  <c r="AF75" i="232"/>
  <c r="AJ74" i="208"/>
  <c r="AF74" i="208"/>
  <c r="AH74" i="208"/>
  <c r="AH74" i="199"/>
  <c r="AF74" i="199"/>
  <c r="AJ74" i="199"/>
  <c r="AK74" i="212"/>
  <c r="AI74" i="212"/>
  <c r="AL74" i="212"/>
  <c r="AJ73" i="205"/>
  <c r="AF73" i="205"/>
  <c r="AH73" i="205"/>
  <c r="AJ72" i="203"/>
  <c r="AF72" i="203"/>
  <c r="AH72" i="203"/>
  <c r="AJ72" i="190"/>
  <c r="AF72" i="190"/>
  <c r="AH72" i="190"/>
  <c r="AK72" i="190" s="1"/>
  <c r="AJ71" i="208"/>
  <c r="AF71" i="208"/>
  <c r="AH71" i="208"/>
  <c r="AK71" i="212"/>
  <c r="AI71" i="212"/>
  <c r="AG71" i="212"/>
  <c r="AH69" i="248"/>
  <c r="AF69" i="248"/>
  <c r="AJ69" i="205"/>
  <c r="AF69" i="205"/>
  <c r="AH69" i="205"/>
  <c r="AH68" i="225"/>
  <c r="AF68" i="225"/>
  <c r="AJ68" i="200"/>
  <c r="AF68" i="200"/>
  <c r="AH68" i="200"/>
  <c r="AK68" i="200" s="1"/>
  <c r="AJ65" i="246"/>
  <c r="AF65" i="246"/>
  <c r="AH65" i="246"/>
  <c r="AJ65" i="205"/>
  <c r="AF65" i="205"/>
  <c r="AH65" i="205"/>
  <c r="AK65" i="205" s="1"/>
  <c r="AK65" i="212"/>
  <c r="AG65" i="212"/>
  <c r="AI65" i="212"/>
  <c r="AJ64" i="224"/>
  <c r="AF64" i="224"/>
  <c r="AH64" i="224"/>
  <c r="AJ64" i="191"/>
  <c r="AF64" i="191"/>
  <c r="AH64" i="191"/>
  <c r="AJ63" i="205"/>
  <c r="AF63" i="205"/>
  <c r="AH63" i="205"/>
  <c r="AK63" i="205"/>
  <c r="AH63" i="220"/>
  <c r="AF63" i="220"/>
  <c r="AJ63" i="220"/>
  <c r="AK63" i="212"/>
  <c r="AG63" i="212"/>
  <c r="AI63" i="212"/>
  <c r="AJ62" i="248"/>
  <c r="AF62" i="248"/>
  <c r="AH62" i="248"/>
  <c r="AJ62" i="242"/>
  <c r="AF62" i="242"/>
  <c r="AJ62" i="224"/>
  <c r="AF62" i="224"/>
  <c r="AH62" i="224"/>
  <c r="AJ62" i="203"/>
  <c r="AF62" i="203"/>
  <c r="AH62" i="203"/>
  <c r="AH62" i="113"/>
  <c r="AF62" i="113"/>
  <c r="AJ61" i="242"/>
  <c r="AF61" i="242"/>
  <c r="AH61" i="242"/>
  <c r="AH61" i="208"/>
  <c r="AF61" i="208"/>
  <c r="AJ61" i="208"/>
  <c r="AH60" i="204"/>
  <c r="AF60" i="204"/>
  <c r="AJ60" i="204"/>
  <c r="AJ60" i="220"/>
  <c r="AF60" i="220"/>
  <c r="AH60" i="220"/>
  <c r="AK60" i="220" s="1"/>
  <c r="AJ59" i="203"/>
  <c r="AF59" i="203"/>
  <c r="AJ59" i="194"/>
  <c r="AF59" i="194"/>
  <c r="AH59" i="194"/>
  <c r="AK59" i="194" s="1"/>
  <c r="AH59" i="113"/>
  <c r="AF59" i="113"/>
  <c r="AH55" i="205"/>
  <c r="AF55" i="205"/>
  <c r="AJ55" i="205"/>
  <c r="AH55" i="200"/>
  <c r="AF55" i="200"/>
  <c r="AJ55" i="200"/>
  <c r="AJ55" i="193"/>
  <c r="AF55" i="193"/>
  <c r="AH55" i="193"/>
  <c r="AH55" i="239"/>
  <c r="AJ55" i="239"/>
  <c r="AF55" i="239"/>
  <c r="AJ54" i="225"/>
  <c r="AF54" i="225"/>
  <c r="AH54" i="225"/>
  <c r="AJ53" i="243"/>
  <c r="AF53" i="243"/>
  <c r="AH53" i="243"/>
  <c r="AH53" i="200"/>
  <c r="AF53" i="200"/>
  <c r="AJ53" i="200"/>
  <c r="AJ52" i="203"/>
  <c r="AF52" i="203"/>
  <c r="AH52" i="203"/>
  <c r="AJ49" i="242"/>
  <c r="AF49" i="242"/>
  <c r="AH49" i="242"/>
  <c r="AJ49" i="194"/>
  <c r="AF49" i="194"/>
  <c r="AH49" i="194"/>
  <c r="AK49" i="194" s="1"/>
  <c r="AJ49" i="113"/>
  <c r="AF49" i="113"/>
  <c r="AH49" i="113"/>
  <c r="AH49" i="229"/>
  <c r="AJ49" i="229"/>
  <c r="AF49" i="229"/>
  <c r="AJ48" i="244"/>
  <c r="AF48" i="244"/>
  <c r="AH48" i="244"/>
  <c r="AJ48" i="189"/>
  <c r="AF48" i="189"/>
  <c r="AJ47" i="199"/>
  <c r="AH47" i="199"/>
  <c r="AK47" i="199" s="1"/>
  <c r="AF47" i="199"/>
  <c r="AF75" i="224"/>
  <c r="AJ75" i="208"/>
  <c r="AF75" i="208"/>
  <c r="AH75" i="208"/>
  <c r="AJ75" i="190"/>
  <c r="AF75" i="190"/>
  <c r="AH75" i="190"/>
  <c r="AJ74" i="207"/>
  <c r="AF74" i="207"/>
  <c r="AH74" i="207"/>
  <c r="AJ74" i="195"/>
  <c r="AF74" i="195"/>
  <c r="AH74" i="195"/>
  <c r="AJ73" i="247"/>
  <c r="AF73" i="247"/>
  <c r="AH73" i="247"/>
  <c r="AJ73" i="209"/>
  <c r="AF73" i="209"/>
  <c r="AH73" i="209"/>
  <c r="AJ72" i="201"/>
  <c r="AF72" i="201"/>
  <c r="AH72" i="201"/>
  <c r="AJ72" i="194"/>
  <c r="AF72" i="194"/>
  <c r="AH72" i="194"/>
  <c r="AH72" i="220"/>
  <c r="AF72" i="220"/>
  <c r="AF72" i="232"/>
  <c r="AJ72" i="232"/>
  <c r="AH71" i="220"/>
  <c r="AF71" i="220"/>
  <c r="AJ71" i="220"/>
  <c r="AH70" i="205"/>
  <c r="AF70" i="205"/>
  <c r="AJ70" i="205"/>
  <c r="AH70" i="231"/>
  <c r="AJ70" i="231"/>
  <c r="AF70" i="231"/>
  <c r="AH69" i="244"/>
  <c r="AF69" i="244"/>
  <c r="AJ69" i="244"/>
  <c r="AK69" i="224"/>
  <c r="AH69" i="208"/>
  <c r="AF69" i="208"/>
  <c r="AH69" i="194"/>
  <c r="AF69" i="194"/>
  <c r="AJ69" i="194"/>
  <c r="AJ69" i="220"/>
  <c r="AF69" i="220"/>
  <c r="AI69" i="212"/>
  <c r="AG69" i="212"/>
  <c r="AK69" i="212"/>
  <c r="AH67" i="113"/>
  <c r="AF67" i="113"/>
  <c r="AH66" i="204"/>
  <c r="AF66" i="204"/>
  <c r="AJ65" i="244"/>
  <c r="AF65" i="244"/>
  <c r="AH65" i="244"/>
  <c r="AH63" i="225"/>
  <c r="AF63" i="225"/>
  <c r="AJ63" i="225"/>
  <c r="AH63" i="200"/>
  <c r="AF63" i="200"/>
  <c r="AJ63" i="200"/>
  <c r="AJ62" i="202"/>
  <c r="AF62" i="202"/>
  <c r="AH62" i="202"/>
  <c r="AH62" i="192"/>
  <c r="AF62" i="192"/>
  <c r="AH61" i="204"/>
  <c r="AF61" i="204"/>
  <c r="AH61" i="220"/>
  <c r="AF61" i="220"/>
  <c r="AJ61" i="220"/>
  <c r="AF61" i="232"/>
  <c r="AJ61" i="232"/>
  <c r="AK60" i="211"/>
  <c r="AG60" i="211"/>
  <c r="AI60" i="211"/>
  <c r="AJ59" i="247"/>
  <c r="AF59" i="247"/>
  <c r="AH59" i="247"/>
  <c r="AK59" i="247" s="1"/>
  <c r="AL59" i="247" s="1"/>
  <c r="AM59" i="100" s="1"/>
  <c r="AJ59" i="199"/>
  <c r="AF59" i="199"/>
  <c r="AH59" i="199"/>
  <c r="AJ59" i="192"/>
  <c r="AF59" i="192"/>
  <c r="AH59" i="192"/>
  <c r="AJ59" i="190"/>
  <c r="AF59" i="190"/>
  <c r="AH59" i="190"/>
  <c r="AH58" i="220"/>
  <c r="AF58" i="220"/>
  <c r="AJ58" i="220"/>
  <c r="AH57" i="220"/>
  <c r="AF57" i="220"/>
  <c r="AJ57" i="220"/>
  <c r="AJ56" i="189"/>
  <c r="AF56" i="189"/>
  <c r="AH56" i="189"/>
  <c r="AJ54" i="203"/>
  <c r="AF54" i="203"/>
  <c r="AH54" i="203"/>
  <c r="AK54" i="212"/>
  <c r="AG54" i="212"/>
  <c r="AI54" i="212"/>
  <c r="AH54" i="232"/>
  <c r="AJ54" i="232"/>
  <c r="AF54" i="232"/>
  <c r="AJ50" i="199"/>
  <c r="AH50" i="199"/>
  <c r="AF50" i="199"/>
  <c r="AJ50" i="191"/>
  <c r="AF50" i="191"/>
  <c r="AH50" i="191"/>
  <c r="AH45" i="194"/>
  <c r="AF45" i="194"/>
  <c r="AE75" i="244"/>
  <c r="AF75" i="244" s="1"/>
  <c r="AE75" i="204"/>
  <c r="AF75" i="204" s="1"/>
  <c r="AE75" i="191"/>
  <c r="AE75" i="113"/>
  <c r="AF75" i="212"/>
  <c r="AE73" i="204"/>
  <c r="AE73" i="202"/>
  <c r="AE73" i="201"/>
  <c r="AE73" i="200"/>
  <c r="AE73" i="191"/>
  <c r="AE73" i="189"/>
  <c r="AE73" i="232"/>
  <c r="AE73" i="230"/>
  <c r="AJ73" i="230" s="1"/>
  <c r="AF72" i="225"/>
  <c r="AL72" i="212"/>
  <c r="AK72" i="239"/>
  <c r="AL72" i="239" s="1"/>
  <c r="AE71" i="243"/>
  <c r="AE71" i="242"/>
  <c r="AE71" i="224"/>
  <c r="AE71" i="207"/>
  <c r="AE71" i="203"/>
  <c r="AE71" i="199"/>
  <c r="AE71" i="196"/>
  <c r="AE71" i="195"/>
  <c r="AE71" i="193"/>
  <c r="AE71" i="113"/>
  <c r="AE71" i="239"/>
  <c r="AF71" i="239" s="1"/>
  <c r="AE71" i="231"/>
  <c r="AJ70" i="248"/>
  <c r="AK70" i="192"/>
  <c r="AF69" i="224"/>
  <c r="AK69" i="192"/>
  <c r="AF69" i="190"/>
  <c r="AJ68" i="231"/>
  <c r="AK68" i="231" s="1"/>
  <c r="AL68" i="231" s="1"/>
  <c r="AJ68" i="229"/>
  <c r="AK68" i="229" s="1"/>
  <c r="AF67" i="207"/>
  <c r="AF67" i="204"/>
  <c r="AK67" i="201"/>
  <c r="AJ67" i="191"/>
  <c r="AF67" i="190"/>
  <c r="AK67" i="212"/>
  <c r="AL67" i="212" s="1"/>
  <c r="AK67" i="239"/>
  <c r="AJ66" i="208"/>
  <c r="AK66" i="208" s="1"/>
  <c r="AL66" i="208" s="1"/>
  <c r="Y66" i="100" s="1"/>
  <c r="AJ66" i="205"/>
  <c r="AF66" i="202"/>
  <c r="AF66" i="201"/>
  <c r="AK66" i="212"/>
  <c r="AL66" i="212" s="1"/>
  <c r="AJ65" i="196"/>
  <c r="AK65" i="196" s="1"/>
  <c r="AE64" i="246"/>
  <c r="AE64" i="243"/>
  <c r="AE64" i="242"/>
  <c r="AE64" i="225"/>
  <c r="AE64" i="209"/>
  <c r="AE64" i="205"/>
  <c r="AE64" i="203"/>
  <c r="AE64" i="220"/>
  <c r="AE64" i="113"/>
  <c r="AF64" i="211"/>
  <c r="AE64" i="231"/>
  <c r="AH64" i="231"/>
  <c r="AE64" i="229"/>
  <c r="AH64" i="229" s="1"/>
  <c r="AJ61" i="205"/>
  <c r="AK61" i="205"/>
  <c r="AL61" i="205" s="1"/>
  <c r="V61" i="100" s="1"/>
  <c r="AF61" i="202"/>
  <c r="AF61" i="201"/>
  <c r="AJ61" i="194"/>
  <c r="AK61" i="194" s="1"/>
  <c r="AH61" i="229"/>
  <c r="AE60" i="244"/>
  <c r="AE60" i="243"/>
  <c r="AE60" i="242"/>
  <c r="AE60" i="224"/>
  <c r="AE60" i="196"/>
  <c r="AE60" i="194"/>
  <c r="AE60" i="193"/>
  <c r="AE60" i="192"/>
  <c r="AE60" i="113"/>
  <c r="AE60" i="239"/>
  <c r="AE60" i="232"/>
  <c r="AE60" i="230"/>
  <c r="AF60" i="230"/>
  <c r="AJ59" i="196"/>
  <c r="AK59" i="196" s="1"/>
  <c r="AL59" i="196" s="1"/>
  <c r="AJ59" i="189"/>
  <c r="AK59" i="189" s="1"/>
  <c r="AL59" i="189" s="1"/>
  <c r="AJ59" i="220"/>
  <c r="AK59" i="212"/>
  <c r="AL59" i="212" s="1"/>
  <c r="AM59" i="212" s="1"/>
  <c r="AG59" i="211"/>
  <c r="AJ59" i="230"/>
  <c r="AJ58" i="205"/>
  <c r="AF58" i="204"/>
  <c r="AJ58" i="193"/>
  <c r="AK58" i="193" s="1"/>
  <c r="AL58" i="193" s="1"/>
  <c r="L58" i="100" s="1"/>
  <c r="AJ57" i="208"/>
  <c r="AF57" i="208"/>
  <c r="AH57" i="208"/>
  <c r="AJ57" i="201"/>
  <c r="AF57" i="201"/>
  <c r="AH57" i="201"/>
  <c r="AJ57" i="193"/>
  <c r="AH57" i="193"/>
  <c r="AJ55" i="209"/>
  <c r="AK55" i="209" s="1"/>
  <c r="AH55" i="209"/>
  <c r="AJ55" i="195"/>
  <c r="AF55" i="195"/>
  <c r="AH55" i="195"/>
  <c r="AI55" i="212"/>
  <c r="AG55" i="212"/>
  <c r="AK55" i="212"/>
  <c r="AE54" i="248"/>
  <c r="AH53" i="208"/>
  <c r="AF53" i="208"/>
  <c r="AK53" i="211"/>
  <c r="AG53" i="211"/>
  <c r="AI53" i="211"/>
  <c r="AE52" i="208"/>
  <c r="AE52" i="204"/>
  <c r="AE52" i="192"/>
  <c r="AJ51" i="207"/>
  <c r="AF51" i="207"/>
  <c r="AJ51" i="195"/>
  <c r="AF51" i="195"/>
  <c r="AH51" i="191"/>
  <c r="AF51" i="191"/>
  <c r="AJ51" i="191"/>
  <c r="AH51" i="189"/>
  <c r="AJ51" i="189"/>
  <c r="AK51" i="189" s="1"/>
  <c r="AF51" i="189"/>
  <c r="AJ50" i="246"/>
  <c r="AF50" i="246"/>
  <c r="AH50" i="246"/>
  <c r="AJ50" i="207"/>
  <c r="AF50" i="207"/>
  <c r="AH50" i="207"/>
  <c r="AJ50" i="192"/>
  <c r="AF50" i="192"/>
  <c r="AH50" i="192"/>
  <c r="AJ49" i="243"/>
  <c r="AF49" i="243"/>
  <c r="AH49" i="243"/>
  <c r="AJ49" i="200"/>
  <c r="AK49" i="200" s="1"/>
  <c r="AL49" i="200" s="1"/>
  <c r="Q49" i="100" s="1"/>
  <c r="AF49" i="200"/>
  <c r="AH49" i="200"/>
  <c r="AJ49" i="230"/>
  <c r="AF49" i="230"/>
  <c r="AJ48" i="246"/>
  <c r="AF48" i="246"/>
  <c r="AH48" i="246"/>
  <c r="AJ48" i="225"/>
  <c r="AF48" i="225"/>
  <c r="AH48" i="225"/>
  <c r="AK48" i="225" s="1"/>
  <c r="AJ48" i="209"/>
  <c r="AF48" i="209"/>
  <c r="AH48" i="209"/>
  <c r="AJ48" i="232"/>
  <c r="AF48" i="232"/>
  <c r="AE47" i="248"/>
  <c r="AJ46" i="206"/>
  <c r="AF46" i="206"/>
  <c r="AJ46" i="201"/>
  <c r="AF46" i="201"/>
  <c r="AH46" i="201"/>
  <c r="AJ46" i="199"/>
  <c r="AF46" i="199"/>
  <c r="AH46" i="199"/>
  <c r="AE45" i="206"/>
  <c r="AE45" i="202"/>
  <c r="AJ43" i="207"/>
  <c r="AK43" i="207" s="1"/>
  <c r="AF43" i="207"/>
  <c r="AH43" i="207"/>
  <c r="AE42" i="200"/>
  <c r="AH41" i="248"/>
  <c r="AF41" i="248"/>
  <c r="AH41" i="243"/>
  <c r="AF41" i="243"/>
  <c r="AJ41" i="243"/>
  <c r="AJ41" i="204"/>
  <c r="AF41" i="204"/>
  <c r="AH41" i="204"/>
  <c r="AJ41" i="196"/>
  <c r="AF41" i="196"/>
  <c r="AH41" i="196"/>
  <c r="AK41" i="211"/>
  <c r="AI41" i="211"/>
  <c r="AH40" i="224"/>
  <c r="AF40" i="224"/>
  <c r="AK38" i="211"/>
  <c r="AG38" i="211"/>
  <c r="AJ44" i="205"/>
  <c r="AF44" i="205"/>
  <c r="AH44" i="205"/>
  <c r="AK44" i="205" s="1"/>
  <c r="AH44" i="191"/>
  <c r="AF44" i="191"/>
  <c r="AJ44" i="191"/>
  <c r="AH44" i="189"/>
  <c r="AF44" i="189"/>
  <c r="AH43" i="246"/>
  <c r="AF43" i="246"/>
  <c r="AF43" i="232"/>
  <c r="AJ43" i="232"/>
  <c r="AH43" i="232"/>
  <c r="AH43" i="230"/>
  <c r="AJ43" i="230"/>
  <c r="AF43" i="230"/>
  <c r="AH42" i="244"/>
  <c r="AF42" i="244"/>
  <c r="AH42" i="207"/>
  <c r="AF42" i="207"/>
  <c r="AJ41" i="203"/>
  <c r="AF41" i="203"/>
  <c r="AH41" i="203"/>
  <c r="AJ41" i="193"/>
  <c r="AF41" i="193"/>
  <c r="AH41" i="232"/>
  <c r="AJ41" i="232"/>
  <c r="AJ40" i="194"/>
  <c r="AF40" i="194"/>
  <c r="AH40" i="194"/>
  <c r="AK40" i="194" s="1"/>
  <c r="AH39" i="247"/>
  <c r="AF39" i="247"/>
  <c r="AJ39" i="247"/>
  <c r="AH39" i="208"/>
  <c r="AK39" i="208" s="1"/>
  <c r="AJ39" i="208"/>
  <c r="AF39" i="208"/>
  <c r="AJ39" i="204"/>
  <c r="AF39" i="204"/>
  <c r="AH39" i="204"/>
  <c r="AJ39" i="113"/>
  <c r="AF39" i="113"/>
  <c r="AH39" i="113"/>
  <c r="AK39" i="113"/>
  <c r="AJ34" i="189"/>
  <c r="AF34" i="189"/>
  <c r="AH34" i="189"/>
  <c r="AJ11" i="189"/>
  <c r="AF11" i="189"/>
  <c r="AE54" i="229"/>
  <c r="AH54" i="229" s="1"/>
  <c r="AE54" i="231"/>
  <c r="AH54" i="231" s="1"/>
  <c r="AE54" i="191"/>
  <c r="AE54" i="195"/>
  <c r="AE54" i="196"/>
  <c r="AE54" i="200"/>
  <c r="AE54" i="202"/>
  <c r="AE54" i="207"/>
  <c r="AE54" i="230"/>
  <c r="AE54" i="189"/>
  <c r="AE54" i="192"/>
  <c r="AE54" i="193"/>
  <c r="AE54" i="194"/>
  <c r="AE54" i="206"/>
  <c r="AE54" i="244"/>
  <c r="AE54" i="239"/>
  <c r="AF54" i="211"/>
  <c r="AE54" i="113"/>
  <c r="AE54" i="199"/>
  <c r="AE54" i="201"/>
  <c r="AE54" i="205"/>
  <c r="AE54" i="208"/>
  <c r="AE54" i="209"/>
  <c r="AE54" i="224"/>
  <c r="AE54" i="242"/>
  <c r="AE54" i="243"/>
  <c r="AE54" i="246"/>
  <c r="AE52" i="230"/>
  <c r="AE52" i="232"/>
  <c r="AF52" i="212"/>
  <c r="AE52" i="220"/>
  <c r="AE52" i="189"/>
  <c r="AE52" i="191"/>
  <c r="AE52" i="193"/>
  <c r="AE52" i="194"/>
  <c r="AE52" i="195"/>
  <c r="AE52" i="196"/>
  <c r="AE52" i="199"/>
  <c r="AE52" i="207"/>
  <c r="AE52" i="209"/>
  <c r="AE52" i="225"/>
  <c r="AE52" i="244"/>
  <c r="AE52" i="239"/>
  <c r="AF52" i="211"/>
  <c r="AE52" i="113"/>
  <c r="AE52" i="205"/>
  <c r="AE52" i="206"/>
  <c r="AE52" i="224"/>
  <c r="AE52" i="242"/>
  <c r="AE52" i="229"/>
  <c r="AH52" i="229"/>
  <c r="AE52" i="190"/>
  <c r="AE52" i="200"/>
  <c r="AE52" i="201"/>
  <c r="AE52" i="243"/>
  <c r="AE52" i="246"/>
  <c r="AE52" i="248"/>
  <c r="AE52" i="247"/>
  <c r="AF47" i="211"/>
  <c r="AE47" i="113"/>
  <c r="AE47" i="190"/>
  <c r="AE47" i="193"/>
  <c r="AE47" i="195"/>
  <c r="AE47" i="206"/>
  <c r="AE47" i="207"/>
  <c r="AE47" i="208"/>
  <c r="AE47" i="247"/>
  <c r="AE47" i="229"/>
  <c r="AE47" i="230"/>
  <c r="AJ47" i="230" s="1"/>
  <c r="AF47" i="212"/>
  <c r="AE47" i="220"/>
  <c r="AE47" i="203"/>
  <c r="AE47" i="204"/>
  <c r="AE47" i="224"/>
  <c r="AE47" i="242"/>
  <c r="AE47" i="243"/>
  <c r="AE47" i="246"/>
  <c r="AE47" i="232"/>
  <c r="AE47" i="189"/>
  <c r="AE47" i="191"/>
  <c r="AE47" i="192"/>
  <c r="AE47" i="194"/>
  <c r="AE47" i="196"/>
  <c r="AE47" i="200"/>
  <c r="AE47" i="202"/>
  <c r="AE47" i="244"/>
  <c r="AF45" i="212"/>
  <c r="AE45" i="220"/>
  <c r="AE45" i="189"/>
  <c r="AE45" i="199"/>
  <c r="AE45" i="224"/>
  <c r="AE45" i="225"/>
  <c r="AE45" i="232"/>
  <c r="AF45" i="211"/>
  <c r="AE45" i="113"/>
  <c r="AE45" i="192"/>
  <c r="AE45" i="193"/>
  <c r="AE45" i="195"/>
  <c r="AE45" i="200"/>
  <c r="AE45" i="201"/>
  <c r="AE45" i="209"/>
  <c r="AE45" i="244"/>
  <c r="AE45" i="247"/>
  <c r="AE45" i="230"/>
  <c r="AE45" i="231"/>
  <c r="AJ45" i="231" s="1"/>
  <c r="AE45" i="190"/>
  <c r="AE45" i="191"/>
  <c r="AE45" i="203"/>
  <c r="AE45" i="204"/>
  <c r="AE45" i="205"/>
  <c r="AE45" i="207"/>
  <c r="AE45" i="242"/>
  <c r="AE45" i="243"/>
  <c r="AE45" i="246"/>
  <c r="AE45" i="248"/>
  <c r="AE44" i="239"/>
  <c r="AF44" i="211"/>
  <c r="AF44" i="212"/>
  <c r="AE44" i="113"/>
  <c r="AE44" i="220"/>
  <c r="AE44" i="199"/>
  <c r="AE44" i="200"/>
  <c r="AE44" i="207"/>
  <c r="AE44" i="224"/>
  <c r="AE44" i="225"/>
  <c r="AE44" i="232"/>
  <c r="AE44" i="190"/>
  <c r="AE44" i="192"/>
  <c r="AE44" i="193"/>
  <c r="AE44" i="194"/>
  <c r="AE44" i="195"/>
  <c r="AE44" i="196"/>
  <c r="AE44" i="201"/>
  <c r="AE44" i="202"/>
  <c r="AE44" i="203"/>
  <c r="AE44" i="208"/>
  <c r="AE44" i="209"/>
  <c r="AE44" i="244"/>
  <c r="AE44" i="247"/>
  <c r="AE44" i="230"/>
  <c r="AE44" i="231"/>
  <c r="AH44" i="231"/>
  <c r="AE44" i="204"/>
  <c r="AE44" i="242"/>
  <c r="AE44" i="243"/>
  <c r="AE44" i="246"/>
  <c r="AE44" i="248"/>
  <c r="AE42" i="230"/>
  <c r="AF42" i="211"/>
  <c r="AE42" i="193"/>
  <c r="AE42" i="194"/>
  <c r="AE42" i="205"/>
  <c r="AE42" i="206"/>
  <c r="AE42" i="208"/>
  <c r="AE42" i="224"/>
  <c r="AE42" i="225"/>
  <c r="AE42" i="246"/>
  <c r="AE42" i="248"/>
  <c r="AE42" i="247"/>
  <c r="AE42" i="232"/>
  <c r="AF42" i="212"/>
  <c r="AE42" i="220"/>
  <c r="AE42" i="190"/>
  <c r="AE42" i="191"/>
  <c r="AE42" i="192"/>
  <c r="AE42" i="204"/>
  <c r="AE42" i="229"/>
  <c r="AF42" i="229"/>
  <c r="AE42" i="195"/>
  <c r="AE42" i="196"/>
  <c r="AE42" i="201"/>
  <c r="AE42" i="202"/>
  <c r="AE42" i="203"/>
  <c r="AE42" i="209"/>
  <c r="AE42" i="242"/>
  <c r="AE36" i="192"/>
  <c r="AE36" i="193"/>
  <c r="AE36" i="195"/>
  <c r="AE36" i="199"/>
  <c r="AE36" i="201"/>
  <c r="AE36" i="205"/>
  <c r="AE36" i="209"/>
  <c r="AE36" i="243"/>
  <c r="AE36" i="231"/>
  <c r="AH36" i="231" s="1"/>
  <c r="AE36" i="239"/>
  <c r="AF36" i="211"/>
  <c r="AF36" i="212"/>
  <c r="AE36" i="113"/>
  <c r="AE36" i="220"/>
  <c r="AE36" i="190"/>
  <c r="AE36" i="204"/>
  <c r="AE36" i="208"/>
  <c r="AE36" i="224"/>
  <c r="AE36" i="246"/>
  <c r="AE36" i="230"/>
  <c r="AE36" i="232"/>
  <c r="AH36" i="232"/>
  <c r="AE36" i="189"/>
  <c r="AE36" i="194"/>
  <c r="AE36" i="196"/>
  <c r="AE36" i="200"/>
  <c r="AE36" i="202"/>
  <c r="AE36" i="206"/>
  <c r="AE36" i="207"/>
  <c r="AE36" i="244"/>
  <c r="AE36" i="247"/>
  <c r="AE36" i="225"/>
  <c r="AE36" i="203"/>
  <c r="AE36" i="242"/>
  <c r="AE36" i="248"/>
  <c r="AE31" i="229"/>
  <c r="AH31" i="229" s="1"/>
  <c r="AE31" i="192"/>
  <c r="AE31" i="194"/>
  <c r="AE31" i="196"/>
  <c r="AE31" i="200"/>
  <c r="AE31" i="202"/>
  <c r="AE31" i="203"/>
  <c r="AE31" i="209"/>
  <c r="AE31" i="230"/>
  <c r="AE31" i="231"/>
  <c r="AE31" i="232"/>
  <c r="AH31" i="232"/>
  <c r="AE31" i="189"/>
  <c r="AE31" i="190"/>
  <c r="AE31" i="191"/>
  <c r="AE31" i="193"/>
  <c r="AE31" i="195"/>
  <c r="AE31" i="199"/>
  <c r="AE31" i="201"/>
  <c r="AE31" i="207"/>
  <c r="AE31" i="239"/>
  <c r="AF31" i="212"/>
  <c r="AE31" i="220"/>
  <c r="AE31" i="204"/>
  <c r="AE31" i="208"/>
  <c r="AE31" i="113"/>
  <c r="AE31" i="224"/>
  <c r="AE31" i="242"/>
  <c r="AE31" i="247"/>
  <c r="AF31" i="211"/>
  <c r="AE31" i="244"/>
  <c r="AE31" i="246"/>
  <c r="AE31" i="248"/>
  <c r="AE31" i="206"/>
  <c r="AE31" i="225"/>
  <c r="AE31" i="243"/>
  <c r="AE31" i="205"/>
  <c r="AE30" i="229"/>
  <c r="AE30" i="230"/>
  <c r="AF30" i="211"/>
  <c r="AE30" i="113"/>
  <c r="AE30" i="205"/>
  <c r="AE30" i="206"/>
  <c r="AE30" i="209"/>
  <c r="AE30" i="225"/>
  <c r="AE30" i="239"/>
  <c r="AF30" i="212"/>
  <c r="AE30" i="220"/>
  <c r="AE30" i="190"/>
  <c r="AE30" i="191"/>
  <c r="AE30" i="204"/>
  <c r="AE30" i="208"/>
  <c r="AE30" i="224"/>
  <c r="AE30" i="242"/>
  <c r="AE30" i="247"/>
  <c r="AE30" i="232"/>
  <c r="AH30" i="232" s="1"/>
  <c r="AE30" i="189"/>
  <c r="AE30" i="193"/>
  <c r="AE30" i="195"/>
  <c r="AE30" i="199"/>
  <c r="AE30" i="201"/>
  <c r="AE30" i="207"/>
  <c r="AE30" i="243"/>
  <c r="AE30" i="196"/>
  <c r="AE30" i="244"/>
  <c r="AE30" i="231"/>
  <c r="AE30" i="194"/>
  <c r="AE30" i="246"/>
  <c r="AE30" i="200"/>
  <c r="AE30" i="203"/>
  <c r="AE30" i="248"/>
  <c r="AE30" i="192"/>
  <c r="AF29" i="212"/>
  <c r="AE29" i="113"/>
  <c r="AE29" i="190"/>
  <c r="AE29" i="203"/>
  <c r="AE29" i="204"/>
  <c r="AE29" i="205"/>
  <c r="AE29" i="207"/>
  <c r="AE29" i="243"/>
  <c r="AE29" i="244"/>
  <c r="AE29" i="229"/>
  <c r="AH29" i="229" s="1"/>
  <c r="AE29" i="231"/>
  <c r="AH29" i="231" s="1"/>
  <c r="AE29" i="189"/>
  <c r="AE29" i="191"/>
  <c r="AE29" i="193"/>
  <c r="AE29" i="194"/>
  <c r="AE29" i="199"/>
  <c r="AE29" i="200"/>
  <c r="AE29" i="206"/>
  <c r="AE29" i="208"/>
  <c r="AE29" i="209"/>
  <c r="AE29" i="224"/>
  <c r="AE29" i="232"/>
  <c r="AE29" i="192"/>
  <c r="AE29" i="195"/>
  <c r="AE29" i="196"/>
  <c r="AE29" i="201"/>
  <c r="AE29" i="202"/>
  <c r="AE29" i="225"/>
  <c r="AE29" i="242"/>
  <c r="AE29" i="246"/>
  <c r="AE29" i="247"/>
  <c r="AE29" i="239"/>
  <c r="AF29" i="211"/>
  <c r="AE29" i="248"/>
  <c r="AE29" i="230"/>
  <c r="AE29" i="220"/>
  <c r="AE27" i="239"/>
  <c r="AE27" i="194"/>
  <c r="AE27" i="195"/>
  <c r="AE27" i="200"/>
  <c r="AE27" i="201"/>
  <c r="AE27" i="203"/>
  <c r="AE27" i="206"/>
  <c r="AE27" i="209"/>
  <c r="AE27" i="225"/>
  <c r="AE27" i="244"/>
  <c r="AE27" i="247"/>
  <c r="AE27" i="231"/>
  <c r="AE27" i="113"/>
  <c r="AE27" i="220"/>
  <c r="AE27" i="204"/>
  <c r="AE27" i="207"/>
  <c r="AE27" i="208"/>
  <c r="AE27" i="246"/>
  <c r="AE27" i="229"/>
  <c r="AE27" i="230"/>
  <c r="AF27" i="211"/>
  <c r="AF27" i="212"/>
  <c r="AE27" i="190"/>
  <c r="AE27" i="224"/>
  <c r="AE27" i="242"/>
  <c r="AE27" i="196"/>
  <c r="AE27" i="193"/>
  <c r="AE27" i="202"/>
  <c r="AE27" i="205"/>
  <c r="AE27" i="243"/>
  <c r="AE27" i="248"/>
  <c r="AE27" i="189"/>
  <c r="AE27" i="192"/>
  <c r="AE27" i="191"/>
  <c r="AE27" i="199"/>
  <c r="AE26" i="230"/>
  <c r="AE26" i="231"/>
  <c r="AH26" i="231" s="1"/>
  <c r="AE26" i="239"/>
  <c r="AF26" i="211"/>
  <c r="AE26" i="189"/>
  <c r="AE26" i="194"/>
  <c r="AE26" i="195"/>
  <c r="AE26" i="203"/>
  <c r="AE26" i="206"/>
  <c r="AE26" i="209"/>
  <c r="AE26" i="225"/>
  <c r="AE26" i="244"/>
  <c r="AE26" i="247"/>
  <c r="AE26" i="232"/>
  <c r="AE26" i="113"/>
  <c r="AE26" i="199"/>
  <c r="AE26" i="201"/>
  <c r="AE26" i="204"/>
  <c r="AE26" i="207"/>
  <c r="AE26" i="208"/>
  <c r="AE26" i="246"/>
  <c r="AE26" i="224"/>
  <c r="AE26" i="242"/>
  <c r="AE26" i="191"/>
  <c r="AE26" i="192"/>
  <c r="AE26" i="229"/>
  <c r="AF26" i="212"/>
  <c r="AE26" i="220"/>
  <c r="AE26" i="193"/>
  <c r="AE26" i="190"/>
  <c r="AE26" i="202"/>
  <c r="AE26" i="248"/>
  <c r="AE26" i="196"/>
  <c r="AE26" i="205"/>
  <c r="AE26" i="243"/>
  <c r="AE18" i="232"/>
  <c r="AH18" i="232"/>
  <c r="AE18" i="189"/>
  <c r="AE18" i="190"/>
  <c r="AE18" i="204"/>
  <c r="AE18" i="224"/>
  <c r="AE18" i="242"/>
  <c r="AE18" i="243"/>
  <c r="AE18" i="244"/>
  <c r="AE18" i="230"/>
  <c r="AE18" i="231"/>
  <c r="AE18" i="207"/>
  <c r="AE18" i="247"/>
  <c r="AE18" i="229"/>
  <c r="AF18" i="211"/>
  <c r="AF18" i="212"/>
  <c r="AE18" i="191"/>
  <c r="AE18" i="192"/>
  <c r="AE18" i="194"/>
  <c r="AE18" i="196"/>
  <c r="AE18" i="199"/>
  <c r="AE18" i="201"/>
  <c r="AE18" i="205"/>
  <c r="AE18" i="206"/>
  <c r="AE18" i="208"/>
  <c r="AE18" i="209"/>
  <c r="AE18" i="225"/>
  <c r="AE18" i="248"/>
  <c r="AE18" i="195"/>
  <c r="AE18" i="200"/>
  <c r="AE18" i="203"/>
  <c r="AE18" i="246"/>
  <c r="AE18" i="239"/>
  <c r="AE18" i="113"/>
  <c r="AE18" i="193"/>
  <c r="AE18" i="220"/>
  <c r="AE18" i="202"/>
  <c r="AE17" i="229"/>
  <c r="AE17" i="230"/>
  <c r="AE17" i="239"/>
  <c r="AE17" i="113"/>
  <c r="AE17" i="190"/>
  <c r="AE17" i="199"/>
  <c r="AE17" i="201"/>
  <c r="AE17" i="205"/>
  <c r="AE17" i="206"/>
  <c r="AE17" i="208"/>
  <c r="AE17" i="209"/>
  <c r="AE17" i="225"/>
  <c r="AF17" i="211"/>
  <c r="AF17" i="212"/>
  <c r="AE17" i="220"/>
  <c r="AE17" i="204"/>
  <c r="AE17" i="224"/>
  <c r="AE17" i="242"/>
  <c r="AE17" i="231"/>
  <c r="AE17" i="189"/>
  <c r="AE17" i="191"/>
  <c r="AE17" i="192"/>
  <c r="AE17" i="194"/>
  <c r="AE17" i="196"/>
  <c r="AE17" i="200"/>
  <c r="AE17" i="202"/>
  <c r="AE17" i="203"/>
  <c r="AE17" i="243"/>
  <c r="AE17" i="244"/>
  <c r="AE17" i="246"/>
  <c r="AE17" i="195"/>
  <c r="AE17" i="207"/>
  <c r="AE17" i="248"/>
  <c r="AE17" i="232"/>
  <c r="AH17" i="232" s="1"/>
  <c r="AE17" i="193"/>
  <c r="AE17" i="247"/>
  <c r="AE15" i="232"/>
  <c r="AE15" i="113"/>
  <c r="AE15" i="220"/>
  <c r="AE15" i="199"/>
  <c r="AE15" i="200"/>
  <c r="AE15" i="204"/>
  <c r="AE15" i="207"/>
  <c r="AE15" i="208"/>
  <c r="AE15" i="247"/>
  <c r="AE15" i="230"/>
  <c r="AE15" i="231"/>
  <c r="AF15" i="211"/>
  <c r="AE15" i="201"/>
  <c r="AE15" i="203"/>
  <c r="AE15" i="206"/>
  <c r="AE15" i="242"/>
  <c r="AE15" i="243"/>
  <c r="AE15" i="229"/>
  <c r="AE15" i="239"/>
  <c r="AE15" i="189"/>
  <c r="AE15" i="190"/>
  <c r="AE15" i="191"/>
  <c r="AE15" i="193"/>
  <c r="AE15" i="195"/>
  <c r="AE15" i="196"/>
  <c r="AE15" i="205"/>
  <c r="AE15" i="209"/>
  <c r="AE15" i="244"/>
  <c r="AE15" i="246"/>
  <c r="AE15" i="202"/>
  <c r="AE15" i="194"/>
  <c r="AE15" i="225"/>
  <c r="AE15" i="224"/>
  <c r="AE15" i="248"/>
  <c r="AE15" i="192"/>
  <c r="AF15" i="212"/>
  <c r="AE14" i="220"/>
  <c r="AE14" i="192"/>
  <c r="AE14" i="194"/>
  <c r="AE14" i="195"/>
  <c r="AE14" i="232"/>
  <c r="AE14" i="193"/>
  <c r="AE14" i="230"/>
  <c r="AF14" i="211"/>
  <c r="AE14" i="189"/>
  <c r="AE14" i="199"/>
  <c r="AE14" i="200"/>
  <c r="AE14" i="229"/>
  <c r="AH14" i="229" s="1"/>
  <c r="AF14" i="212"/>
  <c r="AE14" i="205"/>
  <c r="AE14" i="243"/>
  <c r="AE14" i="231"/>
  <c r="AE14" i="239"/>
  <c r="AE14" i="191"/>
  <c r="AE14" i="203"/>
  <c r="AE14" i="206"/>
  <c r="AE14" i="207"/>
  <c r="AE14" i="208"/>
  <c r="AE14" i="225"/>
  <c r="AE14" i="246"/>
  <c r="AE14" i="248"/>
  <c r="AE14" i="190"/>
  <c r="AE14" i="201"/>
  <c r="AE14" i="202"/>
  <c r="AE14" i="204"/>
  <c r="AE14" i="209"/>
  <c r="AE14" i="244"/>
  <c r="AE14" i="247"/>
  <c r="AE14" i="224"/>
  <c r="AE14" i="242"/>
  <c r="AE14" i="113"/>
  <c r="AE14" i="196"/>
  <c r="AE12" i="232"/>
  <c r="AF12" i="211"/>
  <c r="AE12" i="190"/>
  <c r="AE12" i="191"/>
  <c r="AE12" i="194"/>
  <c r="AE12" i="199"/>
  <c r="AE12" i="200"/>
  <c r="AE12" i="201"/>
  <c r="AE12" i="205"/>
  <c r="AE12" i="206"/>
  <c r="AE12" i="225"/>
  <c r="AE12" i="246"/>
  <c r="AE12" i="248"/>
  <c r="AE12" i="247"/>
  <c r="AE12" i="230"/>
  <c r="AE12" i="231"/>
  <c r="AE12" i="192"/>
  <c r="AE12" i="193"/>
  <c r="AE12" i="195"/>
  <c r="AE12" i="196"/>
  <c r="AE12" i="208"/>
  <c r="AE12" i="239"/>
  <c r="AF12" i="212"/>
  <c r="AE12" i="113"/>
  <c r="AE12" i="202"/>
  <c r="AE12" i="207"/>
  <c r="AE12" i="242"/>
  <c r="AE12" i="229"/>
  <c r="AE12" i="203"/>
  <c r="AE12" i="204"/>
  <c r="AE12" i="224"/>
  <c r="AE12" i="243"/>
  <c r="AE12" i="189"/>
  <c r="AE12" i="209"/>
  <c r="AE12" i="244"/>
  <c r="AE12" i="220"/>
  <c r="AE7" i="229"/>
  <c r="AE7" i="232"/>
  <c r="AH7" i="232" s="1"/>
  <c r="AE7" i="189"/>
  <c r="AE7" i="190"/>
  <c r="AE7" i="193"/>
  <c r="AE7" i="194"/>
  <c r="AE7" i="203"/>
  <c r="AE7" i="206"/>
  <c r="AE7" i="246"/>
  <c r="AE7" i="220"/>
  <c r="AE7" i="192"/>
  <c r="AE7" i="199"/>
  <c r="AE7" i="200"/>
  <c r="AE7" i="208"/>
  <c r="AE7" i="225"/>
  <c r="AE7" i="242"/>
  <c r="AE7" i="244"/>
  <c r="AF7" i="212"/>
  <c r="AE7" i="195"/>
  <c r="AE7" i="196"/>
  <c r="AE7" i="201"/>
  <c r="AE7" i="202"/>
  <c r="AE7" i="204"/>
  <c r="AE7" i="205"/>
  <c r="AE7" i="207"/>
  <c r="AE7" i="248"/>
  <c r="AE7" i="230"/>
  <c r="AE7" i="239"/>
  <c r="AE7" i="113"/>
  <c r="AE7" i="231"/>
  <c r="AH7" i="231"/>
  <c r="AE7" i="224"/>
  <c r="AE7" i="247"/>
  <c r="AE7" i="191"/>
  <c r="AE7" i="209"/>
  <c r="AE7" i="243"/>
  <c r="AF7" i="211"/>
  <c r="AE75" i="247"/>
  <c r="AF75" i="247"/>
  <c r="AE75" i="248"/>
  <c r="AE75" i="246"/>
  <c r="AE75" i="206"/>
  <c r="AE75" i="201"/>
  <c r="AF75" i="201"/>
  <c r="AE75" i="199"/>
  <c r="AF75" i="199" s="1"/>
  <c r="AE75" i="195"/>
  <c r="AF75" i="195" s="1"/>
  <c r="AE75" i="193"/>
  <c r="AF75" i="193" s="1"/>
  <c r="AE75" i="220"/>
  <c r="AF75" i="211"/>
  <c r="AE75" i="229"/>
  <c r="AK74" i="201"/>
  <c r="AH74" i="191"/>
  <c r="AH74" i="229"/>
  <c r="AK74" i="229" s="1"/>
  <c r="AE73" i="244"/>
  <c r="AE73" i="243"/>
  <c r="AE73" i="207"/>
  <c r="AE73" i="203"/>
  <c r="AE73" i="195"/>
  <c r="AE73" i="193"/>
  <c r="AE73" i="192"/>
  <c r="AE73" i="220"/>
  <c r="AE73" i="113"/>
  <c r="AF73" i="211"/>
  <c r="AK72" i="224"/>
  <c r="AK72" i="196"/>
  <c r="AJ72" i="195"/>
  <c r="AK72" i="195" s="1"/>
  <c r="AL72" i="195" s="1"/>
  <c r="N72" i="100" s="1"/>
  <c r="AJ72" i="192"/>
  <c r="AK72" i="192" s="1"/>
  <c r="AJ72" i="191"/>
  <c r="AK72" i="191" s="1"/>
  <c r="AE71" i="247"/>
  <c r="AE71" i="248"/>
  <c r="AE71" i="246"/>
  <c r="AE71" i="244"/>
  <c r="AE71" i="206"/>
  <c r="AE71" i="205"/>
  <c r="AE71" i="189"/>
  <c r="AF71" i="211"/>
  <c r="AK70" i="206"/>
  <c r="AJ70" i="194"/>
  <c r="AK70" i="194" s="1"/>
  <c r="AK70" i="220"/>
  <c r="AJ70" i="232"/>
  <c r="AK69" i="247"/>
  <c r="AJ69" i="209"/>
  <c r="AK69" i="209" s="1"/>
  <c r="AF69" i="207"/>
  <c r="AK69" i="196"/>
  <c r="AH69" i="189"/>
  <c r="AK69" i="232"/>
  <c r="AK68" i="244"/>
  <c r="AK68" i="243"/>
  <c r="AK68" i="242"/>
  <c r="AJ68" i="208"/>
  <c r="AK68" i="208"/>
  <c r="AL68" i="208" s="1"/>
  <c r="Y68" i="100" s="1"/>
  <c r="AF68" i="204"/>
  <c r="AF68" i="195"/>
  <c r="AF68" i="193"/>
  <c r="AK67" i="248"/>
  <c r="AK67" i="207"/>
  <c r="AF67" i="200"/>
  <c r="AK66" i="224"/>
  <c r="AK66" i="202"/>
  <c r="AK66" i="201"/>
  <c r="AK66" i="200"/>
  <c r="AK66" i="196"/>
  <c r="AK66" i="194"/>
  <c r="AK66" i="192"/>
  <c r="AK66" i="191"/>
  <c r="AK66" i="189"/>
  <c r="AK66" i="220"/>
  <c r="AK66" i="232"/>
  <c r="AF65" i="224"/>
  <c r="AK65" i="231"/>
  <c r="AL65" i="231" s="1"/>
  <c r="AE64" i="244"/>
  <c r="AE64" i="208"/>
  <c r="AE64" i="207"/>
  <c r="AE64" i="206"/>
  <c r="AE64" i="202"/>
  <c r="AE64" i="200"/>
  <c r="AE64" i="199"/>
  <c r="AE64" i="195"/>
  <c r="AE64" i="193"/>
  <c r="AE64" i="189"/>
  <c r="AE64" i="232"/>
  <c r="AJ63" i="244"/>
  <c r="AK63" i="209"/>
  <c r="AJ63" i="192"/>
  <c r="AK63" i="192" s="1"/>
  <c r="AJ63" i="239"/>
  <c r="AF62" i="243"/>
  <c r="AK62" i="220"/>
  <c r="AK62" i="232"/>
  <c r="AJ61" i="246"/>
  <c r="AK61" i="246" s="1"/>
  <c r="AE60" i="246"/>
  <c r="AE60" i="207"/>
  <c r="AE60" i="191"/>
  <c r="AE60" i="190"/>
  <c r="AE60" i="229"/>
  <c r="AF59" i="224"/>
  <c r="AF59" i="204"/>
  <c r="AF59" i="202"/>
  <c r="AF59" i="201"/>
  <c r="AL59" i="211"/>
  <c r="AK58" i="207"/>
  <c r="AK58" i="204"/>
  <c r="AJ57" i="200"/>
  <c r="AF57" i="200"/>
  <c r="AH57" i="200"/>
  <c r="AK57" i="212"/>
  <c r="AG57" i="212"/>
  <c r="AI57" i="212"/>
  <c r="AJ56" i="206"/>
  <c r="AH56" i="206"/>
  <c r="AJ56" i="199"/>
  <c r="AF56" i="199"/>
  <c r="AH56" i="199"/>
  <c r="AJ56" i="193"/>
  <c r="AF56" i="193"/>
  <c r="AH56" i="193"/>
  <c r="AJ55" i="113"/>
  <c r="AF55" i="113"/>
  <c r="AH55" i="230"/>
  <c r="AJ55" i="230"/>
  <c r="AF55" i="230"/>
  <c r="AE54" i="220"/>
  <c r="AF53" i="239"/>
  <c r="AJ53" i="239"/>
  <c r="AH53" i="239"/>
  <c r="AE52" i="202"/>
  <c r="AJ51" i="201"/>
  <c r="AF51" i="201"/>
  <c r="AJ51" i="190"/>
  <c r="AF51" i="190"/>
  <c r="AH51" i="190"/>
  <c r="AJ50" i="193"/>
  <c r="AH50" i="193"/>
  <c r="AJ50" i="189"/>
  <c r="AF50" i="189"/>
  <c r="AH50" i="189"/>
  <c r="AJ49" i="206"/>
  <c r="AF49" i="206"/>
  <c r="AJ49" i="201"/>
  <c r="AH49" i="201"/>
  <c r="AK49" i="211"/>
  <c r="AG49" i="211"/>
  <c r="AI49" i="211"/>
  <c r="AJ48" i="248"/>
  <c r="AH48" i="248"/>
  <c r="AK48" i="248" s="1"/>
  <c r="AL48" i="248" s="1"/>
  <c r="AL48" i="100" s="1"/>
  <c r="AJ48" i="191"/>
  <c r="AF48" i="191"/>
  <c r="AE47" i="225"/>
  <c r="AE47" i="209"/>
  <c r="AE47" i="201"/>
  <c r="AJ46" i="193"/>
  <c r="AF46" i="193"/>
  <c r="AH46" i="193"/>
  <c r="AE45" i="208"/>
  <c r="AE44" i="229"/>
  <c r="AH44" i="229" s="1"/>
  <c r="AH43" i="202"/>
  <c r="AF43" i="202"/>
  <c r="AE42" i="243"/>
  <c r="AE42" i="199"/>
  <c r="AE42" i="239"/>
  <c r="AH42" i="239" s="1"/>
  <c r="AE42" i="231"/>
  <c r="AJ41" i="205"/>
  <c r="AH41" i="205"/>
  <c r="AJ41" i="202"/>
  <c r="AF41" i="202"/>
  <c r="AH41" i="202"/>
  <c r="AE36" i="229"/>
  <c r="AH36" i="229" s="1"/>
  <c r="AJ35" i="224"/>
  <c r="AF35" i="224"/>
  <c r="AJ35" i="203"/>
  <c r="AF35" i="203"/>
  <c r="AH35" i="203"/>
  <c r="AJ34" i="200"/>
  <c r="AF34" i="200"/>
  <c r="AE75" i="243"/>
  <c r="AE75" i="242"/>
  <c r="AE75" i="225"/>
  <c r="AE75" i="207"/>
  <c r="AF75" i="207" s="1"/>
  <c r="AE75" i="203"/>
  <c r="AE75" i="202"/>
  <c r="AE75" i="200"/>
  <c r="AE75" i="196"/>
  <c r="AE75" i="194"/>
  <c r="AE75" i="192"/>
  <c r="AE75" i="189"/>
  <c r="AF74" i="229"/>
  <c r="AE73" i="246"/>
  <c r="AF73" i="246"/>
  <c r="AE73" i="242"/>
  <c r="AE73" i="225"/>
  <c r="AE73" i="208"/>
  <c r="AE73" i="196"/>
  <c r="AE73" i="194"/>
  <c r="AF73" i="212"/>
  <c r="AE73" i="239"/>
  <c r="AF72" i="207"/>
  <c r="AE71" i="225"/>
  <c r="AE71" i="204"/>
  <c r="AE71" i="202"/>
  <c r="AE71" i="201"/>
  <c r="AE71" i="200"/>
  <c r="AE71" i="194"/>
  <c r="AE71" i="192"/>
  <c r="AE71" i="191"/>
  <c r="AE71" i="232"/>
  <c r="AJ70" i="239"/>
  <c r="AK69" i="189"/>
  <c r="AK68" i="247"/>
  <c r="AF67" i="244"/>
  <c r="AK67" i="195"/>
  <c r="AK67" i="193"/>
  <c r="AK67" i="232"/>
  <c r="AL67" i="232" s="1"/>
  <c r="AK67" i="231"/>
  <c r="AL67" i="231"/>
  <c r="AK66" i="248"/>
  <c r="AJ65" i="224"/>
  <c r="AK65" i="224"/>
  <c r="AL65" i="224"/>
  <c r="AE64" i="247"/>
  <c r="AE64" i="248"/>
  <c r="AE64" i="201"/>
  <c r="AE64" i="190"/>
  <c r="AF63" i="113"/>
  <c r="AG63" i="211"/>
  <c r="AH63" i="239"/>
  <c r="AK63" i="239" s="1"/>
  <c r="AL63" i="239" s="1"/>
  <c r="AK62" i="194"/>
  <c r="AF61" i="113"/>
  <c r="AK61" i="212"/>
  <c r="AL61" i="212"/>
  <c r="AM61" i="212" s="1"/>
  <c r="AI61" i="211"/>
  <c r="AL61" i="211" s="1"/>
  <c r="AE60" i="247"/>
  <c r="AE60" i="248"/>
  <c r="AE60" i="225"/>
  <c r="AE60" i="209"/>
  <c r="AE60" i="208"/>
  <c r="AE60" i="206"/>
  <c r="AE60" i="203"/>
  <c r="AE60" i="202"/>
  <c r="AE60" i="201"/>
  <c r="AE60" i="200"/>
  <c r="AE60" i="199"/>
  <c r="AJ59" i="202"/>
  <c r="AK59" i="202" s="1"/>
  <c r="AL59" i="202" s="1"/>
  <c r="S59" i="100" s="1"/>
  <c r="AJ59" i="201"/>
  <c r="AK59" i="201" s="1"/>
  <c r="AL59" i="201" s="1"/>
  <c r="AM59" i="201" s="1"/>
  <c r="AX59" i="201" s="1"/>
  <c r="AY59" i="201" s="1"/>
  <c r="BE59" i="72" s="1"/>
  <c r="AJ59" i="191"/>
  <c r="AK59" i="191" s="1"/>
  <c r="AF58" i="209"/>
  <c r="AF58" i="203"/>
  <c r="AK58" i="201"/>
  <c r="AK58" i="196"/>
  <c r="AK58" i="190"/>
  <c r="AF58" i="113"/>
  <c r="AK58" i="212"/>
  <c r="AL58" i="212"/>
  <c r="AJ57" i="244"/>
  <c r="AK57" i="244" s="1"/>
  <c r="AL57" i="244" s="1"/>
  <c r="AJ57" i="100" s="1"/>
  <c r="AJ57" i="242"/>
  <c r="AF57" i="242"/>
  <c r="AH57" i="242"/>
  <c r="AK57" i="225"/>
  <c r="AF57" i="193"/>
  <c r="AH57" i="190"/>
  <c r="AF57" i="190"/>
  <c r="AF55" i="209"/>
  <c r="AH55" i="201"/>
  <c r="AF55" i="201"/>
  <c r="AH55" i="199"/>
  <c r="AK55" i="199" s="1"/>
  <c r="AJ55" i="199"/>
  <c r="AF55" i="199"/>
  <c r="AH55" i="192"/>
  <c r="AF55" i="192"/>
  <c r="AJ55" i="192"/>
  <c r="AJ55" i="190"/>
  <c r="AH55" i="190"/>
  <c r="AK55" i="190" s="1"/>
  <c r="AL55" i="190" s="1"/>
  <c r="AE54" i="247"/>
  <c r="AE54" i="190"/>
  <c r="AJ53" i="201"/>
  <c r="AF53" i="201"/>
  <c r="AJ51" i="193"/>
  <c r="AF51" i="193"/>
  <c r="AJ50" i="208"/>
  <c r="AF50" i="208"/>
  <c r="AH50" i="208"/>
  <c r="AJ50" i="196"/>
  <c r="AF50" i="196"/>
  <c r="AH50" i="196"/>
  <c r="AK50" i="195"/>
  <c r="AJ49" i="195"/>
  <c r="AH49" i="195"/>
  <c r="AK49" i="195" s="1"/>
  <c r="AL49" i="195" s="1"/>
  <c r="N49" i="100" s="1"/>
  <c r="AJ48" i="204"/>
  <c r="AF48" i="204"/>
  <c r="AF46" i="230"/>
  <c r="AJ46" i="230"/>
  <c r="AH46" i="230"/>
  <c r="AJ43" i="208"/>
  <c r="AF43" i="208"/>
  <c r="AH43" i="200"/>
  <c r="AF43" i="200"/>
  <c r="AF43" i="239"/>
  <c r="AJ43" i="239"/>
  <c r="AK41" i="246"/>
  <c r="AK41" i="244"/>
  <c r="AJ41" i="200"/>
  <c r="AF41" i="200"/>
  <c r="AH41" i="200"/>
  <c r="AK41" i="191"/>
  <c r="AG41" i="211"/>
  <c r="AH40" i="242"/>
  <c r="AF40" i="242"/>
  <c r="AF37" i="239"/>
  <c r="AJ37" i="239"/>
  <c r="AH37" i="239"/>
  <c r="AF56" i="224"/>
  <c r="AK56" i="239"/>
  <c r="AJ55" i="242"/>
  <c r="AK55" i="242" s="1"/>
  <c r="AL55" i="242" s="1"/>
  <c r="AH55" i="100" s="1"/>
  <c r="AF53" i="244"/>
  <c r="AF50" i="205"/>
  <c r="AH50" i="229"/>
  <c r="AK50" i="229" s="1"/>
  <c r="AL50" i="229" s="1"/>
  <c r="AJ48" i="205"/>
  <c r="AK48" i="205" s="1"/>
  <c r="AL48" i="205" s="1"/>
  <c r="AH48" i="229"/>
  <c r="AF46" i="207"/>
  <c r="AJ43" i="201"/>
  <c r="AJ43" i="199"/>
  <c r="AK43" i="199"/>
  <c r="AL43" i="199" s="1"/>
  <c r="P43" i="100" s="1"/>
  <c r="AF43" i="196"/>
  <c r="AF43" i="195"/>
  <c r="AF43" i="194"/>
  <c r="AF43" i="191"/>
  <c r="AH43" i="231"/>
  <c r="AK43" i="231" s="1"/>
  <c r="AL43" i="231" s="1"/>
  <c r="AF41" i="247"/>
  <c r="AK41" i="224"/>
  <c r="AJ41" i="192"/>
  <c r="AK41" i="192" s="1"/>
  <c r="AL41" i="192" s="1"/>
  <c r="K41" i="100" s="1"/>
  <c r="AF41" i="220"/>
  <c r="AF41" i="113"/>
  <c r="AH41" i="239"/>
  <c r="AK41" i="239" s="1"/>
  <c r="AL41" i="239" s="1"/>
  <c r="AF40" i="246"/>
  <c r="AJ40" i="225"/>
  <c r="AK40" i="225" s="1"/>
  <c r="AJ40" i="209"/>
  <c r="AK40" i="209" s="1"/>
  <c r="AL40" i="209" s="1"/>
  <c r="Z40" i="100" s="1"/>
  <c r="AJ40" i="208"/>
  <c r="AK40" i="208" s="1"/>
  <c r="AL40" i="208" s="1"/>
  <c r="Y40" i="100" s="1"/>
  <c r="AJ40" i="205"/>
  <c r="AK40" i="205" s="1"/>
  <c r="AL40" i="205" s="1"/>
  <c r="V40" i="100" s="1"/>
  <c r="AF40" i="204"/>
  <c r="AH40" i="189"/>
  <c r="AF40" i="189"/>
  <c r="AJ40" i="189"/>
  <c r="AF40" i="230"/>
  <c r="AH40" i="230"/>
  <c r="AJ39" i="246"/>
  <c r="AF39" i="246"/>
  <c r="AH39" i="246"/>
  <c r="AJ39" i="242"/>
  <c r="AF39" i="242"/>
  <c r="AH39" i="242"/>
  <c r="AJ39" i="200"/>
  <c r="AF39" i="200"/>
  <c r="AH39" i="200"/>
  <c r="AH39" i="196"/>
  <c r="AF39" i="196"/>
  <c r="AJ39" i="196"/>
  <c r="AJ39" i="191"/>
  <c r="AH39" i="191"/>
  <c r="AJ38" i="244"/>
  <c r="AF38" i="244"/>
  <c r="AH38" i="244"/>
  <c r="AJ38" i="205"/>
  <c r="AF38" i="205"/>
  <c r="AH38" i="199"/>
  <c r="AF38" i="199"/>
  <c r="AJ38" i="199"/>
  <c r="AH37" i="242"/>
  <c r="AF37" i="242"/>
  <c r="AJ37" i="209"/>
  <c r="AF37" i="209"/>
  <c r="AJ37" i="113"/>
  <c r="AF37" i="113"/>
  <c r="AH37" i="113"/>
  <c r="AJ35" i="204"/>
  <c r="AF35" i="204"/>
  <c r="AH35" i="191"/>
  <c r="AF35" i="191"/>
  <c r="AJ35" i="230"/>
  <c r="AH35" i="230"/>
  <c r="AF35" i="230"/>
  <c r="AH34" i="246"/>
  <c r="AF34" i="246"/>
  <c r="AJ34" i="246"/>
  <c r="AJ34" i="205"/>
  <c r="AF34" i="205"/>
  <c r="AH34" i="205"/>
  <c r="AJ34" i="202"/>
  <c r="AF34" i="202"/>
  <c r="AK34" i="191"/>
  <c r="AK32" i="247"/>
  <c r="AJ32" i="202"/>
  <c r="AF32" i="202"/>
  <c r="AH32" i="202"/>
  <c r="AK32" i="202" s="1"/>
  <c r="AJ32" i="200"/>
  <c r="AF32" i="200"/>
  <c r="AH32" i="200"/>
  <c r="AJ32" i="196"/>
  <c r="AF32" i="196"/>
  <c r="AH32" i="196"/>
  <c r="AJ32" i="194"/>
  <c r="AF32" i="194"/>
  <c r="AH32" i="194"/>
  <c r="AJ32" i="192"/>
  <c r="AF32" i="192"/>
  <c r="AH32" i="192"/>
  <c r="AK32" i="192" s="1"/>
  <c r="AJ57" i="202"/>
  <c r="AK57" i="202" s="1"/>
  <c r="AL57" i="202" s="1"/>
  <c r="S57" i="100" s="1"/>
  <c r="AJ56" i="195"/>
  <c r="AF56" i="194"/>
  <c r="AJ56" i="191"/>
  <c r="AK56" i="191" s="1"/>
  <c r="AF56" i="113"/>
  <c r="AK55" i="246"/>
  <c r="AK55" i="225"/>
  <c r="AF55" i="208"/>
  <c r="AH55" i="203"/>
  <c r="AK55" i="202"/>
  <c r="AF55" i="191"/>
  <c r="AK53" i="246"/>
  <c r="AK53" i="244"/>
  <c r="AK53" i="206"/>
  <c r="AF53" i="195"/>
  <c r="AK53" i="189"/>
  <c r="AF53" i="113"/>
  <c r="AG53" i="212"/>
  <c r="AH53" i="230"/>
  <c r="AK53" i="230" s="1"/>
  <c r="AL53" i="230" s="1"/>
  <c r="AK51" i="247"/>
  <c r="AF51" i="206"/>
  <c r="AJ51" i="205"/>
  <c r="AK51" i="205" s="1"/>
  <c r="AL51" i="205" s="1"/>
  <c r="AF51" i="204"/>
  <c r="AF51" i="220"/>
  <c r="AJ51" i="113"/>
  <c r="AK51" i="113"/>
  <c r="AL51" i="113" s="1"/>
  <c r="AI51" i="212"/>
  <c r="AH50" i="242"/>
  <c r="AJ48" i="113"/>
  <c r="AK48" i="113" s="1"/>
  <c r="AK46" i="208"/>
  <c r="AK46" i="239"/>
  <c r="AK43" i="204"/>
  <c r="AK43" i="196"/>
  <c r="AK43" i="195"/>
  <c r="AL43" i="212"/>
  <c r="AK42" i="189"/>
  <c r="AF41" i="242"/>
  <c r="AL41" i="212"/>
  <c r="AK41" i="230"/>
  <c r="AK40" i="246"/>
  <c r="AK40" i="204"/>
  <c r="AJ40" i="190"/>
  <c r="AF40" i="190"/>
  <c r="AH39" i="199"/>
  <c r="AF39" i="199"/>
  <c r="AJ39" i="199"/>
  <c r="AK39" i="211"/>
  <c r="AG39" i="211"/>
  <c r="AI39" i="211"/>
  <c r="AJ38" i="200"/>
  <c r="AF38" i="200"/>
  <c r="AH38" i="200"/>
  <c r="AH37" i="225"/>
  <c r="AF37" i="225"/>
  <c r="AJ37" i="225"/>
  <c r="AJ37" i="200"/>
  <c r="AF37" i="200"/>
  <c r="AJ37" i="193"/>
  <c r="AF37" i="193"/>
  <c r="AH37" i="193"/>
  <c r="AJ35" i="242"/>
  <c r="AF35" i="242"/>
  <c r="AJ35" i="202"/>
  <c r="AF35" i="202"/>
  <c r="AH35" i="202"/>
  <c r="AH35" i="189"/>
  <c r="AF35" i="189"/>
  <c r="AJ34" i="248"/>
  <c r="AF34" i="248"/>
  <c r="AJ34" i="243"/>
  <c r="AF34" i="243"/>
  <c r="AH34" i="204"/>
  <c r="AF34" i="204"/>
  <c r="AJ34" i="204"/>
  <c r="AJ33" i="224"/>
  <c r="AF33" i="224"/>
  <c r="AH33" i="224"/>
  <c r="AJ33" i="199"/>
  <c r="AF33" i="199"/>
  <c r="AH33" i="199"/>
  <c r="AH32" i="248"/>
  <c r="AF32" i="248"/>
  <c r="AJ32" i="248"/>
  <c r="AK57" i="224"/>
  <c r="AL57" i="224" s="1"/>
  <c r="AJ56" i="194"/>
  <c r="AK56" i="194" s="1"/>
  <c r="AH56" i="230"/>
  <c r="AK53" i="225"/>
  <c r="AK53" i="192"/>
  <c r="AK53" i="191"/>
  <c r="AF53" i="220"/>
  <c r="AJ53" i="113"/>
  <c r="AK53" i="113" s="1"/>
  <c r="AK53" i="212"/>
  <c r="AL53" i="212" s="1"/>
  <c r="AH51" i="246"/>
  <c r="AK51" i="225"/>
  <c r="AH51" i="206"/>
  <c r="AK51" i="206" s="1"/>
  <c r="AF48" i="242"/>
  <c r="AF48" i="224"/>
  <c r="AI48" i="212"/>
  <c r="AL48" i="212" s="1"/>
  <c r="AF46" i="202"/>
  <c r="AF46" i="200"/>
  <c r="AK46" i="191"/>
  <c r="AK46" i="189"/>
  <c r="AK43" i="243"/>
  <c r="AJ43" i="206"/>
  <c r="AK43" i="206" s="1"/>
  <c r="AK43" i="220"/>
  <c r="AK41" i="225"/>
  <c r="AK41" i="206"/>
  <c r="AJ39" i="224"/>
  <c r="AF39" i="224"/>
  <c r="AH38" i="246"/>
  <c r="AF38" i="246"/>
  <c r="AH38" i="239"/>
  <c r="AJ38" i="239"/>
  <c r="AF38" i="239"/>
  <c r="AJ37" i="202"/>
  <c r="AF37" i="202"/>
  <c r="AJ37" i="190"/>
  <c r="AF37" i="190"/>
  <c r="AH37" i="190"/>
  <c r="AI37" i="211"/>
  <c r="AG37" i="211"/>
  <c r="AJ35" i="200"/>
  <c r="AF35" i="200"/>
  <c r="AH35" i="200"/>
  <c r="AJ34" i="242"/>
  <c r="AF34" i="242"/>
  <c r="AH34" i="242"/>
  <c r="AJ34" i="224"/>
  <c r="AF34" i="224"/>
  <c r="AH34" i="224"/>
  <c r="AJ34" i="190"/>
  <c r="AH34" i="190"/>
  <c r="AK34" i="190"/>
  <c r="AJ33" i="205"/>
  <c r="AH33" i="205"/>
  <c r="AJ33" i="195"/>
  <c r="AF33" i="195"/>
  <c r="AH33" i="195"/>
  <c r="AK33" i="195" s="1"/>
  <c r="AJ32" i="203"/>
  <c r="AF32" i="203"/>
  <c r="AH32" i="203"/>
  <c r="AK32" i="203" s="1"/>
  <c r="AJ28" i="247"/>
  <c r="AF28" i="247"/>
  <c r="AH28" i="247"/>
  <c r="AJ28" i="242"/>
  <c r="AF28" i="242"/>
  <c r="AJ28" i="199"/>
  <c r="AF28" i="199"/>
  <c r="AJ40" i="193"/>
  <c r="AJ40" i="231"/>
  <c r="AK40" i="231" s="1"/>
  <c r="AL40" i="231" s="1"/>
  <c r="AK39" i="201"/>
  <c r="AK39" i="194"/>
  <c r="AK39" i="192"/>
  <c r="AJ38" i="248"/>
  <c r="AK38" i="248" s="1"/>
  <c r="AK38" i="243"/>
  <c r="AF38" i="225"/>
  <c r="AJ38" i="196"/>
  <c r="AK38" i="196" s="1"/>
  <c r="AL38" i="196" s="1"/>
  <c r="AK35" i="209"/>
  <c r="AJ34" i="201"/>
  <c r="AJ34" i="199"/>
  <c r="AF34" i="194"/>
  <c r="AF34" i="191"/>
  <c r="AJ34" i="232"/>
  <c r="AK34" i="232" s="1"/>
  <c r="AL34" i="232" s="1"/>
  <c r="AF34" i="100" s="1"/>
  <c r="AF33" i="248"/>
  <c r="AK33" i="208"/>
  <c r="AF33" i="220"/>
  <c r="AJ32" i="246"/>
  <c r="AK32" i="246" s="1"/>
  <c r="AL32" i="246" s="1"/>
  <c r="AJ32" i="244"/>
  <c r="AK32" i="244" s="1"/>
  <c r="AL32" i="244" s="1"/>
  <c r="AK28" i="243"/>
  <c r="AJ28" i="224"/>
  <c r="AF28" i="224"/>
  <c r="AJ28" i="195"/>
  <c r="AF28" i="195"/>
  <c r="AJ28" i="232"/>
  <c r="AF28" i="232"/>
  <c r="AJ25" i="225"/>
  <c r="AF25" i="225"/>
  <c r="AJ24" i="208"/>
  <c r="AF24" i="208"/>
  <c r="AH24" i="208"/>
  <c r="AF40" i="201"/>
  <c r="AF40" i="199"/>
  <c r="AJ40" i="196"/>
  <c r="AK40" i="196" s="1"/>
  <c r="AL40" i="196" s="1"/>
  <c r="O40" i="100" s="1"/>
  <c r="AJ40" i="229"/>
  <c r="AK40" i="229" s="1"/>
  <c r="AF39" i="248"/>
  <c r="AF39" i="244"/>
  <c r="AF39" i="201"/>
  <c r="AF39" i="194"/>
  <c r="AK39" i="189"/>
  <c r="AJ38" i="201"/>
  <c r="AK38" i="201" s="1"/>
  <c r="AK38" i="192"/>
  <c r="AK38" i="191"/>
  <c r="AK38" i="113"/>
  <c r="AL38" i="212"/>
  <c r="AK37" i="244"/>
  <c r="AK35" i="248"/>
  <c r="AF35" i="195"/>
  <c r="AJ35" i="194"/>
  <c r="AK35" i="194" s="1"/>
  <c r="AH35" i="193"/>
  <c r="AJ35" i="192"/>
  <c r="AF35" i="220"/>
  <c r="AJ35" i="113"/>
  <c r="AK35" i="212"/>
  <c r="AL35" i="212"/>
  <c r="AM35" i="212" s="1"/>
  <c r="AO35" i="100" s="1"/>
  <c r="AF34" i="247"/>
  <c r="AF34" i="244"/>
  <c r="AH34" i="208"/>
  <c r="AF34" i="203"/>
  <c r="AK34" i="196"/>
  <c r="AF34" i="192"/>
  <c r="AK33" i="243"/>
  <c r="AJ33" i="225"/>
  <c r="AK33" i="225" s="1"/>
  <c r="AL33" i="225" s="1"/>
  <c r="AB33" i="100" s="1"/>
  <c r="AK33" i="232"/>
  <c r="AL33" i="232" s="1"/>
  <c r="AF33" i="100" s="1"/>
  <c r="AK32" i="209"/>
  <c r="AK32" i="208"/>
  <c r="AF32" i="191"/>
  <c r="AF32" i="190"/>
  <c r="AF32" i="189"/>
  <c r="AK32" i="113"/>
  <c r="AJ32" i="231"/>
  <c r="AF32" i="230"/>
  <c r="AJ28" i="207"/>
  <c r="AF28" i="207"/>
  <c r="AJ28" i="201"/>
  <c r="AF28" i="201"/>
  <c r="AJ21" i="200"/>
  <c r="AF21" i="200"/>
  <c r="AH21" i="200"/>
  <c r="AJ21" i="190"/>
  <c r="AF21" i="190"/>
  <c r="AH21" i="190"/>
  <c r="AJ20" i="243"/>
  <c r="AF20" i="243"/>
  <c r="AH20" i="243"/>
  <c r="AH20" i="207"/>
  <c r="AF20" i="207"/>
  <c r="AH20" i="239"/>
  <c r="AJ20" i="239"/>
  <c r="AF20" i="239"/>
  <c r="AJ19" i="243"/>
  <c r="AF19" i="243"/>
  <c r="AH19" i="243"/>
  <c r="AJ19" i="203"/>
  <c r="AF19" i="203"/>
  <c r="AF19" i="232"/>
  <c r="AJ19" i="232"/>
  <c r="AJ40" i="195"/>
  <c r="AK40" i="195" s="1"/>
  <c r="AL40" i="195" s="1"/>
  <c r="AH40" i="220"/>
  <c r="AH39" i="248"/>
  <c r="AJ39" i="244"/>
  <c r="AK39" i="244" s="1"/>
  <c r="AL39" i="244" s="1"/>
  <c r="AF38" i="204"/>
  <c r="AH37" i="208"/>
  <c r="AK37" i="208" s="1"/>
  <c r="AK37" i="207"/>
  <c r="AK35" i="192"/>
  <c r="AF34" i="225"/>
  <c r="AK34" i="230"/>
  <c r="AK33" i="246"/>
  <c r="AK33" i="244"/>
  <c r="AL33" i="206"/>
  <c r="W33" i="100"/>
  <c r="AF32" i="243"/>
  <c r="AF32" i="201"/>
  <c r="AF32" i="199"/>
  <c r="AF32" i="195"/>
  <c r="AF32" i="193"/>
  <c r="AJ32" i="191"/>
  <c r="AK32" i="191" s="1"/>
  <c r="AH32" i="190"/>
  <c r="AK32" i="190" s="1"/>
  <c r="AL32" i="190" s="1"/>
  <c r="AM32" i="190" s="1"/>
  <c r="AX32" i="190" s="1"/>
  <c r="AY32" i="190" s="1"/>
  <c r="AV32" i="72" s="1"/>
  <c r="AJ32" i="189"/>
  <c r="AK32" i="189" s="1"/>
  <c r="AL32" i="189" s="1"/>
  <c r="AH32" i="231"/>
  <c r="AJ28" i="193"/>
  <c r="AF28" i="193"/>
  <c r="AJ24" i="204"/>
  <c r="AH24" i="204"/>
  <c r="AF24" i="204"/>
  <c r="AJ22" i="248"/>
  <c r="AF22" i="248"/>
  <c r="AH22" i="248"/>
  <c r="AJ22" i="189"/>
  <c r="AF22" i="189"/>
  <c r="AH21" i="242"/>
  <c r="AF21" i="242"/>
  <c r="AJ21" i="242"/>
  <c r="AJ21" i="206"/>
  <c r="AF21" i="206"/>
  <c r="AH21" i="206"/>
  <c r="AH16" i="192"/>
  <c r="AK16" i="192" s="1"/>
  <c r="AJ16" i="192"/>
  <c r="AF16" i="192"/>
  <c r="AH28" i="230"/>
  <c r="AJ25" i="209"/>
  <c r="AF25" i="209"/>
  <c r="AK25" i="196"/>
  <c r="AJ25" i="113"/>
  <c r="AH25" i="113"/>
  <c r="AK25" i="113" s="1"/>
  <c r="AJ24" i="247"/>
  <c r="AH24" i="247"/>
  <c r="AJ24" i="209"/>
  <c r="AF24" i="209"/>
  <c r="AH24" i="209"/>
  <c r="AJ24" i="201"/>
  <c r="AF24" i="201"/>
  <c r="AJ24" i="190"/>
  <c r="AF24" i="190"/>
  <c r="AH24" i="190"/>
  <c r="AJ24" i="113"/>
  <c r="AH24" i="113"/>
  <c r="AK24" i="113" s="1"/>
  <c r="AJ23" i="225"/>
  <c r="AF23" i="225"/>
  <c r="AJ23" i="204"/>
  <c r="AH23" i="204"/>
  <c r="AK23" i="204" s="1"/>
  <c r="AJ23" i="189"/>
  <c r="AF23" i="189"/>
  <c r="AH23" i="189"/>
  <c r="AH22" i="209"/>
  <c r="AK22" i="209" s="1"/>
  <c r="AJ22" i="209"/>
  <c r="AF22" i="209"/>
  <c r="AJ22" i="202"/>
  <c r="AF22" i="202"/>
  <c r="AH22" i="192"/>
  <c r="AF22" i="192"/>
  <c r="AJ22" i="192"/>
  <c r="AJ21" i="248"/>
  <c r="AF21" i="248"/>
  <c r="AH21" i="248"/>
  <c r="AH21" i="207"/>
  <c r="AF21" i="207"/>
  <c r="AF21" i="239"/>
  <c r="AJ21" i="239"/>
  <c r="AH20" i="189"/>
  <c r="AK20" i="189" s="1"/>
  <c r="AJ20" i="189"/>
  <c r="AF20" i="189"/>
  <c r="AJ19" i="244"/>
  <c r="AF19" i="244"/>
  <c r="AJ19" i="194"/>
  <c r="AK19" i="194" s="1"/>
  <c r="AH19" i="194"/>
  <c r="AF19" i="194"/>
  <c r="AH19" i="230"/>
  <c r="AJ19" i="230"/>
  <c r="AF19" i="230"/>
  <c r="AJ28" i="205"/>
  <c r="AK28" i="205" s="1"/>
  <c r="AJ25" i="247"/>
  <c r="AH25" i="247"/>
  <c r="AJ25" i="244"/>
  <c r="AH25" i="244"/>
  <c r="AK25" i="244" s="1"/>
  <c r="AJ25" i="205"/>
  <c r="AF25" i="205"/>
  <c r="AH25" i="205"/>
  <c r="AK25" i="204"/>
  <c r="AK25" i="212"/>
  <c r="AG25" i="212"/>
  <c r="AI25" i="212"/>
  <c r="AL25" i="211"/>
  <c r="AK24" i="246"/>
  <c r="AJ24" i="224"/>
  <c r="AH24" i="224"/>
  <c r="AK24" i="212"/>
  <c r="AG24" i="212"/>
  <c r="AI24" i="212"/>
  <c r="AJ24" i="230"/>
  <c r="AF24" i="230"/>
  <c r="AJ23" i="209"/>
  <c r="AF23" i="209"/>
  <c r="AJ22" i="224"/>
  <c r="AH22" i="224"/>
  <c r="AH22" i="201"/>
  <c r="AF22" i="201"/>
  <c r="AJ22" i="201"/>
  <c r="AJ22" i="193"/>
  <c r="AH22" i="193"/>
  <c r="AJ21" i="204"/>
  <c r="AF21" i="204"/>
  <c r="AH21" i="204"/>
  <c r="AJ20" i="206"/>
  <c r="AF20" i="206"/>
  <c r="AH20" i="206"/>
  <c r="AJ20" i="201"/>
  <c r="AF20" i="201"/>
  <c r="AJ20" i="190"/>
  <c r="AF20" i="190"/>
  <c r="AJ20" i="229"/>
  <c r="AH20" i="229"/>
  <c r="AF20" i="229"/>
  <c r="AJ19" i="242"/>
  <c r="AF19" i="242"/>
  <c r="AH19" i="242"/>
  <c r="AJ19" i="202"/>
  <c r="AF19" i="202"/>
  <c r="AH19" i="202"/>
  <c r="AH19" i="192"/>
  <c r="AF19" i="192"/>
  <c r="AH28" i="206"/>
  <c r="AK28" i="206" s="1"/>
  <c r="AI28" i="212"/>
  <c r="AJ25" i="203"/>
  <c r="AF25" i="203"/>
  <c r="AJ25" i="190"/>
  <c r="AF25" i="190"/>
  <c r="AH25" i="190"/>
  <c r="AJ25" i="229"/>
  <c r="AF25" i="229"/>
  <c r="AJ24" i="199"/>
  <c r="AF24" i="199"/>
  <c r="AH24" i="229"/>
  <c r="AJ24" i="229"/>
  <c r="AF24" i="229"/>
  <c r="AJ23" i="206"/>
  <c r="AH23" i="206"/>
  <c r="AJ23" i="191"/>
  <c r="AF23" i="191"/>
  <c r="AH23" i="191"/>
  <c r="AH23" i="229"/>
  <c r="AJ23" i="229"/>
  <c r="AF23" i="229"/>
  <c r="AH22" i="232"/>
  <c r="AJ22" i="232"/>
  <c r="AK22" i="232" s="1"/>
  <c r="AL22" i="232" s="1"/>
  <c r="AF22" i="232"/>
  <c r="AJ21" i="247"/>
  <c r="AF21" i="247"/>
  <c r="AJ20" i="205"/>
  <c r="AF20" i="205"/>
  <c r="AH20" i="205"/>
  <c r="AJ20" i="199"/>
  <c r="AF20" i="199"/>
  <c r="AH20" i="199"/>
  <c r="AJ20" i="195"/>
  <c r="AF20" i="195"/>
  <c r="AH20" i="195"/>
  <c r="AJ19" i="224"/>
  <c r="AF19" i="224"/>
  <c r="AH19" i="224"/>
  <c r="AJ19" i="200"/>
  <c r="AF19" i="200"/>
  <c r="AH19" i="200"/>
  <c r="AJ19" i="196"/>
  <c r="AH19" i="196"/>
  <c r="AK19" i="196" s="1"/>
  <c r="AF19" i="196"/>
  <c r="AF19" i="231"/>
  <c r="AJ19" i="231"/>
  <c r="AH19" i="231"/>
  <c r="AK13" i="211"/>
  <c r="AG13" i="211"/>
  <c r="AJ24" i="232"/>
  <c r="AF23" i="244"/>
  <c r="AF23" i="202"/>
  <c r="AK22" i="199"/>
  <c r="AF21" i="201"/>
  <c r="AK20" i="232"/>
  <c r="AL20" i="232" s="1"/>
  <c r="AH16" i="207"/>
  <c r="AF16" i="207"/>
  <c r="AJ16" i="201"/>
  <c r="AH16" i="201"/>
  <c r="AK16" i="201" s="1"/>
  <c r="AF16" i="201"/>
  <c r="AJ16" i="194"/>
  <c r="AK16" i="194" s="1"/>
  <c r="AF25" i="248"/>
  <c r="AF25" i="201"/>
  <c r="AF25" i="193"/>
  <c r="AK25" i="239"/>
  <c r="AL25" i="239" s="1"/>
  <c r="AF24" i="193"/>
  <c r="AH24" i="220"/>
  <c r="AK24" i="220" s="1"/>
  <c r="AF24" i="231"/>
  <c r="AK23" i="113"/>
  <c r="AL23" i="113" s="1"/>
  <c r="F23" i="100" s="1"/>
  <c r="AL23" i="211"/>
  <c r="AH23" i="231"/>
  <c r="AK23" i="231" s="1"/>
  <c r="AL23" i="231" s="1"/>
  <c r="AF23" i="231"/>
  <c r="AH22" i="244"/>
  <c r="AH22" i="225"/>
  <c r="AF22" i="204"/>
  <c r="AJ22" i="203"/>
  <c r="AK22" i="203" s="1"/>
  <c r="AF22" i="196"/>
  <c r="AG22" i="211"/>
  <c r="AH22" i="239"/>
  <c r="AK22" i="239"/>
  <c r="AL22" i="239" s="1"/>
  <c r="AH22" i="229"/>
  <c r="AK22" i="229" s="1"/>
  <c r="AK21" i="192"/>
  <c r="AJ21" i="229"/>
  <c r="AF20" i="246"/>
  <c r="AF20" i="242"/>
  <c r="AF20" i="224"/>
  <c r="AJ20" i="208"/>
  <c r="AK20" i="203"/>
  <c r="AK20" i="202"/>
  <c r="AK20" i="191"/>
  <c r="AL20" i="191" s="1"/>
  <c r="AF20" i="220"/>
  <c r="AG20" i="212"/>
  <c r="AK20" i="211"/>
  <c r="AL20" i="211" s="1"/>
  <c r="AF19" i="246"/>
  <c r="AF19" i="204"/>
  <c r="AJ19" i="229"/>
  <c r="AH16" i="195"/>
  <c r="AF16" i="195"/>
  <c r="AD11" i="46"/>
  <c r="AE11" i="46" s="1"/>
  <c r="AD13" i="46"/>
  <c r="AE13" i="46" s="1"/>
  <c r="AD16" i="46"/>
  <c r="AD10" i="46"/>
  <c r="AG10" i="46" s="1"/>
  <c r="AD12" i="46"/>
  <c r="AG12" i="46" s="1"/>
  <c r="AD14" i="46"/>
  <c r="AD15" i="46"/>
  <c r="AH24" i="193"/>
  <c r="AK24" i="193" s="1"/>
  <c r="AK23" i="196"/>
  <c r="AH22" i="231"/>
  <c r="AF22" i="229"/>
  <c r="AF21" i="246"/>
  <c r="AF20" i="196"/>
  <c r="AF19" i="199"/>
  <c r="AL19" i="211"/>
  <c r="AH16" i="243"/>
  <c r="AJ16" i="243"/>
  <c r="AF16" i="243"/>
  <c r="AH16" i="199"/>
  <c r="AF16" i="199"/>
  <c r="AH16" i="193"/>
  <c r="AF16" i="193"/>
  <c r="AJ16" i="113"/>
  <c r="AF16" i="113"/>
  <c r="AF16" i="231"/>
  <c r="AJ16" i="231"/>
  <c r="AF16" i="248"/>
  <c r="AK16" i="203"/>
  <c r="AL16" i="203" s="1"/>
  <c r="T16" i="100" s="1"/>
  <c r="AF16" i="220"/>
  <c r="AK16" i="212"/>
  <c r="AJ13" i="196"/>
  <c r="AF13" i="196"/>
  <c r="AH13" i="196"/>
  <c r="AJ11" i="225"/>
  <c r="AH11" i="225"/>
  <c r="AK11" i="211"/>
  <c r="AG11" i="211"/>
  <c r="AI11" i="211"/>
  <c r="AJ10" i="247"/>
  <c r="AF10" i="247"/>
  <c r="AJ9" i="247"/>
  <c r="AF9" i="247"/>
  <c r="AH9" i="247"/>
  <c r="AJ9" i="243"/>
  <c r="AF9" i="243"/>
  <c r="AF9" i="239"/>
  <c r="AH9" i="239"/>
  <c r="AH9" i="231"/>
  <c r="AJ9" i="231"/>
  <c r="AF9" i="231"/>
  <c r="AJ8" i="203"/>
  <c r="AF8" i="203"/>
  <c r="AJ8" i="199"/>
  <c r="AF8" i="199"/>
  <c r="AF16" i="242"/>
  <c r="AF16" i="224"/>
  <c r="AK16" i="205"/>
  <c r="AK16" i="189"/>
  <c r="AJ13" i="195"/>
  <c r="AF13" i="195"/>
  <c r="AH13" i="195"/>
  <c r="AH11" i="224"/>
  <c r="AF11" i="224"/>
  <c r="AJ11" i="224"/>
  <c r="AJ11" i="203"/>
  <c r="AF11" i="203"/>
  <c r="AF16" i="202"/>
  <c r="AJ13" i="202"/>
  <c r="AF13" i="202"/>
  <c r="AH13" i="202"/>
  <c r="AJ13" i="200"/>
  <c r="AF13" i="200"/>
  <c r="AH13" i="200"/>
  <c r="AK13" i="200" s="1"/>
  <c r="AJ13" i="190"/>
  <c r="AF13" i="190"/>
  <c r="AH13" i="239"/>
  <c r="AJ13" i="239"/>
  <c r="AF13" i="239"/>
  <c r="AJ11" i="246"/>
  <c r="AF11" i="246"/>
  <c r="AH11" i="246"/>
  <c r="AJ11" i="243"/>
  <c r="AH11" i="243"/>
  <c r="AK11" i="243" s="1"/>
  <c r="AF11" i="225"/>
  <c r="AJ11" i="202"/>
  <c r="AF11" i="202"/>
  <c r="AH11" i="202"/>
  <c r="AF13" i="225"/>
  <c r="AJ13" i="194"/>
  <c r="AH13" i="229"/>
  <c r="AK13" i="229" s="1"/>
  <c r="AL13" i="229" s="1"/>
  <c r="AC13" i="100" s="1"/>
  <c r="AF11" i="207"/>
  <c r="AJ10" i="224"/>
  <c r="AF10" i="224"/>
  <c r="AJ10" i="220"/>
  <c r="AF10" i="220"/>
  <c r="AH10" i="220"/>
  <c r="AH8" i="225"/>
  <c r="AF8" i="225"/>
  <c r="AJ8" i="225"/>
  <c r="AJ8" i="208"/>
  <c r="AF8" i="208"/>
  <c r="AJ8" i="192"/>
  <c r="AF8" i="192"/>
  <c r="AH8" i="220"/>
  <c r="AF8" i="220"/>
  <c r="AJ8" i="220"/>
  <c r="AH8" i="230"/>
  <c r="AJ8" i="230"/>
  <c r="AF8" i="230"/>
  <c r="AJ13" i="248"/>
  <c r="AK13" i="248" s="1"/>
  <c r="AL13" i="248" s="1"/>
  <c r="AH13" i="224"/>
  <c r="AK13" i="204"/>
  <c r="AL13" i="230"/>
  <c r="AK11" i="207"/>
  <c r="AK11" i="205"/>
  <c r="AJ11" i="220"/>
  <c r="AF11" i="220"/>
  <c r="AH11" i="220"/>
  <c r="AJ10" i="204"/>
  <c r="AF10" i="204"/>
  <c r="AJ10" i="202"/>
  <c r="AH10" i="202"/>
  <c r="AK9" i="191"/>
  <c r="AJ9" i="189"/>
  <c r="AH9" i="189"/>
  <c r="AH9" i="230"/>
  <c r="AJ9" i="230"/>
  <c r="AF9" i="230"/>
  <c r="AJ8" i="242"/>
  <c r="AF8" i="242"/>
  <c r="AJ8" i="224"/>
  <c r="AF8" i="224"/>
  <c r="AH8" i="224"/>
  <c r="AK8" i="209"/>
  <c r="AJ8" i="113"/>
  <c r="AF8" i="113"/>
  <c r="AH8" i="113"/>
  <c r="AL8" i="212"/>
  <c r="AK13" i="224"/>
  <c r="AK13" i="207"/>
  <c r="AL13" i="207" s="1"/>
  <c r="X13" i="100" s="1"/>
  <c r="AF13" i="201"/>
  <c r="AJ11" i="244"/>
  <c r="AF11" i="209"/>
  <c r="AK11" i="204"/>
  <c r="AH11" i="239"/>
  <c r="AJ11" i="239"/>
  <c r="AF11" i="239"/>
  <c r="AH10" i="243"/>
  <c r="AF10" i="243"/>
  <c r="AJ10" i="243"/>
  <c r="AJ10" i="199"/>
  <c r="AF10" i="199"/>
  <c r="AH10" i="199"/>
  <c r="AJ10" i="194"/>
  <c r="AH10" i="194"/>
  <c r="AJ10" i="189"/>
  <c r="AF10" i="189"/>
  <c r="AK9" i="248"/>
  <c r="AL9" i="248" s="1"/>
  <c r="AK9" i="244"/>
  <c r="AK9" i="203"/>
  <c r="AK9" i="193"/>
  <c r="AH9" i="232"/>
  <c r="AJ9" i="232"/>
  <c r="AF9" i="232"/>
  <c r="AJ8" i="205"/>
  <c r="AF8" i="205"/>
  <c r="AH8" i="196"/>
  <c r="AF8" i="196"/>
  <c r="AJ8" i="196"/>
  <c r="AJ10" i="193"/>
  <c r="AK10" i="193" s="1"/>
  <c r="AF10" i="190"/>
  <c r="AL10" i="212"/>
  <c r="AK9" i="225"/>
  <c r="AF9" i="203"/>
  <c r="AF9" i="192"/>
  <c r="AF11" i="195"/>
  <c r="AJ11" i="194"/>
  <c r="AK11" i="212"/>
  <c r="AH11" i="230"/>
  <c r="AF10" i="203"/>
  <c r="AL10" i="203" s="1"/>
  <c r="AK10" i="239"/>
  <c r="AL10" i="239" s="1"/>
  <c r="AK9" i="246"/>
  <c r="AF9" i="204"/>
  <c r="AF8" i="202"/>
  <c r="AF8" i="191"/>
  <c r="AI8" i="211"/>
  <c r="AL8" i="211" s="1"/>
  <c r="AK11" i="193"/>
  <c r="AL11" i="193" s="1"/>
  <c r="L11" i="100" s="1"/>
  <c r="AF9" i="229"/>
  <c r="AK8" i="207"/>
  <c r="AH8" i="202"/>
  <c r="AK8" i="202" s="1"/>
  <c r="AF8" i="195"/>
  <c r="AB74" i="113"/>
  <c r="AC74" i="113" s="1"/>
  <c r="AD74" i="113"/>
  <c r="AB68" i="113"/>
  <c r="AC68" i="113" s="1"/>
  <c r="AD68" i="113"/>
  <c r="AB62" i="113"/>
  <c r="AC62" i="113"/>
  <c r="AD62" i="113"/>
  <c r="AB56" i="113"/>
  <c r="AC56" i="113" s="1"/>
  <c r="AD56" i="113"/>
  <c r="AB52" i="113"/>
  <c r="AC52" i="113" s="1"/>
  <c r="AD52" i="113"/>
  <c r="AB48" i="113"/>
  <c r="AC48" i="113" s="1"/>
  <c r="AD48" i="113"/>
  <c r="AB42" i="113"/>
  <c r="AC42" i="113" s="1"/>
  <c r="AD42" i="113"/>
  <c r="AB36" i="113"/>
  <c r="AC36" i="113" s="1"/>
  <c r="AD36" i="113"/>
  <c r="AB30" i="113"/>
  <c r="AC30" i="113" s="1"/>
  <c r="AD30" i="113"/>
  <c r="AB24" i="113"/>
  <c r="AC24" i="113" s="1"/>
  <c r="AD24" i="113"/>
  <c r="AB16" i="113"/>
  <c r="AC16" i="113"/>
  <c r="AD16" i="113"/>
  <c r="AD71" i="225"/>
  <c r="AB71" i="225"/>
  <c r="AC71" i="225"/>
  <c r="AD63" i="225"/>
  <c r="AB63" i="225"/>
  <c r="AC63" i="225" s="1"/>
  <c r="AD47" i="225"/>
  <c r="AB47" i="225"/>
  <c r="AC47" i="225" s="1"/>
  <c r="Z76" i="225"/>
  <c r="AD7" i="225"/>
  <c r="AB7" i="225"/>
  <c r="AD25" i="224"/>
  <c r="AB25" i="224"/>
  <c r="AC25" i="224" s="1"/>
  <c r="AD9" i="224"/>
  <c r="AB9" i="224"/>
  <c r="AC9" i="224" s="1"/>
  <c r="Z76" i="224"/>
  <c r="AB67" i="195"/>
  <c r="AC67" i="195"/>
  <c r="AD67" i="195"/>
  <c r="AB63" i="195"/>
  <c r="AC63" i="195" s="1"/>
  <c r="AD63" i="195"/>
  <c r="AB17" i="195"/>
  <c r="AC17" i="195" s="1"/>
  <c r="AB15" i="195"/>
  <c r="AC15" i="195" s="1"/>
  <c r="AD15" i="195"/>
  <c r="AB11" i="195"/>
  <c r="AC11" i="195" s="1"/>
  <c r="AD11" i="195"/>
  <c r="Z80" i="232"/>
  <c r="AT80" i="232" s="1"/>
  <c r="AB67" i="190"/>
  <c r="AC67" i="190" s="1"/>
  <c r="AD67" i="190"/>
  <c r="AB55" i="190"/>
  <c r="AC55" i="190" s="1"/>
  <c r="AD55" i="190"/>
  <c r="AB43" i="190"/>
  <c r="AC43" i="190" s="1"/>
  <c r="AD43" i="190"/>
  <c r="AB31" i="190"/>
  <c r="AC31" i="190"/>
  <c r="AD31" i="190"/>
  <c r="AB19" i="190"/>
  <c r="AC19" i="190" s="1"/>
  <c r="AD19" i="190"/>
  <c r="AB11" i="190"/>
  <c r="AC11" i="190" s="1"/>
  <c r="AD11" i="190"/>
  <c r="AD67" i="180"/>
  <c r="AE67" i="180" s="1"/>
  <c r="AF67" i="180"/>
  <c r="AD12" i="180"/>
  <c r="AE12" i="180" s="1"/>
  <c r="AF12" i="180"/>
  <c r="AF56" i="180"/>
  <c r="AD56" i="180"/>
  <c r="AE56" i="180" s="1"/>
  <c r="AR76" i="33"/>
  <c r="AY71" i="33"/>
  <c r="AY55" i="33"/>
  <c r="AY39" i="33"/>
  <c r="AY23" i="33"/>
  <c r="AY7" i="33"/>
  <c r="AD76" i="246"/>
  <c r="AD11" i="201"/>
  <c r="AD14" i="201"/>
  <c r="AD19" i="201"/>
  <c r="AD26" i="201"/>
  <c r="AD61" i="195"/>
  <c r="AD45" i="195"/>
  <c r="AD29" i="195"/>
  <c r="AD13" i="195"/>
  <c r="AD38" i="209"/>
  <c r="AD22" i="209"/>
  <c r="AD58" i="192"/>
  <c r="AD50" i="192"/>
  <c r="AD52" i="189"/>
  <c r="AB52" i="189"/>
  <c r="AC52" i="189" s="1"/>
  <c r="AD44" i="189"/>
  <c r="AB44" i="189"/>
  <c r="AC44" i="189" s="1"/>
  <c r="AD36" i="189"/>
  <c r="AB36" i="189"/>
  <c r="AC36" i="189" s="1"/>
  <c r="AD28" i="189"/>
  <c r="AB28" i="189"/>
  <c r="AC28" i="189"/>
  <c r="AD20" i="189"/>
  <c r="AB20" i="189"/>
  <c r="AC20" i="189" s="1"/>
  <c r="AD12" i="189"/>
  <c r="AB12" i="189"/>
  <c r="AC12" i="189"/>
  <c r="Z76" i="199"/>
  <c r="AB8" i="199"/>
  <c r="AC8" i="211"/>
  <c r="AA76" i="211"/>
  <c r="AB14" i="201"/>
  <c r="AC14" i="201" s="1"/>
  <c r="AC76" i="201" s="1"/>
  <c r="AC7" i="201"/>
  <c r="AD35" i="204"/>
  <c r="AB35" i="204"/>
  <c r="AC35" i="204" s="1"/>
  <c r="AB36" i="239"/>
  <c r="AC36" i="239"/>
  <c r="AD36" i="239"/>
  <c r="AB12" i="239"/>
  <c r="Z76" i="239"/>
  <c r="AD12" i="239"/>
  <c r="AB75" i="232"/>
  <c r="AC75" i="232" s="1"/>
  <c r="AD75" i="232"/>
  <c r="AB71" i="232"/>
  <c r="AC71" i="232" s="1"/>
  <c r="AD71" i="232"/>
  <c r="AB67" i="232"/>
  <c r="AC67" i="232"/>
  <c r="AD67" i="232"/>
  <c r="AB63" i="232"/>
  <c r="AC63" i="232" s="1"/>
  <c r="AD63" i="232"/>
  <c r="AB59" i="232"/>
  <c r="AC59" i="232"/>
  <c r="AD59" i="232"/>
  <c r="AB55" i="232"/>
  <c r="AC55" i="232" s="1"/>
  <c r="AD55" i="232"/>
  <c r="AB51" i="232"/>
  <c r="AC51" i="232" s="1"/>
  <c r="AD51" i="232"/>
  <c r="AB47" i="232"/>
  <c r="AC47" i="232" s="1"/>
  <c r="AD47" i="232"/>
  <c r="AB43" i="232"/>
  <c r="AC43" i="232" s="1"/>
  <c r="AD43" i="232"/>
  <c r="AB39" i="232"/>
  <c r="AC39" i="232" s="1"/>
  <c r="AD39" i="232"/>
  <c r="AB35" i="232"/>
  <c r="AC35" i="232"/>
  <c r="AD35" i="232"/>
  <c r="AB31" i="232"/>
  <c r="AC31" i="232" s="1"/>
  <c r="AD31" i="232"/>
  <c r="AB27" i="232"/>
  <c r="AC27" i="232"/>
  <c r="AD27" i="232"/>
  <c r="AB23" i="232"/>
  <c r="AC23" i="232" s="1"/>
  <c r="AD23" i="232"/>
  <c r="AB19" i="232"/>
  <c r="AC19" i="232" s="1"/>
  <c r="AD19" i="232"/>
  <c r="AB15" i="232"/>
  <c r="AC15" i="232" s="1"/>
  <c r="AD15" i="232"/>
  <c r="AB11" i="232"/>
  <c r="AC11" i="232" s="1"/>
  <c r="AD11" i="232"/>
  <c r="AB7" i="232"/>
  <c r="Z76" i="232"/>
  <c r="AD7" i="232"/>
  <c r="AT83" i="229"/>
  <c r="AB83" i="229"/>
  <c r="AC83" i="229"/>
  <c r="AU83" i="229" s="1"/>
  <c r="AD44" i="209"/>
  <c r="AB44" i="209"/>
  <c r="AC44" i="209"/>
  <c r="AD36" i="209"/>
  <c r="AB36" i="209"/>
  <c r="AC36" i="209" s="1"/>
  <c r="AD28" i="209"/>
  <c r="AB28" i="209"/>
  <c r="AC28" i="209" s="1"/>
  <c r="AD20" i="209"/>
  <c r="AB20" i="209"/>
  <c r="AC20" i="209" s="1"/>
  <c r="AD12" i="209"/>
  <c r="AB12" i="209"/>
  <c r="AC12" i="209" s="1"/>
  <c r="Z80" i="243"/>
  <c r="AB80" i="243" s="1"/>
  <c r="AD80" i="243"/>
  <c r="AB80" i="219"/>
  <c r="AD80" i="219" s="1"/>
  <c r="AE80" i="219" s="1"/>
  <c r="AB72" i="113"/>
  <c r="AC72" i="113" s="1"/>
  <c r="AD72" i="113"/>
  <c r="AB66" i="113"/>
  <c r="AC66" i="113"/>
  <c r="AD66" i="113"/>
  <c r="AB58" i="113"/>
  <c r="AC58" i="113" s="1"/>
  <c r="AD58" i="113"/>
  <c r="AB50" i="113"/>
  <c r="AC50" i="113" s="1"/>
  <c r="AD50" i="113"/>
  <c r="AB44" i="113"/>
  <c r="AC44" i="113" s="1"/>
  <c r="AD44" i="113"/>
  <c r="AB38" i="113"/>
  <c r="AC38" i="113"/>
  <c r="AD38" i="113"/>
  <c r="AB34" i="113"/>
  <c r="AC34" i="113" s="1"/>
  <c r="AD34" i="113"/>
  <c r="AB28" i="113"/>
  <c r="AC28" i="113"/>
  <c r="AD28" i="113"/>
  <c r="AB26" i="113"/>
  <c r="AC26" i="113" s="1"/>
  <c r="AD26" i="113"/>
  <c r="AB20" i="113"/>
  <c r="AC20" i="113"/>
  <c r="AD20" i="113"/>
  <c r="AB18" i="113"/>
  <c r="AC18" i="113" s="1"/>
  <c r="AD18" i="113"/>
  <c r="AB14" i="113"/>
  <c r="AC14" i="113" s="1"/>
  <c r="AD14" i="113"/>
  <c r="AB12" i="113"/>
  <c r="AC12" i="113" s="1"/>
  <c r="AD12" i="113"/>
  <c r="AB10" i="113"/>
  <c r="AC10" i="113"/>
  <c r="AD10" i="113"/>
  <c r="AB8" i="113"/>
  <c r="Z76" i="113"/>
  <c r="AD8" i="113"/>
  <c r="AD39" i="225"/>
  <c r="AB39" i="225"/>
  <c r="AC39" i="225" s="1"/>
  <c r="AD31" i="225"/>
  <c r="AB31" i="225"/>
  <c r="AC31" i="225"/>
  <c r="AB39" i="195"/>
  <c r="AC39" i="195" s="1"/>
  <c r="AD39" i="195"/>
  <c r="AB35" i="195"/>
  <c r="AC35" i="195" s="1"/>
  <c r="AD35" i="195"/>
  <c r="AB31" i="195"/>
  <c r="AC31" i="195" s="1"/>
  <c r="AD31" i="195"/>
  <c r="AB27" i="195"/>
  <c r="AC27" i="195" s="1"/>
  <c r="AD27" i="195"/>
  <c r="AB23" i="195"/>
  <c r="AC23" i="195"/>
  <c r="AD23" i="195"/>
  <c r="AB19" i="195"/>
  <c r="AC19" i="195" s="1"/>
  <c r="AD19" i="195"/>
  <c r="AD7" i="195"/>
  <c r="AB7" i="195"/>
  <c r="Z76" i="195"/>
  <c r="AD16" i="200"/>
  <c r="AB16" i="200"/>
  <c r="AC16" i="200"/>
  <c r="AB75" i="190"/>
  <c r="AC75" i="190" s="1"/>
  <c r="AD75" i="190"/>
  <c r="AB63" i="190"/>
  <c r="AC63" i="190" s="1"/>
  <c r="AD63" i="190"/>
  <c r="AB51" i="190"/>
  <c r="AC51" i="190" s="1"/>
  <c r="AD51" i="190"/>
  <c r="AB39" i="190"/>
  <c r="AC39" i="190" s="1"/>
  <c r="AD39" i="190"/>
  <c r="AB23" i="190"/>
  <c r="AC23" i="190" s="1"/>
  <c r="AD23" i="190"/>
  <c r="AB7" i="190"/>
  <c r="AD7" i="190"/>
  <c r="AF63" i="180"/>
  <c r="AD63" i="180"/>
  <c r="AE63" i="180"/>
  <c r="AD57" i="180"/>
  <c r="AE57" i="180" s="1"/>
  <c r="AF57" i="180"/>
  <c r="AF74" i="180"/>
  <c r="AD74" i="180"/>
  <c r="AE74" i="180" s="1"/>
  <c r="AY29" i="33"/>
  <c r="AD69" i="195"/>
  <c r="AD53" i="195"/>
  <c r="AD37" i="195"/>
  <c r="AD21" i="195"/>
  <c r="AD15" i="239"/>
  <c r="AD46" i="209"/>
  <c r="AD30" i="209"/>
  <c r="AD14" i="209"/>
  <c r="AC74" i="212"/>
  <c r="AD74" i="212" s="1"/>
  <c r="AE74" i="212"/>
  <c r="AC70" i="212"/>
  <c r="AD70" i="212" s="1"/>
  <c r="AE70" i="212"/>
  <c r="AC66" i="212"/>
  <c r="AD66" i="212" s="1"/>
  <c r="AE66" i="212"/>
  <c r="AC62" i="212"/>
  <c r="AD62" i="212" s="1"/>
  <c r="AE62" i="212"/>
  <c r="AC58" i="212"/>
  <c r="AD58" i="212" s="1"/>
  <c r="AE58" i="212"/>
  <c r="AC54" i="212"/>
  <c r="AD54" i="212" s="1"/>
  <c r="AE54" i="212"/>
  <c r="AC50" i="212"/>
  <c r="AD50" i="212" s="1"/>
  <c r="AE50" i="212"/>
  <c r="AC46" i="212"/>
  <c r="AD46" i="212"/>
  <c r="AE46" i="212"/>
  <c r="AC42" i="212"/>
  <c r="AD42" i="212" s="1"/>
  <c r="AE42" i="212"/>
  <c r="AC38" i="212"/>
  <c r="AD38" i="212" s="1"/>
  <c r="AD76" i="212" s="1"/>
  <c r="AE38" i="212"/>
  <c r="AC34" i="212"/>
  <c r="AD34" i="212" s="1"/>
  <c r="AE34" i="212"/>
  <c r="AC30" i="212"/>
  <c r="AD30" i="212" s="1"/>
  <c r="AE30" i="212"/>
  <c r="AC26" i="212"/>
  <c r="AD26" i="212" s="1"/>
  <c r="AE26" i="212"/>
  <c r="AC22" i="212"/>
  <c r="AD22" i="212" s="1"/>
  <c r="AE22" i="212"/>
  <c r="AC18" i="212"/>
  <c r="AD18" i="212" s="1"/>
  <c r="AE18" i="212"/>
  <c r="AC14" i="212"/>
  <c r="AD14" i="212"/>
  <c r="AE14" i="212"/>
  <c r="AC10" i="212"/>
  <c r="AD10" i="212" s="1"/>
  <c r="AE10" i="212"/>
  <c r="AD8" i="212"/>
  <c r="AD56" i="189"/>
  <c r="AB56" i="189"/>
  <c r="AC56" i="189" s="1"/>
  <c r="AD48" i="189"/>
  <c r="AB48" i="189"/>
  <c r="AC48" i="189"/>
  <c r="AD40" i="189"/>
  <c r="AB40" i="189"/>
  <c r="AC40" i="189" s="1"/>
  <c r="AD32" i="189"/>
  <c r="AB32" i="189"/>
  <c r="AC32" i="189" s="1"/>
  <c r="AD24" i="189"/>
  <c r="AB24" i="189"/>
  <c r="AC24" i="189" s="1"/>
  <c r="AD16" i="189"/>
  <c r="AB16" i="189"/>
  <c r="AC16" i="189" s="1"/>
  <c r="AD8" i="189"/>
  <c r="AD59" i="189"/>
  <c r="AD63" i="189"/>
  <c r="AD67" i="189"/>
  <c r="AD71" i="189"/>
  <c r="AD75" i="189"/>
  <c r="Z76" i="189"/>
  <c r="AB8" i="189"/>
  <c r="AC7" i="224"/>
  <c r="AB72" i="194"/>
  <c r="AC72" i="194" s="1"/>
  <c r="AD72" i="194"/>
  <c r="AB68" i="194"/>
  <c r="AC68" i="194" s="1"/>
  <c r="AD68" i="194"/>
  <c r="AB64" i="194"/>
  <c r="AC64" i="194" s="1"/>
  <c r="AD64" i="194"/>
  <c r="AB60" i="194"/>
  <c r="AC60" i="194" s="1"/>
  <c r="AD60" i="194"/>
  <c r="AB56" i="194"/>
  <c r="AC56" i="194"/>
  <c r="AD56" i="194"/>
  <c r="AB52" i="194"/>
  <c r="AC52" i="194" s="1"/>
  <c r="AD52" i="194"/>
  <c r="AB48" i="194"/>
  <c r="AC48" i="194"/>
  <c r="AD48" i="194"/>
  <c r="AB44" i="194"/>
  <c r="AC44" i="194" s="1"/>
  <c r="AD44" i="194"/>
  <c r="AB40" i="194"/>
  <c r="AC40" i="194" s="1"/>
  <c r="AD40" i="194"/>
  <c r="AB36" i="194"/>
  <c r="AC36" i="194" s="1"/>
  <c r="AD36" i="194"/>
  <c r="AB32" i="194"/>
  <c r="AC32" i="194" s="1"/>
  <c r="AD32" i="194"/>
  <c r="AB28" i="194"/>
  <c r="AC28" i="194" s="1"/>
  <c r="AD28" i="194"/>
  <c r="AB24" i="194"/>
  <c r="AC24" i="194"/>
  <c r="AD24" i="194"/>
  <c r="AB20" i="194"/>
  <c r="AC20" i="194" s="1"/>
  <c r="AD20" i="194"/>
  <c r="AB16" i="194"/>
  <c r="AC16" i="194" s="1"/>
  <c r="AD16" i="194"/>
  <c r="AB12" i="194"/>
  <c r="AC12" i="194" s="1"/>
  <c r="AD12" i="194"/>
  <c r="AD8" i="194"/>
  <c r="AB8" i="194"/>
  <c r="Z76" i="194"/>
  <c r="AT83" i="202"/>
  <c r="AB83" i="202"/>
  <c r="AC83" i="202" s="1"/>
  <c r="AU83" i="202" s="1"/>
  <c r="AB26" i="201"/>
  <c r="AC26" i="201" s="1"/>
  <c r="AB73" i="200"/>
  <c r="AC73" i="200"/>
  <c r="AD73" i="200"/>
  <c r="AB69" i="200"/>
  <c r="AC69" i="200" s="1"/>
  <c r="AD69" i="200"/>
  <c r="AB65" i="200"/>
  <c r="AC65" i="200" s="1"/>
  <c r="AD65" i="200"/>
  <c r="AB61" i="200"/>
  <c r="AC61" i="200" s="1"/>
  <c r="AD61" i="200"/>
  <c r="AB57" i="200"/>
  <c r="AC57" i="200"/>
  <c r="AD57" i="200"/>
  <c r="AB53" i="200"/>
  <c r="AC53" i="200" s="1"/>
  <c r="AD53" i="200"/>
  <c r="AB49" i="200"/>
  <c r="AC49" i="200"/>
  <c r="AD49" i="200"/>
  <c r="AB45" i="200"/>
  <c r="AC45" i="200" s="1"/>
  <c r="AD45" i="200"/>
  <c r="AB41" i="200"/>
  <c r="AC41" i="200"/>
  <c r="AD41" i="200"/>
  <c r="AB37" i="200"/>
  <c r="AC37" i="200" s="1"/>
  <c r="AD37" i="200"/>
  <c r="AB33" i="200"/>
  <c r="AC33" i="200" s="1"/>
  <c r="AD33" i="200"/>
  <c r="AB29" i="200"/>
  <c r="AC29" i="200" s="1"/>
  <c r="AD29" i="200"/>
  <c r="AB25" i="200"/>
  <c r="AC25" i="200" s="1"/>
  <c r="AD25" i="200"/>
  <c r="AB21" i="200"/>
  <c r="AC21" i="200" s="1"/>
  <c r="AD21" i="200"/>
  <c r="AB10" i="200"/>
  <c r="AC10" i="200"/>
  <c r="AC76" i="200" s="1"/>
  <c r="Z76" i="200"/>
  <c r="AB75" i="204"/>
  <c r="AC75" i="204" s="1"/>
  <c r="AD75" i="204"/>
  <c r="AB71" i="204"/>
  <c r="AC71" i="204" s="1"/>
  <c r="AD71" i="204"/>
  <c r="AB67" i="204"/>
  <c r="AC67" i="204"/>
  <c r="AD67" i="204"/>
  <c r="AB63" i="204"/>
  <c r="AC63" i="204" s="1"/>
  <c r="AD63" i="204"/>
  <c r="AB59" i="204"/>
  <c r="AC59" i="204" s="1"/>
  <c r="AD59" i="204"/>
  <c r="AB55" i="204"/>
  <c r="AC55" i="204"/>
  <c r="AD55" i="204"/>
  <c r="AB51" i="204"/>
  <c r="AC51" i="204" s="1"/>
  <c r="AD51" i="204"/>
  <c r="AB47" i="204"/>
  <c r="AC47" i="204" s="1"/>
  <c r="AD47" i="204"/>
  <c r="AB43" i="204"/>
  <c r="AC43" i="204" s="1"/>
  <c r="AD43" i="204"/>
  <c r="AB39" i="204"/>
  <c r="AC39" i="204" s="1"/>
  <c r="AD39" i="204"/>
  <c r="AB74" i="239"/>
  <c r="AC74" i="239" s="1"/>
  <c r="AD74" i="239"/>
  <c r="AB72" i="239"/>
  <c r="AC72" i="239"/>
  <c r="AD72" i="239"/>
  <c r="AB70" i="239"/>
  <c r="AC70" i="239" s="1"/>
  <c r="AD70" i="239"/>
  <c r="AB68" i="239"/>
  <c r="AC68" i="239" s="1"/>
  <c r="AD68" i="239"/>
  <c r="AB66" i="239"/>
  <c r="AC66" i="239"/>
  <c r="AD66" i="239"/>
  <c r="AB64" i="239"/>
  <c r="AC64" i="239"/>
  <c r="AD64" i="239"/>
  <c r="AB62" i="239"/>
  <c r="AC62" i="239" s="1"/>
  <c r="AD62" i="239"/>
  <c r="AB60" i="239"/>
  <c r="AC60" i="239"/>
  <c r="AD60" i="239"/>
  <c r="AB58" i="239"/>
  <c r="AC58" i="239"/>
  <c r="AD58" i="239"/>
  <c r="AB56" i="239"/>
  <c r="AC56" i="239" s="1"/>
  <c r="AD56" i="239"/>
  <c r="AB54" i="239"/>
  <c r="AC54" i="239" s="1"/>
  <c r="AD54" i="239"/>
  <c r="AB52" i="239"/>
  <c r="AC52" i="239"/>
  <c r="AD52" i="239"/>
  <c r="AB50" i="239"/>
  <c r="AC50" i="239" s="1"/>
  <c r="AD50" i="239"/>
  <c r="AB48" i="239"/>
  <c r="AC48" i="239" s="1"/>
  <c r="AD48" i="239"/>
  <c r="AB46" i="239"/>
  <c r="AC46" i="239" s="1"/>
  <c r="AD46" i="239"/>
  <c r="AB44" i="239"/>
  <c r="AC44" i="239" s="1"/>
  <c r="AD44" i="239"/>
  <c r="AB42" i="239"/>
  <c r="AC42" i="239" s="1"/>
  <c r="AD42" i="239"/>
  <c r="AB29" i="239"/>
  <c r="AC29" i="239" s="1"/>
  <c r="AD29" i="239"/>
  <c r="AB18" i="239"/>
  <c r="AC18" i="239" s="1"/>
  <c r="AD18" i="239"/>
  <c r="AD48" i="209"/>
  <c r="AB48" i="209"/>
  <c r="AC48" i="209" s="1"/>
  <c r="AD40" i="209"/>
  <c r="AB40" i="209"/>
  <c r="AC40" i="209" s="1"/>
  <c r="AD32" i="209"/>
  <c r="AB32" i="209"/>
  <c r="AC32" i="209" s="1"/>
  <c r="AD24" i="209"/>
  <c r="AB24" i="209"/>
  <c r="AC24" i="209" s="1"/>
  <c r="AD16" i="209"/>
  <c r="AB16" i="209"/>
  <c r="AC16" i="209" s="1"/>
  <c r="Z76" i="209"/>
  <c r="AD8" i="209"/>
  <c r="AD53" i="209"/>
  <c r="AD57" i="209"/>
  <c r="AD61" i="209"/>
  <c r="AD65" i="209"/>
  <c r="AD69" i="209"/>
  <c r="AD73" i="209"/>
  <c r="AB8" i="209"/>
  <c r="AD16" i="196"/>
  <c r="AB16" i="196"/>
  <c r="AC16" i="196"/>
  <c r="AB11" i="196"/>
  <c r="AC11" i="196" s="1"/>
  <c r="AD11" i="196"/>
  <c r="Z80" i="190"/>
  <c r="AT80" i="190" s="1"/>
  <c r="AR44" i="223"/>
  <c r="AB70" i="113"/>
  <c r="AC70" i="113" s="1"/>
  <c r="AD70" i="113"/>
  <c r="AB64" i="113"/>
  <c r="AC64" i="113"/>
  <c r="AD64" i="113"/>
  <c r="AB60" i="113"/>
  <c r="AC60" i="113" s="1"/>
  <c r="AD60" i="113"/>
  <c r="AB54" i="113"/>
  <c r="AC54" i="113" s="1"/>
  <c r="AD54" i="113"/>
  <c r="AB46" i="113"/>
  <c r="AC46" i="113" s="1"/>
  <c r="AD46" i="113"/>
  <c r="AB40" i="113"/>
  <c r="AC40" i="113" s="1"/>
  <c r="AD40" i="113"/>
  <c r="AB32" i="113"/>
  <c r="AC32" i="113" s="1"/>
  <c r="AD32" i="113"/>
  <c r="AB22" i="113"/>
  <c r="AC22" i="113"/>
  <c r="AD22" i="113"/>
  <c r="AD55" i="225"/>
  <c r="AB55" i="225"/>
  <c r="AC55" i="225" s="1"/>
  <c r="AD23" i="225"/>
  <c r="AB23" i="225"/>
  <c r="AC23" i="225" s="1"/>
  <c r="AD15" i="225"/>
  <c r="AB15" i="225"/>
  <c r="AC15" i="225" s="1"/>
  <c r="AD33" i="224"/>
  <c r="AB33" i="224"/>
  <c r="AC33" i="224"/>
  <c r="AD17" i="224"/>
  <c r="AB17" i="224"/>
  <c r="AC17" i="224" s="1"/>
  <c r="AB19" i="201"/>
  <c r="AC19" i="201" s="1"/>
  <c r="AB75" i="195"/>
  <c r="AC75" i="195" s="1"/>
  <c r="AD75" i="195"/>
  <c r="AB71" i="195"/>
  <c r="AC71" i="195" s="1"/>
  <c r="AD71" i="195"/>
  <c r="AB59" i="195"/>
  <c r="AC59" i="195" s="1"/>
  <c r="AD59" i="195"/>
  <c r="AB55" i="195"/>
  <c r="AC55" i="195"/>
  <c r="AD55" i="195"/>
  <c r="AB51" i="195"/>
  <c r="AC51" i="195" s="1"/>
  <c r="AD51" i="195"/>
  <c r="AB47" i="195"/>
  <c r="AC47" i="195"/>
  <c r="AD47" i="195"/>
  <c r="AB43" i="195"/>
  <c r="AC43" i="195" s="1"/>
  <c r="AD43" i="195"/>
  <c r="AD28" i="204"/>
  <c r="AB28" i="204"/>
  <c r="AC28" i="204" s="1"/>
  <c r="AD20" i="204"/>
  <c r="AB20" i="204"/>
  <c r="AC20" i="204"/>
  <c r="AD12" i="204"/>
  <c r="AB12" i="204"/>
  <c r="AC12" i="204" s="1"/>
  <c r="AD8" i="196"/>
  <c r="AB8" i="196"/>
  <c r="AB71" i="190"/>
  <c r="AC71" i="190" s="1"/>
  <c r="AD71" i="190"/>
  <c r="AB59" i="190"/>
  <c r="AC59" i="190"/>
  <c r="AD59" i="190"/>
  <c r="AB47" i="190"/>
  <c r="AC47" i="190" s="1"/>
  <c r="AD47" i="190"/>
  <c r="AB35" i="190"/>
  <c r="AC35" i="190" s="1"/>
  <c r="AD35" i="190"/>
  <c r="AB27" i="190"/>
  <c r="AC27" i="190" s="1"/>
  <c r="AD27" i="190"/>
  <c r="AB15" i="190"/>
  <c r="AC15" i="190" s="1"/>
  <c r="AD15" i="190"/>
  <c r="U16" i="46"/>
  <c r="AD73" i="195"/>
  <c r="AD57" i="195"/>
  <c r="AD41" i="195"/>
  <c r="AD25" i="195"/>
  <c r="AD9" i="195"/>
  <c r="AD39" i="239"/>
  <c r="AD21" i="239"/>
  <c r="AD34" i="239"/>
  <c r="Z76" i="204"/>
  <c r="AB43" i="192"/>
  <c r="AC43" i="192"/>
  <c r="AD43" i="192"/>
  <c r="AB39" i="192"/>
  <c r="AC39" i="192" s="1"/>
  <c r="AD39" i="192"/>
  <c r="AB35" i="192"/>
  <c r="AC35" i="192" s="1"/>
  <c r="AD35" i="192"/>
  <c r="AB31" i="192"/>
  <c r="AC31" i="192" s="1"/>
  <c r="AD31" i="192"/>
  <c r="AB27" i="192"/>
  <c r="AC27" i="192" s="1"/>
  <c r="AD27" i="192"/>
  <c r="AB23" i="192"/>
  <c r="AC23" i="192" s="1"/>
  <c r="AD23" i="192"/>
  <c r="AB19" i="192"/>
  <c r="AC19" i="192" s="1"/>
  <c r="AD19" i="192"/>
  <c r="AB15" i="192"/>
  <c r="AC15" i="192" s="1"/>
  <c r="AD15" i="192"/>
  <c r="AB11" i="192"/>
  <c r="AC11" i="192"/>
  <c r="AD11" i="192"/>
  <c r="AD7" i="192"/>
  <c r="AB7" i="192"/>
  <c r="Z76" i="192"/>
  <c r="AB75" i="189"/>
  <c r="AC75" i="189" s="1"/>
  <c r="AB71" i="189"/>
  <c r="AC71" i="189" s="1"/>
  <c r="AB67" i="189"/>
  <c r="AC67" i="189" s="1"/>
  <c r="AB63" i="189"/>
  <c r="AC63" i="189" s="1"/>
  <c r="AB59" i="189"/>
  <c r="AC59" i="189" s="1"/>
  <c r="AD75" i="225"/>
  <c r="AB75" i="225"/>
  <c r="AC75" i="225"/>
  <c r="AD67" i="225"/>
  <c r="AB67" i="225"/>
  <c r="AC67" i="225" s="1"/>
  <c r="AD59" i="225"/>
  <c r="AB59" i="225"/>
  <c r="AC59" i="225" s="1"/>
  <c r="AD51" i="225"/>
  <c r="AB51" i="225"/>
  <c r="AC51" i="225" s="1"/>
  <c r="AD43" i="225"/>
  <c r="AB43" i="225"/>
  <c r="AC43" i="225" s="1"/>
  <c r="AD35" i="225"/>
  <c r="AB35" i="225"/>
  <c r="AC35" i="225" s="1"/>
  <c r="AD27" i="225"/>
  <c r="AB27" i="225"/>
  <c r="AC27" i="225" s="1"/>
  <c r="AD19" i="225"/>
  <c r="AB19" i="225"/>
  <c r="AC19" i="225" s="1"/>
  <c r="AD11" i="225"/>
  <c r="AB11" i="225"/>
  <c r="AC11" i="225" s="1"/>
  <c r="AT83" i="224"/>
  <c r="AB83" i="224"/>
  <c r="AC83" i="224" s="1"/>
  <c r="AU83" i="224" s="1"/>
  <c r="AD37" i="224"/>
  <c r="AB37" i="224"/>
  <c r="AC37" i="224"/>
  <c r="AD29" i="224"/>
  <c r="AB29" i="224"/>
  <c r="AC29" i="224" s="1"/>
  <c r="AD21" i="224"/>
  <c r="AD13" i="224"/>
  <c r="AB21" i="224"/>
  <c r="AC21" i="224"/>
  <c r="AB13" i="224"/>
  <c r="AC13" i="224" s="1"/>
  <c r="AB75" i="193"/>
  <c r="AC75" i="193"/>
  <c r="AD75" i="193"/>
  <c r="AB71" i="193"/>
  <c r="AC71" i="193" s="1"/>
  <c r="AD71" i="193"/>
  <c r="AB67" i="193"/>
  <c r="AC67" i="193" s="1"/>
  <c r="AD67" i="193"/>
  <c r="AB63" i="193"/>
  <c r="AC63" i="193" s="1"/>
  <c r="AD63" i="193"/>
  <c r="AB59" i="193"/>
  <c r="AC59" i="193" s="1"/>
  <c r="AD59" i="193"/>
  <c r="AB55" i="193"/>
  <c r="AC55" i="193" s="1"/>
  <c r="AD55" i="193"/>
  <c r="AB51" i="193"/>
  <c r="AC51" i="193" s="1"/>
  <c r="AD51" i="193"/>
  <c r="AB47" i="193"/>
  <c r="AC47" i="193" s="1"/>
  <c r="AD47" i="193"/>
  <c r="AB43" i="193"/>
  <c r="AC43" i="193"/>
  <c r="AD43" i="193"/>
  <c r="AB39" i="193"/>
  <c r="AC39" i="193" s="1"/>
  <c r="AD39" i="193"/>
  <c r="AB35" i="193"/>
  <c r="AC35" i="193"/>
  <c r="AD35" i="193"/>
  <c r="AB31" i="193"/>
  <c r="AC31" i="193" s="1"/>
  <c r="AD31" i="193"/>
  <c r="AB27" i="193"/>
  <c r="AC27" i="193" s="1"/>
  <c r="AD27" i="193"/>
  <c r="AB23" i="193"/>
  <c r="AC23" i="193" s="1"/>
  <c r="AD23" i="193"/>
  <c r="AB19" i="193"/>
  <c r="AC19" i="193" s="1"/>
  <c r="AD19" i="193"/>
  <c r="AB15" i="193"/>
  <c r="AC15" i="193" s="1"/>
  <c r="AD15" i="193"/>
  <c r="AB11" i="193"/>
  <c r="AC11" i="193"/>
  <c r="AD11" i="193"/>
  <c r="AB7" i="193"/>
  <c r="Z76" i="193"/>
  <c r="AD7" i="193"/>
  <c r="Z76" i="201"/>
  <c r="AB11" i="201"/>
  <c r="AC11" i="201" s="1"/>
  <c r="AD8" i="195"/>
  <c r="AB8" i="195"/>
  <c r="AC8" i="195"/>
  <c r="AD12" i="200"/>
  <c r="AB12" i="200"/>
  <c r="AC12" i="200" s="1"/>
  <c r="AD32" i="204"/>
  <c r="AB32" i="204"/>
  <c r="AC32" i="204" s="1"/>
  <c r="AD24" i="204"/>
  <c r="AB24" i="204"/>
  <c r="AC24" i="204" s="1"/>
  <c r="AD16" i="204"/>
  <c r="AB16" i="204"/>
  <c r="AC16" i="204"/>
  <c r="AD8" i="204"/>
  <c r="AB8" i="204"/>
  <c r="AB34" i="239"/>
  <c r="AC34" i="239" s="1"/>
  <c r="AB21" i="239"/>
  <c r="AC21" i="239" s="1"/>
  <c r="AB74" i="231"/>
  <c r="AC74" i="231" s="1"/>
  <c r="AD74" i="231"/>
  <c r="AB72" i="231"/>
  <c r="AC72" i="231"/>
  <c r="AD72" i="231"/>
  <c r="AB70" i="231"/>
  <c r="AC70" i="231" s="1"/>
  <c r="AD70" i="231"/>
  <c r="AB68" i="231"/>
  <c r="AC68" i="231"/>
  <c r="AD68" i="231"/>
  <c r="AB66" i="231"/>
  <c r="AC66" i="231" s="1"/>
  <c r="AD66" i="231"/>
  <c r="AB64" i="231"/>
  <c r="AC64" i="231" s="1"/>
  <c r="AD64" i="231"/>
  <c r="AB62" i="231"/>
  <c r="AC62" i="231" s="1"/>
  <c r="AD62" i="231"/>
  <c r="AB60" i="231"/>
  <c r="AC60" i="231" s="1"/>
  <c r="AD60" i="231"/>
  <c r="AB58" i="231"/>
  <c r="AC58" i="231" s="1"/>
  <c r="AD58" i="231"/>
  <c r="AB56" i="231"/>
  <c r="AC56" i="231"/>
  <c r="AD56" i="231"/>
  <c r="AB54" i="231"/>
  <c r="AC54" i="231" s="1"/>
  <c r="AD54" i="231"/>
  <c r="AB52" i="231"/>
  <c r="AC52" i="231"/>
  <c r="AD52" i="231"/>
  <c r="AB50" i="231"/>
  <c r="AC50" i="231" s="1"/>
  <c r="AD50" i="231"/>
  <c r="AB48" i="231"/>
  <c r="AC48" i="231"/>
  <c r="AD48" i="231"/>
  <c r="AB46" i="231"/>
  <c r="AC46" i="231" s="1"/>
  <c r="AD46" i="231"/>
  <c r="AB44" i="231"/>
  <c r="AC44" i="231" s="1"/>
  <c r="AD44" i="231"/>
  <c r="AB42" i="231"/>
  <c r="AC42" i="231" s="1"/>
  <c r="AD42" i="231"/>
  <c r="AB40" i="231"/>
  <c r="AC40" i="231"/>
  <c r="AD40" i="231"/>
  <c r="AB38" i="231"/>
  <c r="AC38" i="231" s="1"/>
  <c r="AD38" i="231"/>
  <c r="AB36" i="231"/>
  <c r="AC36" i="231"/>
  <c r="AD36" i="231"/>
  <c r="AB34" i="231"/>
  <c r="AC34" i="231" s="1"/>
  <c r="AD34" i="231"/>
  <c r="AB32" i="231"/>
  <c r="AC32" i="231" s="1"/>
  <c r="AD32" i="231"/>
  <c r="AB30" i="231"/>
  <c r="AC30" i="231" s="1"/>
  <c r="AD30" i="231"/>
  <c r="AB28" i="231"/>
  <c r="AC28" i="231" s="1"/>
  <c r="AD28" i="231"/>
  <c r="AB26" i="231"/>
  <c r="AC26" i="231" s="1"/>
  <c r="AD26" i="231"/>
  <c r="AB24" i="231"/>
  <c r="AC24" i="231" s="1"/>
  <c r="AD24" i="231"/>
  <c r="AB22" i="231"/>
  <c r="AC22" i="231" s="1"/>
  <c r="AD22" i="231"/>
  <c r="AB20" i="231"/>
  <c r="AC20" i="231"/>
  <c r="AD20" i="231"/>
  <c r="AB18" i="231"/>
  <c r="AC18" i="231" s="1"/>
  <c r="AD18" i="231"/>
  <c r="AB16" i="231"/>
  <c r="AC16" i="231" s="1"/>
  <c r="AD16" i="231"/>
  <c r="AB14" i="231"/>
  <c r="AC14" i="231" s="1"/>
  <c r="AD14" i="231"/>
  <c r="AB12" i="231"/>
  <c r="AC12" i="231" s="1"/>
  <c r="AD12" i="231"/>
  <c r="AB10" i="231"/>
  <c r="AC10" i="231" s="1"/>
  <c r="AD10" i="231"/>
  <c r="AB8" i="231"/>
  <c r="Z76" i="231"/>
  <c r="AD8" i="231"/>
  <c r="AB73" i="209"/>
  <c r="AC73" i="209" s="1"/>
  <c r="AB69" i="209"/>
  <c r="AC69" i="209"/>
  <c r="AB65" i="209"/>
  <c r="AC65" i="209" s="1"/>
  <c r="AB61" i="209"/>
  <c r="AC61" i="209"/>
  <c r="AB57" i="209"/>
  <c r="AC57" i="209" s="1"/>
  <c r="AB53" i="209"/>
  <c r="AC53" i="209"/>
  <c r="AB10" i="209"/>
  <c r="AC10" i="209" s="1"/>
  <c r="AB23" i="196"/>
  <c r="AC23" i="196"/>
  <c r="AD23" i="196"/>
  <c r="AB19" i="196"/>
  <c r="AC19" i="196" s="1"/>
  <c r="AD19" i="196"/>
  <c r="AE76" i="225"/>
  <c r="AE76" i="211"/>
  <c r="AE76" i="197"/>
  <c r="AE76" i="203"/>
  <c r="AE76" i="207"/>
  <c r="AE76" i="113"/>
  <c r="AE76" i="242"/>
  <c r="AE76" i="244"/>
  <c r="AE76" i="206"/>
  <c r="AD76" i="199"/>
  <c r="AJ75" i="247"/>
  <c r="AH75" i="247"/>
  <c r="AK75" i="209"/>
  <c r="AL75" i="209" s="1"/>
  <c r="AK75" i="208"/>
  <c r="AL75" i="208" s="1"/>
  <c r="AJ75" i="204"/>
  <c r="AH75" i="204"/>
  <c r="AK75" i="190"/>
  <c r="AL75" i="190" s="1"/>
  <c r="I75" i="100"/>
  <c r="AJ75" i="189"/>
  <c r="AH75" i="189"/>
  <c r="AK75" i="189" s="1"/>
  <c r="AJ74" i="244"/>
  <c r="AH74" i="244"/>
  <c r="AK74" i="208"/>
  <c r="AK74" i="207"/>
  <c r="AL74" i="207"/>
  <c r="X74" i="100" s="1"/>
  <c r="AJ74" i="205"/>
  <c r="AH74" i="205"/>
  <c r="AJ74" i="202"/>
  <c r="AH74" i="202"/>
  <c r="AK74" i="191"/>
  <c r="AL74" i="191" s="1"/>
  <c r="J74" i="100" s="1"/>
  <c r="AJ74" i="190"/>
  <c r="AH74" i="190"/>
  <c r="AK74" i="190" s="1"/>
  <c r="AH74" i="232"/>
  <c r="AJ74" i="232"/>
  <c r="AF74" i="232"/>
  <c r="AJ74" i="247"/>
  <c r="AH74" i="247"/>
  <c r="AJ73" i="246"/>
  <c r="AH73" i="246"/>
  <c r="AJ75" i="201"/>
  <c r="AH75" i="201"/>
  <c r="AJ75" i="199"/>
  <c r="AH75" i="199"/>
  <c r="AJ75" i="195"/>
  <c r="AH75" i="195"/>
  <c r="AJ75" i="193"/>
  <c r="AH75" i="193"/>
  <c r="AH75" i="231"/>
  <c r="AJ75" i="231"/>
  <c r="AF75" i="231"/>
  <c r="AH75" i="229"/>
  <c r="AJ75" i="229"/>
  <c r="AF75" i="229"/>
  <c r="AK74" i="243"/>
  <c r="AL74" i="243" s="1"/>
  <c r="AK74" i="242"/>
  <c r="AJ74" i="225"/>
  <c r="AH74" i="225"/>
  <c r="AK74" i="224"/>
  <c r="AL74" i="224" s="1"/>
  <c r="AJ74" i="209"/>
  <c r="AH74" i="209"/>
  <c r="AK74" i="209"/>
  <c r="AL74" i="209" s="1"/>
  <c r="AJ74" i="196"/>
  <c r="AH74" i="196"/>
  <c r="AK74" i="195"/>
  <c r="AL74" i="195" s="1"/>
  <c r="AJ74" i="194"/>
  <c r="AH74" i="194"/>
  <c r="AK74" i="193"/>
  <c r="AJ74" i="192"/>
  <c r="AH74" i="192"/>
  <c r="AJ75" i="244"/>
  <c r="AH75" i="244"/>
  <c r="AJ75" i="207"/>
  <c r="AH75" i="207"/>
  <c r="AK75" i="207" s="1"/>
  <c r="AL75" i="207" s="1"/>
  <c r="AF75" i="189"/>
  <c r="AF74" i="244"/>
  <c r="AF74" i="205"/>
  <c r="AF74" i="202"/>
  <c r="AJ74" i="200"/>
  <c r="AH74" i="200"/>
  <c r="AF74" i="190"/>
  <c r="AH74" i="231"/>
  <c r="AJ74" i="231"/>
  <c r="AF74" i="231"/>
  <c r="AJ75" i="239"/>
  <c r="AK75" i="239" s="1"/>
  <c r="AL75" i="239" s="1"/>
  <c r="AJ75" i="230"/>
  <c r="AK75" i="230" s="1"/>
  <c r="AL75" i="230" s="1"/>
  <c r="AL74" i="246"/>
  <c r="AL74" i="206"/>
  <c r="W74" i="100" s="1"/>
  <c r="AL74" i="220"/>
  <c r="G74" i="100" s="1"/>
  <c r="AM74" i="212"/>
  <c r="AH74" i="239"/>
  <c r="AK74" i="239" s="1"/>
  <c r="AL74" i="239" s="1"/>
  <c r="AL73" i="224"/>
  <c r="AA73" i="100"/>
  <c r="AK71" i="229"/>
  <c r="AL65" i="239"/>
  <c r="AL64" i="230"/>
  <c r="AK63" i="207"/>
  <c r="AK62" i="189"/>
  <c r="AL62" i="189" s="1"/>
  <c r="H62" i="100" s="1"/>
  <c r="AK61" i="244"/>
  <c r="AK57" i="248"/>
  <c r="AL51" i="212"/>
  <c r="AM51" i="212" s="1"/>
  <c r="AK51" i="230"/>
  <c r="AL51" i="230" s="1"/>
  <c r="AK50" i="242"/>
  <c r="AK50" i="224"/>
  <c r="AK50" i="200"/>
  <c r="AL50" i="200" s="1"/>
  <c r="Q50" i="100" s="1"/>
  <c r="AK50" i="194"/>
  <c r="AL50" i="194" s="1"/>
  <c r="AK49" i="202"/>
  <c r="AL49" i="202" s="1"/>
  <c r="S49" i="100" s="1"/>
  <c r="AL74" i="208"/>
  <c r="Y74" i="100" s="1"/>
  <c r="AL74" i="113"/>
  <c r="AK63" i="242"/>
  <c r="AK63" i="199"/>
  <c r="AK62" i="248"/>
  <c r="AL62" i="248" s="1"/>
  <c r="AL62" i="100" s="1"/>
  <c r="AK62" i="224"/>
  <c r="AL62" i="224" s="1"/>
  <c r="AL74" i="242"/>
  <c r="AH74" i="100" s="1"/>
  <c r="AL74" i="204"/>
  <c r="U74" i="100"/>
  <c r="AL74" i="201"/>
  <c r="AL74" i="193"/>
  <c r="L74" i="100"/>
  <c r="AL74" i="189"/>
  <c r="AK50" i="232"/>
  <c r="AL50" i="232"/>
  <c r="AH73" i="204"/>
  <c r="AJ73" i="203"/>
  <c r="AH73" i="195"/>
  <c r="AH73" i="193"/>
  <c r="AH73" i="220"/>
  <c r="AH73" i="230"/>
  <c r="AK73" i="230" s="1"/>
  <c r="AH72" i="246"/>
  <c r="AK72" i="246" s="1"/>
  <c r="AL72" i="246" s="1"/>
  <c r="AL72" i="242"/>
  <c r="AH72" i="100"/>
  <c r="AL72" i="224"/>
  <c r="AA72" i="100" s="1"/>
  <c r="AH72" i="206"/>
  <c r="AK72" i="211"/>
  <c r="AL72" i="211"/>
  <c r="AM72" i="211" s="1"/>
  <c r="AF72" i="230"/>
  <c r="AJ72" i="229"/>
  <c r="AJ71" i="243"/>
  <c r="AH71" i="225"/>
  <c r="AH71" i="194"/>
  <c r="AH71" i="192"/>
  <c r="AH71" i="113"/>
  <c r="AH70" i="243"/>
  <c r="AK70" i="243" s="1"/>
  <c r="AH70" i="208"/>
  <c r="AK70" i="208"/>
  <c r="AJ70" i="201"/>
  <c r="AK70" i="201" s="1"/>
  <c r="AJ70" i="199"/>
  <c r="AK70" i="199" s="1"/>
  <c r="AL70" i="199" s="1"/>
  <c r="AL70" i="196"/>
  <c r="O70" i="100" s="1"/>
  <c r="AJ70" i="195"/>
  <c r="AK70" i="195"/>
  <c r="AL70" i="195" s="1"/>
  <c r="AL70" i="192"/>
  <c r="K70" i="100" s="1"/>
  <c r="AH70" i="191"/>
  <c r="AK70" i="191" s="1"/>
  <c r="AJ70" i="230"/>
  <c r="AK70" i="230" s="1"/>
  <c r="AL70" i="230" s="1"/>
  <c r="AF70" i="229"/>
  <c r="AH69" i="242"/>
  <c r="AK69" i="242" s="1"/>
  <c r="AH69" i="207"/>
  <c r="AK69" i="207" s="1"/>
  <c r="AL69" i="207" s="1"/>
  <c r="X69" i="100" s="1"/>
  <c r="AJ69" i="206"/>
  <c r="AK69" i="206" s="1"/>
  <c r="AL69" i="206"/>
  <c r="AH69" i="204"/>
  <c r="AK69" i="204"/>
  <c r="AH69" i="201"/>
  <c r="AK69" i="201"/>
  <c r="AL69" i="201" s="1"/>
  <c r="AH69" i="199"/>
  <c r="AK69" i="199"/>
  <c r="AL69" i="199" s="1"/>
  <c r="AH69" i="195"/>
  <c r="AK69" i="195" s="1"/>
  <c r="AL69" i="195" s="1"/>
  <c r="N69" i="100" s="1"/>
  <c r="AH69" i="193"/>
  <c r="AK69" i="193" s="1"/>
  <c r="AL69" i="193" s="1"/>
  <c r="L69" i="100" s="1"/>
  <c r="AL69" i="189"/>
  <c r="H69" i="100" s="1"/>
  <c r="AH69" i="220"/>
  <c r="AK69" i="220" s="1"/>
  <c r="AL69" i="220" s="1"/>
  <c r="G69" i="100" s="1"/>
  <c r="AH69" i="239"/>
  <c r="AH68" i="246"/>
  <c r="AK68" i="246"/>
  <c r="AL68" i="242"/>
  <c r="AH68" i="100"/>
  <c r="AJ68" i="225"/>
  <c r="AK68" i="225"/>
  <c r="AL68" i="225" s="1"/>
  <c r="AJ68" i="209"/>
  <c r="AK68" i="209" s="1"/>
  <c r="AL68" i="209" s="1"/>
  <c r="AH68" i="206"/>
  <c r="AK68" i="206" s="1"/>
  <c r="AL68" i="206" s="1"/>
  <c r="W68" i="100" s="1"/>
  <c r="AH68" i="203"/>
  <c r="AK68" i="203"/>
  <c r="AL68" i="203" s="1"/>
  <c r="AL68" i="220"/>
  <c r="G68" i="100" s="1"/>
  <c r="AJ68" i="113"/>
  <c r="AK68" i="113"/>
  <c r="AL68" i="113" s="1"/>
  <c r="AM68" i="212"/>
  <c r="AF68" i="239"/>
  <c r="AF68" i="230"/>
  <c r="AH67" i="247"/>
  <c r="AK67" i="247" s="1"/>
  <c r="AL67" i="247" s="1"/>
  <c r="AM67" i="100" s="1"/>
  <c r="AH67" i="244"/>
  <c r="AK67" i="244" s="1"/>
  <c r="AL67" i="244" s="1"/>
  <c r="AJ67" i="100" s="1"/>
  <c r="AJ67" i="243"/>
  <c r="AK67" i="243" s="1"/>
  <c r="AL67" i="243" s="1"/>
  <c r="AJ67" i="209"/>
  <c r="AL67" i="207"/>
  <c r="AH67" i="206"/>
  <c r="AK67" i="206" s="1"/>
  <c r="AL67" i="206" s="1"/>
  <c r="AJ67" i="205"/>
  <c r="AK67" i="205" s="1"/>
  <c r="AL67" i="205" s="1"/>
  <c r="AH67" i="203"/>
  <c r="AK67" i="203"/>
  <c r="AL67" i="201"/>
  <c r="R67" i="100" s="1"/>
  <c r="AJ67" i="200"/>
  <c r="AK67" i="200"/>
  <c r="AL67" i="200" s="1"/>
  <c r="AL67" i="199"/>
  <c r="P67" i="100" s="1"/>
  <c r="AJ67" i="196"/>
  <c r="AK67" i="196" s="1"/>
  <c r="AL67" i="196" s="1"/>
  <c r="AJ67" i="194"/>
  <c r="AK67" i="194" s="1"/>
  <c r="AL67" i="193"/>
  <c r="L67" i="100" s="1"/>
  <c r="AJ67" i="192"/>
  <c r="AK67" i="192"/>
  <c r="AL67" i="192" s="1"/>
  <c r="AJ67" i="113"/>
  <c r="AK67" i="113" s="1"/>
  <c r="AL67" i="113" s="1"/>
  <c r="AK67" i="211"/>
  <c r="AL67" i="211"/>
  <c r="AM67" i="211" s="1"/>
  <c r="AF67" i="239"/>
  <c r="AL67" i="239" s="1"/>
  <c r="AF67" i="230"/>
  <c r="AJ67" i="229"/>
  <c r="AK67" i="229"/>
  <c r="AL67" i="229" s="1"/>
  <c r="AH66" i="247"/>
  <c r="AK66" i="247" s="1"/>
  <c r="AL66" i="247" s="1"/>
  <c r="AM66" i="100" s="1"/>
  <c r="AL66" i="246"/>
  <c r="AK66" i="100" s="1"/>
  <c r="AJ66" i="243"/>
  <c r="AK66" i="243" s="1"/>
  <c r="AL66" i="243" s="1"/>
  <c r="AH66" i="225"/>
  <c r="AK66" i="225" s="1"/>
  <c r="AH66" i="209"/>
  <c r="AK66" i="209"/>
  <c r="AH66" i="206"/>
  <c r="AK66" i="206" s="1"/>
  <c r="AL66" i="206" s="1"/>
  <c r="AH66" i="203"/>
  <c r="AK66" i="203"/>
  <c r="AL66" i="201"/>
  <c r="R66" i="100" s="1"/>
  <c r="AH66" i="190"/>
  <c r="AK66" i="190"/>
  <c r="AL66" i="190" s="1"/>
  <c r="I66" i="100" s="1"/>
  <c r="AJ66" i="113"/>
  <c r="AK66" i="113" s="1"/>
  <c r="AL66" i="113" s="1"/>
  <c r="AM66" i="212"/>
  <c r="AK66" i="211"/>
  <c r="AL66" i="211"/>
  <c r="AM66" i="211" s="1"/>
  <c r="AF66" i="239"/>
  <c r="AJ66" i="231"/>
  <c r="AF66" i="230"/>
  <c r="AJ66" i="229"/>
  <c r="AH65" i="194"/>
  <c r="AK65" i="194"/>
  <c r="AH65" i="192"/>
  <c r="AK65" i="192" s="1"/>
  <c r="AH65" i="113"/>
  <c r="AK65" i="113" s="1"/>
  <c r="AI65" i="211"/>
  <c r="AH65" i="229"/>
  <c r="AK65" i="229"/>
  <c r="AH64" i="243"/>
  <c r="AH64" i="208"/>
  <c r="AH64" i="189"/>
  <c r="AJ64" i="220"/>
  <c r="AF64" i="231"/>
  <c r="AF64" i="229"/>
  <c r="AJ63" i="206"/>
  <c r="AK63" i="206"/>
  <c r="AL63" i="206" s="1"/>
  <c r="AH63" i="193"/>
  <c r="AK63" i="193" s="1"/>
  <c r="AH63" i="189"/>
  <c r="AF63" i="231"/>
  <c r="AJ63" i="230"/>
  <c r="AF63" i="229"/>
  <c r="AH62" i="242"/>
  <c r="AK62" i="242" s="1"/>
  <c r="AL62" i="242"/>
  <c r="AH62" i="207"/>
  <c r="AK62" i="207" s="1"/>
  <c r="AL62" i="207" s="1"/>
  <c r="AH62" i="204"/>
  <c r="AK62" i="204"/>
  <c r="AL62" i="204" s="1"/>
  <c r="AH62" i="201"/>
  <c r="AH62" i="199"/>
  <c r="AK62" i="199" s="1"/>
  <c r="AL62" i="199" s="1"/>
  <c r="AH62" i="195"/>
  <c r="AK62" i="195" s="1"/>
  <c r="AH62" i="193"/>
  <c r="AK62" i="193" s="1"/>
  <c r="AH62" i="239"/>
  <c r="AK62" i="239" s="1"/>
  <c r="AL62" i="239" s="1"/>
  <c r="AH62" i="230"/>
  <c r="AK62" i="230" s="1"/>
  <c r="AH61" i="203"/>
  <c r="AK61" i="203" s="1"/>
  <c r="AL61" i="203" s="1"/>
  <c r="AH61" i="190"/>
  <c r="AK61" i="190"/>
  <c r="AL61" i="190" s="1"/>
  <c r="AJ61" i="113"/>
  <c r="AK61" i="113" s="1"/>
  <c r="AL61" i="113" s="1"/>
  <c r="AF61" i="239"/>
  <c r="AF61" i="230"/>
  <c r="AH60" i="247"/>
  <c r="AH60" i="244"/>
  <c r="AH60" i="225"/>
  <c r="AH60" i="209"/>
  <c r="AH60" i="205"/>
  <c r="AK60" i="205" s="1"/>
  <c r="AL60" i="205" s="1"/>
  <c r="AH60" i="194"/>
  <c r="AJ60" i="191"/>
  <c r="AJ60" i="189"/>
  <c r="AK60" i="189" s="1"/>
  <c r="AL60" i="189" s="1"/>
  <c r="AH60" i="113"/>
  <c r="AH59" i="246"/>
  <c r="AK59" i="246" s="1"/>
  <c r="AH59" i="203"/>
  <c r="AK59" i="203"/>
  <c r="AJ59" i="232"/>
  <c r="AH59" i="231"/>
  <c r="AK59" i="231" s="1"/>
  <c r="AH59" i="229"/>
  <c r="AK59" i="229" s="1"/>
  <c r="AH58" i="243"/>
  <c r="AK58" i="243" s="1"/>
  <c r="AL58" i="243" s="1"/>
  <c r="AH58" i="206"/>
  <c r="AK58" i="206" s="1"/>
  <c r="AL58" i="206" s="1"/>
  <c r="AL58" i="204"/>
  <c r="U58" i="100" s="1"/>
  <c r="AH58" i="203"/>
  <c r="AK58" i="203" s="1"/>
  <c r="AL58" i="203" s="1"/>
  <c r="AL58" i="201"/>
  <c r="R58" i="100" s="1"/>
  <c r="AH58" i="199"/>
  <c r="AK58" i="199" s="1"/>
  <c r="AL58" i="199" s="1"/>
  <c r="AH58" i="195"/>
  <c r="AK58" i="195"/>
  <c r="AL58" i="195" s="1"/>
  <c r="AH58" i="191"/>
  <c r="AK58" i="191" s="1"/>
  <c r="AL58" i="191" s="1"/>
  <c r="J58" i="100" s="1"/>
  <c r="AH58" i="189"/>
  <c r="AK58" i="189" s="1"/>
  <c r="AL58" i="189" s="1"/>
  <c r="AH58" i="113"/>
  <c r="AK58" i="113" s="1"/>
  <c r="AL58" i="113" s="1"/>
  <c r="F58" i="100" s="1"/>
  <c r="AI58" i="211"/>
  <c r="AL58" i="211" s="1"/>
  <c r="AM58" i="211" s="1"/>
  <c r="AH58" i="231"/>
  <c r="AK58" i="231" s="1"/>
  <c r="AH58" i="229"/>
  <c r="AK58" i="229" s="1"/>
  <c r="AL57" i="247"/>
  <c r="AM57" i="100" s="1"/>
  <c r="AH57" i="243"/>
  <c r="AK57" i="243" s="1"/>
  <c r="AL57" i="225"/>
  <c r="AB57" i="100" s="1"/>
  <c r="AH57" i="209"/>
  <c r="AK57" i="209" s="1"/>
  <c r="AL57" i="209" s="1"/>
  <c r="AH57" i="196"/>
  <c r="AK57" i="196"/>
  <c r="AL57" i="196" s="1"/>
  <c r="AH57" i="113"/>
  <c r="AK57" i="113"/>
  <c r="AL57" i="113" s="1"/>
  <c r="F57" i="100" s="1"/>
  <c r="AI57" i="211"/>
  <c r="AH57" i="231"/>
  <c r="AK57" i="231" s="1"/>
  <c r="AH57" i="229"/>
  <c r="AK57" i="229"/>
  <c r="AH56" i="243"/>
  <c r="AK56" i="243" s="1"/>
  <c r="AL56" i="243" s="1"/>
  <c r="AI56" i="100" s="1"/>
  <c r="AH56" i="208"/>
  <c r="AK56" i="208"/>
  <c r="AJ56" i="207"/>
  <c r="AK56" i="207" s="1"/>
  <c r="AL56" i="207" s="1"/>
  <c r="AH56" i="192"/>
  <c r="AK56" i="192"/>
  <c r="AL56" i="192" s="1"/>
  <c r="AH56" i="113"/>
  <c r="AK56" i="113"/>
  <c r="AI56" i="211"/>
  <c r="AL56" i="211"/>
  <c r="AM56" i="211" s="1"/>
  <c r="AJ56" i="232"/>
  <c r="AH56" i="229"/>
  <c r="AK56" i="229"/>
  <c r="AL55" i="247"/>
  <c r="AH55" i="248"/>
  <c r="AH55" i="243"/>
  <c r="AK55" i="243" s="1"/>
  <c r="AL55" i="243" s="1"/>
  <c r="AI55" i="100" s="1"/>
  <c r="AL55" i="225"/>
  <c r="AB55" i="100" s="1"/>
  <c r="AL55" i="209"/>
  <c r="Z55" i="100" s="1"/>
  <c r="AH55" i="208"/>
  <c r="AK55" i="208" s="1"/>
  <c r="AJ55" i="204"/>
  <c r="AK55" i="204" s="1"/>
  <c r="AL55" i="204" s="1"/>
  <c r="AL55" i="202"/>
  <c r="S55" i="100" s="1"/>
  <c r="AJ55" i="201"/>
  <c r="AK55" i="201"/>
  <c r="AL55" i="201" s="1"/>
  <c r="AH55" i="191"/>
  <c r="AK55" i="191" s="1"/>
  <c r="AL55" i="191" s="1"/>
  <c r="J55" i="100" s="1"/>
  <c r="AH55" i="113"/>
  <c r="AK55" i="113" s="1"/>
  <c r="AL55" i="113" s="1"/>
  <c r="F55" i="100" s="1"/>
  <c r="AI55" i="211"/>
  <c r="AJ55" i="232"/>
  <c r="AH55" i="229"/>
  <c r="AK55" i="229" s="1"/>
  <c r="AH54" i="243"/>
  <c r="AJ54" i="224"/>
  <c r="AF54" i="231"/>
  <c r="AF54" i="229"/>
  <c r="AH53" i="242"/>
  <c r="AH53" i="224"/>
  <c r="AK53" i="224" s="1"/>
  <c r="AL53" i="224" s="1"/>
  <c r="AA53" i="100" s="1"/>
  <c r="AH53" i="207"/>
  <c r="AK53" i="207" s="1"/>
  <c r="AL53" i="207" s="1"/>
  <c r="AH53" i="204"/>
  <c r="AH53" i="201"/>
  <c r="AK53" i="201"/>
  <c r="AH53" i="199"/>
  <c r="AH53" i="195"/>
  <c r="AK53" i="195" s="1"/>
  <c r="AL53" i="195" s="1"/>
  <c r="AH53" i="193"/>
  <c r="AK53" i="193" s="1"/>
  <c r="AL53" i="193" s="1"/>
  <c r="L53" i="100" s="1"/>
  <c r="AL53" i="191"/>
  <c r="AJ53" i="190"/>
  <c r="AK53" i="190" s="1"/>
  <c r="AL53" i="190" s="1"/>
  <c r="AL53" i="189"/>
  <c r="H53" i="100"/>
  <c r="AJ53" i="220"/>
  <c r="AK53" i="220" s="1"/>
  <c r="AL53" i="220" s="1"/>
  <c r="AF53" i="231"/>
  <c r="AF53" i="229"/>
  <c r="AH52" i="242"/>
  <c r="AH52" i="224"/>
  <c r="AH52" i="207"/>
  <c r="AH52" i="204"/>
  <c r="AH52" i="201"/>
  <c r="AH52" i="199"/>
  <c r="AH52" i="189"/>
  <c r="AF52" i="231"/>
  <c r="AJ52" i="230"/>
  <c r="AF52" i="229"/>
  <c r="AH51" i="242"/>
  <c r="AK51" i="242" s="1"/>
  <c r="AL51" i="242" s="1"/>
  <c r="AH51" i="100" s="1"/>
  <c r="AH51" i="224"/>
  <c r="AK51" i="224" s="1"/>
  <c r="AL51" i="224" s="1"/>
  <c r="AL51" i="208"/>
  <c r="AH51" i="207"/>
  <c r="AK51" i="207" s="1"/>
  <c r="AL51" i="207" s="1"/>
  <c r="X51" i="100" s="1"/>
  <c r="AH51" i="204"/>
  <c r="AK51" i="204" s="1"/>
  <c r="AL51" i="204" s="1"/>
  <c r="AH51" i="201"/>
  <c r="AK51" i="201"/>
  <c r="AH51" i="199"/>
  <c r="AK51" i="199" s="1"/>
  <c r="AL51" i="199" s="1"/>
  <c r="P51" i="100" s="1"/>
  <c r="AH51" i="195"/>
  <c r="AK51" i="195"/>
  <c r="AH51" i="193"/>
  <c r="AK51" i="193" s="1"/>
  <c r="AL51" i="193" s="1"/>
  <c r="AH51" i="220"/>
  <c r="AK51" i="220" s="1"/>
  <c r="AL51" i="220" s="1"/>
  <c r="G51" i="100" s="1"/>
  <c r="AH51" i="232"/>
  <c r="AK51" i="232" s="1"/>
  <c r="AL51" i="232" s="1"/>
  <c r="AF51" i="231"/>
  <c r="AH51" i="229"/>
  <c r="AK51" i="229" s="1"/>
  <c r="AL51" i="229" s="1"/>
  <c r="AH50" i="248"/>
  <c r="AK50" i="248"/>
  <c r="AL50" i="248" s="1"/>
  <c r="AL50" i="100" s="1"/>
  <c r="AL50" i="244"/>
  <c r="AJ50" i="100" s="1"/>
  <c r="AH50" i="243"/>
  <c r="AH50" i="209"/>
  <c r="AK50" i="209" s="1"/>
  <c r="AL50" i="209" s="1"/>
  <c r="AH50" i="206"/>
  <c r="AK50" i="206" s="1"/>
  <c r="AL50" i="206" s="1"/>
  <c r="AH50" i="203"/>
  <c r="AK50" i="203" s="1"/>
  <c r="AL50" i="203" s="1"/>
  <c r="AL50" i="201"/>
  <c r="R50" i="100" s="1"/>
  <c r="AL50" i="195"/>
  <c r="N50" i="100" s="1"/>
  <c r="AH50" i="190"/>
  <c r="AK50" i="190" s="1"/>
  <c r="AL50" i="190" s="1"/>
  <c r="I50" i="100" s="1"/>
  <c r="AH50" i="220"/>
  <c r="AK50" i="220" s="1"/>
  <c r="AL50" i="220" s="1"/>
  <c r="G50" i="100" s="1"/>
  <c r="AH50" i="113"/>
  <c r="AK50" i="113" s="1"/>
  <c r="AL50" i="113" s="1"/>
  <c r="AI50" i="211"/>
  <c r="AL50" i="211"/>
  <c r="AH50" i="231"/>
  <c r="AF50" i="230"/>
  <c r="AH49" i="247"/>
  <c r="AK49" i="247" s="1"/>
  <c r="AL49" i="247" s="1"/>
  <c r="AM49" i="100" s="1"/>
  <c r="AL49" i="246"/>
  <c r="AK49" i="100" s="1"/>
  <c r="AH49" i="244"/>
  <c r="AK49" i="244" s="1"/>
  <c r="AL49" i="244" s="1"/>
  <c r="AH49" i="225"/>
  <c r="AK49" i="225" s="1"/>
  <c r="AL49" i="225" s="1"/>
  <c r="AB49" i="100" s="1"/>
  <c r="AH49" i="206"/>
  <c r="AK49" i="206" s="1"/>
  <c r="AL49" i="206" s="1"/>
  <c r="AH49" i="203"/>
  <c r="AL49" i="199"/>
  <c r="P49" i="100" s="1"/>
  <c r="AL49" i="193"/>
  <c r="L49" i="100"/>
  <c r="AH49" i="190"/>
  <c r="AK49" i="190" s="1"/>
  <c r="AL49" i="190" s="1"/>
  <c r="I49" i="100" s="1"/>
  <c r="AL49" i="220"/>
  <c r="G49" i="100"/>
  <c r="AI49" i="212"/>
  <c r="AH49" i="239"/>
  <c r="AK49" i="239" s="1"/>
  <c r="AL49" i="239" s="1"/>
  <c r="AG49" i="100" s="1"/>
  <c r="AF49" i="232"/>
  <c r="AH49" i="230"/>
  <c r="AK49" i="230" s="1"/>
  <c r="AL49" i="230" s="1"/>
  <c r="AH48" i="242"/>
  <c r="AK48" i="242"/>
  <c r="AL48" i="242" s="1"/>
  <c r="AH48" i="100" s="1"/>
  <c r="AH48" i="224"/>
  <c r="AK48" i="224" s="1"/>
  <c r="AL48" i="224" s="1"/>
  <c r="AL48" i="208"/>
  <c r="Y48" i="100" s="1"/>
  <c r="AH48" i="207"/>
  <c r="AK48" i="207" s="1"/>
  <c r="AL48" i="207" s="1"/>
  <c r="X48" i="100" s="1"/>
  <c r="AJ48" i="206"/>
  <c r="AK48" i="206" s="1"/>
  <c r="AL48" i="206" s="1"/>
  <c r="AH48" i="204"/>
  <c r="AK48" i="204"/>
  <c r="AL48" i="204" s="1"/>
  <c r="AJ48" i="203"/>
  <c r="AK48" i="203" s="1"/>
  <c r="AL48" i="203" s="1"/>
  <c r="AH48" i="201"/>
  <c r="AK48" i="201" s="1"/>
  <c r="AL48" i="201" s="1"/>
  <c r="R48" i="100" s="1"/>
  <c r="AH48" i="199"/>
  <c r="AK48" i="199" s="1"/>
  <c r="AL48" i="199" s="1"/>
  <c r="P48" i="100" s="1"/>
  <c r="AH48" i="195"/>
  <c r="AK48" i="195" s="1"/>
  <c r="AL48" i="195" s="1"/>
  <c r="AJ48" i="193"/>
  <c r="AK48" i="193" s="1"/>
  <c r="AL48" i="193" s="1"/>
  <c r="AH48" i="191"/>
  <c r="AK48" i="191" s="1"/>
  <c r="AL48" i="191" s="1"/>
  <c r="J48" i="100" s="1"/>
  <c r="AH48" i="189"/>
  <c r="AK48" i="189" s="1"/>
  <c r="AL48" i="189" s="1"/>
  <c r="AJ48" i="220"/>
  <c r="AK48" i="220" s="1"/>
  <c r="AL48" i="220" s="1"/>
  <c r="AL48" i="113"/>
  <c r="F48" i="100" s="1"/>
  <c r="AH48" i="232"/>
  <c r="AK48" i="232" s="1"/>
  <c r="AL48" i="232" s="1"/>
  <c r="AF48" i="231"/>
  <c r="AH47" i="247"/>
  <c r="AJ47" i="248"/>
  <c r="AH47" i="244"/>
  <c r="AJ47" i="243"/>
  <c r="AH47" i="225"/>
  <c r="AH47" i="209"/>
  <c r="AJ47" i="208"/>
  <c r="AH47" i="205"/>
  <c r="AK47" i="205"/>
  <c r="AL47" i="205" s="1"/>
  <c r="V47" i="100" s="1"/>
  <c r="AH47" i="202"/>
  <c r="AJ47" i="200"/>
  <c r="AJ47" i="196"/>
  <c r="AH47" i="195"/>
  <c r="AH47" i="193"/>
  <c r="AJ47" i="190"/>
  <c r="AH47" i="220"/>
  <c r="AI47" i="212"/>
  <c r="AH47" i="239"/>
  <c r="AK47" i="239" s="1"/>
  <c r="AF47" i="232"/>
  <c r="AH47" i="230"/>
  <c r="AK47" i="230" s="1"/>
  <c r="AJ46" i="247"/>
  <c r="AK46" i="247" s="1"/>
  <c r="AL46" i="247" s="1"/>
  <c r="AH46" i="246"/>
  <c r="AJ46" i="244"/>
  <c r="AJ46" i="225"/>
  <c r="AK46" i="225" s="1"/>
  <c r="AL46" i="225" s="1"/>
  <c r="AJ46" i="209"/>
  <c r="AK46" i="209" s="1"/>
  <c r="AL46" i="209" s="1"/>
  <c r="AL46" i="207"/>
  <c r="X46" i="100" s="1"/>
  <c r="AH46" i="206"/>
  <c r="AK46" i="206" s="1"/>
  <c r="AL46" i="206" s="1"/>
  <c r="W46" i="100" s="1"/>
  <c r="AJ46" i="205"/>
  <c r="AK46" i="205" s="1"/>
  <c r="AL46" i="205" s="1"/>
  <c r="AH46" i="203"/>
  <c r="AK46" i="203" s="1"/>
  <c r="AJ46" i="202"/>
  <c r="AK46" i="202" s="1"/>
  <c r="AL46" i="202" s="1"/>
  <c r="AJ46" i="200"/>
  <c r="AK46" i="200" s="1"/>
  <c r="AL46" i="200" s="1"/>
  <c r="AJ46" i="196"/>
  <c r="AK46" i="196"/>
  <c r="AL46" i="196" s="1"/>
  <c r="AJ46" i="194"/>
  <c r="AK46" i="194" s="1"/>
  <c r="AL46" i="194" s="1"/>
  <c r="AJ46" i="192"/>
  <c r="AK46" i="192" s="1"/>
  <c r="AL46" i="192" s="1"/>
  <c r="AH46" i="190"/>
  <c r="AK46" i="190" s="1"/>
  <c r="AL46" i="220"/>
  <c r="AJ46" i="113"/>
  <c r="AK46" i="113" s="1"/>
  <c r="AM46" i="212"/>
  <c r="AO46" i="100" s="1"/>
  <c r="AK46" i="211"/>
  <c r="AL46" i="211" s="1"/>
  <c r="AM46" i="211" s="1"/>
  <c r="AF46" i="239"/>
  <c r="AL46" i="239" s="1"/>
  <c r="AJ46" i="231"/>
  <c r="AK46" i="231" s="1"/>
  <c r="AJ46" i="229"/>
  <c r="AK46" i="229" s="1"/>
  <c r="AL46" i="229" s="1"/>
  <c r="AL41" i="230"/>
  <c r="AK35" i="193"/>
  <c r="AK34" i="208"/>
  <c r="AK28" i="246"/>
  <c r="AK28" i="203"/>
  <c r="AL28" i="203" s="1"/>
  <c r="T28" i="100" s="1"/>
  <c r="AK28" i="220"/>
  <c r="AK25" i="205"/>
  <c r="AL25" i="212"/>
  <c r="AK24" i="209"/>
  <c r="AL24" i="209" s="1"/>
  <c r="AL24" i="212"/>
  <c r="AK23" i="191"/>
  <c r="AK22" i="248"/>
  <c r="AJ73" i="202"/>
  <c r="AK73" i="211"/>
  <c r="AJ73" i="231"/>
  <c r="AK73" i="231"/>
  <c r="AL73" i="231" s="1"/>
  <c r="AF73" i="230"/>
  <c r="AJ73" i="229"/>
  <c r="AJ72" i="208"/>
  <c r="AK72" i="208" s="1"/>
  <c r="AL72" i="208" s="1"/>
  <c r="AL72" i="190"/>
  <c r="I72" i="100"/>
  <c r="AH72" i="229"/>
  <c r="AK72" i="229" s="1"/>
  <c r="AL72" i="229" s="1"/>
  <c r="AJ71" i="239"/>
  <c r="AH71" i="232"/>
  <c r="AJ71" i="230"/>
  <c r="AF71" i="229"/>
  <c r="AH70" i="239"/>
  <c r="AK70" i="239" s="1"/>
  <c r="AL70" i="239" s="1"/>
  <c r="AL69" i="224"/>
  <c r="AA69" i="100" s="1"/>
  <c r="AL69" i="204"/>
  <c r="U69" i="100"/>
  <c r="AK69" i="211"/>
  <c r="AL69" i="211" s="1"/>
  <c r="AM69" i="211" s="1"/>
  <c r="AJ69" i="231"/>
  <c r="AF69" i="230"/>
  <c r="AL69" i="230" s="1"/>
  <c r="AJ69" i="229"/>
  <c r="AL68" i="246"/>
  <c r="AK68" i="100" s="1"/>
  <c r="AL68" i="190"/>
  <c r="I68" i="100" s="1"/>
  <c r="AJ67" i="242"/>
  <c r="AK67" i="242" s="1"/>
  <c r="AL67" i="242" s="1"/>
  <c r="AL67" i="203"/>
  <c r="T67" i="100" s="1"/>
  <c r="W66" i="100"/>
  <c r="AH66" i="231"/>
  <c r="AH66" i="229"/>
  <c r="AL65" i="247"/>
  <c r="AM65" i="100"/>
  <c r="AL65" i="225"/>
  <c r="AB65" i="100" s="1"/>
  <c r="AJ65" i="207"/>
  <c r="AK65" i="207" s="1"/>
  <c r="AL65" i="207" s="1"/>
  <c r="AL65" i="205"/>
  <c r="V65" i="100" s="1"/>
  <c r="AL65" i="202"/>
  <c r="S65" i="100" s="1"/>
  <c r="AL65" i="200"/>
  <c r="Q65" i="100" s="1"/>
  <c r="AH65" i="232"/>
  <c r="AK65" i="232"/>
  <c r="AL65" i="232" s="1"/>
  <c r="AJ65" i="230"/>
  <c r="AF65" i="229"/>
  <c r="AL63" i="242"/>
  <c r="AH63" i="100" s="1"/>
  <c r="AL63" i="207"/>
  <c r="X63" i="100" s="1"/>
  <c r="AJ63" i="202"/>
  <c r="AK63" i="202" s="1"/>
  <c r="AL63" i="202" s="1"/>
  <c r="AL63" i="199"/>
  <c r="P63" i="100"/>
  <c r="AH63" i="230"/>
  <c r="AJ62" i="247"/>
  <c r="AK62" i="247" s="1"/>
  <c r="AL62" i="247" s="1"/>
  <c r="X62" i="100"/>
  <c r="P62" i="100"/>
  <c r="AJ62" i="192"/>
  <c r="AK62" i="192"/>
  <c r="AL62" i="192" s="1"/>
  <c r="AL62" i="220"/>
  <c r="AJ62" i="113"/>
  <c r="AK62" i="113" s="1"/>
  <c r="AL62" i="113" s="1"/>
  <c r="AM62" i="212"/>
  <c r="AO62" i="100"/>
  <c r="AK62" i="211"/>
  <c r="AL62" i="211" s="1"/>
  <c r="AM62" i="211" s="1"/>
  <c r="AJ62" i="229"/>
  <c r="AJ61" i="243"/>
  <c r="AK61" i="243" s="1"/>
  <c r="AL61" i="243" s="1"/>
  <c r="AJ60" i="239"/>
  <c r="AF60" i="231"/>
  <c r="AJ60" i="230"/>
  <c r="AF60" i="229"/>
  <c r="AJ59" i="208"/>
  <c r="AK59" i="208" s="1"/>
  <c r="AL59" i="208" s="1"/>
  <c r="AL59" i="203"/>
  <c r="T59" i="100"/>
  <c r="AH59" i="232"/>
  <c r="AF59" i="231"/>
  <c r="AF59" i="229"/>
  <c r="AF58" i="231"/>
  <c r="AJ58" i="230"/>
  <c r="AF58" i="229"/>
  <c r="AL57" i="248"/>
  <c r="AL57" i="100" s="1"/>
  <c r="AJ57" i="204"/>
  <c r="AL57" i="192"/>
  <c r="K57" i="100"/>
  <c r="AJ57" i="239"/>
  <c r="AF57" i="231"/>
  <c r="AJ57" i="230"/>
  <c r="AF57" i="229"/>
  <c r="AL56" i="113"/>
  <c r="F56" i="100"/>
  <c r="AH56" i="232"/>
  <c r="AK56" i="232" s="1"/>
  <c r="AL56" i="232" s="1"/>
  <c r="AJ56" i="230"/>
  <c r="AK56" i="230" s="1"/>
  <c r="AL56" i="230" s="1"/>
  <c r="AF56" i="229"/>
  <c r="AL55" i="208"/>
  <c r="Y55" i="100" s="1"/>
  <c r="AH55" i="232"/>
  <c r="AF55" i="229"/>
  <c r="AJ54" i="246"/>
  <c r="AL53" i="201"/>
  <c r="R53" i="100" s="1"/>
  <c r="AA51" i="100"/>
  <c r="AL51" i="201"/>
  <c r="AL51" i="195"/>
  <c r="N51" i="100"/>
  <c r="AF47" i="239"/>
  <c r="AF47" i="230"/>
  <c r="AL46" i="203"/>
  <c r="T46" i="100" s="1"/>
  <c r="AK43" i="189"/>
  <c r="AK39" i="248"/>
  <c r="AK35" i="230"/>
  <c r="AL35" i="230" s="1"/>
  <c r="AK25" i="195"/>
  <c r="AK24" i="195"/>
  <c r="AL24" i="195" s="1"/>
  <c r="AK23" i="202"/>
  <c r="AL23" i="202" s="1"/>
  <c r="AJ73" i="208"/>
  <c r="AL73" i="206"/>
  <c r="W73" i="100"/>
  <c r="AJ73" i="191"/>
  <c r="AJ73" i="189"/>
  <c r="AH73" i="229"/>
  <c r="AK73" i="229"/>
  <c r="AL73" i="229" s="1"/>
  <c r="AL72" i="209"/>
  <c r="Z72" i="100" s="1"/>
  <c r="AJ72" i="207"/>
  <c r="AK72" i="207" s="1"/>
  <c r="AL72" i="207" s="1"/>
  <c r="AJ72" i="204"/>
  <c r="AK72" i="204"/>
  <c r="AL72" i="204" s="1"/>
  <c r="AL72" i="196"/>
  <c r="AJ72" i="220"/>
  <c r="AK72" i="220" s="1"/>
  <c r="AL72" i="220" s="1"/>
  <c r="AH72" i="232"/>
  <c r="AK72" i="232"/>
  <c r="AL72" i="232" s="1"/>
  <c r="AJ72" i="230"/>
  <c r="AK72" i="230" s="1"/>
  <c r="AL72" i="230" s="1"/>
  <c r="AJ71" i="206"/>
  <c r="AH71" i="239"/>
  <c r="AH71" i="230"/>
  <c r="AK71" i="230"/>
  <c r="AL71" i="230" s="1"/>
  <c r="AJ70" i="244"/>
  <c r="AK70" i="244" s="1"/>
  <c r="AL70" i="244" s="1"/>
  <c r="AJ70" i="225"/>
  <c r="AK70" i="225" s="1"/>
  <c r="AL70" i="225" s="1"/>
  <c r="AL70" i="204"/>
  <c r="U70" i="100" s="1"/>
  <c r="AL70" i="193"/>
  <c r="L70" i="100" s="1"/>
  <c r="AL70" i="220"/>
  <c r="G70" i="100" s="1"/>
  <c r="AJ70" i="113"/>
  <c r="AK70" i="113" s="1"/>
  <c r="AL70" i="113" s="1"/>
  <c r="AK70" i="211"/>
  <c r="AL70" i="211"/>
  <c r="AJ70" i="229"/>
  <c r="AK70" i="229" s="1"/>
  <c r="AL70" i="229" s="1"/>
  <c r="AJ69" i="248"/>
  <c r="AK69" i="248"/>
  <c r="AL69" i="248" s="1"/>
  <c r="AL69" i="246"/>
  <c r="AK69" i="100" s="1"/>
  <c r="AJ69" i="208"/>
  <c r="AK69" i="208" s="1"/>
  <c r="AL69" i="208" s="1"/>
  <c r="AL69" i="203"/>
  <c r="T69" i="100" s="1"/>
  <c r="AJ69" i="191"/>
  <c r="AK69" i="191" s="1"/>
  <c r="AL69" i="190"/>
  <c r="AH69" i="231"/>
  <c r="AH69" i="229"/>
  <c r="AK69" i="229" s="1"/>
  <c r="AL69" i="229" s="1"/>
  <c r="AL68" i="247"/>
  <c r="AM68" i="100" s="1"/>
  <c r="AL68" i="244"/>
  <c r="AJ68" i="100" s="1"/>
  <c r="AJ68" i="207"/>
  <c r="AK68" i="207" s="1"/>
  <c r="AL68" i="207" s="1"/>
  <c r="AJ68" i="204"/>
  <c r="AK68" i="204"/>
  <c r="AL68" i="204" s="1"/>
  <c r="AJ68" i="201"/>
  <c r="AK68" i="201" s="1"/>
  <c r="AL68" i="200"/>
  <c r="Q68" i="100" s="1"/>
  <c r="AJ68" i="199"/>
  <c r="AK68" i="199" s="1"/>
  <c r="AJ68" i="195"/>
  <c r="AK68" i="195" s="1"/>
  <c r="AL68" i="195" s="1"/>
  <c r="AJ68" i="193"/>
  <c r="AK68" i="193"/>
  <c r="AL68" i="193" s="1"/>
  <c r="AL68" i="192"/>
  <c r="K68" i="100" s="1"/>
  <c r="AJ68" i="239"/>
  <c r="AK68" i="239" s="1"/>
  <c r="AL68" i="239" s="1"/>
  <c r="AH68" i="232"/>
  <c r="AK68" i="232"/>
  <c r="AL68" i="232" s="1"/>
  <c r="AJ68" i="230"/>
  <c r="AK68" i="230" s="1"/>
  <c r="AL68" i="230" s="1"/>
  <c r="AL67" i="248"/>
  <c r="AL67" i="100"/>
  <c r="AJ67" i="246"/>
  <c r="AK67" i="246" s="1"/>
  <c r="AL67" i="246" s="1"/>
  <c r="AJ67" i="230"/>
  <c r="AK67" i="230" s="1"/>
  <c r="AL67" i="230" s="1"/>
  <c r="AL66" i="248"/>
  <c r="AJ66" i="207"/>
  <c r="AK66" i="207"/>
  <c r="AL66" i="207" s="1"/>
  <c r="AJ66" i="204"/>
  <c r="AK66" i="204" s="1"/>
  <c r="AL66" i="204" s="1"/>
  <c r="AL66" i="202"/>
  <c r="S66" i="100" s="1"/>
  <c r="AL66" i="200"/>
  <c r="Q66" i="100"/>
  <c r="AJ66" i="199"/>
  <c r="AK66" i="199" s="1"/>
  <c r="AL66" i="199" s="1"/>
  <c r="AL66" i="196"/>
  <c r="AJ66" i="195"/>
  <c r="AK66" i="195" s="1"/>
  <c r="AL66" i="195" s="1"/>
  <c r="AL66" i="194"/>
  <c r="M66" i="100" s="1"/>
  <c r="AJ66" i="193"/>
  <c r="AK66" i="193"/>
  <c r="AL66" i="193" s="1"/>
  <c r="AL66" i="192"/>
  <c r="AJ66" i="239"/>
  <c r="AK66" i="239"/>
  <c r="AL65" i="243"/>
  <c r="AI65" i="100" s="1"/>
  <c r="AL65" i="208"/>
  <c r="Y65" i="100" s="1"/>
  <c r="AJ65" i="203"/>
  <c r="AK65" i="203" s="1"/>
  <c r="AL65" i="203" s="1"/>
  <c r="AH65" i="230"/>
  <c r="AJ64" i="247"/>
  <c r="AJ64" i="244"/>
  <c r="AJ64" i="209"/>
  <c r="AJ64" i="205"/>
  <c r="AJ64" i="202"/>
  <c r="AJ64" i="200"/>
  <c r="AJ64" i="196"/>
  <c r="AK64" i="196" s="1"/>
  <c r="AL64" i="196" s="1"/>
  <c r="AJ64" i="194"/>
  <c r="AK64" i="194" s="1"/>
  <c r="AL64" i="194" s="1"/>
  <c r="AJ64" i="192"/>
  <c r="AK64" i="192" s="1"/>
  <c r="AL64" i="192" s="1"/>
  <c r="AM64" i="212"/>
  <c r="AO64" i="100" s="1"/>
  <c r="AK64" i="211"/>
  <c r="AJ64" i="231"/>
  <c r="AK64" i="231" s="1"/>
  <c r="AL64" i="231" s="1"/>
  <c r="AJ64" i="229"/>
  <c r="AK64" i="229" s="1"/>
  <c r="AJ63" i="248"/>
  <c r="AK63" i="248"/>
  <c r="AL63" i="248" s="1"/>
  <c r="AL63" i="246"/>
  <c r="AK63" i="100" s="1"/>
  <c r="AJ63" i="243"/>
  <c r="AK63" i="243" s="1"/>
  <c r="AL63" i="243" s="1"/>
  <c r="AJ63" i="208"/>
  <c r="AJ63" i="191"/>
  <c r="AK63" i="191" s="1"/>
  <c r="AL63" i="191" s="1"/>
  <c r="AJ63" i="113"/>
  <c r="AK63" i="113" s="1"/>
  <c r="AL63" i="113" s="1"/>
  <c r="AK63" i="211"/>
  <c r="AL63" i="211" s="1"/>
  <c r="AJ63" i="231"/>
  <c r="AK63" i="231"/>
  <c r="AL63" i="231" s="1"/>
  <c r="AJ63" i="229"/>
  <c r="AK63" i="229" s="1"/>
  <c r="AL63" i="229" s="1"/>
  <c r="AJ62" i="243"/>
  <c r="AK62" i="243"/>
  <c r="AL62" i="243" s="1"/>
  <c r="AJ62" i="208"/>
  <c r="AK62" i="208" s="1"/>
  <c r="AH62" i="229"/>
  <c r="AK62" i="229" s="1"/>
  <c r="AL62" i="229" s="1"/>
  <c r="AJ61" i="224"/>
  <c r="AK61" i="224" s="1"/>
  <c r="AL61" i="224" s="1"/>
  <c r="AL61" i="209"/>
  <c r="Z61" i="100"/>
  <c r="AJ61" i="207"/>
  <c r="AK61" i="207"/>
  <c r="AL61" i="207" s="1"/>
  <c r="AJ61" i="204"/>
  <c r="AK61" i="204" s="1"/>
  <c r="AL61" i="204" s="1"/>
  <c r="AJ61" i="195"/>
  <c r="AK61" i="195"/>
  <c r="AL61" i="195" s="1"/>
  <c r="AL61" i="192"/>
  <c r="K61" i="100" s="1"/>
  <c r="AM61" i="211"/>
  <c r="AN61" i="100" s="1"/>
  <c r="AJ61" i="239"/>
  <c r="AK61" i="239" s="1"/>
  <c r="AL61" i="239" s="1"/>
  <c r="AH61" i="232"/>
  <c r="AK61" i="232" s="1"/>
  <c r="AL61" i="232" s="1"/>
  <c r="AJ61" i="230"/>
  <c r="AK61" i="230" s="1"/>
  <c r="AJ60" i="246"/>
  <c r="AJ60" i="203"/>
  <c r="AH60" i="230"/>
  <c r="AJ59" i="224"/>
  <c r="AK59" i="224" s="1"/>
  <c r="AL59" i="224" s="1"/>
  <c r="AL59" i="209"/>
  <c r="Z59" i="100" s="1"/>
  <c r="AJ59" i="207"/>
  <c r="AK59" i="207"/>
  <c r="AL59" i="207" s="1"/>
  <c r="AJ59" i="204"/>
  <c r="AK59" i="204" s="1"/>
  <c r="AL59" i="204" s="1"/>
  <c r="AL59" i="200"/>
  <c r="Q59" i="100" s="1"/>
  <c r="AL59" i="194"/>
  <c r="M59" i="100" s="1"/>
  <c r="AJ59" i="193"/>
  <c r="AK59" i="193" s="1"/>
  <c r="AL59" i="193" s="1"/>
  <c r="AJ59" i="113"/>
  <c r="AK59" i="113" s="1"/>
  <c r="AL59" i="113" s="1"/>
  <c r="AJ58" i="244"/>
  <c r="AK58" i="244" s="1"/>
  <c r="AL58" i="244" s="1"/>
  <c r="AJ58" i="209"/>
  <c r="AK58" i="209" s="1"/>
  <c r="AL58" i="209"/>
  <c r="AL58" i="200"/>
  <c r="Q58" i="100" s="1"/>
  <c r="AJ58" i="194"/>
  <c r="AK58" i="194" s="1"/>
  <c r="AL58" i="194" s="1"/>
  <c r="AJ58" i="192"/>
  <c r="AK58" i="192" s="1"/>
  <c r="AL58" i="192" s="1"/>
  <c r="AH58" i="239"/>
  <c r="AJ57" i="206"/>
  <c r="AK57" i="206" s="1"/>
  <c r="AL57" i="206" s="1"/>
  <c r="AJ57" i="203"/>
  <c r="AK57" i="203" s="1"/>
  <c r="AJ57" i="190"/>
  <c r="AK57" i="190" s="1"/>
  <c r="AL57" i="190" s="1"/>
  <c r="AH57" i="239"/>
  <c r="AH57" i="230"/>
  <c r="AJ56" i="247"/>
  <c r="AK56" i="247"/>
  <c r="AL56" i="247" s="1"/>
  <c r="AJ56" i="244"/>
  <c r="AK56" i="244" s="1"/>
  <c r="AL56" i="244" s="1"/>
  <c r="AL56" i="224"/>
  <c r="AA56" i="100" s="1"/>
  <c r="AJ56" i="205"/>
  <c r="AK56" i="205"/>
  <c r="AL56" i="205" s="1"/>
  <c r="AJ56" i="202"/>
  <c r="AJ55" i="244"/>
  <c r="AK55" i="244" s="1"/>
  <c r="AL55" i="244" s="1"/>
  <c r="AL55" i="224"/>
  <c r="AA55" i="100" s="1"/>
  <c r="AL55" i="199"/>
  <c r="P55" i="100" s="1"/>
  <c r="AJ55" i="196"/>
  <c r="AJ55" i="194"/>
  <c r="AK55" i="194" s="1"/>
  <c r="AL55" i="194" s="1"/>
  <c r="AJ54" i="244"/>
  <c r="AJ54" i="205"/>
  <c r="AJ54" i="202"/>
  <c r="AJ54" i="200"/>
  <c r="AJ54" i="196"/>
  <c r="AJ54" i="194"/>
  <c r="AJ54" i="113"/>
  <c r="AK54" i="211"/>
  <c r="AJ54" i="231"/>
  <c r="AK54" i="231" s="1"/>
  <c r="AJ54" i="229"/>
  <c r="AK54" i="229"/>
  <c r="AL53" i="246"/>
  <c r="AK53" i="100"/>
  <c r="AJ53" i="208"/>
  <c r="AK53" i="208"/>
  <c r="AL53" i="208" s="1"/>
  <c r="AL53" i="206"/>
  <c r="W53" i="100" s="1"/>
  <c r="AJ53" i="231"/>
  <c r="AK53" i="231"/>
  <c r="AL53" i="231" s="1"/>
  <c r="AJ53" i="229"/>
  <c r="AK53" i="229" s="1"/>
  <c r="AL53" i="229" s="1"/>
  <c r="AJ52" i="208"/>
  <c r="AJ52" i="191"/>
  <c r="AJ52" i="113"/>
  <c r="AK52" i="211"/>
  <c r="AJ52" i="231"/>
  <c r="AK52" i="231" s="1"/>
  <c r="AJ52" i="229"/>
  <c r="AK52" i="229" s="1"/>
  <c r="AL52" i="229" s="1"/>
  <c r="AL51" i="206"/>
  <c r="AJ51" i="231"/>
  <c r="AK51" i="231" s="1"/>
  <c r="AL50" i="242"/>
  <c r="AH50" i="100" s="1"/>
  <c r="AL50" i="224"/>
  <c r="AA50" i="100" s="1"/>
  <c r="AJ50" i="230"/>
  <c r="AK50" i="230" s="1"/>
  <c r="AL50" i="230" s="1"/>
  <c r="AL49" i="248"/>
  <c r="AL49" i="100" s="1"/>
  <c r="AL49" i="209"/>
  <c r="Z49" i="100" s="1"/>
  <c r="AL49" i="194"/>
  <c r="M49" i="100" s="1"/>
  <c r="AJ49" i="232"/>
  <c r="AK49" i="232" s="1"/>
  <c r="AJ48" i="231"/>
  <c r="AK48" i="231" s="1"/>
  <c r="AL48" i="231" s="1"/>
  <c r="AL28" i="212"/>
  <c r="AK22" i="206"/>
  <c r="AL72" i="248"/>
  <c r="AL72" i="100" s="1"/>
  <c r="AL72" i="243"/>
  <c r="AI72" i="100"/>
  <c r="AL72" i="191"/>
  <c r="J72" i="100" s="1"/>
  <c r="AL72" i="189"/>
  <c r="H72" i="100"/>
  <c r="AL70" i="246"/>
  <c r="AK70" i="100" s="1"/>
  <c r="AL70" i="206"/>
  <c r="W70" i="100" s="1"/>
  <c r="AL70" i="203"/>
  <c r="T70" i="100" s="1"/>
  <c r="AL69" i="247"/>
  <c r="AL69" i="209"/>
  <c r="Z69" i="100"/>
  <c r="AL69" i="202"/>
  <c r="S69" i="100" s="1"/>
  <c r="AL69" i="196"/>
  <c r="O69" i="100" s="1"/>
  <c r="AL69" i="192"/>
  <c r="K69" i="100" s="1"/>
  <c r="AL68" i="248"/>
  <c r="AL68" i="100" s="1"/>
  <c r="AL68" i="243"/>
  <c r="AI68" i="100" s="1"/>
  <c r="AL68" i="191"/>
  <c r="J68" i="100" s="1"/>
  <c r="AL66" i="191"/>
  <c r="J66" i="100"/>
  <c r="AL66" i="189"/>
  <c r="AL65" i="242"/>
  <c r="AH65" i="100" s="1"/>
  <c r="AL65" i="201"/>
  <c r="R65" i="100" s="1"/>
  <c r="AL63" i="205"/>
  <c r="AL63" i="192"/>
  <c r="K63" i="100" s="1"/>
  <c r="AL62" i="244"/>
  <c r="AJ62" i="100" s="1"/>
  <c r="AL62" i="200"/>
  <c r="Q62" i="100" s="1"/>
  <c r="AL62" i="194"/>
  <c r="M62" i="100" s="1"/>
  <c r="AL61" i="191"/>
  <c r="J61" i="100" s="1"/>
  <c r="AL60" i="220"/>
  <c r="AM60" i="212"/>
  <c r="AO60" i="100" s="1"/>
  <c r="AL59" i="248"/>
  <c r="AL59" i="100" s="1"/>
  <c r="AL58" i="207"/>
  <c r="AL58" i="196"/>
  <c r="O58" i="100" s="1"/>
  <c r="AL58" i="190"/>
  <c r="I58" i="100" s="1"/>
  <c r="AM58" i="212"/>
  <c r="AO58" i="100" s="1"/>
  <c r="AL57" i="246"/>
  <c r="AK57" i="100" s="1"/>
  <c r="AL57" i="199"/>
  <c r="P57" i="100" s="1"/>
  <c r="AL56" i="203"/>
  <c r="AL56" i="220"/>
  <c r="G56" i="100" s="1"/>
  <c r="AL55" i="246"/>
  <c r="AK55" i="100" s="1"/>
  <c r="AL53" i="244"/>
  <c r="AJ53" i="100" s="1"/>
  <c r="AL53" i="225"/>
  <c r="AL53" i="209"/>
  <c r="Z53" i="100" s="1"/>
  <c r="AL53" i="194"/>
  <c r="M53" i="100" s="1"/>
  <c r="AL53" i="192"/>
  <c r="K53" i="100" s="1"/>
  <c r="AL51" i="247"/>
  <c r="AM51" i="100" s="1"/>
  <c r="AL51" i="225"/>
  <c r="AB51" i="100" s="1"/>
  <c r="AL51" i="196"/>
  <c r="O51" i="100" s="1"/>
  <c r="AL51" i="192"/>
  <c r="K51" i="100" s="1"/>
  <c r="AL48" i="225"/>
  <c r="AB48" i="100" s="1"/>
  <c r="AL48" i="202"/>
  <c r="S48" i="100" s="1"/>
  <c r="AL46" i="208"/>
  <c r="AL46" i="191"/>
  <c r="J46" i="100" s="1"/>
  <c r="AL46" i="189"/>
  <c r="H46" i="100"/>
  <c r="AK32" i="230"/>
  <c r="AL32" i="230" s="1"/>
  <c r="AK28" i="239"/>
  <c r="AK28" i="230"/>
  <c r="AL28" i="230" s="1"/>
  <c r="AH45" i="248"/>
  <c r="AH45" i="243"/>
  <c r="AH45" i="191"/>
  <c r="AH45" i="189"/>
  <c r="AH45" i="113"/>
  <c r="AI45" i="211"/>
  <c r="AH45" i="231"/>
  <c r="AK45" i="231" s="1"/>
  <c r="AH45" i="229"/>
  <c r="AK45" i="229" s="1"/>
  <c r="AH44" i="247"/>
  <c r="AJ44" i="248"/>
  <c r="AH44" i="244"/>
  <c r="AJ44" i="243"/>
  <c r="AH44" i="225"/>
  <c r="AH44" i="209"/>
  <c r="AH44" i="206"/>
  <c r="AK44" i="206" s="1"/>
  <c r="AL44" i="206" s="1"/>
  <c r="AH44" i="203"/>
  <c r="AJ44" i="196"/>
  <c r="AH44" i="220"/>
  <c r="AF44" i="232"/>
  <c r="AF44" i="231"/>
  <c r="AF44" i="229"/>
  <c r="AL43" i="244"/>
  <c r="AJ43" i="100" s="1"/>
  <c r="AH43" i="208"/>
  <c r="AK43" i="208"/>
  <c r="AL43" i="196"/>
  <c r="O43" i="100" s="1"/>
  <c r="AJ43" i="229"/>
  <c r="AJ42" i="247"/>
  <c r="AJ42" i="244"/>
  <c r="AK42" i="244" s="1"/>
  <c r="AL42" i="244" s="1"/>
  <c r="AJ42" i="225"/>
  <c r="AH42" i="206"/>
  <c r="AH42" i="203"/>
  <c r="AJ42" i="196"/>
  <c r="AJ42" i="194"/>
  <c r="AJ42" i="192"/>
  <c r="AJ42" i="113"/>
  <c r="AK42" i="113" s="1"/>
  <c r="AL42" i="113" s="1"/>
  <c r="AF42" i="239"/>
  <c r="AH41" i="242"/>
  <c r="AK41" i="242"/>
  <c r="AL41" i="242" s="1"/>
  <c r="AH41" i="100" s="1"/>
  <c r="AH41" i="201"/>
  <c r="AK41" i="201" s="1"/>
  <c r="AL41" i="201" s="1"/>
  <c r="R41" i="100" s="1"/>
  <c r="AH41" i="199"/>
  <c r="AK41" i="199" s="1"/>
  <c r="AL41" i="199" s="1"/>
  <c r="P41" i="100" s="1"/>
  <c r="AH41" i="195"/>
  <c r="AK41" i="195"/>
  <c r="AL41" i="195" s="1"/>
  <c r="N41" i="100" s="1"/>
  <c r="AH41" i="193"/>
  <c r="AK41" i="193" s="1"/>
  <c r="AL41" i="193" s="1"/>
  <c r="AL41" i="191"/>
  <c r="J41" i="100" s="1"/>
  <c r="AF41" i="232"/>
  <c r="AF41" i="229"/>
  <c r="AH40" i="248"/>
  <c r="AK40" i="248" s="1"/>
  <c r="AH40" i="244"/>
  <c r="AK40" i="244" s="1"/>
  <c r="AL40" i="244" s="1"/>
  <c r="AH40" i="190"/>
  <c r="AK40" i="190" s="1"/>
  <c r="AL40" i="190" s="1"/>
  <c r="AH40" i="239"/>
  <c r="AK40" i="239" s="1"/>
  <c r="AL40" i="239" s="1"/>
  <c r="AJ40" i="230"/>
  <c r="AK40" i="230" s="1"/>
  <c r="AL40" i="230" s="1"/>
  <c r="AF40" i="229"/>
  <c r="AL39" i="248"/>
  <c r="AL39" i="100" s="1"/>
  <c r="AH39" i="224"/>
  <c r="AK39" i="224" s="1"/>
  <c r="AL39" i="224" s="1"/>
  <c r="AA39" i="100" s="1"/>
  <c r="AL39" i="208"/>
  <c r="Y39" i="100" s="1"/>
  <c r="AJ39" i="206"/>
  <c r="AK39" i="206"/>
  <c r="AL39" i="206" s="1"/>
  <c r="AH39" i="195"/>
  <c r="AK39" i="195" s="1"/>
  <c r="AL39" i="195"/>
  <c r="AL39" i="189"/>
  <c r="H39" i="100" s="1"/>
  <c r="AH39" i="220"/>
  <c r="AK39" i="220" s="1"/>
  <c r="AL39" i="220" s="1"/>
  <c r="G39" i="100" s="1"/>
  <c r="AI39" i="212"/>
  <c r="AL39" i="212" s="1"/>
  <c r="AH39" i="239"/>
  <c r="AK39" i="239"/>
  <c r="AF39" i="231"/>
  <c r="AL39" i="231" s="1"/>
  <c r="AJ39" i="229"/>
  <c r="AL38" i="248"/>
  <c r="AL38" i="100" s="1"/>
  <c r="AJ38" i="246"/>
  <c r="AK38" i="246" s="1"/>
  <c r="AL38" i="246" s="1"/>
  <c r="AL38" i="243"/>
  <c r="AI38" i="100" s="1"/>
  <c r="AH38" i="242"/>
  <c r="AK38" i="242"/>
  <c r="AL38" i="242" s="1"/>
  <c r="AH38" i="205"/>
  <c r="AK38" i="205" s="1"/>
  <c r="AL38" i="205" s="1"/>
  <c r="V38" i="100" s="1"/>
  <c r="AI38" i="211"/>
  <c r="AL38" i="211" s="1"/>
  <c r="AM38" i="211" s="1"/>
  <c r="AJ38" i="231"/>
  <c r="AF38" i="230"/>
  <c r="AJ38" i="229"/>
  <c r="AH37" i="247"/>
  <c r="AK37" i="247" s="1"/>
  <c r="AL37" i="247" s="1"/>
  <c r="AH37" i="209"/>
  <c r="AK37" i="209"/>
  <c r="AL37" i="209" s="1"/>
  <c r="Z37" i="100" s="1"/>
  <c r="AL37" i="206"/>
  <c r="W37" i="100"/>
  <c r="AH37" i="205"/>
  <c r="AK37" i="205" s="1"/>
  <c r="AL37" i="205" s="1"/>
  <c r="AH37" i="202"/>
  <c r="AK37" i="202" s="1"/>
  <c r="AL37" i="202" s="1"/>
  <c r="AH37" i="200"/>
  <c r="AK37" i="200" s="1"/>
  <c r="AL37" i="200" s="1"/>
  <c r="Q37" i="100" s="1"/>
  <c r="AJ37" i="196"/>
  <c r="AK37" i="196" s="1"/>
  <c r="AL37" i="189"/>
  <c r="H37" i="100" s="1"/>
  <c r="AH37" i="220"/>
  <c r="AK37" i="220" s="1"/>
  <c r="AF37" i="231"/>
  <c r="AJ37" i="230"/>
  <c r="AK37" i="230" s="1"/>
  <c r="AL37" i="230" s="1"/>
  <c r="AF37" i="229"/>
  <c r="AH36" i="242"/>
  <c r="AH36" i="207"/>
  <c r="AH36" i="204"/>
  <c r="AH36" i="201"/>
  <c r="AH36" i="199"/>
  <c r="AH36" i="195"/>
  <c r="AH36" i="193"/>
  <c r="AH36" i="220"/>
  <c r="AF36" i="232"/>
  <c r="AF36" i="231"/>
  <c r="AJ36" i="230"/>
  <c r="AF36" i="229"/>
  <c r="AL35" i="248"/>
  <c r="AJ35" i="246"/>
  <c r="AK35" i="246"/>
  <c r="AH35" i="242"/>
  <c r="AK35" i="242" s="1"/>
  <c r="AL35" i="242" s="1"/>
  <c r="AH35" i="224"/>
  <c r="AK35" i="224" s="1"/>
  <c r="AL35" i="224" s="1"/>
  <c r="AA35" i="100" s="1"/>
  <c r="AH35" i="207"/>
  <c r="AK35" i="207" s="1"/>
  <c r="AL35" i="207" s="1"/>
  <c r="AH35" i="204"/>
  <c r="AK35" i="204"/>
  <c r="AL35" i="204" s="1"/>
  <c r="AH35" i="201"/>
  <c r="AK35" i="201" s="1"/>
  <c r="AL35" i="201" s="1"/>
  <c r="R35" i="100"/>
  <c r="AH35" i="195"/>
  <c r="AK35" i="195" s="1"/>
  <c r="AL35" i="195" s="1"/>
  <c r="AH35" i="220"/>
  <c r="AK35" i="220" s="1"/>
  <c r="AL35" i="220" s="1"/>
  <c r="AH34" i="248"/>
  <c r="AK34" i="248" s="1"/>
  <c r="AL34" i="248" s="1"/>
  <c r="AH34" i="243"/>
  <c r="AK34" i="243" s="1"/>
  <c r="AL34" i="243" s="1"/>
  <c r="AH34" i="202"/>
  <c r="AK34" i="202" s="1"/>
  <c r="AL34" i="202" s="1"/>
  <c r="AH34" i="200"/>
  <c r="AK34" i="200" s="1"/>
  <c r="AL34" i="200" s="1"/>
  <c r="AH34" i="192"/>
  <c r="AK34" i="192" s="1"/>
  <c r="AL34" i="192" s="1"/>
  <c r="AL34" i="190"/>
  <c r="I34" i="100"/>
  <c r="AH34" i="113"/>
  <c r="AK34" i="113" s="1"/>
  <c r="AL34" i="113" s="1"/>
  <c r="F34" i="100" s="1"/>
  <c r="AI34" i="211"/>
  <c r="AL34" i="211" s="1"/>
  <c r="AM34" i="211" s="1"/>
  <c r="AL33" i="242"/>
  <c r="AL33" i="202"/>
  <c r="S33" i="100" s="1"/>
  <c r="AL33" i="194"/>
  <c r="M33" i="100" s="1"/>
  <c r="AH33" i="191"/>
  <c r="AH33" i="189"/>
  <c r="AK33" i="189" s="1"/>
  <c r="AL33" i="189" s="1"/>
  <c r="AL33" i="113"/>
  <c r="F33" i="100" s="1"/>
  <c r="AF33" i="231"/>
  <c r="AF33" i="229"/>
  <c r="AH32" i="242"/>
  <c r="AH32" i="224"/>
  <c r="AK32" i="224" s="1"/>
  <c r="AL32" i="208"/>
  <c r="AH32" i="207"/>
  <c r="AK32" i="207" s="1"/>
  <c r="AL32" i="207" s="1"/>
  <c r="X32" i="100" s="1"/>
  <c r="AH32" i="204"/>
  <c r="AH32" i="201"/>
  <c r="AK32" i="201" s="1"/>
  <c r="AL32" i="201"/>
  <c r="R32" i="100" s="1"/>
  <c r="AH32" i="199"/>
  <c r="AK32" i="199" s="1"/>
  <c r="AL32" i="199" s="1"/>
  <c r="P32" i="100" s="1"/>
  <c r="AH32" i="195"/>
  <c r="AK32" i="195" s="1"/>
  <c r="AL32" i="195" s="1"/>
  <c r="N32" i="100" s="1"/>
  <c r="AH32" i="193"/>
  <c r="AK32" i="193" s="1"/>
  <c r="AL32" i="193" s="1"/>
  <c r="L32" i="100" s="1"/>
  <c r="AL32" i="191"/>
  <c r="AH32" i="220"/>
  <c r="AK32" i="220" s="1"/>
  <c r="AL32" i="220" s="1"/>
  <c r="AI32" i="212"/>
  <c r="AL32" i="212" s="1"/>
  <c r="AM32" i="212" s="1"/>
  <c r="AH32" i="239"/>
  <c r="AF32" i="232"/>
  <c r="AF32" i="229"/>
  <c r="AH31" i="242"/>
  <c r="AH31" i="224"/>
  <c r="AH31" i="207"/>
  <c r="AH31" i="204"/>
  <c r="AH31" i="201"/>
  <c r="AH31" i="199"/>
  <c r="AH31" i="195"/>
  <c r="AH31" i="193"/>
  <c r="AH31" i="220"/>
  <c r="AI31" i="212"/>
  <c r="AH31" i="239"/>
  <c r="AF31" i="232"/>
  <c r="AF31" i="229"/>
  <c r="AL31" i="229" s="1"/>
  <c r="AH30" i="242"/>
  <c r="AH30" i="224"/>
  <c r="AH30" i="207"/>
  <c r="AH30" i="204"/>
  <c r="AH30" i="201"/>
  <c r="AH30" i="199"/>
  <c r="AH30" i="195"/>
  <c r="AH30" i="193"/>
  <c r="AH30" i="220"/>
  <c r="AI30" i="212"/>
  <c r="AH30" i="239"/>
  <c r="AF30" i="232"/>
  <c r="AH30" i="230"/>
  <c r="AH29" i="246"/>
  <c r="AH29" i="191"/>
  <c r="AH29" i="189"/>
  <c r="AH29" i="232"/>
  <c r="AF29" i="231"/>
  <c r="AF29" i="229"/>
  <c r="AL28" i="243"/>
  <c r="AH28" i="242"/>
  <c r="AK28" i="242" s="1"/>
  <c r="AL28" i="242" s="1"/>
  <c r="AH28" i="100" s="1"/>
  <c r="AH28" i="224"/>
  <c r="AK28" i="224" s="1"/>
  <c r="AH28" i="207"/>
  <c r="AK28" i="207" s="1"/>
  <c r="AL28" i="207" s="1"/>
  <c r="X28" i="100" s="1"/>
  <c r="AH28" i="204"/>
  <c r="AK28" i="204" s="1"/>
  <c r="AL28" i="204" s="1"/>
  <c r="AH28" i="201"/>
  <c r="AK28" i="201" s="1"/>
  <c r="AL28" i="201" s="1"/>
  <c r="AH28" i="199"/>
  <c r="AK28" i="199" s="1"/>
  <c r="AH28" i="195"/>
  <c r="AK28" i="195" s="1"/>
  <c r="AL28" i="195" s="1"/>
  <c r="AH28" i="193"/>
  <c r="AK28" i="193" s="1"/>
  <c r="AL28" i="193" s="1"/>
  <c r="L28" i="100" s="1"/>
  <c r="AH28" i="189"/>
  <c r="AM28" i="211"/>
  <c r="AH28" i="232"/>
  <c r="AK28" i="232"/>
  <c r="AL28" i="232" s="1"/>
  <c r="AF28" i="231"/>
  <c r="AF28" i="229"/>
  <c r="AH27" i="248"/>
  <c r="AH27" i="243"/>
  <c r="AH27" i="225"/>
  <c r="AH27" i="209"/>
  <c r="AH27" i="205"/>
  <c r="AH27" i="202"/>
  <c r="AH27" i="190"/>
  <c r="AH27" i="239"/>
  <c r="AF27" i="232"/>
  <c r="AH27" i="230"/>
  <c r="AH26" i="248"/>
  <c r="AH26" i="243"/>
  <c r="AH26" i="225"/>
  <c r="AH26" i="209"/>
  <c r="AH26" i="205"/>
  <c r="AH26" i="202"/>
  <c r="AH26" i="200"/>
  <c r="AK26" i="200" s="1"/>
  <c r="AL26" i="200" s="1"/>
  <c r="Q26" i="100" s="1"/>
  <c r="AH26" i="196"/>
  <c r="AH26" i="220"/>
  <c r="AI26" i="212"/>
  <c r="AH26" i="232"/>
  <c r="AF26" i="231"/>
  <c r="AH26" i="229"/>
  <c r="AH25" i="248"/>
  <c r="AK25" i="248" s="1"/>
  <c r="AL25" i="248" s="1"/>
  <c r="AL25" i="244"/>
  <c r="AJ25" i="100"/>
  <c r="AH25" i="243"/>
  <c r="AK25" i="243" s="1"/>
  <c r="AL25" i="243" s="1"/>
  <c r="AI25" i="100" s="1"/>
  <c r="AH25" i="225"/>
  <c r="AK25" i="225" s="1"/>
  <c r="AL25" i="225" s="1"/>
  <c r="AB25" i="100" s="1"/>
  <c r="AH25" i="209"/>
  <c r="AK25" i="209" s="1"/>
  <c r="AL25" i="209" s="1"/>
  <c r="AH25" i="206"/>
  <c r="AL25" i="204"/>
  <c r="U25" i="100" s="1"/>
  <c r="AH25" i="203"/>
  <c r="AK25" i="203" s="1"/>
  <c r="AL25" i="203" s="1"/>
  <c r="AH25" i="201"/>
  <c r="AK25" i="201" s="1"/>
  <c r="AL25" i="201" s="1"/>
  <c r="AL25" i="196"/>
  <c r="O25" i="100" s="1"/>
  <c r="AL25" i="194"/>
  <c r="AH25" i="191"/>
  <c r="AK25" i="191"/>
  <c r="AL25" i="191" s="1"/>
  <c r="AM25" i="191" s="1"/>
  <c r="AH25" i="189"/>
  <c r="AK25" i="189" s="1"/>
  <c r="AL25" i="189"/>
  <c r="H25" i="100" s="1"/>
  <c r="AL25" i="113"/>
  <c r="AM25" i="211"/>
  <c r="AN25" i="100" s="1"/>
  <c r="AH25" i="231"/>
  <c r="AK25" i="231" s="1"/>
  <c r="AL25" i="231" s="1"/>
  <c r="AH25" i="229"/>
  <c r="AK25" i="229" s="1"/>
  <c r="AL25" i="229" s="1"/>
  <c r="AL24" i="246"/>
  <c r="AK24" i="100"/>
  <c r="AH24" i="244"/>
  <c r="AK24" i="244" s="1"/>
  <c r="AL24" i="244" s="1"/>
  <c r="AJ24" i="100" s="1"/>
  <c r="AH24" i="206"/>
  <c r="AH24" i="203"/>
  <c r="AK24" i="203" s="1"/>
  <c r="AH24" i="201"/>
  <c r="AK24" i="201" s="1"/>
  <c r="AL24" i="201" s="1"/>
  <c r="AH24" i="199"/>
  <c r="AK24" i="199" s="1"/>
  <c r="AL24" i="199" s="1"/>
  <c r="P24" i="100" s="1"/>
  <c r="AH24" i="191"/>
  <c r="AK24" i="191" s="1"/>
  <c r="AL24" i="191" s="1"/>
  <c r="AH24" i="189"/>
  <c r="AL24" i="113"/>
  <c r="AI24" i="211"/>
  <c r="AF24" i="239"/>
  <c r="AH24" i="230"/>
  <c r="AK24" i="230" s="1"/>
  <c r="AL24" i="230" s="1"/>
  <c r="AH23" i="246"/>
  <c r="AK23" i="246" s="1"/>
  <c r="AL23" i="246" s="1"/>
  <c r="AH23" i="225"/>
  <c r="AK23" i="225" s="1"/>
  <c r="AL23" i="225" s="1"/>
  <c r="AH23" i="209"/>
  <c r="AK23" i="209"/>
  <c r="AL23" i="209" s="1"/>
  <c r="AH23" i="205"/>
  <c r="AK23" i="205" s="1"/>
  <c r="AL23" i="205" s="1"/>
  <c r="AL23" i="204"/>
  <c r="AH23" i="203"/>
  <c r="AK23" i="203" s="1"/>
  <c r="AH23" i="199"/>
  <c r="AK23" i="199" s="1"/>
  <c r="AL23" i="199" s="1"/>
  <c r="P23" i="100" s="1"/>
  <c r="AH23" i="195"/>
  <c r="AK23" i="195" s="1"/>
  <c r="AL23" i="195" s="1"/>
  <c r="AH23" i="190"/>
  <c r="AI23" i="212"/>
  <c r="AL23" i="212" s="1"/>
  <c r="AM23" i="212" s="1"/>
  <c r="AF23" i="230"/>
  <c r="AH22" i="247"/>
  <c r="AK22" i="247" s="1"/>
  <c r="AL22" i="247" s="1"/>
  <c r="AH22" i="246"/>
  <c r="AK22" i="246"/>
  <c r="AH22" i="207"/>
  <c r="AK22" i="207" s="1"/>
  <c r="AL22" i="207" s="1"/>
  <c r="AH22" i="202"/>
  <c r="AK22" i="202" s="1"/>
  <c r="AL22" i="202" s="1"/>
  <c r="AH22" i="200"/>
  <c r="AK22" i="200" s="1"/>
  <c r="AH22" i="196"/>
  <c r="AK22" i="196" s="1"/>
  <c r="AL22" i="196" s="1"/>
  <c r="AL22" i="191"/>
  <c r="J22" i="100" s="1"/>
  <c r="AH22" i="189"/>
  <c r="AK22" i="189" s="1"/>
  <c r="AL22" i="189" s="1"/>
  <c r="H22" i="100" s="1"/>
  <c r="AH22" i="113"/>
  <c r="AK22" i="113" s="1"/>
  <c r="AL22" i="113" s="1"/>
  <c r="AI22" i="211"/>
  <c r="AL22" i="211" s="1"/>
  <c r="AJ22" i="231"/>
  <c r="AK22" i="231" s="1"/>
  <c r="AL22" i="231" s="1"/>
  <c r="AF22" i="230"/>
  <c r="AH21" i="247"/>
  <c r="AK21" i="247"/>
  <c r="AL21" i="247" s="1"/>
  <c r="AH21" i="246"/>
  <c r="AK21" i="246" s="1"/>
  <c r="AL21" i="246" s="1"/>
  <c r="AJ21" i="244"/>
  <c r="AK21" i="244" s="1"/>
  <c r="AL21" i="244" s="1"/>
  <c r="AJ21" i="224"/>
  <c r="AK21" i="224" s="1"/>
  <c r="AJ21" i="202"/>
  <c r="AJ21" i="113"/>
  <c r="AH21" i="113"/>
  <c r="AK21" i="211"/>
  <c r="AI21" i="211"/>
  <c r="AH21" i="230"/>
  <c r="AJ21" i="230"/>
  <c r="AF21" i="230"/>
  <c r="AJ20" i="244"/>
  <c r="AH20" i="244"/>
  <c r="AK9" i="247"/>
  <c r="AL9" i="247" s="1"/>
  <c r="AK8" i="224"/>
  <c r="AL8" i="224" s="1"/>
  <c r="AA8" i="100" s="1"/>
  <c r="AK8" i="113"/>
  <c r="AL8" i="113"/>
  <c r="AF45" i="231"/>
  <c r="AF45" i="229"/>
  <c r="W44" i="100"/>
  <c r="AJ43" i="246"/>
  <c r="AK43" i="246"/>
  <c r="AL43" i="246" s="1"/>
  <c r="AL43" i="243"/>
  <c r="AI43" i="100" s="1"/>
  <c r="AL43" i="208"/>
  <c r="Y43" i="100" s="1"/>
  <c r="AL43" i="189"/>
  <c r="H43" i="100" s="1"/>
  <c r="AH43" i="239"/>
  <c r="AK43" i="239" s="1"/>
  <c r="AL43" i="239" s="1"/>
  <c r="AH43" i="229"/>
  <c r="AH42" i="231"/>
  <c r="AF42" i="230"/>
  <c r="AJ42" i="229"/>
  <c r="AL41" i="224"/>
  <c r="AL41" i="220"/>
  <c r="G41" i="100" s="1"/>
  <c r="AJ40" i="242"/>
  <c r="AK40" i="242" s="1"/>
  <c r="AL40" i="242" s="1"/>
  <c r="AJ40" i="224"/>
  <c r="AK40" i="224" s="1"/>
  <c r="AL40" i="224" s="1"/>
  <c r="AJ40" i="207"/>
  <c r="AK40" i="207"/>
  <c r="AL40" i="207" s="1"/>
  <c r="AK40" i="211"/>
  <c r="AL40" i="211" s="1"/>
  <c r="AM40" i="211" s="1"/>
  <c r="AL39" i="201"/>
  <c r="R39" i="100" s="1"/>
  <c r="AF39" i="239"/>
  <c r="AH39" i="229"/>
  <c r="AJ38" i="204"/>
  <c r="AK38" i="204"/>
  <c r="AL38" i="204" s="1"/>
  <c r="AL38" i="194"/>
  <c r="AJ38" i="193"/>
  <c r="AK38" i="193" s="1"/>
  <c r="AL38" i="192"/>
  <c r="K38" i="100" s="1"/>
  <c r="AJ38" i="220"/>
  <c r="AK38" i="220"/>
  <c r="AL38" i="220" s="1"/>
  <c r="AL38" i="113"/>
  <c r="F38" i="100" s="1"/>
  <c r="AH38" i="231"/>
  <c r="AK38" i="231" s="1"/>
  <c r="AL38" i="231" s="1"/>
  <c r="AH38" i="229"/>
  <c r="AK38" i="229"/>
  <c r="AL38" i="229" s="1"/>
  <c r="AL37" i="244"/>
  <c r="AJ37" i="100"/>
  <c r="AJ37" i="242"/>
  <c r="AK37" i="242" s="1"/>
  <c r="AL37" i="242" s="1"/>
  <c r="AJ37" i="192"/>
  <c r="X35" i="100"/>
  <c r="AJ35" i="231"/>
  <c r="AJ35" i="229"/>
  <c r="AL34" i="196"/>
  <c r="O34" i="100" s="1"/>
  <c r="AJ34" i="195"/>
  <c r="AK34" i="195" s="1"/>
  <c r="AL34" i="195" s="1"/>
  <c r="AL34" i="194"/>
  <c r="AJ34" i="229"/>
  <c r="AL33" i="246"/>
  <c r="AL32" i="224"/>
  <c r="AA32" i="100" s="1"/>
  <c r="AL28" i="224"/>
  <c r="AA28" i="100" s="1"/>
  <c r="AL28" i="199"/>
  <c r="AJ21" i="225"/>
  <c r="AJ21" i="207"/>
  <c r="AK21" i="207" s="1"/>
  <c r="AL21" i="207" s="1"/>
  <c r="AL21" i="205"/>
  <c r="AJ45" i="244"/>
  <c r="AJ45" i="225"/>
  <c r="AJ45" i="209"/>
  <c r="AJ45" i="194"/>
  <c r="AK45" i="194" s="1"/>
  <c r="AL45" i="194" s="1"/>
  <c r="AH45" i="239"/>
  <c r="AK45" i="239" s="1"/>
  <c r="AL45" i="239" s="1"/>
  <c r="AG45" i="100" s="1"/>
  <c r="AL44" i="205"/>
  <c r="V44" i="100" s="1"/>
  <c r="AJ44" i="204"/>
  <c r="AJ44" i="189"/>
  <c r="AK44" i="189" s="1"/>
  <c r="AL44" i="189" s="1"/>
  <c r="AJ44" i="231"/>
  <c r="AK44" i="231" s="1"/>
  <c r="AJ44" i="229"/>
  <c r="AK44" i="229" s="1"/>
  <c r="AJ43" i="247"/>
  <c r="AK43" i="247" s="1"/>
  <c r="AL43" i="242"/>
  <c r="AH43" i="100" s="1"/>
  <c r="AJ43" i="225"/>
  <c r="AK43" i="225" s="1"/>
  <c r="AL43" i="225" s="1"/>
  <c r="AL43" i="224"/>
  <c r="AA43" i="100" s="1"/>
  <c r="AJ43" i="209"/>
  <c r="AK43" i="209" s="1"/>
  <c r="AL43" i="209" s="1"/>
  <c r="AL43" i="207"/>
  <c r="X43" i="100" s="1"/>
  <c r="AJ43" i="205"/>
  <c r="AL43" i="204"/>
  <c r="U43" i="100"/>
  <c r="AJ43" i="202"/>
  <c r="AK43" i="202" s="1"/>
  <c r="AL43" i="202" s="1"/>
  <c r="AJ43" i="200"/>
  <c r="AK43" i="200" s="1"/>
  <c r="AL43" i="200" s="1"/>
  <c r="AL43" i="195"/>
  <c r="N43" i="100" s="1"/>
  <c r="AL43" i="220"/>
  <c r="G43" i="100" s="1"/>
  <c r="AJ43" i="113"/>
  <c r="AK43" i="113" s="1"/>
  <c r="AL43" i="113" s="1"/>
  <c r="AM43" i="212"/>
  <c r="AO43" i="100" s="1"/>
  <c r="AK43" i="211"/>
  <c r="AL43" i="211" s="1"/>
  <c r="AM43" i="211" s="1"/>
  <c r="AJ42" i="207"/>
  <c r="AK42" i="207" s="1"/>
  <c r="AL42" i="207" s="1"/>
  <c r="AJ42" i="204"/>
  <c r="AJ42" i="239"/>
  <c r="AK42" i="239"/>
  <c r="AL42" i="239" s="1"/>
  <c r="AH42" i="229"/>
  <c r="AJ41" i="248"/>
  <c r="AL41" i="246"/>
  <c r="AK41" i="100" s="1"/>
  <c r="AJ41" i="208"/>
  <c r="AK41" i="208" s="1"/>
  <c r="AL41" i="208" s="1"/>
  <c r="AL41" i="206"/>
  <c r="W41" i="100" s="1"/>
  <c r="AJ41" i="189"/>
  <c r="AK41" i="189" s="1"/>
  <c r="AL41" i="189" s="1"/>
  <c r="AH41" i="231"/>
  <c r="AK41" i="231" s="1"/>
  <c r="AL41" i="231" s="1"/>
  <c r="AJ41" i="229"/>
  <c r="AK41" i="229"/>
  <c r="AL41" i="229" s="1"/>
  <c r="AJ40" i="206"/>
  <c r="AK40" i="206" s="1"/>
  <c r="AL40" i="206" s="1"/>
  <c r="AJ40" i="203"/>
  <c r="AJ40" i="201"/>
  <c r="AK40" i="201" s="1"/>
  <c r="AL40" i="201" s="1"/>
  <c r="AJ40" i="199"/>
  <c r="AK40" i="199" s="1"/>
  <c r="AL40" i="199" s="1"/>
  <c r="AL40" i="194"/>
  <c r="M40" i="100" s="1"/>
  <c r="AJ39" i="243"/>
  <c r="AK39" i="243" s="1"/>
  <c r="AL39" i="243" s="1"/>
  <c r="AL39" i="190"/>
  <c r="I39" i="100" s="1"/>
  <c r="AJ38" i="203"/>
  <c r="AL38" i="191"/>
  <c r="AJ38" i="190"/>
  <c r="AJ37" i="246"/>
  <c r="AK37" i="246" s="1"/>
  <c r="AL37" i="246" s="1"/>
  <c r="AL37" i="208"/>
  <c r="AK37" i="211"/>
  <c r="AL37" i="211" s="1"/>
  <c r="AM37" i="211" s="1"/>
  <c r="AN37" i="211" s="1"/>
  <c r="AY37" i="211" s="1"/>
  <c r="AZ37" i="211" s="1"/>
  <c r="CA37" i="72" s="1"/>
  <c r="AJ37" i="231"/>
  <c r="AK37" i="231"/>
  <c r="AL37" i="231" s="1"/>
  <c r="AJ37" i="229"/>
  <c r="AK37" i="229" s="1"/>
  <c r="AL37" i="229" s="1"/>
  <c r="AJ36" i="243"/>
  <c r="AJ36" i="191"/>
  <c r="AK36" i="191" s="1"/>
  <c r="AL36" i="191" s="1"/>
  <c r="AJ36" i="232"/>
  <c r="AK36" i="232" s="1"/>
  <c r="AJ36" i="231"/>
  <c r="AK36" i="231" s="1"/>
  <c r="AL36" i="231" s="1"/>
  <c r="AJ36" i="229"/>
  <c r="AJ35" i="208"/>
  <c r="AK35" i="208" s="1"/>
  <c r="AJ35" i="191"/>
  <c r="AK35" i="191" s="1"/>
  <c r="AL35" i="191" s="1"/>
  <c r="AJ35" i="189"/>
  <c r="AK35" i="189" s="1"/>
  <c r="AL35" i="189"/>
  <c r="AH35" i="231"/>
  <c r="AH35" i="229"/>
  <c r="AJ34" i="247"/>
  <c r="AK34" i="247"/>
  <c r="AL34" i="247" s="1"/>
  <c r="AJ34" i="244"/>
  <c r="AK34" i="244" s="1"/>
  <c r="AL34" i="244" s="1"/>
  <c r="AJ34" i="225"/>
  <c r="AK34" i="225" s="1"/>
  <c r="AL34" i="225" s="1"/>
  <c r="AJ34" i="209"/>
  <c r="AK34" i="209" s="1"/>
  <c r="AL34" i="209" s="1"/>
  <c r="AJ34" i="206"/>
  <c r="AK34" i="206" s="1"/>
  <c r="AL34" i="206" s="1"/>
  <c r="AJ34" i="203"/>
  <c r="AK34" i="203" s="1"/>
  <c r="AL34" i="203" s="1"/>
  <c r="AL34" i="191"/>
  <c r="J34" i="100" s="1"/>
  <c r="AH34" i="239"/>
  <c r="AK34" i="239" s="1"/>
  <c r="AL34" i="239" s="1"/>
  <c r="AH34" i="229"/>
  <c r="AK34" i="229" s="1"/>
  <c r="AL34" i="229" s="1"/>
  <c r="AL33" i="244"/>
  <c r="AJ33" i="100" s="1"/>
  <c r="AJ33" i="207"/>
  <c r="AK33" i="207" s="1"/>
  <c r="AL33" i="207" s="1"/>
  <c r="AL33" i="204"/>
  <c r="AJ33" i="196"/>
  <c r="AK33" i="196" s="1"/>
  <c r="AL33" i="196" s="1"/>
  <c r="AL33" i="195"/>
  <c r="AL33" i="220"/>
  <c r="G33" i="100" s="1"/>
  <c r="AK33" i="211"/>
  <c r="AJ33" i="231"/>
  <c r="AK33" i="231" s="1"/>
  <c r="AJ33" i="229"/>
  <c r="AK33" i="229" s="1"/>
  <c r="AL33" i="229" s="1"/>
  <c r="AJ32" i="243"/>
  <c r="AK32" i="243" s="1"/>
  <c r="AL32" i="243" s="1"/>
  <c r="AL32" i="203"/>
  <c r="T32" i="100" s="1"/>
  <c r="I32" i="100"/>
  <c r="AJ32" i="232"/>
  <c r="AK32" i="232" s="1"/>
  <c r="AL32" i="232" s="1"/>
  <c r="AJ32" i="229"/>
  <c r="AK32" i="229" s="1"/>
  <c r="AL32" i="229" s="1"/>
  <c r="AJ31" i="232"/>
  <c r="AK31" i="232"/>
  <c r="AL31" i="232" s="1"/>
  <c r="AJ31" i="229"/>
  <c r="AK31" i="229" s="1"/>
  <c r="AJ30" i="232"/>
  <c r="AK30" i="232" s="1"/>
  <c r="AJ29" i="231"/>
  <c r="AK29" i="231" s="1"/>
  <c r="AL29" i="231" s="1"/>
  <c r="AJ29" i="229"/>
  <c r="AK29" i="229" s="1"/>
  <c r="AL29" i="229" s="1"/>
  <c r="AL28" i="206"/>
  <c r="AL28" i="220"/>
  <c r="G28" i="100" s="1"/>
  <c r="AM28" i="212"/>
  <c r="AJ28" i="231"/>
  <c r="AK28" i="231" s="1"/>
  <c r="AL28" i="231" s="1"/>
  <c r="AJ28" i="229"/>
  <c r="AK28" i="229" s="1"/>
  <c r="AJ27" i="232"/>
  <c r="AK27" i="232"/>
  <c r="AL27" i="232" s="1"/>
  <c r="AJ26" i="231"/>
  <c r="AL25" i="205"/>
  <c r="AL25" i="199"/>
  <c r="AL25" i="195"/>
  <c r="N25" i="100" s="1"/>
  <c r="AL25" i="193"/>
  <c r="AM25" i="212"/>
  <c r="AO25" i="100" s="1"/>
  <c r="AL24" i="248"/>
  <c r="AL24" i="243"/>
  <c r="AI24" i="100"/>
  <c r="AL24" i="202"/>
  <c r="AL24" i="193"/>
  <c r="L24" i="100" s="1"/>
  <c r="AL24" i="220"/>
  <c r="AM24" i="212"/>
  <c r="AJ24" i="239"/>
  <c r="AK24" i="239" s="1"/>
  <c r="AL24" i="239"/>
  <c r="AL23" i="191"/>
  <c r="AJ23" i="230"/>
  <c r="AK23" i="230" s="1"/>
  <c r="AL23" i="230" s="1"/>
  <c r="AL22" i="248"/>
  <c r="AL22" i="206"/>
  <c r="AJ22" i="230"/>
  <c r="AK22" i="230" s="1"/>
  <c r="AH21" i="199"/>
  <c r="AJ21" i="199"/>
  <c r="AJ21" i="189"/>
  <c r="AH21" i="189"/>
  <c r="AJ20" i="247"/>
  <c r="AH20" i="247"/>
  <c r="AK20" i="247" s="1"/>
  <c r="AL20" i="247" s="1"/>
  <c r="AL43" i="206"/>
  <c r="W43" i="100" s="1"/>
  <c r="AL42" i="189"/>
  <c r="AL41" i="244"/>
  <c r="AJ41" i="100" s="1"/>
  <c r="AL41" i="225"/>
  <c r="AL40" i="204"/>
  <c r="U40" i="100" s="1"/>
  <c r="AL39" i="225"/>
  <c r="AL39" i="202"/>
  <c r="S39" i="100" s="1"/>
  <c r="AL39" i="194"/>
  <c r="AL39" i="192"/>
  <c r="K39" i="100" s="1"/>
  <c r="AL39" i="113"/>
  <c r="F39" i="100" s="1"/>
  <c r="AL38" i="201"/>
  <c r="R38" i="100" s="1"/>
  <c r="AL37" i="207"/>
  <c r="X37" i="100" s="1"/>
  <c r="AL35" i="247"/>
  <c r="AM35" i="100" s="1"/>
  <c r="AL35" i="209"/>
  <c r="AL33" i="243"/>
  <c r="AL33" i="208"/>
  <c r="Y33" i="100" s="1"/>
  <c r="AL32" i="247"/>
  <c r="AM32" i="100" s="1"/>
  <c r="AL32" i="225"/>
  <c r="AB32" i="100" s="1"/>
  <c r="AL32" i="209"/>
  <c r="Z32" i="100" s="1"/>
  <c r="AL32" i="202"/>
  <c r="S32" i="100" s="1"/>
  <c r="AL32" i="192"/>
  <c r="AL32" i="113"/>
  <c r="F32" i="100" s="1"/>
  <c r="AL28" i="205"/>
  <c r="V28" i="100" s="1"/>
  <c r="AL28" i="200"/>
  <c r="Q28" i="100" s="1"/>
  <c r="AL28" i="194"/>
  <c r="M28" i="100" s="1"/>
  <c r="AL25" i="224"/>
  <c r="AL24" i="200"/>
  <c r="AL23" i="248"/>
  <c r="AL23" i="100" s="1"/>
  <c r="AL23" i="224"/>
  <c r="AA23" i="100" s="1"/>
  <c r="AL23" i="196"/>
  <c r="AM23" i="211"/>
  <c r="AL22" i="209"/>
  <c r="AM22" i="212"/>
  <c r="AJ21" i="193"/>
  <c r="AH21" i="193"/>
  <c r="AJ20" i="204"/>
  <c r="AH20" i="204"/>
  <c r="AK20" i="229"/>
  <c r="AL20" i="229" s="1"/>
  <c r="AE7" i="46"/>
  <c r="AG7" i="46"/>
  <c r="AH20" i="201"/>
  <c r="AK20" i="201" s="1"/>
  <c r="AL20" i="201" s="1"/>
  <c r="AH20" i="192"/>
  <c r="AH20" i="190"/>
  <c r="AK20" i="190" s="1"/>
  <c r="AL20" i="190"/>
  <c r="AI20" i="212"/>
  <c r="AL20" i="212" s="1"/>
  <c r="AF20" i="231"/>
  <c r="AH19" i="248"/>
  <c r="AK19" i="248" s="1"/>
  <c r="AL19" i="248" s="1"/>
  <c r="AL19" i="100"/>
  <c r="AH19" i="244"/>
  <c r="AK19" i="244" s="1"/>
  <c r="AL19" i="244" s="1"/>
  <c r="AJ19" i="100" s="1"/>
  <c r="AH19" i="225"/>
  <c r="AK19" i="225" s="1"/>
  <c r="AL19" i="225" s="1"/>
  <c r="AH19" i="209"/>
  <c r="AH19" i="205"/>
  <c r="AK19" i="205" s="1"/>
  <c r="AH19" i="203"/>
  <c r="AK19" i="203" s="1"/>
  <c r="AL19" i="203" s="1"/>
  <c r="AH19" i="199"/>
  <c r="AK19" i="199" s="1"/>
  <c r="AL19" i="199" s="1"/>
  <c r="AH19" i="195"/>
  <c r="AK19" i="195" s="1"/>
  <c r="AL19" i="195" s="1"/>
  <c r="AH19" i="191"/>
  <c r="AH19" i="189"/>
  <c r="AK19" i="189" s="1"/>
  <c r="AH19" i="113"/>
  <c r="AK19" i="113" s="1"/>
  <c r="AF19" i="239"/>
  <c r="AH18" i="248"/>
  <c r="AH18" i="206"/>
  <c r="AH18" i="203"/>
  <c r="AH18" i="194"/>
  <c r="AH18" i="192"/>
  <c r="AH18" i="190"/>
  <c r="AI18" i="212"/>
  <c r="AF18" i="232"/>
  <c r="AH17" i="206"/>
  <c r="AH17" i="203"/>
  <c r="AH17" i="194"/>
  <c r="AH17" i="192"/>
  <c r="AH17" i="190"/>
  <c r="AI17" i="212"/>
  <c r="AF17" i="232"/>
  <c r="AH16" i="246"/>
  <c r="AK16" i="246" s="1"/>
  <c r="AL16" i="246" s="1"/>
  <c r="AH16" i="206"/>
  <c r="AH16" i="204"/>
  <c r="AK16" i="204" s="1"/>
  <c r="AH16" i="202"/>
  <c r="AK16" i="202" s="1"/>
  <c r="AL16" i="202" s="1"/>
  <c r="AH16" i="191"/>
  <c r="AK16" i="191" s="1"/>
  <c r="AH16" i="113"/>
  <c r="AK16" i="113" s="1"/>
  <c r="AL16" i="113" s="1"/>
  <c r="AF16" i="232"/>
  <c r="AH15" i="248"/>
  <c r="AH15" i="225"/>
  <c r="AH15" i="209"/>
  <c r="AH15" i="205"/>
  <c r="AH15" i="193"/>
  <c r="AH15" i="229"/>
  <c r="AH14" i="248"/>
  <c r="AH14" i="244"/>
  <c r="AH14" i="242"/>
  <c r="AH14" i="224"/>
  <c r="AH14" i="208"/>
  <c r="AH14" i="202"/>
  <c r="AH14" i="193"/>
  <c r="AH14" i="191"/>
  <c r="AH14" i="189"/>
  <c r="AI14" i="211"/>
  <c r="AF14" i="229"/>
  <c r="AH13" i="243"/>
  <c r="AL13" i="224"/>
  <c r="AA13" i="100"/>
  <c r="AH13" i="205"/>
  <c r="AK13" i="205" s="1"/>
  <c r="AL13" i="205" s="1"/>
  <c r="AH13" i="190"/>
  <c r="AH13" i="113"/>
  <c r="AK13" i="113"/>
  <c r="AI13" i="211"/>
  <c r="AL13" i="211" s="1"/>
  <c r="AM13" i="211" s="1"/>
  <c r="AN13" i="100" s="1"/>
  <c r="AJ13" i="232"/>
  <c r="AJ13" i="231"/>
  <c r="AK13" i="231"/>
  <c r="AL13" i="231" s="1"/>
  <c r="AH12" i="247"/>
  <c r="AH12" i="244"/>
  <c r="AH12" i="225"/>
  <c r="AH12" i="207"/>
  <c r="AH12" i="201"/>
  <c r="AH12" i="196"/>
  <c r="AH12" i="193"/>
  <c r="AH12" i="113"/>
  <c r="AI12" i="211"/>
  <c r="AJ12" i="232"/>
  <c r="AJ12" i="231"/>
  <c r="AL11" i="243"/>
  <c r="AH11" i="242"/>
  <c r="AK11" i="242" s="1"/>
  <c r="AL11" i="242" s="1"/>
  <c r="AM11" i="242" s="1"/>
  <c r="AX11" i="242" s="1"/>
  <c r="AY11" i="242" s="1"/>
  <c r="BU11" i="72" s="1"/>
  <c r="AH11" i="209"/>
  <c r="AL11" i="204"/>
  <c r="U11" i="100" s="1"/>
  <c r="AH11" i="203"/>
  <c r="AK11" i="203"/>
  <c r="AL11" i="203" s="1"/>
  <c r="T11" i="100" s="1"/>
  <c r="AH11" i="199"/>
  <c r="AK11" i="199" s="1"/>
  <c r="AL11" i="199" s="1"/>
  <c r="P11" i="100"/>
  <c r="AH11" i="195"/>
  <c r="AK11" i="195" s="1"/>
  <c r="AL11" i="195" s="1"/>
  <c r="N11" i="100" s="1"/>
  <c r="AL11" i="192"/>
  <c r="K11" i="100" s="1"/>
  <c r="AH11" i="191"/>
  <c r="AH11" i="189"/>
  <c r="AK11" i="189" s="1"/>
  <c r="AL11" i="189" s="1"/>
  <c r="AF11" i="232"/>
  <c r="AF11" i="231"/>
  <c r="AL11" i="231" s="1"/>
  <c r="AJ11" i="230"/>
  <c r="AF11" i="229"/>
  <c r="AH10" i="247"/>
  <c r="AH10" i="246"/>
  <c r="AH10" i="224"/>
  <c r="AK10" i="224"/>
  <c r="AL10" i="224" s="1"/>
  <c r="AL10" i="209"/>
  <c r="AH10" i="207"/>
  <c r="AH10" i="204"/>
  <c r="AK10" i="204" s="1"/>
  <c r="AL10" i="204" s="1"/>
  <c r="AL10" i="200"/>
  <c r="Q10" i="100" s="1"/>
  <c r="AH10" i="191"/>
  <c r="AH10" i="189"/>
  <c r="AH10" i="113"/>
  <c r="AK10" i="113" s="1"/>
  <c r="AL10" i="113" s="1"/>
  <c r="F10" i="100" s="1"/>
  <c r="AI10" i="211"/>
  <c r="AJ10" i="232"/>
  <c r="AK10" i="232" s="1"/>
  <c r="AL10" i="232" s="1"/>
  <c r="AJ10" i="231"/>
  <c r="AK10" i="231" s="1"/>
  <c r="AL10" i="231" s="1"/>
  <c r="AF10" i="229"/>
  <c r="AL9" i="244"/>
  <c r="AJ9" i="100" s="1"/>
  <c r="AH9" i="243"/>
  <c r="AH9" i="224"/>
  <c r="AH9" i="206"/>
  <c r="AH9" i="204"/>
  <c r="AH9" i="200"/>
  <c r="AH9" i="196"/>
  <c r="AL9" i="191"/>
  <c r="AH9" i="220"/>
  <c r="AI9" i="212"/>
  <c r="AJ9" i="239"/>
  <c r="AK9" i="239"/>
  <c r="AL9" i="239" s="1"/>
  <c r="AH8" i="248"/>
  <c r="AH8" i="246"/>
  <c r="AK8" i="246" s="1"/>
  <c r="AL8" i="246" s="1"/>
  <c r="AH8" i="242"/>
  <c r="AH8" i="208"/>
  <c r="AH8" i="205"/>
  <c r="AL8" i="204"/>
  <c r="AH8" i="203"/>
  <c r="AH8" i="199"/>
  <c r="AH8" i="195"/>
  <c r="AH8" i="192"/>
  <c r="AK8" i="192" s="1"/>
  <c r="AL8" i="192" s="1"/>
  <c r="AM8" i="212"/>
  <c r="AF8" i="239"/>
  <c r="AF8" i="232"/>
  <c r="AF8" i="231"/>
  <c r="AJ8" i="229"/>
  <c r="AK8" i="229" s="1"/>
  <c r="AL8" i="229" s="1"/>
  <c r="AH7" i="246"/>
  <c r="AH7" i="224"/>
  <c r="AH7" i="207"/>
  <c r="AH7" i="194"/>
  <c r="AH7" i="192"/>
  <c r="AH7" i="113"/>
  <c r="AF7" i="232"/>
  <c r="AF7" i="231"/>
  <c r="AJ7" i="229"/>
  <c r="N19" i="100"/>
  <c r="AJ21" i="195"/>
  <c r="AK21" i="195" s="1"/>
  <c r="AL21" i="195" s="1"/>
  <c r="AL21" i="194"/>
  <c r="M21" i="100" s="1"/>
  <c r="AJ21" i="191"/>
  <c r="AH21" i="239"/>
  <c r="AH21" i="229"/>
  <c r="AK21" i="229" s="1"/>
  <c r="AL21" i="229" s="1"/>
  <c r="AJ20" i="246"/>
  <c r="AK20" i="246"/>
  <c r="AL20" i="246" s="1"/>
  <c r="AJ20" i="242"/>
  <c r="AK20" i="242" s="1"/>
  <c r="AL20" i="242" s="1"/>
  <c r="AJ20" i="224"/>
  <c r="AK20" i="224" s="1"/>
  <c r="AL20" i="224" s="1"/>
  <c r="AJ20" i="207"/>
  <c r="AK20" i="207" s="1"/>
  <c r="AL20" i="207" s="1"/>
  <c r="AL20" i="203"/>
  <c r="AJ20" i="200"/>
  <c r="AJ20" i="196"/>
  <c r="AJ20" i="194"/>
  <c r="AK20" i="194" s="1"/>
  <c r="AL20" i="194" s="1"/>
  <c r="AJ20" i="220"/>
  <c r="AK20" i="220" s="1"/>
  <c r="AL20" i="220" s="1"/>
  <c r="AL20" i="113"/>
  <c r="AJ20" i="231"/>
  <c r="AK20" i="231" s="1"/>
  <c r="AL20" i="231" s="1"/>
  <c r="AH20" i="230"/>
  <c r="AJ19" i="247"/>
  <c r="AK19" i="247" s="1"/>
  <c r="AL19" i="247" s="1"/>
  <c r="AJ19" i="246"/>
  <c r="AK19" i="246"/>
  <c r="AL19" i="246" s="1"/>
  <c r="AJ19" i="206"/>
  <c r="AK19" i="206" s="1"/>
  <c r="AL19" i="206" s="1"/>
  <c r="AJ19" i="204"/>
  <c r="AK19" i="204" s="1"/>
  <c r="AL19" i="204" s="1"/>
  <c r="AJ19" i="201"/>
  <c r="AJ19" i="192"/>
  <c r="AJ19" i="239"/>
  <c r="AK19" i="239" s="1"/>
  <c r="AL19" i="239" s="1"/>
  <c r="AH19" i="232"/>
  <c r="AK19" i="232" s="1"/>
  <c r="AL19" i="232" s="1"/>
  <c r="AF19" i="100" s="1"/>
  <c r="AH19" i="229"/>
  <c r="AK19" i="229" s="1"/>
  <c r="AL19" i="229"/>
  <c r="AJ18" i="244"/>
  <c r="AJ18" i="224"/>
  <c r="AJ18" i="207"/>
  <c r="AJ18" i="204"/>
  <c r="AJ18" i="201"/>
  <c r="AJ18" i="199"/>
  <c r="AJ18" i="220"/>
  <c r="AJ18" i="232"/>
  <c r="AK18" i="232" s="1"/>
  <c r="AL18" i="232" s="1"/>
  <c r="AH18" i="231"/>
  <c r="AH18" i="229"/>
  <c r="AJ17" i="247"/>
  <c r="AJ17" i="246"/>
  <c r="AJ17" i="242"/>
  <c r="AJ17" i="224"/>
  <c r="AJ17" i="207"/>
  <c r="AJ17" i="204"/>
  <c r="AJ17" i="201"/>
  <c r="AJ17" i="199"/>
  <c r="AJ17" i="220"/>
  <c r="AJ17" i="232"/>
  <c r="AK17" i="232" s="1"/>
  <c r="AL17" i="232" s="1"/>
  <c r="AH17" i="231"/>
  <c r="AL16" i="244"/>
  <c r="AJ16" i="242"/>
  <c r="AJ16" i="224"/>
  <c r="AJ16" i="207"/>
  <c r="AL16" i="200"/>
  <c r="AJ16" i="199"/>
  <c r="AK16" i="199" s="1"/>
  <c r="AL16" i="199" s="1"/>
  <c r="AJ16" i="195"/>
  <c r="AL16" i="194"/>
  <c r="M16" i="100" s="1"/>
  <c r="AJ16" i="193"/>
  <c r="AJ16" i="190"/>
  <c r="AL16" i="189"/>
  <c r="AJ16" i="232"/>
  <c r="AK16" i="232" s="1"/>
  <c r="AH16" i="231"/>
  <c r="AK16" i="231" s="1"/>
  <c r="AL16" i="231" s="1"/>
  <c r="AH16" i="229"/>
  <c r="AK16" i="229" s="1"/>
  <c r="AL16" i="229" s="1"/>
  <c r="AJ15" i="247"/>
  <c r="AJ15" i="246"/>
  <c r="AJ15" i="243"/>
  <c r="AJ15" i="204"/>
  <c r="AH15" i="232"/>
  <c r="AH15" i="231"/>
  <c r="AJ14" i="209"/>
  <c r="AJ14" i="203"/>
  <c r="AH14" i="231"/>
  <c r="AJ14" i="229"/>
  <c r="AK14" i="229" s="1"/>
  <c r="AL13" i="246"/>
  <c r="AJ13" i="201"/>
  <c r="AL13" i="200"/>
  <c r="Q13" i="100" s="1"/>
  <c r="AJ13" i="199"/>
  <c r="AK13" i="199"/>
  <c r="AL11" i="205"/>
  <c r="AJ11" i="232"/>
  <c r="AK11" i="232" s="1"/>
  <c r="AL11" i="232" s="1"/>
  <c r="AJ11" i="231"/>
  <c r="AK11" i="231" s="1"/>
  <c r="AJ11" i="229"/>
  <c r="AK11" i="229" s="1"/>
  <c r="AL10" i="193"/>
  <c r="L10" i="100" s="1"/>
  <c r="AJ10" i="229"/>
  <c r="AK10" i="229" s="1"/>
  <c r="AL9" i="205"/>
  <c r="V9" i="100"/>
  <c r="AL9" i="203"/>
  <c r="AL9" i="192"/>
  <c r="AL9" i="190"/>
  <c r="AL8" i="207"/>
  <c r="AL8" i="202"/>
  <c r="AM8" i="211"/>
  <c r="AJ8" i="239"/>
  <c r="AJ8" i="232"/>
  <c r="AK8" i="232" s="1"/>
  <c r="AL8" i="232" s="1"/>
  <c r="AJ8" i="231"/>
  <c r="AK8" i="231" s="1"/>
  <c r="AL8" i="231" s="1"/>
  <c r="AJ7" i="232"/>
  <c r="AK7" i="232" s="1"/>
  <c r="AJ7" i="231"/>
  <c r="AL21" i="201"/>
  <c r="R21" i="100" s="1"/>
  <c r="AL21" i="192"/>
  <c r="AL20" i="189"/>
  <c r="H20" i="100" s="1"/>
  <c r="AM20" i="211"/>
  <c r="AN20" i="100" s="1"/>
  <c r="AL19" i="196"/>
  <c r="AL19" i="194"/>
  <c r="M19" i="100" s="1"/>
  <c r="AL16" i="201"/>
  <c r="AL13" i="206"/>
  <c r="W13" i="100" s="1"/>
  <c r="AL11" i="207"/>
  <c r="AM10" i="212"/>
  <c r="AL9" i="246"/>
  <c r="V75" i="236"/>
  <c r="V74" i="236"/>
  <c r="V73" i="236"/>
  <c r="V72" i="236"/>
  <c r="V71" i="236"/>
  <c r="V70" i="236"/>
  <c r="V69" i="236"/>
  <c r="L69" i="236"/>
  <c r="K68" i="1"/>
  <c r="X68" i="236" s="1"/>
  <c r="E67" i="1"/>
  <c r="L67" i="236"/>
  <c r="I65" i="1"/>
  <c r="S65" i="236" s="1"/>
  <c r="V65" i="236"/>
  <c r="I60" i="236"/>
  <c r="E68" i="1"/>
  <c r="L68" i="236"/>
  <c r="I67" i="1"/>
  <c r="S67" i="236" s="1"/>
  <c r="V67" i="236"/>
  <c r="E66" i="1"/>
  <c r="L66" i="236"/>
  <c r="E64" i="1"/>
  <c r="L64" i="236"/>
  <c r="E63" i="1"/>
  <c r="L63" i="236"/>
  <c r="E62" i="1"/>
  <c r="L62" i="236"/>
  <c r="E61" i="1"/>
  <c r="L61" i="236"/>
  <c r="O69" i="1"/>
  <c r="P69" i="1"/>
  <c r="I68" i="1"/>
  <c r="S68" i="236" s="1"/>
  <c r="V68" i="236"/>
  <c r="I66" i="1"/>
  <c r="S66" i="236"/>
  <c r="V66" i="236"/>
  <c r="I64" i="1"/>
  <c r="S64" i="236" s="1"/>
  <c r="V64" i="236"/>
  <c r="I63" i="1"/>
  <c r="S63" i="236" s="1"/>
  <c r="V63" i="236"/>
  <c r="I62" i="1"/>
  <c r="S62" i="236" s="1"/>
  <c r="V62" i="236"/>
  <c r="I61" i="1"/>
  <c r="S61" i="236" s="1"/>
  <c r="V61" i="236"/>
  <c r="I58" i="236"/>
  <c r="O75" i="1"/>
  <c r="P75" i="1" s="1"/>
  <c r="O74" i="1"/>
  <c r="P74" i="1"/>
  <c r="O72" i="1"/>
  <c r="P72" i="1" s="1"/>
  <c r="O71" i="1"/>
  <c r="P71" i="1" s="1"/>
  <c r="E65" i="1"/>
  <c r="L65" i="236"/>
  <c r="I59" i="236"/>
  <c r="I57" i="236"/>
  <c r="V60" i="236"/>
  <c r="L60" i="236"/>
  <c r="V59" i="236"/>
  <c r="L59" i="236"/>
  <c r="V58" i="236"/>
  <c r="L58" i="236"/>
  <c r="V57" i="236"/>
  <c r="L57" i="236"/>
  <c r="V56" i="236"/>
  <c r="Q56" i="236"/>
  <c r="K55" i="1"/>
  <c r="X55" i="236" s="1"/>
  <c r="AA50" i="236"/>
  <c r="K50" i="1"/>
  <c r="X50" i="236" s="1"/>
  <c r="E50" i="1"/>
  <c r="L50" i="236"/>
  <c r="E55" i="1"/>
  <c r="L55" i="236"/>
  <c r="V53" i="236"/>
  <c r="I53" i="1"/>
  <c r="S53" i="236" s="1"/>
  <c r="I52" i="1"/>
  <c r="O52" i="1" s="1"/>
  <c r="P52" i="1" s="1"/>
  <c r="V52" i="236"/>
  <c r="E51" i="1"/>
  <c r="L51" i="236"/>
  <c r="I50" i="1"/>
  <c r="S50" i="236" s="1"/>
  <c r="V50" i="236"/>
  <c r="E56" i="1"/>
  <c r="L56" i="236"/>
  <c r="I55" i="1"/>
  <c r="S55" i="236" s="1"/>
  <c r="V55" i="236"/>
  <c r="G53" i="1"/>
  <c r="Q53" i="236"/>
  <c r="I49" i="1"/>
  <c r="S49" i="236" s="1"/>
  <c r="V49" i="236"/>
  <c r="E54" i="1"/>
  <c r="L54" i="236"/>
  <c r="K53" i="1"/>
  <c r="X53" i="236" s="1"/>
  <c r="AA53" i="236"/>
  <c r="E48" i="1"/>
  <c r="L48" i="236"/>
  <c r="I47" i="1"/>
  <c r="S47" i="236" s="1"/>
  <c r="V47" i="236"/>
  <c r="E44" i="1"/>
  <c r="L44" i="236"/>
  <c r="O41" i="1"/>
  <c r="P41" i="1" s="1"/>
  <c r="L40" i="236"/>
  <c r="I38" i="1"/>
  <c r="S38" i="236" s="1"/>
  <c r="V38" i="236"/>
  <c r="AA37" i="236"/>
  <c r="I37" i="1"/>
  <c r="S37" i="236" s="1"/>
  <c r="V37" i="236"/>
  <c r="I36" i="1"/>
  <c r="S36" i="236" s="1"/>
  <c r="V36" i="236"/>
  <c r="K29" i="1"/>
  <c r="I29" i="236"/>
  <c r="I54" i="1"/>
  <c r="S54" i="236" s="1"/>
  <c r="V54" i="236"/>
  <c r="E49" i="1"/>
  <c r="L49" i="236"/>
  <c r="I48" i="1"/>
  <c r="S48" i="236" s="1"/>
  <c r="V48" i="236"/>
  <c r="G47" i="1"/>
  <c r="N47" i="236"/>
  <c r="K46" i="1"/>
  <c r="X46" i="236" s="1"/>
  <c r="E45" i="1"/>
  <c r="L45" i="236"/>
  <c r="I44" i="1"/>
  <c r="S44" i="236" s="1"/>
  <c r="V44" i="236"/>
  <c r="G37" i="1"/>
  <c r="N37" i="236" s="1"/>
  <c r="Q37" i="236"/>
  <c r="I28" i="236"/>
  <c r="E46" i="1"/>
  <c r="L46" i="236"/>
  <c r="I45" i="1"/>
  <c r="S45" i="236" s="1"/>
  <c r="V45" i="236"/>
  <c r="AA38" i="236"/>
  <c r="I38" i="236"/>
  <c r="Q35" i="236"/>
  <c r="E47" i="1"/>
  <c r="L47" i="236"/>
  <c r="I46" i="1"/>
  <c r="S46" i="236" s="1"/>
  <c r="V46" i="236"/>
  <c r="I35" i="1"/>
  <c r="S35" i="236"/>
  <c r="V35" i="236"/>
  <c r="AA34" i="236"/>
  <c r="Q33" i="236"/>
  <c r="AA31" i="236"/>
  <c r="K31" i="1"/>
  <c r="X31" i="236" s="1"/>
  <c r="E31" i="1"/>
  <c r="L31" i="236"/>
  <c r="I30" i="1"/>
  <c r="S30" i="236" s="1"/>
  <c r="L29" i="236"/>
  <c r="AA29" i="236"/>
  <c r="G25" i="1"/>
  <c r="N25" i="236"/>
  <c r="E24" i="1"/>
  <c r="L24" i="236"/>
  <c r="I18" i="236"/>
  <c r="E32" i="1"/>
  <c r="L32" i="236"/>
  <c r="I31" i="1"/>
  <c r="S31" i="236" s="1"/>
  <c r="V31" i="236"/>
  <c r="L28" i="236"/>
  <c r="K28" i="1"/>
  <c r="X28" i="236" s="1"/>
  <c r="AA28" i="236"/>
  <c r="G26" i="1"/>
  <c r="N26" i="236"/>
  <c r="K25" i="1"/>
  <c r="X25" i="236" s="1"/>
  <c r="I33" i="1"/>
  <c r="S33" i="236" s="1"/>
  <c r="V33" i="236"/>
  <c r="K27" i="1"/>
  <c r="X27" i="236" s="1"/>
  <c r="AA27" i="236"/>
  <c r="E25" i="1"/>
  <c r="L25" i="236"/>
  <c r="I19" i="236"/>
  <c r="I34" i="1"/>
  <c r="S34" i="236" s="1"/>
  <c r="V34" i="236"/>
  <c r="AA33" i="236"/>
  <c r="I32" i="1"/>
  <c r="S32" i="236" s="1"/>
  <c r="V32" i="236"/>
  <c r="K30" i="1"/>
  <c r="X30" i="236" s="1"/>
  <c r="AA30" i="236"/>
  <c r="I20" i="236"/>
  <c r="G30" i="1"/>
  <c r="Q30" i="236"/>
  <c r="I25" i="1"/>
  <c r="S25" i="236" s="1"/>
  <c r="V25" i="236"/>
  <c r="G24" i="1"/>
  <c r="N24" i="236" s="1"/>
  <c r="Q24" i="236"/>
  <c r="Q22" i="236"/>
  <c r="G22" i="1"/>
  <c r="N22" i="236" s="1"/>
  <c r="AA20" i="236"/>
  <c r="AA19" i="236"/>
  <c r="AA18" i="236"/>
  <c r="I17" i="236"/>
  <c r="O16" i="1"/>
  <c r="P16" i="1"/>
  <c r="AA13" i="236"/>
  <c r="K22" i="1"/>
  <c r="X22" i="236" s="1"/>
  <c r="E22" i="1"/>
  <c r="L22" i="236"/>
  <c r="G21" i="1"/>
  <c r="Q21" i="236"/>
  <c r="K21" i="1"/>
  <c r="AA21" i="236"/>
  <c r="I21" i="236"/>
  <c r="L19" i="236"/>
  <c r="L18" i="236"/>
  <c r="I22" i="1"/>
  <c r="V22" i="236"/>
  <c r="I13" i="236"/>
  <c r="O7" i="1"/>
  <c r="I7" i="236"/>
  <c r="I11" i="236"/>
  <c r="I44" i="223"/>
  <c r="O44" i="223"/>
  <c r="J44" i="223"/>
  <c r="R44" i="223"/>
  <c r="M44" i="223"/>
  <c r="AM24" i="199"/>
  <c r="AX24" i="199"/>
  <c r="AY24" i="199" s="1"/>
  <c r="BC24" i="72" s="1"/>
  <c r="AM13" i="229"/>
  <c r="AX13" i="229" s="1"/>
  <c r="AY13" i="229" s="1"/>
  <c r="BP13" i="72" s="1"/>
  <c r="AM11" i="193"/>
  <c r="AX11" i="193" s="1"/>
  <c r="AY11" i="193" s="1"/>
  <c r="AY11" i="72" s="1"/>
  <c r="AM13" i="207"/>
  <c r="AX13" i="207" s="1"/>
  <c r="AY13" i="207" s="1"/>
  <c r="BK13" i="72" s="1"/>
  <c r="AM11" i="199"/>
  <c r="AX11" i="199" s="1"/>
  <c r="AY11" i="199" s="1"/>
  <c r="BC11" i="72" s="1"/>
  <c r="AM74" i="207"/>
  <c r="AX74" i="207" s="1"/>
  <c r="AY74" i="207" s="1"/>
  <c r="BK74" i="72" s="1"/>
  <c r="AM74" i="204"/>
  <c r="AX74" i="204"/>
  <c r="AY74" i="204" s="1"/>
  <c r="BH74" i="72" s="1"/>
  <c r="AM73" i="224"/>
  <c r="AX73" i="224" s="1"/>
  <c r="AY73" i="224"/>
  <c r="BN73" i="72" s="1"/>
  <c r="AM74" i="206"/>
  <c r="AX74" i="206" s="1"/>
  <c r="AY74" i="206" s="1"/>
  <c r="BJ74" i="72"/>
  <c r="AM74" i="191"/>
  <c r="AX74" i="191" s="1"/>
  <c r="AY74" i="191" s="1"/>
  <c r="AW74" i="72" s="1"/>
  <c r="AM74" i="193"/>
  <c r="AX74" i="193" s="1"/>
  <c r="AY74" i="193" s="1"/>
  <c r="AY74" i="72" s="1"/>
  <c r="AM74" i="242"/>
  <c r="AX74" i="242" s="1"/>
  <c r="AY74" i="242" s="1"/>
  <c r="BU74" i="72" s="1"/>
  <c r="AM74" i="208"/>
  <c r="AX74" i="208"/>
  <c r="AY74" i="208" s="1"/>
  <c r="BL74" i="72" s="1"/>
  <c r="AM74" i="220"/>
  <c r="AX74" i="220" s="1"/>
  <c r="AY74" i="220" s="1"/>
  <c r="AT74" i="72" s="1"/>
  <c r="AM75" i="190"/>
  <c r="AX75" i="190" s="1"/>
  <c r="AY75" i="190" s="1"/>
  <c r="AV75" i="72" s="1"/>
  <c r="AM74" i="201"/>
  <c r="AX74" i="201" s="1"/>
  <c r="AY74" i="201" s="1"/>
  <c r="BE74" i="72" s="1"/>
  <c r="AM74" i="195"/>
  <c r="AX74" i="195"/>
  <c r="AY74" i="195" s="1"/>
  <c r="BA74" i="72" s="1"/>
  <c r="AM73" i="206"/>
  <c r="AX73" i="206" s="1"/>
  <c r="AY73" i="206" s="1"/>
  <c r="BJ73" i="72" s="1"/>
  <c r="AM72" i="209"/>
  <c r="AX72" i="209" s="1"/>
  <c r="AY72" i="209" s="1"/>
  <c r="BM72" i="72" s="1"/>
  <c r="AM70" i="204"/>
  <c r="AX70" i="204" s="1"/>
  <c r="AY70" i="204" s="1"/>
  <c r="BH70" i="72" s="1"/>
  <c r="AM70" i="193"/>
  <c r="AX70" i="193" s="1"/>
  <c r="AY70" i="193" s="1"/>
  <c r="AY70" i="72" s="1"/>
  <c r="AM70" i="220"/>
  <c r="AX70" i="220" s="1"/>
  <c r="AY70" i="220" s="1"/>
  <c r="AT70" i="72" s="1"/>
  <c r="AM69" i="246"/>
  <c r="AX69" i="246" s="1"/>
  <c r="AY69" i="246" s="1"/>
  <c r="BX69" i="72" s="1"/>
  <c r="AM69" i="203"/>
  <c r="AX69" i="203" s="1"/>
  <c r="AY69" i="203" s="1"/>
  <c r="BG69" i="72" s="1"/>
  <c r="AM68" i="247"/>
  <c r="AX68" i="247" s="1"/>
  <c r="AY68" i="247" s="1"/>
  <c r="BZ68" i="72" s="1"/>
  <c r="AM68" i="244"/>
  <c r="AX68" i="244" s="1"/>
  <c r="AY68" i="244" s="1"/>
  <c r="BW68" i="72" s="1"/>
  <c r="AM68" i="200"/>
  <c r="AX68" i="200" s="1"/>
  <c r="AY68" i="200" s="1"/>
  <c r="BD68" i="72" s="1"/>
  <c r="AM68" i="192"/>
  <c r="AX68" i="192" s="1"/>
  <c r="AY68" i="192" s="1"/>
  <c r="AX68" i="72" s="1"/>
  <c r="AM67" i="248"/>
  <c r="AX67" i="248"/>
  <c r="AY67" i="248" s="1"/>
  <c r="BY67" i="72" s="1"/>
  <c r="AM66" i="206"/>
  <c r="AX66" i="206" s="1"/>
  <c r="AY66" i="206" s="1"/>
  <c r="BJ66" i="72" s="1"/>
  <c r="AM65" i="243"/>
  <c r="AX65" i="243" s="1"/>
  <c r="AY65" i="243" s="1"/>
  <c r="BV65" i="72" s="1"/>
  <c r="AM65" i="205"/>
  <c r="AX65" i="205" s="1"/>
  <c r="AY65" i="205" s="1"/>
  <c r="BI65" i="72" s="1"/>
  <c r="AM65" i="202"/>
  <c r="AX65" i="202"/>
  <c r="AY65" i="202" s="1"/>
  <c r="BF65" i="72" s="1"/>
  <c r="AM65" i="200"/>
  <c r="AX65" i="200" s="1"/>
  <c r="AY65" i="200" s="1"/>
  <c r="BD65" i="72" s="1"/>
  <c r="AM63" i="192"/>
  <c r="AX63" i="192" s="1"/>
  <c r="AY63" i="192" s="1"/>
  <c r="AX63" i="72" s="1"/>
  <c r="AM62" i="244"/>
  <c r="AX62" i="244" s="1"/>
  <c r="AY62" i="244" s="1"/>
  <c r="BW62" i="72" s="1"/>
  <c r="AM62" i="200"/>
  <c r="AX62" i="200" s="1"/>
  <c r="AY62" i="200" s="1"/>
  <c r="BD62" i="72" s="1"/>
  <c r="AM62" i="194"/>
  <c r="AX62" i="194" s="1"/>
  <c r="AY62" i="194" s="1"/>
  <c r="AZ62" i="72" s="1"/>
  <c r="AM61" i="191"/>
  <c r="AX61" i="191" s="1"/>
  <c r="AY61" i="191" s="1"/>
  <c r="AW61" i="72" s="1"/>
  <c r="AM59" i="247"/>
  <c r="AX59" i="247" s="1"/>
  <c r="AY59" i="247" s="1"/>
  <c r="BZ59" i="72" s="1"/>
  <c r="AM59" i="209"/>
  <c r="AX59" i="209" s="1"/>
  <c r="AY59" i="209" s="1"/>
  <c r="BM59" i="72" s="1"/>
  <c r="AM59" i="202"/>
  <c r="AX59" i="202" s="1"/>
  <c r="AY59" i="202" s="1"/>
  <c r="BF59" i="72" s="1"/>
  <c r="AM59" i="200"/>
  <c r="AX59" i="200" s="1"/>
  <c r="AY59" i="200" s="1"/>
  <c r="BD59" i="72" s="1"/>
  <c r="AM59" i="194"/>
  <c r="AX59" i="194" s="1"/>
  <c r="AY59" i="194" s="1"/>
  <c r="AZ59" i="72" s="1"/>
  <c r="AM72" i="248"/>
  <c r="AX72" i="248" s="1"/>
  <c r="AY72" i="248" s="1"/>
  <c r="BY72" i="72" s="1"/>
  <c r="AM72" i="243"/>
  <c r="AX72" i="243" s="1"/>
  <c r="AY72" i="243" s="1"/>
  <c r="BV72" i="72" s="1"/>
  <c r="AM72" i="191"/>
  <c r="AX72" i="191"/>
  <c r="AY72" i="191" s="1"/>
  <c r="AW72" i="72" s="1"/>
  <c r="AM72" i="189"/>
  <c r="AX72" i="189"/>
  <c r="AY72" i="189" s="1"/>
  <c r="AU72" i="72" s="1"/>
  <c r="AM70" i="246"/>
  <c r="AX70" i="246" s="1"/>
  <c r="AY70" i="246" s="1"/>
  <c r="BX70" i="72" s="1"/>
  <c r="AM70" i="206"/>
  <c r="AX70" i="206" s="1"/>
  <c r="AY70" i="206" s="1"/>
  <c r="BJ70" i="72" s="1"/>
  <c r="AM70" i="203"/>
  <c r="AX70" i="203" s="1"/>
  <c r="AY70" i="203" s="1"/>
  <c r="BG70" i="72"/>
  <c r="AM69" i="209"/>
  <c r="AX69" i="209"/>
  <c r="AY69" i="209" s="1"/>
  <c r="BM69" i="72" s="1"/>
  <c r="AM69" i="202"/>
  <c r="AX69" i="202" s="1"/>
  <c r="AY69" i="202" s="1"/>
  <c r="BF69" i="72" s="1"/>
  <c r="AM69" i="196"/>
  <c r="AX69" i="196" s="1"/>
  <c r="AY69" i="196" s="1"/>
  <c r="BB69" i="72" s="1"/>
  <c r="AM69" i="192"/>
  <c r="AX69" i="192" s="1"/>
  <c r="AY69" i="192" s="1"/>
  <c r="AX69" i="72" s="1"/>
  <c r="AM68" i="248"/>
  <c r="AX68" i="248" s="1"/>
  <c r="AY68" i="248" s="1"/>
  <c r="BY68" i="72" s="1"/>
  <c r="AM68" i="243"/>
  <c r="AX68" i="243" s="1"/>
  <c r="AY68" i="243" s="1"/>
  <c r="BV68" i="72" s="1"/>
  <c r="AM68" i="208"/>
  <c r="AX68" i="208" s="1"/>
  <c r="AY68" i="208" s="1"/>
  <c r="BL68" i="72" s="1"/>
  <c r="AM68" i="191"/>
  <c r="AX68" i="191" s="1"/>
  <c r="AY68" i="191" s="1"/>
  <c r="AW68" i="72" s="1"/>
  <c r="AM66" i="208"/>
  <c r="AX66" i="208" s="1"/>
  <c r="AY66" i="208" s="1"/>
  <c r="BL66" i="72" s="1"/>
  <c r="AM66" i="202"/>
  <c r="AX66" i="202" s="1"/>
  <c r="AY66" i="202" s="1"/>
  <c r="BF66" i="72" s="1"/>
  <c r="AM66" i="200"/>
  <c r="AN66" i="200" s="1"/>
  <c r="AP66" i="200" s="1"/>
  <c r="AM66" i="194"/>
  <c r="AX66" i="194"/>
  <c r="AY66" i="194" s="1"/>
  <c r="AZ66" i="72" s="1"/>
  <c r="AM66" i="190"/>
  <c r="AX66" i="190"/>
  <c r="AY66" i="190" s="1"/>
  <c r="AV66" i="72" s="1"/>
  <c r="AM65" i="242"/>
  <c r="AX65" i="242" s="1"/>
  <c r="AY65" i="242" s="1"/>
  <c r="BU65" i="72" s="1"/>
  <c r="AM65" i="208"/>
  <c r="AX65" i="208"/>
  <c r="AY65" i="208" s="1"/>
  <c r="BL65" i="72" s="1"/>
  <c r="AM63" i="242"/>
  <c r="AX63" i="242"/>
  <c r="AY63" i="242" s="1"/>
  <c r="BU63" i="72"/>
  <c r="AM62" i="248"/>
  <c r="AX62" i="248"/>
  <c r="AY62" i="248" s="1"/>
  <c r="BY62" i="72"/>
  <c r="AM62" i="189"/>
  <c r="AX62" i="189"/>
  <c r="AY62" i="189" s="1"/>
  <c r="AU62" i="72"/>
  <c r="AN60" i="212"/>
  <c r="AY60" i="212" s="1"/>
  <c r="AZ60" i="212" s="1"/>
  <c r="CB60" i="72" s="1"/>
  <c r="AM59" i="248"/>
  <c r="AX59" i="248" s="1"/>
  <c r="AY59" i="248" s="1"/>
  <c r="BY59" i="72" s="1"/>
  <c r="AM72" i="242"/>
  <c r="AX72" i="242" s="1"/>
  <c r="AY72" i="242" s="1"/>
  <c r="BU72" i="72" s="1"/>
  <c r="AM72" i="224"/>
  <c r="AX72" i="224"/>
  <c r="AY72" i="224" s="1"/>
  <c r="BN72" i="72" s="1"/>
  <c r="AM72" i="195"/>
  <c r="AX72" i="195"/>
  <c r="AY72" i="195" s="1"/>
  <c r="BA72" i="72" s="1"/>
  <c r="AM70" i="196"/>
  <c r="AX70" i="196" s="1"/>
  <c r="AY70" i="196"/>
  <c r="BB70" i="72" s="1"/>
  <c r="AM70" i="192"/>
  <c r="AX70" i="192" s="1"/>
  <c r="AY70" i="192" s="1"/>
  <c r="AX70" i="72" s="1"/>
  <c r="AM69" i="189"/>
  <c r="AX69" i="189" s="1"/>
  <c r="AY69" i="189"/>
  <c r="AU69" i="72" s="1"/>
  <c r="AM68" i="242"/>
  <c r="AX68" i="242" s="1"/>
  <c r="AY68" i="242"/>
  <c r="BU68" i="72" s="1"/>
  <c r="AM68" i="220"/>
  <c r="AX68" i="220"/>
  <c r="AY68" i="220" s="1"/>
  <c r="AT68" i="72" s="1"/>
  <c r="AM67" i="201"/>
  <c r="AX67" i="201" s="1"/>
  <c r="AY67" i="201" s="1"/>
  <c r="BE67" i="72" s="1"/>
  <c r="AM65" i="201"/>
  <c r="AX65" i="201"/>
  <c r="AY65" i="201" s="1"/>
  <c r="BE65" i="72" s="1"/>
  <c r="AN64" i="212"/>
  <c r="AY64" i="212" s="1"/>
  <c r="AZ64" i="212" s="1"/>
  <c r="CB64" i="72" s="1"/>
  <c r="AM63" i="246"/>
  <c r="AX63" i="246"/>
  <c r="AY63" i="246" s="1"/>
  <c r="BX63" i="72" s="1"/>
  <c r="AM63" i="207"/>
  <c r="AX63" i="207"/>
  <c r="AY63" i="207" s="1"/>
  <c r="BK63" i="72" s="1"/>
  <c r="AM63" i="201"/>
  <c r="AX63" i="201" s="1"/>
  <c r="AY63" i="201"/>
  <c r="BE63" i="72" s="1"/>
  <c r="AM63" i="199"/>
  <c r="AX63" i="199"/>
  <c r="AY63" i="199" s="1"/>
  <c r="BC63" i="72" s="1"/>
  <c r="AM62" i="207"/>
  <c r="AX62" i="207" s="1"/>
  <c r="AY62" i="207" s="1"/>
  <c r="BK62" i="72" s="1"/>
  <c r="AM62" i="199"/>
  <c r="AX62" i="199" s="1"/>
  <c r="AY62" i="199"/>
  <c r="BC62" i="72" s="1"/>
  <c r="AN62" i="212"/>
  <c r="AY62" i="212" s="1"/>
  <c r="AZ62" i="212" s="1"/>
  <c r="CB62" i="72" s="1"/>
  <c r="AM72" i="190"/>
  <c r="AX72" i="190"/>
  <c r="AY72" i="190" s="1"/>
  <c r="AV72" i="72" s="1"/>
  <c r="AM69" i="224"/>
  <c r="AX69" i="224"/>
  <c r="AY69" i="224" s="1"/>
  <c r="BN69" i="72" s="1"/>
  <c r="AM69" i="207"/>
  <c r="AX69" i="207"/>
  <c r="AY69" i="207" s="1"/>
  <c r="BK69" i="72" s="1"/>
  <c r="AM69" i="204"/>
  <c r="AX69" i="204"/>
  <c r="AY69" i="204" s="1"/>
  <c r="BH69" i="72" s="1"/>
  <c r="AM69" i="195"/>
  <c r="AN69" i="195"/>
  <c r="AP69" i="195" s="1"/>
  <c r="AX69" i="195"/>
  <c r="AY69" i="195" s="1"/>
  <c r="BA69" i="72" s="1"/>
  <c r="AM69" i="193"/>
  <c r="AX69" i="193" s="1"/>
  <c r="AY69" i="193" s="1"/>
  <c r="AY69" i="72" s="1"/>
  <c r="AM69" i="220"/>
  <c r="AX69" i="220"/>
  <c r="AY69" i="220" s="1"/>
  <c r="AT69" i="72" s="1"/>
  <c r="AM68" i="246"/>
  <c r="AX68" i="246" s="1"/>
  <c r="AY68" i="246" s="1"/>
  <c r="BX68" i="72" s="1"/>
  <c r="AM68" i="190"/>
  <c r="AM67" i="247"/>
  <c r="AX67" i="247" s="1"/>
  <c r="AY67" i="247" s="1"/>
  <c r="BZ67" i="72" s="1"/>
  <c r="AM67" i="244"/>
  <c r="AX67" i="244" s="1"/>
  <c r="AY67" i="244" s="1"/>
  <c r="BW67" i="72" s="1"/>
  <c r="AM67" i="203"/>
  <c r="AX67" i="203" s="1"/>
  <c r="AY67" i="203" s="1"/>
  <c r="BG67" i="72" s="1"/>
  <c r="AM67" i="199"/>
  <c r="AX67" i="199" s="1"/>
  <c r="AY67" i="199" s="1"/>
  <c r="BC67" i="72" s="1"/>
  <c r="AM67" i="193"/>
  <c r="AX67" i="193"/>
  <c r="AY67" i="193" s="1"/>
  <c r="AY67" i="72" s="1"/>
  <c r="AM66" i="246"/>
  <c r="AX66" i="246" s="1"/>
  <c r="AY66" i="246" s="1"/>
  <c r="BX66" i="72" s="1"/>
  <c r="AM66" i="201"/>
  <c r="AX66" i="201" s="1"/>
  <c r="AY66" i="201" s="1"/>
  <c r="BE66" i="72" s="1"/>
  <c r="AM66" i="191"/>
  <c r="AX66" i="191" s="1"/>
  <c r="AY66" i="191" s="1"/>
  <c r="AW66" i="72" s="1"/>
  <c r="AM65" i="247"/>
  <c r="AX65" i="247" s="1"/>
  <c r="AY65" i="247" s="1"/>
  <c r="BZ65" i="72" s="1"/>
  <c r="AM65" i="225"/>
  <c r="AM61" i="209"/>
  <c r="AX61" i="209" s="1"/>
  <c r="AY61" i="209" s="1"/>
  <c r="BM61" i="72" s="1"/>
  <c r="AM61" i="205"/>
  <c r="AX61" i="205" s="1"/>
  <c r="AY61" i="205" s="1"/>
  <c r="BI61" i="72" s="1"/>
  <c r="AM61" i="192"/>
  <c r="AX61" i="192" s="1"/>
  <c r="AY61" i="192" s="1"/>
  <c r="AX61" i="72" s="1"/>
  <c r="AN61" i="211"/>
  <c r="AY61" i="211" s="1"/>
  <c r="AZ61" i="211" s="1"/>
  <c r="CA61" i="72" s="1"/>
  <c r="AM59" i="203"/>
  <c r="AX59" i="203" s="1"/>
  <c r="AY59" i="203" s="1"/>
  <c r="BG59" i="72" s="1"/>
  <c r="AM58" i="191"/>
  <c r="AX58" i="191" s="1"/>
  <c r="AY58" i="191" s="1"/>
  <c r="AW58" i="72" s="1"/>
  <c r="AM57" i="247"/>
  <c r="AX57" i="247" s="1"/>
  <c r="AY57" i="247" s="1"/>
  <c r="BZ57" i="72" s="1"/>
  <c r="AM57" i="244"/>
  <c r="AX57" i="244" s="1"/>
  <c r="AY57" i="244" s="1"/>
  <c r="BW57" i="72" s="1"/>
  <c r="AM57" i="225"/>
  <c r="AX57" i="225" s="1"/>
  <c r="AY57" i="225" s="1"/>
  <c r="BO57" i="72"/>
  <c r="AM56" i="220"/>
  <c r="AX56" i="220" s="1"/>
  <c r="AY56" i="220" s="1"/>
  <c r="AT56" i="72"/>
  <c r="AM55" i="246"/>
  <c r="AM53" i="244"/>
  <c r="AX53" i="244"/>
  <c r="AY53" i="244" s="1"/>
  <c r="BW53" i="72" s="1"/>
  <c r="AM53" i="209"/>
  <c r="AX53" i="209" s="1"/>
  <c r="AY53" i="209" s="1"/>
  <c r="BM53" i="72" s="1"/>
  <c r="AM58" i="200"/>
  <c r="AX58" i="200"/>
  <c r="AY58" i="200" s="1"/>
  <c r="BD58" i="72" s="1"/>
  <c r="AM58" i="193"/>
  <c r="AX58" i="193" s="1"/>
  <c r="AY58" i="193" s="1"/>
  <c r="AY58" i="72" s="1"/>
  <c r="AM58" i="113"/>
  <c r="AX58" i="113"/>
  <c r="AY58" i="113" s="1"/>
  <c r="AS58" i="72" s="1"/>
  <c r="AM57" i="248"/>
  <c r="AX57" i="248"/>
  <c r="AY57" i="248" s="1"/>
  <c r="BY57" i="72" s="1"/>
  <c r="AM57" i="202"/>
  <c r="AX57" i="202" s="1"/>
  <c r="AY57" i="202" s="1"/>
  <c r="BF57" i="72" s="1"/>
  <c r="AM57" i="192"/>
  <c r="AX57" i="192" s="1"/>
  <c r="AY57" i="192"/>
  <c r="AX57" i="72" s="1"/>
  <c r="AM57" i="113"/>
  <c r="AX57" i="113"/>
  <c r="AY57" i="113" s="1"/>
  <c r="AS57" i="72" s="1"/>
  <c r="AM56" i="243"/>
  <c r="AX56" i="243"/>
  <c r="AY56" i="243" s="1"/>
  <c r="BV56" i="72" s="1"/>
  <c r="AM55" i="225"/>
  <c r="AX55" i="225" s="1"/>
  <c r="AY55" i="225" s="1"/>
  <c r="BO55" i="72" s="1"/>
  <c r="AN55" i="225"/>
  <c r="AP55" i="225" s="1"/>
  <c r="AM55" i="209"/>
  <c r="AX55" i="209" s="1"/>
  <c r="AY55" i="209" s="1"/>
  <c r="BM55" i="72" s="1"/>
  <c r="AM55" i="202"/>
  <c r="AX55" i="202" s="1"/>
  <c r="AY55" i="202" s="1"/>
  <c r="BF55" i="72"/>
  <c r="AM53" i="194"/>
  <c r="AX53" i="194" s="1"/>
  <c r="AY53" i="194" s="1"/>
  <c r="AZ53" i="72" s="1"/>
  <c r="AM53" i="192"/>
  <c r="AX53" i="192" s="1"/>
  <c r="AY53" i="192" s="1"/>
  <c r="AX53" i="72" s="1"/>
  <c r="AM58" i="190"/>
  <c r="AX58" i="190" s="1"/>
  <c r="AY58" i="190" s="1"/>
  <c r="AV58" i="72" s="1"/>
  <c r="AM56" i="224"/>
  <c r="AX56" i="224" s="1"/>
  <c r="AY56" i="224" s="1"/>
  <c r="BN56" i="72" s="1"/>
  <c r="AM56" i="113"/>
  <c r="AX56" i="113" s="1"/>
  <c r="AY56" i="113" s="1"/>
  <c r="AS56" i="72" s="1"/>
  <c r="AM55" i="243"/>
  <c r="AX55" i="243" s="1"/>
  <c r="AY55" i="243" s="1"/>
  <c r="BV55" i="72" s="1"/>
  <c r="AM55" i="208"/>
  <c r="AX55" i="208" s="1"/>
  <c r="AY55" i="208" s="1"/>
  <c r="BL55" i="72" s="1"/>
  <c r="AM55" i="191"/>
  <c r="AX55" i="191" s="1"/>
  <c r="AY55" i="191" s="1"/>
  <c r="AW55" i="72"/>
  <c r="AM55" i="113"/>
  <c r="AX55" i="113" s="1"/>
  <c r="AY55" i="113" s="1"/>
  <c r="AS55" i="72" s="1"/>
  <c r="AM53" i="224"/>
  <c r="AX53" i="224" s="1"/>
  <c r="AY53" i="224" s="1"/>
  <c r="BN53" i="72" s="1"/>
  <c r="AM53" i="189"/>
  <c r="AX53" i="189" s="1"/>
  <c r="AY53" i="189" s="1"/>
  <c r="AU53" i="72" s="1"/>
  <c r="AM58" i="204"/>
  <c r="AX58" i="204" s="1"/>
  <c r="AY58" i="204" s="1"/>
  <c r="BH58" i="72"/>
  <c r="AM58" i="201"/>
  <c r="AX58" i="201" s="1"/>
  <c r="AY58" i="201" s="1"/>
  <c r="BE58" i="72" s="1"/>
  <c r="AN58" i="212"/>
  <c r="AY58" i="212" s="1"/>
  <c r="AZ58" i="212" s="1"/>
  <c r="CB58" i="72" s="1"/>
  <c r="AM57" i="246"/>
  <c r="AX57" i="246" s="1"/>
  <c r="AY57" i="246" s="1"/>
  <c r="BX57" i="72" s="1"/>
  <c r="AM55" i="242"/>
  <c r="AX55" i="242" s="1"/>
  <c r="AY55" i="242" s="1"/>
  <c r="BU55" i="72" s="1"/>
  <c r="AM55" i="224"/>
  <c r="AX55" i="224" s="1"/>
  <c r="AY55" i="224" s="1"/>
  <c r="BN55" i="72" s="1"/>
  <c r="AM55" i="199"/>
  <c r="AX55" i="199" s="1"/>
  <c r="AY55" i="199" s="1"/>
  <c r="BC55" i="72"/>
  <c r="AM53" i="246"/>
  <c r="AX53" i="246" s="1"/>
  <c r="AY53" i="246" s="1"/>
  <c r="BX53" i="72" s="1"/>
  <c r="AM53" i="201"/>
  <c r="AX53" i="201" s="1"/>
  <c r="AY53" i="201" s="1"/>
  <c r="BE53" i="72"/>
  <c r="AM53" i="193"/>
  <c r="AX53" i="193" s="1"/>
  <c r="AY53" i="193" s="1"/>
  <c r="AY53" i="72"/>
  <c r="AM51" i="242"/>
  <c r="AX51" i="242" s="1"/>
  <c r="AY51" i="242" s="1"/>
  <c r="BU51" i="72" s="1"/>
  <c r="AM51" i="224"/>
  <c r="AX51" i="224" s="1"/>
  <c r="AY51" i="224" s="1"/>
  <c r="BN51" i="72" s="1"/>
  <c r="AM51" i="207"/>
  <c r="AX51" i="207" s="1"/>
  <c r="AY51" i="207" s="1"/>
  <c r="BK51" i="72"/>
  <c r="AM51" i="199"/>
  <c r="AX51" i="199" s="1"/>
  <c r="AY51" i="199" s="1"/>
  <c r="BC51" i="72" s="1"/>
  <c r="AM51" i="195"/>
  <c r="AX51" i="195" s="1"/>
  <c r="AY51" i="195" s="1"/>
  <c r="BA51" i="72" s="1"/>
  <c r="AM51" i="220"/>
  <c r="AX51" i="220" s="1"/>
  <c r="AY51" i="220" s="1"/>
  <c r="AT51" i="72"/>
  <c r="AM50" i="242"/>
  <c r="AX50" i="242" s="1"/>
  <c r="AY50" i="242" s="1"/>
  <c r="BU50" i="72" s="1"/>
  <c r="AM50" i="224"/>
  <c r="AX50" i="224" s="1"/>
  <c r="AY50" i="224" s="1"/>
  <c r="BN50" i="72" s="1"/>
  <c r="AM50" i="200"/>
  <c r="AX50" i="200" s="1"/>
  <c r="AY50" i="200" s="1"/>
  <c r="BD50" i="72" s="1"/>
  <c r="AM49" i="246"/>
  <c r="AX49" i="246" s="1"/>
  <c r="AY49" i="246" s="1"/>
  <c r="BX49" i="72" s="1"/>
  <c r="AM48" i="208"/>
  <c r="AX48" i="208" s="1"/>
  <c r="AY48" i="208" s="1"/>
  <c r="BL48" i="72" s="1"/>
  <c r="AM48" i="113"/>
  <c r="AX48" i="113" s="1"/>
  <c r="AY48" i="113" s="1"/>
  <c r="AS48" i="72" s="1"/>
  <c r="AM46" i="248"/>
  <c r="AX46" i="248" s="1"/>
  <c r="AY46" i="248" s="1"/>
  <c r="BY46" i="72" s="1"/>
  <c r="AM46" i="191"/>
  <c r="AX46" i="191" s="1"/>
  <c r="AY46" i="191" s="1"/>
  <c r="AW46" i="72" s="1"/>
  <c r="AM46" i="189"/>
  <c r="AX46" i="189" s="1"/>
  <c r="AY46" i="189" s="1"/>
  <c r="AU46" i="72" s="1"/>
  <c r="AM49" i="247"/>
  <c r="AX49" i="247"/>
  <c r="AY49" i="247" s="1"/>
  <c r="BZ49" i="72" s="1"/>
  <c r="AM49" i="225"/>
  <c r="AX49" i="225" s="1"/>
  <c r="AY49" i="225" s="1"/>
  <c r="BO49" i="72" s="1"/>
  <c r="AM49" i="199"/>
  <c r="AX49" i="199" s="1"/>
  <c r="AY49" i="199" s="1"/>
  <c r="BC49" i="72"/>
  <c r="AN49" i="199"/>
  <c r="AP49" i="199" s="1"/>
  <c r="AM49" i="195"/>
  <c r="AX49" i="195" s="1"/>
  <c r="AY49" i="195"/>
  <c r="BA49" i="72" s="1"/>
  <c r="AM49" i="193"/>
  <c r="AX49" i="193"/>
  <c r="AY49" i="193" s="1"/>
  <c r="AY49" i="72" s="1"/>
  <c r="AM49" i="220"/>
  <c r="AX49" i="220" s="1"/>
  <c r="AY49" i="220" s="1"/>
  <c r="AT49" i="72" s="1"/>
  <c r="AM48" i="242"/>
  <c r="AM48" i="207"/>
  <c r="AX48" i="207"/>
  <c r="AY48" i="207" s="1"/>
  <c r="BK48" i="72" s="1"/>
  <c r="AM48" i="201"/>
  <c r="AX48" i="201"/>
  <c r="AY48" i="201" s="1"/>
  <c r="BE48" i="72" s="1"/>
  <c r="AM48" i="199"/>
  <c r="AX48" i="199"/>
  <c r="AY48" i="199" s="1"/>
  <c r="BC48" i="72" s="1"/>
  <c r="AM48" i="191"/>
  <c r="AM46" i="207"/>
  <c r="AX46" i="207" s="1"/>
  <c r="AY46" i="207" s="1"/>
  <c r="BK46" i="72" s="1"/>
  <c r="AM51" i="247"/>
  <c r="AX51" i="247" s="1"/>
  <c r="AY51" i="247" s="1"/>
  <c r="BZ51" i="72"/>
  <c r="AM51" i="225"/>
  <c r="AX51" i="225" s="1"/>
  <c r="AY51" i="225" s="1"/>
  <c r="BO51" i="72"/>
  <c r="AM51" i="196"/>
  <c r="AX51" i="196" s="1"/>
  <c r="AY51" i="196" s="1"/>
  <c r="BB51" i="72" s="1"/>
  <c r="AM51" i="192"/>
  <c r="AX51" i="192" s="1"/>
  <c r="AY51" i="192" s="1"/>
  <c r="AX51" i="72" s="1"/>
  <c r="AM50" i="244"/>
  <c r="AX50" i="244" s="1"/>
  <c r="AY50" i="244" s="1"/>
  <c r="BW50" i="72" s="1"/>
  <c r="AM50" i="201"/>
  <c r="AX50" i="201" s="1"/>
  <c r="AY50" i="201" s="1"/>
  <c r="BE50" i="72"/>
  <c r="AM50" i="195"/>
  <c r="AX50" i="195" s="1"/>
  <c r="AY50" i="195" s="1"/>
  <c r="BA50" i="72" s="1"/>
  <c r="AM49" i="248"/>
  <c r="AX49" i="248" s="1"/>
  <c r="AY49" i="248" s="1"/>
  <c r="BY49" i="72" s="1"/>
  <c r="AM49" i="209"/>
  <c r="AX49" i="209" s="1"/>
  <c r="AY49" i="209" s="1"/>
  <c r="BM49" i="72" s="1"/>
  <c r="AM49" i="190"/>
  <c r="AX49" i="190" s="1"/>
  <c r="AY49" i="190"/>
  <c r="AV49" i="72" s="1"/>
  <c r="AM46" i="206"/>
  <c r="AN46" i="206" s="1"/>
  <c r="AP46" i="206" s="1"/>
  <c r="AX46" i="206"/>
  <c r="AY46" i="206" s="1"/>
  <c r="BJ46" i="72" s="1"/>
  <c r="AM46" i="203"/>
  <c r="AX46" i="203" s="1"/>
  <c r="AY46" i="203"/>
  <c r="BG46" i="72" s="1"/>
  <c r="AN46" i="212"/>
  <c r="AY46" i="212" s="1"/>
  <c r="AZ46" i="212" s="1"/>
  <c r="CB46" i="72" s="1"/>
  <c r="AM50" i="248"/>
  <c r="AX50" i="248" s="1"/>
  <c r="AY50" i="248" s="1"/>
  <c r="BY50" i="72" s="1"/>
  <c r="AM50" i="190"/>
  <c r="AX50" i="190" s="1"/>
  <c r="AY50" i="190"/>
  <c r="AV50" i="72" s="1"/>
  <c r="AM49" i="202"/>
  <c r="AX49" i="202" s="1"/>
  <c r="AY49" i="202" s="1"/>
  <c r="BF49" i="72" s="1"/>
  <c r="AM49" i="200"/>
  <c r="AX49" i="200" s="1"/>
  <c r="AY49" i="200" s="1"/>
  <c r="BD49" i="72" s="1"/>
  <c r="AM49" i="194"/>
  <c r="AX49" i="194" s="1"/>
  <c r="AY49" i="194"/>
  <c r="AZ49" i="72" s="1"/>
  <c r="AM48" i="248"/>
  <c r="AX48" i="248" s="1"/>
  <c r="AY48" i="248"/>
  <c r="BY48" i="72" s="1"/>
  <c r="AM48" i="225"/>
  <c r="AX48" i="225" s="1"/>
  <c r="AY48" i="225" s="1"/>
  <c r="BO48" i="72" s="1"/>
  <c r="AM48" i="202"/>
  <c r="AM47" i="205"/>
  <c r="AX47" i="205"/>
  <c r="AY47" i="205" s="1"/>
  <c r="BI47" i="72" s="1"/>
  <c r="AM50" i="220"/>
  <c r="AX50" i="220"/>
  <c r="AY50" i="220" s="1"/>
  <c r="AT50" i="72" s="1"/>
  <c r="AM49" i="224"/>
  <c r="AX49" i="224"/>
  <c r="AY49" i="224" s="1"/>
  <c r="BN49" i="72" s="1"/>
  <c r="AM49" i="239"/>
  <c r="AX49" i="239"/>
  <c r="AY49" i="239" s="1"/>
  <c r="BT49" i="72" s="1"/>
  <c r="AM45" i="239"/>
  <c r="AX45" i="239"/>
  <c r="AY45" i="239" s="1"/>
  <c r="BT45" i="72" s="1"/>
  <c r="AM43" i="206"/>
  <c r="AX43" i="206"/>
  <c r="AY43" i="206" s="1"/>
  <c r="BJ43" i="72" s="1"/>
  <c r="AM40" i="208"/>
  <c r="AX40" i="208"/>
  <c r="AY40" i="208" s="1"/>
  <c r="BL40" i="72" s="1"/>
  <c r="AM40" i="196"/>
  <c r="AX40" i="196"/>
  <c r="AY40" i="196" s="1"/>
  <c r="BB40" i="72" s="1"/>
  <c r="AM40" i="194"/>
  <c r="AX40" i="194"/>
  <c r="AY40" i="194" s="1"/>
  <c r="AZ40" i="72" s="1"/>
  <c r="AN40" i="194"/>
  <c r="AP40" i="194"/>
  <c r="AM39" i="202"/>
  <c r="AX39" i="202" s="1"/>
  <c r="AY39" i="202"/>
  <c r="BF39" i="72" s="1"/>
  <c r="AM39" i="192"/>
  <c r="AX39" i="192" s="1"/>
  <c r="AY39" i="192" s="1"/>
  <c r="AX39" i="72" s="1"/>
  <c r="AM39" i="113"/>
  <c r="AX39" i="113" s="1"/>
  <c r="AY39" i="113" s="1"/>
  <c r="AS39" i="72" s="1"/>
  <c r="AM37" i="206"/>
  <c r="AX37" i="206" s="1"/>
  <c r="AY37" i="206"/>
  <c r="BJ37" i="72" s="1"/>
  <c r="AM37" i="189"/>
  <c r="AX37" i="189" s="1"/>
  <c r="AY37" i="189" s="1"/>
  <c r="AU37" i="72"/>
  <c r="AM44" i="206"/>
  <c r="AX44" i="206" s="1"/>
  <c r="AY44" i="206"/>
  <c r="BJ44" i="72" s="1"/>
  <c r="AM43" i="244"/>
  <c r="AX43" i="244" s="1"/>
  <c r="AY43" i="244" s="1"/>
  <c r="BW43" i="72" s="1"/>
  <c r="AM43" i="196"/>
  <c r="AX43" i="196" s="1"/>
  <c r="AY43" i="196"/>
  <c r="BB43" i="72" s="1"/>
  <c r="AN43" i="196"/>
  <c r="AP43" i="196" s="1"/>
  <c r="AM41" i="242"/>
  <c r="AX41" i="242" s="1"/>
  <c r="AY41" i="242" s="1"/>
  <c r="BU41" i="72" s="1"/>
  <c r="AM41" i="201"/>
  <c r="AX41" i="201" s="1"/>
  <c r="AY41" i="201" s="1"/>
  <c r="BE41" i="72" s="1"/>
  <c r="AM41" i="195"/>
  <c r="AX41" i="195" s="1"/>
  <c r="AY41" i="195" s="1"/>
  <c r="BA41" i="72" s="1"/>
  <c r="AM41" i="220"/>
  <c r="AX41" i="220" s="1"/>
  <c r="AY41" i="220" s="1"/>
  <c r="AT41" i="72" s="1"/>
  <c r="AM40" i="204"/>
  <c r="AX40" i="204" s="1"/>
  <c r="AY40" i="204" s="1"/>
  <c r="BH40" i="72" s="1"/>
  <c r="AM39" i="248"/>
  <c r="AX39" i="248" s="1"/>
  <c r="AY39" i="248" s="1"/>
  <c r="BY39" i="72" s="1"/>
  <c r="AM39" i="208"/>
  <c r="AX39" i="208" s="1"/>
  <c r="AY39" i="208" s="1"/>
  <c r="BL39" i="72" s="1"/>
  <c r="AM39" i="189"/>
  <c r="AX39" i="189" s="1"/>
  <c r="AY39" i="189" s="1"/>
  <c r="AU39" i="72" s="1"/>
  <c r="AM38" i="205"/>
  <c r="AX38" i="205" s="1"/>
  <c r="AY38" i="205" s="1"/>
  <c r="BI38" i="72" s="1"/>
  <c r="AM38" i="192"/>
  <c r="AM38" i="113"/>
  <c r="AX38" i="113" s="1"/>
  <c r="AY38" i="113" s="1"/>
  <c r="AS38" i="72" s="1"/>
  <c r="AM37" i="244"/>
  <c r="AX37" i="244" s="1"/>
  <c r="AY37" i="244" s="1"/>
  <c r="BW37" i="72" s="1"/>
  <c r="AM37" i="209"/>
  <c r="AX37" i="209" s="1"/>
  <c r="AY37" i="209" s="1"/>
  <c r="BM37" i="72" s="1"/>
  <c r="AM37" i="200"/>
  <c r="AX37" i="200" s="1"/>
  <c r="AY37" i="200" s="1"/>
  <c r="BD37" i="72" s="1"/>
  <c r="AM44" i="205"/>
  <c r="AX44" i="205" s="1"/>
  <c r="AY44" i="205" s="1"/>
  <c r="BI44" i="72" s="1"/>
  <c r="AM43" i="243"/>
  <c r="AX43" i="243" s="1"/>
  <c r="AY43" i="243" s="1"/>
  <c r="BV43" i="72" s="1"/>
  <c r="AM43" i="208"/>
  <c r="AX43" i="208" s="1"/>
  <c r="AY43" i="208" s="1"/>
  <c r="BL43" i="72" s="1"/>
  <c r="AM43" i="189"/>
  <c r="AX43" i="189" s="1"/>
  <c r="AY43" i="189" s="1"/>
  <c r="AU43" i="72" s="1"/>
  <c r="AM41" i="246"/>
  <c r="AX41" i="246" s="1"/>
  <c r="AY41" i="246" s="1"/>
  <c r="BX41" i="72" s="1"/>
  <c r="AM41" i="206"/>
  <c r="AX41" i="206" s="1"/>
  <c r="AY41" i="206" s="1"/>
  <c r="BJ41" i="72" s="1"/>
  <c r="AM39" i="224"/>
  <c r="AX39" i="224" s="1"/>
  <c r="AY39" i="224" s="1"/>
  <c r="BN39" i="72" s="1"/>
  <c r="AM39" i="201"/>
  <c r="AX39" i="201" s="1"/>
  <c r="AY39" i="201" s="1"/>
  <c r="BE39" i="72" s="1"/>
  <c r="AM39" i="220"/>
  <c r="AX39" i="220" s="1"/>
  <c r="AY39" i="220" s="1"/>
  <c r="AT39" i="72" s="1"/>
  <c r="AM43" i="242"/>
  <c r="AX43" i="242" s="1"/>
  <c r="AY43" i="242" s="1"/>
  <c r="BU43" i="72" s="1"/>
  <c r="AM43" i="224"/>
  <c r="AX43" i="224" s="1"/>
  <c r="AY43" i="224" s="1"/>
  <c r="BN43" i="72" s="1"/>
  <c r="AM43" i="207"/>
  <c r="AX43" i="207" s="1"/>
  <c r="AY43" i="207"/>
  <c r="BK43" i="72" s="1"/>
  <c r="AM43" i="204"/>
  <c r="AX43" i="204" s="1"/>
  <c r="AY43" i="204" s="1"/>
  <c r="BH43" i="72" s="1"/>
  <c r="AM43" i="199"/>
  <c r="AX43" i="199" s="1"/>
  <c r="AY43" i="199"/>
  <c r="BC43" i="72" s="1"/>
  <c r="AM43" i="195"/>
  <c r="AX43" i="195" s="1"/>
  <c r="AY43" i="195" s="1"/>
  <c r="BA43" i="72" s="1"/>
  <c r="AM43" i="220"/>
  <c r="AX43" i="220" s="1"/>
  <c r="AY43" i="220"/>
  <c r="AT43" i="72" s="1"/>
  <c r="AN43" i="212"/>
  <c r="AY43" i="212" s="1"/>
  <c r="AZ43" i="212" s="1"/>
  <c r="CB43" i="72" s="1"/>
  <c r="AM41" i="244"/>
  <c r="AX41" i="244" s="1"/>
  <c r="AY41" i="244"/>
  <c r="BW41" i="72" s="1"/>
  <c r="AM41" i="192"/>
  <c r="AX41" i="192" s="1"/>
  <c r="AY41" i="192" s="1"/>
  <c r="AX41" i="72" s="1"/>
  <c r="AM40" i="209"/>
  <c r="AX40" i="209" s="1"/>
  <c r="AY40" i="209" s="1"/>
  <c r="BM40" i="72" s="1"/>
  <c r="AM40" i="205"/>
  <c r="AX40" i="205" s="1"/>
  <c r="AY40" i="205"/>
  <c r="BI40" i="72" s="1"/>
  <c r="AM39" i="190"/>
  <c r="AX39" i="190" s="1"/>
  <c r="AY39" i="190" s="1"/>
  <c r="AV39" i="72"/>
  <c r="AM38" i="248"/>
  <c r="AX38" i="248" s="1"/>
  <c r="AY38" i="248"/>
  <c r="BY38" i="72" s="1"/>
  <c r="AM38" i="243"/>
  <c r="AM38" i="201"/>
  <c r="AX38" i="201" s="1"/>
  <c r="AY38" i="201"/>
  <c r="BE38" i="72" s="1"/>
  <c r="AM37" i="207"/>
  <c r="AX37" i="207" s="1"/>
  <c r="AY37" i="207"/>
  <c r="BK37" i="72" s="1"/>
  <c r="AM40" i="232"/>
  <c r="AX40" i="232" s="1"/>
  <c r="AY40" i="232"/>
  <c r="BS40" i="72" s="1"/>
  <c r="AM39" i="232"/>
  <c r="AX39" i="232" s="1"/>
  <c r="AY39" i="232" s="1"/>
  <c r="BS39" i="72" s="1"/>
  <c r="AM38" i="207"/>
  <c r="AX38" i="207" s="1"/>
  <c r="AY38" i="207"/>
  <c r="BK38" i="72" s="1"/>
  <c r="AM38" i="232"/>
  <c r="AX38" i="232" s="1"/>
  <c r="AY38" i="232"/>
  <c r="BS38" i="72" s="1"/>
  <c r="AM34" i="191"/>
  <c r="AX34" i="191" s="1"/>
  <c r="AY34" i="191" s="1"/>
  <c r="AW34" i="72" s="1"/>
  <c r="AM33" i="208"/>
  <c r="AX33" i="208" s="1"/>
  <c r="AY33" i="208" s="1"/>
  <c r="BL33" i="72" s="1"/>
  <c r="AM33" i="220"/>
  <c r="AX33" i="220" s="1"/>
  <c r="AY33" i="220" s="1"/>
  <c r="AT33" i="72" s="1"/>
  <c r="AM32" i="203"/>
  <c r="AM32" i="247"/>
  <c r="AX32" i="247" s="1"/>
  <c r="AY32" i="247" s="1"/>
  <c r="BZ32" i="72" s="1"/>
  <c r="AM32" i="225"/>
  <c r="AX32" i="225" s="1"/>
  <c r="AY32" i="225" s="1"/>
  <c r="BO32" i="72" s="1"/>
  <c r="AM32" i="209"/>
  <c r="AX32" i="209" s="1"/>
  <c r="AY32" i="209" s="1"/>
  <c r="BM32" i="72"/>
  <c r="AM32" i="202"/>
  <c r="AX32" i="202" s="1"/>
  <c r="AY32" i="202" s="1"/>
  <c r="BF32" i="72"/>
  <c r="AM35" i="224"/>
  <c r="AX35" i="224" s="1"/>
  <c r="AY35" i="224" s="1"/>
  <c r="BN35" i="72" s="1"/>
  <c r="AM35" i="207"/>
  <c r="AM35" i="201"/>
  <c r="AX35" i="201" s="1"/>
  <c r="AY35" i="201"/>
  <c r="BE35" i="72" s="1"/>
  <c r="AN35" i="212"/>
  <c r="AY35" i="212" s="1"/>
  <c r="AZ35" i="212" s="1"/>
  <c r="CB35" i="72" s="1"/>
  <c r="AM34" i="190"/>
  <c r="AX34" i="190"/>
  <c r="AY34" i="190" s="1"/>
  <c r="AV34" i="72" s="1"/>
  <c r="AM33" i="202"/>
  <c r="AX33" i="202" s="1"/>
  <c r="AY33" i="202" s="1"/>
  <c r="BF33" i="72" s="1"/>
  <c r="AM33" i="194"/>
  <c r="AM33" i="113"/>
  <c r="AX33" i="113" s="1"/>
  <c r="AY33" i="113" s="1"/>
  <c r="AS33" i="72" s="1"/>
  <c r="AM35" i="247"/>
  <c r="AX35" i="247"/>
  <c r="AY35" i="247" s="1"/>
  <c r="BZ35" i="72" s="1"/>
  <c r="AM34" i="196"/>
  <c r="AX34" i="196" s="1"/>
  <c r="AY34" i="196" s="1"/>
  <c r="BB34" i="72" s="1"/>
  <c r="AM33" i="244"/>
  <c r="AX33" i="244"/>
  <c r="AY33" i="244" s="1"/>
  <c r="BW33" i="72" s="1"/>
  <c r="AM33" i="225"/>
  <c r="AX33" i="225" s="1"/>
  <c r="AY33" i="225" s="1"/>
  <c r="BO33" i="72" s="1"/>
  <c r="AM32" i="224"/>
  <c r="AX32" i="224" s="1"/>
  <c r="AY32" i="224" s="1"/>
  <c r="BN32" i="72" s="1"/>
  <c r="AM32" i="207"/>
  <c r="AX32" i="207"/>
  <c r="AY32" i="207" s="1"/>
  <c r="BK32" i="72" s="1"/>
  <c r="AM32" i="199"/>
  <c r="AX32" i="199" s="1"/>
  <c r="AY32" i="199" s="1"/>
  <c r="BC32" i="72" s="1"/>
  <c r="AM32" i="195"/>
  <c r="AX32" i="195" s="1"/>
  <c r="AY32" i="195" s="1"/>
  <c r="BA32" i="72" s="1"/>
  <c r="AM32" i="193"/>
  <c r="AM34" i="113"/>
  <c r="AX34" i="113" s="1"/>
  <c r="AY34" i="113" s="1"/>
  <c r="AS34" i="72" s="1"/>
  <c r="AM34" i="232"/>
  <c r="AX34" i="232" s="1"/>
  <c r="AY34" i="232"/>
  <c r="BS34" i="72" s="1"/>
  <c r="AM33" i="206"/>
  <c r="AX33" i="206" s="1"/>
  <c r="AY33" i="206"/>
  <c r="BJ33" i="72" s="1"/>
  <c r="AM33" i="232"/>
  <c r="AX33" i="232" s="1"/>
  <c r="AY33" i="232" s="1"/>
  <c r="BS33" i="72" s="1"/>
  <c r="AM28" i="203"/>
  <c r="AX28" i="203" s="1"/>
  <c r="AY28" i="203" s="1"/>
  <c r="BG28" i="72" s="1"/>
  <c r="AM28" i="220"/>
  <c r="AX28" i="220" s="1"/>
  <c r="AY28" i="220" s="1"/>
  <c r="AT28" i="72"/>
  <c r="AM28" i="205"/>
  <c r="AX28" i="205"/>
  <c r="AY28" i="205" s="1"/>
  <c r="BI28" i="72" s="1"/>
  <c r="AM28" i="200"/>
  <c r="AX28" i="200"/>
  <c r="AY28" i="200" s="1"/>
  <c r="BD28" i="72" s="1"/>
  <c r="AM28" i="194"/>
  <c r="AX28" i="194"/>
  <c r="AY28" i="194" s="1"/>
  <c r="AZ28" i="72" s="1"/>
  <c r="AM26" i="200"/>
  <c r="AX26" i="200" s="1"/>
  <c r="AY26" i="200"/>
  <c r="BD26" i="72" s="1"/>
  <c r="AM28" i="242"/>
  <c r="AM28" i="224"/>
  <c r="AX28" i="224" s="1"/>
  <c r="AY28" i="224" s="1"/>
  <c r="BN28" i="72" s="1"/>
  <c r="AM28" i="199"/>
  <c r="AX28" i="199" s="1"/>
  <c r="AY28" i="199" s="1"/>
  <c r="BC28" i="72" s="1"/>
  <c r="AM28" i="193"/>
  <c r="AM25" i="225"/>
  <c r="AX25" i="225" s="1"/>
  <c r="AY25" i="225" s="1"/>
  <c r="BO25" i="72" s="1"/>
  <c r="AM25" i="204"/>
  <c r="AX25" i="204" s="1"/>
  <c r="AY25" i="204" s="1"/>
  <c r="BH25" i="72"/>
  <c r="AM25" i="244"/>
  <c r="AX25" i="244" s="1"/>
  <c r="AY25" i="244" s="1"/>
  <c r="BW25" i="72" s="1"/>
  <c r="AN25" i="211"/>
  <c r="AY25" i="211" s="1"/>
  <c r="AZ25" i="211" s="1"/>
  <c r="CA25" i="72" s="1"/>
  <c r="AM24" i="246"/>
  <c r="AX24" i="246" s="1"/>
  <c r="AY24" i="246" s="1"/>
  <c r="BX24" i="72"/>
  <c r="AM24" i="243"/>
  <c r="AM23" i="224"/>
  <c r="AX23" i="224" s="1"/>
  <c r="AY23" i="224" s="1"/>
  <c r="BN23" i="72" s="1"/>
  <c r="AM22" i="191"/>
  <c r="AX22" i="191" s="1"/>
  <c r="AY22" i="191" s="1"/>
  <c r="AW22" i="72" s="1"/>
  <c r="AM21" i="194"/>
  <c r="AX21" i="194" s="1"/>
  <c r="AY21" i="194" s="1"/>
  <c r="AZ21" i="72" s="1"/>
  <c r="AM25" i="195"/>
  <c r="AM23" i="199"/>
  <c r="AM25" i="243"/>
  <c r="AM25" i="196"/>
  <c r="AX25" i="196" s="1"/>
  <c r="AY25" i="196" s="1"/>
  <c r="BB25" i="72" s="1"/>
  <c r="AM23" i="248"/>
  <c r="AX23" i="248" s="1"/>
  <c r="AY23" i="248" s="1"/>
  <c r="BY23" i="72" s="1"/>
  <c r="AM23" i="113"/>
  <c r="AX23" i="113" s="1"/>
  <c r="AY23" i="113" s="1"/>
  <c r="AS23" i="72" s="1"/>
  <c r="AM19" i="244"/>
  <c r="AX19" i="244" s="1"/>
  <c r="AY19" i="244" s="1"/>
  <c r="BW19" i="72" s="1"/>
  <c r="AM22" i="220"/>
  <c r="AX22" i="220" s="1"/>
  <c r="AY22" i="220" s="1"/>
  <c r="AT22" i="72" s="1"/>
  <c r="AM21" i="201"/>
  <c r="AX21" i="201" s="1"/>
  <c r="AY21" i="201" s="1"/>
  <c r="BE21" i="72" s="1"/>
  <c r="AN20" i="211"/>
  <c r="AY20" i="211" s="1"/>
  <c r="AZ20" i="211" s="1"/>
  <c r="CA20" i="72" s="1"/>
  <c r="AM19" i="248"/>
  <c r="AX19" i="248"/>
  <c r="AY19" i="248" s="1"/>
  <c r="BY19" i="72" s="1"/>
  <c r="AM19" i="232"/>
  <c r="AX19" i="232"/>
  <c r="AY19" i="232" s="1"/>
  <c r="BS19" i="72" s="1"/>
  <c r="AM16" i="194"/>
  <c r="AM19" i="194"/>
  <c r="AX19" i="194" s="1"/>
  <c r="AY19" i="194" s="1"/>
  <c r="AZ19" i="72" s="1"/>
  <c r="AM16" i="203"/>
  <c r="AX16" i="203" s="1"/>
  <c r="AY16" i="203" s="1"/>
  <c r="BG16" i="72" s="1"/>
  <c r="AM13" i="224"/>
  <c r="AX13" i="224" s="1"/>
  <c r="AY13" i="224" s="1"/>
  <c r="BN13" i="72" s="1"/>
  <c r="AN13" i="211"/>
  <c r="AM13" i="200"/>
  <c r="AX13" i="200"/>
  <c r="AY13" i="200" s="1"/>
  <c r="BD13" i="72" s="1"/>
  <c r="AM11" i="204"/>
  <c r="AX11" i="204" s="1"/>
  <c r="AY11" i="204" s="1"/>
  <c r="BH11" i="72" s="1"/>
  <c r="AM11" i="192"/>
  <c r="AX11" i="192" s="1"/>
  <c r="AY11" i="192" s="1"/>
  <c r="AX11" i="72" s="1"/>
  <c r="AM11" i="195"/>
  <c r="AX11" i="195" s="1"/>
  <c r="AY11" i="195" s="1"/>
  <c r="BA11" i="72" s="1"/>
  <c r="AM10" i="193"/>
  <c r="AN10" i="193" s="1"/>
  <c r="AM9" i="244"/>
  <c r="AX9" i="244" s="1"/>
  <c r="AY9" i="244" s="1"/>
  <c r="BW9" i="72" s="1"/>
  <c r="AM10" i="200"/>
  <c r="AX10" i="200"/>
  <c r="AY10" i="200" s="1"/>
  <c r="BD10" i="72" s="1"/>
  <c r="AM10" i="113"/>
  <c r="AM9" i="205"/>
  <c r="AN9" i="205"/>
  <c r="AP9" i="205" s="1"/>
  <c r="AM8" i="224"/>
  <c r="AN8" i="224" s="1"/>
  <c r="AP8" i="224" s="1"/>
  <c r="S20" i="223"/>
  <c r="R86" i="230"/>
  <c r="R88" i="230"/>
  <c r="W44" i="223"/>
  <c r="Y44" i="223"/>
  <c r="S44" i="223"/>
  <c r="AE76" i="33"/>
  <c r="AC76" i="220"/>
  <c r="AC76" i="247"/>
  <c r="AC76" i="244"/>
  <c r="AC76" i="202"/>
  <c r="AC76" i="248"/>
  <c r="AC76" i="246"/>
  <c r="AC76" i="224"/>
  <c r="AC76" i="206"/>
  <c r="AC76" i="207"/>
  <c r="AC76" i="205"/>
  <c r="AC76" i="230"/>
  <c r="AC76" i="229"/>
  <c r="AC76" i="203"/>
  <c r="AC76" i="243"/>
  <c r="AC76" i="242"/>
  <c r="AC76" i="191"/>
  <c r="W76" i="248"/>
  <c r="W84" i="248"/>
  <c r="X39" i="223"/>
  <c r="W76" i="189"/>
  <c r="W84" i="189"/>
  <c r="X9" i="223"/>
  <c r="W76" i="247"/>
  <c r="W84" i="247"/>
  <c r="X40" i="223"/>
  <c r="W76" i="225"/>
  <c r="W84" i="225"/>
  <c r="X38" i="223"/>
  <c r="W76" i="194"/>
  <c r="W84" i="194"/>
  <c r="X34" i="223"/>
  <c r="W76" i="246"/>
  <c r="W84" i="246"/>
  <c r="X36" i="223"/>
  <c r="W76" i="195"/>
  <c r="W84" i="195"/>
  <c r="X29" i="223"/>
  <c r="W76" i="193"/>
  <c r="W84" i="193"/>
  <c r="X35" i="223"/>
  <c r="W76" i="239"/>
  <c r="W84" i="239"/>
  <c r="X23" i="223"/>
  <c r="W76" i="208"/>
  <c r="W84" i="208"/>
  <c r="X30" i="223"/>
  <c r="W76" i="231"/>
  <c r="W84" i="231"/>
  <c r="X21" i="223"/>
  <c r="W76" i="205"/>
  <c r="W84" i="205"/>
  <c r="X26" i="223"/>
  <c r="W76" i="209"/>
  <c r="W84" i="209"/>
  <c r="X18" i="223"/>
  <c r="W76" i="200"/>
  <c r="W84" i="200"/>
  <c r="X25" i="223"/>
  <c r="W76" i="232"/>
  <c r="W84" i="232"/>
  <c r="X22" i="223"/>
  <c r="W76" i="229"/>
  <c r="W84" i="229"/>
  <c r="X19" i="223"/>
  <c r="W76" i="243"/>
  <c r="W84" i="243"/>
  <c r="X17" i="223"/>
  <c r="W76" i="230"/>
  <c r="W84" i="230"/>
  <c r="X20" i="223"/>
  <c r="W76" i="203"/>
  <c r="W84" i="203"/>
  <c r="X16" i="223"/>
  <c r="W76" i="242"/>
  <c r="W84" i="242"/>
  <c r="X14" i="223"/>
  <c r="W76" i="190"/>
  <c r="W84" i="190"/>
  <c r="X13" i="223"/>
  <c r="W76" i="191"/>
  <c r="W84" i="191"/>
  <c r="X12" i="223"/>
  <c r="AF42" i="215"/>
  <c r="AD42" i="215"/>
  <c r="AE42" i="215"/>
  <c r="AD42" i="213"/>
  <c r="AE42" i="213"/>
  <c r="AF42" i="213"/>
  <c r="AF15" i="213"/>
  <c r="AD15" i="213"/>
  <c r="AE15" i="213"/>
  <c r="AD23" i="214"/>
  <c r="AE23" i="214"/>
  <c r="AF23" i="214"/>
  <c r="AF7" i="219"/>
  <c r="AD7" i="219"/>
  <c r="AF42" i="216"/>
  <c r="AD42" i="216"/>
  <c r="AE42" i="216"/>
  <c r="AD42" i="214"/>
  <c r="AE42" i="214"/>
  <c r="AF42" i="214"/>
  <c r="AD15" i="219"/>
  <c r="AE15" i="219"/>
  <c r="AF15" i="219"/>
  <c r="AF23" i="180"/>
  <c r="AD23" i="180"/>
  <c r="AE23" i="180" s="1"/>
  <c r="AF42" i="180"/>
  <c r="AD42" i="180"/>
  <c r="AE42" i="180" s="1"/>
  <c r="AD42" i="219"/>
  <c r="AE42" i="219"/>
  <c r="AF42" i="219"/>
  <c r="AF15" i="214"/>
  <c r="AD15" i="214"/>
  <c r="AE15" i="214"/>
  <c r="AF15" i="216"/>
  <c r="AD15" i="216"/>
  <c r="AE15" i="216"/>
  <c r="AF23" i="213"/>
  <c r="AD23" i="213"/>
  <c r="AE23" i="213"/>
  <c r="AE7" i="217"/>
  <c r="AD42" i="217"/>
  <c r="AE42" i="217"/>
  <c r="AF42" i="217"/>
  <c r="AF15" i="215"/>
  <c r="AD15" i="215"/>
  <c r="AE15" i="215"/>
  <c r="AD15" i="217"/>
  <c r="AE15" i="217"/>
  <c r="AF15" i="217"/>
  <c r="AD23" i="216"/>
  <c r="AE23" i="216"/>
  <c r="AF23" i="216"/>
  <c r="Y73" i="219"/>
  <c r="Z73" i="219"/>
  <c r="AB73" i="219"/>
  <c r="Y73" i="214"/>
  <c r="Z73" i="214"/>
  <c r="AB73" i="214"/>
  <c r="Y8" i="217"/>
  <c r="Y10" i="217"/>
  <c r="Y17" i="217"/>
  <c r="Y20" i="217"/>
  <c r="Y27" i="217"/>
  <c r="Y33" i="217"/>
  <c r="Y34" i="217"/>
  <c r="Y37" i="217"/>
  <c r="Y49" i="217"/>
  <c r="Y50" i="217"/>
  <c r="Y51" i="217"/>
  <c r="Y58" i="217"/>
  <c r="Y60" i="217"/>
  <c r="Y68" i="217"/>
  <c r="Y71" i="217"/>
  <c r="Y72" i="217"/>
  <c r="Y73" i="217"/>
  <c r="Y75" i="217"/>
  <c r="Y76" i="217"/>
  <c r="Y83" i="217"/>
  <c r="Y12" i="221"/>
  <c r="Z8" i="217"/>
  <c r="Y58" i="215"/>
  <c r="Z58" i="215"/>
  <c r="AB58" i="215"/>
  <c r="Y58" i="180"/>
  <c r="Z58" i="180"/>
  <c r="AB58" i="180"/>
  <c r="Y60" i="214"/>
  <c r="Z60" i="214"/>
  <c r="AB60" i="214"/>
  <c r="Y60" i="213"/>
  <c r="Z60" i="213"/>
  <c r="AB60" i="213"/>
  <c r="Z68" i="217"/>
  <c r="AB68" i="217"/>
  <c r="Y68" i="216"/>
  <c r="Z68" i="216"/>
  <c r="AB68" i="216"/>
  <c r="Y51" i="180"/>
  <c r="Z51" i="180"/>
  <c r="AB51" i="180"/>
  <c r="Y33" i="213"/>
  <c r="Z33" i="213"/>
  <c r="AB33" i="213"/>
  <c r="Y33" i="215"/>
  <c r="Z33" i="215"/>
  <c r="AB33" i="215"/>
  <c r="Z72" i="217"/>
  <c r="AB72" i="217"/>
  <c r="Y72" i="215"/>
  <c r="Z72" i="215"/>
  <c r="AB72" i="215"/>
  <c r="Y20" i="180"/>
  <c r="Z20" i="180"/>
  <c r="AB20" i="180"/>
  <c r="Y20" i="214"/>
  <c r="Z20" i="214"/>
  <c r="AB20" i="214"/>
  <c r="Y49" i="213"/>
  <c r="Z49" i="213"/>
  <c r="AB49" i="213"/>
  <c r="Z37" i="217"/>
  <c r="AB37" i="217"/>
  <c r="Y37" i="216"/>
  <c r="Z37" i="216"/>
  <c r="AB37" i="216"/>
  <c r="Y27" i="219"/>
  <c r="Z27" i="219"/>
  <c r="AB27" i="219"/>
  <c r="Y27" i="214"/>
  <c r="Z27" i="214"/>
  <c r="AB27" i="214"/>
  <c r="Y10" i="219"/>
  <c r="Z10" i="219"/>
  <c r="AB10" i="219"/>
  <c r="Z10" i="217"/>
  <c r="AB10" i="217"/>
  <c r="Z50" i="217"/>
  <c r="AB50" i="217"/>
  <c r="Y34" i="213"/>
  <c r="Z34" i="213"/>
  <c r="AB34" i="213"/>
  <c r="Z34" i="217"/>
  <c r="AB34" i="217"/>
  <c r="Y17" i="219"/>
  <c r="Z17" i="219"/>
  <c r="AB17" i="219"/>
  <c r="Y17" i="216"/>
  <c r="Z17" i="216"/>
  <c r="AB17" i="216"/>
  <c r="Y75" i="213"/>
  <c r="Z75" i="213"/>
  <c r="AB75" i="213"/>
  <c r="AD7" i="180"/>
  <c r="AF57" i="213"/>
  <c r="AD57" i="213"/>
  <c r="AE57" i="213"/>
  <c r="AF63" i="219"/>
  <c r="AD63" i="219"/>
  <c r="AE63" i="219"/>
  <c r="AF63" i="214"/>
  <c r="AD63" i="214"/>
  <c r="AE63" i="214"/>
  <c r="AF47" i="214"/>
  <c r="AD47" i="214"/>
  <c r="AE47" i="214"/>
  <c r="AF47" i="213"/>
  <c r="AD47" i="213"/>
  <c r="AE47" i="213"/>
  <c r="AF47" i="217"/>
  <c r="AD47" i="217"/>
  <c r="AE47" i="217"/>
  <c r="AF47" i="219"/>
  <c r="AD47" i="219"/>
  <c r="AE47" i="219"/>
  <c r="AF47" i="180"/>
  <c r="AD47" i="180"/>
  <c r="AE47" i="180"/>
  <c r="AD64" i="219"/>
  <c r="AE64" i="219"/>
  <c r="AF64" i="219"/>
  <c r="AF63" i="216"/>
  <c r="AD63" i="216"/>
  <c r="AE63" i="216"/>
  <c r="AF57" i="216"/>
  <c r="AD57" i="216"/>
  <c r="AE57" i="216"/>
  <c r="AF25" i="180"/>
  <c r="AD25" i="180"/>
  <c r="AE25" i="180"/>
  <c r="AF64" i="180"/>
  <c r="AD64" i="180"/>
  <c r="AE64" i="180" s="1"/>
  <c r="AF74" i="213"/>
  <c r="AD74" i="213"/>
  <c r="AE74" i="213"/>
  <c r="Y73" i="213"/>
  <c r="Z73" i="213"/>
  <c r="AB73" i="213"/>
  <c r="Y8" i="216"/>
  <c r="Z8" i="216"/>
  <c r="Y8" i="180"/>
  <c r="Z8" i="180"/>
  <c r="Y58" i="219"/>
  <c r="Z58" i="219"/>
  <c r="AB58" i="219"/>
  <c r="Y58" i="213"/>
  <c r="Z58" i="213"/>
  <c r="AB58" i="213"/>
  <c r="Z60" i="217"/>
  <c r="AB60" i="217"/>
  <c r="Y60" i="219"/>
  <c r="Z60" i="219"/>
  <c r="AB60" i="219"/>
  <c r="Y68" i="214"/>
  <c r="Z68" i="214"/>
  <c r="AB68" i="214"/>
  <c r="Z51" i="217"/>
  <c r="AB51" i="217"/>
  <c r="Y51" i="215"/>
  <c r="Z51" i="215"/>
  <c r="AB51" i="215"/>
  <c r="Y33" i="214"/>
  <c r="Z33" i="214"/>
  <c r="AB33" i="214"/>
  <c r="Y33" i="216"/>
  <c r="Z33" i="216"/>
  <c r="AB33" i="216"/>
  <c r="Y72" i="214"/>
  <c r="Z72" i="214"/>
  <c r="AB72" i="214"/>
  <c r="Y72" i="216"/>
  <c r="Z72" i="216"/>
  <c r="AB72" i="216"/>
  <c r="Y20" i="215"/>
  <c r="Z20" i="215"/>
  <c r="AB20" i="215"/>
  <c r="Y49" i="216"/>
  <c r="Z49" i="216"/>
  <c r="AB49" i="216"/>
  <c r="Y49" i="215"/>
  <c r="Z49" i="215"/>
  <c r="AB49" i="215"/>
  <c r="Y37" i="180"/>
  <c r="Z37" i="180"/>
  <c r="AB37" i="180"/>
  <c r="Y37" i="214"/>
  <c r="Z37" i="214"/>
  <c r="AB37" i="214"/>
  <c r="Y27" i="216"/>
  <c r="Z27" i="216"/>
  <c r="AB27" i="216"/>
  <c r="Z27" i="217"/>
  <c r="AB27" i="217"/>
  <c r="Y10" i="180"/>
  <c r="Z10" i="180"/>
  <c r="AB10" i="180"/>
  <c r="Y50" i="215"/>
  <c r="Z50" i="215"/>
  <c r="AB50" i="215"/>
  <c r="Y50" i="180"/>
  <c r="Z50" i="180"/>
  <c r="AB50" i="180"/>
  <c r="Y34" i="215"/>
  <c r="Z34" i="215"/>
  <c r="AB34" i="215"/>
  <c r="Y34" i="216"/>
  <c r="Z34" i="216"/>
  <c r="AB34" i="216"/>
  <c r="Y17" i="180"/>
  <c r="Z17" i="180"/>
  <c r="AB17" i="180"/>
  <c r="Y17" i="214"/>
  <c r="Z17" i="214"/>
  <c r="AB17" i="214"/>
  <c r="Y75" i="180"/>
  <c r="Z75" i="180"/>
  <c r="AB75" i="180"/>
  <c r="Y73" i="216"/>
  <c r="Z73" i="216"/>
  <c r="AB73" i="216"/>
  <c r="Y73" i="215"/>
  <c r="Z73" i="215"/>
  <c r="AB73" i="215"/>
  <c r="Y8" i="219"/>
  <c r="Y8" i="215"/>
  <c r="Z8" i="215"/>
  <c r="Y58" i="214"/>
  <c r="Z58" i="214"/>
  <c r="AB58" i="214"/>
  <c r="Y58" i="216"/>
  <c r="Z58" i="216"/>
  <c r="AB58" i="216"/>
  <c r="Y60" i="215"/>
  <c r="Z60" i="215"/>
  <c r="AB60" i="215"/>
  <c r="Y68" i="215"/>
  <c r="Z68" i="215"/>
  <c r="AB68" i="215"/>
  <c r="Y68" i="213"/>
  <c r="Z68" i="213"/>
  <c r="AB68" i="213"/>
  <c r="Y51" i="213"/>
  <c r="Z51" i="213"/>
  <c r="AB51" i="213"/>
  <c r="Y51" i="216"/>
  <c r="Z51" i="216"/>
  <c r="AB51" i="216"/>
  <c r="Y33" i="180"/>
  <c r="Z33" i="180"/>
  <c r="AB33" i="180"/>
  <c r="Y33" i="219"/>
  <c r="Z33" i="219"/>
  <c r="AB33" i="219"/>
  <c r="Y72" i="219"/>
  <c r="Z72" i="219"/>
  <c r="AB72" i="219"/>
  <c r="Y20" i="219"/>
  <c r="Z20" i="219"/>
  <c r="AB20" i="219"/>
  <c r="Y20" i="213"/>
  <c r="Z20" i="213"/>
  <c r="AB20" i="213"/>
  <c r="Z49" i="217"/>
  <c r="AB49" i="217"/>
  <c r="Y49" i="219"/>
  <c r="Z49" i="219"/>
  <c r="AB49" i="219"/>
  <c r="Y37" i="213"/>
  <c r="Z37" i="213"/>
  <c r="AB37" i="213"/>
  <c r="Y37" i="215"/>
  <c r="Z37" i="215"/>
  <c r="AB37" i="215"/>
  <c r="Y27" i="213"/>
  <c r="Z27" i="213"/>
  <c r="AB27" i="213"/>
  <c r="Y10" i="216"/>
  <c r="Z10" i="216"/>
  <c r="AB10" i="216"/>
  <c r="Y10" i="214"/>
  <c r="Z10" i="214"/>
  <c r="AB10" i="214"/>
  <c r="Y50" i="213"/>
  <c r="Z50" i="213"/>
  <c r="AB50" i="213"/>
  <c r="Y50" i="214"/>
  <c r="Z50" i="214"/>
  <c r="AB50" i="214"/>
  <c r="Y34" i="219"/>
  <c r="Z34" i="219"/>
  <c r="AB34" i="219"/>
  <c r="Y34" i="214"/>
  <c r="Z34" i="214"/>
  <c r="AB34" i="214"/>
  <c r="Y17" i="215"/>
  <c r="Z17" i="215"/>
  <c r="AB17" i="215"/>
  <c r="Y75" i="215"/>
  <c r="Z75" i="215"/>
  <c r="AB75" i="215"/>
  <c r="Z75" i="217"/>
  <c r="AB75" i="217"/>
  <c r="Z73" i="217"/>
  <c r="AB73" i="217"/>
  <c r="Y73" i="180"/>
  <c r="Z73" i="180"/>
  <c r="AB73" i="180"/>
  <c r="Y8" i="213"/>
  <c r="Y10" i="213"/>
  <c r="Y17" i="213"/>
  <c r="Y28" i="213"/>
  <c r="Y53" i="213"/>
  <c r="Y72" i="213"/>
  <c r="Y76" i="213"/>
  <c r="Y83" i="213"/>
  <c r="Y8" i="221"/>
  <c r="Y8" i="214"/>
  <c r="Y39" i="214"/>
  <c r="Y49" i="214"/>
  <c r="Y51" i="214"/>
  <c r="Y56" i="214"/>
  <c r="Y61" i="214"/>
  <c r="Y76" i="214"/>
  <c r="Y83" i="214"/>
  <c r="Y9" i="221"/>
  <c r="Z8" i="214"/>
  <c r="Z58" i="217"/>
  <c r="AB58" i="217"/>
  <c r="Y60" i="180"/>
  <c r="Z60" i="180"/>
  <c r="AB60" i="180"/>
  <c r="Y60" i="216"/>
  <c r="Z60" i="216"/>
  <c r="AB60" i="216"/>
  <c r="Y68" i="180"/>
  <c r="Z68" i="180"/>
  <c r="AB68" i="180"/>
  <c r="Y68" i="219"/>
  <c r="Z68" i="219"/>
  <c r="AB68" i="219"/>
  <c r="Z51" i="214"/>
  <c r="AB51" i="214"/>
  <c r="Y51" i="219"/>
  <c r="Z51" i="219"/>
  <c r="AB51" i="219"/>
  <c r="Z33" i="217"/>
  <c r="AB33" i="217"/>
  <c r="Y72" i="180"/>
  <c r="Z72" i="180"/>
  <c r="AB72" i="180"/>
  <c r="Z72" i="213"/>
  <c r="AB72" i="213"/>
  <c r="Z20" i="217"/>
  <c r="AB20" i="217"/>
  <c r="Y20" i="216"/>
  <c r="Z20" i="216"/>
  <c r="AB20" i="216"/>
  <c r="Y49" i="180"/>
  <c r="Z49" i="180"/>
  <c r="AB49" i="180"/>
  <c r="Z49" i="214"/>
  <c r="AB49" i="214"/>
  <c r="Y37" i="219"/>
  <c r="Z37" i="219"/>
  <c r="AB37" i="219"/>
  <c r="Y27" i="215"/>
  <c r="Z27" i="215"/>
  <c r="AB27" i="215"/>
  <c r="Y27" i="180"/>
  <c r="Z27" i="180"/>
  <c r="AB27" i="180"/>
  <c r="Z10" i="213"/>
  <c r="AB10" i="213"/>
  <c r="Y10" i="215"/>
  <c r="Z10" i="215"/>
  <c r="AB10" i="215"/>
  <c r="Y50" i="219"/>
  <c r="Z50" i="219"/>
  <c r="AB50" i="219"/>
  <c r="Y50" i="216"/>
  <c r="Z50" i="216"/>
  <c r="AB50" i="216"/>
  <c r="Y34" i="180"/>
  <c r="Z34" i="180"/>
  <c r="AB34" i="180"/>
  <c r="Z17" i="217"/>
  <c r="AB17" i="217"/>
  <c r="Z17" i="213"/>
  <c r="AB17" i="213"/>
  <c r="Y75" i="219"/>
  <c r="Z75" i="219"/>
  <c r="AB75" i="219"/>
  <c r="Y43" i="219"/>
  <c r="Z43" i="219"/>
  <c r="AB43" i="219"/>
  <c r="Z39" i="214"/>
  <c r="AB39" i="214"/>
  <c r="Y69" i="219"/>
  <c r="Z69" i="219"/>
  <c r="AB69" i="219"/>
  <c r="Y48" i="219"/>
  <c r="Z48" i="219"/>
  <c r="AB48" i="219"/>
  <c r="Z56" i="214"/>
  <c r="AB56" i="214"/>
  <c r="Z75" i="216"/>
  <c r="AB75" i="216"/>
  <c r="Y43" i="215"/>
  <c r="Z43" i="215"/>
  <c r="AB43" i="215"/>
  <c r="Z28" i="180"/>
  <c r="AB28" i="180"/>
  <c r="Y39" i="216"/>
  <c r="Z39" i="216"/>
  <c r="AB39" i="216"/>
  <c r="Z18" i="214"/>
  <c r="AB18" i="214"/>
  <c r="Z61" i="214"/>
  <c r="AB61" i="214"/>
  <c r="Z16" i="214"/>
  <c r="AB16" i="214"/>
  <c r="Y16" i="219"/>
  <c r="Z16" i="219"/>
  <c r="AB16" i="219"/>
  <c r="Z53" i="214"/>
  <c r="AB53" i="214"/>
  <c r="Y56" i="216"/>
  <c r="Z56" i="216"/>
  <c r="AB56" i="216"/>
  <c r="Z11" i="214"/>
  <c r="AB11" i="214"/>
  <c r="Z71" i="217"/>
  <c r="AB71" i="217"/>
  <c r="Z75" i="214"/>
  <c r="AB75" i="214"/>
  <c r="Z28" i="216"/>
  <c r="AB28" i="216"/>
  <c r="Y28" i="215"/>
  <c r="Z28" i="215"/>
  <c r="AB28" i="215"/>
  <c r="Z18" i="217"/>
  <c r="AB18" i="217"/>
  <c r="Y61" i="216"/>
  <c r="Z61" i="216"/>
  <c r="AB61" i="216"/>
  <c r="Z69" i="213"/>
  <c r="AB69" i="213"/>
  <c r="Y16" i="216"/>
  <c r="Z16" i="216"/>
  <c r="AB16" i="216"/>
  <c r="Z48" i="217"/>
  <c r="AB48" i="217"/>
  <c r="Z53" i="213"/>
  <c r="AB53" i="213"/>
  <c r="Z11" i="219"/>
  <c r="AB11" i="219"/>
  <c r="Y11" i="180"/>
  <c r="Z11" i="180"/>
  <c r="AB11" i="180"/>
  <c r="Z28" i="213"/>
  <c r="AB28" i="213"/>
  <c r="Y18" i="180"/>
  <c r="Z18" i="180"/>
  <c r="AB18" i="180"/>
  <c r="Y69" i="216"/>
  <c r="Z69" i="216"/>
  <c r="AB69" i="216"/>
  <c r="Y53" i="180"/>
  <c r="Z53" i="180"/>
  <c r="AB53" i="180"/>
  <c r="Y11" i="215"/>
  <c r="Z11" i="215"/>
  <c r="AB11" i="215"/>
  <c r="T14" i="221"/>
  <c r="Z66" i="180"/>
  <c r="AB66" i="180"/>
  <c r="Z66" i="216"/>
  <c r="AB66" i="216"/>
  <c r="Z29" i="214"/>
  <c r="AB29" i="214"/>
  <c r="Z29" i="216"/>
  <c r="AB29" i="216"/>
  <c r="Z21" i="217"/>
  <c r="AB21" i="217"/>
  <c r="Z21" i="214"/>
  <c r="AB21" i="214"/>
  <c r="Z21" i="180"/>
  <c r="AB21" i="180"/>
  <c r="Z21" i="213"/>
  <c r="AB21" i="213"/>
  <c r="Z21" i="219"/>
  <c r="AB21" i="219"/>
  <c r="Z21" i="215"/>
  <c r="AB21" i="215"/>
  <c r="Z40" i="214"/>
  <c r="AB40" i="214"/>
  <c r="Z40" i="180"/>
  <c r="AB40" i="180"/>
  <c r="Z40" i="216"/>
  <c r="AB40" i="216"/>
  <c r="Z40" i="215"/>
  <c r="AB40" i="215"/>
  <c r="Z40" i="213"/>
  <c r="AB40" i="213"/>
  <c r="Z40" i="217"/>
  <c r="AB40" i="217"/>
  <c r="Z40" i="219"/>
  <c r="AB40" i="219"/>
  <c r="H32" i="100"/>
  <c r="AM32" i="189"/>
  <c r="AX32" i="189" s="1"/>
  <c r="AY32" i="189" s="1"/>
  <c r="AU32" i="72" s="1"/>
  <c r="AJ32" i="100"/>
  <c r="AM32" i="244"/>
  <c r="AX32" i="244" s="1"/>
  <c r="AY32" i="244" s="1"/>
  <c r="BW32" i="72" s="1"/>
  <c r="V51" i="100"/>
  <c r="AM51" i="205"/>
  <c r="AX51" i="205" s="1"/>
  <c r="AY51" i="205" s="1"/>
  <c r="BI51" i="72" s="1"/>
  <c r="O59" i="100"/>
  <c r="AM59" i="196"/>
  <c r="AX59" i="196"/>
  <c r="AY59" i="196" s="1"/>
  <c r="BB59" i="72" s="1"/>
  <c r="Q25" i="100"/>
  <c r="AM25" i="200"/>
  <c r="AX25" i="200" s="1"/>
  <c r="AY25" i="200" s="1"/>
  <c r="BD25" i="72" s="1"/>
  <c r="U46" i="100"/>
  <c r="AM46" i="204"/>
  <c r="AX46" i="204"/>
  <c r="AY46" i="204" s="1"/>
  <c r="BH46" i="72" s="1"/>
  <c r="N59" i="100"/>
  <c r="AM59" i="195"/>
  <c r="AX59" i="195" s="1"/>
  <c r="AY59" i="195" s="1"/>
  <c r="BA59" i="72" s="1"/>
  <c r="F35" i="100"/>
  <c r="AM35" i="113"/>
  <c r="AX35" i="113" s="1"/>
  <c r="AY35" i="113" s="1"/>
  <c r="AS35" i="72" s="1"/>
  <c r="R59" i="100"/>
  <c r="AO59" i="100"/>
  <c r="AN59" i="212"/>
  <c r="AM38" i="100"/>
  <c r="Q40" i="100"/>
  <c r="AM40" i="200"/>
  <c r="AX40" i="200"/>
  <c r="AY40" i="200" s="1"/>
  <c r="BD40" i="72" s="1"/>
  <c r="AG50" i="100"/>
  <c r="AM50" i="239"/>
  <c r="AX50" i="239" s="1"/>
  <c r="AY50" i="239" s="1"/>
  <c r="BT50" i="72" s="1"/>
  <c r="J25" i="100"/>
  <c r="N40" i="100"/>
  <c r="AM40" i="195"/>
  <c r="V48" i="100"/>
  <c r="AM48" i="205"/>
  <c r="AX48" i="205" s="1"/>
  <c r="AY48" i="205" s="1"/>
  <c r="BI48" i="72" s="1"/>
  <c r="AI8" i="100"/>
  <c r="AM8" i="243"/>
  <c r="AX8" i="243"/>
  <c r="AY8" i="243" s="1"/>
  <c r="BV8" i="72" s="1"/>
  <c r="AN8" i="243"/>
  <c r="AP8" i="243" s="1"/>
  <c r="Z56" i="100"/>
  <c r="AM56" i="209"/>
  <c r="AX56" i="209" s="1"/>
  <c r="AY56" i="209" s="1"/>
  <c r="BM56" i="72" s="1"/>
  <c r="Z23" i="100"/>
  <c r="AM23" i="209"/>
  <c r="AJ39" i="100"/>
  <c r="AM39" i="244"/>
  <c r="AX39" i="244" s="1"/>
  <c r="AY39" i="244" s="1"/>
  <c r="BW39" i="72" s="1"/>
  <c r="O38" i="100"/>
  <c r="AM38" i="196"/>
  <c r="AN38" i="196" s="1"/>
  <c r="AP38" i="196" s="1"/>
  <c r="I48" i="100"/>
  <c r="AM48" i="190"/>
  <c r="AX48" i="190"/>
  <c r="AY48" i="190" s="1"/>
  <c r="AV48" i="72" s="1"/>
  <c r="AN65" i="242"/>
  <c r="AP65" i="242" s="1"/>
  <c r="AK11" i="239"/>
  <c r="AL11" i="239" s="1"/>
  <c r="AK13" i="239"/>
  <c r="AL13" i="239" s="1"/>
  <c r="AK19" i="230"/>
  <c r="AL19" i="230"/>
  <c r="AL16" i="192"/>
  <c r="AM53" i="212"/>
  <c r="AL56" i="194"/>
  <c r="AK51" i="191"/>
  <c r="AL51" i="191" s="1"/>
  <c r="AL55" i="212"/>
  <c r="AM55" i="212"/>
  <c r="AK57" i="208"/>
  <c r="AL57" i="208" s="1"/>
  <c r="AK63" i="200"/>
  <c r="AL63" i="200" s="1"/>
  <c r="AK69" i="194"/>
  <c r="AL69" i="194" s="1"/>
  <c r="AK70" i="205"/>
  <c r="AL70" i="205"/>
  <c r="AK49" i="229"/>
  <c r="AL49" i="229" s="1"/>
  <c r="AK55" i="239"/>
  <c r="AL55" i="239" s="1"/>
  <c r="AK54" i="204"/>
  <c r="AL54" i="204" s="1"/>
  <c r="AK25" i="230"/>
  <c r="AL25" i="230"/>
  <c r="AM49" i="231"/>
  <c r="AE49" i="100"/>
  <c r="AK50" i="225"/>
  <c r="AL50" i="225"/>
  <c r="AN74" i="220"/>
  <c r="AP74" i="220" s="1"/>
  <c r="AN13" i="229"/>
  <c r="AP13" i="229" s="1"/>
  <c r="AK20" i="204"/>
  <c r="AL20" i="204" s="1"/>
  <c r="AK8" i="196"/>
  <c r="AL8" i="196" s="1"/>
  <c r="AK10" i="194"/>
  <c r="AL10" i="194"/>
  <c r="AK10" i="243"/>
  <c r="AL10" i="243" s="1"/>
  <c r="AK8" i="225"/>
  <c r="AL8" i="225" s="1"/>
  <c r="AK11" i="202"/>
  <c r="AL11" i="202" s="1"/>
  <c r="AK22" i="193"/>
  <c r="AL22" i="193"/>
  <c r="AL53" i="113"/>
  <c r="AL39" i="211"/>
  <c r="AK32" i="200"/>
  <c r="AL32" i="200" s="1"/>
  <c r="AK38" i="199"/>
  <c r="AL38" i="199" s="1"/>
  <c r="AK38" i="244"/>
  <c r="AL38" i="244" s="1"/>
  <c r="AK39" i="200"/>
  <c r="AL39" i="200"/>
  <c r="AK39" i="246"/>
  <c r="AL39" i="246" s="1"/>
  <c r="AK39" i="204"/>
  <c r="AL39" i="204" s="1"/>
  <c r="AK43" i="232"/>
  <c r="AK54" i="203"/>
  <c r="AL54" i="203" s="1"/>
  <c r="AL60" i="211"/>
  <c r="AK62" i="202"/>
  <c r="AL62" i="202" s="1"/>
  <c r="AK65" i="244"/>
  <c r="AL65" i="244" s="1"/>
  <c r="AK72" i="194"/>
  <c r="AL72" i="194" s="1"/>
  <c r="AK49" i="113"/>
  <c r="AL49" i="113"/>
  <c r="AK54" i="225"/>
  <c r="AL54" i="225" s="1"/>
  <c r="AK55" i="193"/>
  <c r="AL55" i="193" s="1"/>
  <c r="AK55" i="205"/>
  <c r="AL55" i="205" s="1"/>
  <c r="AK62" i="203"/>
  <c r="AL62" i="203"/>
  <c r="AK63" i="220"/>
  <c r="AL63" i="220" s="1"/>
  <c r="AK64" i="191"/>
  <c r="AL64" i="191" s="1"/>
  <c r="AL65" i="212"/>
  <c r="AK65" i="246"/>
  <c r="AL65" i="246"/>
  <c r="AK69" i="205"/>
  <c r="AL69" i="205" s="1"/>
  <c r="AK71" i="208"/>
  <c r="AL71" i="208" s="1"/>
  <c r="AK37" i="201"/>
  <c r="AL37" i="201" s="1"/>
  <c r="AN48" i="199"/>
  <c r="AP48" i="199" s="1"/>
  <c r="AN72" i="195"/>
  <c r="AP72" i="195" s="1"/>
  <c r="AN62" i="248"/>
  <c r="AP62" i="248" s="1"/>
  <c r="AK10" i="202"/>
  <c r="AL10" i="202" s="1"/>
  <c r="AK32" i="231"/>
  <c r="AL32" i="231" s="1"/>
  <c r="AK24" i="208"/>
  <c r="AL24" i="208" s="1"/>
  <c r="AK34" i="224"/>
  <c r="AL34" i="224"/>
  <c r="AK32" i="248"/>
  <c r="AL32" i="248" s="1"/>
  <c r="AK33" i="224"/>
  <c r="AL33" i="224" s="1"/>
  <c r="AK35" i="202"/>
  <c r="AL35" i="202" s="1"/>
  <c r="AK38" i="200"/>
  <c r="AL38" i="200"/>
  <c r="AK39" i="199"/>
  <c r="AL39" i="199" s="1"/>
  <c r="AK37" i="113"/>
  <c r="AL37" i="113" s="1"/>
  <c r="AK40" i="189"/>
  <c r="AL40" i="189" s="1"/>
  <c r="AK35" i="203"/>
  <c r="AL35" i="203"/>
  <c r="AK49" i="201"/>
  <c r="AL49" i="201" s="1"/>
  <c r="AK56" i="206"/>
  <c r="AL56" i="206" s="1"/>
  <c r="AK44" i="191"/>
  <c r="AL44" i="191" s="1"/>
  <c r="AK41" i="196"/>
  <c r="AL41" i="196"/>
  <c r="AK58" i="220"/>
  <c r="AK35" i="206"/>
  <c r="AL35" i="206" s="1"/>
  <c r="AL40" i="229"/>
  <c r="AL71" i="229"/>
  <c r="AK41" i="203"/>
  <c r="AL41" i="203"/>
  <c r="AK57" i="201"/>
  <c r="AL57" i="201" s="1"/>
  <c r="AK47" i="231"/>
  <c r="AL47" i="231" s="1"/>
  <c r="AK69" i="113"/>
  <c r="AL69" i="113" s="1"/>
  <c r="AL72" i="231"/>
  <c r="AL63" i="232"/>
  <c r="AK64" i="204"/>
  <c r="AL64" i="204" s="1"/>
  <c r="AK73" i="248"/>
  <c r="AL73" i="248" s="1"/>
  <c r="AK75" i="224"/>
  <c r="AL75" i="224" s="1"/>
  <c r="AK33" i="209"/>
  <c r="AL33" i="209"/>
  <c r="AK37" i="194"/>
  <c r="AL37" i="194" s="1"/>
  <c r="AN49" i="248"/>
  <c r="AP49" i="248" s="1"/>
  <c r="AN19" i="194"/>
  <c r="AP19" i="194"/>
  <c r="AN37" i="189"/>
  <c r="AP37" i="189" s="1"/>
  <c r="AN43" i="206"/>
  <c r="AP43" i="206" s="1"/>
  <c r="AN50" i="190"/>
  <c r="AP50" i="190" s="1"/>
  <c r="AX48" i="242"/>
  <c r="AY48" i="242" s="1"/>
  <c r="BU48" i="72"/>
  <c r="AN48" i="242"/>
  <c r="AP48" i="242"/>
  <c r="AN10" i="200"/>
  <c r="AP10" i="200"/>
  <c r="AN33" i="225"/>
  <c r="AP33" i="225" s="1"/>
  <c r="AN39" i="189"/>
  <c r="AP39" i="189"/>
  <c r="AN37" i="206"/>
  <c r="AP37" i="206" s="1"/>
  <c r="AN40" i="200"/>
  <c r="AP40" i="200" s="1"/>
  <c r="AX48" i="191"/>
  <c r="AY48" i="191" s="1"/>
  <c r="AW48" i="72" s="1"/>
  <c r="AN48" i="191"/>
  <c r="AP48" i="191" s="1"/>
  <c r="AN57" i="247"/>
  <c r="AP57" i="247"/>
  <c r="AN59" i="248"/>
  <c r="AP59" i="248" s="1"/>
  <c r="AN62" i="189"/>
  <c r="AP62" i="189" s="1"/>
  <c r="AN66" i="194"/>
  <c r="AP66" i="194"/>
  <c r="AN73" i="224"/>
  <c r="AP73" i="224" s="1"/>
  <c r="AM13" i="206"/>
  <c r="AX13" i="206"/>
  <c r="AY13" i="206"/>
  <c r="BJ13" i="72" s="1"/>
  <c r="AL11" i="229"/>
  <c r="AM51" i="113"/>
  <c r="F51" i="100"/>
  <c r="AM68" i="231"/>
  <c r="AE68" i="100"/>
  <c r="AM40" i="231"/>
  <c r="AE40" i="100"/>
  <c r="AN56" i="220"/>
  <c r="AP56" i="220" s="1"/>
  <c r="AN70" i="206"/>
  <c r="AP70" i="206"/>
  <c r="AN72" i="189"/>
  <c r="AP72" i="189" s="1"/>
  <c r="AN72" i="248"/>
  <c r="AP72" i="248"/>
  <c r="AL14" i="229"/>
  <c r="AM59" i="189"/>
  <c r="H59" i="100"/>
  <c r="AK21" i="189"/>
  <c r="AL21" i="189"/>
  <c r="AL44" i="231"/>
  <c r="AL21" i="211"/>
  <c r="AM21" i="211" s="1"/>
  <c r="AL45" i="231"/>
  <c r="AL52" i="231"/>
  <c r="AK57" i="239"/>
  <c r="AL57" i="239" s="1"/>
  <c r="AK69" i="231"/>
  <c r="AL69" i="231" s="1"/>
  <c r="AL47" i="239"/>
  <c r="AK74" i="200"/>
  <c r="AL74" i="200"/>
  <c r="AK75" i="193"/>
  <c r="AL75" i="193" s="1"/>
  <c r="AK73" i="246"/>
  <c r="AL73" i="246"/>
  <c r="AK11" i="225"/>
  <c r="AL11" i="225" s="1"/>
  <c r="AE15" i="46"/>
  <c r="AG15" i="46"/>
  <c r="AI15" i="46"/>
  <c r="AI16" i="46"/>
  <c r="AG16" i="46"/>
  <c r="AE16" i="46"/>
  <c r="AM23" i="231"/>
  <c r="AE23" i="100"/>
  <c r="AM22" i="232"/>
  <c r="AF22" i="100"/>
  <c r="AK25" i="247"/>
  <c r="AL25" i="247" s="1"/>
  <c r="AK37" i="239"/>
  <c r="AL37" i="239"/>
  <c r="AK46" i="230"/>
  <c r="AL46" i="230" s="1"/>
  <c r="AJ54" i="190"/>
  <c r="AH54" i="190"/>
  <c r="AF54" i="190"/>
  <c r="AH60" i="201"/>
  <c r="AJ60" i="201"/>
  <c r="AF60" i="201"/>
  <c r="AH60" i="208"/>
  <c r="AF60" i="208"/>
  <c r="AJ60" i="208"/>
  <c r="AJ60" i="247"/>
  <c r="AF60" i="247"/>
  <c r="AF64" i="190"/>
  <c r="AH64" i="190"/>
  <c r="AJ64" i="190"/>
  <c r="AK64" i="190"/>
  <c r="AM67" i="232"/>
  <c r="AF67" i="100"/>
  <c r="AH71" i="191"/>
  <c r="AJ71" i="191"/>
  <c r="AF71" i="191"/>
  <c r="AH71" i="201"/>
  <c r="AJ71" i="201"/>
  <c r="AF71" i="201"/>
  <c r="AH73" i="194"/>
  <c r="AF73" i="194"/>
  <c r="AJ73" i="194"/>
  <c r="AF73" i="242"/>
  <c r="AH73" i="242"/>
  <c r="AJ73" i="242"/>
  <c r="AH75" i="192"/>
  <c r="AJ75" i="192"/>
  <c r="AK75" i="192"/>
  <c r="AL75" i="192" s="1"/>
  <c r="AF75" i="192"/>
  <c r="AH75" i="202"/>
  <c r="AF75" i="202"/>
  <c r="AJ75" i="202"/>
  <c r="AH75" i="242"/>
  <c r="AF75" i="242"/>
  <c r="AJ75" i="242"/>
  <c r="AJ42" i="243"/>
  <c r="AF42" i="243"/>
  <c r="AH42" i="243"/>
  <c r="AJ45" i="208"/>
  <c r="AF45" i="208"/>
  <c r="AH45" i="208"/>
  <c r="AJ47" i="201"/>
  <c r="AF47" i="201"/>
  <c r="AH47" i="201"/>
  <c r="AJ52" i="202"/>
  <c r="AF52" i="202"/>
  <c r="AH52" i="202"/>
  <c r="AK52" i="202"/>
  <c r="AL52" i="202" s="1"/>
  <c r="AH54" i="220"/>
  <c r="AF54" i="220"/>
  <c r="AJ54" i="220"/>
  <c r="AH60" i="191"/>
  <c r="AF60" i="191"/>
  <c r="AJ64" i="232"/>
  <c r="AH64" i="232"/>
  <c r="AF64" i="232"/>
  <c r="AH64" i="199"/>
  <c r="AF64" i="199"/>
  <c r="AJ64" i="199"/>
  <c r="AF64" i="207"/>
  <c r="AJ64" i="207"/>
  <c r="AH64" i="207"/>
  <c r="AG71" i="211"/>
  <c r="AK71" i="211"/>
  <c r="AI71" i="211"/>
  <c r="AF71" i="244"/>
  <c r="AJ71" i="244"/>
  <c r="AH71" i="244"/>
  <c r="AK71" i="244" s="1"/>
  <c r="AL71" i="244" s="1"/>
  <c r="AH73" i="192"/>
  <c r="AF73" i="192"/>
  <c r="AJ73" i="192"/>
  <c r="AJ73" i="207"/>
  <c r="AF73" i="207"/>
  <c r="AH73" i="207"/>
  <c r="AJ75" i="220"/>
  <c r="AF75" i="220"/>
  <c r="AH75" i="220"/>
  <c r="AJ7" i="191"/>
  <c r="AF7" i="191"/>
  <c r="AH7" i="191"/>
  <c r="AK7" i="191" s="1"/>
  <c r="AL7" i="191" s="1"/>
  <c r="AJ7" i="113"/>
  <c r="AF7" i="113"/>
  <c r="AJ7" i="207"/>
  <c r="AF7" i="207"/>
  <c r="AJ7" i="201"/>
  <c r="AH7" i="201"/>
  <c r="AF7" i="201"/>
  <c r="AJ7" i="244"/>
  <c r="AF7" i="244"/>
  <c r="AH7" i="244"/>
  <c r="AF7" i="200"/>
  <c r="AJ7" i="200"/>
  <c r="AH7" i="200"/>
  <c r="AJ7" i="246"/>
  <c r="AF7" i="246"/>
  <c r="AH7" i="193"/>
  <c r="AJ7" i="193"/>
  <c r="AK7" i="193"/>
  <c r="AF7" i="193"/>
  <c r="AF7" i="229"/>
  <c r="AH7" i="229"/>
  <c r="AK7" i="229"/>
  <c r="AJ12" i="189"/>
  <c r="AH12" i="189"/>
  <c r="AF12" i="189"/>
  <c r="AJ12" i="203"/>
  <c r="AF12" i="203"/>
  <c r="AH12" i="203"/>
  <c r="AH12" i="202"/>
  <c r="AJ12" i="202"/>
  <c r="AF12" i="202"/>
  <c r="AF12" i="208"/>
  <c r="AJ12" i="208"/>
  <c r="AH12" i="208"/>
  <c r="AH12" i="192"/>
  <c r="AF12" i="192"/>
  <c r="AJ12" i="192"/>
  <c r="AH12" i="248"/>
  <c r="AJ12" i="248"/>
  <c r="AF12" i="248"/>
  <c r="AH12" i="205"/>
  <c r="AK12" i="205" s="1"/>
  <c r="AJ12" i="205"/>
  <c r="AF12" i="205"/>
  <c r="AH12" i="194"/>
  <c r="AF12" i="194"/>
  <c r="AJ12" i="194"/>
  <c r="AF12" i="232"/>
  <c r="AH12" i="232"/>
  <c r="AK12" i="232" s="1"/>
  <c r="AJ14" i="224"/>
  <c r="AK14" i="224" s="1"/>
  <c r="AF14" i="224"/>
  <c r="AH14" i="204"/>
  <c r="AJ14" i="204"/>
  <c r="AF14" i="204"/>
  <c r="AJ14" i="248"/>
  <c r="AK14" i="248"/>
  <c r="AF14" i="248"/>
  <c r="AF14" i="207"/>
  <c r="AJ14" i="207"/>
  <c r="AH14" i="207"/>
  <c r="AH14" i="239"/>
  <c r="AJ14" i="239"/>
  <c r="AF14" i="239"/>
  <c r="AI14" i="212"/>
  <c r="AK14" i="212"/>
  <c r="AL14" i="212"/>
  <c r="AG14" i="212"/>
  <c r="AJ14" i="189"/>
  <c r="AK14" i="189"/>
  <c r="AF14" i="189"/>
  <c r="AJ14" i="232"/>
  <c r="AH14" i="232"/>
  <c r="AF14" i="232"/>
  <c r="AJ14" i="220"/>
  <c r="AH14" i="220"/>
  <c r="AF14" i="220"/>
  <c r="AH15" i="224"/>
  <c r="AJ15" i="224"/>
  <c r="AF15" i="224"/>
  <c r="AH15" i="246"/>
  <c r="AF15" i="246"/>
  <c r="AH15" i="196"/>
  <c r="AK15" i="196" s="1"/>
  <c r="AL15" i="196" s="1"/>
  <c r="AJ15" i="196"/>
  <c r="AF15" i="196"/>
  <c r="AJ15" i="190"/>
  <c r="AH15" i="190"/>
  <c r="AF15" i="190"/>
  <c r="AH15" i="243"/>
  <c r="AF15" i="243"/>
  <c r="AF15" i="201"/>
  <c r="AJ15" i="201"/>
  <c r="AH15" i="201"/>
  <c r="AH15" i="247"/>
  <c r="AF15" i="247"/>
  <c r="AH15" i="200"/>
  <c r="AF15" i="200"/>
  <c r="AJ15" i="200"/>
  <c r="AF15" i="232"/>
  <c r="AJ15" i="232"/>
  <c r="AJ17" i="248"/>
  <c r="AF17" i="248"/>
  <c r="AH17" i="248"/>
  <c r="AH17" i="244"/>
  <c r="AJ17" i="244"/>
  <c r="AF17" i="244"/>
  <c r="AH17" i="200"/>
  <c r="AJ17" i="200"/>
  <c r="AK17" i="200"/>
  <c r="AF17" i="200"/>
  <c r="AH17" i="191"/>
  <c r="AJ17" i="191"/>
  <c r="AF17" i="191"/>
  <c r="AH17" i="224"/>
  <c r="AK17" i="224" s="1"/>
  <c r="AF17" i="224"/>
  <c r="AI17" i="211"/>
  <c r="AK17" i="211"/>
  <c r="AG17" i="211"/>
  <c r="AJ17" i="206"/>
  <c r="AK17" i="206" s="1"/>
  <c r="AF17" i="206"/>
  <c r="AJ17" i="190"/>
  <c r="AK17" i="190" s="1"/>
  <c r="AF17" i="190"/>
  <c r="AF17" i="229"/>
  <c r="AH17" i="229"/>
  <c r="AJ17" i="229"/>
  <c r="AH18" i="113"/>
  <c r="AF18" i="113"/>
  <c r="AJ18" i="113"/>
  <c r="AJ18" i="200"/>
  <c r="AF18" i="200"/>
  <c r="AH18" i="200"/>
  <c r="AH18" i="209"/>
  <c r="AK18" i="209" s="1"/>
  <c r="AL18" i="209" s="1"/>
  <c r="AJ18" i="209"/>
  <c r="AF18" i="209"/>
  <c r="AH18" i="201"/>
  <c r="AK18" i="201"/>
  <c r="AF18" i="201"/>
  <c r="AJ18" i="192"/>
  <c r="AK18" i="192"/>
  <c r="AF18" i="192"/>
  <c r="AF18" i="229"/>
  <c r="AJ18" i="229"/>
  <c r="AK18" i="229"/>
  <c r="AL18" i="229"/>
  <c r="AJ18" i="230"/>
  <c r="AH18" i="230"/>
  <c r="AF18" i="230"/>
  <c r="AH18" i="224"/>
  <c r="AK18" i="224" s="1"/>
  <c r="AL18" i="224" s="1"/>
  <c r="AF18" i="224"/>
  <c r="AJ26" i="248"/>
  <c r="AK26" i="248" s="1"/>
  <c r="AF26" i="248"/>
  <c r="AJ26" i="220"/>
  <c r="AK26" i="220" s="1"/>
  <c r="AF26" i="220"/>
  <c r="AJ26" i="191"/>
  <c r="AF26" i="191"/>
  <c r="AH26" i="191"/>
  <c r="AK26" i="191" s="1"/>
  <c r="AJ26" i="208"/>
  <c r="AF26" i="208"/>
  <c r="AH26" i="208"/>
  <c r="AK26" i="208" s="1"/>
  <c r="AF26" i="199"/>
  <c r="AJ26" i="199"/>
  <c r="AH26" i="199"/>
  <c r="AF26" i="244"/>
  <c r="AH26" i="244"/>
  <c r="AK26" i="244" s="1"/>
  <c r="AJ26" i="244"/>
  <c r="AF26" i="203"/>
  <c r="AH26" i="203"/>
  <c r="AJ26" i="203"/>
  <c r="AG26" i="211"/>
  <c r="AI26" i="211"/>
  <c r="AK26" i="211"/>
  <c r="AJ27" i="199"/>
  <c r="AH27" i="199"/>
  <c r="AF27" i="199"/>
  <c r="AJ27" i="248"/>
  <c r="AF27" i="248"/>
  <c r="AJ27" i="193"/>
  <c r="AH27" i="193"/>
  <c r="AF27" i="193"/>
  <c r="AJ27" i="190"/>
  <c r="AF27" i="190"/>
  <c r="AF27" i="229"/>
  <c r="AH27" i="229"/>
  <c r="AJ27" i="229"/>
  <c r="AF27" i="204"/>
  <c r="AJ27" i="204"/>
  <c r="AH27" i="204"/>
  <c r="AF27" i="247"/>
  <c r="AH27" i="247"/>
  <c r="AJ27" i="247"/>
  <c r="AF27" i="206"/>
  <c r="AH27" i="206"/>
  <c r="AK27" i="206" s="1"/>
  <c r="AJ27" i="206"/>
  <c r="AF27" i="195"/>
  <c r="AH27" i="195"/>
  <c r="AJ27" i="195"/>
  <c r="AJ29" i="230"/>
  <c r="AH29" i="230"/>
  <c r="AF29" i="230"/>
  <c r="AJ29" i="247"/>
  <c r="AF29" i="247"/>
  <c r="AH29" i="247"/>
  <c r="AH29" i="202"/>
  <c r="AJ29" i="202"/>
  <c r="AF29" i="202"/>
  <c r="AH29" i="192"/>
  <c r="AJ29" i="192"/>
  <c r="AF29" i="192"/>
  <c r="AF29" i="208"/>
  <c r="AJ29" i="208"/>
  <c r="AH29" i="208"/>
  <c r="AF29" i="194"/>
  <c r="AJ29" i="194"/>
  <c r="AH29" i="194"/>
  <c r="AF29" i="207"/>
  <c r="AH29" i="207"/>
  <c r="AJ29" i="207"/>
  <c r="AH29" i="190"/>
  <c r="AF29" i="190"/>
  <c r="AJ29" i="190"/>
  <c r="AH30" i="248"/>
  <c r="AF30" i="248"/>
  <c r="AJ30" i="248"/>
  <c r="AJ30" i="194"/>
  <c r="AF30" i="194"/>
  <c r="AH30" i="194"/>
  <c r="AH30" i="243"/>
  <c r="AJ30" i="243"/>
  <c r="AF30" i="243"/>
  <c r="AJ30" i="195"/>
  <c r="AF30" i="195"/>
  <c r="AF30" i="247"/>
  <c r="AJ30" i="247"/>
  <c r="AH30" i="247"/>
  <c r="AJ30" i="204"/>
  <c r="AF30" i="204"/>
  <c r="AK30" i="212"/>
  <c r="AG30" i="212"/>
  <c r="AJ30" i="206"/>
  <c r="AH30" i="206"/>
  <c r="AF30" i="206"/>
  <c r="AJ30" i="230"/>
  <c r="AF30" i="230"/>
  <c r="AH31" i="225"/>
  <c r="AK31" i="225" s="1"/>
  <c r="AJ31" i="225"/>
  <c r="AF31" i="225"/>
  <c r="AF31" i="244"/>
  <c r="AJ31" i="244"/>
  <c r="AH31" i="244"/>
  <c r="AJ31" i="224"/>
  <c r="AF31" i="224"/>
  <c r="AJ31" i="220"/>
  <c r="AK31" i="220" s="1"/>
  <c r="AL31" i="220" s="1"/>
  <c r="AF31" i="220"/>
  <c r="AJ31" i="201"/>
  <c r="AF31" i="201"/>
  <c r="AH31" i="191"/>
  <c r="AJ31" i="191"/>
  <c r="AF31" i="191"/>
  <c r="AF31" i="231"/>
  <c r="AJ31" i="231"/>
  <c r="AH31" i="231"/>
  <c r="AH31" i="202"/>
  <c r="AF31" i="202"/>
  <c r="AJ31" i="202"/>
  <c r="AH31" i="192"/>
  <c r="AF31" i="192"/>
  <c r="AJ31" i="192"/>
  <c r="AJ36" i="203"/>
  <c r="AF36" i="203"/>
  <c r="AH36" i="203"/>
  <c r="AJ36" i="207"/>
  <c r="AK36" i="207" s="1"/>
  <c r="AF36" i="207"/>
  <c r="AH36" i="196"/>
  <c r="AJ36" i="196"/>
  <c r="AF36" i="196"/>
  <c r="AF36" i="230"/>
  <c r="AH36" i="230"/>
  <c r="AJ36" i="204"/>
  <c r="AF36" i="204"/>
  <c r="AI36" i="212"/>
  <c r="AK36" i="212"/>
  <c r="AG36" i="212"/>
  <c r="AH36" i="243"/>
  <c r="AK36" i="243" s="1"/>
  <c r="AF36" i="243"/>
  <c r="AJ36" i="199"/>
  <c r="AK36" i="199"/>
  <c r="AF36" i="199"/>
  <c r="AH42" i="242"/>
  <c r="AJ42" i="242"/>
  <c r="AF42" i="242"/>
  <c r="AH42" i="201"/>
  <c r="AJ42" i="201"/>
  <c r="AF42" i="201"/>
  <c r="AH42" i="204"/>
  <c r="AK42" i="204" s="1"/>
  <c r="AF42" i="204"/>
  <c r="AH42" i="220"/>
  <c r="AJ42" i="220"/>
  <c r="AF42" i="220"/>
  <c r="AH42" i="248"/>
  <c r="AF42" i="248"/>
  <c r="AJ42" i="248"/>
  <c r="AH42" i="208"/>
  <c r="AJ42" i="208"/>
  <c r="AF42" i="208"/>
  <c r="AH42" i="193"/>
  <c r="AK42" i="193" s="1"/>
  <c r="AL42" i="193" s="1"/>
  <c r="AJ42" i="193"/>
  <c r="AF42" i="193"/>
  <c r="AH44" i="246"/>
  <c r="AJ44" i="246"/>
  <c r="AF44" i="246"/>
  <c r="AJ44" i="209"/>
  <c r="AK44" i="209"/>
  <c r="AL44" i="209" s="1"/>
  <c r="AM44" i="209" s="1"/>
  <c r="AX44" i="209" s="1"/>
  <c r="AY44" i="209" s="1"/>
  <c r="BM44" i="72" s="1"/>
  <c r="AF44" i="209"/>
  <c r="AH44" i="201"/>
  <c r="AJ44" i="201"/>
  <c r="AK44" i="201"/>
  <c r="AF44" i="201"/>
  <c r="AH44" i="193"/>
  <c r="AJ44" i="193"/>
  <c r="AK44" i="193" s="1"/>
  <c r="AF44" i="193"/>
  <c r="AJ44" i="225"/>
  <c r="AK44" i="225"/>
  <c r="AF44" i="225"/>
  <c r="AH44" i="199"/>
  <c r="AK44" i="199" s="1"/>
  <c r="AL44" i="199" s="1"/>
  <c r="AJ44" i="199"/>
  <c r="AF44" i="199"/>
  <c r="AI44" i="211"/>
  <c r="AK44" i="211"/>
  <c r="AG44" i="211"/>
  <c r="AJ45" i="243"/>
  <c r="AF45" i="243"/>
  <c r="AH45" i="204"/>
  <c r="AJ45" i="204"/>
  <c r="AF45" i="204"/>
  <c r="AH45" i="209"/>
  <c r="AK45" i="209" s="1"/>
  <c r="AF45" i="209"/>
  <c r="AF45" i="193"/>
  <c r="AJ45" i="193"/>
  <c r="AH45" i="193"/>
  <c r="AJ45" i="232"/>
  <c r="AH45" i="232"/>
  <c r="AF45" i="232"/>
  <c r="AJ45" i="189"/>
  <c r="AF45" i="189"/>
  <c r="AJ47" i="202"/>
  <c r="AK47" i="202"/>
  <c r="AF47" i="202"/>
  <c r="AH47" i="192"/>
  <c r="AJ47" i="192"/>
  <c r="AF47" i="192"/>
  <c r="AF47" i="246"/>
  <c r="AJ47" i="246"/>
  <c r="AH47" i="246"/>
  <c r="AF47" i="204"/>
  <c r="AJ47" i="204"/>
  <c r="AH47" i="204"/>
  <c r="AH47" i="207"/>
  <c r="AJ47" i="207"/>
  <c r="AK47" i="207" s="1"/>
  <c r="AF47" i="207"/>
  <c r="AH47" i="190"/>
  <c r="AK47" i="190"/>
  <c r="AF47" i="190"/>
  <c r="AH52" i="248"/>
  <c r="AJ52" i="248"/>
  <c r="AF52" i="248"/>
  <c r="AH52" i="200"/>
  <c r="AJ52" i="200"/>
  <c r="AF52" i="200"/>
  <c r="AJ52" i="224"/>
  <c r="AF52" i="224"/>
  <c r="AI52" i="211"/>
  <c r="AG52" i="211"/>
  <c r="AH52" i="209"/>
  <c r="AF52" i="209"/>
  <c r="AJ52" i="209"/>
  <c r="AJ52" i="195"/>
  <c r="AH52" i="195"/>
  <c r="AF52" i="195"/>
  <c r="AJ52" i="189"/>
  <c r="AK52" i="189" s="1"/>
  <c r="AF52" i="189"/>
  <c r="AF52" i="230"/>
  <c r="AH52" i="230"/>
  <c r="AK52" i="230" s="1"/>
  <c r="AL52" i="230"/>
  <c r="AD52" i="100" s="1"/>
  <c r="AH54" i="224"/>
  <c r="AK54" i="224" s="1"/>
  <c r="AF54" i="224"/>
  <c r="AH54" i="201"/>
  <c r="AJ54" i="201"/>
  <c r="AF54" i="201"/>
  <c r="AF54" i="239"/>
  <c r="AH54" i="239"/>
  <c r="AJ54" i="239"/>
  <c r="AH54" i="193"/>
  <c r="AF54" i="193"/>
  <c r="AJ54" i="193"/>
  <c r="AH54" i="207"/>
  <c r="AJ54" i="207"/>
  <c r="AF54" i="207"/>
  <c r="AH54" i="195"/>
  <c r="AJ54" i="195"/>
  <c r="AF54" i="195"/>
  <c r="AK39" i="247"/>
  <c r="AL39" i="247"/>
  <c r="AK41" i="243"/>
  <c r="AL41" i="243" s="1"/>
  <c r="AJ45" i="202"/>
  <c r="AH45" i="202"/>
  <c r="AF45" i="202"/>
  <c r="AK46" i="199"/>
  <c r="AL46" i="199" s="1"/>
  <c r="AK48" i="246"/>
  <c r="AL48" i="246" s="1"/>
  <c r="AK49" i="243"/>
  <c r="AL49" i="243"/>
  <c r="AH52" i="208"/>
  <c r="AF52" i="208"/>
  <c r="AK57" i="193"/>
  <c r="AL57" i="193"/>
  <c r="AH60" i="192"/>
  <c r="AJ60" i="192"/>
  <c r="AF60" i="192"/>
  <c r="AH60" i="224"/>
  <c r="AJ60" i="224"/>
  <c r="AF60" i="224"/>
  <c r="AH64" i="203"/>
  <c r="AJ64" i="203"/>
  <c r="AF64" i="203"/>
  <c r="AH64" i="242"/>
  <c r="AJ64" i="242"/>
  <c r="AF64" i="242"/>
  <c r="AF71" i="231"/>
  <c r="AH71" i="231"/>
  <c r="AJ71" i="231"/>
  <c r="AH71" i="195"/>
  <c r="AJ71" i="195"/>
  <c r="AF71" i="195"/>
  <c r="AH71" i="207"/>
  <c r="AJ71" i="207"/>
  <c r="AF71" i="207"/>
  <c r="AM72" i="239"/>
  <c r="AG72" i="100"/>
  <c r="AH73" i="200"/>
  <c r="AJ73" i="200"/>
  <c r="AF73" i="200"/>
  <c r="AK75" i="212"/>
  <c r="AI75" i="212"/>
  <c r="AG75" i="212"/>
  <c r="AL54" i="212"/>
  <c r="AM54" i="212" s="1"/>
  <c r="AK59" i="190"/>
  <c r="AL59" i="190" s="1"/>
  <c r="AK59" i="199"/>
  <c r="AL59" i="199" s="1"/>
  <c r="AK63" i="225"/>
  <c r="AL63" i="225" s="1"/>
  <c r="AL69" i="212"/>
  <c r="AM69" i="212"/>
  <c r="AK71" i="220"/>
  <c r="AL71" i="220" s="1"/>
  <c r="AK73" i="209"/>
  <c r="AL73" i="209" s="1"/>
  <c r="AK48" i="244"/>
  <c r="AL48" i="244" s="1"/>
  <c r="AK49" i="242"/>
  <c r="AL49" i="242"/>
  <c r="AK53" i="200"/>
  <c r="AL53" i="200" s="1"/>
  <c r="AM58" i="208"/>
  <c r="Y58" i="100"/>
  <c r="AK61" i="242"/>
  <c r="AL61" i="242" s="1"/>
  <c r="AL63" i="212"/>
  <c r="AK64" i="224"/>
  <c r="AL64" i="224" s="1"/>
  <c r="AK73" i="205"/>
  <c r="AL73" i="205" s="1"/>
  <c r="AK30" i="202"/>
  <c r="AL30" i="202" s="1"/>
  <c r="AL68" i="211"/>
  <c r="AK70" i="209"/>
  <c r="AL70" i="209" s="1"/>
  <c r="AK64" i="239"/>
  <c r="AL64" i="239" s="1"/>
  <c r="AK65" i="189"/>
  <c r="AL65" i="189" s="1"/>
  <c r="AK66" i="244"/>
  <c r="AL66" i="244" s="1"/>
  <c r="AK68" i="189"/>
  <c r="AL68" i="189" s="1"/>
  <c r="AK71" i="190"/>
  <c r="AL71" i="190" s="1"/>
  <c r="AK73" i="190"/>
  <c r="AL73" i="190" s="1"/>
  <c r="AL52" i="211"/>
  <c r="AK52" i="208"/>
  <c r="AJ73" i="193"/>
  <c r="AK73" i="193" s="1"/>
  <c r="AE14" i="46"/>
  <c r="AG14" i="46"/>
  <c r="AI14" i="46"/>
  <c r="AM20" i="191"/>
  <c r="J20" i="100"/>
  <c r="AM25" i="239"/>
  <c r="AG25" i="100"/>
  <c r="AM19" i="230"/>
  <c r="AD19" i="100"/>
  <c r="AM57" i="224"/>
  <c r="AA57" i="100"/>
  <c r="AM41" i="239"/>
  <c r="AG41" i="100"/>
  <c r="AJ54" i="247"/>
  <c r="AF54" i="247"/>
  <c r="AH54" i="247"/>
  <c r="AH60" i="202"/>
  <c r="AK60" i="202" s="1"/>
  <c r="AJ60" i="202"/>
  <c r="AF60" i="202"/>
  <c r="AJ60" i="209"/>
  <c r="AF60" i="209"/>
  <c r="AM63" i="239"/>
  <c r="AG63" i="100"/>
  <c r="AH64" i="201"/>
  <c r="AF64" i="201"/>
  <c r="AJ64" i="201"/>
  <c r="AJ71" i="192"/>
  <c r="AK71" i="192" s="1"/>
  <c r="AF71" i="192"/>
  <c r="AH71" i="202"/>
  <c r="AJ71" i="202"/>
  <c r="AF71" i="202"/>
  <c r="AF73" i="196"/>
  <c r="AH73" i="196"/>
  <c r="AJ73" i="196"/>
  <c r="AH75" i="194"/>
  <c r="AF75" i="194"/>
  <c r="AJ75" i="194"/>
  <c r="AJ75" i="203"/>
  <c r="AH75" i="203"/>
  <c r="AF75" i="203"/>
  <c r="AJ75" i="243"/>
  <c r="AH75" i="243"/>
  <c r="AF75" i="243"/>
  <c r="AF42" i="231"/>
  <c r="AJ42" i="231"/>
  <c r="AJ47" i="209"/>
  <c r="AK47" i="209" s="1"/>
  <c r="AL47" i="209" s="1"/>
  <c r="AF47" i="209"/>
  <c r="AH60" i="207"/>
  <c r="AF60" i="207"/>
  <c r="AJ60" i="207"/>
  <c r="AJ64" i="189"/>
  <c r="AK64" i="189"/>
  <c r="AF64" i="189"/>
  <c r="AH64" i="200"/>
  <c r="AK64" i="200" s="1"/>
  <c r="AF64" i="200"/>
  <c r="AJ64" i="208"/>
  <c r="AF64" i="208"/>
  <c r="AF71" i="189"/>
  <c r="AJ71" i="189"/>
  <c r="AH71" i="189"/>
  <c r="AJ71" i="246"/>
  <c r="AF71" i="246"/>
  <c r="AH71" i="246"/>
  <c r="AI73" i="211"/>
  <c r="AG73" i="211"/>
  <c r="AF73" i="193"/>
  <c r="AF73" i="243"/>
  <c r="AJ73" i="243"/>
  <c r="AH73" i="243"/>
  <c r="AJ75" i="206"/>
  <c r="AF75" i="206"/>
  <c r="AH75" i="206"/>
  <c r="AI7" i="211"/>
  <c r="AG7" i="211"/>
  <c r="AK7" i="211"/>
  <c r="AJ7" i="247"/>
  <c r="AF7" i="247"/>
  <c r="AH7" i="247"/>
  <c r="AH7" i="239"/>
  <c r="AJ7" i="239"/>
  <c r="AF7" i="239"/>
  <c r="AH7" i="205"/>
  <c r="AJ7" i="205"/>
  <c r="AF7" i="205"/>
  <c r="AH7" i="196"/>
  <c r="AJ7" i="196"/>
  <c r="AF7" i="196"/>
  <c r="AF7" i="242"/>
  <c r="AJ7" i="242"/>
  <c r="AH7" i="242"/>
  <c r="AJ7" i="199"/>
  <c r="AF7" i="199"/>
  <c r="AH7" i="199"/>
  <c r="AJ7" i="206"/>
  <c r="AH7" i="206"/>
  <c r="AF7" i="206"/>
  <c r="AF7" i="190"/>
  <c r="AH7" i="190"/>
  <c r="AJ7" i="190"/>
  <c r="AK7" i="190" s="1"/>
  <c r="AJ12" i="220"/>
  <c r="AF12" i="220"/>
  <c r="AH12" i="220"/>
  <c r="AJ12" i="243"/>
  <c r="AF12" i="243"/>
  <c r="AH12" i="243"/>
  <c r="AH12" i="229"/>
  <c r="AJ12" i="229"/>
  <c r="AK12" i="229" s="1"/>
  <c r="AF12" i="229"/>
  <c r="AJ12" i="113"/>
  <c r="AK12" i="113" s="1"/>
  <c r="AF12" i="113"/>
  <c r="AJ12" i="196"/>
  <c r="AK12" i="196" s="1"/>
  <c r="AF12" i="196"/>
  <c r="AF12" i="231"/>
  <c r="AH12" i="231"/>
  <c r="AK12" i="231" s="1"/>
  <c r="AL12" i="231" s="1"/>
  <c r="AM12" i="231" s="1"/>
  <c r="AX12" i="231" s="1"/>
  <c r="AY12" i="231" s="1"/>
  <c r="BR12" i="72" s="1"/>
  <c r="AJ12" i="246"/>
  <c r="AH12" i="246"/>
  <c r="AF12" i="246"/>
  <c r="AJ12" i="201"/>
  <c r="AK12" i="201" s="1"/>
  <c r="AF12" i="201"/>
  <c r="AF12" i="191"/>
  <c r="AH12" i="191"/>
  <c r="AJ12" i="191"/>
  <c r="AJ14" i="196"/>
  <c r="AF14" i="196"/>
  <c r="AH14" i="196"/>
  <c r="AH14" i="247"/>
  <c r="AJ14" i="247"/>
  <c r="AF14" i="247"/>
  <c r="AJ14" i="202"/>
  <c r="AF14" i="202"/>
  <c r="AH14" i="246"/>
  <c r="AF14" i="246"/>
  <c r="AJ14" i="246"/>
  <c r="AF14" i="206"/>
  <c r="AJ14" i="206"/>
  <c r="AH14" i="206"/>
  <c r="AF14" i="231"/>
  <c r="AJ14" i="231"/>
  <c r="AK14" i="231" s="1"/>
  <c r="AL14" i="231" s="1"/>
  <c r="AK14" i="211"/>
  <c r="AL14" i="211"/>
  <c r="AG14" i="211"/>
  <c r="AF14" i="195"/>
  <c r="AH14" i="195"/>
  <c r="AJ14" i="195"/>
  <c r="AK15" i="212"/>
  <c r="AI15" i="212"/>
  <c r="AG15" i="212"/>
  <c r="AJ15" i="225"/>
  <c r="AK15" i="225" s="1"/>
  <c r="AF15" i="225"/>
  <c r="AH15" i="244"/>
  <c r="AJ15" i="244"/>
  <c r="AF15" i="244"/>
  <c r="AJ15" i="195"/>
  <c r="AH15" i="195"/>
  <c r="AF15" i="195"/>
  <c r="AJ15" i="189"/>
  <c r="AH15" i="189"/>
  <c r="AF15" i="189"/>
  <c r="AF15" i="242"/>
  <c r="AJ15" i="242"/>
  <c r="AH15" i="242"/>
  <c r="AG15" i="211"/>
  <c r="AK15" i="211"/>
  <c r="AI15" i="211"/>
  <c r="AJ15" i="208"/>
  <c r="AH15" i="208"/>
  <c r="AF15" i="208"/>
  <c r="AH15" i="199"/>
  <c r="AJ15" i="199"/>
  <c r="AF15" i="199"/>
  <c r="AH17" i="247"/>
  <c r="AK17" i="247"/>
  <c r="AL17" i="247" s="1"/>
  <c r="AF17" i="247"/>
  <c r="AH17" i="207"/>
  <c r="AK17" i="207"/>
  <c r="AL17" i="207" s="1"/>
  <c r="AF17" i="207"/>
  <c r="AH17" i="243"/>
  <c r="AJ17" i="243"/>
  <c r="AF17" i="243"/>
  <c r="AH17" i="196"/>
  <c r="AJ17" i="196"/>
  <c r="AF17" i="196"/>
  <c r="AH17" i="189"/>
  <c r="AJ17" i="189"/>
  <c r="AF17" i="189"/>
  <c r="AH17" i="204"/>
  <c r="AK17" i="204" s="1"/>
  <c r="AF17" i="204"/>
  <c r="AH17" i="225"/>
  <c r="AF17" i="225"/>
  <c r="AJ17" i="225"/>
  <c r="AH17" i="205"/>
  <c r="AF17" i="205"/>
  <c r="AJ17" i="205"/>
  <c r="AH17" i="113"/>
  <c r="AF17" i="113"/>
  <c r="AJ17" i="113"/>
  <c r="AJ18" i="202"/>
  <c r="AF18" i="202"/>
  <c r="AH18" i="202"/>
  <c r="AH18" i="239"/>
  <c r="AJ18" i="239"/>
  <c r="AF18" i="239"/>
  <c r="AJ18" i="195"/>
  <c r="AF18" i="195"/>
  <c r="AH18" i="195"/>
  <c r="AH18" i="208"/>
  <c r="AJ18" i="208"/>
  <c r="AK18" i="208" s="1"/>
  <c r="AF18" i="208"/>
  <c r="AH18" i="199"/>
  <c r="AF18" i="199"/>
  <c r="AH18" i="191"/>
  <c r="AJ18" i="191"/>
  <c r="AF18" i="191"/>
  <c r="AF18" i="247"/>
  <c r="AJ18" i="247"/>
  <c r="AH18" i="247"/>
  <c r="AK18" i="247" s="1"/>
  <c r="AL18" i="247" s="1"/>
  <c r="AH18" i="244"/>
  <c r="AF18" i="244"/>
  <c r="AH18" i="204"/>
  <c r="AK18" i="204"/>
  <c r="AL18" i="204" s="1"/>
  <c r="U18" i="100" s="1"/>
  <c r="AF18" i="204"/>
  <c r="AJ26" i="243"/>
  <c r="AK26" i="243" s="1"/>
  <c r="AF26" i="243"/>
  <c r="AJ26" i="202"/>
  <c r="AK26" i="202" s="1"/>
  <c r="AL26" i="202" s="1"/>
  <c r="AF26" i="202"/>
  <c r="AK26" i="212"/>
  <c r="AG26" i="212"/>
  <c r="AJ26" i="242"/>
  <c r="AH26" i="242"/>
  <c r="AF26" i="242"/>
  <c r="AF26" i="207"/>
  <c r="AJ26" i="207"/>
  <c r="AH26" i="207"/>
  <c r="AF26" i="113"/>
  <c r="AJ26" i="113"/>
  <c r="AK26" i="113" s="1"/>
  <c r="AH26" i="113"/>
  <c r="AJ26" i="225"/>
  <c r="AF26" i="225"/>
  <c r="AF26" i="195"/>
  <c r="AH26" i="195"/>
  <c r="AJ26" i="195"/>
  <c r="AK26" i="195"/>
  <c r="AJ26" i="239"/>
  <c r="AF26" i="239"/>
  <c r="AH26" i="239"/>
  <c r="AJ27" i="191"/>
  <c r="AF27" i="191"/>
  <c r="AH27" i="191"/>
  <c r="AJ27" i="243"/>
  <c r="AK27" i="243" s="1"/>
  <c r="AF27" i="243"/>
  <c r="AJ27" i="196"/>
  <c r="AF27" i="196"/>
  <c r="AH27" i="196"/>
  <c r="AI27" i="212"/>
  <c r="AK27" i="212"/>
  <c r="AG27" i="212"/>
  <c r="AF27" i="246"/>
  <c r="AJ27" i="246"/>
  <c r="AH27" i="246"/>
  <c r="AK27" i="246" s="1"/>
  <c r="AF27" i="220"/>
  <c r="AJ27" i="220"/>
  <c r="AH27" i="220"/>
  <c r="AF27" i="244"/>
  <c r="AH27" i="244"/>
  <c r="AJ27" i="244"/>
  <c r="AF27" i="203"/>
  <c r="AH27" i="203"/>
  <c r="AJ27" i="203"/>
  <c r="AJ27" i="194"/>
  <c r="AH27" i="194"/>
  <c r="AF27" i="194"/>
  <c r="AJ29" i="248"/>
  <c r="AF29" i="248"/>
  <c r="AH29" i="248"/>
  <c r="AK29" i="248" s="1"/>
  <c r="AJ29" i="246"/>
  <c r="AK29" i="246" s="1"/>
  <c r="AL29" i="246" s="1"/>
  <c r="AF29" i="246"/>
  <c r="AJ29" i="201"/>
  <c r="AH29" i="201"/>
  <c r="AF29" i="201"/>
  <c r="AJ29" i="232"/>
  <c r="AK29" i="232" s="1"/>
  <c r="AF29" i="232"/>
  <c r="AJ29" i="206"/>
  <c r="AF29" i="206"/>
  <c r="AH29" i="206"/>
  <c r="AJ29" i="193"/>
  <c r="AF29" i="193"/>
  <c r="AH29" i="193"/>
  <c r="AF29" i="205"/>
  <c r="AH29" i="205"/>
  <c r="AJ29" i="205"/>
  <c r="AF29" i="113"/>
  <c r="AH29" i="113"/>
  <c r="AJ29" i="113"/>
  <c r="AJ30" i="203"/>
  <c r="AF30" i="203"/>
  <c r="AH30" i="203"/>
  <c r="AH30" i="231"/>
  <c r="AJ30" i="231"/>
  <c r="AK30" i="231" s="1"/>
  <c r="AF30" i="231"/>
  <c r="AJ30" i="207"/>
  <c r="AF30" i="207"/>
  <c r="AJ30" i="193"/>
  <c r="AF30" i="193"/>
  <c r="AJ30" i="242"/>
  <c r="AF30" i="242"/>
  <c r="AF30" i="191"/>
  <c r="AJ30" i="191"/>
  <c r="AH30" i="191"/>
  <c r="AJ30" i="239"/>
  <c r="AK30" i="239" s="1"/>
  <c r="AF30" i="239"/>
  <c r="AH30" i="205"/>
  <c r="AF30" i="205"/>
  <c r="AJ30" i="205"/>
  <c r="AF30" i="229"/>
  <c r="AJ30" i="229"/>
  <c r="AH30" i="229"/>
  <c r="AJ31" i="206"/>
  <c r="AF31" i="206"/>
  <c r="AH31" i="206"/>
  <c r="AK31" i="211"/>
  <c r="AG31" i="211"/>
  <c r="AI31" i="211"/>
  <c r="AL31" i="211" s="1"/>
  <c r="AJ31" i="113"/>
  <c r="AF31" i="113"/>
  <c r="AH31" i="113"/>
  <c r="AK31" i="212"/>
  <c r="AL31" i="212" s="1"/>
  <c r="AG31" i="212"/>
  <c r="AJ31" i="199"/>
  <c r="AF31" i="199"/>
  <c r="AJ31" i="190"/>
  <c r="AF31" i="190"/>
  <c r="AH31" i="190"/>
  <c r="AJ31" i="230"/>
  <c r="AH31" i="230"/>
  <c r="AF31" i="230"/>
  <c r="AH31" i="200"/>
  <c r="AF31" i="200"/>
  <c r="AJ31" i="200"/>
  <c r="AH36" i="225"/>
  <c r="AF36" i="225"/>
  <c r="AJ36" i="225"/>
  <c r="AH36" i="206"/>
  <c r="AJ36" i="206"/>
  <c r="AF36" i="206"/>
  <c r="AH36" i="194"/>
  <c r="AJ36" i="194"/>
  <c r="AF36" i="194"/>
  <c r="AF36" i="246"/>
  <c r="AJ36" i="246"/>
  <c r="AH36" i="246"/>
  <c r="AF36" i="190"/>
  <c r="AJ36" i="190"/>
  <c r="AH36" i="190"/>
  <c r="AK36" i="190" s="1"/>
  <c r="AI36" i="211"/>
  <c r="AL36" i="211" s="1"/>
  <c r="AK36" i="211"/>
  <c r="AG36" i="211"/>
  <c r="AM36" i="211" s="1"/>
  <c r="AH36" i="209"/>
  <c r="AF36" i="209"/>
  <c r="AJ36" i="209"/>
  <c r="AJ36" i="195"/>
  <c r="AK36" i="195" s="1"/>
  <c r="AF36" i="195"/>
  <c r="AH42" i="209"/>
  <c r="AJ42" i="209"/>
  <c r="AF42" i="209"/>
  <c r="AH42" i="196"/>
  <c r="AK42" i="196" s="1"/>
  <c r="AL42" i="196" s="1"/>
  <c r="AF42" i="196"/>
  <c r="AH42" i="192"/>
  <c r="AK42" i="192" s="1"/>
  <c r="AF42" i="192"/>
  <c r="AG42" i="212"/>
  <c r="AK42" i="212"/>
  <c r="AI42" i="212"/>
  <c r="AH42" i="246"/>
  <c r="AJ42" i="246"/>
  <c r="AF42" i="246"/>
  <c r="AJ42" i="206"/>
  <c r="AK42" i="206" s="1"/>
  <c r="AF42" i="206"/>
  <c r="AI42" i="211"/>
  <c r="AG42" i="211"/>
  <c r="AK42" i="211"/>
  <c r="AH44" i="243"/>
  <c r="AF44" i="243"/>
  <c r="AF44" i="230"/>
  <c r="AH44" i="230"/>
  <c r="AJ44" i="230"/>
  <c r="AF44" i="208"/>
  <c r="AJ44" i="208"/>
  <c r="AH44" i="208"/>
  <c r="AK44" i="208" s="1"/>
  <c r="AH44" i="196"/>
  <c r="AF44" i="196"/>
  <c r="AJ44" i="192"/>
  <c r="AF44" i="192"/>
  <c r="AH44" i="192"/>
  <c r="AH44" i="224"/>
  <c r="AK44" i="224" s="1"/>
  <c r="AJ44" i="224"/>
  <c r="AF44" i="224"/>
  <c r="AJ44" i="220"/>
  <c r="AF44" i="220"/>
  <c r="AF44" i="239"/>
  <c r="AH44" i="239"/>
  <c r="AJ44" i="239"/>
  <c r="AK44" i="239" s="1"/>
  <c r="AL44" i="239" s="1"/>
  <c r="AH45" i="242"/>
  <c r="AK45" i="242" s="1"/>
  <c r="AJ45" i="242"/>
  <c r="AF45" i="242"/>
  <c r="AH45" i="203"/>
  <c r="AJ45" i="203"/>
  <c r="AF45" i="203"/>
  <c r="AF45" i="230"/>
  <c r="AH45" i="230"/>
  <c r="AJ45" i="230"/>
  <c r="AF45" i="201"/>
  <c r="AJ45" i="201"/>
  <c r="AH45" i="201"/>
  <c r="AJ45" i="192"/>
  <c r="AF45" i="192"/>
  <c r="AH45" i="192"/>
  <c r="AH45" i="225"/>
  <c r="AF45" i="225"/>
  <c r="AH45" i="220"/>
  <c r="AF45" i="220"/>
  <c r="AJ45" i="220"/>
  <c r="AH47" i="200"/>
  <c r="AF47" i="200"/>
  <c r="AH47" i="191"/>
  <c r="AJ47" i="191"/>
  <c r="AF47" i="191"/>
  <c r="AH47" i="243"/>
  <c r="AK47" i="243"/>
  <c r="AF47" i="243"/>
  <c r="AF47" i="203"/>
  <c r="AJ47" i="203"/>
  <c r="AH47" i="203"/>
  <c r="AK47" i="203" s="1"/>
  <c r="AJ47" i="229"/>
  <c r="AH47" i="229"/>
  <c r="AF47" i="229"/>
  <c r="AH47" i="206"/>
  <c r="AF47" i="206"/>
  <c r="AJ47" i="206"/>
  <c r="AH47" i="113"/>
  <c r="AF47" i="113"/>
  <c r="AJ47" i="113"/>
  <c r="AJ52" i="246"/>
  <c r="AH52" i="246"/>
  <c r="AF52" i="246"/>
  <c r="AH52" i="190"/>
  <c r="AJ52" i="190"/>
  <c r="AF52" i="190"/>
  <c r="AJ52" i="206"/>
  <c r="AF52" i="206"/>
  <c r="AH52" i="206"/>
  <c r="AF52" i="239"/>
  <c r="AJ52" i="239"/>
  <c r="AH52" i="239"/>
  <c r="AK52" i="239" s="1"/>
  <c r="AJ52" i="207"/>
  <c r="AF52" i="207"/>
  <c r="AH52" i="194"/>
  <c r="AJ52" i="194"/>
  <c r="AF52" i="194"/>
  <c r="AH52" i="220"/>
  <c r="AF52" i="220"/>
  <c r="AJ52" i="220"/>
  <c r="AH54" i="246"/>
  <c r="AK54" i="246" s="1"/>
  <c r="AF54" i="246"/>
  <c r="AH54" i="209"/>
  <c r="AJ54" i="209"/>
  <c r="AF54" i="209"/>
  <c r="AH54" i="199"/>
  <c r="AJ54" i="199"/>
  <c r="AF54" i="199"/>
  <c r="AH54" i="244"/>
  <c r="AK54" i="244" s="1"/>
  <c r="AF54" i="244"/>
  <c r="AH54" i="192"/>
  <c r="AK54" i="192" s="1"/>
  <c r="AJ54" i="192"/>
  <c r="AF54" i="192"/>
  <c r="AH54" i="202"/>
  <c r="AF54" i="202"/>
  <c r="AF54" i="191"/>
  <c r="AH54" i="191"/>
  <c r="AJ54" i="191"/>
  <c r="AM44" i="191"/>
  <c r="J44" i="100"/>
  <c r="AJ45" i="206"/>
  <c r="AH45" i="206"/>
  <c r="AK45" i="206"/>
  <c r="AL45" i="206" s="1"/>
  <c r="AF45" i="206"/>
  <c r="AH60" i="232"/>
  <c r="AF60" i="232"/>
  <c r="AJ60" i="232"/>
  <c r="AH60" i="193"/>
  <c r="AJ60" i="193"/>
  <c r="AF60" i="193"/>
  <c r="AH60" i="242"/>
  <c r="AJ60" i="242"/>
  <c r="AF60" i="242"/>
  <c r="AI64" i="211"/>
  <c r="AL64" i="211" s="1"/>
  <c r="AG64" i="211"/>
  <c r="AM64" i="211" s="1"/>
  <c r="AH64" i="205"/>
  <c r="AK64" i="205" s="1"/>
  <c r="AF64" i="205"/>
  <c r="AJ64" i="243"/>
  <c r="AK64" i="243" s="1"/>
  <c r="AF64" i="243"/>
  <c r="AH71" i="196"/>
  <c r="AJ71" i="196"/>
  <c r="AF71" i="196"/>
  <c r="AH71" i="224"/>
  <c r="AK71" i="224" s="1"/>
  <c r="AJ71" i="224"/>
  <c r="AF71" i="224"/>
  <c r="AF73" i="232"/>
  <c r="AH73" i="232"/>
  <c r="AK73" i="232" s="1"/>
  <c r="AL73" i="232" s="1"/>
  <c r="AJ73" i="232"/>
  <c r="AH73" i="201"/>
  <c r="AJ73" i="201"/>
  <c r="AF73" i="201"/>
  <c r="AH75" i="113"/>
  <c r="AJ75" i="113"/>
  <c r="AF75" i="113"/>
  <c r="AM49" i="229"/>
  <c r="AC49" i="100"/>
  <c r="AM55" i="239"/>
  <c r="AG55" i="100"/>
  <c r="AM75" i="232"/>
  <c r="AF75" i="100"/>
  <c r="AM47" i="231"/>
  <c r="AE47" i="100"/>
  <c r="AM63" i="232"/>
  <c r="AF63" i="100"/>
  <c r="AL33" i="231"/>
  <c r="AE33" i="100" s="1"/>
  <c r="AK35" i="231"/>
  <c r="AL35" i="231" s="1"/>
  <c r="AK39" i="229"/>
  <c r="AL39" i="229" s="1"/>
  <c r="AM39" i="229" s="1"/>
  <c r="AK26" i="225"/>
  <c r="AL30" i="212"/>
  <c r="AM30" i="212" s="1"/>
  <c r="AK30" i="193"/>
  <c r="AK30" i="204"/>
  <c r="AL30" i="204"/>
  <c r="AK30" i="242"/>
  <c r="AL30" i="242" s="1"/>
  <c r="AK31" i="199"/>
  <c r="AK36" i="230"/>
  <c r="AL36" i="230" s="1"/>
  <c r="AK44" i="196"/>
  <c r="AK44" i="243"/>
  <c r="AK45" i="243"/>
  <c r="AL45" i="243" s="1"/>
  <c r="AL54" i="229"/>
  <c r="AL64" i="229"/>
  <c r="AH64" i="202"/>
  <c r="AK64" i="202" s="1"/>
  <c r="AL73" i="211"/>
  <c r="AM73" i="211" s="1"/>
  <c r="AK47" i="200"/>
  <c r="AL47" i="200" s="1"/>
  <c r="AK52" i="207"/>
  <c r="AK60" i="247"/>
  <c r="AL60" i="247" s="1"/>
  <c r="AK64" i="208"/>
  <c r="AL64" i="208" s="1"/>
  <c r="AK74" i="231"/>
  <c r="AL74" i="231" s="1"/>
  <c r="AK75" i="231"/>
  <c r="AL74" i="190"/>
  <c r="AK9" i="232"/>
  <c r="AL9" i="232" s="1"/>
  <c r="AK9" i="230"/>
  <c r="AL9" i="230" s="1"/>
  <c r="AK11" i="220"/>
  <c r="AL11" i="220" s="1"/>
  <c r="AK8" i="220"/>
  <c r="AL8" i="220" s="1"/>
  <c r="AK10" i="220"/>
  <c r="AL10" i="220" s="1"/>
  <c r="AK13" i="195"/>
  <c r="AL13" i="195" s="1"/>
  <c r="AK9" i="231"/>
  <c r="AL9" i="231" s="1"/>
  <c r="AK13" i="196"/>
  <c r="AL13" i="196" s="1"/>
  <c r="AM13" i="196" s="1"/>
  <c r="AE12" i="46"/>
  <c r="AG13" i="46"/>
  <c r="AK19" i="224"/>
  <c r="AL19" i="224" s="1"/>
  <c r="AK20" i="199"/>
  <c r="AL20" i="199" s="1"/>
  <c r="AK19" i="202"/>
  <c r="AL19" i="202" s="1"/>
  <c r="AM19" i="202" s="1"/>
  <c r="AK21" i="204"/>
  <c r="AL21" i="204" s="1"/>
  <c r="AK22" i="201"/>
  <c r="AL22" i="201" s="1"/>
  <c r="AK21" i="248"/>
  <c r="AL21" i="248" s="1"/>
  <c r="AK23" i="189"/>
  <c r="AL23" i="189" s="1"/>
  <c r="AK21" i="206"/>
  <c r="AL21" i="206" s="1"/>
  <c r="AK21" i="190"/>
  <c r="AL21" i="190"/>
  <c r="AM39" i="230"/>
  <c r="AD39" i="100"/>
  <c r="AK28" i="247"/>
  <c r="AL28" i="247" s="1"/>
  <c r="AK35" i="200"/>
  <c r="AL35" i="200" s="1"/>
  <c r="AK33" i="199"/>
  <c r="AL33" i="199" s="1"/>
  <c r="AK34" i="204"/>
  <c r="AL34" i="204" s="1"/>
  <c r="AK37" i="193"/>
  <c r="AL37" i="193" s="1"/>
  <c r="AL40" i="246"/>
  <c r="AM53" i="230"/>
  <c r="AD53" i="100"/>
  <c r="AK32" i="196"/>
  <c r="AL32" i="196" s="1"/>
  <c r="AK34" i="205"/>
  <c r="AL34" i="205" s="1"/>
  <c r="AK41" i="200"/>
  <c r="AL41" i="200" s="1"/>
  <c r="AK55" i="192"/>
  <c r="AL55" i="192" s="1"/>
  <c r="AK57" i="242"/>
  <c r="AL57" i="242" s="1"/>
  <c r="AH60" i="199"/>
  <c r="AJ60" i="199"/>
  <c r="AF60" i="199"/>
  <c r="AH60" i="203"/>
  <c r="AK60" i="203" s="1"/>
  <c r="AL60" i="203" s="1"/>
  <c r="AF60" i="203"/>
  <c r="AJ60" i="225"/>
  <c r="AK60" i="225" s="1"/>
  <c r="AF60" i="225"/>
  <c r="AH64" i="248"/>
  <c r="AF64" i="248"/>
  <c r="AJ64" i="248"/>
  <c r="AJ71" i="194"/>
  <c r="AK71" i="194" s="1"/>
  <c r="AF71" i="194"/>
  <c r="AH71" i="204"/>
  <c r="AF71" i="204"/>
  <c r="AJ71" i="204"/>
  <c r="AF73" i="239"/>
  <c r="AJ73" i="239"/>
  <c r="AH73" i="239"/>
  <c r="AK73" i="239" s="1"/>
  <c r="AH73" i="208"/>
  <c r="AF73" i="208"/>
  <c r="AH75" i="196"/>
  <c r="AJ75" i="196"/>
  <c r="AK75" i="196" s="1"/>
  <c r="AF75" i="196"/>
  <c r="AK41" i="202"/>
  <c r="AL41" i="202"/>
  <c r="AJ47" i="225"/>
  <c r="AK47" i="225" s="1"/>
  <c r="AF47" i="225"/>
  <c r="AK50" i="189"/>
  <c r="AL50" i="189" s="1"/>
  <c r="AK56" i="193"/>
  <c r="AL56" i="193" s="1"/>
  <c r="AL57" i="212"/>
  <c r="AJ60" i="229"/>
  <c r="AH60" i="229"/>
  <c r="AH60" i="246"/>
  <c r="AF60" i="246"/>
  <c r="AF64" i="193"/>
  <c r="AJ64" i="193"/>
  <c r="AH64" i="193"/>
  <c r="AK64" i="193" s="1"/>
  <c r="AF64" i="202"/>
  <c r="AH64" i="244"/>
  <c r="AK64" i="244" s="1"/>
  <c r="AF64" i="244"/>
  <c r="AF71" i="205"/>
  <c r="AJ71" i="205"/>
  <c r="AH71" i="205"/>
  <c r="AF71" i="248"/>
  <c r="AJ71" i="248"/>
  <c r="AH71" i="248"/>
  <c r="AH73" i="113"/>
  <c r="AF73" i="113"/>
  <c r="AJ73" i="113"/>
  <c r="AJ73" i="195"/>
  <c r="AK73" i="195" s="1"/>
  <c r="AL73" i="195" s="1"/>
  <c r="AF73" i="195"/>
  <c r="AJ73" i="244"/>
  <c r="AF73" i="244"/>
  <c r="AH73" i="244"/>
  <c r="AJ75" i="246"/>
  <c r="AF75" i="246"/>
  <c r="AH75" i="246"/>
  <c r="AH7" i="243"/>
  <c r="AF7" i="243"/>
  <c r="AJ7" i="243"/>
  <c r="AJ7" i="224"/>
  <c r="AF7" i="224"/>
  <c r="AH7" i="230"/>
  <c r="AJ7" i="230"/>
  <c r="AF7" i="230"/>
  <c r="AJ7" i="204"/>
  <c r="AH7" i="204"/>
  <c r="AF7" i="204"/>
  <c r="AH7" i="195"/>
  <c r="AJ7" i="195"/>
  <c r="AF7" i="195"/>
  <c r="AH7" i="225"/>
  <c r="AF7" i="225"/>
  <c r="AJ7" i="225"/>
  <c r="AJ7" i="192"/>
  <c r="AF7" i="192"/>
  <c r="AH7" i="203"/>
  <c r="AJ7" i="203"/>
  <c r="AF7" i="203"/>
  <c r="AJ7" i="189"/>
  <c r="AH7" i="189"/>
  <c r="AF7" i="189"/>
  <c r="AJ12" i="244"/>
  <c r="AF12" i="244"/>
  <c r="AJ12" i="224"/>
  <c r="AH12" i="224"/>
  <c r="AF12" i="224"/>
  <c r="AH12" i="242"/>
  <c r="AJ12" i="242"/>
  <c r="AF12" i="242"/>
  <c r="AI12" i="212"/>
  <c r="AK12" i="212"/>
  <c r="AG12" i="212"/>
  <c r="AH12" i="195"/>
  <c r="AF12" i="195"/>
  <c r="AJ12" i="195"/>
  <c r="AJ12" i="230"/>
  <c r="AH12" i="230"/>
  <c r="AK12" i="230" s="1"/>
  <c r="AL12" i="230" s="1"/>
  <c r="AF12" i="230"/>
  <c r="AJ12" i="225"/>
  <c r="AF12" i="225"/>
  <c r="AJ12" i="200"/>
  <c r="AH12" i="200"/>
  <c r="AF12" i="200"/>
  <c r="AJ12" i="190"/>
  <c r="AH12" i="190"/>
  <c r="AK12" i="190" s="1"/>
  <c r="AF12" i="190"/>
  <c r="AJ14" i="113"/>
  <c r="AH14" i="113"/>
  <c r="AF14" i="113"/>
  <c r="AJ14" i="244"/>
  <c r="AK14" i="244"/>
  <c r="AF14" i="244"/>
  <c r="AH14" i="201"/>
  <c r="AJ14" i="201"/>
  <c r="AF14" i="201"/>
  <c r="AF14" i="225"/>
  <c r="AJ14" i="225"/>
  <c r="AH14" i="225"/>
  <c r="AH14" i="203"/>
  <c r="AF14" i="203"/>
  <c r="AH14" i="243"/>
  <c r="AJ14" i="243"/>
  <c r="AF14" i="243"/>
  <c r="AH14" i="200"/>
  <c r="AJ14" i="200"/>
  <c r="AK14" i="200" s="1"/>
  <c r="AF14" i="200"/>
  <c r="AJ14" i="230"/>
  <c r="AF14" i="230"/>
  <c r="AH14" i="230"/>
  <c r="AH14" i="194"/>
  <c r="AJ14" i="194"/>
  <c r="AK14" i="194" s="1"/>
  <c r="AF14" i="194"/>
  <c r="AJ15" i="192"/>
  <c r="AF15" i="192"/>
  <c r="AH15" i="192"/>
  <c r="AJ15" i="194"/>
  <c r="AF15" i="194"/>
  <c r="AH15" i="194"/>
  <c r="AJ15" i="209"/>
  <c r="AK15" i="209" s="1"/>
  <c r="AF15" i="209"/>
  <c r="AJ15" i="193"/>
  <c r="AK15" i="193" s="1"/>
  <c r="AF15" i="193"/>
  <c r="AF15" i="239"/>
  <c r="AH15" i="239"/>
  <c r="AJ15" i="239"/>
  <c r="AK15" i="239"/>
  <c r="AL15" i="239" s="1"/>
  <c r="AH15" i="206"/>
  <c r="AF15" i="206"/>
  <c r="AJ15" i="206"/>
  <c r="AF15" i="231"/>
  <c r="AJ15" i="231"/>
  <c r="AK15" i="231" s="1"/>
  <c r="AH15" i="207"/>
  <c r="AF15" i="207"/>
  <c r="AJ15" i="207"/>
  <c r="AH15" i="220"/>
  <c r="AJ15" i="220"/>
  <c r="AK15" i="220"/>
  <c r="AF15" i="220"/>
  <c r="AJ17" i="193"/>
  <c r="AH17" i="193"/>
  <c r="AK17" i="193" s="1"/>
  <c r="AF17" i="193"/>
  <c r="AJ17" i="195"/>
  <c r="AF17" i="195"/>
  <c r="AH17" i="195"/>
  <c r="AJ17" i="203"/>
  <c r="AK17" i="203"/>
  <c r="AF17" i="203"/>
  <c r="AJ17" i="194"/>
  <c r="AK17" i="194" s="1"/>
  <c r="AF17" i="194"/>
  <c r="AF17" i="231"/>
  <c r="AJ17" i="231"/>
  <c r="AK17" i="231" s="1"/>
  <c r="AH17" i="220"/>
  <c r="AF17" i="220"/>
  <c r="AH17" i="209"/>
  <c r="AF17" i="209"/>
  <c r="AJ17" i="209"/>
  <c r="AH17" i="201"/>
  <c r="AK17" i="201" s="1"/>
  <c r="AF17" i="201"/>
  <c r="AF17" i="239"/>
  <c r="AJ17" i="239"/>
  <c r="AH17" i="239"/>
  <c r="AH18" i="220"/>
  <c r="AK18" i="220" s="1"/>
  <c r="AF18" i="220"/>
  <c r="AJ18" i="246"/>
  <c r="AH18" i="246"/>
  <c r="AK18" i="246" s="1"/>
  <c r="AF18" i="246"/>
  <c r="AJ18" i="248"/>
  <c r="AK18" i="248" s="1"/>
  <c r="AF18" i="248"/>
  <c r="AJ18" i="206"/>
  <c r="AK18" i="206" s="1"/>
  <c r="AF18" i="206"/>
  <c r="AH18" i="196"/>
  <c r="AK18" i="196" s="1"/>
  <c r="AJ18" i="196"/>
  <c r="AF18" i="196"/>
  <c r="AK18" i="212"/>
  <c r="AL18" i="212" s="1"/>
  <c r="AG18" i="212"/>
  <c r="AH18" i="207"/>
  <c r="AK18" i="207" s="1"/>
  <c r="AF18" i="207"/>
  <c r="AH18" i="243"/>
  <c r="AF18" i="243"/>
  <c r="AJ18" i="243"/>
  <c r="AJ18" i="190"/>
  <c r="AK18" i="190" s="1"/>
  <c r="AL18" i="190" s="1"/>
  <c r="AF18" i="190"/>
  <c r="AJ26" i="205"/>
  <c r="AK26" i="205"/>
  <c r="AF26" i="205"/>
  <c r="AJ26" i="190"/>
  <c r="AF26" i="190"/>
  <c r="AH26" i="190"/>
  <c r="AJ26" i="229"/>
  <c r="AK26" i="229" s="1"/>
  <c r="AF26" i="229"/>
  <c r="AH26" i="224"/>
  <c r="AJ26" i="224"/>
  <c r="AF26" i="224"/>
  <c r="AF26" i="204"/>
  <c r="AJ26" i="204"/>
  <c r="AH26" i="204"/>
  <c r="AK26" i="204" s="1"/>
  <c r="AJ26" i="232"/>
  <c r="AK26" i="232" s="1"/>
  <c r="AF26" i="232"/>
  <c r="AJ26" i="209"/>
  <c r="AK26" i="209" s="1"/>
  <c r="AF26" i="209"/>
  <c r="AJ26" i="194"/>
  <c r="AH26" i="194"/>
  <c r="AK26" i="194" s="1"/>
  <c r="AF26" i="194"/>
  <c r="AJ27" i="192"/>
  <c r="AF27" i="192"/>
  <c r="AH27" i="192"/>
  <c r="AJ27" i="205"/>
  <c r="AK27" i="205" s="1"/>
  <c r="AF27" i="205"/>
  <c r="AJ27" i="242"/>
  <c r="AH27" i="242"/>
  <c r="AK27" i="242" s="1"/>
  <c r="AL27" i="242" s="1"/>
  <c r="AF27" i="242"/>
  <c r="AK27" i="211"/>
  <c r="AI27" i="211"/>
  <c r="AG27" i="211"/>
  <c r="AJ27" i="208"/>
  <c r="AF27" i="208"/>
  <c r="AH27" i="208"/>
  <c r="AK27" i="208"/>
  <c r="AJ27" i="113"/>
  <c r="AF27" i="113"/>
  <c r="AH27" i="113"/>
  <c r="AJ27" i="225"/>
  <c r="AK27" i="225"/>
  <c r="AF27" i="225"/>
  <c r="AF27" i="201"/>
  <c r="AH27" i="201"/>
  <c r="AJ27" i="201"/>
  <c r="AK27" i="201" s="1"/>
  <c r="AL27" i="201" s="1"/>
  <c r="AJ27" i="239"/>
  <c r="AK27" i="239" s="1"/>
  <c r="AF27" i="239"/>
  <c r="AK29" i="211"/>
  <c r="AI29" i="211"/>
  <c r="AG29" i="211"/>
  <c r="AH29" i="242"/>
  <c r="AJ29" i="242"/>
  <c r="AF29" i="242"/>
  <c r="AH29" i="196"/>
  <c r="AJ29" i="196"/>
  <c r="AK29" i="196" s="1"/>
  <c r="AF29" i="196"/>
  <c r="AF29" i="224"/>
  <c r="AJ29" i="224"/>
  <c r="AH29" i="224"/>
  <c r="AF29" i="200"/>
  <c r="AJ29" i="200"/>
  <c r="AH29" i="200"/>
  <c r="AK29" i="200" s="1"/>
  <c r="AJ29" i="191"/>
  <c r="AK29" i="191" s="1"/>
  <c r="AF29" i="191"/>
  <c r="AJ29" i="244"/>
  <c r="AH29" i="244"/>
  <c r="AK29" i="244" s="1"/>
  <c r="AL29" i="244" s="1"/>
  <c r="AF29" i="244"/>
  <c r="AJ29" i="204"/>
  <c r="AH29" i="204"/>
  <c r="AF29" i="204"/>
  <c r="AK29" i="212"/>
  <c r="AI29" i="212"/>
  <c r="AL29" i="212" s="1"/>
  <c r="AG29" i="212"/>
  <c r="AJ30" i="200"/>
  <c r="AF30" i="200"/>
  <c r="AH30" i="200"/>
  <c r="AJ30" i="244"/>
  <c r="AF30" i="244"/>
  <c r="AH30" i="244"/>
  <c r="AJ30" i="201"/>
  <c r="AK30" i="201" s="1"/>
  <c r="AF30" i="201"/>
  <c r="AH30" i="189"/>
  <c r="AK30" i="189" s="1"/>
  <c r="AJ30" i="189"/>
  <c r="AF30" i="189"/>
  <c r="AJ30" i="224"/>
  <c r="AK30" i="224" s="1"/>
  <c r="AF30" i="224"/>
  <c r="AJ30" i="190"/>
  <c r="AF30" i="190"/>
  <c r="AH30" i="190"/>
  <c r="AH30" i="225"/>
  <c r="AF30" i="225"/>
  <c r="AJ30" i="225"/>
  <c r="AH30" i="113"/>
  <c r="AK30" i="113" s="1"/>
  <c r="AJ30" i="113"/>
  <c r="AF30" i="113"/>
  <c r="AJ31" i="205"/>
  <c r="AF31" i="205"/>
  <c r="AH31" i="205"/>
  <c r="AH31" i="248"/>
  <c r="AF31" i="248"/>
  <c r="AJ31" i="248"/>
  <c r="AH31" i="247"/>
  <c r="AF31" i="247"/>
  <c r="AJ31" i="247"/>
  <c r="AH31" i="208"/>
  <c r="AJ31" i="208"/>
  <c r="AF31" i="208"/>
  <c r="AJ31" i="239"/>
  <c r="AK31" i="239"/>
  <c r="AL31" i="239" s="1"/>
  <c r="AF31" i="239"/>
  <c r="AJ31" i="195"/>
  <c r="AK31" i="195" s="1"/>
  <c r="AL31" i="195" s="1"/>
  <c r="AF31" i="195"/>
  <c r="AH31" i="189"/>
  <c r="AF31" i="189"/>
  <c r="AJ31" i="189"/>
  <c r="AH31" i="209"/>
  <c r="AF31" i="209"/>
  <c r="AJ31" i="209"/>
  <c r="AH31" i="196"/>
  <c r="AF31" i="196"/>
  <c r="AJ31" i="196"/>
  <c r="AJ36" i="248"/>
  <c r="AF36" i="248"/>
  <c r="AH36" i="248"/>
  <c r="AH36" i="247"/>
  <c r="AF36" i="247"/>
  <c r="AJ36" i="247"/>
  <c r="AH36" i="202"/>
  <c r="AJ36" i="202"/>
  <c r="AF36" i="202"/>
  <c r="AH36" i="189"/>
  <c r="AK36" i="189" s="1"/>
  <c r="AJ36" i="189"/>
  <c r="AF36" i="189"/>
  <c r="AF36" i="224"/>
  <c r="AJ36" i="224"/>
  <c r="AH36" i="224"/>
  <c r="AJ36" i="220"/>
  <c r="AK36" i="220"/>
  <c r="AL36" i="220" s="1"/>
  <c r="AF36" i="220"/>
  <c r="AH36" i="239"/>
  <c r="AK36" i="239" s="1"/>
  <c r="AJ36" i="239"/>
  <c r="AF36" i="239"/>
  <c r="AH36" i="205"/>
  <c r="AJ36" i="205"/>
  <c r="AF36" i="205"/>
  <c r="AJ36" i="193"/>
  <c r="AF36" i="193"/>
  <c r="AJ42" i="203"/>
  <c r="AK42" i="203" s="1"/>
  <c r="AL42" i="203" s="1"/>
  <c r="AF42" i="203"/>
  <c r="AH42" i="195"/>
  <c r="AK42" i="195" s="1"/>
  <c r="AJ42" i="195"/>
  <c r="AF42" i="195"/>
  <c r="AF42" i="191"/>
  <c r="AJ42" i="191"/>
  <c r="AH42" i="191"/>
  <c r="AJ42" i="232"/>
  <c r="AH42" i="232"/>
  <c r="AF42" i="232"/>
  <c r="AH42" i="225"/>
  <c r="AK42" i="225"/>
  <c r="AF42" i="225"/>
  <c r="AH42" i="205"/>
  <c r="AF42" i="205"/>
  <c r="AJ42" i="205"/>
  <c r="AJ42" i="230"/>
  <c r="AH42" i="230"/>
  <c r="AH44" i="242"/>
  <c r="AK44" i="242" s="1"/>
  <c r="AJ44" i="242"/>
  <c r="AF44" i="242"/>
  <c r="AJ44" i="247"/>
  <c r="AK44" i="247" s="1"/>
  <c r="AF44" i="247"/>
  <c r="AJ44" i="203"/>
  <c r="AK44" i="203" s="1"/>
  <c r="AF44" i="203"/>
  <c r="AH44" i="195"/>
  <c r="AF44" i="195"/>
  <c r="AJ44" i="195"/>
  <c r="AF44" i="190"/>
  <c r="AJ44" i="190"/>
  <c r="AH44" i="190"/>
  <c r="AK44" i="190" s="1"/>
  <c r="AF44" i="207"/>
  <c r="AH44" i="207"/>
  <c r="AK44" i="207" s="1"/>
  <c r="AL44" i="207" s="1"/>
  <c r="AJ44" i="207"/>
  <c r="AH44" i="113"/>
  <c r="AK44" i="113" s="1"/>
  <c r="AJ44" i="113"/>
  <c r="AF44" i="113"/>
  <c r="AJ45" i="248"/>
  <c r="AF45" i="248"/>
  <c r="AH45" i="207"/>
  <c r="AJ45" i="207"/>
  <c r="AF45" i="207"/>
  <c r="AJ45" i="191"/>
  <c r="AK45" i="191" s="1"/>
  <c r="AL45" i="191" s="1"/>
  <c r="AF45" i="191"/>
  <c r="AH45" i="247"/>
  <c r="AF45" i="247"/>
  <c r="AJ45" i="247"/>
  <c r="AJ45" i="200"/>
  <c r="AH45" i="200"/>
  <c r="AK45" i="200" s="1"/>
  <c r="AF45" i="200"/>
  <c r="AJ45" i="113"/>
  <c r="AK45" i="113" s="1"/>
  <c r="AL45" i="113" s="1"/>
  <c r="AF45" i="113"/>
  <c r="AH45" i="224"/>
  <c r="AJ45" i="224"/>
  <c r="AF45" i="224"/>
  <c r="AI45" i="212"/>
  <c r="AG45" i="212"/>
  <c r="AK45" i="212"/>
  <c r="AH47" i="196"/>
  <c r="AK47" i="196" s="1"/>
  <c r="AF47" i="196"/>
  <c r="AH47" i="189"/>
  <c r="AJ47" i="189"/>
  <c r="AF47" i="189"/>
  <c r="AF47" i="242"/>
  <c r="AJ47" i="242"/>
  <c r="AH47" i="242"/>
  <c r="AJ47" i="220"/>
  <c r="AK47" i="220" s="1"/>
  <c r="AF47" i="220"/>
  <c r="AJ47" i="247"/>
  <c r="AK47" i="247" s="1"/>
  <c r="AL47" i="247" s="1"/>
  <c r="AF47" i="247"/>
  <c r="AJ47" i="195"/>
  <c r="AK47" i="195" s="1"/>
  <c r="AF47" i="195"/>
  <c r="AI47" i="211"/>
  <c r="AG47" i="211"/>
  <c r="AK47" i="211"/>
  <c r="AH52" i="243"/>
  <c r="AJ52" i="243"/>
  <c r="AF52" i="243"/>
  <c r="AF52" i="205"/>
  <c r="AJ52" i="205"/>
  <c r="AH52" i="205"/>
  <c r="AH52" i="244"/>
  <c r="AJ52" i="244"/>
  <c r="AF52" i="244"/>
  <c r="AJ52" i="199"/>
  <c r="AK52" i="199" s="1"/>
  <c r="AL52" i="199" s="1"/>
  <c r="AF52" i="199"/>
  <c r="AJ52" i="193"/>
  <c r="AH52" i="193"/>
  <c r="AF52" i="193"/>
  <c r="AI52" i="212"/>
  <c r="AG52" i="212"/>
  <c r="AK52" i="212"/>
  <c r="AJ54" i="243"/>
  <c r="AK54" i="243" s="1"/>
  <c r="AL54" i="243" s="1"/>
  <c r="AF54" i="243"/>
  <c r="AH54" i="208"/>
  <c r="AK54" i="208" s="1"/>
  <c r="AJ54" i="208"/>
  <c r="AF54" i="208"/>
  <c r="AH54" i="113"/>
  <c r="AK54" i="113"/>
  <c r="AF54" i="113"/>
  <c r="AH54" i="206"/>
  <c r="AF54" i="206"/>
  <c r="AJ54" i="206"/>
  <c r="AF54" i="189"/>
  <c r="AJ54" i="189"/>
  <c r="AK54" i="189" s="1"/>
  <c r="AH54" i="189"/>
  <c r="AH54" i="200"/>
  <c r="AK54" i="200" s="1"/>
  <c r="AF54" i="200"/>
  <c r="AK41" i="232"/>
  <c r="AL41" i="232" s="1"/>
  <c r="AM41" i="232" s="1"/>
  <c r="AX41" i="232" s="1"/>
  <c r="AY41" i="232" s="1"/>
  <c r="BS41" i="72" s="1"/>
  <c r="AK43" i="230"/>
  <c r="AL43" i="230" s="1"/>
  <c r="AH47" i="248"/>
  <c r="AK47" i="248" s="1"/>
  <c r="AF47" i="248"/>
  <c r="AJ52" i="192"/>
  <c r="AH52" i="192"/>
  <c r="AF52" i="192"/>
  <c r="AJ54" i="248"/>
  <c r="AF54" i="248"/>
  <c r="AH54" i="248"/>
  <c r="AF60" i="239"/>
  <c r="AH60" i="239"/>
  <c r="AK60" i="239" s="1"/>
  <c r="AL60" i="239" s="1"/>
  <c r="AJ60" i="194"/>
  <c r="AK60" i="194" s="1"/>
  <c r="AF60" i="194"/>
  <c r="AH60" i="243"/>
  <c r="AJ60" i="243"/>
  <c r="AF60" i="243"/>
  <c r="AH64" i="113"/>
  <c r="AK64" i="113" s="1"/>
  <c r="AJ64" i="113"/>
  <c r="AF64" i="113"/>
  <c r="AH64" i="209"/>
  <c r="AK64" i="209" s="1"/>
  <c r="AF64" i="209"/>
  <c r="AH64" i="246"/>
  <c r="AJ64" i="246"/>
  <c r="AF64" i="246"/>
  <c r="AJ71" i="113"/>
  <c r="AK71" i="113" s="1"/>
  <c r="AL71" i="113" s="1"/>
  <c r="AF71" i="113"/>
  <c r="AH71" i="199"/>
  <c r="AJ71" i="199"/>
  <c r="AK71" i="199"/>
  <c r="AF71" i="199"/>
  <c r="AH71" i="242"/>
  <c r="AJ71" i="242"/>
  <c r="AF71" i="242"/>
  <c r="AH73" i="189"/>
  <c r="AK73" i="189" s="1"/>
  <c r="AL73" i="189" s="1"/>
  <c r="AM73" i="189" s="1"/>
  <c r="AX73" i="189" s="1"/>
  <c r="AY73" i="189" s="1"/>
  <c r="AU73" i="72" s="1"/>
  <c r="AF73" i="189"/>
  <c r="AH73" i="202"/>
  <c r="AK73" i="202" s="1"/>
  <c r="AL73" i="202" s="1"/>
  <c r="AM73" i="202" s="1"/>
  <c r="AX73" i="202" s="1"/>
  <c r="AY73" i="202" s="1"/>
  <c r="BF73" i="72" s="1"/>
  <c r="AF73" i="202"/>
  <c r="AH75" i="191"/>
  <c r="AK75" i="191" s="1"/>
  <c r="AJ75" i="191"/>
  <c r="AF75" i="191"/>
  <c r="AL58" i="220"/>
  <c r="AK70" i="231"/>
  <c r="AL70" i="231" s="1"/>
  <c r="AM49" i="113"/>
  <c r="F49" i="100"/>
  <c r="AK60" i="231"/>
  <c r="AL60" i="231" s="1"/>
  <c r="AM60" i="231" s="1"/>
  <c r="AX60" i="231" s="1"/>
  <c r="AY60" i="231" s="1"/>
  <c r="BR60" i="72" s="1"/>
  <c r="AM61" i="231"/>
  <c r="AE61" i="100"/>
  <c r="AM72" i="231"/>
  <c r="AE72" i="100"/>
  <c r="AL28" i="229"/>
  <c r="AK42" i="229"/>
  <c r="AL42" i="229"/>
  <c r="AK45" i="225"/>
  <c r="AL45" i="225" s="1"/>
  <c r="AM45" i="225" s="1"/>
  <c r="AX45" i="225" s="1"/>
  <c r="AY45" i="225" s="1"/>
  <c r="BO45" i="72" s="1"/>
  <c r="AK42" i="231"/>
  <c r="AL42" i="231"/>
  <c r="AK21" i="230"/>
  <c r="AL21" i="230" s="1"/>
  <c r="AL26" i="212"/>
  <c r="AM26" i="212"/>
  <c r="AN26" i="212" s="1"/>
  <c r="AY26" i="212" s="1"/>
  <c r="AZ26" i="212" s="1"/>
  <c r="CB26" i="72" s="1"/>
  <c r="AK27" i="190"/>
  <c r="AL27" i="190" s="1"/>
  <c r="AM27" i="190" s="1"/>
  <c r="AX27" i="190" s="1"/>
  <c r="AY27" i="190" s="1"/>
  <c r="AV27" i="72" s="1"/>
  <c r="AK27" i="248"/>
  <c r="AL27" i="248"/>
  <c r="AK30" i="230"/>
  <c r="AL30" i="230" s="1"/>
  <c r="AM30" i="230" s="1"/>
  <c r="AK30" i="195"/>
  <c r="AL30" i="195" s="1"/>
  <c r="AK30" i="207"/>
  <c r="AL30" i="207" s="1"/>
  <c r="AK31" i="201"/>
  <c r="AL31" i="201" s="1"/>
  <c r="AK31" i="224"/>
  <c r="AL31" i="224" s="1"/>
  <c r="AK36" i="193"/>
  <c r="AL36" i="193" s="1"/>
  <c r="AK36" i="204"/>
  <c r="AL36" i="204" s="1"/>
  <c r="AK44" i="220"/>
  <c r="AL44" i="220" s="1"/>
  <c r="AK45" i="189"/>
  <c r="AL45" i="189" s="1"/>
  <c r="AK45" i="248"/>
  <c r="AL49" i="232"/>
  <c r="AK54" i="202"/>
  <c r="AL54" i="202" s="1"/>
  <c r="AK60" i="230"/>
  <c r="AL60" i="230" s="1"/>
  <c r="AM60" i="230" s="1"/>
  <c r="AK60" i="246"/>
  <c r="AL60" i="246" s="1"/>
  <c r="AK60" i="100" s="1"/>
  <c r="AK73" i="208"/>
  <c r="AL73" i="208" s="1"/>
  <c r="AK66" i="229"/>
  <c r="AL66" i="229" s="1"/>
  <c r="AC66" i="100" s="1"/>
  <c r="AK52" i="224"/>
  <c r="AL52" i="224"/>
  <c r="AK60" i="191"/>
  <c r="AL60" i="191" s="1"/>
  <c r="AM60" i="191" s="1"/>
  <c r="AX60" i="191" s="1"/>
  <c r="AY60" i="191" s="1"/>
  <c r="AW60" i="72" s="1"/>
  <c r="AK60" i="209"/>
  <c r="AL60" i="209"/>
  <c r="AM10" i="239"/>
  <c r="AG10" i="100"/>
  <c r="AK9" i="189"/>
  <c r="AL9" i="189"/>
  <c r="AM13" i="230"/>
  <c r="AD13" i="100"/>
  <c r="AK8" i="230"/>
  <c r="AL8" i="230" s="1"/>
  <c r="AK11" i="246"/>
  <c r="AL11" i="246"/>
  <c r="AK13" i="202"/>
  <c r="AL13" i="202" s="1"/>
  <c r="AK11" i="224"/>
  <c r="AL11" i="224"/>
  <c r="AE10" i="46"/>
  <c r="AE18" i="46" s="1"/>
  <c r="AI11" i="46"/>
  <c r="AG11" i="46"/>
  <c r="AL22" i="229"/>
  <c r="AM20" i="232"/>
  <c r="AF20" i="100"/>
  <c r="AK19" i="231"/>
  <c r="AL19" i="231"/>
  <c r="AK20" i="195"/>
  <c r="AL20" i="195" s="1"/>
  <c r="AK20" i="205"/>
  <c r="AL20" i="205"/>
  <c r="AK23" i="229"/>
  <c r="AL23" i="229" s="1"/>
  <c r="AK23" i="206"/>
  <c r="AL23" i="206"/>
  <c r="AK24" i="229"/>
  <c r="AL24" i="229" s="1"/>
  <c r="AK19" i="242"/>
  <c r="AL19" i="242"/>
  <c r="AK20" i="206"/>
  <c r="AL20" i="206" s="1"/>
  <c r="W20" i="100" s="1"/>
  <c r="AK22" i="224"/>
  <c r="AL22" i="224"/>
  <c r="AK24" i="224"/>
  <c r="AL24" i="224" s="1"/>
  <c r="AA24" i="100" s="1"/>
  <c r="AK22" i="192"/>
  <c r="AL22" i="192" s="1"/>
  <c r="AK24" i="190"/>
  <c r="AL24" i="190" s="1"/>
  <c r="AK24" i="247"/>
  <c r="AL24" i="247" s="1"/>
  <c r="AM24" i="247" s="1"/>
  <c r="AK21" i="242"/>
  <c r="AL21" i="242" s="1"/>
  <c r="AK24" i="204"/>
  <c r="AL24" i="204" s="1"/>
  <c r="AK19" i="243"/>
  <c r="AL19" i="243" s="1"/>
  <c r="AK20" i="243"/>
  <c r="AL20" i="243" s="1"/>
  <c r="AK33" i="205"/>
  <c r="AL33" i="205" s="1"/>
  <c r="AK34" i="242"/>
  <c r="AL34" i="242" s="1"/>
  <c r="AK37" i="190"/>
  <c r="AL37" i="190" s="1"/>
  <c r="AK38" i="239"/>
  <c r="AL38" i="239" s="1"/>
  <c r="AK37" i="225"/>
  <c r="AL37" i="225" s="1"/>
  <c r="AK32" i="194"/>
  <c r="AL32" i="194" s="1"/>
  <c r="AK34" i="246"/>
  <c r="AL34" i="246" s="1"/>
  <c r="AK39" i="191"/>
  <c r="AL39" i="191" s="1"/>
  <c r="AK39" i="196"/>
  <c r="AL39" i="196" s="1"/>
  <c r="AK39" i="242"/>
  <c r="AL39" i="242" s="1"/>
  <c r="AM43" i="231"/>
  <c r="AE43" i="100"/>
  <c r="AM50" i="229"/>
  <c r="AC50" i="100"/>
  <c r="AK50" i="208"/>
  <c r="AL50" i="208" s="1"/>
  <c r="AH60" i="200"/>
  <c r="AJ60" i="200"/>
  <c r="AF60" i="200"/>
  <c r="AF60" i="206"/>
  <c r="AH60" i="206"/>
  <c r="AJ60" i="206"/>
  <c r="AH60" i="248"/>
  <c r="AK60" i="248" s="1"/>
  <c r="AJ60" i="248"/>
  <c r="AF60" i="248"/>
  <c r="AH64" i="247"/>
  <c r="AK64" i="247"/>
  <c r="AL64" i="247" s="1"/>
  <c r="AF64" i="247"/>
  <c r="AM67" i="231"/>
  <c r="AE67" i="100"/>
  <c r="AF71" i="232"/>
  <c r="AJ71" i="232"/>
  <c r="AK71" i="232" s="1"/>
  <c r="AH71" i="200"/>
  <c r="AK71" i="200" s="1"/>
  <c r="AJ71" i="200"/>
  <c r="AF71" i="200"/>
  <c r="AJ71" i="225"/>
  <c r="AK71" i="225" s="1"/>
  <c r="AF71" i="225"/>
  <c r="AI73" i="212"/>
  <c r="AG73" i="212"/>
  <c r="AK73" i="212"/>
  <c r="AJ73" i="225"/>
  <c r="AH73" i="225"/>
  <c r="AF73" i="225"/>
  <c r="AH75" i="200"/>
  <c r="AJ75" i="200"/>
  <c r="AK75" i="200" s="1"/>
  <c r="AF75" i="200"/>
  <c r="AJ75" i="225"/>
  <c r="AH75" i="225"/>
  <c r="AF75" i="225"/>
  <c r="AK41" i="205"/>
  <c r="AL41" i="205" s="1"/>
  <c r="AH42" i="199"/>
  <c r="AF42" i="199"/>
  <c r="AJ42" i="199"/>
  <c r="AK46" i="193"/>
  <c r="AL46" i="193"/>
  <c r="AL49" i="211"/>
  <c r="AM49" i="211" s="1"/>
  <c r="AK51" i="190"/>
  <c r="AL51" i="190"/>
  <c r="AK56" i="199"/>
  <c r="AL56" i="199" s="1"/>
  <c r="AK57" i="200"/>
  <c r="AL57" i="200" s="1"/>
  <c r="AH60" i="190"/>
  <c r="AK60" i="190" s="1"/>
  <c r="AJ60" i="190"/>
  <c r="AF60" i="190"/>
  <c r="AF64" i="195"/>
  <c r="AJ64" i="195"/>
  <c r="AH64" i="195"/>
  <c r="AF64" i="206"/>
  <c r="AJ64" i="206"/>
  <c r="AH64" i="206"/>
  <c r="AK64" i="206" s="1"/>
  <c r="AL64" i="206" s="1"/>
  <c r="AM65" i="231"/>
  <c r="AE65" i="100"/>
  <c r="AH71" i="206"/>
  <c r="AK71" i="206"/>
  <c r="AF71" i="206"/>
  <c r="AL71" i="206"/>
  <c r="AF71" i="247"/>
  <c r="AJ71" i="247"/>
  <c r="AH71" i="247"/>
  <c r="AK71" i="247"/>
  <c r="AJ73" i="220"/>
  <c r="AK73" i="220"/>
  <c r="AF73" i="220"/>
  <c r="AH73" i="203"/>
  <c r="AK73" i="203" s="1"/>
  <c r="AF73" i="203"/>
  <c r="AL74" i="229"/>
  <c r="AG75" i="211"/>
  <c r="AK75" i="211"/>
  <c r="AI75" i="211"/>
  <c r="AF75" i="248"/>
  <c r="AJ75" i="248"/>
  <c r="AH75" i="248"/>
  <c r="AH7" i="209"/>
  <c r="AF7" i="209"/>
  <c r="AJ7" i="209"/>
  <c r="AH7" i="248"/>
  <c r="AJ7" i="248"/>
  <c r="AF7" i="248"/>
  <c r="AH7" i="202"/>
  <c r="AJ7" i="202"/>
  <c r="AF7" i="202"/>
  <c r="AI7" i="212"/>
  <c r="AK7" i="212"/>
  <c r="AG7" i="212"/>
  <c r="AF7" i="208"/>
  <c r="AJ7" i="208"/>
  <c r="AH7" i="208"/>
  <c r="AK7" i="208" s="1"/>
  <c r="AH7" i="220"/>
  <c r="AK7" i="220" s="1"/>
  <c r="AJ7" i="220"/>
  <c r="AF7" i="220"/>
  <c r="AJ7" i="194"/>
  <c r="AF7" i="194"/>
  <c r="AH12" i="209"/>
  <c r="AF12" i="209"/>
  <c r="AJ12" i="209"/>
  <c r="AJ12" i="204"/>
  <c r="AH12" i="204"/>
  <c r="AF12" i="204"/>
  <c r="AJ12" i="207"/>
  <c r="AK12" i="207" s="1"/>
  <c r="AF12" i="207"/>
  <c r="AF12" i="239"/>
  <c r="AF29" i="239"/>
  <c r="AH12" i="239"/>
  <c r="AJ12" i="239"/>
  <c r="AJ12" i="193"/>
  <c r="AK12" i="193" s="1"/>
  <c r="AF12" i="193"/>
  <c r="AJ12" i="247"/>
  <c r="AK12" i="247" s="1"/>
  <c r="AF12" i="247"/>
  <c r="AJ12" i="206"/>
  <c r="AH12" i="206"/>
  <c r="AF12" i="206"/>
  <c r="AH12" i="199"/>
  <c r="AK12" i="199" s="1"/>
  <c r="AJ12" i="199"/>
  <c r="AF12" i="199"/>
  <c r="AK12" i="211"/>
  <c r="AL12" i="211" s="1"/>
  <c r="AG12" i="211"/>
  <c r="AJ14" i="242"/>
  <c r="AK14" i="242" s="1"/>
  <c r="AF14" i="242"/>
  <c r="AH14" i="209"/>
  <c r="AK14" i="209" s="1"/>
  <c r="AF14" i="209"/>
  <c r="AH14" i="190"/>
  <c r="AJ14" i="190"/>
  <c r="AF14" i="190"/>
  <c r="AJ14" i="208"/>
  <c r="AK14" i="208"/>
  <c r="AF14" i="208"/>
  <c r="AL14" i="208"/>
  <c r="AJ14" i="191"/>
  <c r="AK14" i="191" s="1"/>
  <c r="AL14" i="191" s="1"/>
  <c r="AF14" i="191"/>
  <c r="AF14" i="205"/>
  <c r="AH14" i="205"/>
  <c r="AJ14" i="205"/>
  <c r="AH14" i="199"/>
  <c r="AJ14" i="199"/>
  <c r="AF14" i="199"/>
  <c r="AJ14" i="193"/>
  <c r="AK14" i="193"/>
  <c r="AL14" i="193" s="1"/>
  <c r="AF14" i="193"/>
  <c r="AH14" i="192"/>
  <c r="AF14" i="192"/>
  <c r="AJ14" i="192"/>
  <c r="AJ15" i="248"/>
  <c r="AK15" i="248" s="1"/>
  <c r="AF15" i="248"/>
  <c r="AH15" i="202"/>
  <c r="AJ15" i="202"/>
  <c r="AF15" i="202"/>
  <c r="AJ15" i="205"/>
  <c r="AK15" i="205"/>
  <c r="AL15" i="205" s="1"/>
  <c r="AF15" i="205"/>
  <c r="AH15" i="191"/>
  <c r="AJ15" i="191"/>
  <c r="AF15" i="191"/>
  <c r="AJ15" i="229"/>
  <c r="AF15" i="229"/>
  <c r="AJ15" i="203"/>
  <c r="AF15" i="203"/>
  <c r="AH15" i="203"/>
  <c r="AJ15" i="230"/>
  <c r="AH15" i="230"/>
  <c r="AF15" i="230"/>
  <c r="AH15" i="204"/>
  <c r="AK15" i="204" s="1"/>
  <c r="AF15" i="204"/>
  <c r="AJ15" i="113"/>
  <c r="AK15" i="113" s="1"/>
  <c r="AL15" i="113" s="1"/>
  <c r="AH15" i="113"/>
  <c r="AF15" i="113"/>
  <c r="AH17" i="246"/>
  <c r="AK17" i="246"/>
  <c r="AL17" i="246" s="1"/>
  <c r="AM17" i="246" s="1"/>
  <c r="AX17" i="246" s="1"/>
  <c r="AY17" i="246" s="1"/>
  <c r="BX17" i="72" s="1"/>
  <c r="AF17" i="246"/>
  <c r="AH17" i="202"/>
  <c r="AJ17" i="202"/>
  <c r="AF17" i="202"/>
  <c r="AJ17" i="192"/>
  <c r="AK17" i="192"/>
  <c r="AF17" i="192"/>
  <c r="AH17" i="242"/>
  <c r="AK17" i="242" s="1"/>
  <c r="AF17" i="242"/>
  <c r="AK17" i="212"/>
  <c r="AL17" i="212"/>
  <c r="AG17" i="212"/>
  <c r="AH17" i="208"/>
  <c r="AF17" i="208"/>
  <c r="AJ17" i="208"/>
  <c r="AH17" i="199"/>
  <c r="AK17" i="199" s="1"/>
  <c r="AL17" i="199" s="1"/>
  <c r="P17" i="100" s="1"/>
  <c r="AF17" i="199"/>
  <c r="AF17" i="230"/>
  <c r="AH17" i="230"/>
  <c r="AJ17" i="230"/>
  <c r="AJ18" i="193"/>
  <c r="AK18" i="193" s="1"/>
  <c r="AH18" i="193"/>
  <c r="AF18" i="193"/>
  <c r="AJ18" i="203"/>
  <c r="AK18" i="203" s="1"/>
  <c r="AF18" i="203"/>
  <c r="AH18" i="225"/>
  <c r="AK18" i="225" s="1"/>
  <c r="AJ18" i="225"/>
  <c r="AF18" i="225"/>
  <c r="AH18" i="205"/>
  <c r="AJ18" i="205"/>
  <c r="AF18" i="205"/>
  <c r="AJ18" i="194"/>
  <c r="AK18" i="194" s="1"/>
  <c r="AF18" i="194"/>
  <c r="AI18" i="211"/>
  <c r="AK18" i="211"/>
  <c r="AG18" i="211"/>
  <c r="AF18" i="231"/>
  <c r="AJ18" i="231"/>
  <c r="AK18" i="231" s="1"/>
  <c r="AH18" i="242"/>
  <c r="AF18" i="242"/>
  <c r="AJ18" i="242"/>
  <c r="AK18" i="242" s="1"/>
  <c r="AH18" i="189"/>
  <c r="AJ18" i="189"/>
  <c r="AF18" i="189"/>
  <c r="AJ26" i="196"/>
  <c r="AK26" i="196"/>
  <c r="AF26" i="196"/>
  <c r="AJ26" i="193"/>
  <c r="AK26" i="193" s="1"/>
  <c r="AL26" i="193" s="1"/>
  <c r="AH26" i="193"/>
  <c r="AF26" i="193"/>
  <c r="AJ26" i="192"/>
  <c r="AF26" i="192"/>
  <c r="AH26" i="192"/>
  <c r="AF26" i="246"/>
  <c r="AJ26" i="246"/>
  <c r="AH26" i="246"/>
  <c r="AF26" i="201"/>
  <c r="AJ26" i="201"/>
  <c r="AH26" i="201"/>
  <c r="AK26" i="201" s="1"/>
  <c r="AH26" i="247"/>
  <c r="AF26" i="247"/>
  <c r="AJ26" i="247"/>
  <c r="AF26" i="206"/>
  <c r="AH26" i="206"/>
  <c r="AJ26" i="206"/>
  <c r="AF26" i="189"/>
  <c r="AH26" i="189"/>
  <c r="AJ26" i="189"/>
  <c r="AF26" i="230"/>
  <c r="AJ26" i="230"/>
  <c r="AH26" i="230"/>
  <c r="AJ27" i="189"/>
  <c r="AF27" i="189"/>
  <c r="AH27" i="189"/>
  <c r="AK27" i="189" s="1"/>
  <c r="AJ27" i="202"/>
  <c r="AK27" i="202" s="1"/>
  <c r="AL27" i="202" s="1"/>
  <c r="AF27" i="202"/>
  <c r="AH27" i="224"/>
  <c r="AJ27" i="224"/>
  <c r="AF27" i="224"/>
  <c r="AJ27" i="230"/>
  <c r="AK27" i="230" s="1"/>
  <c r="AF27" i="230"/>
  <c r="AF27" i="207"/>
  <c r="AJ27" i="207"/>
  <c r="AH27" i="207"/>
  <c r="AJ27" i="231"/>
  <c r="AH27" i="231"/>
  <c r="AF27" i="231"/>
  <c r="AJ27" i="209"/>
  <c r="AK27" i="209"/>
  <c r="AF27" i="209"/>
  <c r="AJ27" i="200"/>
  <c r="AK27" i="200" s="1"/>
  <c r="AH27" i="200"/>
  <c r="AF27" i="200"/>
  <c r="AJ29" i="220"/>
  <c r="AF29" i="220"/>
  <c r="AH29" i="220"/>
  <c r="AJ29" i="239"/>
  <c r="AH29" i="239"/>
  <c r="AJ29" i="225"/>
  <c r="AH29" i="225"/>
  <c r="AF29" i="225"/>
  <c r="AJ29" i="195"/>
  <c r="AH29" i="195"/>
  <c r="AF29" i="195"/>
  <c r="AJ29" i="209"/>
  <c r="AF29" i="209"/>
  <c r="AH29" i="209"/>
  <c r="AJ29" i="199"/>
  <c r="AF29" i="199"/>
  <c r="AH29" i="199"/>
  <c r="AK29" i="199" s="1"/>
  <c r="AJ29" i="189"/>
  <c r="AK29" i="189"/>
  <c r="AL29" i="189" s="1"/>
  <c r="AF29" i="189"/>
  <c r="AH29" i="243"/>
  <c r="AF29" i="243"/>
  <c r="AJ29" i="243"/>
  <c r="AH29" i="203"/>
  <c r="AF29" i="203"/>
  <c r="AJ29" i="203"/>
  <c r="AJ30" i="192"/>
  <c r="AF30" i="192"/>
  <c r="AH30" i="192"/>
  <c r="AJ30" i="246"/>
  <c r="AF30" i="246"/>
  <c r="AH30" i="246"/>
  <c r="AJ30" i="196"/>
  <c r="AF30" i="196"/>
  <c r="AH30" i="196"/>
  <c r="AJ30" i="199"/>
  <c r="AK30" i="199" s="1"/>
  <c r="AF30" i="199"/>
  <c r="AH30" i="208"/>
  <c r="AJ30" i="208"/>
  <c r="AF30" i="208"/>
  <c r="AJ30" i="220"/>
  <c r="AK30" i="220"/>
  <c r="AF30" i="220"/>
  <c r="AL30" i="220"/>
  <c r="G30" i="100" s="1"/>
  <c r="AH30" i="209"/>
  <c r="AF30" i="209"/>
  <c r="AJ30" i="209"/>
  <c r="AI30" i="211"/>
  <c r="AK30" i="211"/>
  <c r="AG30" i="211"/>
  <c r="AH31" i="243"/>
  <c r="AF31" i="243"/>
  <c r="AJ31" i="243"/>
  <c r="AJ31" i="246"/>
  <c r="AF31" i="246"/>
  <c r="AH31" i="246"/>
  <c r="AK31" i="246" s="1"/>
  <c r="AJ31" i="242"/>
  <c r="AF31" i="242"/>
  <c r="AJ31" i="204"/>
  <c r="AK31" i="204" s="1"/>
  <c r="AF31" i="204"/>
  <c r="AJ31" i="207"/>
  <c r="AK31" i="207" s="1"/>
  <c r="AL31" i="207" s="1"/>
  <c r="AF31" i="207"/>
  <c r="AJ31" i="193"/>
  <c r="AK31" i="193" s="1"/>
  <c r="AF31" i="193"/>
  <c r="AJ31" i="203"/>
  <c r="AH31" i="203"/>
  <c r="AF31" i="203"/>
  <c r="AH31" i="194"/>
  <c r="AJ31" i="194"/>
  <c r="AF31" i="194"/>
  <c r="AJ36" i="242"/>
  <c r="AK36" i="242"/>
  <c r="AL36" i="242" s="1"/>
  <c r="AF36" i="242"/>
  <c r="AH36" i="244"/>
  <c r="AF36" i="244"/>
  <c r="AJ36" i="244"/>
  <c r="AH36" i="200"/>
  <c r="AJ36" i="200"/>
  <c r="AF36" i="200"/>
  <c r="AH36" i="208"/>
  <c r="AF36" i="208"/>
  <c r="AJ36" i="208"/>
  <c r="AH36" i="113"/>
  <c r="AF36" i="113"/>
  <c r="AJ36" i="113"/>
  <c r="AJ36" i="201"/>
  <c r="AK36" i="201"/>
  <c r="AL36" i="201" s="1"/>
  <c r="AF36" i="201"/>
  <c r="AH36" i="192"/>
  <c r="AJ36" i="192"/>
  <c r="AK36" i="192" s="1"/>
  <c r="AF36" i="192"/>
  <c r="AH42" i="202"/>
  <c r="AJ42" i="202"/>
  <c r="AF42" i="202"/>
  <c r="AJ42" i="190"/>
  <c r="AF42" i="190"/>
  <c r="AH42" i="190"/>
  <c r="AH42" i="247"/>
  <c r="AK42" i="247"/>
  <c r="AF42" i="247"/>
  <c r="AH42" i="224"/>
  <c r="AJ42" i="224"/>
  <c r="AF42" i="224"/>
  <c r="AH42" i="194"/>
  <c r="AK42" i="194" s="1"/>
  <c r="AL42" i="194" s="1"/>
  <c r="AF42" i="194"/>
  <c r="AH44" i="248"/>
  <c r="AK44" i="248" s="1"/>
  <c r="AL44" i="248" s="1"/>
  <c r="AM44" i="248" s="1"/>
  <c r="AX44" i="248" s="1"/>
  <c r="AY44" i="248" s="1"/>
  <c r="AF44" i="248"/>
  <c r="AH44" i="204"/>
  <c r="AK44" i="204" s="1"/>
  <c r="AL44" i="204" s="1"/>
  <c r="AF44" i="204"/>
  <c r="AJ44" i="244"/>
  <c r="AK44" i="244" s="1"/>
  <c r="AF44" i="244"/>
  <c r="AF44" i="202"/>
  <c r="AJ44" i="202"/>
  <c r="AH44" i="202"/>
  <c r="AK44" i="202" s="1"/>
  <c r="AJ44" i="194"/>
  <c r="AF44" i="194"/>
  <c r="AH44" i="194"/>
  <c r="AH44" i="232"/>
  <c r="AJ44" i="232"/>
  <c r="AK44" i="232" s="1"/>
  <c r="AL44" i="232" s="1"/>
  <c r="AH44" i="200"/>
  <c r="AF44" i="200"/>
  <c r="AJ44" i="200"/>
  <c r="AI44" i="212"/>
  <c r="AK44" i="212"/>
  <c r="AG44" i="212"/>
  <c r="AH45" i="246"/>
  <c r="AJ45" i="246"/>
  <c r="AK45" i="246" s="1"/>
  <c r="AF45" i="246"/>
  <c r="AH45" i="205"/>
  <c r="AJ45" i="205"/>
  <c r="AF45" i="205"/>
  <c r="AH45" i="190"/>
  <c r="AK45" i="190" s="1"/>
  <c r="AJ45" i="190"/>
  <c r="AF45" i="190"/>
  <c r="AH45" i="244"/>
  <c r="AK45" i="244" s="1"/>
  <c r="AF45" i="244"/>
  <c r="AF45" i="195"/>
  <c r="AJ45" i="195"/>
  <c r="AH45" i="195"/>
  <c r="AK45" i="211"/>
  <c r="AL45" i="211"/>
  <c r="AG45" i="211"/>
  <c r="AH45" i="199"/>
  <c r="AF45" i="199"/>
  <c r="AJ45" i="199"/>
  <c r="AJ47" i="244"/>
  <c r="AK47" i="244" s="1"/>
  <c r="AF47" i="244"/>
  <c r="AH47" i="194"/>
  <c r="AJ47" i="194"/>
  <c r="AF47" i="194"/>
  <c r="AH47" i="232"/>
  <c r="AK47" i="232" s="1"/>
  <c r="AL47" i="232" s="1"/>
  <c r="AJ47" i="232"/>
  <c r="AF47" i="224"/>
  <c r="AJ47" i="224"/>
  <c r="AH47" i="224"/>
  <c r="AK47" i="224" s="1"/>
  <c r="AK47" i="212"/>
  <c r="AL47" i="212" s="1"/>
  <c r="AG47" i="212"/>
  <c r="AH47" i="208"/>
  <c r="AK47" i="208"/>
  <c r="AF47" i="208"/>
  <c r="AL47" i="208"/>
  <c r="AJ47" i="193"/>
  <c r="AK47" i="193"/>
  <c r="AF47" i="193"/>
  <c r="AH52" i="247"/>
  <c r="AJ52" i="247"/>
  <c r="AF52" i="247"/>
  <c r="AJ52" i="201"/>
  <c r="AK52" i="201"/>
  <c r="AL52" i="201" s="1"/>
  <c r="AF52" i="201"/>
  <c r="AJ52" i="242"/>
  <c r="AK52" i="242" s="1"/>
  <c r="AL52" i="242" s="1"/>
  <c r="AF52" i="242"/>
  <c r="AH52" i="113"/>
  <c r="AK52" i="113" s="1"/>
  <c r="AL52" i="113" s="1"/>
  <c r="F52" i="100" s="1"/>
  <c r="AF52" i="113"/>
  <c r="AH52" i="225"/>
  <c r="AF52" i="225"/>
  <c r="AJ52" i="225"/>
  <c r="AH52" i="196"/>
  <c r="AJ52" i="196"/>
  <c r="AF52" i="196"/>
  <c r="AH52" i="191"/>
  <c r="AK52" i="191" s="1"/>
  <c r="AL52" i="191" s="1"/>
  <c r="AF52" i="191"/>
  <c r="AF52" i="232"/>
  <c r="AJ52" i="232"/>
  <c r="AH52" i="232"/>
  <c r="AK52" i="232" s="1"/>
  <c r="AL52" i="232" s="1"/>
  <c r="AH54" i="242"/>
  <c r="AJ54" i="242"/>
  <c r="AF54" i="242"/>
  <c r="AH54" i="205"/>
  <c r="AK54" i="205" s="1"/>
  <c r="AL54" i="205" s="1"/>
  <c r="AF54" i="205"/>
  <c r="AI54" i="211"/>
  <c r="AL54" i="211" s="1"/>
  <c r="AG54" i="211"/>
  <c r="AH54" i="194"/>
  <c r="AK54" i="194" s="1"/>
  <c r="AL54" i="194" s="1"/>
  <c r="AM54" i="194" s="1"/>
  <c r="AX54" i="194" s="1"/>
  <c r="AY54" i="194" s="1"/>
  <c r="AZ54" i="72" s="1"/>
  <c r="AF54" i="194"/>
  <c r="AF54" i="230"/>
  <c r="AJ54" i="230"/>
  <c r="AH54" i="230"/>
  <c r="AK54" i="230" s="1"/>
  <c r="AL54" i="230" s="1"/>
  <c r="AH54" i="196"/>
  <c r="AK54" i="196"/>
  <c r="AF54" i="196"/>
  <c r="AL43" i="232"/>
  <c r="AK41" i="204"/>
  <c r="AL41" i="204" s="1"/>
  <c r="AJ42" i="200"/>
  <c r="AF42" i="200"/>
  <c r="AH42" i="200"/>
  <c r="AK42" i="200" s="1"/>
  <c r="AK46" i="201"/>
  <c r="AL46" i="201" s="1"/>
  <c r="AK50" i="192"/>
  <c r="AL50" i="192" s="1"/>
  <c r="AJ52" i="204"/>
  <c r="AK52" i="204" s="1"/>
  <c r="AF52" i="204"/>
  <c r="AJ60" i="113"/>
  <c r="AK60" i="113" s="1"/>
  <c r="AL60" i="113" s="1"/>
  <c r="AF60" i="113"/>
  <c r="AH60" i="196"/>
  <c r="AK60" i="196" s="1"/>
  <c r="AJ60" i="196"/>
  <c r="AF60" i="196"/>
  <c r="AJ60" i="244"/>
  <c r="AK60" i="244" s="1"/>
  <c r="AF60" i="244"/>
  <c r="AH64" i="220"/>
  <c r="AK64" i="220" s="1"/>
  <c r="AF64" i="220"/>
  <c r="AH64" i="225"/>
  <c r="AJ64" i="225"/>
  <c r="AF64" i="225"/>
  <c r="AH71" i="193"/>
  <c r="AJ71" i="193"/>
  <c r="AF71" i="193"/>
  <c r="AH71" i="203"/>
  <c r="AJ71" i="203"/>
  <c r="AF71" i="203"/>
  <c r="AH71" i="243"/>
  <c r="AK71" i="243" s="1"/>
  <c r="AL71" i="243" s="1"/>
  <c r="AM71" i="243" s="1"/>
  <c r="AX71" i="243" s="1"/>
  <c r="AY71" i="243" s="1"/>
  <c r="BV71" i="72" s="1"/>
  <c r="AF71" i="243"/>
  <c r="AH73" i="191"/>
  <c r="AK73" i="191" s="1"/>
  <c r="AF73" i="191"/>
  <c r="AJ73" i="204"/>
  <c r="AK73" i="204" s="1"/>
  <c r="AL73" i="204" s="1"/>
  <c r="AF73" i="204"/>
  <c r="AK50" i="191"/>
  <c r="AL50" i="191" s="1"/>
  <c r="AK54" i="232"/>
  <c r="AL54" i="232" s="1"/>
  <c r="AK57" i="220"/>
  <c r="AL57" i="220" s="1"/>
  <c r="AK59" i="192"/>
  <c r="AL59" i="192" s="1"/>
  <c r="AK61" i="220"/>
  <c r="AL61" i="220" s="1"/>
  <c r="AK69" i="244"/>
  <c r="AL69" i="244" s="1"/>
  <c r="AK73" i="247"/>
  <c r="AL73" i="247" s="1"/>
  <c r="AM73" i="100" s="1"/>
  <c r="AK52" i="203"/>
  <c r="AL52" i="203" s="1"/>
  <c r="AK53" i="243"/>
  <c r="AL53" i="243" s="1"/>
  <c r="AK55" i="200"/>
  <c r="AL55" i="200" s="1"/>
  <c r="AK60" i="204"/>
  <c r="AL60" i="204" s="1"/>
  <c r="AK61" i="208"/>
  <c r="AL61" i="208" s="1"/>
  <c r="AK74" i="199"/>
  <c r="AL74" i="199" s="1"/>
  <c r="AK46" i="195"/>
  <c r="AL46" i="195" s="1"/>
  <c r="AK60" i="195"/>
  <c r="AL60" i="195" s="1"/>
  <c r="AK68" i="202"/>
  <c r="AL68" i="202" s="1"/>
  <c r="AK70" i="202"/>
  <c r="AL70" i="202" s="1"/>
  <c r="AK71" i="209"/>
  <c r="AL71" i="209" s="1"/>
  <c r="AK72" i="113"/>
  <c r="AL72" i="113" s="1"/>
  <c r="AK72" i="200"/>
  <c r="AL72" i="200" s="1"/>
  <c r="AK75" i="205"/>
  <c r="AL75" i="205" s="1"/>
  <c r="AK50" i="202"/>
  <c r="AL50" i="202" s="1"/>
  <c r="AK57" i="207"/>
  <c r="AL57" i="207" s="1"/>
  <c r="AK62" i="191"/>
  <c r="AL62" i="191" s="1"/>
  <c r="AK62" i="225"/>
  <c r="AL62" i="225" s="1"/>
  <c r="AK68" i="224"/>
  <c r="AL68" i="224" s="1"/>
  <c r="AK73" i="199"/>
  <c r="AL73" i="199" s="1"/>
  <c r="AM8" i="231"/>
  <c r="AE8" i="100"/>
  <c r="AM19" i="246"/>
  <c r="AX19" i="246" s="1"/>
  <c r="AY19" i="246" s="1"/>
  <c r="BX19" i="72" s="1"/>
  <c r="AK19" i="100"/>
  <c r="AM10" i="204"/>
  <c r="AX10" i="204" s="1"/>
  <c r="AY10" i="204" s="1"/>
  <c r="BH10" i="72" s="1"/>
  <c r="U10" i="100"/>
  <c r="AM17" i="199"/>
  <c r="AX17" i="199" s="1"/>
  <c r="AY17" i="199" s="1"/>
  <c r="BC17" i="72" s="1"/>
  <c r="AM29" i="231"/>
  <c r="AX29" i="231" s="1"/>
  <c r="AY29" i="231" s="1"/>
  <c r="BR29" i="72" s="1"/>
  <c r="AE29" i="100"/>
  <c r="AF32" i="100"/>
  <c r="AM32" i="232"/>
  <c r="AX32" i="232" s="1"/>
  <c r="AY32" i="232" s="1"/>
  <c r="BS32" i="72" s="1"/>
  <c r="Z34" i="100"/>
  <c r="AM34" i="209"/>
  <c r="AX34" i="209"/>
  <c r="AY34" i="209" s="1"/>
  <c r="BM34" i="72" s="1"/>
  <c r="H35" i="100"/>
  <c r="AM35" i="189"/>
  <c r="AX35" i="189" s="1"/>
  <c r="AY35" i="189" s="1"/>
  <c r="AU35" i="72" s="1"/>
  <c r="X42" i="100"/>
  <c r="AM42" i="207"/>
  <c r="AX42" i="207" s="1"/>
  <c r="AY42" i="207" s="1"/>
  <c r="BK42" i="72" s="1"/>
  <c r="T25" i="100"/>
  <c r="AM25" i="203"/>
  <c r="AX25" i="203" s="1"/>
  <c r="AY25" i="203" s="1"/>
  <c r="BG25" i="72" s="1"/>
  <c r="I27" i="100"/>
  <c r="R28" i="100"/>
  <c r="AM28" i="201"/>
  <c r="AX28" i="201" s="1"/>
  <c r="AY28" i="201" s="1"/>
  <c r="BE28" i="72" s="1"/>
  <c r="G32" i="100"/>
  <c r="AM32" i="220"/>
  <c r="AX32" i="220" s="1"/>
  <c r="AY32" i="220" s="1"/>
  <c r="AT32" i="72" s="1"/>
  <c r="AM52" i="229"/>
  <c r="AX52" i="229" s="1"/>
  <c r="AY52" i="229" s="1"/>
  <c r="BP52" i="72" s="1"/>
  <c r="AC52" i="100"/>
  <c r="M55" i="100"/>
  <c r="AM55" i="194"/>
  <c r="AX55" i="194"/>
  <c r="AY55" i="194" s="1"/>
  <c r="AZ55" i="72" s="1"/>
  <c r="U59" i="100"/>
  <c r="AM59" i="204"/>
  <c r="AX59" i="204" s="1"/>
  <c r="AY59" i="204" s="1"/>
  <c r="BH59" i="72" s="1"/>
  <c r="N61" i="100"/>
  <c r="AM61" i="195"/>
  <c r="AX61" i="195"/>
  <c r="AY61" i="195" s="1"/>
  <c r="BA61" i="72" s="1"/>
  <c r="AM63" i="231"/>
  <c r="AX63" i="231"/>
  <c r="AY63" i="231" s="1"/>
  <c r="BR63" i="72" s="1"/>
  <c r="AE63" i="100"/>
  <c r="U66" i="100"/>
  <c r="AM66" i="204"/>
  <c r="AX66" i="204"/>
  <c r="AY66" i="204" s="1"/>
  <c r="BH66" i="72" s="1"/>
  <c r="Y59" i="100"/>
  <c r="AM59" i="208"/>
  <c r="AX59" i="208"/>
  <c r="AY59" i="208" s="1"/>
  <c r="BL59" i="72" s="1"/>
  <c r="AN43" i="100"/>
  <c r="AN43" i="211"/>
  <c r="AY43" i="211" s="1"/>
  <c r="AZ43" i="211" s="1"/>
  <c r="CA43" i="72" s="1"/>
  <c r="Q46" i="100"/>
  <c r="AM46" i="200"/>
  <c r="AX46" i="200" s="1"/>
  <c r="AY46" i="200" s="1"/>
  <c r="BD46" i="72" s="1"/>
  <c r="G48" i="100"/>
  <c r="AM48" i="220"/>
  <c r="AX48" i="220" s="1"/>
  <c r="AY48" i="220" s="1"/>
  <c r="AT48" i="72" s="1"/>
  <c r="AM53" i="220"/>
  <c r="AX53" i="220" s="1"/>
  <c r="AY53" i="220" s="1"/>
  <c r="AT53" i="72" s="1"/>
  <c r="G53" i="100"/>
  <c r="J60" i="100"/>
  <c r="AI66" i="100"/>
  <c r="AM66" i="243"/>
  <c r="AX66" i="243" s="1"/>
  <c r="AY66" i="243" s="1"/>
  <c r="BV66" i="72" s="1"/>
  <c r="F67" i="100"/>
  <c r="AM67" i="113"/>
  <c r="AX67" i="113" s="1"/>
  <c r="AY67" i="113" s="1"/>
  <c r="AS67" i="72" s="1"/>
  <c r="AM67" i="200"/>
  <c r="AX67" i="200" s="1"/>
  <c r="AY67" i="200" s="1"/>
  <c r="BD67" i="72" s="1"/>
  <c r="Q67" i="100"/>
  <c r="AI67" i="100"/>
  <c r="AM67" i="243"/>
  <c r="AX67" i="243" s="1"/>
  <c r="AY67" i="243" s="1"/>
  <c r="BV67" i="72" s="1"/>
  <c r="W69" i="100"/>
  <c r="AM69" i="206"/>
  <c r="AX69" i="206" s="1"/>
  <c r="AY69" i="206" s="1"/>
  <c r="BJ69" i="72" s="1"/>
  <c r="O64" i="100"/>
  <c r="AM64" i="196"/>
  <c r="AX64" i="196" s="1"/>
  <c r="AY64" i="196" s="1"/>
  <c r="BB64" i="72" s="1"/>
  <c r="AM58" i="209"/>
  <c r="AX58" i="209" s="1"/>
  <c r="AY58" i="209" s="1"/>
  <c r="BM58" i="72" s="1"/>
  <c r="Z58" i="100"/>
  <c r="AM75" i="230"/>
  <c r="AX75" i="230" s="1"/>
  <c r="AY75" i="230" s="1"/>
  <c r="BQ75" i="72" s="1"/>
  <c r="AD75" i="100"/>
  <c r="U68" i="100"/>
  <c r="AM68" i="204"/>
  <c r="AX68" i="204" s="1"/>
  <c r="AY68" i="204" s="1"/>
  <c r="BH68" i="72" s="1"/>
  <c r="AM8" i="232"/>
  <c r="AX8" i="232" s="1"/>
  <c r="AY8" i="232" s="1"/>
  <c r="BS8" i="72" s="1"/>
  <c r="AF8" i="100"/>
  <c r="AF18" i="100"/>
  <c r="AM18" i="232"/>
  <c r="AX18" i="232" s="1"/>
  <c r="AY18" i="232" s="1"/>
  <c r="BS18" i="72" s="1"/>
  <c r="AM19" i="239"/>
  <c r="AX19" i="239"/>
  <c r="AY19" i="239" s="1"/>
  <c r="BT19" i="72" s="1"/>
  <c r="AG19" i="100"/>
  <c r="AM19" i="100"/>
  <c r="AM19" i="247"/>
  <c r="AX19" i="247" s="1"/>
  <c r="AY19" i="247" s="1"/>
  <c r="BZ19" i="72" s="1"/>
  <c r="G20" i="100"/>
  <c r="AM20" i="220"/>
  <c r="AX20" i="220" s="1"/>
  <c r="AY20" i="220" s="1"/>
  <c r="AT20" i="72" s="1"/>
  <c r="X20" i="100"/>
  <c r="AM20" i="207"/>
  <c r="AM20" i="242"/>
  <c r="AX20" i="242" s="1"/>
  <c r="AY20" i="242" s="1"/>
  <c r="BU20" i="72" s="1"/>
  <c r="AH20" i="100"/>
  <c r="AM13" i="231"/>
  <c r="AE13" i="100"/>
  <c r="AK16" i="100"/>
  <c r="AM16" i="246"/>
  <c r="AX16" i="246" s="1"/>
  <c r="AY16" i="246" s="1"/>
  <c r="BX16" i="72" s="1"/>
  <c r="AM28" i="231"/>
  <c r="AX28" i="231" s="1"/>
  <c r="AY28" i="231" s="1"/>
  <c r="BR28" i="72" s="1"/>
  <c r="AE28" i="100"/>
  <c r="X33" i="100"/>
  <c r="AM33" i="207"/>
  <c r="AX33" i="207" s="1"/>
  <c r="AY33" i="207"/>
  <c r="BK33" i="72" s="1"/>
  <c r="AM34" i="100"/>
  <c r="AM34" i="247"/>
  <c r="AX34" i="247" s="1"/>
  <c r="AY34" i="247" s="1"/>
  <c r="BZ34" i="72" s="1"/>
  <c r="AN37" i="100"/>
  <c r="H41" i="100"/>
  <c r="AM41" i="189"/>
  <c r="AN41" i="189" s="1"/>
  <c r="AP41" i="189" s="1"/>
  <c r="AX41" i="189"/>
  <c r="AY41" i="189" s="1"/>
  <c r="AU41" i="72" s="1"/>
  <c r="Y41" i="100"/>
  <c r="AM41" i="208"/>
  <c r="AX41" i="208" s="1"/>
  <c r="AY41" i="208" s="1"/>
  <c r="BL41" i="72" s="1"/>
  <c r="AM42" i="239"/>
  <c r="AX42" i="239" s="1"/>
  <c r="AY42" i="239" s="1"/>
  <c r="BT42" i="72" s="1"/>
  <c r="AG42" i="100"/>
  <c r="Q43" i="100"/>
  <c r="AM43" i="200"/>
  <c r="AX43" i="200" s="1"/>
  <c r="AY43" i="200" s="1"/>
  <c r="BD43" i="72" s="1"/>
  <c r="AB43" i="100"/>
  <c r="AM43" i="225"/>
  <c r="AX43" i="225"/>
  <c r="AY43" i="225" s="1"/>
  <c r="BO43" i="72" s="1"/>
  <c r="AN43" i="225"/>
  <c r="AP43" i="225"/>
  <c r="AT43" i="225" s="1"/>
  <c r="AM44" i="231"/>
  <c r="AX44" i="231" s="1"/>
  <c r="AY44" i="231"/>
  <c r="BR44" i="72" s="1"/>
  <c r="AE44" i="100"/>
  <c r="AM21" i="207"/>
  <c r="AX21" i="207"/>
  <c r="AY21" i="207" s="1"/>
  <c r="BK21" i="72" s="1"/>
  <c r="X21" i="100"/>
  <c r="AN21" i="207"/>
  <c r="AP21" i="207" s="1"/>
  <c r="AM8" i="113"/>
  <c r="AX8" i="113" s="1"/>
  <c r="AY8" i="113"/>
  <c r="AS8" i="72" s="1"/>
  <c r="F8" i="100"/>
  <c r="N39" i="100"/>
  <c r="AM39" i="195"/>
  <c r="AX39" i="195" s="1"/>
  <c r="AY39" i="195" s="1"/>
  <c r="BA39" i="72" s="1"/>
  <c r="AJ42" i="100"/>
  <c r="AM42" i="244"/>
  <c r="AX42" i="244" s="1"/>
  <c r="AY42" i="244" s="1"/>
  <c r="BW42" i="72" s="1"/>
  <c r="Z44" i="100"/>
  <c r="M45" i="100"/>
  <c r="AM45" i="194"/>
  <c r="AX45" i="194"/>
  <c r="AY45" i="194" s="1"/>
  <c r="AZ45" i="72" s="1"/>
  <c r="AM48" i="231"/>
  <c r="AX48" i="231"/>
  <c r="AY48" i="231" s="1"/>
  <c r="BR48" i="72" s="1"/>
  <c r="AE48" i="100"/>
  <c r="AM50" i="230"/>
  <c r="AD50" i="100"/>
  <c r="AM52" i="231"/>
  <c r="AX52" i="231" s="1"/>
  <c r="AY52" i="231" s="1"/>
  <c r="BR52" i="72" s="1"/>
  <c r="AE52" i="100"/>
  <c r="AM53" i="231"/>
  <c r="AX53" i="231" s="1"/>
  <c r="AY53" i="231" s="1"/>
  <c r="BR53" i="72" s="1"/>
  <c r="AE53" i="100"/>
  <c r="Y53" i="100"/>
  <c r="AM53" i="208"/>
  <c r="AX53" i="208" s="1"/>
  <c r="AY53" i="208" s="1"/>
  <c r="BL53" i="72" s="1"/>
  <c r="AI62" i="100"/>
  <c r="AM62" i="243"/>
  <c r="AX62" i="243" s="1"/>
  <c r="AY62" i="243" s="1"/>
  <c r="BV62" i="72" s="1"/>
  <c r="J63" i="100"/>
  <c r="AM63" i="191"/>
  <c r="M64" i="100"/>
  <c r="AM64" i="194"/>
  <c r="AX64" i="194"/>
  <c r="AY64" i="194" s="1"/>
  <c r="AZ64" i="72" s="1"/>
  <c r="L66" i="100"/>
  <c r="AM66" i="193"/>
  <c r="AX66" i="193" s="1"/>
  <c r="AY66" i="193" s="1"/>
  <c r="AY66" i="72" s="1"/>
  <c r="P66" i="100"/>
  <c r="AM66" i="199"/>
  <c r="AX66" i="199" s="1"/>
  <c r="AY66" i="199" s="1"/>
  <c r="BC66" i="72" s="1"/>
  <c r="AM67" i="230"/>
  <c r="AX67" i="230" s="1"/>
  <c r="AY67" i="230" s="1"/>
  <c r="BQ67" i="72" s="1"/>
  <c r="AD67" i="100"/>
  <c r="N68" i="100"/>
  <c r="AM68" i="195"/>
  <c r="AX68" i="195"/>
  <c r="AY68" i="195" s="1"/>
  <c r="BA68" i="72" s="1"/>
  <c r="X68" i="100"/>
  <c r="AM68" i="207"/>
  <c r="AX68" i="207" s="1"/>
  <c r="AY68" i="207" s="1"/>
  <c r="BK68" i="72" s="1"/>
  <c r="Y69" i="100"/>
  <c r="AM69" i="208"/>
  <c r="AX69" i="208" s="1"/>
  <c r="AY69" i="208" s="1"/>
  <c r="BL69" i="72" s="1"/>
  <c r="AB70" i="100"/>
  <c r="AM70" i="225"/>
  <c r="AX70" i="225" s="1"/>
  <c r="AY70" i="225" s="1"/>
  <c r="BO70" i="72" s="1"/>
  <c r="T34" i="100"/>
  <c r="AM34" i="203"/>
  <c r="AX34" i="203" s="1"/>
  <c r="AY34" i="203" s="1"/>
  <c r="BG34" i="72" s="1"/>
  <c r="AM56" i="230"/>
  <c r="AX56" i="230" s="1"/>
  <c r="AY56" i="230" s="1"/>
  <c r="BQ56" i="72" s="1"/>
  <c r="AD56" i="100"/>
  <c r="K62" i="100"/>
  <c r="AM62" i="192"/>
  <c r="AX62" i="192" s="1"/>
  <c r="AY62" i="192"/>
  <c r="AX62" i="72" s="1"/>
  <c r="AH67" i="100"/>
  <c r="AM67" i="242"/>
  <c r="AX67" i="242" s="1"/>
  <c r="AY67" i="242" s="1"/>
  <c r="BU67" i="72" s="1"/>
  <c r="AM69" i="230"/>
  <c r="AX69" i="230" s="1"/>
  <c r="AY69" i="230" s="1"/>
  <c r="BQ69" i="72" s="1"/>
  <c r="AD69" i="100"/>
  <c r="AN46" i="100"/>
  <c r="AN46" i="211"/>
  <c r="AY46" i="211" s="1"/>
  <c r="AZ46" i="211" s="1"/>
  <c r="CA46" i="72" s="1"/>
  <c r="V46" i="100"/>
  <c r="AM46" i="205"/>
  <c r="AX46" i="205" s="1"/>
  <c r="AY46" i="205" s="1"/>
  <c r="BI46" i="72" s="1"/>
  <c r="H48" i="100"/>
  <c r="AM48" i="189"/>
  <c r="AX48" i="189" s="1"/>
  <c r="AY48" i="189" s="1"/>
  <c r="AU48" i="72" s="1"/>
  <c r="N48" i="100"/>
  <c r="AM48" i="195"/>
  <c r="AX48" i="195" s="1"/>
  <c r="AY48" i="195" s="1"/>
  <c r="BA48" i="72" s="1"/>
  <c r="AA48" i="100"/>
  <c r="AM48" i="224"/>
  <c r="AX48" i="224"/>
  <c r="AY48" i="224" s="1"/>
  <c r="BN48" i="72" s="1"/>
  <c r="W49" i="100"/>
  <c r="AM49" i="206"/>
  <c r="AX49" i="206" s="1"/>
  <c r="AY49" i="206" s="1"/>
  <c r="BJ49" i="72" s="1"/>
  <c r="T50" i="100"/>
  <c r="AM50" i="203"/>
  <c r="AX50" i="203" s="1"/>
  <c r="AY50" i="203" s="1"/>
  <c r="BG50" i="72" s="1"/>
  <c r="L51" i="100"/>
  <c r="AM51" i="193"/>
  <c r="AX51" i="193"/>
  <c r="AY51" i="193" s="1"/>
  <c r="AY51" i="72" s="1"/>
  <c r="U51" i="100"/>
  <c r="AM51" i="204"/>
  <c r="AX51" i="204" s="1"/>
  <c r="AY51" i="204" s="1"/>
  <c r="BH51" i="72" s="1"/>
  <c r="N53" i="100"/>
  <c r="AM53" i="195"/>
  <c r="AX53" i="195"/>
  <c r="AY53" i="195" s="1"/>
  <c r="BA53" i="72" s="1"/>
  <c r="X53" i="100"/>
  <c r="AM53" i="207"/>
  <c r="AX53" i="207" s="1"/>
  <c r="AY53" i="207" s="1"/>
  <c r="BK53" i="72" s="1"/>
  <c r="U55" i="100"/>
  <c r="AM55" i="204"/>
  <c r="AX55" i="204" s="1"/>
  <c r="AY55" i="204" s="1"/>
  <c r="BH55" i="72" s="1"/>
  <c r="T61" i="100"/>
  <c r="AM61" i="203"/>
  <c r="AX61" i="203" s="1"/>
  <c r="AY61" i="203"/>
  <c r="BG61" i="72" s="1"/>
  <c r="AH62" i="100"/>
  <c r="AM62" i="242"/>
  <c r="AX62" i="242" s="1"/>
  <c r="AY62" i="242" s="1"/>
  <c r="BU62" i="72" s="1"/>
  <c r="AM67" i="239"/>
  <c r="AX67" i="239" s="1"/>
  <c r="AY67" i="239" s="1"/>
  <c r="BT67" i="72" s="1"/>
  <c r="AG67" i="100"/>
  <c r="AB68" i="100"/>
  <c r="AM68" i="225"/>
  <c r="AX68" i="225"/>
  <c r="AY68" i="225" s="1"/>
  <c r="BO68" i="72" s="1"/>
  <c r="P69" i="100"/>
  <c r="AM69" i="199"/>
  <c r="AX69" i="199" s="1"/>
  <c r="AY69" i="199" s="1"/>
  <c r="BC69" i="72" s="1"/>
  <c r="AM70" i="230"/>
  <c r="AX70" i="230" s="1"/>
  <c r="AY70" i="230" s="1"/>
  <c r="BQ70" i="72" s="1"/>
  <c r="AD70" i="100"/>
  <c r="N70" i="100"/>
  <c r="AM70" i="195"/>
  <c r="AX70" i="195" s="1"/>
  <c r="AY70" i="195" s="1"/>
  <c r="BA70" i="72" s="1"/>
  <c r="K58" i="100"/>
  <c r="AM58" i="192"/>
  <c r="AX58" i="192" s="1"/>
  <c r="AY58" i="192" s="1"/>
  <c r="AX58" i="72" s="1"/>
  <c r="AN62" i="100"/>
  <c r="AN62" i="211"/>
  <c r="AY62" i="211" s="1"/>
  <c r="AZ62" i="211" s="1"/>
  <c r="CA62" i="72" s="1"/>
  <c r="AM75" i="239"/>
  <c r="AX75" i="239"/>
  <c r="AY75" i="239" s="1"/>
  <c r="BT75" i="72" s="1"/>
  <c r="AG75" i="100"/>
  <c r="Q74" i="100"/>
  <c r="AM74" i="200"/>
  <c r="AX74" i="200"/>
  <c r="AY74" i="200" s="1"/>
  <c r="BD74" i="72" s="1"/>
  <c r="AA74" i="100"/>
  <c r="AM74" i="224"/>
  <c r="AX74" i="224" s="1"/>
  <c r="AY74" i="224" s="1"/>
  <c r="BN74" i="72" s="1"/>
  <c r="AI74" i="100"/>
  <c r="AM74" i="243"/>
  <c r="AX74" i="243"/>
  <c r="AY74" i="243" s="1"/>
  <c r="BV74" i="72" s="1"/>
  <c r="L75" i="100"/>
  <c r="AM75" i="193"/>
  <c r="AX75" i="193" s="1"/>
  <c r="AY75" i="193" s="1"/>
  <c r="AY75" i="72" s="1"/>
  <c r="T48" i="100"/>
  <c r="AM48" i="203"/>
  <c r="AX48" i="203" s="1"/>
  <c r="AY48" i="203" s="1"/>
  <c r="BG48" i="72" s="1"/>
  <c r="AK73" i="100"/>
  <c r="AM73" i="246"/>
  <c r="AX73" i="246" s="1"/>
  <c r="AY73" i="246"/>
  <c r="BX73" i="72" s="1"/>
  <c r="AM11" i="232"/>
  <c r="AF11" i="100"/>
  <c r="AM14" i="229"/>
  <c r="AX14" i="229" s="1"/>
  <c r="AY14" i="229" s="1"/>
  <c r="BP14" i="72" s="1"/>
  <c r="AC14" i="100"/>
  <c r="H11" i="100"/>
  <c r="AM11" i="189"/>
  <c r="AN11" i="189" s="1"/>
  <c r="AP11" i="189" s="1"/>
  <c r="F16" i="100"/>
  <c r="AM16" i="113"/>
  <c r="AX16" i="113"/>
  <c r="AY16" i="113" s="1"/>
  <c r="AS16" i="72" s="1"/>
  <c r="F43" i="100"/>
  <c r="AM43" i="113"/>
  <c r="AX43" i="113" s="1"/>
  <c r="AY43" i="113" s="1"/>
  <c r="AS43" i="72" s="1"/>
  <c r="G38" i="100"/>
  <c r="AM38" i="220"/>
  <c r="AX38" i="220" s="1"/>
  <c r="AY38" i="220" s="1"/>
  <c r="AT38" i="72" s="1"/>
  <c r="AM21" i="246"/>
  <c r="AX21" i="246" s="1"/>
  <c r="AY21" i="246" s="1"/>
  <c r="BX21" i="72" s="1"/>
  <c r="AK21" i="100"/>
  <c r="AK38" i="100"/>
  <c r="AM38" i="246"/>
  <c r="AX38" i="246"/>
  <c r="AY38" i="246" s="1"/>
  <c r="BX38" i="72" s="1"/>
  <c r="AM53" i="229"/>
  <c r="AX53" i="229" s="1"/>
  <c r="AY53" i="229" s="1"/>
  <c r="BP53" i="72" s="1"/>
  <c r="AC53" i="100"/>
  <c r="F59" i="100"/>
  <c r="AM59" i="113"/>
  <c r="AX59" i="113" s="1"/>
  <c r="AY59" i="113" s="1"/>
  <c r="AS59" i="72" s="1"/>
  <c r="AM60" i="246"/>
  <c r="AX60" i="246" s="1"/>
  <c r="AY60" i="246" s="1"/>
  <c r="BX60" i="72" s="1"/>
  <c r="U61" i="100"/>
  <c r="AM61" i="204"/>
  <c r="AN61" i="204" s="1"/>
  <c r="AP61" i="204" s="1"/>
  <c r="AX61" i="204"/>
  <c r="AY61" i="204" s="1"/>
  <c r="BH61" i="72" s="1"/>
  <c r="AI63" i="100"/>
  <c r="AM63" i="243"/>
  <c r="AX63" i="243" s="1"/>
  <c r="AY63" i="243" s="1"/>
  <c r="BV63" i="72" s="1"/>
  <c r="U72" i="100"/>
  <c r="AM72" i="204"/>
  <c r="AX72" i="204" s="1"/>
  <c r="AY72" i="204" s="1"/>
  <c r="BH72" i="72" s="1"/>
  <c r="AK37" i="100"/>
  <c r="AM37" i="246"/>
  <c r="AX37" i="246" s="1"/>
  <c r="AY37" i="246" s="1"/>
  <c r="BX37" i="72" s="1"/>
  <c r="AM62" i="100"/>
  <c r="AM62" i="247"/>
  <c r="AX62" i="247"/>
  <c r="AY62" i="247" s="1"/>
  <c r="BZ62" i="72" s="1"/>
  <c r="Z46" i="100"/>
  <c r="AM46" i="209"/>
  <c r="AX46" i="209" s="1"/>
  <c r="AY46" i="209" s="1"/>
  <c r="BM46" i="72" s="1"/>
  <c r="X61" i="100"/>
  <c r="AM61" i="207"/>
  <c r="AX61" i="207"/>
  <c r="AY61" i="207" s="1"/>
  <c r="BK61" i="72" s="1"/>
  <c r="AM11" i="229"/>
  <c r="AX11" i="229" s="1"/>
  <c r="AY11" i="229" s="1"/>
  <c r="BP11" i="72" s="1"/>
  <c r="AC11" i="100"/>
  <c r="AF17" i="100"/>
  <c r="AM17" i="232"/>
  <c r="AX17" i="232" s="1"/>
  <c r="AY17" i="232" s="1"/>
  <c r="BS17" i="72" s="1"/>
  <c r="N21" i="100"/>
  <c r="AM21" i="195"/>
  <c r="AX21" i="195" s="1"/>
  <c r="AY21" i="195" s="1"/>
  <c r="BA21" i="72" s="1"/>
  <c r="AM9" i="239"/>
  <c r="AX9" i="239" s="1"/>
  <c r="AY9" i="239" s="1"/>
  <c r="BT9" i="72" s="1"/>
  <c r="AG9" i="100"/>
  <c r="AF10" i="100"/>
  <c r="AM10" i="232"/>
  <c r="AX10" i="232" s="1"/>
  <c r="AY10" i="232" s="1"/>
  <c r="BS10" i="72" s="1"/>
  <c r="R20" i="100"/>
  <c r="AM20" i="201"/>
  <c r="AX20" i="201" s="1"/>
  <c r="AY20" i="201" s="1"/>
  <c r="BE20" i="72" s="1"/>
  <c r="W19" i="100"/>
  <c r="AM19" i="206"/>
  <c r="AX19" i="206" s="1"/>
  <c r="AY19" i="206" s="1"/>
  <c r="BJ19" i="72" s="1"/>
  <c r="AF31" i="100"/>
  <c r="AM31" i="232"/>
  <c r="AX31" i="232" s="1"/>
  <c r="AY31" i="232" s="1"/>
  <c r="BS31" i="72" s="1"/>
  <c r="AM33" i="229"/>
  <c r="AX33" i="229" s="1"/>
  <c r="AY33" i="229" s="1"/>
  <c r="BP33" i="72" s="1"/>
  <c r="AC33" i="100"/>
  <c r="AM34" i="225"/>
  <c r="AX34" i="225" s="1"/>
  <c r="AY34" i="225" s="1"/>
  <c r="BO34" i="72" s="1"/>
  <c r="AB34" i="100"/>
  <c r="J35" i="100"/>
  <c r="AM35" i="191"/>
  <c r="AX35" i="191"/>
  <c r="AY35" i="191" s="1"/>
  <c r="AW35" i="72" s="1"/>
  <c r="J36" i="100"/>
  <c r="AM36" i="191"/>
  <c r="AX36" i="191" s="1"/>
  <c r="AY36" i="191" s="1"/>
  <c r="AW36" i="72" s="1"/>
  <c r="R40" i="100"/>
  <c r="AM40" i="201"/>
  <c r="AX40" i="201" s="1"/>
  <c r="AY40" i="201" s="1"/>
  <c r="BE40" i="72" s="1"/>
  <c r="H44" i="100"/>
  <c r="AM44" i="189"/>
  <c r="AX44" i="189" s="1"/>
  <c r="AY44" i="189" s="1"/>
  <c r="AU44" i="72" s="1"/>
  <c r="X40" i="100"/>
  <c r="AM40" i="207"/>
  <c r="AX40" i="207" s="1"/>
  <c r="AY40" i="207" s="1"/>
  <c r="BK40" i="72" s="1"/>
  <c r="M20" i="100"/>
  <c r="AM20" i="194"/>
  <c r="AX20" i="194" s="1"/>
  <c r="AY20" i="194" s="1"/>
  <c r="AZ20" i="72" s="1"/>
  <c r="AM37" i="230"/>
  <c r="AX37" i="230"/>
  <c r="AY37" i="230" s="1"/>
  <c r="BQ37" i="72" s="1"/>
  <c r="AD37" i="100"/>
  <c r="W39" i="100"/>
  <c r="AM39" i="206"/>
  <c r="AX39" i="206"/>
  <c r="AY39" i="206" s="1"/>
  <c r="BJ39" i="72" s="1"/>
  <c r="AC40" i="100"/>
  <c r="AM40" i="229"/>
  <c r="AH40" i="100"/>
  <c r="AM40" i="242"/>
  <c r="AX40" i="242" s="1"/>
  <c r="AY40" i="242" s="1"/>
  <c r="BU40" i="72" s="1"/>
  <c r="O33" i="100"/>
  <c r="AM33" i="196"/>
  <c r="AX33" i="196" s="1"/>
  <c r="AY33" i="196" s="1"/>
  <c r="BB33" i="72" s="1"/>
  <c r="AL44" i="100"/>
  <c r="BY44" i="72"/>
  <c r="AJ56" i="100"/>
  <c r="AM56" i="244"/>
  <c r="AN56" i="244" s="1"/>
  <c r="AP56" i="244" s="1"/>
  <c r="AX56" i="244"/>
  <c r="AY56" i="244" s="1"/>
  <c r="BW56" i="72" s="1"/>
  <c r="W57" i="100"/>
  <c r="AM57" i="206"/>
  <c r="AX57" i="206" s="1"/>
  <c r="AY57" i="206" s="1"/>
  <c r="BJ57" i="72" s="1"/>
  <c r="AJ58" i="100"/>
  <c r="AM58" i="244"/>
  <c r="AN58" i="244"/>
  <c r="AP58" i="244" s="1"/>
  <c r="AX58" i="244"/>
  <c r="AY58" i="244" s="1"/>
  <c r="BW58" i="72" s="1"/>
  <c r="X59" i="100"/>
  <c r="AM59" i="207"/>
  <c r="AX59" i="207" s="1"/>
  <c r="AY59" i="207" s="1"/>
  <c r="BK59" i="72" s="1"/>
  <c r="AL63" i="100"/>
  <c r="AM63" i="248"/>
  <c r="AX63" i="248" s="1"/>
  <c r="AY63" i="248" s="1"/>
  <c r="BY63" i="72" s="1"/>
  <c r="AM68" i="230"/>
  <c r="AX68" i="230" s="1"/>
  <c r="AY68" i="230" s="1"/>
  <c r="BQ68" i="72" s="1"/>
  <c r="AD68" i="100"/>
  <c r="G72" i="100"/>
  <c r="AM72" i="220"/>
  <c r="AX72" i="220" s="1"/>
  <c r="AY72" i="220" s="1"/>
  <c r="AT72" i="72" s="1"/>
  <c r="X72" i="100"/>
  <c r="AM72" i="207"/>
  <c r="AX72" i="207"/>
  <c r="AY72" i="207" s="1"/>
  <c r="BK72" i="72"/>
  <c r="P40" i="100"/>
  <c r="AM40" i="199"/>
  <c r="AX40" i="199"/>
  <c r="AY40" i="199" s="1"/>
  <c r="BC40" i="72" s="1"/>
  <c r="S63" i="100"/>
  <c r="AM63" i="202"/>
  <c r="AX63" i="202" s="1"/>
  <c r="AY63" i="202" s="1"/>
  <c r="BF63" i="72" s="1"/>
  <c r="S73" i="100"/>
  <c r="AM46" i="229"/>
  <c r="AX46" i="229" s="1"/>
  <c r="AY46" i="229" s="1"/>
  <c r="BP46" i="72" s="1"/>
  <c r="AC46" i="100"/>
  <c r="K46" i="100"/>
  <c r="AM46" i="192"/>
  <c r="AX46" i="192" s="1"/>
  <c r="AY46" i="192" s="1"/>
  <c r="AX46" i="72" s="1"/>
  <c r="O46" i="100"/>
  <c r="AM46" i="196"/>
  <c r="AX46" i="196"/>
  <c r="AY46" i="196" s="1"/>
  <c r="BB46" i="72"/>
  <c r="S46" i="100"/>
  <c r="AM46" i="202"/>
  <c r="AX46" i="202" s="1"/>
  <c r="AY46" i="202" s="1"/>
  <c r="BF46" i="72" s="1"/>
  <c r="AB46" i="100"/>
  <c r="AM46" i="225"/>
  <c r="AX46" i="225" s="1"/>
  <c r="AY46" i="225" s="1"/>
  <c r="BO46" i="72" s="1"/>
  <c r="AM46" i="100"/>
  <c r="AM46" i="247"/>
  <c r="AX46" i="247" s="1"/>
  <c r="AY46" i="247" s="1"/>
  <c r="BZ46" i="72" s="1"/>
  <c r="W48" i="100"/>
  <c r="AM48" i="206"/>
  <c r="AX48" i="206"/>
  <c r="AY48" i="206" s="1"/>
  <c r="BJ48" i="72"/>
  <c r="I53" i="100"/>
  <c r="AM53" i="190"/>
  <c r="AX53" i="190"/>
  <c r="AY53" i="190" s="1"/>
  <c r="AV53" i="72" s="1"/>
  <c r="X56" i="100"/>
  <c r="AM56" i="207"/>
  <c r="AX56" i="207" s="1"/>
  <c r="AY56" i="207" s="1"/>
  <c r="BK56" i="72" s="1"/>
  <c r="AI58" i="100"/>
  <c r="AM58" i="243"/>
  <c r="AX58" i="243" s="1"/>
  <c r="AY58" i="243" s="1"/>
  <c r="BV58" i="72" s="1"/>
  <c r="H60" i="100"/>
  <c r="AM60" i="189"/>
  <c r="AX60" i="189" s="1"/>
  <c r="AY60" i="189" s="1"/>
  <c r="AU60" i="72" s="1"/>
  <c r="AN66" i="100"/>
  <c r="AN66" i="211"/>
  <c r="AY66" i="211" s="1"/>
  <c r="AZ66" i="211" s="1"/>
  <c r="CA66" i="72" s="1"/>
  <c r="K67" i="100"/>
  <c r="AM67" i="192"/>
  <c r="F68" i="100"/>
  <c r="AM68" i="113"/>
  <c r="AX68" i="113" s="1"/>
  <c r="AY68" i="113" s="1"/>
  <c r="AS68" i="72" s="1"/>
  <c r="M46" i="100"/>
  <c r="AM46" i="194"/>
  <c r="AX46" i="194" s="1"/>
  <c r="AY46" i="194" s="1"/>
  <c r="AZ46" i="72" s="1"/>
  <c r="AO51" i="100"/>
  <c r="AN51" i="212"/>
  <c r="AM18" i="204"/>
  <c r="AX18" i="204" s="1"/>
  <c r="AY18" i="204" s="1"/>
  <c r="BH18" i="72" s="1"/>
  <c r="AM19" i="204"/>
  <c r="AX19" i="204" s="1"/>
  <c r="AY19" i="204"/>
  <c r="BH19" i="72" s="1"/>
  <c r="U19" i="100"/>
  <c r="I20" i="100"/>
  <c r="AM20" i="190"/>
  <c r="AX20" i="190"/>
  <c r="AY20" i="190" s="1"/>
  <c r="AV20" i="72" s="1"/>
  <c r="AM24" i="239"/>
  <c r="AX24" i="239"/>
  <c r="AY24" i="239" s="1"/>
  <c r="BT24" i="72" s="1"/>
  <c r="AG24" i="100"/>
  <c r="AM28" i="229"/>
  <c r="AX28" i="229" s="1"/>
  <c r="AY28" i="229"/>
  <c r="BP28" i="72" s="1"/>
  <c r="AC28" i="100"/>
  <c r="AI32" i="100"/>
  <c r="AM32" i="243"/>
  <c r="AX32" i="243" s="1"/>
  <c r="AY32" i="243" s="1"/>
  <c r="BV32" i="72" s="1"/>
  <c r="AJ34" i="100"/>
  <c r="AM34" i="244"/>
  <c r="AX34" i="244"/>
  <c r="AY34" i="244" s="1"/>
  <c r="BW34" i="72" s="1"/>
  <c r="AM37" i="231"/>
  <c r="AX37" i="231" s="1"/>
  <c r="AY37" i="231" s="1"/>
  <c r="BR37" i="72" s="1"/>
  <c r="AE37" i="100"/>
  <c r="W40" i="100"/>
  <c r="AM40" i="206"/>
  <c r="AX40" i="206" s="1"/>
  <c r="AY40" i="206" s="1"/>
  <c r="BJ40" i="72" s="1"/>
  <c r="AA40" i="100"/>
  <c r="AM40" i="224"/>
  <c r="AX40" i="224" s="1"/>
  <c r="AY40" i="224" s="1"/>
  <c r="BN40" i="72" s="1"/>
  <c r="AM23" i="195"/>
  <c r="AX23" i="195" s="1"/>
  <c r="AY23" i="195" s="1"/>
  <c r="BA23" i="72" s="1"/>
  <c r="N23" i="100"/>
  <c r="Q34" i="100"/>
  <c r="AM34" i="200"/>
  <c r="AX34" i="200"/>
  <c r="AY34" i="200" s="1"/>
  <c r="BD34" i="72" s="1"/>
  <c r="V37" i="100"/>
  <c r="AM37" i="205"/>
  <c r="AX37" i="205" s="1"/>
  <c r="AY37" i="205" s="1"/>
  <c r="BI37" i="72" s="1"/>
  <c r="S43" i="100"/>
  <c r="AM43" i="202"/>
  <c r="AX43" i="202" s="1"/>
  <c r="AY43" i="202" s="1"/>
  <c r="BF43" i="72" s="1"/>
  <c r="AM49" i="232"/>
  <c r="AX49" i="232"/>
  <c r="AY49" i="232" s="1"/>
  <c r="BS49" i="72" s="1"/>
  <c r="AF49" i="100"/>
  <c r="AM58" i="194"/>
  <c r="AX58" i="194" s="1"/>
  <c r="AY58" i="194" s="1"/>
  <c r="AZ58" i="72" s="1"/>
  <c r="M58" i="100"/>
  <c r="AM61" i="239"/>
  <c r="AX61" i="239" s="1"/>
  <c r="AY61" i="239" s="1"/>
  <c r="BT61" i="72" s="1"/>
  <c r="AG61" i="100"/>
  <c r="AM64" i="231"/>
  <c r="AX64" i="231" s="1"/>
  <c r="AY64" i="231" s="1"/>
  <c r="BR64" i="72" s="1"/>
  <c r="AE64" i="100"/>
  <c r="AM70" i="229"/>
  <c r="AX70" i="229" s="1"/>
  <c r="AY70" i="229" s="1"/>
  <c r="BP70" i="72" s="1"/>
  <c r="AC70" i="100"/>
  <c r="H73" i="100"/>
  <c r="AG46" i="100"/>
  <c r="AM46" i="239"/>
  <c r="AX46" i="239" s="1"/>
  <c r="AY46" i="239"/>
  <c r="BT46" i="72" s="1"/>
  <c r="L48" i="100"/>
  <c r="AM48" i="193"/>
  <c r="AX48" i="193" s="1"/>
  <c r="AY48" i="193" s="1"/>
  <c r="AY48" i="72" s="1"/>
  <c r="Z57" i="100"/>
  <c r="AM57" i="209"/>
  <c r="AX57" i="209" s="1"/>
  <c r="AY57" i="209" s="1"/>
  <c r="BM57" i="72" s="1"/>
  <c r="W63" i="100"/>
  <c r="AM63" i="206"/>
  <c r="AX63" i="206"/>
  <c r="AY63" i="206" s="1"/>
  <c r="BJ63" i="72" s="1"/>
  <c r="F66" i="100"/>
  <c r="AM66" i="113"/>
  <c r="AX66" i="113" s="1"/>
  <c r="AY66" i="113"/>
  <c r="AS66" i="72" s="1"/>
  <c r="V67" i="100"/>
  <c r="AM67" i="205"/>
  <c r="AX67" i="205" s="1"/>
  <c r="AY67" i="205" s="1"/>
  <c r="BI67" i="72" s="1"/>
  <c r="AM11" i="231"/>
  <c r="AX11" i="231" s="1"/>
  <c r="AY11" i="231" s="1"/>
  <c r="BR11" i="72" s="1"/>
  <c r="AE11" i="100"/>
  <c r="P16" i="100"/>
  <c r="AM16" i="199"/>
  <c r="AX16" i="199" s="1"/>
  <c r="AY16" i="199" s="1"/>
  <c r="BC16" i="72" s="1"/>
  <c r="AM20" i="231"/>
  <c r="AX20" i="231" s="1"/>
  <c r="AY20" i="231" s="1"/>
  <c r="BR20" i="72" s="1"/>
  <c r="AE20" i="100"/>
  <c r="AA20" i="100"/>
  <c r="AM20" i="224"/>
  <c r="AX20" i="224" s="1"/>
  <c r="AY20" i="224" s="1"/>
  <c r="BN20" i="72" s="1"/>
  <c r="AM20" i="246"/>
  <c r="AX20" i="246"/>
  <c r="AY20" i="246" s="1"/>
  <c r="BX20" i="72" s="1"/>
  <c r="AK20" i="100"/>
  <c r="AM8" i="229"/>
  <c r="AX8" i="229" s="1"/>
  <c r="AY8" i="229" s="1"/>
  <c r="BP8" i="72" s="1"/>
  <c r="AC8" i="100"/>
  <c r="AM20" i="247"/>
  <c r="AX20" i="247"/>
  <c r="AY20" i="247" s="1"/>
  <c r="BZ20" i="72" s="1"/>
  <c r="AM20" i="100"/>
  <c r="AM27" i="232"/>
  <c r="AX27" i="232" s="1"/>
  <c r="AY27" i="232" s="1"/>
  <c r="BS27" i="72" s="1"/>
  <c r="AF27" i="100"/>
  <c r="AM29" i="229"/>
  <c r="AX29" i="229" s="1"/>
  <c r="AY29" i="229" s="1"/>
  <c r="BP29" i="72" s="1"/>
  <c r="AC29" i="100"/>
  <c r="AC32" i="100"/>
  <c r="AM32" i="229"/>
  <c r="AX32" i="229" s="1"/>
  <c r="AY32" i="229" s="1"/>
  <c r="BP32" i="72" s="1"/>
  <c r="AM33" i="231"/>
  <c r="AX33" i="231" s="1"/>
  <c r="AY33" i="231" s="1"/>
  <c r="BR33" i="72" s="1"/>
  <c r="W34" i="100"/>
  <c r="AM34" i="206"/>
  <c r="AX34" i="206" s="1"/>
  <c r="AY34" i="206" s="1"/>
  <c r="BJ34" i="72" s="1"/>
  <c r="AM36" i="231"/>
  <c r="AX36" i="231" s="1"/>
  <c r="AY36" i="231" s="1"/>
  <c r="BR36" i="72" s="1"/>
  <c r="AE36" i="100"/>
  <c r="AM37" i="229"/>
  <c r="AX37" i="229" s="1"/>
  <c r="AY37" i="229" s="1"/>
  <c r="BP37" i="72" s="1"/>
  <c r="AC37" i="100"/>
  <c r="AI39" i="100"/>
  <c r="AM39" i="243"/>
  <c r="AX39" i="243" s="1"/>
  <c r="AY39" i="243" s="1"/>
  <c r="BV39" i="72" s="1"/>
  <c r="AN39" i="243"/>
  <c r="AP39" i="243" s="1"/>
  <c r="AR39" i="243" s="1"/>
  <c r="AS39" i="243" s="1"/>
  <c r="AM41" i="229"/>
  <c r="AX41" i="229" s="1"/>
  <c r="AY41" i="229" s="1"/>
  <c r="BP41" i="72" s="1"/>
  <c r="AC41" i="100"/>
  <c r="Z43" i="100"/>
  <c r="AM43" i="209"/>
  <c r="AX43" i="209" s="1"/>
  <c r="AY43" i="209"/>
  <c r="BM43" i="72" s="1"/>
  <c r="N34" i="100"/>
  <c r="AM34" i="195"/>
  <c r="AX34" i="195" s="1"/>
  <c r="AY34" i="195" s="1"/>
  <c r="BA34" i="72" s="1"/>
  <c r="AH37" i="100"/>
  <c r="AM37" i="242"/>
  <c r="AX37" i="242" s="1"/>
  <c r="AY37" i="242" s="1"/>
  <c r="BU37" i="72" s="1"/>
  <c r="U38" i="100"/>
  <c r="AM38" i="204"/>
  <c r="AX38" i="204" s="1"/>
  <c r="AY38" i="204"/>
  <c r="BH38" i="72" s="1"/>
  <c r="AK43" i="100"/>
  <c r="AM43" i="246"/>
  <c r="AX43" i="246" s="1"/>
  <c r="AY43" i="246" s="1"/>
  <c r="BX43" i="72" s="1"/>
  <c r="AJ21" i="100"/>
  <c r="AM21" i="244"/>
  <c r="AX21" i="244" s="1"/>
  <c r="AY21" i="244" s="1"/>
  <c r="BW21" i="72" s="1"/>
  <c r="AM22" i="231"/>
  <c r="AX22" i="231" s="1"/>
  <c r="AY22" i="231" s="1"/>
  <c r="BR22" i="72" s="1"/>
  <c r="AE22" i="100"/>
  <c r="AL34" i="100"/>
  <c r="AM34" i="248"/>
  <c r="AX34" i="248" s="1"/>
  <c r="AY34" i="248" s="1"/>
  <c r="BY34" i="72" s="1"/>
  <c r="AM37" i="100"/>
  <c r="AM37" i="247"/>
  <c r="AX37" i="247" s="1"/>
  <c r="AY37" i="247" s="1"/>
  <c r="BZ37" i="72" s="1"/>
  <c r="AN38" i="100"/>
  <c r="AN38" i="211"/>
  <c r="AY38" i="211" s="1"/>
  <c r="AZ38" i="211" s="1"/>
  <c r="CA38" i="72" s="1"/>
  <c r="AM39" i="231"/>
  <c r="AX39" i="231" s="1"/>
  <c r="AY39" i="231" s="1"/>
  <c r="BR39" i="72" s="1"/>
  <c r="AE39" i="100"/>
  <c r="L41" i="100"/>
  <c r="AM41" i="193"/>
  <c r="AX41" i="193" s="1"/>
  <c r="AY41" i="193" s="1"/>
  <c r="AY41" i="72" s="1"/>
  <c r="AM54" i="229"/>
  <c r="AX54" i="229" s="1"/>
  <c r="AY54" i="229" s="1"/>
  <c r="BP54" i="72" s="1"/>
  <c r="AC54" i="100"/>
  <c r="V56" i="100"/>
  <c r="AM56" i="205"/>
  <c r="AX56" i="205" s="1"/>
  <c r="AY56" i="205" s="1"/>
  <c r="BI56" i="72" s="1"/>
  <c r="AM56" i="100"/>
  <c r="AM56" i="247"/>
  <c r="AX56" i="247"/>
  <c r="AY56" i="247" s="1"/>
  <c r="BZ56" i="72" s="1"/>
  <c r="I57" i="100"/>
  <c r="AM57" i="190"/>
  <c r="AX57" i="190" s="1"/>
  <c r="AY57" i="190" s="1"/>
  <c r="AV57" i="72" s="1"/>
  <c r="L59" i="100"/>
  <c r="AM59" i="193"/>
  <c r="AX59" i="193"/>
  <c r="AY59" i="193" s="1"/>
  <c r="AY59" i="72" s="1"/>
  <c r="AM63" i="229"/>
  <c r="AX63" i="229" s="1"/>
  <c r="AY63" i="229" s="1"/>
  <c r="BP63" i="72" s="1"/>
  <c r="AC63" i="100"/>
  <c r="F63" i="100"/>
  <c r="AM63" i="113"/>
  <c r="AX63" i="113" s="1"/>
  <c r="AY63" i="113" s="1"/>
  <c r="AS63" i="72" s="1"/>
  <c r="AM64" i="229"/>
  <c r="AX64" i="229" s="1"/>
  <c r="AY64" i="229" s="1"/>
  <c r="BP64" i="72" s="1"/>
  <c r="AC64" i="100"/>
  <c r="K64" i="100"/>
  <c r="AM64" i="192"/>
  <c r="AX64" i="192" s="1"/>
  <c r="AY64" i="192" s="1"/>
  <c r="AX64" i="72" s="1"/>
  <c r="T65" i="100"/>
  <c r="AM65" i="203"/>
  <c r="AX65" i="203" s="1"/>
  <c r="AY65" i="203" s="1"/>
  <c r="BG65" i="72" s="1"/>
  <c r="N66" i="100"/>
  <c r="AM66" i="195"/>
  <c r="AX66" i="195" s="1"/>
  <c r="AY66" i="195" s="1"/>
  <c r="BA66" i="72" s="1"/>
  <c r="L68" i="100"/>
  <c r="AM68" i="193"/>
  <c r="AX68" i="193" s="1"/>
  <c r="AY68" i="193" s="1"/>
  <c r="AY68" i="72" s="1"/>
  <c r="AL69" i="100"/>
  <c r="AM69" i="248"/>
  <c r="AX69" i="248" s="1"/>
  <c r="AY69" i="248" s="1"/>
  <c r="BY69" i="72" s="1"/>
  <c r="F70" i="100"/>
  <c r="AM70" i="113"/>
  <c r="AX70" i="113" s="1"/>
  <c r="AY70" i="113" s="1"/>
  <c r="AS70" i="72" s="1"/>
  <c r="AJ70" i="100"/>
  <c r="AM70" i="244"/>
  <c r="AX70" i="244" s="1"/>
  <c r="AY70" i="244" s="1"/>
  <c r="BW70" i="72" s="1"/>
  <c r="AM72" i="230"/>
  <c r="AX72" i="230" s="1"/>
  <c r="AY72" i="230" s="1"/>
  <c r="BQ72" i="72" s="1"/>
  <c r="AD72" i="100"/>
  <c r="AI61" i="100"/>
  <c r="AM61" i="243"/>
  <c r="AX61" i="243" s="1"/>
  <c r="AY61" i="243" s="1"/>
  <c r="BV61" i="72" s="1"/>
  <c r="F62" i="100"/>
  <c r="AM62" i="113"/>
  <c r="AX62" i="113" s="1"/>
  <c r="AY62" i="113" s="1"/>
  <c r="AS62" i="72" s="1"/>
  <c r="X65" i="100"/>
  <c r="AM65" i="207"/>
  <c r="AX65" i="207"/>
  <c r="AY65" i="207" s="1"/>
  <c r="BK65" i="72" s="1"/>
  <c r="AN69" i="100"/>
  <c r="AN69" i="211"/>
  <c r="AY69" i="211" s="1"/>
  <c r="AZ69" i="211" s="1"/>
  <c r="CA69" i="72" s="1"/>
  <c r="Y72" i="100"/>
  <c r="AM72" i="208"/>
  <c r="AX72" i="208" s="1"/>
  <c r="AY72" i="208" s="1"/>
  <c r="BL72" i="72" s="1"/>
  <c r="Q47" i="100"/>
  <c r="AM47" i="200"/>
  <c r="AX47" i="200" s="1"/>
  <c r="AY47" i="200" s="1"/>
  <c r="BD47" i="72" s="1"/>
  <c r="R55" i="100"/>
  <c r="AM55" i="201"/>
  <c r="AX55" i="201" s="1"/>
  <c r="AY55" i="201" s="1"/>
  <c r="BE55" i="72" s="1"/>
  <c r="AN56" i="100"/>
  <c r="N58" i="100"/>
  <c r="AM58" i="195"/>
  <c r="AX58" i="195" s="1"/>
  <c r="AY58" i="195" s="1"/>
  <c r="BA58" i="72" s="1"/>
  <c r="F61" i="100"/>
  <c r="AM61" i="113"/>
  <c r="AX61" i="113" s="1"/>
  <c r="AY61" i="113" s="1"/>
  <c r="AS61" i="72" s="1"/>
  <c r="Z68" i="100"/>
  <c r="AM68" i="209"/>
  <c r="AX68" i="209"/>
  <c r="AY68" i="209" s="1"/>
  <c r="BM68" i="72" s="1"/>
  <c r="P70" i="100"/>
  <c r="AM70" i="199"/>
  <c r="AX70" i="199" s="1"/>
  <c r="AY70" i="199"/>
  <c r="BC70" i="72" s="1"/>
  <c r="AK72" i="100"/>
  <c r="AM72" i="246"/>
  <c r="AX72" i="246" s="1"/>
  <c r="AY72" i="246" s="1"/>
  <c r="BX72" i="72" s="1"/>
  <c r="AA61" i="100"/>
  <c r="AM61" i="224"/>
  <c r="AX61" i="224" s="1"/>
  <c r="AY61" i="224" s="1"/>
  <c r="BN61" i="72" s="1"/>
  <c r="AJ55" i="100"/>
  <c r="AM55" i="244"/>
  <c r="AX55" i="244"/>
  <c r="AY55" i="244" s="1"/>
  <c r="BW55" i="72" s="1"/>
  <c r="AK67" i="100"/>
  <c r="AM67" i="246"/>
  <c r="AX67" i="246" s="1"/>
  <c r="AY67" i="246" s="1"/>
  <c r="BX67" i="72" s="1"/>
  <c r="Z74" i="100"/>
  <c r="AM74" i="209"/>
  <c r="AX74" i="209" s="1"/>
  <c r="AY74" i="209" s="1"/>
  <c r="BM74" i="72" s="1"/>
  <c r="AA59" i="100"/>
  <c r="AM59" i="224"/>
  <c r="AX59" i="224" s="1"/>
  <c r="AY59" i="224" s="1"/>
  <c r="BN59" i="72" s="1"/>
  <c r="AN11" i="192"/>
  <c r="AP11" i="192"/>
  <c r="AN21" i="201"/>
  <c r="AP21" i="201" s="1"/>
  <c r="AN25" i="244"/>
  <c r="AP25" i="244"/>
  <c r="AN33" i="244"/>
  <c r="AP33" i="244"/>
  <c r="AN33" i="220"/>
  <c r="AP33" i="220"/>
  <c r="AT33" i="220" s="1"/>
  <c r="AN43" i="189"/>
  <c r="AP43" i="189" s="1"/>
  <c r="AN48" i="205"/>
  <c r="AP48" i="205" s="1"/>
  <c r="AN48" i="225"/>
  <c r="AP48" i="225" s="1"/>
  <c r="AN48" i="248"/>
  <c r="AP48" i="248" s="1"/>
  <c r="AN50" i="248"/>
  <c r="AP50" i="248" s="1"/>
  <c r="AN49" i="190"/>
  <c r="AP49" i="190" s="1"/>
  <c r="AN49" i="193"/>
  <c r="AP49" i="193" s="1"/>
  <c r="AN46" i="248"/>
  <c r="AP46" i="248" s="1"/>
  <c r="AR46" i="248" s="1"/>
  <c r="AS46" i="248" s="1"/>
  <c r="AN63" i="242"/>
  <c r="AP63" i="242" s="1"/>
  <c r="AN66" i="202"/>
  <c r="AP66" i="202"/>
  <c r="AN66" i="208"/>
  <c r="AP66" i="208" s="1"/>
  <c r="AN68" i="208"/>
  <c r="AP68" i="208" s="1"/>
  <c r="AN69" i="192"/>
  <c r="AP69" i="192"/>
  <c r="AN69" i="196"/>
  <c r="AP69" i="196" s="1"/>
  <c r="AN69" i="202"/>
  <c r="AP69" i="202" s="1"/>
  <c r="AN69" i="209"/>
  <c r="AP69" i="209" s="1"/>
  <c r="AN72" i="191"/>
  <c r="AP72" i="191" s="1"/>
  <c r="AN72" i="243"/>
  <c r="AP72" i="243" s="1"/>
  <c r="AM24" i="193"/>
  <c r="AX24" i="193" s="1"/>
  <c r="AY24" i="193" s="1"/>
  <c r="AY24" i="72" s="1"/>
  <c r="P7" i="1"/>
  <c r="S22" i="236"/>
  <c r="X21" i="236"/>
  <c r="O32" i="1"/>
  <c r="P32" i="1" s="1"/>
  <c r="I32" i="236"/>
  <c r="N53" i="236"/>
  <c r="O53" i="1"/>
  <c r="P53" i="1"/>
  <c r="O51" i="1"/>
  <c r="P51" i="1" s="1"/>
  <c r="I51" i="236"/>
  <c r="I55" i="236"/>
  <c r="R72" i="1"/>
  <c r="D72" i="236"/>
  <c r="I61" i="236"/>
  <c r="O61" i="1"/>
  <c r="P61" i="1" s="1"/>
  <c r="I63" i="236"/>
  <c r="I66" i="236"/>
  <c r="O66" i="1"/>
  <c r="P66" i="1" s="1"/>
  <c r="I68" i="236"/>
  <c r="I67" i="236"/>
  <c r="AN10" i="212"/>
  <c r="AO10" i="100"/>
  <c r="AM10" i="243"/>
  <c r="AI10" i="100"/>
  <c r="AM19" i="242"/>
  <c r="AH19" i="100"/>
  <c r="AM21" i="192"/>
  <c r="K21" i="100"/>
  <c r="AM8" i="207"/>
  <c r="X8" i="100"/>
  <c r="AM9" i="203"/>
  <c r="T9" i="100"/>
  <c r="AM13" i="246"/>
  <c r="AK13" i="100"/>
  <c r="AK20" i="230"/>
  <c r="AL20" i="230" s="1"/>
  <c r="AK21" i="239"/>
  <c r="AL21" i="239"/>
  <c r="AM8" i="192"/>
  <c r="K8" i="100"/>
  <c r="AN8" i="212"/>
  <c r="AO8" i="212" s="1"/>
  <c r="AO8" i="100"/>
  <c r="AK8" i="199"/>
  <c r="AK8" i="205"/>
  <c r="AL9" i="212"/>
  <c r="AK9" i="204"/>
  <c r="AL10" i="211"/>
  <c r="AM10" i="202"/>
  <c r="S10" i="100"/>
  <c r="AK14" i="202"/>
  <c r="AG8" i="46"/>
  <c r="AJ7" i="46"/>
  <c r="AJ8" i="46" s="1"/>
  <c r="AK16" i="242"/>
  <c r="AL16" i="242" s="1"/>
  <c r="AK21" i="193"/>
  <c r="AL21" i="193" s="1"/>
  <c r="AM23" i="196"/>
  <c r="O23" i="100"/>
  <c r="AM25" i="224"/>
  <c r="AA25" i="100"/>
  <c r="AK21" i="199"/>
  <c r="AL21" i="199" s="1"/>
  <c r="AM24" i="220"/>
  <c r="G24" i="100"/>
  <c r="AM24" i="209"/>
  <c r="Z24" i="100"/>
  <c r="AM34" i="229"/>
  <c r="AC34" i="100"/>
  <c r="AK8" i="239"/>
  <c r="AK16" i="195"/>
  <c r="AL16" i="195"/>
  <c r="AM21" i="247"/>
  <c r="AM21" i="100"/>
  <c r="AM22" i="247"/>
  <c r="AM22" i="100"/>
  <c r="AM43" i="239"/>
  <c r="AG43" i="100"/>
  <c r="AK21" i="113"/>
  <c r="AL21" i="113" s="1"/>
  <c r="AM24" i="113"/>
  <c r="F24" i="100"/>
  <c r="AM25" i="231"/>
  <c r="AE25" i="100"/>
  <c r="AL39" i="239"/>
  <c r="AM40" i="230"/>
  <c r="AD40" i="100"/>
  <c r="AL45" i="229"/>
  <c r="AM61" i="232"/>
  <c r="AF61" i="100"/>
  <c r="AM35" i="230"/>
  <c r="AD35" i="100"/>
  <c r="AM65" i="232"/>
  <c r="AF65" i="100"/>
  <c r="AM70" i="239"/>
  <c r="AG70" i="100"/>
  <c r="AM50" i="209"/>
  <c r="Z50" i="100"/>
  <c r="AM51" i="232"/>
  <c r="AF51" i="100"/>
  <c r="AL59" i="231"/>
  <c r="AM51" i="230"/>
  <c r="AD51" i="100"/>
  <c r="AK74" i="196"/>
  <c r="AL74" i="196" s="1"/>
  <c r="AK75" i="229"/>
  <c r="AL75" i="229" s="1"/>
  <c r="AK75" i="195"/>
  <c r="AL75" i="195" s="1"/>
  <c r="AK74" i="232"/>
  <c r="AL74" i="232" s="1"/>
  <c r="AK74" i="202"/>
  <c r="AL74" i="202" s="1"/>
  <c r="AK75" i="204"/>
  <c r="AL75" i="204" s="1"/>
  <c r="AK75" i="247"/>
  <c r="AL75" i="247"/>
  <c r="AC8" i="204"/>
  <c r="AB76" i="204"/>
  <c r="AC7" i="192"/>
  <c r="AC76" i="192" s="1"/>
  <c r="AB76" i="192"/>
  <c r="AC8" i="194"/>
  <c r="AC76" i="194" s="1"/>
  <c r="AB76" i="194"/>
  <c r="AB76" i="224"/>
  <c r="AD76" i="190"/>
  <c r="AC7" i="195"/>
  <c r="AC76" i="195" s="1"/>
  <c r="AB76" i="195"/>
  <c r="AD8" i="211"/>
  <c r="AD76" i="211" s="1"/>
  <c r="AC76" i="211"/>
  <c r="AC8" i="199"/>
  <c r="AC76" i="199"/>
  <c r="AB76" i="199"/>
  <c r="N21" i="236"/>
  <c r="O45" i="1"/>
  <c r="P45" i="1" s="1"/>
  <c r="I45" i="236"/>
  <c r="O44" i="1"/>
  <c r="P44" i="1" s="1"/>
  <c r="I44" i="236"/>
  <c r="I48" i="236"/>
  <c r="I65" i="236"/>
  <c r="AM19" i="196"/>
  <c r="O19" i="100"/>
  <c r="AM20" i="205"/>
  <c r="V20" i="100"/>
  <c r="AM19" i="229"/>
  <c r="AC19" i="100"/>
  <c r="S19" i="100"/>
  <c r="AM19" i="243"/>
  <c r="AI19" i="100"/>
  <c r="AM20" i="203"/>
  <c r="AX20" i="203" s="1"/>
  <c r="AY20" i="203" s="1"/>
  <c r="BG20" i="72" s="1"/>
  <c r="T20" i="100"/>
  <c r="AM19" i="225"/>
  <c r="AB19" i="100"/>
  <c r="AK7" i="192"/>
  <c r="AK7" i="224"/>
  <c r="AK8" i="208"/>
  <c r="AM8" i="246"/>
  <c r="AX8" i="246" s="1"/>
  <c r="AY8" i="246" s="1"/>
  <c r="BX8" i="72" s="1"/>
  <c r="AK8" i="100"/>
  <c r="AK9" i="196"/>
  <c r="AK9" i="206"/>
  <c r="AK15" i="229"/>
  <c r="AH76" i="229"/>
  <c r="AH84" i="229"/>
  <c r="AK19" i="223" s="1"/>
  <c r="AL7" i="232"/>
  <c r="AL10" i="229"/>
  <c r="AK7" i="46"/>
  <c r="AE8" i="46"/>
  <c r="AM20" i="229"/>
  <c r="AC20" i="100"/>
  <c r="AN22" i="212"/>
  <c r="AO22" i="100"/>
  <c r="AN23" i="211"/>
  <c r="AN23" i="100"/>
  <c r="AL7" i="229"/>
  <c r="AE12" i="100"/>
  <c r="AM22" i="248"/>
  <c r="AL22" i="100"/>
  <c r="AM23" i="202"/>
  <c r="S23" i="100"/>
  <c r="AM25" i="193"/>
  <c r="L25" i="100"/>
  <c r="AM25" i="205"/>
  <c r="V25" i="100"/>
  <c r="AM34" i="239"/>
  <c r="AG34" i="100"/>
  <c r="AM35" i="231"/>
  <c r="AE35" i="100"/>
  <c r="AM10" i="231"/>
  <c r="AE10" i="100"/>
  <c r="AM22" i="202"/>
  <c r="S22" i="100"/>
  <c r="AM25" i="209"/>
  <c r="Z25" i="100"/>
  <c r="AM38" i="231"/>
  <c r="AE38" i="100"/>
  <c r="AM21" i="230"/>
  <c r="AD21" i="100"/>
  <c r="AM22" i="193"/>
  <c r="L22" i="100"/>
  <c r="AM23" i="204"/>
  <c r="U23" i="100"/>
  <c r="AM23" i="225"/>
  <c r="AB23" i="100"/>
  <c r="AM24" i="230"/>
  <c r="AD24" i="100"/>
  <c r="AM25" i="247"/>
  <c r="AM25" i="100"/>
  <c r="AM28" i="232"/>
  <c r="AF28" i="100"/>
  <c r="AD30" i="100"/>
  <c r="AM40" i="239"/>
  <c r="AG40" i="100"/>
  <c r="AM45" i="231"/>
  <c r="AE45" i="100"/>
  <c r="AM20" i="204"/>
  <c r="U20" i="100"/>
  <c r="AM65" i="224"/>
  <c r="AA65" i="100"/>
  <c r="AM37" i="239"/>
  <c r="AG37" i="100"/>
  <c r="AM68" i="232"/>
  <c r="AF68" i="100"/>
  <c r="AM69" i="229"/>
  <c r="AC69" i="100"/>
  <c r="AM71" i="230"/>
  <c r="AD71" i="100"/>
  <c r="AM23" i="230"/>
  <c r="AD23" i="100"/>
  <c r="AM41" i="230"/>
  <c r="AD41" i="100"/>
  <c r="AM48" i="232"/>
  <c r="AF48" i="100"/>
  <c r="AM49" i="230"/>
  <c r="AD49" i="100"/>
  <c r="AL57" i="229"/>
  <c r="AM50" i="232"/>
  <c r="AF50" i="100"/>
  <c r="N74" i="100"/>
  <c r="AM66" i="207"/>
  <c r="X66" i="100"/>
  <c r="AM64" i="230"/>
  <c r="AD64" i="100"/>
  <c r="AM65" i="239"/>
  <c r="AG65" i="100"/>
  <c r="AM67" i="229"/>
  <c r="AC67" i="100"/>
  <c r="AM71" i="229"/>
  <c r="AC71" i="100"/>
  <c r="AM73" i="231"/>
  <c r="AE73" i="100"/>
  <c r="AM75" i="207"/>
  <c r="X75" i="100"/>
  <c r="AM68" i="239"/>
  <c r="AG68" i="100"/>
  <c r="AC7" i="193"/>
  <c r="AC76" i="193"/>
  <c r="AB76" i="193"/>
  <c r="AC8" i="196"/>
  <c r="AC7" i="190"/>
  <c r="AC76" i="190"/>
  <c r="AB76" i="190"/>
  <c r="AD76" i="195"/>
  <c r="AC8" i="113"/>
  <c r="AC76" i="113"/>
  <c r="AB76" i="113"/>
  <c r="AC12" i="239"/>
  <c r="AC76" i="239" s="1"/>
  <c r="AB76" i="239"/>
  <c r="AC7" i="225"/>
  <c r="AC76" i="225" s="1"/>
  <c r="AB76" i="225"/>
  <c r="AN38" i="247"/>
  <c r="AP38" i="247" s="1"/>
  <c r="AN50" i="224"/>
  <c r="AP50" i="224" s="1"/>
  <c r="AN58" i="190"/>
  <c r="AP58" i="190" s="1"/>
  <c r="AN59" i="195"/>
  <c r="AP59" i="195" s="1"/>
  <c r="AN11" i="199"/>
  <c r="AP11" i="199" s="1"/>
  <c r="AN20" i="203"/>
  <c r="AP20" i="203" s="1"/>
  <c r="AT20" i="203" s="1"/>
  <c r="D16" i="236"/>
  <c r="R16" i="1"/>
  <c r="N30" i="236"/>
  <c r="O30" i="1"/>
  <c r="P30" i="1" s="1"/>
  <c r="O34" i="1"/>
  <c r="P34" i="1" s="1"/>
  <c r="I24" i="236"/>
  <c r="I31" i="236"/>
  <c r="O33" i="1"/>
  <c r="P33" i="1"/>
  <c r="O47" i="1"/>
  <c r="P47" i="1"/>
  <c r="I47" i="236"/>
  <c r="I46" i="236"/>
  <c r="D41" i="236"/>
  <c r="R41" i="1"/>
  <c r="D52" i="236"/>
  <c r="R52" i="1"/>
  <c r="I54" i="236"/>
  <c r="O56" i="1"/>
  <c r="P56" i="1" s="1"/>
  <c r="I56" i="236"/>
  <c r="R74" i="1"/>
  <c r="D74" i="236"/>
  <c r="R69" i="1"/>
  <c r="D69" i="236"/>
  <c r="I62" i="236"/>
  <c r="O62" i="1"/>
  <c r="P62" i="1" s="1"/>
  <c r="I64" i="236"/>
  <c r="AM8" i="196"/>
  <c r="O8" i="100"/>
  <c r="AM10" i="203"/>
  <c r="T10" i="100"/>
  <c r="AM9" i="192"/>
  <c r="K9" i="100"/>
  <c r="AM11" i="205"/>
  <c r="AX11" i="205" s="1"/>
  <c r="AY11" i="205"/>
  <c r="BI11" i="72" s="1"/>
  <c r="V11" i="100"/>
  <c r="O13" i="100"/>
  <c r="AM13" i="202"/>
  <c r="S13" i="100"/>
  <c r="AK15" i="232"/>
  <c r="AL15" i="232" s="1"/>
  <c r="AM16" i="200"/>
  <c r="Q16" i="100"/>
  <c r="AM20" i="113"/>
  <c r="F20" i="100"/>
  <c r="AM20" i="206"/>
  <c r="AK7" i="194"/>
  <c r="AK8" i="203"/>
  <c r="AK8" i="248"/>
  <c r="AM9" i="189"/>
  <c r="H9" i="100"/>
  <c r="AK9" i="200"/>
  <c r="AK10" i="189"/>
  <c r="AK11" i="209"/>
  <c r="AK12" i="225"/>
  <c r="AK13" i="190"/>
  <c r="AK15" i="247"/>
  <c r="AL15" i="247" s="1"/>
  <c r="AK18" i="244"/>
  <c r="AL18" i="244" s="1"/>
  <c r="AM24" i="200"/>
  <c r="Q24" i="100"/>
  <c r="AK11" i="230"/>
  <c r="AK15" i="243"/>
  <c r="AL15" i="243" s="1"/>
  <c r="AK16" i="190"/>
  <c r="AM22" i="206"/>
  <c r="W22" i="100"/>
  <c r="AM24" i="248"/>
  <c r="AX24" i="248"/>
  <c r="AY24" i="248" s="1"/>
  <c r="BY24" i="72" s="1"/>
  <c r="AN24" i="248"/>
  <c r="AP24" i="248" s="1"/>
  <c r="AL24" i="100"/>
  <c r="AM33" i="204"/>
  <c r="U33" i="100"/>
  <c r="AM41" i="231"/>
  <c r="AE41" i="100"/>
  <c r="AK7" i="231"/>
  <c r="AK13" i="201"/>
  <c r="AL13" i="201" s="1"/>
  <c r="AK16" i="207"/>
  <c r="AL16" i="207" s="1"/>
  <c r="AM21" i="205"/>
  <c r="V21" i="100"/>
  <c r="AM22" i="113"/>
  <c r="F22" i="100"/>
  <c r="AM22" i="207"/>
  <c r="X22" i="100"/>
  <c r="AM33" i="246"/>
  <c r="AK33" i="100"/>
  <c r="AM42" i="231"/>
  <c r="AE42" i="100"/>
  <c r="AK15" i="246"/>
  <c r="AL15" i="246" s="1"/>
  <c r="AM19" i="231"/>
  <c r="AE19" i="100"/>
  <c r="AK20" i="196"/>
  <c r="AL20" i="196" s="1"/>
  <c r="AM24" i="100"/>
  <c r="AM25" i="113"/>
  <c r="F25" i="100"/>
  <c r="AM25" i="194"/>
  <c r="M25" i="100"/>
  <c r="AM32" i="230"/>
  <c r="AD32" i="100"/>
  <c r="AM60" i="220"/>
  <c r="G60" i="100"/>
  <c r="AM48" i="246"/>
  <c r="AK48" i="100"/>
  <c r="AM62" i="229"/>
  <c r="AC62" i="100"/>
  <c r="AM66" i="192"/>
  <c r="K66" i="100"/>
  <c r="AM69" i="231"/>
  <c r="AE69" i="100"/>
  <c r="AK71" i="239"/>
  <c r="AL71" i="239" s="1"/>
  <c r="AM72" i="232"/>
  <c r="AF72" i="100"/>
  <c r="AM73" i="229"/>
  <c r="AC73" i="100"/>
  <c r="AM56" i="232"/>
  <c r="AF56" i="100"/>
  <c r="AM58" i="189"/>
  <c r="H58" i="100"/>
  <c r="AK59" i="232"/>
  <c r="AL59" i="232" s="1"/>
  <c r="AK63" i="230"/>
  <c r="AL63" i="230" s="1"/>
  <c r="AM66" i="229"/>
  <c r="AM72" i="229"/>
  <c r="AC72" i="100"/>
  <c r="AK21" i="225"/>
  <c r="AM50" i="113"/>
  <c r="F50" i="100"/>
  <c r="AM51" i="229"/>
  <c r="AC51" i="100"/>
  <c r="AL57" i="231"/>
  <c r="AL58" i="229"/>
  <c r="AM58" i="199"/>
  <c r="P58" i="100"/>
  <c r="AM58" i="206"/>
  <c r="W58" i="100"/>
  <c r="AL65" i="229"/>
  <c r="AL73" i="230"/>
  <c r="AM75" i="208"/>
  <c r="Y75" i="100"/>
  <c r="AM73" i="247"/>
  <c r="AM74" i="239"/>
  <c r="AG74" i="100"/>
  <c r="AK74" i="192"/>
  <c r="AL74" i="192" s="1"/>
  <c r="AK74" i="225"/>
  <c r="AL74" i="225" s="1"/>
  <c r="AK75" i="201"/>
  <c r="AL75" i="201" s="1"/>
  <c r="AK74" i="247"/>
  <c r="AL74" i="247" s="1"/>
  <c r="AK74" i="205"/>
  <c r="AL74" i="205" s="1"/>
  <c r="AK74" i="244"/>
  <c r="AL74" i="244" s="1"/>
  <c r="AC76" i="212"/>
  <c r="AB76" i="201"/>
  <c r="AN22" i="191"/>
  <c r="AP22" i="191" s="1"/>
  <c r="AN24" i="246"/>
  <c r="AP24" i="246" s="1"/>
  <c r="AR24" i="246" s="1"/>
  <c r="AS24" i="246" s="1"/>
  <c r="AN25" i="200"/>
  <c r="AP25" i="200" s="1"/>
  <c r="AN28" i="224"/>
  <c r="AP28" i="224" s="1"/>
  <c r="AR28" i="224" s="1"/>
  <c r="AS28" i="224" s="1"/>
  <c r="AN28" i="203"/>
  <c r="AP28" i="203" s="1"/>
  <c r="AR28" i="203"/>
  <c r="AS28" i="203" s="1"/>
  <c r="AN32" i="199"/>
  <c r="AP32" i="199" s="1"/>
  <c r="AN32" i="207"/>
  <c r="AP32" i="207"/>
  <c r="AR32" i="207" s="1"/>
  <c r="AS32" i="207" s="1"/>
  <c r="AN34" i="113"/>
  <c r="AP34" i="113" s="1"/>
  <c r="AN32" i="189"/>
  <c r="AP32" i="189" s="1"/>
  <c r="AN33" i="202"/>
  <c r="AP33" i="202" s="1"/>
  <c r="AT33" i="202" s="1"/>
  <c r="AN37" i="207"/>
  <c r="AP37" i="207" s="1"/>
  <c r="AN37" i="200"/>
  <c r="AP37" i="200" s="1"/>
  <c r="AN37" i="244"/>
  <c r="AP37" i="244" s="1"/>
  <c r="AN40" i="204"/>
  <c r="AP40" i="204" s="1"/>
  <c r="AR40" i="204" s="1"/>
  <c r="AS40" i="204" s="1"/>
  <c r="AN40" i="196"/>
  <c r="AP40" i="196" s="1"/>
  <c r="AR40" i="196"/>
  <c r="AS40" i="196" s="1"/>
  <c r="AO46" i="212"/>
  <c r="AQ46" i="212" s="1"/>
  <c r="AU46" i="212" s="1"/>
  <c r="AN46" i="203"/>
  <c r="AP46" i="203"/>
  <c r="AR46" i="203" s="1"/>
  <c r="AS46" i="203" s="1"/>
  <c r="AN49" i="209"/>
  <c r="AP49" i="209" s="1"/>
  <c r="AO61" i="211"/>
  <c r="AQ61" i="211" s="1"/>
  <c r="AU61" i="211" s="1"/>
  <c r="AN72" i="190"/>
  <c r="AP72" i="190" s="1"/>
  <c r="AN67" i="201"/>
  <c r="AP67" i="201" s="1"/>
  <c r="AT67" i="201"/>
  <c r="AN68" i="248"/>
  <c r="AP68" i="248" s="1"/>
  <c r="AT68" i="248" s="1"/>
  <c r="AN70" i="203"/>
  <c r="AP70" i="203" s="1"/>
  <c r="AN70" i="246"/>
  <c r="AP70" i="246" s="1"/>
  <c r="AR70" i="246" s="1"/>
  <c r="AS70" i="246" s="1"/>
  <c r="AM19" i="195"/>
  <c r="AX19" i="195" s="1"/>
  <c r="AY19" i="195" s="1"/>
  <c r="BA19" i="72" s="1"/>
  <c r="I22" i="236"/>
  <c r="O22" i="1"/>
  <c r="P22" i="1" s="1"/>
  <c r="I25" i="236"/>
  <c r="O25" i="1"/>
  <c r="P25" i="1" s="1"/>
  <c r="O49" i="1"/>
  <c r="P49" i="1" s="1"/>
  <c r="I49" i="236"/>
  <c r="O35" i="1"/>
  <c r="P35" i="1" s="1"/>
  <c r="I50" i="236"/>
  <c r="R71" i="1"/>
  <c r="D71" i="236"/>
  <c r="R75" i="1"/>
  <c r="D75" i="236"/>
  <c r="AM9" i="246"/>
  <c r="AK9" i="100"/>
  <c r="AM16" i="201"/>
  <c r="R16" i="100"/>
  <c r="AM16" i="189"/>
  <c r="H16" i="100"/>
  <c r="AM21" i="229"/>
  <c r="AX21" i="229" s="1"/>
  <c r="AY21" i="229" s="1"/>
  <c r="BP21" i="72" s="1"/>
  <c r="AC21" i="100"/>
  <c r="AM10" i="224"/>
  <c r="AA10" i="100"/>
  <c r="AK7" i="113"/>
  <c r="AK7" i="207"/>
  <c r="AK7" i="246"/>
  <c r="AK8" i="195"/>
  <c r="AM8" i="204"/>
  <c r="AX8" i="204" s="1"/>
  <c r="AY8" i="204" s="1"/>
  <c r="BH8" i="72" s="1"/>
  <c r="U8" i="100"/>
  <c r="AK8" i="242"/>
  <c r="AM9" i="191"/>
  <c r="J9" i="100"/>
  <c r="AK9" i="243"/>
  <c r="AK10" i="191"/>
  <c r="AL10" i="191" s="1"/>
  <c r="AM10" i="209"/>
  <c r="Z10" i="100"/>
  <c r="AK10" i="247"/>
  <c r="AL10" i="247" s="1"/>
  <c r="AK12" i="244"/>
  <c r="AM13" i="205"/>
  <c r="V13" i="100"/>
  <c r="AM13" i="248"/>
  <c r="AL13" i="100"/>
  <c r="AK16" i="224"/>
  <c r="AL16" i="224" s="1"/>
  <c r="AM22" i="209"/>
  <c r="Z22" i="100"/>
  <c r="AM24" i="208"/>
  <c r="Y24" i="100"/>
  <c r="AK14" i="203"/>
  <c r="AL14" i="203"/>
  <c r="AK17" i="220"/>
  <c r="AM23" i="191"/>
  <c r="J23" i="100"/>
  <c r="AM25" i="199"/>
  <c r="AX25" i="199" s="1"/>
  <c r="AY25" i="199" s="1"/>
  <c r="BC25" i="72" s="1"/>
  <c r="P25" i="100"/>
  <c r="AK16" i="193"/>
  <c r="AL16" i="193" s="1"/>
  <c r="AK19" i="192"/>
  <c r="AL19" i="192" s="1"/>
  <c r="AM22" i="196"/>
  <c r="O22" i="100"/>
  <c r="AM25" i="248"/>
  <c r="AL25" i="100"/>
  <c r="AM35" i="242"/>
  <c r="AH35" i="100"/>
  <c r="AC39" i="100"/>
  <c r="AK43" i="229"/>
  <c r="AL43" i="229"/>
  <c r="AK20" i="200"/>
  <c r="AL20" i="200" s="1"/>
  <c r="AM21" i="204"/>
  <c r="AX21" i="204" s="1"/>
  <c r="AY21" i="204" s="1"/>
  <c r="BH21" i="72" s="1"/>
  <c r="U21" i="100"/>
  <c r="AM24" i="224"/>
  <c r="AM25" i="229"/>
  <c r="AC25" i="100"/>
  <c r="AM28" i="230"/>
  <c r="AD28" i="100"/>
  <c r="AK41" i="248"/>
  <c r="AL41" i="248" s="1"/>
  <c r="AM58" i="207"/>
  <c r="X58" i="100"/>
  <c r="AM66" i="189"/>
  <c r="H66" i="100"/>
  <c r="AM57" i="239"/>
  <c r="AG57" i="100"/>
  <c r="AD60" i="100"/>
  <c r="AK66" i="231"/>
  <c r="AL66" i="231"/>
  <c r="AK43" i="205"/>
  <c r="AL43" i="205" s="1"/>
  <c r="AL47" i="230"/>
  <c r="AM50" i="206"/>
  <c r="W50" i="100"/>
  <c r="AL55" i="229"/>
  <c r="AL56" i="229"/>
  <c r="AL58" i="231"/>
  <c r="AL59" i="229"/>
  <c r="AM62" i="239"/>
  <c r="AG62" i="100"/>
  <c r="R74" i="100"/>
  <c r="AM74" i="113"/>
  <c r="F74" i="100"/>
  <c r="AL75" i="189"/>
  <c r="AK75" i="244"/>
  <c r="AL75" i="244"/>
  <c r="AL75" i="231"/>
  <c r="AK75" i="199"/>
  <c r="AL75" i="199" s="1"/>
  <c r="AC8" i="231"/>
  <c r="AB76" i="231"/>
  <c r="AB76" i="200"/>
  <c r="AC8" i="209"/>
  <c r="AC76" i="209" s="1"/>
  <c r="AB76" i="209"/>
  <c r="AC8" i="189"/>
  <c r="AC76" i="189" s="1"/>
  <c r="AB76" i="189"/>
  <c r="AC7" i="232"/>
  <c r="AC76" i="232"/>
  <c r="AB76" i="232"/>
  <c r="AN9" i="244"/>
  <c r="AP9" i="244" s="1"/>
  <c r="AN11" i="242"/>
  <c r="AP11" i="242"/>
  <c r="AR11" i="242" s="1"/>
  <c r="AS11" i="242" s="1"/>
  <c r="AN25" i="196"/>
  <c r="AP25" i="196" s="1"/>
  <c r="AR25" i="196" s="1"/>
  <c r="AS25" i="196" s="1"/>
  <c r="AX23" i="209"/>
  <c r="AY23" i="209" s="1"/>
  <c r="BM23" i="72" s="1"/>
  <c r="AN23" i="209"/>
  <c r="AP23" i="209"/>
  <c r="AR23" i="209" s="1"/>
  <c r="AS23" i="209" s="1"/>
  <c r="AX28" i="193"/>
  <c r="AY28" i="193" s="1"/>
  <c r="AY28" i="72" s="1"/>
  <c r="AN28" i="193"/>
  <c r="AP28" i="193"/>
  <c r="AR28" i="193" s="1"/>
  <c r="AS28" i="193" s="1"/>
  <c r="AX33" i="194"/>
  <c r="AY33" i="194" s="1"/>
  <c r="AZ33" i="72" s="1"/>
  <c r="AN33" i="194"/>
  <c r="AP33" i="194" s="1"/>
  <c r="AR33" i="194" s="1"/>
  <c r="AS33" i="194" s="1"/>
  <c r="AX25" i="195"/>
  <c r="AY25" i="195" s="1"/>
  <c r="BA25" i="72" s="1"/>
  <c r="AN25" i="195"/>
  <c r="AP25" i="195" s="1"/>
  <c r="AX25" i="191"/>
  <c r="AY25" i="191" s="1"/>
  <c r="AW25" i="72" s="1"/>
  <c r="AN25" i="191"/>
  <c r="AP25" i="191" s="1"/>
  <c r="AX32" i="193"/>
  <c r="AY32" i="193" s="1"/>
  <c r="AY32" i="72" s="1"/>
  <c r="AN32" i="193"/>
  <c r="AP32" i="193" s="1"/>
  <c r="AR32" i="193" s="1"/>
  <c r="AS32" i="193" s="1"/>
  <c r="AN32" i="243"/>
  <c r="AP32" i="243" s="1"/>
  <c r="AN16" i="203"/>
  <c r="AP16" i="203" s="1"/>
  <c r="AO25" i="211"/>
  <c r="AQ25" i="211" s="1"/>
  <c r="AX28" i="242"/>
  <c r="AY28" i="242" s="1"/>
  <c r="BU28" i="72" s="1"/>
  <c r="AN28" i="242"/>
  <c r="AP28" i="242" s="1"/>
  <c r="AR28" i="242" s="1"/>
  <c r="AS28" i="242" s="1"/>
  <c r="AX35" i="207"/>
  <c r="AY35" i="207"/>
  <c r="BK35" i="72" s="1"/>
  <c r="AN35" i="207"/>
  <c r="AP35" i="207" s="1"/>
  <c r="AR35" i="207" s="1"/>
  <c r="AS35" i="207" s="1"/>
  <c r="AN10" i="232"/>
  <c r="AP10" i="232" s="1"/>
  <c r="AR10" i="232" s="1"/>
  <c r="AS10" i="232" s="1"/>
  <c r="AX23" i="199"/>
  <c r="AY23" i="199" s="1"/>
  <c r="BC23" i="72" s="1"/>
  <c r="AN23" i="199"/>
  <c r="AP23" i="199" s="1"/>
  <c r="AR23" i="199" s="1"/>
  <c r="AS23" i="199" s="1"/>
  <c r="AN34" i="206"/>
  <c r="AP34" i="206" s="1"/>
  <c r="AN46" i="191"/>
  <c r="AP46" i="191" s="1"/>
  <c r="AT46" i="191" s="1"/>
  <c r="AN56" i="247"/>
  <c r="AP56" i="247" s="1"/>
  <c r="AR56" i="247" s="1"/>
  <c r="AS56" i="247" s="1"/>
  <c r="AN57" i="244"/>
  <c r="AP57" i="244" s="1"/>
  <c r="AR57" i="244" s="1"/>
  <c r="AS57" i="244" s="1"/>
  <c r="AN58" i="191"/>
  <c r="AP58" i="191" s="1"/>
  <c r="AT58" i="191" s="1"/>
  <c r="AN74" i="206"/>
  <c r="AP74" i="206" s="1"/>
  <c r="AR74" i="206" s="1"/>
  <c r="AS74" i="206" s="1"/>
  <c r="AN74" i="207"/>
  <c r="AP74" i="207" s="1"/>
  <c r="AN11" i="193"/>
  <c r="AP11" i="193" s="1"/>
  <c r="AN13" i="207"/>
  <c r="AP13" i="207" s="1"/>
  <c r="AN24" i="193"/>
  <c r="AP24" i="193" s="1"/>
  <c r="AN35" i="113"/>
  <c r="AP35" i="113" s="1"/>
  <c r="AR35" i="113" s="1"/>
  <c r="AS35" i="113" s="1"/>
  <c r="AN43" i="199"/>
  <c r="AP43" i="199" s="1"/>
  <c r="AN43" i="207"/>
  <c r="AP43" i="207"/>
  <c r="AR43" i="207" s="1"/>
  <c r="AS43" i="207" s="1"/>
  <c r="AN49" i="200"/>
  <c r="AP49" i="200" s="1"/>
  <c r="AR8" i="243"/>
  <c r="AS8" i="243" s="1"/>
  <c r="AT8" i="243"/>
  <c r="AR11" i="199"/>
  <c r="AS11" i="199" s="1"/>
  <c r="AT11" i="199"/>
  <c r="AR13" i="229"/>
  <c r="AS13" i="229"/>
  <c r="AT13" i="229"/>
  <c r="AR20" i="203"/>
  <c r="AS20" i="203" s="1"/>
  <c r="AN35" i="247"/>
  <c r="AP35" i="247" s="1"/>
  <c r="AR35" i="247" s="1"/>
  <c r="AS35" i="247" s="1"/>
  <c r="AN34" i="248"/>
  <c r="AP34" i="248" s="1"/>
  <c r="AT34" i="248" s="1"/>
  <c r="AN32" i="209"/>
  <c r="AP32" i="209" s="1"/>
  <c r="AN32" i="247"/>
  <c r="AP32" i="247" s="1"/>
  <c r="AR32" i="247" s="1"/>
  <c r="AS32" i="247" s="1"/>
  <c r="AN33" i="208"/>
  <c r="AP33" i="208"/>
  <c r="AR33" i="208" s="1"/>
  <c r="AS33" i="208" s="1"/>
  <c r="AN39" i="113"/>
  <c r="AP39" i="113" s="1"/>
  <c r="AR39" i="113" s="1"/>
  <c r="AS39" i="113" s="1"/>
  <c r="AN49" i="194"/>
  <c r="AP49" i="194" s="1"/>
  <c r="AN48" i="220"/>
  <c r="AP48" i="220" s="1"/>
  <c r="AN58" i="201"/>
  <c r="AP58" i="201" s="1"/>
  <c r="AN66" i="201"/>
  <c r="AP66" i="201" s="1"/>
  <c r="AN65" i="201"/>
  <c r="AP65" i="201"/>
  <c r="AR65" i="201" s="1"/>
  <c r="AS65" i="201" s="1"/>
  <c r="AO66" i="211"/>
  <c r="AQ66" i="211" s="1"/>
  <c r="AN70" i="195"/>
  <c r="AP70" i="195" s="1"/>
  <c r="AR70" i="195" s="1"/>
  <c r="AS70" i="195" s="1"/>
  <c r="AN13" i="206"/>
  <c r="AP13" i="206" s="1"/>
  <c r="AN24" i="199"/>
  <c r="AP24" i="199" s="1"/>
  <c r="AN25" i="225"/>
  <c r="AP25" i="225" s="1"/>
  <c r="AN34" i="244"/>
  <c r="AP34" i="244" s="1"/>
  <c r="AR34" i="244" s="1"/>
  <c r="AS34" i="244" s="1"/>
  <c r="AN32" i="190"/>
  <c r="AP32" i="190" s="1"/>
  <c r="AR32" i="190" s="1"/>
  <c r="AS32" i="190" s="1"/>
  <c r="AN39" i="190"/>
  <c r="AP39" i="190"/>
  <c r="AR39" i="190" s="1"/>
  <c r="AS39" i="190" s="1"/>
  <c r="AN41" i="246"/>
  <c r="AP41" i="246" s="1"/>
  <c r="AN43" i="243"/>
  <c r="AP43" i="243" s="1"/>
  <c r="AR43" i="243" s="1"/>
  <c r="AS43" i="243" s="1"/>
  <c r="AN40" i="242"/>
  <c r="AP40" i="242"/>
  <c r="AN43" i="200"/>
  <c r="AP43" i="200" s="1"/>
  <c r="AN43" i="244"/>
  <c r="AP43" i="244" s="1"/>
  <c r="AO37" i="211"/>
  <c r="AQ37" i="211" s="1"/>
  <c r="AN46" i="192"/>
  <c r="AP46" i="192" s="1"/>
  <c r="AR46" i="192" s="1"/>
  <c r="AS46" i="192" s="1"/>
  <c r="AN46" i="205"/>
  <c r="AP46" i="205"/>
  <c r="AR46" i="205" s="1"/>
  <c r="AS46" i="205" s="1"/>
  <c r="AN46" i="225"/>
  <c r="AP46" i="225" s="1"/>
  <c r="AN46" i="247"/>
  <c r="AP46" i="247" s="1"/>
  <c r="AN50" i="239"/>
  <c r="AP50" i="239" s="1"/>
  <c r="AT50" i="239" s="1"/>
  <c r="AN48" i="195"/>
  <c r="AP48" i="195" s="1"/>
  <c r="AT48" i="195" s="1"/>
  <c r="AN48" i="201"/>
  <c r="AP48" i="201" s="1"/>
  <c r="AR48" i="201" s="1"/>
  <c r="AS48" i="201" s="1"/>
  <c r="AN48" i="207"/>
  <c r="AP48" i="207" s="1"/>
  <c r="AN49" i="195"/>
  <c r="AP49" i="195" s="1"/>
  <c r="AN49" i="225"/>
  <c r="AP49" i="225" s="1"/>
  <c r="AR49" i="225" s="1"/>
  <c r="AS49" i="225" s="1"/>
  <c r="AN49" i="247"/>
  <c r="AP49" i="247" s="1"/>
  <c r="AN50" i="200"/>
  <c r="AP50" i="200" s="1"/>
  <c r="AN51" i="220"/>
  <c r="AP51" i="220" s="1"/>
  <c r="AT51" i="220" s="1"/>
  <c r="AN51" i="224"/>
  <c r="AP51" i="224" s="1"/>
  <c r="AN53" i="201"/>
  <c r="AP53" i="201" s="1"/>
  <c r="AN53" i="190"/>
  <c r="AP53" i="190" s="1"/>
  <c r="AN56" i="209"/>
  <c r="AP56" i="209"/>
  <c r="AT56" i="209" s="1"/>
  <c r="AN59" i="201"/>
  <c r="AP59" i="201" s="1"/>
  <c r="AN63" i="201"/>
  <c r="AP63" i="201" s="1"/>
  <c r="AO60" i="212"/>
  <c r="AQ60" i="212" s="1"/>
  <c r="AS60" i="212" s="1"/>
  <c r="AT60" i="212" s="1"/>
  <c r="AN61" i="207"/>
  <c r="AP61" i="207" s="1"/>
  <c r="AT61" i="207" s="1"/>
  <c r="AN62" i="243"/>
  <c r="AP62" i="243"/>
  <c r="AN65" i="208"/>
  <c r="AP65" i="208"/>
  <c r="AT65" i="208" s="1"/>
  <c r="AN67" i="113"/>
  <c r="AP67" i="113"/>
  <c r="AR67" i="113" s="1"/>
  <c r="AS67" i="113" s="1"/>
  <c r="AN67" i="242"/>
  <c r="AP67" i="242"/>
  <c r="AT67" i="242" s="1"/>
  <c r="AN68" i="191"/>
  <c r="AP68" i="191"/>
  <c r="AN68" i="243"/>
  <c r="AP68" i="243" s="1"/>
  <c r="AN73" i="202"/>
  <c r="AP73" i="202" s="1"/>
  <c r="AR73" i="202" s="1"/>
  <c r="AS73" i="202" s="1"/>
  <c r="AN74" i="200"/>
  <c r="AP74" i="200" s="1"/>
  <c r="AN74" i="224"/>
  <c r="AP74" i="224" s="1"/>
  <c r="AR74" i="224" s="1"/>
  <c r="AS74" i="224" s="1"/>
  <c r="AR11" i="192"/>
  <c r="AS11" i="192"/>
  <c r="AT11" i="192"/>
  <c r="AR9" i="205"/>
  <c r="AS9" i="205"/>
  <c r="AT9" i="205"/>
  <c r="AT24" i="246"/>
  <c r="AR25" i="244"/>
  <c r="AS25" i="244" s="1"/>
  <c r="AT25" i="244"/>
  <c r="AT28" i="224"/>
  <c r="AT28" i="203"/>
  <c r="AR33" i="225"/>
  <c r="AS33" i="225"/>
  <c r="AT33" i="225"/>
  <c r="AN33" i="206"/>
  <c r="AP33" i="206" s="1"/>
  <c r="AR37" i="244"/>
  <c r="AS37" i="244" s="1"/>
  <c r="AT37" i="244"/>
  <c r="AR38" i="196"/>
  <c r="AS38" i="196" s="1"/>
  <c r="AT38" i="196"/>
  <c r="AN38" i="207"/>
  <c r="AP38" i="207" s="1"/>
  <c r="AR39" i="189"/>
  <c r="AS39" i="189"/>
  <c r="AT39" i="189"/>
  <c r="AT40" i="204"/>
  <c r="AR43" i="196"/>
  <c r="AS43" i="196"/>
  <c r="AT43" i="196"/>
  <c r="AR37" i="189"/>
  <c r="AS37" i="189" s="1"/>
  <c r="AT37" i="189"/>
  <c r="AT46" i="205"/>
  <c r="AR50" i="248"/>
  <c r="AS50" i="248"/>
  <c r="AT50" i="248"/>
  <c r="AR46" i="206"/>
  <c r="AS46" i="206"/>
  <c r="AT46" i="206"/>
  <c r="AR49" i="190"/>
  <c r="AS49" i="190" s="1"/>
  <c r="AT49" i="190"/>
  <c r="AR49" i="248"/>
  <c r="AS49" i="248" s="1"/>
  <c r="AT49" i="248"/>
  <c r="AR48" i="242"/>
  <c r="AS48" i="242" s="1"/>
  <c r="AT48" i="242"/>
  <c r="AR49" i="193"/>
  <c r="AS49" i="193" s="1"/>
  <c r="AT49" i="193"/>
  <c r="AR49" i="199"/>
  <c r="AS49" i="199" s="1"/>
  <c r="AT49" i="199"/>
  <c r="AT46" i="248"/>
  <c r="AR50" i="224"/>
  <c r="AS50" i="224" s="1"/>
  <c r="AT50" i="224"/>
  <c r="AR58" i="244"/>
  <c r="AS58" i="244" s="1"/>
  <c r="AT58" i="244"/>
  <c r="AR59" i="195"/>
  <c r="AS59" i="195" s="1"/>
  <c r="AT59" i="195"/>
  <c r="AR62" i="243"/>
  <c r="AS62" i="243" s="1"/>
  <c r="AT62" i="243"/>
  <c r="AR65" i="242"/>
  <c r="AS65" i="242" s="1"/>
  <c r="AT65" i="242"/>
  <c r="AR66" i="202"/>
  <c r="AS66" i="202" s="1"/>
  <c r="AT66" i="202"/>
  <c r="AT67" i="113"/>
  <c r="AR68" i="191"/>
  <c r="AS68" i="191" s="1"/>
  <c r="AT68" i="191"/>
  <c r="AR69" i="192"/>
  <c r="AS69" i="192" s="1"/>
  <c r="AT69" i="192"/>
  <c r="AR69" i="202"/>
  <c r="AS69" i="202" s="1"/>
  <c r="AT69" i="202"/>
  <c r="AR69" i="209"/>
  <c r="AS69" i="209" s="1"/>
  <c r="AT69" i="209"/>
  <c r="AR70" i="206"/>
  <c r="AS70" i="206" s="1"/>
  <c r="AT70" i="206"/>
  <c r="AR72" i="189"/>
  <c r="AS72" i="189" s="1"/>
  <c r="AT72" i="189"/>
  <c r="AR72" i="248"/>
  <c r="AS72" i="248" s="1"/>
  <c r="AT72" i="248"/>
  <c r="AT74" i="220"/>
  <c r="AR74" i="220"/>
  <c r="AS74" i="220" s="1"/>
  <c r="AN74" i="193"/>
  <c r="AP74" i="193" s="1"/>
  <c r="AN74" i="201"/>
  <c r="AP74" i="201" s="1"/>
  <c r="AR10" i="200"/>
  <c r="AS10" i="200" s="1"/>
  <c r="AT10" i="200"/>
  <c r="AP10" i="193"/>
  <c r="AR19" i="194"/>
  <c r="AS19" i="194"/>
  <c r="AT19" i="194"/>
  <c r="AX8" i="224"/>
  <c r="AN13" i="224"/>
  <c r="AP13" i="224" s="1"/>
  <c r="AN16" i="246"/>
  <c r="AP16" i="246" s="1"/>
  <c r="AN16" i="113"/>
  <c r="AP16" i="113" s="1"/>
  <c r="AN19" i="232"/>
  <c r="AP19" i="232" s="1"/>
  <c r="AN19" i="248"/>
  <c r="AP19" i="248"/>
  <c r="AN20" i="190"/>
  <c r="AP20" i="190" s="1"/>
  <c r="AR21" i="207"/>
  <c r="AS21" i="207" s="1"/>
  <c r="AT21" i="207"/>
  <c r="AN23" i="113"/>
  <c r="AP23" i="113" s="1"/>
  <c r="AN25" i="204"/>
  <c r="AP25" i="204" s="1"/>
  <c r="AN26" i="200"/>
  <c r="AP26" i="200"/>
  <c r="AN28" i="220"/>
  <c r="AP28" i="220" s="1"/>
  <c r="AN32" i="224"/>
  <c r="AP32" i="224" s="1"/>
  <c r="AN33" i="232"/>
  <c r="AP33" i="232" s="1"/>
  <c r="AN34" i="200"/>
  <c r="AP34" i="200" s="1"/>
  <c r="AN33" i="113"/>
  <c r="AP33" i="113" s="1"/>
  <c r="AN34" i="190"/>
  <c r="AP34" i="190" s="1"/>
  <c r="AO35" i="212"/>
  <c r="AQ35" i="212" s="1"/>
  <c r="AN35" i="224"/>
  <c r="AP35" i="224" s="1"/>
  <c r="AN32" i="225"/>
  <c r="AP32" i="225"/>
  <c r="AN34" i="232"/>
  <c r="AP34" i="232" s="1"/>
  <c r="AN34" i="247"/>
  <c r="AP34" i="247" s="1"/>
  <c r="AN34" i="191"/>
  <c r="AP34" i="191" s="1"/>
  <c r="AN38" i="204"/>
  <c r="AP38" i="204"/>
  <c r="AN40" i="205"/>
  <c r="AP40" i="205" s="1"/>
  <c r="AN42" i="244"/>
  <c r="AP42" i="244"/>
  <c r="AO43" i="212"/>
  <c r="AQ43" i="212" s="1"/>
  <c r="AN43" i="204"/>
  <c r="AP43" i="204"/>
  <c r="AN43" i="224"/>
  <c r="AP43" i="224" s="1"/>
  <c r="AN39" i="220"/>
  <c r="AP39" i="220"/>
  <c r="AN39" i="195"/>
  <c r="AP39" i="195" s="1"/>
  <c r="AN39" i="201"/>
  <c r="AP39" i="201" s="1"/>
  <c r="AN41" i="206"/>
  <c r="AP41" i="206"/>
  <c r="AN44" i="205"/>
  <c r="AP44" i="205" s="1"/>
  <c r="AN37" i="209"/>
  <c r="AP37" i="209"/>
  <c r="AN38" i="246"/>
  <c r="AP38" i="246" s="1"/>
  <c r="AN39" i="208"/>
  <c r="AP39" i="208" s="1"/>
  <c r="AN39" i="248"/>
  <c r="AP39" i="248" s="1"/>
  <c r="AN41" i="220"/>
  <c r="AP41" i="220" s="1"/>
  <c r="AN41" i="195"/>
  <c r="AP41" i="195" s="1"/>
  <c r="AN41" i="201"/>
  <c r="AP41" i="201"/>
  <c r="AN41" i="242"/>
  <c r="AP41" i="242" s="1"/>
  <c r="AN40" i="208"/>
  <c r="AP40" i="208" s="1"/>
  <c r="AN46" i="194"/>
  <c r="AP46" i="194" s="1"/>
  <c r="AN48" i="190"/>
  <c r="AP48" i="190"/>
  <c r="AN49" i="202"/>
  <c r="AP49" i="202" s="1"/>
  <c r="AN49" i="224"/>
  <c r="AP49" i="224" s="1"/>
  <c r="AN50" i="220"/>
  <c r="AP50" i="220" s="1"/>
  <c r="AN46" i="239"/>
  <c r="AP46" i="239" s="1"/>
  <c r="AN48" i="193"/>
  <c r="AP48" i="193" s="1"/>
  <c r="AN48" i="206"/>
  <c r="AP48" i="206" s="1"/>
  <c r="AN49" i="239"/>
  <c r="AP49" i="239"/>
  <c r="AN50" i="244"/>
  <c r="AP50" i="244" s="1"/>
  <c r="AN51" i="192"/>
  <c r="AP51" i="192" s="1"/>
  <c r="AN51" i="196"/>
  <c r="AP51" i="196" s="1"/>
  <c r="AN46" i="207"/>
  <c r="AP46" i="207"/>
  <c r="AN48" i="189"/>
  <c r="AP48" i="189" s="1"/>
  <c r="AN44" i="209"/>
  <c r="AP44" i="209"/>
  <c r="AN46" i="189"/>
  <c r="AP46" i="189" s="1"/>
  <c r="AN50" i="242"/>
  <c r="AP50" i="242" s="1"/>
  <c r="AN51" i="199"/>
  <c r="AP51" i="199"/>
  <c r="AN51" i="204"/>
  <c r="AP51" i="204" s="1"/>
  <c r="AN55" i="242"/>
  <c r="AP55" i="242" s="1"/>
  <c r="AO58" i="212"/>
  <c r="AQ58" i="212" s="1"/>
  <c r="AN53" i="189"/>
  <c r="AP53" i="189" s="1"/>
  <c r="AN53" i="207"/>
  <c r="AP53" i="207"/>
  <c r="AN55" i="191"/>
  <c r="AP55" i="191" s="1"/>
  <c r="AN55" i="243"/>
  <c r="AP55" i="243" s="1"/>
  <c r="AN56" i="224"/>
  <c r="AP56" i="224"/>
  <c r="AN53" i="194"/>
  <c r="AP53" i="194" s="1"/>
  <c r="AN53" i="208"/>
  <c r="AP53" i="208" s="1"/>
  <c r="AN54" i="194"/>
  <c r="AP54" i="194"/>
  <c r="AN57" i="192"/>
  <c r="AP57" i="192" s="1"/>
  <c r="AN57" i="202"/>
  <c r="AP57" i="202" s="1"/>
  <c r="AN57" i="248"/>
  <c r="AP57" i="248" s="1"/>
  <c r="AN58" i="113"/>
  <c r="AP58" i="113"/>
  <c r="AN58" i="200"/>
  <c r="AP58" i="200" s="1"/>
  <c r="AN58" i="243"/>
  <c r="AP58" i="243" s="1"/>
  <c r="AN53" i="209"/>
  <c r="AP53" i="209" s="1"/>
  <c r="AN53" i="244"/>
  <c r="AP53" i="244" s="1"/>
  <c r="AN61" i="192"/>
  <c r="AP61" i="192" s="1"/>
  <c r="AN61" i="209"/>
  <c r="AP61" i="209" s="1"/>
  <c r="AN65" i="203"/>
  <c r="AP65" i="203"/>
  <c r="AN65" i="247"/>
  <c r="AP65" i="247" s="1"/>
  <c r="AN66" i="193"/>
  <c r="AP66" i="193" s="1"/>
  <c r="AN66" i="199"/>
  <c r="AP66" i="199" s="1"/>
  <c r="AN67" i="193"/>
  <c r="AP67" i="193" s="1"/>
  <c r="AN67" i="199"/>
  <c r="AP67" i="199" s="1"/>
  <c r="AN67" i="247"/>
  <c r="AP67" i="247" s="1"/>
  <c r="AN68" i="246"/>
  <c r="AP68" i="246" s="1"/>
  <c r="AN69" i="220"/>
  <c r="AP69" i="220" s="1"/>
  <c r="AN69" i="207"/>
  <c r="AP69" i="207"/>
  <c r="AN59" i="204"/>
  <c r="AP59" i="204" s="1"/>
  <c r="AN59" i="224"/>
  <c r="AP59" i="224" s="1"/>
  <c r="AO62" i="212"/>
  <c r="AQ62" i="212" s="1"/>
  <c r="AN62" i="199"/>
  <c r="AP62" i="199" s="1"/>
  <c r="AN63" i="207"/>
  <c r="AP63" i="207" s="1"/>
  <c r="AN63" i="246"/>
  <c r="AP63" i="246" s="1"/>
  <c r="AN68" i="193"/>
  <c r="AP68" i="193" s="1"/>
  <c r="AN69" i="189"/>
  <c r="AP69" i="189"/>
  <c r="AN70" i="113"/>
  <c r="AP70" i="113" s="1"/>
  <c r="AN72" i="207"/>
  <c r="AP72" i="207" s="1"/>
  <c r="AN72" i="242"/>
  <c r="AP72" i="242"/>
  <c r="AN59" i="194"/>
  <c r="AP59" i="194" s="1"/>
  <c r="AN59" i="200"/>
  <c r="AP59" i="200" s="1"/>
  <c r="AN59" i="247"/>
  <c r="AP59" i="247" s="1"/>
  <c r="AN60" i="246"/>
  <c r="AP60" i="246" s="1"/>
  <c r="AN61" i="191"/>
  <c r="AP61" i="191" s="1"/>
  <c r="AN61" i="243"/>
  <c r="AP61" i="243" s="1"/>
  <c r="AN62" i="244"/>
  <c r="AP62" i="244" s="1"/>
  <c r="AN63" i="192"/>
  <c r="AP63" i="192" s="1"/>
  <c r="AN63" i="202"/>
  <c r="AP63" i="202" s="1"/>
  <c r="AN63" i="248"/>
  <c r="AP63" i="248" s="1"/>
  <c r="AN64" i="194"/>
  <c r="AP64" i="194"/>
  <c r="AN65" i="202"/>
  <c r="AP65" i="202" s="1"/>
  <c r="AN66" i="206"/>
  <c r="AP66" i="206" s="1"/>
  <c r="AN68" i="192"/>
  <c r="AP68" i="192" s="1"/>
  <c r="AN68" i="209"/>
  <c r="AP68" i="209" s="1"/>
  <c r="AN68" i="244"/>
  <c r="AP68" i="244" s="1"/>
  <c r="AN69" i="206"/>
  <c r="AP69" i="206" s="1"/>
  <c r="AN70" i="220"/>
  <c r="AP70" i="220" s="1"/>
  <c r="AN72" i="209"/>
  <c r="AP72" i="209" s="1"/>
  <c r="AN73" i="206"/>
  <c r="AP73" i="206"/>
  <c r="AN74" i="242"/>
  <c r="AP74" i="242" s="1"/>
  <c r="AN74" i="209"/>
  <c r="AP74" i="209" s="1"/>
  <c r="AN74" i="191"/>
  <c r="AP74" i="191" s="1"/>
  <c r="AN74" i="204"/>
  <c r="AP74" i="204" s="1"/>
  <c r="AX10" i="113"/>
  <c r="AR22" i="191"/>
  <c r="AS22" i="191" s="1"/>
  <c r="AT22" i="191"/>
  <c r="AR25" i="200"/>
  <c r="AS25" i="200" s="1"/>
  <c r="AT25" i="200"/>
  <c r="AT28" i="242"/>
  <c r="AN27" i="190"/>
  <c r="AP27" i="190" s="1"/>
  <c r="AR33" i="244"/>
  <c r="AS33" i="244" s="1"/>
  <c r="AT33" i="244"/>
  <c r="AT34" i="244"/>
  <c r="AT33" i="208"/>
  <c r="AR38" i="247"/>
  <c r="AS38" i="247" s="1"/>
  <c r="AT38" i="247"/>
  <c r="AR43" i="189"/>
  <c r="AS43" i="189" s="1"/>
  <c r="AT43" i="189"/>
  <c r="AR37" i="200"/>
  <c r="AS37" i="200" s="1"/>
  <c r="AT37" i="200"/>
  <c r="AR40" i="242"/>
  <c r="AS40" i="242" s="1"/>
  <c r="AT40" i="242"/>
  <c r="AR43" i="200"/>
  <c r="AS43" i="200" s="1"/>
  <c r="AT43" i="200"/>
  <c r="AR43" i="225"/>
  <c r="AS43" i="225" s="1"/>
  <c r="AR37" i="206"/>
  <c r="AS37" i="206" s="1"/>
  <c r="AT37" i="206"/>
  <c r="AT39" i="113"/>
  <c r="AR40" i="194"/>
  <c r="AS40" i="194" s="1"/>
  <c r="AT40" i="194"/>
  <c r="AR40" i="200"/>
  <c r="AS40" i="200" s="1"/>
  <c r="AT40" i="200"/>
  <c r="AR41" i="189"/>
  <c r="AS41" i="189" s="1"/>
  <c r="AT41" i="189"/>
  <c r="AR43" i="206"/>
  <c r="AS43" i="206" s="1"/>
  <c r="AT43" i="206"/>
  <c r="AR48" i="205"/>
  <c r="AS48" i="205" s="1"/>
  <c r="AT48" i="205"/>
  <c r="AR48" i="225"/>
  <c r="AS48" i="225" s="1"/>
  <c r="AT48" i="225"/>
  <c r="AR48" i="248"/>
  <c r="AS48" i="248" s="1"/>
  <c r="AT48" i="248"/>
  <c r="AR50" i="190"/>
  <c r="AS50" i="190" s="1"/>
  <c r="AT50" i="190"/>
  <c r="AS46" i="212"/>
  <c r="AT46" i="212" s="1"/>
  <c r="AR48" i="191"/>
  <c r="AS48" i="191" s="1"/>
  <c r="AT48" i="191"/>
  <c r="AR48" i="199"/>
  <c r="AS48" i="199" s="1"/>
  <c r="AT48" i="199"/>
  <c r="AT49" i="225"/>
  <c r="AR46" i="191"/>
  <c r="AS46" i="191"/>
  <c r="AR53" i="201"/>
  <c r="AS53" i="201" s="1"/>
  <c r="AT53" i="201"/>
  <c r="AR58" i="190"/>
  <c r="AS58" i="190" s="1"/>
  <c r="AT58" i="190"/>
  <c r="AR55" i="225"/>
  <c r="AS55" i="225" s="1"/>
  <c r="AT55" i="225"/>
  <c r="AR56" i="220"/>
  <c r="AS56" i="220" s="1"/>
  <c r="AT56" i="220"/>
  <c r="AR57" i="247"/>
  <c r="AS57" i="247" s="1"/>
  <c r="AT57" i="247"/>
  <c r="AS61" i="211"/>
  <c r="AT61" i="211" s="1"/>
  <c r="AV61" i="211" s="1"/>
  <c r="AR69" i="195"/>
  <c r="AS69" i="195" s="1"/>
  <c r="AT69" i="195"/>
  <c r="AR72" i="190"/>
  <c r="AS72" i="190" s="1"/>
  <c r="AT72" i="190"/>
  <c r="AR67" i="201"/>
  <c r="AS67" i="201" s="1"/>
  <c r="AR72" i="195"/>
  <c r="AS72" i="195" s="1"/>
  <c r="AT72" i="195"/>
  <c r="AR59" i="248"/>
  <c r="AS59" i="248" s="1"/>
  <c r="AT59" i="248"/>
  <c r="AR61" i="204"/>
  <c r="AS61" i="204" s="1"/>
  <c r="AT61" i="204"/>
  <c r="AR62" i="189"/>
  <c r="AS62" i="189" s="1"/>
  <c r="AT62" i="189"/>
  <c r="AR62" i="248"/>
  <c r="AS62" i="248" s="1"/>
  <c r="AT62" i="248"/>
  <c r="AR66" i="194"/>
  <c r="AS66" i="194" s="1"/>
  <c r="AT66" i="194"/>
  <c r="AR66" i="200"/>
  <c r="AS66" i="200" s="1"/>
  <c r="AT66" i="200"/>
  <c r="AR68" i="208"/>
  <c r="AS68" i="208" s="1"/>
  <c r="AT68" i="208"/>
  <c r="AR70" i="203"/>
  <c r="AS70" i="203" s="1"/>
  <c r="AT70" i="203"/>
  <c r="AT70" i="246"/>
  <c r="AR72" i="191"/>
  <c r="AS72" i="191" s="1"/>
  <c r="AT72" i="191"/>
  <c r="AR72" i="243"/>
  <c r="AS72" i="243" s="1"/>
  <c r="AT72" i="243"/>
  <c r="AT73" i="224"/>
  <c r="AR73" i="224"/>
  <c r="AS73" i="224" s="1"/>
  <c r="AR8" i="224"/>
  <c r="AS8" i="224"/>
  <c r="AT8" i="224"/>
  <c r="AT11" i="242"/>
  <c r="AT23" i="199"/>
  <c r="AR32" i="199"/>
  <c r="AS32" i="199" s="1"/>
  <c r="AT32" i="199"/>
  <c r="AR34" i="113"/>
  <c r="AS34" i="113" s="1"/>
  <c r="AT34" i="113"/>
  <c r="AR32" i="243"/>
  <c r="AS32" i="243"/>
  <c r="AT32" i="243"/>
  <c r="AR33" i="202"/>
  <c r="AS33" i="202" s="1"/>
  <c r="AR33" i="220"/>
  <c r="AS33" i="220"/>
  <c r="AX9" i="205"/>
  <c r="AN10" i="113"/>
  <c r="AX10" i="193"/>
  <c r="AN11" i="195"/>
  <c r="AP11" i="195" s="1"/>
  <c r="AN11" i="204"/>
  <c r="AP11" i="204"/>
  <c r="AN13" i="200"/>
  <c r="AP13" i="200"/>
  <c r="AN17" i="199"/>
  <c r="AP17" i="199" s="1"/>
  <c r="AO20" i="211"/>
  <c r="AQ20" i="211" s="1"/>
  <c r="AS20" i="211" s="1"/>
  <c r="AT20" i="211" s="1"/>
  <c r="AN20" i="220"/>
  <c r="AP20" i="220" s="1"/>
  <c r="AN22" i="220"/>
  <c r="AP22" i="220" s="1"/>
  <c r="AN19" i="244"/>
  <c r="AP19" i="244" s="1"/>
  <c r="AN23" i="248"/>
  <c r="AP23" i="248" s="1"/>
  <c r="AN21" i="244"/>
  <c r="AP21" i="244"/>
  <c r="AN25" i="203"/>
  <c r="AP25" i="203" s="1"/>
  <c r="AN21" i="194"/>
  <c r="AP21" i="194" s="1"/>
  <c r="AN23" i="224"/>
  <c r="AP23" i="224" s="1"/>
  <c r="AN28" i="194"/>
  <c r="AP28" i="194" s="1"/>
  <c r="AN28" i="200"/>
  <c r="AP28" i="200" s="1"/>
  <c r="AN28" i="205"/>
  <c r="AP28" i="205"/>
  <c r="AN32" i="220"/>
  <c r="AP32" i="220" s="1"/>
  <c r="AN32" i="195"/>
  <c r="AP32" i="195" s="1"/>
  <c r="AN34" i="196"/>
  <c r="AP34" i="196" s="1"/>
  <c r="AN32" i="232"/>
  <c r="AP32" i="232" s="1"/>
  <c r="AN34" i="203"/>
  <c r="AP34" i="203" s="1"/>
  <c r="AN35" i="201"/>
  <c r="AP35" i="201" s="1"/>
  <c r="AN32" i="202"/>
  <c r="AP32" i="202"/>
  <c r="AN32" i="244"/>
  <c r="AP32" i="244" s="1"/>
  <c r="AN35" i="189"/>
  <c r="AP35" i="189"/>
  <c r="AN38" i="220"/>
  <c r="AP38" i="220" s="1"/>
  <c r="AN38" i="201"/>
  <c r="AP38" i="201" s="1"/>
  <c r="AN38" i="248"/>
  <c r="AP38" i="248"/>
  <c r="AN40" i="209"/>
  <c r="AP40" i="209" s="1"/>
  <c r="AN41" i="192"/>
  <c r="AP41" i="192" s="1"/>
  <c r="AN41" i="244"/>
  <c r="AP41" i="244" s="1"/>
  <c r="AN43" i="220"/>
  <c r="AP43" i="220" s="1"/>
  <c r="AN43" i="195"/>
  <c r="AP43" i="195" s="1"/>
  <c r="AN43" i="242"/>
  <c r="AP43" i="242" s="1"/>
  <c r="AN38" i="232"/>
  <c r="AP38" i="232"/>
  <c r="AN39" i="224"/>
  <c r="AP39" i="224" s="1"/>
  <c r="AN40" i="232"/>
  <c r="AP40" i="232" s="1"/>
  <c r="AN40" i="199"/>
  <c r="AP40" i="199" s="1"/>
  <c r="AN43" i="208"/>
  <c r="AP43" i="208" s="1"/>
  <c r="AN37" i="205"/>
  <c r="AP37" i="205"/>
  <c r="AN37" i="247"/>
  <c r="AP37" i="247" s="1"/>
  <c r="AN38" i="113"/>
  <c r="AP38" i="113" s="1"/>
  <c r="AN38" i="205"/>
  <c r="AP38" i="205" s="1"/>
  <c r="AN39" i="232"/>
  <c r="AP39" i="232" s="1"/>
  <c r="AN40" i="207"/>
  <c r="AP40" i="207" s="1"/>
  <c r="AN44" i="206"/>
  <c r="AP44" i="206" s="1"/>
  <c r="AN37" i="246"/>
  <c r="AP37" i="246" s="1"/>
  <c r="AN39" i="192"/>
  <c r="AP39" i="192"/>
  <c r="AN39" i="202"/>
  <c r="AP39" i="202" s="1"/>
  <c r="AN39" i="244"/>
  <c r="AP39" i="244" s="1"/>
  <c r="AN47" i="205"/>
  <c r="AP47" i="205" s="1"/>
  <c r="AN50" i="195"/>
  <c r="AP50" i="195" s="1"/>
  <c r="AN50" i="201"/>
  <c r="AP50" i="201"/>
  <c r="AN51" i="205"/>
  <c r="AP51" i="205" s="1"/>
  <c r="AN51" i="225"/>
  <c r="AP51" i="225" s="1"/>
  <c r="AN51" i="247"/>
  <c r="AP51" i="247" s="1"/>
  <c r="AN46" i="204"/>
  <c r="AP46" i="204" s="1"/>
  <c r="AN48" i="224"/>
  <c r="AP48" i="224"/>
  <c r="AN49" i="220"/>
  <c r="AP49" i="220" s="1"/>
  <c r="AN45" i="239"/>
  <c r="AP45" i="239" s="1"/>
  <c r="AN48" i="113"/>
  <c r="AP48" i="113" s="1"/>
  <c r="AN48" i="208"/>
  <c r="AP48" i="208"/>
  <c r="AN49" i="246"/>
  <c r="AP49" i="246" s="1"/>
  <c r="AN51" i="195"/>
  <c r="AP51" i="195" s="1"/>
  <c r="AN51" i="207"/>
  <c r="AP51" i="207" s="1"/>
  <c r="AN51" i="242"/>
  <c r="AP51" i="242"/>
  <c r="AN53" i="193"/>
  <c r="AP53" i="193" s="1"/>
  <c r="AN53" i="246"/>
  <c r="AP53" i="246" s="1"/>
  <c r="AN55" i="199"/>
  <c r="AP55" i="199" s="1"/>
  <c r="AN55" i="224"/>
  <c r="AP55" i="224" s="1"/>
  <c r="AN57" i="246"/>
  <c r="AP57" i="246" s="1"/>
  <c r="AN58" i="192"/>
  <c r="AP58" i="192"/>
  <c r="AN58" i="204"/>
  <c r="AP58" i="204" s="1"/>
  <c r="AN53" i="224"/>
  <c r="AP53" i="224" s="1"/>
  <c r="AN55" i="113"/>
  <c r="AP55" i="113" s="1"/>
  <c r="AN55" i="208"/>
  <c r="AP55" i="208" s="1"/>
  <c r="AN56" i="113"/>
  <c r="AP56" i="113" s="1"/>
  <c r="AN53" i="192"/>
  <c r="AP53" i="192" s="1"/>
  <c r="AN55" i="202"/>
  <c r="AP55" i="202" s="1"/>
  <c r="AN55" i="209"/>
  <c r="AP55" i="209" s="1"/>
  <c r="AN55" i="244"/>
  <c r="AP55" i="244" s="1"/>
  <c r="AN56" i="243"/>
  <c r="AP56" i="243" s="1"/>
  <c r="AN57" i="113"/>
  <c r="AP57" i="113" s="1"/>
  <c r="AN58" i="193"/>
  <c r="AP58" i="193"/>
  <c r="AN57" i="225"/>
  <c r="AP57" i="225" s="1"/>
  <c r="AN58" i="195"/>
  <c r="AP58" i="195" s="1"/>
  <c r="AN59" i="203"/>
  <c r="AP59" i="203"/>
  <c r="AN60" i="191"/>
  <c r="AP60" i="191" s="1"/>
  <c r="AR60" i="191" s="1"/>
  <c r="AS60" i="191" s="1"/>
  <c r="AN61" i="113"/>
  <c r="AP61" i="113" s="1"/>
  <c r="AN61" i="205"/>
  <c r="AP61" i="205" s="1"/>
  <c r="AN66" i="191"/>
  <c r="AP66" i="191"/>
  <c r="AN66" i="246"/>
  <c r="AP66" i="246" s="1"/>
  <c r="AN67" i="203"/>
  <c r="AP67" i="203" s="1"/>
  <c r="AN67" i="244"/>
  <c r="AP67" i="244"/>
  <c r="AN69" i="193"/>
  <c r="AP69" i="193" s="1"/>
  <c r="AN69" i="199"/>
  <c r="AP69" i="199" s="1"/>
  <c r="AN69" i="204"/>
  <c r="AP69" i="204" s="1"/>
  <c r="AN69" i="224"/>
  <c r="AP69" i="224" s="1"/>
  <c r="AN72" i="246"/>
  <c r="AP72" i="246"/>
  <c r="AN61" i="203"/>
  <c r="AP61" i="203"/>
  <c r="AN62" i="207"/>
  <c r="AP62" i="207" s="1"/>
  <c r="AN63" i="199"/>
  <c r="AP63" i="199" s="1"/>
  <c r="AO64" i="212"/>
  <c r="AQ64" i="212" s="1"/>
  <c r="AN65" i="207"/>
  <c r="AP65" i="207" s="1"/>
  <c r="AN67" i="246"/>
  <c r="AP67" i="246"/>
  <c r="AN68" i="220"/>
  <c r="AP68" i="220" s="1"/>
  <c r="AN68" i="207"/>
  <c r="AP68" i="207"/>
  <c r="AN68" i="242"/>
  <c r="AP68" i="242" s="1"/>
  <c r="AN70" i="192"/>
  <c r="AP70" i="192"/>
  <c r="AN70" i="196"/>
  <c r="AP70" i="196" s="1"/>
  <c r="AN72" i="224"/>
  <c r="AP72" i="224" s="1"/>
  <c r="AN73" i="189"/>
  <c r="AP73" i="189" s="1"/>
  <c r="AN66" i="190"/>
  <c r="AP66" i="190" s="1"/>
  <c r="AN59" i="196"/>
  <c r="AP59" i="196" s="1"/>
  <c r="AN59" i="202"/>
  <c r="AP59" i="202"/>
  <c r="AN59" i="209"/>
  <c r="AP59" i="209" s="1"/>
  <c r="AN62" i="113"/>
  <c r="AP62" i="113" s="1"/>
  <c r="AN62" i="194"/>
  <c r="AP62" i="194"/>
  <c r="AN62" i="200"/>
  <c r="AP62" i="200" s="1"/>
  <c r="AN64" i="192"/>
  <c r="AP64" i="192" s="1"/>
  <c r="AN64" i="196"/>
  <c r="AP64" i="196"/>
  <c r="AN65" i="200"/>
  <c r="AP65" i="200" s="1"/>
  <c r="AN65" i="205"/>
  <c r="AP65" i="205" s="1"/>
  <c r="AN65" i="243"/>
  <c r="AP65" i="243" s="1"/>
  <c r="AN67" i="205"/>
  <c r="AP67" i="205"/>
  <c r="AN67" i="248"/>
  <c r="AP67" i="248" s="1"/>
  <c r="AN68" i="113"/>
  <c r="AP68" i="113" s="1"/>
  <c r="AN68" i="200"/>
  <c r="AP68" i="200" s="1"/>
  <c r="AN68" i="247"/>
  <c r="AP68" i="247"/>
  <c r="AN69" i="203"/>
  <c r="AP69" i="203" s="1"/>
  <c r="AN69" i="246"/>
  <c r="AP69" i="246"/>
  <c r="AN70" i="193"/>
  <c r="AP70" i="193"/>
  <c r="AN70" i="204"/>
  <c r="AP70" i="204" s="1"/>
  <c r="AN74" i="208"/>
  <c r="AP74" i="208" s="1"/>
  <c r="AN75" i="190"/>
  <c r="AP75" i="190" s="1"/>
  <c r="AN74" i="243"/>
  <c r="AP74" i="243" s="1"/>
  <c r="AN74" i="195"/>
  <c r="AP74" i="195" s="1"/>
  <c r="X44" i="223"/>
  <c r="AF53" i="180"/>
  <c r="AD53" i="180"/>
  <c r="AE53" i="180" s="1"/>
  <c r="AF71" i="217"/>
  <c r="AD71" i="217"/>
  <c r="AE71" i="217"/>
  <c r="AD48" i="219"/>
  <c r="AE48" i="219"/>
  <c r="AF48" i="219"/>
  <c r="AD49" i="180"/>
  <c r="AE49" i="180" s="1"/>
  <c r="AF49" i="180"/>
  <c r="AF73" i="217"/>
  <c r="AD73" i="217"/>
  <c r="AE73" i="217"/>
  <c r="AD11" i="180"/>
  <c r="AE11" i="180" s="1"/>
  <c r="AF11" i="180"/>
  <c r="AD56" i="216"/>
  <c r="AE56" i="216"/>
  <c r="AF56" i="216"/>
  <c r="AF75" i="219"/>
  <c r="AD75" i="219"/>
  <c r="AE75" i="219"/>
  <c r="AF27" i="180"/>
  <c r="AD27" i="180"/>
  <c r="AE27" i="180" s="1"/>
  <c r="AF58" i="217"/>
  <c r="AD58" i="217"/>
  <c r="AE58" i="217"/>
  <c r="AF34" i="214"/>
  <c r="AD34" i="214"/>
  <c r="AE34" i="214"/>
  <c r="AF37" i="213"/>
  <c r="AD37" i="213"/>
  <c r="AE37" i="213"/>
  <c r="AF50" i="180"/>
  <c r="AD50" i="180"/>
  <c r="AE50" i="180" s="1"/>
  <c r="AF49" i="216"/>
  <c r="AD49" i="216"/>
  <c r="AE49" i="216"/>
  <c r="AF68" i="214"/>
  <c r="AD68" i="214"/>
  <c r="AE68" i="214"/>
  <c r="AF18" i="180"/>
  <c r="AD18" i="180"/>
  <c r="AE18" i="180" s="1"/>
  <c r="AD39" i="214"/>
  <c r="AE39" i="214"/>
  <c r="AF39" i="214"/>
  <c r="AF10" i="215"/>
  <c r="AD10" i="215"/>
  <c r="AE10" i="215"/>
  <c r="AD20" i="217"/>
  <c r="AE20" i="217"/>
  <c r="AF20" i="217"/>
  <c r="AF60" i="216"/>
  <c r="AD60" i="216"/>
  <c r="AE60" i="216"/>
  <c r="AF75" i="215"/>
  <c r="AD75" i="215"/>
  <c r="AE75" i="215"/>
  <c r="AD27" i="213"/>
  <c r="AE27" i="213"/>
  <c r="AF27" i="213"/>
  <c r="AF33" i="219"/>
  <c r="AD33" i="219"/>
  <c r="AE33" i="219"/>
  <c r="AD58" i="214"/>
  <c r="AE58" i="214"/>
  <c r="AF58" i="214"/>
  <c r="AD34" i="216"/>
  <c r="AE34" i="216"/>
  <c r="AF34" i="216"/>
  <c r="AD37" i="180"/>
  <c r="AE37" i="180" s="1"/>
  <c r="AF37" i="180"/>
  <c r="AD51" i="215"/>
  <c r="AE51" i="215"/>
  <c r="AF51" i="215"/>
  <c r="AB8" i="216"/>
  <c r="Z76" i="216"/>
  <c r="Z83" i="216"/>
  <c r="Z11" i="221"/>
  <c r="AF73" i="214"/>
  <c r="AD73" i="214"/>
  <c r="AE73" i="214"/>
  <c r="AF10" i="214"/>
  <c r="AD10" i="214"/>
  <c r="AE10" i="214"/>
  <c r="AF20" i="219"/>
  <c r="AD20" i="219"/>
  <c r="AE20" i="219"/>
  <c r="AF60" i="215"/>
  <c r="AD60" i="215"/>
  <c r="AE60" i="215"/>
  <c r="AD17" i="214"/>
  <c r="AE17" i="214"/>
  <c r="AF17" i="214"/>
  <c r="AD27" i="216"/>
  <c r="AE27" i="216"/>
  <c r="AF27" i="216"/>
  <c r="AD33" i="216"/>
  <c r="AE33" i="216"/>
  <c r="AF33" i="216"/>
  <c r="AD58" i="219"/>
  <c r="AE58" i="219"/>
  <c r="AF58" i="219"/>
  <c r="AF58" i="215"/>
  <c r="AD58" i="215"/>
  <c r="AE58" i="215"/>
  <c r="AF28" i="215"/>
  <c r="AD28" i="215"/>
  <c r="AE28" i="215"/>
  <c r="AF17" i="217"/>
  <c r="AD17" i="217"/>
  <c r="AE17" i="217"/>
  <c r="AD37" i="219"/>
  <c r="AE37" i="219"/>
  <c r="AF37" i="219"/>
  <c r="AD51" i="219"/>
  <c r="AE51" i="219"/>
  <c r="AF51" i="219"/>
  <c r="AF50" i="214"/>
  <c r="AD50" i="214"/>
  <c r="AE50" i="214"/>
  <c r="AF49" i="217"/>
  <c r="AD49" i="217"/>
  <c r="AE49" i="217"/>
  <c r="AF68" i="213"/>
  <c r="AD68" i="213"/>
  <c r="AE68" i="213"/>
  <c r="AD73" i="216"/>
  <c r="AE73" i="216"/>
  <c r="AF73" i="216"/>
  <c r="AF10" i="180"/>
  <c r="AD10" i="180"/>
  <c r="AE10" i="180" s="1"/>
  <c r="AD72" i="216"/>
  <c r="AE72" i="216"/>
  <c r="AF72" i="216"/>
  <c r="AD60" i="217"/>
  <c r="AE60" i="217"/>
  <c r="AF60" i="217"/>
  <c r="AF60" i="214"/>
  <c r="AD60" i="214"/>
  <c r="AE60" i="214"/>
  <c r="AF43" i="215"/>
  <c r="AD43" i="215"/>
  <c r="AE43" i="215"/>
  <c r="AD50" i="216"/>
  <c r="AE50" i="216"/>
  <c r="AF50" i="216"/>
  <c r="AD68" i="219"/>
  <c r="AE68" i="219"/>
  <c r="AF68" i="219"/>
  <c r="AF39" i="216"/>
  <c r="AD39" i="216"/>
  <c r="AE39" i="216"/>
  <c r="AD72" i="180"/>
  <c r="AE72" i="180" s="1"/>
  <c r="AF72" i="180"/>
  <c r="AF51" i="216"/>
  <c r="AD51" i="216"/>
  <c r="AE51" i="216"/>
  <c r="AF61" i="216"/>
  <c r="AD61" i="216"/>
  <c r="AE61" i="216"/>
  <c r="Y76" i="219"/>
  <c r="Y83" i="219"/>
  <c r="Y13" i="221"/>
  <c r="AF75" i="213"/>
  <c r="AD75" i="213"/>
  <c r="AE75" i="213"/>
  <c r="AF27" i="214"/>
  <c r="AD27" i="214"/>
  <c r="AE27" i="214"/>
  <c r="AF20" i="180"/>
  <c r="AD20" i="180"/>
  <c r="AE20" i="180" s="1"/>
  <c r="AD33" i="213"/>
  <c r="AE33" i="213"/>
  <c r="AF33" i="213"/>
  <c r="AD58" i="180"/>
  <c r="AE58" i="180" s="1"/>
  <c r="AF58" i="180"/>
  <c r="AF40" i="214"/>
  <c r="AD40" i="214"/>
  <c r="AE40" i="214"/>
  <c r="AD29" i="214"/>
  <c r="AE29" i="214"/>
  <c r="AF29" i="214"/>
  <c r="AD28" i="213"/>
  <c r="AE28" i="213"/>
  <c r="AF28" i="213"/>
  <c r="AF28" i="216"/>
  <c r="AD28" i="216"/>
  <c r="AE28" i="216"/>
  <c r="AF40" i="219"/>
  <c r="AD40" i="219"/>
  <c r="AE40" i="219"/>
  <c r="AF40" i="216"/>
  <c r="AD40" i="216"/>
  <c r="AE40" i="216"/>
  <c r="AF21" i="219"/>
  <c r="AD21" i="219"/>
  <c r="AE21" i="219"/>
  <c r="AF21" i="217"/>
  <c r="AD21" i="217"/>
  <c r="AE21" i="217"/>
  <c r="AD66" i="180"/>
  <c r="AE66" i="180" s="1"/>
  <c r="AF66" i="180"/>
  <c r="AD69" i="213"/>
  <c r="AE69" i="213"/>
  <c r="AF69" i="213"/>
  <c r="AF16" i="214"/>
  <c r="AD16" i="214"/>
  <c r="AE16" i="214"/>
  <c r="Z8" i="213"/>
  <c r="Z8" i="219"/>
  <c r="AE7" i="180"/>
  <c r="AF40" i="217"/>
  <c r="AD40" i="217"/>
  <c r="AE40" i="217"/>
  <c r="AD21" i="213"/>
  <c r="AE21" i="213"/>
  <c r="AF21" i="213"/>
  <c r="AF29" i="216"/>
  <c r="AD29" i="216"/>
  <c r="AE29" i="216"/>
  <c r="AD48" i="217"/>
  <c r="AE48" i="217"/>
  <c r="AF48" i="217"/>
  <c r="AF53" i="214"/>
  <c r="AD53" i="214"/>
  <c r="AE53" i="214"/>
  <c r="AD75" i="216"/>
  <c r="AE75" i="216"/>
  <c r="AF75" i="216"/>
  <c r="Y76" i="216"/>
  <c r="Y83" i="216"/>
  <c r="Y11" i="221"/>
  <c r="AF34" i="213"/>
  <c r="AD34" i="213"/>
  <c r="AE34" i="213"/>
  <c r="AD37" i="216"/>
  <c r="AE37" i="216"/>
  <c r="AF37" i="216"/>
  <c r="AD72" i="217"/>
  <c r="AE72" i="217"/>
  <c r="AF72" i="217"/>
  <c r="AF60" i="213"/>
  <c r="AD60" i="213"/>
  <c r="AE60" i="213"/>
  <c r="AD73" i="219"/>
  <c r="AE73" i="219"/>
  <c r="AF73" i="219"/>
  <c r="AD40" i="213"/>
  <c r="AE40" i="213"/>
  <c r="AF40" i="213"/>
  <c r="AF11" i="215"/>
  <c r="AD11" i="215"/>
  <c r="AE11" i="215"/>
  <c r="AF16" i="216"/>
  <c r="AD16" i="216"/>
  <c r="AE16" i="216"/>
  <c r="AD11" i="214"/>
  <c r="AE11" i="214"/>
  <c r="AF11" i="214"/>
  <c r="AF28" i="180"/>
  <c r="AD28" i="180"/>
  <c r="AE28" i="180" s="1"/>
  <c r="AF56" i="214"/>
  <c r="AD56" i="214"/>
  <c r="AE56" i="214"/>
  <c r="AD69" i="219"/>
  <c r="AE69" i="219"/>
  <c r="AF69" i="219"/>
  <c r="AF43" i="219"/>
  <c r="AD43" i="219"/>
  <c r="AE43" i="219"/>
  <c r="AF17" i="213"/>
  <c r="AD17" i="213"/>
  <c r="AE17" i="213"/>
  <c r="AD34" i="180"/>
  <c r="AE34" i="180" s="1"/>
  <c r="AF34" i="180"/>
  <c r="AF50" i="219"/>
  <c r="AD50" i="219"/>
  <c r="AE50" i="219"/>
  <c r="AF10" i="213"/>
  <c r="AD10" i="213"/>
  <c r="AE10" i="213"/>
  <c r="AF27" i="215"/>
  <c r="AD27" i="215"/>
  <c r="AE27" i="215"/>
  <c r="AF49" i="214"/>
  <c r="AD49" i="214"/>
  <c r="AE49" i="214"/>
  <c r="AF20" i="216"/>
  <c r="AD20" i="216"/>
  <c r="AE20" i="216"/>
  <c r="AF72" i="213"/>
  <c r="AD72" i="213"/>
  <c r="AE72" i="213"/>
  <c r="AF33" i="217"/>
  <c r="AD33" i="217"/>
  <c r="AE33" i="217"/>
  <c r="AD51" i="214"/>
  <c r="AE51" i="214"/>
  <c r="AF51" i="214"/>
  <c r="AD68" i="180"/>
  <c r="AE68" i="180" s="1"/>
  <c r="AF68" i="180"/>
  <c r="AF60" i="180"/>
  <c r="AD60" i="180"/>
  <c r="AE60" i="180" s="1"/>
  <c r="AB8" i="214"/>
  <c r="Z76" i="214"/>
  <c r="Z83" i="214"/>
  <c r="Z9" i="221"/>
  <c r="AD73" i="180"/>
  <c r="AE73" i="180" s="1"/>
  <c r="AF73" i="180"/>
  <c r="AF75" i="217"/>
  <c r="AD75" i="217"/>
  <c r="AE75" i="217"/>
  <c r="AD17" i="215"/>
  <c r="AE17" i="215"/>
  <c r="AF17" i="215"/>
  <c r="AD34" i="219"/>
  <c r="AE34" i="219"/>
  <c r="AF34" i="219"/>
  <c r="AD50" i="213"/>
  <c r="AE50" i="213"/>
  <c r="AF50" i="213"/>
  <c r="AF10" i="216"/>
  <c r="AD10" i="216"/>
  <c r="AE10" i="216"/>
  <c r="AD37" i="215"/>
  <c r="AE37" i="215"/>
  <c r="AF37" i="215"/>
  <c r="AF49" i="219"/>
  <c r="AD49" i="219"/>
  <c r="AE49" i="219"/>
  <c r="AF20" i="213"/>
  <c r="AD20" i="213"/>
  <c r="AE20" i="213"/>
  <c r="AD72" i="219"/>
  <c r="AE72" i="219"/>
  <c r="AF72" i="219"/>
  <c r="AF33" i="180"/>
  <c r="AD33" i="180"/>
  <c r="AE33" i="180" s="1"/>
  <c r="AD51" i="213"/>
  <c r="AE51" i="213"/>
  <c r="AF51" i="213"/>
  <c r="AF68" i="215"/>
  <c r="AD68" i="215"/>
  <c r="AE68" i="215"/>
  <c r="AD58" i="216"/>
  <c r="AE58" i="216"/>
  <c r="AF58" i="216"/>
  <c r="AB8" i="215"/>
  <c r="Z76" i="215"/>
  <c r="Z83" i="215"/>
  <c r="Z10" i="221"/>
  <c r="AD73" i="215"/>
  <c r="AE73" i="215"/>
  <c r="AF73" i="215"/>
  <c r="AF75" i="180"/>
  <c r="AD75" i="180"/>
  <c r="AE75" i="180" s="1"/>
  <c r="AF17" i="180"/>
  <c r="AD17" i="180"/>
  <c r="AE17" i="180" s="1"/>
  <c r="AD34" i="215"/>
  <c r="AE34" i="215"/>
  <c r="AF34" i="215"/>
  <c r="AD50" i="215"/>
  <c r="AE50" i="215"/>
  <c r="AF50" i="215"/>
  <c r="AF27" i="217"/>
  <c r="AD27" i="217"/>
  <c r="AE27" i="217"/>
  <c r="AF37" i="214"/>
  <c r="AD37" i="214"/>
  <c r="AE37" i="214"/>
  <c r="AD49" i="215"/>
  <c r="AE49" i="215"/>
  <c r="AF49" i="215"/>
  <c r="AF20" i="215"/>
  <c r="AD20" i="215"/>
  <c r="AE20" i="215"/>
  <c r="AF72" i="214"/>
  <c r="AD72" i="214"/>
  <c r="AE72" i="214"/>
  <c r="AD33" i="214"/>
  <c r="AE33" i="214"/>
  <c r="AF33" i="214"/>
  <c r="AF51" i="217"/>
  <c r="AD51" i="217"/>
  <c r="AE51" i="217"/>
  <c r="AF60" i="219"/>
  <c r="AD60" i="219"/>
  <c r="AE60" i="219"/>
  <c r="AF58" i="213"/>
  <c r="AD58" i="213"/>
  <c r="AE58" i="213"/>
  <c r="AB8" i="180"/>
  <c r="Z76" i="180"/>
  <c r="Z83" i="180"/>
  <c r="Z7" i="221"/>
  <c r="AF73" i="213"/>
  <c r="AD73" i="213"/>
  <c r="AE73" i="213"/>
  <c r="AD40" i="180"/>
  <c r="AE40" i="180"/>
  <c r="AF40" i="180"/>
  <c r="AF61" i="214"/>
  <c r="AD61" i="214"/>
  <c r="AE61" i="214"/>
  <c r="AD17" i="219"/>
  <c r="AE17" i="219"/>
  <c r="AF17" i="219"/>
  <c r="AF10" i="217"/>
  <c r="AD10" i="217"/>
  <c r="AE10" i="217"/>
  <c r="AF49" i="213"/>
  <c r="AD49" i="213"/>
  <c r="AE49" i="213"/>
  <c r="AF68" i="216"/>
  <c r="AD68" i="216"/>
  <c r="AE68" i="216"/>
  <c r="AB8" i="217"/>
  <c r="Z76" i="217"/>
  <c r="Z83" i="217"/>
  <c r="Z12" i="221"/>
  <c r="AF21" i="180"/>
  <c r="AD21" i="180"/>
  <c r="AE21" i="180" s="1"/>
  <c r="AF69" i="216"/>
  <c r="AD69" i="216"/>
  <c r="AE69" i="216"/>
  <c r="AF11" i="219"/>
  <c r="AD11" i="219"/>
  <c r="AE11" i="219"/>
  <c r="AD16" i="219"/>
  <c r="AE16" i="219"/>
  <c r="AF16" i="219"/>
  <c r="AF40" i="215"/>
  <c r="AD40" i="215"/>
  <c r="AE40" i="215"/>
  <c r="AF21" i="215"/>
  <c r="AD21" i="215"/>
  <c r="AE21" i="215"/>
  <c r="AF21" i="214"/>
  <c r="AD21" i="214"/>
  <c r="AE21" i="214"/>
  <c r="AD66" i="216"/>
  <c r="AE66" i="216"/>
  <c r="AF66" i="216"/>
  <c r="AF53" i="213"/>
  <c r="AD53" i="213"/>
  <c r="AE53" i="213"/>
  <c r="AF18" i="217"/>
  <c r="AD18" i="217"/>
  <c r="AE18" i="217"/>
  <c r="AF75" i="214"/>
  <c r="AD75" i="214"/>
  <c r="AE75" i="214"/>
  <c r="AF18" i="214"/>
  <c r="AD18" i="214"/>
  <c r="AE18" i="214"/>
  <c r="Y76" i="215"/>
  <c r="Y83" i="215"/>
  <c r="Y10" i="221"/>
  <c r="Y76" i="180"/>
  <c r="Y83" i="180"/>
  <c r="Y7" i="221"/>
  <c r="Y14" i="221"/>
  <c r="AF17" i="216"/>
  <c r="AD17" i="216"/>
  <c r="AE17" i="216"/>
  <c r="AD34" i="217"/>
  <c r="AE34" i="217"/>
  <c r="AF34" i="217"/>
  <c r="AF50" i="217"/>
  <c r="AD50" i="217"/>
  <c r="AE50" i="217"/>
  <c r="AD10" i="219"/>
  <c r="AE10" i="219"/>
  <c r="AF10" i="219"/>
  <c r="AD27" i="219"/>
  <c r="AE27" i="219"/>
  <c r="AF27" i="219"/>
  <c r="AD37" i="217"/>
  <c r="AE37" i="217"/>
  <c r="AF37" i="217"/>
  <c r="AF20" i="214"/>
  <c r="AD20" i="214"/>
  <c r="AE20" i="214"/>
  <c r="AF72" i="215"/>
  <c r="AD72" i="215"/>
  <c r="AE72" i="215"/>
  <c r="AD33" i="215"/>
  <c r="AE33" i="215"/>
  <c r="AF33" i="215"/>
  <c r="AD51" i="180"/>
  <c r="AE51" i="180" s="1"/>
  <c r="AF51" i="180"/>
  <c r="AD68" i="217"/>
  <c r="AE68" i="217"/>
  <c r="AF68" i="217"/>
  <c r="AE7" i="219"/>
  <c r="AM31" i="239"/>
  <c r="AG31" i="100"/>
  <c r="AM47" i="208"/>
  <c r="AX47" i="208" s="1"/>
  <c r="AY47" i="208" s="1"/>
  <c r="BL47" i="72" s="1"/>
  <c r="Y47" i="100"/>
  <c r="AN75" i="239"/>
  <c r="AP75" i="239" s="1"/>
  <c r="AL45" i="190"/>
  <c r="AK44" i="200"/>
  <c r="AL44" i="200" s="1"/>
  <c r="AK42" i="190"/>
  <c r="AL42" i="190" s="1"/>
  <c r="AK36" i="244"/>
  <c r="AL36" i="244" s="1"/>
  <c r="AK30" i="209"/>
  <c r="AL30" i="209" s="1"/>
  <c r="AK30" i="196"/>
  <c r="AL30" i="196" s="1"/>
  <c r="AK29" i="209"/>
  <c r="AL29" i="209" s="1"/>
  <c r="AK29" i="220"/>
  <c r="AL29" i="220" s="1"/>
  <c r="AL26" i="201"/>
  <c r="AL18" i="225"/>
  <c r="AK12" i="209"/>
  <c r="AL12" i="209" s="1"/>
  <c r="AK7" i="209"/>
  <c r="AL7" i="209" s="1"/>
  <c r="AL71" i="247"/>
  <c r="AL71" i="200"/>
  <c r="AL75" i="191"/>
  <c r="J75" i="100" s="1"/>
  <c r="AL64" i="113"/>
  <c r="AK54" i="248"/>
  <c r="AL54" i="248"/>
  <c r="AL54" i="100" s="1"/>
  <c r="AL54" i="189"/>
  <c r="H54" i="100" s="1"/>
  <c r="AL47" i="211"/>
  <c r="AM47" i="211"/>
  <c r="AN47" i="100" s="1"/>
  <c r="AK45" i="247"/>
  <c r="AL45" i="247"/>
  <c r="AM45" i="100"/>
  <c r="AL36" i="239"/>
  <c r="AL36" i="189"/>
  <c r="AK31" i="196"/>
  <c r="AL31" i="196"/>
  <c r="AK31" i="247"/>
  <c r="AL31" i="247" s="1"/>
  <c r="AK31" i="205"/>
  <c r="AL31" i="205"/>
  <c r="V31" i="100" s="1"/>
  <c r="AK30" i="225"/>
  <c r="AL30" i="225" s="1"/>
  <c r="AL30" i="189"/>
  <c r="AM30" i="189" s="1"/>
  <c r="AL29" i="200"/>
  <c r="AM29" i="200" s="1"/>
  <c r="AL29" i="196"/>
  <c r="AK27" i="192"/>
  <c r="AL27" i="192" s="1"/>
  <c r="AL15" i="220"/>
  <c r="AM15" i="220" s="1"/>
  <c r="AX15" i="220" s="1"/>
  <c r="AY15" i="220" s="1"/>
  <c r="AT15" i="72" s="1"/>
  <c r="AK15" i="206"/>
  <c r="AL15" i="206" s="1"/>
  <c r="W15" i="100" s="1"/>
  <c r="AK15" i="194"/>
  <c r="AL15" i="194" s="1"/>
  <c r="AL14" i="194"/>
  <c r="AK73" i="244"/>
  <c r="AL73" i="244" s="1"/>
  <c r="AL64" i="193"/>
  <c r="AL73" i="239"/>
  <c r="AL52" i="207"/>
  <c r="AL64" i="202"/>
  <c r="AL44" i="243"/>
  <c r="AK60" i="232"/>
  <c r="AL60" i="232" s="1"/>
  <c r="AL52" i="239"/>
  <c r="AL44" i="208"/>
  <c r="AK36" i="225"/>
  <c r="AL36" i="225" s="1"/>
  <c r="AK31" i="206"/>
  <c r="AL31" i="206" s="1"/>
  <c r="AK30" i="205"/>
  <c r="AL30" i="205" s="1"/>
  <c r="V30" i="100" s="1"/>
  <c r="AL27" i="246"/>
  <c r="AL12" i="229"/>
  <c r="AK12" i="220"/>
  <c r="AL12" i="220" s="1"/>
  <c r="AK7" i="247"/>
  <c r="AL7" i="247" s="1"/>
  <c r="AK71" i="246"/>
  <c r="AL71" i="246" s="1"/>
  <c r="AA75" i="100"/>
  <c r="AM75" i="224"/>
  <c r="T41" i="100"/>
  <c r="AM41" i="203"/>
  <c r="H40" i="100"/>
  <c r="AM40" i="189"/>
  <c r="S35" i="100"/>
  <c r="AM35" i="202"/>
  <c r="R37" i="100"/>
  <c r="AM37" i="201"/>
  <c r="V55" i="100"/>
  <c r="AM55" i="205"/>
  <c r="M72" i="100"/>
  <c r="AM72" i="194"/>
  <c r="T54" i="100"/>
  <c r="AM54" i="203"/>
  <c r="Q39" i="100"/>
  <c r="AM39" i="200"/>
  <c r="AB8" i="100"/>
  <c r="AM8" i="225"/>
  <c r="AM25" i="230"/>
  <c r="AX25" i="230" s="1"/>
  <c r="AY25" i="230" s="1"/>
  <c r="BQ25" i="72" s="1"/>
  <c r="AD25" i="100"/>
  <c r="V70" i="100"/>
  <c r="AM70" i="205"/>
  <c r="AO55" i="100"/>
  <c r="AN55" i="212"/>
  <c r="AY55" i="212" s="1"/>
  <c r="AZ55" i="212" s="1"/>
  <c r="CB55" i="72" s="1"/>
  <c r="K16" i="100"/>
  <c r="AM16" i="192"/>
  <c r="AR67" i="242"/>
  <c r="AS67" i="242" s="1"/>
  <c r="AT43" i="207"/>
  <c r="AT10" i="232"/>
  <c r="AN11" i="205"/>
  <c r="AP11" i="205" s="1"/>
  <c r="AN33" i="231"/>
  <c r="AP33" i="231" s="1"/>
  <c r="AL71" i="232"/>
  <c r="AL64" i="209"/>
  <c r="AL60" i="194"/>
  <c r="AM60" i="194" s="1"/>
  <c r="AK54" i="206"/>
  <c r="AL44" i="203"/>
  <c r="AL42" i="225"/>
  <c r="AL30" i="224"/>
  <c r="AM30" i="224" s="1"/>
  <c r="AL27" i="225"/>
  <c r="AL26" i="229"/>
  <c r="AM26" i="229" s="1"/>
  <c r="AL18" i="207"/>
  <c r="AL17" i="194"/>
  <c r="AM17" i="194" s="1"/>
  <c r="AX17" i="194" s="1"/>
  <c r="AY17" i="194" s="1"/>
  <c r="AZ17" i="72" s="1"/>
  <c r="AL15" i="193"/>
  <c r="AL64" i="244"/>
  <c r="AM64" i="244" s="1"/>
  <c r="AX64" i="244" s="1"/>
  <c r="AY64" i="244" s="1"/>
  <c r="BW64" i="72" s="1"/>
  <c r="AL47" i="225"/>
  <c r="AL44" i="196"/>
  <c r="AK17" i="225"/>
  <c r="AK14" i="196"/>
  <c r="AK12" i="243"/>
  <c r="AK7" i="199"/>
  <c r="AL7" i="211"/>
  <c r="AM52" i="211"/>
  <c r="AN52" i="211" s="1"/>
  <c r="AY52" i="211" s="1"/>
  <c r="AZ52" i="211" s="1"/>
  <c r="CA52" i="72" s="1"/>
  <c r="AK71" i="207"/>
  <c r="AL71" i="207" s="1"/>
  <c r="AK64" i="203"/>
  <c r="AL64" i="203" s="1"/>
  <c r="AM64" i="203" s="1"/>
  <c r="AK60" i="224"/>
  <c r="AL60" i="224" s="1"/>
  <c r="AK60" i="192"/>
  <c r="AL60" i="192" s="1"/>
  <c r="AK54" i="193"/>
  <c r="AL54" i="193" s="1"/>
  <c r="AL54" i="224"/>
  <c r="AL52" i="189"/>
  <c r="AK52" i="209"/>
  <c r="AL52" i="209" s="1"/>
  <c r="AM52" i="209" s="1"/>
  <c r="AK52" i="248"/>
  <c r="AL52" i="248" s="1"/>
  <c r="AL47" i="202"/>
  <c r="AM47" i="202" s="1"/>
  <c r="AK45" i="232"/>
  <c r="AL45" i="232" s="1"/>
  <c r="AK42" i="208"/>
  <c r="AL42" i="204"/>
  <c r="AL36" i="199"/>
  <c r="AK27" i="247"/>
  <c r="AL18" i="192"/>
  <c r="AL17" i="190"/>
  <c r="AK17" i="244"/>
  <c r="AK14" i="239"/>
  <c r="AK14" i="204"/>
  <c r="AL73" i="100"/>
  <c r="AM73" i="248"/>
  <c r="F69" i="100"/>
  <c r="AM69" i="113"/>
  <c r="AN69" i="113" s="1"/>
  <c r="AP69" i="113" s="1"/>
  <c r="W35" i="100"/>
  <c r="AM35" i="206"/>
  <c r="W56" i="100"/>
  <c r="AM56" i="206"/>
  <c r="F37" i="100"/>
  <c r="AM37" i="113"/>
  <c r="AA33" i="100"/>
  <c r="AM33" i="224"/>
  <c r="Y71" i="100"/>
  <c r="AM71" i="208"/>
  <c r="J64" i="100"/>
  <c r="AM64" i="191"/>
  <c r="L55" i="100"/>
  <c r="AM55" i="193"/>
  <c r="AJ65" i="100"/>
  <c r="AM65" i="244"/>
  <c r="AJ38" i="100"/>
  <c r="AM38" i="244"/>
  <c r="F53" i="100"/>
  <c r="AM53" i="113"/>
  <c r="AB50" i="100"/>
  <c r="AM50" i="225"/>
  <c r="U54" i="100"/>
  <c r="AM54" i="204"/>
  <c r="M69" i="100"/>
  <c r="AM69" i="194"/>
  <c r="J51" i="100"/>
  <c r="AM51" i="191"/>
  <c r="AN53" i="229"/>
  <c r="AP53" i="229" s="1"/>
  <c r="M37" i="100"/>
  <c r="AM37" i="194"/>
  <c r="U64" i="100"/>
  <c r="AM64" i="204"/>
  <c r="R49" i="100"/>
  <c r="AM49" i="201"/>
  <c r="P39" i="100"/>
  <c r="AM39" i="199"/>
  <c r="AL32" i="100"/>
  <c r="AM32" i="248"/>
  <c r="AE32" i="100"/>
  <c r="AM32" i="231"/>
  <c r="V69" i="100"/>
  <c r="AM69" i="205"/>
  <c r="AX69" i="205" s="1"/>
  <c r="AY69" i="205" s="1"/>
  <c r="BI69" i="72" s="1"/>
  <c r="G63" i="100"/>
  <c r="AM63" i="220"/>
  <c r="AB54" i="100"/>
  <c r="AM54" i="225"/>
  <c r="S62" i="100"/>
  <c r="AM62" i="202"/>
  <c r="U39" i="100"/>
  <c r="AM39" i="204"/>
  <c r="P38" i="100"/>
  <c r="AM38" i="199"/>
  <c r="M10" i="100"/>
  <c r="AM10" i="194"/>
  <c r="Q63" i="100"/>
  <c r="AM63" i="200"/>
  <c r="M56" i="100"/>
  <c r="AM56" i="194"/>
  <c r="AG13" i="100"/>
  <c r="AM13" i="239"/>
  <c r="AX13" i="239" s="1"/>
  <c r="AY13" i="239" s="1"/>
  <c r="BT13" i="72" s="1"/>
  <c r="AT39" i="190"/>
  <c r="AR34" i="248"/>
  <c r="AS34" i="248" s="1"/>
  <c r="AN41" i="193"/>
  <c r="AP41" i="193" s="1"/>
  <c r="AR41" i="193" s="1"/>
  <c r="AS41" i="193" s="1"/>
  <c r="AN27" i="232"/>
  <c r="AP27" i="232" s="1"/>
  <c r="AR27" i="232" s="1"/>
  <c r="AS27" i="232"/>
  <c r="AN70" i="230"/>
  <c r="AP70" i="230" s="1"/>
  <c r="AN69" i="230"/>
  <c r="AP69" i="230" s="1"/>
  <c r="AN70" i="225"/>
  <c r="AP70" i="225" s="1"/>
  <c r="AL47" i="244"/>
  <c r="AJ47" i="100" s="1"/>
  <c r="AL30" i="199"/>
  <c r="AL27" i="209"/>
  <c r="Z27" i="100"/>
  <c r="AL27" i="230"/>
  <c r="AD27" i="100" s="1"/>
  <c r="AL17" i="192"/>
  <c r="AL15" i="248"/>
  <c r="AL15" i="100" s="1"/>
  <c r="AM12" i="211"/>
  <c r="AN12" i="211" s="1"/>
  <c r="AY12" i="211" s="1"/>
  <c r="AZ12" i="211" s="1"/>
  <c r="CA12" i="72" s="1"/>
  <c r="AL12" i="247"/>
  <c r="AM12" i="247" s="1"/>
  <c r="AL73" i="220"/>
  <c r="AL47" i="248"/>
  <c r="AL54" i="200"/>
  <c r="AL54" i="113"/>
  <c r="AL44" i="247"/>
  <c r="AL29" i="191"/>
  <c r="AL27" i="205"/>
  <c r="AM27" i="205"/>
  <c r="AL26" i="209"/>
  <c r="AL18" i="220"/>
  <c r="AL17" i="203"/>
  <c r="AL15" i="209"/>
  <c r="AM15" i="209"/>
  <c r="AL14" i="244"/>
  <c r="AL31" i="199"/>
  <c r="AM31" i="199" s="1"/>
  <c r="AL64" i="243"/>
  <c r="AI64" i="100"/>
  <c r="AL36" i="195"/>
  <c r="AL29" i="232"/>
  <c r="AF29" i="100" s="1"/>
  <c r="AL17" i="204"/>
  <c r="AM17" i="204" s="1"/>
  <c r="AL15" i="225"/>
  <c r="AM15" i="225" s="1"/>
  <c r="AX15" i="225" s="1"/>
  <c r="AY15" i="225" s="1"/>
  <c r="BO15" i="72" s="1"/>
  <c r="AM14" i="211"/>
  <c r="AN14" i="100" s="1"/>
  <c r="AL12" i="196"/>
  <c r="AL64" i="189"/>
  <c r="AM64" i="189"/>
  <c r="AK54" i="195"/>
  <c r="AK54" i="239"/>
  <c r="AL54" i="239" s="1"/>
  <c r="AK54" i="201"/>
  <c r="AK52" i="195"/>
  <c r="AL52" i="195" s="1"/>
  <c r="AL47" i="190"/>
  <c r="AK47" i="204"/>
  <c r="AK47" i="246"/>
  <c r="AL47" i="246" s="1"/>
  <c r="AK47" i="192"/>
  <c r="AK45" i="193"/>
  <c r="AL45" i="209"/>
  <c r="AL44" i="211"/>
  <c r="AL44" i="193"/>
  <c r="AK44" i="246"/>
  <c r="AL44" i="246" s="1"/>
  <c r="AK42" i="242"/>
  <c r="AL42" i="242" s="1"/>
  <c r="AL36" i="243"/>
  <c r="AL36" i="207"/>
  <c r="AK30" i="243"/>
  <c r="AL30" i="243" s="1"/>
  <c r="AK29" i="208"/>
  <c r="AL29" i="208" s="1"/>
  <c r="AK29" i="202"/>
  <c r="AL29" i="202" s="1"/>
  <c r="AK27" i="195"/>
  <c r="AL27" i="195" s="1"/>
  <c r="AK27" i="204"/>
  <c r="AL27" i="204"/>
  <c r="AK27" i="229"/>
  <c r="AL27" i="229" s="1"/>
  <c r="AK26" i="203"/>
  <c r="AL26" i="203" s="1"/>
  <c r="AL26" i="208"/>
  <c r="AL18" i="201"/>
  <c r="AL17" i="206"/>
  <c r="W17" i="100" s="1"/>
  <c r="AK17" i="191"/>
  <c r="AL17" i="191" s="1"/>
  <c r="AL14" i="189"/>
  <c r="AL14" i="224"/>
  <c r="AA14" i="100" s="1"/>
  <c r="AL12" i="205"/>
  <c r="AK12" i="202"/>
  <c r="AL12" i="202" s="1"/>
  <c r="AK64" i="232"/>
  <c r="AK42" i="243"/>
  <c r="AL42" i="243" s="1"/>
  <c r="AK75" i="202"/>
  <c r="Z33" i="100"/>
  <c r="AM33" i="209"/>
  <c r="R57" i="100"/>
  <c r="AM57" i="201"/>
  <c r="O41" i="100"/>
  <c r="AM41" i="196"/>
  <c r="T35" i="100"/>
  <c r="AM35" i="203"/>
  <c r="Q38" i="100"/>
  <c r="AM38" i="200"/>
  <c r="AA34" i="100"/>
  <c r="AM34" i="224"/>
  <c r="AK65" i="100"/>
  <c r="AM65" i="246"/>
  <c r="T62" i="100"/>
  <c r="AM62" i="203"/>
  <c r="AK39" i="100"/>
  <c r="AM39" i="246"/>
  <c r="Q32" i="100"/>
  <c r="AM32" i="200"/>
  <c r="S11" i="100"/>
  <c r="AM11" i="202"/>
  <c r="AX49" i="231"/>
  <c r="AY49" i="231" s="1"/>
  <c r="BR49" i="72" s="1"/>
  <c r="AN49" i="231"/>
  <c r="AP49" i="231" s="1"/>
  <c r="AT49" i="231" s="1"/>
  <c r="Y57" i="100"/>
  <c r="AM57" i="208"/>
  <c r="AO53" i="100"/>
  <c r="AN53" i="212"/>
  <c r="AY53" i="212" s="1"/>
  <c r="AZ53" i="212" s="1"/>
  <c r="CB53" i="72" s="1"/>
  <c r="AM54" i="205"/>
  <c r="AX54" i="205" s="1"/>
  <c r="AY54" i="205" s="1"/>
  <c r="BI54" i="72" s="1"/>
  <c r="V54" i="100"/>
  <c r="AM52" i="191"/>
  <c r="AX52" i="191" s="1"/>
  <c r="AY52" i="191" s="1"/>
  <c r="AW52" i="72" s="1"/>
  <c r="J52" i="100"/>
  <c r="M42" i="100"/>
  <c r="AM42" i="194"/>
  <c r="AX42" i="194" s="1"/>
  <c r="AY42" i="194" s="1"/>
  <c r="AZ42" i="72"/>
  <c r="AM71" i="206"/>
  <c r="AX71" i="206" s="1"/>
  <c r="AY71" i="206" s="1"/>
  <c r="BJ71" i="72" s="1"/>
  <c r="W71" i="100"/>
  <c r="AM15" i="248"/>
  <c r="AX15" i="248"/>
  <c r="AY15" i="248" s="1"/>
  <c r="BY15" i="72" s="1"/>
  <c r="AN12" i="100"/>
  <c r="H45" i="100"/>
  <c r="AM45" i="189"/>
  <c r="AX45" i="189" s="1"/>
  <c r="AY45" i="189"/>
  <c r="AU45" i="72"/>
  <c r="AA30" i="100"/>
  <c r="AM18" i="207"/>
  <c r="AX18" i="207"/>
  <c r="AY18" i="207"/>
  <c r="BK18" i="72" s="1"/>
  <c r="X18" i="100"/>
  <c r="L15" i="100"/>
  <c r="AM15" i="193"/>
  <c r="AX15" i="193" s="1"/>
  <c r="AY15" i="193" s="1"/>
  <c r="AY15" i="72"/>
  <c r="AM64" i="243"/>
  <c r="AX64" i="243" s="1"/>
  <c r="AY64" i="243" s="1"/>
  <c r="BV64" i="72" s="1"/>
  <c r="AC18" i="100"/>
  <c r="AM18" i="229"/>
  <c r="AX18" i="229" s="1"/>
  <c r="AY18" i="229" s="1"/>
  <c r="BP18" i="72" s="1"/>
  <c r="AR68" i="248"/>
  <c r="AS68" i="248" s="1"/>
  <c r="AR65" i="208"/>
  <c r="AS65" i="208" s="1"/>
  <c r="AN17" i="232"/>
  <c r="AP17" i="232" s="1"/>
  <c r="AR58" i="191"/>
  <c r="AS58" i="191"/>
  <c r="AT40" i="196"/>
  <c r="AT35" i="113"/>
  <c r="AT32" i="207"/>
  <c r="AX16" i="200"/>
  <c r="AY16" i="200" s="1"/>
  <c r="BD16" i="72" s="1"/>
  <c r="AN16" i="200"/>
  <c r="AP16" i="200" s="1"/>
  <c r="AN18" i="229"/>
  <c r="AP18" i="229" s="1"/>
  <c r="AN20" i="247"/>
  <c r="AP20" i="247" s="1"/>
  <c r="AI71" i="100"/>
  <c r="M54" i="100"/>
  <c r="AN18" i="207"/>
  <c r="AP18" i="207" s="1"/>
  <c r="AN11" i="229"/>
  <c r="AP11" i="229" s="1"/>
  <c r="AT11" i="229" s="1"/>
  <c r="AN67" i="230"/>
  <c r="AP67" i="230"/>
  <c r="AN52" i="231"/>
  <c r="AP52" i="231" s="1"/>
  <c r="AT52" i="231" s="1"/>
  <c r="U17" i="100"/>
  <c r="AB45" i="100"/>
  <c r="AL64" i="220"/>
  <c r="AL47" i="193"/>
  <c r="AL45" i="244"/>
  <c r="AL42" i="247"/>
  <c r="AL26" i="196"/>
  <c r="AL17" i="242"/>
  <c r="AL14" i="242"/>
  <c r="AL73" i="203"/>
  <c r="AL71" i="225"/>
  <c r="U36" i="100"/>
  <c r="AM36" i="204"/>
  <c r="AM44" i="100"/>
  <c r="AM44" i="247"/>
  <c r="J29" i="100"/>
  <c r="AM29" i="191"/>
  <c r="V27" i="100"/>
  <c r="Z26" i="100"/>
  <c r="AM26" i="209"/>
  <c r="AX26" i="209" s="1"/>
  <c r="AY26" i="209" s="1"/>
  <c r="BM26" i="72" s="1"/>
  <c r="Z15" i="100"/>
  <c r="AM60" i="100"/>
  <c r="AM60" i="247"/>
  <c r="AL26" i="232"/>
  <c r="AL64" i="205"/>
  <c r="AM31" i="212"/>
  <c r="AL12" i="113"/>
  <c r="AL64" i="200"/>
  <c r="M17" i="100"/>
  <c r="AB47" i="100"/>
  <c r="AM47" i="225"/>
  <c r="AX47" i="225" s="1"/>
  <c r="AY47" i="225" s="1"/>
  <c r="BO47" i="72" s="1"/>
  <c r="N36" i="100"/>
  <c r="AM36" i="195"/>
  <c r="AX36" i="195" s="1"/>
  <c r="AY36" i="195" s="1"/>
  <c r="BA36" i="72" s="1"/>
  <c r="H64" i="100"/>
  <c r="G31" i="100"/>
  <c r="AM31" i="220"/>
  <c r="AX31" i="220" s="1"/>
  <c r="AY31" i="220" s="1"/>
  <c r="AT31" i="72" s="1"/>
  <c r="AN43" i="246"/>
  <c r="AP43" i="246"/>
  <c r="AN36" i="191"/>
  <c r="AP36" i="191" s="1"/>
  <c r="AN66" i="113"/>
  <c r="AP66" i="113" s="1"/>
  <c r="AN69" i="208"/>
  <c r="AP69" i="208" s="1"/>
  <c r="AT69" i="208" s="1"/>
  <c r="AN66" i="204"/>
  <c r="AP66" i="204" s="1"/>
  <c r="AN57" i="209"/>
  <c r="AP57" i="209" s="1"/>
  <c r="AN73" i="246"/>
  <c r="AP73" i="246" s="1"/>
  <c r="AO46" i="211"/>
  <c r="AQ46" i="211" s="1"/>
  <c r="AU46" i="211" s="1"/>
  <c r="AM29" i="232"/>
  <c r="M60" i="100"/>
  <c r="AN15" i="193"/>
  <c r="AP15" i="193" s="1"/>
  <c r="AN54" i="229"/>
  <c r="AP54" i="229" s="1"/>
  <c r="AN24" i="239"/>
  <c r="AP24" i="239" s="1"/>
  <c r="AN19" i="204"/>
  <c r="AP19" i="204" s="1"/>
  <c r="AJ64" i="100"/>
  <c r="AM27" i="209"/>
  <c r="AX27" i="209" s="1"/>
  <c r="AY27" i="209" s="1"/>
  <c r="BM27" i="72" s="1"/>
  <c r="AM12" i="100"/>
  <c r="AM52" i="230"/>
  <c r="AX52" i="230" s="1"/>
  <c r="AY52" i="230" s="1"/>
  <c r="BQ52" i="72" s="1"/>
  <c r="AX20" i="207"/>
  <c r="AY20" i="207" s="1"/>
  <c r="BK20" i="72" s="1"/>
  <c r="AN20" i="207"/>
  <c r="AP20" i="207" s="1"/>
  <c r="AN8" i="232"/>
  <c r="AP8" i="232" s="1"/>
  <c r="AH52" i="100"/>
  <c r="AM52" i="242"/>
  <c r="AH36" i="100"/>
  <c r="AM36" i="242"/>
  <c r="V15" i="100"/>
  <c r="AM15" i="205"/>
  <c r="Y14" i="100"/>
  <c r="AM14" i="208"/>
  <c r="AX14" i="208"/>
  <c r="AY14" i="208" s="1"/>
  <c r="BL14" i="72" s="1"/>
  <c r="AN14" i="208"/>
  <c r="AP14" i="208" s="1"/>
  <c r="AN61" i="231"/>
  <c r="AP61" i="231" s="1"/>
  <c r="AX61" i="231"/>
  <c r="AY61" i="231" s="1"/>
  <c r="BR61" i="72" s="1"/>
  <c r="AM70" i="231"/>
  <c r="AX70" i="231" s="1"/>
  <c r="AY70" i="231" s="1"/>
  <c r="BR70" i="72" s="1"/>
  <c r="AE70" i="100"/>
  <c r="F71" i="100"/>
  <c r="AM71" i="113"/>
  <c r="F64" i="100"/>
  <c r="AM64" i="113"/>
  <c r="AM54" i="248"/>
  <c r="AM43" i="230"/>
  <c r="AX43" i="230" s="1"/>
  <c r="AY43" i="230" s="1"/>
  <c r="BQ43" i="72" s="1"/>
  <c r="AD43" i="100"/>
  <c r="AM54" i="189"/>
  <c r="AI54" i="100"/>
  <c r="AM54" i="243"/>
  <c r="P52" i="100"/>
  <c r="AM52" i="199"/>
  <c r="AN47" i="211"/>
  <c r="AM45" i="247"/>
  <c r="X44" i="100"/>
  <c r="AM44" i="207"/>
  <c r="T42" i="100"/>
  <c r="AM42" i="203"/>
  <c r="AM36" i="239"/>
  <c r="AX36" i="239" s="1"/>
  <c r="AY36" i="239" s="1"/>
  <c r="BT36" i="72" s="1"/>
  <c r="AG36" i="100"/>
  <c r="H36" i="100"/>
  <c r="AM36" i="189"/>
  <c r="N31" i="100"/>
  <c r="AM31" i="195"/>
  <c r="AX31" i="195" s="1"/>
  <c r="AY31" i="195" s="1"/>
  <c r="BA31" i="72" s="1"/>
  <c r="AM31" i="100"/>
  <c r="AM31" i="247"/>
  <c r="AB30" i="100"/>
  <c r="AM30" i="225"/>
  <c r="AX30" i="225" s="1"/>
  <c r="AY30" i="225" s="1"/>
  <c r="BO30" i="72" s="1"/>
  <c r="H30" i="100"/>
  <c r="AJ29" i="100"/>
  <c r="AM29" i="244"/>
  <c r="AX29" i="244"/>
  <c r="AY29" i="244"/>
  <c r="BW29" i="72" s="1"/>
  <c r="O29" i="100"/>
  <c r="AM29" i="196"/>
  <c r="AH27" i="100"/>
  <c r="AM27" i="242"/>
  <c r="AK17" i="239"/>
  <c r="AL17" i="239" s="1"/>
  <c r="G15" i="100"/>
  <c r="M15" i="100"/>
  <c r="AM15" i="194"/>
  <c r="M14" i="100"/>
  <c r="AM14" i="194"/>
  <c r="AK12" i="200"/>
  <c r="AL12" i="200"/>
  <c r="AM12" i="230"/>
  <c r="AX12" i="230" s="1"/>
  <c r="AY12" i="230" s="1"/>
  <c r="BQ12" i="72" s="1"/>
  <c r="AD12" i="100"/>
  <c r="AK12" i="195"/>
  <c r="AL12" i="195"/>
  <c r="AK7" i="243"/>
  <c r="AL7" i="243"/>
  <c r="N73" i="100"/>
  <c r="AM73" i="195"/>
  <c r="AX73" i="195"/>
  <c r="AY73" i="195"/>
  <c r="BA73" i="72" s="1"/>
  <c r="L64" i="100"/>
  <c r="AM64" i="193"/>
  <c r="AM73" i="239"/>
  <c r="AX73" i="239"/>
  <c r="AY73" i="239" s="1"/>
  <c r="BT73" i="72" s="1"/>
  <c r="AG73" i="100"/>
  <c r="Q41" i="100"/>
  <c r="AM41" i="200"/>
  <c r="L37" i="100"/>
  <c r="AM37" i="193"/>
  <c r="AM28" i="100"/>
  <c r="AM28" i="247"/>
  <c r="AN21" i="204"/>
  <c r="AP21" i="204" s="1"/>
  <c r="N13" i="100"/>
  <c r="AM13" i="195"/>
  <c r="AX13" i="195"/>
  <c r="AY13" i="195" s="1"/>
  <c r="BA13" i="72" s="1"/>
  <c r="AM9" i="230"/>
  <c r="AX9" i="230" s="1"/>
  <c r="AY9" i="230" s="1"/>
  <c r="BQ9" i="72" s="1"/>
  <c r="AD9" i="100"/>
  <c r="S26" i="100"/>
  <c r="AM26" i="202"/>
  <c r="X17" i="100"/>
  <c r="AM17" i="207"/>
  <c r="AJ66" i="100"/>
  <c r="AM66" i="244"/>
  <c r="Q53" i="100"/>
  <c r="AM53" i="200"/>
  <c r="G71" i="100"/>
  <c r="AM71" i="220"/>
  <c r="I59" i="100"/>
  <c r="AM59" i="190"/>
  <c r="T64" i="100"/>
  <c r="AI49" i="100"/>
  <c r="AM49" i="243"/>
  <c r="AK45" i="202"/>
  <c r="AL45" i="202" s="1"/>
  <c r="L54" i="100"/>
  <c r="AM54" i="193"/>
  <c r="S47" i="100"/>
  <c r="AX10" i="209"/>
  <c r="AY10" i="209" s="1"/>
  <c r="BM10" i="72" s="1"/>
  <c r="AN10" i="209"/>
  <c r="AP10" i="209" s="1"/>
  <c r="AM47" i="244"/>
  <c r="AX47" i="244" s="1"/>
  <c r="AY47" i="244" s="1"/>
  <c r="BW47" i="72" s="1"/>
  <c r="P30" i="100"/>
  <c r="AM30" i="199"/>
  <c r="AX30" i="199" s="1"/>
  <c r="AY30" i="199" s="1"/>
  <c r="BC30" i="72" s="1"/>
  <c r="G73" i="100"/>
  <c r="AM73" i="220"/>
  <c r="T44" i="100"/>
  <c r="AM44" i="203"/>
  <c r="AX44" i="203"/>
  <c r="AY44" i="203" s="1"/>
  <c r="BG44" i="72" s="1"/>
  <c r="AB27" i="100"/>
  <c r="AM27" i="225"/>
  <c r="AX27" i="225" s="1"/>
  <c r="AY27" i="225" s="1"/>
  <c r="BO27" i="72" s="1"/>
  <c r="AM47" i="100"/>
  <c r="AM47" i="247"/>
  <c r="AX47" i="247" s="1"/>
  <c r="AY47" i="247" s="1"/>
  <c r="BZ47" i="72" s="1"/>
  <c r="AB15" i="100"/>
  <c r="AN14" i="211"/>
  <c r="AY14" i="211" s="1"/>
  <c r="AZ14" i="211" s="1"/>
  <c r="CA14" i="72" s="1"/>
  <c r="O12" i="100"/>
  <c r="AM12" i="196"/>
  <c r="AX12" i="196" s="1"/>
  <c r="AY12" i="196" s="1"/>
  <c r="BB12" i="72" s="1"/>
  <c r="AN37" i="242"/>
  <c r="AP37" i="242"/>
  <c r="AT37" i="242" s="1"/>
  <c r="AN57" i="190"/>
  <c r="AP57" i="190" s="1"/>
  <c r="AN46" i="200"/>
  <c r="AP46" i="200" s="1"/>
  <c r="AR46" i="200" s="1"/>
  <c r="AS46" i="200" s="1"/>
  <c r="AN20" i="194"/>
  <c r="AP20" i="194" s="1"/>
  <c r="AN45" i="225"/>
  <c r="AP45" i="225"/>
  <c r="AC26" i="100"/>
  <c r="AX13" i="202"/>
  <c r="AY13" i="202" s="1"/>
  <c r="BF13" i="72" s="1"/>
  <c r="AN13" i="202"/>
  <c r="AP13" i="202" s="1"/>
  <c r="AX22" i="202"/>
  <c r="AY22" i="202" s="1"/>
  <c r="BF22" i="72" s="1"/>
  <c r="AN22" i="202"/>
  <c r="AP22" i="202" s="1"/>
  <c r="AE60" i="100"/>
  <c r="AY51" i="212"/>
  <c r="AZ51" i="212" s="1"/>
  <c r="CB51" i="72" s="1"/>
  <c r="AO51" i="212"/>
  <c r="AQ51" i="212" s="1"/>
  <c r="AX67" i="192"/>
  <c r="AY67" i="192" s="1"/>
  <c r="AX67" i="72" s="1"/>
  <c r="AN67" i="192"/>
  <c r="AP67" i="192" s="1"/>
  <c r="AX63" i="191"/>
  <c r="AY63" i="191" s="1"/>
  <c r="AW63" i="72" s="1"/>
  <c r="AN63" i="191"/>
  <c r="AP63" i="191" s="1"/>
  <c r="AF41" i="100"/>
  <c r="AO14" i="211"/>
  <c r="AQ14" i="211" s="1"/>
  <c r="AB62" i="100"/>
  <c r="AM62" i="225"/>
  <c r="V75" i="100"/>
  <c r="AM75" i="205"/>
  <c r="S70" i="100"/>
  <c r="AM70" i="202"/>
  <c r="P74" i="100"/>
  <c r="AM74" i="199"/>
  <c r="AI53" i="100"/>
  <c r="AM53" i="243"/>
  <c r="G61" i="100"/>
  <c r="AM61" i="220"/>
  <c r="AX61" i="220" s="1"/>
  <c r="AY61" i="220" s="1"/>
  <c r="AT61" i="72" s="1"/>
  <c r="J50" i="100"/>
  <c r="AM50" i="191"/>
  <c r="F60" i="100"/>
  <c r="AM60" i="113"/>
  <c r="R46" i="100"/>
  <c r="AM46" i="201"/>
  <c r="U41" i="100"/>
  <c r="AM41" i="204"/>
  <c r="AM54" i="230"/>
  <c r="AX54" i="230"/>
  <c r="AY54" i="230" s="1"/>
  <c r="BQ54" i="72" s="1"/>
  <c r="AD54" i="100"/>
  <c r="AN54" i="230"/>
  <c r="AP54" i="230"/>
  <c r="AM52" i="232"/>
  <c r="AX52" i="232" s="1"/>
  <c r="AY52" i="232" s="1"/>
  <c r="BS52" i="72" s="1"/>
  <c r="AF52" i="100"/>
  <c r="AM52" i="113"/>
  <c r="AX52" i="113"/>
  <c r="AY52" i="113" s="1"/>
  <c r="AS52" i="72" s="1"/>
  <c r="R52" i="100"/>
  <c r="AM52" i="201"/>
  <c r="AX52" i="201"/>
  <c r="AY52" i="201" s="1"/>
  <c r="BE52" i="72" s="1"/>
  <c r="I45" i="100"/>
  <c r="AM45" i="190"/>
  <c r="I42" i="100"/>
  <c r="AM42" i="190"/>
  <c r="R36" i="100"/>
  <c r="AM36" i="201"/>
  <c r="X31" i="100"/>
  <c r="AM31" i="207"/>
  <c r="AK31" i="242"/>
  <c r="AL31" i="242" s="1"/>
  <c r="Z30" i="100"/>
  <c r="AM30" i="209"/>
  <c r="H29" i="100"/>
  <c r="AM29" i="189"/>
  <c r="AX29" i="189" s="1"/>
  <c r="AY29" i="189" s="1"/>
  <c r="AU29" i="72" s="1"/>
  <c r="Z29" i="100"/>
  <c r="AM29" i="209"/>
  <c r="AX29" i="209" s="1"/>
  <c r="AY29" i="209" s="1"/>
  <c r="BM29" i="72" s="1"/>
  <c r="S27" i="100"/>
  <c r="AM27" i="202"/>
  <c r="R26" i="100"/>
  <c r="AM26" i="201"/>
  <c r="AL18" i="211"/>
  <c r="AM18" i="211" s="1"/>
  <c r="AN18" i="211" s="1"/>
  <c r="AM18" i="225"/>
  <c r="AX18" i="225" s="1"/>
  <c r="AY18" i="225" s="1"/>
  <c r="BO18" i="72" s="1"/>
  <c r="AB18" i="100"/>
  <c r="AK15" i="191"/>
  <c r="AL15" i="191" s="1"/>
  <c r="J14" i="100"/>
  <c r="AM14" i="191"/>
  <c r="AK12" i="204"/>
  <c r="AL12" i="204" s="1"/>
  <c r="AM12" i="209"/>
  <c r="AX12" i="209" s="1"/>
  <c r="AY12" i="209" s="1"/>
  <c r="BM12" i="72" s="1"/>
  <c r="Z12" i="100"/>
  <c r="AM71" i="100"/>
  <c r="AM71" i="247"/>
  <c r="AX65" i="231"/>
  <c r="AY65" i="231" s="1"/>
  <c r="BR65" i="72" s="1"/>
  <c r="AN65" i="231"/>
  <c r="AP65" i="231"/>
  <c r="Q71" i="100"/>
  <c r="AM71" i="200"/>
  <c r="AX67" i="231"/>
  <c r="AY67" i="231" s="1"/>
  <c r="BR67" i="72" s="1"/>
  <c r="AN67" i="231"/>
  <c r="AP67" i="231" s="1"/>
  <c r="AT67" i="231" s="1"/>
  <c r="Y50" i="100"/>
  <c r="AM50" i="208"/>
  <c r="AN50" i="229"/>
  <c r="AP50" i="229" s="1"/>
  <c r="AR50" i="229" s="1"/>
  <c r="AS50" i="229" s="1"/>
  <c r="AX50" i="229"/>
  <c r="AY50" i="229" s="1"/>
  <c r="BP50" i="72" s="1"/>
  <c r="O39" i="100"/>
  <c r="AM39" i="196"/>
  <c r="AB37" i="100"/>
  <c r="AM37" i="225"/>
  <c r="AX37" i="225" s="1"/>
  <c r="AY37" i="225" s="1"/>
  <c r="BO37" i="72" s="1"/>
  <c r="AN37" i="225"/>
  <c r="AP37" i="225" s="1"/>
  <c r="V33" i="100"/>
  <c r="AM33" i="205"/>
  <c r="AC24" i="100"/>
  <c r="AM24" i="229"/>
  <c r="N20" i="100"/>
  <c r="AM20" i="195"/>
  <c r="AX20" i="195"/>
  <c r="AY20" i="195" s="1"/>
  <c r="BA20" i="72" s="1"/>
  <c r="AM22" i="229"/>
  <c r="AX22" i="229" s="1"/>
  <c r="AY22" i="229" s="1"/>
  <c r="BP22" i="72" s="1"/>
  <c r="AC22" i="100"/>
  <c r="AN22" i="229"/>
  <c r="AP22" i="229" s="1"/>
  <c r="AD8" i="100"/>
  <c r="AM8" i="230"/>
  <c r="AX8" i="230" s="1"/>
  <c r="AY8" i="230" s="1"/>
  <c r="BQ8" i="72" s="1"/>
  <c r="AN13" i="230"/>
  <c r="AP13" i="230" s="1"/>
  <c r="AX13" i="230"/>
  <c r="AY13" i="230" s="1"/>
  <c r="BQ13" i="72" s="1"/>
  <c r="F45" i="100"/>
  <c r="AM45" i="113"/>
  <c r="G36" i="100"/>
  <c r="AM36" i="220"/>
  <c r="AN75" i="232"/>
  <c r="AP75" i="232" s="1"/>
  <c r="AX75" i="232"/>
  <c r="AY75" i="232"/>
  <c r="BS75" i="72" s="1"/>
  <c r="AN49" i="229"/>
  <c r="AP49" i="229" s="1"/>
  <c r="AT49" i="229" s="1"/>
  <c r="AX49" i="229"/>
  <c r="AY49" i="229"/>
  <c r="BP49" i="72" s="1"/>
  <c r="AM52" i="239"/>
  <c r="AX52" i="239" s="1"/>
  <c r="AY52" i="239" s="1"/>
  <c r="BT52" i="72" s="1"/>
  <c r="AG52" i="100"/>
  <c r="AM44" i="208"/>
  <c r="AX44" i="208" s="1"/>
  <c r="AY44" i="208" s="1"/>
  <c r="BL44" i="72" s="1"/>
  <c r="Y44" i="100"/>
  <c r="AL42" i="212"/>
  <c r="AM42" i="212" s="1"/>
  <c r="W31" i="100"/>
  <c r="AM31" i="206"/>
  <c r="AK29" i="193"/>
  <c r="AL29" i="193"/>
  <c r="AK29" i="100"/>
  <c r="AM29" i="246"/>
  <c r="AK27" i="100"/>
  <c r="AM27" i="246"/>
  <c r="AK18" i="199"/>
  <c r="AL18" i="199" s="1"/>
  <c r="AM17" i="100"/>
  <c r="AM17" i="247"/>
  <c r="AM12" i="229"/>
  <c r="AX12" i="229" s="1"/>
  <c r="AY12" i="229" s="1"/>
  <c r="BP12" i="72" s="1"/>
  <c r="AC12" i="100"/>
  <c r="AK7" i="242"/>
  <c r="AL7" i="242" s="1"/>
  <c r="AK7" i="205"/>
  <c r="AL7" i="205" s="1"/>
  <c r="AM7" i="100"/>
  <c r="AM7" i="247"/>
  <c r="AX63" i="239"/>
  <c r="AY63" i="239" s="1"/>
  <c r="BT63" i="72" s="1"/>
  <c r="AN63" i="239"/>
  <c r="AP63" i="239" s="1"/>
  <c r="AN41" i="239"/>
  <c r="AP41" i="239" s="1"/>
  <c r="AX41" i="239"/>
  <c r="AY41" i="239"/>
  <c r="BT41" i="72" s="1"/>
  <c r="AX19" i="230"/>
  <c r="AY19" i="230" s="1"/>
  <c r="BQ19" i="72" s="1"/>
  <c r="AN19" i="230"/>
  <c r="AP19" i="230"/>
  <c r="AX25" i="239"/>
  <c r="AY25" i="239"/>
  <c r="BT25" i="72" s="1"/>
  <c r="AN25" i="239"/>
  <c r="AP25" i="239"/>
  <c r="AL73" i="193"/>
  <c r="X36" i="100"/>
  <c r="AM36" i="207"/>
  <c r="AM17" i="206"/>
  <c r="AX17" i="206" s="1"/>
  <c r="AY17" i="206" s="1"/>
  <c r="BJ17" i="72" s="1"/>
  <c r="H14" i="100"/>
  <c r="AM14" i="189"/>
  <c r="AL42" i="208"/>
  <c r="AK31" i="192"/>
  <c r="AL31" i="192"/>
  <c r="AK31" i="231"/>
  <c r="AL31" i="231" s="1"/>
  <c r="AK31" i="244"/>
  <c r="AL31" i="244" s="1"/>
  <c r="AK30" i="248"/>
  <c r="AL30" i="248" s="1"/>
  <c r="AL30" i="100" s="1"/>
  <c r="AL27" i="247"/>
  <c r="AK27" i="199"/>
  <c r="AL27" i="199" s="1"/>
  <c r="AL17" i="244"/>
  <c r="AK15" i="200"/>
  <c r="AL15" i="200" s="1"/>
  <c r="AK14" i="220"/>
  <c r="AL14" i="220" s="1"/>
  <c r="AL14" i="239"/>
  <c r="AL14" i="204"/>
  <c r="AK12" i="192"/>
  <c r="AL12" i="192" s="1"/>
  <c r="AK7" i="200"/>
  <c r="AL7" i="200" s="1"/>
  <c r="AK75" i="220"/>
  <c r="AL75" i="220" s="1"/>
  <c r="AK73" i="192"/>
  <c r="AL73" i="192"/>
  <c r="AL71" i="211"/>
  <c r="AM71" i="211" s="1"/>
  <c r="AK64" i="199"/>
  <c r="AL64" i="199" s="1"/>
  <c r="AK54" i="220"/>
  <c r="AL54" i="220" s="1"/>
  <c r="AK47" i="201"/>
  <c r="AL47" i="201"/>
  <c r="AK54" i="190"/>
  <c r="AL54" i="190" s="1"/>
  <c r="AN23" i="231"/>
  <c r="AP23" i="231" s="1"/>
  <c r="AX23" i="231"/>
  <c r="AY23" i="231" s="1"/>
  <c r="BR23" i="72" s="1"/>
  <c r="AX51" i="113"/>
  <c r="AY51" i="113" s="1"/>
  <c r="AS51" i="72" s="1"/>
  <c r="AN51" i="113"/>
  <c r="AP51" i="113" s="1"/>
  <c r="AL15" i="229"/>
  <c r="J62" i="100"/>
  <c r="AM62" i="191"/>
  <c r="Q72" i="100"/>
  <c r="AM72" i="200"/>
  <c r="S68" i="100"/>
  <c r="AM68" i="202"/>
  <c r="Y61" i="100"/>
  <c r="AM61" i="208"/>
  <c r="T52" i="100"/>
  <c r="AM52" i="203"/>
  <c r="K59" i="100"/>
  <c r="AM59" i="192"/>
  <c r="AK71" i="203"/>
  <c r="AL71" i="203" s="1"/>
  <c r="AL42" i="200"/>
  <c r="AF43" i="100"/>
  <c r="AM43" i="232"/>
  <c r="AK47" i="194"/>
  <c r="AL47" i="194" s="1"/>
  <c r="AK45" i="195"/>
  <c r="AL45" i="195" s="1"/>
  <c r="AL44" i="212"/>
  <c r="AL31" i="246"/>
  <c r="AL29" i="199"/>
  <c r="AK27" i="231"/>
  <c r="AL27" i="231"/>
  <c r="AL27" i="189"/>
  <c r="AL18" i="242"/>
  <c r="AK18" i="205"/>
  <c r="AL18" i="205"/>
  <c r="AL18" i="193"/>
  <c r="AL15" i="204"/>
  <c r="AK14" i="205"/>
  <c r="AL14" i="205" s="1"/>
  <c r="AM14" i="205" s="1"/>
  <c r="AK12" i="206"/>
  <c r="AL12" i="206"/>
  <c r="AL7" i="220"/>
  <c r="AK7" i="248"/>
  <c r="AL7" i="248" s="1"/>
  <c r="AK75" i="248"/>
  <c r="AL75" i="248"/>
  <c r="AL60" i="190"/>
  <c r="I51" i="100"/>
  <c r="AM51" i="190"/>
  <c r="AK75" i="225"/>
  <c r="AL75" i="225"/>
  <c r="AL75" i="200"/>
  <c r="AL60" i="248"/>
  <c r="J39" i="100"/>
  <c r="AM39" i="191"/>
  <c r="AM38" i="239"/>
  <c r="AX38" i="239" s="1"/>
  <c r="AY38" i="239" s="1"/>
  <c r="BT38" i="72" s="1"/>
  <c r="AG38" i="100"/>
  <c r="AI20" i="100"/>
  <c r="AM20" i="243"/>
  <c r="AA22" i="100"/>
  <c r="AM22" i="224"/>
  <c r="W23" i="100"/>
  <c r="AM23" i="206"/>
  <c r="AM11" i="224"/>
  <c r="AX11" i="224" s="1"/>
  <c r="AY11" i="224" s="1"/>
  <c r="BN11" i="72" s="1"/>
  <c r="AA11" i="100"/>
  <c r="AA52" i="100"/>
  <c r="AM52" i="224"/>
  <c r="L36" i="100"/>
  <c r="AM36" i="193"/>
  <c r="X30" i="100"/>
  <c r="AM30" i="207"/>
  <c r="AL27" i="100"/>
  <c r="AM27" i="248"/>
  <c r="AM58" i="220"/>
  <c r="AX58" i="220" s="1"/>
  <c r="AY58" i="220" s="1"/>
  <c r="AT58" i="72" s="1"/>
  <c r="G58" i="100"/>
  <c r="AL54" i="206"/>
  <c r="AK52" i="193"/>
  <c r="AL52" i="193"/>
  <c r="AK52" i="243"/>
  <c r="AL52" i="243" s="1"/>
  <c r="AI52" i="100" s="1"/>
  <c r="AL45" i="200"/>
  <c r="AK45" i="207"/>
  <c r="AL45" i="207"/>
  <c r="AK42" i="191"/>
  <c r="AL42" i="191" s="1"/>
  <c r="AK36" i="205"/>
  <c r="AL36" i="205" s="1"/>
  <c r="AK31" i="208"/>
  <c r="AL31" i="208" s="1"/>
  <c r="AL30" i="113"/>
  <c r="AK29" i="204"/>
  <c r="AL29" i="204" s="1"/>
  <c r="AL29" i="211"/>
  <c r="AM29" i="211" s="1"/>
  <c r="AL27" i="208"/>
  <c r="AL27" i="211"/>
  <c r="AM27" i="211"/>
  <c r="AL18" i="246"/>
  <c r="AL17" i="193"/>
  <c r="AK14" i="243"/>
  <c r="AL14" i="243" s="1"/>
  <c r="AK14" i="225"/>
  <c r="AL14" i="225" s="1"/>
  <c r="AK14" i="201"/>
  <c r="AL14" i="201"/>
  <c r="AK14" i="113"/>
  <c r="AL14" i="113" s="1"/>
  <c r="AK7" i="189"/>
  <c r="AL7" i="189" s="1"/>
  <c r="AK7" i="203"/>
  <c r="AL7" i="203" s="1"/>
  <c r="AM7" i="203" s="1"/>
  <c r="AX7" i="203" s="1"/>
  <c r="AK7" i="195"/>
  <c r="AL7" i="195"/>
  <c r="AK71" i="248"/>
  <c r="AL71" i="248" s="1"/>
  <c r="AL75" i="196"/>
  <c r="AK60" i="199"/>
  <c r="AL60" i="199" s="1"/>
  <c r="V34" i="100"/>
  <c r="AM34" i="205"/>
  <c r="U34" i="100"/>
  <c r="AM34" i="204"/>
  <c r="H23" i="100"/>
  <c r="AM23" i="189"/>
  <c r="G10" i="100"/>
  <c r="AM10" i="220"/>
  <c r="AM9" i="232"/>
  <c r="AX9" i="232" s="1"/>
  <c r="AY9" i="232" s="1"/>
  <c r="BS9" i="72" s="1"/>
  <c r="AF9" i="100"/>
  <c r="AI45" i="100"/>
  <c r="AM45" i="243"/>
  <c r="AX45" i="243" s="1"/>
  <c r="AY45" i="243" s="1"/>
  <c r="BV45" i="72" s="1"/>
  <c r="AH30" i="100"/>
  <c r="AM30" i="242"/>
  <c r="AK75" i="113"/>
  <c r="AL75" i="113" s="1"/>
  <c r="AK71" i="196"/>
  <c r="AL71" i="196"/>
  <c r="AK60" i="242"/>
  <c r="AL60" i="242" s="1"/>
  <c r="AK60" i="193"/>
  <c r="AL60" i="193" s="1"/>
  <c r="AX44" i="191"/>
  <c r="AY44" i="191" s="1"/>
  <c r="AW44" i="72" s="1"/>
  <c r="AN44" i="191"/>
  <c r="AP44" i="191" s="1"/>
  <c r="AL54" i="192"/>
  <c r="AK54" i="209"/>
  <c r="AL54" i="209"/>
  <c r="AK52" i="194"/>
  <c r="AL52" i="194" s="1"/>
  <c r="AM52" i="194" s="1"/>
  <c r="AX52" i="194" s="1"/>
  <c r="AL47" i="243"/>
  <c r="AK42" i="209"/>
  <c r="AL42" i="209" s="1"/>
  <c r="AK36" i="246"/>
  <c r="AL36" i="246"/>
  <c r="AK36" i="206"/>
  <c r="AL36" i="206" s="1"/>
  <c r="AK31" i="230"/>
  <c r="AL31" i="230"/>
  <c r="AM31" i="211"/>
  <c r="AK29" i="201"/>
  <c r="AL29" i="201" s="1"/>
  <c r="AL29" i="248"/>
  <c r="AK27" i="194"/>
  <c r="AL27" i="194" s="1"/>
  <c r="AK27" i="220"/>
  <c r="AL27" i="220" s="1"/>
  <c r="AL27" i="212"/>
  <c r="AM27" i="212" s="1"/>
  <c r="AK26" i="207"/>
  <c r="AL26" i="207"/>
  <c r="AK26" i="242"/>
  <c r="AL26" i="242" s="1"/>
  <c r="AK18" i="239"/>
  <c r="AL18" i="239"/>
  <c r="AL17" i="225"/>
  <c r="AK17" i="189"/>
  <c r="AL17" i="189"/>
  <c r="AK15" i="208"/>
  <c r="AL15" i="208" s="1"/>
  <c r="AK15" i="195"/>
  <c r="AL15" i="195"/>
  <c r="AK15" i="244"/>
  <c r="AL15" i="244" s="1"/>
  <c r="AL15" i="212"/>
  <c r="AM15" i="212" s="1"/>
  <c r="AL14" i="196"/>
  <c r="AK12" i="191"/>
  <c r="AL12" i="191"/>
  <c r="AL12" i="243"/>
  <c r="AL7" i="199"/>
  <c r="AK7" i="196"/>
  <c r="AL7" i="196"/>
  <c r="AM7" i="211"/>
  <c r="AK73" i="243"/>
  <c r="AL73" i="243" s="1"/>
  <c r="AK73" i="196"/>
  <c r="AL73" i="196"/>
  <c r="AK71" i="202"/>
  <c r="AL71" i="202" s="1"/>
  <c r="AL60" i="202"/>
  <c r="I73" i="100"/>
  <c r="AM73" i="190"/>
  <c r="H65" i="100"/>
  <c r="AM65" i="189"/>
  <c r="S30" i="100"/>
  <c r="AM30" i="202"/>
  <c r="AX30" i="202" s="1"/>
  <c r="AY30" i="202" s="1"/>
  <c r="BF30" i="72" s="1"/>
  <c r="AH61" i="100"/>
  <c r="AM61" i="242"/>
  <c r="AH49" i="100"/>
  <c r="AM49" i="242"/>
  <c r="AN69" i="212"/>
  <c r="AY69" i="212" s="1"/>
  <c r="AZ69" i="212" s="1"/>
  <c r="CB69" i="72" s="1"/>
  <c r="AO54" i="100"/>
  <c r="AN54" i="212"/>
  <c r="AX72" i="239"/>
  <c r="AY72" i="239" s="1"/>
  <c r="BT72" i="72" s="1"/>
  <c r="AN72" i="239"/>
  <c r="AP72" i="239"/>
  <c r="AK71" i="231"/>
  <c r="AL71" i="231" s="1"/>
  <c r="AK64" i="242"/>
  <c r="AL64" i="242" s="1"/>
  <c r="L57" i="100"/>
  <c r="AM57" i="193"/>
  <c r="AK54" i="207"/>
  <c r="AL54" i="207" s="1"/>
  <c r="AK52" i="200"/>
  <c r="AL52" i="200" s="1"/>
  <c r="AM52" i="200" s="1"/>
  <c r="AX52" i="200" s="1"/>
  <c r="AL47" i="207"/>
  <c r="AK45" i="204"/>
  <c r="AL45" i="204" s="1"/>
  <c r="U45" i="100" s="1"/>
  <c r="P44" i="100"/>
  <c r="AM44" i="199"/>
  <c r="L42" i="100"/>
  <c r="AM42" i="193"/>
  <c r="AK30" i="206"/>
  <c r="AL30" i="206" s="1"/>
  <c r="AL27" i="206"/>
  <c r="AL26" i="244"/>
  <c r="AL26" i="191"/>
  <c r="AA18" i="100"/>
  <c r="AM18" i="224"/>
  <c r="Z18" i="100"/>
  <c r="AM18" i="209"/>
  <c r="AK15" i="190"/>
  <c r="AL15" i="190"/>
  <c r="O15" i="100"/>
  <c r="AM15" i="196"/>
  <c r="AK14" i="207"/>
  <c r="AL14" i="207"/>
  <c r="AK12" i="208"/>
  <c r="AL12" i="208"/>
  <c r="J7" i="100"/>
  <c r="AM7" i="191"/>
  <c r="AJ71" i="100"/>
  <c r="AM71" i="244"/>
  <c r="S52" i="100"/>
  <c r="AM52" i="202"/>
  <c r="K75" i="100"/>
  <c r="AM75" i="192"/>
  <c r="AN21" i="100"/>
  <c r="AN21" i="211"/>
  <c r="H21" i="100"/>
  <c r="AM21" i="189"/>
  <c r="P73" i="100"/>
  <c r="AM73" i="199"/>
  <c r="X57" i="100"/>
  <c r="AM57" i="207"/>
  <c r="F72" i="100"/>
  <c r="AM72" i="113"/>
  <c r="N60" i="100"/>
  <c r="AM60" i="195"/>
  <c r="AX60" i="195"/>
  <c r="AY60" i="195" s="1"/>
  <c r="BA60" i="72" s="1"/>
  <c r="U60" i="100"/>
  <c r="AM60" i="204"/>
  <c r="G57" i="100"/>
  <c r="AM57" i="220"/>
  <c r="AL60" i="196"/>
  <c r="AK52" i="225"/>
  <c r="AL52" i="225" s="1"/>
  <c r="AL47" i="224"/>
  <c r="AK45" i="199"/>
  <c r="AL45" i="199" s="1"/>
  <c r="AL45" i="246"/>
  <c r="AL44" i="202"/>
  <c r="AL36" i="192"/>
  <c r="AK36" i="208"/>
  <c r="AL36" i="208" s="1"/>
  <c r="AK31" i="243"/>
  <c r="AL31" i="243" s="1"/>
  <c r="AK30" i="192"/>
  <c r="AL30" i="192" s="1"/>
  <c r="AK29" i="243"/>
  <c r="AL29" i="243" s="1"/>
  <c r="AK26" i="192"/>
  <c r="AL26" i="192" s="1"/>
  <c r="L26" i="100"/>
  <c r="AM26" i="193"/>
  <c r="F15" i="100"/>
  <c r="AM15" i="113"/>
  <c r="AK14" i="192"/>
  <c r="AL14" i="192" s="1"/>
  <c r="AL12" i="199"/>
  <c r="AL7" i="208"/>
  <c r="W64" i="100"/>
  <c r="AM64" i="206"/>
  <c r="Q57" i="100"/>
  <c r="AM57" i="200"/>
  <c r="AN49" i="100"/>
  <c r="AN49" i="211"/>
  <c r="AK42" i="199"/>
  <c r="AL42" i="199" s="1"/>
  <c r="AX43" i="231"/>
  <c r="AY43" i="231" s="1"/>
  <c r="BR43" i="72" s="1"/>
  <c r="AN43" i="231"/>
  <c r="AP43" i="231" s="1"/>
  <c r="AK34" i="100"/>
  <c r="AM34" i="246"/>
  <c r="I37" i="100"/>
  <c r="AM37" i="190"/>
  <c r="I24" i="100"/>
  <c r="AM24" i="190"/>
  <c r="AM23" i="229"/>
  <c r="AX23" i="229" s="1"/>
  <c r="AY23" i="229" s="1"/>
  <c r="BP23" i="72" s="1"/>
  <c r="AC23" i="100"/>
  <c r="G44" i="100"/>
  <c r="AM44" i="220"/>
  <c r="AX44" i="220" s="1"/>
  <c r="AY44" i="220" s="1"/>
  <c r="AT44" i="72" s="1"/>
  <c r="N30" i="100"/>
  <c r="AM30" i="195"/>
  <c r="AC42" i="100"/>
  <c r="AM42" i="229"/>
  <c r="AX72" i="231"/>
  <c r="AY72" i="231" s="1"/>
  <c r="BR72" i="72" s="1"/>
  <c r="AN72" i="231"/>
  <c r="AP72" i="231"/>
  <c r="AL71" i="199"/>
  <c r="AL54" i="208"/>
  <c r="AL44" i="113"/>
  <c r="AL44" i="190"/>
  <c r="AL44" i="242"/>
  <c r="AL42" i="195"/>
  <c r="AK36" i="247"/>
  <c r="AL36" i="247" s="1"/>
  <c r="AK31" i="189"/>
  <c r="AL31" i="189" s="1"/>
  <c r="AK30" i="200"/>
  <c r="AL30" i="200" s="1"/>
  <c r="R27" i="100"/>
  <c r="AM27" i="201"/>
  <c r="AK27" i="113"/>
  <c r="AL27" i="113" s="1"/>
  <c r="AL26" i="204"/>
  <c r="AK26" i="190"/>
  <c r="AL26" i="190"/>
  <c r="AL18" i="196"/>
  <c r="AK17" i="195"/>
  <c r="AL17" i="195" s="1"/>
  <c r="AG15" i="100"/>
  <c r="AM15" i="239"/>
  <c r="AL14" i="200"/>
  <c r="AK7" i="225"/>
  <c r="AL7" i="225" s="1"/>
  <c r="AM56" i="193"/>
  <c r="AX56" i="193" s="1"/>
  <c r="AY56" i="193" s="1"/>
  <c r="AY56" i="72" s="1"/>
  <c r="L56" i="100"/>
  <c r="S41" i="100"/>
  <c r="AM41" i="202"/>
  <c r="AK64" i="248"/>
  <c r="AL64" i="248" s="1"/>
  <c r="AH57" i="100"/>
  <c r="AM57" i="242"/>
  <c r="O32" i="100"/>
  <c r="AM32" i="196"/>
  <c r="AX53" i="230"/>
  <c r="AY53" i="230" s="1"/>
  <c r="BQ53" i="72" s="1"/>
  <c r="AN53" i="230"/>
  <c r="AP53" i="230" s="1"/>
  <c r="P33" i="100"/>
  <c r="AM33" i="199"/>
  <c r="AX39" i="230"/>
  <c r="AY39" i="230" s="1"/>
  <c r="BQ39" i="72" s="1"/>
  <c r="AN39" i="230"/>
  <c r="AP39" i="230" s="1"/>
  <c r="P20" i="100"/>
  <c r="AM20" i="199"/>
  <c r="G8" i="100"/>
  <c r="AM8" i="220"/>
  <c r="I74" i="100"/>
  <c r="AM74" i="190"/>
  <c r="AL71" i="194"/>
  <c r="X52" i="100"/>
  <c r="AM52" i="207"/>
  <c r="U30" i="100"/>
  <c r="AM30" i="204"/>
  <c r="AX63" i="232"/>
  <c r="AY63" i="232" s="1"/>
  <c r="BS63" i="72" s="1"/>
  <c r="AN63" i="232"/>
  <c r="AP63" i="232"/>
  <c r="AX47" i="231"/>
  <c r="AY47" i="231" s="1"/>
  <c r="BR47" i="72" s="1"/>
  <c r="AN47" i="231"/>
  <c r="AP47" i="231" s="1"/>
  <c r="AR47" i="231" s="1"/>
  <c r="AS47" i="231" s="1"/>
  <c r="AX55" i="239"/>
  <c r="AY55" i="239"/>
  <c r="BT55" i="72" s="1"/>
  <c r="AN55" i="239"/>
  <c r="AP55" i="239" s="1"/>
  <c r="AR55" i="239" s="1"/>
  <c r="AS55" i="239" s="1"/>
  <c r="AM73" i="232"/>
  <c r="AX73" i="232" s="1"/>
  <c r="AY73" i="232" s="1"/>
  <c r="BS73" i="72" s="1"/>
  <c r="AF73" i="100"/>
  <c r="AL71" i="224"/>
  <c r="W45" i="100"/>
  <c r="AM45" i="206"/>
  <c r="AK52" i="220"/>
  <c r="AL52" i="220" s="1"/>
  <c r="AK47" i="113"/>
  <c r="AL47" i="113" s="1"/>
  <c r="AK45" i="192"/>
  <c r="AL45" i="192" s="1"/>
  <c r="AL45" i="242"/>
  <c r="AL44" i="224"/>
  <c r="AL42" i="211"/>
  <c r="AM42" i="211" s="1"/>
  <c r="AK36" i="209"/>
  <c r="AL36" i="209"/>
  <c r="AL36" i="190"/>
  <c r="AK31" i="113"/>
  <c r="AL31" i="113"/>
  <c r="AL30" i="231"/>
  <c r="AK27" i="196"/>
  <c r="AL27" i="196" s="1"/>
  <c r="AK26" i="239"/>
  <c r="AL26" i="239" s="1"/>
  <c r="AL26" i="113"/>
  <c r="AM18" i="100"/>
  <c r="AM18" i="247"/>
  <c r="AK18" i="195"/>
  <c r="AL18" i="195"/>
  <c r="AK18" i="202"/>
  <c r="AL18" i="202" s="1"/>
  <c r="AK17" i="205"/>
  <c r="AL17" i="205" s="1"/>
  <c r="AK75" i="206"/>
  <c r="AL75" i="206" s="1"/>
  <c r="AK60" i="207"/>
  <c r="AL60" i="207"/>
  <c r="AK64" i="201"/>
  <c r="AL64" i="201" s="1"/>
  <c r="AK54" i="247"/>
  <c r="AL54" i="247" s="1"/>
  <c r="AX57" i="224"/>
  <c r="AY57" i="224" s="1"/>
  <c r="BN57" i="72" s="1"/>
  <c r="AN57" i="224"/>
  <c r="AP57" i="224" s="1"/>
  <c r="AL71" i="192"/>
  <c r="I71" i="100"/>
  <c r="AM71" i="190"/>
  <c r="AX71" i="190"/>
  <c r="AY71" i="190" s="1"/>
  <c r="AV71" i="72" s="1"/>
  <c r="AM64" i="239"/>
  <c r="AX64" i="239" s="1"/>
  <c r="AY64" i="239" s="1"/>
  <c r="BT64" i="72" s="1"/>
  <c r="AG64" i="100"/>
  <c r="V73" i="100"/>
  <c r="AM73" i="205"/>
  <c r="AX73" i="205" s="1"/>
  <c r="AY73" i="205" s="1"/>
  <c r="BI73" i="72" s="1"/>
  <c r="AJ48" i="100"/>
  <c r="AM48" i="244"/>
  <c r="AX48" i="244"/>
  <c r="AY48" i="244"/>
  <c r="BW48" i="72" s="1"/>
  <c r="AB63" i="100"/>
  <c r="AM63" i="225"/>
  <c r="P46" i="100"/>
  <c r="AM46" i="199"/>
  <c r="AI41" i="100"/>
  <c r="AM41" i="243"/>
  <c r="AL54" i="195"/>
  <c r="AM54" i="239"/>
  <c r="AX54" i="239" s="1"/>
  <c r="AY54" i="239" s="1"/>
  <c r="BT54" i="72" s="1"/>
  <c r="AG54" i="100"/>
  <c r="AL54" i="201"/>
  <c r="N52" i="100"/>
  <c r="AM52" i="195"/>
  <c r="AL47" i="204"/>
  <c r="AK47" i="100"/>
  <c r="AM47" i="246"/>
  <c r="AL47" i="192"/>
  <c r="AL45" i="193"/>
  <c r="AM44" i="211"/>
  <c r="L44" i="100"/>
  <c r="AM44" i="193"/>
  <c r="Y29" i="100"/>
  <c r="AM29" i="208"/>
  <c r="AX29" i="208"/>
  <c r="AY29" i="208" s="1"/>
  <c r="BL29" i="72" s="1"/>
  <c r="N27" i="100"/>
  <c r="AM27" i="195"/>
  <c r="U27" i="100"/>
  <c r="AM27" i="204"/>
  <c r="AM27" i="229"/>
  <c r="AX27" i="229"/>
  <c r="AY27" i="229" s="1"/>
  <c r="BP27" i="72" s="1"/>
  <c r="AC27" i="100"/>
  <c r="AN27" i="229"/>
  <c r="AP27" i="229" s="1"/>
  <c r="AR27" i="229" s="1"/>
  <c r="Y26" i="100"/>
  <c r="AM26" i="208"/>
  <c r="AM12" i="205"/>
  <c r="AX12" i="205" s="1"/>
  <c r="AY12" i="205" s="1"/>
  <c r="BI12" i="72" s="1"/>
  <c r="V12" i="100"/>
  <c r="AL64" i="232"/>
  <c r="AI42" i="100"/>
  <c r="AM42" i="243"/>
  <c r="AL75" i="202"/>
  <c r="AK71" i="201"/>
  <c r="AL71" i="201" s="1"/>
  <c r="AL64" i="190"/>
  <c r="AK60" i="201"/>
  <c r="AL60" i="201" s="1"/>
  <c r="AM46" i="230"/>
  <c r="AX46" i="230" s="1"/>
  <c r="AY46" i="230" s="1"/>
  <c r="BQ46" i="72" s="1"/>
  <c r="AD46" i="100"/>
  <c r="AX22" i="232"/>
  <c r="AY22" i="232" s="1"/>
  <c r="BS22" i="72" s="1"/>
  <c r="AN22" i="232"/>
  <c r="AP22" i="232" s="1"/>
  <c r="AG47" i="100"/>
  <c r="AM47" i="239"/>
  <c r="AX68" i="231"/>
  <c r="AY68" i="231"/>
  <c r="BR68" i="72" s="1"/>
  <c r="AN68" i="231"/>
  <c r="AP68" i="231"/>
  <c r="AL17" i="220"/>
  <c r="AN64" i="229"/>
  <c r="AP64" i="229" s="1"/>
  <c r="AR64" i="229" s="1"/>
  <c r="AN39" i="231"/>
  <c r="AP39" i="231"/>
  <c r="AN22" i="231"/>
  <c r="AP22" i="231" s="1"/>
  <c r="AN37" i="229"/>
  <c r="AP37" i="229" s="1"/>
  <c r="AN23" i="195"/>
  <c r="AP23" i="195" s="1"/>
  <c r="AN8" i="113"/>
  <c r="AP8" i="113" s="1"/>
  <c r="AN53" i="220"/>
  <c r="AP53" i="220" s="1"/>
  <c r="AR53" i="220" s="1"/>
  <c r="AS53" i="220" s="1"/>
  <c r="AU53" i="220" s="1"/>
  <c r="AN29" i="231"/>
  <c r="AP29" i="231" s="1"/>
  <c r="AA68" i="100"/>
  <c r="AM68" i="224"/>
  <c r="S50" i="100"/>
  <c r="AM50" i="202"/>
  <c r="Z71" i="100"/>
  <c r="AM71" i="209"/>
  <c r="N46" i="100"/>
  <c r="AM46" i="195"/>
  <c r="Q55" i="100"/>
  <c r="AM55" i="200"/>
  <c r="AJ69" i="100"/>
  <c r="AM69" i="244"/>
  <c r="AM54" i="232"/>
  <c r="AX54" i="232" s="1"/>
  <c r="AY54" i="232" s="1"/>
  <c r="BS54" i="72" s="1"/>
  <c r="AF54" i="100"/>
  <c r="AK64" i="225"/>
  <c r="AL64" i="225" s="1"/>
  <c r="K50" i="100"/>
  <c r="AM50" i="192"/>
  <c r="AK54" i="242"/>
  <c r="AL54" i="242" s="1"/>
  <c r="AK52" i="196"/>
  <c r="AL52" i="196"/>
  <c r="AK52" i="247"/>
  <c r="AL52" i="247" s="1"/>
  <c r="AK45" i="205"/>
  <c r="AL45" i="205" s="1"/>
  <c r="AK44" i="194"/>
  <c r="AL44" i="194" s="1"/>
  <c r="AK42" i="224"/>
  <c r="AL42" i="224" s="1"/>
  <c r="AK42" i="202"/>
  <c r="AL42" i="202" s="1"/>
  <c r="AK36" i="113"/>
  <c r="AL36" i="113"/>
  <c r="AK31" i="203"/>
  <c r="AL31" i="203" s="1"/>
  <c r="AK30" i="246"/>
  <c r="AL30" i="246" s="1"/>
  <c r="AK29" i="203"/>
  <c r="AL29" i="203" s="1"/>
  <c r="AK29" i="225"/>
  <c r="AL29" i="225" s="1"/>
  <c r="AK27" i="207"/>
  <c r="AL27" i="207" s="1"/>
  <c r="X27" i="100" s="1"/>
  <c r="AK26" i="206"/>
  <c r="AL26" i="206" s="1"/>
  <c r="AK26" i="247"/>
  <c r="AL26" i="247" s="1"/>
  <c r="AK26" i="246"/>
  <c r="AL26" i="246"/>
  <c r="AK17" i="230"/>
  <c r="AL17" i="230" s="1"/>
  <c r="AK17" i="208"/>
  <c r="AL17" i="208" s="1"/>
  <c r="AK15" i="230"/>
  <c r="AL15" i="230" s="1"/>
  <c r="AK14" i="199"/>
  <c r="AL14" i="199" s="1"/>
  <c r="AL14" i="209"/>
  <c r="AK12" i="239"/>
  <c r="AL12" i="239" s="1"/>
  <c r="AL7" i="212"/>
  <c r="AM7" i="212" s="1"/>
  <c r="AM74" i="229"/>
  <c r="AX74" i="229" s="1"/>
  <c r="AY74" i="229" s="1"/>
  <c r="BP74" i="72" s="1"/>
  <c r="AC74" i="100"/>
  <c r="P56" i="100"/>
  <c r="AM56" i="199"/>
  <c r="L46" i="100"/>
  <c r="AM46" i="193"/>
  <c r="V41" i="100"/>
  <c r="AM41" i="205"/>
  <c r="AX41" i="205"/>
  <c r="AY41" i="205"/>
  <c r="BI41" i="72" s="1"/>
  <c r="AK73" i="225"/>
  <c r="AL73" i="225" s="1"/>
  <c r="AL73" i="212"/>
  <c r="AM73" i="212" s="1"/>
  <c r="AO73" i="100" s="1"/>
  <c r="AK60" i="206"/>
  <c r="AL60" i="206" s="1"/>
  <c r="AK60" i="200"/>
  <c r="AL60" i="200" s="1"/>
  <c r="AH39" i="100"/>
  <c r="AM39" i="242"/>
  <c r="M32" i="100"/>
  <c r="AM32" i="194"/>
  <c r="AH34" i="100"/>
  <c r="AM34" i="242"/>
  <c r="U24" i="100"/>
  <c r="AM24" i="204"/>
  <c r="AX20" i="232"/>
  <c r="AY20" i="232" s="1"/>
  <c r="BS20" i="72" s="1"/>
  <c r="AN20" i="232"/>
  <c r="AP20" i="232"/>
  <c r="AJ11" i="46"/>
  <c r="AK11" i="100"/>
  <c r="AM11" i="246"/>
  <c r="AN10" i="239"/>
  <c r="AP10" i="239" s="1"/>
  <c r="AX10" i="239"/>
  <c r="AY10" i="239"/>
  <c r="BT10" i="72"/>
  <c r="Z60" i="100"/>
  <c r="AM60" i="209"/>
  <c r="AX60" i="209"/>
  <c r="AY60" i="209"/>
  <c r="BM60" i="72" s="1"/>
  <c r="AN60" i="209"/>
  <c r="AP60" i="209"/>
  <c r="AL45" i="248"/>
  <c r="R31" i="100"/>
  <c r="AM31" i="201"/>
  <c r="AX49" i="113"/>
  <c r="AY49" i="113"/>
  <c r="AS49" i="72" s="1"/>
  <c r="AN49" i="113"/>
  <c r="AP49" i="113"/>
  <c r="AK71" i="242"/>
  <c r="AL71" i="242" s="1"/>
  <c r="AK64" i="246"/>
  <c r="AL64" i="246" s="1"/>
  <c r="AK60" i="243"/>
  <c r="AL60" i="243"/>
  <c r="AL52" i="212"/>
  <c r="AM52" i="212" s="1"/>
  <c r="AK52" i="244"/>
  <c r="AL52" i="244" s="1"/>
  <c r="AK47" i="242"/>
  <c r="AL47" i="242" s="1"/>
  <c r="AK47" i="189"/>
  <c r="AL47" i="189" s="1"/>
  <c r="AL45" i="212"/>
  <c r="AK44" i="195"/>
  <c r="AL44" i="195" s="1"/>
  <c r="AK42" i="230"/>
  <c r="AL42" i="230" s="1"/>
  <c r="AK42" i="205"/>
  <c r="AL42" i="205"/>
  <c r="AK42" i="232"/>
  <c r="AL42" i="232" s="1"/>
  <c r="AK36" i="224"/>
  <c r="AL36" i="224" s="1"/>
  <c r="AK36" i="202"/>
  <c r="AL36" i="202" s="1"/>
  <c r="AK36" i="248"/>
  <c r="AL36" i="248" s="1"/>
  <c r="AK31" i="209"/>
  <c r="AL31" i="209" s="1"/>
  <c r="AK31" i="248"/>
  <c r="AL31" i="248" s="1"/>
  <c r="AK30" i="244"/>
  <c r="AL30" i="244" s="1"/>
  <c r="AK29" i="224"/>
  <c r="AL29" i="224"/>
  <c r="AK29" i="242"/>
  <c r="AL29" i="242" s="1"/>
  <c r="AK26" i="224"/>
  <c r="AL26" i="224" s="1"/>
  <c r="AK18" i="243"/>
  <c r="AL18" i="243" s="1"/>
  <c r="AK17" i="209"/>
  <c r="AL17" i="209" s="1"/>
  <c r="AK15" i="207"/>
  <c r="AL15" i="207" s="1"/>
  <c r="AK15" i="192"/>
  <c r="AL15" i="192" s="1"/>
  <c r="AL12" i="212"/>
  <c r="AM12" i="212" s="1"/>
  <c r="AK7" i="204"/>
  <c r="AL7" i="204" s="1"/>
  <c r="AK7" i="230"/>
  <c r="AL7" i="230" s="1"/>
  <c r="AK75" i="246"/>
  <c r="AL75" i="246" s="1"/>
  <c r="AK73" i="113"/>
  <c r="AL73" i="113" s="1"/>
  <c r="AK71" i="205"/>
  <c r="AL71" i="205" s="1"/>
  <c r="AM71" i="205" s="1"/>
  <c r="AX71" i="205" s="1"/>
  <c r="AK60" i="229"/>
  <c r="AL60" i="229" s="1"/>
  <c r="H50" i="100"/>
  <c r="AM50" i="189"/>
  <c r="AK71" i="204"/>
  <c r="AL71" i="204" s="1"/>
  <c r="K55" i="100"/>
  <c r="AM55" i="192"/>
  <c r="AM40" i="246"/>
  <c r="AX40" i="246" s="1"/>
  <c r="AY40" i="246" s="1"/>
  <c r="BX40" i="72" s="1"/>
  <c r="AK40" i="100"/>
  <c r="AN40" i="246"/>
  <c r="AP40" i="246" s="1"/>
  <c r="Q35" i="100"/>
  <c r="AM35" i="200"/>
  <c r="I21" i="100"/>
  <c r="AM21" i="190"/>
  <c r="AX21" i="190" s="1"/>
  <c r="AY21" i="190" s="1"/>
  <c r="AV21" i="72" s="1"/>
  <c r="R22" i="100"/>
  <c r="AM22" i="201"/>
  <c r="AA19" i="100"/>
  <c r="AM19" i="224"/>
  <c r="AM9" i="231"/>
  <c r="AX9" i="231" s="1"/>
  <c r="AY9" i="231" s="1"/>
  <c r="BR9" i="72" s="1"/>
  <c r="AE9" i="100"/>
  <c r="G11" i="100"/>
  <c r="AM11" i="220"/>
  <c r="AX11" i="220" s="1"/>
  <c r="AY11" i="220" s="1"/>
  <c r="AT11" i="72" s="1"/>
  <c r="Y64" i="100"/>
  <c r="AM64" i="208"/>
  <c r="AX64" i="208"/>
  <c r="AY64" i="208" s="1"/>
  <c r="BL64" i="72" s="1"/>
  <c r="AL30" i="193"/>
  <c r="AL26" i="225"/>
  <c r="AK54" i="191"/>
  <c r="AL54" i="191" s="1"/>
  <c r="AL54" i="244"/>
  <c r="AL54" i="246"/>
  <c r="AK52" i="206"/>
  <c r="AL52" i="206" s="1"/>
  <c r="AK47" i="206"/>
  <c r="AL47" i="206" s="1"/>
  <c r="AK47" i="229"/>
  <c r="AL47" i="229" s="1"/>
  <c r="AK47" i="191"/>
  <c r="AL47" i="191"/>
  <c r="AK45" i="220"/>
  <c r="AL45" i="220" s="1"/>
  <c r="AK45" i="201"/>
  <c r="AL45" i="201" s="1"/>
  <c r="AK45" i="230"/>
  <c r="AL45" i="230" s="1"/>
  <c r="AK45" i="203"/>
  <c r="AL45" i="203" s="1"/>
  <c r="AK44" i="192"/>
  <c r="AL44" i="192" s="1"/>
  <c r="AK42" i="246"/>
  <c r="AL42" i="246" s="1"/>
  <c r="AK31" i="200"/>
  <c r="AL31" i="200" s="1"/>
  <c r="Q31" i="100" s="1"/>
  <c r="AK31" i="190"/>
  <c r="AL31" i="190"/>
  <c r="AK30" i="229"/>
  <c r="AK30" i="191"/>
  <c r="AL30" i="191" s="1"/>
  <c r="AK30" i="203"/>
  <c r="AL30" i="203" s="1"/>
  <c r="AK29" i="113"/>
  <c r="AL29" i="113"/>
  <c r="AK29" i="206"/>
  <c r="AL29" i="206" s="1"/>
  <c r="AK27" i="244"/>
  <c r="AL27" i="244" s="1"/>
  <c r="AK27" i="191"/>
  <c r="AL27" i="191" s="1"/>
  <c r="AK17" i="243"/>
  <c r="AL17" i="243"/>
  <c r="AK15" i="199"/>
  <c r="AL15" i="199" s="1"/>
  <c r="AL15" i="211"/>
  <c r="AM15" i="211" s="1"/>
  <c r="AK14" i="206"/>
  <c r="AL14" i="206" s="1"/>
  <c r="AK14" i="246"/>
  <c r="AL14" i="246" s="1"/>
  <c r="AK12" i="246"/>
  <c r="AL12" i="246" s="1"/>
  <c r="AK7" i="206"/>
  <c r="AL7" i="206" s="1"/>
  <c r="AK7" i="239"/>
  <c r="AL7" i="239"/>
  <c r="AK71" i="189"/>
  <c r="AL71" i="189" s="1"/>
  <c r="AK75" i="203"/>
  <c r="AL75" i="203" s="1"/>
  <c r="AK75" i="194"/>
  <c r="AL75" i="194" s="1"/>
  <c r="M75" i="100" s="1"/>
  <c r="AX20" i="191"/>
  <c r="AY20" i="191" s="1"/>
  <c r="AW20" i="72" s="1"/>
  <c r="AN20" i="191"/>
  <c r="AP20" i="191"/>
  <c r="AJ14" i="46"/>
  <c r="AK14" i="46" s="1"/>
  <c r="AL52" i="208"/>
  <c r="H68" i="100"/>
  <c r="AM68" i="189"/>
  <c r="AX68" i="189" s="1"/>
  <c r="AY68" i="189" s="1"/>
  <c r="AU68" i="72" s="1"/>
  <c r="Z70" i="100"/>
  <c r="AM70" i="209"/>
  <c r="AA64" i="100"/>
  <c r="AM64" i="224"/>
  <c r="AX58" i="208"/>
  <c r="AY58" i="208" s="1"/>
  <c r="BL58" i="72" s="1"/>
  <c r="AN58" i="208"/>
  <c r="AP58" i="208"/>
  <c r="Z73" i="100"/>
  <c r="AM73" i="209"/>
  <c r="P59" i="100"/>
  <c r="AM59" i="199"/>
  <c r="AL75" i="212"/>
  <c r="AM75" i="212" s="1"/>
  <c r="AK73" i="200"/>
  <c r="AL73" i="200" s="1"/>
  <c r="AK71" i="195"/>
  <c r="AL71" i="195" s="1"/>
  <c r="AM39" i="100"/>
  <c r="AM39" i="247"/>
  <c r="AK42" i="248"/>
  <c r="AL42" i="248" s="1"/>
  <c r="AK42" i="201"/>
  <c r="AL42" i="201"/>
  <c r="AK36" i="196"/>
  <c r="AL36" i="196" s="1"/>
  <c r="AK36" i="203"/>
  <c r="AL36" i="203" s="1"/>
  <c r="AK31" i="202"/>
  <c r="AL31" i="202" s="1"/>
  <c r="AK30" i="247"/>
  <c r="AL30" i="247" s="1"/>
  <c r="AK30" i="194"/>
  <c r="AL30" i="194" s="1"/>
  <c r="AK29" i="190"/>
  <c r="AL29" i="190" s="1"/>
  <c r="AK29" i="194"/>
  <c r="AL29" i="194" s="1"/>
  <c r="AK29" i="192"/>
  <c r="AL29" i="192"/>
  <c r="AK29" i="247"/>
  <c r="AL29" i="247" s="1"/>
  <c r="AM29" i="247" s="1"/>
  <c r="AX29" i="247" s="1"/>
  <c r="AY29" i="247" s="1"/>
  <c r="AK29" i="230"/>
  <c r="AL29" i="230"/>
  <c r="AK27" i="193"/>
  <c r="AL27" i="193" s="1"/>
  <c r="L27" i="100" s="1"/>
  <c r="AL26" i="211"/>
  <c r="AK26" i="199"/>
  <c r="AL26" i="199" s="1"/>
  <c r="AK18" i="230"/>
  <c r="AL18" i="230"/>
  <c r="AK18" i="113"/>
  <c r="AL18" i="113" s="1"/>
  <c r="AL17" i="224"/>
  <c r="AK15" i="201"/>
  <c r="AL15" i="201" s="1"/>
  <c r="AK14" i="232"/>
  <c r="AL14" i="232" s="1"/>
  <c r="AK12" i="194"/>
  <c r="AL12" i="194" s="1"/>
  <c r="M12" i="100" s="1"/>
  <c r="AK12" i="203"/>
  <c r="AL12" i="203"/>
  <c r="AK12" i="189"/>
  <c r="AL12" i="189" s="1"/>
  <c r="AK7" i="244"/>
  <c r="AL7" i="244" s="1"/>
  <c r="AJ7" i="100" s="1"/>
  <c r="AK7" i="201"/>
  <c r="AL7" i="201"/>
  <c r="AK73" i="207"/>
  <c r="AL73" i="207" s="1"/>
  <c r="AK64" i="207"/>
  <c r="AL64" i="207" s="1"/>
  <c r="AK45" i="208"/>
  <c r="AL45" i="208" s="1"/>
  <c r="AK75" i="242"/>
  <c r="AL75" i="242" s="1"/>
  <c r="AK73" i="242"/>
  <c r="AL73" i="242" s="1"/>
  <c r="AK73" i="194"/>
  <c r="AL73" i="194" s="1"/>
  <c r="AX67" i="232"/>
  <c r="AY67" i="232" s="1"/>
  <c r="BS67" i="72" s="1"/>
  <c r="AN67" i="232"/>
  <c r="AP67" i="232"/>
  <c r="AK60" i="208"/>
  <c r="AL60" i="208" s="1"/>
  <c r="AJ16" i="46"/>
  <c r="AB11" i="100"/>
  <c r="AM11" i="225"/>
  <c r="AX59" i="189"/>
  <c r="AY59" i="189" s="1"/>
  <c r="AU59" i="72" s="1"/>
  <c r="AN59" i="189"/>
  <c r="AP59" i="189" s="1"/>
  <c r="AN40" i="231"/>
  <c r="AP40" i="231" s="1"/>
  <c r="AX40" i="231"/>
  <c r="AY40" i="231" s="1"/>
  <c r="BR40" i="72" s="1"/>
  <c r="AO69" i="211"/>
  <c r="AQ69" i="211" s="1"/>
  <c r="AS46" i="211"/>
  <c r="AT46" i="211" s="1"/>
  <c r="AO43" i="211"/>
  <c r="AQ43" i="211" s="1"/>
  <c r="AJ74" i="100"/>
  <c r="AM74" i="244"/>
  <c r="AX74" i="244" s="1"/>
  <c r="AY74" i="244" s="1"/>
  <c r="BW74" i="72" s="1"/>
  <c r="H75" i="100"/>
  <c r="AM75" i="189"/>
  <c r="AX75" i="189" s="1"/>
  <c r="AY75" i="189" s="1"/>
  <c r="AU75" i="72" s="1"/>
  <c r="Q20" i="100"/>
  <c r="AM20" i="200"/>
  <c r="AX20" i="200" s="1"/>
  <c r="AY20" i="200" s="1"/>
  <c r="BD20" i="72" s="1"/>
  <c r="AM74" i="100"/>
  <c r="AM74" i="247"/>
  <c r="AX60" i="194"/>
  <c r="AY60" i="194" s="1"/>
  <c r="AZ60" i="72" s="1"/>
  <c r="AN60" i="194"/>
  <c r="AP60" i="194" s="1"/>
  <c r="AX69" i="231"/>
  <c r="AY69" i="231"/>
  <c r="BR69" i="72" s="1"/>
  <c r="AN69" i="231"/>
  <c r="AP69" i="231" s="1"/>
  <c r="AX48" i="246"/>
  <c r="AY48" i="246"/>
  <c r="BX48" i="72" s="1"/>
  <c r="AN48" i="246"/>
  <c r="AP48" i="246" s="1"/>
  <c r="AX41" i="231"/>
  <c r="AY41" i="231" s="1"/>
  <c r="BR41" i="72" s="1"/>
  <c r="AN41" i="231"/>
  <c r="AP41" i="231" s="1"/>
  <c r="F69" i="236"/>
  <c r="AD69" i="236"/>
  <c r="J69" i="236"/>
  <c r="O69" i="236"/>
  <c r="Y69" i="236"/>
  <c r="T69" i="236"/>
  <c r="R56" i="1"/>
  <c r="D56" i="236"/>
  <c r="R30" i="1"/>
  <c r="D30" i="236"/>
  <c r="O30" i="236" s="1"/>
  <c r="AN75" i="207"/>
  <c r="AP75" i="207"/>
  <c r="AX75" i="207"/>
  <c r="AY75" i="207" s="1"/>
  <c r="BK75" i="72" s="1"/>
  <c r="AX65" i="239"/>
  <c r="AY65" i="239"/>
  <c r="BT65" i="72" s="1"/>
  <c r="AN65" i="239"/>
  <c r="AP65" i="239"/>
  <c r="AX69" i="229"/>
  <c r="AY69" i="229" s="1"/>
  <c r="BP69" i="72" s="1"/>
  <c r="AN69" i="229"/>
  <c r="AP69" i="229"/>
  <c r="AX28" i="232"/>
  <c r="AY28" i="232" s="1"/>
  <c r="BS28" i="72" s="1"/>
  <c r="AN28" i="232"/>
  <c r="AP28" i="232" s="1"/>
  <c r="AX38" i="231"/>
  <c r="AY38" i="231"/>
  <c r="BR38" i="72" s="1"/>
  <c r="AN38" i="231"/>
  <c r="AP38" i="231" s="1"/>
  <c r="AF7" i="100"/>
  <c r="AM7" i="232"/>
  <c r="AL9" i="206"/>
  <c r="AX19" i="196"/>
  <c r="AY19" i="196"/>
  <c r="BB19" i="72" s="1"/>
  <c r="AN19" i="196"/>
  <c r="AP19" i="196"/>
  <c r="AM75" i="100"/>
  <c r="AM75" i="247"/>
  <c r="V74" i="100"/>
  <c r="AM74" i="205"/>
  <c r="AH16" i="100"/>
  <c r="AM16" i="242"/>
  <c r="AX16" i="242" s="1"/>
  <c r="AY16" i="242" s="1"/>
  <c r="BU16" i="72" s="1"/>
  <c r="AX10" i="202"/>
  <c r="AY10" i="202" s="1"/>
  <c r="BF10" i="72" s="1"/>
  <c r="AN10" i="202"/>
  <c r="AP10" i="202"/>
  <c r="AM9" i="212"/>
  <c r="AL8" i="199"/>
  <c r="AG21" i="100"/>
  <c r="AM21" i="239"/>
  <c r="D61" i="236"/>
  <c r="R61" i="1"/>
  <c r="AN62" i="242"/>
  <c r="AP62" i="242" s="1"/>
  <c r="AN59" i="207"/>
  <c r="AP59" i="207"/>
  <c r="AR59" i="207"/>
  <c r="AS59" i="207" s="1"/>
  <c r="AN48" i="203"/>
  <c r="AP48" i="203" s="1"/>
  <c r="AN43" i="113"/>
  <c r="AP43" i="113"/>
  <c r="AT27" i="232"/>
  <c r="AT32" i="247"/>
  <c r="AT25" i="196"/>
  <c r="AT56" i="247"/>
  <c r="AT46" i="203"/>
  <c r="AN62" i="192"/>
  <c r="AP62" i="192" s="1"/>
  <c r="AN61" i="195"/>
  <c r="AP61" i="195"/>
  <c r="AR61" i="195" s="1"/>
  <c r="AS61" i="195" s="1"/>
  <c r="AN60" i="189"/>
  <c r="AP60" i="189"/>
  <c r="AN51" i="193"/>
  <c r="AP51" i="193" s="1"/>
  <c r="AN45" i="194"/>
  <c r="AP45" i="194"/>
  <c r="AN40" i="206"/>
  <c r="AP40" i="206" s="1"/>
  <c r="AN39" i="206"/>
  <c r="AP39" i="206" s="1"/>
  <c r="AN35" i="191"/>
  <c r="AP35" i="191" s="1"/>
  <c r="AN20" i="201"/>
  <c r="AP20" i="201" s="1"/>
  <c r="AR20" i="201" s="1"/>
  <c r="AS20" i="201" s="1"/>
  <c r="AN47" i="200"/>
  <c r="AP47" i="200"/>
  <c r="AT47" i="200"/>
  <c r="AT33" i="194"/>
  <c r="AN34" i="209"/>
  <c r="AP34" i="209" s="1"/>
  <c r="AN21" i="195"/>
  <c r="AP21" i="195" s="1"/>
  <c r="AC76" i="231"/>
  <c r="AM75" i="231"/>
  <c r="AX75" i="231" s="1"/>
  <c r="AY75" i="231" s="1"/>
  <c r="BR75" i="72" s="1"/>
  <c r="AE75" i="100"/>
  <c r="AN74" i="113"/>
  <c r="AP74" i="113"/>
  <c r="AX74" i="113"/>
  <c r="AY74" i="113" s="1"/>
  <c r="AS74" i="72" s="1"/>
  <c r="AX62" i="239"/>
  <c r="AY62" i="239" s="1"/>
  <c r="BT62" i="72" s="1"/>
  <c r="AN62" i="239"/>
  <c r="AP62" i="239"/>
  <c r="AX50" i="206"/>
  <c r="AY50" i="206" s="1"/>
  <c r="BJ50" i="72" s="1"/>
  <c r="AN50" i="206"/>
  <c r="AP50" i="206" s="1"/>
  <c r="AL41" i="100"/>
  <c r="AM41" i="248"/>
  <c r="AX29" i="232"/>
  <c r="AY29" i="232" s="1"/>
  <c r="BS29" i="72" s="1"/>
  <c r="AN29" i="232"/>
  <c r="AP29" i="232"/>
  <c r="AX25" i="229"/>
  <c r="AY25" i="229" s="1"/>
  <c r="BP25" i="72" s="1"/>
  <c r="AN25" i="229"/>
  <c r="AP25" i="229" s="1"/>
  <c r="AX39" i="229"/>
  <c r="AY39" i="229" s="1"/>
  <c r="BP39" i="72" s="1"/>
  <c r="AN39" i="229"/>
  <c r="AP39" i="229" s="1"/>
  <c r="L16" i="100"/>
  <c r="AM16" i="193"/>
  <c r="AX23" i="191"/>
  <c r="AY23" i="191"/>
  <c r="AW23" i="72" s="1"/>
  <c r="AN23" i="191"/>
  <c r="AP23" i="191" s="1"/>
  <c r="AX24" i="208"/>
  <c r="AY24" i="208"/>
  <c r="BL24" i="72" s="1"/>
  <c r="AN24" i="208"/>
  <c r="AP24" i="208"/>
  <c r="J10" i="100"/>
  <c r="AM10" i="191"/>
  <c r="AL8" i="242"/>
  <c r="AL7" i="246"/>
  <c r="AX10" i="224"/>
  <c r="AY10" i="224" s="1"/>
  <c r="BN10" i="72" s="1"/>
  <c r="AN10" i="224"/>
  <c r="AP10" i="224" s="1"/>
  <c r="AX16" i="189"/>
  <c r="AY16" i="189" s="1"/>
  <c r="AU16" i="72" s="1"/>
  <c r="AN16" i="189"/>
  <c r="AP16" i="189" s="1"/>
  <c r="T71" i="1"/>
  <c r="AB71" i="1"/>
  <c r="R75" i="100"/>
  <c r="AM75" i="201"/>
  <c r="AN73" i="247"/>
  <c r="AP73" i="247"/>
  <c r="AX73" i="247"/>
  <c r="AY73" i="247" s="1"/>
  <c r="BZ73" i="72" s="1"/>
  <c r="AX58" i="199"/>
  <c r="AY58" i="199"/>
  <c r="BC58" i="72" s="1"/>
  <c r="AN58" i="199"/>
  <c r="AP58" i="199" s="1"/>
  <c r="AN51" i="229"/>
  <c r="AP51" i="229" s="1"/>
  <c r="AX51" i="229"/>
  <c r="AY51" i="229"/>
  <c r="BP51" i="72" s="1"/>
  <c r="AX66" i="229"/>
  <c r="AY66" i="229" s="1"/>
  <c r="BP66" i="72" s="1"/>
  <c r="AN66" i="229"/>
  <c r="AP66" i="229"/>
  <c r="AM59" i="232"/>
  <c r="AX59" i="232"/>
  <c r="AY59" i="232" s="1"/>
  <c r="BS59" i="72" s="1"/>
  <c r="AF59" i="100"/>
  <c r="AX56" i="232"/>
  <c r="AY56" i="232" s="1"/>
  <c r="BS56" i="72" s="1"/>
  <c r="AN56" i="232"/>
  <c r="AP56" i="232"/>
  <c r="AX72" i="232"/>
  <c r="AY72" i="232"/>
  <c r="BS72" i="72" s="1"/>
  <c r="AN72" i="232"/>
  <c r="AP72" i="232"/>
  <c r="AX32" i="230"/>
  <c r="AY32" i="230" s="1"/>
  <c r="BQ32" i="72" s="1"/>
  <c r="AN32" i="230"/>
  <c r="AP32" i="230"/>
  <c r="AX26" i="229"/>
  <c r="AY26" i="229" s="1"/>
  <c r="BP26" i="72" s="1"/>
  <c r="AN26" i="229"/>
  <c r="AP26" i="229" s="1"/>
  <c r="AX25" i="113"/>
  <c r="AY25" i="113" s="1"/>
  <c r="AS25" i="72" s="1"/>
  <c r="AN25" i="113"/>
  <c r="AP25" i="113"/>
  <c r="O20" i="100"/>
  <c r="AM20" i="196"/>
  <c r="AX22" i="207"/>
  <c r="AY22" i="207"/>
  <c r="BK22" i="72" s="1"/>
  <c r="AN22" i="207"/>
  <c r="AP22" i="207"/>
  <c r="R13" i="100"/>
  <c r="AM13" i="201"/>
  <c r="AX22" i="206"/>
  <c r="AY22" i="206"/>
  <c r="BJ22" i="72"/>
  <c r="AN22" i="206"/>
  <c r="AP22" i="206" s="1"/>
  <c r="AM15" i="100"/>
  <c r="AM15" i="247"/>
  <c r="AX15" i="247" s="1"/>
  <c r="AY15" i="247" s="1"/>
  <c r="BZ15" i="72" s="1"/>
  <c r="AX20" i="206"/>
  <c r="AY20" i="206" s="1"/>
  <c r="BJ20" i="72" s="1"/>
  <c r="AN20" i="206"/>
  <c r="AP20" i="206"/>
  <c r="AX13" i="196"/>
  <c r="AY13" i="196" s="1"/>
  <c r="BB13" i="72" s="1"/>
  <c r="AN13" i="196"/>
  <c r="AP13" i="196" s="1"/>
  <c r="AX8" i="196"/>
  <c r="AY8" i="196" s="1"/>
  <c r="BB8" i="72" s="1"/>
  <c r="AN8" i="196"/>
  <c r="AP8" i="196" s="1"/>
  <c r="T69" i="1"/>
  <c r="U69" i="1" s="1"/>
  <c r="AB69" i="1"/>
  <c r="T74" i="1"/>
  <c r="U74" i="1"/>
  <c r="AB74" i="1"/>
  <c r="F52" i="236"/>
  <c r="AD52" i="236"/>
  <c r="J52" i="236"/>
  <c r="O52" i="236"/>
  <c r="Y52" i="236"/>
  <c r="AM57" i="229"/>
  <c r="AX57" i="229"/>
  <c r="AY57" i="229" s="1"/>
  <c r="BP57" i="72" s="1"/>
  <c r="AC57" i="100"/>
  <c r="AX49" i="230"/>
  <c r="AY49" i="230" s="1"/>
  <c r="BQ49" i="72" s="1"/>
  <c r="AN49" i="230"/>
  <c r="AP49" i="230"/>
  <c r="AX41" i="230"/>
  <c r="AY41" i="230" s="1"/>
  <c r="BQ41" i="72" s="1"/>
  <c r="AN41" i="230"/>
  <c r="AP41" i="230"/>
  <c r="AX65" i="224"/>
  <c r="AY65" i="224" s="1"/>
  <c r="BN65" i="72" s="1"/>
  <c r="AN65" i="224"/>
  <c r="AP65" i="224" s="1"/>
  <c r="AX20" i="204"/>
  <c r="AY20" i="204" s="1"/>
  <c r="BH20" i="72" s="1"/>
  <c r="AN20" i="204"/>
  <c r="AP20" i="204"/>
  <c r="AX40" i="239"/>
  <c r="AY40" i="239" s="1"/>
  <c r="BT40" i="72" s="1"/>
  <c r="AN40" i="239"/>
  <c r="AP40" i="239"/>
  <c r="AX10" i="231"/>
  <c r="AY10" i="231" s="1"/>
  <c r="BR10" i="72" s="1"/>
  <c r="AN10" i="231"/>
  <c r="AP10" i="231"/>
  <c r="AN12" i="231"/>
  <c r="AP12" i="231" s="1"/>
  <c r="AM7" i="229"/>
  <c r="AN7" i="229"/>
  <c r="AP7" i="229"/>
  <c r="AC7" i="100"/>
  <c r="AY22" i="212"/>
  <c r="AZ22" i="212" s="1"/>
  <c r="CB22" i="72" s="1"/>
  <c r="AO22" i="212"/>
  <c r="AQ22" i="212"/>
  <c r="AS22" i="212" s="1"/>
  <c r="AT22" i="212" s="1"/>
  <c r="AO22" i="72" s="1"/>
  <c r="AX20" i="229"/>
  <c r="AY20" i="229"/>
  <c r="BP20" i="72" s="1"/>
  <c r="AN20" i="229"/>
  <c r="AP20" i="229"/>
  <c r="AL8" i="208"/>
  <c r="AL7" i="192"/>
  <c r="AX19" i="202"/>
  <c r="AY19" i="202"/>
  <c r="BF19" i="72" s="1"/>
  <c r="AN19" i="202"/>
  <c r="AP19" i="202"/>
  <c r="U75" i="100"/>
  <c r="AM75" i="204"/>
  <c r="AX75" i="204" s="1"/>
  <c r="AY75" i="204" s="1"/>
  <c r="BH75" i="72" s="1"/>
  <c r="AM75" i="229"/>
  <c r="AX75" i="229" s="1"/>
  <c r="AY75" i="229" s="1"/>
  <c r="BP75" i="72" s="1"/>
  <c r="AC75" i="100"/>
  <c r="AM59" i="231"/>
  <c r="AX59" i="231" s="1"/>
  <c r="AY59" i="231" s="1"/>
  <c r="BR59" i="72" s="1"/>
  <c r="AE59" i="100"/>
  <c r="AX50" i="209"/>
  <c r="AY50" i="209" s="1"/>
  <c r="BM50" i="72" s="1"/>
  <c r="AN50" i="209"/>
  <c r="AP50" i="209" s="1"/>
  <c r="AX70" i="239"/>
  <c r="AY70" i="239" s="1"/>
  <c r="BT70" i="72" s="1"/>
  <c r="AN70" i="239"/>
  <c r="AP70" i="239"/>
  <c r="AX65" i="232"/>
  <c r="AY65" i="232" s="1"/>
  <c r="BS65" i="72" s="1"/>
  <c r="AN65" i="232"/>
  <c r="AP65" i="232"/>
  <c r="AM39" i="239"/>
  <c r="AX39" i="239"/>
  <c r="AY39" i="239"/>
  <c r="BT39" i="72" s="1"/>
  <c r="AG39" i="100"/>
  <c r="AX43" i="239"/>
  <c r="AY43" i="239" s="1"/>
  <c r="BT43" i="72" s="1"/>
  <c r="AN43" i="239"/>
  <c r="AP43" i="239" s="1"/>
  <c r="AR43" i="239" s="1"/>
  <c r="AS43" i="239" s="1"/>
  <c r="AL8" i="239"/>
  <c r="AX34" i="229"/>
  <c r="AY34" i="229" s="1"/>
  <c r="BP34" i="72" s="1"/>
  <c r="AN34" i="229"/>
  <c r="AP34" i="229" s="1"/>
  <c r="AX24" i="209"/>
  <c r="AY24" i="209" s="1"/>
  <c r="BM24" i="72" s="1"/>
  <c r="AN24" i="209"/>
  <c r="AP24" i="209"/>
  <c r="AM20" i="230"/>
  <c r="AX20" i="230" s="1"/>
  <c r="AY20" i="230" s="1"/>
  <c r="BQ20" i="72" s="1"/>
  <c r="AD20" i="100"/>
  <c r="AX13" i="246"/>
  <c r="AY13" i="246"/>
  <c r="BX13" i="72"/>
  <c r="AN13" i="246"/>
  <c r="AP13" i="246"/>
  <c r="AX9" i="203"/>
  <c r="AY9" i="203"/>
  <c r="BG9" i="72" s="1"/>
  <c r="AN9" i="203"/>
  <c r="AP9" i="203" s="1"/>
  <c r="AX21" i="192"/>
  <c r="AY21" i="192" s="1"/>
  <c r="AX21" i="72" s="1"/>
  <c r="AN21" i="192"/>
  <c r="AP21" i="192" s="1"/>
  <c r="AX19" i="242"/>
  <c r="AY19" i="242" s="1"/>
  <c r="BU19" i="72" s="1"/>
  <c r="AN19" i="242"/>
  <c r="AP19" i="242" s="1"/>
  <c r="AY10" i="212"/>
  <c r="AZ10" i="212" s="1"/>
  <c r="CB10" i="72" s="1"/>
  <c r="AO10" i="212"/>
  <c r="AQ10" i="212" s="1"/>
  <c r="AS10" i="212" s="1"/>
  <c r="AT10" i="212" s="1"/>
  <c r="AO10" i="72" s="1"/>
  <c r="J61" i="236"/>
  <c r="R53" i="1"/>
  <c r="D53" i="236"/>
  <c r="O53" i="236" s="1"/>
  <c r="AN60" i="231"/>
  <c r="AP60" i="231" s="1"/>
  <c r="AN72" i="230"/>
  <c r="AP72" i="230"/>
  <c r="AN63" i="229"/>
  <c r="AP63" i="229" s="1"/>
  <c r="AR63" i="229" s="1"/>
  <c r="AS63" i="229" s="1"/>
  <c r="AN29" i="229"/>
  <c r="AP29" i="229" s="1"/>
  <c r="AN20" i="246"/>
  <c r="AP20" i="246"/>
  <c r="AN16" i="199"/>
  <c r="AP16" i="199" s="1"/>
  <c r="AN63" i="206"/>
  <c r="AP63" i="206" s="1"/>
  <c r="AN64" i="231"/>
  <c r="AP64" i="231"/>
  <c r="AN43" i="202"/>
  <c r="AP43" i="202" s="1"/>
  <c r="AT43" i="202" s="1"/>
  <c r="AN28" i="229"/>
  <c r="AP28" i="229" s="1"/>
  <c r="AN46" i="202"/>
  <c r="AP46" i="202"/>
  <c r="AN46" i="196"/>
  <c r="AP46" i="196" s="1"/>
  <c r="AN46" i="229"/>
  <c r="AP46" i="229"/>
  <c r="AN57" i="206"/>
  <c r="AP57" i="206"/>
  <c r="AN44" i="189"/>
  <c r="AP44" i="189" s="1"/>
  <c r="AR44" i="189" s="1"/>
  <c r="AS44" i="189" s="1"/>
  <c r="AN33" i="229"/>
  <c r="AP33" i="229" s="1"/>
  <c r="AN9" i="239"/>
  <c r="AP9" i="239" s="1"/>
  <c r="AN46" i="209"/>
  <c r="AP46" i="209" s="1"/>
  <c r="AN21" i="246"/>
  <c r="AP21" i="246"/>
  <c r="AN11" i="232"/>
  <c r="AP11" i="232" s="1"/>
  <c r="AX11" i="232"/>
  <c r="AY11" i="232" s="1"/>
  <c r="BS11" i="72" s="1"/>
  <c r="AN68" i="225"/>
  <c r="AP68" i="225"/>
  <c r="AN53" i="195"/>
  <c r="AP53" i="195" s="1"/>
  <c r="AN68" i="195"/>
  <c r="AP68" i="195" s="1"/>
  <c r="AN53" i="231"/>
  <c r="AP53" i="231" s="1"/>
  <c r="AN48" i="231"/>
  <c r="AP48" i="231" s="1"/>
  <c r="AN41" i="232"/>
  <c r="AP41" i="232" s="1"/>
  <c r="AN44" i="231"/>
  <c r="AP44" i="231"/>
  <c r="AN42" i="239"/>
  <c r="AP42" i="239" s="1"/>
  <c r="AN19" i="239"/>
  <c r="AP19" i="239"/>
  <c r="AN58" i="209"/>
  <c r="AP58" i="209" s="1"/>
  <c r="AN63" i="231"/>
  <c r="AP63" i="231" s="1"/>
  <c r="AN10" i="204"/>
  <c r="AP10" i="204" s="1"/>
  <c r="AN19" i="246"/>
  <c r="AP19" i="246" s="1"/>
  <c r="P75" i="100"/>
  <c r="AM75" i="199"/>
  <c r="AX58" i="207"/>
  <c r="AY58" i="207" s="1"/>
  <c r="BK58" i="72" s="1"/>
  <c r="AN58" i="207"/>
  <c r="AP58" i="207"/>
  <c r="AM19" i="192"/>
  <c r="AX19" i="192" s="1"/>
  <c r="AY19" i="192" s="1"/>
  <c r="AX19" i="72" s="1"/>
  <c r="K19" i="100"/>
  <c r="AA16" i="100"/>
  <c r="AM16" i="224"/>
  <c r="AX16" i="224"/>
  <c r="AY16" i="224" s="1"/>
  <c r="BN16" i="72" s="1"/>
  <c r="AX13" i="248"/>
  <c r="AY13" i="248" s="1"/>
  <c r="BY13" i="72" s="1"/>
  <c r="AN13" i="248"/>
  <c r="AP13" i="248"/>
  <c r="AM10" i="100"/>
  <c r="AM10" i="247"/>
  <c r="AX62" i="229"/>
  <c r="AY62" i="229"/>
  <c r="BP62" i="72"/>
  <c r="AN62" i="229"/>
  <c r="AP62" i="229" s="1"/>
  <c r="AK15" i="100"/>
  <c r="AM15" i="246"/>
  <c r="AX15" i="246" s="1"/>
  <c r="AY15" i="246" s="1"/>
  <c r="BX15" i="72" s="1"/>
  <c r="AX24" i="200"/>
  <c r="AY24" i="200" s="1"/>
  <c r="BD24" i="72" s="1"/>
  <c r="AN24" i="200"/>
  <c r="AP24" i="200" s="1"/>
  <c r="AL11" i="209"/>
  <c r="AX9" i="189"/>
  <c r="AY9" i="189" s="1"/>
  <c r="AU9" i="72" s="1"/>
  <c r="AN9" i="189"/>
  <c r="AP9" i="189" s="1"/>
  <c r="AL7" i="194"/>
  <c r="AM14" i="231"/>
  <c r="AX14" i="231" s="1"/>
  <c r="AY14" i="231" s="1"/>
  <c r="BR14" i="72" s="1"/>
  <c r="AE14" i="100"/>
  <c r="AX50" i="232"/>
  <c r="AY50" i="232"/>
  <c r="BS50" i="72" s="1"/>
  <c r="AN50" i="232"/>
  <c r="AP50" i="232" s="1"/>
  <c r="AN23" i="230"/>
  <c r="AP23" i="230"/>
  <c r="AX23" i="230"/>
  <c r="AY23" i="230" s="1"/>
  <c r="BQ23" i="72" s="1"/>
  <c r="AX31" i="239"/>
  <c r="AY31" i="239" s="1"/>
  <c r="BT31" i="72" s="1"/>
  <c r="AN31" i="239"/>
  <c r="AP31" i="239"/>
  <c r="AX23" i="204"/>
  <c r="AY23" i="204" s="1"/>
  <c r="BH23" i="72" s="1"/>
  <c r="AN23" i="204"/>
  <c r="AP23" i="204" s="1"/>
  <c r="AX35" i="231"/>
  <c r="AY35" i="231"/>
  <c r="BR35" i="72" s="1"/>
  <c r="AN35" i="231"/>
  <c r="AP35" i="231" s="1"/>
  <c r="AX25" i="193"/>
  <c r="AY25" i="193" s="1"/>
  <c r="AY25" i="72" s="1"/>
  <c r="AN25" i="193"/>
  <c r="AP25" i="193" s="1"/>
  <c r="AX22" i="248"/>
  <c r="AY22" i="248" s="1"/>
  <c r="BY22" i="72" s="1"/>
  <c r="AN22" i="248"/>
  <c r="AP22" i="248" s="1"/>
  <c r="R45" i="1"/>
  <c r="D45" i="236"/>
  <c r="AC76" i="204"/>
  <c r="AN50" i="230"/>
  <c r="AP50" i="230" s="1"/>
  <c r="AR50" i="230" s="1"/>
  <c r="AS50" i="230" s="1"/>
  <c r="AX50" i="230"/>
  <c r="AY50" i="230" s="1"/>
  <c r="BQ50" i="72" s="1"/>
  <c r="AN75" i="189"/>
  <c r="AP75" i="189"/>
  <c r="AN63" i="243"/>
  <c r="AP63" i="243"/>
  <c r="AR63" i="243" s="1"/>
  <c r="AS63" i="243" s="1"/>
  <c r="AN62" i="247"/>
  <c r="AP62" i="247"/>
  <c r="AR62" i="247" s="1"/>
  <c r="AS62" i="247" s="1"/>
  <c r="AN72" i="204"/>
  <c r="AP72" i="204"/>
  <c r="AN42" i="207"/>
  <c r="AP42" i="207"/>
  <c r="AR42" i="207" s="1"/>
  <c r="AS42" i="207" s="1"/>
  <c r="AN28" i="201"/>
  <c r="AP28" i="201"/>
  <c r="AT23" i="209"/>
  <c r="AT39" i="243"/>
  <c r="AN75" i="193"/>
  <c r="AP75" i="193" s="1"/>
  <c r="AN67" i="243"/>
  <c r="AP67" i="243"/>
  <c r="AN55" i="194"/>
  <c r="AP55" i="194" s="1"/>
  <c r="AN44" i="248"/>
  <c r="AP44" i="248"/>
  <c r="AN18" i="232"/>
  <c r="AP18" i="232" s="1"/>
  <c r="AT18" i="232" s="1"/>
  <c r="AN16" i="242"/>
  <c r="AP16" i="242" s="1"/>
  <c r="AU60" i="212"/>
  <c r="AT65" i="201"/>
  <c r="AR56" i="209"/>
  <c r="AS56" i="209"/>
  <c r="AT41" i="193"/>
  <c r="AT35" i="207"/>
  <c r="AT35" i="247"/>
  <c r="AT28" i="193"/>
  <c r="AN31" i="232"/>
  <c r="AP31" i="232"/>
  <c r="AN19" i="206"/>
  <c r="AP19" i="206" s="1"/>
  <c r="AJ75" i="100"/>
  <c r="AM75" i="244"/>
  <c r="S74" i="100"/>
  <c r="AM74" i="202"/>
  <c r="AX74" i="202"/>
  <c r="AY74" i="202"/>
  <c r="BF74" i="72" s="1"/>
  <c r="AM59" i="229"/>
  <c r="AX59" i="229" s="1"/>
  <c r="AY59" i="229" s="1"/>
  <c r="BP59" i="72" s="1"/>
  <c r="AC59" i="100"/>
  <c r="AM56" i="229"/>
  <c r="AX56" i="229" s="1"/>
  <c r="AY56" i="229" s="1"/>
  <c r="BP56" i="72" s="1"/>
  <c r="AC56" i="100"/>
  <c r="AM47" i="230"/>
  <c r="AX47" i="230" s="1"/>
  <c r="AY47" i="230" s="1"/>
  <c r="BQ47" i="72" s="1"/>
  <c r="AD47" i="100"/>
  <c r="AM66" i="231"/>
  <c r="AX66" i="231"/>
  <c r="AY66" i="231"/>
  <c r="BR66" i="72"/>
  <c r="AE66" i="100"/>
  <c r="AN66" i="231"/>
  <c r="AP66" i="231"/>
  <c r="AX66" i="189"/>
  <c r="AY66" i="189" s="1"/>
  <c r="AU66" i="72" s="1"/>
  <c r="AN66" i="189"/>
  <c r="AP66" i="189"/>
  <c r="AX25" i="248"/>
  <c r="AY25" i="248"/>
  <c r="BY25" i="72" s="1"/>
  <c r="AN25" i="248"/>
  <c r="AP25" i="248" s="1"/>
  <c r="AN25" i="199"/>
  <c r="AP25" i="199"/>
  <c r="G17" i="100"/>
  <c r="AM17" i="220"/>
  <c r="AX13" i="205"/>
  <c r="AY13" i="205"/>
  <c r="BI13" i="72" s="1"/>
  <c r="AN13" i="205"/>
  <c r="AP13" i="205"/>
  <c r="AL8" i="195"/>
  <c r="AL7" i="113"/>
  <c r="AX9" i="246"/>
  <c r="AY9" i="246" s="1"/>
  <c r="BX9" i="72" s="1"/>
  <c r="AN9" i="246"/>
  <c r="AP9" i="246"/>
  <c r="F75" i="236"/>
  <c r="AD75" i="236"/>
  <c r="O75" i="236"/>
  <c r="J75" i="236"/>
  <c r="Y75" i="236"/>
  <c r="T75" i="236"/>
  <c r="R49" i="1"/>
  <c r="D49" i="236"/>
  <c r="J49" i="236" s="1"/>
  <c r="AB74" i="100"/>
  <c r="AM74" i="225"/>
  <c r="AM58" i="229"/>
  <c r="AX58" i="229"/>
  <c r="AY58" i="229"/>
  <c r="BP58" i="72" s="1"/>
  <c r="AC58" i="100"/>
  <c r="AM63" i="230"/>
  <c r="AX63" i="230"/>
  <c r="AY63" i="230"/>
  <c r="BQ63" i="72" s="1"/>
  <c r="AD63" i="100"/>
  <c r="AM71" i="239"/>
  <c r="AX71" i="239"/>
  <c r="AY71" i="239" s="1"/>
  <c r="BT71" i="72" s="1"/>
  <c r="AG71" i="100"/>
  <c r="AX66" i="192"/>
  <c r="AY66" i="192" s="1"/>
  <c r="AX66" i="72" s="1"/>
  <c r="AN66" i="192"/>
  <c r="AP66" i="192"/>
  <c r="AX60" i="220"/>
  <c r="AY60" i="220"/>
  <c r="AT60" i="72" s="1"/>
  <c r="AN60" i="220"/>
  <c r="AP60" i="220" s="1"/>
  <c r="AX33" i="246"/>
  <c r="AY33" i="246"/>
  <c r="BX33" i="72" s="1"/>
  <c r="AN33" i="246"/>
  <c r="AP33" i="246" s="1"/>
  <c r="AL7" i="231"/>
  <c r="AX33" i="204"/>
  <c r="AY33" i="204" s="1"/>
  <c r="BH33" i="72" s="1"/>
  <c r="AN33" i="204"/>
  <c r="AP33" i="204" s="1"/>
  <c r="AR24" i="248"/>
  <c r="AS24" i="248"/>
  <c r="AT24" i="248"/>
  <c r="AL13" i="190"/>
  <c r="AL12" i="201"/>
  <c r="AL9" i="200"/>
  <c r="AL8" i="248"/>
  <c r="AL8" i="203"/>
  <c r="AM15" i="232"/>
  <c r="AX15" i="232" s="1"/>
  <c r="AY15" i="232" s="1"/>
  <c r="BS15" i="72" s="1"/>
  <c r="AF15" i="100"/>
  <c r="D62" i="236"/>
  <c r="R62" i="1"/>
  <c r="AB41" i="1"/>
  <c r="T41" i="1"/>
  <c r="U41" i="1" s="1"/>
  <c r="C41" i="236" s="1"/>
  <c r="R47" i="1"/>
  <c r="D47" i="236"/>
  <c r="AX68" i="239"/>
  <c r="AY68" i="239"/>
  <c r="BT68" i="72"/>
  <c r="AN68" i="239"/>
  <c r="AP68" i="239" s="1"/>
  <c r="AX71" i="229"/>
  <c r="AY71" i="229" s="1"/>
  <c r="BP71" i="72" s="1"/>
  <c r="AN71" i="229"/>
  <c r="AP71" i="229"/>
  <c r="AX67" i="229"/>
  <c r="AY67" i="229" s="1"/>
  <c r="BP67" i="72" s="1"/>
  <c r="AN67" i="229"/>
  <c r="AP67" i="229" s="1"/>
  <c r="AX64" i="230"/>
  <c r="AY64" i="230"/>
  <c r="BQ64" i="72" s="1"/>
  <c r="AN64" i="230"/>
  <c r="AP64" i="230"/>
  <c r="AX66" i="207"/>
  <c r="AY66" i="207" s="1"/>
  <c r="BK66" i="72" s="1"/>
  <c r="AN66" i="207"/>
  <c r="AP66" i="207"/>
  <c r="AX71" i="230"/>
  <c r="AY71" i="230" s="1"/>
  <c r="BQ71" i="72" s="1"/>
  <c r="AN71" i="230"/>
  <c r="AP71" i="230" s="1"/>
  <c r="AX68" i="232"/>
  <c r="AY68" i="232"/>
  <c r="BS68" i="72"/>
  <c r="AN68" i="232"/>
  <c r="AP68" i="232"/>
  <c r="AX30" i="230"/>
  <c r="AY30" i="230"/>
  <c r="BQ30" i="72" s="1"/>
  <c r="AN30" i="230"/>
  <c r="AP30" i="230" s="1"/>
  <c r="AX25" i="247"/>
  <c r="AY25" i="247" s="1"/>
  <c r="BZ25" i="72" s="1"/>
  <c r="AN25" i="247"/>
  <c r="AP25" i="247" s="1"/>
  <c r="AX23" i="225"/>
  <c r="AY23" i="225" s="1"/>
  <c r="BO23" i="72" s="1"/>
  <c r="AN23" i="225"/>
  <c r="AP23" i="225" s="1"/>
  <c r="AX22" i="193"/>
  <c r="AY22" i="193" s="1"/>
  <c r="AY22" i="72" s="1"/>
  <c r="AN22" i="193"/>
  <c r="AP22" i="193"/>
  <c r="AX21" i="230"/>
  <c r="AY21" i="230" s="1"/>
  <c r="BQ21" i="72" s="1"/>
  <c r="AN21" i="230"/>
  <c r="AP21" i="230"/>
  <c r="AX34" i="239"/>
  <c r="AY34" i="239" s="1"/>
  <c r="BT34" i="72" s="1"/>
  <c r="AN34" i="239"/>
  <c r="AP34" i="239" s="1"/>
  <c r="AX25" i="205"/>
  <c r="AY25" i="205" s="1"/>
  <c r="BI25" i="72" s="1"/>
  <c r="AN25" i="205"/>
  <c r="AP25" i="205" s="1"/>
  <c r="AX23" i="202"/>
  <c r="AY23" i="202" s="1"/>
  <c r="BF23" i="72" s="1"/>
  <c r="AN23" i="202"/>
  <c r="AP23" i="202"/>
  <c r="AM10" i="229"/>
  <c r="AX10" i="229" s="1"/>
  <c r="AY10" i="229" s="1"/>
  <c r="BP10" i="72" s="1"/>
  <c r="AC10" i="100"/>
  <c r="AC15" i="100"/>
  <c r="AL9" i="196"/>
  <c r="AN8" i="246"/>
  <c r="AP8" i="246" s="1"/>
  <c r="AX20" i="205"/>
  <c r="AY20" i="205" s="1"/>
  <c r="BI20" i="72" s="1"/>
  <c r="AN20" i="205"/>
  <c r="AP20" i="205"/>
  <c r="D44" i="236"/>
  <c r="J44" i="236"/>
  <c r="R44" i="1"/>
  <c r="O74" i="100"/>
  <c r="AM74" i="196"/>
  <c r="AX51" i="230"/>
  <c r="AY51" i="230" s="1"/>
  <c r="BQ51" i="72" s="1"/>
  <c r="AN51" i="230"/>
  <c r="AP51" i="230" s="1"/>
  <c r="AM45" i="229"/>
  <c r="AX45" i="229" s="1"/>
  <c r="AY45" i="229" s="1"/>
  <c r="BP45" i="72" s="1"/>
  <c r="AC45" i="100"/>
  <c r="AX21" i="247"/>
  <c r="AY21" i="247"/>
  <c r="BZ21" i="72" s="1"/>
  <c r="AN21" i="247"/>
  <c r="AP21" i="247" s="1"/>
  <c r="AM21" i="199"/>
  <c r="AX21" i="199"/>
  <c r="AY21" i="199" s="1"/>
  <c r="BC21" i="72" s="1"/>
  <c r="P21" i="100"/>
  <c r="AX25" i="224"/>
  <c r="AY25" i="224" s="1"/>
  <c r="BN25" i="72" s="1"/>
  <c r="AN25" i="224"/>
  <c r="AP25" i="224"/>
  <c r="AL12" i="193"/>
  <c r="AL9" i="204"/>
  <c r="AL8" i="205"/>
  <c r="AY8" i="212"/>
  <c r="AZ8" i="212" s="1"/>
  <c r="CB8" i="72" s="1"/>
  <c r="AQ8" i="212"/>
  <c r="AX8" i="192"/>
  <c r="AY8" i="192" s="1"/>
  <c r="AX8" i="72" s="1"/>
  <c r="AN8" i="192"/>
  <c r="AP8" i="192" s="1"/>
  <c r="F72" i="236"/>
  <c r="AD72" i="236"/>
  <c r="T72" i="236"/>
  <c r="J72" i="236"/>
  <c r="O72" i="236"/>
  <c r="Y72" i="236"/>
  <c r="D7" i="236"/>
  <c r="R7" i="1"/>
  <c r="AN72" i="208"/>
  <c r="AP72" i="208" s="1"/>
  <c r="AN63" i="113"/>
  <c r="AP63" i="113" s="1"/>
  <c r="AN56" i="205"/>
  <c r="AP56" i="205" s="1"/>
  <c r="AO38" i="211"/>
  <c r="AQ38" i="211" s="1"/>
  <c r="AN41" i="229"/>
  <c r="AP41" i="229"/>
  <c r="AN36" i="231"/>
  <c r="AP36" i="231" s="1"/>
  <c r="AN32" i="229"/>
  <c r="AP32" i="229" s="1"/>
  <c r="AN20" i="231"/>
  <c r="AP20" i="231" s="1"/>
  <c r="AN11" i="231"/>
  <c r="AP11" i="231" s="1"/>
  <c r="AN70" i="229"/>
  <c r="AP70" i="229" s="1"/>
  <c r="AN58" i="194"/>
  <c r="AP58" i="194" s="1"/>
  <c r="AN49" i="232"/>
  <c r="AP49" i="232" s="1"/>
  <c r="AN40" i="224"/>
  <c r="AP40" i="224" s="1"/>
  <c r="AN37" i="231"/>
  <c r="AP37" i="231" s="1"/>
  <c r="AN18" i="204"/>
  <c r="AP18" i="204" s="1"/>
  <c r="AN68" i="230"/>
  <c r="AP68" i="230"/>
  <c r="AN33" i="196"/>
  <c r="AP33" i="196" s="1"/>
  <c r="AN37" i="230"/>
  <c r="AP37" i="230" s="1"/>
  <c r="AN40" i="201"/>
  <c r="AP40" i="201" s="1"/>
  <c r="AN34" i="225"/>
  <c r="AP34" i="225" s="1"/>
  <c r="AO26" i="212"/>
  <c r="AQ26" i="212" s="1"/>
  <c r="AS26" i="212" s="1"/>
  <c r="AT26" i="212" s="1"/>
  <c r="AV26" i="212" s="1"/>
  <c r="AN14" i="229"/>
  <c r="AP14" i="229" s="1"/>
  <c r="AT14" i="229" s="1"/>
  <c r="AN50" i="203"/>
  <c r="AP50" i="203"/>
  <c r="AN56" i="230"/>
  <c r="AP56" i="230" s="1"/>
  <c r="AN28" i="231"/>
  <c r="AP28" i="231"/>
  <c r="AN13" i="231"/>
  <c r="AP13" i="231" s="1"/>
  <c r="AX13" i="231"/>
  <c r="AY13" i="231"/>
  <c r="BR13" i="72"/>
  <c r="AN19" i="247"/>
  <c r="AP19" i="247" s="1"/>
  <c r="AN17" i="246"/>
  <c r="AP17" i="246"/>
  <c r="AN75" i="230"/>
  <c r="AP75" i="230" s="1"/>
  <c r="AN67" i="200"/>
  <c r="AP67" i="200" s="1"/>
  <c r="AN59" i="208"/>
  <c r="AP59" i="208" s="1"/>
  <c r="AN52" i="229"/>
  <c r="AP52" i="229" s="1"/>
  <c r="AN8" i="231"/>
  <c r="AP8" i="231" s="1"/>
  <c r="AT8" i="231" s="1"/>
  <c r="AX8" i="231"/>
  <c r="AY8" i="231"/>
  <c r="BR8" i="72" s="1"/>
  <c r="AL12" i="244"/>
  <c r="F71" i="236"/>
  <c r="AD71" i="236"/>
  <c r="O71" i="236"/>
  <c r="T71" i="236"/>
  <c r="J71" i="236"/>
  <c r="Y71" i="236"/>
  <c r="D35" i="236"/>
  <c r="R35" i="1"/>
  <c r="AM73" i="230"/>
  <c r="AX73" i="230" s="1"/>
  <c r="AY73" i="230" s="1"/>
  <c r="BQ73" i="72" s="1"/>
  <c r="AD73" i="100"/>
  <c r="AX42" i="231"/>
  <c r="AY42" i="231" s="1"/>
  <c r="BR42" i="72" s="1"/>
  <c r="AN42" i="231"/>
  <c r="AP42" i="231"/>
  <c r="X16" i="100"/>
  <c r="AM16" i="207"/>
  <c r="AX16" i="207" s="1"/>
  <c r="AY16" i="207" s="1"/>
  <c r="BK16" i="72" s="1"/>
  <c r="AL11" i="230"/>
  <c r="AJ18" i="100"/>
  <c r="AM18" i="244"/>
  <c r="AX18" i="244" s="1"/>
  <c r="AY18" i="244" s="1"/>
  <c r="BW18" i="72" s="1"/>
  <c r="AL12" i="225"/>
  <c r="AL10" i="189"/>
  <c r="AX20" i="113"/>
  <c r="AY20" i="113" s="1"/>
  <c r="AS20" i="72" s="1"/>
  <c r="AN20" i="113"/>
  <c r="AP20" i="113" s="1"/>
  <c r="F74" i="236"/>
  <c r="AD74" i="236"/>
  <c r="O74" i="236"/>
  <c r="Y74" i="236"/>
  <c r="J74" i="236"/>
  <c r="T74" i="236"/>
  <c r="T52" i="1"/>
  <c r="U52" i="1" s="1"/>
  <c r="AB52" i="1"/>
  <c r="D33" i="236"/>
  <c r="R33" i="1"/>
  <c r="D34" i="236"/>
  <c r="R34" i="1"/>
  <c r="F16" i="236"/>
  <c r="O16" i="236"/>
  <c r="AD16" i="236"/>
  <c r="Y16" i="236"/>
  <c r="T16" i="236"/>
  <c r="J16" i="236"/>
  <c r="AX73" i="231"/>
  <c r="AY73" i="231" s="1"/>
  <c r="BR73" i="72" s="1"/>
  <c r="AN73" i="231"/>
  <c r="AP73" i="231" s="1"/>
  <c r="AN24" i="230"/>
  <c r="AP24" i="230" s="1"/>
  <c r="AX24" i="230"/>
  <c r="AY24" i="230" s="1"/>
  <c r="BQ24" i="72" s="1"/>
  <c r="N75" i="100"/>
  <c r="AM75" i="195"/>
  <c r="AX75" i="195"/>
  <c r="AY75" i="195" s="1"/>
  <c r="BA75" i="72" s="1"/>
  <c r="AN40" i="230"/>
  <c r="AP40" i="230" s="1"/>
  <c r="AX40" i="230"/>
  <c r="AY40" i="230" s="1"/>
  <c r="BQ40" i="72" s="1"/>
  <c r="AM21" i="113"/>
  <c r="AX21" i="113" s="1"/>
  <c r="AY21" i="113" s="1"/>
  <c r="AS21" i="72" s="1"/>
  <c r="F21" i="100"/>
  <c r="AX22" i="247"/>
  <c r="AY22" i="247" s="1"/>
  <c r="BZ22" i="72" s="1"/>
  <c r="AN22" i="247"/>
  <c r="AP22" i="247" s="1"/>
  <c r="AX23" i="196"/>
  <c r="AY23" i="196" s="1"/>
  <c r="BB23" i="72" s="1"/>
  <c r="AN23" i="196"/>
  <c r="AP23" i="196" s="1"/>
  <c r="AR23" i="196" s="1"/>
  <c r="AS23" i="196" s="1"/>
  <c r="AL14" i="202"/>
  <c r="D66" i="236"/>
  <c r="R66" i="1"/>
  <c r="AR75" i="239"/>
  <c r="AS75" i="239"/>
  <c r="AT75" i="239"/>
  <c r="AN70" i="199"/>
  <c r="AP70" i="199" s="1"/>
  <c r="AN70" i="244"/>
  <c r="AP70" i="244" s="1"/>
  <c r="AN56" i="207"/>
  <c r="AP56" i="207" s="1"/>
  <c r="AN55" i="204"/>
  <c r="AP55" i="204" s="1"/>
  <c r="AN41" i="208"/>
  <c r="AP41" i="208" s="1"/>
  <c r="AN20" i="224"/>
  <c r="AP20" i="224"/>
  <c r="AT20" i="224"/>
  <c r="AN71" i="243"/>
  <c r="AP71" i="243" s="1"/>
  <c r="AN72" i="220"/>
  <c r="AP72" i="220" s="1"/>
  <c r="AR72" i="220" s="1"/>
  <c r="AN69" i="248"/>
  <c r="AP69" i="248" s="1"/>
  <c r="AT69" i="248" s="1"/>
  <c r="AN68" i="204"/>
  <c r="AP68" i="204"/>
  <c r="AN59" i="193"/>
  <c r="AP59" i="193" s="1"/>
  <c r="AN43" i="209"/>
  <c r="AP43" i="209" s="1"/>
  <c r="AR43" i="209" s="1"/>
  <c r="AS43" i="209" s="1"/>
  <c r="AR51" i="220"/>
  <c r="AS51" i="220" s="1"/>
  <c r="AN66" i="195"/>
  <c r="AP66" i="195" s="1"/>
  <c r="AN33" i="207"/>
  <c r="AP33" i="207" s="1"/>
  <c r="AM74" i="231"/>
  <c r="AE74" i="100"/>
  <c r="AM58" i="231"/>
  <c r="AX58" i="231" s="1"/>
  <c r="AY58" i="231" s="1"/>
  <c r="BR58" i="72" s="1"/>
  <c r="AE58" i="100"/>
  <c r="AM55" i="229"/>
  <c r="AX55" i="229" s="1"/>
  <c r="AY55" i="229" s="1"/>
  <c r="BP55" i="72" s="1"/>
  <c r="AC55" i="100"/>
  <c r="V43" i="100"/>
  <c r="AM43" i="205"/>
  <c r="AX60" i="230"/>
  <c r="AY60" i="230" s="1"/>
  <c r="BQ60" i="72" s="1"/>
  <c r="AN60" i="230"/>
  <c r="AP60" i="230"/>
  <c r="AX57" i="239"/>
  <c r="AY57" i="239" s="1"/>
  <c r="BT57" i="72" s="1"/>
  <c r="AN57" i="239"/>
  <c r="AP57" i="239" s="1"/>
  <c r="AX28" i="230"/>
  <c r="AY28" i="230" s="1"/>
  <c r="BQ28" i="72" s="1"/>
  <c r="AN28" i="230"/>
  <c r="AP28" i="230" s="1"/>
  <c r="AX24" i="224"/>
  <c r="AY24" i="224" s="1"/>
  <c r="BN24" i="72" s="1"/>
  <c r="AN24" i="224"/>
  <c r="AP24" i="224"/>
  <c r="AM43" i="229"/>
  <c r="AX43" i="229" s="1"/>
  <c r="AY43" i="229" s="1"/>
  <c r="BP43" i="72" s="1"/>
  <c r="AC43" i="100"/>
  <c r="AN43" i="229"/>
  <c r="AP43" i="229" s="1"/>
  <c r="AX35" i="242"/>
  <c r="AY35" i="242"/>
  <c r="BU35" i="72" s="1"/>
  <c r="AN35" i="242"/>
  <c r="AP35" i="242" s="1"/>
  <c r="AT35" i="242" s="1"/>
  <c r="AX22" i="196"/>
  <c r="AY22" i="196"/>
  <c r="BB22" i="72" s="1"/>
  <c r="AN22" i="196"/>
  <c r="AP22" i="196" s="1"/>
  <c r="AM14" i="203"/>
  <c r="AX14" i="203" s="1"/>
  <c r="AY14" i="203" s="1"/>
  <c r="BG14" i="72" s="1"/>
  <c r="T14" i="100"/>
  <c r="AX22" i="209"/>
  <c r="AY22" i="209" s="1"/>
  <c r="BM22" i="72" s="1"/>
  <c r="AN22" i="209"/>
  <c r="AP22" i="209" s="1"/>
  <c r="AL9" i="243"/>
  <c r="AX9" i="191"/>
  <c r="AY9" i="191" s="1"/>
  <c r="AW9" i="72" s="1"/>
  <c r="AN9" i="191"/>
  <c r="AP9" i="191" s="1"/>
  <c r="AN8" i="204"/>
  <c r="AP8" i="204"/>
  <c r="AL7" i="207"/>
  <c r="AN21" i="229"/>
  <c r="AP21" i="229" s="1"/>
  <c r="AX16" i="201"/>
  <c r="AY16" i="201"/>
  <c r="BE16" i="72" s="1"/>
  <c r="AN16" i="201"/>
  <c r="AP16" i="201" s="1"/>
  <c r="T75" i="1"/>
  <c r="U75" i="1" s="1"/>
  <c r="AB75" i="1"/>
  <c r="R25" i="1"/>
  <c r="D25" i="236"/>
  <c r="R22" i="1"/>
  <c r="D22" i="236"/>
  <c r="K74" i="100"/>
  <c r="AM74" i="192"/>
  <c r="AX74" i="192"/>
  <c r="AY74" i="192" s="1"/>
  <c r="AX74" i="72" s="1"/>
  <c r="AX74" i="239"/>
  <c r="AY74" i="239" s="1"/>
  <c r="BT74" i="72" s="1"/>
  <c r="AN74" i="239"/>
  <c r="AP74" i="239" s="1"/>
  <c r="AN75" i="208"/>
  <c r="AP75" i="208" s="1"/>
  <c r="AX75" i="208"/>
  <c r="AY75" i="208" s="1"/>
  <c r="BL75" i="72" s="1"/>
  <c r="AM65" i="229"/>
  <c r="AX65" i="229" s="1"/>
  <c r="AY65" i="229" s="1"/>
  <c r="BP65" i="72" s="1"/>
  <c r="AC65" i="100"/>
  <c r="AX58" i="206"/>
  <c r="AY58" i="206" s="1"/>
  <c r="BJ58" i="72" s="1"/>
  <c r="AN58" i="206"/>
  <c r="AP58" i="206" s="1"/>
  <c r="AM57" i="231"/>
  <c r="AX57" i="231"/>
  <c r="AY57" i="231" s="1"/>
  <c r="BR57" i="72" s="1"/>
  <c r="AE57" i="100"/>
  <c r="AX50" i="113"/>
  <c r="AY50" i="113"/>
  <c r="AS50" i="72" s="1"/>
  <c r="AN50" i="113"/>
  <c r="AP50" i="113" s="1"/>
  <c r="AX72" i="229"/>
  <c r="AY72" i="229" s="1"/>
  <c r="BP72" i="72" s="1"/>
  <c r="AN72" i="229"/>
  <c r="AP72" i="229" s="1"/>
  <c r="AX58" i="189"/>
  <c r="AY58" i="189" s="1"/>
  <c r="AU58" i="72" s="1"/>
  <c r="AN58" i="189"/>
  <c r="AP58" i="189" s="1"/>
  <c r="AX73" i="229"/>
  <c r="AY73" i="229" s="1"/>
  <c r="BP73" i="72" s="1"/>
  <c r="AN73" i="229"/>
  <c r="AP73" i="229" s="1"/>
  <c r="AX25" i="194"/>
  <c r="AY25" i="194" s="1"/>
  <c r="AZ25" i="72" s="1"/>
  <c r="AN25" i="194"/>
  <c r="AP25" i="194" s="1"/>
  <c r="AX24" i="247"/>
  <c r="AY24" i="247" s="1"/>
  <c r="BZ24" i="72" s="1"/>
  <c r="AN24" i="247"/>
  <c r="AP24" i="247" s="1"/>
  <c r="AX19" i="231"/>
  <c r="AY19" i="231" s="1"/>
  <c r="BR19" i="72" s="1"/>
  <c r="AN19" i="231"/>
  <c r="AP19" i="231"/>
  <c r="AX22" i="113"/>
  <c r="AY22" i="113" s="1"/>
  <c r="AS22" i="72" s="1"/>
  <c r="AN22" i="113"/>
  <c r="AP22" i="113"/>
  <c r="AX21" i="205"/>
  <c r="AY21" i="205" s="1"/>
  <c r="BI21" i="72" s="1"/>
  <c r="AN21" i="205"/>
  <c r="AP21" i="205" s="1"/>
  <c r="AR21" i="205" s="1"/>
  <c r="AS21" i="205" s="1"/>
  <c r="AI15" i="100"/>
  <c r="AM15" i="243"/>
  <c r="AX9" i="192"/>
  <c r="AY9" i="192" s="1"/>
  <c r="AX9" i="72" s="1"/>
  <c r="AN9" i="192"/>
  <c r="AP9" i="192" s="1"/>
  <c r="AX10" i="203"/>
  <c r="AY10" i="203" s="1"/>
  <c r="BG10" i="72" s="1"/>
  <c r="AN10" i="203"/>
  <c r="AP10" i="203" s="1"/>
  <c r="J62" i="236"/>
  <c r="J56" i="236"/>
  <c r="T41" i="236"/>
  <c r="Y41" i="236"/>
  <c r="F41" i="236"/>
  <c r="O41" i="236"/>
  <c r="AD41" i="236"/>
  <c r="J41" i="236"/>
  <c r="T16" i="1"/>
  <c r="U16" i="1" s="1"/>
  <c r="V16" i="1" s="1"/>
  <c r="AB16" i="1"/>
  <c r="AX48" i="232"/>
  <c r="AY48" i="232" s="1"/>
  <c r="BS48" i="72" s="1"/>
  <c r="AN48" i="232"/>
  <c r="AP48" i="232"/>
  <c r="AX37" i="239"/>
  <c r="AY37" i="239" s="1"/>
  <c r="BT37" i="72" s="1"/>
  <c r="AN37" i="239"/>
  <c r="AP37" i="239" s="1"/>
  <c r="AX45" i="231"/>
  <c r="AY45" i="231"/>
  <c r="BR45" i="72" s="1"/>
  <c r="AN45" i="231"/>
  <c r="AP45" i="231" s="1"/>
  <c r="AX25" i="209"/>
  <c r="AY25" i="209"/>
  <c r="BM25" i="72" s="1"/>
  <c r="AN25" i="209"/>
  <c r="AP25" i="209"/>
  <c r="AK8" i="46"/>
  <c r="AL7" i="224"/>
  <c r="AX19" i="225"/>
  <c r="AY19" i="225" s="1"/>
  <c r="BO19" i="72" s="1"/>
  <c r="AN19" i="225"/>
  <c r="AP19" i="225"/>
  <c r="AX19" i="243"/>
  <c r="AY19" i="243" s="1"/>
  <c r="BV19" i="72" s="1"/>
  <c r="AN19" i="243"/>
  <c r="AP19" i="243"/>
  <c r="AX19" i="229"/>
  <c r="AY19" i="229" s="1"/>
  <c r="BP19" i="72" s="1"/>
  <c r="AN19" i="229"/>
  <c r="AP19" i="229"/>
  <c r="J45" i="236"/>
  <c r="AM74" i="232"/>
  <c r="AX74" i="232" s="1"/>
  <c r="AY74" i="232" s="1"/>
  <c r="BS74" i="72" s="1"/>
  <c r="AF74" i="100"/>
  <c r="AN74" i="232"/>
  <c r="AP74" i="232" s="1"/>
  <c r="AX51" i="232"/>
  <c r="AY51" i="232"/>
  <c r="BS51" i="72"/>
  <c r="AN51" i="232"/>
  <c r="AP51" i="232" s="1"/>
  <c r="AX35" i="230"/>
  <c r="AY35" i="230" s="1"/>
  <c r="BQ35" i="72" s="1"/>
  <c r="AN35" i="230"/>
  <c r="AP35" i="230"/>
  <c r="AX61" i="232"/>
  <c r="AY61" i="232" s="1"/>
  <c r="BS61" i="72" s="1"/>
  <c r="AN61" i="232"/>
  <c r="AP61" i="232" s="1"/>
  <c r="AT61" i="232" s="1"/>
  <c r="AN25" i="231"/>
  <c r="AP25" i="231" s="1"/>
  <c r="AX25" i="231"/>
  <c r="AY25" i="231" s="1"/>
  <c r="BR25" i="72" s="1"/>
  <c r="AX24" i="113"/>
  <c r="AY24" i="113" s="1"/>
  <c r="AS24" i="72" s="1"/>
  <c r="AN24" i="113"/>
  <c r="AP24" i="113" s="1"/>
  <c r="N16" i="100"/>
  <c r="AM16" i="195"/>
  <c r="AX24" i="220"/>
  <c r="AY24" i="220" s="1"/>
  <c r="AT24" i="72" s="1"/>
  <c r="AN24" i="220"/>
  <c r="AP24" i="220"/>
  <c r="AM21" i="193"/>
  <c r="AX21" i="193" s="1"/>
  <c r="AY21" i="193" s="1"/>
  <c r="AY21" i="72" s="1"/>
  <c r="L21" i="100"/>
  <c r="AX8" i="207"/>
  <c r="AY8" i="207"/>
  <c r="BK8" i="72"/>
  <c r="AN8" i="207"/>
  <c r="AP8" i="207" s="1"/>
  <c r="AX10" i="243"/>
  <c r="AY10" i="243" s="1"/>
  <c r="BV10" i="72" s="1"/>
  <c r="AN10" i="243"/>
  <c r="AP10" i="243" s="1"/>
  <c r="T72" i="1"/>
  <c r="U72" i="1" s="1"/>
  <c r="AB72" i="1"/>
  <c r="R51" i="1"/>
  <c r="D51" i="236"/>
  <c r="J51" i="236" s="1"/>
  <c r="D32" i="236"/>
  <c r="R32" i="1"/>
  <c r="AN61" i="224"/>
  <c r="AP61" i="224"/>
  <c r="AN55" i="201"/>
  <c r="AP55" i="201" s="1"/>
  <c r="AN34" i="195"/>
  <c r="AP34" i="195"/>
  <c r="AN8" i="229"/>
  <c r="AP8" i="229" s="1"/>
  <c r="AT8" i="229" s="1"/>
  <c r="AN59" i="113"/>
  <c r="AP59" i="113" s="1"/>
  <c r="AO62" i="211"/>
  <c r="AQ62" i="211" s="1"/>
  <c r="AN49" i="206"/>
  <c r="AP49" i="206" s="1"/>
  <c r="AN66" i="243"/>
  <c r="AP66" i="243" s="1"/>
  <c r="AR50" i="239"/>
  <c r="AS50" i="239" s="1"/>
  <c r="AG50" i="72" s="1"/>
  <c r="AR61" i="207"/>
  <c r="AS61" i="207"/>
  <c r="AR48" i="195"/>
  <c r="AS48" i="195" s="1"/>
  <c r="N48" i="72" s="1"/>
  <c r="AR13" i="206"/>
  <c r="AS13" i="206"/>
  <c r="AT13" i="206"/>
  <c r="T20" i="72"/>
  <c r="AU20" i="203"/>
  <c r="P11" i="72"/>
  <c r="AU11" i="199"/>
  <c r="AR24" i="193"/>
  <c r="AS24" i="193"/>
  <c r="AT24" i="193"/>
  <c r="AR13" i="207"/>
  <c r="AS13" i="207" s="1"/>
  <c r="AU13" i="207" s="1"/>
  <c r="AT13" i="207"/>
  <c r="AR24" i="199"/>
  <c r="AS24" i="199" s="1"/>
  <c r="AT24" i="199"/>
  <c r="AT74" i="224"/>
  <c r="AT74" i="206"/>
  <c r="AT70" i="195"/>
  <c r="AT73" i="202"/>
  <c r="AT46" i="192"/>
  <c r="AT32" i="193"/>
  <c r="AT57" i="244"/>
  <c r="AT43" i="243"/>
  <c r="AT32" i="190"/>
  <c r="AC13" i="72"/>
  <c r="AU13" i="229"/>
  <c r="AI8" i="72"/>
  <c r="AU8" i="243"/>
  <c r="AR11" i="193"/>
  <c r="AS11" i="193"/>
  <c r="AT11" i="193"/>
  <c r="AR69" i="203"/>
  <c r="AS69" i="203" s="1"/>
  <c r="AT69" i="203"/>
  <c r="AR68" i="207"/>
  <c r="AS68" i="207" s="1"/>
  <c r="AT68" i="207"/>
  <c r="AR63" i="199"/>
  <c r="AS63" i="199" s="1"/>
  <c r="AT63" i="199"/>
  <c r="AR67" i="203"/>
  <c r="AS67" i="203" s="1"/>
  <c r="AT67" i="203"/>
  <c r="AR55" i="202"/>
  <c r="AS55" i="202"/>
  <c r="AT55" i="202"/>
  <c r="AR68" i="247"/>
  <c r="AS68" i="247" s="1"/>
  <c r="AT68" i="247"/>
  <c r="AR65" i="200"/>
  <c r="AS65" i="200"/>
  <c r="AT65" i="200"/>
  <c r="AR62" i="200"/>
  <c r="AS62" i="200" s="1"/>
  <c r="AT62" i="200"/>
  <c r="AR68" i="220"/>
  <c r="AS68" i="220"/>
  <c r="AT68" i="220"/>
  <c r="AR67" i="244"/>
  <c r="AS67" i="244" s="1"/>
  <c r="AT67" i="244"/>
  <c r="AT60" i="191"/>
  <c r="AR58" i="204"/>
  <c r="AS58" i="204" s="1"/>
  <c r="AT58" i="204"/>
  <c r="AR53" i="193"/>
  <c r="AS53" i="193" s="1"/>
  <c r="AT53" i="193"/>
  <c r="AR48" i="208"/>
  <c r="AS48" i="208" s="1"/>
  <c r="AT48" i="208"/>
  <c r="AR46" i="204"/>
  <c r="AS46" i="204" s="1"/>
  <c r="U46" i="72" s="1"/>
  <c r="AT46" i="204"/>
  <c r="AR75" i="189"/>
  <c r="AS75" i="189" s="1"/>
  <c r="AT75" i="189"/>
  <c r="AR74" i="208"/>
  <c r="AS74" i="208" s="1"/>
  <c r="AT74" i="208"/>
  <c r="AR70" i="204"/>
  <c r="AS70" i="204"/>
  <c r="AT70" i="204"/>
  <c r="AR69" i="246"/>
  <c r="AS69" i="246" s="1"/>
  <c r="AT69" i="246"/>
  <c r="AR68" i="200"/>
  <c r="AS68" i="200" s="1"/>
  <c r="AT68" i="200"/>
  <c r="AR67" i="205"/>
  <c r="AS67" i="205" s="1"/>
  <c r="AT67" i="205"/>
  <c r="AR65" i="243"/>
  <c r="AS65" i="243" s="1"/>
  <c r="AT65" i="243"/>
  <c r="AT63" i="243"/>
  <c r="AT62" i="247"/>
  <c r="AR62" i="113"/>
  <c r="AS62" i="113" s="1"/>
  <c r="AT62" i="113"/>
  <c r="AR59" i="202"/>
  <c r="AS59" i="202" s="1"/>
  <c r="AT59" i="202"/>
  <c r="AR72" i="204"/>
  <c r="AS72" i="204" s="1"/>
  <c r="AT72" i="204"/>
  <c r="AR70" i="196"/>
  <c r="AS70" i="196" s="1"/>
  <c r="AT70" i="196"/>
  <c r="AR68" i="242"/>
  <c r="AS68" i="242" s="1"/>
  <c r="AT68" i="242"/>
  <c r="AR65" i="207"/>
  <c r="AS65" i="207"/>
  <c r="AT65" i="207"/>
  <c r="AR62" i="207"/>
  <c r="AS62" i="207" s="1"/>
  <c r="AU62" i="207" s="1"/>
  <c r="AT62" i="207"/>
  <c r="AR69" i="224"/>
  <c r="AS69" i="224" s="1"/>
  <c r="AT69" i="224"/>
  <c r="AR66" i="191"/>
  <c r="AS66" i="191" s="1"/>
  <c r="AT66" i="191"/>
  <c r="AR57" i="113"/>
  <c r="AS57" i="113" s="1"/>
  <c r="F57" i="72" s="1"/>
  <c r="AT57" i="113"/>
  <c r="AR55" i="209"/>
  <c r="AS55" i="209" s="1"/>
  <c r="AT55" i="209"/>
  <c r="AR53" i="192"/>
  <c r="AS53" i="192"/>
  <c r="AT53" i="192"/>
  <c r="AR55" i="208"/>
  <c r="AS55" i="208" s="1"/>
  <c r="AT55" i="208"/>
  <c r="AR57" i="246"/>
  <c r="AS57" i="246"/>
  <c r="AT57" i="246"/>
  <c r="AR55" i="224"/>
  <c r="AS55" i="224" s="1"/>
  <c r="AA55" i="72" s="1"/>
  <c r="AT55" i="224"/>
  <c r="AR51" i="207"/>
  <c r="AS51" i="207" s="1"/>
  <c r="AT51" i="207"/>
  <c r="AR48" i="224"/>
  <c r="AS48" i="224" s="1"/>
  <c r="AT48" i="224"/>
  <c r="AR51" i="205"/>
  <c r="AS51" i="205" s="1"/>
  <c r="AT51" i="205"/>
  <c r="AR50" i="195"/>
  <c r="AS50" i="195"/>
  <c r="AT50" i="195"/>
  <c r="AR39" i="202"/>
  <c r="AS39" i="202" s="1"/>
  <c r="AU39" i="202" s="1"/>
  <c r="AT39" i="202"/>
  <c r="AR44" i="206"/>
  <c r="AS44" i="206" s="1"/>
  <c r="AT44" i="206"/>
  <c r="AT42" i="207"/>
  <c r="AR38" i="113"/>
  <c r="AS38" i="113" s="1"/>
  <c r="AT38" i="113"/>
  <c r="AR39" i="224"/>
  <c r="AS39" i="224" s="1"/>
  <c r="AT39" i="224"/>
  <c r="AR38" i="232"/>
  <c r="AS38" i="232" s="1"/>
  <c r="AT38" i="232"/>
  <c r="AR43" i="220"/>
  <c r="AS43" i="220" s="1"/>
  <c r="AT43" i="220"/>
  <c r="AR41" i="244"/>
  <c r="AS41" i="244"/>
  <c r="AT41" i="244"/>
  <c r="AR40" i="209"/>
  <c r="AS40" i="209" s="1"/>
  <c r="AT40" i="209"/>
  <c r="AR32" i="232"/>
  <c r="AS32" i="232" s="1"/>
  <c r="AT32" i="232"/>
  <c r="AR28" i="194"/>
  <c r="AS28" i="194" s="1"/>
  <c r="AT28" i="194"/>
  <c r="AF27" i="72"/>
  <c r="AU27" i="232"/>
  <c r="AR28" i="201"/>
  <c r="AS28" i="201" s="1"/>
  <c r="AT28" i="201"/>
  <c r="AR23" i="248"/>
  <c r="AS23" i="248"/>
  <c r="AT23" i="248"/>
  <c r="AR11" i="204"/>
  <c r="AS11" i="204"/>
  <c r="AT11" i="204"/>
  <c r="W74" i="72"/>
  <c r="AU74" i="206"/>
  <c r="N70" i="72"/>
  <c r="AU70" i="195"/>
  <c r="S73" i="72"/>
  <c r="AU73" i="202"/>
  <c r="J72" i="72"/>
  <c r="AU72" i="191"/>
  <c r="AK70" i="72"/>
  <c r="AU70" i="246"/>
  <c r="Y68" i="72"/>
  <c r="AU68" i="208"/>
  <c r="M66" i="72"/>
  <c r="AU66" i="194"/>
  <c r="AL62" i="72"/>
  <c r="AU62" i="248"/>
  <c r="H62" i="72"/>
  <c r="AU62" i="189"/>
  <c r="U61" i="72"/>
  <c r="AU61" i="204"/>
  <c r="AN61" i="72"/>
  <c r="AB48" i="72"/>
  <c r="AU48" i="225"/>
  <c r="K46" i="72"/>
  <c r="AU46" i="192"/>
  <c r="W43" i="72"/>
  <c r="AU43" i="206"/>
  <c r="M40" i="72"/>
  <c r="AU40" i="194"/>
  <c r="Q43" i="72"/>
  <c r="AU43" i="200"/>
  <c r="Q37" i="72"/>
  <c r="AU37" i="200"/>
  <c r="H43" i="72"/>
  <c r="AU43" i="189"/>
  <c r="Y33" i="72"/>
  <c r="AU33" i="208"/>
  <c r="AJ34" i="72"/>
  <c r="AU34" i="244"/>
  <c r="AJ33" i="72"/>
  <c r="AU33" i="244"/>
  <c r="L32" i="72"/>
  <c r="AU32" i="193"/>
  <c r="AY10" i="113"/>
  <c r="AR74" i="204"/>
  <c r="AS74" i="204" s="1"/>
  <c r="AT74" i="204"/>
  <c r="AR69" i="206"/>
  <c r="AS69" i="206"/>
  <c r="AT69" i="206"/>
  <c r="AR63" i="248"/>
  <c r="AS63" i="248"/>
  <c r="AT63" i="248"/>
  <c r="AR63" i="192"/>
  <c r="AS63" i="192" s="1"/>
  <c r="AT63" i="192"/>
  <c r="AR60" i="246"/>
  <c r="AS60" i="246" s="1"/>
  <c r="AT60" i="246"/>
  <c r="AR59" i="200"/>
  <c r="AS59" i="200"/>
  <c r="AT59" i="200"/>
  <c r="AS62" i="212"/>
  <c r="AT62" i="212" s="1"/>
  <c r="AV62" i="212" s="1"/>
  <c r="AU62" i="212"/>
  <c r="AR59" i="224"/>
  <c r="AS59" i="224" s="1"/>
  <c r="AT59" i="224"/>
  <c r="AR67" i="193"/>
  <c r="AS67" i="193" s="1"/>
  <c r="AT67" i="193"/>
  <c r="AR66" i="193"/>
  <c r="AS66" i="193" s="1"/>
  <c r="AT66" i="193"/>
  <c r="AR53" i="244"/>
  <c r="AS53" i="244" s="1"/>
  <c r="AT53" i="244"/>
  <c r="AR58" i="243"/>
  <c r="AS58" i="243" s="1"/>
  <c r="AT58" i="243"/>
  <c r="AR57" i="209"/>
  <c r="AS57" i="209"/>
  <c r="AT57" i="209"/>
  <c r="AR55" i="242"/>
  <c r="AS55" i="242"/>
  <c r="AT55" i="242"/>
  <c r="AR51" i="199"/>
  <c r="AS51" i="199" s="1"/>
  <c r="AT51" i="199"/>
  <c r="AR48" i="189"/>
  <c r="AS48" i="189" s="1"/>
  <c r="AT48" i="189"/>
  <c r="AR46" i="207"/>
  <c r="AS46" i="207" s="1"/>
  <c r="AU46" i="207" s="1"/>
  <c r="AT46" i="207"/>
  <c r="AR48" i="206"/>
  <c r="AS48" i="206" s="1"/>
  <c r="W48" i="72" s="1"/>
  <c r="AT48" i="206"/>
  <c r="AR50" i="220"/>
  <c r="AS50" i="220" s="1"/>
  <c r="AT50" i="220"/>
  <c r="AR41" i="195"/>
  <c r="AS41" i="195" s="1"/>
  <c r="AT41" i="195"/>
  <c r="AR38" i="246"/>
  <c r="AS38" i="246" s="1"/>
  <c r="AT38" i="246"/>
  <c r="AR39" i="195"/>
  <c r="AS39" i="195" s="1"/>
  <c r="AT39" i="195"/>
  <c r="AR40" i="205"/>
  <c r="AS40" i="205" s="1"/>
  <c r="AT40" i="205"/>
  <c r="AR34" i="191"/>
  <c r="AS34" i="191" s="1"/>
  <c r="AT34" i="191"/>
  <c r="AR32" i="225"/>
  <c r="AS32" i="225"/>
  <c r="AT32" i="225"/>
  <c r="AR28" i="220"/>
  <c r="AS28" i="220" s="1"/>
  <c r="AT28" i="220"/>
  <c r="AR25" i="204"/>
  <c r="AS25" i="204"/>
  <c r="AT25" i="204"/>
  <c r="AR19" i="248"/>
  <c r="AS19" i="248" s="1"/>
  <c r="AT19" i="248"/>
  <c r="Q10" i="72"/>
  <c r="AU10" i="200"/>
  <c r="AL72" i="72"/>
  <c r="AU72" i="248"/>
  <c r="H72" i="72"/>
  <c r="AU72" i="189"/>
  <c r="W70" i="72"/>
  <c r="AU70" i="206"/>
  <c r="Z69" i="72"/>
  <c r="AU69" i="209"/>
  <c r="AH67" i="72"/>
  <c r="AU67" i="242"/>
  <c r="S66" i="72"/>
  <c r="AU66" i="202"/>
  <c r="X61" i="72"/>
  <c r="AU61" i="207"/>
  <c r="N59" i="72"/>
  <c r="AU59" i="195"/>
  <c r="AL46" i="72"/>
  <c r="AU46" i="248"/>
  <c r="L49" i="72"/>
  <c r="AU49" i="193"/>
  <c r="AU48" i="195"/>
  <c r="V46" i="72"/>
  <c r="AU46" i="205"/>
  <c r="U40" i="72"/>
  <c r="AU40" i="204"/>
  <c r="H39" i="72"/>
  <c r="AU39" i="189"/>
  <c r="AR33" i="206"/>
  <c r="AS33" i="206" s="1"/>
  <c r="AT33" i="206"/>
  <c r="M33" i="72"/>
  <c r="AU33" i="194"/>
  <c r="T28" i="72"/>
  <c r="AU28" i="203"/>
  <c r="AA28" i="72"/>
  <c r="AU28" i="224"/>
  <c r="K11" i="72"/>
  <c r="AU11" i="192"/>
  <c r="AR55" i="113"/>
  <c r="AS55" i="113" s="1"/>
  <c r="AT55" i="113"/>
  <c r="AR53" i="224"/>
  <c r="AS53" i="224" s="1"/>
  <c r="AT53" i="224"/>
  <c r="AR47" i="205"/>
  <c r="AS47" i="205" s="1"/>
  <c r="AU47" i="205" s="1"/>
  <c r="AT47" i="205"/>
  <c r="AR43" i="246"/>
  <c r="AS43" i="246" s="1"/>
  <c r="AT43" i="246"/>
  <c r="AR40" i="207"/>
  <c r="AS40" i="207" s="1"/>
  <c r="AT40" i="207"/>
  <c r="AR37" i="247"/>
  <c r="AS37" i="247" s="1"/>
  <c r="AT37" i="247"/>
  <c r="AR43" i="208"/>
  <c r="AS43" i="208"/>
  <c r="AT43" i="208"/>
  <c r="AR40" i="199"/>
  <c r="AS40" i="199" s="1"/>
  <c r="P40" i="72" s="1"/>
  <c r="AT40" i="199"/>
  <c r="AR43" i="242"/>
  <c r="AS43" i="242" s="1"/>
  <c r="AT43" i="242"/>
  <c r="AR38" i="248"/>
  <c r="AS38" i="248"/>
  <c r="AT38" i="248"/>
  <c r="AR38" i="220"/>
  <c r="AS38" i="220" s="1"/>
  <c r="AT38" i="220"/>
  <c r="AR34" i="196"/>
  <c r="AS34" i="196" s="1"/>
  <c r="AT34" i="196"/>
  <c r="AR20" i="224"/>
  <c r="AS20" i="224" s="1"/>
  <c r="G33" i="72"/>
  <c r="AU33" i="220"/>
  <c r="AM32" i="72"/>
  <c r="AU32" i="247"/>
  <c r="P32" i="72"/>
  <c r="AU32" i="199"/>
  <c r="AA73" i="72"/>
  <c r="AU73" i="224"/>
  <c r="N69" i="72"/>
  <c r="AU69" i="195"/>
  <c r="I58" i="72"/>
  <c r="AU58" i="190"/>
  <c r="R53" i="72"/>
  <c r="AU53" i="201"/>
  <c r="J48" i="72"/>
  <c r="AU48" i="191"/>
  <c r="AO46" i="72"/>
  <c r="AV46" i="212"/>
  <c r="AI39" i="72"/>
  <c r="AU39" i="243"/>
  <c r="AR73" i="206"/>
  <c r="AS73" i="206" s="1"/>
  <c r="AT73" i="206"/>
  <c r="AR68" i="244"/>
  <c r="AS68" i="244"/>
  <c r="AT68" i="244"/>
  <c r="AR68" i="192"/>
  <c r="AS68" i="192" s="1"/>
  <c r="AT68" i="192"/>
  <c r="AR66" i="206"/>
  <c r="AS66" i="206" s="1"/>
  <c r="AT66" i="206"/>
  <c r="AR65" i="202"/>
  <c r="AS65" i="202" s="1"/>
  <c r="AT65" i="202"/>
  <c r="AR62" i="244"/>
  <c r="AS62" i="244" s="1"/>
  <c r="AT62" i="244"/>
  <c r="AR59" i="194"/>
  <c r="AS59" i="194"/>
  <c r="AT59" i="194"/>
  <c r="AR72" i="242"/>
  <c r="AS72" i="242" s="1"/>
  <c r="AT72" i="242"/>
  <c r="AR69" i="189"/>
  <c r="AS69" i="189" s="1"/>
  <c r="AT69" i="189"/>
  <c r="AR68" i="193"/>
  <c r="AS68" i="193"/>
  <c r="AT68" i="193"/>
  <c r="AR63" i="246"/>
  <c r="AS63" i="246" s="1"/>
  <c r="AT63" i="246"/>
  <c r="AR59" i="204"/>
  <c r="AS59" i="204" s="1"/>
  <c r="AT59" i="204"/>
  <c r="AR69" i="207"/>
  <c r="AS69" i="207" s="1"/>
  <c r="AT69" i="207"/>
  <c r="AR67" i="247"/>
  <c r="AS67" i="247" s="1"/>
  <c r="AT67" i="247"/>
  <c r="AR65" i="247"/>
  <c r="AS65" i="247" s="1"/>
  <c r="AT65" i="247"/>
  <c r="AR60" i="189"/>
  <c r="AS60" i="189" s="1"/>
  <c r="AT60" i="189"/>
  <c r="AR53" i="209"/>
  <c r="AS53" i="209" s="1"/>
  <c r="AT53" i="209"/>
  <c r="AR58" i="200"/>
  <c r="AS58" i="200" s="1"/>
  <c r="AT58" i="200"/>
  <c r="AR57" i="202"/>
  <c r="AS57" i="202" s="1"/>
  <c r="AT57" i="202"/>
  <c r="AR53" i="208"/>
  <c r="AS53" i="208" s="1"/>
  <c r="AT53" i="208"/>
  <c r="AR55" i="243"/>
  <c r="AS55" i="243" s="1"/>
  <c r="AT55" i="243"/>
  <c r="AR45" i="194"/>
  <c r="AS45" i="194" s="1"/>
  <c r="AT45" i="194"/>
  <c r="AR51" i="196"/>
  <c r="AS51" i="196"/>
  <c r="AT51" i="196"/>
  <c r="AR48" i="193"/>
  <c r="AS48" i="193" s="1"/>
  <c r="AT48" i="193"/>
  <c r="AR49" i="224"/>
  <c r="AS49" i="224" s="1"/>
  <c r="AT49" i="224"/>
  <c r="AR48" i="190"/>
  <c r="AS48" i="190" s="1"/>
  <c r="AT48" i="190"/>
  <c r="AR40" i="208"/>
  <c r="AS40" i="208" s="1"/>
  <c r="AT40" i="208"/>
  <c r="AR41" i="220"/>
  <c r="AS41" i="220" s="1"/>
  <c r="AT41" i="220"/>
  <c r="AR37" i="209"/>
  <c r="AS37" i="209" s="1"/>
  <c r="AT37" i="209"/>
  <c r="AR39" i="220"/>
  <c r="AS39" i="220"/>
  <c r="AT39" i="220"/>
  <c r="AR42" i="244"/>
  <c r="AS42" i="244" s="1"/>
  <c r="AT42" i="244"/>
  <c r="AR39" i="206"/>
  <c r="AS39" i="206" s="1"/>
  <c r="AT39" i="206"/>
  <c r="AR34" i="232"/>
  <c r="AS34" i="232"/>
  <c r="AT34" i="232"/>
  <c r="AR20" i="194"/>
  <c r="AS20" i="194" s="1"/>
  <c r="AT20" i="194"/>
  <c r="AJ58" i="72"/>
  <c r="AU58" i="244"/>
  <c r="J58" i="72"/>
  <c r="AU58" i="191"/>
  <c r="Z56" i="72"/>
  <c r="AU56" i="209"/>
  <c r="W46" i="72"/>
  <c r="AU46" i="206"/>
  <c r="AR38" i="207"/>
  <c r="AS38" i="207" s="1"/>
  <c r="AT38" i="207"/>
  <c r="O38" i="72"/>
  <c r="AU38" i="196"/>
  <c r="X43" i="72"/>
  <c r="AU43" i="207"/>
  <c r="I39" i="72"/>
  <c r="AU39" i="190"/>
  <c r="AL34" i="72"/>
  <c r="AU34" i="248"/>
  <c r="AB33" i="72"/>
  <c r="AU33" i="225"/>
  <c r="X32" i="72"/>
  <c r="AU32" i="207"/>
  <c r="V9" i="72"/>
  <c r="AU9" i="205"/>
  <c r="AF10" i="72"/>
  <c r="AU10" i="232"/>
  <c r="AR74" i="243"/>
  <c r="AS74" i="243" s="1"/>
  <c r="AT74" i="243"/>
  <c r="AR70" i="244"/>
  <c r="AS70" i="244"/>
  <c r="AT70" i="244"/>
  <c r="AR59" i="203"/>
  <c r="AS59" i="203" s="1"/>
  <c r="AT59" i="203"/>
  <c r="AR56" i="243"/>
  <c r="AS56" i="243" s="1"/>
  <c r="AT56" i="243"/>
  <c r="AT75" i="190"/>
  <c r="AR75" i="190"/>
  <c r="AS75" i="190" s="1"/>
  <c r="AR58" i="195"/>
  <c r="AS58" i="195" s="1"/>
  <c r="AT58" i="195"/>
  <c r="AR49" i="246"/>
  <c r="AS49" i="246" s="1"/>
  <c r="AT49" i="246"/>
  <c r="AR39" i="192"/>
  <c r="AS39" i="192"/>
  <c r="AT39" i="192"/>
  <c r="AR37" i="205"/>
  <c r="AS37" i="205" s="1"/>
  <c r="AT37" i="205"/>
  <c r="AR32" i="244"/>
  <c r="AS32" i="244" s="1"/>
  <c r="AT32" i="244"/>
  <c r="AR34" i="203"/>
  <c r="AS34" i="203"/>
  <c r="AT34" i="203"/>
  <c r="AR32" i="195"/>
  <c r="AS32" i="195" s="1"/>
  <c r="AT32" i="195"/>
  <c r="AR28" i="205"/>
  <c r="AS28" i="205" s="1"/>
  <c r="AT28" i="205"/>
  <c r="AR23" i="224"/>
  <c r="AS23" i="224"/>
  <c r="AT23" i="224"/>
  <c r="AR25" i="203"/>
  <c r="AS25" i="203" s="1"/>
  <c r="AT25" i="203"/>
  <c r="AR19" i="244"/>
  <c r="AS19" i="244" s="1"/>
  <c r="AT19" i="244"/>
  <c r="AR22" i="220"/>
  <c r="AS22" i="220"/>
  <c r="AT22" i="220"/>
  <c r="AR20" i="220"/>
  <c r="AS20" i="220" s="1"/>
  <c r="AT20" i="220"/>
  <c r="AR17" i="199"/>
  <c r="AS17" i="199"/>
  <c r="AT17" i="199"/>
  <c r="AY10" i="193"/>
  <c r="AP10" i="113"/>
  <c r="AY9" i="205"/>
  <c r="AI72" i="72"/>
  <c r="AU72" i="243"/>
  <c r="T70" i="72"/>
  <c r="AU70" i="203"/>
  <c r="AL68" i="72"/>
  <c r="AU68" i="248"/>
  <c r="Q66" i="72"/>
  <c r="AU66" i="200"/>
  <c r="Y65" i="72"/>
  <c r="AU65" i="208"/>
  <c r="AL59" i="72"/>
  <c r="AU59" i="248"/>
  <c r="N72" i="72"/>
  <c r="AU72" i="195"/>
  <c r="AM57" i="72"/>
  <c r="AU57" i="247"/>
  <c r="AM56" i="72"/>
  <c r="AU56" i="247"/>
  <c r="G56" i="72"/>
  <c r="AU56" i="220"/>
  <c r="I50" i="72"/>
  <c r="AU50" i="190"/>
  <c r="AL48" i="72"/>
  <c r="AU48" i="248"/>
  <c r="V48" i="72"/>
  <c r="AU48" i="205"/>
  <c r="H41" i="72"/>
  <c r="AU41" i="189"/>
  <c r="Q40" i="72"/>
  <c r="AU40" i="200"/>
  <c r="F39" i="72"/>
  <c r="AU39" i="113"/>
  <c r="W37" i="72"/>
  <c r="AU37" i="206"/>
  <c r="AB43" i="72"/>
  <c r="AU43" i="225"/>
  <c r="AM38" i="72"/>
  <c r="AU38" i="247"/>
  <c r="AR27" i="190"/>
  <c r="AS27" i="190" s="1"/>
  <c r="AT27" i="190"/>
  <c r="AT74" i="191"/>
  <c r="AR74" i="191"/>
  <c r="AS74" i="191" s="1"/>
  <c r="AR68" i="209"/>
  <c r="AS68" i="209" s="1"/>
  <c r="AT68" i="209"/>
  <c r="AR67" i="243"/>
  <c r="AS67" i="243"/>
  <c r="AT67" i="243"/>
  <c r="AR64" i="194"/>
  <c r="AS64" i="194" s="1"/>
  <c r="AT64" i="194"/>
  <c r="AR63" i="202"/>
  <c r="AS63" i="202"/>
  <c r="AT63" i="202"/>
  <c r="AR61" i="243"/>
  <c r="AS61" i="243" s="1"/>
  <c r="AT61" i="243"/>
  <c r="AR59" i="247"/>
  <c r="AS59" i="247" s="1"/>
  <c r="AT59" i="247"/>
  <c r="AR72" i="207"/>
  <c r="AS72" i="207" s="1"/>
  <c r="AT72" i="207"/>
  <c r="AR70" i="113"/>
  <c r="AS70" i="113" s="1"/>
  <c r="AT70" i="113"/>
  <c r="AR63" i="207"/>
  <c r="AS63" i="207" s="1"/>
  <c r="AT63" i="207"/>
  <c r="AR62" i="199"/>
  <c r="AS62" i="199" s="1"/>
  <c r="AT62" i="199"/>
  <c r="AR69" i="220"/>
  <c r="AS69" i="220" s="1"/>
  <c r="AT69" i="220"/>
  <c r="AR65" i="203"/>
  <c r="AS65" i="203"/>
  <c r="AT65" i="203"/>
  <c r="AR61" i="192"/>
  <c r="AS61" i="192" s="1"/>
  <c r="AT61" i="192"/>
  <c r="AR58" i="113"/>
  <c r="AS58" i="113" s="1"/>
  <c r="AT58" i="113"/>
  <c r="AR55" i="194"/>
  <c r="AS55" i="194" s="1"/>
  <c r="AT55" i="194"/>
  <c r="AR54" i="194"/>
  <c r="AS54" i="194"/>
  <c r="AT54" i="194"/>
  <c r="AR56" i="224"/>
  <c r="AS56" i="224" s="1"/>
  <c r="AT56" i="224"/>
  <c r="AR55" i="191"/>
  <c r="AS55" i="191" s="1"/>
  <c r="AT55" i="191"/>
  <c r="AR53" i="207"/>
  <c r="AS53" i="207" s="1"/>
  <c r="AT53" i="207"/>
  <c r="AS58" i="212"/>
  <c r="AT58" i="212" s="1"/>
  <c r="AU58" i="212"/>
  <c r="AR50" i="242"/>
  <c r="AS50" i="242" s="1"/>
  <c r="AT50" i="242"/>
  <c r="AR44" i="248"/>
  <c r="AS44" i="248"/>
  <c r="AT44" i="248"/>
  <c r="AR51" i="192"/>
  <c r="AS51" i="192" s="1"/>
  <c r="AT51" i="192"/>
  <c r="AR46" i="239"/>
  <c r="AS46" i="239" s="1"/>
  <c r="AT46" i="239"/>
  <c r="AR49" i="202"/>
  <c r="AS49" i="202" s="1"/>
  <c r="AT49" i="202"/>
  <c r="AT46" i="200"/>
  <c r="AR41" i="242"/>
  <c r="AS41" i="242" s="1"/>
  <c r="AT41" i="242"/>
  <c r="AR39" i="248"/>
  <c r="AS39" i="248" s="1"/>
  <c r="AT39" i="248"/>
  <c r="AR44" i="205"/>
  <c r="AS44" i="205" s="1"/>
  <c r="AT44" i="205"/>
  <c r="AR41" i="206"/>
  <c r="AS41" i="206"/>
  <c r="AT41" i="206"/>
  <c r="AR43" i="224"/>
  <c r="AS43" i="224" s="1"/>
  <c r="AT43" i="224"/>
  <c r="AR38" i="204"/>
  <c r="AS38" i="204"/>
  <c r="AT38" i="204"/>
  <c r="AR34" i="247"/>
  <c r="AS34" i="247" s="1"/>
  <c r="AT34" i="247"/>
  <c r="AR35" i="224"/>
  <c r="AS35" i="224"/>
  <c r="AT35" i="224"/>
  <c r="AR34" i="190"/>
  <c r="AS34" i="190" s="1"/>
  <c r="AT34" i="190"/>
  <c r="AR33" i="232"/>
  <c r="AS33" i="232" s="1"/>
  <c r="AF33" i="72" s="1"/>
  <c r="AT33" i="232"/>
  <c r="AR23" i="113"/>
  <c r="AS23" i="113" s="1"/>
  <c r="AT23" i="113"/>
  <c r="AR20" i="190"/>
  <c r="AS20" i="190" s="1"/>
  <c r="AT20" i="190"/>
  <c r="AR19" i="232"/>
  <c r="AS19" i="232"/>
  <c r="AT19" i="232"/>
  <c r="AR16" i="246"/>
  <c r="AS16" i="246" s="1"/>
  <c r="AT16" i="246"/>
  <c r="AY8" i="224"/>
  <c r="AR10" i="193"/>
  <c r="AT10" i="193"/>
  <c r="AR74" i="201"/>
  <c r="AS74" i="201" s="1"/>
  <c r="AU74" i="201" s="1"/>
  <c r="AT74" i="201"/>
  <c r="AU74" i="220"/>
  <c r="G74" i="72"/>
  <c r="S69" i="72"/>
  <c r="AU69" i="202"/>
  <c r="K69" i="72"/>
  <c r="AU69" i="192"/>
  <c r="J68" i="72"/>
  <c r="AU68" i="191"/>
  <c r="F67" i="72"/>
  <c r="AU67" i="113"/>
  <c r="AH65" i="72"/>
  <c r="AU65" i="242"/>
  <c r="AI62" i="72"/>
  <c r="AU62" i="243"/>
  <c r="AO60" i="72"/>
  <c r="AV60" i="212"/>
  <c r="R65" i="72"/>
  <c r="AU65" i="201"/>
  <c r="P49" i="72"/>
  <c r="AU49" i="199"/>
  <c r="AH48" i="72"/>
  <c r="AU48" i="242"/>
  <c r="R48" i="72"/>
  <c r="AU48" i="201"/>
  <c r="AL49" i="72"/>
  <c r="AU49" i="248"/>
  <c r="I49" i="72"/>
  <c r="AU49" i="190"/>
  <c r="AR47" i="200"/>
  <c r="AS47" i="200" s="1"/>
  <c r="H37" i="72"/>
  <c r="AU37" i="189"/>
  <c r="O43" i="72"/>
  <c r="AU43" i="196"/>
  <c r="L28" i="72"/>
  <c r="AU28" i="193"/>
  <c r="AJ25" i="72"/>
  <c r="AU25" i="244"/>
  <c r="AK24" i="72"/>
  <c r="AU24" i="246"/>
  <c r="AR59" i="196"/>
  <c r="AS59" i="196"/>
  <c r="AT59" i="196"/>
  <c r="AR70" i="192"/>
  <c r="AS70" i="192" s="1"/>
  <c r="AU70" i="192" s="1"/>
  <c r="AT70" i="192"/>
  <c r="AR69" i="204"/>
  <c r="AS69" i="204" s="1"/>
  <c r="AT69" i="204"/>
  <c r="AA74" i="72"/>
  <c r="AU74" i="224"/>
  <c r="AR70" i="193"/>
  <c r="AS70" i="193" s="1"/>
  <c r="AT70" i="193"/>
  <c r="AR68" i="113"/>
  <c r="AS68" i="113" s="1"/>
  <c r="AT68" i="113"/>
  <c r="AR64" i="196"/>
  <c r="AS64" i="196"/>
  <c r="AT64" i="196"/>
  <c r="AR73" i="189"/>
  <c r="AS73" i="189" s="1"/>
  <c r="AT73" i="189"/>
  <c r="AR72" i="246"/>
  <c r="AS72" i="246" s="1"/>
  <c r="AT72" i="246"/>
  <c r="AR69" i="199"/>
  <c r="AS69" i="199" s="1"/>
  <c r="AU69" i="199" s="1"/>
  <c r="AT69" i="199"/>
  <c r="AR61" i="113"/>
  <c r="AS61" i="113" s="1"/>
  <c r="AT61" i="113"/>
  <c r="AR56" i="113"/>
  <c r="AS56" i="113"/>
  <c r="AT56" i="113"/>
  <c r="AR55" i="199"/>
  <c r="AS55" i="199" s="1"/>
  <c r="AT55" i="199"/>
  <c r="AR51" i="195"/>
  <c r="AS51" i="195"/>
  <c r="AT51" i="195"/>
  <c r="AR51" i="247"/>
  <c r="AS51" i="247" s="1"/>
  <c r="AT51" i="247"/>
  <c r="AR37" i="246"/>
  <c r="AS37" i="246" s="1"/>
  <c r="AT37" i="246"/>
  <c r="AR39" i="232"/>
  <c r="AS39" i="232" s="1"/>
  <c r="AT39" i="232"/>
  <c r="AR67" i="248"/>
  <c r="AS67" i="248" s="1"/>
  <c r="AT67" i="248"/>
  <c r="AR64" i="192"/>
  <c r="AS64" i="192" s="1"/>
  <c r="AT64" i="192"/>
  <c r="AR62" i="194"/>
  <c r="AS62" i="194" s="1"/>
  <c r="AT62" i="194"/>
  <c r="AR59" i="209"/>
  <c r="AS59" i="209" s="1"/>
  <c r="AU59" i="209" s="1"/>
  <c r="AT59" i="209"/>
  <c r="AR66" i="190"/>
  <c r="AS66" i="190" s="1"/>
  <c r="AT66" i="190"/>
  <c r="AR72" i="224"/>
  <c r="AS72" i="224"/>
  <c r="AT72" i="224"/>
  <c r="AR67" i="246"/>
  <c r="AS67" i="246" s="1"/>
  <c r="AT67" i="246"/>
  <c r="AR61" i="203"/>
  <c r="AS61" i="203" s="1"/>
  <c r="AT61" i="203"/>
  <c r="AR69" i="193"/>
  <c r="AS69" i="193" s="1"/>
  <c r="AT69" i="193"/>
  <c r="AR66" i="246"/>
  <c r="AS66" i="246" s="1"/>
  <c r="AT66" i="246"/>
  <c r="AR61" i="205"/>
  <c r="AS61" i="205" s="1"/>
  <c r="AT61" i="205"/>
  <c r="AR57" i="225"/>
  <c r="AS57" i="225" s="1"/>
  <c r="AT57" i="225"/>
  <c r="AR58" i="193"/>
  <c r="AS58" i="193" s="1"/>
  <c r="AT58" i="193"/>
  <c r="AR55" i="244"/>
  <c r="AS55" i="244" s="1"/>
  <c r="AT55" i="244"/>
  <c r="AR58" i="192"/>
  <c r="AS58" i="192" s="1"/>
  <c r="AT58" i="192"/>
  <c r="AR53" i="246"/>
  <c r="AS53" i="246" s="1"/>
  <c r="AT53" i="246"/>
  <c r="AR51" i="242"/>
  <c r="AS51" i="242"/>
  <c r="AT51" i="242"/>
  <c r="AR48" i="113"/>
  <c r="AS48" i="113" s="1"/>
  <c r="F48" i="72" s="1"/>
  <c r="AT48" i="113"/>
  <c r="AR45" i="239"/>
  <c r="AS45" i="239" s="1"/>
  <c r="AT45" i="239"/>
  <c r="AR49" i="220"/>
  <c r="AS49" i="220"/>
  <c r="AT49" i="220"/>
  <c r="AR51" i="225"/>
  <c r="AS51" i="225" s="1"/>
  <c r="AT51" i="225"/>
  <c r="AR50" i="201"/>
  <c r="AS50" i="201" s="1"/>
  <c r="AT50" i="201"/>
  <c r="AR48" i="203"/>
  <c r="AS48" i="203" s="1"/>
  <c r="AT48" i="203"/>
  <c r="AR39" i="244"/>
  <c r="AS39" i="244" s="1"/>
  <c r="AT39" i="244"/>
  <c r="AR43" i="113"/>
  <c r="AS43" i="113" s="1"/>
  <c r="AT43" i="113"/>
  <c r="AR38" i="205"/>
  <c r="AS38" i="205" s="1"/>
  <c r="AT38" i="205"/>
  <c r="AR40" i="232"/>
  <c r="AS40" i="232" s="1"/>
  <c r="AT40" i="232"/>
  <c r="AR43" i="195"/>
  <c r="AS43" i="195"/>
  <c r="AT43" i="195"/>
  <c r="AR41" i="192"/>
  <c r="AS41" i="192" s="1"/>
  <c r="K41" i="72" s="1"/>
  <c r="AT41" i="192"/>
  <c r="AR38" i="201"/>
  <c r="AS38" i="201" s="1"/>
  <c r="AT38" i="201"/>
  <c r="AR35" i="189"/>
  <c r="AS35" i="189" s="1"/>
  <c r="AT35" i="189"/>
  <c r="AR32" i="202"/>
  <c r="AS32" i="202" s="1"/>
  <c r="AT32" i="202"/>
  <c r="AR35" i="201"/>
  <c r="AS35" i="201" s="1"/>
  <c r="AT35" i="201"/>
  <c r="AR32" i="220"/>
  <c r="AS32" i="220" s="1"/>
  <c r="AT32" i="220"/>
  <c r="AR28" i="200"/>
  <c r="AS28" i="200"/>
  <c r="AT28" i="200"/>
  <c r="AR21" i="194"/>
  <c r="AS21" i="194" s="1"/>
  <c r="AT21" i="194"/>
  <c r="AR21" i="244"/>
  <c r="AS21" i="244"/>
  <c r="AT21" i="244"/>
  <c r="AR13" i="200"/>
  <c r="AS13" i="200" s="1"/>
  <c r="AT13" i="200"/>
  <c r="AR11" i="195"/>
  <c r="AS11" i="195"/>
  <c r="AT11" i="195"/>
  <c r="AR8" i="207"/>
  <c r="AS8" i="207" s="1"/>
  <c r="AT8" i="207"/>
  <c r="S33" i="72"/>
  <c r="AU33" i="202"/>
  <c r="AI32" i="72"/>
  <c r="AU32" i="243"/>
  <c r="F34" i="72"/>
  <c r="AU34" i="113"/>
  <c r="Z23" i="72"/>
  <c r="AU23" i="209"/>
  <c r="P23" i="72"/>
  <c r="AU23" i="199"/>
  <c r="O25" i="72"/>
  <c r="AU25" i="196"/>
  <c r="AH11" i="72"/>
  <c r="AU11" i="242"/>
  <c r="AA8" i="72"/>
  <c r="AU8" i="224"/>
  <c r="R67" i="72"/>
  <c r="AU67" i="201"/>
  <c r="I72" i="72"/>
  <c r="AU72" i="190"/>
  <c r="AB55" i="72"/>
  <c r="AU55" i="225"/>
  <c r="J46" i="72"/>
  <c r="AU46" i="191"/>
  <c r="AB49" i="72"/>
  <c r="AU49" i="225"/>
  <c r="P48" i="72"/>
  <c r="AU48" i="199"/>
  <c r="T46" i="72"/>
  <c r="AU46" i="203"/>
  <c r="AH40" i="72"/>
  <c r="AU40" i="242"/>
  <c r="AH28" i="72"/>
  <c r="AU28" i="242"/>
  <c r="Q25" i="72"/>
  <c r="AU25" i="200"/>
  <c r="J22" i="72"/>
  <c r="AU22" i="191"/>
  <c r="AT74" i="209"/>
  <c r="AR74" i="209"/>
  <c r="AS74" i="209" s="1"/>
  <c r="AR74" i="242"/>
  <c r="AS74" i="242"/>
  <c r="AT74" i="242"/>
  <c r="AR72" i="209"/>
  <c r="AS72" i="209" s="1"/>
  <c r="AT72" i="209"/>
  <c r="AR71" i="243"/>
  <c r="AS71" i="243" s="1"/>
  <c r="AT71" i="243"/>
  <c r="AR70" i="220"/>
  <c r="AS70" i="220" s="1"/>
  <c r="AT70" i="220"/>
  <c r="AR61" i="191"/>
  <c r="AS61" i="191" s="1"/>
  <c r="AU61" i="191" s="1"/>
  <c r="AT61" i="191"/>
  <c r="AS72" i="220"/>
  <c r="AR69" i="248"/>
  <c r="AS69" i="248" s="1"/>
  <c r="AR68" i="204"/>
  <c r="AS68" i="204"/>
  <c r="AU68" i="204" s="1"/>
  <c r="AT68" i="204"/>
  <c r="AR68" i="246"/>
  <c r="AS68" i="246" s="1"/>
  <c r="AT68" i="246"/>
  <c r="AR67" i="199"/>
  <c r="AS67" i="199" s="1"/>
  <c r="AU67" i="199" s="1"/>
  <c r="AT67" i="199"/>
  <c r="AR66" i="199"/>
  <c r="AS66" i="199" s="1"/>
  <c r="AT66" i="199"/>
  <c r="AR61" i="209"/>
  <c r="AS61" i="209"/>
  <c r="AT61" i="209"/>
  <c r="AR57" i="248"/>
  <c r="AS57" i="248" s="1"/>
  <c r="AT57" i="248"/>
  <c r="AR57" i="192"/>
  <c r="AS57" i="192" s="1"/>
  <c r="AT57" i="192"/>
  <c r="AR53" i="194"/>
  <c r="AS53" i="194" s="1"/>
  <c r="AU53" i="194" s="1"/>
  <c r="AT53" i="194"/>
  <c r="AR53" i="189"/>
  <c r="AS53" i="189" s="1"/>
  <c r="AU53" i="189" s="1"/>
  <c r="AT53" i="189"/>
  <c r="AR51" i="204"/>
  <c r="AS51" i="204" s="1"/>
  <c r="AT51" i="204"/>
  <c r="AR46" i="189"/>
  <c r="AS46" i="189"/>
  <c r="AT46" i="189"/>
  <c r="AR44" i="209"/>
  <c r="AS44" i="209" s="1"/>
  <c r="AT44" i="209"/>
  <c r="AR50" i="244"/>
  <c r="AS50" i="244" s="1"/>
  <c r="AT50" i="244"/>
  <c r="AR49" i="239"/>
  <c r="AS49" i="239" s="1"/>
  <c r="AT49" i="239"/>
  <c r="AR46" i="194"/>
  <c r="AS46" i="194" s="1"/>
  <c r="AT46" i="194"/>
  <c r="AR41" i="201"/>
  <c r="AS41" i="201" s="1"/>
  <c r="AT41" i="201"/>
  <c r="AR39" i="208"/>
  <c r="AS39" i="208" s="1"/>
  <c r="AT39" i="208"/>
  <c r="AR39" i="201"/>
  <c r="AS39" i="201"/>
  <c r="AU39" i="201" s="1"/>
  <c r="AT39" i="201"/>
  <c r="AR43" i="204"/>
  <c r="AS43" i="204" s="1"/>
  <c r="AT43" i="204"/>
  <c r="AR33" i="113"/>
  <c r="AS33" i="113" s="1"/>
  <c r="AT33" i="113"/>
  <c r="AR34" i="200"/>
  <c r="AS34" i="200" s="1"/>
  <c r="AT34" i="200"/>
  <c r="AR32" i="224"/>
  <c r="AS32" i="224" s="1"/>
  <c r="AT32" i="224"/>
  <c r="AR26" i="200"/>
  <c r="AS26" i="200" s="1"/>
  <c r="AT26" i="200"/>
  <c r="X21" i="72"/>
  <c r="AU21" i="207"/>
  <c r="AR17" i="232"/>
  <c r="AS17" i="232" s="1"/>
  <c r="AT17" i="232"/>
  <c r="AR16" i="113"/>
  <c r="AS16" i="113" s="1"/>
  <c r="AT16" i="113"/>
  <c r="AR13" i="224"/>
  <c r="AS13" i="224" s="1"/>
  <c r="AT13" i="224"/>
  <c r="M19" i="72"/>
  <c r="AU19" i="194"/>
  <c r="AR74" i="193"/>
  <c r="AS74" i="193" s="1"/>
  <c r="AU74" i="193" s="1"/>
  <c r="AT74" i="193"/>
  <c r="AJ57" i="72"/>
  <c r="AU57" i="244"/>
  <c r="AA50" i="72"/>
  <c r="AU50" i="224"/>
  <c r="AL50" i="72"/>
  <c r="AU50" i="248"/>
  <c r="O40" i="72"/>
  <c r="AU40" i="196"/>
  <c r="AJ37" i="72"/>
  <c r="AU37" i="244"/>
  <c r="AI43" i="72"/>
  <c r="AU43" i="243"/>
  <c r="F35" i="72"/>
  <c r="AU35" i="113"/>
  <c r="I32" i="72"/>
  <c r="AU32" i="190"/>
  <c r="X35" i="72"/>
  <c r="AU35" i="207"/>
  <c r="AM35" i="72"/>
  <c r="AU35" i="247"/>
  <c r="AD8" i="217"/>
  <c r="AF8" i="217"/>
  <c r="AF76" i="217"/>
  <c r="AB76" i="217"/>
  <c r="AF8" i="214"/>
  <c r="AF76" i="214"/>
  <c r="AD8" i="214"/>
  <c r="AB76" i="214"/>
  <c r="AB8" i="213"/>
  <c r="Z76" i="213"/>
  <c r="Z83" i="213"/>
  <c r="Z8" i="221"/>
  <c r="AF8" i="215"/>
  <c r="AF76" i="215"/>
  <c r="AD8" i="215"/>
  <c r="AB76" i="215"/>
  <c r="AB8" i="219"/>
  <c r="Z76" i="219"/>
  <c r="Z83" i="219"/>
  <c r="Z13" i="221"/>
  <c r="Z14" i="221"/>
  <c r="AF8" i="216"/>
  <c r="AF76" i="216"/>
  <c r="AD8" i="216"/>
  <c r="AB76" i="216"/>
  <c r="AF8" i="180"/>
  <c r="AD8" i="180"/>
  <c r="AB76" i="180"/>
  <c r="AX30" i="224"/>
  <c r="AY30" i="224"/>
  <c r="BN30" i="72" s="1"/>
  <c r="AN30" i="224"/>
  <c r="AP30" i="224" s="1"/>
  <c r="AX64" i="189"/>
  <c r="AY64" i="189"/>
  <c r="AU64" i="72" s="1"/>
  <c r="AN64" i="189"/>
  <c r="AP64" i="189" s="1"/>
  <c r="AN57" i="231"/>
  <c r="AP57" i="231" s="1"/>
  <c r="AN64" i="239"/>
  <c r="AP64" i="239" s="1"/>
  <c r="AN71" i="190"/>
  <c r="AP71" i="190" s="1"/>
  <c r="AN44" i="220"/>
  <c r="AP44" i="220" s="1"/>
  <c r="AT44" i="220" s="1"/>
  <c r="AN12" i="209"/>
  <c r="AP12" i="209" s="1"/>
  <c r="AT12" i="209" s="1"/>
  <c r="AN64" i="244"/>
  <c r="AP64" i="244" s="1"/>
  <c r="AN13" i="195"/>
  <c r="AP13" i="195" s="1"/>
  <c r="AR13" i="195" s="1"/>
  <c r="AS13" i="195" s="1"/>
  <c r="AU13" i="195" s="1"/>
  <c r="AN36" i="239"/>
  <c r="AP36" i="239" s="1"/>
  <c r="AT36" i="239" s="1"/>
  <c r="AN45" i="189"/>
  <c r="AP45" i="189" s="1"/>
  <c r="AN52" i="191"/>
  <c r="AP52" i="191" s="1"/>
  <c r="AX57" i="208"/>
  <c r="AY57" i="208"/>
  <c r="BL57" i="72" s="1"/>
  <c r="AN57" i="208"/>
  <c r="AP57" i="208"/>
  <c r="AX11" i="202"/>
  <c r="AY11" i="202" s="1"/>
  <c r="BF11" i="72" s="1"/>
  <c r="AN11" i="202"/>
  <c r="AP11" i="202" s="1"/>
  <c r="AX39" i="246"/>
  <c r="AY39" i="246" s="1"/>
  <c r="BX39" i="72" s="1"/>
  <c r="AN39" i="246"/>
  <c r="AP39" i="246" s="1"/>
  <c r="AT39" i="246" s="1"/>
  <c r="AX62" i="203"/>
  <c r="AY62" i="203" s="1"/>
  <c r="BG62" i="72" s="1"/>
  <c r="AN62" i="203"/>
  <c r="AP62" i="203" s="1"/>
  <c r="AX34" i="224"/>
  <c r="AY34" i="224" s="1"/>
  <c r="BN34" i="72" s="1"/>
  <c r="AN34" i="224"/>
  <c r="AP34" i="224" s="1"/>
  <c r="AX35" i="203"/>
  <c r="AY35" i="203" s="1"/>
  <c r="BG35" i="72" s="1"/>
  <c r="AN35" i="203"/>
  <c r="AP35" i="203"/>
  <c r="AX57" i="201"/>
  <c r="AY57" i="201" s="1"/>
  <c r="BE57" i="72" s="1"/>
  <c r="AN57" i="201"/>
  <c r="AP57" i="201" s="1"/>
  <c r="AR57" i="201" s="1"/>
  <c r="AS57" i="201" s="1"/>
  <c r="J17" i="100"/>
  <c r="AM17" i="191"/>
  <c r="AM47" i="190"/>
  <c r="I47" i="100"/>
  <c r="AM14" i="244"/>
  <c r="AJ14" i="100"/>
  <c r="AX69" i="194"/>
  <c r="AY69" i="194" s="1"/>
  <c r="AZ69" i="72" s="1"/>
  <c r="AN69" i="194"/>
  <c r="AP69" i="194" s="1"/>
  <c r="AT69" i="194" s="1"/>
  <c r="AX50" i="225"/>
  <c r="AY50" i="225" s="1"/>
  <c r="BO50" i="72" s="1"/>
  <c r="AN50" i="225"/>
  <c r="AP50" i="225" s="1"/>
  <c r="AX38" i="244"/>
  <c r="AY38" i="244"/>
  <c r="BW38" i="72" s="1"/>
  <c r="AN38" i="244"/>
  <c r="AP38" i="244" s="1"/>
  <c r="AX55" i="193"/>
  <c r="AY55" i="193" s="1"/>
  <c r="AY55" i="72" s="1"/>
  <c r="AN55" i="193"/>
  <c r="AP55" i="193" s="1"/>
  <c r="AX71" i="208"/>
  <c r="AY71" i="208" s="1"/>
  <c r="BL71" i="72" s="1"/>
  <c r="AN71" i="208"/>
  <c r="AP71" i="208" s="1"/>
  <c r="AR71" i="208" s="1"/>
  <c r="AS71" i="208" s="1"/>
  <c r="AX33" i="224"/>
  <c r="AY33" i="224" s="1"/>
  <c r="BN33" i="72" s="1"/>
  <c r="AN33" i="224"/>
  <c r="AP33" i="224" s="1"/>
  <c r="AT33" i="224" s="1"/>
  <c r="AX56" i="206"/>
  <c r="AY56" i="206"/>
  <c r="BJ56" i="72" s="1"/>
  <c r="AN56" i="206"/>
  <c r="AP56" i="206" s="1"/>
  <c r="H52" i="100"/>
  <c r="AM52" i="189"/>
  <c r="AO55" i="212"/>
  <c r="AQ55" i="212" s="1"/>
  <c r="AU55" i="212" s="1"/>
  <c r="AN25" i="230"/>
  <c r="AP25" i="230"/>
  <c r="AR25" i="230" s="1"/>
  <c r="AS25" i="230" s="1"/>
  <c r="AM64" i="202"/>
  <c r="AX64" i="202" s="1"/>
  <c r="AY64" i="202" s="1"/>
  <c r="BF64" i="72" s="1"/>
  <c r="S64" i="100"/>
  <c r="AN47" i="208"/>
  <c r="AP47" i="208" s="1"/>
  <c r="AR47" i="208" s="1"/>
  <c r="AN64" i="243"/>
  <c r="AP64" i="243" s="1"/>
  <c r="AR64" i="243" s="1"/>
  <c r="AS64" i="243" s="1"/>
  <c r="AI36" i="100"/>
  <c r="AM36" i="243"/>
  <c r="AX36" i="243" s="1"/>
  <c r="AY36" i="243" s="1"/>
  <c r="F54" i="100"/>
  <c r="AM54" i="113"/>
  <c r="AX54" i="113" s="1"/>
  <c r="AY54" i="113" s="1"/>
  <c r="AS54" i="72" s="1"/>
  <c r="AT69" i="230"/>
  <c r="AR69" i="230"/>
  <c r="AS69" i="230" s="1"/>
  <c r="AX56" i="194"/>
  <c r="AY56" i="194" s="1"/>
  <c r="AZ56" i="72" s="1"/>
  <c r="AN56" i="194"/>
  <c r="AP56" i="194" s="1"/>
  <c r="AT56" i="194" s="1"/>
  <c r="AX10" i="194"/>
  <c r="AY10" i="194" s="1"/>
  <c r="AZ10" i="72" s="1"/>
  <c r="AN10" i="194"/>
  <c r="AP10" i="194" s="1"/>
  <c r="AX39" i="204"/>
  <c r="AY39" i="204" s="1"/>
  <c r="BH39" i="72" s="1"/>
  <c r="AN39" i="204"/>
  <c r="AP39" i="204" s="1"/>
  <c r="AX54" i="225"/>
  <c r="AY54" i="225" s="1"/>
  <c r="BO54" i="72" s="1"/>
  <c r="AN54" i="225"/>
  <c r="AP54" i="225"/>
  <c r="AX32" i="248"/>
  <c r="AY32" i="248" s="1"/>
  <c r="BY32" i="72" s="1"/>
  <c r="AN32" i="248"/>
  <c r="AP32" i="248" s="1"/>
  <c r="AR32" i="248" s="1"/>
  <c r="AS32" i="248" s="1"/>
  <c r="AX49" i="201"/>
  <c r="AY49" i="201" s="1"/>
  <c r="BE49" i="72"/>
  <c r="AN49" i="201"/>
  <c r="AP49" i="201" s="1"/>
  <c r="AX37" i="194"/>
  <c r="AY37" i="194" s="1"/>
  <c r="AZ37" i="72" s="1"/>
  <c r="AN37" i="194"/>
  <c r="AP37" i="194" s="1"/>
  <c r="P36" i="100"/>
  <c r="AM36" i="199"/>
  <c r="AX36" i="199" s="1"/>
  <c r="AY36" i="199" s="1"/>
  <c r="BC36" i="72" s="1"/>
  <c r="AN36" i="199"/>
  <c r="AP36" i="199" s="1"/>
  <c r="AT36" i="199" s="1"/>
  <c r="AA54" i="100"/>
  <c r="AM54" i="224"/>
  <c r="AX54" i="224" s="1"/>
  <c r="AY54" i="224" s="1"/>
  <c r="BN54" i="72" s="1"/>
  <c r="AN54" i="224"/>
  <c r="AP54" i="224" s="1"/>
  <c r="AM44" i="196"/>
  <c r="O44" i="100"/>
  <c r="AX54" i="203"/>
  <c r="AY54" i="203" s="1"/>
  <c r="BG54" i="72" s="1"/>
  <c r="AN54" i="203"/>
  <c r="AP54" i="203" s="1"/>
  <c r="AX55" i="205"/>
  <c r="AY55" i="205" s="1"/>
  <c r="BI55" i="72" s="1"/>
  <c r="AN55" i="205"/>
  <c r="AP55" i="205" s="1"/>
  <c r="AX37" i="201"/>
  <c r="AY37" i="201" s="1"/>
  <c r="BE37" i="72" s="1"/>
  <c r="AN37" i="201"/>
  <c r="AP37" i="201" s="1"/>
  <c r="AX40" i="189"/>
  <c r="AY40" i="189"/>
  <c r="AU40" i="72" s="1"/>
  <c r="AN40" i="189"/>
  <c r="AP40" i="189" s="1"/>
  <c r="AT40" i="189" s="1"/>
  <c r="AX41" i="203"/>
  <c r="AY41" i="203" s="1"/>
  <c r="BG41" i="72" s="1"/>
  <c r="AN41" i="203"/>
  <c r="AP41" i="203" s="1"/>
  <c r="AN69" i="205"/>
  <c r="AP69" i="205" s="1"/>
  <c r="AR69" i="205" s="1"/>
  <c r="AS69" i="205" s="1"/>
  <c r="AO53" i="212"/>
  <c r="AQ53" i="212" s="1"/>
  <c r="AR49" i="231"/>
  <c r="AS49" i="231"/>
  <c r="AX32" i="200"/>
  <c r="AY32" i="200"/>
  <c r="BD32" i="72" s="1"/>
  <c r="AN32" i="200"/>
  <c r="AP32" i="200" s="1"/>
  <c r="AX65" i="246"/>
  <c r="AY65" i="246" s="1"/>
  <c r="BX65" i="72" s="1"/>
  <c r="AN65" i="246"/>
  <c r="AP65" i="246" s="1"/>
  <c r="AX38" i="200"/>
  <c r="AY38" i="200" s="1"/>
  <c r="BD38" i="72" s="1"/>
  <c r="AN38" i="200"/>
  <c r="AP38" i="200" s="1"/>
  <c r="AT38" i="200" s="1"/>
  <c r="AX41" i="196"/>
  <c r="AY41" i="196" s="1"/>
  <c r="BB41" i="72" s="1"/>
  <c r="AN41" i="196"/>
  <c r="AP41" i="196" s="1"/>
  <c r="AX33" i="209"/>
  <c r="AY33" i="209"/>
  <c r="BM33" i="72" s="1"/>
  <c r="AN33" i="209"/>
  <c r="AP33" i="209" s="1"/>
  <c r="T17" i="100"/>
  <c r="AM17" i="203"/>
  <c r="AM54" i="200"/>
  <c r="AX54" i="200" s="1"/>
  <c r="AY54" i="200" s="1"/>
  <c r="BD54" i="72" s="1"/>
  <c r="Q54" i="100"/>
  <c r="AM17" i="192"/>
  <c r="K17" i="100"/>
  <c r="AX51" i="191"/>
  <c r="AY51" i="191" s="1"/>
  <c r="AW51" i="72" s="1"/>
  <c r="AN51" i="191"/>
  <c r="AP51" i="191" s="1"/>
  <c r="AR51" i="191" s="1"/>
  <c r="AS51" i="191" s="1"/>
  <c r="AX54" i="204"/>
  <c r="AY54" i="204" s="1"/>
  <c r="BH54" i="72" s="1"/>
  <c r="AN54" i="204"/>
  <c r="AP54" i="204" s="1"/>
  <c r="AX53" i="113"/>
  <c r="AY53" i="113" s="1"/>
  <c r="AS53" i="72" s="1"/>
  <c r="AN53" i="113"/>
  <c r="AP53" i="113" s="1"/>
  <c r="AX65" i="244"/>
  <c r="AY65" i="244" s="1"/>
  <c r="BW65" i="72" s="1"/>
  <c r="AN65" i="244"/>
  <c r="AP65" i="244" s="1"/>
  <c r="AX64" i="191"/>
  <c r="AY64" i="191" s="1"/>
  <c r="AW64" i="72" s="1"/>
  <c r="AN64" i="191"/>
  <c r="AP64" i="191" s="1"/>
  <c r="AT64" i="191" s="1"/>
  <c r="AX37" i="113"/>
  <c r="AY37" i="113"/>
  <c r="AS37" i="72" s="1"/>
  <c r="AN37" i="113"/>
  <c r="AP37" i="113" s="1"/>
  <c r="AX35" i="206"/>
  <c r="AY35" i="206" s="1"/>
  <c r="BJ35" i="72" s="1"/>
  <c r="AN35" i="206"/>
  <c r="AP35" i="206" s="1"/>
  <c r="I17" i="100"/>
  <c r="AM17" i="190"/>
  <c r="U42" i="100"/>
  <c r="AM42" i="204"/>
  <c r="AX42" i="204" s="1"/>
  <c r="AY42" i="204" s="1"/>
  <c r="BH42" i="72" s="1"/>
  <c r="AN42" i="204"/>
  <c r="AP42" i="204" s="1"/>
  <c r="AB42" i="100"/>
  <c r="AM42" i="225"/>
  <c r="AM64" i="209"/>
  <c r="AX64" i="209" s="1"/>
  <c r="AY64" i="209" s="1"/>
  <c r="Z64" i="100"/>
  <c r="AR33" i="231"/>
  <c r="AS33" i="231" s="1"/>
  <c r="AT33" i="231"/>
  <c r="AX16" i="192"/>
  <c r="AY16" i="192" s="1"/>
  <c r="AX16" i="72" s="1"/>
  <c r="AN16" i="192"/>
  <c r="AP16" i="192"/>
  <c r="AX70" i="205"/>
  <c r="AY70" i="205"/>
  <c r="BI70" i="72" s="1"/>
  <c r="AN70" i="205"/>
  <c r="AP70" i="205" s="1"/>
  <c r="O31" i="100"/>
  <c r="AM31" i="196"/>
  <c r="AX31" i="196" s="1"/>
  <c r="AY31" i="196" s="1"/>
  <c r="AM7" i="209"/>
  <c r="Z7" i="100"/>
  <c r="AN54" i="232"/>
  <c r="AP54" i="232"/>
  <c r="AN73" i="232"/>
  <c r="AP73" i="232"/>
  <c r="AN56" i="193"/>
  <c r="AP56" i="193"/>
  <c r="AT56" i="193" s="1"/>
  <c r="AN52" i="239"/>
  <c r="AP52" i="239"/>
  <c r="AT52" i="239" s="1"/>
  <c r="AN29" i="189"/>
  <c r="AP29" i="189" s="1"/>
  <c r="AN15" i="248"/>
  <c r="AP15" i="248" s="1"/>
  <c r="AT15" i="248" s="1"/>
  <c r="AN71" i="206"/>
  <c r="AP71" i="206" s="1"/>
  <c r="AN54" i="205"/>
  <c r="AP54" i="205" s="1"/>
  <c r="R18" i="100"/>
  <c r="AM18" i="201"/>
  <c r="Z45" i="100"/>
  <c r="AM45" i="209"/>
  <c r="G18" i="100"/>
  <c r="AM18" i="220"/>
  <c r="AX18" i="220" s="1"/>
  <c r="AY18" i="220" s="1"/>
  <c r="AT18" i="72"/>
  <c r="AM47" i="248"/>
  <c r="AX47" i="248" s="1"/>
  <c r="AY47" i="248" s="1"/>
  <c r="BY47" i="72" s="1"/>
  <c r="AL47" i="100"/>
  <c r="AR70" i="230"/>
  <c r="AS70" i="230" s="1"/>
  <c r="AT70" i="230"/>
  <c r="AN13" i="239"/>
  <c r="AP13" i="239"/>
  <c r="AX63" i="200"/>
  <c r="AY63" i="200" s="1"/>
  <c r="BD63" i="72" s="1"/>
  <c r="AN63" i="200"/>
  <c r="AP63" i="200" s="1"/>
  <c r="AT63" i="200" s="1"/>
  <c r="AX38" i="199"/>
  <c r="AY38" i="199" s="1"/>
  <c r="BC38" i="72" s="1"/>
  <c r="AN38" i="199"/>
  <c r="AP38" i="199" s="1"/>
  <c r="AX62" i="202"/>
  <c r="AY62" i="202" s="1"/>
  <c r="BF62" i="72" s="1"/>
  <c r="AN62" i="202"/>
  <c r="AP62" i="202" s="1"/>
  <c r="AX63" i="220"/>
  <c r="AY63" i="220" s="1"/>
  <c r="AT63" i="72" s="1"/>
  <c r="AN63" i="220"/>
  <c r="AP63" i="220"/>
  <c r="AT63" i="220" s="1"/>
  <c r="AX32" i="231"/>
  <c r="AY32" i="231" s="1"/>
  <c r="BR32" i="72"/>
  <c r="AN32" i="231"/>
  <c r="AP32" i="231" s="1"/>
  <c r="AX39" i="199"/>
  <c r="AY39" i="199" s="1"/>
  <c r="BC39" i="72" s="1"/>
  <c r="AN39" i="199"/>
  <c r="AP39" i="199" s="1"/>
  <c r="AX64" i="204"/>
  <c r="AY64" i="204" s="1"/>
  <c r="BH64" i="72" s="1"/>
  <c r="AN64" i="204"/>
  <c r="AP64" i="204"/>
  <c r="AT53" i="229"/>
  <c r="AR53" i="229"/>
  <c r="AS53" i="229" s="1"/>
  <c r="AX73" i="248"/>
  <c r="AY73" i="248"/>
  <c r="BY73" i="72" s="1"/>
  <c r="AN73" i="248"/>
  <c r="AP73" i="248"/>
  <c r="K18" i="100"/>
  <c r="AM18" i="192"/>
  <c r="AF71" i="100"/>
  <c r="AM71" i="232"/>
  <c r="AX8" i="225"/>
  <c r="AY8" i="225"/>
  <c r="BO8" i="72" s="1"/>
  <c r="AN8" i="225"/>
  <c r="AP8" i="225" s="1"/>
  <c r="AX39" i="200"/>
  <c r="AY39" i="200" s="1"/>
  <c r="BD39" i="72" s="1"/>
  <c r="AN39" i="200"/>
  <c r="AP39" i="200" s="1"/>
  <c r="AX72" i="194"/>
  <c r="AY72" i="194" s="1"/>
  <c r="AZ72" i="72" s="1"/>
  <c r="AN72" i="194"/>
  <c r="AP72" i="194" s="1"/>
  <c r="AR72" i="194" s="1"/>
  <c r="AX35" i="202"/>
  <c r="AY35" i="202" s="1"/>
  <c r="BF35" i="72" s="1"/>
  <c r="AN35" i="202"/>
  <c r="AP35" i="202"/>
  <c r="AX75" i="224"/>
  <c r="AY75" i="224"/>
  <c r="BN75" i="72" s="1"/>
  <c r="AN75" i="224"/>
  <c r="AP75" i="224" s="1"/>
  <c r="AT75" i="224" s="1"/>
  <c r="AI44" i="100"/>
  <c r="AM44" i="243"/>
  <c r="AT7" i="229"/>
  <c r="AR7" i="229"/>
  <c r="I29" i="100"/>
  <c r="AM29" i="190"/>
  <c r="AX29" i="190" s="1"/>
  <c r="AY29" i="190" s="1"/>
  <c r="AV29" i="72" s="1"/>
  <c r="AX39" i="247"/>
  <c r="AY39" i="247" s="1"/>
  <c r="BZ39" i="72" s="1"/>
  <c r="AN39" i="247"/>
  <c r="AP39" i="247"/>
  <c r="L30" i="100"/>
  <c r="AM30" i="193"/>
  <c r="AX30" i="193" s="1"/>
  <c r="AY30" i="193" s="1"/>
  <c r="AY30" i="72" s="1"/>
  <c r="AM27" i="207"/>
  <c r="AH54" i="100"/>
  <c r="AM54" i="242"/>
  <c r="AX54" i="242" s="1"/>
  <c r="AY54" i="242" s="1"/>
  <c r="BU54" i="72" s="1"/>
  <c r="AS64" i="229"/>
  <c r="AT64" i="229"/>
  <c r="AR68" i="231"/>
  <c r="AS68" i="231" s="1"/>
  <c r="AU68" i="231" s="1"/>
  <c r="AT68" i="231"/>
  <c r="S75" i="100"/>
  <c r="AM75" i="202"/>
  <c r="AX75" i="202" s="1"/>
  <c r="AY75" i="202"/>
  <c r="BF75" i="72" s="1"/>
  <c r="AS27" i="229"/>
  <c r="AT27" i="229"/>
  <c r="R54" i="100"/>
  <c r="AM54" i="201"/>
  <c r="AX54" i="201"/>
  <c r="AY54" i="201" s="1"/>
  <c r="BE54" i="72" s="1"/>
  <c r="F26" i="100"/>
  <c r="AM26" i="113"/>
  <c r="AN26" i="113" s="1"/>
  <c r="AP26" i="113" s="1"/>
  <c r="AR26" i="113" s="1"/>
  <c r="AS26" i="113" s="1"/>
  <c r="AX26" i="113"/>
  <c r="AY26" i="113" s="1"/>
  <c r="AS26" i="72" s="1"/>
  <c r="Z36" i="100"/>
  <c r="AM36" i="209"/>
  <c r="AX36" i="209" s="1"/>
  <c r="AY36" i="209" s="1"/>
  <c r="BM36" i="72" s="1"/>
  <c r="AX45" i="206"/>
  <c r="AY45" i="206"/>
  <c r="BJ45" i="72" s="1"/>
  <c r="AN45" i="206"/>
  <c r="AP45" i="206"/>
  <c r="AR63" i="232"/>
  <c r="AS63" i="232" s="1"/>
  <c r="AT63" i="232"/>
  <c r="AX52" i="207"/>
  <c r="AY52" i="207"/>
  <c r="BK52" i="72" s="1"/>
  <c r="AN52" i="207"/>
  <c r="AP52" i="207"/>
  <c r="AT52" i="207" s="1"/>
  <c r="AX20" i="199"/>
  <c r="AY20" i="199" s="1"/>
  <c r="BC20" i="72" s="1"/>
  <c r="AN20" i="199"/>
  <c r="AP20" i="199" s="1"/>
  <c r="AX33" i="199"/>
  <c r="AY33" i="199" s="1"/>
  <c r="BC33" i="72" s="1"/>
  <c r="AX33" i="205"/>
  <c r="AY33" i="205" s="1"/>
  <c r="BI33" i="72" s="1"/>
  <c r="AN33" i="199"/>
  <c r="AP33" i="199" s="1"/>
  <c r="AL64" i="100"/>
  <c r="AM64" i="248"/>
  <c r="AX64" i="248" s="1"/>
  <c r="AY64" i="248" s="1"/>
  <c r="BY64" i="72" s="1"/>
  <c r="H31" i="100"/>
  <c r="AM31" i="189"/>
  <c r="AX31" i="189" s="1"/>
  <c r="AY31" i="189" s="1"/>
  <c r="AU31" i="72"/>
  <c r="AX64" i="206"/>
  <c r="AY64" i="206" s="1"/>
  <c r="BJ64" i="72" s="1"/>
  <c r="AN64" i="206"/>
  <c r="AP64" i="206" s="1"/>
  <c r="AR64" i="206" s="1"/>
  <c r="AX26" i="193"/>
  <c r="AY26" i="193" s="1"/>
  <c r="AY26" i="72"/>
  <c r="AN26" i="193"/>
  <c r="AP26" i="193" s="1"/>
  <c r="AR26" i="193" s="1"/>
  <c r="AS26" i="193" s="1"/>
  <c r="W27" i="100"/>
  <c r="AM27" i="206"/>
  <c r="AX27" i="206" s="1"/>
  <c r="AY27" i="206" s="1"/>
  <c r="BJ27" i="72" s="1"/>
  <c r="X54" i="100"/>
  <c r="AM54" i="207"/>
  <c r="AX54" i="207" s="1"/>
  <c r="AY54" i="207"/>
  <c r="BK54" i="72" s="1"/>
  <c r="O7" i="100"/>
  <c r="AM7" i="196"/>
  <c r="AX7" i="196" s="1"/>
  <c r="AY7" i="196" s="1"/>
  <c r="BB7" i="72" s="1"/>
  <c r="AM18" i="239"/>
  <c r="AX18" i="239" s="1"/>
  <c r="AY18" i="239" s="1"/>
  <c r="BT18" i="72" s="1"/>
  <c r="AG18" i="100"/>
  <c r="L60" i="100"/>
  <c r="AM60" i="193"/>
  <c r="AX60" i="193" s="1"/>
  <c r="AY60" i="193"/>
  <c r="AY60" i="72" s="1"/>
  <c r="AN60" i="193"/>
  <c r="AP60" i="193" s="1"/>
  <c r="AX34" i="204"/>
  <c r="AY34" i="204"/>
  <c r="BH34" i="72" s="1"/>
  <c r="AN34" i="204"/>
  <c r="AP34" i="204"/>
  <c r="H7" i="100"/>
  <c r="AM7" i="189"/>
  <c r="AX7" i="189" s="1"/>
  <c r="AY7" i="189" s="1"/>
  <c r="AU7" i="72" s="1"/>
  <c r="J42" i="100"/>
  <c r="AM52" i="193"/>
  <c r="L52" i="100"/>
  <c r="AB75" i="100"/>
  <c r="AM75" i="225"/>
  <c r="AX75" i="225" s="1"/>
  <c r="AY75" i="225" s="1"/>
  <c r="BO75" i="72" s="1"/>
  <c r="P29" i="100"/>
  <c r="AM29" i="199"/>
  <c r="AX29" i="199" s="1"/>
  <c r="AY29" i="199" s="1"/>
  <c r="BC29" i="72" s="1"/>
  <c r="AX36" i="207"/>
  <c r="AY36" i="207" s="1"/>
  <c r="BK36" i="72" s="1"/>
  <c r="AN36" i="207"/>
  <c r="AP36" i="207" s="1"/>
  <c r="L29" i="100"/>
  <c r="AM29" i="193"/>
  <c r="AR49" i="229"/>
  <c r="AS49" i="229"/>
  <c r="AU49" i="229" s="1"/>
  <c r="AN33" i="205"/>
  <c r="AP33" i="205" s="1"/>
  <c r="AX52" i="209"/>
  <c r="AY52" i="209" s="1"/>
  <c r="BM52" i="72" s="1"/>
  <c r="AN52" i="209"/>
  <c r="AP52" i="209"/>
  <c r="AT52" i="209" s="1"/>
  <c r="Q12" i="100"/>
  <c r="AM12" i="200"/>
  <c r="AX12" i="200"/>
  <c r="AY12" i="200" s="1"/>
  <c r="BD12" i="72" s="1"/>
  <c r="AR36" i="239"/>
  <c r="AS36" i="239"/>
  <c r="AX64" i="113"/>
  <c r="AY64" i="113"/>
  <c r="AS64" i="72" s="1"/>
  <c r="AN64" i="113"/>
  <c r="AP64" i="113" s="1"/>
  <c r="AT64" i="113" s="1"/>
  <c r="AT14" i="208"/>
  <c r="AR14" i="208"/>
  <c r="AS14" i="208" s="1"/>
  <c r="AX52" i="242"/>
  <c r="AY52" i="242"/>
  <c r="BU52" i="72" s="1"/>
  <c r="AN52" i="242"/>
  <c r="AP52" i="242" s="1"/>
  <c r="AX27" i="205"/>
  <c r="AY27" i="205" s="1"/>
  <c r="BI27" i="72" s="1"/>
  <c r="AN27" i="205"/>
  <c r="AP27" i="205" s="1"/>
  <c r="AM26" i="196"/>
  <c r="AN26" i="196" s="1"/>
  <c r="AP26" i="196" s="1"/>
  <c r="O26" i="100"/>
  <c r="AR67" i="230"/>
  <c r="AS67" i="230" s="1"/>
  <c r="AT67" i="230"/>
  <c r="AT64" i="243"/>
  <c r="AN36" i="195"/>
  <c r="AP36" i="195" s="1"/>
  <c r="AN47" i="225"/>
  <c r="AP47" i="225"/>
  <c r="G53" i="72"/>
  <c r="AR18" i="232"/>
  <c r="AS18" i="232" s="1"/>
  <c r="AF18" i="72" s="1"/>
  <c r="AR37" i="242"/>
  <c r="AS37" i="242" s="1"/>
  <c r="AU37" i="242" s="1"/>
  <c r="AR69" i="208"/>
  <c r="AS69" i="208" s="1"/>
  <c r="AU69" i="208" s="1"/>
  <c r="AN74" i="192"/>
  <c r="AP74" i="192" s="1"/>
  <c r="AN10" i="229"/>
  <c r="AP10" i="229" s="1"/>
  <c r="AR10" i="229" s="1"/>
  <c r="AS10" i="229"/>
  <c r="AN58" i="229"/>
  <c r="AP58" i="229" s="1"/>
  <c r="AN59" i="229"/>
  <c r="AP59" i="229" s="1"/>
  <c r="AT59" i="229" s="1"/>
  <c r="AN75" i="204"/>
  <c r="AP75" i="204"/>
  <c r="AN20" i="200"/>
  <c r="AP20" i="200"/>
  <c r="M73" i="100"/>
  <c r="AM73" i="194"/>
  <c r="AX73" i="194"/>
  <c r="AY73" i="194" s="1"/>
  <c r="AZ73" i="72" s="1"/>
  <c r="X64" i="100"/>
  <c r="AM64" i="207"/>
  <c r="AX64" i="207" s="1"/>
  <c r="AY64" i="207" s="1"/>
  <c r="BK64" i="72" s="1"/>
  <c r="AN64" i="207"/>
  <c r="AP64" i="207" s="1"/>
  <c r="AR64" i="207" s="1"/>
  <c r="AM7" i="244"/>
  <c r="AX7" i="244"/>
  <c r="AY7" i="244" s="1"/>
  <c r="AM12" i="194"/>
  <c r="AN12" i="194" s="1"/>
  <c r="AP12" i="194" s="1"/>
  <c r="AT12" i="194" s="1"/>
  <c r="AX12" i="194"/>
  <c r="AY12" i="194" s="1"/>
  <c r="AZ12" i="72" s="1"/>
  <c r="AM27" i="193"/>
  <c r="AX27" i="193"/>
  <c r="AY27" i="193" s="1"/>
  <c r="AY27" i="72" s="1"/>
  <c r="AN27" i="193"/>
  <c r="AP27" i="193"/>
  <c r="AT27" i="193" s="1"/>
  <c r="S31" i="100"/>
  <c r="AL42" i="100"/>
  <c r="AM42" i="248"/>
  <c r="AX42" i="248" s="1"/>
  <c r="AY42" i="248" s="1"/>
  <c r="BY42" i="72" s="1"/>
  <c r="Q73" i="100"/>
  <c r="AM73" i="200"/>
  <c r="AX73" i="209"/>
  <c r="AY73" i="209" s="1"/>
  <c r="BM73" i="72" s="1"/>
  <c r="AN73" i="209"/>
  <c r="AP73" i="209" s="1"/>
  <c r="AX64" i="224"/>
  <c r="AY64" i="224" s="1"/>
  <c r="BN64" i="72" s="1"/>
  <c r="AN64" i="224"/>
  <c r="AP64" i="224" s="1"/>
  <c r="AN68" i="189"/>
  <c r="AP68" i="189" s="1"/>
  <c r="AM7" i="239"/>
  <c r="AX7" i="239" s="1"/>
  <c r="AY7" i="239" s="1"/>
  <c r="BT7" i="72"/>
  <c r="AG7" i="100"/>
  <c r="AK14" i="100"/>
  <c r="AM14" i="246"/>
  <c r="AX14" i="246"/>
  <c r="AY14" i="246" s="1"/>
  <c r="BX14" i="72" s="1"/>
  <c r="AI17" i="100"/>
  <c r="AM17" i="243"/>
  <c r="AN17" i="243" s="1"/>
  <c r="AP17" i="243" s="1"/>
  <c r="AR17" i="243" s="1"/>
  <c r="AS17" i="243" s="1"/>
  <c r="F29" i="100"/>
  <c r="AM29" i="113"/>
  <c r="AX29" i="113"/>
  <c r="AY29" i="113" s="1"/>
  <c r="AS29" i="72" s="1"/>
  <c r="I31" i="100"/>
  <c r="AM31" i="190"/>
  <c r="T45" i="100"/>
  <c r="AM45" i="203"/>
  <c r="AX45" i="203" s="1"/>
  <c r="AY45" i="203" s="1"/>
  <c r="BG45" i="72" s="1"/>
  <c r="J47" i="100"/>
  <c r="AM47" i="191"/>
  <c r="AX47" i="191" s="1"/>
  <c r="AY47" i="191" s="1"/>
  <c r="AW47" i="72" s="1"/>
  <c r="AK54" i="100"/>
  <c r="AM54" i="246"/>
  <c r="AB26" i="100"/>
  <c r="AM26" i="225"/>
  <c r="AX19" i="224"/>
  <c r="AY19" i="224" s="1"/>
  <c r="BN19" i="72" s="1"/>
  <c r="AN19" i="224"/>
  <c r="AP19" i="224" s="1"/>
  <c r="AT19" i="224" s="1"/>
  <c r="AN21" i="190"/>
  <c r="AP21" i="190" s="1"/>
  <c r="AX55" i="192"/>
  <c r="AY55" i="192" s="1"/>
  <c r="AX55" i="72" s="1"/>
  <c r="AN55" i="192"/>
  <c r="AP55" i="192" s="1"/>
  <c r="V71" i="100"/>
  <c r="AY71" i="205"/>
  <c r="BI71" i="72" s="1"/>
  <c r="AM7" i="230"/>
  <c r="AX7" i="230" s="1"/>
  <c r="AY7" i="230" s="1"/>
  <c r="BQ7" i="72" s="1"/>
  <c r="AD7" i="100"/>
  <c r="AM18" i="243"/>
  <c r="AI18" i="100"/>
  <c r="S36" i="100"/>
  <c r="AH47" i="100"/>
  <c r="AM47" i="242"/>
  <c r="AX47" i="242" s="1"/>
  <c r="AY47" i="242" s="1"/>
  <c r="BU47" i="72" s="1"/>
  <c r="AX31" i="201"/>
  <c r="AY31" i="201" s="1"/>
  <c r="BE31" i="72" s="1"/>
  <c r="AN31" i="201"/>
  <c r="AP31" i="201"/>
  <c r="W60" i="100"/>
  <c r="AM60" i="206"/>
  <c r="AX60" i="206" s="1"/>
  <c r="AY60" i="206" s="1"/>
  <c r="BJ60" i="72" s="1"/>
  <c r="AN41" i="205"/>
  <c r="AP41" i="205" s="1"/>
  <c r="AX56" i="199"/>
  <c r="AY56" i="199"/>
  <c r="BC56" i="72" s="1"/>
  <c r="AN56" i="199"/>
  <c r="AP56" i="199" s="1"/>
  <c r="AG12" i="100"/>
  <c r="AM12" i="239"/>
  <c r="Y17" i="100"/>
  <c r="AM17" i="208"/>
  <c r="AX17" i="208" s="1"/>
  <c r="AY17" i="208" s="1"/>
  <c r="BL17" i="72" s="1"/>
  <c r="W26" i="100"/>
  <c r="AM26" i="206"/>
  <c r="AX26" i="206" s="1"/>
  <c r="AY26" i="206" s="1"/>
  <c r="BJ26" i="72"/>
  <c r="AK30" i="100"/>
  <c r="AM30" i="246"/>
  <c r="AX30" i="246" s="1"/>
  <c r="AY30" i="246" s="1"/>
  <c r="BX30" i="72" s="1"/>
  <c r="AA42" i="100"/>
  <c r="AM42" i="224"/>
  <c r="AX42" i="224" s="1"/>
  <c r="AY42" i="224" s="1"/>
  <c r="BN42" i="72"/>
  <c r="O52" i="100"/>
  <c r="AM52" i="196"/>
  <c r="AX52" i="196" s="1"/>
  <c r="AY52" i="196" s="1"/>
  <c r="BB52" i="72" s="1"/>
  <c r="AX69" i="244"/>
  <c r="AY69" i="244" s="1"/>
  <c r="BW69" i="72" s="1"/>
  <c r="AN69" i="244"/>
  <c r="AP69" i="244"/>
  <c r="AX46" i="195"/>
  <c r="AY46" i="195" s="1"/>
  <c r="BA46" i="72" s="1"/>
  <c r="AN46" i="195"/>
  <c r="AP46" i="195" s="1"/>
  <c r="AX50" i="202"/>
  <c r="AY50" i="202"/>
  <c r="BF50" i="72" s="1"/>
  <c r="AN50" i="202"/>
  <c r="AP50" i="202" s="1"/>
  <c r="AT39" i="231"/>
  <c r="AR39" i="231"/>
  <c r="AS39" i="231"/>
  <c r="R71" i="100"/>
  <c r="AM71" i="201"/>
  <c r="AX71" i="201" s="1"/>
  <c r="AY71" i="201" s="1"/>
  <c r="BE71" i="72" s="1"/>
  <c r="AM64" i="232"/>
  <c r="AX64" i="232"/>
  <c r="AY64" i="232" s="1"/>
  <c r="BS64" i="72" s="1"/>
  <c r="AF64" i="100"/>
  <c r="AX26" i="208"/>
  <c r="AY26" i="208" s="1"/>
  <c r="BL26" i="72" s="1"/>
  <c r="AN26" i="208"/>
  <c r="AP26" i="208" s="1"/>
  <c r="AX27" i="204"/>
  <c r="AY27" i="204" s="1"/>
  <c r="BH27" i="72" s="1"/>
  <c r="AN27" i="204"/>
  <c r="AP27" i="204"/>
  <c r="AX47" i="246"/>
  <c r="AY47" i="246" s="1"/>
  <c r="BX47" i="72" s="1"/>
  <c r="AN47" i="246"/>
  <c r="AP47" i="246" s="1"/>
  <c r="AR47" i="246" s="1"/>
  <c r="AS47" i="246" s="1"/>
  <c r="AX46" i="199"/>
  <c r="AY46" i="199" s="1"/>
  <c r="BC46" i="72" s="1"/>
  <c r="AN46" i="199"/>
  <c r="AP46" i="199" s="1"/>
  <c r="AX63" i="225"/>
  <c r="AY63" i="225"/>
  <c r="BO63" i="72" s="1"/>
  <c r="AN63" i="225"/>
  <c r="AP63" i="225" s="1"/>
  <c r="X60" i="100"/>
  <c r="AM60" i="207"/>
  <c r="AX60" i="207" s="1"/>
  <c r="AY60" i="207" s="1"/>
  <c r="BK60" i="72" s="1"/>
  <c r="I36" i="100"/>
  <c r="AM36" i="190"/>
  <c r="AX36" i="190" s="1"/>
  <c r="AY36" i="190" s="1"/>
  <c r="AV36" i="72" s="1"/>
  <c r="AH45" i="100"/>
  <c r="AM45" i="242"/>
  <c r="AX45" i="242" s="1"/>
  <c r="AY45" i="242" s="1"/>
  <c r="BU45" i="72" s="1"/>
  <c r="AN45" i="242"/>
  <c r="AP45" i="242" s="1"/>
  <c r="F47" i="100"/>
  <c r="AM47" i="113"/>
  <c r="AX74" i="190"/>
  <c r="AY74" i="190" s="1"/>
  <c r="AV74" i="72" s="1"/>
  <c r="AN74" i="190"/>
  <c r="AP74" i="190" s="1"/>
  <c r="AR74" i="190" s="1"/>
  <c r="AS74" i="190" s="1"/>
  <c r="AB7" i="100"/>
  <c r="AM7" i="225"/>
  <c r="AX7" i="225"/>
  <c r="AY7" i="225" s="1"/>
  <c r="BO7" i="72" s="1"/>
  <c r="AX15" i="239"/>
  <c r="AY15" i="239" s="1"/>
  <c r="BT15" i="72"/>
  <c r="AN15" i="239"/>
  <c r="AP15" i="239" s="1"/>
  <c r="I26" i="100"/>
  <c r="AM26" i="190"/>
  <c r="AX26" i="190"/>
  <c r="AY26" i="190" s="1"/>
  <c r="AV26" i="72" s="1"/>
  <c r="Q30" i="100"/>
  <c r="AM30" i="200"/>
  <c r="AX30" i="200" s="1"/>
  <c r="AY30" i="200" s="1"/>
  <c r="BD30" i="72" s="1"/>
  <c r="AH44" i="100"/>
  <c r="AM44" i="242"/>
  <c r="AX44" i="242" s="1"/>
  <c r="AY44" i="242" s="1"/>
  <c r="BU44" i="72" s="1"/>
  <c r="P71" i="100"/>
  <c r="AM71" i="199"/>
  <c r="AX37" i="190"/>
  <c r="AY37" i="190" s="1"/>
  <c r="AV37" i="72" s="1"/>
  <c r="AN37" i="190"/>
  <c r="AP37" i="190"/>
  <c r="AR43" i="231"/>
  <c r="AS43" i="231" s="1"/>
  <c r="AT43" i="231"/>
  <c r="P42" i="100"/>
  <c r="AM42" i="199"/>
  <c r="AX42" i="199" s="1"/>
  <c r="AY42" i="199" s="1"/>
  <c r="BC42" i="72" s="1"/>
  <c r="AM12" i="199"/>
  <c r="P12" i="100"/>
  <c r="AI29" i="100"/>
  <c r="AM29" i="243"/>
  <c r="AX29" i="243"/>
  <c r="AY29" i="243" s="1"/>
  <c r="BV29" i="72" s="1"/>
  <c r="K36" i="100"/>
  <c r="AM36" i="192"/>
  <c r="AA47" i="100"/>
  <c r="AM47" i="224"/>
  <c r="AX47" i="224" s="1"/>
  <c r="AY47" i="224" s="1"/>
  <c r="BN47" i="72" s="1"/>
  <c r="O60" i="100"/>
  <c r="AM60" i="196"/>
  <c r="AN60" i="196" s="1"/>
  <c r="AP60" i="196" s="1"/>
  <c r="AT60" i="196" s="1"/>
  <c r="AX72" i="113"/>
  <c r="AY72" i="113" s="1"/>
  <c r="AS72" i="72" s="1"/>
  <c r="AN72" i="113"/>
  <c r="AP72" i="113" s="1"/>
  <c r="AT72" i="113" s="1"/>
  <c r="AX73" i="199"/>
  <c r="AY73" i="199" s="1"/>
  <c r="BC73" i="72" s="1"/>
  <c r="AN73" i="199"/>
  <c r="AP73" i="199"/>
  <c r="AX21" i="189"/>
  <c r="AY21" i="189"/>
  <c r="AU21" i="72" s="1"/>
  <c r="AN21" i="189"/>
  <c r="AP21" i="189"/>
  <c r="AX75" i="192"/>
  <c r="AY75" i="192" s="1"/>
  <c r="AX75" i="72" s="1"/>
  <c r="AN75" i="192"/>
  <c r="AP75" i="192"/>
  <c r="AX71" i="244"/>
  <c r="AY71" i="244"/>
  <c r="BW71" i="72" s="1"/>
  <c r="AN71" i="244"/>
  <c r="AP71" i="244"/>
  <c r="AM12" i="208"/>
  <c r="Y12" i="100"/>
  <c r="AX15" i="196"/>
  <c r="AY15" i="196"/>
  <c r="BB15" i="72" s="1"/>
  <c r="AN15" i="196"/>
  <c r="AP15" i="196" s="1"/>
  <c r="AT15" i="196" s="1"/>
  <c r="AJ26" i="100"/>
  <c r="AM26" i="244"/>
  <c r="AX26" i="244" s="1"/>
  <c r="AY26" i="244" s="1"/>
  <c r="BW26" i="72" s="1"/>
  <c r="AX42" i="193"/>
  <c r="AY42" i="193" s="1"/>
  <c r="AY42" i="72" s="1"/>
  <c r="AN42" i="193"/>
  <c r="AP42" i="193" s="1"/>
  <c r="AX44" i="199"/>
  <c r="AY44" i="199" s="1"/>
  <c r="BC44" i="72" s="1"/>
  <c r="AN44" i="199"/>
  <c r="AP44" i="199"/>
  <c r="AT44" i="199" s="1"/>
  <c r="Q52" i="100"/>
  <c r="AY52" i="200"/>
  <c r="BD52" i="72" s="1"/>
  <c r="AH64" i="100"/>
  <c r="AM64" i="242"/>
  <c r="AX64" i="242"/>
  <c r="AY64" i="242" s="1"/>
  <c r="BU64" i="72" s="1"/>
  <c r="AY54" i="212"/>
  <c r="AZ54" i="212" s="1"/>
  <c r="CB54" i="72" s="1"/>
  <c r="AO54" i="212"/>
  <c r="AQ54" i="212"/>
  <c r="AX49" i="242"/>
  <c r="AY49" i="242" s="1"/>
  <c r="BU49" i="72" s="1"/>
  <c r="AN49" i="242"/>
  <c r="AP49" i="242" s="1"/>
  <c r="AR49" i="242" s="1"/>
  <c r="AN30" i="202"/>
  <c r="AP30" i="202" s="1"/>
  <c r="AM12" i="191"/>
  <c r="AN12" i="191" s="1"/>
  <c r="J12" i="100"/>
  <c r="N15" i="100"/>
  <c r="AM15" i="195"/>
  <c r="AX15" i="195" s="1"/>
  <c r="AY15" i="195" s="1"/>
  <c r="BA15" i="72" s="1"/>
  <c r="AN15" i="195"/>
  <c r="AP15" i="195" s="1"/>
  <c r="R29" i="100"/>
  <c r="AM29" i="201"/>
  <c r="AN29" i="201" s="1"/>
  <c r="AP29" i="201" s="1"/>
  <c r="AR29" i="201" s="1"/>
  <c r="AS29" i="201" s="1"/>
  <c r="AX29" i="201"/>
  <c r="AY29" i="201" s="1"/>
  <c r="BE29" i="72" s="1"/>
  <c r="AK36" i="100"/>
  <c r="AM36" i="246"/>
  <c r="AN36" i="246" s="1"/>
  <c r="AP36" i="246" s="1"/>
  <c r="AT36" i="246" s="1"/>
  <c r="M52" i="100"/>
  <c r="AY52" i="194"/>
  <c r="AZ52" i="72"/>
  <c r="T7" i="100"/>
  <c r="AY7" i="203"/>
  <c r="AN7" i="203"/>
  <c r="AP7" i="203" s="1"/>
  <c r="AK18" i="100"/>
  <c r="AM18" i="246"/>
  <c r="AM29" i="204"/>
  <c r="AX29" i="204" s="1"/>
  <c r="AY29" i="204" s="1"/>
  <c r="U29" i="100"/>
  <c r="V36" i="100"/>
  <c r="AM36" i="205"/>
  <c r="AX36" i="205"/>
  <c r="AY36" i="205" s="1"/>
  <c r="BI36" i="72" s="1"/>
  <c r="AM52" i="243"/>
  <c r="AN52" i="243" s="1"/>
  <c r="AP52" i="243" s="1"/>
  <c r="AT52" i="243" s="1"/>
  <c r="AX52" i="243"/>
  <c r="AY52" i="243" s="1"/>
  <c r="BV52" i="72" s="1"/>
  <c r="AX30" i="207"/>
  <c r="AY30" i="207" s="1"/>
  <c r="BK30" i="72" s="1"/>
  <c r="AN30" i="207"/>
  <c r="AP30" i="207" s="1"/>
  <c r="AR30" i="207" s="1"/>
  <c r="AX52" i="224"/>
  <c r="AY52" i="224"/>
  <c r="BN52" i="72" s="1"/>
  <c r="AN52" i="224"/>
  <c r="AP52" i="224" s="1"/>
  <c r="AT52" i="224" s="1"/>
  <c r="AX23" i="206"/>
  <c r="AY23" i="206"/>
  <c r="BJ23" i="72" s="1"/>
  <c r="AN23" i="206"/>
  <c r="AP23" i="206" s="1"/>
  <c r="AX20" i="243"/>
  <c r="AY20" i="243" s="1"/>
  <c r="BV20" i="72" s="1"/>
  <c r="AN20" i="243"/>
  <c r="AP20" i="243" s="1"/>
  <c r="Q75" i="100"/>
  <c r="AM75" i="200"/>
  <c r="AX75" i="200" s="1"/>
  <c r="AY75" i="200" s="1"/>
  <c r="BD75" i="72" s="1"/>
  <c r="I60" i="100"/>
  <c r="AM60" i="190"/>
  <c r="AX60" i="190"/>
  <c r="AY60" i="190" s="1"/>
  <c r="AV60" i="72" s="1"/>
  <c r="AN60" i="190"/>
  <c r="AP60" i="190"/>
  <c r="G7" i="100"/>
  <c r="AM7" i="220"/>
  <c r="V14" i="100"/>
  <c r="L18" i="100"/>
  <c r="AM18" i="193"/>
  <c r="AX18" i="193" s="1"/>
  <c r="AY18" i="193" s="1"/>
  <c r="AY18" i="72" s="1"/>
  <c r="AM27" i="231"/>
  <c r="AX27" i="231" s="1"/>
  <c r="AY27" i="231" s="1"/>
  <c r="BR27" i="72" s="1"/>
  <c r="AE27" i="100"/>
  <c r="AK31" i="100"/>
  <c r="AM31" i="246"/>
  <c r="AX31" i="246" s="1"/>
  <c r="AY31" i="246" s="1"/>
  <c r="BX31" i="72" s="1"/>
  <c r="M47" i="100"/>
  <c r="AM47" i="194"/>
  <c r="T71" i="100"/>
  <c r="AM71" i="203"/>
  <c r="AM15" i="200"/>
  <c r="Q15" i="100"/>
  <c r="AM30" i="248"/>
  <c r="AX30" i="248" s="1"/>
  <c r="AY30" i="248" s="1"/>
  <c r="BY30" i="72" s="1"/>
  <c r="Y42" i="100"/>
  <c r="AM42" i="208"/>
  <c r="AX42" i="208" s="1"/>
  <c r="AY42" i="208" s="1"/>
  <c r="BL42" i="72"/>
  <c r="AN42" i="208"/>
  <c r="AP42" i="208" s="1"/>
  <c r="AR42" i="208" s="1"/>
  <c r="AX14" i="189"/>
  <c r="AY14" i="189" s="1"/>
  <c r="AU14" i="72" s="1"/>
  <c r="AN14" i="189"/>
  <c r="AP14" i="189"/>
  <c r="AR19" i="230"/>
  <c r="AS19" i="230"/>
  <c r="AT19" i="230"/>
  <c r="AM7" i="205"/>
  <c r="V7" i="100"/>
  <c r="AX31" i="206"/>
  <c r="AY31" i="206"/>
  <c r="BJ31" i="72" s="1"/>
  <c r="AN31" i="206"/>
  <c r="AP31" i="206" s="1"/>
  <c r="AR52" i="239"/>
  <c r="AS52" i="239" s="1"/>
  <c r="AX45" i="113"/>
  <c r="AY45" i="113" s="1"/>
  <c r="AS45" i="72" s="1"/>
  <c r="AN45" i="113"/>
  <c r="AP45" i="113"/>
  <c r="AN20" i="195"/>
  <c r="AP20" i="195" s="1"/>
  <c r="AT20" i="195" s="1"/>
  <c r="AR67" i="231"/>
  <c r="AS67" i="231" s="1"/>
  <c r="AE67" i="72" s="1"/>
  <c r="AR12" i="209"/>
  <c r="AS12" i="209" s="1"/>
  <c r="U12" i="100"/>
  <c r="AM12" i="204"/>
  <c r="AX12" i="204"/>
  <c r="AY12" i="204" s="1"/>
  <c r="BH12" i="72" s="1"/>
  <c r="J15" i="100"/>
  <c r="AM15" i="191"/>
  <c r="AX15" i="191" s="1"/>
  <c r="AY15" i="191" s="1"/>
  <c r="AW15" i="72" s="1"/>
  <c r="AX30" i="209"/>
  <c r="AY30" i="209" s="1"/>
  <c r="BM30" i="72" s="1"/>
  <c r="AN30" i="209"/>
  <c r="AP30" i="209" s="1"/>
  <c r="AX31" i="207"/>
  <c r="AY31" i="207" s="1"/>
  <c r="BK31" i="72" s="1"/>
  <c r="AN31" i="207"/>
  <c r="AP31" i="207"/>
  <c r="AX42" i="190"/>
  <c r="AY42" i="190"/>
  <c r="AV42" i="72" s="1"/>
  <c r="AN42" i="190"/>
  <c r="AP42" i="190" s="1"/>
  <c r="AN52" i="113"/>
  <c r="AP52" i="113"/>
  <c r="AX41" i="204"/>
  <c r="AY41" i="204" s="1"/>
  <c r="BH41" i="72" s="1"/>
  <c r="AN41" i="204"/>
  <c r="AP41" i="204" s="1"/>
  <c r="AX60" i="113"/>
  <c r="AY60" i="113" s="1"/>
  <c r="AS60" i="72" s="1"/>
  <c r="AN60" i="113"/>
  <c r="AP60" i="113" s="1"/>
  <c r="AX74" i="199"/>
  <c r="AY74" i="199" s="1"/>
  <c r="BC74" i="72" s="1"/>
  <c r="AN74" i="199"/>
  <c r="AP74" i="199" s="1"/>
  <c r="AX75" i="205"/>
  <c r="AY75" i="205"/>
  <c r="BI75" i="72" s="1"/>
  <c r="AN75" i="205"/>
  <c r="AP75" i="205"/>
  <c r="AX71" i="220"/>
  <c r="AY71" i="220"/>
  <c r="AT71" i="72" s="1"/>
  <c r="AN71" i="220"/>
  <c r="AP71" i="220" s="1"/>
  <c r="AX66" i="244"/>
  <c r="AY66" i="244" s="1"/>
  <c r="BW66" i="72"/>
  <c r="AN66" i="244"/>
  <c r="AP66" i="244" s="1"/>
  <c r="AT66" i="244" s="1"/>
  <c r="AX64" i="193"/>
  <c r="AY64" i="193" s="1"/>
  <c r="AY64" i="72" s="1"/>
  <c r="AN64" i="193"/>
  <c r="AP64" i="193"/>
  <c r="AI7" i="100"/>
  <c r="AM7" i="243"/>
  <c r="AX7" i="243" s="1"/>
  <c r="AY7" i="243" s="1"/>
  <c r="N12" i="100"/>
  <c r="AM12" i="195"/>
  <c r="AX12" i="195" s="1"/>
  <c r="AY12" i="195" s="1"/>
  <c r="BA12" i="72" s="1"/>
  <c r="AN15" i="220"/>
  <c r="AP15" i="220" s="1"/>
  <c r="AM17" i="239"/>
  <c r="AX17" i="239" s="1"/>
  <c r="AY17" i="239" s="1"/>
  <c r="BT17" i="72" s="1"/>
  <c r="AG17" i="100"/>
  <c r="AX27" i="242"/>
  <c r="AY27" i="242" s="1"/>
  <c r="BU27" i="72" s="1"/>
  <c r="AN27" i="242"/>
  <c r="AP27" i="242" s="1"/>
  <c r="AN30" i="225"/>
  <c r="AP30" i="225" s="1"/>
  <c r="AN31" i="195"/>
  <c r="AP31" i="195"/>
  <c r="AX42" i="203"/>
  <c r="AY42" i="203" s="1"/>
  <c r="BG42" i="72" s="1"/>
  <c r="AN42" i="203"/>
  <c r="AP42" i="203" s="1"/>
  <c r="AR42" i="203" s="1"/>
  <c r="AS42" i="203" s="1"/>
  <c r="AX45" i="247"/>
  <c r="AY45" i="247" s="1"/>
  <c r="BZ45" i="72" s="1"/>
  <c r="AN45" i="247"/>
  <c r="AP45" i="247"/>
  <c r="AY47" i="211"/>
  <c r="AZ47" i="211" s="1"/>
  <c r="CA47" i="72" s="1"/>
  <c r="AO47" i="211"/>
  <c r="AQ47" i="211" s="1"/>
  <c r="AX52" i="199"/>
  <c r="AY52" i="199"/>
  <c r="BC52" i="72" s="1"/>
  <c r="AN52" i="199"/>
  <c r="AP52" i="199"/>
  <c r="AX54" i="189"/>
  <c r="AY54" i="189" s="1"/>
  <c r="AU54" i="72" s="1"/>
  <c r="AN54" i="189"/>
  <c r="AP54" i="189" s="1"/>
  <c r="AX15" i="205"/>
  <c r="AY15" i="205" s="1"/>
  <c r="BI15" i="72" s="1"/>
  <c r="AN15" i="205"/>
  <c r="AP15" i="205" s="1"/>
  <c r="AR15" i="205" s="1"/>
  <c r="AT24" i="239"/>
  <c r="AR24" i="239"/>
  <c r="AS24" i="239" s="1"/>
  <c r="AM64" i="205"/>
  <c r="AX64" i="205" s="1"/>
  <c r="AY64" i="205" s="1"/>
  <c r="BI64" i="72" s="1"/>
  <c r="V64" i="100"/>
  <c r="AX15" i="209"/>
  <c r="AY15" i="209" s="1"/>
  <c r="BM15" i="72" s="1"/>
  <c r="AN15" i="209"/>
  <c r="AP15" i="209" s="1"/>
  <c r="AM17" i="242"/>
  <c r="AX17" i="242" s="1"/>
  <c r="AY17" i="242" s="1"/>
  <c r="BU17" i="72" s="1"/>
  <c r="AH17" i="100"/>
  <c r="L47" i="100"/>
  <c r="AM47" i="193"/>
  <c r="AX47" i="193" s="1"/>
  <c r="AY47" i="193" s="1"/>
  <c r="AY47" i="72"/>
  <c r="AR52" i="231"/>
  <c r="AS52" i="231" s="1"/>
  <c r="AR11" i="229"/>
  <c r="AS11" i="229" s="1"/>
  <c r="AO12" i="211"/>
  <c r="AQ12" i="211" s="1"/>
  <c r="AN12" i="196"/>
  <c r="AP12" i="196"/>
  <c r="AR12" i="196" s="1"/>
  <c r="AS12" i="196" s="1"/>
  <c r="AT40" i="231"/>
  <c r="AR40" i="231"/>
  <c r="AS40" i="231" s="1"/>
  <c r="AM31" i="200"/>
  <c r="AJ54" i="100"/>
  <c r="AM54" i="244"/>
  <c r="AX54" i="244" s="1"/>
  <c r="AY54" i="244" s="1"/>
  <c r="BW54" i="72" s="1"/>
  <c r="AA26" i="100"/>
  <c r="AM26" i="224"/>
  <c r="AX26" i="224" s="1"/>
  <c r="AY26" i="224" s="1"/>
  <c r="BN26" i="72" s="1"/>
  <c r="N44" i="100"/>
  <c r="AM44" i="195"/>
  <c r="AX44" i="195" s="1"/>
  <c r="AY44" i="195" s="1"/>
  <c r="BA44" i="72" s="1"/>
  <c r="AN73" i="212"/>
  <c r="AM17" i="230"/>
  <c r="AN17" i="230" s="1"/>
  <c r="AP17" i="230" s="1"/>
  <c r="AT17" i="230" s="1"/>
  <c r="AD17" i="100"/>
  <c r="AT54" i="232"/>
  <c r="AR54" i="232"/>
  <c r="AS54" i="232" s="1"/>
  <c r="AU54" i="232" s="1"/>
  <c r="N54" i="100"/>
  <c r="AM54" i="195"/>
  <c r="AX54" i="195" s="1"/>
  <c r="AY54" i="195" s="1"/>
  <c r="BA54" i="72" s="1"/>
  <c r="V17" i="100"/>
  <c r="AM17" i="205"/>
  <c r="AX17" i="205"/>
  <c r="AY17" i="205" s="1"/>
  <c r="BI17" i="72" s="1"/>
  <c r="AR72" i="231"/>
  <c r="AS72" i="231" s="1"/>
  <c r="AT72" i="231"/>
  <c r="X73" i="100"/>
  <c r="AM14" i="232"/>
  <c r="AX14" i="232" s="1"/>
  <c r="AY14" i="232" s="1"/>
  <c r="BS14" i="72" s="1"/>
  <c r="AF14" i="100"/>
  <c r="AM29" i="230"/>
  <c r="AD29" i="100"/>
  <c r="AM75" i="194"/>
  <c r="AX75" i="194" s="1"/>
  <c r="AY75" i="194" s="1"/>
  <c r="AZ75" i="72" s="1"/>
  <c r="AM47" i="229"/>
  <c r="AX47" i="229"/>
  <c r="AY47" i="229" s="1"/>
  <c r="BP47" i="72" s="1"/>
  <c r="AC47" i="100"/>
  <c r="AM60" i="229"/>
  <c r="AN60" i="229" s="1"/>
  <c r="AP60" i="229" s="1"/>
  <c r="AT60" i="229" s="1"/>
  <c r="AX60" i="229"/>
  <c r="AY60" i="229" s="1"/>
  <c r="BP60" i="72" s="1"/>
  <c r="AC60" i="100"/>
  <c r="AL31" i="100"/>
  <c r="AM31" i="248"/>
  <c r="AX31" i="248" s="1"/>
  <c r="AY31" i="248" s="1"/>
  <c r="BY31" i="72"/>
  <c r="AJ52" i="100"/>
  <c r="AM52" i="244"/>
  <c r="AX52" i="244" s="1"/>
  <c r="AY52" i="244" s="1"/>
  <c r="BW52" i="72" s="1"/>
  <c r="AR20" i="232"/>
  <c r="AS20" i="232" s="1"/>
  <c r="AT20" i="232"/>
  <c r="M44" i="100"/>
  <c r="AM44" i="194"/>
  <c r="AX44" i="194" s="1"/>
  <c r="AY44" i="194" s="1"/>
  <c r="AZ44" i="72" s="1"/>
  <c r="AN44" i="194"/>
  <c r="AP44" i="194" s="1"/>
  <c r="AT44" i="194" s="1"/>
  <c r="O27" i="100"/>
  <c r="AM27" i="196"/>
  <c r="AX27" i="196"/>
  <c r="AY27" i="196" s="1"/>
  <c r="BB27" i="72" s="1"/>
  <c r="AN27" i="196"/>
  <c r="AP27" i="196" s="1"/>
  <c r="AY49" i="211"/>
  <c r="AZ49" i="211" s="1"/>
  <c r="CA49" i="72" s="1"/>
  <c r="AO49" i="211"/>
  <c r="AQ49" i="211" s="1"/>
  <c r="AS49" i="211" s="1"/>
  <c r="AT49" i="211" s="1"/>
  <c r="S44" i="100"/>
  <c r="AM44" i="202"/>
  <c r="AX44" i="202" s="1"/>
  <c r="AY44" i="202" s="1"/>
  <c r="BF44" i="72"/>
  <c r="AX57" i="220"/>
  <c r="AY57" i="220" s="1"/>
  <c r="AT57" i="72" s="1"/>
  <c r="AN57" i="220"/>
  <c r="AP57" i="220" s="1"/>
  <c r="AR57" i="220" s="1"/>
  <c r="AS57" i="220" s="1"/>
  <c r="AM71" i="231"/>
  <c r="AX71" i="231"/>
  <c r="AY71" i="231" s="1"/>
  <c r="BR71" i="72" s="1"/>
  <c r="AE71" i="100"/>
  <c r="AX73" i="190"/>
  <c r="AY73" i="190" s="1"/>
  <c r="AV73" i="72" s="1"/>
  <c r="AN73" i="190"/>
  <c r="AP73" i="190"/>
  <c r="Y15" i="100"/>
  <c r="AM15" i="208"/>
  <c r="Z54" i="100"/>
  <c r="AM54" i="209"/>
  <c r="AX54" i="209" s="1"/>
  <c r="AY54" i="209" s="1"/>
  <c r="BM54" i="72" s="1"/>
  <c r="AL71" i="100"/>
  <c r="AM71" i="248"/>
  <c r="AX71" i="248" s="1"/>
  <c r="AY71" i="248" s="1"/>
  <c r="BY71" i="72" s="1"/>
  <c r="V18" i="100"/>
  <c r="AM18" i="205"/>
  <c r="AX18" i="205" s="1"/>
  <c r="AY18" i="205" s="1"/>
  <c r="BI18" i="72" s="1"/>
  <c r="AX59" i="192"/>
  <c r="AY59" i="192" s="1"/>
  <c r="AX59" i="72" s="1"/>
  <c r="AN59" i="192"/>
  <c r="AP59" i="192"/>
  <c r="AR59" i="192" s="1"/>
  <c r="AX61" i="208"/>
  <c r="AY61" i="208" s="1"/>
  <c r="BL61" i="72" s="1"/>
  <c r="AN61" i="208"/>
  <c r="AP61" i="208" s="1"/>
  <c r="AT61" i="208" s="1"/>
  <c r="AX72" i="200"/>
  <c r="AY72" i="200"/>
  <c r="BD72" i="72" s="1"/>
  <c r="AN72" i="200"/>
  <c r="AP72" i="200" s="1"/>
  <c r="AT72" i="200" s="1"/>
  <c r="R47" i="100"/>
  <c r="AM47" i="201"/>
  <c r="K73" i="100"/>
  <c r="AM73" i="192"/>
  <c r="AX73" i="192" s="1"/>
  <c r="AY73" i="192" s="1"/>
  <c r="AX73" i="72" s="1"/>
  <c r="U14" i="100"/>
  <c r="AM14" i="204"/>
  <c r="AX14" i="204" s="1"/>
  <c r="AY14" i="204" s="1"/>
  <c r="BH14" i="72" s="1"/>
  <c r="AJ17" i="100"/>
  <c r="AM17" i="244"/>
  <c r="AX17" i="244" s="1"/>
  <c r="AY17" i="244" s="1"/>
  <c r="BW17" i="72" s="1"/>
  <c r="AJ31" i="100"/>
  <c r="AM31" i="244"/>
  <c r="AX31" i="244"/>
  <c r="AY31" i="244" s="1"/>
  <c r="BW31" i="72" s="1"/>
  <c r="AR41" i="239"/>
  <c r="AS41" i="239" s="1"/>
  <c r="AT41" i="239"/>
  <c r="AX7" i="247"/>
  <c r="AY7" i="247" s="1"/>
  <c r="BZ7" i="72" s="1"/>
  <c r="AN7" i="247"/>
  <c r="AP7" i="247" s="1"/>
  <c r="AX17" i="247"/>
  <c r="AY17" i="247" s="1"/>
  <c r="BZ17" i="72" s="1"/>
  <c r="AN17" i="247"/>
  <c r="AP17" i="247"/>
  <c r="AR17" i="247" s="1"/>
  <c r="AS17" i="247" s="1"/>
  <c r="AO42" i="100"/>
  <c r="AN42" i="212"/>
  <c r="AY42" i="212" s="1"/>
  <c r="AZ42" i="212" s="1"/>
  <c r="CB42" i="72" s="1"/>
  <c r="AR13" i="230"/>
  <c r="AS13" i="230" s="1"/>
  <c r="AT13" i="230"/>
  <c r="AT22" i="229"/>
  <c r="AR22" i="229"/>
  <c r="AS22" i="229" s="1"/>
  <c r="AT50" i="229"/>
  <c r="AT65" i="231"/>
  <c r="AR65" i="231"/>
  <c r="AS65" i="231" s="1"/>
  <c r="AX14" i="191"/>
  <c r="AY14" i="191" s="1"/>
  <c r="AW14" i="72" s="1"/>
  <c r="AN14" i="191"/>
  <c r="AP14" i="191"/>
  <c r="AX45" i="190"/>
  <c r="AY45" i="190" s="1"/>
  <c r="AV45" i="72" s="1"/>
  <c r="AN45" i="190"/>
  <c r="AP45" i="190" s="1"/>
  <c r="AT45" i="190" s="1"/>
  <c r="AR54" i="230"/>
  <c r="AS54" i="230"/>
  <c r="AT54" i="230"/>
  <c r="AX47" i="202"/>
  <c r="AY47" i="202" s="1"/>
  <c r="BF47" i="72" s="1"/>
  <c r="AN47" i="202"/>
  <c r="AP47" i="202" s="1"/>
  <c r="AR47" i="202" s="1"/>
  <c r="AS47" i="202" s="1"/>
  <c r="AX28" i="247"/>
  <c r="AY28" i="247" s="1"/>
  <c r="BZ28" i="72" s="1"/>
  <c r="AN28" i="247"/>
  <c r="AP28" i="247" s="1"/>
  <c r="AT28" i="247" s="1"/>
  <c r="AX14" i="194"/>
  <c r="AY14" i="194" s="1"/>
  <c r="AZ14" i="72" s="1"/>
  <c r="AN14" i="194"/>
  <c r="AP14" i="194" s="1"/>
  <c r="AR14" i="194" s="1"/>
  <c r="AX29" i="200"/>
  <c r="AY29" i="200" s="1"/>
  <c r="BD29" i="72" s="1"/>
  <c r="AN29" i="200"/>
  <c r="AP29" i="200"/>
  <c r="AT29" i="200" s="1"/>
  <c r="AT20" i="207"/>
  <c r="AR20" i="207"/>
  <c r="AS20" i="207" s="1"/>
  <c r="AM64" i="200"/>
  <c r="AX64" i="200" s="1"/>
  <c r="AY64" i="200" s="1"/>
  <c r="BD64" i="72" s="1"/>
  <c r="Q64" i="100"/>
  <c r="AB71" i="100"/>
  <c r="AM71" i="225"/>
  <c r="AX71" i="225" s="1"/>
  <c r="AY71" i="225" s="1"/>
  <c r="BO71" i="72" s="1"/>
  <c r="AT43" i="209"/>
  <c r="AT59" i="207"/>
  <c r="AT20" i="201"/>
  <c r="AT61" i="195"/>
  <c r="AU50" i="239"/>
  <c r="AX61" i="242"/>
  <c r="AY61" i="242" s="1"/>
  <c r="BU61" i="72" s="1"/>
  <c r="AN17" i="244"/>
  <c r="AP17" i="244" s="1"/>
  <c r="AT17" i="244" s="1"/>
  <c r="AN14" i="231"/>
  <c r="AP14" i="231"/>
  <c r="AN59" i="232"/>
  <c r="AP59" i="232" s="1"/>
  <c r="AX11" i="225"/>
  <c r="AY11" i="225" s="1"/>
  <c r="BO11" i="72" s="1"/>
  <c r="AN11" i="225"/>
  <c r="AP11" i="225"/>
  <c r="AT11" i="225" s="1"/>
  <c r="AR67" i="232"/>
  <c r="AS67" i="232" s="1"/>
  <c r="AT67" i="232"/>
  <c r="AH75" i="100"/>
  <c r="AM75" i="242"/>
  <c r="AX75" i="242" s="1"/>
  <c r="AY75" i="242" s="1"/>
  <c r="BU75" i="72" s="1"/>
  <c r="H12" i="100"/>
  <c r="AM12" i="189"/>
  <c r="AX12" i="189" s="1"/>
  <c r="AY12" i="189" s="1"/>
  <c r="AU12" i="72" s="1"/>
  <c r="R15" i="100"/>
  <c r="AM15" i="201"/>
  <c r="AX15" i="201" s="1"/>
  <c r="AY15" i="201" s="1"/>
  <c r="BE15" i="72" s="1"/>
  <c r="AN15" i="201"/>
  <c r="AP15" i="201" s="1"/>
  <c r="AR15" i="201" s="1"/>
  <c r="P26" i="100"/>
  <c r="AM26" i="199"/>
  <c r="AX26" i="199"/>
  <c r="AY26" i="199" s="1"/>
  <c r="BC26" i="72" s="1"/>
  <c r="AN26" i="199"/>
  <c r="AP26" i="199" s="1"/>
  <c r="AM29" i="100"/>
  <c r="BZ29" i="72"/>
  <c r="M30" i="100"/>
  <c r="AM30" i="194"/>
  <c r="AX30" i="194"/>
  <c r="AY30" i="194" s="1"/>
  <c r="AZ30" i="72" s="1"/>
  <c r="AX59" i="199"/>
  <c r="AY59" i="199" s="1"/>
  <c r="BC59" i="72" s="1"/>
  <c r="AN59" i="199"/>
  <c r="AP59" i="199" s="1"/>
  <c r="AT58" i="208"/>
  <c r="AR58" i="208"/>
  <c r="AS58" i="208" s="1"/>
  <c r="AU58" i="208" s="1"/>
  <c r="AX70" i="209"/>
  <c r="AY70" i="209" s="1"/>
  <c r="BM70" i="72" s="1"/>
  <c r="AN70" i="209"/>
  <c r="AP70" i="209" s="1"/>
  <c r="T75" i="100"/>
  <c r="AM75" i="203"/>
  <c r="AX75" i="203" s="1"/>
  <c r="AY75" i="203" s="1"/>
  <c r="BG75" i="72"/>
  <c r="W7" i="100"/>
  <c r="AM7" i="206"/>
  <c r="AN15" i="211"/>
  <c r="AN15" i="100"/>
  <c r="AJ27" i="100"/>
  <c r="AM27" i="244"/>
  <c r="AN27" i="244" s="1"/>
  <c r="AP27" i="244" s="1"/>
  <c r="J30" i="100"/>
  <c r="AM30" i="191"/>
  <c r="AX30" i="191" s="1"/>
  <c r="AY30" i="191" s="1"/>
  <c r="AW30" i="72" s="1"/>
  <c r="AK42" i="100"/>
  <c r="AM42" i="246"/>
  <c r="AN42" i="246" s="1"/>
  <c r="AP42" i="246" s="1"/>
  <c r="R45" i="100"/>
  <c r="AM45" i="201"/>
  <c r="AX45" i="201" s="1"/>
  <c r="AY45" i="201" s="1"/>
  <c r="BE45" i="72" s="1"/>
  <c r="W47" i="100"/>
  <c r="AM47" i="206"/>
  <c r="AX47" i="206" s="1"/>
  <c r="AY47" i="206" s="1"/>
  <c r="BJ47" i="72" s="1"/>
  <c r="AN64" i="208"/>
  <c r="AP64" i="208"/>
  <c r="AT64" i="208" s="1"/>
  <c r="AN11" i="220"/>
  <c r="AP11" i="220" s="1"/>
  <c r="AR11" i="220" s="1"/>
  <c r="AS11" i="220" s="1"/>
  <c r="AX22" i="201"/>
  <c r="AY22" i="201" s="1"/>
  <c r="BE22" i="72" s="1"/>
  <c r="AX22" i="224"/>
  <c r="AY22" i="224" s="1"/>
  <c r="BN22" i="72" s="1"/>
  <c r="AN22" i="201"/>
  <c r="AP22" i="201"/>
  <c r="U71" i="100"/>
  <c r="AM71" i="204"/>
  <c r="AX71" i="204" s="1"/>
  <c r="AY71" i="204" s="1"/>
  <c r="BH71" i="72" s="1"/>
  <c r="AN71" i="204"/>
  <c r="AP71" i="204" s="1"/>
  <c r="AT71" i="204" s="1"/>
  <c r="X15" i="100"/>
  <c r="AM15" i="207"/>
  <c r="AX15" i="207" s="1"/>
  <c r="AY15" i="207" s="1"/>
  <c r="BK15" i="72" s="1"/>
  <c r="AH29" i="100"/>
  <c r="AM29" i="242"/>
  <c r="AX29" i="242" s="1"/>
  <c r="AY29" i="242" s="1"/>
  <c r="BU29" i="72" s="1"/>
  <c r="AN29" i="242"/>
  <c r="AP29" i="242" s="1"/>
  <c r="AR29" i="242" s="1"/>
  <c r="Z31" i="100"/>
  <c r="AM31" i="209"/>
  <c r="AX31" i="209"/>
  <c r="AY31" i="209" s="1"/>
  <c r="BM31" i="72" s="1"/>
  <c r="AF42" i="100"/>
  <c r="AM42" i="232"/>
  <c r="AX42" i="232"/>
  <c r="AY42" i="232" s="1"/>
  <c r="BS42" i="72" s="1"/>
  <c r="AN52" i="212"/>
  <c r="AY52" i="212" s="1"/>
  <c r="AZ52" i="212" s="1"/>
  <c r="CB52" i="72" s="1"/>
  <c r="AR49" i="113"/>
  <c r="AS49" i="113" s="1"/>
  <c r="AT49" i="113"/>
  <c r="AL45" i="100"/>
  <c r="AM45" i="248"/>
  <c r="AX45" i="248" s="1"/>
  <c r="AY45" i="248" s="1"/>
  <c r="BY45" i="72"/>
  <c r="AX11" i="246"/>
  <c r="AY11" i="246"/>
  <c r="BX11" i="72" s="1"/>
  <c r="AN11" i="246"/>
  <c r="AP11" i="246" s="1"/>
  <c r="AT11" i="246" s="1"/>
  <c r="AM73" i="225"/>
  <c r="AX73" i="225"/>
  <c r="AY73" i="225" s="1"/>
  <c r="BO73" i="72" s="1"/>
  <c r="AB73" i="100"/>
  <c r="AN73" i="225"/>
  <c r="AP73" i="225"/>
  <c r="AX46" i="193"/>
  <c r="AY46" i="193"/>
  <c r="AY46" i="72" s="1"/>
  <c r="AN46" i="193"/>
  <c r="AP46" i="193" s="1"/>
  <c r="AN74" i="229"/>
  <c r="AP74" i="229"/>
  <c r="AM14" i="199"/>
  <c r="P14" i="100"/>
  <c r="AK26" i="100"/>
  <c r="AM26" i="246"/>
  <c r="AX26" i="246" s="1"/>
  <c r="AY26" i="246" s="1"/>
  <c r="BX26" i="72" s="1"/>
  <c r="AB29" i="100"/>
  <c r="AM29" i="225"/>
  <c r="AX29" i="225" s="1"/>
  <c r="AY29" i="225" s="1"/>
  <c r="BO29" i="72" s="1"/>
  <c r="AN29" i="225"/>
  <c r="AP29" i="225" s="1"/>
  <c r="AT29" i="225" s="1"/>
  <c r="F36" i="100"/>
  <c r="AM36" i="113"/>
  <c r="AX36" i="113" s="1"/>
  <c r="AY36" i="113" s="1"/>
  <c r="AS36" i="72" s="1"/>
  <c r="V45" i="100"/>
  <c r="AM45" i="205"/>
  <c r="AX45" i="205" s="1"/>
  <c r="AY45" i="205" s="1"/>
  <c r="BI45" i="72" s="1"/>
  <c r="AX50" i="192"/>
  <c r="AY50" i="192" s="1"/>
  <c r="AX50" i="72" s="1"/>
  <c r="AN50" i="192"/>
  <c r="AP50" i="192"/>
  <c r="AX55" i="200"/>
  <c r="AY55" i="200"/>
  <c r="BD55" i="72" s="1"/>
  <c r="AN55" i="200"/>
  <c r="AP55" i="200"/>
  <c r="AX71" i="209"/>
  <c r="AY71" i="209" s="1"/>
  <c r="BM71" i="72" s="1"/>
  <c r="AN71" i="209"/>
  <c r="AP71" i="209" s="1"/>
  <c r="AR71" i="209" s="1"/>
  <c r="AX68" i="224"/>
  <c r="AY68" i="224" s="1"/>
  <c r="BN68" i="72" s="1"/>
  <c r="AN68" i="224"/>
  <c r="AP68" i="224" s="1"/>
  <c r="AT68" i="224" s="1"/>
  <c r="AT8" i="113"/>
  <c r="AR8" i="113"/>
  <c r="AS8" i="113"/>
  <c r="AU8" i="113" s="1"/>
  <c r="AR37" i="229"/>
  <c r="AS37" i="229" s="1"/>
  <c r="AC37" i="72" s="1"/>
  <c r="AT37" i="229"/>
  <c r="R60" i="100"/>
  <c r="AM60" i="201"/>
  <c r="AX60" i="201" s="1"/>
  <c r="AY60" i="201" s="1"/>
  <c r="BE60" i="72" s="1"/>
  <c r="AX42" i="243"/>
  <c r="AY42" i="243" s="1"/>
  <c r="BV42" i="72" s="1"/>
  <c r="AN42" i="243"/>
  <c r="AP42" i="243" s="1"/>
  <c r="AR42" i="243" s="1"/>
  <c r="AS42" i="243" s="1"/>
  <c r="AX27" i="195"/>
  <c r="AY27" i="195" s="1"/>
  <c r="BA27" i="72" s="1"/>
  <c r="AN27" i="195"/>
  <c r="AP27" i="195" s="1"/>
  <c r="AN29" i="208"/>
  <c r="AP29" i="208" s="1"/>
  <c r="L45" i="100"/>
  <c r="AM45" i="193"/>
  <c r="AX45" i="193" s="1"/>
  <c r="AY45" i="193" s="1"/>
  <c r="AY45" i="72" s="1"/>
  <c r="U47" i="100"/>
  <c r="AM47" i="204"/>
  <c r="AX47" i="204"/>
  <c r="AY47" i="204" s="1"/>
  <c r="BH47" i="72" s="1"/>
  <c r="AN47" i="204"/>
  <c r="AP47" i="204" s="1"/>
  <c r="AN54" i="239"/>
  <c r="AP54" i="239" s="1"/>
  <c r="AX41" i="243"/>
  <c r="AY41" i="243"/>
  <c r="BV41" i="72" s="1"/>
  <c r="AN41" i="243"/>
  <c r="AP41" i="243" s="1"/>
  <c r="AR41" i="243" s="1"/>
  <c r="AS41" i="243" s="1"/>
  <c r="AN48" i="244"/>
  <c r="AP48" i="244"/>
  <c r="AT48" i="244" s="1"/>
  <c r="AN73" i="205"/>
  <c r="AP73" i="205" s="1"/>
  <c r="AT73" i="205" s="1"/>
  <c r="K71" i="100"/>
  <c r="AM71" i="192"/>
  <c r="AX71" i="192" s="1"/>
  <c r="AY71" i="192" s="1"/>
  <c r="AX71" i="72" s="1"/>
  <c r="AN71" i="192"/>
  <c r="AP71" i="192" s="1"/>
  <c r="AT71" i="192" s="1"/>
  <c r="AT57" i="224"/>
  <c r="AR57" i="224"/>
  <c r="AS57" i="224" s="1"/>
  <c r="AM54" i="100"/>
  <c r="AM54" i="247"/>
  <c r="AX54" i="247" s="1"/>
  <c r="AY54" i="247" s="1"/>
  <c r="BZ54" i="72" s="1"/>
  <c r="AN54" i="247"/>
  <c r="AP54" i="247" s="1"/>
  <c r="AR54" i="247" s="1"/>
  <c r="AS54" i="247" s="1"/>
  <c r="S18" i="100"/>
  <c r="AM18" i="202"/>
  <c r="F31" i="100"/>
  <c r="AM31" i="113"/>
  <c r="AX31" i="113" s="1"/>
  <c r="AY31" i="113" s="1"/>
  <c r="AS31" i="72" s="1"/>
  <c r="AX8" i="220"/>
  <c r="AY8" i="220"/>
  <c r="AN8" i="220"/>
  <c r="AP8" i="220" s="1"/>
  <c r="AT8" i="220" s="1"/>
  <c r="AX41" i="202"/>
  <c r="AY41" i="202" s="1"/>
  <c r="BF41" i="72" s="1"/>
  <c r="AN41" i="202"/>
  <c r="AP41" i="202" s="1"/>
  <c r="N17" i="100"/>
  <c r="AM17" i="195"/>
  <c r="AX17" i="195" s="1"/>
  <c r="AY17" i="195" s="1"/>
  <c r="BA17" i="72" s="1"/>
  <c r="AN17" i="195"/>
  <c r="AP17" i="195" s="1"/>
  <c r="AT17" i="195" s="1"/>
  <c r="F27" i="100"/>
  <c r="AM27" i="113"/>
  <c r="AM36" i="100"/>
  <c r="AM36" i="247"/>
  <c r="AX36" i="247" s="1"/>
  <c r="AY36" i="247" s="1"/>
  <c r="BZ36" i="72" s="1"/>
  <c r="F44" i="100"/>
  <c r="AM44" i="113"/>
  <c r="AX24" i="190"/>
  <c r="AY24" i="190" s="1"/>
  <c r="AV24" i="72" s="1"/>
  <c r="AN24" i="190"/>
  <c r="AP24" i="190"/>
  <c r="AT24" i="190" s="1"/>
  <c r="AX34" i="246"/>
  <c r="AY34" i="246"/>
  <c r="BX34" i="72" s="1"/>
  <c r="AN34" i="246"/>
  <c r="AP34" i="246" s="1"/>
  <c r="AR34" i="246" s="1"/>
  <c r="AX15" i="113"/>
  <c r="AY15" i="113"/>
  <c r="AS15" i="72" s="1"/>
  <c r="AN15" i="113"/>
  <c r="AP15" i="113" s="1"/>
  <c r="AI31" i="100"/>
  <c r="AM31" i="243"/>
  <c r="AX31" i="243" s="1"/>
  <c r="AY31" i="243" s="1"/>
  <c r="BV31" i="72" s="1"/>
  <c r="AK45" i="100"/>
  <c r="AM45" i="246"/>
  <c r="AX45" i="246" s="1"/>
  <c r="AY45" i="246" s="1"/>
  <c r="BX45" i="72" s="1"/>
  <c r="AN60" i="195"/>
  <c r="AP60" i="195" s="1"/>
  <c r="AX57" i="207"/>
  <c r="AY57" i="207" s="1"/>
  <c r="BK57" i="72" s="1"/>
  <c r="AN57" i="207"/>
  <c r="AP57" i="207"/>
  <c r="AR57" i="207" s="1"/>
  <c r="AS57" i="207" s="1"/>
  <c r="AY21" i="211"/>
  <c r="AZ21" i="211" s="1"/>
  <c r="CA21" i="72" s="1"/>
  <c r="AO21" i="211"/>
  <c r="AQ21" i="211" s="1"/>
  <c r="AX52" i="202"/>
  <c r="AY52" i="202"/>
  <c r="BF52" i="72" s="1"/>
  <c r="AN52" i="202"/>
  <c r="AP52" i="202" s="1"/>
  <c r="AN7" i="191"/>
  <c r="AP7" i="191" s="1"/>
  <c r="AR7" i="191" s="1"/>
  <c r="AS7" i="191" s="1"/>
  <c r="AX7" i="191"/>
  <c r="AY7" i="191" s="1"/>
  <c r="AM15" i="190"/>
  <c r="I15" i="100"/>
  <c r="AM45" i="204"/>
  <c r="AX45" i="204" s="1"/>
  <c r="AY45" i="204" s="1"/>
  <c r="BH45" i="72" s="1"/>
  <c r="AX57" i="193"/>
  <c r="AY57" i="193"/>
  <c r="AY57" i="72" s="1"/>
  <c r="AN57" i="193"/>
  <c r="AP57" i="193" s="1"/>
  <c r="AT72" i="239"/>
  <c r="AR72" i="239"/>
  <c r="AS72" i="239" s="1"/>
  <c r="AN61" i="242"/>
  <c r="AP61" i="242" s="1"/>
  <c r="AT61" i="242" s="1"/>
  <c r="AI73" i="100"/>
  <c r="AM73" i="243"/>
  <c r="AX73" i="243"/>
  <c r="AY73" i="243" s="1"/>
  <c r="BV73" i="72" s="1"/>
  <c r="AN73" i="243"/>
  <c r="AP73" i="243"/>
  <c r="AR73" i="243" s="1"/>
  <c r="P7" i="100"/>
  <c r="AM7" i="199"/>
  <c r="AN7" i="199" s="1"/>
  <c r="AP7" i="199" s="1"/>
  <c r="AR7" i="199" s="1"/>
  <c r="AS7" i="199" s="1"/>
  <c r="AO15" i="100"/>
  <c r="AN15" i="212"/>
  <c r="H17" i="100"/>
  <c r="AM17" i="189"/>
  <c r="AX17" i="189"/>
  <c r="AY17" i="189" s="1"/>
  <c r="AU17" i="72" s="1"/>
  <c r="AN17" i="189"/>
  <c r="AP17" i="189"/>
  <c r="AR17" i="189" s="1"/>
  <c r="AS17" i="189" s="1"/>
  <c r="M27" i="100"/>
  <c r="AM27" i="194"/>
  <c r="AX27" i="194" s="1"/>
  <c r="AY27" i="194" s="1"/>
  <c r="AZ27" i="72" s="1"/>
  <c r="AM31" i="230"/>
  <c r="AN31" i="230" s="1"/>
  <c r="AP31" i="230" s="1"/>
  <c r="AD31" i="100"/>
  <c r="Z42" i="100"/>
  <c r="AM42" i="209"/>
  <c r="AX42" i="209"/>
  <c r="AY42" i="209" s="1"/>
  <c r="BM42" i="72" s="1"/>
  <c r="K54" i="100"/>
  <c r="AM54" i="192"/>
  <c r="AX54" i="192" s="1"/>
  <c r="AY54" i="192" s="1"/>
  <c r="AX54" i="72" s="1"/>
  <c r="AH60" i="100"/>
  <c r="AM60" i="242"/>
  <c r="AX60" i="242"/>
  <c r="AY60" i="242" s="1"/>
  <c r="BU60" i="72" s="1"/>
  <c r="AN9" i="232"/>
  <c r="AP9" i="232"/>
  <c r="AR9" i="232" s="1"/>
  <c r="O75" i="100"/>
  <c r="AM75" i="196"/>
  <c r="AX75" i="196" s="1"/>
  <c r="AY75" i="196" s="1"/>
  <c r="BB75" i="72" s="1"/>
  <c r="N7" i="100"/>
  <c r="AM7" i="195"/>
  <c r="F14" i="100"/>
  <c r="AM14" i="113"/>
  <c r="AX14" i="113" s="1"/>
  <c r="AY14" i="113" s="1"/>
  <c r="AS14" i="72" s="1"/>
  <c r="Y27" i="100"/>
  <c r="AM27" i="208"/>
  <c r="AX27" i="208" s="1"/>
  <c r="AY27" i="208" s="1"/>
  <c r="BL27" i="72" s="1"/>
  <c r="AN27" i="208"/>
  <c r="AP27" i="208" s="1"/>
  <c r="AT27" i="208" s="1"/>
  <c r="F30" i="100"/>
  <c r="AM30" i="113"/>
  <c r="AX30" i="113"/>
  <c r="AY30" i="113" s="1"/>
  <c r="AS30" i="72" s="1"/>
  <c r="X45" i="100"/>
  <c r="AM45" i="207"/>
  <c r="AN45" i="207" s="1"/>
  <c r="AP45" i="207" s="1"/>
  <c r="AR45" i="207" s="1"/>
  <c r="AS45" i="207" s="1"/>
  <c r="AX45" i="207"/>
  <c r="AY45" i="207" s="1"/>
  <c r="BK45" i="72" s="1"/>
  <c r="W54" i="100"/>
  <c r="AM54" i="206"/>
  <c r="AX54" i="206" s="1"/>
  <c r="AY54" i="206" s="1"/>
  <c r="BJ54" i="72" s="1"/>
  <c r="AX27" i="248"/>
  <c r="AY27" i="248"/>
  <c r="BY27" i="72" s="1"/>
  <c r="AN27" i="248"/>
  <c r="AP27" i="248" s="1"/>
  <c r="AX36" i="193"/>
  <c r="AY36" i="193" s="1"/>
  <c r="AY36" i="72" s="1"/>
  <c r="AN36" i="193"/>
  <c r="AP36" i="193" s="1"/>
  <c r="AN22" i="224"/>
  <c r="AP22" i="224" s="1"/>
  <c r="AR22" i="224" s="1"/>
  <c r="AN38" i="239"/>
  <c r="AP38" i="239" s="1"/>
  <c r="AX51" i="190"/>
  <c r="AY51" i="190"/>
  <c r="AV51" i="72" s="1"/>
  <c r="AN51" i="190"/>
  <c r="AP51" i="190"/>
  <c r="AT51" i="190" s="1"/>
  <c r="AM12" i="206"/>
  <c r="AX12" i="206"/>
  <c r="AY12" i="206" s="1"/>
  <c r="BJ12" i="72" s="1"/>
  <c r="W12" i="100"/>
  <c r="AH18" i="100"/>
  <c r="AM18" i="242"/>
  <c r="AX18" i="242" s="1"/>
  <c r="AY18" i="242" s="1"/>
  <c r="G54" i="100"/>
  <c r="AM54" i="220"/>
  <c r="AX54" i="220"/>
  <c r="AY54" i="220" s="1"/>
  <c r="AT54" i="72" s="1"/>
  <c r="G75" i="100"/>
  <c r="AM75" i="220"/>
  <c r="AX75" i="220"/>
  <c r="AY75" i="220" s="1"/>
  <c r="AT75" i="72" s="1"/>
  <c r="AG14" i="100"/>
  <c r="AM14" i="239"/>
  <c r="AX14" i="239" s="1"/>
  <c r="AY14" i="239" s="1"/>
  <c r="BT14" i="72" s="1"/>
  <c r="P27" i="100"/>
  <c r="AM27" i="199"/>
  <c r="AX27" i="199" s="1"/>
  <c r="AY27" i="199" s="1"/>
  <c r="BC27" i="72" s="1"/>
  <c r="AM31" i="231"/>
  <c r="AE31" i="100"/>
  <c r="AN17" i="206"/>
  <c r="AP17" i="206" s="1"/>
  <c r="AT17" i="206" s="1"/>
  <c r="AT25" i="239"/>
  <c r="AR25" i="239"/>
  <c r="AS25" i="239"/>
  <c r="AG25" i="72" s="1"/>
  <c r="AT63" i="239"/>
  <c r="AR63" i="239"/>
  <c r="AS63" i="239" s="1"/>
  <c r="AU63" i="239" s="1"/>
  <c r="AN12" i="229"/>
  <c r="AP12" i="229" s="1"/>
  <c r="AX29" i="246"/>
  <c r="AY29" i="246"/>
  <c r="BX29" i="72" s="1"/>
  <c r="AN29" i="246"/>
  <c r="AP29" i="246" s="1"/>
  <c r="AT29" i="246" s="1"/>
  <c r="AX36" i="220"/>
  <c r="AY36" i="220" s="1"/>
  <c r="AT36" i="72" s="1"/>
  <c r="AN36" i="220"/>
  <c r="AP36" i="220" s="1"/>
  <c r="AT36" i="220" s="1"/>
  <c r="AN8" i="230"/>
  <c r="AP8" i="230" s="1"/>
  <c r="AT8" i="230" s="1"/>
  <c r="AX39" i="196"/>
  <c r="AY39" i="196" s="1"/>
  <c r="BB39" i="72" s="1"/>
  <c r="AN39" i="196"/>
  <c r="AP39" i="196" s="1"/>
  <c r="AT39" i="196" s="1"/>
  <c r="AX50" i="208"/>
  <c r="AY50" i="208" s="1"/>
  <c r="BL50" i="72" s="1"/>
  <c r="AN50" i="208"/>
  <c r="AP50" i="208" s="1"/>
  <c r="AT50" i="208" s="1"/>
  <c r="AX71" i="200"/>
  <c r="AY71" i="200" s="1"/>
  <c r="BD71" i="72" s="1"/>
  <c r="AN71" i="200"/>
  <c r="AP71" i="200" s="1"/>
  <c r="AX26" i="201"/>
  <c r="AY26" i="201" s="1"/>
  <c r="BE26" i="72" s="1"/>
  <c r="AN26" i="201"/>
  <c r="AP26" i="201" s="1"/>
  <c r="AX27" i="202"/>
  <c r="AY27" i="202"/>
  <c r="BF27" i="72" s="1"/>
  <c r="AN27" i="202"/>
  <c r="AP27" i="202" s="1"/>
  <c r="AR27" i="202" s="1"/>
  <c r="AX36" i="201"/>
  <c r="AY36" i="201"/>
  <c r="BE36" i="72" s="1"/>
  <c r="AN36" i="201"/>
  <c r="AP36" i="201" s="1"/>
  <c r="AR36" i="201" s="1"/>
  <c r="AS36" i="201" s="1"/>
  <c r="AN52" i="201"/>
  <c r="AP52" i="201" s="1"/>
  <c r="AN52" i="232"/>
  <c r="AP52" i="232" s="1"/>
  <c r="AX46" i="201"/>
  <c r="AY46" i="201" s="1"/>
  <c r="BE46" i="72" s="1"/>
  <c r="AN46" i="201"/>
  <c r="AP46" i="201" s="1"/>
  <c r="AT46" i="201" s="1"/>
  <c r="AX53" i="243"/>
  <c r="AY53" i="243" s="1"/>
  <c r="BV53" i="72" s="1"/>
  <c r="AN53" i="243"/>
  <c r="AP53" i="243"/>
  <c r="AR53" i="243" s="1"/>
  <c r="AX70" i="202"/>
  <c r="AY70" i="202" s="1"/>
  <c r="BF70" i="72" s="1"/>
  <c r="AN70" i="202"/>
  <c r="AP70" i="202" s="1"/>
  <c r="AT70" i="202" s="1"/>
  <c r="AX62" i="225"/>
  <c r="AY62" i="225"/>
  <c r="BO62" i="72" s="1"/>
  <c r="AN62" i="225"/>
  <c r="AP62" i="225" s="1"/>
  <c r="AR45" i="225"/>
  <c r="AS45" i="225" s="1"/>
  <c r="AT45" i="225"/>
  <c r="S45" i="100"/>
  <c r="AM45" i="202"/>
  <c r="AX45" i="202" s="1"/>
  <c r="AY45" i="202" s="1"/>
  <c r="BF45" i="72" s="1"/>
  <c r="AX59" i="190"/>
  <c r="AY59" i="190" s="1"/>
  <c r="AV59" i="72" s="1"/>
  <c r="AN59" i="190"/>
  <c r="AP59" i="190" s="1"/>
  <c r="AX53" i="200"/>
  <c r="AY53" i="200"/>
  <c r="BD53" i="72" s="1"/>
  <c r="AN53" i="200"/>
  <c r="AP53" i="200" s="1"/>
  <c r="AN9" i="230"/>
  <c r="AP9" i="230"/>
  <c r="AN73" i="195"/>
  <c r="AP73" i="195"/>
  <c r="AX29" i="196"/>
  <c r="AY29" i="196" s="1"/>
  <c r="BB29" i="72" s="1"/>
  <c r="AN29" i="196"/>
  <c r="AP29" i="196" s="1"/>
  <c r="AR29" i="196" s="1"/>
  <c r="AS29" i="196" s="1"/>
  <c r="AX30" i="189"/>
  <c r="AY30" i="189" s="1"/>
  <c r="AU30" i="72" s="1"/>
  <c r="AN30" i="189"/>
  <c r="AP30" i="189"/>
  <c r="AX31" i="247"/>
  <c r="AY31" i="247"/>
  <c r="BZ31" i="72" s="1"/>
  <c r="AN31" i="247"/>
  <c r="AP31" i="247"/>
  <c r="AX44" i="207"/>
  <c r="AY44" i="207" s="1"/>
  <c r="BK44" i="72" s="1"/>
  <c r="AN44" i="207"/>
  <c r="AP44" i="207" s="1"/>
  <c r="AR44" i="207" s="1"/>
  <c r="AS44" i="207" s="1"/>
  <c r="AX54" i="243"/>
  <c r="AY54" i="243"/>
  <c r="BV54" i="72" s="1"/>
  <c r="AN54" i="243"/>
  <c r="AP54" i="243"/>
  <c r="AN43" i="230"/>
  <c r="AP43" i="230" s="1"/>
  <c r="AR43" i="230" s="1"/>
  <c r="AR54" i="229"/>
  <c r="AS54" i="229" s="1"/>
  <c r="AT54" i="229"/>
  <c r="AM12" i="113"/>
  <c r="F12" i="100"/>
  <c r="AX60" i="247"/>
  <c r="AY60" i="247" s="1"/>
  <c r="BZ60" i="72" s="1"/>
  <c r="AN60" i="247"/>
  <c r="AP60" i="247" s="1"/>
  <c r="AT60" i="247" s="1"/>
  <c r="AM73" i="203"/>
  <c r="AX73" i="203" s="1"/>
  <c r="AY73" i="203" s="1"/>
  <c r="BG73" i="72" s="1"/>
  <c r="T73" i="100"/>
  <c r="AM42" i="247"/>
  <c r="AX42" i="247" s="1"/>
  <c r="AY42" i="247" s="1"/>
  <c r="BZ42" i="72" s="1"/>
  <c r="AM42" i="100"/>
  <c r="AN52" i="230"/>
  <c r="AP52" i="230" s="1"/>
  <c r="AR52" i="230" s="1"/>
  <c r="AS52" i="230" s="1"/>
  <c r="AT20" i="247"/>
  <c r="AR20" i="247"/>
  <c r="AS20" i="247"/>
  <c r="AN30" i="199"/>
  <c r="AP30" i="199" s="1"/>
  <c r="AN27" i="225"/>
  <c r="AP27" i="225" s="1"/>
  <c r="Y60" i="100"/>
  <c r="AM60" i="208"/>
  <c r="AX60" i="208" s="1"/>
  <c r="AY60" i="208" s="1"/>
  <c r="BL60" i="72" s="1"/>
  <c r="AH73" i="100"/>
  <c r="AM73" i="242"/>
  <c r="AX73" i="242" s="1"/>
  <c r="AY73" i="242" s="1"/>
  <c r="BU73" i="72" s="1"/>
  <c r="AD18" i="100"/>
  <c r="AM18" i="230"/>
  <c r="AX18" i="230"/>
  <c r="AY18" i="230" s="1"/>
  <c r="BQ18" i="72" s="1"/>
  <c r="AN18" i="230"/>
  <c r="AP18" i="230" s="1"/>
  <c r="T36" i="100"/>
  <c r="AM36" i="203"/>
  <c r="AX36" i="203" s="1"/>
  <c r="AY36" i="203" s="1"/>
  <c r="BG36" i="72" s="1"/>
  <c r="AN36" i="203"/>
  <c r="AP36" i="203" s="1"/>
  <c r="AM45" i="230"/>
  <c r="AX45" i="230" s="1"/>
  <c r="AY45" i="230" s="1"/>
  <c r="BQ45" i="72" s="1"/>
  <c r="AD45" i="100"/>
  <c r="AT40" i="246"/>
  <c r="AR40" i="246"/>
  <c r="AS40" i="246" s="1"/>
  <c r="F73" i="100"/>
  <c r="AM73" i="113"/>
  <c r="AX73" i="113" s="1"/>
  <c r="AY73" i="113" s="1"/>
  <c r="AS73" i="72" s="1"/>
  <c r="K15" i="100"/>
  <c r="AM15" i="192"/>
  <c r="AX15" i="192" s="1"/>
  <c r="AY15" i="192" s="1"/>
  <c r="AX15" i="72" s="1"/>
  <c r="AA36" i="100"/>
  <c r="AM36" i="224"/>
  <c r="AX36" i="224" s="1"/>
  <c r="AY36" i="224" s="1"/>
  <c r="BN36" i="72"/>
  <c r="AH71" i="100"/>
  <c r="AM71" i="242"/>
  <c r="AX71" i="242" s="1"/>
  <c r="AY71" i="242" s="1"/>
  <c r="BU71" i="72" s="1"/>
  <c r="AX34" i="242"/>
  <c r="AY34" i="242" s="1"/>
  <c r="BU34" i="72" s="1"/>
  <c r="AN34" i="242"/>
  <c r="AP34" i="242" s="1"/>
  <c r="AT34" i="242" s="1"/>
  <c r="AX39" i="242"/>
  <c r="AY39" i="242" s="1"/>
  <c r="BU39" i="72" s="1"/>
  <c r="AN39" i="242"/>
  <c r="AP39" i="242" s="1"/>
  <c r="AT39" i="242" s="1"/>
  <c r="Z14" i="100"/>
  <c r="AM14" i="209"/>
  <c r="AX14" i="209"/>
  <c r="AY14" i="209" s="1"/>
  <c r="BM14" i="72" s="1"/>
  <c r="T31" i="100"/>
  <c r="AM31" i="203"/>
  <c r="AT23" i="195"/>
  <c r="AR23" i="195"/>
  <c r="AS23" i="195" s="1"/>
  <c r="AT22" i="232"/>
  <c r="AR22" i="232"/>
  <c r="AS22" i="232" s="1"/>
  <c r="AF22" i="72" s="1"/>
  <c r="AN44" i="100"/>
  <c r="AN44" i="211"/>
  <c r="AY44" i="211" s="1"/>
  <c r="AZ44" i="211" s="1"/>
  <c r="CA44" i="72" s="1"/>
  <c r="AM75" i="206"/>
  <c r="AX75" i="206" s="1"/>
  <c r="AY75" i="206" s="1"/>
  <c r="BJ75" i="72" s="1"/>
  <c r="AM30" i="231"/>
  <c r="AE30" i="100"/>
  <c r="K45" i="100"/>
  <c r="AM45" i="192"/>
  <c r="AT55" i="239"/>
  <c r="AX32" i="196"/>
  <c r="AY32" i="196"/>
  <c r="BB32" i="72" s="1"/>
  <c r="AN32" i="196"/>
  <c r="AP32" i="196"/>
  <c r="U26" i="100"/>
  <c r="AM26" i="204"/>
  <c r="AX26" i="204" s="1"/>
  <c r="AY26" i="204" s="1"/>
  <c r="BH26" i="72" s="1"/>
  <c r="I44" i="100"/>
  <c r="AM44" i="190"/>
  <c r="AR44" i="220"/>
  <c r="AS44" i="220" s="1"/>
  <c r="G44" i="72" s="1"/>
  <c r="K14" i="100"/>
  <c r="AM14" i="192"/>
  <c r="K30" i="100"/>
  <c r="AM30" i="192"/>
  <c r="AX30" i="192" s="1"/>
  <c r="AY30" i="192" s="1"/>
  <c r="AX30" i="72" s="1"/>
  <c r="AX18" i="224"/>
  <c r="AY18" i="224" s="1"/>
  <c r="BN18" i="72" s="1"/>
  <c r="AN18" i="224"/>
  <c r="AP18" i="224"/>
  <c r="O73" i="100"/>
  <c r="AM73" i="196"/>
  <c r="AX73" i="196" s="1"/>
  <c r="AY73" i="196" s="1"/>
  <c r="BB73" i="72" s="1"/>
  <c r="O14" i="100"/>
  <c r="AM14" i="196"/>
  <c r="AX14" i="196"/>
  <c r="AY14" i="196" s="1"/>
  <c r="BB14" i="72" s="1"/>
  <c r="G27" i="100"/>
  <c r="AM27" i="220"/>
  <c r="AX27" i="220" s="1"/>
  <c r="AY27" i="220" s="1"/>
  <c r="AT27" i="72" s="1"/>
  <c r="AN36" i="211"/>
  <c r="AY36" i="211" s="1"/>
  <c r="AZ36" i="211" s="1"/>
  <c r="CA36" i="72" s="1"/>
  <c r="AX30" i="242"/>
  <c r="AY30" i="242" s="1"/>
  <c r="BU30" i="72" s="1"/>
  <c r="AN30" i="242"/>
  <c r="AP30" i="242" s="1"/>
  <c r="AX10" i="220"/>
  <c r="AY10" i="220" s="1"/>
  <c r="AT10" i="72" s="1"/>
  <c r="AN10" i="220"/>
  <c r="AP10" i="220"/>
  <c r="AR10" i="220" s="1"/>
  <c r="P60" i="100"/>
  <c r="AM60" i="199"/>
  <c r="AN60" i="199" s="1"/>
  <c r="AP60" i="199" s="1"/>
  <c r="AI14" i="100"/>
  <c r="AM14" i="243"/>
  <c r="AX14" i="243" s="1"/>
  <c r="AY14" i="243" s="1"/>
  <c r="BV14" i="72" s="1"/>
  <c r="AX39" i="191"/>
  <c r="AY39" i="191" s="1"/>
  <c r="AW39" i="72" s="1"/>
  <c r="AN39" i="191"/>
  <c r="AP39" i="191"/>
  <c r="AL75" i="100"/>
  <c r="AM75" i="248"/>
  <c r="AX75" i="248" s="1"/>
  <c r="AY75" i="248" s="1"/>
  <c r="BY75" i="72" s="1"/>
  <c r="AX43" i="232"/>
  <c r="AY43" i="232" s="1"/>
  <c r="BS43" i="72" s="1"/>
  <c r="AN43" i="232"/>
  <c r="AP43" i="232" s="1"/>
  <c r="AT43" i="232" s="1"/>
  <c r="AX27" i="246"/>
  <c r="AY27" i="246"/>
  <c r="BX27" i="72" s="1"/>
  <c r="AN27" i="246"/>
  <c r="AP27" i="246" s="1"/>
  <c r="AR27" i="246" s="1"/>
  <c r="AS27" i="246" s="1"/>
  <c r="AX50" i="191"/>
  <c r="AY50" i="191" s="1"/>
  <c r="AW50" i="72" s="1"/>
  <c r="AN50" i="191"/>
  <c r="AP50" i="191" s="1"/>
  <c r="AX64" i="203"/>
  <c r="AY64" i="203" s="1"/>
  <c r="BG64" i="72" s="1"/>
  <c r="AN64" i="203"/>
  <c r="AP64" i="203"/>
  <c r="AT64" i="203" s="1"/>
  <c r="AX26" i="202"/>
  <c r="AY26" i="202" s="1"/>
  <c r="BF26" i="72" s="1"/>
  <c r="AN26" i="202"/>
  <c r="AP26" i="202" s="1"/>
  <c r="AT26" i="202" s="1"/>
  <c r="AT13" i="195"/>
  <c r="AX36" i="242"/>
  <c r="AY36" i="242" s="1"/>
  <c r="BU36" i="72" s="1"/>
  <c r="AN36" i="242"/>
  <c r="AP36" i="242" s="1"/>
  <c r="AF26" i="100"/>
  <c r="AM26" i="232"/>
  <c r="AX26" i="232" s="1"/>
  <c r="AY26" i="232" s="1"/>
  <c r="BS26" i="72" s="1"/>
  <c r="AX44" i="247"/>
  <c r="AY44" i="247" s="1"/>
  <c r="BZ44" i="72" s="1"/>
  <c r="AN44" i="247"/>
  <c r="AP44" i="247"/>
  <c r="AR44" i="247" s="1"/>
  <c r="AS44" i="247" s="1"/>
  <c r="G64" i="100"/>
  <c r="AM64" i="220"/>
  <c r="AX64" i="220" s="1"/>
  <c r="AY64" i="220" s="1"/>
  <c r="AT64" i="72" s="1"/>
  <c r="AT18" i="207"/>
  <c r="AR18" i="207"/>
  <c r="AS18" i="207" s="1"/>
  <c r="AT18" i="229"/>
  <c r="AR18" i="229"/>
  <c r="AS18" i="229"/>
  <c r="AN15" i="225"/>
  <c r="AP15" i="225" s="1"/>
  <c r="AN73" i="230"/>
  <c r="AP73" i="230" s="1"/>
  <c r="AM15" i="229"/>
  <c r="AX15" i="229" s="1"/>
  <c r="AY15" i="229" s="1"/>
  <c r="BP15" i="72" s="1"/>
  <c r="AN15" i="232"/>
  <c r="AP15" i="232" s="1"/>
  <c r="AN19" i="192"/>
  <c r="AP19" i="192" s="1"/>
  <c r="AT19" i="192" s="1"/>
  <c r="AN57" i="229"/>
  <c r="AP57" i="229" s="1"/>
  <c r="AT53" i="220"/>
  <c r="AN64" i="200"/>
  <c r="AP64" i="200"/>
  <c r="AT64" i="200" s="1"/>
  <c r="R7" i="100"/>
  <c r="AM7" i="201"/>
  <c r="T12" i="100"/>
  <c r="AM12" i="203"/>
  <c r="AM17" i="224"/>
  <c r="AX17" i="224"/>
  <c r="AY17" i="224" s="1"/>
  <c r="BN17" i="72" s="1"/>
  <c r="AA17" i="100"/>
  <c r="K29" i="100"/>
  <c r="AM29" i="192"/>
  <c r="AX29" i="192" s="1"/>
  <c r="AY29" i="192" s="1"/>
  <c r="AX29" i="72" s="1"/>
  <c r="AM30" i="100"/>
  <c r="AM30" i="247"/>
  <c r="AX30" i="247" s="1"/>
  <c r="AY30" i="247" s="1"/>
  <c r="BZ30" i="72" s="1"/>
  <c r="R42" i="100"/>
  <c r="AM42" i="201"/>
  <c r="AX42" i="201" s="1"/>
  <c r="AY42" i="201" s="1"/>
  <c r="BE42" i="72" s="1"/>
  <c r="AN42" i="201"/>
  <c r="AP42" i="201" s="1"/>
  <c r="AR42" i="201" s="1"/>
  <c r="AS42" i="201" s="1"/>
  <c r="N71" i="100"/>
  <c r="AM71" i="195"/>
  <c r="AX71" i="195"/>
  <c r="AY71" i="195" s="1"/>
  <c r="BA71" i="72" s="1"/>
  <c r="AM52" i="208"/>
  <c r="AX52" i="208" s="1"/>
  <c r="AY52" i="208" s="1"/>
  <c r="BL52" i="72" s="1"/>
  <c r="Y52" i="100"/>
  <c r="AR20" i="191"/>
  <c r="AS20" i="191" s="1"/>
  <c r="AU20" i="191" s="1"/>
  <c r="AT20" i="191"/>
  <c r="AK12" i="100"/>
  <c r="AM12" i="246"/>
  <c r="AX12" i="246" s="1"/>
  <c r="AY12" i="246" s="1"/>
  <c r="BX12" i="72" s="1"/>
  <c r="P15" i="100"/>
  <c r="AM15" i="199"/>
  <c r="AX15" i="199" s="1"/>
  <c r="AY15" i="199" s="1"/>
  <c r="BC15" i="72" s="1"/>
  <c r="W29" i="100"/>
  <c r="AM29" i="206"/>
  <c r="AL30" i="229"/>
  <c r="K44" i="100"/>
  <c r="AM44" i="192"/>
  <c r="G45" i="100"/>
  <c r="AM45" i="220"/>
  <c r="AX45" i="220" s="1"/>
  <c r="AY45" i="220" s="1"/>
  <c r="AT45" i="72" s="1"/>
  <c r="W52" i="100"/>
  <c r="AM52" i="206"/>
  <c r="AX52" i="206"/>
  <c r="AY52" i="206" s="1"/>
  <c r="BJ52" i="72" s="1"/>
  <c r="AN52" i="206"/>
  <c r="AP52" i="206" s="1"/>
  <c r="AN64" i="211"/>
  <c r="AY64" i="211" s="1"/>
  <c r="AZ64" i="211" s="1"/>
  <c r="CA64" i="72" s="1"/>
  <c r="AX35" i="200"/>
  <c r="AY35" i="200"/>
  <c r="BD35" i="72" s="1"/>
  <c r="AN35" i="200"/>
  <c r="AP35" i="200" s="1"/>
  <c r="AX50" i="189"/>
  <c r="AY50" i="189" s="1"/>
  <c r="AU50" i="72" s="1"/>
  <c r="AN50" i="189"/>
  <c r="AP50" i="189" s="1"/>
  <c r="Z17" i="100"/>
  <c r="AM17" i="209"/>
  <c r="AX17" i="209" s="1"/>
  <c r="AY17" i="209" s="1"/>
  <c r="BM17" i="72" s="1"/>
  <c r="AN17" i="209"/>
  <c r="AP17" i="209" s="1"/>
  <c r="AR17" i="209" s="1"/>
  <c r="AA29" i="100"/>
  <c r="AM29" i="224"/>
  <c r="AL36" i="100"/>
  <c r="AM36" i="248"/>
  <c r="AX36" i="248" s="1"/>
  <c r="AY36" i="248" s="1"/>
  <c r="BY36" i="72" s="1"/>
  <c r="V42" i="100"/>
  <c r="AM42" i="205"/>
  <c r="AX42" i="205" s="1"/>
  <c r="AY42" i="205" s="1"/>
  <c r="BI42" i="72" s="1"/>
  <c r="H47" i="100"/>
  <c r="AM47" i="189"/>
  <c r="AX47" i="189"/>
  <c r="AY47" i="189" s="1"/>
  <c r="AU47" i="72" s="1"/>
  <c r="AI60" i="100"/>
  <c r="AM60" i="243"/>
  <c r="AX60" i="243" s="1"/>
  <c r="AY60" i="243" s="1"/>
  <c r="BV60" i="72" s="1"/>
  <c r="AR60" i="209"/>
  <c r="AS60" i="209"/>
  <c r="AT60" i="209"/>
  <c r="AR10" i="239"/>
  <c r="AS10" i="239" s="1"/>
  <c r="AT10" i="239"/>
  <c r="AX24" i="204"/>
  <c r="AY24" i="204" s="1"/>
  <c r="BH24" i="72" s="1"/>
  <c r="AN24" i="204"/>
  <c r="AP24" i="204" s="1"/>
  <c r="AR24" i="204" s="1"/>
  <c r="AS24" i="204" s="1"/>
  <c r="AX32" i="194"/>
  <c r="AY32" i="194" s="1"/>
  <c r="AZ32" i="72" s="1"/>
  <c r="AN32" i="194"/>
  <c r="AP32" i="194" s="1"/>
  <c r="AR32" i="194" s="1"/>
  <c r="AS32" i="194" s="1"/>
  <c r="AN7" i="212"/>
  <c r="AD15" i="100"/>
  <c r="AM15" i="230"/>
  <c r="AX15" i="230" s="1"/>
  <c r="AY15" i="230" s="1"/>
  <c r="BQ15" i="72" s="1"/>
  <c r="T29" i="100"/>
  <c r="AM29" i="203"/>
  <c r="AX29" i="203" s="1"/>
  <c r="AY29" i="203" s="1"/>
  <c r="BG29" i="72" s="1"/>
  <c r="AM52" i="100"/>
  <c r="AM52" i="247"/>
  <c r="AX52" i="247" s="1"/>
  <c r="AY52" i="247" s="1"/>
  <c r="BZ52" i="72" s="1"/>
  <c r="AT22" i="231"/>
  <c r="AR22" i="231"/>
  <c r="AS22" i="231" s="1"/>
  <c r="AU22" i="231" s="1"/>
  <c r="AX47" i="239"/>
  <c r="AY47" i="239"/>
  <c r="BT47" i="72" s="1"/>
  <c r="AN47" i="239"/>
  <c r="AP47" i="239"/>
  <c r="AN46" i="230"/>
  <c r="AP46" i="230" s="1"/>
  <c r="AT46" i="230" s="1"/>
  <c r="I64" i="100"/>
  <c r="AM64" i="190"/>
  <c r="AX64" i="190"/>
  <c r="AY64" i="190" s="1"/>
  <c r="AV64" i="72" s="1"/>
  <c r="AN12" i="205"/>
  <c r="AP12" i="205"/>
  <c r="AR12" i="205" s="1"/>
  <c r="AS12" i="205" s="1"/>
  <c r="AX44" i="193"/>
  <c r="AY44" i="193"/>
  <c r="AY44" i="72" s="1"/>
  <c r="AN44" i="193"/>
  <c r="AP44" i="193" s="1"/>
  <c r="AR44" i="193" s="1"/>
  <c r="AS44" i="193" s="1"/>
  <c r="K47" i="100"/>
  <c r="AM47" i="192"/>
  <c r="AX52" i="195"/>
  <c r="AY52" i="195" s="1"/>
  <c r="BA52" i="72" s="1"/>
  <c r="AN52" i="195"/>
  <c r="AP52" i="195" s="1"/>
  <c r="AT52" i="195" s="1"/>
  <c r="R64" i="100"/>
  <c r="AM64" i="201"/>
  <c r="AX64" i="201" s="1"/>
  <c r="AY64" i="201" s="1"/>
  <c r="BE64" i="72"/>
  <c r="N18" i="100"/>
  <c r="AM18" i="195"/>
  <c r="AX18" i="195" s="1"/>
  <c r="AY18" i="195" s="1"/>
  <c r="BA18" i="72" s="1"/>
  <c r="AX18" i="247"/>
  <c r="AY18" i="247"/>
  <c r="BZ18" i="72" s="1"/>
  <c r="AN18" i="247"/>
  <c r="AP18" i="247" s="1"/>
  <c r="AT18" i="247" s="1"/>
  <c r="AA44" i="100"/>
  <c r="AM44" i="224"/>
  <c r="AX44" i="224" s="1"/>
  <c r="AY44" i="224" s="1"/>
  <c r="BN44" i="72" s="1"/>
  <c r="G52" i="100"/>
  <c r="AM52" i="220"/>
  <c r="AX52" i="220" s="1"/>
  <c r="AY52" i="220" s="1"/>
  <c r="AT52" i="72" s="1"/>
  <c r="AA71" i="100"/>
  <c r="AM71" i="224"/>
  <c r="AX71" i="224" s="1"/>
  <c r="AY71" i="224" s="1"/>
  <c r="BN71" i="72" s="1"/>
  <c r="AT47" i="231"/>
  <c r="AX30" i="204"/>
  <c r="AY30" i="204" s="1"/>
  <c r="BH30" i="72" s="1"/>
  <c r="AN30" i="204"/>
  <c r="AP30" i="204" s="1"/>
  <c r="AT30" i="204" s="1"/>
  <c r="M71" i="100"/>
  <c r="AM71" i="194"/>
  <c r="AX71" i="194" s="1"/>
  <c r="AY71" i="194" s="1"/>
  <c r="AZ71" i="72" s="1"/>
  <c r="AT39" i="230"/>
  <c r="AR39" i="230"/>
  <c r="AS39" i="230" s="1"/>
  <c r="AT53" i="230"/>
  <c r="AR53" i="230"/>
  <c r="AS53" i="230"/>
  <c r="AD53" i="72" s="1"/>
  <c r="AX57" i="242"/>
  <c r="AY57" i="242" s="1"/>
  <c r="BU57" i="72" s="1"/>
  <c r="AN57" i="242"/>
  <c r="AP57" i="242" s="1"/>
  <c r="AR57" i="242" s="1"/>
  <c r="Q14" i="100"/>
  <c r="AM14" i="200"/>
  <c r="AX14" i="200" s="1"/>
  <c r="AY14" i="200" s="1"/>
  <c r="BD14" i="72" s="1"/>
  <c r="O18" i="100"/>
  <c r="AM18" i="196"/>
  <c r="AX18" i="196" s="1"/>
  <c r="AY18" i="196" s="1"/>
  <c r="AX27" i="201"/>
  <c r="AY27" i="201" s="1"/>
  <c r="BE27" i="72" s="1"/>
  <c r="AN27" i="201"/>
  <c r="AP27" i="201" s="1"/>
  <c r="N42" i="100"/>
  <c r="AM42" i="195"/>
  <c r="AX42" i="195"/>
  <c r="AY42" i="195" s="1"/>
  <c r="BA42" i="72" s="1"/>
  <c r="AN42" i="195"/>
  <c r="AP42" i="195"/>
  <c r="Y54" i="100"/>
  <c r="AM54" i="208"/>
  <c r="AX54" i="208" s="1"/>
  <c r="AY54" i="208" s="1"/>
  <c r="BL54" i="72" s="1"/>
  <c r="AX42" i="229"/>
  <c r="AY42" i="229"/>
  <c r="BP42" i="72" s="1"/>
  <c r="AN42" i="229"/>
  <c r="AP42" i="229" s="1"/>
  <c r="AR42" i="229" s="1"/>
  <c r="AS42" i="229" s="1"/>
  <c r="AX30" i="195"/>
  <c r="AY30" i="195"/>
  <c r="BA30" i="72" s="1"/>
  <c r="AN30" i="195"/>
  <c r="AP30" i="195"/>
  <c r="AN23" i="229"/>
  <c r="AP23" i="229" s="1"/>
  <c r="AR23" i="229" s="1"/>
  <c r="AS23" i="229" s="1"/>
  <c r="AX57" i="200"/>
  <c r="AY57" i="200" s="1"/>
  <c r="BD57" i="72" s="1"/>
  <c r="AN57" i="200"/>
  <c r="AP57" i="200"/>
  <c r="Y7" i="100"/>
  <c r="AM7" i="208"/>
  <c r="K26" i="100"/>
  <c r="AM26" i="192"/>
  <c r="AX26" i="192" s="1"/>
  <c r="AY26" i="192" s="1"/>
  <c r="AX26" i="72" s="1"/>
  <c r="Y36" i="100"/>
  <c r="AM36" i="208"/>
  <c r="AX36" i="208" s="1"/>
  <c r="AY36" i="208" s="1"/>
  <c r="BL36" i="72" s="1"/>
  <c r="P45" i="100"/>
  <c r="AM45" i="199"/>
  <c r="AX45" i="199" s="1"/>
  <c r="AY45" i="199" s="1"/>
  <c r="BC45" i="72" s="1"/>
  <c r="AX60" i="204"/>
  <c r="AY60" i="204" s="1"/>
  <c r="BH60" i="72" s="1"/>
  <c r="AN60" i="204"/>
  <c r="AP60" i="204" s="1"/>
  <c r="AM14" i="207"/>
  <c r="X14" i="100"/>
  <c r="AX18" i="209"/>
  <c r="AY18" i="209" s="1"/>
  <c r="BM18" i="72" s="1"/>
  <c r="AN18" i="209"/>
  <c r="AP18" i="209"/>
  <c r="J26" i="100"/>
  <c r="AM26" i="191"/>
  <c r="W30" i="100"/>
  <c r="AM30" i="206"/>
  <c r="AX30" i="206" s="1"/>
  <c r="AY30" i="206" s="1"/>
  <c r="BJ30" i="72" s="1"/>
  <c r="X47" i="100"/>
  <c r="AM47" i="207"/>
  <c r="AX65" i="189"/>
  <c r="AY65" i="189" s="1"/>
  <c r="AU65" i="72" s="1"/>
  <c r="AN65" i="189"/>
  <c r="AP65" i="189" s="1"/>
  <c r="AR65" i="189" s="1"/>
  <c r="S60" i="100"/>
  <c r="AM60" i="202"/>
  <c r="AX60" i="202"/>
  <c r="AY60" i="202" s="1"/>
  <c r="BF60" i="72" s="1"/>
  <c r="AN60" i="202"/>
  <c r="AP60" i="202"/>
  <c r="AR60" i="202" s="1"/>
  <c r="AS60" i="202" s="1"/>
  <c r="AN7" i="211"/>
  <c r="AN7" i="100"/>
  <c r="AI12" i="100"/>
  <c r="AM12" i="243"/>
  <c r="AX12" i="243" s="1"/>
  <c r="AJ15" i="100"/>
  <c r="AM15" i="244"/>
  <c r="AX15" i="244" s="1"/>
  <c r="AY15" i="244" s="1"/>
  <c r="BW15" i="72" s="1"/>
  <c r="AB17" i="100"/>
  <c r="AM17" i="225"/>
  <c r="X26" i="100"/>
  <c r="AM26" i="207"/>
  <c r="AX26" i="207" s="1"/>
  <c r="AY26" i="207" s="1"/>
  <c r="BK26" i="72" s="1"/>
  <c r="AL29" i="100"/>
  <c r="AM29" i="248"/>
  <c r="W36" i="100"/>
  <c r="AM36" i="206"/>
  <c r="AM47" i="243"/>
  <c r="AX47" i="243" s="1"/>
  <c r="AY47" i="243" s="1"/>
  <c r="BV47" i="72" s="1"/>
  <c r="AI47" i="100"/>
  <c r="AR44" i="191"/>
  <c r="AS44" i="191" s="1"/>
  <c r="AT44" i="191"/>
  <c r="O71" i="100"/>
  <c r="AM71" i="196"/>
  <c r="AX71" i="196" s="1"/>
  <c r="AY71" i="196" s="1"/>
  <c r="BB71" i="72" s="1"/>
  <c r="AX23" i="189"/>
  <c r="AY23" i="189" s="1"/>
  <c r="AU23" i="72" s="1"/>
  <c r="AN23" i="189"/>
  <c r="AP23" i="189"/>
  <c r="AT23" i="189" s="1"/>
  <c r="AX34" i="205"/>
  <c r="AY34" i="205" s="1"/>
  <c r="BI34" i="72" s="1"/>
  <c r="AN34" i="205"/>
  <c r="AP34" i="205" s="1"/>
  <c r="R14" i="100"/>
  <c r="AM14" i="201"/>
  <c r="AX14" i="201" s="1"/>
  <c r="AY14" i="201" s="1"/>
  <c r="BE14" i="72" s="1"/>
  <c r="L17" i="100"/>
  <c r="AM17" i="193"/>
  <c r="AX17" i="193" s="1"/>
  <c r="AY17" i="193" s="1"/>
  <c r="AY17" i="72" s="1"/>
  <c r="AN29" i="100"/>
  <c r="AN29" i="211"/>
  <c r="AY29" i="211" s="1"/>
  <c r="AZ29" i="211" s="1"/>
  <c r="CA29" i="72" s="1"/>
  <c r="Y31" i="100"/>
  <c r="AM31" i="208"/>
  <c r="AX31" i="208" s="1"/>
  <c r="AY31" i="208" s="1"/>
  <c r="BL31" i="72"/>
  <c r="Q45" i="100"/>
  <c r="AM45" i="200"/>
  <c r="AX45" i="200" s="1"/>
  <c r="AY45" i="200" s="1"/>
  <c r="BD45" i="72" s="1"/>
  <c r="AN58" i="220"/>
  <c r="AP58" i="220" s="1"/>
  <c r="AT58" i="220" s="1"/>
  <c r="AL60" i="100"/>
  <c r="AM60" i="248"/>
  <c r="AX60" i="248"/>
  <c r="AY60" i="248" s="1"/>
  <c r="BY60" i="72" s="1"/>
  <c r="AN60" i="248"/>
  <c r="AP60" i="248"/>
  <c r="AR60" i="248" s="1"/>
  <c r="U15" i="100"/>
  <c r="AM15" i="204"/>
  <c r="AX15" i="204" s="1"/>
  <c r="AY15" i="204" s="1"/>
  <c r="BH15" i="72" s="1"/>
  <c r="H27" i="100"/>
  <c r="AM27" i="189"/>
  <c r="AX27" i="189" s="1"/>
  <c r="AY27" i="189" s="1"/>
  <c r="AU27" i="72" s="1"/>
  <c r="N45" i="100"/>
  <c r="AM45" i="195"/>
  <c r="AX45" i="195"/>
  <c r="AY45" i="195" s="1"/>
  <c r="BA45" i="72" s="1"/>
  <c r="Q42" i="100"/>
  <c r="AM42" i="200"/>
  <c r="AX42" i="200"/>
  <c r="AY42" i="200" s="1"/>
  <c r="BD42" i="72" s="1"/>
  <c r="AN42" i="200"/>
  <c r="AP42" i="200"/>
  <c r="AR42" i="200" s="1"/>
  <c r="AS42" i="200" s="1"/>
  <c r="AX52" i="203"/>
  <c r="AY52" i="203"/>
  <c r="BG52" i="72" s="1"/>
  <c r="AN52" i="203"/>
  <c r="AP52" i="203" s="1"/>
  <c r="AT52" i="203" s="1"/>
  <c r="AX68" i="202"/>
  <c r="AY68" i="202"/>
  <c r="BF68" i="72" s="1"/>
  <c r="AN68" i="202"/>
  <c r="AP68" i="202" s="1"/>
  <c r="AX62" i="191"/>
  <c r="AY62" i="191" s="1"/>
  <c r="AW62" i="72" s="1"/>
  <c r="AN62" i="191"/>
  <c r="AP62" i="191" s="1"/>
  <c r="AR62" i="191" s="1"/>
  <c r="AS62" i="191" s="1"/>
  <c r="AR51" i="113"/>
  <c r="AS51" i="113" s="1"/>
  <c r="AU51" i="113" s="1"/>
  <c r="AT51" i="113"/>
  <c r="AR23" i="231"/>
  <c r="AS23" i="231" s="1"/>
  <c r="AT23" i="231"/>
  <c r="P64" i="100"/>
  <c r="AM64" i="199"/>
  <c r="Q7" i="100"/>
  <c r="AM7" i="200"/>
  <c r="AX7" i="200" s="1"/>
  <c r="AY7" i="200" s="1"/>
  <c r="BD7" i="72" s="1"/>
  <c r="G14" i="100"/>
  <c r="AM14" i="220"/>
  <c r="AX14" i="220" s="1"/>
  <c r="AY14" i="220" s="1"/>
  <c r="AT14" i="72"/>
  <c r="AM27" i="100"/>
  <c r="AM27" i="247"/>
  <c r="AN27" i="247" s="1"/>
  <c r="AP27" i="247" s="1"/>
  <c r="K31" i="100"/>
  <c r="AM31" i="192"/>
  <c r="AX31" i="192" s="1"/>
  <c r="AY31" i="192" s="1"/>
  <c r="AX31" i="72" s="1"/>
  <c r="L73" i="100"/>
  <c r="AM73" i="193"/>
  <c r="AN73" i="193" s="1"/>
  <c r="AP73" i="193" s="1"/>
  <c r="AH7" i="100"/>
  <c r="AN44" i="208"/>
  <c r="AP44" i="208" s="1"/>
  <c r="AR44" i="208" s="1"/>
  <c r="AR75" i="232"/>
  <c r="AS75" i="232" s="1"/>
  <c r="AU75" i="232" s="1"/>
  <c r="AT75" i="232"/>
  <c r="AX24" i="229"/>
  <c r="AY24" i="229" s="1"/>
  <c r="BP24" i="72" s="1"/>
  <c r="AN24" i="229"/>
  <c r="AP24" i="229" s="1"/>
  <c r="AR24" i="229" s="1"/>
  <c r="AS24" i="229" s="1"/>
  <c r="AX71" i="247"/>
  <c r="AY71" i="247" s="1"/>
  <c r="BZ71" i="72" s="1"/>
  <c r="AN71" i="247"/>
  <c r="AP71" i="247" s="1"/>
  <c r="AN29" i="209"/>
  <c r="AP29" i="209" s="1"/>
  <c r="AR29" i="209" s="1"/>
  <c r="AR29" i="189"/>
  <c r="AS29" i="189" s="1"/>
  <c r="AT29" i="189"/>
  <c r="AH31" i="100"/>
  <c r="AM31" i="242"/>
  <c r="AN31" i="242" s="1"/>
  <c r="AP31" i="242" s="1"/>
  <c r="AN61" i="220"/>
  <c r="AP61" i="220" s="1"/>
  <c r="AT61" i="220" s="1"/>
  <c r="AN47" i="247"/>
  <c r="AP47" i="247" s="1"/>
  <c r="AX73" i="220"/>
  <c r="AY73" i="220" s="1"/>
  <c r="AT73" i="72" s="1"/>
  <c r="AN73" i="220"/>
  <c r="AP73" i="220" s="1"/>
  <c r="AT73" i="220" s="1"/>
  <c r="AX54" i="193"/>
  <c r="AY54" i="193" s="1"/>
  <c r="AY54" i="72" s="1"/>
  <c r="AN54" i="193"/>
  <c r="AP54" i="193" s="1"/>
  <c r="AX49" i="243"/>
  <c r="AY49" i="243" s="1"/>
  <c r="BV49" i="72" s="1"/>
  <c r="AN49" i="243"/>
  <c r="AP49" i="243"/>
  <c r="AR49" i="243" s="1"/>
  <c r="AS49" i="243" s="1"/>
  <c r="AX17" i="207"/>
  <c r="AY17" i="207" s="1"/>
  <c r="BK17" i="72" s="1"/>
  <c r="AN17" i="207"/>
  <c r="AP17" i="207" s="1"/>
  <c r="AR17" i="207" s="1"/>
  <c r="AX37" i="193"/>
  <c r="AY37" i="193" s="1"/>
  <c r="AY37" i="72" s="1"/>
  <c r="AN37" i="193"/>
  <c r="AP37" i="193"/>
  <c r="AX41" i="200"/>
  <c r="AY41" i="200" s="1"/>
  <c r="BD41" i="72" s="1"/>
  <c r="AN41" i="200"/>
  <c r="AP41" i="200" s="1"/>
  <c r="AT41" i="200" s="1"/>
  <c r="AN73" i="239"/>
  <c r="AP73" i="239" s="1"/>
  <c r="AR73" i="239" s="1"/>
  <c r="AS73" i="239" s="1"/>
  <c r="AX15" i="194"/>
  <c r="AY15" i="194" s="1"/>
  <c r="AZ15" i="72" s="1"/>
  <c r="AN15" i="194"/>
  <c r="AP15" i="194"/>
  <c r="AN29" i="244"/>
  <c r="AP29" i="244" s="1"/>
  <c r="AT29" i="244" s="1"/>
  <c r="AX36" i="189"/>
  <c r="AY36" i="189" s="1"/>
  <c r="AU36" i="72" s="1"/>
  <c r="AN36" i="189"/>
  <c r="AP36" i="189"/>
  <c r="AR36" i="189" s="1"/>
  <c r="AS36" i="189" s="1"/>
  <c r="AX54" i="248"/>
  <c r="AY54" i="248" s="1"/>
  <c r="BY54" i="72" s="1"/>
  <c r="AN54" i="248"/>
  <c r="AP54" i="248" s="1"/>
  <c r="AT54" i="248" s="1"/>
  <c r="AX71" i="113"/>
  <c r="AY71" i="113"/>
  <c r="AS71" i="72"/>
  <c r="AN71" i="113"/>
  <c r="AP71" i="113" s="1"/>
  <c r="AN70" i="231"/>
  <c r="AP70" i="231"/>
  <c r="AT19" i="204"/>
  <c r="AR19" i="204"/>
  <c r="AS19" i="204" s="1"/>
  <c r="AR15" i="193"/>
  <c r="AS15" i="193"/>
  <c r="AU15" i="193" s="1"/>
  <c r="AT15" i="193"/>
  <c r="AN31" i="220"/>
  <c r="AP31" i="220"/>
  <c r="AX31" i="199"/>
  <c r="AY31" i="199" s="1"/>
  <c r="BC31" i="72" s="1"/>
  <c r="AN31" i="199"/>
  <c r="AP31" i="199" s="1"/>
  <c r="AN17" i="194"/>
  <c r="AP17" i="194" s="1"/>
  <c r="AO31" i="100"/>
  <c r="AN31" i="212"/>
  <c r="AY31" i="212" s="1"/>
  <c r="AZ31" i="212" s="1"/>
  <c r="CB31" i="72" s="1"/>
  <c r="AN26" i="209"/>
  <c r="AP26" i="209" s="1"/>
  <c r="AR26" i="209" s="1"/>
  <c r="AS26" i="209" s="1"/>
  <c r="AX29" i="191"/>
  <c r="AY29" i="191"/>
  <c r="AW29" i="72" s="1"/>
  <c r="AN29" i="191"/>
  <c r="AP29" i="191" s="1"/>
  <c r="AX36" i="204"/>
  <c r="AY36" i="204" s="1"/>
  <c r="BH36" i="72" s="1"/>
  <c r="AN36" i="204"/>
  <c r="AP36" i="204" s="1"/>
  <c r="AR36" i="204" s="1"/>
  <c r="AH14" i="100"/>
  <c r="AM14" i="242"/>
  <c r="AX14" i="242"/>
  <c r="AY14" i="242" s="1"/>
  <c r="BU14" i="72" s="1"/>
  <c r="AJ45" i="100"/>
  <c r="AM45" i="244"/>
  <c r="AN45" i="244" s="1"/>
  <c r="AP45" i="244" s="1"/>
  <c r="AX45" i="244"/>
  <c r="AY45" i="244" s="1"/>
  <c r="BW45" i="72" s="1"/>
  <c r="AN27" i="209"/>
  <c r="AP27" i="209"/>
  <c r="AN47" i="244"/>
  <c r="AP47" i="244"/>
  <c r="AN44" i="203"/>
  <c r="AP44" i="203" s="1"/>
  <c r="AN42" i="194"/>
  <c r="AP42" i="194"/>
  <c r="C72" i="236"/>
  <c r="V72" i="1"/>
  <c r="C75" i="236"/>
  <c r="V75" i="1"/>
  <c r="V41" i="1"/>
  <c r="C74" i="236"/>
  <c r="V74" i="1"/>
  <c r="C52" i="236"/>
  <c r="V52" i="1"/>
  <c r="AR8" i="229"/>
  <c r="AS8" i="229" s="1"/>
  <c r="AR61" i="224"/>
  <c r="AS61" i="224" s="1"/>
  <c r="AT61" i="224"/>
  <c r="AT35" i="230"/>
  <c r="AR35" i="230"/>
  <c r="AS35" i="230" s="1"/>
  <c r="AT37" i="239"/>
  <c r="AR37" i="239"/>
  <c r="AS37" i="239" s="1"/>
  <c r="AT48" i="232"/>
  <c r="AR48" i="232"/>
  <c r="AS48" i="232" s="1"/>
  <c r="AR10" i="203"/>
  <c r="AS10" i="203" s="1"/>
  <c r="AT10" i="203"/>
  <c r="AT9" i="192"/>
  <c r="AR9" i="192"/>
  <c r="AS9" i="192" s="1"/>
  <c r="AX15" i="243"/>
  <c r="AY15" i="243" s="1"/>
  <c r="BV15" i="72" s="1"/>
  <c r="AN15" i="243"/>
  <c r="AP15" i="243"/>
  <c r="AT22" i="113"/>
  <c r="AR22" i="113"/>
  <c r="AS22" i="113" s="1"/>
  <c r="AR25" i="194"/>
  <c r="AS25" i="194"/>
  <c r="AT25" i="194"/>
  <c r="AR73" i="229"/>
  <c r="AS73" i="229" s="1"/>
  <c r="AT73" i="229"/>
  <c r="AR72" i="229"/>
  <c r="AS72" i="229" s="1"/>
  <c r="AT72" i="229"/>
  <c r="AR74" i="192"/>
  <c r="AS74" i="192" s="1"/>
  <c r="AT74" i="192"/>
  <c r="T25" i="1"/>
  <c r="U25" i="1" s="1"/>
  <c r="AB25" i="1"/>
  <c r="AR8" i="204"/>
  <c r="AS8" i="204"/>
  <c r="AT8" i="204"/>
  <c r="AR35" i="242"/>
  <c r="AS35" i="242" s="1"/>
  <c r="AN58" i="231"/>
  <c r="AP58" i="231"/>
  <c r="AN74" i="231"/>
  <c r="AP74" i="231"/>
  <c r="AX74" i="231"/>
  <c r="AY74" i="231"/>
  <c r="BR74" i="72" s="1"/>
  <c r="T66" i="1"/>
  <c r="U66" i="1"/>
  <c r="AB66" i="1"/>
  <c r="AT23" i="196"/>
  <c r="AN21" i="113"/>
  <c r="AP21" i="113"/>
  <c r="AR40" i="230"/>
  <c r="AS40" i="230"/>
  <c r="AT40" i="230"/>
  <c r="AR73" i="231"/>
  <c r="AS73" i="231" s="1"/>
  <c r="AT73" i="231"/>
  <c r="T34" i="1"/>
  <c r="AB34" i="1"/>
  <c r="AT42" i="231"/>
  <c r="AR42" i="231"/>
  <c r="AS42" i="231"/>
  <c r="AT59" i="208"/>
  <c r="AR59" i="208"/>
  <c r="AS59" i="208" s="1"/>
  <c r="AR19" i="247"/>
  <c r="AS19" i="247" s="1"/>
  <c r="AT19" i="247"/>
  <c r="AR14" i="229"/>
  <c r="AS14" i="229" s="1"/>
  <c r="AR37" i="230"/>
  <c r="AS37" i="230"/>
  <c r="AT37" i="230"/>
  <c r="AT58" i="194"/>
  <c r="AR58" i="194"/>
  <c r="AS58" i="194"/>
  <c r="AT20" i="231"/>
  <c r="AR20" i="231"/>
  <c r="AS20" i="231"/>
  <c r="AR72" i="208"/>
  <c r="AS72" i="208"/>
  <c r="AT72" i="208"/>
  <c r="F7" i="236"/>
  <c r="AD7" i="236"/>
  <c r="Y7" i="236"/>
  <c r="T7" i="236"/>
  <c r="O7" i="236"/>
  <c r="J7" i="236"/>
  <c r="AM12" i="193"/>
  <c r="AN12" i="193" s="1"/>
  <c r="L12" i="100"/>
  <c r="AT21" i="247"/>
  <c r="AR21" i="247"/>
  <c r="AS21" i="247" s="1"/>
  <c r="AN45" i="229"/>
  <c r="F47" i="236"/>
  <c r="AD47" i="236"/>
  <c r="Y47" i="236"/>
  <c r="O47" i="236"/>
  <c r="T47" i="236"/>
  <c r="T62" i="1"/>
  <c r="AB62" i="1"/>
  <c r="AM8" i="248"/>
  <c r="AN8" i="248" s="1"/>
  <c r="AL8" i="100"/>
  <c r="I13" i="100"/>
  <c r="AM13" i="190"/>
  <c r="AL24" i="72"/>
  <c r="AU24" i="248"/>
  <c r="AM7" i="231"/>
  <c r="AN7" i="231" s="1"/>
  <c r="AE7" i="100"/>
  <c r="AN63" i="230"/>
  <c r="AP63" i="230"/>
  <c r="AX74" i="225"/>
  <c r="AY74" i="225" s="1"/>
  <c r="BO74" i="72" s="1"/>
  <c r="AN74" i="225"/>
  <c r="AP74" i="225" s="1"/>
  <c r="T49" i="1"/>
  <c r="U49" i="1" s="1"/>
  <c r="AB49" i="1"/>
  <c r="AT13" i="205"/>
  <c r="AR13" i="205"/>
  <c r="AS13" i="205" s="1"/>
  <c r="AR25" i="199"/>
  <c r="AS25" i="199" s="1"/>
  <c r="AT25" i="199"/>
  <c r="AT66" i="189"/>
  <c r="AR66" i="189"/>
  <c r="AS66" i="189" s="1"/>
  <c r="AN56" i="229"/>
  <c r="AP56" i="229" s="1"/>
  <c r="F45" i="236"/>
  <c r="AD45" i="236"/>
  <c r="Y45" i="236"/>
  <c r="O45" i="236"/>
  <c r="T45" i="236"/>
  <c r="AR25" i="193"/>
  <c r="AS25" i="193" s="1"/>
  <c r="AT25" i="193"/>
  <c r="AT31" i="239"/>
  <c r="AR31" i="239"/>
  <c r="AS31" i="239" s="1"/>
  <c r="AR50" i="232"/>
  <c r="AS50" i="232" s="1"/>
  <c r="AT50" i="232"/>
  <c r="AX75" i="199"/>
  <c r="AY75" i="199" s="1"/>
  <c r="BC75" i="72" s="1"/>
  <c r="AN75" i="199"/>
  <c r="AP75" i="199" s="1"/>
  <c r="AR10" i="204"/>
  <c r="AS10" i="204" s="1"/>
  <c r="AT10" i="204"/>
  <c r="AT19" i="239"/>
  <c r="AR19" i="239"/>
  <c r="AS19" i="239" s="1"/>
  <c r="AT41" i="232"/>
  <c r="AR41" i="232"/>
  <c r="AS41" i="232" s="1"/>
  <c r="AR33" i="229"/>
  <c r="AS33" i="229" s="1"/>
  <c r="AT33" i="229"/>
  <c r="AT28" i="229"/>
  <c r="AR28" i="229"/>
  <c r="AS28" i="229" s="1"/>
  <c r="AT63" i="229"/>
  <c r="AU10" i="212"/>
  <c r="AT21" i="192"/>
  <c r="AR21" i="192"/>
  <c r="AS21" i="192" s="1"/>
  <c r="AR13" i="246"/>
  <c r="AS13" i="246" s="1"/>
  <c r="AT13" i="246"/>
  <c r="AG8" i="100"/>
  <c r="AM8" i="239"/>
  <c r="AN8" i="239" s="1"/>
  <c r="AR70" i="239"/>
  <c r="AS70" i="239" s="1"/>
  <c r="AT70" i="239"/>
  <c r="AR50" i="209"/>
  <c r="AS50" i="209" s="1"/>
  <c r="AT50" i="209"/>
  <c r="AT75" i="204"/>
  <c r="AR75" i="204"/>
  <c r="AS75" i="204" s="1"/>
  <c r="K7" i="100"/>
  <c r="AM7" i="192"/>
  <c r="AN7" i="192" s="1"/>
  <c r="AU22" i="212"/>
  <c r="AX75" i="201"/>
  <c r="AY75" i="201" s="1"/>
  <c r="BE75" i="72" s="1"/>
  <c r="AN75" i="201"/>
  <c r="AP75" i="201" s="1"/>
  <c r="Z71" i="1"/>
  <c r="AC71" i="1" s="1"/>
  <c r="W71" i="1"/>
  <c r="X71" i="1"/>
  <c r="AA71" i="1"/>
  <c r="AT24" i="208"/>
  <c r="AR24" i="208"/>
  <c r="AS24" i="208" s="1"/>
  <c r="AR23" i="191"/>
  <c r="AS23" i="191"/>
  <c r="AT23" i="191"/>
  <c r="AX16" i="193"/>
  <c r="AY16" i="193" s="1"/>
  <c r="AY16" i="72" s="1"/>
  <c r="AN16" i="193"/>
  <c r="AP16" i="193" s="1"/>
  <c r="AT25" i="229"/>
  <c r="AR25" i="229"/>
  <c r="AS25" i="229"/>
  <c r="T61" i="1"/>
  <c r="U61" i="1" s="1"/>
  <c r="AB61" i="1"/>
  <c r="W9" i="100"/>
  <c r="AM9" i="206"/>
  <c r="AN9" i="206"/>
  <c r="AR28" i="232"/>
  <c r="AS28" i="232"/>
  <c r="AT28" i="232"/>
  <c r="AT65" i="239"/>
  <c r="AR65" i="239"/>
  <c r="AS65" i="239"/>
  <c r="AT48" i="246"/>
  <c r="AR48" i="246"/>
  <c r="AS48" i="246" s="1"/>
  <c r="AT60" i="194"/>
  <c r="AR60" i="194"/>
  <c r="AS60" i="194" s="1"/>
  <c r="AX74" i="247"/>
  <c r="AY74" i="247" s="1"/>
  <c r="BZ74" i="72" s="1"/>
  <c r="AN74" i="247"/>
  <c r="AP74" i="247" s="1"/>
  <c r="AN75" i="195"/>
  <c r="AP75" i="195" s="1"/>
  <c r="AR34" i="195"/>
  <c r="AS34" i="195" s="1"/>
  <c r="AT34" i="195"/>
  <c r="T32" i="1"/>
  <c r="U32" i="1" s="1"/>
  <c r="AB32" i="1"/>
  <c r="AR10" i="243"/>
  <c r="AS10" i="243"/>
  <c r="AT10" i="243"/>
  <c r="AT24" i="220"/>
  <c r="AR24" i="220"/>
  <c r="AS24" i="220"/>
  <c r="AR25" i="231"/>
  <c r="AS25" i="231"/>
  <c r="AT25" i="231"/>
  <c r="AT19" i="243"/>
  <c r="AR19" i="243"/>
  <c r="AS19" i="243" s="1"/>
  <c r="AM7" i="224"/>
  <c r="AN7" i="224" s="1"/>
  <c r="AP7" i="224" s="1"/>
  <c r="AA7" i="100"/>
  <c r="E15" i="100"/>
  <c r="W16" i="1"/>
  <c r="Z16" i="1"/>
  <c r="AC16" i="1"/>
  <c r="AA16" i="1"/>
  <c r="X16" i="1"/>
  <c r="AR17" i="244"/>
  <c r="AS17" i="244" s="1"/>
  <c r="AN65" i="229"/>
  <c r="AP65" i="229" s="1"/>
  <c r="AT75" i="208"/>
  <c r="AR75" i="208"/>
  <c r="AS75" i="208" s="1"/>
  <c r="AR21" i="229"/>
  <c r="AS21" i="229" s="1"/>
  <c r="AT21" i="229"/>
  <c r="AR9" i="191"/>
  <c r="AS9" i="191" s="1"/>
  <c r="AT9" i="191"/>
  <c r="AT22" i="209"/>
  <c r="AR22" i="209"/>
  <c r="AS22" i="209" s="1"/>
  <c r="AN14" i="203"/>
  <c r="AP14" i="203" s="1"/>
  <c r="AR28" i="230"/>
  <c r="AS28" i="230" s="1"/>
  <c r="AT28" i="230"/>
  <c r="AR60" i="230"/>
  <c r="AS60" i="230" s="1"/>
  <c r="AT60" i="230"/>
  <c r="AN55" i="229"/>
  <c r="AP55" i="229" s="1"/>
  <c r="Y66" i="236"/>
  <c r="F66" i="236"/>
  <c r="AD66" i="236"/>
  <c r="O66" i="236"/>
  <c r="T66" i="236"/>
  <c r="F34" i="236"/>
  <c r="AD34" i="236"/>
  <c r="J34" i="236"/>
  <c r="O34" i="236"/>
  <c r="Y34" i="236"/>
  <c r="T34" i="236"/>
  <c r="AB12" i="100"/>
  <c r="AM12" i="225"/>
  <c r="AN12" i="225" s="1"/>
  <c r="AP12" i="225" s="1"/>
  <c r="AN16" i="207"/>
  <c r="AP16" i="207" s="1"/>
  <c r="T35" i="1"/>
  <c r="AB35" i="1"/>
  <c r="AT67" i="200"/>
  <c r="AR67" i="200"/>
  <c r="AS67" i="200" s="1"/>
  <c r="AT34" i="225"/>
  <c r="AR34" i="225"/>
  <c r="AS34" i="225" s="1"/>
  <c r="AT33" i="196"/>
  <c r="AR33" i="196"/>
  <c r="AS33" i="196" s="1"/>
  <c r="AT37" i="231"/>
  <c r="AR37" i="231"/>
  <c r="AS37" i="231" s="1"/>
  <c r="AR70" i="229"/>
  <c r="AS70" i="229" s="1"/>
  <c r="AT70" i="229"/>
  <c r="AR32" i="229"/>
  <c r="AS32" i="229" s="1"/>
  <c r="AT32" i="229"/>
  <c r="AT56" i="205"/>
  <c r="AR56" i="205"/>
  <c r="AS56" i="205" s="1"/>
  <c r="AT8" i="192"/>
  <c r="AR8" i="192"/>
  <c r="AS8" i="192" s="1"/>
  <c r="AM8" i="205"/>
  <c r="AN8" i="205" s="1"/>
  <c r="AP8" i="205" s="1"/>
  <c r="V8" i="100"/>
  <c r="AN21" i="199"/>
  <c r="AP21" i="199" s="1"/>
  <c r="AX74" i="196"/>
  <c r="AY74" i="196"/>
  <c r="BB74" i="72"/>
  <c r="AN74" i="196"/>
  <c r="AP74" i="196" s="1"/>
  <c r="T44" i="1"/>
  <c r="U44" i="1" s="1"/>
  <c r="AB44" i="1"/>
  <c r="AT23" i="202"/>
  <c r="AR23" i="202"/>
  <c r="AS23" i="202" s="1"/>
  <c r="AR34" i="239"/>
  <c r="AS34" i="239" s="1"/>
  <c r="AT34" i="239"/>
  <c r="AT22" i="193"/>
  <c r="AR22" i="193"/>
  <c r="AS22" i="193" s="1"/>
  <c r="AR23" i="225"/>
  <c r="AS23" i="225" s="1"/>
  <c r="AT23" i="225"/>
  <c r="AT30" i="230"/>
  <c r="AR30" i="230"/>
  <c r="AS30" i="230" s="1"/>
  <c r="AR71" i="230"/>
  <c r="AS71" i="230" s="1"/>
  <c r="AT71" i="230"/>
  <c r="AR60" i="229"/>
  <c r="AS60" i="229" s="1"/>
  <c r="AT64" i="230"/>
  <c r="AR64" i="230"/>
  <c r="AS64" i="230" s="1"/>
  <c r="AT71" i="229"/>
  <c r="AR71" i="229"/>
  <c r="AS71" i="229" s="1"/>
  <c r="AT68" i="239"/>
  <c r="AR68" i="239"/>
  <c r="AS68" i="239"/>
  <c r="T47" i="1"/>
  <c r="U47" i="1" s="1"/>
  <c r="AB47" i="1"/>
  <c r="F62" i="236"/>
  <c r="AD62" i="236"/>
  <c r="Y62" i="236"/>
  <c r="O62" i="236"/>
  <c r="T62" i="236"/>
  <c r="AT33" i="204"/>
  <c r="AR33" i="204"/>
  <c r="AS33" i="204" s="1"/>
  <c r="AR33" i="246"/>
  <c r="AS33" i="246" s="1"/>
  <c r="AT33" i="246"/>
  <c r="AN71" i="239"/>
  <c r="AP71" i="239" s="1"/>
  <c r="AR9" i="246"/>
  <c r="AS9" i="246" s="1"/>
  <c r="AT9" i="246"/>
  <c r="N8" i="100"/>
  <c r="AM8" i="195"/>
  <c r="AN8" i="195" s="1"/>
  <c r="AP8" i="195" s="1"/>
  <c r="AN47" i="230"/>
  <c r="AP47" i="230" s="1"/>
  <c r="AX75" i="244"/>
  <c r="AY75" i="244"/>
  <c r="BW75" i="72" s="1"/>
  <c r="AN75" i="244"/>
  <c r="AP75" i="244"/>
  <c r="AR19" i="206"/>
  <c r="AS19" i="206" s="1"/>
  <c r="AT19" i="206"/>
  <c r="AR31" i="232"/>
  <c r="AS31" i="232"/>
  <c r="AT31" i="232"/>
  <c r="AT50" i="230"/>
  <c r="AB45" i="1"/>
  <c r="T45" i="1"/>
  <c r="U45" i="1" s="1"/>
  <c r="AR9" i="189"/>
  <c r="AS9" i="189" s="1"/>
  <c r="AT9" i="189"/>
  <c r="AX10" i="247"/>
  <c r="AN10" i="247"/>
  <c r="AR63" i="231"/>
  <c r="AS63" i="231" s="1"/>
  <c r="AT63" i="231"/>
  <c r="AR42" i="239"/>
  <c r="AS42" i="239" s="1"/>
  <c r="AT42" i="239"/>
  <c r="AR48" i="231"/>
  <c r="AS48" i="231" s="1"/>
  <c r="AT48" i="231"/>
  <c r="AR68" i="225"/>
  <c r="AS68" i="225" s="1"/>
  <c r="AT68" i="225"/>
  <c r="AT9" i="239"/>
  <c r="AR9" i="239"/>
  <c r="AS9" i="239" s="1"/>
  <c r="AT46" i="229"/>
  <c r="AR46" i="229"/>
  <c r="AS46" i="229" s="1"/>
  <c r="AT63" i="206"/>
  <c r="AR63" i="206"/>
  <c r="AS63" i="206" s="1"/>
  <c r="AT20" i="246"/>
  <c r="AR20" i="246"/>
  <c r="AS20" i="246" s="1"/>
  <c r="AR72" i="230"/>
  <c r="AS72" i="230" s="1"/>
  <c r="AT72" i="230"/>
  <c r="AR34" i="229"/>
  <c r="AS34" i="229"/>
  <c r="AT34" i="229"/>
  <c r="AN39" i="239"/>
  <c r="AP39" i="239" s="1"/>
  <c r="AN75" i="229"/>
  <c r="AP75" i="229"/>
  <c r="AX7" i="229"/>
  <c r="AT20" i="204"/>
  <c r="AR20" i="204"/>
  <c r="AS20" i="204" s="1"/>
  <c r="AR49" i="230"/>
  <c r="AS49" i="230"/>
  <c r="AT49" i="230"/>
  <c r="J47" i="236"/>
  <c r="Z69" i="1"/>
  <c r="AC69" i="1"/>
  <c r="W69" i="1"/>
  <c r="AA69" i="1"/>
  <c r="X69" i="1"/>
  <c r="AR8" i="196"/>
  <c r="AS8" i="196" s="1"/>
  <c r="AT8" i="196"/>
  <c r="AR13" i="196"/>
  <c r="AS13" i="196"/>
  <c r="AT13" i="196"/>
  <c r="AT20" i="206"/>
  <c r="AR20" i="206"/>
  <c r="AS20" i="206" s="1"/>
  <c r="AN15" i="247"/>
  <c r="AP15" i="247" s="1"/>
  <c r="AX13" i="201"/>
  <c r="AY13" i="201" s="1"/>
  <c r="BE13" i="72" s="1"/>
  <c r="AN13" i="201"/>
  <c r="AP13" i="201" s="1"/>
  <c r="AT22" i="207"/>
  <c r="AR22" i="207"/>
  <c r="AS22" i="207" s="1"/>
  <c r="AX20" i="196"/>
  <c r="AY20" i="196" s="1"/>
  <c r="BB20" i="72" s="1"/>
  <c r="AN20" i="196"/>
  <c r="AP20" i="196" s="1"/>
  <c r="AR25" i="113"/>
  <c r="AS25" i="113" s="1"/>
  <c r="AT25" i="113"/>
  <c r="AR32" i="230"/>
  <c r="AS32" i="230" s="1"/>
  <c r="AT32" i="230"/>
  <c r="AT56" i="232"/>
  <c r="AR56" i="232"/>
  <c r="AS56" i="232" s="1"/>
  <c r="AR51" i="229"/>
  <c r="AS51" i="229" s="1"/>
  <c r="AT51" i="229"/>
  <c r="AR10" i="224"/>
  <c r="AS10" i="224" s="1"/>
  <c r="AT10" i="224"/>
  <c r="AM8" i="242"/>
  <c r="AH8" i="100"/>
  <c r="AX10" i="191"/>
  <c r="AN10" i="191"/>
  <c r="AT74" i="113"/>
  <c r="AR74" i="113"/>
  <c r="AS74" i="113" s="1"/>
  <c r="F61" i="236"/>
  <c r="AD61" i="236"/>
  <c r="Y61" i="236"/>
  <c r="O61" i="236"/>
  <c r="T61" i="236"/>
  <c r="AX74" i="205"/>
  <c r="AY74" i="205" s="1"/>
  <c r="BI74" i="72" s="1"/>
  <c r="AN74" i="205"/>
  <c r="AP74" i="205"/>
  <c r="F56" i="236"/>
  <c r="T56" i="236"/>
  <c r="AD56" i="236"/>
  <c r="O56" i="236"/>
  <c r="Y56" i="236"/>
  <c r="AT66" i="243"/>
  <c r="AR66" i="243"/>
  <c r="AS66" i="243" s="1"/>
  <c r="AR59" i="113"/>
  <c r="AS59" i="113" s="1"/>
  <c r="AT59" i="113"/>
  <c r="F32" i="236"/>
  <c r="AD32" i="236"/>
  <c r="Y32" i="236"/>
  <c r="O32" i="236"/>
  <c r="T32" i="236"/>
  <c r="F51" i="236"/>
  <c r="AD51" i="236"/>
  <c r="O51" i="236"/>
  <c r="T51" i="236"/>
  <c r="Y51" i="236"/>
  <c r="AT24" i="113"/>
  <c r="AR24" i="113"/>
  <c r="AS24" i="113"/>
  <c r="AR61" i="232"/>
  <c r="AS61" i="232" s="1"/>
  <c r="AR74" i="232"/>
  <c r="AS74" i="232" s="1"/>
  <c r="AT74" i="232"/>
  <c r="AT45" i="231"/>
  <c r="AR45" i="231"/>
  <c r="AS45" i="231" s="1"/>
  <c r="C16" i="236"/>
  <c r="AT21" i="205"/>
  <c r="AR19" i="231"/>
  <c r="AS19" i="231" s="1"/>
  <c r="AT19" i="231"/>
  <c r="AR24" i="247"/>
  <c r="AS24" i="247" s="1"/>
  <c r="AT24" i="247"/>
  <c r="AT58" i="189"/>
  <c r="AR58" i="189"/>
  <c r="AS58" i="189" s="1"/>
  <c r="AT50" i="113"/>
  <c r="AR50" i="113"/>
  <c r="AS50" i="113" s="1"/>
  <c r="F22" i="236"/>
  <c r="AD22" i="236"/>
  <c r="Y22" i="236"/>
  <c r="O22" i="236"/>
  <c r="Z75" i="1"/>
  <c r="AC75" i="1"/>
  <c r="W75" i="1"/>
  <c r="AA75" i="1"/>
  <c r="X75" i="1"/>
  <c r="AM7" i="207"/>
  <c r="AN7" i="207" s="1"/>
  <c r="AP7" i="207" s="1"/>
  <c r="X7" i="100"/>
  <c r="AR22" i="196"/>
  <c r="AS22" i="196" s="1"/>
  <c r="AT22" i="196"/>
  <c r="AR43" i="229"/>
  <c r="AS43" i="229" s="1"/>
  <c r="AT43" i="229"/>
  <c r="AR66" i="195"/>
  <c r="AS66" i="195" s="1"/>
  <c r="AT66" i="195"/>
  <c r="AG75" i="72"/>
  <c r="AU75" i="239"/>
  <c r="AM14" i="202"/>
  <c r="AN14" i="202" s="1"/>
  <c r="S14" i="100"/>
  <c r="AT22" i="247"/>
  <c r="AR22" i="247"/>
  <c r="AS22" i="247"/>
  <c r="T33" i="1"/>
  <c r="U33" i="1" s="1"/>
  <c r="AB33" i="1"/>
  <c r="Z52" i="1"/>
  <c r="AC52" i="1" s="1"/>
  <c r="W52" i="1"/>
  <c r="X52" i="1"/>
  <c r="AA52" i="1"/>
  <c r="AM11" i="230"/>
  <c r="AN11" i="230" s="1"/>
  <c r="AP11" i="230" s="1"/>
  <c r="AD11" i="100"/>
  <c r="AT73" i="230"/>
  <c r="AR73" i="230"/>
  <c r="AS73" i="230" s="1"/>
  <c r="F35" i="236"/>
  <c r="AD35" i="236"/>
  <c r="Y35" i="236"/>
  <c r="J35" i="236"/>
  <c r="O35" i="236"/>
  <c r="T35" i="236"/>
  <c r="AR8" i="231"/>
  <c r="AS8" i="231" s="1"/>
  <c r="AT75" i="230"/>
  <c r="AR75" i="230"/>
  <c r="AS75" i="230" s="1"/>
  <c r="AR13" i="231"/>
  <c r="AS13" i="231"/>
  <c r="AT13" i="231"/>
  <c r="AR56" i="230"/>
  <c r="AS56" i="230" s="1"/>
  <c r="AT56" i="230"/>
  <c r="AT40" i="201"/>
  <c r="AR40" i="201"/>
  <c r="AS40" i="201" s="1"/>
  <c r="AR68" i="230"/>
  <c r="AS68" i="230" s="1"/>
  <c r="AT68" i="230"/>
  <c r="AR40" i="224"/>
  <c r="AS40" i="224" s="1"/>
  <c r="AT40" i="224"/>
  <c r="AT11" i="231"/>
  <c r="AR11" i="231"/>
  <c r="AS11" i="231" s="1"/>
  <c r="AR36" i="231"/>
  <c r="AS36" i="231" s="1"/>
  <c r="AT36" i="231"/>
  <c r="AR63" i="113"/>
  <c r="AS63" i="113"/>
  <c r="AT63" i="113"/>
  <c r="F44" i="236"/>
  <c r="O44" i="236"/>
  <c r="AD44" i="236"/>
  <c r="Y44" i="236"/>
  <c r="T44" i="236"/>
  <c r="AR8" i="246"/>
  <c r="AS8" i="246" s="1"/>
  <c r="AT8" i="246"/>
  <c r="AT10" i="229"/>
  <c r="AM8" i="203"/>
  <c r="AN8" i="203" s="1"/>
  <c r="AP8" i="203" s="1"/>
  <c r="T8" i="100"/>
  <c r="AM9" i="200"/>
  <c r="Q9" i="100"/>
  <c r="R12" i="100"/>
  <c r="AM12" i="201"/>
  <c r="AN12" i="201" s="1"/>
  <c r="AP12" i="201" s="1"/>
  <c r="AX17" i="220"/>
  <c r="AY17" i="220" s="1"/>
  <c r="AT17" i="72" s="1"/>
  <c r="AN17" i="220"/>
  <c r="AP17" i="220"/>
  <c r="AR25" i="248"/>
  <c r="AS25" i="248"/>
  <c r="AT25" i="248"/>
  <c r="AR66" i="231"/>
  <c r="AS66" i="231" s="1"/>
  <c r="AT66" i="231"/>
  <c r="AN74" i="202"/>
  <c r="AP74" i="202" s="1"/>
  <c r="AR22" i="248"/>
  <c r="AS22" i="248" s="1"/>
  <c r="AT22" i="248"/>
  <c r="AR35" i="231"/>
  <c r="AS35" i="231" s="1"/>
  <c r="AT35" i="231"/>
  <c r="AR23" i="204"/>
  <c r="AS23" i="204" s="1"/>
  <c r="AT23" i="204"/>
  <c r="AM7" i="194"/>
  <c r="AN7" i="194" s="1"/>
  <c r="M7" i="100"/>
  <c r="AR58" i="207"/>
  <c r="AS58" i="207" s="1"/>
  <c r="AT58" i="207"/>
  <c r="AR58" i="209"/>
  <c r="AS58" i="209" s="1"/>
  <c r="AT58" i="209"/>
  <c r="AR44" i="231"/>
  <c r="AS44" i="231" s="1"/>
  <c r="AT44" i="231"/>
  <c r="AR53" i="231"/>
  <c r="AS53" i="231" s="1"/>
  <c r="AT53" i="231"/>
  <c r="AT21" i="246"/>
  <c r="AR21" i="246"/>
  <c r="AS21" i="246" s="1"/>
  <c r="AT44" i="189"/>
  <c r="AR46" i="196"/>
  <c r="AS46" i="196" s="1"/>
  <c r="AT46" i="196"/>
  <c r="AR43" i="202"/>
  <c r="AS43" i="202" s="1"/>
  <c r="AR29" i="229"/>
  <c r="AS29" i="229" s="1"/>
  <c r="AT29" i="229"/>
  <c r="AT60" i="231"/>
  <c r="AR60" i="231"/>
  <c r="AS60" i="231" s="1"/>
  <c r="F53" i="236"/>
  <c r="AD53" i="236"/>
  <c r="J53" i="236"/>
  <c r="Y53" i="236"/>
  <c r="T53" i="236"/>
  <c r="J66" i="236"/>
  <c r="AR19" i="242"/>
  <c r="AS19" i="242" s="1"/>
  <c r="AT19" i="242"/>
  <c r="AR9" i="203"/>
  <c r="AS9" i="203"/>
  <c r="AT9" i="203"/>
  <c r="AN20" i="230"/>
  <c r="AP20" i="230" s="1"/>
  <c r="AT65" i="232"/>
  <c r="AR65" i="232"/>
  <c r="AS65" i="232" s="1"/>
  <c r="AN59" i="231"/>
  <c r="AP59" i="231"/>
  <c r="AT19" i="202"/>
  <c r="AR19" i="202"/>
  <c r="AS19" i="202" s="1"/>
  <c r="AM8" i="208"/>
  <c r="Y8" i="100"/>
  <c r="AT20" i="229"/>
  <c r="AR20" i="229"/>
  <c r="AS20" i="229" s="1"/>
  <c r="AR12" i="231"/>
  <c r="AS12" i="231" s="1"/>
  <c r="AT12" i="231"/>
  <c r="Z74" i="1"/>
  <c r="AC74" i="1" s="1"/>
  <c r="W74" i="1"/>
  <c r="AA74" i="1"/>
  <c r="X74" i="1"/>
  <c r="AT66" i="229"/>
  <c r="AR66" i="229"/>
  <c r="AS66" i="229" s="1"/>
  <c r="AR58" i="199"/>
  <c r="AS58" i="199" s="1"/>
  <c r="AT58" i="199"/>
  <c r="U71" i="1"/>
  <c r="AR39" i="229"/>
  <c r="AS39" i="229" s="1"/>
  <c r="AT39" i="229"/>
  <c r="AR29" i="232"/>
  <c r="AS29" i="232" s="1"/>
  <c r="AT29" i="232"/>
  <c r="AX41" i="248"/>
  <c r="AY41" i="248" s="1"/>
  <c r="BY41" i="72" s="1"/>
  <c r="AN41" i="248"/>
  <c r="AP41" i="248" s="1"/>
  <c r="AT50" i="206"/>
  <c r="AR50" i="206"/>
  <c r="AS50" i="206" s="1"/>
  <c r="AR62" i="239"/>
  <c r="AS62" i="239" s="1"/>
  <c r="AT62" i="239"/>
  <c r="AN75" i="231"/>
  <c r="AP75" i="231" s="1"/>
  <c r="AX21" i="239"/>
  <c r="AY21" i="239" s="1"/>
  <c r="BT21" i="72" s="1"/>
  <c r="AN21" i="239"/>
  <c r="AP21" i="239" s="1"/>
  <c r="AT38" i="231"/>
  <c r="AR38" i="231"/>
  <c r="AS38" i="231"/>
  <c r="AR69" i="229"/>
  <c r="AS69" i="229" s="1"/>
  <c r="AT69" i="229"/>
  <c r="F30" i="236"/>
  <c r="AD30" i="236"/>
  <c r="J30" i="236"/>
  <c r="Y30" i="236"/>
  <c r="T30" i="236"/>
  <c r="T56" i="1"/>
  <c r="U56" i="1" s="1"/>
  <c r="AB56" i="1"/>
  <c r="AR41" i="231"/>
  <c r="AS41" i="231" s="1"/>
  <c r="AT41" i="231"/>
  <c r="AR69" i="231"/>
  <c r="AS69" i="231" s="1"/>
  <c r="AT69" i="231"/>
  <c r="J22" i="236"/>
  <c r="AN16" i="224"/>
  <c r="AP16" i="224" s="1"/>
  <c r="AT49" i="206"/>
  <c r="AR49" i="206"/>
  <c r="AS49" i="206"/>
  <c r="AT55" i="201"/>
  <c r="AR55" i="201"/>
  <c r="AS55" i="201" s="1"/>
  <c r="T51" i="1"/>
  <c r="AB51" i="1"/>
  <c r="U51" i="1"/>
  <c r="Z72" i="1"/>
  <c r="AC72" i="1" s="1"/>
  <c r="W72" i="1"/>
  <c r="X72" i="1"/>
  <c r="AA72" i="1"/>
  <c r="AX16" i="195"/>
  <c r="AY16" i="195" s="1"/>
  <c r="BA16" i="72" s="1"/>
  <c r="AN16" i="195"/>
  <c r="AP16" i="195"/>
  <c r="AT19" i="229"/>
  <c r="AR19" i="229"/>
  <c r="AS19" i="229" s="1"/>
  <c r="AR19" i="225"/>
  <c r="AS19" i="225" s="1"/>
  <c r="AT19" i="225"/>
  <c r="AR25" i="209"/>
  <c r="AS25" i="209" s="1"/>
  <c r="AT25" i="209"/>
  <c r="AT58" i="206"/>
  <c r="AR58" i="206"/>
  <c r="AS58" i="206" s="1"/>
  <c r="AB22" i="1"/>
  <c r="T22" i="1"/>
  <c r="U22" i="1" s="1"/>
  <c r="F25" i="236"/>
  <c r="AD25" i="236"/>
  <c r="Y25" i="236"/>
  <c r="T25" i="236"/>
  <c r="O25" i="236"/>
  <c r="AR16" i="201"/>
  <c r="AS16" i="201"/>
  <c r="AT16" i="201"/>
  <c r="AM9" i="243"/>
  <c r="AN9" i="243" s="1"/>
  <c r="AI9" i="100"/>
  <c r="AR24" i="224"/>
  <c r="AS24" i="224"/>
  <c r="AT24" i="224"/>
  <c r="AR57" i="239"/>
  <c r="AS57" i="239" s="1"/>
  <c r="AT57" i="239"/>
  <c r="AX43" i="205"/>
  <c r="AY43" i="205" s="1"/>
  <c r="BI43" i="72" s="1"/>
  <c r="AN43" i="205"/>
  <c r="AP43" i="205" s="1"/>
  <c r="F33" i="236"/>
  <c r="AD33" i="236"/>
  <c r="J33" i="236"/>
  <c r="Y33" i="236"/>
  <c r="O33" i="236"/>
  <c r="T33" i="236"/>
  <c r="AR20" i="113"/>
  <c r="AS20" i="113" s="1"/>
  <c r="AT20" i="113"/>
  <c r="H10" i="100"/>
  <c r="AM10" i="189"/>
  <c r="AN10" i="189" s="1"/>
  <c r="AP10" i="189" s="1"/>
  <c r="AM12" i="244"/>
  <c r="AN12" i="244" s="1"/>
  <c r="AP12" i="244" s="1"/>
  <c r="AJ12" i="100"/>
  <c r="AR52" i="229"/>
  <c r="AS52" i="229" s="1"/>
  <c r="AT52" i="229"/>
  <c r="AR17" i="246"/>
  <c r="AS17" i="246" s="1"/>
  <c r="AT17" i="246"/>
  <c r="AT28" i="231"/>
  <c r="AR28" i="231"/>
  <c r="AS28" i="231" s="1"/>
  <c r="AT50" i="203"/>
  <c r="AR50" i="203"/>
  <c r="AS50" i="203" s="1"/>
  <c r="AR49" i="232"/>
  <c r="AS49" i="232"/>
  <c r="AT49" i="232"/>
  <c r="AT41" i="229"/>
  <c r="AR41" i="229"/>
  <c r="AS41" i="229" s="1"/>
  <c r="T7" i="1"/>
  <c r="U7" i="1" s="1"/>
  <c r="AB7" i="1"/>
  <c r="J32" i="236"/>
  <c r="AM9" i="204"/>
  <c r="AN9" i="204" s="1"/>
  <c r="U9" i="100"/>
  <c r="AR25" i="224"/>
  <c r="AS25" i="224" s="1"/>
  <c r="AT25" i="224"/>
  <c r="AR51" i="230"/>
  <c r="AS51" i="230" s="1"/>
  <c r="AT51" i="230"/>
  <c r="AR20" i="205"/>
  <c r="AS20" i="205"/>
  <c r="AT20" i="205"/>
  <c r="AM9" i="196"/>
  <c r="AN9" i="196" s="1"/>
  <c r="AP9" i="196" s="1"/>
  <c r="O9" i="100"/>
  <c r="AR25" i="205"/>
  <c r="AS25" i="205"/>
  <c r="AT25" i="205"/>
  <c r="AR21" i="230"/>
  <c r="AS21" i="230" s="1"/>
  <c r="AT21" i="230"/>
  <c r="AR25" i="247"/>
  <c r="AS25" i="247" s="1"/>
  <c r="AT25" i="247"/>
  <c r="AR68" i="232"/>
  <c r="AS68" i="232"/>
  <c r="AT68" i="232"/>
  <c r="AT66" i="207"/>
  <c r="AR66" i="207"/>
  <c r="AS66" i="207"/>
  <c r="AT67" i="229"/>
  <c r="AR67" i="229"/>
  <c r="AS67" i="229" s="1"/>
  <c r="Z41" i="1"/>
  <c r="AC41" i="1" s="1"/>
  <c r="W41" i="1"/>
  <c r="AA41" i="1"/>
  <c r="X41" i="1"/>
  <c r="AT60" i="220"/>
  <c r="AR60" i="220"/>
  <c r="AS60" i="220"/>
  <c r="AR66" i="192"/>
  <c r="AS66" i="192" s="1"/>
  <c r="AT66" i="192"/>
  <c r="F49" i="236"/>
  <c r="AD49" i="236"/>
  <c r="O49" i="236"/>
  <c r="Y49" i="236"/>
  <c r="T49" i="236"/>
  <c r="AM7" i="113"/>
  <c r="F7" i="100"/>
  <c r="AR59" i="229"/>
  <c r="AS59" i="229" s="1"/>
  <c r="AR23" i="230"/>
  <c r="AS23" i="230" s="1"/>
  <c r="AT23" i="230"/>
  <c r="AM11" i="209"/>
  <c r="Z11" i="100"/>
  <c r="AN11" i="209"/>
  <c r="AT24" i="200"/>
  <c r="AR24" i="200"/>
  <c r="AS24" i="200" s="1"/>
  <c r="AR62" i="229"/>
  <c r="AS62" i="229" s="1"/>
  <c r="AT62" i="229"/>
  <c r="J25" i="236"/>
  <c r="AR13" i="248"/>
  <c r="AS13" i="248" s="1"/>
  <c r="AT13" i="248"/>
  <c r="AR19" i="192"/>
  <c r="AS19" i="192"/>
  <c r="AT19" i="246"/>
  <c r="AR19" i="246"/>
  <c r="AS19" i="246" s="1"/>
  <c r="AR68" i="195"/>
  <c r="AS68" i="195"/>
  <c r="AT68" i="195"/>
  <c r="AR11" i="232"/>
  <c r="AS11" i="232" s="1"/>
  <c r="AT11" i="232"/>
  <c r="AT46" i="209"/>
  <c r="AR46" i="209"/>
  <c r="AS46" i="209" s="1"/>
  <c r="AR57" i="206"/>
  <c r="AS57" i="206" s="1"/>
  <c r="AT57" i="206"/>
  <c r="AR46" i="202"/>
  <c r="AS46" i="202"/>
  <c r="AT46" i="202"/>
  <c r="AR64" i="231"/>
  <c r="AS64" i="231" s="1"/>
  <c r="AT64" i="231"/>
  <c r="T22" i="236"/>
  <c r="AB53" i="1"/>
  <c r="T53" i="1"/>
  <c r="U53" i="1" s="1"/>
  <c r="AT24" i="209"/>
  <c r="AR24" i="209"/>
  <c r="AS24" i="209"/>
  <c r="AT43" i="239"/>
  <c r="AR10" i="231"/>
  <c r="AS10" i="231" s="1"/>
  <c r="AT10" i="231"/>
  <c r="AT40" i="239"/>
  <c r="AR40" i="239"/>
  <c r="AS40" i="239" s="1"/>
  <c r="AR65" i="224"/>
  <c r="AS65" i="224" s="1"/>
  <c r="AT65" i="224"/>
  <c r="AT41" i="230"/>
  <c r="AR41" i="230"/>
  <c r="AS41" i="230" s="1"/>
  <c r="C69" i="236"/>
  <c r="V69" i="1"/>
  <c r="AR22" i="206"/>
  <c r="AS22" i="206" s="1"/>
  <c r="AT22" i="206"/>
  <c r="AT26" i="229"/>
  <c r="AR26" i="229"/>
  <c r="AS26" i="229" s="1"/>
  <c r="AT72" i="232"/>
  <c r="AR72" i="232"/>
  <c r="AS72" i="232"/>
  <c r="AR59" i="232"/>
  <c r="AS59" i="232" s="1"/>
  <c r="AT59" i="232"/>
  <c r="AR73" i="247"/>
  <c r="AS73" i="247"/>
  <c r="AT73" i="247"/>
  <c r="AR16" i="189"/>
  <c r="AS16" i="189" s="1"/>
  <c r="AT16" i="189"/>
  <c r="AK7" i="100"/>
  <c r="AM7" i="246"/>
  <c r="AR21" i="195"/>
  <c r="AS21" i="195" s="1"/>
  <c r="AT21" i="195"/>
  <c r="AR34" i="209"/>
  <c r="AS34" i="209" s="1"/>
  <c r="AT34" i="209"/>
  <c r="P8" i="100"/>
  <c r="AM8" i="199"/>
  <c r="AN8" i="199" s="1"/>
  <c r="AR10" i="202"/>
  <c r="AS10" i="202" s="1"/>
  <c r="AT10" i="202"/>
  <c r="AX75" i="247"/>
  <c r="AY75" i="247" s="1"/>
  <c r="BZ75" i="72" s="1"/>
  <c r="AN75" i="247"/>
  <c r="AP75" i="247"/>
  <c r="AR19" i="196"/>
  <c r="AS19" i="196" s="1"/>
  <c r="AT19" i="196"/>
  <c r="AN7" i="232"/>
  <c r="AX7" i="232"/>
  <c r="AR75" i="207"/>
  <c r="AS75" i="207" s="1"/>
  <c r="AT75" i="207"/>
  <c r="T30" i="1"/>
  <c r="U30" i="1" s="1"/>
  <c r="AB30" i="1"/>
  <c r="L11" i="72"/>
  <c r="AU11" i="193"/>
  <c r="X13" i="72"/>
  <c r="L24" i="72"/>
  <c r="AU24" i="193"/>
  <c r="W13" i="72"/>
  <c r="AU13" i="206"/>
  <c r="P24" i="72"/>
  <c r="AU24" i="199"/>
  <c r="AM51" i="72"/>
  <c r="AU51" i="247"/>
  <c r="N51" i="72"/>
  <c r="AU51" i="195"/>
  <c r="P55" i="72"/>
  <c r="AU55" i="199"/>
  <c r="P69" i="72"/>
  <c r="H73" i="72"/>
  <c r="AU73" i="189"/>
  <c r="O64" i="72"/>
  <c r="AU64" i="196"/>
  <c r="L70" i="72"/>
  <c r="AU70" i="193"/>
  <c r="K70" i="72"/>
  <c r="O59" i="72"/>
  <c r="AU59" i="196"/>
  <c r="R74" i="72"/>
  <c r="AF19" i="72"/>
  <c r="AU19" i="232"/>
  <c r="I20" i="72"/>
  <c r="AU20" i="190"/>
  <c r="AU33" i="232"/>
  <c r="I34" i="72"/>
  <c r="AU34" i="190"/>
  <c r="AM34" i="72"/>
  <c r="AU34" i="247"/>
  <c r="U38" i="72"/>
  <c r="AU38" i="204"/>
  <c r="W41" i="72"/>
  <c r="AU41" i="206"/>
  <c r="S49" i="72"/>
  <c r="AU49" i="202"/>
  <c r="K51" i="72"/>
  <c r="AU51" i="192"/>
  <c r="X53" i="72"/>
  <c r="AU53" i="207"/>
  <c r="AA56" i="72"/>
  <c r="AU56" i="224"/>
  <c r="M54" i="72"/>
  <c r="AU54" i="194"/>
  <c r="F58" i="72"/>
  <c r="AU58" i="113"/>
  <c r="K61" i="72"/>
  <c r="AU61" i="192"/>
  <c r="G69" i="72"/>
  <c r="AU69" i="220"/>
  <c r="F70" i="72"/>
  <c r="AU70" i="113"/>
  <c r="X72" i="72"/>
  <c r="AU72" i="207"/>
  <c r="AM59" i="72"/>
  <c r="AU59" i="247"/>
  <c r="M64" i="72"/>
  <c r="AU64" i="194"/>
  <c r="Z68" i="72"/>
  <c r="AU68" i="209"/>
  <c r="BI9" i="72"/>
  <c r="AY10" i="72"/>
  <c r="G20" i="72"/>
  <c r="AU20" i="220"/>
  <c r="G22" i="72"/>
  <c r="AU22" i="220"/>
  <c r="T25" i="72"/>
  <c r="AU25" i="203"/>
  <c r="N32" i="72"/>
  <c r="AU32" i="195"/>
  <c r="T34" i="72"/>
  <c r="AU34" i="203"/>
  <c r="AH37" i="72"/>
  <c r="V37" i="72"/>
  <c r="AU37" i="205"/>
  <c r="K39" i="72"/>
  <c r="AU39" i="192"/>
  <c r="AK49" i="72"/>
  <c r="AU49" i="246"/>
  <c r="BG7" i="72"/>
  <c r="BW7" i="72"/>
  <c r="AR7" i="203"/>
  <c r="AT7" i="203"/>
  <c r="AW7" i="72"/>
  <c r="S55" i="72"/>
  <c r="AU55" i="202"/>
  <c r="T67" i="72"/>
  <c r="AU67" i="203"/>
  <c r="X68" i="72"/>
  <c r="AU68" i="207"/>
  <c r="AA32" i="72"/>
  <c r="AU32" i="224"/>
  <c r="U43" i="72"/>
  <c r="AU43" i="204"/>
  <c r="R39" i="72"/>
  <c r="Y39" i="72"/>
  <c r="AU39" i="208"/>
  <c r="M46" i="72"/>
  <c r="AU46" i="194"/>
  <c r="AG49" i="72"/>
  <c r="AU49" i="239"/>
  <c r="U51" i="72"/>
  <c r="AU51" i="204"/>
  <c r="H53" i="72"/>
  <c r="M53" i="72"/>
  <c r="Z61" i="72"/>
  <c r="AU61" i="209"/>
  <c r="P67" i="72"/>
  <c r="U68" i="72"/>
  <c r="J61" i="72"/>
  <c r="G70" i="72"/>
  <c r="AU70" i="220"/>
  <c r="Z72" i="72"/>
  <c r="AU72" i="209"/>
  <c r="AU74" i="209"/>
  <c r="Z74" i="72"/>
  <c r="Q13" i="72"/>
  <c r="AU13" i="200"/>
  <c r="AJ21" i="72"/>
  <c r="AU21" i="244"/>
  <c r="Q28" i="72"/>
  <c r="AU28" i="200"/>
  <c r="H35" i="72"/>
  <c r="AU35" i="189"/>
  <c r="AU41" i="192"/>
  <c r="N43" i="72"/>
  <c r="AU43" i="195"/>
  <c r="V38" i="72"/>
  <c r="AU38" i="205"/>
  <c r="F43" i="72"/>
  <c r="AU43" i="113"/>
  <c r="AJ39" i="72"/>
  <c r="AU39" i="244"/>
  <c r="R50" i="72"/>
  <c r="AU50" i="201"/>
  <c r="AG45" i="72"/>
  <c r="AU45" i="239"/>
  <c r="AU48" i="113"/>
  <c r="AH51" i="72"/>
  <c r="AU51" i="242"/>
  <c r="AK53" i="72"/>
  <c r="AU53" i="246"/>
  <c r="K58" i="72"/>
  <c r="AU58" i="192"/>
  <c r="AJ55" i="72"/>
  <c r="AU55" i="244"/>
  <c r="L58" i="72"/>
  <c r="AU58" i="193"/>
  <c r="V61" i="72"/>
  <c r="AU61" i="205"/>
  <c r="L69" i="72"/>
  <c r="AU69" i="193"/>
  <c r="X59" i="72"/>
  <c r="AU59" i="207"/>
  <c r="AK67" i="72"/>
  <c r="AU67" i="246"/>
  <c r="AA72" i="72"/>
  <c r="AU72" i="224"/>
  <c r="I66" i="72"/>
  <c r="AU66" i="190"/>
  <c r="Z59" i="72"/>
  <c r="M62" i="72"/>
  <c r="AU62" i="194"/>
  <c r="K64" i="72"/>
  <c r="AU64" i="192"/>
  <c r="J74" i="72"/>
  <c r="AU74" i="191"/>
  <c r="I27" i="72"/>
  <c r="AU27" i="190"/>
  <c r="I75" i="72"/>
  <c r="AU75" i="190"/>
  <c r="AI56" i="72"/>
  <c r="AU56" i="243"/>
  <c r="T59" i="72"/>
  <c r="AU59" i="203"/>
  <c r="AI74" i="72"/>
  <c r="AU74" i="243"/>
  <c r="R20" i="72"/>
  <c r="AU20" i="201"/>
  <c r="Z37" i="72"/>
  <c r="AU37" i="209"/>
  <c r="I48" i="72"/>
  <c r="AU48" i="190"/>
  <c r="Y53" i="72"/>
  <c r="AU53" i="208"/>
  <c r="S57" i="72"/>
  <c r="AU57" i="202"/>
  <c r="Z53" i="72"/>
  <c r="AU53" i="209"/>
  <c r="X69" i="72"/>
  <c r="AU69" i="207"/>
  <c r="U59" i="72"/>
  <c r="AU59" i="204"/>
  <c r="L68" i="72"/>
  <c r="AU68" i="193"/>
  <c r="AH72" i="72"/>
  <c r="AU72" i="242"/>
  <c r="M59" i="72"/>
  <c r="AU59" i="194"/>
  <c r="S65" i="72"/>
  <c r="AU65" i="202"/>
  <c r="K68" i="72"/>
  <c r="AU68" i="192"/>
  <c r="W73" i="72"/>
  <c r="AU73" i="206"/>
  <c r="AA20" i="72"/>
  <c r="AU20" i="224"/>
  <c r="AH43" i="72"/>
  <c r="AU43" i="242"/>
  <c r="Y43" i="72"/>
  <c r="AU43" i="208"/>
  <c r="X40" i="72"/>
  <c r="AU40" i="207"/>
  <c r="F55" i="72"/>
  <c r="AU55" i="113"/>
  <c r="U25" i="72"/>
  <c r="AU25" i="204"/>
  <c r="G28" i="72"/>
  <c r="AU28" i="220"/>
  <c r="AK38" i="72"/>
  <c r="AU38" i="246"/>
  <c r="AU48" i="206"/>
  <c r="H48" i="72"/>
  <c r="AU48" i="189"/>
  <c r="AH55" i="72"/>
  <c r="AU55" i="242"/>
  <c r="AI58" i="72"/>
  <c r="AU58" i="243"/>
  <c r="L67" i="72"/>
  <c r="AU67" i="193"/>
  <c r="AA59" i="72"/>
  <c r="AU59" i="224"/>
  <c r="AK60" i="72"/>
  <c r="AU60" i="246"/>
  <c r="K63" i="72"/>
  <c r="AU63" i="192"/>
  <c r="W69" i="72"/>
  <c r="AU69" i="206"/>
  <c r="U74" i="72"/>
  <c r="AU74" i="204"/>
  <c r="AL23" i="72"/>
  <c r="AU23" i="248"/>
  <c r="AF32" i="72"/>
  <c r="AU32" i="232"/>
  <c r="AJ41" i="72"/>
  <c r="AU41" i="244"/>
  <c r="AF38" i="72"/>
  <c r="AU38" i="232"/>
  <c r="F38" i="72"/>
  <c r="AU38" i="113"/>
  <c r="X42" i="72"/>
  <c r="AU42" i="207"/>
  <c r="V51" i="72"/>
  <c r="AU51" i="205"/>
  <c r="AA48" i="72"/>
  <c r="AU48" i="224"/>
  <c r="X51" i="72"/>
  <c r="AU51" i="207"/>
  <c r="Y55" i="72"/>
  <c r="AU55" i="208"/>
  <c r="Z55" i="72"/>
  <c r="AU55" i="209"/>
  <c r="J66" i="72"/>
  <c r="AU66" i="191"/>
  <c r="X62" i="72"/>
  <c r="O70" i="72"/>
  <c r="AU70" i="196"/>
  <c r="U72" i="72"/>
  <c r="AU72" i="204"/>
  <c r="AM62" i="72"/>
  <c r="AU62" i="247"/>
  <c r="V67" i="72"/>
  <c r="AU67" i="205"/>
  <c r="AK69" i="72"/>
  <c r="AU69" i="246"/>
  <c r="Y74" i="72"/>
  <c r="AU74" i="208"/>
  <c r="H75" i="72"/>
  <c r="AU75" i="189"/>
  <c r="Q65" i="72"/>
  <c r="AU65" i="200"/>
  <c r="AK68" i="72"/>
  <c r="AU68" i="246"/>
  <c r="AL69" i="72"/>
  <c r="AU69" i="248"/>
  <c r="AI71" i="72"/>
  <c r="AU71" i="243"/>
  <c r="AH74" i="72"/>
  <c r="AU74" i="242"/>
  <c r="AF39" i="72"/>
  <c r="AU39" i="232"/>
  <c r="AK37" i="72"/>
  <c r="AU37" i="246"/>
  <c r="F56" i="72"/>
  <c r="AU56" i="113"/>
  <c r="F61" i="72"/>
  <c r="AU61" i="113"/>
  <c r="AK72" i="72"/>
  <c r="AU72" i="246"/>
  <c r="F68" i="72"/>
  <c r="AU68" i="113"/>
  <c r="U69" i="72"/>
  <c r="AU69" i="204"/>
  <c r="AK16" i="72"/>
  <c r="AU16" i="246"/>
  <c r="AU18" i="232"/>
  <c r="F23" i="72"/>
  <c r="AU23" i="113"/>
  <c r="AA35" i="72"/>
  <c r="AU35" i="224"/>
  <c r="V44" i="72"/>
  <c r="AU44" i="205"/>
  <c r="AH41" i="72"/>
  <c r="AU41" i="242"/>
  <c r="AG46" i="72"/>
  <c r="AU46" i="239"/>
  <c r="AL44" i="72"/>
  <c r="AU44" i="248"/>
  <c r="AH50" i="72"/>
  <c r="AU50" i="242"/>
  <c r="J55" i="72"/>
  <c r="AU55" i="191"/>
  <c r="M55" i="72"/>
  <c r="AU55" i="194"/>
  <c r="T65" i="72"/>
  <c r="AU65" i="203"/>
  <c r="X63" i="72"/>
  <c r="AU63" i="207"/>
  <c r="AI61" i="72"/>
  <c r="AU61" i="243"/>
  <c r="S63" i="72"/>
  <c r="AU63" i="202"/>
  <c r="AI67" i="72"/>
  <c r="AU67" i="243"/>
  <c r="AR10" i="113"/>
  <c r="AT10" i="113"/>
  <c r="P17" i="72"/>
  <c r="AU17" i="199"/>
  <c r="AJ19" i="72"/>
  <c r="AU19" i="244"/>
  <c r="AA23" i="72"/>
  <c r="AU23" i="224"/>
  <c r="V28" i="72"/>
  <c r="AU28" i="205"/>
  <c r="AJ32" i="72"/>
  <c r="AU32" i="244"/>
  <c r="N58" i="72"/>
  <c r="AU58" i="195"/>
  <c r="BV7" i="72"/>
  <c r="P63" i="72"/>
  <c r="AU63" i="199"/>
  <c r="T69" i="72"/>
  <c r="AU69" i="203"/>
  <c r="Z43" i="72"/>
  <c r="AU43" i="209"/>
  <c r="L74" i="72"/>
  <c r="AA13" i="72"/>
  <c r="AU13" i="224"/>
  <c r="AF17" i="72"/>
  <c r="AU17" i="232"/>
  <c r="Q26" i="72"/>
  <c r="AU26" i="200"/>
  <c r="R41" i="72"/>
  <c r="AU41" i="201"/>
  <c r="AJ50" i="72"/>
  <c r="AU50" i="244"/>
  <c r="Z44" i="72"/>
  <c r="AU44" i="209"/>
  <c r="AL57" i="72"/>
  <c r="AU57" i="248"/>
  <c r="P66" i="72"/>
  <c r="AU66" i="199"/>
  <c r="N11" i="72"/>
  <c r="AU11" i="195"/>
  <c r="R35" i="72"/>
  <c r="AU35" i="201"/>
  <c r="S32" i="72"/>
  <c r="AU32" i="202"/>
  <c r="R38" i="72"/>
  <c r="AU38" i="201"/>
  <c r="AF40" i="72"/>
  <c r="AU40" i="232"/>
  <c r="T48" i="72"/>
  <c r="AU48" i="203"/>
  <c r="AB51" i="72"/>
  <c r="AU51" i="225"/>
  <c r="G49" i="72"/>
  <c r="AU49" i="220"/>
  <c r="AB57" i="72"/>
  <c r="AU57" i="225"/>
  <c r="T61" i="72"/>
  <c r="AU61" i="203"/>
  <c r="Q47" i="72"/>
  <c r="AU47" i="200"/>
  <c r="AS10" i="193"/>
  <c r="BN8" i="72"/>
  <c r="AJ70" i="72"/>
  <c r="AU70" i="244"/>
  <c r="X38" i="72"/>
  <c r="AU38" i="207"/>
  <c r="M20" i="72"/>
  <c r="AU20" i="194"/>
  <c r="AF34" i="72"/>
  <c r="AU34" i="232"/>
  <c r="W39" i="72"/>
  <c r="AU39" i="206"/>
  <c r="AJ42" i="72"/>
  <c r="AU42" i="244"/>
  <c r="G39" i="72"/>
  <c r="AU39" i="220"/>
  <c r="G41" i="72"/>
  <c r="AU41" i="220"/>
  <c r="AA49" i="72"/>
  <c r="AU49" i="224"/>
  <c r="L48" i="72"/>
  <c r="AU48" i="193"/>
  <c r="O51" i="72"/>
  <c r="AU51" i="196"/>
  <c r="M45" i="72"/>
  <c r="AU45" i="194"/>
  <c r="AI55" i="72"/>
  <c r="AU55" i="243"/>
  <c r="Q58" i="72"/>
  <c r="AU58" i="200"/>
  <c r="H60" i="72"/>
  <c r="AU60" i="189"/>
  <c r="AM65" i="72"/>
  <c r="AU65" i="247"/>
  <c r="AM67" i="72"/>
  <c r="AU67" i="247"/>
  <c r="AK63" i="72"/>
  <c r="AU63" i="246"/>
  <c r="H69" i="72"/>
  <c r="AU69" i="189"/>
  <c r="N61" i="72"/>
  <c r="AU61" i="195"/>
  <c r="AJ62" i="72"/>
  <c r="AU62" i="244"/>
  <c r="W66" i="72"/>
  <c r="AU66" i="206"/>
  <c r="AJ68" i="72"/>
  <c r="AU68" i="244"/>
  <c r="AS7" i="229"/>
  <c r="O34" i="72"/>
  <c r="AU34" i="196"/>
  <c r="AL38" i="72"/>
  <c r="AU38" i="248"/>
  <c r="AU40" i="199"/>
  <c r="AM37" i="72"/>
  <c r="AU37" i="247"/>
  <c r="AK43" i="72"/>
  <c r="AU43" i="246"/>
  <c r="V47" i="72"/>
  <c r="AA53" i="72"/>
  <c r="AU53" i="224"/>
  <c r="W33" i="72"/>
  <c r="AU33" i="206"/>
  <c r="AT8" i="72"/>
  <c r="AL19" i="72"/>
  <c r="AU19" i="248"/>
  <c r="AB32" i="72"/>
  <c r="AU32" i="225"/>
  <c r="J34" i="72"/>
  <c r="AU34" i="191"/>
  <c r="V40" i="72"/>
  <c r="AU40" i="205"/>
  <c r="N39" i="72"/>
  <c r="AU39" i="195"/>
  <c r="N41" i="72"/>
  <c r="AU41" i="195"/>
  <c r="G50" i="72"/>
  <c r="AU50" i="220"/>
  <c r="X46" i="72"/>
  <c r="P51" i="72"/>
  <c r="AU51" i="199"/>
  <c r="Z57" i="72"/>
  <c r="AU57" i="209"/>
  <c r="AJ53" i="72"/>
  <c r="AU53" i="244"/>
  <c r="L66" i="72"/>
  <c r="AU66" i="193"/>
  <c r="AO62" i="72"/>
  <c r="Y69" i="72"/>
  <c r="Q59" i="72"/>
  <c r="AU59" i="200"/>
  <c r="AL63" i="72"/>
  <c r="AU63" i="248"/>
  <c r="AS10" i="72"/>
  <c r="U11" i="72"/>
  <c r="AU11" i="204"/>
  <c r="R28" i="72"/>
  <c r="AU28" i="201"/>
  <c r="M28" i="72"/>
  <c r="AU28" i="194"/>
  <c r="Z40" i="72"/>
  <c r="AU40" i="209"/>
  <c r="G43" i="72"/>
  <c r="AU43" i="220"/>
  <c r="AA39" i="72"/>
  <c r="AU39" i="224"/>
  <c r="W44" i="72"/>
  <c r="AU44" i="206"/>
  <c r="S39" i="72"/>
  <c r="N50" i="72"/>
  <c r="AU50" i="195"/>
  <c r="AU55" i="224"/>
  <c r="AK57" i="72"/>
  <c r="AU57" i="246"/>
  <c r="K53" i="72"/>
  <c r="AU53" i="192"/>
  <c r="AU57" i="113"/>
  <c r="AA69" i="72"/>
  <c r="AU69" i="224"/>
  <c r="X65" i="72"/>
  <c r="AU65" i="207"/>
  <c r="AH68" i="72"/>
  <c r="AU68" i="242"/>
  <c r="S59" i="72"/>
  <c r="AU59" i="202"/>
  <c r="F62" i="72"/>
  <c r="AU62" i="113"/>
  <c r="AI63" i="72"/>
  <c r="AU63" i="243"/>
  <c r="AI65" i="72"/>
  <c r="AU65" i="243"/>
  <c r="Q68" i="72"/>
  <c r="AU68" i="200"/>
  <c r="U70" i="72"/>
  <c r="AU70" i="204"/>
  <c r="AU46" i="204"/>
  <c r="Y48" i="72"/>
  <c r="AU48" i="208"/>
  <c r="L53" i="72"/>
  <c r="AU53" i="193"/>
  <c r="U58" i="72"/>
  <c r="AU58" i="204"/>
  <c r="J60" i="72"/>
  <c r="AU60" i="191"/>
  <c r="AJ67" i="72"/>
  <c r="AU67" i="244"/>
  <c r="G68" i="72"/>
  <c r="AU68" i="220"/>
  <c r="Q62" i="72"/>
  <c r="AU62" i="200"/>
  <c r="AM68" i="72"/>
  <c r="AU68" i="247"/>
  <c r="AF8" i="213"/>
  <c r="AF76" i="213"/>
  <c r="AD8" i="213"/>
  <c r="AB76" i="213"/>
  <c r="AF8" i="219"/>
  <c r="AF76" i="219"/>
  <c r="AD8" i="219"/>
  <c r="AB76" i="219"/>
  <c r="AE8" i="216"/>
  <c r="AE76" i="216"/>
  <c r="AD76" i="216"/>
  <c r="AD76" i="214"/>
  <c r="AE8" i="214"/>
  <c r="AE76" i="214"/>
  <c r="AE8" i="217"/>
  <c r="AE76" i="217"/>
  <c r="AD76" i="217"/>
  <c r="AE8" i="180"/>
  <c r="AE8" i="215"/>
  <c r="AE76" i="215"/>
  <c r="AD76" i="215"/>
  <c r="AN14" i="242"/>
  <c r="AP14" i="242" s="1"/>
  <c r="AR14" i="242" s="1"/>
  <c r="AS14" i="242" s="1"/>
  <c r="AO31" i="212"/>
  <c r="AQ31" i="212" s="1"/>
  <c r="AU31" i="212" s="1"/>
  <c r="AN15" i="204"/>
  <c r="AP15" i="204"/>
  <c r="AR15" i="204" s="1"/>
  <c r="AS15" i="204" s="1"/>
  <c r="AN71" i="194"/>
  <c r="AP71" i="194" s="1"/>
  <c r="AN47" i="189"/>
  <c r="AP47" i="189" s="1"/>
  <c r="AT47" i="189" s="1"/>
  <c r="AN64" i="220"/>
  <c r="AP64" i="220" s="1"/>
  <c r="AN27" i="220"/>
  <c r="AP27" i="220" s="1"/>
  <c r="AN30" i="192"/>
  <c r="AP30" i="192" s="1"/>
  <c r="AR30" i="192" s="1"/>
  <c r="AS30" i="192" s="1"/>
  <c r="AN36" i="224"/>
  <c r="AP36" i="224" s="1"/>
  <c r="AN75" i="220"/>
  <c r="AP75" i="220" s="1"/>
  <c r="AR75" i="220" s="1"/>
  <c r="AN31" i="243"/>
  <c r="AP31" i="243" s="1"/>
  <c r="AT31" i="243" s="1"/>
  <c r="AN45" i="193"/>
  <c r="AP45" i="193" s="1"/>
  <c r="AT45" i="193" s="1"/>
  <c r="AN36" i="113"/>
  <c r="AP36" i="113"/>
  <c r="AR36" i="113" s="1"/>
  <c r="AS36" i="113" s="1"/>
  <c r="AN31" i="209"/>
  <c r="AP31" i="209" s="1"/>
  <c r="AR31" i="209" s="1"/>
  <c r="AS31" i="209" s="1"/>
  <c r="AN71" i="225"/>
  <c r="AP71" i="225" s="1"/>
  <c r="AR71" i="225" s="1"/>
  <c r="AS71" i="225" s="1"/>
  <c r="AN18" i="205"/>
  <c r="AP18" i="205"/>
  <c r="AT18" i="205" s="1"/>
  <c r="AN52" i="244"/>
  <c r="AP52" i="244" s="1"/>
  <c r="AR52" i="244" s="1"/>
  <c r="AS52" i="244" s="1"/>
  <c r="AN14" i="232"/>
  <c r="AP14" i="232" s="1"/>
  <c r="AN54" i="195"/>
  <c r="AP54" i="195" s="1"/>
  <c r="AN44" i="195"/>
  <c r="AP44" i="195"/>
  <c r="AT44" i="195" s="1"/>
  <c r="AN47" i="224"/>
  <c r="AP47" i="224" s="1"/>
  <c r="AR47" i="224" s="1"/>
  <c r="AN7" i="225"/>
  <c r="AP7" i="225" s="1"/>
  <c r="AR7" i="225" s="1"/>
  <c r="AS7" i="225" s="1"/>
  <c r="AR56" i="193"/>
  <c r="AS56" i="193" s="1"/>
  <c r="AN64" i="232"/>
  <c r="AP64" i="232"/>
  <c r="AT64" i="232" s="1"/>
  <c r="AN42" i="224"/>
  <c r="AP42" i="224" s="1"/>
  <c r="AT42" i="224" s="1"/>
  <c r="AN17" i="208"/>
  <c r="AP17" i="208" s="1"/>
  <c r="AN71" i="205"/>
  <c r="AP71" i="205" s="1"/>
  <c r="AT71" i="205" s="1"/>
  <c r="AN47" i="191"/>
  <c r="AP47" i="191" s="1"/>
  <c r="AN29" i="113"/>
  <c r="AP29" i="113"/>
  <c r="AT29" i="113" s="1"/>
  <c r="AN75" i="225"/>
  <c r="AP75" i="225" s="1"/>
  <c r="AX44" i="243"/>
  <c r="AY44" i="243" s="1"/>
  <c r="BV44" i="72" s="1"/>
  <c r="AN44" i="243"/>
  <c r="AP44" i="243" s="1"/>
  <c r="AT44" i="243" s="1"/>
  <c r="AT39" i="200"/>
  <c r="AR39" i="200"/>
  <c r="AS39" i="200" s="1"/>
  <c r="AX71" i="232"/>
  <c r="AY71" i="232" s="1"/>
  <c r="BS71" i="72" s="1"/>
  <c r="AN71" i="232"/>
  <c r="AP71" i="232" s="1"/>
  <c r="AX18" i="192"/>
  <c r="AY18" i="192" s="1"/>
  <c r="AX18" i="72" s="1"/>
  <c r="AN18" i="192"/>
  <c r="AP18" i="192" s="1"/>
  <c r="AC53" i="72"/>
  <c r="AU53" i="229"/>
  <c r="AR39" i="199"/>
  <c r="AS39" i="199" s="1"/>
  <c r="AT39" i="199"/>
  <c r="AR63" i="220"/>
  <c r="AS63" i="220" s="1"/>
  <c r="AT38" i="199"/>
  <c r="AR38" i="199"/>
  <c r="AS38" i="199" s="1"/>
  <c r="AR13" i="239"/>
  <c r="AS13" i="239" s="1"/>
  <c r="AT13" i="239"/>
  <c r="AN47" i="248"/>
  <c r="AP47" i="248" s="1"/>
  <c r="AR71" i="206"/>
  <c r="AS71" i="206" s="1"/>
  <c r="AT71" i="206"/>
  <c r="BB31" i="72"/>
  <c r="AN31" i="196"/>
  <c r="AP31" i="196" s="1"/>
  <c r="AT16" i="192"/>
  <c r="AR16" i="192"/>
  <c r="AS16" i="192" s="1"/>
  <c r="AR33" i="209"/>
  <c r="AS33" i="209" s="1"/>
  <c r="AT33" i="209"/>
  <c r="AR38" i="200"/>
  <c r="AS38" i="200" s="1"/>
  <c r="AE49" i="72"/>
  <c r="AU49" i="231"/>
  <c r="AT69" i="205"/>
  <c r="AR40" i="189"/>
  <c r="AS40" i="189" s="1"/>
  <c r="AR55" i="205"/>
  <c r="AS55" i="205"/>
  <c r="AT55" i="205"/>
  <c r="AT49" i="201"/>
  <c r="AR49" i="201"/>
  <c r="AS49" i="201" s="1"/>
  <c r="AT54" i="225"/>
  <c r="AR54" i="225"/>
  <c r="AS54" i="225"/>
  <c r="AR10" i="194"/>
  <c r="AS10" i="194" s="1"/>
  <c r="AT10" i="194"/>
  <c r="AD69" i="72"/>
  <c r="AU69" i="230"/>
  <c r="AX47" i="190"/>
  <c r="AY47" i="190" s="1"/>
  <c r="AV47" i="72" s="1"/>
  <c r="AN47" i="190"/>
  <c r="AP47" i="190" s="1"/>
  <c r="BV36" i="72"/>
  <c r="AN15" i="229"/>
  <c r="AP15" i="229" s="1"/>
  <c r="AX45" i="209"/>
  <c r="AY45" i="209" s="1"/>
  <c r="BM45" i="72" s="1"/>
  <c r="AN45" i="209"/>
  <c r="AP45" i="209" s="1"/>
  <c r="BM64" i="72"/>
  <c r="AN64" i="209"/>
  <c r="AP64" i="209" s="1"/>
  <c r="AR42" i="204"/>
  <c r="AS42" i="204" s="1"/>
  <c r="AT42" i="204"/>
  <c r="AR35" i="206"/>
  <c r="AS35" i="206" s="1"/>
  <c r="AT35" i="206"/>
  <c r="AR65" i="244"/>
  <c r="AS65" i="244" s="1"/>
  <c r="AT65" i="244"/>
  <c r="AR54" i="204"/>
  <c r="AS54" i="204"/>
  <c r="AT54" i="204"/>
  <c r="AX44" i="196"/>
  <c r="AY44" i="196" s="1"/>
  <c r="BB44" i="72" s="1"/>
  <c r="AN44" i="196"/>
  <c r="AP44" i="196" s="1"/>
  <c r="AR36" i="199"/>
  <c r="AS36" i="199" s="1"/>
  <c r="AN36" i="243"/>
  <c r="AP36" i="243" s="1"/>
  <c r="AN52" i="189"/>
  <c r="AP52" i="189" s="1"/>
  <c r="AX52" i="189"/>
  <c r="AY52" i="189"/>
  <c r="AU52" i="72" s="1"/>
  <c r="AR33" i="224"/>
  <c r="AS33" i="224" s="1"/>
  <c r="AR55" i="193"/>
  <c r="AS55" i="193" s="1"/>
  <c r="AT55" i="193"/>
  <c r="AR50" i="225"/>
  <c r="AS50" i="225" s="1"/>
  <c r="AT50" i="225"/>
  <c r="AX17" i="191"/>
  <c r="AY17" i="191"/>
  <c r="AW17" i="72" s="1"/>
  <c r="AN17" i="191"/>
  <c r="AP17" i="191" s="1"/>
  <c r="AR35" i="203"/>
  <c r="AS35" i="203"/>
  <c r="AT35" i="203"/>
  <c r="AR62" i="203"/>
  <c r="AS62" i="203" s="1"/>
  <c r="AT62" i="203"/>
  <c r="AR11" i="202"/>
  <c r="AS11" i="202" s="1"/>
  <c r="AT11" i="202"/>
  <c r="AT52" i="191"/>
  <c r="AR52" i="191"/>
  <c r="AS52" i="191" s="1"/>
  <c r="AR15" i="248"/>
  <c r="AS15" i="248" s="1"/>
  <c r="AL15" i="72" s="1"/>
  <c r="AN75" i="200"/>
  <c r="AP75" i="200" s="1"/>
  <c r="AT75" i="200" s="1"/>
  <c r="AN7" i="189"/>
  <c r="AP7" i="189" s="1"/>
  <c r="AR7" i="189" s="1"/>
  <c r="AS7" i="189" s="1"/>
  <c r="AN64" i="248"/>
  <c r="AP64" i="248" s="1"/>
  <c r="AR75" i="224"/>
  <c r="AS75" i="224" s="1"/>
  <c r="AR35" i="202"/>
  <c r="AS35" i="202" s="1"/>
  <c r="AT35" i="202"/>
  <c r="AS72" i="194"/>
  <c r="AT72" i="194"/>
  <c r="AR8" i="225"/>
  <c r="AS8" i="225" s="1"/>
  <c r="AT8" i="225"/>
  <c r="AR73" i="248"/>
  <c r="AS73" i="248" s="1"/>
  <c r="AT73" i="248"/>
  <c r="AR64" i="204"/>
  <c r="AS64" i="204" s="1"/>
  <c r="AT64" i="204"/>
  <c r="AR32" i="231"/>
  <c r="AS32" i="231"/>
  <c r="AT32" i="231"/>
  <c r="AR62" i="202"/>
  <c r="AS62" i="202" s="1"/>
  <c r="AT62" i="202"/>
  <c r="AR63" i="200"/>
  <c r="AS63" i="200" s="1"/>
  <c r="AU70" i="230"/>
  <c r="AD70" i="72"/>
  <c r="AR70" i="205"/>
  <c r="AS70" i="205" s="1"/>
  <c r="AT70" i="205"/>
  <c r="AX42" i="225"/>
  <c r="AY42" i="225" s="1"/>
  <c r="BO42" i="72" s="1"/>
  <c r="AN42" i="225"/>
  <c r="AP42" i="225"/>
  <c r="AX17" i="192"/>
  <c r="AY17" i="192" s="1"/>
  <c r="AX17" i="72" s="1"/>
  <c r="AN17" i="192"/>
  <c r="AP17" i="192" s="1"/>
  <c r="AX17" i="203"/>
  <c r="AY17" i="203"/>
  <c r="BG17" i="72" s="1"/>
  <c r="AN17" i="203"/>
  <c r="AP17" i="203" s="1"/>
  <c r="AR41" i="196"/>
  <c r="AS41" i="196" s="1"/>
  <c r="AT41" i="196"/>
  <c r="AR65" i="246"/>
  <c r="AS65" i="246" s="1"/>
  <c r="AT65" i="246"/>
  <c r="AR32" i="200"/>
  <c r="AS32" i="200" s="1"/>
  <c r="AT32" i="200"/>
  <c r="AR41" i="203"/>
  <c r="AS41" i="203" s="1"/>
  <c r="AT41" i="203"/>
  <c r="AR37" i="201"/>
  <c r="AS37" i="201" s="1"/>
  <c r="AT37" i="201"/>
  <c r="AR54" i="203"/>
  <c r="AS54" i="203" s="1"/>
  <c r="AT54" i="203"/>
  <c r="AT54" i="224"/>
  <c r="AR54" i="224"/>
  <c r="AS54" i="224" s="1"/>
  <c r="AR37" i="194"/>
  <c r="AS37" i="194"/>
  <c r="AT37" i="194"/>
  <c r="AT32" i="248"/>
  <c r="AR39" i="204"/>
  <c r="AS39" i="204" s="1"/>
  <c r="AT39" i="204"/>
  <c r="AR56" i="194"/>
  <c r="AS56" i="194" s="1"/>
  <c r="AS47" i="208"/>
  <c r="AT47" i="208"/>
  <c r="AT25" i="230"/>
  <c r="AX14" i="244"/>
  <c r="AY14" i="244" s="1"/>
  <c r="BW14" i="72" s="1"/>
  <c r="AN14" i="244"/>
  <c r="AP14" i="244" s="1"/>
  <c r="AT45" i="189"/>
  <c r="AR45" i="189"/>
  <c r="AS45" i="189" s="1"/>
  <c r="AR64" i="244"/>
  <c r="AS64" i="244" s="1"/>
  <c r="AT64" i="244"/>
  <c r="AT30" i="224"/>
  <c r="AR30" i="224"/>
  <c r="AS30" i="224" s="1"/>
  <c r="AN7" i="200"/>
  <c r="AP7" i="200" s="1"/>
  <c r="AN14" i="201"/>
  <c r="AP14" i="201" s="1"/>
  <c r="AR14" i="201" s="1"/>
  <c r="AS14" i="201" s="1"/>
  <c r="AN36" i="208"/>
  <c r="AP36" i="208" s="1"/>
  <c r="AR36" i="208" s="1"/>
  <c r="AS36" i="208" s="1"/>
  <c r="AN52" i="220"/>
  <c r="AP52" i="220"/>
  <c r="AT52" i="220" s="1"/>
  <c r="AN64" i="201"/>
  <c r="AP64" i="201" s="1"/>
  <c r="AT64" i="201" s="1"/>
  <c r="AN12" i="246"/>
  <c r="AP12" i="246" s="1"/>
  <c r="AT12" i="246" s="1"/>
  <c r="AN29" i="192"/>
  <c r="AP29" i="192" s="1"/>
  <c r="AT29" i="192" s="1"/>
  <c r="AN26" i="232"/>
  <c r="AP26" i="232" s="1"/>
  <c r="AN15" i="192"/>
  <c r="AP15" i="192" s="1"/>
  <c r="AT15" i="192" s="1"/>
  <c r="AN27" i="199"/>
  <c r="AP27" i="199" s="1"/>
  <c r="AN54" i="220"/>
  <c r="AP54" i="220" s="1"/>
  <c r="AN14" i="113"/>
  <c r="AP14" i="113" s="1"/>
  <c r="AN18" i="239"/>
  <c r="AP18" i="239" s="1"/>
  <c r="AR18" i="239" s="1"/>
  <c r="AN18" i="201"/>
  <c r="AP18" i="201" s="1"/>
  <c r="AX18" i="201"/>
  <c r="AY18" i="201" s="1"/>
  <c r="BE18" i="72" s="1"/>
  <c r="AR54" i="205"/>
  <c r="AS54" i="205" s="1"/>
  <c r="AT54" i="205"/>
  <c r="AX7" i="209"/>
  <c r="AY7" i="209" s="1"/>
  <c r="BM7" i="72" s="1"/>
  <c r="AN7" i="209"/>
  <c r="AP7" i="209" s="1"/>
  <c r="AE33" i="72"/>
  <c r="AU33" i="231"/>
  <c r="AX17" i="190"/>
  <c r="AY17" i="190" s="1"/>
  <c r="AV17" i="72" s="1"/>
  <c r="AN17" i="190"/>
  <c r="AP17" i="190"/>
  <c r="AR37" i="113"/>
  <c r="AS37" i="113" s="1"/>
  <c r="AT37" i="113"/>
  <c r="AR64" i="191"/>
  <c r="AS64" i="191"/>
  <c r="AR53" i="113"/>
  <c r="AS53" i="113" s="1"/>
  <c r="AT53" i="113"/>
  <c r="AT51" i="191"/>
  <c r="AN54" i="200"/>
  <c r="AP54" i="200" s="1"/>
  <c r="AN54" i="113"/>
  <c r="AP54" i="113" s="1"/>
  <c r="AN64" i="202"/>
  <c r="AP64" i="202" s="1"/>
  <c r="AS55" i="212"/>
  <c r="AT55" i="212" s="1"/>
  <c r="AT56" i="206"/>
  <c r="AR56" i="206"/>
  <c r="AS56" i="206" s="1"/>
  <c r="AT71" i="208"/>
  <c r="AR38" i="244"/>
  <c r="AS38" i="244" s="1"/>
  <c r="AJ38" i="72" s="1"/>
  <c r="AT38" i="244"/>
  <c r="AR69" i="194"/>
  <c r="AS69" i="194" s="1"/>
  <c r="AT57" i="201"/>
  <c r="AT34" i="224"/>
  <c r="AR34" i="224"/>
  <c r="AS34" i="224" s="1"/>
  <c r="AR39" i="246"/>
  <c r="AS39" i="246" s="1"/>
  <c r="AT57" i="208"/>
  <c r="AR57" i="208"/>
  <c r="AS57" i="208" s="1"/>
  <c r="Y57" i="72" s="1"/>
  <c r="AC30" i="100"/>
  <c r="AT44" i="203"/>
  <c r="AR44" i="203"/>
  <c r="AS44" i="203" s="1"/>
  <c r="AR31" i="220"/>
  <c r="AS31" i="220" s="1"/>
  <c r="AT31" i="220"/>
  <c r="AR29" i="244"/>
  <c r="AS29" i="244" s="1"/>
  <c r="AR47" i="247"/>
  <c r="AS47" i="247" s="1"/>
  <c r="AT47" i="247"/>
  <c r="AT14" i="201"/>
  <c r="AR52" i="220"/>
  <c r="AS52" i="220" s="1"/>
  <c r="AM30" i="229"/>
  <c r="AN30" i="229" s="1"/>
  <c r="AT42" i="201"/>
  <c r="AR18" i="224"/>
  <c r="AS18" i="224" s="1"/>
  <c r="AT18" i="224"/>
  <c r="AT59" i="190"/>
  <c r="AR59" i="190"/>
  <c r="AS59" i="190" s="1"/>
  <c r="AR51" i="190"/>
  <c r="AS51" i="190" s="1"/>
  <c r="AR27" i="208"/>
  <c r="AS27" i="208" s="1"/>
  <c r="AU27" i="208" s="1"/>
  <c r="P7" i="72"/>
  <c r="AT7" i="199"/>
  <c r="AR8" i="220"/>
  <c r="AS8" i="220" s="1"/>
  <c r="AT54" i="239"/>
  <c r="AR54" i="239"/>
  <c r="AS54" i="239" s="1"/>
  <c r="AS71" i="209"/>
  <c r="AT71" i="209"/>
  <c r="AR71" i="204"/>
  <c r="AS71" i="204" s="1"/>
  <c r="AR72" i="200"/>
  <c r="AS72" i="200" s="1"/>
  <c r="AS12" i="211"/>
  <c r="AT12" i="211" s="1"/>
  <c r="AU12" i="211"/>
  <c r="AS15" i="205"/>
  <c r="AT15" i="205"/>
  <c r="AR75" i="205"/>
  <c r="AS75" i="205" s="1"/>
  <c r="AT75" i="205"/>
  <c r="AU67" i="231"/>
  <c r="AS42" i="208"/>
  <c r="AT42" i="208"/>
  <c r="AR75" i="200"/>
  <c r="AS75" i="200" s="1"/>
  <c r="AR52" i="243"/>
  <c r="AS52" i="243" s="1"/>
  <c r="AR15" i="196"/>
  <c r="AS15" i="196" s="1"/>
  <c r="AT21" i="189"/>
  <c r="AR21" i="189"/>
  <c r="AS21" i="189" s="1"/>
  <c r="AR45" i="242"/>
  <c r="AS45" i="242"/>
  <c r="AT45" i="242"/>
  <c r="AR46" i="199"/>
  <c r="AS46" i="199" s="1"/>
  <c r="AT46" i="199"/>
  <c r="AT17" i="243"/>
  <c r="AT75" i="225"/>
  <c r="AR75" i="225"/>
  <c r="AS75" i="225" s="1"/>
  <c r="L15" i="72"/>
  <c r="AT37" i="193"/>
  <c r="AR37" i="193"/>
  <c r="AS37" i="193"/>
  <c r="AT49" i="243"/>
  <c r="AT31" i="242"/>
  <c r="AR31" i="242"/>
  <c r="AS31" i="242" s="1"/>
  <c r="AU29" i="189"/>
  <c r="H29" i="72"/>
  <c r="AF75" i="72"/>
  <c r="AT73" i="193"/>
  <c r="AR73" i="193"/>
  <c r="AS73" i="193" s="1"/>
  <c r="AR68" i="202"/>
  <c r="AS68" i="202" s="1"/>
  <c r="AT68" i="202"/>
  <c r="AT42" i="200"/>
  <c r="AT15" i="204"/>
  <c r="AN29" i="248"/>
  <c r="AP29" i="248"/>
  <c r="AX29" i="248"/>
  <c r="AY29" i="248" s="1"/>
  <c r="BY29" i="72" s="1"/>
  <c r="AR18" i="209"/>
  <c r="AS18" i="209" s="1"/>
  <c r="Z18" i="72" s="1"/>
  <c r="AT18" i="209"/>
  <c r="AN7" i="208"/>
  <c r="AP7" i="208" s="1"/>
  <c r="AX7" i="208"/>
  <c r="AY7" i="208" s="1"/>
  <c r="BL7" i="72" s="1"/>
  <c r="AR57" i="200"/>
  <c r="AS57" i="200" s="1"/>
  <c r="AT57" i="200"/>
  <c r="AS57" i="242"/>
  <c r="AT57" i="242"/>
  <c r="AE47" i="72"/>
  <c r="AU47" i="231"/>
  <c r="AR64" i="201"/>
  <c r="AS64" i="201"/>
  <c r="AT44" i="193"/>
  <c r="AT12" i="205"/>
  <c r="AR46" i="230"/>
  <c r="AS46" i="230"/>
  <c r="AY7" i="212"/>
  <c r="AZ7" i="212"/>
  <c r="CB7" i="72" s="1"/>
  <c r="AU60" i="209"/>
  <c r="Z60" i="72"/>
  <c r="AR47" i="189"/>
  <c r="AS47" i="189" s="1"/>
  <c r="AS17" i="209"/>
  <c r="AT17" i="209"/>
  <c r="AT52" i="206"/>
  <c r="AR52" i="206"/>
  <c r="AS52" i="206"/>
  <c r="AR29" i="192"/>
  <c r="AS29" i="192" s="1"/>
  <c r="AU18" i="229"/>
  <c r="AC18" i="72"/>
  <c r="AT64" i="220"/>
  <c r="AR64" i="220"/>
  <c r="AS64" i="220" s="1"/>
  <c r="AT36" i="242"/>
  <c r="AR36" i="242"/>
  <c r="AS36" i="242" s="1"/>
  <c r="AR26" i="202"/>
  <c r="AS26" i="202" s="1"/>
  <c r="AR50" i="191"/>
  <c r="AS50" i="191" s="1"/>
  <c r="AU50" i="191" s="1"/>
  <c r="AT50" i="191"/>
  <c r="AT27" i="246"/>
  <c r="AR43" i="232"/>
  <c r="AS43" i="232" s="1"/>
  <c r="AT39" i="191"/>
  <c r="AR39" i="191"/>
  <c r="AS39" i="191" s="1"/>
  <c r="AR60" i="199"/>
  <c r="AS60" i="199" s="1"/>
  <c r="AT60" i="199"/>
  <c r="AU44" i="220"/>
  <c r="AO44" i="211"/>
  <c r="AQ44" i="211" s="1"/>
  <c r="AR39" i="242"/>
  <c r="AS39" i="242" s="1"/>
  <c r="AN60" i="208"/>
  <c r="AP60" i="208" s="1"/>
  <c r="AT27" i="225"/>
  <c r="AR27" i="225"/>
  <c r="AS27" i="225" s="1"/>
  <c r="AT52" i="230"/>
  <c r="AC54" i="72"/>
  <c r="AU54" i="229"/>
  <c r="AT44" i="207"/>
  <c r="AR30" i="189"/>
  <c r="AS30" i="189" s="1"/>
  <c r="AT30" i="189"/>
  <c r="AR9" i="230"/>
  <c r="AS9" i="230" s="1"/>
  <c r="AT9" i="230"/>
  <c r="AT53" i="200"/>
  <c r="AR53" i="200"/>
  <c r="AS53" i="200" s="1"/>
  <c r="AR70" i="202"/>
  <c r="AS70" i="202" s="1"/>
  <c r="AR29" i="246"/>
  <c r="AS29" i="246" s="1"/>
  <c r="AU29" i="246" s="1"/>
  <c r="AS75" i="220"/>
  <c r="AT75" i="220"/>
  <c r="BU18" i="72"/>
  <c r="AN18" i="242"/>
  <c r="AP18" i="242" s="1"/>
  <c r="AT38" i="239"/>
  <c r="AR38" i="239"/>
  <c r="AS38" i="239" s="1"/>
  <c r="AT45" i="207"/>
  <c r="AT14" i="113"/>
  <c r="AR14" i="113"/>
  <c r="AS14" i="113" s="1"/>
  <c r="AS9" i="232"/>
  <c r="AT9" i="232"/>
  <c r="AS73" i="243"/>
  <c r="AT73" i="243"/>
  <c r="AR52" i="202"/>
  <c r="AS52" i="202" s="1"/>
  <c r="AT52" i="202"/>
  <c r="AT57" i="207"/>
  <c r="AR41" i="202"/>
  <c r="AS41" i="202" s="1"/>
  <c r="AT41" i="202"/>
  <c r="AT54" i="247"/>
  <c r="AT41" i="243"/>
  <c r="AR68" i="224"/>
  <c r="AS68" i="224" s="1"/>
  <c r="AT55" i="200"/>
  <c r="AR55" i="200"/>
  <c r="AS55" i="200"/>
  <c r="AR11" i="246"/>
  <c r="AS11" i="246" s="1"/>
  <c r="AN45" i="248"/>
  <c r="AP45" i="248" s="1"/>
  <c r="AT31" i="209"/>
  <c r="AR64" i="208"/>
  <c r="AS64" i="208" s="1"/>
  <c r="AT27" i="244"/>
  <c r="AR27" i="244"/>
  <c r="AS27" i="244" s="1"/>
  <c r="AO15" i="211"/>
  <c r="AQ15" i="211" s="1"/>
  <c r="AY15" i="211"/>
  <c r="AZ15" i="211" s="1"/>
  <c r="CA15" i="72" s="1"/>
  <c r="AR70" i="209"/>
  <c r="AS70" i="209" s="1"/>
  <c r="AT70" i="209"/>
  <c r="AR59" i="199"/>
  <c r="AS59" i="199" s="1"/>
  <c r="AT59" i="199"/>
  <c r="AN29" i="247"/>
  <c r="AP29" i="247" s="1"/>
  <c r="AN75" i="242"/>
  <c r="AP75" i="242" s="1"/>
  <c r="AF67" i="72"/>
  <c r="AU67" i="232"/>
  <c r="AR29" i="200"/>
  <c r="AS29" i="200" s="1"/>
  <c r="AS14" i="194"/>
  <c r="AT14" i="194"/>
  <c r="AR28" i="247"/>
  <c r="AS28" i="247" s="1"/>
  <c r="AT14" i="191"/>
  <c r="AR14" i="191"/>
  <c r="AS14" i="191" s="1"/>
  <c r="AR61" i="208"/>
  <c r="AS61" i="208" s="1"/>
  <c r="AU49" i="211"/>
  <c r="AT52" i="244"/>
  <c r="AN47" i="229"/>
  <c r="AP47" i="229" s="1"/>
  <c r="AU15" i="248"/>
  <c r="AU52" i="231"/>
  <c r="AE52" i="72"/>
  <c r="AN17" i="242"/>
  <c r="AP17" i="242" s="1"/>
  <c r="AR54" i="189"/>
  <c r="AS54" i="189"/>
  <c r="AT54" i="189"/>
  <c r="AS47" i="211"/>
  <c r="AT47" i="211" s="1"/>
  <c r="AN47" i="72" s="1"/>
  <c r="AU47" i="211"/>
  <c r="AT42" i="203"/>
  <c r="AR27" i="242"/>
  <c r="AS27" i="242" s="1"/>
  <c r="AT27" i="242"/>
  <c r="AN17" i="239"/>
  <c r="AP17" i="239" s="1"/>
  <c r="AR66" i="244"/>
  <c r="AS66" i="244" s="1"/>
  <c r="AR71" i="220"/>
  <c r="AS71" i="220" s="1"/>
  <c r="AT71" i="220"/>
  <c r="AR74" i="199"/>
  <c r="AS74" i="199" s="1"/>
  <c r="AT74" i="199"/>
  <c r="AR41" i="204"/>
  <c r="AS41" i="204" s="1"/>
  <c r="AT41" i="204"/>
  <c r="AR20" i="195"/>
  <c r="AS20" i="195" s="1"/>
  <c r="AR14" i="189"/>
  <c r="AS14" i="189" s="1"/>
  <c r="AT14" i="189"/>
  <c r="AN27" i="231"/>
  <c r="AP27" i="231" s="1"/>
  <c r="AX7" i="220"/>
  <c r="AY7" i="220" s="1"/>
  <c r="AT7" i="72" s="1"/>
  <c r="AN7" i="220"/>
  <c r="AP7" i="220" s="1"/>
  <c r="AT20" i="243"/>
  <c r="AR20" i="243"/>
  <c r="AS20" i="243" s="1"/>
  <c r="AS30" i="207"/>
  <c r="AT30" i="207"/>
  <c r="AR36" i="246"/>
  <c r="AS36" i="246" s="1"/>
  <c r="AR15" i="195"/>
  <c r="AS15" i="195" s="1"/>
  <c r="AT15" i="195"/>
  <c r="AP12" i="191"/>
  <c r="AX12" i="191"/>
  <c r="AY12" i="191" s="1"/>
  <c r="AW12" i="72" s="1"/>
  <c r="AR30" i="202"/>
  <c r="AS30" i="202" s="1"/>
  <c r="AU30" i="202" s="1"/>
  <c r="AT30" i="202"/>
  <c r="AN52" i="200"/>
  <c r="AP52" i="200" s="1"/>
  <c r="AT75" i="192"/>
  <c r="AR75" i="192"/>
  <c r="AS75" i="192" s="1"/>
  <c r="AR73" i="199"/>
  <c r="AS73" i="199" s="1"/>
  <c r="AT73" i="199"/>
  <c r="AR60" i="196"/>
  <c r="AS60" i="196" s="1"/>
  <c r="AT7" i="225"/>
  <c r="AT74" i="190"/>
  <c r="AR63" i="225"/>
  <c r="AS63" i="225" s="1"/>
  <c r="AT63" i="225"/>
  <c r="AT47" i="246"/>
  <c r="AN71" i="201"/>
  <c r="AP71" i="201" s="1"/>
  <c r="AT71" i="201" s="1"/>
  <c r="AT41" i="205"/>
  <c r="AR41" i="205"/>
  <c r="AS41" i="205" s="1"/>
  <c r="AR31" i="201"/>
  <c r="AS31" i="201"/>
  <c r="AT31" i="201"/>
  <c r="AR19" i="224"/>
  <c r="AS19" i="224" s="1"/>
  <c r="AA19" i="72" s="1"/>
  <c r="AN7" i="239"/>
  <c r="AP7" i="239" s="1"/>
  <c r="AT73" i="209"/>
  <c r="AR73" i="209"/>
  <c r="AS73" i="209" s="1"/>
  <c r="AR12" i="194"/>
  <c r="AS12" i="194" s="1"/>
  <c r="AT20" i="200"/>
  <c r="AR20" i="200"/>
  <c r="AS20" i="200" s="1"/>
  <c r="AR47" i="225"/>
  <c r="AS47" i="225" s="1"/>
  <c r="AT47" i="225"/>
  <c r="AR33" i="205"/>
  <c r="AS33" i="205" s="1"/>
  <c r="AT33" i="205"/>
  <c r="AC49" i="72"/>
  <c r="AU7" i="189"/>
  <c r="AT7" i="189"/>
  <c r="AT60" i="193"/>
  <c r="AR60" i="193"/>
  <c r="AS60" i="193"/>
  <c r="AN54" i="207"/>
  <c r="AP54" i="207" s="1"/>
  <c r="AN36" i="209"/>
  <c r="AP36" i="209" s="1"/>
  <c r="AN75" i="202"/>
  <c r="AP75" i="202" s="1"/>
  <c r="AE68" i="72"/>
  <c r="AN30" i="193"/>
  <c r="AP30" i="193" s="1"/>
  <c r="AN29" i="190"/>
  <c r="AP29" i="190"/>
  <c r="AR41" i="200"/>
  <c r="AS41" i="200" s="1"/>
  <c r="AR73" i="220"/>
  <c r="AS73" i="220" s="1"/>
  <c r="AU73" i="220" s="1"/>
  <c r="AT62" i="191"/>
  <c r="AN12" i="243"/>
  <c r="AP12" i="243" s="1"/>
  <c r="AY12" i="243"/>
  <c r="BV12" i="72" s="1"/>
  <c r="AM20" i="72"/>
  <c r="AU20" i="247"/>
  <c r="AN12" i="113"/>
  <c r="AP12" i="113" s="1"/>
  <c r="AX12" i="113"/>
  <c r="AY12" i="113"/>
  <c r="AS12" i="72" s="1"/>
  <c r="AR54" i="243"/>
  <c r="AS54" i="243" s="1"/>
  <c r="AT54" i="243"/>
  <c r="AT29" i="196"/>
  <c r="AS53" i="243"/>
  <c r="AT53" i="243"/>
  <c r="AT60" i="195"/>
  <c r="AR60" i="195"/>
  <c r="AS60" i="195" s="1"/>
  <c r="AR17" i="195"/>
  <c r="AS17" i="195" s="1"/>
  <c r="AR45" i="193"/>
  <c r="AS45" i="193" s="1"/>
  <c r="AT27" i="195"/>
  <c r="AR27" i="195"/>
  <c r="AS27" i="195" s="1"/>
  <c r="F8" i="72"/>
  <c r="AR29" i="225"/>
  <c r="AS29" i="225" s="1"/>
  <c r="AR42" i="246"/>
  <c r="AS42" i="246" s="1"/>
  <c r="AT42" i="246"/>
  <c r="Y58" i="72"/>
  <c r="AR45" i="190"/>
  <c r="AS45" i="190" s="1"/>
  <c r="AT57" i="220"/>
  <c r="AT27" i="196"/>
  <c r="AR27" i="196"/>
  <c r="AS27" i="196" s="1"/>
  <c r="AG24" i="72"/>
  <c r="AU24" i="239"/>
  <c r="AR45" i="247"/>
  <c r="AS45" i="247" s="1"/>
  <c r="AT45" i="247"/>
  <c r="AT64" i="193"/>
  <c r="AR64" i="193"/>
  <c r="AS64" i="193" s="1"/>
  <c r="AT52" i="113"/>
  <c r="AR52" i="113"/>
  <c r="AS52" i="113" s="1"/>
  <c r="AT60" i="190"/>
  <c r="AR60" i="190"/>
  <c r="AS60" i="190" s="1"/>
  <c r="AR52" i="224"/>
  <c r="AS52" i="224" s="1"/>
  <c r="AN18" i="246"/>
  <c r="AP18" i="246" s="1"/>
  <c r="AX18" i="246"/>
  <c r="AY18" i="246" s="1"/>
  <c r="BX18" i="72" s="1"/>
  <c r="AR71" i="244"/>
  <c r="AS71" i="244" s="1"/>
  <c r="AT71" i="244"/>
  <c r="AR72" i="113"/>
  <c r="AS72" i="113"/>
  <c r="AR37" i="190"/>
  <c r="AS37" i="190" s="1"/>
  <c r="AT37" i="190"/>
  <c r="AR64" i="224"/>
  <c r="AS64" i="224" s="1"/>
  <c r="AT64" i="224"/>
  <c r="AF63" i="72"/>
  <c r="AU63" i="232"/>
  <c r="AN14" i="209"/>
  <c r="AP14" i="209" s="1"/>
  <c r="AR42" i="194"/>
  <c r="AS42" i="194" s="1"/>
  <c r="AT42" i="194"/>
  <c r="AS36" i="204"/>
  <c r="AT36" i="204"/>
  <c r="AT26" i="209"/>
  <c r="U19" i="72"/>
  <c r="AU19" i="204"/>
  <c r="AR54" i="248"/>
  <c r="AS54" i="248" s="1"/>
  <c r="AU54" i="248" s="1"/>
  <c r="AT73" i="239"/>
  <c r="AR61" i="220"/>
  <c r="AS61" i="220"/>
  <c r="AS29" i="209"/>
  <c r="AT29" i="209"/>
  <c r="AT24" i="229"/>
  <c r="AN14" i="220"/>
  <c r="AP14" i="220" s="1"/>
  <c r="F51" i="72"/>
  <c r="AN27" i="189"/>
  <c r="AP27" i="189" s="1"/>
  <c r="AR58" i="220"/>
  <c r="AS58" i="220" s="1"/>
  <c r="AN31" i="208"/>
  <c r="AP31" i="208"/>
  <c r="AR23" i="189"/>
  <c r="AS23" i="189" s="1"/>
  <c r="AN71" i="196"/>
  <c r="AP71" i="196" s="1"/>
  <c r="AU44" i="191"/>
  <c r="J44" i="72"/>
  <c r="AX17" i="225"/>
  <c r="AY17" i="225" s="1"/>
  <c r="BO17" i="72" s="1"/>
  <c r="AN17" i="225"/>
  <c r="AP17" i="225" s="1"/>
  <c r="AO7" i="211"/>
  <c r="AQ7" i="211" s="1"/>
  <c r="AY7" i="211"/>
  <c r="AZ7" i="211" s="1"/>
  <c r="CA7" i="72" s="1"/>
  <c r="AS65" i="189"/>
  <c r="AT65" i="189"/>
  <c r="AT60" i="204"/>
  <c r="AR60" i="204"/>
  <c r="AS60" i="204" s="1"/>
  <c r="AN26" i="192"/>
  <c r="AP26" i="192" s="1"/>
  <c r="AT26" i="192" s="1"/>
  <c r="AT42" i="229"/>
  <c r="AT27" i="201"/>
  <c r="AR27" i="201"/>
  <c r="AS27" i="201" s="1"/>
  <c r="AN14" i="200"/>
  <c r="AP14" i="200" s="1"/>
  <c r="AR30" i="204"/>
  <c r="AS30" i="204" s="1"/>
  <c r="AN44" i="224"/>
  <c r="AP44" i="224" s="1"/>
  <c r="AN18" i="195"/>
  <c r="AP18" i="195" s="1"/>
  <c r="AN64" i="190"/>
  <c r="AP64" i="190"/>
  <c r="AT47" i="239"/>
  <c r="AR47" i="239"/>
  <c r="AS47" i="239" s="1"/>
  <c r="AN52" i="247"/>
  <c r="AP52" i="247" s="1"/>
  <c r="AN15" i="230"/>
  <c r="AP15" i="230" s="1"/>
  <c r="AT32" i="194"/>
  <c r="AN60" i="243"/>
  <c r="AP60" i="243" s="1"/>
  <c r="AT35" i="200"/>
  <c r="AR35" i="200"/>
  <c r="AS35" i="200" s="1"/>
  <c r="AN15" i="199"/>
  <c r="AP15" i="199" s="1"/>
  <c r="AN52" i="208"/>
  <c r="AP52" i="208" s="1"/>
  <c r="AN30" i="247"/>
  <c r="AP30" i="247"/>
  <c r="AX12" i="203"/>
  <c r="AY12" i="203" s="1"/>
  <c r="BG12" i="72" s="1"/>
  <c r="AN12" i="203"/>
  <c r="AP12" i="203" s="1"/>
  <c r="AT15" i="225"/>
  <c r="AR15" i="225"/>
  <c r="AS15" i="225" s="1"/>
  <c r="AN75" i="248"/>
  <c r="AP75" i="248" s="1"/>
  <c r="AR30" i="242"/>
  <c r="AS30" i="242" s="1"/>
  <c r="AT30" i="242"/>
  <c r="AG55" i="72"/>
  <c r="AU55" i="239"/>
  <c r="AU23" i="195"/>
  <c r="N23" i="72"/>
  <c r="AN73" i="113"/>
  <c r="AP73" i="113" s="1"/>
  <c r="AN73" i="242"/>
  <c r="AP73" i="242" s="1"/>
  <c r="AN42" i="247"/>
  <c r="AP42" i="247" s="1"/>
  <c r="AN73" i="203"/>
  <c r="AP73" i="203" s="1"/>
  <c r="AS43" i="230"/>
  <c r="AT43" i="230"/>
  <c r="AN45" i="202"/>
  <c r="AP45" i="202" s="1"/>
  <c r="AR46" i="201"/>
  <c r="AS46" i="201" s="1"/>
  <c r="AR71" i="200"/>
  <c r="AS71" i="200" s="1"/>
  <c r="AT71" i="200"/>
  <c r="AR39" i="196"/>
  <c r="AS39" i="196" s="1"/>
  <c r="AR17" i="206"/>
  <c r="AS17" i="206" s="1"/>
  <c r="AX31" i="231"/>
  <c r="AY31" i="231"/>
  <c r="BR31" i="72"/>
  <c r="AN31" i="231"/>
  <c r="AP31" i="231" s="1"/>
  <c r="AT31" i="231" s="1"/>
  <c r="AN14" i="239"/>
  <c r="AP14" i="239" s="1"/>
  <c r="AN12" i="206"/>
  <c r="AP12" i="206" s="1"/>
  <c r="AS22" i="224"/>
  <c r="AT22" i="224"/>
  <c r="AT36" i="193"/>
  <c r="AR36" i="193"/>
  <c r="AS36" i="193" s="1"/>
  <c r="AN54" i="206"/>
  <c r="AP54" i="206" s="1"/>
  <c r="AN75" i="196"/>
  <c r="AP75" i="196" s="1"/>
  <c r="AN60" i="242"/>
  <c r="AP60" i="242" s="1"/>
  <c r="AN27" i="194"/>
  <c r="AP27" i="194" s="1"/>
  <c r="AN15" i="190"/>
  <c r="AP15" i="190" s="1"/>
  <c r="AX15" i="190"/>
  <c r="AY15" i="190" s="1"/>
  <c r="AV15" i="72" s="1"/>
  <c r="AT15" i="113"/>
  <c r="AR15" i="113"/>
  <c r="AS15" i="113" s="1"/>
  <c r="AS34" i="246"/>
  <c r="AT34" i="246"/>
  <c r="AN31" i="113"/>
  <c r="AP31" i="113" s="1"/>
  <c r="AR29" i="208"/>
  <c r="AS29" i="208"/>
  <c r="AT29" i="208"/>
  <c r="AN60" i="201"/>
  <c r="AP60" i="201" s="1"/>
  <c r="AU37" i="229"/>
  <c r="AN26" i="246"/>
  <c r="AP26" i="246" s="1"/>
  <c r="AT73" i="225"/>
  <c r="AR73" i="225"/>
  <c r="AS73" i="225" s="1"/>
  <c r="AN42" i="232"/>
  <c r="AP42" i="232" s="1"/>
  <c r="AR22" i="201"/>
  <c r="AS22" i="201" s="1"/>
  <c r="AT22" i="201"/>
  <c r="AN47" i="206"/>
  <c r="AP47" i="206" s="1"/>
  <c r="AN30" i="191"/>
  <c r="AP30" i="191" s="1"/>
  <c r="AX7" i="206"/>
  <c r="AY7" i="206" s="1"/>
  <c r="BJ7" i="72" s="1"/>
  <c r="AN7" i="206"/>
  <c r="AP7" i="206" s="1"/>
  <c r="AN30" i="194"/>
  <c r="AP30" i="194" s="1"/>
  <c r="AN12" i="189"/>
  <c r="AP12" i="189" s="1"/>
  <c r="AR11" i="225"/>
  <c r="AS11" i="225" s="1"/>
  <c r="AU54" i="230"/>
  <c r="AD54" i="72"/>
  <c r="AD13" i="72"/>
  <c r="AU13" i="230"/>
  <c r="AT17" i="247"/>
  <c r="AN31" i="244"/>
  <c r="AP31" i="244" s="1"/>
  <c r="AN73" i="192"/>
  <c r="AP73" i="192" s="1"/>
  <c r="AN54" i="209"/>
  <c r="AP54" i="209" s="1"/>
  <c r="AN71" i="231"/>
  <c r="AP71" i="231" s="1"/>
  <c r="AN44" i="202"/>
  <c r="AP44" i="202" s="1"/>
  <c r="AF54" i="72"/>
  <c r="AU40" i="231"/>
  <c r="AE40" i="72"/>
  <c r="AN47" i="193"/>
  <c r="AP47" i="193" s="1"/>
  <c r="AR30" i="209"/>
  <c r="AS30" i="209"/>
  <c r="AT30" i="209"/>
  <c r="AG52" i="72"/>
  <c r="AU52" i="239"/>
  <c r="AR31" i="206"/>
  <c r="AS31" i="206" s="1"/>
  <c r="AT31" i="206"/>
  <c r="AN30" i="248"/>
  <c r="AP30" i="248" s="1"/>
  <c r="AX15" i="200"/>
  <c r="AY15" i="200" s="1"/>
  <c r="BD15" i="72" s="1"/>
  <c r="AN15" i="200"/>
  <c r="AP15" i="200" s="1"/>
  <c r="AN31" i="246"/>
  <c r="AP31" i="246" s="1"/>
  <c r="AN36" i="205"/>
  <c r="AP36" i="205" s="1"/>
  <c r="AN29" i="204"/>
  <c r="AP29" i="204" s="1"/>
  <c r="BH29" i="72"/>
  <c r="AX29" i="206"/>
  <c r="AY29" i="206" s="1"/>
  <c r="BJ29" i="72" s="1"/>
  <c r="AN52" i="194"/>
  <c r="AP52" i="194" s="1"/>
  <c r="AS49" i="242"/>
  <c r="AT49" i="242"/>
  <c r="AN64" i="242"/>
  <c r="AP64" i="242" s="1"/>
  <c r="AR42" i="193"/>
  <c r="AS42" i="193" s="1"/>
  <c r="AU42" i="193" s="1"/>
  <c r="AT42" i="193"/>
  <c r="AN26" i="244"/>
  <c r="AP26" i="244" s="1"/>
  <c r="AX12" i="208"/>
  <c r="AY12" i="208" s="1"/>
  <c r="BL12" i="72" s="1"/>
  <c r="AN12" i="208"/>
  <c r="AP12" i="208" s="1"/>
  <c r="AN29" i="243"/>
  <c r="AP29" i="243" s="1"/>
  <c r="AN42" i="199"/>
  <c r="AP42" i="199"/>
  <c r="AN44" i="242"/>
  <c r="AP44" i="242" s="1"/>
  <c r="AN36" i="190"/>
  <c r="AP36" i="190" s="1"/>
  <c r="AR27" i="204"/>
  <c r="AS27" i="204" s="1"/>
  <c r="AT27" i="204"/>
  <c r="AR64" i="232"/>
  <c r="AS64" i="232" s="1"/>
  <c r="AR46" i="195"/>
  <c r="AS46" i="195" s="1"/>
  <c r="AT46" i="195"/>
  <c r="AN26" i="206"/>
  <c r="AP26" i="206" s="1"/>
  <c r="AN60" i="206"/>
  <c r="AP60" i="206" s="1"/>
  <c r="AN47" i="242"/>
  <c r="AP47" i="242" s="1"/>
  <c r="AR55" i="192"/>
  <c r="AS55" i="192"/>
  <c r="AT55" i="192"/>
  <c r="AN45" i="203"/>
  <c r="AP45" i="203" s="1"/>
  <c r="AN14" i="246"/>
  <c r="AP14" i="246" s="1"/>
  <c r="AT14" i="246" s="1"/>
  <c r="AN73" i="194"/>
  <c r="AP73" i="194" s="1"/>
  <c r="AR73" i="194" s="1"/>
  <c r="AS73" i="194" s="1"/>
  <c r="AR36" i="195"/>
  <c r="AS36" i="195" s="1"/>
  <c r="AT36" i="195"/>
  <c r="AD67" i="72"/>
  <c r="AU67" i="230"/>
  <c r="AT52" i="242"/>
  <c r="AR52" i="242"/>
  <c r="AS52" i="242" s="1"/>
  <c r="AR64" i="113"/>
  <c r="AS64" i="113" s="1"/>
  <c r="F64" i="72" s="1"/>
  <c r="AN12" i="200"/>
  <c r="AP12" i="200" s="1"/>
  <c r="AT36" i="207"/>
  <c r="AR36" i="207"/>
  <c r="AS36" i="207" s="1"/>
  <c r="AN7" i="196"/>
  <c r="AP7" i="196" s="1"/>
  <c r="AT26" i="193"/>
  <c r="AN31" i="189"/>
  <c r="AP31" i="189" s="1"/>
  <c r="AT20" i="199"/>
  <c r="AR20" i="199"/>
  <c r="AS20" i="199" s="1"/>
  <c r="AC27" i="72"/>
  <c r="AU27" i="229"/>
  <c r="AN14" i="196"/>
  <c r="AP14" i="196" s="1"/>
  <c r="AR27" i="209"/>
  <c r="AS27" i="209" s="1"/>
  <c r="AT27" i="209"/>
  <c r="AS31" i="212"/>
  <c r="AT31" i="212" s="1"/>
  <c r="AR54" i="193"/>
  <c r="AS54" i="193" s="1"/>
  <c r="AT54" i="193"/>
  <c r="AS44" i="208"/>
  <c r="AT44" i="208"/>
  <c r="AR27" i="247"/>
  <c r="AS27" i="247" s="1"/>
  <c r="AT27" i="247"/>
  <c r="AR52" i="203"/>
  <c r="AS52" i="203" s="1"/>
  <c r="AS60" i="248"/>
  <c r="AT60" i="248"/>
  <c r="AT60" i="202"/>
  <c r="AX14" i="207"/>
  <c r="AY14" i="207" s="1"/>
  <c r="BK14" i="72" s="1"/>
  <c r="AN14" i="207"/>
  <c r="AP14" i="207" s="1"/>
  <c r="AT36" i="208"/>
  <c r="AT23" i="229"/>
  <c r="AT42" i="195"/>
  <c r="AR42" i="195"/>
  <c r="AS42" i="195" s="1"/>
  <c r="AU53" i="230"/>
  <c r="AG10" i="72"/>
  <c r="AU10" i="239"/>
  <c r="AR64" i="200"/>
  <c r="AS64" i="200" s="1"/>
  <c r="AR64" i="203"/>
  <c r="AS64" i="203" s="1"/>
  <c r="AR34" i="242"/>
  <c r="AS34" i="242" s="1"/>
  <c r="AR15" i="192"/>
  <c r="AS15" i="192" s="1"/>
  <c r="AR18" i="230"/>
  <c r="AS18" i="230" s="1"/>
  <c r="AT18" i="230"/>
  <c r="AT31" i="247"/>
  <c r="AR31" i="247"/>
  <c r="AS31" i="247" s="1"/>
  <c r="AR62" i="225"/>
  <c r="AS62" i="225"/>
  <c r="AT62" i="225"/>
  <c r="AT36" i="201"/>
  <c r="AR36" i="220"/>
  <c r="AS36" i="220" s="1"/>
  <c r="AR31" i="243"/>
  <c r="AS31" i="243" s="1"/>
  <c r="AR73" i="205"/>
  <c r="AS73" i="205" s="1"/>
  <c r="AR50" i="192"/>
  <c r="AS50" i="192" s="1"/>
  <c r="AT50" i="192"/>
  <c r="AT74" i="229"/>
  <c r="AR74" i="229"/>
  <c r="AS74" i="229" s="1"/>
  <c r="AS15" i="201"/>
  <c r="AT15" i="201"/>
  <c r="AT47" i="202"/>
  <c r="AE65" i="72"/>
  <c r="AU65" i="231"/>
  <c r="AS59" i="192"/>
  <c r="AT59" i="192"/>
  <c r="AR44" i="195"/>
  <c r="AS44" i="195" s="1"/>
  <c r="AU11" i="229"/>
  <c r="AC11" i="72"/>
  <c r="AT52" i="199"/>
  <c r="AR52" i="199"/>
  <c r="AS52" i="199" s="1"/>
  <c r="AR31" i="195"/>
  <c r="AS31" i="195" s="1"/>
  <c r="N31" i="72" s="1"/>
  <c r="AT31" i="195"/>
  <c r="AR60" i="113"/>
  <c r="AS60" i="113" s="1"/>
  <c r="AT60" i="113"/>
  <c r="AR23" i="206"/>
  <c r="AS23" i="206"/>
  <c r="AT23" i="206"/>
  <c r="AT56" i="199"/>
  <c r="AR56" i="199"/>
  <c r="AS56" i="199" s="1"/>
  <c r="AR27" i="193"/>
  <c r="AS27" i="193" s="1"/>
  <c r="AS64" i="207"/>
  <c r="AT64" i="207"/>
  <c r="AR52" i="209"/>
  <c r="AS52" i="209" s="1"/>
  <c r="AR34" i="204"/>
  <c r="AS34" i="204" s="1"/>
  <c r="AT34" i="204"/>
  <c r="AS18" i="239"/>
  <c r="AT18" i="239"/>
  <c r="AT26" i="113"/>
  <c r="AC64" i="72"/>
  <c r="AU64" i="229"/>
  <c r="AR39" i="247"/>
  <c r="AS39" i="247" s="1"/>
  <c r="AT39" i="247"/>
  <c r="AT47" i="244"/>
  <c r="AR47" i="244"/>
  <c r="AS47" i="244"/>
  <c r="AT29" i="191"/>
  <c r="AR29" i="191"/>
  <c r="AS29" i="191" s="1"/>
  <c r="AT17" i="194"/>
  <c r="AR17" i="194"/>
  <c r="AS17" i="194" s="1"/>
  <c r="AT36" i="189"/>
  <c r="AT15" i="194"/>
  <c r="AR15" i="194"/>
  <c r="AS15" i="194" s="1"/>
  <c r="AS17" i="207"/>
  <c r="AT17" i="207"/>
  <c r="AN31" i="192"/>
  <c r="AP31" i="192" s="1"/>
  <c r="AT31" i="192" s="1"/>
  <c r="AE23" i="72"/>
  <c r="AU23" i="231"/>
  <c r="AN45" i="195"/>
  <c r="AP45" i="195" s="1"/>
  <c r="AN17" i="193"/>
  <c r="AP17" i="193" s="1"/>
  <c r="AT34" i="205"/>
  <c r="AR34" i="205"/>
  <c r="AS34" i="205" s="1"/>
  <c r="AN47" i="243"/>
  <c r="AP47" i="243" s="1"/>
  <c r="AN26" i="207"/>
  <c r="AP26" i="207" s="1"/>
  <c r="AN15" i="244"/>
  <c r="AP15" i="244" s="1"/>
  <c r="AN45" i="199"/>
  <c r="AP45" i="199" s="1"/>
  <c r="AT30" i="195"/>
  <c r="AR30" i="195"/>
  <c r="AS30" i="195" s="1"/>
  <c r="AN54" i="208"/>
  <c r="AP54" i="208" s="1"/>
  <c r="BB18" i="72"/>
  <c r="AN18" i="196"/>
  <c r="AP18" i="196" s="1"/>
  <c r="AN71" i="224"/>
  <c r="AP71" i="224" s="1"/>
  <c r="AR18" i="247"/>
  <c r="AS18" i="247" s="1"/>
  <c r="AR52" i="195"/>
  <c r="AS52" i="195" s="1"/>
  <c r="AE22" i="72"/>
  <c r="AN29" i="203"/>
  <c r="AP29" i="203" s="1"/>
  <c r="AT24" i="204"/>
  <c r="AN42" i="205"/>
  <c r="AP42" i="205" s="1"/>
  <c r="AR50" i="189"/>
  <c r="AS50" i="189" s="1"/>
  <c r="AT50" i="189"/>
  <c r="AN45" i="220"/>
  <c r="AP45" i="220" s="1"/>
  <c r="AN29" i="206"/>
  <c r="AP29" i="206" s="1"/>
  <c r="J20" i="72"/>
  <c r="AN71" i="195"/>
  <c r="AP71" i="195" s="1"/>
  <c r="AN17" i="224"/>
  <c r="AP17" i="224"/>
  <c r="AN7" i="201"/>
  <c r="AP7" i="201" s="1"/>
  <c r="AX7" i="201"/>
  <c r="AY7" i="201"/>
  <c r="BE7" i="72" s="1"/>
  <c r="AT44" i="247"/>
  <c r="N13" i="72"/>
  <c r="AN14" i="243"/>
  <c r="AP14" i="243" s="1"/>
  <c r="AS10" i="220"/>
  <c r="AT10" i="220"/>
  <c r="AR32" i="196"/>
  <c r="AS32" i="196" s="1"/>
  <c r="AT32" i="196"/>
  <c r="AU22" i="232"/>
  <c r="AT36" i="203"/>
  <c r="AR36" i="203"/>
  <c r="AS36" i="203" s="1"/>
  <c r="AR60" i="247"/>
  <c r="AS60" i="247" s="1"/>
  <c r="AT52" i="232"/>
  <c r="AR52" i="232"/>
  <c r="AS52" i="232" s="1"/>
  <c r="AS27" i="202"/>
  <c r="AT27" i="202"/>
  <c r="AR50" i="208"/>
  <c r="AS50" i="208" s="1"/>
  <c r="AR8" i="230"/>
  <c r="AS8" i="230" s="1"/>
  <c r="AG63" i="72"/>
  <c r="AU25" i="239"/>
  <c r="AR27" i="248"/>
  <c r="AS27" i="248" s="1"/>
  <c r="AT27" i="248"/>
  <c r="AN30" i="113"/>
  <c r="AP30" i="113" s="1"/>
  <c r="AN7" i="195"/>
  <c r="AP7" i="195"/>
  <c r="AX7" i="195"/>
  <c r="AY7" i="195" s="1"/>
  <c r="BA7" i="72" s="1"/>
  <c r="AN42" i="209"/>
  <c r="AP42" i="209" s="1"/>
  <c r="AT17" i="189"/>
  <c r="AR61" i="242"/>
  <c r="AS61" i="242" s="1"/>
  <c r="AG72" i="72"/>
  <c r="AU72" i="239"/>
  <c r="AT7" i="191"/>
  <c r="AR24" i="190"/>
  <c r="AS24" i="190" s="1"/>
  <c r="AA57" i="72"/>
  <c r="AU57" i="224"/>
  <c r="AR71" i="192"/>
  <c r="AS71" i="192" s="1"/>
  <c r="AR48" i="244"/>
  <c r="AS48" i="244" s="1"/>
  <c r="AT47" i="204"/>
  <c r="AR47" i="204"/>
  <c r="AS47" i="204" s="1"/>
  <c r="AU47" i="204" s="1"/>
  <c r="AT42" i="243"/>
  <c r="AT36" i="113"/>
  <c r="AT46" i="193"/>
  <c r="AR46" i="193"/>
  <c r="AS46" i="193" s="1"/>
  <c r="AS29" i="242"/>
  <c r="AT29" i="242"/>
  <c r="AT11" i="220"/>
  <c r="AN45" i="201"/>
  <c r="AP45" i="201" s="1"/>
  <c r="AN75" i="203"/>
  <c r="AP75" i="203" s="1"/>
  <c r="AT26" i="199"/>
  <c r="AR26" i="199"/>
  <c r="AS26" i="199" s="1"/>
  <c r="AT71" i="225"/>
  <c r="AR7" i="247"/>
  <c r="AS7" i="247" s="1"/>
  <c r="AT7" i="247"/>
  <c r="AR18" i="205"/>
  <c r="AS18" i="205" s="1"/>
  <c r="AU18" i="205" s="1"/>
  <c r="AT73" i="190"/>
  <c r="AR73" i="190"/>
  <c r="AS73" i="190" s="1"/>
  <c r="AR44" i="194"/>
  <c r="AS44" i="194" s="1"/>
  <c r="AF20" i="72"/>
  <c r="AU20" i="232"/>
  <c r="AN17" i="205"/>
  <c r="AP17" i="205" s="1"/>
  <c r="AR17" i="230"/>
  <c r="AS17" i="230" s="1"/>
  <c r="AN54" i="244"/>
  <c r="AP54" i="244" s="1"/>
  <c r="AT12" i="196"/>
  <c r="AT15" i="209"/>
  <c r="AR15" i="209"/>
  <c r="AS15" i="209" s="1"/>
  <c r="AT30" i="225"/>
  <c r="AR30" i="225"/>
  <c r="AS30" i="225" s="1"/>
  <c r="AT15" i="220"/>
  <c r="AR15" i="220"/>
  <c r="AS15" i="220" s="1"/>
  <c r="AN7" i="243"/>
  <c r="AP7" i="243" s="1"/>
  <c r="AR42" i="190"/>
  <c r="AS42" i="190" s="1"/>
  <c r="AT42" i="190"/>
  <c r="AR31" i="207"/>
  <c r="AS31" i="207" s="1"/>
  <c r="AT31" i="207"/>
  <c r="AN12" i="204"/>
  <c r="AP12" i="204"/>
  <c r="AR45" i="113"/>
  <c r="AS45" i="113" s="1"/>
  <c r="AT45" i="113"/>
  <c r="AX7" i="205"/>
  <c r="AY7" i="205" s="1"/>
  <c r="BI7" i="72" s="1"/>
  <c r="AN7" i="205"/>
  <c r="AP7" i="205" s="1"/>
  <c r="AD19" i="72"/>
  <c r="AU19" i="230"/>
  <c r="AN18" i="193"/>
  <c r="AP18" i="193" s="1"/>
  <c r="AN14" i="205"/>
  <c r="AP14" i="205"/>
  <c r="AX14" i="205"/>
  <c r="AY14" i="205" s="1"/>
  <c r="BI14" i="72" s="1"/>
  <c r="AT29" i="201"/>
  <c r="AR44" i="199"/>
  <c r="AS44" i="199"/>
  <c r="AS47" i="224"/>
  <c r="AT47" i="224"/>
  <c r="AN26" i="190"/>
  <c r="AP26" i="190" s="1"/>
  <c r="AR26" i="190" s="1"/>
  <c r="AS26" i="190" s="1"/>
  <c r="AN60" i="207"/>
  <c r="AP60" i="207" s="1"/>
  <c r="AR26" i="208"/>
  <c r="AS26" i="208" s="1"/>
  <c r="AT26" i="208"/>
  <c r="AU39" i="231"/>
  <c r="AE39" i="72"/>
  <c r="AT50" i="202"/>
  <c r="AR50" i="202"/>
  <c r="AS50" i="202" s="1"/>
  <c r="AR69" i="244"/>
  <c r="AS69" i="244" s="1"/>
  <c r="AT69" i="244"/>
  <c r="AR42" i="224"/>
  <c r="AS42" i="224" s="1"/>
  <c r="AU42" i="224" s="1"/>
  <c r="AN18" i="243"/>
  <c r="AP18" i="243"/>
  <c r="AX18" i="243"/>
  <c r="AY18" i="243" s="1"/>
  <c r="BV18" i="72" s="1"/>
  <c r="AR21" i="190"/>
  <c r="AS21" i="190" s="1"/>
  <c r="AT21" i="190"/>
  <c r="AR29" i="113"/>
  <c r="AS29" i="113" s="1"/>
  <c r="AN7" i="244"/>
  <c r="AP7" i="244" s="1"/>
  <c r="AI64" i="72"/>
  <c r="AU64" i="243"/>
  <c r="Y14" i="72"/>
  <c r="AU14" i="208"/>
  <c r="AN29" i="199"/>
  <c r="AP29" i="199" s="1"/>
  <c r="AN27" i="206"/>
  <c r="AP27" i="206" s="1"/>
  <c r="AS64" i="206"/>
  <c r="AT64" i="206"/>
  <c r="AR52" i="207"/>
  <c r="AS52" i="207" s="1"/>
  <c r="AR45" i="206"/>
  <c r="AS45" i="206" s="1"/>
  <c r="AU45" i="206" s="1"/>
  <c r="AT45" i="206"/>
  <c r="AN54" i="201"/>
  <c r="AP54" i="201" s="1"/>
  <c r="C30" i="236"/>
  <c r="V30" i="1"/>
  <c r="AP9" i="243"/>
  <c r="AP7" i="231"/>
  <c r="C66" i="236"/>
  <c r="V66" i="1"/>
  <c r="AP9" i="204"/>
  <c r="G69" i="236"/>
  <c r="H69" i="236" s="1"/>
  <c r="P69" i="236"/>
  <c r="R69" i="236" s="1"/>
  <c r="J69" i="238" s="1"/>
  <c r="Z69" i="236"/>
  <c r="AB69" i="236" s="1"/>
  <c r="L69" i="238" s="1"/>
  <c r="K69" i="236"/>
  <c r="M69" i="236" s="1"/>
  <c r="I69" i="238" s="1"/>
  <c r="U69" i="236"/>
  <c r="W69" i="236" s="1"/>
  <c r="K69" i="238" s="1"/>
  <c r="AE69" i="236"/>
  <c r="AU40" i="239"/>
  <c r="AG40" i="72"/>
  <c r="AC41" i="72"/>
  <c r="AU41" i="229"/>
  <c r="AG57" i="72"/>
  <c r="AU57" i="239"/>
  <c r="R16" i="72"/>
  <c r="AU16" i="201"/>
  <c r="AD72" i="1"/>
  <c r="AE72" i="1" s="1"/>
  <c r="AT72" i="1"/>
  <c r="C56" i="236"/>
  <c r="V56" i="1"/>
  <c r="AU39" i="229"/>
  <c r="AC39" i="72"/>
  <c r="AD74" i="1"/>
  <c r="AE74" i="1" s="1"/>
  <c r="AG74" i="1" s="1"/>
  <c r="AT74" i="1"/>
  <c r="S19" i="72"/>
  <c r="AU19" i="202"/>
  <c r="O46" i="72"/>
  <c r="AU46" i="196"/>
  <c r="AU75" i="230"/>
  <c r="AD75" i="72"/>
  <c r="AC43" i="72"/>
  <c r="AU43" i="229"/>
  <c r="AR74" i="205"/>
  <c r="AS74" i="205" s="1"/>
  <c r="AT74" i="205"/>
  <c r="AK20" i="72"/>
  <c r="AU20" i="246"/>
  <c r="AU22" i="193"/>
  <c r="L22" i="72"/>
  <c r="V56" i="72"/>
  <c r="AU56" i="205"/>
  <c r="C32" i="236"/>
  <c r="V32" i="1"/>
  <c r="AC25" i="72"/>
  <c r="AU25" i="229"/>
  <c r="AP7" i="192"/>
  <c r="AF41" i="72"/>
  <c r="AU41" i="232"/>
  <c r="L25" i="72"/>
  <c r="AU25" i="193"/>
  <c r="AX13" i="190"/>
  <c r="Z62" i="1"/>
  <c r="AC62" i="1" s="1"/>
  <c r="W62" i="1"/>
  <c r="X62" i="1"/>
  <c r="AA62" i="1"/>
  <c r="W34" i="1"/>
  <c r="Z34" i="1"/>
  <c r="AC34" i="1" s="1"/>
  <c r="AA34" i="1"/>
  <c r="X34" i="1"/>
  <c r="AP7" i="232"/>
  <c r="O19" i="72"/>
  <c r="AU19" i="196"/>
  <c r="Z34" i="72"/>
  <c r="AU34" i="209"/>
  <c r="AU22" i="206"/>
  <c r="W22" i="72"/>
  <c r="AU10" i="231"/>
  <c r="AE10" i="72"/>
  <c r="AG43" i="72"/>
  <c r="AU43" i="239"/>
  <c r="W53" i="1"/>
  <c r="Z53" i="1"/>
  <c r="AC53" i="1" s="1"/>
  <c r="AA53" i="1"/>
  <c r="X53" i="1"/>
  <c r="AX11" i="209"/>
  <c r="AF68" i="72"/>
  <c r="AU68" i="232"/>
  <c r="V25" i="72"/>
  <c r="AU25" i="205"/>
  <c r="AX9" i="196"/>
  <c r="AA25" i="72"/>
  <c r="AU25" i="224"/>
  <c r="AC52" i="72"/>
  <c r="AU52" i="229"/>
  <c r="AX12" i="244"/>
  <c r="AX10" i="189"/>
  <c r="W22" i="1"/>
  <c r="Z22" i="1"/>
  <c r="AC22" i="1" s="1"/>
  <c r="X22" i="1"/>
  <c r="AA22" i="1"/>
  <c r="Z25" i="72"/>
  <c r="AU25" i="209"/>
  <c r="Z51" i="1"/>
  <c r="AC51" i="1" s="1"/>
  <c r="W51" i="1"/>
  <c r="AA51" i="1"/>
  <c r="X51" i="1"/>
  <c r="C71" i="236"/>
  <c r="V71" i="1"/>
  <c r="AE12" i="72"/>
  <c r="AU12" i="231"/>
  <c r="AF65" i="72"/>
  <c r="AU65" i="232"/>
  <c r="AR20" i="230"/>
  <c r="AS20" i="230" s="1"/>
  <c r="AT20" i="230"/>
  <c r="AX7" i="194"/>
  <c r="F63" i="72"/>
  <c r="AU63" i="113"/>
  <c r="AE13" i="72"/>
  <c r="AU13" i="231"/>
  <c r="AE8" i="72"/>
  <c r="AU8" i="231"/>
  <c r="AD73" i="72"/>
  <c r="AU73" i="230"/>
  <c r="F50" i="72"/>
  <c r="AU50" i="113"/>
  <c r="AI66" i="72"/>
  <c r="AU66" i="243"/>
  <c r="F74" i="72"/>
  <c r="AU74" i="113"/>
  <c r="AF56" i="72"/>
  <c r="AU56" i="232"/>
  <c r="AU13" i="196"/>
  <c r="O13" i="72"/>
  <c r="AD69" i="1"/>
  <c r="AE69" i="1" s="1"/>
  <c r="AG69" i="1" s="1"/>
  <c r="AT69" i="1"/>
  <c r="AT39" i="239"/>
  <c r="AR39" i="239"/>
  <c r="AS39" i="239" s="1"/>
  <c r="AU34" i="229"/>
  <c r="AC34" i="72"/>
  <c r="AG42" i="72"/>
  <c r="AU42" i="239"/>
  <c r="AP10" i="247"/>
  <c r="AT47" i="230"/>
  <c r="AR47" i="230"/>
  <c r="AS47" i="230" s="1"/>
  <c r="AK33" i="72"/>
  <c r="AU33" i="246"/>
  <c r="AU71" i="230"/>
  <c r="AD71" i="72"/>
  <c r="AG34" i="72"/>
  <c r="AU34" i="239"/>
  <c r="Z44" i="1"/>
  <c r="AC44" i="1" s="1"/>
  <c r="W44" i="1"/>
  <c r="AA44" i="1"/>
  <c r="X44" i="1"/>
  <c r="AC32" i="72"/>
  <c r="AU32" i="229"/>
  <c r="AX12" i="225"/>
  <c r="AC21" i="72"/>
  <c r="AU21" i="229"/>
  <c r="AD16" i="1"/>
  <c r="AE16" i="1" s="1"/>
  <c r="AT16" i="1"/>
  <c r="AX9" i="206"/>
  <c r="AG70" i="72"/>
  <c r="AU70" i="239"/>
  <c r="AV10" i="212"/>
  <c r="AU33" i="229"/>
  <c r="AC33" i="72"/>
  <c r="AG31" i="72"/>
  <c r="AU31" i="239"/>
  <c r="AT74" i="225"/>
  <c r="AR74" i="225"/>
  <c r="AS74" i="225" s="1"/>
  <c r="AN13" i="190"/>
  <c r="AX8" i="248"/>
  <c r="AX12" i="193"/>
  <c r="AU37" i="230"/>
  <c r="AD37" i="72"/>
  <c r="AC14" i="72"/>
  <c r="AU14" i="229"/>
  <c r="AM19" i="72"/>
  <c r="AU19" i="247"/>
  <c r="AD40" i="72"/>
  <c r="AU40" i="230"/>
  <c r="K74" i="72"/>
  <c r="AU74" i="192"/>
  <c r="AU72" i="229"/>
  <c r="AC72" i="72"/>
  <c r="M25" i="72"/>
  <c r="AU25" i="194"/>
  <c r="AC8" i="72"/>
  <c r="AU8" i="229"/>
  <c r="G52" i="236"/>
  <c r="H52" i="236" s="1"/>
  <c r="P52" i="236"/>
  <c r="R52" i="236" s="1"/>
  <c r="J52" i="238" s="1"/>
  <c r="Z52" i="236"/>
  <c r="AB52" i="236" s="1"/>
  <c r="L52" i="238" s="1"/>
  <c r="K52" i="236"/>
  <c r="M52" i="236" s="1"/>
  <c r="I52" i="238" s="1"/>
  <c r="AE52" i="236"/>
  <c r="G74" i="236"/>
  <c r="H74" i="236" s="1"/>
  <c r="P74" i="236"/>
  <c r="R74" i="236"/>
  <c r="J74" i="238" s="1"/>
  <c r="Z74" i="236"/>
  <c r="AB74" i="236" s="1"/>
  <c r="L74" i="238" s="1"/>
  <c r="K74" i="236"/>
  <c r="M74" i="236" s="1"/>
  <c r="I74" i="238" s="1"/>
  <c r="U74" i="236"/>
  <c r="W74" i="236" s="1"/>
  <c r="K74" i="238" s="1"/>
  <c r="AE74" i="236"/>
  <c r="AR75" i="247"/>
  <c r="AS75" i="247" s="1"/>
  <c r="AT75" i="247"/>
  <c r="AU46" i="202"/>
  <c r="S46" i="72"/>
  <c r="AX7" i="113"/>
  <c r="X66" i="72"/>
  <c r="AU66" i="207"/>
  <c r="AA24" i="72"/>
  <c r="AU24" i="224"/>
  <c r="AU55" i="201"/>
  <c r="R55" i="72"/>
  <c r="AT21" i="239"/>
  <c r="AR21" i="239"/>
  <c r="AS21" i="239" s="1"/>
  <c r="AT59" i="231"/>
  <c r="AR59" i="231"/>
  <c r="AS59" i="231" s="1"/>
  <c r="AE53" i="72"/>
  <c r="AU53" i="231"/>
  <c r="AX12" i="201"/>
  <c r="AC10" i="72"/>
  <c r="AU10" i="229"/>
  <c r="AU24" i="113"/>
  <c r="F24" i="72"/>
  <c r="AP10" i="191"/>
  <c r="AD50" i="72"/>
  <c r="AU50" i="230"/>
  <c r="AU33" i="196"/>
  <c r="O33" i="72"/>
  <c r="Q67" i="72"/>
  <c r="AU67" i="200"/>
  <c r="Z35" i="1"/>
  <c r="AC35" i="1" s="1"/>
  <c r="W35" i="1"/>
  <c r="AA35" i="1"/>
  <c r="X35" i="1"/>
  <c r="Y75" i="72"/>
  <c r="AU75" i="208"/>
  <c r="AP9" i="206"/>
  <c r="AP8" i="239"/>
  <c r="AU20" i="231"/>
  <c r="AE20" i="72"/>
  <c r="AU42" i="231"/>
  <c r="AE42" i="72"/>
  <c r="AR21" i="113"/>
  <c r="AS21" i="113" s="1"/>
  <c r="AT21" i="113"/>
  <c r="AH35" i="72"/>
  <c r="AU35" i="242"/>
  <c r="U8" i="72"/>
  <c r="AU8" i="204"/>
  <c r="C25" i="236"/>
  <c r="V25" i="1"/>
  <c r="AR15" i="243"/>
  <c r="AS15" i="243" s="1"/>
  <c r="AU15" i="243" s="1"/>
  <c r="AT15" i="243"/>
  <c r="AG37" i="72"/>
  <c r="AU37" i="239"/>
  <c r="AU35" i="230"/>
  <c r="AD35" i="72"/>
  <c r="AX8" i="199"/>
  <c r="H16" i="72"/>
  <c r="AU16" i="189"/>
  <c r="AM73" i="72"/>
  <c r="AU73" i="247"/>
  <c r="AF59" i="72"/>
  <c r="AU59" i="232"/>
  <c r="Z24" i="72"/>
  <c r="AU24" i="209"/>
  <c r="K19" i="72"/>
  <c r="AU19" i="192"/>
  <c r="AP11" i="209"/>
  <c r="AN7" i="113"/>
  <c r="G60" i="72"/>
  <c r="AU60" i="220"/>
  <c r="AD21" i="72"/>
  <c r="AU21" i="230"/>
  <c r="V20" i="72"/>
  <c r="AU20" i="205"/>
  <c r="AX9" i="204"/>
  <c r="Z7" i="1"/>
  <c r="W7" i="1"/>
  <c r="AA7" i="1"/>
  <c r="X7" i="1"/>
  <c r="AU49" i="232"/>
  <c r="AF49" i="72"/>
  <c r="W58" i="72"/>
  <c r="AU58" i="206"/>
  <c r="C51" i="236"/>
  <c r="V51" i="1"/>
  <c r="W56" i="1"/>
  <c r="Z56" i="1"/>
  <c r="AC56" i="1" s="1"/>
  <c r="X56" i="1"/>
  <c r="AA56" i="1"/>
  <c r="AU38" i="231"/>
  <c r="AE38" i="72"/>
  <c r="AR41" i="248"/>
  <c r="AS41" i="248" s="1"/>
  <c r="AL41" i="72" s="1"/>
  <c r="AT41" i="248"/>
  <c r="AX8" i="208"/>
  <c r="T9" i="72"/>
  <c r="AU9" i="203"/>
  <c r="AU21" i="246"/>
  <c r="AK21" i="72"/>
  <c r="AP7" i="194"/>
  <c r="AR17" i="220"/>
  <c r="AS17" i="220" s="1"/>
  <c r="AT17" i="220"/>
  <c r="AX9" i="200"/>
  <c r="AX8" i="203"/>
  <c r="AA40" i="72"/>
  <c r="AU40" i="224"/>
  <c r="AD56" i="72"/>
  <c r="AU56" i="230"/>
  <c r="AM22" i="72"/>
  <c r="AU22" i="247"/>
  <c r="AU58" i="189"/>
  <c r="H58" i="72"/>
  <c r="AU21" i="205"/>
  <c r="V21" i="72"/>
  <c r="K16" i="236"/>
  <c r="M16" i="236" s="1"/>
  <c r="I16" i="238" s="1"/>
  <c r="P16" i="236"/>
  <c r="R16" i="236" s="1"/>
  <c r="J16" i="238" s="1"/>
  <c r="U16" i="236"/>
  <c r="W16" i="236" s="1"/>
  <c r="K16" i="238" s="1"/>
  <c r="Z16" i="236"/>
  <c r="G16" i="236"/>
  <c r="H16" i="236"/>
  <c r="AE16" i="236"/>
  <c r="AF74" i="72"/>
  <c r="AU74" i="232"/>
  <c r="AN8" i="242"/>
  <c r="AX8" i="242"/>
  <c r="AR20" i="196"/>
  <c r="AS20" i="196" s="1"/>
  <c r="AT20" i="196"/>
  <c r="AR13" i="201"/>
  <c r="AS13" i="201" s="1"/>
  <c r="AT13" i="201"/>
  <c r="AU20" i="204"/>
  <c r="U20" i="72"/>
  <c r="AE63" i="72"/>
  <c r="AU63" i="231"/>
  <c r="AY10" i="247"/>
  <c r="H9" i="72"/>
  <c r="AU9" i="189"/>
  <c r="W45" i="1"/>
  <c r="Z45" i="1"/>
  <c r="AC45" i="1" s="1"/>
  <c r="X45" i="1"/>
  <c r="AA45" i="1"/>
  <c r="AT75" i="244"/>
  <c r="AR75" i="244"/>
  <c r="AS75" i="244" s="1"/>
  <c r="W47" i="1"/>
  <c r="Z47" i="1"/>
  <c r="AC47" i="1" s="1"/>
  <c r="X47" i="1"/>
  <c r="AA47" i="1"/>
  <c r="AU60" i="229"/>
  <c r="AC60" i="72"/>
  <c r="AT74" i="196"/>
  <c r="AR74" i="196"/>
  <c r="AS74" i="196" s="1"/>
  <c r="AX8" i="205"/>
  <c r="AT16" i="207"/>
  <c r="AR16" i="207"/>
  <c r="AS16" i="207" s="1"/>
  <c r="AT14" i="203"/>
  <c r="AR14" i="203"/>
  <c r="AS14" i="203" s="1"/>
  <c r="AJ17" i="72"/>
  <c r="AU17" i="244"/>
  <c r="AI19" i="72"/>
  <c r="AU19" i="243"/>
  <c r="G24" i="72"/>
  <c r="AU24" i="220"/>
  <c r="AF28" i="72"/>
  <c r="AU28" i="232"/>
  <c r="J23" i="72"/>
  <c r="AU23" i="191"/>
  <c r="AX7" i="192"/>
  <c r="AU50" i="209"/>
  <c r="Z50" i="72"/>
  <c r="AX8" i="239"/>
  <c r="AK13" i="72"/>
  <c r="AU13" i="246"/>
  <c r="AC63" i="72"/>
  <c r="AU63" i="229"/>
  <c r="U10" i="72"/>
  <c r="AU10" i="204"/>
  <c r="AR56" i="229"/>
  <c r="AS56" i="229" s="1"/>
  <c r="AT56" i="229"/>
  <c r="P25" i="72"/>
  <c r="AU25" i="199"/>
  <c r="C49" i="236"/>
  <c r="V49" i="1"/>
  <c r="AR63" i="230"/>
  <c r="AS63" i="230" s="1"/>
  <c r="AT63" i="230"/>
  <c r="AP8" i="248"/>
  <c r="AP45" i="229"/>
  <c r="AP12" i="193"/>
  <c r="Y72" i="72"/>
  <c r="AU72" i="208"/>
  <c r="O23" i="72"/>
  <c r="AU23" i="196"/>
  <c r="W66" i="1"/>
  <c r="Z66" i="1"/>
  <c r="AC66" i="1" s="1"/>
  <c r="AA66" i="1"/>
  <c r="X66" i="1"/>
  <c r="AR74" i="231"/>
  <c r="AS74" i="231" s="1"/>
  <c r="AT74" i="231"/>
  <c r="W25" i="1"/>
  <c r="Z25" i="1"/>
  <c r="AC25" i="1" s="1"/>
  <c r="AA25" i="1"/>
  <c r="X25" i="1"/>
  <c r="AC73" i="72"/>
  <c r="AU73" i="229"/>
  <c r="T10" i="72"/>
  <c r="AU10" i="203"/>
  <c r="AA61" i="72"/>
  <c r="AU61" i="224"/>
  <c r="AP8" i="199"/>
  <c r="AX7" i="246"/>
  <c r="K66" i="72"/>
  <c r="AU66" i="192"/>
  <c r="AD41" i="1"/>
  <c r="AE41" i="1" s="1"/>
  <c r="AG41" i="1" s="1"/>
  <c r="AT41" i="1"/>
  <c r="W49" i="72"/>
  <c r="AU49" i="206"/>
  <c r="AE41" i="72"/>
  <c r="AU41" i="231"/>
  <c r="AC69" i="72"/>
  <c r="AU69" i="229"/>
  <c r="AG62" i="72"/>
  <c r="AU62" i="239"/>
  <c r="AL22" i="72"/>
  <c r="AU22" i="248"/>
  <c r="AL25" i="72"/>
  <c r="AU25" i="248"/>
  <c r="AK8" i="72"/>
  <c r="AU8" i="246"/>
  <c r="AU40" i="201"/>
  <c r="R40" i="72"/>
  <c r="AX11" i="230"/>
  <c r="AP14" i="202"/>
  <c r="AD75" i="1"/>
  <c r="AE75" i="1" s="1"/>
  <c r="AT75" i="1"/>
  <c r="AF61" i="72"/>
  <c r="AU61" i="232"/>
  <c r="AU20" i="206"/>
  <c r="W20" i="72"/>
  <c r="AY7" i="229"/>
  <c r="C45" i="236"/>
  <c r="V45" i="1"/>
  <c r="W19" i="72"/>
  <c r="AU19" i="206"/>
  <c r="AX8" i="195"/>
  <c r="C47" i="236"/>
  <c r="V47" i="1"/>
  <c r="AD60" i="72"/>
  <c r="AU60" i="230"/>
  <c r="AU59" i="208"/>
  <c r="Y59" i="72"/>
  <c r="W30" i="1"/>
  <c r="Z30" i="1"/>
  <c r="AC30" i="1" s="1"/>
  <c r="AA30" i="1"/>
  <c r="X30" i="1"/>
  <c r="AY7" i="232"/>
  <c r="AN7" i="246"/>
  <c r="AF72" i="72"/>
  <c r="AU72" i="232"/>
  <c r="AE64" i="72"/>
  <c r="AU64" i="231"/>
  <c r="N68" i="72"/>
  <c r="AU68" i="195"/>
  <c r="Q24" i="72"/>
  <c r="AU24" i="200"/>
  <c r="AC67" i="72"/>
  <c r="AU67" i="229"/>
  <c r="AX9" i="243"/>
  <c r="AR16" i="195"/>
  <c r="AS16" i="195" s="1"/>
  <c r="AT16" i="195"/>
  <c r="AC66" i="72"/>
  <c r="AU66" i="229"/>
  <c r="AN8" i="208"/>
  <c r="S43" i="72"/>
  <c r="AU43" i="202"/>
  <c r="H44" i="72"/>
  <c r="AU44" i="189"/>
  <c r="AU58" i="207"/>
  <c r="X58" i="72"/>
  <c r="AE35" i="72"/>
  <c r="AU35" i="231"/>
  <c r="AE66" i="72"/>
  <c r="AU66" i="231"/>
  <c r="AN9" i="200"/>
  <c r="AE11" i="72"/>
  <c r="AU11" i="231"/>
  <c r="Z33" i="1"/>
  <c r="AC33" i="1"/>
  <c r="W33" i="1"/>
  <c r="X33" i="1"/>
  <c r="AA33" i="1"/>
  <c r="AX14" i="202"/>
  <c r="AU22" i="196"/>
  <c r="O22" i="72"/>
  <c r="AX7" i="207"/>
  <c r="AY10" i="191"/>
  <c r="AU49" i="230"/>
  <c r="AD49" i="72"/>
  <c r="AR75" i="229"/>
  <c r="AS75" i="229" s="1"/>
  <c r="AT75" i="229"/>
  <c r="AU63" i="206"/>
  <c r="W63" i="72"/>
  <c r="AG9" i="72"/>
  <c r="AU9" i="239"/>
  <c r="AU31" i="232"/>
  <c r="AF31" i="72"/>
  <c r="AU68" i="239"/>
  <c r="AG68" i="72"/>
  <c r="AD64" i="72"/>
  <c r="AU64" i="230"/>
  <c r="K8" i="72"/>
  <c r="AU8" i="192"/>
  <c r="AE37" i="72"/>
  <c r="AU37" i="231"/>
  <c r="U35" i="1"/>
  <c r="AT55" i="229"/>
  <c r="AR55" i="229"/>
  <c r="AS55" i="229" s="1"/>
  <c r="AT65" i="229"/>
  <c r="AR65" i="229"/>
  <c r="AS65" i="229" s="1"/>
  <c r="AX7" i="224"/>
  <c r="AE25" i="72"/>
  <c r="AU25" i="231"/>
  <c r="AI10" i="72"/>
  <c r="AU10" i="243"/>
  <c r="W32" i="1"/>
  <c r="Z32" i="1"/>
  <c r="AC32" i="1" s="1"/>
  <c r="X32" i="1"/>
  <c r="AA32" i="1"/>
  <c r="AR74" i="247"/>
  <c r="AS74" i="247" s="1"/>
  <c r="AU74" i="247" s="1"/>
  <c r="AT74" i="247"/>
  <c r="AK48" i="72"/>
  <c r="AU48" i="246"/>
  <c r="AG65" i="72"/>
  <c r="AU65" i="239"/>
  <c r="Z61" i="1"/>
  <c r="AC61" i="1" s="1"/>
  <c r="W61" i="1"/>
  <c r="X61" i="1"/>
  <c r="AA61" i="1"/>
  <c r="AR16" i="193"/>
  <c r="AS16" i="193" s="1"/>
  <c r="AT16" i="193"/>
  <c r="Y24" i="72"/>
  <c r="AU24" i="208"/>
  <c r="AU75" i="204"/>
  <c r="U75" i="72"/>
  <c r="AU21" i="192"/>
  <c r="K21" i="72"/>
  <c r="AC28" i="72"/>
  <c r="AU28" i="229"/>
  <c r="AG19" i="72"/>
  <c r="AU19" i="239"/>
  <c r="AT75" i="199"/>
  <c r="AR75" i="199"/>
  <c r="AS75" i="199" s="1"/>
  <c r="AU75" i="199" s="1"/>
  <c r="AF50" i="72"/>
  <c r="AU50" i="232"/>
  <c r="H66" i="72"/>
  <c r="AU66" i="189"/>
  <c r="V13" i="72"/>
  <c r="AU13" i="205"/>
  <c r="W49" i="1"/>
  <c r="Z49" i="1"/>
  <c r="AC49" i="1" s="1"/>
  <c r="AA49" i="1"/>
  <c r="X49" i="1"/>
  <c r="AX7" i="231"/>
  <c r="AY7" i="231" s="1"/>
  <c r="U62" i="1"/>
  <c r="AM21" i="72"/>
  <c r="AU21" i="247"/>
  <c r="M58" i="72"/>
  <c r="AU58" i="194"/>
  <c r="U34" i="1"/>
  <c r="AE73" i="72"/>
  <c r="AU73" i="231"/>
  <c r="AT58" i="231"/>
  <c r="AR58" i="231"/>
  <c r="AS58" i="231" s="1"/>
  <c r="AU22" i="113"/>
  <c r="F22" i="72"/>
  <c r="K9" i="72"/>
  <c r="AU9" i="192"/>
  <c r="AF48" i="72"/>
  <c r="AU48" i="232"/>
  <c r="K41" i="236"/>
  <c r="M41" i="236" s="1"/>
  <c r="I41" i="238" s="1"/>
  <c r="U41" i="236"/>
  <c r="W41" i="236" s="1"/>
  <c r="K41" i="238" s="1"/>
  <c r="G41" i="236"/>
  <c r="H41" i="236" s="1"/>
  <c r="C41" i="238" s="1"/>
  <c r="P41" i="236"/>
  <c r="R41" i="236" s="1"/>
  <c r="J41" i="238" s="1"/>
  <c r="Z41" i="236"/>
  <c r="AB41" i="236" s="1"/>
  <c r="L41" i="238" s="1"/>
  <c r="AE41" i="236"/>
  <c r="G75" i="236"/>
  <c r="H75" i="236" s="1"/>
  <c r="P75" i="236"/>
  <c r="R75" i="236" s="1"/>
  <c r="J75" i="238" s="1"/>
  <c r="Z75" i="236"/>
  <c r="K75" i="236"/>
  <c r="U75" i="236"/>
  <c r="W75" i="236" s="1"/>
  <c r="K75" i="238" s="1"/>
  <c r="AE75" i="236"/>
  <c r="G72" i="236"/>
  <c r="H72" i="236" s="1"/>
  <c r="P72" i="236"/>
  <c r="Z72" i="236"/>
  <c r="AB72" i="236" s="1"/>
  <c r="L72" i="238" s="1"/>
  <c r="K72" i="236"/>
  <c r="M72" i="236" s="1"/>
  <c r="I72" i="238" s="1"/>
  <c r="U72" i="236"/>
  <c r="W72" i="236"/>
  <c r="K72" i="238"/>
  <c r="AE72" i="236"/>
  <c r="AC7" i="72"/>
  <c r="AU7" i="229"/>
  <c r="L10" i="72"/>
  <c r="AU10" i="193"/>
  <c r="AB7" i="72"/>
  <c r="AU7" i="225"/>
  <c r="X8" i="72"/>
  <c r="AU8" i="207"/>
  <c r="H7" i="72"/>
  <c r="AS7" i="203"/>
  <c r="AS10" i="113"/>
  <c r="J7" i="72"/>
  <c r="AU7" i="191"/>
  <c r="AE8" i="219"/>
  <c r="AE76" i="219"/>
  <c r="AD76" i="219"/>
  <c r="AD76" i="213"/>
  <c r="AE8" i="213"/>
  <c r="AE76" i="213"/>
  <c r="AR64" i="202"/>
  <c r="AS64" i="202" s="1"/>
  <c r="AT64" i="202"/>
  <c r="J51" i="72"/>
  <c r="AU51" i="191"/>
  <c r="J64" i="72"/>
  <c r="AU64" i="191"/>
  <c r="AT18" i="201"/>
  <c r="AR18" i="201"/>
  <c r="AS18" i="201" s="1"/>
  <c r="AR17" i="203"/>
  <c r="AS17" i="203" s="1"/>
  <c r="AT17" i="203"/>
  <c r="AR42" i="225"/>
  <c r="AS42" i="225" s="1"/>
  <c r="AT42" i="225"/>
  <c r="AU50" i="225"/>
  <c r="AB50" i="72"/>
  <c r="U54" i="72"/>
  <c r="AU54" i="204"/>
  <c r="M10" i="72"/>
  <c r="AU10" i="194"/>
  <c r="H40" i="72"/>
  <c r="AU40" i="189"/>
  <c r="AU33" i="209"/>
  <c r="Z33" i="72"/>
  <c r="AT71" i="232"/>
  <c r="AR71" i="232"/>
  <c r="AS71" i="232" s="1"/>
  <c r="AK39" i="72"/>
  <c r="AU39" i="246"/>
  <c r="R57" i="72"/>
  <c r="AU57" i="201"/>
  <c r="AU38" i="244"/>
  <c r="AR26" i="232"/>
  <c r="AS26" i="232" s="1"/>
  <c r="AT26" i="232"/>
  <c r="AJ64" i="72"/>
  <c r="AU64" i="244"/>
  <c r="Y47" i="72"/>
  <c r="AU47" i="208"/>
  <c r="U39" i="72"/>
  <c r="AU39" i="204"/>
  <c r="M37" i="72"/>
  <c r="AU37" i="194"/>
  <c r="AU54" i="203"/>
  <c r="T54" i="72"/>
  <c r="AU62" i="202"/>
  <c r="S62" i="72"/>
  <c r="AU64" i="204"/>
  <c r="U64" i="72"/>
  <c r="AU8" i="225"/>
  <c r="AB8" i="72"/>
  <c r="AT44" i="196"/>
  <c r="AR44" i="196"/>
  <c r="AS44" i="196"/>
  <c r="AR64" i="209"/>
  <c r="AS64" i="209" s="1"/>
  <c r="AT64" i="209"/>
  <c r="AR15" i="229"/>
  <c r="AS15" i="229" s="1"/>
  <c r="AT15" i="229"/>
  <c r="AB54" i="72"/>
  <c r="AU54" i="225"/>
  <c r="AU16" i="192"/>
  <c r="K16" i="72"/>
  <c r="AU57" i="208"/>
  <c r="AA34" i="72"/>
  <c r="AU34" i="224"/>
  <c r="AU69" i="194"/>
  <c r="M69" i="72"/>
  <c r="Y71" i="72"/>
  <c r="AU71" i="208"/>
  <c r="AT54" i="200"/>
  <c r="AR54" i="200"/>
  <c r="AS54" i="200" s="1"/>
  <c r="F37" i="72"/>
  <c r="AU37" i="113"/>
  <c r="V54" i="72"/>
  <c r="AU54" i="205"/>
  <c r="AA30" i="72"/>
  <c r="AU30" i="224"/>
  <c r="AU54" i="224"/>
  <c r="AA54" i="72"/>
  <c r="AR17" i="192"/>
  <c r="AS17" i="192"/>
  <c r="AT17" i="192"/>
  <c r="AU11" i="202"/>
  <c r="S11" i="72"/>
  <c r="T35" i="72"/>
  <c r="AU35" i="203"/>
  <c r="AR52" i="189"/>
  <c r="AS52" i="189" s="1"/>
  <c r="AT52" i="189"/>
  <c r="AJ65" i="72"/>
  <c r="AU65" i="244"/>
  <c r="AU35" i="206"/>
  <c r="W35" i="72"/>
  <c r="AU55" i="205"/>
  <c r="V55" i="72"/>
  <c r="Q38" i="72"/>
  <c r="AU38" i="200"/>
  <c r="AT18" i="192"/>
  <c r="AR18" i="192"/>
  <c r="AS18" i="192" s="1"/>
  <c r="AU39" i="200"/>
  <c r="Q39" i="72"/>
  <c r="AR44" i="243"/>
  <c r="AS44" i="243" s="1"/>
  <c r="AO55" i="72"/>
  <c r="AV55" i="212"/>
  <c r="AR17" i="190"/>
  <c r="AS17" i="190" s="1"/>
  <c r="AT17" i="190"/>
  <c r="AR7" i="209"/>
  <c r="AS7" i="209" s="1"/>
  <c r="AT7" i="209"/>
  <c r="AU25" i="230"/>
  <c r="AD25" i="72"/>
  <c r="M56" i="72"/>
  <c r="AU56" i="194"/>
  <c r="AU32" i="248"/>
  <c r="AL32" i="72"/>
  <c r="AU37" i="201"/>
  <c r="R37" i="72"/>
  <c r="Q32" i="72"/>
  <c r="AU32" i="200"/>
  <c r="AU41" i="196"/>
  <c r="O41" i="72"/>
  <c r="AU70" i="205"/>
  <c r="V70" i="72"/>
  <c r="AU63" i="200"/>
  <c r="Q63" i="72"/>
  <c r="AU32" i="231"/>
  <c r="AE32" i="72"/>
  <c r="AL73" i="72"/>
  <c r="AU73" i="248"/>
  <c r="M72" i="72"/>
  <c r="AU72" i="194"/>
  <c r="AU75" i="224"/>
  <c r="AA75" i="72"/>
  <c r="J52" i="72"/>
  <c r="AU52" i="191"/>
  <c r="AR17" i="191"/>
  <c r="AS17" i="191" s="1"/>
  <c r="AT17" i="191"/>
  <c r="AA33" i="72"/>
  <c r="AU33" i="224"/>
  <c r="AT36" i="243"/>
  <c r="AR36" i="243"/>
  <c r="AS36" i="243" s="1"/>
  <c r="AU36" i="199"/>
  <c r="P36" i="72"/>
  <c r="R49" i="72"/>
  <c r="AU49" i="201"/>
  <c r="V69" i="72"/>
  <c r="AU69" i="205"/>
  <c r="AR31" i="196"/>
  <c r="AS31" i="196" s="1"/>
  <c r="AT31" i="196"/>
  <c r="AR47" i="248"/>
  <c r="AS47" i="248" s="1"/>
  <c r="AT47" i="248"/>
  <c r="P39" i="72"/>
  <c r="AU39" i="199"/>
  <c r="AP30" i="229"/>
  <c r="F29" i="72"/>
  <c r="AU29" i="113"/>
  <c r="AR18" i="243"/>
  <c r="AS18" i="243" s="1"/>
  <c r="AT18" i="243"/>
  <c r="AU26" i="208"/>
  <c r="Y26" i="72"/>
  <c r="AU15" i="209"/>
  <c r="Z15" i="72"/>
  <c r="AT14" i="243"/>
  <c r="AR14" i="243"/>
  <c r="AS14" i="243" s="1"/>
  <c r="AR7" i="201"/>
  <c r="AS7" i="201" s="1"/>
  <c r="AT7" i="201"/>
  <c r="AU26" i="113"/>
  <c r="F26" i="72"/>
  <c r="F60" i="72"/>
  <c r="AU60" i="113"/>
  <c r="S60" i="72"/>
  <c r="AU60" i="202"/>
  <c r="AR45" i="203"/>
  <c r="AS45" i="203" s="1"/>
  <c r="AT45" i="203"/>
  <c r="U27" i="72"/>
  <c r="AU27" i="204"/>
  <c r="AR29" i="243"/>
  <c r="AS29" i="243" s="1"/>
  <c r="AT29" i="243"/>
  <c r="AU29" i="208"/>
  <c r="Y29" i="72"/>
  <c r="AA22" i="72"/>
  <c r="AU22" i="224"/>
  <c r="AT52" i="208"/>
  <c r="AR52" i="208"/>
  <c r="AS52" i="208" s="1"/>
  <c r="AR15" i="230"/>
  <c r="AS15" i="230" s="1"/>
  <c r="AT15" i="230"/>
  <c r="AG73" i="72"/>
  <c r="AU73" i="239"/>
  <c r="AU26" i="209"/>
  <c r="Z26" i="72"/>
  <c r="AU71" i="244"/>
  <c r="AJ71" i="72"/>
  <c r="AR12" i="243"/>
  <c r="AS12" i="243" s="1"/>
  <c r="AT12" i="243"/>
  <c r="AU41" i="200"/>
  <c r="Q41" i="72"/>
  <c r="AJ27" i="72"/>
  <c r="AU27" i="244"/>
  <c r="AT18" i="242"/>
  <c r="AR18" i="242"/>
  <c r="AS18" i="242" s="1"/>
  <c r="AU52" i="206"/>
  <c r="W52" i="72"/>
  <c r="AU45" i="242"/>
  <c r="AH45" i="72"/>
  <c r="V15" i="72"/>
  <c r="AU15" i="205"/>
  <c r="AU71" i="209"/>
  <c r="Z71" i="72"/>
  <c r="AR29" i="199"/>
  <c r="AS29" i="199" s="1"/>
  <c r="AT29" i="199"/>
  <c r="AU50" i="202"/>
  <c r="S50" i="72"/>
  <c r="AT26" i="190"/>
  <c r="P44" i="72"/>
  <c r="AU44" i="199"/>
  <c r="AU29" i="201"/>
  <c r="R29" i="72"/>
  <c r="AR18" i="193"/>
  <c r="AS18" i="193" s="1"/>
  <c r="AT18" i="193"/>
  <c r="AR7" i="243"/>
  <c r="AS7" i="243" s="1"/>
  <c r="AT7" i="243"/>
  <c r="O12" i="72"/>
  <c r="AU12" i="196"/>
  <c r="AT17" i="205"/>
  <c r="AR17" i="205"/>
  <c r="AS17" i="205" s="1"/>
  <c r="V18" i="72"/>
  <c r="AU71" i="225"/>
  <c r="AB71" i="72"/>
  <c r="G11" i="72"/>
  <c r="AU11" i="220"/>
  <c r="K71" i="72"/>
  <c r="AU71" i="192"/>
  <c r="AU17" i="189"/>
  <c r="H17" i="72"/>
  <c r="AT30" i="113"/>
  <c r="AR30" i="113"/>
  <c r="AS30" i="113" s="1"/>
  <c r="AU50" i="208"/>
  <c r="Y50" i="72"/>
  <c r="S27" i="72"/>
  <c r="AU27" i="202"/>
  <c r="AU10" i="220"/>
  <c r="G10" i="72"/>
  <c r="AR71" i="195"/>
  <c r="AS71" i="195" s="1"/>
  <c r="AT71" i="195"/>
  <c r="AM18" i="72"/>
  <c r="AU18" i="247"/>
  <c r="AR54" i="208"/>
  <c r="AS54" i="208" s="1"/>
  <c r="AT54" i="208"/>
  <c r="AR26" i="207"/>
  <c r="AS26" i="207"/>
  <c r="AT26" i="207"/>
  <c r="AU34" i="205"/>
  <c r="V34" i="72"/>
  <c r="AR45" i="195"/>
  <c r="AS45" i="195" s="1"/>
  <c r="AT45" i="195"/>
  <c r="AR31" i="192"/>
  <c r="AS31" i="192" s="1"/>
  <c r="AU39" i="247"/>
  <c r="AM39" i="72"/>
  <c r="U34" i="72"/>
  <c r="AU34" i="204"/>
  <c r="L27" i="72"/>
  <c r="AU27" i="193"/>
  <c r="AM31" i="72"/>
  <c r="AU31" i="247"/>
  <c r="AU42" i="195"/>
  <c r="N42" i="72"/>
  <c r="AV31" i="212"/>
  <c r="AO31" i="72"/>
  <c r="AH52" i="72"/>
  <c r="AU52" i="242"/>
  <c r="AT73" i="194"/>
  <c r="AR14" i="246"/>
  <c r="AS14" i="246" s="1"/>
  <c r="AT47" i="242"/>
  <c r="AR47" i="242"/>
  <c r="AS47" i="242" s="1"/>
  <c r="AR42" i="199"/>
  <c r="AS42" i="199" s="1"/>
  <c r="AT42" i="199"/>
  <c r="AT26" i="244"/>
  <c r="AR26" i="244"/>
  <c r="AS26" i="244" s="1"/>
  <c r="AR52" i="194"/>
  <c r="AS52" i="194" s="1"/>
  <c r="AT52" i="194"/>
  <c r="AT15" i="200"/>
  <c r="AR15" i="200"/>
  <c r="AS15" i="200" s="1"/>
  <c r="W31" i="72"/>
  <c r="AU31" i="206"/>
  <c r="Z30" i="72"/>
  <c r="AU30" i="209"/>
  <c r="AT31" i="244"/>
  <c r="AR31" i="244"/>
  <c r="AS31" i="244" s="1"/>
  <c r="AT30" i="194"/>
  <c r="AR30" i="194"/>
  <c r="AS30" i="194"/>
  <c r="AU30" i="194" s="1"/>
  <c r="AT47" i="206"/>
  <c r="AR47" i="206"/>
  <c r="AS47" i="206" s="1"/>
  <c r="F15" i="72"/>
  <c r="AU15" i="113"/>
  <c r="AT14" i="239"/>
  <c r="AR14" i="239"/>
  <c r="AS14" i="239" s="1"/>
  <c r="W17" i="72"/>
  <c r="AU17" i="206"/>
  <c r="Q71" i="72"/>
  <c r="AU71" i="200"/>
  <c r="AR75" i="248"/>
  <c r="AS75" i="248" s="1"/>
  <c r="AT75" i="248"/>
  <c r="AT30" i="247"/>
  <c r="AR30" i="247"/>
  <c r="AS30" i="247" s="1"/>
  <c r="AT44" i="224"/>
  <c r="AR44" i="224"/>
  <c r="AS44" i="224" s="1"/>
  <c r="AU30" i="204"/>
  <c r="U30" i="72"/>
  <c r="AC42" i="72"/>
  <c r="AU42" i="229"/>
  <c r="AR31" i="208"/>
  <c r="AS31" i="208" s="1"/>
  <c r="AT31" i="208"/>
  <c r="AU52" i="224"/>
  <c r="AA52" i="72"/>
  <c r="F52" i="72"/>
  <c r="AU52" i="113"/>
  <c r="AU27" i="196"/>
  <c r="O27" i="72"/>
  <c r="AU27" i="195"/>
  <c r="N27" i="72"/>
  <c r="AU60" i="195"/>
  <c r="N60" i="72"/>
  <c r="AR30" i="193"/>
  <c r="AS30" i="193" s="1"/>
  <c r="AT30" i="193"/>
  <c r="AU20" i="200"/>
  <c r="Q20" i="72"/>
  <c r="AR7" i="239"/>
  <c r="AS7" i="239" s="1"/>
  <c r="AT7" i="239"/>
  <c r="R31" i="72"/>
  <c r="AU31" i="201"/>
  <c r="AK47" i="72"/>
  <c r="AU47" i="246"/>
  <c r="S30" i="72"/>
  <c r="AU27" i="242"/>
  <c r="AH27" i="72"/>
  <c r="AV47" i="211"/>
  <c r="Q29" i="72"/>
  <c r="AU29" i="200"/>
  <c r="AU59" i="199"/>
  <c r="P59" i="72"/>
  <c r="AU15" i="211"/>
  <c r="AS15" i="211"/>
  <c r="AT15" i="211" s="1"/>
  <c r="AV15" i="211" s="1"/>
  <c r="AU31" i="209"/>
  <c r="Z31" i="72"/>
  <c r="AM54" i="72"/>
  <c r="AU54" i="247"/>
  <c r="AU41" i="202"/>
  <c r="S41" i="72"/>
  <c r="X57" i="72"/>
  <c r="AU57" i="207"/>
  <c r="S52" i="72"/>
  <c r="AU52" i="202"/>
  <c r="AU73" i="243"/>
  <c r="AI73" i="72"/>
  <c r="AU75" i="220"/>
  <c r="G75" i="72"/>
  <c r="AU44" i="211"/>
  <c r="AS44" i="211"/>
  <c r="AT44" i="211" s="1"/>
  <c r="P60" i="72"/>
  <c r="AU60" i="199"/>
  <c r="AU43" i="232"/>
  <c r="AF43" i="72"/>
  <c r="J50" i="72"/>
  <c r="AU17" i="209"/>
  <c r="Z17" i="72"/>
  <c r="AH57" i="72"/>
  <c r="AU57" i="242"/>
  <c r="AR29" i="248"/>
  <c r="AS29" i="248" s="1"/>
  <c r="AT29" i="248"/>
  <c r="AU68" i="202"/>
  <c r="S68" i="72"/>
  <c r="AU21" i="189"/>
  <c r="H21" i="72"/>
  <c r="I59" i="72"/>
  <c r="AU59" i="190"/>
  <c r="AU52" i="220"/>
  <c r="G52" i="72"/>
  <c r="AU14" i="201"/>
  <c r="R14" i="72"/>
  <c r="AJ29" i="72"/>
  <c r="AU29" i="244"/>
  <c r="G31" i="72"/>
  <c r="AU31" i="220"/>
  <c r="X52" i="72"/>
  <c r="AU52" i="207"/>
  <c r="AA42" i="72"/>
  <c r="AR7" i="205"/>
  <c r="AS7" i="205" s="1"/>
  <c r="AT7" i="205"/>
  <c r="I42" i="72"/>
  <c r="AU42" i="190"/>
  <c r="AR54" i="244"/>
  <c r="AS54" i="244" s="1"/>
  <c r="AT54" i="244"/>
  <c r="AT75" i="203"/>
  <c r="AR75" i="203"/>
  <c r="AS75" i="203" s="1"/>
  <c r="AT42" i="209"/>
  <c r="AR42" i="209"/>
  <c r="AS42" i="209" s="1"/>
  <c r="AT29" i="206"/>
  <c r="AR29" i="206"/>
  <c r="AS29" i="206" s="1"/>
  <c r="AR71" i="224"/>
  <c r="AS71" i="224"/>
  <c r="AT71" i="224"/>
  <c r="AR47" i="243"/>
  <c r="AS47" i="243" s="1"/>
  <c r="AT47" i="243"/>
  <c r="AU36" i="189"/>
  <c r="H36" i="72"/>
  <c r="AU17" i="194"/>
  <c r="M17" i="72"/>
  <c r="AU31" i="195"/>
  <c r="R15" i="72"/>
  <c r="AU15" i="201"/>
  <c r="AI31" i="72"/>
  <c r="AU31" i="243"/>
  <c r="AB62" i="72"/>
  <c r="AU62" i="225"/>
  <c r="AU36" i="208"/>
  <c r="Y36" i="72"/>
  <c r="AU26" i="193"/>
  <c r="L26" i="72"/>
  <c r="AR60" i="206"/>
  <c r="AS60" i="206" s="1"/>
  <c r="AT60" i="206"/>
  <c r="AU49" i="242"/>
  <c r="AH49" i="72"/>
  <c r="AR42" i="232"/>
  <c r="AS42" i="232" s="1"/>
  <c r="AT42" i="232"/>
  <c r="AT60" i="201"/>
  <c r="AR60" i="201"/>
  <c r="AS60" i="201" s="1"/>
  <c r="AR54" i="206"/>
  <c r="AS54" i="206"/>
  <c r="AT54" i="206"/>
  <c r="AT45" i="202"/>
  <c r="AR45" i="202"/>
  <c r="AS45" i="202"/>
  <c r="AR64" i="190"/>
  <c r="AS64" i="190" s="1"/>
  <c r="AT64" i="190"/>
  <c r="G61" i="72"/>
  <c r="AU61" i="220"/>
  <c r="AR54" i="207"/>
  <c r="AS54" i="207" s="1"/>
  <c r="AT54" i="207"/>
  <c r="V41" i="72"/>
  <c r="AU41" i="205"/>
  <c r="O60" i="72"/>
  <c r="AU60" i="196"/>
  <c r="U41" i="72"/>
  <c r="AU41" i="204"/>
  <c r="T42" i="72"/>
  <c r="AU42" i="203"/>
  <c r="AA68" i="72"/>
  <c r="AU68" i="224"/>
  <c r="AU45" i="207"/>
  <c r="X45" i="72"/>
  <c r="AD52" i="72"/>
  <c r="AU52" i="230"/>
  <c r="L73" i="72"/>
  <c r="AU73" i="193"/>
  <c r="AU37" i="193"/>
  <c r="L37" i="72"/>
  <c r="AI52" i="72"/>
  <c r="AU52" i="243"/>
  <c r="G8" i="72"/>
  <c r="AU8" i="220"/>
  <c r="I51" i="72"/>
  <c r="AU51" i="190"/>
  <c r="T44" i="72"/>
  <c r="AU44" i="203"/>
  <c r="AU7" i="199"/>
  <c r="AR27" i="206"/>
  <c r="AS27" i="206" s="1"/>
  <c r="AT27" i="206"/>
  <c r="AT60" i="207"/>
  <c r="AR60" i="207"/>
  <c r="AS60" i="207" s="1"/>
  <c r="F45" i="72"/>
  <c r="AU45" i="113"/>
  <c r="M44" i="72"/>
  <c r="AU44" i="194"/>
  <c r="AM7" i="72"/>
  <c r="AU7" i="247"/>
  <c r="AR45" i="201"/>
  <c r="AS45" i="201"/>
  <c r="AT45" i="201"/>
  <c r="AU29" i="242"/>
  <c r="AH29" i="72"/>
  <c r="AU42" i="243"/>
  <c r="AI42" i="72"/>
  <c r="AJ48" i="72"/>
  <c r="AU48" i="244"/>
  <c r="AU24" i="190"/>
  <c r="I24" i="72"/>
  <c r="AH61" i="72"/>
  <c r="AU61" i="242"/>
  <c r="AL27" i="72"/>
  <c r="AU27" i="248"/>
  <c r="AU8" i="230"/>
  <c r="AD8" i="72"/>
  <c r="AU32" i="196"/>
  <c r="O32" i="72"/>
  <c r="AR17" i="224"/>
  <c r="AS17" i="224" s="1"/>
  <c r="AT17" i="224"/>
  <c r="AR42" i="205"/>
  <c r="AS42" i="205" s="1"/>
  <c r="AT42" i="205"/>
  <c r="AT29" i="203"/>
  <c r="AR29" i="203"/>
  <c r="AS29" i="203" s="1"/>
  <c r="N52" i="72"/>
  <c r="AU52" i="195"/>
  <c r="AR18" i="196"/>
  <c r="AS18" i="196" s="1"/>
  <c r="AT18" i="196"/>
  <c r="AT17" i="193"/>
  <c r="AR17" i="193"/>
  <c r="AS17" i="193"/>
  <c r="X17" i="72"/>
  <c r="AU17" i="207"/>
  <c r="AU18" i="239"/>
  <c r="AG18" i="72"/>
  <c r="AU52" i="209"/>
  <c r="Z52" i="72"/>
  <c r="X64" i="72"/>
  <c r="AU64" i="207"/>
  <c r="W23" i="72"/>
  <c r="AU23" i="206"/>
  <c r="P52" i="72"/>
  <c r="AU52" i="199"/>
  <c r="AC74" i="72"/>
  <c r="AU74" i="229"/>
  <c r="AC23" i="72"/>
  <c r="AU23" i="229"/>
  <c r="AT14" i="207"/>
  <c r="AR14" i="207"/>
  <c r="AS14" i="207" s="1"/>
  <c r="AR7" i="196"/>
  <c r="AS7" i="196"/>
  <c r="O7" i="72" s="1"/>
  <c r="AT7" i="196"/>
  <c r="AR26" i="206"/>
  <c r="AS26" i="206" s="1"/>
  <c r="AT26" i="206"/>
  <c r="AR12" i="208"/>
  <c r="AS12" i="208" s="1"/>
  <c r="AT12" i="208"/>
  <c r="L42" i="72"/>
  <c r="AT29" i="204"/>
  <c r="AR29" i="204"/>
  <c r="AS29" i="204" s="1"/>
  <c r="AR31" i="246"/>
  <c r="AS31" i="246"/>
  <c r="AT31" i="246"/>
  <c r="AR30" i="248"/>
  <c r="AS30" i="248" s="1"/>
  <c r="AT30" i="248"/>
  <c r="AT44" i="202"/>
  <c r="AR44" i="202"/>
  <c r="AS44" i="202"/>
  <c r="AU17" i="247"/>
  <c r="AM17" i="72"/>
  <c r="AB11" i="72"/>
  <c r="AU11" i="225"/>
  <c r="AU73" i="225"/>
  <c r="AB73" i="72"/>
  <c r="AR26" i="246"/>
  <c r="AS26" i="246"/>
  <c r="AT26" i="246"/>
  <c r="AR60" i="242"/>
  <c r="AS60" i="242" s="1"/>
  <c r="AT60" i="242"/>
  <c r="L36" i="72"/>
  <c r="AU36" i="193"/>
  <c r="AR12" i="206"/>
  <c r="AS12" i="206" s="1"/>
  <c r="AT12" i="206"/>
  <c r="O39" i="72"/>
  <c r="AU39" i="196"/>
  <c r="AR73" i="242"/>
  <c r="AS73" i="242" s="1"/>
  <c r="AT73" i="242"/>
  <c r="AT12" i="203"/>
  <c r="AR12" i="203"/>
  <c r="AS12" i="203" s="1"/>
  <c r="AR15" i="199"/>
  <c r="AS15" i="199" s="1"/>
  <c r="AT15" i="199"/>
  <c r="AT60" i="243"/>
  <c r="AR60" i="243"/>
  <c r="AS60" i="243" s="1"/>
  <c r="AT52" i="247"/>
  <c r="AR52" i="247"/>
  <c r="AS52" i="247" s="1"/>
  <c r="AU27" i="201"/>
  <c r="R27" i="72"/>
  <c r="AR26" i="192"/>
  <c r="AS26" i="192" s="1"/>
  <c r="AR17" i="225"/>
  <c r="AS17" i="225" s="1"/>
  <c r="AT17" i="225"/>
  <c r="AR14" i="220"/>
  <c r="AS14" i="220" s="1"/>
  <c r="AT14" i="220"/>
  <c r="AC24" i="72"/>
  <c r="AU24" i="229"/>
  <c r="AU60" i="190"/>
  <c r="I60" i="72"/>
  <c r="AU64" i="193"/>
  <c r="L64" i="72"/>
  <c r="AU17" i="195"/>
  <c r="N17" i="72"/>
  <c r="AU60" i="193"/>
  <c r="L60" i="72"/>
  <c r="Z73" i="72"/>
  <c r="AU73" i="209"/>
  <c r="AU19" i="224"/>
  <c r="AU75" i="192"/>
  <c r="K75" i="72"/>
  <c r="AT52" i="200"/>
  <c r="AR52" i="200"/>
  <c r="AS52" i="200" s="1"/>
  <c r="AT12" i="191"/>
  <c r="AR12" i="191"/>
  <c r="AS12" i="191" s="1"/>
  <c r="AK36" i="72"/>
  <c r="AU36" i="246"/>
  <c r="AU30" i="207"/>
  <c r="X30" i="72"/>
  <c r="AU54" i="189"/>
  <c r="H54" i="72"/>
  <c r="AM28" i="72"/>
  <c r="AU28" i="247"/>
  <c r="AU14" i="194"/>
  <c r="M14" i="72"/>
  <c r="AR29" i="247"/>
  <c r="AS29" i="247" s="1"/>
  <c r="AT29" i="247"/>
  <c r="Z70" i="72"/>
  <c r="AU70" i="209"/>
  <c r="AF9" i="72"/>
  <c r="AU9" i="232"/>
  <c r="AK29" i="72"/>
  <c r="AU9" i="230"/>
  <c r="AD9" i="72"/>
  <c r="H30" i="72"/>
  <c r="AU30" i="189"/>
  <c r="AU27" i="246"/>
  <c r="AK27" i="72"/>
  <c r="AU26" i="202"/>
  <c r="S26" i="72"/>
  <c r="K29" i="72"/>
  <c r="AU29" i="192"/>
  <c r="AU47" i="189"/>
  <c r="H47" i="72"/>
  <c r="AD46" i="72"/>
  <c r="AU46" i="230"/>
  <c r="L44" i="72"/>
  <c r="AU44" i="193"/>
  <c r="Q57" i="72"/>
  <c r="AU57" i="200"/>
  <c r="AU18" i="209"/>
  <c r="Q42" i="72"/>
  <c r="AU42" i="200"/>
  <c r="AB75" i="72"/>
  <c r="AU75" i="225"/>
  <c r="O15" i="72"/>
  <c r="AU15" i="196"/>
  <c r="AU54" i="239"/>
  <c r="AG54" i="72"/>
  <c r="Y27" i="72"/>
  <c r="AX30" i="229"/>
  <c r="W64" i="72"/>
  <c r="AU64" i="206"/>
  <c r="G15" i="72"/>
  <c r="AU15" i="220"/>
  <c r="AU73" i="190"/>
  <c r="I73" i="72"/>
  <c r="L46" i="72"/>
  <c r="AU46" i="193"/>
  <c r="AF52" i="72"/>
  <c r="AU52" i="232"/>
  <c r="AU36" i="203"/>
  <c r="T36" i="72"/>
  <c r="AU50" i="189"/>
  <c r="H50" i="72"/>
  <c r="AU30" i="195"/>
  <c r="N30" i="72"/>
  <c r="G36" i="72"/>
  <c r="AU36" i="220"/>
  <c r="AU18" i="230"/>
  <c r="AD18" i="72"/>
  <c r="AU64" i="203"/>
  <c r="T64" i="72"/>
  <c r="AM27" i="72"/>
  <c r="AU27" i="247"/>
  <c r="AT14" i="196"/>
  <c r="AR14" i="196"/>
  <c r="AS14" i="196"/>
  <c r="AU46" i="195"/>
  <c r="N46" i="72"/>
  <c r="AT54" i="209"/>
  <c r="AR54" i="209"/>
  <c r="AS54" i="209" s="1"/>
  <c r="AT27" i="194"/>
  <c r="AR27" i="194"/>
  <c r="AS27" i="194" s="1"/>
  <c r="AR31" i="231"/>
  <c r="AS31" i="231" s="1"/>
  <c r="AS7" i="211"/>
  <c r="AT7" i="211" s="1"/>
  <c r="AU7" i="211"/>
  <c r="G58" i="72"/>
  <c r="AU58" i="220"/>
  <c r="AL54" i="72"/>
  <c r="AU42" i="194"/>
  <c r="M42" i="72"/>
  <c r="AR14" i="209"/>
  <c r="AS14" i="209" s="1"/>
  <c r="AT14" i="209"/>
  <c r="AA64" i="72"/>
  <c r="AU64" i="224"/>
  <c r="AU37" i="190"/>
  <c r="I37" i="72"/>
  <c r="AU45" i="190"/>
  <c r="I45" i="72"/>
  <c r="AB29" i="72"/>
  <c r="AU29" i="225"/>
  <c r="K30" i="72"/>
  <c r="AU30" i="192"/>
  <c r="AH14" i="72"/>
  <c r="AU14" i="242"/>
  <c r="AR7" i="220"/>
  <c r="AS7" i="220" s="1"/>
  <c r="AT7" i="220"/>
  <c r="G71" i="72"/>
  <c r="AU71" i="220"/>
  <c r="AR47" i="229"/>
  <c r="AS47" i="229" s="1"/>
  <c r="AT47" i="229"/>
  <c r="Y61" i="72"/>
  <c r="AU61" i="208"/>
  <c r="AR75" i="242"/>
  <c r="AS75" i="242"/>
  <c r="AT75" i="242"/>
  <c r="AU41" i="243"/>
  <c r="AI41" i="72"/>
  <c r="AG38" i="72"/>
  <c r="AU38" i="239"/>
  <c r="AT60" i="208"/>
  <c r="AR60" i="208"/>
  <c r="AS60" i="208" s="1"/>
  <c r="J39" i="72"/>
  <c r="AU39" i="191"/>
  <c r="G64" i="72"/>
  <c r="AU64" i="220"/>
  <c r="W45" i="72"/>
  <c r="AT7" i="244"/>
  <c r="AR7" i="244"/>
  <c r="AS7" i="244" s="1"/>
  <c r="AJ69" i="72"/>
  <c r="AU69" i="244"/>
  <c r="AU47" i="224"/>
  <c r="AA47" i="72"/>
  <c r="AT14" i="205"/>
  <c r="AR14" i="205"/>
  <c r="AS14" i="205" s="1"/>
  <c r="AT12" i="204"/>
  <c r="AR12" i="204"/>
  <c r="AS12" i="204" s="1"/>
  <c r="X31" i="72"/>
  <c r="AU31" i="207"/>
  <c r="AU30" i="225"/>
  <c r="AB30" i="72"/>
  <c r="AD17" i="72"/>
  <c r="AU17" i="230"/>
  <c r="P26" i="72"/>
  <c r="AU26" i="199"/>
  <c r="F36" i="72"/>
  <c r="AU36" i="113"/>
  <c r="U47" i="72"/>
  <c r="AT7" i="195"/>
  <c r="AR7" i="195"/>
  <c r="AS7" i="195" s="1"/>
  <c r="AU60" i="247"/>
  <c r="AM60" i="72"/>
  <c r="AM44" i="72"/>
  <c r="AU44" i="247"/>
  <c r="AT45" i="220"/>
  <c r="AR45" i="220"/>
  <c r="AS45" i="220" s="1"/>
  <c r="U24" i="72"/>
  <c r="AU24" i="204"/>
  <c r="AR15" i="244"/>
  <c r="AS15" i="244" s="1"/>
  <c r="AT15" i="244"/>
  <c r="AU15" i="194"/>
  <c r="M15" i="72"/>
  <c r="J29" i="72"/>
  <c r="AU29" i="191"/>
  <c r="AJ47" i="72"/>
  <c r="AU47" i="244"/>
  <c r="P56" i="72"/>
  <c r="AU56" i="199"/>
  <c r="K59" i="72"/>
  <c r="AU59" i="192"/>
  <c r="AU47" i="202"/>
  <c r="S47" i="72"/>
  <c r="V73" i="72"/>
  <c r="AU73" i="205"/>
  <c r="R36" i="72"/>
  <c r="AU36" i="201"/>
  <c r="AH34" i="72"/>
  <c r="AU34" i="242"/>
  <c r="Q64" i="72"/>
  <c r="AU64" i="200"/>
  <c r="AU60" i="248"/>
  <c r="AL60" i="72"/>
  <c r="AU52" i="203"/>
  <c r="T52" i="72"/>
  <c r="AU44" i="208"/>
  <c r="Y44" i="72"/>
  <c r="L54" i="72"/>
  <c r="AU54" i="193"/>
  <c r="Z27" i="72"/>
  <c r="AU27" i="209"/>
  <c r="AU20" i="199"/>
  <c r="P20" i="72"/>
  <c r="AT31" i="189"/>
  <c r="AR31" i="189"/>
  <c r="AS31" i="189" s="1"/>
  <c r="X36" i="72"/>
  <c r="AU36" i="207"/>
  <c r="AU64" i="113"/>
  <c r="AU36" i="195"/>
  <c r="N36" i="72"/>
  <c r="AU55" i="192"/>
  <c r="K55" i="72"/>
  <c r="AU64" i="232"/>
  <c r="AF64" i="72"/>
  <c r="AR44" i="242"/>
  <c r="AS44" i="242" s="1"/>
  <c r="AT44" i="242"/>
  <c r="AR64" i="242"/>
  <c r="AS64" i="242" s="1"/>
  <c r="AT64" i="242"/>
  <c r="AT36" i="205"/>
  <c r="AR36" i="205"/>
  <c r="AS36" i="205" s="1"/>
  <c r="AR47" i="193"/>
  <c r="AS47" i="193" s="1"/>
  <c r="AT47" i="193"/>
  <c r="AR71" i="231"/>
  <c r="AS71" i="231" s="1"/>
  <c r="AT71" i="231"/>
  <c r="AR73" i="192"/>
  <c r="AS73" i="192"/>
  <c r="AT73" i="192"/>
  <c r="AT12" i="189"/>
  <c r="AR12" i="189"/>
  <c r="AS12" i="189"/>
  <c r="AT30" i="191"/>
  <c r="AR30" i="191"/>
  <c r="AS30" i="191" s="1"/>
  <c r="R22" i="72"/>
  <c r="AU22" i="201"/>
  <c r="AR31" i="113"/>
  <c r="AS31" i="113" s="1"/>
  <c r="AT31" i="113"/>
  <c r="AU34" i="246"/>
  <c r="AK34" i="72"/>
  <c r="AT15" i="190"/>
  <c r="AR15" i="190"/>
  <c r="AS15" i="190" s="1"/>
  <c r="AR75" i="196"/>
  <c r="AS75" i="196" s="1"/>
  <c r="AT75" i="196"/>
  <c r="AD43" i="72"/>
  <c r="AU43" i="230"/>
  <c r="AT42" i="247"/>
  <c r="AR42" i="247"/>
  <c r="AS42" i="247"/>
  <c r="AR73" i="113"/>
  <c r="AS73" i="113" s="1"/>
  <c r="AT73" i="113"/>
  <c r="AH30" i="72"/>
  <c r="AU30" i="242"/>
  <c r="AB15" i="72"/>
  <c r="AU15" i="225"/>
  <c r="Q35" i="72"/>
  <c r="AU35" i="200"/>
  <c r="AU32" i="194"/>
  <c r="M32" i="72"/>
  <c r="AG47" i="72"/>
  <c r="AU47" i="239"/>
  <c r="AR18" i="195"/>
  <c r="AS18" i="195" s="1"/>
  <c r="AT18" i="195"/>
  <c r="U60" i="72"/>
  <c r="AU60" i="204"/>
  <c r="H65" i="72"/>
  <c r="AU65" i="189"/>
  <c r="AT71" i="196"/>
  <c r="AR71" i="196"/>
  <c r="AS71" i="196" s="1"/>
  <c r="AR27" i="189"/>
  <c r="AS27" i="189" s="1"/>
  <c r="AT27" i="189"/>
  <c r="AU29" i="209"/>
  <c r="Z29" i="72"/>
  <c r="U36" i="72"/>
  <c r="AU36" i="204"/>
  <c r="AU72" i="113"/>
  <c r="F72" i="72"/>
  <c r="AR18" i="246"/>
  <c r="AS18" i="246" s="1"/>
  <c r="AT18" i="246"/>
  <c r="AM45" i="72"/>
  <c r="AU45" i="247"/>
  <c r="AU57" i="220"/>
  <c r="G57" i="72"/>
  <c r="AK42" i="72"/>
  <c r="AU42" i="246"/>
  <c r="L45" i="72"/>
  <c r="AU45" i="193"/>
  <c r="AI53" i="72"/>
  <c r="AU53" i="243"/>
  <c r="O29" i="72"/>
  <c r="AU29" i="196"/>
  <c r="AT12" i="113"/>
  <c r="AR12" i="113"/>
  <c r="AS12" i="113" s="1"/>
  <c r="AU62" i="191"/>
  <c r="J62" i="72"/>
  <c r="G73" i="72"/>
  <c r="AR29" i="190"/>
  <c r="AS29" i="190" s="1"/>
  <c r="AT29" i="190"/>
  <c r="AR75" i="202"/>
  <c r="AS75" i="202" s="1"/>
  <c r="AT75" i="202"/>
  <c r="AU33" i="205"/>
  <c r="V33" i="72"/>
  <c r="AB47" i="72"/>
  <c r="AU47" i="225"/>
  <c r="AU12" i="194"/>
  <c r="M12" i="72"/>
  <c r="AR71" i="201"/>
  <c r="AS71" i="201" s="1"/>
  <c r="R71" i="72" s="1"/>
  <c r="AB63" i="72"/>
  <c r="AU63" i="225"/>
  <c r="I74" i="72"/>
  <c r="AU74" i="190"/>
  <c r="AU73" i="199"/>
  <c r="P73" i="72"/>
  <c r="AU20" i="243"/>
  <c r="AI20" i="72"/>
  <c r="AT27" i="231"/>
  <c r="AR27" i="231"/>
  <c r="AS27" i="231" s="1"/>
  <c r="H14" i="72"/>
  <c r="AU14" i="189"/>
  <c r="AU20" i="195"/>
  <c r="N20" i="72"/>
  <c r="P74" i="72"/>
  <c r="AU74" i="199"/>
  <c r="AU66" i="244"/>
  <c r="AJ66" i="72"/>
  <c r="AT17" i="242"/>
  <c r="AR17" i="242"/>
  <c r="AS17" i="242" s="1"/>
  <c r="AU52" i="244"/>
  <c r="AJ52" i="72"/>
  <c r="J14" i="72"/>
  <c r="AU14" i="191"/>
  <c r="AU64" i="208"/>
  <c r="Y64" i="72"/>
  <c r="AK11" i="72"/>
  <c r="AU11" i="246"/>
  <c r="AU55" i="200"/>
  <c r="Q55" i="72"/>
  <c r="AU14" i="113"/>
  <c r="F14" i="72"/>
  <c r="Q53" i="72"/>
  <c r="AU53" i="200"/>
  <c r="AU44" i="207"/>
  <c r="X44" i="72"/>
  <c r="AB27" i="72"/>
  <c r="AU27" i="225"/>
  <c r="AH39" i="72"/>
  <c r="AU39" i="242"/>
  <c r="AU36" i="242"/>
  <c r="AH36" i="72"/>
  <c r="V12" i="72"/>
  <c r="AU12" i="205"/>
  <c r="R64" i="72"/>
  <c r="AU64" i="201"/>
  <c r="AU15" i="204"/>
  <c r="U15" i="72"/>
  <c r="AH31" i="72"/>
  <c r="AU31" i="242"/>
  <c r="AU49" i="243"/>
  <c r="AI49" i="72"/>
  <c r="AI17" i="72"/>
  <c r="AU17" i="243"/>
  <c r="P46" i="72"/>
  <c r="AU46" i="199"/>
  <c r="Q75" i="72"/>
  <c r="AU75" i="200"/>
  <c r="Y42" i="72"/>
  <c r="AU42" i="208"/>
  <c r="V75" i="72"/>
  <c r="AU75" i="205"/>
  <c r="Q72" i="72"/>
  <c r="AU72" i="200"/>
  <c r="AA18" i="72"/>
  <c r="AU18" i="224"/>
  <c r="R42" i="72"/>
  <c r="AU42" i="201"/>
  <c r="AF75" i="1"/>
  <c r="D75" i="238" s="1"/>
  <c r="AH75" i="1"/>
  <c r="AG75" i="1"/>
  <c r="AF72" i="1"/>
  <c r="D72" i="238" s="1"/>
  <c r="AF16" i="1"/>
  <c r="D16" i="238" s="1"/>
  <c r="AH16" i="1"/>
  <c r="AG16" i="1"/>
  <c r="AT49" i="1"/>
  <c r="AU41" i="1"/>
  <c r="L41" i="67"/>
  <c r="O41" i="67" s="1"/>
  <c r="P41" i="67" s="1"/>
  <c r="AT8" i="248"/>
  <c r="AR8" i="248"/>
  <c r="AR7" i="194"/>
  <c r="AT7" i="194"/>
  <c r="AD35" i="1"/>
  <c r="AE35" i="1" s="1"/>
  <c r="AT35" i="1"/>
  <c r="R74" i="180"/>
  <c r="S74" i="180" s="1"/>
  <c r="P74" i="196"/>
  <c r="Q74" i="196" s="1"/>
  <c r="P74" i="230"/>
  <c r="Q74" i="230" s="1"/>
  <c r="P74" i="206"/>
  <c r="Q74" i="206" s="1"/>
  <c r="P74" i="199"/>
  <c r="Q74" i="199" s="1"/>
  <c r="AG52" i="236"/>
  <c r="AG39" i="72"/>
  <c r="AU39" i="239"/>
  <c r="G71" i="236"/>
  <c r="H71" i="236"/>
  <c r="P71" i="236"/>
  <c r="Z71" i="236"/>
  <c r="AB71" i="236" s="1"/>
  <c r="L71" i="238" s="1"/>
  <c r="K71" i="236"/>
  <c r="M71" i="236"/>
  <c r="I71" i="238" s="1"/>
  <c r="U71" i="236"/>
  <c r="W71" i="236" s="1"/>
  <c r="K71" i="238"/>
  <c r="AE71" i="236"/>
  <c r="AR7" i="232"/>
  <c r="AT7" i="232"/>
  <c r="AD34" i="1"/>
  <c r="O72" i="180"/>
  <c r="P72" i="180" s="1"/>
  <c r="O72" i="214"/>
  <c r="P72" i="214" s="1"/>
  <c r="O72" i="217"/>
  <c r="P72" i="217" s="1"/>
  <c r="O72" i="219"/>
  <c r="P72" i="219" s="1"/>
  <c r="M72" i="212"/>
  <c r="N72" i="212" s="1"/>
  <c r="M72" i="247"/>
  <c r="N72" i="247" s="1"/>
  <c r="M72" i="190"/>
  <c r="N72" i="190" s="1"/>
  <c r="M72" i="196"/>
  <c r="N72" i="196" s="1"/>
  <c r="M72" i="229"/>
  <c r="N72" i="229" s="1"/>
  <c r="M72" i="209"/>
  <c r="N72" i="209" s="1"/>
  <c r="M72" i="232"/>
  <c r="N72" i="232" s="1"/>
  <c r="M72" i="231"/>
  <c r="N72" i="231" s="1"/>
  <c r="M72" i="204"/>
  <c r="N72" i="204" s="1"/>
  <c r="M72" i="246"/>
  <c r="N72" i="246" s="1"/>
  <c r="M72" i="195"/>
  <c r="N72" i="195" s="1"/>
  <c r="M72" i="201"/>
  <c r="N72" i="201" s="1"/>
  <c r="M72" i="224"/>
  <c r="N72" i="224" s="1"/>
  <c r="M72" i="199"/>
  <c r="N72" i="199" s="1"/>
  <c r="M72" i="205"/>
  <c r="N72" i="205" s="1"/>
  <c r="M72" i="113"/>
  <c r="N72" i="113" s="1"/>
  <c r="M72" i="202"/>
  <c r="N72" i="202" s="1"/>
  <c r="M72" i="192"/>
  <c r="N72" i="192" s="1"/>
  <c r="C72" i="238"/>
  <c r="R41" i="180"/>
  <c r="S41" i="180" s="1"/>
  <c r="R41" i="214"/>
  <c r="S41" i="214" s="1"/>
  <c r="R41" i="217"/>
  <c r="S41" i="217" s="1"/>
  <c r="R41" i="219"/>
  <c r="S41" i="219" s="1"/>
  <c r="P41" i="212"/>
  <c r="Q41" i="212" s="1"/>
  <c r="P41" i="247"/>
  <c r="Q41" i="247" s="1"/>
  <c r="P41" i="209"/>
  <c r="Q41" i="209" s="1"/>
  <c r="P41" i="242"/>
  <c r="Q41" i="242" s="1"/>
  <c r="P41" i="203"/>
  <c r="Q41" i="203" s="1"/>
  <c r="P41" i="204"/>
  <c r="Q41" i="204" s="1"/>
  <c r="P41" i="231"/>
  <c r="Q41" i="231" s="1"/>
  <c r="P41" i="230"/>
  <c r="Q41" i="230" s="1"/>
  <c r="P41" i="239"/>
  <c r="Q41" i="239" s="1"/>
  <c r="P41" i="206"/>
  <c r="Q41" i="206" s="1"/>
  <c r="P41" i="208"/>
  <c r="Q41" i="208" s="1"/>
  <c r="P41" i="224"/>
  <c r="Q41" i="224" s="1"/>
  <c r="P41" i="199"/>
  <c r="Q41" i="199" s="1"/>
  <c r="P41" i="225"/>
  <c r="Q41" i="225" s="1"/>
  <c r="P41" i="195"/>
  <c r="Q41" i="195" s="1"/>
  <c r="P41" i="113"/>
  <c r="Q41" i="113" s="1"/>
  <c r="P41" i="194"/>
  <c r="Q41" i="194" s="1"/>
  <c r="P41" i="192"/>
  <c r="Q41" i="192" s="1"/>
  <c r="I41" i="180"/>
  <c r="J41" i="180" s="1"/>
  <c r="I41" i="214"/>
  <c r="J41" i="214" s="1"/>
  <c r="I41" i="217"/>
  <c r="J41" i="217" s="1"/>
  <c r="I41" i="219"/>
  <c r="J41" i="219" s="1"/>
  <c r="G41" i="247"/>
  <c r="H41" i="247" s="1"/>
  <c r="G41" i="211"/>
  <c r="H41" i="211" s="1"/>
  <c r="G41" i="191"/>
  <c r="H41" i="191" s="1"/>
  <c r="G41" i="196"/>
  <c r="H41" i="196" s="1"/>
  <c r="G41" i="230"/>
  <c r="H41" i="230" s="1"/>
  <c r="G41" i="229"/>
  <c r="H41" i="229" s="1"/>
  <c r="G41" i="207"/>
  <c r="H41" i="207" s="1"/>
  <c r="G41" i="232"/>
  <c r="H41" i="232" s="1"/>
  <c r="G41" i="246"/>
  <c r="H41" i="246" s="1"/>
  <c r="G41" i="220"/>
  <c r="H41" i="220" s="1"/>
  <c r="G41" i="205"/>
  <c r="H41" i="205" s="1"/>
  <c r="G41" i="208"/>
  <c r="H41" i="208" s="1"/>
  <c r="G41" i="224"/>
  <c r="H41" i="224" s="1"/>
  <c r="G41" i="199"/>
  <c r="H41" i="199" s="1"/>
  <c r="G41" i="194"/>
  <c r="H41" i="194" s="1"/>
  <c r="G41" i="195"/>
  <c r="H41" i="195" s="1"/>
  <c r="G41" i="189"/>
  <c r="H41" i="189" s="1"/>
  <c r="G41" i="192"/>
  <c r="H41" i="192" s="1"/>
  <c r="AD62" i="1"/>
  <c r="AE62" i="1"/>
  <c r="P75" i="72"/>
  <c r="C35" i="236"/>
  <c r="V35" i="1"/>
  <c r="AW10" i="72"/>
  <c r="AY14" i="202"/>
  <c r="AD33" i="1"/>
  <c r="AE33" i="1" s="1"/>
  <c r="AT33" i="1"/>
  <c r="AR10" i="189"/>
  <c r="AT10" i="189"/>
  <c r="AP7" i="246"/>
  <c r="G45" i="236"/>
  <c r="H45" i="236" s="1"/>
  <c r="K45" i="236"/>
  <c r="M45" i="236"/>
  <c r="I45" i="238" s="1"/>
  <c r="U45" i="236"/>
  <c r="W45" i="236"/>
  <c r="K45" i="238" s="1"/>
  <c r="P45" i="236"/>
  <c r="R45" i="236" s="1"/>
  <c r="J45" i="238" s="1"/>
  <c r="Z45" i="236"/>
  <c r="AB45" i="236" s="1"/>
  <c r="L45" i="238" s="1"/>
  <c r="AE45" i="236"/>
  <c r="AR14" i="202"/>
  <c r="AT14" i="202"/>
  <c r="AY7" i="246"/>
  <c r="G49" i="236"/>
  <c r="H49" i="236" s="1"/>
  <c r="P49" i="236"/>
  <c r="R49" i="236" s="1"/>
  <c r="J49" i="238" s="1"/>
  <c r="Z49" i="236"/>
  <c r="AB49" i="236" s="1"/>
  <c r="L49" i="238" s="1"/>
  <c r="U49" i="236"/>
  <c r="K49" i="236"/>
  <c r="M49" i="236" s="1"/>
  <c r="I49" i="238" s="1"/>
  <c r="AE49" i="236"/>
  <c r="AU56" i="229"/>
  <c r="AC56" i="72"/>
  <c r="AY8" i="239"/>
  <c r="AY7" i="192"/>
  <c r="AU14" i="203"/>
  <c r="T14" i="72"/>
  <c r="X16" i="72"/>
  <c r="AU16" i="207"/>
  <c r="O16" i="180"/>
  <c r="P16" i="180" s="1"/>
  <c r="O16" i="213"/>
  <c r="P16" i="213" s="1"/>
  <c r="O16" i="214"/>
  <c r="P16" i="214"/>
  <c r="O16" i="215"/>
  <c r="P16" i="215" s="1"/>
  <c r="O16" i="216"/>
  <c r="P16" i="216" s="1"/>
  <c r="O16" i="217"/>
  <c r="P16" i="217" s="1"/>
  <c r="O16" i="219"/>
  <c r="P16" i="219" s="1"/>
  <c r="M16" i="211"/>
  <c r="N16" i="211" s="1"/>
  <c r="M16" i="212"/>
  <c r="N16" i="212" s="1"/>
  <c r="M16" i="248"/>
  <c r="N16" i="248" s="1"/>
  <c r="M16" i="247"/>
  <c r="N16" i="247"/>
  <c r="M16" i="191"/>
  <c r="N16" i="191" s="1"/>
  <c r="M16" i="190"/>
  <c r="N16" i="190" s="1"/>
  <c r="M16" i="242"/>
  <c r="N16" i="242" s="1"/>
  <c r="M16" i="196"/>
  <c r="N16" i="196" s="1"/>
  <c r="M16" i="203"/>
  <c r="N16" i="203" s="1"/>
  <c r="M16" i="209"/>
  <c r="N16" i="209" s="1"/>
  <c r="M16" i="229"/>
  <c r="N16" i="229" s="1"/>
  <c r="M16" i="230"/>
  <c r="N16" i="230" s="1"/>
  <c r="M16" i="243"/>
  <c r="N16" i="243" s="1"/>
  <c r="M16" i="204"/>
  <c r="N16" i="204"/>
  <c r="M16" i="207"/>
  <c r="N16" i="207" s="1"/>
  <c r="M16" i="232"/>
  <c r="N16" i="232" s="1"/>
  <c r="M16" i="231"/>
  <c r="N16" i="231"/>
  <c r="M16" i="239"/>
  <c r="N16" i="239" s="1"/>
  <c r="M16" i="193"/>
  <c r="N16" i="193" s="1"/>
  <c r="M16" i="246"/>
  <c r="N16" i="246" s="1"/>
  <c r="M16" i="220"/>
  <c r="N16" i="220" s="1"/>
  <c r="M16" i="113"/>
  <c r="N16" i="113" s="1"/>
  <c r="M16" i="195"/>
  <c r="N16" i="195" s="1"/>
  <c r="M16" i="208"/>
  <c r="N16" i="208" s="1"/>
  <c r="M16" i="201"/>
  <c r="N16" i="201" s="1"/>
  <c r="M16" i="224"/>
  <c r="N16" i="224" s="1"/>
  <c r="M16" i="244"/>
  <c r="N16" i="244" s="1"/>
  <c r="M16" i="199"/>
  <c r="N16" i="199" s="1"/>
  <c r="M16" i="206"/>
  <c r="N16" i="206" s="1"/>
  <c r="M16" i="205"/>
  <c r="N16" i="205" s="1"/>
  <c r="M16" i="200"/>
  <c r="N16" i="200" s="1"/>
  <c r="M16" i="202"/>
  <c r="N16" i="202" s="1"/>
  <c r="M16" i="194"/>
  <c r="N16" i="194" s="1"/>
  <c r="M16" i="225"/>
  <c r="N16" i="225" s="1"/>
  <c r="M16" i="192"/>
  <c r="N16" i="192" s="1"/>
  <c r="M16" i="197"/>
  <c r="N16" i="197" s="1"/>
  <c r="M16" i="189"/>
  <c r="N16" i="189" s="1"/>
  <c r="AY8" i="203"/>
  <c r="AU41" i="248"/>
  <c r="AC7" i="1"/>
  <c r="AT7" i="1" s="1"/>
  <c r="AY9" i="204"/>
  <c r="AI15" i="72"/>
  <c r="AM75" i="72"/>
  <c r="AU75" i="247"/>
  <c r="I74" i="180"/>
  <c r="J74" i="180"/>
  <c r="I74" i="213"/>
  <c r="J74" i="213" s="1"/>
  <c r="I74" i="214"/>
  <c r="J74" i="214" s="1"/>
  <c r="I74" i="215"/>
  <c r="J74" i="215" s="1"/>
  <c r="I74" i="217"/>
  <c r="J74" i="217" s="1"/>
  <c r="I74" i="216"/>
  <c r="J74" i="216" s="1"/>
  <c r="I74" i="219"/>
  <c r="J74" i="219"/>
  <c r="G74" i="212"/>
  <c r="H74" i="212"/>
  <c r="G74" i="211"/>
  <c r="H74" i="211"/>
  <c r="G74" i="248"/>
  <c r="H74" i="248"/>
  <c r="G74" i="247"/>
  <c r="H74" i="247"/>
  <c r="G74" i="243"/>
  <c r="H74" i="243" s="1"/>
  <c r="G74" i="190"/>
  <c r="H74" i="190" s="1"/>
  <c r="G74" i="242"/>
  <c r="H74" i="242" s="1"/>
  <c r="G74" i="196"/>
  <c r="H74" i="196" s="1"/>
  <c r="G74" i="203"/>
  <c r="H74" i="203" s="1"/>
  <c r="G74" i="191"/>
  <c r="H74" i="191" s="1"/>
  <c r="G74" i="230"/>
  <c r="H74" i="230" s="1"/>
  <c r="G74" i="239"/>
  <c r="H74" i="239" s="1"/>
  <c r="G74" i="209"/>
  <c r="H74" i="209" s="1"/>
  <c r="G74" i="207"/>
  <c r="H74" i="207" s="1"/>
  <c r="G74" i="229"/>
  <c r="H74" i="229" s="1"/>
  <c r="G74" i="232"/>
  <c r="H74" i="232"/>
  <c r="G74" i="200"/>
  <c r="H74" i="200" s="1"/>
  <c r="G74" i="231"/>
  <c r="H74" i="231" s="1"/>
  <c r="G74" i="195"/>
  <c r="H74" i="195" s="1"/>
  <c r="G74" i="246"/>
  <c r="H74" i="246" s="1"/>
  <c r="G74" i="220"/>
  <c r="H74" i="220" s="1"/>
  <c r="G74" i="205"/>
  <c r="H74" i="205" s="1"/>
  <c r="G74" i="206"/>
  <c r="H74" i="206"/>
  <c r="G74" i="208"/>
  <c r="H74" i="208"/>
  <c r="G74" i="201"/>
  <c r="H74" i="201"/>
  <c r="G74" i="193"/>
  <c r="H74" i="193"/>
  <c r="G74" i="224"/>
  <c r="H74" i="224"/>
  <c r="G74" i="244"/>
  <c r="H74" i="244"/>
  <c r="G74" i="199"/>
  <c r="H74" i="199"/>
  <c r="G74" i="204"/>
  <c r="H74" i="204"/>
  <c r="G74" i="225"/>
  <c r="H74" i="225"/>
  <c r="G74" i="113"/>
  <c r="H74" i="113"/>
  <c r="G74" i="202"/>
  <c r="H74" i="202"/>
  <c r="G74" i="194"/>
  <c r="H74" i="194"/>
  <c r="G74" i="192"/>
  <c r="H74" i="192" s="1"/>
  <c r="G74" i="197"/>
  <c r="H74" i="197" s="1"/>
  <c r="G74" i="189"/>
  <c r="H74" i="189"/>
  <c r="I52" i="180"/>
  <c r="J52" i="180" s="1"/>
  <c r="I52" i="213"/>
  <c r="J52" i="213" s="1"/>
  <c r="I52" i="214"/>
  <c r="J52" i="214"/>
  <c r="I52" i="215"/>
  <c r="J52" i="215" s="1"/>
  <c r="I52" i="217"/>
  <c r="J52" i="217" s="1"/>
  <c r="I52" i="216"/>
  <c r="J52" i="216" s="1"/>
  <c r="I52" i="219"/>
  <c r="J52" i="219"/>
  <c r="G52" i="212"/>
  <c r="H52" i="212" s="1"/>
  <c r="G52" i="211"/>
  <c r="H52" i="211" s="1"/>
  <c r="G52" i="248"/>
  <c r="H52" i="248" s="1"/>
  <c r="G52" i="247"/>
  <c r="H52" i="247" s="1"/>
  <c r="G52" i="191"/>
  <c r="H52" i="191" s="1"/>
  <c r="G52" i="190"/>
  <c r="H52" i="190"/>
  <c r="G52" i="242"/>
  <c r="H52" i="242" s="1"/>
  <c r="G52" i="196"/>
  <c r="H52" i="196" s="1"/>
  <c r="G52" i="203"/>
  <c r="H52" i="203" s="1"/>
  <c r="G52" i="229"/>
  <c r="H52" i="229" s="1"/>
  <c r="G52" i="230"/>
  <c r="H52" i="230" s="1"/>
  <c r="G52" i="231"/>
  <c r="H52" i="231"/>
  <c r="G52" i="239"/>
  <c r="H52" i="239"/>
  <c r="G52" i="207"/>
  <c r="H52" i="207"/>
  <c r="G52" i="209"/>
  <c r="H52" i="209"/>
  <c r="G52" i="204"/>
  <c r="H52" i="204"/>
  <c r="G52" i="243"/>
  <c r="H52" i="243"/>
  <c r="G52" i="193"/>
  <c r="H52" i="193"/>
  <c r="G52" i="246"/>
  <c r="H52" i="246"/>
  <c r="G52" i="220"/>
  <c r="H52" i="220"/>
  <c r="G52" i="232"/>
  <c r="H52" i="232"/>
  <c r="G52" i="200"/>
  <c r="H52" i="200"/>
  <c r="G52" i="205"/>
  <c r="H52" i="205" s="1"/>
  <c r="G52" i="206"/>
  <c r="H52" i="206" s="1"/>
  <c r="G52" i="195"/>
  <c r="H52" i="195" s="1"/>
  <c r="G52" i="208"/>
  <c r="H52" i="208" s="1"/>
  <c r="G52" i="201"/>
  <c r="H52" i="201" s="1"/>
  <c r="G52" i="224"/>
  <c r="H52" i="224" s="1"/>
  <c r="G52" i="244"/>
  <c r="H52" i="244" s="1"/>
  <c r="G52" i="199"/>
  <c r="H52" i="199" s="1"/>
  <c r="G52" i="202"/>
  <c r="H52" i="202" s="1"/>
  <c r="G52" i="194"/>
  <c r="H52" i="194" s="1"/>
  <c r="G52" i="225"/>
  <c r="H52" i="225" s="1"/>
  <c r="G52" i="113"/>
  <c r="H52" i="113"/>
  <c r="G52" i="189"/>
  <c r="H52" i="189"/>
  <c r="G52" i="192"/>
  <c r="H52" i="192"/>
  <c r="G52" i="197"/>
  <c r="H52" i="197" s="1"/>
  <c r="AD47" i="72"/>
  <c r="AU47" i="230"/>
  <c r="AY7" i="194"/>
  <c r="AD20" i="72"/>
  <c r="AU20" i="230"/>
  <c r="AD53" i="1"/>
  <c r="AE53" i="1" s="1"/>
  <c r="AT53" i="1"/>
  <c r="AT62" i="1"/>
  <c r="U32" i="236"/>
  <c r="W32" i="236" s="1"/>
  <c r="K32" i="238" s="1"/>
  <c r="Z32" i="236"/>
  <c r="AB32" i="236" s="1"/>
  <c r="L32" i="238" s="1"/>
  <c r="G32" i="236"/>
  <c r="H32" i="236" s="1"/>
  <c r="K32" i="236"/>
  <c r="M32" i="236"/>
  <c r="I32" i="238" s="1"/>
  <c r="P32" i="236"/>
  <c r="R32" i="236" s="1"/>
  <c r="J32" i="238"/>
  <c r="AE32" i="236"/>
  <c r="G56" i="236"/>
  <c r="H56" i="236" s="1"/>
  <c r="K56" i="236"/>
  <c r="M56" i="236" s="1"/>
  <c r="I56" i="238"/>
  <c r="P56" i="236"/>
  <c r="R56" i="236" s="1"/>
  <c r="J56" i="238" s="1"/>
  <c r="U56" i="236"/>
  <c r="W56" i="236" s="1"/>
  <c r="K56" i="238" s="1"/>
  <c r="Z56" i="236"/>
  <c r="AB56" i="236" s="1"/>
  <c r="L56" i="238" s="1"/>
  <c r="AE56" i="236"/>
  <c r="AU72" i="1"/>
  <c r="L72" i="67"/>
  <c r="O72" i="67" s="1"/>
  <c r="P72" i="67" s="1"/>
  <c r="R69" i="180"/>
  <c r="S69" i="180" s="1"/>
  <c r="R69" i="213"/>
  <c r="S69" i="213" s="1"/>
  <c r="R69" i="214"/>
  <c r="S69" i="214" s="1"/>
  <c r="R69" i="216"/>
  <c r="S69" i="216" s="1"/>
  <c r="R69" i="215"/>
  <c r="S69" i="215"/>
  <c r="R69" i="217"/>
  <c r="S69" i="217" s="1"/>
  <c r="R69" i="219"/>
  <c r="S69" i="219" s="1"/>
  <c r="P69" i="211"/>
  <c r="Q69" i="211" s="1"/>
  <c r="P69" i="212"/>
  <c r="Q69" i="212" s="1"/>
  <c r="P69" i="248"/>
  <c r="Q69" i="248" s="1"/>
  <c r="P69" i="247"/>
  <c r="Q69" i="247" s="1"/>
  <c r="P69" i="190"/>
  <c r="Q69" i="190" s="1"/>
  <c r="P69" i="191"/>
  <c r="Q69" i="191"/>
  <c r="P69" i="242"/>
  <c r="Q69" i="242" s="1"/>
  <c r="P69" i="196"/>
  <c r="Q69" i="196" s="1"/>
  <c r="P69" i="203"/>
  <c r="Q69" i="203" s="1"/>
  <c r="P69" i="243"/>
  <c r="Q69" i="243" s="1"/>
  <c r="P69" i="229"/>
  <c r="Q69" i="229"/>
  <c r="P69" i="231"/>
  <c r="Q69" i="231" s="1"/>
  <c r="P69" i="232"/>
  <c r="Q69" i="232" s="1"/>
  <c r="P69" i="230"/>
  <c r="Q69" i="230" s="1"/>
  <c r="P69" i="200"/>
  <c r="Q69" i="200" s="1"/>
  <c r="P69" i="209"/>
  <c r="Q69" i="209" s="1"/>
  <c r="P69" i="239"/>
  <c r="Q69" i="239" s="1"/>
  <c r="P69" i="204"/>
  <c r="Q69" i="204" s="1"/>
  <c r="P69" i="205"/>
  <c r="Q69" i="205" s="1"/>
  <c r="P69" i="206"/>
  <c r="Q69" i="206" s="1"/>
  <c r="P69" i="207"/>
  <c r="Q69" i="207" s="1"/>
  <c r="P69" i="208"/>
  <c r="Q69" i="208" s="1"/>
  <c r="P69" i="201"/>
  <c r="Q69" i="201" s="1"/>
  <c r="P69" i="224"/>
  <c r="Q69" i="224" s="1"/>
  <c r="P69" i="244"/>
  <c r="Q69" i="244" s="1"/>
  <c r="P69" i="199"/>
  <c r="Q69" i="199" s="1"/>
  <c r="P69" i="246"/>
  <c r="Q69" i="246" s="1"/>
  <c r="P69" i="220"/>
  <c r="Q69" i="220" s="1"/>
  <c r="P69" i="195"/>
  <c r="Q69" i="195"/>
  <c r="P69" i="193"/>
  <c r="Q69" i="193" s="1"/>
  <c r="P69" i="225"/>
  <c r="Q69" i="225" s="1"/>
  <c r="P69" i="113"/>
  <c r="Q69" i="113" s="1"/>
  <c r="P69" i="202"/>
  <c r="Q69" i="202"/>
  <c r="P69" i="194"/>
  <c r="Q69" i="194" s="1"/>
  <c r="P69" i="189"/>
  <c r="Q69" i="189" s="1"/>
  <c r="P69" i="197"/>
  <c r="Q69" i="197"/>
  <c r="P69" i="192"/>
  <c r="Q69" i="192"/>
  <c r="I72" i="180"/>
  <c r="J72" i="180" s="1"/>
  <c r="I72" i="214"/>
  <c r="J72" i="214" s="1"/>
  <c r="I72" i="217"/>
  <c r="J72" i="217" s="1"/>
  <c r="I72" i="219"/>
  <c r="J72" i="219" s="1"/>
  <c r="G72" i="211"/>
  <c r="H72" i="211" s="1"/>
  <c r="G72" i="247"/>
  <c r="H72" i="247" s="1"/>
  <c r="G72" i="190"/>
  <c r="H72" i="190" s="1"/>
  <c r="G72" i="196"/>
  <c r="H72" i="196"/>
  <c r="G72" i="229"/>
  <c r="H72" i="229" s="1"/>
  <c r="G72" i="243"/>
  <c r="H72" i="243" s="1"/>
  <c r="G72" i="231"/>
  <c r="H72" i="231" s="1"/>
  <c r="G72" i="207"/>
  <c r="H72" i="207"/>
  <c r="G72" i="193"/>
  <c r="H72" i="193" s="1"/>
  <c r="G72" i="220"/>
  <c r="H72" i="220" s="1"/>
  <c r="G72" i="206"/>
  <c r="H72" i="206" s="1"/>
  <c r="G72" i="208"/>
  <c r="H72" i="208" s="1"/>
  <c r="G72" i="194"/>
  <c r="H72" i="194" s="1"/>
  <c r="G72" i="244"/>
  <c r="H72" i="244"/>
  <c r="G72" i="232"/>
  <c r="H72" i="232" s="1"/>
  <c r="G72" i="204"/>
  <c r="H72" i="204" s="1"/>
  <c r="G72" i="113"/>
  <c r="H72" i="113" s="1"/>
  <c r="G72" i="192"/>
  <c r="H72" i="192" s="1"/>
  <c r="AI75" i="236"/>
  <c r="AJ75" i="236" s="1"/>
  <c r="AG75" i="236"/>
  <c r="C34" i="236"/>
  <c r="V34" i="1"/>
  <c r="AC55" i="72"/>
  <c r="AU55" i="229"/>
  <c r="AY9" i="243"/>
  <c r="BV9" i="72" s="1"/>
  <c r="G47" i="236"/>
  <c r="H47" i="236" s="1"/>
  <c r="P47" i="236"/>
  <c r="R47" i="236"/>
  <c r="J47" i="238" s="1"/>
  <c r="Z47" i="236"/>
  <c r="AB47" i="236" s="1"/>
  <c r="L47" i="238"/>
  <c r="K47" i="236"/>
  <c r="M47" i="236" s="1"/>
  <c r="I47" i="238" s="1"/>
  <c r="U47" i="236"/>
  <c r="W47" i="236" s="1"/>
  <c r="K47" i="238" s="1"/>
  <c r="AE47" i="236"/>
  <c r="BP7" i="72"/>
  <c r="AG16" i="236"/>
  <c r="AI16" i="236"/>
  <c r="AJ16" i="236"/>
  <c r="AT12" i="244"/>
  <c r="AR12" i="244"/>
  <c r="AT10" i="191"/>
  <c r="AR10" i="191"/>
  <c r="AR10" i="247"/>
  <c r="AT10" i="247"/>
  <c r="AY12" i="244"/>
  <c r="AI69" i="236"/>
  <c r="AJ69" i="236" s="1"/>
  <c r="AG69" i="236"/>
  <c r="L69" i="214"/>
  <c r="M69" i="214" s="1"/>
  <c r="L69" i="216"/>
  <c r="M69" i="216" s="1"/>
  <c r="L69" i="217"/>
  <c r="M69" i="217" s="1"/>
  <c r="J69" i="211"/>
  <c r="K69" i="211" s="1"/>
  <c r="J69" i="248"/>
  <c r="K69" i="248" s="1"/>
  <c r="J69" i="190"/>
  <c r="K69" i="190" s="1"/>
  <c r="J69" i="242"/>
  <c r="K69" i="242" s="1"/>
  <c r="J69" i="203"/>
  <c r="K69" i="203" s="1"/>
  <c r="J69" i="229"/>
  <c r="K69" i="229" s="1"/>
  <c r="J69" i="232"/>
  <c r="K69" i="232" s="1"/>
  <c r="J69" i="204"/>
  <c r="K69" i="204" s="1"/>
  <c r="J69" i="206"/>
  <c r="K69" i="206" s="1"/>
  <c r="J69" i="208"/>
  <c r="K69" i="208" s="1"/>
  <c r="J69" i="224"/>
  <c r="K69" i="224" s="1"/>
  <c r="J69" i="199"/>
  <c r="K69" i="199" s="1"/>
  <c r="J69" i="246"/>
  <c r="K69" i="246" s="1"/>
  <c r="J69" i="202"/>
  <c r="K69" i="202" s="1"/>
  <c r="J69" i="209"/>
  <c r="K69" i="209" s="1"/>
  <c r="J69" i="193"/>
  <c r="K69" i="193" s="1"/>
  <c r="J69" i="225"/>
  <c r="K69" i="225" s="1"/>
  <c r="J69" i="189"/>
  <c r="K69" i="189" s="1"/>
  <c r="J69" i="197"/>
  <c r="K69" i="197" s="1"/>
  <c r="AR8" i="195"/>
  <c r="AT8" i="195"/>
  <c r="AR8" i="203"/>
  <c r="AT8" i="203"/>
  <c r="AR7" i="231"/>
  <c r="AT7" i="231"/>
  <c r="AU16" i="193"/>
  <c r="L16" i="72"/>
  <c r="AM74" i="72"/>
  <c r="AY7" i="224"/>
  <c r="AY7" i="207"/>
  <c r="AP8" i="208"/>
  <c r="AU75" i="1"/>
  <c r="L75" i="67"/>
  <c r="O75" i="67"/>
  <c r="P75" i="67" s="1"/>
  <c r="AT7" i="207"/>
  <c r="AR7" i="207"/>
  <c r="AY11" i="230"/>
  <c r="AF41" i="1"/>
  <c r="D41" i="238"/>
  <c r="AH41" i="1"/>
  <c r="AD25" i="1"/>
  <c r="AE25" i="1" s="1"/>
  <c r="AT25" i="1"/>
  <c r="AD66" i="1"/>
  <c r="AE66" i="1" s="1"/>
  <c r="AT66" i="1"/>
  <c r="O74" i="72"/>
  <c r="AU74" i="196"/>
  <c r="AD47" i="1"/>
  <c r="AE47" i="1" s="1"/>
  <c r="AG47" i="1" s="1"/>
  <c r="AT47" i="1"/>
  <c r="AD45" i="1"/>
  <c r="AE45" i="1" s="1"/>
  <c r="AG45" i="1" s="1"/>
  <c r="AT45" i="1"/>
  <c r="AP8" i="242"/>
  <c r="C16" i="238"/>
  <c r="I16" i="180"/>
  <c r="J16" i="180"/>
  <c r="I16" i="213"/>
  <c r="J16" i="213"/>
  <c r="I16" i="214"/>
  <c r="J16" i="214"/>
  <c r="I16" i="215"/>
  <c r="J16" i="215"/>
  <c r="I16" i="217"/>
  <c r="J16" i="217"/>
  <c r="I16" i="216"/>
  <c r="J16" i="216"/>
  <c r="I16" i="219"/>
  <c r="J16" i="219"/>
  <c r="G16" i="211"/>
  <c r="H16" i="211"/>
  <c r="G16" i="212"/>
  <c r="H16" i="212"/>
  <c r="G16" i="248"/>
  <c r="H16" i="248"/>
  <c r="G16" i="247"/>
  <c r="H16" i="247"/>
  <c r="G16" i="191"/>
  <c r="H16" i="191"/>
  <c r="G16" i="190"/>
  <c r="H16" i="190"/>
  <c r="G16" i="242"/>
  <c r="H16" i="242"/>
  <c r="G16" i="196"/>
  <c r="H16" i="196"/>
  <c r="G16" i="203"/>
  <c r="H16" i="203"/>
  <c r="G16" i="229"/>
  <c r="H16" i="229"/>
  <c r="G16" i="230"/>
  <c r="H16" i="230"/>
  <c r="G16" i="243"/>
  <c r="H16" i="243"/>
  <c r="G16" i="209"/>
  <c r="H16" i="209"/>
  <c r="G16" i="231"/>
  <c r="H16" i="231"/>
  <c r="G16" i="239"/>
  <c r="H16" i="239"/>
  <c r="G16" i="207"/>
  <c r="H16" i="207"/>
  <c r="G16" i="204"/>
  <c r="H16" i="204"/>
  <c r="G16" i="200"/>
  <c r="H16" i="200"/>
  <c r="G16" i="193"/>
  <c r="H16" i="193"/>
  <c r="G16" i="246"/>
  <c r="H16" i="246"/>
  <c r="G16" i="220"/>
  <c r="H16" i="220"/>
  <c r="G16" i="113"/>
  <c r="H16" i="113"/>
  <c r="G16" i="205"/>
  <c r="H16" i="205"/>
  <c r="G16" i="206"/>
  <c r="H16" i="206"/>
  <c r="G16" i="195"/>
  <c r="H16" i="195"/>
  <c r="G16" i="208"/>
  <c r="H16" i="208"/>
  <c r="G16" i="201"/>
  <c r="H16" i="201"/>
  <c r="G16" i="224"/>
  <c r="H16" i="224"/>
  <c r="G16" i="244"/>
  <c r="H16" i="244"/>
  <c r="G16" i="199"/>
  <c r="H16" i="199"/>
  <c r="G16" i="232"/>
  <c r="H16" i="232"/>
  <c r="G16" i="202"/>
  <c r="H16" i="202"/>
  <c r="G16" i="194"/>
  <c r="H16" i="194"/>
  <c r="G16" i="225"/>
  <c r="H16" i="225"/>
  <c r="G16" i="192"/>
  <c r="H16" i="192"/>
  <c r="G16" i="197"/>
  <c r="H16" i="197"/>
  <c r="G16" i="189"/>
  <c r="H16" i="189"/>
  <c r="AY9" i="200"/>
  <c r="AU17" i="220"/>
  <c r="G17" i="72"/>
  <c r="AR9" i="196"/>
  <c r="AT9" i="196"/>
  <c r="AE59" i="72"/>
  <c r="AU59" i="231"/>
  <c r="AG21" i="72"/>
  <c r="AU21" i="239"/>
  <c r="L74" i="180"/>
  <c r="M74" i="180" s="1"/>
  <c r="L74" i="214"/>
  <c r="M74" i="214" s="1"/>
  <c r="L74" i="213"/>
  <c r="M74" i="213" s="1"/>
  <c r="L74" i="215"/>
  <c r="M74" i="215" s="1"/>
  <c r="L74" i="216"/>
  <c r="M74" i="216" s="1"/>
  <c r="L74" i="217"/>
  <c r="M74" i="217" s="1"/>
  <c r="L74" i="219"/>
  <c r="M74" i="219" s="1"/>
  <c r="J74" i="212"/>
  <c r="K74" i="212" s="1"/>
  <c r="J74" i="248"/>
  <c r="K74" i="248" s="1"/>
  <c r="J74" i="211"/>
  <c r="K74" i="211" s="1"/>
  <c r="J74" i="247"/>
  <c r="K74" i="247" s="1"/>
  <c r="J74" i="191"/>
  <c r="K74" i="191" s="1"/>
  <c r="J74" i="242"/>
  <c r="K74" i="242" s="1"/>
  <c r="J74" i="196"/>
  <c r="K74" i="196" s="1"/>
  <c r="J74" i="203"/>
  <c r="K74" i="203" s="1"/>
  <c r="J74" i="190"/>
  <c r="K74" i="190" s="1"/>
  <c r="J74" i="243"/>
  <c r="K74" i="243" s="1"/>
  <c r="J74" i="229"/>
  <c r="K74" i="229" s="1"/>
  <c r="J74" i="231"/>
  <c r="K74" i="231" s="1"/>
  <c r="J74" i="232"/>
  <c r="K74" i="232" s="1"/>
  <c r="J74" i="239"/>
  <c r="K74" i="239" s="1"/>
  <c r="J74" i="204"/>
  <c r="K74" i="204" s="1"/>
  <c r="J74" i="205"/>
  <c r="K74" i="205" s="1"/>
  <c r="J74" i="206"/>
  <c r="K74" i="206" s="1"/>
  <c r="J74" i="209"/>
  <c r="K74" i="209" s="1"/>
  <c r="J74" i="230"/>
  <c r="K74" i="230" s="1"/>
  <c r="J74" i="208"/>
  <c r="K74" i="208" s="1"/>
  <c r="J74" i="201"/>
  <c r="K74" i="201" s="1"/>
  <c r="J74" i="193"/>
  <c r="K74" i="193" s="1"/>
  <c r="J74" i="224"/>
  <c r="K74" i="224" s="1"/>
  <c r="J74" i="244"/>
  <c r="K74" i="244" s="1"/>
  <c r="J74" i="199"/>
  <c r="K74" i="199" s="1"/>
  <c r="J74" i="207"/>
  <c r="K74" i="207" s="1"/>
  <c r="J74" i="195"/>
  <c r="K74" i="195" s="1"/>
  <c r="J74" i="246"/>
  <c r="K74" i="246" s="1"/>
  <c r="J74" i="220"/>
  <c r="K74" i="220" s="1"/>
  <c r="J74" i="202"/>
  <c r="K74" i="202" s="1"/>
  <c r="J74" i="194"/>
  <c r="K74" i="194" s="1"/>
  <c r="J74" i="200"/>
  <c r="K74" i="200" s="1"/>
  <c r="J74" i="225"/>
  <c r="K74" i="225" s="1"/>
  <c r="J74" i="189"/>
  <c r="K74" i="189" s="1"/>
  <c r="J74" i="113"/>
  <c r="K74" i="113" s="1"/>
  <c r="J74" i="192"/>
  <c r="K74" i="192" s="1"/>
  <c r="J74" i="197"/>
  <c r="K74" i="197" s="1"/>
  <c r="L52" i="180"/>
  <c r="M52" i="180" s="1"/>
  <c r="L52" i="213"/>
  <c r="M52" i="213" s="1"/>
  <c r="L52" i="214"/>
  <c r="M52" i="214" s="1"/>
  <c r="L52" i="215"/>
  <c r="M52" i="215" s="1"/>
  <c r="L52" i="216"/>
  <c r="M52" i="216" s="1"/>
  <c r="L52" i="217"/>
  <c r="M52" i="217" s="1"/>
  <c r="L52" i="219"/>
  <c r="M52" i="219" s="1"/>
  <c r="J52" i="212"/>
  <c r="K52" i="212" s="1"/>
  <c r="J52" i="248"/>
  <c r="K52" i="248" s="1"/>
  <c r="J52" i="247"/>
  <c r="K52" i="247" s="1"/>
  <c r="J52" i="211"/>
  <c r="K52" i="211" s="1"/>
  <c r="J52" i="243"/>
  <c r="K52" i="243" s="1"/>
  <c r="J52" i="209"/>
  <c r="K52" i="209" s="1"/>
  <c r="J52" i="190"/>
  <c r="K52" i="190" s="1"/>
  <c r="J52" i="242"/>
  <c r="K52" i="242" s="1"/>
  <c r="J52" i="196"/>
  <c r="K52" i="196" s="1"/>
  <c r="J52" i="203"/>
  <c r="K52" i="203" s="1"/>
  <c r="J52" i="239"/>
  <c r="K52" i="239" s="1"/>
  <c r="J52" i="204"/>
  <c r="K52" i="204" s="1"/>
  <c r="J52" i="231"/>
  <c r="K52" i="231" s="1"/>
  <c r="J52" i="232"/>
  <c r="K52" i="232" s="1"/>
  <c r="J52" i="191"/>
  <c r="K52" i="191" s="1"/>
  <c r="J52" i="200"/>
  <c r="K52" i="200" s="1"/>
  <c r="J52" i="205"/>
  <c r="K52" i="205" s="1"/>
  <c r="J52" i="206"/>
  <c r="K52" i="206" s="1"/>
  <c r="J52" i="229"/>
  <c r="K52" i="229" s="1"/>
  <c r="J52" i="230"/>
  <c r="K52" i="230" s="1"/>
  <c r="J52" i="207"/>
  <c r="K52" i="207" s="1"/>
  <c r="J52" i="195"/>
  <c r="K52" i="195" s="1"/>
  <c r="J52" i="208"/>
  <c r="K52" i="208" s="1"/>
  <c r="J52" i="201"/>
  <c r="K52" i="201" s="1"/>
  <c r="J52" i="224"/>
  <c r="K52" i="224" s="1"/>
  <c r="J52" i="244"/>
  <c r="K52" i="244" s="1"/>
  <c r="J52" i="199"/>
  <c r="K52" i="199" s="1"/>
  <c r="J52" i="193"/>
  <c r="K52" i="193" s="1"/>
  <c r="J52" i="246"/>
  <c r="K52" i="246" s="1"/>
  <c r="J52" i="220"/>
  <c r="K52" i="220" s="1"/>
  <c r="J52" i="225"/>
  <c r="K52" i="225" s="1"/>
  <c r="J52" i="113"/>
  <c r="K52" i="113" s="1"/>
  <c r="J52" i="202"/>
  <c r="K52" i="202" s="1"/>
  <c r="J52" i="194"/>
  <c r="K52" i="194" s="1"/>
  <c r="J52" i="192"/>
  <c r="K52" i="192" s="1"/>
  <c r="J52" i="189"/>
  <c r="K52" i="189" s="1"/>
  <c r="J52" i="197"/>
  <c r="K52" i="197" s="1"/>
  <c r="AP13" i="190"/>
  <c r="AD22" i="1"/>
  <c r="AE22" i="1" s="1"/>
  <c r="AG22" i="1" s="1"/>
  <c r="AT22" i="1"/>
  <c r="AY13" i="190"/>
  <c r="AR7" i="192"/>
  <c r="AT7" i="192"/>
  <c r="AU74" i="205"/>
  <c r="V74" i="72"/>
  <c r="O69" i="180"/>
  <c r="P69" i="180" s="1"/>
  <c r="O69" i="213"/>
  <c r="P69" i="213" s="1"/>
  <c r="O69" i="214"/>
  <c r="P69" i="214" s="1"/>
  <c r="O69" i="215"/>
  <c r="P69" i="215" s="1"/>
  <c r="O69" i="217"/>
  <c r="P69" i="217" s="1"/>
  <c r="O69" i="216"/>
  <c r="P69" i="216" s="1"/>
  <c r="O69" i="219"/>
  <c r="P69" i="219" s="1"/>
  <c r="M69" i="211"/>
  <c r="N69" i="211" s="1"/>
  <c r="M69" i="212"/>
  <c r="N69" i="212" s="1"/>
  <c r="M69" i="248"/>
  <c r="N69" i="248" s="1"/>
  <c r="M69" i="247"/>
  <c r="N69" i="247" s="1"/>
  <c r="M69" i="243"/>
  <c r="N69" i="243" s="1"/>
  <c r="M69" i="191"/>
  <c r="N69" i="191" s="1"/>
  <c r="M69" i="242"/>
  <c r="N69" i="242" s="1"/>
  <c r="M69" i="196"/>
  <c r="N69" i="196" s="1"/>
  <c r="M69" i="203"/>
  <c r="N69" i="203" s="1"/>
  <c r="M69" i="230"/>
  <c r="N69" i="230" s="1"/>
  <c r="M69" i="190"/>
  <c r="N69" i="190" s="1"/>
  <c r="M69" i="209"/>
  <c r="N69" i="209" s="1"/>
  <c r="M69" i="239"/>
  <c r="N69" i="239" s="1"/>
  <c r="M69" i="232"/>
  <c r="N69" i="232" s="1"/>
  <c r="M69" i="207"/>
  <c r="N69" i="207" s="1"/>
  <c r="M69" i="231"/>
  <c r="N69" i="231" s="1"/>
  <c r="M69" i="229"/>
  <c r="N69" i="229" s="1"/>
  <c r="M69" i="200"/>
  <c r="N69" i="200" s="1"/>
  <c r="M69" i="204"/>
  <c r="N69" i="204" s="1"/>
  <c r="M69" i="246"/>
  <c r="N69" i="246" s="1"/>
  <c r="M69" i="220"/>
  <c r="N69" i="220" s="1"/>
  <c r="M69" i="208"/>
  <c r="N69" i="208" s="1"/>
  <c r="M69" i="201"/>
  <c r="N69" i="201" s="1"/>
  <c r="M69" i="224"/>
  <c r="N69" i="224" s="1"/>
  <c r="M69" i="244"/>
  <c r="N69" i="244" s="1"/>
  <c r="M69" i="199"/>
  <c r="N69" i="199" s="1"/>
  <c r="M69" i="205"/>
  <c r="N69" i="205" s="1"/>
  <c r="M69" i="225"/>
  <c r="N69" i="225" s="1"/>
  <c r="M69" i="113"/>
  <c r="N69" i="113" s="1"/>
  <c r="M69" i="202"/>
  <c r="N69" i="202" s="1"/>
  <c r="M69" i="194"/>
  <c r="N69" i="194" s="1"/>
  <c r="M69" i="206"/>
  <c r="N69" i="206" s="1"/>
  <c r="M69" i="195"/>
  <c r="N69" i="195" s="1"/>
  <c r="M69" i="193"/>
  <c r="N69" i="193" s="1"/>
  <c r="M69" i="192"/>
  <c r="N69" i="192" s="1"/>
  <c r="M69" i="197"/>
  <c r="N69" i="197" s="1"/>
  <c r="M69" i="189"/>
  <c r="N69" i="189" s="1"/>
  <c r="C69" i="238"/>
  <c r="AK69" i="236"/>
  <c r="AL69" i="236"/>
  <c r="AR9" i="204"/>
  <c r="AS9" i="204" s="1"/>
  <c r="AT9" i="204"/>
  <c r="L41" i="180"/>
  <c r="M41" i="180" s="1"/>
  <c r="L41" i="213"/>
  <c r="M41" i="213" s="1"/>
  <c r="L41" i="214"/>
  <c r="M41" i="214" s="1"/>
  <c r="L41" i="215"/>
  <c r="M41" i="215" s="1"/>
  <c r="L41" i="216"/>
  <c r="M41" i="216" s="1"/>
  <c r="L41" i="217"/>
  <c r="M41" i="217" s="1"/>
  <c r="L41" i="219"/>
  <c r="M41" i="219" s="1"/>
  <c r="J41" i="211"/>
  <c r="K41" i="211" s="1"/>
  <c r="J41" i="212"/>
  <c r="K41" i="212" s="1"/>
  <c r="J41" i="248"/>
  <c r="K41" i="248" s="1"/>
  <c r="J41" i="247"/>
  <c r="K41" i="247" s="1"/>
  <c r="J41" i="190"/>
  <c r="K41" i="190" s="1"/>
  <c r="J41" i="209"/>
  <c r="K41" i="209" s="1"/>
  <c r="J41" i="191"/>
  <c r="K41" i="191" s="1"/>
  <c r="J41" i="242"/>
  <c r="K41" i="242" s="1"/>
  <c r="J41" i="196"/>
  <c r="K41" i="196" s="1"/>
  <c r="J41" i="203"/>
  <c r="K41" i="203" s="1"/>
  <c r="J41" i="243"/>
  <c r="K41" i="243" s="1"/>
  <c r="J41" i="204"/>
  <c r="K41" i="204" s="1"/>
  <c r="J41" i="229"/>
  <c r="K41" i="229" s="1"/>
  <c r="J41" i="231"/>
  <c r="K41" i="231" s="1"/>
  <c r="J41" i="232"/>
  <c r="K41" i="232" s="1"/>
  <c r="J41" i="200"/>
  <c r="K41" i="200" s="1"/>
  <c r="J41" i="205"/>
  <c r="K41" i="205" s="1"/>
  <c r="J41" i="206"/>
  <c r="K41" i="206" s="1"/>
  <c r="J41" i="230"/>
  <c r="K41" i="230" s="1"/>
  <c r="J41" i="207"/>
  <c r="K41" i="207" s="1"/>
  <c r="J41" i="239"/>
  <c r="K41" i="239" s="1"/>
  <c r="J41" i="208"/>
  <c r="K41" i="208" s="1"/>
  <c r="J41" i="201"/>
  <c r="K41" i="201" s="1"/>
  <c r="J41" i="224"/>
  <c r="K41" i="224" s="1"/>
  <c r="J41" i="244"/>
  <c r="K41" i="244" s="1"/>
  <c r="J41" i="199"/>
  <c r="K41" i="199" s="1"/>
  <c r="J41" i="246"/>
  <c r="K41" i="246" s="1"/>
  <c r="J41" i="225"/>
  <c r="K41" i="225" s="1"/>
  <c r="J41" i="220"/>
  <c r="K41" i="220" s="1"/>
  <c r="J41" i="202"/>
  <c r="K41" i="202" s="1"/>
  <c r="J41" i="194"/>
  <c r="K41" i="194" s="1"/>
  <c r="J41" i="195"/>
  <c r="K41" i="195" s="1"/>
  <c r="J41" i="193"/>
  <c r="K41" i="193" s="1"/>
  <c r="J41" i="113"/>
  <c r="K41" i="113" s="1"/>
  <c r="J41" i="189"/>
  <c r="K41" i="189" s="1"/>
  <c r="J41" i="192"/>
  <c r="K41" i="192" s="1"/>
  <c r="J41" i="197"/>
  <c r="K41" i="197" s="1"/>
  <c r="AD32" i="1"/>
  <c r="AE32" i="1" s="1"/>
  <c r="AT32" i="1"/>
  <c r="AP9" i="200"/>
  <c r="AT12" i="193"/>
  <c r="AR12" i="193"/>
  <c r="AD63" i="72"/>
  <c r="AU63" i="230"/>
  <c r="O20" i="72"/>
  <c r="AU20" i="196"/>
  <c r="AY8" i="242"/>
  <c r="L16" i="180"/>
  <c r="M16" i="180" s="1"/>
  <c r="L16" i="213"/>
  <c r="M16" i="213" s="1"/>
  <c r="L16" i="214"/>
  <c r="M16" i="214"/>
  <c r="L16" i="215"/>
  <c r="M16" i="215" s="1"/>
  <c r="L16" i="217"/>
  <c r="M16" i="217" s="1"/>
  <c r="L16" i="216"/>
  <c r="M16" i="216" s="1"/>
  <c r="L16" i="219"/>
  <c r="M16" i="219"/>
  <c r="J16" i="212"/>
  <c r="K16" i="212" s="1"/>
  <c r="J16" i="248"/>
  <c r="K16" i="248" s="1"/>
  <c r="J16" i="247"/>
  <c r="K16" i="247" s="1"/>
  <c r="J16" i="211"/>
  <c r="K16" i="211"/>
  <c r="J16" i="243"/>
  <c r="K16" i="243" s="1"/>
  <c r="J16" i="209"/>
  <c r="K16" i="209" s="1"/>
  <c r="J16" i="190"/>
  <c r="K16" i="190" s="1"/>
  <c r="J16" i="242"/>
  <c r="K16" i="242"/>
  <c r="J16" i="196"/>
  <c r="K16" i="196" s="1"/>
  <c r="J16" i="203"/>
  <c r="K16" i="203" s="1"/>
  <c r="J16" i="239"/>
  <c r="K16" i="239" s="1"/>
  <c r="J16" i="204"/>
  <c r="K16" i="204"/>
  <c r="J16" i="191"/>
  <c r="K16" i="191" s="1"/>
  <c r="J16" i="231"/>
  <c r="K16" i="231" s="1"/>
  <c r="J16" i="232"/>
  <c r="K16" i="232" s="1"/>
  <c r="J16" i="200"/>
  <c r="K16" i="200"/>
  <c r="J16" i="205"/>
  <c r="K16" i="205" s="1"/>
  <c r="J16" i="206"/>
  <c r="K16" i="206" s="1"/>
  <c r="J16" i="229"/>
  <c r="K16" i="229" s="1"/>
  <c r="J16" i="230"/>
  <c r="K16" i="230"/>
  <c r="J16" i="207"/>
  <c r="K16" i="207" s="1"/>
  <c r="J16" i="195"/>
  <c r="K16" i="195" s="1"/>
  <c r="J16" i="208"/>
  <c r="K16" i="208" s="1"/>
  <c r="J16" i="201"/>
  <c r="K16" i="201"/>
  <c r="J16" i="224"/>
  <c r="K16" i="224" s="1"/>
  <c r="J16" i="244"/>
  <c r="K16" i="244" s="1"/>
  <c r="J16" i="199"/>
  <c r="K16" i="199" s="1"/>
  <c r="J16" i="193"/>
  <c r="K16" i="193"/>
  <c r="J16" i="246"/>
  <c r="K16" i="246" s="1"/>
  <c r="J16" i="220"/>
  <c r="K16" i="220" s="1"/>
  <c r="J16" i="113"/>
  <c r="K16" i="113" s="1"/>
  <c r="J16" i="189"/>
  <c r="K16" i="189"/>
  <c r="J16" i="202"/>
  <c r="K16" i="202" s="1"/>
  <c r="J16" i="194"/>
  <c r="K16" i="194" s="1"/>
  <c r="J16" i="225"/>
  <c r="K16" i="225" s="1"/>
  <c r="J16" i="192"/>
  <c r="K16" i="192"/>
  <c r="J16" i="197"/>
  <c r="K16" i="197" s="1"/>
  <c r="AY8" i="208"/>
  <c r="F21" i="72"/>
  <c r="AU21" i="113"/>
  <c r="AG74" i="236"/>
  <c r="AK74" i="236"/>
  <c r="AL74" i="236" s="1"/>
  <c r="AI74" i="236"/>
  <c r="AJ74" i="236" s="1"/>
  <c r="R52" i="180"/>
  <c r="S52" i="180" s="1"/>
  <c r="R52" i="214"/>
  <c r="S52" i="214" s="1"/>
  <c r="R52" i="213"/>
  <c r="S52" i="213" s="1"/>
  <c r="R52" i="216"/>
  <c r="S52" i="216" s="1"/>
  <c r="R52" i="215"/>
  <c r="S52" i="215" s="1"/>
  <c r="R52" i="217"/>
  <c r="S52" i="217" s="1"/>
  <c r="R52" i="219"/>
  <c r="S52" i="219" s="1"/>
  <c r="P52" i="248"/>
  <c r="Q52" i="248" s="1"/>
  <c r="P52" i="247"/>
  <c r="Q52" i="247" s="1"/>
  <c r="P52" i="211"/>
  <c r="Q52" i="211" s="1"/>
  <c r="P52" i="212"/>
  <c r="Q52" i="212" s="1"/>
  <c r="P52" i="243"/>
  <c r="Q52" i="243" s="1"/>
  <c r="P52" i="209"/>
  <c r="Q52" i="209" s="1"/>
  <c r="P52" i="190"/>
  <c r="Q52" i="190" s="1"/>
  <c r="P52" i="242"/>
  <c r="Q52" i="242" s="1"/>
  <c r="P52" i="196"/>
  <c r="Q52" i="196" s="1"/>
  <c r="P52" i="203"/>
  <c r="Q52" i="203" s="1"/>
  <c r="P52" i="191"/>
  <c r="Q52" i="191" s="1"/>
  <c r="P52" i="239"/>
  <c r="Q52" i="239" s="1"/>
  <c r="P52" i="204"/>
  <c r="Q52" i="204" s="1"/>
  <c r="P52" i="231"/>
  <c r="Q52" i="231" s="1"/>
  <c r="P52" i="232"/>
  <c r="Q52" i="232" s="1"/>
  <c r="P52" i="229"/>
  <c r="Q52" i="229" s="1"/>
  <c r="P52" i="230"/>
  <c r="Q52" i="230" s="1"/>
  <c r="P52" i="200"/>
  <c r="Q52" i="200" s="1"/>
  <c r="P52" i="205"/>
  <c r="Q52" i="205" s="1"/>
  <c r="P52" i="206"/>
  <c r="Q52" i="206" s="1"/>
  <c r="P52" i="207"/>
  <c r="Q52" i="207" s="1"/>
  <c r="P52" i="195"/>
  <c r="Q52" i="195" s="1"/>
  <c r="P52" i="208"/>
  <c r="Q52" i="208" s="1"/>
  <c r="P52" i="201"/>
  <c r="Q52" i="201" s="1"/>
  <c r="P52" i="224"/>
  <c r="Q52" i="224" s="1"/>
  <c r="P52" i="244"/>
  <c r="Q52" i="244" s="1"/>
  <c r="P52" i="199"/>
  <c r="Q52" i="199" s="1"/>
  <c r="P52" i="193"/>
  <c r="Q52" i="193" s="1"/>
  <c r="P52" i="246"/>
  <c r="Q52" i="246" s="1"/>
  <c r="P52" i="220"/>
  <c r="Q52" i="220" s="1"/>
  <c r="P52" i="202"/>
  <c r="Q52" i="202" s="1"/>
  <c r="P52" i="194"/>
  <c r="Q52" i="194" s="1"/>
  <c r="P52" i="225"/>
  <c r="Q52" i="225" s="1"/>
  <c r="P52" i="113"/>
  <c r="Q52" i="113" s="1"/>
  <c r="P52" i="189"/>
  <c r="Q52" i="189" s="1"/>
  <c r="P52" i="197"/>
  <c r="Q52" i="197" s="1"/>
  <c r="P52" i="192"/>
  <c r="Q52" i="192" s="1"/>
  <c r="AD44" i="1"/>
  <c r="AE44" i="1" s="1"/>
  <c r="AT44" i="1"/>
  <c r="AF69" i="1"/>
  <c r="D69" i="238"/>
  <c r="F69" i="238" s="1"/>
  <c r="AH69" i="1"/>
  <c r="AD51" i="1"/>
  <c r="AE51" i="1" s="1"/>
  <c r="AT51" i="1"/>
  <c r="AF74" i="1"/>
  <c r="D74" i="238"/>
  <c r="AH74" i="1"/>
  <c r="R72" i="180"/>
  <c r="S72" i="180" s="1"/>
  <c r="R72" i="214"/>
  <c r="S72" i="214" s="1"/>
  <c r="R72" i="213"/>
  <c r="S72" i="213" s="1"/>
  <c r="R72" i="215"/>
  <c r="S72" i="215" s="1"/>
  <c r="R72" i="216"/>
  <c r="S72" i="216" s="1"/>
  <c r="R72" i="217"/>
  <c r="S72" i="217" s="1"/>
  <c r="R72" i="219"/>
  <c r="S72" i="219" s="1"/>
  <c r="P72" i="248"/>
  <c r="Q72" i="248" s="1"/>
  <c r="P72" i="211"/>
  <c r="Q72" i="211" s="1"/>
  <c r="P72" i="212"/>
  <c r="Q72" i="212" s="1"/>
  <c r="P72" i="247"/>
  <c r="Q72" i="247" s="1"/>
  <c r="P72" i="243"/>
  <c r="Q72" i="243" s="1"/>
  <c r="P72" i="190"/>
  <c r="Q72" i="190" s="1"/>
  <c r="P72" i="242"/>
  <c r="Q72" i="242" s="1"/>
  <c r="P72" i="196"/>
  <c r="Q72" i="196" s="1"/>
  <c r="P72" i="203"/>
  <c r="Q72" i="203" s="1"/>
  <c r="P72" i="239"/>
  <c r="Q72" i="239" s="1"/>
  <c r="P72" i="231"/>
  <c r="Q72" i="231" s="1"/>
  <c r="P72" i="232"/>
  <c r="Q72" i="232" s="1"/>
  <c r="P72" i="229"/>
  <c r="Q72" i="229" s="1"/>
  <c r="P72" i="230"/>
  <c r="Q72" i="230" s="1"/>
  <c r="P72" i="204"/>
  <c r="Q72" i="204" s="1"/>
  <c r="P72" i="200"/>
  <c r="Q72" i="200" s="1"/>
  <c r="P72" i="205"/>
  <c r="Q72" i="205" s="1"/>
  <c r="P72" i="206"/>
  <c r="Q72" i="206" s="1"/>
  <c r="P72" i="209"/>
  <c r="Q72" i="209" s="1"/>
  <c r="P72" i="207"/>
  <c r="Q72" i="207" s="1"/>
  <c r="P72" i="195"/>
  <c r="Q72" i="195" s="1"/>
  <c r="P72" i="208"/>
  <c r="Q72" i="208" s="1"/>
  <c r="P72" i="201"/>
  <c r="Q72" i="201" s="1"/>
  <c r="P72" i="194"/>
  <c r="Q72" i="194" s="1"/>
  <c r="P72" i="224"/>
  <c r="Q72" i="224" s="1"/>
  <c r="P72" i="244"/>
  <c r="Q72" i="244" s="1"/>
  <c r="P72" i="199"/>
  <c r="Q72" i="199" s="1"/>
  <c r="P72" i="193"/>
  <c r="Q72" i="193" s="1"/>
  <c r="P72" i="246"/>
  <c r="Q72" i="246" s="1"/>
  <c r="P72" i="220"/>
  <c r="Q72" i="220" s="1"/>
  <c r="P72" i="202"/>
  <c r="Q72" i="202" s="1"/>
  <c r="P72" i="191"/>
  <c r="Q72" i="191" s="1"/>
  <c r="P72" i="225"/>
  <c r="Q72" i="225" s="1"/>
  <c r="P72" i="113"/>
  <c r="Q72" i="113" s="1"/>
  <c r="P72" i="189"/>
  <c r="Q72" i="189" s="1"/>
  <c r="P72" i="197"/>
  <c r="Q72" i="197" s="1"/>
  <c r="P72" i="192"/>
  <c r="Q72" i="192" s="1"/>
  <c r="AD61" i="1"/>
  <c r="AE61" i="1" s="1"/>
  <c r="AT61" i="1"/>
  <c r="AG72" i="236"/>
  <c r="AI72" i="236"/>
  <c r="AJ72" i="236" s="1"/>
  <c r="L75" i="180"/>
  <c r="M75" i="180" s="1"/>
  <c r="L75" i="214"/>
  <c r="M75" i="214"/>
  <c r="L75" i="213"/>
  <c r="M75" i="213" s="1"/>
  <c r="L75" i="216"/>
  <c r="M75" i="216" s="1"/>
  <c r="L75" i="215"/>
  <c r="M75" i="215" s="1"/>
  <c r="L75" i="217"/>
  <c r="M75" i="217"/>
  <c r="L75" i="219"/>
  <c r="M75" i="219" s="1"/>
  <c r="J75" i="211"/>
  <c r="K75" i="211" s="1"/>
  <c r="J75" i="212"/>
  <c r="K75" i="212" s="1"/>
  <c r="J75" i="248"/>
  <c r="K75" i="248"/>
  <c r="J75" i="247"/>
  <c r="K75" i="247" s="1"/>
  <c r="J75" i="242"/>
  <c r="K75" i="242" s="1"/>
  <c r="J75" i="196"/>
  <c r="K75" i="196" s="1"/>
  <c r="J75" i="203"/>
  <c r="K75" i="203"/>
  <c r="J75" i="243"/>
  <c r="K75" i="243" s="1"/>
  <c r="J75" i="191"/>
  <c r="K75" i="191" s="1"/>
  <c r="J75" i="190"/>
  <c r="K75" i="190" s="1"/>
  <c r="J75" i="231"/>
  <c r="K75" i="231"/>
  <c r="J75" i="232"/>
  <c r="K75" i="232" s="1"/>
  <c r="J75" i="239"/>
  <c r="K75" i="239" s="1"/>
  <c r="J75" i="229"/>
  <c r="K75" i="229" s="1"/>
  <c r="J75" i="209"/>
  <c r="K75" i="209"/>
  <c r="J75" i="204"/>
  <c r="K75" i="204" s="1"/>
  <c r="J75" i="205"/>
  <c r="K75" i="205" s="1"/>
  <c r="J75" i="206"/>
  <c r="K75" i="206" s="1"/>
  <c r="J75" i="230"/>
  <c r="K75" i="230"/>
  <c r="J75" i="200"/>
  <c r="K75" i="200" s="1"/>
  <c r="J75" i="208"/>
  <c r="K75" i="208" s="1"/>
  <c r="J75" i="201"/>
  <c r="K75" i="201" s="1"/>
  <c r="J75" i="224"/>
  <c r="K75" i="224"/>
  <c r="J75" i="244"/>
  <c r="K75" i="244" s="1"/>
  <c r="J75" i="199"/>
  <c r="K75" i="199" s="1"/>
  <c r="J75" i="207"/>
  <c r="K75" i="207" s="1"/>
  <c r="J75" i="246"/>
  <c r="K75" i="246"/>
  <c r="J75" i="220"/>
  <c r="K75" i="220" s="1"/>
  <c r="J75" i="225"/>
  <c r="K75" i="225" s="1"/>
  <c r="J75" i="113"/>
  <c r="K75" i="113" s="1"/>
  <c r="J75" i="195"/>
  <c r="K75" i="195"/>
  <c r="J75" i="193"/>
  <c r="K75" i="193" s="1"/>
  <c r="J75" i="202"/>
  <c r="K75" i="202" s="1"/>
  <c r="J75" i="194"/>
  <c r="K75" i="194" s="1"/>
  <c r="J75" i="189"/>
  <c r="K75" i="189"/>
  <c r="J75" i="192"/>
  <c r="K75" i="192" s="1"/>
  <c r="J75" i="197"/>
  <c r="K75" i="197" s="1"/>
  <c r="AI41" i="236"/>
  <c r="AJ41" i="236" s="1"/>
  <c r="AG41" i="236"/>
  <c r="AK41" i="236"/>
  <c r="AL41" i="236" s="1"/>
  <c r="O41" i="180"/>
  <c r="P41" i="180"/>
  <c r="O41" i="213"/>
  <c r="P41" i="213" s="1"/>
  <c r="O41" i="214"/>
  <c r="P41" i="214" s="1"/>
  <c r="O41" i="215"/>
  <c r="P41" i="215" s="1"/>
  <c r="O41" i="217"/>
  <c r="P41" i="217"/>
  <c r="O41" i="216"/>
  <c r="P41" i="216" s="1"/>
  <c r="O41" i="219"/>
  <c r="P41" i="219" s="1"/>
  <c r="M41" i="212"/>
  <c r="N41" i="212" s="1"/>
  <c r="M41" i="211"/>
  <c r="N41" i="211"/>
  <c r="M41" i="248"/>
  <c r="N41" i="248" s="1"/>
  <c r="M41" i="247"/>
  <c r="N41" i="247" s="1"/>
  <c r="M41" i="243"/>
  <c r="N41" i="243" s="1"/>
  <c r="M41" i="191"/>
  <c r="N41" i="191"/>
  <c r="M41" i="242"/>
  <c r="N41" i="242" s="1"/>
  <c r="M41" i="196"/>
  <c r="N41" i="196" s="1"/>
  <c r="M41" i="203"/>
  <c r="N41" i="203" s="1"/>
  <c r="M41" i="209"/>
  <c r="N41" i="209"/>
  <c r="M41" i="230"/>
  <c r="N41" i="230" s="1"/>
  <c r="M41" i="239"/>
  <c r="N41" i="239" s="1"/>
  <c r="M41" i="190"/>
  <c r="N41" i="190" s="1"/>
  <c r="M41" i="232"/>
  <c r="N41" i="232"/>
  <c r="M41" i="207"/>
  <c r="N41" i="207" s="1"/>
  <c r="M41" i="231"/>
  <c r="N41" i="231" s="1"/>
  <c r="M41" i="229"/>
  <c r="N41" i="229" s="1"/>
  <c r="M41" i="204"/>
  <c r="N41" i="204"/>
  <c r="M41" i="200"/>
  <c r="N41" i="200" s="1"/>
  <c r="M41" i="246"/>
  <c r="N41" i="246" s="1"/>
  <c r="M41" i="225"/>
  <c r="N41" i="225" s="1"/>
  <c r="M41" i="220"/>
  <c r="N41" i="220"/>
  <c r="M41" i="208"/>
  <c r="N41" i="208" s="1"/>
  <c r="M41" i="201"/>
  <c r="N41" i="201" s="1"/>
  <c r="M41" i="224"/>
  <c r="N41" i="224" s="1"/>
  <c r="M41" i="244"/>
  <c r="N41" i="244"/>
  <c r="M41" i="199"/>
  <c r="N41" i="199" s="1"/>
  <c r="M41" i="205"/>
  <c r="N41" i="205" s="1"/>
  <c r="M41" i="113"/>
  <c r="N41" i="113" s="1"/>
  <c r="M41" i="189"/>
  <c r="N41" i="189"/>
  <c r="M41" i="202"/>
  <c r="N41" i="202" s="1"/>
  <c r="M41" i="194"/>
  <c r="N41" i="194" s="1"/>
  <c r="M41" i="206"/>
  <c r="N41" i="206" s="1"/>
  <c r="M41" i="195"/>
  <c r="N41" i="195"/>
  <c r="M41" i="193"/>
  <c r="N41" i="193" s="1"/>
  <c r="M41" i="192"/>
  <c r="N41" i="192" s="1"/>
  <c r="M41" i="197"/>
  <c r="N41" i="197" s="1"/>
  <c r="AU65" i="229"/>
  <c r="AC65" i="72"/>
  <c r="AR12" i="225"/>
  <c r="AT12" i="225"/>
  <c r="AC75" i="72"/>
  <c r="AU75" i="229"/>
  <c r="AD30" i="1"/>
  <c r="AE30" i="1"/>
  <c r="AT30" i="1"/>
  <c r="AY8" i="195"/>
  <c r="BA8" i="72" s="1"/>
  <c r="AR8" i="199"/>
  <c r="AT8" i="199"/>
  <c r="AE74" i="72"/>
  <c r="AU74" i="231"/>
  <c r="AR45" i="229"/>
  <c r="AT45" i="229"/>
  <c r="AY8" i="205"/>
  <c r="BZ10" i="72"/>
  <c r="AU13" i="201"/>
  <c r="R13" i="72"/>
  <c r="AD56" i="1"/>
  <c r="AE56" i="1"/>
  <c r="AT56" i="1"/>
  <c r="G51" i="236"/>
  <c r="H51" i="236" s="1"/>
  <c r="P51" i="236"/>
  <c r="R51" i="236" s="1"/>
  <c r="J51" i="238" s="1"/>
  <c r="Z51" i="236"/>
  <c r="AB51" i="236"/>
  <c r="L51" i="238" s="1"/>
  <c r="K51" i="236"/>
  <c r="M51" i="236" s="1"/>
  <c r="I51" i="238" s="1"/>
  <c r="U51" i="236"/>
  <c r="W51" i="236"/>
  <c r="K51" i="238" s="1"/>
  <c r="AE51" i="236"/>
  <c r="AP7" i="113"/>
  <c r="AR11" i="209"/>
  <c r="AT11" i="209"/>
  <c r="AY8" i="199"/>
  <c r="G25" i="236"/>
  <c r="H25" i="236" s="1"/>
  <c r="K25" i="236"/>
  <c r="M25" i="236" s="1"/>
  <c r="I25" i="238" s="1"/>
  <c r="U25" i="236"/>
  <c r="W25" i="236" s="1"/>
  <c r="K25" i="238" s="1"/>
  <c r="P25" i="236"/>
  <c r="R25" i="236" s="1"/>
  <c r="J25" i="238" s="1"/>
  <c r="Z25" i="236"/>
  <c r="AE25" i="236"/>
  <c r="AR8" i="239"/>
  <c r="AT8" i="239"/>
  <c r="AR9" i="206"/>
  <c r="AT9" i="206"/>
  <c r="AY12" i="201"/>
  <c r="AY7" i="113"/>
  <c r="O74" i="180"/>
  <c r="P74" i="180" s="1"/>
  <c r="O74" i="214"/>
  <c r="P74" i="214"/>
  <c r="O74" i="213"/>
  <c r="P74" i="213" s="1"/>
  <c r="O74" i="215"/>
  <c r="P74" i="215" s="1"/>
  <c r="O74" i="217"/>
  <c r="P74" i="217" s="1"/>
  <c r="O74" i="216"/>
  <c r="P74" i="216"/>
  <c r="O74" i="219"/>
  <c r="P74" i="219" s="1"/>
  <c r="M74" i="212"/>
  <c r="N74" i="212" s="1"/>
  <c r="M74" i="211"/>
  <c r="N74" i="211" s="1"/>
  <c r="M74" i="248"/>
  <c r="N74" i="248"/>
  <c r="M74" i="247"/>
  <c r="N74" i="247" s="1"/>
  <c r="M74" i="243"/>
  <c r="N74" i="243" s="1"/>
  <c r="M74" i="190"/>
  <c r="N74" i="190" s="1"/>
  <c r="M74" i="242"/>
  <c r="N74" i="242"/>
  <c r="M74" i="196"/>
  <c r="N74" i="196" s="1"/>
  <c r="M74" i="203"/>
  <c r="N74" i="203" s="1"/>
  <c r="M74" i="230"/>
  <c r="N74" i="230" s="1"/>
  <c r="M74" i="239"/>
  <c r="N74" i="239"/>
  <c r="M74" i="191"/>
  <c r="N74" i="191" s="1"/>
  <c r="M74" i="209"/>
  <c r="N74" i="209" s="1"/>
  <c r="M74" i="231"/>
  <c r="N74" i="231" s="1"/>
  <c r="M74" i="207"/>
  <c r="N74" i="207"/>
  <c r="M74" i="200"/>
  <c r="N74" i="200" s="1"/>
  <c r="M74" i="204"/>
  <c r="N74" i="204" s="1"/>
  <c r="M74" i="195"/>
  <c r="N74" i="195" s="1"/>
  <c r="M74" i="246"/>
  <c r="N74" i="246"/>
  <c r="M74" i="220"/>
  <c r="N74" i="220" s="1"/>
  <c r="M74" i="208"/>
  <c r="N74" i="208" s="1"/>
  <c r="M74" i="201"/>
  <c r="N74" i="201" s="1"/>
  <c r="M74" i="193"/>
  <c r="N74" i="193"/>
  <c r="M74" i="224"/>
  <c r="N74" i="224" s="1"/>
  <c r="M74" i="244"/>
  <c r="N74" i="244" s="1"/>
  <c r="M74" i="199"/>
  <c r="N74" i="199" s="1"/>
  <c r="M74" i="229"/>
  <c r="N74" i="229"/>
  <c r="M74" i="232"/>
  <c r="N74" i="232" s="1"/>
  <c r="M74" i="202"/>
  <c r="N74" i="202" s="1"/>
  <c r="M74" i="194"/>
  <c r="N74" i="194" s="1"/>
  <c r="M74" i="206"/>
  <c r="N74" i="206"/>
  <c r="M74" i="205"/>
  <c r="N74" i="205" s="1"/>
  <c r="M74" i="225"/>
  <c r="N74" i="225" s="1"/>
  <c r="M74" i="113"/>
  <c r="N74" i="113" s="1"/>
  <c r="M74" i="192"/>
  <c r="N74" i="192"/>
  <c r="M74" i="197"/>
  <c r="N74" i="197" s="1"/>
  <c r="M74" i="189"/>
  <c r="N74" i="189" s="1"/>
  <c r="C74" i="238"/>
  <c r="F74" i="238" s="1"/>
  <c r="H74" i="238" s="1"/>
  <c r="C52" i="238"/>
  <c r="AY12" i="193"/>
  <c r="AY8" i="248"/>
  <c r="AU74" i="225"/>
  <c r="AB74" i="72"/>
  <c r="AY9" i="206"/>
  <c r="AU16" i="1"/>
  <c r="L16" i="67"/>
  <c r="O16" i="67"/>
  <c r="P16" i="67" s="1"/>
  <c r="AY12" i="225"/>
  <c r="AU69" i="1"/>
  <c r="L69" i="67"/>
  <c r="O69" i="67"/>
  <c r="P69" i="67" s="1"/>
  <c r="AY10" i="189"/>
  <c r="AY9" i="196"/>
  <c r="AY11" i="209"/>
  <c r="AU74" i="1"/>
  <c r="L74" i="67"/>
  <c r="O74" i="67" s="1"/>
  <c r="P74" i="67" s="1"/>
  <c r="I69" i="180"/>
  <c r="J69" i="180"/>
  <c r="I69" i="214"/>
  <c r="J69" i="214" s="1"/>
  <c r="I69" i="213"/>
  <c r="J69" i="213"/>
  <c r="I69" i="215"/>
  <c r="J69" i="215" s="1"/>
  <c r="I69" i="217"/>
  <c r="J69" i="217"/>
  <c r="I69" i="216"/>
  <c r="J69" i="216" s="1"/>
  <c r="I69" i="219"/>
  <c r="J69" i="219"/>
  <c r="G69" i="248"/>
  <c r="H69" i="248" s="1"/>
  <c r="G69" i="211"/>
  <c r="H69" i="211"/>
  <c r="G69" i="212"/>
  <c r="H69" i="212" s="1"/>
  <c r="G69" i="247"/>
  <c r="H69" i="247"/>
  <c r="G69" i="243"/>
  <c r="H69" i="243" s="1"/>
  <c r="G69" i="191"/>
  <c r="H69" i="191"/>
  <c r="G69" i="242"/>
  <c r="H69" i="242" s="1"/>
  <c r="G69" i="196"/>
  <c r="H69" i="196"/>
  <c r="G69" i="203"/>
  <c r="H69" i="203" s="1"/>
  <c r="G69" i="190"/>
  <c r="H69" i="190"/>
  <c r="G69" i="230"/>
  <c r="H69" i="230" s="1"/>
  <c r="G69" i="209"/>
  <c r="H69" i="209"/>
  <c r="G69" i="239"/>
  <c r="H69" i="239" s="1"/>
  <c r="G69" i="229"/>
  <c r="H69" i="229"/>
  <c r="G69" i="207"/>
  <c r="H69" i="207" s="1"/>
  <c r="G69" i="232"/>
  <c r="H69" i="232"/>
  <c r="G69" i="200"/>
  <c r="H69" i="200" s="1"/>
  <c r="G69" i="246"/>
  <c r="H69" i="246"/>
  <c r="G69" i="220"/>
  <c r="H69" i="220" s="1"/>
  <c r="G69" i="205"/>
  <c r="H69" i="205"/>
  <c r="G69" i="206"/>
  <c r="H69" i="206" s="1"/>
  <c r="G69" i="208"/>
  <c r="H69" i="208"/>
  <c r="G69" i="201"/>
  <c r="H69" i="201" s="1"/>
  <c r="G69" i="224"/>
  <c r="H69" i="224"/>
  <c r="G69" i="244"/>
  <c r="H69" i="244" s="1"/>
  <c r="G69" i="199"/>
  <c r="H69" i="199"/>
  <c r="G69" i="202"/>
  <c r="H69" i="202" s="1"/>
  <c r="G69" i="194"/>
  <c r="H69" i="194"/>
  <c r="G69" i="195"/>
  <c r="H69" i="195" s="1"/>
  <c r="G69" i="193"/>
  <c r="H69" i="193"/>
  <c r="G69" i="204"/>
  <c r="H69" i="204" s="1"/>
  <c r="G69" i="225"/>
  <c r="H69" i="225"/>
  <c r="G69" i="231"/>
  <c r="H69" i="231" s="1"/>
  <c r="G69" i="192"/>
  <c r="H69" i="192"/>
  <c r="G69" i="197"/>
  <c r="H69" i="197" s="1"/>
  <c r="G69" i="113"/>
  <c r="H69" i="113"/>
  <c r="G69" i="189"/>
  <c r="H69" i="189" s="1"/>
  <c r="AR12" i="201"/>
  <c r="AT12" i="201"/>
  <c r="AR8" i="205"/>
  <c r="AT8" i="205"/>
  <c r="AT11" i="230"/>
  <c r="AR11" i="230"/>
  <c r="G66" i="236"/>
  <c r="H66" i="236" s="1"/>
  <c r="P66" i="236"/>
  <c r="R66" i="236"/>
  <c r="J66" i="238" s="1"/>
  <c r="Z66" i="236"/>
  <c r="AB66" i="236" s="1"/>
  <c r="L66" i="238" s="1"/>
  <c r="K66" i="236"/>
  <c r="M66" i="236"/>
  <c r="I66" i="238" s="1"/>
  <c r="U66" i="236"/>
  <c r="W66" i="236" s="1"/>
  <c r="AE66" i="236"/>
  <c r="AT7" i="224"/>
  <c r="AR7" i="224"/>
  <c r="AT9" i="243"/>
  <c r="AR9" i="243"/>
  <c r="G30" i="236"/>
  <c r="H30" i="236"/>
  <c r="K30" i="236"/>
  <c r="P30" i="236"/>
  <c r="R30" i="236" s="1"/>
  <c r="U30" i="236"/>
  <c r="W30" i="236" s="1"/>
  <c r="K30" i="238" s="1"/>
  <c r="Z30" i="236"/>
  <c r="AB30" i="236"/>
  <c r="L30" i="238" s="1"/>
  <c r="AE30" i="236"/>
  <c r="F10" i="72"/>
  <c r="AU10" i="113"/>
  <c r="AI7" i="72"/>
  <c r="AU7" i="243"/>
  <c r="AJ7" i="72"/>
  <c r="AU7" i="244"/>
  <c r="T7" i="72"/>
  <c r="AU7" i="203"/>
  <c r="K18" i="72"/>
  <c r="AU18" i="192"/>
  <c r="Q54" i="72"/>
  <c r="AU54" i="200"/>
  <c r="AU64" i="209"/>
  <c r="Z64" i="72"/>
  <c r="AU47" i="248"/>
  <c r="AL47" i="72"/>
  <c r="I17" i="72"/>
  <c r="AU17" i="190"/>
  <c r="AU44" i="243"/>
  <c r="AI44" i="72"/>
  <c r="O44" i="72"/>
  <c r="AU44" i="196"/>
  <c r="AB42" i="72"/>
  <c r="AU42" i="225"/>
  <c r="S64" i="72"/>
  <c r="AU64" i="202"/>
  <c r="AC15" i="72"/>
  <c r="AU15" i="229"/>
  <c r="AF26" i="72"/>
  <c r="AU26" i="232"/>
  <c r="AF71" i="72"/>
  <c r="AU71" i="232"/>
  <c r="AU18" i="201"/>
  <c r="R18" i="72"/>
  <c r="AU31" i="196"/>
  <c r="O31" i="72"/>
  <c r="J17" i="72"/>
  <c r="AU17" i="191"/>
  <c r="AU7" i="209"/>
  <c r="Z7" i="72"/>
  <c r="H52" i="72"/>
  <c r="AU52" i="189"/>
  <c r="AU17" i="192"/>
  <c r="K17" i="72"/>
  <c r="AU17" i="203"/>
  <c r="T17" i="72"/>
  <c r="S75" i="72"/>
  <c r="AU75" i="202"/>
  <c r="AK18" i="72"/>
  <c r="AU18" i="246"/>
  <c r="H27" i="72"/>
  <c r="AU27" i="189"/>
  <c r="AU18" i="195"/>
  <c r="N18" i="72"/>
  <c r="F73" i="72"/>
  <c r="AU73" i="113"/>
  <c r="O75" i="72"/>
  <c r="AU75" i="196"/>
  <c r="F31" i="72"/>
  <c r="AU31" i="113"/>
  <c r="AU71" i="231"/>
  <c r="AE71" i="72"/>
  <c r="AH44" i="72"/>
  <c r="AU44" i="242"/>
  <c r="AU15" i="244"/>
  <c r="AJ15" i="72"/>
  <c r="Y60" i="72"/>
  <c r="AU60" i="208"/>
  <c r="Z54" i="72"/>
  <c r="AU54" i="209"/>
  <c r="J12" i="72"/>
  <c r="AU12" i="191"/>
  <c r="AU29" i="204"/>
  <c r="U29" i="72"/>
  <c r="T29" i="72"/>
  <c r="AU29" i="203"/>
  <c r="S45" i="72"/>
  <c r="AU45" i="202"/>
  <c r="AU60" i="201"/>
  <c r="R60" i="72"/>
  <c r="AU42" i="209"/>
  <c r="Z42" i="72"/>
  <c r="AN15" i="72"/>
  <c r="AA44" i="72"/>
  <c r="AU44" i="224"/>
  <c r="AU14" i="239"/>
  <c r="AG14" i="72"/>
  <c r="W47" i="72"/>
  <c r="AU47" i="206"/>
  <c r="AJ31" i="72"/>
  <c r="AU31" i="244"/>
  <c r="AU30" i="113"/>
  <c r="F30" i="72"/>
  <c r="AU18" i="242"/>
  <c r="AH18" i="72"/>
  <c r="F41" i="238"/>
  <c r="AH17" i="72"/>
  <c r="AU17" i="242"/>
  <c r="AE27" i="72"/>
  <c r="AU27" i="231"/>
  <c r="AU71" i="196"/>
  <c r="O71" i="72"/>
  <c r="AU42" i="247"/>
  <c r="AM42" i="72"/>
  <c r="AU30" i="191"/>
  <c r="J30" i="72"/>
  <c r="V36" i="72"/>
  <c r="AU36" i="205"/>
  <c r="AU45" i="220"/>
  <c r="G45" i="72"/>
  <c r="AH75" i="72"/>
  <c r="AU75" i="242"/>
  <c r="AC47" i="72"/>
  <c r="AU47" i="229"/>
  <c r="G7" i="72"/>
  <c r="AU7" i="220"/>
  <c r="Z14" i="72"/>
  <c r="AU14" i="209"/>
  <c r="AU31" i="231"/>
  <c r="AE31" i="72"/>
  <c r="AM29" i="72"/>
  <c r="AU29" i="247"/>
  <c r="G14" i="72"/>
  <c r="AU14" i="220"/>
  <c r="AB17" i="72"/>
  <c r="AU17" i="225"/>
  <c r="AU15" i="199"/>
  <c r="P15" i="72"/>
  <c r="AL30" i="72"/>
  <c r="AU30" i="248"/>
  <c r="AU45" i="201"/>
  <c r="R45" i="72"/>
  <c r="X54" i="72"/>
  <c r="AU54" i="207"/>
  <c r="I64" i="72"/>
  <c r="AU64" i="190"/>
  <c r="AA71" i="72"/>
  <c r="AU71" i="224"/>
  <c r="AU54" i="244"/>
  <c r="AJ54" i="72"/>
  <c r="V7" i="72"/>
  <c r="AU7" i="205"/>
  <c r="AL75" i="72"/>
  <c r="AU75" i="248"/>
  <c r="AU52" i="194"/>
  <c r="M52" i="72"/>
  <c r="AK14" i="72"/>
  <c r="AU14" i="246"/>
  <c r="AU45" i="195"/>
  <c r="N45" i="72"/>
  <c r="X26" i="72"/>
  <c r="AU26" i="207"/>
  <c r="AI12" i="72"/>
  <c r="AU12" i="243"/>
  <c r="AD15" i="72"/>
  <c r="AU15" i="230"/>
  <c r="R7" i="72"/>
  <c r="AU7" i="201"/>
  <c r="AI18" i="72"/>
  <c r="AU18" i="243"/>
  <c r="AU71" i="201"/>
  <c r="I29" i="72"/>
  <c r="AU29" i="190"/>
  <c r="K73" i="72"/>
  <c r="AU73" i="192"/>
  <c r="L47" i="72"/>
  <c r="AU47" i="193"/>
  <c r="AU64" i="242"/>
  <c r="AH64" i="72"/>
  <c r="M27" i="72"/>
  <c r="AU27" i="194"/>
  <c r="Q52" i="72"/>
  <c r="AU52" i="200"/>
  <c r="AI60" i="72"/>
  <c r="AU60" i="243"/>
  <c r="T12" i="72"/>
  <c r="AU12" i="203"/>
  <c r="AU44" i="202"/>
  <c r="S44" i="72"/>
  <c r="AU14" i="207"/>
  <c r="X14" i="72"/>
  <c r="AU60" i="207"/>
  <c r="X60" i="72"/>
  <c r="W29" i="72"/>
  <c r="AU29" i="206"/>
  <c r="AU75" i="203"/>
  <c r="T75" i="72"/>
  <c r="AM30" i="72"/>
  <c r="AU30" i="247"/>
  <c r="M30" i="72"/>
  <c r="Q15" i="72"/>
  <c r="AU15" i="200"/>
  <c r="AU26" i="244"/>
  <c r="AJ26" i="72"/>
  <c r="AH47" i="72"/>
  <c r="AU47" i="242"/>
  <c r="K31" i="72"/>
  <c r="AU31" i="192"/>
  <c r="AU17" i="205"/>
  <c r="V17" i="72"/>
  <c r="AU26" i="190"/>
  <c r="I26" i="72"/>
  <c r="Y52" i="72"/>
  <c r="AU52" i="208"/>
  <c r="AU14" i="243"/>
  <c r="AI14" i="72"/>
  <c r="F12" i="72"/>
  <c r="AU12" i="113"/>
  <c r="AU15" i="190"/>
  <c r="I15" i="72"/>
  <c r="H12" i="72"/>
  <c r="AU12" i="189"/>
  <c r="N7" i="72"/>
  <c r="AU7" i="195"/>
  <c r="V14" i="72"/>
  <c r="AU14" i="205"/>
  <c r="AY30" i="229"/>
  <c r="K26" i="72"/>
  <c r="AU26" i="192"/>
  <c r="AU12" i="206"/>
  <c r="W12" i="72"/>
  <c r="AH60" i="72"/>
  <c r="AU60" i="242"/>
  <c r="AK26" i="72"/>
  <c r="AU26" i="246"/>
  <c r="AK31" i="72"/>
  <c r="AU31" i="246"/>
  <c r="AU12" i="208"/>
  <c r="Y12" i="72"/>
  <c r="W26" i="72"/>
  <c r="AU26" i="206"/>
  <c r="V42" i="72"/>
  <c r="AU42" i="205"/>
  <c r="AU27" i="206"/>
  <c r="W27" i="72"/>
  <c r="W54" i="72"/>
  <c r="AU54" i="206"/>
  <c r="AF42" i="72"/>
  <c r="AU42" i="232"/>
  <c r="W60" i="72"/>
  <c r="AU60" i="206"/>
  <c r="AU47" i="243"/>
  <c r="AI47" i="72"/>
  <c r="AL29" i="72"/>
  <c r="AU29" i="248"/>
  <c r="AU7" i="239"/>
  <c r="AG7" i="72"/>
  <c r="AU30" i="193"/>
  <c r="L30" i="72"/>
  <c r="AU54" i="208"/>
  <c r="Y54" i="72"/>
  <c r="AU29" i="199"/>
  <c r="P29" i="72"/>
  <c r="AI29" i="72"/>
  <c r="AU29" i="243"/>
  <c r="T45" i="72"/>
  <c r="AU45" i="203"/>
  <c r="AT30" i="229"/>
  <c r="AR30" i="229"/>
  <c r="AS30" i="229" s="1"/>
  <c r="AF44" i="1"/>
  <c r="D44" i="238"/>
  <c r="AH44" i="1"/>
  <c r="AG44" i="1"/>
  <c r="AF25" i="1"/>
  <c r="D25" i="238" s="1"/>
  <c r="AH25" i="1"/>
  <c r="AG25" i="1"/>
  <c r="AG56" i="1"/>
  <c r="AF30" i="1"/>
  <c r="D30" i="238" s="1"/>
  <c r="AH30" i="1"/>
  <c r="AG30" i="1"/>
  <c r="AF35" i="1"/>
  <c r="D35" i="238" s="1"/>
  <c r="AH35" i="1"/>
  <c r="AG35" i="1"/>
  <c r="AF51" i="1"/>
  <c r="D51" i="238" s="1"/>
  <c r="AH51" i="1"/>
  <c r="AG51" i="1"/>
  <c r="AF66" i="1"/>
  <c r="D66" i="238" s="1"/>
  <c r="AH66" i="1"/>
  <c r="AG66" i="1"/>
  <c r="AF53" i="1"/>
  <c r="D53" i="238" s="1"/>
  <c r="AH53" i="1"/>
  <c r="AG53" i="1"/>
  <c r="AF33" i="1"/>
  <c r="D33" i="238" s="1"/>
  <c r="AG33" i="1"/>
  <c r="AL69" i="1"/>
  <c r="AM69" i="1" s="1"/>
  <c r="AP69" i="1"/>
  <c r="AI69" i="1"/>
  <c r="BU8" i="72"/>
  <c r="BD9" i="72"/>
  <c r="AU47" i="1"/>
  <c r="L47" i="67"/>
  <c r="O47" i="67" s="1"/>
  <c r="P47" i="67" s="1"/>
  <c r="O47" i="215"/>
  <c r="P47" i="215" s="1"/>
  <c r="M47" i="196"/>
  <c r="N47" i="196" s="1"/>
  <c r="M47" i="229"/>
  <c r="N47" i="229" s="1"/>
  <c r="M47" i="225"/>
  <c r="N47" i="225" s="1"/>
  <c r="M47" i="231"/>
  <c r="N47" i="231" s="1"/>
  <c r="R56" i="180"/>
  <c r="S56" i="180" s="1"/>
  <c r="R56" i="214"/>
  <c r="S56" i="214" s="1"/>
  <c r="R56" i="213"/>
  <c r="S56" i="213" s="1"/>
  <c r="R56" i="216"/>
  <c r="S56" i="216"/>
  <c r="R56" i="215"/>
  <c r="S56" i="215" s="1"/>
  <c r="R56" i="217"/>
  <c r="S56" i="217" s="1"/>
  <c r="R56" i="219"/>
  <c r="S56" i="219" s="1"/>
  <c r="P56" i="211"/>
  <c r="Q56" i="211"/>
  <c r="P56" i="248"/>
  <c r="Q56" i="248" s="1"/>
  <c r="P56" i="212"/>
  <c r="Q56" i="212" s="1"/>
  <c r="P56" i="247"/>
  <c r="Q56" i="247" s="1"/>
  <c r="P56" i="243"/>
  <c r="Q56" i="243"/>
  <c r="P56" i="190"/>
  <c r="Q56" i="190" s="1"/>
  <c r="P56" i="242"/>
  <c r="Q56" i="242" s="1"/>
  <c r="P56" i="196"/>
  <c r="Q56" i="196" s="1"/>
  <c r="P56" i="203"/>
  <c r="Q56" i="203"/>
  <c r="P56" i="239"/>
  <c r="Q56" i="239" s="1"/>
  <c r="P56" i="204"/>
  <c r="Q56" i="204" s="1"/>
  <c r="P56" i="231"/>
  <c r="Q56" i="231" s="1"/>
  <c r="P56" i="232"/>
  <c r="Q56" i="232"/>
  <c r="P56" i="229"/>
  <c r="Q56" i="229" s="1"/>
  <c r="P56" i="230"/>
  <c r="Q56" i="230" s="1"/>
  <c r="P56" i="200"/>
  <c r="Q56" i="200" s="1"/>
  <c r="P56" i="205"/>
  <c r="Q56" i="205"/>
  <c r="P56" i="206"/>
  <c r="Q56" i="206" s="1"/>
  <c r="P56" i="209"/>
  <c r="Q56" i="209" s="1"/>
  <c r="P56" i="207"/>
  <c r="Q56" i="207" s="1"/>
  <c r="P56" i="195"/>
  <c r="Q56" i="195"/>
  <c r="P56" i="208"/>
  <c r="Q56" i="208" s="1"/>
  <c r="P56" i="201"/>
  <c r="Q56" i="201" s="1"/>
  <c r="P56" i="224"/>
  <c r="Q56" i="224" s="1"/>
  <c r="P56" i="244"/>
  <c r="Q56" i="244"/>
  <c r="P56" i="199"/>
  <c r="Q56" i="199" s="1"/>
  <c r="P56" i="193"/>
  <c r="Q56" i="193" s="1"/>
  <c r="P56" i="246"/>
  <c r="Q56" i="246" s="1"/>
  <c r="P56" i="220"/>
  <c r="Q56" i="220"/>
  <c r="P56" i="202"/>
  <c r="Q56" i="202" s="1"/>
  <c r="P56" i="194"/>
  <c r="Q56" i="194" s="1"/>
  <c r="P56" i="191"/>
  <c r="Q56" i="191" s="1"/>
  <c r="P56" i="225"/>
  <c r="Q56" i="225"/>
  <c r="P56" i="113"/>
  <c r="Q56" i="113" s="1"/>
  <c r="P56" i="189"/>
  <c r="Q56" i="189" s="1"/>
  <c r="P56" i="197"/>
  <c r="Q56" i="197" s="1"/>
  <c r="P56" i="192"/>
  <c r="Q56" i="192"/>
  <c r="O45" i="180"/>
  <c r="P45" i="180" s="1"/>
  <c r="O45" i="214"/>
  <c r="P45" i="214"/>
  <c r="O45" i="216"/>
  <c r="P45" i="216" s="1"/>
  <c r="M45" i="212"/>
  <c r="N45" i="212" s="1"/>
  <c r="M45" i="248"/>
  <c r="N45" i="248" s="1"/>
  <c r="M45" i="211"/>
  <c r="N45" i="211"/>
  <c r="M45" i="242"/>
  <c r="N45" i="242" s="1"/>
  <c r="M45" i="203"/>
  <c r="N45" i="203" s="1"/>
  <c r="M45" i="209"/>
  <c r="N45" i="209" s="1"/>
  <c r="M45" i="190"/>
  <c r="N45" i="190"/>
  <c r="M45" i="207"/>
  <c r="N45" i="207" s="1"/>
  <c r="M45" i="229"/>
  <c r="N45" i="229" s="1"/>
  <c r="M45" i="204"/>
  <c r="N45" i="204" s="1"/>
  <c r="M45" i="246"/>
  <c r="N45" i="246"/>
  <c r="M45" i="201"/>
  <c r="N45" i="201" s="1"/>
  <c r="M45" i="225"/>
  <c r="N45" i="225" s="1"/>
  <c r="M45" i="244"/>
  <c r="N45" i="244" s="1"/>
  <c r="M45" i="205"/>
  <c r="N45" i="205"/>
  <c r="M45" i="202"/>
  <c r="N45" i="202" s="1"/>
  <c r="M45" i="206"/>
  <c r="N45" i="206" s="1"/>
  <c r="M45" i="195"/>
  <c r="N45" i="195" s="1"/>
  <c r="M45" i="192"/>
  <c r="N45" i="192"/>
  <c r="AG30" i="236"/>
  <c r="BM11" i="72"/>
  <c r="AU10" i="72"/>
  <c r="BO12" i="72"/>
  <c r="BY8" i="72"/>
  <c r="O74" i="238"/>
  <c r="O25" i="213"/>
  <c r="P25" i="213" s="1"/>
  <c r="O25" i="215"/>
  <c r="P25" i="215" s="1"/>
  <c r="O25" i="217"/>
  <c r="P25" i="217" s="1"/>
  <c r="O25" i="219"/>
  <c r="P25" i="219"/>
  <c r="M25" i="247"/>
  <c r="N25" i="247" s="1"/>
  <c r="M25" i="243"/>
  <c r="N25" i="243" s="1"/>
  <c r="M25" i="191"/>
  <c r="N25" i="191" s="1"/>
  <c r="M25" i="196"/>
  <c r="N25" i="196"/>
  <c r="M25" i="230"/>
  <c r="N25" i="230" s="1"/>
  <c r="M25" i="190"/>
  <c r="N25" i="190" s="1"/>
  <c r="M25" i="232"/>
  <c r="N25" i="232" s="1"/>
  <c r="M25" i="231"/>
  <c r="N25" i="231"/>
  <c r="M25" i="200"/>
  <c r="N25" i="200" s="1"/>
  <c r="M25" i="246"/>
  <c r="N25" i="246" s="1"/>
  <c r="M25" i="225"/>
  <c r="N25" i="225" s="1"/>
  <c r="M25" i="113"/>
  <c r="N25" i="113"/>
  <c r="M25" i="224"/>
  <c r="N25" i="224" s="1"/>
  <c r="M25" i="199"/>
  <c r="N25" i="199" s="1"/>
  <c r="M25" i="205"/>
  <c r="N25" i="205" s="1"/>
  <c r="M25" i="202"/>
  <c r="N25" i="202"/>
  <c r="M25" i="193"/>
  <c r="N25" i="193" s="1"/>
  <c r="M25" i="197"/>
  <c r="N25" i="197" s="1"/>
  <c r="BC8" i="72"/>
  <c r="L51" i="180"/>
  <c r="M51" i="180" s="1"/>
  <c r="L51" i="214"/>
  <c r="M51" i="214"/>
  <c r="L51" i="213"/>
  <c r="M51" i="213" s="1"/>
  <c r="L51" i="215"/>
  <c r="M51" i="215" s="1"/>
  <c r="L51" i="216"/>
  <c r="M51" i="216" s="1"/>
  <c r="L51" i="217"/>
  <c r="M51" i="217" s="1"/>
  <c r="L51" i="219"/>
  <c r="M51" i="219" s="1"/>
  <c r="J51" i="211"/>
  <c r="K51" i="211"/>
  <c r="J51" i="212"/>
  <c r="K51" i="212" s="1"/>
  <c r="J51" i="248"/>
  <c r="K51" i="248"/>
  <c r="J51" i="247"/>
  <c r="K51" i="247" s="1"/>
  <c r="J51" i="209"/>
  <c r="K51" i="209" s="1"/>
  <c r="J51" i="242"/>
  <c r="K51" i="242" s="1"/>
  <c r="J51" i="196"/>
  <c r="K51" i="196" s="1"/>
  <c r="J51" i="203"/>
  <c r="K51" i="203" s="1"/>
  <c r="J51" i="243"/>
  <c r="K51" i="243"/>
  <c r="J51" i="191"/>
  <c r="K51" i="191" s="1"/>
  <c r="J51" i="204"/>
  <c r="K51" i="204"/>
  <c r="J51" i="190"/>
  <c r="K51" i="190" s="1"/>
  <c r="J51" i="231"/>
  <c r="K51" i="231" s="1"/>
  <c r="J51" i="232"/>
  <c r="K51" i="232" s="1"/>
  <c r="J51" i="239"/>
  <c r="K51" i="239" s="1"/>
  <c r="J51" i="229"/>
  <c r="K51" i="229"/>
  <c r="J51" i="205"/>
  <c r="K51" i="205" s="1"/>
  <c r="J51" i="206"/>
  <c r="K51" i="206" s="1"/>
  <c r="J51" i="230"/>
  <c r="K51" i="230" s="1"/>
  <c r="J51" i="200"/>
  <c r="K51" i="200"/>
  <c r="J51" i="207"/>
  <c r="K51" i="207" s="1"/>
  <c r="J51" i="208"/>
  <c r="K51" i="208"/>
  <c r="J51" i="201"/>
  <c r="K51" i="201" s="1"/>
  <c r="J51" i="224"/>
  <c r="K51" i="224"/>
  <c r="J51" i="244"/>
  <c r="K51" i="244" s="1"/>
  <c r="J51" i="199"/>
  <c r="K51" i="199"/>
  <c r="J51" i="246"/>
  <c r="K51" i="246" s="1"/>
  <c r="J51" i="225"/>
  <c r="K51" i="225"/>
  <c r="J51" i="220"/>
  <c r="K51" i="220" s="1"/>
  <c r="J51" i="113"/>
  <c r="K51" i="113"/>
  <c r="J51" i="195"/>
  <c r="K51" i="195" s="1"/>
  <c r="J51" i="193"/>
  <c r="K51" i="193"/>
  <c r="J51" i="202"/>
  <c r="K51" i="202" s="1"/>
  <c r="J51" i="194"/>
  <c r="K51" i="194"/>
  <c r="J51" i="192"/>
  <c r="K51" i="192" s="1"/>
  <c r="J51" i="189"/>
  <c r="K51" i="189"/>
  <c r="J51" i="197"/>
  <c r="K51" i="197" s="1"/>
  <c r="AS8" i="199"/>
  <c r="AU61" i="1"/>
  <c r="L61" i="67"/>
  <c r="O61" i="67" s="1"/>
  <c r="P61" i="67" s="1"/>
  <c r="AU44" i="1"/>
  <c r="L44" i="67"/>
  <c r="O44" i="67"/>
  <c r="P44" i="67" s="1"/>
  <c r="AV13" i="72"/>
  <c r="AR13" i="190"/>
  <c r="AT13" i="190"/>
  <c r="AS9" i="196"/>
  <c r="R75" i="67"/>
  <c r="S75" i="67" s="1"/>
  <c r="D75" i="72" s="1"/>
  <c r="D75" i="100"/>
  <c r="BK7" i="72"/>
  <c r="AS7" i="231"/>
  <c r="BW12" i="72"/>
  <c r="L47" i="215"/>
  <c r="M47" i="215" s="1"/>
  <c r="J47" i="203"/>
  <c r="K47" i="203" s="1"/>
  <c r="J47" i="232"/>
  <c r="K47" i="232" s="1"/>
  <c r="J47" i="205"/>
  <c r="K47" i="205" s="1"/>
  <c r="J47" i="207"/>
  <c r="K47" i="207" s="1"/>
  <c r="J47" i="225"/>
  <c r="K47" i="225" s="1"/>
  <c r="J47" i="220"/>
  <c r="K47" i="220" s="1"/>
  <c r="J47" i="193"/>
  <c r="K47" i="193" s="1"/>
  <c r="J47" i="197"/>
  <c r="K47" i="197" s="1"/>
  <c r="AE35" i="236"/>
  <c r="R72" i="67"/>
  <c r="S72" i="67" s="1"/>
  <c r="D72" i="72" s="1"/>
  <c r="D72" i="100"/>
  <c r="AI56" i="236"/>
  <c r="AJ56" i="236" s="1"/>
  <c r="AG56" i="236"/>
  <c r="I56" i="180"/>
  <c r="J56" i="180" s="1"/>
  <c r="I56" i="215"/>
  <c r="J56" i="215" s="1"/>
  <c r="I56" i="217"/>
  <c r="J56" i="217" s="1"/>
  <c r="I56" i="219"/>
  <c r="J56" i="219" s="1"/>
  <c r="G56" i="212"/>
  <c r="H56" i="212" s="1"/>
  <c r="G56" i="247"/>
  <c r="H56" i="247" s="1"/>
  <c r="G56" i="242"/>
  <c r="H56" i="242" s="1"/>
  <c r="G56" i="229"/>
  <c r="H56" i="229" s="1"/>
  <c r="G56" i="209"/>
  <c r="H56" i="209" s="1"/>
  <c r="G56" i="231"/>
  <c r="H56" i="231" s="1"/>
  <c r="G56" i="204"/>
  <c r="H56" i="204" s="1"/>
  <c r="G56" i="246"/>
  <c r="H56" i="246" s="1"/>
  <c r="G56" i="206"/>
  <c r="H56" i="206" s="1"/>
  <c r="G56" i="195"/>
  <c r="H56" i="195" s="1"/>
  <c r="G56" i="224"/>
  <c r="H56" i="224" s="1"/>
  <c r="G56" i="244"/>
  <c r="H56" i="244" s="1"/>
  <c r="G56" i="202"/>
  <c r="H56" i="202" s="1"/>
  <c r="G56" i="194"/>
  <c r="H56" i="194" s="1"/>
  <c r="G56" i="113"/>
  <c r="H56" i="113" s="1"/>
  <c r="G56" i="189"/>
  <c r="H56" i="189" s="1"/>
  <c r="L32" i="180"/>
  <c r="M32" i="180" s="1"/>
  <c r="L32" i="213"/>
  <c r="M32" i="213" s="1"/>
  <c r="L32" i="214"/>
  <c r="M32" i="214" s="1"/>
  <c r="L32" i="215"/>
  <c r="M32" i="215" s="1"/>
  <c r="L32" i="217"/>
  <c r="M32" i="217" s="1"/>
  <c r="L32" i="216"/>
  <c r="M32" i="216" s="1"/>
  <c r="L32" i="219"/>
  <c r="M32" i="219" s="1"/>
  <c r="J32" i="211"/>
  <c r="K32" i="211" s="1"/>
  <c r="J32" i="212"/>
  <c r="K32" i="212" s="1"/>
  <c r="J32" i="248"/>
  <c r="K32" i="248"/>
  <c r="J32" i="247"/>
  <c r="K32" i="247" s="1"/>
  <c r="J32" i="243"/>
  <c r="K32" i="243" s="1"/>
  <c r="J32" i="209"/>
  <c r="K32" i="209" s="1"/>
  <c r="J32" i="190"/>
  <c r="K32" i="190"/>
  <c r="J32" i="242"/>
  <c r="K32" i="242" s="1"/>
  <c r="J32" i="196"/>
  <c r="K32" i="196"/>
  <c r="J32" i="203"/>
  <c r="K32" i="203" s="1"/>
  <c r="J32" i="239"/>
  <c r="K32" i="239" s="1"/>
  <c r="J32" i="204"/>
  <c r="K32" i="204" s="1"/>
  <c r="J32" i="191"/>
  <c r="K32" i="191" s="1"/>
  <c r="J32" i="231"/>
  <c r="K32" i="231" s="1"/>
  <c r="J32" i="232"/>
  <c r="K32" i="232"/>
  <c r="J32" i="200"/>
  <c r="K32" i="200" s="1"/>
  <c r="J32" i="205"/>
  <c r="K32" i="205" s="1"/>
  <c r="J32" i="206"/>
  <c r="K32" i="206" s="1"/>
  <c r="J32" i="229"/>
  <c r="K32" i="229" s="1"/>
  <c r="J32" i="230"/>
  <c r="K32" i="230" s="1"/>
  <c r="J32" i="207"/>
  <c r="K32" i="207" s="1"/>
  <c r="J32" i="195"/>
  <c r="K32" i="195" s="1"/>
  <c r="J32" i="208"/>
  <c r="K32" i="208" s="1"/>
  <c r="J32" i="201"/>
  <c r="K32" i="201" s="1"/>
  <c r="J32" i="194"/>
  <c r="K32" i="194" s="1"/>
  <c r="J32" i="224"/>
  <c r="K32" i="224" s="1"/>
  <c r="J32" i="244"/>
  <c r="K32" i="244" s="1"/>
  <c r="J32" i="199"/>
  <c r="K32" i="199" s="1"/>
  <c r="J32" i="193"/>
  <c r="K32" i="193" s="1"/>
  <c r="J32" i="246"/>
  <c r="K32" i="246" s="1"/>
  <c r="J32" i="220"/>
  <c r="K32" i="220" s="1"/>
  <c r="J32" i="113"/>
  <c r="K32" i="113" s="1"/>
  <c r="J32" i="189"/>
  <c r="K32" i="189" s="1"/>
  <c r="J32" i="202"/>
  <c r="K32" i="202" s="1"/>
  <c r="J32" i="225"/>
  <c r="K32" i="225" s="1"/>
  <c r="J32" i="192"/>
  <c r="K32" i="192" s="1"/>
  <c r="J32" i="197"/>
  <c r="K32" i="197" s="1"/>
  <c r="O32" i="216"/>
  <c r="P32" i="216" s="1"/>
  <c r="M32" i="203"/>
  <c r="N32" i="203" s="1"/>
  <c r="M32" i="204"/>
  <c r="N32" i="204" s="1"/>
  <c r="M32" i="201"/>
  <c r="N32" i="201" s="1"/>
  <c r="M32" i="206"/>
  <c r="N32" i="206" s="1"/>
  <c r="AZ7" i="72"/>
  <c r="AD7" i="1"/>
  <c r="AE7" i="1" s="1"/>
  <c r="BG8" i="72"/>
  <c r="L45" i="180"/>
  <c r="M45" i="180" s="1"/>
  <c r="L45" i="213"/>
  <c r="M45" i="213"/>
  <c r="L45" i="214"/>
  <c r="M45" i="214" s="1"/>
  <c r="L45" i="216"/>
  <c r="M45" i="216" s="1"/>
  <c r="L45" i="217"/>
  <c r="M45" i="217" s="1"/>
  <c r="L45" i="215"/>
  <c r="M45" i="215"/>
  <c r="L45" i="219"/>
  <c r="M45" i="219" s="1"/>
  <c r="J45" i="211"/>
  <c r="K45" i="211" s="1"/>
  <c r="J45" i="212"/>
  <c r="K45" i="212" s="1"/>
  <c r="J45" i="248"/>
  <c r="K45" i="248"/>
  <c r="J45" i="247"/>
  <c r="K45" i="247" s="1"/>
  <c r="J45" i="190"/>
  <c r="K45" i="190" s="1"/>
  <c r="J45" i="209"/>
  <c r="K45" i="209" s="1"/>
  <c r="J45" i="191"/>
  <c r="K45" i="191"/>
  <c r="J45" i="242"/>
  <c r="K45" i="242" s="1"/>
  <c r="J45" i="196"/>
  <c r="K45" i="196" s="1"/>
  <c r="J45" i="203"/>
  <c r="K45" i="203" s="1"/>
  <c r="J45" i="243"/>
  <c r="K45" i="243"/>
  <c r="J45" i="204"/>
  <c r="K45" i="204" s="1"/>
  <c r="J45" i="229"/>
  <c r="K45" i="229" s="1"/>
  <c r="J45" i="231"/>
  <c r="K45" i="231" s="1"/>
  <c r="J45" i="232"/>
  <c r="K45" i="232"/>
  <c r="J45" i="200"/>
  <c r="K45" i="200" s="1"/>
  <c r="J45" i="205"/>
  <c r="K45" i="205" s="1"/>
  <c r="J45" i="206"/>
  <c r="K45" i="206" s="1"/>
  <c r="J45" i="230"/>
  <c r="K45" i="230"/>
  <c r="J45" i="207"/>
  <c r="K45" i="207" s="1"/>
  <c r="J45" i="208"/>
  <c r="K45" i="208" s="1"/>
  <c r="J45" i="201"/>
  <c r="K45" i="201" s="1"/>
  <c r="J45" i="224"/>
  <c r="K45" i="224"/>
  <c r="J45" i="225"/>
  <c r="K45" i="225" s="1"/>
  <c r="J45" i="244"/>
  <c r="K45" i="244" s="1"/>
  <c r="J45" i="199"/>
  <c r="K45" i="199" s="1"/>
  <c r="J45" i="246"/>
  <c r="K45" i="246"/>
  <c r="J45" i="220"/>
  <c r="K45" i="220" s="1"/>
  <c r="J45" i="239"/>
  <c r="K45" i="239" s="1"/>
  <c r="J45" i="202"/>
  <c r="K45" i="202" s="1"/>
  <c r="J45" i="194"/>
  <c r="K45" i="194"/>
  <c r="J45" i="195"/>
  <c r="K45" i="195" s="1"/>
  <c r="J45" i="193"/>
  <c r="K45" i="193" s="1"/>
  <c r="J45" i="113"/>
  <c r="K45" i="113" s="1"/>
  <c r="J45" i="189"/>
  <c r="K45" i="189"/>
  <c r="J45" i="192"/>
  <c r="K45" i="192" s="1"/>
  <c r="J45" i="197"/>
  <c r="K45" i="197" s="1"/>
  <c r="AU33" i="1"/>
  <c r="L33" i="67"/>
  <c r="O33" i="67" s="1"/>
  <c r="P33" i="67" s="1"/>
  <c r="BF14" i="72"/>
  <c r="K35" i="236"/>
  <c r="M35" i="236" s="1"/>
  <c r="I35" i="238" s="1"/>
  <c r="P35" i="236"/>
  <c r="R35" i="236" s="1"/>
  <c r="J35" i="238" s="1"/>
  <c r="U35" i="236"/>
  <c r="W35" i="236" s="1"/>
  <c r="K35" i="238" s="1"/>
  <c r="G35" i="236"/>
  <c r="H35" i="236" s="1"/>
  <c r="C35" i="238" s="1"/>
  <c r="F35" i="238" s="1"/>
  <c r="Z35" i="236"/>
  <c r="AB35" i="236" s="1"/>
  <c r="L35" i="238" s="1"/>
  <c r="F72" i="238"/>
  <c r="I71" i="180"/>
  <c r="J71" i="180" s="1"/>
  <c r="I71" i="213"/>
  <c r="J71" i="213"/>
  <c r="I71" i="214"/>
  <c r="J71" i="214" s="1"/>
  <c r="I71" i="215"/>
  <c r="J71" i="215" s="1"/>
  <c r="I71" i="217"/>
  <c r="J71" i="217" s="1"/>
  <c r="I71" i="216"/>
  <c r="J71" i="216"/>
  <c r="I71" i="219"/>
  <c r="J71" i="219" s="1"/>
  <c r="G71" i="211"/>
  <c r="H71" i="211" s="1"/>
  <c r="G71" i="248"/>
  <c r="H71" i="248" s="1"/>
  <c r="G71" i="212"/>
  <c r="H71" i="212"/>
  <c r="G71" i="247"/>
  <c r="H71" i="247" s="1"/>
  <c r="G71" i="190"/>
  <c r="H71" i="190" s="1"/>
  <c r="G71" i="191"/>
  <c r="H71" i="191" s="1"/>
  <c r="G71" i="242"/>
  <c r="H71" i="242"/>
  <c r="G71" i="196"/>
  <c r="H71" i="196" s="1"/>
  <c r="G71" i="203"/>
  <c r="H71" i="203" s="1"/>
  <c r="G71" i="243"/>
  <c r="H71" i="243" s="1"/>
  <c r="G71" i="230"/>
  <c r="H71" i="230"/>
  <c r="G71" i="209"/>
  <c r="H71" i="209" s="1"/>
  <c r="G71" i="229"/>
  <c r="H71" i="229" s="1"/>
  <c r="G71" i="232"/>
  <c r="H71" i="232" s="1"/>
  <c r="G71" i="200"/>
  <c r="H71" i="200"/>
  <c r="G71" i="207"/>
  <c r="H71" i="207" s="1"/>
  <c r="G71" i="231"/>
  <c r="H71" i="231" s="1"/>
  <c r="G71" i="239"/>
  <c r="H71" i="239" s="1"/>
  <c r="G71" i="246"/>
  <c r="H71" i="246"/>
  <c r="G71" i="220"/>
  <c r="H71" i="220" s="1"/>
  <c r="G71" i="205"/>
  <c r="H71" i="205" s="1"/>
  <c r="G71" i="206"/>
  <c r="H71" i="206" s="1"/>
  <c r="G71" i="208"/>
  <c r="H71" i="208"/>
  <c r="G71" i="201"/>
  <c r="H71" i="201" s="1"/>
  <c r="G71" i="224"/>
  <c r="H71" i="224" s="1"/>
  <c r="G71" i="244"/>
  <c r="H71" i="244" s="1"/>
  <c r="G71" i="199"/>
  <c r="H71" i="199"/>
  <c r="G71" i="204"/>
  <c r="H71" i="204" s="1"/>
  <c r="G71" i="194"/>
  <c r="H71" i="194" s="1"/>
  <c r="G71" i="225"/>
  <c r="H71" i="225" s="1"/>
  <c r="G71" i="113"/>
  <c r="H71" i="113"/>
  <c r="G71" i="195"/>
  <c r="H71" i="195" s="1"/>
  <c r="G71" i="193"/>
  <c r="H71" i="193" s="1"/>
  <c r="G71" i="202"/>
  <c r="H71" i="202" s="1"/>
  <c r="G71" i="192"/>
  <c r="H71" i="192"/>
  <c r="G71" i="197"/>
  <c r="H71" i="197" s="1"/>
  <c r="G71" i="189"/>
  <c r="H71" i="189" s="1"/>
  <c r="AS8" i="248"/>
  <c r="AL16" i="1"/>
  <c r="AM16" i="1"/>
  <c r="AP16" i="1"/>
  <c r="AI16" i="1"/>
  <c r="AG25" i="236"/>
  <c r="O51" i="180"/>
  <c r="P51" i="180" s="1"/>
  <c r="O51" i="213"/>
  <c r="P51" i="213" s="1"/>
  <c r="O51" i="214"/>
  <c r="P51" i="214" s="1"/>
  <c r="O51" i="215"/>
  <c r="P51" i="215" s="1"/>
  <c r="O51" i="217"/>
  <c r="P51" i="217" s="1"/>
  <c r="O51" i="216"/>
  <c r="P51" i="216" s="1"/>
  <c r="O51" i="219"/>
  <c r="P51" i="219" s="1"/>
  <c r="M51" i="212"/>
  <c r="N51" i="212" s="1"/>
  <c r="M51" i="211"/>
  <c r="N51" i="211" s="1"/>
  <c r="M51" i="248"/>
  <c r="N51" i="248" s="1"/>
  <c r="M51" i="247"/>
  <c r="N51" i="247" s="1"/>
  <c r="M51" i="190"/>
  <c r="N51" i="190" s="1"/>
  <c r="M51" i="191"/>
  <c r="N51" i="191" s="1"/>
  <c r="M51" i="242"/>
  <c r="N51" i="242" s="1"/>
  <c r="M51" i="196"/>
  <c r="N51" i="196" s="1"/>
  <c r="M51" i="203"/>
  <c r="N51" i="203" s="1"/>
  <c r="M51" i="243"/>
  <c r="N51" i="243" s="1"/>
  <c r="M51" i="230"/>
  <c r="N51" i="230" s="1"/>
  <c r="M51" i="209"/>
  <c r="N51" i="209" s="1"/>
  <c r="M51" i="229"/>
  <c r="N51" i="229" s="1"/>
  <c r="M51" i="200"/>
  <c r="N51" i="200" s="1"/>
  <c r="M51" i="207"/>
  <c r="N51" i="207" s="1"/>
  <c r="M51" i="239"/>
  <c r="N51" i="239" s="1"/>
  <c r="M51" i="232"/>
  <c r="N51" i="232" s="1"/>
  <c r="M51" i="204"/>
  <c r="N51" i="204"/>
  <c r="M51" i="246"/>
  <c r="N51" i="246" s="1"/>
  <c r="M51" i="225"/>
  <c r="N51" i="225" s="1"/>
  <c r="M51" i="220"/>
  <c r="N51" i="220" s="1"/>
  <c r="M51" i="231"/>
  <c r="N51" i="231"/>
  <c r="M51" i="208"/>
  <c r="N51" i="208" s="1"/>
  <c r="M51" i="201"/>
  <c r="N51" i="201" s="1"/>
  <c r="M51" i="224"/>
  <c r="N51" i="224" s="1"/>
  <c r="M51" i="244"/>
  <c r="N51" i="244"/>
  <c r="M51" i="199"/>
  <c r="N51" i="199" s="1"/>
  <c r="M51" i="202"/>
  <c r="N51" i="202" s="1"/>
  <c r="M51" i="194"/>
  <c r="N51" i="194" s="1"/>
  <c r="M51" i="206"/>
  <c r="N51" i="206"/>
  <c r="M51" i="205"/>
  <c r="N51" i="205" s="1"/>
  <c r="M51" i="195"/>
  <c r="N51" i="195" s="1"/>
  <c r="M51" i="193"/>
  <c r="N51" i="193" s="1"/>
  <c r="M51" i="113"/>
  <c r="N51" i="113"/>
  <c r="M51" i="192"/>
  <c r="N51" i="192" s="1"/>
  <c r="M51" i="197"/>
  <c r="N51" i="197" s="1"/>
  <c r="M51" i="189"/>
  <c r="N51" i="189" s="1"/>
  <c r="BI8" i="72"/>
  <c r="AS12" i="193"/>
  <c r="AF32" i="1"/>
  <c r="D32" i="238"/>
  <c r="AH32" i="1"/>
  <c r="AU45" i="1"/>
  <c r="L45" i="67"/>
  <c r="O45" i="67"/>
  <c r="P45" i="67" s="1"/>
  <c r="BR7" i="72"/>
  <c r="C47" i="238"/>
  <c r="C56" i="238"/>
  <c r="AK56" i="236"/>
  <c r="AL56" i="236" s="1"/>
  <c r="BT8" i="72"/>
  <c r="AG49" i="236"/>
  <c r="BX7" i="72"/>
  <c r="AS10" i="189"/>
  <c r="R71" i="180"/>
  <c r="S71" i="180" s="1"/>
  <c r="R71" i="214"/>
  <c r="S71" i="214" s="1"/>
  <c r="R71" i="213"/>
  <c r="S71" i="213" s="1"/>
  <c r="R71" i="216"/>
  <c r="S71" i="216"/>
  <c r="R71" i="215"/>
  <c r="S71" i="215" s="1"/>
  <c r="R71" i="217"/>
  <c r="S71" i="217" s="1"/>
  <c r="R71" i="219"/>
  <c r="S71" i="219" s="1"/>
  <c r="P71" i="212"/>
  <c r="Q71" i="212"/>
  <c r="P71" i="211"/>
  <c r="Q71" i="211" s="1"/>
  <c r="P71" i="248"/>
  <c r="Q71" i="248" s="1"/>
  <c r="P71" i="247"/>
  <c r="Q71" i="247" s="1"/>
  <c r="P71" i="242"/>
  <c r="Q71" i="242"/>
  <c r="P71" i="196"/>
  <c r="Q71" i="196" s="1"/>
  <c r="P71" i="203"/>
  <c r="Q71" i="203" s="1"/>
  <c r="P71" i="243"/>
  <c r="Q71" i="243" s="1"/>
  <c r="P71" i="191"/>
  <c r="Q71" i="191"/>
  <c r="P71" i="190"/>
  <c r="Q71" i="190" s="1"/>
  <c r="P71" i="231"/>
  <c r="Q71" i="231" s="1"/>
  <c r="P71" i="232"/>
  <c r="Q71" i="232" s="1"/>
  <c r="P71" i="239"/>
  <c r="Q71" i="239"/>
  <c r="P71" i="230"/>
  <c r="Q71" i="230" s="1"/>
  <c r="P71" i="204"/>
  <c r="Q71" i="204" s="1"/>
  <c r="P71" i="205"/>
  <c r="Q71" i="205" s="1"/>
  <c r="P71" i="206"/>
  <c r="Q71" i="206"/>
  <c r="P71" i="229"/>
  <c r="Q71" i="229" s="1"/>
  <c r="P71" i="200"/>
  <c r="Q71" i="200" s="1"/>
  <c r="P71" i="207"/>
  <c r="Q71" i="207" s="1"/>
  <c r="P71" i="208"/>
  <c r="Q71" i="208"/>
  <c r="P71" i="201"/>
  <c r="Q71" i="201" s="1"/>
  <c r="P71" i="224"/>
  <c r="Q71" i="224" s="1"/>
  <c r="P71" i="244"/>
  <c r="Q71" i="244" s="1"/>
  <c r="P71" i="199"/>
  <c r="Q71" i="199"/>
  <c r="P71" i="209"/>
  <c r="Q71" i="209" s="1"/>
  <c r="P71" i="246"/>
  <c r="Q71" i="246" s="1"/>
  <c r="P71" i="220"/>
  <c r="Q71" i="220" s="1"/>
  <c r="P71" i="195"/>
  <c r="Q71" i="195"/>
  <c r="P71" i="193"/>
  <c r="Q71" i="193" s="1"/>
  <c r="P71" i="202"/>
  <c r="Q71" i="202" s="1"/>
  <c r="P71" i="194"/>
  <c r="Q71" i="194" s="1"/>
  <c r="P71" i="225"/>
  <c r="Q71" i="225"/>
  <c r="P71" i="113"/>
  <c r="Q71" i="113" s="1"/>
  <c r="P71" i="189"/>
  <c r="Q71" i="189" s="1"/>
  <c r="P71" i="192"/>
  <c r="Q71" i="192" s="1"/>
  <c r="P71" i="197"/>
  <c r="Q71" i="197"/>
  <c r="AU35" i="1"/>
  <c r="L35" i="67"/>
  <c r="O35" i="67" s="1"/>
  <c r="P35" i="67" s="1"/>
  <c r="R30" i="213"/>
  <c r="S30" i="213" s="1"/>
  <c r="R30" i="219"/>
  <c r="S30" i="219" s="1"/>
  <c r="P30" i="247"/>
  <c r="Q30" i="247" s="1"/>
  <c r="P30" i="196"/>
  <c r="Q30" i="196" s="1"/>
  <c r="P30" i="229"/>
  <c r="Q30" i="229" s="1"/>
  <c r="P30" i="205"/>
  <c r="Q30" i="205" s="1"/>
  <c r="P30" i="239"/>
  <c r="Q30" i="239" s="1"/>
  <c r="P30" i="244"/>
  <c r="Q30" i="244" s="1"/>
  <c r="P30" i="200"/>
  <c r="Q30" i="200" s="1"/>
  <c r="P30" i="194"/>
  <c r="Q30" i="194" s="1"/>
  <c r="P30" i="189"/>
  <c r="Q30" i="189" s="1"/>
  <c r="C30" i="238"/>
  <c r="F30" i="238" s="1"/>
  <c r="I66" i="217"/>
  <c r="J66" i="217" s="1"/>
  <c r="G66" i="212"/>
  <c r="H66" i="212" s="1"/>
  <c r="G66" i="190"/>
  <c r="H66" i="190" s="1"/>
  <c r="G66" i="203"/>
  <c r="H66" i="203" s="1"/>
  <c r="G66" i="207"/>
  <c r="H66" i="207" s="1"/>
  <c r="G66" i="200"/>
  <c r="H66" i="200" s="1"/>
  <c r="G66" i="220"/>
  <c r="H66" i="220" s="1"/>
  <c r="G66" i="208"/>
  <c r="H66" i="208" s="1"/>
  <c r="G66" i="199"/>
  <c r="H66" i="199" s="1"/>
  <c r="G66" i="202"/>
  <c r="H66" i="202" s="1"/>
  <c r="AS7" i="72"/>
  <c r="AS8" i="239"/>
  <c r="AR9" i="200"/>
  <c r="AT9" i="200"/>
  <c r="AS7" i="192"/>
  <c r="AU22" i="1"/>
  <c r="L22" i="67"/>
  <c r="O22" i="67"/>
  <c r="P22" i="67" s="1"/>
  <c r="AF45" i="1"/>
  <c r="D45" i="238" s="1"/>
  <c r="AH45" i="1"/>
  <c r="AF47" i="1"/>
  <c r="D47" i="238"/>
  <c r="AH47" i="1"/>
  <c r="AL41" i="1"/>
  <c r="AM41" i="1" s="1"/>
  <c r="AP41" i="1"/>
  <c r="AI41" i="1"/>
  <c r="AR8" i="208"/>
  <c r="AT8" i="208"/>
  <c r="AS8" i="195"/>
  <c r="AS10" i="247"/>
  <c r="AS10" i="191"/>
  <c r="AS12" i="244"/>
  <c r="I47" i="180"/>
  <c r="J47" i="180"/>
  <c r="I47" i="213"/>
  <c r="J47" i="213" s="1"/>
  <c r="I47" i="214"/>
  <c r="J47" i="214" s="1"/>
  <c r="I47" i="215"/>
  <c r="J47" i="215" s="1"/>
  <c r="I47" i="216"/>
  <c r="J47" i="216"/>
  <c r="I47" i="217"/>
  <c r="J47" i="217" s="1"/>
  <c r="I47" i="219"/>
  <c r="J47" i="219" s="1"/>
  <c r="G47" i="248"/>
  <c r="H47" i="248" s="1"/>
  <c r="G47" i="247"/>
  <c r="H47" i="247"/>
  <c r="G47" i="212"/>
  <c r="H47" i="212" s="1"/>
  <c r="G47" i="211"/>
  <c r="H47" i="211" s="1"/>
  <c r="G47" i="190"/>
  <c r="H47" i="190" s="1"/>
  <c r="G47" i="191"/>
  <c r="H47" i="191"/>
  <c r="G47" i="242"/>
  <c r="H47" i="242" s="1"/>
  <c r="G47" i="196"/>
  <c r="H47" i="196" s="1"/>
  <c r="G47" i="203"/>
  <c r="H47" i="203" s="1"/>
  <c r="G47" i="243"/>
  <c r="H47" i="243"/>
  <c r="G47" i="230"/>
  <c r="H47" i="230" s="1"/>
  <c r="G47" i="229"/>
  <c r="H47" i="229" s="1"/>
  <c r="G47" i="209"/>
  <c r="H47" i="209" s="1"/>
  <c r="G47" i="232"/>
  <c r="H47" i="232"/>
  <c r="G47" i="204"/>
  <c r="H47" i="204" s="1"/>
  <c r="G47" i="200"/>
  <c r="H47" i="200" s="1"/>
  <c r="G47" i="207"/>
  <c r="H47" i="207" s="1"/>
  <c r="G47" i="231"/>
  <c r="H47" i="231"/>
  <c r="G47" i="246"/>
  <c r="H47" i="246" s="1"/>
  <c r="G47" i="220"/>
  <c r="H47" i="220" s="1"/>
  <c r="G47" i="239"/>
  <c r="H47" i="239" s="1"/>
  <c r="G47" i="205"/>
  <c r="H47" i="205"/>
  <c r="G47" i="206"/>
  <c r="H47" i="206" s="1"/>
  <c r="G47" i="208"/>
  <c r="H47" i="208" s="1"/>
  <c r="G47" i="201"/>
  <c r="H47" i="201" s="1"/>
  <c r="G47" i="224"/>
  <c r="H47" i="224"/>
  <c r="G47" i="225"/>
  <c r="H47" i="225" s="1"/>
  <c r="G47" i="244"/>
  <c r="H47" i="244" s="1"/>
  <c r="G47" i="199"/>
  <c r="H47" i="199" s="1"/>
  <c r="G47" i="113"/>
  <c r="H47" i="113"/>
  <c r="G47" i="195"/>
  <c r="H47" i="195" s="1"/>
  <c r="G47" i="193"/>
  <c r="H47" i="193" s="1"/>
  <c r="G47" i="202"/>
  <c r="H47" i="202" s="1"/>
  <c r="G47" i="194"/>
  <c r="H47" i="194"/>
  <c r="G47" i="189"/>
  <c r="H47" i="189" s="1"/>
  <c r="G47" i="192"/>
  <c r="H47" i="192" s="1"/>
  <c r="G47" i="197"/>
  <c r="H47" i="197" s="1"/>
  <c r="O56" i="180"/>
  <c r="P56" i="180" s="1"/>
  <c r="O56" i="213"/>
  <c r="P56" i="213" s="1"/>
  <c r="O56" i="214"/>
  <c r="P56" i="214"/>
  <c r="O56" i="215"/>
  <c r="P56" i="215" s="1"/>
  <c r="O56" i="217"/>
  <c r="P56" i="217" s="1"/>
  <c r="O56" i="216"/>
  <c r="P56" i="216" s="1"/>
  <c r="O56" i="219"/>
  <c r="P56" i="219"/>
  <c r="M56" i="211"/>
  <c r="N56" i="211" s="1"/>
  <c r="M56" i="212"/>
  <c r="N56" i="212" s="1"/>
  <c r="M56" i="248"/>
  <c r="N56" i="248" s="1"/>
  <c r="M56" i="247"/>
  <c r="N56" i="247"/>
  <c r="M56" i="191"/>
  <c r="N56" i="191" s="1"/>
  <c r="M56" i="190"/>
  <c r="N56" i="190" s="1"/>
  <c r="M56" i="242"/>
  <c r="N56" i="242" s="1"/>
  <c r="M56" i="196"/>
  <c r="N56" i="196"/>
  <c r="M56" i="203"/>
  <c r="N56" i="203" s="1"/>
  <c r="M56" i="229"/>
  <c r="N56" i="229" s="1"/>
  <c r="M56" i="230"/>
  <c r="N56" i="230" s="1"/>
  <c r="M56" i="209"/>
  <c r="N56" i="209"/>
  <c r="M56" i="204"/>
  <c r="N56" i="204" s="1"/>
  <c r="M56" i="207"/>
  <c r="N56" i="207" s="1"/>
  <c r="M56" i="232"/>
  <c r="N56" i="232" s="1"/>
  <c r="M56" i="243"/>
  <c r="N56" i="243"/>
  <c r="M56" i="231"/>
  <c r="N56" i="231" s="1"/>
  <c r="M56" i="239"/>
  <c r="N56" i="239" s="1"/>
  <c r="M56" i="193"/>
  <c r="N56" i="193" s="1"/>
  <c r="M56" i="246"/>
  <c r="N56" i="246"/>
  <c r="M56" i="220"/>
  <c r="N56" i="220" s="1"/>
  <c r="M56" i="195"/>
  <c r="N56" i="195" s="1"/>
  <c r="M56" i="208"/>
  <c r="N56" i="208" s="1"/>
  <c r="M56" i="201"/>
  <c r="N56" i="201"/>
  <c r="M56" i="224"/>
  <c r="N56" i="224" s="1"/>
  <c r="M56" i="244"/>
  <c r="N56" i="244" s="1"/>
  <c r="M56" i="199"/>
  <c r="N56" i="199" s="1"/>
  <c r="M56" i="206"/>
  <c r="N56" i="206"/>
  <c r="M56" i="205"/>
  <c r="N56" i="205" s="1"/>
  <c r="M56" i="225"/>
  <c r="N56" i="225" s="1"/>
  <c r="M56" i="113"/>
  <c r="N56" i="113" s="1"/>
  <c r="M56" i="200"/>
  <c r="N56" i="200"/>
  <c r="M56" i="202"/>
  <c r="N56" i="202" s="1"/>
  <c r="M56" i="194"/>
  <c r="N56" i="194" s="1"/>
  <c r="M56" i="189"/>
  <c r="N56" i="189" s="1"/>
  <c r="M56" i="192"/>
  <c r="N56" i="192"/>
  <c r="M56" i="197"/>
  <c r="N56" i="197" s="1"/>
  <c r="C32" i="238"/>
  <c r="F32" i="238" s="1"/>
  <c r="AU62" i="1"/>
  <c r="L62" i="67"/>
  <c r="O62" i="67" s="1"/>
  <c r="P62" i="67" s="1"/>
  <c r="AU53" i="1"/>
  <c r="L53" i="67"/>
  <c r="O53" i="67" s="1"/>
  <c r="P53" i="67" s="1"/>
  <c r="BH9" i="72"/>
  <c r="L49" i="180"/>
  <c r="M49" i="180" s="1"/>
  <c r="L49" i="214"/>
  <c r="M49" i="214" s="1"/>
  <c r="L49" i="213"/>
  <c r="M49" i="213" s="1"/>
  <c r="L49" i="216"/>
  <c r="M49" i="216" s="1"/>
  <c r="L49" i="217"/>
  <c r="M49" i="217" s="1"/>
  <c r="L49" i="215"/>
  <c r="M49" i="215" s="1"/>
  <c r="L49" i="219"/>
  <c r="M49" i="219" s="1"/>
  <c r="J49" i="211"/>
  <c r="K49" i="211" s="1"/>
  <c r="J49" i="212"/>
  <c r="K49" i="212" s="1"/>
  <c r="J49" i="248"/>
  <c r="K49" i="248" s="1"/>
  <c r="J49" i="247"/>
  <c r="K49" i="247" s="1"/>
  <c r="J49" i="190"/>
  <c r="K49" i="190" s="1"/>
  <c r="J49" i="209"/>
  <c r="K49" i="209" s="1"/>
  <c r="J49" i="191"/>
  <c r="K49" i="191"/>
  <c r="J49" i="242"/>
  <c r="K49" i="242" s="1"/>
  <c r="J49" i="196"/>
  <c r="K49" i="196"/>
  <c r="J49" i="203"/>
  <c r="K49" i="203" s="1"/>
  <c r="J49" i="243"/>
  <c r="K49" i="243"/>
  <c r="J49" i="204"/>
  <c r="K49" i="204" s="1"/>
  <c r="J49" i="229"/>
  <c r="K49" i="229"/>
  <c r="J49" i="231"/>
  <c r="K49" i="231" s="1"/>
  <c r="J49" i="232"/>
  <c r="K49" i="232"/>
  <c r="J49" i="200"/>
  <c r="K49" i="200" s="1"/>
  <c r="J49" i="205"/>
  <c r="K49" i="205"/>
  <c r="J49" i="206"/>
  <c r="K49" i="206" s="1"/>
  <c r="J49" i="230"/>
  <c r="K49" i="230"/>
  <c r="J49" i="207"/>
  <c r="K49" i="207" s="1"/>
  <c r="J49" i="208"/>
  <c r="K49" i="208"/>
  <c r="J49" i="201"/>
  <c r="K49" i="201" s="1"/>
  <c r="J49" i="224"/>
  <c r="K49" i="224"/>
  <c r="J49" i="225"/>
  <c r="K49" i="225" s="1"/>
  <c r="J49" i="244"/>
  <c r="K49" i="244"/>
  <c r="J49" i="199"/>
  <c r="K49" i="199" s="1"/>
  <c r="J49" i="239"/>
  <c r="K49" i="239"/>
  <c r="J49" i="246"/>
  <c r="K49" i="246" s="1"/>
  <c r="J49" i="220"/>
  <c r="K49" i="220"/>
  <c r="J49" i="202"/>
  <c r="K49" i="202" s="1"/>
  <c r="J49" i="194"/>
  <c r="K49" i="194"/>
  <c r="J49" i="195"/>
  <c r="K49" i="195" s="1"/>
  <c r="J49" i="193"/>
  <c r="K49" i="193"/>
  <c r="J49" i="113"/>
  <c r="K49" i="113" s="1"/>
  <c r="J49" i="189"/>
  <c r="K49" i="189"/>
  <c r="J49" i="192"/>
  <c r="K49" i="192" s="1"/>
  <c r="J49" i="197"/>
  <c r="K49" i="197"/>
  <c r="AG45" i="236"/>
  <c r="AI45" i="236"/>
  <c r="AJ45" i="236" s="1"/>
  <c r="I45" i="180"/>
  <c r="J45" i="180" s="1"/>
  <c r="I45" i="213"/>
  <c r="J45" i="213" s="1"/>
  <c r="I45" i="214"/>
  <c r="J45" i="214" s="1"/>
  <c r="I45" i="215"/>
  <c r="J45" i="215" s="1"/>
  <c r="I45" i="217"/>
  <c r="J45" i="217" s="1"/>
  <c r="I45" i="216"/>
  <c r="J45" i="216" s="1"/>
  <c r="I45" i="219"/>
  <c r="J45" i="219" s="1"/>
  <c r="G45" i="211"/>
  <c r="H45" i="211" s="1"/>
  <c r="G45" i="248"/>
  <c r="H45" i="248" s="1"/>
  <c r="G45" i="247"/>
  <c r="H45" i="247" s="1"/>
  <c r="G45" i="212"/>
  <c r="H45" i="212" s="1"/>
  <c r="G45" i="243"/>
  <c r="H45" i="243" s="1"/>
  <c r="G45" i="191"/>
  <c r="H45" i="191" s="1"/>
  <c r="G45" i="242"/>
  <c r="H45" i="242" s="1"/>
  <c r="G45" i="196"/>
  <c r="H45" i="196" s="1"/>
  <c r="G45" i="203"/>
  <c r="H45" i="203" s="1"/>
  <c r="G45" i="190"/>
  <c r="H45" i="190" s="1"/>
  <c r="G45" i="230"/>
  <c r="H45" i="230" s="1"/>
  <c r="G45" i="239"/>
  <c r="H45" i="239" s="1"/>
  <c r="G45" i="229"/>
  <c r="H45" i="229" s="1"/>
  <c r="G45" i="204"/>
  <c r="H45" i="204" s="1"/>
  <c r="G45" i="207"/>
  <c r="H45" i="207" s="1"/>
  <c r="G45" i="232"/>
  <c r="H45" i="232" s="1"/>
  <c r="G45" i="200"/>
  <c r="H45" i="200" s="1"/>
  <c r="G45" i="246"/>
  <c r="H45" i="246" s="1"/>
  <c r="G45" i="220"/>
  <c r="H45" i="220" s="1"/>
  <c r="G45" i="209"/>
  <c r="H45" i="209" s="1"/>
  <c r="G45" i="205"/>
  <c r="H45" i="205" s="1"/>
  <c r="G45" i="206"/>
  <c r="H45" i="206" s="1"/>
  <c r="G45" i="208"/>
  <c r="H45" i="208" s="1"/>
  <c r="G45" i="201"/>
  <c r="H45" i="201" s="1"/>
  <c r="G45" i="224"/>
  <c r="H45" i="224" s="1"/>
  <c r="G45" i="225"/>
  <c r="H45" i="225" s="1"/>
  <c r="G45" i="244"/>
  <c r="H45" i="244" s="1"/>
  <c r="G45" i="199"/>
  <c r="H45" i="199" s="1"/>
  <c r="G45" i="231"/>
  <c r="H45" i="231" s="1"/>
  <c r="G45" i="202"/>
  <c r="H45" i="202" s="1"/>
  <c r="G45" i="194"/>
  <c r="H45" i="194" s="1"/>
  <c r="G45" i="195"/>
  <c r="H45" i="195" s="1"/>
  <c r="G45" i="193"/>
  <c r="H45" i="193" s="1"/>
  <c r="G45" i="189"/>
  <c r="H45" i="189" s="1"/>
  <c r="G45" i="192"/>
  <c r="H45" i="192" s="1"/>
  <c r="G45" i="197"/>
  <c r="H45" i="197" s="1"/>
  <c r="G45" i="113"/>
  <c r="H45" i="113" s="1"/>
  <c r="AT7" i="246"/>
  <c r="AR7" i="246"/>
  <c r="AI71" i="236"/>
  <c r="AJ71" i="236" s="1"/>
  <c r="AG71" i="236"/>
  <c r="AS7" i="194"/>
  <c r="AL75" i="1"/>
  <c r="AM75" i="1" s="1"/>
  <c r="AP75" i="1"/>
  <c r="AI75" i="1"/>
  <c r="AS9" i="243"/>
  <c r="C66" i="238"/>
  <c r="AG66" i="236"/>
  <c r="R69" i="67"/>
  <c r="S69" i="67"/>
  <c r="D69" i="72" s="1"/>
  <c r="D69" i="100"/>
  <c r="BJ9" i="72"/>
  <c r="I25" i="180"/>
  <c r="J25" i="180" s="1"/>
  <c r="I25" i="213"/>
  <c r="J25" i="213" s="1"/>
  <c r="I25" i="214"/>
  <c r="J25" i="214" s="1"/>
  <c r="I25" i="215"/>
  <c r="J25" i="215" s="1"/>
  <c r="I25" i="217"/>
  <c r="J25" i="217" s="1"/>
  <c r="I25" i="216"/>
  <c r="J25" i="216" s="1"/>
  <c r="I25" i="219"/>
  <c r="J25" i="219" s="1"/>
  <c r="G25" i="248"/>
  <c r="H25" i="248" s="1"/>
  <c r="G25" i="247"/>
  <c r="H25" i="247" s="1"/>
  <c r="G25" i="211"/>
  <c r="H25" i="211" s="1"/>
  <c r="G25" i="212"/>
  <c r="H25" i="212" s="1"/>
  <c r="G25" i="243"/>
  <c r="H25" i="243" s="1"/>
  <c r="G25" i="191"/>
  <c r="H25" i="191" s="1"/>
  <c r="G25" i="242"/>
  <c r="H25" i="242" s="1"/>
  <c r="G25" i="196"/>
  <c r="H25" i="196" s="1"/>
  <c r="G25" i="203"/>
  <c r="H25" i="203" s="1"/>
  <c r="G25" i="230"/>
  <c r="H25" i="230" s="1"/>
  <c r="G25" i="239"/>
  <c r="H25" i="239" s="1"/>
  <c r="G25" i="229"/>
  <c r="H25" i="229" s="1"/>
  <c r="G25" i="204"/>
  <c r="H25" i="204" s="1"/>
  <c r="G25" i="207"/>
  <c r="H25" i="207" s="1"/>
  <c r="G25" i="190"/>
  <c r="H25" i="190" s="1"/>
  <c r="G25" i="232"/>
  <c r="H25" i="232" s="1"/>
  <c r="G25" i="200"/>
  <c r="H25" i="200" s="1"/>
  <c r="G25" i="194"/>
  <c r="H25" i="194" s="1"/>
  <c r="G25" i="246"/>
  <c r="H25" i="246" s="1"/>
  <c r="G25" i="225"/>
  <c r="H25" i="225" s="1"/>
  <c r="G25" i="220"/>
  <c r="H25" i="220" s="1"/>
  <c r="G25" i="113"/>
  <c r="H25" i="113" s="1"/>
  <c r="G25" i="231"/>
  <c r="H25" i="231" s="1"/>
  <c r="G25" i="205"/>
  <c r="H25" i="205" s="1"/>
  <c r="G25" i="206"/>
  <c r="H25" i="206" s="1"/>
  <c r="G25" i="208"/>
  <c r="H25" i="208" s="1"/>
  <c r="G25" i="201"/>
  <c r="H25" i="201" s="1"/>
  <c r="G25" i="224"/>
  <c r="H25" i="224" s="1"/>
  <c r="G25" i="244"/>
  <c r="H25" i="244" s="1"/>
  <c r="G25" i="199"/>
  <c r="H25" i="199" s="1"/>
  <c r="G25" i="202"/>
  <c r="H25" i="202" s="1"/>
  <c r="G25" i="195"/>
  <c r="H25" i="195" s="1"/>
  <c r="G25" i="193"/>
  <c r="H25" i="193" s="1"/>
  <c r="G25" i="189"/>
  <c r="H25" i="189" s="1"/>
  <c r="G25" i="209"/>
  <c r="H25" i="209" s="1"/>
  <c r="G25" i="192"/>
  <c r="H25" i="192" s="1"/>
  <c r="G25" i="197"/>
  <c r="H25" i="197" s="1"/>
  <c r="AS11" i="209"/>
  <c r="C51" i="238"/>
  <c r="AG51" i="236"/>
  <c r="AK51" i="236" s="1"/>
  <c r="AL51" i="236" s="1"/>
  <c r="AF61" i="1"/>
  <c r="D61" i="238" s="1"/>
  <c r="AH61" i="1"/>
  <c r="AL74" i="1"/>
  <c r="AM74" i="1" s="1"/>
  <c r="AP74" i="1"/>
  <c r="AI74" i="1"/>
  <c r="AS7" i="207"/>
  <c r="I32" i="180"/>
  <c r="J32" i="180" s="1"/>
  <c r="I32" i="213"/>
  <c r="J32" i="213" s="1"/>
  <c r="I32" i="214"/>
  <c r="J32" i="214" s="1"/>
  <c r="I32" i="215"/>
  <c r="J32" i="215" s="1"/>
  <c r="I32" i="217"/>
  <c r="J32" i="217"/>
  <c r="I32" i="216"/>
  <c r="J32" i="216" s="1"/>
  <c r="I32" i="219"/>
  <c r="J32" i="219" s="1"/>
  <c r="G32" i="211"/>
  <c r="H32" i="211" s="1"/>
  <c r="G32" i="212"/>
  <c r="H32" i="212"/>
  <c r="G32" i="248"/>
  <c r="H32" i="248" s="1"/>
  <c r="G32" i="247"/>
  <c r="H32" i="247" s="1"/>
  <c r="G32" i="191"/>
  <c r="H32" i="191" s="1"/>
  <c r="G32" i="190"/>
  <c r="H32" i="190"/>
  <c r="G32" i="242"/>
  <c r="H32" i="242" s="1"/>
  <c r="G32" i="196"/>
  <c r="H32" i="196" s="1"/>
  <c r="G32" i="203"/>
  <c r="H32" i="203" s="1"/>
  <c r="G32" i="229"/>
  <c r="H32" i="229"/>
  <c r="G32" i="230"/>
  <c r="H32" i="230" s="1"/>
  <c r="G32" i="243"/>
  <c r="H32" i="243" s="1"/>
  <c r="G32" i="209"/>
  <c r="H32" i="209" s="1"/>
  <c r="G32" i="231"/>
  <c r="H32" i="231" s="1"/>
  <c r="G32" i="239"/>
  <c r="H32" i="239" s="1"/>
  <c r="G32" i="207"/>
  <c r="H32" i="207" s="1"/>
  <c r="G32" i="204"/>
  <c r="H32" i="204" s="1"/>
  <c r="G32" i="200"/>
  <c r="H32" i="200" s="1"/>
  <c r="G32" i="193"/>
  <c r="H32" i="193" s="1"/>
  <c r="G32" i="246"/>
  <c r="H32" i="246" s="1"/>
  <c r="G32" i="220"/>
  <c r="H32" i="220" s="1"/>
  <c r="G32" i="113"/>
  <c r="H32" i="113" s="1"/>
  <c r="G32" i="205"/>
  <c r="H32" i="205" s="1"/>
  <c r="G32" i="206"/>
  <c r="H32" i="206" s="1"/>
  <c r="G32" i="195"/>
  <c r="H32" i="195" s="1"/>
  <c r="G32" i="208"/>
  <c r="H32" i="208" s="1"/>
  <c r="G32" i="201"/>
  <c r="H32" i="201" s="1"/>
  <c r="G32" i="194"/>
  <c r="H32" i="194"/>
  <c r="G32" i="224"/>
  <c r="H32" i="224" s="1"/>
  <c r="G32" i="244"/>
  <c r="H32" i="244"/>
  <c r="G32" i="199"/>
  <c r="H32" i="199" s="1"/>
  <c r="G32" i="202"/>
  <c r="H32" i="202" s="1"/>
  <c r="G32" i="225"/>
  <c r="H32" i="225" s="1"/>
  <c r="G32" i="232"/>
  <c r="H32" i="232" s="1"/>
  <c r="G32" i="192"/>
  <c r="H32" i="192" s="1"/>
  <c r="G32" i="197"/>
  <c r="H32" i="197"/>
  <c r="G32" i="189"/>
  <c r="H32" i="189" s="1"/>
  <c r="R49" i="180"/>
  <c r="S49" i="180" s="1"/>
  <c r="R49" i="214"/>
  <c r="S49" i="214" s="1"/>
  <c r="R49" i="213"/>
  <c r="S49" i="213" s="1"/>
  <c r="R49" i="215"/>
  <c r="S49" i="215" s="1"/>
  <c r="R49" i="217"/>
  <c r="S49" i="217" s="1"/>
  <c r="R49" i="216"/>
  <c r="S49" i="216"/>
  <c r="R49" i="219"/>
  <c r="S49" i="219" s="1"/>
  <c r="P49" i="211"/>
  <c r="Q49" i="211"/>
  <c r="P49" i="212"/>
  <c r="Q49" i="212" s="1"/>
  <c r="P49" i="248"/>
  <c r="Q49" i="248" s="1"/>
  <c r="P49" i="247"/>
  <c r="Q49" i="247" s="1"/>
  <c r="P49" i="190"/>
  <c r="Q49" i="190" s="1"/>
  <c r="P49" i="209"/>
  <c r="Q49" i="209" s="1"/>
  <c r="P49" i="191"/>
  <c r="Q49" i="191"/>
  <c r="P49" i="242"/>
  <c r="Q49" i="242" s="1"/>
  <c r="P49" i="196"/>
  <c r="Q49" i="196"/>
  <c r="P49" i="203"/>
  <c r="Q49" i="203" s="1"/>
  <c r="P49" i="243"/>
  <c r="Q49" i="243" s="1"/>
  <c r="P49" i="204"/>
  <c r="Q49" i="204" s="1"/>
  <c r="P49" i="229"/>
  <c r="Q49" i="229" s="1"/>
  <c r="P49" i="231"/>
  <c r="Q49" i="231" s="1"/>
  <c r="P49" i="232"/>
  <c r="Q49" i="232"/>
  <c r="P49" i="230"/>
  <c r="Q49" i="230" s="1"/>
  <c r="P49" i="200"/>
  <c r="Q49" i="200"/>
  <c r="P49" i="239"/>
  <c r="Q49" i="239" s="1"/>
  <c r="P49" i="205"/>
  <c r="Q49" i="205" s="1"/>
  <c r="P49" i="206"/>
  <c r="Q49" i="206" s="1"/>
  <c r="P49" i="207"/>
  <c r="Q49" i="207" s="1"/>
  <c r="P49" i="208"/>
  <c r="Q49" i="208" s="1"/>
  <c r="P49" i="201"/>
  <c r="Q49" i="201"/>
  <c r="P49" i="224"/>
  <c r="Q49" i="224" s="1"/>
  <c r="P49" i="225"/>
  <c r="Q49" i="225" s="1"/>
  <c r="P49" i="244"/>
  <c r="Q49" i="244" s="1"/>
  <c r="P49" i="199"/>
  <c r="Q49" i="199" s="1"/>
  <c r="P49" i="246"/>
  <c r="Q49" i="246" s="1"/>
  <c r="P49" i="220"/>
  <c r="Q49" i="220" s="1"/>
  <c r="P49" i="195"/>
  <c r="Q49" i="195" s="1"/>
  <c r="P49" i="193"/>
  <c r="Q49" i="193"/>
  <c r="P49" i="113"/>
  <c r="Q49" i="113" s="1"/>
  <c r="P49" i="202"/>
  <c r="Q49" i="202" s="1"/>
  <c r="P49" i="194"/>
  <c r="Q49" i="194" s="1"/>
  <c r="P49" i="189"/>
  <c r="Q49" i="189" s="1"/>
  <c r="P49" i="192"/>
  <c r="Q49" i="192" s="1"/>
  <c r="P49" i="197"/>
  <c r="Q49" i="197" s="1"/>
  <c r="O41" i="238"/>
  <c r="H41" i="238"/>
  <c r="AS12" i="201"/>
  <c r="BB9" i="72"/>
  <c r="AY12" i="72"/>
  <c r="C25" i="238"/>
  <c r="I51" i="180"/>
  <c r="J51" i="180" s="1"/>
  <c r="I51" i="213"/>
  <c r="J51" i="213" s="1"/>
  <c r="I51" i="214"/>
  <c r="J51" i="214"/>
  <c r="I51" i="215"/>
  <c r="J51" i="215" s="1"/>
  <c r="I51" i="216"/>
  <c r="J51" i="216" s="1"/>
  <c r="I51" i="217"/>
  <c r="J51" i="217" s="1"/>
  <c r="I51" i="219"/>
  <c r="J51" i="219"/>
  <c r="G51" i="211"/>
  <c r="H51" i="211" s="1"/>
  <c r="G51" i="248"/>
  <c r="H51" i="248" s="1"/>
  <c r="G51" i="247"/>
  <c r="H51" i="247" s="1"/>
  <c r="G51" i="212"/>
  <c r="H51" i="212" s="1"/>
  <c r="G51" i="190"/>
  <c r="H51" i="190" s="1"/>
  <c r="G51" i="191"/>
  <c r="H51" i="191" s="1"/>
  <c r="G51" i="242"/>
  <c r="H51" i="242" s="1"/>
  <c r="G51" i="196"/>
  <c r="H51" i="196"/>
  <c r="G51" i="203"/>
  <c r="H51" i="203" s="1"/>
  <c r="G51" i="243"/>
  <c r="H51" i="243" s="1"/>
  <c r="G51" i="230"/>
  <c r="H51" i="230" s="1"/>
  <c r="G51" i="229"/>
  <c r="H51" i="229"/>
  <c r="G51" i="232"/>
  <c r="H51" i="232" s="1"/>
  <c r="G51" i="204"/>
  <c r="H51" i="204" s="1"/>
  <c r="G51" i="200"/>
  <c r="H51" i="200" s="1"/>
  <c r="G51" i="207"/>
  <c r="H51" i="207"/>
  <c r="G51" i="231"/>
  <c r="H51" i="231"/>
  <c r="G51" i="209"/>
  <c r="H51" i="209"/>
  <c r="G51" i="246"/>
  <c r="H51" i="246"/>
  <c r="G51" i="225"/>
  <c r="H51" i="225"/>
  <c r="G51" i="220"/>
  <c r="H51" i="220"/>
  <c r="G51" i="205"/>
  <c r="H51" i="205"/>
  <c r="G51" i="206"/>
  <c r="H51" i="206"/>
  <c r="G51" i="208"/>
  <c r="H51" i="208"/>
  <c r="G51" i="201"/>
  <c r="H51" i="201"/>
  <c r="G51" i="224"/>
  <c r="H51" i="224"/>
  <c r="G51" i="244"/>
  <c r="H51" i="244"/>
  <c r="G51" i="199"/>
  <c r="H51" i="199"/>
  <c r="G51" i="113"/>
  <c r="H51" i="113"/>
  <c r="G51" i="239"/>
  <c r="H51" i="239"/>
  <c r="G51" i="195"/>
  <c r="H51" i="195"/>
  <c r="G51" i="193"/>
  <c r="H51" i="193"/>
  <c r="G51" i="202"/>
  <c r="H51" i="202"/>
  <c r="G51" i="194"/>
  <c r="H51" i="194"/>
  <c r="G51" i="192"/>
  <c r="H51" i="192"/>
  <c r="G51" i="197"/>
  <c r="H51" i="197"/>
  <c r="G51" i="189"/>
  <c r="H51" i="189"/>
  <c r="AS12" i="225"/>
  <c r="AG32" i="1"/>
  <c r="AS7" i="224"/>
  <c r="AI66" i="236"/>
  <c r="AJ66" i="236" s="1"/>
  <c r="R66" i="180"/>
  <c r="S66" i="180" s="1"/>
  <c r="R66" i="214"/>
  <c r="S66" i="214"/>
  <c r="R66" i="213"/>
  <c r="S66" i="213" s="1"/>
  <c r="R66" i="215"/>
  <c r="S66" i="215" s="1"/>
  <c r="R66" i="216"/>
  <c r="S66" i="216" s="1"/>
  <c r="R66" i="217"/>
  <c r="S66" i="217"/>
  <c r="R66" i="219"/>
  <c r="S66" i="219" s="1"/>
  <c r="P66" i="211"/>
  <c r="Q66" i="211" s="1"/>
  <c r="P66" i="248"/>
  <c r="Q66" i="248" s="1"/>
  <c r="P66" i="212"/>
  <c r="Q66" i="212"/>
  <c r="P66" i="247"/>
  <c r="Q66" i="247" s="1"/>
  <c r="P66" i="191"/>
  <c r="Q66" i="191"/>
  <c r="P66" i="242"/>
  <c r="Q66" i="242" s="1"/>
  <c r="P66" i="196"/>
  <c r="Q66" i="196" s="1"/>
  <c r="P66" i="203"/>
  <c r="Q66" i="203" s="1"/>
  <c r="P66" i="190"/>
  <c r="Q66" i="190" s="1"/>
  <c r="P66" i="229"/>
  <c r="Q66" i="229" s="1"/>
  <c r="P66" i="204"/>
  <c r="Q66" i="204"/>
  <c r="P66" i="243"/>
  <c r="Q66" i="243" s="1"/>
  <c r="P66" i="231"/>
  <c r="Q66" i="231"/>
  <c r="P66" i="232"/>
  <c r="Q66" i="232" s="1"/>
  <c r="P66" i="209"/>
  <c r="Q66" i="209" s="1"/>
  <c r="P66" i="230"/>
  <c r="Q66" i="230" s="1"/>
  <c r="P66" i="205"/>
  <c r="Q66" i="205" s="1"/>
  <c r="P66" i="206"/>
  <c r="Q66" i="206" s="1"/>
  <c r="P66" i="200"/>
  <c r="Q66" i="200" s="1"/>
  <c r="P66" i="207"/>
  <c r="Q66" i="207" s="1"/>
  <c r="P66" i="208"/>
  <c r="Q66" i="208"/>
  <c r="P66" i="201"/>
  <c r="Q66" i="201" s="1"/>
  <c r="P66" i="193"/>
  <c r="Q66" i="193" s="1"/>
  <c r="P66" i="224"/>
  <c r="Q66" i="224" s="1"/>
  <c r="P66" i="244"/>
  <c r="Q66" i="244" s="1"/>
  <c r="P66" i="199"/>
  <c r="Q66" i="199" s="1"/>
  <c r="P66" i="195"/>
  <c r="Q66" i="195" s="1"/>
  <c r="P66" i="246"/>
  <c r="Q66" i="246" s="1"/>
  <c r="P66" i="220"/>
  <c r="Q66" i="220"/>
  <c r="P66" i="225"/>
  <c r="Q66" i="225" s="1"/>
  <c r="P66" i="113"/>
  <c r="Q66" i="113" s="1"/>
  <c r="P66" i="239"/>
  <c r="Q66" i="239" s="1"/>
  <c r="P66" i="202"/>
  <c r="Q66" i="202" s="1"/>
  <c r="P66" i="194"/>
  <c r="Q66" i="194" s="1"/>
  <c r="P66" i="189"/>
  <c r="Q66" i="189" s="1"/>
  <c r="P66" i="197"/>
  <c r="Q66" i="197" s="1"/>
  <c r="P66" i="192"/>
  <c r="Q66" i="192"/>
  <c r="AS11" i="230"/>
  <c r="AS8" i="205"/>
  <c r="BE12" i="72"/>
  <c r="AS9" i="206"/>
  <c r="L25" i="180"/>
  <c r="M25" i="180" s="1"/>
  <c r="L25" i="213"/>
  <c r="M25" i="213"/>
  <c r="L25" i="214"/>
  <c r="M25" i="214" s="1"/>
  <c r="L25" i="215"/>
  <c r="M25" i="215"/>
  <c r="L25" i="216"/>
  <c r="M25" i="216" s="1"/>
  <c r="L25" i="217"/>
  <c r="M25" i="217" s="1"/>
  <c r="J25" i="211"/>
  <c r="K25" i="211" s="1"/>
  <c r="L25" i="219"/>
  <c r="M25" i="219" s="1"/>
  <c r="J25" i="212"/>
  <c r="K25" i="212" s="1"/>
  <c r="J25" i="248"/>
  <c r="K25" i="248" s="1"/>
  <c r="J25" i="247"/>
  <c r="K25" i="247" s="1"/>
  <c r="J25" i="190"/>
  <c r="K25" i="190"/>
  <c r="J25" i="209"/>
  <c r="K25" i="209" s="1"/>
  <c r="J25" i="191"/>
  <c r="K25" i="191" s="1"/>
  <c r="J25" i="242"/>
  <c r="K25" i="242" s="1"/>
  <c r="J25" i="196"/>
  <c r="K25" i="196" s="1"/>
  <c r="J25" i="203"/>
  <c r="K25" i="203" s="1"/>
  <c r="J25" i="243"/>
  <c r="K25" i="243" s="1"/>
  <c r="J25" i="204"/>
  <c r="K25" i="204" s="1"/>
  <c r="J25" i="229"/>
  <c r="K25" i="229"/>
  <c r="J25" i="231"/>
  <c r="K25" i="231" s="1"/>
  <c r="J25" i="232"/>
  <c r="K25" i="232" s="1"/>
  <c r="J25" i="200"/>
  <c r="K25" i="200" s="1"/>
  <c r="J25" i="205"/>
  <c r="K25" i="205" s="1"/>
  <c r="J25" i="206"/>
  <c r="K25" i="206" s="1"/>
  <c r="J25" i="230"/>
  <c r="K25" i="230" s="1"/>
  <c r="J25" i="207"/>
  <c r="K25" i="207" s="1"/>
  <c r="J25" i="239"/>
  <c r="K25" i="239"/>
  <c r="J25" i="208"/>
  <c r="K25" i="208" s="1"/>
  <c r="J25" i="201"/>
  <c r="K25" i="201" s="1"/>
  <c r="J25" i="224"/>
  <c r="K25" i="224" s="1"/>
  <c r="J25" i="244"/>
  <c r="K25" i="244" s="1"/>
  <c r="J25" i="199"/>
  <c r="K25" i="199" s="1"/>
  <c r="J25" i="194"/>
  <c r="K25" i="194" s="1"/>
  <c r="J25" i="246"/>
  <c r="K25" i="246" s="1"/>
  <c r="J25" i="225"/>
  <c r="K25" i="225"/>
  <c r="J25" i="220"/>
  <c r="K25" i="220" s="1"/>
  <c r="J25" i="113"/>
  <c r="K25" i="113" s="1"/>
  <c r="J25" i="202"/>
  <c r="K25" i="202" s="1"/>
  <c r="J25" i="195"/>
  <c r="K25" i="195" s="1"/>
  <c r="J25" i="193"/>
  <c r="K25" i="193" s="1"/>
  <c r="J25" i="189"/>
  <c r="K25" i="189" s="1"/>
  <c r="J25" i="192"/>
  <c r="K25" i="192" s="1"/>
  <c r="J25" i="197"/>
  <c r="K25" i="197"/>
  <c r="AR7" i="113"/>
  <c r="AT7" i="113"/>
  <c r="AI51" i="236"/>
  <c r="AJ51" i="236"/>
  <c r="R51" i="180"/>
  <c r="S51" i="180" s="1"/>
  <c r="R51" i="214"/>
  <c r="S51" i="214"/>
  <c r="R51" i="213"/>
  <c r="S51" i="213" s="1"/>
  <c r="R51" i="216"/>
  <c r="S51" i="216"/>
  <c r="R51" i="217"/>
  <c r="S51" i="217" s="1"/>
  <c r="R51" i="215"/>
  <c r="S51" i="215"/>
  <c r="R51" i="219"/>
  <c r="S51" i="219" s="1"/>
  <c r="P51" i="212"/>
  <c r="Q51" i="212"/>
  <c r="P51" i="211"/>
  <c r="Q51" i="211" s="1"/>
  <c r="P51" i="248"/>
  <c r="Q51" i="248"/>
  <c r="P51" i="247"/>
  <c r="Q51" i="247" s="1"/>
  <c r="P51" i="209"/>
  <c r="Q51" i="209"/>
  <c r="P51" i="242"/>
  <c r="Q51" i="242" s="1"/>
  <c r="P51" i="196"/>
  <c r="Q51" i="196"/>
  <c r="P51" i="203"/>
  <c r="Q51" i="203" s="1"/>
  <c r="P51" i="243"/>
  <c r="Q51" i="243"/>
  <c r="P51" i="191"/>
  <c r="Q51" i="191" s="1"/>
  <c r="P51" i="204"/>
  <c r="Q51" i="204"/>
  <c r="P51" i="231"/>
  <c r="Q51" i="231" s="1"/>
  <c r="P51" i="232"/>
  <c r="Q51" i="232"/>
  <c r="P51" i="239"/>
  <c r="Q51" i="239" s="1"/>
  <c r="P51" i="230"/>
  <c r="Q51" i="230"/>
  <c r="P51" i="205"/>
  <c r="Q51" i="205" s="1"/>
  <c r="P51" i="206"/>
  <c r="Q51" i="206"/>
  <c r="P51" i="229"/>
  <c r="Q51" i="229" s="1"/>
  <c r="P51" i="200"/>
  <c r="Q51" i="200"/>
  <c r="P51" i="207"/>
  <c r="Q51" i="207" s="1"/>
  <c r="P51" i="208"/>
  <c r="Q51" i="208"/>
  <c r="P51" i="201"/>
  <c r="Q51" i="201" s="1"/>
  <c r="P51" i="224"/>
  <c r="Q51" i="224"/>
  <c r="P51" i="244"/>
  <c r="Q51" i="244" s="1"/>
  <c r="P51" i="199"/>
  <c r="Q51" i="199"/>
  <c r="P51" i="246"/>
  <c r="Q51" i="246" s="1"/>
  <c r="P51" i="225"/>
  <c r="Q51" i="225"/>
  <c r="P51" i="220"/>
  <c r="Q51" i="220" s="1"/>
  <c r="P51" i="195"/>
  <c r="Q51" i="195"/>
  <c r="P51" i="193"/>
  <c r="Q51" i="193" s="1"/>
  <c r="P51" i="190"/>
  <c r="Q51" i="190"/>
  <c r="P51" i="202"/>
  <c r="Q51" i="202" s="1"/>
  <c r="P51" i="194"/>
  <c r="Q51" i="194"/>
  <c r="P51" i="113"/>
  <c r="Q51" i="113" s="1"/>
  <c r="P51" i="192"/>
  <c r="Q51" i="192"/>
  <c r="P51" i="189"/>
  <c r="Q51" i="189" s="1"/>
  <c r="P51" i="197"/>
  <c r="Q51" i="197"/>
  <c r="AU56" i="1"/>
  <c r="L56" i="67"/>
  <c r="O56" i="67" s="1"/>
  <c r="P56" i="67" s="1"/>
  <c r="AS45" i="229"/>
  <c r="AU30" i="1"/>
  <c r="L30" i="67"/>
  <c r="O30" i="67" s="1"/>
  <c r="P30" i="67" s="1"/>
  <c r="AG61" i="1"/>
  <c r="BL8" i="72"/>
  <c r="AU32" i="1"/>
  <c r="L32" i="67"/>
  <c r="O32" i="67" s="1"/>
  <c r="P32" i="67" s="1"/>
  <c r="AF22" i="1"/>
  <c r="D22" i="238"/>
  <c r="AH22" i="1"/>
  <c r="F16" i="238"/>
  <c r="AR8" i="242"/>
  <c r="AT8" i="242"/>
  <c r="AU66" i="1"/>
  <c r="L66" i="67"/>
  <c r="O66" i="67" s="1"/>
  <c r="P66" i="67" s="1"/>
  <c r="AU25" i="1"/>
  <c r="L25" i="67"/>
  <c r="O25" i="67" s="1"/>
  <c r="P25" i="67" s="1"/>
  <c r="BQ11" i="72"/>
  <c r="BN7" i="72"/>
  <c r="AS8" i="203"/>
  <c r="AG47" i="236"/>
  <c r="AK47" i="236" s="1"/>
  <c r="AL47" i="236" s="1"/>
  <c r="AI47" i="236"/>
  <c r="AJ47" i="236" s="1"/>
  <c r="R47" i="180"/>
  <c r="S47" i="180"/>
  <c r="R47" i="213"/>
  <c r="S47" i="213" s="1"/>
  <c r="R47" i="214"/>
  <c r="S47" i="214"/>
  <c r="R47" i="216"/>
  <c r="S47" i="216" s="1"/>
  <c r="R47" i="217"/>
  <c r="S47" i="217"/>
  <c r="R47" i="215"/>
  <c r="S47" i="215" s="1"/>
  <c r="R47" i="219"/>
  <c r="S47" i="219"/>
  <c r="P47" i="211"/>
  <c r="Q47" i="211" s="1"/>
  <c r="P47" i="212"/>
  <c r="Q47" i="212"/>
  <c r="P47" i="248"/>
  <c r="Q47" i="248" s="1"/>
  <c r="P47" i="247"/>
  <c r="Q47" i="247"/>
  <c r="P47" i="209"/>
  <c r="Q47" i="209" s="1"/>
  <c r="P47" i="242"/>
  <c r="Q47" i="242"/>
  <c r="P47" i="196"/>
  <c r="Q47" i="196" s="1"/>
  <c r="P47" i="203"/>
  <c r="Q47" i="203"/>
  <c r="P47" i="243"/>
  <c r="Q47" i="243" s="1"/>
  <c r="P47" i="191"/>
  <c r="Q47" i="191"/>
  <c r="P47" i="190"/>
  <c r="Q47" i="190" s="1"/>
  <c r="P47" i="204"/>
  <c r="Q47" i="204"/>
  <c r="P47" i="231"/>
  <c r="Q47" i="231" s="1"/>
  <c r="P47" i="232"/>
  <c r="Q47" i="232"/>
  <c r="P47" i="239"/>
  <c r="Q47" i="239" s="1"/>
  <c r="P47" i="230"/>
  <c r="Q47" i="230"/>
  <c r="P47" i="205"/>
  <c r="Q47" i="205" s="1"/>
  <c r="P47" i="206"/>
  <c r="Q47" i="206"/>
  <c r="P47" i="229"/>
  <c r="Q47" i="229" s="1"/>
  <c r="P47" i="200"/>
  <c r="Q47" i="200"/>
  <c r="P47" i="207"/>
  <c r="Q47" i="207" s="1"/>
  <c r="P47" i="208"/>
  <c r="Q47" i="208"/>
  <c r="P47" i="201"/>
  <c r="Q47" i="201" s="1"/>
  <c r="P47" i="224"/>
  <c r="Q47" i="224"/>
  <c r="P47" i="225"/>
  <c r="Q47" i="225" s="1"/>
  <c r="P47" i="244"/>
  <c r="Q47" i="244"/>
  <c r="P47" i="199"/>
  <c r="Q47" i="199" s="1"/>
  <c r="P47" i="246"/>
  <c r="Q47" i="246"/>
  <c r="P47" i="220"/>
  <c r="Q47" i="220" s="1"/>
  <c r="P47" i="195"/>
  <c r="Q47" i="195"/>
  <c r="P47" i="193"/>
  <c r="Q47" i="193" s="1"/>
  <c r="P47" i="202"/>
  <c r="Q47" i="202"/>
  <c r="P47" i="194"/>
  <c r="Q47" i="194"/>
  <c r="P47" i="189"/>
  <c r="Q47" i="189"/>
  <c r="P47" i="113"/>
  <c r="Q47" i="113"/>
  <c r="P47" i="192"/>
  <c r="Q47" i="192"/>
  <c r="P47" i="197"/>
  <c r="Q47" i="197"/>
  <c r="L56" i="180"/>
  <c r="M56" i="180"/>
  <c r="L56" i="213"/>
  <c r="M56" i="213" s="1"/>
  <c r="L56" i="214"/>
  <c r="M56" i="214" s="1"/>
  <c r="L56" i="215"/>
  <c r="M56" i="215" s="1"/>
  <c r="L56" i="216"/>
  <c r="M56" i="216"/>
  <c r="L56" i="217"/>
  <c r="M56" i="217" s="1"/>
  <c r="L56" i="219"/>
  <c r="M56" i="219" s="1"/>
  <c r="J56" i="212"/>
  <c r="K56" i="212" s="1"/>
  <c r="J56" i="248"/>
  <c r="K56" i="248"/>
  <c r="J56" i="211"/>
  <c r="K56" i="211" s="1"/>
  <c r="J56" i="247"/>
  <c r="K56" i="247" s="1"/>
  <c r="J56" i="243"/>
  <c r="K56" i="243" s="1"/>
  <c r="J56" i="190"/>
  <c r="K56" i="190" s="1"/>
  <c r="J56" i="242"/>
  <c r="K56" i="242" s="1"/>
  <c r="J56" i="196"/>
  <c r="K56" i="196" s="1"/>
  <c r="J56" i="203"/>
  <c r="K56" i="203" s="1"/>
  <c r="J56" i="239"/>
  <c r="K56" i="239"/>
  <c r="J56" i="204"/>
  <c r="K56" i="204" s="1"/>
  <c r="J56" i="191"/>
  <c r="K56" i="191" s="1"/>
  <c r="J56" i="231"/>
  <c r="K56" i="231" s="1"/>
  <c r="J56" i="232"/>
  <c r="K56" i="232" s="1"/>
  <c r="J56" i="209"/>
  <c r="K56" i="209" s="1"/>
  <c r="J56" i="200"/>
  <c r="K56" i="200" s="1"/>
  <c r="J56" i="205"/>
  <c r="K56" i="205" s="1"/>
  <c r="J56" i="206"/>
  <c r="K56" i="206"/>
  <c r="J56" i="229"/>
  <c r="K56" i="229" s="1"/>
  <c r="J56" i="230"/>
  <c r="K56" i="230" s="1"/>
  <c r="J56" i="207"/>
  <c r="K56" i="207" s="1"/>
  <c r="J56" i="195"/>
  <c r="K56" i="195"/>
  <c r="J56" i="208"/>
  <c r="K56" i="208" s="1"/>
  <c r="J56" i="201"/>
  <c r="K56" i="201" s="1"/>
  <c r="J56" i="224"/>
  <c r="K56" i="224" s="1"/>
  <c r="J56" i="244"/>
  <c r="K56" i="244"/>
  <c r="J56" i="199"/>
  <c r="K56" i="199" s="1"/>
  <c r="J56" i="193"/>
  <c r="K56" i="193" s="1"/>
  <c r="J56" i="246"/>
  <c r="K56" i="246" s="1"/>
  <c r="J56" i="220"/>
  <c r="K56" i="220" s="1"/>
  <c r="J56" i="225"/>
  <c r="K56" i="225" s="1"/>
  <c r="J56" i="113"/>
  <c r="K56" i="113" s="1"/>
  <c r="J56" i="202"/>
  <c r="K56" i="202" s="1"/>
  <c r="J56" i="194"/>
  <c r="K56" i="194"/>
  <c r="J56" i="189"/>
  <c r="K56" i="189" s="1"/>
  <c r="J56" i="192"/>
  <c r="K56" i="192" s="1"/>
  <c r="J56" i="197"/>
  <c r="K56" i="197" s="1"/>
  <c r="AG32" i="236"/>
  <c r="AK32" i="236"/>
  <c r="AL32" i="236"/>
  <c r="AI32" i="236"/>
  <c r="AJ32" i="236" s="1"/>
  <c r="R32" i="180"/>
  <c r="S32" i="180"/>
  <c r="R32" i="213"/>
  <c r="S32" i="213" s="1"/>
  <c r="R32" i="214"/>
  <c r="S32" i="214"/>
  <c r="R32" i="215"/>
  <c r="S32" i="215" s="1"/>
  <c r="R32" i="216"/>
  <c r="S32" i="216"/>
  <c r="R32" i="217"/>
  <c r="S32" i="217" s="1"/>
  <c r="R32" i="219"/>
  <c r="S32" i="219"/>
  <c r="P32" i="248"/>
  <c r="Q32" i="248" s="1"/>
  <c r="P32" i="247"/>
  <c r="Q32" i="247"/>
  <c r="P32" i="211"/>
  <c r="Q32" i="211" s="1"/>
  <c r="P32" i="212"/>
  <c r="Q32" i="212"/>
  <c r="P32" i="243"/>
  <c r="Q32" i="243" s="1"/>
  <c r="P32" i="209"/>
  <c r="Q32" i="209"/>
  <c r="P32" i="190"/>
  <c r="Q32" i="190" s="1"/>
  <c r="P32" i="242"/>
  <c r="Q32" i="242"/>
  <c r="P32" i="196"/>
  <c r="Q32" i="196" s="1"/>
  <c r="P32" i="203"/>
  <c r="Q32" i="203"/>
  <c r="P32" i="239"/>
  <c r="Q32" i="239" s="1"/>
  <c r="P32" i="204"/>
  <c r="Q32" i="204"/>
  <c r="P32" i="231"/>
  <c r="Q32" i="231"/>
  <c r="P32" i="232"/>
  <c r="Q32" i="232"/>
  <c r="P32" i="191"/>
  <c r="Q32" i="191"/>
  <c r="P32" i="229"/>
  <c r="Q32" i="229"/>
  <c r="P32" i="230"/>
  <c r="Q32" i="230"/>
  <c r="P32" i="200"/>
  <c r="Q32" i="200"/>
  <c r="P32" i="205"/>
  <c r="Q32" i="205"/>
  <c r="P32" i="206"/>
  <c r="Q32" i="206"/>
  <c r="P32" i="207"/>
  <c r="Q32" i="207"/>
  <c r="P32" i="195"/>
  <c r="Q32" i="195"/>
  <c r="P32" i="208"/>
  <c r="Q32" i="208"/>
  <c r="P32" i="201"/>
  <c r="Q32" i="201"/>
  <c r="P32" i="194"/>
  <c r="Q32" i="194"/>
  <c r="P32" i="224"/>
  <c r="Q32" i="224"/>
  <c r="P32" i="244"/>
  <c r="Q32" i="244"/>
  <c r="P32" i="199"/>
  <c r="Q32" i="199"/>
  <c r="P32" i="193"/>
  <c r="Q32" i="193"/>
  <c r="P32" i="246"/>
  <c r="Q32" i="246"/>
  <c r="P32" i="220"/>
  <c r="Q32" i="220"/>
  <c r="P32" i="113"/>
  <c r="Q32" i="113"/>
  <c r="P32" i="202"/>
  <c r="Q32" i="202"/>
  <c r="P32" i="225"/>
  <c r="Q32" i="225"/>
  <c r="P32" i="189"/>
  <c r="Q32" i="189"/>
  <c r="P32" i="192"/>
  <c r="Q32" i="192"/>
  <c r="P32" i="197"/>
  <c r="Q32" i="197"/>
  <c r="AX7" i="72"/>
  <c r="I49" i="180"/>
  <c r="J49" i="180" s="1"/>
  <c r="I49" i="213"/>
  <c r="J49" i="213"/>
  <c r="I49" i="214"/>
  <c r="J49" i="214" s="1"/>
  <c r="I49" i="215"/>
  <c r="J49" i="215" s="1"/>
  <c r="I49" i="217"/>
  <c r="J49" i="217" s="1"/>
  <c r="I49" i="216"/>
  <c r="J49" i="216"/>
  <c r="I49" i="219"/>
  <c r="J49" i="219" s="1"/>
  <c r="G49" i="211"/>
  <c r="H49" i="211" s="1"/>
  <c r="G49" i="248"/>
  <c r="H49" i="248" s="1"/>
  <c r="G49" i="247"/>
  <c r="H49" i="247"/>
  <c r="G49" i="212"/>
  <c r="H49" i="212" s="1"/>
  <c r="G49" i="243"/>
  <c r="H49" i="243" s="1"/>
  <c r="G49" i="191"/>
  <c r="H49" i="191" s="1"/>
  <c r="G49" i="242"/>
  <c r="H49" i="242"/>
  <c r="G49" i="196"/>
  <c r="H49" i="196" s="1"/>
  <c r="G49" i="203"/>
  <c r="H49" i="203" s="1"/>
  <c r="G49" i="230"/>
  <c r="H49" i="230" s="1"/>
  <c r="G49" i="209"/>
  <c r="H49" i="209"/>
  <c r="G49" i="239"/>
  <c r="H49" i="239" s="1"/>
  <c r="G49" i="229"/>
  <c r="H49" i="229" s="1"/>
  <c r="G49" i="204"/>
  <c r="H49" i="204" s="1"/>
  <c r="G49" i="207"/>
  <c r="H49" i="207"/>
  <c r="G49" i="232"/>
  <c r="H49" i="232" s="1"/>
  <c r="G49" i="200"/>
  <c r="H49" i="200" s="1"/>
  <c r="G49" i="190"/>
  <c r="H49" i="190" s="1"/>
  <c r="G49" i="231"/>
  <c r="H49" i="231"/>
  <c r="G49" i="246"/>
  <c r="H49" i="246" s="1"/>
  <c r="G49" i="220"/>
  <c r="H49" i="220" s="1"/>
  <c r="G49" i="205"/>
  <c r="H49" i="205" s="1"/>
  <c r="G49" i="206"/>
  <c r="H49" i="206"/>
  <c r="G49" i="208"/>
  <c r="H49" i="208" s="1"/>
  <c r="G49" i="201"/>
  <c r="H49" i="201" s="1"/>
  <c r="G49" i="224"/>
  <c r="H49" i="224" s="1"/>
  <c r="G49" i="225"/>
  <c r="H49" i="225"/>
  <c r="G49" i="244"/>
  <c r="H49" i="244" s="1"/>
  <c r="G49" i="199"/>
  <c r="H49" i="199" s="1"/>
  <c r="G49" i="202"/>
  <c r="H49" i="202" s="1"/>
  <c r="G49" i="194"/>
  <c r="H49" i="194"/>
  <c r="G49" i="195"/>
  <c r="H49" i="195" s="1"/>
  <c r="G49" i="193"/>
  <c r="H49" i="193" s="1"/>
  <c r="G49" i="189"/>
  <c r="H49" i="189" s="1"/>
  <c r="G49" i="192"/>
  <c r="H49" i="192"/>
  <c r="G49" i="197"/>
  <c r="H49" i="197" s="1"/>
  <c r="G49" i="113"/>
  <c r="H49" i="113" s="1"/>
  <c r="C49" i="238"/>
  <c r="AS14" i="202"/>
  <c r="R45" i="180"/>
  <c r="S45" i="180" s="1"/>
  <c r="R45" i="213"/>
  <c r="S45" i="213" s="1"/>
  <c r="R45" i="214"/>
  <c r="S45" i="214"/>
  <c r="R45" i="215"/>
  <c r="S45" i="215" s="1"/>
  <c r="R45" i="217"/>
  <c r="S45" i="217" s="1"/>
  <c r="R45" i="216"/>
  <c r="S45" i="216" s="1"/>
  <c r="R45" i="219"/>
  <c r="S45" i="219"/>
  <c r="P45" i="211"/>
  <c r="Q45" i="211" s="1"/>
  <c r="P45" i="212"/>
  <c r="Q45" i="212" s="1"/>
  <c r="P45" i="248"/>
  <c r="Q45" i="248" s="1"/>
  <c r="P45" i="247"/>
  <c r="Q45" i="247"/>
  <c r="P45" i="190"/>
  <c r="Q45" i="190" s="1"/>
  <c r="P45" i="209"/>
  <c r="Q45" i="209" s="1"/>
  <c r="P45" i="191"/>
  <c r="Q45" i="191" s="1"/>
  <c r="P45" i="242"/>
  <c r="Q45" i="242"/>
  <c r="P45" i="196"/>
  <c r="Q45" i="196" s="1"/>
  <c r="P45" i="203"/>
  <c r="Q45" i="203" s="1"/>
  <c r="P45" i="243"/>
  <c r="Q45" i="243" s="1"/>
  <c r="P45" i="204"/>
  <c r="Q45" i="204"/>
  <c r="P45" i="229"/>
  <c r="Q45" i="229" s="1"/>
  <c r="P45" i="231"/>
  <c r="Q45" i="231" s="1"/>
  <c r="P45" i="232"/>
  <c r="Q45" i="232" s="1"/>
  <c r="P45" i="230"/>
  <c r="Q45" i="230"/>
  <c r="P45" i="200"/>
  <c r="Q45" i="200" s="1"/>
  <c r="P45" i="239"/>
  <c r="Q45" i="239" s="1"/>
  <c r="P45" i="205"/>
  <c r="Q45" i="205" s="1"/>
  <c r="P45" i="206"/>
  <c r="Q45" i="206"/>
  <c r="P45" i="207"/>
  <c r="Q45" i="207" s="1"/>
  <c r="P45" i="208"/>
  <c r="Q45" i="208" s="1"/>
  <c r="P45" i="201"/>
  <c r="Q45" i="201" s="1"/>
  <c r="P45" i="224"/>
  <c r="Q45" i="224"/>
  <c r="P45" i="225"/>
  <c r="Q45" i="225" s="1"/>
  <c r="P45" i="244"/>
  <c r="Q45" i="244" s="1"/>
  <c r="P45" i="199"/>
  <c r="Q45" i="199" s="1"/>
  <c r="P45" i="246"/>
  <c r="Q45" i="246"/>
  <c r="P45" i="220"/>
  <c r="Q45" i="220" s="1"/>
  <c r="P45" i="195"/>
  <c r="Q45" i="195" s="1"/>
  <c r="P45" i="193"/>
  <c r="Q45" i="193" s="1"/>
  <c r="P45" i="113"/>
  <c r="Q45" i="113"/>
  <c r="P45" i="202"/>
  <c r="Q45" i="202" s="1"/>
  <c r="P45" i="194"/>
  <c r="Q45" i="194" s="1"/>
  <c r="P45" i="189"/>
  <c r="Q45" i="189" s="1"/>
  <c r="P45" i="192"/>
  <c r="Q45" i="192"/>
  <c r="P45" i="197"/>
  <c r="Q45" i="197" s="1"/>
  <c r="C45" i="238"/>
  <c r="F45" i="238" s="1"/>
  <c r="O45" i="238" s="1"/>
  <c r="AK45" i="236"/>
  <c r="AL45" i="236" s="1"/>
  <c r="AS7" i="232"/>
  <c r="AF7" i="72" s="1"/>
  <c r="O71" i="180"/>
  <c r="P71" i="180" s="1"/>
  <c r="O71" i="213"/>
  <c r="P71" i="213"/>
  <c r="O71" i="214"/>
  <c r="P71" i="214" s="1"/>
  <c r="O71" i="215"/>
  <c r="P71" i="215" s="1"/>
  <c r="O71" i="217"/>
  <c r="P71" i="217" s="1"/>
  <c r="O71" i="216"/>
  <c r="P71" i="216"/>
  <c r="O71" i="219"/>
  <c r="P71" i="219" s="1"/>
  <c r="M71" i="212"/>
  <c r="N71" i="212"/>
  <c r="M71" i="248"/>
  <c r="N71" i="248" s="1"/>
  <c r="M71" i="211"/>
  <c r="N71" i="211"/>
  <c r="M71" i="247"/>
  <c r="N71" i="247" s="1"/>
  <c r="M71" i="190"/>
  <c r="N71" i="190" s="1"/>
  <c r="M71" i="191"/>
  <c r="N71" i="191" s="1"/>
  <c r="M71" i="242"/>
  <c r="N71" i="242"/>
  <c r="M71" i="196"/>
  <c r="N71" i="196" s="1"/>
  <c r="M71" i="203"/>
  <c r="N71" i="203" s="1"/>
  <c r="M71" i="243"/>
  <c r="N71" i="243" s="1"/>
  <c r="M71" i="230"/>
  <c r="N71" i="230"/>
  <c r="M71" i="209"/>
  <c r="N71" i="209" s="1"/>
  <c r="M71" i="229"/>
  <c r="N71" i="229" s="1"/>
  <c r="M71" i="200"/>
  <c r="N71" i="200" s="1"/>
  <c r="M71" i="207"/>
  <c r="N71" i="207"/>
  <c r="M71" i="239"/>
  <c r="N71" i="239" s="1"/>
  <c r="M71" i="232"/>
  <c r="N71" i="232" s="1"/>
  <c r="M71" i="204"/>
  <c r="N71" i="204" s="1"/>
  <c r="M71" i="246"/>
  <c r="N71" i="246"/>
  <c r="M71" i="220"/>
  <c r="N71" i="220" s="1"/>
  <c r="M71" i="208"/>
  <c r="N71" i="208" s="1"/>
  <c r="M71" i="201"/>
  <c r="N71" i="201" s="1"/>
  <c r="M71" i="224"/>
  <c r="N71" i="224"/>
  <c r="M71" i="244"/>
  <c r="N71" i="244" s="1"/>
  <c r="M71" i="199"/>
  <c r="N71" i="199" s="1"/>
  <c r="M71" i="231"/>
  <c r="N71" i="231" s="1"/>
  <c r="M71" i="202"/>
  <c r="N71" i="202"/>
  <c r="M71" i="206"/>
  <c r="N71" i="206" s="1"/>
  <c r="M71" i="205"/>
  <c r="N71" i="205" s="1"/>
  <c r="M71" i="194"/>
  <c r="N71" i="194" s="1"/>
  <c r="M71" i="225"/>
  <c r="N71" i="225"/>
  <c r="M71" i="195"/>
  <c r="N71" i="195" s="1"/>
  <c r="M71" i="193"/>
  <c r="N71" i="193" s="1"/>
  <c r="M71" i="192"/>
  <c r="N71" i="192" s="1"/>
  <c r="M71" i="197"/>
  <c r="N71" i="197"/>
  <c r="M71" i="113"/>
  <c r="N71" i="113" s="1"/>
  <c r="M71" i="189"/>
  <c r="N71" i="189" s="1"/>
  <c r="C71" i="238"/>
  <c r="R41" i="67"/>
  <c r="S41" i="67" s="1"/>
  <c r="D41" i="72" s="1"/>
  <c r="D41" i="100"/>
  <c r="AU49" i="1"/>
  <c r="L49" i="67"/>
  <c r="O49" i="67" s="1"/>
  <c r="P49" i="67" s="1"/>
  <c r="AC30" i="72"/>
  <c r="AU30" i="229"/>
  <c r="BP30" i="72"/>
  <c r="AS8" i="242"/>
  <c r="AL23" i="33"/>
  <c r="AS9" i="200"/>
  <c r="F47" i="238"/>
  <c r="AL40" i="33"/>
  <c r="AL53" i="1"/>
  <c r="AM53" i="1"/>
  <c r="AP53" i="1"/>
  <c r="AI53" i="1"/>
  <c r="AL66" i="1"/>
  <c r="AM66" i="1" s="1"/>
  <c r="AP66" i="1"/>
  <c r="AI66" i="1"/>
  <c r="AL30" i="1"/>
  <c r="AM30" i="1" s="1"/>
  <c r="AP30" i="1"/>
  <c r="AI30" i="1"/>
  <c r="AU14" i="202"/>
  <c r="S14" i="72"/>
  <c r="O16" i="238"/>
  <c r="H16" i="238"/>
  <c r="AL22" i="1"/>
  <c r="AM22" i="1" s="1"/>
  <c r="AP22" i="1"/>
  <c r="AI22" i="1"/>
  <c r="AS7" i="113"/>
  <c r="AA7" i="72"/>
  <c r="AU7" i="224"/>
  <c r="AL12" i="33"/>
  <c r="AM12" i="33"/>
  <c r="D41" i="180"/>
  <c r="E41" i="180" s="1"/>
  <c r="D41" i="215"/>
  <c r="E41" i="215" s="1"/>
  <c r="D41" i="213"/>
  <c r="E41" i="213" s="1"/>
  <c r="D41" i="214"/>
  <c r="E41" i="214"/>
  <c r="D41" i="216"/>
  <c r="E41" i="216" s="1"/>
  <c r="D41" i="217"/>
  <c r="E41" i="217" s="1"/>
  <c r="D41" i="219"/>
  <c r="E41" i="219" s="1"/>
  <c r="AL61" i="1"/>
  <c r="AM61" i="1" s="1"/>
  <c r="AP61" i="1"/>
  <c r="AI61" i="1"/>
  <c r="F51" i="238"/>
  <c r="AU7" i="1"/>
  <c r="AJ12" i="72"/>
  <c r="AU12" i="244"/>
  <c r="AM10" i="72"/>
  <c r="AU10" i="247"/>
  <c r="N8" i="72"/>
  <c r="AU8" i="195"/>
  <c r="AL45" i="1"/>
  <c r="AM45" i="1" s="1"/>
  <c r="AP45" i="1"/>
  <c r="AI45" i="1"/>
  <c r="O69" i="238"/>
  <c r="H69" i="238"/>
  <c r="AL26" i="33"/>
  <c r="AM26" i="33"/>
  <c r="R45" i="67"/>
  <c r="S45" i="67" s="1"/>
  <c r="D45" i="72" s="1"/>
  <c r="D45" i="100"/>
  <c r="L12" i="72"/>
  <c r="AU12" i="193"/>
  <c r="D16" i="141"/>
  <c r="E16" i="141" s="1"/>
  <c r="H16" i="141" s="1"/>
  <c r="L16" i="141" s="1"/>
  <c r="N16" i="141" s="1"/>
  <c r="D16" i="140"/>
  <c r="E16" i="140" s="1"/>
  <c r="H16" i="140" s="1"/>
  <c r="L16" i="140" s="1"/>
  <c r="N16" i="140" s="1"/>
  <c r="D16" i="241"/>
  <c r="E16" i="241" s="1"/>
  <c r="H16" i="241" s="1"/>
  <c r="L16" i="241" s="1"/>
  <c r="N16" i="241" s="1"/>
  <c r="AM37" i="33"/>
  <c r="D74" i="211"/>
  <c r="E74" i="211" s="1"/>
  <c r="AM74" i="33"/>
  <c r="AL74" i="33"/>
  <c r="D74" i="248"/>
  <c r="E74" i="248" s="1"/>
  <c r="D74" i="212"/>
  <c r="E74" i="212" s="1"/>
  <c r="D74" i="247"/>
  <c r="E74" i="247" s="1"/>
  <c r="D74" i="191"/>
  <c r="E74" i="191"/>
  <c r="D74" i="242"/>
  <c r="E74" i="242" s="1"/>
  <c r="D74" i="196"/>
  <c r="E74" i="196" s="1"/>
  <c r="D74" i="203"/>
  <c r="E74" i="203" s="1"/>
  <c r="D74" i="190"/>
  <c r="E74" i="190" s="1"/>
  <c r="D74" i="229"/>
  <c r="E74" i="229" s="1"/>
  <c r="D74" i="231"/>
  <c r="E74" i="231"/>
  <c r="D74" i="232"/>
  <c r="E74" i="232" s="1"/>
  <c r="D74" i="209"/>
  <c r="E74" i="209"/>
  <c r="D74" i="230"/>
  <c r="E74" i="230" s="1"/>
  <c r="D74" i="243"/>
  <c r="E74" i="243" s="1"/>
  <c r="D74" i="204"/>
  <c r="E74" i="204" s="1"/>
  <c r="D74" i="205"/>
  <c r="E74" i="205" s="1"/>
  <c r="D74" i="206"/>
  <c r="E74" i="206" s="1"/>
  <c r="D74" i="207"/>
  <c r="E74" i="207"/>
  <c r="D74" i="208"/>
  <c r="E74" i="208" s="1"/>
  <c r="D74" i="201"/>
  <c r="E74" i="201"/>
  <c r="D74" i="193"/>
  <c r="E74" i="193" s="1"/>
  <c r="D74" i="224"/>
  <c r="E74" i="224" s="1"/>
  <c r="D74" i="244"/>
  <c r="E74" i="244" s="1"/>
  <c r="D74" i="199"/>
  <c r="E74" i="199" s="1"/>
  <c r="D74" i="239"/>
  <c r="E74" i="239" s="1"/>
  <c r="D74" i="200"/>
  <c r="E74" i="200"/>
  <c r="D74" i="195"/>
  <c r="E74" i="195" s="1"/>
  <c r="D74" i="246"/>
  <c r="E74" i="246"/>
  <c r="D74" i="220"/>
  <c r="E74" i="220" s="1"/>
  <c r="D74" i="225"/>
  <c r="E74" i="225" s="1"/>
  <c r="D74" i="113"/>
  <c r="E74" i="113" s="1"/>
  <c r="D74" i="202"/>
  <c r="E74" i="202" s="1"/>
  <c r="D74" i="194"/>
  <c r="E74" i="194" s="1"/>
  <c r="D74" i="189"/>
  <c r="E74" i="189"/>
  <c r="D74" i="197"/>
  <c r="E74" i="197" s="1"/>
  <c r="D74" i="192"/>
  <c r="E74" i="192" s="1"/>
  <c r="D41" i="211"/>
  <c r="E41" i="211" s="1"/>
  <c r="D41" i="212"/>
  <c r="E41" i="212" s="1"/>
  <c r="AL41" i="33"/>
  <c r="AM41" i="33"/>
  <c r="D41" i="248"/>
  <c r="E41" i="248" s="1"/>
  <c r="D41" i="247"/>
  <c r="E41" i="247" s="1"/>
  <c r="D41" i="190"/>
  <c r="E41" i="190" s="1"/>
  <c r="D41" i="209"/>
  <c r="E41" i="209" s="1"/>
  <c r="D41" i="191"/>
  <c r="E41" i="191" s="1"/>
  <c r="D41" i="242"/>
  <c r="E41" i="242" s="1"/>
  <c r="D41" i="196"/>
  <c r="E41" i="196" s="1"/>
  <c r="D41" i="203"/>
  <c r="E41" i="203" s="1"/>
  <c r="D41" i="243"/>
  <c r="E41" i="243" s="1"/>
  <c r="D41" i="204"/>
  <c r="E41" i="204" s="1"/>
  <c r="D41" i="229"/>
  <c r="E41" i="229" s="1"/>
  <c r="D41" i="231"/>
  <c r="E41" i="231" s="1"/>
  <c r="D41" i="232"/>
  <c r="E41" i="232" s="1"/>
  <c r="D41" i="230"/>
  <c r="E41" i="230" s="1"/>
  <c r="D41" i="200"/>
  <c r="E41" i="200" s="1"/>
  <c r="D41" i="239"/>
  <c r="E41" i="239" s="1"/>
  <c r="D41" i="205"/>
  <c r="E41" i="205" s="1"/>
  <c r="D41" i="206"/>
  <c r="E41" i="206" s="1"/>
  <c r="D41" i="207"/>
  <c r="E41" i="207" s="1"/>
  <c r="D41" i="208"/>
  <c r="E41" i="208" s="1"/>
  <c r="D41" i="201"/>
  <c r="E41" i="201" s="1"/>
  <c r="D41" i="224"/>
  <c r="E41" i="224"/>
  <c r="D41" i="244"/>
  <c r="E41" i="244" s="1"/>
  <c r="D41" i="199"/>
  <c r="E41" i="199"/>
  <c r="D41" i="246"/>
  <c r="E41" i="246" s="1"/>
  <c r="D41" i="225"/>
  <c r="E41" i="225"/>
  <c r="D41" i="220"/>
  <c r="E41" i="220" s="1"/>
  <c r="D41" i="195"/>
  <c r="E41" i="195" s="1"/>
  <c r="D41" i="193"/>
  <c r="E41" i="193" s="1"/>
  <c r="D41" i="113"/>
  <c r="E41" i="113" s="1"/>
  <c r="D41" i="202"/>
  <c r="E41" i="202" s="1"/>
  <c r="D41" i="194"/>
  <c r="E41" i="194" s="1"/>
  <c r="D41" i="189"/>
  <c r="E41" i="189" s="1"/>
  <c r="D41" i="197"/>
  <c r="E41" i="197" s="1"/>
  <c r="D41" i="192"/>
  <c r="E41" i="192" s="1"/>
  <c r="AS7" i="246"/>
  <c r="AL59" i="33"/>
  <c r="AM59" i="33"/>
  <c r="AQ16" i="1"/>
  <c r="D16" i="67" s="1"/>
  <c r="E16" i="67" s="1"/>
  <c r="F16" i="67" s="1"/>
  <c r="G16" i="67" s="1"/>
  <c r="AX16" i="1"/>
  <c r="AR16" i="1" s="1"/>
  <c r="C16" i="33"/>
  <c r="AF7" i="1"/>
  <c r="D7" i="238" s="1"/>
  <c r="AH7" i="1"/>
  <c r="AS13" i="190"/>
  <c r="U9" i="72"/>
  <c r="AU9" i="204"/>
  <c r="AM75" i="33"/>
  <c r="AM15" i="33"/>
  <c r="O32" i="238"/>
  <c r="H32" i="238"/>
  <c r="AS8" i="208"/>
  <c r="AQ41" i="1"/>
  <c r="D41" i="67"/>
  <c r="E41" i="67" s="1"/>
  <c r="F41" i="67" s="1"/>
  <c r="G41" i="67" s="1"/>
  <c r="C41" i="33"/>
  <c r="AX41" i="1"/>
  <c r="AR41" i="1" s="1"/>
  <c r="AL32" i="1"/>
  <c r="AM32" i="1" s="1"/>
  <c r="AP32" i="1"/>
  <c r="AI32" i="1"/>
  <c r="AL43" i="33"/>
  <c r="AM43" i="33"/>
  <c r="AL13" i="33"/>
  <c r="AL8" i="72"/>
  <c r="AU8" i="248"/>
  <c r="AG35" i="236"/>
  <c r="AK35" i="236"/>
  <c r="AL35" i="236" s="1"/>
  <c r="AI35" i="236"/>
  <c r="AJ35" i="236" s="1"/>
  <c r="O35" i="180"/>
  <c r="P35" i="180"/>
  <c r="O35" i="214"/>
  <c r="P35" i="214" s="1"/>
  <c r="O35" i="217"/>
  <c r="P35" i="217"/>
  <c r="O35" i="219"/>
  <c r="P35" i="219" s="1"/>
  <c r="M35" i="211"/>
  <c r="N35" i="211"/>
  <c r="M35" i="248"/>
  <c r="N35" i="248" s="1"/>
  <c r="M35" i="247"/>
  <c r="N35" i="247" s="1"/>
  <c r="M35" i="190"/>
  <c r="N35" i="190" s="1"/>
  <c r="M35" i="191"/>
  <c r="N35" i="191" s="1"/>
  <c r="M35" i="242"/>
  <c r="N35" i="242" s="1"/>
  <c r="M35" i="196"/>
  <c r="N35" i="196" s="1"/>
  <c r="M35" i="203"/>
  <c r="N35" i="203" s="1"/>
  <c r="M35" i="243"/>
  <c r="N35" i="243" s="1"/>
  <c r="M35" i="209"/>
  <c r="N35" i="209" s="1"/>
  <c r="M35" i="230"/>
  <c r="N35" i="230" s="1"/>
  <c r="M35" i="229"/>
  <c r="N35" i="229" s="1"/>
  <c r="M35" i="200"/>
  <c r="N35" i="200" s="1"/>
  <c r="M35" i="207"/>
  <c r="N35" i="207" s="1"/>
  <c r="M35" i="239"/>
  <c r="N35" i="239" s="1"/>
  <c r="M35" i="232"/>
  <c r="N35" i="232" s="1"/>
  <c r="M35" i="204"/>
  <c r="N35" i="204" s="1"/>
  <c r="M35" i="246"/>
  <c r="N35" i="246" s="1"/>
  <c r="M35" i="220"/>
  <c r="N35" i="220" s="1"/>
  <c r="M35" i="113"/>
  <c r="N35" i="113" s="1"/>
  <c r="M35" i="231"/>
  <c r="N35" i="231" s="1"/>
  <c r="M35" i="208"/>
  <c r="N35" i="208" s="1"/>
  <c r="M35" i="201"/>
  <c r="N35" i="201" s="1"/>
  <c r="M35" i="224"/>
  <c r="N35" i="224" s="1"/>
  <c r="M35" i="225"/>
  <c r="N35" i="225" s="1"/>
  <c r="M35" i="244"/>
  <c r="N35" i="244" s="1"/>
  <c r="M35" i="199"/>
  <c r="N35" i="199" s="1"/>
  <c r="M35" i="202"/>
  <c r="N35" i="202" s="1"/>
  <c r="M35" i="206"/>
  <c r="N35" i="206" s="1"/>
  <c r="M35" i="205"/>
  <c r="N35" i="205" s="1"/>
  <c r="M35" i="194"/>
  <c r="N35" i="194" s="1"/>
  <c r="M35" i="195"/>
  <c r="N35" i="195" s="1"/>
  <c r="M35" i="193"/>
  <c r="N35" i="193" s="1"/>
  <c r="M35" i="189"/>
  <c r="N35" i="189" s="1"/>
  <c r="M35" i="192"/>
  <c r="N35" i="192" s="1"/>
  <c r="M35" i="197"/>
  <c r="N35" i="197" s="1"/>
  <c r="AG7" i="1"/>
  <c r="D74" i="180"/>
  <c r="E74" i="180"/>
  <c r="D74" i="213"/>
  <c r="E74" i="213" s="1"/>
  <c r="D74" i="214"/>
  <c r="E74" i="214"/>
  <c r="D74" i="216"/>
  <c r="E74" i="216" s="1"/>
  <c r="D74" i="215"/>
  <c r="E74" i="215"/>
  <c r="D74" i="217"/>
  <c r="E74" i="217"/>
  <c r="D74" i="219"/>
  <c r="E74" i="219"/>
  <c r="AM29" i="33"/>
  <c r="AL29" i="33"/>
  <c r="R47" i="67"/>
  <c r="S47" i="67" s="1"/>
  <c r="D47" i="72" s="1"/>
  <c r="D47" i="100"/>
  <c r="AL35" i="1"/>
  <c r="AM35" i="1" s="1"/>
  <c r="AP35" i="1"/>
  <c r="AI35" i="1"/>
  <c r="AL44" i="1"/>
  <c r="AM44" i="1" s="1"/>
  <c r="AP44" i="1"/>
  <c r="AI44" i="1"/>
  <c r="W9" i="72"/>
  <c r="AU9" i="206"/>
  <c r="AL39" i="33"/>
  <c r="AM39" i="33"/>
  <c r="AU12" i="201"/>
  <c r="R12" i="72"/>
  <c r="X7" i="72"/>
  <c r="AU7" i="207"/>
  <c r="AU9" i="243"/>
  <c r="AI9" i="72"/>
  <c r="D75" i="241"/>
  <c r="E75" i="241"/>
  <c r="H75" i="241" s="1"/>
  <c r="L75" i="241" s="1"/>
  <c r="N75" i="241" s="1"/>
  <c r="D75" i="141"/>
  <c r="E75" i="141" s="1"/>
  <c r="H75" i="141" s="1"/>
  <c r="L75" i="141" s="1"/>
  <c r="N75" i="141" s="1"/>
  <c r="D75" i="140"/>
  <c r="E75" i="140" s="1"/>
  <c r="H75" i="140" s="1"/>
  <c r="L75" i="140" s="1"/>
  <c r="N75" i="140" s="1"/>
  <c r="R53" i="67"/>
  <c r="S53" i="67" s="1"/>
  <c r="D53" i="72" s="1"/>
  <c r="D53" i="100"/>
  <c r="O30" i="238"/>
  <c r="H30" i="238"/>
  <c r="R33" i="67"/>
  <c r="S33" i="67" s="1"/>
  <c r="D33" i="72" s="1"/>
  <c r="D33" i="100"/>
  <c r="AU7" i="231"/>
  <c r="AE7" i="72"/>
  <c r="AM20" i="33"/>
  <c r="D69" i="141"/>
  <c r="E69" i="141" s="1"/>
  <c r="H69" i="141" s="1"/>
  <c r="L69" i="141" s="1"/>
  <c r="N69" i="141" s="1"/>
  <c r="D69" i="241"/>
  <c r="E69" i="241" s="1"/>
  <c r="H69" i="241" s="1"/>
  <c r="L69" i="241" s="1"/>
  <c r="N69" i="241" s="1"/>
  <c r="D69" i="140"/>
  <c r="E69" i="140"/>
  <c r="H69" i="140" s="1"/>
  <c r="L69" i="140" s="1"/>
  <c r="N69" i="140" s="1"/>
  <c r="T8" i="72"/>
  <c r="AU8" i="203"/>
  <c r="R66" i="67"/>
  <c r="S66" i="67" s="1"/>
  <c r="D66" i="72" s="1"/>
  <c r="D66" i="100"/>
  <c r="AD11" i="72"/>
  <c r="AU11" i="230"/>
  <c r="H45" i="238"/>
  <c r="AM19" i="33"/>
  <c r="AL19" i="33"/>
  <c r="R25" i="67"/>
  <c r="S25" i="67" s="1"/>
  <c r="D25" i="72" s="1"/>
  <c r="D25" i="100"/>
  <c r="AC45" i="72"/>
  <c r="AU45" i="229"/>
  <c r="AU8" i="205"/>
  <c r="V8" i="72"/>
  <c r="AB12" i="72"/>
  <c r="AU12" i="225"/>
  <c r="AQ74" i="1"/>
  <c r="D74" i="67" s="1"/>
  <c r="E74" i="67" s="1"/>
  <c r="F74" i="67" s="1"/>
  <c r="G74" i="67" s="1"/>
  <c r="AX74" i="1"/>
  <c r="AR74" i="1" s="1"/>
  <c r="C74" i="33"/>
  <c r="Z11" i="72"/>
  <c r="AU11" i="209"/>
  <c r="AQ75" i="1"/>
  <c r="D75" i="67"/>
  <c r="E75" i="67" s="1"/>
  <c r="F75" i="67" s="1"/>
  <c r="G75" i="67" s="1"/>
  <c r="C75" i="33"/>
  <c r="AX75" i="1"/>
  <c r="AU7" i="194"/>
  <c r="M7" i="72"/>
  <c r="R62" i="67"/>
  <c r="S62" i="67"/>
  <c r="D62" i="72" s="1"/>
  <c r="D62" i="100"/>
  <c r="AU10" i="191"/>
  <c r="J10" i="72"/>
  <c r="D41" i="141"/>
  <c r="E41" i="141" s="1"/>
  <c r="H41" i="141" s="1"/>
  <c r="L41" i="141" s="1"/>
  <c r="N41" i="141" s="1"/>
  <c r="D41" i="241"/>
  <c r="E41" i="241" s="1"/>
  <c r="H41" i="241" s="1"/>
  <c r="L41" i="241" s="1"/>
  <c r="N41" i="241" s="1"/>
  <c r="D41" i="140"/>
  <c r="E41" i="140"/>
  <c r="H41" i="140" s="1"/>
  <c r="L41" i="140" s="1"/>
  <c r="N41" i="140" s="1"/>
  <c r="AL47" i="1"/>
  <c r="AM47" i="1" s="1"/>
  <c r="AP47" i="1"/>
  <c r="AI47" i="1"/>
  <c r="AU7" i="192"/>
  <c r="K7" i="72"/>
  <c r="AG8" i="72"/>
  <c r="AU8" i="239"/>
  <c r="AU10" i="189"/>
  <c r="H10" i="72"/>
  <c r="AL17" i="33"/>
  <c r="AL18" i="33"/>
  <c r="O72" i="238"/>
  <c r="H72" i="238"/>
  <c r="L35" i="180"/>
  <c r="M35" i="180" s="1"/>
  <c r="L35" i="213"/>
  <c r="M35" i="213" s="1"/>
  <c r="L35" i="214"/>
  <c r="M35" i="214" s="1"/>
  <c r="L35" i="215"/>
  <c r="M35" i="215" s="1"/>
  <c r="L35" i="216"/>
  <c r="M35" i="216" s="1"/>
  <c r="L35" i="217"/>
  <c r="M35" i="217" s="1"/>
  <c r="L35" i="219"/>
  <c r="M35" i="219" s="1"/>
  <c r="J35" i="211"/>
  <c r="K35" i="211" s="1"/>
  <c r="J35" i="212"/>
  <c r="K35" i="212" s="1"/>
  <c r="J35" i="248"/>
  <c r="K35" i="248" s="1"/>
  <c r="J35" i="247"/>
  <c r="K35" i="247" s="1"/>
  <c r="J35" i="209"/>
  <c r="K35" i="209" s="1"/>
  <c r="J35" i="242"/>
  <c r="K35" i="242" s="1"/>
  <c r="J35" i="196"/>
  <c r="K35" i="196" s="1"/>
  <c r="J35" i="203"/>
  <c r="K35" i="203" s="1"/>
  <c r="J35" i="243"/>
  <c r="K35" i="243" s="1"/>
  <c r="J35" i="191"/>
  <c r="K35" i="191" s="1"/>
  <c r="J35" i="204"/>
  <c r="K35" i="204" s="1"/>
  <c r="J35" i="190"/>
  <c r="K35" i="190" s="1"/>
  <c r="J35" i="231"/>
  <c r="K35" i="231" s="1"/>
  <c r="J35" i="232"/>
  <c r="K35" i="232" s="1"/>
  <c r="J35" i="239"/>
  <c r="K35" i="239" s="1"/>
  <c r="J35" i="229"/>
  <c r="K35" i="229" s="1"/>
  <c r="J35" i="205"/>
  <c r="K35" i="205" s="1"/>
  <c r="J35" i="206"/>
  <c r="K35" i="206" s="1"/>
  <c r="J35" i="230"/>
  <c r="K35" i="230" s="1"/>
  <c r="J35" i="200"/>
  <c r="K35" i="200" s="1"/>
  <c r="J35" i="207"/>
  <c r="K35" i="207" s="1"/>
  <c r="J35" i="208"/>
  <c r="K35" i="208" s="1"/>
  <c r="J35" i="201"/>
  <c r="K35" i="201" s="1"/>
  <c r="J35" i="224"/>
  <c r="K35" i="224" s="1"/>
  <c r="J35" i="225"/>
  <c r="K35" i="225" s="1"/>
  <c r="J35" i="244"/>
  <c r="K35" i="244" s="1"/>
  <c r="J35" i="199"/>
  <c r="K35" i="199" s="1"/>
  <c r="J35" i="246"/>
  <c r="K35" i="246" s="1"/>
  <c r="J35" i="220"/>
  <c r="K35" i="220" s="1"/>
  <c r="J35" i="113"/>
  <c r="K35" i="113" s="1"/>
  <c r="J35" i="194"/>
  <c r="K35" i="194" s="1"/>
  <c r="J35" i="189"/>
  <c r="K35" i="189" s="1"/>
  <c r="J35" i="195"/>
  <c r="K35" i="195" s="1"/>
  <c r="J35" i="193"/>
  <c r="K35" i="193" s="1"/>
  <c r="J35" i="202"/>
  <c r="K35" i="202" s="1"/>
  <c r="J35" i="192"/>
  <c r="K35" i="192" s="1"/>
  <c r="J35" i="197"/>
  <c r="K35" i="197" s="1"/>
  <c r="L7" i="67"/>
  <c r="AU9" i="196"/>
  <c r="O9" i="72"/>
  <c r="R44" i="67"/>
  <c r="S44" i="67" s="1"/>
  <c r="D44" i="72" s="1"/>
  <c r="D44" i="100"/>
  <c r="R61" i="67"/>
  <c r="S61" i="67"/>
  <c r="D61" i="72" s="1"/>
  <c r="D61" i="100"/>
  <c r="AU8" i="199"/>
  <c r="P8" i="72"/>
  <c r="AM9" i="33"/>
  <c r="AM58" i="33"/>
  <c r="AQ69" i="1"/>
  <c r="D69" i="67" s="1"/>
  <c r="E69" i="67" s="1"/>
  <c r="F69" i="67" s="1"/>
  <c r="G69" i="67" s="1"/>
  <c r="C69" i="33"/>
  <c r="AX69" i="1"/>
  <c r="AR69" i="1" s="1"/>
  <c r="AL51" i="1"/>
  <c r="AM51" i="1" s="1"/>
  <c r="AP51" i="1"/>
  <c r="AI51" i="1"/>
  <c r="AL25" i="1"/>
  <c r="AM25" i="1" s="1"/>
  <c r="AP25" i="1"/>
  <c r="AI25" i="1"/>
  <c r="AL8" i="33"/>
  <c r="AM8" i="33"/>
  <c r="AN19" i="33"/>
  <c r="AN39" i="33"/>
  <c r="AN59" i="33"/>
  <c r="AN43" i="33"/>
  <c r="AN29" i="33"/>
  <c r="AM65" i="33"/>
  <c r="D32" i="141"/>
  <c r="E32" i="141"/>
  <c r="H32" i="141" s="1"/>
  <c r="L32" i="141" s="1"/>
  <c r="N32" i="141" s="1"/>
  <c r="D32" i="140"/>
  <c r="E32" i="140" s="1"/>
  <c r="H32" i="140" s="1"/>
  <c r="L32" i="140" s="1"/>
  <c r="N32" i="140" s="1"/>
  <c r="D32" i="241"/>
  <c r="E32" i="241"/>
  <c r="H32" i="241" s="1"/>
  <c r="L32" i="241" s="1"/>
  <c r="N32" i="241" s="1"/>
  <c r="AL71" i="33"/>
  <c r="AM71" i="33"/>
  <c r="AN12" i="33"/>
  <c r="AH8" i="72"/>
  <c r="AU8" i="242"/>
  <c r="AQ25" i="1"/>
  <c r="D25" i="67" s="1"/>
  <c r="E25" i="67" s="1"/>
  <c r="F25" i="67" s="1"/>
  <c r="G25" i="67" s="1"/>
  <c r="C25" i="33"/>
  <c r="AX25" i="1"/>
  <c r="AR25" i="1" s="1"/>
  <c r="D72" i="180"/>
  <c r="E72" i="180" s="1"/>
  <c r="D72" i="213"/>
  <c r="E72" i="213" s="1"/>
  <c r="D72" i="214"/>
  <c r="E72" i="214" s="1"/>
  <c r="D72" i="216"/>
  <c r="E72" i="216" s="1"/>
  <c r="D72" i="215"/>
  <c r="E72" i="215" s="1"/>
  <c r="D72" i="217"/>
  <c r="E72" i="217" s="1"/>
  <c r="D72" i="219"/>
  <c r="E72" i="219" s="1"/>
  <c r="AY75" i="1"/>
  <c r="AW75" i="1"/>
  <c r="AL33" i="33"/>
  <c r="AL52" i="33"/>
  <c r="D45" i="211"/>
  <c r="E45" i="211" s="1"/>
  <c r="D45" i="212"/>
  <c r="E45" i="212"/>
  <c r="D45" i="248"/>
  <c r="E45" i="248" s="1"/>
  <c r="D45" i="247"/>
  <c r="E45" i="247"/>
  <c r="D45" i="190"/>
  <c r="E45" i="190" s="1"/>
  <c r="D45" i="209"/>
  <c r="E45" i="209"/>
  <c r="D45" i="191"/>
  <c r="E45" i="191" s="1"/>
  <c r="D45" i="242"/>
  <c r="E45" i="242"/>
  <c r="D45" i="196"/>
  <c r="E45" i="196" s="1"/>
  <c r="D45" i="203"/>
  <c r="E45" i="203"/>
  <c r="D45" i="243"/>
  <c r="E45" i="243" s="1"/>
  <c r="D45" i="204"/>
  <c r="E45" i="204"/>
  <c r="D45" i="229"/>
  <c r="E45" i="229" s="1"/>
  <c r="D45" i="231"/>
  <c r="E45" i="231"/>
  <c r="D45" i="232"/>
  <c r="E45" i="232" s="1"/>
  <c r="D45" i="230"/>
  <c r="E45" i="230"/>
  <c r="D45" i="200"/>
  <c r="E45" i="200" s="1"/>
  <c r="D45" i="239"/>
  <c r="E45" i="239"/>
  <c r="D45" i="205"/>
  <c r="E45" i="205" s="1"/>
  <c r="D45" i="206"/>
  <c r="E45" i="206"/>
  <c r="D45" i="207"/>
  <c r="E45" i="207" s="1"/>
  <c r="D45" i="208"/>
  <c r="E45" i="208"/>
  <c r="D45" i="201"/>
  <c r="E45" i="201" s="1"/>
  <c r="D45" i="224"/>
  <c r="E45" i="224"/>
  <c r="D45" i="225"/>
  <c r="E45" i="225" s="1"/>
  <c r="D45" i="244"/>
  <c r="E45" i="244"/>
  <c r="D45" i="199"/>
  <c r="E45" i="199" s="1"/>
  <c r="D45" i="246"/>
  <c r="E45" i="246"/>
  <c r="D45" i="220"/>
  <c r="E45" i="220" s="1"/>
  <c r="D45" i="195"/>
  <c r="E45" i="195"/>
  <c r="D45" i="193"/>
  <c r="E45" i="193"/>
  <c r="D45" i="113"/>
  <c r="E45" i="113"/>
  <c r="D45" i="202"/>
  <c r="E45" i="202"/>
  <c r="D45" i="194"/>
  <c r="E45" i="194"/>
  <c r="D45" i="189"/>
  <c r="E45" i="189"/>
  <c r="D45" i="197"/>
  <c r="E45" i="197"/>
  <c r="D45" i="192"/>
  <c r="E45" i="192"/>
  <c r="AM25" i="33"/>
  <c r="AQ35" i="1"/>
  <c r="D35" i="67"/>
  <c r="E35" i="67" s="1"/>
  <c r="F35" i="67" s="1"/>
  <c r="G35" i="67" s="1"/>
  <c r="AX35" i="1"/>
  <c r="AR35" i="1" s="1"/>
  <c r="C35" i="33"/>
  <c r="AL42" i="33"/>
  <c r="AO41" i="33"/>
  <c r="AM66" i="33"/>
  <c r="AL61" i="33"/>
  <c r="I13" i="72"/>
  <c r="AU13" i="190"/>
  <c r="K16" i="67"/>
  <c r="I16" i="67"/>
  <c r="J16" i="67" s="1"/>
  <c r="AN41" i="33"/>
  <c r="AO74" i="33"/>
  <c r="AN74" i="33"/>
  <c r="AM10" i="33"/>
  <c r="AM44" i="33"/>
  <c r="AL44" i="33"/>
  <c r="AN44" i="33"/>
  <c r="O35" i="238"/>
  <c r="H35" i="238"/>
  <c r="R16" i="241"/>
  <c r="P16" i="241"/>
  <c r="Q16" i="241" s="1"/>
  <c r="AN26" i="33"/>
  <c r="O51" i="238"/>
  <c r="H51" i="238"/>
  <c r="D22" i="140"/>
  <c r="E22" i="140"/>
  <c r="H22" i="140" s="1"/>
  <c r="L22" i="140" s="1"/>
  <c r="N22" i="140" s="1"/>
  <c r="D22" i="141"/>
  <c r="E22" i="141" s="1"/>
  <c r="H22" i="141" s="1"/>
  <c r="L22" i="141" s="1"/>
  <c r="N22" i="141" s="1"/>
  <c r="D22" i="241"/>
  <c r="E22" i="241" s="1"/>
  <c r="H22" i="241" s="1"/>
  <c r="L22" i="241" s="1"/>
  <c r="N22" i="241" s="1"/>
  <c r="AQ53" i="1"/>
  <c r="D53" i="67"/>
  <c r="E53" i="67" s="1"/>
  <c r="F53" i="67" s="1"/>
  <c r="G53" i="67" s="1"/>
  <c r="AX53" i="1"/>
  <c r="C53" i="33"/>
  <c r="D72" i="248"/>
  <c r="E72" i="248"/>
  <c r="D72" i="211"/>
  <c r="E72" i="211"/>
  <c r="D72" i="212"/>
  <c r="E72" i="212"/>
  <c r="D72" i="247"/>
  <c r="E72" i="247"/>
  <c r="D72" i="243"/>
  <c r="E72" i="243"/>
  <c r="D72" i="190"/>
  <c r="E72" i="190"/>
  <c r="D72" i="242"/>
  <c r="E72" i="242"/>
  <c r="D72" i="196"/>
  <c r="E72" i="196"/>
  <c r="D72" i="203"/>
  <c r="E72" i="203"/>
  <c r="D72" i="191"/>
  <c r="E72" i="191"/>
  <c r="D72" i="239"/>
  <c r="E72" i="239"/>
  <c r="D72" i="231"/>
  <c r="E72" i="231"/>
  <c r="D72" i="232"/>
  <c r="E72" i="232"/>
  <c r="D72" i="229"/>
  <c r="E72" i="229"/>
  <c r="D72" i="230"/>
  <c r="E72" i="230"/>
  <c r="D72" i="204"/>
  <c r="E72" i="204"/>
  <c r="D72" i="200"/>
  <c r="E72" i="200"/>
  <c r="D72" i="205"/>
  <c r="E72" i="205"/>
  <c r="D72" i="206"/>
  <c r="E72" i="206"/>
  <c r="D72" i="209"/>
  <c r="E72" i="209"/>
  <c r="D72" i="207"/>
  <c r="E72" i="207"/>
  <c r="D72" i="195"/>
  <c r="E72" i="195"/>
  <c r="D72" i="208"/>
  <c r="E72" i="208"/>
  <c r="D72" i="201"/>
  <c r="E72" i="201"/>
  <c r="D72" i="194"/>
  <c r="E72" i="194"/>
  <c r="D72" i="224"/>
  <c r="E72" i="224"/>
  <c r="D72" i="244"/>
  <c r="E72" i="244"/>
  <c r="D72" i="199"/>
  <c r="E72" i="199"/>
  <c r="D72" i="193"/>
  <c r="E72" i="193"/>
  <c r="D72" i="246"/>
  <c r="E72" i="246"/>
  <c r="D72" i="220"/>
  <c r="E72" i="220"/>
  <c r="D72" i="202"/>
  <c r="E72" i="202"/>
  <c r="D72" i="225"/>
  <c r="E72" i="225"/>
  <c r="D72" i="113"/>
  <c r="E72" i="113"/>
  <c r="D72" i="197"/>
  <c r="E72" i="197"/>
  <c r="D72" i="189"/>
  <c r="E72" i="189"/>
  <c r="D72" i="192"/>
  <c r="E72" i="192"/>
  <c r="AM18" i="33"/>
  <c r="AN18" i="33"/>
  <c r="AL67" i="33"/>
  <c r="AM67" i="33"/>
  <c r="D61" i="141"/>
  <c r="E61" i="141" s="1"/>
  <c r="H61" i="141" s="1"/>
  <c r="L61" i="141" s="1"/>
  <c r="N61" i="141" s="1"/>
  <c r="D61" i="241"/>
  <c r="E61" i="241"/>
  <c r="H61" i="241" s="1"/>
  <c r="L61" i="241" s="1"/>
  <c r="N61" i="241" s="1"/>
  <c r="D61" i="140"/>
  <c r="E61" i="140" s="1"/>
  <c r="H61" i="140" s="1"/>
  <c r="L61" i="140" s="1"/>
  <c r="N61" i="140" s="1"/>
  <c r="AQ22" i="1"/>
  <c r="D22" i="67" s="1"/>
  <c r="E22" i="67" s="1"/>
  <c r="F22" i="67" s="1"/>
  <c r="G22" i="67" s="1"/>
  <c r="C22" i="33"/>
  <c r="AX22" i="1"/>
  <c r="D16" i="180"/>
  <c r="E16" i="180" s="1"/>
  <c r="D16" i="213"/>
  <c r="E16" i="213" s="1"/>
  <c r="D16" i="215"/>
  <c r="E16" i="215" s="1"/>
  <c r="D16" i="214"/>
  <c r="E16" i="214" s="1"/>
  <c r="D16" i="217"/>
  <c r="E16" i="217" s="1"/>
  <c r="D16" i="216"/>
  <c r="E16" i="216" s="1"/>
  <c r="D16" i="219"/>
  <c r="E16" i="219" s="1"/>
  <c r="D30" i="140"/>
  <c r="E30" i="140" s="1"/>
  <c r="H30" i="140" s="1"/>
  <c r="L30" i="140" s="1"/>
  <c r="N30" i="140" s="1"/>
  <c r="D30" i="141"/>
  <c r="E30" i="141" s="1"/>
  <c r="H30" i="141" s="1"/>
  <c r="L30" i="141" s="1"/>
  <c r="N30" i="141" s="1"/>
  <c r="D30" i="241"/>
  <c r="E30" i="241" s="1"/>
  <c r="H30" i="241" s="1"/>
  <c r="L30" i="241" s="1"/>
  <c r="N30" i="241" s="1"/>
  <c r="O7" i="67"/>
  <c r="P7" i="67" s="1"/>
  <c r="AM11" i="33"/>
  <c r="AL11" i="33"/>
  <c r="AR75" i="1"/>
  <c r="AY74" i="1"/>
  <c r="AW74" i="1"/>
  <c r="D45" i="180"/>
  <c r="E45" i="180" s="1"/>
  <c r="D45" i="214"/>
  <c r="E45" i="214" s="1"/>
  <c r="D45" i="215"/>
  <c r="E45" i="215" s="1"/>
  <c r="D45" i="213"/>
  <c r="E45" i="213" s="1"/>
  <c r="D45" i="216"/>
  <c r="E45" i="216" s="1"/>
  <c r="D45" i="217"/>
  <c r="E45" i="217" s="1"/>
  <c r="D45" i="219"/>
  <c r="E45" i="219" s="1"/>
  <c r="AL70" i="33"/>
  <c r="AM56" i="33"/>
  <c r="AL56" i="33"/>
  <c r="K41" i="67"/>
  <c r="I41" i="67"/>
  <c r="J41" i="67" s="1"/>
  <c r="D32" i="248"/>
  <c r="E32" i="248" s="1"/>
  <c r="D32" i="247"/>
  <c r="E32" i="247"/>
  <c r="D32" i="211"/>
  <c r="E32" i="211" s="1"/>
  <c r="D32" i="212"/>
  <c r="E32" i="212"/>
  <c r="D32" i="243"/>
  <c r="E32" i="243" s="1"/>
  <c r="D32" i="209"/>
  <c r="E32" i="209"/>
  <c r="D32" i="190"/>
  <c r="E32" i="190" s="1"/>
  <c r="D32" i="242"/>
  <c r="E32" i="242"/>
  <c r="D32" i="196"/>
  <c r="E32" i="196" s="1"/>
  <c r="D32" i="203"/>
  <c r="E32" i="203"/>
  <c r="D32" i="191"/>
  <c r="E32" i="191" s="1"/>
  <c r="D32" i="239"/>
  <c r="E32" i="239"/>
  <c r="D32" i="204"/>
  <c r="E32" i="204" s="1"/>
  <c r="D32" i="231"/>
  <c r="E32" i="231"/>
  <c r="D32" i="232"/>
  <c r="E32" i="232"/>
  <c r="D32" i="229"/>
  <c r="E32" i="229"/>
  <c r="D32" i="230"/>
  <c r="E32" i="230"/>
  <c r="D32" i="200"/>
  <c r="E32" i="200"/>
  <c r="D32" i="205"/>
  <c r="E32" i="205"/>
  <c r="D32" i="206"/>
  <c r="E32" i="206"/>
  <c r="D32" i="207"/>
  <c r="E32" i="207"/>
  <c r="D32" i="195"/>
  <c r="E32" i="195"/>
  <c r="D32" i="208"/>
  <c r="E32" i="208"/>
  <c r="D32" i="201"/>
  <c r="E32" i="201"/>
  <c r="D32" i="194"/>
  <c r="E32" i="194"/>
  <c r="D32" i="224"/>
  <c r="E32" i="224"/>
  <c r="D32" i="244"/>
  <c r="E32" i="244"/>
  <c r="D32" i="199"/>
  <c r="E32" i="199"/>
  <c r="D32" i="193"/>
  <c r="E32" i="193"/>
  <c r="D32" i="246"/>
  <c r="E32" i="246"/>
  <c r="D32" i="220"/>
  <c r="E32" i="220"/>
  <c r="D32" i="113"/>
  <c r="E32" i="113"/>
  <c r="D32" i="202"/>
  <c r="E32" i="202"/>
  <c r="D32" i="225"/>
  <c r="E32" i="225"/>
  <c r="D32" i="189"/>
  <c r="E32" i="189"/>
  <c r="D32" i="192"/>
  <c r="E32" i="192"/>
  <c r="D32" i="197"/>
  <c r="E32" i="197"/>
  <c r="AL7" i="1"/>
  <c r="AP7" i="1"/>
  <c r="AI7" i="1"/>
  <c r="AK7" i="72"/>
  <c r="AU7" i="246"/>
  <c r="AM57" i="33"/>
  <c r="AL10" i="33"/>
  <c r="AM48" i="33"/>
  <c r="AL48" i="33"/>
  <c r="AN48" i="33"/>
  <c r="P16" i="140"/>
  <c r="Q16" i="140"/>
  <c r="R16" i="140"/>
  <c r="D69" i="211"/>
  <c r="E69" i="211"/>
  <c r="D69" i="212"/>
  <c r="E69" i="212"/>
  <c r="AL69" i="33"/>
  <c r="D69" i="248"/>
  <c r="E69" i="248" s="1"/>
  <c r="D69" i="247"/>
  <c r="E69" i="247" s="1"/>
  <c r="D69" i="190"/>
  <c r="E69" i="190" s="1"/>
  <c r="D69" i="191"/>
  <c r="E69" i="191" s="1"/>
  <c r="D69" i="242"/>
  <c r="E69" i="242" s="1"/>
  <c r="D69" i="196"/>
  <c r="E69" i="196" s="1"/>
  <c r="D69" i="203"/>
  <c r="E69" i="203" s="1"/>
  <c r="D69" i="243"/>
  <c r="E69" i="243" s="1"/>
  <c r="D69" i="229"/>
  <c r="E69" i="229" s="1"/>
  <c r="D69" i="231"/>
  <c r="E69" i="231" s="1"/>
  <c r="D69" i="232"/>
  <c r="E69" i="232" s="1"/>
  <c r="D69" i="230"/>
  <c r="E69" i="230" s="1"/>
  <c r="D69" i="200"/>
  <c r="E69" i="200" s="1"/>
  <c r="D69" i="209"/>
  <c r="E69" i="209" s="1"/>
  <c r="D69" i="239"/>
  <c r="E69" i="239" s="1"/>
  <c r="D69" i="204"/>
  <c r="E69" i="204" s="1"/>
  <c r="D69" i="205"/>
  <c r="E69" i="205" s="1"/>
  <c r="D69" i="206"/>
  <c r="E69" i="206" s="1"/>
  <c r="D69" i="207"/>
  <c r="E69" i="207" s="1"/>
  <c r="D69" i="208"/>
  <c r="E69" i="208" s="1"/>
  <c r="D69" i="201"/>
  <c r="E69" i="201" s="1"/>
  <c r="D69" i="224"/>
  <c r="E69" i="224" s="1"/>
  <c r="D69" i="244"/>
  <c r="E69" i="244" s="1"/>
  <c r="D69" i="199"/>
  <c r="E69" i="199" s="1"/>
  <c r="D69" i="246"/>
  <c r="E69" i="246" s="1"/>
  <c r="D69" i="220"/>
  <c r="E69" i="220" s="1"/>
  <c r="D69" i="195"/>
  <c r="E69" i="195" s="1"/>
  <c r="D69" i="193"/>
  <c r="E69" i="193" s="1"/>
  <c r="D69" i="225"/>
  <c r="E69" i="225" s="1"/>
  <c r="D69" i="113"/>
  <c r="E69" i="113" s="1"/>
  <c r="D69" i="202"/>
  <c r="E69" i="202" s="1"/>
  <c r="D69" i="194"/>
  <c r="E69" i="194" s="1"/>
  <c r="D69" i="189"/>
  <c r="E69" i="189" s="1"/>
  <c r="D69" i="197"/>
  <c r="E69" i="197" s="1"/>
  <c r="D69" i="192"/>
  <c r="E69" i="192" s="1"/>
  <c r="AL49" i="33"/>
  <c r="AM49" i="33"/>
  <c r="AQ66" i="1"/>
  <c r="D66" i="67" s="1"/>
  <c r="E66" i="67" s="1"/>
  <c r="F66" i="67" s="1"/>
  <c r="G66" i="67" s="1"/>
  <c r="AX66" i="1"/>
  <c r="AR66" i="1" s="1"/>
  <c r="C66" i="33"/>
  <c r="D53" i="141"/>
  <c r="E53" i="141" s="1"/>
  <c r="H53" i="141" s="1"/>
  <c r="L53" i="141" s="1"/>
  <c r="N53" i="141" s="1"/>
  <c r="D53" i="241"/>
  <c r="E53" i="241" s="1"/>
  <c r="H53" i="241" s="1"/>
  <c r="L53" i="241" s="1"/>
  <c r="N53" i="241" s="1"/>
  <c r="D53" i="140"/>
  <c r="E53" i="140" s="1"/>
  <c r="H53" i="140" s="1"/>
  <c r="L53" i="140" s="1"/>
  <c r="N53" i="140" s="1"/>
  <c r="AM40" i="33"/>
  <c r="AN40" i="33"/>
  <c r="Q9" i="72"/>
  <c r="AU9" i="200"/>
  <c r="D30" i="180"/>
  <c r="E30" i="180" s="1"/>
  <c r="D30" i="213"/>
  <c r="E30" i="213" s="1"/>
  <c r="D30" i="215"/>
  <c r="E30" i="215" s="1"/>
  <c r="D30" i="214"/>
  <c r="E30" i="214" s="1"/>
  <c r="D30" i="216"/>
  <c r="E30" i="216" s="1"/>
  <c r="D30" i="217"/>
  <c r="E30" i="217" s="1"/>
  <c r="D30" i="219"/>
  <c r="E30" i="219" s="1"/>
  <c r="Y8" i="72"/>
  <c r="AU8" i="208"/>
  <c r="AL27" i="33"/>
  <c r="D45" i="141"/>
  <c r="E45" i="141" s="1"/>
  <c r="H45" i="141" s="1"/>
  <c r="L45" i="141" s="1"/>
  <c r="N45" i="141" s="1"/>
  <c r="D45" i="241"/>
  <c r="E45" i="241" s="1"/>
  <c r="H45" i="241" s="1"/>
  <c r="L45" i="241" s="1"/>
  <c r="N45" i="241" s="1"/>
  <c r="D45" i="140"/>
  <c r="E45" i="140"/>
  <c r="H45" i="140" s="1"/>
  <c r="L45" i="140" s="1"/>
  <c r="N45" i="140" s="1"/>
  <c r="O47" i="238"/>
  <c r="H47" i="238"/>
  <c r="AY69" i="1"/>
  <c r="AW69" i="1"/>
  <c r="AQ51" i="1"/>
  <c r="D51" i="67"/>
  <c r="E51" i="67" s="1"/>
  <c r="F51" i="67" s="1"/>
  <c r="G51" i="67" s="1"/>
  <c r="C51" i="33"/>
  <c r="AX51" i="1"/>
  <c r="AL58" i="33"/>
  <c r="AN58" i="33"/>
  <c r="AL9" i="33"/>
  <c r="AL68" i="33"/>
  <c r="AM17" i="33"/>
  <c r="AN17" i="33"/>
  <c r="AQ47" i="1"/>
  <c r="D47" i="67" s="1"/>
  <c r="E47" i="67" s="1"/>
  <c r="F47" i="67" s="1"/>
  <c r="G47" i="67" s="1"/>
  <c r="C47" i="33"/>
  <c r="AX47" i="1"/>
  <c r="AR47" i="1" s="1"/>
  <c r="AL46" i="33"/>
  <c r="AL20" i="33"/>
  <c r="AN20" i="33"/>
  <c r="D30" i="211"/>
  <c r="E30" i="211"/>
  <c r="D30" i="248"/>
  <c r="E30" i="248"/>
  <c r="D30" i="247"/>
  <c r="E30" i="247"/>
  <c r="D30" i="212"/>
  <c r="E30" i="212"/>
  <c r="D30" i="191"/>
  <c r="E30" i="191"/>
  <c r="D30" i="209"/>
  <c r="E30" i="209"/>
  <c r="D30" i="242"/>
  <c r="E30" i="242"/>
  <c r="D30" i="196"/>
  <c r="E30" i="196"/>
  <c r="D30" i="203"/>
  <c r="E30" i="203"/>
  <c r="D30" i="190"/>
  <c r="E30" i="190"/>
  <c r="D30" i="229"/>
  <c r="E30" i="229"/>
  <c r="D30" i="204"/>
  <c r="E30" i="204"/>
  <c r="D30" i="243"/>
  <c r="E30" i="243"/>
  <c r="D30" i="231"/>
  <c r="E30" i="231"/>
  <c r="D30" i="232"/>
  <c r="E30" i="232"/>
  <c r="D30" i="230"/>
  <c r="E30" i="230"/>
  <c r="D30" i="205"/>
  <c r="E30" i="205"/>
  <c r="D30" i="206"/>
  <c r="E30" i="206"/>
  <c r="D30" i="207"/>
  <c r="E30" i="207"/>
  <c r="D30" i="200"/>
  <c r="E30" i="200"/>
  <c r="D30" i="208"/>
  <c r="E30" i="208"/>
  <c r="D30" i="201"/>
  <c r="E30" i="201"/>
  <c r="D30" i="193"/>
  <c r="E30" i="193"/>
  <c r="D30" i="224"/>
  <c r="E30" i="224"/>
  <c r="D30" i="244"/>
  <c r="E30" i="244"/>
  <c r="D30" i="199"/>
  <c r="E30" i="199"/>
  <c r="D30" i="195"/>
  <c r="E30" i="195"/>
  <c r="D30" i="246"/>
  <c r="E30" i="246"/>
  <c r="D30" i="220"/>
  <c r="E30" i="220"/>
  <c r="D30" i="113"/>
  <c r="E30" i="113"/>
  <c r="D30" i="239"/>
  <c r="E30" i="239"/>
  <c r="D30" i="194"/>
  <c r="E30" i="194"/>
  <c r="D30" i="225"/>
  <c r="E30" i="225"/>
  <c r="D30" i="202"/>
  <c r="E30" i="202"/>
  <c r="D30" i="192"/>
  <c r="E30" i="192"/>
  <c r="D30" i="197"/>
  <c r="E30" i="197"/>
  <c r="D30" i="189"/>
  <c r="E30" i="189"/>
  <c r="AQ44" i="1"/>
  <c r="D44" i="67"/>
  <c r="E44" i="67" s="1"/>
  <c r="F44" i="67" s="1"/>
  <c r="G44" i="67" s="1"/>
  <c r="AX44" i="1"/>
  <c r="AR44" i="1" s="1"/>
  <c r="C44" i="33"/>
  <c r="AM13" i="33"/>
  <c r="AN13" i="33"/>
  <c r="AQ32" i="1"/>
  <c r="D32" i="67"/>
  <c r="E32" i="67" s="1"/>
  <c r="F32" i="67" s="1"/>
  <c r="G32" i="67" s="1"/>
  <c r="C32" i="33"/>
  <c r="AX32" i="1"/>
  <c r="AM42" i="33"/>
  <c r="AY41" i="1"/>
  <c r="AW41" i="1"/>
  <c r="D32" i="180"/>
  <c r="E32" i="180" s="1"/>
  <c r="D32" i="213"/>
  <c r="E32" i="213" s="1"/>
  <c r="D32" i="215"/>
  <c r="E32" i="215" s="1"/>
  <c r="D32" i="214"/>
  <c r="E32" i="214" s="1"/>
  <c r="D32" i="217"/>
  <c r="E32" i="217" s="1"/>
  <c r="D32" i="216"/>
  <c r="E32" i="216" s="1"/>
  <c r="D32" i="219"/>
  <c r="E32" i="219" s="1"/>
  <c r="AL15" i="33"/>
  <c r="AL75" i="33"/>
  <c r="AN75" i="33"/>
  <c r="AY16" i="1"/>
  <c r="AW16" i="1"/>
  <c r="AL57" i="33"/>
  <c r="AN57" i="33"/>
  <c r="AL37" i="33"/>
  <c r="AN37" i="33"/>
  <c r="P16" i="141"/>
  <c r="Q16" i="141" s="1"/>
  <c r="R16" i="141"/>
  <c r="D69" i="180"/>
  <c r="E69" i="180" s="1"/>
  <c r="D69" i="213"/>
  <c r="E69" i="213" s="1"/>
  <c r="D69" i="214"/>
  <c r="E69" i="214" s="1"/>
  <c r="D69" i="216"/>
  <c r="E69" i="216" s="1"/>
  <c r="D69" i="215"/>
  <c r="E69" i="215" s="1"/>
  <c r="D69" i="217"/>
  <c r="E69" i="217" s="1"/>
  <c r="D69" i="219"/>
  <c r="E69" i="219" s="1"/>
  <c r="AQ45" i="1"/>
  <c r="D45" i="67" s="1"/>
  <c r="E45" i="67" s="1"/>
  <c r="F45" i="67" s="1"/>
  <c r="G45" i="67" s="1"/>
  <c r="AX45" i="1"/>
  <c r="C45" i="33"/>
  <c r="AQ61" i="1"/>
  <c r="D61" i="67" s="1"/>
  <c r="E61" i="67" s="1"/>
  <c r="F61" i="67" s="1"/>
  <c r="G61" i="67" s="1"/>
  <c r="AX61" i="1"/>
  <c r="C61" i="33"/>
  <c r="F7" i="72"/>
  <c r="AU7" i="113"/>
  <c r="D16" i="248"/>
  <c r="E16" i="248" s="1"/>
  <c r="D16" i="247"/>
  <c r="E16" i="247" s="1"/>
  <c r="D16" i="211"/>
  <c r="E16" i="211" s="1"/>
  <c r="D16" i="212"/>
  <c r="E16" i="212" s="1"/>
  <c r="D16" i="243"/>
  <c r="E16" i="243" s="1"/>
  <c r="D16" i="209"/>
  <c r="E16" i="209" s="1"/>
  <c r="D16" i="190"/>
  <c r="E16" i="190" s="1"/>
  <c r="D16" i="242"/>
  <c r="E16" i="242" s="1"/>
  <c r="D16" i="196"/>
  <c r="E16" i="196" s="1"/>
  <c r="D16" i="203"/>
  <c r="E16" i="203" s="1"/>
  <c r="D16" i="191"/>
  <c r="E16" i="191" s="1"/>
  <c r="D16" i="239"/>
  <c r="E16" i="239" s="1"/>
  <c r="D16" i="204"/>
  <c r="E16" i="204" s="1"/>
  <c r="D16" i="231"/>
  <c r="E16" i="231" s="1"/>
  <c r="D16" i="232"/>
  <c r="E16" i="232" s="1"/>
  <c r="D16" i="229"/>
  <c r="E16" i="229" s="1"/>
  <c r="D16" i="230"/>
  <c r="E16" i="230" s="1"/>
  <c r="D16" i="200"/>
  <c r="E16" i="200" s="1"/>
  <c r="D16" i="205"/>
  <c r="E16" i="205" s="1"/>
  <c r="D16" i="206"/>
  <c r="E16" i="206" s="1"/>
  <c r="D16" i="207"/>
  <c r="E16" i="207" s="1"/>
  <c r="D16" i="195"/>
  <c r="E16" i="195" s="1"/>
  <c r="D16" i="208"/>
  <c r="E16" i="208" s="1"/>
  <c r="D16" i="201"/>
  <c r="E16" i="201" s="1"/>
  <c r="D16" i="224"/>
  <c r="E16" i="224" s="1"/>
  <c r="D16" i="244"/>
  <c r="E16" i="244" s="1"/>
  <c r="D16" i="199"/>
  <c r="E16" i="199" s="1"/>
  <c r="D16" i="193"/>
  <c r="E16" i="193" s="1"/>
  <c r="D16" i="246"/>
  <c r="E16" i="246" s="1"/>
  <c r="D16" i="220"/>
  <c r="E16" i="220" s="1"/>
  <c r="D16" i="113"/>
  <c r="E16" i="113" s="1"/>
  <c r="D16" i="202"/>
  <c r="E16" i="202" s="1"/>
  <c r="D16" i="194"/>
  <c r="E16" i="194" s="1"/>
  <c r="D16" i="225"/>
  <c r="E16" i="225" s="1"/>
  <c r="D16" i="189"/>
  <c r="E16" i="189" s="1"/>
  <c r="D16" i="197"/>
  <c r="E16" i="197" s="1"/>
  <c r="D16" i="192"/>
  <c r="E16" i="192" s="1"/>
  <c r="AL21" i="33"/>
  <c r="AM21" i="33"/>
  <c r="AQ30" i="1"/>
  <c r="D30" i="67" s="1"/>
  <c r="E30" i="67" s="1"/>
  <c r="F30" i="67" s="1"/>
  <c r="G30" i="67" s="1"/>
  <c r="C30" i="33"/>
  <c r="AX30" i="1"/>
  <c r="AY30" i="1" s="1"/>
  <c r="D66" i="140"/>
  <c r="E66" i="140"/>
  <c r="H66" i="140" s="1"/>
  <c r="L66" i="140" s="1"/>
  <c r="N66" i="140" s="1"/>
  <c r="D66" i="141"/>
  <c r="E66" i="141" s="1"/>
  <c r="H66" i="141" s="1"/>
  <c r="L66" i="141" s="1"/>
  <c r="N66" i="141" s="1"/>
  <c r="D66" i="241"/>
  <c r="E66" i="241" s="1"/>
  <c r="H66" i="241" s="1"/>
  <c r="L66" i="241" s="1"/>
  <c r="N66" i="241" s="1"/>
  <c r="AL73" i="33"/>
  <c r="AM73" i="33"/>
  <c r="AM23" i="33"/>
  <c r="AN8" i="33"/>
  <c r="AN67" i="33"/>
  <c r="AN11" i="33"/>
  <c r="AN56" i="33"/>
  <c r="AM46" i="33"/>
  <c r="AN46" i="33"/>
  <c r="AY51" i="1"/>
  <c r="AW51" i="1"/>
  <c r="AM54" i="33"/>
  <c r="AY22" i="1"/>
  <c r="AW22" i="1"/>
  <c r="D51" i="180"/>
  <c r="E51" i="180" s="1"/>
  <c r="D51" i="215"/>
  <c r="E51" i="215" s="1"/>
  <c r="D51" i="213"/>
  <c r="E51" i="213" s="1"/>
  <c r="D51" i="214"/>
  <c r="E51" i="214" s="1"/>
  <c r="D51" i="217"/>
  <c r="E51" i="217" s="1"/>
  <c r="D51" i="216"/>
  <c r="E51" i="216" s="1"/>
  <c r="D51" i="219"/>
  <c r="E51" i="219" s="1"/>
  <c r="AN73" i="33"/>
  <c r="AR30" i="1"/>
  <c r="AN21" i="33"/>
  <c r="AM30" i="33"/>
  <c r="AN9" i="33"/>
  <c r="AL53" i="33"/>
  <c r="AL54" i="33"/>
  <c r="AM38" i="33"/>
  <c r="AL36" i="33"/>
  <c r="AQ7" i="1"/>
  <c r="D7" i="67" s="1"/>
  <c r="E7" i="67" s="1"/>
  <c r="F7" i="67" s="1"/>
  <c r="G7" i="67" s="1"/>
  <c r="AX7" i="1"/>
  <c r="AR7" i="1" s="1"/>
  <c r="C7" i="33"/>
  <c r="AL32" i="33"/>
  <c r="AM32" i="33"/>
  <c r="AM70" i="33"/>
  <c r="AN70" i="33"/>
  <c r="AY53" i="1"/>
  <c r="AW53" i="1"/>
  <c r="AL64" i="33"/>
  <c r="D35" i="180"/>
  <c r="E35" i="180" s="1"/>
  <c r="D35" i="215"/>
  <c r="E35" i="215" s="1"/>
  <c r="D35" i="214"/>
  <c r="E35" i="214" s="1"/>
  <c r="D35" i="213"/>
  <c r="E35" i="213" s="1"/>
  <c r="D35" i="217"/>
  <c r="E35" i="217" s="1"/>
  <c r="D35" i="216"/>
  <c r="E35" i="216" s="1"/>
  <c r="D35" i="219"/>
  <c r="E35" i="219" s="1"/>
  <c r="AM50" i="33"/>
  <c r="AL16" i="33"/>
  <c r="AY61" i="1"/>
  <c r="AW61" i="1"/>
  <c r="AY45" i="1"/>
  <c r="AW45" i="1"/>
  <c r="AM68" i="33"/>
  <c r="D35" i="212"/>
  <c r="E35" i="212" s="1"/>
  <c r="D35" i="211"/>
  <c r="E35" i="211" s="1"/>
  <c r="D35" i="248"/>
  <c r="E35" i="248" s="1"/>
  <c r="D35" i="247"/>
  <c r="E35" i="247" s="1"/>
  <c r="D35" i="209"/>
  <c r="E35" i="209" s="1"/>
  <c r="D35" i="242"/>
  <c r="E35" i="242" s="1"/>
  <c r="D35" i="196"/>
  <c r="E35" i="196" s="1"/>
  <c r="D35" i="203"/>
  <c r="E35" i="203" s="1"/>
  <c r="D35" i="243"/>
  <c r="E35" i="243" s="1"/>
  <c r="D35" i="191"/>
  <c r="E35" i="191" s="1"/>
  <c r="D35" i="190"/>
  <c r="E35" i="190" s="1"/>
  <c r="D35" i="204"/>
  <c r="E35" i="204" s="1"/>
  <c r="D35" i="231"/>
  <c r="E35" i="231" s="1"/>
  <c r="D35" i="232"/>
  <c r="E35" i="232" s="1"/>
  <c r="D35" i="239"/>
  <c r="E35" i="239" s="1"/>
  <c r="D35" i="230"/>
  <c r="E35" i="230" s="1"/>
  <c r="D35" i="205"/>
  <c r="E35" i="205" s="1"/>
  <c r="D35" i="206"/>
  <c r="E35" i="206" s="1"/>
  <c r="D35" i="229"/>
  <c r="E35" i="229" s="1"/>
  <c r="D35" i="200"/>
  <c r="E35" i="200" s="1"/>
  <c r="D35" i="207"/>
  <c r="E35" i="207" s="1"/>
  <c r="D35" i="208"/>
  <c r="E35" i="208" s="1"/>
  <c r="D35" i="201"/>
  <c r="E35" i="201" s="1"/>
  <c r="D35" i="224"/>
  <c r="E35" i="224" s="1"/>
  <c r="D35" i="225"/>
  <c r="E35" i="225" s="1"/>
  <c r="D35" i="244"/>
  <c r="E35" i="244" s="1"/>
  <c r="D35" i="199"/>
  <c r="E35" i="199" s="1"/>
  <c r="D35" i="246"/>
  <c r="E35" i="246" s="1"/>
  <c r="D35" i="220"/>
  <c r="E35" i="220" s="1"/>
  <c r="D35" i="113"/>
  <c r="E35" i="113" s="1"/>
  <c r="D35" i="195"/>
  <c r="E35" i="195" s="1"/>
  <c r="D35" i="193"/>
  <c r="E35" i="193" s="1"/>
  <c r="D35" i="202"/>
  <c r="E35" i="202" s="1"/>
  <c r="D35" i="189"/>
  <c r="E35" i="189" s="1"/>
  <c r="D35" i="194"/>
  <c r="E35" i="194" s="1"/>
  <c r="D35" i="192"/>
  <c r="E35" i="192" s="1"/>
  <c r="D35" i="197"/>
  <c r="E35" i="197" s="1"/>
  <c r="AW41" i="33"/>
  <c r="AP41" i="33"/>
  <c r="AY25" i="1"/>
  <c r="AW25" i="1"/>
  <c r="AR61" i="1"/>
  <c r="AR45" i="1"/>
  <c r="AY32" i="1"/>
  <c r="AW32" i="1"/>
  <c r="AO44" i="33"/>
  <c r="AL30" i="33"/>
  <c r="AR51" i="1"/>
  <c r="D47" i="212"/>
  <c r="E47" i="212"/>
  <c r="D47" i="211"/>
  <c r="E47" i="211" s="1"/>
  <c r="AM47" i="33"/>
  <c r="D47" i="248"/>
  <c r="E47" i="248" s="1"/>
  <c r="D47" i="247"/>
  <c r="E47" i="247" s="1"/>
  <c r="D47" i="209"/>
  <c r="E47" i="209" s="1"/>
  <c r="D47" i="242"/>
  <c r="E47" i="242" s="1"/>
  <c r="D47" i="196"/>
  <c r="E47" i="196" s="1"/>
  <c r="D47" i="203"/>
  <c r="E47" i="203" s="1"/>
  <c r="D47" i="243"/>
  <c r="E47" i="243" s="1"/>
  <c r="D47" i="191"/>
  <c r="E47" i="191" s="1"/>
  <c r="D47" i="204"/>
  <c r="E47" i="204" s="1"/>
  <c r="D47" i="231"/>
  <c r="E47" i="231" s="1"/>
  <c r="D47" i="232"/>
  <c r="E47" i="232" s="1"/>
  <c r="D47" i="239"/>
  <c r="E47" i="239" s="1"/>
  <c r="D47" i="230"/>
  <c r="E47" i="230" s="1"/>
  <c r="D47" i="205"/>
  <c r="E47" i="205" s="1"/>
  <c r="D47" i="206"/>
  <c r="E47" i="206" s="1"/>
  <c r="D47" i="229"/>
  <c r="E47" i="229" s="1"/>
  <c r="D47" i="200"/>
  <c r="E47" i="200" s="1"/>
  <c r="D47" i="207"/>
  <c r="E47" i="207" s="1"/>
  <c r="D47" i="208"/>
  <c r="E47" i="208" s="1"/>
  <c r="D47" i="201"/>
  <c r="E47" i="201" s="1"/>
  <c r="D47" i="224"/>
  <c r="E47" i="224" s="1"/>
  <c r="D47" i="225"/>
  <c r="E47" i="225" s="1"/>
  <c r="D47" i="244"/>
  <c r="E47" i="244" s="1"/>
  <c r="D47" i="199"/>
  <c r="E47" i="199" s="1"/>
  <c r="D47" i="246"/>
  <c r="E47" i="246" s="1"/>
  <c r="D47" i="220"/>
  <c r="E47" i="220" s="1"/>
  <c r="D47" i="190"/>
  <c r="E47" i="190" s="1"/>
  <c r="D47" i="195"/>
  <c r="E47" i="195" s="1"/>
  <c r="D47" i="193"/>
  <c r="E47" i="193" s="1"/>
  <c r="D47" i="202"/>
  <c r="E47" i="202" s="1"/>
  <c r="D47" i="194"/>
  <c r="E47" i="194" s="1"/>
  <c r="D47" i="189"/>
  <c r="E47" i="189" s="1"/>
  <c r="D47" i="113"/>
  <c r="E47" i="113" s="1"/>
  <c r="D47" i="197"/>
  <c r="E47" i="197" s="1"/>
  <c r="D47" i="192"/>
  <c r="E47" i="192" s="1"/>
  <c r="AM27" i="33"/>
  <c r="AN27" i="33"/>
  <c r="AR22" i="1"/>
  <c r="AR32" i="1"/>
  <c r="AR53" i="1"/>
  <c r="AM60" i="33"/>
  <c r="AY66" i="1"/>
  <c r="AW66" i="1"/>
  <c r="AN49" i="33"/>
  <c r="AL38" i="33"/>
  <c r="AM62" i="33"/>
  <c r="AL62" i="33"/>
  <c r="AM7" i="1"/>
  <c r="D7" i="141" s="1"/>
  <c r="E7" i="141" s="1"/>
  <c r="AM72" i="33"/>
  <c r="AW74" i="33"/>
  <c r="AP74" i="33"/>
  <c r="AY35" i="1"/>
  <c r="AW35" i="1"/>
  <c r="AL50" i="33"/>
  <c r="AN50" i="33"/>
  <c r="AL45" i="33"/>
  <c r="AN71" i="33"/>
  <c r="AL65" i="33"/>
  <c r="AN65" i="33"/>
  <c r="AM14" i="33"/>
  <c r="AY44" i="1"/>
  <c r="AY47" i="1"/>
  <c r="AW47" i="1"/>
  <c r="AM16" i="33"/>
  <c r="AL63" i="33"/>
  <c r="AM63" i="33"/>
  <c r="AO75" i="33"/>
  <c r="D47" i="180"/>
  <c r="E47" i="180"/>
  <c r="D47" i="215"/>
  <c r="E47" i="215" s="1"/>
  <c r="D47" i="213"/>
  <c r="E47" i="213"/>
  <c r="D47" i="214"/>
  <c r="E47" i="214"/>
  <c r="D47" i="217"/>
  <c r="E47" i="217"/>
  <c r="D47" i="216"/>
  <c r="E47" i="216"/>
  <c r="D47" i="219"/>
  <c r="E47" i="219"/>
  <c r="AM53" i="33"/>
  <c r="AO53" i="33"/>
  <c r="AP53" i="33" s="1"/>
  <c r="AM28" i="33"/>
  <c r="AL28" i="33"/>
  <c r="AL60" i="33"/>
  <c r="AM69" i="33"/>
  <c r="AN69" i="33"/>
  <c r="AN10" i="33"/>
  <c r="AM31" i="33"/>
  <c r="AL72" i="33"/>
  <c r="D51" i="212"/>
  <c r="E51" i="212" s="1"/>
  <c r="AM51" i="33"/>
  <c r="D51" i="211"/>
  <c r="E51" i="211" s="1"/>
  <c r="AL51" i="33"/>
  <c r="D51" i="248"/>
  <c r="E51" i="248"/>
  <c r="D51" i="247"/>
  <c r="E51" i="247" s="1"/>
  <c r="D51" i="209"/>
  <c r="E51" i="209"/>
  <c r="D51" i="242"/>
  <c r="E51" i="242" s="1"/>
  <c r="D51" i="196"/>
  <c r="E51" i="196"/>
  <c r="D51" i="203"/>
  <c r="E51" i="203"/>
  <c r="D51" i="243"/>
  <c r="E51" i="243"/>
  <c r="D51" i="191"/>
  <c r="E51" i="191"/>
  <c r="D51" i="190"/>
  <c r="E51" i="190"/>
  <c r="D51" i="204"/>
  <c r="E51" i="204"/>
  <c r="D51" i="231"/>
  <c r="E51" i="231"/>
  <c r="D51" i="232"/>
  <c r="E51" i="232"/>
  <c r="D51" i="239"/>
  <c r="E51" i="239"/>
  <c r="D51" i="230"/>
  <c r="E51" i="230" s="1"/>
  <c r="D51" i="205"/>
  <c r="E51" i="205"/>
  <c r="D51" i="206"/>
  <c r="E51" i="206"/>
  <c r="D51" i="229"/>
  <c r="E51" i="229"/>
  <c r="D51" i="200"/>
  <c r="E51" i="200"/>
  <c r="D51" i="207"/>
  <c r="E51" i="207"/>
  <c r="D51" i="208"/>
  <c r="E51" i="208"/>
  <c r="D51" i="201"/>
  <c r="E51" i="201"/>
  <c r="D51" i="224"/>
  <c r="E51" i="224"/>
  <c r="D51" i="244"/>
  <c r="E51" i="244"/>
  <c r="D51" i="199"/>
  <c r="E51" i="199"/>
  <c r="D51" i="246"/>
  <c r="E51" i="246"/>
  <c r="D51" i="225"/>
  <c r="E51" i="225"/>
  <c r="D51" i="220"/>
  <c r="E51" i="220"/>
  <c r="D51" i="195"/>
  <c r="E51" i="195"/>
  <c r="D51" i="193"/>
  <c r="E51" i="193"/>
  <c r="D51" i="202"/>
  <c r="E51" i="202"/>
  <c r="D51" i="194"/>
  <c r="E51" i="194"/>
  <c r="D51" i="113"/>
  <c r="E51" i="113"/>
  <c r="D51" i="197"/>
  <c r="E51" i="197"/>
  <c r="D51" i="189"/>
  <c r="E51" i="189"/>
  <c r="D51" i="192"/>
  <c r="E51" i="192"/>
  <c r="AM61" i="33"/>
  <c r="AO61" i="33"/>
  <c r="AP61" i="33" s="1"/>
  <c r="AL66" i="33"/>
  <c r="AN66" i="33"/>
  <c r="AN42" i="33"/>
  <c r="AL25" i="33"/>
  <c r="AN25" i="33"/>
  <c r="AM45" i="33"/>
  <c r="AO45" i="33"/>
  <c r="AM52" i="33"/>
  <c r="AN52" i="33"/>
  <c r="AM33" i="33"/>
  <c r="AN33" i="33"/>
  <c r="AL14" i="33"/>
  <c r="AN28" i="33"/>
  <c r="AN54" i="33"/>
  <c r="AN30" i="33"/>
  <c r="AO51" i="33"/>
  <c r="AP51" i="33" s="1"/>
  <c r="AN68" i="33"/>
  <c r="AP45" i="33"/>
  <c r="AW45" i="33"/>
  <c r="AW61" i="33"/>
  <c r="AW53" i="33"/>
  <c r="AM22" i="33"/>
  <c r="AN16" i="33"/>
  <c r="AO16" i="33"/>
  <c r="AW16" i="33" s="1"/>
  <c r="AO69" i="33"/>
  <c r="AL31" i="33"/>
  <c r="AP75" i="33"/>
  <c r="AW75" i="33"/>
  <c r="AN38" i="33"/>
  <c r="AL47" i="33"/>
  <c r="AL35" i="33"/>
  <c r="AM64" i="33"/>
  <c r="AN64" i="33"/>
  <c r="AO32" i="33"/>
  <c r="AN32" i="33"/>
  <c r="AL55" i="33"/>
  <c r="AN60" i="33"/>
  <c r="AM34" i="33"/>
  <c r="AL22" i="33"/>
  <c r="AM24" i="33"/>
  <c r="AN62" i="33"/>
  <c r="AO30" i="33"/>
  <c r="AP30" i="33" s="1"/>
  <c r="AM35" i="33"/>
  <c r="AY7" i="1"/>
  <c r="AW7" i="1"/>
  <c r="AM36" i="33"/>
  <c r="AO66" i="33"/>
  <c r="AM55" i="33"/>
  <c r="AN61" i="33"/>
  <c r="AN14" i="33"/>
  <c r="AN51" i="33"/>
  <c r="AN72" i="33"/>
  <c r="AN63" i="33"/>
  <c r="AL34" i="33"/>
  <c r="AO25" i="33"/>
  <c r="AN45" i="33"/>
  <c r="AL24" i="33"/>
  <c r="AP44" i="33"/>
  <c r="AW44" i="33"/>
  <c r="AN53" i="33"/>
  <c r="S76" i="212"/>
  <c r="S84" i="212"/>
  <c r="S76" i="211"/>
  <c r="AN36" i="33"/>
  <c r="AW25" i="33"/>
  <c r="AP25" i="33"/>
  <c r="AP32" i="33"/>
  <c r="AW32" i="33"/>
  <c r="AP16" i="33"/>
  <c r="AP66" i="33"/>
  <c r="AW66" i="33"/>
  <c r="AN22" i="33"/>
  <c r="AO22" i="33"/>
  <c r="AP22" i="33" s="1"/>
  <c r="AN35" i="33"/>
  <c r="AO35" i="33"/>
  <c r="AW35" i="33" s="1"/>
  <c r="AN47" i="33"/>
  <c r="AO47" i="33"/>
  <c r="AP47" i="33" s="1"/>
  <c r="AM7" i="33"/>
  <c r="AM76" i="33"/>
  <c r="AN31" i="33"/>
  <c r="AW30" i="33"/>
  <c r="AN24" i="33"/>
  <c r="AN34" i="33"/>
  <c r="AN55" i="33"/>
  <c r="AL7" i="33"/>
  <c r="AW69" i="33"/>
  <c r="AP69" i="33"/>
  <c r="S84" i="211"/>
  <c r="AN7" i="33"/>
  <c r="AL76" i="33"/>
  <c r="AO7" i="33"/>
  <c r="AW7" i="33" s="1"/>
  <c r="AW22" i="33"/>
  <c r="D7" i="100" l="1"/>
  <c r="R7" i="67"/>
  <c r="S7" i="67" s="1"/>
  <c r="D7" i="72" s="1"/>
  <c r="D25" i="141"/>
  <c r="E25" i="141" s="1"/>
  <c r="H25" i="141" s="1"/>
  <c r="L25" i="141" s="1"/>
  <c r="N25" i="141" s="1"/>
  <c r="D25" i="241"/>
  <c r="E25" i="241" s="1"/>
  <c r="H25" i="241" s="1"/>
  <c r="L25" i="241" s="1"/>
  <c r="N25" i="241" s="1"/>
  <c r="D25" i="140"/>
  <c r="E25" i="140" s="1"/>
  <c r="H25" i="140" s="1"/>
  <c r="L25" i="140" s="1"/>
  <c r="N25" i="140" s="1"/>
  <c r="AW51" i="33"/>
  <c r="D74" i="241"/>
  <c r="E74" i="241" s="1"/>
  <c r="H74" i="241" s="1"/>
  <c r="L74" i="241" s="1"/>
  <c r="N74" i="241" s="1"/>
  <c r="D74" i="140"/>
  <c r="E74" i="140" s="1"/>
  <c r="H74" i="140" s="1"/>
  <c r="L74" i="140" s="1"/>
  <c r="N74" i="140" s="1"/>
  <c r="D74" i="141"/>
  <c r="E74" i="141" s="1"/>
  <c r="H74" i="141" s="1"/>
  <c r="L74" i="141" s="1"/>
  <c r="N74" i="141" s="1"/>
  <c r="AP7" i="33"/>
  <c r="AP35" i="33"/>
  <c r="R56" i="67"/>
  <c r="S56" i="67" s="1"/>
  <c r="D56" i="72" s="1"/>
  <c r="D56" i="100"/>
  <c r="D32" i="100"/>
  <c r="R32" i="67"/>
  <c r="S32" i="67" s="1"/>
  <c r="D32" i="72" s="1"/>
  <c r="R30" i="67"/>
  <c r="S30" i="67" s="1"/>
  <c r="D30" i="72" s="1"/>
  <c r="D30" i="100"/>
  <c r="R35" i="67"/>
  <c r="S35" i="67" s="1"/>
  <c r="D35" i="72" s="1"/>
  <c r="D35" i="100"/>
  <c r="I66" i="214"/>
  <c r="J66" i="214" s="1"/>
  <c r="I66" i="216"/>
  <c r="J66" i="216" s="1"/>
  <c r="G66" i="247"/>
  <c r="H66" i="247" s="1"/>
  <c r="G66" i="242"/>
  <c r="H66" i="242" s="1"/>
  <c r="G66" i="239"/>
  <c r="H66" i="239" s="1"/>
  <c r="G66" i="229"/>
  <c r="H66" i="229" s="1"/>
  <c r="G66" i="195"/>
  <c r="H66" i="195" s="1"/>
  <c r="G66" i="205"/>
  <c r="H66" i="205" s="1"/>
  <c r="G66" i="224"/>
  <c r="H66" i="224" s="1"/>
  <c r="G66" i="225"/>
  <c r="H66" i="225" s="1"/>
  <c r="G66" i="197"/>
  <c r="H66" i="197" s="1"/>
  <c r="I66" i="180"/>
  <c r="J66" i="180" s="1"/>
  <c r="I66" i="215"/>
  <c r="J66" i="215" s="1"/>
  <c r="G66" i="211"/>
  <c r="H66" i="211" s="1"/>
  <c r="G66" i="243"/>
  <c r="H66" i="243" s="1"/>
  <c r="G66" i="191"/>
  <c r="H66" i="191" s="1"/>
  <c r="G66" i="209"/>
  <c r="H66" i="209" s="1"/>
  <c r="G66" i="231"/>
  <c r="H66" i="231" s="1"/>
  <c r="G66" i="246"/>
  <c r="H66" i="246" s="1"/>
  <c r="G66" i="201"/>
  <c r="H66" i="201" s="1"/>
  <c r="G66" i="244"/>
  <c r="H66" i="244" s="1"/>
  <c r="G66" i="194"/>
  <c r="H66" i="194" s="1"/>
  <c r="G66" i="189"/>
  <c r="H66" i="189" s="1"/>
  <c r="I66" i="213"/>
  <c r="J66" i="213" s="1"/>
  <c r="I66" i="219"/>
  <c r="J66" i="219" s="1"/>
  <c r="G66" i="248"/>
  <c r="H66" i="248" s="1"/>
  <c r="G66" i="196"/>
  <c r="H66" i="196" s="1"/>
  <c r="G66" i="230"/>
  <c r="H66" i="230" s="1"/>
  <c r="G66" i="232"/>
  <c r="H66" i="232" s="1"/>
  <c r="G66" i="204"/>
  <c r="H66" i="204" s="1"/>
  <c r="G66" i="206"/>
  <c r="H66" i="206" s="1"/>
  <c r="G66" i="193"/>
  <c r="H66" i="193" s="1"/>
  <c r="G66" i="113"/>
  <c r="H66" i="113" s="1"/>
  <c r="G66" i="192"/>
  <c r="H66" i="192" s="1"/>
  <c r="AM52" i="72"/>
  <c r="AU52" i="247"/>
  <c r="G34" i="236"/>
  <c r="H34" i="236" s="1"/>
  <c r="C34" i="238" s="1"/>
  <c r="AE34" i="236"/>
  <c r="Z34" i="236"/>
  <c r="AB34" i="236" s="1"/>
  <c r="L34" i="238" s="1"/>
  <c r="U34" i="236"/>
  <c r="W34" i="236" s="1"/>
  <c r="P34" i="236"/>
  <c r="R34" i="236" s="1"/>
  <c r="J34" i="238" s="1"/>
  <c r="K34" i="236"/>
  <c r="M34" i="236" s="1"/>
  <c r="I34" i="238" s="1"/>
  <c r="O32" i="180"/>
  <c r="P32" i="180" s="1"/>
  <c r="O32" i="215"/>
  <c r="P32" i="215" s="1"/>
  <c r="M32" i="212"/>
  <c r="N32" i="212" s="1"/>
  <c r="M32" i="191"/>
  <c r="N32" i="191" s="1"/>
  <c r="M32" i="209"/>
  <c r="N32" i="209" s="1"/>
  <c r="M32" i="243"/>
  <c r="N32" i="243" s="1"/>
  <c r="M32" i="239"/>
  <c r="N32" i="239" s="1"/>
  <c r="M32" i="220"/>
  <c r="N32" i="220" s="1"/>
  <c r="M32" i="194"/>
  <c r="N32" i="194" s="1"/>
  <c r="M32" i="199"/>
  <c r="N32" i="199" s="1"/>
  <c r="M32" i="225"/>
  <c r="N32" i="225" s="1"/>
  <c r="M32" i="189"/>
  <c r="N32" i="189" s="1"/>
  <c r="O32" i="214"/>
  <c r="P32" i="214" s="1"/>
  <c r="O32" i="219"/>
  <c r="P32" i="219" s="1"/>
  <c r="M32" i="248"/>
  <c r="N32" i="248" s="1"/>
  <c r="M32" i="196"/>
  <c r="N32" i="196" s="1"/>
  <c r="M32" i="229"/>
  <c r="N32" i="229" s="1"/>
  <c r="M32" i="232"/>
  <c r="N32" i="232" s="1"/>
  <c r="M32" i="193"/>
  <c r="N32" i="193" s="1"/>
  <c r="M32" i="208"/>
  <c r="N32" i="208" s="1"/>
  <c r="M32" i="224"/>
  <c r="N32" i="224" s="1"/>
  <c r="M32" i="200"/>
  <c r="N32" i="200" s="1"/>
  <c r="M32" i="192"/>
  <c r="N32" i="192" s="1"/>
  <c r="O32" i="217"/>
  <c r="P32" i="217" s="1"/>
  <c r="M32" i="247"/>
  <c r="N32" i="247" s="1"/>
  <c r="M32" i="207"/>
  <c r="N32" i="207" s="1"/>
  <c r="M32" i="246"/>
  <c r="N32" i="246" s="1"/>
  <c r="M32" i="205"/>
  <c r="N32" i="205" s="1"/>
  <c r="M32" i="197"/>
  <c r="N32" i="197" s="1"/>
  <c r="M32" i="211"/>
  <c r="N32" i="211" s="1"/>
  <c r="M32" i="190"/>
  <c r="N32" i="190" s="1"/>
  <c r="M32" i="231"/>
  <c r="N32" i="231" s="1"/>
  <c r="M32" i="113"/>
  <c r="N32" i="113" s="1"/>
  <c r="M32" i="202"/>
  <c r="N32" i="202" s="1"/>
  <c r="O32" i="213"/>
  <c r="P32" i="213" s="1"/>
  <c r="M32" i="242"/>
  <c r="N32" i="242" s="1"/>
  <c r="M32" i="230"/>
  <c r="N32" i="230" s="1"/>
  <c r="M32" i="195"/>
  <c r="N32" i="195" s="1"/>
  <c r="M32" i="244"/>
  <c r="N32" i="244" s="1"/>
  <c r="R30" i="216"/>
  <c r="S30" i="216" s="1"/>
  <c r="P30" i="211"/>
  <c r="Q30" i="211" s="1"/>
  <c r="P30" i="209"/>
  <c r="Q30" i="209" s="1"/>
  <c r="P30" i="203"/>
  <c r="Q30" i="203" s="1"/>
  <c r="P30" i="232"/>
  <c r="Q30" i="232" s="1"/>
  <c r="P30" i="206"/>
  <c r="Q30" i="206" s="1"/>
  <c r="P30" i="193"/>
  <c r="Q30" i="193" s="1"/>
  <c r="P30" i="199"/>
  <c r="Q30" i="199" s="1"/>
  <c r="P30" i="220"/>
  <c r="Q30" i="220" s="1"/>
  <c r="P30" i="225"/>
  <c r="Q30" i="225" s="1"/>
  <c r="R30" i="214"/>
  <c r="S30" i="214" s="1"/>
  <c r="R30" i="217"/>
  <c r="S30" i="217" s="1"/>
  <c r="P30" i="212"/>
  <c r="Q30" i="212" s="1"/>
  <c r="P30" i="242"/>
  <c r="Q30" i="242" s="1"/>
  <c r="P30" i="204"/>
  <c r="Q30" i="204" s="1"/>
  <c r="P30" i="230"/>
  <c r="Q30" i="230" s="1"/>
  <c r="P30" i="208"/>
  <c r="Q30" i="208" s="1"/>
  <c r="P30" i="224"/>
  <c r="Q30" i="224" s="1"/>
  <c r="P30" i="195"/>
  <c r="Q30" i="195" s="1"/>
  <c r="P30" i="113"/>
  <c r="Q30" i="113" s="1"/>
  <c r="P30" i="192"/>
  <c r="Q30" i="192" s="1"/>
  <c r="R30" i="180"/>
  <c r="S30" i="180" s="1"/>
  <c r="R30" i="215"/>
  <c r="S30" i="215" s="1"/>
  <c r="P30" i="248"/>
  <c r="Q30" i="248" s="1"/>
  <c r="P30" i="191"/>
  <c r="Q30" i="191" s="1"/>
  <c r="P30" i="190"/>
  <c r="Q30" i="190" s="1"/>
  <c r="P30" i="231"/>
  <c r="Q30" i="231" s="1"/>
  <c r="P30" i="207"/>
  <c r="Q30" i="207" s="1"/>
  <c r="P30" i="201"/>
  <c r="Q30" i="201" s="1"/>
  <c r="P30" i="243"/>
  <c r="Q30" i="243" s="1"/>
  <c r="P30" i="246"/>
  <c r="Q30" i="246" s="1"/>
  <c r="P30" i="202"/>
  <c r="Q30" i="202" s="1"/>
  <c r="P30" i="197"/>
  <c r="Q30" i="197" s="1"/>
  <c r="M30" i="236"/>
  <c r="I30" i="238" s="1"/>
  <c r="AI30" i="236"/>
  <c r="AJ30" i="236" s="1"/>
  <c r="O47" i="213"/>
  <c r="P47" i="213" s="1"/>
  <c r="O47" i="217"/>
  <c r="P47" i="217" s="1"/>
  <c r="M47" i="248"/>
  <c r="N47" i="248" s="1"/>
  <c r="M47" i="191"/>
  <c r="N47" i="191" s="1"/>
  <c r="M47" i="230"/>
  <c r="N47" i="230" s="1"/>
  <c r="M47" i="200"/>
  <c r="N47" i="200" s="1"/>
  <c r="M47" i="246"/>
  <c r="N47" i="246" s="1"/>
  <c r="M47" i="201"/>
  <c r="N47" i="201" s="1"/>
  <c r="M47" i="202"/>
  <c r="N47" i="202" s="1"/>
  <c r="M47" i="206"/>
  <c r="N47" i="206" s="1"/>
  <c r="M47" i="192"/>
  <c r="N47" i="192" s="1"/>
  <c r="O47" i="214"/>
  <c r="P47" i="214" s="1"/>
  <c r="M47" i="211"/>
  <c r="N47" i="211" s="1"/>
  <c r="M47" i="247"/>
  <c r="N47" i="247" s="1"/>
  <c r="M47" i="203"/>
  <c r="N47" i="203" s="1"/>
  <c r="M47" i="209"/>
  <c r="N47" i="209" s="1"/>
  <c r="M47" i="232"/>
  <c r="N47" i="232" s="1"/>
  <c r="M47" i="220"/>
  <c r="N47" i="220" s="1"/>
  <c r="M47" i="244"/>
  <c r="N47" i="244" s="1"/>
  <c r="M47" i="194"/>
  <c r="N47" i="194" s="1"/>
  <c r="M47" i="193"/>
  <c r="N47" i="193" s="1"/>
  <c r="M47" i="197"/>
  <c r="N47" i="197" s="1"/>
  <c r="O47" i="180"/>
  <c r="P47" i="180" s="1"/>
  <c r="O47" i="216"/>
  <c r="P47" i="216" s="1"/>
  <c r="M47" i="243"/>
  <c r="N47" i="243" s="1"/>
  <c r="M47" i="207"/>
  <c r="N47" i="207" s="1"/>
  <c r="M47" i="199"/>
  <c r="N47" i="199" s="1"/>
  <c r="M47" i="205"/>
  <c r="N47" i="205" s="1"/>
  <c r="O47" i="219"/>
  <c r="P47" i="219" s="1"/>
  <c r="M47" i="190"/>
  <c r="N47" i="190" s="1"/>
  <c r="M47" i="239"/>
  <c r="N47" i="239" s="1"/>
  <c r="M47" i="208"/>
  <c r="N47" i="208" s="1"/>
  <c r="M47" i="195"/>
  <c r="N47" i="195" s="1"/>
  <c r="M47" i="113"/>
  <c r="N47" i="113" s="1"/>
  <c r="M47" i="212"/>
  <c r="N47" i="212" s="1"/>
  <c r="M47" i="242"/>
  <c r="N47" i="242" s="1"/>
  <c r="M47" i="204"/>
  <c r="N47" i="204" s="1"/>
  <c r="M47" i="224"/>
  <c r="N47" i="224" s="1"/>
  <c r="M47" i="189"/>
  <c r="N47" i="189" s="1"/>
  <c r="L47" i="213"/>
  <c r="M47" i="213" s="1"/>
  <c r="L47" i="216"/>
  <c r="M47" i="216" s="1"/>
  <c r="J47" i="248"/>
  <c r="K47" i="248" s="1"/>
  <c r="J47" i="242"/>
  <c r="K47" i="242" s="1"/>
  <c r="J47" i="204"/>
  <c r="K47" i="204" s="1"/>
  <c r="L47" i="214"/>
  <c r="M47" i="214" s="1"/>
  <c r="J47" i="211"/>
  <c r="K47" i="211" s="1"/>
  <c r="J47" i="247"/>
  <c r="K47" i="247" s="1"/>
  <c r="J47" i="243"/>
  <c r="K47" i="243" s="1"/>
  <c r="J47" i="231"/>
  <c r="K47" i="231" s="1"/>
  <c r="J47" i="239"/>
  <c r="K47" i="239" s="1"/>
  <c r="J47" i="229"/>
  <c r="K47" i="229" s="1"/>
  <c r="J47" i="206"/>
  <c r="K47" i="206" s="1"/>
  <c r="J47" i="200"/>
  <c r="K47" i="200" s="1"/>
  <c r="J47" i="208"/>
  <c r="K47" i="208" s="1"/>
  <c r="J47" i="224"/>
  <c r="K47" i="224" s="1"/>
  <c r="J47" i="244"/>
  <c r="K47" i="244" s="1"/>
  <c r="J47" i="246"/>
  <c r="K47" i="246" s="1"/>
  <c r="J47" i="113"/>
  <c r="K47" i="113" s="1"/>
  <c r="J47" i="195"/>
  <c r="K47" i="195" s="1"/>
  <c r="J47" i="202"/>
  <c r="K47" i="202" s="1"/>
  <c r="J47" i="192"/>
  <c r="K47" i="192" s="1"/>
  <c r="L47" i="180"/>
  <c r="M47" i="180" s="1"/>
  <c r="L47" i="217"/>
  <c r="M47" i="217" s="1"/>
  <c r="J47" i="191"/>
  <c r="K47" i="191" s="1"/>
  <c r="L47" i="219"/>
  <c r="M47" i="219" s="1"/>
  <c r="J47" i="209"/>
  <c r="K47" i="209" s="1"/>
  <c r="J47" i="190"/>
  <c r="K47" i="190" s="1"/>
  <c r="J47" i="230"/>
  <c r="K47" i="230" s="1"/>
  <c r="J47" i="201"/>
  <c r="K47" i="201" s="1"/>
  <c r="J47" i="199"/>
  <c r="K47" i="199" s="1"/>
  <c r="J47" i="189"/>
  <c r="K47" i="189" s="1"/>
  <c r="J47" i="194"/>
  <c r="K47" i="194" s="1"/>
  <c r="J47" i="212"/>
  <c r="K47" i="212" s="1"/>
  <c r="J47" i="196"/>
  <c r="K47" i="196" s="1"/>
  <c r="AB25" i="236"/>
  <c r="L25" i="238" s="1"/>
  <c r="AI25" i="236"/>
  <c r="AJ25" i="236" s="1"/>
  <c r="AK25" i="236"/>
  <c r="AL25" i="236" s="1"/>
  <c r="W49" i="236"/>
  <c r="AI49" i="236"/>
  <c r="AJ49" i="236" s="1"/>
  <c r="AU31" i="189"/>
  <c r="H31" i="72"/>
  <c r="AU17" i="193"/>
  <c r="L17" i="72"/>
  <c r="AU18" i="196"/>
  <c r="O18" i="72"/>
  <c r="AA17" i="72"/>
  <c r="AU17" i="224"/>
  <c r="Y31" i="72"/>
  <c r="AU31" i="208"/>
  <c r="AU51" i="1"/>
  <c r="D51" i="141" s="1"/>
  <c r="E51" i="141" s="1"/>
  <c r="H51" i="141" s="1"/>
  <c r="L51" i="141" s="1"/>
  <c r="N51" i="141" s="1"/>
  <c r="L51" i="67"/>
  <c r="O51" i="67" s="1"/>
  <c r="P51" i="67" s="1"/>
  <c r="AU12" i="204"/>
  <c r="U12" i="72"/>
  <c r="AH73" i="72"/>
  <c r="AU73" i="242"/>
  <c r="AU18" i="193"/>
  <c r="L18" i="72"/>
  <c r="O25" i="214"/>
  <c r="P25" i="214" s="1"/>
  <c r="M25" i="212"/>
  <c r="N25" i="212" s="1"/>
  <c r="M25" i="211"/>
  <c r="N25" i="211" s="1"/>
  <c r="M25" i="203"/>
  <c r="N25" i="203" s="1"/>
  <c r="M25" i="239"/>
  <c r="N25" i="239" s="1"/>
  <c r="M25" i="229"/>
  <c r="N25" i="229" s="1"/>
  <c r="M25" i="194"/>
  <c r="N25" i="194" s="1"/>
  <c r="M25" i="208"/>
  <c r="N25" i="208" s="1"/>
  <c r="M25" i="244"/>
  <c r="N25" i="244" s="1"/>
  <c r="M25" i="206"/>
  <c r="N25" i="206" s="1"/>
  <c r="M25" i="192"/>
  <c r="N25" i="192" s="1"/>
  <c r="O25" i="180"/>
  <c r="P25" i="180" s="1"/>
  <c r="O25" i="216"/>
  <c r="P25" i="216" s="1"/>
  <c r="M25" i="248"/>
  <c r="N25" i="248" s="1"/>
  <c r="M25" i="242"/>
  <c r="N25" i="242" s="1"/>
  <c r="M25" i="209"/>
  <c r="N25" i="209" s="1"/>
  <c r="M25" i="207"/>
  <c r="N25" i="207" s="1"/>
  <c r="M25" i="204"/>
  <c r="N25" i="204" s="1"/>
  <c r="M25" i="220"/>
  <c r="N25" i="220" s="1"/>
  <c r="M25" i="201"/>
  <c r="N25" i="201" s="1"/>
  <c r="M25" i="189"/>
  <c r="N25" i="189" s="1"/>
  <c r="M25" i="195"/>
  <c r="N25" i="195" s="1"/>
  <c r="AF56" i="1"/>
  <c r="D56" i="238" s="1"/>
  <c r="F56" i="238" s="1"/>
  <c r="AH56" i="1"/>
  <c r="I56" i="213"/>
  <c r="J56" i="213" s="1"/>
  <c r="I56" i="216"/>
  <c r="J56" i="216" s="1"/>
  <c r="G56" i="211"/>
  <c r="H56" i="211" s="1"/>
  <c r="G56" i="191"/>
  <c r="H56" i="191" s="1"/>
  <c r="G56" i="196"/>
  <c r="H56" i="196" s="1"/>
  <c r="G56" i="230"/>
  <c r="H56" i="230" s="1"/>
  <c r="G56" i="239"/>
  <c r="H56" i="239" s="1"/>
  <c r="G56" i="200"/>
  <c r="H56" i="200" s="1"/>
  <c r="G56" i="220"/>
  <c r="H56" i="220" s="1"/>
  <c r="G56" i="208"/>
  <c r="H56" i="208" s="1"/>
  <c r="G56" i="199"/>
  <c r="H56" i="199" s="1"/>
  <c r="G56" i="232"/>
  <c r="H56" i="232" s="1"/>
  <c r="G56" i="192"/>
  <c r="H56" i="192" s="1"/>
  <c r="I56" i="214"/>
  <c r="J56" i="214" s="1"/>
  <c r="G56" i="248"/>
  <c r="H56" i="248" s="1"/>
  <c r="G56" i="190"/>
  <c r="H56" i="190" s="1"/>
  <c r="G56" i="203"/>
  <c r="H56" i="203" s="1"/>
  <c r="G56" i="243"/>
  <c r="H56" i="243" s="1"/>
  <c r="G56" i="207"/>
  <c r="H56" i="207" s="1"/>
  <c r="G56" i="193"/>
  <c r="H56" i="193" s="1"/>
  <c r="G56" i="205"/>
  <c r="H56" i="205" s="1"/>
  <c r="G56" i="201"/>
  <c r="H56" i="201" s="1"/>
  <c r="G56" i="225"/>
  <c r="H56" i="225" s="1"/>
  <c r="G56" i="197"/>
  <c r="H56" i="197" s="1"/>
  <c r="O45" i="215"/>
  <c r="P45" i="215" s="1"/>
  <c r="O45" i="219"/>
  <c r="P45" i="219" s="1"/>
  <c r="M45" i="243"/>
  <c r="N45" i="243" s="1"/>
  <c r="M45" i="196"/>
  <c r="N45" i="196" s="1"/>
  <c r="M45" i="239"/>
  <c r="N45" i="239" s="1"/>
  <c r="M45" i="231"/>
  <c r="N45" i="231" s="1"/>
  <c r="M45" i="220"/>
  <c r="N45" i="220" s="1"/>
  <c r="M45" i="224"/>
  <c r="N45" i="224" s="1"/>
  <c r="M45" i="113"/>
  <c r="N45" i="113" s="1"/>
  <c r="M45" i="194"/>
  <c r="N45" i="194" s="1"/>
  <c r="M45" i="197"/>
  <c r="N45" i="197" s="1"/>
  <c r="O45" i="213"/>
  <c r="P45" i="213" s="1"/>
  <c r="O45" i="217"/>
  <c r="P45" i="217" s="1"/>
  <c r="M45" i="247"/>
  <c r="N45" i="247" s="1"/>
  <c r="M45" i="191"/>
  <c r="N45" i="191" s="1"/>
  <c r="M45" i="230"/>
  <c r="N45" i="230" s="1"/>
  <c r="M45" i="232"/>
  <c r="N45" i="232" s="1"/>
  <c r="M45" i="200"/>
  <c r="N45" i="200" s="1"/>
  <c r="M45" i="208"/>
  <c r="N45" i="208" s="1"/>
  <c r="M45" i="199"/>
  <c r="N45" i="199" s="1"/>
  <c r="M45" i="189"/>
  <c r="N45" i="189" s="1"/>
  <c r="M45" i="193"/>
  <c r="N45" i="193" s="1"/>
  <c r="AU14" i="196"/>
  <c r="O14" i="72"/>
  <c r="AU42" i="199"/>
  <c r="P42" i="72"/>
  <c r="AU71" i="195"/>
  <c r="N71" i="72"/>
  <c r="AU36" i="243"/>
  <c r="AI36" i="72"/>
  <c r="AU58" i="231"/>
  <c r="AE58" i="72"/>
  <c r="AU16" i="195"/>
  <c r="N16" i="72"/>
  <c r="AU75" i="244"/>
  <c r="AJ75" i="72"/>
  <c r="R74" i="213"/>
  <c r="S74" i="213" s="1"/>
  <c r="P74" i="211"/>
  <c r="Q74" i="211" s="1"/>
  <c r="P74" i="247"/>
  <c r="Q74" i="247" s="1"/>
  <c r="P74" i="190"/>
  <c r="Q74" i="190" s="1"/>
  <c r="P74" i="231"/>
  <c r="Q74" i="231" s="1"/>
  <c r="P74" i="205"/>
  <c r="Q74" i="205" s="1"/>
  <c r="P74" i="207"/>
  <c r="Q74" i="207" s="1"/>
  <c r="P74" i="244"/>
  <c r="Q74" i="244" s="1"/>
  <c r="P74" i="246"/>
  <c r="Q74" i="246" s="1"/>
  <c r="P74" i="202"/>
  <c r="Q74" i="202" s="1"/>
  <c r="P74" i="197"/>
  <c r="Q74" i="197" s="1"/>
  <c r="R74" i="215"/>
  <c r="S74" i="215" s="1"/>
  <c r="R74" i="219"/>
  <c r="S74" i="219" s="1"/>
  <c r="P74" i="191"/>
  <c r="Q74" i="191" s="1"/>
  <c r="P74" i="203"/>
  <c r="Q74" i="203" s="1"/>
  <c r="P74" i="232"/>
  <c r="Q74" i="232" s="1"/>
  <c r="P74" i="204"/>
  <c r="Q74" i="204" s="1"/>
  <c r="P74" i="208"/>
  <c r="Q74" i="208" s="1"/>
  <c r="P74" i="224"/>
  <c r="Q74" i="224" s="1"/>
  <c r="P74" i="220"/>
  <c r="Q74" i="220" s="1"/>
  <c r="P74" i="239"/>
  <c r="Q74" i="239" s="1"/>
  <c r="P74" i="192"/>
  <c r="Q74" i="192" s="1"/>
  <c r="R74" i="214"/>
  <c r="S74" i="214" s="1"/>
  <c r="R74" i="216"/>
  <c r="S74" i="216" s="1"/>
  <c r="P74" i="212"/>
  <c r="Q74" i="212" s="1"/>
  <c r="P74" i="242"/>
  <c r="Q74" i="242" s="1"/>
  <c r="P74" i="243"/>
  <c r="Q74" i="243" s="1"/>
  <c r="P74" i="209"/>
  <c r="Q74" i="209" s="1"/>
  <c r="P74" i="200"/>
  <c r="Q74" i="200" s="1"/>
  <c r="P74" i="201"/>
  <c r="Q74" i="201" s="1"/>
  <c r="P74" i="195"/>
  <c r="Q74" i="195" s="1"/>
  <c r="P74" i="225"/>
  <c r="Q74" i="225" s="1"/>
  <c r="P74" i="189"/>
  <c r="Q74" i="189" s="1"/>
  <c r="R74" i="217"/>
  <c r="S74" i="217" s="1"/>
  <c r="P74" i="229"/>
  <c r="Q74" i="229" s="1"/>
  <c r="P74" i="113"/>
  <c r="Q74" i="113" s="1"/>
  <c r="P74" i="248"/>
  <c r="Q74" i="248" s="1"/>
  <c r="P74" i="193"/>
  <c r="Q74" i="193" s="1"/>
  <c r="P74" i="194"/>
  <c r="Q74" i="194" s="1"/>
  <c r="AU21" i="190"/>
  <c r="I21" i="72"/>
  <c r="AT45" i="199"/>
  <c r="AR45" i="199"/>
  <c r="AS45" i="199" s="1"/>
  <c r="AU50" i="192"/>
  <c r="K50" i="72"/>
  <c r="AR12" i="200"/>
  <c r="AS12" i="200" s="1"/>
  <c r="AT12" i="200"/>
  <c r="AU73" i="194"/>
  <c r="M73" i="72"/>
  <c r="AR7" i="206"/>
  <c r="AS7" i="206" s="1"/>
  <c r="AT7" i="206"/>
  <c r="AT73" i="203"/>
  <c r="AR73" i="203"/>
  <c r="AS73" i="203" s="1"/>
  <c r="AT14" i="200"/>
  <c r="AR14" i="200"/>
  <c r="AS14" i="200" s="1"/>
  <c r="AU54" i="243"/>
  <c r="AI54" i="72"/>
  <c r="AR36" i="209"/>
  <c r="AS36" i="209" s="1"/>
  <c r="AT36" i="209"/>
  <c r="AT17" i="239"/>
  <c r="AR17" i="239"/>
  <c r="AS17" i="239" s="1"/>
  <c r="S70" i="72"/>
  <c r="AU70" i="202"/>
  <c r="AT7" i="208"/>
  <c r="AR7" i="208"/>
  <c r="AS7" i="208" s="1"/>
  <c r="AU47" i="247"/>
  <c r="AM47" i="72"/>
  <c r="T41" i="72"/>
  <c r="AU41" i="203"/>
  <c r="AK65" i="72"/>
  <c r="AU65" i="246"/>
  <c r="AT64" i="248"/>
  <c r="AR64" i="248"/>
  <c r="AS64" i="248" s="1"/>
  <c r="U42" i="72"/>
  <c r="AU42" i="204"/>
  <c r="AG13" i="72"/>
  <c r="AU13" i="239"/>
  <c r="AU10" i="202"/>
  <c r="S10" i="72"/>
  <c r="AA65" i="72"/>
  <c r="AU65" i="224"/>
  <c r="AM25" i="72"/>
  <c r="AU25" i="247"/>
  <c r="AU51" i="230"/>
  <c r="AD51" i="72"/>
  <c r="P58" i="72"/>
  <c r="AU58" i="199"/>
  <c r="AH19" i="72"/>
  <c r="AU19" i="242"/>
  <c r="AE44" i="72"/>
  <c r="AU44" i="231"/>
  <c r="U23" i="72"/>
  <c r="AU23" i="204"/>
  <c r="AE36" i="72"/>
  <c r="AU36" i="231"/>
  <c r="C33" i="236"/>
  <c r="V33" i="1"/>
  <c r="AH33" i="1"/>
  <c r="AE19" i="72"/>
  <c r="AU19" i="231"/>
  <c r="AU22" i="207"/>
  <c r="X22" i="72"/>
  <c r="AR15" i="247"/>
  <c r="AS15" i="247" s="1"/>
  <c r="AT15" i="247"/>
  <c r="AC46" i="72"/>
  <c r="AU46" i="229"/>
  <c r="AU9" i="246"/>
  <c r="AK9" i="72"/>
  <c r="U33" i="72"/>
  <c r="AU33" i="204"/>
  <c r="AU71" i="229"/>
  <c r="AC71" i="72"/>
  <c r="Z22" i="72"/>
  <c r="AU22" i="209"/>
  <c r="N34" i="72"/>
  <c r="AU34" i="195"/>
  <c r="M60" i="72"/>
  <c r="AU60" i="194"/>
  <c r="AD71" i="1"/>
  <c r="AE71" i="1" s="1"/>
  <c r="AF71" i="1" s="1"/>
  <c r="D71" i="238" s="1"/>
  <c r="F71" i="238" s="1"/>
  <c r="AT71" i="1"/>
  <c r="F25" i="238"/>
  <c r="F66" i="238"/>
  <c r="AR7" i="200"/>
  <c r="AS7" i="200" s="1"/>
  <c r="AT7" i="200"/>
  <c r="S35" i="72"/>
  <c r="AU35" i="202"/>
  <c r="N21" i="72"/>
  <c r="AU21" i="195"/>
  <c r="W57" i="72"/>
  <c r="AU57" i="206"/>
  <c r="AF11" i="72"/>
  <c r="AU11" i="232"/>
  <c r="AK19" i="72"/>
  <c r="AU19" i="246"/>
  <c r="AC62" i="72"/>
  <c r="AU62" i="229"/>
  <c r="AC59" i="72"/>
  <c r="AU59" i="229"/>
  <c r="AU17" i="246"/>
  <c r="AK17" i="72"/>
  <c r="F20" i="72"/>
  <c r="AU20" i="113"/>
  <c r="C22" i="236"/>
  <c r="V22" i="1"/>
  <c r="AC19" i="72"/>
  <c r="AU19" i="229"/>
  <c r="AE69" i="72"/>
  <c r="AU69" i="231"/>
  <c r="W50" i="72"/>
  <c r="AU50" i="206"/>
  <c r="AC29" i="72"/>
  <c r="AU29" i="229"/>
  <c r="Z58" i="72"/>
  <c r="AU58" i="209"/>
  <c r="AD68" i="72"/>
  <c r="AU68" i="230"/>
  <c r="AD52" i="1"/>
  <c r="AE52" i="1" s="1"/>
  <c r="AT52" i="1"/>
  <c r="AM24" i="72"/>
  <c r="AU24" i="247"/>
  <c r="F59" i="72"/>
  <c r="AU59" i="113"/>
  <c r="AU23" i="225"/>
  <c r="AB23" i="72"/>
  <c r="C44" i="236"/>
  <c r="V44" i="1"/>
  <c r="AB34" i="72"/>
  <c r="AU34" i="225"/>
  <c r="AD28" i="72"/>
  <c r="AU28" i="230"/>
  <c r="C61" i="236"/>
  <c r="V61" i="1"/>
  <c r="H45" i="72"/>
  <c r="AU45" i="189"/>
  <c r="L55" i="72"/>
  <c r="AU55" i="193"/>
  <c r="AR45" i="209"/>
  <c r="AS45" i="209" s="1"/>
  <c r="AT45" i="209"/>
  <c r="AR47" i="190"/>
  <c r="AS47" i="190" s="1"/>
  <c r="AT47" i="190"/>
  <c r="G63" i="72"/>
  <c r="AU63" i="220"/>
  <c r="AT14" i="232"/>
  <c r="AR14" i="232"/>
  <c r="AS14" i="232" s="1"/>
  <c r="X75" i="72"/>
  <c r="AU75" i="207"/>
  <c r="AC26" i="72"/>
  <c r="AU26" i="229"/>
  <c r="Z46" i="72"/>
  <c r="AU46" i="209"/>
  <c r="AU13" i="248"/>
  <c r="AL13" i="72"/>
  <c r="V7" i="1"/>
  <c r="C7" i="236"/>
  <c r="AE28" i="72"/>
  <c r="AU28" i="231"/>
  <c r="AT16" i="224"/>
  <c r="AR16" i="224"/>
  <c r="AS16" i="224" s="1"/>
  <c r="AR75" i="231"/>
  <c r="AS75" i="231" s="1"/>
  <c r="AT75" i="231"/>
  <c r="AF29" i="72"/>
  <c r="AU29" i="232"/>
  <c r="AE60" i="72"/>
  <c r="AU60" i="231"/>
  <c r="AU45" i="231"/>
  <c r="AE45" i="72"/>
  <c r="AC51" i="72"/>
  <c r="AU51" i="229"/>
  <c r="AU32" i="230"/>
  <c r="AD32" i="72"/>
  <c r="AU8" i="196"/>
  <c r="O8" i="72"/>
  <c r="AD72" i="72"/>
  <c r="AU72" i="230"/>
  <c r="AE48" i="72"/>
  <c r="AU48" i="231"/>
  <c r="AU30" i="230"/>
  <c r="AD30" i="72"/>
  <c r="S23" i="72"/>
  <c r="AU23" i="202"/>
  <c r="AT21" i="199"/>
  <c r="AR21" i="199"/>
  <c r="AS21" i="199" s="1"/>
  <c r="J9" i="72"/>
  <c r="AU9" i="191"/>
  <c r="AR54" i="201"/>
  <c r="AS54" i="201" s="1"/>
  <c r="AT54" i="201"/>
  <c r="AU56" i="206"/>
  <c r="W56" i="72"/>
  <c r="AR54" i="113"/>
  <c r="AS54" i="113" s="1"/>
  <c r="AT54" i="113"/>
  <c r="F53" i="72"/>
  <c r="AU53" i="113"/>
  <c r="T62" i="72"/>
  <c r="AU62" i="203"/>
  <c r="W71" i="72"/>
  <c r="AU71" i="206"/>
  <c r="AU41" i="230"/>
  <c r="AD41" i="72"/>
  <c r="C53" i="236"/>
  <c r="V53" i="1"/>
  <c r="AU23" i="230"/>
  <c r="AD23" i="72"/>
  <c r="T50" i="72"/>
  <c r="AU50" i="203"/>
  <c r="AT43" i="205"/>
  <c r="AR43" i="205"/>
  <c r="AS43" i="205" s="1"/>
  <c r="AB19" i="72"/>
  <c r="AU19" i="225"/>
  <c r="AU20" i="229"/>
  <c r="AC20" i="72"/>
  <c r="AT74" i="202"/>
  <c r="AR74" i="202"/>
  <c r="AS74" i="202" s="1"/>
  <c r="N66" i="72"/>
  <c r="AU66" i="195"/>
  <c r="AU10" i="224"/>
  <c r="AA10" i="72"/>
  <c r="F25" i="72"/>
  <c r="AU25" i="113"/>
  <c r="AB68" i="72"/>
  <c r="AU68" i="225"/>
  <c r="AR71" i="239"/>
  <c r="AS71" i="239" s="1"/>
  <c r="AT71" i="239"/>
  <c r="AC70" i="72"/>
  <c r="AU70" i="229"/>
  <c r="AT75" i="195"/>
  <c r="AR75" i="195"/>
  <c r="AS75" i="195" s="1"/>
  <c r="AT75" i="201"/>
  <c r="AR75" i="201"/>
  <c r="AS75" i="201" s="1"/>
  <c r="AR64" i="239"/>
  <c r="AS64" i="239" s="1"/>
  <c r="AT64" i="239"/>
  <c r="AR57" i="231"/>
  <c r="AS57" i="231" s="1"/>
  <c r="AT57" i="231"/>
  <c r="AT64" i="189"/>
  <c r="AR64" i="189"/>
  <c r="AS64" i="189" s="1"/>
  <c r="AX42" i="246"/>
  <c r="AY42" i="246" s="1"/>
  <c r="BX42" i="72" s="1"/>
  <c r="AX27" i="244"/>
  <c r="AY27" i="244" s="1"/>
  <c r="BW27" i="72" s="1"/>
  <c r="AN14" i="204"/>
  <c r="AP14" i="204" s="1"/>
  <c r="AN71" i="248"/>
  <c r="AP71" i="248" s="1"/>
  <c r="AX17" i="230"/>
  <c r="AY17" i="230" s="1"/>
  <c r="BQ17" i="72" s="1"/>
  <c r="AN26" i="224"/>
  <c r="AP26" i="224" s="1"/>
  <c r="AN64" i="205"/>
  <c r="AP64" i="205" s="1"/>
  <c r="AN15" i="191"/>
  <c r="AP15" i="191" s="1"/>
  <c r="AX36" i="246"/>
  <c r="AY36" i="246" s="1"/>
  <c r="BX36" i="72" s="1"/>
  <c r="AX60" i="196"/>
  <c r="AY60" i="196" s="1"/>
  <c r="BB60" i="72" s="1"/>
  <c r="AN30" i="200"/>
  <c r="AP30" i="200" s="1"/>
  <c r="AX26" i="196"/>
  <c r="AY26" i="196" s="1"/>
  <c r="BB26" i="72" s="1"/>
  <c r="AN18" i="220"/>
  <c r="AP18" i="220" s="1"/>
  <c r="AR67" i="192"/>
  <c r="AS67" i="192" s="1"/>
  <c r="AT67" i="192"/>
  <c r="S29" i="100"/>
  <c r="AM29" i="202"/>
  <c r="AX17" i="204"/>
  <c r="AY17" i="204" s="1"/>
  <c r="BH17" i="72" s="1"/>
  <c r="AN17" i="204"/>
  <c r="AP17" i="204" s="1"/>
  <c r="AN12" i="247"/>
  <c r="AP12" i="247" s="1"/>
  <c r="AX12" i="247"/>
  <c r="AY12" i="247" s="1"/>
  <c r="BZ12" i="72" s="1"/>
  <c r="AR11" i="205"/>
  <c r="AS11" i="205" s="1"/>
  <c r="AT11" i="205"/>
  <c r="AK71" i="100"/>
  <c r="AM71" i="246"/>
  <c r="AJ73" i="100"/>
  <c r="AM73" i="244"/>
  <c r="AR65" i="205"/>
  <c r="AS65" i="205" s="1"/>
  <c r="AT65" i="205"/>
  <c r="AX31" i="242"/>
  <c r="AY31" i="242" s="1"/>
  <c r="BU31" i="72" s="1"/>
  <c r="AX73" i="193"/>
  <c r="AY73" i="193" s="1"/>
  <c r="AY73" i="72" s="1"/>
  <c r="AX27" i="247"/>
  <c r="AY27" i="247" s="1"/>
  <c r="BZ27" i="72" s="1"/>
  <c r="AN45" i="200"/>
  <c r="AP45" i="200" s="1"/>
  <c r="AO29" i="211"/>
  <c r="AQ29" i="211" s="1"/>
  <c r="AN36" i="248"/>
  <c r="AP36" i="248" s="1"/>
  <c r="AX60" i="199"/>
  <c r="AY60" i="199" s="1"/>
  <c r="BC60" i="72" s="1"/>
  <c r="AN73" i="196"/>
  <c r="AP73" i="196" s="1"/>
  <c r="AN71" i="242"/>
  <c r="AP71" i="242" s="1"/>
  <c r="AN54" i="192"/>
  <c r="AP54" i="192" s="1"/>
  <c r="AX31" i="230"/>
  <c r="AY31" i="230" s="1"/>
  <c r="BQ31" i="72" s="1"/>
  <c r="AX7" i="199"/>
  <c r="AY7" i="199" s="1"/>
  <c r="BC7" i="72" s="1"/>
  <c r="AR10" i="209"/>
  <c r="AS10" i="209" s="1"/>
  <c r="AT10" i="209"/>
  <c r="AM42" i="242"/>
  <c r="AH42" i="100"/>
  <c r="AR70" i="225"/>
  <c r="AS70" i="225" s="1"/>
  <c r="AT70" i="225"/>
  <c r="X71" i="100"/>
  <c r="AM71" i="207"/>
  <c r="K27" i="100"/>
  <c r="AM27" i="192"/>
  <c r="AJ36" i="100"/>
  <c r="AM36" i="244"/>
  <c r="AN26" i="204"/>
  <c r="AP26" i="204" s="1"/>
  <c r="AO42" i="212"/>
  <c r="AQ42" i="212" s="1"/>
  <c r="AN31" i="248"/>
  <c r="AP31" i="248" s="1"/>
  <c r="AN75" i="194"/>
  <c r="AP75" i="194" s="1"/>
  <c r="AN12" i="195"/>
  <c r="AP12" i="195" s="1"/>
  <c r="AN52" i="196"/>
  <c r="AP52" i="196" s="1"/>
  <c r="AN30" i="246"/>
  <c r="AP30" i="246" s="1"/>
  <c r="AX17" i="243"/>
  <c r="AY17" i="243" s="1"/>
  <c r="BV17" i="72" s="1"/>
  <c r="AR63" i="191"/>
  <c r="AS63" i="191" s="1"/>
  <c r="AT63" i="191"/>
  <c r="AI30" i="100"/>
  <c r="AM30" i="243"/>
  <c r="K60" i="100"/>
  <c r="AM60" i="192"/>
  <c r="AM60" i="232"/>
  <c r="AF60" i="100"/>
  <c r="AT74" i="195"/>
  <c r="AR74" i="195"/>
  <c r="AS74" i="195" s="1"/>
  <c r="AN30" i="206"/>
  <c r="AP30" i="206" s="1"/>
  <c r="AN36" i="247"/>
  <c r="AP36" i="247" s="1"/>
  <c r="AR33" i="207"/>
  <c r="AS33" i="207" s="1"/>
  <c r="AT33" i="207"/>
  <c r="AR21" i="204"/>
  <c r="AS21" i="204" s="1"/>
  <c r="AT21" i="204"/>
  <c r="S12" i="100"/>
  <c r="AM12" i="202"/>
  <c r="AM26" i="203"/>
  <c r="T26" i="100"/>
  <c r="AM36" i="225"/>
  <c r="AB36" i="100"/>
  <c r="AM44" i="200"/>
  <c r="Q44" i="100"/>
  <c r="AR48" i="220"/>
  <c r="AS48" i="220" s="1"/>
  <c r="AT48" i="220"/>
  <c r="AT37" i="207"/>
  <c r="AR37" i="207"/>
  <c r="AS37" i="207" s="1"/>
  <c r="AR21" i="201"/>
  <c r="AS21" i="201" s="1"/>
  <c r="AT21" i="201"/>
  <c r="AN9" i="231"/>
  <c r="AP9" i="231" s="1"/>
  <c r="AX69" i="113"/>
  <c r="AY69" i="113" s="1"/>
  <c r="AS69" i="72" s="1"/>
  <c r="AR49" i="194"/>
  <c r="AS49" i="194" s="1"/>
  <c r="AT49" i="194"/>
  <c r="AT49" i="200"/>
  <c r="AR49" i="200"/>
  <c r="AS49" i="200" s="1"/>
  <c r="AR74" i="207"/>
  <c r="AS74" i="207" s="1"/>
  <c r="AT74" i="207"/>
  <c r="AT16" i="203"/>
  <c r="AR16" i="203"/>
  <c r="AS16" i="203" s="1"/>
  <c r="AR25" i="191"/>
  <c r="AS25" i="191" s="1"/>
  <c r="AT25" i="191"/>
  <c r="AR63" i="242"/>
  <c r="AS63" i="242" s="1"/>
  <c r="AT63" i="242"/>
  <c r="AR11" i="189"/>
  <c r="AS11" i="189" s="1"/>
  <c r="AT11" i="189"/>
  <c r="AN74" i="244"/>
  <c r="AP74" i="244" s="1"/>
  <c r="AT68" i="243"/>
  <c r="AR68" i="243"/>
  <c r="AS68" i="243" s="1"/>
  <c r="AT66" i="201"/>
  <c r="AR66" i="201"/>
  <c r="AS66" i="201" s="1"/>
  <c r="AT32" i="189"/>
  <c r="AR32" i="189"/>
  <c r="AS32" i="189" s="1"/>
  <c r="AT69" i="196"/>
  <c r="AR69" i="196"/>
  <c r="AS69" i="196" s="1"/>
  <c r="AR66" i="208"/>
  <c r="AS66" i="208" s="1"/>
  <c r="AT66" i="208"/>
  <c r="AR56" i="244"/>
  <c r="AS56" i="244" s="1"/>
  <c r="AT56" i="244"/>
  <c r="AN45" i="243"/>
  <c r="AP45" i="243" s="1"/>
  <c r="AR50" i="200"/>
  <c r="AS50" i="200" s="1"/>
  <c r="AT50" i="200"/>
  <c r="AT48" i="207"/>
  <c r="AR48" i="207"/>
  <c r="AS48" i="207" s="1"/>
  <c r="AT49" i="209"/>
  <c r="AR49" i="209"/>
  <c r="AS49" i="209" s="1"/>
  <c r="AN20" i="242"/>
  <c r="AP20" i="242" s="1"/>
  <c r="AN61" i="239"/>
  <c r="AP61" i="239" s="1"/>
  <c r="AN67" i="239"/>
  <c r="AP67" i="239" s="1"/>
  <c r="AK52" i="192"/>
  <c r="AL52" i="192" s="1"/>
  <c r="AL30" i="201"/>
  <c r="AL26" i="205"/>
  <c r="AX38" i="192"/>
  <c r="AY38" i="192" s="1"/>
  <c r="AX38" i="72" s="1"/>
  <c r="AN38" i="192"/>
  <c r="AP38" i="192" s="1"/>
  <c r="AI11" i="100"/>
  <c r="AM11" i="243"/>
  <c r="T19" i="100"/>
  <c r="AM19" i="203"/>
  <c r="AB39" i="100"/>
  <c r="AM39" i="225"/>
  <c r="S24" i="100"/>
  <c r="AM24" i="202"/>
  <c r="W28" i="100"/>
  <c r="AM28" i="206"/>
  <c r="J38" i="100"/>
  <c r="AM38" i="191"/>
  <c r="AC38" i="100"/>
  <c r="AM38" i="229"/>
  <c r="U28" i="100"/>
  <c r="AM28" i="204"/>
  <c r="AI28" i="100"/>
  <c r="AM28" i="243"/>
  <c r="AO32" i="100"/>
  <c r="AN32" i="212"/>
  <c r="H33" i="100"/>
  <c r="AM33" i="189"/>
  <c r="AH33" i="100"/>
  <c r="AM33" i="242"/>
  <c r="AM40" i="244"/>
  <c r="AX40" i="244" s="1"/>
  <c r="AY40" i="244" s="1"/>
  <c r="BW40" i="72" s="1"/>
  <c r="AL66" i="100"/>
  <c r="AM66" i="248"/>
  <c r="R51" i="100"/>
  <c r="AM51" i="201"/>
  <c r="J53" i="100"/>
  <c r="AM53" i="191"/>
  <c r="AM55" i="100"/>
  <c r="AM55" i="247"/>
  <c r="K56" i="100"/>
  <c r="AM56" i="192"/>
  <c r="T58" i="100"/>
  <c r="AM58" i="203"/>
  <c r="AK74" i="100"/>
  <c r="AM74" i="246"/>
  <c r="AL9" i="100"/>
  <c r="AM9" i="248"/>
  <c r="AG22" i="100"/>
  <c r="AM22" i="239"/>
  <c r="AK32" i="100"/>
  <c r="AM32" i="246"/>
  <c r="I55" i="100"/>
  <c r="AM55" i="190"/>
  <c r="AK36" i="229"/>
  <c r="Z41" i="100"/>
  <c r="AM41" i="209"/>
  <c r="AM45" i="211"/>
  <c r="AL31" i="193"/>
  <c r="AL31" i="204"/>
  <c r="AK29" i="239"/>
  <c r="AL29" i="239" s="1"/>
  <c r="AK27" i="224"/>
  <c r="AL27" i="224" s="1"/>
  <c r="AL18" i="194"/>
  <c r="AL18" i="203"/>
  <c r="AK17" i="202"/>
  <c r="AL17" i="202" s="1"/>
  <c r="AK15" i="202"/>
  <c r="AL15" i="202" s="1"/>
  <c r="AL12" i="207"/>
  <c r="AK7" i="202"/>
  <c r="AL7" i="202" s="1"/>
  <c r="AL47" i="195"/>
  <c r="AL47" i="220"/>
  <c r="AL47" i="196"/>
  <c r="AK30" i="190"/>
  <c r="AL30" i="190" s="1"/>
  <c r="AL26" i="194"/>
  <c r="AL18" i="206"/>
  <c r="AL17" i="201"/>
  <c r="AK12" i="242"/>
  <c r="AL12" i="242" s="1"/>
  <c r="AK52" i="190"/>
  <c r="AL52" i="190" s="1"/>
  <c r="AL30" i="239"/>
  <c r="AK29" i="205"/>
  <c r="AL29" i="205" s="1"/>
  <c r="AL26" i="195"/>
  <c r="AK14" i="195"/>
  <c r="AL14" i="195" s="1"/>
  <c r="AK17" i="229"/>
  <c r="AL17" i="211"/>
  <c r="AL17" i="200"/>
  <c r="AK15" i="224"/>
  <c r="AL15" i="224" s="1"/>
  <c r="AK12" i="248"/>
  <c r="AL12" i="248" s="1"/>
  <c r="AX32" i="203"/>
  <c r="AY32" i="203" s="1"/>
  <c r="BG32" i="72" s="1"/>
  <c r="AN32" i="203"/>
  <c r="AP32" i="203" s="1"/>
  <c r="AX38" i="243"/>
  <c r="AY38" i="243" s="1"/>
  <c r="BV38" i="72" s="1"/>
  <c r="AN38" i="243"/>
  <c r="AP38" i="243" s="1"/>
  <c r="AX48" i="202"/>
  <c r="AY48" i="202" s="1"/>
  <c r="BF48" i="72" s="1"/>
  <c r="AN48" i="202"/>
  <c r="AP48" i="202" s="1"/>
  <c r="I9" i="100"/>
  <c r="AM9" i="190"/>
  <c r="AX9" i="190" s="1"/>
  <c r="AY9" i="190" s="1"/>
  <c r="AV9" i="72" s="1"/>
  <c r="AN9" i="190"/>
  <c r="AP9" i="190" s="1"/>
  <c r="AC16" i="100"/>
  <c r="AM16" i="229"/>
  <c r="H42" i="100"/>
  <c r="AM42" i="189"/>
  <c r="AO24" i="100"/>
  <c r="AN24" i="212"/>
  <c r="P28" i="100"/>
  <c r="AN28" i="199"/>
  <c r="AP28" i="199" s="1"/>
  <c r="AK35" i="229"/>
  <c r="AL35" i="229" s="1"/>
  <c r="AA41" i="100"/>
  <c r="AM41" i="224"/>
  <c r="R25" i="100"/>
  <c r="AM25" i="201"/>
  <c r="N28" i="100"/>
  <c r="AM28" i="195"/>
  <c r="AL35" i="100"/>
  <c r="AM35" i="248"/>
  <c r="S37" i="100"/>
  <c r="AM37" i="202"/>
  <c r="AX37" i="202" s="1"/>
  <c r="AY37" i="202" s="1"/>
  <c r="BF37" i="72" s="1"/>
  <c r="AH38" i="100"/>
  <c r="AM38" i="242"/>
  <c r="Y51" i="100"/>
  <c r="AM51" i="208"/>
  <c r="AM50" i="194"/>
  <c r="M50" i="100"/>
  <c r="AL60" i="244"/>
  <c r="AL52" i="204"/>
  <c r="AL44" i="244"/>
  <c r="AK30" i="208"/>
  <c r="AL30" i="208" s="1"/>
  <c r="AK18" i="189"/>
  <c r="AL18" i="189" s="1"/>
  <c r="AK14" i="190"/>
  <c r="AL14" i="190" s="1"/>
  <c r="AK14" i="230"/>
  <c r="AL14" i="230" s="1"/>
  <c r="AL12" i="190"/>
  <c r="AL60" i="225"/>
  <c r="AK73" i="201"/>
  <c r="AL73" i="201" s="1"/>
  <c r="AK54" i="199"/>
  <c r="AL54" i="199" s="1"/>
  <c r="AL47" i="203"/>
  <c r="AK44" i="230"/>
  <c r="AL44" i="230" s="1"/>
  <c r="AL42" i="206"/>
  <c r="AL42" i="192"/>
  <c r="AL27" i="243"/>
  <c r="AL26" i="243"/>
  <c r="AK18" i="191"/>
  <c r="AL18" i="191" s="1"/>
  <c r="AL18" i="208"/>
  <c r="AK17" i="196"/>
  <c r="AL17" i="196" s="1"/>
  <c r="AK14" i="247"/>
  <c r="AL14" i="247" s="1"/>
  <c r="AL7" i="190"/>
  <c r="AL44" i="225"/>
  <c r="AK31" i="191"/>
  <c r="AL31" i="191" s="1"/>
  <c r="AL26" i="248"/>
  <c r="AK18" i="200"/>
  <c r="AL18" i="200" s="1"/>
  <c r="AL14" i="248"/>
  <c r="AK71" i="191"/>
  <c r="AL71" i="191" s="1"/>
  <c r="M34" i="100"/>
  <c r="AM34" i="194"/>
  <c r="AN28" i="100"/>
  <c r="AN28" i="211"/>
  <c r="G35" i="100"/>
  <c r="AM35" i="220"/>
  <c r="AM69" i="100"/>
  <c r="AM69" i="247"/>
  <c r="O67" i="100"/>
  <c r="AM67" i="196"/>
  <c r="W67" i="100"/>
  <c r="AM67" i="206"/>
  <c r="T68" i="100"/>
  <c r="AM68" i="203"/>
  <c r="AL73" i="191"/>
  <c r="AK71" i="193"/>
  <c r="AL71" i="193" s="1"/>
  <c r="AL54" i="196"/>
  <c r="AM47" i="212"/>
  <c r="AM44" i="212"/>
  <c r="AK31" i="194"/>
  <c r="AL31" i="194" s="1"/>
  <c r="AL30" i="211"/>
  <c r="AM30" i="211" s="1"/>
  <c r="AK29" i="195"/>
  <c r="AL29" i="195" s="1"/>
  <c r="AL27" i="200"/>
  <c r="AK26" i="230"/>
  <c r="AL26" i="230" s="1"/>
  <c r="AL18" i="231"/>
  <c r="AM17" i="212"/>
  <c r="AK15" i="203"/>
  <c r="AL15" i="203" s="1"/>
  <c r="AL75" i="211"/>
  <c r="AM75" i="211" s="1"/>
  <c r="AK64" i="195"/>
  <c r="AL64" i="195" s="1"/>
  <c r="AK52" i="205"/>
  <c r="AL52" i="205" s="1"/>
  <c r="AK45" i="224"/>
  <c r="AL45" i="224" s="1"/>
  <c r="AL27" i="239"/>
  <c r="AM18" i="212"/>
  <c r="AL18" i="248"/>
  <c r="AL17" i="231"/>
  <c r="AL15" i="231"/>
  <c r="AK12" i="224"/>
  <c r="AL12" i="224" s="1"/>
  <c r="AK52" i="246"/>
  <c r="AL52" i="246" s="1"/>
  <c r="AK36" i="194"/>
  <c r="AL36" i="194" s="1"/>
  <c r="AK27" i="203"/>
  <c r="AL27" i="203" s="1"/>
  <c r="AK17" i="113"/>
  <c r="AL17" i="113" s="1"/>
  <c r="AK15" i="242"/>
  <c r="AL15" i="242" s="1"/>
  <c r="AK15" i="189"/>
  <c r="AL15" i="189" s="1"/>
  <c r="AK75" i="243"/>
  <c r="AL75" i="243" s="1"/>
  <c r="AL31" i="225"/>
  <c r="AM26" i="211"/>
  <c r="AN26" i="100" s="1"/>
  <c r="AL26" i="220"/>
  <c r="AK17" i="248"/>
  <c r="AL17" i="248" s="1"/>
  <c r="AX16" i="194"/>
  <c r="AY16" i="194" s="1"/>
  <c r="AZ16" i="72" s="1"/>
  <c r="AN16" i="194"/>
  <c r="AP16" i="194" s="1"/>
  <c r="AX55" i="246"/>
  <c r="AY55" i="246" s="1"/>
  <c r="BX55" i="72" s="1"/>
  <c r="AN55" i="246"/>
  <c r="AP55" i="246" s="1"/>
  <c r="AX68" i="190"/>
  <c r="AY68" i="190" s="1"/>
  <c r="AV68" i="72" s="1"/>
  <c r="AN68" i="190"/>
  <c r="AP68" i="190" s="1"/>
  <c r="S16" i="100"/>
  <c r="AM16" i="202"/>
  <c r="K32" i="100"/>
  <c r="AM32" i="192"/>
  <c r="AL30" i="232"/>
  <c r="AJ40" i="100"/>
  <c r="AM9" i="100"/>
  <c r="AM9" i="247"/>
  <c r="Y46" i="100"/>
  <c r="AM46" i="208"/>
  <c r="T56" i="100"/>
  <c r="AM56" i="203"/>
  <c r="O72" i="100"/>
  <c r="AM72" i="196"/>
  <c r="G46" i="100"/>
  <c r="AM46" i="220"/>
  <c r="U48" i="100"/>
  <c r="AM48" i="204"/>
  <c r="H74" i="100"/>
  <c r="AM74" i="189"/>
  <c r="AD76" i="194"/>
  <c r="AX38" i="196"/>
  <c r="AY38" i="196" s="1"/>
  <c r="BB38" i="72" s="1"/>
  <c r="AX66" i="200"/>
  <c r="AY66" i="200" s="1"/>
  <c r="BD66" i="72" s="1"/>
  <c r="AK20" i="244"/>
  <c r="AL20" i="244" s="1"/>
  <c r="AL66" i="239"/>
  <c r="AL22" i="230"/>
  <c r="AL36" i="232"/>
  <c r="AK65" i="230"/>
  <c r="AL65" i="230" s="1"/>
  <c r="AD76" i="224"/>
  <c r="AL16" i="232"/>
  <c r="AK26" i="231"/>
  <c r="AL26" i="231" s="1"/>
  <c r="AD76" i="204"/>
  <c r="AD76" i="113"/>
  <c r="AD76" i="201"/>
  <c r="AL9" i="229"/>
  <c r="AM68" i="211"/>
  <c r="AK74" i="230"/>
  <c r="AL74" i="230" s="1"/>
  <c r="AE76" i="191"/>
  <c r="AE76" i="209"/>
  <c r="AE76" i="232"/>
  <c r="AE76" i="190"/>
  <c r="AE76" i="204"/>
  <c r="AE76" i="229"/>
  <c r="AE76" i="200"/>
  <c r="AF76" i="211"/>
  <c r="AE76" i="199"/>
  <c r="AE76" i="192"/>
  <c r="AE76" i="196"/>
  <c r="AE76" i="208"/>
  <c r="AE76" i="189"/>
  <c r="AE76" i="246"/>
  <c r="AL51" i="231"/>
  <c r="AL54" i="231"/>
  <c r="AK57" i="230"/>
  <c r="AL57" i="230" s="1"/>
  <c r="AE76" i="212"/>
  <c r="AL11" i="211"/>
  <c r="AM11" i="211" s="1"/>
  <c r="AK16" i="243"/>
  <c r="AL16" i="243" s="1"/>
  <c r="AK19" i="200"/>
  <c r="AL19" i="200" s="1"/>
  <c r="AK25" i="190"/>
  <c r="AL25" i="190" s="1"/>
  <c r="AK20" i="239"/>
  <c r="AL20" i="239" s="1"/>
  <c r="AL56" i="239"/>
  <c r="AK48" i="209"/>
  <c r="AL48" i="209" s="1"/>
  <c r="AK50" i="246"/>
  <c r="AL50" i="246" s="1"/>
  <c r="AL51" i="189"/>
  <c r="AL53" i="211"/>
  <c r="AK61" i="229"/>
  <c r="AL61" i="229" s="1"/>
  <c r="AK65" i="220"/>
  <c r="AL65" i="220" s="1"/>
  <c r="AK74" i="203"/>
  <c r="AL74" i="203" s="1"/>
  <c r="AK28" i="196"/>
  <c r="AL28" i="196" s="1"/>
  <c r="AK35" i="205"/>
  <c r="AL35" i="205" s="1"/>
  <c r="AK59" i="220"/>
  <c r="AL59" i="220" s="1"/>
  <c r="AK67" i="202"/>
  <c r="AL67" i="202" s="1"/>
  <c r="AE76" i="195"/>
  <c r="AE76" i="243"/>
  <c r="AE76" i="231"/>
  <c r="AL61" i="230"/>
  <c r="AK55" i="232"/>
  <c r="AL55" i="232" s="1"/>
  <c r="AK74" i="194"/>
  <c r="AL74" i="194" s="1"/>
  <c r="AD76" i="193"/>
  <c r="AD76" i="192"/>
  <c r="AD76" i="200"/>
  <c r="AK21" i="200"/>
  <c r="AL21" i="200" s="1"/>
  <c r="AM39" i="211"/>
  <c r="AK50" i="196"/>
  <c r="AL50" i="196" s="1"/>
  <c r="AK50" i="193"/>
  <c r="AL50" i="193" s="1"/>
  <c r="AK53" i="239"/>
  <c r="AL53" i="239" s="1"/>
  <c r="AK55" i="195"/>
  <c r="AL55" i="195" s="1"/>
  <c r="AK67" i="191"/>
  <c r="AL67" i="191" s="1"/>
  <c r="AK65" i="206"/>
  <c r="AL65" i="206" s="1"/>
  <c r="AE76" i="248"/>
  <c r="AM10" i="211"/>
  <c r="AK51" i="200"/>
  <c r="AL51" i="200" s="1"/>
  <c r="AK59" i="243"/>
  <c r="AL59" i="243" s="1"/>
  <c r="AE76" i="194"/>
  <c r="AE76" i="239"/>
  <c r="AE76" i="193"/>
  <c r="AE76" i="220"/>
  <c r="AD61" i="180"/>
  <c r="AE61" i="180" s="1"/>
  <c r="AD30" i="180"/>
  <c r="AF71" i="180"/>
  <c r="AM59" i="211"/>
  <c r="AM60" i="211"/>
  <c r="AM19" i="211"/>
  <c r="AL53" i="232"/>
  <c r="AF31" i="180"/>
  <c r="AF76" i="180" s="1"/>
  <c r="AD31" i="180"/>
  <c r="AE31" i="180" s="1"/>
  <c r="AF70" i="180"/>
  <c r="AD70" i="180"/>
  <c r="AE70" i="180" s="1"/>
  <c r="AB80" i="213"/>
  <c r="AD80" i="213" s="1"/>
  <c r="AE80" i="213" s="1"/>
  <c r="AF80" i="213"/>
  <c r="AK56" i="189"/>
  <c r="AL56" i="189" s="1"/>
  <c r="AL47" i="199"/>
  <c r="AK65" i="199"/>
  <c r="AL65" i="199" s="1"/>
  <c r="AK45" i="196"/>
  <c r="AL45" i="196" s="1"/>
  <c r="AK51" i="243"/>
  <c r="AL51" i="243" s="1"/>
  <c r="AL38" i="206"/>
  <c r="AL39" i="205"/>
  <c r="AK55" i="230"/>
  <c r="AL55" i="230" s="1"/>
  <c r="AL61" i="246"/>
  <c r="AL70" i="194"/>
  <c r="AL72" i="192"/>
  <c r="AK34" i="189"/>
  <c r="AL34" i="189" s="1"/>
  <c r="AL41" i="211"/>
  <c r="AM41" i="211" s="1"/>
  <c r="AK50" i="207"/>
  <c r="AL50" i="207" s="1"/>
  <c r="AK58" i="205"/>
  <c r="AL58" i="205" s="1"/>
  <c r="AK50" i="199"/>
  <c r="AL50" i="199" s="1"/>
  <c r="AK72" i="201"/>
  <c r="AL72" i="201" s="1"/>
  <c r="AM63" i="212"/>
  <c r="AL71" i="212"/>
  <c r="AM71" i="212" s="1"/>
  <c r="AK72" i="203"/>
  <c r="AL72" i="203" s="1"/>
  <c r="AK58" i="224"/>
  <c r="AL58" i="224" s="1"/>
  <c r="AK74" i="248"/>
  <c r="AL74" i="248" s="1"/>
  <c r="AK37" i="224"/>
  <c r="AL37" i="224" s="1"/>
  <c r="AM38" i="212"/>
  <c r="AM48" i="212"/>
  <c r="AK65" i="204"/>
  <c r="AL65" i="204" s="1"/>
  <c r="AM56" i="212"/>
  <c r="Z76" i="190"/>
  <c r="AM41" i="212"/>
  <c r="Z76" i="196"/>
  <c r="AH72" i="244"/>
  <c r="AK72" i="244" s="1"/>
  <c r="AL72" i="244" s="1"/>
  <c r="AJ72" i="206"/>
  <c r="AK72" i="206" s="1"/>
  <c r="AL72" i="206" s="1"/>
  <c r="AH72" i="205"/>
  <c r="AK72" i="205" s="1"/>
  <c r="AJ72" i="199"/>
  <c r="AK72" i="199" s="1"/>
  <c r="AL72" i="199" s="1"/>
  <c r="AJ72" i="193"/>
  <c r="AK72" i="193" s="1"/>
  <c r="AF70" i="208"/>
  <c r="AL70" i="208" s="1"/>
  <c r="AH70" i="207"/>
  <c r="AK70" i="207" s="1"/>
  <c r="AJ69" i="239"/>
  <c r="AK69" i="239" s="1"/>
  <c r="AL69" i="239" s="1"/>
  <c r="AK66" i="230"/>
  <c r="AL66" i="230" s="1"/>
  <c r="AJ65" i="193"/>
  <c r="AK65" i="193" s="1"/>
  <c r="AL65" i="193" s="1"/>
  <c r="AF65" i="192"/>
  <c r="AL65" i="192" s="1"/>
  <c r="AH59" i="244"/>
  <c r="AK59" i="244" s="1"/>
  <c r="AL59" i="244" s="1"/>
  <c r="AF59" i="242"/>
  <c r="AH58" i="225"/>
  <c r="AH58" i="230"/>
  <c r="AK58" i="230" s="1"/>
  <c r="AL58" i="230" s="1"/>
  <c r="AH57" i="194"/>
  <c r="AK57" i="194" s="1"/>
  <c r="AL57" i="194" s="1"/>
  <c r="AJ57" i="191"/>
  <c r="AK57" i="191" s="1"/>
  <c r="AL57" i="191" s="1"/>
  <c r="AH56" i="248"/>
  <c r="AF56" i="208"/>
  <c r="AL56" i="208" s="1"/>
  <c r="AH56" i="204"/>
  <c r="AK56" i="204" s="1"/>
  <c r="AH56" i="201"/>
  <c r="AK56" i="201" s="1"/>
  <c r="AF56" i="200"/>
  <c r="AL56" i="200" s="1"/>
  <c r="AH55" i="231"/>
  <c r="AK55" i="231" s="1"/>
  <c r="AL55" i="231" s="1"/>
  <c r="AH53" i="196"/>
  <c r="AK53" i="196" s="1"/>
  <c r="AL53" i="196" s="1"/>
  <c r="AF51" i="202"/>
  <c r="AL51" i="202" s="1"/>
  <c r="AF51" i="239"/>
  <c r="AJ50" i="231"/>
  <c r="AK50" i="231" s="1"/>
  <c r="AL50" i="231" s="1"/>
  <c r="AK48" i="211"/>
  <c r="AL48" i="211" s="1"/>
  <c r="AM48" i="211" s="1"/>
  <c r="AH48" i="239"/>
  <c r="AJ46" i="246"/>
  <c r="AK46" i="246" s="1"/>
  <c r="AL46" i="246" s="1"/>
  <c r="AH43" i="201"/>
  <c r="AK43" i="201" s="1"/>
  <c r="AL43" i="201" s="1"/>
  <c r="AJ43" i="194"/>
  <c r="AK43" i="194" s="1"/>
  <c r="AL43" i="194" s="1"/>
  <c r="AH43" i="190"/>
  <c r="AK43" i="190" s="1"/>
  <c r="AL43" i="190" s="1"/>
  <c r="AH40" i="193"/>
  <c r="AK40" i="193" s="1"/>
  <c r="AL40" i="193" s="1"/>
  <c r="AJ40" i="192"/>
  <c r="AK40" i="192" s="1"/>
  <c r="AL40" i="192" s="1"/>
  <c r="AJ40" i="191"/>
  <c r="AJ40" i="220"/>
  <c r="AK40" i="220" s="1"/>
  <c r="AL40" i="220" s="1"/>
  <c r="AJ40" i="113"/>
  <c r="AG40" i="212"/>
  <c r="AJ39" i="193"/>
  <c r="AK39" i="193" s="1"/>
  <c r="AL39" i="193" s="1"/>
  <c r="AH38" i="209"/>
  <c r="AK38" i="209" s="1"/>
  <c r="AL38" i="209" s="1"/>
  <c r="AH38" i="208"/>
  <c r="AK38" i="208" s="1"/>
  <c r="AL38" i="208" s="1"/>
  <c r="AH38" i="202"/>
  <c r="AK38" i="202" s="1"/>
  <c r="AL38" i="202" s="1"/>
  <c r="AF37" i="248"/>
  <c r="AJ37" i="199"/>
  <c r="AF37" i="196"/>
  <c r="AL37" i="196" s="1"/>
  <c r="AF37" i="195"/>
  <c r="AH37" i="192"/>
  <c r="AK37" i="192" s="1"/>
  <c r="AL37" i="192" s="1"/>
  <c r="AK37" i="212"/>
  <c r="AL37" i="212" s="1"/>
  <c r="AM37" i="212" s="1"/>
  <c r="AH34" i="207"/>
  <c r="AK34" i="207" s="1"/>
  <c r="AL34" i="207" s="1"/>
  <c r="AH34" i="199"/>
  <c r="AK34" i="199" s="1"/>
  <c r="AL34" i="199" s="1"/>
  <c r="AM72" i="212"/>
  <c r="AN72" i="212" s="1"/>
  <c r="AY72" i="212" s="1"/>
  <c r="AZ72" i="212" s="1"/>
  <c r="CB72" i="72" s="1"/>
  <c r="AF70" i="207"/>
  <c r="AJ70" i="190"/>
  <c r="AK70" i="190" s="1"/>
  <c r="AL70" i="190" s="1"/>
  <c r="AF69" i="242"/>
  <c r="AL69" i="242" s="1"/>
  <c r="AF69" i="225"/>
  <c r="AJ69" i="200"/>
  <c r="AK69" i="200" s="1"/>
  <c r="AL69" i="200" s="1"/>
  <c r="AJ68" i="205"/>
  <c r="AK68" i="205" s="1"/>
  <c r="AL68" i="205" s="1"/>
  <c r="AF68" i="199"/>
  <c r="AL68" i="199" s="1"/>
  <c r="AF68" i="196"/>
  <c r="AH67" i="225"/>
  <c r="AK67" i="225" s="1"/>
  <c r="AL67" i="225" s="1"/>
  <c r="AH66" i="205"/>
  <c r="AK66" i="205" s="1"/>
  <c r="AL66" i="205" s="1"/>
  <c r="AF65" i="113"/>
  <c r="AL65" i="113" s="1"/>
  <c r="AJ62" i="209"/>
  <c r="AK62" i="209" s="1"/>
  <c r="AL62" i="209" s="1"/>
  <c r="AH58" i="246"/>
  <c r="AK58" i="246" s="1"/>
  <c r="AL58" i="246" s="1"/>
  <c r="AJ58" i="225"/>
  <c r="AJ58" i="239"/>
  <c r="AK58" i="239" s="1"/>
  <c r="AL58" i="239" s="1"/>
  <c r="AH57" i="232"/>
  <c r="AK57" i="232" s="1"/>
  <c r="AJ56" i="248"/>
  <c r="AF56" i="242"/>
  <c r="AL56" i="242" s="1"/>
  <c r="AF56" i="201"/>
  <c r="AI50" i="212"/>
  <c r="AL50" i="212" s="1"/>
  <c r="AJ48" i="200"/>
  <c r="AK48" i="200" s="1"/>
  <c r="AL48" i="200" s="1"/>
  <c r="AJ48" i="194"/>
  <c r="AK48" i="194" s="1"/>
  <c r="AL48" i="194" s="1"/>
  <c r="AJ48" i="239"/>
  <c r="AJ48" i="229"/>
  <c r="AJ76" i="229" s="1"/>
  <c r="AJ84" i="229" s="1"/>
  <c r="AM19" i="223" s="1"/>
  <c r="AF46" i="190"/>
  <c r="AL46" i="190" s="1"/>
  <c r="AF46" i="113"/>
  <c r="AL46" i="113" s="1"/>
  <c r="AK43" i="248"/>
  <c r="AL43" i="248" s="1"/>
  <c r="AH40" i="191"/>
  <c r="AK40" i="191" s="1"/>
  <c r="AL40" i="191" s="1"/>
  <c r="AH40" i="113"/>
  <c r="AK40" i="113" s="1"/>
  <c r="AL40" i="113" s="1"/>
  <c r="AJ39" i="209"/>
  <c r="AK39" i="209" s="1"/>
  <c r="AL39" i="209" s="1"/>
  <c r="AJ39" i="207"/>
  <c r="AK39" i="207" s="1"/>
  <c r="AL39" i="207" s="1"/>
  <c r="AH37" i="199"/>
  <c r="AK37" i="199" s="1"/>
  <c r="AL37" i="199" s="1"/>
  <c r="AF35" i="243"/>
  <c r="AK20" i="248"/>
  <c r="AL20" i="248" s="1"/>
  <c r="AI74" i="211"/>
  <c r="AL74" i="211" s="1"/>
  <c r="AM74" i="211" s="1"/>
  <c r="AF72" i="205"/>
  <c r="AF72" i="199"/>
  <c r="AF70" i="247"/>
  <c r="AL70" i="247" s="1"/>
  <c r="AF69" i="243"/>
  <c r="AL69" i="243" s="1"/>
  <c r="AJ69" i="225"/>
  <c r="AK69" i="225" s="1"/>
  <c r="AL69" i="225" s="1"/>
  <c r="AJ68" i="196"/>
  <c r="AK68" i="196" s="1"/>
  <c r="AL68" i="196" s="1"/>
  <c r="AH67" i="224"/>
  <c r="AK67" i="224" s="1"/>
  <c r="AL67" i="224" s="1"/>
  <c r="AF66" i="203"/>
  <c r="AL66" i="203" s="1"/>
  <c r="AH65" i="248"/>
  <c r="AK65" i="248" s="1"/>
  <c r="AL65" i="248" s="1"/>
  <c r="AH65" i="195"/>
  <c r="AK65" i="190"/>
  <c r="AL65" i="190" s="1"/>
  <c r="AF62" i="206"/>
  <c r="AF62" i="193"/>
  <c r="AL62" i="193" s="1"/>
  <c r="AH61" i="248"/>
  <c r="AK61" i="248" s="1"/>
  <c r="AL61" i="248" s="1"/>
  <c r="AJ61" i="202"/>
  <c r="AK61" i="202" s="1"/>
  <c r="AL61" i="202" s="1"/>
  <c r="AJ61" i="201"/>
  <c r="AK61" i="201" s="1"/>
  <c r="AL61" i="201" s="1"/>
  <c r="AJ61" i="200"/>
  <c r="AK61" i="200" s="1"/>
  <c r="AL61" i="200" s="1"/>
  <c r="AJ61" i="199"/>
  <c r="AK61" i="199" s="1"/>
  <c r="AL61" i="199" s="1"/>
  <c r="AJ61" i="196"/>
  <c r="AK61" i="196" s="1"/>
  <c r="AL61" i="196" s="1"/>
  <c r="AF59" i="246"/>
  <c r="AL59" i="246" s="1"/>
  <c r="AF57" i="232"/>
  <c r="AF53" i="248"/>
  <c r="AJ49" i="207"/>
  <c r="AK49" i="207" s="1"/>
  <c r="AL49" i="207" s="1"/>
  <c r="AF49" i="205"/>
  <c r="AL49" i="205" s="1"/>
  <c r="AF49" i="204"/>
  <c r="AH46" i="224"/>
  <c r="AK46" i="224" s="1"/>
  <c r="AL46" i="224" s="1"/>
  <c r="AH46" i="232"/>
  <c r="AK46" i="232" s="1"/>
  <c r="AL46" i="232" s="1"/>
  <c r="AK41" i="194"/>
  <c r="AL41" i="194" s="1"/>
  <c r="AK38" i="189"/>
  <c r="AL38" i="189" s="1"/>
  <c r="AK35" i="190"/>
  <c r="AL35" i="190" s="1"/>
  <c r="AK72" i="202"/>
  <c r="AL72" i="202" s="1"/>
  <c r="AF72" i="193"/>
  <c r="AJ67" i="208"/>
  <c r="AK67" i="208" s="1"/>
  <c r="AF66" i="232"/>
  <c r="AL66" i="232" s="1"/>
  <c r="AF63" i="247"/>
  <c r="AF61" i="225"/>
  <c r="AF59" i="239"/>
  <c r="AL59" i="239" s="1"/>
  <c r="AF56" i="204"/>
  <c r="AJ50" i="204"/>
  <c r="AK50" i="204" s="1"/>
  <c r="AL50" i="204" s="1"/>
  <c r="AH49" i="204"/>
  <c r="AJ48" i="196"/>
  <c r="AK48" i="196" s="1"/>
  <c r="AL48" i="196" s="1"/>
  <c r="AJ48" i="192"/>
  <c r="AK48" i="192" s="1"/>
  <c r="AL48" i="192" s="1"/>
  <c r="AH48" i="230"/>
  <c r="AK48" i="230" s="1"/>
  <c r="AK38" i="230"/>
  <c r="AL38" i="230" s="1"/>
  <c r="AH33" i="193"/>
  <c r="AK33" i="193" s="1"/>
  <c r="AJ33" i="192"/>
  <c r="AJ28" i="202"/>
  <c r="AK28" i="202" s="1"/>
  <c r="AL28" i="202" s="1"/>
  <c r="AF28" i="239"/>
  <c r="AL28" i="239" s="1"/>
  <c r="AK23" i="200"/>
  <c r="AL23" i="200" s="1"/>
  <c r="AJ11" i="201"/>
  <c r="AH11" i="201"/>
  <c r="AF11" i="196"/>
  <c r="AJ11" i="196"/>
  <c r="AF11" i="194"/>
  <c r="AH11" i="194"/>
  <c r="AK11" i="194" s="1"/>
  <c r="AF10" i="242"/>
  <c r="AH10" i="242"/>
  <c r="AF10" i="207"/>
  <c r="AJ10" i="207"/>
  <c r="AK10" i="207" s="1"/>
  <c r="AL10" i="207" s="1"/>
  <c r="AJ10" i="195"/>
  <c r="AF10" i="195"/>
  <c r="AH10" i="195"/>
  <c r="AK10" i="195" s="1"/>
  <c r="AL10" i="195" s="1"/>
  <c r="AJ8" i="200"/>
  <c r="AF8" i="200"/>
  <c r="AH8" i="200"/>
  <c r="AK8" i="200" s="1"/>
  <c r="AL8" i="200" s="1"/>
  <c r="AH8" i="194"/>
  <c r="AJ8" i="194"/>
  <c r="AF8" i="194"/>
  <c r="AJ32" i="206"/>
  <c r="AK32" i="206" s="1"/>
  <c r="AL32" i="206" s="1"/>
  <c r="AF28" i="246"/>
  <c r="AL28" i="246" s="1"/>
  <c r="AF28" i="244"/>
  <c r="AF28" i="208"/>
  <c r="AF24" i="205"/>
  <c r="AF24" i="194"/>
  <c r="AF24" i="192"/>
  <c r="AH24" i="232"/>
  <c r="AK24" i="232" s="1"/>
  <c r="AL24" i="232" s="1"/>
  <c r="AH24" i="231"/>
  <c r="AK24" i="231" s="1"/>
  <c r="AL24" i="231" s="1"/>
  <c r="AF23" i="208"/>
  <c r="AF22" i="246"/>
  <c r="AL22" i="246" s="1"/>
  <c r="AJ22" i="225"/>
  <c r="AK22" i="225" s="1"/>
  <c r="AL22" i="225" s="1"/>
  <c r="AJ22" i="208"/>
  <c r="AK22" i="208" s="1"/>
  <c r="AL22" i="208" s="1"/>
  <c r="AF22" i="200"/>
  <c r="AL22" i="200" s="1"/>
  <c r="AF22" i="199"/>
  <c r="AL22" i="199" s="1"/>
  <c r="AJ21" i="220"/>
  <c r="AJ21" i="231"/>
  <c r="AJ19" i="207"/>
  <c r="AF19" i="205"/>
  <c r="AL19" i="205" s="1"/>
  <c r="AF19" i="190"/>
  <c r="AF19" i="220"/>
  <c r="AJ16" i="247"/>
  <c r="AJ16" i="248"/>
  <c r="AK16" i="248" s="1"/>
  <c r="AL16" i="248" s="1"/>
  <c r="AK16" i="225"/>
  <c r="AL16" i="225" s="1"/>
  <c r="AF16" i="196"/>
  <c r="AJ16" i="239"/>
  <c r="AH13" i="209"/>
  <c r="AK13" i="209" s="1"/>
  <c r="AL13" i="209" s="1"/>
  <c r="AF13" i="199"/>
  <c r="AL13" i="199" s="1"/>
  <c r="AH13" i="194"/>
  <c r="AK13" i="194" s="1"/>
  <c r="AL13" i="194" s="1"/>
  <c r="AF13" i="193"/>
  <c r="AF13" i="189"/>
  <c r="AF13" i="220"/>
  <c r="AF11" i="191"/>
  <c r="AJ11" i="191"/>
  <c r="AK11" i="191" s="1"/>
  <c r="AL11" i="191" s="1"/>
  <c r="AF10" i="206"/>
  <c r="AF10" i="205"/>
  <c r="AJ10" i="205"/>
  <c r="AK10" i="205" s="1"/>
  <c r="AL10" i="205" s="1"/>
  <c r="AJ34" i="220"/>
  <c r="AK34" i="220" s="1"/>
  <c r="AL34" i="220" s="1"/>
  <c r="AF33" i="193"/>
  <c r="AJ28" i="244"/>
  <c r="AK28" i="244" s="1"/>
  <c r="AL28" i="244" s="1"/>
  <c r="AJ28" i="208"/>
  <c r="AJ25" i="246"/>
  <c r="AK25" i="246" s="1"/>
  <c r="AL25" i="246" s="1"/>
  <c r="AH24" i="242"/>
  <c r="AK24" i="242" s="1"/>
  <c r="AL24" i="242" s="1"/>
  <c r="AH24" i="207"/>
  <c r="AK24" i="207" s="1"/>
  <c r="AL24" i="207" s="1"/>
  <c r="AJ24" i="205"/>
  <c r="AF24" i="203"/>
  <c r="AL24" i="203" s="1"/>
  <c r="AJ24" i="194"/>
  <c r="AJ24" i="192"/>
  <c r="AJ23" i="208"/>
  <c r="AF23" i="203"/>
  <c r="AL23" i="203" s="1"/>
  <c r="T23" i="100" s="1"/>
  <c r="AH23" i="193"/>
  <c r="AH23" i="192"/>
  <c r="AK23" i="192" s="1"/>
  <c r="AL23" i="192" s="1"/>
  <c r="AH23" i="220"/>
  <c r="AH23" i="239"/>
  <c r="AK23" i="239" s="1"/>
  <c r="AK23" i="232"/>
  <c r="AL23" i="232" s="1"/>
  <c r="AF22" i="205"/>
  <c r="AJ22" i="195"/>
  <c r="AK22" i="195" s="1"/>
  <c r="AL22" i="195" s="1"/>
  <c r="AF21" i="225"/>
  <c r="AL21" i="225" s="1"/>
  <c r="AF21" i="224"/>
  <c r="AL21" i="224" s="1"/>
  <c r="AK21" i="212"/>
  <c r="AL21" i="212" s="1"/>
  <c r="AM21" i="212" s="1"/>
  <c r="AJ21" i="232"/>
  <c r="AH21" i="231"/>
  <c r="AK21" i="231" s="1"/>
  <c r="AL21" i="231" s="1"/>
  <c r="AF20" i="202"/>
  <c r="AL20" i="202" s="1"/>
  <c r="AF19" i="208"/>
  <c r="AH19" i="193"/>
  <c r="AK19" i="193" s="1"/>
  <c r="AL19" i="193" s="1"/>
  <c r="AJ19" i="190"/>
  <c r="AF19" i="189"/>
  <c r="AL19" i="189" s="1"/>
  <c r="AJ19" i="220"/>
  <c r="AK19" i="220" s="1"/>
  <c r="AL19" i="220" s="1"/>
  <c r="AF19" i="113"/>
  <c r="AL19" i="113" s="1"/>
  <c r="AM19" i="212"/>
  <c r="AH16" i="247"/>
  <c r="AK16" i="247" s="1"/>
  <c r="AL16" i="247" s="1"/>
  <c r="AF16" i="204"/>
  <c r="AL16" i="204" s="1"/>
  <c r="AJ16" i="196"/>
  <c r="AF16" i="191"/>
  <c r="AL16" i="191" s="1"/>
  <c r="AF16" i="190"/>
  <c r="AL16" i="190" s="1"/>
  <c r="AJ16" i="220"/>
  <c r="AK16" i="220" s="1"/>
  <c r="AL16" i="220" s="1"/>
  <c r="AI16" i="211"/>
  <c r="AL16" i="211" s="1"/>
  <c r="AH16" i="239"/>
  <c r="AK16" i="239" s="1"/>
  <c r="AL16" i="239" s="1"/>
  <c r="AH16" i="230"/>
  <c r="AF13" i="247"/>
  <c r="AL13" i="247" s="1"/>
  <c r="AH13" i="244"/>
  <c r="AK13" i="244" s="1"/>
  <c r="AJ13" i="193"/>
  <c r="AK13" i="193" s="1"/>
  <c r="AL13" i="193" s="1"/>
  <c r="AF13" i="192"/>
  <c r="AJ13" i="189"/>
  <c r="AK13" i="189" s="1"/>
  <c r="AL13" i="189" s="1"/>
  <c r="AJ13" i="220"/>
  <c r="AK13" i="220" s="1"/>
  <c r="AL13" i="220" s="1"/>
  <c r="AF13" i="113"/>
  <c r="AL13" i="113" s="1"/>
  <c r="AF10" i="248"/>
  <c r="AH10" i="248"/>
  <c r="AK10" i="248" s="1"/>
  <c r="AL10" i="248" s="1"/>
  <c r="AJ10" i="206"/>
  <c r="AH10" i="196"/>
  <c r="AK10" i="196" s="1"/>
  <c r="AL10" i="196" s="1"/>
  <c r="AF10" i="196"/>
  <c r="AF9" i="220"/>
  <c r="AJ9" i="220"/>
  <c r="AK9" i="220" s="1"/>
  <c r="AL9" i="220" s="1"/>
  <c r="AJ8" i="247"/>
  <c r="AF8" i="247"/>
  <c r="AH8" i="247"/>
  <c r="AJ34" i="231"/>
  <c r="AF33" i="192"/>
  <c r="AK24" i="192"/>
  <c r="AL24" i="192" s="1"/>
  <c r="AJ23" i="194"/>
  <c r="AK23" i="194" s="1"/>
  <c r="AL23" i="194" s="1"/>
  <c r="AJ23" i="220"/>
  <c r="AF23" i="239"/>
  <c r="AJ22" i="205"/>
  <c r="AK22" i="205" s="1"/>
  <c r="AL22" i="205" s="1"/>
  <c r="AF22" i="203"/>
  <c r="AL22" i="203" s="1"/>
  <c r="AF16" i="205"/>
  <c r="AL16" i="205" s="1"/>
  <c r="AK16" i="230"/>
  <c r="AL16" i="230" s="1"/>
  <c r="AJ13" i="192"/>
  <c r="AK13" i="192" s="1"/>
  <c r="AL13" i="192" s="1"/>
  <c r="AF11" i="244"/>
  <c r="AH11" i="244"/>
  <c r="AK11" i="244" s="1"/>
  <c r="AL11" i="244" s="1"/>
  <c r="AF11" i="201"/>
  <c r="AF11" i="200"/>
  <c r="AJ11" i="200"/>
  <c r="AK11" i="200" s="1"/>
  <c r="AL11" i="200" s="1"/>
  <c r="AH11" i="196"/>
  <c r="AK11" i="196" s="1"/>
  <c r="AL11" i="196" s="1"/>
  <c r="AJ10" i="242"/>
  <c r="AH10" i="225"/>
  <c r="AK10" i="225" s="1"/>
  <c r="AF10" i="225"/>
  <c r="AF10" i="208"/>
  <c r="AJ10" i="208"/>
  <c r="AK10" i="208" s="1"/>
  <c r="AL10" i="208" s="1"/>
  <c r="AK10" i="206"/>
  <c r="AL10" i="206" s="1"/>
  <c r="AJ10" i="190"/>
  <c r="AH10" i="190"/>
  <c r="AJ9" i="224"/>
  <c r="AK9" i="224" s="1"/>
  <c r="AL9" i="224" s="1"/>
  <c r="AF9" i="224"/>
  <c r="AJ9" i="242"/>
  <c r="AF9" i="225"/>
  <c r="AL9" i="225" s="1"/>
  <c r="AH9" i="194"/>
  <c r="AK9" i="194" s="1"/>
  <c r="AL9" i="194" s="1"/>
  <c r="AF9" i="193"/>
  <c r="AL9" i="193" s="1"/>
  <c r="AJ9" i="113"/>
  <c r="AK9" i="113" s="1"/>
  <c r="AL9" i="113" s="1"/>
  <c r="AK9" i="211"/>
  <c r="AL9" i="211" s="1"/>
  <c r="AM9" i="211" s="1"/>
  <c r="G54" i="1"/>
  <c r="AA48" i="236"/>
  <c r="G46" i="1"/>
  <c r="G39" i="1"/>
  <c r="N39" i="236" s="1"/>
  <c r="G38" i="1"/>
  <c r="E37" i="1"/>
  <c r="AA36" i="236"/>
  <c r="I13" i="1"/>
  <c r="I12" i="1"/>
  <c r="S12" i="236" s="1"/>
  <c r="AA9" i="236"/>
  <c r="Q73" i="236"/>
  <c r="E73" i="1"/>
  <c r="K67" i="1"/>
  <c r="K64" i="1"/>
  <c r="X64" i="236" s="1"/>
  <c r="AA61" i="236"/>
  <c r="V28" i="236"/>
  <c r="K24" i="1"/>
  <c r="X24" i="236" s="1"/>
  <c r="Q23" i="236"/>
  <c r="E23" i="1"/>
  <c r="I23" i="236" s="1"/>
  <c r="I21" i="1"/>
  <c r="AK8" i="191"/>
  <c r="AL8" i="191" s="1"/>
  <c r="AK8" i="189"/>
  <c r="AL8" i="189" s="1"/>
  <c r="K59" i="1"/>
  <c r="G50" i="1"/>
  <c r="G31" i="1"/>
  <c r="AA16" i="236"/>
  <c r="AB16" i="236" s="1"/>
  <c r="L16" i="238" s="1"/>
  <c r="AH11" i="248"/>
  <c r="AJ10" i="246"/>
  <c r="AK10" i="246" s="1"/>
  <c r="AL10" i="246" s="1"/>
  <c r="AH10" i="201"/>
  <c r="AF9" i="209"/>
  <c r="AH8" i="244"/>
  <c r="AK8" i="244" s="1"/>
  <c r="AH8" i="201"/>
  <c r="AK8" i="201" s="1"/>
  <c r="G70" i="1"/>
  <c r="I43" i="1"/>
  <c r="G28" i="1"/>
  <c r="Q19" i="236"/>
  <c r="I17" i="1"/>
  <c r="AO41" i="100"/>
  <c r="AN41" i="212"/>
  <c r="AY41" i="212" s="1"/>
  <c r="AZ41" i="212" s="1"/>
  <c r="CB41" i="72" s="1"/>
  <c r="AN19" i="212"/>
  <c r="AY19" i="212" s="1"/>
  <c r="AZ19" i="212" s="1"/>
  <c r="CB19" i="72" s="1"/>
  <c r="AO19" i="100"/>
  <c r="AS53" i="212"/>
  <c r="AT53" i="212" s="1"/>
  <c r="AU53" i="212"/>
  <c r="AO58" i="72"/>
  <c r="AV58" i="212"/>
  <c r="AS8" i="212"/>
  <c r="AT8" i="212" s="1"/>
  <c r="AU8" i="212"/>
  <c r="AS64" i="212"/>
  <c r="AT64" i="212" s="1"/>
  <c r="AU64" i="212"/>
  <c r="AS43" i="212"/>
  <c r="AT43" i="212" s="1"/>
  <c r="AU43" i="212"/>
  <c r="AO74" i="100"/>
  <c r="AN74" i="212"/>
  <c r="AN61" i="212"/>
  <c r="AY61" i="212" s="1"/>
  <c r="AZ61" i="212" s="1"/>
  <c r="CB61" i="72" s="1"/>
  <c r="AO63" i="100"/>
  <c r="AN63" i="212"/>
  <c r="AY63" i="212" s="1"/>
  <c r="AZ63" i="212" s="1"/>
  <c r="CB63" i="72" s="1"/>
  <c r="AO63" i="212"/>
  <c r="AQ63" i="212" s="1"/>
  <c r="AO38" i="100"/>
  <c r="AN38" i="212"/>
  <c r="AY38" i="212" s="1"/>
  <c r="AZ38" i="212" s="1"/>
  <c r="CB38" i="72" s="1"/>
  <c r="AV22" i="212"/>
  <c r="AN9" i="212"/>
  <c r="AY9" i="212" s="1"/>
  <c r="AZ9" i="212" s="1"/>
  <c r="CB9" i="72" s="1"/>
  <c r="AO9" i="100"/>
  <c r="AS35" i="212"/>
  <c r="AT35" i="212" s="1"/>
  <c r="AU35" i="212"/>
  <c r="AO69" i="212"/>
  <c r="AQ69" i="212" s="1"/>
  <c r="AO69" i="100"/>
  <c r="AO66" i="100"/>
  <c r="AN66" i="212"/>
  <c r="AY66" i="212" s="1"/>
  <c r="AZ66" i="212" s="1"/>
  <c r="CB66" i="72" s="1"/>
  <c r="AO72" i="100"/>
  <c r="AO26" i="72"/>
  <c r="AU26" i="212"/>
  <c r="AY15" i="212"/>
  <c r="AZ15" i="212" s="1"/>
  <c r="CB15" i="72" s="1"/>
  <c r="AO15" i="212"/>
  <c r="AQ15" i="212" s="1"/>
  <c r="AS42" i="212"/>
  <c r="AT42" i="212" s="1"/>
  <c r="AU42" i="212"/>
  <c r="AY73" i="212"/>
  <c r="AZ73" i="212" s="1"/>
  <c r="CB73" i="72" s="1"/>
  <c r="AO73" i="212"/>
  <c r="AQ73" i="212" s="1"/>
  <c r="AO72" i="212"/>
  <c r="AQ72" i="212" s="1"/>
  <c r="AO47" i="100"/>
  <c r="AN47" i="212"/>
  <c r="AO44" i="100"/>
  <c r="AN44" i="212"/>
  <c r="AY44" i="212" s="1"/>
  <c r="AZ44" i="212" s="1"/>
  <c r="CB44" i="72" s="1"/>
  <c r="AN17" i="212"/>
  <c r="AO17" i="100"/>
  <c r="AM57" i="212"/>
  <c r="AO30" i="100"/>
  <c r="AN30" i="212"/>
  <c r="AY30" i="212" s="1"/>
  <c r="AZ30" i="212" s="1"/>
  <c r="CB30" i="72" s="1"/>
  <c r="AY59" i="212"/>
  <c r="AZ59" i="212" s="1"/>
  <c r="CB59" i="72" s="1"/>
  <c r="AO59" i="212"/>
  <c r="AQ59" i="212" s="1"/>
  <c r="AS54" i="212"/>
  <c r="AT54" i="212" s="1"/>
  <c r="AU54" i="212"/>
  <c r="AO52" i="212"/>
  <c r="AQ52" i="212" s="1"/>
  <c r="AO52" i="100"/>
  <c r="AO61" i="100"/>
  <c r="AM29" i="212"/>
  <c r="AM45" i="212"/>
  <c r="AM14" i="212"/>
  <c r="AM65" i="212"/>
  <c r="AM20" i="212"/>
  <c r="AM67" i="212"/>
  <c r="D44" i="223"/>
  <c r="AV44" i="211"/>
  <c r="AN44" i="72"/>
  <c r="AV49" i="211"/>
  <c r="AN49" i="72"/>
  <c r="AN46" i="72"/>
  <c r="AV46" i="211"/>
  <c r="AN27" i="100"/>
  <c r="AN27" i="211"/>
  <c r="AY27" i="211" s="1"/>
  <c r="AZ27" i="211" s="1"/>
  <c r="CA27" i="72" s="1"/>
  <c r="AN30" i="100"/>
  <c r="AN30" i="211"/>
  <c r="AY30" i="211" s="1"/>
  <c r="AZ30" i="211" s="1"/>
  <c r="CA30" i="72" s="1"/>
  <c r="AN20" i="72"/>
  <c r="AV20" i="211"/>
  <c r="AY13" i="211"/>
  <c r="AZ13" i="211" s="1"/>
  <c r="CA13" i="72" s="1"/>
  <c r="AO13" i="211"/>
  <c r="AQ13" i="211" s="1"/>
  <c r="AN40" i="100"/>
  <c r="AN40" i="211"/>
  <c r="AY40" i="211" s="1"/>
  <c r="AZ40" i="211" s="1"/>
  <c r="CA40" i="72" s="1"/>
  <c r="AN67" i="100"/>
  <c r="AN72" i="100"/>
  <c r="AN72" i="211"/>
  <c r="AY72" i="211" s="1"/>
  <c r="AZ72" i="211" s="1"/>
  <c r="CA72" i="72" s="1"/>
  <c r="AN39" i="100"/>
  <c r="AN39" i="211"/>
  <c r="AY39" i="211" s="1"/>
  <c r="AZ39" i="211" s="1"/>
  <c r="CA39" i="72" s="1"/>
  <c r="AN59" i="100"/>
  <c r="AN59" i="211"/>
  <c r="AY59" i="211" s="1"/>
  <c r="AZ59" i="211" s="1"/>
  <c r="CA59" i="72" s="1"/>
  <c r="AN60" i="100"/>
  <c r="AN60" i="211"/>
  <c r="AY60" i="211" s="1"/>
  <c r="AZ60" i="211" s="1"/>
  <c r="CA60" i="72" s="1"/>
  <c r="AN68" i="211"/>
  <c r="AY68" i="211" s="1"/>
  <c r="AZ68" i="211" s="1"/>
  <c r="CA68" i="72" s="1"/>
  <c r="AN10" i="100"/>
  <c r="AN10" i="211"/>
  <c r="AY10" i="211" s="1"/>
  <c r="AZ10" i="211" s="1"/>
  <c r="CA10" i="72" s="1"/>
  <c r="AN51" i="100"/>
  <c r="AN51" i="211"/>
  <c r="AY51" i="211" s="1"/>
  <c r="AZ51" i="211" s="1"/>
  <c r="CA51" i="72" s="1"/>
  <c r="AN18" i="100"/>
  <c r="AU20" i="211"/>
  <c r="AN31" i="100"/>
  <c r="AN31" i="211"/>
  <c r="AN68" i="100"/>
  <c r="AO51" i="211"/>
  <c r="AQ51" i="211" s="1"/>
  <c r="AU37" i="211"/>
  <c r="AS37" i="211"/>
  <c r="AT37" i="211" s="1"/>
  <c r="AN45" i="100"/>
  <c r="AN45" i="211"/>
  <c r="AY45" i="211" s="1"/>
  <c r="AZ45" i="211" s="1"/>
  <c r="CA45" i="72" s="1"/>
  <c r="AN64" i="100"/>
  <c r="AO64" i="211"/>
  <c r="AQ64" i="211" s="1"/>
  <c r="AU64" i="211" s="1"/>
  <c r="AO36" i="211"/>
  <c r="AQ36" i="211" s="1"/>
  <c r="AN36" i="100"/>
  <c r="AN52" i="100"/>
  <c r="AU62" i="211"/>
  <c r="AS62" i="211"/>
  <c r="AT62" i="211" s="1"/>
  <c r="AU14" i="211"/>
  <c r="AS14" i="211"/>
  <c r="AT14" i="211" s="1"/>
  <c r="AY23" i="211"/>
  <c r="AZ23" i="211" s="1"/>
  <c r="CA23" i="72" s="1"/>
  <c r="AO23" i="211"/>
  <c r="AQ23" i="211" s="1"/>
  <c r="AN19" i="100"/>
  <c r="AN67" i="211"/>
  <c r="AY67" i="211" s="1"/>
  <c r="AZ67" i="211" s="1"/>
  <c r="CA67" i="72" s="1"/>
  <c r="AN56" i="211"/>
  <c r="AY56" i="211" s="1"/>
  <c r="AZ56" i="211" s="1"/>
  <c r="CA56" i="72" s="1"/>
  <c r="AN58" i="100"/>
  <c r="AN58" i="211"/>
  <c r="AO52" i="211"/>
  <c r="AQ52" i="211" s="1"/>
  <c r="AN26" i="211"/>
  <c r="AY26" i="211" s="1"/>
  <c r="AZ26" i="211" s="1"/>
  <c r="CA26" i="72" s="1"/>
  <c r="AO27" i="211"/>
  <c r="AQ27" i="211" s="1"/>
  <c r="AS66" i="211"/>
  <c r="AT66" i="211" s="1"/>
  <c r="AU66" i="211"/>
  <c r="AS25" i="211"/>
  <c r="AT25" i="211" s="1"/>
  <c r="AU25" i="211"/>
  <c r="AN8" i="100"/>
  <c r="AN8" i="211"/>
  <c r="AY8" i="211" s="1"/>
  <c r="AZ8" i="211" s="1"/>
  <c r="CA8" i="72" s="1"/>
  <c r="AN34" i="100"/>
  <c r="AN34" i="211"/>
  <c r="AY34" i="211" s="1"/>
  <c r="AZ34" i="211" s="1"/>
  <c r="CA34" i="72" s="1"/>
  <c r="AM70" i="211"/>
  <c r="AM50" i="211"/>
  <c r="AM54" i="211"/>
  <c r="AM22" i="211"/>
  <c r="AM53" i="211"/>
  <c r="AM17" i="211"/>
  <c r="AM63" i="211"/>
  <c r="AV7" i="211"/>
  <c r="AN7" i="72"/>
  <c r="R66" i="141"/>
  <c r="P66" i="141"/>
  <c r="Q66" i="141" s="1"/>
  <c r="P25" i="140"/>
  <c r="Q25" i="140" s="1"/>
  <c r="R25" i="140"/>
  <c r="R45" i="141"/>
  <c r="P45" i="141"/>
  <c r="Q45" i="141" s="1"/>
  <c r="R53" i="140"/>
  <c r="P53" i="140"/>
  <c r="Q53" i="140" s="1"/>
  <c r="R30" i="241"/>
  <c r="P30" i="241"/>
  <c r="Q30" i="241" s="1"/>
  <c r="R61" i="241"/>
  <c r="P61" i="241"/>
  <c r="Q61" i="241" s="1"/>
  <c r="K53" i="67"/>
  <c r="I53" i="67"/>
  <c r="J53" i="67" s="1"/>
  <c r="P22" i="141"/>
  <c r="Q22" i="141" s="1"/>
  <c r="R22" i="141"/>
  <c r="R41" i="241"/>
  <c r="P41" i="241"/>
  <c r="Q41" i="241" s="1"/>
  <c r="P75" i="140"/>
  <c r="Q75" i="140" s="1"/>
  <c r="R75" i="140"/>
  <c r="R25" i="141"/>
  <c r="P25" i="141"/>
  <c r="Q25" i="141" s="1"/>
  <c r="P45" i="241"/>
  <c r="Q45" i="241" s="1"/>
  <c r="R45" i="241"/>
  <c r="R53" i="141"/>
  <c r="P53" i="141"/>
  <c r="Q53" i="141" s="1"/>
  <c r="P66" i="140"/>
  <c r="Q66" i="140" s="1"/>
  <c r="R66" i="140"/>
  <c r="I30" i="67"/>
  <c r="J30" i="67" s="1"/>
  <c r="K30" i="67"/>
  <c r="I45" i="67"/>
  <c r="J45" i="67" s="1"/>
  <c r="K45" i="67"/>
  <c r="I47" i="67"/>
  <c r="J47" i="67" s="1"/>
  <c r="K47" i="67"/>
  <c r="R45" i="140"/>
  <c r="P45" i="140"/>
  <c r="Q45" i="140" s="1"/>
  <c r="P53" i="241"/>
  <c r="Q53" i="241" s="1"/>
  <c r="R53" i="241"/>
  <c r="R30" i="141"/>
  <c r="P30" i="141"/>
  <c r="Q30" i="141" s="1"/>
  <c r="K22" i="67"/>
  <c r="I22" i="67"/>
  <c r="J22" i="67" s="1"/>
  <c r="R22" i="140"/>
  <c r="P22" i="140"/>
  <c r="Q22" i="140" s="1"/>
  <c r="K35" i="67"/>
  <c r="I35" i="67"/>
  <c r="J35" i="67" s="1"/>
  <c r="R32" i="140"/>
  <c r="P32" i="140"/>
  <c r="Q32" i="140" s="1"/>
  <c r="K69" i="67"/>
  <c r="I69" i="67"/>
  <c r="J69" i="67" s="1"/>
  <c r="D47" i="241"/>
  <c r="E47" i="241" s="1"/>
  <c r="H47" i="241" s="1"/>
  <c r="L47" i="241" s="1"/>
  <c r="N47" i="241" s="1"/>
  <c r="D47" i="141"/>
  <c r="E47" i="141" s="1"/>
  <c r="H47" i="141" s="1"/>
  <c r="L47" i="141" s="1"/>
  <c r="N47" i="141" s="1"/>
  <c r="D47" i="140"/>
  <c r="E47" i="140" s="1"/>
  <c r="H47" i="140" s="1"/>
  <c r="L47" i="140" s="1"/>
  <c r="N47" i="140" s="1"/>
  <c r="R41" i="141"/>
  <c r="P41" i="141"/>
  <c r="Q41" i="141" s="1"/>
  <c r="I74" i="67"/>
  <c r="J74" i="67" s="1"/>
  <c r="K74" i="67"/>
  <c r="R69" i="241"/>
  <c r="P69" i="241"/>
  <c r="Q69" i="241" s="1"/>
  <c r="D44" i="141"/>
  <c r="E44" i="141" s="1"/>
  <c r="H44" i="141" s="1"/>
  <c r="L44" i="141" s="1"/>
  <c r="N44" i="141" s="1"/>
  <c r="D44" i="140"/>
  <c r="E44" i="140" s="1"/>
  <c r="H44" i="140" s="1"/>
  <c r="L44" i="140" s="1"/>
  <c r="N44" i="140" s="1"/>
  <c r="D44" i="241"/>
  <c r="E44" i="241" s="1"/>
  <c r="H44" i="241" s="1"/>
  <c r="L44" i="241" s="1"/>
  <c r="N44" i="241" s="1"/>
  <c r="I32" i="67"/>
  <c r="J32" i="67" s="1"/>
  <c r="K32" i="67"/>
  <c r="K44" i="67"/>
  <c r="I44" i="67"/>
  <c r="J44" i="67" s="1"/>
  <c r="I51" i="67"/>
  <c r="J51" i="67" s="1"/>
  <c r="K51" i="67"/>
  <c r="R61" i="140"/>
  <c r="P61" i="140"/>
  <c r="Q61" i="140" s="1"/>
  <c r="H7" i="141"/>
  <c r="K7" i="67"/>
  <c r="I7" i="67"/>
  <c r="P66" i="241"/>
  <c r="Q66" i="241" s="1"/>
  <c r="R66" i="241"/>
  <c r="I61" i="67"/>
  <c r="J61" i="67" s="1"/>
  <c r="K61" i="67"/>
  <c r="R25" i="241"/>
  <c r="P25" i="241"/>
  <c r="Q25" i="241" s="1"/>
  <c r="R61" i="141"/>
  <c r="P61" i="141"/>
  <c r="Q61" i="141" s="1"/>
  <c r="R22" i="241"/>
  <c r="P22" i="241"/>
  <c r="Q22" i="241" s="1"/>
  <c r="I25" i="67"/>
  <c r="J25" i="67" s="1"/>
  <c r="K25" i="67"/>
  <c r="P32" i="141"/>
  <c r="Q32" i="141" s="1"/>
  <c r="R32" i="141"/>
  <c r="P41" i="140"/>
  <c r="Q41" i="140" s="1"/>
  <c r="R41" i="140"/>
  <c r="I75" i="67"/>
  <c r="J75" i="67" s="1"/>
  <c r="K75" i="67"/>
  <c r="R69" i="141"/>
  <c r="P69" i="141"/>
  <c r="Q69" i="141" s="1"/>
  <c r="R75" i="141"/>
  <c r="P75" i="141"/>
  <c r="Q75" i="141" s="1"/>
  <c r="K66" i="67"/>
  <c r="I66" i="67"/>
  <c r="J66" i="67" s="1"/>
  <c r="P30" i="140"/>
  <c r="Q30" i="140" s="1"/>
  <c r="R30" i="140"/>
  <c r="R32" i="241"/>
  <c r="P32" i="241"/>
  <c r="Q32" i="241" s="1"/>
  <c r="R69" i="140"/>
  <c r="P69" i="140"/>
  <c r="Q69" i="140" s="1"/>
  <c r="R75" i="241"/>
  <c r="P75" i="241"/>
  <c r="Q75" i="241" s="1"/>
  <c r="D35" i="241"/>
  <c r="E35" i="241" s="1"/>
  <c r="H35" i="241" s="1"/>
  <c r="L35" i="241" s="1"/>
  <c r="N35" i="241" s="1"/>
  <c r="D35" i="141"/>
  <c r="E35" i="141" s="1"/>
  <c r="H35" i="141" s="1"/>
  <c r="L35" i="141" s="1"/>
  <c r="N35" i="141" s="1"/>
  <c r="D35" i="140"/>
  <c r="E35" i="140" s="1"/>
  <c r="H35" i="140" s="1"/>
  <c r="L35" i="140" s="1"/>
  <c r="N35" i="140" s="1"/>
  <c r="O35" i="213"/>
  <c r="P35" i="213" s="1"/>
  <c r="O35" i="215"/>
  <c r="P35" i="215" s="1"/>
  <c r="O35" i="216"/>
  <c r="P35" i="216" s="1"/>
  <c r="M35" i="212"/>
  <c r="N35" i="212" s="1"/>
  <c r="O30" i="214"/>
  <c r="P30" i="214" s="1"/>
  <c r="O30" i="215"/>
  <c r="P30" i="215" s="1"/>
  <c r="O30" i="216"/>
  <c r="P30" i="216" s="1"/>
  <c r="M30" i="212"/>
  <c r="N30" i="212" s="1"/>
  <c r="M30" i="248"/>
  <c r="N30" i="248" s="1"/>
  <c r="M30" i="243"/>
  <c r="N30" i="243" s="1"/>
  <c r="M30" i="242"/>
  <c r="N30" i="242" s="1"/>
  <c r="M30" i="203"/>
  <c r="N30" i="203" s="1"/>
  <c r="M30" i="230"/>
  <c r="N30" i="230" s="1"/>
  <c r="M30" i="191"/>
  <c r="N30" i="191" s="1"/>
  <c r="M30" i="204"/>
  <c r="N30" i="204" s="1"/>
  <c r="M30" i="200"/>
  <c r="N30" i="200" s="1"/>
  <c r="M30" i="246"/>
  <c r="N30" i="246" s="1"/>
  <c r="M30" i="113"/>
  <c r="N30" i="113" s="1"/>
  <c r="M30" i="232"/>
  <c r="N30" i="232" s="1"/>
  <c r="M30" i="201"/>
  <c r="N30" i="201" s="1"/>
  <c r="M30" i="224"/>
  <c r="N30" i="224" s="1"/>
  <c r="M30" i="199"/>
  <c r="N30" i="199" s="1"/>
  <c r="M30" i="202"/>
  <c r="N30" i="202" s="1"/>
  <c r="M30" i="205"/>
  <c r="N30" i="205" s="1"/>
  <c r="M30" i="225"/>
  <c r="N30" i="225" s="1"/>
  <c r="M30" i="197"/>
  <c r="N30" i="197" s="1"/>
  <c r="O30" i="180"/>
  <c r="P30" i="180" s="1"/>
  <c r="O30" i="213"/>
  <c r="P30" i="213" s="1"/>
  <c r="O30" i="217"/>
  <c r="P30" i="217" s="1"/>
  <c r="O30" i="219"/>
  <c r="P30" i="219" s="1"/>
  <c r="M30" i="211"/>
  <c r="N30" i="211" s="1"/>
  <c r="M30" i="247"/>
  <c r="N30" i="247" s="1"/>
  <c r="M30" i="190"/>
  <c r="N30" i="190" s="1"/>
  <c r="M30" i="196"/>
  <c r="N30" i="196" s="1"/>
  <c r="M30" i="209"/>
  <c r="N30" i="209" s="1"/>
  <c r="M30" i="239"/>
  <c r="N30" i="239" s="1"/>
  <c r="M30" i="231"/>
  <c r="N30" i="231" s="1"/>
  <c r="M30" i="207"/>
  <c r="N30" i="207" s="1"/>
  <c r="M30" i="195"/>
  <c r="N30" i="195" s="1"/>
  <c r="M30" i="220"/>
  <c r="N30" i="220" s="1"/>
  <c r="M30" i="229"/>
  <c r="N30" i="229" s="1"/>
  <c r="M30" i="208"/>
  <c r="N30" i="208" s="1"/>
  <c r="M30" i="193"/>
  <c r="N30" i="193" s="1"/>
  <c r="M30" i="244"/>
  <c r="N30" i="244" s="1"/>
  <c r="M30" i="189"/>
  <c r="N30" i="189" s="1"/>
  <c r="M30" i="206"/>
  <c r="N30" i="206" s="1"/>
  <c r="M30" i="194"/>
  <c r="N30" i="194" s="1"/>
  <c r="M30" i="192"/>
  <c r="N30" i="192" s="1"/>
  <c r="R74" i="67"/>
  <c r="S74" i="67" s="1"/>
  <c r="D74" i="72" s="1"/>
  <c r="D74" i="100"/>
  <c r="AW47" i="33"/>
  <c r="D7" i="140"/>
  <c r="E7" i="140" s="1"/>
  <c r="D7" i="241"/>
  <c r="E7" i="241" s="1"/>
  <c r="AW44" i="1"/>
  <c r="AW30" i="1"/>
  <c r="I34" i="213"/>
  <c r="J34" i="213" s="1"/>
  <c r="I34" i="215"/>
  <c r="J34" i="215" s="1"/>
  <c r="I34" i="216"/>
  <c r="J34" i="216" s="1"/>
  <c r="G34" i="211"/>
  <c r="H34" i="211" s="1"/>
  <c r="G34" i="248"/>
  <c r="H34" i="248" s="1"/>
  <c r="G34" i="243"/>
  <c r="H34" i="243" s="1"/>
  <c r="G34" i="242"/>
  <c r="H34" i="242" s="1"/>
  <c r="G34" i="203"/>
  <c r="H34" i="203" s="1"/>
  <c r="G34" i="230"/>
  <c r="H34" i="230" s="1"/>
  <c r="G34" i="207"/>
  <c r="H34" i="207" s="1"/>
  <c r="G34" i="232"/>
  <c r="H34" i="232" s="1"/>
  <c r="G34" i="209"/>
  <c r="H34" i="209" s="1"/>
  <c r="G34" i="204"/>
  <c r="H34" i="204" s="1"/>
  <c r="G34" i="194"/>
  <c r="H34" i="194" s="1"/>
  <c r="G34" i="220"/>
  <c r="H34" i="220" s="1"/>
  <c r="G34" i="205"/>
  <c r="H34" i="205" s="1"/>
  <c r="G34" i="208"/>
  <c r="H34" i="208" s="1"/>
  <c r="G34" i="193"/>
  <c r="H34" i="193" s="1"/>
  <c r="G34" i="244"/>
  <c r="H34" i="244" s="1"/>
  <c r="G34" i="189"/>
  <c r="H34" i="189" s="1"/>
  <c r="G34" i="202"/>
  <c r="H34" i="202" s="1"/>
  <c r="G34" i="197"/>
  <c r="H34" i="197" s="1"/>
  <c r="I34" i="180"/>
  <c r="J34" i="180" s="1"/>
  <c r="I34" i="214"/>
  <c r="J34" i="214" s="1"/>
  <c r="I34" i="217"/>
  <c r="J34" i="217" s="1"/>
  <c r="I34" i="219"/>
  <c r="J34" i="219" s="1"/>
  <c r="G34" i="212"/>
  <c r="H34" i="212" s="1"/>
  <c r="G34" i="247"/>
  <c r="H34" i="247" s="1"/>
  <c r="G34" i="190"/>
  <c r="H34" i="190" s="1"/>
  <c r="G34" i="196"/>
  <c r="H34" i="196" s="1"/>
  <c r="G34" i="191"/>
  <c r="H34" i="191" s="1"/>
  <c r="G34" i="239"/>
  <c r="H34" i="239" s="1"/>
  <c r="G34" i="229"/>
  <c r="H34" i="229" s="1"/>
  <c r="G34" i="200"/>
  <c r="H34" i="200" s="1"/>
  <c r="G34" i="231"/>
  <c r="H34" i="231" s="1"/>
  <c r="G34" i="195"/>
  <c r="H34" i="195" s="1"/>
  <c r="G34" i="246"/>
  <c r="H34" i="246" s="1"/>
  <c r="G34" i="113"/>
  <c r="H34" i="113" s="1"/>
  <c r="G34" i="206"/>
  <c r="H34" i="206" s="1"/>
  <c r="G34" i="201"/>
  <c r="H34" i="201" s="1"/>
  <c r="G34" i="224"/>
  <c r="H34" i="224" s="1"/>
  <c r="G34" i="199"/>
  <c r="H34" i="199" s="1"/>
  <c r="G34" i="225"/>
  <c r="H34" i="225" s="1"/>
  <c r="G34" i="192"/>
  <c r="H34" i="192" s="1"/>
  <c r="O66" i="238"/>
  <c r="H66" i="238"/>
  <c r="O56" i="238"/>
  <c r="H56" i="238"/>
  <c r="R16" i="67"/>
  <c r="S16" i="67" s="1"/>
  <c r="D16" i="72" s="1"/>
  <c r="D16" i="100"/>
  <c r="R35" i="180"/>
  <c r="S35" i="180" s="1"/>
  <c r="R35" i="214"/>
  <c r="S35" i="214" s="1"/>
  <c r="R35" i="216"/>
  <c r="S35" i="216" s="1"/>
  <c r="R35" i="219"/>
  <c r="S35" i="219" s="1"/>
  <c r="P35" i="211"/>
  <c r="Q35" i="211" s="1"/>
  <c r="P35" i="247"/>
  <c r="Q35" i="247" s="1"/>
  <c r="P35" i="242"/>
  <c r="Q35" i="242" s="1"/>
  <c r="P35" i="203"/>
  <c r="Q35" i="203" s="1"/>
  <c r="P35" i="191"/>
  <c r="Q35" i="191" s="1"/>
  <c r="P35" i="231"/>
  <c r="Q35" i="231" s="1"/>
  <c r="P35" i="239"/>
  <c r="Q35" i="239" s="1"/>
  <c r="P35" i="205"/>
  <c r="Q35" i="205" s="1"/>
  <c r="P35" i="229"/>
  <c r="Q35" i="229" s="1"/>
  <c r="P35" i="207"/>
  <c r="Q35" i="207" s="1"/>
  <c r="P35" i="201"/>
  <c r="Q35" i="201" s="1"/>
  <c r="P35" i="225"/>
  <c r="Q35" i="225" s="1"/>
  <c r="P35" i="199"/>
  <c r="Q35" i="199" s="1"/>
  <c r="P35" i="220"/>
  <c r="Q35" i="220" s="1"/>
  <c r="P35" i="195"/>
  <c r="Q35" i="195" s="1"/>
  <c r="P35" i="190"/>
  <c r="Q35" i="190" s="1"/>
  <c r="P35" i="189"/>
  <c r="Q35" i="189" s="1"/>
  <c r="P35" i="192"/>
  <c r="Q35" i="192" s="1"/>
  <c r="R35" i="213"/>
  <c r="S35" i="213" s="1"/>
  <c r="R35" i="215"/>
  <c r="S35" i="215" s="1"/>
  <c r="R35" i="217"/>
  <c r="S35" i="217" s="1"/>
  <c r="P35" i="212"/>
  <c r="Q35" i="212" s="1"/>
  <c r="P35" i="248"/>
  <c r="Q35" i="248" s="1"/>
  <c r="P35" i="209"/>
  <c r="Q35" i="209" s="1"/>
  <c r="P35" i="196"/>
  <c r="Q35" i="196" s="1"/>
  <c r="P35" i="243"/>
  <c r="Q35" i="243" s="1"/>
  <c r="P35" i="204"/>
  <c r="Q35" i="204" s="1"/>
  <c r="P35" i="232"/>
  <c r="Q35" i="232" s="1"/>
  <c r="P35" i="230"/>
  <c r="Q35" i="230" s="1"/>
  <c r="P35" i="206"/>
  <c r="Q35" i="206" s="1"/>
  <c r="P35" i="200"/>
  <c r="Q35" i="200" s="1"/>
  <c r="P35" i="208"/>
  <c r="Q35" i="208" s="1"/>
  <c r="P35" i="224"/>
  <c r="Q35" i="224" s="1"/>
  <c r="P35" i="244"/>
  <c r="Q35" i="244" s="1"/>
  <c r="P35" i="246"/>
  <c r="Q35" i="246" s="1"/>
  <c r="P35" i="113"/>
  <c r="Q35" i="113" s="1"/>
  <c r="P35" i="193"/>
  <c r="Q35" i="193" s="1"/>
  <c r="P35" i="202"/>
  <c r="Q35" i="202" s="1"/>
  <c r="P35" i="194"/>
  <c r="Q35" i="194" s="1"/>
  <c r="P35" i="197"/>
  <c r="Q35" i="197" s="1"/>
  <c r="K34" i="238"/>
  <c r="J30" i="238"/>
  <c r="AK30" i="236"/>
  <c r="AL30" i="236" s="1"/>
  <c r="L66" i="180"/>
  <c r="M66" i="180" s="1"/>
  <c r="L66" i="213"/>
  <c r="M66" i="213" s="1"/>
  <c r="L66" i="216"/>
  <c r="M66" i="216" s="1"/>
  <c r="L66" i="219"/>
  <c r="M66" i="219" s="1"/>
  <c r="J66" i="248"/>
  <c r="K66" i="248" s="1"/>
  <c r="J66" i="247"/>
  <c r="K66" i="247" s="1"/>
  <c r="J66" i="242"/>
  <c r="K66" i="242" s="1"/>
  <c r="J66" i="203"/>
  <c r="K66" i="203" s="1"/>
  <c r="J66" i="243"/>
  <c r="K66" i="243" s="1"/>
  <c r="J66" i="204"/>
  <c r="K66" i="204" s="1"/>
  <c r="J66" i="232"/>
  <c r="K66" i="232" s="1"/>
  <c r="J66" i="205"/>
  <c r="K66" i="205" s="1"/>
  <c r="J66" i="209"/>
  <c r="K66" i="209" s="1"/>
  <c r="J66" i="207"/>
  <c r="K66" i="207" s="1"/>
  <c r="J66" i="201"/>
  <c r="K66" i="201" s="1"/>
  <c r="J66" i="224"/>
  <c r="K66" i="224" s="1"/>
  <c r="J66" i="199"/>
  <c r="K66" i="199" s="1"/>
  <c r="J66" i="246"/>
  <c r="K66" i="246" s="1"/>
  <c r="J66" i="202"/>
  <c r="K66" i="202" s="1"/>
  <c r="J66" i="200"/>
  <c r="K66" i="200" s="1"/>
  <c r="J66" i="189"/>
  <c r="K66" i="189" s="1"/>
  <c r="J66" i="192"/>
  <c r="K66" i="192" s="1"/>
  <c r="L66" i="214"/>
  <c r="M66" i="214" s="1"/>
  <c r="L66" i="215"/>
  <c r="M66" i="215" s="1"/>
  <c r="L66" i="217"/>
  <c r="M66" i="217" s="1"/>
  <c r="J66" i="212"/>
  <c r="K66" i="212" s="1"/>
  <c r="J66" i="211"/>
  <c r="K66" i="211" s="1"/>
  <c r="J66" i="191"/>
  <c r="K66" i="191" s="1"/>
  <c r="J66" i="196"/>
  <c r="K66" i="196" s="1"/>
  <c r="J66" i="190"/>
  <c r="K66" i="190" s="1"/>
  <c r="J66" i="229"/>
  <c r="K66" i="229" s="1"/>
  <c r="J66" i="231"/>
  <c r="K66" i="231" s="1"/>
  <c r="J66" i="239"/>
  <c r="K66" i="239" s="1"/>
  <c r="J66" i="206"/>
  <c r="K66" i="206" s="1"/>
  <c r="J66" i="230"/>
  <c r="K66" i="230" s="1"/>
  <c r="J66" i="208"/>
  <c r="K66" i="208" s="1"/>
  <c r="J66" i="193"/>
  <c r="K66" i="193" s="1"/>
  <c r="J66" i="244"/>
  <c r="K66" i="244" s="1"/>
  <c r="J66" i="195"/>
  <c r="K66" i="195" s="1"/>
  <c r="J66" i="220"/>
  <c r="K66" i="220" s="1"/>
  <c r="J66" i="194"/>
  <c r="K66" i="194" s="1"/>
  <c r="J66" i="225"/>
  <c r="K66" i="225" s="1"/>
  <c r="J66" i="113"/>
  <c r="K66" i="113" s="1"/>
  <c r="J66" i="197"/>
  <c r="K66" i="197" s="1"/>
  <c r="R49" i="67"/>
  <c r="S49" i="67" s="1"/>
  <c r="D49" i="72" s="1"/>
  <c r="D49" i="100"/>
  <c r="R22" i="67"/>
  <c r="S22" i="67" s="1"/>
  <c r="D22" i="72" s="1"/>
  <c r="D22" i="100"/>
  <c r="I35" i="180"/>
  <c r="J35" i="180" s="1"/>
  <c r="I35" i="214"/>
  <c r="J35" i="214" s="1"/>
  <c r="I35" i="216"/>
  <c r="J35" i="216" s="1"/>
  <c r="I35" i="219"/>
  <c r="J35" i="219" s="1"/>
  <c r="G35" i="248"/>
  <c r="H35" i="248" s="1"/>
  <c r="G35" i="212"/>
  <c r="H35" i="212" s="1"/>
  <c r="G35" i="191"/>
  <c r="H35" i="191" s="1"/>
  <c r="G35" i="196"/>
  <c r="H35" i="196" s="1"/>
  <c r="G35" i="243"/>
  <c r="H35" i="243" s="1"/>
  <c r="G35" i="229"/>
  <c r="H35" i="229" s="1"/>
  <c r="G35" i="204"/>
  <c r="H35" i="204" s="1"/>
  <c r="G35" i="207"/>
  <c r="H35" i="207" s="1"/>
  <c r="G35" i="231"/>
  <c r="H35" i="231" s="1"/>
  <c r="G35" i="220"/>
  <c r="H35" i="220" s="1"/>
  <c r="G35" i="205"/>
  <c r="H35" i="205" s="1"/>
  <c r="G35" i="208"/>
  <c r="H35" i="208" s="1"/>
  <c r="G35" i="224"/>
  <c r="H35" i="224" s="1"/>
  <c r="G35" i="244"/>
  <c r="H35" i="244" s="1"/>
  <c r="G35" i="194"/>
  <c r="H35" i="194" s="1"/>
  <c r="G35" i="193"/>
  <c r="H35" i="193" s="1"/>
  <c r="G35" i="239"/>
  <c r="H35" i="239" s="1"/>
  <c r="G35" i="192"/>
  <c r="H35" i="192" s="1"/>
  <c r="I35" i="213"/>
  <c r="J35" i="213" s="1"/>
  <c r="I35" i="215"/>
  <c r="J35" i="215" s="1"/>
  <c r="I35" i="217"/>
  <c r="J35" i="217" s="1"/>
  <c r="G35" i="211"/>
  <c r="H35" i="211" s="1"/>
  <c r="G35" i="247"/>
  <c r="H35" i="247" s="1"/>
  <c r="G35" i="190"/>
  <c r="H35" i="190" s="1"/>
  <c r="G35" i="242"/>
  <c r="H35" i="242" s="1"/>
  <c r="G35" i="203"/>
  <c r="H35" i="203" s="1"/>
  <c r="G35" i="230"/>
  <c r="H35" i="230" s="1"/>
  <c r="G35" i="232"/>
  <c r="H35" i="232" s="1"/>
  <c r="G35" i="200"/>
  <c r="H35" i="200" s="1"/>
  <c r="G35" i="209"/>
  <c r="H35" i="209" s="1"/>
  <c r="G35" i="246"/>
  <c r="H35" i="246" s="1"/>
  <c r="G35" i="113"/>
  <c r="H35" i="113" s="1"/>
  <c r="G35" i="206"/>
  <c r="H35" i="206" s="1"/>
  <c r="G35" i="201"/>
  <c r="H35" i="201" s="1"/>
  <c r="G35" i="225"/>
  <c r="H35" i="225" s="1"/>
  <c r="G35" i="199"/>
  <c r="H35" i="199" s="1"/>
  <c r="G35" i="195"/>
  <c r="H35" i="195" s="1"/>
  <c r="G35" i="202"/>
  <c r="H35" i="202" s="1"/>
  <c r="G35" i="189"/>
  <c r="H35" i="189" s="1"/>
  <c r="G35" i="197"/>
  <c r="H35" i="197" s="1"/>
  <c r="AK66" i="236"/>
  <c r="AL66" i="236" s="1"/>
  <c r="K66" i="238"/>
  <c r="AU7" i="232"/>
  <c r="O72" i="213"/>
  <c r="P72" i="213" s="1"/>
  <c r="O72" i="215"/>
  <c r="P72" i="215" s="1"/>
  <c r="O72" i="216"/>
  <c r="P72" i="216" s="1"/>
  <c r="M72" i="211"/>
  <c r="N72" i="211" s="1"/>
  <c r="M72" i="248"/>
  <c r="N72" i="248" s="1"/>
  <c r="M72" i="191"/>
  <c r="N72" i="191" s="1"/>
  <c r="M72" i="242"/>
  <c r="N72" i="242" s="1"/>
  <c r="M72" i="203"/>
  <c r="N72" i="203" s="1"/>
  <c r="M72" i="230"/>
  <c r="N72" i="230" s="1"/>
  <c r="M72" i="207"/>
  <c r="N72" i="207" s="1"/>
  <c r="M72" i="243"/>
  <c r="N72" i="243" s="1"/>
  <c r="M72" i="239"/>
  <c r="N72" i="239" s="1"/>
  <c r="M72" i="193"/>
  <c r="N72" i="193" s="1"/>
  <c r="M72" i="220"/>
  <c r="N72" i="220" s="1"/>
  <c r="M72" i="208"/>
  <c r="N72" i="208" s="1"/>
  <c r="M72" i="194"/>
  <c r="N72" i="194" s="1"/>
  <c r="M72" i="244"/>
  <c r="N72" i="244" s="1"/>
  <c r="M72" i="206"/>
  <c r="N72" i="206" s="1"/>
  <c r="M72" i="225"/>
  <c r="N72" i="225" s="1"/>
  <c r="M72" i="200"/>
  <c r="N72" i="200" s="1"/>
  <c r="M72" i="189"/>
  <c r="N72" i="189" s="1"/>
  <c r="M72" i="197"/>
  <c r="N72" i="197" s="1"/>
  <c r="C75" i="238"/>
  <c r="F75" i="238" s="1"/>
  <c r="R41" i="213"/>
  <c r="S41" i="213" s="1"/>
  <c r="R41" i="215"/>
  <c r="S41" i="215" s="1"/>
  <c r="R41" i="216"/>
  <c r="S41" i="216" s="1"/>
  <c r="P41" i="211"/>
  <c r="Q41" i="211" s="1"/>
  <c r="P41" i="248"/>
  <c r="Q41" i="248" s="1"/>
  <c r="P41" i="190"/>
  <c r="Q41" i="190" s="1"/>
  <c r="P41" i="191"/>
  <c r="Q41" i="191" s="1"/>
  <c r="P41" i="196"/>
  <c r="Q41" i="196" s="1"/>
  <c r="P41" i="243"/>
  <c r="Q41" i="243" s="1"/>
  <c r="P41" i="229"/>
  <c r="Q41" i="229" s="1"/>
  <c r="P41" i="232"/>
  <c r="Q41" i="232" s="1"/>
  <c r="P41" i="200"/>
  <c r="Q41" i="200" s="1"/>
  <c r="P41" i="205"/>
  <c r="Q41" i="205" s="1"/>
  <c r="P41" i="207"/>
  <c r="Q41" i="207" s="1"/>
  <c r="P41" i="201"/>
  <c r="Q41" i="201" s="1"/>
  <c r="P41" i="244"/>
  <c r="Q41" i="244" s="1"/>
  <c r="P41" i="246"/>
  <c r="Q41" i="246" s="1"/>
  <c r="P41" i="220"/>
  <c r="Q41" i="220" s="1"/>
  <c r="P41" i="193"/>
  <c r="Q41" i="193" s="1"/>
  <c r="P41" i="202"/>
  <c r="Q41" i="202" s="1"/>
  <c r="P41" i="189"/>
  <c r="Q41" i="189" s="1"/>
  <c r="P41" i="197"/>
  <c r="Q41" i="197" s="1"/>
  <c r="BS7" i="72"/>
  <c r="AG71" i="1"/>
  <c r="AH71" i="1"/>
  <c r="AT34" i="1"/>
  <c r="AE34" i="1"/>
  <c r="AH72" i="1"/>
  <c r="AG72" i="1"/>
  <c r="L69" i="180"/>
  <c r="M69" i="180" s="1"/>
  <c r="L69" i="213"/>
  <c r="M69" i="213" s="1"/>
  <c r="L69" i="215"/>
  <c r="M69" i="215" s="1"/>
  <c r="L69" i="219"/>
  <c r="M69" i="219" s="1"/>
  <c r="J69" i="212"/>
  <c r="K69" i="212" s="1"/>
  <c r="J69" i="247"/>
  <c r="K69" i="247" s="1"/>
  <c r="J69" i="191"/>
  <c r="K69" i="191" s="1"/>
  <c r="J69" i="196"/>
  <c r="K69" i="196" s="1"/>
  <c r="J69" i="243"/>
  <c r="K69" i="243" s="1"/>
  <c r="J69" i="231"/>
  <c r="K69" i="231" s="1"/>
  <c r="J69" i="200"/>
  <c r="K69" i="200" s="1"/>
  <c r="J69" i="205"/>
  <c r="K69" i="205" s="1"/>
  <c r="J69" i="230"/>
  <c r="K69" i="230" s="1"/>
  <c r="J69" i="201"/>
  <c r="K69" i="201" s="1"/>
  <c r="J69" i="244"/>
  <c r="K69" i="244" s="1"/>
  <c r="J69" i="207"/>
  <c r="K69" i="207" s="1"/>
  <c r="J69" i="220"/>
  <c r="K69" i="220" s="1"/>
  <c r="J69" i="194"/>
  <c r="K69" i="194" s="1"/>
  <c r="J69" i="195"/>
  <c r="K69" i="195" s="1"/>
  <c r="J69" i="239"/>
  <c r="K69" i="239" s="1"/>
  <c r="J69" i="113"/>
  <c r="K69" i="113" s="1"/>
  <c r="J69" i="192"/>
  <c r="K69" i="192" s="1"/>
  <c r="N44" i="72"/>
  <c r="AU44" i="195"/>
  <c r="AU15" i="192"/>
  <c r="K15" i="72"/>
  <c r="AT36" i="190"/>
  <c r="AR36" i="190"/>
  <c r="AS36" i="190" s="1"/>
  <c r="AU46" i="201"/>
  <c r="R46" i="72"/>
  <c r="AU23" i="189"/>
  <c r="H23" i="72"/>
  <c r="AU15" i="195"/>
  <c r="N15" i="72"/>
  <c r="AT45" i="248"/>
  <c r="AR45" i="248"/>
  <c r="AS45" i="248" s="1"/>
  <c r="AV12" i="211"/>
  <c r="AN12" i="72"/>
  <c r="AU71" i="204"/>
  <c r="U71" i="72"/>
  <c r="AR27" i="199"/>
  <c r="AS27" i="199" s="1"/>
  <c r="AT27" i="199"/>
  <c r="AR14" i="244"/>
  <c r="AS14" i="244" s="1"/>
  <c r="AT14" i="244"/>
  <c r="AU38" i="199"/>
  <c r="P38" i="72"/>
  <c r="L56" i="72"/>
  <c r="AU56" i="193"/>
  <c r="AT71" i="194"/>
  <c r="AR71" i="194"/>
  <c r="AS71" i="194" s="1"/>
  <c r="AG62" i="1"/>
  <c r="AF62" i="1"/>
  <c r="D62" i="238" s="1"/>
  <c r="O75" i="213"/>
  <c r="P75" i="213" s="1"/>
  <c r="O75" i="215"/>
  <c r="P75" i="215" s="1"/>
  <c r="O75" i="216"/>
  <c r="P75" i="216" s="1"/>
  <c r="M75" i="212"/>
  <c r="N75" i="212" s="1"/>
  <c r="M75" i="211"/>
  <c r="N75" i="211" s="1"/>
  <c r="M75" i="190"/>
  <c r="N75" i="190" s="1"/>
  <c r="M75" i="242"/>
  <c r="N75" i="242" s="1"/>
  <c r="M75" i="203"/>
  <c r="N75" i="203" s="1"/>
  <c r="M75" i="230"/>
  <c r="N75" i="230" s="1"/>
  <c r="M75" i="229"/>
  <c r="N75" i="229" s="1"/>
  <c r="M75" i="207"/>
  <c r="N75" i="207" s="1"/>
  <c r="M75" i="232"/>
  <c r="N75" i="232" s="1"/>
  <c r="M75" i="204"/>
  <c r="N75" i="204" s="1"/>
  <c r="M75" i="220"/>
  <c r="N75" i="220" s="1"/>
  <c r="M75" i="201"/>
  <c r="N75" i="201" s="1"/>
  <c r="M75" i="244"/>
  <c r="N75" i="244" s="1"/>
  <c r="M75" i="202"/>
  <c r="N75" i="202" s="1"/>
  <c r="M75" i="206"/>
  <c r="N75" i="206" s="1"/>
  <c r="M75" i="225"/>
  <c r="N75" i="225" s="1"/>
  <c r="M75" i="193"/>
  <c r="N75" i="193" s="1"/>
  <c r="M75" i="197"/>
  <c r="N75" i="197" s="1"/>
  <c r="M75" i="113"/>
  <c r="N75" i="113" s="1"/>
  <c r="O75" i="180"/>
  <c r="P75" i="180" s="1"/>
  <c r="O75" i="214"/>
  <c r="P75" i="214" s="1"/>
  <c r="O75" i="217"/>
  <c r="P75" i="217" s="1"/>
  <c r="O75" i="219"/>
  <c r="P75" i="219" s="1"/>
  <c r="M75" i="248"/>
  <c r="N75" i="248" s="1"/>
  <c r="M75" i="247"/>
  <c r="N75" i="247" s="1"/>
  <c r="M75" i="191"/>
  <c r="N75" i="191" s="1"/>
  <c r="M75" i="196"/>
  <c r="N75" i="196" s="1"/>
  <c r="M75" i="243"/>
  <c r="N75" i="243" s="1"/>
  <c r="M75" i="209"/>
  <c r="N75" i="209" s="1"/>
  <c r="M75" i="200"/>
  <c r="N75" i="200" s="1"/>
  <c r="M75" i="239"/>
  <c r="N75" i="239" s="1"/>
  <c r="M75" i="231"/>
  <c r="N75" i="231" s="1"/>
  <c r="M75" i="246"/>
  <c r="N75" i="246" s="1"/>
  <c r="M75" i="208"/>
  <c r="N75" i="208" s="1"/>
  <c r="M75" i="224"/>
  <c r="N75" i="224" s="1"/>
  <c r="M75" i="199"/>
  <c r="N75" i="199" s="1"/>
  <c r="M75" i="194"/>
  <c r="N75" i="194" s="1"/>
  <c r="M75" i="205"/>
  <c r="N75" i="205" s="1"/>
  <c r="M75" i="195"/>
  <c r="N75" i="195" s="1"/>
  <c r="M75" i="192"/>
  <c r="N75" i="192" s="1"/>
  <c r="M75" i="189"/>
  <c r="N75" i="189" s="1"/>
  <c r="I41" i="213"/>
  <c r="J41" i="213" s="1"/>
  <c r="I41" i="215"/>
  <c r="J41" i="215" s="1"/>
  <c r="I41" i="216"/>
  <c r="J41" i="216" s="1"/>
  <c r="G41" i="248"/>
  <c r="H41" i="248" s="1"/>
  <c r="G41" i="212"/>
  <c r="H41" i="212" s="1"/>
  <c r="G41" i="243"/>
  <c r="H41" i="243" s="1"/>
  <c r="G41" i="242"/>
  <c r="H41" i="242" s="1"/>
  <c r="G41" i="203"/>
  <c r="H41" i="203" s="1"/>
  <c r="G41" i="239"/>
  <c r="H41" i="239" s="1"/>
  <c r="G41" i="204"/>
  <c r="H41" i="204" s="1"/>
  <c r="G41" i="190"/>
  <c r="H41" i="190" s="1"/>
  <c r="G41" i="200"/>
  <c r="H41" i="200" s="1"/>
  <c r="G41" i="225"/>
  <c r="H41" i="225" s="1"/>
  <c r="G41" i="231"/>
  <c r="H41" i="231" s="1"/>
  <c r="G41" i="206"/>
  <c r="H41" i="206" s="1"/>
  <c r="G41" i="201"/>
  <c r="H41" i="201" s="1"/>
  <c r="G41" i="244"/>
  <c r="H41" i="244" s="1"/>
  <c r="G41" i="202"/>
  <c r="H41" i="202" s="1"/>
  <c r="G41" i="209"/>
  <c r="H41" i="209" s="1"/>
  <c r="G41" i="193"/>
  <c r="H41" i="193" s="1"/>
  <c r="G41" i="113"/>
  <c r="H41" i="113" s="1"/>
  <c r="G41" i="197"/>
  <c r="H41" i="197" s="1"/>
  <c r="I72" i="213"/>
  <c r="J72" i="213" s="1"/>
  <c r="I72" i="215"/>
  <c r="J72" i="215" s="1"/>
  <c r="I72" i="216"/>
  <c r="J72" i="216" s="1"/>
  <c r="G72" i="212"/>
  <c r="H72" i="212" s="1"/>
  <c r="G72" i="248"/>
  <c r="H72" i="248" s="1"/>
  <c r="G72" i="191"/>
  <c r="H72" i="191" s="1"/>
  <c r="G72" i="242"/>
  <c r="H72" i="242" s="1"/>
  <c r="G72" i="203"/>
  <c r="H72" i="203" s="1"/>
  <c r="G72" i="230"/>
  <c r="H72" i="230" s="1"/>
  <c r="G72" i="209"/>
  <c r="H72" i="209" s="1"/>
  <c r="G72" i="239"/>
  <c r="H72" i="239" s="1"/>
  <c r="G72" i="200"/>
  <c r="H72" i="200" s="1"/>
  <c r="G72" i="246"/>
  <c r="H72" i="246" s="1"/>
  <c r="G72" i="205"/>
  <c r="H72" i="205" s="1"/>
  <c r="G72" i="195"/>
  <c r="H72" i="195" s="1"/>
  <c r="G72" i="201"/>
  <c r="H72" i="201" s="1"/>
  <c r="G72" i="224"/>
  <c r="H72" i="224" s="1"/>
  <c r="G72" i="199"/>
  <c r="H72" i="199" s="1"/>
  <c r="G72" i="202"/>
  <c r="H72" i="202" s="1"/>
  <c r="G72" i="225"/>
  <c r="H72" i="225" s="1"/>
  <c r="G72" i="189"/>
  <c r="H72" i="189" s="1"/>
  <c r="G72" i="197"/>
  <c r="H72" i="197" s="1"/>
  <c r="C62" i="236"/>
  <c r="V62" i="1"/>
  <c r="AH62" i="1"/>
  <c r="AD49" i="1"/>
  <c r="AE49" i="1" s="1"/>
  <c r="AR54" i="220"/>
  <c r="AS54" i="220" s="1"/>
  <c r="AT54" i="220"/>
  <c r="AR17" i="208"/>
  <c r="AS17" i="208" s="1"/>
  <c r="AT17" i="208"/>
  <c r="AR27" i="220"/>
  <c r="AS27" i="220" s="1"/>
  <c r="AT27" i="220"/>
  <c r="AR36" i="224"/>
  <c r="AS36" i="224" s="1"/>
  <c r="AT36" i="224"/>
  <c r="AS64" i="211"/>
  <c r="AT64" i="211" s="1"/>
  <c r="AT14" i="242"/>
  <c r="AT70" i="231"/>
  <c r="AR70" i="231"/>
  <c r="AS70" i="231" s="1"/>
  <c r="AX64" i="199"/>
  <c r="AY64" i="199" s="1"/>
  <c r="BC64" i="72" s="1"/>
  <c r="AN64" i="199"/>
  <c r="AP64" i="199" s="1"/>
  <c r="AX44" i="192"/>
  <c r="AY44" i="192" s="1"/>
  <c r="AX44" i="72" s="1"/>
  <c r="AN44" i="192"/>
  <c r="AP44" i="192" s="1"/>
  <c r="AX44" i="190"/>
  <c r="AY44" i="190" s="1"/>
  <c r="AV44" i="72" s="1"/>
  <c r="AN44" i="190"/>
  <c r="AP44" i="190" s="1"/>
  <c r="AT52" i="201"/>
  <c r="AR52" i="201"/>
  <c r="AS52" i="201" s="1"/>
  <c r="AT54" i="192"/>
  <c r="AR54" i="192"/>
  <c r="AS54" i="192" s="1"/>
  <c r="AT57" i="193"/>
  <c r="AR57" i="193"/>
  <c r="AS57" i="193" s="1"/>
  <c r="AN45" i="204"/>
  <c r="AP45" i="204" s="1"/>
  <c r="AG41" i="72"/>
  <c r="AU41" i="239"/>
  <c r="AX15" i="208"/>
  <c r="AY15" i="208" s="1"/>
  <c r="BL15" i="72" s="1"/>
  <c r="AN15" i="208"/>
  <c r="AP15" i="208" s="1"/>
  <c r="AX71" i="203"/>
  <c r="AY71" i="203" s="1"/>
  <c r="BG71" i="72" s="1"/>
  <c r="AN71" i="203"/>
  <c r="AP71" i="203" s="1"/>
  <c r="AX71" i="199"/>
  <c r="AY71" i="199" s="1"/>
  <c r="BC71" i="72" s="1"/>
  <c r="AN71" i="199"/>
  <c r="AP71" i="199" s="1"/>
  <c r="AT68" i="189"/>
  <c r="AR68" i="189"/>
  <c r="AS68" i="189" s="1"/>
  <c r="AY18" i="211"/>
  <c r="AZ18" i="211" s="1"/>
  <c r="CA18" i="72" s="1"/>
  <c r="AO18" i="211"/>
  <c r="AQ18" i="211" s="1"/>
  <c r="AX52" i="193"/>
  <c r="AY52" i="193" s="1"/>
  <c r="AY52" i="72" s="1"/>
  <c r="AN52" i="193"/>
  <c r="AP52" i="193" s="1"/>
  <c r="AT33" i="199"/>
  <c r="AR33" i="199"/>
  <c r="AS33" i="199" s="1"/>
  <c r="AR71" i="190"/>
  <c r="AS71" i="190" s="1"/>
  <c r="AT71" i="190"/>
  <c r="AT30" i="192"/>
  <c r="AT47" i="191"/>
  <c r="AR47" i="191"/>
  <c r="AS47" i="191" s="1"/>
  <c r="AR54" i="195"/>
  <c r="AS54" i="195" s="1"/>
  <c r="AT54" i="195"/>
  <c r="AX36" i="206"/>
  <c r="AY36" i="206" s="1"/>
  <c r="BJ36" i="72" s="1"/>
  <c r="AN36" i="206"/>
  <c r="AP36" i="206" s="1"/>
  <c r="AX47" i="207"/>
  <c r="AY47" i="207" s="1"/>
  <c r="BK47" i="72" s="1"/>
  <c r="AN47" i="207"/>
  <c r="AP47" i="207" s="1"/>
  <c r="AX14" i="192"/>
  <c r="AY14" i="192" s="1"/>
  <c r="AX14" i="72" s="1"/>
  <c r="AN14" i="192"/>
  <c r="AP14" i="192" s="1"/>
  <c r="AT73" i="195"/>
  <c r="AR73" i="195"/>
  <c r="AS73" i="195" s="1"/>
  <c r="AN45" i="246"/>
  <c r="AP45" i="246" s="1"/>
  <c r="AX27" i="113"/>
  <c r="AY27" i="113" s="1"/>
  <c r="AS27" i="72" s="1"/>
  <c r="AN27" i="113"/>
  <c r="AP27" i="113" s="1"/>
  <c r="AX18" i="202"/>
  <c r="AY18" i="202" s="1"/>
  <c r="BF18" i="72" s="1"/>
  <c r="AN18" i="202"/>
  <c r="AP18" i="202" s="1"/>
  <c r="AN45" i="205"/>
  <c r="AP45" i="205" s="1"/>
  <c r="AN15" i="207"/>
  <c r="AP15" i="207" s="1"/>
  <c r="AT14" i="231"/>
  <c r="AR14" i="231"/>
  <c r="AU20" i="207"/>
  <c r="X20" i="72"/>
  <c r="AE72" i="72"/>
  <c r="AU72" i="231"/>
  <c r="AU63" i="212"/>
  <c r="AS63" i="212"/>
  <c r="AT63" i="212" s="1"/>
  <c r="AX47" i="113"/>
  <c r="AY47" i="113" s="1"/>
  <c r="AS47" i="72" s="1"/>
  <c r="AN47" i="113"/>
  <c r="AP47" i="113" s="1"/>
  <c r="AX54" i="246"/>
  <c r="AY54" i="246" s="1"/>
  <c r="BX54" i="72" s="1"/>
  <c r="AN54" i="246"/>
  <c r="AP54" i="246" s="1"/>
  <c r="AX73" i="200"/>
  <c r="AY73" i="200" s="1"/>
  <c r="BD73" i="72" s="1"/>
  <c r="AN73" i="200"/>
  <c r="AP73" i="200" s="1"/>
  <c r="AG36" i="72"/>
  <c r="AU36" i="239"/>
  <c r="AX29" i="193"/>
  <c r="AY29" i="193" s="1"/>
  <c r="AY29" i="72" s="1"/>
  <c r="AN29" i="193"/>
  <c r="AP29" i="193" s="1"/>
  <c r="AX27" i="207"/>
  <c r="AY27" i="207" s="1"/>
  <c r="BK27" i="72" s="1"/>
  <c r="AN27" i="207"/>
  <c r="AP27" i="207" s="1"/>
  <c r="F16" i="72"/>
  <c r="AU16" i="113"/>
  <c r="G72" i="72"/>
  <c r="AU72" i="220"/>
  <c r="M21" i="72"/>
  <c r="AU21" i="194"/>
  <c r="G32" i="72"/>
  <c r="AU32" i="220"/>
  <c r="AK66" i="72"/>
  <c r="AU66" i="246"/>
  <c r="AL67" i="72"/>
  <c r="AU67" i="248"/>
  <c r="AR12" i="246"/>
  <c r="AR71" i="205"/>
  <c r="AS71" i="205" s="1"/>
  <c r="AT45" i="244"/>
  <c r="AR45" i="244"/>
  <c r="AS45" i="244" s="1"/>
  <c r="AT71" i="113"/>
  <c r="AR71" i="113"/>
  <c r="AS71" i="113" s="1"/>
  <c r="AU39" i="230"/>
  <c r="AD39" i="72"/>
  <c r="AT57" i="229"/>
  <c r="AR57" i="229"/>
  <c r="AS57" i="229" s="1"/>
  <c r="AT15" i="232"/>
  <c r="AR15" i="232"/>
  <c r="AS15" i="232" s="1"/>
  <c r="AX30" i="231"/>
  <c r="AY30" i="231" s="1"/>
  <c r="BR30" i="72" s="1"/>
  <c r="AN30" i="231"/>
  <c r="AP30" i="231" s="1"/>
  <c r="AT30" i="199"/>
  <c r="AR30" i="199"/>
  <c r="AS30" i="199" s="1"/>
  <c r="AU45" i="225"/>
  <c r="AB45" i="72"/>
  <c r="AT26" i="201"/>
  <c r="AR26" i="201"/>
  <c r="AS26" i="201" s="1"/>
  <c r="AT31" i="230"/>
  <c r="AR31" i="230"/>
  <c r="AS31" i="230" s="1"/>
  <c r="AU21" i="211"/>
  <c r="AS21" i="211"/>
  <c r="AT21" i="211" s="1"/>
  <c r="AN14" i="199"/>
  <c r="AP14" i="199" s="1"/>
  <c r="AX14" i="199"/>
  <c r="AY14" i="199" s="1"/>
  <c r="BC14" i="72" s="1"/>
  <c r="AC22" i="72"/>
  <c r="AU22" i="229"/>
  <c r="AT31" i="248"/>
  <c r="AR31" i="248"/>
  <c r="AS31" i="248" s="1"/>
  <c r="AX31" i="200"/>
  <c r="AN31" i="200"/>
  <c r="Z12" i="72"/>
  <c r="AU12" i="209"/>
  <c r="AX47" i="194"/>
  <c r="AY47" i="194" s="1"/>
  <c r="AZ47" i="72" s="1"/>
  <c r="AN47" i="194"/>
  <c r="AP47" i="194" s="1"/>
  <c r="AU43" i="231"/>
  <c r="AE43" i="72"/>
  <c r="AT15" i="239"/>
  <c r="AR15" i="239"/>
  <c r="AS15" i="239" s="1"/>
  <c r="AX12" i="239"/>
  <c r="AY12" i="239" s="1"/>
  <c r="BT12" i="72" s="1"/>
  <c r="AN12" i="239"/>
  <c r="AP12" i="239" s="1"/>
  <c r="AX31" i="190"/>
  <c r="AY31" i="190" s="1"/>
  <c r="AV31" i="72" s="1"/>
  <c r="AN31" i="190"/>
  <c r="AP31" i="190" s="1"/>
  <c r="AT73" i="232"/>
  <c r="AR73" i="232"/>
  <c r="AS73" i="232" s="1"/>
  <c r="F33" i="72"/>
  <c r="AU33" i="113"/>
  <c r="H46" i="72"/>
  <c r="AU46" i="189"/>
  <c r="AT31" i="199"/>
  <c r="AR31" i="199"/>
  <c r="AS31" i="199" s="1"/>
  <c r="AT71" i="247"/>
  <c r="AR71" i="247"/>
  <c r="AS71" i="247" s="1"/>
  <c r="AX26" i="191"/>
  <c r="AY26" i="191" s="1"/>
  <c r="AW26" i="72" s="1"/>
  <c r="AN26" i="191"/>
  <c r="AP26" i="191" s="1"/>
  <c r="AX47" i="192"/>
  <c r="AY47" i="192" s="1"/>
  <c r="AX47" i="72" s="1"/>
  <c r="AN47" i="192"/>
  <c r="AP47" i="192" s="1"/>
  <c r="AX29" i="224"/>
  <c r="AY29" i="224" s="1"/>
  <c r="BN29" i="72" s="1"/>
  <c r="AN29" i="224"/>
  <c r="AP29" i="224" s="1"/>
  <c r="X18" i="72"/>
  <c r="AU18" i="207"/>
  <c r="AX45" i="192"/>
  <c r="AY45" i="192" s="1"/>
  <c r="AX45" i="72" s="1"/>
  <c r="AN45" i="192"/>
  <c r="AP45" i="192" s="1"/>
  <c r="AX31" i="203"/>
  <c r="AY31" i="203" s="1"/>
  <c r="BG31" i="72" s="1"/>
  <c r="AN31" i="203"/>
  <c r="AP31" i="203" s="1"/>
  <c r="AU40" i="246"/>
  <c r="AK40" i="72"/>
  <c r="AT12" i="229"/>
  <c r="AR12" i="229"/>
  <c r="AX44" i="113"/>
  <c r="AY44" i="113" s="1"/>
  <c r="AS44" i="72" s="1"/>
  <c r="AN44" i="113"/>
  <c r="AP44" i="113" s="1"/>
  <c r="AU49" i="113"/>
  <c r="F49" i="72"/>
  <c r="AX47" i="201"/>
  <c r="AY47" i="201" s="1"/>
  <c r="BE47" i="72" s="1"/>
  <c r="AN47" i="201"/>
  <c r="AP47" i="201" s="1"/>
  <c r="AX29" i="230"/>
  <c r="AY29" i="230" s="1"/>
  <c r="BQ29" i="72" s="1"/>
  <c r="AN29" i="230"/>
  <c r="AP29" i="230" s="1"/>
  <c r="AX36" i="192"/>
  <c r="AY36" i="192" s="1"/>
  <c r="AX36" i="72" s="1"/>
  <c r="AN36" i="192"/>
  <c r="AP36" i="192" s="1"/>
  <c r="AX26" i="225"/>
  <c r="AY26" i="225" s="1"/>
  <c r="BO26" i="72" s="1"/>
  <c r="AN26" i="225"/>
  <c r="AP26" i="225" s="1"/>
  <c r="AT58" i="229"/>
  <c r="AR58" i="229"/>
  <c r="AS58" i="229" s="1"/>
  <c r="AT26" i="196"/>
  <c r="AR26" i="196"/>
  <c r="AS26" i="196" s="1"/>
  <c r="AT27" i="205"/>
  <c r="AR27" i="205"/>
  <c r="AS27" i="205" s="1"/>
  <c r="Q34" i="72"/>
  <c r="AU34" i="200"/>
  <c r="K57" i="72"/>
  <c r="AU57" i="192"/>
  <c r="AA43" i="72"/>
  <c r="AU43" i="224"/>
  <c r="AL39" i="72"/>
  <c r="AU39" i="248"/>
  <c r="P62" i="72"/>
  <c r="AU62" i="199"/>
  <c r="Y40" i="72"/>
  <c r="AU40" i="208"/>
  <c r="G38" i="72"/>
  <c r="AU38" i="220"/>
  <c r="AT51" i="232"/>
  <c r="AR51" i="232"/>
  <c r="AS51" i="232" s="1"/>
  <c r="AT74" i="239"/>
  <c r="AR74" i="239"/>
  <c r="AS74" i="239" s="1"/>
  <c r="AR59" i="193"/>
  <c r="AS59" i="193" s="1"/>
  <c r="AT59" i="193"/>
  <c r="AR55" i="204"/>
  <c r="AS55" i="204" s="1"/>
  <c r="AT55" i="204"/>
  <c r="AR70" i="199"/>
  <c r="AS70" i="199" s="1"/>
  <c r="AT70" i="199"/>
  <c r="AT24" i="230"/>
  <c r="AR24" i="230"/>
  <c r="AS24" i="230" s="1"/>
  <c r="AT18" i="204"/>
  <c r="AR18" i="204"/>
  <c r="AS18" i="204" s="1"/>
  <c r="AU38" i="211"/>
  <c r="AS38" i="211"/>
  <c r="AT38" i="211" s="1"/>
  <c r="AT16" i="242"/>
  <c r="AR16" i="242"/>
  <c r="AS16" i="242" s="1"/>
  <c r="AR53" i="195"/>
  <c r="AS53" i="195" s="1"/>
  <c r="AT53" i="195"/>
  <c r="AT16" i="199"/>
  <c r="AR16" i="199"/>
  <c r="AS16" i="199" s="1"/>
  <c r="AT35" i="191"/>
  <c r="AR35" i="191"/>
  <c r="AS35" i="191" s="1"/>
  <c r="AR62" i="192"/>
  <c r="AS62" i="192" s="1"/>
  <c r="AT62" i="192"/>
  <c r="AU43" i="211"/>
  <c r="AS43" i="211"/>
  <c r="AT43" i="211" s="1"/>
  <c r="AT59" i="189"/>
  <c r="AR59" i="189"/>
  <c r="AS59" i="189" s="1"/>
  <c r="Y45" i="100"/>
  <c r="AM45" i="208"/>
  <c r="AX45" i="208" s="1"/>
  <c r="AY45" i="208" s="1"/>
  <c r="BL45" i="72" s="1"/>
  <c r="O36" i="100"/>
  <c r="AM36" i="196"/>
  <c r="AX36" i="196" s="1"/>
  <c r="AY36" i="196" s="1"/>
  <c r="BB36" i="72" s="1"/>
  <c r="H71" i="100"/>
  <c r="AN71" i="189"/>
  <c r="AP71" i="189" s="1"/>
  <c r="AM71" i="189"/>
  <c r="AX71" i="189" s="1"/>
  <c r="AY71" i="189" s="1"/>
  <c r="AU71" i="72" s="1"/>
  <c r="AM14" i="206"/>
  <c r="W14" i="100"/>
  <c r="T30" i="100"/>
  <c r="AM30" i="203"/>
  <c r="AX30" i="203" s="1"/>
  <c r="AY30" i="203" s="1"/>
  <c r="BG30" i="72" s="1"/>
  <c r="AN45" i="230"/>
  <c r="AP45" i="230" s="1"/>
  <c r="J54" i="100"/>
  <c r="AM54" i="191"/>
  <c r="AX54" i="191" s="1"/>
  <c r="AY54" i="191" s="1"/>
  <c r="AW54" i="72" s="1"/>
  <c r="AK75" i="100"/>
  <c r="AM75" i="246"/>
  <c r="AN12" i="212"/>
  <c r="AY12" i="212" s="1"/>
  <c r="AZ12" i="212" s="1"/>
  <c r="CB12" i="72" s="1"/>
  <c r="AO12" i="100"/>
  <c r="AJ30" i="100"/>
  <c r="AM30" i="244"/>
  <c r="AX30" i="244" s="1"/>
  <c r="AY30" i="244" s="1"/>
  <c r="BW30" i="72" s="1"/>
  <c r="AD42" i="100"/>
  <c r="AM42" i="230"/>
  <c r="AX42" i="230" s="1"/>
  <c r="AY42" i="230" s="1"/>
  <c r="BQ42" i="72" s="1"/>
  <c r="AM64" i="246"/>
  <c r="AX64" i="246" s="1"/>
  <c r="AY64" i="246" s="1"/>
  <c r="BX64" i="72" s="1"/>
  <c r="AN64" i="246"/>
  <c r="AP64" i="246" s="1"/>
  <c r="AK64" i="100"/>
  <c r="Q60" i="100"/>
  <c r="AM60" i="200"/>
  <c r="AX60" i="200" s="1"/>
  <c r="AY60" i="200" s="1"/>
  <c r="BD60" i="72" s="1"/>
  <c r="AO7" i="212"/>
  <c r="AO7" i="100"/>
  <c r="AM26" i="247"/>
  <c r="AX26" i="247" s="1"/>
  <c r="AY26" i="247" s="1"/>
  <c r="BZ26" i="72" s="1"/>
  <c r="AM26" i="100"/>
  <c r="S42" i="100"/>
  <c r="AM42" i="202"/>
  <c r="AX42" i="202" s="1"/>
  <c r="AY42" i="202" s="1"/>
  <c r="BF42" i="72" s="1"/>
  <c r="AB64" i="100"/>
  <c r="AM64" i="225"/>
  <c r="AX64" i="225" s="1"/>
  <c r="AY64" i="225" s="1"/>
  <c r="BO64" i="72" s="1"/>
  <c r="AN75" i="206"/>
  <c r="AP75" i="206" s="1"/>
  <c r="W75" i="100"/>
  <c r="AN42" i="100"/>
  <c r="AN42" i="211"/>
  <c r="AY42" i="211" s="1"/>
  <c r="AZ42" i="211" s="1"/>
  <c r="CA42" i="72" s="1"/>
  <c r="AB52" i="100"/>
  <c r="AM52" i="225"/>
  <c r="S71" i="100"/>
  <c r="AM71" i="202"/>
  <c r="AH26" i="100"/>
  <c r="AM26" i="242"/>
  <c r="AB14" i="100"/>
  <c r="AM14" i="225"/>
  <c r="AL7" i="100"/>
  <c r="AM7" i="248"/>
  <c r="AN7" i="248"/>
  <c r="AN71" i="211"/>
  <c r="AN71" i="100"/>
  <c r="AM7" i="242"/>
  <c r="P18" i="100"/>
  <c r="AM18" i="199"/>
  <c r="AX18" i="199" s="1"/>
  <c r="AY18" i="199" s="1"/>
  <c r="BC18" i="72" s="1"/>
  <c r="AR37" i="225"/>
  <c r="AS37" i="225" s="1"/>
  <c r="AT37" i="225"/>
  <c r="AU50" i="229"/>
  <c r="AC50" i="72"/>
  <c r="J63" i="72"/>
  <c r="AU63" i="191"/>
  <c r="Q46" i="72"/>
  <c r="AU46" i="200"/>
  <c r="AR61" i="231"/>
  <c r="AS61" i="231" s="1"/>
  <c r="AT61" i="231"/>
  <c r="AT8" i="232"/>
  <c r="AR8" i="232"/>
  <c r="AR36" i="191"/>
  <c r="AS36" i="191" s="1"/>
  <c r="AT36" i="191"/>
  <c r="L41" i="72"/>
  <c r="AU41" i="193"/>
  <c r="AR69" i="113"/>
  <c r="AS69" i="113" s="1"/>
  <c r="AT69" i="113"/>
  <c r="AM12" i="220"/>
  <c r="G12" i="100"/>
  <c r="AN12" i="220"/>
  <c r="G29" i="100"/>
  <c r="AM29" i="220"/>
  <c r="AX29" i="220" s="1"/>
  <c r="AY29" i="220" s="1"/>
  <c r="AT29" i="72" s="1"/>
  <c r="AR56" i="207"/>
  <c r="AS56" i="207" s="1"/>
  <c r="AT56" i="207"/>
  <c r="AM31" i="202"/>
  <c r="AX31" i="202" s="1"/>
  <c r="AY31" i="202" s="1"/>
  <c r="BF31" i="72" s="1"/>
  <c r="AO75" i="100"/>
  <c r="AN75" i="212"/>
  <c r="AM42" i="191"/>
  <c r="AX42" i="191" s="1"/>
  <c r="AY42" i="191" s="1"/>
  <c r="AW42" i="72" s="1"/>
  <c r="AR22" i="202"/>
  <c r="AS22" i="202" s="1"/>
  <c r="AT22" i="202"/>
  <c r="AT13" i="202"/>
  <c r="AR13" i="202"/>
  <c r="AS13" i="202" s="1"/>
  <c r="AU51" i="220"/>
  <c r="G51" i="72"/>
  <c r="AR75" i="193"/>
  <c r="AS75" i="193" s="1"/>
  <c r="AT75" i="193"/>
  <c r="AT51" i="193"/>
  <c r="AR51" i="193"/>
  <c r="AS51" i="193" s="1"/>
  <c r="AR62" i="242"/>
  <c r="AS62" i="242" s="1"/>
  <c r="AT62" i="242"/>
  <c r="AU69" i="211"/>
  <c r="AS69" i="211"/>
  <c r="AT69" i="211" s="1"/>
  <c r="J27" i="100"/>
  <c r="AM27" i="191"/>
  <c r="AM36" i="202"/>
  <c r="AX36" i="202" s="1"/>
  <c r="AY36" i="202" s="1"/>
  <c r="BF36" i="72" s="1"/>
  <c r="AG26" i="100"/>
  <c r="AM26" i="239"/>
  <c r="F75" i="100"/>
  <c r="AM75" i="113"/>
  <c r="AX75" i="113" s="1"/>
  <c r="AY75" i="113" s="1"/>
  <c r="AS75" i="72" s="1"/>
  <c r="AN75" i="113"/>
  <c r="AP75" i="113" s="1"/>
  <c r="I54" i="100"/>
  <c r="AM54" i="190"/>
  <c r="AX54" i="190" s="1"/>
  <c r="AY54" i="190" s="1"/>
  <c r="AV54" i="72" s="1"/>
  <c r="AN54" i="190"/>
  <c r="AP54" i="190" s="1"/>
  <c r="K12" i="100"/>
  <c r="AM12" i="192"/>
  <c r="AX12" i="192" s="1"/>
  <c r="AY12" i="192" s="1"/>
  <c r="AX12" i="72" s="1"/>
  <c r="AU51" i="212"/>
  <c r="AS51" i="212"/>
  <c r="AT51" i="212" s="1"/>
  <c r="AR66" i="204"/>
  <c r="AS66" i="204" s="1"/>
  <c r="AT66" i="204"/>
  <c r="AR66" i="113"/>
  <c r="AS66" i="113" s="1"/>
  <c r="AT66" i="113"/>
  <c r="AR16" i="200"/>
  <c r="AS16" i="200" s="1"/>
  <c r="AT16" i="200"/>
  <c r="AK44" i="100"/>
  <c r="AM44" i="246"/>
  <c r="AL52" i="100"/>
  <c r="AM52" i="248"/>
  <c r="AA60" i="100"/>
  <c r="AM60" i="224"/>
  <c r="O30" i="100"/>
  <c r="AM30" i="196"/>
  <c r="AX30" i="196" s="1"/>
  <c r="AY30" i="196" s="1"/>
  <c r="BB30" i="72" s="1"/>
  <c r="AX12" i="199"/>
  <c r="AY12" i="199" s="1"/>
  <c r="BC12" i="72" s="1"/>
  <c r="AN12" i="199"/>
  <c r="AP12" i="199" s="1"/>
  <c r="AN54" i="242"/>
  <c r="AP54" i="242" s="1"/>
  <c r="AT72" i="220"/>
  <c r="AT41" i="208"/>
  <c r="AR41" i="208"/>
  <c r="AS41" i="208" s="1"/>
  <c r="AR40" i="206"/>
  <c r="AS40" i="206" s="1"/>
  <c r="AT40" i="206"/>
  <c r="AM73" i="207"/>
  <c r="AX73" i="207" s="1"/>
  <c r="AY73" i="207" s="1"/>
  <c r="BK73" i="72" s="1"/>
  <c r="F18" i="100"/>
  <c r="AM18" i="113"/>
  <c r="M29" i="100"/>
  <c r="AM29" i="194"/>
  <c r="AX29" i="194" s="1"/>
  <c r="AY29" i="194" s="1"/>
  <c r="AZ29" i="72" s="1"/>
  <c r="AN42" i="248"/>
  <c r="AP42" i="248" s="1"/>
  <c r="U7" i="100"/>
  <c r="AM7" i="204"/>
  <c r="AT29" i="231"/>
  <c r="AR29" i="231"/>
  <c r="AS29" i="231" s="1"/>
  <c r="AO27" i="100"/>
  <c r="AN27" i="212"/>
  <c r="K67" i="72"/>
  <c r="AU67" i="192"/>
  <c r="AR57" i="190"/>
  <c r="AS57" i="190" s="1"/>
  <c r="AT57" i="190"/>
  <c r="AT73" i="246"/>
  <c r="AR73" i="246"/>
  <c r="AS73" i="246" s="1"/>
  <c r="AU70" i="225"/>
  <c r="AB70" i="72"/>
  <c r="AM45" i="232"/>
  <c r="AF45" i="100"/>
  <c r="AN18" i="244"/>
  <c r="AP18" i="244" s="1"/>
  <c r="AM27" i="230"/>
  <c r="AM31" i="205"/>
  <c r="AT74" i="200"/>
  <c r="AR74" i="200"/>
  <c r="AS74" i="200" s="1"/>
  <c r="AT53" i="190"/>
  <c r="AR53" i="190"/>
  <c r="AS53" i="190" s="1"/>
  <c r="AR51" i="224"/>
  <c r="AS51" i="224" s="1"/>
  <c r="AT51" i="224"/>
  <c r="AR49" i="195"/>
  <c r="AS49" i="195" s="1"/>
  <c r="AT49" i="195"/>
  <c r="AR25" i="225"/>
  <c r="AS25" i="225" s="1"/>
  <c r="AT25" i="225"/>
  <c r="AT9" i="244"/>
  <c r="AR9" i="244"/>
  <c r="AS9" i="244" s="1"/>
  <c r="AN7" i="230"/>
  <c r="AM14" i="224"/>
  <c r="AM30" i="205"/>
  <c r="AO30" i="212"/>
  <c r="AQ30" i="212" s="1"/>
  <c r="AM15" i="206"/>
  <c r="Q29" i="100"/>
  <c r="AM75" i="191"/>
  <c r="P31" i="100"/>
  <c r="AT49" i="247"/>
  <c r="AR49" i="247"/>
  <c r="AS49" i="247" s="1"/>
  <c r="AT34" i="206"/>
  <c r="AR34" i="206"/>
  <c r="AS34" i="206" s="1"/>
  <c r="AN21" i="193"/>
  <c r="AP21" i="193" s="1"/>
  <c r="AN15" i="246"/>
  <c r="AN11" i="224"/>
  <c r="AN18" i="225"/>
  <c r="AP18" i="225" s="1"/>
  <c r="Z52" i="100"/>
  <c r="AN12" i="230"/>
  <c r="AP12" i="230" s="1"/>
  <c r="AT63" i="201"/>
  <c r="AR63" i="201"/>
  <c r="AS63" i="201" s="1"/>
  <c r="AR46" i="247"/>
  <c r="AS46" i="247" s="1"/>
  <c r="AT46" i="247"/>
  <c r="AT43" i="244"/>
  <c r="AR43" i="244"/>
  <c r="AS43" i="244" s="1"/>
  <c r="AR58" i="201"/>
  <c r="AS58" i="201" s="1"/>
  <c r="AT58" i="201"/>
  <c r="AT32" i="209"/>
  <c r="AR32" i="209"/>
  <c r="AS32" i="209" s="1"/>
  <c r="AT59" i="201"/>
  <c r="AR59" i="201"/>
  <c r="AS59" i="201" s="1"/>
  <c r="AT46" i="225"/>
  <c r="AR46" i="225"/>
  <c r="AS46" i="225" s="1"/>
  <c r="AT41" i="246"/>
  <c r="AR41" i="246"/>
  <c r="AS41" i="246" s="1"/>
  <c r="AR43" i="199"/>
  <c r="AS43" i="199" s="1"/>
  <c r="AT43" i="199"/>
  <c r="AR25" i="195"/>
  <c r="AS25" i="195" s="1"/>
  <c r="AT25" i="195"/>
  <c r="AT48" i="201"/>
  <c r="U73" i="100"/>
  <c r="AM73" i="204"/>
  <c r="U44" i="100"/>
  <c r="AM44" i="204"/>
  <c r="L14" i="100"/>
  <c r="AM14" i="193"/>
  <c r="AM64" i="100"/>
  <c r="AM64" i="247"/>
  <c r="Y73" i="100"/>
  <c r="AM73" i="208"/>
  <c r="T60" i="100"/>
  <c r="AM60" i="203"/>
  <c r="AM21" i="206"/>
  <c r="W21" i="100"/>
  <c r="AM42" i="196"/>
  <c r="O42" i="100"/>
  <c r="AN19" i="195"/>
  <c r="AP19" i="195" s="1"/>
  <c r="U52" i="100"/>
  <c r="AM52" i="204"/>
  <c r="AF44" i="100"/>
  <c r="AM44" i="232"/>
  <c r="AM12" i="207"/>
  <c r="X12" i="100"/>
  <c r="AM17" i="201"/>
  <c r="R17" i="100"/>
  <c r="AM36" i="230"/>
  <c r="AD36" i="100"/>
  <c r="AG44" i="100"/>
  <c r="AM44" i="239"/>
  <c r="AN40" i="229"/>
  <c r="AP40" i="229" s="1"/>
  <c r="AX40" i="229"/>
  <c r="AY40" i="229" s="1"/>
  <c r="BP40" i="72" s="1"/>
  <c r="J73" i="100"/>
  <c r="AM73" i="191"/>
  <c r="K22" i="100"/>
  <c r="AM22" i="192"/>
  <c r="AX22" i="192" s="1"/>
  <c r="AY22" i="192" s="1"/>
  <c r="AX22" i="72" s="1"/>
  <c r="AA31" i="100"/>
  <c r="AM31" i="224"/>
  <c r="AM60" i="239"/>
  <c r="AG60" i="100"/>
  <c r="J45" i="100"/>
  <c r="AM45" i="191"/>
  <c r="AM21" i="248"/>
  <c r="AL21" i="100"/>
  <c r="AN73" i="211"/>
  <c r="AN73" i="100"/>
  <c r="AM42" i="192"/>
  <c r="K42" i="100"/>
  <c r="AI26" i="100"/>
  <c r="AM26" i="243"/>
  <c r="AM47" i="232"/>
  <c r="AF47" i="100"/>
  <c r="AM21" i="242"/>
  <c r="AH21" i="100"/>
  <c r="S54" i="100"/>
  <c r="AM54" i="202"/>
  <c r="AM27" i="239"/>
  <c r="AG27" i="100"/>
  <c r="I18" i="100"/>
  <c r="AM18" i="190"/>
  <c r="Z47" i="100"/>
  <c r="AM47" i="209"/>
  <c r="AN40" i="195"/>
  <c r="AP40" i="195" s="1"/>
  <c r="AX40" i="195"/>
  <c r="AY40" i="195" s="1"/>
  <c r="BA40" i="72" s="1"/>
  <c r="P19" i="100"/>
  <c r="AM19" i="199"/>
  <c r="AJ76" i="231"/>
  <c r="AJ84" i="231" s="1"/>
  <c r="AM21" i="223" s="1"/>
  <c r="AX11" i="189"/>
  <c r="AK17" i="100"/>
  <c r="AE20" i="46"/>
  <c r="AK23" i="100"/>
  <c r="AM23" i="246"/>
  <c r="AM30" i="220"/>
  <c r="AK36" i="200"/>
  <c r="AL36" i="200" s="1"/>
  <c r="AK26" i="189"/>
  <c r="AL26" i="189" s="1"/>
  <c r="AK29" i="207"/>
  <c r="AL29" i="207" s="1"/>
  <c r="AX25" i="243"/>
  <c r="AY25" i="243" s="1"/>
  <c r="BV25" i="72" s="1"/>
  <c r="AN25" i="243"/>
  <c r="AP25" i="243" s="1"/>
  <c r="AX24" i="243"/>
  <c r="AY24" i="243" s="1"/>
  <c r="BV24" i="72" s="1"/>
  <c r="AN24" i="243"/>
  <c r="AP24" i="243" s="1"/>
  <c r="AO26" i="100"/>
  <c r="AL44" i="201"/>
  <c r="AK42" i="220"/>
  <c r="AL42" i="220" s="1"/>
  <c r="AL36" i="212"/>
  <c r="AM36" i="212" s="1"/>
  <c r="AL12" i="232"/>
  <c r="AL7" i="193"/>
  <c r="AG11" i="100"/>
  <c r="AM11" i="239"/>
  <c r="AX46" i="208"/>
  <c r="AY46" i="208" s="1"/>
  <c r="BL46" i="72" s="1"/>
  <c r="AN46" i="208"/>
  <c r="AP46" i="208" s="1"/>
  <c r="AX65" i="225"/>
  <c r="AY65" i="225" s="1"/>
  <c r="BO65" i="72" s="1"/>
  <c r="AN65" i="225"/>
  <c r="AP65" i="225" s="1"/>
  <c r="AM11" i="203"/>
  <c r="AM20" i="189"/>
  <c r="AM22" i="189"/>
  <c r="AN25" i="212"/>
  <c r="AM32" i="201"/>
  <c r="AM32" i="113"/>
  <c r="AM53" i="206"/>
  <c r="AM57" i="199"/>
  <c r="AM58" i="196"/>
  <c r="AM66" i="247"/>
  <c r="AE16" i="100"/>
  <c r="AM16" i="231"/>
  <c r="AH11" i="100"/>
  <c r="M39" i="100"/>
  <c r="AM39" i="194"/>
  <c r="Y37" i="100"/>
  <c r="AM37" i="208"/>
  <c r="S34" i="100"/>
  <c r="AM34" i="202"/>
  <c r="U35" i="100"/>
  <c r="AM35" i="204"/>
  <c r="V63" i="100"/>
  <c r="AM63" i="205"/>
  <c r="I69" i="100"/>
  <c r="AM69" i="190"/>
  <c r="N24" i="100"/>
  <c r="AM24" i="195"/>
  <c r="AM23" i="203"/>
  <c r="AM24" i="244"/>
  <c r="AM41" i="199"/>
  <c r="S52" i="236"/>
  <c r="T52" i="236" s="1"/>
  <c r="U52" i="236" s="1"/>
  <c r="X11" i="100"/>
  <c r="AM11" i="207"/>
  <c r="AJ16" i="100"/>
  <c r="AM16" i="244"/>
  <c r="AJ28" i="100"/>
  <c r="AM28" i="244"/>
  <c r="AI33" i="100"/>
  <c r="AM33" i="243"/>
  <c r="Z38" i="100"/>
  <c r="AM38" i="209"/>
  <c r="AB41" i="100"/>
  <c r="AM41" i="225"/>
  <c r="N33" i="100"/>
  <c r="AM33" i="195"/>
  <c r="AO23" i="100"/>
  <c r="AN23" i="212"/>
  <c r="J24" i="100"/>
  <c r="AM24" i="191"/>
  <c r="AI34" i="100"/>
  <c r="AM34" i="243"/>
  <c r="N35" i="100"/>
  <c r="AM35" i="195"/>
  <c r="AO48" i="100"/>
  <c r="AN48" i="212"/>
  <c r="AD76" i="225"/>
  <c r="S8" i="100"/>
  <c r="AM8" i="202"/>
  <c r="Z35" i="100"/>
  <c r="AM35" i="209"/>
  <c r="AA37" i="100"/>
  <c r="AM37" i="224"/>
  <c r="AO28" i="100"/>
  <c r="AN28" i="212"/>
  <c r="AK28" i="100"/>
  <c r="AM28" i="246"/>
  <c r="AF30" i="100"/>
  <c r="AM30" i="232"/>
  <c r="M38" i="100"/>
  <c r="AM38" i="194"/>
  <c r="V23" i="100"/>
  <c r="AM23" i="205"/>
  <c r="R24" i="100"/>
  <c r="AM24" i="201"/>
  <c r="J32" i="100"/>
  <c r="AM32" i="191"/>
  <c r="Y32" i="100"/>
  <c r="AM32" i="208"/>
  <c r="K34" i="100"/>
  <c r="AM34" i="192"/>
  <c r="I40" i="100"/>
  <c r="AM40" i="190"/>
  <c r="V49" i="100"/>
  <c r="AM49" i="205"/>
  <c r="W51" i="100"/>
  <c r="AM51" i="206"/>
  <c r="O66" i="100"/>
  <c r="AM66" i="196"/>
  <c r="G62" i="100"/>
  <c r="AM62" i="220"/>
  <c r="AJ49" i="100"/>
  <c r="AM49" i="244"/>
  <c r="AX49" i="244" s="1"/>
  <c r="AY49" i="244" s="1"/>
  <c r="BW49" i="72" s="1"/>
  <c r="V60" i="100"/>
  <c r="AM60" i="205"/>
  <c r="U62" i="100"/>
  <c r="AM62" i="204"/>
  <c r="AA62" i="100"/>
  <c r="AM62" i="224"/>
  <c r="Z75" i="100"/>
  <c r="AM75" i="209"/>
  <c r="AK16" i="46"/>
  <c r="AJ15" i="46"/>
  <c r="AM25" i="189"/>
  <c r="AM28" i="207"/>
  <c r="AM41" i="191"/>
  <c r="AM68" i="206"/>
  <c r="O29" i="1"/>
  <c r="P29" i="1" s="1"/>
  <c r="X29" i="236"/>
  <c r="AL16" i="100"/>
  <c r="AM16" i="248"/>
  <c r="G19" i="100"/>
  <c r="AM19" i="220"/>
  <c r="S28" i="100"/>
  <c r="AM28" i="202"/>
  <c r="T24" i="100"/>
  <c r="AM24" i="203"/>
  <c r="AC31" i="100"/>
  <c r="AM31" i="229"/>
  <c r="F42" i="100"/>
  <c r="AM42" i="113"/>
  <c r="AB53" i="100"/>
  <c r="AM53" i="225"/>
  <c r="P65" i="100"/>
  <c r="AM65" i="199"/>
  <c r="O57" i="100"/>
  <c r="AM57" i="196"/>
  <c r="I61" i="100"/>
  <c r="AM61" i="190"/>
  <c r="AO68" i="100"/>
  <c r="AN68" i="212"/>
  <c r="R69" i="100"/>
  <c r="AM69" i="201"/>
  <c r="AL44" i="229"/>
  <c r="X67" i="100"/>
  <c r="AM67" i="207"/>
  <c r="AL36" i="229"/>
  <c r="U65" i="100"/>
  <c r="AM65" i="204"/>
  <c r="AD76" i="232"/>
  <c r="AK10" i="199"/>
  <c r="AL10" i="199" s="1"/>
  <c r="AD76" i="231"/>
  <c r="AD76" i="196"/>
  <c r="AD76" i="189"/>
  <c r="AD76" i="209"/>
  <c r="AD76" i="239"/>
  <c r="AL68" i="229"/>
  <c r="AK11" i="46"/>
  <c r="AG18" i="46"/>
  <c r="AG20" i="46" s="1"/>
  <c r="AJ72" i="247"/>
  <c r="AH70" i="248"/>
  <c r="AK70" i="248" s="1"/>
  <c r="AL70" i="248" s="1"/>
  <c r="AF69" i="191"/>
  <c r="AL69" i="191" s="1"/>
  <c r="AF69" i="232"/>
  <c r="AL69" i="232" s="1"/>
  <c r="AF68" i="229"/>
  <c r="AF76" i="229" s="1"/>
  <c r="AF84" i="229" s="1"/>
  <c r="AI19" i="223" s="1"/>
  <c r="AH67" i="209"/>
  <c r="AK67" i="209" s="1"/>
  <c r="AL67" i="209" s="1"/>
  <c r="AF67" i="208"/>
  <c r="AL67" i="208" s="1"/>
  <c r="AF67" i="195"/>
  <c r="AL67" i="195" s="1"/>
  <c r="AF67" i="194"/>
  <c r="AL67" i="194" s="1"/>
  <c r="AJ67" i="190"/>
  <c r="AK67" i="190" s="1"/>
  <c r="AL67" i="190" s="1"/>
  <c r="AJ67" i="189"/>
  <c r="AK67" i="189" s="1"/>
  <c r="AL67" i="189" s="1"/>
  <c r="AH67" i="220"/>
  <c r="AK67" i="220" s="1"/>
  <c r="AJ66" i="242"/>
  <c r="AF66" i="225"/>
  <c r="AL66" i="225" s="1"/>
  <c r="AF66" i="224"/>
  <c r="AL66" i="224" s="1"/>
  <c r="AF66" i="209"/>
  <c r="AL66" i="209" s="1"/>
  <c r="AF66" i="220"/>
  <c r="AL66" i="220" s="1"/>
  <c r="AH65" i="209"/>
  <c r="AK65" i="209" s="1"/>
  <c r="AL65" i="209" s="1"/>
  <c r="AF65" i="196"/>
  <c r="AL65" i="196" s="1"/>
  <c r="AJ65" i="195"/>
  <c r="AK65" i="195" s="1"/>
  <c r="AL65" i="195" s="1"/>
  <c r="AF65" i="194"/>
  <c r="AL65" i="194" s="1"/>
  <c r="AH65" i="191"/>
  <c r="AK65" i="191" s="1"/>
  <c r="AL65" i="191" s="1"/>
  <c r="AK65" i="211"/>
  <c r="AL65" i="211" s="1"/>
  <c r="AM65" i="211" s="1"/>
  <c r="AJ63" i="247"/>
  <c r="AK63" i="247" s="1"/>
  <c r="AL63" i="247" s="1"/>
  <c r="AH63" i="244"/>
  <c r="AK63" i="244" s="1"/>
  <c r="AL63" i="244" s="1"/>
  <c r="AF63" i="224"/>
  <c r="AL63" i="224" s="1"/>
  <c r="AF63" i="209"/>
  <c r="AL63" i="209" s="1"/>
  <c r="AH63" i="208"/>
  <c r="AK63" i="208" s="1"/>
  <c r="AL63" i="208" s="1"/>
  <c r="AJ63" i="204"/>
  <c r="AH63" i="203"/>
  <c r="AK63" i="203" s="1"/>
  <c r="AL63" i="203" s="1"/>
  <c r="AH63" i="196"/>
  <c r="AK63" i="196" s="1"/>
  <c r="AL63" i="196" s="1"/>
  <c r="AJ63" i="195"/>
  <c r="AK63" i="195" s="1"/>
  <c r="AL63" i="195" s="1"/>
  <c r="AJ63" i="194"/>
  <c r="AF63" i="193"/>
  <c r="AL63" i="193" s="1"/>
  <c r="AH63" i="190"/>
  <c r="AK63" i="190" s="1"/>
  <c r="AL63" i="190" s="1"/>
  <c r="AJ63" i="189"/>
  <c r="AK63" i="189" s="1"/>
  <c r="AL63" i="189" s="1"/>
  <c r="AJ62" i="246"/>
  <c r="AF62" i="208"/>
  <c r="AL62" i="208" s="1"/>
  <c r="AH62" i="206"/>
  <c r="AK62" i="206" s="1"/>
  <c r="AL62" i="206" s="1"/>
  <c r="AH62" i="205"/>
  <c r="AK62" i="205" s="1"/>
  <c r="AL62" i="205" s="1"/>
  <c r="AJ62" i="201"/>
  <c r="AK62" i="201" s="1"/>
  <c r="AL62" i="201" s="1"/>
  <c r="AF62" i="196"/>
  <c r="AL62" i="196" s="1"/>
  <c r="AF62" i="195"/>
  <c r="AL62" i="195" s="1"/>
  <c r="AH62" i="190"/>
  <c r="AK62" i="190" s="1"/>
  <c r="AL62" i="190" s="1"/>
  <c r="AF62" i="232"/>
  <c r="AL62" i="232" s="1"/>
  <c r="AH62" i="231"/>
  <c r="AK62" i="231" s="1"/>
  <c r="AF62" i="230"/>
  <c r="AL62" i="230" s="1"/>
  <c r="AJ61" i="247"/>
  <c r="AK61" i="247" s="1"/>
  <c r="AL61" i="247" s="1"/>
  <c r="AF61" i="244"/>
  <c r="AL61" i="244" s="1"/>
  <c r="AH61" i="225"/>
  <c r="AK61" i="225" s="1"/>
  <c r="AL61" i="225" s="1"/>
  <c r="AH61" i="206"/>
  <c r="AK61" i="206" s="1"/>
  <c r="AL61" i="206" s="1"/>
  <c r="AF61" i="194"/>
  <c r="AL61" i="194" s="1"/>
  <c r="AJ61" i="193"/>
  <c r="AH61" i="189"/>
  <c r="AK61" i="189" s="1"/>
  <c r="AL61" i="189" s="1"/>
  <c r="AH58" i="247"/>
  <c r="AJ58" i="247"/>
  <c r="AF58" i="247"/>
  <c r="AH57" i="204"/>
  <c r="AK57" i="204" s="1"/>
  <c r="AF57" i="204"/>
  <c r="AH56" i="195"/>
  <c r="AK56" i="195" s="1"/>
  <c r="AF56" i="195"/>
  <c r="AJ55" i="248"/>
  <c r="AK55" i="248" s="1"/>
  <c r="AF55" i="248"/>
  <c r="AH55" i="206"/>
  <c r="AJ55" i="206"/>
  <c r="AH55" i="196"/>
  <c r="AK55" i="196" s="1"/>
  <c r="AF55" i="196"/>
  <c r="AH55" i="220"/>
  <c r="AJ55" i="220"/>
  <c r="AF55" i="220"/>
  <c r="AH53" i="205"/>
  <c r="AK53" i="205" s="1"/>
  <c r="AF53" i="205"/>
  <c r="AH53" i="202"/>
  <c r="AJ53" i="202"/>
  <c r="AF53" i="202"/>
  <c r="AH51" i="248"/>
  <c r="AJ51" i="248"/>
  <c r="AJ49" i="192"/>
  <c r="AH49" i="192"/>
  <c r="AF49" i="192"/>
  <c r="AF48" i="243"/>
  <c r="AJ48" i="243"/>
  <c r="AK48" i="243" s="1"/>
  <c r="AL48" i="243" s="1"/>
  <c r="AB7" i="196"/>
  <c r="AH72" i="247"/>
  <c r="AK72" i="247" s="1"/>
  <c r="AL72" i="247" s="1"/>
  <c r="AH72" i="225"/>
  <c r="AK72" i="225" s="1"/>
  <c r="AL72" i="225" s="1"/>
  <c r="AJ70" i="242"/>
  <c r="AJ70" i="224"/>
  <c r="AJ76" i="224" s="1"/>
  <c r="AJ84" i="224" s="1"/>
  <c r="AM37" i="223" s="1"/>
  <c r="AF70" i="201"/>
  <c r="AL70" i="201" s="1"/>
  <c r="AF70" i="200"/>
  <c r="AL70" i="200" s="1"/>
  <c r="AH70" i="189"/>
  <c r="AK70" i="189" s="1"/>
  <c r="AL70" i="189" s="1"/>
  <c r="AG70" i="212"/>
  <c r="AM70" i="212" s="1"/>
  <c r="AF68" i="201"/>
  <c r="AL68" i="201" s="1"/>
  <c r="AH68" i="194"/>
  <c r="AK68" i="194" s="1"/>
  <c r="AL68" i="194" s="1"/>
  <c r="AH66" i="242"/>
  <c r="AK66" i="242" s="1"/>
  <c r="AL66" i="242" s="1"/>
  <c r="AH63" i="204"/>
  <c r="AK63" i="204" s="1"/>
  <c r="AL63" i="204" s="1"/>
  <c r="AH63" i="194"/>
  <c r="AK63" i="194" s="1"/>
  <c r="AL63" i="194" s="1"/>
  <c r="AH62" i="246"/>
  <c r="AF62" i="231"/>
  <c r="AH61" i="193"/>
  <c r="AK61" i="193" s="1"/>
  <c r="AL61" i="193" s="1"/>
  <c r="AH59" i="225"/>
  <c r="AJ59" i="225"/>
  <c r="AF59" i="225"/>
  <c r="AH59" i="205"/>
  <c r="AJ59" i="205"/>
  <c r="AH58" i="248"/>
  <c r="AJ58" i="248"/>
  <c r="AF58" i="248"/>
  <c r="AF58" i="242"/>
  <c r="AH58" i="242"/>
  <c r="AJ58" i="242"/>
  <c r="AH56" i="202"/>
  <c r="AK56" i="202" s="1"/>
  <c r="AF56" i="202"/>
  <c r="AH56" i="190"/>
  <c r="AJ56" i="190"/>
  <c r="AF56" i="190"/>
  <c r="AK49" i="204"/>
  <c r="AL49" i="204" s="1"/>
  <c r="AH49" i="191"/>
  <c r="AJ49" i="191"/>
  <c r="AF49" i="191"/>
  <c r="AH46" i="244"/>
  <c r="AK46" i="244" s="1"/>
  <c r="AL46" i="244" s="1"/>
  <c r="AF46" i="244"/>
  <c r="AF70" i="243"/>
  <c r="AL70" i="243" s="1"/>
  <c r="AH70" i="242"/>
  <c r="AH70" i="224"/>
  <c r="AF70" i="191"/>
  <c r="AL70" i="191" s="1"/>
  <c r="AH70" i="232"/>
  <c r="AK70" i="232" s="1"/>
  <c r="AL70" i="232" s="1"/>
  <c r="AJ67" i="204"/>
  <c r="AK67" i="204" s="1"/>
  <c r="AL67" i="204" s="1"/>
  <c r="AF67" i="220"/>
  <c r="AJ58" i="202"/>
  <c r="AH58" i="202"/>
  <c r="AK58" i="202" s="1"/>
  <c r="AF58" i="202"/>
  <c r="AH57" i="205"/>
  <c r="AK57" i="205" s="1"/>
  <c r="AL57" i="205" s="1"/>
  <c r="AJ57" i="205"/>
  <c r="AJ57" i="195"/>
  <c r="AH57" i="195"/>
  <c r="AF57" i="195"/>
  <c r="AK57" i="211"/>
  <c r="AL57" i="211" s="1"/>
  <c r="AG57" i="211"/>
  <c r="AJ56" i="225"/>
  <c r="AH56" i="225"/>
  <c r="AH56" i="196"/>
  <c r="AJ56" i="196"/>
  <c r="AF56" i="196"/>
  <c r="AJ55" i="203"/>
  <c r="AK55" i="203" s="1"/>
  <c r="AF55" i="203"/>
  <c r="AK55" i="211"/>
  <c r="AL55" i="211" s="1"/>
  <c r="AG55" i="211"/>
  <c r="AJ53" i="204"/>
  <c r="AK53" i="204" s="1"/>
  <c r="AL53" i="204" s="1"/>
  <c r="AF53" i="204"/>
  <c r="AJ53" i="199"/>
  <c r="AK53" i="199" s="1"/>
  <c r="AF53" i="199"/>
  <c r="AJ51" i="246"/>
  <c r="AK51" i="246" s="1"/>
  <c r="AF51" i="246"/>
  <c r="AJ50" i="247"/>
  <c r="AH50" i="247"/>
  <c r="AF50" i="247"/>
  <c r="AJ50" i="205"/>
  <c r="AH50" i="205"/>
  <c r="AH49" i="189"/>
  <c r="AJ49" i="189"/>
  <c r="AF49" i="189"/>
  <c r="AH46" i="243"/>
  <c r="AJ46" i="243"/>
  <c r="AF46" i="243"/>
  <c r="AJ58" i="232"/>
  <c r="AF58" i="232"/>
  <c r="AH58" i="232"/>
  <c r="AK58" i="232" s="1"/>
  <c r="AH56" i="231"/>
  <c r="AK56" i="231" s="1"/>
  <c r="AL56" i="231" s="1"/>
  <c r="AF56" i="231"/>
  <c r="AF55" i="206"/>
  <c r="AH55" i="189"/>
  <c r="AJ55" i="189"/>
  <c r="AF55" i="189"/>
  <c r="AJ53" i="242"/>
  <c r="AK53" i="242" s="1"/>
  <c r="AF53" i="242"/>
  <c r="AH53" i="203"/>
  <c r="AK53" i="203" s="1"/>
  <c r="AJ53" i="203"/>
  <c r="AF53" i="203"/>
  <c r="AF51" i="244"/>
  <c r="AH51" i="244"/>
  <c r="AK51" i="244" s="1"/>
  <c r="AJ51" i="244"/>
  <c r="AK51" i="209"/>
  <c r="AL51" i="209" s="1"/>
  <c r="AJ51" i="203"/>
  <c r="AH51" i="203"/>
  <c r="AJ50" i="243"/>
  <c r="AK50" i="243" s="1"/>
  <c r="AF50" i="243"/>
  <c r="AF49" i="208"/>
  <c r="AJ49" i="208"/>
  <c r="AK49" i="208" s="1"/>
  <c r="AJ49" i="203"/>
  <c r="AK49" i="203" s="1"/>
  <c r="AF49" i="203"/>
  <c r="AJ49" i="196"/>
  <c r="AH49" i="196"/>
  <c r="AF49" i="196"/>
  <c r="AK49" i="212"/>
  <c r="AL49" i="212" s="1"/>
  <c r="AG49" i="212"/>
  <c r="AH48" i="247"/>
  <c r="AK48" i="247" s="1"/>
  <c r="AL48" i="247" s="1"/>
  <c r="AJ48" i="247"/>
  <c r="AH46" i="242"/>
  <c r="AJ46" i="242"/>
  <c r="AF46" i="242"/>
  <c r="AJ59" i="242"/>
  <c r="AK59" i="242" s="1"/>
  <c r="AL59" i="242" s="1"/>
  <c r="AJ59" i="206"/>
  <c r="AK59" i="206" s="1"/>
  <c r="AL59" i="206" s="1"/>
  <c r="AF59" i="191"/>
  <c r="AL59" i="191" s="1"/>
  <c r="AH59" i="230"/>
  <c r="AK59" i="230" s="1"/>
  <c r="AL59" i="230" s="1"/>
  <c r="AF57" i="243"/>
  <c r="AL57" i="243" s="1"/>
  <c r="AF57" i="203"/>
  <c r="AL57" i="203" s="1"/>
  <c r="AJ57" i="189"/>
  <c r="AK57" i="189" s="1"/>
  <c r="AL57" i="189" s="1"/>
  <c r="AJ56" i="246"/>
  <c r="AK56" i="246" s="1"/>
  <c r="AL56" i="246" s="1"/>
  <c r="AF56" i="191"/>
  <c r="AL56" i="191" s="1"/>
  <c r="AH55" i="207"/>
  <c r="AK55" i="207" s="1"/>
  <c r="AL55" i="207" s="1"/>
  <c r="AF53" i="247"/>
  <c r="AL53" i="247" s="1"/>
  <c r="AJ53" i="248"/>
  <c r="AK53" i="248" s="1"/>
  <c r="AL53" i="248" s="1"/>
  <c r="AH51" i="194"/>
  <c r="AK51" i="194" s="1"/>
  <c r="AL51" i="194" s="1"/>
  <c r="AJ51" i="239"/>
  <c r="AK51" i="239" s="1"/>
  <c r="AL51" i="239" s="1"/>
  <c r="AG50" i="212"/>
  <c r="AM50" i="212" s="1"/>
  <c r="AF48" i="230"/>
  <c r="AL48" i="230" s="1"/>
  <c r="AK40" i="247"/>
  <c r="AL40" i="247" s="1"/>
  <c r="AJ43" i="203"/>
  <c r="AK43" i="203" s="1"/>
  <c r="AL43" i="203" s="1"/>
  <c r="AJ41" i="247"/>
  <c r="AK41" i="247" s="1"/>
  <c r="AL41" i="247" s="1"/>
  <c r="AH41" i="113"/>
  <c r="AK41" i="113" s="1"/>
  <c r="AL41" i="113" s="1"/>
  <c r="AF40" i="225"/>
  <c r="AL40" i="225" s="1"/>
  <c r="AH40" i="203"/>
  <c r="AK40" i="203" s="1"/>
  <c r="AL40" i="203" s="1"/>
  <c r="AH40" i="202"/>
  <c r="AK40" i="202" s="1"/>
  <c r="AG39" i="212"/>
  <c r="AM39" i="212" s="1"/>
  <c r="AH38" i="224"/>
  <c r="AH38" i="203"/>
  <c r="AK38" i="203" s="1"/>
  <c r="AL38" i="203" s="1"/>
  <c r="AH38" i="195"/>
  <c r="AK38" i="195" s="1"/>
  <c r="AL38" i="195" s="1"/>
  <c r="AH38" i="190"/>
  <c r="AK38" i="190" s="1"/>
  <c r="AL38" i="190" s="1"/>
  <c r="AJ37" i="248"/>
  <c r="AK37" i="248" s="1"/>
  <c r="AL37" i="248" s="1"/>
  <c r="AJ37" i="243"/>
  <c r="AK37" i="243" s="1"/>
  <c r="AL37" i="243" s="1"/>
  <c r="AJ37" i="204"/>
  <c r="AK37" i="204" s="1"/>
  <c r="AL37" i="204" s="1"/>
  <c r="AJ37" i="203"/>
  <c r="AK37" i="203" s="1"/>
  <c r="AL37" i="203" s="1"/>
  <c r="AF37" i="220"/>
  <c r="AL37" i="220" s="1"/>
  <c r="AH37" i="232"/>
  <c r="AK37" i="232" s="1"/>
  <c r="AF35" i="246"/>
  <c r="AF76" i="246" s="1"/>
  <c r="AF84" i="246" s="1"/>
  <c r="AI36" i="223" s="1"/>
  <c r="AJ35" i="244"/>
  <c r="AK35" i="244" s="1"/>
  <c r="AL35" i="244" s="1"/>
  <c r="AJ35" i="243"/>
  <c r="AK35" i="243" s="1"/>
  <c r="AL35" i="243" s="1"/>
  <c r="AF35" i="208"/>
  <c r="AL35" i="208" s="1"/>
  <c r="AJ35" i="199"/>
  <c r="AK35" i="199" s="1"/>
  <c r="AL35" i="199" s="1"/>
  <c r="AF35" i="196"/>
  <c r="AF76" i="196" s="1"/>
  <c r="AF84" i="196" s="1"/>
  <c r="AI15" i="223" s="1"/>
  <c r="AF35" i="194"/>
  <c r="AF76" i="194" s="1"/>
  <c r="AF84" i="194" s="1"/>
  <c r="AI34" i="223" s="1"/>
  <c r="AF35" i="193"/>
  <c r="AL35" i="193" s="1"/>
  <c r="AF35" i="192"/>
  <c r="AL35" i="192" s="1"/>
  <c r="AG35" i="211"/>
  <c r="AM35" i="211" s="1"/>
  <c r="AJ35" i="239"/>
  <c r="AK35" i="239" s="1"/>
  <c r="AL35" i="239" s="1"/>
  <c r="AJ35" i="232"/>
  <c r="AF34" i="208"/>
  <c r="AL34" i="208" s="1"/>
  <c r="AH34" i="201"/>
  <c r="AK34" i="201" s="1"/>
  <c r="AL34" i="201" s="1"/>
  <c r="AH34" i="231"/>
  <c r="AF34" i="230"/>
  <c r="AL34" i="230" s="1"/>
  <c r="AH33" i="247"/>
  <c r="AK33" i="247" s="1"/>
  <c r="AL33" i="247" s="1"/>
  <c r="AH33" i="248"/>
  <c r="AH33" i="201"/>
  <c r="AK33" i="201" s="1"/>
  <c r="AL33" i="201" s="1"/>
  <c r="AJ33" i="201"/>
  <c r="AK33" i="192"/>
  <c r="AL33" i="192" s="1"/>
  <c r="AF33" i="230"/>
  <c r="AF76" i="230" s="1"/>
  <c r="AF84" i="230" s="1"/>
  <c r="AI20" i="223" s="1"/>
  <c r="AJ33" i="230"/>
  <c r="AK33" i="230" s="1"/>
  <c r="AJ32" i="204"/>
  <c r="AK32" i="204" s="1"/>
  <c r="AL32" i="204" s="1"/>
  <c r="AK28" i="208"/>
  <c r="AL28" i="208" s="1"/>
  <c r="AH28" i="191"/>
  <c r="AK28" i="191" s="1"/>
  <c r="AL28" i="191" s="1"/>
  <c r="AJ28" i="191"/>
  <c r="AF25" i="207"/>
  <c r="AJ25" i="202"/>
  <c r="AK25" i="202" s="1"/>
  <c r="AL25" i="202" s="1"/>
  <c r="AF25" i="202"/>
  <c r="AK25" i="232"/>
  <c r="AL25" i="232" s="1"/>
  <c r="AJ24" i="225"/>
  <c r="AH24" i="225"/>
  <c r="AK24" i="225" s="1"/>
  <c r="AL24" i="225" s="1"/>
  <c r="AK24" i="205"/>
  <c r="AJ23" i="243"/>
  <c r="AK23" i="243" s="1"/>
  <c r="AL23" i="243" s="1"/>
  <c r="AF23" i="243"/>
  <c r="AK23" i="208"/>
  <c r="AL23" i="208" s="1"/>
  <c r="AJ23" i="190"/>
  <c r="AK23" i="190" s="1"/>
  <c r="AL23" i="190" s="1"/>
  <c r="AF23" i="190"/>
  <c r="AJ22" i="243"/>
  <c r="AK22" i="243" s="1"/>
  <c r="AF22" i="243"/>
  <c r="AJ22" i="194"/>
  <c r="AJ76" i="194" s="1"/>
  <c r="AJ84" i="194" s="1"/>
  <c r="AM34" i="223" s="1"/>
  <c r="AH22" i="194"/>
  <c r="AH21" i="208"/>
  <c r="AJ21" i="208"/>
  <c r="AH21" i="202"/>
  <c r="AK21" i="202" s="1"/>
  <c r="AL21" i="202" s="1"/>
  <c r="AF21" i="202"/>
  <c r="AJ20" i="192"/>
  <c r="AK20" i="192" s="1"/>
  <c r="AF20" i="192"/>
  <c r="AF76" i="192" s="1"/>
  <c r="AF84" i="192" s="1"/>
  <c r="AI11" i="223" s="1"/>
  <c r="AJ19" i="191"/>
  <c r="AK19" i="191" s="1"/>
  <c r="AL19" i="191" s="1"/>
  <c r="AF19" i="191"/>
  <c r="AK19" i="190"/>
  <c r="AL19" i="190" s="1"/>
  <c r="AJ16" i="206"/>
  <c r="AK16" i="206" s="1"/>
  <c r="AL16" i="206" s="1"/>
  <c r="AF16" i="206"/>
  <c r="AJ13" i="242"/>
  <c r="AH13" i="242"/>
  <c r="AF13" i="242"/>
  <c r="AH13" i="191"/>
  <c r="AF13" i="191"/>
  <c r="AI13" i="212"/>
  <c r="AK13" i="212"/>
  <c r="AG13" i="212"/>
  <c r="AK11" i="248"/>
  <c r="AI11" i="212"/>
  <c r="AG11" i="212"/>
  <c r="AK9" i="242"/>
  <c r="AH9" i="202"/>
  <c r="AJ9" i="202"/>
  <c r="AF9" i="202"/>
  <c r="AF76" i="202" s="1"/>
  <c r="AF84" i="202" s="1"/>
  <c r="AI32" i="223" s="1"/>
  <c r="AH43" i="193"/>
  <c r="AK43" i="193" s="1"/>
  <c r="AL43" i="193" s="1"/>
  <c r="AF43" i="192"/>
  <c r="AH43" i="191"/>
  <c r="AK43" i="191" s="1"/>
  <c r="AL43" i="191" s="1"/>
  <c r="AJ39" i="203"/>
  <c r="AK39" i="203" s="1"/>
  <c r="AL39" i="203" s="1"/>
  <c r="AH37" i="195"/>
  <c r="AK37" i="195" s="1"/>
  <c r="AL37" i="195" s="1"/>
  <c r="AH37" i="191"/>
  <c r="AK37" i="191" s="1"/>
  <c r="AL37" i="191" s="1"/>
  <c r="AF37" i="232"/>
  <c r="AH35" i="225"/>
  <c r="AK35" i="225" s="1"/>
  <c r="AL35" i="225" s="1"/>
  <c r="AJ35" i="196"/>
  <c r="AK35" i="196" s="1"/>
  <c r="AJ34" i="193"/>
  <c r="AK34" i="193" s="1"/>
  <c r="AL34" i="193" s="1"/>
  <c r="AI34" i="212"/>
  <c r="AL34" i="212" s="1"/>
  <c r="AM34" i="212" s="1"/>
  <c r="AJ33" i="191"/>
  <c r="AK33" i="191" s="1"/>
  <c r="AL33" i="191" s="1"/>
  <c r="AF33" i="191"/>
  <c r="AI33" i="212"/>
  <c r="AK33" i="212"/>
  <c r="AJ32" i="242"/>
  <c r="AK32" i="242" s="1"/>
  <c r="AL32" i="242" s="1"/>
  <c r="AF32" i="242"/>
  <c r="AJ32" i="239"/>
  <c r="AF32" i="239"/>
  <c r="AF76" i="239" s="1"/>
  <c r="AF84" i="239" s="1"/>
  <c r="AI23" i="223" s="1"/>
  <c r="AH28" i="209"/>
  <c r="AK28" i="209" s="1"/>
  <c r="AL28" i="209" s="1"/>
  <c r="AJ28" i="209"/>
  <c r="AF28" i="192"/>
  <c r="AJ28" i="189"/>
  <c r="AK28" i="189" s="1"/>
  <c r="AL28" i="189" s="1"/>
  <c r="AJ25" i="242"/>
  <c r="AH25" i="242"/>
  <c r="AH25" i="207"/>
  <c r="AK25" i="207" s="1"/>
  <c r="AL25" i="207" s="1"/>
  <c r="AF25" i="220"/>
  <c r="AF76" i="220" s="1"/>
  <c r="AF84" i="220" s="1"/>
  <c r="AI7" i="223" s="1"/>
  <c r="AJ24" i="206"/>
  <c r="AK24" i="206" s="1"/>
  <c r="AL24" i="206" s="1"/>
  <c r="AF24" i="206"/>
  <c r="AK24" i="194"/>
  <c r="AL24" i="194" s="1"/>
  <c r="AJ24" i="189"/>
  <c r="AJ76" i="189" s="1"/>
  <c r="AJ84" i="189" s="1"/>
  <c r="AM9" i="223" s="1"/>
  <c r="AF24" i="189"/>
  <c r="AF76" i="189" s="1"/>
  <c r="AF84" i="189" s="1"/>
  <c r="AI9" i="223" s="1"/>
  <c r="AJ23" i="244"/>
  <c r="AK23" i="244" s="1"/>
  <c r="AL23" i="244" s="1"/>
  <c r="AJ23" i="201"/>
  <c r="AH23" i="201"/>
  <c r="AK23" i="201" s="1"/>
  <c r="AL23" i="201" s="1"/>
  <c r="AJ22" i="244"/>
  <c r="AK22" i="244" s="1"/>
  <c r="AL22" i="244" s="1"/>
  <c r="AJ22" i="190"/>
  <c r="AH22" i="190"/>
  <c r="AJ21" i="243"/>
  <c r="AK21" i="243" s="1"/>
  <c r="AF21" i="243"/>
  <c r="AK20" i="209"/>
  <c r="AL20" i="209" s="1"/>
  <c r="AH16" i="209"/>
  <c r="AJ16" i="209"/>
  <c r="AK16" i="196"/>
  <c r="AH13" i="203"/>
  <c r="AJ13" i="203"/>
  <c r="AJ11" i="208"/>
  <c r="AF11" i="208"/>
  <c r="AH11" i="190"/>
  <c r="AK11" i="190" s="1"/>
  <c r="AJ11" i="190"/>
  <c r="AF11" i="190"/>
  <c r="AK10" i="201"/>
  <c r="AL10" i="201" s="1"/>
  <c r="AH10" i="192"/>
  <c r="AJ10" i="192"/>
  <c r="AF46" i="231"/>
  <c r="AL46" i="231" s="1"/>
  <c r="AF43" i="247"/>
  <c r="AL43" i="247" s="1"/>
  <c r="AJ43" i="192"/>
  <c r="AK43" i="192" s="1"/>
  <c r="AL43" i="192" s="1"/>
  <c r="AJ41" i="207"/>
  <c r="AK41" i="207" s="1"/>
  <c r="AL41" i="207" s="1"/>
  <c r="AH41" i="190"/>
  <c r="AK41" i="190" s="1"/>
  <c r="AL41" i="190" s="1"/>
  <c r="AF40" i="248"/>
  <c r="AJ40" i="243"/>
  <c r="AK40" i="243" s="1"/>
  <c r="AL40" i="243" s="1"/>
  <c r="AF40" i="202"/>
  <c r="AK40" i="212"/>
  <c r="AL40" i="212" s="1"/>
  <c r="AM40" i="212" s="1"/>
  <c r="AJ38" i="225"/>
  <c r="AK38" i="225" s="1"/>
  <c r="AL38" i="225" s="1"/>
  <c r="AF38" i="224"/>
  <c r="AF38" i="193"/>
  <c r="AL38" i="193" s="1"/>
  <c r="AH33" i="203"/>
  <c r="AJ33" i="203"/>
  <c r="AH33" i="239"/>
  <c r="AJ33" i="239"/>
  <c r="AJ32" i="205"/>
  <c r="AF32" i="205"/>
  <c r="AF76" i="205" s="1"/>
  <c r="AF84" i="205" s="1"/>
  <c r="AI26" i="223" s="1"/>
  <c r="AJ28" i="248"/>
  <c r="AJ28" i="192"/>
  <c r="AH25" i="192"/>
  <c r="AJ25" i="192"/>
  <c r="AJ25" i="220"/>
  <c r="AJ76" i="220" s="1"/>
  <c r="AJ84" i="220" s="1"/>
  <c r="AM7" i="223" s="1"/>
  <c r="AJ24" i="196"/>
  <c r="AK23" i="247"/>
  <c r="AL23" i="247" s="1"/>
  <c r="AH23" i="242"/>
  <c r="AK23" i="242" s="1"/>
  <c r="AL23" i="242" s="1"/>
  <c r="AF23" i="242"/>
  <c r="AJ23" i="207"/>
  <c r="AK23" i="207" s="1"/>
  <c r="AF23" i="207"/>
  <c r="AF76" i="207" s="1"/>
  <c r="AF84" i="207" s="1"/>
  <c r="AI28" i="223" s="1"/>
  <c r="AK23" i="193"/>
  <c r="AL23" i="193" s="1"/>
  <c r="AJ22" i="242"/>
  <c r="AK22" i="242" s="1"/>
  <c r="AL22" i="242" s="1"/>
  <c r="AF22" i="242"/>
  <c r="AH21" i="209"/>
  <c r="AJ21" i="209"/>
  <c r="AH20" i="193"/>
  <c r="AK20" i="193" s="1"/>
  <c r="AJ20" i="193"/>
  <c r="AF20" i="193"/>
  <c r="AJ19" i="209"/>
  <c r="AK19" i="209" s="1"/>
  <c r="AL19" i="209" s="1"/>
  <c r="AF19" i="209"/>
  <c r="AH16" i="208"/>
  <c r="AJ16" i="208"/>
  <c r="AF16" i="208"/>
  <c r="AG16" i="212"/>
  <c r="AI16" i="212"/>
  <c r="AL16" i="212" s="1"/>
  <c r="AH13" i="225"/>
  <c r="AJ13" i="225"/>
  <c r="AH13" i="208"/>
  <c r="AK13" i="208" s="1"/>
  <c r="AL13" i="208" s="1"/>
  <c r="AF13" i="208"/>
  <c r="AF13" i="232"/>
  <c r="AF76" i="232" s="1"/>
  <c r="AF84" i="232" s="1"/>
  <c r="AI22" i="223" s="1"/>
  <c r="AH13" i="232"/>
  <c r="AH11" i="247"/>
  <c r="AJ11" i="247"/>
  <c r="AF11" i="247"/>
  <c r="AF76" i="247" s="1"/>
  <c r="AF84" i="247" s="1"/>
  <c r="AI40" i="223" s="1"/>
  <c r="AH11" i="206"/>
  <c r="AJ11" i="206"/>
  <c r="AH11" i="113"/>
  <c r="AJ11" i="113"/>
  <c r="AJ76" i="113" s="1"/>
  <c r="AJ84" i="113" s="1"/>
  <c r="AM8" i="223" s="1"/>
  <c r="AF11" i="113"/>
  <c r="AF76" i="113" s="1"/>
  <c r="AF84" i="113" s="1"/>
  <c r="AI8" i="223" s="1"/>
  <c r="AH10" i="230"/>
  <c r="AJ10" i="230"/>
  <c r="AJ76" i="230" s="1"/>
  <c r="AJ84" i="230" s="1"/>
  <c r="AM20" i="223" s="1"/>
  <c r="AJ33" i="200"/>
  <c r="AF33" i="200"/>
  <c r="AF76" i="200" s="1"/>
  <c r="AF84" i="200" s="1"/>
  <c r="AI25" i="223" s="1"/>
  <c r="AH33" i="190"/>
  <c r="AJ33" i="190"/>
  <c r="AI33" i="211"/>
  <c r="AL33" i="211" s="1"/>
  <c r="AG33" i="211"/>
  <c r="AI32" i="211"/>
  <c r="AK32" i="211"/>
  <c r="AH28" i="225"/>
  <c r="AJ28" i="225"/>
  <c r="AK28" i="192"/>
  <c r="AL28" i="192" s="1"/>
  <c r="AJ28" i="190"/>
  <c r="AK28" i="190" s="1"/>
  <c r="AF28" i="190"/>
  <c r="AH28" i="113"/>
  <c r="AK28" i="113" s="1"/>
  <c r="AL28" i="113" s="1"/>
  <c r="AJ28" i="113"/>
  <c r="AJ25" i="208"/>
  <c r="AH25" i="208"/>
  <c r="AK25" i="208" s="1"/>
  <c r="AL25" i="208" s="1"/>
  <c r="AJ25" i="206"/>
  <c r="AK25" i="206" s="1"/>
  <c r="AL25" i="206" s="1"/>
  <c r="AF25" i="206"/>
  <c r="AK25" i="220"/>
  <c r="AK24" i="211"/>
  <c r="AK76" i="211" s="1"/>
  <c r="AK84" i="211" s="1"/>
  <c r="AM33" i="223" s="1"/>
  <c r="AG24" i="211"/>
  <c r="AJ22" i="204"/>
  <c r="AH22" i="204"/>
  <c r="AJ21" i="203"/>
  <c r="AK21" i="203" s="1"/>
  <c r="AF21" i="203"/>
  <c r="AF76" i="203" s="1"/>
  <c r="AF84" i="203" s="1"/>
  <c r="AI16" i="223" s="1"/>
  <c r="AK21" i="196"/>
  <c r="AL21" i="196" s="1"/>
  <c r="AH21" i="191"/>
  <c r="AK21" i="191" s="1"/>
  <c r="AF21" i="191"/>
  <c r="AK21" i="220"/>
  <c r="AH20" i="225"/>
  <c r="AK20" i="225" s="1"/>
  <c r="AJ20" i="225"/>
  <c r="AF20" i="225"/>
  <c r="AF76" i="225" s="1"/>
  <c r="AF84" i="225" s="1"/>
  <c r="AI38" i="223" s="1"/>
  <c r="AH20" i="208"/>
  <c r="AK20" i="208" s="1"/>
  <c r="AL20" i="208" s="1"/>
  <c r="AF20" i="208"/>
  <c r="AK19" i="207"/>
  <c r="AL19" i="207" s="1"/>
  <c r="AH19" i="201"/>
  <c r="AF19" i="201"/>
  <c r="AJ13" i="243"/>
  <c r="AK13" i="243" s="1"/>
  <c r="AF13" i="243"/>
  <c r="AJ10" i="244"/>
  <c r="AJ76" i="244" s="1"/>
  <c r="AJ84" i="244" s="1"/>
  <c r="AM41" i="223" s="1"/>
  <c r="AH10" i="244"/>
  <c r="AJ9" i="199"/>
  <c r="AF9" i="199"/>
  <c r="AF76" i="199" s="1"/>
  <c r="AF84" i="199" s="1"/>
  <c r="AI42" i="223" s="1"/>
  <c r="AH9" i="199"/>
  <c r="AF9" i="208"/>
  <c r="AF76" i="208" s="1"/>
  <c r="AF84" i="208" s="1"/>
  <c r="AI30" i="223" s="1"/>
  <c r="AH9" i="208"/>
  <c r="AH9" i="195"/>
  <c r="AJ9" i="195"/>
  <c r="AJ76" i="195" s="1"/>
  <c r="AJ84" i="195" s="1"/>
  <c r="AM29" i="223" s="1"/>
  <c r="AK8" i="206"/>
  <c r="AH21" i="232"/>
  <c r="AK21" i="232" s="1"/>
  <c r="AL21" i="232" s="1"/>
  <c r="AJ19" i="208"/>
  <c r="AK19" i="208" s="1"/>
  <c r="AL19" i="208" s="1"/>
  <c r="AG16" i="211"/>
  <c r="AF13" i="244"/>
  <c r="AL13" i="244" s="1"/>
  <c r="AF13" i="204"/>
  <c r="AH9" i="209"/>
  <c r="AH9" i="207"/>
  <c r="AJ9" i="207"/>
  <c r="AJ76" i="207" s="1"/>
  <c r="AJ84" i="207" s="1"/>
  <c r="AM28" i="223" s="1"/>
  <c r="AJ9" i="201"/>
  <c r="AF9" i="201"/>
  <c r="AF9" i="195"/>
  <c r="AF76" i="195" s="1"/>
  <c r="AF84" i="195" s="1"/>
  <c r="AI29" i="223" s="1"/>
  <c r="AK8" i="194"/>
  <c r="AH8" i="193"/>
  <c r="AJ8" i="193"/>
  <c r="AJ76" i="193" s="1"/>
  <c r="AJ84" i="193" s="1"/>
  <c r="AM35" i="223" s="1"/>
  <c r="AF8" i="193"/>
  <c r="AF76" i="193" s="1"/>
  <c r="AF84" i="193" s="1"/>
  <c r="AI35" i="223" s="1"/>
  <c r="AH8" i="190"/>
  <c r="AJ8" i="190"/>
  <c r="AJ76" i="190" s="1"/>
  <c r="AJ84" i="190" s="1"/>
  <c r="AM13" i="223" s="1"/>
  <c r="I27" i="1"/>
  <c r="S27" i="236" s="1"/>
  <c r="V27" i="236"/>
  <c r="K26" i="1"/>
  <c r="AA26" i="236"/>
  <c r="G14" i="1"/>
  <c r="Q14" i="236"/>
  <c r="O12" i="1"/>
  <c r="P12" i="1" s="1"/>
  <c r="Y76" i="239"/>
  <c r="Y84" i="239" s="1"/>
  <c r="Z23" i="223" s="1"/>
  <c r="Y76" i="231"/>
  <c r="Y84" i="231" s="1"/>
  <c r="Z21" i="223" s="1"/>
  <c r="AQ76" i="33"/>
  <c r="Y84" i="206"/>
  <c r="Z27" i="223" s="1"/>
  <c r="L75" i="236"/>
  <c r="M75" i="236" s="1"/>
  <c r="I75" i="238" s="1"/>
  <c r="Q44" i="236"/>
  <c r="L42" i="236"/>
  <c r="E42" i="1"/>
  <c r="I40" i="1"/>
  <c r="V40" i="236"/>
  <c r="I23" i="1"/>
  <c r="V23" i="236"/>
  <c r="G20" i="1"/>
  <c r="Q20" i="236"/>
  <c r="I15" i="1"/>
  <c r="S15" i="236" s="1"/>
  <c r="V15" i="236"/>
  <c r="K14" i="1"/>
  <c r="X14" i="236" s="1"/>
  <c r="AA14" i="236"/>
  <c r="I11" i="1"/>
  <c r="V11" i="236"/>
  <c r="G8" i="1"/>
  <c r="Q8" i="236"/>
  <c r="Y76" i="199"/>
  <c r="Y84" i="199" s="1"/>
  <c r="Z42" i="223" s="1"/>
  <c r="Y76" i="194"/>
  <c r="Y84" i="194" s="1"/>
  <c r="Z34" i="223" s="1"/>
  <c r="Y76" i="200"/>
  <c r="Y84" i="200" s="1"/>
  <c r="Z25" i="223" s="1"/>
  <c r="Y76" i="209"/>
  <c r="Y84" i="209" s="1"/>
  <c r="Z18" i="223" s="1"/>
  <c r="Z76" i="212"/>
  <c r="Z84" i="212" s="1"/>
  <c r="Z10" i="223" s="1"/>
  <c r="R18" i="46"/>
  <c r="R20" i="46" s="1"/>
  <c r="AF8" i="244"/>
  <c r="AL8" i="244" s="1"/>
  <c r="AF8" i="209"/>
  <c r="AF8" i="201"/>
  <c r="Q72" i="236"/>
  <c r="R72" i="236" s="1"/>
  <c r="J72" i="238" s="1"/>
  <c r="Q71" i="236"/>
  <c r="R71" i="236" s="1"/>
  <c r="J71" i="238" s="1"/>
  <c r="G68" i="1"/>
  <c r="K65" i="1"/>
  <c r="G64" i="1"/>
  <c r="G63" i="1"/>
  <c r="K60" i="1"/>
  <c r="G58" i="1"/>
  <c r="K57" i="1"/>
  <c r="G55" i="1"/>
  <c r="G48" i="1"/>
  <c r="AA40" i="236"/>
  <c r="I39" i="1"/>
  <c r="V39" i="236"/>
  <c r="V24" i="236"/>
  <c r="I24" i="1"/>
  <c r="I19" i="1"/>
  <c r="V19" i="236"/>
  <c r="G18" i="1"/>
  <c r="Q18" i="236"/>
  <c r="Q15" i="236"/>
  <c r="G15" i="1"/>
  <c r="I12" i="236"/>
  <c r="E10" i="1"/>
  <c r="L10" i="236"/>
  <c r="K8" i="1"/>
  <c r="AA8" i="236"/>
  <c r="Y76" i="225"/>
  <c r="Y84" i="225" s="1"/>
  <c r="Z38" i="223" s="1"/>
  <c r="Z76" i="211"/>
  <c r="Z84" i="211" s="1"/>
  <c r="Z33" i="223" s="1"/>
  <c r="Y76" i="196"/>
  <c r="Y84" i="196" s="1"/>
  <c r="Z15" i="223" s="1"/>
  <c r="Y76" i="189"/>
  <c r="Y84" i="189" s="1"/>
  <c r="Z9" i="223" s="1"/>
  <c r="AA75" i="236"/>
  <c r="AB75" i="236" s="1"/>
  <c r="L75" i="238" s="1"/>
  <c r="AA44" i="236"/>
  <c r="Q43" i="236"/>
  <c r="Q42" i="236"/>
  <c r="G36" i="1"/>
  <c r="Q36" i="236"/>
  <c r="E27" i="1"/>
  <c r="L27" i="236"/>
  <c r="I10" i="1"/>
  <c r="V10" i="236"/>
  <c r="O9" i="1"/>
  <c r="P9" i="1" s="1"/>
  <c r="AA76" i="180"/>
  <c r="AA83" i="180" s="1"/>
  <c r="AA7" i="221" s="1"/>
  <c r="AA14" i="221" s="1"/>
  <c r="Y76" i="224"/>
  <c r="Y84" i="224" s="1"/>
  <c r="Z37" i="223" s="1"/>
  <c r="Y76" i="193"/>
  <c r="Y84" i="193" s="1"/>
  <c r="Z35" i="223" s="1"/>
  <c r="Y76" i="195"/>
  <c r="Y84" i="195" s="1"/>
  <c r="Z29" i="223" s="1"/>
  <c r="Y76" i="204"/>
  <c r="Y84" i="204" s="1"/>
  <c r="Z24" i="223" s="1"/>
  <c r="Y76" i="192"/>
  <c r="Y84" i="192" s="1"/>
  <c r="Z11" i="223" s="1"/>
  <c r="AP18" i="46"/>
  <c r="AP20" i="46" s="1"/>
  <c r="H18" i="46"/>
  <c r="H20" i="46" s="1"/>
  <c r="AM14" i="46"/>
  <c r="AL14" i="46"/>
  <c r="AL16" i="46"/>
  <c r="AN16" i="46" s="1"/>
  <c r="AO16" i="46" s="1"/>
  <c r="AQ16" i="46" s="1"/>
  <c r="AS16" i="46" s="1"/>
  <c r="AT16" i="46" s="1"/>
  <c r="AM16" i="46"/>
  <c r="AK15" i="46"/>
  <c r="AL11" i="46"/>
  <c r="AN11" i="46" s="1"/>
  <c r="AO11" i="46" s="1"/>
  <c r="AQ11" i="46" s="1"/>
  <c r="AS11" i="46" s="1"/>
  <c r="AT11" i="46" s="1"/>
  <c r="AM11" i="46"/>
  <c r="AI13" i="46"/>
  <c r="AJ13" i="46" s="1"/>
  <c r="AK13" i="46" s="1"/>
  <c r="AI10" i="46"/>
  <c r="AI12" i="46"/>
  <c r="AJ12" i="46" s="1"/>
  <c r="AK12" i="46" s="1"/>
  <c r="AD80" i="220"/>
  <c r="AF78" i="219"/>
  <c r="Z80" i="189"/>
  <c r="AB80" i="189" s="1"/>
  <c r="AC80" i="189" s="1"/>
  <c r="AE78" i="212"/>
  <c r="AB78" i="214"/>
  <c r="AD78" i="214" s="1"/>
  <c r="AE78" i="214" s="1"/>
  <c r="K82" i="67"/>
  <c r="D93" i="167"/>
  <c r="I216" i="167"/>
  <c r="AD78" i="199"/>
  <c r="AD82" i="248"/>
  <c r="AD78" i="225"/>
  <c r="Z78" i="209"/>
  <c r="AT78" i="209" s="1"/>
  <c r="Z80" i="195"/>
  <c r="AT80" i="195" s="1"/>
  <c r="P143" i="167"/>
  <c r="AD80" i="113"/>
  <c r="BA75" i="33"/>
  <c r="BC75" i="33" s="1"/>
  <c r="BD75" i="33" s="1"/>
  <c r="C75" i="72" s="1"/>
  <c r="BA51" i="33"/>
  <c r="BC51" i="33" s="1"/>
  <c r="BD51" i="33" s="1"/>
  <c r="C51" i="72" s="1"/>
  <c r="G216" i="167"/>
  <c r="E216" i="167"/>
  <c r="BA22" i="33"/>
  <c r="BC22" i="33" s="1"/>
  <c r="BD22" i="33" s="1"/>
  <c r="C22" i="72" s="1"/>
  <c r="L216" i="167"/>
  <c r="L42" i="167" s="1"/>
  <c r="AY42" i="33" s="1"/>
  <c r="F143" i="167"/>
  <c r="I84" i="167"/>
  <c r="Q216" i="167"/>
  <c r="N216" i="167"/>
  <c r="N42" i="167" s="1"/>
  <c r="O42" i="167" s="1"/>
  <c r="Q42" i="167" s="1"/>
  <c r="AZ42" i="33" s="1"/>
  <c r="H143" i="167"/>
  <c r="M143" i="167"/>
  <c r="K143" i="167"/>
  <c r="J212" i="167"/>
  <c r="J210" i="167"/>
  <c r="J209" i="167"/>
  <c r="J205" i="167"/>
  <c r="J203" i="167"/>
  <c r="R148" i="167"/>
  <c r="O216" i="167"/>
  <c r="AT82" i="244"/>
  <c r="BA30" i="33"/>
  <c r="BC30" i="33" s="1"/>
  <c r="BD30" i="33" s="1"/>
  <c r="C30" i="72" s="1"/>
  <c r="R80" i="140"/>
  <c r="AB80" i="217"/>
  <c r="AD80" i="217" s="1"/>
  <c r="AE80" i="217" s="1"/>
  <c r="AE83" i="217" s="1"/>
  <c r="AF12" i="221" s="1"/>
  <c r="AD82" i="203"/>
  <c r="AD80" i="205"/>
  <c r="AB82" i="216"/>
  <c r="AD82" i="216" s="1"/>
  <c r="AE82" i="216" s="1"/>
  <c r="N93" i="167"/>
  <c r="AD82" i="113"/>
  <c r="AU80" i="212"/>
  <c r="AT78" i="189"/>
  <c r="AA40" i="223"/>
  <c r="AT78" i="247"/>
  <c r="AT82" i="195"/>
  <c r="J194" i="167"/>
  <c r="J192" i="167"/>
  <c r="J184" i="167"/>
  <c r="J133" i="167"/>
  <c r="J83" i="167"/>
  <c r="K79" i="67" s="1"/>
  <c r="J81" i="167"/>
  <c r="R79" i="140" s="1"/>
  <c r="J79" i="167"/>
  <c r="V8" i="5" s="1"/>
  <c r="J73" i="167"/>
  <c r="BE73" i="33" s="1"/>
  <c r="J57" i="167"/>
  <c r="R57" i="167" s="1"/>
  <c r="J47" i="167"/>
  <c r="BE47" i="33" s="1"/>
  <c r="AD80" i="231"/>
  <c r="J136" i="167"/>
  <c r="AA12" i="46" s="1"/>
  <c r="AD80" i="202"/>
  <c r="J121" i="167"/>
  <c r="AE79" i="211" s="1"/>
  <c r="AF33" i="223" s="1"/>
  <c r="AD80" i="206"/>
  <c r="BA32" i="33"/>
  <c r="J134" i="167"/>
  <c r="AA10" i="46" s="1"/>
  <c r="Z78" i="239"/>
  <c r="AB78" i="239" s="1"/>
  <c r="AC78" i="239" s="1"/>
  <c r="AU78" i="239" s="1"/>
  <c r="AT78" i="200"/>
  <c r="J214" i="167"/>
  <c r="AT80" i="220"/>
  <c r="AT82" i="248"/>
  <c r="J164" i="167"/>
  <c r="AT80" i="247"/>
  <c r="AB78" i="199"/>
  <c r="AC78" i="199" s="1"/>
  <c r="AU78" i="199" s="1"/>
  <c r="J162" i="167"/>
  <c r="J160" i="167"/>
  <c r="AT78" i="225"/>
  <c r="AT78" i="243"/>
  <c r="J156" i="167"/>
  <c r="J154" i="167"/>
  <c r="Z80" i="204"/>
  <c r="AB80" i="204" s="1"/>
  <c r="AC80" i="204" s="1"/>
  <c r="AC84" i="204" s="1"/>
  <c r="AE24" i="223" s="1"/>
  <c r="AB78" i="248"/>
  <c r="AC78" i="248" s="1"/>
  <c r="AU78" i="248" s="1"/>
  <c r="AF80" i="214"/>
  <c r="N80" i="241"/>
  <c r="P80" i="241" s="1"/>
  <c r="Q80" i="241" s="1"/>
  <c r="BE57" i="33"/>
  <c r="BA66" i="33"/>
  <c r="BC66" i="33" s="1"/>
  <c r="BD66" i="33" s="1"/>
  <c r="C66" i="72" s="1"/>
  <c r="AT80" i="113"/>
  <c r="AT78" i="231"/>
  <c r="AT80" i="209"/>
  <c r="BA74" i="33"/>
  <c r="BC74" i="33" s="1"/>
  <c r="BD74" i="33" s="1"/>
  <c r="C74" i="72" s="1"/>
  <c r="J92" i="167"/>
  <c r="R92" i="167" s="1"/>
  <c r="J90" i="167"/>
  <c r="J88" i="167"/>
  <c r="AF79" i="214" s="1"/>
  <c r="J86" i="167"/>
  <c r="J78" i="167"/>
  <c r="V7" i="5" s="1"/>
  <c r="J74" i="167"/>
  <c r="BE74" i="33" s="1"/>
  <c r="J72" i="167"/>
  <c r="BE72" i="33" s="1"/>
  <c r="J60" i="167"/>
  <c r="BE60" i="33" s="1"/>
  <c r="J58" i="167"/>
  <c r="BE58" i="33" s="1"/>
  <c r="J56" i="167"/>
  <c r="BE56" i="33" s="1"/>
  <c r="J54" i="167"/>
  <c r="BE54" i="33" s="1"/>
  <c r="J52" i="167"/>
  <c r="BE52" i="33" s="1"/>
  <c r="J50" i="167"/>
  <c r="BE50" i="33" s="1"/>
  <c r="J28" i="167"/>
  <c r="BE28" i="33" s="1"/>
  <c r="AD80" i="224"/>
  <c r="AD80" i="194"/>
  <c r="BA41" i="33"/>
  <c r="BC41" i="33" s="1"/>
  <c r="BD41" i="33" s="1"/>
  <c r="C41" i="72" s="1"/>
  <c r="AB80" i="205"/>
  <c r="AC80" i="205" s="1"/>
  <c r="AT80" i="194"/>
  <c r="AD80" i="244"/>
  <c r="AD80" i="209"/>
  <c r="AT80" i="244"/>
  <c r="AB78" i="242"/>
  <c r="AC78" i="242" s="1"/>
  <c r="AU78" i="242" s="1"/>
  <c r="AB80" i="206"/>
  <c r="AC80" i="206" s="1"/>
  <c r="AT80" i="224"/>
  <c r="R210" i="167"/>
  <c r="R162" i="167"/>
  <c r="R192" i="167"/>
  <c r="J175" i="167"/>
  <c r="J165" i="167"/>
  <c r="AB83" i="213"/>
  <c r="AC8" i="221" s="1"/>
  <c r="AT78" i="204"/>
  <c r="AB80" i="232"/>
  <c r="AC80" i="232" s="1"/>
  <c r="AB80" i="190"/>
  <c r="AC80" i="190" s="1"/>
  <c r="AT80" i="199"/>
  <c r="AA41" i="223"/>
  <c r="AB82" i="190"/>
  <c r="AC82" i="190" s="1"/>
  <c r="AU82" i="190" s="1"/>
  <c r="AT78" i="224"/>
  <c r="AB84" i="247"/>
  <c r="AD40" i="223" s="1"/>
  <c r="AC78" i="247"/>
  <c r="AB80" i="196"/>
  <c r="AB78" i="230"/>
  <c r="AC78" i="230" s="1"/>
  <c r="AU78" i="230" s="1"/>
  <c r="AT80" i="208"/>
  <c r="AC80" i="211"/>
  <c r="AD80" i="211" s="1"/>
  <c r="AT82" i="203"/>
  <c r="O9" i="5"/>
  <c r="AT82" i="247"/>
  <c r="AT78" i="203"/>
  <c r="AT78" i="191"/>
  <c r="AA21" i="223"/>
  <c r="AT82" i="231"/>
  <c r="AT82" i="224"/>
  <c r="AT78" i="207"/>
  <c r="AA16" i="223"/>
  <c r="AE80" i="180"/>
  <c r="P80" i="141"/>
  <c r="BA7" i="33"/>
  <c r="BC7" i="33" s="1"/>
  <c r="BD7" i="33" s="1"/>
  <c r="C7" i="72" s="1"/>
  <c r="T8" i="46"/>
  <c r="AT78" i="196"/>
  <c r="AB78" i="196"/>
  <c r="AC78" i="196" s="1"/>
  <c r="AU78" i="196" s="1"/>
  <c r="BA44" i="33"/>
  <c r="BC44" i="33" s="1"/>
  <c r="BD44" i="33" s="1"/>
  <c r="C44" i="72" s="1"/>
  <c r="AD84" i="212"/>
  <c r="AE10" i="223" s="1"/>
  <c r="Z84" i="203"/>
  <c r="AB16" i="223" s="1"/>
  <c r="AF80" i="180"/>
  <c r="R88" i="167"/>
  <c r="AB80" i="242"/>
  <c r="Z84" i="224"/>
  <c r="AB37" i="223" s="1"/>
  <c r="AB78" i="215"/>
  <c r="AD78" i="215" s="1"/>
  <c r="AE78" i="215" s="1"/>
  <c r="AF82" i="214"/>
  <c r="AU78" i="212"/>
  <c r="N84" i="167"/>
  <c r="BA53" i="33"/>
  <c r="BC53" i="33" s="1"/>
  <c r="BD53" i="33" s="1"/>
  <c r="C53" i="72" s="1"/>
  <c r="BA45" i="33"/>
  <c r="BC45" i="33" s="1"/>
  <c r="BD45" i="33" s="1"/>
  <c r="C45" i="72" s="1"/>
  <c r="BA25" i="33"/>
  <c r="BC25" i="33" s="1"/>
  <c r="BD25" i="33" s="1"/>
  <c r="C25" i="72" s="1"/>
  <c r="J127" i="167"/>
  <c r="J117" i="167"/>
  <c r="AD82" i="232"/>
  <c r="AE82" i="212"/>
  <c r="Z78" i="193"/>
  <c r="Z78" i="206"/>
  <c r="AC84" i="231"/>
  <c r="AE21" i="223" s="1"/>
  <c r="AT80" i="189"/>
  <c r="AB84" i="231"/>
  <c r="AD21" i="223" s="1"/>
  <c r="AD80" i="193"/>
  <c r="AB82" i="219"/>
  <c r="AD82" i="219" s="1"/>
  <c r="AE82" i="219" s="1"/>
  <c r="G78" i="67"/>
  <c r="I78" i="67" s="1"/>
  <c r="J78" i="67" s="1"/>
  <c r="AF79" i="219"/>
  <c r="AF83" i="219" s="1"/>
  <c r="AH13" i="221" s="1"/>
  <c r="AT82" i="204"/>
  <c r="N76" i="167"/>
  <c r="AD78" i="229"/>
  <c r="AD82" i="209"/>
  <c r="AD78" i="196"/>
  <c r="AD80" i="242"/>
  <c r="Z78" i="192"/>
  <c r="BA16" i="33"/>
  <c r="BC16" i="33" s="1"/>
  <c r="BD16" i="33" s="1"/>
  <c r="C16" i="72" s="1"/>
  <c r="Z84" i="248"/>
  <c r="AB39" i="223" s="1"/>
  <c r="AA10" i="223"/>
  <c r="AA14" i="223"/>
  <c r="AT82" i="113"/>
  <c r="AT82" i="232"/>
  <c r="N141" i="167"/>
  <c r="O84" i="167"/>
  <c r="J140" i="167"/>
  <c r="AD78" i="201"/>
  <c r="J112" i="167"/>
  <c r="AD79" i="204" s="1"/>
  <c r="AF24" i="223" s="1"/>
  <c r="Q78" i="140"/>
  <c r="AT80" i="193"/>
  <c r="AA13" i="223"/>
  <c r="AB80" i="203"/>
  <c r="AA84" i="212"/>
  <c r="AB10" i="223" s="1"/>
  <c r="Z84" i="242"/>
  <c r="AB14" i="223" s="1"/>
  <c r="AC78" i="211"/>
  <c r="AD78" i="211" s="1"/>
  <c r="AV78" i="211" s="1"/>
  <c r="AT82" i="242"/>
  <c r="AT82" i="209"/>
  <c r="AT82" i="202"/>
  <c r="AV82" i="212"/>
  <c r="AC84" i="212"/>
  <c r="AD10" i="223" s="1"/>
  <c r="Z84" i="244"/>
  <c r="AB41" i="223" s="1"/>
  <c r="AT80" i="203"/>
  <c r="Z84" i="231"/>
  <c r="AB21" i="223" s="1"/>
  <c r="AB84" i="244"/>
  <c r="AD41" i="223" s="1"/>
  <c r="AB78" i="220"/>
  <c r="AC78" i="220" s="1"/>
  <c r="AB80" i="201"/>
  <c r="AC80" i="201" s="1"/>
  <c r="AT78" i="244"/>
  <c r="J199" i="167"/>
  <c r="J202" i="167"/>
  <c r="R202" i="167" s="1"/>
  <c r="J153" i="167"/>
  <c r="R153" i="167" s="1"/>
  <c r="J197" i="167"/>
  <c r="J195" i="167"/>
  <c r="Z84" i="190"/>
  <c r="AB13" i="223" s="1"/>
  <c r="AB84" i="224"/>
  <c r="AD37" i="223" s="1"/>
  <c r="AC84" i="224"/>
  <c r="AE37" i="223" s="1"/>
  <c r="AT80" i="231"/>
  <c r="AT82" i="246"/>
  <c r="AT78" i="229"/>
  <c r="AU82" i="212"/>
  <c r="R214" i="167"/>
  <c r="J180" i="167"/>
  <c r="J168" i="167"/>
  <c r="R168" i="167" s="1"/>
  <c r="AB80" i="246"/>
  <c r="AC80" i="246" s="1"/>
  <c r="AT80" i="246"/>
  <c r="Q139" i="167"/>
  <c r="O141" i="167"/>
  <c r="AZ47" i="33"/>
  <c r="BA47" i="33" s="1"/>
  <c r="R47" i="167"/>
  <c r="AE78" i="213"/>
  <c r="AE83" i="213" s="1"/>
  <c r="AF8" i="221" s="1"/>
  <c r="AD83" i="213"/>
  <c r="AE8" i="221" s="1"/>
  <c r="AU82" i="113"/>
  <c r="AC84" i="113"/>
  <c r="AE8" i="223" s="1"/>
  <c r="AT80" i="230"/>
  <c r="AB80" i="230"/>
  <c r="AC80" i="230" s="1"/>
  <c r="E76" i="167"/>
  <c r="AX52" i="33"/>
  <c r="BG74" i="33"/>
  <c r="C74" i="100" s="1"/>
  <c r="R184" i="167"/>
  <c r="I131" i="167"/>
  <c r="BA61" i="33"/>
  <c r="BC61" i="33" s="1"/>
  <c r="BD61" i="33" s="1"/>
  <c r="C61" i="72" s="1"/>
  <c r="AB11" i="221"/>
  <c r="L141" i="167"/>
  <c r="AF80" i="215"/>
  <c r="AT82" i="200"/>
  <c r="AT82" i="196"/>
  <c r="R165" i="167"/>
  <c r="R134" i="167"/>
  <c r="R78" i="167"/>
  <c r="R60" i="167"/>
  <c r="J201" i="167"/>
  <c r="R201" i="167" s="1"/>
  <c r="J179" i="167"/>
  <c r="J159" i="167"/>
  <c r="J157" i="167"/>
  <c r="J193" i="167"/>
  <c r="R193" i="167" s="1"/>
  <c r="J187" i="167"/>
  <c r="R187" i="167" s="1"/>
  <c r="J182" i="167"/>
  <c r="R182" i="167" s="1"/>
  <c r="J71" i="167"/>
  <c r="J37" i="167"/>
  <c r="BE37" i="33" s="1"/>
  <c r="J24" i="167"/>
  <c r="BE24" i="33" s="1"/>
  <c r="J22" i="167"/>
  <c r="BE22" i="33" s="1"/>
  <c r="BG22" i="33" s="1"/>
  <c r="C22" i="100" s="1"/>
  <c r="J20" i="167"/>
  <c r="BE20" i="33" s="1"/>
  <c r="J18" i="167"/>
  <c r="BE18" i="33" s="1"/>
  <c r="J12" i="167"/>
  <c r="BE12" i="33" s="1"/>
  <c r="J10" i="167"/>
  <c r="BE10" i="33" s="1"/>
  <c r="AA39" i="223"/>
  <c r="AE80" i="211"/>
  <c r="J114" i="167"/>
  <c r="J100" i="167"/>
  <c r="AD79" i="191" s="1"/>
  <c r="AF12" i="223" s="1"/>
  <c r="J99" i="167"/>
  <c r="AD79" i="192" s="1"/>
  <c r="AF11" i="223" s="1"/>
  <c r="BA35" i="33"/>
  <c r="BC35" i="33" s="1"/>
  <c r="BD35" i="33" s="1"/>
  <c r="C35" i="72" s="1"/>
  <c r="P146" i="167"/>
  <c r="R212" i="167"/>
  <c r="R180" i="167"/>
  <c r="R160" i="167"/>
  <c r="R156" i="167"/>
  <c r="R194" i="167"/>
  <c r="R133" i="167"/>
  <c r="AA37" i="223"/>
  <c r="AD80" i="203"/>
  <c r="L93" i="167"/>
  <c r="AT80" i="248"/>
  <c r="AT78" i="201"/>
  <c r="AT78" i="195"/>
  <c r="AT78" i="190"/>
  <c r="R121" i="167"/>
  <c r="R74" i="167"/>
  <c r="R58" i="167"/>
  <c r="R18" i="167"/>
  <c r="J208" i="167"/>
  <c r="J200" i="167"/>
  <c r="R200" i="167" s="1"/>
  <c r="J178" i="167"/>
  <c r="R178" i="167" s="1"/>
  <c r="J176" i="167"/>
  <c r="R176" i="167" s="1"/>
  <c r="J172" i="167"/>
  <c r="R172" i="167" s="1"/>
  <c r="J170" i="167"/>
  <c r="R170" i="167" s="1"/>
  <c r="J152" i="167"/>
  <c r="R152" i="167" s="1"/>
  <c r="J190" i="167"/>
  <c r="R190" i="167" s="1"/>
  <c r="J64" i="167"/>
  <c r="BE64" i="33" s="1"/>
  <c r="J44" i="167"/>
  <c r="BE44" i="33" s="1"/>
  <c r="J32" i="167"/>
  <c r="BE32" i="33" s="1"/>
  <c r="BG32" i="33" s="1"/>
  <c r="C32" i="100" s="1"/>
  <c r="J15" i="167"/>
  <c r="AD80" i="246"/>
  <c r="J120" i="167"/>
  <c r="AD79" i="202" s="1"/>
  <c r="AF32" i="223" s="1"/>
  <c r="J119" i="167"/>
  <c r="AD79" i="201" s="1"/>
  <c r="AF31" i="223" s="1"/>
  <c r="J115" i="167"/>
  <c r="J105" i="167"/>
  <c r="G131" i="167"/>
  <c r="AD80" i="192"/>
  <c r="AC80" i="248"/>
  <c r="AB18" i="46"/>
  <c r="AB20" i="46" s="1"/>
  <c r="Z84" i="247"/>
  <c r="AB40" i="223" s="1"/>
  <c r="T18" i="46"/>
  <c r="Z84" i="195"/>
  <c r="AB29" i="223" s="1"/>
  <c r="AB80" i="195"/>
  <c r="AA29" i="223"/>
  <c r="Z84" i="243"/>
  <c r="AB17" i="223" s="1"/>
  <c r="AA17" i="223"/>
  <c r="AT80" i="243"/>
  <c r="AE78" i="219"/>
  <c r="Q9" i="5"/>
  <c r="AC80" i="243"/>
  <c r="AC84" i="243" s="1"/>
  <c r="AE17" i="223" s="1"/>
  <c r="AB84" i="243"/>
  <c r="AD17" i="223" s="1"/>
  <c r="AD80" i="214"/>
  <c r="AE80" i="214" s="1"/>
  <c r="AE83" i="214" s="1"/>
  <c r="AF9" i="221" s="1"/>
  <c r="AB9" i="221"/>
  <c r="AB83" i="214"/>
  <c r="AC9" i="221" s="1"/>
  <c r="AE80" i="215"/>
  <c r="AU78" i="244"/>
  <c r="AC84" i="244"/>
  <c r="AE41" i="223" s="1"/>
  <c r="AC80" i="196"/>
  <c r="AE78" i="216"/>
  <c r="AE83" i="216" s="1"/>
  <c r="AF11" i="221" s="1"/>
  <c r="AD83" i="216"/>
  <c r="AE11" i="221" s="1"/>
  <c r="I141" i="167"/>
  <c r="Z80" i="207"/>
  <c r="AT80" i="207" s="1"/>
  <c r="AD80" i="207"/>
  <c r="AD82" i="206"/>
  <c r="Z82" i="206"/>
  <c r="AB83" i="180"/>
  <c r="AC7" i="221" s="1"/>
  <c r="Q84" i="167"/>
  <c r="L131" i="167"/>
  <c r="W9" i="5"/>
  <c r="AY18" i="33"/>
  <c r="O76" i="167"/>
  <c r="R209" i="167"/>
  <c r="R205" i="167"/>
  <c r="R164" i="167"/>
  <c r="Z82" i="192"/>
  <c r="AB78" i="202"/>
  <c r="AC78" i="202" s="1"/>
  <c r="AU78" i="202" s="1"/>
  <c r="AA32" i="223"/>
  <c r="Z82" i="199"/>
  <c r="AD82" i="199"/>
  <c r="Z82" i="225"/>
  <c r="AA38" i="223" s="1"/>
  <c r="AD82" i="225"/>
  <c r="AD82" i="194"/>
  <c r="Z82" i="194"/>
  <c r="AB84" i="113"/>
  <c r="AD8" i="223" s="1"/>
  <c r="Q93" i="167"/>
  <c r="AA7" i="46"/>
  <c r="AA8" i="46" s="1"/>
  <c r="AY10" i="33"/>
  <c r="AY34" i="33"/>
  <c r="O131" i="167"/>
  <c r="R197" i="167"/>
  <c r="Z84" i="113"/>
  <c r="AB8" i="223" s="1"/>
  <c r="L76" i="167"/>
  <c r="AB82" i="215"/>
  <c r="AT78" i="113"/>
  <c r="M146" i="167"/>
  <c r="N131" i="167"/>
  <c r="O93" i="167"/>
  <c r="Z80" i="229"/>
  <c r="AD80" i="229"/>
  <c r="AB78" i="209"/>
  <c r="AD82" i="202"/>
  <c r="R120" i="167"/>
  <c r="Z82" i="207"/>
  <c r="AD82" i="207"/>
  <c r="Z82" i="230"/>
  <c r="AA20" i="223" s="1"/>
  <c r="AD82" i="230"/>
  <c r="E141" i="167"/>
  <c r="R44" i="167"/>
  <c r="J206" i="167"/>
  <c r="R206" i="167" s="1"/>
  <c r="J204" i="167"/>
  <c r="R204" i="167" s="1"/>
  <c r="J173" i="167"/>
  <c r="R173" i="167" s="1"/>
  <c r="J171" i="167"/>
  <c r="R171" i="167" s="1"/>
  <c r="J169" i="167"/>
  <c r="R169" i="167" s="1"/>
  <c r="J166" i="167"/>
  <c r="R166" i="167" s="1"/>
  <c r="J155" i="167"/>
  <c r="R155" i="167" s="1"/>
  <c r="J198" i="167"/>
  <c r="R198" i="167" s="1"/>
  <c r="J196" i="167"/>
  <c r="R196" i="167" s="1"/>
  <c r="J191" i="167"/>
  <c r="R191" i="167" s="1"/>
  <c r="J188" i="167"/>
  <c r="R188" i="167" s="1"/>
  <c r="J186" i="167"/>
  <c r="R186" i="167" s="1"/>
  <c r="J80" i="167"/>
  <c r="R79" i="141" s="1"/>
  <c r="J65" i="167"/>
  <c r="J61" i="167"/>
  <c r="J55" i="167"/>
  <c r="J53" i="167"/>
  <c r="J42" i="167"/>
  <c r="BE42" i="33" s="1"/>
  <c r="J40" i="167"/>
  <c r="BE40" i="33" s="1"/>
  <c r="J38" i="167"/>
  <c r="BE38" i="33" s="1"/>
  <c r="J36" i="167"/>
  <c r="BE36" i="33" s="1"/>
  <c r="J34" i="167"/>
  <c r="BE34" i="33" s="1"/>
  <c r="J16" i="167"/>
  <c r="BE16" i="33" s="1"/>
  <c r="BG16" i="33" s="1"/>
  <c r="C16" i="100" s="1"/>
  <c r="J113" i="167"/>
  <c r="AD78" i="204"/>
  <c r="AD78" i="203"/>
  <c r="R28" i="167"/>
  <c r="F146" i="167"/>
  <c r="J125" i="167"/>
  <c r="J122" i="167"/>
  <c r="J98" i="167"/>
  <c r="J95" i="167"/>
  <c r="AD79" i="220" s="1"/>
  <c r="AF7" i="223" s="1"/>
  <c r="Z78" i="246"/>
  <c r="Z84" i="246" s="1"/>
  <c r="AB36" i="223" s="1"/>
  <c r="R136" i="167"/>
  <c r="R72" i="167"/>
  <c r="R50" i="167"/>
  <c r="D76" i="167"/>
  <c r="H146" i="167"/>
  <c r="J213" i="167"/>
  <c r="R213" i="167" s="1"/>
  <c r="J211" i="167"/>
  <c r="J207" i="167"/>
  <c r="R207" i="167" s="1"/>
  <c r="J181" i="167"/>
  <c r="R181" i="167" s="1"/>
  <c r="J177" i="167"/>
  <c r="R177" i="167" s="1"/>
  <c r="J174" i="167"/>
  <c r="J167" i="167"/>
  <c r="R167" i="167" s="1"/>
  <c r="J163" i="167"/>
  <c r="R163" i="167" s="1"/>
  <c r="J161" i="167"/>
  <c r="R161" i="167" s="1"/>
  <c r="J158" i="167"/>
  <c r="J151" i="167"/>
  <c r="J149" i="167"/>
  <c r="R149" i="167" s="1"/>
  <c r="J189" i="167"/>
  <c r="R189" i="167" s="1"/>
  <c r="J185" i="167"/>
  <c r="R185" i="167" s="1"/>
  <c r="J183" i="167"/>
  <c r="R183" i="167" s="1"/>
  <c r="J87" i="167"/>
  <c r="AF79" i="213" s="1"/>
  <c r="J70" i="167"/>
  <c r="BE70" i="33" s="1"/>
  <c r="J68" i="167"/>
  <c r="BE68" i="33" s="1"/>
  <c r="J66" i="167"/>
  <c r="J48" i="167"/>
  <c r="BE48" i="33" s="1"/>
  <c r="J31" i="167"/>
  <c r="J21" i="167"/>
  <c r="J8" i="167"/>
  <c r="BE8" i="33" s="1"/>
  <c r="AD78" i="230"/>
  <c r="Z84" i="196"/>
  <c r="AB15" i="223" s="1"/>
  <c r="R140" i="167"/>
  <c r="AA16" i="46"/>
  <c r="AD79" i="248"/>
  <c r="R127" i="167"/>
  <c r="Z82" i="220"/>
  <c r="AD82" i="220"/>
  <c r="Q131" i="167"/>
  <c r="R95" i="167"/>
  <c r="AZ73" i="33"/>
  <c r="R73" i="167"/>
  <c r="AZ69" i="33"/>
  <c r="BA69" i="33" s="1"/>
  <c r="BC69" i="33" s="1"/>
  <c r="BD69" i="33" s="1"/>
  <c r="C69" i="72" s="1"/>
  <c r="Q76" i="167"/>
  <c r="R90" i="167"/>
  <c r="AF79" i="216"/>
  <c r="AF83" i="216" s="1"/>
  <c r="AH11" i="221" s="1"/>
  <c r="R86" i="167"/>
  <c r="AF79" i="180"/>
  <c r="BC32" i="33"/>
  <c r="BD32" i="33" s="1"/>
  <c r="C32" i="72" s="1"/>
  <c r="R68" i="167"/>
  <c r="AB80" i="202"/>
  <c r="Z84" i="202"/>
  <c r="AB32" i="223" s="1"/>
  <c r="Z82" i="193"/>
  <c r="AD82" i="193"/>
  <c r="AA82" i="211"/>
  <c r="AE82" i="211"/>
  <c r="Z82" i="205"/>
  <c r="AD82" i="205"/>
  <c r="Z82" i="239"/>
  <c r="AD82" i="239"/>
  <c r="AG9" i="221"/>
  <c r="R24" i="167"/>
  <c r="R20" i="167"/>
  <c r="G84" i="167"/>
  <c r="J138" i="167"/>
  <c r="AA14" i="46" s="1"/>
  <c r="J69" i="167"/>
  <c r="J67" i="167"/>
  <c r="J62" i="167"/>
  <c r="BE62" i="33" s="1"/>
  <c r="J49" i="167"/>
  <c r="J46" i="167"/>
  <c r="J39" i="167"/>
  <c r="J33" i="167"/>
  <c r="J30" i="167"/>
  <c r="BE30" i="33" s="1"/>
  <c r="BG30" i="33" s="1"/>
  <c r="C30" i="100" s="1"/>
  <c r="J23" i="167"/>
  <c r="J17" i="167"/>
  <c r="J14" i="167"/>
  <c r="J130" i="167"/>
  <c r="J126" i="167"/>
  <c r="Z80" i="191"/>
  <c r="AD80" i="191"/>
  <c r="R83" i="167"/>
  <c r="R79" i="167"/>
  <c r="R36" i="167"/>
  <c r="J137" i="167"/>
  <c r="J63" i="167"/>
  <c r="J45" i="167"/>
  <c r="J29" i="167"/>
  <c r="J26" i="167"/>
  <c r="J13" i="167"/>
  <c r="J129" i="167"/>
  <c r="Z82" i="201"/>
  <c r="AD82" i="201"/>
  <c r="Z82" i="229"/>
  <c r="AD82" i="229"/>
  <c r="Z82" i="191"/>
  <c r="AD82" i="191"/>
  <c r="Z78" i="194"/>
  <c r="AD78" i="194"/>
  <c r="Z78" i="208"/>
  <c r="AD78" i="208"/>
  <c r="Z78" i="205"/>
  <c r="AD78" i="205"/>
  <c r="Z78" i="232"/>
  <c r="AD78" i="232"/>
  <c r="P9" i="5"/>
  <c r="BF76" i="33"/>
  <c r="R56" i="167"/>
  <c r="R52" i="167"/>
  <c r="R32" i="167"/>
  <c r="R12" i="167"/>
  <c r="G141" i="167"/>
  <c r="I93" i="167"/>
  <c r="J135" i="167"/>
  <c r="J91" i="167"/>
  <c r="J59" i="167"/>
  <c r="J41" i="167"/>
  <c r="J25" i="167"/>
  <c r="I76" i="167"/>
  <c r="J9" i="167"/>
  <c r="J128" i="167"/>
  <c r="Z80" i="200"/>
  <c r="AD80" i="200"/>
  <c r="Z80" i="239"/>
  <c r="AD80" i="239"/>
  <c r="AD82" i="208"/>
  <c r="Z82" i="208"/>
  <c r="AD82" i="189"/>
  <c r="Z82" i="189"/>
  <c r="J124" i="167"/>
  <c r="J111" i="167"/>
  <c r="J103" i="167"/>
  <c r="J101" i="167"/>
  <c r="J96" i="167"/>
  <c r="J118" i="167"/>
  <c r="J106" i="167"/>
  <c r="J97" i="167"/>
  <c r="R211" i="167"/>
  <c r="R208" i="167"/>
  <c r="R179" i="167"/>
  <c r="R175" i="167"/>
  <c r="R159" i="167"/>
  <c r="R151" i="167"/>
  <c r="AU78" i="220"/>
  <c r="R203" i="167"/>
  <c r="R174" i="167"/>
  <c r="R158" i="167"/>
  <c r="R154" i="167"/>
  <c r="U18" i="46"/>
  <c r="U20" i="46" s="1"/>
  <c r="R199" i="167"/>
  <c r="R157" i="167"/>
  <c r="R195" i="167"/>
  <c r="R54" i="167"/>
  <c r="R38" i="167"/>
  <c r="J150" i="167"/>
  <c r="J89" i="167"/>
  <c r="AF79" i="215" s="1"/>
  <c r="J82" i="167"/>
  <c r="R79" i="241" s="1"/>
  <c r="J7" i="167"/>
  <c r="J109" i="167"/>
  <c r="J107" i="167"/>
  <c r="J104" i="167"/>
  <c r="J102" i="167"/>
  <c r="AB7" i="221"/>
  <c r="G80" i="67"/>
  <c r="L84" i="167"/>
  <c r="R81" i="167"/>
  <c r="G93" i="167"/>
  <c r="J139" i="167"/>
  <c r="J51" i="167"/>
  <c r="J35" i="167"/>
  <c r="J19" i="167"/>
  <c r="AA8" i="223"/>
  <c r="J123" i="167"/>
  <c r="J116" i="167"/>
  <c r="J110" i="167"/>
  <c r="J108" i="167"/>
  <c r="AB80" i="225"/>
  <c r="AC78" i="207"/>
  <c r="AB8" i="221"/>
  <c r="G76" i="167"/>
  <c r="J75" i="167"/>
  <c r="J43" i="167"/>
  <c r="J27" i="167"/>
  <c r="J11" i="167"/>
  <c r="K146" i="167"/>
  <c r="AB80" i="192"/>
  <c r="E84" i="167"/>
  <c r="AD80" i="225"/>
  <c r="AE80" i="212"/>
  <c r="E131" i="167"/>
  <c r="E93" i="167"/>
  <c r="AA15" i="223"/>
  <c r="AM10" i="246" l="1"/>
  <c r="AX10" i="246" s="1"/>
  <c r="AY10" i="246" s="1"/>
  <c r="BX10" i="72" s="1"/>
  <c r="AK10" i="100"/>
  <c r="AB9" i="100"/>
  <c r="AM9" i="225"/>
  <c r="AX9" i="225" s="1"/>
  <c r="AY9" i="225" s="1"/>
  <c r="BO9" i="72" s="1"/>
  <c r="AJ11" i="100"/>
  <c r="AM11" i="244"/>
  <c r="AX11" i="244" s="1"/>
  <c r="AY11" i="244" s="1"/>
  <c r="BW11" i="72" s="1"/>
  <c r="AN11" i="244"/>
  <c r="AP11" i="244" s="1"/>
  <c r="F19" i="100"/>
  <c r="AM19" i="113"/>
  <c r="AX19" i="113" s="1"/>
  <c r="AY19" i="113" s="1"/>
  <c r="AS19" i="72" s="1"/>
  <c r="N22" i="100"/>
  <c r="AM22" i="195"/>
  <c r="AX22" i="195" s="1"/>
  <c r="AY22" i="195" s="1"/>
  <c r="BA22" i="72" s="1"/>
  <c r="AN22" i="195"/>
  <c r="AP22" i="195" s="1"/>
  <c r="M13" i="100"/>
  <c r="AM13" i="194"/>
  <c r="AX13" i="194" s="1"/>
  <c r="AY13" i="194" s="1"/>
  <c r="AZ13" i="72" s="1"/>
  <c r="L62" i="100"/>
  <c r="AM62" i="193"/>
  <c r="AM37" i="192"/>
  <c r="AX37" i="192" s="1"/>
  <c r="AY37" i="192" s="1"/>
  <c r="AX37" i="72" s="1"/>
  <c r="K37" i="100"/>
  <c r="AN48" i="100"/>
  <c r="AN48" i="211"/>
  <c r="AY48" i="211" s="1"/>
  <c r="AZ48" i="211" s="1"/>
  <c r="CA48" i="72" s="1"/>
  <c r="AG69" i="100"/>
  <c r="AM69" i="239"/>
  <c r="AX69" i="239" s="1"/>
  <c r="AY69" i="239" s="1"/>
  <c r="BT69" i="72" s="1"/>
  <c r="AN69" i="239"/>
  <c r="AP69" i="239" s="1"/>
  <c r="P72" i="100"/>
  <c r="AM72" i="199"/>
  <c r="AX72" i="199" s="1"/>
  <c r="AY72" i="199" s="1"/>
  <c r="BC72" i="72" s="1"/>
  <c r="U16" i="100"/>
  <c r="AM16" i="204"/>
  <c r="AX16" i="204" s="1"/>
  <c r="AY16" i="204" s="1"/>
  <c r="BH16" i="72" s="1"/>
  <c r="AN16" i="204"/>
  <c r="AP16" i="204" s="1"/>
  <c r="AN21" i="212"/>
  <c r="AO21" i="100"/>
  <c r="AM24" i="207"/>
  <c r="AX24" i="207" s="1"/>
  <c r="AY24" i="207" s="1"/>
  <c r="BK24" i="72" s="1"/>
  <c r="X24" i="100"/>
  <c r="AN24" i="207"/>
  <c r="AP24" i="207" s="1"/>
  <c r="P13" i="100"/>
  <c r="AM13" i="199"/>
  <c r="AF24" i="100"/>
  <c r="AM24" i="232"/>
  <c r="AX24" i="232" s="1"/>
  <c r="AY24" i="232" s="1"/>
  <c r="BS24" i="72" s="1"/>
  <c r="AN24" i="232"/>
  <c r="AP24" i="232" s="1"/>
  <c r="AM28" i="239"/>
  <c r="AX28" i="239" s="1"/>
  <c r="AY28" i="239" s="1"/>
  <c r="BT28" i="72" s="1"/>
  <c r="AG28" i="100"/>
  <c r="AN28" i="239"/>
  <c r="AP28" i="239" s="1"/>
  <c r="AD38" i="100"/>
  <c r="AM38" i="230"/>
  <c r="AX38" i="230" s="1"/>
  <c r="AY38" i="230" s="1"/>
  <c r="BQ38" i="72" s="1"/>
  <c r="AN38" i="230"/>
  <c r="AP38" i="230" s="1"/>
  <c r="AM59" i="246"/>
  <c r="AX59" i="246" s="1"/>
  <c r="AY59" i="246" s="1"/>
  <c r="BX59" i="72" s="1"/>
  <c r="AK59" i="100"/>
  <c r="AN59" i="246"/>
  <c r="AP59" i="246" s="1"/>
  <c r="AM66" i="203"/>
  <c r="AX66" i="203" s="1"/>
  <c r="AY66" i="203" s="1"/>
  <c r="BG66" i="72" s="1"/>
  <c r="T66" i="100"/>
  <c r="AN66" i="203"/>
  <c r="AP66" i="203" s="1"/>
  <c r="X39" i="100"/>
  <c r="AM39" i="207"/>
  <c r="AX39" i="207" s="1"/>
  <c r="AY39" i="207" s="1"/>
  <c r="BK39" i="72" s="1"/>
  <c r="P68" i="100"/>
  <c r="AM68" i="199"/>
  <c r="AX68" i="199" s="1"/>
  <c r="AY68" i="199" s="1"/>
  <c r="BC68" i="72" s="1"/>
  <c r="AH69" i="100"/>
  <c r="AM69" i="242"/>
  <c r="AX69" i="242" s="1"/>
  <c r="AY69" i="242" s="1"/>
  <c r="BU69" i="72" s="1"/>
  <c r="AM43" i="201"/>
  <c r="R43" i="100"/>
  <c r="AE50" i="100"/>
  <c r="AM50" i="231"/>
  <c r="AX50" i="231" s="1"/>
  <c r="AY50" i="231" s="1"/>
  <c r="BR50" i="72" s="1"/>
  <c r="AN50" i="231"/>
  <c r="AP50" i="231" s="1"/>
  <c r="Y56" i="100"/>
  <c r="AM56" i="208"/>
  <c r="AM58" i="230"/>
  <c r="AX58" i="230" s="1"/>
  <c r="AY58" i="230" s="1"/>
  <c r="BQ58" i="72" s="1"/>
  <c r="AD58" i="100"/>
  <c r="K65" i="100"/>
  <c r="AM65" i="192"/>
  <c r="AX65" i="192" s="1"/>
  <c r="AY65" i="192" s="1"/>
  <c r="AX65" i="72" s="1"/>
  <c r="H71" i="238"/>
  <c r="O71" i="238"/>
  <c r="R16" i="213"/>
  <c r="S16" i="213" s="1"/>
  <c r="R16" i="217"/>
  <c r="S16" i="217" s="1"/>
  <c r="P16" i="247"/>
  <c r="Q16" i="247" s="1"/>
  <c r="P16" i="190"/>
  <c r="Q16" i="190" s="1"/>
  <c r="P16" i="239"/>
  <c r="Q16" i="239" s="1"/>
  <c r="P16" i="191"/>
  <c r="Q16" i="191" s="1"/>
  <c r="P16" i="205"/>
  <c r="Q16" i="205" s="1"/>
  <c r="P16" i="208"/>
  <c r="Q16" i="208" s="1"/>
  <c r="P16" i="199"/>
  <c r="Q16" i="199" s="1"/>
  <c r="P16" i="113"/>
  <c r="Q16" i="113" s="1"/>
  <c r="P16" i="189"/>
  <c r="Q16" i="189" s="1"/>
  <c r="R16" i="214"/>
  <c r="S16" i="214" s="1"/>
  <c r="R16" i="219"/>
  <c r="S16" i="219" s="1"/>
  <c r="P16" i="212"/>
  <c r="Q16" i="212" s="1"/>
  <c r="P16" i="242"/>
  <c r="Q16" i="242" s="1"/>
  <c r="P16" i="204"/>
  <c r="Q16" i="204" s="1"/>
  <c r="P16" i="229"/>
  <c r="Q16" i="229" s="1"/>
  <c r="P16" i="206"/>
  <c r="Q16" i="206" s="1"/>
  <c r="P16" i="201"/>
  <c r="Q16" i="201" s="1"/>
  <c r="P16" i="193"/>
  <c r="Q16" i="193" s="1"/>
  <c r="P16" i="202"/>
  <c r="Q16" i="202" s="1"/>
  <c r="P16" i="192"/>
  <c r="Q16" i="192" s="1"/>
  <c r="R16" i="215"/>
  <c r="S16" i="215" s="1"/>
  <c r="P16" i="243"/>
  <c r="Q16" i="243" s="1"/>
  <c r="P16" i="231"/>
  <c r="Q16" i="231" s="1"/>
  <c r="P16" i="207"/>
  <c r="Q16" i="207" s="1"/>
  <c r="P16" i="246"/>
  <c r="Q16" i="246" s="1"/>
  <c r="P16" i="197"/>
  <c r="Q16" i="197" s="1"/>
  <c r="R16" i="216"/>
  <c r="S16" i="216" s="1"/>
  <c r="P16" i="209"/>
  <c r="Q16" i="209" s="1"/>
  <c r="P16" i="232"/>
  <c r="Q16" i="232" s="1"/>
  <c r="P16" i="195"/>
  <c r="Q16" i="195" s="1"/>
  <c r="P16" i="220"/>
  <c r="Q16" i="220" s="1"/>
  <c r="P16" i="211"/>
  <c r="Q16" i="211" s="1"/>
  <c r="P16" i="196"/>
  <c r="Q16" i="196" s="1"/>
  <c r="P16" i="230"/>
  <c r="Q16" i="230" s="1"/>
  <c r="P16" i="224"/>
  <c r="Q16" i="224" s="1"/>
  <c r="P16" i="194"/>
  <c r="Q16" i="194" s="1"/>
  <c r="R16" i="180"/>
  <c r="S16" i="180" s="1"/>
  <c r="P16" i="244"/>
  <c r="Q16" i="244" s="1"/>
  <c r="P16" i="248"/>
  <c r="Q16" i="248" s="1"/>
  <c r="P16" i="225"/>
  <c r="Q16" i="225" s="1"/>
  <c r="P16" i="203"/>
  <c r="Q16" i="203" s="1"/>
  <c r="P16" i="200"/>
  <c r="Q16" i="200" s="1"/>
  <c r="AM13" i="192"/>
  <c r="AX13" i="192" s="1"/>
  <c r="AY13" i="192" s="1"/>
  <c r="AX13" i="72" s="1"/>
  <c r="K13" i="100"/>
  <c r="H19" i="100"/>
  <c r="AM19" i="189"/>
  <c r="AX19" i="189" s="1"/>
  <c r="AY19" i="189" s="1"/>
  <c r="AU19" i="72" s="1"/>
  <c r="AN19" i="189"/>
  <c r="AP19" i="189" s="1"/>
  <c r="AA21" i="100"/>
  <c r="AM21" i="224"/>
  <c r="AX21" i="224" s="1"/>
  <c r="AY21" i="224" s="1"/>
  <c r="BN21" i="72" s="1"/>
  <c r="V19" i="100"/>
  <c r="AM19" i="205"/>
  <c r="AX19" i="205" s="1"/>
  <c r="AY19" i="205" s="1"/>
  <c r="BI19" i="72" s="1"/>
  <c r="AN19" i="205"/>
  <c r="AP19" i="205" s="1"/>
  <c r="AM22" i="246"/>
  <c r="AX22" i="246" s="1"/>
  <c r="AY22" i="246" s="1"/>
  <c r="BX22" i="72" s="1"/>
  <c r="AK22" i="100"/>
  <c r="X10" i="100"/>
  <c r="AM10" i="207"/>
  <c r="AX10" i="207" s="1"/>
  <c r="AY10" i="207" s="1"/>
  <c r="BK10" i="72" s="1"/>
  <c r="AN10" i="207"/>
  <c r="AP10" i="207" s="1"/>
  <c r="U50" i="100"/>
  <c r="AM50" i="204"/>
  <c r="AX50" i="204" s="1"/>
  <c r="AY50" i="204" s="1"/>
  <c r="BH50" i="72" s="1"/>
  <c r="AF46" i="100"/>
  <c r="AM46" i="232"/>
  <c r="AX46" i="232" s="1"/>
  <c r="AY46" i="232" s="1"/>
  <c r="BS46" i="72" s="1"/>
  <c r="AN46" i="232"/>
  <c r="AP46" i="232" s="1"/>
  <c r="X49" i="100"/>
  <c r="AM49" i="207"/>
  <c r="AX49" i="207" s="1"/>
  <c r="AY49" i="207" s="1"/>
  <c r="BK49" i="72" s="1"/>
  <c r="Z39" i="100"/>
  <c r="AM39" i="209"/>
  <c r="AX39" i="209" s="1"/>
  <c r="AY39" i="209" s="1"/>
  <c r="BM39" i="72" s="1"/>
  <c r="AN39" i="209"/>
  <c r="AP39" i="209" s="1"/>
  <c r="F46" i="100"/>
  <c r="AM46" i="113"/>
  <c r="AX46" i="113" s="1"/>
  <c r="AY46" i="113" s="1"/>
  <c r="AS46" i="72" s="1"/>
  <c r="M48" i="100"/>
  <c r="AM48" i="194"/>
  <c r="AX48" i="194" s="1"/>
  <c r="AY48" i="194" s="1"/>
  <c r="AZ48" i="72" s="1"/>
  <c r="AN48" i="194"/>
  <c r="AP48" i="194" s="1"/>
  <c r="V66" i="100"/>
  <c r="AM66" i="205"/>
  <c r="AX66" i="205" s="1"/>
  <c r="AY66" i="205" s="1"/>
  <c r="BI66" i="72" s="1"/>
  <c r="AM34" i="207"/>
  <c r="AX34" i="207" s="1"/>
  <c r="AY34" i="207" s="1"/>
  <c r="BK34" i="72" s="1"/>
  <c r="X34" i="100"/>
  <c r="AM37" i="196"/>
  <c r="AX37" i="196" s="1"/>
  <c r="AY37" i="196" s="1"/>
  <c r="BB37" i="72" s="1"/>
  <c r="O37" i="100"/>
  <c r="AN37" i="196"/>
  <c r="AP37" i="196" s="1"/>
  <c r="Y70" i="100"/>
  <c r="AM70" i="208"/>
  <c r="AX70" i="208" s="1"/>
  <c r="AY70" i="208" s="1"/>
  <c r="BL70" i="72" s="1"/>
  <c r="AN70" i="208"/>
  <c r="AP70" i="208" s="1"/>
  <c r="AN75" i="211"/>
  <c r="AY75" i="211" s="1"/>
  <c r="AZ75" i="211" s="1"/>
  <c r="CA75" i="72" s="1"/>
  <c r="AN75" i="100"/>
  <c r="AM13" i="113"/>
  <c r="AX13" i="113" s="1"/>
  <c r="AY13" i="113" s="1"/>
  <c r="AS13" i="72" s="1"/>
  <c r="F13" i="100"/>
  <c r="J16" i="100"/>
  <c r="AM16" i="191"/>
  <c r="AX16" i="191" s="1"/>
  <c r="AY16" i="191" s="1"/>
  <c r="AW16" i="72" s="1"/>
  <c r="AK25" i="100"/>
  <c r="AM25" i="246"/>
  <c r="AX25" i="246" s="1"/>
  <c r="AY25" i="246" s="1"/>
  <c r="BX25" i="72" s="1"/>
  <c r="AN25" i="246"/>
  <c r="AP25" i="246" s="1"/>
  <c r="J11" i="100"/>
  <c r="AM11" i="191"/>
  <c r="AX11" i="191" s="1"/>
  <c r="AY11" i="191" s="1"/>
  <c r="AW11" i="72" s="1"/>
  <c r="Q22" i="100"/>
  <c r="AM22" i="200"/>
  <c r="AX22" i="200" s="1"/>
  <c r="AY22" i="200" s="1"/>
  <c r="BD22" i="72" s="1"/>
  <c r="AN22" i="200"/>
  <c r="AP22" i="200" s="1"/>
  <c r="AM48" i="192"/>
  <c r="AX48" i="192" s="1"/>
  <c r="AY48" i="192" s="1"/>
  <c r="AX48" i="72" s="1"/>
  <c r="K48" i="100"/>
  <c r="AN48" i="192"/>
  <c r="AP48" i="192" s="1"/>
  <c r="I46" i="100"/>
  <c r="AM46" i="190"/>
  <c r="AM48" i="200"/>
  <c r="AX48" i="200" s="1"/>
  <c r="AY48" i="200" s="1"/>
  <c r="BD48" i="72" s="1"/>
  <c r="Q48" i="100"/>
  <c r="AN37" i="212"/>
  <c r="AO37" i="100"/>
  <c r="G40" i="100"/>
  <c r="AM40" i="220"/>
  <c r="AX40" i="220" s="1"/>
  <c r="AY40" i="220" s="1"/>
  <c r="AT40" i="72" s="1"/>
  <c r="J57" i="100"/>
  <c r="AM57" i="191"/>
  <c r="AX57" i="191" s="1"/>
  <c r="AY57" i="191" s="1"/>
  <c r="AW57" i="72" s="1"/>
  <c r="AN57" i="191"/>
  <c r="AP57" i="191" s="1"/>
  <c r="AD66" i="100"/>
  <c r="AM66" i="230"/>
  <c r="AX66" i="230" s="1"/>
  <c r="AY66" i="230" s="1"/>
  <c r="BQ66" i="72" s="1"/>
  <c r="P51" i="141"/>
  <c r="Q51" i="141" s="1"/>
  <c r="R51" i="141"/>
  <c r="AL21" i="203"/>
  <c r="AK28" i="225"/>
  <c r="AL28" i="225" s="1"/>
  <c r="AK21" i="209"/>
  <c r="AL21" i="209" s="1"/>
  <c r="AJ76" i="202"/>
  <c r="AJ84" i="202" s="1"/>
  <c r="AM32" i="223" s="1"/>
  <c r="AL13" i="212"/>
  <c r="AM13" i="212" s="1"/>
  <c r="AK55" i="189"/>
  <c r="AL55" i="189" s="1"/>
  <c r="AK49" i="189"/>
  <c r="AL49" i="189" s="1"/>
  <c r="AL56" i="202"/>
  <c r="AK59" i="205"/>
  <c r="AL59" i="205" s="1"/>
  <c r="AL53" i="205"/>
  <c r="AK58" i="247"/>
  <c r="AL58" i="247" s="1"/>
  <c r="AO59" i="211"/>
  <c r="AQ59" i="211" s="1"/>
  <c r="AO61" i="212"/>
  <c r="AQ61" i="212" s="1"/>
  <c r="AO41" i="212"/>
  <c r="AQ41" i="212" s="1"/>
  <c r="N50" i="236"/>
  <c r="O50" i="1"/>
  <c r="P50" i="1" s="1"/>
  <c r="S21" i="236"/>
  <c r="O21" i="1"/>
  <c r="P21" i="1" s="1"/>
  <c r="I73" i="236"/>
  <c r="O73" i="1"/>
  <c r="P73" i="1" s="1"/>
  <c r="S13" i="236"/>
  <c r="O13" i="1"/>
  <c r="P13" i="1" s="1"/>
  <c r="AN9" i="211"/>
  <c r="AN9" i="100"/>
  <c r="AK10" i="190"/>
  <c r="AL10" i="190" s="1"/>
  <c r="O11" i="100"/>
  <c r="AM11" i="196"/>
  <c r="AX11" i="196" s="1"/>
  <c r="AY11" i="196" s="1"/>
  <c r="BB11" i="72" s="1"/>
  <c r="AN11" i="196"/>
  <c r="AP11" i="196" s="1"/>
  <c r="V16" i="100"/>
  <c r="AM16" i="205"/>
  <c r="AX16" i="205" s="1"/>
  <c r="AY16" i="205" s="1"/>
  <c r="BI16" i="72" s="1"/>
  <c r="AM9" i="220"/>
  <c r="AX9" i="220" s="1"/>
  <c r="AY9" i="220" s="1"/>
  <c r="AT9" i="72" s="1"/>
  <c r="G9" i="100"/>
  <c r="G13" i="100"/>
  <c r="AM13" i="220"/>
  <c r="AX13" i="220" s="1"/>
  <c r="AY13" i="220" s="1"/>
  <c r="AT13" i="72" s="1"/>
  <c r="L19" i="100"/>
  <c r="AM19" i="193"/>
  <c r="AX19" i="193" s="1"/>
  <c r="AY19" i="193" s="1"/>
  <c r="AY19" i="72" s="1"/>
  <c r="AN19" i="193"/>
  <c r="AP19" i="193" s="1"/>
  <c r="AK23" i="220"/>
  <c r="AL23" i="220" s="1"/>
  <c r="V10" i="100"/>
  <c r="AM10" i="205"/>
  <c r="AX10" i="205" s="1"/>
  <c r="AY10" i="205" s="1"/>
  <c r="BI10" i="72" s="1"/>
  <c r="AN10" i="205"/>
  <c r="AP10" i="205" s="1"/>
  <c r="Y22" i="100"/>
  <c r="AM22" i="208"/>
  <c r="AX22" i="208" s="1"/>
  <c r="AY22" i="208" s="1"/>
  <c r="BL22" i="72" s="1"/>
  <c r="AM24" i="231"/>
  <c r="AX24" i="231" s="1"/>
  <c r="AY24" i="231" s="1"/>
  <c r="BR24" i="72" s="1"/>
  <c r="AE24" i="100"/>
  <c r="AN24" i="231"/>
  <c r="AP24" i="231" s="1"/>
  <c r="W32" i="100"/>
  <c r="AM32" i="206"/>
  <c r="AX32" i="206" s="1"/>
  <c r="AY32" i="206" s="1"/>
  <c r="BJ32" i="72" s="1"/>
  <c r="Q8" i="100"/>
  <c r="AM8" i="200"/>
  <c r="AX8" i="200" s="1"/>
  <c r="AY8" i="200" s="1"/>
  <c r="BD8" i="72" s="1"/>
  <c r="AN8" i="200"/>
  <c r="AP8" i="200" s="1"/>
  <c r="AK10" i="242"/>
  <c r="AL10" i="242" s="1"/>
  <c r="S72" i="100"/>
  <c r="AM72" i="202"/>
  <c r="AX72" i="202" s="1"/>
  <c r="AY72" i="202" s="1"/>
  <c r="BF72" i="72" s="1"/>
  <c r="AN72" i="202"/>
  <c r="AP72" i="202" s="1"/>
  <c r="O61" i="100"/>
  <c r="AM61" i="196"/>
  <c r="AX61" i="196" s="1"/>
  <c r="AY61" i="196" s="1"/>
  <c r="BB61" i="72" s="1"/>
  <c r="S61" i="100"/>
  <c r="AM61" i="202"/>
  <c r="AX61" i="202" s="1"/>
  <c r="AY61" i="202" s="1"/>
  <c r="BF61" i="72" s="1"/>
  <c r="AN61" i="202"/>
  <c r="AP61" i="202" s="1"/>
  <c r="AM65" i="190"/>
  <c r="AX65" i="190" s="1"/>
  <c r="AY65" i="190" s="1"/>
  <c r="AV65" i="72" s="1"/>
  <c r="I65" i="100"/>
  <c r="AA67" i="100"/>
  <c r="AM67" i="224"/>
  <c r="AX67" i="224" s="1"/>
  <c r="AY67" i="224" s="1"/>
  <c r="BN67" i="72" s="1"/>
  <c r="AN67" i="224"/>
  <c r="AP67" i="224" s="1"/>
  <c r="AM70" i="100"/>
  <c r="AM70" i="247"/>
  <c r="AX70" i="247" s="1"/>
  <c r="AY70" i="247" s="1"/>
  <c r="BZ70" i="72" s="1"/>
  <c r="AM20" i="248"/>
  <c r="AX20" i="248" s="1"/>
  <c r="AY20" i="248" s="1"/>
  <c r="BY20" i="72" s="1"/>
  <c r="AL20" i="100"/>
  <c r="AN20" i="248"/>
  <c r="AP20" i="248" s="1"/>
  <c r="AL43" i="100"/>
  <c r="AM43" i="248"/>
  <c r="AX43" i="248" s="1"/>
  <c r="AY43" i="248" s="1"/>
  <c r="BY43" i="72" s="1"/>
  <c r="AM58" i="239"/>
  <c r="AX58" i="239" s="1"/>
  <c r="AY58" i="239" s="1"/>
  <c r="BT58" i="72" s="1"/>
  <c r="AG58" i="100"/>
  <c r="AN58" i="239"/>
  <c r="AP58" i="239" s="1"/>
  <c r="F65" i="100"/>
  <c r="AM65" i="113"/>
  <c r="AX65" i="113" s="1"/>
  <c r="AY65" i="113" s="1"/>
  <c r="AS65" i="72" s="1"/>
  <c r="L39" i="100"/>
  <c r="AM39" i="193"/>
  <c r="AX39" i="193" s="1"/>
  <c r="AY39" i="193" s="1"/>
  <c r="AY39" i="72" s="1"/>
  <c r="AN39" i="193"/>
  <c r="AP39" i="193" s="1"/>
  <c r="M43" i="100"/>
  <c r="AM43" i="194"/>
  <c r="AX43" i="194" s="1"/>
  <c r="AY43" i="194" s="1"/>
  <c r="AZ43" i="72" s="1"/>
  <c r="S51" i="100"/>
  <c r="AM51" i="202"/>
  <c r="AX51" i="202" s="1"/>
  <c r="AY51" i="202" s="1"/>
  <c r="BF51" i="72" s="1"/>
  <c r="AN51" i="202"/>
  <c r="AP51" i="202" s="1"/>
  <c r="AL56" i="201"/>
  <c r="AL72" i="193"/>
  <c r="AJ72" i="100"/>
  <c r="AM72" i="244"/>
  <c r="AX72" i="244" s="1"/>
  <c r="AY72" i="244" s="1"/>
  <c r="BW72" i="72" s="1"/>
  <c r="T72" i="100"/>
  <c r="AM72" i="203"/>
  <c r="AX72" i="203" s="1"/>
  <c r="AY72" i="203" s="1"/>
  <c r="BG72" i="72" s="1"/>
  <c r="AN72" i="203"/>
  <c r="AP72" i="203" s="1"/>
  <c r="P50" i="100"/>
  <c r="AM50" i="199"/>
  <c r="AX50" i="199" s="1"/>
  <c r="AY50" i="199" s="1"/>
  <c r="BC50" i="72" s="1"/>
  <c r="AN41" i="100"/>
  <c r="AN41" i="211"/>
  <c r="AY41" i="211" s="1"/>
  <c r="AZ41" i="211" s="1"/>
  <c r="CA41" i="72" s="1"/>
  <c r="AO41" i="211"/>
  <c r="AQ41" i="211" s="1"/>
  <c r="AK61" i="100"/>
  <c r="AM61" i="246"/>
  <c r="AX61" i="246" s="1"/>
  <c r="AY61" i="246" s="1"/>
  <c r="BX61" i="72" s="1"/>
  <c r="O45" i="100"/>
  <c r="AM45" i="196"/>
  <c r="AX45" i="196" s="1"/>
  <c r="AY45" i="196" s="1"/>
  <c r="BB45" i="72" s="1"/>
  <c r="AN45" i="196"/>
  <c r="AP45" i="196" s="1"/>
  <c r="AI59" i="100"/>
  <c r="AM59" i="243"/>
  <c r="AX59" i="243" s="1"/>
  <c r="AY59" i="243" s="1"/>
  <c r="BV59" i="72" s="1"/>
  <c r="W65" i="100"/>
  <c r="AM65" i="206"/>
  <c r="AX65" i="206" s="1"/>
  <c r="AY65" i="206" s="1"/>
  <c r="BJ65" i="72" s="1"/>
  <c r="AN65" i="206"/>
  <c r="AP65" i="206" s="1"/>
  <c r="L50" i="100"/>
  <c r="AM50" i="193"/>
  <c r="AX50" i="193" s="1"/>
  <c r="AY50" i="193" s="1"/>
  <c r="AY50" i="72" s="1"/>
  <c r="Q21" i="100"/>
  <c r="AM21" i="200"/>
  <c r="AX21" i="200" s="1"/>
  <c r="AY21" i="200" s="1"/>
  <c r="BD21" i="72" s="1"/>
  <c r="AN21" i="200"/>
  <c r="AP21" i="200" s="1"/>
  <c r="V35" i="100"/>
  <c r="AN35" i="205"/>
  <c r="AP35" i="205" s="1"/>
  <c r="AM35" i="205"/>
  <c r="AX35" i="205" s="1"/>
  <c r="AY35" i="205" s="1"/>
  <c r="BI35" i="72" s="1"/>
  <c r="AM61" i="229"/>
  <c r="AX61" i="229" s="1"/>
  <c r="AY61" i="229" s="1"/>
  <c r="BP61" i="72" s="1"/>
  <c r="AC61" i="100"/>
  <c r="Z48" i="100"/>
  <c r="AM48" i="209"/>
  <c r="AX48" i="209" s="1"/>
  <c r="AY48" i="209" s="1"/>
  <c r="BM48" i="72" s="1"/>
  <c r="Q19" i="100"/>
  <c r="AM19" i="200"/>
  <c r="AX19" i="200" s="1"/>
  <c r="AY19" i="200" s="1"/>
  <c r="BD19" i="72" s="1"/>
  <c r="AN19" i="200"/>
  <c r="AP19" i="200" s="1"/>
  <c r="AM51" i="231"/>
  <c r="AE51" i="100"/>
  <c r="AF36" i="100"/>
  <c r="AN36" i="232"/>
  <c r="AP36" i="232" s="1"/>
  <c r="AM36" i="232"/>
  <c r="AX36" i="232" s="1"/>
  <c r="AY36" i="232" s="1"/>
  <c r="BS36" i="72" s="1"/>
  <c r="AM26" i="220"/>
  <c r="AX26" i="220" s="1"/>
  <c r="AY26" i="220" s="1"/>
  <c r="AT26" i="72" s="1"/>
  <c r="G26" i="100"/>
  <c r="AN26" i="220"/>
  <c r="AP26" i="220" s="1"/>
  <c r="H15" i="100"/>
  <c r="AM15" i="189"/>
  <c r="AX15" i="189" s="1"/>
  <c r="AY15" i="189" s="1"/>
  <c r="AU15" i="72" s="1"/>
  <c r="M36" i="100"/>
  <c r="AM36" i="194"/>
  <c r="AE17" i="100"/>
  <c r="AM17" i="231"/>
  <c r="AX17" i="231" s="1"/>
  <c r="AY17" i="231" s="1"/>
  <c r="BR17" i="72" s="1"/>
  <c r="AN17" i="231"/>
  <c r="AP17" i="231" s="1"/>
  <c r="AA45" i="100"/>
  <c r="AM45" i="224"/>
  <c r="AX45" i="224" s="1"/>
  <c r="AY45" i="224" s="1"/>
  <c r="BN45" i="72" s="1"/>
  <c r="AM15" i="203"/>
  <c r="AX15" i="203" s="1"/>
  <c r="AY15" i="203" s="1"/>
  <c r="BG15" i="72" s="1"/>
  <c r="T15" i="100"/>
  <c r="Q27" i="100"/>
  <c r="AM27" i="200"/>
  <c r="AX27" i="200" s="1"/>
  <c r="AY27" i="200" s="1"/>
  <c r="BD27" i="72" s="1"/>
  <c r="AX69" i="247"/>
  <c r="AY69" i="247" s="1"/>
  <c r="BZ69" i="72" s="1"/>
  <c r="AN69" i="247"/>
  <c r="AP69" i="247" s="1"/>
  <c r="J71" i="100"/>
  <c r="AM71" i="191"/>
  <c r="AX71" i="191" s="1"/>
  <c r="AY71" i="191" s="1"/>
  <c r="AW71" i="72" s="1"/>
  <c r="AN71" i="191"/>
  <c r="AP71" i="191" s="1"/>
  <c r="J31" i="100"/>
  <c r="AM31" i="191"/>
  <c r="AX31" i="191" s="1"/>
  <c r="AY31" i="191" s="1"/>
  <c r="AW31" i="72" s="1"/>
  <c r="AM17" i="196"/>
  <c r="AX17" i="196" s="1"/>
  <c r="AY17" i="196" s="1"/>
  <c r="BB17" i="72" s="1"/>
  <c r="O17" i="100"/>
  <c r="AN17" i="196"/>
  <c r="AP17" i="196" s="1"/>
  <c r="AI27" i="100"/>
  <c r="AM27" i="243"/>
  <c r="AX27" i="243" s="1"/>
  <c r="AY27" i="243" s="1"/>
  <c r="BV27" i="72" s="1"/>
  <c r="T47" i="100"/>
  <c r="AM47" i="203"/>
  <c r="AX47" i="203" s="1"/>
  <c r="AY47" i="203" s="1"/>
  <c r="BG47" i="72" s="1"/>
  <c r="AN47" i="203"/>
  <c r="AP47" i="203" s="1"/>
  <c r="I12" i="100"/>
  <c r="AM12" i="190"/>
  <c r="AX12" i="190" s="1"/>
  <c r="AY12" i="190" s="1"/>
  <c r="AV12" i="72" s="1"/>
  <c r="Y30" i="100"/>
  <c r="AM30" i="208"/>
  <c r="AX30" i="208" s="1"/>
  <c r="AY30" i="208" s="1"/>
  <c r="BL30" i="72" s="1"/>
  <c r="AN30" i="208"/>
  <c r="AP30" i="208" s="1"/>
  <c r="AM60" i="244"/>
  <c r="AX60" i="244" s="1"/>
  <c r="AY60" i="244" s="1"/>
  <c r="BW60" i="72" s="1"/>
  <c r="AJ60" i="100"/>
  <c r="AN60" i="244"/>
  <c r="AP60" i="244" s="1"/>
  <c r="AN37" i="202"/>
  <c r="AP37" i="202" s="1"/>
  <c r="AC35" i="100"/>
  <c r="AM35" i="229"/>
  <c r="AX35" i="229" s="1"/>
  <c r="AY35" i="229" s="1"/>
  <c r="BP35" i="72" s="1"/>
  <c r="AR48" i="202"/>
  <c r="AS48" i="202" s="1"/>
  <c r="AT48" i="202"/>
  <c r="AR32" i="203"/>
  <c r="AS32" i="203" s="1"/>
  <c r="AT32" i="203"/>
  <c r="Q17" i="100"/>
  <c r="AM17" i="200"/>
  <c r="AX17" i="200" s="1"/>
  <c r="AY17" i="200" s="1"/>
  <c r="BD17" i="72" s="1"/>
  <c r="AN17" i="200"/>
  <c r="AP17" i="200" s="1"/>
  <c r="N26" i="100"/>
  <c r="AM26" i="195"/>
  <c r="AX26" i="195" s="1"/>
  <c r="AY26" i="195" s="1"/>
  <c r="BA26" i="72" s="1"/>
  <c r="AM12" i="242"/>
  <c r="AX12" i="242" s="1"/>
  <c r="AY12" i="242" s="1"/>
  <c r="BU12" i="72" s="1"/>
  <c r="AH12" i="100"/>
  <c r="AN12" i="242"/>
  <c r="AP12" i="242" s="1"/>
  <c r="I30" i="100"/>
  <c r="AN30" i="190"/>
  <c r="AP30" i="190" s="1"/>
  <c r="AM30" i="190"/>
  <c r="AX30" i="190" s="1"/>
  <c r="AY30" i="190" s="1"/>
  <c r="AV30" i="72" s="1"/>
  <c r="S17" i="100"/>
  <c r="AM17" i="202"/>
  <c r="AX17" i="202" s="1"/>
  <c r="AY17" i="202" s="1"/>
  <c r="BF17" i="72" s="1"/>
  <c r="AN17" i="202"/>
  <c r="AP17" i="202" s="1"/>
  <c r="AM29" i="239"/>
  <c r="AX29" i="239" s="1"/>
  <c r="AY29" i="239" s="1"/>
  <c r="BT29" i="72" s="1"/>
  <c r="AG29" i="100"/>
  <c r="AX41" i="209"/>
  <c r="AY41" i="209" s="1"/>
  <c r="BM41" i="72" s="1"/>
  <c r="AN41" i="209"/>
  <c r="AP41" i="209" s="1"/>
  <c r="AX56" i="192"/>
  <c r="AY56" i="192" s="1"/>
  <c r="AX56" i="72" s="1"/>
  <c r="AN56" i="192"/>
  <c r="AP56" i="192" s="1"/>
  <c r="AX53" i="191"/>
  <c r="AY53" i="191" s="1"/>
  <c r="AW53" i="72" s="1"/>
  <c r="AN53" i="191"/>
  <c r="AP53" i="191" s="1"/>
  <c r="AX66" i="248"/>
  <c r="AY66" i="248" s="1"/>
  <c r="BY66" i="72" s="1"/>
  <c r="AN66" i="248"/>
  <c r="AP66" i="248" s="1"/>
  <c r="AX33" i="242"/>
  <c r="AY33" i="242" s="1"/>
  <c r="BU33" i="72" s="1"/>
  <c r="AN33" i="242"/>
  <c r="AP33" i="242" s="1"/>
  <c r="AY32" i="212"/>
  <c r="AZ32" i="212" s="1"/>
  <c r="CB32" i="72" s="1"/>
  <c r="AO32" i="212"/>
  <c r="AQ32" i="212" s="1"/>
  <c r="AX28" i="204"/>
  <c r="AY28" i="204" s="1"/>
  <c r="BH28" i="72" s="1"/>
  <c r="AN28" i="204"/>
  <c r="AP28" i="204" s="1"/>
  <c r="AR38" i="192"/>
  <c r="AS38" i="192" s="1"/>
  <c r="AT38" i="192"/>
  <c r="K52" i="100"/>
  <c r="AM52" i="192"/>
  <c r="AX52" i="192" s="1"/>
  <c r="AY52" i="192" s="1"/>
  <c r="AX52" i="72" s="1"/>
  <c r="AN52" i="192"/>
  <c r="AP52" i="192" s="1"/>
  <c r="Z49" i="72"/>
  <c r="AU49" i="209"/>
  <c r="AJ56" i="72"/>
  <c r="AU56" i="244"/>
  <c r="AX12" i="202"/>
  <c r="AY12" i="202" s="1"/>
  <c r="BF12" i="72" s="1"/>
  <c r="AN12" i="202"/>
  <c r="AP12" i="202" s="1"/>
  <c r="AU74" i="195"/>
  <c r="N74" i="72"/>
  <c r="AX60" i="192"/>
  <c r="AY60" i="192" s="1"/>
  <c r="AX60" i="72" s="1"/>
  <c r="AN60" i="192"/>
  <c r="AP60" i="192" s="1"/>
  <c r="AR52" i="196"/>
  <c r="AS52" i="196" s="1"/>
  <c r="AT52" i="196"/>
  <c r="AX27" i="192"/>
  <c r="AY27" i="192" s="1"/>
  <c r="AX27" i="72" s="1"/>
  <c r="AN27" i="192"/>
  <c r="AP27" i="192" s="1"/>
  <c r="AR36" i="248"/>
  <c r="AS36" i="248" s="1"/>
  <c r="AT36" i="248"/>
  <c r="AX73" i="244"/>
  <c r="AY73" i="244" s="1"/>
  <c r="BW73" i="72" s="1"/>
  <c r="AN73" i="244"/>
  <c r="AP73" i="244" s="1"/>
  <c r="AT17" i="204"/>
  <c r="AR17" i="204"/>
  <c r="AS17" i="204" s="1"/>
  <c r="AT30" i="200"/>
  <c r="AR30" i="200"/>
  <c r="AS30" i="200" s="1"/>
  <c r="AR64" i="205"/>
  <c r="AS64" i="205" s="1"/>
  <c r="AT64" i="205"/>
  <c r="AR14" i="204"/>
  <c r="AS14" i="204" s="1"/>
  <c r="AT14" i="204"/>
  <c r="AG64" i="72"/>
  <c r="AU64" i="239"/>
  <c r="N75" i="72"/>
  <c r="AU75" i="195"/>
  <c r="V43" i="72"/>
  <c r="AU43" i="205"/>
  <c r="AU21" i="199"/>
  <c r="P21" i="72"/>
  <c r="AU16" i="224"/>
  <c r="AA16" i="72"/>
  <c r="P7" i="236"/>
  <c r="R7" i="236" s="1"/>
  <c r="J7" i="238" s="1"/>
  <c r="AE7" i="236"/>
  <c r="U7" i="236"/>
  <c r="W7" i="236" s="1"/>
  <c r="K7" i="238" s="1"/>
  <c r="G7" i="236"/>
  <c r="H7" i="236" s="1"/>
  <c r="K7" i="236"/>
  <c r="M7" i="236" s="1"/>
  <c r="I7" i="238" s="1"/>
  <c r="Z7" i="236"/>
  <c r="AB7" i="236" s="1"/>
  <c r="L7" i="238" s="1"/>
  <c r="AU47" i="190"/>
  <c r="I47" i="72"/>
  <c r="G61" i="236"/>
  <c r="H61" i="236" s="1"/>
  <c r="U61" i="236"/>
  <c r="W61" i="236" s="1"/>
  <c r="K61" i="238" s="1"/>
  <c r="P61" i="236"/>
  <c r="R61" i="236" s="1"/>
  <c r="J61" i="238" s="1"/>
  <c r="K61" i="236"/>
  <c r="M61" i="236" s="1"/>
  <c r="I61" i="238" s="1"/>
  <c r="Z61" i="236"/>
  <c r="AB61" i="236" s="1"/>
  <c r="L61" i="238" s="1"/>
  <c r="AE61" i="236"/>
  <c r="G22" i="236"/>
  <c r="H22" i="236" s="1"/>
  <c r="Z22" i="236"/>
  <c r="AB22" i="236" s="1"/>
  <c r="L22" i="238" s="1"/>
  <c r="P22" i="236"/>
  <c r="R22" i="236" s="1"/>
  <c r="J22" i="238" s="1"/>
  <c r="AE22" i="236"/>
  <c r="U22" i="236"/>
  <c r="W22" i="236" s="1"/>
  <c r="K22" i="238" s="1"/>
  <c r="K22" i="236"/>
  <c r="M22" i="236" s="1"/>
  <c r="I22" i="238" s="1"/>
  <c r="Q7" i="72"/>
  <c r="AU7" i="200"/>
  <c r="AU15" i="247"/>
  <c r="AM15" i="72"/>
  <c r="Q14" i="72"/>
  <c r="AU14" i="200"/>
  <c r="AU45" i="199"/>
  <c r="P45" i="72"/>
  <c r="L34" i="214"/>
  <c r="M34" i="214" s="1"/>
  <c r="L34" i="219"/>
  <c r="M34" i="219" s="1"/>
  <c r="J34" i="211"/>
  <c r="K34" i="211" s="1"/>
  <c r="J34" i="196"/>
  <c r="K34" i="196" s="1"/>
  <c r="J34" i="229"/>
  <c r="K34" i="229" s="1"/>
  <c r="J34" i="239"/>
  <c r="K34" i="239" s="1"/>
  <c r="J34" i="207"/>
  <c r="K34" i="207" s="1"/>
  <c r="J34" i="224"/>
  <c r="K34" i="224" s="1"/>
  <c r="J34" i="194"/>
  <c r="K34" i="194" s="1"/>
  <c r="J34" i="202"/>
  <c r="K34" i="202" s="1"/>
  <c r="J34" i="192"/>
  <c r="K34" i="192" s="1"/>
  <c r="L34" i="215"/>
  <c r="M34" i="215" s="1"/>
  <c r="J34" i="212"/>
  <c r="K34" i="212" s="1"/>
  <c r="J34" i="191"/>
  <c r="K34" i="191" s="1"/>
  <c r="J34" i="203"/>
  <c r="K34" i="203" s="1"/>
  <c r="J34" i="204"/>
  <c r="K34" i="204" s="1"/>
  <c r="J34" i="205"/>
  <c r="K34" i="205" s="1"/>
  <c r="J34" i="208"/>
  <c r="K34" i="208" s="1"/>
  <c r="J34" i="244"/>
  <c r="K34" i="244" s="1"/>
  <c r="J34" i="246"/>
  <c r="K34" i="246" s="1"/>
  <c r="J34" i="200"/>
  <c r="K34" i="200" s="1"/>
  <c r="J34" i="197"/>
  <c r="K34" i="197" s="1"/>
  <c r="L34" i="180"/>
  <c r="M34" i="180" s="1"/>
  <c r="L34" i="216"/>
  <c r="M34" i="216" s="1"/>
  <c r="J34" i="248"/>
  <c r="K34" i="248" s="1"/>
  <c r="J34" i="209"/>
  <c r="K34" i="209" s="1"/>
  <c r="J34" i="190"/>
  <c r="K34" i="190" s="1"/>
  <c r="J34" i="231"/>
  <c r="K34" i="231" s="1"/>
  <c r="J34" i="206"/>
  <c r="K34" i="206" s="1"/>
  <c r="J34" i="201"/>
  <c r="K34" i="201" s="1"/>
  <c r="J34" i="199"/>
  <c r="K34" i="199" s="1"/>
  <c r="J34" i="220"/>
  <c r="K34" i="220" s="1"/>
  <c r="J34" i="225"/>
  <c r="K34" i="225" s="1"/>
  <c r="L34" i="213"/>
  <c r="M34" i="213" s="1"/>
  <c r="L34" i="217"/>
  <c r="M34" i="217" s="1"/>
  <c r="J34" i="247"/>
  <c r="K34" i="247" s="1"/>
  <c r="J34" i="242"/>
  <c r="K34" i="242" s="1"/>
  <c r="J34" i="243"/>
  <c r="K34" i="243" s="1"/>
  <c r="J34" i="232"/>
  <c r="K34" i="232" s="1"/>
  <c r="J34" i="230"/>
  <c r="K34" i="230" s="1"/>
  <c r="J34" i="193"/>
  <c r="K34" i="193" s="1"/>
  <c r="J34" i="195"/>
  <c r="K34" i="195" s="1"/>
  <c r="J34" i="113"/>
  <c r="K34" i="113" s="1"/>
  <c r="J34" i="189"/>
  <c r="K34" i="189" s="1"/>
  <c r="R74" i="141"/>
  <c r="P74" i="141"/>
  <c r="Q74" i="141" s="1"/>
  <c r="O143" i="167"/>
  <c r="AA76" i="236"/>
  <c r="AK46" i="242"/>
  <c r="AL46" i="242" s="1"/>
  <c r="AL53" i="242"/>
  <c r="AL53" i="199"/>
  <c r="AM55" i="211"/>
  <c r="AL58" i="202"/>
  <c r="AL55" i="196"/>
  <c r="AL55" i="248"/>
  <c r="AL57" i="204"/>
  <c r="N28" i="236"/>
  <c r="O28" i="1"/>
  <c r="P28" i="1" s="1"/>
  <c r="X59" i="236"/>
  <c r="O59" i="1"/>
  <c r="P59" i="1" s="1"/>
  <c r="N46" i="236"/>
  <c r="O46" i="1"/>
  <c r="P46" i="1" s="1"/>
  <c r="F9" i="100"/>
  <c r="AM9" i="113"/>
  <c r="AX9" i="113" s="1"/>
  <c r="AY9" i="113" s="1"/>
  <c r="AS9" i="72" s="1"/>
  <c r="AN9" i="113"/>
  <c r="AP9" i="113" s="1"/>
  <c r="AM11" i="200"/>
  <c r="AX11" i="200" s="1"/>
  <c r="AY11" i="200" s="1"/>
  <c r="BD11" i="72" s="1"/>
  <c r="Q11" i="100"/>
  <c r="AN11" i="200"/>
  <c r="AP11" i="200" s="1"/>
  <c r="T22" i="100"/>
  <c r="AM22" i="203"/>
  <c r="AX22" i="203" s="1"/>
  <c r="AY22" i="203" s="1"/>
  <c r="BG22" i="72" s="1"/>
  <c r="AN22" i="203"/>
  <c r="AP22" i="203" s="1"/>
  <c r="M23" i="100"/>
  <c r="AM23" i="194"/>
  <c r="AX23" i="194" s="1"/>
  <c r="AY23" i="194" s="1"/>
  <c r="AZ23" i="72" s="1"/>
  <c r="AK8" i="247"/>
  <c r="AL8" i="247" s="1"/>
  <c r="AL10" i="100"/>
  <c r="AM10" i="248"/>
  <c r="AX10" i="248" s="1"/>
  <c r="AY10" i="248" s="1"/>
  <c r="BY10" i="72" s="1"/>
  <c r="H13" i="100"/>
  <c r="AM13" i="189"/>
  <c r="AX13" i="189" s="1"/>
  <c r="AY13" i="189" s="1"/>
  <c r="AU13" i="72" s="1"/>
  <c r="AN13" i="189"/>
  <c r="AP13" i="189" s="1"/>
  <c r="AM13" i="247"/>
  <c r="AX13" i="247" s="1"/>
  <c r="AY13" i="247" s="1"/>
  <c r="BZ13" i="72" s="1"/>
  <c r="AM13" i="100"/>
  <c r="AN13" i="247"/>
  <c r="AP13" i="247" s="1"/>
  <c r="AM16" i="220"/>
  <c r="AX16" i="220" s="1"/>
  <c r="AY16" i="220" s="1"/>
  <c r="AT16" i="72" s="1"/>
  <c r="G16" i="100"/>
  <c r="AM23" i="192"/>
  <c r="AX23" i="192" s="1"/>
  <c r="AY23" i="192" s="1"/>
  <c r="AX23" i="72" s="1"/>
  <c r="K23" i="100"/>
  <c r="AB16" i="100"/>
  <c r="AM16" i="225"/>
  <c r="AX16" i="225" s="1"/>
  <c r="AY16" i="225" s="1"/>
  <c r="BO16" i="72" s="1"/>
  <c r="AN16" i="225"/>
  <c r="AP16" i="225" s="1"/>
  <c r="AB22" i="100"/>
  <c r="AM22" i="225"/>
  <c r="AX22" i="225" s="1"/>
  <c r="AY22" i="225" s="1"/>
  <c r="BO22" i="72" s="1"/>
  <c r="Q23" i="100"/>
  <c r="AM23" i="200"/>
  <c r="AX23" i="200" s="1"/>
  <c r="AY23" i="200" s="1"/>
  <c r="BD23" i="72" s="1"/>
  <c r="AN23" i="200"/>
  <c r="AP23" i="200" s="1"/>
  <c r="AL33" i="193"/>
  <c r="AM66" i="232"/>
  <c r="AX66" i="232" s="1"/>
  <c r="AY66" i="232" s="1"/>
  <c r="BS66" i="72" s="1"/>
  <c r="AF66" i="100"/>
  <c r="I35" i="100"/>
  <c r="AM35" i="190"/>
  <c r="AX35" i="190" s="1"/>
  <c r="AY35" i="190" s="1"/>
  <c r="AV35" i="72" s="1"/>
  <c r="AA46" i="100"/>
  <c r="AM46" i="224"/>
  <c r="AX46" i="224" s="1"/>
  <c r="AY46" i="224" s="1"/>
  <c r="BN46" i="72" s="1"/>
  <c r="AN46" i="224"/>
  <c r="AP46" i="224" s="1"/>
  <c r="P61" i="100"/>
  <c r="AM61" i="199"/>
  <c r="AX61" i="199" s="1"/>
  <c r="AY61" i="199" s="1"/>
  <c r="BC61" i="72" s="1"/>
  <c r="AL61" i="100"/>
  <c r="AM61" i="248"/>
  <c r="AX61" i="248" s="1"/>
  <c r="AY61" i="248" s="1"/>
  <c r="BY61" i="72" s="1"/>
  <c r="AN61" i="248"/>
  <c r="AP61" i="248" s="1"/>
  <c r="O68" i="100"/>
  <c r="AM68" i="196"/>
  <c r="AX68" i="196" s="1"/>
  <c r="AY68" i="196" s="1"/>
  <c r="BB68" i="72" s="1"/>
  <c r="AM56" i="242"/>
  <c r="AX56" i="242" s="1"/>
  <c r="AY56" i="242" s="1"/>
  <c r="BU56" i="72" s="1"/>
  <c r="AH56" i="100"/>
  <c r="AN56" i="242"/>
  <c r="AP56" i="242" s="1"/>
  <c r="V68" i="100"/>
  <c r="AM68" i="205"/>
  <c r="AX68" i="205" s="1"/>
  <c r="AY68" i="205" s="1"/>
  <c r="BI68" i="72" s="1"/>
  <c r="I70" i="100"/>
  <c r="AM70" i="190"/>
  <c r="AX70" i="190" s="1"/>
  <c r="AY70" i="190" s="1"/>
  <c r="AV70" i="72" s="1"/>
  <c r="AN70" i="190"/>
  <c r="AP70" i="190" s="1"/>
  <c r="P34" i="100"/>
  <c r="AM34" i="199"/>
  <c r="AX34" i="199" s="1"/>
  <c r="AY34" i="199" s="1"/>
  <c r="BC34" i="72" s="1"/>
  <c r="S38" i="100"/>
  <c r="AM38" i="202"/>
  <c r="K40" i="100"/>
  <c r="AM40" i="192"/>
  <c r="AX40" i="192" s="1"/>
  <c r="AY40" i="192" s="1"/>
  <c r="AX40" i="72" s="1"/>
  <c r="AN40" i="192"/>
  <c r="AP40" i="192" s="1"/>
  <c r="O53" i="100"/>
  <c r="AM53" i="196"/>
  <c r="AX53" i="196" s="1"/>
  <c r="AY53" i="196" s="1"/>
  <c r="BB53" i="72" s="1"/>
  <c r="AL56" i="204"/>
  <c r="M57" i="100"/>
  <c r="AM57" i="194"/>
  <c r="AX57" i="194" s="1"/>
  <c r="AY57" i="194" s="1"/>
  <c r="AZ57" i="72" s="1"/>
  <c r="AJ59" i="100"/>
  <c r="AM59" i="244"/>
  <c r="AX59" i="244" s="1"/>
  <c r="AY59" i="244" s="1"/>
  <c r="BW59" i="72" s="1"/>
  <c r="AN59" i="244"/>
  <c r="AP59" i="244" s="1"/>
  <c r="AO56" i="100"/>
  <c r="AN56" i="212"/>
  <c r="AO71" i="100"/>
  <c r="AN71" i="212"/>
  <c r="AY71" i="212" s="1"/>
  <c r="AZ71" i="212" s="1"/>
  <c r="CB71" i="72" s="1"/>
  <c r="AM34" i="189"/>
  <c r="AX34" i="189" s="1"/>
  <c r="AY34" i="189" s="1"/>
  <c r="AU34" i="72" s="1"/>
  <c r="H34" i="100"/>
  <c r="AN34" i="189"/>
  <c r="AP34" i="189" s="1"/>
  <c r="AD55" i="100"/>
  <c r="AM55" i="230"/>
  <c r="AX55" i="230" s="1"/>
  <c r="AY55" i="230" s="1"/>
  <c r="BQ55" i="72" s="1"/>
  <c r="V39" i="100"/>
  <c r="AM39" i="205"/>
  <c r="AX39" i="205" s="1"/>
  <c r="AY39" i="205" s="1"/>
  <c r="BI39" i="72" s="1"/>
  <c r="AN39" i="205"/>
  <c r="AP39" i="205" s="1"/>
  <c r="AN19" i="211"/>
  <c r="AY19" i="211" s="1"/>
  <c r="AZ19" i="211" s="1"/>
  <c r="CA19" i="72" s="1"/>
  <c r="AO19" i="211"/>
  <c r="AQ19" i="211" s="1"/>
  <c r="Q51" i="100"/>
  <c r="AM51" i="200"/>
  <c r="AX51" i="200" s="1"/>
  <c r="AY51" i="200" s="1"/>
  <c r="BD51" i="72" s="1"/>
  <c r="J67" i="100"/>
  <c r="AM67" i="191"/>
  <c r="AX67" i="191" s="1"/>
  <c r="AY67" i="191" s="1"/>
  <c r="AW67" i="72" s="1"/>
  <c r="AN67" i="191"/>
  <c r="AP67" i="191" s="1"/>
  <c r="O50" i="100"/>
  <c r="AM50" i="196"/>
  <c r="AX50" i="196" s="1"/>
  <c r="AY50" i="196" s="1"/>
  <c r="BB50" i="72" s="1"/>
  <c r="M74" i="100"/>
  <c r="AP74" i="100" s="1"/>
  <c r="AM74" i="194"/>
  <c r="AX74" i="194" s="1"/>
  <c r="AY74" i="194" s="1"/>
  <c r="AZ74" i="72" s="1"/>
  <c r="AN74" i="194"/>
  <c r="AP74" i="194" s="1"/>
  <c r="AF55" i="100"/>
  <c r="AM55" i="232"/>
  <c r="AX55" i="232" s="1"/>
  <c r="AY55" i="232" s="1"/>
  <c r="BS55" i="72" s="1"/>
  <c r="O28" i="100"/>
  <c r="AM28" i="196"/>
  <c r="AX28" i="196" s="1"/>
  <c r="AY28" i="196" s="1"/>
  <c r="BB28" i="72" s="1"/>
  <c r="AN28" i="196"/>
  <c r="AP28" i="196" s="1"/>
  <c r="AG56" i="100"/>
  <c r="AM56" i="239"/>
  <c r="AX56" i="239" s="1"/>
  <c r="AY56" i="239" s="1"/>
  <c r="BT56" i="72" s="1"/>
  <c r="AM16" i="243"/>
  <c r="AX16" i="243" s="1"/>
  <c r="AY16" i="243" s="1"/>
  <c r="BV16" i="72" s="1"/>
  <c r="AI16" i="100"/>
  <c r="AN16" i="243"/>
  <c r="AP16" i="243" s="1"/>
  <c r="AD74" i="100"/>
  <c r="AM74" i="230"/>
  <c r="AX74" i="230" s="1"/>
  <c r="AY74" i="230" s="1"/>
  <c r="BQ74" i="72" s="1"/>
  <c r="AC9" i="100"/>
  <c r="AM9" i="229"/>
  <c r="AX9" i="229" s="1"/>
  <c r="AY9" i="229" s="1"/>
  <c r="BP9" i="72" s="1"/>
  <c r="AN9" i="229"/>
  <c r="AP9" i="229" s="1"/>
  <c r="AM16" i="232"/>
  <c r="AX16" i="232" s="1"/>
  <c r="AY16" i="232" s="1"/>
  <c r="BS16" i="72" s="1"/>
  <c r="AF16" i="100"/>
  <c r="AM65" i="230"/>
  <c r="AX65" i="230" s="1"/>
  <c r="AY65" i="230" s="1"/>
  <c r="BQ65" i="72" s="1"/>
  <c r="AD65" i="100"/>
  <c r="AN65" i="230"/>
  <c r="AP65" i="230" s="1"/>
  <c r="AM22" i="230"/>
  <c r="AX22" i="230" s="1"/>
  <c r="AY22" i="230" s="1"/>
  <c r="BQ22" i="72" s="1"/>
  <c r="AD22" i="100"/>
  <c r="AN22" i="230"/>
  <c r="AP22" i="230" s="1"/>
  <c r="AM66" i="239"/>
  <c r="AX66" i="239" s="1"/>
  <c r="AY66" i="239" s="1"/>
  <c r="BT66" i="72" s="1"/>
  <c r="AG66" i="100"/>
  <c r="AX48" i="204"/>
  <c r="AY48" i="204" s="1"/>
  <c r="BH48" i="72" s="1"/>
  <c r="AN48" i="204"/>
  <c r="AP48" i="204" s="1"/>
  <c r="AX72" i="196"/>
  <c r="AY72" i="196" s="1"/>
  <c r="BB72" i="72" s="1"/>
  <c r="AN72" i="196"/>
  <c r="AP72" i="196" s="1"/>
  <c r="AX16" i="202"/>
  <c r="AY16" i="202" s="1"/>
  <c r="BF16" i="72" s="1"/>
  <c r="AN16" i="202"/>
  <c r="AP16" i="202" s="1"/>
  <c r="AR68" i="190"/>
  <c r="AS68" i="190" s="1"/>
  <c r="AT68" i="190"/>
  <c r="AR16" i="194"/>
  <c r="AS16" i="194" s="1"/>
  <c r="AT16" i="194"/>
  <c r="AH15" i="100"/>
  <c r="AM15" i="242"/>
  <c r="AX15" i="242" s="1"/>
  <c r="AY15" i="242" s="1"/>
  <c r="BU15" i="72" s="1"/>
  <c r="AK52" i="100"/>
  <c r="AM52" i="246"/>
  <c r="AX52" i="246" s="1"/>
  <c r="AY52" i="246" s="1"/>
  <c r="BX52" i="72" s="1"/>
  <c r="AN52" i="246"/>
  <c r="AP52" i="246" s="1"/>
  <c r="AL18" i="100"/>
  <c r="AM18" i="248"/>
  <c r="AX18" i="248" s="1"/>
  <c r="AY18" i="248" s="1"/>
  <c r="BY18" i="72" s="1"/>
  <c r="AM52" i="205"/>
  <c r="AX52" i="205" s="1"/>
  <c r="AY52" i="205" s="1"/>
  <c r="BI52" i="72" s="1"/>
  <c r="V52" i="100"/>
  <c r="AN52" i="205"/>
  <c r="AP52" i="205" s="1"/>
  <c r="N29" i="100"/>
  <c r="AM29" i="195"/>
  <c r="AX29" i="195" s="1"/>
  <c r="AY29" i="195" s="1"/>
  <c r="BA29" i="72" s="1"/>
  <c r="AX68" i="203"/>
  <c r="AY68" i="203" s="1"/>
  <c r="BG68" i="72" s="1"/>
  <c r="AN68" i="203"/>
  <c r="AP68" i="203" s="1"/>
  <c r="AX67" i="196"/>
  <c r="AY67" i="196" s="1"/>
  <c r="BB67" i="72" s="1"/>
  <c r="AN67" i="196"/>
  <c r="AP67" i="196" s="1"/>
  <c r="AY28" i="211"/>
  <c r="AZ28" i="211" s="1"/>
  <c r="CA28" i="72" s="1"/>
  <c r="AO28" i="211"/>
  <c r="AQ28" i="211" s="1"/>
  <c r="AL14" i="100"/>
  <c r="AM14" i="248"/>
  <c r="AX14" i="248" s="1"/>
  <c r="AY14" i="248" s="1"/>
  <c r="BY14" i="72" s="1"/>
  <c r="AN14" i="248"/>
  <c r="AP14" i="248" s="1"/>
  <c r="AB44" i="100"/>
  <c r="AM44" i="225"/>
  <c r="AX44" i="225" s="1"/>
  <c r="AY44" i="225" s="1"/>
  <c r="BO44" i="72" s="1"/>
  <c r="Y18" i="100"/>
  <c r="AM18" i="208"/>
  <c r="AX18" i="208" s="1"/>
  <c r="AY18" i="208" s="1"/>
  <c r="BL18" i="72" s="1"/>
  <c r="AN18" i="208"/>
  <c r="AP18" i="208" s="1"/>
  <c r="AM54" i="199"/>
  <c r="AX54" i="199" s="1"/>
  <c r="AY54" i="199" s="1"/>
  <c r="BC54" i="72" s="1"/>
  <c r="P54" i="100"/>
  <c r="AD14" i="100"/>
  <c r="AM14" i="230"/>
  <c r="AX14" i="230" s="1"/>
  <c r="AY14" i="230" s="1"/>
  <c r="BQ14" i="72" s="1"/>
  <c r="AN14" i="230"/>
  <c r="AP14" i="230" s="1"/>
  <c r="AH76" i="200"/>
  <c r="AH84" i="200" s="1"/>
  <c r="AK25" i="223" s="1"/>
  <c r="AX28" i="195"/>
  <c r="AY28" i="195" s="1"/>
  <c r="BA28" i="72" s="1"/>
  <c r="AN28" i="195"/>
  <c r="AP28" i="195" s="1"/>
  <c r="AT28" i="199"/>
  <c r="AR28" i="199"/>
  <c r="AS28" i="199" s="1"/>
  <c r="AX42" i="189"/>
  <c r="AY42" i="189" s="1"/>
  <c r="AU42" i="72" s="1"/>
  <c r="AN42" i="189"/>
  <c r="AP42" i="189" s="1"/>
  <c r="AR9" i="190"/>
  <c r="AS9" i="190" s="1"/>
  <c r="AT9" i="190"/>
  <c r="V29" i="100"/>
  <c r="AM29" i="205"/>
  <c r="AX29" i="205" s="1"/>
  <c r="AY29" i="205" s="1"/>
  <c r="BI29" i="72" s="1"/>
  <c r="AN29" i="205"/>
  <c r="AP29" i="205" s="1"/>
  <c r="AM47" i="196"/>
  <c r="AX47" i="196" s="1"/>
  <c r="AY47" i="196" s="1"/>
  <c r="BB47" i="72" s="1"/>
  <c r="O47" i="100"/>
  <c r="AN47" i="196"/>
  <c r="AP47" i="196" s="1"/>
  <c r="S7" i="100"/>
  <c r="AM7" i="202"/>
  <c r="AX7" i="202" s="1"/>
  <c r="AY7" i="202" s="1"/>
  <c r="BF7" i="72" s="1"/>
  <c r="AN7" i="202"/>
  <c r="AP7" i="202" s="1"/>
  <c r="AM18" i="203"/>
  <c r="AX18" i="203" s="1"/>
  <c r="AY18" i="203" s="1"/>
  <c r="BG18" i="72" s="1"/>
  <c r="T18" i="100"/>
  <c r="AN18" i="203"/>
  <c r="AP18" i="203" s="1"/>
  <c r="AM31" i="204"/>
  <c r="AX31" i="204" s="1"/>
  <c r="AY31" i="204" s="1"/>
  <c r="BH31" i="72" s="1"/>
  <c r="U31" i="100"/>
  <c r="AX32" i="246"/>
  <c r="AY32" i="246" s="1"/>
  <c r="BX32" i="72" s="1"/>
  <c r="AN32" i="246"/>
  <c r="AP32" i="246" s="1"/>
  <c r="AX9" i="248"/>
  <c r="AY9" i="248" s="1"/>
  <c r="BY9" i="72" s="1"/>
  <c r="AN9" i="248"/>
  <c r="AP9" i="248" s="1"/>
  <c r="AN38" i="191"/>
  <c r="AP38" i="191" s="1"/>
  <c r="AX38" i="191"/>
  <c r="AY38" i="191" s="1"/>
  <c r="AW38" i="72" s="1"/>
  <c r="AX24" i="202"/>
  <c r="AY24" i="202" s="1"/>
  <c r="BF24" i="72" s="1"/>
  <c r="AN24" i="202"/>
  <c r="AP24" i="202" s="1"/>
  <c r="AX19" i="203"/>
  <c r="AY19" i="203" s="1"/>
  <c r="BG19" i="72" s="1"/>
  <c r="AN19" i="203"/>
  <c r="AP19" i="203" s="1"/>
  <c r="AT67" i="239"/>
  <c r="AR67" i="239"/>
  <c r="AS67" i="239" s="1"/>
  <c r="Q50" i="72"/>
  <c r="AU50" i="200"/>
  <c r="H32" i="72"/>
  <c r="AU32" i="189"/>
  <c r="AI68" i="72"/>
  <c r="AU68" i="243"/>
  <c r="H11" i="72"/>
  <c r="AU11" i="189"/>
  <c r="J25" i="72"/>
  <c r="AU25" i="191"/>
  <c r="X74" i="72"/>
  <c r="AU74" i="207"/>
  <c r="M49" i="72"/>
  <c r="AU49" i="194"/>
  <c r="AU21" i="201"/>
  <c r="R21" i="72"/>
  <c r="AU48" i="220"/>
  <c r="G48" i="72"/>
  <c r="AX36" i="225"/>
  <c r="AY36" i="225" s="1"/>
  <c r="BO36" i="72" s="1"/>
  <c r="AN36" i="225"/>
  <c r="AP36" i="225" s="1"/>
  <c r="X33" i="72"/>
  <c r="AU33" i="207"/>
  <c r="AR12" i="195"/>
  <c r="AS12" i="195" s="1"/>
  <c r="AT12" i="195"/>
  <c r="AT26" i="204"/>
  <c r="AR26" i="204"/>
  <c r="AS26" i="204" s="1"/>
  <c r="Z10" i="72"/>
  <c r="AU10" i="209"/>
  <c r="AT71" i="242"/>
  <c r="AR71" i="242"/>
  <c r="AS71" i="242" s="1"/>
  <c r="AS29" i="211"/>
  <c r="AT29" i="211" s="1"/>
  <c r="AU29" i="211"/>
  <c r="V11" i="72"/>
  <c r="AU11" i="205"/>
  <c r="AR26" i="224"/>
  <c r="AS26" i="224" s="1"/>
  <c r="AT26" i="224"/>
  <c r="AG71" i="72"/>
  <c r="AU71" i="239"/>
  <c r="F54" i="72"/>
  <c r="AU54" i="113"/>
  <c r="AU54" i="201"/>
  <c r="R54" i="72"/>
  <c r="L52" i="67"/>
  <c r="O52" i="67" s="1"/>
  <c r="P52" i="67" s="1"/>
  <c r="AU52" i="1"/>
  <c r="AP33" i="1"/>
  <c r="AI33" i="1"/>
  <c r="AL33" i="1"/>
  <c r="AM33" i="1" s="1"/>
  <c r="AU36" i="209"/>
  <c r="Z36" i="72"/>
  <c r="W7" i="72"/>
  <c r="AU7" i="206"/>
  <c r="Q12" i="72"/>
  <c r="AU12" i="200"/>
  <c r="R51" i="67"/>
  <c r="S51" i="67" s="1"/>
  <c r="D51" i="72" s="1"/>
  <c r="D51" i="100"/>
  <c r="R25" i="214"/>
  <c r="S25" i="214" s="1"/>
  <c r="P25" i="211"/>
  <c r="Q25" i="211" s="1"/>
  <c r="P25" i="247"/>
  <c r="Q25" i="247" s="1"/>
  <c r="P25" i="196"/>
  <c r="Q25" i="196" s="1"/>
  <c r="P25" i="204"/>
  <c r="Q25" i="204" s="1"/>
  <c r="P25" i="200"/>
  <c r="Q25" i="200" s="1"/>
  <c r="P25" i="206"/>
  <c r="Q25" i="206" s="1"/>
  <c r="P25" i="244"/>
  <c r="Q25" i="244" s="1"/>
  <c r="P25" i="246"/>
  <c r="Q25" i="246" s="1"/>
  <c r="P25" i="193"/>
  <c r="Q25" i="193" s="1"/>
  <c r="P25" i="192"/>
  <c r="Q25" i="192" s="1"/>
  <c r="R25" i="180"/>
  <c r="S25" i="180" s="1"/>
  <c r="R25" i="216"/>
  <c r="S25" i="216" s="1"/>
  <c r="P25" i="212"/>
  <c r="Q25" i="212" s="1"/>
  <c r="P25" i="191"/>
  <c r="Q25" i="191" s="1"/>
  <c r="P25" i="203"/>
  <c r="Q25" i="203" s="1"/>
  <c r="P25" i="232"/>
  <c r="Q25" i="232" s="1"/>
  <c r="P25" i="239"/>
  <c r="Q25" i="239" s="1"/>
  <c r="P25" i="201"/>
  <c r="Q25" i="201" s="1"/>
  <c r="P25" i="199"/>
  <c r="Q25" i="199" s="1"/>
  <c r="P25" i="113"/>
  <c r="Q25" i="113" s="1"/>
  <c r="P25" i="202"/>
  <c r="Q25" i="202" s="1"/>
  <c r="R25" i="215"/>
  <c r="S25" i="215" s="1"/>
  <c r="R25" i="219"/>
  <c r="S25" i="219" s="1"/>
  <c r="P25" i="190"/>
  <c r="Q25" i="190" s="1"/>
  <c r="P25" i="242"/>
  <c r="Q25" i="242" s="1"/>
  <c r="P25" i="229"/>
  <c r="Q25" i="229" s="1"/>
  <c r="P25" i="230"/>
  <c r="Q25" i="230" s="1"/>
  <c r="P25" i="207"/>
  <c r="Q25" i="207" s="1"/>
  <c r="P25" i="224"/>
  <c r="Q25" i="224" s="1"/>
  <c r="P25" i="225"/>
  <c r="Q25" i="225" s="1"/>
  <c r="P25" i="195"/>
  <c r="Q25" i="195" s="1"/>
  <c r="P25" i="197"/>
  <c r="Q25" i="197" s="1"/>
  <c r="P25" i="248"/>
  <c r="Q25" i="248" s="1"/>
  <c r="P25" i="231"/>
  <c r="Q25" i="231" s="1"/>
  <c r="P25" i="189"/>
  <c r="Q25" i="189" s="1"/>
  <c r="R25" i="213"/>
  <c r="S25" i="213" s="1"/>
  <c r="P25" i="209"/>
  <c r="Q25" i="209" s="1"/>
  <c r="P25" i="194"/>
  <c r="Q25" i="194" s="1"/>
  <c r="R25" i="217"/>
  <c r="S25" i="217" s="1"/>
  <c r="P25" i="205"/>
  <c r="Q25" i="205" s="1"/>
  <c r="P25" i="220"/>
  <c r="Q25" i="220" s="1"/>
  <c r="P25" i="243"/>
  <c r="Q25" i="243" s="1"/>
  <c r="P25" i="208"/>
  <c r="Q25" i="208" s="1"/>
  <c r="I30" i="180"/>
  <c r="J30" i="180" s="1"/>
  <c r="I30" i="215"/>
  <c r="J30" i="215" s="1"/>
  <c r="G30" i="212"/>
  <c r="H30" i="212" s="1"/>
  <c r="G30" i="243"/>
  <c r="H30" i="243" s="1"/>
  <c r="G30" i="230"/>
  <c r="H30" i="230" s="1"/>
  <c r="G30" i="207"/>
  <c r="H30" i="207" s="1"/>
  <c r="G30" i="231"/>
  <c r="H30" i="231" s="1"/>
  <c r="G30" i="246"/>
  <c r="H30" i="246" s="1"/>
  <c r="G30" i="208"/>
  <c r="H30" i="208" s="1"/>
  <c r="G30" i="224"/>
  <c r="H30" i="224" s="1"/>
  <c r="I30" i="213"/>
  <c r="J30" i="213" s="1"/>
  <c r="I30" i="219"/>
  <c r="J30" i="219" s="1"/>
  <c r="G30" i="248"/>
  <c r="H30" i="248" s="1"/>
  <c r="G30" i="196"/>
  <c r="H30" i="196" s="1"/>
  <c r="G30" i="239"/>
  <c r="H30" i="239" s="1"/>
  <c r="G30" i="200"/>
  <c r="H30" i="200" s="1"/>
  <c r="G30" i="204"/>
  <c r="H30" i="204" s="1"/>
  <c r="G30" i="205"/>
  <c r="H30" i="205" s="1"/>
  <c r="G30" i="201"/>
  <c r="H30" i="201" s="1"/>
  <c r="I30" i="217"/>
  <c r="J30" i="217" s="1"/>
  <c r="G30" i="211"/>
  <c r="H30" i="211" s="1"/>
  <c r="G30" i="190"/>
  <c r="H30" i="190" s="1"/>
  <c r="G30" i="203"/>
  <c r="H30" i="203" s="1"/>
  <c r="G30" i="229"/>
  <c r="H30" i="229" s="1"/>
  <c r="G30" i="209"/>
  <c r="H30" i="209" s="1"/>
  <c r="G30" i="220"/>
  <c r="H30" i="220" s="1"/>
  <c r="G30" i="206"/>
  <c r="H30" i="206" s="1"/>
  <c r="G30" i="244"/>
  <c r="H30" i="244" s="1"/>
  <c r="G30" i="191"/>
  <c r="H30" i="191" s="1"/>
  <c r="G30" i="113"/>
  <c r="H30" i="113" s="1"/>
  <c r="G30" i="225"/>
  <c r="H30" i="225" s="1"/>
  <c r="G30" i="197"/>
  <c r="H30" i="197" s="1"/>
  <c r="G30" i="247"/>
  <c r="H30" i="247" s="1"/>
  <c r="G30" i="232"/>
  <c r="H30" i="232" s="1"/>
  <c r="G30" i="189"/>
  <c r="H30" i="189" s="1"/>
  <c r="G30" i="202"/>
  <c r="H30" i="202" s="1"/>
  <c r="I30" i="214"/>
  <c r="J30" i="214" s="1"/>
  <c r="G30" i="242"/>
  <c r="H30" i="242" s="1"/>
  <c r="G30" i="193"/>
  <c r="H30" i="193" s="1"/>
  <c r="G30" i="194"/>
  <c r="H30" i="194" s="1"/>
  <c r="I30" i="216"/>
  <c r="J30" i="216" s="1"/>
  <c r="G30" i="195"/>
  <c r="H30" i="195" s="1"/>
  <c r="G30" i="199"/>
  <c r="H30" i="199" s="1"/>
  <c r="G30" i="192"/>
  <c r="H30" i="192" s="1"/>
  <c r="R74" i="140"/>
  <c r="P74" i="140"/>
  <c r="Q74" i="140" s="1"/>
  <c r="D51" i="241"/>
  <c r="E51" i="241" s="1"/>
  <c r="H51" i="241" s="1"/>
  <c r="L51" i="241" s="1"/>
  <c r="N51" i="241" s="1"/>
  <c r="AN36" i="202"/>
  <c r="AP36" i="202" s="1"/>
  <c r="AN42" i="191"/>
  <c r="AP42" i="191" s="1"/>
  <c r="AN31" i="202"/>
  <c r="AP31" i="202" s="1"/>
  <c r="AN29" i="220"/>
  <c r="AP29" i="220" s="1"/>
  <c r="AO45" i="211"/>
  <c r="AQ45" i="211" s="1"/>
  <c r="AO68" i="211"/>
  <c r="AQ68" i="211" s="1"/>
  <c r="AO40" i="211"/>
  <c r="AQ40" i="211" s="1"/>
  <c r="AO38" i="212"/>
  <c r="AQ38" i="212" s="1"/>
  <c r="S43" i="236"/>
  <c r="O43" i="1"/>
  <c r="P43" i="1" s="1"/>
  <c r="AK16" i="236"/>
  <c r="AL16" i="236" s="1"/>
  <c r="H8" i="100"/>
  <c r="AM8" i="189"/>
  <c r="AX8" i="189" s="1"/>
  <c r="AY8" i="189" s="1"/>
  <c r="AU8" i="72" s="1"/>
  <c r="AN8" i="189"/>
  <c r="AP8" i="189" s="1"/>
  <c r="I37" i="236"/>
  <c r="O37" i="1"/>
  <c r="P37" i="1" s="1"/>
  <c r="L9" i="100"/>
  <c r="AM9" i="193"/>
  <c r="AX9" i="193" s="1"/>
  <c r="AY9" i="193" s="1"/>
  <c r="AY9" i="72" s="1"/>
  <c r="W10" i="100"/>
  <c r="AM10" i="206"/>
  <c r="AX10" i="206" s="1"/>
  <c r="AY10" i="206" s="1"/>
  <c r="BJ10" i="72" s="1"/>
  <c r="AN10" i="206"/>
  <c r="AP10" i="206" s="1"/>
  <c r="AL10" i="225"/>
  <c r="AM22" i="205"/>
  <c r="AX22" i="205" s="1"/>
  <c r="AY22" i="205" s="1"/>
  <c r="BI22" i="72" s="1"/>
  <c r="V22" i="100"/>
  <c r="AN22" i="205"/>
  <c r="AP22" i="205" s="1"/>
  <c r="K24" i="100"/>
  <c r="AM24" i="192"/>
  <c r="AX24" i="192" s="1"/>
  <c r="AY24" i="192" s="1"/>
  <c r="AX24" i="72" s="1"/>
  <c r="AM16" i="190"/>
  <c r="AX16" i="190" s="1"/>
  <c r="AY16" i="190" s="1"/>
  <c r="AV16" i="72" s="1"/>
  <c r="I16" i="100"/>
  <c r="AN16" i="190"/>
  <c r="AP16" i="190" s="1"/>
  <c r="AM16" i="100"/>
  <c r="AM16" i="247"/>
  <c r="AX16" i="247" s="1"/>
  <c r="AY16" i="247" s="1"/>
  <c r="BZ16" i="72" s="1"/>
  <c r="AM20" i="202"/>
  <c r="AX20" i="202" s="1"/>
  <c r="AY20" i="202" s="1"/>
  <c r="BF20" i="72" s="1"/>
  <c r="S20" i="100"/>
  <c r="AN20" i="202"/>
  <c r="AP20" i="202" s="1"/>
  <c r="AM23" i="232"/>
  <c r="AX23" i="232" s="1"/>
  <c r="AY23" i="232" s="1"/>
  <c r="BS23" i="72" s="1"/>
  <c r="AF23" i="100"/>
  <c r="AN23" i="232"/>
  <c r="AP23" i="232" s="1"/>
  <c r="AH24" i="100"/>
  <c r="AM24" i="242"/>
  <c r="AX24" i="242" s="1"/>
  <c r="AY24" i="242" s="1"/>
  <c r="BU24" i="72" s="1"/>
  <c r="AN24" i="242"/>
  <c r="AP24" i="242" s="1"/>
  <c r="Z13" i="100"/>
  <c r="AM13" i="209"/>
  <c r="AX13" i="209" s="1"/>
  <c r="AY13" i="209" s="1"/>
  <c r="BM13" i="72" s="1"/>
  <c r="AM22" i="199"/>
  <c r="AX22" i="199" s="1"/>
  <c r="AY22" i="199" s="1"/>
  <c r="BC22" i="72" s="1"/>
  <c r="P22" i="100"/>
  <c r="AN22" i="199"/>
  <c r="AP22" i="199" s="1"/>
  <c r="AL11" i="194"/>
  <c r="AK11" i="201"/>
  <c r="AL11" i="201" s="1"/>
  <c r="O48" i="100"/>
  <c r="AM48" i="196"/>
  <c r="AX48" i="196" s="1"/>
  <c r="AY48" i="196" s="1"/>
  <c r="BB48" i="72" s="1"/>
  <c r="AM59" i="239"/>
  <c r="AX59" i="239" s="1"/>
  <c r="AY59" i="239" s="1"/>
  <c r="BT59" i="72" s="1"/>
  <c r="AG59" i="100"/>
  <c r="AN59" i="239"/>
  <c r="AP59" i="239" s="1"/>
  <c r="H38" i="100"/>
  <c r="AM38" i="189"/>
  <c r="AX38" i="189" s="1"/>
  <c r="AY38" i="189" s="1"/>
  <c r="AU38" i="72" s="1"/>
  <c r="AM61" i="200"/>
  <c r="AX61" i="200" s="1"/>
  <c r="AY61" i="200" s="1"/>
  <c r="BD61" i="72" s="1"/>
  <c r="Q61" i="100"/>
  <c r="AN61" i="200"/>
  <c r="AP61" i="200" s="1"/>
  <c r="AL65" i="100"/>
  <c r="AM65" i="248"/>
  <c r="AX65" i="248" s="1"/>
  <c r="AY65" i="248" s="1"/>
  <c r="BY65" i="72" s="1"/>
  <c r="AB69" i="100"/>
  <c r="AM69" i="225"/>
  <c r="AX69" i="225" s="1"/>
  <c r="AY69" i="225" s="1"/>
  <c r="BO69" i="72" s="1"/>
  <c r="AN69" i="225"/>
  <c r="AP69" i="225" s="1"/>
  <c r="F40" i="100"/>
  <c r="AM40" i="113"/>
  <c r="AX40" i="113" s="1"/>
  <c r="AY40" i="113" s="1"/>
  <c r="AS40" i="72" s="1"/>
  <c r="AK58" i="100"/>
  <c r="AM58" i="246"/>
  <c r="AX58" i="246" s="1"/>
  <c r="AY58" i="246" s="1"/>
  <c r="BX58" i="72" s="1"/>
  <c r="AN58" i="246"/>
  <c r="AP58" i="246" s="1"/>
  <c r="AB67" i="100"/>
  <c r="AM67" i="225"/>
  <c r="Q69" i="100"/>
  <c r="AM69" i="200"/>
  <c r="AX69" i="200" s="1"/>
  <c r="AY69" i="200" s="1"/>
  <c r="BD69" i="72" s="1"/>
  <c r="Y38" i="100"/>
  <c r="AM38" i="208"/>
  <c r="AX38" i="208" s="1"/>
  <c r="AY38" i="208" s="1"/>
  <c r="BL38" i="72" s="1"/>
  <c r="AN38" i="208"/>
  <c r="AP38" i="208" s="1"/>
  <c r="L40" i="100"/>
  <c r="AM40" i="193"/>
  <c r="AX40" i="193" s="1"/>
  <c r="AY40" i="193" s="1"/>
  <c r="AY40" i="72" s="1"/>
  <c r="AM46" i="246"/>
  <c r="AX46" i="246" s="1"/>
  <c r="AY46" i="246" s="1"/>
  <c r="BX46" i="72" s="1"/>
  <c r="AK46" i="100"/>
  <c r="AM55" i="231"/>
  <c r="AX55" i="231" s="1"/>
  <c r="AY55" i="231" s="1"/>
  <c r="BR55" i="72" s="1"/>
  <c r="AE55" i="100"/>
  <c r="AN55" i="231"/>
  <c r="AP55" i="231" s="1"/>
  <c r="AL70" i="207"/>
  <c r="AL72" i="205"/>
  <c r="AL74" i="100"/>
  <c r="AM74" i="248"/>
  <c r="AX74" i="248" s="1"/>
  <c r="AY74" i="248" s="1"/>
  <c r="BY74" i="72" s="1"/>
  <c r="AN74" i="248"/>
  <c r="AP74" i="248" s="1"/>
  <c r="V58" i="100"/>
  <c r="AM58" i="205"/>
  <c r="AX58" i="205" s="1"/>
  <c r="AY58" i="205" s="1"/>
  <c r="BI58" i="72" s="1"/>
  <c r="K72" i="100"/>
  <c r="AM72" i="192"/>
  <c r="AX72" i="192" s="1"/>
  <c r="AY72" i="192" s="1"/>
  <c r="AX72" i="72" s="1"/>
  <c r="AN72" i="192"/>
  <c r="AP72" i="192" s="1"/>
  <c r="W38" i="100"/>
  <c r="AM38" i="206"/>
  <c r="AX38" i="206" s="1"/>
  <c r="AY38" i="206" s="1"/>
  <c r="BJ38" i="72" s="1"/>
  <c r="P47" i="100"/>
  <c r="AM47" i="199"/>
  <c r="AX47" i="199" s="1"/>
  <c r="AY47" i="199" s="1"/>
  <c r="BC47" i="72" s="1"/>
  <c r="AN47" i="199"/>
  <c r="AP47" i="199" s="1"/>
  <c r="AM53" i="232"/>
  <c r="AX53" i="232" s="1"/>
  <c r="AY53" i="232" s="1"/>
  <c r="BS53" i="72" s="1"/>
  <c r="AF53" i="100"/>
  <c r="AN53" i="232"/>
  <c r="AP53" i="232" s="1"/>
  <c r="AE30" i="180"/>
  <c r="AE76" i="180" s="1"/>
  <c r="AE83" i="180" s="1"/>
  <c r="AF7" i="221" s="1"/>
  <c r="AD76" i="180"/>
  <c r="AD83" i="180" s="1"/>
  <c r="AE7" i="221" s="1"/>
  <c r="AM55" i="195"/>
  <c r="AX55" i="195" s="1"/>
  <c r="AY55" i="195" s="1"/>
  <c r="BA55" i="72" s="1"/>
  <c r="N55" i="100"/>
  <c r="AN55" i="195"/>
  <c r="AP55" i="195" s="1"/>
  <c r="AM61" i="230"/>
  <c r="AX61" i="230" s="1"/>
  <c r="AY61" i="230" s="1"/>
  <c r="BQ61" i="72" s="1"/>
  <c r="AD61" i="100"/>
  <c r="S67" i="100"/>
  <c r="AM67" i="202"/>
  <c r="AX67" i="202" s="1"/>
  <c r="AY67" i="202" s="1"/>
  <c r="BF67" i="72" s="1"/>
  <c r="AN67" i="202"/>
  <c r="AP67" i="202" s="1"/>
  <c r="T74" i="100"/>
  <c r="AM74" i="203"/>
  <c r="AX74" i="203" s="1"/>
  <c r="AY74" i="203" s="1"/>
  <c r="BG74" i="72" s="1"/>
  <c r="H51" i="100"/>
  <c r="AM51" i="189"/>
  <c r="AX51" i="189" s="1"/>
  <c r="AY51" i="189" s="1"/>
  <c r="AU51" i="72" s="1"/>
  <c r="AN51" i="189"/>
  <c r="AP51" i="189" s="1"/>
  <c r="AG20" i="100"/>
  <c r="AM20" i="239"/>
  <c r="AX20" i="239" s="1"/>
  <c r="AY20" i="239" s="1"/>
  <c r="BT20" i="72" s="1"/>
  <c r="AN11" i="100"/>
  <c r="AN11" i="211"/>
  <c r="AM57" i="230"/>
  <c r="AX57" i="230" s="1"/>
  <c r="AY57" i="230" s="1"/>
  <c r="BQ57" i="72" s="1"/>
  <c r="AD57" i="100"/>
  <c r="AN57" i="230"/>
  <c r="AP57" i="230" s="1"/>
  <c r="AN20" i="244"/>
  <c r="AP20" i="244" s="1"/>
  <c r="AJ20" i="100"/>
  <c r="AM20" i="244"/>
  <c r="AX20" i="244" s="1"/>
  <c r="AY20" i="244" s="1"/>
  <c r="BW20" i="72" s="1"/>
  <c r="AB31" i="100"/>
  <c r="AM31" i="225"/>
  <c r="AX31" i="225" s="1"/>
  <c r="AY31" i="225" s="1"/>
  <c r="BO31" i="72" s="1"/>
  <c r="AN31" i="225"/>
  <c r="AP31" i="225" s="1"/>
  <c r="F17" i="100"/>
  <c r="AM17" i="113"/>
  <c r="AX17" i="113" s="1"/>
  <c r="AY17" i="113" s="1"/>
  <c r="AS17" i="72" s="1"/>
  <c r="AA12" i="100"/>
  <c r="AM12" i="224"/>
  <c r="AX12" i="224" s="1"/>
  <c r="AY12" i="224" s="1"/>
  <c r="BN12" i="72" s="1"/>
  <c r="AN12" i="224"/>
  <c r="AP12" i="224" s="1"/>
  <c r="AN18" i="212"/>
  <c r="AY18" i="212" s="1"/>
  <c r="AZ18" i="212" s="1"/>
  <c r="CB18" i="72" s="1"/>
  <c r="AO18" i="100"/>
  <c r="N64" i="100"/>
  <c r="AM64" i="195"/>
  <c r="AX64" i="195" s="1"/>
  <c r="AY64" i="195" s="1"/>
  <c r="BA64" i="72" s="1"/>
  <c r="AN64" i="195"/>
  <c r="AP64" i="195" s="1"/>
  <c r="AM18" i="231"/>
  <c r="AX18" i="231" s="1"/>
  <c r="AY18" i="231" s="1"/>
  <c r="BR18" i="72" s="1"/>
  <c r="AE18" i="100"/>
  <c r="AN18" i="231"/>
  <c r="AP18" i="231" s="1"/>
  <c r="O54" i="100"/>
  <c r="AM54" i="196"/>
  <c r="AX54" i="196" s="1"/>
  <c r="AY54" i="196" s="1"/>
  <c r="BB54" i="72" s="1"/>
  <c r="AN54" i="196"/>
  <c r="AP54" i="196" s="1"/>
  <c r="Q18" i="100"/>
  <c r="AM18" i="200"/>
  <c r="AX18" i="200" s="1"/>
  <c r="AY18" i="200" s="1"/>
  <c r="BD18" i="72" s="1"/>
  <c r="AM7" i="190"/>
  <c r="AX7" i="190" s="1"/>
  <c r="AY7" i="190" s="1"/>
  <c r="AV7" i="72" s="1"/>
  <c r="I7" i="100"/>
  <c r="AM18" i="191"/>
  <c r="AX18" i="191" s="1"/>
  <c r="AY18" i="191" s="1"/>
  <c r="AW18" i="72" s="1"/>
  <c r="J18" i="100"/>
  <c r="AN18" i="191"/>
  <c r="AP18" i="191" s="1"/>
  <c r="W42" i="100"/>
  <c r="AM42" i="206"/>
  <c r="AX42" i="206" s="1"/>
  <c r="AY42" i="206" s="1"/>
  <c r="BJ42" i="72" s="1"/>
  <c r="AN42" i="206"/>
  <c r="AP42" i="206" s="1"/>
  <c r="R73" i="100"/>
  <c r="AM73" i="201"/>
  <c r="AX73" i="201" s="1"/>
  <c r="AY73" i="201" s="1"/>
  <c r="BE73" i="72" s="1"/>
  <c r="I14" i="100"/>
  <c r="AM14" i="190"/>
  <c r="AX14" i="190" s="1"/>
  <c r="AY14" i="190" s="1"/>
  <c r="AV14" i="72" s="1"/>
  <c r="AN14" i="190"/>
  <c r="AP14" i="190" s="1"/>
  <c r="AJ44" i="100"/>
  <c r="AM44" i="244"/>
  <c r="AX44" i="244" s="1"/>
  <c r="AY44" i="244" s="1"/>
  <c r="BW44" i="72" s="1"/>
  <c r="AX50" i="194"/>
  <c r="AY50" i="194" s="1"/>
  <c r="AZ50" i="72" s="1"/>
  <c r="AN50" i="194"/>
  <c r="AP50" i="194" s="1"/>
  <c r="AX38" i="242"/>
  <c r="AY38" i="242" s="1"/>
  <c r="BU38" i="72" s="1"/>
  <c r="AN38" i="242"/>
  <c r="AP38" i="242" s="1"/>
  <c r="AX41" i="224"/>
  <c r="AY41" i="224" s="1"/>
  <c r="BN41" i="72" s="1"/>
  <c r="AN41" i="224"/>
  <c r="AP41" i="224" s="1"/>
  <c r="AR38" i="243"/>
  <c r="AS38" i="243" s="1"/>
  <c r="AT38" i="243"/>
  <c r="AL12" i="100"/>
  <c r="AM12" i="248"/>
  <c r="AX12" i="248" s="1"/>
  <c r="AY12" i="248" s="1"/>
  <c r="BY12" i="72" s="1"/>
  <c r="AN12" i="248"/>
  <c r="AP12" i="248" s="1"/>
  <c r="AL17" i="229"/>
  <c r="AK76" i="229"/>
  <c r="AK84" i="229" s="1"/>
  <c r="AN19" i="223" s="1"/>
  <c r="AG30" i="100"/>
  <c r="AM30" i="239"/>
  <c r="AX30" i="239" s="1"/>
  <c r="AY30" i="239" s="1"/>
  <c r="BT30" i="72" s="1"/>
  <c r="W18" i="100"/>
  <c r="AM18" i="206"/>
  <c r="AX18" i="206" s="1"/>
  <c r="AY18" i="206" s="1"/>
  <c r="BJ18" i="72" s="1"/>
  <c r="AN18" i="206"/>
  <c r="AP18" i="206" s="1"/>
  <c r="G47" i="100"/>
  <c r="AM47" i="220"/>
  <c r="AX47" i="220" s="1"/>
  <c r="AY47" i="220" s="1"/>
  <c r="AT47" i="72" s="1"/>
  <c r="M18" i="100"/>
  <c r="AM18" i="194"/>
  <c r="AX18" i="194" s="1"/>
  <c r="AY18" i="194" s="1"/>
  <c r="AZ18" i="72" s="1"/>
  <c r="L31" i="100"/>
  <c r="AM31" i="193"/>
  <c r="AX31" i="193" s="1"/>
  <c r="AY31" i="193" s="1"/>
  <c r="AY31" i="72" s="1"/>
  <c r="AX58" i="203"/>
  <c r="AY58" i="203" s="1"/>
  <c r="BG58" i="72" s="1"/>
  <c r="AN58" i="203"/>
  <c r="AP58" i="203" s="1"/>
  <c r="AX55" i="247"/>
  <c r="AY55" i="247" s="1"/>
  <c r="BZ55" i="72" s="1"/>
  <c r="AN55" i="247"/>
  <c r="AP55" i="247" s="1"/>
  <c r="AX51" i="201"/>
  <c r="AY51" i="201" s="1"/>
  <c r="BE51" i="72" s="1"/>
  <c r="AN51" i="201"/>
  <c r="AP51" i="201" s="1"/>
  <c r="AN40" i="244"/>
  <c r="AP40" i="244" s="1"/>
  <c r="AX33" i="189"/>
  <c r="AY33" i="189" s="1"/>
  <c r="AU33" i="72" s="1"/>
  <c r="AN33" i="189"/>
  <c r="AP33" i="189" s="1"/>
  <c r="AX28" i="243"/>
  <c r="AY28" i="243" s="1"/>
  <c r="BV28" i="72" s="1"/>
  <c r="AN28" i="243"/>
  <c r="AP28" i="243" s="1"/>
  <c r="AX38" i="229"/>
  <c r="AY38" i="229" s="1"/>
  <c r="BP38" i="72" s="1"/>
  <c r="AN38" i="229"/>
  <c r="AP38" i="229" s="1"/>
  <c r="AX11" i="243"/>
  <c r="AY11" i="243" s="1"/>
  <c r="BV11" i="72" s="1"/>
  <c r="AN11" i="243"/>
  <c r="AP11" i="243" s="1"/>
  <c r="V26" i="100"/>
  <c r="AM26" i="205"/>
  <c r="AX26" i="205" s="1"/>
  <c r="AY26" i="205" s="1"/>
  <c r="BI26" i="72" s="1"/>
  <c r="AR61" i="239"/>
  <c r="AS61" i="239" s="1"/>
  <c r="AT61" i="239"/>
  <c r="X48" i="72"/>
  <c r="AU48" i="207"/>
  <c r="AT45" i="243"/>
  <c r="AR45" i="243"/>
  <c r="AS45" i="243" s="1"/>
  <c r="Y66" i="72"/>
  <c r="AU66" i="208"/>
  <c r="T16" i="72"/>
  <c r="AU16" i="203"/>
  <c r="Q49" i="72"/>
  <c r="AU49" i="200"/>
  <c r="X37" i="72"/>
  <c r="AU37" i="207"/>
  <c r="AT36" i="247"/>
  <c r="AR36" i="247"/>
  <c r="AS36" i="247" s="1"/>
  <c r="AX30" i="243"/>
  <c r="AY30" i="243" s="1"/>
  <c r="BV30" i="72" s="1"/>
  <c r="AN30" i="243"/>
  <c r="AP30" i="243" s="1"/>
  <c r="AT75" i="194"/>
  <c r="AR75" i="194"/>
  <c r="AS75" i="194" s="1"/>
  <c r="AX36" i="244"/>
  <c r="AY36" i="244" s="1"/>
  <c r="BW36" i="72" s="1"/>
  <c r="AN36" i="244"/>
  <c r="AP36" i="244" s="1"/>
  <c r="AX71" i="207"/>
  <c r="AY71" i="207" s="1"/>
  <c r="BK71" i="72" s="1"/>
  <c r="AN71" i="207"/>
  <c r="AP71" i="207" s="1"/>
  <c r="AT73" i="196"/>
  <c r="AR73" i="196"/>
  <c r="AS73" i="196" s="1"/>
  <c r="AT45" i="200"/>
  <c r="AR45" i="200"/>
  <c r="AS45" i="200" s="1"/>
  <c r="AX71" i="246"/>
  <c r="AY71" i="246" s="1"/>
  <c r="BX71" i="72" s="1"/>
  <c r="AN71" i="246"/>
  <c r="AP71" i="246" s="1"/>
  <c r="AN29" i="202"/>
  <c r="AP29" i="202" s="1"/>
  <c r="AX29" i="202"/>
  <c r="AY29" i="202" s="1"/>
  <c r="BF29" i="72" s="1"/>
  <c r="AR18" i="220"/>
  <c r="AS18" i="220" s="1"/>
  <c r="AT18" i="220"/>
  <c r="AE57" i="72"/>
  <c r="AU57" i="231"/>
  <c r="AU75" i="201"/>
  <c r="R75" i="72"/>
  <c r="AU74" i="202"/>
  <c r="S74" i="72"/>
  <c r="Z45" i="72"/>
  <c r="AU45" i="209"/>
  <c r="U44" i="236"/>
  <c r="W44" i="236" s="1"/>
  <c r="K44" i="238" s="1"/>
  <c r="AE44" i="236"/>
  <c r="K44" i="236"/>
  <c r="M44" i="236" s="1"/>
  <c r="I44" i="238" s="1"/>
  <c r="P44" i="236"/>
  <c r="Z44" i="236"/>
  <c r="AB44" i="236" s="1"/>
  <c r="L44" i="238" s="1"/>
  <c r="G44" i="236"/>
  <c r="H44" i="236" s="1"/>
  <c r="C44" i="238" s="1"/>
  <c r="F44" i="238" s="1"/>
  <c r="AG52" i="1"/>
  <c r="AF52" i="1"/>
  <c r="D52" i="238" s="1"/>
  <c r="F52" i="238" s="1"/>
  <c r="AH52" i="1"/>
  <c r="O25" i="238"/>
  <c r="H25" i="238"/>
  <c r="AU64" i="248"/>
  <c r="AL64" i="72"/>
  <c r="AU7" i="208"/>
  <c r="Y7" i="72"/>
  <c r="AG17" i="72"/>
  <c r="AU17" i="239"/>
  <c r="T73" i="72"/>
  <c r="AU73" i="203"/>
  <c r="K49" i="238"/>
  <c r="AK49" i="236"/>
  <c r="AL49" i="236" s="1"/>
  <c r="R34" i="214"/>
  <c r="S34" i="214" s="1"/>
  <c r="R34" i="217"/>
  <c r="S34" i="217" s="1"/>
  <c r="P34" i="212"/>
  <c r="Q34" i="212" s="1"/>
  <c r="P34" i="242"/>
  <c r="Q34" i="242" s="1"/>
  <c r="P34" i="204"/>
  <c r="Q34" i="204" s="1"/>
  <c r="P34" i="232"/>
  <c r="Q34" i="232" s="1"/>
  <c r="P34" i="200"/>
  <c r="Q34" i="200" s="1"/>
  <c r="P34" i="193"/>
  <c r="Q34" i="193" s="1"/>
  <c r="P34" i="194"/>
  <c r="Q34" i="194" s="1"/>
  <c r="P34" i="113"/>
  <c r="Q34" i="113" s="1"/>
  <c r="P34" i="192"/>
  <c r="Q34" i="192" s="1"/>
  <c r="R34" i="180"/>
  <c r="S34" i="180" s="1"/>
  <c r="R34" i="215"/>
  <c r="S34" i="215" s="1"/>
  <c r="P34" i="248"/>
  <c r="Q34" i="248" s="1"/>
  <c r="P34" i="191"/>
  <c r="Q34" i="191" s="1"/>
  <c r="P34" i="190"/>
  <c r="Q34" i="190" s="1"/>
  <c r="P34" i="243"/>
  <c r="Q34" i="243" s="1"/>
  <c r="P34" i="206"/>
  <c r="Q34" i="206" s="1"/>
  <c r="P34" i="208"/>
  <c r="Q34" i="208" s="1"/>
  <c r="P34" i="199"/>
  <c r="Q34" i="199" s="1"/>
  <c r="P34" i="246"/>
  <c r="Q34" i="246" s="1"/>
  <c r="P34" i="202"/>
  <c r="Q34" i="202" s="1"/>
  <c r="P34" i="197"/>
  <c r="Q34" i="197" s="1"/>
  <c r="R34" i="213"/>
  <c r="S34" i="213" s="1"/>
  <c r="R34" i="219"/>
  <c r="S34" i="219" s="1"/>
  <c r="P34" i="247"/>
  <c r="Q34" i="247" s="1"/>
  <c r="P34" i="196"/>
  <c r="Q34" i="196" s="1"/>
  <c r="P34" i="229"/>
  <c r="Q34" i="229" s="1"/>
  <c r="P34" i="230"/>
  <c r="Q34" i="230" s="1"/>
  <c r="P34" i="207"/>
  <c r="Q34" i="207" s="1"/>
  <c r="P34" i="224"/>
  <c r="Q34" i="224" s="1"/>
  <c r="P34" i="195"/>
  <c r="Q34" i="195" s="1"/>
  <c r="P34" i="225"/>
  <c r="Q34" i="225" s="1"/>
  <c r="P34" i="189"/>
  <c r="Q34" i="189" s="1"/>
  <c r="R34" i="216"/>
  <c r="S34" i="216" s="1"/>
  <c r="P34" i="211"/>
  <c r="Q34" i="211" s="1"/>
  <c r="P34" i="209"/>
  <c r="Q34" i="209" s="1"/>
  <c r="P34" i="203"/>
  <c r="Q34" i="203" s="1"/>
  <c r="P34" i="231"/>
  <c r="Q34" i="231" s="1"/>
  <c r="P34" i="205"/>
  <c r="Q34" i="205" s="1"/>
  <c r="P34" i="201"/>
  <c r="Q34" i="201" s="1"/>
  <c r="P34" i="244"/>
  <c r="Q34" i="244" s="1"/>
  <c r="P34" i="220"/>
  <c r="Q34" i="220" s="1"/>
  <c r="P34" i="239"/>
  <c r="Q34" i="239" s="1"/>
  <c r="R74" i="241"/>
  <c r="P74" i="241"/>
  <c r="Q74" i="241" s="1"/>
  <c r="D51" i="140"/>
  <c r="E51" i="140" s="1"/>
  <c r="H51" i="140" s="1"/>
  <c r="L51" i="140" s="1"/>
  <c r="N51" i="140" s="1"/>
  <c r="AF76" i="242"/>
  <c r="AF84" i="242" s="1"/>
  <c r="AI14" i="223" s="1"/>
  <c r="AL40" i="202"/>
  <c r="AN54" i="191"/>
  <c r="AP54" i="191" s="1"/>
  <c r="S17" i="236"/>
  <c r="O17" i="1"/>
  <c r="P17" i="1" s="1"/>
  <c r="N70" i="236"/>
  <c r="O70" i="1"/>
  <c r="P70" i="1" s="1"/>
  <c r="N31" i="236"/>
  <c r="O31" i="1"/>
  <c r="P31" i="1" s="1"/>
  <c r="J8" i="100"/>
  <c r="AM8" i="191"/>
  <c r="AX8" i="191" s="1"/>
  <c r="AY8" i="191" s="1"/>
  <c r="AW8" i="72" s="1"/>
  <c r="X67" i="236"/>
  <c r="O67" i="1"/>
  <c r="P67" i="1" s="1"/>
  <c r="N38" i="236"/>
  <c r="O38" i="1"/>
  <c r="P38" i="1" s="1"/>
  <c r="N54" i="236"/>
  <c r="O54" i="1"/>
  <c r="P54" i="1" s="1"/>
  <c r="M9" i="100"/>
  <c r="AM9" i="194"/>
  <c r="AX9" i="194" s="1"/>
  <c r="AY9" i="194" s="1"/>
  <c r="AZ9" i="72" s="1"/>
  <c r="AN9" i="194"/>
  <c r="AP9" i="194" s="1"/>
  <c r="AA9" i="100"/>
  <c r="AM9" i="224"/>
  <c r="AX9" i="224" s="1"/>
  <c r="AY9" i="224" s="1"/>
  <c r="BN9" i="72" s="1"/>
  <c r="AM10" i="208"/>
  <c r="AX10" i="208" s="1"/>
  <c r="AY10" i="208" s="1"/>
  <c r="BL10" i="72" s="1"/>
  <c r="Y10" i="100"/>
  <c r="AN10" i="208"/>
  <c r="AP10" i="208" s="1"/>
  <c r="AD16" i="100"/>
  <c r="AN16" i="230"/>
  <c r="AP16" i="230" s="1"/>
  <c r="AM16" i="230"/>
  <c r="AX16" i="230" s="1"/>
  <c r="AY16" i="230" s="1"/>
  <c r="BQ16" i="72" s="1"/>
  <c r="AM10" i="196"/>
  <c r="AX10" i="196" s="1"/>
  <c r="AY10" i="196" s="1"/>
  <c r="BB10" i="72" s="1"/>
  <c r="O10" i="100"/>
  <c r="AM13" i="193"/>
  <c r="AX13" i="193" s="1"/>
  <c r="AY13" i="193" s="1"/>
  <c r="AY13" i="72" s="1"/>
  <c r="L13" i="100"/>
  <c r="AG16" i="100"/>
  <c r="AM16" i="239"/>
  <c r="AX16" i="239" s="1"/>
  <c r="AY16" i="239" s="1"/>
  <c r="BT16" i="72" s="1"/>
  <c r="AN16" i="239"/>
  <c r="AP16" i="239" s="1"/>
  <c r="AM21" i="231"/>
  <c r="AX21" i="231" s="1"/>
  <c r="AY21" i="231" s="1"/>
  <c r="BR21" i="72" s="1"/>
  <c r="AE21" i="100"/>
  <c r="AN21" i="231"/>
  <c r="AP21" i="231" s="1"/>
  <c r="AB21" i="100"/>
  <c r="AM21" i="225"/>
  <c r="AX21" i="225" s="1"/>
  <c r="AY21" i="225" s="1"/>
  <c r="BO21" i="72" s="1"/>
  <c r="AN21" i="225"/>
  <c r="AP21" i="225" s="1"/>
  <c r="AL23" i="239"/>
  <c r="G34" i="100"/>
  <c r="AM34" i="220"/>
  <c r="AX34" i="220" s="1"/>
  <c r="AY34" i="220" s="1"/>
  <c r="AT34" i="72" s="1"/>
  <c r="AN34" i="220"/>
  <c r="AP34" i="220" s="1"/>
  <c r="N10" i="100"/>
  <c r="AM10" i="195"/>
  <c r="AX10" i="195" s="1"/>
  <c r="AY10" i="195" s="1"/>
  <c r="BA10" i="72" s="1"/>
  <c r="M41" i="100"/>
  <c r="AM41" i="194"/>
  <c r="AX41" i="194" s="1"/>
  <c r="AY41" i="194" s="1"/>
  <c r="AZ41" i="72" s="1"/>
  <c r="AN41" i="194"/>
  <c r="AP41" i="194" s="1"/>
  <c r="AM61" i="201"/>
  <c r="AX61" i="201" s="1"/>
  <c r="AY61" i="201" s="1"/>
  <c r="BE61" i="72" s="1"/>
  <c r="R61" i="100"/>
  <c r="AI69" i="100"/>
  <c r="AM69" i="243"/>
  <c r="AX69" i="243" s="1"/>
  <c r="AY69" i="243" s="1"/>
  <c r="BV69" i="72" s="1"/>
  <c r="AN69" i="243"/>
  <c r="AP69" i="243" s="1"/>
  <c r="AN74" i="100"/>
  <c r="AN74" i="211"/>
  <c r="AY74" i="211" s="1"/>
  <c r="AZ74" i="211" s="1"/>
  <c r="CA74" i="72" s="1"/>
  <c r="P37" i="100"/>
  <c r="AM37" i="199"/>
  <c r="AX37" i="199" s="1"/>
  <c r="AY37" i="199" s="1"/>
  <c r="BC37" i="72" s="1"/>
  <c r="AN37" i="199"/>
  <c r="AP37" i="199" s="1"/>
  <c r="J40" i="100"/>
  <c r="AN40" i="191"/>
  <c r="AP40" i="191" s="1"/>
  <c r="AM40" i="191"/>
  <c r="AX40" i="191" s="1"/>
  <c r="AY40" i="191" s="1"/>
  <c r="AW40" i="72" s="1"/>
  <c r="AL57" i="232"/>
  <c r="Z62" i="100"/>
  <c r="AM62" i="209"/>
  <c r="AX62" i="209" s="1"/>
  <c r="AY62" i="209" s="1"/>
  <c r="BM62" i="72" s="1"/>
  <c r="I43" i="100"/>
  <c r="AM43" i="190"/>
  <c r="AX43" i="190" s="1"/>
  <c r="AY43" i="190" s="1"/>
  <c r="AV43" i="72" s="1"/>
  <c r="AN43" i="190"/>
  <c r="AP43" i="190" s="1"/>
  <c r="AK48" i="239"/>
  <c r="AL48" i="239" s="1"/>
  <c r="AM56" i="200"/>
  <c r="AX56" i="200" s="1"/>
  <c r="AY56" i="200" s="1"/>
  <c r="BD56" i="72" s="1"/>
  <c r="Q56" i="100"/>
  <c r="AK56" i="248"/>
  <c r="AL56" i="248" s="1"/>
  <c r="AK58" i="225"/>
  <c r="AL58" i="225" s="1"/>
  <c r="L65" i="100"/>
  <c r="AM65" i="193"/>
  <c r="AX65" i="193" s="1"/>
  <c r="AY65" i="193" s="1"/>
  <c r="AY65" i="72" s="1"/>
  <c r="AM72" i="206"/>
  <c r="AX72" i="206" s="1"/>
  <c r="AY72" i="206" s="1"/>
  <c r="BJ72" i="72" s="1"/>
  <c r="W72" i="100"/>
  <c r="AA58" i="100"/>
  <c r="AM58" i="224"/>
  <c r="AX58" i="224" s="1"/>
  <c r="AY58" i="224" s="1"/>
  <c r="BN58" i="72" s="1"/>
  <c r="R72" i="100"/>
  <c r="AM72" i="201"/>
  <c r="AX72" i="201" s="1"/>
  <c r="AY72" i="201" s="1"/>
  <c r="BE72" i="72" s="1"/>
  <c r="AN72" i="201"/>
  <c r="AP72" i="201" s="1"/>
  <c r="X50" i="100"/>
  <c r="AM50" i="207"/>
  <c r="AX50" i="207" s="1"/>
  <c r="AY50" i="207" s="1"/>
  <c r="BK50" i="72" s="1"/>
  <c r="M70" i="100"/>
  <c r="AM70" i="194"/>
  <c r="AX70" i="194" s="1"/>
  <c r="AY70" i="194" s="1"/>
  <c r="AZ70" i="72" s="1"/>
  <c r="AN70" i="194"/>
  <c r="AP70" i="194" s="1"/>
  <c r="AI51" i="100"/>
  <c r="AM51" i="243"/>
  <c r="AX51" i="243" s="1"/>
  <c r="AY51" i="243" s="1"/>
  <c r="BV51" i="72" s="1"/>
  <c r="AM56" i="189"/>
  <c r="AX56" i="189" s="1"/>
  <c r="AY56" i="189" s="1"/>
  <c r="AU56" i="72" s="1"/>
  <c r="H56" i="100"/>
  <c r="AN56" i="189"/>
  <c r="AP56" i="189" s="1"/>
  <c r="AM53" i="239"/>
  <c r="AX53" i="239" s="1"/>
  <c r="AY53" i="239" s="1"/>
  <c r="BT53" i="72" s="1"/>
  <c r="AG53" i="100"/>
  <c r="AM59" i="220"/>
  <c r="AX59" i="220" s="1"/>
  <c r="AY59" i="220" s="1"/>
  <c r="AT59" i="72" s="1"/>
  <c r="G59" i="100"/>
  <c r="G65" i="100"/>
  <c r="AM65" i="220"/>
  <c r="AX65" i="220" s="1"/>
  <c r="AY65" i="220" s="1"/>
  <c r="AT65" i="72" s="1"/>
  <c r="AK50" i="100"/>
  <c r="AM50" i="246"/>
  <c r="AX50" i="246" s="1"/>
  <c r="AY50" i="246" s="1"/>
  <c r="BX50" i="72" s="1"/>
  <c r="AN50" i="246"/>
  <c r="AP50" i="246" s="1"/>
  <c r="I25" i="100"/>
  <c r="AM25" i="190"/>
  <c r="AX25" i="190" s="1"/>
  <c r="AY25" i="190" s="1"/>
  <c r="AV25" i="72" s="1"/>
  <c r="AM54" i="231"/>
  <c r="AX54" i="231" s="1"/>
  <c r="AY54" i="231" s="1"/>
  <c r="BR54" i="72" s="1"/>
  <c r="AE54" i="100"/>
  <c r="AK48" i="229"/>
  <c r="AL48" i="229" s="1"/>
  <c r="AM26" i="231"/>
  <c r="AX26" i="231" s="1"/>
  <c r="AY26" i="231" s="1"/>
  <c r="BR26" i="72" s="1"/>
  <c r="AE26" i="100"/>
  <c r="AX74" i="189"/>
  <c r="AY74" i="189" s="1"/>
  <c r="AU74" i="72" s="1"/>
  <c r="AN74" i="189"/>
  <c r="AP74" i="189" s="1"/>
  <c r="AX46" i="220"/>
  <c r="AY46" i="220" s="1"/>
  <c r="AT46" i="72" s="1"/>
  <c r="AN46" i="220"/>
  <c r="AP46" i="220" s="1"/>
  <c r="AX56" i="203"/>
  <c r="AY56" i="203" s="1"/>
  <c r="BG56" i="72" s="1"/>
  <c r="AN56" i="203"/>
  <c r="AP56" i="203" s="1"/>
  <c r="AX9" i="247"/>
  <c r="AY9" i="247" s="1"/>
  <c r="BZ9" i="72" s="1"/>
  <c r="AN9" i="247"/>
  <c r="AP9" i="247" s="1"/>
  <c r="AX32" i="192"/>
  <c r="AY32" i="192" s="1"/>
  <c r="AX32" i="72" s="1"/>
  <c r="AN32" i="192"/>
  <c r="AP32" i="192" s="1"/>
  <c r="AR55" i="246"/>
  <c r="AS55" i="246" s="1"/>
  <c r="AT55" i="246"/>
  <c r="AM17" i="248"/>
  <c r="AX17" i="248" s="1"/>
  <c r="AY17" i="248" s="1"/>
  <c r="BY17" i="72" s="1"/>
  <c r="AL17" i="100"/>
  <c r="AM75" i="243"/>
  <c r="AX75" i="243" s="1"/>
  <c r="AY75" i="243" s="1"/>
  <c r="BV75" i="72" s="1"/>
  <c r="AI75" i="100"/>
  <c r="AN75" i="243"/>
  <c r="AP75" i="243" s="1"/>
  <c r="AM27" i="203"/>
  <c r="AX27" i="203" s="1"/>
  <c r="AY27" i="203" s="1"/>
  <c r="BG27" i="72" s="1"/>
  <c r="T27" i="100"/>
  <c r="AN27" i="203"/>
  <c r="AP27" i="203" s="1"/>
  <c r="AM15" i="231"/>
  <c r="AX15" i="231" s="1"/>
  <c r="AY15" i="231" s="1"/>
  <c r="BR15" i="72" s="1"/>
  <c r="AE15" i="100"/>
  <c r="AM26" i="230"/>
  <c r="AX26" i="230" s="1"/>
  <c r="AY26" i="230" s="1"/>
  <c r="BQ26" i="72" s="1"/>
  <c r="AD26" i="100"/>
  <c r="AN26" i="230"/>
  <c r="AP26" i="230" s="1"/>
  <c r="M31" i="100"/>
  <c r="AM31" i="194"/>
  <c r="AX31" i="194" s="1"/>
  <c r="AY31" i="194" s="1"/>
  <c r="AZ31" i="72" s="1"/>
  <c r="AM71" i="193"/>
  <c r="AX71" i="193" s="1"/>
  <c r="AY71" i="193" s="1"/>
  <c r="AY71" i="72" s="1"/>
  <c r="L71" i="100"/>
  <c r="AX67" i="206"/>
  <c r="AY67" i="206" s="1"/>
  <c r="BJ67" i="72" s="1"/>
  <c r="AN67" i="206"/>
  <c r="AP67" i="206" s="1"/>
  <c r="AX35" i="220"/>
  <c r="AY35" i="220" s="1"/>
  <c r="AT35" i="72" s="1"/>
  <c r="AN35" i="220"/>
  <c r="AP35" i="220" s="1"/>
  <c r="AX34" i="194"/>
  <c r="AY34" i="194" s="1"/>
  <c r="AZ34" i="72" s="1"/>
  <c r="AN34" i="194"/>
  <c r="AP34" i="194" s="1"/>
  <c r="AL26" i="100"/>
  <c r="AM26" i="248"/>
  <c r="AX26" i="248" s="1"/>
  <c r="AY26" i="248" s="1"/>
  <c r="BY26" i="72" s="1"/>
  <c r="AN26" i="248"/>
  <c r="AP26" i="248" s="1"/>
  <c r="AM14" i="100"/>
  <c r="AM14" i="247"/>
  <c r="AM44" i="230"/>
  <c r="AX44" i="230" s="1"/>
  <c r="AY44" i="230" s="1"/>
  <c r="BQ44" i="72" s="1"/>
  <c r="AD44" i="100"/>
  <c r="AN44" i="230"/>
  <c r="AP44" i="230" s="1"/>
  <c r="AM60" i="225"/>
  <c r="AX60" i="225" s="1"/>
  <c r="AY60" i="225" s="1"/>
  <c r="BO60" i="72" s="1"/>
  <c r="AB60" i="100"/>
  <c r="AN60" i="225"/>
  <c r="AP60" i="225" s="1"/>
  <c r="H18" i="100"/>
  <c r="AM18" i="189"/>
  <c r="AX18" i="189" s="1"/>
  <c r="AY18" i="189" s="1"/>
  <c r="AU18" i="72" s="1"/>
  <c r="AX51" i="208"/>
  <c r="AY51" i="208" s="1"/>
  <c r="BL51" i="72" s="1"/>
  <c r="AN51" i="208"/>
  <c r="AP51" i="208" s="1"/>
  <c r="AX35" i="248"/>
  <c r="AY35" i="248" s="1"/>
  <c r="BY35" i="72" s="1"/>
  <c r="AN35" i="248"/>
  <c r="AP35" i="248" s="1"/>
  <c r="AX25" i="201"/>
  <c r="AY25" i="201" s="1"/>
  <c r="BE25" i="72" s="1"/>
  <c r="AN25" i="201"/>
  <c r="AP25" i="201" s="1"/>
  <c r="AY24" i="212"/>
  <c r="AZ24" i="212" s="1"/>
  <c r="CB24" i="72" s="1"/>
  <c r="AO24" i="212"/>
  <c r="AQ24" i="212" s="1"/>
  <c r="AN16" i="229"/>
  <c r="AP16" i="229" s="1"/>
  <c r="AX16" i="229"/>
  <c r="AY16" i="229" s="1"/>
  <c r="BP16" i="72" s="1"/>
  <c r="AM15" i="224"/>
  <c r="AX15" i="224" s="1"/>
  <c r="AY15" i="224" s="1"/>
  <c r="BN15" i="72" s="1"/>
  <c r="AA15" i="100"/>
  <c r="AN15" i="224"/>
  <c r="AP15" i="224" s="1"/>
  <c r="AM14" i="195"/>
  <c r="AX14" i="195" s="1"/>
  <c r="AY14" i="195" s="1"/>
  <c r="BA14" i="72" s="1"/>
  <c r="AN14" i="195"/>
  <c r="AP14" i="195" s="1"/>
  <c r="N14" i="100"/>
  <c r="I52" i="100"/>
  <c r="AM52" i="190"/>
  <c r="AX52" i="190" s="1"/>
  <c r="AY52" i="190" s="1"/>
  <c r="AV52" i="72" s="1"/>
  <c r="AN52" i="190"/>
  <c r="AP52" i="190" s="1"/>
  <c r="M26" i="100"/>
  <c r="AM26" i="194"/>
  <c r="AX26" i="194" s="1"/>
  <c r="AY26" i="194" s="1"/>
  <c r="AZ26" i="72" s="1"/>
  <c r="N47" i="100"/>
  <c r="AM47" i="195"/>
  <c r="AX47" i="195" s="1"/>
  <c r="AY47" i="195" s="1"/>
  <c r="BA47" i="72" s="1"/>
  <c r="AN47" i="195"/>
  <c r="AP47" i="195" s="1"/>
  <c r="S15" i="100"/>
  <c r="AM15" i="202"/>
  <c r="AX15" i="202" s="1"/>
  <c r="AY15" i="202" s="1"/>
  <c r="BF15" i="72" s="1"/>
  <c r="AA27" i="100"/>
  <c r="AM27" i="224"/>
  <c r="AX27" i="224" s="1"/>
  <c r="AY27" i="224" s="1"/>
  <c r="BN27" i="72" s="1"/>
  <c r="AN27" i="224"/>
  <c r="AP27" i="224" s="1"/>
  <c r="AX55" i="190"/>
  <c r="AY55" i="190" s="1"/>
  <c r="AV55" i="72" s="1"/>
  <c r="AN55" i="190"/>
  <c r="AP55" i="190" s="1"/>
  <c r="AX22" i="239"/>
  <c r="AY22" i="239" s="1"/>
  <c r="BT22" i="72" s="1"/>
  <c r="AN22" i="239"/>
  <c r="AP22" i="239" s="1"/>
  <c r="AX74" i="246"/>
  <c r="AY74" i="246" s="1"/>
  <c r="BX74" i="72" s="1"/>
  <c r="AN74" i="246"/>
  <c r="AP74" i="246" s="1"/>
  <c r="AX28" i="206"/>
  <c r="AY28" i="206" s="1"/>
  <c r="BJ28" i="72" s="1"/>
  <c r="AN28" i="206"/>
  <c r="AP28" i="206" s="1"/>
  <c r="AX39" i="225"/>
  <c r="AY39" i="225" s="1"/>
  <c r="BO39" i="72" s="1"/>
  <c r="AN39" i="225"/>
  <c r="AP39" i="225" s="1"/>
  <c r="R30" i="100"/>
  <c r="AQ30" i="100" s="1"/>
  <c r="AM30" i="201"/>
  <c r="AX30" i="201" s="1"/>
  <c r="AY30" i="201" s="1"/>
  <c r="BE30" i="72" s="1"/>
  <c r="AR20" i="242"/>
  <c r="AS20" i="242" s="1"/>
  <c r="AT20" i="242"/>
  <c r="O69" i="72"/>
  <c r="AU69" i="196"/>
  <c r="R66" i="72"/>
  <c r="AU66" i="201"/>
  <c r="AR74" i="244"/>
  <c r="AS74" i="244" s="1"/>
  <c r="AT74" i="244"/>
  <c r="AH63" i="72"/>
  <c r="AU63" i="242"/>
  <c r="AT9" i="231"/>
  <c r="AR9" i="231"/>
  <c r="AS9" i="231" s="1"/>
  <c r="AX44" i="200"/>
  <c r="AY44" i="200" s="1"/>
  <c r="BD44" i="72" s="1"/>
  <c r="AN44" i="200"/>
  <c r="AP44" i="200" s="1"/>
  <c r="AX26" i="203"/>
  <c r="AY26" i="203" s="1"/>
  <c r="BG26" i="72" s="1"/>
  <c r="AN26" i="203"/>
  <c r="AP26" i="203" s="1"/>
  <c r="U21" i="72"/>
  <c r="AU21" i="204"/>
  <c r="AR30" i="206"/>
  <c r="AS30" i="206" s="1"/>
  <c r="AT30" i="206"/>
  <c r="AX60" i="232"/>
  <c r="AY60" i="232" s="1"/>
  <c r="BS60" i="72" s="1"/>
  <c r="AN60" i="232"/>
  <c r="AP60" i="232" s="1"/>
  <c r="AR30" i="246"/>
  <c r="AS30" i="246" s="1"/>
  <c r="AT30" i="246"/>
  <c r="AX42" i="242"/>
  <c r="AY42" i="242" s="1"/>
  <c r="BU42" i="72" s="1"/>
  <c r="AN42" i="242"/>
  <c r="AP42" i="242" s="1"/>
  <c r="AU65" i="205"/>
  <c r="V65" i="72"/>
  <c r="AT12" i="247"/>
  <c r="AR12" i="247"/>
  <c r="AS12" i="247" s="1"/>
  <c r="AT15" i="191"/>
  <c r="AR15" i="191"/>
  <c r="AS15" i="191" s="1"/>
  <c r="AT71" i="248"/>
  <c r="AR71" i="248"/>
  <c r="AS71" i="248" s="1"/>
  <c r="AU64" i="189"/>
  <c r="H64" i="72"/>
  <c r="U53" i="236"/>
  <c r="W53" i="236" s="1"/>
  <c r="K53" i="238" s="1"/>
  <c r="G53" i="236"/>
  <c r="H53" i="236" s="1"/>
  <c r="C53" i="238" s="1"/>
  <c r="F53" i="238" s="1"/>
  <c r="P53" i="236"/>
  <c r="R53" i="236" s="1"/>
  <c r="J53" i="238" s="1"/>
  <c r="AE53" i="236"/>
  <c r="K53" i="236"/>
  <c r="M53" i="236" s="1"/>
  <c r="I53" i="238" s="1"/>
  <c r="Z53" i="236"/>
  <c r="AB53" i="236" s="1"/>
  <c r="L53" i="238" s="1"/>
  <c r="AU75" i="231"/>
  <c r="AE75" i="72"/>
  <c r="AF14" i="72"/>
  <c r="AU14" i="232"/>
  <c r="AU71" i="1"/>
  <c r="L71" i="67"/>
  <c r="O71" i="67" s="1"/>
  <c r="P71" i="67" s="1"/>
  <c r="G33" i="236"/>
  <c r="H33" i="236" s="1"/>
  <c r="P33" i="236"/>
  <c r="R33" i="236" s="1"/>
  <c r="J33" i="238" s="1"/>
  <c r="Z33" i="236"/>
  <c r="AB33" i="236" s="1"/>
  <c r="L33" i="238" s="1"/>
  <c r="K33" i="236"/>
  <c r="M33" i="236" s="1"/>
  <c r="I33" i="238" s="1"/>
  <c r="U33" i="236"/>
  <c r="W33" i="236" s="1"/>
  <c r="K33" i="238" s="1"/>
  <c r="AE33" i="236"/>
  <c r="AL56" i="1"/>
  <c r="AM56" i="1" s="1"/>
  <c r="AP56" i="1"/>
  <c r="AI56" i="1"/>
  <c r="AG34" i="236"/>
  <c r="AK34" i="236" s="1"/>
  <c r="AL34" i="236" s="1"/>
  <c r="AI34" i="236"/>
  <c r="AJ34" i="236" s="1"/>
  <c r="AN14" i="212"/>
  <c r="AY14" i="212" s="1"/>
  <c r="AZ14" i="212" s="1"/>
  <c r="CB14" i="72" s="1"/>
  <c r="AO14" i="212"/>
  <c r="AQ14" i="212" s="1"/>
  <c r="AO14" i="100"/>
  <c r="AM49" i="212"/>
  <c r="AN49" i="212" s="1"/>
  <c r="AY49" i="212" s="1"/>
  <c r="AZ49" i="212" s="1"/>
  <c r="CB49" i="72" s="1"/>
  <c r="AO67" i="100"/>
  <c r="AN67" i="212"/>
  <c r="AY67" i="212" s="1"/>
  <c r="AZ67" i="212" s="1"/>
  <c r="CB67" i="72" s="1"/>
  <c r="AO45" i="100"/>
  <c r="AP45" i="100" s="1"/>
  <c r="AN45" i="212"/>
  <c r="AY45" i="212" s="1"/>
  <c r="AZ45" i="212" s="1"/>
  <c r="CB45" i="72" s="1"/>
  <c r="AS59" i="212"/>
  <c r="AT59" i="212" s="1"/>
  <c r="AU59" i="212"/>
  <c r="AO57" i="100"/>
  <c r="AN57" i="212"/>
  <c r="AY57" i="212" s="1"/>
  <c r="AZ57" i="212" s="1"/>
  <c r="CB57" i="72" s="1"/>
  <c r="AS72" i="212"/>
  <c r="AT72" i="212" s="1"/>
  <c r="AU72" i="212"/>
  <c r="AO42" i="72"/>
  <c r="AV42" i="212"/>
  <c r="AU69" i="212"/>
  <c r="AS69" i="212"/>
  <c r="AT69" i="212" s="1"/>
  <c r="AO43" i="72"/>
  <c r="AV43" i="212"/>
  <c r="AO8" i="72"/>
  <c r="AV8" i="212"/>
  <c r="AV53" i="212"/>
  <c r="AO53" i="72"/>
  <c r="AS41" i="212"/>
  <c r="AT41" i="212" s="1"/>
  <c r="AU41" i="212"/>
  <c r="AN20" i="212"/>
  <c r="AY20" i="212" s="1"/>
  <c r="AZ20" i="212" s="1"/>
  <c r="CB20" i="72" s="1"/>
  <c r="AO20" i="100"/>
  <c r="AO20" i="212"/>
  <c r="AQ20" i="212" s="1"/>
  <c r="AO29" i="100"/>
  <c r="AN29" i="212"/>
  <c r="AY29" i="212" s="1"/>
  <c r="AZ29" i="212" s="1"/>
  <c r="CB29" i="72" s="1"/>
  <c r="AO29" i="212"/>
  <c r="AQ29" i="212" s="1"/>
  <c r="AO54" i="72"/>
  <c r="AV54" i="212"/>
  <c r="AO44" i="212"/>
  <c r="AQ44" i="212" s="1"/>
  <c r="AS73" i="212"/>
  <c r="AT73" i="212" s="1"/>
  <c r="AU73" i="212"/>
  <c r="AU15" i="212"/>
  <c r="AS15" i="212"/>
  <c r="AT15" i="212" s="1"/>
  <c r="AY37" i="212"/>
  <c r="AZ37" i="212" s="1"/>
  <c r="CB37" i="72" s="1"/>
  <c r="AO37" i="212"/>
  <c r="AQ37" i="212" s="1"/>
  <c r="AO9" i="212"/>
  <c r="AQ9" i="212" s="1"/>
  <c r="AS38" i="212"/>
  <c r="AT38" i="212" s="1"/>
  <c r="AU38" i="212"/>
  <c r="AY74" i="212"/>
  <c r="AZ74" i="212" s="1"/>
  <c r="CB74" i="72" s="1"/>
  <c r="AO74" i="212"/>
  <c r="AQ74" i="212" s="1"/>
  <c r="AU52" i="212"/>
  <c r="AS52" i="212"/>
  <c r="AT52" i="212" s="1"/>
  <c r="AU61" i="212"/>
  <c r="AS61" i="212"/>
  <c r="AT61" i="212" s="1"/>
  <c r="AG76" i="212"/>
  <c r="AG84" i="212" s="1"/>
  <c r="AI10" i="223" s="1"/>
  <c r="AO65" i="100"/>
  <c r="AN65" i="212"/>
  <c r="AY65" i="212" s="1"/>
  <c r="AZ65" i="212" s="1"/>
  <c r="CB65" i="72" s="1"/>
  <c r="AY17" i="212"/>
  <c r="AZ17" i="212" s="1"/>
  <c r="CB17" i="72" s="1"/>
  <c r="AO17" i="212"/>
  <c r="AQ17" i="212" s="1"/>
  <c r="AY47" i="212"/>
  <c r="AZ47" i="212" s="1"/>
  <c r="CB47" i="72" s="1"/>
  <c r="AO47" i="212"/>
  <c r="AQ47" i="212" s="1"/>
  <c r="AO66" i="212"/>
  <c r="AQ66" i="212" s="1"/>
  <c r="AO35" i="72"/>
  <c r="AV35" i="212"/>
  <c r="AO64" i="72"/>
  <c r="AV64" i="212"/>
  <c r="AO19" i="212"/>
  <c r="AQ19" i="212" s="1"/>
  <c r="AN53" i="100"/>
  <c r="AN53" i="211"/>
  <c r="AY53" i="211" s="1"/>
  <c r="AZ53" i="211" s="1"/>
  <c r="CA53" i="72" s="1"/>
  <c r="AO53" i="211"/>
  <c r="AQ53" i="211" s="1"/>
  <c r="AN70" i="100"/>
  <c r="AN70" i="211"/>
  <c r="AY70" i="211" s="1"/>
  <c r="AZ70" i="211" s="1"/>
  <c r="CA70" i="72" s="1"/>
  <c r="AO8" i="211"/>
  <c r="AQ8" i="211" s="1"/>
  <c r="AN25" i="72"/>
  <c r="AV25" i="211"/>
  <c r="AO56" i="211"/>
  <c r="AQ56" i="211" s="1"/>
  <c r="AN14" i="72"/>
  <c r="AV14" i="211"/>
  <c r="AO60" i="211"/>
  <c r="AQ60" i="211" s="1"/>
  <c r="AO10" i="211"/>
  <c r="AQ10" i="211" s="1"/>
  <c r="AO39" i="211"/>
  <c r="AQ39" i="211" s="1"/>
  <c r="AO67" i="211"/>
  <c r="AQ67" i="211" s="1"/>
  <c r="AN22" i="100"/>
  <c r="AN22" i="211"/>
  <c r="AY22" i="211" s="1"/>
  <c r="AZ22" i="211" s="1"/>
  <c r="CA22" i="72" s="1"/>
  <c r="AU52" i="211"/>
  <c r="AS52" i="211"/>
  <c r="AT52" i="211" s="1"/>
  <c r="AO26" i="211"/>
  <c r="AQ26" i="211" s="1"/>
  <c r="AU45" i="211"/>
  <c r="AS45" i="211"/>
  <c r="AT45" i="211" s="1"/>
  <c r="AY31" i="211"/>
  <c r="AZ31" i="211" s="1"/>
  <c r="CA31" i="72" s="1"/>
  <c r="AO31" i="211"/>
  <c r="AQ31" i="211" s="1"/>
  <c r="AS59" i="211"/>
  <c r="AT59" i="211" s="1"/>
  <c r="AU59" i="211"/>
  <c r="AS13" i="211"/>
  <c r="AT13" i="211" s="1"/>
  <c r="AU13" i="211"/>
  <c r="AM33" i="211"/>
  <c r="AO63" i="211"/>
  <c r="AQ63" i="211" s="1"/>
  <c r="AN63" i="100"/>
  <c r="AN63" i="211"/>
  <c r="AY63" i="211" s="1"/>
  <c r="AZ63" i="211" s="1"/>
  <c r="CA63" i="72" s="1"/>
  <c r="AN54" i="211"/>
  <c r="AY54" i="211" s="1"/>
  <c r="AZ54" i="211" s="1"/>
  <c r="CA54" i="72" s="1"/>
  <c r="AO54" i="211"/>
  <c r="AQ54" i="211" s="1"/>
  <c r="AN54" i="100"/>
  <c r="AO34" i="211"/>
  <c r="AQ34" i="211" s="1"/>
  <c r="AN66" i="72"/>
  <c r="AV66" i="211"/>
  <c r="AY58" i="211"/>
  <c r="AZ58" i="211" s="1"/>
  <c r="CA58" i="72" s="1"/>
  <c r="AO58" i="211"/>
  <c r="AQ58" i="211" s="1"/>
  <c r="AS23" i="211"/>
  <c r="AT23" i="211" s="1"/>
  <c r="AU23" i="211"/>
  <c r="AN62" i="72"/>
  <c r="AV62" i="211"/>
  <c r="AO72" i="211"/>
  <c r="AQ72" i="211" s="1"/>
  <c r="AS40" i="211"/>
  <c r="AT40" i="211" s="1"/>
  <c r="AU40" i="211"/>
  <c r="AO30" i="211"/>
  <c r="AQ30" i="211" s="1"/>
  <c r="AN17" i="100"/>
  <c r="AO17" i="211"/>
  <c r="AQ17" i="211" s="1"/>
  <c r="AN17" i="211"/>
  <c r="AY17" i="211" s="1"/>
  <c r="AZ17" i="211" s="1"/>
  <c r="CA17" i="72" s="1"/>
  <c r="AN50" i="211"/>
  <c r="AY50" i="211" s="1"/>
  <c r="AZ50" i="211" s="1"/>
  <c r="CA50" i="72" s="1"/>
  <c r="AN50" i="100"/>
  <c r="AU27" i="211"/>
  <c r="AS27" i="211"/>
  <c r="AT27" i="211" s="1"/>
  <c r="AS36" i="211"/>
  <c r="AT36" i="211" s="1"/>
  <c r="AU36" i="211"/>
  <c r="AN37" i="72"/>
  <c r="AV37" i="211"/>
  <c r="AU51" i="211"/>
  <c r="AS51" i="211"/>
  <c r="AT51" i="211" s="1"/>
  <c r="AS68" i="211"/>
  <c r="AT68" i="211" s="1"/>
  <c r="AU68" i="211"/>
  <c r="R75" i="214"/>
  <c r="S75" i="214" s="1"/>
  <c r="R75" i="216"/>
  <c r="S75" i="216" s="1"/>
  <c r="R75" i="217"/>
  <c r="S75" i="217" s="1"/>
  <c r="P75" i="212"/>
  <c r="Q75" i="212" s="1"/>
  <c r="P75" i="248"/>
  <c r="Q75" i="248" s="1"/>
  <c r="P75" i="242"/>
  <c r="Q75" i="242" s="1"/>
  <c r="P75" i="203"/>
  <c r="Q75" i="203" s="1"/>
  <c r="P75" i="191"/>
  <c r="Q75" i="191" s="1"/>
  <c r="P75" i="232"/>
  <c r="Q75" i="232" s="1"/>
  <c r="P75" i="230"/>
  <c r="Q75" i="230" s="1"/>
  <c r="P75" i="204"/>
  <c r="Q75" i="204" s="1"/>
  <c r="P75" i="206"/>
  <c r="Q75" i="206" s="1"/>
  <c r="P75" i="200"/>
  <c r="Q75" i="200" s="1"/>
  <c r="P75" i="208"/>
  <c r="Q75" i="208" s="1"/>
  <c r="P75" i="224"/>
  <c r="Q75" i="224" s="1"/>
  <c r="P75" i="199"/>
  <c r="Q75" i="199" s="1"/>
  <c r="P75" i="220"/>
  <c r="Q75" i="220" s="1"/>
  <c r="P75" i="193"/>
  <c r="Q75" i="193" s="1"/>
  <c r="P75" i="194"/>
  <c r="Q75" i="194" s="1"/>
  <c r="P75" i="225"/>
  <c r="Q75" i="225" s="1"/>
  <c r="P75" i="189"/>
  <c r="Q75" i="189" s="1"/>
  <c r="P75" i="197"/>
  <c r="Q75" i="197" s="1"/>
  <c r="R75" i="180"/>
  <c r="S75" i="180" s="1"/>
  <c r="R75" i="215"/>
  <c r="S75" i="215" s="1"/>
  <c r="P75" i="211"/>
  <c r="Q75" i="211" s="1"/>
  <c r="P75" i="196"/>
  <c r="Q75" i="196" s="1"/>
  <c r="P75" i="231"/>
  <c r="Q75" i="231" s="1"/>
  <c r="P75" i="190"/>
  <c r="Q75" i="190" s="1"/>
  <c r="P75" i="229"/>
  <c r="Q75" i="229" s="1"/>
  <c r="P75" i="201"/>
  <c r="Q75" i="201" s="1"/>
  <c r="P75" i="246"/>
  <c r="Q75" i="246" s="1"/>
  <c r="P75" i="202"/>
  <c r="Q75" i="202" s="1"/>
  <c r="P75" i="113"/>
  <c r="Q75" i="113" s="1"/>
  <c r="R75" i="213"/>
  <c r="S75" i="213" s="1"/>
  <c r="R75" i="219"/>
  <c r="S75" i="219" s="1"/>
  <c r="P75" i="247"/>
  <c r="Q75" i="247" s="1"/>
  <c r="P75" i="243"/>
  <c r="Q75" i="243" s="1"/>
  <c r="P75" i="239"/>
  <c r="Q75" i="239" s="1"/>
  <c r="P75" i="205"/>
  <c r="Q75" i="205" s="1"/>
  <c r="P75" i="207"/>
  <c r="Q75" i="207" s="1"/>
  <c r="P75" i="244"/>
  <c r="Q75" i="244" s="1"/>
  <c r="P75" i="195"/>
  <c r="Q75" i="195" s="1"/>
  <c r="P75" i="209"/>
  <c r="Q75" i="209" s="1"/>
  <c r="P75" i="192"/>
  <c r="Q75" i="192" s="1"/>
  <c r="AM46" i="231"/>
  <c r="AX46" i="231" s="1"/>
  <c r="AY46" i="231" s="1"/>
  <c r="BR46" i="72" s="1"/>
  <c r="AE46" i="100"/>
  <c r="H28" i="100"/>
  <c r="AM28" i="189"/>
  <c r="AX28" i="189" s="1"/>
  <c r="AY28" i="189" s="1"/>
  <c r="AU28" i="72" s="1"/>
  <c r="AD34" i="100"/>
  <c r="AM34" i="230"/>
  <c r="AX34" i="230" s="1"/>
  <c r="AY34" i="230" s="1"/>
  <c r="BQ34" i="72" s="1"/>
  <c r="J59" i="100"/>
  <c r="AM59" i="191"/>
  <c r="AX59" i="191" s="1"/>
  <c r="AY59" i="191" s="1"/>
  <c r="AW59" i="72" s="1"/>
  <c r="AD62" i="100"/>
  <c r="AM62" i="230"/>
  <c r="AX62" i="230" s="1"/>
  <c r="AY62" i="230" s="1"/>
  <c r="BQ62" i="72" s="1"/>
  <c r="AN62" i="230"/>
  <c r="AP62" i="230" s="1"/>
  <c r="L71" i="214"/>
  <c r="M71" i="214" s="1"/>
  <c r="L71" i="216"/>
  <c r="M71" i="216" s="1"/>
  <c r="L71" i="217"/>
  <c r="M71" i="217" s="1"/>
  <c r="J71" i="211"/>
  <c r="K71" i="211" s="1"/>
  <c r="J71" i="248"/>
  <c r="K71" i="248" s="1"/>
  <c r="J71" i="242"/>
  <c r="K71" i="242" s="1"/>
  <c r="J71" i="203"/>
  <c r="K71" i="203" s="1"/>
  <c r="J71" i="191"/>
  <c r="K71" i="191" s="1"/>
  <c r="J71" i="232"/>
  <c r="K71" i="232" s="1"/>
  <c r="J71" i="190"/>
  <c r="K71" i="190" s="1"/>
  <c r="J71" i="209"/>
  <c r="K71" i="209" s="1"/>
  <c r="J71" i="205"/>
  <c r="K71" i="205" s="1"/>
  <c r="J71" i="230"/>
  <c r="K71" i="230" s="1"/>
  <c r="J71" i="208"/>
  <c r="K71" i="208" s="1"/>
  <c r="J71" i="224"/>
  <c r="K71" i="224" s="1"/>
  <c r="J71" i="199"/>
  <c r="K71" i="199" s="1"/>
  <c r="J71" i="246"/>
  <c r="K71" i="246" s="1"/>
  <c r="J71" i="194"/>
  <c r="K71" i="194" s="1"/>
  <c r="J71" i="113"/>
  <c r="K71" i="113" s="1"/>
  <c r="J71" i="193"/>
  <c r="K71" i="193" s="1"/>
  <c r="J71" i="189"/>
  <c r="K71" i="189" s="1"/>
  <c r="J71" i="197"/>
  <c r="K71" i="197" s="1"/>
  <c r="L71" i="180"/>
  <c r="M71" i="180" s="1"/>
  <c r="L71" i="213"/>
  <c r="M71" i="213" s="1"/>
  <c r="L71" i="215"/>
  <c r="M71" i="215" s="1"/>
  <c r="L71" i="219"/>
  <c r="M71" i="219" s="1"/>
  <c r="J71" i="212"/>
  <c r="K71" i="212" s="1"/>
  <c r="J71" i="247"/>
  <c r="K71" i="247" s="1"/>
  <c r="J71" i="196"/>
  <c r="K71" i="196" s="1"/>
  <c r="J71" i="243"/>
  <c r="K71" i="243" s="1"/>
  <c r="J71" i="231"/>
  <c r="K71" i="231" s="1"/>
  <c r="J71" i="239"/>
  <c r="K71" i="239" s="1"/>
  <c r="J71" i="229"/>
  <c r="K71" i="229" s="1"/>
  <c r="J71" i="204"/>
  <c r="K71" i="204" s="1"/>
  <c r="J71" i="206"/>
  <c r="K71" i="206" s="1"/>
  <c r="J71" i="200"/>
  <c r="K71" i="200" s="1"/>
  <c r="J71" i="201"/>
  <c r="K71" i="201" s="1"/>
  <c r="J71" i="244"/>
  <c r="K71" i="244" s="1"/>
  <c r="J71" i="207"/>
  <c r="K71" i="207" s="1"/>
  <c r="J71" i="220"/>
  <c r="K71" i="220" s="1"/>
  <c r="J71" i="225"/>
  <c r="K71" i="225" s="1"/>
  <c r="J71" i="195"/>
  <c r="K71" i="195" s="1"/>
  <c r="J71" i="202"/>
  <c r="K71" i="202" s="1"/>
  <c r="J71" i="192"/>
  <c r="K71" i="192" s="1"/>
  <c r="AJ8" i="100"/>
  <c r="AM8" i="244"/>
  <c r="AN8" i="244" s="1"/>
  <c r="I75" i="213"/>
  <c r="J75" i="213" s="1"/>
  <c r="I75" i="215"/>
  <c r="J75" i="215" s="1"/>
  <c r="I75" i="216"/>
  <c r="J75" i="216" s="1"/>
  <c r="G75" i="211"/>
  <c r="H75" i="211" s="1"/>
  <c r="G75" i="212"/>
  <c r="H75" i="212" s="1"/>
  <c r="G75" i="190"/>
  <c r="H75" i="190" s="1"/>
  <c r="G75" i="242"/>
  <c r="H75" i="242" s="1"/>
  <c r="G75" i="203"/>
  <c r="H75" i="203" s="1"/>
  <c r="G75" i="230"/>
  <c r="H75" i="230" s="1"/>
  <c r="G75" i="229"/>
  <c r="H75" i="229" s="1"/>
  <c r="G75" i="200"/>
  <c r="H75" i="200" s="1"/>
  <c r="G75" i="231"/>
  <c r="H75" i="231" s="1"/>
  <c r="G75" i="220"/>
  <c r="H75" i="220" s="1"/>
  <c r="G75" i="206"/>
  <c r="H75" i="206" s="1"/>
  <c r="G75" i="201"/>
  <c r="H75" i="201" s="1"/>
  <c r="G75" i="244"/>
  <c r="H75" i="244" s="1"/>
  <c r="G75" i="239"/>
  <c r="H75" i="239" s="1"/>
  <c r="G75" i="225"/>
  <c r="H75" i="225" s="1"/>
  <c r="G75" i="195"/>
  <c r="H75" i="195" s="1"/>
  <c r="G75" i="202"/>
  <c r="H75" i="202" s="1"/>
  <c r="G75" i="192"/>
  <c r="H75" i="192" s="1"/>
  <c r="G75" i="189"/>
  <c r="H75" i="189" s="1"/>
  <c r="I75" i="180"/>
  <c r="J75" i="180" s="1"/>
  <c r="G75" i="248"/>
  <c r="H75" i="248" s="1"/>
  <c r="G75" i="243"/>
  <c r="H75" i="243" s="1"/>
  <c r="G75" i="246"/>
  <c r="H75" i="246" s="1"/>
  <c r="G75" i="199"/>
  <c r="H75" i="199" s="1"/>
  <c r="G75" i="194"/>
  <c r="H75" i="194" s="1"/>
  <c r="I75" i="214"/>
  <c r="J75" i="214" s="1"/>
  <c r="G75" i="247"/>
  <c r="H75" i="247" s="1"/>
  <c r="G75" i="209"/>
  <c r="H75" i="209" s="1"/>
  <c r="G75" i="205"/>
  <c r="H75" i="205" s="1"/>
  <c r="G75" i="204"/>
  <c r="H75" i="204" s="1"/>
  <c r="G75" i="197"/>
  <c r="H75" i="197" s="1"/>
  <c r="I75" i="217"/>
  <c r="J75" i="217" s="1"/>
  <c r="G75" i="191"/>
  <c r="H75" i="191" s="1"/>
  <c r="G75" i="232"/>
  <c r="H75" i="232" s="1"/>
  <c r="G75" i="208"/>
  <c r="H75" i="208" s="1"/>
  <c r="G75" i="113"/>
  <c r="H75" i="113" s="1"/>
  <c r="I75" i="219"/>
  <c r="J75" i="219" s="1"/>
  <c r="G75" i="196"/>
  <c r="H75" i="196" s="1"/>
  <c r="G75" i="207"/>
  <c r="H75" i="207" s="1"/>
  <c r="G75" i="224"/>
  <c r="H75" i="224" s="1"/>
  <c r="G75" i="193"/>
  <c r="H75" i="193" s="1"/>
  <c r="AL13" i="243"/>
  <c r="I23" i="100"/>
  <c r="AM23" i="190"/>
  <c r="AX23" i="190" s="1"/>
  <c r="AY23" i="190" s="1"/>
  <c r="AV23" i="72" s="1"/>
  <c r="AN23" i="190"/>
  <c r="AP23" i="190" s="1"/>
  <c r="AO39" i="100"/>
  <c r="AN39" i="212"/>
  <c r="AY39" i="212" s="1"/>
  <c r="AZ39" i="212" s="1"/>
  <c r="CB39" i="72" s="1"/>
  <c r="J56" i="100"/>
  <c r="AM56" i="191"/>
  <c r="AX56" i="191" s="1"/>
  <c r="AY56" i="191" s="1"/>
  <c r="AW56" i="72" s="1"/>
  <c r="L72" i="180"/>
  <c r="M72" i="180" s="1"/>
  <c r="L72" i="214"/>
  <c r="M72" i="214" s="1"/>
  <c r="L72" i="216"/>
  <c r="M72" i="216" s="1"/>
  <c r="L72" i="219"/>
  <c r="M72" i="219" s="1"/>
  <c r="J72" i="212"/>
  <c r="K72" i="212" s="1"/>
  <c r="J72" i="247"/>
  <c r="K72" i="247" s="1"/>
  <c r="J72" i="190"/>
  <c r="K72" i="190" s="1"/>
  <c r="J72" i="196"/>
  <c r="K72" i="196" s="1"/>
  <c r="J72" i="239"/>
  <c r="K72" i="239" s="1"/>
  <c r="J72" i="231"/>
  <c r="K72" i="231" s="1"/>
  <c r="J72" i="209"/>
  <c r="K72" i="209" s="1"/>
  <c r="J72" i="200"/>
  <c r="K72" i="200" s="1"/>
  <c r="J72" i="206"/>
  <c r="K72" i="206" s="1"/>
  <c r="J72" i="230"/>
  <c r="K72" i="230" s="1"/>
  <c r="J72" i="208"/>
  <c r="K72" i="208" s="1"/>
  <c r="J72" i="194"/>
  <c r="K72" i="194" s="1"/>
  <c r="J72" i="244"/>
  <c r="K72" i="244" s="1"/>
  <c r="J72" i="207"/>
  <c r="K72" i="207" s="1"/>
  <c r="J72" i="246"/>
  <c r="K72" i="246" s="1"/>
  <c r="J72" i="225"/>
  <c r="K72" i="225" s="1"/>
  <c r="J72" i="202"/>
  <c r="K72" i="202" s="1"/>
  <c r="J72" i="192"/>
  <c r="K72" i="192" s="1"/>
  <c r="L72" i="213"/>
  <c r="M72" i="213" s="1"/>
  <c r="L72" i="215"/>
  <c r="M72" i="215" s="1"/>
  <c r="L72" i="217"/>
  <c r="M72" i="217" s="1"/>
  <c r="J72" i="211"/>
  <c r="K72" i="211" s="1"/>
  <c r="J72" i="248"/>
  <c r="K72" i="248" s="1"/>
  <c r="J72" i="243"/>
  <c r="K72" i="243" s="1"/>
  <c r="J72" i="242"/>
  <c r="K72" i="242" s="1"/>
  <c r="J72" i="203"/>
  <c r="K72" i="203" s="1"/>
  <c r="J72" i="191"/>
  <c r="K72" i="191" s="1"/>
  <c r="J72" i="232"/>
  <c r="K72" i="232" s="1"/>
  <c r="J72" i="204"/>
  <c r="K72" i="204" s="1"/>
  <c r="J72" i="205"/>
  <c r="K72" i="205" s="1"/>
  <c r="J72" i="229"/>
  <c r="K72" i="229" s="1"/>
  <c r="J72" i="195"/>
  <c r="K72" i="195" s="1"/>
  <c r="J72" i="201"/>
  <c r="K72" i="201" s="1"/>
  <c r="J72" i="224"/>
  <c r="K72" i="224" s="1"/>
  <c r="J72" i="199"/>
  <c r="K72" i="199" s="1"/>
  <c r="J72" i="193"/>
  <c r="K72" i="193" s="1"/>
  <c r="J72" i="220"/>
  <c r="K72" i="220" s="1"/>
  <c r="J72" i="113"/>
  <c r="K72" i="113" s="1"/>
  <c r="J72" i="189"/>
  <c r="K72" i="189" s="1"/>
  <c r="J72" i="197"/>
  <c r="K72" i="197" s="1"/>
  <c r="AM25" i="206"/>
  <c r="AX25" i="206" s="1"/>
  <c r="AY25" i="206" s="1"/>
  <c r="BJ25" i="72" s="1"/>
  <c r="W25" i="100"/>
  <c r="Z19" i="100"/>
  <c r="AM19" i="209"/>
  <c r="AX19" i="209" s="1"/>
  <c r="AY19" i="209" s="1"/>
  <c r="BM19" i="72" s="1"/>
  <c r="AM43" i="100"/>
  <c r="AM43" i="247"/>
  <c r="AX43" i="247" s="1"/>
  <c r="AY43" i="247" s="1"/>
  <c r="BZ43" i="72" s="1"/>
  <c r="AH32" i="100"/>
  <c r="AM32" i="242"/>
  <c r="AX32" i="242" s="1"/>
  <c r="AY32" i="242" s="1"/>
  <c r="BU32" i="72" s="1"/>
  <c r="J33" i="100"/>
  <c r="AM33" i="191"/>
  <c r="AX33" i="191" s="1"/>
  <c r="AY33" i="191" s="1"/>
  <c r="AW33" i="72" s="1"/>
  <c r="AN33" i="191"/>
  <c r="AP33" i="191" s="1"/>
  <c r="AM48" i="230"/>
  <c r="AX48" i="230" s="1"/>
  <c r="AY48" i="230" s="1"/>
  <c r="BQ48" i="72" s="1"/>
  <c r="AD48" i="100"/>
  <c r="AK56" i="100"/>
  <c r="AM56" i="246"/>
  <c r="AX56" i="246" s="1"/>
  <c r="AY56" i="246" s="1"/>
  <c r="BX56" i="72" s="1"/>
  <c r="AL51" i="246"/>
  <c r="AM68" i="201"/>
  <c r="AX68" i="201" s="1"/>
  <c r="AY68" i="201" s="1"/>
  <c r="BE68" i="72" s="1"/>
  <c r="R68" i="100"/>
  <c r="R70" i="100"/>
  <c r="AM70" i="201"/>
  <c r="AX70" i="201" s="1"/>
  <c r="AY70" i="201" s="1"/>
  <c r="BE70" i="72" s="1"/>
  <c r="M61" i="100"/>
  <c r="AM61" i="194"/>
  <c r="AX61" i="194" s="1"/>
  <c r="AY61" i="194" s="1"/>
  <c r="AZ61" i="72" s="1"/>
  <c r="AN61" i="194"/>
  <c r="AP61" i="194" s="1"/>
  <c r="AM63" i="100"/>
  <c r="AM63" i="247"/>
  <c r="AX63" i="247" s="1"/>
  <c r="AY63" i="247" s="1"/>
  <c r="BZ63" i="72" s="1"/>
  <c r="Z66" i="100"/>
  <c r="AM66" i="209"/>
  <c r="AX66" i="209" s="1"/>
  <c r="AY66" i="209" s="1"/>
  <c r="BM66" i="72" s="1"/>
  <c r="AF69" i="100"/>
  <c r="AM69" i="232"/>
  <c r="AX69" i="232" s="1"/>
  <c r="AY69" i="232" s="1"/>
  <c r="BS69" i="72" s="1"/>
  <c r="AG49" i="1"/>
  <c r="AF49" i="1"/>
  <c r="D49" i="238" s="1"/>
  <c r="F49" i="238" s="1"/>
  <c r="AH49" i="1"/>
  <c r="U32" i="100"/>
  <c r="AM32" i="204"/>
  <c r="AX32" i="204" s="1"/>
  <c r="AY32" i="204" s="1"/>
  <c r="BH32" i="72" s="1"/>
  <c r="T43" i="100"/>
  <c r="AM43" i="203"/>
  <c r="AX43" i="203" s="1"/>
  <c r="AY43" i="203" s="1"/>
  <c r="BG43" i="72" s="1"/>
  <c r="N62" i="100"/>
  <c r="AM62" i="195"/>
  <c r="AX62" i="195" s="1"/>
  <c r="AY62" i="195" s="1"/>
  <c r="BA62" i="72" s="1"/>
  <c r="Y19" i="100"/>
  <c r="AM19" i="208"/>
  <c r="AX19" i="208" s="1"/>
  <c r="AY19" i="208" s="1"/>
  <c r="BL19" i="72" s="1"/>
  <c r="L38" i="100"/>
  <c r="AM38" i="193"/>
  <c r="AX38" i="193" s="1"/>
  <c r="AY38" i="193" s="1"/>
  <c r="AY38" i="72" s="1"/>
  <c r="AN38" i="193"/>
  <c r="AP38" i="193" s="1"/>
  <c r="L34" i="100"/>
  <c r="AM34" i="193"/>
  <c r="AX34" i="193" s="1"/>
  <c r="AY34" i="193" s="1"/>
  <c r="AY34" i="72" s="1"/>
  <c r="AM37" i="220"/>
  <c r="AX37" i="220" s="1"/>
  <c r="AY37" i="220" s="1"/>
  <c r="AT37" i="72" s="1"/>
  <c r="G37" i="100"/>
  <c r="AB40" i="100"/>
  <c r="AM40" i="225"/>
  <c r="AX40" i="225" s="1"/>
  <c r="AY40" i="225" s="1"/>
  <c r="BO40" i="72" s="1"/>
  <c r="T57" i="100"/>
  <c r="AM57" i="203"/>
  <c r="AX57" i="203" s="1"/>
  <c r="AY57" i="203" s="1"/>
  <c r="BG57" i="72" s="1"/>
  <c r="AN57" i="203"/>
  <c r="AP57" i="203" s="1"/>
  <c r="AH53" i="100"/>
  <c r="AM53" i="242"/>
  <c r="AX53" i="242" s="1"/>
  <c r="AY53" i="242" s="1"/>
  <c r="BU53" i="72" s="1"/>
  <c r="AN55" i="100"/>
  <c r="AN55" i="211"/>
  <c r="AY55" i="211" s="1"/>
  <c r="AZ55" i="211" s="1"/>
  <c r="CA55" i="72" s="1"/>
  <c r="AM70" i="243"/>
  <c r="AX70" i="243" s="1"/>
  <c r="AY70" i="243" s="1"/>
  <c r="BV70" i="72" s="1"/>
  <c r="AI70" i="100"/>
  <c r="AI48" i="100"/>
  <c r="AM48" i="243"/>
  <c r="AX48" i="243" s="1"/>
  <c r="AY48" i="243" s="1"/>
  <c r="BV48" i="72" s="1"/>
  <c r="L63" i="100"/>
  <c r="AM63" i="193"/>
  <c r="AX63" i="193" s="1"/>
  <c r="AY63" i="193" s="1"/>
  <c r="AY63" i="72" s="1"/>
  <c r="AN63" i="193"/>
  <c r="AP63" i="193" s="1"/>
  <c r="AB66" i="100"/>
  <c r="AM66" i="225"/>
  <c r="AX66" i="225" s="1"/>
  <c r="AY66" i="225" s="1"/>
  <c r="BO66" i="72" s="1"/>
  <c r="S23" i="236"/>
  <c r="O23" i="1"/>
  <c r="P23" i="1" s="1"/>
  <c r="AK9" i="207"/>
  <c r="AH76" i="207"/>
  <c r="AH84" i="207" s="1"/>
  <c r="AK28" i="223" s="1"/>
  <c r="AM16" i="211"/>
  <c r="AG76" i="211"/>
  <c r="AG84" i="211" s="1"/>
  <c r="AI33" i="223" s="1"/>
  <c r="AK9" i="199"/>
  <c r="AH76" i="199"/>
  <c r="AH84" i="199" s="1"/>
  <c r="AK42" i="223" s="1"/>
  <c r="AK19" i="201"/>
  <c r="AL19" i="201" s="1"/>
  <c r="AH76" i="201"/>
  <c r="AH84" i="201" s="1"/>
  <c r="AK31" i="223" s="1"/>
  <c r="T21" i="100"/>
  <c r="AM21" i="203"/>
  <c r="AX21" i="203" s="1"/>
  <c r="AY21" i="203" s="1"/>
  <c r="BG21" i="72" s="1"/>
  <c r="Y25" i="100"/>
  <c r="AM25" i="208"/>
  <c r="AX25" i="208" s="1"/>
  <c r="AY25" i="208" s="1"/>
  <c r="BL25" i="72" s="1"/>
  <c r="AN25" i="208"/>
  <c r="AP25" i="208" s="1"/>
  <c r="AB28" i="100"/>
  <c r="AM28" i="225"/>
  <c r="AX28" i="225" s="1"/>
  <c r="AY28" i="225" s="1"/>
  <c r="BO28" i="72" s="1"/>
  <c r="AN33" i="100"/>
  <c r="AN33" i="211"/>
  <c r="AY33" i="211" s="1"/>
  <c r="AZ33" i="211" s="1"/>
  <c r="CA33" i="72" s="1"/>
  <c r="AK33" i="200"/>
  <c r="AJ76" i="200"/>
  <c r="AJ84" i="200" s="1"/>
  <c r="AM25" i="223" s="1"/>
  <c r="AK13" i="225"/>
  <c r="AH76" i="225"/>
  <c r="AH84" i="225" s="1"/>
  <c r="AK38" i="223" s="1"/>
  <c r="AM21" i="209"/>
  <c r="AX21" i="209" s="1"/>
  <c r="AY21" i="209" s="1"/>
  <c r="BM21" i="72" s="1"/>
  <c r="Z21" i="100"/>
  <c r="AN21" i="209"/>
  <c r="AP21" i="209" s="1"/>
  <c r="AM23" i="100"/>
  <c r="AM23" i="247"/>
  <c r="AX23" i="247" s="1"/>
  <c r="AY23" i="247" s="1"/>
  <c r="BZ23" i="72" s="1"/>
  <c r="AN23" i="247"/>
  <c r="AP23" i="247" s="1"/>
  <c r="AK25" i="192"/>
  <c r="AL25" i="192" s="1"/>
  <c r="AK32" i="205"/>
  <c r="AL32" i="205" s="1"/>
  <c r="AJ76" i="205"/>
  <c r="AJ84" i="205" s="1"/>
  <c r="AM26" i="223" s="1"/>
  <c r="AK33" i="203"/>
  <c r="AL33" i="203" s="1"/>
  <c r="AO40" i="100"/>
  <c r="AN40" i="212"/>
  <c r="AY40" i="212" s="1"/>
  <c r="AZ40" i="212" s="1"/>
  <c r="CB40" i="72" s="1"/>
  <c r="AM41" i="190"/>
  <c r="AX41" i="190" s="1"/>
  <c r="AY41" i="190" s="1"/>
  <c r="AV41" i="72" s="1"/>
  <c r="I41" i="100"/>
  <c r="AF76" i="190"/>
  <c r="AF84" i="190" s="1"/>
  <c r="AI13" i="223" s="1"/>
  <c r="AJ76" i="208"/>
  <c r="AJ84" i="208" s="1"/>
  <c r="AM30" i="223" s="1"/>
  <c r="AJ76" i="209"/>
  <c r="AJ84" i="209" s="1"/>
  <c r="AM18" i="223" s="1"/>
  <c r="AL21" i="243"/>
  <c r="R23" i="100"/>
  <c r="AM23" i="201"/>
  <c r="AX23" i="201" s="1"/>
  <c r="AY23" i="201" s="1"/>
  <c r="BE23" i="72" s="1"/>
  <c r="AO34" i="100"/>
  <c r="AN34" i="212"/>
  <c r="AY34" i="212" s="1"/>
  <c r="AZ34" i="212" s="1"/>
  <c r="CB34" i="72" s="1"/>
  <c r="J43" i="100"/>
  <c r="AM43" i="191"/>
  <c r="AX43" i="191" s="1"/>
  <c r="AY43" i="191" s="1"/>
  <c r="AW43" i="72" s="1"/>
  <c r="AL11" i="212"/>
  <c r="AI76" i="212"/>
  <c r="AI84" i="212" s="1"/>
  <c r="AK10" i="223" s="1"/>
  <c r="AN13" i="212"/>
  <c r="AY13" i="212" s="1"/>
  <c r="AZ13" i="212" s="1"/>
  <c r="CB13" i="72" s="1"/>
  <c r="AO13" i="100"/>
  <c r="AK13" i="242"/>
  <c r="AL13" i="242" s="1"/>
  <c r="AH76" i="242"/>
  <c r="AH84" i="242" s="1"/>
  <c r="AK14" i="223" s="1"/>
  <c r="I19" i="100"/>
  <c r="AN19" i="190"/>
  <c r="AP19" i="190" s="1"/>
  <c r="AM19" i="190"/>
  <c r="AX19" i="190" s="1"/>
  <c r="AY19" i="190" s="1"/>
  <c r="AV19" i="72" s="1"/>
  <c r="Y23" i="100"/>
  <c r="AM23" i="208"/>
  <c r="AX23" i="208" s="1"/>
  <c r="AY23" i="208" s="1"/>
  <c r="BL23" i="72" s="1"/>
  <c r="AB24" i="100"/>
  <c r="AM24" i="225"/>
  <c r="AX24" i="225" s="1"/>
  <c r="AY24" i="225" s="1"/>
  <c r="BO24" i="72" s="1"/>
  <c r="AN24" i="225"/>
  <c r="AP24" i="225" s="1"/>
  <c r="S25" i="100"/>
  <c r="AM25" i="202"/>
  <c r="AX25" i="202" s="1"/>
  <c r="AY25" i="202" s="1"/>
  <c r="BF25" i="72" s="1"/>
  <c r="Y28" i="100"/>
  <c r="AM28" i="208"/>
  <c r="AX28" i="208" s="1"/>
  <c r="AY28" i="208" s="1"/>
  <c r="BL28" i="72" s="1"/>
  <c r="K33" i="100"/>
  <c r="AM33" i="192"/>
  <c r="AX33" i="192" s="1"/>
  <c r="AY33" i="192" s="1"/>
  <c r="AX33" i="72" s="1"/>
  <c r="AM33" i="100"/>
  <c r="AM33" i="247"/>
  <c r="AX33" i="247" s="1"/>
  <c r="AY33" i="247" s="1"/>
  <c r="BZ33" i="72" s="1"/>
  <c r="Y34" i="100"/>
  <c r="AM34" i="208"/>
  <c r="AX34" i="208" s="1"/>
  <c r="AY34" i="208" s="1"/>
  <c r="BL34" i="72" s="1"/>
  <c r="AN34" i="208"/>
  <c r="AP34" i="208" s="1"/>
  <c r="K35" i="100"/>
  <c r="AM35" i="192"/>
  <c r="AX35" i="192" s="1"/>
  <c r="AY35" i="192" s="1"/>
  <c r="AX35" i="72" s="1"/>
  <c r="P35" i="100"/>
  <c r="AM35" i="199"/>
  <c r="AX35" i="199" s="1"/>
  <c r="AY35" i="199" s="1"/>
  <c r="BC35" i="72" s="1"/>
  <c r="U37" i="100"/>
  <c r="AM37" i="204"/>
  <c r="AX37" i="204" s="1"/>
  <c r="AY37" i="204" s="1"/>
  <c r="BH37" i="72" s="1"/>
  <c r="N38" i="100"/>
  <c r="AM38" i="195"/>
  <c r="AX38" i="195" s="1"/>
  <c r="AY38" i="195" s="1"/>
  <c r="BA38" i="72" s="1"/>
  <c r="AN38" i="195"/>
  <c r="AP38" i="195" s="1"/>
  <c r="S40" i="100"/>
  <c r="AM40" i="202"/>
  <c r="AX40" i="202" s="1"/>
  <c r="AY40" i="202" s="1"/>
  <c r="BF40" i="72" s="1"/>
  <c r="AM41" i="100"/>
  <c r="AM41" i="247"/>
  <c r="AX41" i="247" s="1"/>
  <c r="AY41" i="247" s="1"/>
  <c r="BZ41" i="72" s="1"/>
  <c r="AM40" i="100"/>
  <c r="AM40" i="247"/>
  <c r="AX40" i="247" s="1"/>
  <c r="AY40" i="247" s="1"/>
  <c r="BZ40" i="72" s="1"/>
  <c r="AG51" i="100"/>
  <c r="AM51" i="239"/>
  <c r="AX51" i="239" s="1"/>
  <c r="AY51" i="239" s="1"/>
  <c r="BT51" i="72" s="1"/>
  <c r="AN51" i="239"/>
  <c r="AP51" i="239" s="1"/>
  <c r="X55" i="100"/>
  <c r="AM55" i="207"/>
  <c r="AX55" i="207" s="1"/>
  <c r="AY55" i="207" s="1"/>
  <c r="BK55" i="72" s="1"/>
  <c r="W59" i="100"/>
  <c r="AM59" i="206"/>
  <c r="AX59" i="206" s="1"/>
  <c r="AY59" i="206" s="1"/>
  <c r="BJ59" i="72" s="1"/>
  <c r="AH46" i="100"/>
  <c r="AM46" i="242"/>
  <c r="AX46" i="242" s="1"/>
  <c r="AY46" i="242" s="1"/>
  <c r="BU46" i="72" s="1"/>
  <c r="AO49" i="100"/>
  <c r="Z51" i="100"/>
  <c r="AM51" i="209"/>
  <c r="AX51" i="209" s="1"/>
  <c r="AY51" i="209" s="1"/>
  <c r="BM51" i="72" s="1"/>
  <c r="AK46" i="243"/>
  <c r="AL46" i="243" s="1"/>
  <c r="AH76" i="243"/>
  <c r="AH84" i="243" s="1"/>
  <c r="AK17" i="223" s="1"/>
  <c r="AK50" i="205"/>
  <c r="AL50" i="205" s="1"/>
  <c r="AH76" i="205"/>
  <c r="AH84" i="205" s="1"/>
  <c r="AK26" i="223" s="1"/>
  <c r="P53" i="100"/>
  <c r="AM53" i="199"/>
  <c r="AX53" i="199" s="1"/>
  <c r="AY53" i="199" s="1"/>
  <c r="BC53" i="72" s="1"/>
  <c r="S58" i="100"/>
  <c r="AM58" i="202"/>
  <c r="AX58" i="202" s="1"/>
  <c r="AY58" i="202" s="1"/>
  <c r="BF58" i="72" s="1"/>
  <c r="AF70" i="100"/>
  <c r="AM70" i="232"/>
  <c r="AX70" i="232" s="1"/>
  <c r="AY70" i="232" s="1"/>
  <c r="BS70" i="72" s="1"/>
  <c r="AM66" i="242"/>
  <c r="AX66" i="242" s="1"/>
  <c r="AY66" i="242" s="1"/>
  <c r="BU66" i="72" s="1"/>
  <c r="AH66" i="100"/>
  <c r="H70" i="100"/>
  <c r="AM70" i="189"/>
  <c r="AX70" i="189" s="1"/>
  <c r="AY70" i="189" s="1"/>
  <c r="AU70" i="72" s="1"/>
  <c r="O55" i="100"/>
  <c r="AM55" i="196"/>
  <c r="AX55" i="196" s="1"/>
  <c r="AY55" i="196" s="1"/>
  <c r="BB55" i="72" s="1"/>
  <c r="AN55" i="196"/>
  <c r="AP55" i="196" s="1"/>
  <c r="AL55" i="100"/>
  <c r="AM55" i="248"/>
  <c r="AX55" i="248" s="1"/>
  <c r="AY55" i="248" s="1"/>
  <c r="BY55" i="72" s="1"/>
  <c r="U57" i="100"/>
  <c r="AM57" i="204"/>
  <c r="AX57" i="204" s="1"/>
  <c r="AY57" i="204" s="1"/>
  <c r="BH57" i="72" s="1"/>
  <c r="H61" i="100"/>
  <c r="AM61" i="189"/>
  <c r="AX61" i="189" s="1"/>
  <c r="AY61" i="189" s="1"/>
  <c r="AU61" i="72" s="1"/>
  <c r="AB61" i="100"/>
  <c r="AM61" i="225"/>
  <c r="AX61" i="225" s="1"/>
  <c r="AY61" i="225" s="1"/>
  <c r="BO61" i="72" s="1"/>
  <c r="AL62" i="231"/>
  <c r="O62" i="100"/>
  <c r="AM62" i="196"/>
  <c r="AX62" i="196" s="1"/>
  <c r="AY62" i="196" s="1"/>
  <c r="BB62" i="72" s="1"/>
  <c r="AM62" i="208"/>
  <c r="AX62" i="208" s="1"/>
  <c r="AY62" i="208" s="1"/>
  <c r="BL62" i="72" s="1"/>
  <c r="Y62" i="100"/>
  <c r="T63" i="100"/>
  <c r="AM63" i="203"/>
  <c r="AX63" i="203" s="1"/>
  <c r="AY63" i="203" s="1"/>
  <c r="BG63" i="72" s="1"/>
  <c r="AA63" i="100"/>
  <c r="AM63" i="224"/>
  <c r="AX63" i="224" s="1"/>
  <c r="AY63" i="224" s="1"/>
  <c r="BN63" i="72" s="1"/>
  <c r="J65" i="100"/>
  <c r="AM65" i="191"/>
  <c r="AX65" i="191" s="1"/>
  <c r="AY65" i="191" s="1"/>
  <c r="AW65" i="72" s="1"/>
  <c r="AN65" i="191"/>
  <c r="AP65" i="191" s="1"/>
  <c r="Z65" i="100"/>
  <c r="AM65" i="209"/>
  <c r="AX65" i="209" s="1"/>
  <c r="AY65" i="209" s="1"/>
  <c r="BM65" i="72" s="1"/>
  <c r="I67" i="100"/>
  <c r="AM67" i="190"/>
  <c r="AX67" i="190" s="1"/>
  <c r="AY67" i="190" s="1"/>
  <c r="AV67" i="72" s="1"/>
  <c r="AM67" i="209"/>
  <c r="AX67" i="209" s="1"/>
  <c r="AY67" i="209" s="1"/>
  <c r="BM67" i="72" s="1"/>
  <c r="Z67" i="100"/>
  <c r="AN67" i="209"/>
  <c r="AP67" i="209" s="1"/>
  <c r="AL70" i="100"/>
  <c r="AM70" i="248"/>
  <c r="AX70" i="248" s="1"/>
  <c r="AY70" i="248" s="1"/>
  <c r="BY70" i="72" s="1"/>
  <c r="AK11" i="208"/>
  <c r="AL11" i="208" s="1"/>
  <c r="O65" i="100"/>
  <c r="AM65" i="196"/>
  <c r="AX65" i="196" s="1"/>
  <c r="AY65" i="196" s="1"/>
  <c r="BB65" i="72" s="1"/>
  <c r="H63" i="100"/>
  <c r="AM63" i="189"/>
  <c r="AX63" i="189" s="1"/>
  <c r="AY63" i="189" s="1"/>
  <c r="AU63" i="72" s="1"/>
  <c r="AN63" i="189"/>
  <c r="AP63" i="189" s="1"/>
  <c r="P10" i="100"/>
  <c r="AM10" i="199"/>
  <c r="AX10" i="199" s="1"/>
  <c r="AY10" i="199" s="1"/>
  <c r="BC10" i="72" s="1"/>
  <c r="J69" i="100"/>
  <c r="AM69" i="191"/>
  <c r="AX69" i="191" s="1"/>
  <c r="AY69" i="191" s="1"/>
  <c r="AW69" i="72" s="1"/>
  <c r="AL35" i="246"/>
  <c r="J19" i="100"/>
  <c r="AM19" i="191"/>
  <c r="AX19" i="191" s="1"/>
  <c r="AY19" i="191" s="1"/>
  <c r="AW19" i="72" s="1"/>
  <c r="AY68" i="212"/>
  <c r="AZ68" i="212" s="1"/>
  <c r="CB68" i="72" s="1"/>
  <c r="AO68" i="212"/>
  <c r="AQ68" i="212" s="1"/>
  <c r="AX57" i="196"/>
  <c r="AY57" i="196" s="1"/>
  <c r="BB57" i="72" s="1"/>
  <c r="AN57" i="196"/>
  <c r="AP57" i="196" s="1"/>
  <c r="AX65" i="199"/>
  <c r="AY65" i="199" s="1"/>
  <c r="BC65" i="72" s="1"/>
  <c r="AN65" i="199"/>
  <c r="AP65" i="199" s="1"/>
  <c r="AX42" i="113"/>
  <c r="AY42" i="113" s="1"/>
  <c r="AS42" i="72" s="1"/>
  <c r="AN42" i="113"/>
  <c r="AP42" i="113" s="1"/>
  <c r="AX41" i="191"/>
  <c r="AY41" i="191" s="1"/>
  <c r="AW41" i="72" s="1"/>
  <c r="AN41" i="191"/>
  <c r="AP41" i="191" s="1"/>
  <c r="AN60" i="205"/>
  <c r="AP60" i="205" s="1"/>
  <c r="AX60" i="205"/>
  <c r="AY60" i="205" s="1"/>
  <c r="BI60" i="72" s="1"/>
  <c r="AX23" i="205"/>
  <c r="AX30" i="232"/>
  <c r="AY30" i="232" s="1"/>
  <c r="BS30" i="72" s="1"/>
  <c r="AN30" i="232"/>
  <c r="AP30" i="232" s="1"/>
  <c r="AY28" i="212"/>
  <c r="AZ28" i="212" s="1"/>
  <c r="CB28" i="72" s="1"/>
  <c r="AO28" i="212"/>
  <c r="AQ28" i="212" s="1"/>
  <c r="AX35" i="209"/>
  <c r="AY35" i="209" s="1"/>
  <c r="BM35" i="72" s="1"/>
  <c r="AN35" i="209"/>
  <c r="AP35" i="209" s="1"/>
  <c r="AX35" i="195"/>
  <c r="AY35" i="195" s="1"/>
  <c r="BA35" i="72" s="1"/>
  <c r="AN35" i="195"/>
  <c r="AP35" i="195" s="1"/>
  <c r="AX33" i="195"/>
  <c r="AY33" i="195" s="1"/>
  <c r="BA33" i="72" s="1"/>
  <c r="AN33" i="195"/>
  <c r="AP33" i="195" s="1"/>
  <c r="AX38" i="209"/>
  <c r="AY38" i="209" s="1"/>
  <c r="BM38" i="72" s="1"/>
  <c r="AN38" i="209"/>
  <c r="AP38" i="209" s="1"/>
  <c r="AX28" i="244"/>
  <c r="AY28" i="244" s="1"/>
  <c r="BW28" i="72" s="1"/>
  <c r="AN28" i="244"/>
  <c r="AP28" i="244" s="1"/>
  <c r="AX11" i="207"/>
  <c r="AY11" i="207" s="1"/>
  <c r="BK11" i="72" s="1"/>
  <c r="AN11" i="207"/>
  <c r="AP11" i="207" s="1"/>
  <c r="AX24" i="244"/>
  <c r="AY24" i="244" s="1"/>
  <c r="BW24" i="72" s="1"/>
  <c r="AN24" i="244"/>
  <c r="AP24" i="244" s="1"/>
  <c r="AX56" i="208"/>
  <c r="AY56" i="208" s="1"/>
  <c r="BL56" i="72" s="1"/>
  <c r="AN56" i="208"/>
  <c r="AP56" i="208" s="1"/>
  <c r="AX69" i="190"/>
  <c r="AY69" i="190" s="1"/>
  <c r="AV69" i="72" s="1"/>
  <c r="AN69" i="190"/>
  <c r="AP69" i="190" s="1"/>
  <c r="AX37" i="208"/>
  <c r="AY37" i="208" s="1"/>
  <c r="BL37" i="72" s="1"/>
  <c r="AN37" i="208"/>
  <c r="AP37" i="208" s="1"/>
  <c r="AX66" i="247"/>
  <c r="AY66" i="247" s="1"/>
  <c r="BZ66" i="72" s="1"/>
  <c r="AN66" i="247"/>
  <c r="AP66" i="247" s="1"/>
  <c r="AX32" i="113"/>
  <c r="AY32" i="113" s="1"/>
  <c r="AS32" i="72" s="1"/>
  <c r="AN32" i="113"/>
  <c r="AP32" i="113" s="1"/>
  <c r="AX20" i="189"/>
  <c r="AY20" i="189" s="1"/>
  <c r="AU20" i="72" s="1"/>
  <c r="AN20" i="189"/>
  <c r="AR46" i="208"/>
  <c r="AS46" i="208" s="1"/>
  <c r="AT46" i="208"/>
  <c r="L7" i="100"/>
  <c r="AM7" i="193"/>
  <c r="AN7" i="193" s="1"/>
  <c r="R44" i="100"/>
  <c r="AM44" i="201"/>
  <c r="AX44" i="201" s="1"/>
  <c r="AY44" i="201" s="1"/>
  <c r="BE44" i="72" s="1"/>
  <c r="AN44" i="201"/>
  <c r="AP44" i="201" s="1"/>
  <c r="AT24" i="243"/>
  <c r="AR24" i="243"/>
  <c r="AS24" i="243" s="1"/>
  <c r="Q36" i="100"/>
  <c r="AM36" i="200"/>
  <c r="AX36" i="200" s="1"/>
  <c r="AY36" i="200" s="1"/>
  <c r="BD36" i="72" s="1"/>
  <c r="AT40" i="195"/>
  <c r="AR40" i="195"/>
  <c r="AS40" i="195" s="1"/>
  <c r="AN21" i="242"/>
  <c r="AP21" i="242" s="1"/>
  <c r="AX21" i="242"/>
  <c r="AY21" i="242" s="1"/>
  <c r="BU21" i="72" s="1"/>
  <c r="AX47" i="232"/>
  <c r="AY47" i="232" s="1"/>
  <c r="BS47" i="72" s="1"/>
  <c r="AN47" i="232"/>
  <c r="AP47" i="232" s="1"/>
  <c r="AY73" i="211"/>
  <c r="AZ73" i="211" s="1"/>
  <c r="CA73" i="72" s="1"/>
  <c r="AO73" i="211"/>
  <c r="AQ73" i="211" s="1"/>
  <c r="AT40" i="229"/>
  <c r="AR40" i="229"/>
  <c r="AS40" i="229" s="1"/>
  <c r="AX36" i="230"/>
  <c r="AY36" i="230" s="1"/>
  <c r="BQ36" i="72" s="1"/>
  <c r="AN36" i="230"/>
  <c r="AP36" i="230" s="1"/>
  <c r="AN12" i="207"/>
  <c r="AP12" i="207" s="1"/>
  <c r="AX12" i="207"/>
  <c r="AY12" i="207" s="1"/>
  <c r="BK12" i="72" s="1"/>
  <c r="AX60" i="203"/>
  <c r="AY60" i="203" s="1"/>
  <c r="BG60" i="72" s="1"/>
  <c r="AN60" i="203"/>
  <c r="AP60" i="203" s="1"/>
  <c r="AX64" i="247"/>
  <c r="AY64" i="247" s="1"/>
  <c r="BZ64" i="72" s="1"/>
  <c r="AN64" i="247"/>
  <c r="AP64" i="247" s="1"/>
  <c r="AX44" i="204"/>
  <c r="AY44" i="204" s="1"/>
  <c r="BH44" i="72" s="1"/>
  <c r="AN44" i="204"/>
  <c r="AP44" i="204" s="1"/>
  <c r="R59" i="72"/>
  <c r="AU59" i="201"/>
  <c r="Z32" i="72"/>
  <c r="AU32" i="209"/>
  <c r="AJ43" i="72"/>
  <c r="AU43" i="244"/>
  <c r="R63" i="72"/>
  <c r="AU63" i="201"/>
  <c r="AR18" i="225"/>
  <c r="AS18" i="225" s="1"/>
  <c r="AT18" i="225"/>
  <c r="AU49" i="247"/>
  <c r="AM49" i="72"/>
  <c r="AN14" i="224"/>
  <c r="AP14" i="224" s="1"/>
  <c r="AX14" i="224"/>
  <c r="AU53" i="190"/>
  <c r="I53" i="72"/>
  <c r="Q74" i="72"/>
  <c r="AU74" i="200"/>
  <c r="AR18" i="244"/>
  <c r="AS18" i="244" s="1"/>
  <c r="AT18" i="244"/>
  <c r="I57" i="72"/>
  <c r="AU57" i="190"/>
  <c r="W40" i="72"/>
  <c r="AU40" i="206"/>
  <c r="AR54" i="242"/>
  <c r="AS54" i="242" s="1"/>
  <c r="AT54" i="242"/>
  <c r="AN52" i="248"/>
  <c r="AP52" i="248" s="1"/>
  <c r="AX52" i="248"/>
  <c r="AY52" i="248" s="1"/>
  <c r="BY52" i="72" s="1"/>
  <c r="AX44" i="246"/>
  <c r="AY44" i="246" s="1"/>
  <c r="BX44" i="72" s="1"/>
  <c r="AN44" i="246"/>
  <c r="AP44" i="246" s="1"/>
  <c r="AO51" i="72"/>
  <c r="AV51" i="212"/>
  <c r="AR75" i="113"/>
  <c r="AS75" i="113" s="1"/>
  <c r="AT75" i="113"/>
  <c r="AU62" i="242"/>
  <c r="AH62" i="72"/>
  <c r="AU75" i="193"/>
  <c r="L75" i="72"/>
  <c r="AU13" i="202"/>
  <c r="S13" i="72"/>
  <c r="AR42" i="191"/>
  <c r="AS42" i="191" s="1"/>
  <c r="AT42" i="191"/>
  <c r="AT31" i="202"/>
  <c r="AR31" i="202"/>
  <c r="AS31" i="202" s="1"/>
  <c r="AT29" i="220"/>
  <c r="AR29" i="220"/>
  <c r="AS29" i="220" s="1"/>
  <c r="AP12" i="220"/>
  <c r="AU69" i="113"/>
  <c r="F69" i="72"/>
  <c r="J36" i="72"/>
  <c r="AU36" i="191"/>
  <c r="AE61" i="72"/>
  <c r="AU61" i="231"/>
  <c r="AX7" i="242"/>
  <c r="AT64" i="246"/>
  <c r="AR64" i="246"/>
  <c r="AS64" i="246" s="1"/>
  <c r="AR45" i="230"/>
  <c r="AS45" i="230" s="1"/>
  <c r="AT45" i="230"/>
  <c r="AU59" i="189"/>
  <c r="H59" i="72"/>
  <c r="U18" i="72"/>
  <c r="AU18" i="204"/>
  <c r="AD24" i="72"/>
  <c r="AU24" i="230"/>
  <c r="AU51" i="232"/>
  <c r="AF51" i="72"/>
  <c r="O26" i="72"/>
  <c r="AU26" i="196"/>
  <c r="AR26" i="225"/>
  <c r="AS26" i="225" s="1"/>
  <c r="AT26" i="225"/>
  <c r="AR47" i="201"/>
  <c r="AS47" i="201" s="1"/>
  <c r="AT47" i="201"/>
  <c r="AT47" i="192"/>
  <c r="AR47" i="192"/>
  <c r="AS47" i="192" s="1"/>
  <c r="P31" i="72"/>
  <c r="AU31" i="199"/>
  <c r="AD31" i="72"/>
  <c r="AU31" i="230"/>
  <c r="AU30" i="199"/>
  <c r="P30" i="72"/>
  <c r="AU15" i="232"/>
  <c r="AF15" i="72"/>
  <c r="AS12" i="246"/>
  <c r="AR27" i="207"/>
  <c r="AS27" i="207" s="1"/>
  <c r="AT27" i="207"/>
  <c r="AT29" i="193"/>
  <c r="AR29" i="193"/>
  <c r="AS29" i="193" s="1"/>
  <c r="AT73" i="200"/>
  <c r="AR73" i="200"/>
  <c r="AS73" i="200" s="1"/>
  <c r="AR47" i="113"/>
  <c r="AS47" i="113" s="1"/>
  <c r="AT47" i="113"/>
  <c r="AT45" i="205"/>
  <c r="AR45" i="205"/>
  <c r="AS45" i="205" s="1"/>
  <c r="AT27" i="113"/>
  <c r="AR27" i="113"/>
  <c r="AS27" i="113" s="1"/>
  <c r="AR14" i="192"/>
  <c r="AS14" i="192" s="1"/>
  <c r="AT14" i="192"/>
  <c r="AT47" i="207"/>
  <c r="AR47" i="207"/>
  <c r="AS47" i="207" s="1"/>
  <c r="AU33" i="199"/>
  <c r="P33" i="72"/>
  <c r="AS18" i="211"/>
  <c r="AT18" i="211" s="1"/>
  <c r="AU18" i="211"/>
  <c r="AR71" i="199"/>
  <c r="AS71" i="199" s="1"/>
  <c r="AT71" i="199"/>
  <c r="AT15" i="208"/>
  <c r="AR15" i="208"/>
  <c r="AS15" i="208" s="1"/>
  <c r="AT45" i="204"/>
  <c r="AR45" i="204"/>
  <c r="AS45" i="204" s="1"/>
  <c r="R52" i="72"/>
  <c r="AU52" i="201"/>
  <c r="AU36" i="224"/>
  <c r="AA36" i="72"/>
  <c r="AU14" i="244"/>
  <c r="AJ14" i="72"/>
  <c r="L34" i="67"/>
  <c r="O34" i="67" s="1"/>
  <c r="P34" i="67" s="1"/>
  <c r="AU34" i="1"/>
  <c r="O66" i="214"/>
  <c r="P66" i="214" s="1"/>
  <c r="O66" i="215"/>
  <c r="P66" i="215" s="1"/>
  <c r="O66" i="216"/>
  <c r="P66" i="216" s="1"/>
  <c r="M66" i="212"/>
  <c r="N66" i="212" s="1"/>
  <c r="M66" i="248"/>
  <c r="N66" i="248" s="1"/>
  <c r="M66" i="243"/>
  <c r="N66" i="243" s="1"/>
  <c r="M66" i="242"/>
  <c r="N66" i="242" s="1"/>
  <c r="M66" i="203"/>
  <c r="N66" i="203" s="1"/>
  <c r="M66" i="239"/>
  <c r="N66" i="239" s="1"/>
  <c r="M66" i="209"/>
  <c r="N66" i="209" s="1"/>
  <c r="M66" i="204"/>
  <c r="N66" i="204" s="1"/>
  <c r="M66" i="200"/>
  <c r="N66" i="200" s="1"/>
  <c r="M66" i="246"/>
  <c r="N66" i="246" s="1"/>
  <c r="M66" i="208"/>
  <c r="N66" i="208" s="1"/>
  <c r="M66" i="193"/>
  <c r="N66" i="193" s="1"/>
  <c r="M66" i="244"/>
  <c r="N66" i="244" s="1"/>
  <c r="M66" i="229"/>
  <c r="N66" i="229" s="1"/>
  <c r="M66" i="202"/>
  <c r="N66" i="202" s="1"/>
  <c r="M66" i="206"/>
  <c r="N66" i="206" s="1"/>
  <c r="M66" i="225"/>
  <c r="N66" i="225" s="1"/>
  <c r="M66" i="192"/>
  <c r="N66" i="192" s="1"/>
  <c r="M66" i="189"/>
  <c r="N66" i="189" s="1"/>
  <c r="O66" i="180"/>
  <c r="P66" i="180" s="1"/>
  <c r="O66" i="213"/>
  <c r="P66" i="213" s="1"/>
  <c r="O66" i="217"/>
  <c r="P66" i="217" s="1"/>
  <c r="O66" i="219"/>
  <c r="P66" i="219" s="1"/>
  <c r="M66" i="211"/>
  <c r="N66" i="211" s="1"/>
  <c r="M66" i="247"/>
  <c r="N66" i="247" s="1"/>
  <c r="M66" i="190"/>
  <c r="N66" i="190" s="1"/>
  <c r="M66" i="196"/>
  <c r="N66" i="196" s="1"/>
  <c r="M66" i="230"/>
  <c r="N66" i="230" s="1"/>
  <c r="M66" i="191"/>
  <c r="N66" i="191" s="1"/>
  <c r="M66" i="231"/>
  <c r="N66" i="231" s="1"/>
  <c r="M66" i="207"/>
  <c r="N66" i="207" s="1"/>
  <c r="M66" i="195"/>
  <c r="N66" i="195" s="1"/>
  <c r="M66" i="220"/>
  <c r="N66" i="220" s="1"/>
  <c r="M66" i="201"/>
  <c r="N66" i="201" s="1"/>
  <c r="M66" i="224"/>
  <c r="N66" i="224" s="1"/>
  <c r="M66" i="199"/>
  <c r="N66" i="199" s="1"/>
  <c r="M66" i="232"/>
  <c r="N66" i="232" s="1"/>
  <c r="M66" i="194"/>
  <c r="N66" i="194" s="1"/>
  <c r="M66" i="205"/>
  <c r="N66" i="205" s="1"/>
  <c r="M66" i="113"/>
  <c r="N66" i="113" s="1"/>
  <c r="M66" i="197"/>
  <c r="N66" i="197" s="1"/>
  <c r="D66" i="248"/>
  <c r="E66" i="248" s="1"/>
  <c r="D66" i="247"/>
  <c r="E66" i="247" s="1"/>
  <c r="D66" i="242"/>
  <c r="E66" i="242" s="1"/>
  <c r="D66" i="203"/>
  <c r="E66" i="203" s="1"/>
  <c r="D66" i="229"/>
  <c r="E66" i="229" s="1"/>
  <c r="D66" i="231"/>
  <c r="E66" i="231" s="1"/>
  <c r="D66" i="209"/>
  <c r="E66" i="209" s="1"/>
  <c r="D66" i="205"/>
  <c r="E66" i="205" s="1"/>
  <c r="D66" i="207"/>
  <c r="E66" i="207" s="1"/>
  <c r="D66" i="208"/>
  <c r="E66" i="208" s="1"/>
  <c r="D66" i="193"/>
  <c r="E66" i="193" s="1"/>
  <c r="D66" i="244"/>
  <c r="E66" i="244" s="1"/>
  <c r="D66" i="200"/>
  <c r="E66" i="200" s="1"/>
  <c r="D66" i="246"/>
  <c r="E66" i="246" s="1"/>
  <c r="D66" i="225"/>
  <c r="E66" i="225" s="1"/>
  <c r="D66" i="243"/>
  <c r="E66" i="243" s="1"/>
  <c r="D66" i="194"/>
  <c r="E66" i="194" s="1"/>
  <c r="D66" i="197"/>
  <c r="E66" i="197" s="1"/>
  <c r="D66" i="211"/>
  <c r="E66" i="211" s="1"/>
  <c r="D66" i="212"/>
  <c r="E66" i="212" s="1"/>
  <c r="D66" i="191"/>
  <c r="E66" i="191" s="1"/>
  <c r="D66" i="196"/>
  <c r="E66" i="196" s="1"/>
  <c r="D66" i="190"/>
  <c r="E66" i="190" s="1"/>
  <c r="D66" i="204"/>
  <c r="E66" i="204" s="1"/>
  <c r="D66" i="232"/>
  <c r="E66" i="232" s="1"/>
  <c r="D66" i="230"/>
  <c r="E66" i="230" s="1"/>
  <c r="D66" i="206"/>
  <c r="E66" i="206" s="1"/>
  <c r="D66" i="239"/>
  <c r="E66" i="239" s="1"/>
  <c r="D66" i="201"/>
  <c r="E66" i="201" s="1"/>
  <c r="D66" i="224"/>
  <c r="E66" i="224" s="1"/>
  <c r="D66" i="199"/>
  <c r="E66" i="199" s="1"/>
  <c r="D66" i="195"/>
  <c r="E66" i="195" s="1"/>
  <c r="D66" i="220"/>
  <c r="E66" i="220" s="1"/>
  <c r="D66" i="113"/>
  <c r="E66" i="113" s="1"/>
  <c r="D66" i="202"/>
  <c r="E66" i="202" s="1"/>
  <c r="D66" i="189"/>
  <c r="E66" i="189" s="1"/>
  <c r="D66" i="192"/>
  <c r="E66" i="192" s="1"/>
  <c r="H7" i="140"/>
  <c r="R35" i="141"/>
  <c r="P35" i="141"/>
  <c r="Q35" i="141" s="1"/>
  <c r="L7" i="141"/>
  <c r="R44" i="241"/>
  <c r="P44" i="241"/>
  <c r="Q44" i="241" s="1"/>
  <c r="P47" i="140"/>
  <c r="Q47" i="140" s="1"/>
  <c r="R47" i="140"/>
  <c r="R9" i="1"/>
  <c r="D9" i="236"/>
  <c r="O27" i="1"/>
  <c r="P27" i="1" s="1"/>
  <c r="I27" i="236"/>
  <c r="V76" i="236"/>
  <c r="X8" i="236"/>
  <c r="K76" i="1"/>
  <c r="N15" i="236"/>
  <c r="O15" i="1"/>
  <c r="P15" i="1" s="1"/>
  <c r="N48" i="236"/>
  <c r="O48" i="1"/>
  <c r="P48" i="1" s="1"/>
  <c r="X60" i="236"/>
  <c r="O60" i="1"/>
  <c r="P60" i="1" s="1"/>
  <c r="N68" i="236"/>
  <c r="O68" i="1"/>
  <c r="P68" i="1" s="1"/>
  <c r="AL8" i="209"/>
  <c r="AF76" i="209"/>
  <c r="AF84" i="209" s="1"/>
  <c r="AI18" i="223" s="1"/>
  <c r="Q76" i="236"/>
  <c r="N14" i="236"/>
  <c r="O14" i="1"/>
  <c r="P14" i="1" s="1"/>
  <c r="AK9" i="209"/>
  <c r="AH76" i="209"/>
  <c r="AH84" i="209" s="1"/>
  <c r="AK18" i="223" s="1"/>
  <c r="AK9" i="195"/>
  <c r="AH76" i="195"/>
  <c r="AH84" i="195" s="1"/>
  <c r="AK29" i="223" s="1"/>
  <c r="AF76" i="243"/>
  <c r="AF84" i="243" s="1"/>
  <c r="AI17" i="223" s="1"/>
  <c r="X19" i="100"/>
  <c r="AM19" i="207"/>
  <c r="AX19" i="207" s="1"/>
  <c r="AY19" i="207" s="1"/>
  <c r="BK19" i="72" s="1"/>
  <c r="AN19" i="207"/>
  <c r="AP19" i="207" s="1"/>
  <c r="AL21" i="191"/>
  <c r="AK22" i="204"/>
  <c r="AH76" i="204"/>
  <c r="AH84" i="204" s="1"/>
  <c r="AK24" i="223" s="1"/>
  <c r="AL25" i="220"/>
  <c r="AL28" i="190"/>
  <c r="AK11" i="113"/>
  <c r="AH76" i="113"/>
  <c r="AH84" i="113" s="1"/>
  <c r="AK8" i="223" s="1"/>
  <c r="AJ76" i="247"/>
  <c r="AJ84" i="247" s="1"/>
  <c r="AM40" i="223" s="1"/>
  <c r="AM16" i="212"/>
  <c r="AK16" i="208"/>
  <c r="AL16" i="208" s="1"/>
  <c r="AL23" i="207"/>
  <c r="AK24" i="196"/>
  <c r="AL24" i="196" s="1"/>
  <c r="AJ76" i="196"/>
  <c r="AJ84" i="196" s="1"/>
  <c r="AM15" i="223" s="1"/>
  <c r="X41" i="100"/>
  <c r="AM41" i="207"/>
  <c r="AX41" i="207" s="1"/>
  <c r="AY41" i="207" s="1"/>
  <c r="BK41" i="72" s="1"/>
  <c r="AJ76" i="192"/>
  <c r="AJ84" i="192" s="1"/>
  <c r="AM11" i="223" s="1"/>
  <c r="AJ76" i="203"/>
  <c r="AJ84" i="203" s="1"/>
  <c r="AM16" i="223" s="1"/>
  <c r="AK16" i="209"/>
  <c r="AL16" i="209" s="1"/>
  <c r="AK22" i="190"/>
  <c r="AL22" i="190" s="1"/>
  <c r="AM24" i="194"/>
  <c r="AX24" i="194" s="1"/>
  <c r="AY24" i="194" s="1"/>
  <c r="AZ24" i="72" s="1"/>
  <c r="M24" i="100"/>
  <c r="AM25" i="207"/>
  <c r="AX25" i="207" s="1"/>
  <c r="AY25" i="207" s="1"/>
  <c r="BK25" i="72" s="1"/>
  <c r="X25" i="100"/>
  <c r="AN25" i="207"/>
  <c r="AP25" i="207" s="1"/>
  <c r="AK32" i="239"/>
  <c r="AJ76" i="239"/>
  <c r="AJ84" i="239" s="1"/>
  <c r="AM23" i="223" s="1"/>
  <c r="AL33" i="212"/>
  <c r="AM33" i="212" s="1"/>
  <c r="J37" i="100"/>
  <c r="AM37" i="191"/>
  <c r="AX37" i="191" s="1"/>
  <c r="AY37" i="191" s="1"/>
  <c r="AW37" i="72" s="1"/>
  <c r="AN37" i="191"/>
  <c r="AP37" i="191" s="1"/>
  <c r="AK9" i="202"/>
  <c r="AH76" i="202"/>
  <c r="AH84" i="202" s="1"/>
  <c r="AK32" i="223" s="1"/>
  <c r="AL11" i="248"/>
  <c r="AF76" i="191"/>
  <c r="AF84" i="191" s="1"/>
  <c r="AI12" i="223" s="1"/>
  <c r="AJ76" i="242"/>
  <c r="AJ84" i="242" s="1"/>
  <c r="AM14" i="223" s="1"/>
  <c r="AL20" i="192"/>
  <c r="AK21" i="208"/>
  <c r="AL21" i="208" s="1"/>
  <c r="AL22" i="243"/>
  <c r="AK35" i="232"/>
  <c r="AL35" i="232" s="1"/>
  <c r="AJ76" i="232"/>
  <c r="AJ84" i="232" s="1"/>
  <c r="AM22" i="223" s="1"/>
  <c r="L35" i="100"/>
  <c r="AM35" i="193"/>
  <c r="AX35" i="193" s="1"/>
  <c r="AY35" i="193" s="1"/>
  <c r="AY35" i="72" s="1"/>
  <c r="Y35" i="100"/>
  <c r="AM35" i="208"/>
  <c r="AX35" i="208" s="1"/>
  <c r="AY35" i="208" s="1"/>
  <c r="BL35" i="72" s="1"/>
  <c r="AL37" i="232"/>
  <c r="AI37" i="100"/>
  <c r="AM37" i="243"/>
  <c r="AX37" i="243" s="1"/>
  <c r="AY37" i="243" s="1"/>
  <c r="BV37" i="72" s="1"/>
  <c r="AM38" i="203"/>
  <c r="AX38" i="203" s="1"/>
  <c r="AY38" i="203" s="1"/>
  <c r="BG38" i="72" s="1"/>
  <c r="T38" i="100"/>
  <c r="T40" i="100"/>
  <c r="AM40" i="203"/>
  <c r="AX40" i="203" s="1"/>
  <c r="AY40" i="203" s="1"/>
  <c r="BG40" i="72" s="1"/>
  <c r="M51" i="100"/>
  <c r="AM51" i="194"/>
  <c r="AX51" i="194" s="1"/>
  <c r="AY51" i="194" s="1"/>
  <c r="AZ51" i="72" s="1"/>
  <c r="AI57" i="100"/>
  <c r="AM57" i="243"/>
  <c r="AX57" i="243" s="1"/>
  <c r="AY57" i="243" s="1"/>
  <c r="BV57" i="72" s="1"/>
  <c r="AN57" i="243"/>
  <c r="AP57" i="243" s="1"/>
  <c r="AM59" i="242"/>
  <c r="AX59" i="242" s="1"/>
  <c r="AY59" i="242" s="1"/>
  <c r="BU59" i="72" s="1"/>
  <c r="AH59" i="100"/>
  <c r="AL49" i="203"/>
  <c r="AL50" i="243"/>
  <c r="AK56" i="196"/>
  <c r="AL56" i="196" s="1"/>
  <c r="AM57" i="211"/>
  <c r="J70" i="100"/>
  <c r="AM70" i="191"/>
  <c r="AX70" i="191" s="1"/>
  <c r="AY70" i="191" s="1"/>
  <c r="AW70" i="72" s="1"/>
  <c r="AK49" i="191"/>
  <c r="AL49" i="191" s="1"/>
  <c r="AK56" i="190"/>
  <c r="AL56" i="190" s="1"/>
  <c r="AK58" i="242"/>
  <c r="AL58" i="242" s="1"/>
  <c r="AK58" i="248"/>
  <c r="AL58" i="248" s="1"/>
  <c r="AK62" i="246"/>
  <c r="AL62" i="246" s="1"/>
  <c r="AH76" i="246"/>
  <c r="AH84" i="246" s="1"/>
  <c r="AK36" i="223" s="1"/>
  <c r="M68" i="100"/>
  <c r="AM68" i="194"/>
  <c r="AX68" i="194" s="1"/>
  <c r="AY68" i="194" s="1"/>
  <c r="AZ68" i="72" s="1"/>
  <c r="Q70" i="100"/>
  <c r="AM70" i="200"/>
  <c r="AX70" i="200" s="1"/>
  <c r="AY70" i="200" s="1"/>
  <c r="BD70" i="72" s="1"/>
  <c r="AB72" i="100"/>
  <c r="AM72" i="225"/>
  <c r="AX72" i="225" s="1"/>
  <c r="AY72" i="225" s="1"/>
  <c r="BO72" i="72" s="1"/>
  <c r="AK53" i="202"/>
  <c r="AL53" i="202" s="1"/>
  <c r="AJ61" i="100"/>
  <c r="AM61" i="244"/>
  <c r="AX61" i="244" s="1"/>
  <c r="AY61" i="244" s="1"/>
  <c r="BW61" i="72" s="1"/>
  <c r="AF62" i="100"/>
  <c r="AM62" i="232"/>
  <c r="AX62" i="232" s="1"/>
  <c r="AY62" i="232" s="1"/>
  <c r="BS62" i="72" s="1"/>
  <c r="AN62" i="232"/>
  <c r="AP62" i="232" s="1"/>
  <c r="R62" i="100"/>
  <c r="AM62" i="201"/>
  <c r="AX62" i="201" s="1"/>
  <c r="AY62" i="201" s="1"/>
  <c r="BE62" i="72" s="1"/>
  <c r="AJ63" i="100"/>
  <c r="AM63" i="244"/>
  <c r="AX63" i="244" s="1"/>
  <c r="AY63" i="244" s="1"/>
  <c r="BW63" i="72" s="1"/>
  <c r="M65" i="100"/>
  <c r="AM65" i="194"/>
  <c r="AX65" i="194" s="1"/>
  <c r="AY65" i="194" s="1"/>
  <c r="AZ65" i="72" s="1"/>
  <c r="AM66" i="220"/>
  <c r="AX66" i="220" s="1"/>
  <c r="AY66" i="220" s="1"/>
  <c r="AT66" i="72" s="1"/>
  <c r="G66" i="100"/>
  <c r="AX67" i="207"/>
  <c r="AY67" i="207" s="1"/>
  <c r="BK67" i="72" s="1"/>
  <c r="AN67" i="207"/>
  <c r="AP67" i="207" s="1"/>
  <c r="AX24" i="203"/>
  <c r="AY24" i="203" s="1"/>
  <c r="BG24" i="72" s="1"/>
  <c r="AN24" i="203"/>
  <c r="AP24" i="203" s="1"/>
  <c r="AX19" i="220"/>
  <c r="AY19" i="220" s="1"/>
  <c r="AT19" i="72" s="1"/>
  <c r="AN19" i="220"/>
  <c r="AP19" i="220" s="1"/>
  <c r="AN28" i="207"/>
  <c r="AP28" i="207" s="1"/>
  <c r="AX28" i="207"/>
  <c r="AY28" i="207" s="1"/>
  <c r="BK28" i="72" s="1"/>
  <c r="AX75" i="209"/>
  <c r="AY75" i="209" s="1"/>
  <c r="BM75" i="72" s="1"/>
  <c r="AN75" i="209"/>
  <c r="AP75" i="209" s="1"/>
  <c r="AX62" i="193"/>
  <c r="AY62" i="193" s="1"/>
  <c r="AY62" i="72" s="1"/>
  <c r="AN62" i="193"/>
  <c r="AP62" i="193" s="1"/>
  <c r="AX62" i="220"/>
  <c r="AY62" i="220" s="1"/>
  <c r="AT62" i="72" s="1"/>
  <c r="AN62" i="220"/>
  <c r="AP62" i="220" s="1"/>
  <c r="AX51" i="206"/>
  <c r="AY51" i="206" s="1"/>
  <c r="BJ51" i="72" s="1"/>
  <c r="AN51" i="206"/>
  <c r="AP51" i="206" s="1"/>
  <c r="AX40" i="190"/>
  <c r="AY40" i="190" s="1"/>
  <c r="AV40" i="72" s="1"/>
  <c r="AN40" i="190"/>
  <c r="AP40" i="190" s="1"/>
  <c r="AX32" i="208"/>
  <c r="AY32" i="208" s="1"/>
  <c r="BL32" i="72" s="1"/>
  <c r="AN32" i="208"/>
  <c r="AP32" i="208" s="1"/>
  <c r="AX24" i="201"/>
  <c r="AY24" i="201" s="1"/>
  <c r="BE24" i="72" s="1"/>
  <c r="AN24" i="201"/>
  <c r="AP24" i="201" s="1"/>
  <c r="AX24" i="191"/>
  <c r="AY24" i="191" s="1"/>
  <c r="AW24" i="72" s="1"/>
  <c r="AN24" i="191"/>
  <c r="AP24" i="191" s="1"/>
  <c r="AN23" i="203"/>
  <c r="AP23" i="203" s="1"/>
  <c r="AX23" i="203"/>
  <c r="AY23" i="203" s="1"/>
  <c r="BG23" i="72" s="1"/>
  <c r="AP69" i="100"/>
  <c r="AX35" i="204"/>
  <c r="AY35" i="204" s="1"/>
  <c r="BH35" i="72" s="1"/>
  <c r="AN35" i="204"/>
  <c r="AP35" i="204" s="1"/>
  <c r="AX58" i="196"/>
  <c r="AY58" i="196" s="1"/>
  <c r="BB58" i="72" s="1"/>
  <c r="AN58" i="196"/>
  <c r="AP58" i="196" s="1"/>
  <c r="AX32" i="201"/>
  <c r="AY32" i="201" s="1"/>
  <c r="BE32" i="72" s="1"/>
  <c r="AN32" i="201"/>
  <c r="AP32" i="201" s="1"/>
  <c r="AX11" i="203"/>
  <c r="AN11" i="203"/>
  <c r="AM12" i="232"/>
  <c r="AF12" i="100"/>
  <c r="AN12" i="232"/>
  <c r="AX30" i="220"/>
  <c r="AY30" i="220" s="1"/>
  <c r="AT30" i="72" s="1"/>
  <c r="AN30" i="220"/>
  <c r="AP30" i="220" s="1"/>
  <c r="AX19" i="199"/>
  <c r="AY19" i="199" s="1"/>
  <c r="BC19" i="72" s="1"/>
  <c r="AN19" i="199"/>
  <c r="AP19" i="199" s="1"/>
  <c r="AX47" i="209"/>
  <c r="AY47" i="209" s="1"/>
  <c r="BM47" i="72" s="1"/>
  <c r="CC47" i="72" s="1"/>
  <c r="AN47" i="209"/>
  <c r="AP47" i="209" s="1"/>
  <c r="AX54" i="202"/>
  <c r="AY54" i="202" s="1"/>
  <c r="BF54" i="72" s="1"/>
  <c r="AN54" i="202"/>
  <c r="AP54" i="202" s="1"/>
  <c r="AH76" i="189"/>
  <c r="AH84" i="189" s="1"/>
  <c r="AK9" i="223" s="1"/>
  <c r="AN22" i="192"/>
  <c r="AP22" i="192" s="1"/>
  <c r="AX73" i="191"/>
  <c r="AY73" i="191" s="1"/>
  <c r="AW73" i="72" s="1"/>
  <c r="AN73" i="191"/>
  <c r="AP73" i="191" s="1"/>
  <c r="AN44" i="239"/>
  <c r="AP44" i="239" s="1"/>
  <c r="AX44" i="239"/>
  <c r="AY44" i="239" s="1"/>
  <c r="BT44" i="72" s="1"/>
  <c r="AN44" i="232"/>
  <c r="AP44" i="232" s="1"/>
  <c r="AX44" i="232"/>
  <c r="AY44" i="232" s="1"/>
  <c r="BS44" i="72" s="1"/>
  <c r="AX42" i="196"/>
  <c r="AY42" i="196" s="1"/>
  <c r="BB42" i="72" s="1"/>
  <c r="AN42" i="196"/>
  <c r="AP42" i="196" s="1"/>
  <c r="AP11" i="224"/>
  <c r="AX15" i="206"/>
  <c r="AY15" i="206" s="1"/>
  <c r="BJ15" i="72" s="1"/>
  <c r="CC15" i="72" s="1"/>
  <c r="AN15" i="206"/>
  <c r="AP15" i="206" s="1"/>
  <c r="AP7" i="230"/>
  <c r="AB25" i="72"/>
  <c r="AU25" i="225"/>
  <c r="AU51" i="224"/>
  <c r="AA51" i="72"/>
  <c r="AU73" i="246"/>
  <c r="AK73" i="72"/>
  <c r="AE29" i="72"/>
  <c r="AU29" i="231"/>
  <c r="AT42" i="248"/>
  <c r="AR42" i="248"/>
  <c r="AS42" i="248" s="1"/>
  <c r="AX18" i="113"/>
  <c r="AY18" i="113" s="1"/>
  <c r="AS18" i="72" s="1"/>
  <c r="AN18" i="113"/>
  <c r="AP18" i="113" s="1"/>
  <c r="Y41" i="72"/>
  <c r="AU41" i="208"/>
  <c r="AR12" i="199"/>
  <c r="AS12" i="199" s="1"/>
  <c r="AT12" i="199"/>
  <c r="AP30" i="100"/>
  <c r="F66" i="72"/>
  <c r="AU66" i="113"/>
  <c r="AR54" i="190"/>
  <c r="AS54" i="190" s="1"/>
  <c r="AT54" i="190"/>
  <c r="AR36" i="202"/>
  <c r="AS36" i="202" s="1"/>
  <c r="AT36" i="202"/>
  <c r="AV69" i="211"/>
  <c r="AN69" i="72"/>
  <c r="L51" i="72"/>
  <c r="AU51" i="193"/>
  <c r="AS8" i="232"/>
  <c r="AX7" i="248"/>
  <c r="AX26" i="242"/>
  <c r="AY26" i="242" s="1"/>
  <c r="BU26" i="72" s="1"/>
  <c r="AN26" i="242"/>
  <c r="AP26" i="242" s="1"/>
  <c r="AX52" i="225"/>
  <c r="AY52" i="225" s="1"/>
  <c r="BO52" i="72" s="1"/>
  <c r="AN52" i="225"/>
  <c r="AP52" i="225" s="1"/>
  <c r="AN64" i="225"/>
  <c r="AP64" i="225" s="1"/>
  <c r="AN42" i="202"/>
  <c r="AP42" i="202" s="1"/>
  <c r="AN60" i="200"/>
  <c r="AP60" i="200" s="1"/>
  <c r="AN30" i="244"/>
  <c r="AP30" i="244" s="1"/>
  <c r="AO12" i="212"/>
  <c r="AQ12" i="212" s="1"/>
  <c r="AN30" i="203"/>
  <c r="AP30" i="203" s="1"/>
  <c r="AX14" i="206"/>
  <c r="AY14" i="206" s="1"/>
  <c r="BJ14" i="72" s="1"/>
  <c r="AN14" i="206"/>
  <c r="AP14" i="206" s="1"/>
  <c r="AN45" i="208"/>
  <c r="AP45" i="208" s="1"/>
  <c r="AU62" i="192"/>
  <c r="K62" i="72"/>
  <c r="N53" i="72"/>
  <c r="AU53" i="195"/>
  <c r="U55" i="72"/>
  <c r="AU55" i="204"/>
  <c r="AU74" i="239"/>
  <c r="AG74" i="72"/>
  <c r="AR44" i="113"/>
  <c r="AS44" i="113" s="1"/>
  <c r="AT44" i="113"/>
  <c r="AS12" i="229"/>
  <c r="AR45" i="192"/>
  <c r="AS45" i="192" s="1"/>
  <c r="AT45" i="192"/>
  <c r="AM71" i="72"/>
  <c r="AU71" i="247"/>
  <c r="AU15" i="239"/>
  <c r="AG15" i="72"/>
  <c r="AT47" i="194"/>
  <c r="AR47" i="194"/>
  <c r="AS47" i="194" s="1"/>
  <c r="AP31" i="200"/>
  <c r="AT14" i="199"/>
  <c r="AR14" i="199"/>
  <c r="AS14" i="199" s="1"/>
  <c r="AU45" i="244"/>
  <c r="AJ45" i="72"/>
  <c r="AS14" i="231"/>
  <c r="AT18" i="202"/>
  <c r="AR18" i="202"/>
  <c r="AS18" i="202" s="1"/>
  <c r="N54" i="72"/>
  <c r="AU54" i="195"/>
  <c r="AU57" i="193"/>
  <c r="L57" i="72"/>
  <c r="AR64" i="199"/>
  <c r="AS64" i="199" s="1"/>
  <c r="AT64" i="199"/>
  <c r="AU70" i="231"/>
  <c r="AE70" i="72"/>
  <c r="Y17" i="72"/>
  <c r="AU17" i="208"/>
  <c r="AI62" i="1"/>
  <c r="AL62" i="1"/>
  <c r="AM62" i="1" s="1"/>
  <c r="AP62" i="1"/>
  <c r="R44" i="236"/>
  <c r="J44" i="238" s="1"/>
  <c r="M71" i="72"/>
  <c r="AU71" i="194"/>
  <c r="I36" i="72"/>
  <c r="AU36" i="190"/>
  <c r="O75" i="238"/>
  <c r="H75" i="238"/>
  <c r="L30" i="213"/>
  <c r="M30" i="213" s="1"/>
  <c r="L30" i="215"/>
  <c r="M30" i="215" s="1"/>
  <c r="L30" i="217"/>
  <c r="M30" i="217" s="1"/>
  <c r="J30" i="212"/>
  <c r="K30" i="212" s="1"/>
  <c r="J30" i="247"/>
  <c r="K30" i="247" s="1"/>
  <c r="J30" i="191"/>
  <c r="K30" i="191" s="1"/>
  <c r="J30" i="242"/>
  <c r="K30" i="242" s="1"/>
  <c r="J30" i="203"/>
  <c r="K30" i="203" s="1"/>
  <c r="J30" i="229"/>
  <c r="K30" i="229" s="1"/>
  <c r="J30" i="231"/>
  <c r="K30" i="231" s="1"/>
  <c r="J30" i="239"/>
  <c r="K30" i="239" s="1"/>
  <c r="J30" i="206"/>
  <c r="K30" i="206" s="1"/>
  <c r="J30" i="230"/>
  <c r="K30" i="230" s="1"/>
  <c r="J30" i="208"/>
  <c r="K30" i="208" s="1"/>
  <c r="J30" i="193"/>
  <c r="K30" i="193" s="1"/>
  <c r="J30" i="244"/>
  <c r="K30" i="244" s="1"/>
  <c r="J30" i="195"/>
  <c r="K30" i="195" s="1"/>
  <c r="J30" i="220"/>
  <c r="K30" i="220" s="1"/>
  <c r="J30" i="202"/>
  <c r="K30" i="202" s="1"/>
  <c r="J30" i="194"/>
  <c r="K30" i="194" s="1"/>
  <c r="J30" i="189"/>
  <c r="K30" i="189" s="1"/>
  <c r="J30" i="197"/>
  <c r="K30" i="197" s="1"/>
  <c r="L30" i="180"/>
  <c r="M30" i="180" s="1"/>
  <c r="L30" i="214"/>
  <c r="M30" i="214" s="1"/>
  <c r="L30" i="216"/>
  <c r="M30" i="216" s="1"/>
  <c r="L30" i="219"/>
  <c r="M30" i="219" s="1"/>
  <c r="J30" i="248"/>
  <c r="K30" i="248" s="1"/>
  <c r="J30" i="211"/>
  <c r="K30" i="211" s="1"/>
  <c r="J30" i="209"/>
  <c r="K30" i="209" s="1"/>
  <c r="J30" i="196"/>
  <c r="K30" i="196" s="1"/>
  <c r="J30" i="190"/>
  <c r="K30" i="190" s="1"/>
  <c r="J30" i="204"/>
  <c r="K30" i="204" s="1"/>
  <c r="J30" i="232"/>
  <c r="K30" i="232" s="1"/>
  <c r="J30" i="205"/>
  <c r="K30" i="205" s="1"/>
  <c r="J30" i="243"/>
  <c r="K30" i="243" s="1"/>
  <c r="J30" i="207"/>
  <c r="K30" i="207" s="1"/>
  <c r="J30" i="201"/>
  <c r="K30" i="201" s="1"/>
  <c r="J30" i="224"/>
  <c r="K30" i="224" s="1"/>
  <c r="J30" i="199"/>
  <c r="K30" i="199" s="1"/>
  <c r="J30" i="246"/>
  <c r="K30" i="246" s="1"/>
  <c r="J30" i="113"/>
  <c r="K30" i="113" s="1"/>
  <c r="J30" i="200"/>
  <c r="K30" i="200" s="1"/>
  <c r="J30" i="225"/>
  <c r="K30" i="225" s="1"/>
  <c r="J30" i="192"/>
  <c r="K30" i="192" s="1"/>
  <c r="O34" i="213"/>
  <c r="P34" i="213" s="1"/>
  <c r="O34" i="215"/>
  <c r="P34" i="215" s="1"/>
  <c r="O34" i="216"/>
  <c r="P34" i="216" s="1"/>
  <c r="M34" i="211"/>
  <c r="N34" i="211" s="1"/>
  <c r="M34" i="248"/>
  <c r="N34" i="248" s="1"/>
  <c r="M34" i="243"/>
  <c r="N34" i="243" s="1"/>
  <c r="M34" i="242"/>
  <c r="N34" i="242" s="1"/>
  <c r="M34" i="203"/>
  <c r="N34" i="203" s="1"/>
  <c r="M34" i="230"/>
  <c r="N34" i="230" s="1"/>
  <c r="M34" i="191"/>
  <c r="N34" i="191" s="1"/>
  <c r="M34" i="204"/>
  <c r="N34" i="204" s="1"/>
  <c r="M34" i="200"/>
  <c r="N34" i="200" s="1"/>
  <c r="M34" i="194"/>
  <c r="N34" i="194" s="1"/>
  <c r="M34" i="220"/>
  <c r="N34" i="220" s="1"/>
  <c r="M34" i="208"/>
  <c r="N34" i="208" s="1"/>
  <c r="M34" i="193"/>
  <c r="N34" i="193" s="1"/>
  <c r="M34" i="244"/>
  <c r="N34" i="244" s="1"/>
  <c r="M34" i="229"/>
  <c r="N34" i="229" s="1"/>
  <c r="M34" i="189"/>
  <c r="N34" i="189" s="1"/>
  <c r="M34" i="206"/>
  <c r="N34" i="206" s="1"/>
  <c r="M34" i="225"/>
  <c r="N34" i="225" s="1"/>
  <c r="M34" i="197"/>
  <c r="N34" i="197" s="1"/>
  <c r="O34" i="180"/>
  <c r="P34" i="180" s="1"/>
  <c r="O34" i="214"/>
  <c r="P34" i="214" s="1"/>
  <c r="O34" i="217"/>
  <c r="P34" i="217" s="1"/>
  <c r="O34" i="219"/>
  <c r="P34" i="219" s="1"/>
  <c r="M34" i="212"/>
  <c r="N34" i="212" s="1"/>
  <c r="M34" i="247"/>
  <c r="N34" i="247" s="1"/>
  <c r="M34" i="190"/>
  <c r="N34" i="190" s="1"/>
  <c r="M34" i="196"/>
  <c r="N34" i="196" s="1"/>
  <c r="M34" i="209"/>
  <c r="N34" i="209" s="1"/>
  <c r="M34" i="239"/>
  <c r="N34" i="239" s="1"/>
  <c r="M34" i="231"/>
  <c r="N34" i="231" s="1"/>
  <c r="M34" i="207"/>
  <c r="N34" i="207" s="1"/>
  <c r="M34" i="195"/>
  <c r="N34" i="195" s="1"/>
  <c r="M34" i="246"/>
  <c r="N34" i="246" s="1"/>
  <c r="M34" i="113"/>
  <c r="N34" i="113" s="1"/>
  <c r="M34" i="201"/>
  <c r="N34" i="201" s="1"/>
  <c r="M34" i="224"/>
  <c r="N34" i="224" s="1"/>
  <c r="M34" i="199"/>
  <c r="N34" i="199" s="1"/>
  <c r="M34" i="232"/>
  <c r="N34" i="232" s="1"/>
  <c r="M34" i="202"/>
  <c r="N34" i="202" s="1"/>
  <c r="M34" i="205"/>
  <c r="N34" i="205" s="1"/>
  <c r="M34" i="192"/>
  <c r="N34" i="192" s="1"/>
  <c r="D66" i="213"/>
  <c r="E66" i="213" s="1"/>
  <c r="D66" i="216"/>
  <c r="E66" i="216" s="1"/>
  <c r="D66" i="217"/>
  <c r="E66" i="217" s="1"/>
  <c r="D66" i="180"/>
  <c r="E66" i="180" s="1"/>
  <c r="D66" i="214"/>
  <c r="E66" i="214" s="1"/>
  <c r="D66" i="215"/>
  <c r="E66" i="215" s="1"/>
  <c r="D66" i="219"/>
  <c r="E66" i="219" s="1"/>
  <c r="R35" i="241"/>
  <c r="P35" i="241"/>
  <c r="Q35" i="241" s="1"/>
  <c r="J7" i="67"/>
  <c r="R44" i="140"/>
  <c r="P44" i="140"/>
  <c r="Q44" i="140" s="1"/>
  <c r="P47" i="141"/>
  <c r="Q47" i="141" s="1"/>
  <c r="R47" i="141"/>
  <c r="Z44" i="223"/>
  <c r="N18" i="236"/>
  <c r="O18" i="1"/>
  <c r="P18" i="1" s="1"/>
  <c r="N58" i="236"/>
  <c r="O58" i="1"/>
  <c r="P58" i="1" s="1"/>
  <c r="X65" i="236"/>
  <c r="O65" i="1"/>
  <c r="P65" i="1" s="1"/>
  <c r="AL8" i="201"/>
  <c r="AF76" i="201"/>
  <c r="AF84" i="201" s="1"/>
  <c r="AI31" i="223" s="1"/>
  <c r="S11" i="236"/>
  <c r="O11" i="1"/>
  <c r="P11" i="1" s="1"/>
  <c r="AA18" i="223"/>
  <c r="Z84" i="209"/>
  <c r="AB18" i="223" s="1"/>
  <c r="S10" i="236"/>
  <c r="I76" i="1"/>
  <c r="N36" i="236"/>
  <c r="O36" i="1"/>
  <c r="P36" i="1" s="1"/>
  <c r="L76" i="236"/>
  <c r="S19" i="236"/>
  <c r="O19" i="1"/>
  <c r="P19" i="1" s="1"/>
  <c r="O39" i="1"/>
  <c r="P39" i="1" s="1"/>
  <c r="S39" i="236"/>
  <c r="N55" i="236"/>
  <c r="O55" i="1"/>
  <c r="P55" i="1" s="1"/>
  <c r="N63" i="236"/>
  <c r="O63" i="1"/>
  <c r="P63" i="1" s="1"/>
  <c r="AK71" i="236"/>
  <c r="AL71" i="236" s="1"/>
  <c r="AF76" i="244"/>
  <c r="AF84" i="244" s="1"/>
  <c r="AI41" i="223" s="1"/>
  <c r="O8" i="1"/>
  <c r="N8" i="236"/>
  <c r="G76" i="1"/>
  <c r="N20" i="236"/>
  <c r="O20" i="1"/>
  <c r="P20" i="1" s="1"/>
  <c r="S40" i="236"/>
  <c r="O40" i="1"/>
  <c r="P40" i="1" s="1"/>
  <c r="AK8" i="193"/>
  <c r="AH76" i="193"/>
  <c r="AH84" i="193" s="1"/>
  <c r="AK35" i="223" s="1"/>
  <c r="AK9" i="201"/>
  <c r="AJ76" i="201"/>
  <c r="AJ84" i="201" s="1"/>
  <c r="AM31" i="223" s="1"/>
  <c r="AL13" i="204"/>
  <c r="AF76" i="204"/>
  <c r="AF84" i="204" s="1"/>
  <c r="AI24" i="223" s="1"/>
  <c r="AM21" i="232"/>
  <c r="AX21" i="232" s="1"/>
  <c r="AY21" i="232" s="1"/>
  <c r="BS21" i="72" s="1"/>
  <c r="AF21" i="100"/>
  <c r="AN21" i="232"/>
  <c r="AP21" i="232" s="1"/>
  <c r="AK9" i="208"/>
  <c r="AH76" i="208"/>
  <c r="AH84" i="208" s="1"/>
  <c r="AK30" i="223" s="1"/>
  <c r="AJ76" i="199"/>
  <c r="AJ84" i="199" s="1"/>
  <c r="AM42" i="223" s="1"/>
  <c r="AJ76" i="243"/>
  <c r="AJ84" i="243" s="1"/>
  <c r="AM17" i="223" s="1"/>
  <c r="AL20" i="225"/>
  <c r="O21" i="100"/>
  <c r="AM21" i="196"/>
  <c r="AX21" i="196" s="1"/>
  <c r="AY21" i="196" s="1"/>
  <c r="BB21" i="72" s="1"/>
  <c r="AJ76" i="204"/>
  <c r="AJ84" i="204" s="1"/>
  <c r="AM24" i="223" s="1"/>
  <c r="K28" i="100"/>
  <c r="AM28" i="192"/>
  <c r="AX28" i="192" s="1"/>
  <c r="AY28" i="192" s="1"/>
  <c r="AX28" i="72" s="1"/>
  <c r="AL32" i="211"/>
  <c r="AM32" i="211" s="1"/>
  <c r="AI76" i="211"/>
  <c r="AI84" i="211" s="1"/>
  <c r="AK33" i="223" s="1"/>
  <c r="AK33" i="190"/>
  <c r="AL33" i="190" s="1"/>
  <c r="AK10" i="230"/>
  <c r="AH76" i="230"/>
  <c r="AH84" i="230" s="1"/>
  <c r="AK20" i="223" s="1"/>
  <c r="AJ76" i="206"/>
  <c r="AJ84" i="206" s="1"/>
  <c r="AM27" i="223" s="1"/>
  <c r="AK11" i="247"/>
  <c r="AH76" i="247"/>
  <c r="AH84" i="247" s="1"/>
  <c r="AK40" i="223" s="1"/>
  <c r="Y13" i="100"/>
  <c r="AM13" i="208"/>
  <c r="AX13" i="208" s="1"/>
  <c r="AY13" i="208" s="1"/>
  <c r="BL13" i="72" s="1"/>
  <c r="AL20" i="193"/>
  <c r="AM22" i="242"/>
  <c r="AX22" i="242" s="1"/>
  <c r="AY22" i="242" s="1"/>
  <c r="BU22" i="72" s="1"/>
  <c r="AH22" i="100"/>
  <c r="AN22" i="242"/>
  <c r="AP22" i="242" s="1"/>
  <c r="AK28" i="248"/>
  <c r="AL28" i="248" s="1"/>
  <c r="AJ76" i="248"/>
  <c r="AJ84" i="248" s="1"/>
  <c r="AM39" i="223" s="1"/>
  <c r="AK33" i="239"/>
  <c r="AL33" i="239" s="1"/>
  <c r="AH76" i="239"/>
  <c r="AH84" i="239" s="1"/>
  <c r="AK23" i="223" s="1"/>
  <c r="AF76" i="224"/>
  <c r="AF84" i="224" s="1"/>
  <c r="AI37" i="223" s="1"/>
  <c r="AI40" i="100"/>
  <c r="AM40" i="243"/>
  <c r="AX40" i="243" s="1"/>
  <c r="AY40" i="243" s="1"/>
  <c r="BV40" i="72" s="1"/>
  <c r="K43" i="100"/>
  <c r="AM43" i="192"/>
  <c r="AX43" i="192" s="1"/>
  <c r="AY43" i="192" s="1"/>
  <c r="AX43" i="72" s="1"/>
  <c r="AN43" i="192"/>
  <c r="AP43" i="192" s="1"/>
  <c r="AK10" i="192"/>
  <c r="AH76" i="192"/>
  <c r="AH84" i="192" s="1"/>
  <c r="AK11" i="223" s="1"/>
  <c r="AL11" i="190"/>
  <c r="AK13" i="203"/>
  <c r="AH76" i="203"/>
  <c r="AH84" i="203" s="1"/>
  <c r="AK16" i="223" s="1"/>
  <c r="AM20" i="209"/>
  <c r="AX20" i="209" s="1"/>
  <c r="AY20" i="209" s="1"/>
  <c r="BM20" i="72" s="1"/>
  <c r="Z20" i="100"/>
  <c r="AM23" i="244"/>
  <c r="AX23" i="244" s="1"/>
  <c r="AY23" i="244" s="1"/>
  <c r="BW23" i="72" s="1"/>
  <c r="AJ23" i="100"/>
  <c r="AK25" i="242"/>
  <c r="AL25" i="242" s="1"/>
  <c r="AL35" i="196"/>
  <c r="N37" i="100"/>
  <c r="AM37" i="195"/>
  <c r="AX37" i="195" s="1"/>
  <c r="AY37" i="195" s="1"/>
  <c r="BA37" i="72" s="1"/>
  <c r="AM43" i="193"/>
  <c r="AX43" i="193" s="1"/>
  <c r="AY43" i="193" s="1"/>
  <c r="AY43" i="72" s="1"/>
  <c r="L43" i="100"/>
  <c r="AL9" i="242"/>
  <c r="AK13" i="191"/>
  <c r="AH76" i="191"/>
  <c r="AH84" i="191" s="1"/>
  <c r="AK12" i="223" s="1"/>
  <c r="AF76" i="206"/>
  <c r="AF84" i="206" s="1"/>
  <c r="AI27" i="223" s="1"/>
  <c r="AJ76" i="191"/>
  <c r="AJ84" i="191" s="1"/>
  <c r="AM12" i="223" s="1"/>
  <c r="AK22" i="194"/>
  <c r="AL22" i="194" s="1"/>
  <c r="AH76" i="194"/>
  <c r="AH84" i="194" s="1"/>
  <c r="AK34" i="223" s="1"/>
  <c r="AM23" i="243"/>
  <c r="AX23" i="243" s="1"/>
  <c r="AY23" i="243" s="1"/>
  <c r="BV23" i="72" s="1"/>
  <c r="AI23" i="100"/>
  <c r="AM25" i="232"/>
  <c r="AX25" i="232" s="1"/>
  <c r="AY25" i="232" s="1"/>
  <c r="BS25" i="72" s="1"/>
  <c r="AF25" i="100"/>
  <c r="AN25" i="232"/>
  <c r="AP25" i="232" s="1"/>
  <c r="AL33" i="230"/>
  <c r="R33" i="100"/>
  <c r="AM33" i="201"/>
  <c r="AX33" i="201" s="1"/>
  <c r="AY33" i="201" s="1"/>
  <c r="BE33" i="72" s="1"/>
  <c r="AK34" i="231"/>
  <c r="AH76" i="231"/>
  <c r="AH84" i="231" s="1"/>
  <c r="AK21" i="223" s="1"/>
  <c r="AM35" i="239"/>
  <c r="AX35" i="239" s="1"/>
  <c r="AY35" i="239" s="1"/>
  <c r="BT35" i="72" s="1"/>
  <c r="AG35" i="100"/>
  <c r="AI35" i="100"/>
  <c r="AM35" i="243"/>
  <c r="AX35" i="243" s="1"/>
  <c r="AY35" i="243" s="1"/>
  <c r="BV35" i="72" s="1"/>
  <c r="AK38" i="224"/>
  <c r="AH76" i="224"/>
  <c r="AH84" i="224" s="1"/>
  <c r="AK37" i="223" s="1"/>
  <c r="AL53" i="100"/>
  <c r="AM53" i="248"/>
  <c r="AX53" i="248" s="1"/>
  <c r="AY53" i="248" s="1"/>
  <c r="BY53" i="72" s="1"/>
  <c r="AD59" i="100"/>
  <c r="AM59" i="230"/>
  <c r="AX59" i="230" s="1"/>
  <c r="AY59" i="230" s="1"/>
  <c r="BQ59" i="72" s="1"/>
  <c r="AM48" i="247"/>
  <c r="AX48" i="247" s="1"/>
  <c r="AY48" i="247" s="1"/>
  <c r="BZ48" i="72" s="1"/>
  <c r="AM48" i="100"/>
  <c r="AK49" i="196"/>
  <c r="AL49" i="196" s="1"/>
  <c r="AH76" i="196"/>
  <c r="AH84" i="196" s="1"/>
  <c r="AK15" i="223" s="1"/>
  <c r="AL49" i="208"/>
  <c r="AK51" i="203"/>
  <c r="AL51" i="203" s="1"/>
  <c r="AL51" i="244"/>
  <c r="AL53" i="203"/>
  <c r="AM56" i="231"/>
  <c r="AX56" i="231" s="1"/>
  <c r="AY56" i="231" s="1"/>
  <c r="BR56" i="72" s="1"/>
  <c r="AE56" i="100"/>
  <c r="AJ76" i="246"/>
  <c r="AJ84" i="246" s="1"/>
  <c r="AM36" i="223" s="1"/>
  <c r="U53" i="100"/>
  <c r="AM53" i="204"/>
  <c r="AX53" i="204" s="1"/>
  <c r="AY53" i="204" s="1"/>
  <c r="BH53" i="72" s="1"/>
  <c r="AL55" i="203"/>
  <c r="AK56" i="225"/>
  <c r="AL56" i="225" s="1"/>
  <c r="V57" i="100"/>
  <c r="AM57" i="205"/>
  <c r="AX57" i="205" s="1"/>
  <c r="AY57" i="205" s="1"/>
  <c r="BI57" i="72" s="1"/>
  <c r="AK70" i="224"/>
  <c r="AL70" i="224" s="1"/>
  <c r="AJ46" i="100"/>
  <c r="AM46" i="244"/>
  <c r="AX46" i="244" s="1"/>
  <c r="AY46" i="244" s="1"/>
  <c r="BW46" i="72" s="1"/>
  <c r="U49" i="100"/>
  <c r="AM49" i="204"/>
  <c r="AX49" i="204" s="1"/>
  <c r="AY49" i="204" s="1"/>
  <c r="BH49" i="72" s="1"/>
  <c r="AK59" i="225"/>
  <c r="AL59" i="225" s="1"/>
  <c r="M63" i="100"/>
  <c r="AM63" i="194"/>
  <c r="AX63" i="194" s="1"/>
  <c r="AY63" i="194" s="1"/>
  <c r="AZ63" i="72" s="1"/>
  <c r="AM72" i="100"/>
  <c r="AM72" i="247"/>
  <c r="AX72" i="247" s="1"/>
  <c r="AY72" i="247" s="1"/>
  <c r="BZ72" i="72" s="1"/>
  <c r="AN72" i="247"/>
  <c r="AP72" i="247" s="1"/>
  <c r="AK51" i="248"/>
  <c r="AL51" i="248" s="1"/>
  <c r="AK55" i="220"/>
  <c r="AL55" i="220" s="1"/>
  <c r="AK55" i="206"/>
  <c r="AL55" i="206" s="1"/>
  <c r="AL56" i="195"/>
  <c r="AM61" i="100"/>
  <c r="AM61" i="247"/>
  <c r="AX61" i="247" s="1"/>
  <c r="AY61" i="247" s="1"/>
  <c r="BZ61" i="72" s="1"/>
  <c r="I62" i="100"/>
  <c r="AM62" i="190"/>
  <c r="AX62" i="190" s="1"/>
  <c r="AY62" i="190" s="1"/>
  <c r="AV62" i="72" s="1"/>
  <c r="V62" i="100"/>
  <c r="AM62" i="205"/>
  <c r="AX62" i="205" s="1"/>
  <c r="AY62" i="205" s="1"/>
  <c r="BI62" i="72" s="1"/>
  <c r="N63" i="100"/>
  <c r="AM63" i="195"/>
  <c r="AX63" i="195" s="1"/>
  <c r="AY63" i="195" s="1"/>
  <c r="BA63" i="72" s="1"/>
  <c r="AN63" i="195"/>
  <c r="AP63" i="195" s="1"/>
  <c r="AM63" i="208"/>
  <c r="AX63" i="208" s="1"/>
  <c r="AY63" i="208" s="1"/>
  <c r="BL63" i="72" s="1"/>
  <c r="Y63" i="100"/>
  <c r="N65" i="100"/>
  <c r="AM65" i="195"/>
  <c r="AX65" i="195" s="1"/>
  <c r="AY65" i="195" s="1"/>
  <c r="BA65" i="72" s="1"/>
  <c r="AL67" i="220"/>
  <c r="N67" i="100"/>
  <c r="AM67" i="195"/>
  <c r="AX67" i="195" s="1"/>
  <c r="AY67" i="195" s="1"/>
  <c r="BA67" i="72" s="1"/>
  <c r="AL35" i="194"/>
  <c r="AX65" i="204"/>
  <c r="AY65" i="204" s="1"/>
  <c r="BH65" i="72" s="1"/>
  <c r="AN65" i="204"/>
  <c r="AP65" i="204" s="1"/>
  <c r="AL24" i="211"/>
  <c r="AX69" i="201"/>
  <c r="AY69" i="201" s="1"/>
  <c r="BE69" i="72" s="1"/>
  <c r="AN69" i="201"/>
  <c r="AP69" i="201" s="1"/>
  <c r="AX61" i="190"/>
  <c r="AY61" i="190" s="1"/>
  <c r="AV61" i="72" s="1"/>
  <c r="AN61" i="190"/>
  <c r="AP61" i="190" s="1"/>
  <c r="AX46" i="190"/>
  <c r="AY46" i="190" s="1"/>
  <c r="AV46" i="72" s="1"/>
  <c r="AN46" i="190"/>
  <c r="AP46" i="190" s="1"/>
  <c r="AX53" i="225"/>
  <c r="AY53" i="225" s="1"/>
  <c r="BO53" i="72" s="1"/>
  <c r="AN53" i="225"/>
  <c r="AP53" i="225" s="1"/>
  <c r="D29" i="236"/>
  <c r="R29" i="1"/>
  <c r="AX25" i="189"/>
  <c r="AY25" i="189" s="1"/>
  <c r="AU25" i="72" s="1"/>
  <c r="AN25" i="189"/>
  <c r="AP25" i="189" s="1"/>
  <c r="AN49" i="244"/>
  <c r="AP49" i="244" s="1"/>
  <c r="AX38" i="194"/>
  <c r="AY38" i="194" s="1"/>
  <c r="AZ38" i="72" s="1"/>
  <c r="AN38" i="194"/>
  <c r="AP38" i="194" s="1"/>
  <c r="AX28" i="246"/>
  <c r="AY28" i="246" s="1"/>
  <c r="BX28" i="72" s="1"/>
  <c r="AN28" i="246"/>
  <c r="AP28" i="246" s="1"/>
  <c r="AX37" i="224"/>
  <c r="AY37" i="224" s="1"/>
  <c r="BN37" i="72" s="1"/>
  <c r="AN37" i="224"/>
  <c r="AP37" i="224" s="1"/>
  <c r="AX8" i="202"/>
  <c r="AN8" i="202"/>
  <c r="AY48" i="212"/>
  <c r="AZ48" i="212" s="1"/>
  <c r="CB48" i="72" s="1"/>
  <c r="AO48" i="212"/>
  <c r="AQ48" i="212" s="1"/>
  <c r="AX34" i="243"/>
  <c r="AY34" i="243" s="1"/>
  <c r="BV34" i="72" s="1"/>
  <c r="AN34" i="243"/>
  <c r="AP34" i="243" s="1"/>
  <c r="AX43" i="201"/>
  <c r="AY43" i="201" s="1"/>
  <c r="BE43" i="72" s="1"/>
  <c r="AN43" i="201"/>
  <c r="AP43" i="201" s="1"/>
  <c r="AX41" i="225"/>
  <c r="AY41" i="225" s="1"/>
  <c r="BO41" i="72" s="1"/>
  <c r="AN41" i="225"/>
  <c r="AP41" i="225" s="1"/>
  <c r="AX33" i="243"/>
  <c r="AY33" i="243" s="1"/>
  <c r="BV33" i="72" s="1"/>
  <c r="AN33" i="243"/>
  <c r="AP33" i="243" s="1"/>
  <c r="AX16" i="244"/>
  <c r="AY16" i="244" s="1"/>
  <c r="BW16" i="72" s="1"/>
  <c r="AN16" i="244"/>
  <c r="AP16" i="244" s="1"/>
  <c r="W52" i="236"/>
  <c r="AI52" i="236"/>
  <c r="AJ52" i="236" s="1"/>
  <c r="AX24" i="195"/>
  <c r="AY24" i="195" s="1"/>
  <c r="BA24" i="72" s="1"/>
  <c r="AN24" i="195"/>
  <c r="AP24" i="195" s="1"/>
  <c r="AX63" i="205"/>
  <c r="AY63" i="205" s="1"/>
  <c r="BI63" i="72" s="1"/>
  <c r="AN63" i="205"/>
  <c r="AP63" i="205" s="1"/>
  <c r="AK24" i="189"/>
  <c r="AX39" i="194"/>
  <c r="AY39" i="194" s="1"/>
  <c r="AZ39" i="72" s="1"/>
  <c r="AN39" i="194"/>
  <c r="AP39" i="194" s="1"/>
  <c r="AX16" i="231"/>
  <c r="AN16" i="231"/>
  <c r="AX57" i="199"/>
  <c r="AY57" i="199" s="1"/>
  <c r="BC57" i="72" s="1"/>
  <c r="AN57" i="199"/>
  <c r="AP57" i="199" s="1"/>
  <c r="AY25" i="212"/>
  <c r="AZ25" i="212" s="1"/>
  <c r="CB25" i="72" s="1"/>
  <c r="AO25" i="212"/>
  <c r="AQ25" i="212" s="1"/>
  <c r="AR65" i="225"/>
  <c r="AS65" i="225" s="1"/>
  <c r="AT65" i="225"/>
  <c r="AN11" i="239"/>
  <c r="AX11" i="239"/>
  <c r="AN36" i="212"/>
  <c r="AY36" i="212" s="1"/>
  <c r="AZ36" i="212" s="1"/>
  <c r="CB36" i="72" s="1"/>
  <c r="AO36" i="100"/>
  <c r="AR25" i="243"/>
  <c r="AS25" i="243" s="1"/>
  <c r="AT25" i="243"/>
  <c r="X29" i="100"/>
  <c r="AM29" i="207"/>
  <c r="AX29" i="207" s="1"/>
  <c r="AY29" i="207" s="1"/>
  <c r="BK29" i="72" s="1"/>
  <c r="CC29" i="72" s="1"/>
  <c r="AX23" i="246"/>
  <c r="AN23" i="246"/>
  <c r="AP23" i="246" s="1"/>
  <c r="AY11" i="189"/>
  <c r="AP47" i="100"/>
  <c r="AN27" i="239"/>
  <c r="AP27" i="239" s="1"/>
  <c r="AX27" i="239"/>
  <c r="AY27" i="239" s="1"/>
  <c r="BT27" i="72" s="1"/>
  <c r="AF76" i="231"/>
  <c r="AF84" i="231" s="1"/>
  <c r="AI21" i="223" s="1"/>
  <c r="AX42" i="192"/>
  <c r="AY42" i="192" s="1"/>
  <c r="AX42" i="72" s="1"/>
  <c r="AN42" i="192"/>
  <c r="AP42" i="192" s="1"/>
  <c r="AN21" i="248"/>
  <c r="AP21" i="248" s="1"/>
  <c r="AX21" i="248"/>
  <c r="AY21" i="248" s="1"/>
  <c r="BY21" i="72" s="1"/>
  <c r="AX60" i="239"/>
  <c r="AY60" i="239" s="1"/>
  <c r="BT60" i="72" s="1"/>
  <c r="AN60" i="239"/>
  <c r="AP60" i="239" s="1"/>
  <c r="AX17" i="201"/>
  <c r="AY17" i="201" s="1"/>
  <c r="BE17" i="72" s="1"/>
  <c r="AN17" i="201"/>
  <c r="AP17" i="201" s="1"/>
  <c r="AT19" i="195"/>
  <c r="AR19" i="195"/>
  <c r="AS19" i="195" s="1"/>
  <c r="AX73" i="208"/>
  <c r="AY73" i="208" s="1"/>
  <c r="BL73" i="72" s="1"/>
  <c r="AN73" i="208"/>
  <c r="AP73" i="208" s="1"/>
  <c r="AX14" i="193"/>
  <c r="AY14" i="193" s="1"/>
  <c r="AY14" i="72" s="1"/>
  <c r="AN14" i="193"/>
  <c r="AP14" i="193" s="1"/>
  <c r="AX73" i="204"/>
  <c r="AY73" i="204" s="1"/>
  <c r="BH73" i="72" s="1"/>
  <c r="AN73" i="204"/>
  <c r="AP73" i="204" s="1"/>
  <c r="AU41" i="246"/>
  <c r="AK41" i="72"/>
  <c r="AB46" i="72"/>
  <c r="AU46" i="225"/>
  <c r="AR12" i="230"/>
  <c r="AS12" i="230" s="1"/>
  <c r="AT12" i="230"/>
  <c r="AP15" i="246"/>
  <c r="AU34" i="206"/>
  <c r="W34" i="72"/>
  <c r="AU30" i="212"/>
  <c r="AS30" i="212"/>
  <c r="AT30" i="212" s="1"/>
  <c r="AJ9" i="72"/>
  <c r="AU9" i="244"/>
  <c r="AX31" i="205"/>
  <c r="AY31" i="205" s="1"/>
  <c r="BI31" i="72" s="1"/>
  <c r="AN31" i="205"/>
  <c r="AP31" i="205" s="1"/>
  <c r="AX45" i="232"/>
  <c r="AY45" i="232" s="1"/>
  <c r="BS45" i="72" s="1"/>
  <c r="AN45" i="232"/>
  <c r="AP45" i="232" s="1"/>
  <c r="AN29" i="194"/>
  <c r="AP29" i="194" s="1"/>
  <c r="AX60" i="224"/>
  <c r="AY60" i="224" s="1"/>
  <c r="BN60" i="72" s="1"/>
  <c r="CC60" i="72" s="1"/>
  <c r="AN60" i="224"/>
  <c r="AP60" i="224" s="1"/>
  <c r="AN12" i="192"/>
  <c r="AP12" i="192" s="1"/>
  <c r="CC54" i="72"/>
  <c r="AP75" i="100"/>
  <c r="AY75" i="212"/>
  <c r="AZ75" i="212" s="1"/>
  <c r="CB75" i="72" s="1"/>
  <c r="AO75" i="212"/>
  <c r="AQ75" i="212" s="1"/>
  <c r="AX12" i="220"/>
  <c r="AB37" i="72"/>
  <c r="AU37" i="225"/>
  <c r="AY71" i="211"/>
  <c r="AZ71" i="211" s="1"/>
  <c r="CA71" i="72" s="1"/>
  <c r="AO71" i="211"/>
  <c r="AQ71" i="211" s="1"/>
  <c r="AN26" i="247"/>
  <c r="AP26" i="247" s="1"/>
  <c r="AQ7" i="212"/>
  <c r="AN42" i="230"/>
  <c r="AP42" i="230" s="1"/>
  <c r="AN36" i="196"/>
  <c r="AP36" i="196" s="1"/>
  <c r="AN43" i="72"/>
  <c r="AV43" i="211"/>
  <c r="J35" i="72"/>
  <c r="AU35" i="191"/>
  <c r="P16" i="72"/>
  <c r="AU16" i="199"/>
  <c r="AH16" i="72"/>
  <c r="AU16" i="242"/>
  <c r="AV38" i="211"/>
  <c r="AN38" i="72"/>
  <c r="V27" i="72"/>
  <c r="AU27" i="205"/>
  <c r="AC58" i="72"/>
  <c r="AU58" i="229"/>
  <c r="AR36" i="192"/>
  <c r="AS36" i="192" s="1"/>
  <c r="AT36" i="192"/>
  <c r="AR29" i="230"/>
  <c r="AS29" i="230" s="1"/>
  <c r="AT29" i="230"/>
  <c r="AT29" i="224"/>
  <c r="AR29" i="224"/>
  <c r="AS29" i="224" s="1"/>
  <c r="AR26" i="191"/>
  <c r="AS26" i="191" s="1"/>
  <c r="AT26" i="191"/>
  <c r="AF73" i="72"/>
  <c r="AU73" i="232"/>
  <c r="AY31" i="200"/>
  <c r="AN21" i="72"/>
  <c r="AV21" i="211"/>
  <c r="AU26" i="201"/>
  <c r="R26" i="72"/>
  <c r="AR30" i="231"/>
  <c r="AS30" i="231" s="1"/>
  <c r="AT30" i="231"/>
  <c r="AU57" i="229"/>
  <c r="AC57" i="72"/>
  <c r="AR54" i="246"/>
  <c r="AS54" i="246" s="1"/>
  <c r="AT54" i="246"/>
  <c r="AT45" i="246"/>
  <c r="AR45" i="246"/>
  <c r="AS45" i="246" s="1"/>
  <c r="N73" i="72"/>
  <c r="AU73" i="195"/>
  <c r="AR36" i="206"/>
  <c r="AS36" i="206" s="1"/>
  <c r="AT36" i="206"/>
  <c r="AU47" i="191"/>
  <c r="J47" i="72"/>
  <c r="AU71" i="190"/>
  <c r="I71" i="72"/>
  <c r="AT52" i="193"/>
  <c r="AR52" i="193"/>
  <c r="AS52" i="193" s="1"/>
  <c r="H68" i="72"/>
  <c r="AU68" i="189"/>
  <c r="AR71" i="203"/>
  <c r="AS71" i="203" s="1"/>
  <c r="AT71" i="203"/>
  <c r="AR44" i="192"/>
  <c r="AS44" i="192" s="1"/>
  <c r="AT44" i="192"/>
  <c r="CC64" i="72"/>
  <c r="AN64" i="72"/>
  <c r="AV64" i="211"/>
  <c r="AU27" i="199"/>
  <c r="P27" i="72"/>
  <c r="AL72" i="1"/>
  <c r="AM72" i="1" s="1"/>
  <c r="AP72" i="1"/>
  <c r="AI72" i="1"/>
  <c r="AK75" i="236"/>
  <c r="AL75" i="236" s="1"/>
  <c r="R61" i="180"/>
  <c r="S61" i="180" s="1"/>
  <c r="R61" i="214"/>
  <c r="S61" i="214" s="1"/>
  <c r="R61" i="215"/>
  <c r="S61" i="215" s="1"/>
  <c r="R61" i="219"/>
  <c r="S61" i="219" s="1"/>
  <c r="P61" i="212"/>
  <c r="Q61" i="212" s="1"/>
  <c r="P61" i="247"/>
  <c r="Q61" i="247" s="1"/>
  <c r="P61" i="191"/>
  <c r="Q61" i="191" s="1"/>
  <c r="P61" i="196"/>
  <c r="Q61" i="196" s="1"/>
  <c r="P61" i="243"/>
  <c r="Q61" i="243" s="1"/>
  <c r="P61" i="229"/>
  <c r="Q61" i="229" s="1"/>
  <c r="P61" i="232"/>
  <c r="Q61" i="232" s="1"/>
  <c r="P61" i="200"/>
  <c r="Q61" i="200" s="1"/>
  <c r="P61" i="239"/>
  <c r="Q61" i="239" s="1"/>
  <c r="P61" i="206"/>
  <c r="Q61" i="206" s="1"/>
  <c r="P61" i="208"/>
  <c r="Q61" i="208" s="1"/>
  <c r="P61" i="224"/>
  <c r="Q61" i="224" s="1"/>
  <c r="P61" i="199"/>
  <c r="Q61" i="199" s="1"/>
  <c r="P61" i="220"/>
  <c r="Q61" i="220" s="1"/>
  <c r="P61" i="193"/>
  <c r="Q61" i="193" s="1"/>
  <c r="P61" i="113"/>
  <c r="Q61" i="113" s="1"/>
  <c r="P61" i="194"/>
  <c r="Q61" i="194" s="1"/>
  <c r="P61" i="197"/>
  <c r="Q61" i="197" s="1"/>
  <c r="R61" i="213"/>
  <c r="S61" i="213" s="1"/>
  <c r="R61" i="216"/>
  <c r="S61" i="216" s="1"/>
  <c r="R61" i="217"/>
  <c r="S61" i="217" s="1"/>
  <c r="P61" i="211"/>
  <c r="Q61" i="211" s="1"/>
  <c r="P61" i="248"/>
  <c r="Q61" i="248" s="1"/>
  <c r="P61" i="190"/>
  <c r="Q61" i="190" s="1"/>
  <c r="P61" i="242"/>
  <c r="Q61" i="242" s="1"/>
  <c r="P61" i="203"/>
  <c r="Q61" i="203" s="1"/>
  <c r="P61" i="204"/>
  <c r="Q61" i="204" s="1"/>
  <c r="P61" i="231"/>
  <c r="Q61" i="231" s="1"/>
  <c r="P61" i="230"/>
  <c r="Q61" i="230" s="1"/>
  <c r="P61" i="209"/>
  <c r="Q61" i="209" s="1"/>
  <c r="P61" i="205"/>
  <c r="Q61" i="205" s="1"/>
  <c r="P61" i="207"/>
  <c r="Q61" i="207" s="1"/>
  <c r="P61" i="201"/>
  <c r="Q61" i="201" s="1"/>
  <c r="P61" i="244"/>
  <c r="Q61" i="244" s="1"/>
  <c r="P61" i="246"/>
  <c r="Q61" i="246" s="1"/>
  <c r="P61" i="195"/>
  <c r="Q61" i="195" s="1"/>
  <c r="P61" i="225"/>
  <c r="Q61" i="225" s="1"/>
  <c r="P61" i="202"/>
  <c r="Q61" i="202" s="1"/>
  <c r="P61" i="189"/>
  <c r="Q61" i="189" s="1"/>
  <c r="P61" i="192"/>
  <c r="Q61" i="192" s="1"/>
  <c r="D56" i="211"/>
  <c r="E56" i="211" s="1"/>
  <c r="D56" i="247"/>
  <c r="E56" i="247" s="1"/>
  <c r="D56" i="243"/>
  <c r="E56" i="243" s="1"/>
  <c r="D56" i="242"/>
  <c r="E56" i="242" s="1"/>
  <c r="D56" i="203"/>
  <c r="E56" i="203" s="1"/>
  <c r="D56" i="239"/>
  <c r="E56" i="239" s="1"/>
  <c r="D56" i="231"/>
  <c r="E56" i="231" s="1"/>
  <c r="D56" i="229"/>
  <c r="E56" i="229" s="1"/>
  <c r="D56" i="200"/>
  <c r="E56" i="200" s="1"/>
  <c r="D56" i="206"/>
  <c r="E56" i="206" s="1"/>
  <c r="D56" i="207"/>
  <c r="E56" i="207" s="1"/>
  <c r="D56" i="208"/>
  <c r="E56" i="208" s="1"/>
  <c r="D56" i="224"/>
  <c r="E56" i="224" s="1"/>
  <c r="D56" i="199"/>
  <c r="E56" i="199" s="1"/>
  <c r="D56" i="246"/>
  <c r="E56" i="246" s="1"/>
  <c r="D56" i="202"/>
  <c r="E56" i="202" s="1"/>
  <c r="D56" i="225"/>
  <c r="E56" i="225" s="1"/>
  <c r="D56" i="189"/>
  <c r="E56" i="189" s="1"/>
  <c r="D56" i="192"/>
  <c r="E56" i="192" s="1"/>
  <c r="D56" i="248"/>
  <c r="E56" i="248" s="1"/>
  <c r="D56" i="212"/>
  <c r="E56" i="212" s="1"/>
  <c r="D56" i="190"/>
  <c r="E56" i="190" s="1"/>
  <c r="D56" i="196"/>
  <c r="E56" i="196" s="1"/>
  <c r="D56" i="191"/>
  <c r="E56" i="191" s="1"/>
  <c r="D56" i="204"/>
  <c r="E56" i="204" s="1"/>
  <c r="D56" i="232"/>
  <c r="E56" i="232" s="1"/>
  <c r="D56" i="230"/>
  <c r="E56" i="230" s="1"/>
  <c r="D56" i="205"/>
  <c r="E56" i="205" s="1"/>
  <c r="D56" i="209"/>
  <c r="E56" i="209" s="1"/>
  <c r="D56" i="195"/>
  <c r="E56" i="195" s="1"/>
  <c r="D56" i="201"/>
  <c r="E56" i="201" s="1"/>
  <c r="D56" i="244"/>
  <c r="E56" i="244" s="1"/>
  <c r="D56" i="193"/>
  <c r="E56" i="193" s="1"/>
  <c r="D56" i="220"/>
  <c r="E56" i="220" s="1"/>
  <c r="D56" i="194"/>
  <c r="E56" i="194" s="1"/>
  <c r="D56" i="113"/>
  <c r="E56" i="113" s="1"/>
  <c r="D56" i="197"/>
  <c r="E56" i="197" s="1"/>
  <c r="P44" i="141"/>
  <c r="Q44" i="141" s="1"/>
  <c r="R44" i="141"/>
  <c r="R47" i="241"/>
  <c r="P47" i="241"/>
  <c r="Q47" i="241" s="1"/>
  <c r="I10" i="236"/>
  <c r="O10" i="1"/>
  <c r="P10" i="1" s="1"/>
  <c r="E76" i="1"/>
  <c r="S24" i="236"/>
  <c r="O24" i="1"/>
  <c r="P24" i="1" s="1"/>
  <c r="X57" i="236"/>
  <c r="O57" i="1"/>
  <c r="P57" i="1" s="1"/>
  <c r="N64" i="236"/>
  <c r="O64" i="1"/>
  <c r="P64" i="1" s="1"/>
  <c r="AK72" i="236"/>
  <c r="AL72" i="236" s="1"/>
  <c r="I42" i="236"/>
  <c r="O42" i="1"/>
  <c r="P42" i="1" s="1"/>
  <c r="R12" i="1"/>
  <c r="D12" i="236"/>
  <c r="X26" i="236"/>
  <c r="O26" i="1"/>
  <c r="P26" i="1" s="1"/>
  <c r="AK8" i="190"/>
  <c r="AH76" i="190"/>
  <c r="AH84" i="190" s="1"/>
  <c r="AK13" i="223" s="1"/>
  <c r="AL8" i="194"/>
  <c r="AK76" i="194"/>
  <c r="AK84" i="194" s="1"/>
  <c r="AN34" i="223" s="1"/>
  <c r="AJ13" i="100"/>
  <c r="AM13" i="244"/>
  <c r="AX13" i="244" s="1"/>
  <c r="AY13" i="244" s="1"/>
  <c r="BW13" i="72" s="1"/>
  <c r="AL8" i="206"/>
  <c r="AK10" i="244"/>
  <c r="AH76" i="244"/>
  <c r="AH84" i="244" s="1"/>
  <c r="AK41" i="223" s="1"/>
  <c r="AM20" i="208"/>
  <c r="AX20" i="208" s="1"/>
  <c r="AY20" i="208" s="1"/>
  <c r="BL20" i="72" s="1"/>
  <c r="Y20" i="100"/>
  <c r="AL21" i="220"/>
  <c r="AK76" i="220"/>
  <c r="AK84" i="220" s="1"/>
  <c r="AN7" i="223" s="1"/>
  <c r="AM28" i="113"/>
  <c r="AX28" i="113" s="1"/>
  <c r="AY28" i="113" s="1"/>
  <c r="AS28" i="72" s="1"/>
  <c r="F28" i="100"/>
  <c r="AK11" i="206"/>
  <c r="AL11" i="206" s="1"/>
  <c r="AH76" i="206"/>
  <c r="AH84" i="206" s="1"/>
  <c r="AK27" i="223" s="1"/>
  <c r="AK13" i="232"/>
  <c r="AH76" i="232"/>
  <c r="AH84" i="232" s="1"/>
  <c r="AK22" i="223" s="1"/>
  <c r="AJ76" i="225"/>
  <c r="AJ84" i="225" s="1"/>
  <c r="AM38" i="223" s="1"/>
  <c r="L23" i="100"/>
  <c r="AM23" i="193"/>
  <c r="AX23" i="193" s="1"/>
  <c r="AY23" i="193" s="1"/>
  <c r="AY23" i="72" s="1"/>
  <c r="AH23" i="100"/>
  <c r="AM23" i="242"/>
  <c r="AX23" i="242" s="1"/>
  <c r="AY23" i="242" s="1"/>
  <c r="BU23" i="72" s="1"/>
  <c r="AN23" i="242"/>
  <c r="AP23" i="242" s="1"/>
  <c r="AB38" i="100"/>
  <c r="AM38" i="225"/>
  <c r="AX38" i="225" s="1"/>
  <c r="AY38" i="225" s="1"/>
  <c r="BO38" i="72" s="1"/>
  <c r="AL40" i="248"/>
  <c r="AF76" i="248"/>
  <c r="AF84" i="248" s="1"/>
  <c r="AI39" i="223" s="1"/>
  <c r="R10" i="100"/>
  <c r="AM10" i="201"/>
  <c r="AX10" i="201" s="1"/>
  <c r="AY10" i="201" s="1"/>
  <c r="BE10" i="72" s="1"/>
  <c r="AL16" i="196"/>
  <c r="AK76" i="196"/>
  <c r="AK84" i="196" s="1"/>
  <c r="AN15" i="223" s="1"/>
  <c r="AJ22" i="100"/>
  <c r="AM22" i="244"/>
  <c r="AX22" i="244" s="1"/>
  <c r="AY22" i="244" s="1"/>
  <c r="BW22" i="72" s="1"/>
  <c r="AM24" i="206"/>
  <c r="AX24" i="206" s="1"/>
  <c r="AY24" i="206" s="1"/>
  <c r="BJ24" i="72" s="1"/>
  <c r="W24" i="100"/>
  <c r="Z28" i="100"/>
  <c r="AM28" i="209"/>
  <c r="AX28" i="209" s="1"/>
  <c r="AY28" i="209" s="1"/>
  <c r="BM28" i="72" s="1"/>
  <c r="AB35" i="100"/>
  <c r="AM35" i="225"/>
  <c r="AX35" i="225" s="1"/>
  <c r="AY35" i="225" s="1"/>
  <c r="BO35" i="72" s="1"/>
  <c r="AM39" i="203"/>
  <c r="AX39" i="203" s="1"/>
  <c r="AY39" i="203" s="1"/>
  <c r="BG39" i="72" s="1"/>
  <c r="T39" i="100"/>
  <c r="AN39" i="203"/>
  <c r="AP39" i="203" s="1"/>
  <c r="AK76" i="212"/>
  <c r="AK84" i="212" s="1"/>
  <c r="AM10" i="223" s="1"/>
  <c r="W16" i="100"/>
  <c r="AM16" i="206"/>
  <c r="AX16" i="206" s="1"/>
  <c r="AY16" i="206" s="1"/>
  <c r="BJ16" i="72" s="1"/>
  <c r="AN16" i="206"/>
  <c r="AP16" i="206" s="1"/>
  <c r="AM21" i="202"/>
  <c r="AX21" i="202" s="1"/>
  <c r="AY21" i="202" s="1"/>
  <c r="BF21" i="72" s="1"/>
  <c r="S21" i="100"/>
  <c r="AL24" i="205"/>
  <c r="AK76" i="205"/>
  <c r="AK84" i="205" s="1"/>
  <c r="AN26" i="223" s="1"/>
  <c r="J28" i="100"/>
  <c r="AM28" i="191"/>
  <c r="AX28" i="191" s="1"/>
  <c r="AY28" i="191" s="1"/>
  <c r="AW28" i="72" s="1"/>
  <c r="AK33" i="248"/>
  <c r="AL33" i="248" s="1"/>
  <c r="AH76" i="248"/>
  <c r="AH84" i="248" s="1"/>
  <c r="AK39" i="223" s="1"/>
  <c r="R34" i="100"/>
  <c r="AM34" i="201"/>
  <c r="AX34" i="201" s="1"/>
  <c r="AY34" i="201" s="1"/>
  <c r="BE34" i="72" s="1"/>
  <c r="AN35" i="100"/>
  <c r="AN35" i="211"/>
  <c r="AY35" i="211" s="1"/>
  <c r="AZ35" i="211" s="1"/>
  <c r="CA35" i="72" s="1"/>
  <c r="AO35" i="211"/>
  <c r="AQ35" i="211" s="1"/>
  <c r="AJ35" i="100"/>
  <c r="AM35" i="244"/>
  <c r="AX35" i="244" s="1"/>
  <c r="AY35" i="244" s="1"/>
  <c r="BW35" i="72" s="1"/>
  <c r="T37" i="100"/>
  <c r="AM37" i="203"/>
  <c r="AX37" i="203" s="1"/>
  <c r="AY37" i="203" s="1"/>
  <c r="BG37" i="72" s="1"/>
  <c r="I38" i="100"/>
  <c r="AM38" i="190"/>
  <c r="AX38" i="190" s="1"/>
  <c r="AY38" i="190" s="1"/>
  <c r="AV38" i="72" s="1"/>
  <c r="F41" i="100"/>
  <c r="AP41" i="100" s="1"/>
  <c r="AM41" i="113"/>
  <c r="AX41" i="113" s="1"/>
  <c r="AY41" i="113" s="1"/>
  <c r="AS41" i="72" s="1"/>
  <c r="AL37" i="100"/>
  <c r="AM37" i="248"/>
  <c r="AX37" i="248" s="1"/>
  <c r="AY37" i="248" s="1"/>
  <c r="BY37" i="72" s="1"/>
  <c r="AO50" i="100"/>
  <c r="AN50" i="212"/>
  <c r="AY50" i="212" s="1"/>
  <c r="AZ50" i="212" s="1"/>
  <c r="CB50" i="72" s="1"/>
  <c r="AM53" i="100"/>
  <c r="AM53" i="247"/>
  <c r="AX53" i="247" s="1"/>
  <c r="AY53" i="247" s="1"/>
  <c r="BZ53" i="72" s="1"/>
  <c r="H57" i="100"/>
  <c r="AM57" i="189"/>
  <c r="AX57" i="189" s="1"/>
  <c r="AY57" i="189" s="1"/>
  <c r="AU57" i="72" s="1"/>
  <c r="AN57" i="189"/>
  <c r="AP57" i="189" s="1"/>
  <c r="H55" i="100"/>
  <c r="AM55" i="189"/>
  <c r="AX55" i="189" s="1"/>
  <c r="AY55" i="189" s="1"/>
  <c r="AU55" i="72" s="1"/>
  <c r="AL58" i="232"/>
  <c r="H49" i="100"/>
  <c r="AM49" i="189"/>
  <c r="AX49" i="189" s="1"/>
  <c r="AY49" i="189" s="1"/>
  <c r="AU49" i="72" s="1"/>
  <c r="AK50" i="247"/>
  <c r="AL50" i="247" s="1"/>
  <c r="AK57" i="195"/>
  <c r="AL57" i="195" s="1"/>
  <c r="U67" i="100"/>
  <c r="AM67" i="204"/>
  <c r="AX67" i="204" s="1"/>
  <c r="AY67" i="204" s="1"/>
  <c r="BH67" i="72" s="1"/>
  <c r="AN67" i="204"/>
  <c r="AP67" i="204" s="1"/>
  <c r="AK70" i="242"/>
  <c r="AL70" i="242" s="1"/>
  <c r="S56" i="100"/>
  <c r="AM56" i="202"/>
  <c r="AX56" i="202" s="1"/>
  <c r="AY56" i="202" s="1"/>
  <c r="BF56" i="72" s="1"/>
  <c r="AN56" i="202"/>
  <c r="AP56" i="202" s="1"/>
  <c r="V59" i="100"/>
  <c r="AM59" i="205"/>
  <c r="AX59" i="205" s="1"/>
  <c r="AY59" i="205" s="1"/>
  <c r="BI59" i="72" s="1"/>
  <c r="L61" i="100"/>
  <c r="AM61" i="193"/>
  <c r="AX61" i="193" s="1"/>
  <c r="AY61" i="193" s="1"/>
  <c r="AY61" i="72" s="1"/>
  <c r="U63" i="100"/>
  <c r="AM63" i="204"/>
  <c r="AX63" i="204" s="1"/>
  <c r="AY63" i="204" s="1"/>
  <c r="BH63" i="72" s="1"/>
  <c r="AN70" i="212"/>
  <c r="AY70" i="212" s="1"/>
  <c r="AZ70" i="212" s="1"/>
  <c r="CB70" i="72" s="1"/>
  <c r="AO70" i="100"/>
  <c r="AC7" i="196"/>
  <c r="AB76" i="196"/>
  <c r="AK49" i="192"/>
  <c r="AL49" i="192" s="1"/>
  <c r="V53" i="100"/>
  <c r="AM53" i="205"/>
  <c r="AX53" i="205" s="1"/>
  <c r="AY53" i="205" s="1"/>
  <c r="BI53" i="72" s="1"/>
  <c r="AM58" i="100"/>
  <c r="AM58" i="247"/>
  <c r="AX58" i="247" s="1"/>
  <c r="AY58" i="247" s="1"/>
  <c r="BZ58" i="72" s="1"/>
  <c r="W61" i="100"/>
  <c r="AM61" i="206"/>
  <c r="AX61" i="206" s="1"/>
  <c r="AY61" i="206" s="1"/>
  <c r="BJ61" i="72" s="1"/>
  <c r="W62" i="100"/>
  <c r="AM62" i="206"/>
  <c r="AX62" i="206" s="1"/>
  <c r="AY62" i="206" s="1"/>
  <c r="BJ62" i="72" s="1"/>
  <c r="I63" i="100"/>
  <c r="AM63" i="190"/>
  <c r="AX63" i="190" s="1"/>
  <c r="AY63" i="190" s="1"/>
  <c r="AV63" i="72" s="1"/>
  <c r="O63" i="100"/>
  <c r="AM63" i="196"/>
  <c r="AX63" i="196" s="1"/>
  <c r="AY63" i="196" s="1"/>
  <c r="BB63" i="72" s="1"/>
  <c r="Z63" i="100"/>
  <c r="AM63" i="209"/>
  <c r="AX63" i="209" s="1"/>
  <c r="AY63" i="209" s="1"/>
  <c r="BM63" i="72" s="1"/>
  <c r="AN63" i="209"/>
  <c r="AP63" i="209" s="1"/>
  <c r="AN65" i="100"/>
  <c r="AN65" i="211"/>
  <c r="AY65" i="211" s="1"/>
  <c r="AZ65" i="211" s="1"/>
  <c r="CA65" i="72" s="1"/>
  <c r="AA66" i="100"/>
  <c r="AM66" i="224"/>
  <c r="AX66" i="224" s="1"/>
  <c r="AY66" i="224" s="1"/>
  <c r="BN66" i="72" s="1"/>
  <c r="H67" i="100"/>
  <c r="AM67" i="189"/>
  <c r="AX67" i="189" s="1"/>
  <c r="AY67" i="189" s="1"/>
  <c r="AU67" i="72" s="1"/>
  <c r="Y67" i="100"/>
  <c r="AM67" i="208"/>
  <c r="AX67" i="208" s="1"/>
  <c r="AY67" i="208" s="1"/>
  <c r="BL67" i="72" s="1"/>
  <c r="AM68" i="229"/>
  <c r="AX68" i="229" s="1"/>
  <c r="AY68" i="229" s="1"/>
  <c r="BP68" i="72" s="1"/>
  <c r="AC68" i="100"/>
  <c r="M67" i="100"/>
  <c r="AM67" i="194"/>
  <c r="AX67" i="194" s="1"/>
  <c r="AY67" i="194" s="1"/>
  <c r="AZ67" i="72" s="1"/>
  <c r="AM36" i="229"/>
  <c r="AX36" i="229" s="1"/>
  <c r="AY36" i="229" s="1"/>
  <c r="BP36" i="72" s="1"/>
  <c r="AC36" i="100"/>
  <c r="AL76" i="229"/>
  <c r="AL84" i="229" s="1"/>
  <c r="AO19" i="223" s="1"/>
  <c r="AM44" i="229"/>
  <c r="AX44" i="229" s="1"/>
  <c r="AY44" i="229" s="1"/>
  <c r="BP44" i="72" s="1"/>
  <c r="CC44" i="72" s="1"/>
  <c r="AC44" i="100"/>
  <c r="AX31" i="229"/>
  <c r="AN31" i="229"/>
  <c r="AX28" i="202"/>
  <c r="AY28" i="202" s="1"/>
  <c r="BF28" i="72" s="1"/>
  <c r="AN28" i="202"/>
  <c r="AP28" i="202" s="1"/>
  <c r="AX16" i="248"/>
  <c r="AY16" i="248" s="1"/>
  <c r="BY16" i="72" s="1"/>
  <c r="AN16" i="248"/>
  <c r="AP16" i="248" s="1"/>
  <c r="AX68" i="206"/>
  <c r="AY68" i="206" s="1"/>
  <c r="BJ68" i="72" s="1"/>
  <c r="AN68" i="206"/>
  <c r="AP68" i="206" s="1"/>
  <c r="AX62" i="224"/>
  <c r="AY62" i="224" s="1"/>
  <c r="BN62" i="72" s="1"/>
  <c r="AN62" i="224"/>
  <c r="AP62" i="224" s="1"/>
  <c r="AX62" i="204"/>
  <c r="AY62" i="204" s="1"/>
  <c r="BH62" i="72" s="1"/>
  <c r="AN62" i="204"/>
  <c r="AP62" i="204" s="1"/>
  <c r="AX66" i="196"/>
  <c r="AY66" i="196" s="1"/>
  <c r="BB66" i="72" s="1"/>
  <c r="AN66" i="196"/>
  <c r="AP66" i="196" s="1"/>
  <c r="AX49" i="205"/>
  <c r="AY49" i="205" s="1"/>
  <c r="BI49" i="72" s="1"/>
  <c r="AN49" i="205"/>
  <c r="AP49" i="205" s="1"/>
  <c r="AX34" i="192"/>
  <c r="AY34" i="192" s="1"/>
  <c r="AX34" i="72" s="1"/>
  <c r="AN34" i="192"/>
  <c r="AP34" i="192" s="1"/>
  <c r="AX32" i="191"/>
  <c r="AY32" i="191" s="1"/>
  <c r="AW32" i="72" s="1"/>
  <c r="AN32" i="191"/>
  <c r="AP32" i="191" s="1"/>
  <c r="AN23" i="205"/>
  <c r="AY23" i="212"/>
  <c r="AZ23" i="212" s="1"/>
  <c r="CB23" i="72" s="1"/>
  <c r="AO23" i="212"/>
  <c r="AQ23" i="212" s="1"/>
  <c r="AX41" i="199"/>
  <c r="AY41" i="199" s="1"/>
  <c r="BC41" i="72" s="1"/>
  <c r="AN41" i="199"/>
  <c r="AP41" i="199" s="1"/>
  <c r="AX34" i="202"/>
  <c r="AY34" i="202" s="1"/>
  <c r="BF34" i="72" s="1"/>
  <c r="AN34" i="202"/>
  <c r="AP34" i="202" s="1"/>
  <c r="AX53" i="206"/>
  <c r="AY53" i="206" s="1"/>
  <c r="BJ53" i="72" s="1"/>
  <c r="AN53" i="206"/>
  <c r="AP53" i="206" s="1"/>
  <c r="AX22" i="189"/>
  <c r="AY22" i="189" s="1"/>
  <c r="AU22" i="72" s="1"/>
  <c r="AN22" i="189"/>
  <c r="AP22" i="189" s="1"/>
  <c r="G42" i="100"/>
  <c r="AM42" i="220"/>
  <c r="AX42" i="220" s="1"/>
  <c r="AY42" i="220" s="1"/>
  <c r="AT42" i="72" s="1"/>
  <c r="H26" i="100"/>
  <c r="AM26" i="189"/>
  <c r="AX26" i="189" s="1"/>
  <c r="AY26" i="189" s="1"/>
  <c r="AU26" i="72" s="1"/>
  <c r="AH76" i="220"/>
  <c r="AH84" i="220" s="1"/>
  <c r="AK7" i="223" s="1"/>
  <c r="AK44" i="223" s="1"/>
  <c r="AX18" i="190"/>
  <c r="AY18" i="190" s="1"/>
  <c r="AV18" i="72" s="1"/>
  <c r="AN18" i="190"/>
  <c r="AP18" i="190" s="1"/>
  <c r="AX26" i="243"/>
  <c r="AY26" i="243" s="1"/>
  <c r="BV26" i="72" s="1"/>
  <c r="AN26" i="243"/>
  <c r="AP26" i="243" s="1"/>
  <c r="AX45" i="191"/>
  <c r="AY45" i="191" s="1"/>
  <c r="AW45" i="72" s="1"/>
  <c r="CC45" i="72" s="1"/>
  <c r="AN45" i="191"/>
  <c r="AP45" i="191" s="1"/>
  <c r="AN31" i="224"/>
  <c r="AP31" i="224" s="1"/>
  <c r="AX31" i="224"/>
  <c r="AY31" i="224" s="1"/>
  <c r="BN31" i="72" s="1"/>
  <c r="AX52" i="204"/>
  <c r="AY52" i="204" s="1"/>
  <c r="BH52" i="72" s="1"/>
  <c r="CC52" i="72" s="1"/>
  <c r="AN52" i="204"/>
  <c r="AP52" i="204" s="1"/>
  <c r="AN21" i="206"/>
  <c r="AP21" i="206" s="1"/>
  <c r="AX21" i="206"/>
  <c r="AY21" i="206" s="1"/>
  <c r="BJ21" i="72" s="1"/>
  <c r="N25" i="72"/>
  <c r="AU25" i="195"/>
  <c r="AU43" i="199"/>
  <c r="P43" i="72"/>
  <c r="R58" i="72"/>
  <c r="AU58" i="201"/>
  <c r="AM46" i="72"/>
  <c r="AU46" i="247"/>
  <c r="AT21" i="193"/>
  <c r="AR21" i="193"/>
  <c r="AS21" i="193" s="1"/>
  <c r="AN75" i="191"/>
  <c r="AP75" i="191" s="1"/>
  <c r="AX75" i="191"/>
  <c r="AY75" i="191" s="1"/>
  <c r="AW75" i="72" s="1"/>
  <c r="AN30" i="205"/>
  <c r="AP30" i="205" s="1"/>
  <c r="AX30" i="205"/>
  <c r="AY30" i="205" s="1"/>
  <c r="BI30" i="72" s="1"/>
  <c r="N49" i="72"/>
  <c r="AU49" i="195"/>
  <c r="AN27" i="230"/>
  <c r="AP27" i="230" s="1"/>
  <c r="AX27" i="230"/>
  <c r="AY27" i="230" s="1"/>
  <c r="BQ27" i="72" s="1"/>
  <c r="AO27" i="212"/>
  <c r="AQ27" i="212" s="1"/>
  <c r="AY27" i="212"/>
  <c r="AZ27" i="212" s="1"/>
  <c r="CB27" i="72" s="1"/>
  <c r="AN7" i="204"/>
  <c r="AX7" i="204"/>
  <c r="AN73" i="207"/>
  <c r="AP73" i="207" s="1"/>
  <c r="AN30" i="196"/>
  <c r="AP30" i="196" s="1"/>
  <c r="Q16" i="72"/>
  <c r="AU16" i="200"/>
  <c r="U66" i="72"/>
  <c r="AU66" i="204"/>
  <c r="AX26" i="239"/>
  <c r="AY26" i="239" s="1"/>
  <c r="BT26" i="72" s="1"/>
  <c r="AN26" i="239"/>
  <c r="AP26" i="239" s="1"/>
  <c r="AX27" i="191"/>
  <c r="AY27" i="191" s="1"/>
  <c r="AW27" i="72" s="1"/>
  <c r="AN27" i="191"/>
  <c r="AP27" i="191" s="1"/>
  <c r="AU22" i="202"/>
  <c r="S22" i="72"/>
  <c r="AU56" i="207"/>
  <c r="X56" i="72"/>
  <c r="AN18" i="199"/>
  <c r="AP18" i="199" s="1"/>
  <c r="AN7" i="242"/>
  <c r="AP7" i="248"/>
  <c r="AX14" i="225"/>
  <c r="AY14" i="225" s="1"/>
  <c r="BO14" i="72" s="1"/>
  <c r="AN14" i="225"/>
  <c r="AP14" i="225" s="1"/>
  <c r="AX71" i="202"/>
  <c r="AY71" i="202" s="1"/>
  <c r="BF71" i="72" s="1"/>
  <c r="CC71" i="72" s="1"/>
  <c r="AN71" i="202"/>
  <c r="AP71" i="202" s="1"/>
  <c r="AO42" i="211"/>
  <c r="AQ42" i="211" s="1"/>
  <c r="AT75" i="206"/>
  <c r="AR75" i="206"/>
  <c r="AS75" i="206" s="1"/>
  <c r="AX75" i="246"/>
  <c r="AY75" i="246" s="1"/>
  <c r="BX75" i="72" s="1"/>
  <c r="AN75" i="246"/>
  <c r="AP75" i="246" s="1"/>
  <c r="AR54" i="191"/>
  <c r="AS54" i="191" s="1"/>
  <c r="AT54" i="191"/>
  <c r="AT71" i="189"/>
  <c r="AR71" i="189"/>
  <c r="AS71" i="189" s="1"/>
  <c r="P70" i="72"/>
  <c r="AU70" i="199"/>
  <c r="L59" i="72"/>
  <c r="AU59" i="193"/>
  <c r="AT31" i="203"/>
  <c r="AR31" i="203"/>
  <c r="AS31" i="203" s="1"/>
  <c r="AT31" i="190"/>
  <c r="AR31" i="190"/>
  <c r="AS31" i="190" s="1"/>
  <c r="AR12" i="239"/>
  <c r="AS12" i="239" s="1"/>
  <c r="AT12" i="239"/>
  <c r="AU31" i="248"/>
  <c r="AL31" i="72"/>
  <c r="AU71" i="113"/>
  <c r="F71" i="72"/>
  <c r="AU71" i="205"/>
  <c r="V71" i="72"/>
  <c r="AV63" i="212"/>
  <c r="AO63" i="72"/>
  <c r="AT15" i="207"/>
  <c r="AR15" i="207"/>
  <c r="AS15" i="207" s="1"/>
  <c r="AU54" i="192"/>
  <c r="K54" i="72"/>
  <c r="AR44" i="190"/>
  <c r="AS44" i="190" s="1"/>
  <c r="AT44" i="190"/>
  <c r="G27" i="72"/>
  <c r="AU27" i="220"/>
  <c r="G54" i="72"/>
  <c r="AU54" i="220"/>
  <c r="AE62" i="236"/>
  <c r="Z62" i="236"/>
  <c r="AB62" i="236" s="1"/>
  <c r="L62" i="238" s="1"/>
  <c r="G62" i="236"/>
  <c r="H62" i="236" s="1"/>
  <c r="P62" i="236"/>
  <c r="R62" i="236" s="1"/>
  <c r="J62" i="238" s="1"/>
  <c r="U62" i="236"/>
  <c r="W62" i="236" s="1"/>
  <c r="K62" i="238" s="1"/>
  <c r="K62" i="236"/>
  <c r="M62" i="236" s="1"/>
  <c r="I62" i="238" s="1"/>
  <c r="AL45" i="72"/>
  <c r="AU45" i="248"/>
  <c r="AG34" i="1"/>
  <c r="AF34" i="1"/>
  <c r="D34" i="238" s="1"/>
  <c r="F34" i="238" s="1"/>
  <c r="AH34" i="1"/>
  <c r="AL71" i="1"/>
  <c r="AM71" i="1" s="1"/>
  <c r="AP71" i="1"/>
  <c r="AI71" i="1"/>
  <c r="D56" i="213"/>
  <c r="E56" i="213" s="1"/>
  <c r="D56" i="214"/>
  <c r="E56" i="214" s="1"/>
  <c r="D56" i="217"/>
  <c r="E56" i="217" s="1"/>
  <c r="D56" i="180"/>
  <c r="E56" i="180" s="1"/>
  <c r="D56" i="215"/>
  <c r="E56" i="215" s="1"/>
  <c r="D56" i="216"/>
  <c r="E56" i="216" s="1"/>
  <c r="D56" i="219"/>
  <c r="E56" i="219" s="1"/>
  <c r="H7" i="241"/>
  <c r="R35" i="140"/>
  <c r="P35" i="140"/>
  <c r="Q35" i="140" s="1"/>
  <c r="AM13" i="46"/>
  <c r="AL13" i="46"/>
  <c r="AL12" i="46"/>
  <c r="AM12" i="46"/>
  <c r="AI18" i="46"/>
  <c r="AI20" i="46" s="1"/>
  <c r="AJ10" i="46"/>
  <c r="AL15" i="46"/>
  <c r="AM15" i="46"/>
  <c r="AN14" i="46"/>
  <c r="AO14" i="46" s="1"/>
  <c r="AQ14" i="46" s="1"/>
  <c r="AS14" i="46" s="1"/>
  <c r="AT14" i="46" s="1"/>
  <c r="L143" i="167"/>
  <c r="G143" i="167"/>
  <c r="E143" i="167"/>
  <c r="E146" i="167" s="1"/>
  <c r="N143" i="167"/>
  <c r="N146" i="167" s="1"/>
  <c r="I143" i="167"/>
  <c r="AX76" i="33"/>
  <c r="J216" i="167"/>
  <c r="AA27" i="223"/>
  <c r="AB84" i="204"/>
  <c r="AD24" i="223" s="1"/>
  <c r="AT78" i="239"/>
  <c r="AB83" i="217"/>
  <c r="AC12" i="221" s="1"/>
  <c r="AD83" i="217"/>
  <c r="AE12" i="221" s="1"/>
  <c r="AB12" i="221"/>
  <c r="Z84" i="204"/>
  <c r="AB24" i="223" s="1"/>
  <c r="AT80" i="204"/>
  <c r="AC84" i="190"/>
  <c r="AE13" i="223" s="1"/>
  <c r="T20" i="46"/>
  <c r="AB83" i="216"/>
  <c r="AC11" i="221" s="1"/>
  <c r="AB84" i="196"/>
  <c r="AD15" i="223" s="1"/>
  <c r="AB84" i="248"/>
  <c r="AD39" i="223" s="1"/>
  <c r="AA24" i="223"/>
  <c r="AC84" i="248"/>
  <c r="AE39" i="223" s="1"/>
  <c r="AF83" i="214"/>
  <c r="AH9" i="221" s="1"/>
  <c r="V9" i="5"/>
  <c r="AB84" i="190"/>
  <c r="AD13" i="223" s="1"/>
  <c r="AE84" i="211"/>
  <c r="AG33" i="223" s="1"/>
  <c r="AD83" i="214"/>
  <c r="AE9" i="221" s="1"/>
  <c r="AD84" i="220"/>
  <c r="AG7" i="223" s="1"/>
  <c r="R40" i="167"/>
  <c r="AA11" i="223"/>
  <c r="R112" i="167"/>
  <c r="AD83" i="219"/>
  <c r="AE13" i="221" s="1"/>
  <c r="R8" i="167"/>
  <c r="AD84" i="204"/>
  <c r="AG24" i="223" s="1"/>
  <c r="AB13" i="221"/>
  <c r="AE83" i="219"/>
  <c r="AF13" i="221" s="1"/>
  <c r="AB83" i="219"/>
  <c r="AC13" i="221" s="1"/>
  <c r="AU78" i="247"/>
  <c r="AC84" i="247"/>
  <c r="AE40" i="223" s="1"/>
  <c r="R22" i="167"/>
  <c r="R16" i="167"/>
  <c r="R64" i="167"/>
  <c r="O146" i="167"/>
  <c r="R100" i="167"/>
  <c r="AB78" i="192"/>
  <c r="AC78" i="192" s="1"/>
  <c r="AU78" i="192" s="1"/>
  <c r="AT78" i="192"/>
  <c r="AB78" i="193"/>
  <c r="AC78" i="193" s="1"/>
  <c r="AU78" i="193" s="1"/>
  <c r="AT78" i="193"/>
  <c r="BG44" i="33"/>
  <c r="C44" i="100" s="1"/>
  <c r="AQ44" i="100" s="1"/>
  <c r="AC80" i="242"/>
  <c r="AC84" i="242" s="1"/>
  <c r="AE14" i="223" s="1"/>
  <c r="AB84" i="242"/>
  <c r="AD14" i="223" s="1"/>
  <c r="Q80" i="141"/>
  <c r="R10" i="167"/>
  <c r="AG13" i="221"/>
  <c r="AB78" i="206"/>
  <c r="AC78" i="206" s="1"/>
  <c r="AU78" i="206" s="1"/>
  <c r="AT78" i="206"/>
  <c r="AD79" i="195"/>
  <c r="R117" i="167"/>
  <c r="Z84" i="207"/>
  <c r="AB28" i="223" s="1"/>
  <c r="AC80" i="203"/>
  <c r="AC84" i="203" s="1"/>
  <c r="AE16" i="223" s="1"/>
  <c r="AB84" i="203"/>
  <c r="AD16" i="223" s="1"/>
  <c r="AA28" i="223"/>
  <c r="AB80" i="207"/>
  <c r="AC80" i="207" s="1"/>
  <c r="AD84" i="202"/>
  <c r="AG32" i="223" s="1"/>
  <c r="R119" i="167"/>
  <c r="R99" i="167"/>
  <c r="AD79" i="243"/>
  <c r="R105" i="167"/>
  <c r="R48" i="167"/>
  <c r="AD84" i="192"/>
  <c r="AG11" i="223" s="1"/>
  <c r="AD79" i="206"/>
  <c r="AF27" i="223" s="1"/>
  <c r="R115" i="167"/>
  <c r="R37" i="167"/>
  <c r="AD79" i="205"/>
  <c r="AF26" i="223" s="1"/>
  <c r="R114" i="167"/>
  <c r="BG47" i="33"/>
  <c r="C47" i="100" s="1"/>
  <c r="AQ47" i="100" s="1"/>
  <c r="BC47" i="33"/>
  <c r="BD47" i="33" s="1"/>
  <c r="C47" i="72" s="1"/>
  <c r="J141" i="167"/>
  <c r="R15" i="167"/>
  <c r="BE15" i="33"/>
  <c r="BE71" i="33"/>
  <c r="R71" i="167"/>
  <c r="D143" i="167"/>
  <c r="D146" i="167" s="1"/>
  <c r="Q141" i="167"/>
  <c r="V15" i="46"/>
  <c r="AG11" i="221"/>
  <c r="J93" i="167"/>
  <c r="I146" i="167"/>
  <c r="AZ76" i="33"/>
  <c r="BE21" i="33"/>
  <c r="R21" i="167"/>
  <c r="R42" i="167"/>
  <c r="AE79" i="212"/>
  <c r="AF10" i="223" s="1"/>
  <c r="R98" i="167"/>
  <c r="R61" i="167"/>
  <c r="BE61" i="33"/>
  <c r="BG61" i="33" s="1"/>
  <c r="C61" i="100" s="1"/>
  <c r="AB82" i="194"/>
  <c r="AC82" i="194" s="1"/>
  <c r="AU82" i="194" s="1"/>
  <c r="AT82" i="194"/>
  <c r="AB82" i="192"/>
  <c r="AC82" i="192" s="1"/>
  <c r="AU82" i="192" s="1"/>
  <c r="AT82" i="192"/>
  <c r="Z84" i="192"/>
  <c r="AB11" i="223" s="1"/>
  <c r="AC80" i="195"/>
  <c r="AC84" i="195" s="1"/>
  <c r="AE29" i="223" s="1"/>
  <c r="AB84" i="195"/>
  <c r="AD29" i="223" s="1"/>
  <c r="R31" i="167"/>
  <c r="BE31" i="33"/>
  <c r="AD79" i="194"/>
  <c r="AF34" i="223" s="1"/>
  <c r="R122" i="167"/>
  <c r="BE65" i="33"/>
  <c r="R65" i="167"/>
  <c r="AB82" i="207"/>
  <c r="AC82" i="207" s="1"/>
  <c r="AU82" i="207" s="1"/>
  <c r="AT82" i="207"/>
  <c r="AC78" i="209"/>
  <c r="AB84" i="209"/>
  <c r="AD18" i="223" s="1"/>
  <c r="AB10" i="221"/>
  <c r="AD82" i="215"/>
  <c r="AB83" i="215"/>
  <c r="AC10" i="221" s="1"/>
  <c r="AC14" i="221" s="1"/>
  <c r="AB82" i="199"/>
  <c r="Z84" i="199"/>
  <c r="AB42" i="223" s="1"/>
  <c r="AT82" i="199"/>
  <c r="AA42" i="223"/>
  <c r="AD84" i="201"/>
  <c r="AG31" i="223" s="1"/>
  <c r="AG8" i="221"/>
  <c r="AF83" i="213"/>
  <c r="AH8" i="221" s="1"/>
  <c r="AA36" i="223"/>
  <c r="AT78" i="246"/>
  <c r="AB78" i="246"/>
  <c r="AD79" i="224"/>
  <c r="R125" i="167"/>
  <c r="AD79" i="200"/>
  <c r="AF25" i="223" s="1"/>
  <c r="R113" i="167"/>
  <c r="BE53" i="33"/>
  <c r="BG53" i="33" s="1"/>
  <c r="C53" i="100" s="1"/>
  <c r="R53" i="167"/>
  <c r="R87" i="167"/>
  <c r="R34" i="167"/>
  <c r="G146" i="167"/>
  <c r="J84" i="167"/>
  <c r="R70" i="167"/>
  <c r="R66" i="167"/>
  <c r="BE66" i="33"/>
  <c r="BG66" i="33" s="1"/>
  <c r="C66" i="100" s="1"/>
  <c r="AQ66" i="100" s="1"/>
  <c r="BE55" i="33"/>
  <c r="R55" i="167"/>
  <c r="R80" i="167"/>
  <c r="AB82" i="230"/>
  <c r="AT82" i="230"/>
  <c r="Z84" i="230"/>
  <c r="AB20" i="223" s="1"/>
  <c r="AB80" i="229"/>
  <c r="AC80" i="229" s="1"/>
  <c r="AT80" i="229"/>
  <c r="AY76" i="33"/>
  <c r="AB82" i="225"/>
  <c r="AC82" i="225" s="1"/>
  <c r="AU82" i="225" s="1"/>
  <c r="AT82" i="225"/>
  <c r="Z84" i="225"/>
  <c r="AB38" i="223" s="1"/>
  <c r="AB82" i="206"/>
  <c r="AT82" i="206"/>
  <c r="Z84" i="206"/>
  <c r="AB27" i="223" s="1"/>
  <c r="AD79" i="239"/>
  <c r="R111" i="167"/>
  <c r="AB82" i="208"/>
  <c r="AC82" i="208" s="1"/>
  <c r="AU82" i="208" s="1"/>
  <c r="AT82" i="208"/>
  <c r="BE9" i="33"/>
  <c r="R9" i="167"/>
  <c r="BE41" i="33"/>
  <c r="BG41" i="33" s="1"/>
  <c r="C41" i="100" s="1"/>
  <c r="AQ41" i="100" s="1"/>
  <c r="R41" i="167"/>
  <c r="R26" i="167"/>
  <c r="BE26" i="33"/>
  <c r="AA13" i="46"/>
  <c r="R137" i="167"/>
  <c r="AD84" i="191"/>
  <c r="AG12" i="223" s="1"/>
  <c r="BE14" i="33"/>
  <c r="R14" i="167"/>
  <c r="BE33" i="33"/>
  <c r="R33" i="167"/>
  <c r="AF39" i="223"/>
  <c r="AD84" i="248"/>
  <c r="AG39" i="223" s="1"/>
  <c r="AD79" i="189"/>
  <c r="R97" i="167"/>
  <c r="AD79" i="113"/>
  <c r="R96" i="167"/>
  <c r="AD79" i="246"/>
  <c r="R124" i="167"/>
  <c r="AB80" i="200"/>
  <c r="Z84" i="200"/>
  <c r="AB25" i="223" s="1"/>
  <c r="AA25" i="223"/>
  <c r="AT80" i="200"/>
  <c r="BE59" i="33"/>
  <c r="R59" i="167"/>
  <c r="AB78" i="232"/>
  <c r="AT78" i="232"/>
  <c r="Z84" i="232"/>
  <c r="AB22" i="223" s="1"/>
  <c r="AA22" i="223"/>
  <c r="AT78" i="208"/>
  <c r="AA30" i="223"/>
  <c r="Z84" i="208"/>
  <c r="AB30" i="223" s="1"/>
  <c r="AB78" i="208"/>
  <c r="AB82" i="191"/>
  <c r="AC82" i="191" s="1"/>
  <c r="AU82" i="191" s="1"/>
  <c r="AT82" i="191"/>
  <c r="AA31" i="223"/>
  <c r="Z84" i="201"/>
  <c r="AB31" i="223" s="1"/>
  <c r="AB82" i="201"/>
  <c r="AT82" i="201"/>
  <c r="BE29" i="33"/>
  <c r="R29" i="167"/>
  <c r="AB80" i="191"/>
  <c r="AA12" i="223"/>
  <c r="Z84" i="191"/>
  <c r="AB12" i="223" s="1"/>
  <c r="AT80" i="191"/>
  <c r="BE17" i="33"/>
  <c r="R17" i="167"/>
  <c r="BE39" i="33"/>
  <c r="R39" i="167"/>
  <c r="BE67" i="33"/>
  <c r="R67" i="167"/>
  <c r="AT82" i="205"/>
  <c r="AB82" i="205"/>
  <c r="AC82" i="205" s="1"/>
  <c r="AU82" i="205" s="1"/>
  <c r="AB82" i="193"/>
  <c r="AT82" i="193"/>
  <c r="AA35" i="223"/>
  <c r="Z84" i="193"/>
  <c r="AB35" i="223" s="1"/>
  <c r="AD79" i="209"/>
  <c r="R106" i="167"/>
  <c r="AD79" i="190"/>
  <c r="R101" i="167"/>
  <c r="AB82" i="189"/>
  <c r="AA9" i="223"/>
  <c r="Z84" i="189"/>
  <c r="AB9" i="223" s="1"/>
  <c r="AT82" i="189"/>
  <c r="R91" i="167"/>
  <c r="AF79" i="217"/>
  <c r="R129" i="167"/>
  <c r="AD79" i="244"/>
  <c r="BE45" i="33"/>
  <c r="BG45" i="33" s="1"/>
  <c r="C45" i="100" s="1"/>
  <c r="AQ45" i="100" s="1"/>
  <c r="R45" i="167"/>
  <c r="AD79" i="225"/>
  <c r="AF38" i="223" s="1"/>
  <c r="R126" i="167"/>
  <c r="R23" i="167"/>
  <c r="BE23" i="33"/>
  <c r="R46" i="167"/>
  <c r="BE46" i="33"/>
  <c r="BE69" i="33"/>
  <c r="BG69" i="33" s="1"/>
  <c r="C69" i="100" s="1"/>
  <c r="AQ69" i="100" s="1"/>
  <c r="R69" i="167"/>
  <c r="R138" i="167"/>
  <c r="AB82" i="220"/>
  <c r="AT82" i="220"/>
  <c r="AA7" i="223"/>
  <c r="Z84" i="220"/>
  <c r="AB7" i="223" s="1"/>
  <c r="AD79" i="208"/>
  <c r="AF30" i="223" s="1"/>
  <c r="R118" i="167"/>
  <c r="AD79" i="196"/>
  <c r="R103" i="167"/>
  <c r="AT80" i="239"/>
  <c r="AA23" i="223"/>
  <c r="AB80" i="239"/>
  <c r="Z84" i="239"/>
  <c r="AB23" i="223" s="1"/>
  <c r="AD79" i="247"/>
  <c r="R128" i="167"/>
  <c r="BE25" i="33"/>
  <c r="BG25" i="33" s="1"/>
  <c r="C25" i="100" s="1"/>
  <c r="R25" i="167"/>
  <c r="R135" i="167"/>
  <c r="AA11" i="46"/>
  <c r="AB78" i="205"/>
  <c r="AA26" i="223"/>
  <c r="AT78" i="205"/>
  <c r="Z84" i="205"/>
  <c r="AB26" i="223" s="1"/>
  <c r="AB78" i="194"/>
  <c r="Z84" i="194"/>
  <c r="AB34" i="223" s="1"/>
  <c r="AT78" i="194"/>
  <c r="AA34" i="223"/>
  <c r="AB82" i="229"/>
  <c r="AT82" i="229"/>
  <c r="Z84" i="229"/>
  <c r="AB19" i="223" s="1"/>
  <c r="AA19" i="223"/>
  <c r="R13" i="167"/>
  <c r="BE13" i="33"/>
  <c r="R63" i="167"/>
  <c r="BE63" i="33"/>
  <c r="AD79" i="199"/>
  <c r="R130" i="167"/>
  <c r="BE49" i="33"/>
  <c r="R49" i="167"/>
  <c r="AB82" i="239"/>
  <c r="AC82" i="239" s="1"/>
  <c r="AU82" i="239" s="1"/>
  <c r="AT82" i="239"/>
  <c r="AC82" i="211"/>
  <c r="AU82" i="211"/>
  <c r="AA84" i="211"/>
  <c r="AB33" i="223" s="1"/>
  <c r="AA33" i="223"/>
  <c r="AC80" i="202"/>
  <c r="AC84" i="202" s="1"/>
  <c r="AE32" i="223" s="1"/>
  <c r="AB84" i="202"/>
  <c r="AD32" i="223" s="1"/>
  <c r="AG7" i="221"/>
  <c r="AF83" i="180"/>
  <c r="AH7" i="221" s="1"/>
  <c r="R62" i="167"/>
  <c r="R30" i="167"/>
  <c r="AC80" i="192"/>
  <c r="BE27" i="33"/>
  <c r="R27" i="167"/>
  <c r="AD79" i="193"/>
  <c r="R123" i="167"/>
  <c r="BE51" i="33"/>
  <c r="BG51" i="33" s="1"/>
  <c r="C51" i="100" s="1"/>
  <c r="R51" i="167"/>
  <c r="AD79" i="229"/>
  <c r="R107" i="167"/>
  <c r="AG10" i="221"/>
  <c r="AF83" i="215"/>
  <c r="AH10" i="221" s="1"/>
  <c r="R89" i="167"/>
  <c r="R82" i="167"/>
  <c r="R84" i="167" s="1"/>
  <c r="BE43" i="33"/>
  <c r="R43" i="167"/>
  <c r="AU78" i="207"/>
  <c r="AD79" i="230"/>
  <c r="R108" i="167"/>
  <c r="AD79" i="231"/>
  <c r="R109" i="167"/>
  <c r="R150" i="167"/>
  <c r="R216" i="167" s="1"/>
  <c r="BE75" i="33"/>
  <c r="BG75" i="33" s="1"/>
  <c r="C75" i="100" s="1"/>
  <c r="AQ75" i="100" s="1"/>
  <c r="R75" i="167"/>
  <c r="AD79" i="232"/>
  <c r="R110" i="167"/>
  <c r="BE19" i="33"/>
  <c r="R19" i="167"/>
  <c r="L146" i="167"/>
  <c r="AD79" i="242"/>
  <c r="J131" i="167"/>
  <c r="R102" i="167"/>
  <c r="J76" i="167"/>
  <c r="BE7" i="33"/>
  <c r="R7" i="167"/>
  <c r="BE11" i="33"/>
  <c r="R11" i="167"/>
  <c r="AC80" i="225"/>
  <c r="AD79" i="207"/>
  <c r="R116" i="167"/>
  <c r="BE35" i="33"/>
  <c r="BG35" i="33" s="1"/>
  <c r="C35" i="100" s="1"/>
  <c r="R35" i="167"/>
  <c r="R139" i="167"/>
  <c r="AA15" i="46"/>
  <c r="I80" i="67"/>
  <c r="AD79" i="203"/>
  <c r="AD84" i="203" s="1"/>
  <c r="AG16" i="223" s="1"/>
  <c r="R104" i="167"/>
  <c r="P44" i="211" l="1"/>
  <c r="Q44" i="211" s="1"/>
  <c r="P44" i="196"/>
  <c r="Q44" i="196" s="1"/>
  <c r="P44" i="230"/>
  <c r="Q44" i="230" s="1"/>
  <c r="P44" i="224"/>
  <c r="Q44" i="224" s="1"/>
  <c r="P44" i="194"/>
  <c r="Q44" i="194" s="1"/>
  <c r="R44" i="214"/>
  <c r="S44" i="214" s="1"/>
  <c r="P44" i="212"/>
  <c r="Q44" i="212" s="1"/>
  <c r="P44" i="239"/>
  <c r="Q44" i="239" s="1"/>
  <c r="P44" i="206"/>
  <c r="Q44" i="206" s="1"/>
  <c r="P44" i="199"/>
  <c r="Q44" i="199" s="1"/>
  <c r="P44" i="113"/>
  <c r="Q44" i="113" s="1"/>
  <c r="R44" i="213"/>
  <c r="S44" i="213" s="1"/>
  <c r="P44" i="247"/>
  <c r="Q44" i="247" s="1"/>
  <c r="P44" i="191"/>
  <c r="Q44" i="191" s="1"/>
  <c r="P44" i="205"/>
  <c r="Q44" i="205" s="1"/>
  <c r="P44" i="244"/>
  <c r="Q44" i="244" s="1"/>
  <c r="P44" i="192"/>
  <c r="Q44" i="192" s="1"/>
  <c r="R44" i="216"/>
  <c r="S44" i="216" s="1"/>
  <c r="P44" i="209"/>
  <c r="Q44" i="209" s="1"/>
  <c r="P44" i="231"/>
  <c r="Q44" i="231" s="1"/>
  <c r="P44" i="195"/>
  <c r="Q44" i="195" s="1"/>
  <c r="P44" i="246"/>
  <c r="Q44" i="246" s="1"/>
  <c r="R44" i="215"/>
  <c r="S44" i="215" s="1"/>
  <c r="P44" i="243"/>
  <c r="Q44" i="243" s="1"/>
  <c r="P44" i="204"/>
  <c r="Q44" i="204" s="1"/>
  <c r="P44" i="207"/>
  <c r="Q44" i="207" s="1"/>
  <c r="P44" i="193"/>
  <c r="Q44" i="193" s="1"/>
  <c r="P44" i="197"/>
  <c r="Q44" i="197" s="1"/>
  <c r="R44" i="219"/>
  <c r="S44" i="219" s="1"/>
  <c r="P44" i="242"/>
  <c r="Q44" i="242" s="1"/>
  <c r="P44" i="229"/>
  <c r="Q44" i="229" s="1"/>
  <c r="P44" i="201"/>
  <c r="Q44" i="201" s="1"/>
  <c r="P44" i="202"/>
  <c r="Q44" i="202" s="1"/>
  <c r="R44" i="217"/>
  <c r="S44" i="217" s="1"/>
  <c r="P44" i="190"/>
  <c r="Q44" i="190" s="1"/>
  <c r="P44" i="232"/>
  <c r="Q44" i="232" s="1"/>
  <c r="P44" i="208"/>
  <c r="Q44" i="208" s="1"/>
  <c r="P44" i="220"/>
  <c r="Q44" i="220" s="1"/>
  <c r="R44" i="180"/>
  <c r="S44" i="180" s="1"/>
  <c r="P44" i="248"/>
  <c r="Q44" i="248" s="1"/>
  <c r="P44" i="203"/>
  <c r="Q44" i="203" s="1"/>
  <c r="P44" i="200"/>
  <c r="Q44" i="200" s="1"/>
  <c r="P44" i="225"/>
  <c r="Q44" i="225" s="1"/>
  <c r="P44" i="189"/>
  <c r="Q44" i="189" s="1"/>
  <c r="AN12" i="46"/>
  <c r="AO12" i="46" s="1"/>
  <c r="AQ12" i="46" s="1"/>
  <c r="AS12" i="46" s="1"/>
  <c r="AT12" i="46" s="1"/>
  <c r="CC27" i="72"/>
  <c r="AN42" i="220"/>
  <c r="AP42" i="220" s="1"/>
  <c r="AC76" i="100"/>
  <c r="AN61" i="206"/>
  <c r="AP61" i="206" s="1"/>
  <c r="AM44" i="223"/>
  <c r="AN23" i="193"/>
  <c r="AP23" i="193" s="1"/>
  <c r="AN28" i="113"/>
  <c r="AP28" i="113" s="1"/>
  <c r="AR28" i="113" s="1"/>
  <c r="AS28" i="113" s="1"/>
  <c r="AN48" i="247"/>
  <c r="AP48" i="247" s="1"/>
  <c r="AN37" i="195"/>
  <c r="AP37" i="195" s="1"/>
  <c r="AN37" i="243"/>
  <c r="AP37" i="243" s="1"/>
  <c r="AT37" i="243" s="1"/>
  <c r="AN35" i="208"/>
  <c r="AP35" i="208" s="1"/>
  <c r="AN58" i="202"/>
  <c r="AP58" i="202" s="1"/>
  <c r="AN46" i="242"/>
  <c r="AP46" i="242" s="1"/>
  <c r="AN37" i="204"/>
  <c r="AP37" i="204" s="1"/>
  <c r="AT37" i="204" s="1"/>
  <c r="AN43" i="191"/>
  <c r="AP43" i="191" s="1"/>
  <c r="AN48" i="243"/>
  <c r="AP48" i="243" s="1"/>
  <c r="AN53" i="242"/>
  <c r="AP53" i="242" s="1"/>
  <c r="AN63" i="247"/>
  <c r="AP63" i="247" s="1"/>
  <c r="AT63" i="247" s="1"/>
  <c r="AN59" i="191"/>
  <c r="AP59" i="191" s="1"/>
  <c r="C56" i="33"/>
  <c r="AO56" i="33" s="1"/>
  <c r="AQ56" i="1"/>
  <c r="D56" i="67" s="1"/>
  <c r="E56" i="67" s="1"/>
  <c r="F56" i="67" s="1"/>
  <c r="G56" i="67" s="1"/>
  <c r="AX56" i="1"/>
  <c r="AR56" i="1" s="1"/>
  <c r="I33" i="214"/>
  <c r="J33" i="214" s="1"/>
  <c r="I33" i="216"/>
  <c r="J33" i="216" s="1"/>
  <c r="G33" i="212"/>
  <c r="H33" i="212" s="1"/>
  <c r="G33" i="242"/>
  <c r="H33" i="242" s="1"/>
  <c r="G33" i="229"/>
  <c r="H33" i="229" s="1"/>
  <c r="G33" i="232"/>
  <c r="H33" i="232" s="1"/>
  <c r="G33" i="220"/>
  <c r="H33" i="220" s="1"/>
  <c r="G33" i="205"/>
  <c r="H33" i="205" s="1"/>
  <c r="G33" i="244"/>
  <c r="H33" i="244" s="1"/>
  <c r="G33" i="202"/>
  <c r="H33" i="202" s="1"/>
  <c r="G33" i="192"/>
  <c r="H33" i="192" s="1"/>
  <c r="I33" i="180"/>
  <c r="J33" i="180" s="1"/>
  <c r="I33" i="215"/>
  <c r="J33" i="215" s="1"/>
  <c r="G33" i="248"/>
  <c r="H33" i="248" s="1"/>
  <c r="G33" i="243"/>
  <c r="H33" i="243" s="1"/>
  <c r="G33" i="230"/>
  <c r="H33" i="230" s="1"/>
  <c r="G33" i="204"/>
  <c r="H33" i="204" s="1"/>
  <c r="G33" i="246"/>
  <c r="H33" i="246" s="1"/>
  <c r="G33" i="113"/>
  <c r="H33" i="113" s="1"/>
  <c r="G33" i="201"/>
  <c r="H33" i="201" s="1"/>
  <c r="G33" i="199"/>
  <c r="H33" i="199" s="1"/>
  <c r="G33" i="193"/>
  <c r="H33" i="193" s="1"/>
  <c r="G33" i="197"/>
  <c r="H33" i="197" s="1"/>
  <c r="G33" i="247"/>
  <c r="H33" i="247" s="1"/>
  <c r="G33" i="196"/>
  <c r="H33" i="196" s="1"/>
  <c r="G33" i="225"/>
  <c r="H33" i="225" s="1"/>
  <c r="G33" i="206"/>
  <c r="H33" i="206" s="1"/>
  <c r="G33" i="189"/>
  <c r="H33" i="189" s="1"/>
  <c r="I33" i="217"/>
  <c r="J33" i="217" s="1"/>
  <c r="G33" i="203"/>
  <c r="H33" i="203" s="1"/>
  <c r="G33" i="207"/>
  <c r="H33" i="207" s="1"/>
  <c r="G33" i="208"/>
  <c r="H33" i="208" s="1"/>
  <c r="G33" i="209"/>
  <c r="H33" i="209" s="1"/>
  <c r="I33" i="213"/>
  <c r="J33" i="213" s="1"/>
  <c r="I33" i="219"/>
  <c r="J33" i="219" s="1"/>
  <c r="G33" i="239"/>
  <c r="H33" i="239" s="1"/>
  <c r="G33" i="200"/>
  <c r="H33" i="200" s="1"/>
  <c r="G33" i="224"/>
  <c r="H33" i="224" s="1"/>
  <c r="G33" i="194"/>
  <c r="H33" i="194" s="1"/>
  <c r="G33" i="231"/>
  <c r="H33" i="231" s="1"/>
  <c r="G33" i="211"/>
  <c r="H33" i="211" s="1"/>
  <c r="G33" i="190"/>
  <c r="H33" i="190" s="1"/>
  <c r="G33" i="191"/>
  <c r="H33" i="191" s="1"/>
  <c r="G33" i="195"/>
  <c r="H33" i="195" s="1"/>
  <c r="C33" i="238"/>
  <c r="F33" i="238" s="1"/>
  <c r="R53" i="213"/>
  <c r="S53" i="213" s="1"/>
  <c r="R53" i="219"/>
  <c r="S53" i="219" s="1"/>
  <c r="P53" i="248"/>
  <c r="Q53" i="248" s="1"/>
  <c r="P53" i="196"/>
  <c r="Q53" i="196" s="1"/>
  <c r="P53" i="204"/>
  <c r="Q53" i="204" s="1"/>
  <c r="P53" i="200"/>
  <c r="Q53" i="200" s="1"/>
  <c r="P53" i="205"/>
  <c r="Q53" i="205" s="1"/>
  <c r="P53" i="224"/>
  <c r="Q53" i="224" s="1"/>
  <c r="P53" i="199"/>
  <c r="Q53" i="199" s="1"/>
  <c r="P53" i="113"/>
  <c r="Q53" i="113" s="1"/>
  <c r="P53" i="189"/>
  <c r="Q53" i="189" s="1"/>
  <c r="R53" i="216"/>
  <c r="S53" i="216" s="1"/>
  <c r="P53" i="211"/>
  <c r="Q53" i="211" s="1"/>
  <c r="P53" i="191"/>
  <c r="Q53" i="191" s="1"/>
  <c r="P53" i="203"/>
  <c r="Q53" i="203" s="1"/>
  <c r="P53" i="232"/>
  <c r="Q53" i="232" s="1"/>
  <c r="P53" i="209"/>
  <c r="Q53" i="209" s="1"/>
  <c r="P53" i="208"/>
  <c r="Q53" i="208" s="1"/>
  <c r="P53" i="225"/>
  <c r="Q53" i="225" s="1"/>
  <c r="P53" i="195"/>
  <c r="Q53" i="195" s="1"/>
  <c r="P53" i="202"/>
  <c r="Q53" i="202" s="1"/>
  <c r="R53" i="215"/>
  <c r="S53" i="215" s="1"/>
  <c r="P53" i="212"/>
  <c r="Q53" i="212" s="1"/>
  <c r="P53" i="231"/>
  <c r="Q53" i="231" s="1"/>
  <c r="P53" i="239"/>
  <c r="Q53" i="239" s="1"/>
  <c r="P53" i="220"/>
  <c r="Q53" i="220" s="1"/>
  <c r="P53" i="194"/>
  <c r="Q53" i="194" s="1"/>
  <c r="R53" i="217"/>
  <c r="S53" i="217" s="1"/>
  <c r="P53" i="247"/>
  <c r="Q53" i="247" s="1"/>
  <c r="P53" i="230"/>
  <c r="Q53" i="230" s="1"/>
  <c r="P53" i="206"/>
  <c r="Q53" i="206" s="1"/>
  <c r="P53" i="193"/>
  <c r="Q53" i="193" s="1"/>
  <c r="P53" i="197"/>
  <c r="Q53" i="197" s="1"/>
  <c r="R53" i="180"/>
  <c r="S53" i="180" s="1"/>
  <c r="P53" i="190"/>
  <c r="Q53" i="190" s="1"/>
  <c r="P53" i="243"/>
  <c r="Q53" i="243" s="1"/>
  <c r="P53" i="207"/>
  <c r="Q53" i="207" s="1"/>
  <c r="P53" i="244"/>
  <c r="Q53" i="244" s="1"/>
  <c r="P53" i="192"/>
  <c r="Q53" i="192" s="1"/>
  <c r="P53" i="229"/>
  <c r="Q53" i="229" s="1"/>
  <c r="R53" i="214"/>
  <c r="S53" i="214" s="1"/>
  <c r="P53" i="201"/>
  <c r="Q53" i="201" s="1"/>
  <c r="P53" i="242"/>
  <c r="Q53" i="242" s="1"/>
  <c r="P53" i="246"/>
  <c r="Q53" i="246" s="1"/>
  <c r="O53" i="238"/>
  <c r="H53" i="238"/>
  <c r="AL71" i="72"/>
  <c r="AU71" i="248"/>
  <c r="AM12" i="72"/>
  <c r="AU12" i="247"/>
  <c r="AR42" i="242"/>
  <c r="AS42" i="242" s="1"/>
  <c r="AT42" i="242"/>
  <c r="AR60" i="232"/>
  <c r="AS60" i="232" s="1"/>
  <c r="AT60" i="232"/>
  <c r="AR44" i="200"/>
  <c r="AS44" i="200" s="1"/>
  <c r="AT44" i="200"/>
  <c r="AN15" i="202"/>
  <c r="AP15" i="202" s="1"/>
  <c r="AN26" i="194"/>
  <c r="AP26" i="194" s="1"/>
  <c r="AR25" i="201"/>
  <c r="AS25" i="201" s="1"/>
  <c r="AT25" i="201"/>
  <c r="AR51" i="208"/>
  <c r="AS51" i="208" s="1"/>
  <c r="AT51" i="208"/>
  <c r="AT44" i="230"/>
  <c r="AR44" i="230"/>
  <c r="AS44" i="230" s="1"/>
  <c r="AR34" i="194"/>
  <c r="AS34" i="194" s="1"/>
  <c r="AT34" i="194"/>
  <c r="AR67" i="206"/>
  <c r="AS67" i="206" s="1"/>
  <c r="AT67" i="206"/>
  <c r="AT26" i="230"/>
  <c r="AR26" i="230"/>
  <c r="AS26" i="230" s="1"/>
  <c r="AN17" i="248"/>
  <c r="AP17" i="248" s="1"/>
  <c r="AU55" i="246"/>
  <c r="AK55" i="72"/>
  <c r="AN65" i="220"/>
  <c r="AP65" i="220" s="1"/>
  <c r="AN51" i="243"/>
  <c r="AP51" i="243" s="1"/>
  <c r="AN58" i="224"/>
  <c r="AP58" i="224" s="1"/>
  <c r="AO74" i="211"/>
  <c r="AQ74" i="211" s="1"/>
  <c r="AN10" i="195"/>
  <c r="AP10" i="195" s="1"/>
  <c r="AN13" i="193"/>
  <c r="AP13" i="193" s="1"/>
  <c r="AN9" i="224"/>
  <c r="AP9" i="224" s="1"/>
  <c r="D38" i="236"/>
  <c r="R38" i="1"/>
  <c r="AN8" i="191"/>
  <c r="AP8" i="191" s="1"/>
  <c r="P51" i="140"/>
  <c r="Q51" i="140" s="1"/>
  <c r="R51" i="140"/>
  <c r="O49" i="217"/>
  <c r="P49" i="217" s="1"/>
  <c r="M49" i="212"/>
  <c r="N49" i="212" s="1"/>
  <c r="M49" i="191"/>
  <c r="N49" i="191" s="1"/>
  <c r="O49" i="214"/>
  <c r="P49" i="214" s="1"/>
  <c r="O49" i="216"/>
  <c r="P49" i="216" s="1"/>
  <c r="M49" i="211"/>
  <c r="N49" i="211" s="1"/>
  <c r="O49" i="215"/>
  <c r="P49" i="215" s="1"/>
  <c r="M49" i="248"/>
  <c r="N49" i="248" s="1"/>
  <c r="M49" i="242"/>
  <c r="N49" i="242" s="1"/>
  <c r="M49" i="190"/>
  <c r="N49" i="190" s="1"/>
  <c r="M49" i="209"/>
  <c r="N49" i="209" s="1"/>
  <c r="M49" i="246"/>
  <c r="N49" i="246" s="1"/>
  <c r="M49" i="201"/>
  <c r="N49" i="201" s="1"/>
  <c r="M49" i="205"/>
  <c r="N49" i="205" s="1"/>
  <c r="M49" i="202"/>
  <c r="N49" i="202" s="1"/>
  <c r="M49" i="192"/>
  <c r="N49" i="192" s="1"/>
  <c r="M49" i="247"/>
  <c r="N49" i="247" s="1"/>
  <c r="M49" i="230"/>
  <c r="N49" i="230" s="1"/>
  <c r="M49" i="232"/>
  <c r="N49" i="232" s="1"/>
  <c r="M49" i="204"/>
  <c r="N49" i="204" s="1"/>
  <c r="M49" i="220"/>
  <c r="N49" i="220" s="1"/>
  <c r="M49" i="244"/>
  <c r="N49" i="244" s="1"/>
  <c r="M49" i="113"/>
  <c r="N49" i="113" s="1"/>
  <c r="M49" i="195"/>
  <c r="N49" i="195" s="1"/>
  <c r="M49" i="197"/>
  <c r="N49" i="197" s="1"/>
  <c r="O49" i="180"/>
  <c r="P49" i="180" s="1"/>
  <c r="M49" i="243"/>
  <c r="N49" i="243" s="1"/>
  <c r="M49" i="196"/>
  <c r="N49" i="196" s="1"/>
  <c r="M49" i="239"/>
  <c r="N49" i="239" s="1"/>
  <c r="M49" i="231"/>
  <c r="N49" i="231" s="1"/>
  <c r="M49" i="200"/>
  <c r="N49" i="200" s="1"/>
  <c r="M49" i="224"/>
  <c r="N49" i="224" s="1"/>
  <c r="M49" i="199"/>
  <c r="N49" i="199" s="1"/>
  <c r="M49" i="194"/>
  <c r="N49" i="194" s="1"/>
  <c r="M49" i="193"/>
  <c r="N49" i="193" s="1"/>
  <c r="O49" i="219"/>
  <c r="P49" i="219" s="1"/>
  <c r="M49" i="207"/>
  <c r="N49" i="207" s="1"/>
  <c r="M49" i="225"/>
  <c r="N49" i="225" s="1"/>
  <c r="M49" i="229"/>
  <c r="N49" i="229" s="1"/>
  <c r="M49" i="203"/>
  <c r="N49" i="203" s="1"/>
  <c r="M49" i="189"/>
  <c r="N49" i="189" s="1"/>
  <c r="O49" i="213"/>
  <c r="P49" i="213" s="1"/>
  <c r="M49" i="208"/>
  <c r="N49" i="208" s="1"/>
  <c r="M49" i="206"/>
  <c r="N49" i="206" s="1"/>
  <c r="O52" i="238"/>
  <c r="H52" i="238"/>
  <c r="AT71" i="246"/>
  <c r="AR71" i="246"/>
  <c r="AS71" i="246" s="1"/>
  <c r="O73" i="72"/>
  <c r="AU73" i="196"/>
  <c r="AT36" i="244"/>
  <c r="AR36" i="244"/>
  <c r="AS36" i="244" s="1"/>
  <c r="AR30" i="243"/>
  <c r="AS30" i="243" s="1"/>
  <c r="AT30" i="243"/>
  <c r="AI45" i="72"/>
  <c r="AU45" i="243"/>
  <c r="AR55" i="247"/>
  <c r="AS55" i="247" s="1"/>
  <c r="AT55" i="247"/>
  <c r="AN31" i="193"/>
  <c r="AP31" i="193" s="1"/>
  <c r="AN18" i="194"/>
  <c r="AP18" i="194" s="1"/>
  <c r="AN30" i="239"/>
  <c r="AP30" i="239" s="1"/>
  <c r="AM17" i="229"/>
  <c r="AC17" i="100"/>
  <c r="AT38" i="242"/>
  <c r="AR38" i="242"/>
  <c r="AS38" i="242" s="1"/>
  <c r="AN44" i="244"/>
  <c r="AP44" i="244" s="1"/>
  <c r="AT18" i="191"/>
  <c r="AR18" i="191"/>
  <c r="AS18" i="191" s="1"/>
  <c r="AR18" i="231"/>
  <c r="AS18" i="231" s="1"/>
  <c r="AT18" i="231"/>
  <c r="AN17" i="113"/>
  <c r="AP17" i="113" s="1"/>
  <c r="AT20" i="244"/>
  <c r="AR20" i="244"/>
  <c r="AS20" i="244" s="1"/>
  <c r="AY11" i="211"/>
  <c r="AZ11" i="211" s="1"/>
  <c r="CA11" i="72" s="1"/>
  <c r="AO11" i="211"/>
  <c r="AQ11" i="211" s="1"/>
  <c r="AN74" i="203"/>
  <c r="AP74" i="203" s="1"/>
  <c r="AN38" i="206"/>
  <c r="AP38" i="206" s="1"/>
  <c r="AM72" i="205"/>
  <c r="AX72" i="205" s="1"/>
  <c r="AY72" i="205" s="1"/>
  <c r="BI72" i="72" s="1"/>
  <c r="V72" i="100"/>
  <c r="AN40" i="193"/>
  <c r="AP40" i="193" s="1"/>
  <c r="AN65" i="248"/>
  <c r="AP65" i="248" s="1"/>
  <c r="AN48" i="196"/>
  <c r="AP48" i="196" s="1"/>
  <c r="AM11" i="194"/>
  <c r="M11" i="100"/>
  <c r="AN13" i="209"/>
  <c r="AP13" i="209" s="1"/>
  <c r="AN16" i="247"/>
  <c r="AP16" i="247" s="1"/>
  <c r="AB10" i="100"/>
  <c r="AM10" i="225"/>
  <c r="AX10" i="225" s="1"/>
  <c r="AY10" i="225" s="1"/>
  <c r="BO10" i="72" s="1"/>
  <c r="AN9" i="193"/>
  <c r="AP9" i="193" s="1"/>
  <c r="AQ74" i="100"/>
  <c r="AR38" i="191"/>
  <c r="AS38" i="191" s="1"/>
  <c r="AT38" i="191"/>
  <c r="AT18" i="203"/>
  <c r="AR18" i="203"/>
  <c r="AS18" i="203" s="1"/>
  <c r="AU28" i="199"/>
  <c r="P28" i="72"/>
  <c r="AN54" i="199"/>
  <c r="AP54" i="199" s="1"/>
  <c r="AS28" i="211"/>
  <c r="AT28" i="211" s="1"/>
  <c r="AU28" i="211"/>
  <c r="AR68" i="203"/>
  <c r="AS68" i="203" s="1"/>
  <c r="AT68" i="203"/>
  <c r="AN18" i="248"/>
  <c r="AP18" i="248" s="1"/>
  <c r="I68" i="72"/>
  <c r="AU68" i="190"/>
  <c r="AN16" i="232"/>
  <c r="AP16" i="232" s="1"/>
  <c r="AN56" i="239"/>
  <c r="AP56" i="239" s="1"/>
  <c r="AN50" i="196"/>
  <c r="AP50" i="196" s="1"/>
  <c r="AO71" i="212"/>
  <c r="AQ71" i="212" s="1"/>
  <c r="AN57" i="194"/>
  <c r="AP57" i="194" s="1"/>
  <c r="AN53" i="196"/>
  <c r="AP53" i="196" s="1"/>
  <c r="AN34" i="199"/>
  <c r="AP34" i="199" s="1"/>
  <c r="AN68" i="196"/>
  <c r="AP68" i="196" s="1"/>
  <c r="AN35" i="190"/>
  <c r="AP35" i="190" s="1"/>
  <c r="AN23" i="192"/>
  <c r="AP23" i="192" s="1"/>
  <c r="AN10" i="248"/>
  <c r="AP10" i="248" s="1"/>
  <c r="AN23" i="194"/>
  <c r="AP23" i="194" s="1"/>
  <c r="R46" i="1"/>
  <c r="D46" i="236"/>
  <c r="D28" i="236"/>
  <c r="R28" i="1"/>
  <c r="O22" i="180"/>
  <c r="P22" i="180" s="1"/>
  <c r="O22" i="215"/>
  <c r="P22" i="215" s="1"/>
  <c r="M22" i="212"/>
  <c r="N22" i="212" s="1"/>
  <c r="M22" i="243"/>
  <c r="N22" i="243" s="1"/>
  <c r="M22" i="209"/>
  <c r="N22" i="209" s="1"/>
  <c r="M22" i="191"/>
  <c r="N22" i="191" s="1"/>
  <c r="M22" i="229"/>
  <c r="N22" i="229" s="1"/>
  <c r="M22" i="246"/>
  <c r="N22" i="246" s="1"/>
  <c r="M22" i="193"/>
  <c r="N22" i="193" s="1"/>
  <c r="M22" i="199"/>
  <c r="N22" i="199" s="1"/>
  <c r="M22" i="194"/>
  <c r="N22" i="194" s="1"/>
  <c r="M22" i="197"/>
  <c r="N22" i="197" s="1"/>
  <c r="O22" i="213"/>
  <c r="P22" i="213" s="1"/>
  <c r="O22" i="219"/>
  <c r="P22" i="219" s="1"/>
  <c r="M22" i="248"/>
  <c r="N22" i="248" s="1"/>
  <c r="M22" i="196"/>
  <c r="N22" i="196" s="1"/>
  <c r="M22" i="230"/>
  <c r="N22" i="230" s="1"/>
  <c r="M22" i="207"/>
  <c r="N22" i="207" s="1"/>
  <c r="M22" i="232"/>
  <c r="N22" i="232" s="1"/>
  <c r="M22" i="208"/>
  <c r="N22" i="208" s="1"/>
  <c r="M22" i="224"/>
  <c r="N22" i="224" s="1"/>
  <c r="M22" i="206"/>
  <c r="N22" i="206" s="1"/>
  <c r="M22" i="225"/>
  <c r="N22" i="225" s="1"/>
  <c r="O22" i="217"/>
  <c r="P22" i="217" s="1"/>
  <c r="M22" i="211"/>
  <c r="N22" i="211" s="1"/>
  <c r="M22" i="190"/>
  <c r="N22" i="190" s="1"/>
  <c r="M22" i="203"/>
  <c r="N22" i="203" s="1"/>
  <c r="M22" i="231"/>
  <c r="N22" i="231" s="1"/>
  <c r="M22" i="200"/>
  <c r="N22" i="200" s="1"/>
  <c r="M22" i="220"/>
  <c r="N22" i="220" s="1"/>
  <c r="M22" i="201"/>
  <c r="N22" i="201" s="1"/>
  <c r="M22" i="189"/>
  <c r="N22" i="189" s="1"/>
  <c r="M22" i="205"/>
  <c r="N22" i="205" s="1"/>
  <c r="O22" i="214"/>
  <c r="P22" i="214" s="1"/>
  <c r="M22" i="242"/>
  <c r="N22" i="242" s="1"/>
  <c r="M22" i="244"/>
  <c r="N22" i="244" s="1"/>
  <c r="O22" i="216"/>
  <c r="P22" i="216" s="1"/>
  <c r="M22" i="195"/>
  <c r="N22" i="195" s="1"/>
  <c r="M22" i="202"/>
  <c r="N22" i="202" s="1"/>
  <c r="M22" i="239"/>
  <c r="N22" i="239" s="1"/>
  <c r="M22" i="113"/>
  <c r="N22" i="113" s="1"/>
  <c r="M22" i="247"/>
  <c r="N22" i="247" s="1"/>
  <c r="M22" i="204"/>
  <c r="N22" i="204" s="1"/>
  <c r="M22" i="192"/>
  <c r="N22" i="192" s="1"/>
  <c r="C22" i="238"/>
  <c r="F22" i="238" s="1"/>
  <c r="L61" i="217"/>
  <c r="M61" i="217" s="1"/>
  <c r="J61" i="211"/>
  <c r="K61" i="211" s="1"/>
  <c r="J61" i="191"/>
  <c r="K61" i="191" s="1"/>
  <c r="J61" i="203"/>
  <c r="K61" i="203" s="1"/>
  <c r="J61" i="232"/>
  <c r="K61" i="232" s="1"/>
  <c r="J61" i="206"/>
  <c r="K61" i="206" s="1"/>
  <c r="J61" i="224"/>
  <c r="K61" i="224" s="1"/>
  <c r="J61" i="246"/>
  <c r="K61" i="246" s="1"/>
  <c r="J61" i="239"/>
  <c r="K61" i="239" s="1"/>
  <c r="J61" i="225"/>
  <c r="K61" i="225" s="1"/>
  <c r="L61" i="213"/>
  <c r="M61" i="213" s="1"/>
  <c r="L61" i="215"/>
  <c r="M61" i="215" s="1"/>
  <c r="J61" i="247"/>
  <c r="K61" i="247" s="1"/>
  <c r="J61" i="242"/>
  <c r="K61" i="242" s="1"/>
  <c r="J61" i="229"/>
  <c r="K61" i="229" s="1"/>
  <c r="J61" i="200"/>
  <c r="K61" i="200" s="1"/>
  <c r="J61" i="208"/>
  <c r="K61" i="208" s="1"/>
  <c r="J61" i="244"/>
  <c r="K61" i="244" s="1"/>
  <c r="J61" i="202"/>
  <c r="K61" i="202" s="1"/>
  <c r="J61" i="195"/>
  <c r="K61" i="195" s="1"/>
  <c r="J61" i="192"/>
  <c r="K61" i="192" s="1"/>
  <c r="L61" i="180"/>
  <c r="M61" i="180" s="1"/>
  <c r="L61" i="216"/>
  <c r="M61" i="216" s="1"/>
  <c r="J61" i="212"/>
  <c r="K61" i="212" s="1"/>
  <c r="J61" i="190"/>
  <c r="K61" i="190" s="1"/>
  <c r="J61" i="243"/>
  <c r="K61" i="243" s="1"/>
  <c r="J61" i="231"/>
  <c r="K61" i="231" s="1"/>
  <c r="J61" i="230"/>
  <c r="K61" i="230" s="1"/>
  <c r="J61" i="201"/>
  <c r="K61" i="201" s="1"/>
  <c r="J61" i="220"/>
  <c r="K61" i="220" s="1"/>
  <c r="J61" i="194"/>
  <c r="K61" i="194" s="1"/>
  <c r="J61" i="113"/>
  <c r="K61" i="113" s="1"/>
  <c r="J61" i="197"/>
  <c r="K61" i="197" s="1"/>
  <c r="L61" i="214"/>
  <c r="M61" i="214" s="1"/>
  <c r="L61" i="219"/>
  <c r="M61" i="219" s="1"/>
  <c r="J61" i="248"/>
  <c r="K61" i="248" s="1"/>
  <c r="J61" i="196"/>
  <c r="K61" i="196" s="1"/>
  <c r="J61" i="204"/>
  <c r="K61" i="204" s="1"/>
  <c r="J61" i="205"/>
  <c r="K61" i="205" s="1"/>
  <c r="J61" i="207"/>
  <c r="K61" i="207" s="1"/>
  <c r="J61" i="199"/>
  <c r="K61" i="199" s="1"/>
  <c r="J61" i="209"/>
  <c r="K61" i="209" s="1"/>
  <c r="J61" i="193"/>
  <c r="K61" i="193" s="1"/>
  <c r="J61" i="189"/>
  <c r="K61" i="189" s="1"/>
  <c r="I7" i="213"/>
  <c r="J7" i="213" s="1"/>
  <c r="G7" i="212"/>
  <c r="H7" i="212" s="1"/>
  <c r="G7" i="230"/>
  <c r="H7" i="230" s="1"/>
  <c r="G7" i="209"/>
  <c r="H7" i="209" s="1"/>
  <c r="G7" i="201"/>
  <c r="H7" i="201" s="1"/>
  <c r="G7" i="189"/>
  <c r="H7" i="189" s="1"/>
  <c r="I7" i="216"/>
  <c r="J7" i="216" s="1"/>
  <c r="G7" i="203"/>
  <c r="H7" i="203" s="1"/>
  <c r="G7" i="232"/>
  <c r="H7" i="232" s="1"/>
  <c r="G7" i="224"/>
  <c r="H7" i="224" s="1"/>
  <c r="G7" i="225"/>
  <c r="H7" i="225" s="1"/>
  <c r="I7" i="215"/>
  <c r="J7" i="215" s="1"/>
  <c r="G7" i="190"/>
  <c r="H7" i="190" s="1"/>
  <c r="G7" i="229"/>
  <c r="H7" i="229" s="1"/>
  <c r="G7" i="246"/>
  <c r="H7" i="246" s="1"/>
  <c r="G7" i="199"/>
  <c r="H7" i="199" s="1"/>
  <c r="G7" i="197"/>
  <c r="H7" i="197" s="1"/>
  <c r="I7" i="219"/>
  <c r="J7" i="219" s="1"/>
  <c r="G7" i="242"/>
  <c r="H7" i="242" s="1"/>
  <c r="G7" i="200"/>
  <c r="H7" i="200" s="1"/>
  <c r="G7" i="205"/>
  <c r="H7" i="205" s="1"/>
  <c r="G7" i="202"/>
  <c r="H7" i="202" s="1"/>
  <c r="I7" i="217"/>
  <c r="J7" i="217" s="1"/>
  <c r="G7" i="191"/>
  <c r="H7" i="191" s="1"/>
  <c r="G7" i="204"/>
  <c r="H7" i="204" s="1"/>
  <c r="G7" i="113"/>
  <c r="H7" i="113" s="1"/>
  <c r="G7" i="193"/>
  <c r="H7" i="193" s="1"/>
  <c r="I7" i="180"/>
  <c r="J7" i="180" s="1"/>
  <c r="G7" i="247"/>
  <c r="H7" i="247" s="1"/>
  <c r="G7" i="243"/>
  <c r="H7" i="243" s="1"/>
  <c r="G7" i="195"/>
  <c r="H7" i="195" s="1"/>
  <c r="G7" i="208"/>
  <c r="H7" i="208" s="1"/>
  <c r="G7" i="220"/>
  <c r="H7" i="220" s="1"/>
  <c r="G7" i="248"/>
  <c r="H7" i="248" s="1"/>
  <c r="G7" i="196"/>
  <c r="H7" i="196" s="1"/>
  <c r="G7" i="207"/>
  <c r="H7" i="207" s="1"/>
  <c r="G7" i="206"/>
  <c r="H7" i="206" s="1"/>
  <c r="G7" i="194"/>
  <c r="H7" i="194" s="1"/>
  <c r="I7" i="214"/>
  <c r="J7" i="214" s="1"/>
  <c r="G7" i="211"/>
  <c r="H7" i="211" s="1"/>
  <c r="G7" i="231"/>
  <c r="H7" i="231" s="1"/>
  <c r="G7" i="239"/>
  <c r="H7" i="239" s="1"/>
  <c r="G7" i="244"/>
  <c r="H7" i="244" s="1"/>
  <c r="G7" i="192"/>
  <c r="H7" i="192" s="1"/>
  <c r="L7" i="215"/>
  <c r="M7" i="215" s="1"/>
  <c r="J7" i="211"/>
  <c r="K7" i="211" s="1"/>
  <c r="J7" i="209"/>
  <c r="K7" i="209" s="1"/>
  <c r="J7" i="191"/>
  <c r="K7" i="191" s="1"/>
  <c r="J7" i="239"/>
  <c r="K7" i="239" s="1"/>
  <c r="J7" i="206"/>
  <c r="K7" i="206" s="1"/>
  <c r="J7" i="207"/>
  <c r="K7" i="207" s="1"/>
  <c r="J7" i="199"/>
  <c r="K7" i="199" s="1"/>
  <c r="J7" i="113"/>
  <c r="K7" i="113" s="1"/>
  <c r="J7" i="193"/>
  <c r="K7" i="193" s="1"/>
  <c r="J7" i="197"/>
  <c r="K7" i="197" s="1"/>
  <c r="L7" i="180"/>
  <c r="M7" i="180" s="1"/>
  <c r="L7" i="216"/>
  <c r="M7" i="216" s="1"/>
  <c r="J7" i="212"/>
  <c r="K7" i="212" s="1"/>
  <c r="J7" i="242"/>
  <c r="K7" i="242" s="1"/>
  <c r="J7" i="203"/>
  <c r="K7" i="203" s="1"/>
  <c r="J7" i="190"/>
  <c r="K7" i="190" s="1"/>
  <c r="J7" i="230"/>
  <c r="K7" i="230" s="1"/>
  <c r="J7" i="208"/>
  <c r="K7" i="208" s="1"/>
  <c r="J7" i="195"/>
  <c r="K7" i="195" s="1"/>
  <c r="J7" i="220"/>
  <c r="K7" i="220" s="1"/>
  <c r="J7" i="202"/>
  <c r="K7" i="202" s="1"/>
  <c r="L7" i="213"/>
  <c r="M7" i="213" s="1"/>
  <c r="L7" i="217"/>
  <c r="M7" i="217" s="1"/>
  <c r="J7" i="248"/>
  <c r="K7" i="248" s="1"/>
  <c r="J7" i="196"/>
  <c r="K7" i="196" s="1"/>
  <c r="J7" i="204"/>
  <c r="K7" i="204" s="1"/>
  <c r="J7" i="229"/>
  <c r="K7" i="229" s="1"/>
  <c r="J7" i="231"/>
  <c r="K7" i="231" s="1"/>
  <c r="J7" i="201"/>
  <c r="K7" i="201" s="1"/>
  <c r="J7" i="246"/>
  <c r="K7" i="246" s="1"/>
  <c r="J7" i="189"/>
  <c r="K7" i="189" s="1"/>
  <c r="J7" i="194"/>
  <c r="K7" i="194" s="1"/>
  <c r="L7" i="214"/>
  <c r="M7" i="214" s="1"/>
  <c r="L7" i="219"/>
  <c r="M7" i="219" s="1"/>
  <c r="J7" i="247"/>
  <c r="K7" i="247" s="1"/>
  <c r="J7" i="243"/>
  <c r="K7" i="243" s="1"/>
  <c r="J7" i="232"/>
  <c r="K7" i="232" s="1"/>
  <c r="J7" i="205"/>
  <c r="K7" i="205" s="1"/>
  <c r="J7" i="200"/>
  <c r="K7" i="200" s="1"/>
  <c r="J7" i="244"/>
  <c r="K7" i="244" s="1"/>
  <c r="J7" i="224"/>
  <c r="K7" i="224" s="1"/>
  <c r="J7" i="225"/>
  <c r="K7" i="225" s="1"/>
  <c r="J7" i="192"/>
  <c r="K7" i="192" s="1"/>
  <c r="AU14" i="204"/>
  <c r="U14" i="72"/>
  <c r="AS32" i="212"/>
  <c r="AT32" i="212" s="1"/>
  <c r="AU32" i="212"/>
  <c r="AR66" i="248"/>
  <c r="AS66" i="248" s="1"/>
  <c r="AT66" i="248"/>
  <c r="AR56" i="192"/>
  <c r="AS56" i="192" s="1"/>
  <c r="AT56" i="192"/>
  <c r="AN29" i="239"/>
  <c r="AP29" i="239" s="1"/>
  <c r="AN26" i="195"/>
  <c r="AP26" i="195" s="1"/>
  <c r="AN12" i="190"/>
  <c r="AP12" i="190" s="1"/>
  <c r="AN31" i="191"/>
  <c r="AP31" i="191" s="1"/>
  <c r="AN27" i="200"/>
  <c r="AP27" i="200" s="1"/>
  <c r="AN15" i="203"/>
  <c r="AP15" i="203" s="1"/>
  <c r="AN36" i="194"/>
  <c r="AP36" i="194" s="1"/>
  <c r="AX36" i="194"/>
  <c r="AY36" i="194" s="1"/>
  <c r="AZ36" i="72" s="1"/>
  <c r="CC36" i="72" s="1"/>
  <c r="AX51" i="231"/>
  <c r="AY51" i="231" s="1"/>
  <c r="BR51" i="72" s="1"/>
  <c r="AN51" i="231"/>
  <c r="AP51" i="231" s="1"/>
  <c r="AN48" i="209"/>
  <c r="AP48" i="209" s="1"/>
  <c r="AN50" i="193"/>
  <c r="AP50" i="193" s="1"/>
  <c r="AN61" i="246"/>
  <c r="AP61" i="246" s="1"/>
  <c r="AN72" i="244"/>
  <c r="AP72" i="244" s="1"/>
  <c r="R56" i="100"/>
  <c r="AM56" i="201"/>
  <c r="AX56" i="201" s="1"/>
  <c r="AY56" i="201" s="1"/>
  <c r="BE56" i="72" s="1"/>
  <c r="AN43" i="194"/>
  <c r="AP43" i="194" s="1"/>
  <c r="AN43" i="248"/>
  <c r="AP43" i="248" s="1"/>
  <c r="AN65" i="190"/>
  <c r="AP65" i="190" s="1"/>
  <c r="AM10" i="242"/>
  <c r="AX10" i="242" s="1"/>
  <c r="AY10" i="242" s="1"/>
  <c r="BU10" i="72" s="1"/>
  <c r="AH10" i="100"/>
  <c r="AN10" i="242"/>
  <c r="AP10" i="242" s="1"/>
  <c r="AN32" i="206"/>
  <c r="AP32" i="206" s="1"/>
  <c r="AM23" i="220"/>
  <c r="AX23" i="220" s="1"/>
  <c r="AY23" i="220" s="1"/>
  <c r="AT23" i="72" s="1"/>
  <c r="G23" i="100"/>
  <c r="AN23" i="220"/>
  <c r="AP23" i="220" s="1"/>
  <c r="AN13" i="220"/>
  <c r="AP13" i="220" s="1"/>
  <c r="AN9" i="220"/>
  <c r="AP9" i="220" s="1"/>
  <c r="AM10" i="190"/>
  <c r="AX10" i="190" s="1"/>
  <c r="AY10" i="190" s="1"/>
  <c r="AV10" i="72" s="1"/>
  <c r="I10" i="100"/>
  <c r="AN10" i="190"/>
  <c r="AP10" i="190" s="1"/>
  <c r="AN40" i="220"/>
  <c r="AP40" i="220" s="1"/>
  <c r="AN11" i="191"/>
  <c r="AP11" i="191" s="1"/>
  <c r="AO75" i="211"/>
  <c r="AQ75" i="211" s="1"/>
  <c r="AN66" i="205"/>
  <c r="AP66" i="205" s="1"/>
  <c r="AN49" i="207"/>
  <c r="AP49" i="207" s="1"/>
  <c r="AN22" i="246"/>
  <c r="AP22" i="246" s="1"/>
  <c r="AN13" i="192"/>
  <c r="AP13" i="192" s="1"/>
  <c r="D71" i="212"/>
  <c r="E71" i="212" s="1"/>
  <c r="D71" i="248"/>
  <c r="E71" i="248" s="1"/>
  <c r="D71" i="242"/>
  <c r="E71" i="242" s="1"/>
  <c r="D71" i="203"/>
  <c r="E71" i="203" s="1"/>
  <c r="D71" i="191"/>
  <c r="E71" i="191" s="1"/>
  <c r="D71" i="232"/>
  <c r="E71" i="232" s="1"/>
  <c r="D71" i="230"/>
  <c r="E71" i="230" s="1"/>
  <c r="D71" i="204"/>
  <c r="E71" i="204" s="1"/>
  <c r="D71" i="206"/>
  <c r="E71" i="206" s="1"/>
  <c r="D71" i="200"/>
  <c r="E71" i="200" s="1"/>
  <c r="D71" i="208"/>
  <c r="E71" i="208" s="1"/>
  <c r="D71" i="224"/>
  <c r="E71" i="224" s="1"/>
  <c r="D71" i="199"/>
  <c r="E71" i="199" s="1"/>
  <c r="D71" i="220"/>
  <c r="E71" i="220" s="1"/>
  <c r="D71" i="193"/>
  <c r="E71" i="193" s="1"/>
  <c r="D71" i="209"/>
  <c r="E71" i="209" s="1"/>
  <c r="D71" i="225"/>
  <c r="E71" i="225" s="1"/>
  <c r="D71" i="197"/>
  <c r="E71" i="197" s="1"/>
  <c r="D71" i="192"/>
  <c r="E71" i="192" s="1"/>
  <c r="D71" i="211"/>
  <c r="E71" i="211" s="1"/>
  <c r="D71" i="247"/>
  <c r="E71" i="247" s="1"/>
  <c r="D71" i="196"/>
  <c r="E71" i="196" s="1"/>
  <c r="D71" i="243"/>
  <c r="E71" i="243" s="1"/>
  <c r="D71" i="231"/>
  <c r="E71" i="231" s="1"/>
  <c r="D71" i="239"/>
  <c r="E71" i="239" s="1"/>
  <c r="D71" i="190"/>
  <c r="E71" i="190" s="1"/>
  <c r="D71" i="205"/>
  <c r="E71" i="205" s="1"/>
  <c r="D71" i="229"/>
  <c r="E71" i="229" s="1"/>
  <c r="D71" i="207"/>
  <c r="E71" i="207" s="1"/>
  <c r="D71" i="201"/>
  <c r="E71" i="201" s="1"/>
  <c r="D71" i="244"/>
  <c r="E71" i="244" s="1"/>
  <c r="D71" i="246"/>
  <c r="E71" i="246" s="1"/>
  <c r="D71" i="195"/>
  <c r="E71" i="195" s="1"/>
  <c r="D71" i="202"/>
  <c r="E71" i="202" s="1"/>
  <c r="D71" i="194"/>
  <c r="E71" i="194" s="1"/>
  <c r="D71" i="113"/>
  <c r="E71" i="113" s="1"/>
  <c r="D71" i="189"/>
  <c r="E71" i="189" s="1"/>
  <c r="AN58" i="230"/>
  <c r="AP58" i="230" s="1"/>
  <c r="AN39" i="207"/>
  <c r="AP39" i="207" s="1"/>
  <c r="AR28" i="239"/>
  <c r="AS28" i="239" s="1"/>
  <c r="AT28" i="239"/>
  <c r="AT24" i="207"/>
  <c r="AR24" i="207"/>
  <c r="AS24" i="207" s="1"/>
  <c r="AO21" i="212"/>
  <c r="AQ21" i="212" s="1"/>
  <c r="AY21" i="212"/>
  <c r="AZ21" i="212" s="1"/>
  <c r="CB21" i="72" s="1"/>
  <c r="AN72" i="199"/>
  <c r="AP72" i="199" s="1"/>
  <c r="AN19" i="113"/>
  <c r="AP19" i="113" s="1"/>
  <c r="D56" i="140"/>
  <c r="E56" i="140" s="1"/>
  <c r="H56" i="140" s="1"/>
  <c r="L56" i="140" s="1"/>
  <c r="N56" i="140" s="1"/>
  <c r="D56" i="241"/>
  <c r="E56" i="241" s="1"/>
  <c r="H56" i="241" s="1"/>
  <c r="L56" i="241" s="1"/>
  <c r="N56" i="241" s="1"/>
  <c r="D56" i="141"/>
  <c r="E56" i="141" s="1"/>
  <c r="H56" i="141" s="1"/>
  <c r="L56" i="141" s="1"/>
  <c r="N56" i="141" s="1"/>
  <c r="D71" i="100"/>
  <c r="AP71" i="100" s="1"/>
  <c r="R71" i="67"/>
  <c r="S71" i="67" s="1"/>
  <c r="D71" i="72" s="1"/>
  <c r="I53" i="180"/>
  <c r="J53" i="180" s="1"/>
  <c r="I53" i="213"/>
  <c r="J53" i="213" s="1"/>
  <c r="I53" i="217"/>
  <c r="J53" i="217" s="1"/>
  <c r="I53" i="219"/>
  <c r="J53" i="219" s="1"/>
  <c r="G53" i="247"/>
  <c r="H53" i="247" s="1"/>
  <c r="G53" i="212"/>
  <c r="H53" i="212" s="1"/>
  <c r="G53" i="191"/>
  <c r="H53" i="191" s="1"/>
  <c r="G53" i="196"/>
  <c r="H53" i="196" s="1"/>
  <c r="G53" i="190"/>
  <c r="H53" i="190" s="1"/>
  <c r="G53" i="209"/>
  <c r="H53" i="209" s="1"/>
  <c r="G53" i="229"/>
  <c r="H53" i="229" s="1"/>
  <c r="G53" i="207"/>
  <c r="H53" i="207" s="1"/>
  <c r="G53" i="200"/>
  <c r="H53" i="200" s="1"/>
  <c r="G53" i="220"/>
  <c r="H53" i="220" s="1"/>
  <c r="G53" i="206"/>
  <c r="H53" i="206" s="1"/>
  <c r="G53" i="201"/>
  <c r="H53" i="201" s="1"/>
  <c r="G53" i="225"/>
  <c r="H53" i="225" s="1"/>
  <c r="G53" i="199"/>
  <c r="H53" i="199" s="1"/>
  <c r="G53" i="194"/>
  <c r="H53" i="194" s="1"/>
  <c r="G53" i="195"/>
  <c r="H53" i="195" s="1"/>
  <c r="G53" i="192"/>
  <c r="H53" i="192" s="1"/>
  <c r="G53" i="113"/>
  <c r="H53" i="113" s="1"/>
  <c r="I53" i="214"/>
  <c r="J53" i="214" s="1"/>
  <c r="I53" i="215"/>
  <c r="J53" i="215" s="1"/>
  <c r="I53" i="216"/>
  <c r="J53" i="216" s="1"/>
  <c r="G53" i="248"/>
  <c r="H53" i="248" s="1"/>
  <c r="G53" i="211"/>
  <c r="H53" i="211" s="1"/>
  <c r="G53" i="243"/>
  <c r="H53" i="243" s="1"/>
  <c r="G53" i="242"/>
  <c r="H53" i="242" s="1"/>
  <c r="G53" i="203"/>
  <c r="H53" i="203" s="1"/>
  <c r="G53" i="230"/>
  <c r="H53" i="230" s="1"/>
  <c r="G53" i="239"/>
  <c r="H53" i="239" s="1"/>
  <c r="G53" i="204"/>
  <c r="H53" i="204" s="1"/>
  <c r="G53" i="232"/>
  <c r="H53" i="232" s="1"/>
  <c r="G53" i="246"/>
  <c r="H53" i="246" s="1"/>
  <c r="G53" i="205"/>
  <c r="H53" i="205" s="1"/>
  <c r="G53" i="208"/>
  <c r="H53" i="208" s="1"/>
  <c r="G53" i="224"/>
  <c r="H53" i="224" s="1"/>
  <c r="G53" i="244"/>
  <c r="H53" i="244" s="1"/>
  <c r="G53" i="202"/>
  <c r="H53" i="202" s="1"/>
  <c r="G53" i="231"/>
  <c r="H53" i="231" s="1"/>
  <c r="G53" i="193"/>
  <c r="H53" i="193" s="1"/>
  <c r="G53" i="197"/>
  <c r="H53" i="197" s="1"/>
  <c r="G53" i="189"/>
  <c r="H53" i="189" s="1"/>
  <c r="O53" i="213"/>
  <c r="P53" i="213" s="1"/>
  <c r="O53" i="215"/>
  <c r="P53" i="215" s="1"/>
  <c r="O53" i="216"/>
  <c r="P53" i="216" s="1"/>
  <c r="M53" i="211"/>
  <c r="N53" i="211" s="1"/>
  <c r="M53" i="248"/>
  <c r="N53" i="248" s="1"/>
  <c r="M53" i="243"/>
  <c r="N53" i="243" s="1"/>
  <c r="M53" i="242"/>
  <c r="N53" i="242" s="1"/>
  <c r="M53" i="203"/>
  <c r="N53" i="203" s="1"/>
  <c r="M53" i="190"/>
  <c r="N53" i="190" s="1"/>
  <c r="M53" i="239"/>
  <c r="N53" i="239" s="1"/>
  <c r="M53" i="207"/>
  <c r="N53" i="207" s="1"/>
  <c r="M53" i="229"/>
  <c r="N53" i="229" s="1"/>
  <c r="M53" i="200"/>
  <c r="N53" i="200" s="1"/>
  <c r="M53" i="220"/>
  <c r="N53" i="220" s="1"/>
  <c r="M53" i="201"/>
  <c r="N53" i="201" s="1"/>
  <c r="M53" i="225"/>
  <c r="N53" i="225" s="1"/>
  <c r="M53" i="199"/>
  <c r="N53" i="199" s="1"/>
  <c r="M53" i="113"/>
  <c r="N53" i="113" s="1"/>
  <c r="M53" i="194"/>
  <c r="N53" i="194" s="1"/>
  <c r="M53" i="195"/>
  <c r="N53" i="195" s="1"/>
  <c r="M53" i="192"/>
  <c r="N53" i="192" s="1"/>
  <c r="M53" i="189"/>
  <c r="N53" i="189" s="1"/>
  <c r="O53" i="219"/>
  <c r="P53" i="219" s="1"/>
  <c r="M53" i="196"/>
  <c r="N53" i="196" s="1"/>
  <c r="M53" i="231"/>
  <c r="N53" i="231" s="1"/>
  <c r="M53" i="224"/>
  <c r="N53" i="224" s="1"/>
  <c r="M53" i="206"/>
  <c r="N53" i="206" s="1"/>
  <c r="O53" i="180"/>
  <c r="P53" i="180" s="1"/>
  <c r="M53" i="212"/>
  <c r="N53" i="212" s="1"/>
  <c r="M53" i="230"/>
  <c r="N53" i="230" s="1"/>
  <c r="M53" i="204"/>
  <c r="N53" i="204" s="1"/>
  <c r="M53" i="244"/>
  <c r="N53" i="244" s="1"/>
  <c r="M53" i="193"/>
  <c r="N53" i="193" s="1"/>
  <c r="O53" i="214"/>
  <c r="P53" i="214" s="1"/>
  <c r="M53" i="247"/>
  <c r="N53" i="247" s="1"/>
  <c r="M53" i="209"/>
  <c r="N53" i="209" s="1"/>
  <c r="M53" i="246"/>
  <c r="N53" i="246" s="1"/>
  <c r="M53" i="205"/>
  <c r="N53" i="205" s="1"/>
  <c r="M53" i="197"/>
  <c r="N53" i="197" s="1"/>
  <c r="O53" i="217"/>
  <c r="P53" i="217" s="1"/>
  <c r="M53" i="191"/>
  <c r="N53" i="191" s="1"/>
  <c r="M53" i="232"/>
  <c r="N53" i="232" s="1"/>
  <c r="M53" i="208"/>
  <c r="N53" i="208" s="1"/>
  <c r="M53" i="202"/>
  <c r="N53" i="202" s="1"/>
  <c r="AU20" i="242"/>
  <c r="AH20" i="72"/>
  <c r="AT39" i="225"/>
  <c r="AR39" i="225"/>
  <c r="AS39" i="225" s="1"/>
  <c r="AR74" i="246"/>
  <c r="AS74" i="246" s="1"/>
  <c r="AT74" i="246"/>
  <c r="AR55" i="190"/>
  <c r="AS55" i="190" s="1"/>
  <c r="AT55" i="190"/>
  <c r="AT47" i="195"/>
  <c r="AR47" i="195"/>
  <c r="AS47" i="195" s="1"/>
  <c r="AT15" i="224"/>
  <c r="AR15" i="224"/>
  <c r="AS15" i="224" s="1"/>
  <c r="AR16" i="229"/>
  <c r="AS16" i="229" s="1"/>
  <c r="AT16" i="229"/>
  <c r="AT60" i="225"/>
  <c r="AR60" i="225"/>
  <c r="AS60" i="225" s="1"/>
  <c r="AR26" i="248"/>
  <c r="AS26" i="248" s="1"/>
  <c r="AT26" i="248"/>
  <c r="AR75" i="243"/>
  <c r="AS75" i="243" s="1"/>
  <c r="AT75" i="243"/>
  <c r="AR32" i="192"/>
  <c r="AS32" i="192" s="1"/>
  <c r="AT32" i="192"/>
  <c r="AR56" i="203"/>
  <c r="AS56" i="203" s="1"/>
  <c r="AT56" i="203"/>
  <c r="AR74" i="189"/>
  <c r="AS74" i="189" s="1"/>
  <c r="AT74" i="189"/>
  <c r="AR50" i="246"/>
  <c r="AS50" i="246" s="1"/>
  <c r="AT50" i="246"/>
  <c r="AR56" i="189"/>
  <c r="AS56" i="189" s="1"/>
  <c r="AT56" i="189"/>
  <c r="AT72" i="201"/>
  <c r="AR72" i="201"/>
  <c r="AS72" i="201" s="1"/>
  <c r="AB58" i="100"/>
  <c r="AM58" i="225"/>
  <c r="AX58" i="225" s="1"/>
  <c r="AY58" i="225" s="1"/>
  <c r="BO58" i="72" s="1"/>
  <c r="AN58" i="225"/>
  <c r="AP58" i="225" s="1"/>
  <c r="AM57" i="232"/>
  <c r="AX57" i="232" s="1"/>
  <c r="AY57" i="232" s="1"/>
  <c r="BS57" i="72" s="1"/>
  <c r="AF57" i="100"/>
  <c r="AN57" i="232"/>
  <c r="AP57" i="232" s="1"/>
  <c r="AT37" i="199"/>
  <c r="AR37" i="199"/>
  <c r="AS37" i="199" s="1"/>
  <c r="AR41" i="194"/>
  <c r="AS41" i="194" s="1"/>
  <c r="AT41" i="194"/>
  <c r="AT16" i="239"/>
  <c r="AR16" i="239"/>
  <c r="AS16" i="239" s="1"/>
  <c r="AT10" i="208"/>
  <c r="AR10" i="208"/>
  <c r="AS10" i="208" s="1"/>
  <c r="O38" i="236"/>
  <c r="R70" i="1"/>
  <c r="D70" i="236"/>
  <c r="D25" i="211"/>
  <c r="E25" i="211" s="1"/>
  <c r="D25" i="209"/>
  <c r="E25" i="209" s="1"/>
  <c r="D25" i="203"/>
  <c r="E25" i="203" s="1"/>
  <c r="D25" i="231"/>
  <c r="E25" i="231" s="1"/>
  <c r="D25" i="239"/>
  <c r="E25" i="239" s="1"/>
  <c r="D25" i="208"/>
  <c r="E25" i="208" s="1"/>
  <c r="D25" i="199"/>
  <c r="E25" i="199" s="1"/>
  <c r="D25" i="220"/>
  <c r="E25" i="220" s="1"/>
  <c r="D25" i="202"/>
  <c r="E25" i="202" s="1"/>
  <c r="D25" i="248"/>
  <c r="E25" i="248" s="1"/>
  <c r="D25" i="191"/>
  <c r="E25" i="191" s="1"/>
  <c r="D25" i="243"/>
  <c r="E25" i="243" s="1"/>
  <c r="D25" i="232"/>
  <c r="E25" i="232" s="1"/>
  <c r="D25" i="205"/>
  <c r="E25" i="205" s="1"/>
  <c r="D25" i="201"/>
  <c r="E25" i="201" s="1"/>
  <c r="D25" i="194"/>
  <c r="E25" i="194" s="1"/>
  <c r="D25" i="113"/>
  <c r="E25" i="113" s="1"/>
  <c r="D25" i="189"/>
  <c r="E25" i="189" s="1"/>
  <c r="D25" i="212"/>
  <c r="E25" i="212" s="1"/>
  <c r="D25" i="247"/>
  <c r="E25" i="247" s="1"/>
  <c r="D25" i="242"/>
  <c r="E25" i="242" s="1"/>
  <c r="D25" i="204"/>
  <c r="E25" i="204" s="1"/>
  <c r="D25" i="230"/>
  <c r="E25" i="230" s="1"/>
  <c r="D25" i="206"/>
  <c r="E25" i="206" s="1"/>
  <c r="D25" i="224"/>
  <c r="E25" i="224" s="1"/>
  <c r="D25" i="246"/>
  <c r="E25" i="246" s="1"/>
  <c r="D25" i="195"/>
  <c r="E25" i="195" s="1"/>
  <c r="D25" i="197"/>
  <c r="E25" i="197" s="1"/>
  <c r="D25" i="190"/>
  <c r="E25" i="190" s="1"/>
  <c r="D25" i="196"/>
  <c r="E25" i="196" s="1"/>
  <c r="D25" i="229"/>
  <c r="E25" i="229" s="1"/>
  <c r="D25" i="200"/>
  <c r="E25" i="200" s="1"/>
  <c r="D25" i="207"/>
  <c r="E25" i="207" s="1"/>
  <c r="D25" i="244"/>
  <c r="E25" i="244" s="1"/>
  <c r="D25" i="225"/>
  <c r="E25" i="225" s="1"/>
  <c r="D25" i="193"/>
  <c r="E25" i="193" s="1"/>
  <c r="D25" i="192"/>
  <c r="E25" i="192" s="1"/>
  <c r="I44" i="180"/>
  <c r="J44" i="180" s="1"/>
  <c r="I44" i="216"/>
  <c r="J44" i="216" s="1"/>
  <c r="G44" i="211"/>
  <c r="H44" i="211" s="1"/>
  <c r="G44" i="242"/>
  <c r="H44" i="242" s="1"/>
  <c r="G44" i="229"/>
  <c r="H44" i="229" s="1"/>
  <c r="G44" i="207"/>
  <c r="H44" i="207" s="1"/>
  <c r="G44" i="232"/>
  <c r="H44" i="232" s="1"/>
  <c r="G44" i="205"/>
  <c r="H44" i="205" s="1"/>
  <c r="G44" i="208"/>
  <c r="H44" i="208" s="1"/>
  <c r="G44" i="199"/>
  <c r="H44" i="199" s="1"/>
  <c r="G44" i="113"/>
  <c r="H44" i="113" s="1"/>
  <c r="I44" i="215"/>
  <c r="J44" i="215" s="1"/>
  <c r="I44" i="219"/>
  <c r="J44" i="219" s="1"/>
  <c r="G44" i="191"/>
  <c r="H44" i="191" s="1"/>
  <c r="G44" i="196"/>
  <c r="H44" i="196" s="1"/>
  <c r="G44" i="231"/>
  <c r="H44" i="231" s="1"/>
  <c r="G44" i="243"/>
  <c r="H44" i="243" s="1"/>
  <c r="G44" i="220"/>
  <c r="H44" i="220" s="1"/>
  <c r="G44" i="206"/>
  <c r="H44" i="206" s="1"/>
  <c r="G44" i="225"/>
  <c r="H44" i="225" s="1"/>
  <c r="G44" i="202"/>
  <c r="H44" i="202" s="1"/>
  <c r="G44" i="197"/>
  <c r="H44" i="197" s="1"/>
  <c r="I44" i="213"/>
  <c r="J44" i="213" s="1"/>
  <c r="I44" i="217"/>
  <c r="J44" i="217" s="1"/>
  <c r="G44" i="248"/>
  <c r="H44" i="248" s="1"/>
  <c r="G44" i="190"/>
  <c r="H44" i="190" s="1"/>
  <c r="G44" i="230"/>
  <c r="H44" i="230" s="1"/>
  <c r="G44" i="239"/>
  <c r="H44" i="239" s="1"/>
  <c r="G44" i="193"/>
  <c r="H44" i="193" s="1"/>
  <c r="G44" i="200"/>
  <c r="H44" i="200" s="1"/>
  <c r="G44" i="201"/>
  <c r="H44" i="201" s="1"/>
  <c r="G44" i="244"/>
  <c r="H44" i="244" s="1"/>
  <c r="G44" i="189"/>
  <c r="H44" i="189" s="1"/>
  <c r="I44" i="214"/>
  <c r="J44" i="214" s="1"/>
  <c r="G44" i="212"/>
  <c r="H44" i="212" s="1"/>
  <c r="G44" i="247"/>
  <c r="H44" i="247" s="1"/>
  <c r="G44" i="203"/>
  <c r="H44" i="203" s="1"/>
  <c r="G44" i="209"/>
  <c r="H44" i="209" s="1"/>
  <c r="G44" i="204"/>
  <c r="H44" i="204" s="1"/>
  <c r="G44" i="246"/>
  <c r="H44" i="246" s="1"/>
  <c r="G44" i="195"/>
  <c r="H44" i="195" s="1"/>
  <c r="G44" i="224"/>
  <c r="H44" i="224" s="1"/>
  <c r="G44" i="194"/>
  <c r="H44" i="194" s="1"/>
  <c r="G44" i="192"/>
  <c r="H44" i="192" s="1"/>
  <c r="AU18" i="220"/>
  <c r="G18" i="72"/>
  <c r="AG61" i="72"/>
  <c r="AU61" i="239"/>
  <c r="AR11" i="243"/>
  <c r="AS11" i="243" s="1"/>
  <c r="AT11" i="243"/>
  <c r="AR28" i="243"/>
  <c r="AS28" i="243" s="1"/>
  <c r="AT28" i="243"/>
  <c r="AT40" i="244"/>
  <c r="AR40" i="244"/>
  <c r="AS40" i="244" s="1"/>
  <c r="AR18" i="206"/>
  <c r="AS18" i="206" s="1"/>
  <c r="AT18" i="206"/>
  <c r="AR12" i="248"/>
  <c r="AS12" i="248" s="1"/>
  <c r="AT12" i="248"/>
  <c r="AI38" i="72"/>
  <c r="AU38" i="243"/>
  <c r="AR42" i="206"/>
  <c r="AS42" i="206" s="1"/>
  <c r="AT42" i="206"/>
  <c r="AR54" i="196"/>
  <c r="AS54" i="196" s="1"/>
  <c r="AT54" i="196"/>
  <c r="AR12" i="224"/>
  <c r="AS12" i="224" s="1"/>
  <c r="AT12" i="224"/>
  <c r="AR57" i="230"/>
  <c r="AS57" i="230" s="1"/>
  <c r="AT57" i="230"/>
  <c r="AR51" i="189"/>
  <c r="AS51" i="189" s="1"/>
  <c r="AT51" i="189"/>
  <c r="AT55" i="195"/>
  <c r="AR55" i="195"/>
  <c r="AS55" i="195" s="1"/>
  <c r="AR47" i="199"/>
  <c r="AS47" i="199" s="1"/>
  <c r="AT47" i="199"/>
  <c r="AT74" i="248"/>
  <c r="AR74" i="248"/>
  <c r="AS74" i="248" s="1"/>
  <c r="X70" i="100"/>
  <c r="AM70" i="207"/>
  <c r="AX70" i="207" s="1"/>
  <c r="AY70" i="207" s="1"/>
  <c r="BK70" i="72" s="1"/>
  <c r="AN70" i="207"/>
  <c r="AP70" i="207" s="1"/>
  <c r="AN46" i="246"/>
  <c r="AP46" i="246" s="1"/>
  <c r="AX67" i="225"/>
  <c r="AY67" i="225" s="1"/>
  <c r="BO67" i="72" s="1"/>
  <c r="AN67" i="225"/>
  <c r="AP67" i="225" s="1"/>
  <c r="AR69" i="225"/>
  <c r="AS69" i="225" s="1"/>
  <c r="AT69" i="225"/>
  <c r="AR59" i="239"/>
  <c r="AS59" i="239" s="1"/>
  <c r="AT59" i="239"/>
  <c r="AT22" i="199"/>
  <c r="AR22" i="199"/>
  <c r="AS22" i="199" s="1"/>
  <c r="AT20" i="202"/>
  <c r="AR20" i="202"/>
  <c r="AS20" i="202" s="1"/>
  <c r="AT22" i="205"/>
  <c r="AR22" i="205"/>
  <c r="AS22" i="205" s="1"/>
  <c r="AT10" i="206"/>
  <c r="AR10" i="206"/>
  <c r="AS10" i="206" s="1"/>
  <c r="AR8" i="189"/>
  <c r="AS8" i="189" s="1"/>
  <c r="AT8" i="189"/>
  <c r="D43" i="236"/>
  <c r="T43" i="236" s="1"/>
  <c r="R43" i="1"/>
  <c r="D33" i="241"/>
  <c r="E33" i="241" s="1"/>
  <c r="H33" i="241" s="1"/>
  <c r="L33" i="241" s="1"/>
  <c r="N33" i="241" s="1"/>
  <c r="D33" i="140"/>
  <c r="E33" i="140" s="1"/>
  <c r="H33" i="140" s="1"/>
  <c r="L33" i="140" s="1"/>
  <c r="N33" i="140" s="1"/>
  <c r="D33" i="141"/>
  <c r="E33" i="141" s="1"/>
  <c r="H33" i="141" s="1"/>
  <c r="L33" i="141" s="1"/>
  <c r="N33" i="141" s="1"/>
  <c r="AR36" i="225"/>
  <c r="AS36" i="225" s="1"/>
  <c r="AT36" i="225"/>
  <c r="AG67" i="72"/>
  <c r="AU67" i="239"/>
  <c r="AR24" i="202"/>
  <c r="AS24" i="202" s="1"/>
  <c r="AT24" i="202"/>
  <c r="AR9" i="248"/>
  <c r="AS9" i="248" s="1"/>
  <c r="AT9" i="248"/>
  <c r="AN31" i="204"/>
  <c r="AP31" i="204" s="1"/>
  <c r="AR29" i="205"/>
  <c r="AS29" i="205" s="1"/>
  <c r="AT29" i="205"/>
  <c r="I9" i="72"/>
  <c r="AU9" i="190"/>
  <c r="AT14" i="230"/>
  <c r="AR14" i="230"/>
  <c r="AS14" i="230" s="1"/>
  <c r="AT14" i="248"/>
  <c r="AR14" i="248"/>
  <c r="AS14" i="248" s="1"/>
  <c r="AR52" i="205"/>
  <c r="AS52" i="205" s="1"/>
  <c r="AT52" i="205"/>
  <c r="AT16" i="202"/>
  <c r="AR16" i="202"/>
  <c r="AS16" i="202" s="1"/>
  <c r="AR48" i="204"/>
  <c r="AS48" i="204" s="1"/>
  <c r="AT48" i="204"/>
  <c r="AR65" i="230"/>
  <c r="AS65" i="230" s="1"/>
  <c r="AT65" i="230"/>
  <c r="AT16" i="243"/>
  <c r="AR16" i="243"/>
  <c r="AS16" i="243" s="1"/>
  <c r="AR74" i="194"/>
  <c r="AS74" i="194" s="1"/>
  <c r="AT74" i="194"/>
  <c r="AU19" i="211"/>
  <c r="AS19" i="211"/>
  <c r="AT19" i="211" s="1"/>
  <c r="AT34" i="189"/>
  <c r="AR34" i="189"/>
  <c r="AS34" i="189" s="1"/>
  <c r="AT59" i="244"/>
  <c r="AR59" i="244"/>
  <c r="AS59" i="244" s="1"/>
  <c r="AR56" i="242"/>
  <c r="AS56" i="242" s="1"/>
  <c r="AT56" i="242"/>
  <c r="AT46" i="224"/>
  <c r="AR46" i="224"/>
  <c r="AS46" i="224" s="1"/>
  <c r="AR16" i="225"/>
  <c r="AS16" i="225" s="1"/>
  <c r="AT16" i="225"/>
  <c r="AT13" i="189"/>
  <c r="AR13" i="189"/>
  <c r="AS13" i="189" s="1"/>
  <c r="AR9" i="113"/>
  <c r="AS9" i="113" s="1"/>
  <c r="AT9" i="113"/>
  <c r="O28" i="236"/>
  <c r="AI22" i="236"/>
  <c r="AJ22" i="236" s="1"/>
  <c r="AG22" i="236"/>
  <c r="AK22" i="236" s="1"/>
  <c r="AL22" i="236" s="1"/>
  <c r="AI61" i="236"/>
  <c r="AJ61" i="236" s="1"/>
  <c r="AG61" i="236"/>
  <c r="O61" i="214"/>
  <c r="P61" i="214" s="1"/>
  <c r="M61" i="211"/>
  <c r="N61" i="211" s="1"/>
  <c r="M61" i="247"/>
  <c r="N61" i="247" s="1"/>
  <c r="M61" i="203"/>
  <c r="N61" i="203" s="1"/>
  <c r="M61" i="209"/>
  <c r="N61" i="209" s="1"/>
  <c r="O61" i="180"/>
  <c r="P61" i="180" s="1"/>
  <c r="O61" i="216"/>
  <c r="P61" i="216" s="1"/>
  <c r="M61" i="212"/>
  <c r="N61" i="212" s="1"/>
  <c r="M61" i="242"/>
  <c r="N61" i="242" s="1"/>
  <c r="M61" i="230"/>
  <c r="N61" i="230" s="1"/>
  <c r="M61" i="207"/>
  <c r="N61" i="207" s="1"/>
  <c r="M61" i="229"/>
  <c r="N61" i="229" s="1"/>
  <c r="M61" i="200"/>
  <c r="N61" i="200" s="1"/>
  <c r="M61" i="220"/>
  <c r="N61" i="220" s="1"/>
  <c r="M61" i="201"/>
  <c r="N61" i="201" s="1"/>
  <c r="M61" i="244"/>
  <c r="N61" i="244" s="1"/>
  <c r="M61" i="205"/>
  <c r="N61" i="205" s="1"/>
  <c r="M61" i="113"/>
  <c r="N61" i="113" s="1"/>
  <c r="M61" i="194"/>
  <c r="N61" i="194" s="1"/>
  <c r="M61" i="195"/>
  <c r="N61" i="195" s="1"/>
  <c r="M61" i="192"/>
  <c r="N61" i="192" s="1"/>
  <c r="M61" i="189"/>
  <c r="N61" i="189" s="1"/>
  <c r="O61" i="219"/>
  <c r="P61" i="219" s="1"/>
  <c r="M61" i="243"/>
  <c r="N61" i="243" s="1"/>
  <c r="O61" i="213"/>
  <c r="P61" i="213" s="1"/>
  <c r="M61" i="191"/>
  <c r="N61" i="191" s="1"/>
  <c r="M61" i="190"/>
  <c r="N61" i="190" s="1"/>
  <c r="M61" i="231"/>
  <c r="N61" i="231" s="1"/>
  <c r="M61" i="246"/>
  <c r="N61" i="246" s="1"/>
  <c r="M61" i="224"/>
  <c r="N61" i="224" s="1"/>
  <c r="M61" i="225"/>
  <c r="N61" i="225" s="1"/>
  <c r="M61" i="206"/>
  <c r="N61" i="206" s="1"/>
  <c r="M61" i="197"/>
  <c r="N61" i="197" s="1"/>
  <c r="O61" i="215"/>
  <c r="P61" i="215" s="1"/>
  <c r="M61" i="196"/>
  <c r="N61" i="196" s="1"/>
  <c r="M61" i="239"/>
  <c r="N61" i="239" s="1"/>
  <c r="M61" i="232"/>
  <c r="N61" i="232" s="1"/>
  <c r="M61" i="202"/>
  <c r="N61" i="202" s="1"/>
  <c r="O61" i="217"/>
  <c r="P61" i="217" s="1"/>
  <c r="M61" i="204"/>
  <c r="N61" i="204" s="1"/>
  <c r="M61" i="193"/>
  <c r="N61" i="193" s="1"/>
  <c r="M61" i="248"/>
  <c r="N61" i="248" s="1"/>
  <c r="M61" i="208"/>
  <c r="N61" i="208" s="1"/>
  <c r="M61" i="199"/>
  <c r="N61" i="199" s="1"/>
  <c r="AK7" i="236"/>
  <c r="AL7" i="236" s="1"/>
  <c r="C7" i="238"/>
  <c r="F7" i="238" s="1"/>
  <c r="U17" i="72"/>
  <c r="AU17" i="204"/>
  <c r="AT52" i="192"/>
  <c r="AR52" i="192"/>
  <c r="AS52" i="192" s="1"/>
  <c r="K38" i="72"/>
  <c r="AU38" i="192"/>
  <c r="AT12" i="242"/>
  <c r="AR12" i="242"/>
  <c r="AS12" i="242" s="1"/>
  <c r="S48" i="72"/>
  <c r="AU48" i="202"/>
  <c r="AR37" i="202"/>
  <c r="AS37" i="202" s="1"/>
  <c r="AT37" i="202"/>
  <c r="AR30" i="208"/>
  <c r="AS30" i="208" s="1"/>
  <c r="AT30" i="208"/>
  <c r="AR17" i="196"/>
  <c r="AS17" i="196" s="1"/>
  <c r="AT17" i="196"/>
  <c r="AT17" i="231"/>
  <c r="AR17" i="231"/>
  <c r="AS17" i="231" s="1"/>
  <c r="AR26" i="220"/>
  <c r="AS26" i="220" s="1"/>
  <c r="AT26" i="220"/>
  <c r="AT36" i="232"/>
  <c r="AR36" i="232"/>
  <c r="AS36" i="232" s="1"/>
  <c r="AR19" i="200"/>
  <c r="AS19" i="200" s="1"/>
  <c r="AT19" i="200"/>
  <c r="AT21" i="200"/>
  <c r="AR21" i="200"/>
  <c r="AS21" i="200" s="1"/>
  <c r="AR45" i="196"/>
  <c r="AS45" i="196" s="1"/>
  <c r="AT45" i="196"/>
  <c r="AR72" i="203"/>
  <c r="AS72" i="203" s="1"/>
  <c r="AT72" i="203"/>
  <c r="AT51" i="202"/>
  <c r="AR51" i="202"/>
  <c r="AS51" i="202" s="1"/>
  <c r="AR58" i="239"/>
  <c r="AS58" i="239" s="1"/>
  <c r="AT58" i="239"/>
  <c r="AR67" i="224"/>
  <c r="AS67" i="224" s="1"/>
  <c r="AT67" i="224"/>
  <c r="AT72" i="202"/>
  <c r="AR72" i="202"/>
  <c r="AS72" i="202" s="1"/>
  <c r="AT8" i="200"/>
  <c r="AR8" i="200"/>
  <c r="AS8" i="200" s="1"/>
  <c r="AT10" i="205"/>
  <c r="AR10" i="205"/>
  <c r="AS10" i="205" s="1"/>
  <c r="AT19" i="193"/>
  <c r="AR19" i="193"/>
  <c r="AS19" i="193" s="1"/>
  <c r="AR11" i="196"/>
  <c r="AS11" i="196" s="1"/>
  <c r="AT11" i="196"/>
  <c r="R73" i="1"/>
  <c r="D73" i="236"/>
  <c r="D50" i="236"/>
  <c r="R50" i="1"/>
  <c r="AR57" i="191"/>
  <c r="AS57" i="191" s="1"/>
  <c r="AT57" i="191"/>
  <c r="AN48" i="200"/>
  <c r="AP48" i="200" s="1"/>
  <c r="AT22" i="200"/>
  <c r="AR22" i="200"/>
  <c r="AS22" i="200" s="1"/>
  <c r="AN13" i="113"/>
  <c r="AP13" i="113" s="1"/>
  <c r="AN34" i="207"/>
  <c r="AP34" i="207" s="1"/>
  <c r="AT39" i="209"/>
  <c r="AR39" i="209"/>
  <c r="AS39" i="209" s="1"/>
  <c r="AR10" i="207"/>
  <c r="AS10" i="207" s="1"/>
  <c r="AT10" i="207"/>
  <c r="AR19" i="189"/>
  <c r="AS19" i="189" s="1"/>
  <c r="AT19" i="189"/>
  <c r="AR50" i="231"/>
  <c r="AS50" i="231" s="1"/>
  <c r="AT50" i="231"/>
  <c r="AT38" i="230"/>
  <c r="AR38" i="230"/>
  <c r="AS38" i="230" s="1"/>
  <c r="AR16" i="204"/>
  <c r="AS16" i="204" s="1"/>
  <c r="AT16" i="204"/>
  <c r="AN37" i="192"/>
  <c r="AP37" i="192" s="1"/>
  <c r="AR22" i="195"/>
  <c r="AS22" i="195" s="1"/>
  <c r="AT22" i="195"/>
  <c r="AN10" i="246"/>
  <c r="AP10" i="246" s="1"/>
  <c r="AN67" i="208"/>
  <c r="AP67" i="208" s="1"/>
  <c r="AO70" i="212"/>
  <c r="AQ70" i="212" s="1"/>
  <c r="AN41" i="113"/>
  <c r="AP41" i="113" s="1"/>
  <c r="AT41" i="113" s="1"/>
  <c r="AN28" i="191"/>
  <c r="AP28" i="191" s="1"/>
  <c r="AN22" i="244"/>
  <c r="AP22" i="244" s="1"/>
  <c r="AN13" i="244"/>
  <c r="AP13" i="244" s="1"/>
  <c r="AN61" i="247"/>
  <c r="AP61" i="247" s="1"/>
  <c r="AT61" i="247" s="1"/>
  <c r="AN62" i="201"/>
  <c r="AP62" i="201" s="1"/>
  <c r="AN65" i="196"/>
  <c r="AP65" i="196" s="1"/>
  <c r="AN70" i="248"/>
  <c r="AP70" i="248" s="1"/>
  <c r="AN65" i="209"/>
  <c r="AP65" i="209" s="1"/>
  <c r="AT65" i="209" s="1"/>
  <c r="AN62" i="196"/>
  <c r="AP62" i="196" s="1"/>
  <c r="AN61" i="225"/>
  <c r="AP61" i="225" s="1"/>
  <c r="AN40" i="247"/>
  <c r="AP40" i="247" s="1"/>
  <c r="AN33" i="247"/>
  <c r="AP33" i="247" s="1"/>
  <c r="AT33" i="247" s="1"/>
  <c r="AN33" i="192"/>
  <c r="AP33" i="192" s="1"/>
  <c r="AN25" i="202"/>
  <c r="AP25" i="202" s="1"/>
  <c r="AN34" i="193"/>
  <c r="AP34" i="193" s="1"/>
  <c r="AN62" i="195"/>
  <c r="AP62" i="195" s="1"/>
  <c r="AR62" i="195" s="1"/>
  <c r="AS62" i="195" s="1"/>
  <c r="AN32" i="242"/>
  <c r="AP32" i="242" s="1"/>
  <c r="CC74" i="72"/>
  <c r="AG33" i="236"/>
  <c r="AK33" i="236" s="1"/>
  <c r="AL33" i="236" s="1"/>
  <c r="AI33" i="236"/>
  <c r="AJ33" i="236" s="1"/>
  <c r="R33" i="213"/>
  <c r="S33" i="213" s="1"/>
  <c r="P33" i="248"/>
  <c r="Q33" i="248" s="1"/>
  <c r="P33" i="243"/>
  <c r="Q33" i="243" s="1"/>
  <c r="P33" i="205"/>
  <c r="Q33" i="205" s="1"/>
  <c r="P33" i="246"/>
  <c r="Q33" i="246" s="1"/>
  <c r="P33" i="189"/>
  <c r="Q33" i="189" s="1"/>
  <c r="R33" i="217"/>
  <c r="S33" i="217" s="1"/>
  <c r="P33" i="209"/>
  <c r="Q33" i="209" s="1"/>
  <c r="P33" i="231"/>
  <c r="Q33" i="231" s="1"/>
  <c r="P33" i="208"/>
  <c r="Q33" i="208" s="1"/>
  <c r="P33" i="113"/>
  <c r="Q33" i="113" s="1"/>
  <c r="R33" i="215"/>
  <c r="S33" i="215" s="1"/>
  <c r="P33" i="190"/>
  <c r="Q33" i="190" s="1"/>
  <c r="P33" i="229"/>
  <c r="Q33" i="229" s="1"/>
  <c r="P33" i="207"/>
  <c r="Q33" i="207" s="1"/>
  <c r="P33" i="220"/>
  <c r="Q33" i="220" s="1"/>
  <c r="P33" i="197"/>
  <c r="Q33" i="197" s="1"/>
  <c r="R33" i="219"/>
  <c r="S33" i="219" s="1"/>
  <c r="P33" i="242"/>
  <c r="Q33" i="242" s="1"/>
  <c r="P33" i="230"/>
  <c r="Q33" i="230" s="1"/>
  <c r="P33" i="224"/>
  <c r="Q33" i="224" s="1"/>
  <c r="P33" i="193"/>
  <c r="Q33" i="193" s="1"/>
  <c r="R33" i="216"/>
  <c r="S33" i="216" s="1"/>
  <c r="P33" i="191"/>
  <c r="Q33" i="191" s="1"/>
  <c r="P33" i="232"/>
  <c r="Q33" i="232" s="1"/>
  <c r="P33" i="201"/>
  <c r="Q33" i="201" s="1"/>
  <c r="P33" i="195"/>
  <c r="Q33" i="195" s="1"/>
  <c r="R33" i="180"/>
  <c r="S33" i="180" s="1"/>
  <c r="P33" i="212"/>
  <c r="Q33" i="212" s="1"/>
  <c r="P33" i="203"/>
  <c r="Q33" i="203" s="1"/>
  <c r="P33" i="239"/>
  <c r="Q33" i="239" s="1"/>
  <c r="P33" i="199"/>
  <c r="Q33" i="199" s="1"/>
  <c r="P33" i="194"/>
  <c r="Q33" i="194" s="1"/>
  <c r="P33" i="211"/>
  <c r="Q33" i="211" s="1"/>
  <c r="P33" i="196"/>
  <c r="Q33" i="196" s="1"/>
  <c r="P33" i="200"/>
  <c r="Q33" i="200" s="1"/>
  <c r="P33" i="244"/>
  <c r="Q33" i="244" s="1"/>
  <c r="P33" i="202"/>
  <c r="Q33" i="202" s="1"/>
  <c r="R33" i="214"/>
  <c r="S33" i="214" s="1"/>
  <c r="P33" i="247"/>
  <c r="Q33" i="247" s="1"/>
  <c r="P33" i="204"/>
  <c r="Q33" i="204" s="1"/>
  <c r="P33" i="206"/>
  <c r="Q33" i="206" s="1"/>
  <c r="P33" i="225"/>
  <c r="Q33" i="225" s="1"/>
  <c r="P33" i="192"/>
  <c r="Q33" i="192" s="1"/>
  <c r="AG53" i="236"/>
  <c r="AK53" i="236" s="1"/>
  <c r="AL53" i="236" s="1"/>
  <c r="AI53" i="236"/>
  <c r="AJ53" i="236" s="1"/>
  <c r="AU15" i="191"/>
  <c r="J15" i="72"/>
  <c r="AT26" i="203"/>
  <c r="AR26" i="203"/>
  <c r="AS26" i="203" s="1"/>
  <c r="AU9" i="231"/>
  <c r="AE9" i="72"/>
  <c r="AN30" i="201"/>
  <c r="AP30" i="201" s="1"/>
  <c r="AS24" i="212"/>
  <c r="AT24" i="212" s="1"/>
  <c r="AU24" i="212"/>
  <c r="AT35" i="248"/>
  <c r="AR35" i="248"/>
  <c r="AS35" i="248" s="1"/>
  <c r="AN18" i="189"/>
  <c r="AP18" i="189" s="1"/>
  <c r="AR35" i="220"/>
  <c r="AS35" i="220" s="1"/>
  <c r="AT35" i="220"/>
  <c r="AN71" i="193"/>
  <c r="AP71" i="193" s="1"/>
  <c r="AN31" i="194"/>
  <c r="AP31" i="194" s="1"/>
  <c r="AT27" i="203"/>
  <c r="AR27" i="203"/>
  <c r="AS27" i="203" s="1"/>
  <c r="AM48" i="229"/>
  <c r="AX48" i="229" s="1"/>
  <c r="AY48" i="229" s="1"/>
  <c r="BP48" i="72" s="1"/>
  <c r="AC48" i="100"/>
  <c r="AN48" i="229"/>
  <c r="AP48" i="229" s="1"/>
  <c r="AN25" i="190"/>
  <c r="AP25" i="190" s="1"/>
  <c r="AN53" i="239"/>
  <c r="AP53" i="239" s="1"/>
  <c r="AN50" i="207"/>
  <c r="AP50" i="207" s="1"/>
  <c r="AN65" i="193"/>
  <c r="AP65" i="193" s="1"/>
  <c r="AN56" i="248"/>
  <c r="AP56" i="248" s="1"/>
  <c r="AL56" i="100"/>
  <c r="AM56" i="248"/>
  <c r="AX56" i="248" s="1"/>
  <c r="AY56" i="248" s="1"/>
  <c r="BY56" i="72" s="1"/>
  <c r="AG48" i="100"/>
  <c r="AM48" i="239"/>
  <c r="AX48" i="239" s="1"/>
  <c r="AY48" i="239" s="1"/>
  <c r="BT48" i="72" s="1"/>
  <c r="AN62" i="209"/>
  <c r="AP62" i="209" s="1"/>
  <c r="AN61" i="201"/>
  <c r="AP61" i="201" s="1"/>
  <c r="AM23" i="239"/>
  <c r="AX23" i="239" s="1"/>
  <c r="AY23" i="239" s="1"/>
  <c r="BT23" i="72" s="1"/>
  <c r="AG23" i="100"/>
  <c r="AR21" i="231"/>
  <c r="AS21" i="231" s="1"/>
  <c r="AT21" i="231"/>
  <c r="R54" i="1"/>
  <c r="D54" i="236"/>
  <c r="R67" i="1"/>
  <c r="D67" i="236"/>
  <c r="O70" i="236"/>
  <c r="D25" i="180"/>
  <c r="E25" i="180" s="1"/>
  <c r="D25" i="213"/>
  <c r="E25" i="213" s="1"/>
  <c r="D25" i="216"/>
  <c r="E25" i="216" s="1"/>
  <c r="D25" i="219"/>
  <c r="E25" i="219" s="1"/>
  <c r="D25" i="215"/>
  <c r="E25" i="215" s="1"/>
  <c r="D25" i="214"/>
  <c r="E25" i="214" s="1"/>
  <c r="D25" i="217"/>
  <c r="E25" i="217" s="1"/>
  <c r="O44" i="238"/>
  <c r="H44" i="238"/>
  <c r="AI44" i="236"/>
  <c r="AJ44" i="236" s="1"/>
  <c r="AG44" i="236"/>
  <c r="AK44" i="236" s="1"/>
  <c r="AL44" i="236" s="1"/>
  <c r="AU45" i="200"/>
  <c r="Q45" i="72"/>
  <c r="AR71" i="207"/>
  <c r="AS71" i="207" s="1"/>
  <c r="AT71" i="207"/>
  <c r="AU75" i="194"/>
  <c r="M75" i="72"/>
  <c r="AU36" i="247"/>
  <c r="AM36" i="72"/>
  <c r="AN26" i="205"/>
  <c r="AP26" i="205" s="1"/>
  <c r="AR51" i="201"/>
  <c r="AS51" i="201" s="1"/>
  <c r="AT51" i="201"/>
  <c r="AT58" i="203"/>
  <c r="AR58" i="203"/>
  <c r="AS58" i="203" s="1"/>
  <c r="AN47" i="220"/>
  <c r="AP47" i="220" s="1"/>
  <c r="AR41" i="224"/>
  <c r="AS41" i="224" s="1"/>
  <c r="AT41" i="224"/>
  <c r="AR50" i="194"/>
  <c r="AS50" i="194" s="1"/>
  <c r="AT50" i="194"/>
  <c r="AN73" i="201"/>
  <c r="AP73" i="201" s="1"/>
  <c r="AN18" i="200"/>
  <c r="AP18" i="200" s="1"/>
  <c r="AO18" i="212"/>
  <c r="AQ18" i="212" s="1"/>
  <c r="AN20" i="239"/>
  <c r="AP20" i="239" s="1"/>
  <c r="AN61" i="230"/>
  <c r="AP61" i="230" s="1"/>
  <c r="AT53" i="232"/>
  <c r="AR53" i="232"/>
  <c r="AS53" i="232" s="1"/>
  <c r="AN58" i="205"/>
  <c r="AP58" i="205" s="1"/>
  <c r="AT55" i="231"/>
  <c r="AR55" i="231"/>
  <c r="AS55" i="231" s="1"/>
  <c r="AN69" i="200"/>
  <c r="AP69" i="200" s="1"/>
  <c r="AN40" i="113"/>
  <c r="AP40" i="113" s="1"/>
  <c r="AN38" i="189"/>
  <c r="AP38" i="189" s="1"/>
  <c r="AR23" i="232"/>
  <c r="AS23" i="232" s="1"/>
  <c r="AT23" i="232"/>
  <c r="AN24" i="192"/>
  <c r="AP24" i="192" s="1"/>
  <c r="P51" i="241"/>
  <c r="Q51" i="241" s="1"/>
  <c r="R51" i="241"/>
  <c r="R52" i="67"/>
  <c r="S52" i="67" s="1"/>
  <c r="D52" i="72" s="1"/>
  <c r="D52" i="100"/>
  <c r="AP52" i="100" s="1"/>
  <c r="AU26" i="224"/>
  <c r="AA26" i="72"/>
  <c r="AV29" i="211"/>
  <c r="AN29" i="72"/>
  <c r="N12" i="72"/>
  <c r="AU12" i="195"/>
  <c r="AT47" i="196"/>
  <c r="AR47" i="196"/>
  <c r="AS47" i="196" s="1"/>
  <c r="AT42" i="189"/>
  <c r="AR42" i="189"/>
  <c r="AS42" i="189" s="1"/>
  <c r="AR28" i="195"/>
  <c r="AS28" i="195" s="1"/>
  <c r="AT28" i="195"/>
  <c r="AN44" i="225"/>
  <c r="AP44" i="225" s="1"/>
  <c r="AT67" i="196"/>
  <c r="AR67" i="196"/>
  <c r="AS67" i="196" s="1"/>
  <c r="AN29" i="195"/>
  <c r="AP29" i="195" s="1"/>
  <c r="AN15" i="242"/>
  <c r="AP15" i="242" s="1"/>
  <c r="M16" i="72"/>
  <c r="AU16" i="194"/>
  <c r="AR22" i="230"/>
  <c r="AS22" i="230" s="1"/>
  <c r="AT22" i="230"/>
  <c r="AN74" i="230"/>
  <c r="AP74" i="230" s="1"/>
  <c r="AN55" i="232"/>
  <c r="AP55" i="232" s="1"/>
  <c r="AN51" i="200"/>
  <c r="AP51" i="200" s="1"/>
  <c r="AN55" i="230"/>
  <c r="AP55" i="230" s="1"/>
  <c r="AN38" i="202"/>
  <c r="AP38" i="202" s="1"/>
  <c r="AX38" i="202"/>
  <c r="AY38" i="202" s="1"/>
  <c r="BF38" i="72" s="1"/>
  <c r="AN68" i="205"/>
  <c r="AP68" i="205" s="1"/>
  <c r="AN61" i="199"/>
  <c r="AP61" i="199" s="1"/>
  <c r="L33" i="100"/>
  <c r="AM33" i="193"/>
  <c r="AX33" i="193" s="1"/>
  <c r="AY33" i="193" s="1"/>
  <c r="AY33" i="72" s="1"/>
  <c r="AN33" i="193"/>
  <c r="AP33" i="193" s="1"/>
  <c r="AN22" i="225"/>
  <c r="AP22" i="225" s="1"/>
  <c r="AR13" i="247"/>
  <c r="AS13" i="247" s="1"/>
  <c r="AT13" i="247"/>
  <c r="AT11" i="200"/>
  <c r="AR11" i="200"/>
  <c r="AS11" i="200" s="1"/>
  <c r="R59" i="1"/>
  <c r="D59" i="236"/>
  <c r="L22" i="214"/>
  <c r="M22" i="214" s="1"/>
  <c r="L22" i="219"/>
  <c r="M22" i="219" s="1"/>
  <c r="J22" i="247"/>
  <c r="K22" i="247" s="1"/>
  <c r="J22" i="196"/>
  <c r="K22" i="196" s="1"/>
  <c r="J22" i="204"/>
  <c r="K22" i="204" s="1"/>
  <c r="J22" i="239"/>
  <c r="K22" i="239" s="1"/>
  <c r="J22" i="207"/>
  <c r="K22" i="207" s="1"/>
  <c r="J22" i="224"/>
  <c r="K22" i="224" s="1"/>
  <c r="J22" i="246"/>
  <c r="K22" i="246" s="1"/>
  <c r="J22" i="200"/>
  <c r="K22" i="200" s="1"/>
  <c r="J22" i="189"/>
  <c r="K22" i="189" s="1"/>
  <c r="L22" i="215"/>
  <c r="M22" i="215" s="1"/>
  <c r="J22" i="211"/>
  <c r="K22" i="211" s="1"/>
  <c r="J22" i="191"/>
  <c r="K22" i="191" s="1"/>
  <c r="J22" i="203"/>
  <c r="K22" i="203" s="1"/>
  <c r="J22" i="231"/>
  <c r="K22" i="231" s="1"/>
  <c r="J22" i="205"/>
  <c r="K22" i="205" s="1"/>
  <c r="J22" i="208"/>
  <c r="K22" i="208" s="1"/>
  <c r="J22" i="244"/>
  <c r="K22" i="244" s="1"/>
  <c r="J22" i="220"/>
  <c r="K22" i="220" s="1"/>
  <c r="J22" i="194"/>
  <c r="K22" i="194" s="1"/>
  <c r="J22" i="197"/>
  <c r="K22" i="197" s="1"/>
  <c r="L22" i="180"/>
  <c r="M22" i="180" s="1"/>
  <c r="L22" i="216"/>
  <c r="M22" i="216" s="1"/>
  <c r="J22" i="212"/>
  <c r="K22" i="212" s="1"/>
  <c r="J22" i="209"/>
  <c r="K22" i="209" s="1"/>
  <c r="J22" i="190"/>
  <c r="K22" i="190" s="1"/>
  <c r="J22" i="232"/>
  <c r="K22" i="232" s="1"/>
  <c r="J22" i="206"/>
  <c r="K22" i="206" s="1"/>
  <c r="J22" i="201"/>
  <c r="K22" i="201" s="1"/>
  <c r="J22" i="199"/>
  <c r="K22" i="199" s="1"/>
  <c r="J22" i="113"/>
  <c r="K22" i="113" s="1"/>
  <c r="J22" i="225"/>
  <c r="K22" i="225" s="1"/>
  <c r="L22" i="217"/>
  <c r="M22" i="217" s="1"/>
  <c r="J22" i="243"/>
  <c r="K22" i="243" s="1"/>
  <c r="J22" i="202"/>
  <c r="K22" i="202" s="1"/>
  <c r="J22" i="248"/>
  <c r="K22" i="248" s="1"/>
  <c r="J22" i="230"/>
  <c r="K22" i="230" s="1"/>
  <c r="J22" i="192"/>
  <c r="K22" i="192" s="1"/>
  <c r="J22" i="242"/>
  <c r="K22" i="242" s="1"/>
  <c r="J22" i="193"/>
  <c r="K22" i="193" s="1"/>
  <c r="L22" i="213"/>
  <c r="M22" i="213" s="1"/>
  <c r="J22" i="229"/>
  <c r="K22" i="229" s="1"/>
  <c r="J22" i="195"/>
  <c r="K22" i="195" s="1"/>
  <c r="C61" i="238"/>
  <c r="F61" i="238" s="1"/>
  <c r="AK61" i="236"/>
  <c r="AL61" i="236" s="1"/>
  <c r="O7" i="219"/>
  <c r="P7" i="219" s="1"/>
  <c r="M7" i="242"/>
  <c r="N7" i="242" s="1"/>
  <c r="M7" i="207"/>
  <c r="N7" i="207" s="1"/>
  <c r="M7" i="208"/>
  <c r="N7" i="208" s="1"/>
  <c r="M7" i="189"/>
  <c r="N7" i="189" s="1"/>
  <c r="O7" i="180"/>
  <c r="P7" i="180" s="1"/>
  <c r="M7" i="212"/>
  <c r="N7" i="212" s="1"/>
  <c r="M7" i="243"/>
  <c r="N7" i="243" s="1"/>
  <c r="M7" i="239"/>
  <c r="N7" i="239" s="1"/>
  <c r="M7" i="244"/>
  <c r="N7" i="244" s="1"/>
  <c r="M7" i="225"/>
  <c r="N7" i="225" s="1"/>
  <c r="O7" i="214"/>
  <c r="P7" i="214" s="1"/>
  <c r="M7" i="247"/>
  <c r="N7" i="247" s="1"/>
  <c r="M7" i="230"/>
  <c r="N7" i="230" s="1"/>
  <c r="M7" i="204"/>
  <c r="N7" i="204" s="1"/>
  <c r="M7" i="202"/>
  <c r="N7" i="202" s="1"/>
  <c r="M7" i="192"/>
  <c r="N7" i="192" s="1"/>
  <c r="O7" i="217"/>
  <c r="P7" i="217" s="1"/>
  <c r="M7" i="203"/>
  <c r="N7" i="203" s="1"/>
  <c r="M7" i="229"/>
  <c r="N7" i="229" s="1"/>
  <c r="M7" i="224"/>
  <c r="N7" i="224" s="1"/>
  <c r="M7" i="206"/>
  <c r="N7" i="206" s="1"/>
  <c r="O7" i="216"/>
  <c r="P7" i="216" s="1"/>
  <c r="M7" i="191"/>
  <c r="N7" i="191" s="1"/>
  <c r="M7" i="200"/>
  <c r="N7" i="200" s="1"/>
  <c r="M7" i="113"/>
  <c r="N7" i="113" s="1"/>
  <c r="M7" i="220"/>
  <c r="N7" i="220" s="1"/>
  <c r="M7" i="211"/>
  <c r="N7" i="211" s="1"/>
  <c r="M7" i="196"/>
  <c r="N7" i="196" s="1"/>
  <c r="M7" i="195"/>
  <c r="N7" i="195" s="1"/>
  <c r="M7" i="201"/>
  <c r="N7" i="201" s="1"/>
  <c r="M7" i="205"/>
  <c r="N7" i="205" s="1"/>
  <c r="O7" i="213"/>
  <c r="P7" i="213" s="1"/>
  <c r="M7" i="248"/>
  <c r="N7" i="248" s="1"/>
  <c r="M7" i="209"/>
  <c r="N7" i="209" s="1"/>
  <c r="M7" i="232"/>
  <c r="N7" i="232" s="1"/>
  <c r="M7" i="199"/>
  <c r="N7" i="199" s="1"/>
  <c r="M7" i="193"/>
  <c r="N7" i="193" s="1"/>
  <c r="O7" i="215"/>
  <c r="P7" i="215" s="1"/>
  <c r="M7" i="190"/>
  <c r="N7" i="190" s="1"/>
  <c r="M7" i="231"/>
  <c r="N7" i="231" s="1"/>
  <c r="M7" i="246"/>
  <c r="N7" i="246" s="1"/>
  <c r="M7" i="194"/>
  <c r="N7" i="194" s="1"/>
  <c r="M7" i="197"/>
  <c r="N7" i="197" s="1"/>
  <c r="V64" i="72"/>
  <c r="AU64" i="205"/>
  <c r="AU36" i="248"/>
  <c r="AL36" i="72"/>
  <c r="AU52" i="196"/>
  <c r="O52" i="72"/>
  <c r="AR28" i="204"/>
  <c r="AS28" i="204" s="1"/>
  <c r="AT28" i="204"/>
  <c r="AR33" i="242"/>
  <c r="AS33" i="242" s="1"/>
  <c r="AT33" i="242"/>
  <c r="AT53" i="191"/>
  <c r="AR53" i="191"/>
  <c r="AS53" i="191" s="1"/>
  <c r="AR41" i="209"/>
  <c r="AS41" i="209" s="1"/>
  <c r="AT41" i="209"/>
  <c r="AN35" i="229"/>
  <c r="AP35" i="229" s="1"/>
  <c r="AT60" i="244"/>
  <c r="AR60" i="244"/>
  <c r="AS60" i="244" s="1"/>
  <c r="AN27" i="243"/>
  <c r="AP27" i="243" s="1"/>
  <c r="AR69" i="247"/>
  <c r="AS69" i="247" s="1"/>
  <c r="AT69" i="247"/>
  <c r="AN45" i="224"/>
  <c r="AP45" i="224" s="1"/>
  <c r="AN15" i="189"/>
  <c r="AP15" i="189" s="1"/>
  <c r="AN59" i="243"/>
  <c r="AP59" i="243" s="1"/>
  <c r="AN50" i="199"/>
  <c r="AP50" i="199" s="1"/>
  <c r="AN65" i="113"/>
  <c r="AP65" i="113" s="1"/>
  <c r="AN70" i="247"/>
  <c r="AP70" i="247" s="1"/>
  <c r="AN61" i="196"/>
  <c r="AP61" i="196" s="1"/>
  <c r="AN22" i="208"/>
  <c r="AP22" i="208" s="1"/>
  <c r="AN16" i="205"/>
  <c r="AP16" i="205" s="1"/>
  <c r="AO9" i="211"/>
  <c r="AQ9" i="211" s="1"/>
  <c r="AY9" i="211"/>
  <c r="AZ9" i="211" s="1"/>
  <c r="CA9" i="72" s="1"/>
  <c r="J73" i="236"/>
  <c r="O50" i="236"/>
  <c r="AN66" i="230"/>
  <c r="AP66" i="230" s="1"/>
  <c r="AR48" i="192"/>
  <c r="AS48" i="192" s="1"/>
  <c r="AT48" i="192"/>
  <c r="AN16" i="191"/>
  <c r="AP16" i="191" s="1"/>
  <c r="AR37" i="196"/>
  <c r="AS37" i="196" s="1"/>
  <c r="AT37" i="196"/>
  <c r="AN46" i="113"/>
  <c r="AP46" i="113" s="1"/>
  <c r="AN50" i="204"/>
  <c r="AP50" i="204" s="1"/>
  <c r="AN21" i="224"/>
  <c r="AP21" i="224" s="1"/>
  <c r="AN65" i="192"/>
  <c r="AP65" i="192" s="1"/>
  <c r="AN69" i="242"/>
  <c r="AP69" i="242" s="1"/>
  <c r="AN68" i="199"/>
  <c r="AP68" i="199" s="1"/>
  <c r="AR59" i="246"/>
  <c r="AS59" i="246" s="1"/>
  <c r="AT59" i="246"/>
  <c r="AN13" i="199"/>
  <c r="AP13" i="199" s="1"/>
  <c r="AX13" i="199"/>
  <c r="AY13" i="199" s="1"/>
  <c r="BC13" i="72" s="1"/>
  <c r="AO48" i="211"/>
  <c r="AQ48" i="211" s="1"/>
  <c r="AN13" i="194"/>
  <c r="AP13" i="194" s="1"/>
  <c r="AN9" i="225"/>
  <c r="AP9" i="225" s="1"/>
  <c r="AN44" i="229"/>
  <c r="AP44" i="229" s="1"/>
  <c r="AN36" i="229"/>
  <c r="AP36" i="229" s="1"/>
  <c r="AN56" i="231"/>
  <c r="AP56" i="231" s="1"/>
  <c r="AN20" i="209"/>
  <c r="AP20" i="209" s="1"/>
  <c r="AR20" i="209" s="1"/>
  <c r="AS20" i="209" s="1"/>
  <c r="AN66" i="220"/>
  <c r="AP66" i="220" s="1"/>
  <c r="AI44" i="223"/>
  <c r="AO13" i="212"/>
  <c r="AQ13" i="212" s="1"/>
  <c r="AS13" i="212" s="1"/>
  <c r="AT13" i="212" s="1"/>
  <c r="AN70" i="243"/>
  <c r="AP70" i="243" s="1"/>
  <c r="AN46" i="231"/>
  <c r="AP46" i="231" s="1"/>
  <c r="O33" i="180"/>
  <c r="P33" i="180" s="1"/>
  <c r="M33" i="248"/>
  <c r="N33" i="248" s="1"/>
  <c r="M33" i="209"/>
  <c r="N33" i="209" s="1"/>
  <c r="M33" i="204"/>
  <c r="N33" i="204" s="1"/>
  <c r="M33" i="224"/>
  <c r="N33" i="224" s="1"/>
  <c r="M33" i="195"/>
  <c r="N33" i="195" s="1"/>
  <c r="O33" i="216"/>
  <c r="P33" i="216" s="1"/>
  <c r="M33" i="242"/>
  <c r="N33" i="242" s="1"/>
  <c r="M33" i="207"/>
  <c r="N33" i="207" s="1"/>
  <c r="M33" i="113"/>
  <c r="N33" i="113" s="1"/>
  <c r="M33" i="202"/>
  <c r="N33" i="202" s="1"/>
  <c r="O33" i="214"/>
  <c r="P33" i="214" s="1"/>
  <c r="M33" i="211"/>
  <c r="N33" i="211" s="1"/>
  <c r="M33" i="239"/>
  <c r="N33" i="239" s="1"/>
  <c r="M33" i="246"/>
  <c r="N33" i="246" s="1"/>
  <c r="M33" i="199"/>
  <c r="N33" i="199" s="1"/>
  <c r="M33" i="192"/>
  <c r="N33" i="192" s="1"/>
  <c r="M33" i="212"/>
  <c r="N33" i="212" s="1"/>
  <c r="M33" i="203"/>
  <c r="N33" i="203" s="1"/>
  <c r="M33" i="229"/>
  <c r="N33" i="229" s="1"/>
  <c r="M33" i="201"/>
  <c r="N33" i="201" s="1"/>
  <c r="M33" i="206"/>
  <c r="N33" i="206" s="1"/>
  <c r="O33" i="217"/>
  <c r="P33" i="217" s="1"/>
  <c r="M33" i="191"/>
  <c r="N33" i="191" s="1"/>
  <c r="M33" i="232"/>
  <c r="N33" i="232" s="1"/>
  <c r="M33" i="220"/>
  <c r="N33" i="220" s="1"/>
  <c r="M33" i="189"/>
  <c r="N33" i="189" s="1"/>
  <c r="O33" i="213"/>
  <c r="P33" i="213" s="1"/>
  <c r="M33" i="247"/>
  <c r="N33" i="247" s="1"/>
  <c r="M33" i="230"/>
  <c r="N33" i="230" s="1"/>
  <c r="M33" i="200"/>
  <c r="N33" i="200" s="1"/>
  <c r="M33" i="244"/>
  <c r="N33" i="244" s="1"/>
  <c r="M33" i="193"/>
  <c r="N33" i="193" s="1"/>
  <c r="O33" i="219"/>
  <c r="P33" i="219" s="1"/>
  <c r="M33" i="196"/>
  <c r="N33" i="196" s="1"/>
  <c r="M33" i="231"/>
  <c r="N33" i="231" s="1"/>
  <c r="M33" i="208"/>
  <c r="N33" i="208" s="1"/>
  <c r="M33" i="194"/>
  <c r="N33" i="194" s="1"/>
  <c r="O33" i="215"/>
  <c r="P33" i="215" s="1"/>
  <c r="M33" i="243"/>
  <c r="N33" i="243" s="1"/>
  <c r="M33" i="190"/>
  <c r="N33" i="190" s="1"/>
  <c r="M33" i="225"/>
  <c r="N33" i="225" s="1"/>
  <c r="M33" i="205"/>
  <c r="N33" i="205" s="1"/>
  <c r="M33" i="197"/>
  <c r="N33" i="197" s="1"/>
  <c r="L33" i="180"/>
  <c r="M33" i="180" s="1"/>
  <c r="L33" i="215"/>
  <c r="M33" i="215" s="1"/>
  <c r="J33" i="212"/>
  <c r="K33" i="212" s="1"/>
  <c r="J33" i="190"/>
  <c r="K33" i="190" s="1"/>
  <c r="J33" i="203"/>
  <c r="K33" i="203" s="1"/>
  <c r="J33" i="229"/>
  <c r="K33" i="229" s="1"/>
  <c r="J33" i="206"/>
  <c r="K33" i="206" s="1"/>
  <c r="J33" i="208"/>
  <c r="K33" i="208" s="1"/>
  <c r="J33" i="239"/>
  <c r="K33" i="239" s="1"/>
  <c r="J33" i="220"/>
  <c r="K33" i="220" s="1"/>
  <c r="J33" i="193"/>
  <c r="K33" i="193" s="1"/>
  <c r="J33" i="197"/>
  <c r="K33" i="197" s="1"/>
  <c r="L33" i="213"/>
  <c r="M33" i="213" s="1"/>
  <c r="L33" i="219"/>
  <c r="M33" i="219" s="1"/>
  <c r="J33" i="248"/>
  <c r="K33" i="248" s="1"/>
  <c r="J33" i="242"/>
  <c r="K33" i="242" s="1"/>
  <c r="J33" i="243"/>
  <c r="K33" i="243" s="1"/>
  <c r="J33" i="200"/>
  <c r="K33" i="200" s="1"/>
  <c r="J33" i="230"/>
  <c r="K33" i="230" s="1"/>
  <c r="J33" i="244"/>
  <c r="K33" i="244" s="1"/>
  <c r="J33" i="246"/>
  <c r="K33" i="246" s="1"/>
  <c r="J33" i="194"/>
  <c r="K33" i="194" s="1"/>
  <c r="J33" i="189"/>
  <c r="K33" i="189" s="1"/>
  <c r="L33" i="216"/>
  <c r="M33" i="216" s="1"/>
  <c r="J33" i="211"/>
  <c r="K33" i="211" s="1"/>
  <c r="J33" i="209"/>
  <c r="K33" i="209" s="1"/>
  <c r="J33" i="196"/>
  <c r="K33" i="196" s="1"/>
  <c r="J33" i="231"/>
  <c r="K33" i="231" s="1"/>
  <c r="J33" i="205"/>
  <c r="K33" i="205" s="1"/>
  <c r="J33" i="201"/>
  <c r="K33" i="201" s="1"/>
  <c r="J33" i="199"/>
  <c r="K33" i="199" s="1"/>
  <c r="J33" i="113"/>
  <c r="K33" i="113" s="1"/>
  <c r="J33" i="195"/>
  <c r="K33" i="195" s="1"/>
  <c r="L33" i="214"/>
  <c r="M33" i="214" s="1"/>
  <c r="L33" i="217"/>
  <c r="M33" i="217" s="1"/>
  <c r="J33" i="247"/>
  <c r="K33" i="247" s="1"/>
  <c r="J33" i="191"/>
  <c r="K33" i="191" s="1"/>
  <c r="J33" i="204"/>
  <c r="K33" i="204" s="1"/>
  <c r="J33" i="232"/>
  <c r="K33" i="232" s="1"/>
  <c r="J33" i="207"/>
  <c r="K33" i="207" s="1"/>
  <c r="J33" i="224"/>
  <c r="K33" i="224" s="1"/>
  <c r="J33" i="225"/>
  <c r="K33" i="225" s="1"/>
  <c r="J33" i="202"/>
  <c r="K33" i="202" s="1"/>
  <c r="J33" i="192"/>
  <c r="K33" i="192" s="1"/>
  <c r="L53" i="180"/>
  <c r="M53" i="180" s="1"/>
  <c r="L53" i="216"/>
  <c r="M53" i="216" s="1"/>
  <c r="J53" i="212"/>
  <c r="K53" i="212" s="1"/>
  <c r="J53" i="190"/>
  <c r="K53" i="190" s="1"/>
  <c r="J53" i="243"/>
  <c r="K53" i="243" s="1"/>
  <c r="J53" i="231"/>
  <c r="K53" i="231" s="1"/>
  <c r="J53" i="230"/>
  <c r="K53" i="230" s="1"/>
  <c r="J53" i="201"/>
  <c r="K53" i="201" s="1"/>
  <c r="J53" i="246"/>
  <c r="K53" i="246" s="1"/>
  <c r="J53" i="239"/>
  <c r="K53" i="239" s="1"/>
  <c r="J53" i="113"/>
  <c r="K53" i="113" s="1"/>
  <c r="J53" i="197"/>
  <c r="K53" i="197" s="1"/>
  <c r="L53" i="214"/>
  <c r="M53" i="214" s="1"/>
  <c r="L53" i="219"/>
  <c r="M53" i="219" s="1"/>
  <c r="J53" i="248"/>
  <c r="K53" i="248" s="1"/>
  <c r="J53" i="196"/>
  <c r="K53" i="196" s="1"/>
  <c r="J53" i="204"/>
  <c r="K53" i="204" s="1"/>
  <c r="J53" i="205"/>
  <c r="K53" i="205" s="1"/>
  <c r="J53" i="207"/>
  <c r="K53" i="207" s="1"/>
  <c r="J53" i="244"/>
  <c r="K53" i="244" s="1"/>
  <c r="J53" i="220"/>
  <c r="K53" i="220" s="1"/>
  <c r="J53" i="195"/>
  <c r="K53" i="195" s="1"/>
  <c r="J53" i="189"/>
  <c r="K53" i="189" s="1"/>
  <c r="J53" i="211"/>
  <c r="K53" i="211" s="1"/>
  <c r="J53" i="191"/>
  <c r="K53" i="191" s="1"/>
  <c r="J53" i="206"/>
  <c r="K53" i="206" s="1"/>
  <c r="J53" i="224"/>
  <c r="K53" i="224" s="1"/>
  <c r="J53" i="193"/>
  <c r="K53" i="193" s="1"/>
  <c r="L53" i="213"/>
  <c r="M53" i="213" s="1"/>
  <c r="J53" i="242"/>
  <c r="K53" i="242" s="1"/>
  <c r="J53" i="229"/>
  <c r="K53" i="229" s="1"/>
  <c r="J53" i="225"/>
  <c r="K53" i="225" s="1"/>
  <c r="J53" i="209"/>
  <c r="K53" i="209" s="1"/>
  <c r="L53" i="217"/>
  <c r="M53" i="217" s="1"/>
  <c r="J53" i="203"/>
  <c r="K53" i="203" s="1"/>
  <c r="J53" i="232"/>
  <c r="K53" i="232" s="1"/>
  <c r="J53" i="199"/>
  <c r="K53" i="199" s="1"/>
  <c r="J53" i="202"/>
  <c r="K53" i="202" s="1"/>
  <c r="J53" i="247"/>
  <c r="K53" i="247" s="1"/>
  <c r="J53" i="194"/>
  <c r="K53" i="194" s="1"/>
  <c r="J53" i="200"/>
  <c r="K53" i="200" s="1"/>
  <c r="J53" i="192"/>
  <c r="K53" i="192" s="1"/>
  <c r="L53" i="215"/>
  <c r="M53" i="215" s="1"/>
  <c r="J53" i="208"/>
  <c r="K53" i="208" s="1"/>
  <c r="AU30" i="246"/>
  <c r="AK30" i="72"/>
  <c r="W30" i="72"/>
  <c r="AU30" i="206"/>
  <c r="AU74" i="244"/>
  <c r="AJ74" i="72"/>
  <c r="AR28" i="206"/>
  <c r="AS28" i="206" s="1"/>
  <c r="AT28" i="206"/>
  <c r="AR22" i="239"/>
  <c r="AS22" i="239" s="1"/>
  <c r="AT22" i="239"/>
  <c r="AT27" i="224"/>
  <c r="AR27" i="224"/>
  <c r="AS27" i="224" s="1"/>
  <c r="AR52" i="190"/>
  <c r="AS52" i="190" s="1"/>
  <c r="AT52" i="190"/>
  <c r="AR14" i="195"/>
  <c r="AS14" i="195" s="1"/>
  <c r="AT14" i="195"/>
  <c r="AN14" i="247"/>
  <c r="AP14" i="247" s="1"/>
  <c r="AX14" i="247"/>
  <c r="AY14" i="247" s="1"/>
  <c r="BZ14" i="72" s="1"/>
  <c r="AN15" i="231"/>
  <c r="AP15" i="231" s="1"/>
  <c r="AT9" i="247"/>
  <c r="AR9" i="247"/>
  <c r="AS9" i="247" s="1"/>
  <c r="AT46" i="220"/>
  <c r="AR46" i="220"/>
  <c r="AS46" i="220" s="1"/>
  <c r="AN26" i="231"/>
  <c r="AP26" i="231" s="1"/>
  <c r="AN54" i="231"/>
  <c r="AP54" i="231" s="1"/>
  <c r="AN59" i="220"/>
  <c r="AP59" i="220" s="1"/>
  <c r="AR70" i="194"/>
  <c r="AS70" i="194" s="1"/>
  <c r="AT70" i="194"/>
  <c r="AN72" i="206"/>
  <c r="AP72" i="206" s="1"/>
  <c r="AN56" i="200"/>
  <c r="AP56" i="200" s="1"/>
  <c r="AT43" i="190"/>
  <c r="AR43" i="190"/>
  <c r="AS43" i="190" s="1"/>
  <c r="AR40" i="191"/>
  <c r="AS40" i="191" s="1"/>
  <c r="AT40" i="191"/>
  <c r="AR69" i="243"/>
  <c r="AS69" i="243" s="1"/>
  <c r="AT69" i="243"/>
  <c r="AR34" i="220"/>
  <c r="AS34" i="220" s="1"/>
  <c r="AT34" i="220"/>
  <c r="AT21" i="225"/>
  <c r="AR21" i="225"/>
  <c r="AS21" i="225" s="1"/>
  <c r="AN10" i="196"/>
  <c r="AP10" i="196" s="1"/>
  <c r="AR16" i="230"/>
  <c r="AS16" i="230" s="1"/>
  <c r="AT16" i="230"/>
  <c r="AR9" i="194"/>
  <c r="AS9" i="194" s="1"/>
  <c r="AT9" i="194"/>
  <c r="O54" i="236"/>
  <c r="D31" i="236"/>
  <c r="O31" i="236" s="1"/>
  <c r="R31" i="1"/>
  <c r="D17" i="236"/>
  <c r="R17" i="1"/>
  <c r="AL52" i="1"/>
  <c r="AM52" i="1" s="1"/>
  <c r="AP52" i="1"/>
  <c r="AI52" i="1"/>
  <c r="O44" i="180"/>
  <c r="P44" i="180" s="1"/>
  <c r="O44" i="213"/>
  <c r="P44" i="213" s="1"/>
  <c r="O44" i="216"/>
  <c r="P44" i="216" s="1"/>
  <c r="O44" i="219"/>
  <c r="P44" i="219" s="1"/>
  <c r="M44" i="212"/>
  <c r="N44" i="212" s="1"/>
  <c r="M44" i="247"/>
  <c r="N44" i="247" s="1"/>
  <c r="M44" i="190"/>
  <c r="N44" i="190" s="1"/>
  <c r="M44" i="196"/>
  <c r="N44" i="196" s="1"/>
  <c r="M44" i="243"/>
  <c r="N44" i="243" s="1"/>
  <c r="M44" i="229"/>
  <c r="N44" i="229" s="1"/>
  <c r="M44" i="204"/>
  <c r="N44" i="204" s="1"/>
  <c r="M44" i="232"/>
  <c r="N44" i="232" s="1"/>
  <c r="M44" i="239"/>
  <c r="N44" i="239" s="1"/>
  <c r="M44" i="246"/>
  <c r="N44" i="246" s="1"/>
  <c r="M44" i="195"/>
  <c r="N44" i="195" s="1"/>
  <c r="M44" i="201"/>
  <c r="N44" i="201" s="1"/>
  <c r="M44" i="225"/>
  <c r="N44" i="225" s="1"/>
  <c r="M44" i="199"/>
  <c r="N44" i="199" s="1"/>
  <c r="M44" i="205"/>
  <c r="N44" i="205" s="1"/>
  <c r="M44" i="200"/>
  <c r="N44" i="200" s="1"/>
  <c r="M44" i="194"/>
  <c r="N44" i="194" s="1"/>
  <c r="M44" i="197"/>
  <c r="N44" i="197" s="1"/>
  <c r="O44" i="215"/>
  <c r="P44" i="215" s="1"/>
  <c r="M44" i="191"/>
  <c r="N44" i="191" s="1"/>
  <c r="M44" i="230"/>
  <c r="N44" i="230" s="1"/>
  <c r="M44" i="220"/>
  <c r="N44" i="220" s="1"/>
  <c r="M44" i="206"/>
  <c r="N44" i="206" s="1"/>
  <c r="M44" i="189"/>
  <c r="N44" i="189" s="1"/>
  <c r="O44" i="217"/>
  <c r="P44" i="217" s="1"/>
  <c r="M44" i="242"/>
  <c r="N44" i="242" s="1"/>
  <c r="M44" i="207"/>
  <c r="N44" i="207" s="1"/>
  <c r="M44" i="208"/>
  <c r="N44" i="208" s="1"/>
  <c r="M44" i="113"/>
  <c r="N44" i="113" s="1"/>
  <c r="M44" i="211"/>
  <c r="N44" i="211" s="1"/>
  <c r="M44" i="203"/>
  <c r="N44" i="203" s="1"/>
  <c r="M44" i="231"/>
  <c r="N44" i="231" s="1"/>
  <c r="M44" i="224"/>
  <c r="N44" i="224" s="1"/>
  <c r="M44" i="202"/>
  <c r="N44" i="202" s="1"/>
  <c r="O44" i="214"/>
  <c r="P44" i="214" s="1"/>
  <c r="M44" i="248"/>
  <c r="N44" i="248" s="1"/>
  <c r="M44" i="209"/>
  <c r="N44" i="209" s="1"/>
  <c r="M44" i="193"/>
  <c r="N44" i="193" s="1"/>
  <c r="M44" i="244"/>
  <c r="N44" i="244" s="1"/>
  <c r="M44" i="192"/>
  <c r="N44" i="192" s="1"/>
  <c r="AT29" i="202"/>
  <c r="AR29" i="202"/>
  <c r="AS29" i="202" s="1"/>
  <c r="AT38" i="229"/>
  <c r="AR38" i="229"/>
  <c r="AS38" i="229" s="1"/>
  <c r="AT33" i="189"/>
  <c r="AR33" i="189"/>
  <c r="AS33" i="189" s="1"/>
  <c r="AR14" i="190"/>
  <c r="AS14" i="190" s="1"/>
  <c r="AT14" i="190"/>
  <c r="AN7" i="190"/>
  <c r="AP7" i="190" s="1"/>
  <c r="AR64" i="195"/>
  <c r="AS64" i="195" s="1"/>
  <c r="AT64" i="195"/>
  <c r="AT31" i="225"/>
  <c r="AR31" i="225"/>
  <c r="AS31" i="225" s="1"/>
  <c r="AR67" i="202"/>
  <c r="AS67" i="202" s="1"/>
  <c r="AT67" i="202"/>
  <c r="AR72" i="192"/>
  <c r="AS72" i="192" s="1"/>
  <c r="AT72" i="192"/>
  <c r="AR38" i="208"/>
  <c r="AS38" i="208" s="1"/>
  <c r="AT38" i="208"/>
  <c r="AT58" i="246"/>
  <c r="AR58" i="246"/>
  <c r="AS58" i="246" s="1"/>
  <c r="AR61" i="200"/>
  <c r="AS61" i="200" s="1"/>
  <c r="AT61" i="200"/>
  <c r="AM11" i="201"/>
  <c r="R11" i="100"/>
  <c r="AR24" i="242"/>
  <c r="AS24" i="242" s="1"/>
  <c r="AT24" i="242"/>
  <c r="AR16" i="190"/>
  <c r="AS16" i="190" s="1"/>
  <c r="AT16" i="190"/>
  <c r="D37" i="236"/>
  <c r="J37" i="236" s="1"/>
  <c r="R37" i="1"/>
  <c r="AQ33" i="1"/>
  <c r="D33" i="67" s="1"/>
  <c r="E33" i="67" s="1"/>
  <c r="F33" i="67" s="1"/>
  <c r="G33" i="67" s="1"/>
  <c r="C33" i="33"/>
  <c r="AO33" i="33" s="1"/>
  <c r="AX33" i="1"/>
  <c r="AU71" i="242"/>
  <c r="AH71" i="72"/>
  <c r="AU26" i="204"/>
  <c r="U26" i="72"/>
  <c r="AR19" i="203"/>
  <c r="AS19" i="203" s="1"/>
  <c r="AT19" i="203"/>
  <c r="AR32" i="246"/>
  <c r="AS32" i="246" s="1"/>
  <c r="AT32" i="246"/>
  <c r="AT7" i="202"/>
  <c r="AR7" i="202"/>
  <c r="AS7" i="202" s="1"/>
  <c r="AT18" i="208"/>
  <c r="AR18" i="208"/>
  <c r="AS18" i="208" s="1"/>
  <c r="AR52" i="246"/>
  <c r="AS52" i="246" s="1"/>
  <c r="AT52" i="246"/>
  <c r="AT72" i="196"/>
  <c r="AR72" i="196"/>
  <c r="AS72" i="196" s="1"/>
  <c r="AN66" i="239"/>
  <c r="AP66" i="239" s="1"/>
  <c r="AR9" i="229"/>
  <c r="AS9" i="229" s="1"/>
  <c r="AT9" i="229"/>
  <c r="AR28" i="196"/>
  <c r="AS28" i="196" s="1"/>
  <c r="AT28" i="196"/>
  <c r="AR67" i="191"/>
  <c r="AS67" i="191" s="1"/>
  <c r="AT67" i="191"/>
  <c r="AR39" i="205"/>
  <c r="AS39" i="205" s="1"/>
  <c r="AT39" i="205"/>
  <c r="AY56" i="212"/>
  <c r="AZ56" i="212" s="1"/>
  <c r="CB56" i="72" s="1"/>
  <c r="AO56" i="212"/>
  <c r="AQ56" i="212" s="1"/>
  <c r="U56" i="100"/>
  <c r="AM56" i="204"/>
  <c r="AX56" i="204" s="1"/>
  <c r="AY56" i="204" s="1"/>
  <c r="BH56" i="72" s="1"/>
  <c r="AR40" i="192"/>
  <c r="AS40" i="192" s="1"/>
  <c r="AT40" i="192"/>
  <c r="AR70" i="190"/>
  <c r="AS70" i="190" s="1"/>
  <c r="AT70" i="190"/>
  <c r="AR61" i="248"/>
  <c r="AS61" i="248" s="1"/>
  <c r="AT61" i="248"/>
  <c r="AN66" i="232"/>
  <c r="AP66" i="232" s="1"/>
  <c r="AR23" i="200"/>
  <c r="AS23" i="200" s="1"/>
  <c r="AT23" i="200"/>
  <c r="AN16" i="220"/>
  <c r="AP16" i="220" s="1"/>
  <c r="AM8" i="100"/>
  <c r="AM8" i="247"/>
  <c r="AX8" i="247" s="1"/>
  <c r="AY8" i="247" s="1"/>
  <c r="BZ8" i="72" s="1"/>
  <c r="AN8" i="247"/>
  <c r="AP8" i="247" s="1"/>
  <c r="AR22" i="203"/>
  <c r="AS22" i="203" s="1"/>
  <c r="AT22" i="203"/>
  <c r="Y59" i="236"/>
  <c r="I22" i="180"/>
  <c r="J22" i="180" s="1"/>
  <c r="I22" i="216"/>
  <c r="J22" i="216" s="1"/>
  <c r="G22" i="212"/>
  <c r="H22" i="212" s="1"/>
  <c r="G22" i="242"/>
  <c r="H22" i="242" s="1"/>
  <c r="G22" i="230"/>
  <c r="H22" i="230" s="1"/>
  <c r="G22" i="232"/>
  <c r="H22" i="232" s="1"/>
  <c r="G22" i="231"/>
  <c r="H22" i="231" s="1"/>
  <c r="G22" i="113"/>
  <c r="H22" i="113" s="1"/>
  <c r="G22" i="208"/>
  <c r="H22" i="208" s="1"/>
  <c r="G22" i="199"/>
  <c r="H22" i="199" s="1"/>
  <c r="G22" i="225"/>
  <c r="H22" i="225" s="1"/>
  <c r="I22" i="215"/>
  <c r="J22" i="215" s="1"/>
  <c r="I22" i="219"/>
  <c r="J22" i="219" s="1"/>
  <c r="G22" i="243"/>
  <c r="H22" i="243" s="1"/>
  <c r="G22" i="196"/>
  <c r="H22" i="196" s="1"/>
  <c r="G22" i="207"/>
  <c r="H22" i="207" s="1"/>
  <c r="G22" i="200"/>
  <c r="H22" i="200" s="1"/>
  <c r="G22" i="246"/>
  <c r="H22" i="246" s="1"/>
  <c r="G22" i="205"/>
  <c r="H22" i="205" s="1"/>
  <c r="G22" i="224"/>
  <c r="H22" i="224" s="1"/>
  <c r="G22" i="189"/>
  <c r="H22" i="189" s="1"/>
  <c r="G22" i="197"/>
  <c r="H22" i="197" s="1"/>
  <c r="I22" i="213"/>
  <c r="J22" i="213" s="1"/>
  <c r="I22" i="217"/>
  <c r="J22" i="217" s="1"/>
  <c r="G22" i="248"/>
  <c r="H22" i="248" s="1"/>
  <c r="G22" i="190"/>
  <c r="H22" i="190" s="1"/>
  <c r="G22" i="239"/>
  <c r="H22" i="239" s="1"/>
  <c r="G22" i="229"/>
  <c r="H22" i="229" s="1"/>
  <c r="G22" i="204"/>
  <c r="H22" i="204" s="1"/>
  <c r="G22" i="220"/>
  <c r="H22" i="220" s="1"/>
  <c r="G22" i="201"/>
  <c r="H22" i="201" s="1"/>
  <c r="G22" i="244"/>
  <c r="H22" i="244" s="1"/>
  <c r="G22" i="202"/>
  <c r="H22" i="202" s="1"/>
  <c r="I22" i="214"/>
  <c r="J22" i="214" s="1"/>
  <c r="G22" i="211"/>
  <c r="H22" i="211" s="1"/>
  <c r="G22" i="247"/>
  <c r="H22" i="247" s="1"/>
  <c r="G22" i="203"/>
  <c r="H22" i="203" s="1"/>
  <c r="G22" i="191"/>
  <c r="H22" i="191" s="1"/>
  <c r="G22" i="209"/>
  <c r="H22" i="209" s="1"/>
  <c r="G22" i="195"/>
  <c r="H22" i="195" s="1"/>
  <c r="G22" i="206"/>
  <c r="H22" i="206" s="1"/>
  <c r="G22" i="193"/>
  <c r="H22" i="193" s="1"/>
  <c r="G22" i="194"/>
  <c r="H22" i="194" s="1"/>
  <c r="G22" i="192"/>
  <c r="H22" i="192" s="1"/>
  <c r="R22" i="214"/>
  <c r="S22" i="214" s="1"/>
  <c r="R22" i="217"/>
  <c r="S22" i="217" s="1"/>
  <c r="P22" i="248"/>
  <c r="Q22" i="248" s="1"/>
  <c r="P22" i="191"/>
  <c r="Q22" i="191" s="1"/>
  <c r="P22" i="196"/>
  <c r="Q22" i="196" s="1"/>
  <c r="P22" i="229"/>
  <c r="Q22" i="229" s="1"/>
  <c r="P22" i="230"/>
  <c r="Q22" i="230" s="1"/>
  <c r="P22" i="193"/>
  <c r="Q22" i="193" s="1"/>
  <c r="P22" i="200"/>
  <c r="Q22" i="200" s="1"/>
  <c r="P22" i="220"/>
  <c r="Q22" i="220" s="1"/>
  <c r="P22" i="189"/>
  <c r="Q22" i="189" s="1"/>
  <c r="R22" i="215"/>
  <c r="S22" i="215" s="1"/>
  <c r="R22" i="219"/>
  <c r="S22" i="219" s="1"/>
  <c r="P22" i="209"/>
  <c r="Q22" i="209" s="1"/>
  <c r="P22" i="204"/>
  <c r="Q22" i="204" s="1"/>
  <c r="P22" i="243"/>
  <c r="Q22" i="243" s="1"/>
  <c r="P22" i="207"/>
  <c r="Q22" i="207" s="1"/>
  <c r="P22" i="199"/>
  <c r="Q22" i="199" s="1"/>
  <c r="P22" i="195"/>
  <c r="Q22" i="195" s="1"/>
  <c r="P22" i="225"/>
  <c r="Q22" i="225" s="1"/>
  <c r="P22" i="192"/>
  <c r="Q22" i="192" s="1"/>
  <c r="R22" i="180"/>
  <c r="S22" i="180" s="1"/>
  <c r="R22" i="216"/>
  <c r="S22" i="216" s="1"/>
  <c r="P22" i="247"/>
  <c r="Q22" i="247" s="1"/>
  <c r="P22" i="203"/>
  <c r="Q22" i="203" s="1"/>
  <c r="P22" i="231"/>
  <c r="Q22" i="231" s="1"/>
  <c r="P22" i="205"/>
  <c r="Q22" i="205" s="1"/>
  <c r="P22" i="208"/>
  <c r="Q22" i="208" s="1"/>
  <c r="P22" i="224"/>
  <c r="Q22" i="224" s="1"/>
  <c r="P22" i="239"/>
  <c r="Q22" i="239" s="1"/>
  <c r="P22" i="113"/>
  <c r="Q22" i="113" s="1"/>
  <c r="P22" i="202"/>
  <c r="Q22" i="202" s="1"/>
  <c r="P22" i="197"/>
  <c r="Q22" i="197" s="1"/>
  <c r="R22" i="213"/>
  <c r="S22" i="213" s="1"/>
  <c r="P22" i="242"/>
  <c r="Q22" i="242" s="1"/>
  <c r="P22" i="201"/>
  <c r="Q22" i="201" s="1"/>
  <c r="P22" i="194"/>
  <c r="Q22" i="194" s="1"/>
  <c r="P22" i="190"/>
  <c r="Q22" i="190" s="1"/>
  <c r="P22" i="244"/>
  <c r="Q22" i="244" s="1"/>
  <c r="P22" i="211"/>
  <c r="Q22" i="211" s="1"/>
  <c r="P22" i="232"/>
  <c r="Q22" i="232" s="1"/>
  <c r="P22" i="212"/>
  <c r="Q22" i="212" s="1"/>
  <c r="P22" i="206"/>
  <c r="Q22" i="206" s="1"/>
  <c r="P22" i="246"/>
  <c r="Q22" i="246" s="1"/>
  <c r="I61" i="180"/>
  <c r="J61" i="180" s="1"/>
  <c r="G61" i="211"/>
  <c r="H61" i="211" s="1"/>
  <c r="G61" i="190"/>
  <c r="H61" i="190" s="1"/>
  <c r="G61" i="200"/>
  <c r="H61" i="200" s="1"/>
  <c r="G61" i="244"/>
  <c r="H61" i="244" s="1"/>
  <c r="G61" i="192"/>
  <c r="H61" i="192" s="1"/>
  <c r="I61" i="216"/>
  <c r="J61" i="216" s="1"/>
  <c r="G61" i="242"/>
  <c r="H61" i="242" s="1"/>
  <c r="G61" i="204"/>
  <c r="H61" i="204" s="1"/>
  <c r="G61" i="208"/>
  <c r="H61" i="208" s="1"/>
  <c r="G61" i="193"/>
  <c r="H61" i="193" s="1"/>
  <c r="I61" i="213"/>
  <c r="J61" i="213" s="1"/>
  <c r="G61" i="247"/>
  <c r="H61" i="247" s="1"/>
  <c r="G61" i="209"/>
  <c r="H61" i="209" s="1"/>
  <c r="G61" i="220"/>
  <c r="H61" i="220" s="1"/>
  <c r="G61" i="202"/>
  <c r="H61" i="202" s="1"/>
  <c r="G61" i="113"/>
  <c r="H61" i="113" s="1"/>
  <c r="G61" i="248"/>
  <c r="H61" i="248" s="1"/>
  <c r="G61" i="203"/>
  <c r="H61" i="203" s="1"/>
  <c r="G61" i="232"/>
  <c r="H61" i="232" s="1"/>
  <c r="G61" i="224"/>
  <c r="H61" i="224" s="1"/>
  <c r="G61" i="225"/>
  <c r="H61" i="225" s="1"/>
  <c r="I61" i="217"/>
  <c r="J61" i="217" s="1"/>
  <c r="G61" i="191"/>
  <c r="H61" i="191" s="1"/>
  <c r="G61" i="229"/>
  <c r="H61" i="229" s="1"/>
  <c r="G61" i="206"/>
  <c r="H61" i="206" s="1"/>
  <c r="G61" i="195"/>
  <c r="H61" i="195" s="1"/>
  <c r="I61" i="214"/>
  <c r="J61" i="214" s="1"/>
  <c r="G61" i="212"/>
  <c r="H61" i="212" s="1"/>
  <c r="G61" i="230"/>
  <c r="H61" i="230" s="1"/>
  <c r="G61" i="246"/>
  <c r="H61" i="246" s="1"/>
  <c r="G61" i="199"/>
  <c r="H61" i="199" s="1"/>
  <c r="G61" i="197"/>
  <c r="H61" i="197" s="1"/>
  <c r="I61" i="219"/>
  <c r="J61" i="219" s="1"/>
  <c r="G61" i="196"/>
  <c r="H61" i="196" s="1"/>
  <c r="G61" i="207"/>
  <c r="H61" i="207" s="1"/>
  <c r="G61" i="201"/>
  <c r="H61" i="201" s="1"/>
  <c r="G61" i="231"/>
  <c r="H61" i="231" s="1"/>
  <c r="I61" i="215"/>
  <c r="J61" i="215" s="1"/>
  <c r="G61" i="243"/>
  <c r="H61" i="243" s="1"/>
  <c r="G61" i="239"/>
  <c r="H61" i="239" s="1"/>
  <c r="G61" i="205"/>
  <c r="H61" i="205" s="1"/>
  <c r="G61" i="194"/>
  <c r="H61" i="194" s="1"/>
  <c r="G61" i="189"/>
  <c r="H61" i="189" s="1"/>
  <c r="R7" i="213"/>
  <c r="S7" i="213" s="1"/>
  <c r="R7" i="215"/>
  <c r="S7" i="215" s="1"/>
  <c r="R7" i="217"/>
  <c r="S7" i="217" s="1"/>
  <c r="R7" i="219"/>
  <c r="S7" i="219" s="1"/>
  <c r="P7" i="248"/>
  <c r="Q7" i="248" s="1"/>
  <c r="P7" i="209"/>
  <c r="Q7" i="209" s="1"/>
  <c r="P7" i="196"/>
  <c r="Q7" i="196" s="1"/>
  <c r="P7" i="191"/>
  <c r="Q7" i="191" s="1"/>
  <c r="P7" i="204"/>
  <c r="Q7" i="204" s="1"/>
  <c r="P7" i="232"/>
  <c r="Q7" i="232" s="1"/>
  <c r="P7" i="230"/>
  <c r="Q7" i="230" s="1"/>
  <c r="P7" i="205"/>
  <c r="Q7" i="205" s="1"/>
  <c r="P7" i="229"/>
  <c r="Q7" i="229" s="1"/>
  <c r="P7" i="207"/>
  <c r="Q7" i="207" s="1"/>
  <c r="P7" i="208"/>
  <c r="Q7" i="208" s="1"/>
  <c r="P7" i="244"/>
  <c r="Q7" i="244" s="1"/>
  <c r="P7" i="246"/>
  <c r="Q7" i="246" s="1"/>
  <c r="P7" i="113"/>
  <c r="Q7" i="113" s="1"/>
  <c r="P7" i="202"/>
  <c r="Q7" i="202" s="1"/>
  <c r="P7" i="220"/>
  <c r="Q7" i="220" s="1"/>
  <c r="P7" i="192"/>
  <c r="Q7" i="192" s="1"/>
  <c r="P7" i="197"/>
  <c r="Q7" i="197" s="1"/>
  <c r="R7" i="180"/>
  <c r="S7" i="180" s="1"/>
  <c r="R7" i="214"/>
  <c r="S7" i="214" s="1"/>
  <c r="R7" i="216"/>
  <c r="S7" i="216" s="1"/>
  <c r="P7" i="211"/>
  <c r="Q7" i="211" s="1"/>
  <c r="P7" i="212"/>
  <c r="Q7" i="212" s="1"/>
  <c r="P7" i="247"/>
  <c r="Q7" i="247" s="1"/>
  <c r="P7" i="242"/>
  <c r="Q7" i="242" s="1"/>
  <c r="P7" i="243"/>
  <c r="Q7" i="243" s="1"/>
  <c r="P7" i="190"/>
  <c r="Q7" i="190" s="1"/>
  <c r="P7" i="203"/>
  <c r="Q7" i="203" s="1"/>
  <c r="P7" i="239"/>
  <c r="Q7" i="239" s="1"/>
  <c r="P7" i="231"/>
  <c r="Q7" i="231" s="1"/>
  <c r="P7" i="206"/>
  <c r="Q7" i="206" s="1"/>
  <c r="P7" i="200"/>
  <c r="Q7" i="200" s="1"/>
  <c r="P7" i="195"/>
  <c r="Q7" i="195" s="1"/>
  <c r="P7" i="201"/>
  <c r="Q7" i="201" s="1"/>
  <c r="P7" i="199"/>
  <c r="Q7" i="199" s="1"/>
  <c r="P7" i="224"/>
  <c r="Q7" i="224" s="1"/>
  <c r="P7" i="193"/>
  <c r="Q7" i="193" s="1"/>
  <c r="P7" i="194"/>
  <c r="Q7" i="194" s="1"/>
  <c r="P7" i="225"/>
  <c r="Q7" i="225" s="1"/>
  <c r="P7" i="189"/>
  <c r="Q7" i="189" s="1"/>
  <c r="AG7" i="236"/>
  <c r="AI7" i="236"/>
  <c r="AJ7" i="236" s="1"/>
  <c r="Q30" i="72"/>
  <c r="AU30" i="200"/>
  <c r="AT73" i="244"/>
  <c r="AR73" i="244"/>
  <c r="AS73" i="244" s="1"/>
  <c r="AR27" i="192"/>
  <c r="AS27" i="192" s="1"/>
  <c r="AT27" i="192"/>
  <c r="AT60" i="192"/>
  <c r="AR60" i="192"/>
  <c r="AS60" i="192" s="1"/>
  <c r="AT12" i="202"/>
  <c r="AR12" i="202"/>
  <c r="AS12" i="202" s="1"/>
  <c r="AR17" i="202"/>
  <c r="AS17" i="202" s="1"/>
  <c r="AT17" i="202"/>
  <c r="AT30" i="190"/>
  <c r="AR30" i="190"/>
  <c r="AS30" i="190" s="1"/>
  <c r="AT17" i="200"/>
  <c r="AR17" i="200"/>
  <c r="AS17" i="200" s="1"/>
  <c r="T32" i="72"/>
  <c r="AU32" i="203"/>
  <c r="AR47" i="203"/>
  <c r="AS47" i="203" s="1"/>
  <c r="AT47" i="203"/>
  <c r="AR71" i="191"/>
  <c r="AS71" i="191" s="1"/>
  <c r="AT71" i="191"/>
  <c r="AN61" i="229"/>
  <c r="AP61" i="229" s="1"/>
  <c r="AT35" i="205"/>
  <c r="AR35" i="205"/>
  <c r="AS35" i="205" s="1"/>
  <c r="AT65" i="206"/>
  <c r="AR65" i="206"/>
  <c r="AS65" i="206" s="1"/>
  <c r="AU41" i="211"/>
  <c r="AS41" i="211"/>
  <c r="AT41" i="211" s="1"/>
  <c r="L72" i="100"/>
  <c r="AM72" i="193"/>
  <c r="AX72" i="193" s="1"/>
  <c r="AY72" i="193" s="1"/>
  <c r="AY72" i="72" s="1"/>
  <c r="AN72" i="193"/>
  <c r="AP72" i="193" s="1"/>
  <c r="AR39" i="193"/>
  <c r="AS39" i="193" s="1"/>
  <c r="AT39" i="193"/>
  <c r="AT20" i="248"/>
  <c r="AR20" i="248"/>
  <c r="AS20" i="248" s="1"/>
  <c r="AR61" i="202"/>
  <c r="AS61" i="202" s="1"/>
  <c r="AT61" i="202"/>
  <c r="AR24" i="231"/>
  <c r="AS24" i="231" s="1"/>
  <c r="AT24" i="231"/>
  <c r="R13" i="1"/>
  <c r="D13" i="236"/>
  <c r="R21" i="1"/>
  <c r="D21" i="236"/>
  <c r="AT25" i="246"/>
  <c r="AR25" i="246"/>
  <c r="AS25" i="246" s="1"/>
  <c r="AT70" i="208"/>
  <c r="AR70" i="208"/>
  <c r="AS70" i="208" s="1"/>
  <c r="AT48" i="194"/>
  <c r="AR48" i="194"/>
  <c r="AS48" i="194" s="1"/>
  <c r="AT46" i="232"/>
  <c r="AR46" i="232"/>
  <c r="AS46" i="232" s="1"/>
  <c r="AR19" i="205"/>
  <c r="AS19" i="205" s="1"/>
  <c r="AT19" i="205"/>
  <c r="D71" i="180"/>
  <c r="E71" i="180" s="1"/>
  <c r="D71" i="215"/>
  <c r="E71" i="215" s="1"/>
  <c r="D71" i="213"/>
  <c r="E71" i="213" s="1"/>
  <c r="D71" i="217"/>
  <c r="E71" i="217" s="1"/>
  <c r="D71" i="214"/>
  <c r="E71" i="214" s="1"/>
  <c r="D71" i="219"/>
  <c r="E71" i="219" s="1"/>
  <c r="D71" i="216"/>
  <c r="E71" i="216" s="1"/>
  <c r="AT66" i="203"/>
  <c r="AR66" i="203"/>
  <c r="AS66" i="203" s="1"/>
  <c r="AT24" i="232"/>
  <c r="AR24" i="232"/>
  <c r="AS24" i="232" s="1"/>
  <c r="AR69" i="239"/>
  <c r="AS69" i="239" s="1"/>
  <c r="AT69" i="239"/>
  <c r="AT11" i="244"/>
  <c r="AR11" i="244"/>
  <c r="AS11" i="244" s="1"/>
  <c r="AS19" i="212"/>
  <c r="AT19" i="212" s="1"/>
  <c r="AU19" i="212"/>
  <c r="AU9" i="212"/>
  <c r="AS9" i="212"/>
  <c r="AT9" i="212" s="1"/>
  <c r="CC75" i="72"/>
  <c r="AU66" i="212"/>
  <c r="AS66" i="212"/>
  <c r="AT66" i="212" s="1"/>
  <c r="AS37" i="212"/>
  <c r="AT37" i="212" s="1"/>
  <c r="AU37" i="212"/>
  <c r="AO45" i="212"/>
  <c r="AQ45" i="212" s="1"/>
  <c r="AO67" i="212"/>
  <c r="AQ67" i="212" s="1"/>
  <c r="AV52" i="212"/>
  <c r="AO52" i="72"/>
  <c r="AO59" i="72"/>
  <c r="AV59" i="212"/>
  <c r="AO49" i="212"/>
  <c r="AQ49" i="212" s="1"/>
  <c r="AU49" i="212" s="1"/>
  <c r="AO39" i="212"/>
  <c r="AQ39" i="212" s="1"/>
  <c r="AS39" i="212" s="1"/>
  <c r="AT39" i="212" s="1"/>
  <c r="AU47" i="212"/>
  <c r="AS47" i="212"/>
  <c r="AT47" i="212" s="1"/>
  <c r="AO61" i="72"/>
  <c r="AV61" i="212"/>
  <c r="AV73" i="212"/>
  <c r="AO73" i="72"/>
  <c r="AV69" i="212"/>
  <c r="AO69" i="72"/>
  <c r="AO57" i="212"/>
  <c r="AQ57" i="212" s="1"/>
  <c r="AS14" i="212"/>
  <c r="AT14" i="212" s="1"/>
  <c r="AU14" i="212"/>
  <c r="AU17" i="212"/>
  <c r="AS17" i="212"/>
  <c r="AT17" i="212" s="1"/>
  <c r="AU74" i="212"/>
  <c r="AS74" i="212"/>
  <c r="AT74" i="212" s="1"/>
  <c r="AS29" i="212"/>
  <c r="AT29" i="212" s="1"/>
  <c r="AU29" i="212"/>
  <c r="AO65" i="212"/>
  <c r="AQ65" i="212" s="1"/>
  <c r="AO38" i="72"/>
  <c r="AV38" i="212"/>
  <c r="AV15" i="212"/>
  <c r="AO15" i="72"/>
  <c r="AU44" i="212"/>
  <c r="AS44" i="212"/>
  <c r="AT44" i="212" s="1"/>
  <c r="AU20" i="212"/>
  <c r="AS20" i="212"/>
  <c r="AT20" i="212" s="1"/>
  <c r="AO41" i="72"/>
  <c r="AV41" i="212"/>
  <c r="AO72" i="72"/>
  <c r="AV72" i="212"/>
  <c r="AV23" i="211"/>
  <c r="AN23" i="72"/>
  <c r="AN59" i="72"/>
  <c r="AV59" i="211"/>
  <c r="AO22" i="211"/>
  <c r="AQ22" i="211" s="1"/>
  <c r="AS67" i="211"/>
  <c r="AT67" i="211" s="1"/>
  <c r="AU67" i="211"/>
  <c r="AS17" i="211"/>
  <c r="AT17" i="211" s="1"/>
  <c r="AU17" i="211"/>
  <c r="AN40" i="72"/>
  <c r="AV40" i="211"/>
  <c r="AU54" i="211"/>
  <c r="AS54" i="211"/>
  <c r="AT54" i="211" s="1"/>
  <c r="AU63" i="211"/>
  <c r="AS63" i="211"/>
  <c r="AT63" i="211" s="1"/>
  <c r="AS31" i="211"/>
  <c r="AT31" i="211" s="1"/>
  <c r="AU31" i="211"/>
  <c r="AV45" i="211"/>
  <c r="AN45" i="72"/>
  <c r="AS39" i="211"/>
  <c r="AT39" i="211" s="1"/>
  <c r="AU39" i="211"/>
  <c r="AS8" i="211"/>
  <c r="AT8" i="211" s="1"/>
  <c r="AU8" i="211"/>
  <c r="AS53" i="211"/>
  <c r="AT53" i="211" s="1"/>
  <c r="AU53" i="211"/>
  <c r="AV68" i="211"/>
  <c r="AN68" i="72"/>
  <c r="AN36" i="72"/>
  <c r="AV36" i="211"/>
  <c r="AO50" i="211"/>
  <c r="AQ50" i="211" s="1"/>
  <c r="AU72" i="211"/>
  <c r="AS72" i="211"/>
  <c r="AT72" i="211" s="1"/>
  <c r="AN13" i="72"/>
  <c r="AV13" i="211"/>
  <c r="AV52" i="211"/>
  <c r="AN52" i="72"/>
  <c r="AS10" i="211"/>
  <c r="AT10" i="211" s="1"/>
  <c r="AU10" i="211"/>
  <c r="AS56" i="211"/>
  <c r="AT56" i="211" s="1"/>
  <c r="AU56" i="211"/>
  <c r="AO70" i="211"/>
  <c r="AQ70" i="211" s="1"/>
  <c r="AN51" i="72"/>
  <c r="AV51" i="211"/>
  <c r="AN27" i="72"/>
  <c r="AV27" i="211"/>
  <c r="AU30" i="211"/>
  <c r="AS30" i="211"/>
  <c r="AT30" i="211" s="1"/>
  <c r="AS58" i="211"/>
  <c r="AT58" i="211" s="1"/>
  <c r="AU58" i="211"/>
  <c r="AS34" i="211"/>
  <c r="AT34" i="211" s="1"/>
  <c r="AU34" i="211"/>
  <c r="AU26" i="211"/>
  <c r="AS26" i="211"/>
  <c r="AT26" i="211" s="1"/>
  <c r="AU60" i="211"/>
  <c r="AS60" i="211"/>
  <c r="AT60" i="211" s="1"/>
  <c r="AP8" i="244"/>
  <c r="AR23" i="193"/>
  <c r="AS23" i="193" s="1"/>
  <c r="AT23" i="193"/>
  <c r="G21" i="100"/>
  <c r="AM21" i="220"/>
  <c r="AN21" i="220" s="1"/>
  <c r="AL76" i="220"/>
  <c r="AL84" i="220" s="1"/>
  <c r="AO7" i="223" s="1"/>
  <c r="AT13" i="244"/>
  <c r="AR13" i="244"/>
  <c r="AS13" i="244" s="1"/>
  <c r="M8" i="100"/>
  <c r="AM8" i="194"/>
  <c r="AL76" i="194"/>
  <c r="AL84" i="194" s="1"/>
  <c r="AO34" i="223" s="1"/>
  <c r="R57" i="1"/>
  <c r="D57" i="236"/>
  <c r="AX72" i="1"/>
  <c r="C72" i="33"/>
  <c r="AO72" i="33" s="1"/>
  <c r="AR72" i="1"/>
  <c r="AQ72" i="1"/>
  <c r="D72" i="67" s="1"/>
  <c r="E72" i="67" s="1"/>
  <c r="F72" i="67" s="1"/>
  <c r="G72" i="67" s="1"/>
  <c r="AU52" i="193"/>
  <c r="L52" i="72"/>
  <c r="AA29" i="72"/>
  <c r="AU29" i="224"/>
  <c r="AS7" i="212"/>
  <c r="AU7" i="212"/>
  <c r="AY12" i="220"/>
  <c r="AR29" i="194"/>
  <c r="AS29" i="194" s="1"/>
  <c r="AT29" i="194"/>
  <c r="AT15" i="246"/>
  <c r="AR15" i="246"/>
  <c r="AT23" i="246"/>
  <c r="AR23" i="246"/>
  <c r="AS23" i="246" s="1"/>
  <c r="AU65" i="225"/>
  <c r="AB65" i="72"/>
  <c r="AR39" i="194"/>
  <c r="AS39" i="194" s="1"/>
  <c r="AT39" i="194"/>
  <c r="AP8" i="202"/>
  <c r="AR28" i="246"/>
  <c r="AS28" i="246" s="1"/>
  <c r="AT28" i="246"/>
  <c r="T29" i="1"/>
  <c r="U29" i="1"/>
  <c r="AB29" i="1"/>
  <c r="AR46" i="190"/>
  <c r="AS46" i="190" s="1"/>
  <c r="AT46" i="190"/>
  <c r="AR69" i="201"/>
  <c r="AS69" i="201" s="1"/>
  <c r="AT69" i="201"/>
  <c r="AT63" i="195"/>
  <c r="AR63" i="195"/>
  <c r="AS63" i="195" s="1"/>
  <c r="AM56" i="195"/>
  <c r="AX56" i="195" s="1"/>
  <c r="AY56" i="195" s="1"/>
  <c r="BA56" i="72" s="1"/>
  <c r="N56" i="100"/>
  <c r="AT72" i="247"/>
  <c r="AR72" i="247"/>
  <c r="AS72" i="247" s="1"/>
  <c r="T51" i="100"/>
  <c r="AM51" i="203"/>
  <c r="AX51" i="203" s="1"/>
  <c r="AY51" i="203" s="1"/>
  <c r="BG51" i="72" s="1"/>
  <c r="AT48" i="247"/>
  <c r="AR48" i="247"/>
  <c r="AS48" i="247" s="1"/>
  <c r="AM9" i="242"/>
  <c r="AN9" i="242" s="1"/>
  <c r="AH9" i="100"/>
  <c r="AL76" i="242"/>
  <c r="AL84" i="242" s="1"/>
  <c r="AO14" i="223" s="1"/>
  <c r="AT37" i="195"/>
  <c r="AR37" i="195"/>
  <c r="AS37" i="195" s="1"/>
  <c r="AH25" i="100"/>
  <c r="AM25" i="242"/>
  <c r="AX25" i="242" s="1"/>
  <c r="AY25" i="242" s="1"/>
  <c r="BU25" i="72" s="1"/>
  <c r="AT20" i="209"/>
  <c r="AL13" i="203"/>
  <c r="AK76" i="203"/>
  <c r="AK84" i="203" s="1"/>
  <c r="AN16" i="223" s="1"/>
  <c r="AR43" i="192"/>
  <c r="AS43" i="192" s="1"/>
  <c r="AT43" i="192"/>
  <c r="AM33" i="239"/>
  <c r="AX33" i="239" s="1"/>
  <c r="AY33" i="239" s="1"/>
  <c r="BT33" i="72" s="1"/>
  <c r="AG33" i="100"/>
  <c r="AR22" i="242"/>
  <c r="AS22" i="242" s="1"/>
  <c r="AT22" i="242"/>
  <c r="AL11" i="247"/>
  <c r="AK76" i="247"/>
  <c r="AK84" i="247" s="1"/>
  <c r="AN40" i="223" s="1"/>
  <c r="I33" i="100"/>
  <c r="AM33" i="190"/>
  <c r="AX33" i="190" s="1"/>
  <c r="AY33" i="190" s="1"/>
  <c r="AV33" i="72" s="1"/>
  <c r="D40" i="236"/>
  <c r="R40" i="1"/>
  <c r="R55" i="1"/>
  <c r="D55" i="236"/>
  <c r="D19" i="236"/>
  <c r="R19" i="1"/>
  <c r="R8" i="100"/>
  <c r="AM8" i="201"/>
  <c r="AN8" i="201"/>
  <c r="AE14" i="72"/>
  <c r="AU14" i="231"/>
  <c r="P14" i="72"/>
  <c r="AU14" i="199"/>
  <c r="AU47" i="194"/>
  <c r="M47" i="72"/>
  <c r="AR45" i="208"/>
  <c r="AS45" i="208" s="1"/>
  <c r="AT45" i="208"/>
  <c r="AU12" i="212"/>
  <c r="AS12" i="212"/>
  <c r="AT12" i="212" s="1"/>
  <c r="AT42" i="202"/>
  <c r="AR42" i="202"/>
  <c r="AS42" i="202" s="1"/>
  <c r="AT26" i="242"/>
  <c r="AR26" i="242"/>
  <c r="AS26" i="242" s="1"/>
  <c r="AT22" i="192"/>
  <c r="AR22" i="192"/>
  <c r="AS22" i="192" s="1"/>
  <c r="AT54" i="202"/>
  <c r="AR54" i="202"/>
  <c r="AS54" i="202" s="1"/>
  <c r="AR19" i="199"/>
  <c r="AS19" i="199" s="1"/>
  <c r="AT19" i="199"/>
  <c r="CC30" i="72"/>
  <c r="AP12" i="232"/>
  <c r="AP11" i="203"/>
  <c r="AR58" i="196"/>
  <c r="AS58" i="196" s="1"/>
  <c r="AT58" i="196"/>
  <c r="AT28" i="207"/>
  <c r="AR28" i="207"/>
  <c r="AS28" i="207" s="1"/>
  <c r="AR24" i="203"/>
  <c r="AS24" i="203" s="1"/>
  <c r="AT24" i="203"/>
  <c r="AT66" i="220"/>
  <c r="AR66" i="220"/>
  <c r="AS66" i="220" s="1"/>
  <c r="AT62" i="232"/>
  <c r="AR62" i="232"/>
  <c r="AS62" i="232" s="1"/>
  <c r="CC72" i="72"/>
  <c r="I56" i="100"/>
  <c r="AM56" i="190"/>
  <c r="AX56" i="190" s="1"/>
  <c r="AY56" i="190" s="1"/>
  <c r="AV56" i="72" s="1"/>
  <c r="AM49" i="203"/>
  <c r="AX49" i="203" s="1"/>
  <c r="AY49" i="203" s="1"/>
  <c r="BG49" i="72" s="1"/>
  <c r="T49" i="100"/>
  <c r="AR57" i="243"/>
  <c r="AS57" i="243" s="1"/>
  <c r="AT57" i="243"/>
  <c r="AR37" i="243"/>
  <c r="AS37" i="243" s="1"/>
  <c r="AR35" i="208"/>
  <c r="AS35" i="208" s="1"/>
  <c r="AT35" i="208"/>
  <c r="AM22" i="243"/>
  <c r="AX22" i="243" s="1"/>
  <c r="AY22" i="243" s="1"/>
  <c r="BV22" i="72" s="1"/>
  <c r="AI22" i="100"/>
  <c r="AL9" i="202"/>
  <c r="AK76" i="202"/>
  <c r="AK84" i="202" s="1"/>
  <c r="AN32" i="223" s="1"/>
  <c r="AO33" i="100"/>
  <c r="AN33" i="212"/>
  <c r="AY33" i="212" s="1"/>
  <c r="AZ33" i="212" s="1"/>
  <c r="CB33" i="72" s="1"/>
  <c r="AO16" i="100"/>
  <c r="AN16" i="212"/>
  <c r="AY16" i="212" s="1"/>
  <c r="AZ16" i="212" s="1"/>
  <c r="CB16" i="72" s="1"/>
  <c r="I28" i="100"/>
  <c r="AM28" i="190"/>
  <c r="AX28" i="190" s="1"/>
  <c r="AY28" i="190" s="1"/>
  <c r="AV28" i="72" s="1"/>
  <c r="AM21" i="191"/>
  <c r="AX21" i="191" s="1"/>
  <c r="AY21" i="191" s="1"/>
  <c r="AW21" i="72" s="1"/>
  <c r="J21" i="100"/>
  <c r="AN21" i="191"/>
  <c r="AP21" i="191" s="1"/>
  <c r="AL9" i="209"/>
  <c r="AK76" i="209"/>
  <c r="AK84" i="209" s="1"/>
  <c r="AN18" i="223" s="1"/>
  <c r="R68" i="1"/>
  <c r="D68" i="236"/>
  <c r="R48" i="1"/>
  <c r="D48" i="236"/>
  <c r="O9" i="236"/>
  <c r="AD9" i="236"/>
  <c r="Y9" i="236"/>
  <c r="F9" i="236"/>
  <c r="J9" i="236"/>
  <c r="T9" i="236"/>
  <c r="N7" i="141"/>
  <c r="P71" i="72"/>
  <c r="AU71" i="199"/>
  <c r="K14" i="72"/>
  <c r="AU14" i="192"/>
  <c r="AU27" i="207"/>
  <c r="X27" i="72"/>
  <c r="AU26" i="225"/>
  <c r="AB26" i="72"/>
  <c r="AU42" i="191"/>
  <c r="J42" i="72"/>
  <c r="F75" i="72"/>
  <c r="AU75" i="113"/>
  <c r="AU54" i="242"/>
  <c r="AH54" i="72"/>
  <c r="AB18" i="72"/>
  <c r="AU18" i="225"/>
  <c r="AT64" i="247"/>
  <c r="AR64" i="247"/>
  <c r="AS64" i="247" s="1"/>
  <c r="AC40" i="72"/>
  <c r="AU40" i="229"/>
  <c r="AT21" i="242"/>
  <c r="AR21" i="242"/>
  <c r="AS21" i="242" s="1"/>
  <c r="AR44" i="201"/>
  <c r="AS44" i="201" s="1"/>
  <c r="AT44" i="201"/>
  <c r="AP7" i="193"/>
  <c r="Y46" i="72"/>
  <c r="AU46" i="208"/>
  <c r="AT32" i="113"/>
  <c r="AR32" i="113"/>
  <c r="AS32" i="113" s="1"/>
  <c r="AT37" i="208"/>
  <c r="AR37" i="208"/>
  <c r="AS37" i="208" s="1"/>
  <c r="AR56" i="208"/>
  <c r="AS56" i="208" s="1"/>
  <c r="AT56" i="208"/>
  <c r="AR11" i="207"/>
  <c r="AS11" i="207" s="1"/>
  <c r="AT11" i="207"/>
  <c r="AR38" i="209"/>
  <c r="AS38" i="209" s="1"/>
  <c r="AT38" i="209"/>
  <c r="AT35" i="195"/>
  <c r="AR35" i="195"/>
  <c r="AS35" i="195" s="1"/>
  <c r="AS28" i="212"/>
  <c r="AT28" i="212" s="1"/>
  <c r="AU28" i="212"/>
  <c r="AT41" i="191"/>
  <c r="AR41" i="191"/>
  <c r="AS41" i="191" s="1"/>
  <c r="CC42" i="72"/>
  <c r="AR65" i="196"/>
  <c r="AS65" i="196" s="1"/>
  <c r="AT65" i="196"/>
  <c r="AT70" i="248"/>
  <c r="AR70" i="248"/>
  <c r="AS70" i="248" s="1"/>
  <c r="AR65" i="191"/>
  <c r="AS65" i="191" s="1"/>
  <c r="AT65" i="191"/>
  <c r="AR62" i="196"/>
  <c r="AS62" i="196" s="1"/>
  <c r="AT62" i="196"/>
  <c r="AR61" i="225"/>
  <c r="AS61" i="225" s="1"/>
  <c r="AT61" i="225"/>
  <c r="CC61" i="72"/>
  <c r="AR55" i="196"/>
  <c r="AS55" i="196" s="1"/>
  <c r="AT55" i="196"/>
  <c r="AT58" i="202"/>
  <c r="AR58" i="202"/>
  <c r="AS58" i="202" s="1"/>
  <c r="AT46" i="242"/>
  <c r="AR46" i="242"/>
  <c r="AS46" i="242" s="1"/>
  <c r="AT40" i="247"/>
  <c r="AR40" i="247"/>
  <c r="AS40" i="247" s="1"/>
  <c r="AR33" i="247"/>
  <c r="AS33" i="247" s="1"/>
  <c r="AT33" i="192"/>
  <c r="AR33" i="192"/>
  <c r="AS33" i="192" s="1"/>
  <c r="AT24" i="225"/>
  <c r="AR24" i="225"/>
  <c r="AS24" i="225" s="1"/>
  <c r="AR43" i="191"/>
  <c r="AS43" i="191" s="1"/>
  <c r="AT43" i="191"/>
  <c r="T33" i="100"/>
  <c r="AM33" i="203"/>
  <c r="AX33" i="203" s="1"/>
  <c r="AY33" i="203" s="1"/>
  <c r="BG33" i="72" s="1"/>
  <c r="AR23" i="247"/>
  <c r="AS23" i="247" s="1"/>
  <c r="AT23" i="247"/>
  <c r="AT25" i="208"/>
  <c r="AR25" i="208"/>
  <c r="AS25" i="208" s="1"/>
  <c r="AR48" i="243"/>
  <c r="AS48" i="243" s="1"/>
  <c r="AT48" i="243"/>
  <c r="AT57" i="203"/>
  <c r="AR57" i="203"/>
  <c r="AS57" i="203" s="1"/>
  <c r="AR38" i="193"/>
  <c r="AS38" i="193" s="1"/>
  <c r="AT38" i="193"/>
  <c r="AT62" i="195"/>
  <c r="AR61" i="194"/>
  <c r="AS61" i="194" s="1"/>
  <c r="AT61" i="194"/>
  <c r="CC48" i="72"/>
  <c r="AT32" i="242"/>
  <c r="AR32" i="242"/>
  <c r="AS32" i="242" s="1"/>
  <c r="AT23" i="190"/>
  <c r="AR23" i="190"/>
  <c r="AS23" i="190" s="1"/>
  <c r="AM13" i="243"/>
  <c r="AI13" i="100"/>
  <c r="AN13" i="243"/>
  <c r="AL76" i="243"/>
  <c r="AL84" i="243" s="1"/>
  <c r="AO17" i="223" s="1"/>
  <c r="AR59" i="191"/>
  <c r="AS59" i="191" s="1"/>
  <c r="AT59" i="191"/>
  <c r="O62" i="180"/>
  <c r="P62" i="180" s="1"/>
  <c r="O62" i="213"/>
  <c r="P62" i="213" s="1"/>
  <c r="O62" i="217"/>
  <c r="P62" i="217" s="1"/>
  <c r="O62" i="219"/>
  <c r="P62" i="219" s="1"/>
  <c r="M62" i="211"/>
  <c r="N62" i="211" s="1"/>
  <c r="M62" i="247"/>
  <c r="N62" i="247" s="1"/>
  <c r="M62" i="190"/>
  <c r="N62" i="190" s="1"/>
  <c r="M62" i="196"/>
  <c r="N62" i="196" s="1"/>
  <c r="M62" i="230"/>
  <c r="N62" i="230" s="1"/>
  <c r="M62" i="209"/>
  <c r="N62" i="209" s="1"/>
  <c r="M62" i="231"/>
  <c r="N62" i="231" s="1"/>
  <c r="M62" i="207"/>
  <c r="N62" i="207" s="1"/>
  <c r="M62" i="195"/>
  <c r="N62" i="195" s="1"/>
  <c r="M62" i="220"/>
  <c r="N62" i="220" s="1"/>
  <c r="M62" i="232"/>
  <c r="N62" i="232" s="1"/>
  <c r="M62" i="201"/>
  <c r="N62" i="201" s="1"/>
  <c r="M62" i="224"/>
  <c r="N62" i="224" s="1"/>
  <c r="M62" i="199"/>
  <c r="N62" i="199" s="1"/>
  <c r="M62" i="194"/>
  <c r="N62" i="194" s="1"/>
  <c r="M62" i="205"/>
  <c r="N62" i="205" s="1"/>
  <c r="M62" i="113"/>
  <c r="N62" i="113" s="1"/>
  <c r="M62" i="197"/>
  <c r="N62" i="197" s="1"/>
  <c r="O62" i="214"/>
  <c r="P62" i="214" s="1"/>
  <c r="O62" i="215"/>
  <c r="P62" i="215" s="1"/>
  <c r="O62" i="216"/>
  <c r="P62" i="216" s="1"/>
  <c r="M62" i="212"/>
  <c r="N62" i="212" s="1"/>
  <c r="M62" i="248"/>
  <c r="N62" i="248" s="1"/>
  <c r="M62" i="243"/>
  <c r="N62" i="243" s="1"/>
  <c r="M62" i="242"/>
  <c r="N62" i="242" s="1"/>
  <c r="M62" i="203"/>
  <c r="N62" i="203" s="1"/>
  <c r="M62" i="239"/>
  <c r="N62" i="239" s="1"/>
  <c r="M62" i="191"/>
  <c r="N62" i="191" s="1"/>
  <c r="M62" i="204"/>
  <c r="N62" i="204" s="1"/>
  <c r="M62" i="200"/>
  <c r="N62" i="200" s="1"/>
  <c r="M62" i="246"/>
  <c r="N62" i="246" s="1"/>
  <c r="M62" i="229"/>
  <c r="N62" i="229" s="1"/>
  <c r="M62" i="208"/>
  <c r="N62" i="208" s="1"/>
  <c r="M62" i="193"/>
  <c r="N62" i="193" s="1"/>
  <c r="M62" i="244"/>
  <c r="N62" i="244" s="1"/>
  <c r="M62" i="202"/>
  <c r="N62" i="202" s="1"/>
  <c r="M62" i="206"/>
  <c r="N62" i="206" s="1"/>
  <c r="M62" i="225"/>
  <c r="N62" i="225" s="1"/>
  <c r="M62" i="192"/>
  <c r="N62" i="192" s="1"/>
  <c r="M62" i="189"/>
  <c r="N62" i="189" s="1"/>
  <c r="AU44" i="190"/>
  <c r="I44" i="72"/>
  <c r="T31" i="72"/>
  <c r="AU31" i="203"/>
  <c r="AU75" i="206"/>
  <c r="W75" i="72"/>
  <c r="AT42" i="220"/>
  <c r="AR42" i="220"/>
  <c r="AS42" i="220" s="1"/>
  <c r="AT22" i="189"/>
  <c r="AR22" i="189"/>
  <c r="AS22" i="189" s="1"/>
  <c r="AP23" i="205"/>
  <c r="AP31" i="229"/>
  <c r="AT63" i="209"/>
  <c r="AR63" i="209"/>
  <c r="AS63" i="209" s="1"/>
  <c r="AT61" i="206"/>
  <c r="AR61" i="206"/>
  <c r="AS61" i="206" s="1"/>
  <c r="AS70" i="212"/>
  <c r="AT70" i="212" s="1"/>
  <c r="AU70" i="212"/>
  <c r="AT67" i="204"/>
  <c r="AR67" i="204"/>
  <c r="AS67" i="204" s="1"/>
  <c r="AM58" i="232"/>
  <c r="AX58" i="232" s="1"/>
  <c r="AY58" i="232" s="1"/>
  <c r="BS58" i="72" s="1"/>
  <c r="AF58" i="100"/>
  <c r="AS35" i="211"/>
  <c r="AT35" i="211" s="1"/>
  <c r="AU35" i="211"/>
  <c r="AR28" i="191"/>
  <c r="AS28" i="191" s="1"/>
  <c r="AT28" i="191"/>
  <c r="AR16" i="206"/>
  <c r="AS16" i="206" s="1"/>
  <c r="AT16" i="206"/>
  <c r="AR39" i="203"/>
  <c r="AS39" i="203" s="1"/>
  <c r="AT39" i="203"/>
  <c r="AM16" i="196"/>
  <c r="AN16" i="196" s="1"/>
  <c r="O16" i="100"/>
  <c r="AL76" i="196"/>
  <c r="AL84" i="196" s="1"/>
  <c r="AO15" i="223" s="1"/>
  <c r="R93" i="167"/>
  <c r="AQ61" i="100"/>
  <c r="AN13" i="46"/>
  <c r="AO13" i="46" s="1"/>
  <c r="AQ13" i="46" s="1"/>
  <c r="AS13" i="46" s="1"/>
  <c r="AT13" i="46" s="1"/>
  <c r="H34" i="238"/>
  <c r="O34" i="238"/>
  <c r="L62" i="214"/>
  <c r="M62" i="214" s="1"/>
  <c r="L62" i="215"/>
  <c r="M62" i="215" s="1"/>
  <c r="L62" i="217"/>
  <c r="M62" i="217" s="1"/>
  <c r="J62" i="212"/>
  <c r="K62" i="212" s="1"/>
  <c r="J62" i="211"/>
  <c r="K62" i="211" s="1"/>
  <c r="J62" i="191"/>
  <c r="K62" i="191" s="1"/>
  <c r="J62" i="196"/>
  <c r="K62" i="196" s="1"/>
  <c r="J62" i="190"/>
  <c r="K62" i="190" s="1"/>
  <c r="J62" i="204"/>
  <c r="K62" i="204" s="1"/>
  <c r="J62" i="232"/>
  <c r="K62" i="232" s="1"/>
  <c r="J62" i="205"/>
  <c r="K62" i="205" s="1"/>
  <c r="J62" i="243"/>
  <c r="K62" i="243" s="1"/>
  <c r="J62" i="230"/>
  <c r="K62" i="230" s="1"/>
  <c r="J62" i="208"/>
  <c r="K62" i="208" s="1"/>
  <c r="J62" i="193"/>
  <c r="K62" i="193" s="1"/>
  <c r="J62" i="244"/>
  <c r="K62" i="244" s="1"/>
  <c r="J62" i="195"/>
  <c r="K62" i="195" s="1"/>
  <c r="J62" i="220"/>
  <c r="K62" i="220" s="1"/>
  <c r="J62" i="194"/>
  <c r="K62" i="194" s="1"/>
  <c r="J62" i="225"/>
  <c r="K62" i="225" s="1"/>
  <c r="J62" i="189"/>
  <c r="K62" i="189" s="1"/>
  <c r="J62" i="192"/>
  <c r="K62" i="192" s="1"/>
  <c r="L62" i="180"/>
  <c r="M62" i="180" s="1"/>
  <c r="L62" i="213"/>
  <c r="M62" i="213" s="1"/>
  <c r="L62" i="216"/>
  <c r="M62" i="216" s="1"/>
  <c r="L62" i="219"/>
  <c r="M62" i="219" s="1"/>
  <c r="J62" i="248"/>
  <c r="K62" i="248" s="1"/>
  <c r="J62" i="247"/>
  <c r="K62" i="247" s="1"/>
  <c r="J62" i="242"/>
  <c r="K62" i="242" s="1"/>
  <c r="J62" i="203"/>
  <c r="K62" i="203" s="1"/>
  <c r="J62" i="229"/>
  <c r="K62" i="229" s="1"/>
  <c r="J62" i="231"/>
  <c r="K62" i="231" s="1"/>
  <c r="J62" i="239"/>
  <c r="K62" i="239" s="1"/>
  <c r="J62" i="206"/>
  <c r="K62" i="206" s="1"/>
  <c r="J62" i="209"/>
  <c r="K62" i="209" s="1"/>
  <c r="J62" i="207"/>
  <c r="K62" i="207" s="1"/>
  <c r="J62" i="201"/>
  <c r="K62" i="201" s="1"/>
  <c r="J62" i="224"/>
  <c r="K62" i="224" s="1"/>
  <c r="J62" i="199"/>
  <c r="K62" i="199" s="1"/>
  <c r="J62" i="246"/>
  <c r="K62" i="246" s="1"/>
  <c r="J62" i="202"/>
  <c r="K62" i="202" s="1"/>
  <c r="J62" i="200"/>
  <c r="K62" i="200" s="1"/>
  <c r="J62" i="113"/>
  <c r="K62" i="113" s="1"/>
  <c r="J62" i="197"/>
  <c r="K62" i="197" s="1"/>
  <c r="X15" i="72"/>
  <c r="AU15" i="207"/>
  <c r="AG12" i="72"/>
  <c r="AU12" i="239"/>
  <c r="J54" i="72"/>
  <c r="AU54" i="191"/>
  <c r="AR14" i="225"/>
  <c r="AS14" i="225" s="1"/>
  <c r="AT14" i="225"/>
  <c r="AP7" i="242"/>
  <c r="AR27" i="191"/>
  <c r="AS27" i="191" s="1"/>
  <c r="AT27" i="191"/>
  <c r="AT30" i="196"/>
  <c r="AR30" i="196"/>
  <c r="AS30" i="196" s="1"/>
  <c r="AP7" i="204"/>
  <c r="AT27" i="230"/>
  <c r="AR27" i="230"/>
  <c r="AS27" i="230" s="1"/>
  <c r="AT30" i="205"/>
  <c r="AR30" i="205"/>
  <c r="AS30" i="205" s="1"/>
  <c r="AT21" i="206"/>
  <c r="AR21" i="206"/>
  <c r="AS21" i="206" s="1"/>
  <c r="AN26" i="189"/>
  <c r="AP26" i="189" s="1"/>
  <c r="AR34" i="202"/>
  <c r="AS34" i="202" s="1"/>
  <c r="AT34" i="202"/>
  <c r="AU23" i="212"/>
  <c r="AS23" i="212"/>
  <c r="AT23" i="212" s="1"/>
  <c r="AT32" i="191"/>
  <c r="AR32" i="191"/>
  <c r="AS32" i="191" s="1"/>
  <c r="AR49" i="205"/>
  <c r="AS49" i="205" s="1"/>
  <c r="AT49" i="205"/>
  <c r="AT62" i="204"/>
  <c r="AR62" i="204"/>
  <c r="AS62" i="204" s="1"/>
  <c r="AT68" i="206"/>
  <c r="AR68" i="206"/>
  <c r="AS68" i="206" s="1"/>
  <c r="AT28" i="202"/>
  <c r="AR28" i="202"/>
  <c r="AS28" i="202" s="1"/>
  <c r="AY31" i="229"/>
  <c r="AN68" i="229"/>
  <c r="AP68" i="229" s="1"/>
  <c r="AO65" i="211"/>
  <c r="AQ65" i="211" s="1"/>
  <c r="AN62" i="206"/>
  <c r="AP62" i="206" s="1"/>
  <c r="K49" i="100"/>
  <c r="AM49" i="192"/>
  <c r="AX49" i="192" s="1"/>
  <c r="AY49" i="192" s="1"/>
  <c r="AX49" i="72" s="1"/>
  <c r="AN49" i="192"/>
  <c r="AP49" i="192" s="1"/>
  <c r="AN59" i="205"/>
  <c r="AP59" i="205" s="1"/>
  <c r="AN49" i="189"/>
  <c r="AP49" i="189" s="1"/>
  <c r="AN55" i="189"/>
  <c r="AP55" i="189" s="1"/>
  <c r="AN37" i="248"/>
  <c r="AP37" i="248" s="1"/>
  <c r="CC41" i="72"/>
  <c r="AN35" i="244"/>
  <c r="AP35" i="244" s="1"/>
  <c r="AN21" i="202"/>
  <c r="AP21" i="202" s="1"/>
  <c r="AN24" i="206"/>
  <c r="AP24" i="206" s="1"/>
  <c r="AN10" i="201"/>
  <c r="AP10" i="201" s="1"/>
  <c r="AL40" i="100"/>
  <c r="AM40" i="248"/>
  <c r="AX40" i="248" s="1"/>
  <c r="AY40" i="248" s="1"/>
  <c r="BY40" i="72" s="1"/>
  <c r="AN40" i="248"/>
  <c r="AP40" i="248" s="1"/>
  <c r="AR23" i="242"/>
  <c r="AS23" i="242" s="1"/>
  <c r="AT23" i="242"/>
  <c r="AL13" i="232"/>
  <c r="AK76" i="232"/>
  <c r="AK84" i="232" s="1"/>
  <c r="AN22" i="223" s="1"/>
  <c r="AN20" i="208"/>
  <c r="AP20" i="208" s="1"/>
  <c r="AL10" i="244"/>
  <c r="AK76" i="244"/>
  <c r="AK84" i="244" s="1"/>
  <c r="AN41" i="223" s="1"/>
  <c r="AD12" i="236"/>
  <c r="O12" i="236"/>
  <c r="T12" i="236"/>
  <c r="Y12" i="236"/>
  <c r="F12" i="236"/>
  <c r="Y57" i="236"/>
  <c r="D10" i="236"/>
  <c r="T10" i="236" s="1"/>
  <c r="R10" i="1"/>
  <c r="D72" i="140"/>
  <c r="E72" i="140" s="1"/>
  <c r="H72" i="140" s="1"/>
  <c r="L72" i="140" s="1"/>
  <c r="N72" i="140" s="1"/>
  <c r="D72" i="241"/>
  <c r="E72" i="241" s="1"/>
  <c r="H72" i="241" s="1"/>
  <c r="L72" i="241" s="1"/>
  <c r="N72" i="241" s="1"/>
  <c r="D72" i="141"/>
  <c r="E72" i="141" s="1"/>
  <c r="H72" i="141" s="1"/>
  <c r="L72" i="141" s="1"/>
  <c r="N72" i="141" s="1"/>
  <c r="AU44" i="192"/>
  <c r="K44" i="72"/>
  <c r="T71" i="72"/>
  <c r="AU71" i="203"/>
  <c r="W36" i="72"/>
  <c r="AU36" i="206"/>
  <c r="AD29" i="72"/>
  <c r="AU29" i="230"/>
  <c r="AT36" i="196"/>
  <c r="AR36" i="196"/>
  <c r="AS36" i="196" s="1"/>
  <c r="AT26" i="247"/>
  <c r="AR26" i="247"/>
  <c r="AS26" i="247" s="1"/>
  <c r="AU75" i="212"/>
  <c r="AS75" i="212"/>
  <c r="AT75" i="212" s="1"/>
  <c r="AR12" i="192"/>
  <c r="AS12" i="192" s="1"/>
  <c r="AT12" i="192"/>
  <c r="AR45" i="232"/>
  <c r="AS45" i="232" s="1"/>
  <c r="AT45" i="232"/>
  <c r="AR73" i="204"/>
  <c r="AS73" i="204" s="1"/>
  <c r="AT73" i="204"/>
  <c r="AT73" i="208"/>
  <c r="AR73" i="208"/>
  <c r="AS73" i="208" s="1"/>
  <c r="AT17" i="201"/>
  <c r="AR17" i="201"/>
  <c r="AS17" i="201" s="1"/>
  <c r="AY23" i="246"/>
  <c r="AO36" i="212"/>
  <c r="AQ36" i="212" s="1"/>
  <c r="AY11" i="239"/>
  <c r="AU25" i="212"/>
  <c r="AS25" i="212"/>
  <c r="AT25" i="212" s="1"/>
  <c r="CC39" i="72"/>
  <c r="AT24" i="195"/>
  <c r="AR24" i="195"/>
  <c r="AS24" i="195" s="1"/>
  <c r="AR33" i="243"/>
  <c r="AS33" i="243" s="1"/>
  <c r="AT33" i="243"/>
  <c r="AR43" i="201"/>
  <c r="AS43" i="201" s="1"/>
  <c r="AT43" i="201"/>
  <c r="AS48" i="212"/>
  <c r="AT48" i="212" s="1"/>
  <c r="AU48" i="212"/>
  <c r="AY8" i="202"/>
  <c r="AR49" i="244"/>
  <c r="AS49" i="244" s="1"/>
  <c r="AT49" i="244"/>
  <c r="F29" i="236"/>
  <c r="AD29" i="236"/>
  <c r="T29" i="236"/>
  <c r="O29" i="236"/>
  <c r="J29" i="236"/>
  <c r="M35" i="100"/>
  <c r="AM35" i="194"/>
  <c r="AX35" i="194" s="1"/>
  <c r="AY35" i="194" s="1"/>
  <c r="AZ35" i="72" s="1"/>
  <c r="AN35" i="194"/>
  <c r="AP35" i="194" s="1"/>
  <c r="G67" i="100"/>
  <c r="AM67" i="220"/>
  <c r="AX67" i="220" s="1"/>
  <c r="AY67" i="220" s="1"/>
  <c r="AT67" i="72" s="1"/>
  <c r="AN63" i="208"/>
  <c r="AP63" i="208" s="1"/>
  <c r="AR61" i="247"/>
  <c r="AS61" i="247" s="1"/>
  <c r="W55" i="100"/>
  <c r="AM55" i="206"/>
  <c r="AX55" i="206" s="1"/>
  <c r="AY55" i="206" s="1"/>
  <c r="BJ55" i="72" s="1"/>
  <c r="AA70" i="100"/>
  <c r="AM70" i="224"/>
  <c r="AX70" i="224" s="1"/>
  <c r="AY70" i="224" s="1"/>
  <c r="BN70" i="72" s="1"/>
  <c r="AN70" i="224"/>
  <c r="AP70" i="224" s="1"/>
  <c r="AB56" i="100"/>
  <c r="AM56" i="225"/>
  <c r="AX56" i="225" s="1"/>
  <c r="AY56" i="225" s="1"/>
  <c r="BO56" i="72" s="1"/>
  <c r="Y49" i="100"/>
  <c r="AM49" i="208"/>
  <c r="AX49" i="208" s="1"/>
  <c r="AY49" i="208" s="1"/>
  <c r="BL49" i="72" s="1"/>
  <c r="AN43" i="193"/>
  <c r="AP43" i="193" s="1"/>
  <c r="AN23" i="244"/>
  <c r="AP23" i="244" s="1"/>
  <c r="I11" i="100"/>
  <c r="AM11" i="190"/>
  <c r="AX11" i="190" s="1"/>
  <c r="AY11" i="190" s="1"/>
  <c r="AV11" i="72" s="1"/>
  <c r="AN13" i="208"/>
  <c r="AP13" i="208" s="1"/>
  <c r="AL9" i="201"/>
  <c r="AK76" i="201"/>
  <c r="AK84" i="201" s="1"/>
  <c r="AN31" i="223" s="1"/>
  <c r="T40" i="236"/>
  <c r="O55" i="236"/>
  <c r="T19" i="236"/>
  <c r="R11" i="1"/>
  <c r="D11" i="236"/>
  <c r="T11" i="236" s="1"/>
  <c r="R65" i="1"/>
  <c r="D65" i="236"/>
  <c r="R18" i="1"/>
  <c r="D18" i="236"/>
  <c r="D75" i="248"/>
  <c r="E75" i="248" s="1"/>
  <c r="D75" i="242"/>
  <c r="E75" i="242" s="1"/>
  <c r="D75" i="203"/>
  <c r="E75" i="203" s="1"/>
  <c r="D75" i="191"/>
  <c r="E75" i="191" s="1"/>
  <c r="D75" i="231"/>
  <c r="E75" i="231" s="1"/>
  <c r="D75" i="239"/>
  <c r="E75" i="239" s="1"/>
  <c r="D75" i="204"/>
  <c r="E75" i="204" s="1"/>
  <c r="D75" i="206"/>
  <c r="E75" i="206" s="1"/>
  <c r="D75" i="200"/>
  <c r="E75" i="200" s="1"/>
  <c r="D75" i="208"/>
  <c r="E75" i="208" s="1"/>
  <c r="D75" i="224"/>
  <c r="E75" i="224" s="1"/>
  <c r="D75" i="199"/>
  <c r="E75" i="199" s="1"/>
  <c r="D75" i="246"/>
  <c r="E75" i="246" s="1"/>
  <c r="D75" i="195"/>
  <c r="E75" i="195" s="1"/>
  <c r="D75" i="202"/>
  <c r="E75" i="202" s="1"/>
  <c r="D75" i="225"/>
  <c r="E75" i="225" s="1"/>
  <c r="D75" i="197"/>
  <c r="E75" i="197" s="1"/>
  <c r="D75" i="192"/>
  <c r="E75" i="192" s="1"/>
  <c r="D75" i="211"/>
  <c r="E75" i="211" s="1"/>
  <c r="D75" i="247"/>
  <c r="E75" i="247" s="1"/>
  <c r="D75" i="196"/>
  <c r="E75" i="196" s="1"/>
  <c r="D75" i="243"/>
  <c r="E75" i="243" s="1"/>
  <c r="D75" i="190"/>
  <c r="E75" i="190" s="1"/>
  <c r="D75" i="232"/>
  <c r="E75" i="232" s="1"/>
  <c r="D75" i="230"/>
  <c r="E75" i="230" s="1"/>
  <c r="D75" i="205"/>
  <c r="E75" i="205" s="1"/>
  <c r="D75" i="229"/>
  <c r="E75" i="229" s="1"/>
  <c r="D75" i="207"/>
  <c r="E75" i="207" s="1"/>
  <c r="D75" i="201"/>
  <c r="E75" i="201" s="1"/>
  <c r="D75" i="244"/>
  <c r="E75" i="244" s="1"/>
  <c r="D75" i="209"/>
  <c r="E75" i="209" s="1"/>
  <c r="D75" i="220"/>
  <c r="E75" i="220" s="1"/>
  <c r="D75" i="193"/>
  <c r="E75" i="193" s="1"/>
  <c r="D75" i="194"/>
  <c r="E75" i="194" s="1"/>
  <c r="D75" i="113"/>
  <c r="E75" i="113" s="1"/>
  <c r="D75" i="189"/>
  <c r="E75" i="189" s="1"/>
  <c r="D75" i="212"/>
  <c r="E75" i="212" s="1"/>
  <c r="L44" i="180"/>
  <c r="M44" i="180" s="1"/>
  <c r="L44" i="215"/>
  <c r="M44" i="215" s="1"/>
  <c r="L44" i="217"/>
  <c r="M44" i="217" s="1"/>
  <c r="L44" i="219"/>
  <c r="M44" i="219" s="1"/>
  <c r="J44" i="212"/>
  <c r="K44" i="212" s="1"/>
  <c r="J44" i="247"/>
  <c r="K44" i="247" s="1"/>
  <c r="J44" i="209"/>
  <c r="K44" i="209" s="1"/>
  <c r="J44" i="242"/>
  <c r="K44" i="242" s="1"/>
  <c r="J44" i="203"/>
  <c r="K44" i="203" s="1"/>
  <c r="J44" i="204"/>
  <c r="K44" i="204" s="1"/>
  <c r="J44" i="232"/>
  <c r="K44" i="232" s="1"/>
  <c r="J44" i="200"/>
  <c r="K44" i="200" s="1"/>
  <c r="J44" i="206"/>
  <c r="K44" i="206" s="1"/>
  <c r="J44" i="230"/>
  <c r="K44" i="230" s="1"/>
  <c r="J44" i="195"/>
  <c r="K44" i="195" s="1"/>
  <c r="J44" i="201"/>
  <c r="K44" i="201" s="1"/>
  <c r="J44" i="225"/>
  <c r="K44" i="225" s="1"/>
  <c r="J44" i="199"/>
  <c r="K44" i="199" s="1"/>
  <c r="J44" i="246"/>
  <c r="K44" i="246" s="1"/>
  <c r="J44" i="113"/>
  <c r="K44" i="113" s="1"/>
  <c r="J44" i="202"/>
  <c r="K44" i="202" s="1"/>
  <c r="J44" i="192"/>
  <c r="K44" i="192" s="1"/>
  <c r="L44" i="213"/>
  <c r="M44" i="213" s="1"/>
  <c r="L44" i="214"/>
  <c r="M44" i="214" s="1"/>
  <c r="L44" i="216"/>
  <c r="M44" i="216" s="1"/>
  <c r="J44" i="211"/>
  <c r="K44" i="211" s="1"/>
  <c r="J44" i="248"/>
  <c r="K44" i="248" s="1"/>
  <c r="J44" i="243"/>
  <c r="K44" i="243" s="1"/>
  <c r="J44" i="190"/>
  <c r="K44" i="190" s="1"/>
  <c r="J44" i="196"/>
  <c r="K44" i="196" s="1"/>
  <c r="J44" i="239"/>
  <c r="K44" i="239" s="1"/>
  <c r="J44" i="231"/>
  <c r="K44" i="231" s="1"/>
  <c r="J44" i="191"/>
  <c r="K44" i="191" s="1"/>
  <c r="J44" i="205"/>
  <c r="K44" i="205" s="1"/>
  <c r="J44" i="229"/>
  <c r="K44" i="229" s="1"/>
  <c r="J44" i="207"/>
  <c r="K44" i="207" s="1"/>
  <c r="J44" i="208"/>
  <c r="K44" i="208" s="1"/>
  <c r="J44" i="224"/>
  <c r="K44" i="224" s="1"/>
  <c r="J44" i="244"/>
  <c r="K44" i="244" s="1"/>
  <c r="J44" i="193"/>
  <c r="K44" i="193" s="1"/>
  <c r="J44" i="220"/>
  <c r="K44" i="220" s="1"/>
  <c r="J44" i="189"/>
  <c r="K44" i="189" s="1"/>
  <c r="J44" i="194"/>
  <c r="K44" i="194" s="1"/>
  <c r="J44" i="197"/>
  <c r="K44" i="197" s="1"/>
  <c r="AU18" i="202"/>
  <c r="S18" i="72"/>
  <c r="AU45" i="192"/>
  <c r="K45" i="72"/>
  <c r="F44" i="72"/>
  <c r="AU44" i="113"/>
  <c r="AR14" i="206"/>
  <c r="AS14" i="206" s="1"/>
  <c r="AT14" i="206"/>
  <c r="AT30" i="244"/>
  <c r="AR30" i="244"/>
  <c r="AS30" i="244" s="1"/>
  <c r="AT64" i="225"/>
  <c r="AR64" i="225"/>
  <c r="AS64" i="225" s="1"/>
  <c r="AU54" i="190"/>
  <c r="I54" i="72"/>
  <c r="AT18" i="113"/>
  <c r="AR18" i="113"/>
  <c r="AS18" i="113" s="1"/>
  <c r="AT42" i="196"/>
  <c r="AR42" i="196"/>
  <c r="AS42" i="196" s="1"/>
  <c r="AT44" i="239"/>
  <c r="AR44" i="239"/>
  <c r="AS44" i="239" s="1"/>
  <c r="AY11" i="203"/>
  <c r="AR24" i="201"/>
  <c r="AS24" i="201" s="1"/>
  <c r="AT24" i="201"/>
  <c r="AR40" i="190"/>
  <c r="AS40" i="190" s="1"/>
  <c r="AT40" i="190"/>
  <c r="AT62" i="220"/>
  <c r="AR62" i="220"/>
  <c r="AS62" i="220" s="1"/>
  <c r="AT75" i="209"/>
  <c r="AR75" i="209"/>
  <c r="AS75" i="209" s="1"/>
  <c r="Y29" i="236"/>
  <c r="AP66" i="100"/>
  <c r="AT62" i="201"/>
  <c r="AR62" i="201"/>
  <c r="AS62" i="201" s="1"/>
  <c r="AP72" i="100"/>
  <c r="AN68" i="194"/>
  <c r="AP68" i="194" s="1"/>
  <c r="AK62" i="100"/>
  <c r="AM62" i="246"/>
  <c r="AX62" i="246" s="1"/>
  <c r="AY62" i="246" s="1"/>
  <c r="BX62" i="72" s="1"/>
  <c r="AN62" i="246"/>
  <c r="AP62" i="246" s="1"/>
  <c r="J49" i="100"/>
  <c r="AM49" i="191"/>
  <c r="AX49" i="191" s="1"/>
  <c r="AY49" i="191" s="1"/>
  <c r="AW49" i="72" s="1"/>
  <c r="AN57" i="100"/>
  <c r="AN57" i="211"/>
  <c r="AY57" i="211" s="1"/>
  <c r="AZ57" i="211" s="1"/>
  <c r="CA57" i="72" s="1"/>
  <c r="AN59" i="242"/>
  <c r="AP59" i="242" s="1"/>
  <c r="AN38" i="203"/>
  <c r="AP38" i="203" s="1"/>
  <c r="Y21" i="100"/>
  <c r="AM21" i="208"/>
  <c r="AX21" i="208" s="1"/>
  <c r="AY21" i="208" s="1"/>
  <c r="BL21" i="72" s="1"/>
  <c r="AN21" i="208"/>
  <c r="AP21" i="208" s="1"/>
  <c r="AK76" i="248"/>
  <c r="AK84" i="248" s="1"/>
  <c r="AN39" i="223" s="1"/>
  <c r="AT37" i="191"/>
  <c r="AR37" i="191"/>
  <c r="AS37" i="191" s="1"/>
  <c r="I22" i="100"/>
  <c r="AM22" i="190"/>
  <c r="AX22" i="190" s="1"/>
  <c r="AY22" i="190" s="1"/>
  <c r="AV22" i="72" s="1"/>
  <c r="AN41" i="207"/>
  <c r="AP41" i="207" s="1"/>
  <c r="O24" i="100"/>
  <c r="AM24" i="196"/>
  <c r="AX24" i="196" s="1"/>
  <c r="AY24" i="196" s="1"/>
  <c r="BB24" i="72" s="1"/>
  <c r="G25" i="100"/>
  <c r="AM25" i="220"/>
  <c r="AX25" i="220" s="1"/>
  <c r="AY25" i="220" s="1"/>
  <c r="AT25" i="72" s="1"/>
  <c r="AR19" i="207"/>
  <c r="AS19" i="207" s="1"/>
  <c r="AT19" i="207"/>
  <c r="O68" i="236"/>
  <c r="O48" i="236"/>
  <c r="X76" i="236"/>
  <c r="T9" i="1"/>
  <c r="AB9" i="1"/>
  <c r="AU15" i="208"/>
  <c r="Y15" i="72"/>
  <c r="AU27" i="113"/>
  <c r="F27" i="72"/>
  <c r="AU29" i="193"/>
  <c r="L29" i="72"/>
  <c r="AU45" i="230"/>
  <c r="AD45" i="72"/>
  <c r="AU31" i="202"/>
  <c r="S31" i="72"/>
  <c r="AY14" i="224"/>
  <c r="AT12" i="207"/>
  <c r="AR12" i="207"/>
  <c r="AS12" i="207" s="1"/>
  <c r="AR47" i="232"/>
  <c r="AS47" i="232" s="1"/>
  <c r="AT47" i="232"/>
  <c r="N40" i="72"/>
  <c r="AU40" i="195"/>
  <c r="AX7" i="193"/>
  <c r="AY23" i="205"/>
  <c r="AR65" i="199"/>
  <c r="AS65" i="199" s="1"/>
  <c r="AT65" i="199"/>
  <c r="AU68" i="212"/>
  <c r="AS68" i="212"/>
  <c r="AT68" i="212" s="1"/>
  <c r="AT63" i="189"/>
  <c r="AR63" i="189"/>
  <c r="AS63" i="189" s="1"/>
  <c r="AR65" i="209"/>
  <c r="AS65" i="209" s="1"/>
  <c r="CC65" i="72"/>
  <c r="AN62" i="208"/>
  <c r="AP62" i="208" s="1"/>
  <c r="AP61" i="100"/>
  <c r="AN55" i="248"/>
  <c r="AP55" i="248" s="1"/>
  <c r="AN70" i="232"/>
  <c r="AP70" i="232" s="1"/>
  <c r="AI46" i="100"/>
  <c r="AM46" i="243"/>
  <c r="AX46" i="243" s="1"/>
  <c r="AY46" i="243" s="1"/>
  <c r="BV46" i="72" s="1"/>
  <c r="CC46" i="72" s="1"/>
  <c r="AR51" i="239"/>
  <c r="AS51" i="239" s="1"/>
  <c r="AT51" i="239"/>
  <c r="AR38" i="195"/>
  <c r="AS38" i="195" s="1"/>
  <c r="AT38" i="195"/>
  <c r="AR34" i="208"/>
  <c r="AS34" i="208" s="1"/>
  <c r="AT34" i="208"/>
  <c r="AR25" i="202"/>
  <c r="AS25" i="202" s="1"/>
  <c r="AT25" i="202"/>
  <c r="CC43" i="72"/>
  <c r="AO40" i="212"/>
  <c r="AQ40" i="212" s="1"/>
  <c r="AL33" i="200"/>
  <c r="AK76" i="200"/>
  <c r="AK84" i="200" s="1"/>
  <c r="AN25" i="223" s="1"/>
  <c r="AN28" i="225"/>
  <c r="AP28" i="225" s="1"/>
  <c r="AL9" i="199"/>
  <c r="AK76" i="199"/>
  <c r="AK84" i="199" s="1"/>
  <c r="AN42" i="223" s="1"/>
  <c r="AL9" i="207"/>
  <c r="AK76" i="207"/>
  <c r="AK84" i="207" s="1"/>
  <c r="AN28" i="223" s="1"/>
  <c r="AR63" i="193"/>
  <c r="AS63" i="193" s="1"/>
  <c r="AT63" i="193"/>
  <c r="AR53" i="242"/>
  <c r="AS53" i="242" s="1"/>
  <c r="AT53" i="242"/>
  <c r="AT34" i="193"/>
  <c r="AR34" i="193"/>
  <c r="AS34" i="193" s="1"/>
  <c r="AK76" i="246"/>
  <c r="AK84" i="246" s="1"/>
  <c r="AN36" i="223" s="1"/>
  <c r="AR33" i="191"/>
  <c r="AS33" i="191" s="1"/>
  <c r="AT33" i="191"/>
  <c r="AN25" i="206"/>
  <c r="AP25" i="206" s="1"/>
  <c r="AU39" i="212"/>
  <c r="AT62" i="230"/>
  <c r="AR62" i="230"/>
  <c r="AS62" i="230" s="1"/>
  <c r="AT46" i="231"/>
  <c r="AR46" i="231"/>
  <c r="AS46" i="231" s="1"/>
  <c r="L7" i="241"/>
  <c r="AI34" i="1"/>
  <c r="AL34" i="1"/>
  <c r="AM34" i="1" s="1"/>
  <c r="AP34" i="1"/>
  <c r="AI62" i="236"/>
  <c r="AJ62" i="236" s="1"/>
  <c r="AG62" i="236"/>
  <c r="AK62" i="236" s="1"/>
  <c r="AL62" i="236" s="1"/>
  <c r="AR7" i="248"/>
  <c r="AT7" i="248"/>
  <c r="AY7" i="204"/>
  <c r="L21" i="72"/>
  <c r="AU21" i="193"/>
  <c r="AT52" i="204"/>
  <c r="AR52" i="204"/>
  <c r="AS52" i="204" s="1"/>
  <c r="AT45" i="191"/>
  <c r="AR45" i="191"/>
  <c r="AS45" i="191" s="1"/>
  <c r="AR67" i="208"/>
  <c r="AS67" i="208" s="1"/>
  <c r="AT67" i="208"/>
  <c r="AT56" i="202"/>
  <c r="AR56" i="202"/>
  <c r="AS56" i="202" s="1"/>
  <c r="AM50" i="100"/>
  <c r="AM50" i="247"/>
  <c r="AX50" i="247" s="1"/>
  <c r="AY50" i="247" s="1"/>
  <c r="BZ50" i="72" s="1"/>
  <c r="AT57" i="189"/>
  <c r="AR57" i="189"/>
  <c r="AS57" i="189" s="1"/>
  <c r="V24" i="100"/>
  <c r="AM24" i="205"/>
  <c r="AN24" i="205" s="1"/>
  <c r="AP24" i="205" s="1"/>
  <c r="AL76" i="205"/>
  <c r="AL84" i="205" s="1"/>
  <c r="AO26" i="223" s="1"/>
  <c r="AR22" i="244"/>
  <c r="AS22" i="244" s="1"/>
  <c r="AT22" i="244"/>
  <c r="AX71" i="1"/>
  <c r="AR71" i="1" s="1"/>
  <c r="AQ71" i="1"/>
  <c r="D71" i="67" s="1"/>
  <c r="E71" i="67" s="1"/>
  <c r="F71" i="67" s="1"/>
  <c r="G71" i="67" s="1"/>
  <c r="C71" i="33"/>
  <c r="AO71" i="33" s="1"/>
  <c r="C62" i="238"/>
  <c r="F62" i="238" s="1"/>
  <c r="I31" i="72"/>
  <c r="AU31" i="190"/>
  <c r="H71" i="72"/>
  <c r="AU71" i="189"/>
  <c r="AT75" i="246"/>
  <c r="AR75" i="246"/>
  <c r="AS75" i="246" s="1"/>
  <c r="AS42" i="211"/>
  <c r="AT42" i="211" s="1"/>
  <c r="AU42" i="211"/>
  <c r="AR18" i="199"/>
  <c r="AS18" i="199" s="1"/>
  <c r="AT18" i="199"/>
  <c r="AT73" i="207"/>
  <c r="AR73" i="207"/>
  <c r="AS73" i="207" s="1"/>
  <c r="AR26" i="243"/>
  <c r="AS26" i="243" s="1"/>
  <c r="AT26" i="243"/>
  <c r="AR18" i="190"/>
  <c r="AS18" i="190" s="1"/>
  <c r="AT18" i="190"/>
  <c r="CC26" i="72"/>
  <c r="AR53" i="206"/>
  <c r="AS53" i="206" s="1"/>
  <c r="AT53" i="206"/>
  <c r="AN67" i="194"/>
  <c r="AP67" i="194" s="1"/>
  <c r="AN66" i="224"/>
  <c r="AP66" i="224" s="1"/>
  <c r="AN63" i="190"/>
  <c r="AP63" i="190" s="1"/>
  <c r="AN53" i="205"/>
  <c r="AP53" i="205" s="1"/>
  <c r="AN61" i="193"/>
  <c r="AP61" i="193" s="1"/>
  <c r="AO50" i="212"/>
  <c r="AQ50" i="212" s="1"/>
  <c r="AN37" i="203"/>
  <c r="AP37" i="203" s="1"/>
  <c r="AN28" i="209"/>
  <c r="AP28" i="209" s="1"/>
  <c r="AN38" i="225"/>
  <c r="AP38" i="225" s="1"/>
  <c r="AK76" i="206"/>
  <c r="AK84" i="206" s="1"/>
  <c r="AN27" i="223" s="1"/>
  <c r="AL8" i="190"/>
  <c r="AK76" i="190"/>
  <c r="AK84" i="190" s="1"/>
  <c r="AN13" i="223" s="1"/>
  <c r="T12" i="1"/>
  <c r="AB12" i="1"/>
  <c r="U12" i="1"/>
  <c r="D64" i="236"/>
  <c r="R64" i="1"/>
  <c r="R24" i="1"/>
  <c r="D24" i="236"/>
  <c r="T24" i="236" s="1"/>
  <c r="J10" i="236"/>
  <c r="I76" i="236"/>
  <c r="AK45" i="72"/>
  <c r="AU45" i="246"/>
  <c r="AK54" i="72"/>
  <c r="AU54" i="246"/>
  <c r="AT42" i="230"/>
  <c r="AR42" i="230"/>
  <c r="AS42" i="230" s="1"/>
  <c r="AT60" i="224"/>
  <c r="AR60" i="224"/>
  <c r="AS60" i="224" s="1"/>
  <c r="AU12" i="230"/>
  <c r="AD12" i="72"/>
  <c r="AR21" i="248"/>
  <c r="AS21" i="248" s="1"/>
  <c r="AT21" i="248"/>
  <c r="AU11" i="72"/>
  <c r="AN29" i="207"/>
  <c r="AP29" i="207" s="1"/>
  <c r="AI25" i="72"/>
  <c r="AU25" i="243"/>
  <c r="AP11" i="239"/>
  <c r="AP16" i="231"/>
  <c r="AL24" i="189"/>
  <c r="AK76" i="189"/>
  <c r="AK84" i="189" s="1"/>
  <c r="AN9" i="223" s="1"/>
  <c r="K52" i="238"/>
  <c r="AK52" i="236"/>
  <c r="AL52" i="236" s="1"/>
  <c r="AT37" i="224"/>
  <c r="AR37" i="224"/>
  <c r="AS37" i="224" s="1"/>
  <c r="AT38" i="194"/>
  <c r="AR38" i="194"/>
  <c r="AS38" i="194" s="1"/>
  <c r="AR25" i="189"/>
  <c r="AS25" i="189" s="1"/>
  <c r="AT25" i="189"/>
  <c r="AR53" i="225"/>
  <c r="AS53" i="225" s="1"/>
  <c r="AT53" i="225"/>
  <c r="AR61" i="190"/>
  <c r="AS61" i="190" s="1"/>
  <c r="AT61" i="190"/>
  <c r="AM24" i="211"/>
  <c r="AM76" i="211" s="1"/>
  <c r="AM84" i="211" s="1"/>
  <c r="AO33" i="223" s="1"/>
  <c r="AL76" i="211"/>
  <c r="AL84" i="211" s="1"/>
  <c r="AN33" i="223" s="1"/>
  <c r="AN67" i="195"/>
  <c r="AP67" i="195" s="1"/>
  <c r="AN65" i="195"/>
  <c r="AP65" i="195" s="1"/>
  <c r="AN62" i="190"/>
  <c r="AP62" i="190" s="1"/>
  <c r="G55" i="100"/>
  <c r="AM55" i="220"/>
  <c r="AX55" i="220" s="1"/>
  <c r="AY55" i="220" s="1"/>
  <c r="AT55" i="72" s="1"/>
  <c r="AB59" i="100"/>
  <c r="AM59" i="225"/>
  <c r="AX59" i="225" s="1"/>
  <c r="AY59" i="225" s="1"/>
  <c r="BO59" i="72" s="1"/>
  <c r="CC59" i="72" s="1"/>
  <c r="AN46" i="244"/>
  <c r="AP46" i="244" s="1"/>
  <c r="AN57" i="205"/>
  <c r="AP57" i="205" s="1"/>
  <c r="T55" i="100"/>
  <c r="AM55" i="203"/>
  <c r="AX55" i="203" s="1"/>
  <c r="AY55" i="203" s="1"/>
  <c r="BG55" i="72" s="1"/>
  <c r="T53" i="100"/>
  <c r="AM53" i="203"/>
  <c r="AX53" i="203" s="1"/>
  <c r="AY53" i="203" s="1"/>
  <c r="BG53" i="72" s="1"/>
  <c r="AN53" i="248"/>
  <c r="AP53" i="248" s="1"/>
  <c r="AL38" i="224"/>
  <c r="AK76" i="224"/>
  <c r="AK84" i="224" s="1"/>
  <c r="AN37" i="223" s="1"/>
  <c r="AN35" i="239"/>
  <c r="AP35" i="239" s="1"/>
  <c r="AL34" i="231"/>
  <c r="AK76" i="231"/>
  <c r="AK84" i="231" s="1"/>
  <c r="AN21" i="223" s="1"/>
  <c r="AM33" i="230"/>
  <c r="AX33" i="230" s="1"/>
  <c r="AY33" i="230" s="1"/>
  <c r="BQ33" i="72" s="1"/>
  <c r="AD33" i="100"/>
  <c r="AN23" i="243"/>
  <c r="AP23" i="243" s="1"/>
  <c r="M22" i="100"/>
  <c r="AM22" i="194"/>
  <c r="AX22" i="194" s="1"/>
  <c r="AY22" i="194" s="1"/>
  <c r="AZ22" i="72" s="1"/>
  <c r="AL13" i="191"/>
  <c r="AK76" i="191"/>
  <c r="AK84" i="191" s="1"/>
  <c r="AN12" i="223" s="1"/>
  <c r="AL28" i="100"/>
  <c r="AM28" i="248"/>
  <c r="AX28" i="248" s="1"/>
  <c r="AY28" i="248" s="1"/>
  <c r="BY28" i="72" s="1"/>
  <c r="CC28" i="72" s="1"/>
  <c r="AN28" i="248"/>
  <c r="AP28" i="248" s="1"/>
  <c r="AN32" i="100"/>
  <c r="AN32" i="211"/>
  <c r="AY32" i="211" s="1"/>
  <c r="AZ32" i="211" s="1"/>
  <c r="CA32" i="72" s="1"/>
  <c r="AB20" i="100"/>
  <c r="AN20" i="225"/>
  <c r="AP20" i="225" s="1"/>
  <c r="AM20" i="225"/>
  <c r="AX20" i="225" s="1"/>
  <c r="AY20" i="225" s="1"/>
  <c r="BO20" i="72" s="1"/>
  <c r="AL9" i="208"/>
  <c r="AK76" i="208"/>
  <c r="AK84" i="208" s="1"/>
  <c r="AN30" i="223" s="1"/>
  <c r="R20" i="1"/>
  <c r="D20" i="236"/>
  <c r="N76" i="236"/>
  <c r="D63" i="236"/>
  <c r="R63" i="1"/>
  <c r="S76" i="236"/>
  <c r="Y65" i="236"/>
  <c r="O18" i="236"/>
  <c r="D75" i="213"/>
  <c r="E75" i="213" s="1"/>
  <c r="D75" i="216"/>
  <c r="E75" i="216" s="1"/>
  <c r="D75" i="217"/>
  <c r="E75" i="217" s="1"/>
  <c r="D75" i="180"/>
  <c r="E75" i="180" s="1"/>
  <c r="D75" i="214"/>
  <c r="E75" i="214" s="1"/>
  <c r="D75" i="215"/>
  <c r="E75" i="215" s="1"/>
  <c r="D75" i="219"/>
  <c r="E75" i="219" s="1"/>
  <c r="AX62" i="1"/>
  <c r="AR62" i="1"/>
  <c r="AQ62" i="1"/>
  <c r="D62" i="67" s="1"/>
  <c r="E62" i="67" s="1"/>
  <c r="F62" i="67" s="1"/>
  <c r="G62" i="67" s="1"/>
  <c r="C62" i="33"/>
  <c r="AO62" i="33" s="1"/>
  <c r="AU64" i="199"/>
  <c r="P64" i="72"/>
  <c r="AT60" i="200"/>
  <c r="AR60" i="200"/>
  <c r="AS60" i="200" s="1"/>
  <c r="AR52" i="225"/>
  <c r="AS52" i="225" s="1"/>
  <c r="AT52" i="225"/>
  <c r="S36" i="72"/>
  <c r="AU36" i="202"/>
  <c r="P12" i="72"/>
  <c r="AU12" i="199"/>
  <c r="CC18" i="72"/>
  <c r="AT7" i="230"/>
  <c r="AR7" i="230"/>
  <c r="AT11" i="224"/>
  <c r="AR11" i="224"/>
  <c r="Q8" i="72"/>
  <c r="AU8" i="200"/>
  <c r="AT44" i="232"/>
  <c r="AR44" i="232"/>
  <c r="AS44" i="232" s="1"/>
  <c r="AR73" i="191"/>
  <c r="AS73" i="191" s="1"/>
  <c r="AT73" i="191"/>
  <c r="AR47" i="209"/>
  <c r="AS47" i="209" s="1"/>
  <c r="AT47" i="209"/>
  <c r="AX12" i="232"/>
  <c r="AT32" i="201"/>
  <c r="AR32" i="201"/>
  <c r="AS32" i="201" s="1"/>
  <c r="AT35" i="204"/>
  <c r="AR35" i="204"/>
  <c r="AS35" i="204" s="1"/>
  <c r="AT23" i="203"/>
  <c r="AR23" i="203"/>
  <c r="AS23" i="203" s="1"/>
  <c r="CC40" i="72"/>
  <c r="AR19" i="220"/>
  <c r="AS19" i="220" s="1"/>
  <c r="AT19" i="220"/>
  <c r="AR67" i="207"/>
  <c r="AS67" i="207" s="1"/>
  <c r="AT67" i="207"/>
  <c r="CC66" i="72"/>
  <c r="AN63" i="244"/>
  <c r="AP63" i="244" s="1"/>
  <c r="S53" i="100"/>
  <c r="AQ53" i="100" s="1"/>
  <c r="AM53" i="202"/>
  <c r="AX53" i="202" s="1"/>
  <c r="AY53" i="202" s="1"/>
  <c r="BF53" i="72" s="1"/>
  <c r="AN53" i="202"/>
  <c r="AP53" i="202" s="1"/>
  <c r="AN70" i="200"/>
  <c r="AP70" i="200" s="1"/>
  <c r="CC68" i="72"/>
  <c r="AL58" i="100"/>
  <c r="AM58" i="248"/>
  <c r="AX58" i="248" s="1"/>
  <c r="AY58" i="248" s="1"/>
  <c r="BY58" i="72" s="1"/>
  <c r="AN70" i="191"/>
  <c r="AP70" i="191" s="1"/>
  <c r="O56" i="100"/>
  <c r="AM56" i="196"/>
  <c r="AX56" i="196" s="1"/>
  <c r="AY56" i="196" s="1"/>
  <c r="BB56" i="72" s="1"/>
  <c r="AN40" i="203"/>
  <c r="AP40" i="203" s="1"/>
  <c r="K20" i="100"/>
  <c r="AM20" i="192"/>
  <c r="AX20" i="192" s="1"/>
  <c r="AY20" i="192" s="1"/>
  <c r="AX20" i="72" s="1"/>
  <c r="CC20" i="72" s="1"/>
  <c r="AL11" i="100"/>
  <c r="AM11" i="248"/>
  <c r="AN11" i="248" s="1"/>
  <c r="AL76" i="248"/>
  <c r="AL84" i="248" s="1"/>
  <c r="AO39" i="223" s="1"/>
  <c r="AL32" i="239"/>
  <c r="AK76" i="239"/>
  <c r="AK84" i="239" s="1"/>
  <c r="AN23" i="223" s="1"/>
  <c r="AN24" i="194"/>
  <c r="AP24" i="194" s="1"/>
  <c r="Z16" i="100"/>
  <c r="AM16" i="209"/>
  <c r="AX16" i="209" s="1"/>
  <c r="AY16" i="209" s="1"/>
  <c r="BM16" i="72" s="1"/>
  <c r="AN16" i="209"/>
  <c r="AP16" i="209" s="1"/>
  <c r="X23" i="100"/>
  <c r="AM23" i="207"/>
  <c r="AX23" i="207" s="1"/>
  <c r="AY23" i="207" s="1"/>
  <c r="BK23" i="72" s="1"/>
  <c r="AL9" i="195"/>
  <c r="AK76" i="195"/>
  <c r="AK84" i="195" s="1"/>
  <c r="AN29" i="223" s="1"/>
  <c r="D14" i="236"/>
  <c r="R14" i="1"/>
  <c r="D60" i="236"/>
  <c r="R60" i="1"/>
  <c r="D15" i="236"/>
  <c r="R15" i="1"/>
  <c r="AN18" i="72"/>
  <c r="AV18" i="211"/>
  <c r="F47" i="72"/>
  <c r="AU47" i="113"/>
  <c r="AU12" i="246"/>
  <c r="AK12" i="72"/>
  <c r="R47" i="72"/>
  <c r="AU47" i="201"/>
  <c r="AK64" i="72"/>
  <c r="AU64" i="246"/>
  <c r="AY7" i="242"/>
  <c r="AT12" i="220"/>
  <c r="AR12" i="220"/>
  <c r="AT52" i="248"/>
  <c r="AR52" i="248"/>
  <c r="AS52" i="248" s="1"/>
  <c r="AT14" i="224"/>
  <c r="AR14" i="224"/>
  <c r="AS14" i="224" s="1"/>
  <c r="AT44" i="204"/>
  <c r="AR44" i="204"/>
  <c r="AS44" i="204" s="1"/>
  <c r="AR60" i="203"/>
  <c r="AS60" i="203" s="1"/>
  <c r="AT60" i="203"/>
  <c r="AT36" i="230"/>
  <c r="AR36" i="230"/>
  <c r="AS36" i="230" s="1"/>
  <c r="AI24" i="72"/>
  <c r="AU24" i="243"/>
  <c r="AP44" i="100"/>
  <c r="AP7" i="100"/>
  <c r="AP20" i="189"/>
  <c r="AR66" i="247"/>
  <c r="AS66" i="247" s="1"/>
  <c r="AT66" i="247"/>
  <c r="AR69" i="190"/>
  <c r="AS69" i="190" s="1"/>
  <c r="AT69" i="190"/>
  <c r="AR24" i="244"/>
  <c r="AS24" i="244" s="1"/>
  <c r="AT24" i="244"/>
  <c r="AR28" i="244"/>
  <c r="AS28" i="244" s="1"/>
  <c r="AT28" i="244"/>
  <c r="AR33" i="195"/>
  <c r="AS33" i="195" s="1"/>
  <c r="AT33" i="195"/>
  <c r="AT35" i="209"/>
  <c r="AR35" i="209"/>
  <c r="AS35" i="209" s="1"/>
  <c r="AT30" i="232"/>
  <c r="AR30" i="232"/>
  <c r="AS30" i="232" s="1"/>
  <c r="AM35" i="246"/>
  <c r="AK35" i="100"/>
  <c r="AK76" i="100" s="1"/>
  <c r="AN35" i="246"/>
  <c r="AP35" i="246" s="1"/>
  <c r="AL76" i="246"/>
  <c r="AL84" i="246" s="1"/>
  <c r="AO36" i="223" s="1"/>
  <c r="AN10" i="199"/>
  <c r="AP10" i="199" s="1"/>
  <c r="CC63" i="72"/>
  <c r="AN67" i="190"/>
  <c r="AP67" i="190" s="1"/>
  <c r="AN63" i="203"/>
  <c r="AP63" i="203" s="1"/>
  <c r="AN57" i="204"/>
  <c r="AP57" i="204" s="1"/>
  <c r="AN66" i="242"/>
  <c r="AP66" i="242" s="1"/>
  <c r="AN51" i="209"/>
  <c r="AP51" i="209" s="1"/>
  <c r="AN55" i="207"/>
  <c r="AP55" i="207" s="1"/>
  <c r="AN40" i="202"/>
  <c r="AP40" i="202" s="1"/>
  <c r="AN35" i="192"/>
  <c r="AP35" i="192" s="1"/>
  <c r="AN28" i="208"/>
  <c r="AP28" i="208" s="1"/>
  <c r="AM13" i="242"/>
  <c r="AX13" i="242" s="1"/>
  <c r="AY13" i="242" s="1"/>
  <c r="BU13" i="72" s="1"/>
  <c r="AH13" i="100"/>
  <c r="AM21" i="243"/>
  <c r="AX21" i="243" s="1"/>
  <c r="AY21" i="243" s="1"/>
  <c r="BV21" i="72" s="1"/>
  <c r="AI21" i="100"/>
  <c r="AN41" i="190"/>
  <c r="AP41" i="190" s="1"/>
  <c r="V32" i="100"/>
  <c r="AM32" i="205"/>
  <c r="AX32" i="205" s="1"/>
  <c r="AY32" i="205" s="1"/>
  <c r="BI32" i="72" s="1"/>
  <c r="AN32" i="205"/>
  <c r="AP32" i="205" s="1"/>
  <c r="AO33" i="211"/>
  <c r="AQ33" i="211" s="1"/>
  <c r="D23" i="236"/>
  <c r="T23" i="236" s="1"/>
  <c r="R23" i="1"/>
  <c r="AN66" i="225"/>
  <c r="AP66" i="225" s="1"/>
  <c r="AO55" i="211"/>
  <c r="AQ55" i="211" s="1"/>
  <c r="AN37" i="220"/>
  <c r="AP37" i="220" s="1"/>
  <c r="AN32" i="204"/>
  <c r="AP32" i="204" s="1"/>
  <c r="AL49" i="1"/>
  <c r="AM49" i="1" s="1"/>
  <c r="AP49" i="1"/>
  <c r="AI49" i="1"/>
  <c r="AN66" i="209"/>
  <c r="AP66" i="209" s="1"/>
  <c r="AN68" i="201"/>
  <c r="AP68" i="201" s="1"/>
  <c r="AK51" i="100"/>
  <c r="AM51" i="246"/>
  <c r="AX51" i="246" s="1"/>
  <c r="AY51" i="246" s="1"/>
  <c r="BX51" i="72" s="1"/>
  <c r="AN48" i="230"/>
  <c r="AP48" i="230" s="1"/>
  <c r="AN19" i="209"/>
  <c r="AP19" i="209" s="1"/>
  <c r="AN56" i="191"/>
  <c r="AP56" i="191" s="1"/>
  <c r="AN28" i="189"/>
  <c r="AP28" i="189" s="1"/>
  <c r="D71" i="140"/>
  <c r="E71" i="140" s="1"/>
  <c r="H71" i="140" s="1"/>
  <c r="L71" i="140" s="1"/>
  <c r="N71" i="140" s="1"/>
  <c r="D71" i="241"/>
  <c r="E71" i="241" s="1"/>
  <c r="H71" i="241" s="1"/>
  <c r="L71" i="241" s="1"/>
  <c r="N71" i="241" s="1"/>
  <c r="D71" i="141"/>
  <c r="E71" i="141" s="1"/>
  <c r="H71" i="141" s="1"/>
  <c r="L71" i="141" s="1"/>
  <c r="N71" i="141" s="1"/>
  <c r="I62" i="180"/>
  <c r="J62" i="180" s="1"/>
  <c r="I62" i="214"/>
  <c r="J62" i="214" s="1"/>
  <c r="I62" i="217"/>
  <c r="J62" i="217" s="1"/>
  <c r="I62" i="219"/>
  <c r="J62" i="219" s="1"/>
  <c r="G62" i="211"/>
  <c r="H62" i="211" s="1"/>
  <c r="G62" i="247"/>
  <c r="H62" i="247" s="1"/>
  <c r="G62" i="190"/>
  <c r="H62" i="190" s="1"/>
  <c r="G62" i="196"/>
  <c r="H62" i="196" s="1"/>
  <c r="G62" i="230"/>
  <c r="H62" i="230" s="1"/>
  <c r="G62" i="209"/>
  <c r="H62" i="209" s="1"/>
  <c r="G62" i="191"/>
  <c r="H62" i="191" s="1"/>
  <c r="G62" i="232"/>
  <c r="H62" i="232" s="1"/>
  <c r="G62" i="231"/>
  <c r="H62" i="231" s="1"/>
  <c r="G62" i="195"/>
  <c r="H62" i="195" s="1"/>
  <c r="G62" i="220"/>
  <c r="H62" i="220" s="1"/>
  <c r="G62" i="206"/>
  <c r="H62" i="206" s="1"/>
  <c r="G62" i="201"/>
  <c r="H62" i="201" s="1"/>
  <c r="G62" i="224"/>
  <c r="H62" i="224" s="1"/>
  <c r="G62" i="199"/>
  <c r="H62" i="199" s="1"/>
  <c r="G62" i="113"/>
  <c r="H62" i="113" s="1"/>
  <c r="G62" i="194"/>
  <c r="H62" i="194" s="1"/>
  <c r="G62" i="197"/>
  <c r="H62" i="197" s="1"/>
  <c r="I62" i="213"/>
  <c r="J62" i="213" s="1"/>
  <c r="I62" i="215"/>
  <c r="J62" i="215" s="1"/>
  <c r="I62" i="216"/>
  <c r="J62" i="216" s="1"/>
  <c r="G62" i="212"/>
  <c r="H62" i="212" s="1"/>
  <c r="G62" i="248"/>
  <c r="H62" i="248" s="1"/>
  <c r="G62" i="243"/>
  <c r="H62" i="243" s="1"/>
  <c r="G62" i="242"/>
  <c r="H62" i="242" s="1"/>
  <c r="G62" i="203"/>
  <c r="H62" i="203" s="1"/>
  <c r="G62" i="239"/>
  <c r="H62" i="239" s="1"/>
  <c r="G62" i="207"/>
  <c r="H62" i="207" s="1"/>
  <c r="G62" i="229"/>
  <c r="H62" i="229" s="1"/>
  <c r="G62" i="200"/>
  <c r="H62" i="200" s="1"/>
  <c r="G62" i="204"/>
  <c r="H62" i="204" s="1"/>
  <c r="G62" i="246"/>
  <c r="H62" i="246" s="1"/>
  <c r="G62" i="205"/>
  <c r="H62" i="205" s="1"/>
  <c r="G62" i="208"/>
  <c r="H62" i="208" s="1"/>
  <c r="G62" i="193"/>
  <c r="H62" i="193" s="1"/>
  <c r="G62" i="244"/>
  <c r="H62" i="244" s="1"/>
  <c r="G62" i="225"/>
  <c r="H62" i="225" s="1"/>
  <c r="G62" i="202"/>
  <c r="H62" i="202" s="1"/>
  <c r="G62" i="192"/>
  <c r="H62" i="192" s="1"/>
  <c r="G62" i="189"/>
  <c r="H62" i="189" s="1"/>
  <c r="R62" i="180"/>
  <c r="S62" i="180" s="1"/>
  <c r="R62" i="213"/>
  <c r="S62" i="213" s="1"/>
  <c r="R62" i="216"/>
  <c r="S62" i="216" s="1"/>
  <c r="R62" i="219"/>
  <c r="S62" i="219" s="1"/>
  <c r="P62" i="248"/>
  <c r="Q62" i="248" s="1"/>
  <c r="P62" i="247"/>
  <c r="Q62" i="247" s="1"/>
  <c r="P62" i="242"/>
  <c r="Q62" i="242" s="1"/>
  <c r="P62" i="203"/>
  <c r="Q62" i="203" s="1"/>
  <c r="P62" i="229"/>
  <c r="Q62" i="229" s="1"/>
  <c r="P62" i="231"/>
  <c r="Q62" i="231" s="1"/>
  <c r="P62" i="209"/>
  <c r="Q62" i="209" s="1"/>
  <c r="P62" i="205"/>
  <c r="Q62" i="205" s="1"/>
  <c r="P62" i="207"/>
  <c r="Q62" i="207" s="1"/>
  <c r="P62" i="208"/>
  <c r="Q62" i="208" s="1"/>
  <c r="P62" i="193"/>
  <c r="Q62" i="193" s="1"/>
  <c r="P62" i="244"/>
  <c r="Q62" i="244" s="1"/>
  <c r="P62" i="243"/>
  <c r="Q62" i="243" s="1"/>
  <c r="P62" i="195"/>
  <c r="Q62" i="195" s="1"/>
  <c r="P62" i="220"/>
  <c r="Q62" i="220" s="1"/>
  <c r="P62" i="113"/>
  <c r="Q62" i="113" s="1"/>
  <c r="P62" i="194"/>
  <c r="Q62" i="194" s="1"/>
  <c r="P62" i="197"/>
  <c r="Q62" i="197" s="1"/>
  <c r="R62" i="214"/>
  <c r="S62" i="214" s="1"/>
  <c r="R62" i="215"/>
  <c r="S62" i="215" s="1"/>
  <c r="R62" i="217"/>
  <c r="S62" i="217" s="1"/>
  <c r="P62" i="211"/>
  <c r="Q62" i="211" s="1"/>
  <c r="P62" i="212"/>
  <c r="Q62" i="212" s="1"/>
  <c r="P62" i="191"/>
  <c r="Q62" i="191" s="1"/>
  <c r="P62" i="196"/>
  <c r="Q62" i="196" s="1"/>
  <c r="P62" i="190"/>
  <c r="Q62" i="190" s="1"/>
  <c r="P62" i="204"/>
  <c r="Q62" i="204" s="1"/>
  <c r="P62" i="232"/>
  <c r="Q62" i="232" s="1"/>
  <c r="P62" i="230"/>
  <c r="Q62" i="230" s="1"/>
  <c r="P62" i="206"/>
  <c r="Q62" i="206" s="1"/>
  <c r="P62" i="239"/>
  <c r="Q62" i="239" s="1"/>
  <c r="P62" i="201"/>
  <c r="Q62" i="201" s="1"/>
  <c r="P62" i="224"/>
  <c r="Q62" i="224" s="1"/>
  <c r="P62" i="199"/>
  <c r="Q62" i="199" s="1"/>
  <c r="P62" i="200"/>
  <c r="Q62" i="200" s="1"/>
  <c r="P62" i="246"/>
  <c r="Q62" i="246" s="1"/>
  <c r="P62" i="225"/>
  <c r="Q62" i="225" s="1"/>
  <c r="P62" i="202"/>
  <c r="Q62" i="202" s="1"/>
  <c r="P62" i="189"/>
  <c r="Q62" i="189" s="1"/>
  <c r="P62" i="192"/>
  <c r="Q62" i="192" s="1"/>
  <c r="AT71" i="202"/>
  <c r="AR71" i="202"/>
  <c r="AS71" i="202" s="1"/>
  <c r="AT26" i="239"/>
  <c r="AR26" i="239"/>
  <c r="AS26" i="239" s="1"/>
  <c r="AS27" i="212"/>
  <c r="AT27" i="212" s="1"/>
  <c r="AU27" i="212"/>
  <c r="AT75" i="191"/>
  <c r="AR75" i="191"/>
  <c r="AS75" i="191" s="1"/>
  <c r="AT31" i="224"/>
  <c r="AR31" i="224"/>
  <c r="AS31" i="224" s="1"/>
  <c r="AT41" i="199"/>
  <c r="AR41" i="199"/>
  <c r="AS41" i="199" s="1"/>
  <c r="AT34" i="192"/>
  <c r="AR34" i="192"/>
  <c r="AS34" i="192" s="1"/>
  <c r="AR66" i="196"/>
  <c r="AS66" i="196" s="1"/>
  <c r="AT66" i="196"/>
  <c r="AT62" i="224"/>
  <c r="AR62" i="224"/>
  <c r="AS62" i="224" s="1"/>
  <c r="AT16" i="248"/>
  <c r="AR16" i="248"/>
  <c r="AS16" i="248" s="1"/>
  <c r="AT44" i="229"/>
  <c r="AR44" i="229"/>
  <c r="AS44" i="229" s="1"/>
  <c r="AT36" i="229"/>
  <c r="AR36" i="229"/>
  <c r="AS36" i="229" s="1"/>
  <c r="AN67" i="189"/>
  <c r="AP67" i="189" s="1"/>
  <c r="AN63" i="196"/>
  <c r="AP63" i="196" s="1"/>
  <c r="AN58" i="247"/>
  <c r="AP58" i="247" s="1"/>
  <c r="AC76" i="196"/>
  <c r="AC84" i="196" s="1"/>
  <c r="AE15" i="223" s="1"/>
  <c r="AU7" i="196"/>
  <c r="AN63" i="204"/>
  <c r="AP63" i="204" s="1"/>
  <c r="AH70" i="100"/>
  <c r="AM70" i="242"/>
  <c r="AX70" i="242" s="1"/>
  <c r="AY70" i="242" s="1"/>
  <c r="BU70" i="72" s="1"/>
  <c r="N57" i="100"/>
  <c r="AM57" i="195"/>
  <c r="AX57" i="195" s="1"/>
  <c r="AY57" i="195" s="1"/>
  <c r="BA57" i="72" s="1"/>
  <c r="AN57" i="195"/>
  <c r="AP57" i="195" s="1"/>
  <c r="AN53" i="247"/>
  <c r="AP53" i="247" s="1"/>
  <c r="AN38" i="190"/>
  <c r="AP38" i="190" s="1"/>
  <c r="AN34" i="201"/>
  <c r="AP34" i="201" s="1"/>
  <c r="AL33" i="100"/>
  <c r="AM33" i="248"/>
  <c r="AX33" i="248" s="1"/>
  <c r="AY33" i="248" s="1"/>
  <c r="BY33" i="72" s="1"/>
  <c r="AN33" i="248"/>
  <c r="AP33" i="248" s="1"/>
  <c r="AN35" i="225"/>
  <c r="AP35" i="225" s="1"/>
  <c r="W11" i="100"/>
  <c r="AM11" i="206"/>
  <c r="AX11" i="206" s="1"/>
  <c r="AY11" i="206" s="1"/>
  <c r="BJ11" i="72" s="1"/>
  <c r="W8" i="100"/>
  <c r="W76" i="100" s="1"/>
  <c r="AM8" i="206"/>
  <c r="AN8" i="206" s="1"/>
  <c r="AL76" i="206"/>
  <c r="AL84" i="206" s="1"/>
  <c r="AO27" i="223" s="1"/>
  <c r="D26" i="236"/>
  <c r="Y26" i="236" s="1"/>
  <c r="R26" i="1"/>
  <c r="D42" i="236"/>
  <c r="J42" i="236" s="1"/>
  <c r="R42" i="1"/>
  <c r="O64" i="236"/>
  <c r="AU30" i="231"/>
  <c r="AE30" i="72"/>
  <c r="BD31" i="72"/>
  <c r="J26" i="72"/>
  <c r="AU26" i="191"/>
  <c r="AU36" i="192"/>
  <c r="K36" i="72"/>
  <c r="AS71" i="211"/>
  <c r="AT71" i="211" s="1"/>
  <c r="AU71" i="211"/>
  <c r="AR31" i="205"/>
  <c r="AS31" i="205" s="1"/>
  <c r="AT31" i="205"/>
  <c r="AV30" i="212"/>
  <c r="AO30" i="72"/>
  <c r="AR14" i="193"/>
  <c r="AS14" i="193" s="1"/>
  <c r="AT14" i="193"/>
  <c r="N19" i="72"/>
  <c r="AU19" i="195"/>
  <c r="AR60" i="239"/>
  <c r="AS60" i="239" s="1"/>
  <c r="AT60" i="239"/>
  <c r="AR42" i="192"/>
  <c r="AS42" i="192" s="1"/>
  <c r="AT42" i="192"/>
  <c r="AT27" i="239"/>
  <c r="AR27" i="239"/>
  <c r="AS27" i="239" s="1"/>
  <c r="AT57" i="199"/>
  <c r="AR57" i="199"/>
  <c r="AS57" i="199" s="1"/>
  <c r="AY16" i="231"/>
  <c r="AR63" i="205"/>
  <c r="AS63" i="205" s="1"/>
  <c r="AT63" i="205"/>
  <c r="AR16" i="244"/>
  <c r="AS16" i="244" s="1"/>
  <c r="AT16" i="244"/>
  <c r="AR41" i="225"/>
  <c r="AS41" i="225" s="1"/>
  <c r="AT41" i="225"/>
  <c r="AR34" i="243"/>
  <c r="AS34" i="243" s="1"/>
  <c r="AT34" i="243"/>
  <c r="AR65" i="204"/>
  <c r="AS65" i="204" s="1"/>
  <c r="AT65" i="204"/>
  <c r="AN62" i="205"/>
  <c r="AP62" i="205" s="1"/>
  <c r="AL51" i="100"/>
  <c r="AM51" i="248"/>
  <c r="AX51" i="248" s="1"/>
  <c r="AY51" i="248" s="1"/>
  <c r="BY51" i="72" s="1"/>
  <c r="AN63" i="194"/>
  <c r="AP63" i="194" s="1"/>
  <c r="AN49" i="204"/>
  <c r="AP49" i="204" s="1"/>
  <c r="AN53" i="204"/>
  <c r="AP53" i="204" s="1"/>
  <c r="AT56" i="231"/>
  <c r="AR56" i="231"/>
  <c r="AS56" i="231" s="1"/>
  <c r="AJ51" i="100"/>
  <c r="AM51" i="244"/>
  <c r="AX51" i="244" s="1"/>
  <c r="AY51" i="244" s="1"/>
  <c r="BW51" i="72" s="1"/>
  <c r="O49" i="100"/>
  <c r="AM49" i="196"/>
  <c r="AX49" i="196" s="1"/>
  <c r="AY49" i="196" s="1"/>
  <c r="BB49" i="72" s="1"/>
  <c r="AN49" i="196"/>
  <c r="AP49" i="196" s="1"/>
  <c r="AN59" i="230"/>
  <c r="AP59" i="230" s="1"/>
  <c r="AN35" i="243"/>
  <c r="AP35" i="243" s="1"/>
  <c r="AN33" i="201"/>
  <c r="AP33" i="201" s="1"/>
  <c r="AT25" i="232"/>
  <c r="AR25" i="232"/>
  <c r="AS25" i="232" s="1"/>
  <c r="AK76" i="242"/>
  <c r="AK84" i="242" s="1"/>
  <c r="AN14" i="223" s="1"/>
  <c r="O35" i="100"/>
  <c r="AM35" i="196"/>
  <c r="AX35" i="196" s="1"/>
  <c r="AY35" i="196" s="1"/>
  <c r="BB35" i="72" s="1"/>
  <c r="AL10" i="192"/>
  <c r="AK76" i="192"/>
  <c r="AK84" i="192" s="1"/>
  <c r="AN11" i="223" s="1"/>
  <c r="AN40" i="243"/>
  <c r="AP40" i="243" s="1"/>
  <c r="AM20" i="193"/>
  <c r="AX20" i="193" s="1"/>
  <c r="AY20" i="193" s="1"/>
  <c r="AY20" i="72" s="1"/>
  <c r="L20" i="100"/>
  <c r="AN20" i="193"/>
  <c r="AP20" i="193" s="1"/>
  <c r="AL10" i="230"/>
  <c r="AK76" i="230"/>
  <c r="AK84" i="230" s="1"/>
  <c r="AN20" i="223" s="1"/>
  <c r="AN28" i="192"/>
  <c r="AP28" i="192" s="1"/>
  <c r="AN21" i="196"/>
  <c r="AP21" i="196" s="1"/>
  <c r="AT21" i="232"/>
  <c r="AR21" i="232"/>
  <c r="AS21" i="232" s="1"/>
  <c r="AM13" i="204"/>
  <c r="AN13" i="204" s="1"/>
  <c r="AP13" i="204" s="1"/>
  <c r="U13" i="100"/>
  <c r="AL8" i="193"/>
  <c r="AK76" i="193"/>
  <c r="AK84" i="193" s="1"/>
  <c r="AN35" i="223" s="1"/>
  <c r="O20" i="236"/>
  <c r="P8" i="1"/>
  <c r="O76" i="1"/>
  <c r="O63" i="236"/>
  <c r="D39" i="236"/>
  <c r="T39" i="236" s="1"/>
  <c r="R39" i="1"/>
  <c r="D36" i="236"/>
  <c r="R36" i="1"/>
  <c r="D58" i="236"/>
  <c r="R58" i="1"/>
  <c r="J12" i="236"/>
  <c r="D62" i="140"/>
  <c r="E62" i="140" s="1"/>
  <c r="H62" i="140" s="1"/>
  <c r="L62" i="140" s="1"/>
  <c r="N62" i="140" s="1"/>
  <c r="D62" i="141"/>
  <c r="E62" i="141" s="1"/>
  <c r="H62" i="141" s="1"/>
  <c r="L62" i="141" s="1"/>
  <c r="N62" i="141" s="1"/>
  <c r="D62" i="241"/>
  <c r="E62" i="241" s="1"/>
  <c r="H62" i="241" s="1"/>
  <c r="L62" i="241" s="1"/>
  <c r="N62" i="241" s="1"/>
  <c r="AT31" i="200"/>
  <c r="AR31" i="200"/>
  <c r="AC12" i="72"/>
  <c r="AU12" i="229"/>
  <c r="AT30" i="203"/>
  <c r="AR30" i="203"/>
  <c r="AS30" i="203" s="1"/>
  <c r="AY7" i="248"/>
  <c r="AU8" i="232"/>
  <c r="AF8" i="72"/>
  <c r="AL42" i="72"/>
  <c r="AU42" i="248"/>
  <c r="AT15" i="206"/>
  <c r="AR15" i="206"/>
  <c r="AS15" i="206" s="1"/>
  <c r="CC73" i="72"/>
  <c r="AR30" i="220"/>
  <c r="AS30" i="220" s="1"/>
  <c r="AT30" i="220"/>
  <c r="AR24" i="191"/>
  <c r="AS24" i="191" s="1"/>
  <c r="AT24" i="191"/>
  <c r="AT32" i="208"/>
  <c r="AR32" i="208"/>
  <c r="AS32" i="208" s="1"/>
  <c r="AT51" i="206"/>
  <c r="AR51" i="206"/>
  <c r="AS51" i="206" s="1"/>
  <c r="AT62" i="193"/>
  <c r="AR62" i="193"/>
  <c r="AS62" i="193" s="1"/>
  <c r="CC19" i="72"/>
  <c r="AN65" i="194"/>
  <c r="AP65" i="194" s="1"/>
  <c r="AN61" i="244"/>
  <c r="AP61" i="244" s="1"/>
  <c r="AN72" i="225"/>
  <c r="AP72" i="225" s="1"/>
  <c r="AH58" i="100"/>
  <c r="AM58" i="242"/>
  <c r="AX58" i="242" s="1"/>
  <c r="AY58" i="242" s="1"/>
  <c r="BU58" i="72" s="1"/>
  <c r="CC58" i="72" s="1"/>
  <c r="AI50" i="100"/>
  <c r="AM50" i="243"/>
  <c r="AX50" i="243" s="1"/>
  <c r="AY50" i="243" s="1"/>
  <c r="BV50" i="72" s="1"/>
  <c r="AN50" i="243"/>
  <c r="AP50" i="243" s="1"/>
  <c r="AN51" i="194"/>
  <c r="AP51" i="194" s="1"/>
  <c r="AF37" i="100"/>
  <c r="AM37" i="232"/>
  <c r="AX37" i="232" s="1"/>
  <c r="AY37" i="232" s="1"/>
  <c r="BS37" i="72" s="1"/>
  <c r="CC37" i="72" s="1"/>
  <c r="AN37" i="232"/>
  <c r="AP37" i="232" s="1"/>
  <c r="AN35" i="193"/>
  <c r="AP35" i="193" s="1"/>
  <c r="AF35" i="100"/>
  <c r="AM35" i="232"/>
  <c r="AX35" i="232" s="1"/>
  <c r="AY35" i="232" s="1"/>
  <c r="BS35" i="72" s="1"/>
  <c r="AN35" i="232"/>
  <c r="AP35" i="232" s="1"/>
  <c r="AT25" i="207"/>
  <c r="AR25" i="207"/>
  <c r="AS25" i="207" s="1"/>
  <c r="Y16" i="100"/>
  <c r="AM16" i="208"/>
  <c r="AX16" i="208" s="1"/>
  <c r="AY16" i="208" s="1"/>
  <c r="BL16" i="72" s="1"/>
  <c r="AL11" i="113"/>
  <c r="AK76" i="113"/>
  <c r="AK84" i="113" s="1"/>
  <c r="AN8" i="223" s="1"/>
  <c r="AL22" i="204"/>
  <c r="AK76" i="204"/>
  <c r="AK84" i="204" s="1"/>
  <c r="AN24" i="223" s="1"/>
  <c r="O14" i="236"/>
  <c r="Z8" i="100"/>
  <c r="AM8" i="209"/>
  <c r="AN8" i="209" s="1"/>
  <c r="AL76" i="209"/>
  <c r="AL84" i="209" s="1"/>
  <c r="AO18" i="223" s="1"/>
  <c r="Y60" i="236"/>
  <c r="O15" i="236"/>
  <c r="D27" i="236"/>
  <c r="J27" i="236" s="1"/>
  <c r="R27" i="1"/>
  <c r="L7" i="140"/>
  <c r="R34" i="67"/>
  <c r="S34" i="67" s="1"/>
  <c r="D34" i="72" s="1"/>
  <c r="D34" i="100"/>
  <c r="AU45" i="204"/>
  <c r="U45" i="72"/>
  <c r="X47" i="72"/>
  <c r="AU47" i="207"/>
  <c r="AU45" i="205"/>
  <c r="V45" i="72"/>
  <c r="AU73" i="200"/>
  <c r="Q73" i="72"/>
  <c r="AU47" i="192"/>
  <c r="K47" i="72"/>
  <c r="G29" i="72"/>
  <c r="AU29" i="220"/>
  <c r="AT44" i="246"/>
  <c r="AR44" i="246"/>
  <c r="AS44" i="246" s="1"/>
  <c r="AJ18" i="72"/>
  <c r="AU18" i="244"/>
  <c r="AS73" i="211"/>
  <c r="AT73" i="211" s="1"/>
  <c r="AU73" i="211"/>
  <c r="AN36" i="200"/>
  <c r="AP36" i="200" s="1"/>
  <c r="CC69" i="72"/>
  <c r="AT60" i="205"/>
  <c r="AR60" i="205"/>
  <c r="AS60" i="205" s="1"/>
  <c r="AT42" i="113"/>
  <c r="AR42" i="113"/>
  <c r="AS42" i="113" s="1"/>
  <c r="AR57" i="196"/>
  <c r="AS57" i="196" s="1"/>
  <c r="AT57" i="196"/>
  <c r="AN19" i="191"/>
  <c r="AP19" i="191" s="1"/>
  <c r="AN69" i="191"/>
  <c r="AP69" i="191" s="1"/>
  <c r="AM11" i="208"/>
  <c r="AX11" i="208" s="1"/>
  <c r="AY11" i="208" s="1"/>
  <c r="BL11" i="72" s="1"/>
  <c r="Y11" i="100"/>
  <c r="AT67" i="209"/>
  <c r="AR67" i="209"/>
  <c r="AS67" i="209" s="1"/>
  <c r="AN63" i="224"/>
  <c r="AP63" i="224" s="1"/>
  <c r="AM62" i="231"/>
  <c r="AX62" i="231" s="1"/>
  <c r="AY62" i="231" s="1"/>
  <c r="BR62" i="72" s="1"/>
  <c r="CC62" i="72" s="1"/>
  <c r="AE62" i="100"/>
  <c r="AP62" i="100" s="1"/>
  <c r="AN61" i="189"/>
  <c r="AP61" i="189" s="1"/>
  <c r="AN70" i="189"/>
  <c r="AP70" i="189" s="1"/>
  <c r="AN53" i="199"/>
  <c r="AP53" i="199" s="1"/>
  <c r="V50" i="100"/>
  <c r="AM50" i="205"/>
  <c r="AX50" i="205" s="1"/>
  <c r="AY50" i="205" s="1"/>
  <c r="BI50" i="72" s="1"/>
  <c r="CC50" i="72" s="1"/>
  <c r="AN59" i="206"/>
  <c r="AP59" i="206" s="1"/>
  <c r="AN41" i="247"/>
  <c r="AP41" i="247" s="1"/>
  <c r="AN35" i="199"/>
  <c r="AP35" i="199" s="1"/>
  <c r="AN23" i="208"/>
  <c r="AP23" i="208" s="1"/>
  <c r="AT19" i="190"/>
  <c r="AR19" i="190"/>
  <c r="AS19" i="190" s="1"/>
  <c r="AU13" i="212"/>
  <c r="AM11" i="212"/>
  <c r="AL76" i="212"/>
  <c r="AL84" i="212" s="1"/>
  <c r="AN10" i="223" s="1"/>
  <c r="AO34" i="212"/>
  <c r="AQ34" i="212" s="1"/>
  <c r="AN23" i="201"/>
  <c r="AP23" i="201" s="1"/>
  <c r="K25" i="100"/>
  <c r="AM25" i="192"/>
  <c r="AX25" i="192" s="1"/>
  <c r="AY25" i="192" s="1"/>
  <c r="AX25" i="72" s="1"/>
  <c r="AR21" i="209"/>
  <c r="AS21" i="209" s="1"/>
  <c r="AT21" i="209"/>
  <c r="AL13" i="225"/>
  <c r="AK76" i="225"/>
  <c r="AK84" i="225" s="1"/>
  <c r="AN38" i="223" s="1"/>
  <c r="AN21" i="203"/>
  <c r="AP21" i="203" s="1"/>
  <c r="AM19" i="201"/>
  <c r="AX19" i="201" s="1"/>
  <c r="AY19" i="201" s="1"/>
  <c r="BE19" i="72" s="1"/>
  <c r="R19" i="100"/>
  <c r="AN19" i="201"/>
  <c r="AP19" i="201" s="1"/>
  <c r="AN16" i="211"/>
  <c r="AO16" i="211" s="1"/>
  <c r="AN16" i="100"/>
  <c r="AT70" i="243"/>
  <c r="AR70" i="243"/>
  <c r="AS70" i="243" s="1"/>
  <c r="AN40" i="225"/>
  <c r="AP40" i="225" s="1"/>
  <c r="AN19" i="208"/>
  <c r="AP19" i="208" s="1"/>
  <c r="AN43" i="203"/>
  <c r="AP43" i="203" s="1"/>
  <c r="H49" i="238"/>
  <c r="O49" i="238"/>
  <c r="AN69" i="232"/>
  <c r="AP69" i="232" s="1"/>
  <c r="AN70" i="201"/>
  <c r="AP70" i="201" s="1"/>
  <c r="AN56" i="246"/>
  <c r="AP56" i="246" s="1"/>
  <c r="AN43" i="247"/>
  <c r="AP43" i="247" s="1"/>
  <c r="AK76" i="243"/>
  <c r="AK84" i="243" s="1"/>
  <c r="AN17" i="223" s="1"/>
  <c r="AX8" i="244"/>
  <c r="AN34" i="230"/>
  <c r="AP34" i="230" s="1"/>
  <c r="AJ18" i="46"/>
  <c r="AJ20" i="46" s="1"/>
  <c r="AK10" i="46"/>
  <c r="V18" i="46"/>
  <c r="V20" i="46" s="1"/>
  <c r="AN15" i="46"/>
  <c r="AO15" i="46" s="1"/>
  <c r="AQ15" i="46" s="1"/>
  <c r="AS15" i="46" s="1"/>
  <c r="AT15" i="46" s="1"/>
  <c r="R141" i="167"/>
  <c r="Q143" i="167"/>
  <c r="Q146" i="167" s="1"/>
  <c r="J143" i="167"/>
  <c r="AB14" i="221"/>
  <c r="AD84" i="205"/>
  <c r="AG26" i="223" s="1"/>
  <c r="AB84" i="225"/>
  <c r="AD38" i="223" s="1"/>
  <c r="AD84" i="206"/>
  <c r="AG27" i="223" s="1"/>
  <c r="AB84" i="207"/>
  <c r="AD28" i="223" s="1"/>
  <c r="AC84" i="207"/>
  <c r="AE28" i="223" s="1"/>
  <c r="AC84" i="225"/>
  <c r="AE38" i="223" s="1"/>
  <c r="AB84" i="192"/>
  <c r="AD11" i="223" s="1"/>
  <c r="AC84" i="192"/>
  <c r="AE11" i="223" s="1"/>
  <c r="AD84" i="195"/>
  <c r="AG29" i="223" s="1"/>
  <c r="AF29" i="223"/>
  <c r="AD84" i="225"/>
  <c r="AG38" i="223" s="1"/>
  <c r="J146" i="167"/>
  <c r="AF17" i="223"/>
  <c r="AD84" i="243"/>
  <c r="AG17" i="223" s="1"/>
  <c r="AA44" i="223"/>
  <c r="AD84" i="200"/>
  <c r="AG25" i="223" s="1"/>
  <c r="AC82" i="230"/>
  <c r="AB84" i="230"/>
  <c r="AD20" i="223" s="1"/>
  <c r="AB84" i="246"/>
  <c r="AD36" i="223" s="1"/>
  <c r="AC78" i="246"/>
  <c r="AC82" i="199"/>
  <c r="AB84" i="199"/>
  <c r="AD42" i="223" s="1"/>
  <c r="AB44" i="223"/>
  <c r="AU78" i="209"/>
  <c r="AC84" i="209"/>
  <c r="AE18" i="223" s="1"/>
  <c r="AD84" i="194"/>
  <c r="AG34" i="223" s="1"/>
  <c r="AC82" i="206"/>
  <c r="AB84" i="206"/>
  <c r="AD27" i="223" s="1"/>
  <c r="AE82" i="215"/>
  <c r="AE83" i="215" s="1"/>
  <c r="AF10" i="221" s="1"/>
  <c r="AF14" i="221" s="1"/>
  <c r="AD83" i="215"/>
  <c r="AE10" i="221" s="1"/>
  <c r="AE14" i="221" s="1"/>
  <c r="AE84" i="212"/>
  <c r="AG10" i="223" s="1"/>
  <c r="AD84" i="224"/>
  <c r="AG37" i="223" s="1"/>
  <c r="AF37" i="223"/>
  <c r="AD82" i="211"/>
  <c r="AC84" i="211"/>
  <c r="AD33" i="223" s="1"/>
  <c r="AF40" i="223"/>
  <c r="AD84" i="247"/>
  <c r="AG40" i="223" s="1"/>
  <c r="AF41" i="223"/>
  <c r="AD84" i="244"/>
  <c r="AG41" i="223" s="1"/>
  <c r="AF13" i="223"/>
  <c r="AD84" i="190"/>
  <c r="AG13" i="223" s="1"/>
  <c r="AC82" i="193"/>
  <c r="AB84" i="193"/>
  <c r="AD35" i="223" s="1"/>
  <c r="AC80" i="191"/>
  <c r="AC84" i="191" s="1"/>
  <c r="AE12" i="223" s="1"/>
  <c r="AB84" i="191"/>
  <c r="AD12" i="223" s="1"/>
  <c r="AC82" i="201"/>
  <c r="AB84" i="201"/>
  <c r="AD31" i="223" s="1"/>
  <c r="AC78" i="232"/>
  <c r="AB84" i="232"/>
  <c r="AD22" i="223" s="1"/>
  <c r="AF36" i="223"/>
  <c r="AD84" i="246"/>
  <c r="AG36" i="223" s="1"/>
  <c r="AF9" i="223"/>
  <c r="AD84" i="189"/>
  <c r="AG9" i="223" s="1"/>
  <c r="AF42" i="223"/>
  <c r="AD84" i="199"/>
  <c r="AG42" i="223" s="1"/>
  <c r="AC82" i="229"/>
  <c r="AB84" i="229"/>
  <c r="AD19" i="223" s="1"/>
  <c r="AC78" i="194"/>
  <c r="AB84" i="194"/>
  <c r="AD34" i="223" s="1"/>
  <c r="AC78" i="205"/>
  <c r="AB84" i="205"/>
  <c r="AD26" i="223" s="1"/>
  <c r="AB84" i="239"/>
  <c r="AD23" i="223" s="1"/>
  <c r="AC80" i="239"/>
  <c r="AC84" i="239" s="1"/>
  <c r="AE23" i="223" s="1"/>
  <c r="AF15" i="223"/>
  <c r="AD84" i="196"/>
  <c r="AG15" i="223" s="1"/>
  <c r="AC82" i="220"/>
  <c r="AB84" i="220"/>
  <c r="AD7" i="223" s="1"/>
  <c r="AG12" i="221"/>
  <c r="AG14" i="221" s="1"/>
  <c r="AF83" i="217"/>
  <c r="AH12" i="221" s="1"/>
  <c r="AH14" i="221" s="1"/>
  <c r="AC78" i="208"/>
  <c r="AB84" i="208"/>
  <c r="AD30" i="223" s="1"/>
  <c r="AD84" i="208"/>
  <c r="AG30" i="223" s="1"/>
  <c r="AF23" i="223"/>
  <c r="AD84" i="239"/>
  <c r="AG23" i="223" s="1"/>
  <c r="AA18" i="46"/>
  <c r="AA20" i="46" s="1"/>
  <c r="AC82" i="189"/>
  <c r="AB84" i="189"/>
  <c r="AD9" i="223" s="1"/>
  <c r="AF18" i="223"/>
  <c r="AD84" i="209"/>
  <c r="AG18" i="223" s="1"/>
  <c r="AC80" i="200"/>
  <c r="AC84" i="200" s="1"/>
  <c r="AE25" i="223" s="1"/>
  <c r="AB84" i="200"/>
  <c r="AD25" i="223" s="1"/>
  <c r="AF8" i="223"/>
  <c r="AD84" i="113"/>
  <c r="AG8" i="223" s="1"/>
  <c r="R131" i="167"/>
  <c r="AF20" i="223"/>
  <c r="AD84" i="230"/>
  <c r="AG20" i="223" s="1"/>
  <c r="AF19" i="223"/>
  <c r="AD84" i="229"/>
  <c r="AG19" i="223" s="1"/>
  <c r="AF28" i="223"/>
  <c r="AD84" i="207"/>
  <c r="AG28" i="223" s="1"/>
  <c r="AF22" i="223"/>
  <c r="AD84" i="232"/>
  <c r="AG22" i="223" s="1"/>
  <c r="J80" i="67"/>
  <c r="R76" i="167"/>
  <c r="AF21" i="223"/>
  <c r="AD84" i="231"/>
  <c r="AG21" i="223" s="1"/>
  <c r="AF35" i="223"/>
  <c r="AD84" i="193"/>
  <c r="AG35" i="223" s="1"/>
  <c r="BE76" i="33"/>
  <c r="BG7" i="33"/>
  <c r="AF14" i="223"/>
  <c r="AD84" i="242"/>
  <c r="AG14" i="223" s="1"/>
  <c r="AF24" i="72" l="1"/>
  <c r="AU24" i="232"/>
  <c r="V19" i="72"/>
  <c r="AU19" i="205"/>
  <c r="AB13" i="1"/>
  <c r="T13" i="1"/>
  <c r="L39" i="72"/>
  <c r="AU39" i="193"/>
  <c r="AU71" i="191"/>
  <c r="J71" i="72"/>
  <c r="AT66" i="232"/>
  <c r="AR66" i="232"/>
  <c r="AS66" i="232" s="1"/>
  <c r="K33" i="67"/>
  <c r="I33" i="67"/>
  <c r="J33" i="67" s="1"/>
  <c r="AN11" i="201"/>
  <c r="AP11" i="201" s="1"/>
  <c r="AX11" i="201"/>
  <c r="AY11" i="201" s="1"/>
  <c r="BE11" i="72" s="1"/>
  <c r="AN44" i="223"/>
  <c r="AV41" i="211"/>
  <c r="AN41" i="72"/>
  <c r="I70" i="72"/>
  <c r="AU70" i="190"/>
  <c r="AT66" i="239"/>
  <c r="AR66" i="239"/>
  <c r="AS66" i="239" s="1"/>
  <c r="AU19" i="203"/>
  <c r="T19" i="72"/>
  <c r="J17" i="236"/>
  <c r="Y17" i="236"/>
  <c r="F17" i="236"/>
  <c r="O17" i="236"/>
  <c r="AD17" i="236"/>
  <c r="AT46" i="113"/>
  <c r="AR46" i="113"/>
  <c r="AS46" i="113" s="1"/>
  <c r="AR22" i="208"/>
  <c r="AS22" i="208" s="1"/>
  <c r="AT22" i="208"/>
  <c r="Q11" i="72"/>
  <c r="AU11" i="200"/>
  <c r="AT61" i="199"/>
  <c r="AR61" i="199"/>
  <c r="AS61" i="199" s="1"/>
  <c r="AR15" i="242"/>
  <c r="AS15" i="242" s="1"/>
  <c r="AT15" i="242"/>
  <c r="AU23" i="232"/>
  <c r="AF23" i="72"/>
  <c r="AU27" i="203"/>
  <c r="T27" i="72"/>
  <c r="Q22" i="72"/>
  <c r="AU22" i="200"/>
  <c r="T73" i="1"/>
  <c r="U73" i="1"/>
  <c r="AB73" i="1"/>
  <c r="AA67" i="72"/>
  <c r="AU67" i="224"/>
  <c r="G26" i="72"/>
  <c r="AU26" i="220"/>
  <c r="AB16" i="72"/>
  <c r="AU16" i="225"/>
  <c r="AU74" i="194"/>
  <c r="M74" i="72"/>
  <c r="AU65" i="230"/>
  <c r="AD65" i="72"/>
  <c r="AU59" i="239"/>
  <c r="AG59" i="72"/>
  <c r="AA12" i="72"/>
  <c r="AU12" i="224"/>
  <c r="AU11" i="243"/>
  <c r="AI11" i="72"/>
  <c r="AR58" i="225"/>
  <c r="AS58" i="225" s="1"/>
  <c r="AT58" i="225"/>
  <c r="AU56" i="203"/>
  <c r="T56" i="72"/>
  <c r="AU24" i="207"/>
  <c r="X24" i="72"/>
  <c r="AR13" i="220"/>
  <c r="AS13" i="220" s="1"/>
  <c r="AT13" i="220"/>
  <c r="AT50" i="193"/>
  <c r="AR50" i="193"/>
  <c r="AS50" i="193" s="1"/>
  <c r="AT23" i="192"/>
  <c r="AR23" i="192"/>
  <c r="AS23" i="192" s="1"/>
  <c r="AN28" i="72"/>
  <c r="AV28" i="211"/>
  <c r="AT40" i="193"/>
  <c r="AR40" i="193"/>
  <c r="AS40" i="193" s="1"/>
  <c r="AJ20" i="72"/>
  <c r="AU20" i="244"/>
  <c r="AX17" i="229"/>
  <c r="AM76" i="229"/>
  <c r="AM84" i="229" s="1"/>
  <c r="AP19" i="223" s="1"/>
  <c r="T17" i="236"/>
  <c r="M34" i="72"/>
  <c r="AU34" i="194"/>
  <c r="AF60" i="72"/>
  <c r="AU60" i="232"/>
  <c r="CC51" i="72"/>
  <c r="AN51" i="246"/>
  <c r="AP51" i="246" s="1"/>
  <c r="AP76" i="246"/>
  <c r="AP84" i="246" s="1"/>
  <c r="AS36" i="223" s="1"/>
  <c r="AR63" i="247"/>
  <c r="AS63" i="247" s="1"/>
  <c r="AS49" i="212"/>
  <c r="AT49" i="212" s="1"/>
  <c r="AN24" i="196"/>
  <c r="AP24" i="196" s="1"/>
  <c r="AN49" i="208"/>
  <c r="AP49" i="208" s="1"/>
  <c r="AT28" i="113"/>
  <c r="AU46" i="232"/>
  <c r="AF46" i="72"/>
  <c r="Y70" i="72"/>
  <c r="AU70" i="208"/>
  <c r="O21" i="236"/>
  <c r="Y21" i="236"/>
  <c r="AD21" i="236"/>
  <c r="J21" i="236"/>
  <c r="F21" i="236"/>
  <c r="AL20" i="72"/>
  <c r="AU20" i="248"/>
  <c r="AT72" i="193"/>
  <c r="AR72" i="193"/>
  <c r="AS72" i="193" s="1"/>
  <c r="Q17" i="72"/>
  <c r="AU17" i="200"/>
  <c r="AU60" i="192"/>
  <c r="K60" i="72"/>
  <c r="AJ73" i="72"/>
  <c r="AU73" i="244"/>
  <c r="AU22" i="203"/>
  <c r="T22" i="72"/>
  <c r="AT16" i="220"/>
  <c r="AR16" i="220"/>
  <c r="AS16" i="220" s="1"/>
  <c r="V39" i="72"/>
  <c r="AU39" i="205"/>
  <c r="AU28" i="196"/>
  <c r="O28" i="72"/>
  <c r="O72" i="72"/>
  <c r="AU72" i="196"/>
  <c r="Y18" i="72"/>
  <c r="AU18" i="208"/>
  <c r="AW33" i="1"/>
  <c r="AY33" i="1"/>
  <c r="T37" i="1"/>
  <c r="AB37" i="1"/>
  <c r="AU14" i="190"/>
  <c r="I14" i="72"/>
  <c r="AQ52" i="1"/>
  <c r="D52" i="67" s="1"/>
  <c r="E52" i="67" s="1"/>
  <c r="F52" i="67" s="1"/>
  <c r="G52" i="67" s="1"/>
  <c r="AX52" i="1"/>
  <c r="C52" i="33"/>
  <c r="AO52" i="33" s="1"/>
  <c r="U31" i="1"/>
  <c r="AB31" i="1"/>
  <c r="T31" i="1"/>
  <c r="AR10" i="196"/>
  <c r="AS10" i="196" s="1"/>
  <c r="AT10" i="196"/>
  <c r="G34" i="72"/>
  <c r="AU34" i="220"/>
  <c r="J40" i="72"/>
  <c r="AU40" i="191"/>
  <c r="AT72" i="206"/>
  <c r="AR72" i="206"/>
  <c r="AS72" i="206" s="1"/>
  <c r="AT54" i="231"/>
  <c r="AR54" i="231"/>
  <c r="AS54" i="231" s="1"/>
  <c r="AM9" i="72"/>
  <c r="AU9" i="247"/>
  <c r="AR14" i="247"/>
  <c r="AS14" i="247" s="1"/>
  <c r="AT14" i="247"/>
  <c r="I52" i="72"/>
  <c r="AU52" i="190"/>
  <c r="AG22" i="72"/>
  <c r="AU22" i="239"/>
  <c r="AT13" i="194"/>
  <c r="AR13" i="194"/>
  <c r="AS13" i="194" s="1"/>
  <c r="AR65" i="192"/>
  <c r="AS65" i="192" s="1"/>
  <c r="AT65" i="192"/>
  <c r="K48" i="72"/>
  <c r="AU48" i="192"/>
  <c r="AT61" i="196"/>
  <c r="AR61" i="196"/>
  <c r="AS61" i="196" s="1"/>
  <c r="AR59" i="243"/>
  <c r="AS59" i="243" s="1"/>
  <c r="AT59" i="243"/>
  <c r="AM69" i="72"/>
  <c r="AU69" i="247"/>
  <c r="AR35" i="229"/>
  <c r="AS35" i="229" s="1"/>
  <c r="AT35" i="229"/>
  <c r="U28" i="72"/>
  <c r="AU28" i="204"/>
  <c r="O61" i="238"/>
  <c r="H61" i="238"/>
  <c r="AR33" i="193"/>
  <c r="AS33" i="193" s="1"/>
  <c r="AT33" i="193"/>
  <c r="AR68" i="205"/>
  <c r="AS68" i="205" s="1"/>
  <c r="AT68" i="205"/>
  <c r="AR51" i="200"/>
  <c r="AS51" i="200" s="1"/>
  <c r="AT51" i="200"/>
  <c r="AD22" i="72"/>
  <c r="AU22" i="230"/>
  <c r="AR29" i="195"/>
  <c r="AS29" i="195" s="1"/>
  <c r="AT29" i="195"/>
  <c r="O47" i="72"/>
  <c r="AU47" i="196"/>
  <c r="AR38" i="189"/>
  <c r="AS38" i="189" s="1"/>
  <c r="AT38" i="189"/>
  <c r="AR61" i="230"/>
  <c r="AS61" i="230" s="1"/>
  <c r="AT61" i="230"/>
  <c r="AT73" i="201"/>
  <c r="AR73" i="201"/>
  <c r="AS73" i="201" s="1"/>
  <c r="AA41" i="72"/>
  <c r="AU41" i="224"/>
  <c r="X71" i="72"/>
  <c r="AU71" i="207"/>
  <c r="T67" i="1"/>
  <c r="U67" i="1" s="1"/>
  <c r="AB67" i="1"/>
  <c r="AE21" i="72"/>
  <c r="AU21" i="231"/>
  <c r="AR61" i="201"/>
  <c r="AS61" i="201" s="1"/>
  <c r="AT61" i="201"/>
  <c r="AR65" i="193"/>
  <c r="AS65" i="193" s="1"/>
  <c r="AT65" i="193"/>
  <c r="AR48" i="229"/>
  <c r="AS48" i="229" s="1"/>
  <c r="AT48" i="229"/>
  <c r="G35" i="72"/>
  <c r="AU35" i="220"/>
  <c r="AR37" i="192"/>
  <c r="AS37" i="192" s="1"/>
  <c r="AT37" i="192"/>
  <c r="H19" i="72"/>
  <c r="AU19" i="189"/>
  <c r="T50" i="1"/>
  <c r="U50" i="1"/>
  <c r="AB50" i="1"/>
  <c r="V10" i="72"/>
  <c r="AU10" i="205"/>
  <c r="S72" i="72"/>
  <c r="AU72" i="202"/>
  <c r="Q21" i="72"/>
  <c r="AU21" i="200"/>
  <c r="AF36" i="72"/>
  <c r="AU36" i="232"/>
  <c r="AE17" i="72"/>
  <c r="AU17" i="231"/>
  <c r="AU13" i="189"/>
  <c r="H13" i="72"/>
  <c r="AU46" i="224"/>
  <c r="AA46" i="72"/>
  <c r="AU59" i="244"/>
  <c r="AJ59" i="72"/>
  <c r="AN19" i="72"/>
  <c r="AV19" i="211"/>
  <c r="AI16" i="72"/>
  <c r="AU16" i="243"/>
  <c r="AU14" i="230"/>
  <c r="AD14" i="72"/>
  <c r="AU9" i="248"/>
  <c r="AL9" i="72"/>
  <c r="R33" i="140"/>
  <c r="P33" i="140"/>
  <c r="Q33" i="140" s="1"/>
  <c r="V22" i="72"/>
  <c r="AU22" i="205"/>
  <c r="P22" i="72"/>
  <c r="AU22" i="199"/>
  <c r="AR46" i="246"/>
  <c r="AS46" i="246" s="1"/>
  <c r="AT46" i="246"/>
  <c r="AL74" i="72"/>
  <c r="AU74" i="248"/>
  <c r="N55" i="72"/>
  <c r="AU55" i="195"/>
  <c r="AU10" i="208"/>
  <c r="Y10" i="72"/>
  <c r="AT57" i="232"/>
  <c r="AR57" i="232"/>
  <c r="AS57" i="232" s="1"/>
  <c r="N47" i="72"/>
  <c r="AU47" i="195"/>
  <c r="R56" i="141"/>
  <c r="P56" i="141"/>
  <c r="Q56" i="141" s="1"/>
  <c r="AR72" i="199"/>
  <c r="AS72" i="199" s="1"/>
  <c r="AT72" i="199"/>
  <c r="AT58" i="230"/>
  <c r="AR58" i="230"/>
  <c r="AS58" i="230" s="1"/>
  <c r="AR49" i="207"/>
  <c r="AS49" i="207" s="1"/>
  <c r="AT49" i="207"/>
  <c r="AT40" i="220"/>
  <c r="AR40" i="220"/>
  <c r="AS40" i="220" s="1"/>
  <c r="AT23" i="220"/>
  <c r="AR23" i="220"/>
  <c r="AS23" i="220" s="1"/>
  <c r="AR10" i="242"/>
  <c r="AS10" i="242" s="1"/>
  <c r="AT10" i="242"/>
  <c r="AR43" i="248"/>
  <c r="AS43" i="248" s="1"/>
  <c r="AT43" i="248"/>
  <c r="AT48" i="209"/>
  <c r="AR48" i="209"/>
  <c r="AS48" i="209" s="1"/>
  <c r="AT36" i="194"/>
  <c r="AR36" i="194"/>
  <c r="AS36" i="194" s="1"/>
  <c r="AT12" i="190"/>
  <c r="AR12" i="190"/>
  <c r="AS12" i="190" s="1"/>
  <c r="K56" i="72"/>
  <c r="AU56" i="192"/>
  <c r="AV32" i="212"/>
  <c r="AO32" i="72"/>
  <c r="T46" i="1"/>
  <c r="AB46" i="1"/>
  <c r="AR35" i="190"/>
  <c r="AS35" i="190" s="1"/>
  <c r="AT35" i="190"/>
  <c r="AT57" i="194"/>
  <c r="AR57" i="194"/>
  <c r="AS57" i="194" s="1"/>
  <c r="AT16" i="232"/>
  <c r="AR16" i="232"/>
  <c r="AS16" i="232" s="1"/>
  <c r="AR54" i="199"/>
  <c r="AS54" i="199" s="1"/>
  <c r="AT54" i="199"/>
  <c r="AN11" i="194"/>
  <c r="AP11" i="194" s="1"/>
  <c r="AX11" i="194"/>
  <c r="AY11" i="194" s="1"/>
  <c r="AZ11" i="72" s="1"/>
  <c r="AN72" i="205"/>
  <c r="AP72" i="205" s="1"/>
  <c r="AT74" i="203"/>
  <c r="AR74" i="203"/>
  <c r="AS74" i="203" s="1"/>
  <c r="J18" i="72"/>
  <c r="AU18" i="191"/>
  <c r="AT30" i="239"/>
  <c r="AR30" i="239"/>
  <c r="AS30" i="239" s="1"/>
  <c r="AM55" i="72"/>
  <c r="AU55" i="247"/>
  <c r="AI30" i="72"/>
  <c r="AU30" i="243"/>
  <c r="D52" i="215"/>
  <c r="E52" i="215" s="1"/>
  <c r="D52" i="217"/>
  <c r="E52" i="217" s="1"/>
  <c r="D52" i="213"/>
  <c r="E52" i="213" s="1"/>
  <c r="D52" i="219"/>
  <c r="E52" i="219" s="1"/>
  <c r="D52" i="214"/>
  <c r="E52" i="214" s="1"/>
  <c r="D52" i="180"/>
  <c r="E52" i="180" s="1"/>
  <c r="D52" i="216"/>
  <c r="E52" i="216" s="1"/>
  <c r="AT9" i="224"/>
  <c r="AR9" i="224"/>
  <c r="AS9" i="224" s="1"/>
  <c r="AR58" i="224"/>
  <c r="AS58" i="224" s="1"/>
  <c r="AT58" i="224"/>
  <c r="AU44" i="230"/>
  <c r="AD44" i="72"/>
  <c r="O33" i="238"/>
  <c r="H33" i="238"/>
  <c r="AD16" i="72"/>
  <c r="AU16" i="230"/>
  <c r="AR59" i="220"/>
  <c r="AS59" i="220" s="1"/>
  <c r="AT59" i="220"/>
  <c r="AT9" i="225"/>
  <c r="AR9" i="225"/>
  <c r="AS9" i="225" s="1"/>
  <c r="AT69" i="242"/>
  <c r="AR69" i="242"/>
  <c r="AS69" i="242" s="1"/>
  <c r="AR50" i="199"/>
  <c r="AS50" i="199" s="1"/>
  <c r="AT50" i="199"/>
  <c r="AR55" i="230"/>
  <c r="AS55" i="230" s="1"/>
  <c r="AT55" i="230"/>
  <c r="AR44" i="225"/>
  <c r="AS44" i="225" s="1"/>
  <c r="AT44" i="225"/>
  <c r="AE55" i="72"/>
  <c r="AU55" i="231"/>
  <c r="AT56" i="248"/>
  <c r="AR56" i="248"/>
  <c r="AS56" i="248" s="1"/>
  <c r="AU22" i="195"/>
  <c r="N22" i="72"/>
  <c r="AU39" i="209"/>
  <c r="Z39" i="72"/>
  <c r="J57" i="72"/>
  <c r="AU57" i="191"/>
  <c r="AU19" i="200"/>
  <c r="Q19" i="72"/>
  <c r="O17" i="72"/>
  <c r="AU17" i="196"/>
  <c r="AU9" i="113"/>
  <c r="F9" i="72"/>
  <c r="AH56" i="72"/>
  <c r="AU56" i="242"/>
  <c r="F43" i="236"/>
  <c r="Y43" i="236"/>
  <c r="O43" i="236"/>
  <c r="AD43" i="236"/>
  <c r="J43" i="236"/>
  <c r="H51" i="72"/>
  <c r="AU51" i="189"/>
  <c r="AU42" i="206"/>
  <c r="W42" i="72"/>
  <c r="AU50" i="246"/>
  <c r="AK50" i="72"/>
  <c r="AR39" i="207"/>
  <c r="AS39" i="207" s="1"/>
  <c r="AT39" i="207"/>
  <c r="AR11" i="191"/>
  <c r="AS11" i="191" s="1"/>
  <c r="AT11" i="191"/>
  <c r="AR32" i="206"/>
  <c r="AS32" i="206" s="1"/>
  <c r="AT32" i="206"/>
  <c r="F46" i="236"/>
  <c r="Y46" i="236"/>
  <c r="AD46" i="236"/>
  <c r="T46" i="236"/>
  <c r="J46" i="236"/>
  <c r="AT56" i="239"/>
  <c r="AR56" i="239"/>
  <c r="AS56" i="239" s="1"/>
  <c r="AR18" i="248"/>
  <c r="AS18" i="248" s="1"/>
  <c r="AT18" i="248"/>
  <c r="AR38" i="206"/>
  <c r="AS38" i="206" s="1"/>
  <c r="AT38" i="206"/>
  <c r="AH38" i="72"/>
  <c r="AU38" i="242"/>
  <c r="D52" i="248"/>
  <c r="E52" i="248" s="1"/>
  <c r="D52" i="209"/>
  <c r="E52" i="209" s="1"/>
  <c r="D52" i="203"/>
  <c r="E52" i="203" s="1"/>
  <c r="D52" i="232"/>
  <c r="E52" i="232" s="1"/>
  <c r="D52" i="205"/>
  <c r="E52" i="205" s="1"/>
  <c r="D52" i="208"/>
  <c r="E52" i="208" s="1"/>
  <c r="D52" i="199"/>
  <c r="E52" i="199" s="1"/>
  <c r="D52" i="191"/>
  <c r="E52" i="191" s="1"/>
  <c r="D52" i="189"/>
  <c r="E52" i="189" s="1"/>
  <c r="D52" i="211"/>
  <c r="E52" i="211" s="1"/>
  <c r="D52" i="247"/>
  <c r="E52" i="247" s="1"/>
  <c r="D52" i="190"/>
  <c r="E52" i="190" s="1"/>
  <c r="D52" i="239"/>
  <c r="E52" i="239" s="1"/>
  <c r="D52" i="229"/>
  <c r="E52" i="229" s="1"/>
  <c r="D52" i="206"/>
  <c r="E52" i="206" s="1"/>
  <c r="D52" i="201"/>
  <c r="E52" i="201" s="1"/>
  <c r="D52" i="193"/>
  <c r="E52" i="193" s="1"/>
  <c r="D52" i="202"/>
  <c r="E52" i="202" s="1"/>
  <c r="D52" i="197"/>
  <c r="E52" i="197" s="1"/>
  <c r="D52" i="212"/>
  <c r="E52" i="212" s="1"/>
  <c r="D52" i="242"/>
  <c r="E52" i="242" s="1"/>
  <c r="D52" i="204"/>
  <c r="E52" i="204" s="1"/>
  <c r="D52" i="230"/>
  <c r="E52" i="230" s="1"/>
  <c r="D52" i="207"/>
  <c r="E52" i="207" s="1"/>
  <c r="D52" i="224"/>
  <c r="E52" i="224" s="1"/>
  <c r="D52" i="246"/>
  <c r="E52" i="246" s="1"/>
  <c r="D52" i="194"/>
  <c r="E52" i="194" s="1"/>
  <c r="D52" i="113"/>
  <c r="E52" i="113" s="1"/>
  <c r="D52" i="243"/>
  <c r="E52" i="243" s="1"/>
  <c r="D52" i="196"/>
  <c r="E52" i="196" s="1"/>
  <c r="D52" i="231"/>
  <c r="E52" i="231" s="1"/>
  <c r="D52" i="200"/>
  <c r="E52" i="200" s="1"/>
  <c r="D52" i="195"/>
  <c r="E52" i="195" s="1"/>
  <c r="D52" i="244"/>
  <c r="E52" i="244" s="1"/>
  <c r="D52" i="220"/>
  <c r="E52" i="220" s="1"/>
  <c r="D52" i="225"/>
  <c r="E52" i="225" s="1"/>
  <c r="D52" i="192"/>
  <c r="E52" i="192" s="1"/>
  <c r="J38" i="236"/>
  <c r="T38" i="236"/>
  <c r="AD38" i="236"/>
  <c r="Y38" i="236"/>
  <c r="F38" i="236"/>
  <c r="AR15" i="202"/>
  <c r="AS15" i="202" s="1"/>
  <c r="AT15" i="202"/>
  <c r="D53" i="213"/>
  <c r="E53" i="213" s="1"/>
  <c r="D53" i="214"/>
  <c r="E53" i="214" s="1"/>
  <c r="D53" i="216"/>
  <c r="E53" i="216" s="1"/>
  <c r="D53" i="217"/>
  <c r="E53" i="217" s="1"/>
  <c r="D53" i="219"/>
  <c r="E53" i="219" s="1"/>
  <c r="D53" i="180"/>
  <c r="E53" i="180" s="1"/>
  <c r="D53" i="215"/>
  <c r="E53" i="215" s="1"/>
  <c r="K56" i="67"/>
  <c r="I56" i="67"/>
  <c r="J56" i="67" s="1"/>
  <c r="AN21" i="243"/>
  <c r="AP21" i="243" s="1"/>
  <c r="AN13" i="242"/>
  <c r="AP13" i="242" s="1"/>
  <c r="AT13" i="242" s="1"/>
  <c r="CC67" i="72"/>
  <c r="AP35" i="100"/>
  <c r="AR41" i="113"/>
  <c r="AS41" i="113" s="1"/>
  <c r="AR37" i="204"/>
  <c r="AS37" i="204" s="1"/>
  <c r="U37" i="72" s="1"/>
  <c r="T66" i="72"/>
  <c r="AU66" i="203"/>
  <c r="T21" i="1"/>
  <c r="AB21" i="1"/>
  <c r="AU24" i="231"/>
  <c r="AE24" i="72"/>
  <c r="W65" i="72"/>
  <c r="AU65" i="206"/>
  <c r="AR61" i="229"/>
  <c r="AS61" i="229" s="1"/>
  <c r="AT61" i="229"/>
  <c r="AU47" i="203"/>
  <c r="T47" i="72"/>
  <c r="AU17" i="202"/>
  <c r="S17" i="72"/>
  <c r="AT8" i="247"/>
  <c r="AR8" i="247"/>
  <c r="AS8" i="247" s="1"/>
  <c r="AL61" i="72"/>
  <c r="AU61" i="248"/>
  <c r="AU40" i="192"/>
  <c r="K40" i="72"/>
  <c r="AS56" i="212"/>
  <c r="AT56" i="212" s="1"/>
  <c r="AU56" i="212"/>
  <c r="AK32" i="72"/>
  <c r="AU32" i="246"/>
  <c r="AW33" i="33"/>
  <c r="BA33" i="33" s="1"/>
  <c r="AP33" i="33"/>
  <c r="F37" i="236"/>
  <c r="AD37" i="236"/>
  <c r="Y37" i="236"/>
  <c r="O37" i="236"/>
  <c r="T37" i="236"/>
  <c r="AH24" i="72"/>
  <c r="AU24" i="242"/>
  <c r="AU61" i="200"/>
  <c r="Q61" i="72"/>
  <c r="AU38" i="208"/>
  <c r="Y38" i="72"/>
  <c r="S67" i="72"/>
  <c r="AU67" i="202"/>
  <c r="AU64" i="195"/>
  <c r="N64" i="72"/>
  <c r="AU33" i="189"/>
  <c r="H33" i="72"/>
  <c r="S29" i="72"/>
  <c r="AU29" i="202"/>
  <c r="D52" i="140"/>
  <c r="E52" i="140" s="1"/>
  <c r="H52" i="140" s="1"/>
  <c r="L52" i="140" s="1"/>
  <c r="N52" i="140" s="1"/>
  <c r="D52" i="241"/>
  <c r="E52" i="241" s="1"/>
  <c r="H52" i="241" s="1"/>
  <c r="L52" i="241" s="1"/>
  <c r="N52" i="241" s="1"/>
  <c r="D52" i="141"/>
  <c r="E52" i="141" s="1"/>
  <c r="H52" i="141" s="1"/>
  <c r="L52" i="141" s="1"/>
  <c r="N52" i="141" s="1"/>
  <c r="J31" i="236"/>
  <c r="T31" i="236"/>
  <c r="F31" i="236"/>
  <c r="Y31" i="236"/>
  <c r="AD31" i="236"/>
  <c r="M9" i="72"/>
  <c r="AU9" i="194"/>
  <c r="AB21" i="72"/>
  <c r="AU21" i="225"/>
  <c r="AU43" i="190"/>
  <c r="I43" i="72"/>
  <c r="AT26" i="231"/>
  <c r="AR26" i="231"/>
  <c r="AS26" i="231" s="1"/>
  <c r="AU27" i="224"/>
  <c r="AA27" i="72"/>
  <c r="AS48" i="211"/>
  <c r="AT48" i="211" s="1"/>
  <c r="AU48" i="211"/>
  <c r="AK59" i="72"/>
  <c r="AU59" i="246"/>
  <c r="AR21" i="224"/>
  <c r="AS21" i="224" s="1"/>
  <c r="AT21" i="224"/>
  <c r="O37" i="72"/>
  <c r="AU37" i="196"/>
  <c r="AR66" i="230"/>
  <c r="AS66" i="230" s="1"/>
  <c r="AT66" i="230"/>
  <c r="AS9" i="211"/>
  <c r="AT9" i="211" s="1"/>
  <c r="AU9" i="211"/>
  <c r="AR70" i="247"/>
  <c r="AS70" i="247" s="1"/>
  <c r="AT70" i="247"/>
  <c r="AT15" i="189"/>
  <c r="AR15" i="189"/>
  <c r="AS15" i="189" s="1"/>
  <c r="AT27" i="243"/>
  <c r="AR27" i="243"/>
  <c r="AS27" i="243" s="1"/>
  <c r="J59" i="236"/>
  <c r="T59" i="236"/>
  <c r="O59" i="236"/>
  <c r="F59" i="236"/>
  <c r="AD59" i="236"/>
  <c r="AT55" i="232"/>
  <c r="AR55" i="232"/>
  <c r="AS55" i="232" s="1"/>
  <c r="AU67" i="196"/>
  <c r="O67" i="72"/>
  <c r="N28" i="72"/>
  <c r="AU28" i="195"/>
  <c r="AR24" i="192"/>
  <c r="AS24" i="192" s="1"/>
  <c r="AT24" i="192"/>
  <c r="AT40" i="113"/>
  <c r="AR40" i="113"/>
  <c r="AS40" i="113" s="1"/>
  <c r="AT58" i="205"/>
  <c r="AR58" i="205"/>
  <c r="AS58" i="205" s="1"/>
  <c r="AR20" i="239"/>
  <c r="AS20" i="239" s="1"/>
  <c r="AT20" i="239"/>
  <c r="AT47" i="220"/>
  <c r="AR47" i="220"/>
  <c r="AS47" i="220" s="1"/>
  <c r="R51" i="72"/>
  <c r="AU51" i="201"/>
  <c r="D44" i="212"/>
  <c r="E44" i="212" s="1"/>
  <c r="D44" i="204"/>
  <c r="E44" i="204" s="1"/>
  <c r="D44" i="206"/>
  <c r="E44" i="206" s="1"/>
  <c r="D44" i="199"/>
  <c r="E44" i="199" s="1"/>
  <c r="D44" i="197"/>
  <c r="E44" i="197" s="1"/>
  <c r="D44" i="196"/>
  <c r="E44" i="196" s="1"/>
  <c r="D44" i="230"/>
  <c r="E44" i="230" s="1"/>
  <c r="D44" i="224"/>
  <c r="E44" i="224" s="1"/>
  <c r="D44" i="194"/>
  <c r="E44" i="194" s="1"/>
  <c r="D44" i="209"/>
  <c r="E44" i="209" s="1"/>
  <c r="D44" i="232"/>
  <c r="E44" i="232" s="1"/>
  <c r="D44" i="195"/>
  <c r="E44" i="195" s="1"/>
  <c r="D44" i="246"/>
  <c r="E44" i="246" s="1"/>
  <c r="D44" i="247"/>
  <c r="E44" i="247" s="1"/>
  <c r="D44" i="239"/>
  <c r="E44" i="239" s="1"/>
  <c r="D44" i="205"/>
  <c r="E44" i="205" s="1"/>
  <c r="D44" i="244"/>
  <c r="E44" i="244" s="1"/>
  <c r="D44" i="113"/>
  <c r="E44" i="113" s="1"/>
  <c r="D44" i="248"/>
  <c r="E44" i="248" s="1"/>
  <c r="D44" i="242"/>
  <c r="E44" i="242" s="1"/>
  <c r="D44" i="229"/>
  <c r="E44" i="229" s="1"/>
  <c r="D44" i="201"/>
  <c r="E44" i="201" s="1"/>
  <c r="D44" i="202"/>
  <c r="E44" i="202" s="1"/>
  <c r="D44" i="243"/>
  <c r="E44" i="243" s="1"/>
  <c r="D44" i="231"/>
  <c r="E44" i="231" s="1"/>
  <c r="D44" i="207"/>
  <c r="E44" i="207" s="1"/>
  <c r="D44" i="193"/>
  <c r="E44" i="193" s="1"/>
  <c r="D44" i="192"/>
  <c r="E44" i="192" s="1"/>
  <c r="D44" i="211"/>
  <c r="E44" i="211" s="1"/>
  <c r="D44" i="203"/>
  <c r="E44" i="203" s="1"/>
  <c r="D44" i="200"/>
  <c r="E44" i="200" s="1"/>
  <c r="D44" i="225"/>
  <c r="E44" i="225" s="1"/>
  <c r="D44" i="189"/>
  <c r="E44" i="189" s="1"/>
  <c r="D44" i="190"/>
  <c r="E44" i="190" s="1"/>
  <c r="D44" i="191"/>
  <c r="E44" i="191" s="1"/>
  <c r="D44" i="208"/>
  <c r="E44" i="208" s="1"/>
  <c r="D44" i="220"/>
  <c r="E44" i="220" s="1"/>
  <c r="Y54" i="236"/>
  <c r="F54" i="236"/>
  <c r="T54" i="236"/>
  <c r="AD54" i="236"/>
  <c r="J54" i="236"/>
  <c r="AN23" i="239"/>
  <c r="AP23" i="239" s="1"/>
  <c r="AR62" i="209"/>
  <c r="AS62" i="209" s="1"/>
  <c r="AT62" i="209"/>
  <c r="AR50" i="207"/>
  <c r="AS50" i="207" s="1"/>
  <c r="AT50" i="207"/>
  <c r="AT31" i="194"/>
  <c r="AR31" i="194"/>
  <c r="AS31" i="194" s="1"/>
  <c r="AR18" i="189"/>
  <c r="AS18" i="189" s="1"/>
  <c r="AT18" i="189"/>
  <c r="AV24" i="212"/>
  <c r="AO24" i="72"/>
  <c r="T26" i="72"/>
  <c r="AU26" i="203"/>
  <c r="AT10" i="246"/>
  <c r="AR10" i="246"/>
  <c r="AS10" i="246" s="1"/>
  <c r="AT34" i="207"/>
  <c r="AR34" i="207"/>
  <c r="AS34" i="207" s="1"/>
  <c r="AR48" i="200"/>
  <c r="AS48" i="200" s="1"/>
  <c r="AT48" i="200"/>
  <c r="Y50" i="236"/>
  <c r="F50" i="236"/>
  <c r="T50" i="236"/>
  <c r="AD50" i="236"/>
  <c r="J50" i="236"/>
  <c r="AU11" i="196"/>
  <c r="O11" i="72"/>
  <c r="AG58" i="72"/>
  <c r="AU58" i="239"/>
  <c r="T72" i="72"/>
  <c r="AU72" i="203"/>
  <c r="AU30" i="208"/>
  <c r="Y30" i="72"/>
  <c r="O46" i="236"/>
  <c r="U48" i="72"/>
  <c r="AU48" i="204"/>
  <c r="AU52" i="205"/>
  <c r="V52" i="72"/>
  <c r="V29" i="72"/>
  <c r="AU29" i="205"/>
  <c r="R33" i="241"/>
  <c r="P33" i="241"/>
  <c r="Q33" i="241" s="1"/>
  <c r="H8" i="72"/>
  <c r="AU8" i="189"/>
  <c r="AU69" i="225"/>
  <c r="AB69" i="72"/>
  <c r="AR70" i="207"/>
  <c r="AS70" i="207" s="1"/>
  <c r="AT70" i="207"/>
  <c r="AD57" i="72"/>
  <c r="AU57" i="230"/>
  <c r="O54" i="72"/>
  <c r="AU54" i="196"/>
  <c r="AU18" i="206"/>
  <c r="W18" i="72"/>
  <c r="AI28" i="72"/>
  <c r="AU28" i="243"/>
  <c r="Y70" i="236"/>
  <c r="F70" i="236"/>
  <c r="T70" i="236"/>
  <c r="AD70" i="236"/>
  <c r="J70" i="236"/>
  <c r="AU41" i="194"/>
  <c r="M41" i="72"/>
  <c r="AU56" i="189"/>
  <c r="H56" i="72"/>
  <c r="H74" i="72"/>
  <c r="AU74" i="189"/>
  <c r="K32" i="72"/>
  <c r="AU32" i="192"/>
  <c r="AL26" i="72"/>
  <c r="AU26" i="248"/>
  <c r="AU16" i="229"/>
  <c r="AC16" i="72"/>
  <c r="AK74" i="72"/>
  <c r="AU74" i="246"/>
  <c r="R56" i="241"/>
  <c r="P56" i="241"/>
  <c r="Q56" i="241" s="1"/>
  <c r="AT66" i="205"/>
  <c r="AR66" i="205"/>
  <c r="AS66" i="205" s="1"/>
  <c r="T21" i="236"/>
  <c r="AT43" i="194"/>
  <c r="AR43" i="194"/>
  <c r="AS43" i="194" s="1"/>
  <c r="AR72" i="244"/>
  <c r="AS72" i="244" s="1"/>
  <c r="AT72" i="244"/>
  <c r="AT51" i="231"/>
  <c r="AR51" i="231"/>
  <c r="AS51" i="231" s="1"/>
  <c r="AR15" i="203"/>
  <c r="AS15" i="203" s="1"/>
  <c r="AT15" i="203"/>
  <c r="AT26" i="195"/>
  <c r="AR26" i="195"/>
  <c r="AS26" i="195" s="1"/>
  <c r="T28" i="1"/>
  <c r="AB28" i="1"/>
  <c r="AR23" i="194"/>
  <c r="AS23" i="194" s="1"/>
  <c r="AT23" i="194"/>
  <c r="AR68" i="196"/>
  <c r="AS68" i="196" s="1"/>
  <c r="AT68" i="196"/>
  <c r="AS71" i="212"/>
  <c r="AT71" i="212" s="1"/>
  <c r="AU71" i="212"/>
  <c r="T68" i="72"/>
  <c r="AU68" i="203"/>
  <c r="AT9" i="193"/>
  <c r="AR9" i="193"/>
  <c r="AS9" i="193" s="1"/>
  <c r="AR16" i="247"/>
  <c r="AS16" i="247" s="1"/>
  <c r="AT16" i="247"/>
  <c r="AR48" i="196"/>
  <c r="AS48" i="196" s="1"/>
  <c r="AT48" i="196"/>
  <c r="AS11" i="211"/>
  <c r="AT11" i="211" s="1"/>
  <c r="AU11" i="211"/>
  <c r="AR17" i="113"/>
  <c r="AS17" i="113" s="1"/>
  <c r="AT17" i="113"/>
  <c r="AN17" i="229"/>
  <c r="AP17" i="229" s="1"/>
  <c r="AR18" i="194"/>
  <c r="AS18" i="194" s="1"/>
  <c r="AT18" i="194"/>
  <c r="AJ36" i="72"/>
  <c r="AU36" i="244"/>
  <c r="AK71" i="72"/>
  <c r="AU71" i="246"/>
  <c r="AR8" i="191"/>
  <c r="AS8" i="191" s="1"/>
  <c r="AT8" i="191"/>
  <c r="AR13" i="193"/>
  <c r="AS13" i="193" s="1"/>
  <c r="AT13" i="193"/>
  <c r="AR51" i="243"/>
  <c r="AS51" i="243" s="1"/>
  <c r="AT51" i="243"/>
  <c r="AT17" i="248"/>
  <c r="AR17" i="248"/>
  <c r="AS17" i="248" s="1"/>
  <c r="W67" i="72"/>
  <c r="AU67" i="206"/>
  <c r="R25" i="72"/>
  <c r="AU25" i="201"/>
  <c r="AU44" i="200"/>
  <c r="Q44" i="72"/>
  <c r="AH42" i="72"/>
  <c r="AU42" i="242"/>
  <c r="AP56" i="33"/>
  <c r="AW56" i="33"/>
  <c r="BA56" i="33" s="1"/>
  <c r="AJ11" i="72"/>
  <c r="AU11" i="244"/>
  <c r="S61" i="72"/>
  <c r="AU61" i="202"/>
  <c r="AU35" i="205"/>
  <c r="V35" i="72"/>
  <c r="K27" i="72"/>
  <c r="AU27" i="192"/>
  <c r="AU52" i="246"/>
  <c r="AK52" i="72"/>
  <c r="I16" i="72"/>
  <c r="AU16" i="190"/>
  <c r="K72" i="72"/>
  <c r="AU72" i="192"/>
  <c r="AC38" i="72"/>
  <c r="AU38" i="229"/>
  <c r="AR56" i="200"/>
  <c r="AS56" i="200" s="1"/>
  <c r="AT56" i="200"/>
  <c r="AT13" i="199"/>
  <c r="AR13" i="199"/>
  <c r="AS13" i="199" s="1"/>
  <c r="J53" i="72"/>
  <c r="AU53" i="191"/>
  <c r="AT22" i="225"/>
  <c r="AR22" i="225"/>
  <c r="AS22" i="225" s="1"/>
  <c r="AR18" i="200"/>
  <c r="AS18" i="200" s="1"/>
  <c r="AT18" i="200"/>
  <c r="J67" i="236"/>
  <c r="AD67" i="236"/>
  <c r="O67" i="236"/>
  <c r="F67" i="236"/>
  <c r="T67" i="236"/>
  <c r="AR25" i="190"/>
  <c r="AS25" i="190" s="1"/>
  <c r="AT25" i="190"/>
  <c r="AU38" i="230"/>
  <c r="AD38" i="72"/>
  <c r="O45" i="72"/>
  <c r="AU45" i="196"/>
  <c r="S37" i="72"/>
  <c r="AU37" i="202"/>
  <c r="P33" i="141"/>
  <c r="Q33" i="141" s="1"/>
  <c r="R33" i="141"/>
  <c r="P47" i="72"/>
  <c r="AU47" i="199"/>
  <c r="AL12" i="72"/>
  <c r="AU12" i="248"/>
  <c r="AU75" i="243"/>
  <c r="AI75" i="72"/>
  <c r="I55" i="72"/>
  <c r="AU55" i="190"/>
  <c r="AR19" i="113"/>
  <c r="AS19" i="113" s="1"/>
  <c r="AT19" i="113"/>
  <c r="AT22" i="246"/>
  <c r="AR22" i="246"/>
  <c r="AS22" i="246" s="1"/>
  <c r="AR10" i="190"/>
  <c r="AS10" i="190" s="1"/>
  <c r="AT10" i="190"/>
  <c r="AT65" i="190"/>
  <c r="AR65" i="190"/>
  <c r="AS65" i="190" s="1"/>
  <c r="AT31" i="191"/>
  <c r="AR31" i="191"/>
  <c r="AS31" i="191" s="1"/>
  <c r="O22" i="238"/>
  <c r="H22" i="238"/>
  <c r="AR53" i="196"/>
  <c r="AS53" i="196" s="1"/>
  <c r="AT53" i="196"/>
  <c r="T18" i="72"/>
  <c r="AU18" i="203"/>
  <c r="AE18" i="72"/>
  <c r="AU18" i="231"/>
  <c r="AU74" i="211"/>
  <c r="AS74" i="211"/>
  <c r="AT74" i="211" s="1"/>
  <c r="Y51" i="72"/>
  <c r="AU51" i="208"/>
  <c r="AN11" i="208"/>
  <c r="AP11" i="208" s="1"/>
  <c r="AP51" i="100"/>
  <c r="AN50" i="205"/>
  <c r="AP50" i="205" s="1"/>
  <c r="AP76" i="205" s="1"/>
  <c r="AP84" i="205" s="1"/>
  <c r="AS26" i="223" s="1"/>
  <c r="CC49" i="72"/>
  <c r="CC57" i="72"/>
  <c r="CC53" i="72"/>
  <c r="AN46" i="243"/>
  <c r="AP46" i="243" s="1"/>
  <c r="AT46" i="243" s="1"/>
  <c r="AO57" i="211"/>
  <c r="AQ57" i="211" s="1"/>
  <c r="AP49" i="100"/>
  <c r="CC70" i="72"/>
  <c r="AN33" i="203"/>
  <c r="AP33" i="203" s="1"/>
  <c r="AN49" i="203"/>
  <c r="AP49" i="203" s="1"/>
  <c r="AN33" i="190"/>
  <c r="AP33" i="190" s="1"/>
  <c r="AN56" i="195"/>
  <c r="AP56" i="195" s="1"/>
  <c r="AT56" i="195" s="1"/>
  <c r="AG69" i="72"/>
  <c r="AU69" i="239"/>
  <c r="M48" i="72"/>
  <c r="AU48" i="194"/>
  <c r="AK25" i="72"/>
  <c r="AU25" i="246"/>
  <c r="J13" i="236"/>
  <c r="O13" i="236"/>
  <c r="AD13" i="236"/>
  <c r="F13" i="236"/>
  <c r="Y13" i="236"/>
  <c r="I30" i="72"/>
  <c r="AU30" i="190"/>
  <c r="S12" i="72"/>
  <c r="AU12" i="202"/>
  <c r="Q23" i="72"/>
  <c r="AU23" i="200"/>
  <c r="AN56" i="204"/>
  <c r="AP56" i="204" s="1"/>
  <c r="J67" i="72"/>
  <c r="AU67" i="191"/>
  <c r="AC9" i="72"/>
  <c r="AU9" i="229"/>
  <c r="S7" i="72"/>
  <c r="AU7" i="202"/>
  <c r="AR33" i="1"/>
  <c r="AK58" i="72"/>
  <c r="AU58" i="246"/>
  <c r="AB31" i="72"/>
  <c r="AU31" i="225"/>
  <c r="AR7" i="190"/>
  <c r="AS7" i="190" s="1"/>
  <c r="AT7" i="190"/>
  <c r="AB17" i="1"/>
  <c r="T17" i="1"/>
  <c r="Y67" i="236"/>
  <c r="AI69" i="72"/>
  <c r="AU69" i="243"/>
  <c r="M70" i="72"/>
  <c r="AU70" i="194"/>
  <c r="G46" i="72"/>
  <c r="AU46" i="220"/>
  <c r="AR15" i="231"/>
  <c r="AS15" i="231" s="1"/>
  <c r="AT15" i="231"/>
  <c r="N14" i="72"/>
  <c r="AU14" i="195"/>
  <c r="W28" i="72"/>
  <c r="AU28" i="206"/>
  <c r="AR68" i="199"/>
  <c r="AS68" i="199" s="1"/>
  <c r="AT68" i="199"/>
  <c r="AT50" i="204"/>
  <c r="AR50" i="204"/>
  <c r="AS50" i="204" s="1"/>
  <c r="AT16" i="191"/>
  <c r="AR16" i="191"/>
  <c r="AS16" i="191" s="1"/>
  <c r="AT16" i="205"/>
  <c r="AR16" i="205"/>
  <c r="AS16" i="205" s="1"/>
  <c r="AR65" i="113"/>
  <c r="AS65" i="113" s="1"/>
  <c r="AT65" i="113"/>
  <c r="AT45" i="224"/>
  <c r="AR45" i="224"/>
  <c r="AS45" i="224" s="1"/>
  <c r="AU60" i="244"/>
  <c r="AJ60" i="72"/>
  <c r="Z41" i="72"/>
  <c r="AU41" i="209"/>
  <c r="AH33" i="72"/>
  <c r="AU33" i="242"/>
  <c r="T59" i="1"/>
  <c r="AB59" i="1"/>
  <c r="AM13" i="72"/>
  <c r="AU13" i="247"/>
  <c r="AT38" i="202"/>
  <c r="AR38" i="202"/>
  <c r="AS38" i="202" s="1"/>
  <c r="AT74" i="230"/>
  <c r="AR74" i="230"/>
  <c r="AS74" i="230" s="1"/>
  <c r="H42" i="72"/>
  <c r="AU42" i="189"/>
  <c r="AR69" i="200"/>
  <c r="AS69" i="200" s="1"/>
  <c r="AT69" i="200"/>
  <c r="AU53" i="232"/>
  <c r="AF53" i="72"/>
  <c r="AS18" i="212"/>
  <c r="AT18" i="212" s="1"/>
  <c r="AU18" i="212"/>
  <c r="M50" i="72"/>
  <c r="AU50" i="194"/>
  <c r="AU58" i="203"/>
  <c r="T58" i="72"/>
  <c r="AR26" i="205"/>
  <c r="AS26" i="205" s="1"/>
  <c r="AT26" i="205"/>
  <c r="D44" i="215"/>
  <c r="E44" i="215" s="1"/>
  <c r="D44" i="214"/>
  <c r="E44" i="214" s="1"/>
  <c r="D44" i="217"/>
  <c r="E44" i="217" s="1"/>
  <c r="D44" i="216"/>
  <c r="E44" i="216" s="1"/>
  <c r="D44" i="219"/>
  <c r="E44" i="219" s="1"/>
  <c r="D44" i="180"/>
  <c r="E44" i="180" s="1"/>
  <c r="D44" i="213"/>
  <c r="E44" i="213" s="1"/>
  <c r="T54" i="1"/>
  <c r="U54" i="1" s="1"/>
  <c r="AB54" i="1"/>
  <c r="AN48" i="239"/>
  <c r="AP48" i="239" s="1"/>
  <c r="AT53" i="239"/>
  <c r="AR53" i="239"/>
  <c r="AS53" i="239" s="1"/>
  <c r="AT71" i="193"/>
  <c r="AR71" i="193"/>
  <c r="AS71" i="193" s="1"/>
  <c r="AL35" i="72"/>
  <c r="AU35" i="248"/>
  <c r="AR30" i="201"/>
  <c r="AS30" i="201" s="1"/>
  <c r="AT30" i="201"/>
  <c r="AU16" i="204"/>
  <c r="U16" i="72"/>
  <c r="AU50" i="231"/>
  <c r="AE50" i="72"/>
  <c r="X10" i="72"/>
  <c r="AU10" i="207"/>
  <c r="AT13" i="113"/>
  <c r="AR13" i="113"/>
  <c r="AS13" i="113" s="1"/>
  <c r="F73" i="236"/>
  <c r="O73" i="236"/>
  <c r="AD73" i="236"/>
  <c r="T73" i="236"/>
  <c r="Y73" i="236"/>
  <c r="L19" i="72"/>
  <c r="AU19" i="193"/>
  <c r="S51" i="72"/>
  <c r="AU51" i="202"/>
  <c r="AH12" i="72"/>
  <c r="AU12" i="242"/>
  <c r="K52" i="72"/>
  <c r="AU52" i="192"/>
  <c r="H7" i="238"/>
  <c r="O7" i="238"/>
  <c r="H34" i="72"/>
  <c r="AU34" i="189"/>
  <c r="AU16" i="202"/>
  <c r="S16" i="72"/>
  <c r="AL14" i="72"/>
  <c r="AU14" i="248"/>
  <c r="AR31" i="204"/>
  <c r="AS31" i="204" s="1"/>
  <c r="AT31" i="204"/>
  <c r="S24" i="72"/>
  <c r="AU24" i="202"/>
  <c r="AU36" i="225"/>
  <c r="AB36" i="72"/>
  <c r="U43" i="1"/>
  <c r="AB43" i="1"/>
  <c r="T43" i="1"/>
  <c r="W10" i="72"/>
  <c r="AU10" i="206"/>
  <c r="S20" i="72"/>
  <c r="AU20" i="202"/>
  <c r="AT67" i="225"/>
  <c r="AR67" i="225"/>
  <c r="AS67" i="225" s="1"/>
  <c r="AJ40" i="72"/>
  <c r="AU40" i="244"/>
  <c r="U70" i="1"/>
  <c r="T70" i="1"/>
  <c r="AB70" i="1"/>
  <c r="AG16" i="72"/>
  <c r="AU16" i="239"/>
  <c r="P37" i="72"/>
  <c r="AU37" i="199"/>
  <c r="R72" i="72"/>
  <c r="AU72" i="201"/>
  <c r="AU60" i="225"/>
  <c r="AB60" i="72"/>
  <c r="AU15" i="224"/>
  <c r="AA15" i="72"/>
  <c r="AB39" i="72"/>
  <c r="AU39" i="225"/>
  <c r="R56" i="140"/>
  <c r="P56" i="140"/>
  <c r="Q56" i="140" s="1"/>
  <c r="AU21" i="212"/>
  <c r="AS21" i="212"/>
  <c r="AT21" i="212" s="1"/>
  <c r="AG28" i="72"/>
  <c r="AU28" i="239"/>
  <c r="AR13" i="192"/>
  <c r="AS13" i="192" s="1"/>
  <c r="AT13" i="192"/>
  <c r="AS75" i="211"/>
  <c r="AT75" i="211" s="1"/>
  <c r="AU75" i="211"/>
  <c r="T13" i="236"/>
  <c r="AR9" i="220"/>
  <c r="AS9" i="220" s="1"/>
  <c r="AT9" i="220"/>
  <c r="AN56" i="201"/>
  <c r="AP56" i="201" s="1"/>
  <c r="AT61" i="246"/>
  <c r="AR61" i="246"/>
  <c r="AS61" i="246" s="1"/>
  <c r="AT27" i="200"/>
  <c r="AR27" i="200"/>
  <c r="AS27" i="200" s="1"/>
  <c r="AR29" i="239"/>
  <c r="AS29" i="239" s="1"/>
  <c r="AT29" i="239"/>
  <c r="AL66" i="72"/>
  <c r="AU66" i="248"/>
  <c r="T28" i="236"/>
  <c r="F28" i="236"/>
  <c r="Y28" i="236"/>
  <c r="AD28" i="236"/>
  <c r="J28" i="236"/>
  <c r="AR10" i="248"/>
  <c r="AS10" i="248" s="1"/>
  <c r="AT10" i="248"/>
  <c r="AR34" i="199"/>
  <c r="AS34" i="199" s="1"/>
  <c r="AT34" i="199"/>
  <c r="AR50" i="196"/>
  <c r="AS50" i="196" s="1"/>
  <c r="AT50" i="196"/>
  <c r="J38" i="72"/>
  <c r="AU38" i="191"/>
  <c r="AN10" i="225"/>
  <c r="AP10" i="225" s="1"/>
  <c r="AT13" i="209"/>
  <c r="AR13" i="209"/>
  <c r="AS13" i="209" s="1"/>
  <c r="AT65" i="248"/>
  <c r="AR65" i="248"/>
  <c r="AS65" i="248" s="1"/>
  <c r="AR44" i="244"/>
  <c r="AS44" i="244" s="1"/>
  <c r="AT44" i="244"/>
  <c r="AT31" i="193"/>
  <c r="AR31" i="193"/>
  <c r="AS31" i="193" s="1"/>
  <c r="AB38" i="1"/>
  <c r="T38" i="1"/>
  <c r="U38" i="1" s="1"/>
  <c r="AR10" i="195"/>
  <c r="AS10" i="195" s="1"/>
  <c r="AT10" i="195"/>
  <c r="AR65" i="220"/>
  <c r="AS65" i="220" s="1"/>
  <c r="AT65" i="220"/>
  <c r="AU26" i="230"/>
  <c r="AD26" i="72"/>
  <c r="AT26" i="194"/>
  <c r="AR26" i="194"/>
  <c r="AS26" i="194" s="1"/>
  <c r="D53" i="212"/>
  <c r="E53" i="212" s="1"/>
  <c r="D53" i="203"/>
  <c r="E53" i="203" s="1"/>
  <c r="D53" i="239"/>
  <c r="E53" i="239" s="1"/>
  <c r="D53" i="244"/>
  <c r="E53" i="244" s="1"/>
  <c r="D53" i="194"/>
  <c r="E53" i="194" s="1"/>
  <c r="D53" i="190"/>
  <c r="E53" i="190" s="1"/>
  <c r="D53" i="229"/>
  <c r="E53" i="229" s="1"/>
  <c r="D53" i="207"/>
  <c r="E53" i="207" s="1"/>
  <c r="D53" i="220"/>
  <c r="E53" i="220" s="1"/>
  <c r="D53" i="192"/>
  <c r="E53" i="192" s="1"/>
  <c r="D53" i="247"/>
  <c r="E53" i="247" s="1"/>
  <c r="D53" i="204"/>
  <c r="E53" i="204" s="1"/>
  <c r="D53" i="206"/>
  <c r="E53" i="206" s="1"/>
  <c r="D53" i="246"/>
  <c r="E53" i="246" s="1"/>
  <c r="D53" i="197"/>
  <c r="E53" i="197" s="1"/>
  <c r="D53" i="191"/>
  <c r="E53" i="191" s="1"/>
  <c r="D53" i="232"/>
  <c r="E53" i="232" s="1"/>
  <c r="D53" i="201"/>
  <c r="E53" i="201" s="1"/>
  <c r="D53" i="193"/>
  <c r="E53" i="193" s="1"/>
  <c r="D53" i="209"/>
  <c r="E53" i="209" s="1"/>
  <c r="D53" i="231"/>
  <c r="E53" i="231" s="1"/>
  <c r="D53" i="208"/>
  <c r="E53" i="208" s="1"/>
  <c r="D53" i="195"/>
  <c r="E53" i="195" s="1"/>
  <c r="D53" i="211"/>
  <c r="E53" i="211" s="1"/>
  <c r="D53" i="196"/>
  <c r="E53" i="196" s="1"/>
  <c r="D53" i="200"/>
  <c r="E53" i="200" s="1"/>
  <c r="D53" i="225"/>
  <c r="E53" i="225" s="1"/>
  <c r="D53" i="202"/>
  <c r="E53" i="202" s="1"/>
  <c r="D53" i="242"/>
  <c r="E53" i="242" s="1"/>
  <c r="D53" i="230"/>
  <c r="E53" i="230" s="1"/>
  <c r="D53" i="224"/>
  <c r="E53" i="224" s="1"/>
  <c r="D53" i="113"/>
  <c r="E53" i="113" s="1"/>
  <c r="D53" i="248"/>
  <c r="E53" i="248" s="1"/>
  <c r="D53" i="243"/>
  <c r="E53" i="243" s="1"/>
  <c r="D53" i="205"/>
  <c r="E53" i="205" s="1"/>
  <c r="D53" i="199"/>
  <c r="E53" i="199" s="1"/>
  <c r="D53" i="189"/>
  <c r="E53" i="189" s="1"/>
  <c r="AW56" i="1"/>
  <c r="AY56" i="1"/>
  <c r="AO17" i="72"/>
  <c r="AV17" i="212"/>
  <c r="AU57" i="212"/>
  <c r="AS57" i="212"/>
  <c r="AT57" i="212" s="1"/>
  <c r="AV37" i="212"/>
  <c r="AO37" i="72"/>
  <c r="AO9" i="72"/>
  <c r="AV9" i="212"/>
  <c r="AO44" i="72"/>
  <c r="AV44" i="212"/>
  <c r="AV29" i="212"/>
  <c r="AO29" i="72"/>
  <c r="AV47" i="212"/>
  <c r="AO47" i="72"/>
  <c r="AV66" i="212"/>
  <c r="AO66" i="72"/>
  <c r="AU67" i="212"/>
  <c r="AS67" i="212"/>
  <c r="AT67" i="212" s="1"/>
  <c r="AO33" i="212"/>
  <c r="AQ33" i="212" s="1"/>
  <c r="AV74" i="212"/>
  <c r="AO74" i="72"/>
  <c r="AU45" i="212"/>
  <c r="AS45" i="212"/>
  <c r="AT45" i="212" s="1"/>
  <c r="AV20" i="212"/>
  <c r="AO20" i="72"/>
  <c r="AS65" i="212"/>
  <c r="AT65" i="212" s="1"/>
  <c r="AU65" i="212"/>
  <c r="AV14" i="212"/>
  <c r="AO14" i="72"/>
  <c r="AV19" i="212"/>
  <c r="AO19" i="72"/>
  <c r="AV34" i="211"/>
  <c r="AN34" i="72"/>
  <c r="AV72" i="211"/>
  <c r="AN72" i="72"/>
  <c r="AV53" i="211"/>
  <c r="AN53" i="72"/>
  <c r="AN39" i="72"/>
  <c r="AV39" i="211"/>
  <c r="AN67" i="72"/>
  <c r="AV67" i="211"/>
  <c r="AV26" i="211"/>
  <c r="AN26" i="72"/>
  <c r="AU70" i="211"/>
  <c r="AS70" i="211"/>
  <c r="AT70" i="211" s="1"/>
  <c r="AV10" i="211"/>
  <c r="AN10" i="72"/>
  <c r="AN54" i="72"/>
  <c r="AV54" i="211"/>
  <c r="AS22" i="211"/>
  <c r="AT22" i="211" s="1"/>
  <c r="AU22" i="211"/>
  <c r="AV58" i="211"/>
  <c r="AN58" i="72"/>
  <c r="AU50" i="211"/>
  <c r="AS50" i="211"/>
  <c r="AT50" i="211" s="1"/>
  <c r="AN8" i="72"/>
  <c r="AV8" i="211"/>
  <c r="AV31" i="211"/>
  <c r="AN31" i="72"/>
  <c r="AN17" i="72"/>
  <c r="AV17" i="211"/>
  <c r="AN60" i="72"/>
  <c r="AV60" i="211"/>
  <c r="AV30" i="211"/>
  <c r="AN30" i="72"/>
  <c r="AN56" i="72"/>
  <c r="AV56" i="211"/>
  <c r="AN63" i="72"/>
  <c r="AV63" i="211"/>
  <c r="AP21" i="220"/>
  <c r="AP9" i="242"/>
  <c r="AP8" i="209"/>
  <c r="AR70" i="189"/>
  <c r="AS70" i="189" s="1"/>
  <c r="AT70" i="189"/>
  <c r="AT19" i="191"/>
  <c r="AR19" i="191"/>
  <c r="AS19" i="191" s="1"/>
  <c r="N7" i="140"/>
  <c r="AR35" i="232"/>
  <c r="AS35" i="232" s="1"/>
  <c r="AT35" i="232"/>
  <c r="AR35" i="199"/>
  <c r="AS35" i="199" s="1"/>
  <c r="AT35" i="199"/>
  <c r="AR63" i="224"/>
  <c r="AS63" i="224" s="1"/>
  <c r="AT63" i="224"/>
  <c r="V60" i="72"/>
  <c r="AU60" i="205"/>
  <c r="AU24" i="191"/>
  <c r="J24" i="72"/>
  <c r="AU30" i="203"/>
  <c r="T30" i="72"/>
  <c r="R62" i="241"/>
  <c r="P62" i="241"/>
  <c r="Q62" i="241" s="1"/>
  <c r="T36" i="1"/>
  <c r="U36" i="1" s="1"/>
  <c r="AB36" i="1"/>
  <c r="AR21" i="196"/>
  <c r="AS21" i="196" s="1"/>
  <c r="AT21" i="196"/>
  <c r="AR20" i="193"/>
  <c r="AS20" i="193" s="1"/>
  <c r="AT20" i="193"/>
  <c r="AR33" i="201"/>
  <c r="AS33" i="201" s="1"/>
  <c r="AT33" i="201"/>
  <c r="AR49" i="204"/>
  <c r="AS49" i="204" s="1"/>
  <c r="AT49" i="204"/>
  <c r="AU57" i="199"/>
  <c r="P57" i="72"/>
  <c r="AU27" i="239"/>
  <c r="AG27" i="72"/>
  <c r="AV71" i="211"/>
  <c r="AN71" i="72"/>
  <c r="AB42" i="1"/>
  <c r="T42" i="1"/>
  <c r="U42" i="1" s="1"/>
  <c r="AR35" i="225"/>
  <c r="AS35" i="225" s="1"/>
  <c r="AT35" i="225"/>
  <c r="AT34" i="201"/>
  <c r="AR34" i="201"/>
  <c r="AS34" i="201" s="1"/>
  <c r="AR58" i="247"/>
  <c r="AS58" i="247" s="1"/>
  <c r="AT58" i="247"/>
  <c r="O66" i="72"/>
  <c r="AU66" i="196"/>
  <c r="P71" i="241"/>
  <c r="Q71" i="241" s="1"/>
  <c r="R71" i="241"/>
  <c r="AT56" i="191"/>
  <c r="AR56" i="191"/>
  <c r="AS56" i="191" s="1"/>
  <c r="AT37" i="220"/>
  <c r="AR37" i="220"/>
  <c r="AS37" i="220" s="1"/>
  <c r="AR32" i="205"/>
  <c r="AS32" i="205" s="1"/>
  <c r="AT32" i="205"/>
  <c r="AT21" i="243"/>
  <c r="AR21" i="243"/>
  <c r="AS21" i="243" s="1"/>
  <c r="AR13" i="242"/>
  <c r="AS13" i="242" s="1"/>
  <c r="AR35" i="192"/>
  <c r="AS35" i="192" s="1"/>
  <c r="AT35" i="192"/>
  <c r="AT66" i="242"/>
  <c r="AR66" i="242"/>
  <c r="AS66" i="242" s="1"/>
  <c r="Z35" i="72"/>
  <c r="AU35" i="209"/>
  <c r="AL52" i="72"/>
  <c r="AU52" i="248"/>
  <c r="J60" i="236"/>
  <c r="F60" i="236"/>
  <c r="AD60" i="236"/>
  <c r="T60" i="236"/>
  <c r="O60" i="236"/>
  <c r="AM9" i="195"/>
  <c r="N9" i="100"/>
  <c r="N76" i="100" s="1"/>
  <c r="AN9" i="195"/>
  <c r="AL76" i="195"/>
  <c r="AL84" i="195" s="1"/>
  <c r="AO29" i="223" s="1"/>
  <c r="AR16" i="209"/>
  <c r="AS16" i="209" s="1"/>
  <c r="AT16" i="209"/>
  <c r="AX11" i="248"/>
  <c r="AM76" i="248"/>
  <c r="AM84" i="248" s="1"/>
  <c r="AP39" i="223" s="1"/>
  <c r="U35" i="72"/>
  <c r="AU35" i="204"/>
  <c r="AF44" i="72"/>
  <c r="AU44" i="232"/>
  <c r="AW62" i="1"/>
  <c r="AY62" i="1"/>
  <c r="AT28" i="248"/>
  <c r="AR28" i="248"/>
  <c r="AS28" i="248" s="1"/>
  <c r="J13" i="100"/>
  <c r="AM13" i="191"/>
  <c r="AN13" i="191"/>
  <c r="AL76" i="191"/>
  <c r="AL84" i="191" s="1"/>
  <c r="AO12" i="223" s="1"/>
  <c r="AR23" i="243"/>
  <c r="AS23" i="243" s="1"/>
  <c r="AT23" i="243"/>
  <c r="AM38" i="224"/>
  <c r="AN38" i="224" s="1"/>
  <c r="AA38" i="100"/>
  <c r="AL76" i="224"/>
  <c r="AL84" i="224" s="1"/>
  <c r="AO37" i="223" s="1"/>
  <c r="AT57" i="205"/>
  <c r="AR57" i="205"/>
  <c r="AS57" i="205" s="1"/>
  <c r="AR62" i="190"/>
  <c r="AS62" i="190" s="1"/>
  <c r="AT62" i="190"/>
  <c r="AN24" i="211"/>
  <c r="AY24" i="211" s="1"/>
  <c r="AZ24" i="211" s="1"/>
  <c r="CA24" i="72" s="1"/>
  <c r="AN24" i="100"/>
  <c r="AN76" i="100" s="1"/>
  <c r="AU53" i="225"/>
  <c r="AB53" i="72"/>
  <c r="O52" i="213"/>
  <c r="P52" i="213" s="1"/>
  <c r="O52" i="215"/>
  <c r="P52" i="215" s="1"/>
  <c r="O52" i="216"/>
  <c r="P52" i="216" s="1"/>
  <c r="M52" i="211"/>
  <c r="N52" i="211" s="1"/>
  <c r="M52" i="248"/>
  <c r="N52" i="248" s="1"/>
  <c r="M52" i="191"/>
  <c r="N52" i="191" s="1"/>
  <c r="M52" i="242"/>
  <c r="N52" i="242" s="1"/>
  <c r="M52" i="203"/>
  <c r="N52" i="203" s="1"/>
  <c r="M52" i="209"/>
  <c r="N52" i="209" s="1"/>
  <c r="M52" i="230"/>
  <c r="N52" i="230" s="1"/>
  <c r="M52" i="207"/>
  <c r="N52" i="207" s="1"/>
  <c r="M52" i="231"/>
  <c r="N52" i="231" s="1"/>
  <c r="M52" i="193"/>
  <c r="N52" i="193" s="1"/>
  <c r="M52" i="220"/>
  <c r="N52" i="220" s="1"/>
  <c r="M52" i="208"/>
  <c r="N52" i="208" s="1"/>
  <c r="M52" i="224"/>
  <c r="N52" i="224" s="1"/>
  <c r="M52" i="199"/>
  <c r="N52" i="199" s="1"/>
  <c r="M52" i="205"/>
  <c r="N52" i="205" s="1"/>
  <c r="M52" i="113"/>
  <c r="N52" i="113" s="1"/>
  <c r="M52" i="202"/>
  <c r="N52" i="202" s="1"/>
  <c r="M52" i="189"/>
  <c r="N52" i="189" s="1"/>
  <c r="M52" i="197"/>
  <c r="N52" i="197" s="1"/>
  <c r="O52" i="180"/>
  <c r="P52" i="180" s="1"/>
  <c r="O52" i="214"/>
  <c r="P52" i="214" s="1"/>
  <c r="O52" i="217"/>
  <c r="P52" i="217" s="1"/>
  <c r="O52" i="219"/>
  <c r="P52" i="219" s="1"/>
  <c r="M52" i="212"/>
  <c r="N52" i="212" s="1"/>
  <c r="M52" i="247"/>
  <c r="N52" i="247" s="1"/>
  <c r="M52" i="190"/>
  <c r="N52" i="190" s="1"/>
  <c r="M52" i="196"/>
  <c r="N52" i="196" s="1"/>
  <c r="M52" i="243"/>
  <c r="N52" i="243" s="1"/>
  <c r="M52" i="229"/>
  <c r="N52" i="229" s="1"/>
  <c r="M52" i="204"/>
  <c r="N52" i="204" s="1"/>
  <c r="M52" i="232"/>
  <c r="N52" i="232" s="1"/>
  <c r="M52" i="239"/>
  <c r="N52" i="239" s="1"/>
  <c r="M52" i="246"/>
  <c r="N52" i="246" s="1"/>
  <c r="M52" i="195"/>
  <c r="N52" i="195" s="1"/>
  <c r="M52" i="201"/>
  <c r="N52" i="201" s="1"/>
  <c r="M52" i="244"/>
  <c r="N52" i="244" s="1"/>
  <c r="M52" i="206"/>
  <c r="N52" i="206" s="1"/>
  <c r="M52" i="225"/>
  <c r="N52" i="225" s="1"/>
  <c r="M52" i="200"/>
  <c r="N52" i="200" s="1"/>
  <c r="M52" i="194"/>
  <c r="N52" i="194" s="1"/>
  <c r="M52" i="192"/>
  <c r="N52" i="192" s="1"/>
  <c r="AR16" i="231"/>
  <c r="AT16" i="231"/>
  <c r="AA60" i="72"/>
  <c r="AU60" i="224"/>
  <c r="J24" i="236"/>
  <c r="Y24" i="236"/>
  <c r="AD24" i="236"/>
  <c r="F24" i="236"/>
  <c r="O24" i="236"/>
  <c r="C12" i="236"/>
  <c r="V12" i="1"/>
  <c r="I8" i="100"/>
  <c r="I76" i="100" s="1"/>
  <c r="AM8" i="190"/>
  <c r="AL76" i="190"/>
  <c r="AL84" i="190" s="1"/>
  <c r="AO13" i="223" s="1"/>
  <c r="AT28" i="209"/>
  <c r="AR28" i="209"/>
  <c r="AS28" i="209" s="1"/>
  <c r="AT61" i="193"/>
  <c r="AR61" i="193"/>
  <c r="AS61" i="193" s="1"/>
  <c r="AT67" i="194"/>
  <c r="AR67" i="194"/>
  <c r="AS67" i="194" s="1"/>
  <c r="X73" i="72"/>
  <c r="AU73" i="207"/>
  <c r="K71" i="67"/>
  <c r="I71" i="67"/>
  <c r="J71" i="67" s="1"/>
  <c r="AX24" i="205"/>
  <c r="AM76" i="205"/>
  <c r="AM84" i="205" s="1"/>
  <c r="AP26" i="223" s="1"/>
  <c r="S56" i="72"/>
  <c r="AU56" i="202"/>
  <c r="BH7" i="72"/>
  <c r="AE46" i="72"/>
  <c r="AU46" i="231"/>
  <c r="AH53" i="72"/>
  <c r="AU53" i="242"/>
  <c r="Q33" i="100"/>
  <c r="AP33" i="100" s="1"/>
  <c r="AM33" i="200"/>
  <c r="AN33" i="200" s="1"/>
  <c r="AL76" i="200"/>
  <c r="AL84" i="200" s="1"/>
  <c r="AO25" i="223" s="1"/>
  <c r="S25" i="72"/>
  <c r="AU25" i="202"/>
  <c r="N38" i="72"/>
  <c r="AU38" i="195"/>
  <c r="AP53" i="100"/>
  <c r="Z65" i="72"/>
  <c r="AU65" i="209"/>
  <c r="BI23" i="72"/>
  <c r="AU12" i="207"/>
  <c r="X12" i="72"/>
  <c r="AN25" i="220"/>
  <c r="AP25" i="220" s="1"/>
  <c r="AN22" i="190"/>
  <c r="AP22" i="190" s="1"/>
  <c r="AT38" i="203"/>
  <c r="AR38" i="203"/>
  <c r="AS38" i="203" s="1"/>
  <c r="AR68" i="194"/>
  <c r="AS68" i="194" s="1"/>
  <c r="AT68" i="194"/>
  <c r="G62" i="72"/>
  <c r="AU62" i="220"/>
  <c r="BG11" i="72"/>
  <c r="AU44" i="239"/>
  <c r="AG44" i="72"/>
  <c r="J65" i="236"/>
  <c r="O65" i="236"/>
  <c r="T65" i="236"/>
  <c r="F65" i="236"/>
  <c r="AD65" i="236"/>
  <c r="R9" i="100"/>
  <c r="AM9" i="201"/>
  <c r="AX9" i="201" s="1"/>
  <c r="AY9" i="201" s="1"/>
  <c r="BE9" i="72" s="1"/>
  <c r="AN55" i="206"/>
  <c r="AP55" i="206" s="1"/>
  <c r="AM61" i="72"/>
  <c r="AU61" i="247"/>
  <c r="N24" i="72"/>
  <c r="AU24" i="195"/>
  <c r="U73" i="72"/>
  <c r="AU73" i="204"/>
  <c r="AU12" i="192"/>
  <c r="K12" i="72"/>
  <c r="R72" i="241"/>
  <c r="P72" i="241"/>
  <c r="Q72" i="241" s="1"/>
  <c r="AU23" i="242"/>
  <c r="AH23" i="72"/>
  <c r="AR10" i="201"/>
  <c r="AS10" i="201" s="1"/>
  <c r="AT10" i="201"/>
  <c r="AT55" i="189"/>
  <c r="AR55" i="189"/>
  <c r="AS55" i="189" s="1"/>
  <c r="AT68" i="229"/>
  <c r="AR68" i="229"/>
  <c r="AS68" i="229" s="1"/>
  <c r="AU34" i="202"/>
  <c r="S34" i="72"/>
  <c r="AR7" i="242"/>
  <c r="AT7" i="242"/>
  <c r="O76" i="100"/>
  <c r="AQ16" i="100"/>
  <c r="AP16" i="100"/>
  <c r="AN58" i="232"/>
  <c r="AP58" i="232" s="1"/>
  <c r="AT31" i="229"/>
  <c r="AR31" i="229"/>
  <c r="AP76" i="229"/>
  <c r="AP84" i="229" s="1"/>
  <c r="AS19" i="223" s="1"/>
  <c r="AQ35" i="100"/>
  <c r="AX13" i="243"/>
  <c r="AM76" i="243"/>
  <c r="AM84" i="243" s="1"/>
  <c r="AP17" i="223" s="1"/>
  <c r="N62" i="72"/>
  <c r="AU62" i="195"/>
  <c r="AI48" i="72"/>
  <c r="AU48" i="243"/>
  <c r="AM23" i="72"/>
  <c r="AU23" i="247"/>
  <c r="K33" i="72"/>
  <c r="AU33" i="192"/>
  <c r="S58" i="72"/>
  <c r="AU58" i="202"/>
  <c r="O55" i="72"/>
  <c r="AU55" i="196"/>
  <c r="AL70" i="72"/>
  <c r="AU70" i="248"/>
  <c r="AO28" i="72"/>
  <c r="AV28" i="212"/>
  <c r="Z38" i="72"/>
  <c r="AU38" i="209"/>
  <c r="Y56" i="72"/>
  <c r="AU56" i="208"/>
  <c r="AT7" i="193"/>
  <c r="AR7" i="193"/>
  <c r="T68" i="1"/>
  <c r="AB68" i="1"/>
  <c r="AS33" i="212"/>
  <c r="AT33" i="212" s="1"/>
  <c r="AU33" i="212"/>
  <c r="AM9" i="202"/>
  <c r="S9" i="100"/>
  <c r="S76" i="100" s="1"/>
  <c r="AL76" i="202"/>
  <c r="AL84" i="202" s="1"/>
  <c r="AO32" i="223" s="1"/>
  <c r="AP56" i="100"/>
  <c r="G66" i="72"/>
  <c r="AU66" i="220"/>
  <c r="AU28" i="207"/>
  <c r="X28" i="72"/>
  <c r="AP8" i="201"/>
  <c r="U19" i="1"/>
  <c r="AB19" i="1"/>
  <c r="T19" i="1"/>
  <c r="T40" i="1"/>
  <c r="AB40" i="1"/>
  <c r="AU22" i="242"/>
  <c r="AH22" i="72"/>
  <c r="AU72" i="247"/>
  <c r="AM72" i="72"/>
  <c r="AU69" i="201"/>
  <c r="R69" i="72"/>
  <c r="C29" i="236"/>
  <c r="V29" i="1"/>
  <c r="M29" i="72"/>
  <c r="AU29" i="194"/>
  <c r="AW72" i="33"/>
  <c r="BA72" i="33" s="1"/>
  <c r="AP72" i="33"/>
  <c r="AX8" i="194"/>
  <c r="AM76" i="194"/>
  <c r="AM84" i="194" s="1"/>
  <c r="AP34" i="223" s="1"/>
  <c r="AM22" i="204"/>
  <c r="AX22" i="204" s="1"/>
  <c r="AY22" i="204" s="1"/>
  <c r="BH22" i="72" s="1"/>
  <c r="CC22" i="72" s="1"/>
  <c r="U22" i="100"/>
  <c r="U76" i="100" s="1"/>
  <c r="AT70" i="201"/>
  <c r="AR70" i="201"/>
  <c r="AS70" i="201" s="1"/>
  <c r="AI70" i="72"/>
  <c r="AU70" i="243"/>
  <c r="AN25" i="192"/>
  <c r="AP25" i="192" s="1"/>
  <c r="AR61" i="189"/>
  <c r="AS61" i="189" s="1"/>
  <c r="AT61" i="189"/>
  <c r="AR36" i="200"/>
  <c r="AS36" i="200" s="1"/>
  <c r="AT36" i="200"/>
  <c r="T27" i="1"/>
  <c r="U27" i="1" s="1"/>
  <c r="AB27" i="1"/>
  <c r="AT69" i="232"/>
  <c r="AR69" i="232"/>
  <c r="AS69" i="232" s="1"/>
  <c r="AR19" i="208"/>
  <c r="AS19" i="208" s="1"/>
  <c r="AT19" i="208"/>
  <c r="AO11" i="100"/>
  <c r="AO76" i="100" s="1"/>
  <c r="AN11" i="212"/>
  <c r="AO11" i="212" s="1"/>
  <c r="AM76" i="212"/>
  <c r="AM84" i="212" s="1"/>
  <c r="AO10" i="223" s="1"/>
  <c r="AR41" i="247"/>
  <c r="AS41" i="247" s="1"/>
  <c r="AT41" i="247"/>
  <c r="AN62" i="231"/>
  <c r="AP62" i="231" s="1"/>
  <c r="Z67" i="72"/>
  <c r="AU67" i="209"/>
  <c r="O57" i="72"/>
  <c r="AU57" i="196"/>
  <c r="AU44" i="246"/>
  <c r="AK44" i="72"/>
  <c r="AD27" i="236"/>
  <c r="O27" i="236"/>
  <c r="Y27" i="236"/>
  <c r="F27" i="236"/>
  <c r="T27" i="236"/>
  <c r="F11" i="100"/>
  <c r="F76" i="100" s="1"/>
  <c r="AM11" i="113"/>
  <c r="AL76" i="113"/>
  <c r="AL84" i="113" s="1"/>
  <c r="AO8" i="223" s="1"/>
  <c r="X25" i="72"/>
  <c r="AU25" i="207"/>
  <c r="AR72" i="225"/>
  <c r="AS72" i="225" s="1"/>
  <c r="AT72" i="225"/>
  <c r="L62" i="72"/>
  <c r="AU62" i="193"/>
  <c r="Y32" i="72"/>
  <c r="AU32" i="208"/>
  <c r="AS31" i="200"/>
  <c r="R62" i="141"/>
  <c r="P62" i="141"/>
  <c r="Q62" i="141" s="1"/>
  <c r="AB58" i="1"/>
  <c r="T58" i="1"/>
  <c r="U58" i="1" s="1"/>
  <c r="F36" i="236"/>
  <c r="Y36" i="236"/>
  <c r="AD36" i="236"/>
  <c r="T36" i="236"/>
  <c r="J36" i="236"/>
  <c r="L8" i="100"/>
  <c r="L76" i="100" s="1"/>
  <c r="AM8" i="193"/>
  <c r="AN8" i="193" s="1"/>
  <c r="AL76" i="193"/>
  <c r="AL84" i="193" s="1"/>
  <c r="AO35" i="223" s="1"/>
  <c r="AX13" i="204"/>
  <c r="AT28" i="192"/>
  <c r="AR28" i="192"/>
  <c r="AS28" i="192" s="1"/>
  <c r="AM10" i="192"/>
  <c r="AN10" i="192" s="1"/>
  <c r="K10" i="100"/>
  <c r="K76" i="100" s="1"/>
  <c r="AL76" i="192"/>
  <c r="AL84" i="192" s="1"/>
  <c r="AO11" i="223" s="1"/>
  <c r="AR35" i="243"/>
  <c r="AS35" i="243" s="1"/>
  <c r="AT35" i="243"/>
  <c r="AE56" i="72"/>
  <c r="AU56" i="231"/>
  <c r="AT63" i="194"/>
  <c r="AR63" i="194"/>
  <c r="AS63" i="194" s="1"/>
  <c r="AR62" i="205"/>
  <c r="AS62" i="205" s="1"/>
  <c r="AT62" i="205"/>
  <c r="AI34" i="72"/>
  <c r="AU34" i="243"/>
  <c r="AJ16" i="72"/>
  <c r="AU16" i="244"/>
  <c r="V63" i="72"/>
  <c r="AU63" i="205"/>
  <c r="AU60" i="239"/>
  <c r="AG60" i="72"/>
  <c r="L14" i="72"/>
  <c r="AU14" i="193"/>
  <c r="F42" i="236"/>
  <c r="AD42" i="236"/>
  <c r="O42" i="236"/>
  <c r="Y42" i="236"/>
  <c r="T42" i="236"/>
  <c r="AX8" i="206"/>
  <c r="AM76" i="206"/>
  <c r="AM84" i="206" s="1"/>
  <c r="AP27" i="223" s="1"/>
  <c r="AN11" i="206"/>
  <c r="AP11" i="206" s="1"/>
  <c r="AT33" i="248"/>
  <c r="AR33" i="248"/>
  <c r="AS33" i="248" s="1"/>
  <c r="AR38" i="190"/>
  <c r="AS38" i="190" s="1"/>
  <c r="AT38" i="190"/>
  <c r="AR63" i="204"/>
  <c r="AS63" i="204" s="1"/>
  <c r="AT63" i="204"/>
  <c r="AT63" i="196"/>
  <c r="AR63" i="196"/>
  <c r="AS63" i="196" s="1"/>
  <c r="AC44" i="72"/>
  <c r="AU44" i="229"/>
  <c r="AA62" i="72"/>
  <c r="AU62" i="224"/>
  <c r="K34" i="72"/>
  <c r="AU34" i="192"/>
  <c r="AA31" i="72"/>
  <c r="AU31" i="224"/>
  <c r="S71" i="72"/>
  <c r="AU71" i="202"/>
  <c r="P71" i="140"/>
  <c r="Q71" i="140" s="1"/>
  <c r="R71" i="140"/>
  <c r="AQ51" i="100"/>
  <c r="AT19" i="209"/>
  <c r="AR19" i="209"/>
  <c r="AS19" i="209" s="1"/>
  <c r="AQ49" i="1"/>
  <c r="D49" i="67" s="1"/>
  <c r="E49" i="67" s="1"/>
  <c r="F49" i="67" s="1"/>
  <c r="G49" i="67" s="1"/>
  <c r="AX49" i="1"/>
  <c r="C49" i="33"/>
  <c r="AO49" i="33" s="1"/>
  <c r="AU55" i="211"/>
  <c r="AS55" i="211"/>
  <c r="AT55" i="211" s="1"/>
  <c r="AB23" i="1"/>
  <c r="T23" i="1"/>
  <c r="AT40" i="202"/>
  <c r="AR40" i="202"/>
  <c r="AS40" i="202" s="1"/>
  <c r="AR57" i="204"/>
  <c r="AS57" i="204" s="1"/>
  <c r="AT57" i="204"/>
  <c r="AR10" i="199"/>
  <c r="AS10" i="199" s="1"/>
  <c r="AT10" i="199"/>
  <c r="AX35" i="246"/>
  <c r="AM76" i="246"/>
  <c r="AM84" i="246" s="1"/>
  <c r="AP36" i="223" s="1"/>
  <c r="AJ28" i="72"/>
  <c r="AU28" i="244"/>
  <c r="I69" i="72"/>
  <c r="AU69" i="190"/>
  <c r="AR20" i="189"/>
  <c r="AT20" i="189"/>
  <c r="AA14" i="72"/>
  <c r="AU14" i="224"/>
  <c r="T15" i="1"/>
  <c r="U15" i="1" s="1"/>
  <c r="AB15" i="1"/>
  <c r="AB14" i="1"/>
  <c r="T14" i="1"/>
  <c r="AN23" i="207"/>
  <c r="AP23" i="207" s="1"/>
  <c r="AM32" i="239"/>
  <c r="AG32" i="100"/>
  <c r="AG76" i="100" s="1"/>
  <c r="AN32" i="239"/>
  <c r="AL76" i="239"/>
  <c r="AL84" i="239" s="1"/>
  <c r="AO23" i="223" s="1"/>
  <c r="AL76" i="100"/>
  <c r="AT40" i="203"/>
  <c r="AR40" i="203"/>
  <c r="AS40" i="203" s="1"/>
  <c r="AR70" i="191"/>
  <c r="AS70" i="191" s="1"/>
  <c r="AT70" i="191"/>
  <c r="AU67" i="207"/>
  <c r="X67" i="72"/>
  <c r="AY12" i="232"/>
  <c r="Z47" i="72"/>
  <c r="AU47" i="209"/>
  <c r="AP62" i="33"/>
  <c r="AW62" i="33"/>
  <c r="BA62" i="33" s="1"/>
  <c r="Y9" i="100"/>
  <c r="Y76" i="100" s="1"/>
  <c r="AM9" i="208"/>
  <c r="AN9" i="208" s="1"/>
  <c r="AL76" i="208"/>
  <c r="AL84" i="208" s="1"/>
  <c r="AO30" i="223" s="1"/>
  <c r="AO32" i="211"/>
  <c r="AQ32" i="211" s="1"/>
  <c r="AN22" i="194"/>
  <c r="AP22" i="194" s="1"/>
  <c r="AN33" i="230"/>
  <c r="AP33" i="230" s="1"/>
  <c r="AE34" i="100"/>
  <c r="AE76" i="100" s="1"/>
  <c r="AM34" i="231"/>
  <c r="AN34" i="231" s="1"/>
  <c r="AL76" i="231"/>
  <c r="AL84" i="231" s="1"/>
  <c r="AO21" i="223" s="1"/>
  <c r="AR53" i="248"/>
  <c r="AS53" i="248" s="1"/>
  <c r="AT53" i="248"/>
  <c r="AN55" i="203"/>
  <c r="AP55" i="203" s="1"/>
  <c r="AR46" i="244"/>
  <c r="AS46" i="244" s="1"/>
  <c r="AT46" i="244"/>
  <c r="AN55" i="220"/>
  <c r="AP55" i="220" s="1"/>
  <c r="AR65" i="195"/>
  <c r="AS65" i="195" s="1"/>
  <c r="AT65" i="195"/>
  <c r="AU37" i="224"/>
  <c r="AA37" i="72"/>
  <c r="AT29" i="207"/>
  <c r="AR29" i="207"/>
  <c r="AS29" i="207" s="1"/>
  <c r="AL21" i="72"/>
  <c r="AU21" i="248"/>
  <c r="T24" i="1"/>
  <c r="AB24" i="1"/>
  <c r="U24" i="1"/>
  <c r="AT37" i="203"/>
  <c r="AR37" i="203"/>
  <c r="AS37" i="203" s="1"/>
  <c r="AT53" i="205"/>
  <c r="AR53" i="205"/>
  <c r="AS53" i="205" s="1"/>
  <c r="I18" i="72"/>
  <c r="AU18" i="190"/>
  <c r="AN42" i="72"/>
  <c r="AV42" i="211"/>
  <c r="H62" i="238"/>
  <c r="O62" i="238"/>
  <c r="AY71" i="1"/>
  <c r="AW71" i="1"/>
  <c r="AU22" i="244"/>
  <c r="AJ22" i="72"/>
  <c r="V76" i="100"/>
  <c r="AN50" i="247"/>
  <c r="AP50" i="247" s="1"/>
  <c r="J45" i="72"/>
  <c r="AU45" i="191"/>
  <c r="AV39" i="212"/>
  <c r="AO39" i="72"/>
  <c r="J33" i="72"/>
  <c r="AU33" i="191"/>
  <c r="L34" i="72"/>
  <c r="AU34" i="193"/>
  <c r="P9" i="100"/>
  <c r="P76" i="100" s="1"/>
  <c r="AM9" i="199"/>
  <c r="AN9" i="199" s="1"/>
  <c r="AL76" i="199"/>
  <c r="AL84" i="199" s="1"/>
  <c r="AO42" i="223" s="1"/>
  <c r="AS40" i="212"/>
  <c r="AT40" i="212" s="1"/>
  <c r="AU40" i="212"/>
  <c r="AR70" i="232"/>
  <c r="AS70" i="232" s="1"/>
  <c r="AT70" i="232"/>
  <c r="AR62" i="208"/>
  <c r="AS62" i="208" s="1"/>
  <c r="AT62" i="208"/>
  <c r="AU63" i="189"/>
  <c r="H63" i="72"/>
  <c r="W9" i="1"/>
  <c r="X9" i="1"/>
  <c r="Z9" i="1"/>
  <c r="AC9" i="1" s="1"/>
  <c r="AA9" i="1"/>
  <c r="CC25" i="72"/>
  <c r="AQ22" i="100"/>
  <c r="AP22" i="100"/>
  <c r="AT21" i="208"/>
  <c r="AR21" i="208"/>
  <c r="AS21" i="208" s="1"/>
  <c r="AT62" i="246"/>
  <c r="AR62" i="246"/>
  <c r="AS62" i="246" s="1"/>
  <c r="R24" i="72"/>
  <c r="AU24" i="201"/>
  <c r="F18" i="72"/>
  <c r="AU18" i="113"/>
  <c r="AB64" i="72"/>
  <c r="AU64" i="225"/>
  <c r="T65" i="1"/>
  <c r="AB65" i="1"/>
  <c r="AT13" i="208"/>
  <c r="AR13" i="208"/>
  <c r="AS13" i="208" s="1"/>
  <c r="AT23" i="244"/>
  <c r="AR23" i="244"/>
  <c r="AS23" i="244" s="1"/>
  <c r="AR70" i="224"/>
  <c r="AS70" i="224" s="1"/>
  <c r="AT70" i="224"/>
  <c r="AT63" i="208"/>
  <c r="AR63" i="208"/>
  <c r="AS63" i="208" s="1"/>
  <c r="AT35" i="194"/>
  <c r="AR35" i="194"/>
  <c r="AS35" i="194" s="1"/>
  <c r="BF8" i="72"/>
  <c r="R43" i="72"/>
  <c r="AU43" i="201"/>
  <c r="BX23" i="72"/>
  <c r="AU73" i="208"/>
  <c r="Y73" i="72"/>
  <c r="AO75" i="72"/>
  <c r="AV75" i="212"/>
  <c r="AU36" i="196"/>
  <c r="O36" i="72"/>
  <c r="P72" i="140"/>
  <c r="Q72" i="140" s="1"/>
  <c r="R72" i="140"/>
  <c r="AB10" i="1"/>
  <c r="T10" i="1"/>
  <c r="AR40" i="248"/>
  <c r="AS40" i="248" s="1"/>
  <c r="AT40" i="248"/>
  <c r="AR24" i="206"/>
  <c r="AS24" i="206" s="1"/>
  <c r="AT24" i="206"/>
  <c r="AR49" i="189"/>
  <c r="AS49" i="189" s="1"/>
  <c r="AT49" i="189"/>
  <c r="AU68" i="206"/>
  <c r="W68" i="72"/>
  <c r="AO23" i="72"/>
  <c r="AV23" i="212"/>
  <c r="V30" i="72"/>
  <c r="AU30" i="205"/>
  <c r="D34" i="180"/>
  <c r="E34" i="180" s="1"/>
  <c r="D34" i="215"/>
  <c r="E34" i="215" s="1"/>
  <c r="D34" i="216"/>
  <c r="E34" i="216" s="1"/>
  <c r="D34" i="219"/>
  <c r="E34" i="219" s="1"/>
  <c r="D34" i="213"/>
  <c r="E34" i="213" s="1"/>
  <c r="D34" i="214"/>
  <c r="E34" i="214" s="1"/>
  <c r="D34" i="217"/>
  <c r="E34" i="217" s="1"/>
  <c r="AX16" i="196"/>
  <c r="AM76" i="196"/>
  <c r="AM84" i="196" s="1"/>
  <c r="AP15" i="223" s="1"/>
  <c r="W16" i="72"/>
  <c r="AU16" i="206"/>
  <c r="AN35" i="72"/>
  <c r="AV35" i="211"/>
  <c r="Z63" i="72"/>
  <c r="AU63" i="209"/>
  <c r="AN76" i="205"/>
  <c r="AN84" i="205" s="1"/>
  <c r="AQ26" i="223" s="1"/>
  <c r="G42" i="72"/>
  <c r="AU42" i="220"/>
  <c r="AU23" i="190"/>
  <c r="I23" i="72"/>
  <c r="T57" i="72"/>
  <c r="AU57" i="203"/>
  <c r="Y25" i="72"/>
  <c r="AU25" i="208"/>
  <c r="AR33" i="203"/>
  <c r="AS33" i="203" s="1"/>
  <c r="AT33" i="203"/>
  <c r="AU43" i="191"/>
  <c r="J43" i="72"/>
  <c r="AU46" i="242"/>
  <c r="AH46" i="72"/>
  <c r="O62" i="72"/>
  <c r="AU62" i="196"/>
  <c r="J41" i="72"/>
  <c r="AU41" i="191"/>
  <c r="N35" i="72"/>
  <c r="AU35" i="195"/>
  <c r="AU37" i="208"/>
  <c r="Y37" i="72"/>
  <c r="P7" i="141"/>
  <c r="R7" i="141"/>
  <c r="J48" i="236"/>
  <c r="AD48" i="236"/>
  <c r="Y48" i="236"/>
  <c r="T48" i="236"/>
  <c r="F48" i="236"/>
  <c r="AO16" i="212"/>
  <c r="AQ16" i="212" s="1"/>
  <c r="AN22" i="243"/>
  <c r="AP22" i="243" s="1"/>
  <c r="Y35" i="72"/>
  <c r="AU35" i="208"/>
  <c r="AR11" i="203"/>
  <c r="AT11" i="203"/>
  <c r="K22" i="72"/>
  <c r="AU22" i="192"/>
  <c r="S42" i="72"/>
  <c r="AU42" i="202"/>
  <c r="AX8" i="201"/>
  <c r="AM76" i="201"/>
  <c r="AM84" i="201" s="1"/>
  <c r="AP31" i="223" s="1"/>
  <c r="AD19" i="236"/>
  <c r="Y19" i="236"/>
  <c r="J19" i="236"/>
  <c r="F19" i="236"/>
  <c r="O19" i="236"/>
  <c r="O40" i="236"/>
  <c r="AD40" i="236"/>
  <c r="F40" i="236"/>
  <c r="J40" i="236"/>
  <c r="Y40" i="236"/>
  <c r="AN33" i="239"/>
  <c r="AP33" i="239" s="1"/>
  <c r="K43" i="72"/>
  <c r="AU43" i="192"/>
  <c r="Z20" i="72"/>
  <c r="AU20" i="209"/>
  <c r="AU37" i="195"/>
  <c r="N37" i="72"/>
  <c r="AH76" i="100"/>
  <c r="AN51" i="203"/>
  <c r="AP51" i="203" s="1"/>
  <c r="AU63" i="195"/>
  <c r="N63" i="72"/>
  <c r="Z29" i="1"/>
  <c r="AC29" i="1" s="1"/>
  <c r="AA29" i="1"/>
  <c r="W29" i="1"/>
  <c r="X29" i="1"/>
  <c r="AR8" i="202"/>
  <c r="AT8" i="202"/>
  <c r="AS15" i="246"/>
  <c r="AT7" i="212"/>
  <c r="AW72" i="1"/>
  <c r="AY72" i="1"/>
  <c r="M76" i="100"/>
  <c r="F28" i="72"/>
  <c r="AU28" i="113"/>
  <c r="AY8" i="244"/>
  <c r="AR43" i="203"/>
  <c r="AS43" i="203" s="1"/>
  <c r="AT43" i="203"/>
  <c r="AQ16" i="211"/>
  <c r="AB13" i="100"/>
  <c r="AB76" i="100" s="1"/>
  <c r="AM13" i="225"/>
  <c r="AN13" i="225" s="1"/>
  <c r="AL76" i="225"/>
  <c r="AL84" i="225" s="1"/>
  <c r="AO38" i="223" s="1"/>
  <c r="AU19" i="190"/>
  <c r="I19" i="72"/>
  <c r="AR34" i="230"/>
  <c r="AS34" i="230" s="1"/>
  <c r="AT34" i="230"/>
  <c r="AR43" i="247"/>
  <c r="AS43" i="247" s="1"/>
  <c r="AT43" i="247"/>
  <c r="D49" i="213"/>
  <c r="E49" i="213" s="1"/>
  <c r="D49" i="215"/>
  <c r="E49" i="215" s="1"/>
  <c r="D49" i="217"/>
  <c r="E49" i="217" s="1"/>
  <c r="D49" i="180"/>
  <c r="E49" i="180" s="1"/>
  <c r="D49" i="214"/>
  <c r="E49" i="214" s="1"/>
  <c r="D49" i="216"/>
  <c r="E49" i="216" s="1"/>
  <c r="D49" i="219"/>
  <c r="E49" i="219" s="1"/>
  <c r="AY16" i="211"/>
  <c r="AN76" i="211"/>
  <c r="AN84" i="211" s="1"/>
  <c r="AP33" i="223" s="1"/>
  <c r="AR21" i="203"/>
  <c r="AS21" i="203" s="1"/>
  <c r="AT21" i="203"/>
  <c r="Z21" i="72"/>
  <c r="AU21" i="209"/>
  <c r="AT23" i="201"/>
  <c r="AR23" i="201"/>
  <c r="AS23" i="201" s="1"/>
  <c r="AO13" i="72"/>
  <c r="AV13" i="212"/>
  <c r="AT23" i="208"/>
  <c r="AR23" i="208"/>
  <c r="AS23" i="208" s="1"/>
  <c r="AT59" i="206"/>
  <c r="AR59" i="206"/>
  <c r="AS59" i="206" s="1"/>
  <c r="AT53" i="199"/>
  <c r="AR53" i="199"/>
  <c r="AS53" i="199" s="1"/>
  <c r="AR69" i="191"/>
  <c r="AS69" i="191" s="1"/>
  <c r="AT69" i="191"/>
  <c r="F42" i="72"/>
  <c r="AU42" i="113"/>
  <c r="AV73" i="211"/>
  <c r="AN73" i="72"/>
  <c r="AN16" i="208"/>
  <c r="AP16" i="208" s="1"/>
  <c r="AT35" i="193"/>
  <c r="AR35" i="193"/>
  <c r="AS35" i="193" s="1"/>
  <c r="AR51" i="194"/>
  <c r="AS51" i="194" s="1"/>
  <c r="AT51" i="194"/>
  <c r="AN58" i="242"/>
  <c r="AP58" i="242" s="1"/>
  <c r="AR61" i="244"/>
  <c r="AS61" i="244" s="1"/>
  <c r="AT61" i="244"/>
  <c r="AU30" i="220"/>
  <c r="G30" i="72"/>
  <c r="AU15" i="206"/>
  <c r="W15" i="72"/>
  <c r="R62" i="140"/>
  <c r="P62" i="140"/>
  <c r="Q62" i="140" s="1"/>
  <c r="J58" i="236"/>
  <c r="T58" i="236"/>
  <c r="F58" i="236"/>
  <c r="Y58" i="236"/>
  <c r="AD58" i="236"/>
  <c r="AB39" i="1"/>
  <c r="T39" i="1"/>
  <c r="U39" i="1" s="1"/>
  <c r="R8" i="1"/>
  <c r="D8" i="236"/>
  <c r="P76" i="1"/>
  <c r="AL76" i="204"/>
  <c r="AL84" i="204" s="1"/>
  <c r="AO24" i="223" s="1"/>
  <c r="AF21" i="72"/>
  <c r="AU21" i="232"/>
  <c r="AN35" i="196"/>
  <c r="AP35" i="196" s="1"/>
  <c r="AF25" i="72"/>
  <c r="AU25" i="232"/>
  <c r="AR59" i="230"/>
  <c r="AS59" i="230" s="1"/>
  <c r="AT59" i="230"/>
  <c r="AN51" i="244"/>
  <c r="AP51" i="244" s="1"/>
  <c r="AN51" i="248"/>
  <c r="AP51" i="248" s="1"/>
  <c r="AN76" i="246"/>
  <c r="AN84" i="246" s="1"/>
  <c r="AQ36" i="223" s="1"/>
  <c r="AU31" i="205"/>
  <c r="V31" i="72"/>
  <c r="AB26" i="1"/>
  <c r="T26" i="1"/>
  <c r="AP8" i="206"/>
  <c r="AT53" i="247"/>
  <c r="AR53" i="247"/>
  <c r="AS53" i="247" s="1"/>
  <c r="AN70" i="242"/>
  <c r="AP70" i="242" s="1"/>
  <c r="AR67" i="189"/>
  <c r="AS67" i="189" s="1"/>
  <c r="AT67" i="189"/>
  <c r="AO27" i="72"/>
  <c r="AV27" i="212"/>
  <c r="AR28" i="189"/>
  <c r="AS28" i="189" s="1"/>
  <c r="AT28" i="189"/>
  <c r="AT48" i="230"/>
  <c r="AR48" i="230"/>
  <c r="AS48" i="230" s="1"/>
  <c r="AR68" i="201"/>
  <c r="AS68" i="201" s="1"/>
  <c r="AT68" i="201"/>
  <c r="D49" i="241"/>
  <c r="E49" i="241" s="1"/>
  <c r="H49" i="241" s="1"/>
  <c r="L49" i="241" s="1"/>
  <c r="N49" i="241" s="1"/>
  <c r="D49" i="140"/>
  <c r="E49" i="140" s="1"/>
  <c r="H49" i="140" s="1"/>
  <c r="L49" i="140" s="1"/>
  <c r="N49" i="140" s="1"/>
  <c r="D49" i="141"/>
  <c r="E49" i="141" s="1"/>
  <c r="H49" i="141" s="1"/>
  <c r="L49" i="141" s="1"/>
  <c r="N49" i="141" s="1"/>
  <c r="AT66" i="225"/>
  <c r="AR66" i="225"/>
  <c r="AS66" i="225" s="1"/>
  <c r="O23" i="236"/>
  <c r="F23" i="236"/>
  <c r="J23" i="236"/>
  <c r="AD23" i="236"/>
  <c r="Y23" i="236"/>
  <c r="AT55" i="207"/>
  <c r="AR55" i="207"/>
  <c r="AS55" i="207" s="1"/>
  <c r="AR63" i="203"/>
  <c r="AS63" i="203" s="1"/>
  <c r="AT63" i="203"/>
  <c r="AF30" i="72"/>
  <c r="AU30" i="232"/>
  <c r="T60" i="72"/>
  <c r="AU60" i="203"/>
  <c r="BU7" i="72"/>
  <c r="J15" i="236"/>
  <c r="Y15" i="236"/>
  <c r="AD15" i="236"/>
  <c r="F15" i="236"/>
  <c r="T15" i="236"/>
  <c r="AD14" i="236"/>
  <c r="T14" i="236"/>
  <c r="F14" i="236"/>
  <c r="J14" i="236"/>
  <c r="Y14" i="236"/>
  <c r="AN20" i="192"/>
  <c r="AP20" i="192" s="1"/>
  <c r="AN56" i="196"/>
  <c r="AP56" i="196" s="1"/>
  <c r="AN58" i="248"/>
  <c r="AP58" i="248" s="1"/>
  <c r="AT70" i="200"/>
  <c r="AR70" i="200"/>
  <c r="AS70" i="200" s="1"/>
  <c r="AT63" i="244"/>
  <c r="AR63" i="244"/>
  <c r="AS63" i="244" s="1"/>
  <c r="T23" i="72"/>
  <c r="AU23" i="203"/>
  <c r="R32" i="72"/>
  <c r="AU32" i="201"/>
  <c r="AS11" i="224"/>
  <c r="AS7" i="230"/>
  <c r="AB52" i="72"/>
  <c r="AU52" i="225"/>
  <c r="I62" i="67"/>
  <c r="J62" i="67" s="1"/>
  <c r="K62" i="67"/>
  <c r="AB63" i="1"/>
  <c r="T63" i="1"/>
  <c r="U63" i="1" s="1"/>
  <c r="J20" i="236"/>
  <c r="F20" i="236"/>
  <c r="Y20" i="236"/>
  <c r="AD20" i="236"/>
  <c r="T20" i="236"/>
  <c r="AT35" i="239"/>
  <c r="AR35" i="239"/>
  <c r="AS35" i="239" s="1"/>
  <c r="AN53" i="203"/>
  <c r="AP53" i="203" s="1"/>
  <c r="AN59" i="225"/>
  <c r="AP59" i="225" s="1"/>
  <c r="CC55" i="72"/>
  <c r="AR67" i="195"/>
  <c r="AS67" i="195" s="1"/>
  <c r="AT67" i="195"/>
  <c r="AU61" i="190"/>
  <c r="I61" i="72"/>
  <c r="AU25" i="189"/>
  <c r="H25" i="72"/>
  <c r="H24" i="100"/>
  <c r="H76" i="100" s="1"/>
  <c r="AM24" i="189"/>
  <c r="AN24" i="189" s="1"/>
  <c r="AL76" i="189"/>
  <c r="AL84" i="189" s="1"/>
  <c r="AO9" i="223" s="1"/>
  <c r="AR11" i="239"/>
  <c r="AT11" i="239"/>
  <c r="AD42" i="72"/>
  <c r="AU42" i="230"/>
  <c r="T64" i="1"/>
  <c r="U64" i="1" s="1"/>
  <c r="AB64" i="1"/>
  <c r="W12" i="1"/>
  <c r="X12" i="1"/>
  <c r="Z12" i="1"/>
  <c r="AC12" i="1" s="1"/>
  <c r="AA12" i="1"/>
  <c r="AU50" i="212"/>
  <c r="AS50" i="212"/>
  <c r="AT50" i="212" s="1"/>
  <c r="AT63" i="190"/>
  <c r="AR63" i="190"/>
  <c r="AS63" i="190" s="1"/>
  <c r="W53" i="72"/>
  <c r="AU53" i="206"/>
  <c r="AK75" i="72"/>
  <c r="AU75" i="246"/>
  <c r="AS7" i="248"/>
  <c r="AX34" i="1"/>
  <c r="AQ34" i="1"/>
  <c r="D34" i="67" s="1"/>
  <c r="E34" i="67" s="1"/>
  <c r="F34" i="67" s="1"/>
  <c r="G34" i="67" s="1"/>
  <c r="C34" i="33"/>
  <c r="AO34" i="33" s="1"/>
  <c r="N7" i="241"/>
  <c r="AU63" i="193"/>
  <c r="L63" i="72"/>
  <c r="AR28" i="225"/>
  <c r="AS28" i="225" s="1"/>
  <c r="AT28" i="225"/>
  <c r="Y34" i="72"/>
  <c r="AU34" i="208"/>
  <c r="AU51" i="239"/>
  <c r="AG51" i="72"/>
  <c r="AU65" i="199"/>
  <c r="P65" i="72"/>
  <c r="AP25" i="100"/>
  <c r="AR41" i="207"/>
  <c r="AS41" i="207" s="1"/>
  <c r="AT41" i="207"/>
  <c r="AU37" i="191"/>
  <c r="J37" i="72"/>
  <c r="AT59" i="242"/>
  <c r="AR59" i="242"/>
  <c r="AS59" i="242" s="1"/>
  <c r="AN49" i="191"/>
  <c r="AP49" i="191" s="1"/>
  <c r="R62" i="72"/>
  <c r="AU62" i="201"/>
  <c r="AU75" i="209"/>
  <c r="Z75" i="72"/>
  <c r="O42" i="72"/>
  <c r="AU42" i="196"/>
  <c r="AU14" i="206"/>
  <c r="W14" i="72"/>
  <c r="F18" i="236"/>
  <c r="AD18" i="236"/>
  <c r="Y18" i="236"/>
  <c r="J18" i="236"/>
  <c r="T18" i="236"/>
  <c r="F11" i="236"/>
  <c r="O11" i="236"/>
  <c r="AD11" i="236"/>
  <c r="J11" i="236"/>
  <c r="Y11" i="236"/>
  <c r="AN11" i="190"/>
  <c r="AP11" i="190" s="1"/>
  <c r="AR43" i="193"/>
  <c r="AS43" i="193" s="1"/>
  <c r="AT43" i="193"/>
  <c r="AN56" i="225"/>
  <c r="AP56" i="225" s="1"/>
  <c r="AN67" i="220"/>
  <c r="AP67" i="220" s="1"/>
  <c r="BT11" i="72"/>
  <c r="AU45" i="232"/>
  <c r="AF45" i="72"/>
  <c r="O10" i="236"/>
  <c r="F10" i="236"/>
  <c r="AD10" i="236"/>
  <c r="Y10" i="236"/>
  <c r="AJ10" i="100"/>
  <c r="AJ76" i="100" s="1"/>
  <c r="AM10" i="244"/>
  <c r="AN10" i="244"/>
  <c r="AL76" i="244"/>
  <c r="AL84" i="244" s="1"/>
  <c r="AO41" i="223" s="1"/>
  <c r="AM13" i="232"/>
  <c r="AF13" i="100"/>
  <c r="AF76" i="100" s="1"/>
  <c r="AN13" i="232"/>
  <c r="AL76" i="232"/>
  <c r="AL84" i="232" s="1"/>
  <c r="AO22" i="223" s="1"/>
  <c r="AR21" i="202"/>
  <c r="AS21" i="202" s="1"/>
  <c r="AT21" i="202"/>
  <c r="AT37" i="248"/>
  <c r="AR37" i="248"/>
  <c r="AS37" i="248" s="1"/>
  <c r="AR59" i="205"/>
  <c r="AS59" i="205" s="1"/>
  <c r="AT59" i="205"/>
  <c r="AR62" i="206"/>
  <c r="AS62" i="206" s="1"/>
  <c r="AT62" i="206"/>
  <c r="BP31" i="72"/>
  <c r="AU49" i="205"/>
  <c r="V49" i="72"/>
  <c r="AT26" i="189"/>
  <c r="AR26" i="189"/>
  <c r="AS26" i="189" s="1"/>
  <c r="AR7" i="204"/>
  <c r="AT7" i="204"/>
  <c r="J27" i="72"/>
  <c r="AU27" i="191"/>
  <c r="AB14" i="72"/>
  <c r="AU14" i="225"/>
  <c r="D34" i="191"/>
  <c r="E34" i="191" s="1"/>
  <c r="D34" i="203"/>
  <c r="E34" i="203" s="1"/>
  <c r="D34" i="231"/>
  <c r="E34" i="231" s="1"/>
  <c r="D34" i="206"/>
  <c r="E34" i="206" s="1"/>
  <c r="D34" i="201"/>
  <c r="E34" i="201" s="1"/>
  <c r="D34" i="199"/>
  <c r="E34" i="199" s="1"/>
  <c r="D34" i="246"/>
  <c r="E34" i="246" s="1"/>
  <c r="D34" i="243"/>
  <c r="E34" i="243" s="1"/>
  <c r="D34" i="189"/>
  <c r="E34" i="189" s="1"/>
  <c r="D34" i="248"/>
  <c r="E34" i="248" s="1"/>
  <c r="D34" i="211"/>
  <c r="E34" i="211" s="1"/>
  <c r="D34" i="242"/>
  <c r="E34" i="242" s="1"/>
  <c r="D34" i="229"/>
  <c r="E34" i="229" s="1"/>
  <c r="D34" i="230"/>
  <c r="E34" i="230" s="1"/>
  <c r="D34" i="239"/>
  <c r="E34" i="239" s="1"/>
  <c r="D34" i="224"/>
  <c r="E34" i="224" s="1"/>
  <c r="D34" i="195"/>
  <c r="E34" i="195" s="1"/>
  <c r="D34" i="113"/>
  <c r="E34" i="113" s="1"/>
  <c r="D34" i="197"/>
  <c r="E34" i="197" s="1"/>
  <c r="D34" i="247"/>
  <c r="E34" i="247" s="1"/>
  <c r="D34" i="209"/>
  <c r="E34" i="209" s="1"/>
  <c r="D34" i="190"/>
  <c r="E34" i="190" s="1"/>
  <c r="D34" i="232"/>
  <c r="E34" i="232" s="1"/>
  <c r="D34" i="207"/>
  <c r="E34" i="207" s="1"/>
  <c r="D34" i="193"/>
  <c r="E34" i="193" s="1"/>
  <c r="D34" i="200"/>
  <c r="E34" i="200" s="1"/>
  <c r="D34" i="220"/>
  <c r="E34" i="220" s="1"/>
  <c r="D34" i="202"/>
  <c r="E34" i="202" s="1"/>
  <c r="D34" i="192"/>
  <c r="E34" i="192" s="1"/>
  <c r="D34" i="212"/>
  <c r="E34" i="212" s="1"/>
  <c r="D34" i="196"/>
  <c r="E34" i="196" s="1"/>
  <c r="D34" i="204"/>
  <c r="E34" i="204" s="1"/>
  <c r="D34" i="205"/>
  <c r="E34" i="205" s="1"/>
  <c r="D34" i="208"/>
  <c r="E34" i="208" s="1"/>
  <c r="D34" i="244"/>
  <c r="E34" i="244" s="1"/>
  <c r="D34" i="194"/>
  <c r="E34" i="194" s="1"/>
  <c r="D34" i="225"/>
  <c r="E34" i="225" s="1"/>
  <c r="F41" i="72"/>
  <c r="AU41" i="113"/>
  <c r="AV70" i="212"/>
  <c r="AO70" i="72"/>
  <c r="AT23" i="205"/>
  <c r="AR23" i="205"/>
  <c r="AQ25" i="100"/>
  <c r="AP13" i="243"/>
  <c r="AB24" i="72"/>
  <c r="AU24" i="225"/>
  <c r="AM33" i="72"/>
  <c r="AU33" i="247"/>
  <c r="X11" i="72"/>
  <c r="AU11" i="207"/>
  <c r="AU44" i="201"/>
  <c r="R44" i="72"/>
  <c r="T48" i="1"/>
  <c r="U48" i="1" s="1"/>
  <c r="AB48" i="1"/>
  <c r="Z9" i="100"/>
  <c r="Z76" i="100" s="1"/>
  <c r="AM9" i="209"/>
  <c r="AX9" i="209" s="1"/>
  <c r="AY9" i="209" s="1"/>
  <c r="BM9" i="72" s="1"/>
  <c r="AN28" i="190"/>
  <c r="AP28" i="190" s="1"/>
  <c r="AU57" i="243"/>
  <c r="AI57" i="72"/>
  <c r="AN56" i="190"/>
  <c r="AP56" i="190" s="1"/>
  <c r="AF62" i="72"/>
  <c r="AU62" i="232"/>
  <c r="P19" i="72"/>
  <c r="AU19" i="199"/>
  <c r="AU45" i="208"/>
  <c r="Y45" i="72"/>
  <c r="O58" i="236"/>
  <c r="R76" i="100"/>
  <c r="J55" i="236"/>
  <c r="AD55" i="236"/>
  <c r="Y55" i="236"/>
  <c r="F55" i="236"/>
  <c r="T55" i="236"/>
  <c r="AT33" i="190"/>
  <c r="AR33" i="190"/>
  <c r="AS33" i="190" s="1"/>
  <c r="AM11" i="100"/>
  <c r="AM76" i="100" s="1"/>
  <c r="AM11" i="247"/>
  <c r="AL76" i="247"/>
  <c r="AL84" i="247" s="1"/>
  <c r="AO40" i="223" s="1"/>
  <c r="AN25" i="242"/>
  <c r="AP25" i="242" s="1"/>
  <c r="AP76" i="242" s="1"/>
  <c r="AP84" i="242" s="1"/>
  <c r="AS14" i="223" s="1"/>
  <c r="AX9" i="242"/>
  <c r="AM76" i="242"/>
  <c r="AM84" i="242" s="1"/>
  <c r="AP14" i="223" s="1"/>
  <c r="AR56" i="195"/>
  <c r="AS56" i="195" s="1"/>
  <c r="I46" i="72"/>
  <c r="AU46" i="190"/>
  <c r="AU23" i="246"/>
  <c r="AK23" i="72"/>
  <c r="AT12" i="72"/>
  <c r="K72" i="67"/>
  <c r="I72" i="67"/>
  <c r="J72" i="67" s="1"/>
  <c r="F57" i="236"/>
  <c r="AD57" i="236"/>
  <c r="O57" i="236"/>
  <c r="T57" i="236"/>
  <c r="J57" i="236"/>
  <c r="AJ13" i="72"/>
  <c r="AU13" i="244"/>
  <c r="AX21" i="220"/>
  <c r="AM76" i="220"/>
  <c r="AM84" i="220" s="1"/>
  <c r="AP7" i="223" s="1"/>
  <c r="AR56" i="246"/>
  <c r="AS56" i="246" s="1"/>
  <c r="AT56" i="246"/>
  <c r="D49" i="211"/>
  <c r="E49" i="211" s="1"/>
  <c r="D49" i="247"/>
  <c r="E49" i="247" s="1"/>
  <c r="D49" i="209"/>
  <c r="E49" i="209" s="1"/>
  <c r="D49" i="242"/>
  <c r="E49" i="242" s="1"/>
  <c r="D49" i="203"/>
  <c r="E49" i="203" s="1"/>
  <c r="D49" i="204"/>
  <c r="E49" i="204" s="1"/>
  <c r="D49" i="231"/>
  <c r="E49" i="231" s="1"/>
  <c r="D49" i="230"/>
  <c r="E49" i="230" s="1"/>
  <c r="D49" i="239"/>
  <c r="E49" i="239" s="1"/>
  <c r="D49" i="206"/>
  <c r="E49" i="206" s="1"/>
  <c r="D49" i="208"/>
  <c r="E49" i="208" s="1"/>
  <c r="D49" i="224"/>
  <c r="E49" i="224" s="1"/>
  <c r="D49" i="244"/>
  <c r="E49" i="244" s="1"/>
  <c r="D49" i="246"/>
  <c r="E49" i="246" s="1"/>
  <c r="D49" i="195"/>
  <c r="E49" i="195" s="1"/>
  <c r="D49" i="113"/>
  <c r="E49" i="113" s="1"/>
  <c r="D49" i="194"/>
  <c r="E49" i="194" s="1"/>
  <c r="D49" i="197"/>
  <c r="E49" i="197" s="1"/>
  <c r="D49" i="248"/>
  <c r="E49" i="248" s="1"/>
  <c r="D49" i="190"/>
  <c r="E49" i="190" s="1"/>
  <c r="D49" i="191"/>
  <c r="E49" i="191" s="1"/>
  <c r="D49" i="196"/>
  <c r="E49" i="196" s="1"/>
  <c r="D49" i="243"/>
  <c r="E49" i="243" s="1"/>
  <c r="D49" i="229"/>
  <c r="E49" i="229" s="1"/>
  <c r="D49" i="232"/>
  <c r="E49" i="232" s="1"/>
  <c r="D49" i="200"/>
  <c r="E49" i="200" s="1"/>
  <c r="D49" i="205"/>
  <c r="E49" i="205" s="1"/>
  <c r="D49" i="207"/>
  <c r="E49" i="207" s="1"/>
  <c r="D49" i="201"/>
  <c r="E49" i="201" s="1"/>
  <c r="D49" i="225"/>
  <c r="E49" i="225" s="1"/>
  <c r="D49" i="199"/>
  <c r="E49" i="199" s="1"/>
  <c r="D49" i="220"/>
  <c r="E49" i="220" s="1"/>
  <c r="D49" i="193"/>
  <c r="E49" i="193" s="1"/>
  <c r="D49" i="202"/>
  <c r="E49" i="202" s="1"/>
  <c r="D49" i="189"/>
  <c r="E49" i="189" s="1"/>
  <c r="D49" i="192"/>
  <c r="E49" i="192" s="1"/>
  <c r="D49" i="212"/>
  <c r="E49" i="212" s="1"/>
  <c r="AR40" i="225"/>
  <c r="AS40" i="225" s="1"/>
  <c r="AT40" i="225"/>
  <c r="AR19" i="201"/>
  <c r="AS19" i="201" s="1"/>
  <c r="AT19" i="201"/>
  <c r="AS34" i="212"/>
  <c r="AT34" i="212" s="1"/>
  <c r="AU34" i="212"/>
  <c r="AR11" i="208"/>
  <c r="AS11" i="208" s="1"/>
  <c r="AT11" i="208"/>
  <c r="AX8" i="209"/>
  <c r="AT37" i="232"/>
  <c r="AR37" i="232"/>
  <c r="AS37" i="232" s="1"/>
  <c r="AR50" i="243"/>
  <c r="AS50" i="243" s="1"/>
  <c r="AT50" i="243"/>
  <c r="AR65" i="194"/>
  <c r="AS65" i="194" s="1"/>
  <c r="AT65" i="194"/>
  <c r="W51" i="72"/>
  <c r="AU51" i="206"/>
  <c r="BY7" i="72"/>
  <c r="J39" i="236"/>
  <c r="AD39" i="236"/>
  <c r="F39" i="236"/>
  <c r="Y39" i="236"/>
  <c r="O39" i="236"/>
  <c r="AR13" i="204"/>
  <c r="AS13" i="204" s="1"/>
  <c r="AT13" i="204"/>
  <c r="AM10" i="230"/>
  <c r="AN10" i="230" s="1"/>
  <c r="AD10" i="100"/>
  <c r="AD76" i="100" s="1"/>
  <c r="AL76" i="230"/>
  <c r="AL84" i="230" s="1"/>
  <c r="AO20" i="223" s="1"/>
  <c r="AR40" i="243"/>
  <c r="AS40" i="243" s="1"/>
  <c r="AT40" i="243"/>
  <c r="AR49" i="196"/>
  <c r="AS49" i="196" s="1"/>
  <c r="AT49" i="196"/>
  <c r="AR53" i="204"/>
  <c r="AS53" i="204" s="1"/>
  <c r="AT53" i="204"/>
  <c r="U65" i="72"/>
  <c r="AU65" i="204"/>
  <c r="AB41" i="72"/>
  <c r="AU41" i="225"/>
  <c r="BR16" i="72"/>
  <c r="K42" i="72"/>
  <c r="AU42" i="192"/>
  <c r="O26" i="236"/>
  <c r="AD26" i="236"/>
  <c r="T26" i="236"/>
  <c r="F26" i="236"/>
  <c r="J26" i="236"/>
  <c r="AR57" i="195"/>
  <c r="AS57" i="195" s="1"/>
  <c r="AT57" i="195"/>
  <c r="AU36" i="229"/>
  <c r="AC36" i="72"/>
  <c r="AU16" i="248"/>
  <c r="AL16" i="72"/>
  <c r="P41" i="72"/>
  <c r="AU41" i="199"/>
  <c r="J75" i="72"/>
  <c r="AU75" i="191"/>
  <c r="AU26" i="239"/>
  <c r="AG26" i="72"/>
  <c r="R71" i="141"/>
  <c r="P71" i="141"/>
  <c r="Q71" i="141" s="1"/>
  <c r="AT51" i="246"/>
  <c r="AR51" i="246"/>
  <c r="AS51" i="246" s="1"/>
  <c r="AT66" i="209"/>
  <c r="AR66" i="209"/>
  <c r="AS66" i="209" s="1"/>
  <c r="AT32" i="204"/>
  <c r="AR32" i="204"/>
  <c r="AS32" i="204" s="1"/>
  <c r="AU33" i="211"/>
  <c r="AS33" i="211"/>
  <c r="AT33" i="211" s="1"/>
  <c r="AR41" i="190"/>
  <c r="AS41" i="190" s="1"/>
  <c r="AT41" i="190"/>
  <c r="AT28" i="208"/>
  <c r="AR28" i="208"/>
  <c r="AS28" i="208" s="1"/>
  <c r="AR51" i="209"/>
  <c r="AS51" i="209" s="1"/>
  <c r="AT51" i="209"/>
  <c r="AT67" i="190"/>
  <c r="AR67" i="190"/>
  <c r="AS67" i="190" s="1"/>
  <c r="AR35" i="246"/>
  <c r="AS35" i="246" s="1"/>
  <c r="AT35" i="246"/>
  <c r="AU33" i="195"/>
  <c r="N33" i="72"/>
  <c r="AJ24" i="72"/>
  <c r="AU24" i="244"/>
  <c r="AM66" i="72"/>
  <c r="AU66" i="247"/>
  <c r="AU36" i="230"/>
  <c r="AD36" i="72"/>
  <c r="U44" i="72"/>
  <c r="AU44" i="204"/>
  <c r="AS12" i="220"/>
  <c r="AB60" i="1"/>
  <c r="T60" i="1"/>
  <c r="AR24" i="194"/>
  <c r="AS24" i="194" s="1"/>
  <c r="AT24" i="194"/>
  <c r="AP11" i="248"/>
  <c r="AN76" i="248"/>
  <c r="AN84" i="248" s="1"/>
  <c r="AQ39" i="223" s="1"/>
  <c r="AT53" i="202"/>
  <c r="AR53" i="202"/>
  <c r="AS53" i="202" s="1"/>
  <c r="G19" i="72"/>
  <c r="AU19" i="220"/>
  <c r="J73" i="72"/>
  <c r="AU73" i="191"/>
  <c r="AU60" i="200"/>
  <c r="Q60" i="72"/>
  <c r="J63" i="236"/>
  <c r="AD63" i="236"/>
  <c r="Y63" i="236"/>
  <c r="F63" i="236"/>
  <c r="T63" i="236"/>
  <c r="T20" i="1"/>
  <c r="U20" i="1" s="1"/>
  <c r="AB20" i="1"/>
  <c r="AT20" i="225"/>
  <c r="AR20" i="225"/>
  <c r="AS20" i="225" s="1"/>
  <c r="AU38" i="194"/>
  <c r="M38" i="72"/>
  <c r="AD64" i="236"/>
  <c r="F64" i="236"/>
  <c r="T64" i="236"/>
  <c r="J64" i="236"/>
  <c r="Y64" i="236"/>
  <c r="AR38" i="225"/>
  <c r="AS38" i="225" s="1"/>
  <c r="AT38" i="225"/>
  <c r="AT66" i="224"/>
  <c r="AR66" i="224"/>
  <c r="AS66" i="224" s="1"/>
  <c r="AI26" i="72"/>
  <c r="AU26" i="243"/>
  <c r="P18" i="72"/>
  <c r="AU18" i="199"/>
  <c r="AP71" i="33"/>
  <c r="AW71" i="33"/>
  <c r="BA71" i="33" s="1"/>
  <c r="AR24" i="205"/>
  <c r="AS24" i="205" s="1"/>
  <c r="AT24" i="205"/>
  <c r="AU57" i="189"/>
  <c r="H57" i="72"/>
  <c r="Y67" i="72"/>
  <c r="AU67" i="208"/>
  <c r="AU52" i="204"/>
  <c r="U52" i="72"/>
  <c r="AP52" i="72" s="1"/>
  <c r="D34" i="140"/>
  <c r="E34" i="140" s="1"/>
  <c r="H34" i="140" s="1"/>
  <c r="L34" i="140" s="1"/>
  <c r="N34" i="140" s="1"/>
  <c r="D34" i="141"/>
  <c r="E34" i="141" s="1"/>
  <c r="H34" i="141" s="1"/>
  <c r="L34" i="141" s="1"/>
  <c r="N34" i="141" s="1"/>
  <c r="D34" i="241"/>
  <c r="E34" i="241" s="1"/>
  <c r="H34" i="241" s="1"/>
  <c r="L34" i="241" s="1"/>
  <c r="N34" i="241" s="1"/>
  <c r="AU62" i="230"/>
  <c r="AD62" i="72"/>
  <c r="AT25" i="206"/>
  <c r="AR25" i="206"/>
  <c r="AS25" i="206" s="1"/>
  <c r="AM63" i="72"/>
  <c r="AU63" i="247"/>
  <c r="X9" i="100"/>
  <c r="X76" i="100" s="1"/>
  <c r="AM9" i="207"/>
  <c r="AN9" i="207"/>
  <c r="AL76" i="207"/>
  <c r="AL84" i="207" s="1"/>
  <c r="AO28" i="223" s="1"/>
  <c r="AO49" i="72"/>
  <c r="AV49" i="212"/>
  <c r="AR55" i="248"/>
  <c r="AS55" i="248" s="1"/>
  <c r="AT55" i="248"/>
  <c r="AO68" i="72"/>
  <c r="AV68" i="212"/>
  <c r="AY7" i="193"/>
  <c r="AU47" i="232"/>
  <c r="AF47" i="72"/>
  <c r="BN14" i="72"/>
  <c r="U9" i="1"/>
  <c r="X19" i="72"/>
  <c r="AU19" i="207"/>
  <c r="AT24" i="196"/>
  <c r="AR24" i="196"/>
  <c r="AS24" i="196" s="1"/>
  <c r="AU57" i="211"/>
  <c r="AS57" i="211"/>
  <c r="AT57" i="211" s="1"/>
  <c r="AU40" i="190"/>
  <c r="I40" i="72"/>
  <c r="AJ30" i="72"/>
  <c r="AU30" i="244"/>
  <c r="T18" i="1"/>
  <c r="U18" i="1" s="1"/>
  <c r="AB18" i="1"/>
  <c r="AB11" i="1"/>
  <c r="T11" i="1"/>
  <c r="AT49" i="208"/>
  <c r="AR49" i="208"/>
  <c r="AS49" i="208" s="1"/>
  <c r="AJ49" i="72"/>
  <c r="AU49" i="244"/>
  <c r="AO48" i="72"/>
  <c r="AV48" i="212"/>
  <c r="AI33" i="72"/>
  <c r="AU33" i="243"/>
  <c r="AV25" i="212"/>
  <c r="AO25" i="72"/>
  <c r="AS36" i="212"/>
  <c r="AT36" i="212" s="1"/>
  <c r="AU36" i="212"/>
  <c r="AU17" i="201"/>
  <c r="R17" i="72"/>
  <c r="AM26" i="72"/>
  <c r="AU26" i="247"/>
  <c r="R72" i="141"/>
  <c r="P72" i="141"/>
  <c r="Q72" i="141" s="1"/>
  <c r="AT20" i="208"/>
  <c r="AR20" i="208"/>
  <c r="AS20" i="208" s="1"/>
  <c r="AR35" i="244"/>
  <c r="AS35" i="244" s="1"/>
  <c r="AT35" i="244"/>
  <c r="AT49" i="192"/>
  <c r="AR49" i="192"/>
  <c r="AS49" i="192" s="1"/>
  <c r="AU65" i="211"/>
  <c r="AS65" i="211"/>
  <c r="AT65" i="211" s="1"/>
  <c r="S28" i="72"/>
  <c r="AU28" i="202"/>
  <c r="AU62" i="204"/>
  <c r="U62" i="72"/>
  <c r="AU32" i="191"/>
  <c r="J32" i="72"/>
  <c r="W21" i="72"/>
  <c r="AU21" i="206"/>
  <c r="AD27" i="72"/>
  <c r="AU27" i="230"/>
  <c r="AU30" i="196"/>
  <c r="O30" i="72"/>
  <c r="AP16" i="196"/>
  <c r="AN76" i="196"/>
  <c r="AN84" i="196" s="1"/>
  <c r="AQ15" i="223" s="1"/>
  <c r="T39" i="72"/>
  <c r="AU39" i="203"/>
  <c r="AU28" i="191"/>
  <c r="J28" i="72"/>
  <c r="U67" i="72"/>
  <c r="AU67" i="204"/>
  <c r="W61" i="72"/>
  <c r="AU61" i="206"/>
  <c r="AU22" i="189"/>
  <c r="H22" i="72"/>
  <c r="J59" i="72"/>
  <c r="AU59" i="191"/>
  <c r="AI76" i="100"/>
  <c r="AU32" i="242"/>
  <c r="AH32" i="72"/>
  <c r="M61" i="72"/>
  <c r="AU61" i="194"/>
  <c r="AU38" i="193"/>
  <c r="L38" i="72"/>
  <c r="AU40" i="247"/>
  <c r="AM40" i="72"/>
  <c r="AB61" i="72"/>
  <c r="AU61" i="225"/>
  <c r="J65" i="72"/>
  <c r="AU65" i="191"/>
  <c r="AU65" i="196"/>
  <c r="O65" i="72"/>
  <c r="F32" i="72"/>
  <c r="AU32" i="113"/>
  <c r="AU21" i="242"/>
  <c r="AH21" i="72"/>
  <c r="AU64" i="247"/>
  <c r="AM64" i="72"/>
  <c r="T68" i="236"/>
  <c r="F68" i="236"/>
  <c r="Y68" i="236"/>
  <c r="J68" i="236"/>
  <c r="AD68" i="236"/>
  <c r="AT21" i="191"/>
  <c r="AR21" i="191"/>
  <c r="AS21" i="191" s="1"/>
  <c r="AU37" i="243"/>
  <c r="AI37" i="72"/>
  <c r="AR49" i="203"/>
  <c r="AS49" i="203" s="1"/>
  <c r="AT49" i="203"/>
  <c r="CC56" i="72"/>
  <c r="AU24" i="203"/>
  <c r="T24" i="72"/>
  <c r="O58" i="72"/>
  <c r="AU58" i="196"/>
  <c r="AT12" i="232"/>
  <c r="AR12" i="232"/>
  <c r="AU54" i="202"/>
  <c r="S54" i="72"/>
  <c r="AH26" i="72"/>
  <c r="AU26" i="242"/>
  <c r="AV12" i="212"/>
  <c r="AO12" i="72"/>
  <c r="AL76" i="201"/>
  <c r="AL84" i="201" s="1"/>
  <c r="AO31" i="223" s="1"/>
  <c r="O36" i="236"/>
  <c r="AB55" i="1"/>
  <c r="T55" i="1"/>
  <c r="U55" i="1"/>
  <c r="T13" i="100"/>
  <c r="T76" i="100" s="1"/>
  <c r="AM13" i="203"/>
  <c r="AN13" i="203" s="1"/>
  <c r="AL76" i="203"/>
  <c r="AL84" i="203" s="1"/>
  <c r="AO16" i="223" s="1"/>
  <c r="AO44" i="223" s="1"/>
  <c r="AM48" i="72"/>
  <c r="AU48" i="247"/>
  <c r="AK28" i="72"/>
  <c r="AU28" i="246"/>
  <c r="AU39" i="194"/>
  <c r="M39" i="72"/>
  <c r="AB57" i="1"/>
  <c r="T57" i="1"/>
  <c r="AN8" i="194"/>
  <c r="G76" i="100"/>
  <c r="L23" i="72"/>
  <c r="AU23" i="193"/>
  <c r="AR8" i="244"/>
  <c r="AT8" i="244"/>
  <c r="AM10" i="46"/>
  <c r="AM18" i="46" s="1"/>
  <c r="AM20" i="46" s="1"/>
  <c r="AM21" i="46" s="1"/>
  <c r="AM23" i="46" s="1"/>
  <c r="AR23" i="72" s="1"/>
  <c r="AL10" i="46"/>
  <c r="AK18" i="46"/>
  <c r="R143" i="167"/>
  <c r="R146" i="167" s="1"/>
  <c r="AG44" i="223"/>
  <c r="AD44" i="223"/>
  <c r="AU78" i="246"/>
  <c r="AC84" i="246"/>
  <c r="AE36" i="223" s="1"/>
  <c r="AU82" i="206"/>
  <c r="AC84" i="206"/>
  <c r="AE27" i="223" s="1"/>
  <c r="AU82" i="199"/>
  <c r="AC84" i="199"/>
  <c r="AE42" i="223" s="1"/>
  <c r="AU82" i="230"/>
  <c r="AC84" i="230"/>
  <c r="AE20" i="223" s="1"/>
  <c r="AU82" i="201"/>
  <c r="AC84" i="201"/>
  <c r="AE31" i="223" s="1"/>
  <c r="AU82" i="193"/>
  <c r="AC84" i="193"/>
  <c r="AE35" i="223" s="1"/>
  <c r="AU78" i="205"/>
  <c r="AC84" i="205"/>
  <c r="AE26" i="223" s="1"/>
  <c r="AU82" i="229"/>
  <c r="AC84" i="229"/>
  <c r="AE19" i="223" s="1"/>
  <c r="AU82" i="189"/>
  <c r="AC84" i="189"/>
  <c r="AE9" i="223" s="1"/>
  <c r="AU78" i="232"/>
  <c r="AC84" i="232"/>
  <c r="AE22" i="223" s="1"/>
  <c r="AD84" i="211"/>
  <c r="AE33" i="223" s="1"/>
  <c r="AV82" i="211"/>
  <c r="AC84" i="208"/>
  <c r="AE30" i="223" s="1"/>
  <c r="AU78" i="208"/>
  <c r="AU82" i="220"/>
  <c r="AC84" i="220"/>
  <c r="AE7" i="223" s="1"/>
  <c r="AU78" i="194"/>
  <c r="AC84" i="194"/>
  <c r="AE34" i="223" s="1"/>
  <c r="C7" i="100"/>
  <c r="AF44" i="223"/>
  <c r="C54" i="236" l="1"/>
  <c r="V54" i="1"/>
  <c r="C67" i="236"/>
  <c r="V67" i="1"/>
  <c r="V38" i="1"/>
  <c r="C38" i="236"/>
  <c r="AU34" i="199"/>
  <c r="P34" i="72"/>
  <c r="AT56" i="201"/>
  <c r="AR56" i="201"/>
  <c r="AS56" i="201" s="1"/>
  <c r="C70" i="236"/>
  <c r="V70" i="1"/>
  <c r="AU31" i="191"/>
  <c r="J31" i="72"/>
  <c r="AV11" i="211"/>
  <c r="AN11" i="72"/>
  <c r="O68" i="72"/>
  <c r="AU68" i="196"/>
  <c r="AU15" i="203"/>
  <c r="T15" i="72"/>
  <c r="AU40" i="113"/>
  <c r="F40" i="72"/>
  <c r="AU21" i="224"/>
  <c r="AA21" i="72"/>
  <c r="R52" i="141"/>
  <c r="P52" i="141"/>
  <c r="Q52" i="141" s="1"/>
  <c r="P50" i="72"/>
  <c r="AU50" i="199"/>
  <c r="AA9" i="72"/>
  <c r="AU9" i="224"/>
  <c r="AF16" i="72"/>
  <c r="AU16" i="232"/>
  <c r="I12" i="72"/>
  <c r="AU12" i="190"/>
  <c r="AU48" i="209"/>
  <c r="Z48" i="72"/>
  <c r="AU40" i="220"/>
  <c r="G40" i="72"/>
  <c r="AU58" i="230"/>
  <c r="AD58" i="72"/>
  <c r="AF57" i="72"/>
  <c r="AU57" i="232"/>
  <c r="L65" i="72"/>
  <c r="AU65" i="193"/>
  <c r="R73" i="72"/>
  <c r="AU73" i="201"/>
  <c r="O61" i="72"/>
  <c r="AU61" i="196"/>
  <c r="AE54" i="72"/>
  <c r="AU54" i="231"/>
  <c r="C31" i="236"/>
  <c r="V31" i="1"/>
  <c r="AB58" i="72"/>
  <c r="AU58" i="225"/>
  <c r="P61" i="72"/>
  <c r="AU61" i="199"/>
  <c r="AR11" i="201"/>
  <c r="AS11" i="201" s="1"/>
  <c r="AT11" i="201"/>
  <c r="AN76" i="229"/>
  <c r="AN84" i="229" s="1"/>
  <c r="AQ19" i="223" s="1"/>
  <c r="AR50" i="205"/>
  <c r="AS50" i="205" s="1"/>
  <c r="AR46" i="243"/>
  <c r="AS46" i="243" s="1"/>
  <c r="AM76" i="204"/>
  <c r="AM84" i="204" s="1"/>
  <c r="AP24" i="223" s="1"/>
  <c r="AJ44" i="72"/>
  <c r="AU44" i="244"/>
  <c r="AV75" i="211"/>
  <c r="AN75" i="72"/>
  <c r="AP75" i="72" s="1"/>
  <c r="AQ75" i="72" s="1"/>
  <c r="CD75" i="72" s="1"/>
  <c r="Z43" i="1"/>
  <c r="AC43" i="1" s="1"/>
  <c r="X43" i="1"/>
  <c r="W43" i="1"/>
  <c r="AA43" i="1"/>
  <c r="U31" i="72"/>
  <c r="AU31" i="204"/>
  <c r="D7" i="248"/>
  <c r="E7" i="248" s="1"/>
  <c r="D7" i="242"/>
  <c r="E7" i="242" s="1"/>
  <c r="D7" i="232"/>
  <c r="E7" i="232" s="1"/>
  <c r="D7" i="230"/>
  <c r="E7" i="230" s="1"/>
  <c r="D7" i="229"/>
  <c r="E7" i="229" s="1"/>
  <c r="D7" i="195"/>
  <c r="E7" i="195" s="1"/>
  <c r="D7" i="246"/>
  <c r="E7" i="246" s="1"/>
  <c r="D7" i="193"/>
  <c r="E7" i="193" s="1"/>
  <c r="D7" i="192"/>
  <c r="E7" i="192" s="1"/>
  <c r="D7" i="211"/>
  <c r="E7" i="211" s="1"/>
  <c r="D7" i="247"/>
  <c r="E7" i="247" s="1"/>
  <c r="D7" i="191"/>
  <c r="E7" i="191" s="1"/>
  <c r="D7" i="239"/>
  <c r="E7" i="239" s="1"/>
  <c r="D7" i="205"/>
  <c r="E7" i="205" s="1"/>
  <c r="D7" i="200"/>
  <c r="E7" i="200" s="1"/>
  <c r="D7" i="244"/>
  <c r="E7" i="244" s="1"/>
  <c r="D7" i="224"/>
  <c r="E7" i="224" s="1"/>
  <c r="D7" i="220"/>
  <c r="E7" i="220" s="1"/>
  <c r="D7" i="189"/>
  <c r="E7" i="189" s="1"/>
  <c r="D7" i="212"/>
  <c r="E7" i="212" s="1"/>
  <c r="D7" i="196"/>
  <c r="E7" i="196" s="1"/>
  <c r="D7" i="204"/>
  <c r="E7" i="204" s="1"/>
  <c r="D7" i="231"/>
  <c r="E7" i="231" s="1"/>
  <c r="D7" i="206"/>
  <c r="E7" i="206" s="1"/>
  <c r="D7" i="208"/>
  <c r="E7" i="208" s="1"/>
  <c r="D7" i="199"/>
  <c r="E7" i="199" s="1"/>
  <c r="D7" i="202"/>
  <c r="E7" i="202" s="1"/>
  <c r="D7" i="225"/>
  <c r="E7" i="225" s="1"/>
  <c r="D7" i="209"/>
  <c r="E7" i="209" s="1"/>
  <c r="D7" i="243"/>
  <c r="E7" i="243" s="1"/>
  <c r="D7" i="203"/>
  <c r="E7" i="203" s="1"/>
  <c r="D7" i="190"/>
  <c r="E7" i="190" s="1"/>
  <c r="D7" i="207"/>
  <c r="E7" i="207" s="1"/>
  <c r="D7" i="201"/>
  <c r="E7" i="201" s="1"/>
  <c r="D7" i="113"/>
  <c r="E7" i="113" s="1"/>
  <c r="D7" i="194"/>
  <c r="E7" i="194" s="1"/>
  <c r="D7" i="197"/>
  <c r="E7" i="197" s="1"/>
  <c r="AU53" i="239"/>
  <c r="AG53" i="72"/>
  <c r="AV18" i="212"/>
  <c r="AO18" i="72"/>
  <c r="Q69" i="72"/>
  <c r="AU69" i="200"/>
  <c r="F65" i="72"/>
  <c r="AU65" i="113"/>
  <c r="P68" i="72"/>
  <c r="AU68" i="199"/>
  <c r="O53" i="72"/>
  <c r="AU53" i="196"/>
  <c r="AU10" i="190"/>
  <c r="I10" i="72"/>
  <c r="AU19" i="113"/>
  <c r="F19" i="72"/>
  <c r="AU51" i="243"/>
  <c r="AI51" i="72"/>
  <c r="J8" i="72"/>
  <c r="AU8" i="191"/>
  <c r="L9" i="72"/>
  <c r="AU9" i="193"/>
  <c r="AU26" i="195"/>
  <c r="N26" i="72"/>
  <c r="AE51" i="72"/>
  <c r="AU51" i="231"/>
  <c r="M43" i="72"/>
  <c r="AU43" i="194"/>
  <c r="X34" i="72"/>
  <c r="AU34" i="207"/>
  <c r="AT23" i="239"/>
  <c r="AR23" i="239"/>
  <c r="AS23" i="239" s="1"/>
  <c r="AU20" i="239"/>
  <c r="AG20" i="72"/>
  <c r="H15" i="72"/>
  <c r="AU15" i="189"/>
  <c r="P52" i="241"/>
  <c r="Q52" i="241" s="1"/>
  <c r="R52" i="241"/>
  <c r="U21" i="1"/>
  <c r="AA21" i="1"/>
  <c r="W21" i="1"/>
  <c r="X21" i="1"/>
  <c r="Z21" i="1"/>
  <c r="AC21" i="1" s="1"/>
  <c r="AU56" i="239"/>
  <c r="AG56" i="72"/>
  <c r="W32" i="72"/>
  <c r="AU32" i="206"/>
  <c r="AU39" i="207"/>
  <c r="X39" i="72"/>
  <c r="AH69" i="72"/>
  <c r="AU69" i="242"/>
  <c r="AG30" i="72"/>
  <c r="AU30" i="239"/>
  <c r="T74" i="72"/>
  <c r="AU74" i="203"/>
  <c r="AR11" i="194"/>
  <c r="AS11" i="194" s="1"/>
  <c r="AT11" i="194"/>
  <c r="I35" i="72"/>
  <c r="AU35" i="190"/>
  <c r="AH10" i="72"/>
  <c r="AU10" i="242"/>
  <c r="AK46" i="72"/>
  <c r="AU46" i="246"/>
  <c r="V50" i="1"/>
  <c r="C50" i="236"/>
  <c r="AU38" i="189"/>
  <c r="H38" i="72"/>
  <c r="AU29" i="195"/>
  <c r="N29" i="72"/>
  <c r="AU51" i="200"/>
  <c r="Q51" i="72"/>
  <c r="L33" i="72"/>
  <c r="AU33" i="193"/>
  <c r="K65" i="72"/>
  <c r="AU65" i="192"/>
  <c r="AU14" i="247"/>
  <c r="AM14" i="72"/>
  <c r="O10" i="72"/>
  <c r="AU10" i="196"/>
  <c r="AP52" i="33"/>
  <c r="AW52" i="33"/>
  <c r="BA52" i="33" s="1"/>
  <c r="AU40" i="193"/>
  <c r="L40" i="72"/>
  <c r="K23" i="72"/>
  <c r="AU23" i="192"/>
  <c r="Y22" i="72"/>
  <c r="AU22" i="208"/>
  <c r="Z13" i="1"/>
  <c r="AC13" i="1" s="1"/>
  <c r="W13" i="1"/>
  <c r="AA13" i="1"/>
  <c r="X13" i="1"/>
  <c r="G65" i="72"/>
  <c r="AU65" i="220"/>
  <c r="AU27" i="200"/>
  <c r="Q27" i="72"/>
  <c r="AU30" i="201"/>
  <c r="R30" i="72"/>
  <c r="J16" i="72"/>
  <c r="AU16" i="191"/>
  <c r="BC56" i="33"/>
  <c r="BD56" i="33" s="1"/>
  <c r="C56" i="72" s="1"/>
  <c r="BG56" i="33"/>
  <c r="C56" i="100" s="1"/>
  <c r="AQ56" i="100" s="1"/>
  <c r="AM16" i="72"/>
  <c r="AU16" i="247"/>
  <c r="U28" i="1"/>
  <c r="Z28" i="1"/>
  <c r="AC28" i="1" s="1"/>
  <c r="AA28" i="1"/>
  <c r="X28" i="1"/>
  <c r="W28" i="1"/>
  <c r="V66" i="72"/>
  <c r="AU66" i="205"/>
  <c r="X70" i="72"/>
  <c r="AU70" i="207"/>
  <c r="Z62" i="72"/>
  <c r="AU62" i="209"/>
  <c r="AU66" i="230"/>
  <c r="AD66" i="72"/>
  <c r="AV48" i="211"/>
  <c r="AN48" i="72"/>
  <c r="AM8" i="72"/>
  <c r="AU8" i="247"/>
  <c r="S15" i="72"/>
  <c r="AU15" i="202"/>
  <c r="AL18" i="72"/>
  <c r="AU18" i="248"/>
  <c r="AU44" i="225"/>
  <c r="AB44" i="72"/>
  <c r="AP44" i="72" s="1"/>
  <c r="AQ44" i="72" s="1"/>
  <c r="CD44" i="72" s="1"/>
  <c r="AT50" i="205"/>
  <c r="AT76" i="205" s="1"/>
  <c r="AT84" i="205" s="1"/>
  <c r="AU37" i="204"/>
  <c r="AP47" i="72"/>
  <c r="AQ47" i="72" s="1"/>
  <c r="CD47" i="72" s="1"/>
  <c r="N10" i="72"/>
  <c r="AU10" i="195"/>
  <c r="AU31" i="193"/>
  <c r="L31" i="72"/>
  <c r="AL65" i="72"/>
  <c r="AU65" i="248"/>
  <c r="AR10" i="225"/>
  <c r="AS10" i="225" s="1"/>
  <c r="AT10" i="225"/>
  <c r="AU50" i="196"/>
  <c r="O50" i="72"/>
  <c r="AL10" i="72"/>
  <c r="AU10" i="248"/>
  <c r="AU61" i="246"/>
  <c r="AK61" i="72"/>
  <c r="AU9" i="220"/>
  <c r="G9" i="72"/>
  <c r="AO21" i="72"/>
  <c r="AV21" i="212"/>
  <c r="X54" i="1"/>
  <c r="W54" i="1"/>
  <c r="AA54" i="1"/>
  <c r="Z54" i="1"/>
  <c r="AC54" i="1" s="1"/>
  <c r="S38" i="72"/>
  <c r="AU38" i="202"/>
  <c r="AA45" i="72"/>
  <c r="AU45" i="224"/>
  <c r="V16" i="72"/>
  <c r="AU16" i="205"/>
  <c r="AU50" i="204"/>
  <c r="U50" i="72"/>
  <c r="I7" i="72"/>
  <c r="AU7" i="190"/>
  <c r="AT56" i="204"/>
  <c r="AR56" i="204"/>
  <c r="AS56" i="204" s="1"/>
  <c r="AV74" i="211"/>
  <c r="AN74" i="72"/>
  <c r="D22" i="212"/>
  <c r="E22" i="212" s="1"/>
  <c r="D22" i="196"/>
  <c r="E22" i="196" s="1"/>
  <c r="D22" i="204"/>
  <c r="E22" i="204" s="1"/>
  <c r="D22" i="230"/>
  <c r="E22" i="230" s="1"/>
  <c r="D22" i="200"/>
  <c r="E22" i="200" s="1"/>
  <c r="D22" i="224"/>
  <c r="E22" i="224" s="1"/>
  <c r="D22" i="246"/>
  <c r="E22" i="246" s="1"/>
  <c r="D22" i="225"/>
  <c r="E22" i="225" s="1"/>
  <c r="D22" i="189"/>
  <c r="E22" i="189" s="1"/>
  <c r="D22" i="248"/>
  <c r="E22" i="248" s="1"/>
  <c r="D22" i="191"/>
  <c r="E22" i="191" s="1"/>
  <c r="D22" i="203"/>
  <c r="E22" i="203" s="1"/>
  <c r="D22" i="243"/>
  <c r="E22" i="243" s="1"/>
  <c r="D22" i="205"/>
  <c r="E22" i="205" s="1"/>
  <c r="D22" i="208"/>
  <c r="E22" i="208" s="1"/>
  <c r="D22" i="244"/>
  <c r="E22" i="244" s="1"/>
  <c r="D22" i="220"/>
  <c r="E22" i="220" s="1"/>
  <c r="D22" i="202"/>
  <c r="E22" i="202" s="1"/>
  <c r="D22" i="192"/>
  <c r="E22" i="192" s="1"/>
  <c r="D22" i="247"/>
  <c r="E22" i="247" s="1"/>
  <c r="D22" i="209"/>
  <c r="E22" i="209" s="1"/>
  <c r="D22" i="190"/>
  <c r="E22" i="190" s="1"/>
  <c r="D22" i="231"/>
  <c r="E22" i="231" s="1"/>
  <c r="D22" i="206"/>
  <c r="E22" i="206" s="1"/>
  <c r="D22" i="201"/>
  <c r="E22" i="201" s="1"/>
  <c r="D22" i="199"/>
  <c r="E22" i="199" s="1"/>
  <c r="D22" i="113"/>
  <c r="E22" i="113" s="1"/>
  <c r="D22" i="239"/>
  <c r="E22" i="239" s="1"/>
  <c r="D22" i="211"/>
  <c r="E22" i="211" s="1"/>
  <c r="D22" i="242"/>
  <c r="E22" i="242" s="1"/>
  <c r="D22" i="229"/>
  <c r="E22" i="229" s="1"/>
  <c r="D22" i="232"/>
  <c r="E22" i="232" s="1"/>
  <c r="D22" i="207"/>
  <c r="E22" i="207" s="1"/>
  <c r="D22" i="193"/>
  <c r="E22" i="193" s="1"/>
  <c r="D22" i="195"/>
  <c r="E22" i="195" s="1"/>
  <c r="D22" i="194"/>
  <c r="E22" i="194" s="1"/>
  <c r="D22" i="197"/>
  <c r="E22" i="197" s="1"/>
  <c r="AU65" i="190"/>
  <c r="I65" i="72"/>
  <c r="AU22" i="246"/>
  <c r="AK22" i="72"/>
  <c r="Q18" i="72"/>
  <c r="AU18" i="200"/>
  <c r="AU56" i="200"/>
  <c r="Q56" i="72"/>
  <c r="AL17" i="72"/>
  <c r="AU17" i="248"/>
  <c r="F17" i="72"/>
  <c r="AU17" i="113"/>
  <c r="O48" i="72"/>
  <c r="AU48" i="196"/>
  <c r="AV71" i="212"/>
  <c r="AO71" i="72"/>
  <c r="M23" i="72"/>
  <c r="AU23" i="194"/>
  <c r="AU18" i="189"/>
  <c r="H18" i="72"/>
  <c r="AU50" i="207"/>
  <c r="X50" i="72"/>
  <c r="G47" i="72"/>
  <c r="AU47" i="220"/>
  <c r="AU58" i="205"/>
  <c r="V58" i="72"/>
  <c r="AV9" i="211"/>
  <c r="AN9" i="72"/>
  <c r="R52" i="140"/>
  <c r="P52" i="140"/>
  <c r="Q52" i="140" s="1"/>
  <c r="AU38" i="206"/>
  <c r="W38" i="72"/>
  <c r="AD55" i="72"/>
  <c r="AU55" i="230"/>
  <c r="G59" i="72"/>
  <c r="AU59" i="220"/>
  <c r="D33" i="209"/>
  <c r="E33" i="209" s="1"/>
  <c r="D33" i="231"/>
  <c r="E33" i="231" s="1"/>
  <c r="D33" i="208"/>
  <c r="E33" i="208" s="1"/>
  <c r="D33" i="113"/>
  <c r="E33" i="113" s="1"/>
  <c r="D33" i="211"/>
  <c r="E33" i="211" s="1"/>
  <c r="D33" i="196"/>
  <c r="E33" i="196" s="1"/>
  <c r="D33" i="200"/>
  <c r="E33" i="200" s="1"/>
  <c r="D33" i="244"/>
  <c r="E33" i="244" s="1"/>
  <c r="D33" i="202"/>
  <c r="E33" i="202" s="1"/>
  <c r="D33" i="242"/>
  <c r="E33" i="242" s="1"/>
  <c r="D33" i="230"/>
  <c r="E33" i="230" s="1"/>
  <c r="D33" i="224"/>
  <c r="E33" i="224" s="1"/>
  <c r="D33" i="193"/>
  <c r="E33" i="193" s="1"/>
  <c r="D33" i="248"/>
  <c r="E33" i="248" s="1"/>
  <c r="D33" i="243"/>
  <c r="E33" i="243" s="1"/>
  <c r="D33" i="205"/>
  <c r="E33" i="205" s="1"/>
  <c r="D33" i="246"/>
  <c r="E33" i="246" s="1"/>
  <c r="D33" i="189"/>
  <c r="E33" i="189" s="1"/>
  <c r="D33" i="247"/>
  <c r="E33" i="247" s="1"/>
  <c r="D33" i="204"/>
  <c r="E33" i="204" s="1"/>
  <c r="D33" i="206"/>
  <c r="E33" i="206" s="1"/>
  <c r="D33" i="225"/>
  <c r="E33" i="225" s="1"/>
  <c r="D33" i="192"/>
  <c r="E33" i="192" s="1"/>
  <c r="D33" i="191"/>
  <c r="E33" i="191" s="1"/>
  <c r="D33" i="232"/>
  <c r="E33" i="232" s="1"/>
  <c r="D33" i="201"/>
  <c r="E33" i="201" s="1"/>
  <c r="D33" i="195"/>
  <c r="E33" i="195" s="1"/>
  <c r="D33" i="212"/>
  <c r="E33" i="212" s="1"/>
  <c r="D33" i="203"/>
  <c r="E33" i="203" s="1"/>
  <c r="D33" i="239"/>
  <c r="E33" i="239" s="1"/>
  <c r="D33" i="199"/>
  <c r="E33" i="199" s="1"/>
  <c r="D33" i="194"/>
  <c r="E33" i="194" s="1"/>
  <c r="D33" i="190"/>
  <c r="E33" i="190" s="1"/>
  <c r="D33" i="229"/>
  <c r="E33" i="229" s="1"/>
  <c r="D33" i="207"/>
  <c r="E33" i="207" s="1"/>
  <c r="D33" i="220"/>
  <c r="E33" i="220" s="1"/>
  <c r="D33" i="197"/>
  <c r="E33" i="197" s="1"/>
  <c r="M57" i="72"/>
  <c r="AU57" i="194"/>
  <c r="M36" i="72"/>
  <c r="AU36" i="194"/>
  <c r="AU23" i="220"/>
  <c r="G23" i="72"/>
  <c r="Z50" i="1"/>
  <c r="AC50" i="1" s="1"/>
  <c r="AA50" i="1"/>
  <c r="X50" i="1"/>
  <c r="W50" i="1"/>
  <c r="K37" i="72"/>
  <c r="AU37" i="192"/>
  <c r="AU48" i="229"/>
  <c r="AC48" i="72"/>
  <c r="R61" i="72"/>
  <c r="AU61" i="201"/>
  <c r="D61" i="196"/>
  <c r="E61" i="196" s="1"/>
  <c r="D61" i="200"/>
  <c r="E61" i="200" s="1"/>
  <c r="D61" i="224"/>
  <c r="E61" i="224" s="1"/>
  <c r="D61" i="113"/>
  <c r="E61" i="113" s="1"/>
  <c r="D61" i="248"/>
  <c r="E61" i="248" s="1"/>
  <c r="D61" i="204"/>
  <c r="E61" i="204" s="1"/>
  <c r="D61" i="205"/>
  <c r="E61" i="205" s="1"/>
  <c r="D61" i="246"/>
  <c r="E61" i="246" s="1"/>
  <c r="D61" i="189"/>
  <c r="E61" i="189" s="1"/>
  <c r="D61" i="243"/>
  <c r="E61" i="243" s="1"/>
  <c r="D61" i="239"/>
  <c r="E61" i="239" s="1"/>
  <c r="D61" i="199"/>
  <c r="E61" i="199" s="1"/>
  <c r="D61" i="194"/>
  <c r="E61" i="194" s="1"/>
  <c r="D61" i="190"/>
  <c r="E61" i="190" s="1"/>
  <c r="D61" i="231"/>
  <c r="E61" i="231" s="1"/>
  <c r="D61" i="207"/>
  <c r="E61" i="207" s="1"/>
  <c r="D61" i="195"/>
  <c r="E61" i="195" s="1"/>
  <c r="D61" i="192"/>
  <c r="E61" i="192" s="1"/>
  <c r="D61" i="247"/>
  <c r="E61" i="247" s="1"/>
  <c r="D61" i="229"/>
  <c r="E61" i="229" s="1"/>
  <c r="D61" i="206"/>
  <c r="E61" i="206" s="1"/>
  <c r="D61" i="220"/>
  <c r="E61" i="220" s="1"/>
  <c r="D61" i="197"/>
  <c r="E61" i="197" s="1"/>
  <c r="D61" i="242"/>
  <c r="E61" i="242" s="1"/>
  <c r="D61" i="230"/>
  <c r="E61" i="230" s="1"/>
  <c r="D61" i="201"/>
  <c r="E61" i="201" s="1"/>
  <c r="D61" i="225"/>
  <c r="E61" i="225" s="1"/>
  <c r="D61" i="212"/>
  <c r="E61" i="212" s="1"/>
  <c r="D61" i="191"/>
  <c r="E61" i="191" s="1"/>
  <c r="D61" i="232"/>
  <c r="E61" i="232" s="1"/>
  <c r="D61" i="208"/>
  <c r="E61" i="208" s="1"/>
  <c r="D61" i="193"/>
  <c r="E61" i="193" s="1"/>
  <c r="D61" i="211"/>
  <c r="E61" i="211" s="1"/>
  <c r="D61" i="203"/>
  <c r="E61" i="203" s="1"/>
  <c r="D61" i="209"/>
  <c r="E61" i="209" s="1"/>
  <c r="D61" i="244"/>
  <c r="E61" i="244" s="1"/>
  <c r="D61" i="202"/>
  <c r="E61" i="202" s="1"/>
  <c r="AU13" i="194"/>
  <c r="M13" i="72"/>
  <c r="W72" i="72"/>
  <c r="AU72" i="206"/>
  <c r="X31" i="1"/>
  <c r="W31" i="1"/>
  <c r="Z31" i="1"/>
  <c r="AC31" i="1" s="1"/>
  <c r="AA31" i="1"/>
  <c r="AR52" i="1"/>
  <c r="AY52" i="1"/>
  <c r="AW52" i="1"/>
  <c r="G16" i="72"/>
  <c r="AU16" i="220"/>
  <c r="AY17" i="229"/>
  <c r="AX76" i="229"/>
  <c r="G13" i="72"/>
  <c r="AU13" i="220"/>
  <c r="C73" i="236"/>
  <c r="V73" i="1"/>
  <c r="F46" i="72"/>
  <c r="AU46" i="113"/>
  <c r="AU13" i="209"/>
  <c r="Z13" i="72"/>
  <c r="D7" i="214"/>
  <c r="E7" i="214" s="1"/>
  <c r="D7" i="217"/>
  <c r="E7" i="217" s="1"/>
  <c r="D7" i="219"/>
  <c r="E7" i="219" s="1"/>
  <c r="D7" i="180"/>
  <c r="E7" i="180" s="1"/>
  <c r="D7" i="215"/>
  <c r="E7" i="215" s="1"/>
  <c r="D7" i="216"/>
  <c r="E7" i="216" s="1"/>
  <c r="D7" i="213"/>
  <c r="E7" i="213" s="1"/>
  <c r="AD74" i="72"/>
  <c r="AU74" i="230"/>
  <c r="AT17" i="229"/>
  <c r="AT76" i="229" s="1"/>
  <c r="AT84" i="229" s="1"/>
  <c r="AR17" i="229"/>
  <c r="AS17" i="229" s="1"/>
  <c r="AU72" i="244"/>
  <c r="AJ72" i="72"/>
  <c r="Q48" i="72"/>
  <c r="AU48" i="200"/>
  <c r="AF55" i="72"/>
  <c r="AU55" i="232"/>
  <c r="AM70" i="72"/>
  <c r="AU70" i="247"/>
  <c r="AU72" i="193"/>
  <c r="L72" i="72"/>
  <c r="AT76" i="246"/>
  <c r="AT84" i="246" s="1"/>
  <c r="AN76" i="206"/>
  <c r="AN84" i="206" s="1"/>
  <c r="AQ27" i="223" s="1"/>
  <c r="CC31" i="72"/>
  <c r="AP74" i="72"/>
  <c r="AQ74" i="72" s="1"/>
  <c r="CD74" i="72" s="1"/>
  <c r="AU26" i="194"/>
  <c r="M26" i="72"/>
  <c r="Z38" i="1"/>
  <c r="AC38" i="1" s="1"/>
  <c r="W38" i="1"/>
  <c r="X38" i="1"/>
  <c r="AA38" i="1"/>
  <c r="AG29" i="72"/>
  <c r="AU29" i="239"/>
  <c r="AU13" i="192"/>
  <c r="K13" i="72"/>
  <c r="W70" i="1"/>
  <c r="X70" i="1"/>
  <c r="Z70" i="1"/>
  <c r="AC70" i="1" s="1"/>
  <c r="AA70" i="1"/>
  <c r="AB67" i="72"/>
  <c r="AU67" i="225"/>
  <c r="V43" i="1"/>
  <c r="C43" i="236"/>
  <c r="F13" i="72"/>
  <c r="AU13" i="113"/>
  <c r="L71" i="72"/>
  <c r="AP71" i="72" s="1"/>
  <c r="AU71" i="193"/>
  <c r="AT48" i="239"/>
  <c r="AR48" i="239"/>
  <c r="AS48" i="239" s="1"/>
  <c r="V26" i="72"/>
  <c r="AU26" i="205"/>
  <c r="U59" i="1"/>
  <c r="Z59" i="1"/>
  <c r="AC59" i="1" s="1"/>
  <c r="W59" i="1"/>
  <c r="X59" i="1"/>
  <c r="AA59" i="1"/>
  <c r="AE15" i="72"/>
  <c r="AU15" i="231"/>
  <c r="U17" i="1"/>
  <c r="W17" i="1"/>
  <c r="AA17" i="1"/>
  <c r="Z17" i="1"/>
  <c r="AC17" i="1" s="1"/>
  <c r="X17" i="1"/>
  <c r="D22" i="215"/>
  <c r="E22" i="215" s="1"/>
  <c r="D22" i="219"/>
  <c r="E22" i="219" s="1"/>
  <c r="D22" i="214"/>
  <c r="E22" i="214" s="1"/>
  <c r="D22" i="180"/>
  <c r="E22" i="180" s="1"/>
  <c r="D22" i="216"/>
  <c r="E22" i="216" s="1"/>
  <c r="D22" i="213"/>
  <c r="E22" i="213" s="1"/>
  <c r="D22" i="217"/>
  <c r="E22" i="217" s="1"/>
  <c r="I25" i="72"/>
  <c r="AU25" i="190"/>
  <c r="AB22" i="72"/>
  <c r="AU22" i="225"/>
  <c r="P13" i="72"/>
  <c r="AU13" i="199"/>
  <c r="AU13" i="193"/>
  <c r="L13" i="72"/>
  <c r="M18" i="72"/>
  <c r="AU18" i="194"/>
  <c r="AK10" i="72"/>
  <c r="AU10" i="246"/>
  <c r="AU31" i="194"/>
  <c r="M31" i="72"/>
  <c r="K24" i="72"/>
  <c r="AU24" i="192"/>
  <c r="AU27" i="243"/>
  <c r="AI27" i="72"/>
  <c r="AU26" i="231"/>
  <c r="AE26" i="72"/>
  <c r="BC33" i="33"/>
  <c r="BD33" i="33" s="1"/>
  <c r="C33" i="72" s="1"/>
  <c r="BG33" i="33"/>
  <c r="C33" i="100" s="1"/>
  <c r="AV56" i="212"/>
  <c r="AO56" i="72"/>
  <c r="AC61" i="72"/>
  <c r="AU61" i="229"/>
  <c r="AU11" i="191"/>
  <c r="J11" i="72"/>
  <c r="AL56" i="72"/>
  <c r="AU56" i="248"/>
  <c r="AB9" i="72"/>
  <c r="AU9" i="225"/>
  <c r="D33" i="180"/>
  <c r="E33" i="180" s="1"/>
  <c r="D33" i="213"/>
  <c r="E33" i="213" s="1"/>
  <c r="D33" i="215"/>
  <c r="E33" i="215" s="1"/>
  <c r="D33" i="217"/>
  <c r="E33" i="217" s="1"/>
  <c r="D33" i="214"/>
  <c r="E33" i="214" s="1"/>
  <c r="D33" i="216"/>
  <c r="E33" i="216" s="1"/>
  <c r="D33" i="219"/>
  <c r="E33" i="219" s="1"/>
  <c r="AU58" i="224"/>
  <c r="AA58" i="72"/>
  <c r="AT72" i="205"/>
  <c r="AR72" i="205"/>
  <c r="AS72" i="205" s="1"/>
  <c r="AU54" i="199"/>
  <c r="P54" i="72"/>
  <c r="U46" i="1"/>
  <c r="W46" i="1"/>
  <c r="X46" i="1"/>
  <c r="Z46" i="1"/>
  <c r="AC46" i="1" s="1"/>
  <c r="AA46" i="1"/>
  <c r="AU43" i="248"/>
  <c r="AL43" i="72"/>
  <c r="AU49" i="207"/>
  <c r="X49" i="72"/>
  <c r="P72" i="72"/>
  <c r="AU72" i="199"/>
  <c r="AA67" i="1"/>
  <c r="X67" i="1"/>
  <c r="W67" i="1"/>
  <c r="Z67" i="1"/>
  <c r="AC67" i="1" s="1"/>
  <c r="AD61" i="72"/>
  <c r="AU61" i="230"/>
  <c r="AU68" i="205"/>
  <c r="V68" i="72"/>
  <c r="D61" i="214"/>
  <c r="E61" i="214" s="1"/>
  <c r="D61" i="216"/>
  <c r="E61" i="216" s="1"/>
  <c r="D61" i="215"/>
  <c r="E61" i="215" s="1"/>
  <c r="D61" i="217"/>
  <c r="E61" i="217" s="1"/>
  <c r="D61" i="219"/>
  <c r="E61" i="219" s="1"/>
  <c r="D61" i="180"/>
  <c r="E61" i="180" s="1"/>
  <c r="D61" i="213"/>
  <c r="E61" i="213" s="1"/>
  <c r="AC35" i="72"/>
  <c r="AU35" i="229"/>
  <c r="AI59" i="72"/>
  <c r="AU59" i="243"/>
  <c r="K52" i="67"/>
  <c r="I52" i="67"/>
  <c r="J52" i="67" s="1"/>
  <c r="U37" i="1"/>
  <c r="Z37" i="1"/>
  <c r="AC37" i="1" s="1"/>
  <c r="AA37" i="1"/>
  <c r="W37" i="1"/>
  <c r="X37" i="1"/>
  <c r="L50" i="72"/>
  <c r="AU50" i="193"/>
  <c r="Z73" i="1"/>
  <c r="AC73" i="1" s="1"/>
  <c r="W73" i="1"/>
  <c r="AA73" i="1"/>
  <c r="X73" i="1"/>
  <c r="AH15" i="72"/>
  <c r="AU15" i="242"/>
  <c r="AU66" i="239"/>
  <c r="AG66" i="72"/>
  <c r="AF66" i="72"/>
  <c r="AU66" i="232"/>
  <c r="U13" i="1"/>
  <c r="AV57" i="212"/>
  <c r="AO57" i="72"/>
  <c r="AV45" i="212"/>
  <c r="AO45" i="72"/>
  <c r="AO65" i="72"/>
  <c r="AV65" i="212"/>
  <c r="AO67" i="72"/>
  <c r="AV67" i="212"/>
  <c r="AN50" i="72"/>
  <c r="AV50" i="211"/>
  <c r="AN22" i="72"/>
  <c r="AV22" i="211"/>
  <c r="AN70" i="72"/>
  <c r="AV70" i="211"/>
  <c r="AP8" i="193"/>
  <c r="AN76" i="193"/>
  <c r="AN84" i="193" s="1"/>
  <c r="AQ35" i="223" s="1"/>
  <c r="C42" i="236"/>
  <c r="V42" i="1"/>
  <c r="AP34" i="231"/>
  <c r="AN76" i="231"/>
  <c r="AN84" i="231" s="1"/>
  <c r="AQ21" i="223" s="1"/>
  <c r="C15" i="236"/>
  <c r="V15" i="1"/>
  <c r="C64" i="236"/>
  <c r="V64" i="1"/>
  <c r="AP13" i="225"/>
  <c r="AN76" i="225"/>
  <c r="AN84" i="225" s="1"/>
  <c r="AQ38" i="223" s="1"/>
  <c r="AP9" i="208"/>
  <c r="AN76" i="208"/>
  <c r="AN84" i="208" s="1"/>
  <c r="AQ30" i="223" s="1"/>
  <c r="AP38" i="224"/>
  <c r="AN76" i="224"/>
  <c r="AN84" i="224" s="1"/>
  <c r="AQ37" i="223" s="1"/>
  <c r="C36" i="236"/>
  <c r="V36" i="1"/>
  <c r="C20" i="236"/>
  <c r="V20" i="1"/>
  <c r="C48" i="236"/>
  <c r="V48" i="1"/>
  <c r="C63" i="236"/>
  <c r="V63" i="1"/>
  <c r="V39" i="1"/>
  <c r="C39" i="236"/>
  <c r="AP10" i="192"/>
  <c r="AN76" i="192"/>
  <c r="AN84" i="192" s="1"/>
  <c r="AQ11" i="223" s="1"/>
  <c r="AS12" i="232"/>
  <c r="P34" i="140"/>
  <c r="Q34" i="140" s="1"/>
  <c r="R34" i="140"/>
  <c r="V24" i="72"/>
  <c r="AU24" i="205"/>
  <c r="AB20" i="72"/>
  <c r="AU20" i="225"/>
  <c r="G12" i="72"/>
  <c r="AU12" i="220"/>
  <c r="Z51" i="72"/>
  <c r="AU51" i="209"/>
  <c r="I41" i="72"/>
  <c r="AU41" i="190"/>
  <c r="AK51" i="72"/>
  <c r="AU51" i="246"/>
  <c r="O49" i="72"/>
  <c r="AU49" i="196"/>
  <c r="AP10" i="230"/>
  <c r="AN76" i="230"/>
  <c r="AN84" i="230" s="1"/>
  <c r="AQ20" i="223" s="1"/>
  <c r="M65" i="72"/>
  <c r="AU65" i="194"/>
  <c r="AU56" i="246"/>
  <c r="AK56" i="72"/>
  <c r="AU33" i="190"/>
  <c r="I33" i="72"/>
  <c r="AS7" i="204"/>
  <c r="AP13" i="232"/>
  <c r="AN76" i="232"/>
  <c r="AN84" i="232" s="1"/>
  <c r="AQ22" i="223" s="1"/>
  <c r="AR56" i="225"/>
  <c r="AS56" i="225" s="1"/>
  <c r="AT56" i="225"/>
  <c r="X41" i="72"/>
  <c r="AU41" i="207"/>
  <c r="AL7" i="72"/>
  <c r="AU7" i="248"/>
  <c r="AO50" i="72"/>
  <c r="AV50" i="212"/>
  <c r="AG35" i="72"/>
  <c r="AU35" i="239"/>
  <c r="AU70" i="200"/>
  <c r="Q70" i="72"/>
  <c r="AA26" i="1"/>
  <c r="Z26" i="1"/>
  <c r="AC26" i="1" s="1"/>
  <c r="X26" i="1"/>
  <c r="W26" i="1"/>
  <c r="AR22" i="243"/>
  <c r="AS22" i="243" s="1"/>
  <c r="AT22" i="243"/>
  <c r="Z10" i="1"/>
  <c r="AC10" i="1" s="1"/>
  <c r="X10" i="1"/>
  <c r="W10" i="1"/>
  <c r="AA10" i="1"/>
  <c r="Y13" i="72"/>
  <c r="AU13" i="208"/>
  <c r="Z65" i="1"/>
  <c r="AC65" i="1" s="1"/>
  <c r="X65" i="1"/>
  <c r="W65" i="1"/>
  <c r="AA65" i="1"/>
  <c r="AI46" i="72"/>
  <c r="AU46" i="243"/>
  <c r="V53" i="72"/>
  <c r="AU53" i="205"/>
  <c r="U57" i="72"/>
  <c r="AU57" i="204"/>
  <c r="Z19" i="72"/>
  <c r="AU19" i="209"/>
  <c r="AU38" i="190"/>
  <c r="I38" i="72"/>
  <c r="C58" i="236"/>
  <c r="V58" i="1"/>
  <c r="AX11" i="113"/>
  <c r="AM76" i="113"/>
  <c r="AM84" i="113" s="1"/>
  <c r="AP8" i="223" s="1"/>
  <c r="AR62" i="231"/>
  <c r="AS62" i="231" s="1"/>
  <c r="AT62" i="231"/>
  <c r="Q36" i="72"/>
  <c r="AU36" i="200"/>
  <c r="BG72" i="33"/>
  <c r="C72" i="100" s="1"/>
  <c r="AQ72" i="100" s="1"/>
  <c r="BC72" i="33"/>
  <c r="BD72" i="33" s="1"/>
  <c r="C72" i="72" s="1"/>
  <c r="W40" i="1"/>
  <c r="X40" i="1"/>
  <c r="Z40" i="1"/>
  <c r="AC40" i="1" s="1"/>
  <c r="AA40" i="1"/>
  <c r="W68" i="1"/>
  <c r="X68" i="1"/>
  <c r="Z68" i="1"/>
  <c r="AC68" i="1" s="1"/>
  <c r="AA68" i="1"/>
  <c r="AS7" i="193"/>
  <c r="AU38" i="203"/>
  <c r="T38" i="72"/>
  <c r="X57" i="1"/>
  <c r="Z57" i="1"/>
  <c r="AC57" i="1" s="1"/>
  <c r="AA57" i="1"/>
  <c r="W57" i="1"/>
  <c r="AU35" i="244"/>
  <c r="AJ35" i="72"/>
  <c r="AX9" i="207"/>
  <c r="AM76" i="207"/>
  <c r="AM84" i="207" s="1"/>
  <c r="AP28" i="223" s="1"/>
  <c r="W25" i="72"/>
  <c r="AU25" i="206"/>
  <c r="R34" i="241"/>
  <c r="P34" i="241"/>
  <c r="Q34" i="241" s="1"/>
  <c r="AU24" i="194"/>
  <c r="M24" i="72"/>
  <c r="Z66" i="72"/>
  <c r="AU66" i="209"/>
  <c r="AU53" i="204"/>
  <c r="U53" i="72"/>
  <c r="AU40" i="243"/>
  <c r="AI40" i="72"/>
  <c r="AX10" i="230"/>
  <c r="AM76" i="230"/>
  <c r="AM84" i="230" s="1"/>
  <c r="AP20" i="223" s="1"/>
  <c r="AI50" i="72"/>
  <c r="AU50" i="243"/>
  <c r="AY8" i="209"/>
  <c r="AX76" i="209"/>
  <c r="V50" i="72"/>
  <c r="AU50" i="205"/>
  <c r="AY21" i="220"/>
  <c r="AX76" i="220"/>
  <c r="AY9" i="242"/>
  <c r="AX76" i="242"/>
  <c r="AX11" i="247"/>
  <c r="AM76" i="247"/>
  <c r="AM84" i="247" s="1"/>
  <c r="AP40" i="223" s="1"/>
  <c r="AT28" i="190"/>
  <c r="AR28" i="190"/>
  <c r="AS28" i="190" s="1"/>
  <c r="V59" i="72"/>
  <c r="AU59" i="205"/>
  <c r="S21" i="72"/>
  <c r="AU21" i="202"/>
  <c r="AX13" i="232"/>
  <c r="AM76" i="232"/>
  <c r="AM84" i="232" s="1"/>
  <c r="AP22" i="223" s="1"/>
  <c r="L43" i="72"/>
  <c r="AU43" i="193"/>
  <c r="AT49" i="191"/>
  <c r="AR49" i="191"/>
  <c r="AS49" i="191" s="1"/>
  <c r="AU28" i="225"/>
  <c r="AB28" i="72"/>
  <c r="AY34" i="1"/>
  <c r="AW34" i="1"/>
  <c r="I63" i="72"/>
  <c r="AU63" i="190"/>
  <c r="AS11" i="239"/>
  <c r="AR59" i="225"/>
  <c r="AS59" i="225" s="1"/>
  <c r="AT59" i="225"/>
  <c r="AJ63" i="72"/>
  <c r="AU63" i="244"/>
  <c r="AR58" i="248"/>
  <c r="AS58" i="248" s="1"/>
  <c r="AT58" i="248"/>
  <c r="T63" i="72"/>
  <c r="AU63" i="203"/>
  <c r="R49" i="140"/>
  <c r="P49" i="140"/>
  <c r="Q49" i="140" s="1"/>
  <c r="AU48" i="230"/>
  <c r="AD48" i="72"/>
  <c r="U26" i="1"/>
  <c r="AT51" i="248"/>
  <c r="AR51" i="248"/>
  <c r="AS51" i="248" s="1"/>
  <c r="AB8" i="1"/>
  <c r="AB76" i="1" s="1"/>
  <c r="T8" i="1"/>
  <c r="R76" i="1"/>
  <c r="AT16" i="208"/>
  <c r="AR16" i="208"/>
  <c r="AS16" i="208" s="1"/>
  <c r="J69" i="72"/>
  <c r="AU69" i="191"/>
  <c r="AZ16" i="211"/>
  <c r="AY76" i="211"/>
  <c r="AU16" i="211"/>
  <c r="AS16" i="211"/>
  <c r="BW8" i="72"/>
  <c r="AR76" i="246"/>
  <c r="AR84" i="246" s="1"/>
  <c r="AU36" i="223" s="1"/>
  <c r="AS8" i="202"/>
  <c r="AT29" i="1"/>
  <c r="AD29" i="1"/>
  <c r="AE29" i="1"/>
  <c r="AY16" i="196"/>
  <c r="AX76" i="196"/>
  <c r="AU49" i="189"/>
  <c r="H49" i="72"/>
  <c r="AU40" i="248"/>
  <c r="AL40" i="72"/>
  <c r="AU63" i="208"/>
  <c r="Y63" i="72"/>
  <c r="AJ23" i="72"/>
  <c r="AU23" i="244"/>
  <c r="AX9" i="199"/>
  <c r="AM76" i="199"/>
  <c r="AM84" i="199" s="1"/>
  <c r="AP42" i="223" s="1"/>
  <c r="D62" i="216"/>
  <c r="E62" i="216" s="1"/>
  <c r="D62" i="213"/>
  <c r="E62" i="213" s="1"/>
  <c r="D62" i="217"/>
  <c r="E62" i="217" s="1"/>
  <c r="D62" i="214"/>
  <c r="E62" i="214" s="1"/>
  <c r="D62" i="219"/>
  <c r="E62" i="219" s="1"/>
  <c r="D62" i="180"/>
  <c r="E62" i="180" s="1"/>
  <c r="D62" i="215"/>
  <c r="E62" i="215" s="1"/>
  <c r="T37" i="72"/>
  <c r="AU37" i="203"/>
  <c r="Z24" i="1"/>
  <c r="AC24" i="1" s="1"/>
  <c r="X24" i="1"/>
  <c r="W24" i="1"/>
  <c r="AA24" i="1"/>
  <c r="AU29" i="207"/>
  <c r="X29" i="72"/>
  <c r="AJ46" i="72"/>
  <c r="AU46" i="244"/>
  <c r="AT33" i="230"/>
  <c r="AR33" i="230"/>
  <c r="AS33" i="230" s="1"/>
  <c r="BS12" i="72"/>
  <c r="J70" i="72"/>
  <c r="AU70" i="191"/>
  <c r="AR23" i="207"/>
  <c r="AS23" i="207" s="1"/>
  <c r="AT23" i="207"/>
  <c r="AS20" i="189"/>
  <c r="AU10" i="199"/>
  <c r="P10" i="72"/>
  <c r="AN55" i="72"/>
  <c r="AV55" i="211"/>
  <c r="AY49" i="1"/>
  <c r="AW49" i="1"/>
  <c r="U63" i="72"/>
  <c r="AU63" i="204"/>
  <c r="V62" i="72"/>
  <c r="AU62" i="205"/>
  <c r="AA58" i="1"/>
  <c r="Z58" i="1"/>
  <c r="AC58" i="1" s="1"/>
  <c r="X58" i="1"/>
  <c r="W58" i="1"/>
  <c r="AU41" i="247"/>
  <c r="AM41" i="72"/>
  <c r="AF69" i="72"/>
  <c r="AU69" i="232"/>
  <c r="H61" i="72"/>
  <c r="AU61" i="189"/>
  <c r="AU70" i="201"/>
  <c r="R70" i="72"/>
  <c r="AY8" i="194"/>
  <c r="AX76" i="194"/>
  <c r="G29" i="236"/>
  <c r="H29" i="236" s="1"/>
  <c r="P29" i="236"/>
  <c r="R29" i="236" s="1"/>
  <c r="J29" i="238" s="1"/>
  <c r="U29" i="236"/>
  <c r="W29" i="236" s="1"/>
  <c r="K29" i="238" s="1"/>
  <c r="K29" i="236"/>
  <c r="M29" i="236" s="1"/>
  <c r="I29" i="238" s="1"/>
  <c r="Z29" i="236"/>
  <c r="AB29" i="236" s="1"/>
  <c r="L29" i="238" s="1"/>
  <c r="AE29" i="236"/>
  <c r="AS31" i="229"/>
  <c r="AR76" i="229"/>
  <c r="AR84" i="229" s="1"/>
  <c r="AU19" i="223" s="1"/>
  <c r="AS7" i="242"/>
  <c r="R10" i="72"/>
  <c r="AU10" i="201"/>
  <c r="AT55" i="206"/>
  <c r="AR55" i="206"/>
  <c r="AS55" i="206" s="1"/>
  <c r="AR22" i="190"/>
  <c r="AS22" i="190" s="1"/>
  <c r="AT22" i="190"/>
  <c r="Q76" i="100"/>
  <c r="AQ33" i="100"/>
  <c r="M67" i="72"/>
  <c r="AU67" i="194"/>
  <c r="AU28" i="209"/>
  <c r="Z28" i="72"/>
  <c r="AX8" i="190"/>
  <c r="AM76" i="190"/>
  <c r="AM84" i="190" s="1"/>
  <c r="AP13" i="223" s="1"/>
  <c r="U12" i="236"/>
  <c r="W12" i="236" s="1"/>
  <c r="K12" i="238" s="1"/>
  <c r="AE12" i="236"/>
  <c r="P12" i="236"/>
  <c r="R12" i="236" s="1"/>
  <c r="J12" i="238" s="1"/>
  <c r="K12" i="236"/>
  <c r="M12" i="236" s="1"/>
  <c r="I12" i="238" s="1"/>
  <c r="G12" i="236"/>
  <c r="H12" i="236" s="1"/>
  <c r="Z12" i="236"/>
  <c r="AB12" i="236" s="1"/>
  <c r="L12" i="238" s="1"/>
  <c r="AO24" i="211"/>
  <c r="I62" i="72"/>
  <c r="AU62" i="190"/>
  <c r="AU23" i="243"/>
  <c r="AI23" i="72"/>
  <c r="J76" i="100"/>
  <c r="V32" i="72"/>
  <c r="AU32" i="205"/>
  <c r="AU37" i="220"/>
  <c r="G37" i="72"/>
  <c r="U49" i="72"/>
  <c r="AU49" i="204"/>
  <c r="L20" i="72"/>
  <c r="AU20" i="193"/>
  <c r="P35" i="72"/>
  <c r="AU35" i="199"/>
  <c r="P7" i="140"/>
  <c r="R7" i="140"/>
  <c r="AU70" i="189"/>
  <c r="H70" i="72"/>
  <c r="AR8" i="209"/>
  <c r="AT8" i="209"/>
  <c r="AN76" i="220"/>
  <c r="AN84" i="220" s="1"/>
  <c r="AQ7" i="223" s="1"/>
  <c r="AS8" i="244"/>
  <c r="C55" i="236"/>
  <c r="V55" i="1"/>
  <c r="AV36" i="212"/>
  <c r="AO36" i="72"/>
  <c r="V18" i="1"/>
  <c r="C18" i="236"/>
  <c r="J21" i="72"/>
  <c r="AU21" i="191"/>
  <c r="AU49" i="192"/>
  <c r="K49" i="72"/>
  <c r="AU20" i="208"/>
  <c r="Y20" i="72"/>
  <c r="W11" i="1"/>
  <c r="X11" i="1"/>
  <c r="Z11" i="1"/>
  <c r="AC11" i="1" s="1"/>
  <c r="AA11" i="1"/>
  <c r="AA18" i="1"/>
  <c r="W18" i="1"/>
  <c r="X18" i="1"/>
  <c r="Z18" i="1"/>
  <c r="AC18" i="1" s="1"/>
  <c r="O24" i="72"/>
  <c r="AU24" i="196"/>
  <c r="V9" i="1"/>
  <c r="C9" i="236"/>
  <c r="P34" i="141"/>
  <c r="Q34" i="141" s="1"/>
  <c r="R34" i="141"/>
  <c r="AB38" i="72"/>
  <c r="AU38" i="225"/>
  <c r="Z60" i="1"/>
  <c r="AC60" i="1" s="1"/>
  <c r="AA60" i="1"/>
  <c r="W60" i="1"/>
  <c r="X60" i="1"/>
  <c r="AU57" i="195"/>
  <c r="N57" i="72"/>
  <c r="AF37" i="72"/>
  <c r="AU37" i="232"/>
  <c r="R19" i="72"/>
  <c r="AU19" i="201"/>
  <c r="AU56" i="195"/>
  <c r="N56" i="72"/>
  <c r="AT25" i="242"/>
  <c r="AR25" i="242"/>
  <c r="AS25" i="242" s="1"/>
  <c r="AT56" i="190"/>
  <c r="AR56" i="190"/>
  <c r="AS56" i="190" s="1"/>
  <c r="AN9" i="209"/>
  <c r="AN76" i="243"/>
  <c r="AN84" i="243" s="1"/>
  <c r="AQ17" i="223" s="1"/>
  <c r="AS23" i="205"/>
  <c r="AR76" i="205"/>
  <c r="AR84" i="205" s="1"/>
  <c r="AU26" i="223" s="1"/>
  <c r="AL37" i="72"/>
  <c r="AU37" i="248"/>
  <c r="AR67" i="220"/>
  <c r="AS67" i="220" s="1"/>
  <c r="AT67" i="220"/>
  <c r="AT11" i="190"/>
  <c r="AR11" i="190"/>
  <c r="AS11" i="190" s="1"/>
  <c r="AU59" i="242"/>
  <c r="AH59" i="72"/>
  <c r="AW34" i="33"/>
  <c r="BA34" i="33" s="1"/>
  <c r="AP34" i="33"/>
  <c r="AD12" i="1"/>
  <c r="AT12" i="1"/>
  <c r="AE12" i="1"/>
  <c r="AR53" i="203"/>
  <c r="AS53" i="203" s="1"/>
  <c r="AT53" i="203"/>
  <c r="AU7" i="230"/>
  <c r="AD7" i="72"/>
  <c r="AT56" i="196"/>
  <c r="AR56" i="196"/>
  <c r="AS56" i="196" s="1"/>
  <c r="X55" i="72"/>
  <c r="AU55" i="207"/>
  <c r="AU66" i="225"/>
  <c r="AB66" i="72"/>
  <c r="R49" i="241"/>
  <c r="P49" i="241"/>
  <c r="Q49" i="241" s="1"/>
  <c r="AR70" i="242"/>
  <c r="AS70" i="242" s="1"/>
  <c r="AT70" i="242"/>
  <c r="AT8" i="206"/>
  <c r="AR8" i="206"/>
  <c r="AP76" i="206"/>
  <c r="AP84" i="206" s="1"/>
  <c r="AS27" i="223" s="1"/>
  <c r="AR51" i="244"/>
  <c r="AS51" i="244" s="1"/>
  <c r="AT51" i="244"/>
  <c r="M51" i="72"/>
  <c r="AU51" i="194"/>
  <c r="P53" i="72"/>
  <c r="AU53" i="199"/>
  <c r="Y23" i="72"/>
  <c r="AU23" i="208"/>
  <c r="AU23" i="201"/>
  <c r="R23" i="72"/>
  <c r="AM43" i="72"/>
  <c r="AU43" i="247"/>
  <c r="AX13" i="225"/>
  <c r="AM76" i="225"/>
  <c r="AM84" i="225" s="1"/>
  <c r="AP38" i="223" s="1"/>
  <c r="AU15" i="246"/>
  <c r="AK15" i="72"/>
  <c r="AS76" i="246"/>
  <c r="AS84" i="246" s="1"/>
  <c r="AV36" i="223" s="1"/>
  <c r="U10" i="1"/>
  <c r="U65" i="1"/>
  <c r="AU62" i="246"/>
  <c r="AK62" i="72"/>
  <c r="AD9" i="1"/>
  <c r="AE9" i="1" s="1"/>
  <c r="AF9" i="1" s="1"/>
  <c r="D9" i="238" s="1"/>
  <c r="AT9" i="1"/>
  <c r="AF70" i="72"/>
  <c r="AU70" i="232"/>
  <c r="AO40" i="72"/>
  <c r="AV40" i="212"/>
  <c r="AP45" i="72"/>
  <c r="AQ45" i="72" s="1"/>
  <c r="CD45" i="72" s="1"/>
  <c r="D62" i="212"/>
  <c r="E62" i="212" s="1"/>
  <c r="D62" i="191"/>
  <c r="E62" i="191" s="1"/>
  <c r="D62" i="196"/>
  <c r="E62" i="196" s="1"/>
  <c r="D62" i="190"/>
  <c r="E62" i="190" s="1"/>
  <c r="D62" i="204"/>
  <c r="E62" i="204" s="1"/>
  <c r="D62" i="231"/>
  <c r="E62" i="231" s="1"/>
  <c r="D62" i="209"/>
  <c r="E62" i="209" s="1"/>
  <c r="D62" i="205"/>
  <c r="E62" i="205" s="1"/>
  <c r="D62" i="207"/>
  <c r="E62" i="207" s="1"/>
  <c r="D62" i="208"/>
  <c r="E62" i="208" s="1"/>
  <c r="D62" i="193"/>
  <c r="E62" i="193" s="1"/>
  <c r="D62" i="244"/>
  <c r="E62" i="244" s="1"/>
  <c r="D62" i="195"/>
  <c r="E62" i="195" s="1"/>
  <c r="D62" i="220"/>
  <c r="E62" i="220" s="1"/>
  <c r="D62" i="225"/>
  <c r="E62" i="225" s="1"/>
  <c r="D62" i="202"/>
  <c r="E62" i="202" s="1"/>
  <c r="D62" i="189"/>
  <c r="E62" i="189" s="1"/>
  <c r="D62" i="192"/>
  <c r="E62" i="192" s="1"/>
  <c r="D62" i="211"/>
  <c r="E62" i="211" s="1"/>
  <c r="D62" i="248"/>
  <c r="E62" i="248" s="1"/>
  <c r="D62" i="247"/>
  <c r="E62" i="247" s="1"/>
  <c r="D62" i="242"/>
  <c r="E62" i="242" s="1"/>
  <c r="D62" i="203"/>
  <c r="E62" i="203" s="1"/>
  <c r="D62" i="229"/>
  <c r="E62" i="229" s="1"/>
  <c r="D62" i="243"/>
  <c r="E62" i="243" s="1"/>
  <c r="D62" i="232"/>
  <c r="E62" i="232" s="1"/>
  <c r="D62" i="230"/>
  <c r="E62" i="230" s="1"/>
  <c r="D62" i="206"/>
  <c r="E62" i="206" s="1"/>
  <c r="D62" i="200"/>
  <c r="E62" i="200" s="1"/>
  <c r="D62" i="201"/>
  <c r="E62" i="201" s="1"/>
  <c r="D62" i="224"/>
  <c r="E62" i="224" s="1"/>
  <c r="D62" i="199"/>
  <c r="E62" i="199" s="1"/>
  <c r="D62" i="246"/>
  <c r="E62" i="246" s="1"/>
  <c r="D62" i="239"/>
  <c r="E62" i="239" s="1"/>
  <c r="D62" i="113"/>
  <c r="E62" i="113" s="1"/>
  <c r="D62" i="194"/>
  <c r="E62" i="194" s="1"/>
  <c r="D62" i="197"/>
  <c r="E62" i="197" s="1"/>
  <c r="N65" i="72"/>
  <c r="AU65" i="195"/>
  <c r="AR55" i="203"/>
  <c r="AS55" i="203" s="1"/>
  <c r="AT55" i="203"/>
  <c r="AR22" i="194"/>
  <c r="AS22" i="194" s="1"/>
  <c r="AT22" i="194"/>
  <c r="AX9" i="208"/>
  <c r="AM76" i="208"/>
  <c r="AM84" i="208" s="1"/>
  <c r="AP30" i="223" s="1"/>
  <c r="T40" i="72"/>
  <c r="AU40" i="203"/>
  <c r="AP32" i="239"/>
  <c r="AN76" i="239"/>
  <c r="AN84" i="239" s="1"/>
  <c r="AQ23" i="223" s="1"/>
  <c r="AA14" i="1"/>
  <c r="W14" i="1"/>
  <c r="X14" i="1"/>
  <c r="Z14" i="1"/>
  <c r="AC14" i="1" s="1"/>
  <c r="Z23" i="1"/>
  <c r="AC23" i="1" s="1"/>
  <c r="X23" i="1"/>
  <c r="W23" i="1"/>
  <c r="AA23" i="1"/>
  <c r="K49" i="67"/>
  <c r="I49" i="67"/>
  <c r="J49" i="67" s="1"/>
  <c r="O63" i="72"/>
  <c r="AU63" i="196"/>
  <c r="AT11" i="206"/>
  <c r="AR11" i="206"/>
  <c r="AS11" i="206" s="1"/>
  <c r="M63" i="72"/>
  <c r="AU63" i="194"/>
  <c r="AX8" i="193"/>
  <c r="AM76" i="193"/>
  <c r="AM84" i="193" s="1"/>
  <c r="AP35" i="223" s="1"/>
  <c r="AB72" i="72"/>
  <c r="AU72" i="225"/>
  <c r="AN11" i="113"/>
  <c r="X27" i="1"/>
  <c r="Z27" i="1"/>
  <c r="AC27" i="1" s="1"/>
  <c r="AA27" i="1"/>
  <c r="W27" i="1"/>
  <c r="AR25" i="192"/>
  <c r="AS25" i="192" s="1"/>
  <c r="AT25" i="192"/>
  <c r="U40" i="1"/>
  <c r="C19" i="236"/>
  <c r="V19" i="1"/>
  <c r="AX9" i="202"/>
  <c r="AM76" i="202"/>
  <c r="AM84" i="202" s="1"/>
  <c r="AP32" i="223" s="1"/>
  <c r="U68" i="1"/>
  <c r="AY13" i="243"/>
  <c r="AX76" i="243"/>
  <c r="H55" i="72"/>
  <c r="AU55" i="189"/>
  <c r="AN9" i="201"/>
  <c r="M68" i="72"/>
  <c r="AU68" i="194"/>
  <c r="AT25" i="220"/>
  <c r="AR25" i="220"/>
  <c r="AS25" i="220" s="1"/>
  <c r="AS16" i="231"/>
  <c r="V57" i="72"/>
  <c r="AU57" i="205"/>
  <c r="AA76" i="100"/>
  <c r="AU28" i="248"/>
  <c r="AL28" i="72"/>
  <c r="AY11" i="248"/>
  <c r="AX76" i="248"/>
  <c r="AP9" i="195"/>
  <c r="AN76" i="195"/>
  <c r="AN84" i="195" s="1"/>
  <c r="AQ29" i="223" s="1"/>
  <c r="AU21" i="243"/>
  <c r="AI21" i="72"/>
  <c r="AU58" i="247"/>
  <c r="AM58" i="72"/>
  <c r="AU35" i="225"/>
  <c r="AB35" i="72"/>
  <c r="J19" i="72"/>
  <c r="AU19" i="191"/>
  <c r="AT21" i="220"/>
  <c r="AR21" i="220"/>
  <c r="AP76" i="220"/>
  <c r="AP84" i="220" s="1"/>
  <c r="AS7" i="223" s="1"/>
  <c r="AU61" i="193"/>
  <c r="L61" i="72"/>
  <c r="AX38" i="224"/>
  <c r="AM76" i="224"/>
  <c r="AM84" i="224" s="1"/>
  <c r="AP37" i="223" s="1"/>
  <c r="AP13" i="191"/>
  <c r="AN76" i="191"/>
  <c r="AN84" i="191" s="1"/>
  <c r="AQ12" i="223" s="1"/>
  <c r="K35" i="72"/>
  <c r="AU35" i="192"/>
  <c r="J56" i="72"/>
  <c r="AU56" i="191"/>
  <c r="R34" i="72"/>
  <c r="AU34" i="201"/>
  <c r="Z42" i="1"/>
  <c r="AC42" i="1" s="1"/>
  <c r="X42" i="1"/>
  <c r="W42" i="1"/>
  <c r="AA42" i="1"/>
  <c r="R33" i="72"/>
  <c r="AU33" i="201"/>
  <c r="AU21" i="196"/>
  <c r="O21" i="72"/>
  <c r="Z36" i="1"/>
  <c r="AC36" i="1" s="1"/>
  <c r="AA36" i="1"/>
  <c r="X36" i="1"/>
  <c r="W36" i="1"/>
  <c r="AP34" i="100"/>
  <c r="AA63" i="72"/>
  <c r="AU63" i="224"/>
  <c r="AF35" i="72"/>
  <c r="AU35" i="232"/>
  <c r="AN76" i="242"/>
  <c r="AN84" i="242" s="1"/>
  <c r="AQ14" i="223" s="1"/>
  <c r="AP32" i="100"/>
  <c r="AP8" i="194"/>
  <c r="AN76" i="194"/>
  <c r="AN84" i="194" s="1"/>
  <c r="AQ34" i="223" s="1"/>
  <c r="AP13" i="203"/>
  <c r="AN76" i="203"/>
  <c r="AN84" i="203" s="1"/>
  <c r="AQ16" i="223" s="1"/>
  <c r="T49" i="72"/>
  <c r="AU49" i="203"/>
  <c r="AT16" i="196"/>
  <c r="AR16" i="196"/>
  <c r="AP76" i="196"/>
  <c r="AP84" i="196" s="1"/>
  <c r="AS15" i="223" s="1"/>
  <c r="AA66" i="72"/>
  <c r="AU66" i="224"/>
  <c r="AA20" i="1"/>
  <c r="W20" i="1"/>
  <c r="X20" i="1"/>
  <c r="Z20" i="1"/>
  <c r="AC20" i="1" s="1"/>
  <c r="AT11" i="248"/>
  <c r="AT76" i="248" s="1"/>
  <c r="AT84" i="248" s="1"/>
  <c r="AR11" i="248"/>
  <c r="AP76" i="248"/>
  <c r="AP84" i="248" s="1"/>
  <c r="AS39" i="223" s="1"/>
  <c r="AK35" i="72"/>
  <c r="AU35" i="246"/>
  <c r="U32" i="72"/>
  <c r="AU32" i="204"/>
  <c r="AU13" i="204"/>
  <c r="U13" i="72"/>
  <c r="Z48" i="1"/>
  <c r="AC48" i="1" s="1"/>
  <c r="AA48" i="1"/>
  <c r="W48" i="1"/>
  <c r="X48" i="1"/>
  <c r="AT13" i="243"/>
  <c r="AT76" i="243" s="1"/>
  <c r="AT84" i="243" s="1"/>
  <c r="AR13" i="243"/>
  <c r="AP76" i="243"/>
  <c r="AP84" i="243" s="1"/>
  <c r="AS17" i="223" s="1"/>
  <c r="AP41" i="72"/>
  <c r="AQ41" i="72" s="1"/>
  <c r="CD41" i="72" s="1"/>
  <c r="W62" i="72"/>
  <c r="AU62" i="206"/>
  <c r="AP10" i="244"/>
  <c r="AN76" i="244"/>
  <c r="AN84" i="244" s="1"/>
  <c r="AQ41" i="223" s="1"/>
  <c r="K34" i="67"/>
  <c r="I34" i="67"/>
  <c r="J34" i="67" s="1"/>
  <c r="W64" i="1"/>
  <c r="AA64" i="1"/>
  <c r="Z64" i="1"/>
  <c r="AC64" i="1" s="1"/>
  <c r="X64" i="1"/>
  <c r="AP24" i="189"/>
  <c r="AN76" i="189"/>
  <c r="AN84" i="189" s="1"/>
  <c r="AQ9" i="223" s="1"/>
  <c r="N67" i="72"/>
  <c r="AU67" i="195"/>
  <c r="Z63" i="1"/>
  <c r="AC63" i="1" s="1"/>
  <c r="X63" i="1"/>
  <c r="W63" i="1"/>
  <c r="AA63" i="1"/>
  <c r="AT20" i="192"/>
  <c r="AR20" i="192"/>
  <c r="AS20" i="192" s="1"/>
  <c r="AM53" i="72"/>
  <c r="AU53" i="247"/>
  <c r="AT35" i="196"/>
  <c r="AR35" i="196"/>
  <c r="AS35" i="196" s="1"/>
  <c r="AA39" i="1"/>
  <c r="Z39" i="1"/>
  <c r="AC39" i="1" s="1"/>
  <c r="X39" i="1"/>
  <c r="W39" i="1"/>
  <c r="AJ61" i="72"/>
  <c r="AU61" i="244"/>
  <c r="L35" i="72"/>
  <c r="AU35" i="193"/>
  <c r="T21" i="72"/>
  <c r="AU21" i="203"/>
  <c r="AU43" i="203"/>
  <c r="T43" i="72"/>
  <c r="Q7" i="141"/>
  <c r="W24" i="72"/>
  <c r="AU24" i="206"/>
  <c r="AU35" i="194"/>
  <c r="M35" i="72"/>
  <c r="AR50" i="247"/>
  <c r="AS50" i="247" s="1"/>
  <c r="AT50" i="247"/>
  <c r="V24" i="1"/>
  <c r="C24" i="236"/>
  <c r="AR55" i="220"/>
  <c r="AS55" i="220" s="1"/>
  <c r="AT55" i="220"/>
  <c r="AX34" i="231"/>
  <c r="AM76" i="231"/>
  <c r="AM84" i="231" s="1"/>
  <c r="AP21" i="223" s="1"/>
  <c r="AS32" i="211"/>
  <c r="AT32" i="211" s="1"/>
  <c r="AU32" i="211"/>
  <c r="X15" i="1"/>
  <c r="W15" i="1"/>
  <c r="AA15" i="1"/>
  <c r="Z15" i="1"/>
  <c r="AC15" i="1" s="1"/>
  <c r="AP69" i="72"/>
  <c r="AQ69" i="72" s="1"/>
  <c r="CD69" i="72" s="1"/>
  <c r="AY35" i="246"/>
  <c r="AX76" i="246"/>
  <c r="AP49" i="33"/>
  <c r="AW49" i="33"/>
  <c r="BA49" i="33" s="1"/>
  <c r="AI35" i="72"/>
  <c r="AU35" i="243"/>
  <c r="AX10" i="192"/>
  <c r="AM76" i="192"/>
  <c r="AM84" i="192" s="1"/>
  <c r="AP11" i="223" s="1"/>
  <c r="AY13" i="204"/>
  <c r="AX76" i="204"/>
  <c r="AU31" i="200"/>
  <c r="Q31" i="72"/>
  <c r="AQ11" i="212"/>
  <c r="AO76" i="212"/>
  <c r="AO84" i="212" s="1"/>
  <c r="AQ10" i="223" s="1"/>
  <c r="C27" i="236"/>
  <c r="V27" i="1"/>
  <c r="AR58" i="232"/>
  <c r="AS58" i="232" s="1"/>
  <c r="AT58" i="232"/>
  <c r="AP33" i="200"/>
  <c r="AN76" i="200"/>
  <c r="AN84" i="200" s="1"/>
  <c r="AQ25" i="223" s="1"/>
  <c r="U57" i="1"/>
  <c r="AX13" i="203"/>
  <c r="AM76" i="203"/>
  <c r="AM84" i="203" s="1"/>
  <c r="AP16" i="223" s="1"/>
  <c r="W55" i="1"/>
  <c r="X55" i="1"/>
  <c r="Z55" i="1"/>
  <c r="AC55" i="1" s="1"/>
  <c r="AA55" i="1"/>
  <c r="AN65" i="72"/>
  <c r="AV65" i="211"/>
  <c r="Y49" i="72"/>
  <c r="AU49" i="208"/>
  <c r="U11" i="1"/>
  <c r="AN57" i="72"/>
  <c r="AV57" i="211"/>
  <c r="CC14" i="72"/>
  <c r="AY7" i="72"/>
  <c r="AU55" i="248"/>
  <c r="AL55" i="72"/>
  <c r="AP9" i="207"/>
  <c r="AN76" i="207"/>
  <c r="AN84" i="207" s="1"/>
  <c r="AQ28" i="223" s="1"/>
  <c r="BC71" i="33"/>
  <c r="BD71" i="33" s="1"/>
  <c r="C71" i="72" s="1"/>
  <c r="BG71" i="33"/>
  <c r="C71" i="100" s="1"/>
  <c r="AQ71" i="100" s="1"/>
  <c r="AU53" i="202"/>
  <c r="S53" i="72"/>
  <c r="U60" i="1"/>
  <c r="I67" i="72"/>
  <c r="AU67" i="190"/>
  <c r="Y28" i="72"/>
  <c r="AU28" i="208"/>
  <c r="AV33" i="211"/>
  <c r="AN33" i="72"/>
  <c r="AM76" i="209"/>
  <c r="AM84" i="209" s="1"/>
  <c r="AP18" i="223" s="1"/>
  <c r="Y11" i="72"/>
  <c r="AU11" i="208"/>
  <c r="AV34" i="212"/>
  <c r="AO34" i="72"/>
  <c r="AB40" i="72"/>
  <c r="AU40" i="225"/>
  <c r="CC12" i="72"/>
  <c r="AN11" i="247"/>
  <c r="H26" i="72"/>
  <c r="AU26" i="189"/>
  <c r="AX10" i="244"/>
  <c r="AM76" i="244"/>
  <c r="AM84" i="244" s="1"/>
  <c r="AP41" i="223" s="1"/>
  <c r="R7" i="241"/>
  <c r="P7" i="241"/>
  <c r="AR34" i="1"/>
  <c r="AX24" i="189"/>
  <c r="AM76" i="189"/>
  <c r="AM84" i="189" s="1"/>
  <c r="AP9" i="223" s="1"/>
  <c r="AU11" i="224"/>
  <c r="AA11" i="72"/>
  <c r="AQ32" i="100"/>
  <c r="P49" i="141"/>
  <c r="Q49" i="141" s="1"/>
  <c r="R49" i="141"/>
  <c r="R68" i="72"/>
  <c r="AU68" i="201"/>
  <c r="H28" i="72"/>
  <c r="AU28" i="189"/>
  <c r="H67" i="72"/>
  <c r="AU67" i="189"/>
  <c r="AU59" i="230"/>
  <c r="AD59" i="72"/>
  <c r="AD8" i="236"/>
  <c r="F8" i="236"/>
  <c r="J8" i="236"/>
  <c r="T8" i="236"/>
  <c r="D76" i="236"/>
  <c r="Y8" i="236"/>
  <c r="O8" i="236"/>
  <c r="AP30" i="72"/>
  <c r="AQ30" i="72" s="1"/>
  <c r="CD30" i="72" s="1"/>
  <c r="AR58" i="242"/>
  <c r="AS58" i="242" s="1"/>
  <c r="AT58" i="242"/>
  <c r="AU59" i="206"/>
  <c r="W59" i="72"/>
  <c r="AD34" i="72"/>
  <c r="AU34" i="230"/>
  <c r="AO7" i="72"/>
  <c r="AV7" i="212"/>
  <c r="AT51" i="203"/>
  <c r="AR51" i="203"/>
  <c r="AS51" i="203" s="1"/>
  <c r="AR33" i="239"/>
  <c r="AS33" i="239" s="1"/>
  <c r="AT33" i="239"/>
  <c r="AY8" i="201"/>
  <c r="AX76" i="201"/>
  <c r="AS11" i="203"/>
  <c r="AS16" i="212"/>
  <c r="AT16" i="212" s="1"/>
  <c r="AU16" i="212"/>
  <c r="T33" i="72"/>
  <c r="AU33" i="203"/>
  <c r="AA70" i="72"/>
  <c r="AU70" i="224"/>
  <c r="Y21" i="72"/>
  <c r="AU21" i="208"/>
  <c r="Y62" i="72"/>
  <c r="AU62" i="208"/>
  <c r="AP9" i="199"/>
  <c r="AN76" i="199"/>
  <c r="AN84" i="199" s="1"/>
  <c r="AQ42" i="223" s="1"/>
  <c r="AU53" i="248"/>
  <c r="AL53" i="72"/>
  <c r="BC62" i="33"/>
  <c r="BD62" i="33" s="1"/>
  <c r="C62" i="72" s="1"/>
  <c r="BG62" i="33"/>
  <c r="C62" i="100" s="1"/>
  <c r="AQ62" i="100" s="1"/>
  <c r="AX32" i="239"/>
  <c r="AM76" i="239"/>
  <c r="AM84" i="239" s="1"/>
  <c r="AP23" i="223" s="1"/>
  <c r="U14" i="1"/>
  <c r="S40" i="72"/>
  <c r="AU40" i="202"/>
  <c r="U23" i="1"/>
  <c r="AR49" i="1"/>
  <c r="AL33" i="72"/>
  <c r="AU33" i="248"/>
  <c r="AY8" i="206"/>
  <c r="AX76" i="206"/>
  <c r="K28" i="72"/>
  <c r="AU28" i="192"/>
  <c r="AY11" i="212"/>
  <c r="AN76" i="212"/>
  <c r="AN84" i="212" s="1"/>
  <c r="AP10" i="223" s="1"/>
  <c r="Y19" i="72"/>
  <c r="AU19" i="208"/>
  <c r="AN22" i="204"/>
  <c r="Z19" i="1"/>
  <c r="AC19" i="1" s="1"/>
  <c r="AA19" i="1"/>
  <c r="W19" i="1"/>
  <c r="X19" i="1"/>
  <c r="AT8" i="201"/>
  <c r="AR8" i="201"/>
  <c r="AN9" i="202"/>
  <c r="AV33" i="212"/>
  <c r="AO33" i="72"/>
  <c r="AC68" i="72"/>
  <c r="AU68" i="229"/>
  <c r="AX33" i="200"/>
  <c r="AM76" i="200"/>
  <c r="AM84" i="200" s="1"/>
  <c r="AP25" i="223" s="1"/>
  <c r="AY24" i="205"/>
  <c r="AX76" i="205"/>
  <c r="AN8" i="190"/>
  <c r="AX13" i="191"/>
  <c r="AM76" i="191"/>
  <c r="AM84" i="191" s="1"/>
  <c r="AP12" i="223" s="1"/>
  <c r="Z16" i="72"/>
  <c r="AU16" i="209"/>
  <c r="AX9" i="195"/>
  <c r="AM76" i="195"/>
  <c r="AM84" i="195" s="1"/>
  <c r="AP29" i="223" s="1"/>
  <c r="AU66" i="242"/>
  <c r="AH66" i="72"/>
  <c r="AP66" i="72" s="1"/>
  <c r="AQ66" i="72" s="1"/>
  <c r="CD66" i="72" s="1"/>
  <c r="AH13" i="72"/>
  <c r="AU13" i="242"/>
  <c r="AT9" i="242"/>
  <c r="AT76" i="242" s="1"/>
  <c r="AT84" i="242" s="1"/>
  <c r="AR9" i="242"/>
  <c r="AS9" i="242" s="1"/>
  <c r="AR76" i="72"/>
  <c r="CC23" i="72"/>
  <c r="E23" i="100"/>
  <c r="AK20" i="46"/>
  <c r="AN10" i="46"/>
  <c r="AL18" i="46"/>
  <c r="AE44" i="223"/>
  <c r="AQ7" i="100"/>
  <c r="AQ71" i="72" l="1"/>
  <c r="CD71" i="72" s="1"/>
  <c r="C13" i="236"/>
  <c r="V13" i="1"/>
  <c r="AD37" i="1"/>
  <c r="AE37" i="1" s="1"/>
  <c r="AF37" i="1" s="1"/>
  <c r="D37" i="238" s="1"/>
  <c r="AT37" i="1"/>
  <c r="V72" i="72"/>
  <c r="AP72" i="72" s="1"/>
  <c r="AU72" i="205"/>
  <c r="AD59" i="1"/>
  <c r="AE59" i="1" s="1"/>
  <c r="AF59" i="1" s="1"/>
  <c r="D59" i="238" s="1"/>
  <c r="AT59" i="1"/>
  <c r="AU48" i="239"/>
  <c r="AG48" i="72"/>
  <c r="AD70" i="1"/>
  <c r="AE70" i="1" s="1"/>
  <c r="AT70" i="1"/>
  <c r="AG70" i="1"/>
  <c r="AU17" i="229"/>
  <c r="AC17" i="72"/>
  <c r="M11" i="72"/>
  <c r="AU11" i="194"/>
  <c r="P31" i="236"/>
  <c r="R31" i="236" s="1"/>
  <c r="J31" i="238" s="1"/>
  <c r="K31" i="236"/>
  <c r="M31" i="236" s="1"/>
  <c r="I31" i="238" s="1"/>
  <c r="AE31" i="236"/>
  <c r="G31" i="236"/>
  <c r="H31" i="236" s="1"/>
  <c r="C31" i="238" s="1"/>
  <c r="U31" i="236"/>
  <c r="W31" i="236" s="1"/>
  <c r="K31" i="238" s="1"/>
  <c r="Z31" i="236"/>
  <c r="AB31" i="236" s="1"/>
  <c r="L31" i="238" s="1"/>
  <c r="AP61" i="72"/>
  <c r="AQ61" i="72" s="1"/>
  <c r="CD61" i="72" s="1"/>
  <c r="C37" i="236"/>
  <c r="V37" i="1"/>
  <c r="C46" i="236"/>
  <c r="V46" i="1"/>
  <c r="V59" i="1"/>
  <c r="C59" i="236"/>
  <c r="AH59" i="1"/>
  <c r="AE31" i="1"/>
  <c r="AG31" i="1" s="1"/>
  <c r="AD31" i="1"/>
  <c r="AT31" i="1"/>
  <c r="AB10" i="72"/>
  <c r="AU10" i="225"/>
  <c r="AT21" i="1"/>
  <c r="AD21" i="1"/>
  <c r="AE21" i="1" s="1"/>
  <c r="AF21" i="1" s="1"/>
  <c r="D21" i="238" s="1"/>
  <c r="AG21" i="1"/>
  <c r="C21" i="236"/>
  <c r="V21" i="1"/>
  <c r="AH21" i="1"/>
  <c r="AG23" i="72"/>
  <c r="AU23" i="239"/>
  <c r="AU11" i="201"/>
  <c r="R11" i="72"/>
  <c r="G70" i="236"/>
  <c r="H70" i="236" s="1"/>
  <c r="AE70" i="236"/>
  <c r="P70" i="236"/>
  <c r="R70" i="236" s="1"/>
  <c r="J70" i="238" s="1"/>
  <c r="K70" i="236"/>
  <c r="M70" i="236" s="1"/>
  <c r="I70" i="238" s="1"/>
  <c r="Z70" i="236"/>
  <c r="AB70" i="236" s="1"/>
  <c r="L70" i="238" s="1"/>
  <c r="U70" i="236"/>
  <c r="W70" i="236" s="1"/>
  <c r="K70" i="238" s="1"/>
  <c r="AT73" i="1"/>
  <c r="AD73" i="1"/>
  <c r="AE73" i="1" s="1"/>
  <c r="AG73" i="1"/>
  <c r="AT46" i="1"/>
  <c r="AD46" i="1"/>
  <c r="AE46" i="1" s="1"/>
  <c r="V17" i="1"/>
  <c r="C17" i="236"/>
  <c r="AT38" i="1"/>
  <c r="AD38" i="1"/>
  <c r="AE38" i="1" s="1"/>
  <c r="AG38" i="1"/>
  <c r="Z73" i="236"/>
  <c r="AB73" i="236" s="1"/>
  <c r="L73" i="238" s="1"/>
  <c r="G73" i="236"/>
  <c r="H73" i="236" s="1"/>
  <c r="K73" i="236"/>
  <c r="M73" i="236" s="1"/>
  <c r="I73" i="238" s="1"/>
  <c r="P73" i="236"/>
  <c r="R73" i="236" s="1"/>
  <c r="J73" i="238" s="1"/>
  <c r="U73" i="236"/>
  <c r="W73" i="236" s="1"/>
  <c r="K73" i="238" s="1"/>
  <c r="AE73" i="236"/>
  <c r="BP17" i="72"/>
  <c r="AY76" i="229"/>
  <c r="AD50" i="1"/>
  <c r="AE50" i="1" s="1"/>
  <c r="AT50" i="1"/>
  <c r="U56" i="72"/>
  <c r="AU56" i="204"/>
  <c r="AT54" i="1"/>
  <c r="AD54" i="1"/>
  <c r="AE54" i="1" s="1"/>
  <c r="AG54" i="1"/>
  <c r="AT28" i="1"/>
  <c r="AD28" i="1"/>
  <c r="AE28" i="1" s="1"/>
  <c r="BC52" i="33"/>
  <c r="BD52" i="33" s="1"/>
  <c r="C52" i="72" s="1"/>
  <c r="AQ52" i="72" s="1"/>
  <c r="CD52" i="72" s="1"/>
  <c r="BG52" i="33"/>
  <c r="C52" i="100" s="1"/>
  <c r="AQ52" i="100" s="1"/>
  <c r="R56" i="72"/>
  <c r="AU56" i="201"/>
  <c r="AT67" i="1"/>
  <c r="AD67" i="1"/>
  <c r="AE67" i="1" s="1"/>
  <c r="AG67" i="1"/>
  <c r="AT17" i="1"/>
  <c r="AD17" i="1"/>
  <c r="AE17" i="1" s="1"/>
  <c r="AF17" i="1" s="1"/>
  <c r="D17" i="238" s="1"/>
  <c r="G43" i="236"/>
  <c r="H43" i="236" s="1"/>
  <c r="K43" i="236"/>
  <c r="M43" i="236" s="1"/>
  <c r="I43" i="238" s="1"/>
  <c r="P43" i="236"/>
  <c r="R43" i="236" s="1"/>
  <c r="J43" i="238" s="1"/>
  <c r="U43" i="236"/>
  <c r="W43" i="236" s="1"/>
  <c r="K43" i="238" s="1"/>
  <c r="Z43" i="236"/>
  <c r="AB43" i="236" s="1"/>
  <c r="L43" i="238" s="1"/>
  <c r="AE43" i="236"/>
  <c r="C28" i="236"/>
  <c r="V28" i="1"/>
  <c r="AD13" i="1"/>
  <c r="AE13" i="1" s="1"/>
  <c r="AF13" i="1" s="1"/>
  <c r="D13" i="238" s="1"/>
  <c r="AT13" i="1"/>
  <c r="G50" i="236"/>
  <c r="H50" i="236" s="1"/>
  <c r="P50" i="236"/>
  <c r="R50" i="236" s="1"/>
  <c r="J50" i="238" s="1"/>
  <c r="K50" i="236"/>
  <c r="M50" i="236" s="1"/>
  <c r="I50" i="238" s="1"/>
  <c r="U50" i="236"/>
  <c r="W50" i="236" s="1"/>
  <c r="K50" i="238" s="1"/>
  <c r="Z50" i="236"/>
  <c r="AB50" i="236" s="1"/>
  <c r="L50" i="238" s="1"/>
  <c r="AE50" i="236"/>
  <c r="AD43" i="1"/>
  <c r="AE43" i="1"/>
  <c r="AT43" i="1"/>
  <c r="AG43" i="1"/>
  <c r="K38" i="236"/>
  <c r="M38" i="236" s="1"/>
  <c r="I38" i="238" s="1"/>
  <c r="U38" i="236"/>
  <c r="W38" i="236" s="1"/>
  <c r="K38" i="238" s="1"/>
  <c r="P38" i="236"/>
  <c r="R38" i="236" s="1"/>
  <c r="J38" i="238" s="1"/>
  <c r="Z38" i="236"/>
  <c r="AB38" i="236" s="1"/>
  <c r="L38" i="238" s="1"/>
  <c r="AE38" i="236"/>
  <c r="G38" i="236"/>
  <c r="H38" i="236" s="1"/>
  <c r="C38" i="238" s="1"/>
  <c r="G67" i="236"/>
  <c r="H67" i="236" s="1"/>
  <c r="C67" i="238" s="1"/>
  <c r="Z67" i="236"/>
  <c r="AB67" i="236" s="1"/>
  <c r="L67" i="238" s="1"/>
  <c r="AE67" i="236"/>
  <c r="P67" i="236"/>
  <c r="R67" i="236" s="1"/>
  <c r="J67" i="238" s="1"/>
  <c r="U67" i="236"/>
  <c r="W67" i="236" s="1"/>
  <c r="K67" i="238" s="1"/>
  <c r="K67" i="236"/>
  <c r="M67" i="236" s="1"/>
  <c r="I67" i="238" s="1"/>
  <c r="G54" i="236"/>
  <c r="H54" i="236" s="1"/>
  <c r="AE54" i="236"/>
  <c r="K54" i="236"/>
  <c r="M54" i="236" s="1"/>
  <c r="I54" i="238" s="1"/>
  <c r="Z54" i="236"/>
  <c r="AB54" i="236" s="1"/>
  <c r="L54" i="238" s="1"/>
  <c r="P54" i="236"/>
  <c r="R54" i="236" s="1"/>
  <c r="J54" i="238" s="1"/>
  <c r="U54" i="236"/>
  <c r="W54" i="236" s="1"/>
  <c r="K54" i="238" s="1"/>
  <c r="AP44" i="223"/>
  <c r="AQ72" i="72"/>
  <c r="CD72" i="72" s="1"/>
  <c r="AD58" i="1"/>
  <c r="AE58" i="1" s="1"/>
  <c r="AG58" i="1" s="1"/>
  <c r="AT58" i="1"/>
  <c r="AD10" i="1"/>
  <c r="AE10" i="1" s="1"/>
  <c r="AT10" i="1"/>
  <c r="U7" i="72"/>
  <c r="AU7" i="204"/>
  <c r="AG33" i="72"/>
  <c r="AU33" i="239"/>
  <c r="AY24" i="189"/>
  <c r="AX76" i="189"/>
  <c r="AD15" i="1"/>
  <c r="AT15" i="1"/>
  <c r="AE15" i="1"/>
  <c r="AD63" i="1"/>
  <c r="AE63" i="1" s="1"/>
  <c r="AT63" i="1"/>
  <c r="AR24" i="189"/>
  <c r="AT24" i="189"/>
  <c r="AT76" i="189" s="1"/>
  <c r="AT84" i="189" s="1"/>
  <c r="AP76" i="189"/>
  <c r="AP84" i="189" s="1"/>
  <c r="AS9" i="223" s="1"/>
  <c r="AR10" i="244"/>
  <c r="AT10" i="244"/>
  <c r="AT76" i="244" s="1"/>
  <c r="AT84" i="244" s="1"/>
  <c r="AP76" i="244"/>
  <c r="AP84" i="244" s="1"/>
  <c r="AS41" i="223" s="1"/>
  <c r="AD20" i="1"/>
  <c r="AE20" i="1" s="1"/>
  <c r="AT20" i="1"/>
  <c r="AT8" i="194"/>
  <c r="AT76" i="194" s="1"/>
  <c r="AT84" i="194" s="1"/>
  <c r="AR8" i="194"/>
  <c r="AP76" i="194"/>
  <c r="AP84" i="194" s="1"/>
  <c r="AS34" i="223" s="1"/>
  <c r="AY38" i="224"/>
  <c r="AX76" i="224"/>
  <c r="AS21" i="220"/>
  <c r="AR76" i="220"/>
  <c r="AR84" i="220" s="1"/>
  <c r="AU7" i="223" s="1"/>
  <c r="AY9" i="202"/>
  <c r="AX76" i="202"/>
  <c r="C40" i="236"/>
  <c r="V40" i="1"/>
  <c r="AT14" i="1"/>
  <c r="AD14" i="1"/>
  <c r="AE14" i="1" s="1"/>
  <c r="AU9" i="1"/>
  <c r="L9" i="67"/>
  <c r="O9" i="67" s="1"/>
  <c r="P9" i="67" s="1"/>
  <c r="C65" i="236"/>
  <c r="V65" i="1"/>
  <c r="AH70" i="72"/>
  <c r="AU70" i="242"/>
  <c r="L12" i="67"/>
  <c r="O12" i="67" s="1"/>
  <c r="P12" i="67" s="1"/>
  <c r="AU12" i="1"/>
  <c r="I56" i="72"/>
  <c r="AU56" i="190"/>
  <c r="AH9" i="1"/>
  <c r="K18" i="236"/>
  <c r="M18" i="236" s="1"/>
  <c r="I18" i="238" s="1"/>
  <c r="P18" i="236"/>
  <c r="R18" i="236" s="1"/>
  <c r="J18" i="238" s="1"/>
  <c r="G18" i="236"/>
  <c r="H18" i="236" s="1"/>
  <c r="AE18" i="236"/>
  <c r="U18" i="236"/>
  <c r="W18" i="236" s="1"/>
  <c r="K18" i="238" s="1"/>
  <c r="Z18" i="236"/>
  <c r="AB18" i="236" s="1"/>
  <c r="L18" i="238" s="1"/>
  <c r="L12" i="213"/>
  <c r="M12" i="213" s="1"/>
  <c r="L12" i="215"/>
  <c r="M12" i="215" s="1"/>
  <c r="L12" i="216"/>
  <c r="M12" i="216" s="1"/>
  <c r="J12" i="211"/>
  <c r="K12" i="211" s="1"/>
  <c r="J12" i="248"/>
  <c r="K12" i="248" s="1"/>
  <c r="J12" i="243"/>
  <c r="K12" i="243" s="1"/>
  <c r="J12" i="190"/>
  <c r="K12" i="190" s="1"/>
  <c r="J12" i="196"/>
  <c r="K12" i="196" s="1"/>
  <c r="J12" i="239"/>
  <c r="K12" i="239" s="1"/>
  <c r="J12" i="231"/>
  <c r="K12" i="231" s="1"/>
  <c r="J12" i="191"/>
  <c r="K12" i="191" s="1"/>
  <c r="J12" i="205"/>
  <c r="K12" i="205" s="1"/>
  <c r="J12" i="229"/>
  <c r="K12" i="229" s="1"/>
  <c r="J12" i="207"/>
  <c r="K12" i="207" s="1"/>
  <c r="J12" i="208"/>
  <c r="K12" i="208" s="1"/>
  <c r="J12" i="244"/>
  <c r="K12" i="244" s="1"/>
  <c r="J12" i="194"/>
  <c r="K12" i="194" s="1"/>
  <c r="J12" i="246"/>
  <c r="K12" i="246" s="1"/>
  <c r="J12" i="113"/>
  <c r="K12" i="113" s="1"/>
  <c r="J12" i="189"/>
  <c r="K12" i="189" s="1"/>
  <c r="J12" i="202"/>
  <c r="K12" i="202" s="1"/>
  <c r="J12" i="197"/>
  <c r="K12" i="197" s="1"/>
  <c r="L12" i="180"/>
  <c r="M12" i="180" s="1"/>
  <c r="L12" i="214"/>
  <c r="M12" i="214" s="1"/>
  <c r="L12" i="217"/>
  <c r="M12" i="217" s="1"/>
  <c r="L12" i="219"/>
  <c r="M12" i="219" s="1"/>
  <c r="J12" i="212"/>
  <c r="K12" i="212" s="1"/>
  <c r="J12" i="247"/>
  <c r="K12" i="247" s="1"/>
  <c r="J12" i="209"/>
  <c r="K12" i="209" s="1"/>
  <c r="J12" i="242"/>
  <c r="K12" i="242" s="1"/>
  <c r="J12" i="203"/>
  <c r="K12" i="203" s="1"/>
  <c r="J12" i="204"/>
  <c r="K12" i="204" s="1"/>
  <c r="J12" i="232"/>
  <c r="K12" i="232" s="1"/>
  <c r="J12" i="200"/>
  <c r="K12" i="200" s="1"/>
  <c r="J12" i="206"/>
  <c r="K12" i="206" s="1"/>
  <c r="J12" i="230"/>
  <c r="K12" i="230" s="1"/>
  <c r="J12" i="195"/>
  <c r="K12" i="195" s="1"/>
  <c r="J12" i="201"/>
  <c r="K12" i="201" s="1"/>
  <c r="J12" i="199"/>
  <c r="K12" i="199" s="1"/>
  <c r="J12" i="193"/>
  <c r="K12" i="193" s="1"/>
  <c r="J12" i="220"/>
  <c r="K12" i="220" s="1"/>
  <c r="J12" i="225"/>
  <c r="K12" i="225" s="1"/>
  <c r="J12" i="224"/>
  <c r="K12" i="224" s="1"/>
  <c r="J12" i="192"/>
  <c r="K12" i="192" s="1"/>
  <c r="AY8" i="190"/>
  <c r="AX76" i="190"/>
  <c r="AC31" i="72"/>
  <c r="AC76" i="72" s="1"/>
  <c r="AU31" i="229"/>
  <c r="AU76" i="229" s="1"/>
  <c r="AU84" i="229" s="1"/>
  <c r="AS76" i="229"/>
  <c r="AS84" i="229" s="1"/>
  <c r="AV19" i="223" s="1"/>
  <c r="AI29" i="236"/>
  <c r="AJ29" i="236" s="1"/>
  <c r="AG29" i="236"/>
  <c r="L29" i="213"/>
  <c r="M29" i="213" s="1"/>
  <c r="L29" i="215"/>
  <c r="M29" i="215" s="1"/>
  <c r="L29" i="217"/>
  <c r="M29" i="217" s="1"/>
  <c r="J29" i="211"/>
  <c r="K29" i="211" s="1"/>
  <c r="J29" i="248"/>
  <c r="K29" i="248" s="1"/>
  <c r="J29" i="190"/>
  <c r="K29" i="190" s="1"/>
  <c r="J29" i="191"/>
  <c r="K29" i="191" s="1"/>
  <c r="J29" i="196"/>
  <c r="K29" i="196" s="1"/>
  <c r="J29" i="243"/>
  <c r="K29" i="243" s="1"/>
  <c r="J29" i="229"/>
  <c r="K29" i="229" s="1"/>
  <c r="J29" i="232"/>
  <c r="K29" i="232" s="1"/>
  <c r="J29" i="205"/>
  <c r="K29" i="205" s="1"/>
  <c r="J29" i="230"/>
  <c r="K29" i="230" s="1"/>
  <c r="J29" i="208"/>
  <c r="K29" i="208" s="1"/>
  <c r="J29" i="224"/>
  <c r="K29" i="224" s="1"/>
  <c r="J29" i="199"/>
  <c r="K29" i="199" s="1"/>
  <c r="J29" i="246"/>
  <c r="K29" i="246" s="1"/>
  <c r="J29" i="220"/>
  <c r="K29" i="220" s="1"/>
  <c r="J29" i="202"/>
  <c r="K29" i="202" s="1"/>
  <c r="J29" i="195"/>
  <c r="K29" i="195" s="1"/>
  <c r="J29" i="189"/>
  <c r="K29" i="189" s="1"/>
  <c r="J29" i="197"/>
  <c r="K29" i="197" s="1"/>
  <c r="L29" i="180"/>
  <c r="M29" i="180" s="1"/>
  <c r="L29" i="214"/>
  <c r="M29" i="214" s="1"/>
  <c r="L29" i="216"/>
  <c r="M29" i="216" s="1"/>
  <c r="L29" i="219"/>
  <c r="M29" i="219" s="1"/>
  <c r="J29" i="212"/>
  <c r="K29" i="212" s="1"/>
  <c r="J29" i="247"/>
  <c r="K29" i="247" s="1"/>
  <c r="J29" i="209"/>
  <c r="K29" i="209" s="1"/>
  <c r="J29" i="242"/>
  <c r="K29" i="242" s="1"/>
  <c r="J29" i="203"/>
  <c r="K29" i="203" s="1"/>
  <c r="J29" i="204"/>
  <c r="K29" i="204" s="1"/>
  <c r="J29" i="231"/>
  <c r="K29" i="231" s="1"/>
  <c r="J29" i="200"/>
  <c r="K29" i="200" s="1"/>
  <c r="J29" i="206"/>
  <c r="K29" i="206" s="1"/>
  <c r="J29" i="207"/>
  <c r="K29" i="207" s="1"/>
  <c r="J29" i="201"/>
  <c r="K29" i="201" s="1"/>
  <c r="J29" i="244"/>
  <c r="K29" i="244" s="1"/>
  <c r="J29" i="194"/>
  <c r="K29" i="194" s="1"/>
  <c r="J29" i="225"/>
  <c r="K29" i="225" s="1"/>
  <c r="J29" i="113"/>
  <c r="K29" i="113" s="1"/>
  <c r="J29" i="239"/>
  <c r="K29" i="239" s="1"/>
  <c r="J29" i="193"/>
  <c r="K29" i="193" s="1"/>
  <c r="J29" i="192"/>
  <c r="K29" i="192" s="1"/>
  <c r="H20" i="72"/>
  <c r="AU20" i="189"/>
  <c r="AT24" i="1"/>
  <c r="AD24" i="1"/>
  <c r="AE24" i="1" s="1"/>
  <c r="AP49" i="72"/>
  <c r="CA16" i="72"/>
  <c r="CA76" i="72" s="1"/>
  <c r="AZ76" i="211"/>
  <c r="J49" i="72"/>
  <c r="AU49" i="191"/>
  <c r="I28" i="72"/>
  <c r="AU28" i="190"/>
  <c r="AT21" i="72"/>
  <c r="AY76" i="220"/>
  <c r="BM8" i="72"/>
  <c r="BM76" i="72" s="1"/>
  <c r="AY76" i="209"/>
  <c r="AY10" i="230"/>
  <c r="AX76" i="230"/>
  <c r="AT68" i="1"/>
  <c r="AG68" i="1"/>
  <c r="AD68" i="1"/>
  <c r="AE68" i="1"/>
  <c r="AF68" i="1" s="1"/>
  <c r="D68" i="238" s="1"/>
  <c r="AD40" i="1"/>
  <c r="AE40" i="1"/>
  <c r="AF40" i="1" s="1"/>
  <c r="D40" i="238" s="1"/>
  <c r="AT40" i="1"/>
  <c r="AU62" i="231"/>
  <c r="AE62" i="72"/>
  <c r="AP62" i="72" s="1"/>
  <c r="AT26" i="1"/>
  <c r="AD26" i="1"/>
  <c r="AE26" i="1" s="1"/>
  <c r="AR10" i="230"/>
  <c r="AT10" i="230"/>
  <c r="AT76" i="230" s="1"/>
  <c r="AT84" i="230" s="1"/>
  <c r="AP76" i="230"/>
  <c r="AP84" i="230" s="1"/>
  <c r="AS20" i="223" s="1"/>
  <c r="AF12" i="72"/>
  <c r="AU12" i="232"/>
  <c r="P39" i="236"/>
  <c r="R39" i="236" s="1"/>
  <c r="J39" i="238" s="1"/>
  <c r="AE39" i="236"/>
  <c r="U39" i="236"/>
  <c r="W39" i="236" s="1"/>
  <c r="K39" i="238" s="1"/>
  <c r="G39" i="236"/>
  <c r="H39" i="236" s="1"/>
  <c r="K39" i="236"/>
  <c r="M39" i="236" s="1"/>
  <c r="I39" i="238" s="1"/>
  <c r="Z39" i="236"/>
  <c r="AB39" i="236" s="1"/>
  <c r="L39" i="238" s="1"/>
  <c r="K63" i="236"/>
  <c r="M63" i="236" s="1"/>
  <c r="I63" i="238" s="1"/>
  <c r="AE63" i="236"/>
  <c r="Z63" i="236"/>
  <c r="AB63" i="236" s="1"/>
  <c r="L63" i="238" s="1"/>
  <c r="G63" i="236"/>
  <c r="H63" i="236" s="1"/>
  <c r="P63" i="236"/>
  <c r="R63" i="236" s="1"/>
  <c r="J63" i="238" s="1"/>
  <c r="U63" i="236"/>
  <c r="W63" i="236" s="1"/>
  <c r="K63" i="238" s="1"/>
  <c r="AR13" i="225"/>
  <c r="AT13" i="225"/>
  <c r="AT76" i="225" s="1"/>
  <c r="AT84" i="225" s="1"/>
  <c r="AP76" i="225"/>
  <c r="AP84" i="225" s="1"/>
  <c r="AS38" i="223" s="1"/>
  <c r="P42" i="236"/>
  <c r="R42" i="236" s="1"/>
  <c r="J42" i="238" s="1"/>
  <c r="K42" i="236"/>
  <c r="M42" i="236" s="1"/>
  <c r="I42" i="238" s="1"/>
  <c r="AE42" i="236"/>
  <c r="Z42" i="236"/>
  <c r="AB42" i="236" s="1"/>
  <c r="L42" i="238" s="1"/>
  <c r="G42" i="236"/>
  <c r="H42" i="236" s="1"/>
  <c r="U42" i="236"/>
  <c r="W42" i="236" s="1"/>
  <c r="K42" i="238" s="1"/>
  <c r="AP8" i="190"/>
  <c r="AN76" i="190"/>
  <c r="AN84" i="190" s="1"/>
  <c r="AQ13" i="223" s="1"/>
  <c r="AT19" i="1"/>
  <c r="AD19" i="1"/>
  <c r="AE19" i="1" s="1"/>
  <c r="AY32" i="239"/>
  <c r="AX76" i="239"/>
  <c r="AY10" i="244"/>
  <c r="AX76" i="244"/>
  <c r="BC49" i="33"/>
  <c r="BD49" i="33" s="1"/>
  <c r="C49" i="72" s="1"/>
  <c r="BG49" i="33"/>
  <c r="C49" i="100" s="1"/>
  <c r="AQ49" i="100" s="1"/>
  <c r="O35" i="72"/>
  <c r="AP35" i="72" s="1"/>
  <c r="AQ35" i="72" s="1"/>
  <c r="AU35" i="196"/>
  <c r="K20" i="72"/>
  <c r="AU20" i="192"/>
  <c r="M22" i="72"/>
  <c r="AU22" i="194"/>
  <c r="C10" i="236"/>
  <c r="V10" i="1"/>
  <c r="O56" i="72"/>
  <c r="AU56" i="196"/>
  <c r="AF12" i="1"/>
  <c r="D12" i="238" s="1"/>
  <c r="AH12" i="1"/>
  <c r="AP9" i="209"/>
  <c r="AN76" i="209"/>
  <c r="AN84" i="209" s="1"/>
  <c r="AQ18" i="223" s="1"/>
  <c r="AD60" i="1"/>
  <c r="AE60" i="1"/>
  <c r="AF60" i="1" s="1"/>
  <c r="D60" i="238" s="1"/>
  <c r="AT60" i="1"/>
  <c r="AG60" i="1"/>
  <c r="W55" i="72"/>
  <c r="AU55" i="206"/>
  <c r="O29" i="213"/>
  <c r="P29" i="213" s="1"/>
  <c r="O29" i="215"/>
  <c r="P29" i="215" s="1"/>
  <c r="O29" i="216"/>
  <c r="P29" i="216" s="1"/>
  <c r="M29" i="212"/>
  <c r="N29" i="212" s="1"/>
  <c r="M29" i="247"/>
  <c r="N29" i="247" s="1"/>
  <c r="M29" i="243"/>
  <c r="N29" i="243" s="1"/>
  <c r="M29" i="242"/>
  <c r="N29" i="242" s="1"/>
  <c r="M29" i="203"/>
  <c r="N29" i="203" s="1"/>
  <c r="M29" i="230"/>
  <c r="N29" i="230" s="1"/>
  <c r="M29" i="239"/>
  <c r="N29" i="239" s="1"/>
  <c r="M29" i="207"/>
  <c r="N29" i="207" s="1"/>
  <c r="M29" i="229"/>
  <c r="N29" i="229" s="1"/>
  <c r="M29" i="200"/>
  <c r="N29" i="200" s="1"/>
  <c r="M29" i="246"/>
  <c r="N29" i="246" s="1"/>
  <c r="M29" i="220"/>
  <c r="N29" i="220" s="1"/>
  <c r="M29" i="208"/>
  <c r="N29" i="208" s="1"/>
  <c r="M29" i="224"/>
  <c r="N29" i="224" s="1"/>
  <c r="M29" i="199"/>
  <c r="N29" i="199" s="1"/>
  <c r="M29" i="189"/>
  <c r="N29" i="189" s="1"/>
  <c r="M29" i="206"/>
  <c r="N29" i="206" s="1"/>
  <c r="M29" i="193"/>
  <c r="N29" i="193" s="1"/>
  <c r="M29" i="197"/>
  <c r="N29" i="197" s="1"/>
  <c r="O29" i="180"/>
  <c r="P29" i="180" s="1"/>
  <c r="O29" i="214"/>
  <c r="P29" i="214" s="1"/>
  <c r="O29" i="217"/>
  <c r="P29" i="217" s="1"/>
  <c r="O29" i="219"/>
  <c r="P29" i="219" s="1"/>
  <c r="M29" i="248"/>
  <c r="N29" i="248" s="1"/>
  <c r="M29" i="211"/>
  <c r="N29" i="211" s="1"/>
  <c r="M29" i="191"/>
  <c r="N29" i="191" s="1"/>
  <c r="M29" i="196"/>
  <c r="N29" i="196" s="1"/>
  <c r="M29" i="209"/>
  <c r="N29" i="209" s="1"/>
  <c r="M29" i="190"/>
  <c r="N29" i="190" s="1"/>
  <c r="M29" i="232"/>
  <c r="N29" i="232" s="1"/>
  <c r="M29" i="231"/>
  <c r="N29" i="231" s="1"/>
  <c r="M29" i="204"/>
  <c r="N29" i="204" s="1"/>
  <c r="M29" i="194"/>
  <c r="N29" i="194" s="1"/>
  <c r="M29" i="225"/>
  <c r="N29" i="225" s="1"/>
  <c r="M29" i="113"/>
  <c r="N29" i="113" s="1"/>
  <c r="M29" i="201"/>
  <c r="N29" i="201" s="1"/>
  <c r="M29" i="244"/>
  <c r="N29" i="244" s="1"/>
  <c r="M29" i="205"/>
  <c r="N29" i="205" s="1"/>
  <c r="M29" i="202"/>
  <c r="N29" i="202" s="1"/>
  <c r="M29" i="195"/>
  <c r="N29" i="195" s="1"/>
  <c r="M29" i="192"/>
  <c r="N29" i="192" s="1"/>
  <c r="AZ8" i="72"/>
  <c r="AZ76" i="72" s="1"/>
  <c r="AY76" i="194"/>
  <c r="AF29" i="1"/>
  <c r="D29" i="238" s="1"/>
  <c r="AH29" i="1"/>
  <c r="X8" i="1"/>
  <c r="W8" i="1"/>
  <c r="AA8" i="1"/>
  <c r="AA76" i="1" s="1"/>
  <c r="Z8" i="1"/>
  <c r="T76" i="1"/>
  <c r="AL58" i="72"/>
  <c r="AU58" i="248"/>
  <c r="AB56" i="72"/>
  <c r="AU56" i="225"/>
  <c r="AR38" i="224"/>
  <c r="AT38" i="224"/>
  <c r="AT76" i="224" s="1"/>
  <c r="AT84" i="224" s="1"/>
  <c r="AP76" i="224"/>
  <c r="AP84" i="224" s="1"/>
  <c r="AS37" i="223" s="1"/>
  <c r="P64" i="236"/>
  <c r="R64" i="236" s="1"/>
  <c r="J64" i="238" s="1"/>
  <c r="K64" i="236"/>
  <c r="M64" i="236" s="1"/>
  <c r="I64" i="238" s="1"/>
  <c r="AE64" i="236"/>
  <c r="Z64" i="236"/>
  <c r="AB64" i="236" s="1"/>
  <c r="L64" i="238" s="1"/>
  <c r="G64" i="236"/>
  <c r="H64" i="236" s="1"/>
  <c r="U64" i="236"/>
  <c r="W64" i="236" s="1"/>
  <c r="K64" i="238" s="1"/>
  <c r="AP9" i="202"/>
  <c r="AN76" i="202"/>
  <c r="AN84" i="202" s="1"/>
  <c r="AQ32" i="223" s="1"/>
  <c r="F76" i="236"/>
  <c r="AD76" i="236"/>
  <c r="O76" i="236"/>
  <c r="J76" i="236"/>
  <c r="Y76" i="236"/>
  <c r="T76" i="236"/>
  <c r="AF58" i="72"/>
  <c r="AU58" i="232"/>
  <c r="AY10" i="192"/>
  <c r="AX76" i="192"/>
  <c r="BI24" i="72"/>
  <c r="BI76" i="72" s="1"/>
  <c r="AY76" i="205"/>
  <c r="AP22" i="204"/>
  <c r="AN76" i="204"/>
  <c r="AN84" i="204" s="1"/>
  <c r="AQ24" i="223" s="1"/>
  <c r="AZ11" i="212"/>
  <c r="AY76" i="212"/>
  <c r="BJ8" i="72"/>
  <c r="BJ76" i="72" s="1"/>
  <c r="AY76" i="206"/>
  <c r="C23" i="236"/>
  <c r="V23" i="1"/>
  <c r="C14" i="236"/>
  <c r="V14" i="1"/>
  <c r="AQ62" i="72"/>
  <c r="CD62" i="72" s="1"/>
  <c r="T51" i="72"/>
  <c r="AU51" i="203"/>
  <c r="AR9" i="207"/>
  <c r="AT9" i="207"/>
  <c r="AT76" i="207" s="1"/>
  <c r="AT84" i="207" s="1"/>
  <c r="AP76" i="207"/>
  <c r="AP84" i="207" s="1"/>
  <c r="AS28" i="223" s="1"/>
  <c r="CC7" i="72"/>
  <c r="AS11" i="212"/>
  <c r="AU11" i="212"/>
  <c r="AU76" i="212" s="1"/>
  <c r="AU84" i="212" s="1"/>
  <c r="AQ76" i="212"/>
  <c r="AQ84" i="212" s="1"/>
  <c r="AS10" i="223" s="1"/>
  <c r="AV32" i="211"/>
  <c r="AN32" i="72"/>
  <c r="G55" i="72"/>
  <c r="AU55" i="220"/>
  <c r="AD39" i="1"/>
  <c r="AE39" i="1" s="1"/>
  <c r="AT39" i="1"/>
  <c r="AS13" i="243"/>
  <c r="AR76" i="243"/>
  <c r="AR84" i="243" s="1"/>
  <c r="AU17" i="223" s="1"/>
  <c r="AS16" i="196"/>
  <c r="AR76" i="196"/>
  <c r="AR84" i="196" s="1"/>
  <c r="AU15" i="223" s="1"/>
  <c r="AT76" i="220"/>
  <c r="AT84" i="220" s="1"/>
  <c r="BY11" i="72"/>
  <c r="BY76" i="72" s="1"/>
  <c r="AY76" i="248"/>
  <c r="BV13" i="72"/>
  <c r="BV76" i="72" s="1"/>
  <c r="AY76" i="243"/>
  <c r="AE27" i="1"/>
  <c r="AG27" i="1" s="1"/>
  <c r="AT27" i="1"/>
  <c r="AD27" i="1"/>
  <c r="AR32" i="239"/>
  <c r="AT32" i="239"/>
  <c r="AT76" i="239" s="1"/>
  <c r="AT84" i="239" s="1"/>
  <c r="AP76" i="239"/>
  <c r="AP84" i="239" s="1"/>
  <c r="AS23" i="223" s="1"/>
  <c r="AY9" i="208"/>
  <c r="AX76" i="208"/>
  <c r="T55" i="72"/>
  <c r="AU55" i="203"/>
  <c r="AY13" i="225"/>
  <c r="AX76" i="225"/>
  <c r="AS8" i="206"/>
  <c r="AR76" i="206"/>
  <c r="AR84" i="206" s="1"/>
  <c r="AU27" i="223" s="1"/>
  <c r="AU53" i="203"/>
  <c r="T53" i="72"/>
  <c r="AP53" i="72" s="1"/>
  <c r="AQ53" i="72" s="1"/>
  <c r="CD53" i="72" s="1"/>
  <c r="G67" i="72"/>
  <c r="AU67" i="220"/>
  <c r="V23" i="72"/>
  <c r="V76" i="72" s="1"/>
  <c r="AU23" i="205"/>
  <c r="AU76" i="205" s="1"/>
  <c r="AU84" i="205" s="1"/>
  <c r="AS76" i="205"/>
  <c r="AS84" i="205" s="1"/>
  <c r="AV26" i="223" s="1"/>
  <c r="Z9" i="236"/>
  <c r="AB9" i="236" s="1"/>
  <c r="L9" i="238" s="1"/>
  <c r="U9" i="236"/>
  <c r="W9" i="236" s="1"/>
  <c r="K9" i="238" s="1"/>
  <c r="AE9" i="236"/>
  <c r="P9" i="236"/>
  <c r="R9" i="236" s="1"/>
  <c r="J9" i="238" s="1"/>
  <c r="K9" i="236"/>
  <c r="M9" i="236" s="1"/>
  <c r="I9" i="238" s="1"/>
  <c r="G9" i="236"/>
  <c r="H9" i="236" s="1"/>
  <c r="AT18" i="1"/>
  <c r="AD18" i="1"/>
  <c r="AE18" i="1" s="1"/>
  <c r="AU8" i="244"/>
  <c r="AJ8" i="72"/>
  <c r="AS8" i="209"/>
  <c r="Q7" i="140"/>
  <c r="AQ24" i="211"/>
  <c r="AO76" i="211"/>
  <c r="AO84" i="211" s="1"/>
  <c r="AQ33" i="223" s="1"/>
  <c r="R12" i="213"/>
  <c r="S12" i="213" s="1"/>
  <c r="R12" i="215"/>
  <c r="S12" i="215" s="1"/>
  <c r="R12" i="217"/>
  <c r="S12" i="217" s="1"/>
  <c r="P12" i="248"/>
  <c r="Q12" i="248" s="1"/>
  <c r="P12" i="211"/>
  <c r="Q12" i="211" s="1"/>
  <c r="P12" i="243"/>
  <c r="Q12" i="243" s="1"/>
  <c r="P12" i="190"/>
  <c r="Q12" i="190" s="1"/>
  <c r="P12" i="196"/>
  <c r="Q12" i="196" s="1"/>
  <c r="P12" i="191"/>
  <c r="Q12" i="191" s="1"/>
  <c r="P12" i="204"/>
  <c r="Q12" i="204" s="1"/>
  <c r="P12" i="232"/>
  <c r="Q12" i="232" s="1"/>
  <c r="P12" i="230"/>
  <c r="Q12" i="230" s="1"/>
  <c r="P12" i="205"/>
  <c r="Q12" i="205" s="1"/>
  <c r="P12" i="207"/>
  <c r="Q12" i="207" s="1"/>
  <c r="P12" i="208"/>
  <c r="Q12" i="208" s="1"/>
  <c r="P12" i="244"/>
  <c r="Q12" i="244" s="1"/>
  <c r="P12" i="194"/>
  <c r="Q12" i="194" s="1"/>
  <c r="P12" i="246"/>
  <c r="Q12" i="246" s="1"/>
  <c r="P12" i="113"/>
  <c r="Q12" i="113" s="1"/>
  <c r="P12" i="189"/>
  <c r="Q12" i="189" s="1"/>
  <c r="P12" i="224"/>
  <c r="Q12" i="224" s="1"/>
  <c r="P12" i="197"/>
  <c r="Q12" i="197" s="1"/>
  <c r="R12" i="214"/>
  <c r="S12" i="214" s="1"/>
  <c r="R12" i="219"/>
  <c r="S12" i="219" s="1"/>
  <c r="P12" i="212"/>
  <c r="Q12" i="212" s="1"/>
  <c r="P12" i="242"/>
  <c r="Q12" i="242" s="1"/>
  <c r="P12" i="239"/>
  <c r="Q12" i="239" s="1"/>
  <c r="P12" i="229"/>
  <c r="Q12" i="229" s="1"/>
  <c r="P12" i="206"/>
  <c r="Q12" i="206" s="1"/>
  <c r="P12" i="201"/>
  <c r="Q12" i="201" s="1"/>
  <c r="P12" i="193"/>
  <c r="Q12" i="193" s="1"/>
  <c r="P12" i="202"/>
  <c r="Q12" i="202" s="1"/>
  <c r="P12" i="192"/>
  <c r="Q12" i="192" s="1"/>
  <c r="R12" i="180"/>
  <c r="S12" i="180" s="1"/>
  <c r="R12" i="216"/>
  <c r="S12" i="216" s="1"/>
  <c r="P12" i="247"/>
  <c r="Q12" i="247" s="1"/>
  <c r="P12" i="209"/>
  <c r="Q12" i="209" s="1"/>
  <c r="P12" i="203"/>
  <c r="Q12" i="203" s="1"/>
  <c r="P12" i="231"/>
  <c r="Q12" i="231" s="1"/>
  <c r="P12" i="200"/>
  <c r="Q12" i="200" s="1"/>
  <c r="P12" i="195"/>
  <c r="Q12" i="195" s="1"/>
  <c r="P12" i="199"/>
  <c r="Q12" i="199" s="1"/>
  <c r="P12" i="220"/>
  <c r="Q12" i="220" s="1"/>
  <c r="P12" i="225"/>
  <c r="Q12" i="225" s="1"/>
  <c r="AG12" i="236"/>
  <c r="AI12" i="236"/>
  <c r="AJ12" i="236" s="1"/>
  <c r="AR76" i="242"/>
  <c r="AR84" i="242" s="1"/>
  <c r="AU14" i="223" s="1"/>
  <c r="R29" i="180"/>
  <c r="S29" i="180" s="1"/>
  <c r="R29" i="214"/>
  <c r="S29" i="214" s="1"/>
  <c r="R29" i="217"/>
  <c r="S29" i="217" s="1"/>
  <c r="R29" i="219"/>
  <c r="S29" i="219" s="1"/>
  <c r="P29" i="212"/>
  <c r="Q29" i="212" s="1"/>
  <c r="P29" i="247"/>
  <c r="Q29" i="247" s="1"/>
  <c r="P29" i="209"/>
  <c r="Q29" i="209" s="1"/>
  <c r="P29" i="242"/>
  <c r="Q29" i="242" s="1"/>
  <c r="P29" i="203"/>
  <c r="Q29" i="203" s="1"/>
  <c r="P29" i="204"/>
  <c r="Q29" i="204" s="1"/>
  <c r="P29" i="231"/>
  <c r="Q29" i="231" s="1"/>
  <c r="P29" i="230"/>
  <c r="Q29" i="230" s="1"/>
  <c r="P29" i="239"/>
  <c r="Q29" i="239" s="1"/>
  <c r="P29" i="206"/>
  <c r="Q29" i="206" s="1"/>
  <c r="P29" i="208"/>
  <c r="Q29" i="208" s="1"/>
  <c r="P29" i="224"/>
  <c r="Q29" i="224" s="1"/>
  <c r="P29" i="199"/>
  <c r="Q29" i="199" s="1"/>
  <c r="P29" i="246"/>
  <c r="Q29" i="246" s="1"/>
  <c r="P29" i="220"/>
  <c r="Q29" i="220" s="1"/>
  <c r="P29" i="195"/>
  <c r="Q29" i="195" s="1"/>
  <c r="P29" i="202"/>
  <c r="Q29" i="202" s="1"/>
  <c r="P29" i="192"/>
  <c r="Q29" i="192" s="1"/>
  <c r="R29" i="215"/>
  <c r="S29" i="215" s="1"/>
  <c r="P29" i="211"/>
  <c r="Q29" i="211" s="1"/>
  <c r="P29" i="190"/>
  <c r="Q29" i="190" s="1"/>
  <c r="P29" i="196"/>
  <c r="Q29" i="196" s="1"/>
  <c r="P29" i="229"/>
  <c r="Q29" i="229" s="1"/>
  <c r="P29" i="200"/>
  <c r="Q29" i="200" s="1"/>
  <c r="P29" i="207"/>
  <c r="Q29" i="207" s="1"/>
  <c r="P29" i="244"/>
  <c r="Q29" i="244" s="1"/>
  <c r="P29" i="225"/>
  <c r="Q29" i="225" s="1"/>
  <c r="P29" i="193"/>
  <c r="Q29" i="193" s="1"/>
  <c r="P29" i="197"/>
  <c r="Q29" i="197" s="1"/>
  <c r="R29" i="213"/>
  <c r="S29" i="213" s="1"/>
  <c r="R29" i="216"/>
  <c r="S29" i="216" s="1"/>
  <c r="P29" i="248"/>
  <c r="Q29" i="248" s="1"/>
  <c r="P29" i="191"/>
  <c r="Q29" i="191" s="1"/>
  <c r="P29" i="243"/>
  <c r="Q29" i="243" s="1"/>
  <c r="P29" i="232"/>
  <c r="Q29" i="232" s="1"/>
  <c r="P29" i="205"/>
  <c r="Q29" i="205" s="1"/>
  <c r="P29" i="201"/>
  <c r="Q29" i="201" s="1"/>
  <c r="P29" i="194"/>
  <c r="Q29" i="194" s="1"/>
  <c r="P29" i="113"/>
  <c r="Q29" i="113" s="1"/>
  <c r="P29" i="189"/>
  <c r="Q29" i="189" s="1"/>
  <c r="C29" i="238"/>
  <c r="F29" i="238" s="1"/>
  <c r="AK29" i="236"/>
  <c r="AL29" i="236" s="1"/>
  <c r="AY9" i="199"/>
  <c r="AX76" i="199"/>
  <c r="AU29" i="1"/>
  <c r="L29" i="67"/>
  <c r="O29" i="67" s="1"/>
  <c r="P29" i="67" s="1"/>
  <c r="AT16" i="211"/>
  <c r="AL51" i="72"/>
  <c r="AU51" i="248"/>
  <c r="AU11" i="239"/>
  <c r="AG11" i="72"/>
  <c r="BU9" i="72"/>
  <c r="BU76" i="72" s="1"/>
  <c r="AY76" i="242"/>
  <c r="AD57" i="1"/>
  <c r="AE57" i="1"/>
  <c r="AF57" i="1" s="1"/>
  <c r="D57" i="238" s="1"/>
  <c r="AT57" i="1"/>
  <c r="Z58" i="236"/>
  <c r="AB58" i="236" s="1"/>
  <c r="L58" i="238" s="1"/>
  <c r="U58" i="236"/>
  <c r="W58" i="236" s="1"/>
  <c r="K58" i="238" s="1"/>
  <c r="AE58" i="236"/>
  <c r="P58" i="236"/>
  <c r="R58" i="236" s="1"/>
  <c r="J58" i="238" s="1"/>
  <c r="K58" i="236"/>
  <c r="M58" i="236" s="1"/>
  <c r="I58" i="238" s="1"/>
  <c r="G58" i="236"/>
  <c r="H58" i="236" s="1"/>
  <c r="AT65" i="1"/>
  <c r="AD65" i="1"/>
  <c r="AE65" i="1" s="1"/>
  <c r="AU22" i="243"/>
  <c r="AI22" i="72"/>
  <c r="AT13" i="232"/>
  <c r="AT76" i="232" s="1"/>
  <c r="AT84" i="232" s="1"/>
  <c r="AR13" i="232"/>
  <c r="AP76" i="232"/>
  <c r="AP84" i="232" s="1"/>
  <c r="AS22" i="223" s="1"/>
  <c r="P36" i="236"/>
  <c r="R36" i="236" s="1"/>
  <c r="J36" i="238" s="1"/>
  <c r="U36" i="236"/>
  <c r="W36" i="236" s="1"/>
  <c r="K36" i="238" s="1"/>
  <c r="K36" i="236"/>
  <c r="M36" i="236" s="1"/>
  <c r="I36" i="238" s="1"/>
  <c r="AE36" i="236"/>
  <c r="G36" i="236"/>
  <c r="H36" i="236" s="1"/>
  <c r="Z36" i="236"/>
  <c r="AB36" i="236" s="1"/>
  <c r="L36" i="238" s="1"/>
  <c r="AT9" i="208"/>
  <c r="AT76" i="208" s="1"/>
  <c r="AT84" i="208" s="1"/>
  <c r="AR9" i="208"/>
  <c r="AP76" i="208"/>
  <c r="AP84" i="208" s="1"/>
  <c r="AS30" i="223" s="1"/>
  <c r="AT34" i="231"/>
  <c r="AT76" i="231" s="1"/>
  <c r="AT84" i="231" s="1"/>
  <c r="AR34" i="231"/>
  <c r="AP76" i="231"/>
  <c r="AP84" i="231" s="1"/>
  <c r="AS21" i="223" s="1"/>
  <c r="AH9" i="72"/>
  <c r="AU9" i="242"/>
  <c r="Q7" i="241"/>
  <c r="C60" i="236"/>
  <c r="V60" i="1"/>
  <c r="AH60" i="1"/>
  <c r="AE55" i="1"/>
  <c r="AG55" i="1" s="1"/>
  <c r="AT55" i="1"/>
  <c r="AD55" i="1"/>
  <c r="AY13" i="203"/>
  <c r="AX76" i="203"/>
  <c r="G27" i="236"/>
  <c r="H27" i="236" s="1"/>
  <c r="U27" i="236"/>
  <c r="W27" i="236" s="1"/>
  <c r="K27" i="238" s="1"/>
  <c r="AE27" i="236"/>
  <c r="P27" i="236"/>
  <c r="R27" i="236" s="1"/>
  <c r="J27" i="238" s="1"/>
  <c r="Z27" i="236"/>
  <c r="AB27" i="236" s="1"/>
  <c r="L27" i="238" s="1"/>
  <c r="K27" i="236"/>
  <c r="M27" i="236" s="1"/>
  <c r="I27" i="238" s="1"/>
  <c r="AY34" i="231"/>
  <c r="AX76" i="231"/>
  <c r="K24" i="236"/>
  <c r="M24" i="236" s="1"/>
  <c r="I24" i="238" s="1"/>
  <c r="AE24" i="236"/>
  <c r="Z24" i="236"/>
  <c r="AB24" i="236" s="1"/>
  <c r="L24" i="238" s="1"/>
  <c r="U24" i="236"/>
  <c r="W24" i="236" s="1"/>
  <c r="K24" i="238" s="1"/>
  <c r="G24" i="236"/>
  <c r="H24" i="236" s="1"/>
  <c r="P24" i="236"/>
  <c r="R24" i="236" s="1"/>
  <c r="J24" i="238" s="1"/>
  <c r="AT9" i="195"/>
  <c r="AT76" i="195" s="1"/>
  <c r="AT84" i="195" s="1"/>
  <c r="AR9" i="195"/>
  <c r="AP76" i="195"/>
  <c r="AP84" i="195" s="1"/>
  <c r="AS29" i="223" s="1"/>
  <c r="AP9" i="201"/>
  <c r="AN76" i="201"/>
  <c r="AN84" i="201" s="1"/>
  <c r="AQ31" i="223" s="1"/>
  <c r="G19" i="236"/>
  <c r="H19" i="236" s="1"/>
  <c r="AE19" i="236"/>
  <c r="U19" i="236"/>
  <c r="W19" i="236" s="1"/>
  <c r="K19" i="238" s="1"/>
  <c r="Z19" i="236"/>
  <c r="AB19" i="236" s="1"/>
  <c r="L19" i="238" s="1"/>
  <c r="K19" i="236"/>
  <c r="M19" i="236" s="1"/>
  <c r="I19" i="238" s="1"/>
  <c r="P19" i="236"/>
  <c r="R19" i="236" s="1"/>
  <c r="J19" i="238" s="1"/>
  <c r="AP11" i="113"/>
  <c r="AN76" i="113"/>
  <c r="AN84" i="113" s="1"/>
  <c r="AQ8" i="223" s="1"/>
  <c r="AY8" i="193"/>
  <c r="AX76" i="193"/>
  <c r="AT23" i="1"/>
  <c r="AD23" i="1"/>
  <c r="AE23" i="1" s="1"/>
  <c r="AU76" i="246"/>
  <c r="AU84" i="246" s="1"/>
  <c r="AJ51" i="72"/>
  <c r="AU51" i="244"/>
  <c r="BG34" i="33"/>
  <c r="C34" i="100" s="1"/>
  <c r="AQ34" i="100" s="1"/>
  <c r="BC34" i="33"/>
  <c r="BD34" i="33" s="1"/>
  <c r="C34" i="72" s="1"/>
  <c r="Z55" i="236"/>
  <c r="AB55" i="236" s="1"/>
  <c r="L55" i="238" s="1"/>
  <c r="G55" i="236"/>
  <c r="H55" i="236" s="1"/>
  <c r="P55" i="236"/>
  <c r="R55" i="236" s="1"/>
  <c r="J55" i="238" s="1"/>
  <c r="U55" i="236"/>
  <c r="W55" i="236" s="1"/>
  <c r="K55" i="238" s="1"/>
  <c r="K55" i="236"/>
  <c r="M55" i="236" s="1"/>
  <c r="I55" i="238" s="1"/>
  <c r="AE55" i="236"/>
  <c r="I12" i="180"/>
  <c r="J12" i="180" s="1"/>
  <c r="I12" i="214"/>
  <c r="J12" i="214" s="1"/>
  <c r="I12" i="217"/>
  <c r="J12" i="217" s="1"/>
  <c r="I12" i="219"/>
  <c r="J12" i="219" s="1"/>
  <c r="G12" i="212"/>
  <c r="H12" i="212" s="1"/>
  <c r="G12" i="247"/>
  <c r="H12" i="247" s="1"/>
  <c r="G12" i="190"/>
  <c r="H12" i="190" s="1"/>
  <c r="G12" i="196"/>
  <c r="H12" i="196" s="1"/>
  <c r="G12" i="229"/>
  <c r="H12" i="229" s="1"/>
  <c r="G12" i="209"/>
  <c r="H12" i="209" s="1"/>
  <c r="G12" i="239"/>
  <c r="H12" i="239" s="1"/>
  <c r="G12" i="243"/>
  <c r="H12" i="243" s="1"/>
  <c r="G12" i="232"/>
  <c r="H12" i="232" s="1"/>
  <c r="G12" i="193"/>
  <c r="H12" i="193" s="1"/>
  <c r="G12" i="220"/>
  <c r="H12" i="220" s="1"/>
  <c r="G12" i="200"/>
  <c r="H12" i="200" s="1"/>
  <c r="G12" i="206"/>
  <c r="H12" i="206" s="1"/>
  <c r="G12" i="208"/>
  <c r="H12" i="208" s="1"/>
  <c r="G12" i="244"/>
  <c r="H12" i="244" s="1"/>
  <c r="G12" i="224"/>
  <c r="H12" i="224" s="1"/>
  <c r="G12" i="225"/>
  <c r="H12" i="225" s="1"/>
  <c r="G12" i="192"/>
  <c r="H12" i="192" s="1"/>
  <c r="I12" i="213"/>
  <c r="J12" i="213" s="1"/>
  <c r="I12" i="215"/>
  <c r="J12" i="215" s="1"/>
  <c r="I12" i="216"/>
  <c r="J12" i="216" s="1"/>
  <c r="G12" i="211"/>
  <c r="H12" i="211" s="1"/>
  <c r="G12" i="248"/>
  <c r="H12" i="248" s="1"/>
  <c r="G12" i="191"/>
  <c r="H12" i="191" s="1"/>
  <c r="G12" i="242"/>
  <c r="H12" i="242" s="1"/>
  <c r="G12" i="203"/>
  <c r="H12" i="203" s="1"/>
  <c r="G12" i="230"/>
  <c r="H12" i="230" s="1"/>
  <c r="G12" i="231"/>
  <c r="H12" i="231" s="1"/>
  <c r="G12" i="207"/>
  <c r="H12" i="207" s="1"/>
  <c r="G12" i="204"/>
  <c r="H12" i="204" s="1"/>
  <c r="G12" i="194"/>
  <c r="H12" i="194" s="1"/>
  <c r="G12" i="246"/>
  <c r="H12" i="246" s="1"/>
  <c r="G12" i="113"/>
  <c r="H12" i="113" s="1"/>
  <c r="G12" i="205"/>
  <c r="H12" i="205" s="1"/>
  <c r="G12" i="195"/>
  <c r="H12" i="195" s="1"/>
  <c r="G12" i="201"/>
  <c r="H12" i="201" s="1"/>
  <c r="G12" i="199"/>
  <c r="H12" i="199" s="1"/>
  <c r="G12" i="202"/>
  <c r="H12" i="202" s="1"/>
  <c r="G12" i="189"/>
  <c r="H12" i="189" s="1"/>
  <c r="G12" i="197"/>
  <c r="H12" i="197" s="1"/>
  <c r="AD33" i="72"/>
  <c r="AU33" i="230"/>
  <c r="BB16" i="72"/>
  <c r="AY76" i="196"/>
  <c r="S8" i="72"/>
  <c r="AU8" i="202"/>
  <c r="Y16" i="72"/>
  <c r="AU16" i="208"/>
  <c r="C26" i="236"/>
  <c r="V26" i="1"/>
  <c r="AB59" i="72"/>
  <c r="AU59" i="225"/>
  <c r="AY11" i="247"/>
  <c r="AX76" i="247"/>
  <c r="AY9" i="207"/>
  <c r="AX76" i="207"/>
  <c r="Z48" i="236"/>
  <c r="AB48" i="236" s="1"/>
  <c r="L48" i="238" s="1"/>
  <c r="P48" i="236"/>
  <c r="R48" i="236" s="1"/>
  <c r="J48" i="238" s="1"/>
  <c r="AE48" i="236"/>
  <c r="G48" i="236"/>
  <c r="H48" i="236" s="1"/>
  <c r="K48" i="236"/>
  <c r="M48" i="236" s="1"/>
  <c r="I48" i="238" s="1"/>
  <c r="U48" i="236"/>
  <c r="W48" i="236" s="1"/>
  <c r="K48" i="238" s="1"/>
  <c r="U15" i="236"/>
  <c r="W15" i="236" s="1"/>
  <c r="K15" i="238" s="1"/>
  <c r="AE15" i="236"/>
  <c r="P15" i="236"/>
  <c r="R15" i="236" s="1"/>
  <c r="J15" i="238" s="1"/>
  <c r="K15" i="236"/>
  <c r="M15" i="236" s="1"/>
  <c r="I15" i="238" s="1"/>
  <c r="G15" i="236"/>
  <c r="H15" i="236" s="1"/>
  <c r="Z15" i="236"/>
  <c r="AB15" i="236" s="1"/>
  <c r="L15" i="238" s="1"/>
  <c r="AT9" i="199"/>
  <c r="AT76" i="199" s="1"/>
  <c r="AT84" i="199" s="1"/>
  <c r="AR9" i="199"/>
  <c r="AP76" i="199"/>
  <c r="AP84" i="199" s="1"/>
  <c r="AS42" i="223" s="1"/>
  <c r="T11" i="72"/>
  <c r="AU11" i="203"/>
  <c r="AU58" i="242"/>
  <c r="AH58" i="72"/>
  <c r="C57" i="236"/>
  <c r="V57" i="1"/>
  <c r="AY9" i="195"/>
  <c r="AX76" i="195"/>
  <c r="AY13" i="191"/>
  <c r="AX76" i="191"/>
  <c r="AY33" i="200"/>
  <c r="AX76" i="200"/>
  <c r="AS8" i="201"/>
  <c r="AO16" i="72"/>
  <c r="AV16" i="212"/>
  <c r="BE8" i="72"/>
  <c r="BE76" i="72" s="1"/>
  <c r="AY76" i="201"/>
  <c r="AP11" i="247"/>
  <c r="AN76" i="247"/>
  <c r="AN84" i="247" s="1"/>
  <c r="AQ40" i="223" s="1"/>
  <c r="C11" i="236"/>
  <c r="V11" i="1"/>
  <c r="AR33" i="200"/>
  <c r="AT33" i="200"/>
  <c r="AT76" i="200" s="1"/>
  <c r="AT84" i="200" s="1"/>
  <c r="AP76" i="200"/>
  <c r="AP84" i="200" s="1"/>
  <c r="AS25" i="223" s="1"/>
  <c r="BH13" i="72"/>
  <c r="BH76" i="72" s="1"/>
  <c r="AY76" i="204"/>
  <c r="BX35" i="72"/>
  <c r="AY76" i="246"/>
  <c r="AM50" i="72"/>
  <c r="AU50" i="247"/>
  <c r="AT64" i="1"/>
  <c r="AD64" i="1"/>
  <c r="AE64" i="1" s="1"/>
  <c r="AD48" i="1"/>
  <c r="AE48" i="1"/>
  <c r="AT48" i="1"/>
  <c r="AS11" i="248"/>
  <c r="AR76" i="248"/>
  <c r="AR84" i="248" s="1"/>
  <c r="AU39" i="223" s="1"/>
  <c r="AT76" i="196"/>
  <c r="AT84" i="196" s="1"/>
  <c r="AT13" i="203"/>
  <c r="AT76" i="203" s="1"/>
  <c r="AT84" i="203" s="1"/>
  <c r="AR13" i="203"/>
  <c r="AP76" i="203"/>
  <c r="AP84" i="203" s="1"/>
  <c r="AS16" i="223" s="1"/>
  <c r="AT36" i="1"/>
  <c r="AD36" i="1"/>
  <c r="AE36" i="1" s="1"/>
  <c r="AT42" i="1"/>
  <c r="AD42" i="1"/>
  <c r="AE42" i="1" s="1"/>
  <c r="AT13" i="191"/>
  <c r="AT76" i="191" s="1"/>
  <c r="AT84" i="191" s="1"/>
  <c r="AR13" i="191"/>
  <c r="AP76" i="191"/>
  <c r="AP84" i="191" s="1"/>
  <c r="AS12" i="223" s="1"/>
  <c r="AU16" i="231"/>
  <c r="AE16" i="72"/>
  <c r="G25" i="72"/>
  <c r="AU25" i="220"/>
  <c r="C68" i="236"/>
  <c r="V68" i="1"/>
  <c r="AH68" i="1"/>
  <c r="AU25" i="192"/>
  <c r="K25" i="72"/>
  <c r="W11" i="72"/>
  <c r="AU11" i="206"/>
  <c r="AG9" i="1"/>
  <c r="AK76" i="72"/>
  <c r="AT76" i="206"/>
  <c r="AT84" i="206" s="1"/>
  <c r="AG12" i="1"/>
  <c r="AU11" i="190"/>
  <c r="I11" i="72"/>
  <c r="AU25" i="242"/>
  <c r="AH25" i="72"/>
  <c r="AT11" i="1"/>
  <c r="AD11" i="1"/>
  <c r="AE11" i="1"/>
  <c r="AF11" i="1" s="1"/>
  <c r="D11" i="238" s="1"/>
  <c r="C12" i="238"/>
  <c r="F12" i="238" s="1"/>
  <c r="AK12" i="236"/>
  <c r="AL12" i="236" s="1"/>
  <c r="O12" i="180"/>
  <c r="P12" i="180" s="1"/>
  <c r="O12" i="214"/>
  <c r="P12" i="214" s="1"/>
  <c r="O12" i="216"/>
  <c r="P12" i="216" s="1"/>
  <c r="O12" i="219"/>
  <c r="P12" i="219" s="1"/>
  <c r="M12" i="212"/>
  <c r="N12" i="212" s="1"/>
  <c r="M12" i="247"/>
  <c r="N12" i="247" s="1"/>
  <c r="M12" i="190"/>
  <c r="N12" i="190" s="1"/>
  <c r="M12" i="196"/>
  <c r="N12" i="196" s="1"/>
  <c r="M12" i="243"/>
  <c r="N12" i="243" s="1"/>
  <c r="M12" i="229"/>
  <c r="N12" i="229" s="1"/>
  <c r="M12" i="204"/>
  <c r="N12" i="204" s="1"/>
  <c r="M12" i="232"/>
  <c r="N12" i="232" s="1"/>
  <c r="M12" i="239"/>
  <c r="N12" i="239" s="1"/>
  <c r="M12" i="193"/>
  <c r="N12" i="193" s="1"/>
  <c r="M12" i="220"/>
  <c r="N12" i="220" s="1"/>
  <c r="M12" i="195"/>
  <c r="N12" i="195" s="1"/>
  <c r="M12" i="201"/>
  <c r="N12" i="201" s="1"/>
  <c r="M12" i="199"/>
  <c r="N12" i="199" s="1"/>
  <c r="M12" i="205"/>
  <c r="N12" i="205" s="1"/>
  <c r="M12" i="200"/>
  <c r="N12" i="200" s="1"/>
  <c r="M12" i="202"/>
  <c r="N12" i="202" s="1"/>
  <c r="M12" i="197"/>
  <c r="N12" i="197" s="1"/>
  <c r="O12" i="215"/>
  <c r="P12" i="215" s="1"/>
  <c r="M12" i="211"/>
  <c r="N12" i="211" s="1"/>
  <c r="M12" i="191"/>
  <c r="N12" i="191" s="1"/>
  <c r="M12" i="203"/>
  <c r="N12" i="203" s="1"/>
  <c r="M12" i="230"/>
  <c r="N12" i="230" s="1"/>
  <c r="M12" i="231"/>
  <c r="N12" i="231" s="1"/>
  <c r="M12" i="246"/>
  <c r="N12" i="246" s="1"/>
  <c r="M12" i="208"/>
  <c r="N12" i="208" s="1"/>
  <c r="M12" i="206"/>
  <c r="N12" i="206" s="1"/>
  <c r="M12" i="224"/>
  <c r="N12" i="224" s="1"/>
  <c r="M12" i="189"/>
  <c r="N12" i="189" s="1"/>
  <c r="O12" i="213"/>
  <c r="P12" i="213" s="1"/>
  <c r="O12" i="217"/>
  <c r="P12" i="217" s="1"/>
  <c r="M12" i="248"/>
  <c r="N12" i="248" s="1"/>
  <c r="M12" i="242"/>
  <c r="N12" i="242" s="1"/>
  <c r="M12" i="209"/>
  <c r="N12" i="209" s="1"/>
  <c r="M12" i="207"/>
  <c r="N12" i="207" s="1"/>
  <c r="M12" i="194"/>
  <c r="N12" i="194" s="1"/>
  <c r="M12" i="113"/>
  <c r="N12" i="113" s="1"/>
  <c r="M12" i="244"/>
  <c r="N12" i="244" s="1"/>
  <c r="M12" i="225"/>
  <c r="N12" i="225" s="1"/>
  <c r="M12" i="192"/>
  <c r="N12" i="192" s="1"/>
  <c r="I22" i="72"/>
  <c r="AU22" i="190"/>
  <c r="AH7" i="72"/>
  <c r="AH76" i="72" s="1"/>
  <c r="AU7" i="242"/>
  <c r="AU76" i="242" s="1"/>
  <c r="AU84" i="242" s="1"/>
  <c r="AS76" i="242"/>
  <c r="AS84" i="242" s="1"/>
  <c r="AV14" i="223" s="1"/>
  <c r="I29" i="180"/>
  <c r="J29" i="180" s="1"/>
  <c r="I29" i="214"/>
  <c r="J29" i="214" s="1"/>
  <c r="I29" i="217"/>
  <c r="J29" i="217" s="1"/>
  <c r="I29" i="219"/>
  <c r="J29" i="219" s="1"/>
  <c r="G29" i="248"/>
  <c r="H29" i="248" s="1"/>
  <c r="G29" i="212"/>
  <c r="H29" i="212" s="1"/>
  <c r="G29" i="191"/>
  <c r="H29" i="191" s="1"/>
  <c r="G29" i="196"/>
  <c r="H29" i="196" s="1"/>
  <c r="G29" i="190"/>
  <c r="H29" i="190" s="1"/>
  <c r="G29" i="239"/>
  <c r="H29" i="239" s="1"/>
  <c r="G29" i="204"/>
  <c r="H29" i="204" s="1"/>
  <c r="G29" i="232"/>
  <c r="H29" i="232" s="1"/>
  <c r="G29" i="194"/>
  <c r="H29" i="194" s="1"/>
  <c r="G29" i="225"/>
  <c r="H29" i="225" s="1"/>
  <c r="G29" i="113"/>
  <c r="H29" i="113" s="1"/>
  <c r="G29" i="205"/>
  <c r="H29" i="205" s="1"/>
  <c r="G29" i="208"/>
  <c r="H29" i="208" s="1"/>
  <c r="G29" i="224"/>
  <c r="H29" i="224" s="1"/>
  <c r="G29" i="199"/>
  <c r="H29" i="199" s="1"/>
  <c r="G29" i="195"/>
  <c r="H29" i="195" s="1"/>
  <c r="G29" i="189"/>
  <c r="H29" i="189" s="1"/>
  <c r="G29" i="192"/>
  <c r="H29" i="192" s="1"/>
  <c r="I29" i="213"/>
  <c r="J29" i="213" s="1"/>
  <c r="I29" i="215"/>
  <c r="J29" i="215" s="1"/>
  <c r="I29" i="216"/>
  <c r="J29" i="216" s="1"/>
  <c r="G29" i="211"/>
  <c r="H29" i="211" s="1"/>
  <c r="G29" i="247"/>
  <c r="H29" i="247" s="1"/>
  <c r="G29" i="243"/>
  <c r="H29" i="243" s="1"/>
  <c r="G29" i="242"/>
  <c r="H29" i="242" s="1"/>
  <c r="G29" i="203"/>
  <c r="H29" i="203" s="1"/>
  <c r="G29" i="230"/>
  <c r="H29" i="230" s="1"/>
  <c r="G29" i="229"/>
  <c r="H29" i="229" s="1"/>
  <c r="G29" i="207"/>
  <c r="H29" i="207" s="1"/>
  <c r="G29" i="200"/>
  <c r="H29" i="200" s="1"/>
  <c r="G29" i="246"/>
  <c r="H29" i="246" s="1"/>
  <c r="G29" i="220"/>
  <c r="H29" i="220" s="1"/>
  <c r="G29" i="209"/>
  <c r="H29" i="209" s="1"/>
  <c r="G29" i="206"/>
  <c r="H29" i="206" s="1"/>
  <c r="G29" i="201"/>
  <c r="H29" i="201" s="1"/>
  <c r="G29" i="244"/>
  <c r="H29" i="244" s="1"/>
  <c r="G29" i="202"/>
  <c r="H29" i="202" s="1"/>
  <c r="G29" i="193"/>
  <c r="H29" i="193" s="1"/>
  <c r="G29" i="231"/>
  <c r="H29" i="231" s="1"/>
  <c r="G29" i="197"/>
  <c r="H29" i="197" s="1"/>
  <c r="X23" i="72"/>
  <c r="AU23" i="207"/>
  <c r="AG29" i="1"/>
  <c r="U8" i="1"/>
  <c r="AY13" i="232"/>
  <c r="AX76" i="232"/>
  <c r="AU7" i="193"/>
  <c r="L7" i="72"/>
  <c r="AY11" i="113"/>
  <c r="AX76" i="113"/>
  <c r="AR10" i="192"/>
  <c r="AT10" i="192"/>
  <c r="AT76" i="192" s="1"/>
  <c r="AT84" i="192" s="1"/>
  <c r="AP76" i="192"/>
  <c r="AP84" i="192" s="1"/>
  <c r="AS11" i="223" s="1"/>
  <c r="G20" i="236"/>
  <c r="H20" i="236" s="1"/>
  <c r="AE20" i="236"/>
  <c r="K20" i="236"/>
  <c r="M20" i="236" s="1"/>
  <c r="I20" i="238" s="1"/>
  <c r="P20" i="236"/>
  <c r="R20" i="236" s="1"/>
  <c r="J20" i="238" s="1"/>
  <c r="U20" i="236"/>
  <c r="W20" i="236" s="1"/>
  <c r="K20" i="238" s="1"/>
  <c r="Z20" i="236"/>
  <c r="AB20" i="236" s="1"/>
  <c r="L20" i="238" s="1"/>
  <c r="AT8" i="193"/>
  <c r="AT76" i="193" s="1"/>
  <c r="AT84" i="193" s="1"/>
  <c r="AR8" i="193"/>
  <c r="AP76" i="193"/>
  <c r="AP84" i="193" s="1"/>
  <c r="AS35" i="223" s="1"/>
  <c r="AN18" i="46"/>
  <c r="AO10" i="46"/>
  <c r="AL7" i="46"/>
  <c r="E76" i="100"/>
  <c r="AF10" i="1" l="1"/>
  <c r="D10" i="238" s="1"/>
  <c r="AG10" i="1"/>
  <c r="AH10" i="1"/>
  <c r="AG28" i="1"/>
  <c r="AF28" i="1"/>
  <c r="D28" i="238" s="1"/>
  <c r="AH28" i="1"/>
  <c r="AF50" i="1"/>
  <c r="D50" i="238" s="1"/>
  <c r="AH50" i="1"/>
  <c r="AG50" i="1"/>
  <c r="AF46" i="1"/>
  <c r="D46" i="238" s="1"/>
  <c r="AH46" i="1"/>
  <c r="AG46" i="1"/>
  <c r="AF14" i="1"/>
  <c r="D14" i="238" s="1"/>
  <c r="AH14" i="1"/>
  <c r="AG11" i="1"/>
  <c r="L54" i="214"/>
  <c r="M54" i="214" s="1"/>
  <c r="L54" i="215"/>
  <c r="M54" i="215" s="1"/>
  <c r="J54" i="248"/>
  <c r="K54" i="248" s="1"/>
  <c r="J54" i="242"/>
  <c r="K54" i="242" s="1"/>
  <c r="J54" i="204"/>
  <c r="K54" i="204" s="1"/>
  <c r="J54" i="243"/>
  <c r="K54" i="243" s="1"/>
  <c r="J54" i="230"/>
  <c r="K54" i="230" s="1"/>
  <c r="J54" i="201"/>
  <c r="K54" i="201" s="1"/>
  <c r="J54" i="195"/>
  <c r="K54" i="195" s="1"/>
  <c r="J54" i="202"/>
  <c r="K54" i="202" s="1"/>
  <c r="J54" i="113"/>
  <c r="K54" i="113" s="1"/>
  <c r="L54" i="213"/>
  <c r="M54" i="213" s="1"/>
  <c r="J54" i="211"/>
  <c r="K54" i="211" s="1"/>
  <c r="J54" i="247"/>
  <c r="K54" i="247" s="1"/>
  <c r="J54" i="190"/>
  <c r="K54" i="190" s="1"/>
  <c r="J54" i="231"/>
  <c r="K54" i="231" s="1"/>
  <c r="J54" i="206"/>
  <c r="K54" i="206" s="1"/>
  <c r="J54" i="207"/>
  <c r="K54" i="207" s="1"/>
  <c r="J54" i="244"/>
  <c r="K54" i="244" s="1"/>
  <c r="J54" i="246"/>
  <c r="K54" i="246" s="1"/>
  <c r="J54" i="200"/>
  <c r="K54" i="200" s="1"/>
  <c r="J54" i="192"/>
  <c r="K54" i="192" s="1"/>
  <c r="L54" i="180"/>
  <c r="M54" i="180" s="1"/>
  <c r="L54" i="217"/>
  <c r="M54" i="217" s="1"/>
  <c r="J54" i="212"/>
  <c r="K54" i="212" s="1"/>
  <c r="J54" i="196"/>
  <c r="K54" i="196" s="1"/>
  <c r="J54" i="229"/>
  <c r="K54" i="229" s="1"/>
  <c r="J54" i="239"/>
  <c r="K54" i="239" s="1"/>
  <c r="J54" i="209"/>
  <c r="K54" i="209" s="1"/>
  <c r="J54" i="193"/>
  <c r="K54" i="193" s="1"/>
  <c r="J54" i="199"/>
  <c r="K54" i="199" s="1"/>
  <c r="J54" i="194"/>
  <c r="K54" i="194" s="1"/>
  <c r="J54" i="189"/>
  <c r="K54" i="189" s="1"/>
  <c r="L54" i="216"/>
  <c r="M54" i="216" s="1"/>
  <c r="L54" i="219"/>
  <c r="M54" i="219" s="1"/>
  <c r="J54" i="191"/>
  <c r="K54" i="191" s="1"/>
  <c r="J54" i="203"/>
  <c r="K54" i="203" s="1"/>
  <c r="J54" i="232"/>
  <c r="K54" i="232" s="1"/>
  <c r="J54" i="205"/>
  <c r="K54" i="205" s="1"/>
  <c r="J54" i="208"/>
  <c r="K54" i="208" s="1"/>
  <c r="J54" i="224"/>
  <c r="K54" i="224" s="1"/>
  <c r="J54" i="220"/>
  <c r="K54" i="220" s="1"/>
  <c r="J54" i="225"/>
  <c r="K54" i="225" s="1"/>
  <c r="J54" i="197"/>
  <c r="K54" i="197" s="1"/>
  <c r="C54" i="238"/>
  <c r="L67" i="180"/>
  <c r="M67" i="180" s="1"/>
  <c r="L67" i="213"/>
  <c r="M67" i="213" s="1"/>
  <c r="L67" i="215"/>
  <c r="M67" i="215" s="1"/>
  <c r="L67" i="219"/>
  <c r="M67" i="219" s="1"/>
  <c r="J67" i="212"/>
  <c r="K67" i="212" s="1"/>
  <c r="J67" i="247"/>
  <c r="K67" i="247" s="1"/>
  <c r="J67" i="196"/>
  <c r="K67" i="196" s="1"/>
  <c r="J67" i="243"/>
  <c r="K67" i="243" s="1"/>
  <c r="J67" i="190"/>
  <c r="K67" i="190" s="1"/>
  <c r="J67" i="232"/>
  <c r="K67" i="232" s="1"/>
  <c r="J67" i="229"/>
  <c r="K67" i="229" s="1"/>
  <c r="J67" i="204"/>
  <c r="K67" i="204" s="1"/>
  <c r="J67" i="206"/>
  <c r="K67" i="206" s="1"/>
  <c r="J67" i="200"/>
  <c r="K67" i="200" s="1"/>
  <c r="J67" i="201"/>
  <c r="K67" i="201" s="1"/>
  <c r="J67" i="244"/>
  <c r="K67" i="244" s="1"/>
  <c r="J67" i="207"/>
  <c r="K67" i="207" s="1"/>
  <c r="J67" i="220"/>
  <c r="K67" i="220" s="1"/>
  <c r="J67" i="113"/>
  <c r="K67" i="113" s="1"/>
  <c r="J67" i="193"/>
  <c r="K67" i="193" s="1"/>
  <c r="J67" i="194"/>
  <c r="K67" i="194" s="1"/>
  <c r="J67" i="192"/>
  <c r="K67" i="192" s="1"/>
  <c r="L67" i="214"/>
  <c r="M67" i="214" s="1"/>
  <c r="L67" i="216"/>
  <c r="M67" i="216" s="1"/>
  <c r="L67" i="217"/>
  <c r="M67" i="217" s="1"/>
  <c r="J67" i="211"/>
  <c r="K67" i="211" s="1"/>
  <c r="J67" i="248"/>
  <c r="K67" i="248" s="1"/>
  <c r="J67" i="242"/>
  <c r="K67" i="242" s="1"/>
  <c r="J67" i="203"/>
  <c r="K67" i="203" s="1"/>
  <c r="J67" i="191"/>
  <c r="K67" i="191" s="1"/>
  <c r="J67" i="231"/>
  <c r="K67" i="231" s="1"/>
  <c r="J67" i="239"/>
  <c r="K67" i="239" s="1"/>
  <c r="J67" i="209"/>
  <c r="K67" i="209" s="1"/>
  <c r="J67" i="205"/>
  <c r="K67" i="205" s="1"/>
  <c r="J67" i="230"/>
  <c r="K67" i="230" s="1"/>
  <c r="J67" i="208"/>
  <c r="K67" i="208" s="1"/>
  <c r="J67" i="224"/>
  <c r="K67" i="224" s="1"/>
  <c r="J67" i="199"/>
  <c r="K67" i="199" s="1"/>
  <c r="J67" i="246"/>
  <c r="K67" i="246" s="1"/>
  <c r="J67" i="225"/>
  <c r="K67" i="225" s="1"/>
  <c r="J67" i="195"/>
  <c r="K67" i="195" s="1"/>
  <c r="J67" i="202"/>
  <c r="K67" i="202" s="1"/>
  <c r="J67" i="189"/>
  <c r="K67" i="189" s="1"/>
  <c r="J67" i="197"/>
  <c r="K67" i="197" s="1"/>
  <c r="L38" i="215"/>
  <c r="M38" i="215" s="1"/>
  <c r="J38" i="211"/>
  <c r="K38" i="211" s="1"/>
  <c r="J38" i="191"/>
  <c r="K38" i="191" s="1"/>
  <c r="J38" i="203"/>
  <c r="K38" i="203" s="1"/>
  <c r="J38" i="232"/>
  <c r="K38" i="232" s="1"/>
  <c r="J38" i="205"/>
  <c r="K38" i="205" s="1"/>
  <c r="J38" i="193"/>
  <c r="K38" i="193" s="1"/>
  <c r="J38" i="199"/>
  <c r="K38" i="199" s="1"/>
  <c r="J38" i="113"/>
  <c r="K38" i="113" s="1"/>
  <c r="J38" i="225"/>
  <c r="K38" i="225" s="1"/>
  <c r="L38" i="180"/>
  <c r="M38" i="180" s="1"/>
  <c r="L38" i="216"/>
  <c r="M38" i="216" s="1"/>
  <c r="J38" i="212"/>
  <c r="K38" i="212" s="1"/>
  <c r="J38" i="209"/>
  <c r="K38" i="209" s="1"/>
  <c r="J38" i="204"/>
  <c r="K38" i="204" s="1"/>
  <c r="J38" i="243"/>
  <c r="K38" i="243" s="1"/>
  <c r="J38" i="207"/>
  <c r="K38" i="207" s="1"/>
  <c r="J38" i="224"/>
  <c r="K38" i="224" s="1"/>
  <c r="J38" i="195"/>
  <c r="K38" i="195" s="1"/>
  <c r="J38" i="202"/>
  <c r="K38" i="202" s="1"/>
  <c r="J38" i="189"/>
  <c r="K38" i="189" s="1"/>
  <c r="L38" i="214"/>
  <c r="M38" i="214" s="1"/>
  <c r="J38" i="247"/>
  <c r="K38" i="247" s="1"/>
  <c r="J38" i="229"/>
  <c r="K38" i="229" s="1"/>
  <c r="J38" i="239"/>
  <c r="K38" i="239" s="1"/>
  <c r="J38" i="201"/>
  <c r="K38" i="201" s="1"/>
  <c r="J38" i="220"/>
  <c r="K38" i="220" s="1"/>
  <c r="J38" i="197"/>
  <c r="K38" i="197" s="1"/>
  <c r="L38" i="217"/>
  <c r="M38" i="217" s="1"/>
  <c r="J38" i="242"/>
  <c r="K38" i="242" s="1"/>
  <c r="J38" i="231"/>
  <c r="K38" i="231" s="1"/>
  <c r="J38" i="206"/>
  <c r="K38" i="206" s="1"/>
  <c r="J38" i="244"/>
  <c r="K38" i="244" s="1"/>
  <c r="J38" i="194"/>
  <c r="K38" i="194" s="1"/>
  <c r="L38" i="219"/>
  <c r="M38" i="219" s="1"/>
  <c r="J38" i="196"/>
  <c r="K38" i="196" s="1"/>
  <c r="J38" i="230"/>
  <c r="K38" i="230" s="1"/>
  <c r="J38" i="200"/>
  <c r="K38" i="200" s="1"/>
  <c r="L38" i="213"/>
  <c r="M38" i="213" s="1"/>
  <c r="J38" i="208"/>
  <c r="K38" i="208" s="1"/>
  <c r="J38" i="248"/>
  <c r="K38" i="248" s="1"/>
  <c r="J38" i="246"/>
  <c r="K38" i="246" s="1"/>
  <c r="J38" i="190"/>
  <c r="K38" i="190" s="1"/>
  <c r="J38" i="192"/>
  <c r="K38" i="192" s="1"/>
  <c r="L43" i="67"/>
  <c r="O43" i="67" s="1"/>
  <c r="P43" i="67" s="1"/>
  <c r="AU43" i="1"/>
  <c r="L50" i="180"/>
  <c r="M50" i="180" s="1"/>
  <c r="L50" i="217"/>
  <c r="M50" i="217" s="1"/>
  <c r="J50" i="248"/>
  <c r="K50" i="248" s="1"/>
  <c r="J50" i="242"/>
  <c r="K50" i="242" s="1"/>
  <c r="J50" i="190"/>
  <c r="K50" i="190" s="1"/>
  <c r="J50" i="232"/>
  <c r="K50" i="232" s="1"/>
  <c r="J50" i="206"/>
  <c r="K50" i="206" s="1"/>
  <c r="J50" i="193"/>
  <c r="K50" i="193" s="1"/>
  <c r="J50" i="199"/>
  <c r="K50" i="199" s="1"/>
  <c r="J50" i="194"/>
  <c r="K50" i="194" s="1"/>
  <c r="J50" i="192"/>
  <c r="K50" i="192" s="1"/>
  <c r="L50" i="216"/>
  <c r="M50" i="216" s="1"/>
  <c r="L50" i="219"/>
  <c r="M50" i="219" s="1"/>
  <c r="J50" i="191"/>
  <c r="K50" i="191" s="1"/>
  <c r="J50" i="196"/>
  <c r="K50" i="196" s="1"/>
  <c r="J50" i="204"/>
  <c r="K50" i="204" s="1"/>
  <c r="J50" i="239"/>
  <c r="K50" i="239" s="1"/>
  <c r="J50" i="208"/>
  <c r="K50" i="208" s="1"/>
  <c r="J50" i="224"/>
  <c r="K50" i="224" s="1"/>
  <c r="J50" i="220"/>
  <c r="K50" i="220" s="1"/>
  <c r="J50" i="225"/>
  <c r="K50" i="225" s="1"/>
  <c r="J50" i="197"/>
  <c r="K50" i="197" s="1"/>
  <c r="L50" i="214"/>
  <c r="M50" i="214" s="1"/>
  <c r="L50" i="215"/>
  <c r="M50" i="215" s="1"/>
  <c r="J50" i="247"/>
  <c r="K50" i="247" s="1"/>
  <c r="J50" i="209"/>
  <c r="K50" i="209" s="1"/>
  <c r="J50" i="243"/>
  <c r="K50" i="243" s="1"/>
  <c r="J50" i="231"/>
  <c r="K50" i="231" s="1"/>
  <c r="J50" i="230"/>
  <c r="K50" i="230" s="1"/>
  <c r="J50" i="201"/>
  <c r="K50" i="201" s="1"/>
  <c r="J50" i="195"/>
  <c r="K50" i="195" s="1"/>
  <c r="J50" i="202"/>
  <c r="K50" i="202" s="1"/>
  <c r="J50" i="113"/>
  <c r="K50" i="113" s="1"/>
  <c r="L50" i="213"/>
  <c r="M50" i="213" s="1"/>
  <c r="J50" i="212"/>
  <c r="K50" i="212" s="1"/>
  <c r="J50" i="211"/>
  <c r="K50" i="211" s="1"/>
  <c r="J50" i="203"/>
  <c r="K50" i="203" s="1"/>
  <c r="J50" i="229"/>
  <c r="K50" i="229" s="1"/>
  <c r="J50" i="205"/>
  <c r="K50" i="205" s="1"/>
  <c r="J50" i="207"/>
  <c r="K50" i="207" s="1"/>
  <c r="J50" i="244"/>
  <c r="K50" i="244" s="1"/>
  <c r="J50" i="246"/>
  <c r="K50" i="246" s="1"/>
  <c r="J50" i="200"/>
  <c r="K50" i="200" s="1"/>
  <c r="J50" i="189"/>
  <c r="K50" i="189" s="1"/>
  <c r="AG43" i="236"/>
  <c r="AI43" i="236"/>
  <c r="AJ43" i="236" s="1"/>
  <c r="I43" i="213"/>
  <c r="J43" i="213" s="1"/>
  <c r="I43" i="215"/>
  <c r="J43" i="215" s="1"/>
  <c r="I43" i="217"/>
  <c r="J43" i="217" s="1"/>
  <c r="G43" i="248"/>
  <c r="H43" i="248" s="1"/>
  <c r="G43" i="211"/>
  <c r="H43" i="211" s="1"/>
  <c r="G43" i="190"/>
  <c r="H43" i="190" s="1"/>
  <c r="G43" i="242"/>
  <c r="H43" i="242" s="1"/>
  <c r="G43" i="203"/>
  <c r="H43" i="203" s="1"/>
  <c r="G43" i="230"/>
  <c r="H43" i="230" s="1"/>
  <c r="G43" i="232"/>
  <c r="H43" i="232" s="1"/>
  <c r="G43" i="200"/>
  <c r="H43" i="200" s="1"/>
  <c r="G43" i="209"/>
  <c r="H43" i="209" s="1"/>
  <c r="G43" i="246"/>
  <c r="H43" i="246" s="1"/>
  <c r="G43" i="205"/>
  <c r="H43" i="205" s="1"/>
  <c r="G43" i="208"/>
  <c r="H43" i="208" s="1"/>
  <c r="G43" i="224"/>
  <c r="H43" i="224" s="1"/>
  <c r="G43" i="244"/>
  <c r="H43" i="244" s="1"/>
  <c r="G43" i="239"/>
  <c r="H43" i="239" s="1"/>
  <c r="G43" i="195"/>
  <c r="H43" i="195" s="1"/>
  <c r="G43" i="202"/>
  <c r="H43" i="202" s="1"/>
  <c r="G43" i="189"/>
  <c r="H43" i="189" s="1"/>
  <c r="G43" i="197"/>
  <c r="H43" i="197" s="1"/>
  <c r="I43" i="216"/>
  <c r="J43" i="216" s="1"/>
  <c r="G43" i="191"/>
  <c r="H43" i="191" s="1"/>
  <c r="G43" i="204"/>
  <c r="H43" i="204" s="1"/>
  <c r="G43" i="206"/>
  <c r="H43" i="206" s="1"/>
  <c r="G43" i="113"/>
  <c r="H43" i="113" s="1"/>
  <c r="I43" i="219"/>
  <c r="J43" i="219" s="1"/>
  <c r="G43" i="196"/>
  <c r="H43" i="196" s="1"/>
  <c r="G43" i="207"/>
  <c r="H43" i="207" s="1"/>
  <c r="G43" i="201"/>
  <c r="H43" i="201" s="1"/>
  <c r="G43" i="193"/>
  <c r="H43" i="193" s="1"/>
  <c r="I43" i="180"/>
  <c r="J43" i="180" s="1"/>
  <c r="G43" i="243"/>
  <c r="H43" i="243" s="1"/>
  <c r="G43" i="225"/>
  <c r="H43" i="225" s="1"/>
  <c r="I43" i="214"/>
  <c r="J43" i="214" s="1"/>
  <c r="G43" i="229"/>
  <c r="H43" i="229" s="1"/>
  <c r="G43" i="199"/>
  <c r="H43" i="199" s="1"/>
  <c r="G43" i="247"/>
  <c r="H43" i="247" s="1"/>
  <c r="G43" i="231"/>
  <c r="H43" i="231" s="1"/>
  <c r="G43" i="194"/>
  <c r="H43" i="194" s="1"/>
  <c r="G43" i="212"/>
  <c r="H43" i="212" s="1"/>
  <c r="G43" i="220"/>
  <c r="H43" i="220" s="1"/>
  <c r="G43" i="192"/>
  <c r="H43" i="192" s="1"/>
  <c r="AU17" i="1"/>
  <c r="L17" i="67"/>
  <c r="O17" i="67" s="1"/>
  <c r="P17" i="67" s="1"/>
  <c r="AF54" i="1"/>
  <c r="D54" i="238" s="1"/>
  <c r="F54" i="238" s="1"/>
  <c r="AH54" i="1"/>
  <c r="AU50" i="1"/>
  <c r="L50" i="67"/>
  <c r="O50" i="67" s="1"/>
  <c r="P50" i="67" s="1"/>
  <c r="O73" i="213"/>
  <c r="P73" i="213" s="1"/>
  <c r="O73" i="216"/>
  <c r="P73" i="216" s="1"/>
  <c r="M73" i="248"/>
  <c r="N73" i="248" s="1"/>
  <c r="M73" i="242"/>
  <c r="N73" i="242" s="1"/>
  <c r="M73" i="209"/>
  <c r="N73" i="209" s="1"/>
  <c r="M73" i="207"/>
  <c r="N73" i="207" s="1"/>
  <c r="M73" i="204"/>
  <c r="N73" i="204" s="1"/>
  <c r="M73" i="201"/>
  <c r="N73" i="201" s="1"/>
  <c r="M73" i="205"/>
  <c r="N73" i="205" s="1"/>
  <c r="M73" i="194"/>
  <c r="N73" i="194" s="1"/>
  <c r="M73" i="192"/>
  <c r="N73" i="192" s="1"/>
  <c r="O73" i="215"/>
  <c r="P73" i="215" s="1"/>
  <c r="M73" i="211"/>
  <c r="N73" i="211" s="1"/>
  <c r="M73" i="243"/>
  <c r="N73" i="243" s="1"/>
  <c r="M73" i="203"/>
  <c r="N73" i="203" s="1"/>
  <c r="M73" i="190"/>
  <c r="N73" i="190" s="1"/>
  <c r="M73" i="229"/>
  <c r="N73" i="229" s="1"/>
  <c r="M73" i="220"/>
  <c r="N73" i="220" s="1"/>
  <c r="M73" i="244"/>
  <c r="N73" i="244" s="1"/>
  <c r="M73" i="113"/>
  <c r="N73" i="113" s="1"/>
  <c r="M73" i="195"/>
  <c r="N73" i="195" s="1"/>
  <c r="M73" i="189"/>
  <c r="N73" i="189" s="1"/>
  <c r="O73" i="180"/>
  <c r="P73" i="180" s="1"/>
  <c r="O73" i="217"/>
  <c r="P73" i="217" s="1"/>
  <c r="M73" i="212"/>
  <c r="N73" i="212" s="1"/>
  <c r="M73" i="191"/>
  <c r="N73" i="191" s="1"/>
  <c r="M73" i="230"/>
  <c r="N73" i="230" s="1"/>
  <c r="M73" i="232"/>
  <c r="N73" i="232" s="1"/>
  <c r="M73" i="200"/>
  <c r="N73" i="200" s="1"/>
  <c r="M73" i="208"/>
  <c r="N73" i="208" s="1"/>
  <c r="M73" i="199"/>
  <c r="N73" i="199" s="1"/>
  <c r="M73" i="202"/>
  <c r="N73" i="202" s="1"/>
  <c r="M73" i="193"/>
  <c r="N73" i="193" s="1"/>
  <c r="M73" i="247"/>
  <c r="N73" i="247" s="1"/>
  <c r="M73" i="246"/>
  <c r="N73" i="246" s="1"/>
  <c r="M73" i="197"/>
  <c r="N73" i="197" s="1"/>
  <c r="M73" i="196"/>
  <c r="N73" i="196" s="1"/>
  <c r="M73" i="224"/>
  <c r="N73" i="224" s="1"/>
  <c r="M73" i="239"/>
  <c r="N73" i="239" s="1"/>
  <c r="M73" i="231"/>
  <c r="N73" i="231" s="1"/>
  <c r="O73" i="214"/>
  <c r="P73" i="214" s="1"/>
  <c r="M73" i="225"/>
  <c r="N73" i="225" s="1"/>
  <c r="O73" i="219"/>
  <c r="P73" i="219" s="1"/>
  <c r="M73" i="206"/>
  <c r="N73" i="206" s="1"/>
  <c r="R73" i="214"/>
  <c r="S73" i="214" s="1"/>
  <c r="R73" i="217"/>
  <c r="S73" i="217" s="1"/>
  <c r="P73" i="247"/>
  <c r="Q73" i="247" s="1"/>
  <c r="P73" i="242"/>
  <c r="Q73" i="242" s="1"/>
  <c r="P73" i="243"/>
  <c r="Q73" i="243" s="1"/>
  <c r="P73" i="231"/>
  <c r="Q73" i="231" s="1"/>
  <c r="P73" i="230"/>
  <c r="Q73" i="230" s="1"/>
  <c r="P73" i="239"/>
  <c r="Q73" i="239" s="1"/>
  <c r="P73" i="208"/>
  <c r="Q73" i="208" s="1"/>
  <c r="P73" i="244"/>
  <c r="Q73" i="244" s="1"/>
  <c r="P73" i="220"/>
  <c r="Q73" i="220" s="1"/>
  <c r="P73" i="193"/>
  <c r="Q73" i="193" s="1"/>
  <c r="P73" i="113"/>
  <c r="Q73" i="113" s="1"/>
  <c r="P73" i="194"/>
  <c r="Q73" i="194" s="1"/>
  <c r="P73" i="197"/>
  <c r="Q73" i="197" s="1"/>
  <c r="R73" i="213"/>
  <c r="S73" i="213" s="1"/>
  <c r="R73" i="219"/>
  <c r="S73" i="219" s="1"/>
  <c r="P73" i="248"/>
  <c r="Q73" i="248" s="1"/>
  <c r="P73" i="196"/>
  <c r="Q73" i="196" s="1"/>
  <c r="P73" i="229"/>
  <c r="Q73" i="229" s="1"/>
  <c r="P73" i="232"/>
  <c r="Q73" i="232" s="1"/>
  <c r="P73" i="200"/>
  <c r="Q73" i="200" s="1"/>
  <c r="P73" i="204"/>
  <c r="Q73" i="204" s="1"/>
  <c r="P73" i="207"/>
  <c r="Q73" i="207" s="1"/>
  <c r="P73" i="199"/>
  <c r="Q73" i="199" s="1"/>
  <c r="P73" i="195"/>
  <c r="Q73" i="195" s="1"/>
  <c r="P73" i="225"/>
  <c r="Q73" i="225" s="1"/>
  <c r="P73" i="202"/>
  <c r="Q73" i="202" s="1"/>
  <c r="P73" i="189"/>
  <c r="Q73" i="189" s="1"/>
  <c r="P73" i="192"/>
  <c r="Q73" i="192" s="1"/>
  <c r="R73" i="215"/>
  <c r="S73" i="215" s="1"/>
  <c r="P73" i="211"/>
  <c r="Q73" i="211" s="1"/>
  <c r="P73" i="191"/>
  <c r="Q73" i="191" s="1"/>
  <c r="P73" i="203"/>
  <c r="Q73" i="203" s="1"/>
  <c r="P73" i="209"/>
  <c r="Q73" i="209" s="1"/>
  <c r="P73" i="205"/>
  <c r="Q73" i="205" s="1"/>
  <c r="P73" i="224"/>
  <c r="Q73" i="224" s="1"/>
  <c r="P73" i="246"/>
  <c r="Q73" i="246" s="1"/>
  <c r="R73" i="180"/>
  <c r="S73" i="180" s="1"/>
  <c r="P73" i="190"/>
  <c r="Q73" i="190" s="1"/>
  <c r="R73" i="216"/>
  <c r="S73" i="216" s="1"/>
  <c r="P73" i="206"/>
  <c r="Q73" i="206" s="1"/>
  <c r="P73" i="212"/>
  <c r="Q73" i="212" s="1"/>
  <c r="P73" i="201"/>
  <c r="Q73" i="201" s="1"/>
  <c r="AH17" i="1"/>
  <c r="AF73" i="1"/>
  <c r="D73" i="238" s="1"/>
  <c r="AH73" i="1"/>
  <c r="I70" i="213"/>
  <c r="J70" i="213" s="1"/>
  <c r="I70" i="219"/>
  <c r="J70" i="219" s="1"/>
  <c r="G70" i="248"/>
  <c r="H70" i="248" s="1"/>
  <c r="G70" i="196"/>
  <c r="H70" i="196" s="1"/>
  <c r="G70" i="239"/>
  <c r="H70" i="239" s="1"/>
  <c r="G70" i="200"/>
  <c r="H70" i="200" s="1"/>
  <c r="G70" i="194"/>
  <c r="H70" i="194" s="1"/>
  <c r="G70" i="206"/>
  <c r="H70" i="206" s="1"/>
  <c r="G70" i="201"/>
  <c r="H70" i="201" s="1"/>
  <c r="G70" i="224"/>
  <c r="H70" i="224" s="1"/>
  <c r="G70" i="199"/>
  <c r="H70" i="199" s="1"/>
  <c r="G70" i="225"/>
  <c r="H70" i="225" s="1"/>
  <c r="G70" i="202"/>
  <c r="H70" i="202" s="1"/>
  <c r="G70" i="189"/>
  <c r="H70" i="189" s="1"/>
  <c r="I70" i="214"/>
  <c r="J70" i="214" s="1"/>
  <c r="I70" i="216"/>
  <c r="J70" i="216" s="1"/>
  <c r="G70" i="247"/>
  <c r="H70" i="247" s="1"/>
  <c r="G70" i="242"/>
  <c r="H70" i="242" s="1"/>
  <c r="G70" i="209"/>
  <c r="H70" i="209" s="1"/>
  <c r="G70" i="232"/>
  <c r="H70" i="232" s="1"/>
  <c r="G70" i="246"/>
  <c r="H70" i="246" s="1"/>
  <c r="G70" i="205"/>
  <c r="H70" i="205" s="1"/>
  <c r="G70" i="208"/>
  <c r="H70" i="208" s="1"/>
  <c r="G70" i="193"/>
  <c r="H70" i="193" s="1"/>
  <c r="G70" i="244"/>
  <c r="H70" i="244" s="1"/>
  <c r="G70" i="204"/>
  <c r="H70" i="204" s="1"/>
  <c r="G70" i="113"/>
  <c r="H70" i="113" s="1"/>
  <c r="I70" i="180"/>
  <c r="J70" i="180" s="1"/>
  <c r="G70" i="243"/>
  <c r="H70" i="243" s="1"/>
  <c r="G70" i="230"/>
  <c r="H70" i="230" s="1"/>
  <c r="G70" i="220"/>
  <c r="H70" i="220" s="1"/>
  <c r="G70" i="212"/>
  <c r="H70" i="212" s="1"/>
  <c r="G70" i="190"/>
  <c r="H70" i="190" s="1"/>
  <c r="G70" i="231"/>
  <c r="H70" i="231" s="1"/>
  <c r="G70" i="191"/>
  <c r="H70" i="191" s="1"/>
  <c r="G70" i="192"/>
  <c r="H70" i="192" s="1"/>
  <c r="G70" i="211"/>
  <c r="H70" i="211" s="1"/>
  <c r="G70" i="207"/>
  <c r="H70" i="207" s="1"/>
  <c r="G70" i="229"/>
  <c r="H70" i="229" s="1"/>
  <c r="I70" i="215"/>
  <c r="J70" i="215" s="1"/>
  <c r="G70" i="195"/>
  <c r="H70" i="195" s="1"/>
  <c r="G70" i="197"/>
  <c r="H70" i="197" s="1"/>
  <c r="G70" i="203"/>
  <c r="H70" i="203" s="1"/>
  <c r="I70" i="217"/>
  <c r="J70" i="217" s="1"/>
  <c r="AL21" i="1"/>
  <c r="AM21" i="1" s="1"/>
  <c r="AP21" i="1"/>
  <c r="AI21" i="1"/>
  <c r="AU31" i="1"/>
  <c r="L31" i="67"/>
  <c r="O31" i="67" s="1"/>
  <c r="P31" i="67" s="1"/>
  <c r="AP59" i="1"/>
  <c r="AI59" i="1"/>
  <c r="AL59" i="1"/>
  <c r="AM59" i="1" s="1"/>
  <c r="Z37" i="236"/>
  <c r="AB37" i="236" s="1"/>
  <c r="L37" i="238" s="1"/>
  <c r="G37" i="236"/>
  <c r="H37" i="236" s="1"/>
  <c r="K37" i="236"/>
  <c r="M37" i="236" s="1"/>
  <c r="I37" i="238" s="1"/>
  <c r="AE37" i="236"/>
  <c r="U37" i="236"/>
  <c r="W37" i="236" s="1"/>
  <c r="K37" i="238" s="1"/>
  <c r="P37" i="236"/>
  <c r="R37" i="236" s="1"/>
  <c r="J37" i="238" s="1"/>
  <c r="AI31" i="236"/>
  <c r="AJ31" i="236" s="1"/>
  <c r="AG31" i="236"/>
  <c r="AK31" i="236" s="1"/>
  <c r="AL31" i="236" s="1"/>
  <c r="AU70" i="1"/>
  <c r="L70" i="67"/>
  <c r="O70" i="67" s="1"/>
  <c r="P70" i="67" s="1"/>
  <c r="AG59" i="1"/>
  <c r="AH13" i="1"/>
  <c r="AQ44" i="223"/>
  <c r="CD35" i="72"/>
  <c r="R54" i="180"/>
  <c r="S54" i="180" s="1"/>
  <c r="R54" i="217"/>
  <c r="S54" i="217" s="1"/>
  <c r="P54" i="247"/>
  <c r="Q54" i="247" s="1"/>
  <c r="P54" i="196"/>
  <c r="Q54" i="196" s="1"/>
  <c r="P54" i="229"/>
  <c r="Q54" i="229" s="1"/>
  <c r="P54" i="230"/>
  <c r="Q54" i="230" s="1"/>
  <c r="P54" i="206"/>
  <c r="Q54" i="206" s="1"/>
  <c r="P54" i="224"/>
  <c r="Q54" i="224" s="1"/>
  <c r="P54" i="239"/>
  <c r="Q54" i="239" s="1"/>
  <c r="P54" i="113"/>
  <c r="Q54" i="113" s="1"/>
  <c r="P54" i="192"/>
  <c r="Q54" i="192" s="1"/>
  <c r="R54" i="215"/>
  <c r="S54" i="215" s="1"/>
  <c r="R54" i="219"/>
  <c r="S54" i="219" s="1"/>
  <c r="P54" i="191"/>
  <c r="Q54" i="191" s="1"/>
  <c r="P54" i="203"/>
  <c r="Q54" i="203" s="1"/>
  <c r="P54" i="232"/>
  <c r="Q54" i="232" s="1"/>
  <c r="P54" i="243"/>
  <c r="Q54" i="243" s="1"/>
  <c r="P54" i="201"/>
  <c r="Q54" i="201" s="1"/>
  <c r="P54" i="244"/>
  <c r="Q54" i="244" s="1"/>
  <c r="P54" i="246"/>
  <c r="Q54" i="246" s="1"/>
  <c r="P54" i="202"/>
  <c r="Q54" i="202" s="1"/>
  <c r="P54" i="189"/>
  <c r="Q54" i="189" s="1"/>
  <c r="R54" i="214"/>
  <c r="S54" i="214" s="1"/>
  <c r="R54" i="216"/>
  <c r="S54" i="216" s="1"/>
  <c r="P54" i="211"/>
  <c r="Q54" i="211" s="1"/>
  <c r="P54" i="242"/>
  <c r="Q54" i="242" s="1"/>
  <c r="P54" i="204"/>
  <c r="Q54" i="204" s="1"/>
  <c r="P54" i="209"/>
  <c r="Q54" i="209" s="1"/>
  <c r="P54" i="207"/>
  <c r="Q54" i="207" s="1"/>
  <c r="P54" i="193"/>
  <c r="Q54" i="193" s="1"/>
  <c r="P54" i="200"/>
  <c r="Q54" i="200" s="1"/>
  <c r="P54" i="220"/>
  <c r="Q54" i="220" s="1"/>
  <c r="P54" i="194"/>
  <c r="Q54" i="194" s="1"/>
  <c r="P54" i="197"/>
  <c r="Q54" i="197" s="1"/>
  <c r="P54" i="212"/>
  <c r="Q54" i="212" s="1"/>
  <c r="P54" i="199"/>
  <c r="Q54" i="199" s="1"/>
  <c r="R54" i="213"/>
  <c r="S54" i="213" s="1"/>
  <c r="P54" i="205"/>
  <c r="Q54" i="205" s="1"/>
  <c r="P54" i="195"/>
  <c r="Q54" i="195" s="1"/>
  <c r="P54" i="190"/>
  <c r="Q54" i="190" s="1"/>
  <c r="P54" i="208"/>
  <c r="Q54" i="208" s="1"/>
  <c r="P54" i="248"/>
  <c r="Q54" i="248" s="1"/>
  <c r="P54" i="231"/>
  <c r="Q54" i="231" s="1"/>
  <c r="P54" i="225"/>
  <c r="Q54" i="225" s="1"/>
  <c r="AI67" i="236"/>
  <c r="AJ67" i="236" s="1"/>
  <c r="AG67" i="236"/>
  <c r="AK67" i="236" s="1"/>
  <c r="AL67" i="236" s="1"/>
  <c r="O38" i="217"/>
  <c r="P38" i="217" s="1"/>
  <c r="M38" i="211"/>
  <c r="N38" i="211" s="1"/>
  <c r="M38" i="190"/>
  <c r="N38" i="190" s="1"/>
  <c r="M38" i="203"/>
  <c r="N38" i="203" s="1"/>
  <c r="M38" i="231"/>
  <c r="N38" i="231" s="1"/>
  <c r="M38" i="195"/>
  <c r="N38" i="195" s="1"/>
  <c r="M38" i="113"/>
  <c r="N38" i="113" s="1"/>
  <c r="M38" i="244"/>
  <c r="N38" i="244" s="1"/>
  <c r="M38" i="202"/>
  <c r="N38" i="202" s="1"/>
  <c r="M38" i="192"/>
  <c r="N38" i="192" s="1"/>
  <c r="O38" i="180"/>
  <c r="P38" i="180" s="1"/>
  <c r="O38" i="215"/>
  <c r="P38" i="215" s="1"/>
  <c r="M38" i="212"/>
  <c r="N38" i="212" s="1"/>
  <c r="M38" i="243"/>
  <c r="N38" i="243" s="1"/>
  <c r="M38" i="209"/>
  <c r="N38" i="209" s="1"/>
  <c r="M38" i="191"/>
  <c r="N38" i="191" s="1"/>
  <c r="M38" i="207"/>
  <c r="N38" i="207" s="1"/>
  <c r="M38" i="232"/>
  <c r="N38" i="232" s="1"/>
  <c r="M38" i="208"/>
  <c r="N38" i="208" s="1"/>
  <c r="M38" i="224"/>
  <c r="N38" i="224" s="1"/>
  <c r="M38" i="194"/>
  <c r="N38" i="194" s="1"/>
  <c r="M38" i="225"/>
  <c r="N38" i="225" s="1"/>
  <c r="O38" i="214"/>
  <c r="P38" i="214" s="1"/>
  <c r="O38" i="219"/>
  <c r="P38" i="219" s="1"/>
  <c r="M38" i="248"/>
  <c r="N38" i="248" s="1"/>
  <c r="M38" i="196"/>
  <c r="N38" i="196" s="1"/>
  <c r="M38" i="230"/>
  <c r="N38" i="230" s="1"/>
  <c r="M38" i="200"/>
  <c r="N38" i="200" s="1"/>
  <c r="M38" i="220"/>
  <c r="N38" i="220" s="1"/>
  <c r="M38" i="201"/>
  <c r="N38" i="201" s="1"/>
  <c r="M38" i="189"/>
  <c r="N38" i="189" s="1"/>
  <c r="M38" i="206"/>
  <c r="N38" i="206" s="1"/>
  <c r="O38" i="216"/>
  <c r="P38" i="216" s="1"/>
  <c r="M38" i="246"/>
  <c r="N38" i="246" s="1"/>
  <c r="M38" i="239"/>
  <c r="N38" i="239" s="1"/>
  <c r="M38" i="205"/>
  <c r="N38" i="205" s="1"/>
  <c r="M38" i="204"/>
  <c r="N38" i="204" s="1"/>
  <c r="M38" i="197"/>
  <c r="N38" i="197" s="1"/>
  <c r="O38" i="213"/>
  <c r="P38" i="213" s="1"/>
  <c r="M38" i="229"/>
  <c r="N38" i="229" s="1"/>
  <c r="M38" i="247"/>
  <c r="N38" i="247" s="1"/>
  <c r="M38" i="193"/>
  <c r="N38" i="193" s="1"/>
  <c r="M38" i="242"/>
  <c r="N38" i="242" s="1"/>
  <c r="M38" i="199"/>
  <c r="N38" i="199" s="1"/>
  <c r="AF43" i="1"/>
  <c r="D43" i="238" s="1"/>
  <c r="AH43" i="1"/>
  <c r="R50" i="213"/>
  <c r="S50" i="213" s="1"/>
  <c r="R50" i="216"/>
  <c r="S50" i="216" s="1"/>
  <c r="P50" i="247"/>
  <c r="Q50" i="247" s="1"/>
  <c r="P50" i="204"/>
  <c r="Q50" i="204" s="1"/>
  <c r="P50" i="231"/>
  <c r="Q50" i="231" s="1"/>
  <c r="P50" i="230"/>
  <c r="Q50" i="230" s="1"/>
  <c r="P50" i="208"/>
  <c r="Q50" i="208" s="1"/>
  <c r="P50" i="224"/>
  <c r="Q50" i="224" s="1"/>
  <c r="P50" i="220"/>
  <c r="Q50" i="220" s="1"/>
  <c r="P50" i="194"/>
  <c r="Q50" i="194" s="1"/>
  <c r="R50" i="214"/>
  <c r="S50" i="214" s="1"/>
  <c r="P50" i="211"/>
  <c r="Q50" i="211" s="1"/>
  <c r="P50" i="212"/>
  <c r="Q50" i="212" s="1"/>
  <c r="P50" i="209"/>
  <c r="Q50" i="209" s="1"/>
  <c r="P50" i="196"/>
  <c r="Q50" i="196" s="1"/>
  <c r="P50" i="190"/>
  <c r="Q50" i="190" s="1"/>
  <c r="P50" i="207"/>
  <c r="Q50" i="207" s="1"/>
  <c r="P50" i="201"/>
  <c r="Q50" i="201" s="1"/>
  <c r="P50" i="195"/>
  <c r="Q50" i="195" s="1"/>
  <c r="P50" i="113"/>
  <c r="Q50" i="113" s="1"/>
  <c r="P50" i="189"/>
  <c r="Q50" i="189" s="1"/>
  <c r="P50" i="197"/>
  <c r="Q50" i="197" s="1"/>
  <c r="R50" i="215"/>
  <c r="S50" i="215" s="1"/>
  <c r="P50" i="242"/>
  <c r="Q50" i="242" s="1"/>
  <c r="P50" i="229"/>
  <c r="Q50" i="229" s="1"/>
  <c r="P50" i="199"/>
  <c r="Q50" i="199" s="1"/>
  <c r="P50" i="202"/>
  <c r="Q50" i="202" s="1"/>
  <c r="P50" i="192"/>
  <c r="Q50" i="192" s="1"/>
  <c r="R50" i="180"/>
  <c r="S50" i="180" s="1"/>
  <c r="R50" i="217"/>
  <c r="S50" i="217" s="1"/>
  <c r="P50" i="243"/>
  <c r="Q50" i="243" s="1"/>
  <c r="P50" i="205"/>
  <c r="Q50" i="205" s="1"/>
  <c r="P50" i="246"/>
  <c r="Q50" i="246" s="1"/>
  <c r="P50" i="225"/>
  <c r="Q50" i="225" s="1"/>
  <c r="R50" i="219"/>
  <c r="S50" i="219" s="1"/>
  <c r="P50" i="191"/>
  <c r="Q50" i="191" s="1"/>
  <c r="P50" i="203"/>
  <c r="Q50" i="203" s="1"/>
  <c r="P50" i="206"/>
  <c r="Q50" i="206" s="1"/>
  <c r="P50" i="193"/>
  <c r="Q50" i="193" s="1"/>
  <c r="P50" i="239"/>
  <c r="Q50" i="239" s="1"/>
  <c r="P50" i="232"/>
  <c r="Q50" i="232" s="1"/>
  <c r="P50" i="248"/>
  <c r="Q50" i="248" s="1"/>
  <c r="P50" i="200"/>
  <c r="Q50" i="200" s="1"/>
  <c r="P50" i="244"/>
  <c r="Q50" i="244" s="1"/>
  <c r="C50" i="238"/>
  <c r="R43" i="180"/>
  <c r="S43" i="180" s="1"/>
  <c r="R43" i="214"/>
  <c r="S43" i="214" s="1"/>
  <c r="R43" i="216"/>
  <c r="S43" i="216" s="1"/>
  <c r="R43" i="219"/>
  <c r="S43" i="219" s="1"/>
  <c r="P43" i="212"/>
  <c r="Q43" i="212" s="1"/>
  <c r="P43" i="247"/>
  <c r="Q43" i="247" s="1"/>
  <c r="P43" i="242"/>
  <c r="Q43" i="242" s="1"/>
  <c r="P43" i="203"/>
  <c r="Q43" i="203" s="1"/>
  <c r="P43" i="191"/>
  <c r="Q43" i="191" s="1"/>
  <c r="P43" i="231"/>
  <c r="Q43" i="231" s="1"/>
  <c r="P43" i="239"/>
  <c r="Q43" i="239" s="1"/>
  <c r="P43" i="190"/>
  <c r="Q43" i="190" s="1"/>
  <c r="P43" i="206"/>
  <c r="Q43" i="206" s="1"/>
  <c r="P43" i="200"/>
  <c r="Q43" i="200" s="1"/>
  <c r="P43" i="208"/>
  <c r="Q43" i="208" s="1"/>
  <c r="P43" i="224"/>
  <c r="Q43" i="224" s="1"/>
  <c r="P43" i="244"/>
  <c r="Q43" i="244" s="1"/>
  <c r="P43" i="246"/>
  <c r="Q43" i="246" s="1"/>
  <c r="P43" i="195"/>
  <c r="Q43" i="195" s="1"/>
  <c r="P43" i="202"/>
  <c r="Q43" i="202" s="1"/>
  <c r="P43" i="189"/>
  <c r="Q43" i="189" s="1"/>
  <c r="P43" i="192"/>
  <c r="Q43" i="192" s="1"/>
  <c r="R43" i="213"/>
  <c r="S43" i="213" s="1"/>
  <c r="R43" i="217"/>
  <c r="S43" i="217" s="1"/>
  <c r="P43" i="248"/>
  <c r="Q43" i="248" s="1"/>
  <c r="P43" i="196"/>
  <c r="Q43" i="196" s="1"/>
  <c r="P43" i="204"/>
  <c r="Q43" i="204" s="1"/>
  <c r="P43" i="230"/>
  <c r="Q43" i="230" s="1"/>
  <c r="P43" i="229"/>
  <c r="Q43" i="229" s="1"/>
  <c r="P43" i="201"/>
  <c r="Q43" i="201" s="1"/>
  <c r="P43" i="199"/>
  <c r="Q43" i="199" s="1"/>
  <c r="P43" i="193"/>
  <c r="Q43" i="193" s="1"/>
  <c r="P43" i="113"/>
  <c r="Q43" i="113" s="1"/>
  <c r="P43" i="211"/>
  <c r="Q43" i="211" s="1"/>
  <c r="P43" i="205"/>
  <c r="Q43" i="205" s="1"/>
  <c r="P43" i="194"/>
  <c r="Q43" i="194" s="1"/>
  <c r="P43" i="209"/>
  <c r="Q43" i="209" s="1"/>
  <c r="P43" i="207"/>
  <c r="Q43" i="207" s="1"/>
  <c r="P43" i="197"/>
  <c r="Q43" i="197" s="1"/>
  <c r="P43" i="243"/>
  <c r="Q43" i="243" s="1"/>
  <c r="P43" i="225"/>
  <c r="Q43" i="225" s="1"/>
  <c r="R43" i="215"/>
  <c r="S43" i="215" s="1"/>
  <c r="P43" i="232"/>
  <c r="Q43" i="232" s="1"/>
  <c r="P43" i="220"/>
  <c r="Q43" i="220" s="1"/>
  <c r="C43" i="238"/>
  <c r="F43" i="238" s="1"/>
  <c r="AK43" i="236"/>
  <c r="AL43" i="236" s="1"/>
  <c r="L54" i="67"/>
  <c r="O54" i="67" s="1"/>
  <c r="P54" i="67" s="1"/>
  <c r="AU54" i="1"/>
  <c r="CC17" i="72"/>
  <c r="BP76" i="72"/>
  <c r="L73" i="216"/>
  <c r="M73" i="216" s="1"/>
  <c r="L73" i="219"/>
  <c r="M73" i="219" s="1"/>
  <c r="J73" i="190"/>
  <c r="K73" i="190" s="1"/>
  <c r="J73" i="196"/>
  <c r="K73" i="196" s="1"/>
  <c r="J73" i="232"/>
  <c r="K73" i="232" s="1"/>
  <c r="J73" i="205"/>
  <c r="K73" i="205" s="1"/>
  <c r="J73" i="208"/>
  <c r="K73" i="208" s="1"/>
  <c r="J73" i="244"/>
  <c r="K73" i="244" s="1"/>
  <c r="J73" i="202"/>
  <c r="K73" i="202" s="1"/>
  <c r="J73" i="193"/>
  <c r="K73" i="193" s="1"/>
  <c r="J73" i="197"/>
  <c r="K73" i="197" s="1"/>
  <c r="L73" i="213"/>
  <c r="M73" i="213" s="1"/>
  <c r="J73" i="211"/>
  <c r="K73" i="211" s="1"/>
  <c r="J73" i="247"/>
  <c r="K73" i="247" s="1"/>
  <c r="J73" i="203"/>
  <c r="K73" i="203" s="1"/>
  <c r="J73" i="231"/>
  <c r="K73" i="231" s="1"/>
  <c r="J73" i="206"/>
  <c r="K73" i="206" s="1"/>
  <c r="J73" i="239"/>
  <c r="K73" i="239" s="1"/>
  <c r="J73" i="199"/>
  <c r="K73" i="199" s="1"/>
  <c r="J73" i="220"/>
  <c r="K73" i="220" s="1"/>
  <c r="J73" i="225"/>
  <c r="K73" i="225" s="1"/>
  <c r="J73" i="192"/>
  <c r="K73" i="192" s="1"/>
  <c r="L73" i="180"/>
  <c r="M73" i="180" s="1"/>
  <c r="L73" i="217"/>
  <c r="M73" i="217" s="1"/>
  <c r="J73" i="212"/>
  <c r="K73" i="212" s="1"/>
  <c r="J73" i="242"/>
  <c r="K73" i="242" s="1"/>
  <c r="J73" i="243"/>
  <c r="K73" i="243" s="1"/>
  <c r="J73" i="204"/>
  <c r="K73" i="204" s="1"/>
  <c r="J73" i="230"/>
  <c r="K73" i="230" s="1"/>
  <c r="J73" i="224"/>
  <c r="K73" i="224" s="1"/>
  <c r="J73" i="207"/>
  <c r="K73" i="207" s="1"/>
  <c r="J73" i="195"/>
  <c r="K73" i="195" s="1"/>
  <c r="J73" i="113"/>
  <c r="K73" i="113" s="1"/>
  <c r="L73" i="215"/>
  <c r="M73" i="215" s="1"/>
  <c r="J73" i="209"/>
  <c r="K73" i="209" s="1"/>
  <c r="J73" i="194"/>
  <c r="K73" i="194" s="1"/>
  <c r="J73" i="229"/>
  <c r="K73" i="229" s="1"/>
  <c r="J73" i="201"/>
  <c r="K73" i="201" s="1"/>
  <c r="J73" i="200"/>
  <c r="K73" i="200" s="1"/>
  <c r="J73" i="189"/>
  <c r="K73" i="189" s="1"/>
  <c r="L73" i="214"/>
  <c r="M73" i="214" s="1"/>
  <c r="J73" i="248"/>
  <c r="K73" i="248" s="1"/>
  <c r="J73" i="246"/>
  <c r="K73" i="246" s="1"/>
  <c r="J73" i="191"/>
  <c r="K73" i="191" s="1"/>
  <c r="AE17" i="236"/>
  <c r="K17" i="236"/>
  <c r="M17" i="236" s="1"/>
  <c r="I17" i="238" s="1"/>
  <c r="Z17" i="236"/>
  <c r="AB17" i="236" s="1"/>
  <c r="L17" i="238" s="1"/>
  <c r="G17" i="236"/>
  <c r="H17" i="236" s="1"/>
  <c r="P17" i="236"/>
  <c r="R17" i="236" s="1"/>
  <c r="J17" i="238" s="1"/>
  <c r="U17" i="236"/>
  <c r="W17" i="236" s="1"/>
  <c r="K17" i="238" s="1"/>
  <c r="L73" i="67"/>
  <c r="O73" i="67" s="1"/>
  <c r="P73" i="67" s="1"/>
  <c r="AU73" i="1"/>
  <c r="L70" i="214"/>
  <c r="M70" i="214" s="1"/>
  <c r="L70" i="215"/>
  <c r="M70" i="215" s="1"/>
  <c r="L70" i="217"/>
  <c r="M70" i="217" s="1"/>
  <c r="J70" i="212"/>
  <c r="K70" i="212" s="1"/>
  <c r="J70" i="211"/>
  <c r="K70" i="211" s="1"/>
  <c r="J70" i="191"/>
  <c r="K70" i="191" s="1"/>
  <c r="J70" i="196"/>
  <c r="K70" i="196" s="1"/>
  <c r="J70" i="190"/>
  <c r="K70" i="190" s="1"/>
  <c r="J70" i="231"/>
  <c r="K70" i="231" s="1"/>
  <c r="J70" i="243"/>
  <c r="K70" i="243" s="1"/>
  <c r="J70" i="204"/>
  <c r="K70" i="204" s="1"/>
  <c r="J70" i="206"/>
  <c r="K70" i="206" s="1"/>
  <c r="J70" i="230"/>
  <c r="K70" i="230" s="1"/>
  <c r="J70" i="201"/>
  <c r="K70" i="201" s="1"/>
  <c r="J70" i="224"/>
  <c r="K70" i="224" s="1"/>
  <c r="J70" i="199"/>
  <c r="K70" i="199" s="1"/>
  <c r="J70" i="195"/>
  <c r="K70" i="195" s="1"/>
  <c r="J70" i="246"/>
  <c r="K70" i="246" s="1"/>
  <c r="J70" i="202"/>
  <c r="K70" i="202" s="1"/>
  <c r="J70" i="225"/>
  <c r="K70" i="225" s="1"/>
  <c r="L70" i="216"/>
  <c r="M70" i="216" s="1"/>
  <c r="J70" i="242"/>
  <c r="K70" i="242" s="1"/>
  <c r="J70" i="239"/>
  <c r="K70" i="239" s="1"/>
  <c r="J70" i="193"/>
  <c r="K70" i="193" s="1"/>
  <c r="J70" i="220"/>
  <c r="K70" i="220" s="1"/>
  <c r="J70" i="192"/>
  <c r="K70" i="192" s="1"/>
  <c r="L70" i="219"/>
  <c r="M70" i="219" s="1"/>
  <c r="J70" i="203"/>
  <c r="K70" i="203" s="1"/>
  <c r="J70" i="205"/>
  <c r="K70" i="205" s="1"/>
  <c r="J70" i="244"/>
  <c r="K70" i="244" s="1"/>
  <c r="J70" i="200"/>
  <c r="K70" i="200" s="1"/>
  <c r="J70" i="197"/>
  <c r="K70" i="197" s="1"/>
  <c r="L70" i="180"/>
  <c r="M70" i="180" s="1"/>
  <c r="J70" i="229"/>
  <c r="K70" i="229" s="1"/>
  <c r="J70" i="207"/>
  <c r="K70" i="207" s="1"/>
  <c r="L70" i="213"/>
  <c r="M70" i="213" s="1"/>
  <c r="J70" i="232"/>
  <c r="K70" i="232" s="1"/>
  <c r="J70" i="194"/>
  <c r="K70" i="194" s="1"/>
  <c r="J70" i="248"/>
  <c r="K70" i="248" s="1"/>
  <c r="J70" i="209"/>
  <c r="K70" i="209" s="1"/>
  <c r="J70" i="189"/>
  <c r="K70" i="189" s="1"/>
  <c r="J70" i="247"/>
  <c r="K70" i="247" s="1"/>
  <c r="J70" i="208"/>
  <c r="K70" i="208" s="1"/>
  <c r="J70" i="113"/>
  <c r="K70" i="113" s="1"/>
  <c r="AU21" i="1"/>
  <c r="L21" i="67"/>
  <c r="O21" i="67" s="1"/>
  <c r="P21" i="67" s="1"/>
  <c r="U59" i="236"/>
  <c r="W59" i="236" s="1"/>
  <c r="K59" i="238" s="1"/>
  <c r="G59" i="236"/>
  <c r="H59" i="236" s="1"/>
  <c r="K59" i="236"/>
  <c r="M59" i="236" s="1"/>
  <c r="I59" i="238" s="1"/>
  <c r="Z59" i="236"/>
  <c r="AB59" i="236" s="1"/>
  <c r="L59" i="238" s="1"/>
  <c r="AE59" i="236"/>
  <c r="P59" i="236"/>
  <c r="R59" i="236" s="1"/>
  <c r="J59" i="238" s="1"/>
  <c r="U46" i="236"/>
  <c r="W46" i="236" s="1"/>
  <c r="K46" i="238" s="1"/>
  <c r="Z46" i="236"/>
  <c r="AB46" i="236" s="1"/>
  <c r="L46" i="238" s="1"/>
  <c r="G46" i="236"/>
  <c r="H46" i="236" s="1"/>
  <c r="P46" i="236"/>
  <c r="R46" i="236" s="1"/>
  <c r="J46" i="238" s="1"/>
  <c r="AE46" i="236"/>
  <c r="K46" i="236"/>
  <c r="M46" i="236" s="1"/>
  <c r="I46" i="238" s="1"/>
  <c r="R31" i="180"/>
  <c r="S31" i="180" s="1"/>
  <c r="R31" i="214"/>
  <c r="S31" i="214" s="1"/>
  <c r="R31" i="216"/>
  <c r="S31" i="216" s="1"/>
  <c r="R31" i="219"/>
  <c r="S31" i="219" s="1"/>
  <c r="P31" i="212"/>
  <c r="Q31" i="212" s="1"/>
  <c r="P31" i="247"/>
  <c r="Q31" i="247" s="1"/>
  <c r="P31" i="242"/>
  <c r="Q31" i="242" s="1"/>
  <c r="P31" i="203"/>
  <c r="Q31" i="203" s="1"/>
  <c r="P31" i="191"/>
  <c r="Q31" i="191" s="1"/>
  <c r="P31" i="204"/>
  <c r="Q31" i="204" s="1"/>
  <c r="P31" i="232"/>
  <c r="Q31" i="232" s="1"/>
  <c r="P31" i="230"/>
  <c r="Q31" i="230" s="1"/>
  <c r="P31" i="206"/>
  <c r="Q31" i="206" s="1"/>
  <c r="P31" i="200"/>
  <c r="Q31" i="200" s="1"/>
  <c r="P31" i="208"/>
  <c r="Q31" i="208" s="1"/>
  <c r="P31" i="194"/>
  <c r="Q31" i="194" s="1"/>
  <c r="P31" i="225"/>
  <c r="Q31" i="225" s="1"/>
  <c r="P31" i="199"/>
  <c r="Q31" i="199" s="1"/>
  <c r="P31" i="220"/>
  <c r="Q31" i="220" s="1"/>
  <c r="P31" i="195"/>
  <c r="Q31" i="195" s="1"/>
  <c r="P31" i="202"/>
  <c r="Q31" i="202" s="1"/>
  <c r="P31" i="192"/>
  <c r="Q31" i="192" s="1"/>
  <c r="R31" i="213"/>
  <c r="S31" i="213" s="1"/>
  <c r="R31" i="215"/>
  <c r="S31" i="215" s="1"/>
  <c r="R31" i="217"/>
  <c r="S31" i="217" s="1"/>
  <c r="P31" i="211"/>
  <c r="Q31" i="211" s="1"/>
  <c r="P31" i="248"/>
  <c r="Q31" i="248" s="1"/>
  <c r="P31" i="209"/>
  <c r="Q31" i="209" s="1"/>
  <c r="P31" i="196"/>
  <c r="Q31" i="196" s="1"/>
  <c r="P31" i="243"/>
  <c r="Q31" i="243" s="1"/>
  <c r="P31" i="190"/>
  <c r="Q31" i="190" s="1"/>
  <c r="P31" i="231"/>
  <c r="Q31" i="231" s="1"/>
  <c r="P31" i="239"/>
  <c r="Q31" i="239" s="1"/>
  <c r="P31" i="205"/>
  <c r="Q31" i="205" s="1"/>
  <c r="P31" i="229"/>
  <c r="Q31" i="229" s="1"/>
  <c r="P31" i="207"/>
  <c r="Q31" i="207" s="1"/>
  <c r="P31" i="201"/>
  <c r="Q31" i="201" s="1"/>
  <c r="P31" i="224"/>
  <c r="Q31" i="224" s="1"/>
  <c r="P31" i="244"/>
  <c r="Q31" i="244" s="1"/>
  <c r="P31" i="246"/>
  <c r="Q31" i="246" s="1"/>
  <c r="P31" i="113"/>
  <c r="Q31" i="113" s="1"/>
  <c r="P31" i="193"/>
  <c r="Q31" i="193" s="1"/>
  <c r="P31" i="189"/>
  <c r="Q31" i="189" s="1"/>
  <c r="P31" i="197"/>
  <c r="Q31" i="197" s="1"/>
  <c r="I31" i="180"/>
  <c r="J31" i="180" s="1"/>
  <c r="I31" i="214"/>
  <c r="J31" i="214" s="1"/>
  <c r="I31" i="216"/>
  <c r="J31" i="216" s="1"/>
  <c r="I31" i="219"/>
  <c r="J31" i="219" s="1"/>
  <c r="G31" i="247"/>
  <c r="H31" i="247" s="1"/>
  <c r="G31" i="211"/>
  <c r="H31" i="211" s="1"/>
  <c r="G31" i="191"/>
  <c r="H31" i="191" s="1"/>
  <c r="G31" i="196"/>
  <c r="H31" i="196" s="1"/>
  <c r="G31" i="243"/>
  <c r="H31" i="243" s="1"/>
  <c r="G31" i="229"/>
  <c r="H31" i="229" s="1"/>
  <c r="G31" i="204"/>
  <c r="H31" i="204" s="1"/>
  <c r="G31" i="207"/>
  <c r="H31" i="207" s="1"/>
  <c r="G31" i="231"/>
  <c r="H31" i="231" s="1"/>
  <c r="G31" i="220"/>
  <c r="H31" i="220" s="1"/>
  <c r="G31" i="239"/>
  <c r="H31" i="239" s="1"/>
  <c r="G31" i="206"/>
  <c r="H31" i="206" s="1"/>
  <c r="G31" i="201"/>
  <c r="H31" i="201" s="1"/>
  <c r="G31" i="224"/>
  <c r="H31" i="224" s="1"/>
  <c r="G31" i="244"/>
  <c r="H31" i="244" s="1"/>
  <c r="G31" i="195"/>
  <c r="H31" i="195" s="1"/>
  <c r="G31" i="202"/>
  <c r="H31" i="202" s="1"/>
  <c r="G31" i="192"/>
  <c r="H31" i="192" s="1"/>
  <c r="I31" i="215"/>
  <c r="J31" i="215" s="1"/>
  <c r="G31" i="190"/>
  <c r="H31" i="190" s="1"/>
  <c r="G31" i="232"/>
  <c r="H31" i="232" s="1"/>
  <c r="G31" i="113"/>
  <c r="H31" i="113" s="1"/>
  <c r="G31" i="225"/>
  <c r="H31" i="225" s="1"/>
  <c r="G31" i="197"/>
  <c r="H31" i="197" s="1"/>
  <c r="I31" i="217"/>
  <c r="J31" i="217" s="1"/>
  <c r="G31" i="242"/>
  <c r="H31" i="242" s="1"/>
  <c r="G31" i="200"/>
  <c r="H31" i="200" s="1"/>
  <c r="G31" i="205"/>
  <c r="H31" i="205" s="1"/>
  <c r="G31" i="199"/>
  <c r="H31" i="199" s="1"/>
  <c r="G31" i="248"/>
  <c r="H31" i="248" s="1"/>
  <c r="G31" i="203"/>
  <c r="H31" i="203" s="1"/>
  <c r="G31" i="209"/>
  <c r="H31" i="209" s="1"/>
  <c r="G31" i="208"/>
  <c r="H31" i="208" s="1"/>
  <c r="G31" i="193"/>
  <c r="H31" i="193" s="1"/>
  <c r="I31" i="213"/>
  <c r="J31" i="213" s="1"/>
  <c r="G31" i="212"/>
  <c r="H31" i="212" s="1"/>
  <c r="G31" i="230"/>
  <c r="H31" i="230" s="1"/>
  <c r="G31" i="246"/>
  <c r="H31" i="246" s="1"/>
  <c r="G31" i="194"/>
  <c r="H31" i="194" s="1"/>
  <c r="G31" i="189"/>
  <c r="H31" i="189" s="1"/>
  <c r="AF70" i="1"/>
  <c r="D70" i="238" s="1"/>
  <c r="AH70" i="1"/>
  <c r="AU59" i="1"/>
  <c r="L59" i="67"/>
  <c r="O59" i="67" s="1"/>
  <c r="P59" i="67" s="1"/>
  <c r="AG37" i="1"/>
  <c r="G54" i="247"/>
  <c r="H54" i="247" s="1"/>
  <c r="G54" i="203"/>
  <c r="H54" i="203" s="1"/>
  <c r="G54" i="239"/>
  <c r="H54" i="239" s="1"/>
  <c r="G54" i="207"/>
  <c r="H54" i="207" s="1"/>
  <c r="G54" i="232"/>
  <c r="H54" i="232" s="1"/>
  <c r="G54" i="231"/>
  <c r="H54" i="231" s="1"/>
  <c r="G54" i="191"/>
  <c r="H54" i="191" s="1"/>
  <c r="G54" i="246"/>
  <c r="H54" i="246" s="1"/>
  <c r="G54" i="205"/>
  <c r="H54" i="205" s="1"/>
  <c r="G54" i="208"/>
  <c r="H54" i="208" s="1"/>
  <c r="G54" i="193"/>
  <c r="H54" i="193" s="1"/>
  <c r="G54" i="244"/>
  <c r="H54" i="244" s="1"/>
  <c r="G54" i="113"/>
  <c r="H54" i="113" s="1"/>
  <c r="G54" i="194"/>
  <c r="H54" i="194" s="1"/>
  <c r="G54" i="192"/>
  <c r="H54" i="192" s="1"/>
  <c r="G54" i="189"/>
  <c r="H54" i="189" s="1"/>
  <c r="I54" i="180"/>
  <c r="J54" i="180" s="1"/>
  <c r="I54" i="214"/>
  <c r="J54" i="214" s="1"/>
  <c r="I54" i="217"/>
  <c r="J54" i="217" s="1"/>
  <c r="I54" i="219"/>
  <c r="J54" i="219" s="1"/>
  <c r="G54" i="212"/>
  <c r="H54" i="212" s="1"/>
  <c r="G54" i="242"/>
  <c r="H54" i="242" s="1"/>
  <c r="G54" i="196"/>
  <c r="H54" i="196" s="1"/>
  <c r="G54" i="209"/>
  <c r="H54" i="209" s="1"/>
  <c r="G54" i="200"/>
  <c r="H54" i="200" s="1"/>
  <c r="G54" i="195"/>
  <c r="H54" i="195" s="1"/>
  <c r="G54" i="206"/>
  <c r="H54" i="206" s="1"/>
  <c r="G54" i="224"/>
  <c r="H54" i="224" s="1"/>
  <c r="G54" i="202"/>
  <c r="H54" i="202" s="1"/>
  <c r="G54" i="197"/>
  <c r="H54" i="197" s="1"/>
  <c r="I54" i="213"/>
  <c r="J54" i="213" s="1"/>
  <c r="I54" i="216"/>
  <c r="J54" i="216" s="1"/>
  <c r="G54" i="248"/>
  <c r="H54" i="248" s="1"/>
  <c r="G54" i="243"/>
  <c r="H54" i="243" s="1"/>
  <c r="G54" i="230"/>
  <c r="H54" i="230" s="1"/>
  <c r="G54" i="229"/>
  <c r="H54" i="229" s="1"/>
  <c r="G54" i="204"/>
  <c r="H54" i="204" s="1"/>
  <c r="G54" i="220"/>
  <c r="H54" i="220" s="1"/>
  <c r="G54" i="201"/>
  <c r="H54" i="201" s="1"/>
  <c r="G54" i="199"/>
  <c r="H54" i="199" s="1"/>
  <c r="G54" i="225"/>
  <c r="H54" i="225" s="1"/>
  <c r="G54" i="211"/>
  <c r="H54" i="211" s="1"/>
  <c r="G54" i="190"/>
  <c r="H54" i="190" s="1"/>
  <c r="I54" i="215"/>
  <c r="J54" i="215" s="1"/>
  <c r="I67" i="180"/>
  <c r="J67" i="180" s="1"/>
  <c r="I67" i="214"/>
  <c r="J67" i="214" s="1"/>
  <c r="I67" i="217"/>
  <c r="J67" i="217" s="1"/>
  <c r="I67" i="219"/>
  <c r="J67" i="219" s="1"/>
  <c r="G67" i="248"/>
  <c r="H67" i="248" s="1"/>
  <c r="G67" i="247"/>
  <c r="H67" i="247" s="1"/>
  <c r="G67" i="191"/>
  <c r="H67" i="191" s="1"/>
  <c r="G67" i="196"/>
  <c r="H67" i="196" s="1"/>
  <c r="G67" i="243"/>
  <c r="H67" i="243" s="1"/>
  <c r="G67" i="209"/>
  <c r="H67" i="209" s="1"/>
  <c r="G67" i="232"/>
  <c r="H67" i="232" s="1"/>
  <c r="G67" i="207"/>
  <c r="H67" i="207" s="1"/>
  <c r="G67" i="246"/>
  <c r="H67" i="246" s="1"/>
  <c r="G67" i="205"/>
  <c r="H67" i="205" s="1"/>
  <c r="G67" i="208"/>
  <c r="H67" i="208" s="1"/>
  <c r="G67" i="224"/>
  <c r="H67" i="224" s="1"/>
  <c r="G67" i="199"/>
  <c r="H67" i="199" s="1"/>
  <c r="G67" i="225"/>
  <c r="H67" i="225" s="1"/>
  <c r="G67" i="195"/>
  <c r="H67" i="195" s="1"/>
  <c r="G67" i="202"/>
  <c r="H67" i="202" s="1"/>
  <c r="G67" i="239"/>
  <c r="H67" i="239" s="1"/>
  <c r="G67" i="197"/>
  <c r="H67" i="197" s="1"/>
  <c r="G67" i="211"/>
  <c r="H67" i="211" s="1"/>
  <c r="G67" i="203"/>
  <c r="H67" i="203" s="1"/>
  <c r="G67" i="231"/>
  <c r="H67" i="231" s="1"/>
  <c r="G67" i="244"/>
  <c r="H67" i="244" s="1"/>
  <c r="G67" i="194"/>
  <c r="H67" i="194" s="1"/>
  <c r="I67" i="213"/>
  <c r="J67" i="213" s="1"/>
  <c r="G67" i="212"/>
  <c r="H67" i="212" s="1"/>
  <c r="G67" i="230"/>
  <c r="H67" i="230" s="1"/>
  <c r="G67" i="220"/>
  <c r="H67" i="220" s="1"/>
  <c r="G67" i="204"/>
  <c r="H67" i="204" s="1"/>
  <c r="G67" i="192"/>
  <c r="H67" i="192" s="1"/>
  <c r="I67" i="215"/>
  <c r="J67" i="215" s="1"/>
  <c r="G67" i="190"/>
  <c r="H67" i="190" s="1"/>
  <c r="G67" i="229"/>
  <c r="H67" i="229" s="1"/>
  <c r="G67" i="206"/>
  <c r="H67" i="206" s="1"/>
  <c r="G67" i="113"/>
  <c r="H67" i="113" s="1"/>
  <c r="G67" i="189"/>
  <c r="H67" i="189" s="1"/>
  <c r="I67" i="216"/>
  <c r="J67" i="216" s="1"/>
  <c r="G67" i="242"/>
  <c r="H67" i="242" s="1"/>
  <c r="G67" i="200"/>
  <c r="H67" i="200" s="1"/>
  <c r="G67" i="201"/>
  <c r="H67" i="201" s="1"/>
  <c r="G67" i="193"/>
  <c r="H67" i="193" s="1"/>
  <c r="R67" i="214"/>
  <c r="S67" i="214" s="1"/>
  <c r="R67" i="216"/>
  <c r="S67" i="216" s="1"/>
  <c r="R67" i="217"/>
  <c r="S67" i="217" s="1"/>
  <c r="P67" i="212"/>
  <c r="Q67" i="212" s="1"/>
  <c r="P67" i="248"/>
  <c r="Q67" i="248" s="1"/>
  <c r="P67" i="242"/>
  <c r="Q67" i="242" s="1"/>
  <c r="P67" i="203"/>
  <c r="Q67" i="203" s="1"/>
  <c r="P67" i="191"/>
  <c r="Q67" i="191" s="1"/>
  <c r="P67" i="232"/>
  <c r="Q67" i="232" s="1"/>
  <c r="P67" i="230"/>
  <c r="Q67" i="230" s="1"/>
  <c r="P67" i="205"/>
  <c r="Q67" i="205" s="1"/>
  <c r="P67" i="229"/>
  <c r="Q67" i="229" s="1"/>
  <c r="P67" i="207"/>
  <c r="Q67" i="207" s="1"/>
  <c r="P67" i="201"/>
  <c r="Q67" i="201" s="1"/>
  <c r="P67" i="244"/>
  <c r="Q67" i="244" s="1"/>
  <c r="P67" i="246"/>
  <c r="Q67" i="246" s="1"/>
  <c r="P67" i="195"/>
  <c r="Q67" i="195" s="1"/>
  <c r="P67" i="190"/>
  <c r="Q67" i="190" s="1"/>
  <c r="P67" i="202"/>
  <c r="Q67" i="202" s="1"/>
  <c r="P67" i="225"/>
  <c r="Q67" i="225" s="1"/>
  <c r="P67" i="189"/>
  <c r="Q67" i="189" s="1"/>
  <c r="P67" i="197"/>
  <c r="Q67" i="197" s="1"/>
  <c r="R67" i="180"/>
  <c r="S67" i="180" s="1"/>
  <c r="R67" i="213"/>
  <c r="S67" i="213" s="1"/>
  <c r="R67" i="215"/>
  <c r="S67" i="215" s="1"/>
  <c r="R67" i="219"/>
  <c r="S67" i="219" s="1"/>
  <c r="P67" i="211"/>
  <c r="Q67" i="211" s="1"/>
  <c r="P67" i="247"/>
  <c r="Q67" i="247" s="1"/>
  <c r="P67" i="196"/>
  <c r="Q67" i="196" s="1"/>
  <c r="P67" i="243"/>
  <c r="Q67" i="243" s="1"/>
  <c r="P67" i="231"/>
  <c r="Q67" i="231" s="1"/>
  <c r="P67" i="239"/>
  <c r="Q67" i="239" s="1"/>
  <c r="P67" i="204"/>
  <c r="Q67" i="204" s="1"/>
  <c r="P67" i="206"/>
  <c r="Q67" i="206" s="1"/>
  <c r="P67" i="200"/>
  <c r="Q67" i="200" s="1"/>
  <c r="P67" i="208"/>
  <c r="Q67" i="208" s="1"/>
  <c r="P67" i="224"/>
  <c r="Q67" i="224" s="1"/>
  <c r="P67" i="199"/>
  <c r="Q67" i="199" s="1"/>
  <c r="P67" i="220"/>
  <c r="Q67" i="220" s="1"/>
  <c r="P67" i="193"/>
  <c r="Q67" i="193" s="1"/>
  <c r="P67" i="209"/>
  <c r="Q67" i="209" s="1"/>
  <c r="P67" i="194"/>
  <c r="Q67" i="194" s="1"/>
  <c r="P67" i="113"/>
  <c r="Q67" i="113" s="1"/>
  <c r="P67" i="192"/>
  <c r="Q67" i="192" s="1"/>
  <c r="AG38" i="236"/>
  <c r="AK38" i="236" s="1"/>
  <c r="AL38" i="236" s="1"/>
  <c r="AI38" i="236"/>
  <c r="AJ38" i="236" s="1"/>
  <c r="I38" i="180"/>
  <c r="J38" i="180" s="1"/>
  <c r="I38" i="217"/>
  <c r="J38" i="217" s="1"/>
  <c r="G38" i="212"/>
  <c r="H38" i="212" s="1"/>
  <c r="G38" i="190"/>
  <c r="H38" i="190" s="1"/>
  <c r="G38" i="230"/>
  <c r="H38" i="230" s="1"/>
  <c r="G38" i="229"/>
  <c r="H38" i="229" s="1"/>
  <c r="G38" i="231"/>
  <c r="H38" i="231" s="1"/>
  <c r="G38" i="220"/>
  <c r="H38" i="220" s="1"/>
  <c r="G38" i="208"/>
  <c r="H38" i="208" s="1"/>
  <c r="G38" i="244"/>
  <c r="H38" i="244" s="1"/>
  <c r="G38" i="202"/>
  <c r="H38" i="202" s="1"/>
  <c r="I38" i="213"/>
  <c r="J38" i="213" s="1"/>
  <c r="I38" i="216"/>
  <c r="J38" i="216" s="1"/>
  <c r="G38" i="248"/>
  <c r="H38" i="248" s="1"/>
  <c r="G38" i="242"/>
  <c r="H38" i="242" s="1"/>
  <c r="G38" i="239"/>
  <c r="H38" i="239" s="1"/>
  <c r="G38" i="232"/>
  <c r="H38" i="232" s="1"/>
  <c r="G38" i="204"/>
  <c r="H38" i="204" s="1"/>
  <c r="G38" i="113"/>
  <c r="H38" i="113" s="1"/>
  <c r="G38" i="201"/>
  <c r="H38" i="201" s="1"/>
  <c r="G38" i="199"/>
  <c r="H38" i="199" s="1"/>
  <c r="G38" i="194"/>
  <c r="H38" i="194" s="1"/>
  <c r="G38" i="211"/>
  <c r="H38" i="211" s="1"/>
  <c r="G38" i="203"/>
  <c r="H38" i="203" s="1"/>
  <c r="G38" i="209"/>
  <c r="H38" i="209" s="1"/>
  <c r="G38" i="206"/>
  <c r="H38" i="206" s="1"/>
  <c r="G38" i="225"/>
  <c r="H38" i="225" s="1"/>
  <c r="I38" i="214"/>
  <c r="J38" i="214" s="1"/>
  <c r="G38" i="247"/>
  <c r="H38" i="247" s="1"/>
  <c r="G38" i="191"/>
  <c r="H38" i="191" s="1"/>
  <c r="G38" i="195"/>
  <c r="H38" i="195" s="1"/>
  <c r="G38" i="193"/>
  <c r="H38" i="193" s="1"/>
  <c r="G38" i="192"/>
  <c r="H38" i="192" s="1"/>
  <c r="I38" i="215"/>
  <c r="J38" i="215" s="1"/>
  <c r="G38" i="243"/>
  <c r="H38" i="243" s="1"/>
  <c r="G38" i="207"/>
  <c r="H38" i="207" s="1"/>
  <c r="G38" i="246"/>
  <c r="H38" i="246" s="1"/>
  <c r="G38" i="224"/>
  <c r="H38" i="224" s="1"/>
  <c r="G38" i="197"/>
  <c r="H38" i="197" s="1"/>
  <c r="I38" i="219"/>
  <c r="J38" i="219" s="1"/>
  <c r="G38" i="189"/>
  <c r="H38" i="189" s="1"/>
  <c r="G38" i="196"/>
  <c r="H38" i="196" s="1"/>
  <c r="G38" i="200"/>
  <c r="H38" i="200" s="1"/>
  <c r="G38" i="205"/>
  <c r="H38" i="205" s="1"/>
  <c r="O50" i="215"/>
  <c r="P50" i="215" s="1"/>
  <c r="M50" i="211"/>
  <c r="N50" i="211" s="1"/>
  <c r="M50" i="243"/>
  <c r="N50" i="243" s="1"/>
  <c r="M50" i="196"/>
  <c r="N50" i="196" s="1"/>
  <c r="M50" i="231"/>
  <c r="N50" i="231" s="1"/>
  <c r="M50" i="209"/>
  <c r="N50" i="209" s="1"/>
  <c r="M50" i="208"/>
  <c r="N50" i="208" s="1"/>
  <c r="M50" i="224"/>
  <c r="N50" i="224" s="1"/>
  <c r="M50" i="194"/>
  <c r="N50" i="194" s="1"/>
  <c r="M50" i="232"/>
  <c r="N50" i="232" s="1"/>
  <c r="M50" i="197"/>
  <c r="N50" i="197" s="1"/>
  <c r="O50" i="180"/>
  <c r="P50" i="180" s="1"/>
  <c r="O50" i="217"/>
  <c r="P50" i="217" s="1"/>
  <c r="M50" i="212"/>
  <c r="N50" i="212" s="1"/>
  <c r="M50" i="190"/>
  <c r="N50" i="190" s="1"/>
  <c r="M50" i="239"/>
  <c r="N50" i="239" s="1"/>
  <c r="M50" i="204"/>
  <c r="N50" i="204" s="1"/>
  <c r="M50" i="246"/>
  <c r="N50" i="246" s="1"/>
  <c r="M50" i="201"/>
  <c r="N50" i="201" s="1"/>
  <c r="M50" i="189"/>
  <c r="N50" i="189" s="1"/>
  <c r="M50" i="225"/>
  <c r="N50" i="225" s="1"/>
  <c r="M50" i="113"/>
  <c r="N50" i="113" s="1"/>
  <c r="O50" i="213"/>
  <c r="P50" i="213" s="1"/>
  <c r="O50" i="216"/>
  <c r="P50" i="216" s="1"/>
  <c r="M50" i="248"/>
  <c r="N50" i="248" s="1"/>
  <c r="M50" i="203"/>
  <c r="N50" i="203" s="1"/>
  <c r="M50" i="191"/>
  <c r="N50" i="191" s="1"/>
  <c r="M50" i="200"/>
  <c r="N50" i="200" s="1"/>
  <c r="M50" i="220"/>
  <c r="N50" i="220" s="1"/>
  <c r="M50" i="244"/>
  <c r="N50" i="244" s="1"/>
  <c r="M50" i="202"/>
  <c r="N50" i="202" s="1"/>
  <c r="M50" i="206"/>
  <c r="N50" i="206" s="1"/>
  <c r="M50" i="192"/>
  <c r="N50" i="192" s="1"/>
  <c r="M50" i="242"/>
  <c r="N50" i="242" s="1"/>
  <c r="M50" i="195"/>
  <c r="N50" i="195" s="1"/>
  <c r="O50" i="214"/>
  <c r="P50" i="214" s="1"/>
  <c r="M50" i="230"/>
  <c r="N50" i="230" s="1"/>
  <c r="M50" i="229"/>
  <c r="N50" i="229" s="1"/>
  <c r="O50" i="219"/>
  <c r="P50" i="219" s="1"/>
  <c r="M50" i="193"/>
  <c r="N50" i="193" s="1"/>
  <c r="M50" i="205"/>
  <c r="N50" i="205" s="1"/>
  <c r="M50" i="247"/>
  <c r="N50" i="247" s="1"/>
  <c r="M50" i="207"/>
  <c r="N50" i="207" s="1"/>
  <c r="M50" i="199"/>
  <c r="N50" i="199" s="1"/>
  <c r="AG13" i="1"/>
  <c r="O43" i="180"/>
  <c r="P43" i="180" s="1"/>
  <c r="O43" i="215"/>
  <c r="P43" i="215" s="1"/>
  <c r="M43" i="248"/>
  <c r="N43" i="248" s="1"/>
  <c r="M43" i="190"/>
  <c r="N43" i="190" s="1"/>
  <c r="M43" i="243"/>
  <c r="N43" i="243" s="1"/>
  <c r="M43" i="229"/>
  <c r="N43" i="229" s="1"/>
  <c r="M43" i="204"/>
  <c r="N43" i="204" s="1"/>
  <c r="M43" i="220"/>
  <c r="N43" i="220" s="1"/>
  <c r="M43" i="244"/>
  <c r="N43" i="244" s="1"/>
  <c r="M43" i="194"/>
  <c r="N43" i="194" s="1"/>
  <c r="M43" i="189"/>
  <c r="N43" i="189" s="1"/>
  <c r="M43" i="113"/>
  <c r="N43" i="113" s="1"/>
  <c r="O43" i="217"/>
  <c r="P43" i="217" s="1"/>
  <c r="M43" i="212"/>
  <c r="N43" i="212" s="1"/>
  <c r="M43" i="191"/>
  <c r="N43" i="191" s="1"/>
  <c r="M43" i="203"/>
  <c r="N43" i="203" s="1"/>
  <c r="M43" i="200"/>
  <c r="N43" i="200" s="1"/>
  <c r="M43" i="232"/>
  <c r="N43" i="232" s="1"/>
  <c r="M43" i="208"/>
  <c r="N43" i="208" s="1"/>
  <c r="M43" i="225"/>
  <c r="N43" i="225" s="1"/>
  <c r="M43" i="206"/>
  <c r="N43" i="206" s="1"/>
  <c r="M43" i="193"/>
  <c r="N43" i="193" s="1"/>
  <c r="O43" i="214"/>
  <c r="P43" i="214" s="1"/>
  <c r="O43" i="216"/>
  <c r="P43" i="216" s="1"/>
  <c r="M43" i="211"/>
  <c r="N43" i="211" s="1"/>
  <c r="M43" i="242"/>
  <c r="N43" i="242" s="1"/>
  <c r="M43" i="230"/>
  <c r="N43" i="230" s="1"/>
  <c r="M43" i="207"/>
  <c r="N43" i="207" s="1"/>
  <c r="M43" i="246"/>
  <c r="N43" i="246" s="1"/>
  <c r="M43" i="201"/>
  <c r="N43" i="201" s="1"/>
  <c r="M43" i="202"/>
  <c r="N43" i="202" s="1"/>
  <c r="M43" i="205"/>
  <c r="N43" i="205" s="1"/>
  <c r="M43" i="197"/>
  <c r="N43" i="197" s="1"/>
  <c r="M43" i="247"/>
  <c r="N43" i="247" s="1"/>
  <c r="M43" i="224"/>
  <c r="N43" i="224" s="1"/>
  <c r="M43" i="192"/>
  <c r="N43" i="192" s="1"/>
  <c r="O43" i="213"/>
  <c r="P43" i="213" s="1"/>
  <c r="M43" i="239"/>
  <c r="N43" i="239" s="1"/>
  <c r="M43" i="199"/>
  <c r="N43" i="199" s="1"/>
  <c r="M43" i="209"/>
  <c r="N43" i="209" s="1"/>
  <c r="M43" i="195"/>
  <c r="N43" i="195" s="1"/>
  <c r="M43" i="231"/>
  <c r="N43" i="231" s="1"/>
  <c r="O43" i="219"/>
  <c r="P43" i="219" s="1"/>
  <c r="M43" i="196"/>
  <c r="N43" i="196" s="1"/>
  <c r="AG17" i="1"/>
  <c r="AF67" i="1"/>
  <c r="D67" i="238" s="1"/>
  <c r="AH67" i="1"/>
  <c r="AU28" i="1"/>
  <c r="L28" i="67"/>
  <c r="O28" i="67" s="1"/>
  <c r="P28" i="67" s="1"/>
  <c r="I73" i="213"/>
  <c r="J73" i="213" s="1"/>
  <c r="I73" i="219"/>
  <c r="J73" i="219" s="1"/>
  <c r="G73" i="247"/>
  <c r="H73" i="247" s="1"/>
  <c r="G73" i="196"/>
  <c r="H73" i="196" s="1"/>
  <c r="G73" i="239"/>
  <c r="H73" i="239" s="1"/>
  <c r="G73" i="232"/>
  <c r="H73" i="232" s="1"/>
  <c r="G73" i="231"/>
  <c r="H73" i="231" s="1"/>
  <c r="G73" i="201"/>
  <c r="H73" i="201" s="1"/>
  <c r="G73" i="202"/>
  <c r="H73" i="202" s="1"/>
  <c r="G73" i="204"/>
  <c r="H73" i="204" s="1"/>
  <c r="G73" i="197"/>
  <c r="H73" i="197" s="1"/>
  <c r="I73" i="215"/>
  <c r="J73" i="215" s="1"/>
  <c r="G73" i="248"/>
  <c r="H73" i="248" s="1"/>
  <c r="G73" i="243"/>
  <c r="H73" i="243" s="1"/>
  <c r="G73" i="203"/>
  <c r="H73" i="203" s="1"/>
  <c r="G73" i="229"/>
  <c r="H73" i="229" s="1"/>
  <c r="G73" i="200"/>
  <c r="H73" i="200" s="1"/>
  <c r="G73" i="205"/>
  <c r="H73" i="205" s="1"/>
  <c r="G73" i="224"/>
  <c r="H73" i="224" s="1"/>
  <c r="G73" i="194"/>
  <c r="H73" i="194" s="1"/>
  <c r="G73" i="225"/>
  <c r="H73" i="225" s="1"/>
  <c r="G73" i="189"/>
  <c r="H73" i="189" s="1"/>
  <c r="I73" i="214"/>
  <c r="J73" i="214" s="1"/>
  <c r="G73" i="212"/>
  <c r="H73" i="212" s="1"/>
  <c r="G73" i="209"/>
  <c r="H73" i="209" s="1"/>
  <c r="G73" i="220"/>
  <c r="H73" i="220" s="1"/>
  <c r="G73" i="199"/>
  <c r="H73" i="199" s="1"/>
  <c r="G73" i="192"/>
  <c r="H73" i="192" s="1"/>
  <c r="I73" i="217"/>
  <c r="J73" i="217" s="1"/>
  <c r="G73" i="191"/>
  <c r="H73" i="191" s="1"/>
  <c r="G73" i="207"/>
  <c r="H73" i="207" s="1"/>
  <c r="G73" i="206"/>
  <c r="H73" i="206" s="1"/>
  <c r="G73" i="195"/>
  <c r="H73" i="195" s="1"/>
  <c r="I73" i="216"/>
  <c r="J73" i="216" s="1"/>
  <c r="G73" i="242"/>
  <c r="H73" i="242" s="1"/>
  <c r="G73" i="190"/>
  <c r="H73" i="190" s="1"/>
  <c r="G73" i="208"/>
  <c r="H73" i="208" s="1"/>
  <c r="G73" i="193"/>
  <c r="H73" i="193" s="1"/>
  <c r="G73" i="246"/>
  <c r="H73" i="246" s="1"/>
  <c r="I73" i="180"/>
  <c r="J73" i="180" s="1"/>
  <c r="G73" i="244"/>
  <c r="H73" i="244" s="1"/>
  <c r="G73" i="211"/>
  <c r="H73" i="211" s="1"/>
  <c r="G73" i="113"/>
  <c r="H73" i="113" s="1"/>
  <c r="G73" i="230"/>
  <c r="H73" i="230" s="1"/>
  <c r="AF38" i="1"/>
  <c r="D38" i="238" s="1"/>
  <c r="F38" i="238" s="1"/>
  <c r="AH38" i="1"/>
  <c r="AU46" i="1"/>
  <c r="L46" i="67"/>
  <c r="O46" i="67" s="1"/>
  <c r="P46" i="67" s="1"/>
  <c r="O70" i="217"/>
  <c r="P70" i="217" s="1"/>
  <c r="M70" i="212"/>
  <c r="N70" i="212" s="1"/>
  <c r="M70" i="190"/>
  <c r="N70" i="190" s="1"/>
  <c r="M70" i="203"/>
  <c r="N70" i="203" s="1"/>
  <c r="O70" i="180"/>
  <c r="P70" i="180" s="1"/>
  <c r="O70" i="215"/>
  <c r="P70" i="215" s="1"/>
  <c r="M70" i="211"/>
  <c r="N70" i="211" s="1"/>
  <c r="M70" i="243"/>
  <c r="N70" i="243" s="1"/>
  <c r="M70" i="230"/>
  <c r="N70" i="230" s="1"/>
  <c r="O70" i="214"/>
  <c r="P70" i="214" s="1"/>
  <c r="O70" i="219"/>
  <c r="P70" i="219" s="1"/>
  <c r="M70" i="248"/>
  <c r="N70" i="248" s="1"/>
  <c r="M70" i="196"/>
  <c r="N70" i="196" s="1"/>
  <c r="M70" i="239"/>
  <c r="N70" i="239" s="1"/>
  <c r="M70" i="191"/>
  <c r="N70" i="191" s="1"/>
  <c r="M70" i="207"/>
  <c r="N70" i="207" s="1"/>
  <c r="M70" i="229"/>
  <c r="N70" i="229" s="1"/>
  <c r="M70" i="204"/>
  <c r="N70" i="204" s="1"/>
  <c r="M70" i="194"/>
  <c r="N70" i="194" s="1"/>
  <c r="M70" i="220"/>
  <c r="N70" i="220" s="1"/>
  <c r="M70" i="201"/>
  <c r="N70" i="201" s="1"/>
  <c r="M70" i="224"/>
  <c r="N70" i="224" s="1"/>
  <c r="M70" i="199"/>
  <c r="N70" i="199" s="1"/>
  <c r="M70" i="206"/>
  <c r="N70" i="206" s="1"/>
  <c r="M70" i="225"/>
  <c r="N70" i="225" s="1"/>
  <c r="M70" i="192"/>
  <c r="N70" i="192" s="1"/>
  <c r="M70" i="189"/>
  <c r="N70" i="189" s="1"/>
  <c r="M70" i="209"/>
  <c r="N70" i="209" s="1"/>
  <c r="M70" i="195"/>
  <c r="N70" i="195" s="1"/>
  <c r="M70" i="244"/>
  <c r="N70" i="244" s="1"/>
  <c r="M70" i="197"/>
  <c r="N70" i="197" s="1"/>
  <c r="M70" i="247"/>
  <c r="N70" i="247" s="1"/>
  <c r="M70" i="231"/>
  <c r="N70" i="231" s="1"/>
  <c r="M70" i="246"/>
  <c r="N70" i="246" s="1"/>
  <c r="M70" i="202"/>
  <c r="N70" i="202" s="1"/>
  <c r="M70" i="242"/>
  <c r="N70" i="242" s="1"/>
  <c r="M70" i="208"/>
  <c r="N70" i="208" s="1"/>
  <c r="M70" i="193"/>
  <c r="N70" i="193" s="1"/>
  <c r="O70" i="213"/>
  <c r="P70" i="213" s="1"/>
  <c r="M70" i="200"/>
  <c r="N70" i="200" s="1"/>
  <c r="M70" i="205"/>
  <c r="N70" i="205" s="1"/>
  <c r="O70" i="216"/>
  <c r="P70" i="216" s="1"/>
  <c r="M70" i="232"/>
  <c r="N70" i="232" s="1"/>
  <c r="M70" i="113"/>
  <c r="N70" i="113" s="1"/>
  <c r="AG70" i="236"/>
  <c r="AI70" i="236"/>
  <c r="AJ70" i="236" s="1"/>
  <c r="G21" i="236"/>
  <c r="H21" i="236" s="1"/>
  <c r="U21" i="236"/>
  <c r="W21" i="236" s="1"/>
  <c r="K21" i="238" s="1"/>
  <c r="P21" i="236"/>
  <c r="R21" i="236" s="1"/>
  <c r="J21" i="238" s="1"/>
  <c r="K21" i="236"/>
  <c r="M21" i="236" s="1"/>
  <c r="I21" i="238" s="1"/>
  <c r="Z21" i="236"/>
  <c r="AB21" i="236" s="1"/>
  <c r="L21" i="238" s="1"/>
  <c r="AE21" i="236"/>
  <c r="AH37" i="1"/>
  <c r="O31" i="214"/>
  <c r="P31" i="214" s="1"/>
  <c r="O31" i="216"/>
  <c r="P31" i="216" s="1"/>
  <c r="M31" i="247"/>
  <c r="N31" i="247" s="1"/>
  <c r="M31" i="242"/>
  <c r="N31" i="242" s="1"/>
  <c r="M31" i="230"/>
  <c r="N31" i="230" s="1"/>
  <c r="M31" i="207"/>
  <c r="N31" i="207" s="1"/>
  <c r="M31" i="220"/>
  <c r="N31" i="220" s="1"/>
  <c r="M31" i="201"/>
  <c r="N31" i="201" s="1"/>
  <c r="M31" i="199"/>
  <c r="N31" i="199" s="1"/>
  <c r="M31" i="205"/>
  <c r="N31" i="205" s="1"/>
  <c r="M31" i="192"/>
  <c r="N31" i="192" s="1"/>
  <c r="O31" i="180"/>
  <c r="P31" i="180" s="1"/>
  <c r="O31" i="215"/>
  <c r="P31" i="215" s="1"/>
  <c r="M31" i="212"/>
  <c r="N31" i="212" s="1"/>
  <c r="M31" i="190"/>
  <c r="N31" i="190" s="1"/>
  <c r="M31" i="243"/>
  <c r="N31" i="243" s="1"/>
  <c r="M31" i="229"/>
  <c r="N31" i="229" s="1"/>
  <c r="M31" i="204"/>
  <c r="N31" i="204" s="1"/>
  <c r="M31" i="113"/>
  <c r="N31" i="113" s="1"/>
  <c r="M31" i="225"/>
  <c r="N31" i="225" s="1"/>
  <c r="M31" i="202"/>
  <c r="N31" i="202" s="1"/>
  <c r="M31" i="193"/>
  <c r="N31" i="193" s="1"/>
  <c r="M31" i="197"/>
  <c r="N31" i="197" s="1"/>
  <c r="O31" i="213"/>
  <c r="P31" i="213" s="1"/>
  <c r="O31" i="219"/>
  <c r="P31" i="219" s="1"/>
  <c r="M31" i="248"/>
  <c r="N31" i="248" s="1"/>
  <c r="M31" i="196"/>
  <c r="N31" i="196" s="1"/>
  <c r="M31" i="209"/>
  <c r="N31" i="209" s="1"/>
  <c r="M31" i="239"/>
  <c r="N31" i="239" s="1"/>
  <c r="M31" i="246"/>
  <c r="N31" i="246" s="1"/>
  <c r="M31" i="194"/>
  <c r="N31" i="194" s="1"/>
  <c r="M31" i="244"/>
  <c r="N31" i="244" s="1"/>
  <c r="M31" i="231"/>
  <c r="N31" i="231" s="1"/>
  <c r="M31" i="189"/>
  <c r="N31" i="189" s="1"/>
  <c r="M31" i="191"/>
  <c r="N31" i="191" s="1"/>
  <c r="M31" i="232"/>
  <c r="N31" i="232" s="1"/>
  <c r="O31" i="217"/>
  <c r="P31" i="217" s="1"/>
  <c r="M31" i="203"/>
  <c r="N31" i="203" s="1"/>
  <c r="M31" i="206"/>
  <c r="N31" i="206" s="1"/>
  <c r="M31" i="211"/>
  <c r="N31" i="211" s="1"/>
  <c r="M31" i="208"/>
  <c r="N31" i="208" s="1"/>
  <c r="M31" i="195"/>
  <c r="N31" i="195" s="1"/>
  <c r="M31" i="200"/>
  <c r="N31" i="200" s="1"/>
  <c r="M31" i="224"/>
  <c r="N31" i="224" s="1"/>
  <c r="L31" i="213"/>
  <c r="M31" i="213" s="1"/>
  <c r="L31" i="219"/>
  <c r="M31" i="219" s="1"/>
  <c r="J31" i="248"/>
  <c r="K31" i="248" s="1"/>
  <c r="J31" i="203"/>
  <c r="K31" i="203" s="1"/>
  <c r="J31" i="204"/>
  <c r="K31" i="204" s="1"/>
  <c r="J31" i="229"/>
  <c r="K31" i="229" s="1"/>
  <c r="J31" i="230"/>
  <c r="K31" i="230" s="1"/>
  <c r="J31" i="194"/>
  <c r="K31" i="194" s="1"/>
  <c r="J31" i="244"/>
  <c r="K31" i="244" s="1"/>
  <c r="J31" i="189"/>
  <c r="K31" i="189" s="1"/>
  <c r="J31" i="202"/>
  <c r="K31" i="202" s="1"/>
  <c r="L31" i="216"/>
  <c r="M31" i="216" s="1"/>
  <c r="J31" i="211"/>
  <c r="K31" i="211" s="1"/>
  <c r="J31" i="242"/>
  <c r="K31" i="242" s="1"/>
  <c r="J31" i="243"/>
  <c r="K31" i="243" s="1"/>
  <c r="J31" i="239"/>
  <c r="K31" i="239" s="1"/>
  <c r="J31" i="205"/>
  <c r="K31" i="205" s="1"/>
  <c r="J31" i="208"/>
  <c r="K31" i="208" s="1"/>
  <c r="J31" i="224"/>
  <c r="K31" i="224" s="1"/>
  <c r="J31" i="220"/>
  <c r="K31" i="220" s="1"/>
  <c r="J31" i="195"/>
  <c r="K31" i="195" s="1"/>
  <c r="L31" i="215"/>
  <c r="M31" i="215" s="1"/>
  <c r="J31" i="212"/>
  <c r="K31" i="212" s="1"/>
  <c r="J31" i="232"/>
  <c r="K31" i="232" s="1"/>
  <c r="J31" i="206"/>
  <c r="K31" i="206" s="1"/>
  <c r="J31" i="246"/>
  <c r="K31" i="246" s="1"/>
  <c r="J31" i="193"/>
  <c r="K31" i="193" s="1"/>
  <c r="L31" i="217"/>
  <c r="M31" i="217" s="1"/>
  <c r="J31" i="247"/>
  <c r="K31" i="247" s="1"/>
  <c r="J31" i="190"/>
  <c r="K31" i="190" s="1"/>
  <c r="J31" i="200"/>
  <c r="K31" i="200" s="1"/>
  <c r="J31" i="113"/>
  <c r="K31" i="113" s="1"/>
  <c r="J31" i="192"/>
  <c r="K31" i="192" s="1"/>
  <c r="L31" i="180"/>
  <c r="M31" i="180" s="1"/>
  <c r="J31" i="209"/>
  <c r="K31" i="209" s="1"/>
  <c r="J31" i="191"/>
  <c r="K31" i="191" s="1"/>
  <c r="J31" i="207"/>
  <c r="K31" i="207" s="1"/>
  <c r="J31" i="225"/>
  <c r="K31" i="225" s="1"/>
  <c r="J31" i="197"/>
  <c r="K31" i="197" s="1"/>
  <c r="L31" i="214"/>
  <c r="M31" i="214" s="1"/>
  <c r="J31" i="201"/>
  <c r="K31" i="201" s="1"/>
  <c r="J31" i="196"/>
  <c r="K31" i="196" s="1"/>
  <c r="J31" i="199"/>
  <c r="K31" i="199" s="1"/>
  <c r="J31" i="231"/>
  <c r="K31" i="231" s="1"/>
  <c r="L37" i="67"/>
  <c r="O37" i="67" s="1"/>
  <c r="P37" i="67" s="1"/>
  <c r="AU37" i="1"/>
  <c r="Z13" i="236"/>
  <c r="AB13" i="236" s="1"/>
  <c r="L13" i="238" s="1"/>
  <c r="P13" i="236"/>
  <c r="R13" i="236" s="1"/>
  <c r="J13" i="238" s="1"/>
  <c r="G13" i="236"/>
  <c r="H13" i="236" s="1"/>
  <c r="K13" i="236"/>
  <c r="M13" i="236" s="1"/>
  <c r="I13" i="238" s="1"/>
  <c r="U13" i="236"/>
  <c r="W13" i="236" s="1"/>
  <c r="K13" i="238" s="1"/>
  <c r="AE13" i="236"/>
  <c r="O54" i="214"/>
  <c r="P54" i="214" s="1"/>
  <c r="O54" i="217"/>
  <c r="P54" i="217" s="1"/>
  <c r="M54" i="248"/>
  <c r="N54" i="248" s="1"/>
  <c r="M54" i="190"/>
  <c r="N54" i="190" s="1"/>
  <c r="M54" i="239"/>
  <c r="N54" i="239" s="1"/>
  <c r="M54" i="231"/>
  <c r="N54" i="231" s="1"/>
  <c r="M54" i="232"/>
  <c r="N54" i="232" s="1"/>
  <c r="M54" i="220"/>
  <c r="N54" i="220" s="1"/>
  <c r="M54" i="244"/>
  <c r="N54" i="244" s="1"/>
  <c r="M54" i="194"/>
  <c r="N54" i="194" s="1"/>
  <c r="M54" i="192"/>
  <c r="N54" i="192" s="1"/>
  <c r="O54" i="213"/>
  <c r="P54" i="213" s="1"/>
  <c r="M54" i="211"/>
  <c r="N54" i="211" s="1"/>
  <c r="M54" i="247"/>
  <c r="N54" i="247" s="1"/>
  <c r="M54" i="203"/>
  <c r="N54" i="203" s="1"/>
  <c r="M54" i="209"/>
  <c r="N54" i="209" s="1"/>
  <c r="M54" i="200"/>
  <c r="N54" i="200" s="1"/>
  <c r="M54" i="195"/>
  <c r="N54" i="195" s="1"/>
  <c r="M54" i="193"/>
  <c r="N54" i="193" s="1"/>
  <c r="M54" i="199"/>
  <c r="N54" i="199" s="1"/>
  <c r="M54" i="205"/>
  <c r="N54" i="205" s="1"/>
  <c r="M54" i="197"/>
  <c r="N54" i="197" s="1"/>
  <c r="O54" i="180"/>
  <c r="P54" i="180" s="1"/>
  <c r="O54" i="216"/>
  <c r="P54" i="216" s="1"/>
  <c r="M54" i="212"/>
  <c r="N54" i="212" s="1"/>
  <c r="M54" i="242"/>
  <c r="N54" i="242" s="1"/>
  <c r="M54" i="230"/>
  <c r="N54" i="230" s="1"/>
  <c r="M54" i="204"/>
  <c r="N54" i="204" s="1"/>
  <c r="M54" i="229"/>
  <c r="N54" i="229" s="1"/>
  <c r="M54" i="208"/>
  <c r="N54" i="208" s="1"/>
  <c r="M54" i="224"/>
  <c r="N54" i="224" s="1"/>
  <c r="M54" i="225"/>
  <c r="N54" i="225" s="1"/>
  <c r="M54" i="113"/>
  <c r="N54" i="113" s="1"/>
  <c r="O54" i="215"/>
  <c r="P54" i="215" s="1"/>
  <c r="O54" i="219"/>
  <c r="P54" i="219" s="1"/>
  <c r="M54" i="243"/>
  <c r="N54" i="243" s="1"/>
  <c r="M54" i="196"/>
  <c r="N54" i="196" s="1"/>
  <c r="M54" i="191"/>
  <c r="N54" i="191" s="1"/>
  <c r="M54" i="207"/>
  <c r="N54" i="207" s="1"/>
  <c r="M54" i="246"/>
  <c r="N54" i="246" s="1"/>
  <c r="M54" i="201"/>
  <c r="N54" i="201" s="1"/>
  <c r="M54" i="202"/>
  <c r="N54" i="202" s="1"/>
  <c r="M54" i="206"/>
  <c r="N54" i="206" s="1"/>
  <c r="M54" i="189"/>
  <c r="N54" i="189" s="1"/>
  <c r="AI54" i="236"/>
  <c r="AJ54" i="236" s="1"/>
  <c r="AG54" i="236"/>
  <c r="AK54" i="236" s="1"/>
  <c r="AL54" i="236" s="1"/>
  <c r="O67" i="217"/>
  <c r="P67" i="217" s="1"/>
  <c r="M67" i="212"/>
  <c r="N67" i="212" s="1"/>
  <c r="M67" i="191"/>
  <c r="N67" i="191" s="1"/>
  <c r="M67" i="203"/>
  <c r="N67" i="203" s="1"/>
  <c r="M67" i="200"/>
  <c r="N67" i="200" s="1"/>
  <c r="M67" i="232"/>
  <c r="N67" i="232" s="1"/>
  <c r="M67" i="208"/>
  <c r="N67" i="208" s="1"/>
  <c r="M67" i="244"/>
  <c r="N67" i="244" s="1"/>
  <c r="M67" i="205"/>
  <c r="N67" i="205" s="1"/>
  <c r="M67" i="193"/>
  <c r="N67" i="193" s="1"/>
  <c r="O67" i="214"/>
  <c r="P67" i="214" s="1"/>
  <c r="O67" i="216"/>
  <c r="P67" i="216" s="1"/>
  <c r="M67" i="247"/>
  <c r="N67" i="247" s="1"/>
  <c r="M67" i="242"/>
  <c r="N67" i="242" s="1"/>
  <c r="M67" i="209"/>
  <c r="N67" i="209" s="1"/>
  <c r="M67" i="207"/>
  <c r="N67" i="207" s="1"/>
  <c r="M67" i="220"/>
  <c r="N67" i="220" s="1"/>
  <c r="M67" i="201"/>
  <c r="N67" i="201" s="1"/>
  <c r="M67" i="194"/>
  <c r="N67" i="194" s="1"/>
  <c r="M67" i="225"/>
  <c r="N67" i="225" s="1"/>
  <c r="M67" i="197"/>
  <c r="N67" i="197" s="1"/>
  <c r="O67" i="213"/>
  <c r="P67" i="213" s="1"/>
  <c r="O67" i="219"/>
  <c r="P67" i="219" s="1"/>
  <c r="M67" i="230"/>
  <c r="N67" i="230" s="1"/>
  <c r="M67" i="239"/>
  <c r="N67" i="239" s="1"/>
  <c r="M67" i="202"/>
  <c r="N67" i="202" s="1"/>
  <c r="M67" i="195"/>
  <c r="N67" i="195" s="1"/>
  <c r="O67" i="215"/>
  <c r="P67" i="215" s="1"/>
  <c r="M67" i="248"/>
  <c r="N67" i="248" s="1"/>
  <c r="M67" i="229"/>
  <c r="N67" i="229" s="1"/>
  <c r="M67" i="204"/>
  <c r="N67" i="204" s="1"/>
  <c r="M67" i="206"/>
  <c r="N67" i="206" s="1"/>
  <c r="M67" i="113"/>
  <c r="N67" i="113" s="1"/>
  <c r="M67" i="211"/>
  <c r="N67" i="211" s="1"/>
  <c r="M67" i="196"/>
  <c r="N67" i="196" s="1"/>
  <c r="M67" i="246"/>
  <c r="N67" i="246" s="1"/>
  <c r="M67" i="224"/>
  <c r="N67" i="224" s="1"/>
  <c r="M67" i="192"/>
  <c r="N67" i="192" s="1"/>
  <c r="O67" i="180"/>
  <c r="P67" i="180" s="1"/>
  <c r="M67" i="189"/>
  <c r="N67" i="189" s="1"/>
  <c r="M67" i="231"/>
  <c r="N67" i="231" s="1"/>
  <c r="M67" i="190"/>
  <c r="N67" i="190" s="1"/>
  <c r="M67" i="199"/>
  <c r="N67" i="199" s="1"/>
  <c r="M67" i="243"/>
  <c r="N67" i="243" s="1"/>
  <c r="F67" i="238"/>
  <c r="R38" i="213"/>
  <c r="S38" i="213" s="1"/>
  <c r="R38" i="217"/>
  <c r="S38" i="217" s="1"/>
  <c r="P38" i="211"/>
  <c r="Q38" i="211" s="1"/>
  <c r="P38" i="242"/>
  <c r="Q38" i="242" s="1"/>
  <c r="P38" i="229"/>
  <c r="Q38" i="229" s="1"/>
  <c r="P38" i="230"/>
  <c r="Q38" i="230" s="1"/>
  <c r="P38" i="206"/>
  <c r="Q38" i="206" s="1"/>
  <c r="P38" i="193"/>
  <c r="Q38" i="193" s="1"/>
  <c r="P38" i="239"/>
  <c r="Q38" i="239" s="1"/>
  <c r="P38" i="220"/>
  <c r="Q38" i="220" s="1"/>
  <c r="P38" i="192"/>
  <c r="Q38" i="192" s="1"/>
  <c r="R38" i="215"/>
  <c r="S38" i="215" s="1"/>
  <c r="P38" i="248"/>
  <c r="Q38" i="248" s="1"/>
  <c r="P38" i="191"/>
  <c r="Q38" i="191" s="1"/>
  <c r="P38" i="203"/>
  <c r="Q38" i="203" s="1"/>
  <c r="P38" i="231"/>
  <c r="Q38" i="231" s="1"/>
  <c r="P38" i="243"/>
  <c r="Q38" i="243" s="1"/>
  <c r="P38" i="208"/>
  <c r="Q38" i="208" s="1"/>
  <c r="P38" i="244"/>
  <c r="Q38" i="244" s="1"/>
  <c r="P38" i="195"/>
  <c r="Q38" i="195" s="1"/>
  <c r="P38" i="225"/>
  <c r="Q38" i="225" s="1"/>
  <c r="P38" i="189"/>
  <c r="Q38" i="189" s="1"/>
  <c r="R38" i="180"/>
  <c r="S38" i="180" s="1"/>
  <c r="R38" i="216"/>
  <c r="S38" i="216" s="1"/>
  <c r="P38" i="247"/>
  <c r="Q38" i="247" s="1"/>
  <c r="P38" i="209"/>
  <c r="Q38" i="209" s="1"/>
  <c r="P38" i="190"/>
  <c r="Q38" i="190" s="1"/>
  <c r="P38" i="232"/>
  <c r="Q38" i="232" s="1"/>
  <c r="P38" i="205"/>
  <c r="Q38" i="205" s="1"/>
  <c r="P38" i="201"/>
  <c r="Q38" i="201" s="1"/>
  <c r="P38" i="199"/>
  <c r="Q38" i="199" s="1"/>
  <c r="P38" i="246"/>
  <c r="Q38" i="246" s="1"/>
  <c r="P38" i="202"/>
  <c r="Q38" i="202" s="1"/>
  <c r="R38" i="219"/>
  <c r="S38" i="219" s="1"/>
  <c r="P38" i="113"/>
  <c r="Q38" i="113" s="1"/>
  <c r="P38" i="212"/>
  <c r="Q38" i="212" s="1"/>
  <c r="P38" i="207"/>
  <c r="Q38" i="207" s="1"/>
  <c r="P38" i="194"/>
  <c r="Q38" i="194" s="1"/>
  <c r="P38" i="204"/>
  <c r="Q38" i="204" s="1"/>
  <c r="P38" i="224"/>
  <c r="Q38" i="224" s="1"/>
  <c r="R38" i="214"/>
  <c r="S38" i="214" s="1"/>
  <c r="P38" i="200"/>
  <c r="Q38" i="200" s="1"/>
  <c r="P38" i="197"/>
  <c r="Q38" i="197" s="1"/>
  <c r="P38" i="196"/>
  <c r="Q38" i="196" s="1"/>
  <c r="AI50" i="236"/>
  <c r="AJ50" i="236" s="1"/>
  <c r="AG50" i="236"/>
  <c r="AK50" i="236" s="1"/>
  <c r="AL50" i="236" s="1"/>
  <c r="I50" i="180"/>
  <c r="J50" i="180" s="1"/>
  <c r="I50" i="215"/>
  <c r="J50" i="215" s="1"/>
  <c r="I50" i="216"/>
  <c r="J50" i="216" s="1"/>
  <c r="G50" i="211"/>
  <c r="H50" i="211" s="1"/>
  <c r="G50" i="248"/>
  <c r="H50" i="248" s="1"/>
  <c r="G50" i="243"/>
  <c r="H50" i="243" s="1"/>
  <c r="G50" i="242"/>
  <c r="H50" i="242" s="1"/>
  <c r="G50" i="203"/>
  <c r="H50" i="203" s="1"/>
  <c r="G50" i="209"/>
  <c r="H50" i="209" s="1"/>
  <c r="G50" i="239"/>
  <c r="H50" i="239" s="1"/>
  <c r="G50" i="229"/>
  <c r="H50" i="229" s="1"/>
  <c r="G50" i="200"/>
  <c r="H50" i="200" s="1"/>
  <c r="G50" i="204"/>
  <c r="H50" i="204" s="1"/>
  <c r="G50" i="246"/>
  <c r="H50" i="246" s="1"/>
  <c r="G50" i="205"/>
  <c r="H50" i="205" s="1"/>
  <c r="G50" i="208"/>
  <c r="H50" i="208" s="1"/>
  <c r="G50" i="193"/>
  <c r="H50" i="193" s="1"/>
  <c r="G50" i="244"/>
  <c r="H50" i="244" s="1"/>
  <c r="G50" i="189"/>
  <c r="H50" i="189" s="1"/>
  <c r="G50" i="202"/>
  <c r="H50" i="202" s="1"/>
  <c r="G50" i="225"/>
  <c r="H50" i="225" s="1"/>
  <c r="G50" i="197"/>
  <c r="H50" i="197" s="1"/>
  <c r="I50" i="213"/>
  <c r="J50" i="213" s="1"/>
  <c r="I50" i="217"/>
  <c r="J50" i="217" s="1"/>
  <c r="I50" i="219"/>
  <c r="J50" i="219" s="1"/>
  <c r="G50" i="212"/>
  <c r="H50" i="212" s="1"/>
  <c r="G50" i="247"/>
  <c r="H50" i="247" s="1"/>
  <c r="G50" i="190"/>
  <c r="H50" i="190" s="1"/>
  <c r="G50" i="196"/>
  <c r="H50" i="196" s="1"/>
  <c r="G50" i="191"/>
  <c r="H50" i="191" s="1"/>
  <c r="G50" i="230"/>
  <c r="H50" i="230" s="1"/>
  <c r="G50" i="207"/>
  <c r="H50" i="207" s="1"/>
  <c r="G50" i="232"/>
  <c r="H50" i="232" s="1"/>
  <c r="G50" i="231"/>
  <c r="H50" i="231" s="1"/>
  <c r="G50" i="195"/>
  <c r="H50" i="195" s="1"/>
  <c r="G50" i="220"/>
  <c r="H50" i="220" s="1"/>
  <c r="G50" i="206"/>
  <c r="H50" i="206" s="1"/>
  <c r="G50" i="201"/>
  <c r="H50" i="201" s="1"/>
  <c r="G50" i="224"/>
  <c r="H50" i="224" s="1"/>
  <c r="G50" i="199"/>
  <c r="H50" i="199" s="1"/>
  <c r="G50" i="113"/>
  <c r="H50" i="113" s="1"/>
  <c r="G50" i="194"/>
  <c r="H50" i="194" s="1"/>
  <c r="G50" i="192"/>
  <c r="H50" i="192" s="1"/>
  <c r="I50" i="214"/>
  <c r="J50" i="214" s="1"/>
  <c r="AU13" i="1"/>
  <c r="L13" i="67"/>
  <c r="O13" i="67" s="1"/>
  <c r="P13" i="67" s="1"/>
  <c r="AE28" i="236"/>
  <c r="G28" i="236"/>
  <c r="H28" i="236" s="1"/>
  <c r="P28" i="236"/>
  <c r="R28" i="236" s="1"/>
  <c r="J28" i="238" s="1"/>
  <c r="Z28" i="236"/>
  <c r="AB28" i="236" s="1"/>
  <c r="L28" i="238" s="1"/>
  <c r="K28" i="236"/>
  <c r="M28" i="236" s="1"/>
  <c r="I28" i="238" s="1"/>
  <c r="U28" i="236"/>
  <c r="W28" i="236" s="1"/>
  <c r="K28" i="238" s="1"/>
  <c r="L43" i="213"/>
  <c r="M43" i="213" s="1"/>
  <c r="J43" i="248"/>
  <c r="K43" i="248" s="1"/>
  <c r="J43" i="204"/>
  <c r="K43" i="204" s="1"/>
  <c r="J43" i="230"/>
  <c r="K43" i="230" s="1"/>
  <c r="J43" i="199"/>
  <c r="K43" i="199" s="1"/>
  <c r="J43" i="194"/>
  <c r="K43" i="194" s="1"/>
  <c r="J43" i="247"/>
  <c r="K43" i="247" s="1"/>
  <c r="J43" i="200"/>
  <c r="K43" i="200" s="1"/>
  <c r="J43" i="192"/>
  <c r="K43" i="192" s="1"/>
  <c r="J43" i="242"/>
  <c r="K43" i="242" s="1"/>
  <c r="J43" i="208"/>
  <c r="K43" i="208" s="1"/>
  <c r="J43" i="243"/>
  <c r="K43" i="243" s="1"/>
  <c r="J43" i="195"/>
  <c r="K43" i="195" s="1"/>
  <c r="L43" i="214"/>
  <c r="M43" i="214" s="1"/>
  <c r="J43" i="209"/>
  <c r="K43" i="209" s="1"/>
  <c r="J43" i="231"/>
  <c r="K43" i="231" s="1"/>
  <c r="J43" i="207"/>
  <c r="K43" i="207" s="1"/>
  <c r="J43" i="220"/>
  <c r="K43" i="220" s="1"/>
  <c r="J43" i="197"/>
  <c r="K43" i="197" s="1"/>
  <c r="J43" i="203"/>
  <c r="K43" i="203" s="1"/>
  <c r="J43" i="224"/>
  <c r="K43" i="224" s="1"/>
  <c r="L43" i="180"/>
  <c r="M43" i="180" s="1"/>
  <c r="J43" i="191"/>
  <c r="K43" i="191" s="1"/>
  <c r="J43" i="244"/>
  <c r="K43" i="244" s="1"/>
  <c r="J43" i="193"/>
  <c r="K43" i="193" s="1"/>
  <c r="J43" i="212"/>
  <c r="K43" i="212" s="1"/>
  <c r="L43" i="217"/>
  <c r="M43" i="217" s="1"/>
  <c r="J43" i="196"/>
  <c r="K43" i="196" s="1"/>
  <c r="J43" i="239"/>
  <c r="K43" i="239" s="1"/>
  <c r="J43" i="201"/>
  <c r="K43" i="201" s="1"/>
  <c r="J43" i="189"/>
  <c r="K43" i="189" s="1"/>
  <c r="L43" i="215"/>
  <c r="M43" i="215" s="1"/>
  <c r="J43" i="190"/>
  <c r="K43" i="190" s="1"/>
  <c r="J43" i="246"/>
  <c r="K43" i="246" s="1"/>
  <c r="L43" i="216"/>
  <c r="M43" i="216" s="1"/>
  <c r="J43" i="232"/>
  <c r="K43" i="232" s="1"/>
  <c r="J43" i="113"/>
  <c r="K43" i="113" s="1"/>
  <c r="J43" i="211"/>
  <c r="K43" i="211" s="1"/>
  <c r="J43" i="205"/>
  <c r="K43" i="205" s="1"/>
  <c r="L43" i="219"/>
  <c r="M43" i="219" s="1"/>
  <c r="J43" i="229"/>
  <c r="K43" i="229" s="1"/>
  <c r="J43" i="202"/>
  <c r="K43" i="202" s="1"/>
  <c r="J43" i="225"/>
  <c r="K43" i="225" s="1"/>
  <c r="J43" i="206"/>
  <c r="K43" i="206" s="1"/>
  <c r="AU67" i="1"/>
  <c r="L67" i="67"/>
  <c r="O67" i="67" s="1"/>
  <c r="P67" i="67" s="1"/>
  <c r="AG73" i="236"/>
  <c r="AI73" i="236"/>
  <c r="AJ73" i="236" s="1"/>
  <c r="AK73" i="236"/>
  <c r="AL73" i="236" s="1"/>
  <c r="C73" i="238"/>
  <c r="F73" i="238" s="1"/>
  <c r="L38" i="67"/>
  <c r="O38" i="67" s="1"/>
  <c r="P38" i="67" s="1"/>
  <c r="AU38" i="1"/>
  <c r="R70" i="215"/>
  <c r="S70" i="215" s="1"/>
  <c r="R70" i="219"/>
  <c r="S70" i="219" s="1"/>
  <c r="P70" i="191"/>
  <c r="Q70" i="191" s="1"/>
  <c r="P70" i="203"/>
  <c r="Q70" i="203" s="1"/>
  <c r="P70" i="209"/>
  <c r="Q70" i="209" s="1"/>
  <c r="P70" i="204"/>
  <c r="Q70" i="204" s="1"/>
  <c r="P70" i="201"/>
  <c r="Q70" i="201" s="1"/>
  <c r="P70" i="244"/>
  <c r="Q70" i="244" s="1"/>
  <c r="P70" i="194"/>
  <c r="Q70" i="194" s="1"/>
  <c r="P70" i="225"/>
  <c r="Q70" i="225" s="1"/>
  <c r="P70" i="192"/>
  <c r="Q70" i="192" s="1"/>
  <c r="R70" i="213"/>
  <c r="S70" i="213" s="1"/>
  <c r="P70" i="211"/>
  <c r="Q70" i="211" s="1"/>
  <c r="P70" i="247"/>
  <c r="Q70" i="247" s="1"/>
  <c r="P70" i="190"/>
  <c r="Q70" i="190" s="1"/>
  <c r="P70" i="232"/>
  <c r="Q70" i="232" s="1"/>
  <c r="P70" i="205"/>
  <c r="Q70" i="205" s="1"/>
  <c r="P70" i="208"/>
  <c r="Q70" i="208" s="1"/>
  <c r="P70" i="199"/>
  <c r="Q70" i="199" s="1"/>
  <c r="P70" i="195"/>
  <c r="Q70" i="195" s="1"/>
  <c r="P70" i="113"/>
  <c r="Q70" i="113" s="1"/>
  <c r="P70" i="197"/>
  <c r="Q70" i="197" s="1"/>
  <c r="R70" i="180"/>
  <c r="S70" i="180" s="1"/>
  <c r="R70" i="217"/>
  <c r="S70" i="217" s="1"/>
  <c r="P70" i="248"/>
  <c r="Q70" i="248" s="1"/>
  <c r="P70" i="196"/>
  <c r="Q70" i="196" s="1"/>
  <c r="P70" i="229"/>
  <c r="Q70" i="229" s="1"/>
  <c r="P70" i="243"/>
  <c r="Q70" i="243" s="1"/>
  <c r="P70" i="206"/>
  <c r="Q70" i="206" s="1"/>
  <c r="P70" i="224"/>
  <c r="Q70" i="224" s="1"/>
  <c r="P70" i="239"/>
  <c r="Q70" i="239" s="1"/>
  <c r="P70" i="220"/>
  <c r="Q70" i="220" s="1"/>
  <c r="P70" i="202"/>
  <c r="Q70" i="202" s="1"/>
  <c r="R70" i="214"/>
  <c r="S70" i="214" s="1"/>
  <c r="P70" i="242"/>
  <c r="Q70" i="242" s="1"/>
  <c r="P70" i="200"/>
  <c r="Q70" i="200" s="1"/>
  <c r="R70" i="216"/>
  <c r="S70" i="216" s="1"/>
  <c r="P70" i="207"/>
  <c r="Q70" i="207" s="1"/>
  <c r="P70" i="246"/>
  <c r="Q70" i="246" s="1"/>
  <c r="P70" i="193"/>
  <c r="Q70" i="193" s="1"/>
  <c r="P70" i="212"/>
  <c r="Q70" i="212" s="1"/>
  <c r="P70" i="231"/>
  <c r="Q70" i="231" s="1"/>
  <c r="P70" i="189"/>
  <c r="Q70" i="189" s="1"/>
  <c r="P70" i="230"/>
  <c r="Q70" i="230" s="1"/>
  <c r="AK70" i="236"/>
  <c r="AL70" i="236" s="1"/>
  <c r="C70" i="238"/>
  <c r="F70" i="238" s="1"/>
  <c r="AF31" i="1"/>
  <c r="D31" i="238" s="1"/>
  <c r="AH31" i="1"/>
  <c r="F31" i="238"/>
  <c r="AQ49" i="72"/>
  <c r="CD49" i="72" s="1"/>
  <c r="AF19" i="1"/>
  <c r="D19" i="238" s="1"/>
  <c r="AH19" i="1"/>
  <c r="AG19" i="1"/>
  <c r="AF20" i="1"/>
  <c r="D20" i="238" s="1"/>
  <c r="AH20" i="1"/>
  <c r="AG20" i="1"/>
  <c r="AF65" i="1"/>
  <c r="D65" i="238" s="1"/>
  <c r="AH65" i="1"/>
  <c r="AG65" i="1"/>
  <c r="AF26" i="1"/>
  <c r="D26" i="238" s="1"/>
  <c r="AH26" i="1"/>
  <c r="AG26" i="1"/>
  <c r="AF24" i="1"/>
  <c r="D24" i="238" s="1"/>
  <c r="AH24" i="1"/>
  <c r="AG24" i="1"/>
  <c r="AF64" i="1"/>
  <c r="D64" i="238" s="1"/>
  <c r="AH64" i="1"/>
  <c r="AG64" i="1"/>
  <c r="AF23" i="1"/>
  <c r="D23" i="238" s="1"/>
  <c r="AG23" i="1"/>
  <c r="AH23" i="1"/>
  <c r="AF36" i="1"/>
  <c r="D36" i="238" s="1"/>
  <c r="AH36" i="1"/>
  <c r="AG36" i="1"/>
  <c r="AU11" i="1"/>
  <c r="L11" i="67"/>
  <c r="O11" i="67" s="1"/>
  <c r="P11" i="67" s="1"/>
  <c r="P10" i="236"/>
  <c r="R10" i="236" s="1"/>
  <c r="J10" i="238" s="1"/>
  <c r="K10" i="236"/>
  <c r="M10" i="236" s="1"/>
  <c r="I10" i="238" s="1"/>
  <c r="G10" i="236"/>
  <c r="H10" i="236" s="1"/>
  <c r="Z10" i="236"/>
  <c r="AB10" i="236" s="1"/>
  <c r="L10" i="238" s="1"/>
  <c r="U10" i="236"/>
  <c r="W10" i="236" s="1"/>
  <c r="K10" i="238" s="1"/>
  <c r="AE10" i="236"/>
  <c r="AT8" i="190"/>
  <c r="AT76" i="190" s="1"/>
  <c r="AT84" i="190" s="1"/>
  <c r="AR8" i="190"/>
  <c r="AP76" i="190"/>
  <c r="AP84" i="190" s="1"/>
  <c r="AS13" i="223" s="1"/>
  <c r="C42" i="238"/>
  <c r="L42" i="180"/>
  <c r="M42" i="180" s="1"/>
  <c r="L42" i="215"/>
  <c r="M42" i="215" s="1"/>
  <c r="L42" i="216"/>
  <c r="M42" i="216" s="1"/>
  <c r="L42" i="219"/>
  <c r="M42" i="219" s="1"/>
  <c r="J42" i="212"/>
  <c r="K42" i="212" s="1"/>
  <c r="J42" i="247"/>
  <c r="K42" i="247" s="1"/>
  <c r="J42" i="209"/>
  <c r="K42" i="209" s="1"/>
  <c r="J42" i="196"/>
  <c r="K42" i="196" s="1"/>
  <c r="J42" i="190"/>
  <c r="K42" i="190" s="1"/>
  <c r="J42" i="229"/>
  <c r="K42" i="229" s="1"/>
  <c r="J42" i="231"/>
  <c r="K42" i="231" s="1"/>
  <c r="J42" i="239"/>
  <c r="K42" i="239" s="1"/>
  <c r="J42" i="206"/>
  <c r="K42" i="206" s="1"/>
  <c r="J42" i="207"/>
  <c r="K42" i="207" s="1"/>
  <c r="J42" i="201"/>
  <c r="K42" i="201" s="1"/>
  <c r="J42" i="224"/>
  <c r="K42" i="224" s="1"/>
  <c r="J42" i="199"/>
  <c r="K42" i="199" s="1"/>
  <c r="J42" i="246"/>
  <c r="K42" i="246" s="1"/>
  <c r="J42" i="202"/>
  <c r="K42" i="202" s="1"/>
  <c r="J42" i="200"/>
  <c r="K42" i="200" s="1"/>
  <c r="J42" i="189"/>
  <c r="K42" i="189" s="1"/>
  <c r="J42" i="113"/>
  <c r="K42" i="113" s="1"/>
  <c r="L42" i="213"/>
  <c r="M42" i="213" s="1"/>
  <c r="L42" i="214"/>
  <c r="M42" i="214" s="1"/>
  <c r="L42" i="217"/>
  <c r="M42" i="217" s="1"/>
  <c r="J42" i="211"/>
  <c r="K42" i="211" s="1"/>
  <c r="J42" i="248"/>
  <c r="K42" i="248" s="1"/>
  <c r="J42" i="191"/>
  <c r="K42" i="191" s="1"/>
  <c r="J42" i="242"/>
  <c r="K42" i="242" s="1"/>
  <c r="J42" i="203"/>
  <c r="K42" i="203" s="1"/>
  <c r="J42" i="243"/>
  <c r="K42" i="243" s="1"/>
  <c r="J42" i="204"/>
  <c r="K42" i="204" s="1"/>
  <c r="J42" i="232"/>
  <c r="K42" i="232" s="1"/>
  <c r="J42" i="205"/>
  <c r="K42" i="205" s="1"/>
  <c r="J42" i="230"/>
  <c r="K42" i="230" s="1"/>
  <c r="J42" i="208"/>
  <c r="K42" i="208" s="1"/>
  <c r="J42" i="193"/>
  <c r="K42" i="193" s="1"/>
  <c r="J42" i="244"/>
  <c r="K42" i="244" s="1"/>
  <c r="J42" i="195"/>
  <c r="K42" i="195" s="1"/>
  <c r="J42" i="220"/>
  <c r="K42" i="220" s="1"/>
  <c r="J42" i="194"/>
  <c r="K42" i="194" s="1"/>
  <c r="J42" i="225"/>
  <c r="K42" i="225" s="1"/>
  <c r="J42" i="192"/>
  <c r="K42" i="192" s="1"/>
  <c r="J42" i="197"/>
  <c r="K42" i="197" s="1"/>
  <c r="C63" i="238"/>
  <c r="C39" i="238"/>
  <c r="AV8" i="72"/>
  <c r="AY76" i="190"/>
  <c r="C18" i="238"/>
  <c r="D12" i="100"/>
  <c r="AP12" i="100" s="1"/>
  <c r="R12" i="67"/>
  <c r="S12" i="67" s="1"/>
  <c r="D12" i="72" s="1"/>
  <c r="AP12" i="72" s="1"/>
  <c r="AU14" i="1"/>
  <c r="L14" i="67"/>
  <c r="O14" i="67" s="1"/>
  <c r="P14" i="67" s="1"/>
  <c r="AF63" i="1"/>
  <c r="D63" i="238" s="1"/>
  <c r="AH63" i="1"/>
  <c r="AF15" i="1"/>
  <c r="D15" i="238" s="1"/>
  <c r="AH15" i="1"/>
  <c r="AU24" i="72"/>
  <c r="AY76" i="189"/>
  <c r="L20" i="213"/>
  <c r="M20" i="213" s="1"/>
  <c r="L20" i="215"/>
  <c r="M20" i="215" s="1"/>
  <c r="L20" i="216"/>
  <c r="M20" i="216" s="1"/>
  <c r="J20" i="211"/>
  <c r="K20" i="211" s="1"/>
  <c r="J20" i="248"/>
  <c r="K20" i="248" s="1"/>
  <c r="J20" i="243"/>
  <c r="K20" i="243" s="1"/>
  <c r="J20" i="190"/>
  <c r="K20" i="190" s="1"/>
  <c r="J20" i="196"/>
  <c r="K20" i="196" s="1"/>
  <c r="J20" i="239"/>
  <c r="K20" i="239" s="1"/>
  <c r="J20" i="231"/>
  <c r="K20" i="231" s="1"/>
  <c r="J20" i="191"/>
  <c r="K20" i="191" s="1"/>
  <c r="J20" i="205"/>
  <c r="K20" i="205" s="1"/>
  <c r="J20" i="229"/>
  <c r="K20" i="229" s="1"/>
  <c r="J20" i="207"/>
  <c r="K20" i="207" s="1"/>
  <c r="J20" i="208"/>
  <c r="K20" i="208" s="1"/>
  <c r="J20" i="224"/>
  <c r="K20" i="224" s="1"/>
  <c r="J20" i="199"/>
  <c r="K20" i="199" s="1"/>
  <c r="J20" i="246"/>
  <c r="K20" i="246" s="1"/>
  <c r="J20" i="113"/>
  <c r="K20" i="113" s="1"/>
  <c r="J20" i="202"/>
  <c r="K20" i="202" s="1"/>
  <c r="J20" i="225"/>
  <c r="K20" i="225" s="1"/>
  <c r="J20" i="197"/>
  <c r="K20" i="197" s="1"/>
  <c r="L20" i="180"/>
  <c r="M20" i="180" s="1"/>
  <c r="L20" i="217"/>
  <c r="M20" i="217" s="1"/>
  <c r="J20" i="212"/>
  <c r="K20" i="212" s="1"/>
  <c r="J20" i="209"/>
  <c r="K20" i="209" s="1"/>
  <c r="J20" i="203"/>
  <c r="K20" i="203" s="1"/>
  <c r="J20" i="232"/>
  <c r="K20" i="232" s="1"/>
  <c r="J20" i="206"/>
  <c r="K20" i="206" s="1"/>
  <c r="J20" i="195"/>
  <c r="K20" i="195" s="1"/>
  <c r="J20" i="244"/>
  <c r="K20" i="244" s="1"/>
  <c r="J20" i="220"/>
  <c r="K20" i="220" s="1"/>
  <c r="J20" i="194"/>
  <c r="K20" i="194" s="1"/>
  <c r="L20" i="214"/>
  <c r="M20" i="214" s="1"/>
  <c r="L20" i="219"/>
  <c r="M20" i="219" s="1"/>
  <c r="J20" i="247"/>
  <c r="K20" i="247" s="1"/>
  <c r="J20" i="242"/>
  <c r="K20" i="242" s="1"/>
  <c r="J20" i="204"/>
  <c r="K20" i="204" s="1"/>
  <c r="J20" i="200"/>
  <c r="K20" i="200" s="1"/>
  <c r="J20" i="230"/>
  <c r="K20" i="230" s="1"/>
  <c r="J20" i="201"/>
  <c r="K20" i="201" s="1"/>
  <c r="J20" i="193"/>
  <c r="K20" i="193" s="1"/>
  <c r="J20" i="189"/>
  <c r="K20" i="189" s="1"/>
  <c r="J20" i="192"/>
  <c r="K20" i="192" s="1"/>
  <c r="AF42" i="1"/>
  <c r="D42" i="238" s="1"/>
  <c r="AH42" i="1"/>
  <c r="AS9" i="199"/>
  <c r="AR76" i="199"/>
  <c r="AR84" i="199" s="1"/>
  <c r="AU42" i="223" s="1"/>
  <c r="AG15" i="236"/>
  <c r="AI15" i="236"/>
  <c r="AJ15" i="236" s="1"/>
  <c r="O48" i="213"/>
  <c r="P48" i="213" s="1"/>
  <c r="O48" i="215"/>
  <c r="P48" i="215" s="1"/>
  <c r="O48" i="217"/>
  <c r="P48" i="217" s="1"/>
  <c r="M48" i="211"/>
  <c r="N48" i="211" s="1"/>
  <c r="M48" i="248"/>
  <c r="N48" i="248" s="1"/>
  <c r="M48" i="191"/>
  <c r="N48" i="191" s="1"/>
  <c r="M48" i="242"/>
  <c r="N48" i="242" s="1"/>
  <c r="M48" i="203"/>
  <c r="N48" i="203" s="1"/>
  <c r="M48" i="229"/>
  <c r="N48" i="229" s="1"/>
  <c r="M48" i="243"/>
  <c r="N48" i="243" s="1"/>
  <c r="M48" i="207"/>
  <c r="N48" i="207" s="1"/>
  <c r="M48" i="231"/>
  <c r="N48" i="231" s="1"/>
  <c r="M48" i="193"/>
  <c r="N48" i="193" s="1"/>
  <c r="M48" i="220"/>
  <c r="N48" i="220" s="1"/>
  <c r="M48" i="208"/>
  <c r="N48" i="208" s="1"/>
  <c r="M48" i="224"/>
  <c r="N48" i="224" s="1"/>
  <c r="M48" i="244"/>
  <c r="N48" i="244" s="1"/>
  <c r="M48" i="206"/>
  <c r="N48" i="206" s="1"/>
  <c r="M48" i="113"/>
  <c r="N48" i="113" s="1"/>
  <c r="M48" i="202"/>
  <c r="N48" i="202" s="1"/>
  <c r="M48" i="192"/>
  <c r="N48" i="192" s="1"/>
  <c r="M48" i="189"/>
  <c r="N48" i="189" s="1"/>
  <c r="O48" i="180"/>
  <c r="P48" i="180" s="1"/>
  <c r="O48" i="214"/>
  <c r="P48" i="214" s="1"/>
  <c r="O48" i="216"/>
  <c r="P48" i="216" s="1"/>
  <c r="O48" i="219"/>
  <c r="P48" i="219" s="1"/>
  <c r="M48" i="212"/>
  <c r="N48" i="212" s="1"/>
  <c r="M48" i="247"/>
  <c r="N48" i="247" s="1"/>
  <c r="M48" i="190"/>
  <c r="N48" i="190" s="1"/>
  <c r="M48" i="196"/>
  <c r="N48" i="196" s="1"/>
  <c r="M48" i="209"/>
  <c r="N48" i="209" s="1"/>
  <c r="M48" i="230"/>
  <c r="N48" i="230" s="1"/>
  <c r="M48" i="204"/>
  <c r="N48" i="204" s="1"/>
  <c r="M48" i="232"/>
  <c r="N48" i="232" s="1"/>
  <c r="M48" i="239"/>
  <c r="N48" i="239" s="1"/>
  <c r="M48" i="246"/>
  <c r="N48" i="246" s="1"/>
  <c r="M48" i="195"/>
  <c r="N48" i="195" s="1"/>
  <c r="M48" i="201"/>
  <c r="N48" i="201" s="1"/>
  <c r="M48" i="225"/>
  <c r="N48" i="225" s="1"/>
  <c r="M48" i="199"/>
  <c r="N48" i="199" s="1"/>
  <c r="M48" i="205"/>
  <c r="N48" i="205" s="1"/>
  <c r="M48" i="200"/>
  <c r="N48" i="200" s="1"/>
  <c r="M48" i="194"/>
  <c r="N48" i="194" s="1"/>
  <c r="M48" i="197"/>
  <c r="N48" i="197" s="1"/>
  <c r="BK9" i="72"/>
  <c r="BK76" i="72" s="1"/>
  <c r="AY76" i="207"/>
  <c r="I55" i="180"/>
  <c r="J55" i="180" s="1"/>
  <c r="I55" i="214"/>
  <c r="J55" i="214" s="1"/>
  <c r="I55" i="217"/>
  <c r="J55" i="217" s="1"/>
  <c r="I55" i="219"/>
  <c r="J55" i="219" s="1"/>
  <c r="G55" i="248"/>
  <c r="H55" i="248" s="1"/>
  <c r="G55" i="212"/>
  <c r="H55" i="212" s="1"/>
  <c r="G55" i="191"/>
  <c r="H55" i="191" s="1"/>
  <c r="G55" i="196"/>
  <c r="H55" i="196" s="1"/>
  <c r="G55" i="243"/>
  <c r="H55" i="243" s="1"/>
  <c r="G55" i="209"/>
  <c r="H55" i="209" s="1"/>
  <c r="G55" i="232"/>
  <c r="H55" i="232" s="1"/>
  <c r="G55" i="200"/>
  <c r="H55" i="200" s="1"/>
  <c r="G55" i="231"/>
  <c r="H55" i="231" s="1"/>
  <c r="G55" i="246"/>
  <c r="H55" i="246" s="1"/>
  <c r="G55" i="220"/>
  <c r="H55" i="220" s="1"/>
  <c r="G55" i="206"/>
  <c r="H55" i="206" s="1"/>
  <c r="G55" i="201"/>
  <c r="H55" i="201" s="1"/>
  <c r="G55" i="244"/>
  <c r="H55" i="244" s="1"/>
  <c r="G55" i="113"/>
  <c r="H55" i="113" s="1"/>
  <c r="G55" i="193"/>
  <c r="H55" i="193" s="1"/>
  <c r="G55" i="194"/>
  <c r="H55" i="194" s="1"/>
  <c r="G55" i="197"/>
  <c r="H55" i="197" s="1"/>
  <c r="I55" i="213"/>
  <c r="J55" i="213" s="1"/>
  <c r="I55" i="215"/>
  <c r="J55" i="215" s="1"/>
  <c r="I55" i="216"/>
  <c r="J55" i="216" s="1"/>
  <c r="G55" i="211"/>
  <c r="H55" i="211" s="1"/>
  <c r="G55" i="247"/>
  <c r="H55" i="247" s="1"/>
  <c r="G55" i="190"/>
  <c r="H55" i="190" s="1"/>
  <c r="G55" i="242"/>
  <c r="H55" i="242" s="1"/>
  <c r="G55" i="203"/>
  <c r="H55" i="203" s="1"/>
  <c r="G55" i="230"/>
  <c r="H55" i="230" s="1"/>
  <c r="G55" i="229"/>
  <c r="H55" i="229" s="1"/>
  <c r="G55" i="204"/>
  <c r="H55" i="204" s="1"/>
  <c r="G55" i="207"/>
  <c r="H55" i="207" s="1"/>
  <c r="G55" i="239"/>
  <c r="H55" i="239" s="1"/>
  <c r="G55" i="225"/>
  <c r="H55" i="225" s="1"/>
  <c r="G55" i="205"/>
  <c r="H55" i="205" s="1"/>
  <c r="G55" i="208"/>
  <c r="H55" i="208" s="1"/>
  <c r="G55" i="224"/>
  <c r="H55" i="224" s="1"/>
  <c r="G55" i="199"/>
  <c r="H55" i="199" s="1"/>
  <c r="G55" i="195"/>
  <c r="H55" i="195" s="1"/>
  <c r="G55" i="202"/>
  <c r="H55" i="202" s="1"/>
  <c r="G55" i="192"/>
  <c r="H55" i="192" s="1"/>
  <c r="G55" i="189"/>
  <c r="H55" i="189" s="1"/>
  <c r="R55" i="180"/>
  <c r="S55" i="180" s="1"/>
  <c r="R55" i="213"/>
  <c r="S55" i="213" s="1"/>
  <c r="R55" i="217"/>
  <c r="S55" i="217" s="1"/>
  <c r="R55" i="219"/>
  <c r="S55" i="219" s="1"/>
  <c r="P55" i="211"/>
  <c r="Q55" i="211" s="1"/>
  <c r="P55" i="247"/>
  <c r="Q55" i="247" s="1"/>
  <c r="P55" i="196"/>
  <c r="Q55" i="196" s="1"/>
  <c r="P55" i="243"/>
  <c r="Q55" i="243" s="1"/>
  <c r="P55" i="190"/>
  <c r="Q55" i="190" s="1"/>
  <c r="P55" i="231"/>
  <c r="Q55" i="231" s="1"/>
  <c r="P55" i="239"/>
  <c r="Q55" i="239" s="1"/>
  <c r="P55" i="205"/>
  <c r="Q55" i="205" s="1"/>
  <c r="P55" i="229"/>
  <c r="Q55" i="229" s="1"/>
  <c r="P55" i="207"/>
  <c r="Q55" i="207" s="1"/>
  <c r="P55" i="201"/>
  <c r="Q55" i="201" s="1"/>
  <c r="P55" i="244"/>
  <c r="Q55" i="244" s="1"/>
  <c r="P55" i="209"/>
  <c r="Q55" i="209" s="1"/>
  <c r="P55" i="225"/>
  <c r="Q55" i="225" s="1"/>
  <c r="P55" i="195"/>
  <c r="Q55" i="195" s="1"/>
  <c r="P55" i="202"/>
  <c r="Q55" i="202" s="1"/>
  <c r="P55" i="113"/>
  <c r="Q55" i="113" s="1"/>
  <c r="P55" i="192"/>
  <c r="Q55" i="192" s="1"/>
  <c r="R55" i="214"/>
  <c r="S55" i="214" s="1"/>
  <c r="R55" i="216"/>
  <c r="S55" i="216" s="1"/>
  <c r="R55" i="215"/>
  <c r="S55" i="215" s="1"/>
  <c r="P55" i="212"/>
  <c r="Q55" i="212" s="1"/>
  <c r="P55" i="248"/>
  <c r="Q55" i="248" s="1"/>
  <c r="P55" i="242"/>
  <c r="Q55" i="242" s="1"/>
  <c r="P55" i="203"/>
  <c r="Q55" i="203" s="1"/>
  <c r="P55" i="191"/>
  <c r="Q55" i="191" s="1"/>
  <c r="P55" i="204"/>
  <c r="Q55" i="204" s="1"/>
  <c r="P55" i="232"/>
  <c r="Q55" i="232" s="1"/>
  <c r="P55" i="230"/>
  <c r="Q55" i="230" s="1"/>
  <c r="P55" i="206"/>
  <c r="Q55" i="206" s="1"/>
  <c r="P55" i="200"/>
  <c r="Q55" i="200" s="1"/>
  <c r="P55" i="208"/>
  <c r="Q55" i="208" s="1"/>
  <c r="P55" i="224"/>
  <c r="Q55" i="224" s="1"/>
  <c r="P55" i="199"/>
  <c r="Q55" i="199" s="1"/>
  <c r="P55" i="246"/>
  <c r="Q55" i="246" s="1"/>
  <c r="P55" i="220"/>
  <c r="Q55" i="220" s="1"/>
  <c r="P55" i="193"/>
  <c r="Q55" i="193" s="1"/>
  <c r="P55" i="194"/>
  <c r="Q55" i="194" s="1"/>
  <c r="P55" i="189"/>
  <c r="Q55" i="189" s="1"/>
  <c r="P55" i="197"/>
  <c r="Q55" i="197" s="1"/>
  <c r="AY8" i="72"/>
  <c r="AY76" i="72" s="1"/>
  <c r="AY76" i="193"/>
  <c r="AR9" i="201"/>
  <c r="AT9" i="201"/>
  <c r="AT76" i="201" s="1"/>
  <c r="AT84" i="201" s="1"/>
  <c r="AP76" i="201"/>
  <c r="AP84" i="201" s="1"/>
  <c r="AS31" i="223" s="1"/>
  <c r="R36" i="180"/>
  <c r="S36" i="180" s="1"/>
  <c r="R36" i="214"/>
  <c r="S36" i="214" s="1"/>
  <c r="R36" i="216"/>
  <c r="S36" i="216" s="1"/>
  <c r="R36" i="219"/>
  <c r="S36" i="219" s="1"/>
  <c r="P36" i="247"/>
  <c r="Q36" i="247" s="1"/>
  <c r="P36" i="212"/>
  <c r="Q36" i="212" s="1"/>
  <c r="P36" i="209"/>
  <c r="Q36" i="209" s="1"/>
  <c r="P36" i="242"/>
  <c r="Q36" i="242" s="1"/>
  <c r="P36" i="203"/>
  <c r="Q36" i="203" s="1"/>
  <c r="P36" i="239"/>
  <c r="Q36" i="239" s="1"/>
  <c r="P36" i="231"/>
  <c r="Q36" i="231" s="1"/>
  <c r="P36" i="229"/>
  <c r="Q36" i="229" s="1"/>
  <c r="P36" i="200"/>
  <c r="Q36" i="200" s="1"/>
  <c r="P36" i="206"/>
  <c r="Q36" i="206" s="1"/>
  <c r="P36" i="195"/>
  <c r="Q36" i="195" s="1"/>
  <c r="P36" i="201"/>
  <c r="Q36" i="201" s="1"/>
  <c r="P36" i="224"/>
  <c r="Q36" i="224" s="1"/>
  <c r="P36" i="199"/>
  <c r="Q36" i="199" s="1"/>
  <c r="P36" i="246"/>
  <c r="Q36" i="246" s="1"/>
  <c r="P36" i="113"/>
  <c r="Q36" i="113" s="1"/>
  <c r="P36" i="225"/>
  <c r="Q36" i="225" s="1"/>
  <c r="P36" i="192"/>
  <c r="Q36" i="192" s="1"/>
  <c r="R36" i="213"/>
  <c r="S36" i="213" s="1"/>
  <c r="R36" i="215"/>
  <c r="S36" i="215" s="1"/>
  <c r="R36" i="217"/>
  <c r="S36" i="217" s="1"/>
  <c r="P36" i="248"/>
  <c r="Q36" i="248" s="1"/>
  <c r="P36" i="211"/>
  <c r="Q36" i="211" s="1"/>
  <c r="P36" i="243"/>
  <c r="Q36" i="243" s="1"/>
  <c r="P36" i="190"/>
  <c r="Q36" i="190" s="1"/>
  <c r="P36" i="196"/>
  <c r="Q36" i="196" s="1"/>
  <c r="P36" i="191"/>
  <c r="Q36" i="191" s="1"/>
  <c r="P36" i="204"/>
  <c r="Q36" i="204" s="1"/>
  <c r="P36" i="232"/>
  <c r="Q36" i="232" s="1"/>
  <c r="P36" i="230"/>
  <c r="Q36" i="230" s="1"/>
  <c r="P36" i="205"/>
  <c r="Q36" i="205" s="1"/>
  <c r="P36" i="207"/>
  <c r="Q36" i="207" s="1"/>
  <c r="P36" i="208"/>
  <c r="Q36" i="208" s="1"/>
  <c r="P36" i="194"/>
  <c r="Q36" i="194" s="1"/>
  <c r="P36" i="244"/>
  <c r="Q36" i="244" s="1"/>
  <c r="P36" i="193"/>
  <c r="Q36" i="193" s="1"/>
  <c r="P36" i="220"/>
  <c r="Q36" i="220" s="1"/>
  <c r="P36" i="202"/>
  <c r="Q36" i="202" s="1"/>
  <c r="P36" i="189"/>
  <c r="Q36" i="189" s="1"/>
  <c r="P36" i="197"/>
  <c r="Q36" i="197" s="1"/>
  <c r="AU16" i="196"/>
  <c r="AU76" i="196" s="1"/>
  <c r="AU84" i="196" s="1"/>
  <c r="O16" i="72"/>
  <c r="AS76" i="196"/>
  <c r="AS84" i="196" s="1"/>
  <c r="AV15" i="223" s="1"/>
  <c r="AU39" i="1"/>
  <c r="L39" i="67"/>
  <c r="O39" i="67" s="1"/>
  <c r="P39" i="67" s="1"/>
  <c r="W76" i="1"/>
  <c r="X76" i="1"/>
  <c r="I20" i="180"/>
  <c r="J20" i="180" s="1"/>
  <c r="I20" i="214"/>
  <c r="J20" i="214" s="1"/>
  <c r="I20" i="217"/>
  <c r="J20" i="217" s="1"/>
  <c r="I20" i="219"/>
  <c r="J20" i="219" s="1"/>
  <c r="G20" i="212"/>
  <c r="H20" i="212" s="1"/>
  <c r="G20" i="247"/>
  <c r="H20" i="247" s="1"/>
  <c r="G20" i="190"/>
  <c r="H20" i="190" s="1"/>
  <c r="G20" i="196"/>
  <c r="H20" i="196" s="1"/>
  <c r="G20" i="229"/>
  <c r="H20" i="229" s="1"/>
  <c r="G20" i="209"/>
  <c r="H20" i="209" s="1"/>
  <c r="G20" i="239"/>
  <c r="H20" i="239" s="1"/>
  <c r="G20" i="204"/>
  <c r="H20" i="204" s="1"/>
  <c r="G20" i="193"/>
  <c r="H20" i="193" s="1"/>
  <c r="G20" i="220"/>
  <c r="H20" i="220" s="1"/>
  <c r="G20" i="232"/>
  <c r="H20" i="232" s="1"/>
  <c r="G20" i="205"/>
  <c r="H20" i="205" s="1"/>
  <c r="G20" i="195"/>
  <c r="H20" i="195" s="1"/>
  <c r="G20" i="201"/>
  <c r="H20" i="201" s="1"/>
  <c r="G20" i="244"/>
  <c r="H20" i="244" s="1"/>
  <c r="G20" i="202"/>
  <c r="H20" i="202" s="1"/>
  <c r="G20" i="225"/>
  <c r="H20" i="225" s="1"/>
  <c r="G20" i="192"/>
  <c r="H20" i="192" s="1"/>
  <c r="I20" i="216"/>
  <c r="J20" i="216" s="1"/>
  <c r="G20" i="242"/>
  <c r="H20" i="242" s="1"/>
  <c r="G20" i="207"/>
  <c r="H20" i="207" s="1"/>
  <c r="G20" i="200"/>
  <c r="H20" i="200" s="1"/>
  <c r="G20" i="199"/>
  <c r="H20" i="199" s="1"/>
  <c r="G20" i="211"/>
  <c r="H20" i="211" s="1"/>
  <c r="G20" i="203"/>
  <c r="H20" i="203" s="1"/>
  <c r="G20" i="243"/>
  <c r="H20" i="243" s="1"/>
  <c r="G20" i="206"/>
  <c r="H20" i="206" s="1"/>
  <c r="G20" i="194"/>
  <c r="H20" i="194" s="1"/>
  <c r="I20" i="213"/>
  <c r="J20" i="213" s="1"/>
  <c r="G20" i="248"/>
  <c r="H20" i="248" s="1"/>
  <c r="G20" i="230"/>
  <c r="H20" i="230" s="1"/>
  <c r="G20" i="246"/>
  <c r="H20" i="246" s="1"/>
  <c r="G20" i="208"/>
  <c r="H20" i="208" s="1"/>
  <c r="G20" i="189"/>
  <c r="H20" i="189" s="1"/>
  <c r="I20" i="215"/>
  <c r="J20" i="215" s="1"/>
  <c r="G20" i="191"/>
  <c r="H20" i="191" s="1"/>
  <c r="G20" i="231"/>
  <c r="H20" i="231" s="1"/>
  <c r="G20" i="113"/>
  <c r="H20" i="113" s="1"/>
  <c r="G20" i="224"/>
  <c r="H20" i="224" s="1"/>
  <c r="G20" i="197"/>
  <c r="H20" i="197" s="1"/>
  <c r="AG42" i="1"/>
  <c r="AF48" i="1"/>
  <c r="D48" i="238" s="1"/>
  <c r="AH48" i="1"/>
  <c r="BD33" i="72"/>
  <c r="AY76" i="200"/>
  <c r="BA9" i="72"/>
  <c r="AY76" i="195"/>
  <c r="P57" i="236"/>
  <c r="R57" i="236" s="1"/>
  <c r="J57" i="238" s="1"/>
  <c r="K57" i="236"/>
  <c r="M57" i="236" s="1"/>
  <c r="I57" i="238" s="1"/>
  <c r="G57" i="236"/>
  <c r="H57" i="236" s="1"/>
  <c r="U57" i="236"/>
  <c r="W57" i="236" s="1"/>
  <c r="K57" i="238" s="1"/>
  <c r="AE57" i="236"/>
  <c r="Z57" i="236"/>
  <c r="AB57" i="236" s="1"/>
  <c r="L57" i="238" s="1"/>
  <c r="AK15" i="236"/>
  <c r="AL15" i="236" s="1"/>
  <c r="C15" i="238"/>
  <c r="F15" i="238" s="1"/>
  <c r="O15" i="180"/>
  <c r="P15" i="180" s="1"/>
  <c r="O15" i="214"/>
  <c r="P15" i="214" s="1"/>
  <c r="O15" i="217"/>
  <c r="P15" i="217" s="1"/>
  <c r="O15" i="219"/>
  <c r="P15" i="219" s="1"/>
  <c r="M15" i="212"/>
  <c r="N15" i="212" s="1"/>
  <c r="M15" i="247"/>
  <c r="N15" i="247" s="1"/>
  <c r="M15" i="203"/>
  <c r="N15" i="203" s="1"/>
  <c r="M15" i="242"/>
  <c r="N15" i="242" s="1"/>
  <c r="M15" i="243"/>
  <c r="N15" i="243" s="1"/>
  <c r="M15" i="230"/>
  <c r="N15" i="230" s="1"/>
  <c r="O15" i="213"/>
  <c r="P15" i="213" s="1"/>
  <c r="O15" i="216"/>
  <c r="P15" i="216" s="1"/>
  <c r="M15" i="248"/>
  <c r="N15" i="248" s="1"/>
  <c r="M15" i="191"/>
  <c r="N15" i="191" s="1"/>
  <c r="M15" i="209"/>
  <c r="N15" i="209" s="1"/>
  <c r="M15" i="229"/>
  <c r="N15" i="229" s="1"/>
  <c r="M15" i="207"/>
  <c r="N15" i="207" s="1"/>
  <c r="M15" i="232"/>
  <c r="N15" i="232" s="1"/>
  <c r="M15" i="246"/>
  <c r="N15" i="246" s="1"/>
  <c r="M15" i="113"/>
  <c r="N15" i="113" s="1"/>
  <c r="M15" i="201"/>
  <c r="N15" i="201" s="1"/>
  <c r="M15" i="224"/>
  <c r="N15" i="224" s="1"/>
  <c r="M15" i="244"/>
  <c r="N15" i="244" s="1"/>
  <c r="M15" i="202"/>
  <c r="N15" i="202" s="1"/>
  <c r="M15" i="205"/>
  <c r="N15" i="205" s="1"/>
  <c r="M15" i="193"/>
  <c r="N15" i="193" s="1"/>
  <c r="M15" i="192"/>
  <c r="N15" i="192" s="1"/>
  <c r="O15" i="215"/>
  <c r="P15" i="215" s="1"/>
  <c r="M15" i="211"/>
  <c r="N15" i="211" s="1"/>
  <c r="M15" i="190"/>
  <c r="N15" i="190" s="1"/>
  <c r="M15" i="196"/>
  <c r="N15" i="196" s="1"/>
  <c r="M15" i="231"/>
  <c r="N15" i="231" s="1"/>
  <c r="M15" i="200"/>
  <c r="N15" i="200" s="1"/>
  <c r="M15" i="239"/>
  <c r="N15" i="239" s="1"/>
  <c r="M15" i="204"/>
  <c r="N15" i="204" s="1"/>
  <c r="M15" i="220"/>
  <c r="N15" i="220" s="1"/>
  <c r="M15" i="208"/>
  <c r="N15" i="208" s="1"/>
  <c r="M15" i="194"/>
  <c r="N15" i="194" s="1"/>
  <c r="M15" i="225"/>
  <c r="N15" i="225" s="1"/>
  <c r="M15" i="199"/>
  <c r="N15" i="199" s="1"/>
  <c r="M15" i="206"/>
  <c r="N15" i="206" s="1"/>
  <c r="M15" i="195"/>
  <c r="N15" i="195" s="1"/>
  <c r="M15" i="189"/>
  <c r="N15" i="189" s="1"/>
  <c r="M15" i="197"/>
  <c r="N15" i="197" s="1"/>
  <c r="I48" i="213"/>
  <c r="J48" i="213" s="1"/>
  <c r="I48" i="215"/>
  <c r="J48" i="215" s="1"/>
  <c r="I48" i="216"/>
  <c r="J48" i="216" s="1"/>
  <c r="G48" i="211"/>
  <c r="H48" i="211" s="1"/>
  <c r="G48" i="248"/>
  <c r="H48" i="248" s="1"/>
  <c r="G48" i="191"/>
  <c r="H48" i="191" s="1"/>
  <c r="G48" i="242"/>
  <c r="H48" i="242" s="1"/>
  <c r="G48" i="203"/>
  <c r="H48" i="203" s="1"/>
  <c r="G48" i="230"/>
  <c r="H48" i="230" s="1"/>
  <c r="G48" i="209"/>
  <c r="H48" i="209" s="1"/>
  <c r="G48" i="239"/>
  <c r="H48" i="239" s="1"/>
  <c r="G48" i="204"/>
  <c r="H48" i="204" s="1"/>
  <c r="G48" i="193"/>
  <c r="H48" i="193" s="1"/>
  <c r="G48" i="220"/>
  <c r="H48" i="220" s="1"/>
  <c r="G48" i="206"/>
  <c r="H48" i="206" s="1"/>
  <c r="G48" i="208"/>
  <c r="H48" i="208" s="1"/>
  <c r="G48" i="224"/>
  <c r="H48" i="224" s="1"/>
  <c r="G48" i="244"/>
  <c r="H48" i="244" s="1"/>
  <c r="G48" i="232"/>
  <c r="H48" i="232" s="1"/>
  <c r="G48" i="194"/>
  <c r="H48" i="194" s="1"/>
  <c r="G48" i="192"/>
  <c r="H48" i="192" s="1"/>
  <c r="G48" i="189"/>
  <c r="H48" i="189" s="1"/>
  <c r="I48" i="180"/>
  <c r="J48" i="180" s="1"/>
  <c r="I48" i="214"/>
  <c r="J48" i="214" s="1"/>
  <c r="I48" i="217"/>
  <c r="J48" i="217" s="1"/>
  <c r="I48" i="219"/>
  <c r="J48" i="219" s="1"/>
  <c r="G48" i="212"/>
  <c r="H48" i="212" s="1"/>
  <c r="G48" i="247"/>
  <c r="H48" i="247" s="1"/>
  <c r="G48" i="190"/>
  <c r="H48" i="190" s="1"/>
  <c r="G48" i="196"/>
  <c r="H48" i="196" s="1"/>
  <c r="G48" i="229"/>
  <c r="H48" i="229" s="1"/>
  <c r="G48" i="243"/>
  <c r="H48" i="243" s="1"/>
  <c r="G48" i="231"/>
  <c r="H48" i="231" s="1"/>
  <c r="G48" i="207"/>
  <c r="H48" i="207" s="1"/>
  <c r="G48" i="200"/>
  <c r="H48" i="200" s="1"/>
  <c r="G48" i="246"/>
  <c r="H48" i="246" s="1"/>
  <c r="G48" i="205"/>
  <c r="H48" i="205" s="1"/>
  <c r="G48" i="195"/>
  <c r="H48" i="195" s="1"/>
  <c r="G48" i="201"/>
  <c r="H48" i="201" s="1"/>
  <c r="G48" i="225"/>
  <c r="H48" i="225" s="1"/>
  <c r="G48" i="199"/>
  <c r="H48" i="199" s="1"/>
  <c r="G48" i="202"/>
  <c r="H48" i="202" s="1"/>
  <c r="G48" i="113"/>
  <c r="H48" i="113" s="1"/>
  <c r="G48" i="197"/>
  <c r="H48" i="197" s="1"/>
  <c r="R48" i="213"/>
  <c r="S48" i="213" s="1"/>
  <c r="R48" i="215"/>
  <c r="S48" i="215" s="1"/>
  <c r="R48" i="217"/>
  <c r="S48" i="217" s="1"/>
  <c r="P48" i="248"/>
  <c r="Q48" i="248" s="1"/>
  <c r="P48" i="211"/>
  <c r="Q48" i="211" s="1"/>
  <c r="P48" i="243"/>
  <c r="Q48" i="243" s="1"/>
  <c r="P48" i="190"/>
  <c r="Q48" i="190" s="1"/>
  <c r="P48" i="196"/>
  <c r="Q48" i="196" s="1"/>
  <c r="P48" i="239"/>
  <c r="Q48" i="239" s="1"/>
  <c r="P48" i="231"/>
  <c r="Q48" i="231" s="1"/>
  <c r="P48" i="229"/>
  <c r="Q48" i="229" s="1"/>
  <c r="P48" i="191"/>
  <c r="Q48" i="191" s="1"/>
  <c r="P48" i="205"/>
  <c r="Q48" i="205" s="1"/>
  <c r="P48" i="207"/>
  <c r="Q48" i="207" s="1"/>
  <c r="P48" i="208"/>
  <c r="Q48" i="208" s="1"/>
  <c r="P48" i="224"/>
  <c r="Q48" i="224" s="1"/>
  <c r="P48" i="244"/>
  <c r="Q48" i="244" s="1"/>
  <c r="P48" i="193"/>
  <c r="Q48" i="193" s="1"/>
  <c r="P48" i="220"/>
  <c r="Q48" i="220" s="1"/>
  <c r="P48" i="194"/>
  <c r="Q48" i="194" s="1"/>
  <c r="P48" i="192"/>
  <c r="Q48" i="192" s="1"/>
  <c r="P48" i="197"/>
  <c r="Q48" i="197" s="1"/>
  <c r="R48" i="180"/>
  <c r="S48" i="180" s="1"/>
  <c r="R48" i="214"/>
  <c r="S48" i="214" s="1"/>
  <c r="R48" i="216"/>
  <c r="S48" i="216" s="1"/>
  <c r="R48" i="219"/>
  <c r="S48" i="219" s="1"/>
  <c r="P48" i="247"/>
  <c r="Q48" i="247" s="1"/>
  <c r="P48" i="212"/>
  <c r="Q48" i="212" s="1"/>
  <c r="P48" i="209"/>
  <c r="Q48" i="209" s="1"/>
  <c r="P48" i="242"/>
  <c r="Q48" i="242" s="1"/>
  <c r="P48" i="203"/>
  <c r="Q48" i="203" s="1"/>
  <c r="P48" i="204"/>
  <c r="Q48" i="204" s="1"/>
  <c r="P48" i="232"/>
  <c r="Q48" i="232" s="1"/>
  <c r="P48" i="230"/>
  <c r="Q48" i="230" s="1"/>
  <c r="P48" i="200"/>
  <c r="Q48" i="200" s="1"/>
  <c r="P48" i="206"/>
  <c r="Q48" i="206" s="1"/>
  <c r="P48" i="195"/>
  <c r="Q48" i="195" s="1"/>
  <c r="P48" i="201"/>
  <c r="Q48" i="201" s="1"/>
  <c r="P48" i="225"/>
  <c r="Q48" i="225" s="1"/>
  <c r="P48" i="199"/>
  <c r="Q48" i="199" s="1"/>
  <c r="P48" i="246"/>
  <c r="Q48" i="246" s="1"/>
  <c r="P48" i="202"/>
  <c r="Q48" i="202" s="1"/>
  <c r="P48" i="189"/>
  <c r="Q48" i="189" s="1"/>
  <c r="P48" i="113"/>
  <c r="Q48" i="113" s="1"/>
  <c r="O55" i="180"/>
  <c r="P55" i="180" s="1"/>
  <c r="O55" i="214"/>
  <c r="P55" i="214" s="1"/>
  <c r="O55" i="217"/>
  <c r="P55" i="217" s="1"/>
  <c r="O55" i="219"/>
  <c r="P55" i="219" s="1"/>
  <c r="M55" i="248"/>
  <c r="N55" i="248" s="1"/>
  <c r="M55" i="211"/>
  <c r="N55" i="211" s="1"/>
  <c r="M55" i="191"/>
  <c r="N55" i="191" s="1"/>
  <c r="M55" i="196"/>
  <c r="N55" i="196" s="1"/>
  <c r="M55" i="243"/>
  <c r="N55" i="243" s="1"/>
  <c r="M55" i="209"/>
  <c r="N55" i="209" s="1"/>
  <c r="M55" i="200"/>
  <c r="N55" i="200" s="1"/>
  <c r="M55" i="239"/>
  <c r="N55" i="239" s="1"/>
  <c r="M55" i="204"/>
  <c r="N55" i="204" s="1"/>
  <c r="M55" i="225"/>
  <c r="N55" i="225" s="1"/>
  <c r="M55" i="208"/>
  <c r="N55" i="208" s="1"/>
  <c r="M55" i="224"/>
  <c r="N55" i="224" s="1"/>
  <c r="M55" i="199"/>
  <c r="N55" i="199" s="1"/>
  <c r="M55" i="194"/>
  <c r="N55" i="194" s="1"/>
  <c r="M55" i="231"/>
  <c r="N55" i="231" s="1"/>
  <c r="M55" i="195"/>
  <c r="N55" i="195" s="1"/>
  <c r="M55" i="192"/>
  <c r="N55" i="192" s="1"/>
  <c r="M55" i="113"/>
  <c r="N55" i="113" s="1"/>
  <c r="O55" i="213"/>
  <c r="P55" i="213" s="1"/>
  <c r="O55" i="215"/>
  <c r="P55" i="215" s="1"/>
  <c r="O55" i="216"/>
  <c r="P55" i="216" s="1"/>
  <c r="M55" i="212"/>
  <c r="N55" i="212" s="1"/>
  <c r="M55" i="247"/>
  <c r="N55" i="247" s="1"/>
  <c r="M55" i="190"/>
  <c r="N55" i="190" s="1"/>
  <c r="M55" i="242"/>
  <c r="N55" i="242" s="1"/>
  <c r="M55" i="203"/>
  <c r="N55" i="203" s="1"/>
  <c r="M55" i="230"/>
  <c r="N55" i="230" s="1"/>
  <c r="M55" i="229"/>
  <c r="N55" i="229" s="1"/>
  <c r="M55" i="207"/>
  <c r="N55" i="207" s="1"/>
  <c r="M55" i="232"/>
  <c r="N55" i="232" s="1"/>
  <c r="M55" i="246"/>
  <c r="N55" i="246" s="1"/>
  <c r="M55" i="220"/>
  <c r="N55" i="220" s="1"/>
  <c r="M55" i="201"/>
  <c r="N55" i="201" s="1"/>
  <c r="M55" i="244"/>
  <c r="N55" i="244" s="1"/>
  <c r="M55" i="202"/>
  <c r="N55" i="202" s="1"/>
  <c r="M55" i="206"/>
  <c r="N55" i="206" s="1"/>
  <c r="M55" i="205"/>
  <c r="N55" i="205" s="1"/>
  <c r="M55" i="193"/>
  <c r="N55" i="193" s="1"/>
  <c r="M55" i="197"/>
  <c r="N55" i="197" s="1"/>
  <c r="M55" i="189"/>
  <c r="N55" i="189" s="1"/>
  <c r="L23" i="67"/>
  <c r="O23" i="67" s="1"/>
  <c r="P23" i="67" s="1"/>
  <c r="AU23" i="1"/>
  <c r="L19" i="213"/>
  <c r="M19" i="213" s="1"/>
  <c r="L19" i="215"/>
  <c r="M19" i="215" s="1"/>
  <c r="L19" i="217"/>
  <c r="M19" i="217" s="1"/>
  <c r="J19" i="211"/>
  <c r="K19" i="211" s="1"/>
  <c r="J19" i="248"/>
  <c r="K19" i="248" s="1"/>
  <c r="J19" i="209"/>
  <c r="K19" i="209" s="1"/>
  <c r="J19" i="196"/>
  <c r="K19" i="196" s="1"/>
  <c r="J19" i="191"/>
  <c r="K19" i="191" s="1"/>
  <c r="J19" i="190"/>
  <c r="K19" i="190" s="1"/>
  <c r="J19" i="232"/>
  <c r="K19" i="232" s="1"/>
  <c r="J19" i="229"/>
  <c r="K19" i="229" s="1"/>
  <c r="J19" i="205"/>
  <c r="K19" i="205" s="1"/>
  <c r="J19" i="230"/>
  <c r="K19" i="230" s="1"/>
  <c r="J19" i="207"/>
  <c r="K19" i="207" s="1"/>
  <c r="J19" i="201"/>
  <c r="K19" i="201" s="1"/>
  <c r="J19" i="224"/>
  <c r="K19" i="224" s="1"/>
  <c r="J19" i="244"/>
  <c r="K19" i="244" s="1"/>
  <c r="J19" i="246"/>
  <c r="K19" i="246" s="1"/>
  <c r="J19" i="113"/>
  <c r="K19" i="113" s="1"/>
  <c r="J19" i="195"/>
  <c r="K19" i="195" s="1"/>
  <c r="J19" i="202"/>
  <c r="K19" i="202" s="1"/>
  <c r="J19" i="197"/>
  <c r="K19" i="197" s="1"/>
  <c r="L19" i="180"/>
  <c r="M19" i="180" s="1"/>
  <c r="L19" i="214"/>
  <c r="M19" i="214" s="1"/>
  <c r="L19" i="216"/>
  <c r="M19" i="216" s="1"/>
  <c r="L19" i="219"/>
  <c r="M19" i="219" s="1"/>
  <c r="J19" i="212"/>
  <c r="K19" i="212" s="1"/>
  <c r="J19" i="247"/>
  <c r="K19" i="247" s="1"/>
  <c r="J19" i="242"/>
  <c r="K19" i="242" s="1"/>
  <c r="J19" i="243"/>
  <c r="K19" i="243" s="1"/>
  <c r="J19" i="204"/>
  <c r="K19" i="204" s="1"/>
  <c r="J19" i="231"/>
  <c r="K19" i="231" s="1"/>
  <c r="J19" i="239"/>
  <c r="K19" i="239" s="1"/>
  <c r="J19" i="203"/>
  <c r="K19" i="203" s="1"/>
  <c r="J19" i="206"/>
  <c r="K19" i="206" s="1"/>
  <c r="J19" i="200"/>
  <c r="K19" i="200" s="1"/>
  <c r="J19" i="208"/>
  <c r="K19" i="208" s="1"/>
  <c r="J19" i="194"/>
  <c r="K19" i="194" s="1"/>
  <c r="J19" i="225"/>
  <c r="K19" i="225" s="1"/>
  <c r="J19" i="199"/>
  <c r="K19" i="199" s="1"/>
  <c r="J19" i="220"/>
  <c r="K19" i="220" s="1"/>
  <c r="J19" i="189"/>
  <c r="K19" i="189" s="1"/>
  <c r="J19" i="193"/>
  <c r="K19" i="193" s="1"/>
  <c r="J19" i="192"/>
  <c r="K19" i="192" s="1"/>
  <c r="AG19" i="236"/>
  <c r="AI19" i="236"/>
  <c r="AJ19" i="236" s="1"/>
  <c r="L24" i="180"/>
  <c r="M24" i="180" s="1"/>
  <c r="L24" i="214"/>
  <c r="M24" i="214" s="1"/>
  <c r="L24" i="217"/>
  <c r="M24" i="217" s="1"/>
  <c r="L24" i="219"/>
  <c r="M24" i="219" s="1"/>
  <c r="J24" i="248"/>
  <c r="K24" i="248" s="1"/>
  <c r="J24" i="211"/>
  <c r="K24" i="211" s="1"/>
  <c r="J24" i="209"/>
  <c r="K24" i="209" s="1"/>
  <c r="J24" i="242"/>
  <c r="K24" i="242" s="1"/>
  <c r="J24" i="203"/>
  <c r="K24" i="203" s="1"/>
  <c r="J24" i="204"/>
  <c r="K24" i="204" s="1"/>
  <c r="J24" i="231"/>
  <c r="K24" i="231" s="1"/>
  <c r="J24" i="200"/>
  <c r="K24" i="200" s="1"/>
  <c r="J24" i="206"/>
  <c r="K24" i="206" s="1"/>
  <c r="J24" i="230"/>
  <c r="K24" i="230" s="1"/>
  <c r="J24" i="195"/>
  <c r="K24" i="195" s="1"/>
  <c r="J24" i="201"/>
  <c r="K24" i="201" s="1"/>
  <c r="J24" i="244"/>
  <c r="K24" i="244" s="1"/>
  <c r="J24" i="193"/>
  <c r="K24" i="193" s="1"/>
  <c r="J24" i="220"/>
  <c r="K24" i="220" s="1"/>
  <c r="J24" i="189"/>
  <c r="K24" i="189" s="1"/>
  <c r="J24" i="194"/>
  <c r="K24" i="194" s="1"/>
  <c r="J24" i="192"/>
  <c r="K24" i="192" s="1"/>
  <c r="L24" i="213"/>
  <c r="M24" i="213" s="1"/>
  <c r="L24" i="215"/>
  <c r="M24" i="215" s="1"/>
  <c r="L24" i="216"/>
  <c r="M24" i="216" s="1"/>
  <c r="J24" i="212"/>
  <c r="K24" i="212" s="1"/>
  <c r="J24" i="247"/>
  <c r="K24" i="247" s="1"/>
  <c r="J24" i="243"/>
  <c r="K24" i="243" s="1"/>
  <c r="J24" i="190"/>
  <c r="K24" i="190" s="1"/>
  <c r="J24" i="196"/>
  <c r="K24" i="196" s="1"/>
  <c r="J24" i="239"/>
  <c r="K24" i="239" s="1"/>
  <c r="J24" i="191"/>
  <c r="K24" i="191" s="1"/>
  <c r="J24" i="232"/>
  <c r="K24" i="232" s="1"/>
  <c r="J24" i="205"/>
  <c r="K24" i="205" s="1"/>
  <c r="J24" i="229"/>
  <c r="K24" i="229" s="1"/>
  <c r="J24" i="207"/>
  <c r="K24" i="207" s="1"/>
  <c r="J24" i="208"/>
  <c r="K24" i="208" s="1"/>
  <c r="J24" i="224"/>
  <c r="K24" i="224" s="1"/>
  <c r="J24" i="199"/>
  <c r="K24" i="199" s="1"/>
  <c r="J24" i="246"/>
  <c r="K24" i="246" s="1"/>
  <c r="J24" i="113"/>
  <c r="K24" i="113" s="1"/>
  <c r="J24" i="202"/>
  <c r="K24" i="202" s="1"/>
  <c r="J24" i="225"/>
  <c r="K24" i="225" s="1"/>
  <c r="J24" i="197"/>
  <c r="K24" i="197" s="1"/>
  <c r="AI24" i="236"/>
  <c r="AJ24" i="236" s="1"/>
  <c r="AG24" i="236"/>
  <c r="I27" i="180"/>
  <c r="J27" i="180" s="1"/>
  <c r="I27" i="214"/>
  <c r="J27" i="214" s="1"/>
  <c r="I27" i="216"/>
  <c r="J27" i="216" s="1"/>
  <c r="I27" i="219"/>
  <c r="J27" i="219" s="1"/>
  <c r="G27" i="247"/>
  <c r="H27" i="247" s="1"/>
  <c r="G27" i="212"/>
  <c r="H27" i="212" s="1"/>
  <c r="G27" i="191"/>
  <c r="H27" i="191" s="1"/>
  <c r="G27" i="196"/>
  <c r="H27" i="196" s="1"/>
  <c r="G27" i="243"/>
  <c r="H27" i="243" s="1"/>
  <c r="G27" i="229"/>
  <c r="H27" i="229" s="1"/>
  <c r="G27" i="204"/>
  <c r="H27" i="204" s="1"/>
  <c r="G27" i="207"/>
  <c r="H27" i="207" s="1"/>
  <c r="G27" i="231"/>
  <c r="H27" i="231" s="1"/>
  <c r="G27" i="220"/>
  <c r="H27" i="220" s="1"/>
  <c r="G27" i="205"/>
  <c r="H27" i="205" s="1"/>
  <c r="G27" i="208"/>
  <c r="H27" i="208" s="1"/>
  <c r="G27" i="194"/>
  <c r="H27" i="194" s="1"/>
  <c r="G27" i="225"/>
  <c r="H27" i="225" s="1"/>
  <c r="G27" i="199"/>
  <c r="H27" i="199" s="1"/>
  <c r="G27" i="193"/>
  <c r="H27" i="193" s="1"/>
  <c r="G27" i="202"/>
  <c r="H27" i="202" s="1"/>
  <c r="G27" i="192"/>
  <c r="H27" i="192" s="1"/>
  <c r="I27" i="215"/>
  <c r="J27" i="215" s="1"/>
  <c r="G27" i="248"/>
  <c r="H27" i="248" s="1"/>
  <c r="G27" i="190"/>
  <c r="H27" i="190" s="1"/>
  <c r="G27" i="203"/>
  <c r="H27" i="203" s="1"/>
  <c r="G27" i="232"/>
  <c r="H27" i="232" s="1"/>
  <c r="G27" i="209"/>
  <c r="H27" i="209" s="1"/>
  <c r="G27" i="113"/>
  <c r="H27" i="113" s="1"/>
  <c r="G27" i="201"/>
  <c r="H27" i="201" s="1"/>
  <c r="G27" i="244"/>
  <c r="H27" i="244" s="1"/>
  <c r="G27" i="239"/>
  <c r="H27" i="239" s="1"/>
  <c r="G27" i="197"/>
  <c r="H27" i="197" s="1"/>
  <c r="I27" i="213"/>
  <c r="J27" i="213" s="1"/>
  <c r="I27" i="217"/>
  <c r="J27" i="217" s="1"/>
  <c r="G27" i="211"/>
  <c r="H27" i="211" s="1"/>
  <c r="G27" i="242"/>
  <c r="H27" i="242" s="1"/>
  <c r="G27" i="230"/>
  <c r="H27" i="230" s="1"/>
  <c r="G27" i="200"/>
  <c r="H27" i="200" s="1"/>
  <c r="G27" i="246"/>
  <c r="H27" i="246" s="1"/>
  <c r="G27" i="206"/>
  <c r="H27" i="206" s="1"/>
  <c r="G27" i="224"/>
  <c r="H27" i="224" s="1"/>
  <c r="G27" i="195"/>
  <c r="H27" i="195" s="1"/>
  <c r="G27" i="189"/>
  <c r="H27" i="189" s="1"/>
  <c r="O27" i="180"/>
  <c r="P27" i="180" s="1"/>
  <c r="O27" i="214"/>
  <c r="P27" i="214" s="1"/>
  <c r="O27" i="217"/>
  <c r="P27" i="217" s="1"/>
  <c r="O27" i="219"/>
  <c r="P27" i="219" s="1"/>
  <c r="M27" i="248"/>
  <c r="N27" i="248" s="1"/>
  <c r="M27" i="211"/>
  <c r="N27" i="211" s="1"/>
  <c r="M27" i="191"/>
  <c r="N27" i="191" s="1"/>
  <c r="M27" i="196"/>
  <c r="N27" i="196" s="1"/>
  <c r="M27" i="243"/>
  <c r="N27" i="243" s="1"/>
  <c r="M27" i="230"/>
  <c r="N27" i="230" s="1"/>
  <c r="M27" i="200"/>
  <c r="N27" i="200" s="1"/>
  <c r="M27" i="239"/>
  <c r="N27" i="239" s="1"/>
  <c r="M27" i="204"/>
  <c r="N27" i="204" s="1"/>
  <c r="M27" i="246"/>
  <c r="N27" i="246" s="1"/>
  <c r="M27" i="113"/>
  <c r="N27" i="113" s="1"/>
  <c r="M27" i="201"/>
  <c r="N27" i="201" s="1"/>
  <c r="M27" i="224"/>
  <c r="N27" i="224" s="1"/>
  <c r="M27" i="244"/>
  <c r="N27" i="244" s="1"/>
  <c r="M27" i="202"/>
  <c r="N27" i="202" s="1"/>
  <c r="M27" i="205"/>
  <c r="N27" i="205" s="1"/>
  <c r="M27" i="193"/>
  <c r="N27" i="193" s="1"/>
  <c r="M27" i="192"/>
  <c r="N27" i="192" s="1"/>
  <c r="O27" i="213"/>
  <c r="P27" i="213" s="1"/>
  <c r="O27" i="215"/>
  <c r="P27" i="215" s="1"/>
  <c r="O27" i="216"/>
  <c r="P27" i="216" s="1"/>
  <c r="M27" i="212"/>
  <c r="N27" i="212" s="1"/>
  <c r="M27" i="247"/>
  <c r="N27" i="247" s="1"/>
  <c r="M27" i="190"/>
  <c r="N27" i="190" s="1"/>
  <c r="M27" i="242"/>
  <c r="N27" i="242" s="1"/>
  <c r="M27" i="203"/>
  <c r="N27" i="203" s="1"/>
  <c r="M27" i="209"/>
  <c r="N27" i="209" s="1"/>
  <c r="M27" i="229"/>
  <c r="N27" i="229" s="1"/>
  <c r="M27" i="207"/>
  <c r="N27" i="207" s="1"/>
  <c r="M27" i="232"/>
  <c r="N27" i="232" s="1"/>
  <c r="M27" i="231"/>
  <c r="N27" i="231" s="1"/>
  <c r="M27" i="220"/>
  <c r="N27" i="220" s="1"/>
  <c r="M27" i="208"/>
  <c r="N27" i="208" s="1"/>
  <c r="M27" i="194"/>
  <c r="N27" i="194" s="1"/>
  <c r="M27" i="225"/>
  <c r="N27" i="225" s="1"/>
  <c r="M27" i="199"/>
  <c r="N27" i="199" s="1"/>
  <c r="M27" i="206"/>
  <c r="N27" i="206" s="1"/>
  <c r="M27" i="195"/>
  <c r="N27" i="195" s="1"/>
  <c r="M27" i="189"/>
  <c r="N27" i="189" s="1"/>
  <c r="M27" i="197"/>
  <c r="N27" i="197" s="1"/>
  <c r="AI60" i="1"/>
  <c r="AL60" i="1"/>
  <c r="AM60" i="1" s="1"/>
  <c r="AP60" i="1"/>
  <c r="AS34" i="231"/>
  <c r="AR76" i="231"/>
  <c r="AR84" i="231" s="1"/>
  <c r="AU21" i="223" s="1"/>
  <c r="C36" i="238"/>
  <c r="L36" i="180"/>
  <c r="M36" i="180" s="1"/>
  <c r="L36" i="214"/>
  <c r="M36" i="214" s="1"/>
  <c r="L36" i="217"/>
  <c r="M36" i="217" s="1"/>
  <c r="L36" i="219"/>
  <c r="M36" i="219" s="1"/>
  <c r="J36" i="248"/>
  <c r="K36" i="248" s="1"/>
  <c r="J36" i="211"/>
  <c r="K36" i="211" s="1"/>
  <c r="J36" i="209"/>
  <c r="K36" i="209" s="1"/>
  <c r="J36" i="242"/>
  <c r="K36" i="242" s="1"/>
  <c r="J36" i="203"/>
  <c r="K36" i="203" s="1"/>
  <c r="J36" i="204"/>
  <c r="K36" i="204" s="1"/>
  <c r="J36" i="232"/>
  <c r="K36" i="232" s="1"/>
  <c r="J36" i="200"/>
  <c r="K36" i="200" s="1"/>
  <c r="J36" i="206"/>
  <c r="K36" i="206" s="1"/>
  <c r="J36" i="230"/>
  <c r="K36" i="230" s="1"/>
  <c r="J36" i="195"/>
  <c r="K36" i="195" s="1"/>
  <c r="J36" i="201"/>
  <c r="K36" i="201" s="1"/>
  <c r="J36" i="224"/>
  <c r="K36" i="224" s="1"/>
  <c r="J36" i="199"/>
  <c r="K36" i="199" s="1"/>
  <c r="J36" i="246"/>
  <c r="K36" i="246" s="1"/>
  <c r="J36" i="113"/>
  <c r="K36" i="113" s="1"/>
  <c r="J36" i="202"/>
  <c r="K36" i="202" s="1"/>
  <c r="J36" i="192"/>
  <c r="K36" i="192" s="1"/>
  <c r="L36" i="213"/>
  <c r="M36" i="213" s="1"/>
  <c r="L36" i="215"/>
  <c r="M36" i="215" s="1"/>
  <c r="L36" i="216"/>
  <c r="M36" i="216" s="1"/>
  <c r="J36" i="212"/>
  <c r="K36" i="212" s="1"/>
  <c r="J36" i="247"/>
  <c r="K36" i="247" s="1"/>
  <c r="J36" i="243"/>
  <c r="K36" i="243" s="1"/>
  <c r="J36" i="190"/>
  <c r="K36" i="190" s="1"/>
  <c r="J36" i="196"/>
  <c r="K36" i="196" s="1"/>
  <c r="J36" i="239"/>
  <c r="K36" i="239" s="1"/>
  <c r="J36" i="231"/>
  <c r="K36" i="231" s="1"/>
  <c r="J36" i="191"/>
  <c r="K36" i="191" s="1"/>
  <c r="J36" i="205"/>
  <c r="K36" i="205" s="1"/>
  <c r="J36" i="229"/>
  <c r="K36" i="229" s="1"/>
  <c r="J36" i="207"/>
  <c r="K36" i="207" s="1"/>
  <c r="J36" i="208"/>
  <c r="K36" i="208" s="1"/>
  <c r="J36" i="194"/>
  <c r="K36" i="194" s="1"/>
  <c r="J36" i="244"/>
  <c r="K36" i="244" s="1"/>
  <c r="J36" i="193"/>
  <c r="K36" i="193" s="1"/>
  <c r="J36" i="220"/>
  <c r="K36" i="220" s="1"/>
  <c r="J36" i="189"/>
  <c r="K36" i="189" s="1"/>
  <c r="J36" i="225"/>
  <c r="K36" i="225" s="1"/>
  <c r="J36" i="197"/>
  <c r="K36" i="197" s="1"/>
  <c r="AG58" i="236"/>
  <c r="AK58" i="236" s="1"/>
  <c r="AL58" i="236" s="1"/>
  <c r="AI58" i="236"/>
  <c r="AJ58" i="236" s="1"/>
  <c r="AG57" i="1"/>
  <c r="AN16" i="72"/>
  <c r="AV16" i="211"/>
  <c r="AS24" i="211"/>
  <c r="AU24" i="211"/>
  <c r="AU76" i="211" s="1"/>
  <c r="AU84" i="211" s="1"/>
  <c r="AQ76" i="211"/>
  <c r="AQ84" i="211" s="1"/>
  <c r="AS33" i="223" s="1"/>
  <c r="C9" i="238"/>
  <c r="F9" i="238" s="1"/>
  <c r="O9" i="213"/>
  <c r="P9" i="213" s="1"/>
  <c r="O9" i="215"/>
  <c r="P9" i="215" s="1"/>
  <c r="O9" i="216"/>
  <c r="P9" i="216" s="1"/>
  <c r="M9" i="212"/>
  <c r="N9" i="212" s="1"/>
  <c r="M9" i="247"/>
  <c r="N9" i="247" s="1"/>
  <c r="M9" i="243"/>
  <c r="N9" i="243" s="1"/>
  <c r="M9" i="242"/>
  <c r="N9" i="242" s="1"/>
  <c r="M9" i="203"/>
  <c r="N9" i="203" s="1"/>
  <c r="M9" i="230"/>
  <c r="N9" i="230" s="1"/>
  <c r="M9" i="190"/>
  <c r="N9" i="190" s="1"/>
  <c r="M9" i="207"/>
  <c r="N9" i="207" s="1"/>
  <c r="M9" i="204"/>
  <c r="N9" i="204" s="1"/>
  <c r="M9" i="194"/>
  <c r="N9" i="194" s="1"/>
  <c r="M9" i="220"/>
  <c r="N9" i="220" s="1"/>
  <c r="M9" i="208"/>
  <c r="N9" i="208" s="1"/>
  <c r="M9" i="224"/>
  <c r="N9" i="224" s="1"/>
  <c r="M9" i="199"/>
  <c r="N9" i="199" s="1"/>
  <c r="M9" i="225"/>
  <c r="N9" i="225" s="1"/>
  <c r="M9" i="189"/>
  <c r="N9" i="189" s="1"/>
  <c r="M9" i="206"/>
  <c r="N9" i="206" s="1"/>
  <c r="M9" i="193"/>
  <c r="N9" i="193" s="1"/>
  <c r="M9" i="197"/>
  <c r="N9" i="197" s="1"/>
  <c r="O9" i="217"/>
  <c r="P9" i="217" s="1"/>
  <c r="M9" i="191"/>
  <c r="N9" i="191" s="1"/>
  <c r="M9" i="232"/>
  <c r="N9" i="232" s="1"/>
  <c r="M9" i="113"/>
  <c r="N9" i="113" s="1"/>
  <c r="M9" i="231"/>
  <c r="N9" i="231" s="1"/>
  <c r="O9" i="219"/>
  <c r="P9" i="219" s="1"/>
  <c r="M9" i="196"/>
  <c r="N9" i="196" s="1"/>
  <c r="M9" i="229"/>
  <c r="N9" i="229" s="1"/>
  <c r="M9" i="201"/>
  <c r="N9" i="201" s="1"/>
  <c r="M9" i="202"/>
  <c r="N9" i="202" s="1"/>
  <c r="O9" i="180"/>
  <c r="P9" i="180" s="1"/>
  <c r="M9" i="248"/>
  <c r="N9" i="248" s="1"/>
  <c r="M9" i="209"/>
  <c r="N9" i="209" s="1"/>
  <c r="M9" i="200"/>
  <c r="N9" i="200" s="1"/>
  <c r="M9" i="244"/>
  <c r="N9" i="244" s="1"/>
  <c r="M9" i="195"/>
  <c r="N9" i="195" s="1"/>
  <c r="O9" i="214"/>
  <c r="P9" i="214" s="1"/>
  <c r="M9" i="211"/>
  <c r="N9" i="211" s="1"/>
  <c r="M9" i="239"/>
  <c r="N9" i="239" s="1"/>
  <c r="M9" i="246"/>
  <c r="N9" i="246" s="1"/>
  <c r="M9" i="205"/>
  <c r="N9" i="205" s="1"/>
  <c r="M9" i="192"/>
  <c r="N9" i="192" s="1"/>
  <c r="AS32" i="239"/>
  <c r="AR76" i="239"/>
  <c r="AR84" i="239" s="1"/>
  <c r="AU23" i="223" s="1"/>
  <c r="AF27" i="1"/>
  <c r="D27" i="238" s="1"/>
  <c r="AH27" i="1"/>
  <c r="AF39" i="1"/>
  <c r="D39" i="238" s="1"/>
  <c r="AH39" i="1"/>
  <c r="AT11" i="212"/>
  <c r="AS76" i="212"/>
  <c r="AS84" i="212" s="1"/>
  <c r="AU10" i="223" s="1"/>
  <c r="AP14" i="1"/>
  <c r="AI14" i="1"/>
  <c r="AL14" i="1"/>
  <c r="AM14" i="1" s="1"/>
  <c r="AX10" i="72"/>
  <c r="AY76" i="192"/>
  <c r="R64" i="214"/>
  <c r="S64" i="214" s="1"/>
  <c r="R64" i="215"/>
  <c r="S64" i="215" s="1"/>
  <c r="R64" i="217"/>
  <c r="S64" i="217" s="1"/>
  <c r="P64" i="248"/>
  <c r="Q64" i="248" s="1"/>
  <c r="P64" i="212"/>
  <c r="Q64" i="212" s="1"/>
  <c r="P64" i="243"/>
  <c r="Q64" i="243" s="1"/>
  <c r="P64" i="242"/>
  <c r="Q64" i="242" s="1"/>
  <c r="P64" i="203"/>
  <c r="Q64" i="203" s="1"/>
  <c r="P64" i="204"/>
  <c r="Q64" i="204" s="1"/>
  <c r="P64" i="232"/>
  <c r="Q64" i="232" s="1"/>
  <c r="P64" i="230"/>
  <c r="Q64" i="230" s="1"/>
  <c r="P64" i="200"/>
  <c r="Q64" i="200" s="1"/>
  <c r="P64" i="206"/>
  <c r="Q64" i="206" s="1"/>
  <c r="P64" i="207"/>
  <c r="Q64" i="207" s="1"/>
  <c r="P64" i="208"/>
  <c r="Q64" i="208" s="1"/>
  <c r="P64" i="224"/>
  <c r="Q64" i="224" s="1"/>
  <c r="P64" i="199"/>
  <c r="Q64" i="199" s="1"/>
  <c r="P64" i="246"/>
  <c r="Q64" i="246" s="1"/>
  <c r="P64" i="202"/>
  <c r="Q64" i="202" s="1"/>
  <c r="P64" i="225"/>
  <c r="Q64" i="225" s="1"/>
  <c r="P64" i="113"/>
  <c r="Q64" i="113" s="1"/>
  <c r="P64" i="192"/>
  <c r="Q64" i="192" s="1"/>
  <c r="R64" i="180"/>
  <c r="S64" i="180" s="1"/>
  <c r="R64" i="213"/>
  <c r="S64" i="213" s="1"/>
  <c r="R64" i="216"/>
  <c r="S64" i="216" s="1"/>
  <c r="R64" i="219"/>
  <c r="S64" i="219" s="1"/>
  <c r="P64" i="211"/>
  <c r="Q64" i="211" s="1"/>
  <c r="P64" i="247"/>
  <c r="Q64" i="247" s="1"/>
  <c r="P64" i="190"/>
  <c r="Q64" i="190" s="1"/>
  <c r="P64" i="196"/>
  <c r="Q64" i="196" s="1"/>
  <c r="P64" i="239"/>
  <c r="Q64" i="239" s="1"/>
  <c r="P64" i="231"/>
  <c r="Q64" i="231" s="1"/>
  <c r="P64" i="229"/>
  <c r="Q64" i="229" s="1"/>
  <c r="P64" i="191"/>
  <c r="Q64" i="191" s="1"/>
  <c r="P64" i="205"/>
  <c r="Q64" i="205" s="1"/>
  <c r="P64" i="209"/>
  <c r="Q64" i="209" s="1"/>
  <c r="P64" i="195"/>
  <c r="Q64" i="195" s="1"/>
  <c r="P64" i="201"/>
  <c r="Q64" i="201" s="1"/>
  <c r="P64" i="244"/>
  <c r="Q64" i="244" s="1"/>
  <c r="P64" i="193"/>
  <c r="Q64" i="193" s="1"/>
  <c r="P64" i="220"/>
  <c r="Q64" i="220" s="1"/>
  <c r="P64" i="194"/>
  <c r="Q64" i="194" s="1"/>
  <c r="P64" i="189"/>
  <c r="Q64" i="189" s="1"/>
  <c r="P64" i="197"/>
  <c r="Q64" i="197" s="1"/>
  <c r="AC8" i="1"/>
  <c r="Z76" i="1"/>
  <c r="AU60" i="1"/>
  <c r="L60" i="67"/>
  <c r="O60" i="67" s="1"/>
  <c r="P60" i="67" s="1"/>
  <c r="AR9" i="209"/>
  <c r="AT9" i="209"/>
  <c r="AT76" i="209" s="1"/>
  <c r="AT84" i="209" s="1"/>
  <c r="AP76" i="209"/>
  <c r="AP84" i="209" s="1"/>
  <c r="AS18" i="223" s="1"/>
  <c r="BT32" i="72"/>
  <c r="AY76" i="239"/>
  <c r="AU19" i="1"/>
  <c r="L19" i="67"/>
  <c r="O19" i="67" s="1"/>
  <c r="P19" i="67" s="1"/>
  <c r="R42" i="180"/>
  <c r="S42" i="180" s="1"/>
  <c r="R42" i="215"/>
  <c r="S42" i="215" s="1"/>
  <c r="R42" i="216"/>
  <c r="S42" i="216" s="1"/>
  <c r="R42" i="219"/>
  <c r="S42" i="219" s="1"/>
  <c r="P42" i="247"/>
  <c r="Q42" i="247" s="1"/>
  <c r="P42" i="212"/>
  <c r="Q42" i="212" s="1"/>
  <c r="P42" i="209"/>
  <c r="Q42" i="209" s="1"/>
  <c r="P42" i="196"/>
  <c r="Q42" i="196" s="1"/>
  <c r="P42" i="190"/>
  <c r="Q42" i="190" s="1"/>
  <c r="P42" i="204"/>
  <c r="Q42" i="204" s="1"/>
  <c r="P42" i="231"/>
  <c r="Q42" i="231" s="1"/>
  <c r="P42" i="230"/>
  <c r="Q42" i="230" s="1"/>
  <c r="P42" i="206"/>
  <c r="Q42" i="206" s="1"/>
  <c r="P42" i="200"/>
  <c r="Q42" i="200" s="1"/>
  <c r="P42" i="201"/>
  <c r="Q42" i="201" s="1"/>
  <c r="P42" i="224"/>
  <c r="Q42" i="224" s="1"/>
  <c r="P42" i="199"/>
  <c r="Q42" i="199" s="1"/>
  <c r="P42" i="246"/>
  <c r="Q42" i="246" s="1"/>
  <c r="P42" i="225"/>
  <c r="Q42" i="225" s="1"/>
  <c r="P42" i="239"/>
  <c r="Q42" i="239" s="1"/>
  <c r="P42" i="194"/>
  <c r="Q42" i="194" s="1"/>
  <c r="P42" i="189"/>
  <c r="Q42" i="189" s="1"/>
  <c r="R42" i="213"/>
  <c r="S42" i="213" s="1"/>
  <c r="R42" i="214"/>
  <c r="S42" i="214" s="1"/>
  <c r="R42" i="217"/>
  <c r="S42" i="217" s="1"/>
  <c r="P42" i="248"/>
  <c r="Q42" i="248" s="1"/>
  <c r="P42" i="211"/>
  <c r="Q42" i="211" s="1"/>
  <c r="P42" i="191"/>
  <c r="Q42" i="191" s="1"/>
  <c r="P42" i="242"/>
  <c r="Q42" i="242" s="1"/>
  <c r="P42" i="203"/>
  <c r="Q42" i="203" s="1"/>
  <c r="P42" i="229"/>
  <c r="Q42" i="229" s="1"/>
  <c r="P42" i="243"/>
  <c r="Q42" i="243" s="1"/>
  <c r="P42" i="232"/>
  <c r="Q42" i="232" s="1"/>
  <c r="P42" i="205"/>
  <c r="Q42" i="205" s="1"/>
  <c r="P42" i="207"/>
  <c r="Q42" i="207" s="1"/>
  <c r="P42" i="208"/>
  <c r="Q42" i="208" s="1"/>
  <c r="P42" i="193"/>
  <c r="Q42" i="193" s="1"/>
  <c r="P42" i="244"/>
  <c r="Q42" i="244" s="1"/>
  <c r="P42" i="195"/>
  <c r="Q42" i="195" s="1"/>
  <c r="P42" i="220"/>
  <c r="Q42" i="220" s="1"/>
  <c r="P42" i="113"/>
  <c r="Q42" i="113" s="1"/>
  <c r="P42" i="202"/>
  <c r="Q42" i="202" s="1"/>
  <c r="P42" i="192"/>
  <c r="Q42" i="192" s="1"/>
  <c r="P42" i="197"/>
  <c r="Q42" i="197" s="1"/>
  <c r="O63" i="180"/>
  <c r="P63" i="180" s="1"/>
  <c r="O63" i="214"/>
  <c r="P63" i="214" s="1"/>
  <c r="O63" i="217"/>
  <c r="P63" i="217" s="1"/>
  <c r="O63" i="219"/>
  <c r="P63" i="219" s="1"/>
  <c r="M63" i="248"/>
  <c r="N63" i="248" s="1"/>
  <c r="M63" i="247"/>
  <c r="N63" i="247" s="1"/>
  <c r="M63" i="191"/>
  <c r="N63" i="191" s="1"/>
  <c r="M63" i="196"/>
  <c r="N63" i="196" s="1"/>
  <c r="M63" i="243"/>
  <c r="N63" i="243" s="1"/>
  <c r="M63" i="209"/>
  <c r="N63" i="209" s="1"/>
  <c r="M63" i="200"/>
  <c r="N63" i="200" s="1"/>
  <c r="M63" i="239"/>
  <c r="N63" i="239" s="1"/>
  <c r="M63" i="204"/>
  <c r="N63" i="204" s="1"/>
  <c r="M63" i="220"/>
  <c r="N63" i="220" s="1"/>
  <c r="M63" i="201"/>
  <c r="N63" i="201" s="1"/>
  <c r="M63" i="244"/>
  <c r="N63" i="244" s="1"/>
  <c r="M63" i="202"/>
  <c r="N63" i="202" s="1"/>
  <c r="M63" i="206"/>
  <c r="N63" i="206" s="1"/>
  <c r="M63" i="225"/>
  <c r="N63" i="225" s="1"/>
  <c r="M63" i="195"/>
  <c r="N63" i="195" s="1"/>
  <c r="M63" i="192"/>
  <c r="N63" i="192" s="1"/>
  <c r="M63" i="189"/>
  <c r="N63" i="189" s="1"/>
  <c r="O63" i="213"/>
  <c r="P63" i="213" s="1"/>
  <c r="O63" i="215"/>
  <c r="P63" i="215" s="1"/>
  <c r="O63" i="216"/>
  <c r="P63" i="216" s="1"/>
  <c r="M63" i="212"/>
  <c r="N63" i="212" s="1"/>
  <c r="M63" i="211"/>
  <c r="N63" i="211" s="1"/>
  <c r="M63" i="190"/>
  <c r="N63" i="190" s="1"/>
  <c r="M63" i="242"/>
  <c r="N63" i="242" s="1"/>
  <c r="M63" i="203"/>
  <c r="N63" i="203" s="1"/>
  <c r="M63" i="230"/>
  <c r="N63" i="230" s="1"/>
  <c r="M63" i="229"/>
  <c r="N63" i="229" s="1"/>
  <c r="M63" i="207"/>
  <c r="N63" i="207" s="1"/>
  <c r="M63" i="232"/>
  <c r="N63" i="232" s="1"/>
  <c r="M63" i="246"/>
  <c r="N63" i="246" s="1"/>
  <c r="M63" i="208"/>
  <c r="N63" i="208" s="1"/>
  <c r="M63" i="224"/>
  <c r="N63" i="224" s="1"/>
  <c r="M63" i="199"/>
  <c r="N63" i="199" s="1"/>
  <c r="M63" i="194"/>
  <c r="N63" i="194" s="1"/>
  <c r="M63" i="205"/>
  <c r="N63" i="205" s="1"/>
  <c r="M63" i="231"/>
  <c r="N63" i="231" s="1"/>
  <c r="M63" i="193"/>
  <c r="N63" i="193" s="1"/>
  <c r="M63" i="197"/>
  <c r="N63" i="197" s="1"/>
  <c r="M63" i="113"/>
  <c r="N63" i="113" s="1"/>
  <c r="R63" i="180"/>
  <c r="S63" i="180" s="1"/>
  <c r="R63" i="213"/>
  <c r="S63" i="213" s="1"/>
  <c r="R63" i="215"/>
  <c r="S63" i="215" s="1"/>
  <c r="R63" i="219"/>
  <c r="S63" i="219" s="1"/>
  <c r="P63" i="211"/>
  <c r="Q63" i="211" s="1"/>
  <c r="P63" i="247"/>
  <c r="Q63" i="247" s="1"/>
  <c r="P63" i="196"/>
  <c r="Q63" i="196" s="1"/>
  <c r="P63" i="243"/>
  <c r="Q63" i="243" s="1"/>
  <c r="P63" i="190"/>
  <c r="Q63" i="190" s="1"/>
  <c r="P63" i="231"/>
  <c r="Q63" i="231" s="1"/>
  <c r="P63" i="239"/>
  <c r="Q63" i="239" s="1"/>
  <c r="P63" i="205"/>
  <c r="Q63" i="205" s="1"/>
  <c r="P63" i="229"/>
  <c r="Q63" i="229" s="1"/>
  <c r="P63" i="207"/>
  <c r="Q63" i="207" s="1"/>
  <c r="P63" i="208"/>
  <c r="Q63" i="208" s="1"/>
  <c r="P63" i="224"/>
  <c r="Q63" i="224" s="1"/>
  <c r="P63" i="199"/>
  <c r="Q63" i="199" s="1"/>
  <c r="P63" i="220"/>
  <c r="Q63" i="220" s="1"/>
  <c r="P63" i="193"/>
  <c r="Q63" i="193" s="1"/>
  <c r="P63" i="194"/>
  <c r="Q63" i="194" s="1"/>
  <c r="P63" i="113"/>
  <c r="Q63" i="113" s="1"/>
  <c r="P63" i="192"/>
  <c r="Q63" i="192" s="1"/>
  <c r="R63" i="214"/>
  <c r="S63" i="214" s="1"/>
  <c r="R63" i="216"/>
  <c r="S63" i="216" s="1"/>
  <c r="R63" i="217"/>
  <c r="S63" i="217" s="1"/>
  <c r="P63" i="212"/>
  <c r="Q63" i="212" s="1"/>
  <c r="P63" i="248"/>
  <c r="Q63" i="248" s="1"/>
  <c r="P63" i="242"/>
  <c r="Q63" i="242" s="1"/>
  <c r="P63" i="203"/>
  <c r="Q63" i="203" s="1"/>
  <c r="P63" i="191"/>
  <c r="Q63" i="191" s="1"/>
  <c r="P63" i="204"/>
  <c r="Q63" i="204" s="1"/>
  <c r="P63" i="232"/>
  <c r="Q63" i="232" s="1"/>
  <c r="P63" i="230"/>
  <c r="Q63" i="230" s="1"/>
  <c r="P63" i="206"/>
  <c r="Q63" i="206" s="1"/>
  <c r="P63" i="200"/>
  <c r="Q63" i="200" s="1"/>
  <c r="P63" i="209"/>
  <c r="Q63" i="209" s="1"/>
  <c r="P63" i="201"/>
  <c r="Q63" i="201" s="1"/>
  <c r="P63" i="244"/>
  <c r="Q63" i="244" s="1"/>
  <c r="P63" i="246"/>
  <c r="Q63" i="246" s="1"/>
  <c r="P63" i="195"/>
  <c r="Q63" i="195" s="1"/>
  <c r="P63" i="202"/>
  <c r="Q63" i="202" s="1"/>
  <c r="P63" i="225"/>
  <c r="Q63" i="225" s="1"/>
  <c r="P63" i="189"/>
  <c r="Q63" i="189" s="1"/>
  <c r="P63" i="197"/>
  <c r="Q63" i="197" s="1"/>
  <c r="R39" i="213"/>
  <c r="S39" i="213" s="1"/>
  <c r="R39" i="215"/>
  <c r="S39" i="215" s="1"/>
  <c r="R39" i="217"/>
  <c r="S39" i="217" s="1"/>
  <c r="P39" i="212"/>
  <c r="Q39" i="212" s="1"/>
  <c r="P39" i="248"/>
  <c r="Q39" i="248" s="1"/>
  <c r="P39" i="209"/>
  <c r="Q39" i="209" s="1"/>
  <c r="P39" i="196"/>
  <c r="Q39" i="196" s="1"/>
  <c r="P39" i="243"/>
  <c r="Q39" i="243" s="1"/>
  <c r="P39" i="190"/>
  <c r="Q39" i="190" s="1"/>
  <c r="P39" i="231"/>
  <c r="Q39" i="231" s="1"/>
  <c r="P39" i="239"/>
  <c r="Q39" i="239" s="1"/>
  <c r="P39" i="205"/>
  <c r="Q39" i="205" s="1"/>
  <c r="P39" i="229"/>
  <c r="Q39" i="229" s="1"/>
  <c r="P39" i="207"/>
  <c r="Q39" i="207" s="1"/>
  <c r="P39" i="201"/>
  <c r="Q39" i="201" s="1"/>
  <c r="P39" i="225"/>
  <c r="Q39" i="225" s="1"/>
  <c r="P39" i="199"/>
  <c r="Q39" i="199" s="1"/>
  <c r="P39" i="220"/>
  <c r="Q39" i="220" s="1"/>
  <c r="P39" i="195"/>
  <c r="Q39" i="195" s="1"/>
  <c r="P39" i="202"/>
  <c r="Q39" i="202" s="1"/>
  <c r="P39" i="189"/>
  <c r="Q39" i="189" s="1"/>
  <c r="P39" i="197"/>
  <c r="Q39" i="197" s="1"/>
  <c r="R39" i="180"/>
  <c r="S39" i="180" s="1"/>
  <c r="R39" i="214"/>
  <c r="S39" i="214" s="1"/>
  <c r="R39" i="216"/>
  <c r="S39" i="216" s="1"/>
  <c r="R39" i="219"/>
  <c r="S39" i="219" s="1"/>
  <c r="P39" i="211"/>
  <c r="Q39" i="211" s="1"/>
  <c r="P39" i="247"/>
  <c r="Q39" i="247" s="1"/>
  <c r="P39" i="242"/>
  <c r="Q39" i="242" s="1"/>
  <c r="P39" i="203"/>
  <c r="Q39" i="203" s="1"/>
  <c r="P39" i="191"/>
  <c r="Q39" i="191" s="1"/>
  <c r="P39" i="204"/>
  <c r="Q39" i="204" s="1"/>
  <c r="P39" i="232"/>
  <c r="Q39" i="232" s="1"/>
  <c r="P39" i="230"/>
  <c r="Q39" i="230" s="1"/>
  <c r="P39" i="206"/>
  <c r="Q39" i="206" s="1"/>
  <c r="P39" i="200"/>
  <c r="Q39" i="200" s="1"/>
  <c r="P39" i="208"/>
  <c r="Q39" i="208" s="1"/>
  <c r="P39" i="224"/>
  <c r="Q39" i="224" s="1"/>
  <c r="P39" i="244"/>
  <c r="Q39" i="244" s="1"/>
  <c r="P39" i="246"/>
  <c r="Q39" i="246" s="1"/>
  <c r="P39" i="113"/>
  <c r="Q39" i="113" s="1"/>
  <c r="P39" i="193"/>
  <c r="Q39" i="193" s="1"/>
  <c r="P39" i="194"/>
  <c r="Q39" i="194" s="1"/>
  <c r="P39" i="192"/>
  <c r="Q39" i="192" s="1"/>
  <c r="O39" i="180"/>
  <c r="P39" i="180" s="1"/>
  <c r="O39" i="214"/>
  <c r="P39" i="214" s="1"/>
  <c r="O39" i="217"/>
  <c r="P39" i="217" s="1"/>
  <c r="O39" i="219"/>
  <c r="P39" i="219" s="1"/>
  <c r="M39" i="248"/>
  <c r="N39" i="248" s="1"/>
  <c r="M39" i="211"/>
  <c r="N39" i="211" s="1"/>
  <c r="M39" i="191"/>
  <c r="N39" i="191" s="1"/>
  <c r="M39" i="196"/>
  <c r="N39" i="196" s="1"/>
  <c r="M39" i="243"/>
  <c r="N39" i="243" s="1"/>
  <c r="M39" i="230"/>
  <c r="N39" i="230" s="1"/>
  <c r="M39" i="200"/>
  <c r="N39" i="200" s="1"/>
  <c r="M39" i="239"/>
  <c r="N39" i="239" s="1"/>
  <c r="M39" i="204"/>
  <c r="N39" i="204" s="1"/>
  <c r="M39" i="220"/>
  <c r="N39" i="220" s="1"/>
  <c r="M39" i="208"/>
  <c r="N39" i="208" s="1"/>
  <c r="M39" i="224"/>
  <c r="N39" i="224" s="1"/>
  <c r="M39" i="244"/>
  <c r="N39" i="244" s="1"/>
  <c r="M39" i="231"/>
  <c r="N39" i="231" s="1"/>
  <c r="M39" i="194"/>
  <c r="N39" i="194" s="1"/>
  <c r="M39" i="205"/>
  <c r="N39" i="205" s="1"/>
  <c r="M39" i="193"/>
  <c r="N39" i="193" s="1"/>
  <c r="M39" i="192"/>
  <c r="N39" i="192" s="1"/>
  <c r="O39" i="213"/>
  <c r="P39" i="213" s="1"/>
  <c r="O39" i="215"/>
  <c r="P39" i="215" s="1"/>
  <c r="O39" i="216"/>
  <c r="P39" i="216" s="1"/>
  <c r="M39" i="212"/>
  <c r="N39" i="212" s="1"/>
  <c r="M39" i="247"/>
  <c r="N39" i="247" s="1"/>
  <c r="M39" i="190"/>
  <c r="N39" i="190" s="1"/>
  <c r="M39" i="242"/>
  <c r="N39" i="242" s="1"/>
  <c r="M39" i="203"/>
  <c r="N39" i="203" s="1"/>
  <c r="M39" i="209"/>
  <c r="N39" i="209" s="1"/>
  <c r="M39" i="229"/>
  <c r="N39" i="229" s="1"/>
  <c r="M39" i="207"/>
  <c r="N39" i="207" s="1"/>
  <c r="M39" i="232"/>
  <c r="N39" i="232" s="1"/>
  <c r="M39" i="246"/>
  <c r="N39" i="246" s="1"/>
  <c r="M39" i="113"/>
  <c r="N39" i="113" s="1"/>
  <c r="M39" i="201"/>
  <c r="N39" i="201" s="1"/>
  <c r="M39" i="225"/>
  <c r="N39" i="225" s="1"/>
  <c r="M39" i="199"/>
  <c r="N39" i="199" s="1"/>
  <c r="M39" i="202"/>
  <c r="N39" i="202" s="1"/>
  <c r="M39" i="206"/>
  <c r="N39" i="206" s="1"/>
  <c r="M39" i="195"/>
  <c r="N39" i="195" s="1"/>
  <c r="M39" i="189"/>
  <c r="N39" i="189" s="1"/>
  <c r="M39" i="197"/>
  <c r="N39" i="197" s="1"/>
  <c r="AU68" i="1"/>
  <c r="L68" i="67"/>
  <c r="O68" i="67" s="1"/>
  <c r="P68" i="67" s="1"/>
  <c r="AU24" i="1"/>
  <c r="L24" i="67"/>
  <c r="O24" i="67" s="1"/>
  <c r="P24" i="67" s="1"/>
  <c r="R18" i="180"/>
  <c r="S18" i="180" s="1"/>
  <c r="R18" i="214"/>
  <c r="S18" i="214" s="1"/>
  <c r="R18" i="216"/>
  <c r="S18" i="216" s="1"/>
  <c r="R18" i="219"/>
  <c r="S18" i="219" s="1"/>
  <c r="P18" i="247"/>
  <c r="Q18" i="247" s="1"/>
  <c r="P18" i="212"/>
  <c r="Q18" i="212" s="1"/>
  <c r="P18" i="209"/>
  <c r="Q18" i="209" s="1"/>
  <c r="P18" i="196"/>
  <c r="Q18" i="196" s="1"/>
  <c r="P18" i="203"/>
  <c r="Q18" i="203" s="1"/>
  <c r="P18" i="204"/>
  <c r="Q18" i="204" s="1"/>
  <c r="P18" i="231"/>
  <c r="Q18" i="231" s="1"/>
  <c r="P18" i="230"/>
  <c r="Q18" i="230" s="1"/>
  <c r="P18" i="206"/>
  <c r="Q18" i="206" s="1"/>
  <c r="P18" i="200"/>
  <c r="Q18" i="200" s="1"/>
  <c r="P18" i="201"/>
  <c r="Q18" i="201" s="1"/>
  <c r="P18" i="224"/>
  <c r="Q18" i="224" s="1"/>
  <c r="P18" i="199"/>
  <c r="Q18" i="199" s="1"/>
  <c r="P18" i="246"/>
  <c r="Q18" i="246" s="1"/>
  <c r="P18" i="113"/>
  <c r="Q18" i="113" s="1"/>
  <c r="P18" i="225"/>
  <c r="Q18" i="225" s="1"/>
  <c r="P18" i="239"/>
  <c r="Q18" i="239" s="1"/>
  <c r="P18" i="189"/>
  <c r="Q18" i="189" s="1"/>
  <c r="R18" i="213"/>
  <c r="S18" i="213" s="1"/>
  <c r="R18" i="215"/>
  <c r="S18" i="215" s="1"/>
  <c r="R18" i="217"/>
  <c r="S18" i="217" s="1"/>
  <c r="P18" i="248"/>
  <c r="Q18" i="248" s="1"/>
  <c r="P18" i="211"/>
  <c r="Q18" i="211" s="1"/>
  <c r="P18" i="191"/>
  <c r="Q18" i="191" s="1"/>
  <c r="P18" i="242"/>
  <c r="Q18" i="242" s="1"/>
  <c r="P18" i="190"/>
  <c r="Q18" i="190" s="1"/>
  <c r="P18" i="229"/>
  <c r="Q18" i="229" s="1"/>
  <c r="P18" i="243"/>
  <c r="Q18" i="243" s="1"/>
  <c r="P18" i="232"/>
  <c r="Q18" i="232" s="1"/>
  <c r="P18" i="205"/>
  <c r="Q18" i="205" s="1"/>
  <c r="P18" i="207"/>
  <c r="Q18" i="207" s="1"/>
  <c r="P18" i="208"/>
  <c r="Q18" i="208" s="1"/>
  <c r="P18" i="193"/>
  <c r="Q18" i="193" s="1"/>
  <c r="P18" i="244"/>
  <c r="Q18" i="244" s="1"/>
  <c r="P18" i="195"/>
  <c r="Q18" i="195" s="1"/>
  <c r="P18" i="220"/>
  <c r="Q18" i="220" s="1"/>
  <c r="P18" i="194"/>
  <c r="Q18" i="194" s="1"/>
  <c r="P18" i="202"/>
  <c r="Q18" i="202" s="1"/>
  <c r="P18" i="192"/>
  <c r="Q18" i="192" s="1"/>
  <c r="P18" i="197"/>
  <c r="Q18" i="197" s="1"/>
  <c r="L18" i="213"/>
  <c r="M18" i="213" s="1"/>
  <c r="L18" i="215"/>
  <c r="M18" i="215" s="1"/>
  <c r="L18" i="217"/>
  <c r="M18" i="217" s="1"/>
  <c r="J18" i="212"/>
  <c r="K18" i="212" s="1"/>
  <c r="J18" i="247"/>
  <c r="K18" i="247" s="1"/>
  <c r="J18" i="191"/>
  <c r="K18" i="191" s="1"/>
  <c r="J18" i="242"/>
  <c r="K18" i="242" s="1"/>
  <c r="J18" i="190"/>
  <c r="K18" i="190" s="1"/>
  <c r="J18" i="243"/>
  <c r="K18" i="243" s="1"/>
  <c r="J18" i="204"/>
  <c r="K18" i="204" s="1"/>
  <c r="J18" i="232"/>
  <c r="K18" i="232" s="1"/>
  <c r="J18" i="205"/>
  <c r="K18" i="205" s="1"/>
  <c r="J18" i="230"/>
  <c r="K18" i="230" s="1"/>
  <c r="J18" i="208"/>
  <c r="K18" i="208" s="1"/>
  <c r="J18" i="193"/>
  <c r="K18" i="193" s="1"/>
  <c r="J18" i="244"/>
  <c r="K18" i="244" s="1"/>
  <c r="J18" i="195"/>
  <c r="K18" i="195" s="1"/>
  <c r="J18" i="220"/>
  <c r="K18" i="220" s="1"/>
  <c r="J18" i="202"/>
  <c r="K18" i="202" s="1"/>
  <c r="J18" i="194"/>
  <c r="K18" i="194" s="1"/>
  <c r="J18" i="192"/>
  <c r="K18" i="192" s="1"/>
  <c r="J18" i="197"/>
  <c r="K18" i="197" s="1"/>
  <c r="L18" i="214"/>
  <c r="M18" i="214" s="1"/>
  <c r="L18" i="219"/>
  <c r="M18" i="219" s="1"/>
  <c r="J18" i="211"/>
  <c r="K18" i="211" s="1"/>
  <c r="J18" i="196"/>
  <c r="K18" i="196" s="1"/>
  <c r="J18" i="229"/>
  <c r="K18" i="229" s="1"/>
  <c r="J18" i="239"/>
  <c r="K18" i="239" s="1"/>
  <c r="J18" i="207"/>
  <c r="K18" i="207" s="1"/>
  <c r="J18" i="224"/>
  <c r="K18" i="224" s="1"/>
  <c r="J18" i="246"/>
  <c r="K18" i="246" s="1"/>
  <c r="J18" i="200"/>
  <c r="K18" i="200" s="1"/>
  <c r="J18" i="189"/>
  <c r="K18" i="189" s="1"/>
  <c r="L18" i="180"/>
  <c r="M18" i="180" s="1"/>
  <c r="L18" i="216"/>
  <c r="M18" i="216" s="1"/>
  <c r="J18" i="248"/>
  <c r="K18" i="248" s="1"/>
  <c r="J18" i="209"/>
  <c r="K18" i="209" s="1"/>
  <c r="J18" i="203"/>
  <c r="K18" i="203" s="1"/>
  <c r="J18" i="231"/>
  <c r="K18" i="231" s="1"/>
  <c r="J18" i="206"/>
  <c r="K18" i="206" s="1"/>
  <c r="J18" i="201"/>
  <c r="K18" i="201" s="1"/>
  <c r="J18" i="199"/>
  <c r="K18" i="199" s="1"/>
  <c r="J18" i="113"/>
  <c r="K18" i="113" s="1"/>
  <c r="J18" i="225"/>
  <c r="K18" i="225" s="1"/>
  <c r="AP56" i="72"/>
  <c r="AQ56" i="72" s="1"/>
  <c r="CD56" i="72" s="1"/>
  <c r="P65" i="236"/>
  <c r="R65" i="236" s="1"/>
  <c r="J65" i="238" s="1"/>
  <c r="K65" i="236"/>
  <c r="M65" i="236" s="1"/>
  <c r="I65" i="238" s="1"/>
  <c r="AE65" i="236"/>
  <c r="Z65" i="236"/>
  <c r="AB65" i="236" s="1"/>
  <c r="L65" i="238" s="1"/>
  <c r="G65" i="236"/>
  <c r="H65" i="236" s="1"/>
  <c r="U65" i="236"/>
  <c r="W65" i="236" s="1"/>
  <c r="K65" i="238" s="1"/>
  <c r="AG14" i="1"/>
  <c r="AH40" i="1"/>
  <c r="BF9" i="72"/>
  <c r="BF76" i="72" s="1"/>
  <c r="AY76" i="202"/>
  <c r="BN38" i="72"/>
  <c r="AY76" i="224"/>
  <c r="L63" i="67"/>
  <c r="O63" i="67" s="1"/>
  <c r="P63" i="67" s="1"/>
  <c r="AU63" i="1"/>
  <c r="L15" i="67"/>
  <c r="O15" i="67" s="1"/>
  <c r="P15" i="67" s="1"/>
  <c r="AU15" i="1"/>
  <c r="AF58" i="1"/>
  <c r="D58" i="238" s="1"/>
  <c r="AH58" i="1"/>
  <c r="K68" i="236"/>
  <c r="M68" i="236" s="1"/>
  <c r="I68" i="238" s="1"/>
  <c r="AE68" i="236"/>
  <c r="Z68" i="236"/>
  <c r="AB68" i="236" s="1"/>
  <c r="L68" i="238" s="1"/>
  <c r="G68" i="236"/>
  <c r="H68" i="236" s="1"/>
  <c r="P68" i="236"/>
  <c r="R68" i="236" s="1"/>
  <c r="J68" i="238" s="1"/>
  <c r="U68" i="236"/>
  <c r="W68" i="236" s="1"/>
  <c r="K68" i="238" s="1"/>
  <c r="AU48" i="1"/>
  <c r="L48" i="67"/>
  <c r="O48" i="67" s="1"/>
  <c r="P48" i="67" s="1"/>
  <c r="K11" i="236"/>
  <c r="M11" i="236" s="1"/>
  <c r="I11" i="238" s="1"/>
  <c r="U11" i="236"/>
  <c r="W11" i="236" s="1"/>
  <c r="K11" i="238" s="1"/>
  <c r="G11" i="236"/>
  <c r="H11" i="236" s="1"/>
  <c r="AE11" i="236"/>
  <c r="P11" i="236"/>
  <c r="R11" i="236" s="1"/>
  <c r="J11" i="238" s="1"/>
  <c r="Z11" i="236"/>
  <c r="AB11" i="236" s="1"/>
  <c r="L11" i="238" s="1"/>
  <c r="R15" i="213"/>
  <c r="S15" i="213" s="1"/>
  <c r="R15" i="215"/>
  <c r="S15" i="215" s="1"/>
  <c r="R15" i="217"/>
  <c r="S15" i="217" s="1"/>
  <c r="R15" i="219"/>
  <c r="S15" i="219" s="1"/>
  <c r="P15" i="248"/>
  <c r="Q15" i="248" s="1"/>
  <c r="P15" i="209"/>
  <c r="Q15" i="209" s="1"/>
  <c r="P15" i="196"/>
  <c r="Q15" i="196" s="1"/>
  <c r="P15" i="191"/>
  <c r="Q15" i="191" s="1"/>
  <c r="P15" i="204"/>
  <c r="Q15" i="204" s="1"/>
  <c r="P15" i="232"/>
  <c r="Q15" i="232" s="1"/>
  <c r="P15" i="230"/>
  <c r="Q15" i="230" s="1"/>
  <c r="P15" i="205"/>
  <c r="Q15" i="205" s="1"/>
  <c r="P15" i="229"/>
  <c r="Q15" i="229" s="1"/>
  <c r="P15" i="207"/>
  <c r="Q15" i="207" s="1"/>
  <c r="P15" i="201"/>
  <c r="Q15" i="201" s="1"/>
  <c r="P15" i="224"/>
  <c r="Q15" i="224" s="1"/>
  <c r="P15" i="244"/>
  <c r="Q15" i="244" s="1"/>
  <c r="P15" i="246"/>
  <c r="Q15" i="246" s="1"/>
  <c r="P15" i="113"/>
  <c r="Q15" i="113" s="1"/>
  <c r="P15" i="193"/>
  <c r="Q15" i="193" s="1"/>
  <c r="P15" i="189"/>
  <c r="Q15" i="189" s="1"/>
  <c r="P15" i="197"/>
  <c r="Q15" i="197" s="1"/>
  <c r="R15" i="180"/>
  <c r="S15" i="180" s="1"/>
  <c r="R15" i="214"/>
  <c r="S15" i="214" s="1"/>
  <c r="R15" i="216"/>
  <c r="S15" i="216" s="1"/>
  <c r="P15" i="211"/>
  <c r="Q15" i="211" s="1"/>
  <c r="P15" i="212"/>
  <c r="Q15" i="212" s="1"/>
  <c r="P15" i="247"/>
  <c r="Q15" i="247" s="1"/>
  <c r="P15" i="242"/>
  <c r="Q15" i="242" s="1"/>
  <c r="P15" i="243"/>
  <c r="Q15" i="243" s="1"/>
  <c r="P15" i="190"/>
  <c r="Q15" i="190" s="1"/>
  <c r="P15" i="203"/>
  <c r="Q15" i="203" s="1"/>
  <c r="P15" i="239"/>
  <c r="Q15" i="239" s="1"/>
  <c r="P15" i="231"/>
  <c r="Q15" i="231" s="1"/>
  <c r="P15" i="206"/>
  <c r="Q15" i="206" s="1"/>
  <c r="P15" i="200"/>
  <c r="Q15" i="200" s="1"/>
  <c r="P15" i="208"/>
  <c r="Q15" i="208" s="1"/>
  <c r="P15" i="194"/>
  <c r="Q15" i="194" s="1"/>
  <c r="P15" i="225"/>
  <c r="Q15" i="225" s="1"/>
  <c r="P15" i="199"/>
  <c r="Q15" i="199" s="1"/>
  <c r="P15" i="220"/>
  <c r="Q15" i="220" s="1"/>
  <c r="P15" i="195"/>
  <c r="Q15" i="195" s="1"/>
  <c r="P15" i="202"/>
  <c r="Q15" i="202" s="1"/>
  <c r="P15" i="192"/>
  <c r="Q15" i="192" s="1"/>
  <c r="L48" i="213"/>
  <c r="M48" i="213" s="1"/>
  <c r="L48" i="215"/>
  <c r="M48" i="215" s="1"/>
  <c r="L48" i="216"/>
  <c r="M48" i="216" s="1"/>
  <c r="J48" i="211"/>
  <c r="K48" i="211" s="1"/>
  <c r="J48" i="248"/>
  <c r="K48" i="248" s="1"/>
  <c r="J48" i="243"/>
  <c r="K48" i="243" s="1"/>
  <c r="J48" i="190"/>
  <c r="K48" i="190" s="1"/>
  <c r="J48" i="196"/>
  <c r="K48" i="196" s="1"/>
  <c r="J48" i="239"/>
  <c r="K48" i="239" s="1"/>
  <c r="J48" i="191"/>
  <c r="K48" i="191" s="1"/>
  <c r="J48" i="232"/>
  <c r="K48" i="232" s="1"/>
  <c r="J48" i="205"/>
  <c r="K48" i="205" s="1"/>
  <c r="J48" i="229"/>
  <c r="K48" i="229" s="1"/>
  <c r="J48" i="207"/>
  <c r="K48" i="207" s="1"/>
  <c r="J48" i="208"/>
  <c r="K48" i="208" s="1"/>
  <c r="J48" i="224"/>
  <c r="K48" i="224" s="1"/>
  <c r="J48" i="244"/>
  <c r="K48" i="244" s="1"/>
  <c r="J48" i="193"/>
  <c r="K48" i="193" s="1"/>
  <c r="J48" i="220"/>
  <c r="K48" i="220" s="1"/>
  <c r="J48" i="189"/>
  <c r="K48" i="189" s="1"/>
  <c r="J48" i="194"/>
  <c r="K48" i="194" s="1"/>
  <c r="J48" i="197"/>
  <c r="K48" i="197" s="1"/>
  <c r="L48" i="180"/>
  <c r="M48" i="180" s="1"/>
  <c r="L48" i="214"/>
  <c r="M48" i="214" s="1"/>
  <c r="L48" i="217"/>
  <c r="M48" i="217" s="1"/>
  <c r="L48" i="219"/>
  <c r="M48" i="219" s="1"/>
  <c r="J48" i="212"/>
  <c r="K48" i="212" s="1"/>
  <c r="J48" i="247"/>
  <c r="K48" i="247" s="1"/>
  <c r="J48" i="209"/>
  <c r="K48" i="209" s="1"/>
  <c r="J48" i="242"/>
  <c r="K48" i="242" s="1"/>
  <c r="J48" i="203"/>
  <c r="K48" i="203" s="1"/>
  <c r="J48" i="204"/>
  <c r="K48" i="204" s="1"/>
  <c r="J48" i="231"/>
  <c r="K48" i="231" s="1"/>
  <c r="J48" i="200"/>
  <c r="K48" i="200" s="1"/>
  <c r="J48" i="206"/>
  <c r="K48" i="206" s="1"/>
  <c r="J48" i="230"/>
  <c r="K48" i="230" s="1"/>
  <c r="J48" i="195"/>
  <c r="K48" i="195" s="1"/>
  <c r="J48" i="201"/>
  <c r="K48" i="201" s="1"/>
  <c r="J48" i="225"/>
  <c r="K48" i="225" s="1"/>
  <c r="J48" i="199"/>
  <c r="K48" i="199" s="1"/>
  <c r="J48" i="246"/>
  <c r="K48" i="246" s="1"/>
  <c r="J48" i="113"/>
  <c r="K48" i="113" s="1"/>
  <c r="J48" i="202"/>
  <c r="K48" i="202" s="1"/>
  <c r="J48" i="192"/>
  <c r="K48" i="192" s="1"/>
  <c r="AF18" i="1"/>
  <c r="D18" i="238" s="1"/>
  <c r="AH18" i="1"/>
  <c r="AI9" i="236"/>
  <c r="AJ9" i="236" s="1"/>
  <c r="AG9" i="236"/>
  <c r="AK9" i="236" s="1"/>
  <c r="AL9" i="236" s="1"/>
  <c r="L64" i="213"/>
  <c r="M64" i="213" s="1"/>
  <c r="L64" i="215"/>
  <c r="M64" i="215" s="1"/>
  <c r="L64" i="217"/>
  <c r="M64" i="217" s="1"/>
  <c r="J64" i="211"/>
  <c r="K64" i="211" s="1"/>
  <c r="J64" i="248"/>
  <c r="K64" i="248" s="1"/>
  <c r="J64" i="243"/>
  <c r="K64" i="243" s="1"/>
  <c r="J64" i="242"/>
  <c r="K64" i="242" s="1"/>
  <c r="J64" i="203"/>
  <c r="K64" i="203" s="1"/>
  <c r="J64" i="204"/>
  <c r="K64" i="204" s="1"/>
  <c r="J64" i="231"/>
  <c r="K64" i="231" s="1"/>
  <c r="J64" i="209"/>
  <c r="K64" i="209" s="1"/>
  <c r="J64" i="205"/>
  <c r="K64" i="205" s="1"/>
  <c r="J64" i="229"/>
  <c r="K64" i="229" s="1"/>
  <c r="J64" i="207"/>
  <c r="K64" i="207" s="1"/>
  <c r="J64" i="208"/>
  <c r="K64" i="208" s="1"/>
  <c r="J64" i="224"/>
  <c r="K64" i="224" s="1"/>
  <c r="J64" i="199"/>
  <c r="K64" i="199" s="1"/>
  <c r="J64" i="246"/>
  <c r="K64" i="246" s="1"/>
  <c r="J64" i="225"/>
  <c r="K64" i="225" s="1"/>
  <c r="J64" i="202"/>
  <c r="K64" i="202" s="1"/>
  <c r="J64" i="189"/>
  <c r="K64" i="189" s="1"/>
  <c r="J64" i="197"/>
  <c r="K64" i="197" s="1"/>
  <c r="L64" i="180"/>
  <c r="M64" i="180" s="1"/>
  <c r="L64" i="214"/>
  <c r="M64" i="214" s="1"/>
  <c r="L64" i="216"/>
  <c r="M64" i="216" s="1"/>
  <c r="L64" i="219"/>
  <c r="M64" i="219" s="1"/>
  <c r="J64" i="212"/>
  <c r="K64" i="212" s="1"/>
  <c r="J64" i="247"/>
  <c r="K64" i="247" s="1"/>
  <c r="J64" i="190"/>
  <c r="K64" i="190" s="1"/>
  <c r="J64" i="196"/>
  <c r="K64" i="196" s="1"/>
  <c r="J64" i="239"/>
  <c r="K64" i="239" s="1"/>
  <c r="J64" i="191"/>
  <c r="K64" i="191" s="1"/>
  <c r="J64" i="232"/>
  <c r="K64" i="232" s="1"/>
  <c r="J64" i="200"/>
  <c r="K64" i="200" s="1"/>
  <c r="J64" i="206"/>
  <c r="K64" i="206" s="1"/>
  <c r="J64" i="230"/>
  <c r="K64" i="230" s="1"/>
  <c r="J64" i="195"/>
  <c r="K64" i="195" s="1"/>
  <c r="J64" i="201"/>
  <c r="K64" i="201" s="1"/>
  <c r="J64" i="244"/>
  <c r="K64" i="244" s="1"/>
  <c r="J64" i="193"/>
  <c r="K64" i="193" s="1"/>
  <c r="J64" i="220"/>
  <c r="K64" i="220" s="1"/>
  <c r="J64" i="113"/>
  <c r="K64" i="113" s="1"/>
  <c r="J64" i="194"/>
  <c r="K64" i="194" s="1"/>
  <c r="J64" i="192"/>
  <c r="K64" i="192" s="1"/>
  <c r="AP25" i="72"/>
  <c r="AQ25" i="72" s="1"/>
  <c r="CD25" i="72" s="1"/>
  <c r="AL11" i="72"/>
  <c r="AL76" i="72" s="1"/>
  <c r="AU11" i="248"/>
  <c r="AU76" i="248" s="1"/>
  <c r="AU84" i="248" s="1"/>
  <c r="AS76" i="248"/>
  <c r="AS84" i="248" s="1"/>
  <c r="AV39" i="223" s="1"/>
  <c r="L64" i="67"/>
  <c r="O64" i="67" s="1"/>
  <c r="P64" i="67" s="1"/>
  <c r="AU64" i="1"/>
  <c r="AH11" i="1"/>
  <c r="AT11" i="247"/>
  <c r="AT76" i="247" s="1"/>
  <c r="AT84" i="247" s="1"/>
  <c r="AR11" i="247"/>
  <c r="AP76" i="247"/>
  <c r="AP84" i="247" s="1"/>
  <c r="AS40" i="223" s="1"/>
  <c r="I15" i="213"/>
  <c r="J15" i="213" s="1"/>
  <c r="I15" i="215"/>
  <c r="J15" i="215" s="1"/>
  <c r="I15" i="217"/>
  <c r="J15" i="217" s="1"/>
  <c r="G15" i="248"/>
  <c r="H15" i="248" s="1"/>
  <c r="G15" i="212"/>
  <c r="H15" i="212" s="1"/>
  <c r="G15" i="190"/>
  <c r="H15" i="190" s="1"/>
  <c r="G15" i="191"/>
  <c r="H15" i="191" s="1"/>
  <c r="G15" i="196"/>
  <c r="H15" i="196" s="1"/>
  <c r="G15" i="230"/>
  <c r="H15" i="230" s="1"/>
  <c r="G15" i="229"/>
  <c r="H15" i="229" s="1"/>
  <c r="G15" i="204"/>
  <c r="H15" i="204" s="1"/>
  <c r="G15" i="207"/>
  <c r="H15" i="207" s="1"/>
  <c r="G15" i="246"/>
  <c r="H15" i="246" s="1"/>
  <c r="G15" i="113"/>
  <c r="H15" i="113" s="1"/>
  <c r="G15" i="205"/>
  <c r="H15" i="205" s="1"/>
  <c r="G15" i="208"/>
  <c r="H15" i="208" s="1"/>
  <c r="G15" i="194"/>
  <c r="H15" i="194" s="1"/>
  <c r="G15" i="225"/>
  <c r="H15" i="225" s="1"/>
  <c r="G15" i="199"/>
  <c r="H15" i="199" s="1"/>
  <c r="G15" i="193"/>
  <c r="H15" i="193" s="1"/>
  <c r="G15" i="189"/>
  <c r="H15" i="189" s="1"/>
  <c r="G15" i="197"/>
  <c r="H15" i="197" s="1"/>
  <c r="I15" i="180"/>
  <c r="J15" i="180" s="1"/>
  <c r="I15" i="214"/>
  <c r="J15" i="214" s="1"/>
  <c r="I15" i="216"/>
  <c r="J15" i="216" s="1"/>
  <c r="I15" i="219"/>
  <c r="J15" i="219" s="1"/>
  <c r="G15" i="247"/>
  <c r="H15" i="247" s="1"/>
  <c r="G15" i="211"/>
  <c r="H15" i="211" s="1"/>
  <c r="G15" i="203"/>
  <c r="H15" i="203" s="1"/>
  <c r="G15" i="242"/>
  <c r="H15" i="242" s="1"/>
  <c r="G15" i="243"/>
  <c r="H15" i="243" s="1"/>
  <c r="G15" i="231"/>
  <c r="H15" i="231" s="1"/>
  <c r="G15" i="232"/>
  <c r="H15" i="232" s="1"/>
  <c r="G15" i="200"/>
  <c r="H15" i="200" s="1"/>
  <c r="G15" i="209"/>
  <c r="H15" i="209" s="1"/>
  <c r="G15" i="220"/>
  <c r="H15" i="220" s="1"/>
  <c r="G15" i="239"/>
  <c r="H15" i="239" s="1"/>
  <c r="G15" i="206"/>
  <c r="H15" i="206" s="1"/>
  <c r="G15" i="201"/>
  <c r="H15" i="201" s="1"/>
  <c r="G15" i="224"/>
  <c r="H15" i="224" s="1"/>
  <c r="G15" i="244"/>
  <c r="H15" i="244" s="1"/>
  <c r="G15" i="195"/>
  <c r="H15" i="195" s="1"/>
  <c r="G15" i="202"/>
  <c r="H15" i="202" s="1"/>
  <c r="G15" i="192"/>
  <c r="H15" i="192" s="1"/>
  <c r="C48" i="238"/>
  <c r="BZ11" i="72"/>
  <c r="BZ76" i="72" s="1"/>
  <c r="AY76" i="247"/>
  <c r="CC16" i="72"/>
  <c r="BB76" i="72"/>
  <c r="L55" i="214"/>
  <c r="M55" i="214" s="1"/>
  <c r="L55" i="215"/>
  <c r="M55" i="215" s="1"/>
  <c r="L55" i="217"/>
  <c r="M55" i="217" s="1"/>
  <c r="J55" i="211"/>
  <c r="K55" i="211" s="1"/>
  <c r="J55" i="248"/>
  <c r="K55" i="248" s="1"/>
  <c r="J55" i="242"/>
  <c r="K55" i="242" s="1"/>
  <c r="J55" i="203"/>
  <c r="K55" i="203" s="1"/>
  <c r="J55" i="191"/>
  <c r="K55" i="191" s="1"/>
  <c r="J55" i="231"/>
  <c r="K55" i="231" s="1"/>
  <c r="J55" i="239"/>
  <c r="K55" i="239" s="1"/>
  <c r="J55" i="229"/>
  <c r="K55" i="229" s="1"/>
  <c r="J55" i="205"/>
  <c r="K55" i="205" s="1"/>
  <c r="J55" i="230"/>
  <c r="K55" i="230" s="1"/>
  <c r="J55" i="207"/>
  <c r="K55" i="207" s="1"/>
  <c r="J55" i="201"/>
  <c r="K55" i="201" s="1"/>
  <c r="J55" i="244"/>
  <c r="K55" i="244" s="1"/>
  <c r="J55" i="246"/>
  <c r="K55" i="246" s="1"/>
  <c r="J55" i="220"/>
  <c r="K55" i="220" s="1"/>
  <c r="J55" i="195"/>
  <c r="K55" i="195" s="1"/>
  <c r="J55" i="202"/>
  <c r="K55" i="202" s="1"/>
  <c r="J55" i="189"/>
  <c r="K55" i="189" s="1"/>
  <c r="J55" i="197"/>
  <c r="K55" i="197" s="1"/>
  <c r="L55" i="180"/>
  <c r="M55" i="180" s="1"/>
  <c r="L55" i="213"/>
  <c r="M55" i="213" s="1"/>
  <c r="L55" i="216"/>
  <c r="M55" i="216" s="1"/>
  <c r="L55" i="219"/>
  <c r="M55" i="219" s="1"/>
  <c r="J55" i="212"/>
  <c r="K55" i="212" s="1"/>
  <c r="J55" i="247"/>
  <c r="K55" i="247" s="1"/>
  <c r="J55" i="196"/>
  <c r="K55" i="196" s="1"/>
  <c r="J55" i="243"/>
  <c r="K55" i="243" s="1"/>
  <c r="J55" i="204"/>
  <c r="K55" i="204" s="1"/>
  <c r="J55" i="232"/>
  <c r="K55" i="232" s="1"/>
  <c r="J55" i="190"/>
  <c r="K55" i="190" s="1"/>
  <c r="J55" i="209"/>
  <c r="K55" i="209" s="1"/>
  <c r="J55" i="206"/>
  <c r="K55" i="206" s="1"/>
  <c r="J55" i="200"/>
  <c r="K55" i="200" s="1"/>
  <c r="J55" i="208"/>
  <c r="K55" i="208" s="1"/>
  <c r="J55" i="224"/>
  <c r="K55" i="224" s="1"/>
  <c r="J55" i="199"/>
  <c r="K55" i="199" s="1"/>
  <c r="J55" i="225"/>
  <c r="K55" i="225" s="1"/>
  <c r="J55" i="113"/>
  <c r="K55" i="113" s="1"/>
  <c r="J55" i="193"/>
  <c r="K55" i="193" s="1"/>
  <c r="J55" i="194"/>
  <c r="K55" i="194" s="1"/>
  <c r="J55" i="192"/>
  <c r="K55" i="192" s="1"/>
  <c r="AT11" i="113"/>
  <c r="AT76" i="113" s="1"/>
  <c r="AT84" i="113" s="1"/>
  <c r="AR11" i="113"/>
  <c r="AP76" i="113"/>
  <c r="AP84" i="113" s="1"/>
  <c r="AS8" i="223" s="1"/>
  <c r="I19" i="213"/>
  <c r="J19" i="213" s="1"/>
  <c r="I19" i="215"/>
  <c r="J19" i="215" s="1"/>
  <c r="I19" i="217"/>
  <c r="J19" i="217" s="1"/>
  <c r="G19" i="211"/>
  <c r="H19" i="211" s="1"/>
  <c r="G19" i="247"/>
  <c r="H19" i="247" s="1"/>
  <c r="G19" i="190"/>
  <c r="H19" i="190" s="1"/>
  <c r="G19" i="191"/>
  <c r="H19" i="191" s="1"/>
  <c r="G19" i="196"/>
  <c r="H19" i="196" s="1"/>
  <c r="G19" i="230"/>
  <c r="H19" i="230" s="1"/>
  <c r="G19" i="232"/>
  <c r="H19" i="232" s="1"/>
  <c r="G19" i="200"/>
  <c r="H19" i="200" s="1"/>
  <c r="G19" i="209"/>
  <c r="H19" i="209" s="1"/>
  <c r="G19" i="246"/>
  <c r="H19" i="246" s="1"/>
  <c r="G19" i="113"/>
  <c r="H19" i="113" s="1"/>
  <c r="G19" i="206"/>
  <c r="H19" i="206" s="1"/>
  <c r="G19" i="201"/>
  <c r="H19" i="201" s="1"/>
  <c r="G19" i="224"/>
  <c r="H19" i="224" s="1"/>
  <c r="G19" i="244"/>
  <c r="H19" i="244" s="1"/>
  <c r="G19" i="239"/>
  <c r="H19" i="239" s="1"/>
  <c r="G19" i="193"/>
  <c r="H19" i="193" s="1"/>
  <c r="G19" i="189"/>
  <c r="H19" i="189" s="1"/>
  <c r="G19" i="197"/>
  <c r="H19" i="197" s="1"/>
  <c r="I19" i="180"/>
  <c r="J19" i="180" s="1"/>
  <c r="I19" i="214"/>
  <c r="J19" i="214" s="1"/>
  <c r="I19" i="216"/>
  <c r="J19" i="216" s="1"/>
  <c r="I19" i="219"/>
  <c r="J19" i="219" s="1"/>
  <c r="G19" i="248"/>
  <c r="H19" i="248" s="1"/>
  <c r="G19" i="212"/>
  <c r="H19" i="212" s="1"/>
  <c r="G19" i="203"/>
  <c r="H19" i="203" s="1"/>
  <c r="G19" i="242"/>
  <c r="H19" i="242" s="1"/>
  <c r="G19" i="243"/>
  <c r="H19" i="243" s="1"/>
  <c r="G19" i="229"/>
  <c r="H19" i="229" s="1"/>
  <c r="G19" i="204"/>
  <c r="H19" i="204" s="1"/>
  <c r="G19" i="207"/>
  <c r="H19" i="207" s="1"/>
  <c r="G19" i="231"/>
  <c r="H19" i="231" s="1"/>
  <c r="G19" i="220"/>
  <c r="H19" i="220" s="1"/>
  <c r="G19" i="205"/>
  <c r="H19" i="205" s="1"/>
  <c r="G19" i="208"/>
  <c r="H19" i="208" s="1"/>
  <c r="G19" i="194"/>
  <c r="H19" i="194" s="1"/>
  <c r="G19" i="225"/>
  <c r="H19" i="225" s="1"/>
  <c r="G19" i="199"/>
  <c r="H19" i="199" s="1"/>
  <c r="G19" i="195"/>
  <c r="H19" i="195" s="1"/>
  <c r="G19" i="202"/>
  <c r="H19" i="202" s="1"/>
  <c r="G19" i="192"/>
  <c r="H19" i="192" s="1"/>
  <c r="AK19" i="236"/>
  <c r="AL19" i="236" s="1"/>
  <c r="C19" i="238"/>
  <c r="F19" i="238" s="1"/>
  <c r="AK24" i="236"/>
  <c r="AL24" i="236" s="1"/>
  <c r="C24" i="238"/>
  <c r="F24" i="238" s="1"/>
  <c r="I24" i="180"/>
  <c r="J24" i="180" s="1"/>
  <c r="I24" i="214"/>
  <c r="J24" i="214" s="1"/>
  <c r="I24" i="217"/>
  <c r="J24" i="217" s="1"/>
  <c r="I24" i="219"/>
  <c r="J24" i="219" s="1"/>
  <c r="G24" i="212"/>
  <c r="H24" i="212" s="1"/>
  <c r="G24" i="247"/>
  <c r="H24" i="247" s="1"/>
  <c r="G24" i="190"/>
  <c r="H24" i="190" s="1"/>
  <c r="G24" i="196"/>
  <c r="H24" i="196" s="1"/>
  <c r="G24" i="229"/>
  <c r="H24" i="229" s="1"/>
  <c r="G24" i="243"/>
  <c r="H24" i="243" s="1"/>
  <c r="G24" i="231"/>
  <c r="H24" i="231" s="1"/>
  <c r="G24" i="207"/>
  <c r="H24" i="207" s="1"/>
  <c r="G24" i="200"/>
  <c r="H24" i="200" s="1"/>
  <c r="G24" i="246"/>
  <c r="H24" i="246" s="1"/>
  <c r="G24" i="113"/>
  <c r="H24" i="113" s="1"/>
  <c r="G24" i="206"/>
  <c r="H24" i="206" s="1"/>
  <c r="G24" i="208"/>
  <c r="H24" i="208" s="1"/>
  <c r="G24" i="224"/>
  <c r="H24" i="224" s="1"/>
  <c r="G24" i="199"/>
  <c r="H24" i="199" s="1"/>
  <c r="G24" i="194"/>
  <c r="H24" i="194" s="1"/>
  <c r="G24" i="232"/>
  <c r="H24" i="232" s="1"/>
  <c r="G24" i="197"/>
  <c r="H24" i="197" s="1"/>
  <c r="I24" i="213"/>
  <c r="J24" i="213" s="1"/>
  <c r="I24" i="215"/>
  <c r="J24" i="215" s="1"/>
  <c r="I24" i="216"/>
  <c r="J24" i="216" s="1"/>
  <c r="G24" i="211"/>
  <c r="H24" i="211" s="1"/>
  <c r="G24" i="248"/>
  <c r="H24" i="248" s="1"/>
  <c r="G24" i="191"/>
  <c r="H24" i="191" s="1"/>
  <c r="G24" i="242"/>
  <c r="H24" i="242" s="1"/>
  <c r="G24" i="203"/>
  <c r="H24" i="203" s="1"/>
  <c r="G24" i="230"/>
  <c r="H24" i="230" s="1"/>
  <c r="G24" i="209"/>
  <c r="H24" i="209" s="1"/>
  <c r="G24" i="239"/>
  <c r="H24" i="239" s="1"/>
  <c r="G24" i="204"/>
  <c r="H24" i="204" s="1"/>
  <c r="G24" i="193"/>
  <c r="H24" i="193" s="1"/>
  <c r="G24" i="220"/>
  <c r="H24" i="220" s="1"/>
  <c r="G24" i="205"/>
  <c r="H24" i="205" s="1"/>
  <c r="G24" i="195"/>
  <c r="H24" i="195" s="1"/>
  <c r="G24" i="201"/>
  <c r="H24" i="201" s="1"/>
  <c r="G24" i="244"/>
  <c r="H24" i="244" s="1"/>
  <c r="G24" i="202"/>
  <c r="H24" i="202" s="1"/>
  <c r="G24" i="225"/>
  <c r="H24" i="225" s="1"/>
  <c r="G24" i="192"/>
  <c r="H24" i="192" s="1"/>
  <c r="G24" i="189"/>
  <c r="H24" i="189" s="1"/>
  <c r="R27" i="180"/>
  <c r="S27" i="180" s="1"/>
  <c r="R27" i="214"/>
  <c r="S27" i="214" s="1"/>
  <c r="R27" i="216"/>
  <c r="S27" i="216" s="1"/>
  <c r="R27" i="219"/>
  <c r="S27" i="219" s="1"/>
  <c r="P27" i="212"/>
  <c r="Q27" i="212" s="1"/>
  <c r="P27" i="247"/>
  <c r="Q27" i="247" s="1"/>
  <c r="P27" i="242"/>
  <c r="Q27" i="242" s="1"/>
  <c r="P27" i="203"/>
  <c r="Q27" i="203" s="1"/>
  <c r="P27" i="191"/>
  <c r="Q27" i="191" s="1"/>
  <c r="P27" i="231"/>
  <c r="Q27" i="231" s="1"/>
  <c r="P27" i="239"/>
  <c r="Q27" i="239" s="1"/>
  <c r="P27" i="190"/>
  <c r="Q27" i="190" s="1"/>
  <c r="P27" i="206"/>
  <c r="Q27" i="206" s="1"/>
  <c r="P27" i="200"/>
  <c r="Q27" i="200" s="1"/>
  <c r="P27" i="208"/>
  <c r="Q27" i="208" s="1"/>
  <c r="P27" i="194"/>
  <c r="Q27" i="194" s="1"/>
  <c r="P27" i="225"/>
  <c r="Q27" i="225" s="1"/>
  <c r="P27" i="199"/>
  <c r="Q27" i="199" s="1"/>
  <c r="P27" i="220"/>
  <c r="Q27" i="220" s="1"/>
  <c r="P27" i="195"/>
  <c r="Q27" i="195" s="1"/>
  <c r="P27" i="202"/>
  <c r="Q27" i="202" s="1"/>
  <c r="P27" i="192"/>
  <c r="Q27" i="192" s="1"/>
  <c r="R27" i="215"/>
  <c r="S27" i="215" s="1"/>
  <c r="P27" i="211"/>
  <c r="Q27" i="211" s="1"/>
  <c r="P27" i="209"/>
  <c r="Q27" i="209" s="1"/>
  <c r="P27" i="243"/>
  <c r="Q27" i="243" s="1"/>
  <c r="P27" i="232"/>
  <c r="Q27" i="232" s="1"/>
  <c r="P27" i="205"/>
  <c r="Q27" i="205" s="1"/>
  <c r="P27" i="207"/>
  <c r="Q27" i="207" s="1"/>
  <c r="P27" i="224"/>
  <c r="Q27" i="224" s="1"/>
  <c r="P27" i="246"/>
  <c r="Q27" i="246" s="1"/>
  <c r="P27" i="193"/>
  <c r="Q27" i="193" s="1"/>
  <c r="P27" i="197"/>
  <c r="Q27" i="197" s="1"/>
  <c r="R27" i="213"/>
  <c r="S27" i="213" s="1"/>
  <c r="R27" i="217"/>
  <c r="S27" i="217" s="1"/>
  <c r="P27" i="248"/>
  <c r="Q27" i="248" s="1"/>
  <c r="P27" i="196"/>
  <c r="Q27" i="196" s="1"/>
  <c r="P27" i="204"/>
  <c r="Q27" i="204" s="1"/>
  <c r="P27" i="230"/>
  <c r="Q27" i="230" s="1"/>
  <c r="P27" i="229"/>
  <c r="Q27" i="229" s="1"/>
  <c r="P27" i="201"/>
  <c r="Q27" i="201" s="1"/>
  <c r="P27" i="244"/>
  <c r="Q27" i="244" s="1"/>
  <c r="P27" i="113"/>
  <c r="Q27" i="113" s="1"/>
  <c r="P27" i="189"/>
  <c r="Q27" i="189" s="1"/>
  <c r="C27" i="238"/>
  <c r="AG36" i="236"/>
  <c r="AK36" i="236" s="1"/>
  <c r="AL36" i="236" s="1"/>
  <c r="AI36" i="236"/>
  <c r="AJ36" i="236" s="1"/>
  <c r="AU65" i="1"/>
  <c r="L65" i="67"/>
  <c r="O65" i="67" s="1"/>
  <c r="P65" i="67" s="1"/>
  <c r="C58" i="238"/>
  <c r="F58" i="238" s="1"/>
  <c r="O58" i="214"/>
  <c r="P58" i="214" s="1"/>
  <c r="O58" i="215"/>
  <c r="P58" i="215" s="1"/>
  <c r="O58" i="216"/>
  <c r="P58" i="216" s="1"/>
  <c r="M58" i="212"/>
  <c r="N58" i="212" s="1"/>
  <c r="M58" i="248"/>
  <c r="N58" i="248" s="1"/>
  <c r="M58" i="243"/>
  <c r="N58" i="243" s="1"/>
  <c r="M58" i="242"/>
  <c r="N58" i="242" s="1"/>
  <c r="M58" i="203"/>
  <c r="N58" i="203" s="1"/>
  <c r="M58" i="239"/>
  <c r="N58" i="239" s="1"/>
  <c r="M58" i="209"/>
  <c r="N58" i="209" s="1"/>
  <c r="M58" i="204"/>
  <c r="N58" i="204" s="1"/>
  <c r="M58" i="200"/>
  <c r="N58" i="200" s="1"/>
  <c r="M58" i="246"/>
  <c r="N58" i="246" s="1"/>
  <c r="M58" i="208"/>
  <c r="N58" i="208" s="1"/>
  <c r="M58" i="193"/>
  <c r="N58" i="193" s="1"/>
  <c r="M58" i="244"/>
  <c r="N58" i="244" s="1"/>
  <c r="M58" i="202"/>
  <c r="N58" i="202" s="1"/>
  <c r="M58" i="225"/>
  <c r="N58" i="225" s="1"/>
  <c r="M58" i="229"/>
  <c r="N58" i="229" s="1"/>
  <c r="M58" i="205"/>
  <c r="N58" i="205" s="1"/>
  <c r="M58" i="192"/>
  <c r="N58" i="192" s="1"/>
  <c r="M58" i="189"/>
  <c r="N58" i="189" s="1"/>
  <c r="O58" i="180"/>
  <c r="P58" i="180" s="1"/>
  <c r="O58" i="217"/>
  <c r="P58" i="217" s="1"/>
  <c r="M58" i="211"/>
  <c r="N58" i="211" s="1"/>
  <c r="M58" i="190"/>
  <c r="N58" i="190" s="1"/>
  <c r="M58" i="230"/>
  <c r="N58" i="230" s="1"/>
  <c r="M58" i="231"/>
  <c r="N58" i="231" s="1"/>
  <c r="M58" i="195"/>
  <c r="N58" i="195" s="1"/>
  <c r="M58" i="201"/>
  <c r="N58" i="201" s="1"/>
  <c r="M58" i="199"/>
  <c r="N58" i="199" s="1"/>
  <c r="M58" i="206"/>
  <c r="N58" i="206" s="1"/>
  <c r="M58" i="113"/>
  <c r="N58" i="113" s="1"/>
  <c r="O58" i="213"/>
  <c r="P58" i="213" s="1"/>
  <c r="O58" i="219"/>
  <c r="P58" i="219" s="1"/>
  <c r="M58" i="247"/>
  <c r="N58" i="247" s="1"/>
  <c r="M58" i="196"/>
  <c r="N58" i="196" s="1"/>
  <c r="M58" i="191"/>
  <c r="N58" i="191" s="1"/>
  <c r="M58" i="207"/>
  <c r="N58" i="207" s="1"/>
  <c r="M58" i="220"/>
  <c r="N58" i="220" s="1"/>
  <c r="M58" i="224"/>
  <c r="N58" i="224" s="1"/>
  <c r="M58" i="194"/>
  <c r="N58" i="194" s="1"/>
  <c r="M58" i="232"/>
  <c r="N58" i="232" s="1"/>
  <c r="M58" i="197"/>
  <c r="N58" i="197" s="1"/>
  <c r="BC9" i="72"/>
  <c r="BC76" i="72" s="1"/>
  <c r="AY76" i="199"/>
  <c r="AU8" i="209"/>
  <c r="Z8" i="72"/>
  <c r="AU18" i="1"/>
  <c r="L18" i="67"/>
  <c r="O18" i="67" s="1"/>
  <c r="P18" i="67" s="1"/>
  <c r="I9" i="213"/>
  <c r="J9" i="213" s="1"/>
  <c r="I9" i="215"/>
  <c r="J9" i="215" s="1"/>
  <c r="I9" i="216"/>
  <c r="J9" i="216" s="1"/>
  <c r="G9" i="248"/>
  <c r="H9" i="248" s="1"/>
  <c r="G9" i="211"/>
  <c r="H9" i="211" s="1"/>
  <c r="G9" i="243"/>
  <c r="H9" i="243" s="1"/>
  <c r="G9" i="242"/>
  <c r="H9" i="242" s="1"/>
  <c r="G9" i="230"/>
  <c r="H9" i="230" s="1"/>
  <c r="G9" i="203"/>
  <c r="H9" i="203" s="1"/>
  <c r="G9" i="204"/>
  <c r="H9" i="204" s="1"/>
  <c r="G9" i="190"/>
  <c r="H9" i="190" s="1"/>
  <c r="G9" i="232"/>
  <c r="H9" i="232" s="1"/>
  <c r="G9" i="194"/>
  <c r="H9" i="194" s="1"/>
  <c r="G9" i="220"/>
  <c r="H9" i="220" s="1"/>
  <c r="G9" i="205"/>
  <c r="H9" i="205" s="1"/>
  <c r="G9" i="195"/>
  <c r="H9" i="195" s="1"/>
  <c r="G9" i="201"/>
  <c r="H9" i="201" s="1"/>
  <c r="G9" i="244"/>
  <c r="H9" i="244" s="1"/>
  <c r="G9" i="202"/>
  <c r="H9" i="202" s="1"/>
  <c r="G9" i="193"/>
  <c r="H9" i="193" s="1"/>
  <c r="G9" i="189"/>
  <c r="H9" i="189" s="1"/>
  <c r="G9" i="197"/>
  <c r="H9" i="197" s="1"/>
  <c r="I9" i="180"/>
  <c r="J9" i="180" s="1"/>
  <c r="I9" i="214"/>
  <c r="J9" i="214" s="1"/>
  <c r="I9" i="217"/>
  <c r="J9" i="217" s="1"/>
  <c r="I9" i="219"/>
  <c r="J9" i="219" s="1"/>
  <c r="G9" i="247"/>
  <c r="H9" i="247" s="1"/>
  <c r="G9" i="212"/>
  <c r="H9" i="212" s="1"/>
  <c r="G9" i="191"/>
  <c r="H9" i="191" s="1"/>
  <c r="G9" i="196"/>
  <c r="H9" i="196" s="1"/>
  <c r="G9" i="239"/>
  <c r="H9" i="239" s="1"/>
  <c r="G9" i="229"/>
  <c r="H9" i="229" s="1"/>
  <c r="G9" i="207"/>
  <c r="H9" i="207" s="1"/>
  <c r="G9" i="231"/>
  <c r="H9" i="231" s="1"/>
  <c r="G9" i="200"/>
  <c r="H9" i="200" s="1"/>
  <c r="G9" i="246"/>
  <c r="H9" i="246" s="1"/>
  <c r="G9" i="113"/>
  <c r="H9" i="113" s="1"/>
  <c r="G9" i="206"/>
  <c r="H9" i="206" s="1"/>
  <c r="G9" i="208"/>
  <c r="H9" i="208" s="1"/>
  <c r="G9" i="224"/>
  <c r="H9" i="224" s="1"/>
  <c r="G9" i="199"/>
  <c r="H9" i="199" s="1"/>
  <c r="G9" i="209"/>
  <c r="H9" i="209" s="1"/>
  <c r="G9" i="225"/>
  <c r="H9" i="225" s="1"/>
  <c r="G9" i="192"/>
  <c r="H9" i="192" s="1"/>
  <c r="R9" i="213"/>
  <c r="S9" i="213" s="1"/>
  <c r="R9" i="215"/>
  <c r="S9" i="215" s="1"/>
  <c r="R9" i="216"/>
  <c r="S9" i="216" s="1"/>
  <c r="P9" i="211"/>
  <c r="Q9" i="211" s="1"/>
  <c r="P9" i="248"/>
  <c r="Q9" i="248" s="1"/>
  <c r="P9" i="190"/>
  <c r="Q9" i="190" s="1"/>
  <c r="P9" i="209"/>
  <c r="Q9" i="209" s="1"/>
  <c r="P9" i="242"/>
  <c r="Q9" i="242" s="1"/>
  <c r="P9" i="243"/>
  <c r="Q9" i="243" s="1"/>
  <c r="P9" i="204"/>
  <c r="Q9" i="204" s="1"/>
  <c r="P9" i="232"/>
  <c r="Q9" i="232" s="1"/>
  <c r="P9" i="200"/>
  <c r="Q9" i="200" s="1"/>
  <c r="P9" i="205"/>
  <c r="Q9" i="205" s="1"/>
  <c r="P9" i="207"/>
  <c r="Q9" i="207" s="1"/>
  <c r="P9" i="201"/>
  <c r="Q9" i="201" s="1"/>
  <c r="P9" i="244"/>
  <c r="Q9" i="244" s="1"/>
  <c r="P9" i="194"/>
  <c r="Q9" i="194" s="1"/>
  <c r="P9" i="220"/>
  <c r="Q9" i="220" s="1"/>
  <c r="P9" i="195"/>
  <c r="Q9" i="195" s="1"/>
  <c r="P9" i="225"/>
  <c r="Q9" i="225" s="1"/>
  <c r="P9" i="189"/>
  <c r="Q9" i="189" s="1"/>
  <c r="P9" i="197"/>
  <c r="Q9" i="197" s="1"/>
  <c r="R9" i="214"/>
  <c r="S9" i="214" s="1"/>
  <c r="R9" i="219"/>
  <c r="S9" i="219" s="1"/>
  <c r="P9" i="247"/>
  <c r="Q9" i="247" s="1"/>
  <c r="P9" i="191"/>
  <c r="Q9" i="191" s="1"/>
  <c r="P9" i="231"/>
  <c r="Q9" i="231" s="1"/>
  <c r="P9" i="230"/>
  <c r="Q9" i="230" s="1"/>
  <c r="P9" i="206"/>
  <c r="Q9" i="206" s="1"/>
  <c r="P9" i="224"/>
  <c r="Q9" i="224" s="1"/>
  <c r="P9" i="246"/>
  <c r="Q9" i="246" s="1"/>
  <c r="P9" i="193"/>
  <c r="Q9" i="193" s="1"/>
  <c r="P9" i="192"/>
  <c r="Q9" i="192" s="1"/>
  <c r="R9" i="180"/>
  <c r="S9" i="180" s="1"/>
  <c r="R9" i="217"/>
  <c r="S9" i="217" s="1"/>
  <c r="P9" i="212"/>
  <c r="Q9" i="212" s="1"/>
  <c r="P9" i="203"/>
  <c r="Q9" i="203" s="1"/>
  <c r="P9" i="196"/>
  <c r="Q9" i="196" s="1"/>
  <c r="P9" i="229"/>
  <c r="Q9" i="229" s="1"/>
  <c r="P9" i="239"/>
  <c r="Q9" i="239" s="1"/>
  <c r="P9" i="208"/>
  <c r="Q9" i="208" s="1"/>
  <c r="P9" i="199"/>
  <c r="Q9" i="199" s="1"/>
  <c r="P9" i="113"/>
  <c r="Q9" i="113" s="1"/>
  <c r="P9" i="202"/>
  <c r="Q9" i="202" s="1"/>
  <c r="BO13" i="72"/>
  <c r="BO76" i="72" s="1"/>
  <c r="AY76" i="225"/>
  <c r="BL9" i="72"/>
  <c r="BL76" i="72" s="1"/>
  <c r="AY76" i="208"/>
  <c r="AI13" i="72"/>
  <c r="AI76" i="72" s="1"/>
  <c r="AU13" i="243"/>
  <c r="AU76" i="243" s="1"/>
  <c r="AU84" i="243" s="1"/>
  <c r="AS76" i="243"/>
  <c r="AS84" i="243" s="1"/>
  <c r="AV17" i="223" s="1"/>
  <c r="AS9" i="207"/>
  <c r="AR76" i="207"/>
  <c r="AR84" i="207" s="1"/>
  <c r="AU28" i="223" s="1"/>
  <c r="Z23" i="236"/>
  <c r="AB23" i="236" s="1"/>
  <c r="L23" i="238" s="1"/>
  <c r="P23" i="236"/>
  <c r="R23" i="236" s="1"/>
  <c r="J23" i="238" s="1"/>
  <c r="AE23" i="236"/>
  <c r="K23" i="236"/>
  <c r="M23" i="236" s="1"/>
  <c r="I23" i="238" s="1"/>
  <c r="U23" i="236"/>
  <c r="W23" i="236" s="1"/>
  <c r="K23" i="238" s="1"/>
  <c r="G23" i="236"/>
  <c r="H23" i="236" s="1"/>
  <c r="CB11" i="72"/>
  <c r="CB76" i="72" s="1"/>
  <c r="AZ76" i="212"/>
  <c r="AI64" i="236"/>
  <c r="AJ64" i="236" s="1"/>
  <c r="AG64" i="236"/>
  <c r="AK64" i="236" s="1"/>
  <c r="AL64" i="236" s="1"/>
  <c r="AP29" i="1"/>
  <c r="AI29" i="1"/>
  <c r="AL29" i="1"/>
  <c r="AM29" i="1" s="1"/>
  <c r="AP12" i="1"/>
  <c r="AI12" i="1"/>
  <c r="AL12" i="1"/>
  <c r="AM12" i="1" s="1"/>
  <c r="AP10" i="1"/>
  <c r="AL10" i="1"/>
  <c r="AM10" i="1" s="1"/>
  <c r="AI10" i="1"/>
  <c r="AI42" i="236"/>
  <c r="AJ42" i="236" s="1"/>
  <c r="AG42" i="236"/>
  <c r="AK42" i="236" s="1"/>
  <c r="AL42" i="236" s="1"/>
  <c r="AI63" i="236"/>
  <c r="AJ63" i="236" s="1"/>
  <c r="AG63" i="236"/>
  <c r="AK63" i="236" s="1"/>
  <c r="AL63" i="236" s="1"/>
  <c r="AG39" i="236"/>
  <c r="AK39" i="236" s="1"/>
  <c r="AL39" i="236" s="1"/>
  <c r="AI39" i="236"/>
  <c r="AJ39" i="236" s="1"/>
  <c r="AS10" i="230"/>
  <c r="AR76" i="230"/>
  <c r="AR84" i="230" s="1"/>
  <c r="AU20" i="223" s="1"/>
  <c r="AU26" i="1"/>
  <c r="L26" i="67"/>
  <c r="O26" i="67" s="1"/>
  <c r="P26" i="67" s="1"/>
  <c r="AG40" i="1"/>
  <c r="O18" i="213"/>
  <c r="P18" i="213" s="1"/>
  <c r="O18" i="215"/>
  <c r="P18" i="215" s="1"/>
  <c r="O18" i="216"/>
  <c r="P18" i="216" s="1"/>
  <c r="M18" i="211"/>
  <c r="N18" i="211" s="1"/>
  <c r="M18" i="248"/>
  <c r="N18" i="248" s="1"/>
  <c r="M18" i="243"/>
  <c r="N18" i="243" s="1"/>
  <c r="M18" i="203"/>
  <c r="N18" i="203" s="1"/>
  <c r="M18" i="196"/>
  <c r="N18" i="196" s="1"/>
  <c r="M18" i="230"/>
  <c r="N18" i="230" s="1"/>
  <c r="M18" i="191"/>
  <c r="N18" i="191" s="1"/>
  <c r="M18" i="204"/>
  <c r="N18" i="204" s="1"/>
  <c r="M18" i="200"/>
  <c r="N18" i="200" s="1"/>
  <c r="M18" i="246"/>
  <c r="N18" i="246" s="1"/>
  <c r="M18" i="113"/>
  <c r="N18" i="113" s="1"/>
  <c r="M18" i="201"/>
  <c r="N18" i="201" s="1"/>
  <c r="M18" i="224"/>
  <c r="N18" i="224" s="1"/>
  <c r="M18" i="199"/>
  <c r="N18" i="199" s="1"/>
  <c r="M18" i="202"/>
  <c r="N18" i="202" s="1"/>
  <c r="M18" i="232"/>
  <c r="N18" i="232" s="1"/>
  <c r="M18" i="205"/>
  <c r="N18" i="205" s="1"/>
  <c r="M18" i="225"/>
  <c r="N18" i="225" s="1"/>
  <c r="M18" i="197"/>
  <c r="N18" i="197" s="1"/>
  <c r="O18" i="180"/>
  <c r="P18" i="180" s="1"/>
  <c r="O18" i="214"/>
  <c r="P18" i="214" s="1"/>
  <c r="O18" i="217"/>
  <c r="P18" i="217" s="1"/>
  <c r="O18" i="219"/>
  <c r="P18" i="219" s="1"/>
  <c r="M18" i="212"/>
  <c r="N18" i="212" s="1"/>
  <c r="M18" i="247"/>
  <c r="N18" i="247" s="1"/>
  <c r="M18" i="190"/>
  <c r="N18" i="190" s="1"/>
  <c r="M18" i="242"/>
  <c r="N18" i="242" s="1"/>
  <c r="M18" i="209"/>
  <c r="N18" i="209" s="1"/>
  <c r="M18" i="239"/>
  <c r="N18" i="239" s="1"/>
  <c r="M18" i="231"/>
  <c r="N18" i="231" s="1"/>
  <c r="M18" i="207"/>
  <c r="N18" i="207" s="1"/>
  <c r="M18" i="195"/>
  <c r="N18" i="195" s="1"/>
  <c r="M18" i="220"/>
  <c r="N18" i="220" s="1"/>
  <c r="M18" i="208"/>
  <c r="N18" i="208" s="1"/>
  <c r="M18" i="193"/>
  <c r="N18" i="193" s="1"/>
  <c r="M18" i="244"/>
  <c r="N18" i="244" s="1"/>
  <c r="M18" i="189"/>
  <c r="N18" i="189" s="1"/>
  <c r="M18" i="229"/>
  <c r="N18" i="229" s="1"/>
  <c r="M18" i="206"/>
  <c r="N18" i="206" s="1"/>
  <c r="M18" i="194"/>
  <c r="N18" i="194" s="1"/>
  <c r="M18" i="192"/>
  <c r="N18" i="192" s="1"/>
  <c r="I18" i="180"/>
  <c r="J18" i="180" s="1"/>
  <c r="I18" i="214"/>
  <c r="J18" i="214" s="1"/>
  <c r="I18" i="217"/>
  <c r="J18" i="217" s="1"/>
  <c r="I18" i="219"/>
  <c r="J18" i="219" s="1"/>
  <c r="G18" i="212"/>
  <c r="H18" i="212" s="1"/>
  <c r="G18" i="247"/>
  <c r="H18" i="247" s="1"/>
  <c r="G18" i="190"/>
  <c r="H18" i="190" s="1"/>
  <c r="G18" i="242"/>
  <c r="H18" i="242" s="1"/>
  <c r="G18" i="191"/>
  <c r="H18" i="191" s="1"/>
  <c r="G18" i="239"/>
  <c r="H18" i="239" s="1"/>
  <c r="G18" i="229"/>
  <c r="H18" i="229" s="1"/>
  <c r="G18" i="200"/>
  <c r="H18" i="200" s="1"/>
  <c r="G18" i="231"/>
  <c r="H18" i="231" s="1"/>
  <c r="G18" i="195"/>
  <c r="H18" i="195" s="1"/>
  <c r="G18" i="220"/>
  <c r="H18" i="220" s="1"/>
  <c r="G18" i="205"/>
  <c r="H18" i="205" s="1"/>
  <c r="G18" i="208"/>
  <c r="H18" i="208" s="1"/>
  <c r="G18" i="193"/>
  <c r="H18" i="193" s="1"/>
  <c r="G18" i="244"/>
  <c r="H18" i="244" s="1"/>
  <c r="G18" i="189"/>
  <c r="H18" i="189" s="1"/>
  <c r="G18" i="225"/>
  <c r="H18" i="225" s="1"/>
  <c r="G18" i="192"/>
  <c r="H18" i="192" s="1"/>
  <c r="I18" i="213"/>
  <c r="J18" i="213" s="1"/>
  <c r="I18" i="215"/>
  <c r="J18" i="215" s="1"/>
  <c r="I18" i="216"/>
  <c r="J18" i="216" s="1"/>
  <c r="G18" i="211"/>
  <c r="H18" i="211" s="1"/>
  <c r="G18" i="248"/>
  <c r="H18" i="248" s="1"/>
  <c r="G18" i="243"/>
  <c r="H18" i="243" s="1"/>
  <c r="G18" i="203"/>
  <c r="H18" i="203" s="1"/>
  <c r="G18" i="196"/>
  <c r="H18" i="196" s="1"/>
  <c r="G18" i="230"/>
  <c r="H18" i="230" s="1"/>
  <c r="G18" i="207"/>
  <c r="H18" i="207" s="1"/>
  <c r="G18" i="232"/>
  <c r="H18" i="232" s="1"/>
  <c r="G18" i="209"/>
  <c r="H18" i="209" s="1"/>
  <c r="G18" i="204"/>
  <c r="H18" i="204" s="1"/>
  <c r="G18" i="246"/>
  <c r="H18" i="246" s="1"/>
  <c r="G18" i="113"/>
  <c r="H18" i="113" s="1"/>
  <c r="G18" i="206"/>
  <c r="H18" i="206" s="1"/>
  <c r="G18" i="201"/>
  <c r="H18" i="201" s="1"/>
  <c r="G18" i="224"/>
  <c r="H18" i="224" s="1"/>
  <c r="G18" i="199"/>
  <c r="H18" i="199" s="1"/>
  <c r="G18" i="194"/>
  <c r="H18" i="194" s="1"/>
  <c r="G18" i="202"/>
  <c r="H18" i="202" s="1"/>
  <c r="G18" i="197"/>
  <c r="H18" i="197" s="1"/>
  <c r="AU20" i="1"/>
  <c r="L20" i="67"/>
  <c r="O20" i="67" s="1"/>
  <c r="P20" i="67" s="1"/>
  <c r="AS24" i="189"/>
  <c r="AR76" i="189"/>
  <c r="AR84" i="189" s="1"/>
  <c r="AU9" i="223" s="1"/>
  <c r="C8" i="236"/>
  <c r="V8" i="1"/>
  <c r="U76" i="1"/>
  <c r="V76" i="1" s="1"/>
  <c r="I78" i="25" s="1"/>
  <c r="AU36" i="1"/>
  <c r="L36" i="67"/>
  <c r="O36" i="67" s="1"/>
  <c r="P36" i="67" s="1"/>
  <c r="O19" i="213"/>
  <c r="P19" i="213" s="1"/>
  <c r="O19" i="215"/>
  <c r="P19" i="215" s="1"/>
  <c r="O19" i="216"/>
  <c r="P19" i="216" s="1"/>
  <c r="M19" i="212"/>
  <c r="N19" i="212" s="1"/>
  <c r="M19" i="247"/>
  <c r="N19" i="247" s="1"/>
  <c r="M19" i="190"/>
  <c r="N19" i="190" s="1"/>
  <c r="M19" i="191"/>
  <c r="N19" i="191" s="1"/>
  <c r="M19" i="196"/>
  <c r="N19" i="196" s="1"/>
  <c r="M19" i="209"/>
  <c r="N19" i="209" s="1"/>
  <c r="M19" i="229"/>
  <c r="N19" i="229" s="1"/>
  <c r="M19" i="207"/>
  <c r="N19" i="207" s="1"/>
  <c r="M19" i="232"/>
  <c r="N19" i="232" s="1"/>
  <c r="M19" i="246"/>
  <c r="N19" i="246" s="1"/>
  <c r="M19" i="113"/>
  <c r="N19" i="113" s="1"/>
  <c r="M19" i="208"/>
  <c r="N19" i="208" s="1"/>
  <c r="M19" i="194"/>
  <c r="N19" i="194" s="1"/>
  <c r="M19" i="225"/>
  <c r="N19" i="225" s="1"/>
  <c r="M19" i="199"/>
  <c r="N19" i="199" s="1"/>
  <c r="M19" i="206"/>
  <c r="N19" i="206" s="1"/>
  <c r="M19" i="195"/>
  <c r="N19" i="195" s="1"/>
  <c r="M19" i="189"/>
  <c r="N19" i="189" s="1"/>
  <c r="M19" i="197"/>
  <c r="N19" i="197" s="1"/>
  <c r="O19" i="180"/>
  <c r="P19" i="180" s="1"/>
  <c r="O19" i="214"/>
  <c r="P19" i="214" s="1"/>
  <c r="O19" i="217"/>
  <c r="P19" i="217" s="1"/>
  <c r="O19" i="219"/>
  <c r="P19" i="219" s="1"/>
  <c r="M19" i="248"/>
  <c r="N19" i="248" s="1"/>
  <c r="M19" i="211"/>
  <c r="N19" i="211" s="1"/>
  <c r="M19" i="203"/>
  <c r="N19" i="203" s="1"/>
  <c r="M19" i="242"/>
  <c r="N19" i="242" s="1"/>
  <c r="M19" i="243"/>
  <c r="N19" i="243" s="1"/>
  <c r="M19" i="230"/>
  <c r="N19" i="230" s="1"/>
  <c r="M19" i="200"/>
  <c r="N19" i="200" s="1"/>
  <c r="M19" i="239"/>
  <c r="N19" i="239" s="1"/>
  <c r="M19" i="204"/>
  <c r="N19" i="204" s="1"/>
  <c r="M19" i="220"/>
  <c r="N19" i="220" s="1"/>
  <c r="M19" i="231"/>
  <c r="N19" i="231" s="1"/>
  <c r="M19" i="201"/>
  <c r="N19" i="201" s="1"/>
  <c r="M19" i="224"/>
  <c r="N19" i="224" s="1"/>
  <c r="M19" i="244"/>
  <c r="N19" i="244" s="1"/>
  <c r="M19" i="202"/>
  <c r="N19" i="202" s="1"/>
  <c r="M19" i="205"/>
  <c r="N19" i="205" s="1"/>
  <c r="M19" i="193"/>
  <c r="N19" i="193" s="1"/>
  <c r="M19" i="192"/>
  <c r="N19" i="192" s="1"/>
  <c r="AS9" i="195"/>
  <c r="AR76" i="195"/>
  <c r="AR84" i="195" s="1"/>
  <c r="AU29" i="223" s="1"/>
  <c r="R24" i="213"/>
  <c r="S24" i="213" s="1"/>
  <c r="R24" i="215"/>
  <c r="S24" i="215" s="1"/>
  <c r="R24" i="217"/>
  <c r="S24" i="217" s="1"/>
  <c r="P24" i="211"/>
  <c r="Q24" i="211" s="1"/>
  <c r="P24" i="247"/>
  <c r="Q24" i="247" s="1"/>
  <c r="P24" i="243"/>
  <c r="Q24" i="243" s="1"/>
  <c r="P24" i="190"/>
  <c r="Q24" i="190" s="1"/>
  <c r="P24" i="196"/>
  <c r="Q24" i="196" s="1"/>
  <c r="P24" i="239"/>
  <c r="Q24" i="239" s="1"/>
  <c r="P24" i="231"/>
  <c r="Q24" i="231" s="1"/>
  <c r="P24" i="191"/>
  <c r="Q24" i="191" s="1"/>
  <c r="P24" i="230"/>
  <c r="Q24" i="230" s="1"/>
  <c r="P24" i="205"/>
  <c r="Q24" i="205" s="1"/>
  <c r="P24" i="207"/>
  <c r="Q24" i="207" s="1"/>
  <c r="P24" i="208"/>
  <c r="Q24" i="208" s="1"/>
  <c r="P24" i="224"/>
  <c r="Q24" i="224" s="1"/>
  <c r="P24" i="199"/>
  <c r="Q24" i="199" s="1"/>
  <c r="P24" i="246"/>
  <c r="Q24" i="246" s="1"/>
  <c r="P24" i="113"/>
  <c r="Q24" i="113" s="1"/>
  <c r="P24" i="194"/>
  <c r="Q24" i="194" s="1"/>
  <c r="P24" i="189"/>
  <c r="Q24" i="189" s="1"/>
  <c r="P24" i="197"/>
  <c r="Q24" i="197" s="1"/>
  <c r="R24" i="180"/>
  <c r="S24" i="180" s="1"/>
  <c r="R24" i="214"/>
  <c r="S24" i="214" s="1"/>
  <c r="R24" i="216"/>
  <c r="S24" i="216" s="1"/>
  <c r="R24" i="219"/>
  <c r="S24" i="219" s="1"/>
  <c r="P24" i="248"/>
  <c r="Q24" i="248" s="1"/>
  <c r="P24" i="212"/>
  <c r="Q24" i="212" s="1"/>
  <c r="P24" i="209"/>
  <c r="Q24" i="209" s="1"/>
  <c r="P24" i="242"/>
  <c r="Q24" i="242" s="1"/>
  <c r="P24" i="203"/>
  <c r="Q24" i="203" s="1"/>
  <c r="P24" i="204"/>
  <c r="Q24" i="204" s="1"/>
  <c r="P24" i="232"/>
  <c r="Q24" i="232" s="1"/>
  <c r="P24" i="229"/>
  <c r="Q24" i="229" s="1"/>
  <c r="P24" i="200"/>
  <c r="Q24" i="200" s="1"/>
  <c r="P24" i="206"/>
  <c r="Q24" i="206" s="1"/>
  <c r="P24" i="195"/>
  <c r="Q24" i="195" s="1"/>
  <c r="P24" i="201"/>
  <c r="Q24" i="201" s="1"/>
  <c r="P24" i="244"/>
  <c r="Q24" i="244" s="1"/>
  <c r="P24" i="193"/>
  <c r="Q24" i="193" s="1"/>
  <c r="P24" i="220"/>
  <c r="Q24" i="220" s="1"/>
  <c r="P24" i="202"/>
  <c r="Q24" i="202" s="1"/>
  <c r="P24" i="225"/>
  <c r="Q24" i="225" s="1"/>
  <c r="P24" i="192"/>
  <c r="Q24" i="192" s="1"/>
  <c r="BR34" i="72"/>
  <c r="AY76" i="231"/>
  <c r="AG27" i="236"/>
  <c r="AK27" i="236" s="1"/>
  <c r="AL27" i="236" s="1"/>
  <c r="AI27" i="236"/>
  <c r="AJ27" i="236" s="1"/>
  <c r="BG13" i="72"/>
  <c r="BG76" i="72" s="1"/>
  <c r="AY76" i="203"/>
  <c r="AF55" i="1"/>
  <c r="D55" i="238" s="1"/>
  <c r="AH55" i="1"/>
  <c r="AS9" i="208"/>
  <c r="AR76" i="208"/>
  <c r="AR84" i="208" s="1"/>
  <c r="AU30" i="223" s="1"/>
  <c r="O36" i="180"/>
  <c r="P36" i="180" s="1"/>
  <c r="O36" i="214"/>
  <c r="P36" i="214" s="1"/>
  <c r="O36" i="216"/>
  <c r="P36" i="216" s="1"/>
  <c r="O36" i="219"/>
  <c r="P36" i="219" s="1"/>
  <c r="M36" i="212"/>
  <c r="N36" i="212" s="1"/>
  <c r="M36" i="247"/>
  <c r="N36" i="247" s="1"/>
  <c r="M36" i="190"/>
  <c r="N36" i="190" s="1"/>
  <c r="M36" i="196"/>
  <c r="N36" i="196" s="1"/>
  <c r="M36" i="243"/>
  <c r="N36" i="243" s="1"/>
  <c r="M36" i="229"/>
  <c r="N36" i="229" s="1"/>
  <c r="M36" i="204"/>
  <c r="N36" i="204" s="1"/>
  <c r="M36" i="232"/>
  <c r="N36" i="232" s="1"/>
  <c r="M36" i="239"/>
  <c r="N36" i="239" s="1"/>
  <c r="M36" i="246"/>
  <c r="N36" i="246" s="1"/>
  <c r="M36" i="113"/>
  <c r="N36" i="113" s="1"/>
  <c r="M36" i="208"/>
  <c r="N36" i="208" s="1"/>
  <c r="M36" i="194"/>
  <c r="N36" i="194" s="1"/>
  <c r="M36" i="244"/>
  <c r="N36" i="244" s="1"/>
  <c r="M36" i="206"/>
  <c r="N36" i="206" s="1"/>
  <c r="M36" i="200"/>
  <c r="N36" i="200" s="1"/>
  <c r="M36" i="225"/>
  <c r="N36" i="225" s="1"/>
  <c r="M36" i="197"/>
  <c r="N36" i="197" s="1"/>
  <c r="O36" i="213"/>
  <c r="P36" i="213" s="1"/>
  <c r="O36" i="215"/>
  <c r="P36" i="215" s="1"/>
  <c r="O36" i="217"/>
  <c r="P36" i="217" s="1"/>
  <c r="M36" i="211"/>
  <c r="N36" i="211" s="1"/>
  <c r="M36" i="248"/>
  <c r="N36" i="248" s="1"/>
  <c r="M36" i="191"/>
  <c r="N36" i="191" s="1"/>
  <c r="M36" i="242"/>
  <c r="N36" i="242" s="1"/>
  <c r="M36" i="203"/>
  <c r="N36" i="203" s="1"/>
  <c r="M36" i="209"/>
  <c r="N36" i="209" s="1"/>
  <c r="M36" i="230"/>
  <c r="N36" i="230" s="1"/>
  <c r="M36" i="207"/>
  <c r="N36" i="207" s="1"/>
  <c r="M36" i="231"/>
  <c r="N36" i="231" s="1"/>
  <c r="M36" i="193"/>
  <c r="N36" i="193" s="1"/>
  <c r="M36" i="220"/>
  <c r="N36" i="220" s="1"/>
  <c r="M36" i="195"/>
  <c r="N36" i="195" s="1"/>
  <c r="M36" i="201"/>
  <c r="N36" i="201" s="1"/>
  <c r="M36" i="224"/>
  <c r="N36" i="224" s="1"/>
  <c r="M36" i="199"/>
  <c r="N36" i="199" s="1"/>
  <c r="M36" i="205"/>
  <c r="N36" i="205" s="1"/>
  <c r="M36" i="202"/>
  <c r="N36" i="202" s="1"/>
  <c r="M36" i="192"/>
  <c r="N36" i="192" s="1"/>
  <c r="M36" i="189"/>
  <c r="N36" i="189" s="1"/>
  <c r="L58" i="214"/>
  <c r="M58" i="214" s="1"/>
  <c r="L58" i="216"/>
  <c r="M58" i="216" s="1"/>
  <c r="L58" i="217"/>
  <c r="M58" i="217" s="1"/>
  <c r="J58" i="212"/>
  <c r="K58" i="212" s="1"/>
  <c r="J58" i="211"/>
  <c r="K58" i="211" s="1"/>
  <c r="J58" i="191"/>
  <c r="K58" i="191" s="1"/>
  <c r="J58" i="196"/>
  <c r="K58" i="196" s="1"/>
  <c r="J58" i="190"/>
  <c r="K58" i="190" s="1"/>
  <c r="J58" i="229"/>
  <c r="K58" i="229" s="1"/>
  <c r="J58" i="231"/>
  <c r="K58" i="231" s="1"/>
  <c r="J58" i="239"/>
  <c r="K58" i="239" s="1"/>
  <c r="J58" i="206"/>
  <c r="K58" i="206" s="1"/>
  <c r="J58" i="230"/>
  <c r="K58" i="230" s="1"/>
  <c r="J58" i="208"/>
  <c r="K58" i="208" s="1"/>
  <c r="J58" i="193"/>
  <c r="K58" i="193" s="1"/>
  <c r="J58" i="244"/>
  <c r="K58" i="244" s="1"/>
  <c r="J58" i="195"/>
  <c r="K58" i="195" s="1"/>
  <c r="J58" i="220"/>
  <c r="K58" i="220" s="1"/>
  <c r="J58" i="194"/>
  <c r="K58" i="194" s="1"/>
  <c r="J58" i="200"/>
  <c r="K58" i="200" s="1"/>
  <c r="J58" i="113"/>
  <c r="K58" i="113" s="1"/>
  <c r="J58" i="197"/>
  <c r="K58" i="197" s="1"/>
  <c r="L58" i="180"/>
  <c r="M58" i="180" s="1"/>
  <c r="L58" i="213"/>
  <c r="M58" i="213" s="1"/>
  <c r="L58" i="215"/>
  <c r="M58" i="215" s="1"/>
  <c r="L58" i="219"/>
  <c r="M58" i="219" s="1"/>
  <c r="J58" i="248"/>
  <c r="K58" i="248" s="1"/>
  <c r="J58" i="247"/>
  <c r="K58" i="247" s="1"/>
  <c r="J58" i="242"/>
  <c r="K58" i="242" s="1"/>
  <c r="J58" i="203"/>
  <c r="K58" i="203" s="1"/>
  <c r="J58" i="243"/>
  <c r="K58" i="243" s="1"/>
  <c r="J58" i="204"/>
  <c r="K58" i="204" s="1"/>
  <c r="J58" i="232"/>
  <c r="K58" i="232" s="1"/>
  <c r="J58" i="205"/>
  <c r="K58" i="205" s="1"/>
  <c r="J58" i="209"/>
  <c r="K58" i="209" s="1"/>
  <c r="J58" i="207"/>
  <c r="K58" i="207" s="1"/>
  <c r="J58" i="201"/>
  <c r="K58" i="201" s="1"/>
  <c r="J58" i="224"/>
  <c r="K58" i="224" s="1"/>
  <c r="J58" i="199"/>
  <c r="K58" i="199" s="1"/>
  <c r="J58" i="246"/>
  <c r="K58" i="246" s="1"/>
  <c r="J58" i="202"/>
  <c r="K58" i="202" s="1"/>
  <c r="J58" i="225"/>
  <c r="K58" i="225" s="1"/>
  <c r="J58" i="189"/>
  <c r="K58" i="189" s="1"/>
  <c r="J58" i="192"/>
  <c r="K58" i="192" s="1"/>
  <c r="AU57" i="1"/>
  <c r="L57" i="67"/>
  <c r="O57" i="67" s="1"/>
  <c r="P57" i="67" s="1"/>
  <c r="O29" i="238"/>
  <c r="H29" i="238"/>
  <c r="AT22" i="204"/>
  <c r="AT76" i="204" s="1"/>
  <c r="AT84" i="204" s="1"/>
  <c r="AR22" i="204"/>
  <c r="AP76" i="204"/>
  <c r="AP84" i="204" s="1"/>
  <c r="AS24" i="223" s="1"/>
  <c r="AT9" i="202"/>
  <c r="AT76" i="202" s="1"/>
  <c r="AT84" i="202" s="1"/>
  <c r="AR9" i="202"/>
  <c r="AP76" i="202"/>
  <c r="AP84" i="202" s="1"/>
  <c r="AS32" i="223" s="1"/>
  <c r="C64" i="238"/>
  <c r="F64" i="238" s="1"/>
  <c r="R20" i="180"/>
  <c r="S20" i="180" s="1"/>
  <c r="R20" i="214"/>
  <c r="S20" i="214" s="1"/>
  <c r="R20" i="216"/>
  <c r="S20" i="216" s="1"/>
  <c r="R20" i="219"/>
  <c r="S20" i="219" s="1"/>
  <c r="P20" i="247"/>
  <c r="Q20" i="247" s="1"/>
  <c r="P20" i="212"/>
  <c r="Q20" i="212" s="1"/>
  <c r="P20" i="209"/>
  <c r="Q20" i="209" s="1"/>
  <c r="P20" i="242"/>
  <c r="Q20" i="242" s="1"/>
  <c r="P20" i="203"/>
  <c r="Q20" i="203" s="1"/>
  <c r="P20" i="239"/>
  <c r="Q20" i="239" s="1"/>
  <c r="P20" i="231"/>
  <c r="Q20" i="231" s="1"/>
  <c r="P20" i="229"/>
  <c r="Q20" i="229" s="1"/>
  <c r="P20" i="200"/>
  <c r="Q20" i="200" s="1"/>
  <c r="P20" i="206"/>
  <c r="Q20" i="206" s="1"/>
  <c r="P20" i="195"/>
  <c r="Q20" i="195" s="1"/>
  <c r="P20" i="201"/>
  <c r="Q20" i="201" s="1"/>
  <c r="P20" i="244"/>
  <c r="Q20" i="244" s="1"/>
  <c r="P20" i="193"/>
  <c r="Q20" i="193" s="1"/>
  <c r="P20" i="220"/>
  <c r="Q20" i="220" s="1"/>
  <c r="P20" i="202"/>
  <c r="Q20" i="202" s="1"/>
  <c r="P20" i="225"/>
  <c r="Q20" i="225" s="1"/>
  <c r="P20" i="192"/>
  <c r="Q20" i="192" s="1"/>
  <c r="R20" i="213"/>
  <c r="S20" i="213" s="1"/>
  <c r="P20" i="211"/>
  <c r="Q20" i="211" s="1"/>
  <c r="P20" i="191"/>
  <c r="Q20" i="191" s="1"/>
  <c r="P20" i="205"/>
  <c r="Q20" i="205" s="1"/>
  <c r="P20" i="199"/>
  <c r="Q20" i="199" s="1"/>
  <c r="P20" i="189"/>
  <c r="Q20" i="189" s="1"/>
  <c r="R20" i="215"/>
  <c r="S20" i="215" s="1"/>
  <c r="P20" i="243"/>
  <c r="Q20" i="243" s="1"/>
  <c r="P20" i="204"/>
  <c r="Q20" i="204" s="1"/>
  <c r="P20" i="207"/>
  <c r="Q20" i="207" s="1"/>
  <c r="P20" i="246"/>
  <c r="Q20" i="246" s="1"/>
  <c r="P20" i="197"/>
  <c r="Q20" i="197" s="1"/>
  <c r="R20" i="217"/>
  <c r="S20" i="217" s="1"/>
  <c r="P20" i="190"/>
  <c r="Q20" i="190" s="1"/>
  <c r="P20" i="232"/>
  <c r="Q20" i="232" s="1"/>
  <c r="P20" i="208"/>
  <c r="Q20" i="208" s="1"/>
  <c r="P20" i="113"/>
  <c r="Q20" i="113" s="1"/>
  <c r="P20" i="248"/>
  <c r="Q20" i="248" s="1"/>
  <c r="P20" i="196"/>
  <c r="Q20" i="196" s="1"/>
  <c r="P20" i="230"/>
  <c r="Q20" i="230" s="1"/>
  <c r="P20" i="224"/>
  <c r="Q20" i="224" s="1"/>
  <c r="P20" i="194"/>
  <c r="Q20" i="194" s="1"/>
  <c r="AS11" i="72"/>
  <c r="AY76" i="113"/>
  <c r="AS8" i="193"/>
  <c r="AR76" i="193"/>
  <c r="AR84" i="193" s="1"/>
  <c r="AU35" i="223" s="1"/>
  <c r="AI20" i="236"/>
  <c r="AJ20" i="236" s="1"/>
  <c r="AG20" i="236"/>
  <c r="AS10" i="192"/>
  <c r="AR76" i="192"/>
  <c r="AR84" i="192" s="1"/>
  <c r="AU11" i="223" s="1"/>
  <c r="O12" i="238"/>
  <c r="H12" i="238"/>
  <c r="AL68" i="1"/>
  <c r="AM68" i="1" s="1"/>
  <c r="AP68" i="1"/>
  <c r="AI68" i="1"/>
  <c r="AS13" i="203"/>
  <c r="AR76" i="203"/>
  <c r="AR84" i="203" s="1"/>
  <c r="AU16" i="223" s="1"/>
  <c r="CC35" i="72"/>
  <c r="BX76" i="72"/>
  <c r="O20" i="180"/>
  <c r="P20" i="180" s="1"/>
  <c r="O20" i="214"/>
  <c r="P20" i="214" s="1"/>
  <c r="O20" i="216"/>
  <c r="P20" i="216" s="1"/>
  <c r="O20" i="219"/>
  <c r="P20" i="219" s="1"/>
  <c r="M20" i="212"/>
  <c r="N20" i="212" s="1"/>
  <c r="M20" i="247"/>
  <c r="N20" i="247" s="1"/>
  <c r="M20" i="190"/>
  <c r="N20" i="190" s="1"/>
  <c r="M20" i="196"/>
  <c r="N20" i="196" s="1"/>
  <c r="M20" i="243"/>
  <c r="N20" i="243" s="1"/>
  <c r="M20" i="229"/>
  <c r="N20" i="229" s="1"/>
  <c r="M20" i="204"/>
  <c r="N20" i="204" s="1"/>
  <c r="M20" i="232"/>
  <c r="N20" i="232" s="1"/>
  <c r="M20" i="239"/>
  <c r="N20" i="239" s="1"/>
  <c r="M20" i="246"/>
  <c r="N20" i="246" s="1"/>
  <c r="M20" i="113"/>
  <c r="N20" i="113" s="1"/>
  <c r="M20" i="208"/>
  <c r="N20" i="208" s="1"/>
  <c r="M20" i="224"/>
  <c r="N20" i="224" s="1"/>
  <c r="M20" i="199"/>
  <c r="N20" i="199" s="1"/>
  <c r="M20" i="205"/>
  <c r="N20" i="205" s="1"/>
  <c r="M20" i="202"/>
  <c r="N20" i="202" s="1"/>
  <c r="M20" i="225"/>
  <c r="N20" i="225" s="1"/>
  <c r="M20" i="197"/>
  <c r="N20" i="197" s="1"/>
  <c r="O20" i="213"/>
  <c r="P20" i="213" s="1"/>
  <c r="O20" i="215"/>
  <c r="P20" i="215" s="1"/>
  <c r="O20" i="217"/>
  <c r="P20" i="217" s="1"/>
  <c r="M20" i="211"/>
  <c r="N20" i="211" s="1"/>
  <c r="M20" i="248"/>
  <c r="N20" i="248" s="1"/>
  <c r="M20" i="191"/>
  <c r="N20" i="191" s="1"/>
  <c r="M20" i="242"/>
  <c r="N20" i="242" s="1"/>
  <c r="M20" i="203"/>
  <c r="N20" i="203" s="1"/>
  <c r="M20" i="209"/>
  <c r="N20" i="209" s="1"/>
  <c r="M20" i="230"/>
  <c r="N20" i="230" s="1"/>
  <c r="M20" i="207"/>
  <c r="N20" i="207" s="1"/>
  <c r="M20" i="231"/>
  <c r="N20" i="231" s="1"/>
  <c r="M20" i="193"/>
  <c r="N20" i="193" s="1"/>
  <c r="M20" i="220"/>
  <c r="N20" i="220" s="1"/>
  <c r="M20" i="195"/>
  <c r="N20" i="195" s="1"/>
  <c r="M20" i="201"/>
  <c r="N20" i="201" s="1"/>
  <c r="M20" i="244"/>
  <c r="N20" i="244" s="1"/>
  <c r="M20" i="206"/>
  <c r="N20" i="206" s="1"/>
  <c r="M20" i="200"/>
  <c r="N20" i="200" s="1"/>
  <c r="M20" i="194"/>
  <c r="N20" i="194" s="1"/>
  <c r="M20" i="192"/>
  <c r="N20" i="192" s="1"/>
  <c r="M20" i="189"/>
  <c r="N20" i="189" s="1"/>
  <c r="AK20" i="236"/>
  <c r="AL20" i="236" s="1"/>
  <c r="C20" i="238"/>
  <c r="F20" i="238" s="1"/>
  <c r="AP7" i="72"/>
  <c r="AQ7" i="72" s="1"/>
  <c r="CD7" i="72" s="1"/>
  <c r="BS13" i="72"/>
  <c r="BS76" i="72" s="1"/>
  <c r="AY76" i="232"/>
  <c r="AS13" i="191"/>
  <c r="AR76" i="191"/>
  <c r="AR84" i="191" s="1"/>
  <c r="AU12" i="223" s="1"/>
  <c r="AU42" i="1"/>
  <c r="L42" i="67"/>
  <c r="O42" i="67" s="1"/>
  <c r="P42" i="67" s="1"/>
  <c r="AG48" i="1"/>
  <c r="AS33" i="200"/>
  <c r="AR76" i="200"/>
  <c r="AR84" i="200" s="1"/>
  <c r="AU25" i="223" s="1"/>
  <c r="AU8" i="201"/>
  <c r="R8" i="72"/>
  <c r="AW13" i="72"/>
  <c r="AY76" i="191"/>
  <c r="AH57" i="1"/>
  <c r="L15" i="180"/>
  <c r="M15" i="180" s="1"/>
  <c r="L15" i="214"/>
  <c r="M15" i="214" s="1"/>
  <c r="L15" i="216"/>
  <c r="M15" i="216" s="1"/>
  <c r="L15" i="219"/>
  <c r="M15" i="219" s="1"/>
  <c r="J15" i="212"/>
  <c r="K15" i="212" s="1"/>
  <c r="J15" i="247"/>
  <c r="K15" i="247" s="1"/>
  <c r="J15" i="242"/>
  <c r="K15" i="242" s="1"/>
  <c r="J15" i="243"/>
  <c r="K15" i="243" s="1"/>
  <c r="J15" i="203"/>
  <c r="K15" i="203" s="1"/>
  <c r="J15" i="232"/>
  <c r="K15" i="232" s="1"/>
  <c r="J15" i="190"/>
  <c r="K15" i="190" s="1"/>
  <c r="J15" i="205"/>
  <c r="K15" i="205" s="1"/>
  <c r="J15" i="230"/>
  <c r="K15" i="230" s="1"/>
  <c r="J15" i="200"/>
  <c r="K15" i="200" s="1"/>
  <c r="J15" i="208"/>
  <c r="K15" i="208" s="1"/>
  <c r="J15" i="194"/>
  <c r="K15" i="194" s="1"/>
  <c r="J15" i="225"/>
  <c r="K15" i="225" s="1"/>
  <c r="J15" i="199"/>
  <c r="K15" i="199" s="1"/>
  <c r="J15" i="220"/>
  <c r="K15" i="220" s="1"/>
  <c r="J15" i="189"/>
  <c r="K15" i="189" s="1"/>
  <c r="J15" i="193"/>
  <c r="K15" i="193" s="1"/>
  <c r="J15" i="192"/>
  <c r="K15" i="192" s="1"/>
  <c r="L15" i="213"/>
  <c r="M15" i="213" s="1"/>
  <c r="L15" i="215"/>
  <c r="M15" i="215" s="1"/>
  <c r="L15" i="217"/>
  <c r="M15" i="217" s="1"/>
  <c r="J15" i="211"/>
  <c r="K15" i="211" s="1"/>
  <c r="J15" i="248"/>
  <c r="K15" i="248" s="1"/>
  <c r="J15" i="209"/>
  <c r="K15" i="209" s="1"/>
  <c r="J15" i="196"/>
  <c r="K15" i="196" s="1"/>
  <c r="J15" i="191"/>
  <c r="K15" i="191" s="1"/>
  <c r="J15" i="204"/>
  <c r="K15" i="204" s="1"/>
  <c r="J15" i="239"/>
  <c r="K15" i="239" s="1"/>
  <c r="J15" i="229"/>
  <c r="K15" i="229" s="1"/>
  <c r="J15" i="206"/>
  <c r="K15" i="206" s="1"/>
  <c r="J15" i="231"/>
  <c r="K15" i="231" s="1"/>
  <c r="J15" i="207"/>
  <c r="K15" i="207" s="1"/>
  <c r="J15" i="201"/>
  <c r="K15" i="201" s="1"/>
  <c r="J15" i="224"/>
  <c r="K15" i="224" s="1"/>
  <c r="J15" i="244"/>
  <c r="K15" i="244" s="1"/>
  <c r="J15" i="246"/>
  <c r="K15" i="246" s="1"/>
  <c r="J15" i="113"/>
  <c r="K15" i="113" s="1"/>
  <c r="J15" i="195"/>
  <c r="K15" i="195" s="1"/>
  <c r="J15" i="202"/>
  <c r="K15" i="202" s="1"/>
  <c r="J15" i="197"/>
  <c r="K15" i="197" s="1"/>
  <c r="AG48" i="236"/>
  <c r="AK48" i="236" s="1"/>
  <c r="AL48" i="236" s="1"/>
  <c r="AI48" i="236"/>
  <c r="AJ48" i="236" s="1"/>
  <c r="P26" i="236"/>
  <c r="R26" i="236" s="1"/>
  <c r="J26" i="238" s="1"/>
  <c r="Z26" i="236"/>
  <c r="AB26" i="236" s="1"/>
  <c r="L26" i="238" s="1"/>
  <c r="G26" i="236"/>
  <c r="H26" i="236" s="1"/>
  <c r="AE26" i="236"/>
  <c r="K26" i="236"/>
  <c r="M26" i="236" s="1"/>
  <c r="I26" i="238" s="1"/>
  <c r="U26" i="236"/>
  <c r="W26" i="236" s="1"/>
  <c r="K26" i="238" s="1"/>
  <c r="AG55" i="236"/>
  <c r="AK55" i="236" s="1"/>
  <c r="AL55" i="236" s="1"/>
  <c r="AI55" i="236"/>
  <c r="AJ55" i="236" s="1"/>
  <c r="C55" i="238"/>
  <c r="R19" i="213"/>
  <c r="S19" i="213" s="1"/>
  <c r="R19" i="215"/>
  <c r="S19" i="215" s="1"/>
  <c r="R19" i="217"/>
  <c r="S19" i="217" s="1"/>
  <c r="R19" i="219"/>
  <c r="S19" i="219" s="1"/>
  <c r="P19" i="248"/>
  <c r="Q19" i="248" s="1"/>
  <c r="P19" i="209"/>
  <c r="Q19" i="209" s="1"/>
  <c r="P19" i="196"/>
  <c r="Q19" i="196" s="1"/>
  <c r="P19" i="191"/>
  <c r="Q19" i="191" s="1"/>
  <c r="P19" i="231"/>
  <c r="Q19" i="231" s="1"/>
  <c r="P19" i="239"/>
  <c r="Q19" i="239" s="1"/>
  <c r="P19" i="230"/>
  <c r="Q19" i="230" s="1"/>
  <c r="P19" i="206"/>
  <c r="Q19" i="206" s="1"/>
  <c r="P19" i="200"/>
  <c r="Q19" i="200" s="1"/>
  <c r="P19" i="208"/>
  <c r="Q19" i="208" s="1"/>
  <c r="P19" i="194"/>
  <c r="Q19" i="194" s="1"/>
  <c r="P19" i="225"/>
  <c r="Q19" i="225" s="1"/>
  <c r="P19" i="199"/>
  <c r="Q19" i="199" s="1"/>
  <c r="P19" i="220"/>
  <c r="Q19" i="220" s="1"/>
  <c r="P19" i="195"/>
  <c r="Q19" i="195" s="1"/>
  <c r="P19" i="190"/>
  <c r="Q19" i="190" s="1"/>
  <c r="P19" i="189"/>
  <c r="Q19" i="189" s="1"/>
  <c r="P19" i="197"/>
  <c r="Q19" i="197" s="1"/>
  <c r="R19" i="180"/>
  <c r="S19" i="180" s="1"/>
  <c r="R19" i="214"/>
  <c r="S19" i="214" s="1"/>
  <c r="R19" i="216"/>
  <c r="S19" i="216" s="1"/>
  <c r="P19" i="211"/>
  <c r="Q19" i="211" s="1"/>
  <c r="P19" i="212"/>
  <c r="Q19" i="212" s="1"/>
  <c r="P19" i="247"/>
  <c r="Q19" i="247" s="1"/>
  <c r="P19" i="242"/>
  <c r="Q19" i="242" s="1"/>
  <c r="P19" i="243"/>
  <c r="Q19" i="243" s="1"/>
  <c r="P19" i="204"/>
  <c r="Q19" i="204" s="1"/>
  <c r="P19" i="232"/>
  <c r="Q19" i="232" s="1"/>
  <c r="P19" i="203"/>
  <c r="Q19" i="203" s="1"/>
  <c r="P19" i="205"/>
  <c r="Q19" i="205" s="1"/>
  <c r="P19" i="229"/>
  <c r="Q19" i="229" s="1"/>
  <c r="P19" i="207"/>
  <c r="Q19" i="207" s="1"/>
  <c r="P19" i="201"/>
  <c r="Q19" i="201" s="1"/>
  <c r="P19" i="224"/>
  <c r="Q19" i="224" s="1"/>
  <c r="P19" i="244"/>
  <c r="Q19" i="244" s="1"/>
  <c r="P19" i="246"/>
  <c r="Q19" i="246" s="1"/>
  <c r="P19" i="113"/>
  <c r="Q19" i="113" s="1"/>
  <c r="P19" i="193"/>
  <c r="Q19" i="193" s="1"/>
  <c r="P19" i="202"/>
  <c r="Q19" i="202" s="1"/>
  <c r="P19" i="192"/>
  <c r="Q19" i="192" s="1"/>
  <c r="O24" i="214"/>
  <c r="P24" i="214" s="1"/>
  <c r="O24" i="215"/>
  <c r="P24" i="215" s="1"/>
  <c r="O24" i="217"/>
  <c r="P24" i="217" s="1"/>
  <c r="M24" i="211"/>
  <c r="N24" i="211" s="1"/>
  <c r="M24" i="248"/>
  <c r="N24" i="248" s="1"/>
  <c r="M24" i="191"/>
  <c r="N24" i="191" s="1"/>
  <c r="M24" i="242"/>
  <c r="N24" i="242" s="1"/>
  <c r="M24" i="203"/>
  <c r="N24" i="203" s="1"/>
  <c r="M24" i="229"/>
  <c r="N24" i="229" s="1"/>
  <c r="M24" i="204"/>
  <c r="N24" i="204" s="1"/>
  <c r="M24" i="232"/>
  <c r="N24" i="232" s="1"/>
  <c r="M24" i="231"/>
  <c r="N24" i="231" s="1"/>
  <c r="M24" i="193"/>
  <c r="N24" i="193" s="1"/>
  <c r="M24" i="220"/>
  <c r="N24" i="220" s="1"/>
  <c r="M24" i="195"/>
  <c r="N24" i="195" s="1"/>
  <c r="M24" i="201"/>
  <c r="N24" i="201" s="1"/>
  <c r="M24" i="244"/>
  <c r="N24" i="244" s="1"/>
  <c r="M24" i="206"/>
  <c r="N24" i="206" s="1"/>
  <c r="M24" i="200"/>
  <c r="N24" i="200" s="1"/>
  <c r="M24" i="194"/>
  <c r="N24" i="194" s="1"/>
  <c r="M24" i="192"/>
  <c r="N24" i="192" s="1"/>
  <c r="M24" i="189"/>
  <c r="N24" i="189" s="1"/>
  <c r="O24" i="180"/>
  <c r="P24" i="180" s="1"/>
  <c r="O24" i="213"/>
  <c r="P24" i="213" s="1"/>
  <c r="O24" i="216"/>
  <c r="P24" i="216" s="1"/>
  <c r="O24" i="219"/>
  <c r="P24" i="219" s="1"/>
  <c r="M24" i="212"/>
  <c r="N24" i="212" s="1"/>
  <c r="M24" i="247"/>
  <c r="N24" i="247" s="1"/>
  <c r="M24" i="190"/>
  <c r="N24" i="190" s="1"/>
  <c r="M24" i="196"/>
  <c r="N24" i="196" s="1"/>
  <c r="M24" i="209"/>
  <c r="N24" i="209" s="1"/>
  <c r="M24" i="230"/>
  <c r="N24" i="230" s="1"/>
  <c r="M24" i="207"/>
  <c r="N24" i="207" s="1"/>
  <c r="M24" i="243"/>
  <c r="N24" i="243" s="1"/>
  <c r="M24" i="239"/>
  <c r="N24" i="239" s="1"/>
  <c r="M24" i="246"/>
  <c r="N24" i="246" s="1"/>
  <c r="M24" i="113"/>
  <c r="N24" i="113" s="1"/>
  <c r="M24" i="208"/>
  <c r="N24" i="208" s="1"/>
  <c r="M24" i="224"/>
  <c r="N24" i="224" s="1"/>
  <c r="M24" i="199"/>
  <c r="N24" i="199" s="1"/>
  <c r="M24" i="205"/>
  <c r="N24" i="205" s="1"/>
  <c r="M24" i="202"/>
  <c r="N24" i="202" s="1"/>
  <c r="M24" i="225"/>
  <c r="N24" i="225" s="1"/>
  <c r="M24" i="197"/>
  <c r="N24" i="197" s="1"/>
  <c r="L27" i="180"/>
  <c r="M27" i="180" s="1"/>
  <c r="L27" i="214"/>
  <c r="M27" i="214" s="1"/>
  <c r="L27" i="216"/>
  <c r="M27" i="216" s="1"/>
  <c r="L27" i="219"/>
  <c r="M27" i="219" s="1"/>
  <c r="J27" i="212"/>
  <c r="K27" i="212" s="1"/>
  <c r="J27" i="247"/>
  <c r="K27" i="247" s="1"/>
  <c r="J27" i="242"/>
  <c r="K27" i="242" s="1"/>
  <c r="J27" i="203"/>
  <c r="K27" i="203" s="1"/>
  <c r="J27" i="191"/>
  <c r="K27" i="191" s="1"/>
  <c r="J27" i="190"/>
  <c r="K27" i="190" s="1"/>
  <c r="J27" i="232"/>
  <c r="K27" i="232" s="1"/>
  <c r="J27" i="229"/>
  <c r="K27" i="229" s="1"/>
  <c r="J27" i="206"/>
  <c r="K27" i="206" s="1"/>
  <c r="J27" i="200"/>
  <c r="K27" i="200" s="1"/>
  <c r="J27" i="208"/>
  <c r="K27" i="208" s="1"/>
  <c r="J27" i="194"/>
  <c r="K27" i="194" s="1"/>
  <c r="J27" i="225"/>
  <c r="K27" i="225" s="1"/>
  <c r="J27" i="199"/>
  <c r="K27" i="199" s="1"/>
  <c r="J27" i="220"/>
  <c r="K27" i="220" s="1"/>
  <c r="J27" i="189"/>
  <c r="K27" i="189" s="1"/>
  <c r="J27" i="193"/>
  <c r="K27" i="193" s="1"/>
  <c r="J27" i="192"/>
  <c r="K27" i="192" s="1"/>
  <c r="L27" i="213"/>
  <c r="M27" i="213" s="1"/>
  <c r="L27" i="215"/>
  <c r="M27" i="215" s="1"/>
  <c r="L27" i="217"/>
  <c r="M27" i="217" s="1"/>
  <c r="J27" i="211"/>
  <c r="K27" i="211" s="1"/>
  <c r="J27" i="248"/>
  <c r="K27" i="248" s="1"/>
  <c r="J27" i="209"/>
  <c r="K27" i="209" s="1"/>
  <c r="J27" i="196"/>
  <c r="K27" i="196" s="1"/>
  <c r="J27" i="243"/>
  <c r="K27" i="243" s="1"/>
  <c r="J27" i="204"/>
  <c r="K27" i="204" s="1"/>
  <c r="J27" i="231"/>
  <c r="K27" i="231" s="1"/>
  <c r="J27" i="239"/>
  <c r="K27" i="239" s="1"/>
  <c r="J27" i="205"/>
  <c r="K27" i="205" s="1"/>
  <c r="J27" i="230"/>
  <c r="K27" i="230" s="1"/>
  <c r="J27" i="207"/>
  <c r="K27" i="207" s="1"/>
  <c r="J27" i="201"/>
  <c r="K27" i="201" s="1"/>
  <c r="J27" i="224"/>
  <c r="K27" i="224" s="1"/>
  <c r="J27" i="244"/>
  <c r="K27" i="244" s="1"/>
  <c r="J27" i="246"/>
  <c r="K27" i="246" s="1"/>
  <c r="J27" i="113"/>
  <c r="K27" i="113" s="1"/>
  <c r="J27" i="195"/>
  <c r="K27" i="195" s="1"/>
  <c r="J27" i="202"/>
  <c r="K27" i="202" s="1"/>
  <c r="J27" i="197"/>
  <c r="K27" i="197" s="1"/>
  <c r="L55" i="67"/>
  <c r="O55" i="67" s="1"/>
  <c r="P55" i="67" s="1"/>
  <c r="AU55" i="1"/>
  <c r="Z60" i="236"/>
  <c r="AB60" i="236" s="1"/>
  <c r="L60" i="238" s="1"/>
  <c r="U60" i="236"/>
  <c r="W60" i="236" s="1"/>
  <c r="K60" i="238" s="1"/>
  <c r="AE60" i="236"/>
  <c r="K60" i="236"/>
  <c r="M60" i="236" s="1"/>
  <c r="I60" i="238" s="1"/>
  <c r="G60" i="236"/>
  <c r="H60" i="236" s="1"/>
  <c r="P60" i="236"/>
  <c r="R60" i="236" s="1"/>
  <c r="J60" i="238" s="1"/>
  <c r="I36" i="213"/>
  <c r="J36" i="213" s="1"/>
  <c r="I36" i="215"/>
  <c r="J36" i="215" s="1"/>
  <c r="I36" i="216"/>
  <c r="J36" i="216" s="1"/>
  <c r="G36" i="212"/>
  <c r="H36" i="212" s="1"/>
  <c r="G36" i="248"/>
  <c r="H36" i="248" s="1"/>
  <c r="G36" i="191"/>
  <c r="H36" i="191" s="1"/>
  <c r="G36" i="242"/>
  <c r="H36" i="242" s="1"/>
  <c r="G36" i="203"/>
  <c r="H36" i="203" s="1"/>
  <c r="G36" i="230"/>
  <c r="H36" i="230" s="1"/>
  <c r="G36" i="231"/>
  <c r="H36" i="231" s="1"/>
  <c r="G36" i="207"/>
  <c r="H36" i="207" s="1"/>
  <c r="G36" i="193"/>
  <c r="H36" i="193" s="1"/>
  <c r="G36" i="220"/>
  <c r="H36" i="220" s="1"/>
  <c r="G36" i="243"/>
  <c r="H36" i="243" s="1"/>
  <c r="G36" i="200"/>
  <c r="H36" i="200" s="1"/>
  <c r="G36" i="206"/>
  <c r="H36" i="206" s="1"/>
  <c r="G36" i="208"/>
  <c r="H36" i="208" s="1"/>
  <c r="G36" i="194"/>
  <c r="H36" i="194" s="1"/>
  <c r="G36" i="244"/>
  <c r="H36" i="244" s="1"/>
  <c r="G36" i="202"/>
  <c r="H36" i="202" s="1"/>
  <c r="G36" i="189"/>
  <c r="H36" i="189" s="1"/>
  <c r="G36" i="197"/>
  <c r="H36" i="197" s="1"/>
  <c r="I36" i="180"/>
  <c r="J36" i="180" s="1"/>
  <c r="I36" i="214"/>
  <c r="J36" i="214" s="1"/>
  <c r="I36" i="217"/>
  <c r="J36" i="217" s="1"/>
  <c r="I36" i="219"/>
  <c r="J36" i="219" s="1"/>
  <c r="G36" i="211"/>
  <c r="H36" i="211" s="1"/>
  <c r="G36" i="247"/>
  <c r="H36" i="247" s="1"/>
  <c r="G36" i="190"/>
  <c r="H36" i="190" s="1"/>
  <c r="G36" i="196"/>
  <c r="H36" i="196" s="1"/>
  <c r="G36" i="229"/>
  <c r="H36" i="229" s="1"/>
  <c r="G36" i="209"/>
  <c r="H36" i="209" s="1"/>
  <c r="G36" i="239"/>
  <c r="H36" i="239" s="1"/>
  <c r="G36" i="204"/>
  <c r="H36" i="204" s="1"/>
  <c r="G36" i="246"/>
  <c r="H36" i="246" s="1"/>
  <c r="G36" i="113"/>
  <c r="H36" i="113" s="1"/>
  <c r="G36" i="232"/>
  <c r="H36" i="232" s="1"/>
  <c r="G36" i="205"/>
  <c r="H36" i="205" s="1"/>
  <c r="G36" i="195"/>
  <c r="H36" i="195" s="1"/>
  <c r="G36" i="201"/>
  <c r="H36" i="201" s="1"/>
  <c r="G36" i="224"/>
  <c r="H36" i="224" s="1"/>
  <c r="G36" i="199"/>
  <c r="H36" i="199" s="1"/>
  <c r="G36" i="225"/>
  <c r="H36" i="225" s="1"/>
  <c r="G36" i="192"/>
  <c r="H36" i="192" s="1"/>
  <c r="AS13" i="232"/>
  <c r="AR76" i="232"/>
  <c r="AR84" i="232" s="1"/>
  <c r="AU22" i="223" s="1"/>
  <c r="I58" i="213"/>
  <c r="J58" i="213" s="1"/>
  <c r="I58" i="216"/>
  <c r="J58" i="216" s="1"/>
  <c r="G58" i="248"/>
  <c r="H58" i="248" s="1"/>
  <c r="G58" i="242"/>
  <c r="H58" i="242" s="1"/>
  <c r="G58" i="230"/>
  <c r="H58" i="230" s="1"/>
  <c r="G58" i="229"/>
  <c r="H58" i="229" s="1"/>
  <c r="G58" i="204"/>
  <c r="H58" i="204" s="1"/>
  <c r="G58" i="205"/>
  <c r="H58" i="205" s="1"/>
  <c r="G58" i="193"/>
  <c r="H58" i="193" s="1"/>
  <c r="G58" i="113"/>
  <c r="H58" i="113" s="1"/>
  <c r="G58" i="192"/>
  <c r="H58" i="192" s="1"/>
  <c r="I58" i="214"/>
  <c r="J58" i="214" s="1"/>
  <c r="I58" i="219"/>
  <c r="J58" i="219" s="1"/>
  <c r="G58" i="247"/>
  <c r="H58" i="247" s="1"/>
  <c r="G58" i="196"/>
  <c r="H58" i="196" s="1"/>
  <c r="G58" i="239"/>
  <c r="H58" i="239" s="1"/>
  <c r="G58" i="232"/>
  <c r="H58" i="232" s="1"/>
  <c r="G58" i="195"/>
  <c r="H58" i="195" s="1"/>
  <c r="G58" i="206"/>
  <c r="H58" i="206" s="1"/>
  <c r="G58" i="224"/>
  <c r="H58" i="224" s="1"/>
  <c r="G58" i="202"/>
  <c r="H58" i="202" s="1"/>
  <c r="G58" i="197"/>
  <c r="H58" i="197" s="1"/>
  <c r="I58" i="215"/>
  <c r="J58" i="215" s="1"/>
  <c r="G58" i="212"/>
  <c r="H58" i="212" s="1"/>
  <c r="G58" i="243"/>
  <c r="H58" i="243" s="1"/>
  <c r="G58" i="203"/>
  <c r="H58" i="203" s="1"/>
  <c r="G58" i="209"/>
  <c r="H58" i="209" s="1"/>
  <c r="G58" i="200"/>
  <c r="H58" i="200" s="1"/>
  <c r="G58" i="246"/>
  <c r="H58" i="246" s="1"/>
  <c r="G58" i="208"/>
  <c r="H58" i="208" s="1"/>
  <c r="G58" i="244"/>
  <c r="H58" i="244" s="1"/>
  <c r="G58" i="194"/>
  <c r="H58" i="194" s="1"/>
  <c r="G58" i="189"/>
  <c r="H58" i="189" s="1"/>
  <c r="I58" i="180"/>
  <c r="J58" i="180" s="1"/>
  <c r="I58" i="217"/>
  <c r="J58" i="217" s="1"/>
  <c r="G58" i="211"/>
  <c r="H58" i="211" s="1"/>
  <c r="G58" i="190"/>
  <c r="H58" i="190" s="1"/>
  <c r="G58" i="191"/>
  <c r="H58" i="191" s="1"/>
  <c r="G58" i="207"/>
  <c r="H58" i="207" s="1"/>
  <c r="G58" i="231"/>
  <c r="H58" i="231" s="1"/>
  <c r="G58" i="220"/>
  <c r="H58" i="220" s="1"/>
  <c r="G58" i="201"/>
  <c r="H58" i="201" s="1"/>
  <c r="G58" i="199"/>
  <c r="H58" i="199" s="1"/>
  <c r="G58" i="225"/>
  <c r="H58" i="225" s="1"/>
  <c r="R58" i="214"/>
  <c r="S58" i="214" s="1"/>
  <c r="R58" i="215"/>
  <c r="S58" i="215" s="1"/>
  <c r="R58" i="217"/>
  <c r="S58" i="217" s="1"/>
  <c r="P58" i="211"/>
  <c r="Q58" i="211" s="1"/>
  <c r="P58" i="212"/>
  <c r="Q58" i="212" s="1"/>
  <c r="P58" i="191"/>
  <c r="Q58" i="191" s="1"/>
  <c r="P58" i="196"/>
  <c r="Q58" i="196" s="1"/>
  <c r="P58" i="190"/>
  <c r="Q58" i="190" s="1"/>
  <c r="P58" i="204"/>
  <c r="Q58" i="204" s="1"/>
  <c r="P58" i="231"/>
  <c r="Q58" i="231" s="1"/>
  <c r="P58" i="209"/>
  <c r="Q58" i="209" s="1"/>
  <c r="P58" i="205"/>
  <c r="Q58" i="205" s="1"/>
  <c r="P58" i="207"/>
  <c r="Q58" i="207" s="1"/>
  <c r="P58" i="208"/>
  <c r="Q58" i="208" s="1"/>
  <c r="P58" i="193"/>
  <c r="Q58" i="193" s="1"/>
  <c r="P58" i="244"/>
  <c r="Q58" i="244" s="1"/>
  <c r="P58" i="195"/>
  <c r="Q58" i="195" s="1"/>
  <c r="P58" i="220"/>
  <c r="Q58" i="220" s="1"/>
  <c r="P58" i="113"/>
  <c r="Q58" i="113" s="1"/>
  <c r="P58" i="194"/>
  <c r="Q58" i="194" s="1"/>
  <c r="P58" i="189"/>
  <c r="Q58" i="189" s="1"/>
  <c r="P58" i="192"/>
  <c r="Q58" i="192" s="1"/>
  <c r="R58" i="213"/>
  <c r="S58" i="213" s="1"/>
  <c r="R58" i="219"/>
  <c r="S58" i="219" s="1"/>
  <c r="P58" i="247"/>
  <c r="Q58" i="247" s="1"/>
  <c r="P58" i="203"/>
  <c r="Q58" i="203" s="1"/>
  <c r="P58" i="243"/>
  <c r="Q58" i="243" s="1"/>
  <c r="P58" i="230"/>
  <c r="Q58" i="230" s="1"/>
  <c r="P58" i="200"/>
  <c r="Q58" i="200" s="1"/>
  <c r="P58" i="224"/>
  <c r="Q58" i="224" s="1"/>
  <c r="P58" i="246"/>
  <c r="Q58" i="246" s="1"/>
  <c r="P58" i="202"/>
  <c r="Q58" i="202" s="1"/>
  <c r="P58" i="197"/>
  <c r="Q58" i="197" s="1"/>
  <c r="R58" i="180"/>
  <c r="S58" i="180" s="1"/>
  <c r="R58" i="216"/>
  <c r="S58" i="216" s="1"/>
  <c r="P58" i="248"/>
  <c r="Q58" i="248" s="1"/>
  <c r="P58" i="242"/>
  <c r="Q58" i="242" s="1"/>
  <c r="P58" i="229"/>
  <c r="Q58" i="229" s="1"/>
  <c r="P58" i="232"/>
  <c r="Q58" i="232" s="1"/>
  <c r="P58" i="206"/>
  <c r="Q58" i="206" s="1"/>
  <c r="P58" i="201"/>
  <c r="Q58" i="201" s="1"/>
  <c r="P58" i="199"/>
  <c r="Q58" i="199" s="1"/>
  <c r="P58" i="239"/>
  <c r="Q58" i="239" s="1"/>
  <c r="P58" i="225"/>
  <c r="Q58" i="225" s="1"/>
  <c r="AP51" i="72"/>
  <c r="AQ51" i="72" s="1"/>
  <c r="CD51" i="72" s="1"/>
  <c r="R29" i="67"/>
  <c r="S29" i="67" s="1"/>
  <c r="D29" i="72" s="1"/>
  <c r="AP29" i="72" s="1"/>
  <c r="D29" i="100"/>
  <c r="AP29" i="100" s="1"/>
  <c r="AG18" i="1"/>
  <c r="L9" i="213"/>
  <c r="M9" i="213" s="1"/>
  <c r="L9" i="215"/>
  <c r="M9" i="215" s="1"/>
  <c r="L9" i="217"/>
  <c r="M9" i="217" s="1"/>
  <c r="L9" i="219"/>
  <c r="M9" i="219" s="1"/>
  <c r="J9" i="248"/>
  <c r="K9" i="248" s="1"/>
  <c r="J9" i="190"/>
  <c r="K9" i="190" s="1"/>
  <c r="J9" i="209"/>
  <c r="K9" i="209" s="1"/>
  <c r="J9" i="242"/>
  <c r="K9" i="242" s="1"/>
  <c r="J9" i="243"/>
  <c r="K9" i="243" s="1"/>
  <c r="J9" i="204"/>
  <c r="K9" i="204" s="1"/>
  <c r="J9" i="232"/>
  <c r="K9" i="232" s="1"/>
  <c r="J9" i="195"/>
  <c r="K9" i="195" s="1"/>
  <c r="J9" i="206"/>
  <c r="K9" i="206" s="1"/>
  <c r="J9" i="207"/>
  <c r="K9" i="207" s="1"/>
  <c r="J9" i="208"/>
  <c r="K9" i="208" s="1"/>
  <c r="J9" i="224"/>
  <c r="K9" i="224" s="1"/>
  <c r="J9" i="199"/>
  <c r="K9" i="199" s="1"/>
  <c r="J9" i="246"/>
  <c r="K9" i="246" s="1"/>
  <c r="J9" i="113"/>
  <c r="K9" i="113" s="1"/>
  <c r="J9" i="202"/>
  <c r="K9" i="202" s="1"/>
  <c r="J9" i="225"/>
  <c r="K9" i="225" s="1"/>
  <c r="J9" i="197"/>
  <c r="K9" i="197" s="1"/>
  <c r="L9" i="180"/>
  <c r="M9" i="180" s="1"/>
  <c r="L9" i="214"/>
  <c r="M9" i="214" s="1"/>
  <c r="L9" i="216"/>
  <c r="M9" i="216" s="1"/>
  <c r="J9" i="211"/>
  <c r="K9" i="211" s="1"/>
  <c r="J9" i="212"/>
  <c r="K9" i="212" s="1"/>
  <c r="J9" i="247"/>
  <c r="K9" i="247" s="1"/>
  <c r="J9" i="203"/>
  <c r="K9" i="203" s="1"/>
  <c r="J9" i="191"/>
  <c r="K9" i="191" s="1"/>
  <c r="J9" i="196"/>
  <c r="K9" i="196" s="1"/>
  <c r="J9" i="231"/>
  <c r="K9" i="231" s="1"/>
  <c r="J9" i="229"/>
  <c r="K9" i="229" s="1"/>
  <c r="J9" i="200"/>
  <c r="K9" i="200" s="1"/>
  <c r="J9" i="205"/>
  <c r="K9" i="205" s="1"/>
  <c r="J9" i="230"/>
  <c r="K9" i="230" s="1"/>
  <c r="J9" i="239"/>
  <c r="K9" i="239" s="1"/>
  <c r="J9" i="201"/>
  <c r="K9" i="201" s="1"/>
  <c r="J9" i="244"/>
  <c r="K9" i="244" s="1"/>
  <c r="J9" i="194"/>
  <c r="K9" i="194" s="1"/>
  <c r="J9" i="220"/>
  <c r="K9" i="220" s="1"/>
  <c r="J9" i="189"/>
  <c r="K9" i="189" s="1"/>
  <c r="J9" i="193"/>
  <c r="K9" i="193" s="1"/>
  <c r="J9" i="192"/>
  <c r="K9" i="192" s="1"/>
  <c r="AU8" i="206"/>
  <c r="AU76" i="206" s="1"/>
  <c r="AU84" i="206" s="1"/>
  <c r="W8" i="72"/>
  <c r="W76" i="72" s="1"/>
  <c r="AS76" i="206"/>
  <c r="AS84" i="206" s="1"/>
  <c r="AV27" i="223" s="1"/>
  <c r="L27" i="67"/>
  <c r="O27" i="67" s="1"/>
  <c r="P27" i="67" s="1"/>
  <c r="AU27" i="1"/>
  <c r="AG39" i="1"/>
  <c r="K14" i="236"/>
  <c r="M14" i="236" s="1"/>
  <c r="I14" i="238" s="1"/>
  <c r="G14" i="236"/>
  <c r="H14" i="236" s="1"/>
  <c r="Z14" i="236"/>
  <c r="AB14" i="236" s="1"/>
  <c r="L14" i="238" s="1"/>
  <c r="U14" i="236"/>
  <c r="W14" i="236" s="1"/>
  <c r="K14" i="238" s="1"/>
  <c r="AE14" i="236"/>
  <c r="P14" i="236"/>
  <c r="R14" i="236" s="1"/>
  <c r="J14" i="238" s="1"/>
  <c r="O64" i="213"/>
  <c r="P64" i="213" s="1"/>
  <c r="O64" i="215"/>
  <c r="P64" i="215" s="1"/>
  <c r="O64" i="216"/>
  <c r="P64" i="216" s="1"/>
  <c r="M64" i="211"/>
  <c r="N64" i="211" s="1"/>
  <c r="M64" i="248"/>
  <c r="N64" i="248" s="1"/>
  <c r="M64" i="191"/>
  <c r="N64" i="191" s="1"/>
  <c r="M64" i="242"/>
  <c r="N64" i="242" s="1"/>
  <c r="M64" i="203"/>
  <c r="N64" i="203" s="1"/>
  <c r="M64" i="230"/>
  <c r="N64" i="230" s="1"/>
  <c r="M64" i="243"/>
  <c r="N64" i="243" s="1"/>
  <c r="M64" i="207"/>
  <c r="N64" i="207" s="1"/>
  <c r="M64" i="231"/>
  <c r="N64" i="231" s="1"/>
  <c r="M64" i="193"/>
  <c r="N64" i="193" s="1"/>
  <c r="M64" i="220"/>
  <c r="N64" i="220" s="1"/>
  <c r="M64" i="208"/>
  <c r="N64" i="208" s="1"/>
  <c r="M64" i="224"/>
  <c r="N64" i="224" s="1"/>
  <c r="M64" i="199"/>
  <c r="N64" i="199" s="1"/>
  <c r="M64" i="205"/>
  <c r="N64" i="205" s="1"/>
  <c r="M64" i="113"/>
  <c r="N64" i="113" s="1"/>
  <c r="M64" i="202"/>
  <c r="N64" i="202" s="1"/>
  <c r="M64" i="189"/>
  <c r="N64" i="189" s="1"/>
  <c r="M64" i="197"/>
  <c r="N64" i="197" s="1"/>
  <c r="O64" i="180"/>
  <c r="P64" i="180" s="1"/>
  <c r="O64" i="214"/>
  <c r="P64" i="214" s="1"/>
  <c r="O64" i="217"/>
  <c r="P64" i="217" s="1"/>
  <c r="O64" i="219"/>
  <c r="P64" i="219" s="1"/>
  <c r="M64" i="212"/>
  <c r="N64" i="212" s="1"/>
  <c r="M64" i="247"/>
  <c r="N64" i="247" s="1"/>
  <c r="M64" i="190"/>
  <c r="N64" i="190" s="1"/>
  <c r="M64" i="196"/>
  <c r="N64" i="196" s="1"/>
  <c r="M64" i="229"/>
  <c r="N64" i="229" s="1"/>
  <c r="M64" i="209"/>
  <c r="N64" i="209" s="1"/>
  <c r="M64" i="204"/>
  <c r="N64" i="204" s="1"/>
  <c r="M64" i="232"/>
  <c r="N64" i="232" s="1"/>
  <c r="M64" i="239"/>
  <c r="N64" i="239" s="1"/>
  <c r="M64" i="246"/>
  <c r="N64" i="246" s="1"/>
  <c r="M64" i="195"/>
  <c r="N64" i="195" s="1"/>
  <c r="M64" i="201"/>
  <c r="N64" i="201" s="1"/>
  <c r="M64" i="244"/>
  <c r="N64" i="244" s="1"/>
  <c r="M64" i="206"/>
  <c r="N64" i="206" s="1"/>
  <c r="M64" i="225"/>
  <c r="N64" i="225" s="1"/>
  <c r="M64" i="200"/>
  <c r="N64" i="200" s="1"/>
  <c r="M64" i="194"/>
  <c r="N64" i="194" s="1"/>
  <c r="M64" i="192"/>
  <c r="N64" i="192" s="1"/>
  <c r="I64" i="180"/>
  <c r="J64" i="180" s="1"/>
  <c r="I64" i="214"/>
  <c r="J64" i="214" s="1"/>
  <c r="I64" i="217"/>
  <c r="J64" i="217" s="1"/>
  <c r="I64" i="219"/>
  <c r="J64" i="219" s="1"/>
  <c r="G64" i="211"/>
  <c r="H64" i="211" s="1"/>
  <c r="G64" i="247"/>
  <c r="H64" i="247" s="1"/>
  <c r="G64" i="190"/>
  <c r="H64" i="190" s="1"/>
  <c r="G64" i="196"/>
  <c r="H64" i="196" s="1"/>
  <c r="G64" i="229"/>
  <c r="H64" i="229" s="1"/>
  <c r="G64" i="243"/>
  <c r="H64" i="243" s="1"/>
  <c r="G64" i="231"/>
  <c r="H64" i="231" s="1"/>
  <c r="G64" i="207"/>
  <c r="H64" i="207" s="1"/>
  <c r="G64" i="200"/>
  <c r="H64" i="200" s="1"/>
  <c r="G64" i="246"/>
  <c r="H64" i="246" s="1"/>
  <c r="G64" i="205"/>
  <c r="H64" i="205" s="1"/>
  <c r="G64" i="195"/>
  <c r="H64" i="195" s="1"/>
  <c r="G64" i="201"/>
  <c r="H64" i="201" s="1"/>
  <c r="G64" i="244"/>
  <c r="H64" i="244" s="1"/>
  <c r="G64" i="202"/>
  <c r="H64" i="202" s="1"/>
  <c r="G64" i="232"/>
  <c r="H64" i="232" s="1"/>
  <c r="G64" i="113"/>
  <c r="H64" i="113" s="1"/>
  <c r="G64" i="192"/>
  <c r="H64" i="192" s="1"/>
  <c r="I64" i="213"/>
  <c r="J64" i="213" s="1"/>
  <c r="I64" i="215"/>
  <c r="J64" i="215" s="1"/>
  <c r="I64" i="216"/>
  <c r="J64" i="216" s="1"/>
  <c r="G64" i="212"/>
  <c r="H64" i="212" s="1"/>
  <c r="G64" i="248"/>
  <c r="H64" i="248" s="1"/>
  <c r="G64" i="191"/>
  <c r="H64" i="191" s="1"/>
  <c r="G64" i="242"/>
  <c r="H64" i="242" s="1"/>
  <c r="G64" i="203"/>
  <c r="H64" i="203" s="1"/>
  <c r="G64" i="230"/>
  <c r="H64" i="230" s="1"/>
  <c r="G64" i="209"/>
  <c r="H64" i="209" s="1"/>
  <c r="G64" i="239"/>
  <c r="H64" i="239" s="1"/>
  <c r="G64" i="204"/>
  <c r="H64" i="204" s="1"/>
  <c r="G64" i="193"/>
  <c r="H64" i="193" s="1"/>
  <c r="G64" i="220"/>
  <c r="H64" i="220" s="1"/>
  <c r="G64" i="206"/>
  <c r="H64" i="206" s="1"/>
  <c r="G64" i="208"/>
  <c r="H64" i="208" s="1"/>
  <c r="G64" i="224"/>
  <c r="H64" i="224" s="1"/>
  <c r="G64" i="199"/>
  <c r="H64" i="199" s="1"/>
  <c r="G64" i="194"/>
  <c r="H64" i="194" s="1"/>
  <c r="G64" i="225"/>
  <c r="H64" i="225" s="1"/>
  <c r="G64" i="189"/>
  <c r="H64" i="189" s="1"/>
  <c r="G64" i="197"/>
  <c r="H64" i="197" s="1"/>
  <c r="AS38" i="224"/>
  <c r="AR76" i="224"/>
  <c r="AR84" i="224" s="1"/>
  <c r="AU37" i="223" s="1"/>
  <c r="BW10" i="72"/>
  <c r="BW76" i="72" s="1"/>
  <c r="AY76" i="244"/>
  <c r="O42" i="214"/>
  <c r="P42" i="214" s="1"/>
  <c r="O42" i="215"/>
  <c r="P42" i="215" s="1"/>
  <c r="O42" i="216"/>
  <c r="P42" i="216" s="1"/>
  <c r="M42" i="211"/>
  <c r="N42" i="211" s="1"/>
  <c r="M42" i="248"/>
  <c r="N42" i="248" s="1"/>
  <c r="M42" i="243"/>
  <c r="N42" i="243" s="1"/>
  <c r="M42" i="242"/>
  <c r="N42" i="242" s="1"/>
  <c r="M42" i="203"/>
  <c r="N42" i="203" s="1"/>
  <c r="M42" i="230"/>
  <c r="N42" i="230" s="1"/>
  <c r="M42" i="191"/>
  <c r="N42" i="191" s="1"/>
  <c r="M42" i="204"/>
  <c r="N42" i="204" s="1"/>
  <c r="M42" i="200"/>
  <c r="N42" i="200" s="1"/>
  <c r="M42" i="246"/>
  <c r="N42" i="246" s="1"/>
  <c r="M42" i="208"/>
  <c r="N42" i="208" s="1"/>
  <c r="M42" i="193"/>
  <c r="N42" i="193" s="1"/>
  <c r="M42" i="244"/>
  <c r="N42" i="244" s="1"/>
  <c r="M42" i="189"/>
  <c r="N42" i="189" s="1"/>
  <c r="M42" i="232"/>
  <c r="N42" i="232" s="1"/>
  <c r="M42" i="194"/>
  <c r="N42" i="194" s="1"/>
  <c r="M42" i="205"/>
  <c r="N42" i="205" s="1"/>
  <c r="M42" i="113"/>
  <c r="N42" i="113" s="1"/>
  <c r="M42" i="197"/>
  <c r="N42" i="197" s="1"/>
  <c r="O42" i="180"/>
  <c r="P42" i="180" s="1"/>
  <c r="O42" i="217"/>
  <c r="P42" i="217" s="1"/>
  <c r="M42" i="212"/>
  <c r="N42" i="212" s="1"/>
  <c r="M42" i="190"/>
  <c r="N42" i="190" s="1"/>
  <c r="M42" i="209"/>
  <c r="N42" i="209" s="1"/>
  <c r="M42" i="231"/>
  <c r="N42" i="231" s="1"/>
  <c r="M42" i="195"/>
  <c r="N42" i="195" s="1"/>
  <c r="M42" i="201"/>
  <c r="N42" i="201" s="1"/>
  <c r="M42" i="199"/>
  <c r="N42" i="199" s="1"/>
  <c r="M42" i="202"/>
  <c r="N42" i="202" s="1"/>
  <c r="M42" i="225"/>
  <c r="N42" i="225" s="1"/>
  <c r="O42" i="213"/>
  <c r="P42" i="213" s="1"/>
  <c r="O42" i="219"/>
  <c r="P42" i="219" s="1"/>
  <c r="M42" i="247"/>
  <c r="N42" i="247" s="1"/>
  <c r="M42" i="196"/>
  <c r="N42" i="196" s="1"/>
  <c r="M42" i="239"/>
  <c r="N42" i="239" s="1"/>
  <c r="M42" i="207"/>
  <c r="N42" i="207" s="1"/>
  <c r="M42" i="220"/>
  <c r="N42" i="220" s="1"/>
  <c r="M42" i="224"/>
  <c r="N42" i="224" s="1"/>
  <c r="M42" i="229"/>
  <c r="N42" i="229" s="1"/>
  <c r="M42" i="206"/>
  <c r="N42" i="206" s="1"/>
  <c r="M42" i="192"/>
  <c r="N42" i="192" s="1"/>
  <c r="I42" i="213"/>
  <c r="J42" i="213" s="1"/>
  <c r="I42" i="215"/>
  <c r="J42" i="215" s="1"/>
  <c r="I42" i="216"/>
  <c r="J42" i="216" s="1"/>
  <c r="G42" i="211"/>
  <c r="H42" i="211" s="1"/>
  <c r="G42" i="248"/>
  <c r="H42" i="248" s="1"/>
  <c r="G42" i="243"/>
  <c r="H42" i="243" s="1"/>
  <c r="G42" i="242"/>
  <c r="H42" i="242" s="1"/>
  <c r="G42" i="203"/>
  <c r="H42" i="203" s="1"/>
  <c r="G42" i="230"/>
  <c r="H42" i="230" s="1"/>
  <c r="G42" i="207"/>
  <c r="H42" i="207" s="1"/>
  <c r="G42" i="232"/>
  <c r="H42" i="232" s="1"/>
  <c r="G42" i="209"/>
  <c r="H42" i="209" s="1"/>
  <c r="G42" i="204"/>
  <c r="H42" i="204" s="1"/>
  <c r="G42" i="246"/>
  <c r="H42" i="246" s="1"/>
  <c r="G42" i="205"/>
  <c r="H42" i="205" s="1"/>
  <c r="G42" i="208"/>
  <c r="H42" i="208" s="1"/>
  <c r="G42" i="193"/>
  <c r="H42" i="193" s="1"/>
  <c r="G42" i="244"/>
  <c r="H42" i="244" s="1"/>
  <c r="G42" i="189"/>
  <c r="H42" i="189" s="1"/>
  <c r="G42" i="113"/>
  <c r="H42" i="113" s="1"/>
  <c r="G42" i="194"/>
  <c r="H42" i="194" s="1"/>
  <c r="G42" i="197"/>
  <c r="H42" i="197" s="1"/>
  <c r="I42" i="180"/>
  <c r="J42" i="180" s="1"/>
  <c r="I42" i="214"/>
  <c r="J42" i="214" s="1"/>
  <c r="I42" i="217"/>
  <c r="J42" i="217" s="1"/>
  <c r="I42" i="219"/>
  <c r="J42" i="219" s="1"/>
  <c r="G42" i="212"/>
  <c r="H42" i="212" s="1"/>
  <c r="G42" i="247"/>
  <c r="H42" i="247" s="1"/>
  <c r="G42" i="190"/>
  <c r="H42" i="190" s="1"/>
  <c r="G42" i="196"/>
  <c r="H42" i="196" s="1"/>
  <c r="G42" i="191"/>
  <c r="H42" i="191" s="1"/>
  <c r="G42" i="239"/>
  <c r="H42" i="239" s="1"/>
  <c r="G42" i="229"/>
  <c r="H42" i="229" s="1"/>
  <c r="G42" i="200"/>
  <c r="H42" i="200" s="1"/>
  <c r="G42" i="231"/>
  <c r="H42" i="231" s="1"/>
  <c r="G42" i="195"/>
  <c r="H42" i="195" s="1"/>
  <c r="G42" i="220"/>
  <c r="H42" i="220" s="1"/>
  <c r="G42" i="206"/>
  <c r="H42" i="206" s="1"/>
  <c r="G42" i="201"/>
  <c r="H42" i="201" s="1"/>
  <c r="G42" i="224"/>
  <c r="H42" i="224" s="1"/>
  <c r="G42" i="199"/>
  <c r="H42" i="199" s="1"/>
  <c r="G42" i="225"/>
  <c r="H42" i="225" s="1"/>
  <c r="G42" i="202"/>
  <c r="H42" i="202" s="1"/>
  <c r="G42" i="192"/>
  <c r="H42" i="192" s="1"/>
  <c r="AS13" i="225"/>
  <c r="AR76" i="225"/>
  <c r="AR84" i="225" s="1"/>
  <c r="AU38" i="223" s="1"/>
  <c r="L63" i="180"/>
  <c r="M63" i="180" s="1"/>
  <c r="L63" i="213"/>
  <c r="M63" i="213" s="1"/>
  <c r="L63" i="217"/>
  <c r="M63" i="217" s="1"/>
  <c r="L63" i="219"/>
  <c r="M63" i="219" s="1"/>
  <c r="J63" i="212"/>
  <c r="K63" i="212" s="1"/>
  <c r="J63" i="247"/>
  <c r="K63" i="247" s="1"/>
  <c r="J63" i="196"/>
  <c r="K63" i="196" s="1"/>
  <c r="J63" i="243"/>
  <c r="K63" i="243" s="1"/>
  <c r="J63" i="204"/>
  <c r="K63" i="204" s="1"/>
  <c r="J63" i="232"/>
  <c r="K63" i="232" s="1"/>
  <c r="J63" i="190"/>
  <c r="K63" i="190" s="1"/>
  <c r="J63" i="209"/>
  <c r="K63" i="209" s="1"/>
  <c r="J63" i="206"/>
  <c r="K63" i="206" s="1"/>
  <c r="J63" i="200"/>
  <c r="K63" i="200" s="1"/>
  <c r="J63" i="208"/>
  <c r="K63" i="208" s="1"/>
  <c r="J63" i="224"/>
  <c r="K63" i="224" s="1"/>
  <c r="J63" i="199"/>
  <c r="K63" i="199" s="1"/>
  <c r="J63" i="220"/>
  <c r="K63" i="220" s="1"/>
  <c r="J63" i="113"/>
  <c r="K63" i="113" s="1"/>
  <c r="J63" i="193"/>
  <c r="K63" i="193" s="1"/>
  <c r="J63" i="194"/>
  <c r="K63" i="194" s="1"/>
  <c r="J63" i="192"/>
  <c r="K63" i="192" s="1"/>
  <c r="L63" i="214"/>
  <c r="M63" i="214" s="1"/>
  <c r="L63" i="216"/>
  <c r="M63" i="216" s="1"/>
  <c r="L63" i="215"/>
  <c r="M63" i="215" s="1"/>
  <c r="J63" i="211"/>
  <c r="K63" i="211" s="1"/>
  <c r="J63" i="248"/>
  <c r="K63" i="248" s="1"/>
  <c r="J63" i="242"/>
  <c r="K63" i="242" s="1"/>
  <c r="J63" i="203"/>
  <c r="K63" i="203" s="1"/>
  <c r="J63" i="191"/>
  <c r="K63" i="191" s="1"/>
  <c r="J63" i="231"/>
  <c r="K63" i="231" s="1"/>
  <c r="J63" i="239"/>
  <c r="K63" i="239" s="1"/>
  <c r="J63" i="229"/>
  <c r="K63" i="229" s="1"/>
  <c r="J63" i="205"/>
  <c r="K63" i="205" s="1"/>
  <c r="J63" i="230"/>
  <c r="K63" i="230" s="1"/>
  <c r="J63" i="207"/>
  <c r="K63" i="207" s="1"/>
  <c r="J63" i="201"/>
  <c r="K63" i="201" s="1"/>
  <c r="J63" i="244"/>
  <c r="K63" i="244" s="1"/>
  <c r="J63" i="246"/>
  <c r="K63" i="246" s="1"/>
  <c r="J63" i="225"/>
  <c r="K63" i="225" s="1"/>
  <c r="J63" i="195"/>
  <c r="K63" i="195" s="1"/>
  <c r="J63" i="202"/>
  <c r="K63" i="202" s="1"/>
  <c r="J63" i="189"/>
  <c r="K63" i="189" s="1"/>
  <c r="J63" i="197"/>
  <c r="K63" i="197" s="1"/>
  <c r="I63" i="180"/>
  <c r="J63" i="180" s="1"/>
  <c r="I63" i="214"/>
  <c r="J63" i="214" s="1"/>
  <c r="I63" i="217"/>
  <c r="J63" i="217" s="1"/>
  <c r="I63" i="219"/>
  <c r="J63" i="219" s="1"/>
  <c r="G63" i="248"/>
  <c r="H63" i="248" s="1"/>
  <c r="G63" i="247"/>
  <c r="H63" i="247" s="1"/>
  <c r="G63" i="191"/>
  <c r="H63" i="191" s="1"/>
  <c r="G63" i="196"/>
  <c r="H63" i="196" s="1"/>
  <c r="G63" i="243"/>
  <c r="H63" i="243" s="1"/>
  <c r="G63" i="209"/>
  <c r="H63" i="209" s="1"/>
  <c r="G63" i="232"/>
  <c r="H63" i="232" s="1"/>
  <c r="G63" i="200"/>
  <c r="H63" i="200" s="1"/>
  <c r="G63" i="231"/>
  <c r="H63" i="231" s="1"/>
  <c r="G63" i="220"/>
  <c r="H63" i="220" s="1"/>
  <c r="G63" i="205"/>
  <c r="H63" i="205" s="1"/>
  <c r="G63" i="208"/>
  <c r="H63" i="208" s="1"/>
  <c r="G63" i="224"/>
  <c r="H63" i="224" s="1"/>
  <c r="G63" i="199"/>
  <c r="H63" i="199" s="1"/>
  <c r="G63" i="113"/>
  <c r="H63" i="113" s="1"/>
  <c r="G63" i="193"/>
  <c r="H63" i="193" s="1"/>
  <c r="G63" i="194"/>
  <c r="H63" i="194" s="1"/>
  <c r="G63" i="197"/>
  <c r="H63" i="197" s="1"/>
  <c r="I63" i="213"/>
  <c r="J63" i="213" s="1"/>
  <c r="I63" i="215"/>
  <c r="J63" i="215" s="1"/>
  <c r="I63" i="216"/>
  <c r="J63" i="216" s="1"/>
  <c r="G63" i="211"/>
  <c r="H63" i="211" s="1"/>
  <c r="G63" i="212"/>
  <c r="H63" i="212" s="1"/>
  <c r="G63" i="190"/>
  <c r="H63" i="190" s="1"/>
  <c r="G63" i="242"/>
  <c r="H63" i="242" s="1"/>
  <c r="G63" i="203"/>
  <c r="H63" i="203" s="1"/>
  <c r="G63" i="230"/>
  <c r="H63" i="230" s="1"/>
  <c r="G63" i="229"/>
  <c r="H63" i="229" s="1"/>
  <c r="G63" i="204"/>
  <c r="H63" i="204" s="1"/>
  <c r="G63" i="207"/>
  <c r="H63" i="207" s="1"/>
  <c r="G63" i="246"/>
  <c r="H63" i="246" s="1"/>
  <c r="G63" i="239"/>
  <c r="H63" i="239" s="1"/>
  <c r="G63" i="206"/>
  <c r="H63" i="206" s="1"/>
  <c r="G63" i="201"/>
  <c r="H63" i="201" s="1"/>
  <c r="G63" i="244"/>
  <c r="H63" i="244" s="1"/>
  <c r="G63" i="225"/>
  <c r="H63" i="225" s="1"/>
  <c r="G63" i="195"/>
  <c r="H63" i="195" s="1"/>
  <c r="G63" i="202"/>
  <c r="H63" i="202" s="1"/>
  <c r="G63" i="192"/>
  <c r="H63" i="192" s="1"/>
  <c r="G63" i="189"/>
  <c r="H63" i="189" s="1"/>
  <c r="I39" i="213"/>
  <c r="J39" i="213" s="1"/>
  <c r="I39" i="215"/>
  <c r="J39" i="215" s="1"/>
  <c r="I39" i="217"/>
  <c r="J39" i="217" s="1"/>
  <c r="G39" i="211"/>
  <c r="H39" i="211" s="1"/>
  <c r="G39" i="247"/>
  <c r="H39" i="247" s="1"/>
  <c r="G39" i="190"/>
  <c r="H39" i="190" s="1"/>
  <c r="G39" i="242"/>
  <c r="H39" i="242" s="1"/>
  <c r="G39" i="203"/>
  <c r="H39" i="203" s="1"/>
  <c r="G39" i="230"/>
  <c r="H39" i="230" s="1"/>
  <c r="G39" i="232"/>
  <c r="H39" i="232" s="1"/>
  <c r="G39" i="200"/>
  <c r="H39" i="200" s="1"/>
  <c r="G39" i="209"/>
  <c r="H39" i="209" s="1"/>
  <c r="G39" i="239"/>
  <c r="H39" i="239" s="1"/>
  <c r="G39" i="220"/>
  <c r="H39" i="220" s="1"/>
  <c r="G39" i="205"/>
  <c r="H39" i="205" s="1"/>
  <c r="G39" i="208"/>
  <c r="H39" i="208" s="1"/>
  <c r="G39" i="224"/>
  <c r="H39" i="224" s="1"/>
  <c r="G39" i="244"/>
  <c r="H39" i="244" s="1"/>
  <c r="G39" i="195"/>
  <c r="H39" i="195" s="1"/>
  <c r="G39" i="202"/>
  <c r="H39" i="202" s="1"/>
  <c r="G39" i="189"/>
  <c r="H39" i="189" s="1"/>
  <c r="G39" i="197"/>
  <c r="H39" i="197" s="1"/>
  <c r="I39" i="180"/>
  <c r="J39" i="180" s="1"/>
  <c r="I39" i="214"/>
  <c r="J39" i="214" s="1"/>
  <c r="I39" i="216"/>
  <c r="J39" i="216" s="1"/>
  <c r="I39" i="219"/>
  <c r="J39" i="219" s="1"/>
  <c r="G39" i="248"/>
  <c r="H39" i="248" s="1"/>
  <c r="G39" i="212"/>
  <c r="H39" i="212" s="1"/>
  <c r="G39" i="191"/>
  <c r="H39" i="191" s="1"/>
  <c r="G39" i="196"/>
  <c r="H39" i="196" s="1"/>
  <c r="G39" i="243"/>
  <c r="H39" i="243" s="1"/>
  <c r="G39" i="229"/>
  <c r="H39" i="229" s="1"/>
  <c r="G39" i="204"/>
  <c r="H39" i="204" s="1"/>
  <c r="G39" i="207"/>
  <c r="H39" i="207" s="1"/>
  <c r="G39" i="231"/>
  <c r="H39" i="231" s="1"/>
  <c r="G39" i="246"/>
  <c r="H39" i="246" s="1"/>
  <c r="G39" i="113"/>
  <c r="H39" i="113" s="1"/>
  <c r="G39" i="206"/>
  <c r="H39" i="206" s="1"/>
  <c r="G39" i="201"/>
  <c r="H39" i="201" s="1"/>
  <c r="G39" i="225"/>
  <c r="H39" i="225" s="1"/>
  <c r="G39" i="199"/>
  <c r="H39" i="199" s="1"/>
  <c r="G39" i="193"/>
  <c r="H39" i="193" s="1"/>
  <c r="G39" i="194"/>
  <c r="H39" i="194" s="1"/>
  <c r="G39" i="192"/>
  <c r="H39" i="192" s="1"/>
  <c r="L39" i="213"/>
  <c r="M39" i="213" s="1"/>
  <c r="L39" i="215"/>
  <c r="M39" i="215" s="1"/>
  <c r="L39" i="217"/>
  <c r="M39" i="217" s="1"/>
  <c r="J39" i="211"/>
  <c r="K39" i="211" s="1"/>
  <c r="J39" i="248"/>
  <c r="K39" i="248" s="1"/>
  <c r="J39" i="209"/>
  <c r="K39" i="209" s="1"/>
  <c r="J39" i="196"/>
  <c r="K39" i="196" s="1"/>
  <c r="J39" i="243"/>
  <c r="K39" i="243" s="1"/>
  <c r="L39" i="219"/>
  <c r="M39" i="219" s="1"/>
  <c r="J39" i="203"/>
  <c r="K39" i="203" s="1"/>
  <c r="L39" i="180"/>
  <c r="M39" i="180" s="1"/>
  <c r="J39" i="212"/>
  <c r="K39" i="212" s="1"/>
  <c r="J39" i="242"/>
  <c r="K39" i="242" s="1"/>
  <c r="J39" i="204"/>
  <c r="K39" i="204" s="1"/>
  <c r="J39" i="232"/>
  <c r="K39" i="232" s="1"/>
  <c r="J39" i="190"/>
  <c r="K39" i="190" s="1"/>
  <c r="J39" i="205"/>
  <c r="K39" i="205" s="1"/>
  <c r="J39" i="230"/>
  <c r="K39" i="230" s="1"/>
  <c r="J39" i="207"/>
  <c r="K39" i="207" s="1"/>
  <c r="J39" i="201"/>
  <c r="K39" i="201" s="1"/>
  <c r="J39" i="225"/>
  <c r="K39" i="225" s="1"/>
  <c r="J39" i="199"/>
  <c r="K39" i="199" s="1"/>
  <c r="J39" i="220"/>
  <c r="K39" i="220" s="1"/>
  <c r="J39" i="189"/>
  <c r="K39" i="189" s="1"/>
  <c r="J39" i="193"/>
  <c r="K39" i="193" s="1"/>
  <c r="J39" i="194"/>
  <c r="K39" i="194" s="1"/>
  <c r="J39" i="197"/>
  <c r="K39" i="197" s="1"/>
  <c r="L39" i="216"/>
  <c r="M39" i="216" s="1"/>
  <c r="J39" i="247"/>
  <c r="K39" i="247" s="1"/>
  <c r="J39" i="191"/>
  <c r="K39" i="191" s="1"/>
  <c r="J39" i="231"/>
  <c r="K39" i="231" s="1"/>
  <c r="J39" i="239"/>
  <c r="K39" i="239" s="1"/>
  <c r="J39" i="229"/>
  <c r="K39" i="229" s="1"/>
  <c r="J39" i="206"/>
  <c r="K39" i="206" s="1"/>
  <c r="J39" i="200"/>
  <c r="K39" i="200" s="1"/>
  <c r="J39" i="208"/>
  <c r="K39" i="208" s="1"/>
  <c r="J39" i="224"/>
  <c r="K39" i="224" s="1"/>
  <c r="J39" i="244"/>
  <c r="K39" i="244" s="1"/>
  <c r="J39" i="246"/>
  <c r="K39" i="246" s="1"/>
  <c r="J39" i="113"/>
  <c r="K39" i="113" s="1"/>
  <c r="J39" i="195"/>
  <c r="K39" i="195" s="1"/>
  <c r="J39" i="202"/>
  <c r="K39" i="202" s="1"/>
  <c r="J39" i="192"/>
  <c r="K39" i="192" s="1"/>
  <c r="L39" i="214"/>
  <c r="M39" i="214" s="1"/>
  <c r="AU40" i="1"/>
  <c r="L40" i="67"/>
  <c r="O40" i="67" s="1"/>
  <c r="P40" i="67" s="1"/>
  <c r="BQ10" i="72"/>
  <c r="BQ76" i="72" s="1"/>
  <c r="AY76" i="230"/>
  <c r="CC21" i="72"/>
  <c r="AT76" i="72"/>
  <c r="AI18" i="236"/>
  <c r="AJ18" i="236" s="1"/>
  <c r="AG18" i="236"/>
  <c r="AK18" i="236" s="1"/>
  <c r="AL18" i="236" s="1"/>
  <c r="AL9" i="1"/>
  <c r="AM9" i="1" s="1"/>
  <c r="AI9" i="1"/>
  <c r="AP9" i="1"/>
  <c r="D9" i="100"/>
  <c r="AP9" i="100" s="1"/>
  <c r="R9" i="67"/>
  <c r="S9" i="67" s="1"/>
  <c r="D9" i="72" s="1"/>
  <c r="U40" i="236"/>
  <c r="W40" i="236" s="1"/>
  <c r="K40" i="238" s="1"/>
  <c r="K40" i="236"/>
  <c r="M40" i="236" s="1"/>
  <c r="I40" i="238" s="1"/>
  <c r="Z40" i="236"/>
  <c r="AB40" i="236" s="1"/>
  <c r="L40" i="238" s="1"/>
  <c r="AE40" i="236"/>
  <c r="G40" i="236"/>
  <c r="H40" i="236" s="1"/>
  <c r="P40" i="236"/>
  <c r="R40" i="236" s="1"/>
  <c r="J40" i="238" s="1"/>
  <c r="AU21" i="220"/>
  <c r="AU76" i="220" s="1"/>
  <c r="AU84" i="220" s="1"/>
  <c r="G21" i="72"/>
  <c r="AS76" i="220"/>
  <c r="AS84" i="220" s="1"/>
  <c r="AV7" i="223" s="1"/>
  <c r="AS8" i="194"/>
  <c r="AR76" i="194"/>
  <c r="AR84" i="194" s="1"/>
  <c r="AU34" i="223" s="1"/>
  <c r="AS10" i="244"/>
  <c r="AR76" i="244"/>
  <c r="AR84" i="244" s="1"/>
  <c r="AU41" i="223" s="1"/>
  <c r="AG63" i="1"/>
  <c r="AG15" i="1"/>
  <c r="AU10" i="1"/>
  <c r="L10" i="67"/>
  <c r="O10" i="67" s="1"/>
  <c r="P10" i="67" s="1"/>
  <c r="AU58" i="1"/>
  <c r="L58" i="67"/>
  <c r="O58" i="67" s="1"/>
  <c r="P58" i="67" s="1"/>
  <c r="AN7" i="46"/>
  <c r="AL8" i="46"/>
  <c r="AL20" i="46" s="1"/>
  <c r="AO18" i="46"/>
  <c r="AQ10" i="46"/>
  <c r="O38" i="238" l="1"/>
  <c r="H38" i="238"/>
  <c r="F63" i="238"/>
  <c r="P28" i="248"/>
  <c r="Q28" i="248" s="1"/>
  <c r="R28" i="180"/>
  <c r="S28" i="180" s="1"/>
  <c r="R28" i="214"/>
  <c r="S28" i="214" s="1"/>
  <c r="R28" i="216"/>
  <c r="S28" i="216" s="1"/>
  <c r="R28" i="219"/>
  <c r="S28" i="219" s="1"/>
  <c r="P28" i="243"/>
  <c r="Q28" i="243" s="1"/>
  <c r="P28" i="190"/>
  <c r="Q28" i="190" s="1"/>
  <c r="P28" i="196"/>
  <c r="Q28" i="196" s="1"/>
  <c r="P28" i="191"/>
  <c r="Q28" i="191" s="1"/>
  <c r="P28" i="204"/>
  <c r="Q28" i="204" s="1"/>
  <c r="P28" i="232"/>
  <c r="Q28" i="232" s="1"/>
  <c r="P28" i="230"/>
  <c r="Q28" i="230" s="1"/>
  <c r="P28" i="205"/>
  <c r="Q28" i="205" s="1"/>
  <c r="P28" i="207"/>
  <c r="Q28" i="207" s="1"/>
  <c r="P28" i="208"/>
  <c r="Q28" i="208" s="1"/>
  <c r="P28" i="224"/>
  <c r="Q28" i="224" s="1"/>
  <c r="P28" i="199"/>
  <c r="Q28" i="199" s="1"/>
  <c r="P28" i="246"/>
  <c r="Q28" i="246" s="1"/>
  <c r="P28" i="113"/>
  <c r="Q28" i="113" s="1"/>
  <c r="P28" i="194"/>
  <c r="Q28" i="194" s="1"/>
  <c r="P28" i="189"/>
  <c r="Q28" i="189" s="1"/>
  <c r="P28" i="197"/>
  <c r="Q28" i="197" s="1"/>
  <c r="R28" i="215"/>
  <c r="S28" i="215" s="1"/>
  <c r="P28" i="211"/>
  <c r="Q28" i="211" s="1"/>
  <c r="P28" i="209"/>
  <c r="Q28" i="209" s="1"/>
  <c r="P28" i="203"/>
  <c r="Q28" i="203" s="1"/>
  <c r="P28" i="231"/>
  <c r="Q28" i="231" s="1"/>
  <c r="P28" i="200"/>
  <c r="Q28" i="200" s="1"/>
  <c r="P28" i="195"/>
  <c r="Q28" i="195" s="1"/>
  <c r="P28" i="244"/>
  <c r="Q28" i="244" s="1"/>
  <c r="P28" i="220"/>
  <c r="Q28" i="220" s="1"/>
  <c r="P28" i="225"/>
  <c r="Q28" i="225" s="1"/>
  <c r="P28" i="247"/>
  <c r="Q28" i="247" s="1"/>
  <c r="P28" i="212"/>
  <c r="Q28" i="212" s="1"/>
  <c r="P28" i="206"/>
  <c r="Q28" i="206" s="1"/>
  <c r="P28" i="192"/>
  <c r="Q28" i="192" s="1"/>
  <c r="P28" i="242"/>
  <c r="Q28" i="242" s="1"/>
  <c r="P28" i="201"/>
  <c r="Q28" i="201" s="1"/>
  <c r="R28" i="213"/>
  <c r="S28" i="213" s="1"/>
  <c r="P28" i="239"/>
  <c r="Q28" i="239" s="1"/>
  <c r="P28" i="193"/>
  <c r="Q28" i="193" s="1"/>
  <c r="R28" i="217"/>
  <c r="S28" i="217" s="1"/>
  <c r="P28" i="229"/>
  <c r="Q28" i="229" s="1"/>
  <c r="P28" i="202"/>
  <c r="Q28" i="202" s="1"/>
  <c r="C13" i="238"/>
  <c r="F13" i="238" s="1"/>
  <c r="R21" i="214"/>
  <c r="S21" i="214" s="1"/>
  <c r="P21" i="211"/>
  <c r="Q21" i="211" s="1"/>
  <c r="P21" i="247"/>
  <c r="Q21" i="247" s="1"/>
  <c r="P21" i="196"/>
  <c r="Q21" i="196" s="1"/>
  <c r="P21" i="204"/>
  <c r="Q21" i="204" s="1"/>
  <c r="P21" i="200"/>
  <c r="Q21" i="200" s="1"/>
  <c r="P21" i="206"/>
  <c r="Q21" i="206" s="1"/>
  <c r="P21" i="244"/>
  <c r="Q21" i="244" s="1"/>
  <c r="P21" i="246"/>
  <c r="Q21" i="246" s="1"/>
  <c r="P21" i="193"/>
  <c r="Q21" i="193" s="1"/>
  <c r="P21" i="192"/>
  <c r="Q21" i="192" s="1"/>
  <c r="R21" i="180"/>
  <c r="S21" i="180" s="1"/>
  <c r="R21" i="216"/>
  <c r="S21" i="216" s="1"/>
  <c r="P21" i="212"/>
  <c r="Q21" i="212" s="1"/>
  <c r="P21" i="191"/>
  <c r="Q21" i="191" s="1"/>
  <c r="P21" i="203"/>
  <c r="Q21" i="203" s="1"/>
  <c r="P21" i="232"/>
  <c r="Q21" i="232" s="1"/>
  <c r="P21" i="239"/>
  <c r="Q21" i="239" s="1"/>
  <c r="P21" i="201"/>
  <c r="Q21" i="201" s="1"/>
  <c r="P21" i="199"/>
  <c r="Q21" i="199" s="1"/>
  <c r="P21" i="113"/>
  <c r="Q21" i="113" s="1"/>
  <c r="P21" i="202"/>
  <c r="Q21" i="202" s="1"/>
  <c r="R21" i="219"/>
  <c r="S21" i="219" s="1"/>
  <c r="P21" i="190"/>
  <c r="Q21" i="190" s="1"/>
  <c r="P21" i="230"/>
  <c r="Q21" i="230" s="1"/>
  <c r="P21" i="207"/>
  <c r="Q21" i="207" s="1"/>
  <c r="P21" i="195"/>
  <c r="Q21" i="195" s="1"/>
  <c r="P21" i="197"/>
  <c r="Q21" i="197" s="1"/>
  <c r="R21" i="213"/>
  <c r="S21" i="213" s="1"/>
  <c r="P21" i="209"/>
  <c r="Q21" i="209" s="1"/>
  <c r="P21" i="243"/>
  <c r="Q21" i="243" s="1"/>
  <c r="P21" i="208"/>
  <c r="Q21" i="208" s="1"/>
  <c r="P21" i="194"/>
  <c r="Q21" i="194" s="1"/>
  <c r="R21" i="215"/>
  <c r="S21" i="215" s="1"/>
  <c r="P21" i="242"/>
  <c r="Q21" i="242" s="1"/>
  <c r="P21" i="229"/>
  <c r="Q21" i="229" s="1"/>
  <c r="P21" i="224"/>
  <c r="Q21" i="224" s="1"/>
  <c r="P21" i="225"/>
  <c r="Q21" i="225" s="1"/>
  <c r="P21" i="248"/>
  <c r="Q21" i="248" s="1"/>
  <c r="P21" i="220"/>
  <c r="Q21" i="220" s="1"/>
  <c r="P21" i="231"/>
  <c r="Q21" i="231" s="1"/>
  <c r="P21" i="189"/>
  <c r="Q21" i="189" s="1"/>
  <c r="R21" i="217"/>
  <c r="S21" i="217" s="1"/>
  <c r="P21" i="205"/>
  <c r="Q21" i="205" s="1"/>
  <c r="C21" i="238"/>
  <c r="F21" i="238" s="1"/>
  <c r="R46" i="67"/>
  <c r="S46" i="67" s="1"/>
  <c r="D46" i="72" s="1"/>
  <c r="AP46" i="72" s="1"/>
  <c r="D46" i="100"/>
  <c r="AP46" i="100" s="1"/>
  <c r="D59" i="100"/>
  <c r="AP59" i="100" s="1"/>
  <c r="R59" i="67"/>
  <c r="S59" i="67" s="1"/>
  <c r="D59" i="72" s="1"/>
  <c r="AP59" i="72" s="1"/>
  <c r="I46" i="180"/>
  <c r="J46" i="180" s="1"/>
  <c r="I46" i="216"/>
  <c r="J46" i="216" s="1"/>
  <c r="G46" i="212"/>
  <c r="H46" i="212" s="1"/>
  <c r="G46" i="242"/>
  <c r="H46" i="242" s="1"/>
  <c r="G46" i="209"/>
  <c r="H46" i="209" s="1"/>
  <c r="G46" i="229"/>
  <c r="H46" i="229" s="1"/>
  <c r="G46" i="231"/>
  <c r="H46" i="231" s="1"/>
  <c r="G46" i="205"/>
  <c r="H46" i="205" s="1"/>
  <c r="G46" i="201"/>
  <c r="H46" i="201" s="1"/>
  <c r="G46" i="199"/>
  <c r="H46" i="199" s="1"/>
  <c r="G46" i="202"/>
  <c r="H46" i="202" s="1"/>
  <c r="I46" i="215"/>
  <c r="J46" i="215" s="1"/>
  <c r="I46" i="219"/>
  <c r="J46" i="219" s="1"/>
  <c r="G46" i="243"/>
  <c r="H46" i="243" s="1"/>
  <c r="G46" i="196"/>
  <c r="H46" i="196" s="1"/>
  <c r="G46" i="207"/>
  <c r="H46" i="207" s="1"/>
  <c r="G46" i="232"/>
  <c r="H46" i="232" s="1"/>
  <c r="G46" i="246"/>
  <c r="H46" i="246" s="1"/>
  <c r="G46" i="206"/>
  <c r="H46" i="206" s="1"/>
  <c r="G46" i="225"/>
  <c r="H46" i="225" s="1"/>
  <c r="G46" i="189"/>
  <c r="H46" i="189" s="1"/>
  <c r="G46" i="197"/>
  <c r="H46" i="197" s="1"/>
  <c r="I46" i="213"/>
  <c r="J46" i="213" s="1"/>
  <c r="G46" i="190"/>
  <c r="H46" i="190" s="1"/>
  <c r="G46" i="230"/>
  <c r="H46" i="230" s="1"/>
  <c r="G46" i="220"/>
  <c r="H46" i="220" s="1"/>
  <c r="G46" i="193"/>
  <c r="H46" i="193" s="1"/>
  <c r="I46" i="214"/>
  <c r="J46" i="214" s="1"/>
  <c r="G46" i="211"/>
  <c r="H46" i="211" s="1"/>
  <c r="G46" i="239"/>
  <c r="H46" i="239" s="1"/>
  <c r="G46" i="200"/>
  <c r="H46" i="200" s="1"/>
  <c r="G46" i="224"/>
  <c r="H46" i="224" s="1"/>
  <c r="G46" i="113"/>
  <c r="H46" i="113" s="1"/>
  <c r="I46" i="217"/>
  <c r="J46" i="217" s="1"/>
  <c r="G46" i="248"/>
  <c r="H46" i="248" s="1"/>
  <c r="G46" i="191"/>
  <c r="H46" i="191" s="1"/>
  <c r="G46" i="204"/>
  <c r="H46" i="204" s="1"/>
  <c r="G46" i="244"/>
  <c r="H46" i="244" s="1"/>
  <c r="G46" i="194"/>
  <c r="H46" i="194" s="1"/>
  <c r="G46" i="195"/>
  <c r="H46" i="195" s="1"/>
  <c r="G46" i="247"/>
  <c r="H46" i="247" s="1"/>
  <c r="G46" i="208"/>
  <c r="H46" i="208" s="1"/>
  <c r="G46" i="203"/>
  <c r="H46" i="203" s="1"/>
  <c r="G46" i="192"/>
  <c r="H46" i="192" s="1"/>
  <c r="R46" i="213"/>
  <c r="S46" i="213" s="1"/>
  <c r="R46" i="217"/>
  <c r="S46" i="217" s="1"/>
  <c r="P46" i="247"/>
  <c r="Q46" i="247" s="1"/>
  <c r="P46" i="242"/>
  <c r="Q46" i="242" s="1"/>
  <c r="P46" i="229"/>
  <c r="Q46" i="229" s="1"/>
  <c r="P46" i="230"/>
  <c r="Q46" i="230" s="1"/>
  <c r="P46" i="208"/>
  <c r="Q46" i="208" s="1"/>
  <c r="P46" i="224"/>
  <c r="Q46" i="224" s="1"/>
  <c r="P46" i="195"/>
  <c r="Q46" i="195" s="1"/>
  <c r="P46" i="113"/>
  <c r="Q46" i="113" s="1"/>
  <c r="P46" i="197"/>
  <c r="Q46" i="197" s="1"/>
  <c r="R46" i="214"/>
  <c r="S46" i="214" s="1"/>
  <c r="R46" i="219"/>
  <c r="S46" i="219" s="1"/>
  <c r="P46" i="212"/>
  <c r="Q46" i="212" s="1"/>
  <c r="P46" i="196"/>
  <c r="Q46" i="196" s="1"/>
  <c r="P46" i="204"/>
  <c r="Q46" i="204" s="1"/>
  <c r="P46" i="205"/>
  <c r="Q46" i="205" s="1"/>
  <c r="P46" i="243"/>
  <c r="Q46" i="243" s="1"/>
  <c r="P46" i="201"/>
  <c r="Q46" i="201" s="1"/>
  <c r="P46" i="199"/>
  <c r="Q46" i="199" s="1"/>
  <c r="P46" i="246"/>
  <c r="Q46" i="246" s="1"/>
  <c r="P46" i="189"/>
  <c r="Q46" i="189" s="1"/>
  <c r="R46" i="215"/>
  <c r="S46" i="215" s="1"/>
  <c r="P46" i="211"/>
  <c r="Q46" i="211" s="1"/>
  <c r="P46" i="191"/>
  <c r="Q46" i="191" s="1"/>
  <c r="P46" i="203"/>
  <c r="Q46" i="203" s="1"/>
  <c r="P46" i="231"/>
  <c r="Q46" i="231" s="1"/>
  <c r="P46" i="206"/>
  <c r="Q46" i="206" s="1"/>
  <c r="P46" i="239"/>
  <c r="Q46" i="239" s="1"/>
  <c r="P46" i="225"/>
  <c r="Q46" i="225" s="1"/>
  <c r="P46" i="200"/>
  <c r="Q46" i="200" s="1"/>
  <c r="P46" i="202"/>
  <c r="Q46" i="202" s="1"/>
  <c r="P46" i="192"/>
  <c r="Q46" i="192" s="1"/>
  <c r="P46" i="209"/>
  <c r="Q46" i="209" s="1"/>
  <c r="P46" i="220"/>
  <c r="Q46" i="220" s="1"/>
  <c r="R46" i="180"/>
  <c r="S46" i="180" s="1"/>
  <c r="P46" i="190"/>
  <c r="Q46" i="190" s="1"/>
  <c r="P46" i="193"/>
  <c r="Q46" i="193" s="1"/>
  <c r="P46" i="194"/>
  <c r="Q46" i="194" s="1"/>
  <c r="R46" i="216"/>
  <c r="S46" i="216" s="1"/>
  <c r="P46" i="232"/>
  <c r="Q46" i="232" s="1"/>
  <c r="P46" i="244"/>
  <c r="Q46" i="244" s="1"/>
  <c r="P46" i="248"/>
  <c r="Q46" i="248" s="1"/>
  <c r="P46" i="207"/>
  <c r="Q46" i="207" s="1"/>
  <c r="AI59" i="236"/>
  <c r="AJ59" i="236" s="1"/>
  <c r="AG59" i="236"/>
  <c r="O59" i="213"/>
  <c r="P59" i="213" s="1"/>
  <c r="M59" i="211"/>
  <c r="N59" i="211" s="1"/>
  <c r="M59" i="230"/>
  <c r="N59" i="230" s="1"/>
  <c r="M59" i="231"/>
  <c r="N59" i="231" s="1"/>
  <c r="M59" i="199"/>
  <c r="N59" i="199" s="1"/>
  <c r="M59" i="197"/>
  <c r="N59" i="197" s="1"/>
  <c r="O59" i="216"/>
  <c r="P59" i="216" s="1"/>
  <c r="M59" i="242"/>
  <c r="N59" i="242" s="1"/>
  <c r="M59" i="207"/>
  <c r="N59" i="207" s="1"/>
  <c r="M59" i="208"/>
  <c r="N59" i="208" s="1"/>
  <c r="M59" i="205"/>
  <c r="N59" i="205" s="1"/>
  <c r="M59" i="212"/>
  <c r="N59" i="212" s="1"/>
  <c r="M59" i="203"/>
  <c r="N59" i="203" s="1"/>
  <c r="M59" i="232"/>
  <c r="N59" i="232" s="1"/>
  <c r="M59" i="224"/>
  <c r="N59" i="224" s="1"/>
  <c r="M59" i="193"/>
  <c r="N59" i="193" s="1"/>
  <c r="M59" i="225"/>
  <c r="N59" i="225" s="1"/>
  <c r="O59" i="215"/>
  <c r="P59" i="215" s="1"/>
  <c r="M59" i="194"/>
  <c r="N59" i="194" s="1"/>
  <c r="M59" i="229"/>
  <c r="N59" i="229" s="1"/>
  <c r="M59" i="113"/>
  <c r="N59" i="113" s="1"/>
  <c r="M59" i="190"/>
  <c r="N59" i="190" s="1"/>
  <c r="O59" i="180"/>
  <c r="P59" i="180" s="1"/>
  <c r="M59" i="248"/>
  <c r="N59" i="248" s="1"/>
  <c r="M59" i="243"/>
  <c r="N59" i="243" s="1"/>
  <c r="M59" i="204"/>
  <c r="N59" i="204" s="1"/>
  <c r="M59" i="244"/>
  <c r="N59" i="244" s="1"/>
  <c r="M59" i="192"/>
  <c r="N59" i="192" s="1"/>
  <c r="O59" i="214"/>
  <c r="P59" i="214" s="1"/>
  <c r="M59" i="247"/>
  <c r="N59" i="247" s="1"/>
  <c r="M59" i="209"/>
  <c r="N59" i="209" s="1"/>
  <c r="M59" i="246"/>
  <c r="N59" i="246" s="1"/>
  <c r="M59" i="202"/>
  <c r="N59" i="202" s="1"/>
  <c r="M59" i="189"/>
  <c r="N59" i="189" s="1"/>
  <c r="O59" i="217"/>
  <c r="P59" i="217" s="1"/>
  <c r="M59" i="191"/>
  <c r="N59" i="191" s="1"/>
  <c r="M59" i="200"/>
  <c r="N59" i="200" s="1"/>
  <c r="M59" i="220"/>
  <c r="N59" i="220" s="1"/>
  <c r="M59" i="206"/>
  <c r="N59" i="206" s="1"/>
  <c r="O59" i="219"/>
  <c r="P59" i="219" s="1"/>
  <c r="M59" i="196"/>
  <c r="N59" i="196" s="1"/>
  <c r="M59" i="239"/>
  <c r="N59" i="239" s="1"/>
  <c r="M59" i="201"/>
  <c r="N59" i="201" s="1"/>
  <c r="M59" i="195"/>
  <c r="N59" i="195" s="1"/>
  <c r="O17" i="214"/>
  <c r="P17" i="214" s="1"/>
  <c r="O17" i="219"/>
  <c r="P17" i="219" s="1"/>
  <c r="M17" i="211"/>
  <c r="N17" i="211" s="1"/>
  <c r="M17" i="196"/>
  <c r="N17" i="196" s="1"/>
  <c r="M17" i="239"/>
  <c r="N17" i="239" s="1"/>
  <c r="M17" i="231"/>
  <c r="N17" i="231" s="1"/>
  <c r="M17" i="194"/>
  <c r="N17" i="194" s="1"/>
  <c r="M17" i="113"/>
  <c r="N17" i="113" s="1"/>
  <c r="M17" i="244"/>
  <c r="N17" i="244" s="1"/>
  <c r="M17" i="202"/>
  <c r="N17" i="202" s="1"/>
  <c r="M17" i="192"/>
  <c r="N17" i="192" s="1"/>
  <c r="O17" i="215"/>
  <c r="P17" i="215" s="1"/>
  <c r="M17" i="212"/>
  <c r="N17" i="212" s="1"/>
  <c r="M17" i="243"/>
  <c r="N17" i="243" s="1"/>
  <c r="M17" i="203"/>
  <c r="N17" i="203" s="1"/>
  <c r="M17" i="190"/>
  <c r="N17" i="190" s="1"/>
  <c r="M17" i="229"/>
  <c r="N17" i="229" s="1"/>
  <c r="M17" i="246"/>
  <c r="N17" i="246" s="1"/>
  <c r="M17" i="208"/>
  <c r="N17" i="208" s="1"/>
  <c r="M17" i="199"/>
  <c r="N17" i="199" s="1"/>
  <c r="M17" i="206"/>
  <c r="N17" i="206" s="1"/>
  <c r="M17" i="197"/>
  <c r="N17" i="197" s="1"/>
  <c r="O17" i="216"/>
  <c r="P17" i="216" s="1"/>
  <c r="M17" i="242"/>
  <c r="N17" i="242" s="1"/>
  <c r="M17" i="207"/>
  <c r="N17" i="207" s="1"/>
  <c r="M17" i="220"/>
  <c r="N17" i="220" s="1"/>
  <c r="M17" i="189"/>
  <c r="N17" i="189" s="1"/>
  <c r="O17" i="180"/>
  <c r="P17" i="180" s="1"/>
  <c r="M17" i="248"/>
  <c r="N17" i="248" s="1"/>
  <c r="M17" i="209"/>
  <c r="N17" i="209" s="1"/>
  <c r="M17" i="204"/>
  <c r="N17" i="204" s="1"/>
  <c r="M17" i="201"/>
  <c r="N17" i="201" s="1"/>
  <c r="M17" i="195"/>
  <c r="N17" i="195" s="1"/>
  <c r="O17" i="213"/>
  <c r="P17" i="213" s="1"/>
  <c r="M17" i="247"/>
  <c r="N17" i="247" s="1"/>
  <c r="M17" i="230"/>
  <c r="N17" i="230" s="1"/>
  <c r="M17" i="200"/>
  <c r="N17" i="200" s="1"/>
  <c r="M17" i="224"/>
  <c r="N17" i="224" s="1"/>
  <c r="M17" i="193"/>
  <c r="N17" i="193" s="1"/>
  <c r="M17" i="191"/>
  <c r="N17" i="191" s="1"/>
  <c r="M17" i="232"/>
  <c r="N17" i="232" s="1"/>
  <c r="M17" i="225"/>
  <c r="N17" i="225" s="1"/>
  <c r="O17" i="217"/>
  <c r="P17" i="217" s="1"/>
  <c r="M17" i="205"/>
  <c r="N17" i="205" s="1"/>
  <c r="I17" i="213"/>
  <c r="J17" i="213" s="1"/>
  <c r="I17" i="215"/>
  <c r="J17" i="215" s="1"/>
  <c r="I17" i="216"/>
  <c r="J17" i="216" s="1"/>
  <c r="G17" i="248"/>
  <c r="H17" i="248" s="1"/>
  <c r="G17" i="211"/>
  <c r="H17" i="211" s="1"/>
  <c r="G17" i="243"/>
  <c r="H17" i="243" s="1"/>
  <c r="G17" i="242"/>
  <c r="H17" i="242" s="1"/>
  <c r="G17" i="230"/>
  <c r="H17" i="230" s="1"/>
  <c r="G17" i="203"/>
  <c r="H17" i="203" s="1"/>
  <c r="G17" i="204"/>
  <c r="H17" i="204" s="1"/>
  <c r="G17" i="232"/>
  <c r="H17" i="232" s="1"/>
  <c r="G17" i="190"/>
  <c r="H17" i="190" s="1"/>
  <c r="G17" i="194"/>
  <c r="H17" i="194" s="1"/>
  <c r="G17" i="225"/>
  <c r="H17" i="225" s="1"/>
  <c r="G17" i="113"/>
  <c r="H17" i="113" s="1"/>
  <c r="G17" i="206"/>
  <c r="H17" i="206" s="1"/>
  <c r="G17" i="201"/>
  <c r="H17" i="201" s="1"/>
  <c r="G17" i="244"/>
  <c r="H17" i="244" s="1"/>
  <c r="G17" i="202"/>
  <c r="H17" i="202" s="1"/>
  <c r="G17" i="193"/>
  <c r="H17" i="193" s="1"/>
  <c r="G17" i="209"/>
  <c r="H17" i="209" s="1"/>
  <c r="G17" i="197"/>
  <c r="H17" i="197" s="1"/>
  <c r="I17" i="180"/>
  <c r="J17" i="180" s="1"/>
  <c r="I17" i="214"/>
  <c r="J17" i="214" s="1"/>
  <c r="I17" i="217"/>
  <c r="J17" i="217" s="1"/>
  <c r="I17" i="219"/>
  <c r="J17" i="219" s="1"/>
  <c r="G17" i="247"/>
  <c r="H17" i="247" s="1"/>
  <c r="G17" i="212"/>
  <c r="H17" i="212" s="1"/>
  <c r="G17" i="191"/>
  <c r="H17" i="191" s="1"/>
  <c r="G17" i="196"/>
  <c r="H17" i="196" s="1"/>
  <c r="G17" i="239"/>
  <c r="H17" i="239" s="1"/>
  <c r="G17" i="229"/>
  <c r="H17" i="229" s="1"/>
  <c r="G17" i="207"/>
  <c r="H17" i="207" s="1"/>
  <c r="G17" i="200"/>
  <c r="H17" i="200" s="1"/>
  <c r="G17" i="231"/>
  <c r="H17" i="231" s="1"/>
  <c r="G17" i="246"/>
  <c r="H17" i="246" s="1"/>
  <c r="G17" i="220"/>
  <c r="H17" i="220" s="1"/>
  <c r="G17" i="205"/>
  <c r="H17" i="205" s="1"/>
  <c r="G17" i="208"/>
  <c r="H17" i="208" s="1"/>
  <c r="G17" i="224"/>
  <c r="H17" i="224" s="1"/>
  <c r="G17" i="199"/>
  <c r="H17" i="199" s="1"/>
  <c r="G17" i="195"/>
  <c r="H17" i="195" s="1"/>
  <c r="G17" i="189"/>
  <c r="H17" i="189" s="1"/>
  <c r="G17" i="192"/>
  <c r="H17" i="192" s="1"/>
  <c r="H43" i="238"/>
  <c r="O43" i="238"/>
  <c r="AG37" i="236"/>
  <c r="AI37" i="236"/>
  <c r="AJ37" i="236" s="1"/>
  <c r="D59" i="241"/>
  <c r="E59" i="241" s="1"/>
  <c r="H59" i="241" s="1"/>
  <c r="L59" i="241" s="1"/>
  <c r="N59" i="241" s="1"/>
  <c r="D59" i="141"/>
  <c r="E59" i="141" s="1"/>
  <c r="H59" i="141" s="1"/>
  <c r="L59" i="141" s="1"/>
  <c r="N59" i="141" s="1"/>
  <c r="D59" i="140"/>
  <c r="E59" i="140" s="1"/>
  <c r="H59" i="140" s="1"/>
  <c r="L59" i="140" s="1"/>
  <c r="N59" i="140" s="1"/>
  <c r="R31" i="67"/>
  <c r="S31" i="67" s="1"/>
  <c r="D31" i="72" s="1"/>
  <c r="AP31" i="72" s="1"/>
  <c r="D31" i="100"/>
  <c r="AP31" i="100" s="1"/>
  <c r="AQ21" i="1"/>
  <c r="D21" i="67" s="1"/>
  <c r="E21" i="67" s="1"/>
  <c r="F21" i="67" s="1"/>
  <c r="G21" i="67" s="1"/>
  <c r="AX21" i="1"/>
  <c r="AR21" i="1"/>
  <c r="C21" i="33"/>
  <c r="AO21" i="33" s="1"/>
  <c r="AL17" i="1"/>
  <c r="AM17" i="1" s="1"/>
  <c r="AP17" i="1"/>
  <c r="AI17" i="1"/>
  <c r="AL54" i="1"/>
  <c r="AM54" i="1" s="1"/>
  <c r="AP54" i="1"/>
  <c r="AI54" i="1"/>
  <c r="AI50" i="1"/>
  <c r="AL50" i="1"/>
  <c r="AM50" i="1" s="1"/>
  <c r="AP50" i="1"/>
  <c r="O70" i="238"/>
  <c r="H70" i="238"/>
  <c r="R38" i="67"/>
  <c r="S38" i="67" s="1"/>
  <c r="D38" i="72" s="1"/>
  <c r="D38" i="100"/>
  <c r="AP38" i="100" s="1"/>
  <c r="L28" i="213"/>
  <c r="M28" i="213" s="1"/>
  <c r="L28" i="217"/>
  <c r="M28" i="217" s="1"/>
  <c r="J28" i="248"/>
  <c r="K28" i="248" s="1"/>
  <c r="J28" i="209"/>
  <c r="K28" i="209" s="1"/>
  <c r="J28" i="239"/>
  <c r="K28" i="239" s="1"/>
  <c r="J28" i="232"/>
  <c r="K28" i="232" s="1"/>
  <c r="J28" i="229"/>
  <c r="K28" i="229" s="1"/>
  <c r="J28" i="195"/>
  <c r="K28" i="195" s="1"/>
  <c r="J28" i="199"/>
  <c r="K28" i="199" s="1"/>
  <c r="J28" i="220"/>
  <c r="K28" i="220" s="1"/>
  <c r="J28" i="225"/>
  <c r="K28" i="225" s="1"/>
  <c r="L28" i="214"/>
  <c r="M28" i="214" s="1"/>
  <c r="J28" i="211"/>
  <c r="K28" i="211" s="1"/>
  <c r="J28" i="247"/>
  <c r="K28" i="247" s="1"/>
  <c r="J28" i="196"/>
  <c r="K28" i="196" s="1"/>
  <c r="J28" i="204"/>
  <c r="K28" i="204" s="1"/>
  <c r="J28" i="205"/>
  <c r="K28" i="205" s="1"/>
  <c r="J28" i="230"/>
  <c r="K28" i="230" s="1"/>
  <c r="J28" i="224"/>
  <c r="K28" i="224" s="1"/>
  <c r="J28" i="193"/>
  <c r="K28" i="193" s="1"/>
  <c r="J28" i="202"/>
  <c r="K28" i="202" s="1"/>
  <c r="J28" i="192"/>
  <c r="K28" i="192" s="1"/>
  <c r="L28" i="180"/>
  <c r="M28" i="180" s="1"/>
  <c r="L28" i="216"/>
  <c r="M28" i="216" s="1"/>
  <c r="J28" i="212"/>
  <c r="K28" i="212" s="1"/>
  <c r="J28" i="190"/>
  <c r="K28" i="190" s="1"/>
  <c r="J28" i="203"/>
  <c r="K28" i="203" s="1"/>
  <c r="J28" i="191"/>
  <c r="K28" i="191" s="1"/>
  <c r="J28" i="206"/>
  <c r="K28" i="206" s="1"/>
  <c r="J28" i="208"/>
  <c r="K28" i="208" s="1"/>
  <c r="J28" i="244"/>
  <c r="K28" i="244" s="1"/>
  <c r="J28" i="113"/>
  <c r="K28" i="113" s="1"/>
  <c r="J28" i="194"/>
  <c r="K28" i="194" s="1"/>
  <c r="L28" i="215"/>
  <c r="M28" i="215" s="1"/>
  <c r="L28" i="219"/>
  <c r="M28" i="219" s="1"/>
  <c r="J28" i="243"/>
  <c r="K28" i="243" s="1"/>
  <c r="J28" i="242"/>
  <c r="K28" i="242" s="1"/>
  <c r="J28" i="231"/>
  <c r="K28" i="231" s="1"/>
  <c r="J28" i="200"/>
  <c r="K28" i="200" s="1"/>
  <c r="J28" i="207"/>
  <c r="K28" i="207" s="1"/>
  <c r="J28" i="201"/>
  <c r="K28" i="201" s="1"/>
  <c r="J28" i="246"/>
  <c r="K28" i="246" s="1"/>
  <c r="J28" i="189"/>
  <c r="K28" i="189" s="1"/>
  <c r="J28" i="197"/>
  <c r="K28" i="197" s="1"/>
  <c r="D13" i="100"/>
  <c r="AP13" i="100" s="1"/>
  <c r="R13" i="67"/>
  <c r="S13" i="67" s="1"/>
  <c r="D13" i="72" s="1"/>
  <c r="O67" i="238"/>
  <c r="H67" i="238"/>
  <c r="AG13" i="236"/>
  <c r="AK13" i="236" s="1"/>
  <c r="AL13" i="236" s="1"/>
  <c r="AI13" i="236"/>
  <c r="AJ13" i="236" s="1"/>
  <c r="L13" i="180"/>
  <c r="M13" i="180" s="1"/>
  <c r="L13" i="214"/>
  <c r="M13" i="214" s="1"/>
  <c r="L13" i="216"/>
  <c r="M13" i="216" s="1"/>
  <c r="J13" i="211"/>
  <c r="K13" i="211" s="1"/>
  <c r="J13" i="212"/>
  <c r="K13" i="212" s="1"/>
  <c r="J13" i="247"/>
  <c r="K13" i="247" s="1"/>
  <c r="J13" i="203"/>
  <c r="K13" i="203" s="1"/>
  <c r="J13" i="191"/>
  <c r="K13" i="191" s="1"/>
  <c r="J13" i="196"/>
  <c r="K13" i="196" s="1"/>
  <c r="J13" i="231"/>
  <c r="K13" i="231" s="1"/>
  <c r="J13" i="229"/>
  <c r="K13" i="229" s="1"/>
  <c r="J13" i="200"/>
  <c r="K13" i="200" s="1"/>
  <c r="J13" i="206"/>
  <c r="K13" i="206" s="1"/>
  <c r="J13" i="207"/>
  <c r="K13" i="207" s="1"/>
  <c r="J13" i="201"/>
  <c r="K13" i="201" s="1"/>
  <c r="J13" i="244"/>
  <c r="K13" i="244" s="1"/>
  <c r="J13" i="194"/>
  <c r="K13" i="194" s="1"/>
  <c r="J13" i="220"/>
  <c r="K13" i="220" s="1"/>
  <c r="J13" i="239"/>
  <c r="K13" i="239" s="1"/>
  <c r="J13" i="195"/>
  <c r="K13" i="195" s="1"/>
  <c r="J13" i="225"/>
  <c r="K13" i="225" s="1"/>
  <c r="J13" i="192"/>
  <c r="K13" i="192" s="1"/>
  <c r="L13" i="215"/>
  <c r="M13" i="215" s="1"/>
  <c r="J13" i="190"/>
  <c r="K13" i="190" s="1"/>
  <c r="J13" i="204"/>
  <c r="K13" i="204" s="1"/>
  <c r="J13" i="208"/>
  <c r="K13" i="208" s="1"/>
  <c r="J13" i="113"/>
  <c r="K13" i="113" s="1"/>
  <c r="J13" i="197"/>
  <c r="K13" i="197" s="1"/>
  <c r="L13" i="217"/>
  <c r="M13" i="217" s="1"/>
  <c r="J13" i="209"/>
  <c r="K13" i="209" s="1"/>
  <c r="J13" i="232"/>
  <c r="K13" i="232" s="1"/>
  <c r="J13" i="224"/>
  <c r="K13" i="224" s="1"/>
  <c r="J13" i="202"/>
  <c r="K13" i="202" s="1"/>
  <c r="J13" i="242"/>
  <c r="K13" i="242" s="1"/>
  <c r="J13" i="199"/>
  <c r="K13" i="199" s="1"/>
  <c r="L13" i="213"/>
  <c r="M13" i="213" s="1"/>
  <c r="J13" i="243"/>
  <c r="K13" i="243" s="1"/>
  <c r="J13" i="246"/>
  <c r="K13" i="246" s="1"/>
  <c r="L13" i="219"/>
  <c r="M13" i="219" s="1"/>
  <c r="J13" i="205"/>
  <c r="K13" i="205" s="1"/>
  <c r="J13" i="193"/>
  <c r="K13" i="193" s="1"/>
  <c r="J13" i="230"/>
  <c r="K13" i="230" s="1"/>
  <c r="J13" i="189"/>
  <c r="K13" i="189" s="1"/>
  <c r="J13" i="248"/>
  <c r="K13" i="248" s="1"/>
  <c r="R37" i="67"/>
  <c r="S37" i="67" s="1"/>
  <c r="D37" i="72" s="1"/>
  <c r="AP37" i="72" s="1"/>
  <c r="D37" i="100"/>
  <c r="AP37" i="100" s="1"/>
  <c r="I21" i="213"/>
  <c r="J21" i="213" s="1"/>
  <c r="I21" i="217"/>
  <c r="J21" i="217" s="1"/>
  <c r="G21" i="247"/>
  <c r="H21" i="247" s="1"/>
  <c r="G21" i="191"/>
  <c r="H21" i="191" s="1"/>
  <c r="G21" i="230"/>
  <c r="H21" i="230" s="1"/>
  <c r="G21" i="204"/>
  <c r="H21" i="204" s="1"/>
  <c r="G21" i="194"/>
  <c r="H21" i="194" s="1"/>
  <c r="G21" i="220"/>
  <c r="H21" i="220" s="1"/>
  <c r="G21" i="201"/>
  <c r="H21" i="201" s="1"/>
  <c r="G21" i="199"/>
  <c r="H21" i="199" s="1"/>
  <c r="G21" i="189"/>
  <c r="H21" i="189" s="1"/>
  <c r="I21" i="214"/>
  <c r="J21" i="214" s="1"/>
  <c r="G21" i="211"/>
  <c r="H21" i="211" s="1"/>
  <c r="G21" i="212"/>
  <c r="H21" i="212" s="1"/>
  <c r="G21" i="203"/>
  <c r="H21" i="203" s="1"/>
  <c r="G21" i="239"/>
  <c r="H21" i="239" s="1"/>
  <c r="G21" i="200"/>
  <c r="H21" i="200" s="1"/>
  <c r="G21" i="246"/>
  <c r="H21" i="246" s="1"/>
  <c r="G21" i="206"/>
  <c r="H21" i="206" s="1"/>
  <c r="G21" i="224"/>
  <c r="H21" i="224" s="1"/>
  <c r="G21" i="195"/>
  <c r="H21" i="195" s="1"/>
  <c r="G21" i="192"/>
  <c r="H21" i="192" s="1"/>
  <c r="I21" i="180"/>
  <c r="J21" i="180" s="1"/>
  <c r="I21" i="216"/>
  <c r="J21" i="216" s="1"/>
  <c r="G21" i="248"/>
  <c r="H21" i="248" s="1"/>
  <c r="G21" i="242"/>
  <c r="H21" i="242" s="1"/>
  <c r="G21" i="190"/>
  <c r="H21" i="190" s="1"/>
  <c r="G21" i="207"/>
  <c r="H21" i="207" s="1"/>
  <c r="G21" i="209"/>
  <c r="H21" i="209" s="1"/>
  <c r="G21" i="113"/>
  <c r="H21" i="113" s="1"/>
  <c r="G21" i="208"/>
  <c r="H21" i="208" s="1"/>
  <c r="G21" i="202"/>
  <c r="H21" i="202" s="1"/>
  <c r="G21" i="193"/>
  <c r="H21" i="193" s="1"/>
  <c r="I21" i="215"/>
  <c r="J21" i="215" s="1"/>
  <c r="I21" i="219"/>
  <c r="J21" i="219" s="1"/>
  <c r="G21" i="243"/>
  <c r="H21" i="243" s="1"/>
  <c r="G21" i="196"/>
  <c r="H21" i="196" s="1"/>
  <c r="G21" i="229"/>
  <c r="H21" i="229" s="1"/>
  <c r="G21" i="232"/>
  <c r="H21" i="232" s="1"/>
  <c r="G21" i="225"/>
  <c r="H21" i="225" s="1"/>
  <c r="G21" i="205"/>
  <c r="H21" i="205" s="1"/>
  <c r="G21" i="244"/>
  <c r="H21" i="244" s="1"/>
  <c r="G21" i="231"/>
  <c r="H21" i="231" s="1"/>
  <c r="G21" i="197"/>
  <c r="H21" i="197" s="1"/>
  <c r="R28" i="67"/>
  <c r="S28" i="67" s="1"/>
  <c r="D28" i="72" s="1"/>
  <c r="AP28" i="72" s="1"/>
  <c r="D28" i="100"/>
  <c r="AP28" i="100" s="1"/>
  <c r="AI46" i="236"/>
  <c r="AJ46" i="236" s="1"/>
  <c r="AG46" i="236"/>
  <c r="O46" i="213"/>
  <c r="P46" i="213" s="1"/>
  <c r="O46" i="219"/>
  <c r="P46" i="219" s="1"/>
  <c r="M46" i="248"/>
  <c r="N46" i="248" s="1"/>
  <c r="M46" i="196"/>
  <c r="N46" i="196" s="1"/>
  <c r="M46" i="239"/>
  <c r="N46" i="239" s="1"/>
  <c r="M46" i="200"/>
  <c r="N46" i="200" s="1"/>
  <c r="M46" i="220"/>
  <c r="N46" i="220" s="1"/>
  <c r="M46" i="193"/>
  <c r="N46" i="193" s="1"/>
  <c r="M46" i="244"/>
  <c r="N46" i="244" s="1"/>
  <c r="M46" i="194"/>
  <c r="N46" i="194" s="1"/>
  <c r="M46" i="113"/>
  <c r="N46" i="113" s="1"/>
  <c r="O46" i="217"/>
  <c r="P46" i="217" s="1"/>
  <c r="M46" i="212"/>
  <c r="N46" i="212" s="1"/>
  <c r="M46" i="190"/>
  <c r="N46" i="190" s="1"/>
  <c r="M46" i="203"/>
  <c r="N46" i="203" s="1"/>
  <c r="M46" i="204"/>
  <c r="N46" i="204" s="1"/>
  <c r="M46" i="195"/>
  <c r="N46" i="195" s="1"/>
  <c r="M46" i="208"/>
  <c r="N46" i="208" s="1"/>
  <c r="M46" i="224"/>
  <c r="N46" i="224" s="1"/>
  <c r="M46" i="189"/>
  <c r="N46" i="189" s="1"/>
  <c r="M46" i="206"/>
  <c r="N46" i="206" s="1"/>
  <c r="O46" i="180"/>
  <c r="P46" i="180" s="1"/>
  <c r="M46" i="243"/>
  <c r="N46" i="243" s="1"/>
  <c r="M46" i="230"/>
  <c r="N46" i="230" s="1"/>
  <c r="M46" i="232"/>
  <c r="N46" i="232" s="1"/>
  <c r="M46" i="225"/>
  <c r="N46" i="225" s="1"/>
  <c r="M46" i="197"/>
  <c r="N46" i="197" s="1"/>
  <c r="O46" i="214"/>
  <c r="P46" i="214" s="1"/>
  <c r="M46" i="242"/>
  <c r="N46" i="242" s="1"/>
  <c r="M46" i="191"/>
  <c r="N46" i="191" s="1"/>
  <c r="M46" i="201"/>
  <c r="N46" i="201" s="1"/>
  <c r="M46" i="199"/>
  <c r="N46" i="199" s="1"/>
  <c r="O46" i="215"/>
  <c r="P46" i="215" s="1"/>
  <c r="M46" i="211"/>
  <c r="N46" i="211" s="1"/>
  <c r="M46" i="231"/>
  <c r="N46" i="231" s="1"/>
  <c r="M46" i="246"/>
  <c r="N46" i="246" s="1"/>
  <c r="M46" i="209"/>
  <c r="N46" i="209" s="1"/>
  <c r="M46" i="205"/>
  <c r="N46" i="205" s="1"/>
  <c r="M46" i="247"/>
  <c r="N46" i="247" s="1"/>
  <c r="M46" i="202"/>
  <c r="N46" i="202" s="1"/>
  <c r="M46" i="207"/>
  <c r="N46" i="207" s="1"/>
  <c r="M46" i="192"/>
  <c r="N46" i="192" s="1"/>
  <c r="O46" i="216"/>
  <c r="P46" i="216" s="1"/>
  <c r="M46" i="229"/>
  <c r="N46" i="229" s="1"/>
  <c r="R59" i="215"/>
  <c r="S59" i="215" s="1"/>
  <c r="R59" i="180"/>
  <c r="S59" i="180" s="1"/>
  <c r="R59" i="216"/>
  <c r="S59" i="216" s="1"/>
  <c r="P59" i="211"/>
  <c r="Q59" i="211" s="1"/>
  <c r="P59" i="196"/>
  <c r="Q59" i="196" s="1"/>
  <c r="P59" i="204"/>
  <c r="Q59" i="204" s="1"/>
  <c r="P59" i="230"/>
  <c r="Q59" i="230" s="1"/>
  <c r="P59" i="229"/>
  <c r="Q59" i="229" s="1"/>
  <c r="P59" i="201"/>
  <c r="Q59" i="201" s="1"/>
  <c r="P59" i="246"/>
  <c r="Q59" i="246" s="1"/>
  <c r="R59" i="217"/>
  <c r="S59" i="217" s="1"/>
  <c r="P59" i="248"/>
  <c r="Q59" i="248" s="1"/>
  <c r="P59" i="203"/>
  <c r="Q59" i="203" s="1"/>
  <c r="P59" i="231"/>
  <c r="Q59" i="231" s="1"/>
  <c r="P59" i="190"/>
  <c r="Q59" i="190" s="1"/>
  <c r="P59" i="200"/>
  <c r="Q59" i="200" s="1"/>
  <c r="P59" i="224"/>
  <c r="Q59" i="224" s="1"/>
  <c r="P59" i="225"/>
  <c r="Q59" i="225" s="1"/>
  <c r="P59" i="195"/>
  <c r="Q59" i="195" s="1"/>
  <c r="P59" i="202"/>
  <c r="Q59" i="202" s="1"/>
  <c r="P59" i="113"/>
  <c r="Q59" i="113" s="1"/>
  <c r="P59" i="192"/>
  <c r="Q59" i="192" s="1"/>
  <c r="R59" i="214"/>
  <c r="S59" i="214" s="1"/>
  <c r="P59" i="247"/>
  <c r="Q59" i="247" s="1"/>
  <c r="P59" i="232"/>
  <c r="Q59" i="232" s="1"/>
  <c r="P59" i="207"/>
  <c r="Q59" i="207" s="1"/>
  <c r="P59" i="220"/>
  <c r="Q59" i="220" s="1"/>
  <c r="R59" i="213"/>
  <c r="S59" i="213" s="1"/>
  <c r="P59" i="242"/>
  <c r="Q59" i="242" s="1"/>
  <c r="P59" i="239"/>
  <c r="Q59" i="239" s="1"/>
  <c r="P59" i="208"/>
  <c r="Q59" i="208" s="1"/>
  <c r="P59" i="209"/>
  <c r="Q59" i="209" s="1"/>
  <c r="P59" i="194"/>
  <c r="Q59" i="194" s="1"/>
  <c r="P59" i="197"/>
  <c r="Q59" i="197" s="1"/>
  <c r="R59" i="219"/>
  <c r="S59" i="219" s="1"/>
  <c r="P59" i="243"/>
  <c r="Q59" i="243" s="1"/>
  <c r="P59" i="205"/>
  <c r="Q59" i="205" s="1"/>
  <c r="P59" i="244"/>
  <c r="Q59" i="244" s="1"/>
  <c r="P59" i="212"/>
  <c r="Q59" i="212" s="1"/>
  <c r="P59" i="193"/>
  <c r="Q59" i="193" s="1"/>
  <c r="P59" i="191"/>
  <c r="Q59" i="191" s="1"/>
  <c r="P59" i="189"/>
  <c r="Q59" i="189" s="1"/>
  <c r="P59" i="206"/>
  <c r="Q59" i="206" s="1"/>
  <c r="P59" i="199"/>
  <c r="Q59" i="199" s="1"/>
  <c r="L17" i="214"/>
  <c r="M17" i="214" s="1"/>
  <c r="L17" i="219"/>
  <c r="M17" i="219" s="1"/>
  <c r="J17" i="247"/>
  <c r="K17" i="247" s="1"/>
  <c r="J17" i="242"/>
  <c r="K17" i="242" s="1"/>
  <c r="J17" i="204"/>
  <c r="K17" i="204" s="1"/>
  <c r="J17" i="205"/>
  <c r="K17" i="205" s="1"/>
  <c r="J17" i="207"/>
  <c r="K17" i="207" s="1"/>
  <c r="J17" i="199"/>
  <c r="K17" i="199" s="1"/>
  <c r="J17" i="246"/>
  <c r="K17" i="246" s="1"/>
  <c r="J17" i="195"/>
  <c r="K17" i="195" s="1"/>
  <c r="J17" i="192"/>
  <c r="K17" i="192" s="1"/>
  <c r="L17" i="215"/>
  <c r="M17" i="215" s="1"/>
  <c r="J17" i="211"/>
  <c r="K17" i="211" s="1"/>
  <c r="J17" i="190"/>
  <c r="K17" i="190" s="1"/>
  <c r="J17" i="191"/>
  <c r="K17" i="191" s="1"/>
  <c r="J17" i="229"/>
  <c r="K17" i="229" s="1"/>
  <c r="J17" i="200"/>
  <c r="K17" i="200" s="1"/>
  <c r="J17" i="208"/>
  <c r="K17" i="208" s="1"/>
  <c r="J17" i="244"/>
  <c r="K17" i="244" s="1"/>
  <c r="J17" i="225"/>
  <c r="K17" i="225" s="1"/>
  <c r="J17" i="202"/>
  <c r="K17" i="202" s="1"/>
  <c r="J17" i="197"/>
  <c r="K17" i="197" s="1"/>
  <c r="L17" i="213"/>
  <c r="M17" i="213" s="1"/>
  <c r="L17" i="216"/>
  <c r="M17" i="216" s="1"/>
  <c r="J17" i="248"/>
  <c r="K17" i="248" s="1"/>
  <c r="J17" i="203"/>
  <c r="K17" i="203" s="1"/>
  <c r="J17" i="243"/>
  <c r="K17" i="243" s="1"/>
  <c r="J17" i="231"/>
  <c r="K17" i="231" s="1"/>
  <c r="J17" i="230"/>
  <c r="K17" i="230" s="1"/>
  <c r="J17" i="201"/>
  <c r="K17" i="201" s="1"/>
  <c r="J17" i="194"/>
  <c r="K17" i="194" s="1"/>
  <c r="J17" i="220"/>
  <c r="K17" i="220" s="1"/>
  <c r="J17" i="189"/>
  <c r="K17" i="189" s="1"/>
  <c r="J17" i="209"/>
  <c r="K17" i="209" s="1"/>
  <c r="J17" i="206"/>
  <c r="K17" i="206" s="1"/>
  <c r="L17" i="217"/>
  <c r="M17" i="217" s="1"/>
  <c r="J17" i="196"/>
  <c r="K17" i="196" s="1"/>
  <c r="J17" i="113"/>
  <c r="K17" i="113" s="1"/>
  <c r="J17" i="193"/>
  <c r="K17" i="193" s="1"/>
  <c r="L17" i="180"/>
  <c r="M17" i="180" s="1"/>
  <c r="J17" i="232"/>
  <c r="K17" i="232" s="1"/>
  <c r="J17" i="212"/>
  <c r="K17" i="212" s="1"/>
  <c r="J17" i="224"/>
  <c r="K17" i="224" s="1"/>
  <c r="J17" i="239"/>
  <c r="K17" i="239" s="1"/>
  <c r="AG17" i="236"/>
  <c r="AI17" i="236"/>
  <c r="AJ17" i="236" s="1"/>
  <c r="I37" i="180"/>
  <c r="J37" i="180" s="1"/>
  <c r="G37" i="247"/>
  <c r="H37" i="247" s="1"/>
  <c r="G37" i="190"/>
  <c r="H37" i="190" s="1"/>
  <c r="G37" i="209"/>
  <c r="H37" i="209" s="1"/>
  <c r="G37" i="201"/>
  <c r="H37" i="201" s="1"/>
  <c r="G37" i="189"/>
  <c r="H37" i="189" s="1"/>
  <c r="I37" i="217"/>
  <c r="J37" i="217" s="1"/>
  <c r="G37" i="191"/>
  <c r="H37" i="191" s="1"/>
  <c r="G37" i="204"/>
  <c r="H37" i="204" s="1"/>
  <c r="G37" i="113"/>
  <c r="H37" i="113" s="1"/>
  <c r="G37" i="202"/>
  <c r="H37" i="202" s="1"/>
  <c r="I37" i="219"/>
  <c r="J37" i="219" s="1"/>
  <c r="G37" i="196"/>
  <c r="H37" i="196" s="1"/>
  <c r="G37" i="232"/>
  <c r="H37" i="232" s="1"/>
  <c r="G37" i="206"/>
  <c r="H37" i="206" s="1"/>
  <c r="G37" i="195"/>
  <c r="H37" i="195" s="1"/>
  <c r="G37" i="212"/>
  <c r="H37" i="212" s="1"/>
  <c r="G37" i="192"/>
  <c r="H37" i="192" s="1"/>
  <c r="G37" i="239"/>
  <c r="H37" i="239" s="1"/>
  <c r="I37" i="214"/>
  <c r="J37" i="214" s="1"/>
  <c r="G37" i="225"/>
  <c r="H37" i="225" s="1"/>
  <c r="G37" i="244"/>
  <c r="H37" i="244" s="1"/>
  <c r="I37" i="213"/>
  <c r="J37" i="213" s="1"/>
  <c r="G37" i="211"/>
  <c r="H37" i="211" s="1"/>
  <c r="G37" i="230"/>
  <c r="H37" i="230" s="1"/>
  <c r="G37" i="246"/>
  <c r="H37" i="246" s="1"/>
  <c r="G37" i="224"/>
  <c r="H37" i="224" s="1"/>
  <c r="G37" i="231"/>
  <c r="H37" i="231" s="1"/>
  <c r="I37" i="215"/>
  <c r="J37" i="215" s="1"/>
  <c r="G37" i="243"/>
  <c r="H37" i="243" s="1"/>
  <c r="G37" i="229"/>
  <c r="H37" i="229" s="1"/>
  <c r="G37" i="220"/>
  <c r="H37" i="220" s="1"/>
  <c r="G37" i="199"/>
  <c r="H37" i="199" s="1"/>
  <c r="G37" i="197"/>
  <c r="H37" i="197" s="1"/>
  <c r="I37" i="216"/>
  <c r="J37" i="216" s="1"/>
  <c r="G37" i="242"/>
  <c r="H37" i="242" s="1"/>
  <c r="G37" i="207"/>
  <c r="H37" i="207" s="1"/>
  <c r="G37" i="205"/>
  <c r="H37" i="205" s="1"/>
  <c r="G37" i="194"/>
  <c r="H37" i="194" s="1"/>
  <c r="G37" i="248"/>
  <c r="H37" i="248" s="1"/>
  <c r="G37" i="203"/>
  <c r="H37" i="203" s="1"/>
  <c r="G37" i="200"/>
  <c r="H37" i="200" s="1"/>
  <c r="G37" i="208"/>
  <c r="H37" i="208" s="1"/>
  <c r="G37" i="193"/>
  <c r="H37" i="193" s="1"/>
  <c r="D21" i="241"/>
  <c r="E21" i="241" s="1"/>
  <c r="H21" i="241" s="1"/>
  <c r="L21" i="241" s="1"/>
  <c r="N21" i="241" s="1"/>
  <c r="D21" i="140"/>
  <c r="E21" i="140" s="1"/>
  <c r="H21" i="140" s="1"/>
  <c r="L21" i="140" s="1"/>
  <c r="N21" i="140" s="1"/>
  <c r="D21" i="141"/>
  <c r="E21" i="141" s="1"/>
  <c r="H21" i="141" s="1"/>
  <c r="L21" i="141" s="1"/>
  <c r="N21" i="141" s="1"/>
  <c r="O54" i="238"/>
  <c r="H54" i="238"/>
  <c r="D43" i="100"/>
  <c r="AP43" i="100" s="1"/>
  <c r="R43" i="67"/>
  <c r="S43" i="67" s="1"/>
  <c r="D43" i="72" s="1"/>
  <c r="AP43" i="72" s="1"/>
  <c r="AL46" i="1"/>
  <c r="AM46" i="1" s="1"/>
  <c r="AP46" i="1"/>
  <c r="AI46" i="1"/>
  <c r="F50" i="238"/>
  <c r="O31" i="238"/>
  <c r="H31" i="238"/>
  <c r="H73" i="238"/>
  <c r="O73" i="238"/>
  <c r="O28" i="213"/>
  <c r="P28" i="213" s="1"/>
  <c r="O28" i="219"/>
  <c r="P28" i="219" s="1"/>
  <c r="M28" i="248"/>
  <c r="N28" i="248" s="1"/>
  <c r="M28" i="196"/>
  <c r="N28" i="196" s="1"/>
  <c r="M28" i="209"/>
  <c r="N28" i="209" s="1"/>
  <c r="M28" i="232"/>
  <c r="N28" i="232" s="1"/>
  <c r="M28" i="193"/>
  <c r="N28" i="193" s="1"/>
  <c r="M28" i="208"/>
  <c r="N28" i="208" s="1"/>
  <c r="M28" i="244"/>
  <c r="N28" i="244" s="1"/>
  <c r="M28" i="202"/>
  <c r="N28" i="202" s="1"/>
  <c r="M28" i="192"/>
  <c r="N28" i="192" s="1"/>
  <c r="O28" i="216"/>
  <c r="P28" i="216" s="1"/>
  <c r="M28" i="211"/>
  <c r="N28" i="211" s="1"/>
  <c r="M28" i="190"/>
  <c r="N28" i="190" s="1"/>
  <c r="M28" i="203"/>
  <c r="N28" i="203" s="1"/>
  <c r="M28" i="204"/>
  <c r="N28" i="204" s="1"/>
  <c r="M28" i="231"/>
  <c r="N28" i="231" s="1"/>
  <c r="M28" i="113"/>
  <c r="N28" i="113" s="1"/>
  <c r="M28" i="201"/>
  <c r="N28" i="201" s="1"/>
  <c r="M28" i="205"/>
  <c r="N28" i="205" s="1"/>
  <c r="M28" i="194"/>
  <c r="N28" i="194" s="1"/>
  <c r="O28" i="214"/>
  <c r="P28" i="214" s="1"/>
  <c r="O28" i="217"/>
  <c r="P28" i="217" s="1"/>
  <c r="M28" i="247"/>
  <c r="N28" i="247" s="1"/>
  <c r="M28" i="242"/>
  <c r="N28" i="242" s="1"/>
  <c r="M28" i="229"/>
  <c r="N28" i="229" s="1"/>
  <c r="M28" i="207"/>
  <c r="N28" i="207" s="1"/>
  <c r="M28" i="246"/>
  <c r="N28" i="246" s="1"/>
  <c r="M28" i="195"/>
  <c r="N28" i="195" s="1"/>
  <c r="M28" i="199"/>
  <c r="N28" i="199" s="1"/>
  <c r="M28" i="200"/>
  <c r="N28" i="200" s="1"/>
  <c r="M28" i="197"/>
  <c r="N28" i="197" s="1"/>
  <c r="O28" i="180"/>
  <c r="P28" i="180" s="1"/>
  <c r="M28" i="191"/>
  <c r="N28" i="191" s="1"/>
  <c r="M28" i="224"/>
  <c r="N28" i="224" s="1"/>
  <c r="M28" i="189"/>
  <c r="N28" i="189" s="1"/>
  <c r="O28" i="215"/>
  <c r="P28" i="215" s="1"/>
  <c r="M28" i="239"/>
  <c r="N28" i="239" s="1"/>
  <c r="M28" i="206"/>
  <c r="N28" i="206" s="1"/>
  <c r="M28" i="243"/>
  <c r="N28" i="243" s="1"/>
  <c r="M28" i="220"/>
  <c r="N28" i="220" s="1"/>
  <c r="M28" i="212"/>
  <c r="N28" i="212" s="1"/>
  <c r="M28" i="230"/>
  <c r="N28" i="230" s="1"/>
  <c r="M28" i="225"/>
  <c r="N28" i="225" s="1"/>
  <c r="C28" i="238"/>
  <c r="O13" i="217"/>
  <c r="P13" i="217" s="1"/>
  <c r="M13" i="212"/>
  <c r="N13" i="212" s="1"/>
  <c r="M13" i="191"/>
  <c r="N13" i="191" s="1"/>
  <c r="M13" i="209"/>
  <c r="N13" i="209" s="1"/>
  <c r="M13" i="207"/>
  <c r="N13" i="207" s="1"/>
  <c r="M13" i="204"/>
  <c r="N13" i="204" s="1"/>
  <c r="M13" i="113"/>
  <c r="N13" i="113" s="1"/>
  <c r="M13" i="201"/>
  <c r="N13" i="201" s="1"/>
  <c r="M13" i="225"/>
  <c r="N13" i="225" s="1"/>
  <c r="M13" i="206"/>
  <c r="N13" i="206" s="1"/>
  <c r="O13" i="180"/>
  <c r="P13" i="180" s="1"/>
  <c r="O13" i="215"/>
  <c r="P13" i="215" s="1"/>
  <c r="M13" i="211"/>
  <c r="N13" i="211" s="1"/>
  <c r="M13" i="243"/>
  <c r="N13" i="243" s="1"/>
  <c r="M13" i="230"/>
  <c r="N13" i="230" s="1"/>
  <c r="M13" i="232"/>
  <c r="N13" i="232" s="1"/>
  <c r="M13" i="200"/>
  <c r="N13" i="200" s="1"/>
  <c r="M13" i="220"/>
  <c r="N13" i="220" s="1"/>
  <c r="M13" i="224"/>
  <c r="N13" i="224" s="1"/>
  <c r="M13" i="205"/>
  <c r="N13" i="205" s="1"/>
  <c r="M13" i="195"/>
  <c r="N13" i="195" s="1"/>
  <c r="M13" i="197"/>
  <c r="N13" i="197" s="1"/>
  <c r="O13" i="216"/>
  <c r="P13" i="216" s="1"/>
  <c r="M13" i="247"/>
  <c r="N13" i="247" s="1"/>
  <c r="M13" i="203"/>
  <c r="N13" i="203" s="1"/>
  <c r="M13" i="246"/>
  <c r="N13" i="246" s="1"/>
  <c r="M13" i="189"/>
  <c r="N13" i="189" s="1"/>
  <c r="M13" i="192"/>
  <c r="N13" i="192" s="1"/>
  <c r="O13" i="213"/>
  <c r="P13" i="213" s="1"/>
  <c r="O13" i="219"/>
  <c r="P13" i="219" s="1"/>
  <c r="M13" i="190"/>
  <c r="N13" i="190" s="1"/>
  <c r="M13" i="229"/>
  <c r="N13" i="229" s="1"/>
  <c r="M13" i="244"/>
  <c r="N13" i="244" s="1"/>
  <c r="M13" i="202"/>
  <c r="N13" i="202" s="1"/>
  <c r="O13" i="214"/>
  <c r="P13" i="214" s="1"/>
  <c r="M13" i="242"/>
  <c r="N13" i="242" s="1"/>
  <c r="M13" i="199"/>
  <c r="N13" i="199" s="1"/>
  <c r="M13" i="196"/>
  <c r="N13" i="196" s="1"/>
  <c r="M13" i="194"/>
  <c r="N13" i="194" s="1"/>
  <c r="M13" i="239"/>
  <c r="N13" i="239" s="1"/>
  <c r="M13" i="231"/>
  <c r="N13" i="231" s="1"/>
  <c r="M13" i="193"/>
  <c r="N13" i="193" s="1"/>
  <c r="M13" i="248"/>
  <c r="N13" i="248" s="1"/>
  <c r="M13" i="208"/>
  <c r="N13" i="208" s="1"/>
  <c r="R13" i="213"/>
  <c r="S13" i="213" s="1"/>
  <c r="R13" i="219"/>
  <c r="S13" i="219" s="1"/>
  <c r="P13" i="248"/>
  <c r="Q13" i="248" s="1"/>
  <c r="P13" i="191"/>
  <c r="Q13" i="191" s="1"/>
  <c r="P13" i="243"/>
  <c r="Q13" i="243" s="1"/>
  <c r="P13" i="230"/>
  <c r="Q13" i="230" s="1"/>
  <c r="P13" i="201"/>
  <c r="Q13" i="201" s="1"/>
  <c r="P13" i="220"/>
  <c r="Q13" i="220" s="1"/>
  <c r="P13" i="193"/>
  <c r="Q13" i="193" s="1"/>
  <c r="P13" i="189"/>
  <c r="Q13" i="189" s="1"/>
  <c r="R13" i="214"/>
  <c r="S13" i="214" s="1"/>
  <c r="R13" i="216"/>
  <c r="S13" i="216" s="1"/>
  <c r="P13" i="247"/>
  <c r="Q13" i="247" s="1"/>
  <c r="P13" i="209"/>
  <c r="Q13" i="209" s="1"/>
  <c r="P13" i="231"/>
  <c r="Q13" i="231" s="1"/>
  <c r="P13" i="232"/>
  <c r="Q13" i="232" s="1"/>
  <c r="P13" i="239"/>
  <c r="Q13" i="239" s="1"/>
  <c r="P13" i="207"/>
  <c r="Q13" i="207" s="1"/>
  <c r="P13" i="224"/>
  <c r="Q13" i="224" s="1"/>
  <c r="P13" i="194"/>
  <c r="Q13" i="194" s="1"/>
  <c r="P13" i="195"/>
  <c r="Q13" i="195" s="1"/>
  <c r="P13" i="197"/>
  <c r="Q13" i="197" s="1"/>
  <c r="R13" i="180"/>
  <c r="S13" i="180" s="1"/>
  <c r="R13" i="215"/>
  <c r="S13" i="215" s="1"/>
  <c r="P13" i="212"/>
  <c r="Q13" i="212" s="1"/>
  <c r="P13" i="190"/>
  <c r="Q13" i="190" s="1"/>
  <c r="P13" i="196"/>
  <c r="Q13" i="196" s="1"/>
  <c r="P13" i="204"/>
  <c r="Q13" i="204" s="1"/>
  <c r="P13" i="205"/>
  <c r="Q13" i="205" s="1"/>
  <c r="P13" i="208"/>
  <c r="Q13" i="208" s="1"/>
  <c r="P13" i="244"/>
  <c r="Q13" i="244" s="1"/>
  <c r="P13" i="246"/>
  <c r="Q13" i="246" s="1"/>
  <c r="P13" i="202"/>
  <c r="Q13" i="202" s="1"/>
  <c r="P13" i="203"/>
  <c r="Q13" i="203" s="1"/>
  <c r="P13" i="200"/>
  <c r="Q13" i="200" s="1"/>
  <c r="P13" i="113"/>
  <c r="Q13" i="113" s="1"/>
  <c r="R13" i="217"/>
  <c r="S13" i="217" s="1"/>
  <c r="P13" i="242"/>
  <c r="Q13" i="242" s="1"/>
  <c r="P13" i="206"/>
  <c r="Q13" i="206" s="1"/>
  <c r="P13" i="225"/>
  <c r="Q13" i="225" s="1"/>
  <c r="P13" i="199"/>
  <c r="Q13" i="199" s="1"/>
  <c r="P13" i="192"/>
  <c r="Q13" i="192" s="1"/>
  <c r="P13" i="229"/>
  <c r="Q13" i="229" s="1"/>
  <c r="P13" i="211"/>
  <c r="Q13" i="211" s="1"/>
  <c r="AI37" i="1"/>
  <c r="AL37" i="1"/>
  <c r="AM37" i="1" s="1"/>
  <c r="AP37" i="1"/>
  <c r="L21" i="215"/>
  <c r="M21" i="215" s="1"/>
  <c r="L21" i="219"/>
  <c r="M21" i="219" s="1"/>
  <c r="J21" i="190"/>
  <c r="K21" i="190" s="1"/>
  <c r="J21" i="196"/>
  <c r="K21" i="196" s="1"/>
  <c r="J21" i="229"/>
  <c r="K21" i="229" s="1"/>
  <c r="J21" i="205"/>
  <c r="K21" i="205" s="1"/>
  <c r="J21" i="208"/>
  <c r="K21" i="208" s="1"/>
  <c r="J21" i="199"/>
  <c r="K21" i="199" s="1"/>
  <c r="J21" i="220"/>
  <c r="K21" i="220" s="1"/>
  <c r="J21" i="195"/>
  <c r="K21" i="195" s="1"/>
  <c r="J21" i="197"/>
  <c r="K21" i="197" s="1"/>
  <c r="L21" i="180"/>
  <c r="M21" i="180" s="1"/>
  <c r="L21" i="216"/>
  <c r="M21" i="216" s="1"/>
  <c r="J21" i="212"/>
  <c r="K21" i="212" s="1"/>
  <c r="J21" i="209"/>
  <c r="K21" i="209" s="1"/>
  <c r="J21" i="203"/>
  <c r="K21" i="203" s="1"/>
  <c r="J21" i="231"/>
  <c r="K21" i="231" s="1"/>
  <c r="J21" i="206"/>
  <c r="K21" i="206" s="1"/>
  <c r="J21" i="201"/>
  <c r="K21" i="201" s="1"/>
  <c r="J21" i="194"/>
  <c r="K21" i="194" s="1"/>
  <c r="J21" i="113"/>
  <c r="K21" i="113" s="1"/>
  <c r="J21" i="193"/>
  <c r="K21" i="193" s="1"/>
  <c r="L21" i="213"/>
  <c r="M21" i="213" s="1"/>
  <c r="L21" i="217"/>
  <c r="M21" i="217" s="1"/>
  <c r="J21" i="248"/>
  <c r="K21" i="248" s="1"/>
  <c r="J21" i="191"/>
  <c r="K21" i="191" s="1"/>
  <c r="J21" i="243"/>
  <c r="K21" i="243" s="1"/>
  <c r="J21" i="232"/>
  <c r="K21" i="232" s="1"/>
  <c r="J21" i="230"/>
  <c r="K21" i="230" s="1"/>
  <c r="J21" i="224"/>
  <c r="K21" i="224" s="1"/>
  <c r="J21" i="246"/>
  <c r="K21" i="246" s="1"/>
  <c r="J21" i="239"/>
  <c r="K21" i="239" s="1"/>
  <c r="J21" i="189"/>
  <c r="K21" i="189" s="1"/>
  <c r="J21" i="247"/>
  <c r="K21" i="247" s="1"/>
  <c r="J21" i="207"/>
  <c r="K21" i="207" s="1"/>
  <c r="J21" i="192"/>
  <c r="K21" i="192" s="1"/>
  <c r="J21" i="242"/>
  <c r="K21" i="242" s="1"/>
  <c r="J21" i="244"/>
  <c r="K21" i="244" s="1"/>
  <c r="L21" i="214"/>
  <c r="M21" i="214" s="1"/>
  <c r="J21" i="204"/>
  <c r="K21" i="204" s="1"/>
  <c r="J21" i="225"/>
  <c r="K21" i="225" s="1"/>
  <c r="J21" i="211"/>
  <c r="K21" i="211" s="1"/>
  <c r="J21" i="200"/>
  <c r="K21" i="200" s="1"/>
  <c r="J21" i="202"/>
  <c r="K21" i="202" s="1"/>
  <c r="AP38" i="1"/>
  <c r="AI38" i="1"/>
  <c r="AL38" i="1"/>
  <c r="AM38" i="1" s="1"/>
  <c r="AL70" i="1"/>
  <c r="AM70" i="1" s="1"/>
  <c r="AP70" i="1"/>
  <c r="AI70" i="1"/>
  <c r="L46" i="213"/>
  <c r="M46" i="213" s="1"/>
  <c r="L46" i="216"/>
  <c r="M46" i="216" s="1"/>
  <c r="L46" i="217"/>
  <c r="M46" i="217" s="1"/>
  <c r="J46" i="212"/>
  <c r="K46" i="212" s="1"/>
  <c r="J46" i="247"/>
  <c r="K46" i="247" s="1"/>
  <c r="J46" i="191"/>
  <c r="K46" i="191" s="1"/>
  <c r="J46" i="242"/>
  <c r="K46" i="242" s="1"/>
  <c r="J46" i="203"/>
  <c r="K46" i="203" s="1"/>
  <c r="J46" i="229"/>
  <c r="K46" i="229" s="1"/>
  <c r="J46" i="231"/>
  <c r="K46" i="231" s="1"/>
  <c r="J46" i="239"/>
  <c r="K46" i="239" s="1"/>
  <c r="J46" i="206"/>
  <c r="K46" i="206" s="1"/>
  <c r="J46" i="230"/>
  <c r="K46" i="230" s="1"/>
  <c r="J46" i="208"/>
  <c r="K46" i="208" s="1"/>
  <c r="J46" i="193"/>
  <c r="K46" i="193" s="1"/>
  <c r="J46" i="225"/>
  <c r="K46" i="225" s="1"/>
  <c r="J46" i="199"/>
  <c r="K46" i="199" s="1"/>
  <c r="J46" i="246"/>
  <c r="K46" i="246" s="1"/>
  <c r="J46" i="202"/>
  <c r="K46" i="202" s="1"/>
  <c r="J46" i="200"/>
  <c r="K46" i="200" s="1"/>
  <c r="J46" i="192"/>
  <c r="K46" i="192" s="1"/>
  <c r="J46" i="197"/>
  <c r="K46" i="197" s="1"/>
  <c r="L46" i="180"/>
  <c r="M46" i="180" s="1"/>
  <c r="L46" i="214"/>
  <c r="M46" i="214" s="1"/>
  <c r="L46" i="215"/>
  <c r="M46" i="215" s="1"/>
  <c r="L46" i="219"/>
  <c r="M46" i="219" s="1"/>
  <c r="J46" i="248"/>
  <c r="K46" i="248" s="1"/>
  <c r="J46" i="211"/>
  <c r="K46" i="211" s="1"/>
  <c r="J46" i="209"/>
  <c r="K46" i="209" s="1"/>
  <c r="J46" i="196"/>
  <c r="K46" i="196" s="1"/>
  <c r="J46" i="190"/>
  <c r="K46" i="190" s="1"/>
  <c r="J46" i="204"/>
  <c r="K46" i="204" s="1"/>
  <c r="J46" i="232"/>
  <c r="K46" i="232" s="1"/>
  <c r="J46" i="205"/>
  <c r="K46" i="205" s="1"/>
  <c r="J46" i="243"/>
  <c r="K46" i="243" s="1"/>
  <c r="J46" i="207"/>
  <c r="K46" i="207" s="1"/>
  <c r="J46" i="201"/>
  <c r="K46" i="201" s="1"/>
  <c r="J46" i="224"/>
  <c r="K46" i="224" s="1"/>
  <c r="J46" i="244"/>
  <c r="K46" i="244" s="1"/>
  <c r="J46" i="195"/>
  <c r="K46" i="195" s="1"/>
  <c r="J46" i="220"/>
  <c r="K46" i="220" s="1"/>
  <c r="J46" i="194"/>
  <c r="K46" i="194" s="1"/>
  <c r="J46" i="113"/>
  <c r="K46" i="113" s="1"/>
  <c r="J46" i="189"/>
  <c r="K46" i="189" s="1"/>
  <c r="I59" i="213"/>
  <c r="J59" i="213" s="1"/>
  <c r="I59" i="215"/>
  <c r="J59" i="215" s="1"/>
  <c r="I59" i="216"/>
  <c r="J59" i="216" s="1"/>
  <c r="G59" i="211"/>
  <c r="H59" i="211" s="1"/>
  <c r="G59" i="212"/>
  <c r="H59" i="212" s="1"/>
  <c r="G59" i="190"/>
  <c r="H59" i="190" s="1"/>
  <c r="G59" i="242"/>
  <c r="H59" i="242" s="1"/>
  <c r="G59" i="203"/>
  <c r="H59" i="203" s="1"/>
  <c r="G59" i="230"/>
  <c r="H59" i="230" s="1"/>
  <c r="G59" i="229"/>
  <c r="H59" i="229" s="1"/>
  <c r="G59" i="204"/>
  <c r="H59" i="204" s="1"/>
  <c r="G59" i="207"/>
  <c r="H59" i="207" s="1"/>
  <c r="G59" i="246"/>
  <c r="H59" i="246" s="1"/>
  <c r="G59" i="220"/>
  <c r="H59" i="220" s="1"/>
  <c r="G59" i="206"/>
  <c r="H59" i="206" s="1"/>
  <c r="G59" i="201"/>
  <c r="H59" i="201" s="1"/>
  <c r="G59" i="244"/>
  <c r="H59" i="244" s="1"/>
  <c r="G59" i="113"/>
  <c r="H59" i="113" s="1"/>
  <c r="G59" i="193"/>
  <c r="H59" i="193" s="1"/>
  <c r="G59" i="202"/>
  <c r="H59" i="202" s="1"/>
  <c r="G59" i="192"/>
  <c r="H59" i="192" s="1"/>
  <c r="G59" i="189"/>
  <c r="H59" i="189" s="1"/>
  <c r="I59" i="180"/>
  <c r="J59" i="180" s="1"/>
  <c r="I59" i="214"/>
  <c r="J59" i="214" s="1"/>
  <c r="I59" i="217"/>
  <c r="J59" i="217" s="1"/>
  <c r="I59" i="219"/>
  <c r="J59" i="219" s="1"/>
  <c r="G59" i="248"/>
  <c r="H59" i="248" s="1"/>
  <c r="G59" i="247"/>
  <c r="H59" i="247" s="1"/>
  <c r="G59" i="191"/>
  <c r="H59" i="191" s="1"/>
  <c r="G59" i="196"/>
  <c r="H59" i="196" s="1"/>
  <c r="G59" i="243"/>
  <c r="H59" i="243" s="1"/>
  <c r="G59" i="209"/>
  <c r="H59" i="209" s="1"/>
  <c r="G59" i="232"/>
  <c r="H59" i="232" s="1"/>
  <c r="G59" i="200"/>
  <c r="H59" i="200" s="1"/>
  <c r="G59" i="231"/>
  <c r="H59" i="231" s="1"/>
  <c r="G59" i="225"/>
  <c r="H59" i="225" s="1"/>
  <c r="G59" i="205"/>
  <c r="H59" i="205" s="1"/>
  <c r="G59" i="208"/>
  <c r="H59" i="208" s="1"/>
  <c r="G59" i="224"/>
  <c r="H59" i="224" s="1"/>
  <c r="G59" i="199"/>
  <c r="H59" i="199" s="1"/>
  <c r="G59" i="195"/>
  <c r="H59" i="195" s="1"/>
  <c r="G59" i="239"/>
  <c r="H59" i="239" s="1"/>
  <c r="G59" i="194"/>
  <c r="H59" i="194" s="1"/>
  <c r="G59" i="197"/>
  <c r="H59" i="197" s="1"/>
  <c r="R21" i="67"/>
  <c r="S21" i="67" s="1"/>
  <c r="D21" i="72" s="1"/>
  <c r="D21" i="100"/>
  <c r="AP21" i="100" s="1"/>
  <c r="R73" i="67"/>
  <c r="S73" i="67" s="1"/>
  <c r="D73" i="72" s="1"/>
  <c r="AP73" i="72" s="1"/>
  <c r="D73" i="100"/>
  <c r="AP73" i="100" s="1"/>
  <c r="C17" i="238"/>
  <c r="F17" i="238" s="1"/>
  <c r="AK17" i="236"/>
  <c r="AL17" i="236" s="1"/>
  <c r="R54" i="67"/>
  <c r="S54" i="67" s="1"/>
  <c r="D54" i="72" s="1"/>
  <c r="AP54" i="72" s="1"/>
  <c r="D54" i="100"/>
  <c r="AP54" i="100" s="1"/>
  <c r="R70" i="67"/>
  <c r="S70" i="67" s="1"/>
  <c r="D70" i="72" s="1"/>
  <c r="AP70" i="72" s="1"/>
  <c r="D70" i="100"/>
  <c r="AP70" i="100" s="1"/>
  <c r="J37" i="211"/>
  <c r="K37" i="211" s="1"/>
  <c r="J37" i="196"/>
  <c r="K37" i="196" s="1"/>
  <c r="J37" i="205"/>
  <c r="K37" i="205" s="1"/>
  <c r="J37" i="199"/>
  <c r="K37" i="199" s="1"/>
  <c r="J37" i="193"/>
  <c r="K37" i="193" s="1"/>
  <c r="J37" i="209"/>
  <c r="K37" i="209" s="1"/>
  <c r="L37" i="219"/>
  <c r="M37" i="219" s="1"/>
  <c r="J37" i="195"/>
  <c r="K37" i="195" s="1"/>
  <c r="J37" i="206"/>
  <c r="K37" i="206" s="1"/>
  <c r="J37" i="247"/>
  <c r="K37" i="247" s="1"/>
  <c r="J37" i="192"/>
  <c r="K37" i="192" s="1"/>
  <c r="L37" i="217"/>
  <c r="M37" i="217" s="1"/>
  <c r="J37" i="224"/>
  <c r="K37" i="224" s="1"/>
  <c r="J37" i="202"/>
  <c r="K37" i="202" s="1"/>
  <c r="J37" i="220"/>
  <c r="K37" i="220" s="1"/>
  <c r="L37" i="213"/>
  <c r="M37" i="213" s="1"/>
  <c r="J37" i="248"/>
  <c r="K37" i="248" s="1"/>
  <c r="J37" i="243"/>
  <c r="K37" i="243" s="1"/>
  <c r="J37" i="230"/>
  <c r="K37" i="230" s="1"/>
  <c r="J37" i="225"/>
  <c r="K37" i="225" s="1"/>
  <c r="J37" i="189"/>
  <c r="K37" i="189" s="1"/>
  <c r="J37" i="231"/>
  <c r="K37" i="231" s="1"/>
  <c r="J37" i="242"/>
  <c r="K37" i="242" s="1"/>
  <c r="L37" i="180"/>
  <c r="M37" i="180" s="1"/>
  <c r="J37" i="246"/>
  <c r="K37" i="246" s="1"/>
  <c r="J37" i="204"/>
  <c r="K37" i="204" s="1"/>
  <c r="J37" i="194"/>
  <c r="K37" i="194" s="1"/>
  <c r="J37" i="203"/>
  <c r="K37" i="203" s="1"/>
  <c r="L37" i="215"/>
  <c r="M37" i="215" s="1"/>
  <c r="J37" i="190"/>
  <c r="K37" i="190" s="1"/>
  <c r="J37" i="229"/>
  <c r="K37" i="229" s="1"/>
  <c r="J37" i="208"/>
  <c r="K37" i="208" s="1"/>
  <c r="J37" i="113"/>
  <c r="K37" i="113" s="1"/>
  <c r="J37" i="197"/>
  <c r="K37" i="197" s="1"/>
  <c r="J37" i="201"/>
  <c r="K37" i="201" s="1"/>
  <c r="J37" i="200"/>
  <c r="K37" i="200" s="1"/>
  <c r="J37" i="212"/>
  <c r="K37" i="212" s="1"/>
  <c r="J37" i="239"/>
  <c r="K37" i="239" s="1"/>
  <c r="J37" i="207"/>
  <c r="K37" i="207" s="1"/>
  <c r="J37" i="191"/>
  <c r="K37" i="191" s="1"/>
  <c r="L37" i="216"/>
  <c r="M37" i="216" s="1"/>
  <c r="L37" i="214"/>
  <c r="M37" i="214" s="1"/>
  <c r="J37" i="232"/>
  <c r="K37" i="232" s="1"/>
  <c r="J37" i="244"/>
  <c r="K37" i="244" s="1"/>
  <c r="C37" i="238"/>
  <c r="F37" i="238" s="1"/>
  <c r="AK37" i="236"/>
  <c r="AL37" i="236" s="1"/>
  <c r="C59" i="33"/>
  <c r="AO59" i="33" s="1"/>
  <c r="AQ59" i="1"/>
  <c r="D59" i="67" s="1"/>
  <c r="E59" i="67" s="1"/>
  <c r="F59" i="67" s="1"/>
  <c r="G59" i="67" s="1"/>
  <c r="AX59" i="1"/>
  <c r="AL73" i="1"/>
  <c r="AM73" i="1" s="1"/>
  <c r="AP73" i="1"/>
  <c r="AI73" i="1"/>
  <c r="D50" i="100"/>
  <c r="AP50" i="100" s="1"/>
  <c r="R50" i="67"/>
  <c r="S50" i="67" s="1"/>
  <c r="D50" i="72" s="1"/>
  <c r="AP50" i="72" s="1"/>
  <c r="AL28" i="1"/>
  <c r="AM28" i="1" s="1"/>
  <c r="AP28" i="1"/>
  <c r="AI28" i="1"/>
  <c r="AI31" i="1"/>
  <c r="AL31" i="1"/>
  <c r="AM31" i="1" s="1"/>
  <c r="AP31" i="1"/>
  <c r="R67" i="67"/>
  <c r="S67" i="67" s="1"/>
  <c r="D67" i="72" s="1"/>
  <c r="AP67" i="72" s="1"/>
  <c r="D67" i="100"/>
  <c r="AP67" i="100" s="1"/>
  <c r="I28" i="180"/>
  <c r="J28" i="180" s="1"/>
  <c r="I28" i="216"/>
  <c r="J28" i="216" s="1"/>
  <c r="G28" i="211"/>
  <c r="H28" i="211" s="1"/>
  <c r="G28" i="242"/>
  <c r="H28" i="242" s="1"/>
  <c r="G28" i="229"/>
  <c r="H28" i="229" s="1"/>
  <c r="G28" i="207"/>
  <c r="H28" i="207" s="1"/>
  <c r="G28" i="232"/>
  <c r="H28" i="232" s="1"/>
  <c r="G28" i="200"/>
  <c r="H28" i="200" s="1"/>
  <c r="G28" i="195"/>
  <c r="H28" i="195" s="1"/>
  <c r="G28" i="199"/>
  <c r="H28" i="199" s="1"/>
  <c r="G28" i="225"/>
  <c r="H28" i="225" s="1"/>
  <c r="I28" i="215"/>
  <c r="J28" i="215" s="1"/>
  <c r="I28" i="219"/>
  <c r="J28" i="219" s="1"/>
  <c r="G28" i="191"/>
  <c r="H28" i="191" s="1"/>
  <c r="G28" i="196"/>
  <c r="H28" i="196" s="1"/>
  <c r="G28" i="231"/>
  <c r="H28" i="231" s="1"/>
  <c r="G28" i="243"/>
  <c r="H28" i="243" s="1"/>
  <c r="G28" i="220"/>
  <c r="H28" i="220" s="1"/>
  <c r="G28" i="205"/>
  <c r="H28" i="205" s="1"/>
  <c r="G28" i="224"/>
  <c r="H28" i="224" s="1"/>
  <c r="G28" i="202"/>
  <c r="H28" i="202" s="1"/>
  <c r="G28" i="197"/>
  <c r="H28" i="197" s="1"/>
  <c r="I28" i="213"/>
  <c r="J28" i="213" s="1"/>
  <c r="I28" i="217"/>
  <c r="J28" i="217" s="1"/>
  <c r="G28" i="248"/>
  <c r="H28" i="248" s="1"/>
  <c r="G28" i="190"/>
  <c r="H28" i="190" s="1"/>
  <c r="G28" i="230"/>
  <c r="H28" i="230" s="1"/>
  <c r="G28" i="239"/>
  <c r="H28" i="239" s="1"/>
  <c r="G28" i="193"/>
  <c r="H28" i="193" s="1"/>
  <c r="G28" i="113"/>
  <c r="H28" i="113" s="1"/>
  <c r="G28" i="208"/>
  <c r="H28" i="208" s="1"/>
  <c r="G28" i="244"/>
  <c r="H28" i="244" s="1"/>
  <c r="G28" i="189"/>
  <c r="H28" i="189" s="1"/>
  <c r="I28" i="214"/>
  <c r="J28" i="214" s="1"/>
  <c r="G28" i="212"/>
  <c r="H28" i="212" s="1"/>
  <c r="G28" i="247"/>
  <c r="H28" i="247" s="1"/>
  <c r="G28" i="203"/>
  <c r="H28" i="203" s="1"/>
  <c r="G28" i="209"/>
  <c r="H28" i="209" s="1"/>
  <c r="G28" i="204"/>
  <c r="H28" i="204" s="1"/>
  <c r="G28" i="246"/>
  <c r="H28" i="246" s="1"/>
  <c r="G28" i="206"/>
  <c r="H28" i="206" s="1"/>
  <c r="G28" i="201"/>
  <c r="H28" i="201" s="1"/>
  <c r="G28" i="194"/>
  <c r="H28" i="194" s="1"/>
  <c r="G28" i="192"/>
  <c r="H28" i="192" s="1"/>
  <c r="AG28" i="236"/>
  <c r="AK28" i="236" s="1"/>
  <c r="AL28" i="236" s="1"/>
  <c r="AI28" i="236"/>
  <c r="AJ28" i="236" s="1"/>
  <c r="I13" i="215"/>
  <c r="J13" i="215" s="1"/>
  <c r="G13" i="211"/>
  <c r="H13" i="211" s="1"/>
  <c r="G13" i="243"/>
  <c r="H13" i="243" s="1"/>
  <c r="G13" i="190"/>
  <c r="H13" i="190" s="1"/>
  <c r="G13" i="229"/>
  <c r="H13" i="229" s="1"/>
  <c r="G13" i="232"/>
  <c r="H13" i="232" s="1"/>
  <c r="G13" i="220"/>
  <c r="H13" i="220" s="1"/>
  <c r="G13" i="206"/>
  <c r="H13" i="206" s="1"/>
  <c r="G13" i="244"/>
  <c r="H13" i="244" s="1"/>
  <c r="G13" i="193"/>
  <c r="H13" i="193" s="1"/>
  <c r="G13" i="197"/>
  <c r="H13" i="197" s="1"/>
  <c r="I13" i="180"/>
  <c r="J13" i="180" s="1"/>
  <c r="I13" i="217"/>
  <c r="J13" i="217" s="1"/>
  <c r="G13" i="248"/>
  <c r="H13" i="248" s="1"/>
  <c r="G13" i="191"/>
  <c r="H13" i="191" s="1"/>
  <c r="G13" i="230"/>
  <c r="H13" i="230" s="1"/>
  <c r="G13" i="204"/>
  <c r="H13" i="204" s="1"/>
  <c r="G13" i="200"/>
  <c r="H13" i="200" s="1"/>
  <c r="G13" i="113"/>
  <c r="H13" i="113" s="1"/>
  <c r="G13" i="208"/>
  <c r="H13" i="208" s="1"/>
  <c r="G13" i="199"/>
  <c r="H13" i="199" s="1"/>
  <c r="G13" i="189"/>
  <c r="H13" i="189" s="1"/>
  <c r="I13" i="219"/>
  <c r="J13" i="219" s="1"/>
  <c r="G13" i="196"/>
  <c r="H13" i="196" s="1"/>
  <c r="G13" i="231"/>
  <c r="H13" i="231" s="1"/>
  <c r="G13" i="205"/>
  <c r="H13" i="205" s="1"/>
  <c r="G13" i="195"/>
  <c r="H13" i="195" s="1"/>
  <c r="I13" i="213"/>
  <c r="J13" i="213" s="1"/>
  <c r="G13" i="247"/>
  <c r="H13" i="247" s="1"/>
  <c r="G13" i="203"/>
  <c r="H13" i="203" s="1"/>
  <c r="G13" i="194"/>
  <c r="H13" i="194" s="1"/>
  <c r="G13" i="201"/>
  <c r="H13" i="201" s="1"/>
  <c r="G13" i="225"/>
  <c r="H13" i="225" s="1"/>
  <c r="I13" i="214"/>
  <c r="J13" i="214" s="1"/>
  <c r="G13" i="212"/>
  <c r="H13" i="212" s="1"/>
  <c r="G13" i="239"/>
  <c r="H13" i="239" s="1"/>
  <c r="G13" i="246"/>
  <c r="H13" i="246" s="1"/>
  <c r="G13" i="224"/>
  <c r="H13" i="224" s="1"/>
  <c r="G13" i="192"/>
  <c r="H13" i="192" s="1"/>
  <c r="I13" i="216"/>
  <c r="J13" i="216" s="1"/>
  <c r="G13" i="202"/>
  <c r="H13" i="202" s="1"/>
  <c r="G13" i="242"/>
  <c r="H13" i="242" s="1"/>
  <c r="G13" i="207"/>
  <c r="H13" i="207" s="1"/>
  <c r="G13" i="209"/>
  <c r="H13" i="209" s="1"/>
  <c r="AG21" i="236"/>
  <c r="AK21" i="236" s="1"/>
  <c r="AL21" i="236" s="1"/>
  <c r="AI21" i="236"/>
  <c r="AJ21" i="236" s="1"/>
  <c r="O21" i="213"/>
  <c r="P21" i="213" s="1"/>
  <c r="O21" i="217"/>
  <c r="P21" i="217" s="1"/>
  <c r="M21" i="248"/>
  <c r="N21" i="248" s="1"/>
  <c r="M21" i="191"/>
  <c r="N21" i="191" s="1"/>
  <c r="M21" i="230"/>
  <c r="N21" i="230" s="1"/>
  <c r="M21" i="232"/>
  <c r="N21" i="232" s="1"/>
  <c r="M21" i="200"/>
  <c r="N21" i="200" s="1"/>
  <c r="M21" i="225"/>
  <c r="N21" i="225" s="1"/>
  <c r="M21" i="224"/>
  <c r="N21" i="224" s="1"/>
  <c r="M21" i="205"/>
  <c r="N21" i="205" s="1"/>
  <c r="M21" i="193"/>
  <c r="N21" i="193" s="1"/>
  <c r="O21" i="214"/>
  <c r="P21" i="214" s="1"/>
  <c r="M21" i="212"/>
  <c r="N21" i="212" s="1"/>
  <c r="M21" i="247"/>
  <c r="N21" i="247" s="1"/>
  <c r="M21" i="203"/>
  <c r="N21" i="203" s="1"/>
  <c r="M21" i="190"/>
  <c r="N21" i="190" s="1"/>
  <c r="M21" i="229"/>
  <c r="N21" i="229" s="1"/>
  <c r="M21" i="194"/>
  <c r="N21" i="194" s="1"/>
  <c r="M21" i="208"/>
  <c r="N21" i="208" s="1"/>
  <c r="M21" i="244"/>
  <c r="N21" i="244" s="1"/>
  <c r="M21" i="206"/>
  <c r="N21" i="206" s="1"/>
  <c r="M21" i="192"/>
  <c r="N21" i="192" s="1"/>
  <c r="O21" i="180"/>
  <c r="P21" i="180" s="1"/>
  <c r="O21" i="216"/>
  <c r="P21" i="216" s="1"/>
  <c r="M21" i="211"/>
  <c r="N21" i="211" s="1"/>
  <c r="M21" i="242"/>
  <c r="N21" i="242" s="1"/>
  <c r="M21" i="209"/>
  <c r="N21" i="209" s="1"/>
  <c r="M21" i="207"/>
  <c r="N21" i="207" s="1"/>
  <c r="M21" i="204"/>
  <c r="N21" i="204" s="1"/>
  <c r="M21" i="220"/>
  <c r="N21" i="220" s="1"/>
  <c r="M21" i="201"/>
  <c r="N21" i="201" s="1"/>
  <c r="M21" i="189"/>
  <c r="N21" i="189" s="1"/>
  <c r="M21" i="195"/>
  <c r="N21" i="195" s="1"/>
  <c r="M21" i="239"/>
  <c r="N21" i="239" s="1"/>
  <c r="M21" i="113"/>
  <c r="N21" i="113" s="1"/>
  <c r="M21" i="243"/>
  <c r="N21" i="243" s="1"/>
  <c r="M21" i="231"/>
  <c r="N21" i="231" s="1"/>
  <c r="M21" i="197"/>
  <c r="N21" i="197" s="1"/>
  <c r="O21" i="215"/>
  <c r="P21" i="215" s="1"/>
  <c r="M21" i="196"/>
  <c r="N21" i="196" s="1"/>
  <c r="M21" i="199"/>
  <c r="N21" i="199" s="1"/>
  <c r="O21" i="219"/>
  <c r="P21" i="219" s="1"/>
  <c r="M21" i="246"/>
  <c r="N21" i="246" s="1"/>
  <c r="M21" i="202"/>
  <c r="N21" i="202" s="1"/>
  <c r="AI67" i="1"/>
  <c r="AL67" i="1"/>
  <c r="AM67" i="1" s="1"/>
  <c r="AP67" i="1"/>
  <c r="C46" i="238"/>
  <c r="F46" i="238" s="1"/>
  <c r="AK46" i="236"/>
  <c r="AL46" i="236" s="1"/>
  <c r="J59" i="206"/>
  <c r="K59" i="206" s="1"/>
  <c r="J59" i="201"/>
  <c r="K59" i="201" s="1"/>
  <c r="J59" i="199"/>
  <c r="K59" i="199" s="1"/>
  <c r="J59" i="195"/>
  <c r="K59" i="195" s="1"/>
  <c r="J59" i="194"/>
  <c r="K59" i="194" s="1"/>
  <c r="J59" i="230"/>
  <c r="K59" i="230" s="1"/>
  <c r="J59" i="208"/>
  <c r="K59" i="208" s="1"/>
  <c r="J59" i="246"/>
  <c r="K59" i="246" s="1"/>
  <c r="J59" i="113"/>
  <c r="K59" i="113" s="1"/>
  <c r="J59" i="189"/>
  <c r="K59" i="189" s="1"/>
  <c r="L59" i="213"/>
  <c r="M59" i="213" s="1"/>
  <c r="L59" i="219"/>
  <c r="M59" i="219" s="1"/>
  <c r="J59" i="247"/>
  <c r="K59" i="247" s="1"/>
  <c r="J59" i="243"/>
  <c r="K59" i="243" s="1"/>
  <c r="J59" i="231"/>
  <c r="K59" i="231" s="1"/>
  <c r="J59" i="209"/>
  <c r="K59" i="209" s="1"/>
  <c r="J59" i="207"/>
  <c r="K59" i="207" s="1"/>
  <c r="J59" i="193"/>
  <c r="K59" i="193" s="1"/>
  <c r="J59" i="197"/>
  <c r="K59" i="197" s="1"/>
  <c r="L59" i="216"/>
  <c r="M59" i="216" s="1"/>
  <c r="J59" i="211"/>
  <c r="K59" i="211" s="1"/>
  <c r="J59" i="242"/>
  <c r="K59" i="242" s="1"/>
  <c r="J59" i="191"/>
  <c r="K59" i="191" s="1"/>
  <c r="J59" i="232"/>
  <c r="K59" i="232" s="1"/>
  <c r="J59" i="205"/>
  <c r="K59" i="205" s="1"/>
  <c r="J59" i="225"/>
  <c r="K59" i="225" s="1"/>
  <c r="J59" i="202"/>
  <c r="K59" i="202" s="1"/>
  <c r="L59" i="180"/>
  <c r="M59" i="180" s="1"/>
  <c r="J59" i="212"/>
  <c r="K59" i="212" s="1"/>
  <c r="J59" i="204"/>
  <c r="K59" i="204" s="1"/>
  <c r="J59" i="220"/>
  <c r="K59" i="220" s="1"/>
  <c r="L59" i="214"/>
  <c r="M59" i="214" s="1"/>
  <c r="J59" i="248"/>
  <c r="K59" i="248" s="1"/>
  <c r="J59" i="190"/>
  <c r="K59" i="190" s="1"/>
  <c r="J59" i="200"/>
  <c r="K59" i="200" s="1"/>
  <c r="L59" i="217"/>
  <c r="M59" i="217" s="1"/>
  <c r="J59" i="196"/>
  <c r="K59" i="196" s="1"/>
  <c r="J59" i="239"/>
  <c r="K59" i="239" s="1"/>
  <c r="J59" i="224"/>
  <c r="K59" i="224" s="1"/>
  <c r="L59" i="215"/>
  <c r="M59" i="215" s="1"/>
  <c r="J59" i="192"/>
  <c r="K59" i="192" s="1"/>
  <c r="J59" i="203"/>
  <c r="K59" i="203" s="1"/>
  <c r="J59" i="229"/>
  <c r="K59" i="229" s="1"/>
  <c r="J59" i="244"/>
  <c r="K59" i="244" s="1"/>
  <c r="AK59" i="236"/>
  <c r="AL59" i="236" s="1"/>
  <c r="C59" i="238"/>
  <c r="F59" i="238" s="1"/>
  <c r="R17" i="213"/>
  <c r="S17" i="213" s="1"/>
  <c r="R17" i="215"/>
  <c r="S17" i="215" s="1"/>
  <c r="R17" i="216"/>
  <c r="S17" i="216" s="1"/>
  <c r="P17" i="211"/>
  <c r="Q17" i="211" s="1"/>
  <c r="P17" i="248"/>
  <c r="Q17" i="248" s="1"/>
  <c r="P17" i="190"/>
  <c r="Q17" i="190" s="1"/>
  <c r="P17" i="209"/>
  <c r="Q17" i="209" s="1"/>
  <c r="P17" i="242"/>
  <c r="Q17" i="242" s="1"/>
  <c r="P17" i="243"/>
  <c r="Q17" i="243" s="1"/>
  <c r="P17" i="229"/>
  <c r="Q17" i="229" s="1"/>
  <c r="P17" i="232"/>
  <c r="Q17" i="232" s="1"/>
  <c r="P17" i="200"/>
  <c r="Q17" i="200" s="1"/>
  <c r="P17" i="205"/>
  <c r="Q17" i="205" s="1"/>
  <c r="P17" i="207"/>
  <c r="Q17" i="207" s="1"/>
  <c r="P17" i="201"/>
  <c r="Q17" i="201" s="1"/>
  <c r="P17" i="244"/>
  <c r="Q17" i="244" s="1"/>
  <c r="P17" i="194"/>
  <c r="Q17" i="194" s="1"/>
  <c r="P17" i="225"/>
  <c r="Q17" i="225" s="1"/>
  <c r="P17" i="113"/>
  <c r="Q17" i="113" s="1"/>
  <c r="P17" i="193"/>
  <c r="Q17" i="193" s="1"/>
  <c r="P17" i="189"/>
  <c r="Q17" i="189" s="1"/>
  <c r="P17" i="197"/>
  <c r="Q17" i="197" s="1"/>
  <c r="R17" i="180"/>
  <c r="S17" i="180" s="1"/>
  <c r="R17" i="214"/>
  <c r="S17" i="214" s="1"/>
  <c r="R17" i="217"/>
  <c r="S17" i="217" s="1"/>
  <c r="R17" i="219"/>
  <c r="S17" i="219" s="1"/>
  <c r="P17" i="212"/>
  <c r="Q17" i="212" s="1"/>
  <c r="P17" i="247"/>
  <c r="Q17" i="247" s="1"/>
  <c r="P17" i="203"/>
  <c r="Q17" i="203" s="1"/>
  <c r="P17" i="191"/>
  <c r="Q17" i="191" s="1"/>
  <c r="P17" i="196"/>
  <c r="Q17" i="196" s="1"/>
  <c r="P17" i="204"/>
  <c r="Q17" i="204" s="1"/>
  <c r="P17" i="231"/>
  <c r="Q17" i="231" s="1"/>
  <c r="P17" i="230"/>
  <c r="Q17" i="230" s="1"/>
  <c r="P17" i="239"/>
  <c r="Q17" i="239" s="1"/>
  <c r="P17" i="206"/>
  <c r="Q17" i="206" s="1"/>
  <c r="P17" i="208"/>
  <c r="Q17" i="208" s="1"/>
  <c r="P17" i="224"/>
  <c r="Q17" i="224" s="1"/>
  <c r="P17" i="199"/>
  <c r="Q17" i="199" s="1"/>
  <c r="P17" i="246"/>
  <c r="Q17" i="246" s="1"/>
  <c r="P17" i="220"/>
  <c r="Q17" i="220" s="1"/>
  <c r="P17" i="195"/>
  <c r="Q17" i="195" s="1"/>
  <c r="P17" i="202"/>
  <c r="Q17" i="202" s="1"/>
  <c r="P17" i="192"/>
  <c r="Q17" i="192" s="1"/>
  <c r="AP43" i="1"/>
  <c r="AI43" i="1"/>
  <c r="AL43" i="1"/>
  <c r="AM43" i="1" s="1"/>
  <c r="AP13" i="1"/>
  <c r="AI13" i="1"/>
  <c r="AL13" i="1"/>
  <c r="AM13" i="1" s="1"/>
  <c r="O37" i="180"/>
  <c r="P37" i="180" s="1"/>
  <c r="M37" i="212"/>
  <c r="N37" i="212" s="1"/>
  <c r="M37" i="209"/>
  <c r="N37" i="209" s="1"/>
  <c r="M37" i="204"/>
  <c r="N37" i="204" s="1"/>
  <c r="M37" i="224"/>
  <c r="N37" i="224" s="1"/>
  <c r="M37" i="195"/>
  <c r="N37" i="195" s="1"/>
  <c r="M37" i="207"/>
  <c r="N37" i="207" s="1"/>
  <c r="M37" i="203"/>
  <c r="N37" i="203" s="1"/>
  <c r="O37" i="213"/>
  <c r="P37" i="213" s="1"/>
  <c r="M37" i="244"/>
  <c r="N37" i="244" s="1"/>
  <c r="M37" i="239"/>
  <c r="N37" i="239" s="1"/>
  <c r="M37" i="231"/>
  <c r="N37" i="231" s="1"/>
  <c r="M37" i="194"/>
  <c r="N37" i="194" s="1"/>
  <c r="M37" i="206"/>
  <c r="N37" i="206" s="1"/>
  <c r="M37" i="243"/>
  <c r="N37" i="243" s="1"/>
  <c r="O37" i="214"/>
  <c r="P37" i="214" s="1"/>
  <c r="M37" i="247"/>
  <c r="N37" i="247" s="1"/>
  <c r="M37" i="190"/>
  <c r="N37" i="190" s="1"/>
  <c r="M37" i="246"/>
  <c r="N37" i="246" s="1"/>
  <c r="M37" i="199"/>
  <c r="N37" i="199" s="1"/>
  <c r="M37" i="192"/>
  <c r="N37" i="192" s="1"/>
  <c r="M37" i="113"/>
  <c r="N37" i="113" s="1"/>
  <c r="M37" i="229"/>
  <c r="N37" i="229" s="1"/>
  <c r="M37" i="248"/>
  <c r="N37" i="248" s="1"/>
  <c r="M37" i="193"/>
  <c r="N37" i="193" s="1"/>
  <c r="M37" i="225"/>
  <c r="N37" i="225" s="1"/>
  <c r="O37" i="217"/>
  <c r="P37" i="217" s="1"/>
  <c r="M37" i="191"/>
  <c r="N37" i="191" s="1"/>
  <c r="M37" i="232"/>
  <c r="N37" i="232" s="1"/>
  <c r="M37" i="220"/>
  <c r="N37" i="220" s="1"/>
  <c r="M37" i="189"/>
  <c r="N37" i="189" s="1"/>
  <c r="O37" i="216"/>
  <c r="P37" i="216" s="1"/>
  <c r="M37" i="202"/>
  <c r="N37" i="202" s="1"/>
  <c r="M37" i="201"/>
  <c r="N37" i="201" s="1"/>
  <c r="M37" i="230"/>
  <c r="N37" i="230" s="1"/>
  <c r="O37" i="215"/>
  <c r="P37" i="215" s="1"/>
  <c r="M37" i="205"/>
  <c r="N37" i="205" s="1"/>
  <c r="M37" i="242"/>
  <c r="N37" i="242" s="1"/>
  <c r="M37" i="197"/>
  <c r="N37" i="197" s="1"/>
  <c r="O37" i="219"/>
  <c r="P37" i="219" s="1"/>
  <c r="M37" i="196"/>
  <c r="N37" i="196" s="1"/>
  <c r="M37" i="208"/>
  <c r="N37" i="208" s="1"/>
  <c r="M37" i="211"/>
  <c r="N37" i="211" s="1"/>
  <c r="M37" i="200"/>
  <c r="N37" i="200" s="1"/>
  <c r="R37" i="180"/>
  <c r="S37" i="180" s="1"/>
  <c r="R37" i="216"/>
  <c r="S37" i="216" s="1"/>
  <c r="P37" i="212"/>
  <c r="Q37" i="212" s="1"/>
  <c r="P37" i="191"/>
  <c r="Q37" i="191" s="1"/>
  <c r="P37" i="203"/>
  <c r="Q37" i="203" s="1"/>
  <c r="P37" i="232"/>
  <c r="Q37" i="232" s="1"/>
  <c r="P37" i="239"/>
  <c r="Q37" i="239" s="1"/>
  <c r="P37" i="201"/>
  <c r="Q37" i="201" s="1"/>
  <c r="P37" i="199"/>
  <c r="Q37" i="199" s="1"/>
  <c r="P37" i="195"/>
  <c r="Q37" i="195" s="1"/>
  <c r="P37" i="194"/>
  <c r="Q37" i="194" s="1"/>
  <c r="R37" i="213"/>
  <c r="S37" i="213" s="1"/>
  <c r="R37" i="217"/>
  <c r="S37" i="217" s="1"/>
  <c r="P37" i="248"/>
  <c r="Q37" i="248" s="1"/>
  <c r="P37" i="209"/>
  <c r="Q37" i="209" s="1"/>
  <c r="P37" i="243"/>
  <c r="Q37" i="243" s="1"/>
  <c r="P37" i="231"/>
  <c r="Q37" i="231" s="1"/>
  <c r="P37" i="205"/>
  <c r="Q37" i="205" s="1"/>
  <c r="P37" i="208"/>
  <c r="Q37" i="208" s="1"/>
  <c r="P37" i="246"/>
  <c r="Q37" i="246" s="1"/>
  <c r="P37" i="113"/>
  <c r="Q37" i="113" s="1"/>
  <c r="P37" i="189"/>
  <c r="Q37" i="189" s="1"/>
  <c r="R37" i="219"/>
  <c r="S37" i="219" s="1"/>
  <c r="P37" i="190"/>
  <c r="Q37" i="190" s="1"/>
  <c r="P37" i="230"/>
  <c r="Q37" i="230" s="1"/>
  <c r="P37" i="207"/>
  <c r="Q37" i="207" s="1"/>
  <c r="P37" i="193"/>
  <c r="Q37" i="193" s="1"/>
  <c r="P37" i="197"/>
  <c r="Q37" i="197" s="1"/>
  <c r="R37" i="214"/>
  <c r="S37" i="214" s="1"/>
  <c r="P37" i="211"/>
  <c r="Q37" i="211" s="1"/>
  <c r="P37" i="204"/>
  <c r="Q37" i="204" s="1"/>
  <c r="P37" i="200"/>
  <c r="Q37" i="200" s="1"/>
  <c r="P37" i="225"/>
  <c r="Q37" i="225" s="1"/>
  <c r="P37" i="202"/>
  <c r="Q37" i="202" s="1"/>
  <c r="R37" i="215"/>
  <c r="S37" i="215" s="1"/>
  <c r="P37" i="242"/>
  <c r="Q37" i="242" s="1"/>
  <c r="P37" i="220"/>
  <c r="Q37" i="220" s="1"/>
  <c r="P37" i="196"/>
  <c r="Q37" i="196" s="1"/>
  <c r="P37" i="206"/>
  <c r="Q37" i="206" s="1"/>
  <c r="P37" i="229"/>
  <c r="Q37" i="229" s="1"/>
  <c r="P37" i="224"/>
  <c r="Q37" i="224" s="1"/>
  <c r="P37" i="192"/>
  <c r="Q37" i="192" s="1"/>
  <c r="P37" i="247"/>
  <c r="Q37" i="247" s="1"/>
  <c r="P37" i="244"/>
  <c r="Q37" i="244" s="1"/>
  <c r="R17" i="67"/>
  <c r="S17" i="67" s="1"/>
  <c r="D17" i="72" s="1"/>
  <c r="AP17" i="72" s="1"/>
  <c r="D17" i="100"/>
  <c r="AP17" i="100" s="1"/>
  <c r="F28" i="238"/>
  <c r="L60" i="213"/>
  <c r="M60" i="213" s="1"/>
  <c r="L60" i="215"/>
  <c r="M60" i="215" s="1"/>
  <c r="L60" i="217"/>
  <c r="M60" i="217" s="1"/>
  <c r="J60" i="211"/>
  <c r="K60" i="211" s="1"/>
  <c r="J60" i="248"/>
  <c r="K60" i="248" s="1"/>
  <c r="J60" i="243"/>
  <c r="K60" i="243" s="1"/>
  <c r="J60" i="242"/>
  <c r="K60" i="242" s="1"/>
  <c r="J60" i="203"/>
  <c r="K60" i="203" s="1"/>
  <c r="J60" i="204"/>
  <c r="K60" i="204" s="1"/>
  <c r="J60" i="232"/>
  <c r="K60" i="232" s="1"/>
  <c r="J60" i="209"/>
  <c r="K60" i="209" s="1"/>
  <c r="J60" i="205"/>
  <c r="K60" i="205" s="1"/>
  <c r="J60" i="229"/>
  <c r="K60" i="229" s="1"/>
  <c r="J60" i="207"/>
  <c r="K60" i="207" s="1"/>
  <c r="J60" i="208"/>
  <c r="K60" i="208" s="1"/>
  <c r="J60" i="224"/>
  <c r="K60" i="224" s="1"/>
  <c r="J60" i="199"/>
  <c r="K60" i="199" s="1"/>
  <c r="J60" i="246"/>
  <c r="K60" i="246" s="1"/>
  <c r="J60" i="225"/>
  <c r="K60" i="225" s="1"/>
  <c r="J60" i="202"/>
  <c r="K60" i="202" s="1"/>
  <c r="J60" i="189"/>
  <c r="K60" i="189" s="1"/>
  <c r="J60" i="197"/>
  <c r="K60" i="197" s="1"/>
  <c r="L60" i="180"/>
  <c r="M60" i="180" s="1"/>
  <c r="L60" i="214"/>
  <c r="M60" i="214" s="1"/>
  <c r="L60" i="216"/>
  <c r="M60" i="216" s="1"/>
  <c r="L60" i="219"/>
  <c r="M60" i="219" s="1"/>
  <c r="J60" i="212"/>
  <c r="K60" i="212" s="1"/>
  <c r="J60" i="247"/>
  <c r="K60" i="247" s="1"/>
  <c r="J60" i="190"/>
  <c r="K60" i="190" s="1"/>
  <c r="J60" i="196"/>
  <c r="K60" i="196" s="1"/>
  <c r="J60" i="239"/>
  <c r="K60" i="239" s="1"/>
  <c r="J60" i="231"/>
  <c r="K60" i="231" s="1"/>
  <c r="J60" i="191"/>
  <c r="K60" i="191" s="1"/>
  <c r="J60" i="200"/>
  <c r="K60" i="200" s="1"/>
  <c r="J60" i="206"/>
  <c r="K60" i="206" s="1"/>
  <c r="J60" i="230"/>
  <c r="K60" i="230" s="1"/>
  <c r="J60" i="195"/>
  <c r="K60" i="195" s="1"/>
  <c r="J60" i="201"/>
  <c r="K60" i="201" s="1"/>
  <c r="J60" i="244"/>
  <c r="K60" i="244" s="1"/>
  <c r="J60" i="193"/>
  <c r="K60" i="193" s="1"/>
  <c r="J60" i="220"/>
  <c r="K60" i="220" s="1"/>
  <c r="J60" i="113"/>
  <c r="K60" i="113" s="1"/>
  <c r="J60" i="194"/>
  <c r="K60" i="194" s="1"/>
  <c r="J60" i="192"/>
  <c r="K60" i="192" s="1"/>
  <c r="R20" i="67"/>
  <c r="S20" i="67" s="1"/>
  <c r="D20" i="72" s="1"/>
  <c r="AP20" i="72" s="1"/>
  <c r="D20" i="100"/>
  <c r="AP20" i="100" s="1"/>
  <c r="R48" i="67"/>
  <c r="S48" i="67" s="1"/>
  <c r="D48" i="72" s="1"/>
  <c r="AP48" i="72" s="1"/>
  <c r="D48" i="100"/>
  <c r="AP48" i="100" s="1"/>
  <c r="AE34" i="72"/>
  <c r="AU34" i="231"/>
  <c r="AU76" i="231" s="1"/>
  <c r="AU84" i="231" s="1"/>
  <c r="AS76" i="231"/>
  <c r="AS84" i="231" s="1"/>
  <c r="AV21" i="223" s="1"/>
  <c r="O15" i="238"/>
  <c r="H15" i="238"/>
  <c r="AG57" i="236"/>
  <c r="AI57" i="236"/>
  <c r="AJ57" i="236" s="1"/>
  <c r="I57" i="214"/>
  <c r="J57" i="214" s="1"/>
  <c r="I57" i="215"/>
  <c r="J57" i="215" s="1"/>
  <c r="I57" i="216"/>
  <c r="J57" i="216" s="1"/>
  <c r="G57" i="248"/>
  <c r="H57" i="248" s="1"/>
  <c r="G57" i="211"/>
  <c r="H57" i="211" s="1"/>
  <c r="G57" i="243"/>
  <c r="H57" i="243" s="1"/>
  <c r="G57" i="242"/>
  <c r="H57" i="242" s="1"/>
  <c r="G57" i="203"/>
  <c r="H57" i="203" s="1"/>
  <c r="G57" i="209"/>
  <c r="H57" i="209" s="1"/>
  <c r="G57" i="229"/>
  <c r="H57" i="229" s="1"/>
  <c r="G57" i="207"/>
  <c r="H57" i="207" s="1"/>
  <c r="G57" i="232"/>
  <c r="H57" i="232" s="1"/>
  <c r="G57" i="246"/>
  <c r="H57" i="246" s="1"/>
  <c r="G57" i="231"/>
  <c r="H57" i="231" s="1"/>
  <c r="G57" i="206"/>
  <c r="H57" i="206" s="1"/>
  <c r="G57" i="201"/>
  <c r="H57" i="201" s="1"/>
  <c r="G57" i="225"/>
  <c r="H57" i="225" s="1"/>
  <c r="G57" i="199"/>
  <c r="H57" i="199" s="1"/>
  <c r="G57" i="194"/>
  <c r="H57" i="194" s="1"/>
  <c r="G57" i="193"/>
  <c r="H57" i="193" s="1"/>
  <c r="G57" i="192"/>
  <c r="H57" i="192" s="1"/>
  <c r="G57" i="189"/>
  <c r="H57" i="189" s="1"/>
  <c r="I57" i="213"/>
  <c r="J57" i="213" s="1"/>
  <c r="G57" i="247"/>
  <c r="H57" i="247" s="1"/>
  <c r="G57" i="239"/>
  <c r="H57" i="239" s="1"/>
  <c r="G57" i="220"/>
  <c r="H57" i="220" s="1"/>
  <c r="G57" i="244"/>
  <c r="H57" i="244" s="1"/>
  <c r="G57" i="197"/>
  <c r="H57" i="197" s="1"/>
  <c r="I57" i="217"/>
  <c r="J57" i="217" s="1"/>
  <c r="G57" i="191"/>
  <c r="H57" i="191" s="1"/>
  <c r="G57" i="204"/>
  <c r="H57" i="204" s="1"/>
  <c r="G57" i="205"/>
  <c r="H57" i="205" s="1"/>
  <c r="G57" i="202"/>
  <c r="H57" i="202" s="1"/>
  <c r="I57" i="219"/>
  <c r="J57" i="219" s="1"/>
  <c r="G57" i="196"/>
  <c r="H57" i="196" s="1"/>
  <c r="G57" i="190"/>
  <c r="H57" i="190" s="1"/>
  <c r="G57" i="208"/>
  <c r="H57" i="208" s="1"/>
  <c r="G57" i="195"/>
  <c r="H57" i="195" s="1"/>
  <c r="I57" i="180"/>
  <c r="J57" i="180" s="1"/>
  <c r="G57" i="212"/>
  <c r="H57" i="212" s="1"/>
  <c r="G57" i="230"/>
  <c r="H57" i="230" s="1"/>
  <c r="G57" i="200"/>
  <c r="H57" i="200" s="1"/>
  <c r="G57" i="224"/>
  <c r="H57" i="224" s="1"/>
  <c r="G57" i="113"/>
  <c r="H57" i="113" s="1"/>
  <c r="CC9" i="72"/>
  <c r="BA76" i="72"/>
  <c r="AP42" i="1"/>
  <c r="AI42" i="1"/>
  <c r="AL42" i="1"/>
  <c r="AM42" i="1" s="1"/>
  <c r="AL63" i="1"/>
  <c r="AM63" i="1" s="1"/>
  <c r="AP63" i="1"/>
  <c r="AI63" i="1"/>
  <c r="O63" i="238"/>
  <c r="H63" i="238"/>
  <c r="AS8" i="190"/>
  <c r="AR76" i="190"/>
  <c r="AR84" i="190" s="1"/>
  <c r="AU13" i="223" s="1"/>
  <c r="O10" i="213"/>
  <c r="P10" i="213" s="1"/>
  <c r="O10" i="215"/>
  <c r="P10" i="215" s="1"/>
  <c r="O10" i="216"/>
  <c r="P10" i="216" s="1"/>
  <c r="M10" i="211"/>
  <c r="N10" i="211" s="1"/>
  <c r="M10" i="248"/>
  <c r="N10" i="248" s="1"/>
  <c r="M10" i="243"/>
  <c r="N10" i="243" s="1"/>
  <c r="M10" i="203"/>
  <c r="N10" i="203" s="1"/>
  <c r="M10" i="196"/>
  <c r="N10" i="196" s="1"/>
  <c r="M10" i="230"/>
  <c r="N10" i="230" s="1"/>
  <c r="M10" i="191"/>
  <c r="N10" i="191" s="1"/>
  <c r="M10" i="204"/>
  <c r="N10" i="204" s="1"/>
  <c r="M10" i="200"/>
  <c r="N10" i="200" s="1"/>
  <c r="M10" i="194"/>
  <c r="N10" i="194" s="1"/>
  <c r="M10" i="220"/>
  <c r="N10" i="220" s="1"/>
  <c r="M10" i="208"/>
  <c r="N10" i="208" s="1"/>
  <c r="M10" i="193"/>
  <c r="N10" i="193" s="1"/>
  <c r="M10" i="199"/>
  <c r="N10" i="199" s="1"/>
  <c r="M10" i="229"/>
  <c r="N10" i="229" s="1"/>
  <c r="M10" i="202"/>
  <c r="N10" i="202" s="1"/>
  <c r="M10" i="224"/>
  <c r="N10" i="224" s="1"/>
  <c r="M10" i="225"/>
  <c r="N10" i="225" s="1"/>
  <c r="M10" i="197"/>
  <c r="N10" i="197" s="1"/>
  <c r="O10" i="214"/>
  <c r="P10" i="214" s="1"/>
  <c r="M10" i="247"/>
  <c r="N10" i="247" s="1"/>
  <c r="M10" i="239"/>
  <c r="N10" i="239" s="1"/>
  <c r="M10" i="246"/>
  <c r="N10" i="246" s="1"/>
  <c r="M10" i="189"/>
  <c r="N10" i="189" s="1"/>
  <c r="M10" i="192"/>
  <c r="N10" i="192" s="1"/>
  <c r="O10" i="217"/>
  <c r="P10" i="217" s="1"/>
  <c r="M10" i="190"/>
  <c r="N10" i="190" s="1"/>
  <c r="M10" i="231"/>
  <c r="N10" i="231" s="1"/>
  <c r="M10" i="113"/>
  <c r="N10" i="113" s="1"/>
  <c r="M10" i="232"/>
  <c r="N10" i="232" s="1"/>
  <c r="O10" i="180"/>
  <c r="P10" i="180" s="1"/>
  <c r="M10" i="212"/>
  <c r="N10" i="212" s="1"/>
  <c r="M10" i="209"/>
  <c r="N10" i="209" s="1"/>
  <c r="M10" i="195"/>
  <c r="N10" i="195" s="1"/>
  <c r="M10" i="244"/>
  <c r="N10" i="244" s="1"/>
  <c r="M10" i="205"/>
  <c r="N10" i="205" s="1"/>
  <c r="O10" i="219"/>
  <c r="P10" i="219" s="1"/>
  <c r="M10" i="206"/>
  <c r="N10" i="206" s="1"/>
  <c r="M10" i="242"/>
  <c r="N10" i="242" s="1"/>
  <c r="M10" i="207"/>
  <c r="N10" i="207" s="1"/>
  <c r="M10" i="201"/>
  <c r="N10" i="201" s="1"/>
  <c r="I10" i="180"/>
  <c r="J10" i="180" s="1"/>
  <c r="I10" i="214"/>
  <c r="J10" i="214" s="1"/>
  <c r="I10" i="217"/>
  <c r="J10" i="217" s="1"/>
  <c r="I10" i="219"/>
  <c r="J10" i="219" s="1"/>
  <c r="G10" i="212"/>
  <c r="H10" i="212" s="1"/>
  <c r="G10" i="247"/>
  <c r="H10" i="247" s="1"/>
  <c r="G10" i="190"/>
  <c r="H10" i="190" s="1"/>
  <c r="G10" i="242"/>
  <c r="H10" i="242" s="1"/>
  <c r="G10" i="191"/>
  <c r="H10" i="191" s="1"/>
  <c r="G10" i="239"/>
  <c r="H10" i="239" s="1"/>
  <c r="G10" i="207"/>
  <c r="H10" i="207" s="1"/>
  <c r="G10" i="232"/>
  <c r="H10" i="232" s="1"/>
  <c r="G10" i="209"/>
  <c r="H10" i="209" s="1"/>
  <c r="G10" i="195"/>
  <c r="H10" i="195" s="1"/>
  <c r="G10" i="246"/>
  <c r="H10" i="246" s="1"/>
  <c r="G10" i="113"/>
  <c r="H10" i="113" s="1"/>
  <c r="G10" i="205"/>
  <c r="H10" i="205" s="1"/>
  <c r="G10" i="208"/>
  <c r="H10" i="208" s="1"/>
  <c r="G10" i="193"/>
  <c r="H10" i="193" s="1"/>
  <c r="G10" i="199"/>
  <c r="H10" i="199" s="1"/>
  <c r="G10" i="225"/>
  <c r="H10" i="225" s="1"/>
  <c r="G10" i="192"/>
  <c r="H10" i="192" s="1"/>
  <c r="I10" i="213"/>
  <c r="J10" i="213" s="1"/>
  <c r="I10" i="215"/>
  <c r="J10" i="215" s="1"/>
  <c r="I10" i="216"/>
  <c r="J10" i="216" s="1"/>
  <c r="G10" i="211"/>
  <c r="H10" i="211" s="1"/>
  <c r="G10" i="248"/>
  <c r="H10" i="248" s="1"/>
  <c r="G10" i="243"/>
  <c r="H10" i="243" s="1"/>
  <c r="G10" i="203"/>
  <c r="H10" i="203" s="1"/>
  <c r="G10" i="196"/>
  <c r="H10" i="196" s="1"/>
  <c r="G10" i="230"/>
  <c r="H10" i="230" s="1"/>
  <c r="G10" i="231"/>
  <c r="H10" i="231" s="1"/>
  <c r="G10" i="229"/>
  <c r="H10" i="229" s="1"/>
  <c r="G10" i="200"/>
  <c r="H10" i="200" s="1"/>
  <c r="G10" i="204"/>
  <c r="H10" i="204" s="1"/>
  <c r="G10" i="194"/>
  <c r="H10" i="194" s="1"/>
  <c r="G10" i="220"/>
  <c r="H10" i="220" s="1"/>
  <c r="G10" i="189"/>
  <c r="H10" i="189" s="1"/>
  <c r="G10" i="206"/>
  <c r="H10" i="206" s="1"/>
  <c r="G10" i="201"/>
  <c r="H10" i="201" s="1"/>
  <c r="G10" i="244"/>
  <c r="H10" i="244" s="1"/>
  <c r="G10" i="224"/>
  <c r="H10" i="224" s="1"/>
  <c r="G10" i="202"/>
  <c r="H10" i="202" s="1"/>
  <c r="G10" i="197"/>
  <c r="H10" i="197" s="1"/>
  <c r="AP24" i="1"/>
  <c r="AI24" i="1"/>
  <c r="AL24" i="1"/>
  <c r="AM24" i="1" s="1"/>
  <c r="R40" i="67"/>
  <c r="S40" i="67" s="1"/>
  <c r="D40" i="72" s="1"/>
  <c r="AP40" i="72" s="1"/>
  <c r="D40" i="100"/>
  <c r="AP40" i="100" s="1"/>
  <c r="O14" i="180"/>
  <c r="P14" i="180" s="1"/>
  <c r="O14" i="214"/>
  <c r="P14" i="214" s="1"/>
  <c r="O14" i="217"/>
  <c r="P14" i="217" s="1"/>
  <c r="O14" i="219"/>
  <c r="P14" i="219" s="1"/>
  <c r="M14" i="212"/>
  <c r="N14" i="212" s="1"/>
  <c r="M14" i="247"/>
  <c r="N14" i="247" s="1"/>
  <c r="M14" i="190"/>
  <c r="N14" i="190" s="1"/>
  <c r="M14" i="242"/>
  <c r="N14" i="242" s="1"/>
  <c r="M14" i="209"/>
  <c r="N14" i="209" s="1"/>
  <c r="M14" i="239"/>
  <c r="N14" i="239" s="1"/>
  <c r="M14" i="191"/>
  <c r="N14" i="191" s="1"/>
  <c r="M14" i="207"/>
  <c r="N14" i="207" s="1"/>
  <c r="M14" i="195"/>
  <c r="N14" i="195" s="1"/>
  <c r="M14" i="220"/>
  <c r="N14" i="220" s="1"/>
  <c r="M14" i="229"/>
  <c r="N14" i="229" s="1"/>
  <c r="M14" i="208"/>
  <c r="N14" i="208" s="1"/>
  <c r="M14" i="193"/>
  <c r="N14" i="193" s="1"/>
  <c r="M14" i="244"/>
  <c r="N14" i="244" s="1"/>
  <c r="M14" i="189"/>
  <c r="N14" i="189" s="1"/>
  <c r="M14" i="206"/>
  <c r="N14" i="206" s="1"/>
  <c r="M14" i="194"/>
  <c r="N14" i="194" s="1"/>
  <c r="M14" i="192"/>
  <c r="N14" i="192" s="1"/>
  <c r="O14" i="215"/>
  <c r="P14" i="215" s="1"/>
  <c r="M14" i="211"/>
  <c r="N14" i="211" s="1"/>
  <c r="M14" i="243"/>
  <c r="N14" i="243" s="1"/>
  <c r="M14" i="196"/>
  <c r="N14" i="196" s="1"/>
  <c r="M14" i="231"/>
  <c r="N14" i="231" s="1"/>
  <c r="M14" i="200"/>
  <c r="N14" i="200" s="1"/>
  <c r="M14" i="113"/>
  <c r="N14" i="113" s="1"/>
  <c r="M14" i="201"/>
  <c r="N14" i="201" s="1"/>
  <c r="M14" i="199"/>
  <c r="N14" i="199" s="1"/>
  <c r="M14" i="205"/>
  <c r="N14" i="205" s="1"/>
  <c r="M14" i="197"/>
  <c r="N14" i="197" s="1"/>
  <c r="O14" i="213"/>
  <c r="P14" i="213" s="1"/>
  <c r="O14" i="216"/>
  <c r="P14" i="216" s="1"/>
  <c r="M14" i="248"/>
  <c r="N14" i="248" s="1"/>
  <c r="M14" i="203"/>
  <c r="N14" i="203" s="1"/>
  <c r="M14" i="230"/>
  <c r="N14" i="230" s="1"/>
  <c r="M14" i="204"/>
  <c r="N14" i="204" s="1"/>
  <c r="M14" i="246"/>
  <c r="N14" i="246" s="1"/>
  <c r="M14" i="232"/>
  <c r="N14" i="232" s="1"/>
  <c r="M14" i="224"/>
  <c r="N14" i="224" s="1"/>
  <c r="M14" i="202"/>
  <c r="N14" i="202" s="1"/>
  <c r="M14" i="225"/>
  <c r="N14" i="225" s="1"/>
  <c r="R26" i="213"/>
  <c r="S26" i="213" s="1"/>
  <c r="R26" i="215"/>
  <c r="S26" i="215" s="1"/>
  <c r="R26" i="217"/>
  <c r="S26" i="217" s="1"/>
  <c r="P26" i="248"/>
  <c r="Q26" i="248" s="1"/>
  <c r="P26" i="211"/>
  <c r="Q26" i="211" s="1"/>
  <c r="P26" i="191"/>
  <c r="Q26" i="191" s="1"/>
  <c r="P26" i="242"/>
  <c r="Q26" i="242" s="1"/>
  <c r="P26" i="203"/>
  <c r="Q26" i="203" s="1"/>
  <c r="P26" i="229"/>
  <c r="Q26" i="229" s="1"/>
  <c r="P26" i="243"/>
  <c r="Q26" i="243" s="1"/>
  <c r="P26" i="232"/>
  <c r="Q26" i="232" s="1"/>
  <c r="P26" i="205"/>
  <c r="Q26" i="205" s="1"/>
  <c r="P26" i="207"/>
  <c r="Q26" i="207" s="1"/>
  <c r="P26" i="208"/>
  <c r="Q26" i="208" s="1"/>
  <c r="P26" i="193"/>
  <c r="Q26" i="193" s="1"/>
  <c r="P26" i="244"/>
  <c r="Q26" i="244" s="1"/>
  <c r="P26" i="195"/>
  <c r="Q26" i="195" s="1"/>
  <c r="P26" i="220"/>
  <c r="Q26" i="220" s="1"/>
  <c r="P26" i="239"/>
  <c r="Q26" i="239" s="1"/>
  <c r="P26" i="225"/>
  <c r="Q26" i="225" s="1"/>
  <c r="P26" i="189"/>
  <c r="Q26" i="189" s="1"/>
  <c r="P26" i="197"/>
  <c r="Q26" i="197" s="1"/>
  <c r="R26" i="180"/>
  <c r="S26" i="180" s="1"/>
  <c r="P26" i="247"/>
  <c r="Q26" i="247" s="1"/>
  <c r="P26" i="190"/>
  <c r="Q26" i="190" s="1"/>
  <c r="P26" i="206"/>
  <c r="Q26" i="206" s="1"/>
  <c r="P26" i="199"/>
  <c r="Q26" i="199" s="1"/>
  <c r="P26" i="202"/>
  <c r="Q26" i="202" s="1"/>
  <c r="R26" i="214"/>
  <c r="S26" i="214" s="1"/>
  <c r="P26" i="212"/>
  <c r="Q26" i="212" s="1"/>
  <c r="P26" i="204"/>
  <c r="Q26" i="204" s="1"/>
  <c r="P26" i="200"/>
  <c r="Q26" i="200" s="1"/>
  <c r="P26" i="246"/>
  <c r="Q26" i="246" s="1"/>
  <c r="P26" i="192"/>
  <c r="Q26" i="192" s="1"/>
  <c r="R26" i="216"/>
  <c r="S26" i="216" s="1"/>
  <c r="P26" i="209"/>
  <c r="Q26" i="209" s="1"/>
  <c r="P26" i="231"/>
  <c r="Q26" i="231" s="1"/>
  <c r="P26" i="201"/>
  <c r="Q26" i="201" s="1"/>
  <c r="P26" i="113"/>
  <c r="Q26" i="113" s="1"/>
  <c r="R26" i="219"/>
  <c r="S26" i="219" s="1"/>
  <c r="P26" i="196"/>
  <c r="Q26" i="196" s="1"/>
  <c r="P26" i="230"/>
  <c r="Q26" i="230" s="1"/>
  <c r="P26" i="224"/>
  <c r="Q26" i="224" s="1"/>
  <c r="P26" i="194"/>
  <c r="Q26" i="194" s="1"/>
  <c r="AU13" i="203"/>
  <c r="AU76" i="203" s="1"/>
  <c r="AU84" i="203" s="1"/>
  <c r="T13" i="72"/>
  <c r="T76" i="72" s="1"/>
  <c r="AS76" i="203"/>
  <c r="AS84" i="203" s="1"/>
  <c r="AV16" i="223" s="1"/>
  <c r="AS22" i="204"/>
  <c r="AR76" i="204"/>
  <c r="AR84" i="204" s="1"/>
  <c r="AU24" i="223" s="1"/>
  <c r="R23" i="213"/>
  <c r="S23" i="213" s="1"/>
  <c r="R23" i="215"/>
  <c r="S23" i="215" s="1"/>
  <c r="R23" i="217"/>
  <c r="S23" i="217" s="1"/>
  <c r="R23" i="219"/>
  <c r="S23" i="219" s="1"/>
  <c r="P23" i="248"/>
  <c r="Q23" i="248" s="1"/>
  <c r="P23" i="209"/>
  <c r="Q23" i="209" s="1"/>
  <c r="P23" i="196"/>
  <c r="Q23" i="196" s="1"/>
  <c r="P23" i="243"/>
  <c r="Q23" i="243" s="1"/>
  <c r="P23" i="190"/>
  <c r="Q23" i="190" s="1"/>
  <c r="P23" i="231"/>
  <c r="Q23" i="231" s="1"/>
  <c r="P23" i="239"/>
  <c r="Q23" i="239" s="1"/>
  <c r="P23" i="205"/>
  <c r="Q23" i="205" s="1"/>
  <c r="P23" i="229"/>
  <c r="Q23" i="229" s="1"/>
  <c r="P23" i="207"/>
  <c r="Q23" i="207" s="1"/>
  <c r="P23" i="201"/>
  <c r="Q23" i="201" s="1"/>
  <c r="P23" i="224"/>
  <c r="Q23" i="224" s="1"/>
  <c r="P23" i="244"/>
  <c r="Q23" i="244" s="1"/>
  <c r="P23" i="246"/>
  <c r="Q23" i="246" s="1"/>
  <c r="P23" i="113"/>
  <c r="Q23" i="113" s="1"/>
  <c r="P23" i="193"/>
  <c r="Q23" i="193" s="1"/>
  <c r="P23" i="189"/>
  <c r="Q23" i="189" s="1"/>
  <c r="P23" i="197"/>
  <c r="Q23" i="197" s="1"/>
  <c r="R23" i="180"/>
  <c r="S23" i="180" s="1"/>
  <c r="P23" i="212"/>
  <c r="Q23" i="212" s="1"/>
  <c r="P23" i="191"/>
  <c r="Q23" i="191" s="1"/>
  <c r="P23" i="206"/>
  <c r="Q23" i="206" s="1"/>
  <c r="P23" i="225"/>
  <c r="Q23" i="225" s="1"/>
  <c r="P23" i="202"/>
  <c r="Q23" i="202" s="1"/>
  <c r="R23" i="214"/>
  <c r="S23" i="214" s="1"/>
  <c r="P23" i="247"/>
  <c r="Q23" i="247" s="1"/>
  <c r="P23" i="204"/>
  <c r="Q23" i="204" s="1"/>
  <c r="P23" i="200"/>
  <c r="Q23" i="200" s="1"/>
  <c r="P23" i="199"/>
  <c r="Q23" i="199" s="1"/>
  <c r="P23" i="192"/>
  <c r="Q23" i="192" s="1"/>
  <c r="R23" i="216"/>
  <c r="S23" i="216" s="1"/>
  <c r="P23" i="242"/>
  <c r="Q23" i="242" s="1"/>
  <c r="P23" i="232"/>
  <c r="Q23" i="232" s="1"/>
  <c r="P23" i="208"/>
  <c r="Q23" i="208" s="1"/>
  <c r="P23" i="220"/>
  <c r="Q23" i="220" s="1"/>
  <c r="P23" i="211"/>
  <c r="Q23" i="211" s="1"/>
  <c r="P23" i="203"/>
  <c r="Q23" i="203" s="1"/>
  <c r="P23" i="230"/>
  <c r="Q23" i="230" s="1"/>
  <c r="P23" i="194"/>
  <c r="Q23" i="194" s="1"/>
  <c r="P23" i="195"/>
  <c r="Q23" i="195" s="1"/>
  <c r="R58" i="67"/>
  <c r="S58" i="67" s="1"/>
  <c r="D58" i="72" s="1"/>
  <c r="AP58" i="72" s="1"/>
  <c r="D58" i="100"/>
  <c r="AP58" i="100" s="1"/>
  <c r="AJ10" i="72"/>
  <c r="AJ76" i="72" s="1"/>
  <c r="AU10" i="244"/>
  <c r="AU76" i="244" s="1"/>
  <c r="AU84" i="244" s="1"/>
  <c r="AS76" i="244"/>
  <c r="AS84" i="244" s="1"/>
  <c r="AV41" i="223" s="1"/>
  <c r="L40" i="180"/>
  <c r="M40" i="180" s="1"/>
  <c r="L40" i="214"/>
  <c r="M40" i="214" s="1"/>
  <c r="L40" i="217"/>
  <c r="M40" i="217" s="1"/>
  <c r="L40" i="219"/>
  <c r="M40" i="219" s="1"/>
  <c r="J40" i="248"/>
  <c r="K40" i="248" s="1"/>
  <c r="J40" i="211"/>
  <c r="K40" i="211" s="1"/>
  <c r="J40" i="209"/>
  <c r="K40" i="209" s="1"/>
  <c r="J40" i="242"/>
  <c r="K40" i="242" s="1"/>
  <c r="J40" i="203"/>
  <c r="K40" i="203" s="1"/>
  <c r="J40" i="204"/>
  <c r="K40" i="204" s="1"/>
  <c r="J40" i="231"/>
  <c r="K40" i="231" s="1"/>
  <c r="J40" i="200"/>
  <c r="K40" i="200" s="1"/>
  <c r="J40" i="206"/>
  <c r="K40" i="206" s="1"/>
  <c r="J40" i="230"/>
  <c r="K40" i="230" s="1"/>
  <c r="J40" i="195"/>
  <c r="K40" i="195" s="1"/>
  <c r="J40" i="201"/>
  <c r="K40" i="201" s="1"/>
  <c r="J40" i="244"/>
  <c r="K40" i="244" s="1"/>
  <c r="J40" i="193"/>
  <c r="K40" i="193" s="1"/>
  <c r="J40" i="220"/>
  <c r="K40" i="220" s="1"/>
  <c r="J40" i="189"/>
  <c r="K40" i="189" s="1"/>
  <c r="J40" i="194"/>
  <c r="K40" i="194" s="1"/>
  <c r="J40" i="192"/>
  <c r="K40" i="192" s="1"/>
  <c r="L40" i="213"/>
  <c r="M40" i="213" s="1"/>
  <c r="L40" i="215"/>
  <c r="M40" i="215" s="1"/>
  <c r="L40" i="216"/>
  <c r="M40" i="216" s="1"/>
  <c r="J40" i="212"/>
  <c r="K40" i="212" s="1"/>
  <c r="J40" i="247"/>
  <c r="K40" i="247" s="1"/>
  <c r="J40" i="243"/>
  <c r="K40" i="243" s="1"/>
  <c r="J40" i="190"/>
  <c r="K40" i="190" s="1"/>
  <c r="J40" i="196"/>
  <c r="K40" i="196" s="1"/>
  <c r="J40" i="239"/>
  <c r="K40" i="239" s="1"/>
  <c r="J40" i="191"/>
  <c r="K40" i="191" s="1"/>
  <c r="J40" i="232"/>
  <c r="K40" i="232" s="1"/>
  <c r="J40" i="205"/>
  <c r="K40" i="205" s="1"/>
  <c r="J40" i="229"/>
  <c r="K40" i="229" s="1"/>
  <c r="J40" i="207"/>
  <c r="K40" i="207" s="1"/>
  <c r="J40" i="208"/>
  <c r="K40" i="208" s="1"/>
  <c r="J40" i="224"/>
  <c r="K40" i="224" s="1"/>
  <c r="J40" i="199"/>
  <c r="K40" i="199" s="1"/>
  <c r="J40" i="246"/>
  <c r="K40" i="246" s="1"/>
  <c r="J40" i="113"/>
  <c r="K40" i="113" s="1"/>
  <c r="J40" i="202"/>
  <c r="K40" i="202" s="1"/>
  <c r="J40" i="225"/>
  <c r="K40" i="225" s="1"/>
  <c r="J40" i="197"/>
  <c r="K40" i="197" s="1"/>
  <c r="R14" i="180"/>
  <c r="S14" i="180" s="1"/>
  <c r="R14" i="214"/>
  <c r="S14" i="214" s="1"/>
  <c r="R14" i="216"/>
  <c r="S14" i="216" s="1"/>
  <c r="R14" i="219"/>
  <c r="S14" i="219" s="1"/>
  <c r="P14" i="248"/>
  <c r="Q14" i="248" s="1"/>
  <c r="P14" i="212"/>
  <c r="Q14" i="212" s="1"/>
  <c r="P14" i="209"/>
  <c r="Q14" i="209" s="1"/>
  <c r="P14" i="196"/>
  <c r="Q14" i="196" s="1"/>
  <c r="P14" i="203"/>
  <c r="Q14" i="203" s="1"/>
  <c r="P14" i="204"/>
  <c r="Q14" i="204" s="1"/>
  <c r="P14" i="230"/>
  <c r="Q14" i="230" s="1"/>
  <c r="P14" i="206"/>
  <c r="Q14" i="206" s="1"/>
  <c r="P14" i="207"/>
  <c r="Q14" i="207" s="1"/>
  <c r="P14" i="239"/>
  <c r="Q14" i="239" s="1"/>
  <c r="P14" i="201"/>
  <c r="Q14" i="201" s="1"/>
  <c r="P14" i="224"/>
  <c r="Q14" i="224" s="1"/>
  <c r="P14" i="199"/>
  <c r="Q14" i="199" s="1"/>
  <c r="P14" i="195"/>
  <c r="Q14" i="195" s="1"/>
  <c r="P14" i="220"/>
  <c r="Q14" i="220" s="1"/>
  <c r="P14" i="194"/>
  <c r="Q14" i="194" s="1"/>
  <c r="P14" i="202"/>
  <c r="Q14" i="202" s="1"/>
  <c r="P14" i="192"/>
  <c r="Q14" i="192" s="1"/>
  <c r="R14" i="213"/>
  <c r="S14" i="213" s="1"/>
  <c r="R14" i="215"/>
  <c r="S14" i="215" s="1"/>
  <c r="R14" i="217"/>
  <c r="S14" i="217" s="1"/>
  <c r="P14" i="211"/>
  <c r="Q14" i="211" s="1"/>
  <c r="P14" i="247"/>
  <c r="Q14" i="247" s="1"/>
  <c r="P14" i="191"/>
  <c r="Q14" i="191" s="1"/>
  <c r="P14" i="242"/>
  <c r="Q14" i="242" s="1"/>
  <c r="P14" i="190"/>
  <c r="Q14" i="190" s="1"/>
  <c r="P14" i="229"/>
  <c r="Q14" i="229" s="1"/>
  <c r="P14" i="232"/>
  <c r="Q14" i="232" s="1"/>
  <c r="P14" i="205"/>
  <c r="Q14" i="205" s="1"/>
  <c r="P14" i="231"/>
  <c r="Q14" i="231" s="1"/>
  <c r="P14" i="243"/>
  <c r="Q14" i="243" s="1"/>
  <c r="P14" i="208"/>
  <c r="Q14" i="208" s="1"/>
  <c r="P14" i="193"/>
  <c r="Q14" i="193" s="1"/>
  <c r="P14" i="244"/>
  <c r="Q14" i="244" s="1"/>
  <c r="P14" i="200"/>
  <c r="Q14" i="200" s="1"/>
  <c r="P14" i="246"/>
  <c r="Q14" i="246" s="1"/>
  <c r="P14" i="113"/>
  <c r="Q14" i="113" s="1"/>
  <c r="P14" i="225"/>
  <c r="Q14" i="225" s="1"/>
  <c r="P14" i="189"/>
  <c r="Q14" i="189" s="1"/>
  <c r="P14" i="197"/>
  <c r="Q14" i="197" s="1"/>
  <c r="AU13" i="232"/>
  <c r="AU76" i="232" s="1"/>
  <c r="AU84" i="232" s="1"/>
  <c r="AF13" i="72"/>
  <c r="AF76" i="72" s="1"/>
  <c r="AS76" i="232"/>
  <c r="AS84" i="232" s="1"/>
  <c r="AV22" i="223" s="1"/>
  <c r="L26" i="180"/>
  <c r="M26" i="180" s="1"/>
  <c r="L26" i="214"/>
  <c r="M26" i="214" s="1"/>
  <c r="L26" i="216"/>
  <c r="M26" i="216" s="1"/>
  <c r="L26" i="219"/>
  <c r="M26" i="219" s="1"/>
  <c r="J26" i="248"/>
  <c r="K26" i="248" s="1"/>
  <c r="J26" i="211"/>
  <c r="K26" i="211" s="1"/>
  <c r="J26" i="209"/>
  <c r="K26" i="209" s="1"/>
  <c r="J26" i="196"/>
  <c r="K26" i="196" s="1"/>
  <c r="J26" i="190"/>
  <c r="K26" i="190" s="1"/>
  <c r="J26" i="229"/>
  <c r="K26" i="229" s="1"/>
  <c r="J26" i="231"/>
  <c r="K26" i="231" s="1"/>
  <c r="J26" i="239"/>
  <c r="K26" i="239" s="1"/>
  <c r="J26" i="206"/>
  <c r="K26" i="206" s="1"/>
  <c r="J26" i="207"/>
  <c r="K26" i="207" s="1"/>
  <c r="J26" i="201"/>
  <c r="K26" i="201" s="1"/>
  <c r="J26" i="224"/>
  <c r="K26" i="224" s="1"/>
  <c r="J26" i="199"/>
  <c r="K26" i="199" s="1"/>
  <c r="J26" i="246"/>
  <c r="K26" i="246" s="1"/>
  <c r="J26" i="113"/>
  <c r="K26" i="113" s="1"/>
  <c r="J26" i="200"/>
  <c r="K26" i="200" s="1"/>
  <c r="J26" i="225"/>
  <c r="K26" i="225" s="1"/>
  <c r="J26" i="189"/>
  <c r="K26" i="189" s="1"/>
  <c r="L26" i="213"/>
  <c r="M26" i="213" s="1"/>
  <c r="L26" i="215"/>
  <c r="M26" i="215" s="1"/>
  <c r="L26" i="217"/>
  <c r="M26" i="217" s="1"/>
  <c r="J26" i="212"/>
  <c r="K26" i="212" s="1"/>
  <c r="J26" i="247"/>
  <c r="K26" i="247" s="1"/>
  <c r="J26" i="191"/>
  <c r="K26" i="191" s="1"/>
  <c r="J26" i="242"/>
  <c r="K26" i="242" s="1"/>
  <c r="J26" i="203"/>
  <c r="K26" i="203" s="1"/>
  <c r="J26" i="243"/>
  <c r="K26" i="243" s="1"/>
  <c r="J26" i="204"/>
  <c r="K26" i="204" s="1"/>
  <c r="J26" i="232"/>
  <c r="K26" i="232" s="1"/>
  <c r="J26" i="205"/>
  <c r="K26" i="205" s="1"/>
  <c r="J26" i="230"/>
  <c r="K26" i="230" s="1"/>
  <c r="J26" i="208"/>
  <c r="K26" i="208" s="1"/>
  <c r="J26" i="193"/>
  <c r="K26" i="193" s="1"/>
  <c r="J26" i="244"/>
  <c r="K26" i="244" s="1"/>
  <c r="J26" i="195"/>
  <c r="K26" i="195" s="1"/>
  <c r="J26" i="220"/>
  <c r="K26" i="220" s="1"/>
  <c r="J26" i="202"/>
  <c r="K26" i="202" s="1"/>
  <c r="J26" i="194"/>
  <c r="K26" i="194" s="1"/>
  <c r="J26" i="192"/>
  <c r="K26" i="192" s="1"/>
  <c r="J26" i="197"/>
  <c r="K26" i="197" s="1"/>
  <c r="AU13" i="191"/>
  <c r="AU76" i="191" s="1"/>
  <c r="AU84" i="191" s="1"/>
  <c r="J13" i="72"/>
  <c r="AS76" i="191"/>
  <c r="AS84" i="191" s="1"/>
  <c r="AV12" i="223" s="1"/>
  <c r="AS9" i="202"/>
  <c r="AR76" i="202"/>
  <c r="AR84" i="202" s="1"/>
  <c r="AU32" i="223" s="1"/>
  <c r="AU9" i="208"/>
  <c r="AU76" i="208" s="1"/>
  <c r="AU84" i="208" s="1"/>
  <c r="Y9" i="72"/>
  <c r="Y76" i="72" s="1"/>
  <c r="AS76" i="208"/>
  <c r="AS84" i="208" s="1"/>
  <c r="AV30" i="223" s="1"/>
  <c r="D10" i="241"/>
  <c r="E10" i="241" s="1"/>
  <c r="H10" i="241" s="1"/>
  <c r="L10" i="241" s="1"/>
  <c r="N10" i="241" s="1"/>
  <c r="D10" i="140"/>
  <c r="E10" i="140" s="1"/>
  <c r="H10" i="140" s="1"/>
  <c r="L10" i="140" s="1"/>
  <c r="N10" i="140" s="1"/>
  <c r="D10" i="141"/>
  <c r="E10" i="141" s="1"/>
  <c r="H10" i="141" s="1"/>
  <c r="L10" i="141" s="1"/>
  <c r="N10" i="141" s="1"/>
  <c r="L11" i="213"/>
  <c r="M11" i="213" s="1"/>
  <c r="L11" i="215"/>
  <c r="M11" i="215" s="1"/>
  <c r="L11" i="217"/>
  <c r="M11" i="217" s="1"/>
  <c r="J11" i="211"/>
  <c r="K11" i="211" s="1"/>
  <c r="J11" i="248"/>
  <c r="K11" i="248" s="1"/>
  <c r="J11" i="209"/>
  <c r="K11" i="209" s="1"/>
  <c r="J11" i="196"/>
  <c r="K11" i="196" s="1"/>
  <c r="J11" i="191"/>
  <c r="K11" i="191" s="1"/>
  <c r="J11" i="190"/>
  <c r="K11" i="190" s="1"/>
  <c r="J11" i="239"/>
  <c r="K11" i="239" s="1"/>
  <c r="J11" i="203"/>
  <c r="K11" i="203" s="1"/>
  <c r="J11" i="206"/>
  <c r="K11" i="206" s="1"/>
  <c r="J11" i="231"/>
  <c r="K11" i="231" s="1"/>
  <c r="J11" i="207"/>
  <c r="K11" i="207" s="1"/>
  <c r="J11" i="201"/>
  <c r="K11" i="201" s="1"/>
  <c r="J11" i="199"/>
  <c r="K11" i="199" s="1"/>
  <c r="J11" i="246"/>
  <c r="K11" i="246" s="1"/>
  <c r="J11" i="220"/>
  <c r="K11" i="220" s="1"/>
  <c r="J11" i="225"/>
  <c r="K11" i="225" s="1"/>
  <c r="J11" i="195"/>
  <c r="K11" i="195" s="1"/>
  <c r="J11" i="202"/>
  <c r="K11" i="202" s="1"/>
  <c r="J11" i="197"/>
  <c r="K11" i="197" s="1"/>
  <c r="L11" i="180"/>
  <c r="M11" i="180" s="1"/>
  <c r="L11" i="214"/>
  <c r="M11" i="214" s="1"/>
  <c r="L11" i="216"/>
  <c r="M11" i="216" s="1"/>
  <c r="L11" i="219"/>
  <c r="M11" i="219" s="1"/>
  <c r="J11" i="212"/>
  <c r="K11" i="212" s="1"/>
  <c r="J11" i="247"/>
  <c r="K11" i="247" s="1"/>
  <c r="J11" i="242"/>
  <c r="K11" i="242" s="1"/>
  <c r="J11" i="243"/>
  <c r="K11" i="243" s="1"/>
  <c r="J11" i="204"/>
  <c r="K11" i="204" s="1"/>
  <c r="J11" i="232"/>
  <c r="K11" i="232" s="1"/>
  <c r="J11" i="229"/>
  <c r="K11" i="229" s="1"/>
  <c r="J11" i="205"/>
  <c r="K11" i="205" s="1"/>
  <c r="J11" i="230"/>
  <c r="K11" i="230" s="1"/>
  <c r="J11" i="200"/>
  <c r="K11" i="200" s="1"/>
  <c r="J11" i="208"/>
  <c r="K11" i="208" s="1"/>
  <c r="J11" i="244"/>
  <c r="K11" i="244" s="1"/>
  <c r="J11" i="194"/>
  <c r="K11" i="194" s="1"/>
  <c r="J11" i="224"/>
  <c r="K11" i="224" s="1"/>
  <c r="J11" i="113"/>
  <c r="K11" i="113" s="1"/>
  <c r="J11" i="189"/>
  <c r="K11" i="189" s="1"/>
  <c r="J11" i="193"/>
  <c r="K11" i="193" s="1"/>
  <c r="J11" i="192"/>
  <c r="K11" i="192" s="1"/>
  <c r="I11" i="213"/>
  <c r="J11" i="213" s="1"/>
  <c r="I11" i="215"/>
  <c r="J11" i="215" s="1"/>
  <c r="I11" i="217"/>
  <c r="J11" i="217" s="1"/>
  <c r="G11" i="211"/>
  <c r="H11" i="211" s="1"/>
  <c r="G11" i="247"/>
  <c r="H11" i="247" s="1"/>
  <c r="G11" i="190"/>
  <c r="H11" i="190" s="1"/>
  <c r="G11" i="191"/>
  <c r="H11" i="191" s="1"/>
  <c r="G11" i="196"/>
  <c r="H11" i="196" s="1"/>
  <c r="G11" i="230"/>
  <c r="H11" i="230" s="1"/>
  <c r="G11" i="229"/>
  <c r="H11" i="229" s="1"/>
  <c r="G11" i="204"/>
  <c r="H11" i="204" s="1"/>
  <c r="G11" i="207"/>
  <c r="H11" i="207" s="1"/>
  <c r="G11" i="194"/>
  <c r="H11" i="194" s="1"/>
  <c r="G11" i="224"/>
  <c r="H11" i="224" s="1"/>
  <c r="G11" i="113"/>
  <c r="H11" i="113" s="1"/>
  <c r="G11" i="206"/>
  <c r="H11" i="206" s="1"/>
  <c r="G11" i="201"/>
  <c r="H11" i="201" s="1"/>
  <c r="G11" i="199"/>
  <c r="H11" i="199" s="1"/>
  <c r="G11" i="225"/>
  <c r="H11" i="225" s="1"/>
  <c r="G11" i="193"/>
  <c r="H11" i="193" s="1"/>
  <c r="G11" i="189"/>
  <c r="H11" i="189" s="1"/>
  <c r="G11" i="197"/>
  <c r="H11" i="197" s="1"/>
  <c r="I11" i="180"/>
  <c r="J11" i="180" s="1"/>
  <c r="I11" i="214"/>
  <c r="J11" i="214" s="1"/>
  <c r="I11" i="216"/>
  <c r="J11" i="216" s="1"/>
  <c r="I11" i="219"/>
  <c r="J11" i="219" s="1"/>
  <c r="G11" i="248"/>
  <c r="H11" i="248" s="1"/>
  <c r="G11" i="212"/>
  <c r="H11" i="212" s="1"/>
  <c r="G11" i="203"/>
  <c r="H11" i="203" s="1"/>
  <c r="G11" i="242"/>
  <c r="H11" i="242" s="1"/>
  <c r="G11" i="243"/>
  <c r="H11" i="243" s="1"/>
  <c r="G11" i="231"/>
  <c r="H11" i="231" s="1"/>
  <c r="G11" i="232"/>
  <c r="H11" i="232" s="1"/>
  <c r="G11" i="200"/>
  <c r="H11" i="200" s="1"/>
  <c r="G11" i="209"/>
  <c r="H11" i="209" s="1"/>
  <c r="G11" i="246"/>
  <c r="H11" i="246" s="1"/>
  <c r="G11" i="220"/>
  <c r="H11" i="220" s="1"/>
  <c r="G11" i="205"/>
  <c r="H11" i="205" s="1"/>
  <c r="G11" i="208"/>
  <c r="H11" i="208" s="1"/>
  <c r="G11" i="244"/>
  <c r="H11" i="244" s="1"/>
  <c r="G11" i="239"/>
  <c r="H11" i="239" s="1"/>
  <c r="G11" i="195"/>
  <c r="H11" i="195" s="1"/>
  <c r="G11" i="202"/>
  <c r="H11" i="202" s="1"/>
  <c r="G11" i="192"/>
  <c r="H11" i="192" s="1"/>
  <c r="L68" i="180"/>
  <c r="M68" i="180" s="1"/>
  <c r="L68" i="214"/>
  <c r="M68" i="214" s="1"/>
  <c r="L68" i="216"/>
  <c r="M68" i="216" s="1"/>
  <c r="L68" i="219"/>
  <c r="M68" i="219" s="1"/>
  <c r="J68" i="212"/>
  <c r="K68" i="212" s="1"/>
  <c r="J68" i="247"/>
  <c r="K68" i="247" s="1"/>
  <c r="J68" i="190"/>
  <c r="K68" i="190" s="1"/>
  <c r="J68" i="196"/>
  <c r="K68" i="196" s="1"/>
  <c r="J68" i="239"/>
  <c r="K68" i="239" s="1"/>
  <c r="J68" i="232"/>
  <c r="K68" i="232" s="1"/>
  <c r="J68" i="209"/>
  <c r="K68" i="209" s="1"/>
  <c r="J68" i="200"/>
  <c r="K68" i="200" s="1"/>
  <c r="J68" i="206"/>
  <c r="K68" i="206" s="1"/>
  <c r="J68" i="230"/>
  <c r="K68" i="230" s="1"/>
  <c r="J68" i="208"/>
  <c r="K68" i="208" s="1"/>
  <c r="J68" i="224"/>
  <c r="K68" i="224" s="1"/>
  <c r="J68" i="199"/>
  <c r="K68" i="199" s="1"/>
  <c r="J68" i="193"/>
  <c r="K68" i="193" s="1"/>
  <c r="J68" i="220"/>
  <c r="K68" i="220" s="1"/>
  <c r="J68" i="113"/>
  <c r="K68" i="113" s="1"/>
  <c r="J68" i="194"/>
  <c r="K68" i="194" s="1"/>
  <c r="J68" i="192"/>
  <c r="K68" i="192" s="1"/>
  <c r="L68" i="213"/>
  <c r="M68" i="213" s="1"/>
  <c r="L68" i="215"/>
  <c r="M68" i="215" s="1"/>
  <c r="L68" i="217"/>
  <c r="M68" i="217" s="1"/>
  <c r="J68" i="211"/>
  <c r="K68" i="211" s="1"/>
  <c r="J68" i="248"/>
  <c r="K68" i="248" s="1"/>
  <c r="J68" i="243"/>
  <c r="K68" i="243" s="1"/>
  <c r="J68" i="242"/>
  <c r="K68" i="242" s="1"/>
  <c r="J68" i="203"/>
  <c r="K68" i="203" s="1"/>
  <c r="J68" i="231"/>
  <c r="K68" i="231" s="1"/>
  <c r="J68" i="191"/>
  <c r="K68" i="191" s="1"/>
  <c r="J68" i="204"/>
  <c r="K68" i="204" s="1"/>
  <c r="J68" i="205"/>
  <c r="K68" i="205" s="1"/>
  <c r="J68" i="229"/>
  <c r="K68" i="229" s="1"/>
  <c r="J68" i="195"/>
  <c r="K68" i="195" s="1"/>
  <c r="J68" i="201"/>
  <c r="K68" i="201" s="1"/>
  <c r="J68" i="244"/>
  <c r="K68" i="244" s="1"/>
  <c r="J68" i="207"/>
  <c r="K68" i="207" s="1"/>
  <c r="J68" i="246"/>
  <c r="K68" i="246" s="1"/>
  <c r="J68" i="225"/>
  <c r="K68" i="225" s="1"/>
  <c r="J68" i="202"/>
  <c r="K68" i="202" s="1"/>
  <c r="J68" i="189"/>
  <c r="K68" i="189" s="1"/>
  <c r="J68" i="197"/>
  <c r="K68" i="197" s="1"/>
  <c r="I68" i="180"/>
  <c r="J68" i="180" s="1"/>
  <c r="I68" i="214"/>
  <c r="J68" i="214" s="1"/>
  <c r="I68" i="217"/>
  <c r="J68" i="217" s="1"/>
  <c r="I68" i="219"/>
  <c r="J68" i="219" s="1"/>
  <c r="G68" i="211"/>
  <c r="H68" i="211" s="1"/>
  <c r="G68" i="247"/>
  <c r="H68" i="247" s="1"/>
  <c r="G68" i="190"/>
  <c r="H68" i="190" s="1"/>
  <c r="G68" i="196"/>
  <c r="H68" i="196" s="1"/>
  <c r="G68" i="229"/>
  <c r="H68" i="229" s="1"/>
  <c r="G68" i="209"/>
  <c r="H68" i="209" s="1"/>
  <c r="G68" i="239"/>
  <c r="H68" i="239" s="1"/>
  <c r="G68" i="193"/>
  <c r="H68" i="193" s="1"/>
  <c r="G68" i="220"/>
  <c r="H68" i="220" s="1"/>
  <c r="G68" i="232"/>
  <c r="H68" i="232" s="1"/>
  <c r="G68" i="205"/>
  <c r="H68" i="205" s="1"/>
  <c r="G68" i="195"/>
  <c r="H68" i="195" s="1"/>
  <c r="G68" i="201"/>
  <c r="H68" i="201" s="1"/>
  <c r="G68" i="244"/>
  <c r="H68" i="244" s="1"/>
  <c r="G68" i="202"/>
  <c r="H68" i="202" s="1"/>
  <c r="G68" i="204"/>
  <c r="H68" i="204" s="1"/>
  <c r="G68" i="113"/>
  <c r="H68" i="113" s="1"/>
  <c r="G68" i="192"/>
  <c r="H68" i="192" s="1"/>
  <c r="I68" i="213"/>
  <c r="J68" i="213" s="1"/>
  <c r="I68" i="215"/>
  <c r="J68" i="215" s="1"/>
  <c r="I68" i="216"/>
  <c r="J68" i="216" s="1"/>
  <c r="G68" i="212"/>
  <c r="H68" i="212" s="1"/>
  <c r="G68" i="248"/>
  <c r="H68" i="248" s="1"/>
  <c r="G68" i="191"/>
  <c r="H68" i="191" s="1"/>
  <c r="G68" i="242"/>
  <c r="H68" i="242" s="1"/>
  <c r="G68" i="203"/>
  <c r="H68" i="203" s="1"/>
  <c r="G68" i="230"/>
  <c r="H68" i="230" s="1"/>
  <c r="G68" i="231"/>
  <c r="H68" i="231" s="1"/>
  <c r="G68" i="207"/>
  <c r="H68" i="207" s="1"/>
  <c r="G68" i="246"/>
  <c r="H68" i="246" s="1"/>
  <c r="G68" i="243"/>
  <c r="H68" i="243" s="1"/>
  <c r="G68" i="200"/>
  <c r="H68" i="200" s="1"/>
  <c r="G68" i="206"/>
  <c r="H68" i="206" s="1"/>
  <c r="G68" i="208"/>
  <c r="H68" i="208" s="1"/>
  <c r="G68" i="224"/>
  <c r="H68" i="224" s="1"/>
  <c r="G68" i="199"/>
  <c r="H68" i="199" s="1"/>
  <c r="G68" i="194"/>
  <c r="H68" i="194" s="1"/>
  <c r="G68" i="225"/>
  <c r="H68" i="225" s="1"/>
  <c r="G68" i="189"/>
  <c r="H68" i="189" s="1"/>
  <c r="G68" i="197"/>
  <c r="H68" i="197" s="1"/>
  <c r="R65" i="180"/>
  <c r="S65" i="180" s="1"/>
  <c r="R65" i="214"/>
  <c r="S65" i="214" s="1"/>
  <c r="R65" i="215"/>
  <c r="S65" i="215" s="1"/>
  <c r="R65" i="219"/>
  <c r="S65" i="219" s="1"/>
  <c r="P65" i="212"/>
  <c r="Q65" i="212" s="1"/>
  <c r="P65" i="247"/>
  <c r="Q65" i="247" s="1"/>
  <c r="P65" i="191"/>
  <c r="Q65" i="191" s="1"/>
  <c r="P65" i="196"/>
  <c r="Q65" i="196" s="1"/>
  <c r="P65" i="243"/>
  <c r="Q65" i="243" s="1"/>
  <c r="P65" i="229"/>
  <c r="Q65" i="229" s="1"/>
  <c r="P65" i="232"/>
  <c r="Q65" i="232" s="1"/>
  <c r="P65" i="200"/>
  <c r="Q65" i="200" s="1"/>
  <c r="P65" i="239"/>
  <c r="Q65" i="239" s="1"/>
  <c r="P65" i="206"/>
  <c r="Q65" i="206" s="1"/>
  <c r="P65" i="208"/>
  <c r="Q65" i="208" s="1"/>
  <c r="P65" i="224"/>
  <c r="Q65" i="224" s="1"/>
  <c r="P65" i="199"/>
  <c r="Q65" i="199" s="1"/>
  <c r="P65" i="220"/>
  <c r="Q65" i="220" s="1"/>
  <c r="P65" i="193"/>
  <c r="Q65" i="193" s="1"/>
  <c r="P65" i="113"/>
  <c r="Q65" i="113" s="1"/>
  <c r="P65" i="194"/>
  <c r="Q65" i="194" s="1"/>
  <c r="P65" i="197"/>
  <c r="Q65" i="197" s="1"/>
  <c r="R65" i="213"/>
  <c r="S65" i="213" s="1"/>
  <c r="R65" i="216"/>
  <c r="S65" i="216" s="1"/>
  <c r="R65" i="217"/>
  <c r="S65" i="217" s="1"/>
  <c r="P65" i="211"/>
  <c r="Q65" i="211" s="1"/>
  <c r="P65" i="248"/>
  <c r="Q65" i="248" s="1"/>
  <c r="P65" i="190"/>
  <c r="Q65" i="190" s="1"/>
  <c r="P65" i="242"/>
  <c r="Q65" i="242" s="1"/>
  <c r="P65" i="203"/>
  <c r="Q65" i="203" s="1"/>
  <c r="P65" i="204"/>
  <c r="Q65" i="204" s="1"/>
  <c r="P65" i="231"/>
  <c r="Q65" i="231" s="1"/>
  <c r="P65" i="230"/>
  <c r="Q65" i="230" s="1"/>
  <c r="P65" i="209"/>
  <c r="Q65" i="209" s="1"/>
  <c r="P65" i="205"/>
  <c r="Q65" i="205" s="1"/>
  <c r="P65" i="207"/>
  <c r="Q65" i="207" s="1"/>
  <c r="P65" i="201"/>
  <c r="Q65" i="201" s="1"/>
  <c r="P65" i="244"/>
  <c r="Q65" i="244" s="1"/>
  <c r="P65" i="246"/>
  <c r="Q65" i="246" s="1"/>
  <c r="P65" i="195"/>
  <c r="Q65" i="195" s="1"/>
  <c r="P65" i="225"/>
  <c r="Q65" i="225" s="1"/>
  <c r="P65" i="202"/>
  <c r="Q65" i="202" s="1"/>
  <c r="P65" i="189"/>
  <c r="Q65" i="189" s="1"/>
  <c r="P65" i="192"/>
  <c r="Q65" i="192" s="1"/>
  <c r="AS9" i="209"/>
  <c r="AR76" i="209"/>
  <c r="AR84" i="209" s="1"/>
  <c r="AU18" i="223" s="1"/>
  <c r="D14" i="140"/>
  <c r="E14" i="140" s="1"/>
  <c r="H14" i="140" s="1"/>
  <c r="L14" i="140" s="1"/>
  <c r="N14" i="140" s="1"/>
  <c r="D14" i="141"/>
  <c r="E14" i="141" s="1"/>
  <c r="H14" i="141" s="1"/>
  <c r="L14" i="141" s="1"/>
  <c r="N14" i="141" s="1"/>
  <c r="D14" i="241"/>
  <c r="E14" i="241" s="1"/>
  <c r="H14" i="241" s="1"/>
  <c r="L14" i="241" s="1"/>
  <c r="N14" i="241" s="1"/>
  <c r="AO11" i="72"/>
  <c r="AO76" i="72" s="1"/>
  <c r="AV11" i="212"/>
  <c r="AV76" i="212" s="1"/>
  <c r="AV84" i="212" s="1"/>
  <c r="AT76" i="212"/>
  <c r="AT84" i="212" s="1"/>
  <c r="AV10" i="223" s="1"/>
  <c r="O9" i="238"/>
  <c r="H9" i="238"/>
  <c r="AT24" i="211"/>
  <c r="AS76" i="211"/>
  <c r="AS84" i="211" s="1"/>
  <c r="AU33" i="223" s="1"/>
  <c r="AQ60" i="1"/>
  <c r="D60" i="67" s="1"/>
  <c r="E60" i="67" s="1"/>
  <c r="F60" i="67" s="1"/>
  <c r="G60" i="67" s="1"/>
  <c r="AX60" i="1"/>
  <c r="C60" i="33"/>
  <c r="AO60" i="33" s="1"/>
  <c r="AR60" i="1"/>
  <c r="O57" i="213"/>
  <c r="P57" i="213" s="1"/>
  <c r="O57" i="215"/>
  <c r="P57" i="215" s="1"/>
  <c r="O57" i="216"/>
  <c r="P57" i="216" s="1"/>
  <c r="M57" i="212"/>
  <c r="N57" i="212" s="1"/>
  <c r="M57" i="248"/>
  <c r="N57" i="248" s="1"/>
  <c r="M57" i="243"/>
  <c r="N57" i="243" s="1"/>
  <c r="M57" i="242"/>
  <c r="N57" i="242" s="1"/>
  <c r="M57" i="203"/>
  <c r="N57" i="203" s="1"/>
  <c r="M57" i="209"/>
  <c r="N57" i="209" s="1"/>
  <c r="M57" i="190"/>
  <c r="N57" i="190" s="1"/>
  <c r="M57" i="207"/>
  <c r="N57" i="207" s="1"/>
  <c r="M57" i="229"/>
  <c r="N57" i="229" s="1"/>
  <c r="M57" i="200"/>
  <c r="N57" i="200" s="1"/>
  <c r="M57" i="220"/>
  <c r="N57" i="220" s="1"/>
  <c r="M57" i="201"/>
  <c r="N57" i="201" s="1"/>
  <c r="M57" i="225"/>
  <c r="N57" i="225" s="1"/>
  <c r="M57" i="199"/>
  <c r="N57" i="199" s="1"/>
  <c r="M57" i="113"/>
  <c r="N57" i="113" s="1"/>
  <c r="M57" i="194"/>
  <c r="N57" i="194" s="1"/>
  <c r="M57" i="195"/>
  <c r="N57" i="195" s="1"/>
  <c r="M57" i="192"/>
  <c r="N57" i="192" s="1"/>
  <c r="M57" i="189"/>
  <c r="N57" i="189" s="1"/>
  <c r="O57" i="180"/>
  <c r="P57" i="180" s="1"/>
  <c r="O57" i="214"/>
  <c r="P57" i="214" s="1"/>
  <c r="O57" i="217"/>
  <c r="P57" i="217" s="1"/>
  <c r="O57" i="219"/>
  <c r="P57" i="219" s="1"/>
  <c r="M57" i="211"/>
  <c r="N57" i="211" s="1"/>
  <c r="M57" i="247"/>
  <c r="N57" i="247" s="1"/>
  <c r="M57" i="191"/>
  <c r="N57" i="191" s="1"/>
  <c r="M57" i="196"/>
  <c r="N57" i="196" s="1"/>
  <c r="M57" i="230"/>
  <c r="N57" i="230" s="1"/>
  <c r="M57" i="239"/>
  <c r="N57" i="239" s="1"/>
  <c r="M57" i="232"/>
  <c r="N57" i="232" s="1"/>
  <c r="M57" i="231"/>
  <c r="N57" i="231" s="1"/>
  <c r="M57" i="204"/>
  <c r="N57" i="204" s="1"/>
  <c r="M57" i="246"/>
  <c r="N57" i="246" s="1"/>
  <c r="M57" i="208"/>
  <c r="N57" i="208" s="1"/>
  <c r="M57" i="224"/>
  <c r="N57" i="224" s="1"/>
  <c r="M57" i="244"/>
  <c r="N57" i="244" s="1"/>
  <c r="M57" i="205"/>
  <c r="N57" i="205" s="1"/>
  <c r="M57" i="202"/>
  <c r="N57" i="202" s="1"/>
  <c r="M57" i="206"/>
  <c r="N57" i="206" s="1"/>
  <c r="M57" i="193"/>
  <c r="N57" i="193" s="1"/>
  <c r="M57" i="197"/>
  <c r="N57" i="197" s="1"/>
  <c r="AP16" i="72"/>
  <c r="AQ16" i="72" s="1"/>
  <c r="CD16" i="72" s="1"/>
  <c r="O76" i="72"/>
  <c r="CC24" i="72"/>
  <c r="AU76" i="72"/>
  <c r="F18" i="238"/>
  <c r="L10" i="180"/>
  <c r="M10" i="180" s="1"/>
  <c r="L10" i="214"/>
  <c r="M10" i="214" s="1"/>
  <c r="L10" i="216"/>
  <c r="M10" i="216" s="1"/>
  <c r="L10" i="219"/>
  <c r="M10" i="219" s="1"/>
  <c r="J10" i="248"/>
  <c r="K10" i="248" s="1"/>
  <c r="J10" i="211"/>
  <c r="K10" i="211" s="1"/>
  <c r="J10" i="209"/>
  <c r="K10" i="209" s="1"/>
  <c r="J10" i="196"/>
  <c r="K10" i="196" s="1"/>
  <c r="J10" i="203"/>
  <c r="K10" i="203" s="1"/>
  <c r="J10" i="229"/>
  <c r="K10" i="229" s="1"/>
  <c r="J10" i="232"/>
  <c r="K10" i="232" s="1"/>
  <c r="J10" i="239"/>
  <c r="K10" i="239" s="1"/>
  <c r="J10" i="206"/>
  <c r="K10" i="206" s="1"/>
  <c r="J10" i="207"/>
  <c r="K10" i="207" s="1"/>
  <c r="J10" i="201"/>
  <c r="K10" i="201" s="1"/>
  <c r="J10" i="244"/>
  <c r="K10" i="244" s="1"/>
  <c r="J10" i="195"/>
  <c r="K10" i="195" s="1"/>
  <c r="J10" i="246"/>
  <c r="K10" i="246" s="1"/>
  <c r="J10" i="113"/>
  <c r="K10" i="113" s="1"/>
  <c r="J10" i="224"/>
  <c r="K10" i="224" s="1"/>
  <c r="J10" i="225"/>
  <c r="K10" i="225" s="1"/>
  <c r="J10" i="192"/>
  <c r="K10" i="192" s="1"/>
  <c r="L10" i="213"/>
  <c r="M10" i="213" s="1"/>
  <c r="L10" i="215"/>
  <c r="M10" i="215" s="1"/>
  <c r="L10" i="217"/>
  <c r="M10" i="217" s="1"/>
  <c r="J10" i="212"/>
  <c r="K10" i="212" s="1"/>
  <c r="J10" i="247"/>
  <c r="K10" i="247" s="1"/>
  <c r="J10" i="191"/>
  <c r="K10" i="191" s="1"/>
  <c r="J10" i="242"/>
  <c r="K10" i="242" s="1"/>
  <c r="J10" i="190"/>
  <c r="K10" i="190" s="1"/>
  <c r="J10" i="243"/>
  <c r="K10" i="243" s="1"/>
  <c r="J10" i="204"/>
  <c r="K10" i="204" s="1"/>
  <c r="J10" i="231"/>
  <c r="K10" i="231" s="1"/>
  <c r="J10" i="205"/>
  <c r="K10" i="205" s="1"/>
  <c r="J10" i="230"/>
  <c r="K10" i="230" s="1"/>
  <c r="J10" i="208"/>
  <c r="K10" i="208" s="1"/>
  <c r="J10" i="193"/>
  <c r="K10" i="193" s="1"/>
  <c r="J10" i="199"/>
  <c r="K10" i="199" s="1"/>
  <c r="J10" i="194"/>
  <c r="K10" i="194" s="1"/>
  <c r="J10" i="220"/>
  <c r="K10" i="220" s="1"/>
  <c r="J10" i="202"/>
  <c r="K10" i="202" s="1"/>
  <c r="J10" i="200"/>
  <c r="K10" i="200" s="1"/>
  <c r="J10" i="189"/>
  <c r="K10" i="189" s="1"/>
  <c r="J10" i="197"/>
  <c r="K10" i="197" s="1"/>
  <c r="AP23" i="1"/>
  <c r="AI23" i="1"/>
  <c r="AL23" i="1"/>
  <c r="AM23" i="1" s="1"/>
  <c r="AI64" i="1"/>
  <c r="AL64" i="1"/>
  <c r="AM64" i="1" s="1"/>
  <c r="AP64" i="1"/>
  <c r="AL19" i="1"/>
  <c r="AM19" i="1" s="1"/>
  <c r="AP19" i="1"/>
  <c r="AI19" i="1"/>
  <c r="D9" i="140"/>
  <c r="E9" i="140" s="1"/>
  <c r="H9" i="140" s="1"/>
  <c r="L9" i="140" s="1"/>
  <c r="N9" i="140" s="1"/>
  <c r="D9" i="141"/>
  <c r="E9" i="141" s="1"/>
  <c r="H9" i="141" s="1"/>
  <c r="L9" i="141" s="1"/>
  <c r="N9" i="141" s="1"/>
  <c r="D9" i="241"/>
  <c r="E9" i="241" s="1"/>
  <c r="H9" i="241" s="1"/>
  <c r="L9" i="241" s="1"/>
  <c r="N9" i="241" s="1"/>
  <c r="O60" i="180"/>
  <c r="P60" i="180" s="1"/>
  <c r="O60" i="214"/>
  <c r="P60" i="214" s="1"/>
  <c r="O60" i="217"/>
  <c r="P60" i="217" s="1"/>
  <c r="O60" i="219"/>
  <c r="P60" i="219" s="1"/>
  <c r="M60" i="212"/>
  <c r="N60" i="212" s="1"/>
  <c r="M60" i="247"/>
  <c r="N60" i="247" s="1"/>
  <c r="M60" i="190"/>
  <c r="N60" i="190" s="1"/>
  <c r="M60" i="196"/>
  <c r="N60" i="196" s="1"/>
  <c r="M60" i="243"/>
  <c r="N60" i="243" s="1"/>
  <c r="M60" i="230"/>
  <c r="N60" i="230" s="1"/>
  <c r="M60" i="204"/>
  <c r="N60" i="204" s="1"/>
  <c r="M60" i="232"/>
  <c r="N60" i="232" s="1"/>
  <c r="M60" i="239"/>
  <c r="N60" i="239" s="1"/>
  <c r="M60" i="246"/>
  <c r="N60" i="246" s="1"/>
  <c r="M60" i="195"/>
  <c r="N60" i="195" s="1"/>
  <c r="M60" i="201"/>
  <c r="N60" i="201" s="1"/>
  <c r="M60" i="244"/>
  <c r="N60" i="244" s="1"/>
  <c r="M60" i="206"/>
  <c r="N60" i="206" s="1"/>
  <c r="M60" i="225"/>
  <c r="N60" i="225" s="1"/>
  <c r="M60" i="200"/>
  <c r="N60" i="200" s="1"/>
  <c r="M60" i="194"/>
  <c r="N60" i="194" s="1"/>
  <c r="M60" i="192"/>
  <c r="N60" i="192" s="1"/>
  <c r="O60" i="213"/>
  <c r="P60" i="213" s="1"/>
  <c r="O60" i="215"/>
  <c r="P60" i="215" s="1"/>
  <c r="O60" i="216"/>
  <c r="P60" i="216" s="1"/>
  <c r="M60" i="211"/>
  <c r="N60" i="211" s="1"/>
  <c r="M60" i="248"/>
  <c r="N60" i="248" s="1"/>
  <c r="M60" i="191"/>
  <c r="N60" i="191" s="1"/>
  <c r="M60" i="242"/>
  <c r="N60" i="242" s="1"/>
  <c r="M60" i="203"/>
  <c r="N60" i="203" s="1"/>
  <c r="M60" i="229"/>
  <c r="N60" i="229" s="1"/>
  <c r="M60" i="209"/>
  <c r="N60" i="209" s="1"/>
  <c r="M60" i="207"/>
  <c r="N60" i="207" s="1"/>
  <c r="M60" i="231"/>
  <c r="N60" i="231" s="1"/>
  <c r="M60" i="193"/>
  <c r="N60" i="193" s="1"/>
  <c r="M60" i="220"/>
  <c r="N60" i="220" s="1"/>
  <c r="M60" i="208"/>
  <c r="N60" i="208" s="1"/>
  <c r="M60" i="224"/>
  <c r="N60" i="224" s="1"/>
  <c r="M60" i="199"/>
  <c r="N60" i="199" s="1"/>
  <c r="M60" i="205"/>
  <c r="N60" i="205" s="1"/>
  <c r="M60" i="113"/>
  <c r="N60" i="113" s="1"/>
  <c r="M60" i="202"/>
  <c r="N60" i="202" s="1"/>
  <c r="M60" i="189"/>
  <c r="N60" i="189" s="1"/>
  <c r="M60" i="197"/>
  <c r="N60" i="197" s="1"/>
  <c r="U8" i="236"/>
  <c r="AE8" i="236"/>
  <c r="P8" i="236"/>
  <c r="K8" i="236"/>
  <c r="G8" i="236"/>
  <c r="Z8" i="236"/>
  <c r="C76" i="236"/>
  <c r="O23" i="213"/>
  <c r="P23" i="213" s="1"/>
  <c r="O23" i="215"/>
  <c r="P23" i="215" s="1"/>
  <c r="O23" i="216"/>
  <c r="P23" i="216" s="1"/>
  <c r="M23" i="211"/>
  <c r="N23" i="211" s="1"/>
  <c r="M23" i="248"/>
  <c r="N23" i="248" s="1"/>
  <c r="M23" i="190"/>
  <c r="N23" i="190" s="1"/>
  <c r="M23" i="242"/>
  <c r="N23" i="242" s="1"/>
  <c r="M23" i="203"/>
  <c r="N23" i="203" s="1"/>
  <c r="M23" i="209"/>
  <c r="N23" i="209" s="1"/>
  <c r="M23" i="229"/>
  <c r="N23" i="229" s="1"/>
  <c r="M23" i="207"/>
  <c r="N23" i="207" s="1"/>
  <c r="M23" i="232"/>
  <c r="N23" i="232" s="1"/>
  <c r="M23" i="246"/>
  <c r="N23" i="246" s="1"/>
  <c r="M23" i="113"/>
  <c r="N23" i="113" s="1"/>
  <c r="M23" i="201"/>
  <c r="N23" i="201" s="1"/>
  <c r="M23" i="224"/>
  <c r="N23" i="224" s="1"/>
  <c r="M23" i="244"/>
  <c r="N23" i="244" s="1"/>
  <c r="M23" i="202"/>
  <c r="N23" i="202" s="1"/>
  <c r="M23" i="231"/>
  <c r="N23" i="231" s="1"/>
  <c r="M23" i="195"/>
  <c r="N23" i="195" s="1"/>
  <c r="M23" i="189"/>
  <c r="N23" i="189" s="1"/>
  <c r="M23" i="197"/>
  <c r="N23" i="197" s="1"/>
  <c r="O23" i="217"/>
  <c r="P23" i="217" s="1"/>
  <c r="M23" i="191"/>
  <c r="N23" i="191" s="1"/>
  <c r="M23" i="200"/>
  <c r="N23" i="200" s="1"/>
  <c r="M23" i="208"/>
  <c r="N23" i="208" s="1"/>
  <c r="M23" i="206"/>
  <c r="N23" i="206" s="1"/>
  <c r="O23" i="219"/>
  <c r="P23" i="219" s="1"/>
  <c r="M23" i="196"/>
  <c r="N23" i="196" s="1"/>
  <c r="M23" i="239"/>
  <c r="N23" i="239" s="1"/>
  <c r="M23" i="194"/>
  <c r="N23" i="194" s="1"/>
  <c r="M23" i="205"/>
  <c r="N23" i="205" s="1"/>
  <c r="O23" i="180"/>
  <c r="P23" i="180" s="1"/>
  <c r="M23" i="212"/>
  <c r="N23" i="212" s="1"/>
  <c r="M23" i="243"/>
  <c r="N23" i="243" s="1"/>
  <c r="M23" i="204"/>
  <c r="N23" i="204" s="1"/>
  <c r="M23" i="225"/>
  <c r="N23" i="225" s="1"/>
  <c r="M23" i="193"/>
  <c r="N23" i="193" s="1"/>
  <c r="O23" i="214"/>
  <c r="P23" i="214" s="1"/>
  <c r="M23" i="247"/>
  <c r="N23" i="247" s="1"/>
  <c r="M23" i="230"/>
  <c r="N23" i="230" s="1"/>
  <c r="M23" i="220"/>
  <c r="N23" i="220" s="1"/>
  <c r="M23" i="199"/>
  <c r="N23" i="199" s="1"/>
  <c r="M23" i="192"/>
  <c r="N23" i="192" s="1"/>
  <c r="R64" i="67"/>
  <c r="S64" i="67" s="1"/>
  <c r="D64" i="72" s="1"/>
  <c r="AP64" i="72" s="1"/>
  <c r="D64" i="100"/>
  <c r="AP64" i="100" s="1"/>
  <c r="R11" i="213"/>
  <c r="S11" i="213" s="1"/>
  <c r="R11" i="217"/>
  <c r="S11" i="217" s="1"/>
  <c r="P11" i="248"/>
  <c r="Q11" i="248" s="1"/>
  <c r="P11" i="196"/>
  <c r="Q11" i="196" s="1"/>
  <c r="P11" i="232"/>
  <c r="Q11" i="232" s="1"/>
  <c r="P11" i="231"/>
  <c r="Q11" i="231" s="1"/>
  <c r="P11" i="229"/>
  <c r="Q11" i="229" s="1"/>
  <c r="R11" i="214"/>
  <c r="S11" i="214" s="1"/>
  <c r="P11" i="211"/>
  <c r="Q11" i="211" s="1"/>
  <c r="P11" i="247"/>
  <c r="Q11" i="247" s="1"/>
  <c r="P11" i="243"/>
  <c r="Q11" i="243" s="1"/>
  <c r="P11" i="239"/>
  <c r="Q11" i="239" s="1"/>
  <c r="P11" i="190"/>
  <c r="Q11" i="190" s="1"/>
  <c r="P11" i="200"/>
  <c r="Q11" i="200" s="1"/>
  <c r="P11" i="201"/>
  <c r="Q11" i="201" s="1"/>
  <c r="P11" i="199"/>
  <c r="Q11" i="199" s="1"/>
  <c r="P11" i="246"/>
  <c r="Q11" i="246" s="1"/>
  <c r="P11" i="220"/>
  <c r="Q11" i="220" s="1"/>
  <c r="P11" i="195"/>
  <c r="Q11" i="195" s="1"/>
  <c r="P11" i="202"/>
  <c r="Q11" i="202" s="1"/>
  <c r="P11" i="225"/>
  <c r="Q11" i="225" s="1"/>
  <c r="P11" i="197"/>
  <c r="Q11" i="197" s="1"/>
  <c r="R11" i="215"/>
  <c r="S11" i="215" s="1"/>
  <c r="R11" i="219"/>
  <c r="S11" i="219" s="1"/>
  <c r="P11" i="209"/>
  <c r="Q11" i="209" s="1"/>
  <c r="P11" i="191"/>
  <c r="Q11" i="191" s="1"/>
  <c r="P11" i="203"/>
  <c r="Q11" i="203" s="1"/>
  <c r="P11" i="205"/>
  <c r="Q11" i="205" s="1"/>
  <c r="P11" i="207"/>
  <c r="Q11" i="207" s="1"/>
  <c r="R11" i="180"/>
  <c r="S11" i="180" s="1"/>
  <c r="R11" i="216"/>
  <c r="S11" i="216" s="1"/>
  <c r="P11" i="212"/>
  <c r="Q11" i="212" s="1"/>
  <c r="P11" i="242"/>
  <c r="Q11" i="242" s="1"/>
  <c r="P11" i="204"/>
  <c r="Q11" i="204" s="1"/>
  <c r="P11" i="230"/>
  <c r="Q11" i="230" s="1"/>
  <c r="P11" i="206"/>
  <c r="Q11" i="206" s="1"/>
  <c r="P11" i="208"/>
  <c r="Q11" i="208" s="1"/>
  <c r="P11" i="244"/>
  <c r="Q11" i="244" s="1"/>
  <c r="P11" i="194"/>
  <c r="Q11" i="194" s="1"/>
  <c r="P11" i="224"/>
  <c r="Q11" i="224" s="1"/>
  <c r="P11" i="113"/>
  <c r="Q11" i="113" s="1"/>
  <c r="P11" i="193"/>
  <c r="Q11" i="193" s="1"/>
  <c r="P11" i="189"/>
  <c r="Q11" i="189" s="1"/>
  <c r="P11" i="192"/>
  <c r="Q11" i="192" s="1"/>
  <c r="O68" i="180"/>
  <c r="P68" i="180" s="1"/>
  <c r="O68" i="214"/>
  <c r="P68" i="214" s="1"/>
  <c r="O68" i="217"/>
  <c r="P68" i="217" s="1"/>
  <c r="O68" i="219"/>
  <c r="P68" i="219" s="1"/>
  <c r="M68" i="212"/>
  <c r="N68" i="212" s="1"/>
  <c r="M68" i="247"/>
  <c r="N68" i="247" s="1"/>
  <c r="M68" i="190"/>
  <c r="N68" i="190" s="1"/>
  <c r="M68" i="196"/>
  <c r="N68" i="196" s="1"/>
  <c r="M68" i="243"/>
  <c r="N68" i="243" s="1"/>
  <c r="M68" i="230"/>
  <c r="N68" i="230" s="1"/>
  <c r="M68" i="207"/>
  <c r="N68" i="207" s="1"/>
  <c r="M68" i="231"/>
  <c r="N68" i="231" s="1"/>
  <c r="M68" i="204"/>
  <c r="N68" i="204" s="1"/>
  <c r="M68" i="246"/>
  <c r="N68" i="246" s="1"/>
  <c r="M68" i="195"/>
  <c r="N68" i="195" s="1"/>
  <c r="M68" i="201"/>
  <c r="N68" i="201" s="1"/>
  <c r="M68" i="244"/>
  <c r="N68" i="244" s="1"/>
  <c r="M68" i="206"/>
  <c r="N68" i="206" s="1"/>
  <c r="M68" i="225"/>
  <c r="N68" i="225" s="1"/>
  <c r="M68" i="200"/>
  <c r="N68" i="200" s="1"/>
  <c r="M68" i="194"/>
  <c r="N68" i="194" s="1"/>
  <c r="M68" i="192"/>
  <c r="N68" i="192" s="1"/>
  <c r="O68" i="213"/>
  <c r="P68" i="213" s="1"/>
  <c r="O68" i="215"/>
  <c r="P68" i="215" s="1"/>
  <c r="O68" i="216"/>
  <c r="P68" i="216" s="1"/>
  <c r="M68" i="211"/>
  <c r="N68" i="211" s="1"/>
  <c r="M68" i="248"/>
  <c r="N68" i="248" s="1"/>
  <c r="M68" i="191"/>
  <c r="N68" i="191" s="1"/>
  <c r="M68" i="242"/>
  <c r="N68" i="242" s="1"/>
  <c r="M68" i="203"/>
  <c r="N68" i="203" s="1"/>
  <c r="M68" i="229"/>
  <c r="N68" i="229" s="1"/>
  <c r="M68" i="209"/>
  <c r="N68" i="209" s="1"/>
  <c r="M68" i="232"/>
  <c r="N68" i="232" s="1"/>
  <c r="M68" i="239"/>
  <c r="N68" i="239" s="1"/>
  <c r="M68" i="193"/>
  <c r="N68" i="193" s="1"/>
  <c r="M68" i="220"/>
  <c r="N68" i="220" s="1"/>
  <c r="M68" i="208"/>
  <c r="N68" i="208" s="1"/>
  <c r="M68" i="224"/>
  <c r="N68" i="224" s="1"/>
  <c r="M68" i="199"/>
  <c r="N68" i="199" s="1"/>
  <c r="M68" i="205"/>
  <c r="N68" i="205" s="1"/>
  <c r="M68" i="113"/>
  <c r="N68" i="113" s="1"/>
  <c r="M68" i="202"/>
  <c r="N68" i="202" s="1"/>
  <c r="M68" i="189"/>
  <c r="N68" i="189" s="1"/>
  <c r="M68" i="197"/>
  <c r="N68" i="197" s="1"/>
  <c r="AG68" i="236"/>
  <c r="AK68" i="236" s="1"/>
  <c r="AL68" i="236" s="1"/>
  <c r="AI68" i="236"/>
  <c r="AJ68" i="236" s="1"/>
  <c r="CC38" i="72"/>
  <c r="BN76" i="72"/>
  <c r="C65" i="238"/>
  <c r="F65" i="238" s="1"/>
  <c r="R24" i="67"/>
  <c r="S24" i="67" s="1"/>
  <c r="D24" i="72" s="1"/>
  <c r="D24" i="100"/>
  <c r="AP24" i="100" s="1"/>
  <c r="AX76" i="72"/>
  <c r="CC10" i="72"/>
  <c r="AP27" i="1"/>
  <c r="AI27" i="1"/>
  <c r="AL27" i="1"/>
  <c r="AM27" i="1" s="1"/>
  <c r="AP21" i="72"/>
  <c r="G76" i="72"/>
  <c r="I40" i="213"/>
  <c r="J40" i="213" s="1"/>
  <c r="I40" i="215"/>
  <c r="J40" i="215" s="1"/>
  <c r="I40" i="216"/>
  <c r="J40" i="216" s="1"/>
  <c r="G40" i="212"/>
  <c r="H40" i="212" s="1"/>
  <c r="G40" i="248"/>
  <c r="H40" i="248" s="1"/>
  <c r="G40" i="191"/>
  <c r="H40" i="191" s="1"/>
  <c r="G40" i="242"/>
  <c r="H40" i="242" s="1"/>
  <c r="G40" i="203"/>
  <c r="H40" i="203" s="1"/>
  <c r="G40" i="230"/>
  <c r="H40" i="230" s="1"/>
  <c r="G40" i="209"/>
  <c r="H40" i="209" s="1"/>
  <c r="G40" i="239"/>
  <c r="H40" i="239" s="1"/>
  <c r="G40" i="204"/>
  <c r="H40" i="204" s="1"/>
  <c r="G40" i="193"/>
  <c r="H40" i="193" s="1"/>
  <c r="G40" i="220"/>
  <c r="H40" i="220" s="1"/>
  <c r="G40" i="206"/>
  <c r="H40" i="206" s="1"/>
  <c r="G40" i="208"/>
  <c r="H40" i="208" s="1"/>
  <c r="G40" i="224"/>
  <c r="H40" i="224" s="1"/>
  <c r="G40" i="199"/>
  <c r="H40" i="199" s="1"/>
  <c r="G40" i="202"/>
  <c r="H40" i="202" s="1"/>
  <c r="G40" i="225"/>
  <c r="H40" i="225" s="1"/>
  <c r="G40" i="192"/>
  <c r="H40" i="192" s="1"/>
  <c r="G40" i="189"/>
  <c r="H40" i="189" s="1"/>
  <c r="I40" i="180"/>
  <c r="J40" i="180" s="1"/>
  <c r="I40" i="217"/>
  <c r="J40" i="217" s="1"/>
  <c r="G40" i="211"/>
  <c r="H40" i="211" s="1"/>
  <c r="G40" i="190"/>
  <c r="H40" i="190" s="1"/>
  <c r="G40" i="229"/>
  <c r="H40" i="229" s="1"/>
  <c r="G40" i="231"/>
  <c r="H40" i="231" s="1"/>
  <c r="G40" i="200"/>
  <c r="H40" i="200" s="1"/>
  <c r="G40" i="205"/>
  <c r="H40" i="205" s="1"/>
  <c r="G40" i="201"/>
  <c r="H40" i="201" s="1"/>
  <c r="G40" i="232"/>
  <c r="H40" i="232" s="1"/>
  <c r="G40" i="113"/>
  <c r="H40" i="113" s="1"/>
  <c r="I40" i="214"/>
  <c r="J40" i="214" s="1"/>
  <c r="I40" i="219"/>
  <c r="J40" i="219" s="1"/>
  <c r="G40" i="247"/>
  <c r="H40" i="247" s="1"/>
  <c r="G40" i="196"/>
  <c r="H40" i="196" s="1"/>
  <c r="G40" i="243"/>
  <c r="H40" i="243" s="1"/>
  <c r="G40" i="207"/>
  <c r="H40" i="207" s="1"/>
  <c r="G40" i="246"/>
  <c r="H40" i="246" s="1"/>
  <c r="G40" i="195"/>
  <c r="H40" i="195" s="1"/>
  <c r="G40" i="244"/>
  <c r="H40" i="244" s="1"/>
  <c r="G40" i="194"/>
  <c r="H40" i="194" s="1"/>
  <c r="G40" i="197"/>
  <c r="H40" i="197" s="1"/>
  <c r="C60" i="238"/>
  <c r="F60" i="238" s="1"/>
  <c r="I26" i="180"/>
  <c r="J26" i="180" s="1"/>
  <c r="I26" i="214"/>
  <c r="J26" i="214" s="1"/>
  <c r="I26" i="217"/>
  <c r="J26" i="217" s="1"/>
  <c r="I26" i="219"/>
  <c r="J26" i="219" s="1"/>
  <c r="G26" i="212"/>
  <c r="H26" i="212" s="1"/>
  <c r="G26" i="247"/>
  <c r="H26" i="247" s="1"/>
  <c r="G26" i="190"/>
  <c r="H26" i="190" s="1"/>
  <c r="G26" i="196"/>
  <c r="H26" i="196" s="1"/>
  <c r="G26" i="191"/>
  <c r="H26" i="191" s="1"/>
  <c r="G26" i="239"/>
  <c r="H26" i="239" s="1"/>
  <c r="G26" i="229"/>
  <c r="H26" i="229" s="1"/>
  <c r="G26" i="200"/>
  <c r="H26" i="200" s="1"/>
  <c r="G26" i="231"/>
  <c r="H26" i="231" s="1"/>
  <c r="G26" i="195"/>
  <c r="H26" i="195" s="1"/>
  <c r="G26" i="220"/>
  <c r="H26" i="220" s="1"/>
  <c r="G26" i="205"/>
  <c r="H26" i="205" s="1"/>
  <c r="G26" i="208"/>
  <c r="H26" i="208" s="1"/>
  <c r="G26" i="193"/>
  <c r="H26" i="193" s="1"/>
  <c r="G26" i="244"/>
  <c r="H26" i="244" s="1"/>
  <c r="G26" i="189"/>
  <c r="H26" i="189" s="1"/>
  <c r="G26" i="225"/>
  <c r="H26" i="225" s="1"/>
  <c r="G26" i="192"/>
  <c r="H26" i="192" s="1"/>
  <c r="I26" i="213"/>
  <c r="J26" i="213" s="1"/>
  <c r="I26" i="215"/>
  <c r="J26" i="215" s="1"/>
  <c r="I26" i="216"/>
  <c r="J26" i="216" s="1"/>
  <c r="G26" i="211"/>
  <c r="H26" i="211" s="1"/>
  <c r="G26" i="248"/>
  <c r="H26" i="248" s="1"/>
  <c r="G26" i="243"/>
  <c r="H26" i="243" s="1"/>
  <c r="G26" i="242"/>
  <c r="H26" i="242" s="1"/>
  <c r="G26" i="203"/>
  <c r="H26" i="203" s="1"/>
  <c r="G26" i="230"/>
  <c r="H26" i="230" s="1"/>
  <c r="G26" i="207"/>
  <c r="H26" i="207" s="1"/>
  <c r="G26" i="232"/>
  <c r="H26" i="232" s="1"/>
  <c r="G26" i="209"/>
  <c r="H26" i="209" s="1"/>
  <c r="G26" i="204"/>
  <c r="H26" i="204" s="1"/>
  <c r="G26" i="246"/>
  <c r="H26" i="246" s="1"/>
  <c r="G26" i="113"/>
  <c r="H26" i="113" s="1"/>
  <c r="G26" i="206"/>
  <c r="H26" i="206" s="1"/>
  <c r="G26" i="201"/>
  <c r="H26" i="201" s="1"/>
  <c r="G26" i="224"/>
  <c r="H26" i="224" s="1"/>
  <c r="G26" i="199"/>
  <c r="H26" i="199" s="1"/>
  <c r="G26" i="194"/>
  <c r="H26" i="194" s="1"/>
  <c r="G26" i="202"/>
  <c r="H26" i="202" s="1"/>
  <c r="G26" i="197"/>
  <c r="H26" i="197" s="1"/>
  <c r="D12" i="213"/>
  <c r="E12" i="213" s="1"/>
  <c r="D12" i="214"/>
  <c r="E12" i="214" s="1"/>
  <c r="D12" i="216"/>
  <c r="E12" i="216" s="1"/>
  <c r="D12" i="217"/>
  <c r="E12" i="217" s="1"/>
  <c r="D12" i="219"/>
  <c r="E12" i="219" s="1"/>
  <c r="D12" i="180"/>
  <c r="E12" i="180" s="1"/>
  <c r="D12" i="215"/>
  <c r="E12" i="215" s="1"/>
  <c r="AS76" i="72"/>
  <c r="CC11" i="72"/>
  <c r="R65" i="67"/>
  <c r="S65" i="67" s="1"/>
  <c r="D65" i="72" s="1"/>
  <c r="AP65" i="72" s="1"/>
  <c r="D65" i="100"/>
  <c r="AP65" i="100" s="1"/>
  <c r="L14" i="213"/>
  <c r="M14" i="213" s="1"/>
  <c r="L14" i="215"/>
  <c r="M14" i="215" s="1"/>
  <c r="L14" i="217"/>
  <c r="M14" i="217" s="1"/>
  <c r="J14" i="211"/>
  <c r="K14" i="211" s="1"/>
  <c r="J14" i="248"/>
  <c r="K14" i="248" s="1"/>
  <c r="J14" i="191"/>
  <c r="K14" i="191" s="1"/>
  <c r="J14" i="242"/>
  <c r="K14" i="242" s="1"/>
  <c r="J14" i="190"/>
  <c r="K14" i="190" s="1"/>
  <c r="J14" i="229"/>
  <c r="K14" i="229" s="1"/>
  <c r="J14" i="232"/>
  <c r="K14" i="232" s="1"/>
  <c r="J14" i="239"/>
  <c r="K14" i="239" s="1"/>
  <c r="J14" i="206"/>
  <c r="K14" i="206" s="1"/>
  <c r="J14" i="230"/>
  <c r="K14" i="230" s="1"/>
  <c r="J14" i="208"/>
  <c r="K14" i="208" s="1"/>
  <c r="J14" i="193"/>
  <c r="K14" i="193" s="1"/>
  <c r="J14" i="244"/>
  <c r="K14" i="244" s="1"/>
  <c r="J14" i="195"/>
  <c r="K14" i="195" s="1"/>
  <c r="J14" i="220"/>
  <c r="K14" i="220" s="1"/>
  <c r="J14" i="202"/>
  <c r="K14" i="202" s="1"/>
  <c r="J14" i="194"/>
  <c r="K14" i="194" s="1"/>
  <c r="J14" i="192"/>
  <c r="K14" i="192" s="1"/>
  <c r="J14" i="197"/>
  <c r="K14" i="197" s="1"/>
  <c r="L14" i="180"/>
  <c r="M14" i="180" s="1"/>
  <c r="L14" i="214"/>
  <c r="M14" i="214" s="1"/>
  <c r="L14" i="216"/>
  <c r="M14" i="216" s="1"/>
  <c r="L14" i="219"/>
  <c r="M14" i="219" s="1"/>
  <c r="J14" i="212"/>
  <c r="K14" i="212" s="1"/>
  <c r="J14" i="247"/>
  <c r="K14" i="247" s="1"/>
  <c r="J14" i="209"/>
  <c r="K14" i="209" s="1"/>
  <c r="J14" i="196"/>
  <c r="K14" i="196" s="1"/>
  <c r="J14" i="203"/>
  <c r="K14" i="203" s="1"/>
  <c r="J14" i="204"/>
  <c r="K14" i="204" s="1"/>
  <c r="J14" i="231"/>
  <c r="K14" i="231" s="1"/>
  <c r="J14" i="205"/>
  <c r="K14" i="205" s="1"/>
  <c r="J14" i="243"/>
  <c r="K14" i="243" s="1"/>
  <c r="J14" i="207"/>
  <c r="K14" i="207" s="1"/>
  <c r="J14" i="201"/>
  <c r="K14" i="201" s="1"/>
  <c r="J14" i="224"/>
  <c r="K14" i="224" s="1"/>
  <c r="J14" i="199"/>
  <c r="K14" i="199" s="1"/>
  <c r="J14" i="246"/>
  <c r="K14" i="246" s="1"/>
  <c r="J14" i="113"/>
  <c r="K14" i="113" s="1"/>
  <c r="J14" i="200"/>
  <c r="K14" i="200" s="1"/>
  <c r="J14" i="225"/>
  <c r="K14" i="225" s="1"/>
  <c r="J14" i="189"/>
  <c r="K14" i="189" s="1"/>
  <c r="C14" i="238"/>
  <c r="F14" i="238" s="1"/>
  <c r="I60" i="213"/>
  <c r="J60" i="213" s="1"/>
  <c r="I60" i="215"/>
  <c r="J60" i="215" s="1"/>
  <c r="I60" i="216"/>
  <c r="J60" i="216" s="1"/>
  <c r="G60" i="212"/>
  <c r="H60" i="212" s="1"/>
  <c r="G60" i="248"/>
  <c r="H60" i="248" s="1"/>
  <c r="G60" i="191"/>
  <c r="H60" i="191" s="1"/>
  <c r="G60" i="242"/>
  <c r="H60" i="242" s="1"/>
  <c r="G60" i="203"/>
  <c r="H60" i="203" s="1"/>
  <c r="G60" i="230"/>
  <c r="H60" i="230" s="1"/>
  <c r="G60" i="231"/>
  <c r="H60" i="231" s="1"/>
  <c r="G60" i="207"/>
  <c r="H60" i="207" s="1"/>
  <c r="G60" i="204"/>
  <c r="H60" i="204" s="1"/>
  <c r="G60" i="193"/>
  <c r="H60" i="193" s="1"/>
  <c r="G60" i="220"/>
  <c r="H60" i="220" s="1"/>
  <c r="G60" i="205"/>
  <c r="H60" i="205" s="1"/>
  <c r="G60" i="195"/>
  <c r="H60" i="195" s="1"/>
  <c r="G60" i="201"/>
  <c r="H60" i="201" s="1"/>
  <c r="G60" i="244"/>
  <c r="H60" i="244" s="1"/>
  <c r="G60" i="202"/>
  <c r="H60" i="202" s="1"/>
  <c r="G60" i="225"/>
  <c r="H60" i="225" s="1"/>
  <c r="G60" i="189"/>
  <c r="H60" i="189" s="1"/>
  <c r="G60" i="197"/>
  <c r="H60" i="197" s="1"/>
  <c r="I60" i="180"/>
  <c r="J60" i="180" s="1"/>
  <c r="G60" i="211"/>
  <c r="H60" i="211" s="1"/>
  <c r="G60" i="229"/>
  <c r="H60" i="229" s="1"/>
  <c r="G60" i="232"/>
  <c r="H60" i="232" s="1"/>
  <c r="G60" i="208"/>
  <c r="H60" i="208" s="1"/>
  <c r="G60" i="113"/>
  <c r="H60" i="113" s="1"/>
  <c r="I60" i="214"/>
  <c r="J60" i="214" s="1"/>
  <c r="G60" i="247"/>
  <c r="H60" i="247" s="1"/>
  <c r="G60" i="209"/>
  <c r="H60" i="209" s="1"/>
  <c r="G60" i="246"/>
  <c r="H60" i="246" s="1"/>
  <c r="G60" i="224"/>
  <c r="H60" i="224" s="1"/>
  <c r="G60" i="192"/>
  <c r="H60" i="192" s="1"/>
  <c r="I60" i="217"/>
  <c r="J60" i="217" s="1"/>
  <c r="G60" i="190"/>
  <c r="H60" i="190" s="1"/>
  <c r="G60" i="239"/>
  <c r="H60" i="239" s="1"/>
  <c r="G60" i="200"/>
  <c r="H60" i="200" s="1"/>
  <c r="G60" i="199"/>
  <c r="H60" i="199" s="1"/>
  <c r="I60" i="219"/>
  <c r="J60" i="219" s="1"/>
  <c r="G60" i="196"/>
  <c r="H60" i="196" s="1"/>
  <c r="G60" i="243"/>
  <c r="H60" i="243" s="1"/>
  <c r="G60" i="206"/>
  <c r="H60" i="206" s="1"/>
  <c r="G60" i="194"/>
  <c r="H60" i="194" s="1"/>
  <c r="F55" i="238"/>
  <c r="AI26" i="236"/>
  <c r="AJ26" i="236" s="1"/>
  <c r="AG26" i="236"/>
  <c r="AK26" i="236" s="1"/>
  <c r="AL26" i="236" s="1"/>
  <c r="AW76" i="72"/>
  <c r="CC13" i="72"/>
  <c r="R42" i="67"/>
  <c r="S42" i="67" s="1"/>
  <c r="D42" i="72" s="1"/>
  <c r="AP42" i="72" s="1"/>
  <c r="D42" i="100"/>
  <c r="AP42" i="100" s="1"/>
  <c r="AQ68" i="1"/>
  <c r="D68" i="67" s="1"/>
  <c r="E68" i="67" s="1"/>
  <c r="F68" i="67" s="1"/>
  <c r="G68" i="67" s="1"/>
  <c r="C68" i="33"/>
  <c r="AO68" i="33" s="1"/>
  <c r="AX68" i="1"/>
  <c r="AR68" i="1"/>
  <c r="D29" i="212"/>
  <c r="E29" i="212" s="1"/>
  <c r="D29" i="248"/>
  <c r="E29" i="248" s="1"/>
  <c r="D29" i="190"/>
  <c r="E29" i="190" s="1"/>
  <c r="D29" i="191"/>
  <c r="E29" i="191" s="1"/>
  <c r="D29" i="196"/>
  <c r="E29" i="196" s="1"/>
  <c r="D29" i="243"/>
  <c r="E29" i="243" s="1"/>
  <c r="D29" i="229"/>
  <c r="E29" i="229" s="1"/>
  <c r="D29" i="232"/>
  <c r="E29" i="232" s="1"/>
  <c r="D29" i="200"/>
  <c r="E29" i="200" s="1"/>
  <c r="D29" i="205"/>
  <c r="E29" i="205" s="1"/>
  <c r="D29" i="207"/>
  <c r="E29" i="207" s="1"/>
  <c r="D29" i="201"/>
  <c r="E29" i="201" s="1"/>
  <c r="D29" i="244"/>
  <c r="E29" i="244" s="1"/>
  <c r="D29" i="194"/>
  <c r="E29" i="194" s="1"/>
  <c r="D29" i="225"/>
  <c r="E29" i="225" s="1"/>
  <c r="D29" i="113"/>
  <c r="E29" i="113" s="1"/>
  <c r="D29" i="193"/>
  <c r="E29" i="193" s="1"/>
  <c r="D29" i="189"/>
  <c r="E29" i="189" s="1"/>
  <c r="D29" i="192"/>
  <c r="E29" i="192" s="1"/>
  <c r="D29" i="211"/>
  <c r="E29" i="211" s="1"/>
  <c r="D29" i="247"/>
  <c r="E29" i="247" s="1"/>
  <c r="D29" i="209"/>
  <c r="E29" i="209" s="1"/>
  <c r="D29" i="242"/>
  <c r="E29" i="242" s="1"/>
  <c r="D29" i="203"/>
  <c r="E29" i="203" s="1"/>
  <c r="D29" i="204"/>
  <c r="E29" i="204" s="1"/>
  <c r="D29" i="231"/>
  <c r="E29" i="231" s="1"/>
  <c r="D29" i="230"/>
  <c r="E29" i="230" s="1"/>
  <c r="D29" i="239"/>
  <c r="E29" i="239" s="1"/>
  <c r="D29" i="206"/>
  <c r="E29" i="206" s="1"/>
  <c r="D29" i="208"/>
  <c r="E29" i="208" s="1"/>
  <c r="D29" i="224"/>
  <c r="E29" i="224" s="1"/>
  <c r="D29" i="199"/>
  <c r="E29" i="199" s="1"/>
  <c r="D29" i="246"/>
  <c r="E29" i="246" s="1"/>
  <c r="D29" i="220"/>
  <c r="E29" i="220" s="1"/>
  <c r="D29" i="195"/>
  <c r="E29" i="195" s="1"/>
  <c r="D29" i="202"/>
  <c r="E29" i="202" s="1"/>
  <c r="D29" i="197"/>
  <c r="E29" i="197" s="1"/>
  <c r="R57" i="67"/>
  <c r="S57" i="67" s="1"/>
  <c r="D57" i="72" s="1"/>
  <c r="AP57" i="72" s="1"/>
  <c r="D57" i="100"/>
  <c r="AP57" i="100" s="1"/>
  <c r="CC34" i="72"/>
  <c r="BR76" i="72"/>
  <c r="R36" i="67"/>
  <c r="S36" i="67" s="1"/>
  <c r="D36" i="72" s="1"/>
  <c r="AP36" i="72" s="1"/>
  <c r="D36" i="100"/>
  <c r="AP36" i="100" s="1"/>
  <c r="AU24" i="189"/>
  <c r="AU76" i="189" s="1"/>
  <c r="AU84" i="189" s="1"/>
  <c r="H24" i="72"/>
  <c r="H76" i="72" s="1"/>
  <c r="AS76" i="189"/>
  <c r="AS84" i="189" s="1"/>
  <c r="AV9" i="223" s="1"/>
  <c r="C10" i="33"/>
  <c r="AO10" i="33" s="1"/>
  <c r="AQ10" i="1"/>
  <c r="D10" i="67" s="1"/>
  <c r="E10" i="67" s="1"/>
  <c r="F10" i="67" s="1"/>
  <c r="G10" i="67" s="1"/>
  <c r="AX10" i="1"/>
  <c r="AR10" i="1" s="1"/>
  <c r="D29" i="141"/>
  <c r="E29" i="141" s="1"/>
  <c r="H29" i="141" s="1"/>
  <c r="L29" i="141" s="1"/>
  <c r="N29" i="141" s="1"/>
  <c r="D29" i="241"/>
  <c r="E29" i="241" s="1"/>
  <c r="H29" i="241" s="1"/>
  <c r="L29" i="241" s="1"/>
  <c r="N29" i="241" s="1"/>
  <c r="D29" i="140"/>
  <c r="E29" i="140" s="1"/>
  <c r="H29" i="140" s="1"/>
  <c r="L29" i="140" s="1"/>
  <c r="N29" i="140" s="1"/>
  <c r="AI23" i="236"/>
  <c r="AJ23" i="236" s="1"/>
  <c r="AG23" i="236"/>
  <c r="X9" i="72"/>
  <c r="X76" i="72" s="1"/>
  <c r="AU9" i="207"/>
  <c r="AU76" i="207" s="1"/>
  <c r="AU84" i="207" s="1"/>
  <c r="AS76" i="207"/>
  <c r="AS84" i="207" s="1"/>
  <c r="AV28" i="223" s="1"/>
  <c r="O58" i="238"/>
  <c r="H58" i="238"/>
  <c r="F27" i="238"/>
  <c r="H19" i="238"/>
  <c r="O19" i="238"/>
  <c r="AI11" i="236"/>
  <c r="AJ11" i="236" s="1"/>
  <c r="AG11" i="236"/>
  <c r="C68" i="238"/>
  <c r="F68" i="238" s="1"/>
  <c r="AI58" i="1"/>
  <c r="AL58" i="1"/>
  <c r="AM58" i="1" s="1"/>
  <c r="AP58" i="1"/>
  <c r="R63" i="67"/>
  <c r="S63" i="67" s="1"/>
  <c r="D63" i="72" s="1"/>
  <c r="AP63" i="72" s="1"/>
  <c r="D63" i="100"/>
  <c r="AP63" i="100" s="1"/>
  <c r="AI65" i="236"/>
  <c r="AJ65" i="236" s="1"/>
  <c r="AG65" i="236"/>
  <c r="AK65" i="236" s="1"/>
  <c r="AL65" i="236" s="1"/>
  <c r="CC32" i="72"/>
  <c r="BT76" i="72"/>
  <c r="AD8" i="1"/>
  <c r="AD76" i="1" s="1"/>
  <c r="AT8" i="1"/>
  <c r="AC76" i="1"/>
  <c r="AP39" i="1"/>
  <c r="AI39" i="1"/>
  <c r="AL39" i="1"/>
  <c r="AM39" i="1" s="1"/>
  <c r="F36" i="238"/>
  <c r="D60" i="141"/>
  <c r="E60" i="141" s="1"/>
  <c r="H60" i="141" s="1"/>
  <c r="L60" i="141" s="1"/>
  <c r="N60" i="141" s="1"/>
  <c r="D60" i="140"/>
  <c r="E60" i="140" s="1"/>
  <c r="H60" i="140" s="1"/>
  <c r="L60" i="140" s="1"/>
  <c r="N60" i="140" s="1"/>
  <c r="D60" i="241"/>
  <c r="E60" i="241" s="1"/>
  <c r="H60" i="241" s="1"/>
  <c r="L60" i="241" s="1"/>
  <c r="N60" i="241" s="1"/>
  <c r="D23" i="100"/>
  <c r="AP23" i="100" s="1"/>
  <c r="R23" i="67"/>
  <c r="S23" i="67" s="1"/>
  <c r="D23" i="72" s="1"/>
  <c r="L57" i="214"/>
  <c r="M57" i="214" s="1"/>
  <c r="L57" i="216"/>
  <c r="M57" i="216" s="1"/>
  <c r="L57" i="215"/>
  <c r="M57" i="215" s="1"/>
  <c r="J57" i="211"/>
  <c r="K57" i="211" s="1"/>
  <c r="J57" i="248"/>
  <c r="K57" i="248" s="1"/>
  <c r="J57" i="190"/>
  <c r="K57" i="190" s="1"/>
  <c r="J57" i="242"/>
  <c r="K57" i="242" s="1"/>
  <c r="J57" i="203"/>
  <c r="K57" i="203" s="1"/>
  <c r="J57" i="204"/>
  <c r="K57" i="204" s="1"/>
  <c r="J57" i="231"/>
  <c r="K57" i="231" s="1"/>
  <c r="J57" i="200"/>
  <c r="K57" i="200" s="1"/>
  <c r="J57" i="206"/>
  <c r="K57" i="206" s="1"/>
  <c r="J57" i="207"/>
  <c r="K57" i="207" s="1"/>
  <c r="J57" i="239"/>
  <c r="K57" i="239" s="1"/>
  <c r="J57" i="201"/>
  <c r="K57" i="201" s="1"/>
  <c r="J57" i="225"/>
  <c r="K57" i="225" s="1"/>
  <c r="J57" i="199"/>
  <c r="K57" i="199" s="1"/>
  <c r="J57" i="220"/>
  <c r="K57" i="220" s="1"/>
  <c r="J57" i="194"/>
  <c r="K57" i="194" s="1"/>
  <c r="J57" i="193"/>
  <c r="K57" i="193" s="1"/>
  <c r="J57" i="189"/>
  <c r="K57" i="189" s="1"/>
  <c r="J57" i="197"/>
  <c r="K57" i="197" s="1"/>
  <c r="L57" i="180"/>
  <c r="M57" i="180" s="1"/>
  <c r="L57" i="213"/>
  <c r="M57" i="213" s="1"/>
  <c r="L57" i="217"/>
  <c r="M57" i="217" s="1"/>
  <c r="L57" i="219"/>
  <c r="M57" i="219" s="1"/>
  <c r="J57" i="212"/>
  <c r="K57" i="212" s="1"/>
  <c r="J57" i="247"/>
  <c r="K57" i="247" s="1"/>
  <c r="J57" i="191"/>
  <c r="K57" i="191" s="1"/>
  <c r="J57" i="196"/>
  <c r="K57" i="196" s="1"/>
  <c r="J57" i="243"/>
  <c r="K57" i="243" s="1"/>
  <c r="J57" i="229"/>
  <c r="K57" i="229" s="1"/>
  <c r="J57" i="232"/>
  <c r="K57" i="232" s="1"/>
  <c r="J57" i="205"/>
  <c r="K57" i="205" s="1"/>
  <c r="J57" i="230"/>
  <c r="K57" i="230" s="1"/>
  <c r="J57" i="209"/>
  <c r="K57" i="209" s="1"/>
  <c r="J57" i="208"/>
  <c r="K57" i="208" s="1"/>
  <c r="J57" i="224"/>
  <c r="K57" i="224" s="1"/>
  <c r="J57" i="244"/>
  <c r="K57" i="244" s="1"/>
  <c r="J57" i="246"/>
  <c r="K57" i="246" s="1"/>
  <c r="J57" i="202"/>
  <c r="K57" i="202" s="1"/>
  <c r="J57" i="195"/>
  <c r="K57" i="195" s="1"/>
  <c r="J57" i="113"/>
  <c r="K57" i="113" s="1"/>
  <c r="J57" i="192"/>
  <c r="K57" i="192" s="1"/>
  <c r="BD76" i="72"/>
  <c r="CC33" i="72"/>
  <c r="D39" i="100"/>
  <c r="AP39" i="100" s="1"/>
  <c r="R39" i="67"/>
  <c r="S39" i="67" s="1"/>
  <c r="D39" i="72" s="1"/>
  <c r="AP39" i="72" s="1"/>
  <c r="AS9" i="201"/>
  <c r="AR76" i="201"/>
  <c r="AR84" i="201" s="1"/>
  <c r="AU31" i="223" s="1"/>
  <c r="AP15" i="1"/>
  <c r="AI15" i="1"/>
  <c r="AL15" i="1"/>
  <c r="AM15" i="1" s="1"/>
  <c r="F39" i="238"/>
  <c r="F42" i="238"/>
  <c r="AG10" i="236"/>
  <c r="AI10" i="236"/>
  <c r="AJ10" i="236" s="1"/>
  <c r="R10" i="180"/>
  <c r="S10" i="180" s="1"/>
  <c r="R10" i="214"/>
  <c r="S10" i="214" s="1"/>
  <c r="R10" i="216"/>
  <c r="S10" i="216" s="1"/>
  <c r="R10" i="219"/>
  <c r="S10" i="219" s="1"/>
  <c r="P10" i="247"/>
  <c r="Q10" i="247" s="1"/>
  <c r="P10" i="212"/>
  <c r="Q10" i="212" s="1"/>
  <c r="P10" i="209"/>
  <c r="Q10" i="209" s="1"/>
  <c r="P10" i="196"/>
  <c r="Q10" i="196" s="1"/>
  <c r="P10" i="203"/>
  <c r="Q10" i="203" s="1"/>
  <c r="P10" i="204"/>
  <c r="Q10" i="204" s="1"/>
  <c r="P10" i="232"/>
  <c r="Q10" i="232" s="1"/>
  <c r="P10" i="205"/>
  <c r="Q10" i="205" s="1"/>
  <c r="P10" i="231"/>
  <c r="Q10" i="231" s="1"/>
  <c r="P10" i="200"/>
  <c r="Q10" i="200" s="1"/>
  <c r="P10" i="201"/>
  <c r="Q10" i="201" s="1"/>
  <c r="P10" i="244"/>
  <c r="Q10" i="244" s="1"/>
  <c r="P10" i="195"/>
  <c r="Q10" i="195" s="1"/>
  <c r="P10" i="246"/>
  <c r="Q10" i="246" s="1"/>
  <c r="P10" i="113"/>
  <c r="Q10" i="113" s="1"/>
  <c r="P10" i="239"/>
  <c r="Q10" i="239" s="1"/>
  <c r="P10" i="224"/>
  <c r="Q10" i="224" s="1"/>
  <c r="P10" i="192"/>
  <c r="Q10" i="192" s="1"/>
  <c r="R10" i="213"/>
  <c r="S10" i="213" s="1"/>
  <c r="R10" i="215"/>
  <c r="S10" i="215" s="1"/>
  <c r="R10" i="217"/>
  <c r="S10" i="217" s="1"/>
  <c r="P10" i="248"/>
  <c r="Q10" i="248" s="1"/>
  <c r="P10" i="211"/>
  <c r="Q10" i="211" s="1"/>
  <c r="P10" i="191"/>
  <c r="Q10" i="191" s="1"/>
  <c r="P10" i="242"/>
  <c r="Q10" i="242" s="1"/>
  <c r="P10" i="190"/>
  <c r="Q10" i="190" s="1"/>
  <c r="P10" i="229"/>
  <c r="Q10" i="229" s="1"/>
  <c r="P10" i="243"/>
  <c r="Q10" i="243" s="1"/>
  <c r="P10" i="230"/>
  <c r="Q10" i="230" s="1"/>
  <c r="P10" i="206"/>
  <c r="Q10" i="206" s="1"/>
  <c r="P10" i="207"/>
  <c r="Q10" i="207" s="1"/>
  <c r="P10" i="208"/>
  <c r="Q10" i="208" s="1"/>
  <c r="P10" i="193"/>
  <c r="Q10" i="193" s="1"/>
  <c r="P10" i="199"/>
  <c r="Q10" i="199" s="1"/>
  <c r="P10" i="194"/>
  <c r="Q10" i="194" s="1"/>
  <c r="P10" i="220"/>
  <c r="Q10" i="220" s="1"/>
  <c r="P10" i="225"/>
  <c r="Q10" i="225" s="1"/>
  <c r="P10" i="202"/>
  <c r="Q10" i="202" s="1"/>
  <c r="P10" i="189"/>
  <c r="Q10" i="189" s="1"/>
  <c r="P10" i="197"/>
  <c r="Q10" i="197" s="1"/>
  <c r="AP20" i="1"/>
  <c r="AI20" i="1"/>
  <c r="AL20" i="1"/>
  <c r="AM20" i="1" s="1"/>
  <c r="D10" i="100"/>
  <c r="AP10" i="100" s="1"/>
  <c r="R10" i="67"/>
  <c r="S10" i="67" s="1"/>
  <c r="D10" i="72" s="1"/>
  <c r="R40" i="213"/>
  <c r="S40" i="213" s="1"/>
  <c r="R40" i="215"/>
  <c r="S40" i="215" s="1"/>
  <c r="R40" i="217"/>
  <c r="S40" i="217" s="1"/>
  <c r="P40" i="211"/>
  <c r="Q40" i="211" s="1"/>
  <c r="P40" i="247"/>
  <c r="Q40" i="247" s="1"/>
  <c r="P40" i="243"/>
  <c r="Q40" i="243" s="1"/>
  <c r="P40" i="190"/>
  <c r="Q40" i="190" s="1"/>
  <c r="P40" i="196"/>
  <c r="Q40" i="196" s="1"/>
  <c r="P40" i="239"/>
  <c r="Q40" i="239" s="1"/>
  <c r="P40" i="231"/>
  <c r="Q40" i="231" s="1"/>
  <c r="P40" i="191"/>
  <c r="Q40" i="191" s="1"/>
  <c r="P40" i="230"/>
  <c r="Q40" i="230" s="1"/>
  <c r="P40" i="205"/>
  <c r="Q40" i="205" s="1"/>
  <c r="P40" i="207"/>
  <c r="Q40" i="207" s="1"/>
  <c r="P40" i="208"/>
  <c r="Q40" i="208" s="1"/>
  <c r="P40" i="224"/>
  <c r="Q40" i="224" s="1"/>
  <c r="P40" i="199"/>
  <c r="Q40" i="199" s="1"/>
  <c r="P40" i="246"/>
  <c r="Q40" i="246" s="1"/>
  <c r="P40" i="202"/>
  <c r="Q40" i="202" s="1"/>
  <c r="P40" i="225"/>
  <c r="Q40" i="225" s="1"/>
  <c r="P40" i="192"/>
  <c r="Q40" i="192" s="1"/>
  <c r="P40" i="197"/>
  <c r="Q40" i="197" s="1"/>
  <c r="R40" i="180"/>
  <c r="S40" i="180" s="1"/>
  <c r="R40" i="216"/>
  <c r="S40" i="216" s="1"/>
  <c r="P40" i="248"/>
  <c r="Q40" i="248" s="1"/>
  <c r="P40" i="209"/>
  <c r="Q40" i="209" s="1"/>
  <c r="P40" i="203"/>
  <c r="Q40" i="203" s="1"/>
  <c r="P40" i="232"/>
  <c r="Q40" i="232" s="1"/>
  <c r="P40" i="200"/>
  <c r="Q40" i="200" s="1"/>
  <c r="P40" i="195"/>
  <c r="Q40" i="195" s="1"/>
  <c r="P40" i="244"/>
  <c r="Q40" i="244" s="1"/>
  <c r="P40" i="220"/>
  <c r="Q40" i="220" s="1"/>
  <c r="P40" i="189"/>
  <c r="Q40" i="189" s="1"/>
  <c r="R40" i="214"/>
  <c r="S40" i="214" s="1"/>
  <c r="R40" i="219"/>
  <c r="S40" i="219" s="1"/>
  <c r="P40" i="212"/>
  <c r="Q40" i="212" s="1"/>
  <c r="P40" i="242"/>
  <c r="Q40" i="242" s="1"/>
  <c r="P40" i="204"/>
  <c r="Q40" i="204" s="1"/>
  <c r="P40" i="229"/>
  <c r="Q40" i="229" s="1"/>
  <c r="P40" i="206"/>
  <c r="Q40" i="206" s="1"/>
  <c r="P40" i="201"/>
  <c r="Q40" i="201" s="1"/>
  <c r="P40" i="193"/>
  <c r="Q40" i="193" s="1"/>
  <c r="P40" i="194"/>
  <c r="Q40" i="194" s="1"/>
  <c r="P40" i="113"/>
  <c r="Q40" i="113" s="1"/>
  <c r="R55" i="67"/>
  <c r="S55" i="67" s="1"/>
  <c r="D55" i="72" s="1"/>
  <c r="AP55" i="72" s="1"/>
  <c r="D55" i="100"/>
  <c r="AP55" i="100" s="1"/>
  <c r="O26" i="180"/>
  <c r="P26" i="180" s="1"/>
  <c r="O26" i="214"/>
  <c r="P26" i="214" s="1"/>
  <c r="O26" i="217"/>
  <c r="P26" i="217" s="1"/>
  <c r="O26" i="219"/>
  <c r="P26" i="219" s="1"/>
  <c r="M26" i="212"/>
  <c r="N26" i="212" s="1"/>
  <c r="M26" i="247"/>
  <c r="N26" i="247" s="1"/>
  <c r="M26" i="190"/>
  <c r="N26" i="190" s="1"/>
  <c r="M26" i="196"/>
  <c r="N26" i="196" s="1"/>
  <c r="M26" i="209"/>
  <c r="N26" i="209" s="1"/>
  <c r="M26" i="239"/>
  <c r="N26" i="239" s="1"/>
  <c r="M26" i="231"/>
  <c r="N26" i="231" s="1"/>
  <c r="M26" i="207"/>
  <c r="N26" i="207" s="1"/>
  <c r="M26" i="195"/>
  <c r="N26" i="195" s="1"/>
  <c r="M26" i="220"/>
  <c r="N26" i="220" s="1"/>
  <c r="M26" i="208"/>
  <c r="N26" i="208" s="1"/>
  <c r="M26" i="193"/>
  <c r="N26" i="193" s="1"/>
  <c r="M26" i="244"/>
  <c r="N26" i="244" s="1"/>
  <c r="M26" i="189"/>
  <c r="N26" i="189" s="1"/>
  <c r="M26" i="206"/>
  <c r="N26" i="206" s="1"/>
  <c r="M26" i="232"/>
  <c r="N26" i="232" s="1"/>
  <c r="M26" i="194"/>
  <c r="N26" i="194" s="1"/>
  <c r="M26" i="192"/>
  <c r="N26" i="192" s="1"/>
  <c r="O26" i="213"/>
  <c r="P26" i="213" s="1"/>
  <c r="O26" i="215"/>
  <c r="P26" i="215" s="1"/>
  <c r="O26" i="216"/>
  <c r="P26" i="216" s="1"/>
  <c r="M26" i="211"/>
  <c r="N26" i="211" s="1"/>
  <c r="M26" i="248"/>
  <c r="N26" i="248" s="1"/>
  <c r="M26" i="243"/>
  <c r="N26" i="243" s="1"/>
  <c r="M26" i="242"/>
  <c r="N26" i="242" s="1"/>
  <c r="M26" i="203"/>
  <c r="N26" i="203" s="1"/>
  <c r="M26" i="230"/>
  <c r="N26" i="230" s="1"/>
  <c r="M26" i="191"/>
  <c r="N26" i="191" s="1"/>
  <c r="M26" i="204"/>
  <c r="N26" i="204" s="1"/>
  <c r="M26" i="200"/>
  <c r="N26" i="200" s="1"/>
  <c r="M26" i="246"/>
  <c r="N26" i="246" s="1"/>
  <c r="M26" i="113"/>
  <c r="N26" i="113" s="1"/>
  <c r="M26" i="201"/>
  <c r="N26" i="201" s="1"/>
  <c r="M26" i="224"/>
  <c r="N26" i="224" s="1"/>
  <c r="M26" i="199"/>
  <c r="N26" i="199" s="1"/>
  <c r="M26" i="202"/>
  <c r="N26" i="202" s="1"/>
  <c r="M26" i="229"/>
  <c r="N26" i="229" s="1"/>
  <c r="M26" i="205"/>
  <c r="N26" i="205" s="1"/>
  <c r="M26" i="225"/>
  <c r="N26" i="225" s="1"/>
  <c r="M26" i="197"/>
  <c r="N26" i="197" s="1"/>
  <c r="AP57" i="1"/>
  <c r="AI57" i="1"/>
  <c r="AL57" i="1"/>
  <c r="AM57" i="1" s="1"/>
  <c r="D12" i="248"/>
  <c r="E12" i="248" s="1"/>
  <c r="D12" i="212"/>
  <c r="E12" i="212" s="1"/>
  <c r="D12" i="209"/>
  <c r="E12" i="209" s="1"/>
  <c r="D12" i="242"/>
  <c r="E12" i="242" s="1"/>
  <c r="D12" i="203"/>
  <c r="E12" i="203" s="1"/>
  <c r="D12" i="204"/>
  <c r="E12" i="204" s="1"/>
  <c r="D12" i="232"/>
  <c r="E12" i="232" s="1"/>
  <c r="D12" i="229"/>
  <c r="E12" i="229" s="1"/>
  <c r="D12" i="200"/>
  <c r="E12" i="200" s="1"/>
  <c r="D12" i="206"/>
  <c r="E12" i="206" s="1"/>
  <c r="D12" i="195"/>
  <c r="E12" i="195" s="1"/>
  <c r="D12" i="201"/>
  <c r="E12" i="201" s="1"/>
  <c r="D12" i="199"/>
  <c r="E12" i="199" s="1"/>
  <c r="D12" i="193"/>
  <c r="E12" i="193" s="1"/>
  <c r="D12" i="220"/>
  <c r="E12" i="220" s="1"/>
  <c r="D12" i="202"/>
  <c r="E12" i="202" s="1"/>
  <c r="D12" i="225"/>
  <c r="E12" i="225" s="1"/>
  <c r="D12" i="197"/>
  <c r="E12" i="197" s="1"/>
  <c r="D12" i="211"/>
  <c r="E12" i="211" s="1"/>
  <c r="D12" i="247"/>
  <c r="E12" i="247" s="1"/>
  <c r="D12" i="243"/>
  <c r="E12" i="243" s="1"/>
  <c r="D12" i="190"/>
  <c r="E12" i="190" s="1"/>
  <c r="D12" i="196"/>
  <c r="E12" i="196" s="1"/>
  <c r="D12" i="239"/>
  <c r="E12" i="239" s="1"/>
  <c r="D12" i="231"/>
  <c r="E12" i="231" s="1"/>
  <c r="D12" i="191"/>
  <c r="E12" i="191" s="1"/>
  <c r="D12" i="230"/>
  <c r="E12" i="230" s="1"/>
  <c r="D12" i="205"/>
  <c r="E12" i="205" s="1"/>
  <c r="D12" i="207"/>
  <c r="E12" i="207" s="1"/>
  <c r="D12" i="208"/>
  <c r="E12" i="208" s="1"/>
  <c r="D12" i="244"/>
  <c r="E12" i="244" s="1"/>
  <c r="D12" i="194"/>
  <c r="E12" i="194" s="1"/>
  <c r="D12" i="246"/>
  <c r="E12" i="246" s="1"/>
  <c r="D12" i="113"/>
  <c r="E12" i="113" s="1"/>
  <c r="D12" i="189"/>
  <c r="E12" i="189" s="1"/>
  <c r="D12" i="224"/>
  <c r="E12" i="224" s="1"/>
  <c r="D12" i="192"/>
  <c r="E12" i="192" s="1"/>
  <c r="N9" i="72"/>
  <c r="N76" i="72" s="1"/>
  <c r="AU9" i="195"/>
  <c r="AU76" i="195" s="1"/>
  <c r="AU84" i="195" s="1"/>
  <c r="AS76" i="195"/>
  <c r="AS84" i="195" s="1"/>
  <c r="AV29" i="223" s="1"/>
  <c r="AU10" i="230"/>
  <c r="AU76" i="230" s="1"/>
  <c r="AU84" i="230" s="1"/>
  <c r="AD10" i="72"/>
  <c r="AD76" i="72" s="1"/>
  <c r="AS76" i="230"/>
  <c r="AS84" i="230" s="1"/>
  <c r="AV20" i="223" s="1"/>
  <c r="AQ29" i="1"/>
  <c r="D29" i="67" s="1"/>
  <c r="E29" i="67" s="1"/>
  <c r="F29" i="67" s="1"/>
  <c r="G29" i="67" s="1"/>
  <c r="AX29" i="1"/>
  <c r="AR29" i="1"/>
  <c r="C29" i="33"/>
  <c r="AO29" i="33" s="1"/>
  <c r="AS44" i="223"/>
  <c r="O11" i="213"/>
  <c r="P11" i="213" s="1"/>
  <c r="O11" i="215"/>
  <c r="P11" i="215" s="1"/>
  <c r="O11" i="216"/>
  <c r="P11" i="216" s="1"/>
  <c r="M11" i="212"/>
  <c r="N11" i="212" s="1"/>
  <c r="M11" i="247"/>
  <c r="N11" i="247" s="1"/>
  <c r="M11" i="190"/>
  <c r="N11" i="190" s="1"/>
  <c r="M11" i="191"/>
  <c r="N11" i="191" s="1"/>
  <c r="M11" i="196"/>
  <c r="N11" i="196" s="1"/>
  <c r="M11" i="209"/>
  <c r="N11" i="209" s="1"/>
  <c r="M11" i="231"/>
  <c r="N11" i="231" s="1"/>
  <c r="M11" i="200"/>
  <c r="N11" i="200" s="1"/>
  <c r="M11" i="239"/>
  <c r="N11" i="239" s="1"/>
  <c r="M11" i="204"/>
  <c r="N11" i="204" s="1"/>
  <c r="M11" i="246"/>
  <c r="N11" i="246" s="1"/>
  <c r="M11" i="220"/>
  <c r="N11" i="220" s="1"/>
  <c r="M11" i="208"/>
  <c r="N11" i="208" s="1"/>
  <c r="M11" i="244"/>
  <c r="N11" i="244" s="1"/>
  <c r="M11" i="202"/>
  <c r="N11" i="202" s="1"/>
  <c r="M11" i="205"/>
  <c r="N11" i="205" s="1"/>
  <c r="M11" i="195"/>
  <c r="N11" i="195" s="1"/>
  <c r="M11" i="189"/>
  <c r="N11" i="189" s="1"/>
  <c r="M11" i="197"/>
  <c r="N11" i="197" s="1"/>
  <c r="O11" i="214"/>
  <c r="P11" i="214" s="1"/>
  <c r="O11" i="219"/>
  <c r="P11" i="219" s="1"/>
  <c r="M11" i="211"/>
  <c r="N11" i="211" s="1"/>
  <c r="M11" i="242"/>
  <c r="N11" i="242" s="1"/>
  <c r="M11" i="230"/>
  <c r="N11" i="230" s="1"/>
  <c r="M11" i="207"/>
  <c r="N11" i="207" s="1"/>
  <c r="M11" i="194"/>
  <c r="N11" i="194" s="1"/>
  <c r="M11" i="113"/>
  <c r="N11" i="113" s="1"/>
  <c r="M11" i="199"/>
  <c r="N11" i="199" s="1"/>
  <c r="M11" i="225"/>
  <c r="N11" i="225" s="1"/>
  <c r="M11" i="192"/>
  <c r="N11" i="192" s="1"/>
  <c r="O11" i="180"/>
  <c r="P11" i="180" s="1"/>
  <c r="O11" i="217"/>
  <c r="P11" i="217" s="1"/>
  <c r="M11" i="248"/>
  <c r="N11" i="248" s="1"/>
  <c r="M11" i="203"/>
  <c r="N11" i="203" s="1"/>
  <c r="M11" i="243"/>
  <c r="N11" i="243" s="1"/>
  <c r="M11" i="229"/>
  <c r="N11" i="229" s="1"/>
  <c r="M11" i="232"/>
  <c r="N11" i="232" s="1"/>
  <c r="M11" i="224"/>
  <c r="N11" i="224" s="1"/>
  <c r="M11" i="201"/>
  <c r="N11" i="201" s="1"/>
  <c r="M11" i="206"/>
  <c r="N11" i="206" s="1"/>
  <c r="M11" i="193"/>
  <c r="N11" i="193" s="1"/>
  <c r="L65" i="180"/>
  <c r="M65" i="180" s="1"/>
  <c r="L65" i="213"/>
  <c r="M65" i="213" s="1"/>
  <c r="L65" i="217"/>
  <c r="M65" i="217" s="1"/>
  <c r="L65" i="219"/>
  <c r="M65" i="219" s="1"/>
  <c r="J65" i="212"/>
  <c r="K65" i="212" s="1"/>
  <c r="J65" i="247"/>
  <c r="K65" i="247" s="1"/>
  <c r="J65" i="191"/>
  <c r="K65" i="191" s="1"/>
  <c r="J65" i="196"/>
  <c r="K65" i="196" s="1"/>
  <c r="J65" i="243"/>
  <c r="K65" i="243" s="1"/>
  <c r="J65" i="229"/>
  <c r="K65" i="229" s="1"/>
  <c r="J65" i="232"/>
  <c r="K65" i="232" s="1"/>
  <c r="J65" i="205"/>
  <c r="K65" i="205" s="1"/>
  <c r="J65" i="230"/>
  <c r="K65" i="230" s="1"/>
  <c r="J65" i="208"/>
  <c r="K65" i="208" s="1"/>
  <c r="J65" i="224"/>
  <c r="K65" i="224" s="1"/>
  <c r="J65" i="199"/>
  <c r="K65" i="199" s="1"/>
  <c r="J65" i="239"/>
  <c r="K65" i="239" s="1"/>
  <c r="J65" i="220"/>
  <c r="K65" i="220" s="1"/>
  <c r="J65" i="194"/>
  <c r="K65" i="194" s="1"/>
  <c r="J65" i="193"/>
  <c r="K65" i="193" s="1"/>
  <c r="J65" i="113"/>
  <c r="K65" i="113" s="1"/>
  <c r="J65" i="192"/>
  <c r="K65" i="192" s="1"/>
  <c r="L65" i="214"/>
  <c r="M65" i="214" s="1"/>
  <c r="L65" i="216"/>
  <c r="M65" i="216" s="1"/>
  <c r="L65" i="215"/>
  <c r="M65" i="215" s="1"/>
  <c r="J65" i="211"/>
  <c r="K65" i="211" s="1"/>
  <c r="J65" i="248"/>
  <c r="K65" i="248" s="1"/>
  <c r="J65" i="190"/>
  <c r="K65" i="190" s="1"/>
  <c r="J65" i="242"/>
  <c r="K65" i="242" s="1"/>
  <c r="J65" i="203"/>
  <c r="K65" i="203" s="1"/>
  <c r="J65" i="204"/>
  <c r="K65" i="204" s="1"/>
  <c r="J65" i="231"/>
  <c r="K65" i="231" s="1"/>
  <c r="J65" i="200"/>
  <c r="K65" i="200" s="1"/>
  <c r="J65" i="206"/>
  <c r="K65" i="206" s="1"/>
  <c r="J65" i="207"/>
  <c r="K65" i="207" s="1"/>
  <c r="J65" i="201"/>
  <c r="K65" i="201" s="1"/>
  <c r="J65" i="244"/>
  <c r="K65" i="244" s="1"/>
  <c r="J65" i="209"/>
  <c r="K65" i="209" s="1"/>
  <c r="J65" i="246"/>
  <c r="K65" i="246" s="1"/>
  <c r="J65" i="202"/>
  <c r="K65" i="202" s="1"/>
  <c r="J65" i="195"/>
  <c r="K65" i="195" s="1"/>
  <c r="J65" i="225"/>
  <c r="K65" i="225" s="1"/>
  <c r="J65" i="189"/>
  <c r="K65" i="189" s="1"/>
  <c r="J65" i="197"/>
  <c r="K65" i="197" s="1"/>
  <c r="R60" i="214"/>
  <c r="S60" i="214" s="1"/>
  <c r="R60" i="215"/>
  <c r="S60" i="215" s="1"/>
  <c r="R60" i="217"/>
  <c r="S60" i="217" s="1"/>
  <c r="P60" i="248"/>
  <c r="Q60" i="248" s="1"/>
  <c r="P60" i="212"/>
  <c r="Q60" i="212" s="1"/>
  <c r="P60" i="243"/>
  <c r="Q60" i="243" s="1"/>
  <c r="P60" i="242"/>
  <c r="Q60" i="242" s="1"/>
  <c r="P60" i="203"/>
  <c r="Q60" i="203" s="1"/>
  <c r="P60" i="239"/>
  <c r="Q60" i="239" s="1"/>
  <c r="P60" i="231"/>
  <c r="Q60" i="231" s="1"/>
  <c r="P60" i="229"/>
  <c r="Q60" i="229" s="1"/>
  <c r="P60" i="200"/>
  <c r="Q60" i="200" s="1"/>
  <c r="P60" i="206"/>
  <c r="Q60" i="206" s="1"/>
  <c r="P60" i="207"/>
  <c r="Q60" i="207" s="1"/>
  <c r="P60" i="208"/>
  <c r="Q60" i="208" s="1"/>
  <c r="P60" i="224"/>
  <c r="Q60" i="224" s="1"/>
  <c r="P60" i="199"/>
  <c r="Q60" i="199" s="1"/>
  <c r="P60" i="246"/>
  <c r="Q60" i="246" s="1"/>
  <c r="P60" i="202"/>
  <c r="Q60" i="202" s="1"/>
  <c r="P60" i="225"/>
  <c r="Q60" i="225" s="1"/>
  <c r="P60" i="113"/>
  <c r="Q60" i="113" s="1"/>
  <c r="P60" i="192"/>
  <c r="Q60" i="192" s="1"/>
  <c r="R60" i="180"/>
  <c r="S60" i="180" s="1"/>
  <c r="R60" i="216"/>
  <c r="S60" i="216" s="1"/>
  <c r="P60" i="211"/>
  <c r="Q60" i="211" s="1"/>
  <c r="P60" i="190"/>
  <c r="Q60" i="190" s="1"/>
  <c r="P60" i="191"/>
  <c r="Q60" i="191" s="1"/>
  <c r="P60" i="232"/>
  <c r="Q60" i="232" s="1"/>
  <c r="P60" i="205"/>
  <c r="Q60" i="205" s="1"/>
  <c r="P60" i="195"/>
  <c r="Q60" i="195" s="1"/>
  <c r="P60" i="244"/>
  <c r="Q60" i="244" s="1"/>
  <c r="P60" i="220"/>
  <c r="Q60" i="220" s="1"/>
  <c r="P60" i="189"/>
  <c r="Q60" i="189" s="1"/>
  <c r="R60" i="213"/>
  <c r="S60" i="213" s="1"/>
  <c r="R60" i="219"/>
  <c r="S60" i="219" s="1"/>
  <c r="P60" i="247"/>
  <c r="Q60" i="247" s="1"/>
  <c r="P60" i="196"/>
  <c r="Q60" i="196" s="1"/>
  <c r="P60" i="204"/>
  <c r="Q60" i="204" s="1"/>
  <c r="P60" i="230"/>
  <c r="Q60" i="230" s="1"/>
  <c r="P60" i="209"/>
  <c r="Q60" i="209" s="1"/>
  <c r="P60" i="201"/>
  <c r="Q60" i="201" s="1"/>
  <c r="P60" i="193"/>
  <c r="Q60" i="193" s="1"/>
  <c r="P60" i="194"/>
  <c r="Q60" i="194" s="1"/>
  <c r="P60" i="197"/>
  <c r="Q60" i="197" s="1"/>
  <c r="D26" i="100"/>
  <c r="AP26" i="100" s="1"/>
  <c r="R26" i="67"/>
  <c r="S26" i="67" s="1"/>
  <c r="D26" i="72" s="1"/>
  <c r="AP26" i="72" s="1"/>
  <c r="AQ12" i="1"/>
  <c r="D12" i="67" s="1"/>
  <c r="E12" i="67" s="1"/>
  <c r="F12" i="67" s="1"/>
  <c r="G12" i="67" s="1"/>
  <c r="C12" i="33"/>
  <c r="AO12" i="33" s="1"/>
  <c r="AX12" i="1"/>
  <c r="AR12" i="1" s="1"/>
  <c r="C23" i="238"/>
  <c r="F23" i="238" s="1"/>
  <c r="AK23" i="236"/>
  <c r="AL23" i="236" s="1"/>
  <c r="I23" i="180"/>
  <c r="J23" i="180" s="1"/>
  <c r="I23" i="214"/>
  <c r="J23" i="214" s="1"/>
  <c r="I23" i="216"/>
  <c r="J23" i="216" s="1"/>
  <c r="I23" i="219"/>
  <c r="J23" i="219" s="1"/>
  <c r="G23" i="247"/>
  <c r="H23" i="247" s="1"/>
  <c r="G23" i="211"/>
  <c r="H23" i="211" s="1"/>
  <c r="G23" i="191"/>
  <c r="H23" i="191" s="1"/>
  <c r="G23" i="196"/>
  <c r="H23" i="196" s="1"/>
  <c r="G23" i="243"/>
  <c r="H23" i="243" s="1"/>
  <c r="G23" i="229"/>
  <c r="H23" i="229" s="1"/>
  <c r="G23" i="204"/>
  <c r="H23" i="204" s="1"/>
  <c r="G23" i="207"/>
  <c r="H23" i="207" s="1"/>
  <c r="G23" i="231"/>
  <c r="H23" i="231" s="1"/>
  <c r="G23" i="246"/>
  <c r="H23" i="246" s="1"/>
  <c r="G23" i="113"/>
  <c r="H23" i="113" s="1"/>
  <c r="G23" i="206"/>
  <c r="H23" i="206" s="1"/>
  <c r="G23" i="201"/>
  <c r="H23" i="201" s="1"/>
  <c r="G23" i="224"/>
  <c r="H23" i="224" s="1"/>
  <c r="G23" i="244"/>
  <c r="H23" i="244" s="1"/>
  <c r="G23" i="195"/>
  <c r="H23" i="195" s="1"/>
  <c r="G23" i="202"/>
  <c r="H23" i="202" s="1"/>
  <c r="G23" i="192"/>
  <c r="H23" i="192" s="1"/>
  <c r="I23" i="213"/>
  <c r="J23" i="213" s="1"/>
  <c r="I23" i="215"/>
  <c r="J23" i="215" s="1"/>
  <c r="I23" i="217"/>
  <c r="J23" i="217" s="1"/>
  <c r="G23" i="248"/>
  <c r="H23" i="248" s="1"/>
  <c r="G23" i="212"/>
  <c r="H23" i="212" s="1"/>
  <c r="G23" i="190"/>
  <c r="H23" i="190" s="1"/>
  <c r="G23" i="242"/>
  <c r="H23" i="242" s="1"/>
  <c r="G23" i="203"/>
  <c r="H23" i="203" s="1"/>
  <c r="G23" i="230"/>
  <c r="H23" i="230" s="1"/>
  <c r="G23" i="232"/>
  <c r="H23" i="232" s="1"/>
  <c r="G23" i="200"/>
  <c r="H23" i="200" s="1"/>
  <c r="G23" i="209"/>
  <c r="H23" i="209" s="1"/>
  <c r="G23" i="239"/>
  <c r="H23" i="239" s="1"/>
  <c r="G23" i="220"/>
  <c r="H23" i="220" s="1"/>
  <c r="G23" i="205"/>
  <c r="H23" i="205" s="1"/>
  <c r="G23" i="208"/>
  <c r="H23" i="208" s="1"/>
  <c r="G23" i="194"/>
  <c r="H23" i="194" s="1"/>
  <c r="G23" i="225"/>
  <c r="H23" i="225" s="1"/>
  <c r="G23" i="199"/>
  <c r="H23" i="199" s="1"/>
  <c r="G23" i="193"/>
  <c r="H23" i="193" s="1"/>
  <c r="G23" i="189"/>
  <c r="H23" i="189" s="1"/>
  <c r="G23" i="197"/>
  <c r="H23" i="197" s="1"/>
  <c r="AS11" i="113"/>
  <c r="AR76" i="113"/>
  <c r="AR84" i="113" s="1"/>
  <c r="AU8" i="223" s="1"/>
  <c r="AP11" i="1"/>
  <c r="AI11" i="1"/>
  <c r="AL11" i="1"/>
  <c r="AM11" i="1" s="1"/>
  <c r="C40" i="238"/>
  <c r="F40" i="238" s="1"/>
  <c r="O40" i="180"/>
  <c r="P40" i="180" s="1"/>
  <c r="O40" i="213"/>
  <c r="P40" i="213" s="1"/>
  <c r="O40" i="216"/>
  <c r="P40" i="216" s="1"/>
  <c r="O40" i="219"/>
  <c r="P40" i="219" s="1"/>
  <c r="M40" i="212"/>
  <c r="N40" i="212" s="1"/>
  <c r="M40" i="247"/>
  <c r="N40" i="247" s="1"/>
  <c r="M40" i="190"/>
  <c r="N40" i="190" s="1"/>
  <c r="M40" i="196"/>
  <c r="N40" i="196" s="1"/>
  <c r="M40" i="209"/>
  <c r="N40" i="209" s="1"/>
  <c r="M40" i="230"/>
  <c r="N40" i="230" s="1"/>
  <c r="M40" i="207"/>
  <c r="N40" i="207" s="1"/>
  <c r="M40" i="243"/>
  <c r="N40" i="243" s="1"/>
  <c r="M40" i="239"/>
  <c r="N40" i="239" s="1"/>
  <c r="M40" i="246"/>
  <c r="N40" i="246" s="1"/>
  <c r="M40" i="195"/>
  <c r="N40" i="195" s="1"/>
  <c r="M40" i="201"/>
  <c r="N40" i="201" s="1"/>
  <c r="M40" i="244"/>
  <c r="N40" i="244" s="1"/>
  <c r="M40" i="206"/>
  <c r="N40" i="206" s="1"/>
  <c r="M40" i="113"/>
  <c r="N40" i="113" s="1"/>
  <c r="M40" i="202"/>
  <c r="N40" i="202" s="1"/>
  <c r="M40" i="225"/>
  <c r="N40" i="225" s="1"/>
  <c r="M40" i="197"/>
  <c r="N40" i="197" s="1"/>
  <c r="O40" i="214"/>
  <c r="P40" i="214" s="1"/>
  <c r="O40" i="215"/>
  <c r="P40" i="215" s="1"/>
  <c r="O40" i="217"/>
  <c r="P40" i="217" s="1"/>
  <c r="M40" i="211"/>
  <c r="N40" i="211" s="1"/>
  <c r="M40" i="248"/>
  <c r="N40" i="248" s="1"/>
  <c r="M40" i="191"/>
  <c r="N40" i="191" s="1"/>
  <c r="M40" i="242"/>
  <c r="N40" i="242" s="1"/>
  <c r="M40" i="203"/>
  <c r="N40" i="203" s="1"/>
  <c r="M40" i="229"/>
  <c r="N40" i="229" s="1"/>
  <c r="M40" i="204"/>
  <c r="N40" i="204" s="1"/>
  <c r="M40" i="232"/>
  <c r="N40" i="232" s="1"/>
  <c r="M40" i="231"/>
  <c r="N40" i="231" s="1"/>
  <c r="M40" i="193"/>
  <c r="N40" i="193" s="1"/>
  <c r="M40" i="220"/>
  <c r="N40" i="220" s="1"/>
  <c r="M40" i="208"/>
  <c r="N40" i="208" s="1"/>
  <c r="M40" i="224"/>
  <c r="N40" i="224" s="1"/>
  <c r="M40" i="199"/>
  <c r="N40" i="199" s="1"/>
  <c r="M40" i="205"/>
  <c r="N40" i="205" s="1"/>
  <c r="M40" i="200"/>
  <c r="N40" i="200" s="1"/>
  <c r="M40" i="194"/>
  <c r="N40" i="194" s="1"/>
  <c r="M40" i="192"/>
  <c r="N40" i="192" s="1"/>
  <c r="M40" i="189"/>
  <c r="N40" i="189" s="1"/>
  <c r="AQ9" i="1"/>
  <c r="D9" i="67" s="1"/>
  <c r="E9" i="67" s="1"/>
  <c r="F9" i="67" s="1"/>
  <c r="G9" i="67" s="1"/>
  <c r="AX9" i="1"/>
  <c r="AR9" i="1" s="1"/>
  <c r="C9" i="33"/>
  <c r="AO9" i="33" s="1"/>
  <c r="M8" i="72"/>
  <c r="M76" i="72" s="1"/>
  <c r="AU8" i="194"/>
  <c r="AU76" i="194" s="1"/>
  <c r="AU84" i="194" s="1"/>
  <c r="AS76" i="194"/>
  <c r="AS84" i="194" s="1"/>
  <c r="AV34" i="223" s="1"/>
  <c r="AG40" i="236"/>
  <c r="AK40" i="236" s="1"/>
  <c r="AL40" i="236" s="1"/>
  <c r="AI40" i="236"/>
  <c r="AJ40" i="236" s="1"/>
  <c r="AU13" i="225"/>
  <c r="AU76" i="225" s="1"/>
  <c r="AU84" i="225" s="1"/>
  <c r="AB13" i="72"/>
  <c r="AB76" i="72" s="1"/>
  <c r="AS76" i="225"/>
  <c r="AS84" i="225" s="1"/>
  <c r="AV38" i="223" s="1"/>
  <c r="AA38" i="72"/>
  <c r="AU38" i="224"/>
  <c r="AU76" i="224" s="1"/>
  <c r="AU84" i="224" s="1"/>
  <c r="AS76" i="224"/>
  <c r="AS84" i="224" s="1"/>
  <c r="AV37" i="223" s="1"/>
  <c r="AG14" i="236"/>
  <c r="AK14" i="236" s="1"/>
  <c r="AL14" i="236" s="1"/>
  <c r="AI14" i="236"/>
  <c r="AJ14" i="236" s="1"/>
  <c r="I14" i="213"/>
  <c r="J14" i="213" s="1"/>
  <c r="I14" i="215"/>
  <c r="J14" i="215" s="1"/>
  <c r="I14" i="216"/>
  <c r="J14" i="216" s="1"/>
  <c r="G14" i="211"/>
  <c r="H14" i="211" s="1"/>
  <c r="G14" i="248"/>
  <c r="H14" i="248" s="1"/>
  <c r="G14" i="243"/>
  <c r="H14" i="243" s="1"/>
  <c r="G14" i="203"/>
  <c r="H14" i="203" s="1"/>
  <c r="G14" i="196"/>
  <c r="H14" i="196" s="1"/>
  <c r="G14" i="239"/>
  <c r="H14" i="239" s="1"/>
  <c r="G14" i="191"/>
  <c r="H14" i="191" s="1"/>
  <c r="G14" i="229"/>
  <c r="H14" i="229" s="1"/>
  <c r="G14" i="200"/>
  <c r="H14" i="200" s="1"/>
  <c r="G14" i="204"/>
  <c r="H14" i="204" s="1"/>
  <c r="G14" i="246"/>
  <c r="H14" i="246" s="1"/>
  <c r="G14" i="113"/>
  <c r="H14" i="113" s="1"/>
  <c r="G14" i="206"/>
  <c r="H14" i="206" s="1"/>
  <c r="G14" i="201"/>
  <c r="H14" i="201" s="1"/>
  <c r="G14" i="224"/>
  <c r="H14" i="224" s="1"/>
  <c r="G14" i="199"/>
  <c r="H14" i="199" s="1"/>
  <c r="G14" i="194"/>
  <c r="H14" i="194" s="1"/>
  <c r="G14" i="202"/>
  <c r="H14" i="202" s="1"/>
  <c r="G14" i="197"/>
  <c r="H14" i="197" s="1"/>
  <c r="I14" i="180"/>
  <c r="J14" i="180" s="1"/>
  <c r="I14" i="214"/>
  <c r="J14" i="214" s="1"/>
  <c r="I14" i="217"/>
  <c r="J14" i="217" s="1"/>
  <c r="I14" i="219"/>
  <c r="J14" i="219" s="1"/>
  <c r="G14" i="212"/>
  <c r="H14" i="212" s="1"/>
  <c r="G14" i="247"/>
  <c r="H14" i="247" s="1"/>
  <c r="G14" i="190"/>
  <c r="H14" i="190" s="1"/>
  <c r="G14" i="242"/>
  <c r="H14" i="242" s="1"/>
  <c r="G14" i="230"/>
  <c r="H14" i="230" s="1"/>
  <c r="G14" i="231"/>
  <c r="H14" i="231" s="1"/>
  <c r="G14" i="207"/>
  <c r="H14" i="207" s="1"/>
  <c r="G14" i="232"/>
  <c r="H14" i="232" s="1"/>
  <c r="G14" i="209"/>
  <c r="H14" i="209" s="1"/>
  <c r="G14" i="195"/>
  <c r="H14" i="195" s="1"/>
  <c r="G14" i="220"/>
  <c r="H14" i="220" s="1"/>
  <c r="G14" i="205"/>
  <c r="H14" i="205" s="1"/>
  <c r="G14" i="208"/>
  <c r="H14" i="208" s="1"/>
  <c r="G14" i="193"/>
  <c r="H14" i="193" s="1"/>
  <c r="G14" i="244"/>
  <c r="H14" i="244" s="1"/>
  <c r="G14" i="189"/>
  <c r="H14" i="189" s="1"/>
  <c r="G14" i="225"/>
  <c r="H14" i="225" s="1"/>
  <c r="G14" i="192"/>
  <c r="H14" i="192" s="1"/>
  <c r="R27" i="67"/>
  <c r="S27" i="67" s="1"/>
  <c r="D27" i="72" s="1"/>
  <c r="AP27" i="72" s="1"/>
  <c r="D27" i="100"/>
  <c r="AP27" i="100" s="1"/>
  <c r="AI60" i="236"/>
  <c r="AJ60" i="236" s="1"/>
  <c r="AG60" i="236"/>
  <c r="AK60" i="236" s="1"/>
  <c r="AL60" i="236" s="1"/>
  <c r="C26" i="238"/>
  <c r="F26" i="238" s="1"/>
  <c r="Q33" i="72"/>
  <c r="AU33" i="200"/>
  <c r="AU76" i="200" s="1"/>
  <c r="AU84" i="200" s="1"/>
  <c r="AS76" i="200"/>
  <c r="AS84" i="200" s="1"/>
  <c r="AV25" i="223" s="1"/>
  <c r="H20" i="238"/>
  <c r="O20" i="238"/>
  <c r="D68" i="241"/>
  <c r="E68" i="241" s="1"/>
  <c r="H68" i="241" s="1"/>
  <c r="L68" i="241" s="1"/>
  <c r="N68" i="241" s="1"/>
  <c r="D68" i="141"/>
  <c r="E68" i="141" s="1"/>
  <c r="H68" i="141" s="1"/>
  <c r="L68" i="141" s="1"/>
  <c r="N68" i="141" s="1"/>
  <c r="D68" i="140"/>
  <c r="E68" i="140" s="1"/>
  <c r="H68" i="140" s="1"/>
  <c r="L68" i="140" s="1"/>
  <c r="N68" i="140" s="1"/>
  <c r="K10" i="72"/>
  <c r="K76" i="72" s="1"/>
  <c r="AU10" i="192"/>
  <c r="AU76" i="192" s="1"/>
  <c r="AU84" i="192" s="1"/>
  <c r="AS76" i="192"/>
  <c r="AS84" i="192" s="1"/>
  <c r="AV11" i="223" s="1"/>
  <c r="AU8" i="193"/>
  <c r="AU76" i="193" s="1"/>
  <c r="AU84" i="193" s="1"/>
  <c r="L8" i="72"/>
  <c r="L76" i="72" s="1"/>
  <c r="AS76" i="193"/>
  <c r="AS84" i="193" s="1"/>
  <c r="AV35" i="223" s="1"/>
  <c r="O64" i="238"/>
  <c r="H64" i="238"/>
  <c r="D29" i="215"/>
  <c r="E29" i="215" s="1"/>
  <c r="D29" i="213"/>
  <c r="E29" i="213" s="1"/>
  <c r="D29" i="217"/>
  <c r="E29" i="217" s="1"/>
  <c r="D29" i="180"/>
  <c r="E29" i="180" s="1"/>
  <c r="D29" i="214"/>
  <c r="E29" i="214" s="1"/>
  <c r="D29" i="216"/>
  <c r="E29" i="216" s="1"/>
  <c r="D29" i="219"/>
  <c r="E29" i="219" s="1"/>
  <c r="AI55" i="1"/>
  <c r="AL55" i="1"/>
  <c r="AM55" i="1" s="1"/>
  <c r="AP55" i="1"/>
  <c r="D12" i="141"/>
  <c r="E12" i="141" s="1"/>
  <c r="H12" i="141" s="1"/>
  <c r="L12" i="141" s="1"/>
  <c r="N12" i="141" s="1"/>
  <c r="D12" i="140"/>
  <c r="E12" i="140" s="1"/>
  <c r="H12" i="140" s="1"/>
  <c r="L12" i="140" s="1"/>
  <c r="N12" i="140" s="1"/>
  <c r="D12" i="241"/>
  <c r="E12" i="241" s="1"/>
  <c r="H12" i="241" s="1"/>
  <c r="L12" i="241" s="1"/>
  <c r="N12" i="241" s="1"/>
  <c r="L23" i="180"/>
  <c r="M23" i="180" s="1"/>
  <c r="L23" i="214"/>
  <c r="M23" i="214" s="1"/>
  <c r="L23" i="216"/>
  <c r="M23" i="216" s="1"/>
  <c r="L23" i="219"/>
  <c r="M23" i="219" s="1"/>
  <c r="J23" i="212"/>
  <c r="K23" i="212" s="1"/>
  <c r="J23" i="247"/>
  <c r="K23" i="247" s="1"/>
  <c r="J23" i="242"/>
  <c r="K23" i="242" s="1"/>
  <c r="J23" i="203"/>
  <c r="K23" i="203" s="1"/>
  <c r="J23" i="191"/>
  <c r="K23" i="191" s="1"/>
  <c r="J23" i="231"/>
  <c r="K23" i="231" s="1"/>
  <c r="J23" i="239"/>
  <c r="K23" i="239" s="1"/>
  <c r="J23" i="229"/>
  <c r="K23" i="229" s="1"/>
  <c r="J23" i="206"/>
  <c r="K23" i="206" s="1"/>
  <c r="J23" i="200"/>
  <c r="K23" i="200" s="1"/>
  <c r="J23" i="208"/>
  <c r="K23" i="208" s="1"/>
  <c r="J23" i="194"/>
  <c r="K23" i="194" s="1"/>
  <c r="J23" i="225"/>
  <c r="K23" i="225" s="1"/>
  <c r="J23" i="199"/>
  <c r="K23" i="199" s="1"/>
  <c r="J23" i="220"/>
  <c r="K23" i="220" s="1"/>
  <c r="J23" i="189"/>
  <c r="K23" i="189" s="1"/>
  <c r="J23" i="193"/>
  <c r="K23" i="193" s="1"/>
  <c r="J23" i="192"/>
  <c r="K23" i="192" s="1"/>
  <c r="L23" i="213"/>
  <c r="M23" i="213" s="1"/>
  <c r="L23" i="215"/>
  <c r="M23" i="215" s="1"/>
  <c r="L23" i="217"/>
  <c r="M23" i="217" s="1"/>
  <c r="J23" i="211"/>
  <c r="K23" i="211" s="1"/>
  <c r="J23" i="248"/>
  <c r="K23" i="248" s="1"/>
  <c r="J23" i="209"/>
  <c r="K23" i="209" s="1"/>
  <c r="J23" i="196"/>
  <c r="K23" i="196" s="1"/>
  <c r="J23" i="243"/>
  <c r="K23" i="243" s="1"/>
  <c r="J23" i="204"/>
  <c r="K23" i="204" s="1"/>
  <c r="J23" i="232"/>
  <c r="K23" i="232" s="1"/>
  <c r="J23" i="190"/>
  <c r="K23" i="190" s="1"/>
  <c r="J23" i="205"/>
  <c r="K23" i="205" s="1"/>
  <c r="J23" i="230"/>
  <c r="K23" i="230" s="1"/>
  <c r="J23" i="207"/>
  <c r="K23" i="207" s="1"/>
  <c r="J23" i="201"/>
  <c r="K23" i="201" s="1"/>
  <c r="J23" i="224"/>
  <c r="K23" i="224" s="1"/>
  <c r="J23" i="244"/>
  <c r="K23" i="244" s="1"/>
  <c r="J23" i="246"/>
  <c r="K23" i="246" s="1"/>
  <c r="J23" i="113"/>
  <c r="K23" i="113" s="1"/>
  <c r="J23" i="195"/>
  <c r="K23" i="195" s="1"/>
  <c r="J23" i="202"/>
  <c r="K23" i="202" s="1"/>
  <c r="J23" i="197"/>
  <c r="K23" i="197" s="1"/>
  <c r="R18" i="67"/>
  <c r="S18" i="67" s="1"/>
  <c r="D18" i="72" s="1"/>
  <c r="AP18" i="72" s="1"/>
  <c r="D18" i="100"/>
  <c r="AP18" i="100" s="1"/>
  <c r="O24" i="238"/>
  <c r="H24" i="238"/>
  <c r="F48" i="238"/>
  <c r="AS11" i="247"/>
  <c r="AR76" i="247"/>
  <c r="AR84" i="247" s="1"/>
  <c r="AU40" i="223" s="1"/>
  <c r="AP18" i="1"/>
  <c r="AI18" i="1"/>
  <c r="AL18" i="1"/>
  <c r="AM18" i="1" s="1"/>
  <c r="C11" i="238"/>
  <c r="F11" i="238" s="1"/>
  <c r="AK11" i="236"/>
  <c r="AL11" i="236" s="1"/>
  <c r="R68" i="180"/>
  <c r="S68" i="180" s="1"/>
  <c r="R68" i="213"/>
  <c r="S68" i="213" s="1"/>
  <c r="R68" i="216"/>
  <c r="S68" i="216" s="1"/>
  <c r="R68" i="219"/>
  <c r="S68" i="219" s="1"/>
  <c r="P68" i="211"/>
  <c r="Q68" i="211" s="1"/>
  <c r="P68" i="247"/>
  <c r="Q68" i="247" s="1"/>
  <c r="P68" i="190"/>
  <c r="Q68" i="190" s="1"/>
  <c r="P68" i="196"/>
  <c r="Q68" i="196" s="1"/>
  <c r="P68" i="191"/>
  <c r="Q68" i="191" s="1"/>
  <c r="P68" i="231"/>
  <c r="Q68" i="231" s="1"/>
  <c r="P68" i="229"/>
  <c r="Q68" i="229" s="1"/>
  <c r="P68" i="204"/>
  <c r="Q68" i="204" s="1"/>
  <c r="P68" i="205"/>
  <c r="Q68" i="205" s="1"/>
  <c r="P68" i="209"/>
  <c r="Q68" i="209" s="1"/>
  <c r="P68" i="195"/>
  <c r="Q68" i="195" s="1"/>
  <c r="P68" i="201"/>
  <c r="Q68" i="201" s="1"/>
  <c r="P68" i="244"/>
  <c r="Q68" i="244" s="1"/>
  <c r="P68" i="193"/>
  <c r="Q68" i="193" s="1"/>
  <c r="P68" i="220"/>
  <c r="Q68" i="220" s="1"/>
  <c r="P68" i="194"/>
  <c r="Q68" i="194" s="1"/>
  <c r="P68" i="113"/>
  <c r="Q68" i="113" s="1"/>
  <c r="P68" i="197"/>
  <c r="Q68" i="197" s="1"/>
  <c r="R68" i="214"/>
  <c r="S68" i="214" s="1"/>
  <c r="R68" i="215"/>
  <c r="S68" i="215" s="1"/>
  <c r="R68" i="217"/>
  <c r="S68" i="217" s="1"/>
  <c r="P68" i="248"/>
  <c r="Q68" i="248" s="1"/>
  <c r="P68" i="212"/>
  <c r="Q68" i="212" s="1"/>
  <c r="P68" i="243"/>
  <c r="Q68" i="243" s="1"/>
  <c r="P68" i="242"/>
  <c r="Q68" i="242" s="1"/>
  <c r="P68" i="203"/>
  <c r="Q68" i="203" s="1"/>
  <c r="P68" i="239"/>
  <c r="Q68" i="239" s="1"/>
  <c r="P68" i="232"/>
  <c r="Q68" i="232" s="1"/>
  <c r="P68" i="230"/>
  <c r="Q68" i="230" s="1"/>
  <c r="P68" i="200"/>
  <c r="Q68" i="200" s="1"/>
  <c r="P68" i="206"/>
  <c r="Q68" i="206" s="1"/>
  <c r="P68" i="207"/>
  <c r="Q68" i="207" s="1"/>
  <c r="P68" i="208"/>
  <c r="Q68" i="208" s="1"/>
  <c r="P68" i="224"/>
  <c r="Q68" i="224" s="1"/>
  <c r="P68" i="199"/>
  <c r="Q68" i="199" s="1"/>
  <c r="P68" i="246"/>
  <c r="Q68" i="246" s="1"/>
  <c r="P68" i="202"/>
  <c r="Q68" i="202" s="1"/>
  <c r="P68" i="225"/>
  <c r="Q68" i="225" s="1"/>
  <c r="P68" i="189"/>
  <c r="Q68" i="189" s="1"/>
  <c r="P68" i="192"/>
  <c r="Q68" i="192" s="1"/>
  <c r="D15" i="100"/>
  <c r="AP15" i="100" s="1"/>
  <c r="R15" i="67"/>
  <c r="S15" i="67" s="1"/>
  <c r="D15" i="72" s="1"/>
  <c r="AL40" i="1"/>
  <c r="AM40" i="1" s="1"/>
  <c r="AP40" i="1"/>
  <c r="AI40" i="1"/>
  <c r="O65" i="180"/>
  <c r="P65" i="180" s="1"/>
  <c r="O65" i="214"/>
  <c r="P65" i="214" s="1"/>
  <c r="O65" i="217"/>
  <c r="P65" i="217" s="1"/>
  <c r="O65" i="219"/>
  <c r="P65" i="219" s="1"/>
  <c r="M65" i="212"/>
  <c r="N65" i="212" s="1"/>
  <c r="M65" i="247"/>
  <c r="N65" i="247" s="1"/>
  <c r="M65" i="191"/>
  <c r="N65" i="191" s="1"/>
  <c r="M65" i="196"/>
  <c r="N65" i="196" s="1"/>
  <c r="M65" i="230"/>
  <c r="N65" i="230" s="1"/>
  <c r="M65" i="239"/>
  <c r="N65" i="239" s="1"/>
  <c r="M65" i="232"/>
  <c r="N65" i="232" s="1"/>
  <c r="M65" i="231"/>
  <c r="N65" i="231" s="1"/>
  <c r="M65" i="204"/>
  <c r="N65" i="204" s="1"/>
  <c r="M65" i="246"/>
  <c r="N65" i="246" s="1"/>
  <c r="M65" i="208"/>
  <c r="N65" i="208" s="1"/>
  <c r="M65" i="224"/>
  <c r="N65" i="224" s="1"/>
  <c r="M65" i="199"/>
  <c r="N65" i="199" s="1"/>
  <c r="M65" i="225"/>
  <c r="N65" i="225" s="1"/>
  <c r="M65" i="202"/>
  <c r="N65" i="202" s="1"/>
  <c r="M65" i="206"/>
  <c r="N65" i="206" s="1"/>
  <c r="M65" i="193"/>
  <c r="N65" i="193" s="1"/>
  <c r="M65" i="197"/>
  <c r="N65" i="197" s="1"/>
  <c r="O65" i="213"/>
  <c r="P65" i="213" s="1"/>
  <c r="O65" i="215"/>
  <c r="P65" i="215" s="1"/>
  <c r="O65" i="216"/>
  <c r="P65" i="216" s="1"/>
  <c r="M65" i="211"/>
  <c r="N65" i="211" s="1"/>
  <c r="M65" i="248"/>
  <c r="N65" i="248" s="1"/>
  <c r="M65" i="243"/>
  <c r="N65" i="243" s="1"/>
  <c r="M65" i="242"/>
  <c r="N65" i="242" s="1"/>
  <c r="M65" i="203"/>
  <c r="N65" i="203" s="1"/>
  <c r="M65" i="209"/>
  <c r="N65" i="209" s="1"/>
  <c r="M65" i="190"/>
  <c r="N65" i="190" s="1"/>
  <c r="M65" i="207"/>
  <c r="N65" i="207" s="1"/>
  <c r="M65" i="229"/>
  <c r="N65" i="229" s="1"/>
  <c r="M65" i="200"/>
  <c r="N65" i="200" s="1"/>
  <c r="M65" i="220"/>
  <c r="N65" i="220" s="1"/>
  <c r="M65" i="201"/>
  <c r="N65" i="201" s="1"/>
  <c r="M65" i="244"/>
  <c r="N65" i="244" s="1"/>
  <c r="M65" i="205"/>
  <c r="N65" i="205" s="1"/>
  <c r="M65" i="113"/>
  <c r="N65" i="113" s="1"/>
  <c r="M65" i="194"/>
  <c r="N65" i="194" s="1"/>
  <c r="M65" i="195"/>
  <c r="N65" i="195" s="1"/>
  <c r="M65" i="192"/>
  <c r="N65" i="192" s="1"/>
  <c r="M65" i="189"/>
  <c r="N65" i="189" s="1"/>
  <c r="I65" i="180"/>
  <c r="J65" i="180" s="1"/>
  <c r="I65" i="213"/>
  <c r="J65" i="213" s="1"/>
  <c r="I65" i="217"/>
  <c r="J65" i="217" s="1"/>
  <c r="I65" i="219"/>
  <c r="J65" i="219" s="1"/>
  <c r="G65" i="211"/>
  <c r="H65" i="211" s="1"/>
  <c r="G65" i="247"/>
  <c r="H65" i="247" s="1"/>
  <c r="G65" i="191"/>
  <c r="H65" i="191" s="1"/>
  <c r="G65" i="196"/>
  <c r="H65" i="196" s="1"/>
  <c r="G65" i="230"/>
  <c r="H65" i="230" s="1"/>
  <c r="G65" i="239"/>
  <c r="H65" i="239" s="1"/>
  <c r="G65" i="204"/>
  <c r="H65" i="204" s="1"/>
  <c r="G65" i="232"/>
  <c r="H65" i="232" s="1"/>
  <c r="G65" i="231"/>
  <c r="H65" i="231" s="1"/>
  <c r="G65" i="220"/>
  <c r="H65" i="220" s="1"/>
  <c r="G65" i="205"/>
  <c r="H65" i="205" s="1"/>
  <c r="G65" i="208"/>
  <c r="H65" i="208" s="1"/>
  <c r="G65" i="224"/>
  <c r="H65" i="224" s="1"/>
  <c r="G65" i="199"/>
  <c r="H65" i="199" s="1"/>
  <c r="G65" i="194"/>
  <c r="H65" i="194" s="1"/>
  <c r="G65" i="193"/>
  <c r="H65" i="193" s="1"/>
  <c r="G65" i="192"/>
  <c r="H65" i="192" s="1"/>
  <c r="G65" i="189"/>
  <c r="H65" i="189" s="1"/>
  <c r="I65" i="214"/>
  <c r="J65" i="214" s="1"/>
  <c r="I65" i="215"/>
  <c r="J65" i="215" s="1"/>
  <c r="I65" i="216"/>
  <c r="J65" i="216" s="1"/>
  <c r="G65" i="248"/>
  <c r="H65" i="248" s="1"/>
  <c r="G65" i="212"/>
  <c r="H65" i="212" s="1"/>
  <c r="G65" i="243"/>
  <c r="H65" i="243" s="1"/>
  <c r="G65" i="242"/>
  <c r="H65" i="242" s="1"/>
  <c r="G65" i="203"/>
  <c r="H65" i="203" s="1"/>
  <c r="G65" i="209"/>
  <c r="H65" i="209" s="1"/>
  <c r="G65" i="229"/>
  <c r="H65" i="229" s="1"/>
  <c r="G65" i="207"/>
  <c r="H65" i="207" s="1"/>
  <c r="G65" i="200"/>
  <c r="H65" i="200" s="1"/>
  <c r="G65" i="246"/>
  <c r="H65" i="246" s="1"/>
  <c r="G65" i="190"/>
  <c r="H65" i="190" s="1"/>
  <c r="G65" i="206"/>
  <c r="H65" i="206" s="1"/>
  <c r="G65" i="201"/>
  <c r="H65" i="201" s="1"/>
  <c r="G65" i="244"/>
  <c r="H65" i="244" s="1"/>
  <c r="G65" i="202"/>
  <c r="H65" i="202" s="1"/>
  <c r="G65" i="195"/>
  <c r="H65" i="195" s="1"/>
  <c r="G65" i="225"/>
  <c r="H65" i="225" s="1"/>
  <c r="G65" i="197"/>
  <c r="H65" i="197" s="1"/>
  <c r="G65" i="113"/>
  <c r="H65" i="113" s="1"/>
  <c r="R68" i="67"/>
  <c r="S68" i="67" s="1"/>
  <c r="D68" i="72" s="1"/>
  <c r="AP68" i="72" s="1"/>
  <c r="D68" i="100"/>
  <c r="AP68" i="100" s="1"/>
  <c r="R19" i="67"/>
  <c r="S19" i="67" s="1"/>
  <c r="D19" i="72" s="1"/>
  <c r="AP19" i="72" s="1"/>
  <c r="D19" i="100"/>
  <c r="AP19" i="100" s="1"/>
  <c r="R60" i="67"/>
  <c r="S60" i="67" s="1"/>
  <c r="D60" i="72" s="1"/>
  <c r="AP60" i="72" s="1"/>
  <c r="D60" i="100"/>
  <c r="AP60" i="100" s="1"/>
  <c r="AQ14" i="1"/>
  <c r="D14" i="67" s="1"/>
  <c r="E14" i="67" s="1"/>
  <c r="F14" i="67" s="1"/>
  <c r="G14" i="67" s="1"/>
  <c r="C14" i="33"/>
  <c r="AO14" i="33" s="1"/>
  <c r="AX14" i="1"/>
  <c r="AR14" i="1" s="1"/>
  <c r="AG32" i="72"/>
  <c r="AU32" i="239"/>
  <c r="AU76" i="239" s="1"/>
  <c r="AU84" i="239" s="1"/>
  <c r="AS76" i="239"/>
  <c r="AS84" i="239" s="1"/>
  <c r="AV23" i="223" s="1"/>
  <c r="R57" i="213"/>
  <c r="S57" i="213" s="1"/>
  <c r="R57" i="215"/>
  <c r="S57" i="215" s="1"/>
  <c r="R57" i="217"/>
  <c r="S57" i="217" s="1"/>
  <c r="P57" i="211"/>
  <c r="Q57" i="211" s="1"/>
  <c r="P57" i="248"/>
  <c r="Q57" i="248" s="1"/>
  <c r="P57" i="190"/>
  <c r="Q57" i="190" s="1"/>
  <c r="P57" i="242"/>
  <c r="Q57" i="242" s="1"/>
  <c r="P57" i="203"/>
  <c r="Q57" i="203" s="1"/>
  <c r="P57" i="204"/>
  <c r="Q57" i="204" s="1"/>
  <c r="P57" i="231"/>
  <c r="Q57" i="231" s="1"/>
  <c r="P57" i="230"/>
  <c r="Q57" i="230" s="1"/>
  <c r="P57" i="209"/>
  <c r="Q57" i="209" s="1"/>
  <c r="P57" i="205"/>
  <c r="Q57" i="205" s="1"/>
  <c r="P57" i="207"/>
  <c r="Q57" i="207" s="1"/>
  <c r="P57" i="201"/>
  <c r="Q57" i="201" s="1"/>
  <c r="P57" i="225"/>
  <c r="Q57" i="225" s="1"/>
  <c r="P57" i="199"/>
  <c r="Q57" i="199" s="1"/>
  <c r="P57" i="220"/>
  <c r="Q57" i="220" s="1"/>
  <c r="P57" i="193"/>
  <c r="Q57" i="193" s="1"/>
  <c r="P57" i="202"/>
  <c r="Q57" i="202" s="1"/>
  <c r="P57" i="189"/>
  <c r="Q57" i="189" s="1"/>
  <c r="P57" i="192"/>
  <c r="Q57" i="192" s="1"/>
  <c r="R57" i="180"/>
  <c r="S57" i="180" s="1"/>
  <c r="R57" i="216"/>
  <c r="S57" i="216" s="1"/>
  <c r="P57" i="212"/>
  <c r="Q57" i="212" s="1"/>
  <c r="P57" i="191"/>
  <c r="Q57" i="191" s="1"/>
  <c r="P57" i="243"/>
  <c r="Q57" i="243" s="1"/>
  <c r="P57" i="232"/>
  <c r="Q57" i="232" s="1"/>
  <c r="P57" i="239"/>
  <c r="Q57" i="239" s="1"/>
  <c r="P57" i="208"/>
  <c r="Q57" i="208" s="1"/>
  <c r="P57" i="244"/>
  <c r="Q57" i="244" s="1"/>
  <c r="P57" i="195"/>
  <c r="Q57" i="195" s="1"/>
  <c r="P57" i="194"/>
  <c r="Q57" i="194" s="1"/>
  <c r="R57" i="214"/>
  <c r="S57" i="214" s="1"/>
  <c r="R57" i="219"/>
  <c r="S57" i="219" s="1"/>
  <c r="P57" i="247"/>
  <c r="Q57" i="247" s="1"/>
  <c r="P57" i="196"/>
  <c r="Q57" i="196" s="1"/>
  <c r="P57" i="229"/>
  <c r="Q57" i="229" s="1"/>
  <c r="P57" i="200"/>
  <c r="Q57" i="200" s="1"/>
  <c r="P57" i="206"/>
  <c r="Q57" i="206" s="1"/>
  <c r="P57" i="224"/>
  <c r="Q57" i="224" s="1"/>
  <c r="P57" i="246"/>
  <c r="Q57" i="246" s="1"/>
  <c r="P57" i="113"/>
  <c r="Q57" i="113" s="1"/>
  <c r="P57" i="197"/>
  <c r="Q57" i="197" s="1"/>
  <c r="AK57" i="236"/>
  <c r="AL57" i="236" s="1"/>
  <c r="C57" i="238"/>
  <c r="F57" i="238" s="1"/>
  <c r="AI48" i="1"/>
  <c r="AL48" i="1"/>
  <c r="AM48" i="1" s="1"/>
  <c r="AP48" i="1"/>
  <c r="AU9" i="199"/>
  <c r="AU76" i="199" s="1"/>
  <c r="AU84" i="199" s="1"/>
  <c r="P9" i="72"/>
  <c r="P76" i="72" s="1"/>
  <c r="AS76" i="199"/>
  <c r="AS84" i="199" s="1"/>
  <c r="AV42" i="223" s="1"/>
  <c r="D14" i="100"/>
  <c r="AP14" i="100" s="1"/>
  <c r="R14" i="67"/>
  <c r="S14" i="67" s="1"/>
  <c r="D14" i="72" s="1"/>
  <c r="AP14" i="72" s="1"/>
  <c r="CC8" i="72"/>
  <c r="AV76" i="72"/>
  <c r="AK10" i="236"/>
  <c r="AL10" i="236" s="1"/>
  <c r="C10" i="238"/>
  <c r="F10" i="238" s="1"/>
  <c r="D11" i="100"/>
  <c r="AP11" i="100" s="1"/>
  <c r="R11" i="67"/>
  <c r="S11" i="67" s="1"/>
  <c r="D11" i="72" s="1"/>
  <c r="AL36" i="1"/>
  <c r="AM36" i="1" s="1"/>
  <c r="AP36" i="1"/>
  <c r="AI36" i="1"/>
  <c r="AP26" i="1"/>
  <c r="AI26" i="1"/>
  <c r="AL26" i="1"/>
  <c r="AM26" i="1" s="1"/>
  <c r="AL65" i="1"/>
  <c r="AM65" i="1" s="1"/>
  <c r="AP65" i="1"/>
  <c r="AI65" i="1"/>
  <c r="AS10" i="46"/>
  <c r="AQ18" i="46"/>
  <c r="AL22" i="46"/>
  <c r="AL21" i="46"/>
  <c r="AO7" i="46"/>
  <c r="AN8" i="46"/>
  <c r="AN20" i="46" s="1"/>
  <c r="O46" i="238" l="1"/>
  <c r="H46" i="238"/>
  <c r="H28" i="238"/>
  <c r="O28" i="238"/>
  <c r="C43" i="33"/>
  <c r="AO43" i="33" s="1"/>
  <c r="AX43" i="1"/>
  <c r="AQ43" i="1"/>
  <c r="D43" i="67" s="1"/>
  <c r="E43" i="67" s="1"/>
  <c r="F43" i="67" s="1"/>
  <c r="G43" i="67" s="1"/>
  <c r="AQ73" i="1"/>
  <c r="D73" i="67" s="1"/>
  <c r="E73" i="67" s="1"/>
  <c r="F73" i="67" s="1"/>
  <c r="G73" i="67" s="1"/>
  <c r="C73" i="33"/>
  <c r="AO73" i="33" s="1"/>
  <c r="AX73" i="1"/>
  <c r="AR73" i="1"/>
  <c r="AP59" i="33"/>
  <c r="AW59" i="33"/>
  <c r="BA59" i="33" s="1"/>
  <c r="O17" i="238"/>
  <c r="H17" i="238"/>
  <c r="D38" i="141"/>
  <c r="E38" i="141" s="1"/>
  <c r="H38" i="141" s="1"/>
  <c r="L38" i="141" s="1"/>
  <c r="N38" i="141" s="1"/>
  <c r="D38" i="241"/>
  <c r="E38" i="241" s="1"/>
  <c r="H38" i="241" s="1"/>
  <c r="L38" i="241" s="1"/>
  <c r="N38" i="241" s="1"/>
  <c r="D38" i="140"/>
  <c r="E38" i="140" s="1"/>
  <c r="H38" i="140" s="1"/>
  <c r="L38" i="140" s="1"/>
  <c r="N38" i="140" s="1"/>
  <c r="D37" i="241"/>
  <c r="E37" i="241" s="1"/>
  <c r="H37" i="241" s="1"/>
  <c r="L37" i="241" s="1"/>
  <c r="N37" i="241" s="1"/>
  <c r="D37" i="140"/>
  <c r="E37" i="140" s="1"/>
  <c r="H37" i="140" s="1"/>
  <c r="L37" i="140" s="1"/>
  <c r="N37" i="140" s="1"/>
  <c r="D37" i="141"/>
  <c r="E37" i="141" s="1"/>
  <c r="H37" i="141" s="1"/>
  <c r="L37" i="141" s="1"/>
  <c r="N37" i="141" s="1"/>
  <c r="D73" i="216"/>
  <c r="E73" i="216" s="1"/>
  <c r="D73" i="180"/>
  <c r="E73" i="180" s="1"/>
  <c r="D73" i="215"/>
  <c r="E73" i="215" s="1"/>
  <c r="D73" i="213"/>
  <c r="E73" i="213" s="1"/>
  <c r="D73" i="217"/>
  <c r="E73" i="217" s="1"/>
  <c r="D73" i="214"/>
  <c r="E73" i="214" s="1"/>
  <c r="D73" i="219"/>
  <c r="E73" i="219" s="1"/>
  <c r="O50" i="238"/>
  <c r="H50" i="238"/>
  <c r="P21" i="141"/>
  <c r="Q21" i="141" s="1"/>
  <c r="R21" i="141"/>
  <c r="D70" i="216"/>
  <c r="E70" i="216" s="1"/>
  <c r="D70" i="180"/>
  <c r="E70" i="180" s="1"/>
  <c r="D70" i="215"/>
  <c r="E70" i="215" s="1"/>
  <c r="D70" i="213"/>
  <c r="E70" i="213" s="1"/>
  <c r="D70" i="217"/>
  <c r="E70" i="217" s="1"/>
  <c r="D70" i="214"/>
  <c r="E70" i="214" s="1"/>
  <c r="D70" i="219"/>
  <c r="E70" i="219" s="1"/>
  <c r="AQ17" i="1"/>
  <c r="D17" i="67" s="1"/>
  <c r="E17" i="67" s="1"/>
  <c r="F17" i="67" s="1"/>
  <c r="G17" i="67" s="1"/>
  <c r="C17" i="33"/>
  <c r="AO17" i="33" s="1"/>
  <c r="AX17" i="1"/>
  <c r="AR17" i="1"/>
  <c r="AY21" i="1"/>
  <c r="AW21" i="1"/>
  <c r="P59" i="140"/>
  <c r="Q59" i="140" s="1"/>
  <c r="R59" i="140"/>
  <c r="C13" i="33"/>
  <c r="AO13" i="33" s="1"/>
  <c r="AX13" i="1"/>
  <c r="AR13" i="1" s="1"/>
  <c r="AQ13" i="1"/>
  <c r="D13" i="67" s="1"/>
  <c r="E13" i="67" s="1"/>
  <c r="F13" i="67" s="1"/>
  <c r="G13" i="67" s="1"/>
  <c r="O59" i="238"/>
  <c r="H59" i="238"/>
  <c r="AQ67" i="1"/>
  <c r="D67" i="67" s="1"/>
  <c r="E67" i="67" s="1"/>
  <c r="F67" i="67" s="1"/>
  <c r="G67" i="67" s="1"/>
  <c r="AX67" i="1"/>
  <c r="AR67" i="1"/>
  <c r="C67" i="33"/>
  <c r="AO67" i="33" s="1"/>
  <c r="D73" i="241"/>
  <c r="E73" i="241" s="1"/>
  <c r="H73" i="241" s="1"/>
  <c r="L73" i="241" s="1"/>
  <c r="N73" i="241" s="1"/>
  <c r="D73" i="140"/>
  <c r="E73" i="140" s="1"/>
  <c r="H73" i="140" s="1"/>
  <c r="L73" i="140" s="1"/>
  <c r="N73" i="140" s="1"/>
  <c r="D73" i="141"/>
  <c r="E73" i="141" s="1"/>
  <c r="H73" i="141" s="1"/>
  <c r="L73" i="141" s="1"/>
  <c r="N73" i="141" s="1"/>
  <c r="D73" i="212"/>
  <c r="E73" i="212" s="1"/>
  <c r="D73" i="248"/>
  <c r="E73" i="248" s="1"/>
  <c r="D73" i="190"/>
  <c r="E73" i="190" s="1"/>
  <c r="D73" i="242"/>
  <c r="E73" i="242" s="1"/>
  <c r="D73" i="203"/>
  <c r="E73" i="203" s="1"/>
  <c r="D73" i="229"/>
  <c r="E73" i="229" s="1"/>
  <c r="D73" i="232"/>
  <c r="E73" i="232" s="1"/>
  <c r="D73" i="200"/>
  <c r="E73" i="200" s="1"/>
  <c r="D73" i="239"/>
  <c r="E73" i="239" s="1"/>
  <c r="D73" i="205"/>
  <c r="E73" i="205" s="1"/>
  <c r="D73" i="207"/>
  <c r="E73" i="207" s="1"/>
  <c r="D73" i="201"/>
  <c r="E73" i="201" s="1"/>
  <c r="D73" i="244"/>
  <c r="E73" i="244" s="1"/>
  <c r="D73" i="246"/>
  <c r="E73" i="246" s="1"/>
  <c r="D73" i="195"/>
  <c r="E73" i="195" s="1"/>
  <c r="D73" i="225"/>
  <c r="E73" i="225" s="1"/>
  <c r="D73" i="202"/>
  <c r="E73" i="202" s="1"/>
  <c r="D73" i="189"/>
  <c r="E73" i="189" s="1"/>
  <c r="D73" i="192"/>
  <c r="E73" i="192" s="1"/>
  <c r="D73" i="211"/>
  <c r="E73" i="211" s="1"/>
  <c r="D73" i="247"/>
  <c r="E73" i="247" s="1"/>
  <c r="D73" i="191"/>
  <c r="E73" i="191" s="1"/>
  <c r="D73" i="196"/>
  <c r="E73" i="196" s="1"/>
  <c r="D73" i="243"/>
  <c r="E73" i="243" s="1"/>
  <c r="D73" i="231"/>
  <c r="E73" i="231" s="1"/>
  <c r="D73" i="230"/>
  <c r="E73" i="230" s="1"/>
  <c r="D73" i="209"/>
  <c r="E73" i="209" s="1"/>
  <c r="D73" i="204"/>
  <c r="E73" i="204" s="1"/>
  <c r="D73" i="206"/>
  <c r="E73" i="206" s="1"/>
  <c r="D73" i="208"/>
  <c r="E73" i="208" s="1"/>
  <c r="D73" i="224"/>
  <c r="E73" i="224" s="1"/>
  <c r="D73" i="199"/>
  <c r="E73" i="199" s="1"/>
  <c r="D73" i="220"/>
  <c r="E73" i="220" s="1"/>
  <c r="D73" i="193"/>
  <c r="E73" i="193" s="1"/>
  <c r="D73" i="113"/>
  <c r="E73" i="113" s="1"/>
  <c r="D73" i="194"/>
  <c r="E73" i="194" s="1"/>
  <c r="D73" i="197"/>
  <c r="E73" i="197" s="1"/>
  <c r="R21" i="140"/>
  <c r="P21" i="140"/>
  <c r="Q21" i="140" s="1"/>
  <c r="D67" i="211"/>
  <c r="E67" i="211" s="1"/>
  <c r="D67" i="196"/>
  <c r="E67" i="196" s="1"/>
  <c r="D67" i="190"/>
  <c r="E67" i="190" s="1"/>
  <c r="D67" i="230"/>
  <c r="E67" i="230" s="1"/>
  <c r="D67" i="229"/>
  <c r="E67" i="229" s="1"/>
  <c r="D67" i="208"/>
  <c r="E67" i="208" s="1"/>
  <c r="D67" i="199"/>
  <c r="E67" i="199" s="1"/>
  <c r="D67" i="193"/>
  <c r="E67" i="193" s="1"/>
  <c r="D67" i="113"/>
  <c r="E67" i="113" s="1"/>
  <c r="D67" i="212"/>
  <c r="E67" i="212" s="1"/>
  <c r="D67" i="248"/>
  <c r="E67" i="248" s="1"/>
  <c r="D67" i="203"/>
  <c r="E67" i="203" s="1"/>
  <c r="D67" i="231"/>
  <c r="E67" i="231" s="1"/>
  <c r="D67" i="204"/>
  <c r="E67" i="204" s="1"/>
  <c r="D67" i="200"/>
  <c r="E67" i="200" s="1"/>
  <c r="D67" i="201"/>
  <c r="E67" i="201" s="1"/>
  <c r="D67" i="246"/>
  <c r="E67" i="246" s="1"/>
  <c r="D67" i="202"/>
  <c r="E67" i="202" s="1"/>
  <c r="D67" i="197"/>
  <c r="E67" i="197" s="1"/>
  <c r="D67" i="247"/>
  <c r="E67" i="247" s="1"/>
  <c r="D67" i="243"/>
  <c r="E67" i="243" s="1"/>
  <c r="D67" i="232"/>
  <c r="E67" i="232" s="1"/>
  <c r="D67" i="205"/>
  <c r="E67" i="205" s="1"/>
  <c r="D67" i="209"/>
  <c r="E67" i="209" s="1"/>
  <c r="D67" i="224"/>
  <c r="E67" i="224" s="1"/>
  <c r="D67" i="220"/>
  <c r="E67" i="220" s="1"/>
  <c r="D67" i="194"/>
  <c r="E67" i="194" s="1"/>
  <c r="D67" i="189"/>
  <c r="E67" i="189" s="1"/>
  <c r="D67" i="242"/>
  <c r="E67" i="242" s="1"/>
  <c r="D67" i="191"/>
  <c r="E67" i="191" s="1"/>
  <c r="D67" i="239"/>
  <c r="E67" i="239" s="1"/>
  <c r="D67" i="206"/>
  <c r="E67" i="206" s="1"/>
  <c r="D67" i="207"/>
  <c r="E67" i="207" s="1"/>
  <c r="D67" i="244"/>
  <c r="E67" i="244" s="1"/>
  <c r="D67" i="195"/>
  <c r="E67" i="195" s="1"/>
  <c r="D67" i="225"/>
  <c r="E67" i="225" s="1"/>
  <c r="D67" i="192"/>
  <c r="E67" i="192" s="1"/>
  <c r="AX50" i="1"/>
  <c r="C50" i="33"/>
  <c r="AO50" i="33" s="1"/>
  <c r="AQ50" i="1"/>
  <c r="D50" i="67" s="1"/>
  <c r="E50" i="67" s="1"/>
  <c r="F50" i="67" s="1"/>
  <c r="G50" i="67" s="1"/>
  <c r="AR50" i="1"/>
  <c r="C54" i="33"/>
  <c r="AO54" i="33" s="1"/>
  <c r="AX54" i="1"/>
  <c r="AQ54" i="1"/>
  <c r="D54" i="67" s="1"/>
  <c r="E54" i="67" s="1"/>
  <c r="F54" i="67" s="1"/>
  <c r="G54" i="67" s="1"/>
  <c r="D17" i="241"/>
  <c r="E17" i="241" s="1"/>
  <c r="H17" i="241" s="1"/>
  <c r="L17" i="241" s="1"/>
  <c r="N17" i="241" s="1"/>
  <c r="D17" i="140"/>
  <c r="E17" i="140" s="1"/>
  <c r="H17" i="140" s="1"/>
  <c r="L17" i="140" s="1"/>
  <c r="N17" i="140" s="1"/>
  <c r="D17" i="141"/>
  <c r="E17" i="141" s="1"/>
  <c r="H17" i="141" s="1"/>
  <c r="L17" i="141" s="1"/>
  <c r="N17" i="141" s="1"/>
  <c r="I21" i="67"/>
  <c r="J21" i="67" s="1"/>
  <c r="K21" i="67"/>
  <c r="R59" i="141"/>
  <c r="P59" i="141"/>
  <c r="Q59" i="141" s="1"/>
  <c r="D43" i="215"/>
  <c r="E43" i="215" s="1"/>
  <c r="D43" i="214"/>
  <c r="E43" i="214" s="1"/>
  <c r="D43" i="216"/>
  <c r="E43" i="216" s="1"/>
  <c r="D43" i="180"/>
  <c r="E43" i="180" s="1"/>
  <c r="D43" i="213"/>
  <c r="E43" i="213" s="1"/>
  <c r="D43" i="217"/>
  <c r="E43" i="217" s="1"/>
  <c r="D43" i="219"/>
  <c r="E43" i="219" s="1"/>
  <c r="D43" i="241"/>
  <c r="E43" i="241" s="1"/>
  <c r="H43" i="241" s="1"/>
  <c r="L43" i="241" s="1"/>
  <c r="N43" i="241" s="1"/>
  <c r="D43" i="140"/>
  <c r="E43" i="140" s="1"/>
  <c r="H43" i="140" s="1"/>
  <c r="L43" i="140" s="1"/>
  <c r="N43" i="140" s="1"/>
  <c r="D43" i="141"/>
  <c r="E43" i="141" s="1"/>
  <c r="H43" i="141" s="1"/>
  <c r="L43" i="141" s="1"/>
  <c r="N43" i="141" s="1"/>
  <c r="D67" i="141"/>
  <c r="E67" i="141" s="1"/>
  <c r="H67" i="141" s="1"/>
  <c r="L67" i="141" s="1"/>
  <c r="N67" i="141" s="1"/>
  <c r="D67" i="140"/>
  <c r="E67" i="140" s="1"/>
  <c r="H67" i="140" s="1"/>
  <c r="L67" i="140" s="1"/>
  <c r="N67" i="140" s="1"/>
  <c r="D67" i="241"/>
  <c r="E67" i="241" s="1"/>
  <c r="H67" i="241" s="1"/>
  <c r="L67" i="241" s="1"/>
  <c r="N67" i="241" s="1"/>
  <c r="AQ31" i="1"/>
  <c r="D31" i="67" s="1"/>
  <c r="E31" i="67" s="1"/>
  <c r="F31" i="67" s="1"/>
  <c r="G31" i="67" s="1"/>
  <c r="C31" i="33"/>
  <c r="AO31" i="33" s="1"/>
  <c r="AX31" i="1"/>
  <c r="AQ28" i="1"/>
  <c r="D28" i="67" s="1"/>
  <c r="E28" i="67" s="1"/>
  <c r="F28" i="67" s="1"/>
  <c r="G28" i="67" s="1"/>
  <c r="C28" i="33"/>
  <c r="AO28" i="33" s="1"/>
  <c r="AX28" i="1"/>
  <c r="AR59" i="1"/>
  <c r="AY59" i="1"/>
  <c r="AW59" i="1"/>
  <c r="O37" i="238"/>
  <c r="H37" i="238"/>
  <c r="AQ70" i="1"/>
  <c r="D70" i="67" s="1"/>
  <c r="E70" i="67" s="1"/>
  <c r="F70" i="67" s="1"/>
  <c r="G70" i="67" s="1"/>
  <c r="C70" i="33"/>
  <c r="AO70" i="33" s="1"/>
  <c r="AX70" i="1"/>
  <c r="AR70" i="1"/>
  <c r="AQ38" i="1"/>
  <c r="D38" i="67" s="1"/>
  <c r="E38" i="67" s="1"/>
  <c r="F38" i="67" s="1"/>
  <c r="G38" i="67" s="1"/>
  <c r="AX38" i="1"/>
  <c r="AR38" i="1" s="1"/>
  <c r="C38" i="33"/>
  <c r="AO38" i="33" s="1"/>
  <c r="D31" i="248"/>
  <c r="E31" i="248" s="1"/>
  <c r="D31" i="209"/>
  <c r="E31" i="209" s="1"/>
  <c r="D31" i="196"/>
  <c r="E31" i="196" s="1"/>
  <c r="D31" i="243"/>
  <c r="E31" i="243" s="1"/>
  <c r="D31" i="204"/>
  <c r="E31" i="204" s="1"/>
  <c r="D31" i="232"/>
  <c r="E31" i="232" s="1"/>
  <c r="D31" i="230"/>
  <c r="E31" i="230" s="1"/>
  <c r="D31" i="206"/>
  <c r="E31" i="206" s="1"/>
  <c r="D31" i="200"/>
  <c r="E31" i="200" s="1"/>
  <c r="D31" i="208"/>
  <c r="E31" i="208" s="1"/>
  <c r="D31" i="194"/>
  <c r="E31" i="194" s="1"/>
  <c r="D31" i="225"/>
  <c r="E31" i="225" s="1"/>
  <c r="D31" i="199"/>
  <c r="E31" i="199" s="1"/>
  <c r="D31" i="220"/>
  <c r="E31" i="220" s="1"/>
  <c r="D31" i="190"/>
  <c r="E31" i="190" s="1"/>
  <c r="D31" i="193"/>
  <c r="E31" i="193" s="1"/>
  <c r="D31" i="189"/>
  <c r="E31" i="189" s="1"/>
  <c r="D31" i="197"/>
  <c r="E31" i="197" s="1"/>
  <c r="D31" i="212"/>
  <c r="E31" i="212" s="1"/>
  <c r="D31" i="211"/>
  <c r="E31" i="211" s="1"/>
  <c r="D31" i="247"/>
  <c r="E31" i="247" s="1"/>
  <c r="D31" i="242"/>
  <c r="E31" i="242" s="1"/>
  <c r="D31" i="203"/>
  <c r="E31" i="203" s="1"/>
  <c r="D31" i="191"/>
  <c r="E31" i="191" s="1"/>
  <c r="D31" i="231"/>
  <c r="E31" i="231" s="1"/>
  <c r="D31" i="239"/>
  <c r="E31" i="239" s="1"/>
  <c r="D31" i="205"/>
  <c r="E31" i="205" s="1"/>
  <c r="D31" i="229"/>
  <c r="E31" i="229" s="1"/>
  <c r="D31" i="207"/>
  <c r="E31" i="207" s="1"/>
  <c r="D31" i="201"/>
  <c r="E31" i="201" s="1"/>
  <c r="D31" i="224"/>
  <c r="E31" i="224" s="1"/>
  <c r="D31" i="244"/>
  <c r="E31" i="244" s="1"/>
  <c r="D31" i="246"/>
  <c r="E31" i="246" s="1"/>
  <c r="D31" i="113"/>
  <c r="E31" i="113" s="1"/>
  <c r="D31" i="195"/>
  <c r="E31" i="195" s="1"/>
  <c r="D31" i="202"/>
  <c r="E31" i="202" s="1"/>
  <c r="D31" i="192"/>
  <c r="E31" i="192" s="1"/>
  <c r="AQ46" i="1"/>
  <c r="D46" i="67" s="1"/>
  <c r="E46" i="67" s="1"/>
  <c r="F46" i="67" s="1"/>
  <c r="G46" i="67" s="1"/>
  <c r="AX46" i="1"/>
  <c r="AR46" i="1"/>
  <c r="C46" i="33"/>
  <c r="AO46" i="33" s="1"/>
  <c r="D54" i="247"/>
  <c r="E54" i="247" s="1"/>
  <c r="D54" i="242"/>
  <c r="E54" i="242" s="1"/>
  <c r="D54" i="229"/>
  <c r="E54" i="229" s="1"/>
  <c r="D54" i="232"/>
  <c r="E54" i="232" s="1"/>
  <c r="D54" i="206"/>
  <c r="E54" i="206" s="1"/>
  <c r="D54" i="201"/>
  <c r="E54" i="201" s="1"/>
  <c r="D54" i="199"/>
  <c r="E54" i="199" s="1"/>
  <c r="D54" i="113"/>
  <c r="E54" i="113" s="1"/>
  <c r="D54" i="239"/>
  <c r="E54" i="239" s="1"/>
  <c r="D54" i="211"/>
  <c r="E54" i="211" s="1"/>
  <c r="D54" i="196"/>
  <c r="E54" i="196" s="1"/>
  <c r="D54" i="204"/>
  <c r="E54" i="204" s="1"/>
  <c r="D54" i="209"/>
  <c r="E54" i="209" s="1"/>
  <c r="D54" i="207"/>
  <c r="E54" i="207" s="1"/>
  <c r="D54" i="193"/>
  <c r="E54" i="193" s="1"/>
  <c r="D54" i="195"/>
  <c r="E54" i="195" s="1"/>
  <c r="D54" i="202"/>
  <c r="E54" i="202" s="1"/>
  <c r="D54" i="189"/>
  <c r="E54" i="189" s="1"/>
  <c r="D54" i="212"/>
  <c r="E54" i="212" s="1"/>
  <c r="D54" i="203"/>
  <c r="E54" i="203" s="1"/>
  <c r="D54" i="243"/>
  <c r="E54" i="243" s="1"/>
  <c r="D54" i="230"/>
  <c r="E54" i="230" s="1"/>
  <c r="D54" i="200"/>
  <c r="E54" i="200" s="1"/>
  <c r="D54" i="224"/>
  <c r="E54" i="224" s="1"/>
  <c r="D54" i="246"/>
  <c r="E54" i="246" s="1"/>
  <c r="D54" i="194"/>
  <c r="E54" i="194" s="1"/>
  <c r="D54" i="197"/>
  <c r="E54" i="197" s="1"/>
  <c r="D54" i="248"/>
  <c r="E54" i="248" s="1"/>
  <c r="D54" i="191"/>
  <c r="E54" i="191" s="1"/>
  <c r="D54" i="190"/>
  <c r="E54" i="190" s="1"/>
  <c r="D54" i="231"/>
  <c r="E54" i="231" s="1"/>
  <c r="D54" i="205"/>
  <c r="E54" i="205" s="1"/>
  <c r="D54" i="208"/>
  <c r="E54" i="208" s="1"/>
  <c r="D54" i="244"/>
  <c r="E54" i="244" s="1"/>
  <c r="D54" i="220"/>
  <c r="E54" i="220" s="1"/>
  <c r="D54" i="225"/>
  <c r="E54" i="225" s="1"/>
  <c r="D54" i="192"/>
  <c r="E54" i="192" s="1"/>
  <c r="P21" i="241"/>
  <c r="Q21" i="241" s="1"/>
  <c r="R21" i="241"/>
  <c r="D67" i="180"/>
  <c r="E67" i="180" s="1"/>
  <c r="D67" i="214"/>
  <c r="E67" i="214" s="1"/>
  <c r="D67" i="215"/>
  <c r="E67" i="215" s="1"/>
  <c r="D67" i="219"/>
  <c r="E67" i="219" s="1"/>
  <c r="D67" i="213"/>
  <c r="E67" i="213" s="1"/>
  <c r="D67" i="216"/>
  <c r="E67" i="216" s="1"/>
  <c r="D67" i="217"/>
  <c r="E67" i="217" s="1"/>
  <c r="D50" i="241"/>
  <c r="E50" i="241" s="1"/>
  <c r="H50" i="241" s="1"/>
  <c r="L50" i="241" s="1"/>
  <c r="N50" i="241" s="1"/>
  <c r="D50" i="140"/>
  <c r="E50" i="140" s="1"/>
  <c r="H50" i="140" s="1"/>
  <c r="L50" i="140" s="1"/>
  <c r="N50" i="140" s="1"/>
  <c r="D50" i="141"/>
  <c r="E50" i="141" s="1"/>
  <c r="H50" i="141" s="1"/>
  <c r="L50" i="141" s="1"/>
  <c r="N50" i="141" s="1"/>
  <c r="D54" i="241"/>
  <c r="E54" i="241" s="1"/>
  <c r="H54" i="241" s="1"/>
  <c r="L54" i="241" s="1"/>
  <c r="N54" i="241" s="1"/>
  <c r="D54" i="140"/>
  <c r="E54" i="140" s="1"/>
  <c r="H54" i="140" s="1"/>
  <c r="L54" i="140" s="1"/>
  <c r="N54" i="140" s="1"/>
  <c r="D54" i="141"/>
  <c r="E54" i="141" s="1"/>
  <c r="H54" i="141" s="1"/>
  <c r="L54" i="141" s="1"/>
  <c r="N54" i="141" s="1"/>
  <c r="AW21" i="33"/>
  <c r="BA21" i="33" s="1"/>
  <c r="AP21" i="33"/>
  <c r="R59" i="241"/>
  <c r="P59" i="241"/>
  <c r="Q59" i="241" s="1"/>
  <c r="D43" i="211"/>
  <c r="E43" i="211" s="1"/>
  <c r="D43" i="209"/>
  <c r="E43" i="209" s="1"/>
  <c r="D43" i="203"/>
  <c r="E43" i="203" s="1"/>
  <c r="D43" i="231"/>
  <c r="E43" i="231" s="1"/>
  <c r="D43" i="230"/>
  <c r="E43" i="230" s="1"/>
  <c r="D43" i="207"/>
  <c r="E43" i="207" s="1"/>
  <c r="D43" i="224"/>
  <c r="E43" i="224" s="1"/>
  <c r="D43" i="220"/>
  <c r="E43" i="220" s="1"/>
  <c r="D43" i="202"/>
  <c r="E43" i="202" s="1"/>
  <c r="D43" i="192"/>
  <c r="E43" i="192" s="1"/>
  <c r="D43" i="248"/>
  <c r="E43" i="248" s="1"/>
  <c r="D43" i="242"/>
  <c r="E43" i="242" s="1"/>
  <c r="D43" i="190"/>
  <c r="E43" i="190" s="1"/>
  <c r="D43" i="232"/>
  <c r="E43" i="232" s="1"/>
  <c r="D43" i="229"/>
  <c r="E43" i="229" s="1"/>
  <c r="D43" i="208"/>
  <c r="E43" i="208" s="1"/>
  <c r="D43" i="199"/>
  <c r="E43" i="199" s="1"/>
  <c r="D43" i="195"/>
  <c r="E43" i="195" s="1"/>
  <c r="D43" i="113"/>
  <c r="E43" i="113" s="1"/>
  <c r="D43" i="247"/>
  <c r="E43" i="247" s="1"/>
  <c r="D43" i="243"/>
  <c r="E43" i="243" s="1"/>
  <c r="D43" i="204"/>
  <c r="E43" i="204" s="1"/>
  <c r="D43" i="205"/>
  <c r="E43" i="205" s="1"/>
  <c r="D43" i="200"/>
  <c r="E43" i="200" s="1"/>
  <c r="D43" i="225"/>
  <c r="E43" i="225" s="1"/>
  <c r="D43" i="246"/>
  <c r="E43" i="246" s="1"/>
  <c r="D43" i="194"/>
  <c r="E43" i="194" s="1"/>
  <c r="D43" i="197"/>
  <c r="E43" i="197" s="1"/>
  <c r="D43" i="212"/>
  <c r="E43" i="212" s="1"/>
  <c r="D43" i="196"/>
  <c r="E43" i="196" s="1"/>
  <c r="D43" i="191"/>
  <c r="E43" i="191" s="1"/>
  <c r="D43" i="239"/>
  <c r="E43" i="239" s="1"/>
  <c r="D43" i="206"/>
  <c r="E43" i="206" s="1"/>
  <c r="D43" i="201"/>
  <c r="E43" i="201" s="1"/>
  <c r="D43" i="244"/>
  <c r="E43" i="244" s="1"/>
  <c r="D43" i="193"/>
  <c r="E43" i="193" s="1"/>
  <c r="D43" i="189"/>
  <c r="E43" i="189" s="1"/>
  <c r="O21" i="238"/>
  <c r="H21" i="238"/>
  <c r="D38" i="248"/>
  <c r="E38" i="248" s="1"/>
  <c r="D38" i="211"/>
  <c r="E38" i="211" s="1"/>
  <c r="D38" i="191"/>
  <c r="E38" i="191" s="1"/>
  <c r="D38" i="242"/>
  <c r="E38" i="242" s="1"/>
  <c r="D38" i="203"/>
  <c r="E38" i="203" s="1"/>
  <c r="D38" i="229"/>
  <c r="E38" i="229" s="1"/>
  <c r="D38" i="243"/>
  <c r="E38" i="243" s="1"/>
  <c r="D38" i="232"/>
  <c r="E38" i="232" s="1"/>
  <c r="D38" i="205"/>
  <c r="E38" i="205" s="1"/>
  <c r="D38" i="207"/>
  <c r="E38" i="207" s="1"/>
  <c r="D38" i="208"/>
  <c r="E38" i="208" s="1"/>
  <c r="D38" i="193"/>
  <c r="E38" i="193" s="1"/>
  <c r="D38" i="244"/>
  <c r="E38" i="244" s="1"/>
  <c r="D38" i="195"/>
  <c r="E38" i="195" s="1"/>
  <c r="D38" i="220"/>
  <c r="E38" i="220" s="1"/>
  <c r="D38" i="225"/>
  <c r="E38" i="225" s="1"/>
  <c r="D38" i="202"/>
  <c r="E38" i="202" s="1"/>
  <c r="D38" i="192"/>
  <c r="E38" i="192" s="1"/>
  <c r="D38" i="189"/>
  <c r="E38" i="189" s="1"/>
  <c r="D38" i="247"/>
  <c r="E38" i="247" s="1"/>
  <c r="D38" i="212"/>
  <c r="E38" i="212" s="1"/>
  <c r="D38" i="209"/>
  <c r="E38" i="209" s="1"/>
  <c r="D38" i="196"/>
  <c r="E38" i="196" s="1"/>
  <c r="D38" i="190"/>
  <c r="E38" i="190" s="1"/>
  <c r="D38" i="204"/>
  <c r="E38" i="204" s="1"/>
  <c r="D38" i="231"/>
  <c r="E38" i="231" s="1"/>
  <c r="D38" i="230"/>
  <c r="E38" i="230" s="1"/>
  <c r="D38" i="206"/>
  <c r="E38" i="206" s="1"/>
  <c r="D38" i="200"/>
  <c r="E38" i="200" s="1"/>
  <c r="D38" i="201"/>
  <c r="E38" i="201" s="1"/>
  <c r="D38" i="224"/>
  <c r="E38" i="224" s="1"/>
  <c r="D38" i="199"/>
  <c r="E38" i="199" s="1"/>
  <c r="D38" i="246"/>
  <c r="E38" i="246" s="1"/>
  <c r="D38" i="113"/>
  <c r="E38" i="113" s="1"/>
  <c r="D38" i="239"/>
  <c r="E38" i="239" s="1"/>
  <c r="D38" i="194"/>
  <c r="E38" i="194" s="1"/>
  <c r="D38" i="197"/>
  <c r="E38" i="197" s="1"/>
  <c r="D13" i="140"/>
  <c r="E13" i="140" s="1"/>
  <c r="H13" i="140" s="1"/>
  <c r="L13" i="140" s="1"/>
  <c r="N13" i="140" s="1"/>
  <c r="D13" i="141"/>
  <c r="E13" i="141" s="1"/>
  <c r="H13" i="141" s="1"/>
  <c r="L13" i="141" s="1"/>
  <c r="N13" i="141" s="1"/>
  <c r="D13" i="241"/>
  <c r="E13" i="241" s="1"/>
  <c r="H13" i="241" s="1"/>
  <c r="L13" i="241" s="1"/>
  <c r="N13" i="241" s="1"/>
  <c r="D31" i="241"/>
  <c r="E31" i="241" s="1"/>
  <c r="H31" i="241" s="1"/>
  <c r="L31" i="241" s="1"/>
  <c r="N31" i="241" s="1"/>
  <c r="D31" i="141"/>
  <c r="E31" i="141" s="1"/>
  <c r="H31" i="141" s="1"/>
  <c r="L31" i="141" s="1"/>
  <c r="N31" i="141" s="1"/>
  <c r="D31" i="140"/>
  <c r="E31" i="140" s="1"/>
  <c r="H31" i="140" s="1"/>
  <c r="L31" i="140" s="1"/>
  <c r="N31" i="140" s="1"/>
  <c r="D28" i="141"/>
  <c r="E28" i="141" s="1"/>
  <c r="H28" i="141" s="1"/>
  <c r="L28" i="141" s="1"/>
  <c r="N28" i="141" s="1"/>
  <c r="D28" i="140"/>
  <c r="E28" i="140" s="1"/>
  <c r="H28" i="140" s="1"/>
  <c r="L28" i="140" s="1"/>
  <c r="N28" i="140" s="1"/>
  <c r="D28" i="241"/>
  <c r="E28" i="241" s="1"/>
  <c r="H28" i="241" s="1"/>
  <c r="L28" i="241" s="1"/>
  <c r="N28" i="241" s="1"/>
  <c r="I59" i="67"/>
  <c r="J59" i="67" s="1"/>
  <c r="K59" i="67"/>
  <c r="D70" i="140"/>
  <c r="E70" i="140" s="1"/>
  <c r="H70" i="140" s="1"/>
  <c r="L70" i="140" s="1"/>
  <c r="N70" i="140" s="1"/>
  <c r="D70" i="241"/>
  <c r="E70" i="241" s="1"/>
  <c r="H70" i="241" s="1"/>
  <c r="L70" i="241" s="1"/>
  <c r="N70" i="241" s="1"/>
  <c r="D70" i="141"/>
  <c r="E70" i="141" s="1"/>
  <c r="H70" i="141" s="1"/>
  <c r="L70" i="141" s="1"/>
  <c r="N70" i="141" s="1"/>
  <c r="C37" i="33"/>
  <c r="AO37" i="33" s="1"/>
  <c r="AX37" i="1"/>
  <c r="AQ37" i="1"/>
  <c r="D37" i="67" s="1"/>
  <c r="E37" i="67" s="1"/>
  <c r="F37" i="67" s="1"/>
  <c r="G37" i="67" s="1"/>
  <c r="AR37" i="1"/>
  <c r="D31" i="214"/>
  <c r="E31" i="214" s="1"/>
  <c r="D31" i="180"/>
  <c r="E31" i="180" s="1"/>
  <c r="D31" i="217"/>
  <c r="E31" i="217" s="1"/>
  <c r="D31" i="213"/>
  <c r="E31" i="213" s="1"/>
  <c r="D31" i="216"/>
  <c r="E31" i="216" s="1"/>
  <c r="D31" i="215"/>
  <c r="E31" i="215" s="1"/>
  <c r="D31" i="219"/>
  <c r="E31" i="219" s="1"/>
  <c r="D46" i="241"/>
  <c r="E46" i="241" s="1"/>
  <c r="H46" i="241" s="1"/>
  <c r="L46" i="241" s="1"/>
  <c r="N46" i="241" s="1"/>
  <c r="D46" i="140"/>
  <c r="E46" i="140" s="1"/>
  <c r="H46" i="140" s="1"/>
  <c r="L46" i="140" s="1"/>
  <c r="N46" i="140" s="1"/>
  <c r="D46" i="141"/>
  <c r="E46" i="141" s="1"/>
  <c r="H46" i="141" s="1"/>
  <c r="L46" i="141" s="1"/>
  <c r="N46" i="141" s="1"/>
  <c r="D54" i="180"/>
  <c r="E54" i="180" s="1"/>
  <c r="D54" i="213"/>
  <c r="E54" i="213" s="1"/>
  <c r="D54" i="216"/>
  <c r="E54" i="216" s="1"/>
  <c r="D54" i="219"/>
  <c r="E54" i="219" s="1"/>
  <c r="D54" i="215"/>
  <c r="E54" i="215" s="1"/>
  <c r="D54" i="214"/>
  <c r="E54" i="214" s="1"/>
  <c r="D54" i="217"/>
  <c r="E54" i="217" s="1"/>
  <c r="D70" i="211"/>
  <c r="E70" i="211" s="1"/>
  <c r="D70" i="212"/>
  <c r="E70" i="212" s="1"/>
  <c r="D70" i="191"/>
  <c r="E70" i="191" s="1"/>
  <c r="D70" i="196"/>
  <c r="E70" i="196" s="1"/>
  <c r="D70" i="190"/>
  <c r="E70" i="190" s="1"/>
  <c r="D70" i="243"/>
  <c r="E70" i="243" s="1"/>
  <c r="D70" i="232"/>
  <c r="E70" i="232" s="1"/>
  <c r="D70" i="230"/>
  <c r="E70" i="230" s="1"/>
  <c r="D70" i="205"/>
  <c r="E70" i="205" s="1"/>
  <c r="D70" i="200"/>
  <c r="E70" i="200" s="1"/>
  <c r="D70" i="208"/>
  <c r="E70" i="208" s="1"/>
  <c r="D70" i="193"/>
  <c r="E70" i="193" s="1"/>
  <c r="D70" i="244"/>
  <c r="E70" i="244" s="1"/>
  <c r="D70" i="195"/>
  <c r="E70" i="195" s="1"/>
  <c r="D70" i="246"/>
  <c r="E70" i="246" s="1"/>
  <c r="D70" i="225"/>
  <c r="E70" i="225" s="1"/>
  <c r="D70" i="239"/>
  <c r="E70" i="239" s="1"/>
  <c r="D70" i="189"/>
  <c r="E70" i="189" s="1"/>
  <c r="D70" i="192"/>
  <c r="E70" i="192" s="1"/>
  <c r="D70" i="248"/>
  <c r="E70" i="248" s="1"/>
  <c r="D70" i="247"/>
  <c r="E70" i="247" s="1"/>
  <c r="D70" i="242"/>
  <c r="E70" i="242" s="1"/>
  <c r="D70" i="203"/>
  <c r="E70" i="203" s="1"/>
  <c r="D70" i="229"/>
  <c r="E70" i="229" s="1"/>
  <c r="D70" i="231"/>
  <c r="E70" i="231" s="1"/>
  <c r="D70" i="209"/>
  <c r="E70" i="209" s="1"/>
  <c r="D70" i="204"/>
  <c r="E70" i="204" s="1"/>
  <c r="D70" i="206"/>
  <c r="E70" i="206" s="1"/>
  <c r="D70" i="207"/>
  <c r="E70" i="207" s="1"/>
  <c r="D70" i="201"/>
  <c r="E70" i="201" s="1"/>
  <c r="D70" i="224"/>
  <c r="E70" i="224" s="1"/>
  <c r="D70" i="199"/>
  <c r="E70" i="199" s="1"/>
  <c r="D70" i="194"/>
  <c r="E70" i="194" s="1"/>
  <c r="D70" i="220"/>
  <c r="E70" i="220" s="1"/>
  <c r="D70" i="113"/>
  <c r="E70" i="113" s="1"/>
  <c r="D70" i="202"/>
  <c r="E70" i="202" s="1"/>
  <c r="D70" i="197"/>
  <c r="E70" i="197" s="1"/>
  <c r="O13" i="238"/>
  <c r="H13" i="238"/>
  <c r="D38" i="213"/>
  <c r="E38" i="213" s="1"/>
  <c r="D38" i="214"/>
  <c r="E38" i="214" s="1"/>
  <c r="D38" i="217"/>
  <c r="E38" i="217" s="1"/>
  <c r="D38" i="180"/>
  <c r="E38" i="180" s="1"/>
  <c r="D38" i="215"/>
  <c r="E38" i="215" s="1"/>
  <c r="D38" i="216"/>
  <c r="E38" i="216" s="1"/>
  <c r="D38" i="219"/>
  <c r="E38" i="219" s="1"/>
  <c r="AW29" i="33"/>
  <c r="BA29" i="33" s="1"/>
  <c r="AP29" i="33"/>
  <c r="D57" i="141"/>
  <c r="E57" i="141" s="1"/>
  <c r="H57" i="141" s="1"/>
  <c r="L57" i="141" s="1"/>
  <c r="N57" i="141" s="1"/>
  <c r="D57" i="241"/>
  <c r="E57" i="241" s="1"/>
  <c r="H57" i="241" s="1"/>
  <c r="L57" i="241" s="1"/>
  <c r="N57" i="241" s="1"/>
  <c r="D57" i="140"/>
  <c r="E57" i="140" s="1"/>
  <c r="H57" i="140" s="1"/>
  <c r="L57" i="140" s="1"/>
  <c r="N57" i="140" s="1"/>
  <c r="O42" i="238"/>
  <c r="D85" i="214"/>
  <c r="E85" i="214" s="1"/>
  <c r="H42" i="238"/>
  <c r="C15" i="33"/>
  <c r="AQ15" i="1"/>
  <c r="D15" i="67" s="1"/>
  <c r="E15" i="67" s="1"/>
  <c r="F15" i="67" s="1"/>
  <c r="G15" i="67" s="1"/>
  <c r="AX15" i="1"/>
  <c r="H36" i="238"/>
  <c r="O36" i="238"/>
  <c r="AQ58" i="1"/>
  <c r="D58" i="67" s="1"/>
  <c r="E58" i="67" s="1"/>
  <c r="F58" i="67" s="1"/>
  <c r="G58" i="67" s="1"/>
  <c r="AX58" i="1"/>
  <c r="C58" i="33"/>
  <c r="AO58" i="33" s="1"/>
  <c r="H68" i="238"/>
  <c r="O68" i="238"/>
  <c r="D19" i="212"/>
  <c r="E19" i="212" s="1"/>
  <c r="D19" i="248"/>
  <c r="E19" i="248" s="1"/>
  <c r="D19" i="209"/>
  <c r="E19" i="209" s="1"/>
  <c r="D19" i="196"/>
  <c r="E19" i="196" s="1"/>
  <c r="D19" i="191"/>
  <c r="E19" i="191" s="1"/>
  <c r="D19" i="204"/>
  <c r="E19" i="204" s="1"/>
  <c r="D19" i="231"/>
  <c r="E19" i="231" s="1"/>
  <c r="D19" i="239"/>
  <c r="E19" i="239" s="1"/>
  <c r="D19" i="205"/>
  <c r="E19" i="205" s="1"/>
  <c r="D19" i="229"/>
  <c r="E19" i="229" s="1"/>
  <c r="D19" i="207"/>
  <c r="E19" i="207" s="1"/>
  <c r="D19" i="201"/>
  <c r="E19" i="201" s="1"/>
  <c r="D19" i="224"/>
  <c r="E19" i="224" s="1"/>
  <c r="D19" i="244"/>
  <c r="E19" i="244" s="1"/>
  <c r="D19" i="246"/>
  <c r="E19" i="246" s="1"/>
  <c r="D19" i="113"/>
  <c r="E19" i="113" s="1"/>
  <c r="D19" i="193"/>
  <c r="E19" i="193" s="1"/>
  <c r="D19" i="189"/>
  <c r="E19" i="189" s="1"/>
  <c r="D19" i="192"/>
  <c r="E19" i="192" s="1"/>
  <c r="D19" i="211"/>
  <c r="E19" i="211" s="1"/>
  <c r="D19" i="247"/>
  <c r="E19" i="247" s="1"/>
  <c r="D19" i="242"/>
  <c r="E19" i="242" s="1"/>
  <c r="D19" i="243"/>
  <c r="E19" i="243" s="1"/>
  <c r="D19" i="190"/>
  <c r="E19" i="190" s="1"/>
  <c r="D19" i="203"/>
  <c r="E19" i="203" s="1"/>
  <c r="D19" i="232"/>
  <c r="E19" i="232" s="1"/>
  <c r="D19" i="230"/>
  <c r="E19" i="230" s="1"/>
  <c r="D19" i="206"/>
  <c r="E19" i="206" s="1"/>
  <c r="D19" i="200"/>
  <c r="E19" i="200" s="1"/>
  <c r="D19" i="208"/>
  <c r="E19" i="208" s="1"/>
  <c r="D19" i="194"/>
  <c r="E19" i="194" s="1"/>
  <c r="D19" i="225"/>
  <c r="E19" i="225" s="1"/>
  <c r="D19" i="199"/>
  <c r="E19" i="199" s="1"/>
  <c r="D19" i="220"/>
  <c r="E19" i="220" s="1"/>
  <c r="D19" i="195"/>
  <c r="E19" i="195" s="1"/>
  <c r="D19" i="202"/>
  <c r="E19" i="202" s="1"/>
  <c r="D19" i="197"/>
  <c r="E19" i="197" s="1"/>
  <c r="D58" i="180"/>
  <c r="E58" i="180" s="1"/>
  <c r="D58" i="213"/>
  <c r="E58" i="213" s="1"/>
  <c r="D58" i="216"/>
  <c r="E58" i="216" s="1"/>
  <c r="D58" i="219"/>
  <c r="E58" i="219" s="1"/>
  <c r="D58" i="215"/>
  <c r="E58" i="215" s="1"/>
  <c r="D58" i="214"/>
  <c r="E58" i="214" s="1"/>
  <c r="D58" i="217"/>
  <c r="E58" i="217" s="1"/>
  <c r="R29" i="241"/>
  <c r="P29" i="241"/>
  <c r="Q29" i="241" s="1"/>
  <c r="AP10" i="33"/>
  <c r="AW10" i="33"/>
  <c r="BA10" i="33" s="1"/>
  <c r="I68" i="67"/>
  <c r="J68" i="67" s="1"/>
  <c r="K68" i="67"/>
  <c r="D27" i="241"/>
  <c r="E27" i="241" s="1"/>
  <c r="H27" i="241" s="1"/>
  <c r="L27" i="241" s="1"/>
  <c r="N27" i="241" s="1"/>
  <c r="D27" i="141"/>
  <c r="E27" i="141" s="1"/>
  <c r="H27" i="141" s="1"/>
  <c r="L27" i="141" s="1"/>
  <c r="N27" i="141" s="1"/>
  <c r="D27" i="140"/>
  <c r="E27" i="140" s="1"/>
  <c r="H27" i="140" s="1"/>
  <c r="L27" i="140" s="1"/>
  <c r="N27" i="140" s="1"/>
  <c r="H8" i="236"/>
  <c r="G76" i="236"/>
  <c r="W8" i="236"/>
  <c r="K8" i="238" s="1"/>
  <c r="U76" i="236"/>
  <c r="AX64" i="1"/>
  <c r="AR64" i="1" s="1"/>
  <c r="AQ64" i="1"/>
  <c r="D64" i="67" s="1"/>
  <c r="E64" i="67" s="1"/>
  <c r="F64" i="67" s="1"/>
  <c r="G64" i="67" s="1"/>
  <c r="C64" i="33"/>
  <c r="AO64" i="33" s="1"/>
  <c r="R14" i="141"/>
  <c r="P14" i="141"/>
  <c r="Q14" i="141" s="1"/>
  <c r="R10" i="140"/>
  <c r="P10" i="140"/>
  <c r="Q10" i="140" s="1"/>
  <c r="J76" i="72"/>
  <c r="AP13" i="72"/>
  <c r="U22" i="72"/>
  <c r="AU22" i="204"/>
  <c r="AU76" i="204" s="1"/>
  <c r="AU84" i="204" s="1"/>
  <c r="AS76" i="204"/>
  <c r="AS84" i="204" s="1"/>
  <c r="AV24" i="223" s="1"/>
  <c r="AX24" i="1"/>
  <c r="AR24" i="1" s="1"/>
  <c r="C24" i="33"/>
  <c r="AO24" i="33" s="1"/>
  <c r="AQ24" i="1"/>
  <c r="D24" i="67" s="1"/>
  <c r="E24" i="67" s="1"/>
  <c r="F24" i="67" s="1"/>
  <c r="G24" i="67" s="1"/>
  <c r="D63" i="248"/>
  <c r="E63" i="248" s="1"/>
  <c r="D63" i="242"/>
  <c r="E63" i="242" s="1"/>
  <c r="D63" i="203"/>
  <c r="E63" i="203" s="1"/>
  <c r="D63" i="191"/>
  <c r="E63" i="191" s="1"/>
  <c r="D63" i="231"/>
  <c r="E63" i="231" s="1"/>
  <c r="D63" i="239"/>
  <c r="E63" i="239" s="1"/>
  <c r="D63" i="205"/>
  <c r="E63" i="205" s="1"/>
  <c r="D63" i="229"/>
  <c r="E63" i="229" s="1"/>
  <c r="D63" i="207"/>
  <c r="E63" i="207" s="1"/>
  <c r="D63" i="201"/>
  <c r="E63" i="201" s="1"/>
  <c r="D63" i="244"/>
  <c r="E63" i="244" s="1"/>
  <c r="D63" i="246"/>
  <c r="E63" i="246" s="1"/>
  <c r="D63" i="190"/>
  <c r="E63" i="190" s="1"/>
  <c r="D63" i="193"/>
  <c r="E63" i="193" s="1"/>
  <c r="D63" i="194"/>
  <c r="E63" i="194" s="1"/>
  <c r="D63" i="225"/>
  <c r="E63" i="225" s="1"/>
  <c r="D63" i="197"/>
  <c r="E63" i="197" s="1"/>
  <c r="D63" i="192"/>
  <c r="E63" i="192" s="1"/>
  <c r="D63" i="211"/>
  <c r="E63" i="211" s="1"/>
  <c r="D63" i="247"/>
  <c r="E63" i="247" s="1"/>
  <c r="D63" i="196"/>
  <c r="E63" i="196" s="1"/>
  <c r="D63" i="243"/>
  <c r="E63" i="243" s="1"/>
  <c r="D63" i="204"/>
  <c r="E63" i="204" s="1"/>
  <c r="D63" i="232"/>
  <c r="E63" i="232" s="1"/>
  <c r="D63" i="230"/>
  <c r="E63" i="230" s="1"/>
  <c r="D63" i="206"/>
  <c r="E63" i="206" s="1"/>
  <c r="D63" i="200"/>
  <c r="E63" i="200" s="1"/>
  <c r="D63" i="208"/>
  <c r="E63" i="208" s="1"/>
  <c r="D63" i="224"/>
  <c r="E63" i="224" s="1"/>
  <c r="D63" i="199"/>
  <c r="E63" i="199" s="1"/>
  <c r="D63" i="220"/>
  <c r="E63" i="220" s="1"/>
  <c r="D63" i="195"/>
  <c r="E63" i="195" s="1"/>
  <c r="D63" i="202"/>
  <c r="E63" i="202" s="1"/>
  <c r="D63" i="209"/>
  <c r="E63" i="209" s="1"/>
  <c r="D63" i="113"/>
  <c r="E63" i="113" s="1"/>
  <c r="D63" i="189"/>
  <c r="E63" i="189" s="1"/>
  <c r="D63" i="212"/>
  <c r="E63" i="212" s="1"/>
  <c r="AQ63" i="1"/>
  <c r="D63" i="67" s="1"/>
  <c r="E63" i="67" s="1"/>
  <c r="F63" i="67" s="1"/>
  <c r="G63" i="67" s="1"/>
  <c r="AX63" i="1"/>
  <c r="C63" i="33"/>
  <c r="AO63" i="33" s="1"/>
  <c r="C42" i="33"/>
  <c r="AO42" i="33" s="1"/>
  <c r="AX42" i="1"/>
  <c r="AR42" i="1"/>
  <c r="AQ42" i="1"/>
  <c r="D42" i="67" s="1"/>
  <c r="E42" i="67" s="1"/>
  <c r="F42" i="67" s="1"/>
  <c r="G42" i="67" s="1"/>
  <c r="D36" i="141"/>
  <c r="E36" i="141" s="1"/>
  <c r="H36" i="141" s="1"/>
  <c r="L36" i="141" s="1"/>
  <c r="N36" i="141" s="1"/>
  <c r="D36" i="140"/>
  <c r="E36" i="140" s="1"/>
  <c r="H36" i="140" s="1"/>
  <c r="L36" i="140" s="1"/>
  <c r="N36" i="140" s="1"/>
  <c r="D36" i="241"/>
  <c r="E36" i="241" s="1"/>
  <c r="H36" i="241" s="1"/>
  <c r="L36" i="241" s="1"/>
  <c r="N36" i="241" s="1"/>
  <c r="H57" i="238"/>
  <c r="O57" i="238"/>
  <c r="AQ18" i="1"/>
  <c r="D18" i="67" s="1"/>
  <c r="E18" i="67" s="1"/>
  <c r="F18" i="67" s="1"/>
  <c r="G18" i="67" s="1"/>
  <c r="C18" i="33"/>
  <c r="AO18" i="33" s="1"/>
  <c r="AX18" i="1"/>
  <c r="AR18" i="1" s="1"/>
  <c r="H23" i="238"/>
  <c r="O23" i="238"/>
  <c r="P60" i="241"/>
  <c r="Q60" i="241" s="1"/>
  <c r="R60" i="241"/>
  <c r="D58" i="140"/>
  <c r="E58" i="140" s="1"/>
  <c r="H58" i="140" s="1"/>
  <c r="L58" i="140" s="1"/>
  <c r="N58" i="140" s="1"/>
  <c r="D58" i="141"/>
  <c r="E58" i="141" s="1"/>
  <c r="H58" i="141" s="1"/>
  <c r="L58" i="141" s="1"/>
  <c r="N58" i="141" s="1"/>
  <c r="D58" i="241"/>
  <c r="E58" i="241" s="1"/>
  <c r="H58" i="241" s="1"/>
  <c r="L58" i="241" s="1"/>
  <c r="N58" i="241" s="1"/>
  <c r="H27" i="238"/>
  <c r="O27" i="238"/>
  <c r="R29" i="141"/>
  <c r="P29" i="141"/>
  <c r="Q29" i="141" s="1"/>
  <c r="M8" i="236"/>
  <c r="I8" i="238" s="1"/>
  <c r="K76" i="236"/>
  <c r="R9" i="241"/>
  <c r="P9" i="241"/>
  <c r="Q9" i="241" s="1"/>
  <c r="D64" i="241"/>
  <c r="E64" i="241" s="1"/>
  <c r="H64" i="241" s="1"/>
  <c r="L64" i="241" s="1"/>
  <c r="N64" i="241" s="1"/>
  <c r="D64" i="141"/>
  <c r="E64" i="141" s="1"/>
  <c r="H64" i="141" s="1"/>
  <c r="L64" i="141" s="1"/>
  <c r="N64" i="141" s="1"/>
  <c r="D64" i="140"/>
  <c r="E64" i="140" s="1"/>
  <c r="H64" i="140" s="1"/>
  <c r="L64" i="140" s="1"/>
  <c r="N64" i="140" s="1"/>
  <c r="AQ23" i="1"/>
  <c r="D23" i="67" s="1"/>
  <c r="E23" i="67" s="1"/>
  <c r="F23" i="67" s="1"/>
  <c r="G23" i="67" s="1"/>
  <c r="AX23" i="1"/>
  <c r="AR23" i="1" s="1"/>
  <c r="C23" i="33"/>
  <c r="AP60" i="33"/>
  <c r="AW60" i="33"/>
  <c r="BA60" i="33" s="1"/>
  <c r="AN24" i="72"/>
  <c r="AN76" i="72" s="1"/>
  <c r="AV24" i="211"/>
  <c r="AV76" i="211" s="1"/>
  <c r="AV84" i="211" s="1"/>
  <c r="AT76" i="211"/>
  <c r="AT84" i="211" s="1"/>
  <c r="AV33" i="223" s="1"/>
  <c r="P14" i="140"/>
  <c r="Q14" i="140" s="1"/>
  <c r="R14" i="140"/>
  <c r="R10" i="241"/>
  <c r="P10" i="241"/>
  <c r="Q10" i="241" s="1"/>
  <c r="D63" i="213"/>
  <c r="E63" i="213" s="1"/>
  <c r="D63" i="216"/>
  <c r="E63" i="216" s="1"/>
  <c r="D63" i="217"/>
  <c r="E63" i="217" s="1"/>
  <c r="D63" i="214"/>
  <c r="E63" i="214" s="1"/>
  <c r="D63" i="219"/>
  <c r="E63" i="219" s="1"/>
  <c r="D63" i="180"/>
  <c r="E63" i="180" s="1"/>
  <c r="D63" i="215"/>
  <c r="E63" i="215" s="1"/>
  <c r="D63" i="140"/>
  <c r="E63" i="140" s="1"/>
  <c r="H63" i="140" s="1"/>
  <c r="L63" i="140" s="1"/>
  <c r="N63" i="140" s="1"/>
  <c r="D63" i="241"/>
  <c r="E63" i="241" s="1"/>
  <c r="H63" i="241" s="1"/>
  <c r="L63" i="241" s="1"/>
  <c r="N63" i="241" s="1"/>
  <c r="D63" i="141"/>
  <c r="E63" i="141" s="1"/>
  <c r="H63" i="141" s="1"/>
  <c r="L63" i="141" s="1"/>
  <c r="N63" i="141" s="1"/>
  <c r="D15" i="212"/>
  <c r="E15" i="212" s="1"/>
  <c r="D15" i="247"/>
  <c r="E15" i="247" s="1"/>
  <c r="D15" i="242"/>
  <c r="E15" i="242" s="1"/>
  <c r="D15" i="243"/>
  <c r="E15" i="243" s="1"/>
  <c r="D15" i="204"/>
  <c r="E15" i="204" s="1"/>
  <c r="D15" i="239"/>
  <c r="E15" i="239" s="1"/>
  <c r="D15" i="230"/>
  <c r="E15" i="230" s="1"/>
  <c r="D15" i="205"/>
  <c r="E15" i="205" s="1"/>
  <c r="D15" i="229"/>
  <c r="E15" i="229" s="1"/>
  <c r="D15" i="207"/>
  <c r="E15" i="207" s="1"/>
  <c r="D15" i="201"/>
  <c r="E15" i="201" s="1"/>
  <c r="D15" i="224"/>
  <c r="E15" i="224" s="1"/>
  <c r="D15" i="244"/>
  <c r="E15" i="244" s="1"/>
  <c r="D15" i="246"/>
  <c r="E15" i="246" s="1"/>
  <c r="D15" i="113"/>
  <c r="E15" i="113" s="1"/>
  <c r="D15" i="195"/>
  <c r="E15" i="195" s="1"/>
  <c r="D15" i="202"/>
  <c r="E15" i="202" s="1"/>
  <c r="D15" i="197"/>
  <c r="E15" i="197" s="1"/>
  <c r="D15" i="211"/>
  <c r="E15" i="211" s="1"/>
  <c r="D15" i="248"/>
  <c r="E15" i="248" s="1"/>
  <c r="D15" i="232"/>
  <c r="E15" i="232" s="1"/>
  <c r="D15" i="200"/>
  <c r="E15" i="200" s="1"/>
  <c r="D15" i="199"/>
  <c r="E15" i="199" s="1"/>
  <c r="D15" i="189"/>
  <c r="E15" i="189" s="1"/>
  <c r="D15" i="209"/>
  <c r="E15" i="209" s="1"/>
  <c r="D15" i="203"/>
  <c r="E15" i="203" s="1"/>
  <c r="D15" i="208"/>
  <c r="E15" i="208" s="1"/>
  <c r="D15" i="220"/>
  <c r="E15" i="220" s="1"/>
  <c r="D15" i="192"/>
  <c r="E15" i="192" s="1"/>
  <c r="D15" i="196"/>
  <c r="E15" i="196" s="1"/>
  <c r="D15" i="231"/>
  <c r="E15" i="231" s="1"/>
  <c r="D15" i="194"/>
  <c r="E15" i="194" s="1"/>
  <c r="D15" i="190"/>
  <c r="E15" i="190" s="1"/>
  <c r="D15" i="191"/>
  <c r="E15" i="191" s="1"/>
  <c r="D15" i="206"/>
  <c r="E15" i="206" s="1"/>
  <c r="D15" i="225"/>
  <c r="E15" i="225" s="1"/>
  <c r="D15" i="193"/>
  <c r="E15" i="193" s="1"/>
  <c r="AP34" i="72"/>
  <c r="AQ34" i="72" s="1"/>
  <c r="CD34" i="72" s="1"/>
  <c r="AE76" i="72"/>
  <c r="I14" i="67"/>
  <c r="J14" i="67" s="1"/>
  <c r="K14" i="67"/>
  <c r="R12" i="140"/>
  <c r="P12" i="140"/>
  <c r="Q12" i="140" s="1"/>
  <c r="D55" i="241"/>
  <c r="E55" i="241" s="1"/>
  <c r="H55" i="241" s="1"/>
  <c r="L55" i="241" s="1"/>
  <c r="N55" i="241" s="1"/>
  <c r="D55" i="141"/>
  <c r="E55" i="141" s="1"/>
  <c r="H55" i="141" s="1"/>
  <c r="L55" i="141" s="1"/>
  <c r="N55" i="141" s="1"/>
  <c r="D55" i="140"/>
  <c r="E55" i="140" s="1"/>
  <c r="H55" i="140" s="1"/>
  <c r="L55" i="140" s="1"/>
  <c r="N55" i="140" s="1"/>
  <c r="P68" i="241"/>
  <c r="Q68" i="241" s="1"/>
  <c r="R68" i="241"/>
  <c r="C65" i="33"/>
  <c r="AO65" i="33" s="1"/>
  <c r="AQ65" i="1"/>
  <c r="D65" i="67" s="1"/>
  <c r="E65" i="67" s="1"/>
  <c r="F65" i="67" s="1"/>
  <c r="G65" i="67" s="1"/>
  <c r="AX65" i="1"/>
  <c r="AR65" i="1" s="1"/>
  <c r="AX48" i="1"/>
  <c r="AR48" i="1" s="1"/>
  <c r="C48" i="33"/>
  <c r="AO48" i="33" s="1"/>
  <c r="AQ48" i="1"/>
  <c r="D48" i="67" s="1"/>
  <c r="E48" i="67" s="1"/>
  <c r="F48" i="67" s="1"/>
  <c r="G48" i="67" s="1"/>
  <c r="AG76" i="72"/>
  <c r="AP32" i="72"/>
  <c r="AQ32" i="72" s="1"/>
  <c r="CD32" i="72" s="1"/>
  <c r="O48" i="238"/>
  <c r="H48" i="238"/>
  <c r="P12" i="141"/>
  <c r="Q12" i="141" s="1"/>
  <c r="R12" i="141"/>
  <c r="K12" i="67"/>
  <c r="I12" i="67"/>
  <c r="J12" i="67" s="1"/>
  <c r="AP10" i="72"/>
  <c r="O39" i="238"/>
  <c r="H39" i="238"/>
  <c r="D65" i="241"/>
  <c r="E65" i="241" s="1"/>
  <c r="H65" i="241" s="1"/>
  <c r="L65" i="241" s="1"/>
  <c r="N65" i="241" s="1"/>
  <c r="D65" i="140"/>
  <c r="E65" i="140" s="1"/>
  <c r="H65" i="140" s="1"/>
  <c r="L65" i="140" s="1"/>
  <c r="N65" i="140" s="1"/>
  <c r="D65" i="141"/>
  <c r="E65" i="141" s="1"/>
  <c r="H65" i="141" s="1"/>
  <c r="L65" i="141" s="1"/>
  <c r="N65" i="141" s="1"/>
  <c r="CC76" i="72"/>
  <c r="D48" i="141"/>
  <c r="E48" i="141" s="1"/>
  <c r="H48" i="141" s="1"/>
  <c r="L48" i="141" s="1"/>
  <c r="N48" i="141" s="1"/>
  <c r="D48" i="140"/>
  <c r="E48" i="140" s="1"/>
  <c r="H48" i="140" s="1"/>
  <c r="L48" i="140" s="1"/>
  <c r="N48" i="140" s="1"/>
  <c r="D48" i="241"/>
  <c r="E48" i="241" s="1"/>
  <c r="H48" i="241" s="1"/>
  <c r="L48" i="241" s="1"/>
  <c r="N48" i="241" s="1"/>
  <c r="AY14" i="1"/>
  <c r="AW14" i="1"/>
  <c r="D40" i="241"/>
  <c r="E40" i="241" s="1"/>
  <c r="H40" i="241" s="1"/>
  <c r="L40" i="241" s="1"/>
  <c r="N40" i="241" s="1"/>
  <c r="D40" i="141"/>
  <c r="E40" i="141" s="1"/>
  <c r="H40" i="141" s="1"/>
  <c r="L40" i="141" s="1"/>
  <c r="N40" i="141" s="1"/>
  <c r="D40" i="140"/>
  <c r="E40" i="140" s="1"/>
  <c r="H40" i="140" s="1"/>
  <c r="L40" i="140" s="1"/>
  <c r="N40" i="140" s="1"/>
  <c r="O11" i="238"/>
  <c r="H11" i="238"/>
  <c r="D24" i="248"/>
  <c r="E24" i="248" s="1"/>
  <c r="D24" i="211"/>
  <c r="E24" i="211" s="1"/>
  <c r="D24" i="243"/>
  <c r="E24" i="243" s="1"/>
  <c r="D24" i="190"/>
  <c r="E24" i="190" s="1"/>
  <c r="D24" i="196"/>
  <c r="E24" i="196" s="1"/>
  <c r="D24" i="191"/>
  <c r="E24" i="191" s="1"/>
  <c r="D24" i="204"/>
  <c r="E24" i="204" s="1"/>
  <c r="D24" i="232"/>
  <c r="E24" i="232" s="1"/>
  <c r="D24" i="230"/>
  <c r="E24" i="230" s="1"/>
  <c r="D24" i="205"/>
  <c r="E24" i="205" s="1"/>
  <c r="D24" i="207"/>
  <c r="E24" i="207" s="1"/>
  <c r="D24" i="208"/>
  <c r="E24" i="208" s="1"/>
  <c r="D24" i="224"/>
  <c r="E24" i="224" s="1"/>
  <c r="D24" i="199"/>
  <c r="E24" i="199" s="1"/>
  <c r="D24" i="246"/>
  <c r="E24" i="246" s="1"/>
  <c r="D24" i="113"/>
  <c r="E24" i="113" s="1"/>
  <c r="D24" i="194"/>
  <c r="E24" i="194" s="1"/>
  <c r="D24" i="189"/>
  <c r="E24" i="189" s="1"/>
  <c r="D24" i="192"/>
  <c r="E24" i="192" s="1"/>
  <c r="D24" i="247"/>
  <c r="E24" i="247" s="1"/>
  <c r="D24" i="212"/>
  <c r="E24" i="212" s="1"/>
  <c r="D24" i="209"/>
  <c r="E24" i="209" s="1"/>
  <c r="D24" i="242"/>
  <c r="E24" i="242" s="1"/>
  <c r="D24" i="203"/>
  <c r="E24" i="203" s="1"/>
  <c r="D24" i="239"/>
  <c r="E24" i="239" s="1"/>
  <c r="D24" i="231"/>
  <c r="E24" i="231" s="1"/>
  <c r="D24" i="229"/>
  <c r="E24" i="229" s="1"/>
  <c r="D24" i="200"/>
  <c r="E24" i="200" s="1"/>
  <c r="D24" i="206"/>
  <c r="E24" i="206" s="1"/>
  <c r="D24" i="195"/>
  <c r="E24" i="195" s="1"/>
  <c r="D24" i="201"/>
  <c r="E24" i="201" s="1"/>
  <c r="D24" i="244"/>
  <c r="E24" i="244" s="1"/>
  <c r="D24" i="193"/>
  <c r="E24" i="193" s="1"/>
  <c r="D24" i="220"/>
  <c r="E24" i="220" s="1"/>
  <c r="D24" i="202"/>
  <c r="E24" i="202" s="1"/>
  <c r="D24" i="225"/>
  <c r="E24" i="225" s="1"/>
  <c r="D24" i="197"/>
  <c r="E24" i="197" s="1"/>
  <c r="D64" i="211"/>
  <c r="E64" i="211" s="1"/>
  <c r="D64" i="247"/>
  <c r="E64" i="247" s="1"/>
  <c r="D64" i="190"/>
  <c r="E64" i="190" s="1"/>
  <c r="D64" i="196"/>
  <c r="E64" i="196" s="1"/>
  <c r="D64" i="191"/>
  <c r="E64" i="191" s="1"/>
  <c r="D64" i="204"/>
  <c r="E64" i="204" s="1"/>
  <c r="D64" i="232"/>
  <c r="E64" i="232" s="1"/>
  <c r="D64" i="230"/>
  <c r="E64" i="230" s="1"/>
  <c r="D64" i="205"/>
  <c r="E64" i="205" s="1"/>
  <c r="D64" i="209"/>
  <c r="E64" i="209" s="1"/>
  <c r="D64" i="195"/>
  <c r="E64" i="195" s="1"/>
  <c r="D64" i="201"/>
  <c r="E64" i="201" s="1"/>
  <c r="D64" i="244"/>
  <c r="E64" i="244" s="1"/>
  <c r="D64" i="193"/>
  <c r="E64" i="193" s="1"/>
  <c r="D64" i="220"/>
  <c r="E64" i="220" s="1"/>
  <c r="D64" i="194"/>
  <c r="E64" i="194" s="1"/>
  <c r="D64" i="113"/>
  <c r="E64" i="113" s="1"/>
  <c r="D64" i="189"/>
  <c r="E64" i="189" s="1"/>
  <c r="D64" i="248"/>
  <c r="E64" i="248" s="1"/>
  <c r="D64" i="212"/>
  <c r="E64" i="212" s="1"/>
  <c r="D64" i="243"/>
  <c r="E64" i="243" s="1"/>
  <c r="D64" i="242"/>
  <c r="E64" i="242" s="1"/>
  <c r="D64" i="203"/>
  <c r="E64" i="203" s="1"/>
  <c r="D64" i="239"/>
  <c r="E64" i="239" s="1"/>
  <c r="D64" i="231"/>
  <c r="E64" i="231" s="1"/>
  <c r="D64" i="229"/>
  <c r="E64" i="229" s="1"/>
  <c r="D64" i="200"/>
  <c r="E64" i="200" s="1"/>
  <c r="D64" i="206"/>
  <c r="E64" i="206" s="1"/>
  <c r="D64" i="207"/>
  <c r="E64" i="207" s="1"/>
  <c r="D64" i="208"/>
  <c r="E64" i="208" s="1"/>
  <c r="D64" i="224"/>
  <c r="E64" i="224" s="1"/>
  <c r="D64" i="199"/>
  <c r="E64" i="199" s="1"/>
  <c r="D64" i="246"/>
  <c r="E64" i="246" s="1"/>
  <c r="D64" i="202"/>
  <c r="E64" i="202" s="1"/>
  <c r="D64" i="225"/>
  <c r="E64" i="225" s="1"/>
  <c r="D64" i="197"/>
  <c r="E64" i="197" s="1"/>
  <c r="D64" i="192"/>
  <c r="E64" i="192" s="1"/>
  <c r="P68" i="140"/>
  <c r="Q68" i="140" s="1"/>
  <c r="R68" i="140"/>
  <c r="D20" i="211"/>
  <c r="E20" i="211" s="1"/>
  <c r="D20" i="247"/>
  <c r="E20" i="247" s="1"/>
  <c r="D20" i="243"/>
  <c r="E20" i="243" s="1"/>
  <c r="D20" i="190"/>
  <c r="E20" i="190" s="1"/>
  <c r="D20" i="196"/>
  <c r="E20" i="196" s="1"/>
  <c r="D20" i="239"/>
  <c r="E20" i="239" s="1"/>
  <c r="D20" i="231"/>
  <c r="E20" i="231" s="1"/>
  <c r="D20" i="191"/>
  <c r="E20" i="191" s="1"/>
  <c r="D20" i="230"/>
  <c r="E20" i="230" s="1"/>
  <c r="D20" i="205"/>
  <c r="E20" i="205" s="1"/>
  <c r="D20" i="207"/>
  <c r="E20" i="207" s="1"/>
  <c r="D20" i="208"/>
  <c r="E20" i="208" s="1"/>
  <c r="D20" i="224"/>
  <c r="E20" i="224" s="1"/>
  <c r="D20" i="199"/>
  <c r="E20" i="199" s="1"/>
  <c r="D20" i="246"/>
  <c r="E20" i="246" s="1"/>
  <c r="D20" i="113"/>
  <c r="E20" i="113" s="1"/>
  <c r="D20" i="194"/>
  <c r="E20" i="194" s="1"/>
  <c r="D20" i="189"/>
  <c r="E20" i="189" s="1"/>
  <c r="D20" i="192"/>
  <c r="E20" i="192" s="1"/>
  <c r="D20" i="248"/>
  <c r="E20" i="248" s="1"/>
  <c r="D20" i="212"/>
  <c r="E20" i="212" s="1"/>
  <c r="D20" i="209"/>
  <c r="E20" i="209" s="1"/>
  <c r="D20" i="242"/>
  <c r="E20" i="242" s="1"/>
  <c r="D20" i="203"/>
  <c r="E20" i="203" s="1"/>
  <c r="D20" i="204"/>
  <c r="E20" i="204" s="1"/>
  <c r="D20" i="232"/>
  <c r="E20" i="232" s="1"/>
  <c r="D20" i="229"/>
  <c r="E20" i="229" s="1"/>
  <c r="D20" i="200"/>
  <c r="E20" i="200" s="1"/>
  <c r="D20" i="206"/>
  <c r="E20" i="206" s="1"/>
  <c r="D20" i="195"/>
  <c r="E20" i="195" s="1"/>
  <c r="D20" i="201"/>
  <c r="E20" i="201" s="1"/>
  <c r="D20" i="244"/>
  <c r="E20" i="244" s="1"/>
  <c r="D20" i="193"/>
  <c r="E20" i="193" s="1"/>
  <c r="D20" i="220"/>
  <c r="E20" i="220" s="1"/>
  <c r="D20" i="202"/>
  <c r="E20" i="202" s="1"/>
  <c r="D20" i="225"/>
  <c r="E20" i="225" s="1"/>
  <c r="D20" i="197"/>
  <c r="E20" i="197" s="1"/>
  <c r="Q76" i="72"/>
  <c r="AP33" i="72"/>
  <c r="AQ33" i="72" s="1"/>
  <c r="CD33" i="72" s="1"/>
  <c r="AP38" i="72"/>
  <c r="AA76" i="72"/>
  <c r="AY9" i="1"/>
  <c r="AW9" i="1"/>
  <c r="AU44" i="223"/>
  <c r="AY29" i="1"/>
  <c r="AW29" i="1"/>
  <c r="C57" i="33"/>
  <c r="AO57" i="33" s="1"/>
  <c r="AQ57" i="1"/>
  <c r="D57" i="67" s="1"/>
  <c r="E57" i="67" s="1"/>
  <c r="F57" i="67" s="1"/>
  <c r="G57" i="67" s="1"/>
  <c r="AX57" i="1"/>
  <c r="D15" i="141"/>
  <c r="E15" i="141" s="1"/>
  <c r="H15" i="141" s="1"/>
  <c r="L15" i="141" s="1"/>
  <c r="N15" i="141" s="1"/>
  <c r="D15" i="140"/>
  <c r="E15" i="140" s="1"/>
  <c r="H15" i="140" s="1"/>
  <c r="L15" i="140" s="1"/>
  <c r="N15" i="140" s="1"/>
  <c r="E7" i="46"/>
  <c r="F7" i="46" s="1"/>
  <c r="D15" i="241"/>
  <c r="E15" i="241" s="1"/>
  <c r="H15" i="241" s="1"/>
  <c r="L15" i="241" s="1"/>
  <c r="N15" i="241" s="1"/>
  <c r="R9" i="72"/>
  <c r="R76" i="72" s="1"/>
  <c r="AU9" i="201"/>
  <c r="AU76" i="201" s="1"/>
  <c r="AU84" i="201" s="1"/>
  <c r="AS76" i="201"/>
  <c r="AS84" i="201" s="1"/>
  <c r="AV31" i="223" s="1"/>
  <c r="R60" i="140"/>
  <c r="P60" i="140"/>
  <c r="Q60" i="140" s="1"/>
  <c r="AU8" i="1"/>
  <c r="L8" i="67"/>
  <c r="AT76" i="1"/>
  <c r="AY10" i="1"/>
  <c r="AW10" i="1"/>
  <c r="AY68" i="1"/>
  <c r="AW68" i="1"/>
  <c r="H14" i="238"/>
  <c r="O14" i="238"/>
  <c r="AQ27" i="1"/>
  <c r="D27" i="67" s="1"/>
  <c r="E27" i="67" s="1"/>
  <c r="F27" i="67" s="1"/>
  <c r="G27" i="67" s="1"/>
  <c r="AX27" i="1"/>
  <c r="C27" i="33"/>
  <c r="AO27" i="33" s="1"/>
  <c r="AR27" i="1"/>
  <c r="AP24" i="72"/>
  <c r="AB8" i="236"/>
  <c r="L8" i="238" s="1"/>
  <c r="Z76" i="236"/>
  <c r="R8" i="236"/>
  <c r="J8" i="238" s="1"/>
  <c r="P76" i="236"/>
  <c r="R9" i="141"/>
  <c r="P9" i="141"/>
  <c r="Q9" i="141" s="1"/>
  <c r="AR19" i="1"/>
  <c r="AQ19" i="1"/>
  <c r="D19" i="67" s="1"/>
  <c r="E19" i="67" s="1"/>
  <c r="F19" i="67" s="1"/>
  <c r="G19" i="67" s="1"/>
  <c r="AX19" i="1"/>
  <c r="C19" i="33"/>
  <c r="AO19" i="33" s="1"/>
  <c r="O18" i="238"/>
  <c r="H18" i="238"/>
  <c r="AY60" i="1"/>
  <c r="AW60" i="1"/>
  <c r="D9" i="248"/>
  <c r="E9" i="248" s="1"/>
  <c r="D9" i="190"/>
  <c r="E9" i="190" s="1"/>
  <c r="D9" i="209"/>
  <c r="E9" i="209" s="1"/>
  <c r="D9" i="242"/>
  <c r="E9" i="242" s="1"/>
  <c r="D9" i="243"/>
  <c r="E9" i="243" s="1"/>
  <c r="D9" i="204"/>
  <c r="E9" i="204" s="1"/>
  <c r="D9" i="232"/>
  <c r="E9" i="232" s="1"/>
  <c r="D9" i="200"/>
  <c r="E9" i="200" s="1"/>
  <c r="D9" i="239"/>
  <c r="E9" i="239" s="1"/>
  <c r="D9" i="206"/>
  <c r="E9" i="206" s="1"/>
  <c r="D9" i="208"/>
  <c r="E9" i="208" s="1"/>
  <c r="D9" i="224"/>
  <c r="E9" i="224" s="1"/>
  <c r="D9" i="199"/>
  <c r="E9" i="199" s="1"/>
  <c r="D9" i="246"/>
  <c r="E9" i="246" s="1"/>
  <c r="D9" i="113"/>
  <c r="E9" i="113" s="1"/>
  <c r="D9" i="225"/>
  <c r="E9" i="225" s="1"/>
  <c r="D9" i="189"/>
  <c r="E9" i="189" s="1"/>
  <c r="D9" i="197"/>
  <c r="E9" i="197" s="1"/>
  <c r="D9" i="212"/>
  <c r="E9" i="212" s="1"/>
  <c r="D9" i="247"/>
  <c r="E9" i="247" s="1"/>
  <c r="D9" i="203"/>
  <c r="E9" i="203" s="1"/>
  <c r="D9" i="191"/>
  <c r="E9" i="191" s="1"/>
  <c r="D9" i="196"/>
  <c r="E9" i="196" s="1"/>
  <c r="D9" i="231"/>
  <c r="E9" i="231" s="1"/>
  <c r="D9" i="229"/>
  <c r="E9" i="229" s="1"/>
  <c r="D9" i="230"/>
  <c r="E9" i="230" s="1"/>
  <c r="D9" i="195"/>
  <c r="E9" i="195" s="1"/>
  <c r="D9" i="205"/>
  <c r="E9" i="205" s="1"/>
  <c r="D9" i="207"/>
  <c r="E9" i="207" s="1"/>
  <c r="D9" i="201"/>
  <c r="E9" i="201" s="1"/>
  <c r="D9" i="244"/>
  <c r="E9" i="244" s="1"/>
  <c r="D9" i="194"/>
  <c r="E9" i="194" s="1"/>
  <c r="D9" i="220"/>
  <c r="E9" i="220" s="1"/>
  <c r="D9" i="193"/>
  <c r="E9" i="193" s="1"/>
  <c r="D9" i="202"/>
  <c r="E9" i="202" s="1"/>
  <c r="D9" i="192"/>
  <c r="E9" i="192" s="1"/>
  <c r="D9" i="211"/>
  <c r="E9" i="211" s="1"/>
  <c r="S9" i="72"/>
  <c r="S76" i="72" s="1"/>
  <c r="AU9" i="202"/>
  <c r="AU76" i="202" s="1"/>
  <c r="AU84" i="202" s="1"/>
  <c r="AS76" i="202"/>
  <c r="AS84" i="202" s="1"/>
  <c r="AV32" i="223" s="1"/>
  <c r="D24" i="140"/>
  <c r="E24" i="140" s="1"/>
  <c r="H24" i="140" s="1"/>
  <c r="L24" i="140" s="1"/>
  <c r="N24" i="140" s="1"/>
  <c r="D24" i="241"/>
  <c r="E24" i="241" s="1"/>
  <c r="H24" i="241" s="1"/>
  <c r="L24" i="241" s="1"/>
  <c r="N24" i="241" s="1"/>
  <c r="D24" i="141"/>
  <c r="E24" i="141" s="1"/>
  <c r="H24" i="141" s="1"/>
  <c r="L24" i="141" s="1"/>
  <c r="N24" i="141" s="1"/>
  <c r="D42" i="140"/>
  <c r="E42" i="140" s="1"/>
  <c r="H42" i="140" s="1"/>
  <c r="L42" i="140" s="1"/>
  <c r="N42" i="140" s="1"/>
  <c r="D42" i="141"/>
  <c r="E42" i="141" s="1"/>
  <c r="H42" i="141" s="1"/>
  <c r="L42" i="141" s="1"/>
  <c r="N42" i="141" s="1"/>
  <c r="D42" i="241"/>
  <c r="E42" i="241" s="1"/>
  <c r="H42" i="241" s="1"/>
  <c r="L42" i="241" s="1"/>
  <c r="N42" i="241" s="1"/>
  <c r="D15" i="180"/>
  <c r="E15" i="180" s="1"/>
  <c r="D15" i="215"/>
  <c r="E15" i="215" s="1"/>
  <c r="D15" i="217"/>
  <c r="E15" i="217" s="1"/>
  <c r="D15" i="219"/>
  <c r="E15" i="219" s="1"/>
  <c r="D15" i="213"/>
  <c r="E15" i="213" s="1"/>
  <c r="D15" i="214"/>
  <c r="E15" i="214" s="1"/>
  <c r="D15" i="216"/>
  <c r="E15" i="216" s="1"/>
  <c r="AU11" i="247"/>
  <c r="AU76" i="247" s="1"/>
  <c r="AU84" i="247" s="1"/>
  <c r="AM11" i="72"/>
  <c r="AM76" i="72" s="1"/>
  <c r="AS76" i="247"/>
  <c r="AS84" i="247" s="1"/>
  <c r="AV40" i="223" s="1"/>
  <c r="O26" i="238"/>
  <c r="H26" i="238"/>
  <c r="AP9" i="33"/>
  <c r="AW9" i="33"/>
  <c r="BA9" i="33" s="1"/>
  <c r="AP12" i="33"/>
  <c r="AW12" i="33"/>
  <c r="BA12" i="33" s="1"/>
  <c r="AX26" i="1"/>
  <c r="C26" i="33"/>
  <c r="AO26" i="33" s="1"/>
  <c r="AQ26" i="1"/>
  <c r="D26" i="67" s="1"/>
  <c r="E26" i="67" s="1"/>
  <c r="F26" i="67" s="1"/>
  <c r="G26" i="67" s="1"/>
  <c r="AQ40" i="1"/>
  <c r="D40" i="67" s="1"/>
  <c r="E40" i="67" s="1"/>
  <c r="F40" i="67" s="1"/>
  <c r="G40" i="67" s="1"/>
  <c r="C40" i="33"/>
  <c r="AO40" i="33" s="1"/>
  <c r="AX40" i="1"/>
  <c r="AR40" i="1" s="1"/>
  <c r="D20" i="180"/>
  <c r="E20" i="180" s="1"/>
  <c r="D20" i="215"/>
  <c r="E20" i="215" s="1"/>
  <c r="D20" i="217"/>
  <c r="E20" i="217" s="1"/>
  <c r="D20" i="219"/>
  <c r="E20" i="219" s="1"/>
  <c r="D20" i="213"/>
  <c r="E20" i="213" s="1"/>
  <c r="D20" i="214"/>
  <c r="E20" i="214" s="1"/>
  <c r="D20" i="216"/>
  <c r="E20" i="216" s="1"/>
  <c r="H40" i="238"/>
  <c r="O40" i="238"/>
  <c r="C11" i="33"/>
  <c r="AO11" i="33" s="1"/>
  <c r="AX11" i="1"/>
  <c r="AR11" i="1" s="1"/>
  <c r="AQ11" i="1"/>
  <c r="D11" i="67" s="1"/>
  <c r="E11" i="67" s="1"/>
  <c r="F11" i="67" s="1"/>
  <c r="G11" i="67" s="1"/>
  <c r="C20" i="33"/>
  <c r="AO20" i="33" s="1"/>
  <c r="AQ20" i="1"/>
  <c r="D20" i="67" s="1"/>
  <c r="E20" i="67" s="1"/>
  <c r="F20" i="67" s="1"/>
  <c r="G20" i="67" s="1"/>
  <c r="AX20" i="1"/>
  <c r="AR20" i="1" s="1"/>
  <c r="D39" i="140"/>
  <c r="E39" i="140" s="1"/>
  <c r="H39" i="140" s="1"/>
  <c r="L39" i="140" s="1"/>
  <c r="N39" i="140" s="1"/>
  <c r="D39" i="241"/>
  <c r="E39" i="241" s="1"/>
  <c r="H39" i="241" s="1"/>
  <c r="L39" i="241" s="1"/>
  <c r="N39" i="241" s="1"/>
  <c r="D39" i="141"/>
  <c r="E39" i="141" s="1"/>
  <c r="H39" i="141" s="1"/>
  <c r="L39" i="141" s="1"/>
  <c r="N39" i="141" s="1"/>
  <c r="D26" i="140"/>
  <c r="E26" i="140" s="1"/>
  <c r="H26" i="140" s="1"/>
  <c r="L26" i="140" s="1"/>
  <c r="N26" i="140" s="1"/>
  <c r="D26" i="141"/>
  <c r="E26" i="141" s="1"/>
  <c r="H26" i="141" s="1"/>
  <c r="L26" i="141" s="1"/>
  <c r="N26" i="141" s="1"/>
  <c r="D26" i="241"/>
  <c r="E26" i="241" s="1"/>
  <c r="H26" i="241" s="1"/>
  <c r="L26" i="241" s="1"/>
  <c r="N26" i="241" s="1"/>
  <c r="AX36" i="1"/>
  <c r="AR36" i="1" s="1"/>
  <c r="AQ36" i="1"/>
  <c r="D36" i="67" s="1"/>
  <c r="E36" i="67" s="1"/>
  <c r="F36" i="67" s="1"/>
  <c r="G36" i="67" s="1"/>
  <c r="C36" i="33"/>
  <c r="AO36" i="33" s="1"/>
  <c r="O10" i="238"/>
  <c r="H10" i="238"/>
  <c r="AP14" i="33"/>
  <c r="AW14" i="33"/>
  <c r="BA14" i="33" s="1"/>
  <c r="D18" i="140"/>
  <c r="E18" i="140" s="1"/>
  <c r="H18" i="140" s="1"/>
  <c r="L18" i="140" s="1"/>
  <c r="N18" i="140" s="1"/>
  <c r="D18" i="141"/>
  <c r="E18" i="141" s="1"/>
  <c r="H18" i="141" s="1"/>
  <c r="L18" i="141" s="1"/>
  <c r="N18" i="141" s="1"/>
  <c r="D18" i="241"/>
  <c r="E18" i="241" s="1"/>
  <c r="H18" i="241" s="1"/>
  <c r="L18" i="241" s="1"/>
  <c r="N18" i="241" s="1"/>
  <c r="D24" i="214"/>
  <c r="E24" i="214" s="1"/>
  <c r="D24" i="216"/>
  <c r="E24" i="216" s="1"/>
  <c r="D24" i="213"/>
  <c r="E24" i="213" s="1"/>
  <c r="D24" i="180"/>
  <c r="E24" i="180" s="1"/>
  <c r="D24" i="217"/>
  <c r="E24" i="217" s="1"/>
  <c r="D24" i="215"/>
  <c r="E24" i="215" s="1"/>
  <c r="D24" i="219"/>
  <c r="E24" i="219" s="1"/>
  <c r="P12" i="241"/>
  <c r="Q12" i="241" s="1"/>
  <c r="R12" i="241"/>
  <c r="C55" i="33"/>
  <c r="AO55" i="33" s="1"/>
  <c r="AX55" i="1"/>
  <c r="AR55" i="1" s="1"/>
  <c r="AQ55" i="1"/>
  <c r="D55" i="67" s="1"/>
  <c r="E55" i="67" s="1"/>
  <c r="F55" i="67" s="1"/>
  <c r="G55" i="67" s="1"/>
  <c r="D64" i="213"/>
  <c r="E64" i="213" s="1"/>
  <c r="D64" i="216"/>
  <c r="E64" i="216" s="1"/>
  <c r="D64" i="217"/>
  <c r="E64" i="217" s="1"/>
  <c r="D64" i="180"/>
  <c r="E64" i="180" s="1"/>
  <c r="D64" i="214"/>
  <c r="E64" i="214" s="1"/>
  <c r="D64" i="215"/>
  <c r="E64" i="215" s="1"/>
  <c r="D64" i="219"/>
  <c r="E64" i="219" s="1"/>
  <c r="R68" i="141"/>
  <c r="P68" i="141"/>
  <c r="Q68" i="141" s="1"/>
  <c r="I9" i="67"/>
  <c r="J9" i="67" s="1"/>
  <c r="K9" i="67"/>
  <c r="D11" i="140"/>
  <c r="E11" i="140" s="1"/>
  <c r="H11" i="140" s="1"/>
  <c r="L11" i="140" s="1"/>
  <c r="N11" i="140" s="1"/>
  <c r="D11" i="241"/>
  <c r="E11" i="241" s="1"/>
  <c r="H11" i="241" s="1"/>
  <c r="L11" i="241" s="1"/>
  <c r="N11" i="241" s="1"/>
  <c r="D11" i="141"/>
  <c r="E11" i="141" s="1"/>
  <c r="H11" i="141" s="1"/>
  <c r="L11" i="141" s="1"/>
  <c r="N11" i="141" s="1"/>
  <c r="AU11" i="113"/>
  <c r="AU76" i="113" s="1"/>
  <c r="AU84" i="113" s="1"/>
  <c r="F11" i="72"/>
  <c r="F76" i="72" s="1"/>
  <c r="AS76" i="113"/>
  <c r="AS84" i="113" s="1"/>
  <c r="AV8" i="223" s="1"/>
  <c r="AY12" i="1"/>
  <c r="AW12" i="1"/>
  <c r="K29" i="67"/>
  <c r="I29" i="67"/>
  <c r="J29" i="67" s="1"/>
  <c r="D20" i="141"/>
  <c r="E20" i="141" s="1"/>
  <c r="H20" i="141" s="1"/>
  <c r="L20" i="141" s="1"/>
  <c r="N20" i="141" s="1"/>
  <c r="D20" i="140"/>
  <c r="E20" i="140" s="1"/>
  <c r="H20" i="140" s="1"/>
  <c r="L20" i="140" s="1"/>
  <c r="N20" i="140" s="1"/>
  <c r="D20" i="241"/>
  <c r="E20" i="241" s="1"/>
  <c r="H20" i="241" s="1"/>
  <c r="L20" i="241" s="1"/>
  <c r="N20" i="241" s="1"/>
  <c r="P60" i="141"/>
  <c r="Q60" i="141" s="1"/>
  <c r="R60" i="141"/>
  <c r="AX39" i="1"/>
  <c r="AR39" i="1" s="1"/>
  <c r="C39" i="33"/>
  <c r="AO39" i="33" s="1"/>
  <c r="AQ39" i="1"/>
  <c r="D39" i="67" s="1"/>
  <c r="E39" i="67" s="1"/>
  <c r="F39" i="67" s="1"/>
  <c r="G39" i="67" s="1"/>
  <c r="AE8" i="1"/>
  <c r="D19" i="180"/>
  <c r="E19" i="180" s="1"/>
  <c r="D19" i="215"/>
  <c r="E19" i="215" s="1"/>
  <c r="D19" i="217"/>
  <c r="E19" i="217" s="1"/>
  <c r="D19" i="219"/>
  <c r="E19" i="219" s="1"/>
  <c r="D19" i="213"/>
  <c r="E19" i="213" s="1"/>
  <c r="D19" i="214"/>
  <c r="E19" i="214" s="1"/>
  <c r="D19" i="216"/>
  <c r="E19" i="216" s="1"/>
  <c r="D58" i="248"/>
  <c r="E58" i="248" s="1"/>
  <c r="D58" i="247"/>
  <c r="E58" i="247" s="1"/>
  <c r="D58" i="242"/>
  <c r="E58" i="242" s="1"/>
  <c r="D58" i="203"/>
  <c r="E58" i="203" s="1"/>
  <c r="D58" i="229"/>
  <c r="E58" i="229" s="1"/>
  <c r="D58" i="231"/>
  <c r="E58" i="231" s="1"/>
  <c r="D58" i="209"/>
  <c r="E58" i="209" s="1"/>
  <c r="D58" i="243"/>
  <c r="E58" i="243" s="1"/>
  <c r="D58" i="206"/>
  <c r="E58" i="206" s="1"/>
  <c r="D58" i="208"/>
  <c r="E58" i="208" s="1"/>
  <c r="D58" i="193"/>
  <c r="E58" i="193" s="1"/>
  <c r="D58" i="244"/>
  <c r="E58" i="244" s="1"/>
  <c r="D58" i="239"/>
  <c r="E58" i="239" s="1"/>
  <c r="D58" i="195"/>
  <c r="E58" i="195" s="1"/>
  <c r="D58" i="220"/>
  <c r="E58" i="220" s="1"/>
  <c r="D58" i="202"/>
  <c r="E58" i="202" s="1"/>
  <c r="D58" i="225"/>
  <c r="E58" i="225" s="1"/>
  <c r="D58" i="197"/>
  <c r="E58" i="197" s="1"/>
  <c r="D58" i="211"/>
  <c r="E58" i="211" s="1"/>
  <c r="D58" i="212"/>
  <c r="E58" i="212" s="1"/>
  <c r="D58" i="191"/>
  <c r="E58" i="191" s="1"/>
  <c r="D58" i="196"/>
  <c r="E58" i="196" s="1"/>
  <c r="D58" i="190"/>
  <c r="E58" i="190" s="1"/>
  <c r="D58" i="204"/>
  <c r="E58" i="204" s="1"/>
  <c r="D58" i="232"/>
  <c r="E58" i="232" s="1"/>
  <c r="D58" i="230"/>
  <c r="E58" i="230" s="1"/>
  <c r="D58" i="205"/>
  <c r="E58" i="205" s="1"/>
  <c r="D58" i="207"/>
  <c r="E58" i="207" s="1"/>
  <c r="D58" i="201"/>
  <c r="E58" i="201" s="1"/>
  <c r="D58" i="224"/>
  <c r="E58" i="224" s="1"/>
  <c r="D58" i="199"/>
  <c r="E58" i="199" s="1"/>
  <c r="D58" i="200"/>
  <c r="E58" i="200" s="1"/>
  <c r="D58" i="246"/>
  <c r="E58" i="246" s="1"/>
  <c r="D58" i="113"/>
  <c r="E58" i="113" s="1"/>
  <c r="D58" i="194"/>
  <c r="E58" i="194" s="1"/>
  <c r="D58" i="189"/>
  <c r="E58" i="189" s="1"/>
  <c r="D58" i="192"/>
  <c r="E58" i="192" s="1"/>
  <c r="P29" i="140"/>
  <c r="Q29" i="140" s="1"/>
  <c r="R29" i="140"/>
  <c r="I10" i="67"/>
  <c r="J10" i="67" s="1"/>
  <c r="K10" i="67"/>
  <c r="AW68" i="33"/>
  <c r="BA68" i="33" s="1"/>
  <c r="AP68" i="33"/>
  <c r="O55" i="238"/>
  <c r="H55" i="238"/>
  <c r="H60" i="238"/>
  <c r="O60" i="238"/>
  <c r="O65" i="238"/>
  <c r="H65" i="238"/>
  <c r="AI8" i="236"/>
  <c r="AG8" i="236"/>
  <c r="AE76" i="236"/>
  <c r="P9" i="140"/>
  <c r="Q9" i="140" s="1"/>
  <c r="R9" i="140"/>
  <c r="D19" i="241"/>
  <c r="E19" i="241" s="1"/>
  <c r="H19" i="241" s="1"/>
  <c r="L19" i="241" s="1"/>
  <c r="N19" i="241" s="1"/>
  <c r="D19" i="141"/>
  <c r="E19" i="141" s="1"/>
  <c r="H19" i="141" s="1"/>
  <c r="L19" i="141" s="1"/>
  <c r="N19" i="141" s="1"/>
  <c r="D19" i="140"/>
  <c r="E19" i="140" s="1"/>
  <c r="H19" i="140" s="1"/>
  <c r="L19" i="140" s="1"/>
  <c r="N19" i="140" s="1"/>
  <c r="E12" i="46"/>
  <c r="F12" i="46" s="1"/>
  <c r="I12" i="46" s="1"/>
  <c r="M12" i="46" s="1"/>
  <c r="E10" i="46"/>
  <c r="F10" i="46" s="1"/>
  <c r="D23" i="241"/>
  <c r="E23" i="241" s="1"/>
  <c r="H23" i="241" s="1"/>
  <c r="L23" i="241" s="1"/>
  <c r="N23" i="241" s="1"/>
  <c r="E11" i="46"/>
  <c r="F11" i="46" s="1"/>
  <c r="I11" i="46" s="1"/>
  <c r="M11" i="46" s="1"/>
  <c r="E15" i="46"/>
  <c r="F15" i="46" s="1"/>
  <c r="I15" i="46" s="1"/>
  <c r="M15" i="46" s="1"/>
  <c r="D23" i="141"/>
  <c r="E23" i="141" s="1"/>
  <c r="H23" i="141" s="1"/>
  <c r="L23" i="141" s="1"/>
  <c r="N23" i="141" s="1"/>
  <c r="E17" i="46"/>
  <c r="F17" i="46" s="1"/>
  <c r="I17" i="46" s="1"/>
  <c r="M17" i="46" s="1"/>
  <c r="E14" i="46"/>
  <c r="F14" i="46" s="1"/>
  <c r="I14" i="46" s="1"/>
  <c r="M14" i="46" s="1"/>
  <c r="D23" i="140"/>
  <c r="E23" i="140" s="1"/>
  <c r="H23" i="140" s="1"/>
  <c r="L23" i="140" s="1"/>
  <c r="N23" i="140" s="1"/>
  <c r="E16" i="46"/>
  <c r="F16" i="46" s="1"/>
  <c r="I16" i="46" s="1"/>
  <c r="M16" i="46" s="1"/>
  <c r="E13" i="46"/>
  <c r="F13" i="46" s="1"/>
  <c r="I13" i="46" s="1"/>
  <c r="M13" i="46" s="1"/>
  <c r="I60" i="67"/>
  <c r="J60" i="67" s="1"/>
  <c r="K60" i="67"/>
  <c r="D9" i="213"/>
  <c r="E9" i="213" s="1"/>
  <c r="D9" i="214"/>
  <c r="E9" i="214" s="1"/>
  <c r="D9" i="217"/>
  <c r="E9" i="217" s="1"/>
  <c r="D9" i="180"/>
  <c r="E9" i="180" s="1"/>
  <c r="D9" i="215"/>
  <c r="E9" i="215" s="1"/>
  <c r="D9" i="216"/>
  <c r="E9" i="216" s="1"/>
  <c r="D9" i="219"/>
  <c r="E9" i="219" s="1"/>
  <c r="R14" i="241"/>
  <c r="P14" i="241"/>
  <c r="Q14" i="241" s="1"/>
  <c r="Z9" i="72"/>
  <c r="Z76" i="72" s="1"/>
  <c r="AU9" i="209"/>
  <c r="AU76" i="209" s="1"/>
  <c r="AU84" i="209" s="1"/>
  <c r="AS76" i="209"/>
  <c r="AS84" i="209" s="1"/>
  <c r="AV18" i="223" s="1"/>
  <c r="R10" i="141"/>
  <c r="P10" i="141"/>
  <c r="Q10" i="141" s="1"/>
  <c r="AU8" i="190"/>
  <c r="AU76" i="190" s="1"/>
  <c r="AU84" i="190" s="1"/>
  <c r="I8" i="72"/>
  <c r="I76" i="72" s="1"/>
  <c r="AS76" i="190"/>
  <c r="AS84" i="190" s="1"/>
  <c r="AV13" i="223" s="1"/>
  <c r="AL23" i="46"/>
  <c r="AT10" i="46"/>
  <c r="AT18" i="46" s="1"/>
  <c r="AS18" i="46"/>
  <c r="AO8" i="46"/>
  <c r="AO20" i="46" s="1"/>
  <c r="AQ7" i="46"/>
  <c r="D13" i="190" l="1"/>
  <c r="E13" i="190" s="1"/>
  <c r="D13" i="191"/>
  <c r="E13" i="191" s="1"/>
  <c r="D13" i="243"/>
  <c r="E13" i="243" s="1"/>
  <c r="D13" i="229"/>
  <c r="E13" i="229" s="1"/>
  <c r="D13" i="211"/>
  <c r="E13" i="211" s="1"/>
  <c r="D13" i="248"/>
  <c r="E13" i="248" s="1"/>
  <c r="D13" i="242"/>
  <c r="E13" i="242" s="1"/>
  <c r="D13" i="231"/>
  <c r="E13" i="231" s="1"/>
  <c r="D13" i="232"/>
  <c r="E13" i="232" s="1"/>
  <c r="D13" i="239"/>
  <c r="E13" i="239" s="1"/>
  <c r="D13" i="206"/>
  <c r="E13" i="206" s="1"/>
  <c r="D13" i="208"/>
  <c r="E13" i="208" s="1"/>
  <c r="D13" i="224"/>
  <c r="E13" i="224" s="1"/>
  <c r="D13" i="199"/>
  <c r="E13" i="199" s="1"/>
  <c r="D13" i="246"/>
  <c r="E13" i="246" s="1"/>
  <c r="D13" i="113"/>
  <c r="E13" i="113" s="1"/>
  <c r="D13" i="193"/>
  <c r="E13" i="193" s="1"/>
  <c r="D13" i="202"/>
  <c r="E13" i="202" s="1"/>
  <c r="D13" i="197"/>
  <c r="E13" i="197" s="1"/>
  <c r="D13" i="203"/>
  <c r="E13" i="203" s="1"/>
  <c r="D13" i="204"/>
  <c r="E13" i="204" s="1"/>
  <c r="D13" i="230"/>
  <c r="E13" i="230" s="1"/>
  <c r="D13" i="212"/>
  <c r="E13" i="212" s="1"/>
  <c r="D13" i="247"/>
  <c r="E13" i="247" s="1"/>
  <c r="D13" i="209"/>
  <c r="E13" i="209" s="1"/>
  <c r="D13" i="196"/>
  <c r="E13" i="196" s="1"/>
  <c r="D13" i="200"/>
  <c r="E13" i="200" s="1"/>
  <c r="D13" i="205"/>
  <c r="E13" i="205" s="1"/>
  <c r="D13" i="207"/>
  <c r="E13" i="207" s="1"/>
  <c r="D13" i="201"/>
  <c r="E13" i="201" s="1"/>
  <c r="D13" i="244"/>
  <c r="E13" i="244" s="1"/>
  <c r="D13" i="194"/>
  <c r="E13" i="194" s="1"/>
  <c r="D13" i="220"/>
  <c r="E13" i="220" s="1"/>
  <c r="D13" i="195"/>
  <c r="E13" i="195" s="1"/>
  <c r="D13" i="225"/>
  <c r="E13" i="225" s="1"/>
  <c r="D13" i="189"/>
  <c r="E13" i="189" s="1"/>
  <c r="D13" i="192"/>
  <c r="E13" i="192" s="1"/>
  <c r="P46" i="140"/>
  <c r="Q46" i="140" s="1"/>
  <c r="R46" i="140"/>
  <c r="AP37" i="33"/>
  <c r="AW37" i="33"/>
  <c r="BA37" i="33" s="1"/>
  <c r="P28" i="141"/>
  <c r="Q28" i="141" s="1"/>
  <c r="R28" i="141"/>
  <c r="R13" i="241"/>
  <c r="P13" i="241"/>
  <c r="Q13" i="241" s="1"/>
  <c r="D21" i="211"/>
  <c r="E21" i="211" s="1"/>
  <c r="D21" i="203"/>
  <c r="E21" i="203" s="1"/>
  <c r="D21" i="239"/>
  <c r="E21" i="239" s="1"/>
  <c r="D21" i="199"/>
  <c r="E21" i="199" s="1"/>
  <c r="D21" i="202"/>
  <c r="E21" i="202" s="1"/>
  <c r="D21" i="190"/>
  <c r="E21" i="190" s="1"/>
  <c r="D21" i="229"/>
  <c r="E21" i="229" s="1"/>
  <c r="D21" i="207"/>
  <c r="E21" i="207" s="1"/>
  <c r="D21" i="225"/>
  <c r="E21" i="225" s="1"/>
  <c r="D21" i="192"/>
  <c r="E21" i="192" s="1"/>
  <c r="D21" i="247"/>
  <c r="E21" i="247" s="1"/>
  <c r="D21" i="204"/>
  <c r="E21" i="204" s="1"/>
  <c r="D21" i="206"/>
  <c r="E21" i="206" s="1"/>
  <c r="D21" i="246"/>
  <c r="E21" i="246" s="1"/>
  <c r="D21" i="191"/>
  <c r="E21" i="191" s="1"/>
  <c r="D21" i="232"/>
  <c r="E21" i="232" s="1"/>
  <c r="D21" i="201"/>
  <c r="E21" i="201" s="1"/>
  <c r="D21" i="113"/>
  <c r="E21" i="113" s="1"/>
  <c r="D21" i="248"/>
  <c r="E21" i="248" s="1"/>
  <c r="D21" i="197"/>
  <c r="E21" i="197" s="1"/>
  <c r="D21" i="242"/>
  <c r="E21" i="242" s="1"/>
  <c r="D21" i="224"/>
  <c r="E21" i="224" s="1"/>
  <c r="D21" i="243"/>
  <c r="E21" i="243" s="1"/>
  <c r="D21" i="194"/>
  <c r="E21" i="194" s="1"/>
  <c r="D21" i="209"/>
  <c r="E21" i="209" s="1"/>
  <c r="D21" i="231"/>
  <c r="E21" i="231" s="1"/>
  <c r="D21" i="208"/>
  <c r="E21" i="208" s="1"/>
  <c r="D21" i="220"/>
  <c r="E21" i="220" s="1"/>
  <c r="D21" i="212"/>
  <c r="E21" i="212" s="1"/>
  <c r="D21" i="196"/>
  <c r="E21" i="196" s="1"/>
  <c r="D21" i="200"/>
  <c r="E21" i="200" s="1"/>
  <c r="D21" i="244"/>
  <c r="E21" i="244" s="1"/>
  <c r="D21" i="193"/>
  <c r="E21" i="193" s="1"/>
  <c r="D21" i="230"/>
  <c r="E21" i="230" s="1"/>
  <c r="D21" i="195"/>
  <c r="E21" i="195" s="1"/>
  <c r="D21" i="205"/>
  <c r="E21" i="205" s="1"/>
  <c r="D21" i="189"/>
  <c r="E21" i="189" s="1"/>
  <c r="R54" i="140"/>
  <c r="P54" i="140"/>
  <c r="Q54" i="140" s="1"/>
  <c r="R50" i="241"/>
  <c r="P50" i="241"/>
  <c r="Q50" i="241" s="1"/>
  <c r="AP46" i="33"/>
  <c r="AW46" i="33"/>
  <c r="BA46" i="33" s="1"/>
  <c r="I38" i="67"/>
  <c r="J38" i="67" s="1"/>
  <c r="K38" i="67"/>
  <c r="I70" i="67"/>
  <c r="J70" i="67" s="1"/>
  <c r="K70" i="67"/>
  <c r="AW28" i="33"/>
  <c r="BA28" i="33" s="1"/>
  <c r="AP28" i="33"/>
  <c r="I31" i="67"/>
  <c r="J31" i="67" s="1"/>
  <c r="K31" i="67"/>
  <c r="R43" i="141"/>
  <c r="P43" i="141"/>
  <c r="Q43" i="141" s="1"/>
  <c r="R17" i="140"/>
  <c r="P17" i="140"/>
  <c r="Q17" i="140" s="1"/>
  <c r="AW54" i="33"/>
  <c r="BA54" i="33" s="1"/>
  <c r="AP54" i="33"/>
  <c r="AY50" i="1"/>
  <c r="AW50" i="1"/>
  <c r="AY67" i="1"/>
  <c r="AW67" i="1"/>
  <c r="K17" i="67"/>
  <c r="I17" i="67"/>
  <c r="J17" i="67" s="1"/>
  <c r="D50" i="215"/>
  <c r="E50" i="215" s="1"/>
  <c r="D50" i="214"/>
  <c r="E50" i="214" s="1"/>
  <c r="D50" i="217"/>
  <c r="E50" i="217" s="1"/>
  <c r="D50" i="180"/>
  <c r="E50" i="180" s="1"/>
  <c r="D50" i="213"/>
  <c r="E50" i="213" s="1"/>
  <c r="D50" i="216"/>
  <c r="E50" i="216" s="1"/>
  <c r="D50" i="219"/>
  <c r="E50" i="219" s="1"/>
  <c r="R37" i="141"/>
  <c r="P37" i="141"/>
  <c r="Q37" i="141" s="1"/>
  <c r="R38" i="241"/>
  <c r="P38" i="241"/>
  <c r="Q38" i="241" s="1"/>
  <c r="AY73" i="1"/>
  <c r="AW73" i="1"/>
  <c r="AY43" i="1"/>
  <c r="AW43" i="1"/>
  <c r="D28" i="248"/>
  <c r="E28" i="248" s="1"/>
  <c r="D28" i="231"/>
  <c r="E28" i="231" s="1"/>
  <c r="D28" i="224"/>
  <c r="E28" i="224" s="1"/>
  <c r="D28" i="243"/>
  <c r="E28" i="243" s="1"/>
  <c r="D28" i="199"/>
  <c r="E28" i="199" s="1"/>
  <c r="D28" i="209"/>
  <c r="E28" i="209" s="1"/>
  <c r="D28" i="206"/>
  <c r="E28" i="206" s="1"/>
  <c r="D28" i="225"/>
  <c r="E28" i="225" s="1"/>
  <c r="D28" i="200"/>
  <c r="E28" i="200" s="1"/>
  <c r="D28" i="197"/>
  <c r="E28" i="197" s="1"/>
  <c r="D28" i="247"/>
  <c r="E28" i="247" s="1"/>
  <c r="D28" i="202"/>
  <c r="E28" i="202" s="1"/>
  <c r="D28" i="211"/>
  <c r="E28" i="211" s="1"/>
  <c r="D28" i="230"/>
  <c r="E28" i="230" s="1"/>
  <c r="D28" i="246"/>
  <c r="E28" i="246" s="1"/>
  <c r="D28" i="239"/>
  <c r="E28" i="239" s="1"/>
  <c r="D28" i="194"/>
  <c r="E28" i="194" s="1"/>
  <c r="D28" i="242"/>
  <c r="E28" i="242" s="1"/>
  <c r="D28" i="195"/>
  <c r="E28" i="195" s="1"/>
  <c r="D28" i="212"/>
  <c r="E28" i="212" s="1"/>
  <c r="D28" i="201"/>
  <c r="E28" i="201" s="1"/>
  <c r="D28" i="196"/>
  <c r="E28" i="196" s="1"/>
  <c r="D28" i="208"/>
  <c r="E28" i="208" s="1"/>
  <c r="D28" i="189"/>
  <c r="E28" i="189" s="1"/>
  <c r="D28" i="207"/>
  <c r="E28" i="207" s="1"/>
  <c r="D28" i="229"/>
  <c r="E28" i="229" s="1"/>
  <c r="D28" i="220"/>
  <c r="E28" i="220" s="1"/>
  <c r="D28" i="232"/>
  <c r="E28" i="232" s="1"/>
  <c r="D28" i="190"/>
  <c r="E28" i="190" s="1"/>
  <c r="D28" i="205"/>
  <c r="E28" i="205" s="1"/>
  <c r="D28" i="113"/>
  <c r="E28" i="113" s="1"/>
  <c r="D28" i="191"/>
  <c r="E28" i="191" s="1"/>
  <c r="D28" i="192"/>
  <c r="E28" i="192" s="1"/>
  <c r="D28" i="204"/>
  <c r="E28" i="204" s="1"/>
  <c r="D28" i="244"/>
  <c r="E28" i="244" s="1"/>
  <c r="D28" i="203"/>
  <c r="E28" i="203" s="1"/>
  <c r="D28" i="193"/>
  <c r="E28" i="193" s="1"/>
  <c r="D13" i="180"/>
  <c r="E13" i="180" s="1"/>
  <c r="D13" i="215"/>
  <c r="E13" i="215" s="1"/>
  <c r="D13" i="216"/>
  <c r="E13" i="216" s="1"/>
  <c r="D13" i="219"/>
  <c r="E13" i="219" s="1"/>
  <c r="D13" i="213"/>
  <c r="E13" i="213" s="1"/>
  <c r="D13" i="214"/>
  <c r="E13" i="214" s="1"/>
  <c r="D13" i="217"/>
  <c r="E13" i="217" s="1"/>
  <c r="R46" i="241"/>
  <c r="P46" i="241"/>
  <c r="Q46" i="241" s="1"/>
  <c r="P70" i="141"/>
  <c r="Q70" i="141" s="1"/>
  <c r="R70" i="141"/>
  <c r="P31" i="140"/>
  <c r="Q31" i="140" s="1"/>
  <c r="R31" i="140"/>
  <c r="R13" i="141"/>
  <c r="P13" i="141"/>
  <c r="Q13" i="141" s="1"/>
  <c r="D21" i="215"/>
  <c r="E21" i="215" s="1"/>
  <c r="D21" i="214"/>
  <c r="E21" i="214" s="1"/>
  <c r="D21" i="213"/>
  <c r="E21" i="213" s="1"/>
  <c r="D21" i="216"/>
  <c r="E21" i="216" s="1"/>
  <c r="D21" i="217"/>
  <c r="E21" i="217" s="1"/>
  <c r="D21" i="180"/>
  <c r="E21" i="180" s="1"/>
  <c r="D21" i="219"/>
  <c r="E21" i="219" s="1"/>
  <c r="R54" i="241"/>
  <c r="P54" i="241"/>
  <c r="Q54" i="241" s="1"/>
  <c r="I28" i="67"/>
  <c r="J28" i="67" s="1"/>
  <c r="K28" i="67"/>
  <c r="R67" i="241"/>
  <c r="P67" i="241"/>
  <c r="Q67" i="241" s="1"/>
  <c r="P43" i="140"/>
  <c r="Q43" i="140" s="1"/>
  <c r="R43" i="140"/>
  <c r="P17" i="241"/>
  <c r="Q17" i="241" s="1"/>
  <c r="R17" i="241"/>
  <c r="P73" i="141"/>
  <c r="Q73" i="141" s="1"/>
  <c r="R73" i="141"/>
  <c r="K67" i="67"/>
  <c r="I67" i="67"/>
  <c r="J67" i="67" s="1"/>
  <c r="K13" i="67"/>
  <c r="I13" i="67"/>
  <c r="J13" i="67" s="1"/>
  <c r="R37" i="140"/>
  <c r="P37" i="140"/>
  <c r="Q37" i="140" s="1"/>
  <c r="R38" i="141"/>
  <c r="P38" i="141"/>
  <c r="Q38" i="141" s="1"/>
  <c r="BC59" i="33"/>
  <c r="BD59" i="33" s="1"/>
  <c r="C59" i="72" s="1"/>
  <c r="AQ59" i="72" s="1"/>
  <c r="CD59" i="72" s="1"/>
  <c r="BG59" i="33"/>
  <c r="C59" i="100" s="1"/>
  <c r="AQ59" i="100" s="1"/>
  <c r="AW73" i="33"/>
  <c r="BA73" i="33" s="1"/>
  <c r="AP73" i="33"/>
  <c r="AP43" i="33"/>
  <c r="AW43" i="33"/>
  <c r="BA43" i="33" s="1"/>
  <c r="I37" i="67"/>
  <c r="J37" i="67" s="1"/>
  <c r="K37" i="67"/>
  <c r="P70" i="241"/>
  <c r="Q70" i="241" s="1"/>
  <c r="R70" i="241"/>
  <c r="R28" i="241"/>
  <c r="P28" i="241"/>
  <c r="Q28" i="241" s="1"/>
  <c r="R31" i="141"/>
  <c r="P31" i="141"/>
  <c r="Q31" i="141" s="1"/>
  <c r="P13" i="140"/>
  <c r="Q13" i="140" s="1"/>
  <c r="R13" i="140"/>
  <c r="BC21" i="33"/>
  <c r="BD21" i="33" s="1"/>
  <c r="C21" i="72" s="1"/>
  <c r="AQ21" i="72" s="1"/>
  <c r="CD21" i="72" s="1"/>
  <c r="BG21" i="33"/>
  <c r="C21" i="100" s="1"/>
  <c r="AQ21" i="100" s="1"/>
  <c r="P50" i="141"/>
  <c r="Q50" i="141" s="1"/>
  <c r="R50" i="141"/>
  <c r="AY46" i="1"/>
  <c r="AW46" i="1"/>
  <c r="AP38" i="33"/>
  <c r="AW38" i="33"/>
  <c r="BA38" i="33" s="1"/>
  <c r="AY70" i="1"/>
  <c r="AW70" i="1"/>
  <c r="D37" i="211"/>
  <c r="E37" i="211" s="1"/>
  <c r="D37" i="248"/>
  <c r="E37" i="248" s="1"/>
  <c r="D37" i="191"/>
  <c r="E37" i="191" s="1"/>
  <c r="D37" i="243"/>
  <c r="E37" i="243" s="1"/>
  <c r="D37" i="232"/>
  <c r="E37" i="232" s="1"/>
  <c r="D37" i="205"/>
  <c r="E37" i="205" s="1"/>
  <c r="D37" i="224"/>
  <c r="E37" i="224" s="1"/>
  <c r="D37" i="246"/>
  <c r="E37" i="246" s="1"/>
  <c r="D37" i="193"/>
  <c r="E37" i="193" s="1"/>
  <c r="D37" i="189"/>
  <c r="E37" i="189" s="1"/>
  <c r="D37" i="212"/>
  <c r="E37" i="212" s="1"/>
  <c r="D37" i="247"/>
  <c r="E37" i="247" s="1"/>
  <c r="D37" i="242"/>
  <c r="E37" i="242" s="1"/>
  <c r="D37" i="204"/>
  <c r="E37" i="204" s="1"/>
  <c r="D37" i="230"/>
  <c r="E37" i="230" s="1"/>
  <c r="D37" i="208"/>
  <c r="E37" i="208" s="1"/>
  <c r="D37" i="244"/>
  <c r="E37" i="244" s="1"/>
  <c r="D37" i="113"/>
  <c r="E37" i="113" s="1"/>
  <c r="D37" i="202"/>
  <c r="E37" i="202" s="1"/>
  <c r="D37" i="190"/>
  <c r="E37" i="190" s="1"/>
  <c r="D37" i="196"/>
  <c r="E37" i="196" s="1"/>
  <c r="D37" i="229"/>
  <c r="E37" i="229" s="1"/>
  <c r="D37" i="200"/>
  <c r="E37" i="200" s="1"/>
  <c r="D37" i="206"/>
  <c r="E37" i="206" s="1"/>
  <c r="D37" i="201"/>
  <c r="E37" i="201" s="1"/>
  <c r="D37" i="225"/>
  <c r="E37" i="225" s="1"/>
  <c r="D37" i="195"/>
  <c r="E37" i="195" s="1"/>
  <c r="D37" i="192"/>
  <c r="E37" i="192" s="1"/>
  <c r="D37" i="209"/>
  <c r="E37" i="209" s="1"/>
  <c r="D37" i="203"/>
  <c r="E37" i="203" s="1"/>
  <c r="D37" i="231"/>
  <c r="E37" i="231" s="1"/>
  <c r="D37" i="239"/>
  <c r="E37" i="239" s="1"/>
  <c r="D37" i="207"/>
  <c r="E37" i="207" s="1"/>
  <c r="D37" i="199"/>
  <c r="E37" i="199" s="1"/>
  <c r="D37" i="220"/>
  <c r="E37" i="220" s="1"/>
  <c r="D37" i="194"/>
  <c r="E37" i="194" s="1"/>
  <c r="D37" i="197"/>
  <c r="E37" i="197" s="1"/>
  <c r="AR31" i="1"/>
  <c r="AY31" i="1"/>
  <c r="AW31" i="1"/>
  <c r="R67" i="140"/>
  <c r="P67" i="140"/>
  <c r="Q67" i="140" s="1"/>
  <c r="P43" i="241"/>
  <c r="Q43" i="241" s="1"/>
  <c r="R43" i="241"/>
  <c r="I54" i="67"/>
  <c r="J54" i="67" s="1"/>
  <c r="K54" i="67"/>
  <c r="I50" i="67"/>
  <c r="J50" i="67" s="1"/>
  <c r="K50" i="67"/>
  <c r="R73" i="140"/>
  <c r="P73" i="140"/>
  <c r="Q73" i="140" s="1"/>
  <c r="AP67" i="33"/>
  <c r="AW67" i="33"/>
  <c r="BA67" i="33" s="1"/>
  <c r="D59" i="196"/>
  <c r="E59" i="196" s="1"/>
  <c r="D59" i="191"/>
  <c r="E59" i="191" s="1"/>
  <c r="D59" i="239"/>
  <c r="E59" i="239" s="1"/>
  <c r="D59" i="206"/>
  <c r="E59" i="206" s="1"/>
  <c r="D59" i="201"/>
  <c r="E59" i="201" s="1"/>
  <c r="D59" i="199"/>
  <c r="E59" i="199" s="1"/>
  <c r="D59" i="195"/>
  <c r="E59" i="195" s="1"/>
  <c r="D59" i="194"/>
  <c r="E59" i="194" s="1"/>
  <c r="D59" i="247"/>
  <c r="E59" i="247" s="1"/>
  <c r="D59" i="203"/>
  <c r="E59" i="203" s="1"/>
  <c r="D59" i="231"/>
  <c r="E59" i="231" s="1"/>
  <c r="D59" i="230"/>
  <c r="E59" i="230" s="1"/>
  <c r="D59" i="207"/>
  <c r="E59" i="207" s="1"/>
  <c r="D59" i="224"/>
  <c r="E59" i="224" s="1"/>
  <c r="D59" i="225"/>
  <c r="E59" i="225" s="1"/>
  <c r="D59" i="193"/>
  <c r="E59" i="193" s="1"/>
  <c r="D59" i="189"/>
  <c r="E59" i="189" s="1"/>
  <c r="D59" i="211"/>
  <c r="E59" i="211" s="1"/>
  <c r="D59" i="242"/>
  <c r="E59" i="242" s="1"/>
  <c r="D59" i="190"/>
  <c r="E59" i="190" s="1"/>
  <c r="D59" i="232"/>
  <c r="E59" i="232" s="1"/>
  <c r="D59" i="229"/>
  <c r="E59" i="229" s="1"/>
  <c r="D59" i="208"/>
  <c r="E59" i="208" s="1"/>
  <c r="D59" i="209"/>
  <c r="E59" i="209" s="1"/>
  <c r="D59" i="220"/>
  <c r="E59" i="220" s="1"/>
  <c r="D59" i="113"/>
  <c r="E59" i="113" s="1"/>
  <c r="D59" i="192"/>
  <c r="E59" i="192" s="1"/>
  <c r="D59" i="212"/>
  <c r="E59" i="212" s="1"/>
  <c r="D59" i="248"/>
  <c r="E59" i="248" s="1"/>
  <c r="D59" i="243"/>
  <c r="E59" i="243" s="1"/>
  <c r="D59" i="204"/>
  <c r="E59" i="204" s="1"/>
  <c r="D59" i="205"/>
  <c r="E59" i="205" s="1"/>
  <c r="D59" i="200"/>
  <c r="E59" i="200" s="1"/>
  <c r="D59" i="244"/>
  <c r="E59" i="244" s="1"/>
  <c r="D59" i="246"/>
  <c r="E59" i="246" s="1"/>
  <c r="D59" i="202"/>
  <c r="E59" i="202" s="1"/>
  <c r="D59" i="197"/>
  <c r="E59" i="197" s="1"/>
  <c r="AY13" i="1"/>
  <c r="AW13" i="1"/>
  <c r="AY17" i="1"/>
  <c r="AW17" i="1"/>
  <c r="R37" i="241"/>
  <c r="P37" i="241"/>
  <c r="Q37" i="241" s="1"/>
  <c r="D17" i="247"/>
  <c r="E17" i="247" s="1"/>
  <c r="D17" i="191"/>
  <c r="E17" i="191" s="1"/>
  <c r="D17" i="204"/>
  <c r="E17" i="204" s="1"/>
  <c r="D17" i="230"/>
  <c r="E17" i="230" s="1"/>
  <c r="D17" i="206"/>
  <c r="E17" i="206" s="1"/>
  <c r="D17" i="224"/>
  <c r="E17" i="224" s="1"/>
  <c r="D17" i="246"/>
  <c r="E17" i="246" s="1"/>
  <c r="D17" i="195"/>
  <c r="E17" i="195" s="1"/>
  <c r="D17" i="197"/>
  <c r="E17" i="197" s="1"/>
  <c r="D17" i="190"/>
  <c r="E17" i="190" s="1"/>
  <c r="D17" i="242"/>
  <c r="E17" i="242" s="1"/>
  <c r="D17" i="229"/>
  <c r="E17" i="229" s="1"/>
  <c r="D17" i="200"/>
  <c r="E17" i="200" s="1"/>
  <c r="D17" i="207"/>
  <c r="E17" i="207" s="1"/>
  <c r="D17" i="244"/>
  <c r="E17" i="244" s="1"/>
  <c r="D17" i="225"/>
  <c r="E17" i="225" s="1"/>
  <c r="D17" i="193"/>
  <c r="E17" i="193" s="1"/>
  <c r="D17" i="192"/>
  <c r="E17" i="192" s="1"/>
  <c r="D17" i="212"/>
  <c r="E17" i="212" s="1"/>
  <c r="D17" i="203"/>
  <c r="E17" i="203" s="1"/>
  <c r="D17" i="196"/>
  <c r="E17" i="196" s="1"/>
  <c r="D17" i="231"/>
  <c r="E17" i="231" s="1"/>
  <c r="D17" i="239"/>
  <c r="E17" i="239" s="1"/>
  <c r="D17" i="208"/>
  <c r="E17" i="208" s="1"/>
  <c r="D17" i="199"/>
  <c r="E17" i="199" s="1"/>
  <c r="D17" i="220"/>
  <c r="E17" i="220" s="1"/>
  <c r="D17" i="202"/>
  <c r="E17" i="202" s="1"/>
  <c r="D17" i="211"/>
  <c r="E17" i="211" s="1"/>
  <c r="D17" i="248"/>
  <c r="E17" i="248" s="1"/>
  <c r="D17" i="209"/>
  <c r="E17" i="209" s="1"/>
  <c r="D17" i="243"/>
  <c r="E17" i="243" s="1"/>
  <c r="D17" i="232"/>
  <c r="E17" i="232" s="1"/>
  <c r="D17" i="205"/>
  <c r="E17" i="205" s="1"/>
  <c r="D17" i="201"/>
  <c r="E17" i="201" s="1"/>
  <c r="D17" i="194"/>
  <c r="E17" i="194" s="1"/>
  <c r="D17" i="113"/>
  <c r="E17" i="113" s="1"/>
  <c r="D17" i="189"/>
  <c r="E17" i="189" s="1"/>
  <c r="I73" i="67"/>
  <c r="J73" i="67" s="1"/>
  <c r="K73" i="67"/>
  <c r="AR43" i="1"/>
  <c r="D46" i="248"/>
  <c r="E46" i="248" s="1"/>
  <c r="D46" i="209"/>
  <c r="E46" i="209" s="1"/>
  <c r="D46" i="190"/>
  <c r="E46" i="190" s="1"/>
  <c r="D46" i="231"/>
  <c r="E46" i="231" s="1"/>
  <c r="D46" i="206"/>
  <c r="E46" i="206" s="1"/>
  <c r="D46" i="201"/>
  <c r="E46" i="201" s="1"/>
  <c r="D46" i="244"/>
  <c r="E46" i="244" s="1"/>
  <c r="D46" i="220"/>
  <c r="E46" i="220" s="1"/>
  <c r="D46" i="194"/>
  <c r="E46" i="194" s="1"/>
  <c r="D46" i="247"/>
  <c r="E46" i="247" s="1"/>
  <c r="D46" i="242"/>
  <c r="E46" i="242" s="1"/>
  <c r="D46" i="229"/>
  <c r="E46" i="229" s="1"/>
  <c r="D46" i="232"/>
  <c r="E46" i="232" s="1"/>
  <c r="D46" i="207"/>
  <c r="E46" i="207" s="1"/>
  <c r="D46" i="193"/>
  <c r="E46" i="193" s="1"/>
  <c r="D46" i="199"/>
  <c r="E46" i="199" s="1"/>
  <c r="D46" i="113"/>
  <c r="E46" i="113" s="1"/>
  <c r="D46" i="197"/>
  <c r="E46" i="197" s="1"/>
  <c r="D46" i="212"/>
  <c r="E46" i="212" s="1"/>
  <c r="D46" i="196"/>
  <c r="E46" i="196" s="1"/>
  <c r="D46" i="204"/>
  <c r="E46" i="204" s="1"/>
  <c r="D46" i="230"/>
  <c r="E46" i="230" s="1"/>
  <c r="D46" i="200"/>
  <c r="E46" i="200" s="1"/>
  <c r="D46" i="224"/>
  <c r="E46" i="224" s="1"/>
  <c r="D46" i="195"/>
  <c r="E46" i="195" s="1"/>
  <c r="D46" i="239"/>
  <c r="E46" i="239" s="1"/>
  <c r="D46" i="189"/>
  <c r="E46" i="189" s="1"/>
  <c r="D46" i="211"/>
  <c r="E46" i="211" s="1"/>
  <c r="D46" i="191"/>
  <c r="E46" i="191" s="1"/>
  <c r="D46" i="203"/>
  <c r="E46" i="203" s="1"/>
  <c r="D46" i="243"/>
  <c r="E46" i="243" s="1"/>
  <c r="D46" i="205"/>
  <c r="E46" i="205" s="1"/>
  <c r="D46" i="208"/>
  <c r="E46" i="208" s="1"/>
  <c r="D46" i="225"/>
  <c r="E46" i="225" s="1"/>
  <c r="D46" i="246"/>
  <c r="E46" i="246" s="1"/>
  <c r="D46" i="202"/>
  <c r="E46" i="202" s="1"/>
  <c r="D46" i="192"/>
  <c r="E46" i="192" s="1"/>
  <c r="AP9" i="72"/>
  <c r="P46" i="141"/>
  <c r="Q46" i="141" s="1"/>
  <c r="R46" i="141"/>
  <c r="AY37" i="1"/>
  <c r="AW37" i="1"/>
  <c r="P70" i="140"/>
  <c r="Q70" i="140" s="1"/>
  <c r="R70" i="140"/>
  <c r="R28" i="140"/>
  <c r="P28" i="140"/>
  <c r="Q28" i="140" s="1"/>
  <c r="R31" i="241"/>
  <c r="P31" i="241"/>
  <c r="Q31" i="241" s="1"/>
  <c r="R54" i="141"/>
  <c r="P54" i="141"/>
  <c r="Q54" i="141" s="1"/>
  <c r="P50" i="140"/>
  <c r="Q50" i="140" s="1"/>
  <c r="R50" i="140"/>
  <c r="I46" i="67"/>
  <c r="J46" i="67" s="1"/>
  <c r="K46" i="67"/>
  <c r="AY38" i="1"/>
  <c r="AW38" i="1"/>
  <c r="AW70" i="33"/>
  <c r="BA70" i="33" s="1"/>
  <c r="AP70" i="33"/>
  <c r="D37" i="215"/>
  <c r="E37" i="215" s="1"/>
  <c r="D37" i="219"/>
  <c r="E37" i="219" s="1"/>
  <c r="D37" i="216"/>
  <c r="E37" i="216" s="1"/>
  <c r="D37" i="214"/>
  <c r="E37" i="214" s="1"/>
  <c r="D37" i="217"/>
  <c r="E37" i="217" s="1"/>
  <c r="D37" i="180"/>
  <c r="E37" i="180" s="1"/>
  <c r="D37" i="213"/>
  <c r="E37" i="213" s="1"/>
  <c r="AR28" i="1"/>
  <c r="AY28" i="1"/>
  <c r="AW28" i="1"/>
  <c r="AP31" i="33"/>
  <c r="AW31" i="33"/>
  <c r="BA31" i="33" s="1"/>
  <c r="R67" i="141"/>
  <c r="P67" i="141"/>
  <c r="Q67" i="141" s="1"/>
  <c r="R17" i="141"/>
  <c r="P17" i="141"/>
  <c r="Q17" i="141" s="1"/>
  <c r="AR54" i="1"/>
  <c r="AY54" i="1"/>
  <c r="AW54" i="1"/>
  <c r="AW50" i="33"/>
  <c r="BA50" i="33" s="1"/>
  <c r="AP50" i="33"/>
  <c r="R73" i="241"/>
  <c r="P73" i="241"/>
  <c r="Q73" i="241" s="1"/>
  <c r="D59" i="213"/>
  <c r="E59" i="213" s="1"/>
  <c r="D59" i="214"/>
  <c r="E59" i="214" s="1"/>
  <c r="D59" i="219"/>
  <c r="E59" i="219" s="1"/>
  <c r="D59" i="216"/>
  <c r="E59" i="216" s="1"/>
  <c r="D59" i="217"/>
  <c r="E59" i="217" s="1"/>
  <c r="D59" i="180"/>
  <c r="E59" i="180" s="1"/>
  <c r="D59" i="215"/>
  <c r="E59" i="215" s="1"/>
  <c r="AP13" i="33"/>
  <c r="AW13" i="33"/>
  <c r="BA13" i="33" s="1"/>
  <c r="AW17" i="33"/>
  <c r="BA17" i="33" s="1"/>
  <c r="AP17" i="33"/>
  <c r="D50" i="247"/>
  <c r="E50" i="247" s="1"/>
  <c r="D50" i="212"/>
  <c r="E50" i="212" s="1"/>
  <c r="D50" i="209"/>
  <c r="E50" i="209" s="1"/>
  <c r="D50" i="196"/>
  <c r="E50" i="196" s="1"/>
  <c r="D50" i="190"/>
  <c r="E50" i="190" s="1"/>
  <c r="D50" i="204"/>
  <c r="E50" i="204" s="1"/>
  <c r="D50" i="232"/>
  <c r="E50" i="232" s="1"/>
  <c r="D50" i="205"/>
  <c r="E50" i="205" s="1"/>
  <c r="D50" i="207"/>
  <c r="E50" i="207" s="1"/>
  <c r="D50" i="208"/>
  <c r="E50" i="208" s="1"/>
  <c r="D50" i="193"/>
  <c r="E50" i="193" s="1"/>
  <c r="D50" i="244"/>
  <c r="E50" i="244" s="1"/>
  <c r="D50" i="200"/>
  <c r="E50" i="200" s="1"/>
  <c r="D50" i="246"/>
  <c r="E50" i="246" s="1"/>
  <c r="D50" i="113"/>
  <c r="E50" i="113" s="1"/>
  <c r="D50" i="194"/>
  <c r="E50" i="194" s="1"/>
  <c r="D50" i="243"/>
  <c r="E50" i="243" s="1"/>
  <c r="D50" i="197"/>
  <c r="E50" i="197" s="1"/>
  <c r="D50" i="248"/>
  <c r="E50" i="248" s="1"/>
  <c r="D50" i="211"/>
  <c r="E50" i="211" s="1"/>
  <c r="D50" i="191"/>
  <c r="E50" i="191" s="1"/>
  <c r="D50" i="242"/>
  <c r="E50" i="242" s="1"/>
  <c r="D50" i="203"/>
  <c r="E50" i="203" s="1"/>
  <c r="D50" i="229"/>
  <c r="E50" i="229" s="1"/>
  <c r="D50" i="231"/>
  <c r="E50" i="231" s="1"/>
  <c r="D50" i="230"/>
  <c r="E50" i="230" s="1"/>
  <c r="D50" i="206"/>
  <c r="E50" i="206" s="1"/>
  <c r="D50" i="239"/>
  <c r="E50" i="239" s="1"/>
  <c r="D50" i="201"/>
  <c r="E50" i="201" s="1"/>
  <c r="D50" i="224"/>
  <c r="E50" i="224" s="1"/>
  <c r="D50" i="199"/>
  <c r="E50" i="199" s="1"/>
  <c r="D50" i="195"/>
  <c r="E50" i="195" s="1"/>
  <c r="D50" i="220"/>
  <c r="E50" i="220" s="1"/>
  <c r="D50" i="202"/>
  <c r="E50" i="202" s="1"/>
  <c r="D50" i="225"/>
  <c r="E50" i="225" s="1"/>
  <c r="D50" i="189"/>
  <c r="E50" i="189" s="1"/>
  <c r="D50" i="192"/>
  <c r="E50" i="192" s="1"/>
  <c r="R38" i="140"/>
  <c r="P38" i="140"/>
  <c r="Q38" i="140" s="1"/>
  <c r="D17" i="180"/>
  <c r="E17" i="180" s="1"/>
  <c r="D17" i="214"/>
  <c r="E17" i="214" s="1"/>
  <c r="D17" i="213"/>
  <c r="E17" i="213" s="1"/>
  <c r="D17" i="219"/>
  <c r="E17" i="219" s="1"/>
  <c r="D17" i="216"/>
  <c r="E17" i="216" s="1"/>
  <c r="D17" i="215"/>
  <c r="E17" i="215" s="1"/>
  <c r="D17" i="217"/>
  <c r="E17" i="217" s="1"/>
  <c r="I43" i="67"/>
  <c r="J43" i="67" s="1"/>
  <c r="K43" i="67"/>
  <c r="D28" i="217"/>
  <c r="E28" i="217" s="1"/>
  <c r="D28" i="216"/>
  <c r="E28" i="216" s="1"/>
  <c r="D28" i="214"/>
  <c r="E28" i="214" s="1"/>
  <c r="D28" i="219"/>
  <c r="E28" i="219" s="1"/>
  <c r="D28" i="180"/>
  <c r="E28" i="180" s="1"/>
  <c r="D28" i="213"/>
  <c r="E28" i="213" s="1"/>
  <c r="D28" i="215"/>
  <c r="E28" i="215" s="1"/>
  <c r="D46" i="213"/>
  <c r="E46" i="213" s="1"/>
  <c r="D46" i="217"/>
  <c r="E46" i="217" s="1"/>
  <c r="D46" i="215"/>
  <c r="E46" i="215" s="1"/>
  <c r="D46" i="219"/>
  <c r="E46" i="219" s="1"/>
  <c r="D46" i="214"/>
  <c r="E46" i="214" s="1"/>
  <c r="D46" i="180"/>
  <c r="E46" i="180" s="1"/>
  <c r="D46" i="216"/>
  <c r="E46" i="216" s="1"/>
  <c r="N11" i="46"/>
  <c r="O11" i="46"/>
  <c r="D65" i="212"/>
  <c r="E65" i="212" s="1"/>
  <c r="D65" i="247"/>
  <c r="E65" i="247" s="1"/>
  <c r="D65" i="191"/>
  <c r="E65" i="191" s="1"/>
  <c r="D65" i="196"/>
  <c r="E65" i="196" s="1"/>
  <c r="D65" i="243"/>
  <c r="E65" i="243" s="1"/>
  <c r="D65" i="229"/>
  <c r="E65" i="229" s="1"/>
  <c r="D65" i="232"/>
  <c r="E65" i="232" s="1"/>
  <c r="D65" i="200"/>
  <c r="E65" i="200" s="1"/>
  <c r="D65" i="239"/>
  <c r="E65" i="239" s="1"/>
  <c r="D65" i="206"/>
  <c r="E65" i="206" s="1"/>
  <c r="D65" i="208"/>
  <c r="E65" i="208" s="1"/>
  <c r="D65" i="224"/>
  <c r="E65" i="224" s="1"/>
  <c r="D65" i="199"/>
  <c r="E65" i="199" s="1"/>
  <c r="D65" i="220"/>
  <c r="E65" i="220" s="1"/>
  <c r="D65" i="193"/>
  <c r="E65" i="193" s="1"/>
  <c r="D65" i="113"/>
  <c r="E65" i="113" s="1"/>
  <c r="D65" i="194"/>
  <c r="E65" i="194" s="1"/>
  <c r="D65" i="197"/>
  <c r="E65" i="197" s="1"/>
  <c r="D65" i="211"/>
  <c r="E65" i="211" s="1"/>
  <c r="D65" i="248"/>
  <c r="E65" i="248" s="1"/>
  <c r="D65" i="190"/>
  <c r="E65" i="190" s="1"/>
  <c r="D65" i="242"/>
  <c r="E65" i="242" s="1"/>
  <c r="D65" i="203"/>
  <c r="E65" i="203" s="1"/>
  <c r="D65" i="204"/>
  <c r="E65" i="204" s="1"/>
  <c r="D65" i="231"/>
  <c r="E65" i="231" s="1"/>
  <c r="D65" i="230"/>
  <c r="E65" i="230" s="1"/>
  <c r="D65" i="209"/>
  <c r="E65" i="209" s="1"/>
  <c r="D65" i="205"/>
  <c r="E65" i="205" s="1"/>
  <c r="D65" i="207"/>
  <c r="E65" i="207" s="1"/>
  <c r="D65" i="201"/>
  <c r="E65" i="201" s="1"/>
  <c r="D65" i="244"/>
  <c r="E65" i="244" s="1"/>
  <c r="D65" i="246"/>
  <c r="E65" i="246" s="1"/>
  <c r="D65" i="195"/>
  <c r="E65" i="195" s="1"/>
  <c r="D65" i="225"/>
  <c r="E65" i="225" s="1"/>
  <c r="D65" i="202"/>
  <c r="E65" i="202" s="1"/>
  <c r="D65" i="189"/>
  <c r="E65" i="189" s="1"/>
  <c r="D65" i="192"/>
  <c r="E65" i="192" s="1"/>
  <c r="R18" i="241"/>
  <c r="P18" i="241"/>
  <c r="Q18" i="241" s="1"/>
  <c r="R26" i="141"/>
  <c r="P26" i="141"/>
  <c r="Q26" i="141" s="1"/>
  <c r="AP11" i="33"/>
  <c r="AW11" i="33"/>
  <c r="BA11" i="33" s="1"/>
  <c r="AY57" i="1"/>
  <c r="AW57" i="1"/>
  <c r="P55" i="140"/>
  <c r="Q55" i="140" s="1"/>
  <c r="R55" i="140"/>
  <c r="R63" i="140"/>
  <c r="P63" i="140"/>
  <c r="Q63" i="140" s="1"/>
  <c r="I23" i="67"/>
  <c r="J23" i="67" s="1"/>
  <c r="K23" i="67"/>
  <c r="D27" i="212"/>
  <c r="E27" i="212" s="1"/>
  <c r="D27" i="247"/>
  <c r="E27" i="247" s="1"/>
  <c r="D27" i="242"/>
  <c r="E27" i="242" s="1"/>
  <c r="D27" i="203"/>
  <c r="E27" i="203" s="1"/>
  <c r="D27" i="191"/>
  <c r="E27" i="191" s="1"/>
  <c r="D27" i="204"/>
  <c r="E27" i="204" s="1"/>
  <c r="D27" i="232"/>
  <c r="E27" i="232" s="1"/>
  <c r="D27" i="230"/>
  <c r="E27" i="230" s="1"/>
  <c r="D27" i="206"/>
  <c r="E27" i="206" s="1"/>
  <c r="D27" i="200"/>
  <c r="E27" i="200" s="1"/>
  <c r="D27" i="208"/>
  <c r="E27" i="208" s="1"/>
  <c r="D27" i="194"/>
  <c r="E27" i="194" s="1"/>
  <c r="D27" i="225"/>
  <c r="E27" i="225" s="1"/>
  <c r="D27" i="199"/>
  <c r="E27" i="199" s="1"/>
  <c r="D27" i="220"/>
  <c r="E27" i="220" s="1"/>
  <c r="D27" i="195"/>
  <c r="E27" i="195" s="1"/>
  <c r="D27" i="202"/>
  <c r="E27" i="202" s="1"/>
  <c r="D27" i="197"/>
  <c r="E27" i="197" s="1"/>
  <c r="D27" i="211"/>
  <c r="E27" i="211" s="1"/>
  <c r="D27" i="248"/>
  <c r="E27" i="248" s="1"/>
  <c r="D27" i="209"/>
  <c r="E27" i="209" s="1"/>
  <c r="D27" i="196"/>
  <c r="E27" i="196" s="1"/>
  <c r="D27" i="243"/>
  <c r="E27" i="243" s="1"/>
  <c r="D27" i="190"/>
  <c r="E27" i="190" s="1"/>
  <c r="D27" i="231"/>
  <c r="E27" i="231" s="1"/>
  <c r="D27" i="239"/>
  <c r="E27" i="239" s="1"/>
  <c r="D27" i="205"/>
  <c r="E27" i="205" s="1"/>
  <c r="D27" i="229"/>
  <c r="E27" i="229" s="1"/>
  <c r="D27" i="207"/>
  <c r="E27" i="207" s="1"/>
  <c r="D27" i="201"/>
  <c r="E27" i="201" s="1"/>
  <c r="D27" i="224"/>
  <c r="E27" i="224" s="1"/>
  <c r="D27" i="244"/>
  <c r="E27" i="244" s="1"/>
  <c r="D27" i="246"/>
  <c r="E27" i="246" s="1"/>
  <c r="D27" i="113"/>
  <c r="E27" i="113" s="1"/>
  <c r="D27" i="193"/>
  <c r="E27" i="193" s="1"/>
  <c r="D27" i="189"/>
  <c r="E27" i="189" s="1"/>
  <c r="D27" i="192"/>
  <c r="E27" i="192" s="1"/>
  <c r="D23" i="212"/>
  <c r="E23" i="212" s="1"/>
  <c r="D23" i="247"/>
  <c r="E23" i="247" s="1"/>
  <c r="D23" i="242"/>
  <c r="E23" i="242" s="1"/>
  <c r="D23" i="203"/>
  <c r="E23" i="203" s="1"/>
  <c r="D23" i="191"/>
  <c r="E23" i="191" s="1"/>
  <c r="D23" i="231"/>
  <c r="E23" i="231" s="1"/>
  <c r="D23" i="239"/>
  <c r="E23" i="239" s="1"/>
  <c r="D23" i="190"/>
  <c r="E23" i="190" s="1"/>
  <c r="D23" i="206"/>
  <c r="E23" i="206" s="1"/>
  <c r="D23" i="200"/>
  <c r="E23" i="200" s="1"/>
  <c r="D23" i="208"/>
  <c r="E23" i="208" s="1"/>
  <c r="D23" i="194"/>
  <c r="E23" i="194" s="1"/>
  <c r="D23" i="225"/>
  <c r="E23" i="225" s="1"/>
  <c r="D23" i="199"/>
  <c r="E23" i="199" s="1"/>
  <c r="D23" i="220"/>
  <c r="E23" i="220" s="1"/>
  <c r="D23" i="195"/>
  <c r="E23" i="195" s="1"/>
  <c r="D23" i="202"/>
  <c r="E23" i="202" s="1"/>
  <c r="D23" i="197"/>
  <c r="E23" i="197" s="1"/>
  <c r="D23" i="211"/>
  <c r="E23" i="211" s="1"/>
  <c r="D23" i="248"/>
  <c r="E23" i="248" s="1"/>
  <c r="D23" i="209"/>
  <c r="E23" i="209" s="1"/>
  <c r="D23" i="196"/>
  <c r="E23" i="196" s="1"/>
  <c r="D23" i="243"/>
  <c r="E23" i="243" s="1"/>
  <c r="D23" i="204"/>
  <c r="E23" i="204" s="1"/>
  <c r="D23" i="232"/>
  <c r="E23" i="232" s="1"/>
  <c r="D23" i="230"/>
  <c r="E23" i="230" s="1"/>
  <c r="D23" i="205"/>
  <c r="E23" i="205" s="1"/>
  <c r="D23" i="229"/>
  <c r="E23" i="229" s="1"/>
  <c r="D23" i="207"/>
  <c r="E23" i="207" s="1"/>
  <c r="D23" i="201"/>
  <c r="E23" i="201" s="1"/>
  <c r="D23" i="224"/>
  <c r="E23" i="224" s="1"/>
  <c r="D23" i="244"/>
  <c r="E23" i="244" s="1"/>
  <c r="D23" i="246"/>
  <c r="E23" i="246" s="1"/>
  <c r="D23" i="113"/>
  <c r="E23" i="113" s="1"/>
  <c r="D23" i="193"/>
  <c r="E23" i="193" s="1"/>
  <c r="D23" i="189"/>
  <c r="E23" i="189" s="1"/>
  <c r="D23" i="192"/>
  <c r="E23" i="192" s="1"/>
  <c r="K18" i="67"/>
  <c r="I18" i="67"/>
  <c r="J18" i="67" s="1"/>
  <c r="N13" i="46"/>
  <c r="P13" i="46" s="1"/>
  <c r="Q13" i="46" s="1"/>
  <c r="S13" i="46" s="1"/>
  <c r="W13" i="46" s="1"/>
  <c r="O13" i="46"/>
  <c r="P23" i="241"/>
  <c r="Q23" i="241" s="1"/>
  <c r="R23" i="241"/>
  <c r="R19" i="141"/>
  <c r="P19" i="141"/>
  <c r="Q19" i="141" s="1"/>
  <c r="AD78" i="236"/>
  <c r="AG76" i="236"/>
  <c r="D65" i="180"/>
  <c r="E65" i="180" s="1"/>
  <c r="D65" i="214"/>
  <c r="E65" i="214" s="1"/>
  <c r="D65" i="215"/>
  <c r="E65" i="215" s="1"/>
  <c r="D65" i="219"/>
  <c r="E65" i="219" s="1"/>
  <c r="D65" i="213"/>
  <c r="E65" i="213" s="1"/>
  <c r="D65" i="216"/>
  <c r="E65" i="216" s="1"/>
  <c r="D65" i="217"/>
  <c r="E65" i="217" s="1"/>
  <c r="D55" i="180"/>
  <c r="E55" i="180" s="1"/>
  <c r="D55" i="213"/>
  <c r="E55" i="213" s="1"/>
  <c r="D55" i="216"/>
  <c r="E55" i="216" s="1"/>
  <c r="D55" i="219"/>
  <c r="E55" i="219" s="1"/>
  <c r="D55" i="215"/>
  <c r="E55" i="215" s="1"/>
  <c r="D55" i="214"/>
  <c r="E55" i="214" s="1"/>
  <c r="D55" i="217"/>
  <c r="E55" i="217" s="1"/>
  <c r="P20" i="141"/>
  <c r="Q20" i="141" s="1"/>
  <c r="R20" i="141"/>
  <c r="R11" i="141"/>
  <c r="P11" i="141"/>
  <c r="Q11" i="141" s="1"/>
  <c r="AY55" i="1"/>
  <c r="AW55" i="1"/>
  <c r="P18" i="141"/>
  <c r="Q18" i="141" s="1"/>
  <c r="R18" i="141"/>
  <c r="D10" i="211"/>
  <c r="E10" i="211" s="1"/>
  <c r="D10" i="247"/>
  <c r="E10" i="247" s="1"/>
  <c r="D10" i="191"/>
  <c r="E10" i="191" s="1"/>
  <c r="D10" i="242"/>
  <c r="E10" i="242" s="1"/>
  <c r="D10" i="190"/>
  <c r="E10" i="190" s="1"/>
  <c r="D10" i="229"/>
  <c r="E10" i="229" s="1"/>
  <c r="D10" i="232"/>
  <c r="E10" i="232" s="1"/>
  <c r="D10" i="230"/>
  <c r="E10" i="230" s="1"/>
  <c r="D10" i="206"/>
  <c r="E10" i="206" s="1"/>
  <c r="D10" i="207"/>
  <c r="E10" i="207" s="1"/>
  <c r="D10" i="201"/>
  <c r="E10" i="201" s="1"/>
  <c r="D10" i="244"/>
  <c r="E10" i="244" s="1"/>
  <c r="D10" i="239"/>
  <c r="E10" i="239" s="1"/>
  <c r="D10" i="195"/>
  <c r="E10" i="195" s="1"/>
  <c r="D10" i="246"/>
  <c r="E10" i="246" s="1"/>
  <c r="D10" i="113"/>
  <c r="E10" i="113" s="1"/>
  <c r="D10" i="225"/>
  <c r="E10" i="225" s="1"/>
  <c r="D10" i="224"/>
  <c r="E10" i="224" s="1"/>
  <c r="D10" i="197"/>
  <c r="E10" i="197" s="1"/>
  <c r="D10" i="248"/>
  <c r="E10" i="248" s="1"/>
  <c r="D10" i="212"/>
  <c r="E10" i="212" s="1"/>
  <c r="D10" i="209"/>
  <c r="E10" i="209" s="1"/>
  <c r="D10" i="196"/>
  <c r="E10" i="196" s="1"/>
  <c r="D10" i="203"/>
  <c r="E10" i="203" s="1"/>
  <c r="D10" i="204"/>
  <c r="E10" i="204" s="1"/>
  <c r="D10" i="243"/>
  <c r="E10" i="243" s="1"/>
  <c r="D10" i="205"/>
  <c r="E10" i="205" s="1"/>
  <c r="D10" i="231"/>
  <c r="E10" i="231" s="1"/>
  <c r="D10" i="208"/>
  <c r="E10" i="208" s="1"/>
  <c r="D10" i="193"/>
  <c r="E10" i="193" s="1"/>
  <c r="D10" i="199"/>
  <c r="E10" i="199" s="1"/>
  <c r="D10" i="200"/>
  <c r="E10" i="200" s="1"/>
  <c r="D10" i="194"/>
  <c r="E10" i="194" s="1"/>
  <c r="D10" i="220"/>
  <c r="E10" i="220" s="1"/>
  <c r="D10" i="189"/>
  <c r="E10" i="189" s="1"/>
  <c r="D10" i="202"/>
  <c r="E10" i="202" s="1"/>
  <c r="D10" i="192"/>
  <c r="E10" i="192" s="1"/>
  <c r="R26" i="140"/>
  <c r="P26" i="140"/>
  <c r="Q26" i="140" s="1"/>
  <c r="AY20" i="1"/>
  <c r="AW20" i="1"/>
  <c r="D40" i="213"/>
  <c r="E40" i="213" s="1"/>
  <c r="D40" i="214"/>
  <c r="E40" i="214" s="1"/>
  <c r="D40" i="216"/>
  <c r="E40" i="216" s="1"/>
  <c r="D40" i="180"/>
  <c r="E40" i="180" s="1"/>
  <c r="D40" i="215"/>
  <c r="E40" i="215" s="1"/>
  <c r="D40" i="217"/>
  <c r="E40" i="217" s="1"/>
  <c r="D40" i="219"/>
  <c r="E40" i="219" s="1"/>
  <c r="K40" i="67"/>
  <c r="I40" i="67"/>
  <c r="J40" i="67" s="1"/>
  <c r="AW26" i="33"/>
  <c r="BA26" i="33" s="1"/>
  <c r="AP26" i="33"/>
  <c r="BC9" i="33"/>
  <c r="BD9" i="33" s="1"/>
  <c r="C9" i="72" s="1"/>
  <c r="AQ9" i="72" s="1"/>
  <c r="CD9" i="72" s="1"/>
  <c r="BG9" i="33"/>
  <c r="C9" i="100" s="1"/>
  <c r="AQ9" i="100" s="1"/>
  <c r="R42" i="140"/>
  <c r="P42" i="140"/>
  <c r="Q42" i="140" s="1"/>
  <c r="AP19" i="33"/>
  <c r="AW19" i="33"/>
  <c r="BA19" i="33" s="1"/>
  <c r="AB76" i="236"/>
  <c r="L76" i="238" s="1"/>
  <c r="Y78" i="236"/>
  <c r="AW27" i="33"/>
  <c r="BA27" i="33" s="1"/>
  <c r="AP27" i="33"/>
  <c r="D14" i="248"/>
  <c r="E14" i="248" s="1"/>
  <c r="D14" i="211"/>
  <c r="E14" i="211" s="1"/>
  <c r="D14" i="191"/>
  <c r="E14" i="191" s="1"/>
  <c r="D14" i="242"/>
  <c r="E14" i="242" s="1"/>
  <c r="D14" i="190"/>
  <c r="E14" i="190" s="1"/>
  <c r="D14" i="229"/>
  <c r="E14" i="229" s="1"/>
  <c r="D14" i="243"/>
  <c r="E14" i="243" s="1"/>
  <c r="D14" i="230"/>
  <c r="E14" i="230" s="1"/>
  <c r="D14" i="206"/>
  <c r="E14" i="206" s="1"/>
  <c r="D14" i="207"/>
  <c r="E14" i="207" s="1"/>
  <c r="D14" i="208"/>
  <c r="E14" i="208" s="1"/>
  <c r="D14" i="193"/>
  <c r="E14" i="193" s="1"/>
  <c r="D14" i="244"/>
  <c r="E14" i="244" s="1"/>
  <c r="D14" i="195"/>
  <c r="E14" i="195" s="1"/>
  <c r="D14" i="220"/>
  <c r="E14" i="220" s="1"/>
  <c r="D14" i="194"/>
  <c r="E14" i="194" s="1"/>
  <c r="D14" i="239"/>
  <c r="E14" i="239" s="1"/>
  <c r="D14" i="197"/>
  <c r="E14" i="197" s="1"/>
  <c r="D14" i="192"/>
  <c r="E14" i="192" s="1"/>
  <c r="D14" i="247"/>
  <c r="E14" i="247" s="1"/>
  <c r="D14" i="212"/>
  <c r="E14" i="212" s="1"/>
  <c r="D14" i="209"/>
  <c r="E14" i="209" s="1"/>
  <c r="D14" i="196"/>
  <c r="E14" i="196" s="1"/>
  <c r="D14" i="203"/>
  <c r="E14" i="203" s="1"/>
  <c r="D14" i="204"/>
  <c r="E14" i="204" s="1"/>
  <c r="D14" i="232"/>
  <c r="E14" i="232" s="1"/>
  <c r="D14" i="205"/>
  <c r="E14" i="205" s="1"/>
  <c r="D14" i="231"/>
  <c r="E14" i="231" s="1"/>
  <c r="D14" i="200"/>
  <c r="E14" i="200" s="1"/>
  <c r="D14" i="201"/>
  <c r="E14" i="201" s="1"/>
  <c r="D14" i="224"/>
  <c r="E14" i="224" s="1"/>
  <c r="D14" i="199"/>
  <c r="E14" i="199" s="1"/>
  <c r="D14" i="246"/>
  <c r="E14" i="246" s="1"/>
  <c r="D14" i="113"/>
  <c r="E14" i="113" s="1"/>
  <c r="D14" i="225"/>
  <c r="E14" i="225" s="1"/>
  <c r="D14" i="202"/>
  <c r="E14" i="202" s="1"/>
  <c r="D14" i="189"/>
  <c r="E14" i="189" s="1"/>
  <c r="AV56" i="1"/>
  <c r="AV61" i="1"/>
  <c r="AV62" i="1"/>
  <c r="AV53" i="1"/>
  <c r="AV54" i="1"/>
  <c r="AV46" i="1"/>
  <c r="AV8" i="1"/>
  <c r="AV75" i="1"/>
  <c r="AV69" i="1"/>
  <c r="AV59" i="1"/>
  <c r="AV71" i="1"/>
  <c r="AV70" i="1"/>
  <c r="AV52" i="1"/>
  <c r="AV28" i="1"/>
  <c r="AV51" i="1"/>
  <c r="AV45" i="1"/>
  <c r="AV25" i="1"/>
  <c r="AV32" i="1"/>
  <c r="AV43" i="1"/>
  <c r="AV74" i="1"/>
  <c r="AV67" i="1"/>
  <c r="AV66" i="1"/>
  <c r="AV35" i="1"/>
  <c r="AV49" i="1"/>
  <c r="AV7" i="1"/>
  <c r="AV37" i="1"/>
  <c r="AV17" i="1"/>
  <c r="AV16" i="1"/>
  <c r="AV72" i="1"/>
  <c r="AV33" i="1"/>
  <c r="AV31" i="1"/>
  <c r="AV47" i="1"/>
  <c r="AV30" i="1"/>
  <c r="AV22" i="1"/>
  <c r="AV73" i="1"/>
  <c r="AV38" i="1"/>
  <c r="AV13" i="1"/>
  <c r="AV41" i="1"/>
  <c r="AV50" i="1"/>
  <c r="AV44" i="1"/>
  <c r="AV21" i="1"/>
  <c r="AV34" i="1"/>
  <c r="AV29" i="1"/>
  <c r="AV9" i="1"/>
  <c r="AV12" i="1"/>
  <c r="AV68" i="1"/>
  <c r="AV23" i="1"/>
  <c r="AV18" i="1"/>
  <c r="AV10" i="1"/>
  <c r="AV15" i="1"/>
  <c r="AV42" i="1"/>
  <c r="AV55" i="1"/>
  <c r="AV60" i="1"/>
  <c r="AV14" i="1"/>
  <c r="AV48" i="1"/>
  <c r="AV26" i="1"/>
  <c r="AV65" i="1"/>
  <c r="AV19" i="1"/>
  <c r="AV58" i="1"/>
  <c r="AV57" i="1"/>
  <c r="AV36" i="1"/>
  <c r="AV64" i="1"/>
  <c r="AV20" i="1"/>
  <c r="AV39" i="1"/>
  <c r="AV11" i="1"/>
  <c r="AV63" i="1"/>
  <c r="AV24" i="1"/>
  <c r="AV40" i="1"/>
  <c r="AV27" i="1"/>
  <c r="R15" i="140"/>
  <c r="P15" i="140"/>
  <c r="Q15" i="140" s="1"/>
  <c r="I57" i="67"/>
  <c r="J57" i="67" s="1"/>
  <c r="K57" i="67"/>
  <c r="P40" i="141"/>
  <c r="Q40" i="141" s="1"/>
  <c r="R40" i="141"/>
  <c r="R48" i="241"/>
  <c r="P48" i="241"/>
  <c r="Q48" i="241" s="1"/>
  <c r="R65" i="141"/>
  <c r="P65" i="141"/>
  <c r="Q65" i="141" s="1"/>
  <c r="D39" i="248"/>
  <c r="E39" i="248" s="1"/>
  <c r="D39" i="209"/>
  <c r="E39" i="209" s="1"/>
  <c r="D39" i="196"/>
  <c r="E39" i="196" s="1"/>
  <c r="D39" i="243"/>
  <c r="E39" i="243" s="1"/>
  <c r="D39" i="204"/>
  <c r="E39" i="204" s="1"/>
  <c r="D39" i="232"/>
  <c r="E39" i="232" s="1"/>
  <c r="D39" i="230"/>
  <c r="E39" i="230" s="1"/>
  <c r="D39" i="205"/>
  <c r="E39" i="205" s="1"/>
  <c r="D39" i="229"/>
  <c r="E39" i="229" s="1"/>
  <c r="D39" i="207"/>
  <c r="E39" i="207" s="1"/>
  <c r="D39" i="201"/>
  <c r="E39" i="201" s="1"/>
  <c r="D39" i="225"/>
  <c r="E39" i="225" s="1"/>
  <c r="D39" i="199"/>
  <c r="E39" i="199" s="1"/>
  <c r="D39" i="220"/>
  <c r="E39" i="220" s="1"/>
  <c r="D39" i="195"/>
  <c r="E39" i="195" s="1"/>
  <c r="D39" i="202"/>
  <c r="E39" i="202" s="1"/>
  <c r="D39" i="189"/>
  <c r="E39" i="189" s="1"/>
  <c r="D39" i="197"/>
  <c r="E39" i="197" s="1"/>
  <c r="D39" i="212"/>
  <c r="E39" i="212" s="1"/>
  <c r="D39" i="211"/>
  <c r="E39" i="211" s="1"/>
  <c r="D39" i="247"/>
  <c r="E39" i="247" s="1"/>
  <c r="D39" i="242"/>
  <c r="E39" i="242" s="1"/>
  <c r="D39" i="203"/>
  <c r="E39" i="203" s="1"/>
  <c r="D39" i="191"/>
  <c r="E39" i="191" s="1"/>
  <c r="D39" i="231"/>
  <c r="E39" i="231" s="1"/>
  <c r="D39" i="239"/>
  <c r="E39" i="239" s="1"/>
  <c r="D39" i="190"/>
  <c r="E39" i="190" s="1"/>
  <c r="D39" i="206"/>
  <c r="E39" i="206" s="1"/>
  <c r="D39" i="200"/>
  <c r="E39" i="200" s="1"/>
  <c r="D39" i="208"/>
  <c r="E39" i="208" s="1"/>
  <c r="D39" i="224"/>
  <c r="E39" i="224" s="1"/>
  <c r="D39" i="244"/>
  <c r="E39" i="244" s="1"/>
  <c r="D39" i="246"/>
  <c r="E39" i="246" s="1"/>
  <c r="D39" i="113"/>
  <c r="E39" i="113" s="1"/>
  <c r="D39" i="193"/>
  <c r="E39" i="193" s="1"/>
  <c r="D39" i="194"/>
  <c r="E39" i="194" s="1"/>
  <c r="D39" i="192"/>
  <c r="E39" i="192" s="1"/>
  <c r="D48" i="248"/>
  <c r="E48" i="248" s="1"/>
  <c r="D48" i="211"/>
  <c r="E48" i="211" s="1"/>
  <c r="D48" i="212"/>
  <c r="E48" i="212" s="1"/>
  <c r="D48" i="209"/>
  <c r="E48" i="209" s="1"/>
  <c r="D48" i="242"/>
  <c r="E48" i="242" s="1"/>
  <c r="D48" i="203"/>
  <c r="E48" i="203" s="1"/>
  <c r="D48" i="239"/>
  <c r="E48" i="239" s="1"/>
  <c r="D48" i="231"/>
  <c r="E48" i="231" s="1"/>
  <c r="D48" i="229"/>
  <c r="E48" i="229" s="1"/>
  <c r="D48" i="200"/>
  <c r="E48" i="200" s="1"/>
  <c r="D48" i="206"/>
  <c r="E48" i="206" s="1"/>
  <c r="D48" i="195"/>
  <c r="E48" i="195" s="1"/>
  <c r="D48" i="201"/>
  <c r="E48" i="201" s="1"/>
  <c r="D48" i="225"/>
  <c r="E48" i="225" s="1"/>
  <c r="D48" i="199"/>
  <c r="E48" i="199" s="1"/>
  <c r="D48" i="246"/>
  <c r="E48" i="246" s="1"/>
  <c r="D48" i="202"/>
  <c r="E48" i="202" s="1"/>
  <c r="D48" i="189"/>
  <c r="E48" i="189" s="1"/>
  <c r="D48" i="113"/>
  <c r="E48" i="113" s="1"/>
  <c r="D48" i="247"/>
  <c r="E48" i="247" s="1"/>
  <c r="D48" i="243"/>
  <c r="E48" i="243" s="1"/>
  <c r="D48" i="190"/>
  <c r="E48" i="190" s="1"/>
  <c r="D48" i="196"/>
  <c r="E48" i="196" s="1"/>
  <c r="D48" i="191"/>
  <c r="E48" i="191" s="1"/>
  <c r="D48" i="204"/>
  <c r="E48" i="204" s="1"/>
  <c r="D48" i="232"/>
  <c r="E48" i="232" s="1"/>
  <c r="D48" i="230"/>
  <c r="E48" i="230" s="1"/>
  <c r="D48" i="205"/>
  <c r="E48" i="205" s="1"/>
  <c r="D48" i="207"/>
  <c r="E48" i="207" s="1"/>
  <c r="D48" i="208"/>
  <c r="E48" i="208" s="1"/>
  <c r="D48" i="224"/>
  <c r="E48" i="224" s="1"/>
  <c r="D48" i="244"/>
  <c r="E48" i="244" s="1"/>
  <c r="D48" i="193"/>
  <c r="E48" i="193" s="1"/>
  <c r="D48" i="220"/>
  <c r="E48" i="220" s="1"/>
  <c r="D48" i="194"/>
  <c r="E48" i="194" s="1"/>
  <c r="D48" i="197"/>
  <c r="E48" i="197" s="1"/>
  <c r="D48" i="192"/>
  <c r="E48" i="192" s="1"/>
  <c r="AY48" i="1"/>
  <c r="AW48" i="1"/>
  <c r="AP65" i="33"/>
  <c r="AW65" i="33"/>
  <c r="BA65" i="33" s="1"/>
  <c r="R55" i="141"/>
  <c r="P55" i="141"/>
  <c r="Q55" i="141" s="1"/>
  <c r="R64" i="140"/>
  <c r="P64" i="140"/>
  <c r="Q64" i="140" s="1"/>
  <c r="R58" i="241"/>
  <c r="P58" i="241"/>
  <c r="Q58" i="241" s="1"/>
  <c r="D57" i="215"/>
  <c r="E57" i="215" s="1"/>
  <c r="D57" i="214"/>
  <c r="E57" i="214" s="1"/>
  <c r="D57" i="217"/>
  <c r="E57" i="217" s="1"/>
  <c r="D57" i="180"/>
  <c r="E57" i="180" s="1"/>
  <c r="D57" i="213"/>
  <c r="E57" i="213" s="1"/>
  <c r="D57" i="216"/>
  <c r="E57" i="216" s="1"/>
  <c r="D57" i="219"/>
  <c r="E57" i="219" s="1"/>
  <c r="R36" i="141"/>
  <c r="P36" i="141"/>
  <c r="Q36" i="141" s="1"/>
  <c r="AP42" i="33"/>
  <c r="AW42" i="33"/>
  <c r="BA42" i="33" s="1"/>
  <c r="K63" i="67"/>
  <c r="I63" i="67"/>
  <c r="J63" i="67" s="1"/>
  <c r="U76" i="72"/>
  <c r="AP22" i="72"/>
  <c r="AQ22" i="72" s="1"/>
  <c r="CD22" i="72" s="1"/>
  <c r="AP64" i="33"/>
  <c r="AW64" i="33"/>
  <c r="BA64" i="33" s="1"/>
  <c r="T78" i="236"/>
  <c r="W76" i="236"/>
  <c r="K76" i="238" s="1"/>
  <c r="R27" i="140"/>
  <c r="P27" i="140"/>
  <c r="Q27" i="140" s="1"/>
  <c r="AP58" i="33"/>
  <c r="AW58" i="33"/>
  <c r="BA58" i="33" s="1"/>
  <c r="D36" i="180"/>
  <c r="E36" i="180" s="1"/>
  <c r="D36" i="215"/>
  <c r="E36" i="215" s="1"/>
  <c r="D36" i="217"/>
  <c r="E36" i="217" s="1"/>
  <c r="D36" i="219"/>
  <c r="E36" i="219" s="1"/>
  <c r="D36" i="213"/>
  <c r="E36" i="213" s="1"/>
  <c r="D36" i="214"/>
  <c r="E36" i="214" s="1"/>
  <c r="D36" i="216"/>
  <c r="E36" i="216" s="1"/>
  <c r="AY15" i="1"/>
  <c r="AW15" i="1"/>
  <c r="R57" i="141"/>
  <c r="P57" i="141"/>
  <c r="Q57" i="141" s="1"/>
  <c r="R19" i="140"/>
  <c r="P19" i="140"/>
  <c r="Q19" i="140" s="1"/>
  <c r="AF8" i="1"/>
  <c r="D8" i="238" s="1"/>
  <c r="AE76" i="1"/>
  <c r="AH8" i="1"/>
  <c r="AG8" i="1"/>
  <c r="AY39" i="1"/>
  <c r="AW39" i="1"/>
  <c r="R39" i="140"/>
  <c r="P39" i="140"/>
  <c r="Q39" i="140" s="1"/>
  <c r="K26" i="67"/>
  <c r="I26" i="67"/>
  <c r="J26" i="67" s="1"/>
  <c r="D26" i="180"/>
  <c r="E26" i="180" s="1"/>
  <c r="D26" i="215"/>
  <c r="E26" i="215" s="1"/>
  <c r="D26" i="216"/>
  <c r="E26" i="216" s="1"/>
  <c r="D26" i="219"/>
  <c r="E26" i="219" s="1"/>
  <c r="D26" i="214"/>
  <c r="E26" i="214" s="1"/>
  <c r="D26" i="213"/>
  <c r="E26" i="213" s="1"/>
  <c r="D26" i="217"/>
  <c r="E26" i="217" s="1"/>
  <c r="R24" i="140"/>
  <c r="P24" i="140"/>
  <c r="Q24" i="140" s="1"/>
  <c r="R40" i="140"/>
  <c r="P40" i="140"/>
  <c r="Q40" i="140" s="1"/>
  <c r="N16" i="46"/>
  <c r="P16" i="46" s="1"/>
  <c r="Q16" i="46" s="1"/>
  <c r="S16" i="46" s="1"/>
  <c r="W16" i="46" s="1"/>
  <c r="O16" i="46"/>
  <c r="R23" i="141"/>
  <c r="P23" i="141"/>
  <c r="Q23" i="141" s="1"/>
  <c r="F18" i="46"/>
  <c r="I10" i="46"/>
  <c r="R19" i="241"/>
  <c r="P19" i="241"/>
  <c r="Q19" i="241" s="1"/>
  <c r="D60" i="180"/>
  <c r="E60" i="180" s="1"/>
  <c r="D60" i="214"/>
  <c r="E60" i="214" s="1"/>
  <c r="D60" i="215"/>
  <c r="E60" i="215" s="1"/>
  <c r="D60" i="219"/>
  <c r="E60" i="219" s="1"/>
  <c r="D60" i="213"/>
  <c r="E60" i="213" s="1"/>
  <c r="D60" i="216"/>
  <c r="E60" i="216" s="1"/>
  <c r="D60" i="217"/>
  <c r="E60" i="217" s="1"/>
  <c r="K39" i="67"/>
  <c r="I39" i="67"/>
  <c r="J39" i="67" s="1"/>
  <c r="AV44" i="223"/>
  <c r="P11" i="241"/>
  <c r="Q11" i="241" s="1"/>
  <c r="R11" i="241"/>
  <c r="AP55" i="33"/>
  <c r="AW55" i="33"/>
  <c r="BA55" i="33" s="1"/>
  <c r="R18" i="140"/>
  <c r="P18" i="140"/>
  <c r="Q18" i="140" s="1"/>
  <c r="D10" i="180"/>
  <c r="E10" i="180" s="1"/>
  <c r="D10" i="215"/>
  <c r="E10" i="215" s="1"/>
  <c r="D10" i="216"/>
  <c r="E10" i="216" s="1"/>
  <c r="D10" i="219"/>
  <c r="E10" i="219" s="1"/>
  <c r="D10" i="213"/>
  <c r="E10" i="213" s="1"/>
  <c r="D10" i="214"/>
  <c r="E10" i="214" s="1"/>
  <c r="D10" i="217"/>
  <c r="E10" i="217" s="1"/>
  <c r="AY36" i="1"/>
  <c r="AW36" i="1"/>
  <c r="P39" i="141"/>
  <c r="Q39" i="141" s="1"/>
  <c r="R39" i="141"/>
  <c r="K20" i="67"/>
  <c r="I20" i="67"/>
  <c r="J20" i="67" s="1"/>
  <c r="K11" i="67"/>
  <c r="I11" i="67"/>
  <c r="J11" i="67" s="1"/>
  <c r="D40" i="211"/>
  <c r="E40" i="211" s="1"/>
  <c r="D40" i="247"/>
  <c r="E40" i="247" s="1"/>
  <c r="D40" i="243"/>
  <c r="E40" i="243" s="1"/>
  <c r="D40" i="190"/>
  <c r="E40" i="190" s="1"/>
  <c r="D40" i="196"/>
  <c r="E40" i="196" s="1"/>
  <c r="D40" i="191"/>
  <c r="E40" i="191" s="1"/>
  <c r="D40" i="204"/>
  <c r="E40" i="204" s="1"/>
  <c r="D40" i="232"/>
  <c r="E40" i="232" s="1"/>
  <c r="D40" i="230"/>
  <c r="E40" i="230" s="1"/>
  <c r="D40" i="205"/>
  <c r="E40" i="205" s="1"/>
  <c r="D40" i="207"/>
  <c r="E40" i="207" s="1"/>
  <c r="D40" i="208"/>
  <c r="E40" i="208" s="1"/>
  <c r="D40" i="224"/>
  <c r="E40" i="224" s="1"/>
  <c r="D40" i="199"/>
  <c r="E40" i="199" s="1"/>
  <c r="D40" i="246"/>
  <c r="E40" i="246" s="1"/>
  <c r="D40" i="202"/>
  <c r="E40" i="202" s="1"/>
  <c r="D40" i="225"/>
  <c r="E40" i="225" s="1"/>
  <c r="D40" i="113"/>
  <c r="E40" i="113" s="1"/>
  <c r="D40" i="192"/>
  <c r="E40" i="192" s="1"/>
  <c r="D40" i="248"/>
  <c r="E40" i="248" s="1"/>
  <c r="D40" i="212"/>
  <c r="E40" i="212" s="1"/>
  <c r="D40" i="209"/>
  <c r="E40" i="209" s="1"/>
  <c r="D40" i="242"/>
  <c r="E40" i="242" s="1"/>
  <c r="D40" i="203"/>
  <c r="E40" i="203" s="1"/>
  <c r="D40" i="239"/>
  <c r="E40" i="239" s="1"/>
  <c r="D40" i="231"/>
  <c r="E40" i="231" s="1"/>
  <c r="D40" i="229"/>
  <c r="E40" i="229" s="1"/>
  <c r="D40" i="200"/>
  <c r="E40" i="200" s="1"/>
  <c r="D40" i="206"/>
  <c r="E40" i="206" s="1"/>
  <c r="D40" i="195"/>
  <c r="E40" i="195" s="1"/>
  <c r="D40" i="201"/>
  <c r="E40" i="201" s="1"/>
  <c r="D40" i="244"/>
  <c r="E40" i="244" s="1"/>
  <c r="D40" i="193"/>
  <c r="E40" i="193" s="1"/>
  <c r="D40" i="220"/>
  <c r="E40" i="220" s="1"/>
  <c r="D40" i="194"/>
  <c r="E40" i="194" s="1"/>
  <c r="D40" i="189"/>
  <c r="E40" i="189" s="1"/>
  <c r="D40" i="197"/>
  <c r="E40" i="197" s="1"/>
  <c r="AP11" i="72"/>
  <c r="AY26" i="1"/>
  <c r="AW26" i="1"/>
  <c r="P24" i="141"/>
  <c r="Q24" i="141" s="1"/>
  <c r="R24" i="141"/>
  <c r="AY19" i="1"/>
  <c r="AW19" i="1"/>
  <c r="R8" i="213"/>
  <c r="S8" i="213" s="1"/>
  <c r="R8" i="215"/>
  <c r="S8" i="215" s="1"/>
  <c r="R8" i="217"/>
  <c r="S8" i="217" s="1"/>
  <c r="P8" i="211"/>
  <c r="Q8" i="211" s="1"/>
  <c r="P8" i="247"/>
  <c r="Q8" i="247" s="1"/>
  <c r="P8" i="243"/>
  <c r="Q8" i="243" s="1"/>
  <c r="P8" i="190"/>
  <c r="Q8" i="190" s="1"/>
  <c r="P8" i="196"/>
  <c r="Q8" i="196" s="1"/>
  <c r="P8" i="239"/>
  <c r="Q8" i="239" s="1"/>
  <c r="P8" i="231"/>
  <c r="Q8" i="231" s="1"/>
  <c r="P8" i="191"/>
  <c r="Q8" i="191" s="1"/>
  <c r="P8" i="230"/>
  <c r="Q8" i="230" s="1"/>
  <c r="P8" i="205"/>
  <c r="Q8" i="205" s="1"/>
  <c r="P8" i="195"/>
  <c r="Q8" i="195" s="1"/>
  <c r="P8" i="208"/>
  <c r="Q8" i="208" s="1"/>
  <c r="P8" i="244"/>
  <c r="Q8" i="244" s="1"/>
  <c r="P8" i="189"/>
  <c r="Q8" i="189" s="1"/>
  <c r="P8" i="193"/>
  <c r="Q8" i="193" s="1"/>
  <c r="P8" i="220"/>
  <c r="Q8" i="220" s="1"/>
  <c r="P8" i="202"/>
  <c r="Q8" i="202" s="1"/>
  <c r="P8" i="224"/>
  <c r="Q8" i="224" s="1"/>
  <c r="P8" i="197"/>
  <c r="Q8" i="197" s="1"/>
  <c r="R8" i="180"/>
  <c r="S8" i="180" s="1"/>
  <c r="R8" i="214"/>
  <c r="S8" i="214" s="1"/>
  <c r="R8" i="216"/>
  <c r="S8" i="216" s="1"/>
  <c r="R8" i="219"/>
  <c r="S8" i="219" s="1"/>
  <c r="P8" i="248"/>
  <c r="Q8" i="248" s="1"/>
  <c r="P8" i="212"/>
  <c r="Q8" i="212" s="1"/>
  <c r="P8" i="209"/>
  <c r="Q8" i="209" s="1"/>
  <c r="P8" i="242"/>
  <c r="Q8" i="242" s="1"/>
  <c r="P8" i="203"/>
  <c r="Q8" i="203" s="1"/>
  <c r="P8" i="204"/>
  <c r="Q8" i="204" s="1"/>
  <c r="P8" i="232"/>
  <c r="Q8" i="232" s="1"/>
  <c r="P8" i="229"/>
  <c r="Q8" i="229" s="1"/>
  <c r="P8" i="200"/>
  <c r="Q8" i="200" s="1"/>
  <c r="P8" i="206"/>
  <c r="Q8" i="206" s="1"/>
  <c r="P8" i="207"/>
  <c r="Q8" i="207" s="1"/>
  <c r="P8" i="201"/>
  <c r="Q8" i="201" s="1"/>
  <c r="P8" i="199"/>
  <c r="Q8" i="199" s="1"/>
  <c r="P8" i="194"/>
  <c r="Q8" i="194" s="1"/>
  <c r="P8" i="246"/>
  <c r="Q8" i="246" s="1"/>
  <c r="P8" i="113"/>
  <c r="Q8" i="113" s="1"/>
  <c r="P8" i="225"/>
  <c r="Q8" i="225" s="1"/>
  <c r="P8" i="192"/>
  <c r="Q8" i="192" s="1"/>
  <c r="AY27" i="1"/>
  <c r="AW27" i="1"/>
  <c r="AU76" i="1"/>
  <c r="R15" i="141"/>
  <c r="P15" i="141"/>
  <c r="Q15" i="141" s="1"/>
  <c r="AP57" i="33"/>
  <c r="AW57" i="33"/>
  <c r="BA57" i="33" s="1"/>
  <c r="D11" i="211"/>
  <c r="E11" i="211" s="1"/>
  <c r="D11" i="247"/>
  <c r="E11" i="247" s="1"/>
  <c r="D11" i="242"/>
  <c r="E11" i="242" s="1"/>
  <c r="D11" i="243"/>
  <c r="E11" i="243" s="1"/>
  <c r="D11" i="190"/>
  <c r="E11" i="190" s="1"/>
  <c r="D11" i="203"/>
  <c r="E11" i="203" s="1"/>
  <c r="D11" i="239"/>
  <c r="E11" i="239" s="1"/>
  <c r="D11" i="231"/>
  <c r="E11" i="231" s="1"/>
  <c r="D11" i="206"/>
  <c r="E11" i="206" s="1"/>
  <c r="D11" i="200"/>
  <c r="E11" i="200" s="1"/>
  <c r="D11" i="208"/>
  <c r="E11" i="208" s="1"/>
  <c r="D11" i="244"/>
  <c r="E11" i="244" s="1"/>
  <c r="D11" i="194"/>
  <c r="E11" i="194" s="1"/>
  <c r="D11" i="224"/>
  <c r="E11" i="224" s="1"/>
  <c r="D11" i="113"/>
  <c r="E11" i="113" s="1"/>
  <c r="D11" i="193"/>
  <c r="E11" i="193" s="1"/>
  <c r="D11" i="189"/>
  <c r="E11" i="189" s="1"/>
  <c r="D11" i="192"/>
  <c r="E11" i="192" s="1"/>
  <c r="D11" i="212"/>
  <c r="E11" i="212" s="1"/>
  <c r="D11" i="248"/>
  <c r="E11" i="248" s="1"/>
  <c r="D11" i="209"/>
  <c r="E11" i="209" s="1"/>
  <c r="D11" i="196"/>
  <c r="E11" i="196" s="1"/>
  <c r="D11" i="191"/>
  <c r="E11" i="191" s="1"/>
  <c r="D11" i="204"/>
  <c r="E11" i="204" s="1"/>
  <c r="D11" i="232"/>
  <c r="E11" i="232" s="1"/>
  <c r="D11" i="230"/>
  <c r="E11" i="230" s="1"/>
  <c r="D11" i="205"/>
  <c r="E11" i="205" s="1"/>
  <c r="D11" i="229"/>
  <c r="E11" i="229" s="1"/>
  <c r="D11" i="207"/>
  <c r="E11" i="207" s="1"/>
  <c r="D11" i="201"/>
  <c r="E11" i="201" s="1"/>
  <c r="D11" i="199"/>
  <c r="E11" i="199" s="1"/>
  <c r="D11" i="246"/>
  <c r="E11" i="246" s="1"/>
  <c r="D11" i="220"/>
  <c r="E11" i="220" s="1"/>
  <c r="D11" i="195"/>
  <c r="E11" i="195" s="1"/>
  <c r="D11" i="202"/>
  <c r="E11" i="202" s="1"/>
  <c r="D11" i="225"/>
  <c r="E11" i="225" s="1"/>
  <c r="D11" i="197"/>
  <c r="E11" i="197" s="1"/>
  <c r="R40" i="241"/>
  <c r="P40" i="241"/>
  <c r="Q40" i="241" s="1"/>
  <c r="R48" i="140"/>
  <c r="P48" i="140"/>
  <c r="Q48" i="140" s="1"/>
  <c r="R65" i="140"/>
  <c r="P65" i="140"/>
  <c r="Q65" i="140" s="1"/>
  <c r="D39" i="213"/>
  <c r="E39" i="213" s="1"/>
  <c r="D39" i="214"/>
  <c r="E39" i="214" s="1"/>
  <c r="D39" i="216"/>
  <c r="E39" i="216" s="1"/>
  <c r="D39" i="180"/>
  <c r="E39" i="180" s="1"/>
  <c r="D39" i="215"/>
  <c r="E39" i="215" s="1"/>
  <c r="D39" i="217"/>
  <c r="E39" i="217" s="1"/>
  <c r="D39" i="219"/>
  <c r="E39" i="219" s="1"/>
  <c r="D48" i="215"/>
  <c r="E48" i="215" s="1"/>
  <c r="D48" i="214"/>
  <c r="E48" i="214" s="1"/>
  <c r="D48" i="216"/>
  <c r="E48" i="216" s="1"/>
  <c r="D48" i="180"/>
  <c r="E48" i="180" s="1"/>
  <c r="D48" i="213"/>
  <c r="E48" i="213" s="1"/>
  <c r="D48" i="217"/>
  <c r="E48" i="217" s="1"/>
  <c r="D48" i="219"/>
  <c r="E48" i="219" s="1"/>
  <c r="I48" i="67"/>
  <c r="J48" i="67" s="1"/>
  <c r="K48" i="67"/>
  <c r="R55" i="241"/>
  <c r="P55" i="241"/>
  <c r="Q55" i="241" s="1"/>
  <c r="P63" i="141"/>
  <c r="Q63" i="141" s="1"/>
  <c r="R63" i="141"/>
  <c r="P64" i="141"/>
  <c r="Q64" i="141" s="1"/>
  <c r="R64" i="141"/>
  <c r="M76" i="236"/>
  <c r="I76" i="238" s="1"/>
  <c r="J78" i="236"/>
  <c r="P58" i="141"/>
  <c r="Q58" i="141" s="1"/>
  <c r="R58" i="141"/>
  <c r="AY18" i="1"/>
  <c r="AW18" i="1"/>
  <c r="D57" i="211"/>
  <c r="E57" i="211" s="1"/>
  <c r="D57" i="248"/>
  <c r="E57" i="248" s="1"/>
  <c r="D57" i="190"/>
  <c r="E57" i="190" s="1"/>
  <c r="D57" i="242"/>
  <c r="E57" i="242" s="1"/>
  <c r="D57" i="203"/>
  <c r="E57" i="203" s="1"/>
  <c r="D57" i="204"/>
  <c r="E57" i="204" s="1"/>
  <c r="D57" i="231"/>
  <c r="E57" i="231" s="1"/>
  <c r="D57" i="230"/>
  <c r="E57" i="230" s="1"/>
  <c r="D57" i="209"/>
  <c r="E57" i="209" s="1"/>
  <c r="D57" i="205"/>
  <c r="E57" i="205" s="1"/>
  <c r="D57" i="207"/>
  <c r="E57" i="207" s="1"/>
  <c r="D57" i="201"/>
  <c r="E57" i="201" s="1"/>
  <c r="D57" i="225"/>
  <c r="E57" i="225" s="1"/>
  <c r="D57" i="199"/>
  <c r="E57" i="199" s="1"/>
  <c r="D57" i="220"/>
  <c r="E57" i="220" s="1"/>
  <c r="D57" i="193"/>
  <c r="E57" i="193" s="1"/>
  <c r="D57" i="202"/>
  <c r="E57" i="202" s="1"/>
  <c r="D57" i="189"/>
  <c r="E57" i="189" s="1"/>
  <c r="D57" i="192"/>
  <c r="E57" i="192" s="1"/>
  <c r="D57" i="212"/>
  <c r="E57" i="212" s="1"/>
  <c r="D57" i="247"/>
  <c r="E57" i="247" s="1"/>
  <c r="D57" i="191"/>
  <c r="E57" i="191" s="1"/>
  <c r="D57" i="196"/>
  <c r="E57" i="196" s="1"/>
  <c r="D57" i="243"/>
  <c r="E57" i="243" s="1"/>
  <c r="D57" i="229"/>
  <c r="E57" i="229" s="1"/>
  <c r="D57" i="232"/>
  <c r="E57" i="232" s="1"/>
  <c r="D57" i="200"/>
  <c r="E57" i="200" s="1"/>
  <c r="D57" i="239"/>
  <c r="E57" i="239" s="1"/>
  <c r="D57" i="206"/>
  <c r="E57" i="206" s="1"/>
  <c r="D57" i="208"/>
  <c r="E57" i="208" s="1"/>
  <c r="D57" i="224"/>
  <c r="E57" i="224" s="1"/>
  <c r="D57" i="244"/>
  <c r="E57" i="244" s="1"/>
  <c r="D57" i="246"/>
  <c r="E57" i="246" s="1"/>
  <c r="D57" i="195"/>
  <c r="E57" i="195" s="1"/>
  <c r="D57" i="113"/>
  <c r="E57" i="113" s="1"/>
  <c r="D57" i="194"/>
  <c r="E57" i="194" s="1"/>
  <c r="D57" i="197"/>
  <c r="E57" i="197" s="1"/>
  <c r="K42" i="67"/>
  <c r="I42" i="67"/>
  <c r="J42" i="67" s="1"/>
  <c r="AW63" i="33"/>
  <c r="BA63" i="33" s="1"/>
  <c r="AP63" i="33"/>
  <c r="AY24" i="1"/>
  <c r="AW24" i="1"/>
  <c r="K64" i="67"/>
  <c r="I64" i="67"/>
  <c r="J64" i="67" s="1"/>
  <c r="O8" i="180"/>
  <c r="P8" i="180" s="1"/>
  <c r="O8" i="214"/>
  <c r="P8" i="214" s="1"/>
  <c r="O8" i="216"/>
  <c r="P8" i="216" s="1"/>
  <c r="O8" i="219"/>
  <c r="P8" i="219" s="1"/>
  <c r="M8" i="212"/>
  <c r="N8" i="212" s="1"/>
  <c r="M8" i="247"/>
  <c r="N8" i="247" s="1"/>
  <c r="M8" i="190"/>
  <c r="N8" i="190" s="1"/>
  <c r="M8" i="196"/>
  <c r="N8" i="196" s="1"/>
  <c r="M8" i="209"/>
  <c r="N8" i="209" s="1"/>
  <c r="M8" i="230"/>
  <c r="N8" i="230" s="1"/>
  <c r="M8" i="207"/>
  <c r="N8" i="207" s="1"/>
  <c r="M8" i="231"/>
  <c r="N8" i="231" s="1"/>
  <c r="M8" i="194"/>
  <c r="N8" i="194" s="1"/>
  <c r="M8" i="246"/>
  <c r="N8" i="246" s="1"/>
  <c r="M8" i="113"/>
  <c r="N8" i="113" s="1"/>
  <c r="M8" i="208"/>
  <c r="N8" i="208" s="1"/>
  <c r="M8" i="244"/>
  <c r="N8" i="244" s="1"/>
  <c r="M8" i="189"/>
  <c r="N8" i="189" s="1"/>
  <c r="M8" i="205"/>
  <c r="N8" i="205" s="1"/>
  <c r="M8" i="200"/>
  <c r="N8" i="200" s="1"/>
  <c r="M8" i="243"/>
  <c r="N8" i="243" s="1"/>
  <c r="M8" i="192"/>
  <c r="N8" i="192" s="1"/>
  <c r="O8" i="217"/>
  <c r="P8" i="217" s="1"/>
  <c r="M8" i="242"/>
  <c r="N8" i="242" s="1"/>
  <c r="M8" i="232"/>
  <c r="N8" i="232" s="1"/>
  <c r="M8" i="195"/>
  <c r="N8" i="195" s="1"/>
  <c r="M8" i="225"/>
  <c r="N8" i="225" s="1"/>
  <c r="M8" i="211"/>
  <c r="N8" i="211" s="1"/>
  <c r="M8" i="203"/>
  <c r="N8" i="203" s="1"/>
  <c r="M8" i="239"/>
  <c r="N8" i="239" s="1"/>
  <c r="M8" i="201"/>
  <c r="N8" i="201" s="1"/>
  <c r="M8" i="224"/>
  <c r="N8" i="224" s="1"/>
  <c r="O8" i="215"/>
  <c r="P8" i="215" s="1"/>
  <c r="M8" i="191"/>
  <c r="N8" i="191" s="1"/>
  <c r="M8" i="204"/>
  <c r="N8" i="204" s="1"/>
  <c r="M8" i="220"/>
  <c r="N8" i="220" s="1"/>
  <c r="M8" i="206"/>
  <c r="N8" i="206" s="1"/>
  <c r="M8" i="197"/>
  <c r="N8" i="197" s="1"/>
  <c r="M8" i="248"/>
  <c r="N8" i="248" s="1"/>
  <c r="M8" i="202"/>
  <c r="N8" i="202" s="1"/>
  <c r="M8" i="229"/>
  <c r="N8" i="229" s="1"/>
  <c r="M8" i="193"/>
  <c r="N8" i="193" s="1"/>
  <c r="O8" i="213"/>
  <c r="P8" i="213" s="1"/>
  <c r="M8" i="199"/>
  <c r="N8" i="199" s="1"/>
  <c r="R27" i="141"/>
  <c r="P27" i="141"/>
  <c r="Q27" i="141" s="1"/>
  <c r="BG10" i="33"/>
  <c r="C10" i="100" s="1"/>
  <c r="AQ10" i="100" s="1"/>
  <c r="BC10" i="33"/>
  <c r="BD10" i="33" s="1"/>
  <c r="C10" i="72" s="1"/>
  <c r="AQ10" i="72" s="1"/>
  <c r="CD10" i="72" s="1"/>
  <c r="D68" i="180"/>
  <c r="E68" i="180" s="1"/>
  <c r="D68" i="214"/>
  <c r="E68" i="214" s="1"/>
  <c r="D68" i="215"/>
  <c r="E68" i="215" s="1"/>
  <c r="D68" i="219"/>
  <c r="E68" i="219" s="1"/>
  <c r="D68" i="213"/>
  <c r="E68" i="213" s="1"/>
  <c r="D68" i="216"/>
  <c r="E68" i="216" s="1"/>
  <c r="D68" i="217"/>
  <c r="E68" i="217" s="1"/>
  <c r="AY58" i="1"/>
  <c r="AW58" i="1"/>
  <c r="D36" i="211"/>
  <c r="E36" i="211" s="1"/>
  <c r="D36" i="247"/>
  <c r="E36" i="247" s="1"/>
  <c r="D36" i="243"/>
  <c r="E36" i="243" s="1"/>
  <c r="D36" i="190"/>
  <c r="E36" i="190" s="1"/>
  <c r="D36" i="196"/>
  <c r="E36" i="196" s="1"/>
  <c r="D36" i="239"/>
  <c r="E36" i="239" s="1"/>
  <c r="D36" i="231"/>
  <c r="E36" i="231" s="1"/>
  <c r="D36" i="191"/>
  <c r="E36" i="191" s="1"/>
  <c r="D36" i="230"/>
  <c r="E36" i="230" s="1"/>
  <c r="D36" i="205"/>
  <c r="E36" i="205" s="1"/>
  <c r="D36" i="207"/>
  <c r="E36" i="207" s="1"/>
  <c r="D36" i="208"/>
  <c r="E36" i="208" s="1"/>
  <c r="D36" i="194"/>
  <c r="E36" i="194" s="1"/>
  <c r="D36" i="244"/>
  <c r="E36" i="244" s="1"/>
  <c r="D36" i="193"/>
  <c r="E36" i="193" s="1"/>
  <c r="D36" i="220"/>
  <c r="E36" i="220" s="1"/>
  <c r="D36" i="202"/>
  <c r="E36" i="202" s="1"/>
  <c r="D36" i="189"/>
  <c r="E36" i="189" s="1"/>
  <c r="D36" i="197"/>
  <c r="E36" i="197" s="1"/>
  <c r="D36" i="201"/>
  <c r="E36" i="201" s="1"/>
  <c r="D36" i="248"/>
  <c r="E36" i="248" s="1"/>
  <c r="D36" i="212"/>
  <c r="E36" i="212" s="1"/>
  <c r="D36" i="209"/>
  <c r="E36" i="209" s="1"/>
  <c r="D36" i="242"/>
  <c r="E36" i="242" s="1"/>
  <c r="D36" i="203"/>
  <c r="E36" i="203" s="1"/>
  <c r="D36" i="204"/>
  <c r="E36" i="204" s="1"/>
  <c r="D36" i="232"/>
  <c r="E36" i="232" s="1"/>
  <c r="D36" i="229"/>
  <c r="E36" i="229" s="1"/>
  <c r="D36" i="200"/>
  <c r="E36" i="200" s="1"/>
  <c r="D36" i="206"/>
  <c r="E36" i="206" s="1"/>
  <c r="D36" i="195"/>
  <c r="E36" i="195" s="1"/>
  <c r="D36" i="224"/>
  <c r="E36" i="224" s="1"/>
  <c r="D36" i="199"/>
  <c r="E36" i="199" s="1"/>
  <c r="D36" i="246"/>
  <c r="E36" i="246" s="1"/>
  <c r="D36" i="113"/>
  <c r="E36" i="113" s="1"/>
  <c r="D36" i="225"/>
  <c r="E36" i="225" s="1"/>
  <c r="D36" i="192"/>
  <c r="E36" i="192" s="1"/>
  <c r="I15" i="67"/>
  <c r="J15" i="67" s="1"/>
  <c r="K15" i="67"/>
  <c r="D42" i="180"/>
  <c r="E42" i="180" s="1"/>
  <c r="D42" i="215"/>
  <c r="E42" i="215" s="1"/>
  <c r="D42" i="216"/>
  <c r="E42" i="216" s="1"/>
  <c r="D42" i="219"/>
  <c r="E42" i="219" s="1"/>
  <c r="D42" i="213"/>
  <c r="E42" i="213" s="1"/>
  <c r="D42" i="214"/>
  <c r="D86" i="214" s="1"/>
  <c r="E86" i="214" s="1"/>
  <c r="E42" i="214" s="1"/>
  <c r="D42" i="217"/>
  <c r="E42" i="217" s="1"/>
  <c r="N14" i="46"/>
  <c r="O14" i="46"/>
  <c r="D55" i="211"/>
  <c r="E55" i="211" s="1"/>
  <c r="D55" i="248"/>
  <c r="E55" i="248" s="1"/>
  <c r="D55" i="242"/>
  <c r="E55" i="242" s="1"/>
  <c r="D55" i="203"/>
  <c r="E55" i="203" s="1"/>
  <c r="D55" i="191"/>
  <c r="E55" i="191" s="1"/>
  <c r="D55" i="231"/>
  <c r="E55" i="231" s="1"/>
  <c r="D55" i="239"/>
  <c r="E55" i="239" s="1"/>
  <c r="D55" i="190"/>
  <c r="E55" i="190" s="1"/>
  <c r="D55" i="206"/>
  <c r="E55" i="206" s="1"/>
  <c r="D55" i="200"/>
  <c r="E55" i="200" s="1"/>
  <c r="D55" i="208"/>
  <c r="E55" i="208" s="1"/>
  <c r="D55" i="224"/>
  <c r="E55" i="224" s="1"/>
  <c r="D55" i="199"/>
  <c r="E55" i="199" s="1"/>
  <c r="D55" i="225"/>
  <c r="E55" i="225" s="1"/>
  <c r="D55" i="195"/>
  <c r="E55" i="195" s="1"/>
  <c r="D55" i="209"/>
  <c r="E55" i="209" s="1"/>
  <c r="D55" i="194"/>
  <c r="E55" i="194" s="1"/>
  <c r="D55" i="197"/>
  <c r="E55" i="197" s="1"/>
  <c r="D55" i="192"/>
  <c r="E55" i="192" s="1"/>
  <c r="D55" i="212"/>
  <c r="E55" i="212" s="1"/>
  <c r="D55" i="247"/>
  <c r="E55" i="247" s="1"/>
  <c r="D55" i="196"/>
  <c r="E55" i="196" s="1"/>
  <c r="D55" i="243"/>
  <c r="E55" i="243" s="1"/>
  <c r="D55" i="204"/>
  <c r="E55" i="204" s="1"/>
  <c r="D55" i="232"/>
  <c r="E55" i="232" s="1"/>
  <c r="D55" i="230"/>
  <c r="E55" i="230" s="1"/>
  <c r="D55" i="205"/>
  <c r="E55" i="205" s="1"/>
  <c r="D55" i="229"/>
  <c r="E55" i="229" s="1"/>
  <c r="D55" i="207"/>
  <c r="E55" i="207" s="1"/>
  <c r="D55" i="201"/>
  <c r="E55" i="201" s="1"/>
  <c r="D55" i="244"/>
  <c r="E55" i="244" s="1"/>
  <c r="D55" i="246"/>
  <c r="E55" i="246" s="1"/>
  <c r="D55" i="220"/>
  <c r="E55" i="220" s="1"/>
  <c r="D55" i="193"/>
  <c r="E55" i="193" s="1"/>
  <c r="D55" i="202"/>
  <c r="E55" i="202" s="1"/>
  <c r="D55" i="113"/>
  <c r="E55" i="113" s="1"/>
  <c r="D55" i="189"/>
  <c r="E55" i="189" s="1"/>
  <c r="R20" i="140"/>
  <c r="P20" i="140"/>
  <c r="Q20" i="140" s="1"/>
  <c r="K36" i="67"/>
  <c r="I36" i="67"/>
  <c r="J36" i="67" s="1"/>
  <c r="AP20" i="33"/>
  <c r="AW20" i="33"/>
  <c r="BA20" i="33" s="1"/>
  <c r="AW40" i="33"/>
  <c r="BA40" i="33" s="1"/>
  <c r="AP40" i="33"/>
  <c r="P42" i="141"/>
  <c r="Q42" i="141" s="1"/>
  <c r="R42" i="141"/>
  <c r="D18" i="213"/>
  <c r="E18" i="213" s="1"/>
  <c r="D18" i="214"/>
  <c r="E18" i="214" s="1"/>
  <c r="D18" i="217"/>
  <c r="E18" i="217" s="1"/>
  <c r="D18" i="180"/>
  <c r="E18" i="180" s="1"/>
  <c r="D18" i="215"/>
  <c r="E18" i="215" s="1"/>
  <c r="D18" i="216"/>
  <c r="E18" i="216" s="1"/>
  <c r="D18" i="219"/>
  <c r="E18" i="219" s="1"/>
  <c r="L8" i="213"/>
  <c r="M8" i="213" s="1"/>
  <c r="L8" i="215"/>
  <c r="M8" i="215" s="1"/>
  <c r="L8" i="216"/>
  <c r="M8" i="216" s="1"/>
  <c r="J8" i="212"/>
  <c r="K8" i="212" s="1"/>
  <c r="J8" i="247"/>
  <c r="K8" i="247" s="1"/>
  <c r="J8" i="243"/>
  <c r="K8" i="243" s="1"/>
  <c r="J8" i="190"/>
  <c r="K8" i="190" s="1"/>
  <c r="J8" i="196"/>
  <c r="K8" i="196" s="1"/>
  <c r="J8" i="239"/>
  <c r="K8" i="239" s="1"/>
  <c r="J8" i="191"/>
  <c r="K8" i="191" s="1"/>
  <c r="J8" i="232"/>
  <c r="K8" i="232" s="1"/>
  <c r="J8" i="205"/>
  <c r="K8" i="205" s="1"/>
  <c r="J8" i="195"/>
  <c r="K8" i="195" s="1"/>
  <c r="J8" i="230"/>
  <c r="K8" i="230" s="1"/>
  <c r="J8" i="208"/>
  <c r="K8" i="208" s="1"/>
  <c r="J8" i="244"/>
  <c r="K8" i="244" s="1"/>
  <c r="J8" i="189"/>
  <c r="K8" i="189" s="1"/>
  <c r="J8" i="193"/>
  <c r="K8" i="193" s="1"/>
  <c r="J8" i="220"/>
  <c r="K8" i="220" s="1"/>
  <c r="J8" i="225"/>
  <c r="K8" i="225" s="1"/>
  <c r="J8" i="202"/>
  <c r="K8" i="202" s="1"/>
  <c r="J8" i="197"/>
  <c r="K8" i="197" s="1"/>
  <c r="L8" i="180"/>
  <c r="M8" i="180" s="1"/>
  <c r="L8" i="214"/>
  <c r="M8" i="214" s="1"/>
  <c r="L8" i="217"/>
  <c r="M8" i="217" s="1"/>
  <c r="L8" i="219"/>
  <c r="M8" i="219" s="1"/>
  <c r="J8" i="248"/>
  <c r="K8" i="248" s="1"/>
  <c r="J8" i="211"/>
  <c r="K8" i="211" s="1"/>
  <c r="J8" i="209"/>
  <c r="K8" i="209" s="1"/>
  <c r="J8" i="242"/>
  <c r="K8" i="242" s="1"/>
  <c r="J8" i="203"/>
  <c r="K8" i="203" s="1"/>
  <c r="J8" i="204"/>
  <c r="K8" i="204" s="1"/>
  <c r="J8" i="231"/>
  <c r="K8" i="231" s="1"/>
  <c r="J8" i="200"/>
  <c r="K8" i="200" s="1"/>
  <c r="J8" i="206"/>
  <c r="K8" i="206" s="1"/>
  <c r="J8" i="229"/>
  <c r="K8" i="229" s="1"/>
  <c r="J8" i="207"/>
  <c r="K8" i="207" s="1"/>
  <c r="J8" i="201"/>
  <c r="K8" i="201" s="1"/>
  <c r="J8" i="199"/>
  <c r="K8" i="199" s="1"/>
  <c r="J8" i="194"/>
  <c r="K8" i="194" s="1"/>
  <c r="J8" i="246"/>
  <c r="K8" i="246" s="1"/>
  <c r="J8" i="113"/>
  <c r="K8" i="113" s="1"/>
  <c r="J8" i="224"/>
  <c r="K8" i="224" s="1"/>
  <c r="J8" i="192"/>
  <c r="K8" i="192" s="1"/>
  <c r="D14" i="213"/>
  <c r="E14" i="213" s="1"/>
  <c r="D14" i="214"/>
  <c r="E14" i="214" s="1"/>
  <c r="D14" i="217"/>
  <c r="E14" i="217" s="1"/>
  <c r="D14" i="180"/>
  <c r="E14" i="180" s="1"/>
  <c r="D14" i="215"/>
  <c r="E14" i="215" s="1"/>
  <c r="D14" i="216"/>
  <c r="E14" i="216" s="1"/>
  <c r="D14" i="219"/>
  <c r="E14" i="219" s="1"/>
  <c r="O8" i="67"/>
  <c r="P8" i="67" s="1"/>
  <c r="L76" i="67"/>
  <c r="I7" i="46"/>
  <c r="F8" i="46"/>
  <c r="K65" i="67"/>
  <c r="I65" i="67"/>
  <c r="J65" i="67" s="1"/>
  <c r="R23" i="140"/>
  <c r="P23" i="140"/>
  <c r="Q23" i="140" s="1"/>
  <c r="O15" i="46"/>
  <c r="N15" i="46"/>
  <c r="O12" i="46"/>
  <c r="N12" i="46"/>
  <c r="P12" i="46" s="1"/>
  <c r="Q12" i="46" s="1"/>
  <c r="S12" i="46" s="1"/>
  <c r="W12" i="46" s="1"/>
  <c r="AI76" i="236"/>
  <c r="AJ8" i="236"/>
  <c r="AJ76" i="236" s="1"/>
  <c r="D60" i="211"/>
  <c r="E60" i="211" s="1"/>
  <c r="D60" i="247"/>
  <c r="E60" i="247" s="1"/>
  <c r="D60" i="190"/>
  <c r="E60" i="190" s="1"/>
  <c r="D60" i="196"/>
  <c r="E60" i="196" s="1"/>
  <c r="D60" i="239"/>
  <c r="E60" i="239" s="1"/>
  <c r="D60" i="231"/>
  <c r="E60" i="231" s="1"/>
  <c r="D60" i="229"/>
  <c r="E60" i="229" s="1"/>
  <c r="D60" i="191"/>
  <c r="E60" i="191" s="1"/>
  <c r="D60" i="205"/>
  <c r="E60" i="205" s="1"/>
  <c r="D60" i="209"/>
  <c r="E60" i="209" s="1"/>
  <c r="D60" i="195"/>
  <c r="E60" i="195" s="1"/>
  <c r="D60" i="201"/>
  <c r="E60" i="201" s="1"/>
  <c r="D60" i="244"/>
  <c r="E60" i="244" s="1"/>
  <c r="D60" i="193"/>
  <c r="E60" i="193" s="1"/>
  <c r="D60" i="220"/>
  <c r="E60" i="220" s="1"/>
  <c r="D60" i="194"/>
  <c r="E60" i="194" s="1"/>
  <c r="D60" i="189"/>
  <c r="E60" i="189" s="1"/>
  <c r="D60" i="197"/>
  <c r="E60" i="197" s="1"/>
  <c r="D60" i="248"/>
  <c r="E60" i="248" s="1"/>
  <c r="D60" i="212"/>
  <c r="E60" i="212" s="1"/>
  <c r="D60" i="243"/>
  <c r="E60" i="243" s="1"/>
  <c r="D60" i="242"/>
  <c r="E60" i="242" s="1"/>
  <c r="D60" i="203"/>
  <c r="E60" i="203" s="1"/>
  <c r="D60" i="204"/>
  <c r="E60" i="204" s="1"/>
  <c r="D60" i="232"/>
  <c r="E60" i="232" s="1"/>
  <c r="D60" i="230"/>
  <c r="E60" i="230" s="1"/>
  <c r="D60" i="200"/>
  <c r="E60" i="200" s="1"/>
  <c r="D60" i="206"/>
  <c r="E60" i="206" s="1"/>
  <c r="D60" i="207"/>
  <c r="E60" i="207" s="1"/>
  <c r="D60" i="208"/>
  <c r="E60" i="208" s="1"/>
  <c r="D60" i="224"/>
  <c r="E60" i="224" s="1"/>
  <c r="D60" i="199"/>
  <c r="E60" i="199" s="1"/>
  <c r="D60" i="246"/>
  <c r="E60" i="246" s="1"/>
  <c r="D60" i="202"/>
  <c r="E60" i="202" s="1"/>
  <c r="D60" i="225"/>
  <c r="E60" i="225" s="1"/>
  <c r="D60" i="113"/>
  <c r="E60" i="113" s="1"/>
  <c r="D60" i="192"/>
  <c r="E60" i="192" s="1"/>
  <c r="BC68" i="33"/>
  <c r="BD68" i="33" s="1"/>
  <c r="C68" i="72" s="1"/>
  <c r="AQ68" i="72" s="1"/>
  <c r="CD68" i="72" s="1"/>
  <c r="BG68" i="33"/>
  <c r="C68" i="100" s="1"/>
  <c r="AQ68" i="100" s="1"/>
  <c r="AP39" i="33"/>
  <c r="AW39" i="33"/>
  <c r="BA39" i="33" s="1"/>
  <c r="R20" i="241"/>
  <c r="P20" i="241"/>
  <c r="Q20" i="241" s="1"/>
  <c r="P11" i="140"/>
  <c r="Q11" i="140" s="1"/>
  <c r="R11" i="140"/>
  <c r="K55" i="67"/>
  <c r="I55" i="67"/>
  <c r="J55" i="67" s="1"/>
  <c r="BC14" i="33"/>
  <c r="BD14" i="33" s="1"/>
  <c r="C14" i="72" s="1"/>
  <c r="AQ14" i="72" s="1"/>
  <c r="CD14" i="72" s="1"/>
  <c r="BG14" i="33"/>
  <c r="C14" i="100" s="1"/>
  <c r="AQ14" i="100" s="1"/>
  <c r="AW36" i="33"/>
  <c r="BA36" i="33" s="1"/>
  <c r="AP36" i="33"/>
  <c r="R26" i="241"/>
  <c r="P26" i="241"/>
  <c r="Q26" i="241" s="1"/>
  <c r="R39" i="241"/>
  <c r="P39" i="241"/>
  <c r="Q39" i="241" s="1"/>
  <c r="AY11" i="1"/>
  <c r="AW11" i="1"/>
  <c r="AY40" i="1"/>
  <c r="AW40" i="1"/>
  <c r="AR26" i="1"/>
  <c r="BC12" i="33"/>
  <c r="BD12" i="33" s="1"/>
  <c r="C12" i="72" s="1"/>
  <c r="AQ12" i="72" s="1"/>
  <c r="CD12" i="72" s="1"/>
  <c r="BG12" i="33"/>
  <c r="C12" i="100" s="1"/>
  <c r="AQ12" i="100" s="1"/>
  <c r="D26" i="248"/>
  <c r="E26" i="248" s="1"/>
  <c r="D26" i="212"/>
  <c r="E26" i="212" s="1"/>
  <c r="D26" i="209"/>
  <c r="E26" i="209" s="1"/>
  <c r="D26" i="196"/>
  <c r="E26" i="196" s="1"/>
  <c r="D26" i="190"/>
  <c r="E26" i="190" s="1"/>
  <c r="D26" i="204"/>
  <c r="E26" i="204" s="1"/>
  <c r="D26" i="232"/>
  <c r="E26" i="232" s="1"/>
  <c r="D26" i="243"/>
  <c r="E26" i="243" s="1"/>
  <c r="D26" i="206"/>
  <c r="E26" i="206" s="1"/>
  <c r="D26" i="208"/>
  <c r="E26" i="208" s="1"/>
  <c r="D26" i="193"/>
  <c r="E26" i="193" s="1"/>
  <c r="D26" i="244"/>
  <c r="E26" i="244" s="1"/>
  <c r="D26" i="239"/>
  <c r="E26" i="239" s="1"/>
  <c r="D26" i="195"/>
  <c r="E26" i="195" s="1"/>
  <c r="D26" i="220"/>
  <c r="E26" i="220" s="1"/>
  <c r="D26" i="194"/>
  <c r="E26" i="194" s="1"/>
  <c r="D26" i="202"/>
  <c r="E26" i="202" s="1"/>
  <c r="D26" i="197"/>
  <c r="E26" i="197" s="1"/>
  <c r="D26" i="211"/>
  <c r="E26" i="211" s="1"/>
  <c r="D26" i="247"/>
  <c r="E26" i="247" s="1"/>
  <c r="D26" i="191"/>
  <c r="E26" i="191" s="1"/>
  <c r="D26" i="242"/>
  <c r="E26" i="242" s="1"/>
  <c r="D26" i="203"/>
  <c r="E26" i="203" s="1"/>
  <c r="D26" i="229"/>
  <c r="E26" i="229" s="1"/>
  <c r="D26" i="231"/>
  <c r="E26" i="231" s="1"/>
  <c r="D26" i="230"/>
  <c r="E26" i="230" s="1"/>
  <c r="D26" i="205"/>
  <c r="E26" i="205" s="1"/>
  <c r="D26" i="207"/>
  <c r="E26" i="207" s="1"/>
  <c r="D26" i="201"/>
  <c r="E26" i="201" s="1"/>
  <c r="D26" i="224"/>
  <c r="E26" i="224" s="1"/>
  <c r="D26" i="199"/>
  <c r="E26" i="199" s="1"/>
  <c r="D26" i="200"/>
  <c r="E26" i="200" s="1"/>
  <c r="D26" i="246"/>
  <c r="E26" i="246" s="1"/>
  <c r="D26" i="113"/>
  <c r="E26" i="113" s="1"/>
  <c r="D26" i="225"/>
  <c r="E26" i="225" s="1"/>
  <c r="D26" i="189"/>
  <c r="E26" i="189" s="1"/>
  <c r="D26" i="192"/>
  <c r="E26" i="192" s="1"/>
  <c r="R42" i="241"/>
  <c r="P42" i="241"/>
  <c r="Q42" i="241" s="1"/>
  <c r="P24" i="241"/>
  <c r="Q24" i="241" s="1"/>
  <c r="R24" i="241"/>
  <c r="D18" i="248"/>
  <c r="E18" i="248" s="1"/>
  <c r="D18" i="212"/>
  <c r="E18" i="212" s="1"/>
  <c r="D18" i="209"/>
  <c r="E18" i="209" s="1"/>
  <c r="D18" i="196"/>
  <c r="E18" i="196" s="1"/>
  <c r="D18" i="203"/>
  <c r="E18" i="203" s="1"/>
  <c r="D18" i="204"/>
  <c r="E18" i="204" s="1"/>
  <c r="D18" i="232"/>
  <c r="E18" i="232" s="1"/>
  <c r="D18" i="205"/>
  <c r="E18" i="205" s="1"/>
  <c r="D18" i="207"/>
  <c r="E18" i="207" s="1"/>
  <c r="D18" i="208"/>
  <c r="E18" i="208" s="1"/>
  <c r="D18" i="193"/>
  <c r="E18" i="193" s="1"/>
  <c r="D18" i="244"/>
  <c r="E18" i="244" s="1"/>
  <c r="D18" i="200"/>
  <c r="E18" i="200" s="1"/>
  <c r="D18" i="246"/>
  <c r="E18" i="246" s="1"/>
  <c r="D18" i="113"/>
  <c r="E18" i="113" s="1"/>
  <c r="D18" i="225"/>
  <c r="E18" i="225" s="1"/>
  <c r="D18" i="243"/>
  <c r="E18" i="243" s="1"/>
  <c r="D18" i="197"/>
  <c r="E18" i="197" s="1"/>
  <c r="D18" i="211"/>
  <c r="E18" i="211" s="1"/>
  <c r="D18" i="247"/>
  <c r="E18" i="247" s="1"/>
  <c r="D18" i="191"/>
  <c r="E18" i="191" s="1"/>
  <c r="D18" i="242"/>
  <c r="E18" i="242" s="1"/>
  <c r="D18" i="190"/>
  <c r="E18" i="190" s="1"/>
  <c r="D18" i="229"/>
  <c r="E18" i="229" s="1"/>
  <c r="D18" i="231"/>
  <c r="E18" i="231" s="1"/>
  <c r="D18" i="230"/>
  <c r="E18" i="230" s="1"/>
  <c r="D18" i="206"/>
  <c r="E18" i="206" s="1"/>
  <c r="D18" i="239"/>
  <c r="E18" i="239" s="1"/>
  <c r="D18" i="201"/>
  <c r="E18" i="201" s="1"/>
  <c r="D18" i="224"/>
  <c r="E18" i="224" s="1"/>
  <c r="D18" i="199"/>
  <c r="E18" i="199" s="1"/>
  <c r="D18" i="195"/>
  <c r="E18" i="195" s="1"/>
  <c r="D18" i="220"/>
  <c r="E18" i="220" s="1"/>
  <c r="D18" i="194"/>
  <c r="E18" i="194" s="1"/>
  <c r="D18" i="202"/>
  <c r="E18" i="202" s="1"/>
  <c r="D18" i="189"/>
  <c r="E18" i="189" s="1"/>
  <c r="D18" i="192"/>
  <c r="E18" i="192" s="1"/>
  <c r="I19" i="67"/>
  <c r="J19" i="67" s="1"/>
  <c r="K19" i="67"/>
  <c r="O78" i="236"/>
  <c r="R76" i="236"/>
  <c r="J76" i="238" s="1"/>
  <c r="K27" i="67"/>
  <c r="I27" i="67"/>
  <c r="J27" i="67" s="1"/>
  <c r="R15" i="241"/>
  <c r="P15" i="241"/>
  <c r="Q15" i="241" s="1"/>
  <c r="AR57" i="1"/>
  <c r="D11" i="213"/>
  <c r="E11" i="213" s="1"/>
  <c r="D11" i="214"/>
  <c r="E11" i="214" s="1"/>
  <c r="D11" i="216"/>
  <c r="E11" i="216" s="1"/>
  <c r="D11" i="180"/>
  <c r="E11" i="180" s="1"/>
  <c r="D11" i="215"/>
  <c r="E11" i="215" s="1"/>
  <c r="D11" i="217"/>
  <c r="E11" i="217" s="1"/>
  <c r="D11" i="219"/>
  <c r="E11" i="219" s="1"/>
  <c r="R48" i="141"/>
  <c r="P48" i="141"/>
  <c r="Q48" i="141" s="1"/>
  <c r="P65" i="241"/>
  <c r="Q65" i="241" s="1"/>
  <c r="R65" i="241"/>
  <c r="AW48" i="33"/>
  <c r="BA48" i="33" s="1"/>
  <c r="AP48" i="33"/>
  <c r="AY65" i="1"/>
  <c r="AW65" i="1"/>
  <c r="R63" i="241"/>
  <c r="P63" i="241"/>
  <c r="Q63" i="241" s="1"/>
  <c r="BC60" i="33"/>
  <c r="BD60" i="33" s="1"/>
  <c r="C60" i="72" s="1"/>
  <c r="AQ60" i="72" s="1"/>
  <c r="CD60" i="72" s="1"/>
  <c r="BG60" i="33"/>
  <c r="C60" i="100" s="1"/>
  <c r="AQ60" i="100" s="1"/>
  <c r="AY23" i="1"/>
  <c r="AW23" i="1"/>
  <c r="P64" i="241"/>
  <c r="Q64" i="241" s="1"/>
  <c r="R64" i="241"/>
  <c r="I8" i="213"/>
  <c r="J8" i="213" s="1"/>
  <c r="I8" i="215"/>
  <c r="J8" i="215" s="1"/>
  <c r="I8" i="216"/>
  <c r="J8" i="216" s="1"/>
  <c r="G8" i="211"/>
  <c r="H8" i="211" s="1"/>
  <c r="G8" i="248"/>
  <c r="H8" i="248" s="1"/>
  <c r="G8" i="191"/>
  <c r="H8" i="191" s="1"/>
  <c r="G8" i="242"/>
  <c r="H8" i="242" s="1"/>
  <c r="G8" i="203"/>
  <c r="H8" i="203" s="1"/>
  <c r="G8" i="230"/>
  <c r="H8" i="230" s="1"/>
  <c r="G8" i="209"/>
  <c r="H8" i="209" s="1"/>
  <c r="G8" i="239"/>
  <c r="H8" i="239" s="1"/>
  <c r="G8" i="204"/>
  <c r="H8" i="204" s="1"/>
  <c r="G8" i="195"/>
  <c r="H8" i="195" s="1"/>
  <c r="G8" i="193"/>
  <c r="H8" i="193" s="1"/>
  <c r="G8" i="220"/>
  <c r="H8" i="220" s="1"/>
  <c r="G8" i="205"/>
  <c r="H8" i="205" s="1"/>
  <c r="G8" i="208"/>
  <c r="H8" i="208" s="1"/>
  <c r="G8" i="244"/>
  <c r="H8" i="244" s="1"/>
  <c r="G8" i="189"/>
  <c r="H8" i="189" s="1"/>
  <c r="G8" i="224"/>
  <c r="H8" i="224" s="1"/>
  <c r="G8" i="225"/>
  <c r="H8" i="225" s="1"/>
  <c r="G8" i="197"/>
  <c r="H8" i="197" s="1"/>
  <c r="I8" i="217"/>
  <c r="J8" i="217" s="1"/>
  <c r="G8" i="190"/>
  <c r="H8" i="190" s="1"/>
  <c r="G8" i="231"/>
  <c r="H8" i="231" s="1"/>
  <c r="G8" i="246"/>
  <c r="H8" i="246" s="1"/>
  <c r="G8" i="199"/>
  <c r="H8" i="199" s="1"/>
  <c r="I8" i="219"/>
  <c r="J8" i="219" s="1"/>
  <c r="G8" i="196"/>
  <c r="H8" i="196" s="1"/>
  <c r="G8" i="207"/>
  <c r="H8" i="207" s="1"/>
  <c r="G8" i="113"/>
  <c r="H8" i="113" s="1"/>
  <c r="G8" i="232"/>
  <c r="H8" i="232" s="1"/>
  <c r="I8" i="180"/>
  <c r="J8" i="180" s="1"/>
  <c r="G8" i="212"/>
  <c r="H8" i="212" s="1"/>
  <c r="G8" i="229"/>
  <c r="H8" i="229" s="1"/>
  <c r="G8" i="200"/>
  <c r="H8" i="200" s="1"/>
  <c r="G8" i="206"/>
  <c r="H8" i="206" s="1"/>
  <c r="G8" i="202"/>
  <c r="H8" i="202" s="1"/>
  <c r="I8" i="214"/>
  <c r="J8" i="214" s="1"/>
  <c r="G8" i="247"/>
  <c r="H8" i="247" s="1"/>
  <c r="G8" i="243"/>
  <c r="H8" i="243" s="1"/>
  <c r="G8" i="194"/>
  <c r="H8" i="194" s="1"/>
  <c r="G8" i="201"/>
  <c r="H8" i="201" s="1"/>
  <c r="G8" i="192"/>
  <c r="H8" i="192" s="1"/>
  <c r="D27" i="215"/>
  <c r="E27" i="215" s="1"/>
  <c r="D27" i="213"/>
  <c r="E27" i="213" s="1"/>
  <c r="D27" i="216"/>
  <c r="E27" i="216" s="1"/>
  <c r="D27" i="180"/>
  <c r="E27" i="180" s="1"/>
  <c r="D27" i="214"/>
  <c r="E27" i="214" s="1"/>
  <c r="D27" i="217"/>
  <c r="E27" i="217" s="1"/>
  <c r="D27" i="219"/>
  <c r="E27" i="219" s="1"/>
  <c r="R58" i="140"/>
  <c r="P58" i="140"/>
  <c r="Q58" i="140" s="1"/>
  <c r="D23" i="180"/>
  <c r="E23" i="180" s="1"/>
  <c r="D23" i="215"/>
  <c r="E23" i="215" s="1"/>
  <c r="D23" i="217"/>
  <c r="E23" i="217" s="1"/>
  <c r="D23" i="219"/>
  <c r="E23" i="219" s="1"/>
  <c r="D23" i="213"/>
  <c r="E23" i="213" s="1"/>
  <c r="D23" i="214"/>
  <c r="E23" i="214" s="1"/>
  <c r="D23" i="216"/>
  <c r="E23" i="216" s="1"/>
  <c r="AW18" i="33"/>
  <c r="BA18" i="33" s="1"/>
  <c r="AP18" i="33"/>
  <c r="R36" i="241"/>
  <c r="P36" i="241"/>
  <c r="Q36" i="241" s="1"/>
  <c r="AY63" i="1"/>
  <c r="AW63" i="1"/>
  <c r="K24" i="67"/>
  <c r="I24" i="67"/>
  <c r="J24" i="67" s="1"/>
  <c r="F78" i="236"/>
  <c r="H76" i="236"/>
  <c r="C76" i="238" s="1"/>
  <c r="P27" i="241"/>
  <c r="Q27" i="241" s="1"/>
  <c r="R27" i="241"/>
  <c r="D68" i="211"/>
  <c r="E68" i="211" s="1"/>
  <c r="D68" i="247"/>
  <c r="E68" i="247" s="1"/>
  <c r="D68" i="190"/>
  <c r="E68" i="190" s="1"/>
  <c r="D68" i="196"/>
  <c r="E68" i="196" s="1"/>
  <c r="D68" i="239"/>
  <c r="E68" i="239" s="1"/>
  <c r="D68" i="232"/>
  <c r="E68" i="232" s="1"/>
  <c r="D68" i="230"/>
  <c r="E68" i="230" s="1"/>
  <c r="D68" i="200"/>
  <c r="E68" i="200" s="1"/>
  <c r="D68" i="206"/>
  <c r="E68" i="206" s="1"/>
  <c r="D68" i="207"/>
  <c r="E68" i="207" s="1"/>
  <c r="D68" i="208"/>
  <c r="E68" i="208" s="1"/>
  <c r="D68" i="224"/>
  <c r="E68" i="224" s="1"/>
  <c r="D68" i="199"/>
  <c r="E68" i="199" s="1"/>
  <c r="D68" i="246"/>
  <c r="E68" i="246" s="1"/>
  <c r="D68" i="191"/>
  <c r="E68" i="191" s="1"/>
  <c r="D68" i="194"/>
  <c r="E68" i="194" s="1"/>
  <c r="D68" i="189"/>
  <c r="E68" i="189" s="1"/>
  <c r="D68" i="113"/>
  <c r="E68" i="113" s="1"/>
  <c r="D68" i="248"/>
  <c r="E68" i="248" s="1"/>
  <c r="D68" i="212"/>
  <c r="E68" i="212" s="1"/>
  <c r="D68" i="243"/>
  <c r="E68" i="243" s="1"/>
  <c r="D68" i="242"/>
  <c r="E68" i="242" s="1"/>
  <c r="D68" i="203"/>
  <c r="E68" i="203" s="1"/>
  <c r="D68" i="231"/>
  <c r="E68" i="231" s="1"/>
  <c r="D68" i="229"/>
  <c r="E68" i="229" s="1"/>
  <c r="D68" i="204"/>
  <c r="E68" i="204" s="1"/>
  <c r="D68" i="205"/>
  <c r="E68" i="205" s="1"/>
  <c r="D68" i="209"/>
  <c r="E68" i="209" s="1"/>
  <c r="D68" i="195"/>
  <c r="E68" i="195" s="1"/>
  <c r="D68" i="201"/>
  <c r="E68" i="201" s="1"/>
  <c r="D68" i="244"/>
  <c r="E68" i="244" s="1"/>
  <c r="D68" i="193"/>
  <c r="E68" i="193" s="1"/>
  <c r="D68" i="220"/>
  <c r="E68" i="220" s="1"/>
  <c r="D68" i="202"/>
  <c r="E68" i="202" s="1"/>
  <c r="D68" i="225"/>
  <c r="E68" i="225" s="1"/>
  <c r="D68" i="197"/>
  <c r="E68" i="197" s="1"/>
  <c r="D68" i="192"/>
  <c r="E68" i="192" s="1"/>
  <c r="I58" i="67"/>
  <c r="J58" i="67" s="1"/>
  <c r="K58" i="67"/>
  <c r="R57" i="140"/>
  <c r="P57" i="140"/>
  <c r="Q57" i="140" s="1"/>
  <c r="BC29" i="33"/>
  <c r="BD29" i="33" s="1"/>
  <c r="C29" i="72" s="1"/>
  <c r="AQ29" i="72" s="1"/>
  <c r="CD29" i="72" s="1"/>
  <c r="BG29" i="33"/>
  <c r="C29" i="100" s="1"/>
  <c r="AQ29" i="100" s="1"/>
  <c r="P36" i="140"/>
  <c r="Q36" i="140" s="1"/>
  <c r="R36" i="140"/>
  <c r="AY42" i="1"/>
  <c r="AW42" i="1"/>
  <c r="AR63" i="1"/>
  <c r="AP24" i="33"/>
  <c r="AW24" i="33"/>
  <c r="BA24" i="33" s="1"/>
  <c r="AY64" i="1"/>
  <c r="AW64" i="1"/>
  <c r="AK8" i="236"/>
  <c r="C8" i="238"/>
  <c r="AR58" i="1"/>
  <c r="AR15" i="1"/>
  <c r="D42" i="211"/>
  <c r="E42" i="211" s="1"/>
  <c r="D42" i="247"/>
  <c r="E42" i="247" s="1"/>
  <c r="D42" i="191"/>
  <c r="E42" i="191" s="1"/>
  <c r="D42" i="242"/>
  <c r="E42" i="242" s="1"/>
  <c r="D42" i="203"/>
  <c r="E42" i="203" s="1"/>
  <c r="D42" i="229"/>
  <c r="E42" i="229" s="1"/>
  <c r="D42" i="231"/>
  <c r="E42" i="231" s="1"/>
  <c r="D42" i="230"/>
  <c r="E42" i="230" s="1"/>
  <c r="D42" i="205"/>
  <c r="E42" i="205" s="1"/>
  <c r="D42" i="207"/>
  <c r="E42" i="207" s="1"/>
  <c r="D42" i="201"/>
  <c r="E42" i="201" s="1"/>
  <c r="D42" i="224"/>
  <c r="E42" i="224" s="1"/>
  <c r="D42" i="199"/>
  <c r="E42" i="199" s="1"/>
  <c r="D42" i="200"/>
  <c r="E42" i="200" s="1"/>
  <c r="D42" i="246"/>
  <c r="E42" i="246" s="1"/>
  <c r="D42" i="225"/>
  <c r="E42" i="225" s="1"/>
  <c r="D42" i="202"/>
  <c r="E42" i="202" s="1"/>
  <c r="D42" i="189"/>
  <c r="E42" i="189" s="1"/>
  <c r="D42" i="192"/>
  <c r="E42" i="192" s="1"/>
  <c r="D42" i="212"/>
  <c r="E42" i="212" s="1"/>
  <c r="D42" i="196"/>
  <c r="E42" i="196" s="1"/>
  <c r="D42" i="204"/>
  <c r="E42" i="204" s="1"/>
  <c r="D42" i="243"/>
  <c r="E42" i="243" s="1"/>
  <c r="D42" i="208"/>
  <c r="E42" i="208" s="1"/>
  <c r="D42" i="244"/>
  <c r="E42" i="244" s="1"/>
  <c r="D42" i="195"/>
  <c r="E42" i="195" s="1"/>
  <c r="D42" i="113"/>
  <c r="E42" i="113" s="1"/>
  <c r="D42" i="197"/>
  <c r="E42" i="197" s="1"/>
  <c r="D42" i="248"/>
  <c r="E42" i="248" s="1"/>
  <c r="D42" i="209"/>
  <c r="E42" i="209" s="1"/>
  <c r="D42" i="190"/>
  <c r="E42" i="190" s="1"/>
  <c r="D42" i="232"/>
  <c r="E42" i="232" s="1"/>
  <c r="D42" i="206"/>
  <c r="E42" i="206" s="1"/>
  <c r="D42" i="193"/>
  <c r="E42" i="193" s="1"/>
  <c r="D42" i="239"/>
  <c r="E42" i="239" s="1"/>
  <c r="D42" i="220"/>
  <c r="E42" i="220" s="1"/>
  <c r="D42" i="194"/>
  <c r="E42" i="194" s="1"/>
  <c r="P57" i="241"/>
  <c r="Q57" i="241" s="1"/>
  <c r="R57" i="241"/>
  <c r="E23" i="72"/>
  <c r="AP23" i="72" s="1"/>
  <c r="AQ8" i="46"/>
  <c r="AQ20" i="46" s="1"/>
  <c r="AS7" i="46"/>
  <c r="BG17" i="33" l="1"/>
  <c r="C17" i="100" s="1"/>
  <c r="AQ17" i="100" s="1"/>
  <c r="BC17" i="33"/>
  <c r="BD17" i="33" s="1"/>
  <c r="C17" i="72" s="1"/>
  <c r="AQ17" i="72" s="1"/>
  <c r="CD17" i="72" s="1"/>
  <c r="BC38" i="33"/>
  <c r="BD38" i="33" s="1"/>
  <c r="C38" i="72" s="1"/>
  <c r="AQ38" i="72" s="1"/>
  <c r="CD38" i="72" s="1"/>
  <c r="BG38" i="33"/>
  <c r="C38" i="100" s="1"/>
  <c r="AQ38" i="100" s="1"/>
  <c r="F20" i="46"/>
  <c r="BC13" i="33"/>
  <c r="BD13" i="33" s="1"/>
  <c r="C13" i="72" s="1"/>
  <c r="AQ13" i="72" s="1"/>
  <c r="CD13" i="72" s="1"/>
  <c r="BG13" i="33"/>
  <c r="C13" i="100" s="1"/>
  <c r="AQ13" i="100" s="1"/>
  <c r="BG50" i="33"/>
  <c r="C50" i="100" s="1"/>
  <c r="AQ50" i="100" s="1"/>
  <c r="BC50" i="33"/>
  <c r="BD50" i="33" s="1"/>
  <c r="C50" i="72" s="1"/>
  <c r="AQ50" i="72" s="1"/>
  <c r="CD50" i="72" s="1"/>
  <c r="BC31" i="33"/>
  <c r="BD31" i="33" s="1"/>
  <c r="C31" i="72" s="1"/>
  <c r="AQ31" i="72" s="1"/>
  <c r="CD31" i="72" s="1"/>
  <c r="BG31" i="33"/>
  <c r="C31" i="100" s="1"/>
  <c r="AQ31" i="100" s="1"/>
  <c r="BG73" i="33"/>
  <c r="C73" i="100" s="1"/>
  <c r="AQ73" i="100" s="1"/>
  <c r="BC73" i="33"/>
  <c r="BD73" i="33" s="1"/>
  <c r="C73" i="72" s="1"/>
  <c r="AQ73" i="72" s="1"/>
  <c r="CD73" i="72" s="1"/>
  <c r="BC70" i="33"/>
  <c r="BD70" i="33" s="1"/>
  <c r="C70" i="72" s="1"/>
  <c r="AQ70" i="72" s="1"/>
  <c r="CD70" i="72" s="1"/>
  <c r="BG70" i="33"/>
  <c r="C70" i="100" s="1"/>
  <c r="AQ70" i="100" s="1"/>
  <c r="BC67" i="33"/>
  <c r="BD67" i="33" s="1"/>
  <c r="C67" i="72" s="1"/>
  <c r="AQ67" i="72" s="1"/>
  <c r="CD67" i="72" s="1"/>
  <c r="BG67" i="33"/>
  <c r="C67" i="100" s="1"/>
  <c r="AQ67" i="100" s="1"/>
  <c r="BC43" i="33"/>
  <c r="BD43" i="33" s="1"/>
  <c r="C43" i="72" s="1"/>
  <c r="AQ43" i="72" s="1"/>
  <c r="CD43" i="72" s="1"/>
  <c r="BG43" i="33"/>
  <c r="C43" i="100" s="1"/>
  <c r="AQ43" i="100" s="1"/>
  <c r="BC54" i="33"/>
  <c r="BD54" i="33" s="1"/>
  <c r="C54" i="72" s="1"/>
  <c r="AQ54" i="72" s="1"/>
  <c r="CD54" i="72" s="1"/>
  <c r="BG54" i="33"/>
  <c r="C54" i="100" s="1"/>
  <c r="AQ54" i="100" s="1"/>
  <c r="BC28" i="33"/>
  <c r="BD28" i="33" s="1"/>
  <c r="C28" i="72" s="1"/>
  <c r="AQ28" i="72" s="1"/>
  <c r="CD28" i="72" s="1"/>
  <c r="BG28" i="33"/>
  <c r="C28" i="100" s="1"/>
  <c r="AQ28" i="100" s="1"/>
  <c r="BC37" i="33"/>
  <c r="BD37" i="33" s="1"/>
  <c r="C37" i="72" s="1"/>
  <c r="AQ37" i="72" s="1"/>
  <c r="CD37" i="72" s="1"/>
  <c r="BG37" i="33"/>
  <c r="C37" i="100" s="1"/>
  <c r="AQ37" i="100" s="1"/>
  <c r="BC46" i="33"/>
  <c r="BD46" i="33" s="1"/>
  <c r="C46" i="72" s="1"/>
  <c r="AQ46" i="72" s="1"/>
  <c r="CD46" i="72" s="1"/>
  <c r="BG46" i="33"/>
  <c r="C46" i="100" s="1"/>
  <c r="AQ46" i="100" s="1"/>
  <c r="BC27" i="33"/>
  <c r="BD27" i="33" s="1"/>
  <c r="C27" i="72" s="1"/>
  <c r="AQ27" i="72" s="1"/>
  <c r="CD27" i="72" s="1"/>
  <c r="BG27" i="33"/>
  <c r="C27" i="100" s="1"/>
  <c r="AQ27" i="100" s="1"/>
  <c r="O76" i="67"/>
  <c r="O83" i="67" s="1"/>
  <c r="L83" i="67"/>
  <c r="BC20" i="33"/>
  <c r="BD20" i="33" s="1"/>
  <c r="C20" i="72" s="1"/>
  <c r="AQ20" i="72" s="1"/>
  <c r="CD20" i="72" s="1"/>
  <c r="BG20" i="33"/>
  <c r="C20" i="100" s="1"/>
  <c r="AQ20" i="100" s="1"/>
  <c r="Y16" i="46"/>
  <c r="Z16" i="46" s="1"/>
  <c r="AC16" i="46"/>
  <c r="BC36" i="33"/>
  <c r="BD36" i="33" s="1"/>
  <c r="C36" i="72" s="1"/>
  <c r="AQ36" i="72" s="1"/>
  <c r="CD36" i="72" s="1"/>
  <c r="BG36" i="33"/>
  <c r="C36" i="100" s="1"/>
  <c r="AQ36" i="100" s="1"/>
  <c r="Y12" i="46"/>
  <c r="Z12" i="46" s="1"/>
  <c r="AC12" i="46"/>
  <c r="BC64" i="33"/>
  <c r="BD64" i="33" s="1"/>
  <c r="C64" i="72" s="1"/>
  <c r="AQ64" i="72" s="1"/>
  <c r="CD64" i="72" s="1"/>
  <c r="BG64" i="33"/>
  <c r="C64" i="100" s="1"/>
  <c r="AQ64" i="100" s="1"/>
  <c r="BC11" i="33"/>
  <c r="BD11" i="33" s="1"/>
  <c r="C11" i="72" s="1"/>
  <c r="AQ11" i="72" s="1"/>
  <c r="CD11" i="72" s="1"/>
  <c r="BG11" i="33"/>
  <c r="C11" i="100" s="1"/>
  <c r="AQ11" i="100" s="1"/>
  <c r="BC39" i="33"/>
  <c r="BD39" i="33" s="1"/>
  <c r="C39" i="72" s="1"/>
  <c r="AQ39" i="72" s="1"/>
  <c r="CD39" i="72" s="1"/>
  <c r="BG39" i="33"/>
  <c r="C39" i="100" s="1"/>
  <c r="AQ39" i="100" s="1"/>
  <c r="BC63" i="33"/>
  <c r="BD63" i="33" s="1"/>
  <c r="C63" i="72" s="1"/>
  <c r="AQ63" i="72" s="1"/>
  <c r="CD63" i="72" s="1"/>
  <c r="BG63" i="33"/>
  <c r="C63" i="100" s="1"/>
  <c r="AQ63" i="100" s="1"/>
  <c r="AP8" i="1"/>
  <c r="AI8" i="1"/>
  <c r="AL8" i="1"/>
  <c r="AH76" i="1"/>
  <c r="BC26" i="33"/>
  <c r="BD26" i="33" s="1"/>
  <c r="C26" i="72" s="1"/>
  <c r="AQ26" i="72" s="1"/>
  <c r="CD26" i="72" s="1"/>
  <c r="BG26" i="33"/>
  <c r="C26" i="100" s="1"/>
  <c r="AQ26" i="100" s="1"/>
  <c r="AK76" i="236"/>
  <c r="AL8" i="236"/>
  <c r="AL76" i="236" s="1"/>
  <c r="BC65" i="33"/>
  <c r="BD65" i="33" s="1"/>
  <c r="C65" i="72" s="1"/>
  <c r="AQ65" i="72" s="1"/>
  <c r="CD65" i="72" s="1"/>
  <c r="BG65" i="33"/>
  <c r="C65" i="100" s="1"/>
  <c r="AQ65" i="100" s="1"/>
  <c r="D8" i="100"/>
  <c r="R8" i="67"/>
  <c r="P76" i="67"/>
  <c r="P83" i="67" s="1"/>
  <c r="P14" i="46"/>
  <c r="Q14" i="46" s="1"/>
  <c r="S14" i="46" s="1"/>
  <c r="W14" i="46" s="1"/>
  <c r="P11" i="46"/>
  <c r="Q11" i="46" s="1"/>
  <c r="S11" i="46" s="1"/>
  <c r="W11" i="46" s="1"/>
  <c r="F8" i="238"/>
  <c r="BC24" i="33"/>
  <c r="BD24" i="33" s="1"/>
  <c r="C24" i="72" s="1"/>
  <c r="AQ24" i="72" s="1"/>
  <c r="CD24" i="72" s="1"/>
  <c r="BG24" i="33"/>
  <c r="C24" i="100" s="1"/>
  <c r="AQ24" i="100" s="1"/>
  <c r="BC18" i="33"/>
  <c r="BD18" i="33" s="1"/>
  <c r="C18" i="72" s="1"/>
  <c r="AQ18" i="72" s="1"/>
  <c r="CD18" i="72" s="1"/>
  <c r="BG18" i="33"/>
  <c r="C18" i="100" s="1"/>
  <c r="AQ18" i="100" s="1"/>
  <c r="BC48" i="33"/>
  <c r="BD48" i="33" s="1"/>
  <c r="C48" i="72" s="1"/>
  <c r="AQ48" i="72" s="1"/>
  <c r="CD48" i="72" s="1"/>
  <c r="BG48" i="33"/>
  <c r="C48" i="100" s="1"/>
  <c r="AQ48" i="100" s="1"/>
  <c r="P15" i="46"/>
  <c r="Q15" i="46" s="1"/>
  <c r="S15" i="46" s="1"/>
  <c r="W15" i="46" s="1"/>
  <c r="I8" i="46"/>
  <c r="D15" i="33" s="1"/>
  <c r="M7" i="46"/>
  <c r="BC40" i="33"/>
  <c r="BD40" i="33" s="1"/>
  <c r="C40" i="72" s="1"/>
  <c r="AQ40" i="72" s="1"/>
  <c r="CD40" i="72" s="1"/>
  <c r="BG40" i="33"/>
  <c r="C40" i="100" s="1"/>
  <c r="AQ40" i="100" s="1"/>
  <c r="BC57" i="33"/>
  <c r="BD57" i="33" s="1"/>
  <c r="C57" i="72" s="1"/>
  <c r="AQ57" i="72" s="1"/>
  <c r="CD57" i="72" s="1"/>
  <c r="BG57" i="33"/>
  <c r="C57" i="100" s="1"/>
  <c r="AQ57" i="100" s="1"/>
  <c r="BC55" i="33"/>
  <c r="BD55" i="33" s="1"/>
  <c r="C55" i="72" s="1"/>
  <c r="AQ55" i="72" s="1"/>
  <c r="CD55" i="72" s="1"/>
  <c r="BG55" i="33"/>
  <c r="C55" i="100" s="1"/>
  <c r="AQ55" i="100" s="1"/>
  <c r="M10" i="46"/>
  <c r="I18" i="46"/>
  <c r="AH80" i="1"/>
  <c r="AF76" i="1"/>
  <c r="D76" i="238" s="1"/>
  <c r="F76" i="238" s="1"/>
  <c r="AG76" i="1"/>
  <c r="BC58" i="33"/>
  <c r="BD58" i="33" s="1"/>
  <c r="C58" i="72" s="1"/>
  <c r="AQ58" i="72" s="1"/>
  <c r="CD58" i="72" s="1"/>
  <c r="BG58" i="33"/>
  <c r="C58" i="100" s="1"/>
  <c r="AQ58" i="100" s="1"/>
  <c r="BC42" i="33"/>
  <c r="BD42" i="33" s="1"/>
  <c r="C42" i="72" s="1"/>
  <c r="AQ42" i="72" s="1"/>
  <c r="CD42" i="72" s="1"/>
  <c r="BG42" i="33"/>
  <c r="C42" i="100" s="1"/>
  <c r="AQ42" i="100" s="1"/>
  <c r="BC19" i="33"/>
  <c r="BD19" i="33" s="1"/>
  <c r="C19" i="72" s="1"/>
  <c r="AQ19" i="72" s="1"/>
  <c r="CD19" i="72" s="1"/>
  <c r="BG19" i="33"/>
  <c r="C19" i="100" s="1"/>
  <c r="AQ19" i="100" s="1"/>
  <c r="Y13" i="46"/>
  <c r="Z13" i="46" s="1"/>
  <c r="AC13" i="46"/>
  <c r="AS8" i="46"/>
  <c r="AS20" i="46" s="1"/>
  <c r="AT7" i="46"/>
  <c r="AT8" i="46" s="1"/>
  <c r="H76" i="238" l="1"/>
  <c r="O76" i="238"/>
  <c r="D23" i="33"/>
  <c r="I20" i="46"/>
  <c r="C8" i="33"/>
  <c r="AQ8" i="1"/>
  <c r="D8" i="67" s="1"/>
  <c r="E8" i="67" s="1"/>
  <c r="F8" i="67" s="1"/>
  <c r="G8" i="67" s="1"/>
  <c r="AX8" i="1"/>
  <c r="AP76" i="1"/>
  <c r="M8" i="46"/>
  <c r="Y11" i="46"/>
  <c r="Z11" i="46" s="1"/>
  <c r="AC11" i="46"/>
  <c r="Y14" i="46"/>
  <c r="Z14" i="46" s="1"/>
  <c r="AC14" i="46"/>
  <c r="AM8" i="1"/>
  <c r="AL76" i="1"/>
  <c r="S8" i="67"/>
  <c r="R76" i="67"/>
  <c r="R83" i="67" s="1"/>
  <c r="O10" i="46"/>
  <c r="O18" i="46" s="1"/>
  <c r="O20" i="46" s="1"/>
  <c r="O21" i="46" s="1"/>
  <c r="O23" i="46" s="1"/>
  <c r="N10" i="46"/>
  <c r="M18" i="46"/>
  <c r="M20" i="46" s="1"/>
  <c r="AN15" i="33"/>
  <c r="D76" i="33"/>
  <c r="AO15" i="33"/>
  <c r="Y15" i="46"/>
  <c r="Z15" i="46" s="1"/>
  <c r="AC15" i="46"/>
  <c r="O8" i="238"/>
  <c r="H8" i="238"/>
  <c r="AP8" i="100"/>
  <c r="AP76" i="100" s="1"/>
  <c r="D76" i="100"/>
  <c r="AP80" i="1"/>
  <c r="AL80" i="1"/>
  <c r="AI76" i="1"/>
  <c r="AH81" i="1"/>
  <c r="AG81" i="1" s="1"/>
  <c r="E15" i="72"/>
  <c r="AT20" i="46"/>
  <c r="AY8" i="1" l="1"/>
  <c r="AX76" i="1"/>
  <c r="AW8" i="1"/>
  <c r="AN23" i="33"/>
  <c r="AN76" i="33" s="1"/>
  <c r="AO23" i="33"/>
  <c r="D8" i="247"/>
  <c r="E8" i="247" s="1"/>
  <c r="E76" i="247" s="1"/>
  <c r="E84" i="247" s="1"/>
  <c r="F40" i="223" s="1"/>
  <c r="D8" i="212"/>
  <c r="E8" i="212" s="1"/>
  <c r="E76" i="212" s="1"/>
  <c r="E84" i="212" s="1"/>
  <c r="F10" i="223" s="1"/>
  <c r="D8" i="209"/>
  <c r="E8" i="209" s="1"/>
  <c r="E76" i="209" s="1"/>
  <c r="E84" i="209" s="1"/>
  <c r="F18" i="223" s="1"/>
  <c r="D8" i="242"/>
  <c r="E8" i="242" s="1"/>
  <c r="E76" i="242" s="1"/>
  <c r="E84" i="242" s="1"/>
  <c r="F14" i="223" s="1"/>
  <c r="D8" i="203"/>
  <c r="E8" i="203" s="1"/>
  <c r="E76" i="203" s="1"/>
  <c r="E84" i="203" s="1"/>
  <c r="F16" i="223" s="1"/>
  <c r="D8" i="239"/>
  <c r="E8" i="239" s="1"/>
  <c r="E76" i="239" s="1"/>
  <c r="E84" i="239" s="1"/>
  <c r="F23" i="223" s="1"/>
  <c r="D8" i="231"/>
  <c r="E8" i="231" s="1"/>
  <c r="E76" i="231" s="1"/>
  <c r="E84" i="231" s="1"/>
  <c r="F21" i="223" s="1"/>
  <c r="D8" i="229"/>
  <c r="E8" i="229" s="1"/>
  <c r="E76" i="229" s="1"/>
  <c r="E84" i="229" s="1"/>
  <c r="F19" i="223" s="1"/>
  <c r="D8" i="200"/>
  <c r="E8" i="200" s="1"/>
  <c r="E76" i="200" s="1"/>
  <c r="E84" i="200" s="1"/>
  <c r="F25" i="223" s="1"/>
  <c r="D8" i="206"/>
  <c r="E8" i="206" s="1"/>
  <c r="E76" i="206" s="1"/>
  <c r="E84" i="206" s="1"/>
  <c r="F27" i="223" s="1"/>
  <c r="D8" i="207"/>
  <c r="E8" i="207" s="1"/>
  <c r="E76" i="207" s="1"/>
  <c r="E84" i="207" s="1"/>
  <c r="F28" i="223" s="1"/>
  <c r="D8" i="201"/>
  <c r="E8" i="201" s="1"/>
  <c r="E76" i="201" s="1"/>
  <c r="E84" i="201" s="1"/>
  <c r="F31" i="223" s="1"/>
  <c r="D8" i="199"/>
  <c r="E8" i="199" s="1"/>
  <c r="E76" i="199" s="1"/>
  <c r="E84" i="199" s="1"/>
  <c r="F42" i="223" s="1"/>
  <c r="D8" i="194"/>
  <c r="E8" i="194" s="1"/>
  <c r="E76" i="194" s="1"/>
  <c r="E84" i="194" s="1"/>
  <c r="F34" i="223" s="1"/>
  <c r="D8" i="246"/>
  <c r="E8" i="246" s="1"/>
  <c r="E76" i="246" s="1"/>
  <c r="E84" i="246" s="1"/>
  <c r="F36" i="223" s="1"/>
  <c r="D8" i="113"/>
  <c r="E8" i="113" s="1"/>
  <c r="E76" i="113" s="1"/>
  <c r="E84" i="113" s="1"/>
  <c r="F8" i="223" s="1"/>
  <c r="D8" i="225"/>
  <c r="E8" i="225" s="1"/>
  <c r="E76" i="225" s="1"/>
  <c r="E84" i="225" s="1"/>
  <c r="F38" i="223" s="1"/>
  <c r="D8" i="192"/>
  <c r="E8" i="192" s="1"/>
  <c r="E76" i="192" s="1"/>
  <c r="E84" i="192" s="1"/>
  <c r="F11" i="223" s="1"/>
  <c r="D8" i="248"/>
  <c r="E8" i="248" s="1"/>
  <c r="E76" i="248" s="1"/>
  <c r="E84" i="248" s="1"/>
  <c r="F39" i="223" s="1"/>
  <c r="D8" i="211"/>
  <c r="E8" i="211" s="1"/>
  <c r="E76" i="211" s="1"/>
  <c r="E84" i="211" s="1"/>
  <c r="F33" i="223" s="1"/>
  <c r="D8" i="243"/>
  <c r="E8" i="243" s="1"/>
  <c r="E76" i="243" s="1"/>
  <c r="E84" i="243" s="1"/>
  <c r="F17" i="223" s="1"/>
  <c r="D8" i="190"/>
  <c r="E8" i="190" s="1"/>
  <c r="E76" i="190" s="1"/>
  <c r="E84" i="190" s="1"/>
  <c r="F13" i="223" s="1"/>
  <c r="D8" i="196"/>
  <c r="E8" i="196" s="1"/>
  <c r="E76" i="196" s="1"/>
  <c r="E84" i="196" s="1"/>
  <c r="F15" i="223" s="1"/>
  <c r="D8" i="191"/>
  <c r="E8" i="191" s="1"/>
  <c r="E76" i="191" s="1"/>
  <c r="E84" i="191" s="1"/>
  <c r="F12" i="223" s="1"/>
  <c r="D8" i="204"/>
  <c r="E8" i="204" s="1"/>
  <c r="E76" i="204" s="1"/>
  <c r="E84" i="204" s="1"/>
  <c r="F24" i="223" s="1"/>
  <c r="D8" i="232"/>
  <c r="E8" i="232" s="1"/>
  <c r="E76" i="232" s="1"/>
  <c r="E84" i="232" s="1"/>
  <c r="F22" i="223" s="1"/>
  <c r="D8" i="230"/>
  <c r="E8" i="230" s="1"/>
  <c r="E76" i="230" s="1"/>
  <c r="E84" i="230" s="1"/>
  <c r="F20" i="223" s="1"/>
  <c r="D8" i="205"/>
  <c r="E8" i="205" s="1"/>
  <c r="E76" i="205" s="1"/>
  <c r="E84" i="205" s="1"/>
  <c r="F26" i="223" s="1"/>
  <c r="D8" i="195"/>
  <c r="E8" i="195" s="1"/>
  <c r="E76" i="195" s="1"/>
  <c r="E84" i="195" s="1"/>
  <c r="F29" i="223" s="1"/>
  <c r="D8" i="208"/>
  <c r="E8" i="208" s="1"/>
  <c r="E76" i="208" s="1"/>
  <c r="E84" i="208" s="1"/>
  <c r="F30" i="223" s="1"/>
  <c r="D8" i="244"/>
  <c r="E8" i="244" s="1"/>
  <c r="E76" i="244" s="1"/>
  <c r="E84" i="244" s="1"/>
  <c r="F41" i="223" s="1"/>
  <c r="D8" i="189"/>
  <c r="E8" i="189" s="1"/>
  <c r="E76" i="189" s="1"/>
  <c r="E84" i="189" s="1"/>
  <c r="F9" i="223" s="1"/>
  <c r="D8" i="193"/>
  <c r="E8" i="193" s="1"/>
  <c r="E76" i="193" s="1"/>
  <c r="E84" i="193" s="1"/>
  <c r="F35" i="223" s="1"/>
  <c r="D8" i="220"/>
  <c r="E8" i="220" s="1"/>
  <c r="E76" i="220" s="1"/>
  <c r="E84" i="220" s="1"/>
  <c r="F7" i="223" s="1"/>
  <c r="D8" i="202"/>
  <c r="E8" i="202" s="1"/>
  <c r="E76" i="202" s="1"/>
  <c r="E84" i="202" s="1"/>
  <c r="F32" i="223" s="1"/>
  <c r="D8" i="224"/>
  <c r="E8" i="224" s="1"/>
  <c r="E76" i="224" s="1"/>
  <c r="E84" i="224" s="1"/>
  <c r="F37" i="223" s="1"/>
  <c r="D8" i="197"/>
  <c r="E8" i="197" s="1"/>
  <c r="E76" i="197" s="1"/>
  <c r="E84" i="197" s="1"/>
  <c r="F43" i="223" s="1"/>
  <c r="AP15" i="33"/>
  <c r="AW15" i="33"/>
  <c r="BA15" i="33" s="1"/>
  <c r="D8" i="72"/>
  <c r="S76" i="67"/>
  <c r="S83" i="67" s="1"/>
  <c r="K8" i="67"/>
  <c r="K76" i="67" s="1"/>
  <c r="K83" i="67" s="1"/>
  <c r="I8" i="67"/>
  <c r="G76" i="67"/>
  <c r="G83" i="67" s="1"/>
  <c r="D8" i="140"/>
  <c r="E8" i="140" s="1"/>
  <c r="D8" i="241"/>
  <c r="E8" i="241" s="1"/>
  <c r="D8" i="141"/>
  <c r="E8" i="141" s="1"/>
  <c r="AP81" i="1"/>
  <c r="AO81" i="1" s="1"/>
  <c r="AR76" i="1"/>
  <c r="AQ76" i="1"/>
  <c r="D76" i="67" s="1"/>
  <c r="AX80" i="1"/>
  <c r="D8" i="213"/>
  <c r="E8" i="213" s="1"/>
  <c r="E76" i="213" s="1"/>
  <c r="E83" i="213" s="1"/>
  <c r="E8" i="221" s="1"/>
  <c r="D8" i="214"/>
  <c r="E8" i="214" s="1"/>
  <c r="E76" i="214" s="1"/>
  <c r="E83" i="214" s="1"/>
  <c r="E9" i="221" s="1"/>
  <c r="D8" i="216"/>
  <c r="E8" i="216" s="1"/>
  <c r="E76" i="216" s="1"/>
  <c r="E83" i="216" s="1"/>
  <c r="E11" i="221" s="1"/>
  <c r="D8" i="180"/>
  <c r="E8" i="180" s="1"/>
  <c r="E76" i="180" s="1"/>
  <c r="E83" i="180" s="1"/>
  <c r="E7" i="221" s="1"/>
  <c r="D8" i="215"/>
  <c r="E8" i="215" s="1"/>
  <c r="E76" i="215" s="1"/>
  <c r="E83" i="215" s="1"/>
  <c r="E10" i="221" s="1"/>
  <c r="D8" i="217"/>
  <c r="E8" i="217" s="1"/>
  <c r="E76" i="217" s="1"/>
  <c r="E83" i="217" s="1"/>
  <c r="E12" i="221" s="1"/>
  <c r="D8" i="219"/>
  <c r="E8" i="219" s="1"/>
  <c r="E76" i="219" s="1"/>
  <c r="E83" i="219" s="1"/>
  <c r="E13" i="221" s="1"/>
  <c r="N18" i="46"/>
  <c r="N7" i="46" s="1"/>
  <c r="P10" i="46"/>
  <c r="AM76" i="1"/>
  <c r="AL81" i="1"/>
  <c r="AK81" i="1" s="1"/>
  <c r="AR8" i="1"/>
  <c r="C76" i="33"/>
  <c r="AO8" i="33"/>
  <c r="AP15" i="72"/>
  <c r="E76" i="72"/>
  <c r="P18" i="46" l="1"/>
  <c r="Q10" i="46"/>
  <c r="AS16" i="1"/>
  <c r="AS69" i="1"/>
  <c r="AS46" i="1"/>
  <c r="AS73" i="1"/>
  <c r="AS30" i="1"/>
  <c r="AS22" i="1"/>
  <c r="AS59" i="1"/>
  <c r="AS8" i="1"/>
  <c r="AS56" i="1"/>
  <c r="AS41" i="1"/>
  <c r="AS43" i="1"/>
  <c r="AS52" i="1"/>
  <c r="AS70" i="1"/>
  <c r="AS66" i="1"/>
  <c r="AS35" i="1"/>
  <c r="AS67" i="1"/>
  <c r="AS44" i="1"/>
  <c r="AS45" i="1"/>
  <c r="AS74" i="1"/>
  <c r="AS32" i="1"/>
  <c r="AS7" i="1"/>
  <c r="AS25" i="1"/>
  <c r="AS54" i="1"/>
  <c r="AS37" i="1"/>
  <c r="AS33" i="1"/>
  <c r="AS75" i="1"/>
  <c r="AS50" i="1"/>
  <c r="AS53" i="1"/>
  <c r="AS38" i="1"/>
  <c r="AS47" i="1"/>
  <c r="AS61" i="1"/>
  <c r="AS31" i="1"/>
  <c r="AS51" i="1"/>
  <c r="AS13" i="1"/>
  <c r="AS71" i="1"/>
  <c r="AS17" i="1"/>
  <c r="AS62" i="1"/>
  <c r="AS72" i="1"/>
  <c r="AS21" i="1"/>
  <c r="AS28" i="1"/>
  <c r="AS34" i="1"/>
  <c r="AS49" i="1"/>
  <c r="AS12" i="1"/>
  <c r="AS60" i="1"/>
  <c r="AS14" i="1"/>
  <c r="AS29" i="1"/>
  <c r="AS9" i="1"/>
  <c r="AS10" i="1"/>
  <c r="AS68" i="1"/>
  <c r="AS39" i="1"/>
  <c r="AS18" i="1"/>
  <c r="AS65" i="1"/>
  <c r="AS20" i="1"/>
  <c r="AS42" i="1"/>
  <c r="AS23" i="1"/>
  <c r="AS36" i="1"/>
  <c r="AS24" i="1"/>
  <c r="AS48" i="1"/>
  <c r="AS64" i="1"/>
  <c r="AS11" i="1"/>
  <c r="AS19" i="1"/>
  <c r="AS40" i="1"/>
  <c r="AS55" i="1"/>
  <c r="AS27" i="1"/>
  <c r="AS15" i="1"/>
  <c r="AS57" i="1"/>
  <c r="AS63" i="1"/>
  <c r="AS26" i="1"/>
  <c r="AS58" i="1"/>
  <c r="P7" i="46"/>
  <c r="N8" i="46"/>
  <c r="N20" i="46" s="1"/>
  <c r="E14" i="221"/>
  <c r="H8" i="141"/>
  <c r="E76" i="141"/>
  <c r="E83" i="141" s="1"/>
  <c r="J8" i="67"/>
  <c r="J76" i="67" s="1"/>
  <c r="J83" i="67" s="1"/>
  <c r="I76" i="67"/>
  <c r="I83" i="67" s="1"/>
  <c r="BC15" i="33"/>
  <c r="BD15" i="33" s="1"/>
  <c r="C15" i="72" s="1"/>
  <c r="BG15" i="33"/>
  <c r="C15" i="100" s="1"/>
  <c r="AQ15" i="100" s="1"/>
  <c r="E76" i="67"/>
  <c r="D83" i="67"/>
  <c r="H8" i="241"/>
  <c r="E76" i="241"/>
  <c r="E83" i="241" s="1"/>
  <c r="F44" i="223"/>
  <c r="H8" i="140"/>
  <c r="E76" i="140"/>
  <c r="E83" i="140" s="1"/>
  <c r="AX81" i="1"/>
  <c r="AW81" i="1" s="1"/>
  <c r="AY76" i="1"/>
  <c r="AW76" i="1"/>
  <c r="AW8" i="33"/>
  <c r="AP8" i="33"/>
  <c r="AO76" i="33"/>
  <c r="AP76" i="33" s="1"/>
  <c r="D7" i="5"/>
  <c r="E7" i="5" s="1"/>
  <c r="D8" i="5"/>
  <c r="E8" i="5" s="1"/>
  <c r="H8" i="5" s="1"/>
  <c r="L8" i="5" s="1"/>
  <c r="N8" i="5" s="1"/>
  <c r="R8" i="5" s="1"/>
  <c r="AP8" i="72"/>
  <c r="AP76" i="72" s="1"/>
  <c r="D76" i="72"/>
  <c r="AP23" i="33"/>
  <c r="AW23" i="33"/>
  <c r="BA23" i="33" s="1"/>
  <c r="AZ54" i="1"/>
  <c r="AZ51" i="1"/>
  <c r="AZ69" i="1"/>
  <c r="AZ59" i="1"/>
  <c r="AZ74" i="1"/>
  <c r="AZ37" i="1"/>
  <c r="AZ41" i="1"/>
  <c r="AZ52" i="1"/>
  <c r="AZ32" i="1"/>
  <c r="AZ45" i="1"/>
  <c r="AZ61" i="1"/>
  <c r="AZ46" i="1"/>
  <c r="AZ56" i="1"/>
  <c r="AZ25" i="1"/>
  <c r="AZ13" i="1"/>
  <c r="AZ43" i="1"/>
  <c r="AZ67" i="1"/>
  <c r="AZ7" i="1"/>
  <c r="AZ73" i="1"/>
  <c r="AZ75" i="1"/>
  <c r="AZ38" i="1"/>
  <c r="AZ53" i="1"/>
  <c r="AZ8" i="1"/>
  <c r="AZ70" i="1"/>
  <c r="AZ31" i="1"/>
  <c r="AZ66" i="1"/>
  <c r="AZ22" i="1"/>
  <c r="AZ16" i="1"/>
  <c r="AZ47" i="1"/>
  <c r="AZ30" i="1"/>
  <c r="AZ44" i="1"/>
  <c r="AZ33" i="1"/>
  <c r="AZ50" i="1"/>
  <c r="AZ35" i="1"/>
  <c r="AZ72" i="1"/>
  <c r="AZ62" i="1"/>
  <c r="AZ17" i="1"/>
  <c r="AZ71" i="1"/>
  <c r="AZ49" i="1"/>
  <c r="AZ21" i="1"/>
  <c r="AZ28" i="1"/>
  <c r="AZ34" i="1"/>
  <c r="AZ12" i="1"/>
  <c r="AZ68" i="1"/>
  <c r="AZ9" i="1"/>
  <c r="AZ14" i="1"/>
  <c r="AZ60" i="1"/>
  <c r="AZ10" i="1"/>
  <c r="AZ29" i="1"/>
  <c r="AZ55" i="1"/>
  <c r="AZ64" i="1"/>
  <c r="AZ26" i="1"/>
  <c r="AZ58" i="1"/>
  <c r="AZ40" i="1"/>
  <c r="AZ63" i="1"/>
  <c r="AZ24" i="1"/>
  <c r="AZ19" i="1"/>
  <c r="AZ20" i="1"/>
  <c r="AZ23" i="1"/>
  <c r="AZ18" i="1"/>
  <c r="AZ48" i="1"/>
  <c r="AZ36" i="1"/>
  <c r="AZ15" i="1"/>
  <c r="AZ39" i="1"/>
  <c r="AZ65" i="1"/>
  <c r="AZ11" i="1"/>
  <c r="AZ57" i="1"/>
  <c r="AZ42" i="1"/>
  <c r="AZ27" i="1"/>
  <c r="AQ15" i="72"/>
  <c r="P8" i="46" l="1"/>
  <c r="P20" i="46" s="1"/>
  <c r="Q7" i="46"/>
  <c r="BC23" i="33"/>
  <c r="BD23" i="33" s="1"/>
  <c r="C23" i="72" s="1"/>
  <c r="AQ23" i="72" s="1"/>
  <c r="CD23" i="72" s="1"/>
  <c r="BG23" i="33"/>
  <c r="C23" i="100" s="1"/>
  <c r="AQ23" i="100" s="1"/>
  <c r="T8" i="5"/>
  <c r="U8" i="5" s="1"/>
  <c r="X8" i="5"/>
  <c r="BA8" i="33"/>
  <c r="AW76" i="33"/>
  <c r="L8" i="241"/>
  <c r="H76" i="241"/>
  <c r="H83" i="241" s="1"/>
  <c r="L8" i="141"/>
  <c r="H76" i="141"/>
  <c r="H83" i="141" s="1"/>
  <c r="H7" i="5"/>
  <c r="E9" i="5"/>
  <c r="L8" i="140"/>
  <c r="H76" i="140"/>
  <c r="H83" i="140" s="1"/>
  <c r="S10" i="46"/>
  <c r="Q18" i="46"/>
  <c r="F76" i="67"/>
  <c r="F83" i="67" s="1"/>
  <c r="E83" i="67"/>
  <c r="N22" i="46"/>
  <c r="N21" i="46"/>
  <c r="CD15" i="72"/>
  <c r="N23" i="46" l="1"/>
  <c r="N8" i="140"/>
  <c r="L76" i="140"/>
  <c r="L83" i="140" s="1"/>
  <c r="BC8" i="33"/>
  <c r="BG8" i="33"/>
  <c r="BA76" i="33"/>
  <c r="BG79" i="33" s="1"/>
  <c r="S7" i="46"/>
  <c r="Q8" i="46"/>
  <c r="Q20" i="46" s="1"/>
  <c r="N8" i="141"/>
  <c r="L76" i="141"/>
  <c r="L83" i="141" s="1"/>
  <c r="S18" i="46"/>
  <c r="W10" i="46"/>
  <c r="L7" i="5"/>
  <c r="H9" i="5"/>
  <c r="N8" i="241"/>
  <c r="L76" i="241"/>
  <c r="L83" i="241" s="1"/>
  <c r="P8" i="241" l="1"/>
  <c r="R8" i="241"/>
  <c r="R76" i="241" s="1"/>
  <c r="R83" i="241" s="1"/>
  <c r="N76" i="241"/>
  <c r="N83" i="241" s="1"/>
  <c r="S8" i="46"/>
  <c r="S20" i="46" s="1"/>
  <c r="W7" i="46"/>
  <c r="C8" i="100"/>
  <c r="BG76" i="33"/>
  <c r="BG80" i="33" s="1"/>
  <c r="BF80" i="33" s="1"/>
  <c r="L9" i="5"/>
  <c r="N7" i="5"/>
  <c r="BD8" i="33"/>
  <c r="BC76" i="33"/>
  <c r="R8" i="141"/>
  <c r="R76" i="141" s="1"/>
  <c r="R83" i="141" s="1"/>
  <c r="P8" i="141"/>
  <c r="N76" i="141"/>
  <c r="N83" i="141" s="1"/>
  <c r="Y10" i="46"/>
  <c r="W18" i="46"/>
  <c r="AC10" i="46"/>
  <c r="AC18" i="46" s="1"/>
  <c r="P8" i="140"/>
  <c r="R8" i="140"/>
  <c r="R76" i="140" s="1"/>
  <c r="R83" i="140" s="1"/>
  <c r="N76" i="140"/>
  <c r="N83" i="140" s="1"/>
  <c r="Z10" i="46" l="1"/>
  <c r="Z18" i="46" s="1"/>
  <c r="Y18" i="46"/>
  <c r="Q8" i="140"/>
  <c r="Q76" i="140" s="1"/>
  <c r="Q83" i="140" s="1"/>
  <c r="P76" i="140"/>
  <c r="P83" i="140" s="1"/>
  <c r="C8" i="72"/>
  <c r="BD76" i="33"/>
  <c r="AQ8" i="100"/>
  <c r="AQ76" i="100" s="1"/>
  <c r="C76" i="100"/>
  <c r="AQ79" i="100" s="1"/>
  <c r="Q8" i="141"/>
  <c r="Q76" i="141" s="1"/>
  <c r="Q83" i="141" s="1"/>
  <c r="P76" i="141"/>
  <c r="P83" i="141" s="1"/>
  <c r="N9" i="5"/>
  <c r="R7" i="5"/>
  <c r="AC7" i="46"/>
  <c r="AC8" i="46" s="1"/>
  <c r="AC20" i="46" s="1"/>
  <c r="W8" i="46"/>
  <c r="W20" i="46" s="1"/>
  <c r="Y7" i="46"/>
  <c r="Q8" i="241"/>
  <c r="Q76" i="241" s="1"/>
  <c r="Q83" i="241" s="1"/>
  <c r="P76" i="241"/>
  <c r="P83" i="241" s="1"/>
  <c r="AQ80" i="100" l="1"/>
  <c r="AP80" i="100" s="1"/>
  <c r="T7" i="5"/>
  <c r="X7" i="5"/>
  <c r="X9" i="5" s="1"/>
  <c r="R9" i="5"/>
  <c r="Y8" i="46"/>
  <c r="Y20" i="46" s="1"/>
  <c r="Z7" i="46"/>
  <c r="Z8" i="46" s="1"/>
  <c r="Z20" i="46" s="1"/>
  <c r="AQ8" i="72"/>
  <c r="C76" i="72"/>
  <c r="AQ79" i="72" s="1"/>
  <c r="CD8" i="72" l="1"/>
  <c r="CD76" i="72" s="1"/>
  <c r="AQ76" i="72"/>
  <c r="U7" i="5"/>
  <c r="U9" i="5" s="1"/>
  <c r="T9" i="5"/>
  <c r="AQ80" i="72" l="1"/>
  <c r="AP80" i="72" s="1"/>
  <c r="CD79" i="72"/>
  <c r="CD80" i="72" s="1"/>
  <c r="CC80" i="72" s="1"/>
</calcChain>
</file>

<file path=xl/sharedStrings.xml><?xml version="1.0" encoding="utf-8"?>
<sst xmlns="http://schemas.openxmlformats.org/spreadsheetml/2006/main" count="13550" uniqueCount="1613">
  <si>
    <t>FY2006/07
Hold 
Harmless 
Amount</t>
  </si>
  <si>
    <t>School 
System</t>
  </si>
  <si>
    <t>City of Baker</t>
  </si>
  <si>
    <t>Zachary Community</t>
  </si>
  <si>
    <t xml:space="preserve">Percent 
State </t>
  </si>
  <si>
    <t>STATE TOTAL</t>
  </si>
  <si>
    <t>Acadia</t>
  </si>
  <si>
    <t>Allen</t>
  </si>
  <si>
    <t>Ascension</t>
  </si>
  <si>
    <t>Assumption</t>
  </si>
  <si>
    <t>Avoyelles</t>
  </si>
  <si>
    <t>Beauregard</t>
  </si>
  <si>
    <t>Bienville</t>
  </si>
  <si>
    <t>Bossier</t>
  </si>
  <si>
    <t>Caddo</t>
  </si>
  <si>
    <t>Calcasieu</t>
  </si>
  <si>
    <t>Caldwell</t>
  </si>
  <si>
    <t>Cameron</t>
  </si>
  <si>
    <t>Catahoula</t>
  </si>
  <si>
    <t>Claiborne</t>
  </si>
  <si>
    <t>Concordia</t>
  </si>
  <si>
    <t>DeSoto</t>
  </si>
  <si>
    <t>East Baton Rouge</t>
  </si>
  <si>
    <t>East Carroll</t>
  </si>
  <si>
    <t>East Feliciana</t>
  </si>
  <si>
    <t>Evangeline</t>
  </si>
  <si>
    <t>Franklin</t>
  </si>
  <si>
    <t>Grant</t>
  </si>
  <si>
    <t>Iberia</t>
  </si>
  <si>
    <t>Iberville</t>
  </si>
  <si>
    <t>Jackson</t>
  </si>
  <si>
    <t>Jefferson</t>
  </si>
  <si>
    <t>Jefferson Davis</t>
  </si>
  <si>
    <t>Lafayette</t>
  </si>
  <si>
    <t>Lafourche</t>
  </si>
  <si>
    <t>LaSalle</t>
  </si>
  <si>
    <t>Lincoln</t>
  </si>
  <si>
    <t>Livingston</t>
  </si>
  <si>
    <t>Madison</t>
  </si>
  <si>
    <t>Morehouse</t>
  </si>
  <si>
    <t>Natchitoches</t>
  </si>
  <si>
    <t>Orleans</t>
  </si>
  <si>
    <t>Ouachita</t>
  </si>
  <si>
    <t>Plaquemines</t>
  </si>
  <si>
    <t>Pointe Coupee</t>
  </si>
  <si>
    <t>Rapides</t>
  </si>
  <si>
    <t>Red River</t>
  </si>
  <si>
    <t>Richland</t>
  </si>
  <si>
    <t>Sabine</t>
  </si>
  <si>
    <t>St. Bernard</t>
  </si>
  <si>
    <t>St. Charles</t>
  </si>
  <si>
    <t>St. Helena</t>
  </si>
  <si>
    <t>St. James</t>
  </si>
  <si>
    <t>St. Landry</t>
  </si>
  <si>
    <t>St. Martin</t>
  </si>
  <si>
    <t>St. Mary</t>
  </si>
  <si>
    <t>St. Tammany</t>
  </si>
  <si>
    <t>Tangipahoa</t>
  </si>
  <si>
    <t>Tensas</t>
  </si>
  <si>
    <t>Terrebonne</t>
  </si>
  <si>
    <t>Union</t>
  </si>
  <si>
    <t>Vermilion</t>
  </si>
  <si>
    <t>Vernon</t>
  </si>
  <si>
    <t>Washington</t>
  </si>
  <si>
    <t>Webster</t>
  </si>
  <si>
    <t>West Baton Rouge</t>
  </si>
  <si>
    <t>West Carroll</t>
  </si>
  <si>
    <t>West Feliciana</t>
  </si>
  <si>
    <t>Winn</t>
  </si>
  <si>
    <t>City of Monroe</t>
  </si>
  <si>
    <t>City of Bogalusa</t>
  </si>
  <si>
    <t>STATE TOTALS</t>
  </si>
  <si>
    <t xml:space="preserve">TOTAL </t>
  </si>
  <si>
    <t>Rank</t>
  </si>
  <si>
    <t>St. John the Baptist</t>
  </si>
  <si>
    <t>Central Community</t>
  </si>
  <si>
    <t>3a</t>
  </si>
  <si>
    <t>3b</t>
  </si>
  <si>
    <t>3c</t>
  </si>
  <si>
    <t xml:space="preserve">Rank
</t>
  </si>
  <si>
    <t>School
System</t>
  </si>
  <si>
    <t>Per Pupil 
Amount</t>
  </si>
  <si>
    <t>Per Pupil
Amount</t>
  </si>
  <si>
    <t>Total Type 5 Charters 
East Baton Rouge Parish</t>
  </si>
  <si>
    <t>Total RSD LA</t>
  </si>
  <si>
    <t>001</t>
  </si>
  <si>
    <t>003</t>
  </si>
  <si>
    <t>004</t>
  </si>
  <si>
    <t>006</t>
  </si>
  <si>
    <t>007</t>
  </si>
  <si>
    <t>008</t>
  </si>
  <si>
    <t>009</t>
  </si>
  <si>
    <t>010</t>
  </si>
  <si>
    <t>011</t>
  </si>
  <si>
    <t>017</t>
  </si>
  <si>
    <t>019</t>
  </si>
  <si>
    <t>021</t>
  </si>
  <si>
    <t>022</t>
  </si>
  <si>
    <t>023</t>
  </si>
  <si>
    <t>024</t>
  </si>
  <si>
    <t>025</t>
  </si>
  <si>
    <t>026</t>
  </si>
  <si>
    <t>028</t>
  </si>
  <si>
    <t>029</t>
  </si>
  <si>
    <t>031</t>
  </si>
  <si>
    <t>032</t>
  </si>
  <si>
    <t>034</t>
  </si>
  <si>
    <t>035</t>
  </si>
  <si>
    <t>036</t>
  </si>
  <si>
    <t>037</t>
  </si>
  <si>
    <t>038</t>
  </si>
  <si>
    <t>039</t>
  </si>
  <si>
    <t>040</t>
  </si>
  <si>
    <t>042</t>
  </si>
  <si>
    <t>044</t>
  </si>
  <si>
    <t>045</t>
  </si>
  <si>
    <t>046</t>
  </si>
  <si>
    <t>047</t>
  </si>
  <si>
    <t>048</t>
  </si>
  <si>
    <t>049</t>
  </si>
  <si>
    <t>050</t>
  </si>
  <si>
    <t>051</t>
  </si>
  <si>
    <t>052</t>
  </si>
  <si>
    <t>053</t>
  </si>
  <si>
    <t>055</t>
  </si>
  <si>
    <t>056</t>
  </si>
  <si>
    <t>057</t>
  </si>
  <si>
    <t>059</t>
  </si>
  <si>
    <t>061</t>
  </si>
  <si>
    <t>065</t>
  </si>
  <si>
    <t>066</t>
  </si>
  <si>
    <t>068</t>
  </si>
  <si>
    <t>Office of Juvenile Justice</t>
  </si>
  <si>
    <t xml:space="preserve">Increase 
Cost 
Adjustment </t>
  </si>
  <si>
    <t>Mandated Cost 
Adjustment</t>
  </si>
  <si>
    <t>Without Continuation of Prior Year Pay Raises</t>
  </si>
  <si>
    <t>With Continuation of Prior Year Pay Raises</t>
  </si>
  <si>
    <t>(6a)</t>
  </si>
  <si>
    <t>Acadia Parish</t>
  </si>
  <si>
    <t>002</t>
  </si>
  <si>
    <t>Allen Parish</t>
  </si>
  <si>
    <t>Ascension Parish</t>
  </si>
  <si>
    <t>Assumption Parish</t>
  </si>
  <si>
    <t>005</t>
  </si>
  <si>
    <t>Avoyelles Parish</t>
  </si>
  <si>
    <t>Beauregard Parish</t>
  </si>
  <si>
    <t>Bienville Parish</t>
  </si>
  <si>
    <t>Bossier Parish</t>
  </si>
  <si>
    <t>Caddo Parish</t>
  </si>
  <si>
    <t>Calcasieu Parish</t>
  </si>
  <si>
    <t>Caldwell Parish</t>
  </si>
  <si>
    <t>012</t>
  </si>
  <si>
    <t>Cameron Parish</t>
  </si>
  <si>
    <t>013</t>
  </si>
  <si>
    <t>Catahoula Parish</t>
  </si>
  <si>
    <t>014</t>
  </si>
  <si>
    <t>Claiborne Parish</t>
  </si>
  <si>
    <t>015</t>
  </si>
  <si>
    <t>Concordia Parish</t>
  </si>
  <si>
    <t>016</t>
  </si>
  <si>
    <t>DeSoto Parish</t>
  </si>
  <si>
    <t>East Baton Rouge Parish</t>
  </si>
  <si>
    <t>018</t>
  </si>
  <si>
    <t>East Carroll Parish</t>
  </si>
  <si>
    <t>East Feliciana Parish</t>
  </si>
  <si>
    <t>020</t>
  </si>
  <si>
    <t>Evangeline Parish</t>
  </si>
  <si>
    <t>Franklin Parish</t>
  </si>
  <si>
    <t>Grant Parish</t>
  </si>
  <si>
    <t>Iberia Parish</t>
  </si>
  <si>
    <t>Iberville Parish</t>
  </si>
  <si>
    <t>Jackson Parish</t>
  </si>
  <si>
    <t>Jefferson Parish</t>
  </si>
  <si>
    <t>027</t>
  </si>
  <si>
    <t>Jefferson Davis Parish</t>
  </si>
  <si>
    <t>Lafayette Parish</t>
  </si>
  <si>
    <t>Lafourche Parish</t>
  </si>
  <si>
    <t>030</t>
  </si>
  <si>
    <t>LaSalle Parish</t>
  </si>
  <si>
    <t>Lincoln Parish</t>
  </si>
  <si>
    <t>Livingston Parish</t>
  </si>
  <si>
    <t>033</t>
  </si>
  <si>
    <t>Madison Parish</t>
  </si>
  <si>
    <t>Morehouse Parish</t>
  </si>
  <si>
    <t>Natchitoches Parish</t>
  </si>
  <si>
    <t>Orleans Parish</t>
  </si>
  <si>
    <t>Ouachita Parish</t>
  </si>
  <si>
    <t>Plaquemines Parish</t>
  </si>
  <si>
    <t>Pointe Coupee Parish</t>
  </si>
  <si>
    <t>Rapides Parish</t>
  </si>
  <si>
    <t>041</t>
  </si>
  <si>
    <t>Red River Parish</t>
  </si>
  <si>
    <t>Richland Parish</t>
  </si>
  <si>
    <t>043</t>
  </si>
  <si>
    <t>Sabine Parish</t>
  </si>
  <si>
    <t>St. Bernard Parish</t>
  </si>
  <si>
    <t>St. Charles Parish</t>
  </si>
  <si>
    <t>St. Helena Parish</t>
  </si>
  <si>
    <t>St. James Parish</t>
  </si>
  <si>
    <t>St. John the Baptist Parish</t>
  </si>
  <si>
    <t>St. Landry Parish</t>
  </si>
  <si>
    <t>St. Martin Parish</t>
  </si>
  <si>
    <t>St. Mary Parish</t>
  </si>
  <si>
    <t>St. Tammany Parish</t>
  </si>
  <si>
    <t>Tangipahoa Parish</t>
  </si>
  <si>
    <t>054</t>
  </si>
  <si>
    <t>Tensas Parish</t>
  </si>
  <si>
    <t>Terrebonne Parish</t>
  </si>
  <si>
    <t>Union Parish</t>
  </si>
  <si>
    <t>Vermilion Parish</t>
  </si>
  <si>
    <t>058</t>
  </si>
  <si>
    <t>Vernon Parish</t>
  </si>
  <si>
    <t>Washington Parish</t>
  </si>
  <si>
    <t>060</t>
  </si>
  <si>
    <t>Webster Parish</t>
  </si>
  <si>
    <t>West Baton Rouge Parish</t>
  </si>
  <si>
    <t>062</t>
  </si>
  <si>
    <t>West Carroll Parish</t>
  </si>
  <si>
    <t>063</t>
  </si>
  <si>
    <t>West Feliciana Parish</t>
  </si>
  <si>
    <t>064</t>
  </si>
  <si>
    <t>Winn Parish</t>
  </si>
  <si>
    <t>City of Monroe School District</t>
  </si>
  <si>
    <t>City of Bogalusa School District</t>
  </si>
  <si>
    <t>067</t>
  </si>
  <si>
    <t>Zachary Community School District</t>
  </si>
  <si>
    <t>City of Baker School District</t>
  </si>
  <si>
    <t>069</t>
  </si>
  <si>
    <t>Central Community School District</t>
  </si>
  <si>
    <t>3A5001</t>
  </si>
  <si>
    <t>Mid-Year Adjustment for Students</t>
  </si>
  <si>
    <t xml:space="preserve">Monthly 
Payment </t>
  </si>
  <si>
    <t>Total
Mid-Year
Adjustment
for Students</t>
  </si>
  <si>
    <t xml:space="preserve">State
Cost
Allocation
Monthly
Payment
</t>
  </si>
  <si>
    <t>T3, C8</t>
  </si>
  <si>
    <t>T3, C1</t>
  </si>
  <si>
    <t>T3, C2</t>
  </si>
  <si>
    <t>T3, C3</t>
  </si>
  <si>
    <t>T3, C4</t>
  </si>
  <si>
    <t>T3, C6</t>
  </si>
  <si>
    <t>T7, C38</t>
  </si>
  <si>
    <t>T7, C3c</t>
  </si>
  <si>
    <t>T7, C34</t>
  </si>
  <si>
    <t>T7, C26</t>
  </si>
  <si>
    <t>T7, C30</t>
  </si>
  <si>
    <t>T7, C37</t>
  </si>
  <si>
    <t>T4, C2</t>
  </si>
  <si>
    <t>LSU Lab School</t>
  </si>
  <si>
    <t>Southern Lab School</t>
  </si>
  <si>
    <t>Total Legacy Type 2 Charter Schools</t>
  </si>
  <si>
    <t>Total Statewide</t>
  </si>
  <si>
    <t>Total City/Parish</t>
  </si>
  <si>
    <t xml:space="preserve">Louisiana Key Academy </t>
  </si>
  <si>
    <t xml:space="preserve">Delta Charter School </t>
  </si>
  <si>
    <t>Supplemental Course Allocation</t>
  </si>
  <si>
    <t xml:space="preserve">Southwest LA Charter School </t>
  </si>
  <si>
    <t xml:space="preserve">D'Arbonne Woods </t>
  </si>
  <si>
    <t xml:space="preserve">Int'l High School of N. O. </t>
  </si>
  <si>
    <t xml:space="preserve">Lake Charles Charter Academy </t>
  </si>
  <si>
    <t xml:space="preserve">Lycee Francois de la Nouvelle Orleans </t>
  </si>
  <si>
    <t xml:space="preserve">J. S. Clark Leadership Academy </t>
  </si>
  <si>
    <t>Impact Charter</t>
  </si>
  <si>
    <t>Vision Academy</t>
  </si>
  <si>
    <t>Advantage Charter Academy</t>
  </si>
  <si>
    <t>Lake Charles College Prep</t>
  </si>
  <si>
    <t>Northeast Claiborne Charter</t>
  </si>
  <si>
    <t>Acadiana Renaissance</t>
  </si>
  <si>
    <t>Lafayette Renaissance</t>
  </si>
  <si>
    <t>(2a)</t>
  </si>
  <si>
    <t>(3a)</t>
  </si>
  <si>
    <t>YTD
State
Payments</t>
  </si>
  <si>
    <t>Balance 
Due</t>
  </si>
  <si>
    <t>Monthly
Payments</t>
  </si>
  <si>
    <t>Balance
Due</t>
  </si>
  <si>
    <t>Hold Harmless Enhancement</t>
  </si>
  <si>
    <t>T3, C33</t>
  </si>
  <si>
    <t>T4, C7</t>
  </si>
  <si>
    <t>Iberville Charter Academy</t>
  </si>
  <si>
    <t>Other
Revenue</t>
  </si>
  <si>
    <t>Projected
Yield of
Sales Tax
Rate of</t>
  </si>
  <si>
    <t xml:space="preserve">Projected
Yield of
Property
Tax Millage
Rate of </t>
  </si>
  <si>
    <t xml:space="preserve"> YTD
Payments</t>
  </si>
  <si>
    <t>Balance
Remaining</t>
  </si>
  <si>
    <t>Pay Raise &amp;
Insurance
Supplement
Amounts
from Prior
Years</t>
  </si>
  <si>
    <t>Continuation of Prior
Year Pay Raises</t>
  </si>
  <si>
    <t>A02</t>
  </si>
  <si>
    <t>3A1001</t>
  </si>
  <si>
    <t>3A2001</t>
  </si>
  <si>
    <t>3A3001</t>
  </si>
  <si>
    <t>3A4001</t>
  </si>
  <si>
    <t>3A7001</t>
  </si>
  <si>
    <t>(4a)</t>
  </si>
  <si>
    <t>T3, C12</t>
  </si>
  <si>
    <t>T4, C9</t>
  </si>
  <si>
    <t>YTD
Payments</t>
  </si>
  <si>
    <t>3A8001</t>
  </si>
  <si>
    <t>3A9001</t>
  </si>
  <si>
    <t>3B1001</t>
  </si>
  <si>
    <t>3A3002</t>
  </si>
  <si>
    <t>3B5001</t>
  </si>
  <si>
    <t>3B6001</t>
  </si>
  <si>
    <t>3B6002</t>
  </si>
  <si>
    <t>3AP001</t>
  </si>
  <si>
    <t>3AP002</t>
  </si>
  <si>
    <t>3B9001</t>
  </si>
  <si>
    <t>3AQ001</t>
  </si>
  <si>
    <t>3B1002</t>
  </si>
  <si>
    <t>Salaries for
Foreign
Associate/
Escadrille
Teachers</t>
  </si>
  <si>
    <t>Add-On 
Student
Units</t>
  </si>
  <si>
    <t>Add-On
Student
Units</t>
  </si>
  <si>
    <t>Economy-
of-Scale 
Percent 
Support</t>
  </si>
  <si>
    <t>Economy-
of-Scale:
If &lt; 7500,
then
7500 less
February
Membership</t>
  </si>
  <si>
    <t>Level 4 Funds Paid Monthly</t>
  </si>
  <si>
    <t>Continuation
of Prior Year
Pay Raises</t>
  </si>
  <si>
    <t>Level 4 Funds Paid Annually</t>
  </si>
  <si>
    <t>MFP State Cost Allocation</t>
  </si>
  <si>
    <t>Supplemental Course Allocation (SCA)</t>
  </si>
  <si>
    <t>Levels 1 &amp; 2
State Cost
Allocation</t>
  </si>
  <si>
    <t>State Cost
Allocation 
of Level 1</t>
  </si>
  <si>
    <t>State Cost
Allocation
of Level 2</t>
  </si>
  <si>
    <t>Local Deduction Property Tax</t>
  </si>
  <si>
    <t>Local Deduction Sales Tax</t>
  </si>
  <si>
    <t>MFP Local Revenue Representation 
for Youth in Secure Care</t>
  </si>
  <si>
    <t>Adjusted
Local
Revenue
Representation
Per Pupil
including
OJJ</t>
  </si>
  <si>
    <t xml:space="preserve">Local 
Revenue
Representation
Monthly
Payment
</t>
  </si>
  <si>
    <t>State Cost
Allocation</t>
  </si>
  <si>
    <t xml:space="preserve">Total 
State Cost Allocation
and 
Local
Revenue
Representation
Payment
</t>
  </si>
  <si>
    <t xml:space="preserve">State Cost Allocation
and 
Local
Revenue
Representation
Monthly
Payment
</t>
  </si>
  <si>
    <t>Local
Revenue
Representation</t>
  </si>
  <si>
    <r>
      <t xml:space="preserve">Levels 1, 2 &amp; 3
State Cost Allocation
</t>
    </r>
    <r>
      <rPr>
        <b/>
        <sz val="10"/>
        <color rgb="FFFF0000"/>
        <rFont val="Arial"/>
        <family val="2"/>
      </rPr>
      <t>with 
Continuation
of Prior Year
Pay Raises</t>
    </r>
  </si>
  <si>
    <r>
      <t xml:space="preserve">Levels 1, 2 &amp; 3
State Cost
Allocation
</t>
    </r>
    <r>
      <rPr>
        <b/>
        <sz val="10"/>
        <color rgb="FFFF0000"/>
        <rFont val="Arial"/>
        <family val="2"/>
      </rPr>
      <t>without
Continuation
of Prior Year
Pay Raises</t>
    </r>
  </si>
  <si>
    <t>State Cost
Allocation
Monthly
Payment</t>
  </si>
  <si>
    <t>3AP003</t>
  </si>
  <si>
    <t xml:space="preserve">Total
Level 1
Costs </t>
  </si>
  <si>
    <r>
      <rPr>
        <b/>
        <sz val="18"/>
        <color indexed="18"/>
        <rFont val="Arial"/>
        <family val="2"/>
      </rPr>
      <t>Table 5C1-E
Lycee Francais de la Nouvelle Orleans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347001)
(Opened 11/12)
(Not in a District Building)</t>
    </r>
  </si>
  <si>
    <t>Avoyelles Public Charter School</t>
  </si>
  <si>
    <t>New Orleans Center for Creative Arts</t>
  </si>
  <si>
    <t>Delhi Charter School</t>
  </si>
  <si>
    <t>The MAX Charter School</t>
  </si>
  <si>
    <t>Louisiana Virtual Charter Academy</t>
  </si>
  <si>
    <t>LA School for Math, Science and the Arts</t>
  </si>
  <si>
    <t>New Vision Learning</t>
  </si>
  <si>
    <t>Glencoe Charter School</t>
  </si>
  <si>
    <t>International School of LA</t>
  </si>
  <si>
    <t>Belle Chasse Academy</t>
  </si>
  <si>
    <t>Total New Type 2 Charter Schools</t>
  </si>
  <si>
    <t>(5a)</t>
  </si>
  <si>
    <t>(6b)</t>
  </si>
  <si>
    <t>11a</t>
  </si>
  <si>
    <t>Career Development Fund (CDF)</t>
  </si>
  <si>
    <t>Democracy Prep
(Democracy Prep Louisiana Charter)</t>
  </si>
  <si>
    <t>Baton Rouge College Prep
(Baton Rouge College Prep., Inc.)</t>
  </si>
  <si>
    <t xml:space="preserve">Total
Weighted 
Add-On 
Student
Units </t>
  </si>
  <si>
    <t>Willow Charter Academy</t>
  </si>
  <si>
    <t>Caddo
Parish</t>
  </si>
  <si>
    <t>Sci Academy</t>
  </si>
  <si>
    <t>Lafayette Academy</t>
  </si>
  <si>
    <t>Esperanza Charter School</t>
  </si>
  <si>
    <t>Samuel J_ Green Charter School</t>
  </si>
  <si>
    <t>Arthur Ashe Charter School</t>
  </si>
  <si>
    <t>Langston Hughes Charter Academy</t>
  </si>
  <si>
    <t>Kenilworth Science and Technology Charter School</t>
  </si>
  <si>
    <t>Celerity Lanier Charter School</t>
  </si>
  <si>
    <t>Celerity Crestworth Charter School</t>
  </si>
  <si>
    <t>Celerity Dalton Charter School</t>
  </si>
  <si>
    <t>Capitol High School</t>
  </si>
  <si>
    <t xml:space="preserve">Medard H. Nelson Elem </t>
  </si>
  <si>
    <t xml:space="preserve">The NET Charter School </t>
  </si>
  <si>
    <t xml:space="preserve">Crescent Leadership Acdmy </t>
  </si>
  <si>
    <t xml:space="preserve">Harriet Tubman Charter School </t>
  </si>
  <si>
    <t xml:space="preserve">Paul Habans Elem </t>
  </si>
  <si>
    <t xml:space="preserve">Fannie C. Williams Charter School </t>
  </si>
  <si>
    <t xml:space="preserve">Morris Jeff Community School </t>
  </si>
  <si>
    <t xml:space="preserve">ReNEW SciTech Acdmy. </t>
  </si>
  <si>
    <t xml:space="preserve">ReNEW Delores T. Aaron Elem </t>
  </si>
  <si>
    <t xml:space="preserve">ReNEW Accelerated High, City Park </t>
  </si>
  <si>
    <t xml:space="preserve">ReNEW Schaumburg Elem </t>
  </si>
  <si>
    <t xml:space="preserve">Arise Academy </t>
  </si>
  <si>
    <t xml:space="preserve">Mildred Osborne Elem </t>
  </si>
  <si>
    <t xml:space="preserve">Success Preparatory Academy </t>
  </si>
  <si>
    <t xml:space="preserve">Akili Academy of N.O. </t>
  </si>
  <si>
    <t xml:space="preserve">G.W. Carver Collegiate Acdmy </t>
  </si>
  <si>
    <t xml:space="preserve">Cohen College Prep </t>
  </si>
  <si>
    <t xml:space="preserve">Crocker College Prep </t>
  </si>
  <si>
    <t xml:space="preserve">James M. Singleton Charter </t>
  </si>
  <si>
    <t xml:space="preserve">Joseph A. Craig </t>
  </si>
  <si>
    <t xml:space="preserve">Martin Behrman </t>
  </si>
  <si>
    <t xml:space="preserve">Dwight D. Eisenhower </t>
  </si>
  <si>
    <t xml:space="preserve">William J. Fischer </t>
  </si>
  <si>
    <t xml:space="preserve">McDonogh #32 Elem </t>
  </si>
  <si>
    <t xml:space="preserve">LB Landry-OP Walker College &amp; Career Prep </t>
  </si>
  <si>
    <t xml:space="preserve">Sophie B. Wright Learning Acdmy </t>
  </si>
  <si>
    <t xml:space="preserve">KIPP Believe College Prep </t>
  </si>
  <si>
    <t xml:space="preserve">KIPP McDonogh 15 Sch. for the Creative Arts </t>
  </si>
  <si>
    <t xml:space="preserve">KIPP Central City Primary </t>
  </si>
  <si>
    <t xml:space="preserve">KIPP N.O. Leadership Acdmy </t>
  </si>
  <si>
    <t xml:space="preserve">KIPP East </t>
  </si>
  <si>
    <t xml:space="preserve">Joseph Clark High </t>
  </si>
  <si>
    <t>Madison Prep</t>
  </si>
  <si>
    <t>Kenilworth Science and Tech</t>
  </si>
  <si>
    <t>Baton Rouge University Prep</t>
  </si>
  <si>
    <t>Democracy Prep</t>
  </si>
  <si>
    <t>Baton Rouge Bridge Academy</t>
  </si>
  <si>
    <t>Baton Rouge College Prep</t>
  </si>
  <si>
    <t>Tangi Academy</t>
  </si>
  <si>
    <t>Kenilworth Middle
(Pelican Foundation)</t>
  </si>
  <si>
    <t>Celerity Lanier Charter School
(Celerity)</t>
  </si>
  <si>
    <t>Celerity Crestworth Charter School
(Celerity)</t>
  </si>
  <si>
    <t>Celerity Dalton Charter School
(Celerity)</t>
  </si>
  <si>
    <t>Capitol High School
(Friendship)</t>
  </si>
  <si>
    <t>Level 4 Allocations</t>
  </si>
  <si>
    <t>Foreign Assoc/Escadrille Salaries</t>
  </si>
  <si>
    <t>T3, C5</t>
  </si>
  <si>
    <t xml:space="preserve">Total 
Weighted
Membership
and Units </t>
  </si>
  <si>
    <t>T4, C10</t>
  </si>
  <si>
    <t>Continuation
of Prior Year 
Pay Raises
Per Pupil</t>
  </si>
  <si>
    <t xml:space="preserve">State Cost
Allocation
Monthly
Payment
</t>
  </si>
  <si>
    <t>Continuation 
of Prior Year
Pay Raises</t>
  </si>
  <si>
    <t>Total
Local Revenue Representation
due monthly
to Other
Public Schools</t>
  </si>
  <si>
    <r>
      <t xml:space="preserve">Level 3
State Cost
Allocation
</t>
    </r>
    <r>
      <rPr>
        <b/>
        <sz val="10"/>
        <color indexed="10"/>
        <rFont val="Arial"/>
        <family val="2"/>
      </rPr>
      <t xml:space="preserve">without
</t>
    </r>
    <r>
      <rPr>
        <b/>
        <sz val="10"/>
        <color rgb="FFFF0000"/>
        <rFont val="Arial"/>
        <family val="2"/>
      </rPr>
      <t>Continuation 
of Prior Year
Pay Raises</t>
    </r>
  </si>
  <si>
    <r>
      <t xml:space="preserve">Level 3
State Cost
Allocation
</t>
    </r>
    <r>
      <rPr>
        <b/>
        <sz val="10"/>
        <color indexed="10"/>
        <rFont val="Arial"/>
        <family val="2"/>
      </rPr>
      <t xml:space="preserve">with 
Continuation
of Prior Year
Pay Raises </t>
    </r>
  </si>
  <si>
    <t>Total Type 5 Charters - LA</t>
  </si>
  <si>
    <t>Stipends
 for
Foreign
Associate/
Escadrille
Teachers</t>
  </si>
  <si>
    <t>High Cost
Services
Allocation</t>
  </si>
  <si>
    <t>WAV001</t>
  </si>
  <si>
    <t>WAW001</t>
  </si>
  <si>
    <t>WAX001</t>
  </si>
  <si>
    <t>WAU001</t>
  </si>
  <si>
    <t>W31001</t>
  </si>
  <si>
    <t>High Cost Services Allocation</t>
  </si>
  <si>
    <t>Foreign Assoc/Escadrille Stipends</t>
  </si>
  <si>
    <t>State Total</t>
  </si>
  <si>
    <t>Balance Due</t>
  </si>
  <si>
    <t>Paid in July EBR</t>
  </si>
  <si>
    <t>Balance Due EBR</t>
  </si>
  <si>
    <t>Initial
Funding
for SCA</t>
  </si>
  <si>
    <t>Total Lab &amp; State Approved Schools</t>
  </si>
  <si>
    <r>
      <t xml:space="preserve">Local Cost
Allocation of
Level 1
</t>
    </r>
    <r>
      <rPr>
        <sz val="10"/>
        <color rgb="FF000080"/>
        <rFont val="Arial"/>
        <family val="2"/>
      </rPr>
      <t>(Deduction for
Property
&amp; Sales and
Other Revenues)</t>
    </r>
  </si>
  <si>
    <t xml:space="preserve">Local Revenue
Over Level 1 </t>
  </si>
  <si>
    <r>
      <t xml:space="preserve">Local Cost
Allocation of
Level 1 with
75% max Local
Cost Allocation
</t>
    </r>
    <r>
      <rPr>
        <sz val="10"/>
        <color rgb="FF000080"/>
        <rFont val="Arial"/>
        <family val="2"/>
      </rPr>
      <t>(Deduction for
Property
&amp; Sales and
Other Revenues)</t>
    </r>
  </si>
  <si>
    <t>Stipends
 for Foreign
Associate/
Escadrille
Teachers</t>
  </si>
  <si>
    <t>Ad Valorem 
Constitutional Tax</t>
  </si>
  <si>
    <t>Ad Valorem Renewable Taxes</t>
  </si>
  <si>
    <t/>
  </si>
  <si>
    <t>Dist 
Mill 
Low</t>
  </si>
  <si>
    <t>Debt Service Taxes</t>
  </si>
  <si>
    <t>Computed Sales Tax Base</t>
  </si>
  <si>
    <t>Summary Of Ad Valorem Taxes</t>
  </si>
  <si>
    <t>Summary Of Sales Taxes</t>
  </si>
  <si>
    <r>
      <rPr>
        <b/>
        <sz val="18"/>
        <color indexed="18"/>
        <rFont val="Arial"/>
        <family val="2"/>
      </rPr>
      <t xml:space="preserve">Table 5C1-A
Madison Prep Academy 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343001)
(Opened 09/10)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(Not in a District Building)</t>
    </r>
  </si>
  <si>
    <t>Local Revenue Representation</t>
  </si>
  <si>
    <t>Level 2</t>
  </si>
  <si>
    <t>State
Admin Fee
to the 
Dept. of
Education
0.25%</t>
  </si>
  <si>
    <t>Admin Fee
to the 
Dept. of
Education
0.25%</t>
  </si>
  <si>
    <t>Per Pupil</t>
  </si>
  <si>
    <t>Per
Pupil
Amount</t>
  </si>
  <si>
    <r>
      <rPr>
        <b/>
        <sz val="18"/>
        <color indexed="18"/>
        <rFont val="Arial"/>
        <family val="2"/>
      </rPr>
      <t>Table 5C1-D
New Orleans Military/Maritime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348001)
(Opened 11/12)
(Not in a District Building)</t>
    </r>
  </si>
  <si>
    <r>
      <rPr>
        <b/>
        <sz val="18"/>
        <color indexed="18"/>
        <rFont val="Arial"/>
        <family val="2"/>
      </rPr>
      <t>Table 5C1-F
Lake Charles Charter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346001)
(Opened 11/12)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(Not in a District Building)</t>
    </r>
  </si>
  <si>
    <r>
      <t xml:space="preserve">Return to
State
</t>
    </r>
    <r>
      <rPr>
        <sz val="10"/>
        <color indexed="18"/>
        <rFont val="Arial"/>
        <family val="2"/>
      </rPr>
      <t>(10%)</t>
    </r>
  </si>
  <si>
    <r>
      <rPr>
        <b/>
        <sz val="18"/>
        <color indexed="18"/>
        <rFont val="Arial"/>
        <family val="2"/>
      </rPr>
      <t>Table 5C1-B
D'Arbonne Woods 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341001)
(Opened 09/10)
(Not in a District Building)</t>
    </r>
  </si>
  <si>
    <t>State Subtotal</t>
  </si>
  <si>
    <t>State Grand Total With Level 4</t>
  </si>
  <si>
    <r>
      <rPr>
        <b/>
        <sz val="18"/>
        <color indexed="18"/>
        <rFont val="Arial"/>
        <family val="2"/>
      </rPr>
      <t>Table 5A2-D
Avoyelles Public 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333001)
(Opened 00/01)
(Not in a District Building)</t>
    </r>
  </si>
  <si>
    <t>Orleans (Total)*</t>
  </si>
  <si>
    <t>Orleans (In a District Building)*</t>
  </si>
  <si>
    <t>Orleans (Not In a District Building)*</t>
  </si>
  <si>
    <t>Level 4
Monthly
Funds</t>
  </si>
  <si>
    <t>Avoyelles Public Charter</t>
  </si>
  <si>
    <t>The MAX</t>
  </si>
  <si>
    <t>T4, C14</t>
  </si>
  <si>
    <t>T3, C34</t>
  </si>
  <si>
    <r>
      <rPr>
        <b/>
        <sz val="17.5"/>
        <color indexed="18"/>
        <rFont val="Arial"/>
        <family val="2"/>
      </rPr>
      <t>Table 5A2-C
International School
of Louisiana</t>
    </r>
    <r>
      <rPr>
        <b/>
        <sz val="10"/>
        <color indexed="18"/>
        <rFont val="Arial"/>
        <family val="2"/>
      </rPr>
      <t xml:space="preserve">
</t>
    </r>
    <r>
      <rPr>
        <sz val="10.5"/>
        <color indexed="18"/>
        <rFont val="Arial"/>
        <family val="2"/>
      </rPr>
      <t>(Site Code 331001)
(Opened 00/01)
(In an Orleans District Building)</t>
    </r>
  </si>
  <si>
    <t>Per
Pupil</t>
  </si>
  <si>
    <r>
      <t xml:space="preserve">Louisiana Virtual Charter Academy </t>
    </r>
    <r>
      <rPr>
        <sz val="9"/>
        <rFont val="Arial"/>
        <family val="2"/>
      </rPr>
      <t>(90%)</t>
    </r>
  </si>
  <si>
    <t>Level 4
Annual
Allocation</t>
  </si>
  <si>
    <t>Table 5A1
Lab Schools</t>
  </si>
  <si>
    <t>Southern University
Lab School</t>
  </si>
  <si>
    <t>Louisiana State
University Lab School</t>
  </si>
  <si>
    <t>Total MFP
State Cost 
Allocation
+/- Mid-Year
Adjustments</t>
  </si>
  <si>
    <t>Total MFP
State Cost  
Allocation 
+/- Mid-Year
Adjustments
+/- Audit
Adjustments</t>
  </si>
  <si>
    <t>Total Local
Revenue
Representation
+/- Mid-Year
Adjustments</t>
  </si>
  <si>
    <t>Total Local
Revenue
Representation
+/- Mid-Year
Adjustments
- Admin Fee</t>
  </si>
  <si>
    <t>Total Local
Revenue
Representation
+/- Mid-Year
Adjustments
- Admin Fee
+/- Audit Adj.</t>
  </si>
  <si>
    <r>
      <t xml:space="preserve">MFP State
Average
 Per Pupil
</t>
    </r>
    <r>
      <rPr>
        <sz val="10"/>
        <color indexed="18"/>
        <rFont val="Arial"/>
        <family val="2"/>
      </rPr>
      <t>(Levels 1, 2,
&amp; 3 without
Continuation
of Prior Year
Pay Raises)</t>
    </r>
  </si>
  <si>
    <r>
      <t xml:space="preserve">Total MFP
State Cost
Allocation
</t>
    </r>
    <r>
      <rPr>
        <sz val="10"/>
        <color indexed="18"/>
        <rFont val="Arial"/>
        <family val="2"/>
      </rPr>
      <t>(Levels 1, 2,
&amp; 3 with
Continuation
of Prior Year
Pay Raises)</t>
    </r>
  </si>
  <si>
    <t>Table 5C1
New Type 2
Charter Schools</t>
  </si>
  <si>
    <t>Table 5A2
Legacy Type 2
Charter Schools</t>
  </si>
  <si>
    <r>
      <rPr>
        <b/>
        <sz val="18"/>
        <color indexed="18"/>
        <rFont val="Arial"/>
        <family val="2"/>
      </rPr>
      <t>Table 5A2-A
New Vision
Learning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321001)
(Opened 98/99)
(Not in a District Building)</t>
    </r>
  </si>
  <si>
    <r>
      <rPr>
        <b/>
        <sz val="18"/>
        <color indexed="18"/>
        <rFont val="Arial"/>
        <family val="2"/>
      </rPr>
      <t>Table 5A2-E
Delhi
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336001)
(Opened 01/02)
(Not in a District Building)</t>
    </r>
  </si>
  <si>
    <r>
      <rPr>
        <b/>
        <sz val="18"/>
        <color indexed="18"/>
        <rFont val="Arial"/>
        <family val="2"/>
      </rPr>
      <t>Table 5A2-F
Belle Chase
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337001)
(Opened 02/03)
(Not in a District Building)</t>
    </r>
  </si>
  <si>
    <r>
      <rPr>
        <b/>
        <sz val="18"/>
        <color indexed="18"/>
        <rFont val="Arial"/>
        <family val="2"/>
      </rPr>
      <t>Table 5A2-H
The MAX
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340001)
(Opened 07/08)
(Not in a District Building)</t>
    </r>
  </si>
  <si>
    <t>KIPP Renaissance High</t>
  </si>
  <si>
    <r>
      <t xml:space="preserve">State Cost
Allocation
Per Pupil
</t>
    </r>
    <r>
      <rPr>
        <sz val="10"/>
        <color indexed="18"/>
        <rFont val="Arial"/>
        <family val="2"/>
      </rPr>
      <t>(Levels 1,
2, &amp; 3 without
Continuation
of Prior Year
Pay Raises)</t>
    </r>
  </si>
  <si>
    <r>
      <t xml:space="preserve">State Cost
Allocation
</t>
    </r>
    <r>
      <rPr>
        <sz val="10"/>
        <color indexed="18"/>
        <rFont val="Arial"/>
        <family val="2"/>
      </rPr>
      <t>(Levels 1,
2, &amp; 3 without
Continuation
of Prior Year
Pay Raises)</t>
    </r>
  </si>
  <si>
    <r>
      <t xml:space="preserve">State Cost
Allocation
</t>
    </r>
    <r>
      <rPr>
        <sz val="10"/>
        <color indexed="18"/>
        <rFont val="Arial"/>
        <family val="2"/>
      </rPr>
      <t>(Levels 1, 2,
&amp; 3 without
Continuation
of Prior Year
Pay Raises)</t>
    </r>
  </si>
  <si>
    <t>Total State
Admin Fee</t>
  </si>
  <si>
    <t>Total
Admin
Fee</t>
  </si>
  <si>
    <t>Local Revenue
Representation
Monthly
Payment</t>
  </si>
  <si>
    <t>State
Admin
Fee
to RSD
1.75%</t>
  </si>
  <si>
    <t>Admin
Fee to the 
Dept. of
Education
.25%</t>
  </si>
  <si>
    <t>Admin
Fee to
RSD
1.75%</t>
  </si>
  <si>
    <r>
      <t xml:space="preserve">Total MFP
State Cost
Allocation
</t>
    </r>
    <r>
      <rPr>
        <sz val="10"/>
        <color indexed="18"/>
        <rFont val="Arial"/>
        <family val="2"/>
      </rPr>
      <t>(Levels 1,
2, &amp; 3)</t>
    </r>
  </si>
  <si>
    <t>Total MFP
State Cost
Allocation
+/- Mid-Year
Adjustments</t>
  </si>
  <si>
    <t>Total MFP
State Cost
Allocation
+/- Mid-Year
Adjustments
- Admin Fee</t>
  </si>
  <si>
    <t>Total MFP
State Cost
Allocation
+/- Mid-Year
Adjustments
- Admin Fee
+/- Audit Adj.
+ Total Level 4</t>
  </si>
  <si>
    <t>Total MFP
State Cost
Allocation
+/- Mid-Year
Adjustments
- Admin Fee
+/- Audit
Adjustments</t>
  </si>
  <si>
    <t xml:space="preserve">New Orleans Military/Maritime Acdmy </t>
  </si>
  <si>
    <r>
      <rPr>
        <b/>
        <sz val="18"/>
        <color indexed="18"/>
        <rFont val="Arial"/>
        <family val="2"/>
      </rPr>
      <t>Table 5A2-B
Glencoe 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329001)
(Opened 99/00)
(Not in a District Building)</t>
    </r>
  </si>
  <si>
    <t>State Admin
Fee to the 
Dept. of
Education
.25%</t>
  </si>
  <si>
    <t>Career Development Fund</t>
  </si>
  <si>
    <r>
      <rPr>
        <b/>
        <sz val="18"/>
        <color indexed="18"/>
        <rFont val="Arial"/>
        <family val="2"/>
      </rPr>
      <t>Table 5C1-C
International High School of New Orleans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344001)
(Opened 10/11)
(In an Orleans District Building)</t>
    </r>
  </si>
  <si>
    <t>Local
Admin Fee
to the 
Dept. of
Education
July Fee</t>
  </si>
  <si>
    <t>Local
Admin Fee
to the 
Dept. of
Education
March Fee</t>
  </si>
  <si>
    <t>Total
State Cost 
Allocations
to Other
Public
Schools</t>
  </si>
  <si>
    <r>
      <t>Total MFP
Payment 
Amount</t>
    </r>
    <r>
      <rPr>
        <b/>
        <sz val="10"/>
        <color rgb="FF000080"/>
        <rFont val="Arial"/>
        <family val="2"/>
      </rPr>
      <t xml:space="preserve"> minus</t>
    </r>
    <r>
      <rPr>
        <b/>
        <sz val="10"/>
        <color indexed="18"/>
        <rFont val="Arial"/>
        <family val="2"/>
      </rPr>
      <t xml:space="preserve">
Local Revenue
Representation
due to Other
Public Schools</t>
    </r>
  </si>
  <si>
    <r>
      <t xml:space="preserve">Total MFP
State Cost
Allocation
</t>
    </r>
    <r>
      <rPr>
        <sz val="10"/>
        <color rgb="FF000080"/>
        <rFont val="Arial"/>
        <family val="2"/>
      </rPr>
      <t>(Levels 1, 2,
&amp; 3 with
Continuation
of Prior Year
Pay Raises)</t>
    </r>
  </si>
  <si>
    <t>Minus State Cost Allocations to Other Public Schools</t>
  </si>
  <si>
    <t>Recovery 
School 
District
Table 5B</t>
  </si>
  <si>
    <t>Madison
Prep
Table 5C1A</t>
  </si>
  <si>
    <t>D'Arbonne
Woods
Table 5C1B</t>
  </si>
  <si>
    <t>New
Orleans
Military/
Maritime
Table 5C1D</t>
  </si>
  <si>
    <t>Lycee
Francais
Table 5C1E</t>
  </si>
  <si>
    <t>Lake
Charles
Charter
Table 5C1F</t>
  </si>
  <si>
    <t>J.S. Clark
Academy
Table 5C1G</t>
  </si>
  <si>
    <t>Southwest
Louisiana
Charter
Table 5C1H</t>
  </si>
  <si>
    <t>Louisiana
Key
Academy
Table 5C1I</t>
  </si>
  <si>
    <t>Baton
Rouge
Charter
Academy
Table 5C1M</t>
  </si>
  <si>
    <t>Delta 
Charter
School
Table 5C1N</t>
  </si>
  <si>
    <t>Impact
Charter
Table 5C1O</t>
  </si>
  <si>
    <t>Vision
Academy
Table 5C1P</t>
  </si>
  <si>
    <t>Advantage
Charter
Academy
Table 5C1Q</t>
  </si>
  <si>
    <t>Iberville
Charter
Academy
Table 5C1R</t>
  </si>
  <si>
    <t>Lake
Charles
College
Preparatory
Table 5C1S</t>
  </si>
  <si>
    <t>Northeast
Claiborne
Charter
Table 5C1T</t>
  </si>
  <si>
    <t>Acadiana
Renaissance
Table 5C1U</t>
  </si>
  <si>
    <t>Lafayette
Renaissance
Table 5C1V</t>
  </si>
  <si>
    <t>Willow
Charter
Academy
Table 5C1W</t>
  </si>
  <si>
    <t>Louisiana
Virtual
Charter
Academy
Table 5C2</t>
  </si>
  <si>
    <r>
      <t xml:space="preserve">Levels 1,
2 &amp; 3
State Cost
Allocation
Per Pupil
</t>
    </r>
    <r>
      <rPr>
        <sz val="9"/>
        <color indexed="18"/>
        <rFont val="Arial"/>
        <family val="2"/>
      </rPr>
      <t>(Table 3,
Col 34)</t>
    </r>
  </si>
  <si>
    <t>Tangi
Academy
Table 5C1X</t>
  </si>
  <si>
    <t>GEO
Academies
EBR
Table 5C1Y</t>
  </si>
  <si>
    <t>Office of
Juvenile
Justice
Table 5A3</t>
  </si>
  <si>
    <t>Total
Local Revenue
Representation
due to Other
Public Schools</t>
  </si>
  <si>
    <t>Total MFP
Payment
Amount minus
Local Revenue
Representation 
due to Other
Public Schools</t>
  </si>
  <si>
    <t>Local Revenue Representation Due Monthly to Other Public Schools</t>
  </si>
  <si>
    <t>Local Revenue Representation Due to Other Public Schools</t>
  </si>
  <si>
    <t>WAR001</t>
  </si>
  <si>
    <r>
      <rPr>
        <b/>
        <sz val="18"/>
        <color indexed="18"/>
        <rFont val="Arial"/>
        <family val="2"/>
      </rPr>
      <t>Table 5C1-X
Tangi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WAR001)
(Opened 15/16)
(Not in a District Building)</t>
    </r>
  </si>
  <si>
    <t>GEO
Prep
Academy
Table 5C1Y</t>
  </si>
  <si>
    <t>Total</t>
  </si>
  <si>
    <t>W32001</t>
  </si>
  <si>
    <t>W1A001</t>
  </si>
  <si>
    <t>W1B001</t>
  </si>
  <si>
    <t>W2A001</t>
  </si>
  <si>
    <t>W2B001</t>
  </si>
  <si>
    <t>W3A001</t>
  </si>
  <si>
    <t>W3B001</t>
  </si>
  <si>
    <t>W4A001</t>
  </si>
  <si>
    <t>W4B001</t>
  </si>
  <si>
    <t>W5B001</t>
  </si>
  <si>
    <t>W6B001</t>
  </si>
  <si>
    <t>W7A001</t>
  </si>
  <si>
    <t>W7B001</t>
  </si>
  <si>
    <t>W8A001</t>
  </si>
  <si>
    <t>W9A001</t>
  </si>
  <si>
    <t>WAG001</t>
  </si>
  <si>
    <t>WAK001</t>
  </si>
  <si>
    <t>WAL001</t>
  </si>
  <si>
    <t>Total
MFP
Funded</t>
  </si>
  <si>
    <t>Total
Table 3</t>
  </si>
  <si>
    <t>W12001</t>
  </si>
  <si>
    <t>W11001</t>
  </si>
  <si>
    <t>W13001</t>
  </si>
  <si>
    <t>WAH001</t>
  </si>
  <si>
    <t>WAI001</t>
  </si>
  <si>
    <t>WAF001</t>
  </si>
  <si>
    <t>WAM001</t>
  </si>
  <si>
    <t>WAE001</t>
  </si>
  <si>
    <t>WAB001</t>
  </si>
  <si>
    <t>WAA001</t>
  </si>
  <si>
    <t>WZ1001</t>
  </si>
  <si>
    <t>WZ2001</t>
  </si>
  <si>
    <t>WZ3001</t>
  </si>
  <si>
    <t>WZ5001</t>
  </si>
  <si>
    <t>WZ6001</t>
  </si>
  <si>
    <t>WV1001</t>
  </si>
  <si>
    <t>WV2001</t>
  </si>
  <si>
    <t>WU1001</t>
  </si>
  <si>
    <t>WI1001</t>
  </si>
  <si>
    <t>WJ1001</t>
  </si>
  <si>
    <t>WJ2001</t>
  </si>
  <si>
    <t>WE2001</t>
  </si>
  <si>
    <t>WE3001</t>
  </si>
  <si>
    <t>W21001</t>
  </si>
  <si>
    <t>W51001</t>
  </si>
  <si>
    <t>W52001</t>
  </si>
  <si>
    <t>W66001</t>
  </si>
  <si>
    <t>W65001</t>
  </si>
  <si>
    <t>W64001</t>
  </si>
  <si>
    <t>W63001</t>
  </si>
  <si>
    <t>W62001</t>
  </si>
  <si>
    <t>W71001</t>
  </si>
  <si>
    <t>W82001</t>
  </si>
  <si>
    <t>W81001</t>
  </si>
  <si>
    <t>WL1001</t>
  </si>
  <si>
    <t>W84001</t>
  </si>
  <si>
    <t>W85001</t>
  </si>
  <si>
    <t>W86001</t>
  </si>
  <si>
    <t>W91001</t>
  </si>
  <si>
    <t>W92001</t>
  </si>
  <si>
    <t>W93001</t>
  </si>
  <si>
    <t>W94001</t>
  </si>
  <si>
    <t>W95001</t>
  </si>
  <si>
    <t>W5A001</t>
  </si>
  <si>
    <t>WX1001</t>
  </si>
  <si>
    <t>WB2001</t>
  </si>
  <si>
    <t>WAP001</t>
  </si>
  <si>
    <t>W8B001</t>
  </si>
  <si>
    <t>WAO001</t>
  </si>
  <si>
    <t>WAQ001</t>
  </si>
  <si>
    <t>W9B001</t>
  </si>
  <si>
    <t>EBR
Parish</t>
  </si>
  <si>
    <t>Phillis Wheatley Community School</t>
  </si>
  <si>
    <t xml:space="preserve">Includes TIF of </t>
  </si>
  <si>
    <r>
      <t xml:space="preserve">Total State
Cost Allocation
</t>
    </r>
    <r>
      <rPr>
        <sz val="10"/>
        <color rgb="FF000080"/>
        <rFont val="Arial"/>
        <family val="2"/>
      </rPr>
      <t>(with
Continuation
of Prior Year
Pay Raises)</t>
    </r>
    <r>
      <rPr>
        <b/>
        <sz val="10"/>
        <color rgb="FF000080"/>
        <rFont val="Arial"/>
        <family val="2"/>
      </rPr>
      <t xml:space="preserve">
and Local Cost
Allocation   
Levels 1 and 2</t>
    </r>
  </si>
  <si>
    <t>GEO Prep Academy</t>
  </si>
  <si>
    <t>Smothers
Academy
Table 5C1AC</t>
  </si>
  <si>
    <t>Apex
Collegiate
Academy
Table 5C1AB</t>
  </si>
  <si>
    <t>Laurel
Oaks
Table 5C1AA</t>
  </si>
  <si>
    <r>
      <rPr>
        <b/>
        <sz val="18"/>
        <color indexed="18"/>
        <rFont val="Arial"/>
        <family val="2"/>
      </rPr>
      <t>Table 5C1-G
J. S. Clark Leadership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WAL001)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(Opened 12/13)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(Not in a District Building)</t>
    </r>
  </si>
  <si>
    <r>
      <rPr>
        <b/>
        <sz val="18"/>
        <color indexed="18"/>
        <rFont val="Arial"/>
        <family val="2"/>
      </rPr>
      <t>Table 5C1-H
Southwest LA Charter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WAK001)
(Opened 12/13)
(Not in a District Building)</t>
    </r>
  </si>
  <si>
    <r>
      <rPr>
        <b/>
        <sz val="18"/>
        <color indexed="18"/>
        <rFont val="Arial"/>
        <family val="2"/>
      </rPr>
      <t>Table 5C1-I
Louisiana Key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W7A001)
(Opened 13/14)
(Not in a District Building)</t>
    </r>
  </si>
  <si>
    <r>
      <rPr>
        <b/>
        <sz val="18"/>
        <color indexed="18"/>
        <rFont val="Arial"/>
        <family val="2"/>
      </rPr>
      <t>Table 5C1-K
Tallulah 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W2A001)
(Opened 13/14)
(Not in a District Building)</t>
    </r>
  </si>
  <si>
    <r>
      <rPr>
        <b/>
        <sz val="18"/>
        <color indexed="18"/>
        <rFont val="Arial"/>
        <family val="2"/>
      </rPr>
      <t>Table 5C1-N
Delta 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W4A001)
(Opened 13/14)
(Not in a District Building)</t>
    </r>
  </si>
  <si>
    <r>
      <rPr>
        <b/>
        <sz val="18"/>
        <color indexed="18"/>
        <rFont val="Arial"/>
        <family val="2"/>
      </rPr>
      <t>Table 5C1-O
Impact 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W8A001)
(Opened 14/15)
(Not in a District Building)</t>
    </r>
  </si>
  <si>
    <r>
      <rPr>
        <b/>
        <sz val="18"/>
        <color indexed="18"/>
        <rFont val="Arial"/>
        <family val="2"/>
      </rPr>
      <t>Table 5C1-P
Vision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W9A001)
(Opened 14/15)
(Not in a District Building)</t>
    </r>
  </si>
  <si>
    <r>
      <rPr>
        <b/>
        <sz val="18"/>
        <color indexed="18"/>
        <rFont val="Arial"/>
        <family val="2"/>
      </rPr>
      <t>Table 5C1-Q
Advantage Charter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W1B001)
(Opened 14/15)
(Not in a District Building)</t>
    </r>
  </si>
  <si>
    <r>
      <rPr>
        <b/>
        <sz val="18"/>
        <color indexed="18"/>
        <rFont val="Arial"/>
        <family val="2"/>
      </rPr>
      <t>Table 5C1-R
Iberville Charter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W3B001)
(Opened 14/15)
(Not in a District Building)</t>
    </r>
  </si>
  <si>
    <r>
      <rPr>
        <b/>
        <sz val="18"/>
        <color indexed="18"/>
        <rFont val="Arial"/>
        <family val="2"/>
      </rPr>
      <t>Table 5C1-S
Lake Charles College Prep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W4B001)
(Opened 14/15)
(Not in a District Building)</t>
    </r>
  </si>
  <si>
    <r>
      <rPr>
        <b/>
        <sz val="18"/>
        <color indexed="18"/>
        <rFont val="Arial"/>
        <family val="2"/>
      </rPr>
      <t>Table 5C1-T
Northeast Claiborne Charter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W5B001)
(Opened 14/15)
(Not in a District Building)</t>
    </r>
  </si>
  <si>
    <r>
      <rPr>
        <b/>
        <sz val="18"/>
        <color indexed="18"/>
        <rFont val="Arial"/>
        <family val="2"/>
      </rPr>
      <t>Table 5C1-U
Acadiana Renaissance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W6B001)
(Opened 14/15)
(Not in a District Building)</t>
    </r>
  </si>
  <si>
    <r>
      <rPr>
        <b/>
        <sz val="18"/>
        <color indexed="18"/>
        <rFont val="Arial"/>
        <family val="2"/>
      </rPr>
      <t>Table 5C1-V
Lafayette Renaissance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W7B001)
(Opened 14/15)
(Not in a District Building)</t>
    </r>
  </si>
  <si>
    <r>
      <rPr>
        <b/>
        <sz val="18"/>
        <color indexed="18"/>
        <rFont val="Arial"/>
        <family val="2"/>
      </rPr>
      <t>Table 5C1-W
Willow Charter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W2B001)
(Opened 14/15)
(Not in a District Building)</t>
    </r>
  </si>
  <si>
    <r>
      <rPr>
        <b/>
        <sz val="18"/>
        <color indexed="18"/>
        <rFont val="Arial"/>
        <family val="2"/>
      </rPr>
      <t xml:space="preserve">Table 5C2
Louisiana Virtual
Charter Academy 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WAG001)
(Opened 11/12)
(Not in a District Building)</t>
    </r>
  </si>
  <si>
    <t>Monthly
Payment
Amount
Table 2</t>
  </si>
  <si>
    <r>
      <t xml:space="preserve">Total
Level 3
State Cost
Allocation
</t>
    </r>
    <r>
      <rPr>
        <sz val="10"/>
        <color indexed="18"/>
        <rFont val="Arial"/>
        <family val="2"/>
      </rPr>
      <t>(Without Continuation
of Prior Year
Pay Raises)</t>
    </r>
  </si>
  <si>
    <r>
      <t xml:space="preserve">Total
Level 3
State Cost
Allocation
</t>
    </r>
    <r>
      <rPr>
        <sz val="10"/>
        <color indexed="18"/>
        <rFont val="Arial"/>
        <family val="2"/>
      </rPr>
      <t>(With Continuation
of Prior Year
Pay Raises)</t>
    </r>
  </si>
  <si>
    <t>Table 5A3
Office of Juvenile
Justice (OJJ)</t>
  </si>
  <si>
    <t>State 
Cost
Allocation
 %</t>
  </si>
  <si>
    <t>Local 
Cost
Allocation
 %</t>
  </si>
  <si>
    <t>Per Pupil 
Local Cost
Allocation
of Level 1</t>
  </si>
  <si>
    <t xml:space="preserve">Local
Revenue 
Under
Level 1 </t>
  </si>
  <si>
    <t xml:space="preserve">Local
Revenue
Limit on 
Level 2
State
Support </t>
  </si>
  <si>
    <t>Eligible
Local
Revenue
Level 2</t>
  </si>
  <si>
    <t>Local Cost
Allocation
of Level 2</t>
  </si>
  <si>
    <t>Local
Revenue
as Percent
of Total
State and
Local</t>
  </si>
  <si>
    <t>Levels 1
and 2
Local Cost
Allocation</t>
  </si>
  <si>
    <t>Total
Due to
District
(+)</t>
  </si>
  <si>
    <t>Total
Due to
State
(-)</t>
  </si>
  <si>
    <r>
      <rPr>
        <b/>
        <sz val="18"/>
        <color indexed="18"/>
        <rFont val="Arial"/>
        <family val="2"/>
      </rPr>
      <t>Table 5C1-Y
GEO Prep
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WAU001)
(Opened 15/16)
(Not in a District Building)</t>
    </r>
  </si>
  <si>
    <t xml:space="preserve">New Orleans Military/Maritime Academy </t>
  </si>
  <si>
    <t>Livingston Collegiate Academy</t>
  </si>
  <si>
    <t>KIPP Booker T. Washington High School</t>
  </si>
  <si>
    <t>W33001</t>
  </si>
  <si>
    <t>W34001</t>
  </si>
  <si>
    <t>W35001</t>
  </si>
  <si>
    <t>W36001</t>
  </si>
  <si>
    <r>
      <rPr>
        <b/>
        <sz val="18"/>
        <color indexed="18"/>
        <rFont val="Arial"/>
        <family val="2"/>
      </rPr>
      <t>Table 5C1-Z
Lincoln
Preparatory
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W33001)
(Opened 16/17)
(Not in a District Building)</t>
    </r>
  </si>
  <si>
    <r>
      <rPr>
        <b/>
        <sz val="18"/>
        <color indexed="18"/>
        <rFont val="Arial"/>
        <family val="2"/>
      </rPr>
      <t>Table 5C1-AA
Laurel Oaks
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W34001)
(Opened 16/17)
(Not in a District Building)</t>
    </r>
  </si>
  <si>
    <r>
      <rPr>
        <b/>
        <sz val="18"/>
        <color indexed="18"/>
        <rFont val="Arial"/>
        <family val="2"/>
      </rPr>
      <t>Table 5C1-AB
Apex Collegiate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W35001)
(Opened 16/17)
(Not in a District Building)</t>
    </r>
  </si>
  <si>
    <r>
      <rPr>
        <b/>
        <sz val="18"/>
        <color indexed="18"/>
        <rFont val="Arial"/>
        <family val="2"/>
      </rPr>
      <t>Table 5C1-AC
Smothers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W36001)
(Opened 16/17)
(Not in a District Building)</t>
    </r>
  </si>
  <si>
    <t>Lincoln
Prep
School
Table 5C1Z</t>
  </si>
  <si>
    <t>Lincoln Prep School</t>
  </si>
  <si>
    <t>Apex Collegiate Academy</t>
  </si>
  <si>
    <t>Smothers Academy</t>
  </si>
  <si>
    <t>Laurel Oaks Charter School</t>
  </si>
  <si>
    <t>Lake Area New Tech Early College</t>
  </si>
  <si>
    <t>Mary D. Coghill Accelerated</t>
  </si>
  <si>
    <r>
      <rPr>
        <b/>
        <sz val="18"/>
        <color indexed="18"/>
        <rFont val="Arial"/>
        <family val="2"/>
      </rPr>
      <t>Table 5A4
New Orleans
Center
for Creative Arts
(NOCCA)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334001)</t>
    </r>
  </si>
  <si>
    <r>
      <rPr>
        <b/>
        <sz val="18"/>
        <color indexed="18"/>
        <rFont val="Arial"/>
        <family val="2"/>
      </rPr>
      <t>Table 5A5
Louisiana School
for Math, Science
and the Arts
(LSMSA)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302006)</t>
    </r>
  </si>
  <si>
    <r>
      <t xml:space="preserve">State Cost &amp;
Local Cost
Allocation
Per Pupil
</t>
    </r>
    <r>
      <rPr>
        <sz val="10"/>
        <color indexed="18"/>
        <rFont val="Arial"/>
        <family val="2"/>
      </rPr>
      <t>(Levels 1, 2,
&amp; 3 without
Continuation
of Prior Year
Pay Raises)</t>
    </r>
  </si>
  <si>
    <r>
      <t xml:space="preserve">State Cost &amp;
Local Cost
Allocation
</t>
    </r>
    <r>
      <rPr>
        <sz val="10"/>
        <color indexed="18"/>
        <rFont val="Arial"/>
        <family val="2"/>
      </rPr>
      <t>(Levels 1, 2,
&amp; 3 without
Continuation
of Prior Year
Pay Raises)</t>
    </r>
  </si>
  <si>
    <r>
      <t xml:space="preserve">Total MFP
State Cost &amp;
Local Cost
Allocation
</t>
    </r>
    <r>
      <rPr>
        <sz val="10"/>
        <color indexed="18"/>
        <rFont val="Arial"/>
        <family val="2"/>
      </rPr>
      <t>(Levels 1, 2,
&amp; 3 with
Continuation
of Prior Year
Pay Raises)</t>
    </r>
  </si>
  <si>
    <t>Total MFP
State Cost &amp;
Local Cost
Allocation
+/- Mid-Year
Adjustments</t>
  </si>
  <si>
    <t>Total 
State Cost
Allocation 
+ Total
Level 4
Funds</t>
  </si>
  <si>
    <t>Per Pupil
Amount
Adjusted for
Year Round
School &amp; 50%
Special Ed</t>
  </si>
  <si>
    <t>Per Pupil
Amount
Adjusted for
Year Round
School</t>
  </si>
  <si>
    <t>Total Local
Revenue
Representation
 for OJJ 
Secure Care
Students</t>
  </si>
  <si>
    <t>Orleans*</t>
  </si>
  <si>
    <t>W87001</t>
  </si>
  <si>
    <t>WJ4001</t>
  </si>
  <si>
    <t>Verification 2</t>
  </si>
  <si>
    <t>Verification 1</t>
  </si>
  <si>
    <t>Economy-of-Scale Funding</t>
  </si>
  <si>
    <t>Gifted and Talented Funding</t>
  </si>
  <si>
    <t>Students With Disabilities</t>
  </si>
  <si>
    <t>Career &amp; Technical Units</t>
  </si>
  <si>
    <t>Base Funding</t>
  </si>
  <si>
    <t xml:space="preserve">Total 
Weighted
Membership
and/or Units </t>
  </si>
  <si>
    <t>Level 1
Base</t>
  </si>
  <si>
    <t>Level 3
Continuation
of Prior Year
Pay Raises</t>
  </si>
  <si>
    <t>Desoto</t>
  </si>
  <si>
    <t>St. John</t>
  </si>
  <si>
    <t>City Of Monroe</t>
  </si>
  <si>
    <t>City Of Bogalusa</t>
  </si>
  <si>
    <t>City Of Baker</t>
  </si>
  <si>
    <t>State Average</t>
  </si>
  <si>
    <t>Unweighted
Per Pupil
Without
Continuation
of Prior Year
Pay Raises</t>
  </si>
  <si>
    <t>Unweighted
Per Pupil
With
Continuation
of Prior Year
Pay Raises</t>
  </si>
  <si>
    <t>Pierre A. Capdau Learning Academy</t>
  </si>
  <si>
    <t>School System</t>
  </si>
  <si>
    <t>Legacy Type 2
Charter Schools</t>
  </si>
  <si>
    <t>Level 3
Hold
Harmless &amp;
Mandated
Cost Adjs.</t>
  </si>
  <si>
    <t>Career &amp;
Technical
Education</t>
  </si>
  <si>
    <t>Students
With
Disabilities</t>
  </si>
  <si>
    <t>Gifted &amp;
Talented</t>
  </si>
  <si>
    <t>In a District
Building</t>
  </si>
  <si>
    <t>Not In a
District
Building</t>
  </si>
  <si>
    <t>Col. 1 + Col. 2
+ Col. 3</t>
  </si>
  <si>
    <t>Col. 4 + Col. 5</t>
  </si>
  <si>
    <t>Col. 1 + Col. 2 +
Col. 3 + Col. 12</t>
  </si>
  <si>
    <t>* Continuation of prior year pay raise varies by LEA</t>
  </si>
  <si>
    <r>
      <rPr>
        <b/>
        <sz val="18"/>
        <color indexed="18"/>
        <rFont val="Arial"/>
        <family val="2"/>
      </rPr>
      <t>Table 5C1-AD
Greater Grace
Charter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W37001)
(Opened 16/17)
(Not in a District Building)</t>
    </r>
  </si>
  <si>
    <t>W37001</t>
  </si>
  <si>
    <t>Greater Grace Charter Academy</t>
  </si>
  <si>
    <t>Greater
Grace
Charter
Academy
Table 5C1AD</t>
  </si>
  <si>
    <r>
      <t xml:space="preserve">Unweighted Legacy Type 2 Charter School
</t>
    </r>
    <r>
      <rPr>
        <sz val="10"/>
        <color indexed="18"/>
        <rFont val="Arial"/>
        <family val="2"/>
      </rPr>
      <t>(Includes Initial Local Revenue Representation)</t>
    </r>
  </si>
  <si>
    <t>Continuation
of Prior Year
Pay Raises
State Cost
Allocation</t>
  </si>
  <si>
    <t>Unweighted
State Cost
Allocation
Without
Continuation
of Prior Year
Pay Raises</t>
  </si>
  <si>
    <t>Students with Disabilities</t>
  </si>
  <si>
    <t>Gifted &amp; Talented</t>
  </si>
  <si>
    <t>Unweighted</t>
  </si>
  <si>
    <r>
      <t xml:space="preserve">Per
Pupil
</t>
    </r>
    <r>
      <rPr>
        <sz val="10"/>
        <color indexed="18"/>
        <rFont val="Arial"/>
        <family val="2"/>
      </rPr>
      <t xml:space="preserve">
(90%)</t>
    </r>
  </si>
  <si>
    <r>
      <t xml:space="preserve">Unweighted
Per Pupil With
Continuation
of Prior Year
Pay Raises
</t>
    </r>
    <r>
      <rPr>
        <sz val="10"/>
        <color indexed="18"/>
        <rFont val="Arial"/>
        <family val="2"/>
      </rPr>
      <t>(90%)</t>
    </r>
  </si>
  <si>
    <t>Total MFP
State Cost
Allocation
+/- Mid-Year
Adjustments
- Admin Fee
+/- Audit Adj.
+ Level 4
Monthly Funds</t>
  </si>
  <si>
    <t>Unweighted
State Cost
Allocation
With
Continuation
of Prior Year
Pay Raises</t>
  </si>
  <si>
    <t>First Year
Teacher
Stipends</t>
  </si>
  <si>
    <t>Total
Stipend
Allocation</t>
  </si>
  <si>
    <t>Total Salary
Allocation</t>
  </si>
  <si>
    <t>University
View
Academy
Table 5C3</t>
  </si>
  <si>
    <t>University View Academy</t>
  </si>
  <si>
    <r>
      <t xml:space="preserve">University View Academy </t>
    </r>
    <r>
      <rPr>
        <sz val="9"/>
        <rFont val="Arial"/>
        <family val="2"/>
      </rPr>
      <t>(90%)</t>
    </r>
  </si>
  <si>
    <r>
      <rPr>
        <b/>
        <sz val="18"/>
        <color indexed="18"/>
        <rFont val="Arial"/>
        <family val="2"/>
      </rPr>
      <t>Table 5C3
University
View
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345001)
(Opened 11/12)
(Not in a District Building)</t>
    </r>
  </si>
  <si>
    <t>Percent
of Total
Level 1
Funding</t>
  </si>
  <si>
    <t>Level 1
State Cost
Allocation
Dollars</t>
  </si>
  <si>
    <t>Per Pupil Amount</t>
  </si>
  <si>
    <t>Weighted
Add-on 
Students</t>
  </si>
  <si>
    <r>
      <t xml:space="preserve">Continuation
of Prior Year
Pay Raises
</t>
    </r>
    <r>
      <rPr>
        <sz val="10"/>
        <color indexed="18"/>
        <rFont val="Arial"/>
        <family val="2"/>
      </rPr>
      <t>Includes
New Type 2
(Not 1st Years),
Type 3B, &amp; Type 5
Charter Schools</t>
    </r>
  </si>
  <si>
    <t>Redistribution
of Hold
Harmless</t>
  </si>
  <si>
    <t>Percent
Change</t>
  </si>
  <si>
    <t>Parish
Revenue
Amount</t>
  </si>
  <si>
    <t>Parish
Mill
Rate</t>
  </si>
  <si>
    <t>Dist.
Mill
Low</t>
  </si>
  <si>
    <t>Dist.
Mill
High</t>
  </si>
  <si>
    <t># Of
Dists.</t>
  </si>
  <si>
    <t>Dist.
Revenue
Amount</t>
  </si>
  <si>
    <t>Total
Ad Valorem
Taxes
(Non Debt)</t>
  </si>
  <si>
    <t>Total
Ad Valorem
Taxes
(Debt)</t>
  </si>
  <si>
    <t>Parishwide
Millage
Incl. Debt</t>
  </si>
  <si>
    <t>Total Avg.
Mill Rate
(Debt)</t>
  </si>
  <si>
    <t>Total Avg.
Mill Rate
(Non Debt)</t>
  </si>
  <si>
    <t>Total Avg.
Mill Rate
Including
Debt</t>
  </si>
  <si>
    <t>Combined
Sales
Percent</t>
  </si>
  <si>
    <t>Sales
Revenue
(Debt)</t>
  </si>
  <si>
    <t>Computed
Sales Tax
Base With
Growth Cap Of</t>
  </si>
  <si>
    <t>Debt
Rate</t>
  </si>
  <si>
    <t>Percent
Change of
Computed
Sales Tax
Base</t>
  </si>
  <si>
    <t>Sales
Revenue
(Non Debt)</t>
  </si>
  <si>
    <t>Non
Debt
Rate</t>
  </si>
  <si>
    <t>Parishwide
Revenue
Incl. Debt</t>
  </si>
  <si>
    <t>District
Revenue
Incl. Debt</t>
  </si>
  <si>
    <t>Thrive</t>
  </si>
  <si>
    <t>Laurel Oaks</t>
  </si>
  <si>
    <t>Greater Grace</t>
  </si>
  <si>
    <t>Noble Minds</t>
  </si>
  <si>
    <t>JCFA
Lafayette</t>
  </si>
  <si>
    <t>The NET 2 Charter School</t>
  </si>
  <si>
    <t>Collegiate Academies</t>
  </si>
  <si>
    <t>Remaining
Hold Harmless
Redistribution
Amount
FY2007/08</t>
  </si>
  <si>
    <t>McDonogh 42 Charter School</t>
  </si>
  <si>
    <t>Democracy Prep Baton Rouge</t>
  </si>
  <si>
    <t>T5C1A, C16</t>
  </si>
  <si>
    <t>T5C1B, C16</t>
  </si>
  <si>
    <t>T5C1C, C16</t>
  </si>
  <si>
    <t>T5C1D, C16</t>
  </si>
  <si>
    <t>T5C1E, C16</t>
  </si>
  <si>
    <t>T5C1F, C16</t>
  </si>
  <si>
    <t>T5C1G, C16</t>
  </si>
  <si>
    <t>T5C1H, C16</t>
  </si>
  <si>
    <t>T5C1I, C16</t>
  </si>
  <si>
    <t>T5C1J, C16</t>
  </si>
  <si>
    <t>T5C1K, C16</t>
  </si>
  <si>
    <t>T5C1M, C16</t>
  </si>
  <si>
    <t>T5C1N, C16</t>
  </si>
  <si>
    <t>T5C1O, C16</t>
  </si>
  <si>
    <t>T5C1P, C16</t>
  </si>
  <si>
    <t>T5C1Q, C16</t>
  </si>
  <si>
    <t>T5C1R, C16</t>
  </si>
  <si>
    <t>T5C1S, C16</t>
  </si>
  <si>
    <t>T5C1T, C16</t>
  </si>
  <si>
    <t>T5C1U, C16</t>
  </si>
  <si>
    <t>T5C1V, C16</t>
  </si>
  <si>
    <t>T5C1W, C16</t>
  </si>
  <si>
    <t>T5C1X, C16</t>
  </si>
  <si>
    <t>T5C1Y, C16</t>
  </si>
  <si>
    <t>T5C1Z, C16</t>
  </si>
  <si>
    <t>T5C1AA, C16</t>
  </si>
  <si>
    <t>T5C1AB, C16</t>
  </si>
  <si>
    <t>T5C1AC, C16</t>
  </si>
  <si>
    <t>T5C1AD, C16</t>
  </si>
  <si>
    <t>T5C2,
C16 + C17</t>
  </si>
  <si>
    <t>T5C3,
C16 + C17</t>
  </si>
  <si>
    <t>C42 + C43</t>
  </si>
  <si>
    <t>Combined Sales Percent</t>
  </si>
  <si>
    <t>Total Avg. Mill Rate Including Debt</t>
  </si>
  <si>
    <t>C3 + C6 + C7</t>
  </si>
  <si>
    <t>Link in File</t>
  </si>
  <si>
    <t>Formula</t>
  </si>
  <si>
    <t>La. Tax Commission Table 43</t>
  </si>
  <si>
    <t>C1 - C2</t>
  </si>
  <si>
    <t>Prior Year
T7, C3</t>
  </si>
  <si>
    <t>KPC 62220
C3</t>
  </si>
  <si>
    <t>KPC 62220
C4</t>
  </si>
  <si>
    <t>KPC 62320
C3</t>
  </si>
  <si>
    <t>KPC 62320
C4</t>
  </si>
  <si>
    <t>KPC 62320
C5</t>
  </si>
  <si>
    <t>KPC 62320
C6</t>
  </si>
  <si>
    <t>KPC 62320
C7</t>
  </si>
  <si>
    <t>KPC 62320
C8</t>
  </si>
  <si>
    <t>C5 + C7 + C11</t>
  </si>
  <si>
    <t>KPC 62620
C3</t>
  </si>
  <si>
    <t>KPC 62620
C4</t>
  </si>
  <si>
    <t>KPC 62620
C5</t>
  </si>
  <si>
    <t>KPC 62620
C6</t>
  </si>
  <si>
    <t>KPC 62620
C7</t>
  </si>
  <si>
    <t>KPC 62620
C8</t>
  </si>
  <si>
    <t>C14 + C18</t>
  </si>
  <si>
    <t>C4 + C6
+ C13</t>
  </si>
  <si>
    <t>C5 + C7
+ C14</t>
  </si>
  <si>
    <t>C11 + C18</t>
  </si>
  <si>
    <t>C12 + C19</t>
  </si>
  <si>
    <t>KPC 63320
C3</t>
  </si>
  <si>
    <t>KPC 63320
C4</t>
  </si>
  <si>
    <t>KPC 63320
C5</t>
  </si>
  <si>
    <t>C28 + C29</t>
  </si>
  <si>
    <t>Prior Year
T7, C32</t>
  </si>
  <si>
    <t>KPC 6700, 6850, 7000, 7150, 12200, 12300, 12400, and 50% of 2250 &amp; 2300</t>
  </si>
  <si>
    <t>C26 + C30
+ C37</t>
  </si>
  <si>
    <t>Input
(LA Tax Comm. Annual Rpt)</t>
  </si>
  <si>
    <t>Input
(Prior Year
Budget Letter)</t>
  </si>
  <si>
    <t>Input
(AFR in Access)</t>
  </si>
  <si>
    <t>D'Arbonne
Woods
Charter
School</t>
  </si>
  <si>
    <t>Madison
Preparatory
Academy</t>
  </si>
  <si>
    <t>University
View
Academy</t>
  </si>
  <si>
    <t>Lake
Charles
Charter
Academy</t>
  </si>
  <si>
    <t>Lycee
Francais
de la
Nouvelle-
Orleans</t>
  </si>
  <si>
    <t>New
Orleans
Military/
Maritime
Academy</t>
  </si>
  <si>
    <t>Advantage
Charter
Academy</t>
  </si>
  <si>
    <t>Tallulah
Charter
School</t>
  </si>
  <si>
    <t>Willow
Charter
Academy</t>
  </si>
  <si>
    <t>Lincoln
Prep
School</t>
  </si>
  <si>
    <t>Laurel
Oaks
Charter</t>
  </si>
  <si>
    <t>Apex
Collegiate
Academy</t>
  </si>
  <si>
    <t>Smothers
Academy</t>
  </si>
  <si>
    <t>Greater
Grace</t>
  </si>
  <si>
    <t>Iberville
Charter
Academy</t>
  </si>
  <si>
    <t>Delta
Charter
School</t>
  </si>
  <si>
    <t>Lake
Charles
College
Prep</t>
  </si>
  <si>
    <t>Northeast
Claiborne
Charter</t>
  </si>
  <si>
    <t>Acadiana
Renaissance
Charter
Academy</t>
  </si>
  <si>
    <t>Louisiana
Key
Academy</t>
  </si>
  <si>
    <t>Lafayette
Renaissance
Charter
Academy</t>
  </si>
  <si>
    <t>Impact
Charter</t>
  </si>
  <si>
    <t>Vision
Academy</t>
  </si>
  <si>
    <t>Louisiana
Virtual
Charter
Academy</t>
  </si>
  <si>
    <t>Southwest
Louisiana
Charter
School</t>
  </si>
  <si>
    <t>JS Clark
Leadership
Academy</t>
  </si>
  <si>
    <t>Tangi
Academy</t>
  </si>
  <si>
    <t>GEO Prep
Academy</t>
  </si>
  <si>
    <t>LSU 
Lab
School</t>
  </si>
  <si>
    <t>Southern
University
Lab
School</t>
  </si>
  <si>
    <t>Louisiana
School
for Math
Science
&amp; the Arts</t>
  </si>
  <si>
    <t>New
Orleans
Center for
Creative
Arts</t>
  </si>
  <si>
    <t>Base, C1</t>
  </si>
  <si>
    <t>Base, C2</t>
  </si>
  <si>
    <t>Base, C3</t>
  </si>
  <si>
    <t>Base, C4</t>
  </si>
  <si>
    <t>Base, C5</t>
  </si>
  <si>
    <t>Base, C6</t>
  </si>
  <si>
    <t>Base, C7</t>
  </si>
  <si>
    <t>Base, C8</t>
  </si>
  <si>
    <t>Base, C9</t>
  </si>
  <si>
    <t>Base, C10</t>
  </si>
  <si>
    <t>Base, C12</t>
  </si>
  <si>
    <t>Base, C13</t>
  </si>
  <si>
    <t>Base, C15</t>
  </si>
  <si>
    <t>Base, C16</t>
  </si>
  <si>
    <t>Base, C17</t>
  </si>
  <si>
    <t>Base, C18</t>
  </si>
  <si>
    <t>Base, C19</t>
  </si>
  <si>
    <t>Base, C20</t>
  </si>
  <si>
    <t>Base, C21</t>
  </si>
  <si>
    <t>Base, C22</t>
  </si>
  <si>
    <t>Base, C23</t>
  </si>
  <si>
    <t>Base, C24</t>
  </si>
  <si>
    <t>Base, C25</t>
  </si>
  <si>
    <t>Base, C26</t>
  </si>
  <si>
    <t>Base, C28</t>
  </si>
  <si>
    <t>Base, C29</t>
  </si>
  <si>
    <t>Base, C30</t>
  </si>
  <si>
    <t>Base, C31</t>
  </si>
  <si>
    <t>Base, C32</t>
  </si>
  <si>
    <t>Base, C33</t>
  </si>
  <si>
    <t>Base, C34</t>
  </si>
  <si>
    <t>Base, C35</t>
  </si>
  <si>
    <t>Base, C37</t>
  </si>
  <si>
    <t>Base, C41</t>
  </si>
  <si>
    <t>Base, C42</t>
  </si>
  <si>
    <t>Base, C43</t>
  </si>
  <si>
    <t>Base, C44</t>
  </si>
  <si>
    <t>Base, C45</t>
  </si>
  <si>
    <t>Base, C46</t>
  </si>
  <si>
    <t>Base, C48</t>
  </si>
  <si>
    <t>Base, C49</t>
  </si>
  <si>
    <t>Link to "Counts in Budget Letter"</t>
  </si>
  <si>
    <t>W18001</t>
  </si>
  <si>
    <t>Noble
Minds</t>
  </si>
  <si>
    <t>W1D001</t>
  </si>
  <si>
    <t>WJ5001</t>
  </si>
  <si>
    <t>WZ8001</t>
  </si>
  <si>
    <t>Baton
Rouge
Univ. Prep</t>
  </si>
  <si>
    <t>Collegiate
Academy</t>
  </si>
  <si>
    <t>Base, C36</t>
  </si>
  <si>
    <t>Sum(C1:C39)</t>
  </si>
  <si>
    <t>Base, C50</t>
  </si>
  <si>
    <t>Base, C51</t>
  </si>
  <si>
    <t>Base, C52</t>
  </si>
  <si>
    <t>Base, C53</t>
  </si>
  <si>
    <t>Sum(C40:C53)</t>
  </si>
  <si>
    <t>C3 ÷ C2</t>
  </si>
  <si>
    <t>C1 x C4</t>
  </si>
  <si>
    <t>C5 ÷ C3</t>
  </si>
  <si>
    <t>C7 ÷ C2</t>
  </si>
  <si>
    <t>C1 x C8</t>
  </si>
  <si>
    <t>T3, C2a</t>
  </si>
  <si>
    <t>C9 ÷ C10</t>
  </si>
  <si>
    <t>C12 ÷ C2</t>
  </si>
  <si>
    <t>C1 x C13</t>
  </si>
  <si>
    <t>T3, C3a</t>
  </si>
  <si>
    <t>C14 ÷ C15</t>
  </si>
  <si>
    <t>C17 ÷ C2</t>
  </si>
  <si>
    <t>C1 x C18</t>
  </si>
  <si>
    <t>T3, C4a</t>
  </si>
  <si>
    <t>C19 ÷ C20</t>
  </si>
  <si>
    <t>C22 ÷ C2</t>
  </si>
  <si>
    <t>C2 x C23</t>
  </si>
  <si>
    <t>T3, C5a</t>
  </si>
  <si>
    <t>C24 ÷ C25</t>
  </si>
  <si>
    <t>C27 ÷ C2</t>
  </si>
  <si>
    <t>C1 x C28</t>
  </si>
  <si>
    <t>C29 ÷ C30</t>
  </si>
  <si>
    <t>Per Pupil, C6</t>
  </si>
  <si>
    <t>T3, C23</t>
  </si>
  <si>
    <t>T3, C28</t>
  </si>
  <si>
    <t>C1 + C2 + C3</t>
  </si>
  <si>
    <t>Historical Data</t>
  </si>
  <si>
    <t>C4 + C5</t>
  </si>
  <si>
    <t>Per Pupil, C11</t>
  </si>
  <si>
    <t>Per Pupil, C16</t>
  </si>
  <si>
    <t>Per Pupil, C21</t>
  </si>
  <si>
    <t>Per Pupil, C26</t>
  </si>
  <si>
    <t>C1 + C2 + C3 + C12</t>
  </si>
  <si>
    <t>Values</t>
  </si>
  <si>
    <t>Link to Charter Per Pupil</t>
  </si>
  <si>
    <t>T5A3, C14</t>
  </si>
  <si>
    <t>T5B1, C27 + C32
T5B2, C34 + C39</t>
  </si>
  <si>
    <t>T5C2,
C37 + C40</t>
  </si>
  <si>
    <t>T5C3,
C37 + C40</t>
  </si>
  <si>
    <t>T5C1A,
C36 + C39</t>
  </si>
  <si>
    <t>T5C1B,
C36 + C39</t>
  </si>
  <si>
    <t>T5C1C,
C36 + C39</t>
  </si>
  <si>
    <t>T5C1D,
C36 + C39</t>
  </si>
  <si>
    <t>T5C1E,
C36 + C39</t>
  </si>
  <si>
    <t>T5C1F,
C36 + C39</t>
  </si>
  <si>
    <t>T5C1G,
C36 + C39</t>
  </si>
  <si>
    <t>T5C1H,
C36 + C39</t>
  </si>
  <si>
    <t>T5C1I,
C36 + C39</t>
  </si>
  <si>
    <t>T5C1J,
C36 + C39</t>
  </si>
  <si>
    <t>T5C1M,
C36 + C39</t>
  </si>
  <si>
    <t>T5C1N,
C36 + C39</t>
  </si>
  <si>
    <t>T5C1O,
C36 + C39</t>
  </si>
  <si>
    <t>T5C1P,
C36 + C39</t>
  </si>
  <si>
    <t>T5C1Q,
C36 + C39</t>
  </si>
  <si>
    <t>T5C1R,
C36 + C39</t>
  </si>
  <si>
    <t>T5C1S,
C36 + C39</t>
  </si>
  <si>
    <t>T5C1T,
C36 + C39</t>
  </si>
  <si>
    <t>T5C1U,
C36 + C39</t>
  </si>
  <si>
    <t>T5C1V,
C36 + C39</t>
  </si>
  <si>
    <t>T5C1W,
C36 + C39</t>
  </si>
  <si>
    <t>T5C1X,
C36 + C39</t>
  </si>
  <si>
    <t>T5C1Y,
C36 + C39</t>
  </si>
  <si>
    <t>T5C1Z,
C36 + C39</t>
  </si>
  <si>
    <t>T5C1AA,
C36 + C39</t>
  </si>
  <si>
    <t>T5C1AB,
C36 + C39</t>
  </si>
  <si>
    <t>T5C1AC,
C36 + C39</t>
  </si>
  <si>
    <t>T5C1AD,
C36 + C39</t>
  </si>
  <si>
    <t>T5C1AE,
C36 + C39</t>
  </si>
  <si>
    <t>T5C1AF,
C36 + C39</t>
  </si>
  <si>
    <t>T5C1AG,
C36 + C39</t>
  </si>
  <si>
    <t>T5C1AH,
C36 + C39</t>
  </si>
  <si>
    <t>T2, C54</t>
  </si>
  <si>
    <t>T5A3, C17</t>
  </si>
  <si>
    <t>Career &amp;
Technical
Units
(CTE)</t>
  </si>
  <si>
    <t>T8, C36</t>
  </si>
  <si>
    <t>C1 x C6b</t>
  </si>
  <si>
    <t>C2 + C3 +
C4 + C5 + C6</t>
  </si>
  <si>
    <t>C1 + C7</t>
  </si>
  <si>
    <t>C8 x C9</t>
  </si>
  <si>
    <t>T6, C8</t>
  </si>
  <si>
    <t>C10 - C11a</t>
  </si>
  <si>
    <t>C12 ÷ C10</t>
  </si>
  <si>
    <t>C11a ÷ C10</t>
  </si>
  <si>
    <t>C11a ÷ C1</t>
  </si>
  <si>
    <t>If C16 - C11a &gt; 0,
C16 - C11a</t>
  </si>
  <si>
    <t>Lesser of
C17 and C19</t>
  </si>
  <si>
    <t>If C20 - C21 &gt; 0,
C20 - C21</t>
  </si>
  <si>
    <t>C22 ÷ C1</t>
  </si>
  <si>
    <t>C22 ÷ C20</t>
  </si>
  <si>
    <t>C12 + C22</t>
  </si>
  <si>
    <t>C25 ÷ C1</t>
  </si>
  <si>
    <t>T3A, C10</t>
  </si>
  <si>
    <t>C27 ÷ C1</t>
  </si>
  <si>
    <t>C25 + C27</t>
  </si>
  <si>
    <t>C29 ÷ C1</t>
  </si>
  <si>
    <t>T3A, C11</t>
  </si>
  <si>
    <t>C31 ÷ C1</t>
  </si>
  <si>
    <t>C25 + C31</t>
  </si>
  <si>
    <t>C33 ÷ C1</t>
  </si>
  <si>
    <t>C33 ÷ C41</t>
  </si>
  <si>
    <t>Rank High
to Low</t>
  </si>
  <si>
    <t>C11a + C20</t>
  </si>
  <si>
    <t>C37 ÷ C1</t>
  </si>
  <si>
    <t>C37 ÷ C41</t>
  </si>
  <si>
    <t>C33 + C37</t>
  </si>
  <si>
    <t>C41 ÷ C1</t>
  </si>
  <si>
    <t>Resolution</t>
  </si>
  <si>
    <t>C4 + C7 + C9</t>
  </si>
  <si>
    <t>PY 2.1.17 Count</t>
  </si>
  <si>
    <t>August</t>
  </si>
  <si>
    <t>April</t>
  </si>
  <si>
    <t>C4 + C6</t>
  </si>
  <si>
    <t>January</t>
  </si>
  <si>
    <t>HCS
Allocation</t>
  </si>
  <si>
    <t>C12 + C13</t>
  </si>
  <si>
    <t>C2 + C7 + C9
+ C10 + C14</t>
  </si>
  <si>
    <t>Per Pupil ($E$3)
Resolution</t>
  </si>
  <si>
    <t>Per Pupil ($G$3)
Resolution</t>
  </si>
  <si>
    <t>Per Pupil ($I$3)
Resolution</t>
  </si>
  <si>
    <t>Per Pupil ($L$3)
Resolution</t>
  </si>
  <si>
    <t>Input</t>
  </si>
  <si>
    <t>Per Pupil ($O$3)
Resolution</t>
  </si>
  <si>
    <t>T8</t>
  </si>
  <si>
    <t>T3, C30, R75</t>
  </si>
  <si>
    <t>C1 x C2</t>
  </si>
  <si>
    <t>C3 + C5</t>
  </si>
  <si>
    <t>C7 + C8</t>
  </si>
  <si>
    <t>C6 + C9</t>
  </si>
  <si>
    <t>C10 + C11</t>
  </si>
  <si>
    <t>Link to Mid-Year File</t>
  </si>
  <si>
    <t>Link to Audit File</t>
  </si>
  <si>
    <t>Link to Prior Month</t>
  </si>
  <si>
    <t>(26a)</t>
  </si>
  <si>
    <t>(30a)</t>
  </si>
  <si>
    <t>SD, C13</t>
  </si>
  <si>
    <t>SD, C7</t>
  </si>
  <si>
    <t>C6 x C7</t>
  </si>
  <si>
    <t>SD, C8</t>
  </si>
  <si>
    <t>C9 x C10</t>
  </si>
  <si>
    <t>SD, C9</t>
  </si>
  <si>
    <t>C12 x C13</t>
  </si>
  <si>
    <t>SD, C10</t>
  </si>
  <si>
    <t>C15 x C16</t>
  </si>
  <si>
    <t>C3 + C5 + C8 + C11 + C14 + C17</t>
  </si>
  <si>
    <t>LEA's October Tab</t>
  </si>
  <si>
    <t>LEA's February Tab</t>
  </si>
  <si>
    <t>C19 + C20</t>
  </si>
  <si>
    <t>C18 + C21</t>
  </si>
  <si>
    <t>C22 x -.25%</t>
  </si>
  <si>
    <t>C22 + C23</t>
  </si>
  <si>
    <t>C26 - C27</t>
  </si>
  <si>
    <t>T4, C2; T4, C14</t>
  </si>
  <si>
    <t>T4, C7; T4, C9; T4, C10</t>
  </si>
  <si>
    <t>C5 - C6</t>
  </si>
  <si>
    <t>T3, C37</t>
  </si>
  <si>
    <t>C1 + C11</t>
  </si>
  <si>
    <t>C14 - C15</t>
  </si>
  <si>
    <t>Link to OJJ ADM</t>
  </si>
  <si>
    <t>T3, C30 +
T3, C38</t>
  </si>
  <si>
    <t>C12 - C13</t>
  </si>
  <si>
    <t>Value</t>
  </si>
  <si>
    <t>Link to Prior Month,</t>
  </si>
  <si>
    <t>SD, C11</t>
  </si>
  <si>
    <t>SD, C12</t>
  </si>
  <si>
    <t>C27 x C29</t>
  </si>
  <si>
    <t>C27 x C31 x .5</t>
  </si>
  <si>
    <t>C39 + C40</t>
  </si>
  <si>
    <t>Total RSD Operated
Caddo Parish</t>
  </si>
  <si>
    <t>T8A</t>
  </si>
  <si>
    <t>C10 x -1.75%</t>
  </si>
  <si>
    <t>C10 x -.25%</t>
  </si>
  <si>
    <t>C11 + C12</t>
  </si>
  <si>
    <t>C10 + C13</t>
  </si>
  <si>
    <t>C14 + C15</t>
  </si>
  <si>
    <t>C1 x C27</t>
  </si>
  <si>
    <t>C30 + C32</t>
  </si>
  <si>
    <t>C28 + C33</t>
  </si>
  <si>
    <t>C34 x -1.75%</t>
  </si>
  <si>
    <t>C34 x -.25%</t>
  </si>
  <si>
    <t>C35 + C36</t>
  </si>
  <si>
    <t>C34 + C37</t>
  </si>
  <si>
    <t>C38 + C39</t>
  </si>
  <si>
    <t>Prior Month, C43</t>
  </si>
  <si>
    <t>C40 - C41</t>
  </si>
  <si>
    <t>(24a)</t>
  </si>
  <si>
    <t>(28a)</t>
  </si>
  <si>
    <t>C24 + C40</t>
  </si>
  <si>
    <t>C27 + C43</t>
  </si>
  <si>
    <t>C48 - C47</t>
  </si>
  <si>
    <t>C37</t>
  </si>
  <si>
    <t>SD, C6</t>
  </si>
  <si>
    <t>C4 x C5</t>
  </si>
  <si>
    <t>C7 x C8</t>
  </si>
  <si>
    <t>C10 x C11</t>
  </si>
  <si>
    <t>C13 x C14</t>
  </si>
  <si>
    <t>C3 + C6 + C9 + C12 + C15</t>
  </si>
  <si>
    <t>C17 + C18</t>
  </si>
  <si>
    <t>C16 + C19</t>
  </si>
  <si>
    <t>C20 x -.25%</t>
  </si>
  <si>
    <t>C20 + C21</t>
  </si>
  <si>
    <t>C22 + C23
Formula</t>
  </si>
  <si>
    <t>Prior Month, C27</t>
  </si>
  <si>
    <t>C24 - C25</t>
  </si>
  <si>
    <r>
      <t xml:space="preserve">C26 </t>
    </r>
    <r>
      <rPr>
        <b/>
        <sz val="10"/>
        <color indexed="20"/>
        <rFont val="Calibri"/>
        <family val="2"/>
      </rPr>
      <t>÷</t>
    </r>
    <r>
      <rPr>
        <b/>
        <sz val="10"/>
        <color indexed="20"/>
        <rFont val="Arial"/>
        <family val="2"/>
      </rPr>
      <t xml:space="preserve"> $AC$87</t>
    </r>
  </si>
  <si>
    <t>C24
Formula</t>
  </si>
  <si>
    <t>C1 x C29</t>
  </si>
  <si>
    <t>C29 x C31</t>
  </si>
  <si>
    <t>C29 x C33 x .5</t>
  </si>
  <si>
    <t>C32 + C34</t>
  </si>
  <si>
    <t>C30 + C35</t>
  </si>
  <si>
    <t>C36 x -.25%</t>
  </si>
  <si>
    <t>C36 + C37</t>
  </si>
  <si>
    <t>C42 ÷ $AS$87</t>
  </si>
  <si>
    <t>July C37</t>
  </si>
  <si>
    <t>T8, C12</t>
  </si>
  <si>
    <t>At-Risk, C12</t>
  </si>
  <si>
    <t>CTE, C12</t>
  </si>
  <si>
    <t>SWD, C12</t>
  </si>
  <si>
    <t>GT, C12</t>
  </si>
  <si>
    <t>C18 + C19</t>
  </si>
  <si>
    <t>C16 + C20</t>
  </si>
  <si>
    <t>C21 x -.25%</t>
  </si>
  <si>
    <t>C21 + C22</t>
  </si>
  <si>
    <t>C25 - C26</t>
  </si>
  <si>
    <t>C1 x C30</t>
  </si>
  <si>
    <t>C30 x C32</t>
  </si>
  <si>
    <t>C30 x C34 x .5</t>
  </si>
  <si>
    <t>C33 + C35</t>
  </si>
  <si>
    <t>C31 + C36</t>
  </si>
  <si>
    <t>C37 x -.25%</t>
  </si>
  <si>
    <t>C37 + C38</t>
  </si>
  <si>
    <t>C41 - C42</t>
  </si>
  <si>
    <r>
      <rPr>
        <b/>
        <sz val="18"/>
        <color indexed="18"/>
        <rFont val="Arial"/>
        <family val="2"/>
      </rPr>
      <t>Table 5A6
Thrive Academy of Baton Rouge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3C1001)</t>
    </r>
  </si>
  <si>
    <t>Audubon Charter School</t>
  </si>
  <si>
    <t>Einstein Charter School at Village De L'Est</t>
  </si>
  <si>
    <t>Benjamin Franklin High School</t>
  </si>
  <si>
    <t>Alice M. Harte Elementary Charter School</t>
  </si>
  <si>
    <t>Edna Karr High School</t>
  </si>
  <si>
    <t>Lusher Charter School</t>
  </si>
  <si>
    <t>Eleanor McMain Secondary School</t>
  </si>
  <si>
    <t>Robert Russa Moton Charter School</t>
  </si>
  <si>
    <t>Lake Forest Elementary Charter School</t>
  </si>
  <si>
    <t>ENCORE Academy</t>
  </si>
  <si>
    <t>Bricolage Academy</t>
  </si>
  <si>
    <t>Wilson Charter School</t>
  </si>
  <si>
    <t>3C1001</t>
  </si>
  <si>
    <t>JCFA - Lafayette</t>
  </si>
  <si>
    <t>Collegiate Academy (EBR)</t>
  </si>
  <si>
    <t>Total
Level 4</t>
  </si>
  <si>
    <t>Second &amp;
Third Year
Teacher
Stipends</t>
  </si>
  <si>
    <t xml:space="preserve">GEO Prep Mid-City of Greater Baton Rouge </t>
  </si>
  <si>
    <t>WAZ001</t>
  </si>
  <si>
    <t>WBA001</t>
  </si>
  <si>
    <t>WBB001</t>
  </si>
  <si>
    <t>WBC001</t>
  </si>
  <si>
    <t>WBD001</t>
  </si>
  <si>
    <t>WBE001</t>
  </si>
  <si>
    <t>WBF001</t>
  </si>
  <si>
    <t>WBG001</t>
  </si>
  <si>
    <t>WBH001</t>
  </si>
  <si>
    <t>WBI001</t>
  </si>
  <si>
    <t>New Orleans Charter Sci. &amp; Math HS</t>
  </si>
  <si>
    <t>WBJ001</t>
  </si>
  <si>
    <t>WBK001</t>
  </si>
  <si>
    <t>WBL001</t>
  </si>
  <si>
    <t>WBM001</t>
  </si>
  <si>
    <t>Einstein Charter High @ Sarah Towles Reed</t>
  </si>
  <si>
    <t>WBN001</t>
  </si>
  <si>
    <t>Einstein Charter Middle @ Sarah Towles Reed</t>
  </si>
  <si>
    <t>WBO001</t>
  </si>
  <si>
    <t>Einstein Charter School @ Sherwood Forest</t>
  </si>
  <si>
    <t>WBP001</t>
  </si>
  <si>
    <t>Dr. Martin Luther King Jr Charter</t>
  </si>
  <si>
    <t>Linwood Public Charter (RSD Operated)</t>
  </si>
  <si>
    <t>WZ9001</t>
  </si>
  <si>
    <t>GEO Prep Mid-City of Great BR</t>
  </si>
  <si>
    <r>
      <rPr>
        <b/>
        <sz val="18"/>
        <color indexed="18"/>
        <rFont val="Arial"/>
        <family val="2"/>
      </rPr>
      <t>Table 5C1-AE
Noble Minds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W18001)
(Opened 17/18)
(Not in a District Building)</t>
    </r>
  </si>
  <si>
    <r>
      <rPr>
        <b/>
        <sz val="18"/>
        <color indexed="18"/>
        <rFont val="Arial"/>
        <family val="2"/>
      </rPr>
      <t>Table 5C1-AF
JCFA Lafayette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W1D001)
(Opened 17/18)
(Not in a District Building)</t>
    </r>
  </si>
  <si>
    <r>
      <rPr>
        <b/>
        <sz val="18"/>
        <color indexed="18"/>
        <rFont val="Arial"/>
        <family val="2"/>
      </rPr>
      <t>Table 5C1-AG
Collegiate
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WJ5001)
(Opened 17/18)
(Not in a District Building)</t>
    </r>
  </si>
  <si>
    <r>
      <rPr>
        <b/>
        <sz val="18"/>
        <color indexed="18"/>
        <rFont val="Arial"/>
        <family val="2"/>
      </rPr>
      <t>Table 5C1-AH
Baton Rouge University Prep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WAQ001)
(Opened 17/18)
(Not in a District Building)</t>
    </r>
  </si>
  <si>
    <r>
      <rPr>
        <b/>
        <sz val="18"/>
        <color indexed="18"/>
        <rFont val="Arial"/>
        <family val="2"/>
      </rPr>
      <t>Table 5C1-M
Geo Prep Mid-City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WZ8001)
(Opened 13/14)
(Not in a District Building)</t>
    </r>
  </si>
  <si>
    <t>Baton
Rouge
University
Prep
Table 5C1AH</t>
  </si>
  <si>
    <t>Noble
Minds
Table 5C1AE</t>
  </si>
  <si>
    <t>JCFA
Lafayette
Table 5C1AF</t>
  </si>
  <si>
    <t>T2, C56</t>
  </si>
  <si>
    <t>T5C1AH, C16</t>
  </si>
  <si>
    <t>Link out
of File</t>
  </si>
  <si>
    <t>Sum(C2:C39)</t>
  </si>
  <si>
    <t>C1 + C40 OR
Sum(C1:C39)</t>
  </si>
  <si>
    <t>Check Value</t>
  </si>
  <si>
    <t>JULY ONLY: Local Revenue Representation Admin. Fee Payable to DOE (.25%)</t>
  </si>
  <si>
    <t>JULY  
2018
Payment
Amount</t>
  </si>
  <si>
    <t>GEO Prep 
Mid-City of 
Greater 
Baton Rouge</t>
  </si>
  <si>
    <t>Thrive Academy</t>
  </si>
  <si>
    <t>Per SIS
2-1-18</t>
  </si>
  <si>
    <t>(Per LEADS
10-1-17)</t>
  </si>
  <si>
    <t>(Per SER
2-1-18)</t>
  </si>
  <si>
    <t>Feb. 1, 2018
MFP Funded
Membership</t>
  </si>
  <si>
    <t xml:space="preserve">  2016 Assessed Property Value</t>
  </si>
  <si>
    <t>Total
Ad Valorem
Revenue
Including Debt
(2016-2017)</t>
  </si>
  <si>
    <t>Total
Sales Tax
Revenue
(2016-2017)</t>
  </si>
  <si>
    <t>2016
Total Assessed
Property Value</t>
  </si>
  <si>
    <t>2016
Assessed
Homestead
Exemption</t>
  </si>
  <si>
    <t>2016
Net Assessed
Taxable Property</t>
  </si>
  <si>
    <t>2016
Net Assessed
Taxable Property
With Cap Of</t>
  </si>
  <si>
    <t>Prior Year
 2015
Net Assessed
Taxable Property
(Without cap)</t>
  </si>
  <si>
    <t>Prior Year
2017-2018
Computed
Sales Tax Base
(Without Cap)</t>
  </si>
  <si>
    <t>2018-2019
Computed
 Sales Tax
Base</t>
  </si>
  <si>
    <t>Type 3B
Charters</t>
  </si>
  <si>
    <t>2 Over Max</t>
  </si>
  <si>
    <t>RSD
Operated
&amp;
Type 5
Charters</t>
  </si>
  <si>
    <t>2.1.18 Student Count - RSD Operated &amp; Type 5 Charter Schools</t>
  </si>
  <si>
    <t>Linwood Public Charter School (RSD Operated)</t>
  </si>
  <si>
    <t>2016
Net Assessed 
Property
(with 10% Cap)</t>
  </si>
  <si>
    <t>FY2016-17
Computed Sales
Tax Base with
15% Cap
on Growth</t>
  </si>
  <si>
    <t>2016
Ad Valorem 
Tax Revenues
(per 16-17 AFR)</t>
  </si>
  <si>
    <t>FY2016-17
Sales Tax Revenue
(per 16-17 AFR)</t>
  </si>
  <si>
    <t>FY2018-19 Unweighted State Cost Allocation Per Pupils
Types 1, 2, 3, 3B, and 4 Charter Schools</t>
  </si>
  <si>
    <t>FY2018-19 Weighted State Cost Allocation Per Pupils
Types 1, 2, 3, 3B, and 4 Charter Schools</t>
  </si>
  <si>
    <r>
      <t xml:space="preserve">FY2018-19 </t>
    </r>
    <r>
      <rPr>
        <b/>
        <sz val="10"/>
        <color rgb="FFFF0000"/>
        <rFont val="Arial"/>
        <family val="2"/>
      </rPr>
      <t>Initial</t>
    </r>
    <r>
      <rPr>
        <b/>
        <sz val="10"/>
        <rFont val="Arial"/>
        <family val="2"/>
      </rPr>
      <t xml:space="preserve"> Local Revenue Representation Per Pupils</t>
    </r>
  </si>
  <si>
    <r>
      <t xml:space="preserve">Unweighted
Per Pupil
Without
Continuation
of Prior Year
Pay Raise
</t>
    </r>
    <r>
      <rPr>
        <sz val="10"/>
        <rFont val="Arial"/>
        <family val="2"/>
      </rPr>
      <t>(Includes Initial
FY2018-19
Local Revenue
Representation)</t>
    </r>
  </si>
  <si>
    <t>FY2018-19
State Cost
Allocation 
of Level 1</t>
  </si>
  <si>
    <t>Feb. 1, 2018
Student
Count</t>
  </si>
  <si>
    <t>Oct. 1, 2017
Student
Count</t>
  </si>
  <si>
    <t>FY2018-19
State Cost
Allocation 
Of Level 1</t>
  </si>
  <si>
    <r>
      <t xml:space="preserve">Qualifying
Teachers
As of 2.1.18
</t>
    </r>
    <r>
      <rPr>
        <sz val="10"/>
        <color indexed="18"/>
        <rFont val="Arial"/>
        <family val="2"/>
      </rPr>
      <t>(Includes
Escadrille)</t>
    </r>
  </si>
  <si>
    <r>
      <t xml:space="preserve">FY2018-19 Foreign Language Associate Stipend Allocation
</t>
    </r>
    <r>
      <rPr>
        <sz val="11"/>
        <color rgb="FF000080"/>
        <rFont val="Arial"/>
        <family val="2"/>
      </rPr>
      <t>Includes Escadrille Louisiane Graduates</t>
    </r>
  </si>
  <si>
    <r>
      <t xml:space="preserve">Grades
7 - 12
</t>
    </r>
    <r>
      <rPr>
        <sz val="10"/>
        <color indexed="18"/>
        <rFont val="Arial"/>
        <family val="2"/>
      </rPr>
      <t>2.1.18 SIS</t>
    </r>
  </si>
  <si>
    <r>
      <t xml:space="preserve">MFP State Cost Allocation for Youth in Secure Care 
</t>
    </r>
    <r>
      <rPr>
        <b/>
        <sz val="10"/>
        <color indexed="18"/>
        <rFont val="Arial"/>
        <family val="2"/>
      </rPr>
      <t xml:space="preserve">Based on FY2017-18 </t>
    </r>
    <r>
      <rPr>
        <b/>
        <sz val="10"/>
        <color rgb="FFFF0000"/>
        <rFont val="Arial"/>
        <family val="2"/>
      </rPr>
      <t>Preliminary</t>
    </r>
    <r>
      <rPr>
        <b/>
        <sz val="10"/>
        <color indexed="18"/>
        <rFont val="Arial"/>
        <family val="2"/>
      </rPr>
      <t xml:space="preserve"> Average Daily Membership (ADM)</t>
    </r>
  </si>
  <si>
    <r>
      <t xml:space="preserve">ADM for
Youth in
Secure
Care 
</t>
    </r>
    <r>
      <rPr>
        <sz val="10"/>
        <color indexed="18"/>
        <rFont val="Arial"/>
        <family val="2"/>
      </rPr>
      <t xml:space="preserve">(FY 17/18
</t>
    </r>
    <r>
      <rPr>
        <sz val="10"/>
        <color rgb="FFFF0000"/>
        <rFont val="Arial"/>
        <family val="2"/>
      </rPr>
      <t>Preliminary</t>
    </r>
    <r>
      <rPr>
        <sz val="10"/>
        <color indexed="18"/>
        <rFont val="Arial"/>
        <family val="2"/>
      </rPr>
      <t xml:space="preserve">
ADM Data)</t>
    </r>
  </si>
  <si>
    <t>JCFA - East</t>
  </si>
  <si>
    <t>JCFA
East
Table 5C1J</t>
  </si>
  <si>
    <r>
      <rPr>
        <b/>
        <sz val="18"/>
        <color indexed="18"/>
        <rFont val="Arial"/>
        <family val="2"/>
      </rPr>
      <t>Table 5C1-J
JCFA - East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W1A001)
(Opened 13/14)
(Not in a District Building)</t>
    </r>
  </si>
  <si>
    <t>JCFA
East</t>
  </si>
  <si>
    <t>Athlos Academy of Jefferson Parish</t>
  </si>
  <si>
    <t>New Harmony High School</t>
  </si>
  <si>
    <t>City/Parish
Pay Raise
Continuation
Per Pupil 
Amount</t>
  </si>
  <si>
    <r>
      <t xml:space="preserve">MFP Funded
Membership
</t>
    </r>
    <r>
      <rPr>
        <sz val="10"/>
        <color indexed="18"/>
        <rFont val="Arial"/>
        <family val="2"/>
      </rPr>
      <t>Includes
New Type 2
(Not 1st Years),
Type 3B, &amp; Type 5
Charter Schools</t>
    </r>
  </si>
  <si>
    <r>
      <t xml:space="preserve">Actual Sales
and Property
Tax Revenues
</t>
    </r>
    <r>
      <rPr>
        <sz val="10"/>
        <color indexed="18"/>
        <rFont val="Arial"/>
        <family val="2"/>
      </rPr>
      <t>(Including Debt)</t>
    </r>
    <r>
      <rPr>
        <b/>
        <sz val="10"/>
        <color indexed="18"/>
        <rFont val="Arial"/>
        <family val="2"/>
      </rPr>
      <t xml:space="preserve">
Plus Other
Revenue</t>
    </r>
  </si>
  <si>
    <r>
      <t xml:space="preserve">Feb. 1, 2018
MFP Funded
Membership
</t>
    </r>
    <r>
      <rPr>
        <sz val="10"/>
        <color indexed="18"/>
        <rFont val="Arial"/>
        <family val="2"/>
      </rPr>
      <t>(Per SIS)</t>
    </r>
  </si>
  <si>
    <t>October
2018
Mid-Year
Adjustment
for Students</t>
  </si>
  <si>
    <t>February
2019
Mid-Year
Adjustment
for Students</t>
  </si>
  <si>
    <r>
      <t xml:space="preserve">Student Count
</t>
    </r>
    <r>
      <rPr>
        <sz val="10"/>
        <color indexed="18"/>
        <rFont val="Arial"/>
        <family val="2"/>
      </rPr>
      <t>(Per SER
2-1-18)</t>
    </r>
  </si>
  <si>
    <r>
      <t xml:space="preserve">Student Count
</t>
    </r>
    <r>
      <rPr>
        <sz val="10"/>
        <color indexed="18"/>
        <rFont val="Arial"/>
        <family val="2"/>
      </rPr>
      <t>(Per LEADS
10-1-17)</t>
    </r>
  </si>
  <si>
    <r>
      <t xml:space="preserve">Student Count
</t>
    </r>
    <r>
      <rPr>
        <sz val="10"/>
        <color indexed="18"/>
        <rFont val="Arial"/>
        <family val="2"/>
      </rPr>
      <t>(Per SIS
2-1-18)</t>
    </r>
  </si>
  <si>
    <r>
      <t xml:space="preserve">Feb. 1, 2018
MFP Funded
Membership
</t>
    </r>
    <r>
      <rPr>
        <sz val="10"/>
        <color indexed="18"/>
        <rFont val="Arial"/>
        <family val="2"/>
      </rPr>
      <t>(Per SIS)</t>
    </r>
  </si>
  <si>
    <t>Feb. 1, 2018
MFP 
Funded
Membership</t>
  </si>
  <si>
    <t>Feb. 1, 2018
MFP
Funded
Membership 
+ 
OJJ ADM</t>
  </si>
  <si>
    <r>
      <t xml:space="preserve">Initial
FY2018-19
Local Revenue
Representation
Per Pupil
</t>
    </r>
    <r>
      <rPr>
        <sz val="10"/>
        <color indexed="18"/>
        <rFont val="Arial"/>
        <family val="2"/>
      </rPr>
      <t>(per charter law)</t>
    </r>
  </si>
  <si>
    <t>Change in
Funded
Student
Count Per
Feb. 2019
Mid-Year
Adjustment</t>
  </si>
  <si>
    <t>Change in
Funded
Student
Count Per
Oct. 2018
Mid-Year
Adjustment</t>
  </si>
  <si>
    <t>October
2018
Mid-Year
Adjustment</t>
  </si>
  <si>
    <t>Initial
FY2018-19
Local Revenue
Representation
Per Pupil
(per charter law)</t>
  </si>
  <si>
    <r>
      <t xml:space="preserve">February
2019
Mid-Year
Adjustment
</t>
    </r>
    <r>
      <rPr>
        <sz val="10"/>
        <color indexed="18"/>
        <rFont val="Arial"/>
        <family val="2"/>
      </rPr>
      <t>(Half the
Per Pupil)</t>
    </r>
  </si>
  <si>
    <r>
      <t xml:space="preserve">February
2019
Mid-Year
Adjustment
</t>
    </r>
    <r>
      <rPr>
        <sz val="10"/>
        <color indexed="18"/>
        <rFont val="Arial"/>
        <family val="2"/>
      </rPr>
      <t xml:space="preserve">
(Half the
Per Pupil)</t>
    </r>
  </si>
  <si>
    <r>
      <rPr>
        <b/>
        <sz val="18"/>
        <color indexed="18"/>
        <rFont val="Arial"/>
        <family val="2"/>
      </rPr>
      <t>Table 5C1-AI
New Harmony High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WBQ001)
(Opened 18/19)
(Not in a District Building)</t>
    </r>
  </si>
  <si>
    <t>WBQ001</t>
  </si>
  <si>
    <r>
      <rPr>
        <b/>
        <sz val="18"/>
        <color indexed="18"/>
        <rFont val="Arial"/>
        <family val="2"/>
      </rPr>
      <t>Table 5C1-AJ
Athlos Academy of Jefferson Parish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WBR001)
(Opened 18/19)
(Not in a District Building)</t>
    </r>
  </si>
  <si>
    <t>WBR001</t>
  </si>
  <si>
    <r>
      <rPr>
        <b/>
        <sz val="10"/>
        <color rgb="FFFF0000"/>
        <rFont val="Arial"/>
        <family val="2"/>
      </rPr>
      <t>Projected</t>
    </r>
    <r>
      <rPr>
        <b/>
        <sz val="10"/>
        <color indexed="18"/>
        <rFont val="Arial"/>
        <family val="2"/>
      </rPr>
      <t xml:space="preserve">
MFP Funded
Membership</t>
    </r>
  </si>
  <si>
    <r>
      <t xml:space="preserve">Student Count
</t>
    </r>
    <r>
      <rPr>
        <sz val="10"/>
        <color rgb="FFFF0000"/>
        <rFont val="Arial"/>
        <family val="2"/>
      </rPr>
      <t>(Projected)</t>
    </r>
  </si>
  <si>
    <r>
      <t xml:space="preserve">Student Count
</t>
    </r>
    <r>
      <rPr>
        <b/>
        <sz val="10"/>
        <color rgb="FFFF0000"/>
        <rFont val="Arial"/>
        <family val="2"/>
      </rPr>
      <t xml:space="preserve">
</t>
    </r>
    <r>
      <rPr>
        <sz val="10"/>
        <color rgb="FFFF0000"/>
        <rFont val="Arial"/>
        <family val="2"/>
      </rPr>
      <t>(Projected)</t>
    </r>
  </si>
  <si>
    <t>Finalized Allocation and
Mid-Year Adjustment</t>
  </si>
  <si>
    <t>Finalized
State Cost
Allocation
Using
Oct. 1, 2017
SIS Data</t>
  </si>
  <si>
    <t>February
2018
Mid-Year
Adjustment
for Students</t>
  </si>
  <si>
    <t>Finalized Allocation and Mid-Year Adjustment</t>
  </si>
  <si>
    <r>
      <t xml:space="preserve">Oct. 1, 2017
MFP Funded
Membership
</t>
    </r>
    <r>
      <rPr>
        <sz val="10"/>
        <color indexed="18"/>
        <rFont val="Arial"/>
        <family val="2"/>
      </rPr>
      <t>(Per SIS)</t>
    </r>
  </si>
  <si>
    <t>Finalized
Local Revenue
Representation
Allocation</t>
  </si>
  <si>
    <t>Change in
Funded
Student
Count Per
Feb. 2018
Mid-Year
Adjustment</t>
  </si>
  <si>
    <r>
      <t xml:space="preserve">February
2018
Mid-Year
Adjustment
</t>
    </r>
    <r>
      <rPr>
        <sz val="10"/>
        <color indexed="18"/>
        <rFont val="Arial"/>
        <family val="2"/>
      </rPr>
      <t>(Half the
Per Pupil)</t>
    </r>
  </si>
  <si>
    <t>Finalized
Local Revenue
Representation
Allocation
and Mid-Year
Adjustment
for Students</t>
  </si>
  <si>
    <t>Athlos
Academy
of Jefferson
Parish
Table 5C1AJ</t>
  </si>
  <si>
    <t>New
Harmony
High
School
Table 5C1AI</t>
  </si>
  <si>
    <t>Edgar P Harney Spirit of Excellence Acdmy</t>
  </si>
  <si>
    <t>Economically
Disadvantaged</t>
  </si>
  <si>
    <t>Economically Disadvantaged</t>
  </si>
  <si>
    <t>Level 4 Funds
Paid Annually</t>
  </si>
  <si>
    <t>Requested</t>
  </si>
  <si>
    <t>@ 83%</t>
  </si>
  <si>
    <t>Includes 16-17 CAFR Audit Adjs:</t>
  </si>
  <si>
    <r>
      <rPr>
        <b/>
        <sz val="10"/>
        <color rgb="FFFF0000"/>
        <rFont val="Arial"/>
        <family val="2"/>
      </rPr>
      <t>Preliminary
Allocation</t>
    </r>
    <r>
      <rPr>
        <b/>
        <sz val="10"/>
        <color indexed="18"/>
        <rFont val="Arial"/>
        <family val="2"/>
      </rPr>
      <t xml:space="preserve">
75% of
FY17-18 or
Minimum</t>
    </r>
  </si>
  <si>
    <t>Total MFP
State Cost
Allocation
+/- Mid-Year
Adjustments
- Admin Fee
+/- Audit Adj.
+ Monthly
Level 4</t>
  </si>
  <si>
    <t>Total 
FY2017-18
MFP Audit
Adjustments
Plus
FY2016-17
Mid-Year &amp;
End of Year</t>
  </si>
  <si>
    <r>
      <t>Reallocation
of unused
SCA Funds</t>
    </r>
    <r>
      <rPr>
        <sz val="10"/>
        <color indexed="18"/>
        <rFont val="Arial"/>
        <family val="2"/>
      </rPr>
      <t xml:space="preserve">
</t>
    </r>
    <r>
      <rPr>
        <sz val="10"/>
        <color rgb="FFFF0000"/>
        <rFont val="Arial"/>
        <family val="2"/>
      </rPr>
      <t>(Pending March 2018 Data)</t>
    </r>
  </si>
  <si>
    <r>
      <t>Number of
Qualifying
Courses</t>
    </r>
    <r>
      <rPr>
        <sz val="10"/>
        <color indexed="18"/>
        <rFont val="Arial"/>
        <family val="2"/>
      </rPr>
      <t xml:space="preserve">
</t>
    </r>
    <r>
      <rPr>
        <sz val="10"/>
        <color rgb="FFFF0000"/>
        <rFont val="Arial"/>
        <family val="2"/>
      </rPr>
      <t>(Pending Jan. 2019 Data)</t>
    </r>
  </si>
  <si>
    <r>
      <t>High Cost
Services
Allocation</t>
    </r>
    <r>
      <rPr>
        <sz val="10"/>
        <color indexed="18"/>
        <rFont val="Arial"/>
        <family val="2"/>
      </rPr>
      <t xml:space="preserve">
</t>
    </r>
    <r>
      <rPr>
        <sz val="10"/>
        <color rgb="FFFF0000"/>
        <rFont val="Arial"/>
        <family val="2"/>
      </rPr>
      <t>(Pending Awards)</t>
    </r>
  </si>
  <si>
    <t>WBS001</t>
  </si>
  <si>
    <t>First Line Live Oak</t>
  </si>
  <si>
    <r>
      <t xml:space="preserve">Placeholder
</t>
    </r>
    <r>
      <rPr>
        <sz val="10"/>
        <color rgb="FF000080"/>
        <rFont val="Arial"/>
        <family val="2"/>
      </rPr>
      <t>(Tallulah
Charter
School)</t>
    </r>
    <r>
      <rPr>
        <b/>
        <sz val="10"/>
        <color rgb="FF000080"/>
        <rFont val="Arial"/>
        <family val="2"/>
      </rPr>
      <t xml:space="preserve">
Table 5C1K</t>
    </r>
  </si>
  <si>
    <t>T5B2, C36, R23</t>
  </si>
  <si>
    <t>T5B2, C43</t>
  </si>
  <si>
    <t>T5C1AI,
C36 + C39</t>
  </si>
  <si>
    <t>T5C1AJ,
C36 + C39</t>
  </si>
  <si>
    <t xml:space="preserve">Placeholder for Tallulah Charter School </t>
  </si>
  <si>
    <t>Placeholder (Tallulah Charter School)</t>
  </si>
  <si>
    <t>T5C1A, C43</t>
  </si>
  <si>
    <t>T5C1B, C43</t>
  </si>
  <si>
    <t>T5C1C, C43</t>
  </si>
  <si>
    <t>T5C1D, C43</t>
  </si>
  <si>
    <t>T5C1E, C43</t>
  </si>
  <si>
    <t>T5C1F, C43</t>
  </si>
  <si>
    <t>T5C1G, C43</t>
  </si>
  <si>
    <t>T5C1H, C43</t>
  </si>
  <si>
    <t>T5C1I, C43</t>
  </si>
  <si>
    <t>T5C1J, C43</t>
  </si>
  <si>
    <t>T5C1M, C43</t>
  </si>
  <si>
    <t>T5C1N, C43</t>
  </si>
  <si>
    <t>If C16 - C11a &lt; 0, C16 - C11a</t>
  </si>
  <si>
    <t>C5a x 60%</t>
  </si>
  <si>
    <t>C4a x 150%</t>
  </si>
  <si>
    <t>C3a x 6%</t>
  </si>
  <si>
    <t>C2a x 22%</t>
  </si>
  <si>
    <r>
      <t xml:space="preserve">State Funds 
</t>
    </r>
    <r>
      <rPr>
        <sz val="10"/>
        <color indexed="18"/>
        <rFont val="Arial"/>
        <family val="2"/>
      </rPr>
      <t>(with
Continuation
of Prior Year
Pay Raises)</t>
    </r>
    <r>
      <rPr>
        <b/>
        <sz val="10"/>
        <color indexed="18"/>
        <rFont val="Arial"/>
        <family val="2"/>
      </rPr>
      <t xml:space="preserve">
as Percent
of Total
State &amp; Local</t>
    </r>
  </si>
  <si>
    <t>Per Pupil (I3)
C5 ÷ C6</t>
  </si>
  <si>
    <t>Per Pupil (K3)
Resolution</t>
  </si>
  <si>
    <t>C1 x T3 C1</t>
  </si>
  <si>
    <t>If C5 = 0, T3 C1, 0</t>
  </si>
  <si>
    <t>Foreign Language Associate Salary Allocation</t>
  </si>
  <si>
    <t>SIS Multistats</t>
  </si>
  <si>
    <r>
      <t>Qualifying
First Year
Teachers</t>
    </r>
    <r>
      <rPr>
        <sz val="10"/>
        <color indexed="18"/>
        <rFont val="Arial"/>
        <family val="2"/>
      </rPr>
      <t xml:space="preserve">
</t>
    </r>
    <r>
      <rPr>
        <sz val="10"/>
        <color rgb="FFFF0000"/>
        <rFont val="Arial"/>
        <family val="2"/>
      </rPr>
      <t>(Pending August 2018 Data)</t>
    </r>
  </si>
  <si>
    <r>
      <t>Qualifying
Second and 
Third Year
Teachers</t>
    </r>
    <r>
      <rPr>
        <sz val="10"/>
        <color indexed="18"/>
        <rFont val="Arial"/>
        <family val="2"/>
      </rPr>
      <t xml:space="preserve">
</t>
    </r>
    <r>
      <rPr>
        <sz val="10"/>
        <color rgb="FFFF0000"/>
        <rFont val="Arial"/>
        <family val="2"/>
      </rPr>
      <t>(Pending April 2019 Data)</t>
    </r>
  </si>
  <si>
    <t>Link to Prior Month File</t>
  </si>
  <si>
    <t>Total MFP State Cost Allocation
+/- Mid-Year Adjs
+/- Audit Adjs
+ Monthly Level 4</t>
  </si>
  <si>
    <t>Total MFP State Cost Allocation
+/- Mid-Year Adjs
+/- Audit Adjs
+ Total Level 4</t>
  </si>
  <si>
    <t>Link to October Tab in Mid-Year File</t>
  </si>
  <si>
    <t>Link to February Tab in Mid-Year File</t>
  </si>
  <si>
    <t>Prior Month File:
C17 + C19</t>
  </si>
  <si>
    <t>Link to October Tab
in Mid-Year File</t>
  </si>
  <si>
    <t>Link to February Tab
in Mid-Year File</t>
  </si>
  <si>
    <t>T4, C7 + T4, C10</t>
  </si>
  <si>
    <t>T4, C2 + T4, C9 + T4, C14</t>
  </si>
  <si>
    <t>Prior Month File: C27 + C29</t>
  </si>
  <si>
    <t>Link to SWD Tab in Student Count File</t>
  </si>
  <si>
    <t>Link to GT Tab in Student Count File</t>
  </si>
  <si>
    <t>Link to CTE Tab in Student Count File</t>
  </si>
  <si>
    <t>Link to ED Tab in Student Count File</t>
  </si>
  <si>
    <t>Career &amp; Technical Units (CTE)</t>
  </si>
  <si>
    <t>Students with Disabilities (SWD)</t>
  </si>
  <si>
    <t>Gifted &amp; Talented (GT)</t>
  </si>
  <si>
    <t>Economically Disadvantaged (ED)</t>
  </si>
  <si>
    <t>Link to ED
Tab in
Student
Count File</t>
  </si>
  <si>
    <t>Link to CTE
Tab in
Student
Count File</t>
  </si>
  <si>
    <t>Link to SWD
Tab in
Student
Count File</t>
  </si>
  <si>
    <t>Link to GT
Tab in
Student
Count File</t>
  </si>
  <si>
    <t>C28 ÷ Months Remaining</t>
  </si>
  <si>
    <t>Total MFP State
Cost Allocation
+/- Mid-Year Adjs
- Admin Fee
+/- Audit Adjs
+ Monthly Level 4</t>
  </si>
  <si>
    <t>Total MFP State
Cost Allocation
+/- Mid-Year Adjs
- Admin Fee
+/- Audit Adjs
+ Total Level 4</t>
  </si>
  <si>
    <r>
      <t xml:space="preserve">C10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C12</t>
    </r>
  </si>
  <si>
    <t>Link to OJJ Tab in Student Count File</t>
  </si>
  <si>
    <t>C2 x 131.64%</t>
  </si>
  <si>
    <t>C3 + $1,470</t>
  </si>
  <si>
    <t>Prior Month File: C6 + C8</t>
  </si>
  <si>
    <t>Total
State Cost
Allocation
for OJJ
Secure Care
Students
+ Monthly Level 4</t>
  </si>
  <si>
    <t>Prior Month File: C15 + C17</t>
  </si>
  <si>
    <t>C16 ÷ Months Remaining</t>
  </si>
  <si>
    <t>C7 ÷ Months Remaining</t>
  </si>
  <si>
    <t>C10 + C11
T4, C2 + T4, C9 + T4, C14</t>
  </si>
  <si>
    <t>Total MFP
State Cost &amp;
Local Cost
Allocation
+/- Mid-Year Adjs
+/- Audit Adjs
+ Monthly Level 4</t>
  </si>
  <si>
    <t>Total MFP
State Cost &amp;
Local Cost
Allocation
+/- Mid-Year Adjs
+/- Audit Adjs
+ Total Level 4</t>
  </si>
  <si>
    <r>
      <t xml:space="preserve">C14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Remaining Months</t>
    </r>
  </si>
  <si>
    <t>Prior Month File: C13 + C15</t>
  </si>
  <si>
    <t>C12
T4, C7 + T4, C10</t>
  </si>
  <si>
    <t>T3, C30</t>
  </si>
  <si>
    <t>C16 + C17 + C18 + C19</t>
  </si>
  <si>
    <t>C20 - C21</t>
  </si>
  <si>
    <t>C22 ÷ Months Remaining</t>
  </si>
  <si>
    <t>C20 + C24 + C25</t>
  </si>
  <si>
    <t>C42 ÷ Months Remaining</t>
  </si>
  <si>
    <t>Total MFP
State Cost
Allocation 
+/- Mid-Year
Adjustments
- Admin Fee
+/- Audit Adj.
+ Monthly
Level 4</t>
  </si>
  <si>
    <t>Total MFP
State Cost
Allocation 
+/- Mid-Year
Adjustments
- Admin Fee
+/- Audit Adj.
+Total Level 4</t>
  </si>
  <si>
    <t>Total
Local Revenue
Representation</t>
  </si>
  <si>
    <t>Total
Local Revenue
Representation
+/- Mid-Year Adjustments</t>
  </si>
  <si>
    <t>Total
Local Revenue
Representation
+/- Mid-Year Adjustments
- Admin Fee</t>
  </si>
  <si>
    <t>Total
Local Revenue
Representation
+/- Mid-Year
Adjustments
- Admin Fee
 +/- Audit Adjs</t>
  </si>
  <si>
    <r>
      <t xml:space="preserve">Table 5B2
RSD Operated
&amp; Type 5
Charter Schools
</t>
    </r>
    <r>
      <rPr>
        <sz val="12"/>
        <color indexed="18"/>
        <rFont val="Arial"/>
        <family val="2"/>
      </rPr>
      <t>(In Caddo Parish &amp;
East Baton Rouge Parish)</t>
    </r>
  </si>
  <si>
    <t>Prior Month File:
C41 + C43</t>
  </si>
  <si>
    <t>Prior Month File:
C21 + C23</t>
  </si>
  <si>
    <t>C24 + C25 + C26a</t>
  </si>
  <si>
    <t>C26 + C30a</t>
  </si>
  <si>
    <t>C22 + C23 + C24a</t>
  </si>
  <si>
    <t>Prior Month File: C25 + C27</t>
  </si>
  <si>
    <t>C26 ÷ Remaining Months</t>
  </si>
  <si>
    <t>C24 + C28a</t>
  </si>
  <si>
    <t>C42 ÷ Remaining Months</t>
  </si>
  <si>
    <r>
      <t xml:space="preserve">Initial FY18-19 Local Revenue Representation Per Pupil
</t>
    </r>
    <r>
      <rPr>
        <sz val="10"/>
        <color indexed="18"/>
        <rFont val="Arial"/>
        <family val="2"/>
      </rPr>
      <t>(per charter law)</t>
    </r>
  </si>
  <si>
    <t>C3 + C6 + C9
+ C12 + C15</t>
  </si>
  <si>
    <t>State Admin
Fee to the 
Dept. of
Education
0.25%</t>
  </si>
  <si>
    <t>Admin Fee
to the
Dept. of
Education
0.25%</t>
  </si>
  <si>
    <r>
      <t xml:space="preserve">C26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Months Remaining</t>
    </r>
  </si>
  <si>
    <t>SD, C6 x 90%</t>
  </si>
  <si>
    <t>SD, C7 x 90%</t>
  </si>
  <si>
    <t>SD, C8 x 90%</t>
  </si>
  <si>
    <t>SD, C9 x 90%</t>
  </si>
  <si>
    <t>SD, C10 x 90%</t>
  </si>
  <si>
    <t>SD, C12 x 90%</t>
  </si>
  <si>
    <t>Prior Month File: C26 + C28</t>
  </si>
  <si>
    <r>
      <t xml:space="preserve">C27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Months Remaining</t>
    </r>
  </si>
  <si>
    <t>Prior Month File:
C42 + C44</t>
  </si>
  <si>
    <t>C43 ÷ Remaining Months</t>
  </si>
  <si>
    <r>
      <t xml:space="preserve">Levels 1 and 2
Local Revenue
Representation
</t>
    </r>
    <r>
      <rPr>
        <sz val="10"/>
        <color indexed="18"/>
        <rFont val="Arial"/>
        <family val="2"/>
      </rPr>
      <t>(Table 3,
Col 37)</t>
    </r>
  </si>
  <si>
    <t>Finalized
State Cost
Allocation
&amp; Mid-Year
Adjustment
for Students</t>
  </si>
  <si>
    <t>FY2017-18 Audit Adjustment</t>
  </si>
  <si>
    <t>State Admin
Fee to the
Dept. of
Education
0.25%</t>
  </si>
  <si>
    <t>Local Revenue
Representation</t>
  </si>
  <si>
    <t>Total
Local Revenue
Representation
+/- Mid-Year
Adjustments</t>
  </si>
  <si>
    <t>Total
Local Revenue
Representation
+/- Mid-Year
Adjustments
- Admin Fee</t>
  </si>
  <si>
    <t>Total
Local Revenue
Representation
+/- Mid-Year
Adjustments
- Admin Fee
+/- Audit Adj.</t>
  </si>
  <si>
    <t xml:space="preserve">Local Revenue
Representation
Monthly
Payment
</t>
  </si>
  <si>
    <t>Admin
Fee to the 
Dept. of
Education
0.25%</t>
  </si>
  <si>
    <r>
      <t xml:space="preserve">Initial
FY2018-19
Local Revenue
Representation
Per Pupil
</t>
    </r>
    <r>
      <rPr>
        <sz val="10"/>
        <color indexed="18"/>
        <rFont val="Arial"/>
        <family val="2"/>
      </rPr>
      <t>(per charter law)
90%</t>
    </r>
  </si>
  <si>
    <t>T5B2, C6</t>
  </si>
  <si>
    <t>If C11 &gt; C10 x 75%,
C10 x 75%, C11</t>
  </si>
  <si>
    <t>If C1 &lt; 7,500,
7,500 - C1</t>
  </si>
  <si>
    <t>C6a ÷ 37,500</t>
  </si>
  <si>
    <t>C10 x 34%</t>
  </si>
  <si>
    <t>If C20 &gt; 0, C20 x C14 x 1.72</t>
  </si>
  <si>
    <t>C2 + C4 + C7 + C9</t>
  </si>
  <si>
    <t>C6 x $68.92</t>
  </si>
  <si>
    <t>C8 x $100</t>
  </si>
  <si>
    <t>JULY ONLY:
Local Revenue
Representation
Admin. Fee
Payable to DOE
(.25%)</t>
  </si>
  <si>
    <t>Sum(C44:C78)</t>
  </si>
  <si>
    <t>Collegiate
Academy
Table 5C1AG</t>
  </si>
  <si>
    <t>T5C1O, C43</t>
  </si>
  <si>
    <t>T5C1P, C43</t>
  </si>
  <si>
    <t>T5C1Q, C43</t>
  </si>
  <si>
    <t>T5C1R, C43</t>
  </si>
  <si>
    <t>T5C1S, C43</t>
  </si>
  <si>
    <t>T5C1T, C43</t>
  </si>
  <si>
    <t>T5C1U, C43</t>
  </si>
  <si>
    <t>T5C1V, C43</t>
  </si>
  <si>
    <t>T5C1W, C43</t>
  </si>
  <si>
    <t>T5C1X, C43</t>
  </si>
  <si>
    <t>T5C1Y, C43</t>
  </si>
  <si>
    <t>T5C1Z, C43</t>
  </si>
  <si>
    <t>T5C1AA, C43</t>
  </si>
  <si>
    <t>T5C1AB, C43</t>
  </si>
  <si>
    <t>T5C1AC, C43</t>
  </si>
  <si>
    <t>T5C1AD, C43</t>
  </si>
  <si>
    <t>T5C1AE, C43</t>
  </si>
  <si>
    <t>T5C1AF, C43</t>
  </si>
  <si>
    <t>T5C1AG, C43</t>
  </si>
  <si>
    <t>T5C1AH, C43</t>
  </si>
  <si>
    <t>T5C1AI, C43</t>
  </si>
  <si>
    <t>T5C1AJ, C43</t>
  </si>
  <si>
    <t>T5C2, C44</t>
  </si>
  <si>
    <t>T5C3, C44</t>
  </si>
  <si>
    <t>C1 + C40</t>
  </si>
  <si>
    <t>T5C1A, C49</t>
  </si>
  <si>
    <t>T5C1B, C49</t>
  </si>
  <si>
    <t>T5C1C, C49</t>
  </si>
  <si>
    <t>T5C1D, C49</t>
  </si>
  <si>
    <t>T5C1E, C49</t>
  </si>
  <si>
    <t>T5C1F, C49</t>
  </si>
  <si>
    <t>T5C1G, C49</t>
  </si>
  <si>
    <t>T5C1H, C49</t>
  </si>
  <si>
    <t>T5C1I, C49</t>
  </si>
  <si>
    <t>T5C1J, C49</t>
  </si>
  <si>
    <t>T5C1M, C49</t>
  </si>
  <si>
    <t>T5C1N, C49</t>
  </si>
  <si>
    <t>T5C1O, C49</t>
  </si>
  <si>
    <t>T5C1P, C49</t>
  </si>
  <si>
    <t>T5C1Q, C49</t>
  </si>
  <si>
    <t>T5C1R, C49</t>
  </si>
  <si>
    <t>T5C1S, C49</t>
  </si>
  <si>
    <t>T5C1T, C49</t>
  </si>
  <si>
    <t>T5C1U, C49</t>
  </si>
  <si>
    <t>T5C1V, C49</t>
  </si>
  <si>
    <t>T5C1W, C49</t>
  </si>
  <si>
    <t>T5C1X, C49</t>
  </si>
  <si>
    <t>T5C1Y, C49</t>
  </si>
  <si>
    <t>T5C1Z, C49</t>
  </si>
  <si>
    <t>T5C1AA, C49</t>
  </si>
  <si>
    <t>T5C1AB, C49</t>
  </si>
  <si>
    <t>T5C1AC, C49</t>
  </si>
  <si>
    <t>T5C1AD, C49</t>
  </si>
  <si>
    <t>T5C1AE, C49</t>
  </si>
  <si>
    <t>T5C1AF, C49</t>
  </si>
  <si>
    <t>T5C1AG, C49</t>
  </si>
  <si>
    <t>T5C1AH, C49</t>
  </si>
  <si>
    <t>T5C1AI, C49</t>
  </si>
  <si>
    <t>T5C1AJ, C49</t>
  </si>
  <si>
    <t>T5C2, C50</t>
  </si>
  <si>
    <t>T5C3, C50</t>
  </si>
  <si>
    <t>C42 + C43 + C79</t>
  </si>
  <si>
    <t>JULY ONLY: Local Revenue Representation
Admin. Fee Payable to DOE (.25%)</t>
  </si>
  <si>
    <t>Total MFP
Allocation
- State Cost
Allocations to
Other Public Schools
+/- Adjustments
+ Total Level 4</t>
  </si>
  <si>
    <t>T5C1AE, C16</t>
  </si>
  <si>
    <t>T5C1AF, C16</t>
  </si>
  <si>
    <t>T5C1AG, C16</t>
  </si>
  <si>
    <t>FY2018-19
Total MFP
Allocation
- State Cost
Allocations to
Other Public
Schools</t>
  </si>
  <si>
    <t>Sum(C2:C37)</t>
  </si>
  <si>
    <t>C1 + C38 OR
Sum(C1:C37)</t>
  </si>
  <si>
    <r>
      <t xml:space="preserve">C39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T8, C1</t>
    </r>
  </si>
  <si>
    <t>C44 + C45</t>
  </si>
  <si>
    <t>C39 + C41 + C46</t>
  </si>
  <si>
    <t>C47 + C48 +
C49 + C50</t>
  </si>
  <si>
    <t>Prior Month File:
(C52 + C54</t>
  </si>
  <si>
    <t>C51 - C52</t>
  </si>
  <si>
    <t>C53 ÷ # of Mths
Remaining</t>
  </si>
  <si>
    <t>C51 + C55 + C56</t>
  </si>
  <si>
    <t>C12 + C13 + C14 + C15</t>
  </si>
  <si>
    <t>C16 - C17</t>
  </si>
  <si>
    <r>
      <t xml:space="preserve">C18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Months Remaining</t>
    </r>
  </si>
  <si>
    <t>C16 + C20 + C21</t>
  </si>
  <si>
    <r>
      <t xml:space="preserve">Career
Development
Fund
Allocation
</t>
    </r>
    <r>
      <rPr>
        <sz val="10"/>
        <color rgb="FFFF0000"/>
        <rFont val="Arial"/>
        <family val="2"/>
      </rPr>
      <t>(Preliminary)</t>
    </r>
  </si>
  <si>
    <r>
      <t xml:space="preserve">Career Development Fund </t>
    </r>
    <r>
      <rPr>
        <sz val="10"/>
        <color rgb="FFFF0000"/>
        <rFont val="Arial"/>
        <family val="2"/>
      </rPr>
      <t>(Preliminary)</t>
    </r>
  </si>
  <si>
    <t>International
High School
Table 5C1C</t>
  </si>
  <si>
    <t>FY2018-19
Total MFP
Allocation
- State Cost
Allocations to
Other Public
Schools
+/- Adjustments
+ Total Level 4
Funds</t>
  </si>
  <si>
    <t>FY2018-19
Total MFP
Allocation
- State Cost
Allocations to
Other Public
Schools
+/- Adjustments</t>
  </si>
  <si>
    <t>FY2018-19
Total MFP
Allocation
- State Cost
Allocations to
Other Public
Schools
+/- Adjustments
+ Monthly Level 4</t>
  </si>
  <si>
    <r>
      <t xml:space="preserve">City/Parish
Per Pupil
</t>
    </r>
    <r>
      <rPr>
        <sz val="10"/>
        <color rgb="FF000080"/>
        <rFont val="Arial"/>
        <family val="2"/>
      </rPr>
      <t>(After State Cost
Allocations to
Other Public
Schools)</t>
    </r>
  </si>
  <si>
    <r>
      <t xml:space="preserve">October
2018
Mid-Year
Adjustment
</t>
    </r>
    <r>
      <rPr>
        <sz val="10"/>
        <color rgb="FF000080"/>
        <rFont val="Arial"/>
        <family val="2"/>
      </rPr>
      <t>City/Parish
Only</t>
    </r>
  </si>
  <si>
    <r>
      <t xml:space="preserve">February
2019
Mid-Year
Adjustment
</t>
    </r>
    <r>
      <rPr>
        <sz val="10"/>
        <color rgb="FF000080"/>
        <rFont val="Arial"/>
        <family val="2"/>
      </rPr>
      <t>City/Parish
Only</t>
    </r>
  </si>
  <si>
    <r>
      <t xml:space="preserve">Total
Mid-Year
Adjustment
</t>
    </r>
    <r>
      <rPr>
        <sz val="10"/>
        <color rgb="FF000080"/>
        <rFont val="Arial"/>
        <family val="2"/>
      </rPr>
      <t>City/Parish
Only</t>
    </r>
  </si>
  <si>
    <t>Economically
Disadvantaged
(ED)</t>
  </si>
  <si>
    <t>Students
with
Disabilities
(SWD)</t>
  </si>
  <si>
    <t>Gifted and 
Talented 
Students
(GT)</t>
  </si>
  <si>
    <t>PY 2.1.18</t>
  </si>
  <si>
    <t>C1 x $21,000</t>
  </si>
  <si>
    <t>C3 x $6,000</t>
  </si>
  <si>
    <t>C5 x $4,000</t>
  </si>
  <si>
    <t>C8 x $238
Or Minimum</t>
  </si>
  <si>
    <t>C11 x $59</t>
  </si>
  <si>
    <t>March</t>
  </si>
  <si>
    <t>C24 + C25
T4, C2; T4, C9; T4, C14</t>
  </si>
  <si>
    <t>C26
T4, C7; T4, C10</t>
  </si>
  <si>
    <t>C1 x C4
T4, C2; T4, C9;
T4, C14</t>
  </si>
  <si>
    <t>C5
T4, C7; T4, C10</t>
  </si>
  <si>
    <t>C22 + C23
T4, C2; T4, C9; T4, C14</t>
  </si>
  <si>
    <t>C24
T4, C7; T4, C10</t>
  </si>
  <si>
    <t>C23 + C24
T4, C2; T4, C9; T4, C14</t>
  </si>
  <si>
    <t>C25
T4, C7; T4, C10</t>
  </si>
  <si>
    <t>C5 x 0.75%</t>
  </si>
  <si>
    <t>La. Tax Commission
Table 41</t>
  </si>
  <si>
    <r>
      <t xml:space="preserve">(C3 - C3a)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C3a</t>
    </r>
  </si>
  <si>
    <r>
      <t xml:space="preserve">C30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C27</t>
    </r>
  </si>
  <si>
    <r>
      <t xml:space="preserve">(C32 - C31)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C31</t>
    </r>
  </si>
  <si>
    <r>
      <t xml:space="preserve">C28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C32</t>
    </r>
  </si>
  <si>
    <r>
      <t xml:space="preserve">C29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C32</t>
    </r>
  </si>
  <si>
    <r>
      <t xml:space="preserve">C38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
T3, C1</t>
    </r>
  </si>
  <si>
    <t>If C3b &gt; 10%,
3a x (1 + 10%)</t>
  </si>
  <si>
    <t>If C33 &gt; 15%,
C31 x (1 + 15%)</t>
  </si>
  <si>
    <r>
      <t xml:space="preserve">Total Revenue
</t>
    </r>
    <r>
      <rPr>
        <sz val="10"/>
        <color rgb="FF000080"/>
        <rFont val="Arial"/>
        <family val="2"/>
      </rPr>
      <t>(For Use in MFP
Levels 1 and 2)</t>
    </r>
  </si>
  <si>
    <t>Other Revenues:
Includes State &amp;
Federal taxes in
lieu of &amp; 50% of
earnings from
17th section and
other real estate
2016-2017 AFR</t>
  </si>
  <si>
    <r>
      <t xml:space="preserve">C2 x 15.05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1,000</t>
    </r>
  </si>
  <si>
    <r>
      <t xml:space="preserve">(C19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C3)
*1,000</t>
    </r>
  </si>
  <si>
    <r>
      <t xml:space="preserve">(C12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C3)
*1,000</t>
    </r>
  </si>
  <si>
    <r>
      <t xml:space="preserve">(C26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C3)
*1,000</t>
    </r>
  </si>
  <si>
    <r>
      <t xml:space="preserve">Total Local
Deduction
</t>
    </r>
    <r>
      <rPr>
        <sz val="10"/>
        <color indexed="18"/>
        <rFont val="Arial"/>
        <family val="2"/>
      </rPr>
      <t>(Property,
Sales, and
Other Revenue)</t>
    </r>
  </si>
  <si>
    <r>
      <t>Supplemental
Course
Allocation</t>
    </r>
    <r>
      <rPr>
        <sz val="10"/>
        <color indexed="18"/>
        <rFont val="Arial"/>
        <family val="2"/>
      </rPr>
      <t xml:space="preserve">
</t>
    </r>
    <r>
      <rPr>
        <sz val="10"/>
        <color rgb="FFFF0000"/>
        <rFont val="Arial"/>
        <family val="2"/>
      </rPr>
      <t>(Initial)</t>
    </r>
  </si>
  <si>
    <r>
      <t>Supplemental Course Allocation</t>
    </r>
    <r>
      <rPr>
        <sz val="10"/>
        <color rgb="FFFF0000"/>
        <rFont val="Arial"/>
        <family val="2"/>
      </rPr>
      <t xml:space="preserve"> (Initial)</t>
    </r>
  </si>
  <si>
    <t>RSD Operated</t>
  </si>
  <si>
    <t>Orleans Direct Run</t>
  </si>
  <si>
    <t>Placeholder for Closed LEAs</t>
  </si>
  <si>
    <t>Total Orleans Parish</t>
  </si>
  <si>
    <t>Placeholder for Closed LEA</t>
  </si>
  <si>
    <r>
      <t xml:space="preserve">Prior Year
MFP Audit
Adjustments
</t>
    </r>
    <r>
      <rPr>
        <sz val="10"/>
        <color indexed="18"/>
        <rFont val="Arial"/>
        <family val="2"/>
      </rPr>
      <t>(Includes
FY2017-18
Plus FY2016-17
Mid-Year &amp;
End of Year)</t>
    </r>
  </si>
  <si>
    <t>Prior Year Audit Adjustments
City/Parish Only</t>
  </si>
  <si>
    <r>
      <t xml:space="preserve">Prior Year
MFP Audit
Adjustments
</t>
    </r>
    <r>
      <rPr>
        <sz val="10"/>
        <color indexed="18"/>
        <rFont val="Arial"/>
        <family val="2"/>
      </rPr>
      <t>(Includes
FY2017-18
Plus
FY2016-17
Mid-Year &amp;
End of Year)</t>
    </r>
  </si>
  <si>
    <t>City/Parish
MFP
Membership</t>
  </si>
  <si>
    <t>Type 1 &amp; 3
Charters
Acting as
their own
LEA</t>
  </si>
  <si>
    <t>New Type 2 Charter Schools</t>
  </si>
  <si>
    <t>Legacy Type 2 Charter Schools</t>
  </si>
  <si>
    <t>Lab &amp; State Approved Schools</t>
  </si>
  <si>
    <t>Int'l High
School of
New Orleans</t>
  </si>
  <si>
    <t>New Vision
Learning
Academy</t>
  </si>
  <si>
    <t>VB Glencoe
Charter
School</t>
  </si>
  <si>
    <t>Int'l School
of Louisiana</t>
  </si>
  <si>
    <t>Avoyelles
Public
Charter
School</t>
  </si>
  <si>
    <t>Delhi
Charter
School</t>
  </si>
  <si>
    <t>Belle
Chasse
Academy</t>
  </si>
  <si>
    <t>The MAX
Charter
School</t>
  </si>
  <si>
    <t>Southern
University
Lab Virtual
School</t>
  </si>
  <si>
    <r>
      <t xml:space="preserve">Supplemental
Course
Allocation
</t>
    </r>
    <r>
      <rPr>
        <sz val="10"/>
        <color rgb="FFFF0000"/>
        <rFont val="Arial"/>
        <family val="2"/>
      </rPr>
      <t>(Initial)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</si>
</sst>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_);_(* \(#,##0.0\);_(* &quot;-&quot;??_);_(@_)"/>
    <numFmt numFmtId="165" formatCode="_(* #,##0_);_(* \(#,##0\);_(* &quot;-&quot;??_);_(@_)"/>
    <numFmt numFmtId="166" formatCode="&quot;$&quot;#,##0"/>
    <numFmt numFmtId="167" formatCode="0.0000000"/>
    <numFmt numFmtId="168" formatCode="&quot;$&quot;#,##0;[Red]&quot;$&quot;#,##0"/>
    <numFmt numFmtId="169" formatCode="0.000%"/>
    <numFmt numFmtId="170" formatCode="0_);[Red]\(0\)"/>
    <numFmt numFmtId="171" formatCode="#,##0.0"/>
    <numFmt numFmtId="172" formatCode="0.0%"/>
    <numFmt numFmtId="173" formatCode="0.00_);\(0.00\)"/>
  </numFmts>
  <fonts count="10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6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0"/>
      <color indexed="20"/>
      <name val="Arial"/>
      <family val="2"/>
    </font>
    <font>
      <b/>
      <sz val="10"/>
      <color indexed="20"/>
      <name val="Arial Narrow"/>
      <family val="2"/>
    </font>
    <font>
      <sz val="10"/>
      <color indexed="18"/>
      <name val="Arial"/>
      <family val="2"/>
    </font>
    <font>
      <b/>
      <sz val="10"/>
      <color indexed="18"/>
      <name val="Arial"/>
      <family val="2"/>
    </font>
    <font>
      <b/>
      <i/>
      <sz val="16"/>
      <name val="Arial"/>
      <family val="2"/>
    </font>
    <font>
      <sz val="9"/>
      <name val="Arial Narrow"/>
      <family val="2"/>
    </font>
    <font>
      <sz val="9"/>
      <name val="Arial"/>
      <family val="2"/>
    </font>
    <font>
      <sz val="10"/>
      <color indexed="8"/>
      <name val="Arial"/>
      <family val="2"/>
    </font>
    <font>
      <b/>
      <sz val="10"/>
      <color indexed="10"/>
      <name val="Arial"/>
      <family val="2"/>
    </font>
    <font>
      <b/>
      <sz val="12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sz val="10"/>
      <color indexed="12"/>
      <name val="Arial"/>
      <family val="2"/>
    </font>
    <font>
      <b/>
      <sz val="14"/>
      <color indexed="10"/>
      <name val="Arial"/>
      <family val="2"/>
    </font>
    <font>
      <b/>
      <sz val="12"/>
      <color indexed="18"/>
      <name val="Arial"/>
      <family val="2"/>
    </font>
    <font>
      <sz val="12"/>
      <color indexed="18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b/>
      <sz val="11"/>
      <color indexed="18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11"/>
      <color indexed="18"/>
      <name val="Arial"/>
      <family val="2"/>
    </font>
    <font>
      <sz val="10"/>
      <color rgb="FFFF0000"/>
      <name val="Arial"/>
      <family val="2"/>
    </font>
    <font>
      <sz val="9"/>
      <color indexed="18"/>
      <name val="Arial"/>
      <family val="2"/>
    </font>
    <font>
      <b/>
      <sz val="10"/>
      <color rgb="FFFF0000"/>
      <name val="Arial"/>
      <family val="2"/>
    </font>
    <font>
      <sz val="11"/>
      <color rgb="FF000000"/>
      <name val="Calibri"/>
      <family val="2"/>
      <charset val="204"/>
    </font>
    <font>
      <sz val="10"/>
      <name val="Arial"/>
      <family val="2"/>
    </font>
    <font>
      <sz val="10"/>
      <color theme="1"/>
      <name val="Arial"/>
      <family val="2"/>
    </font>
    <font>
      <b/>
      <sz val="10"/>
      <color rgb="FF000080"/>
      <name val="Arial"/>
      <family val="2"/>
    </font>
    <font>
      <b/>
      <sz val="11"/>
      <color rgb="FF000080"/>
      <name val="Arial Narrow"/>
      <family val="2"/>
    </font>
    <font>
      <sz val="10"/>
      <color rgb="FF000080"/>
      <name val="Arial"/>
      <family val="2"/>
    </font>
    <font>
      <b/>
      <sz val="11"/>
      <color rgb="FF000080"/>
      <name val="Arial"/>
      <family val="2"/>
    </font>
    <font>
      <b/>
      <sz val="12"/>
      <color rgb="FF000080"/>
      <name val="Arial"/>
      <family val="2"/>
    </font>
    <font>
      <b/>
      <sz val="18"/>
      <color indexed="18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1"/>
      <color indexed="20"/>
      <name val="Arial"/>
      <family val="2"/>
    </font>
    <font>
      <sz val="10"/>
      <name val="Arial"/>
      <family val="2"/>
    </font>
    <font>
      <sz val="10.5"/>
      <color indexed="18"/>
      <name val="Arial"/>
      <family val="2"/>
    </font>
    <font>
      <b/>
      <sz val="17.5"/>
      <color indexed="18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indexed="8"/>
      <name val="Arial"/>
      <family val="2"/>
    </font>
    <font>
      <i/>
      <sz val="10"/>
      <color theme="1"/>
      <name val="Arial"/>
      <family val="2"/>
    </font>
    <font>
      <b/>
      <sz val="14"/>
      <name val="Calibri"/>
      <family val="2"/>
      <scheme val="minor"/>
    </font>
    <font>
      <b/>
      <sz val="11"/>
      <color rgb="FFFF0000"/>
      <name val="Arial"/>
      <family val="2"/>
    </font>
    <font>
      <sz val="16"/>
      <name val="Arial Narrow"/>
      <family val="2"/>
    </font>
    <font>
      <sz val="14"/>
      <name val="Arial Narrow"/>
      <family val="2"/>
    </font>
    <font>
      <b/>
      <sz val="14"/>
      <name val="Arial Narrow"/>
      <family val="2"/>
    </font>
    <font>
      <b/>
      <sz val="14"/>
      <name val="Arial"/>
      <family val="2"/>
    </font>
    <font>
      <sz val="11"/>
      <color rgb="FF000080"/>
      <name val="Arial"/>
      <family val="2"/>
    </font>
    <font>
      <b/>
      <sz val="10"/>
      <color indexed="20"/>
      <name val="Calibri"/>
      <family val="2"/>
    </font>
    <font>
      <sz val="8"/>
      <color indexed="20"/>
      <name val="Arial"/>
      <family val="2"/>
    </font>
    <font>
      <sz val="8"/>
      <color indexed="20"/>
      <name val="Calibri"/>
      <family val="2"/>
    </font>
    <font>
      <b/>
      <sz val="12"/>
      <color rgb="FFFF0000"/>
      <name val="Wingdings 2"/>
      <family val="1"/>
      <charset val="2"/>
    </font>
    <font>
      <b/>
      <sz val="8"/>
      <name val="Arial"/>
      <family val="2"/>
    </font>
  </fonts>
  <fills count="6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6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9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99"/>
        <bgColor indexed="0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0"/>
      </patternFill>
    </fill>
    <fill>
      <patternFill patternType="solid">
        <fgColor theme="9" tint="0.59999389629810485"/>
        <bgColor indexed="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0"/>
      </patternFill>
    </fill>
    <fill>
      <patternFill patternType="solid">
        <fgColor theme="7" tint="0.79998168889431442"/>
        <bgColor indexed="0"/>
      </patternFill>
    </fill>
    <fill>
      <patternFill patternType="solid">
        <fgColor theme="9" tint="0.79998168889431442"/>
        <bgColor indexed="0"/>
      </patternFill>
    </fill>
  </fills>
  <borders count="36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3"/>
      </left>
      <right style="thin">
        <color indexed="63"/>
      </right>
      <top/>
      <bottom/>
      <diagonal/>
    </border>
    <border>
      <left style="thin">
        <color indexed="63"/>
      </left>
      <right style="thin">
        <color indexed="63"/>
      </right>
      <top/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3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3"/>
      </left>
      <right/>
      <top/>
      <bottom/>
      <diagonal/>
    </border>
    <border>
      <left style="thin">
        <color indexed="63"/>
      </left>
      <right/>
      <top/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3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3"/>
      </left>
      <right style="thin">
        <color indexed="63"/>
      </right>
      <top/>
      <bottom style="thin">
        <color indexed="22"/>
      </bottom>
      <diagonal/>
    </border>
    <border>
      <left style="thin">
        <color indexed="63"/>
      </left>
      <right style="thin">
        <color indexed="64"/>
      </right>
      <top/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22"/>
      </top>
      <bottom style="thin">
        <color indexed="63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63"/>
      </bottom>
      <diagonal/>
    </border>
    <border>
      <left style="thin">
        <color indexed="64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22"/>
      </bottom>
      <diagonal/>
    </border>
    <border>
      <left/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63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3"/>
      </left>
      <right style="thin">
        <color indexed="64"/>
      </right>
      <top/>
      <bottom style="thin">
        <color indexed="64"/>
      </bottom>
      <diagonal/>
    </border>
    <border>
      <left style="thin">
        <color indexed="63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3"/>
      </top>
      <bottom style="double">
        <color indexed="64"/>
      </bottom>
      <diagonal/>
    </border>
    <border>
      <left/>
      <right style="thin">
        <color indexed="63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22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double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3"/>
      </right>
      <top/>
      <bottom/>
      <diagonal/>
    </border>
    <border>
      <left style="thin">
        <color indexed="63"/>
      </left>
      <right style="thin">
        <color indexed="63"/>
      </right>
      <top/>
      <bottom style="thin">
        <color indexed="64"/>
      </bottom>
      <diagonal/>
    </border>
    <border>
      <left/>
      <right style="thin">
        <color indexed="63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3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/>
      <right style="thin">
        <color indexed="63"/>
      </right>
      <top/>
      <bottom style="thin">
        <color theme="0" tint="-0.24994659260841701"/>
      </bottom>
      <diagonal/>
    </border>
    <border>
      <left style="thin">
        <color indexed="63"/>
      </left>
      <right style="thin">
        <color indexed="63"/>
      </right>
      <top/>
      <bottom style="thin">
        <color theme="0" tint="-0.24994659260841701"/>
      </bottom>
      <diagonal/>
    </border>
    <border>
      <left style="thin">
        <color indexed="63"/>
      </left>
      <right style="thin">
        <color indexed="64"/>
      </right>
      <top/>
      <bottom style="thin">
        <color theme="0" tint="-0.24994659260841701"/>
      </bottom>
      <diagonal/>
    </border>
    <border>
      <left style="thin">
        <color indexed="64"/>
      </left>
      <right style="thin">
        <color indexed="63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3"/>
      </right>
      <top/>
      <bottom style="thin">
        <color theme="0" tint="-0.24994659260841701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4"/>
      </left>
      <right/>
      <top style="thin">
        <color theme="0" tint="-0.249977111117893"/>
      </top>
      <bottom/>
      <diagonal/>
    </border>
    <border>
      <left style="thin">
        <color indexed="64"/>
      </left>
      <right/>
      <top style="thin">
        <color theme="0" tint="-0.249977111117893"/>
      </top>
      <bottom style="thin">
        <color indexed="64"/>
      </bottom>
      <diagonal/>
    </border>
    <border>
      <left/>
      <right style="thin">
        <color indexed="63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 style="thin">
        <color theme="0" tint="-0.24994659260841701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249977111117893"/>
      </bottom>
      <diagonal/>
    </border>
    <border>
      <left style="thin">
        <color indexed="64"/>
      </left>
      <right style="thin">
        <color indexed="63"/>
      </right>
      <top/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/>
      <bottom style="thin">
        <color theme="0" tint="-0.249977111117893"/>
      </bottom>
      <diagonal/>
    </border>
    <border>
      <left style="thin">
        <color indexed="63"/>
      </left>
      <right style="thin">
        <color indexed="64"/>
      </right>
      <top/>
      <bottom style="thin">
        <color theme="0" tint="-0.249977111117893"/>
      </bottom>
      <diagonal/>
    </border>
    <border>
      <left style="thin">
        <color indexed="64"/>
      </left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/>
      <right style="thin">
        <color indexed="64"/>
      </right>
      <top/>
      <bottom style="thin">
        <color theme="0" tint="-0.249977111117893"/>
      </bottom>
      <diagonal/>
    </border>
    <border>
      <left style="thin">
        <color indexed="63"/>
      </left>
      <right/>
      <top/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 style="thin">
        <color theme="0" tint="-0.249977111117893"/>
      </top>
      <bottom/>
      <diagonal/>
    </border>
    <border>
      <left style="thin">
        <color indexed="63"/>
      </left>
      <right/>
      <top style="thin">
        <color theme="0" tint="-0.249977111117893"/>
      </top>
      <bottom/>
      <diagonal/>
    </border>
    <border>
      <left style="thin">
        <color indexed="64"/>
      </left>
      <right style="thin">
        <color indexed="64"/>
      </right>
      <top style="thin">
        <color theme="0" tint="-0.249977111117893"/>
      </top>
      <bottom/>
      <diagonal/>
    </border>
    <border>
      <left style="thin">
        <color indexed="63"/>
      </left>
      <right/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3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theme="0" tint="-0.249977111117893"/>
      </top>
      <bottom style="thin">
        <color indexed="64"/>
      </bottom>
      <diagonal/>
    </border>
    <border>
      <left style="thin">
        <color indexed="64"/>
      </left>
      <right/>
      <top/>
      <bottom style="thin">
        <color theme="0" tint="-0.249977111117893"/>
      </bottom>
      <diagonal/>
    </border>
    <border>
      <left/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/>
      <right style="thin">
        <color indexed="63"/>
      </right>
      <top/>
      <bottom style="thin">
        <color theme="0" tint="-0.249977111117893"/>
      </bottom>
      <diagonal/>
    </border>
    <border>
      <left style="thin">
        <color indexed="64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/>
      <right style="thin">
        <color indexed="64"/>
      </right>
      <top style="double">
        <color indexed="63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double">
        <color indexed="64"/>
      </top>
      <bottom style="thin">
        <color theme="0" tint="-0.34998626667073579"/>
      </bottom>
      <diagonal/>
    </border>
    <border>
      <left/>
      <right/>
      <top style="double">
        <color indexed="64"/>
      </top>
      <bottom style="thin">
        <color theme="0" tint="-0.34998626667073579"/>
      </bottom>
      <diagonal/>
    </border>
    <border>
      <left/>
      <right style="thin">
        <color indexed="63"/>
      </right>
      <top style="double">
        <color indexed="64"/>
      </top>
      <bottom style="thin">
        <color theme="0" tint="-0.34998626667073579"/>
      </bottom>
      <diagonal/>
    </border>
    <border>
      <left style="thin">
        <color indexed="63"/>
      </left>
      <right style="thin">
        <color indexed="64"/>
      </right>
      <top style="double">
        <color indexed="64"/>
      </top>
      <bottom style="thin">
        <color theme="0" tint="-0.34998626667073579"/>
      </bottom>
      <diagonal/>
    </border>
    <border>
      <left style="thin">
        <color indexed="63"/>
      </left>
      <right/>
      <top style="double">
        <color indexed="64"/>
      </top>
      <bottom style="thin">
        <color theme="0" tint="-0.34998626667073579"/>
      </bottom>
      <diagonal/>
    </border>
    <border>
      <left style="thin">
        <color indexed="64"/>
      </left>
      <right/>
      <top style="double">
        <color indexed="64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theme="0" tint="-0.34998626667073579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3"/>
      </right>
      <top style="thin">
        <color indexed="63"/>
      </top>
      <bottom style="double">
        <color indexed="64"/>
      </bottom>
      <diagonal/>
    </border>
    <border>
      <left/>
      <right style="thin">
        <color indexed="63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indexed="64"/>
      </right>
      <top style="double">
        <color indexed="64"/>
      </top>
      <bottom style="thin">
        <color theme="0" tint="-0.3499862666707357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/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indexed="64"/>
      </right>
      <top style="thin">
        <color theme="0" tint="-0.249977111117893"/>
      </top>
      <bottom/>
      <diagonal/>
    </border>
    <border>
      <left style="thin">
        <color indexed="64"/>
      </left>
      <right style="thin">
        <color indexed="63"/>
      </right>
      <top style="thin">
        <color theme="0" tint="-0.34998626667073579"/>
      </top>
      <bottom style="thin">
        <color indexed="22"/>
      </bottom>
      <diagonal/>
    </border>
    <border>
      <left style="thin">
        <color indexed="64"/>
      </left>
      <right style="thin">
        <color indexed="63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theme="0" tint="-0.24997711111789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3"/>
      </right>
      <top style="double">
        <color indexed="64"/>
      </top>
      <bottom style="thin">
        <color theme="0" tint="-0.34998626667073579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indexed="63"/>
      </right>
      <top style="thin">
        <color auto="1"/>
      </top>
      <bottom style="thin">
        <color theme="0" tint="-0.249977111117893"/>
      </bottom>
      <diagonal/>
    </border>
    <border>
      <left/>
      <right/>
      <top style="thin">
        <color auto="1"/>
      </top>
      <bottom style="thin">
        <color theme="0" tint="-0.249977111117893"/>
      </bottom>
      <diagonal/>
    </border>
    <border>
      <left style="thin">
        <color indexed="63"/>
      </left>
      <right style="thin">
        <color auto="1"/>
      </right>
      <top style="thin">
        <color auto="1"/>
      </top>
      <bottom style="thin">
        <color theme="0" tint="-0.24997711111789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0" tint="-0.249977111117893"/>
      </bottom>
      <diagonal/>
    </border>
    <border>
      <left style="thin">
        <color indexed="63"/>
      </left>
      <right style="thin">
        <color auto="1"/>
      </right>
      <top/>
      <bottom style="thin">
        <color theme="0" tint="-0.249977111117893"/>
      </bottom>
      <diagonal/>
    </border>
    <border>
      <left style="thin">
        <color auto="1"/>
      </left>
      <right style="thin">
        <color auto="1"/>
      </right>
      <top/>
      <bottom style="thin">
        <color theme="0" tint="-0.249977111117893"/>
      </bottom>
      <diagonal/>
    </border>
    <border>
      <left style="thin">
        <color auto="1"/>
      </left>
      <right style="thin">
        <color indexed="63"/>
      </right>
      <top/>
      <bottom style="thin">
        <color theme="0" tint="-0.249977111117893"/>
      </bottom>
      <diagonal/>
    </border>
    <border>
      <left style="thin">
        <color auto="1"/>
      </left>
      <right style="thin">
        <color indexed="63"/>
      </right>
      <top/>
      <bottom style="thin">
        <color auto="1"/>
      </bottom>
      <diagonal/>
    </border>
    <border>
      <left style="thin">
        <color indexed="63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indexed="63"/>
      </right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63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indexed="64"/>
      </right>
      <top style="double">
        <color auto="1"/>
      </top>
      <bottom style="thin">
        <color indexed="64"/>
      </bottom>
      <diagonal/>
    </border>
    <border>
      <left style="thin">
        <color auto="1"/>
      </left>
      <right/>
      <top style="double">
        <color auto="1"/>
      </top>
      <bottom style="thin">
        <color indexed="64"/>
      </bottom>
      <diagonal/>
    </border>
    <border>
      <left/>
      <right/>
      <top style="double">
        <color auto="1"/>
      </top>
      <bottom style="thin">
        <color indexed="64"/>
      </bottom>
      <diagonal/>
    </border>
    <border>
      <left/>
      <right style="thin">
        <color indexed="64"/>
      </right>
      <top style="double">
        <color auto="1"/>
      </top>
      <bottom style="thin">
        <color indexed="64"/>
      </bottom>
      <diagonal/>
    </border>
    <border>
      <left/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/>
      <right style="thin">
        <color indexed="63"/>
      </right>
      <top/>
      <bottom style="thin">
        <color indexed="64"/>
      </bottom>
      <diagonal/>
    </border>
    <border>
      <left style="thin">
        <color indexed="64"/>
      </left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3"/>
      </right>
      <top/>
      <bottom/>
      <diagonal/>
    </border>
    <border>
      <left style="thin">
        <color auto="1"/>
      </left>
      <right style="thin">
        <color indexed="63"/>
      </right>
      <top/>
      <bottom style="thin">
        <color auto="1"/>
      </bottom>
      <diagonal/>
    </border>
    <border>
      <left style="thin">
        <color indexed="63"/>
      </left>
      <right style="thin">
        <color auto="1"/>
      </right>
      <top/>
      <bottom style="thin">
        <color auto="1"/>
      </bottom>
      <diagonal/>
    </border>
    <border>
      <left style="thin">
        <color indexed="63"/>
      </left>
      <right style="thin">
        <color auto="1"/>
      </right>
      <top/>
      <bottom/>
      <diagonal/>
    </border>
  </borders>
  <cellStyleXfs count="47845">
    <xf numFmtId="0" fontId="0" fillId="0" borderId="0"/>
    <xf numFmtId="0" fontId="44" fillId="2" borderId="0" applyNumberFormat="0" applyBorder="0" applyAlignment="0" applyProtection="0"/>
    <xf numFmtId="0" fontId="44" fillId="3" borderId="0" applyNumberFormat="0" applyBorder="0" applyAlignment="0" applyProtection="0"/>
    <xf numFmtId="0" fontId="44" fillId="4" borderId="0" applyNumberFormat="0" applyBorder="0" applyAlignment="0" applyProtection="0"/>
    <xf numFmtId="0" fontId="44" fillId="5" borderId="0" applyNumberFormat="0" applyBorder="0" applyAlignment="0" applyProtection="0"/>
    <xf numFmtId="0" fontId="44" fillId="6" borderId="0" applyNumberFormat="0" applyBorder="0" applyAlignment="0" applyProtection="0"/>
    <xf numFmtId="0" fontId="44" fillId="7" borderId="0" applyNumberFormat="0" applyBorder="0" applyAlignment="0" applyProtection="0"/>
    <xf numFmtId="0" fontId="44" fillId="8" borderId="0" applyNumberFormat="0" applyBorder="0" applyAlignment="0" applyProtection="0"/>
    <xf numFmtId="0" fontId="44" fillId="9" borderId="0" applyNumberFormat="0" applyBorder="0" applyAlignment="0" applyProtection="0"/>
    <xf numFmtId="0" fontId="44" fillId="10" borderId="0" applyNumberFormat="0" applyBorder="0" applyAlignment="0" applyProtection="0"/>
    <xf numFmtId="0" fontId="44" fillId="5" borderId="0" applyNumberFormat="0" applyBorder="0" applyAlignment="0" applyProtection="0"/>
    <xf numFmtId="0" fontId="44" fillId="8" borderId="0" applyNumberFormat="0" applyBorder="0" applyAlignment="0" applyProtection="0"/>
    <xf numFmtId="0" fontId="44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9" borderId="0" applyNumberFormat="0" applyBorder="0" applyAlignment="0" applyProtection="0"/>
    <xf numFmtId="0" fontId="46" fillId="3" borderId="0" applyNumberFormat="0" applyBorder="0" applyAlignment="0" applyProtection="0"/>
    <xf numFmtId="0" fontId="47" fillId="20" borderId="1" applyNumberFormat="0" applyAlignment="0" applyProtection="0"/>
    <xf numFmtId="0" fontId="48" fillId="21" borderId="2" applyNumberFormat="0" applyAlignment="0" applyProtection="0"/>
    <xf numFmtId="43" fontId="2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4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61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50" fillId="4" borderId="0" applyNumberFormat="0" applyBorder="0" applyAlignment="0" applyProtection="0"/>
    <xf numFmtId="0" fontId="51" fillId="0" borderId="3" applyNumberFormat="0" applyFill="0" applyAlignment="0" applyProtection="0"/>
    <xf numFmtId="0" fontId="52" fillId="0" borderId="4" applyNumberFormat="0" applyFill="0" applyAlignment="0" applyProtection="0"/>
    <xf numFmtId="0" fontId="53" fillId="0" borderId="5" applyNumberFormat="0" applyFill="0" applyAlignment="0" applyProtection="0"/>
    <xf numFmtId="0" fontId="53" fillId="0" borderId="0" applyNumberFormat="0" applyFill="0" applyBorder="0" applyAlignment="0" applyProtection="0"/>
    <xf numFmtId="0" fontId="54" fillId="7" borderId="1" applyNumberFormat="0" applyAlignment="0" applyProtection="0"/>
    <xf numFmtId="0" fontId="55" fillId="0" borderId="6" applyNumberFormat="0" applyFill="0" applyAlignment="0" applyProtection="0"/>
    <xf numFmtId="0" fontId="56" fillId="22" borderId="0" applyNumberFormat="0" applyBorder="0" applyAlignment="0" applyProtection="0"/>
    <xf numFmtId="0" fontId="23" fillId="0" borderId="0"/>
    <xf numFmtId="0" fontId="33" fillId="0" borderId="0"/>
    <xf numFmtId="0" fontId="23" fillId="23" borderId="7" applyNumberFormat="0" applyFont="0" applyAlignment="0" applyProtection="0"/>
    <xf numFmtId="0" fontId="57" fillId="20" borderId="8" applyNumberFormat="0" applyAlignment="0" applyProtection="0"/>
    <xf numFmtId="9" fontId="21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9" applyNumberFormat="0" applyFill="0" applyAlignment="0" applyProtection="0"/>
    <xf numFmtId="0" fontId="60" fillId="0" borderId="0" applyNumberForma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1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43" fontId="17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9" fontId="17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16" fillId="0" borderId="0"/>
    <xf numFmtId="0" fontId="33" fillId="0" borderId="0"/>
    <xf numFmtId="43" fontId="16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21" fillId="0" borderId="0"/>
    <xf numFmtId="0" fontId="70" fillId="0" borderId="0"/>
    <xf numFmtId="43" fontId="14" fillId="0" borderId="0" applyFont="0" applyFill="0" applyBorder="0" applyAlignment="0" applyProtection="0"/>
    <xf numFmtId="0" fontId="54" fillId="7" borderId="75" applyNumberFormat="0" applyAlignment="0" applyProtection="0"/>
    <xf numFmtId="0" fontId="21" fillId="23" borderId="88" applyNumberFormat="0" applyFont="0" applyAlignment="0" applyProtection="0"/>
    <xf numFmtId="0" fontId="21" fillId="23" borderId="69" applyNumberFormat="0" applyFont="0" applyAlignment="0" applyProtection="0"/>
    <xf numFmtId="0" fontId="47" fillId="20" borderId="60" applyNumberFormat="0" applyAlignment="0" applyProtection="0"/>
    <xf numFmtId="0" fontId="59" fillId="0" borderId="71" applyNumberFormat="0" applyFill="0" applyAlignment="0" applyProtection="0"/>
    <xf numFmtId="0" fontId="47" fillId="20" borderId="75" applyNumberFormat="0" applyAlignment="0" applyProtection="0"/>
    <xf numFmtId="0" fontId="57" fillId="20" borderId="101" applyNumberFormat="0" applyAlignment="0" applyProtection="0"/>
    <xf numFmtId="0" fontId="57" fillId="20" borderId="97" applyNumberFormat="0" applyAlignment="0" applyProtection="0"/>
    <xf numFmtId="0" fontId="47" fillId="20" borderId="83" applyNumberFormat="0" applyAlignment="0" applyProtection="0"/>
    <xf numFmtId="0" fontId="54" fillId="7" borderId="64" applyNumberFormat="0" applyAlignment="0" applyProtection="0"/>
    <xf numFmtId="0" fontId="21" fillId="23" borderId="76" applyNumberFormat="0" applyFont="0" applyAlignment="0" applyProtection="0"/>
    <xf numFmtId="0" fontId="57" fillId="20" borderId="85" applyNumberFormat="0" applyAlignment="0" applyProtection="0"/>
    <xf numFmtId="0" fontId="21" fillId="23" borderId="65" applyNumberFormat="0" applyFont="0" applyAlignment="0" applyProtection="0"/>
    <xf numFmtId="0" fontId="57" fillId="20" borderId="66" applyNumberFormat="0" applyAlignment="0" applyProtection="0"/>
    <xf numFmtId="0" fontId="47" fillId="20" borderId="53" applyNumberFormat="0" applyAlignment="0" applyProtection="0"/>
    <xf numFmtId="0" fontId="59" fillId="0" borderId="67" applyNumberFormat="0" applyFill="0" applyAlignment="0" applyProtection="0"/>
    <xf numFmtId="0" fontId="47" fillId="20" borderId="87" applyNumberFormat="0" applyAlignment="0" applyProtection="0"/>
    <xf numFmtId="0" fontId="59" fillId="0" borderId="78" applyNumberFormat="0" applyFill="0" applyAlignment="0" applyProtection="0"/>
    <xf numFmtId="43" fontId="21" fillId="0" borderId="0" applyFont="0" applyFill="0" applyBorder="0" applyAlignment="0" applyProtection="0"/>
    <xf numFmtId="0" fontId="57" fillId="20" borderId="70" applyNumberFormat="0" applyAlignment="0" applyProtection="0"/>
    <xf numFmtId="0" fontId="54" fillId="7" borderId="53" applyNumberFormat="0" applyAlignment="0" applyProtection="0"/>
    <xf numFmtId="0" fontId="21" fillId="23" borderId="54" applyNumberFormat="0" applyFont="0" applyAlignment="0" applyProtection="0"/>
    <xf numFmtId="0" fontId="57" fillId="20" borderId="55" applyNumberFormat="0" applyAlignment="0" applyProtection="0"/>
    <xf numFmtId="0" fontId="59" fillId="0" borderId="56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21" fillId="23" borderId="80" applyNumberFormat="0" applyFont="0" applyAlignment="0" applyProtection="0"/>
    <xf numFmtId="0" fontId="54" fillId="7" borderId="60" applyNumberFormat="0" applyAlignment="0" applyProtection="0"/>
    <xf numFmtId="0" fontId="47" fillId="20" borderId="68" applyNumberFormat="0" applyAlignment="0" applyProtection="0"/>
    <xf numFmtId="0" fontId="57" fillId="20" borderId="81" applyNumberFormat="0" applyAlignment="0" applyProtection="0"/>
    <xf numFmtId="0" fontId="54" fillId="7" borderId="87" applyNumberFormat="0" applyAlignment="0" applyProtection="0"/>
    <xf numFmtId="0" fontId="21" fillId="23" borderId="61" applyNumberFormat="0" applyFont="0" applyAlignment="0" applyProtection="0"/>
    <xf numFmtId="0" fontId="57" fillId="20" borderId="62" applyNumberFormat="0" applyAlignment="0" applyProtection="0"/>
    <xf numFmtId="0" fontId="59" fillId="0" borderId="63" applyNumberFormat="0" applyFill="0" applyAlignment="0" applyProtection="0"/>
    <xf numFmtId="0" fontId="59" fillId="0" borderId="82" applyNumberFormat="0" applyFill="0" applyAlignment="0" applyProtection="0"/>
    <xf numFmtId="0" fontId="57" fillId="20" borderId="77" applyNumberFormat="0" applyAlignment="0" applyProtection="0"/>
    <xf numFmtId="0" fontId="47" fillId="20" borderId="99" applyNumberFormat="0" applyAlignment="0" applyProtection="0"/>
    <xf numFmtId="0" fontId="54" fillId="7" borderId="68" applyNumberFormat="0" applyAlignment="0" applyProtection="0"/>
    <xf numFmtId="0" fontId="59" fillId="0" borderId="90" applyNumberFormat="0" applyFill="0" applyAlignment="0" applyProtection="0"/>
    <xf numFmtId="0" fontId="47" fillId="20" borderId="64" applyNumberFormat="0" applyAlignment="0" applyProtection="0"/>
    <xf numFmtId="0" fontId="54" fillId="7" borderId="83" applyNumberFormat="0" applyAlignment="0" applyProtection="0"/>
    <xf numFmtId="0" fontId="57" fillId="20" borderId="89" applyNumberFormat="0" applyAlignment="0" applyProtection="0"/>
    <xf numFmtId="0" fontId="47" fillId="20" borderId="91" applyNumberFormat="0" applyAlignment="0" applyProtection="0"/>
    <xf numFmtId="0" fontId="47" fillId="20" borderId="79" applyNumberFormat="0" applyAlignment="0" applyProtection="0"/>
    <xf numFmtId="0" fontId="54" fillId="7" borderId="95" applyNumberFormat="0" applyAlignment="0" applyProtection="0"/>
    <xf numFmtId="0" fontId="54" fillId="7" borderId="79" applyNumberFormat="0" applyAlignment="0" applyProtection="0"/>
    <xf numFmtId="0" fontId="59" fillId="0" borderId="110" applyNumberFormat="0" applyFill="0" applyAlignment="0" applyProtection="0"/>
    <xf numFmtId="0" fontId="59" fillId="0" borderId="98" applyNumberFormat="0" applyFill="0" applyAlignment="0" applyProtection="0"/>
    <xf numFmtId="0" fontId="21" fillId="23" borderId="84" applyNumberFormat="0" applyFont="0" applyAlignment="0" applyProtection="0"/>
    <xf numFmtId="0" fontId="59" fillId="0" borderId="86" applyNumberFormat="0" applyFill="0" applyAlignment="0" applyProtection="0"/>
    <xf numFmtId="0" fontId="47" fillId="20" borderId="103" applyNumberFormat="0" applyAlignment="0" applyProtection="0"/>
    <xf numFmtId="0" fontId="21" fillId="23" borderId="108" applyNumberFormat="0" applyFont="0" applyAlignment="0" applyProtection="0"/>
    <xf numFmtId="0" fontId="54" fillId="7" borderId="91" applyNumberFormat="0" applyAlignment="0" applyProtection="0"/>
    <xf numFmtId="0" fontId="21" fillId="23" borderId="96" applyNumberFormat="0" applyFont="0" applyAlignment="0" applyProtection="0"/>
    <xf numFmtId="0" fontId="21" fillId="23" borderId="92" applyNumberFormat="0" applyFont="0" applyAlignment="0" applyProtection="0"/>
    <xf numFmtId="0" fontId="57" fillId="20" borderId="93" applyNumberFormat="0" applyAlignment="0" applyProtection="0"/>
    <xf numFmtId="0" fontId="59" fillId="0" borderId="94" applyNumberFormat="0" applyFill="0" applyAlignment="0" applyProtection="0"/>
    <xf numFmtId="0" fontId="54" fillId="7" borderId="119" applyNumberFormat="0" applyAlignment="0" applyProtection="0"/>
    <xf numFmtId="0" fontId="54" fillId="7" borderId="99" applyNumberFormat="0" applyAlignment="0" applyProtection="0"/>
    <xf numFmtId="0" fontId="59" fillId="0" borderId="114" applyNumberFormat="0" applyFill="0" applyAlignment="0" applyProtection="0"/>
    <xf numFmtId="0" fontId="47" fillId="20" borderId="95" applyNumberFormat="0" applyAlignment="0" applyProtection="0"/>
    <xf numFmtId="0" fontId="21" fillId="23" borderId="100" applyNumberFormat="0" applyFont="0" applyAlignment="0" applyProtection="0"/>
    <xf numFmtId="0" fontId="59" fillId="0" borderId="102" applyNumberFormat="0" applyFill="0" applyAlignment="0" applyProtection="0"/>
    <xf numFmtId="0" fontId="57" fillId="20" borderId="109" applyNumberFormat="0" applyAlignment="0" applyProtection="0"/>
    <xf numFmtId="0" fontId="21" fillId="23" borderId="112" applyNumberFormat="0" applyFont="0" applyAlignment="0" applyProtection="0"/>
    <xf numFmtId="0" fontId="47" fillId="20" borderId="111" applyNumberFormat="0" applyAlignment="0" applyProtection="0"/>
    <xf numFmtId="0" fontId="54" fillId="7" borderId="103" applyNumberFormat="0" applyAlignment="0" applyProtection="0"/>
    <xf numFmtId="0" fontId="54" fillId="7" borderId="115" applyNumberFormat="0" applyAlignment="0" applyProtection="0"/>
    <xf numFmtId="0" fontId="21" fillId="23" borderId="104" applyNumberFormat="0" applyFont="0" applyAlignment="0" applyProtection="0"/>
    <xf numFmtId="0" fontId="57" fillId="20" borderId="105" applyNumberFormat="0" applyAlignment="0" applyProtection="0"/>
    <xf numFmtId="0" fontId="59" fillId="0" borderId="106" applyNumberFormat="0" applyFill="0" applyAlignment="0" applyProtection="0"/>
    <xf numFmtId="0" fontId="57" fillId="20" borderId="113" applyNumberFormat="0" applyAlignment="0" applyProtection="0"/>
    <xf numFmtId="0" fontId="47" fillId="20" borderId="107" applyNumberFormat="0" applyAlignment="0" applyProtection="0"/>
    <xf numFmtId="0" fontId="21" fillId="23" borderId="120" applyNumberFormat="0" applyFont="0" applyAlignment="0" applyProtection="0"/>
    <xf numFmtId="0" fontId="47" fillId="20" borderId="115" applyNumberFormat="0" applyAlignment="0" applyProtection="0"/>
    <xf numFmtId="0" fontId="59" fillId="0" borderId="122" applyNumberFormat="0" applyFill="0" applyAlignment="0" applyProtection="0"/>
    <xf numFmtId="0" fontId="57" fillId="20" borderId="121" applyNumberFormat="0" applyAlignment="0" applyProtection="0"/>
    <xf numFmtId="0" fontId="54" fillId="7" borderId="107" applyNumberFormat="0" applyAlignment="0" applyProtection="0"/>
    <xf numFmtId="0" fontId="59" fillId="0" borderId="118" applyNumberFormat="0" applyFill="0" applyAlignment="0" applyProtection="0"/>
    <xf numFmtId="0" fontId="54" fillId="7" borderId="111" applyNumberFormat="0" applyAlignment="0" applyProtection="0"/>
    <xf numFmtId="0" fontId="21" fillId="23" borderId="116" applyNumberFormat="0" applyFont="0" applyAlignment="0" applyProtection="0"/>
    <xf numFmtId="0" fontId="57" fillId="20" borderId="117" applyNumberFormat="0" applyAlignment="0" applyProtection="0"/>
    <xf numFmtId="0" fontId="47" fillId="20" borderId="119" applyNumberFormat="0" applyAlignment="0" applyProtection="0"/>
    <xf numFmtId="0" fontId="54" fillId="7" borderId="133" applyNumberFormat="0" applyAlignment="0" applyProtection="0"/>
    <xf numFmtId="0" fontId="57" fillId="20" borderId="131" applyNumberFormat="0" applyAlignment="0" applyProtection="0"/>
    <xf numFmtId="0" fontId="54" fillId="7" borderId="128" applyNumberFormat="0" applyAlignment="0" applyProtection="0"/>
    <xf numFmtId="0" fontId="47" fillId="20" borderId="124" applyNumberFormat="0" applyAlignment="0" applyProtection="0"/>
    <xf numFmtId="0" fontId="54" fillId="7" borderId="129" applyNumberFormat="0" applyAlignment="0" applyProtection="0"/>
    <xf numFmtId="0" fontId="54" fillId="7" borderId="124" applyNumberFormat="0" applyAlignment="0" applyProtection="0"/>
    <xf numFmtId="0" fontId="21" fillId="23" borderId="130" applyNumberFormat="0" applyFont="0" applyAlignment="0" applyProtection="0"/>
    <xf numFmtId="0" fontId="21" fillId="23" borderId="125" applyNumberFormat="0" applyFont="0" applyAlignment="0" applyProtection="0"/>
    <xf numFmtId="0" fontId="57" fillId="20" borderId="126" applyNumberFormat="0" applyAlignment="0" applyProtection="0"/>
    <xf numFmtId="0" fontId="59" fillId="0" borderId="127" applyNumberFormat="0" applyFill="0" applyAlignment="0" applyProtection="0"/>
    <xf numFmtId="0" fontId="59" fillId="0" borderId="132" applyNumberFormat="0" applyFill="0" applyAlignment="0" applyProtection="0"/>
    <xf numFmtId="0" fontId="47" fillId="20" borderId="133" applyNumberFormat="0" applyAlignment="0" applyProtection="0"/>
    <xf numFmtId="0" fontId="47" fillId="20" borderId="128" applyNumberFormat="0" applyAlignment="0" applyProtection="0"/>
    <xf numFmtId="0" fontId="47" fillId="20" borderId="129" applyNumberFormat="0" applyAlignment="0" applyProtection="0"/>
    <xf numFmtId="0" fontId="21" fillId="23" borderId="134" applyNumberFormat="0" applyFont="0" applyAlignment="0" applyProtection="0"/>
    <xf numFmtId="0" fontId="57" fillId="20" borderId="135" applyNumberFormat="0" applyAlignment="0" applyProtection="0"/>
    <xf numFmtId="0" fontId="59" fillId="0" borderId="136" applyNumberFormat="0" applyFill="0" applyAlignment="0" applyProtection="0"/>
    <xf numFmtId="0" fontId="54" fillId="7" borderId="177" applyNumberFormat="0" applyAlignment="0" applyProtection="0"/>
    <xf numFmtId="0" fontId="57" fillId="20" borderId="151" applyNumberFormat="0" applyAlignment="0" applyProtection="0"/>
    <xf numFmtId="0" fontId="54" fillId="7" borderId="173" applyNumberFormat="0" applyAlignment="0" applyProtection="0"/>
    <xf numFmtId="0" fontId="21" fillId="23" borderId="150" applyNumberFormat="0" applyFont="0" applyAlignment="0" applyProtection="0"/>
    <xf numFmtId="0" fontId="59" fillId="0" borderId="187" applyNumberFormat="0" applyFill="0" applyAlignment="0" applyProtection="0"/>
    <xf numFmtId="0" fontId="21" fillId="23" borderId="142" applyNumberFormat="0" applyFont="0" applyAlignment="0" applyProtection="0"/>
    <xf numFmtId="0" fontId="59" fillId="0" borderId="168" applyNumberFormat="0" applyFill="0" applyAlignment="0" applyProtection="0"/>
    <xf numFmtId="0" fontId="54" fillId="7" borderId="141" applyNumberFormat="0" applyAlignment="0" applyProtection="0"/>
    <xf numFmtId="0" fontId="57" fillId="20" borderId="175" applyNumberFormat="0" applyAlignment="0" applyProtection="0"/>
    <xf numFmtId="0" fontId="47" fillId="20" borderId="173" applyNumberFormat="0" applyAlignment="0" applyProtection="0"/>
    <xf numFmtId="0" fontId="59" fillId="0" borderId="176" applyNumberFormat="0" applyFill="0" applyAlignment="0" applyProtection="0"/>
    <xf numFmtId="0" fontId="54" fillId="7" borderId="184" applyNumberFormat="0" applyAlignment="0" applyProtection="0"/>
    <xf numFmtId="0" fontId="54" fillId="7" borderId="161" applyNumberFormat="0" applyAlignment="0" applyProtection="0"/>
    <xf numFmtId="0" fontId="47" fillId="20" borderId="145" applyNumberFormat="0" applyAlignment="0" applyProtection="0"/>
    <xf numFmtId="0" fontId="57" fillId="20" borderId="159" applyNumberFormat="0" applyAlignment="0" applyProtection="0"/>
    <xf numFmtId="0" fontId="21" fillId="23" borderId="162" applyNumberFormat="0" applyFont="0" applyAlignment="0" applyProtection="0"/>
    <xf numFmtId="0" fontId="59" fillId="0" borderId="152" applyNumberFormat="0" applyFill="0" applyAlignment="0" applyProtection="0"/>
    <xf numFmtId="0" fontId="59" fillId="0" borderId="140" applyNumberFormat="0" applyFill="0" applyAlignment="0" applyProtection="0"/>
    <xf numFmtId="0" fontId="21" fillId="23" borderId="170" applyNumberFormat="0" applyFont="0" applyAlignment="0" applyProtection="0"/>
    <xf numFmtId="0" fontId="57" fillId="20" borderId="139" applyNumberFormat="0" applyAlignment="0" applyProtection="0"/>
    <xf numFmtId="0" fontId="21" fillId="23" borderId="138" applyNumberFormat="0" applyFont="0" applyAlignment="0" applyProtection="0"/>
    <xf numFmtId="0" fontId="54" fillId="7" borderId="149" applyNumberFormat="0" applyAlignment="0" applyProtection="0"/>
    <xf numFmtId="0" fontId="54" fillId="7" borderId="137" applyNumberFormat="0" applyAlignment="0" applyProtection="0"/>
    <xf numFmtId="0" fontId="21" fillId="23" borderId="185" applyNumberFormat="0" applyFont="0" applyAlignment="0" applyProtection="0"/>
    <xf numFmtId="0" fontId="59" fillId="0" borderId="160" applyNumberFormat="0" applyFill="0" applyAlignment="0" applyProtection="0"/>
    <xf numFmtId="0" fontId="21" fillId="23" borderId="158" applyNumberFormat="0" applyFont="0" applyAlignment="0" applyProtection="0"/>
    <xf numFmtId="0" fontId="57" fillId="20" borderId="167" applyNumberFormat="0" applyAlignment="0" applyProtection="0"/>
    <xf numFmtId="0" fontId="57" fillId="20" borderId="143" applyNumberFormat="0" applyAlignment="0" applyProtection="0"/>
    <xf numFmtId="0" fontId="47" fillId="20" borderId="137" applyNumberFormat="0" applyAlignment="0" applyProtection="0"/>
    <xf numFmtId="0" fontId="59" fillId="0" borderId="144" applyNumberFormat="0" applyFill="0" applyAlignment="0" applyProtection="0"/>
    <xf numFmtId="0" fontId="21" fillId="23" borderId="166" applyNumberFormat="0" applyFont="0" applyAlignment="0" applyProtection="0"/>
    <xf numFmtId="0" fontId="21" fillId="23" borderId="146" applyNumberFormat="0" applyFont="0" applyAlignment="0" applyProtection="0"/>
    <xf numFmtId="0" fontId="59" fillId="0" borderId="172" applyNumberFormat="0" applyFill="0" applyAlignment="0" applyProtection="0"/>
    <xf numFmtId="0" fontId="59" fillId="0" borderId="148" applyNumberFormat="0" applyFill="0" applyAlignment="0" applyProtection="0"/>
    <xf numFmtId="0" fontId="47" fillId="20" borderId="141" applyNumberFormat="0" applyAlignment="0" applyProtection="0"/>
    <xf numFmtId="0" fontId="47" fillId="20" borderId="161" applyNumberFormat="0" applyAlignment="0" applyProtection="0"/>
    <xf numFmtId="0" fontId="57" fillId="20" borderId="171" applyNumberFormat="0" applyAlignment="0" applyProtection="0"/>
    <xf numFmtId="0" fontId="54" fillId="7" borderId="153" applyNumberFormat="0" applyAlignment="0" applyProtection="0"/>
    <xf numFmtId="0" fontId="57" fillId="20" borderId="186" applyNumberFormat="0" applyAlignment="0" applyProtection="0"/>
    <xf numFmtId="0" fontId="54" fillId="7" borderId="145" applyNumberFormat="0" applyAlignment="0" applyProtection="0"/>
    <xf numFmtId="0" fontId="47" fillId="20" borderId="157" applyNumberFormat="0" applyAlignment="0" applyProtection="0"/>
    <xf numFmtId="9" fontId="14" fillId="0" borderId="0" applyFont="0" applyFill="0" applyBorder="0" applyAlignment="0" applyProtection="0"/>
    <xf numFmtId="0" fontId="14" fillId="0" borderId="0"/>
    <xf numFmtId="0" fontId="47" fillId="20" borderId="180" applyNumberFormat="0" applyAlignment="0" applyProtection="0"/>
    <xf numFmtId="0" fontId="47" fillId="20" borderId="153" applyNumberFormat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47" fillId="20" borderId="149" applyNumberFormat="0" applyAlignment="0" applyProtection="0"/>
    <xf numFmtId="0" fontId="57" fillId="20" borderId="147" applyNumberFormat="0" applyAlignment="0" applyProtection="0"/>
    <xf numFmtId="0" fontId="47" fillId="20" borderId="184" applyNumberFormat="0" applyAlignment="0" applyProtection="0"/>
    <xf numFmtId="0" fontId="21" fillId="23" borderId="181" applyNumberFormat="0" applyFont="0" applyAlignment="0" applyProtection="0"/>
    <xf numFmtId="0" fontId="57" fillId="20" borderId="163" applyNumberFormat="0" applyAlignment="0" applyProtection="0"/>
    <xf numFmtId="0" fontId="54" fillId="7" borderId="169" applyNumberFormat="0" applyAlignment="0" applyProtection="0"/>
    <xf numFmtId="0" fontId="54" fillId="7" borderId="157" applyNumberFormat="0" applyAlignment="0" applyProtection="0"/>
    <xf numFmtId="0" fontId="54" fillId="7" borderId="165" applyNumberFormat="0" applyAlignment="0" applyProtection="0"/>
    <xf numFmtId="0" fontId="21" fillId="23" borderId="154" applyNumberFormat="0" applyFont="0" applyAlignment="0" applyProtection="0"/>
    <xf numFmtId="0" fontId="57" fillId="20" borderId="155" applyNumberFormat="0" applyAlignment="0" applyProtection="0"/>
    <xf numFmtId="0" fontId="59" fillId="0" borderId="156" applyNumberFormat="0" applyFill="0" applyAlignment="0" applyProtection="0"/>
    <xf numFmtId="0" fontId="21" fillId="23" borderId="174" applyNumberFormat="0" applyFont="0" applyAlignment="0" applyProtection="0"/>
    <xf numFmtId="0" fontId="47" fillId="20" borderId="169" applyNumberFormat="0" applyAlignment="0" applyProtection="0"/>
    <xf numFmtId="0" fontId="54" fillId="7" borderId="180" applyNumberFormat="0" applyAlignment="0" applyProtection="0"/>
    <xf numFmtId="0" fontId="59" fillId="0" borderId="179" applyNumberFormat="0" applyFill="0" applyAlignment="0" applyProtection="0"/>
    <xf numFmtId="0" fontId="47" fillId="20" borderId="165" applyNumberFormat="0" applyAlignment="0" applyProtection="0"/>
    <xf numFmtId="0" fontId="47" fillId="20" borderId="177" applyNumberFormat="0" applyAlignment="0" applyProtection="0"/>
    <xf numFmtId="0" fontId="59" fillId="0" borderId="164" applyNumberFormat="0" applyFill="0" applyAlignment="0" applyProtection="0"/>
    <xf numFmtId="0" fontId="57" fillId="20" borderId="182" applyNumberFormat="0" applyAlignment="0" applyProtection="0"/>
    <xf numFmtId="0" fontId="21" fillId="23" borderId="178" applyNumberFormat="0" applyFont="0" applyAlignment="0" applyProtection="0"/>
    <xf numFmtId="0" fontId="59" fillId="0" borderId="183" applyNumberFormat="0" applyFill="0" applyAlignment="0" applyProtection="0"/>
    <xf numFmtId="0" fontId="13" fillId="0" borderId="0"/>
    <xf numFmtId="0" fontId="21" fillId="0" borderId="0"/>
    <xf numFmtId="0" fontId="44" fillId="2" borderId="0" applyNumberFormat="0" applyBorder="0" applyAlignment="0" applyProtection="0"/>
    <xf numFmtId="0" fontId="44" fillId="3" borderId="0" applyNumberFormat="0" applyBorder="0" applyAlignment="0" applyProtection="0"/>
    <xf numFmtId="0" fontId="44" fillId="4" borderId="0" applyNumberFormat="0" applyBorder="0" applyAlignment="0" applyProtection="0"/>
    <xf numFmtId="0" fontId="44" fillId="5" borderId="0" applyNumberFormat="0" applyBorder="0" applyAlignment="0" applyProtection="0"/>
    <xf numFmtId="0" fontId="44" fillId="6" borderId="0" applyNumberFormat="0" applyBorder="0" applyAlignment="0" applyProtection="0"/>
    <xf numFmtId="0" fontId="44" fillId="7" borderId="0" applyNumberFormat="0" applyBorder="0" applyAlignment="0" applyProtection="0"/>
    <xf numFmtId="0" fontId="44" fillId="8" borderId="0" applyNumberFormat="0" applyBorder="0" applyAlignment="0" applyProtection="0"/>
    <xf numFmtId="0" fontId="44" fillId="9" borderId="0" applyNumberFormat="0" applyBorder="0" applyAlignment="0" applyProtection="0"/>
    <xf numFmtId="0" fontId="44" fillId="10" borderId="0" applyNumberFormat="0" applyBorder="0" applyAlignment="0" applyProtection="0"/>
    <xf numFmtId="0" fontId="44" fillId="5" borderId="0" applyNumberFormat="0" applyBorder="0" applyAlignment="0" applyProtection="0"/>
    <xf numFmtId="0" fontId="44" fillId="8" borderId="0" applyNumberFormat="0" applyBorder="0" applyAlignment="0" applyProtection="0"/>
    <xf numFmtId="0" fontId="44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9" borderId="0" applyNumberFormat="0" applyBorder="0" applyAlignment="0" applyProtection="0"/>
    <xf numFmtId="0" fontId="46" fillId="3" borderId="0" applyNumberFormat="0" applyBorder="0" applyAlignment="0" applyProtection="0"/>
    <xf numFmtId="0" fontId="47" fillId="20" borderId="184" applyNumberFormat="0" applyAlignment="0" applyProtection="0"/>
    <xf numFmtId="0" fontId="48" fillId="21" borderId="2" applyNumberFormat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50" fillId="4" borderId="0" applyNumberFormat="0" applyBorder="0" applyAlignment="0" applyProtection="0"/>
    <xf numFmtId="0" fontId="51" fillId="0" borderId="3" applyNumberFormat="0" applyFill="0" applyAlignment="0" applyProtection="0"/>
    <xf numFmtId="0" fontId="52" fillId="0" borderId="4" applyNumberFormat="0" applyFill="0" applyAlignment="0" applyProtection="0"/>
    <xf numFmtId="0" fontId="53" fillId="0" borderId="5" applyNumberFormat="0" applyFill="0" applyAlignment="0" applyProtection="0"/>
    <xf numFmtId="0" fontId="53" fillId="0" borderId="0" applyNumberFormat="0" applyFill="0" applyBorder="0" applyAlignment="0" applyProtection="0"/>
    <xf numFmtId="0" fontId="54" fillId="7" borderId="184" applyNumberFormat="0" applyAlignment="0" applyProtection="0"/>
    <xf numFmtId="0" fontId="55" fillId="0" borderId="6" applyNumberFormat="0" applyFill="0" applyAlignment="0" applyProtection="0"/>
    <xf numFmtId="0" fontId="56" fillId="22" borderId="0" applyNumberFormat="0" applyBorder="0" applyAlignment="0" applyProtection="0"/>
    <xf numFmtId="0" fontId="21" fillId="23" borderId="185" applyNumberFormat="0" applyFont="0" applyAlignment="0" applyProtection="0"/>
    <xf numFmtId="0" fontId="57" fillId="20" borderId="186" applyNumberFormat="0" applyAlignment="0" applyProtection="0"/>
    <xf numFmtId="9" fontId="21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187" applyNumberFormat="0" applyFill="0" applyAlignment="0" applyProtection="0"/>
    <xf numFmtId="0" fontId="60" fillId="0" borderId="0" applyNumberForma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54" fillId="7" borderId="184" applyNumberFormat="0" applyAlignment="0" applyProtection="0"/>
    <xf numFmtId="0" fontId="21" fillId="23" borderId="185" applyNumberFormat="0" applyFont="0" applyAlignment="0" applyProtection="0"/>
    <xf numFmtId="0" fontId="21" fillId="23" borderId="185" applyNumberFormat="0" applyFont="0" applyAlignment="0" applyProtection="0"/>
    <xf numFmtId="0" fontId="47" fillId="20" borderId="184" applyNumberFormat="0" applyAlignment="0" applyProtection="0"/>
    <xf numFmtId="0" fontId="59" fillId="0" borderId="187" applyNumberFormat="0" applyFill="0" applyAlignment="0" applyProtection="0"/>
    <xf numFmtId="0" fontId="47" fillId="20" borderId="184" applyNumberFormat="0" applyAlignment="0" applyProtection="0"/>
    <xf numFmtId="0" fontId="57" fillId="20" borderId="186" applyNumberFormat="0" applyAlignment="0" applyProtection="0"/>
    <xf numFmtId="0" fontId="57" fillId="20" borderId="186" applyNumberFormat="0" applyAlignment="0" applyProtection="0"/>
    <xf numFmtId="0" fontId="47" fillId="20" borderId="184" applyNumberFormat="0" applyAlignment="0" applyProtection="0"/>
    <xf numFmtId="0" fontId="54" fillId="7" borderId="184" applyNumberFormat="0" applyAlignment="0" applyProtection="0"/>
    <xf numFmtId="0" fontId="21" fillId="23" borderId="185" applyNumberFormat="0" applyFont="0" applyAlignment="0" applyProtection="0"/>
    <xf numFmtId="0" fontId="57" fillId="20" borderId="186" applyNumberFormat="0" applyAlignment="0" applyProtection="0"/>
    <xf numFmtId="0" fontId="21" fillId="23" borderId="185" applyNumberFormat="0" applyFont="0" applyAlignment="0" applyProtection="0"/>
    <xf numFmtId="0" fontId="57" fillId="20" borderId="186" applyNumberFormat="0" applyAlignment="0" applyProtection="0"/>
    <xf numFmtId="0" fontId="47" fillId="20" borderId="184" applyNumberFormat="0" applyAlignment="0" applyProtection="0"/>
    <xf numFmtId="0" fontId="59" fillId="0" borderId="187" applyNumberFormat="0" applyFill="0" applyAlignment="0" applyProtection="0"/>
    <xf numFmtId="0" fontId="47" fillId="20" borderId="184" applyNumberFormat="0" applyAlignment="0" applyProtection="0"/>
    <xf numFmtId="0" fontId="59" fillId="0" borderId="187" applyNumberFormat="0" applyFill="0" applyAlignment="0" applyProtection="0"/>
    <xf numFmtId="0" fontId="57" fillId="20" borderId="186" applyNumberFormat="0" applyAlignment="0" applyProtection="0"/>
    <xf numFmtId="0" fontId="54" fillId="7" borderId="184" applyNumberFormat="0" applyAlignment="0" applyProtection="0"/>
    <xf numFmtId="0" fontId="21" fillId="23" borderId="185" applyNumberFormat="0" applyFont="0" applyAlignment="0" applyProtection="0"/>
    <xf numFmtId="0" fontId="57" fillId="20" borderId="186" applyNumberFormat="0" applyAlignment="0" applyProtection="0"/>
    <xf numFmtId="0" fontId="59" fillId="0" borderId="187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21" fillId="23" borderId="185" applyNumberFormat="0" applyFont="0" applyAlignment="0" applyProtection="0"/>
    <xf numFmtId="0" fontId="54" fillId="7" borderId="184" applyNumberFormat="0" applyAlignment="0" applyProtection="0"/>
    <xf numFmtId="0" fontId="47" fillId="20" borderId="184" applyNumberFormat="0" applyAlignment="0" applyProtection="0"/>
    <xf numFmtId="0" fontId="57" fillId="20" borderId="186" applyNumberFormat="0" applyAlignment="0" applyProtection="0"/>
    <xf numFmtId="0" fontId="54" fillId="7" borderId="184" applyNumberFormat="0" applyAlignment="0" applyProtection="0"/>
    <xf numFmtId="0" fontId="21" fillId="23" borderId="185" applyNumberFormat="0" applyFont="0" applyAlignment="0" applyProtection="0"/>
    <xf numFmtId="0" fontId="57" fillId="20" borderId="186" applyNumberFormat="0" applyAlignment="0" applyProtection="0"/>
    <xf numFmtId="0" fontId="59" fillId="0" borderId="187" applyNumberFormat="0" applyFill="0" applyAlignment="0" applyProtection="0"/>
    <xf numFmtId="0" fontId="59" fillId="0" borderId="187" applyNumberFormat="0" applyFill="0" applyAlignment="0" applyProtection="0"/>
    <xf numFmtId="0" fontId="57" fillId="20" borderId="186" applyNumberFormat="0" applyAlignment="0" applyProtection="0"/>
    <xf numFmtId="0" fontId="47" fillId="20" borderId="184" applyNumberFormat="0" applyAlignment="0" applyProtection="0"/>
    <xf numFmtId="0" fontId="54" fillId="7" borderId="184" applyNumberFormat="0" applyAlignment="0" applyProtection="0"/>
    <xf numFmtId="0" fontId="59" fillId="0" borderId="187" applyNumberFormat="0" applyFill="0" applyAlignment="0" applyProtection="0"/>
    <xf numFmtId="0" fontId="47" fillId="20" borderId="184" applyNumberFormat="0" applyAlignment="0" applyProtection="0"/>
    <xf numFmtId="0" fontId="54" fillId="7" borderId="184" applyNumberFormat="0" applyAlignment="0" applyProtection="0"/>
    <xf numFmtId="0" fontId="57" fillId="20" borderId="186" applyNumberFormat="0" applyAlignment="0" applyProtection="0"/>
    <xf numFmtId="0" fontId="47" fillId="20" borderId="184" applyNumberFormat="0" applyAlignment="0" applyProtection="0"/>
    <xf numFmtId="0" fontId="47" fillId="20" borderId="184" applyNumberFormat="0" applyAlignment="0" applyProtection="0"/>
    <xf numFmtId="0" fontId="54" fillId="7" borderId="184" applyNumberFormat="0" applyAlignment="0" applyProtection="0"/>
    <xf numFmtId="0" fontId="54" fillId="7" borderId="184" applyNumberFormat="0" applyAlignment="0" applyProtection="0"/>
    <xf numFmtId="0" fontId="59" fillId="0" borderId="187" applyNumberFormat="0" applyFill="0" applyAlignment="0" applyProtection="0"/>
    <xf numFmtId="0" fontId="59" fillId="0" borderId="187" applyNumberFormat="0" applyFill="0" applyAlignment="0" applyProtection="0"/>
    <xf numFmtId="0" fontId="21" fillId="23" borderId="185" applyNumberFormat="0" applyFont="0" applyAlignment="0" applyProtection="0"/>
    <xf numFmtId="0" fontId="59" fillId="0" borderId="187" applyNumberFormat="0" applyFill="0" applyAlignment="0" applyProtection="0"/>
    <xf numFmtId="0" fontId="47" fillId="20" borderId="184" applyNumberFormat="0" applyAlignment="0" applyProtection="0"/>
    <xf numFmtId="0" fontId="21" fillId="23" borderId="185" applyNumberFormat="0" applyFont="0" applyAlignment="0" applyProtection="0"/>
    <xf numFmtId="0" fontId="54" fillId="7" borderId="184" applyNumberFormat="0" applyAlignment="0" applyProtection="0"/>
    <xf numFmtId="0" fontId="21" fillId="23" borderId="185" applyNumberFormat="0" applyFont="0" applyAlignment="0" applyProtection="0"/>
    <xf numFmtId="0" fontId="21" fillId="23" borderId="185" applyNumberFormat="0" applyFont="0" applyAlignment="0" applyProtection="0"/>
    <xf numFmtId="0" fontId="57" fillId="20" borderId="186" applyNumberFormat="0" applyAlignment="0" applyProtection="0"/>
    <xf numFmtId="0" fontId="59" fillId="0" borderId="187" applyNumberFormat="0" applyFill="0" applyAlignment="0" applyProtection="0"/>
    <xf numFmtId="0" fontId="54" fillId="7" borderId="184" applyNumberFormat="0" applyAlignment="0" applyProtection="0"/>
    <xf numFmtId="0" fontId="54" fillId="7" borderId="184" applyNumberFormat="0" applyAlignment="0" applyProtection="0"/>
    <xf numFmtId="0" fontId="59" fillId="0" borderId="187" applyNumberFormat="0" applyFill="0" applyAlignment="0" applyProtection="0"/>
    <xf numFmtId="0" fontId="47" fillId="20" borderId="184" applyNumberFormat="0" applyAlignment="0" applyProtection="0"/>
    <xf numFmtId="0" fontId="21" fillId="23" borderId="185" applyNumberFormat="0" applyFont="0" applyAlignment="0" applyProtection="0"/>
    <xf numFmtId="0" fontId="59" fillId="0" borderId="187" applyNumberFormat="0" applyFill="0" applyAlignment="0" applyProtection="0"/>
    <xf numFmtId="0" fontId="57" fillId="20" borderId="186" applyNumberFormat="0" applyAlignment="0" applyProtection="0"/>
    <xf numFmtId="0" fontId="21" fillId="23" borderId="185" applyNumberFormat="0" applyFont="0" applyAlignment="0" applyProtection="0"/>
    <xf numFmtId="0" fontId="47" fillId="20" borderId="184" applyNumberFormat="0" applyAlignment="0" applyProtection="0"/>
    <xf numFmtId="0" fontId="54" fillId="7" borderId="184" applyNumberFormat="0" applyAlignment="0" applyProtection="0"/>
    <xf numFmtId="0" fontId="54" fillId="7" borderId="184" applyNumberFormat="0" applyAlignment="0" applyProtection="0"/>
    <xf numFmtId="0" fontId="21" fillId="23" borderId="185" applyNumberFormat="0" applyFont="0" applyAlignment="0" applyProtection="0"/>
    <xf numFmtId="0" fontId="57" fillId="20" borderId="186" applyNumberFormat="0" applyAlignment="0" applyProtection="0"/>
    <xf numFmtId="0" fontId="59" fillId="0" borderId="187" applyNumberFormat="0" applyFill="0" applyAlignment="0" applyProtection="0"/>
    <xf numFmtId="0" fontId="57" fillId="20" borderId="186" applyNumberFormat="0" applyAlignment="0" applyProtection="0"/>
    <xf numFmtId="0" fontId="47" fillId="20" borderId="184" applyNumberFormat="0" applyAlignment="0" applyProtection="0"/>
    <xf numFmtId="0" fontId="21" fillId="23" borderId="185" applyNumberFormat="0" applyFont="0" applyAlignment="0" applyProtection="0"/>
    <xf numFmtId="0" fontId="47" fillId="20" borderId="184" applyNumberFormat="0" applyAlignment="0" applyProtection="0"/>
    <xf numFmtId="0" fontId="59" fillId="0" borderId="187" applyNumberFormat="0" applyFill="0" applyAlignment="0" applyProtection="0"/>
    <xf numFmtId="0" fontId="57" fillId="20" borderId="186" applyNumberFormat="0" applyAlignment="0" applyProtection="0"/>
    <xf numFmtId="0" fontId="54" fillId="7" borderId="184" applyNumberFormat="0" applyAlignment="0" applyProtection="0"/>
    <xf numFmtId="0" fontId="59" fillId="0" borderId="187" applyNumberFormat="0" applyFill="0" applyAlignment="0" applyProtection="0"/>
    <xf numFmtId="0" fontId="54" fillId="7" borderId="184" applyNumberFormat="0" applyAlignment="0" applyProtection="0"/>
    <xf numFmtId="0" fontId="21" fillId="23" borderId="185" applyNumberFormat="0" applyFont="0" applyAlignment="0" applyProtection="0"/>
    <xf numFmtId="0" fontId="57" fillId="20" borderId="186" applyNumberFormat="0" applyAlignment="0" applyProtection="0"/>
    <xf numFmtId="0" fontId="47" fillId="20" borderId="184" applyNumberFormat="0" applyAlignment="0" applyProtection="0"/>
    <xf numFmtId="0" fontId="54" fillId="7" borderId="184" applyNumberFormat="0" applyAlignment="0" applyProtection="0"/>
    <xf numFmtId="0" fontId="57" fillId="20" borderId="186" applyNumberFormat="0" applyAlignment="0" applyProtection="0"/>
    <xf numFmtId="0" fontId="54" fillId="7" borderId="184" applyNumberFormat="0" applyAlignment="0" applyProtection="0"/>
    <xf numFmtId="0" fontId="47" fillId="20" borderId="184" applyNumberFormat="0" applyAlignment="0" applyProtection="0"/>
    <xf numFmtId="0" fontId="54" fillId="7" borderId="184" applyNumberFormat="0" applyAlignment="0" applyProtection="0"/>
    <xf numFmtId="0" fontId="54" fillId="7" borderId="184" applyNumberFormat="0" applyAlignment="0" applyProtection="0"/>
    <xf numFmtId="0" fontId="21" fillId="23" borderId="185" applyNumberFormat="0" applyFont="0" applyAlignment="0" applyProtection="0"/>
    <xf numFmtId="0" fontId="21" fillId="23" borderId="185" applyNumberFormat="0" applyFont="0" applyAlignment="0" applyProtection="0"/>
    <xf numFmtId="0" fontId="57" fillId="20" borderId="186" applyNumberFormat="0" applyAlignment="0" applyProtection="0"/>
    <xf numFmtId="0" fontId="59" fillId="0" borderId="187" applyNumberFormat="0" applyFill="0" applyAlignment="0" applyProtection="0"/>
    <xf numFmtId="0" fontId="59" fillId="0" borderId="187" applyNumberFormat="0" applyFill="0" applyAlignment="0" applyProtection="0"/>
    <xf numFmtId="0" fontId="47" fillId="20" borderId="184" applyNumberFormat="0" applyAlignment="0" applyProtection="0"/>
    <xf numFmtId="0" fontId="47" fillId="20" borderId="184" applyNumberFormat="0" applyAlignment="0" applyProtection="0"/>
    <xf numFmtId="0" fontId="47" fillId="20" borderId="184" applyNumberFormat="0" applyAlignment="0" applyProtection="0"/>
    <xf numFmtId="0" fontId="21" fillId="23" borderId="185" applyNumberFormat="0" applyFont="0" applyAlignment="0" applyProtection="0"/>
    <xf numFmtId="0" fontId="57" fillId="20" borderId="186" applyNumberFormat="0" applyAlignment="0" applyProtection="0"/>
    <xf numFmtId="0" fontId="59" fillId="0" borderId="187" applyNumberFormat="0" applyFill="0" applyAlignment="0" applyProtection="0"/>
    <xf numFmtId="0" fontId="54" fillId="7" borderId="184" applyNumberFormat="0" applyAlignment="0" applyProtection="0"/>
    <xf numFmtId="0" fontId="57" fillId="20" borderId="186" applyNumberFormat="0" applyAlignment="0" applyProtection="0"/>
    <xf numFmtId="0" fontId="54" fillId="7" borderId="184" applyNumberFormat="0" applyAlignment="0" applyProtection="0"/>
    <xf numFmtId="0" fontId="21" fillId="23" borderId="185" applyNumberFormat="0" applyFont="0" applyAlignment="0" applyProtection="0"/>
    <xf numFmtId="0" fontId="21" fillId="23" borderId="185" applyNumberFormat="0" applyFont="0" applyAlignment="0" applyProtection="0"/>
    <xf numFmtId="0" fontId="59" fillId="0" borderId="187" applyNumberFormat="0" applyFill="0" applyAlignment="0" applyProtection="0"/>
    <xf numFmtId="0" fontId="54" fillId="7" borderId="184" applyNumberFormat="0" applyAlignment="0" applyProtection="0"/>
    <xf numFmtId="0" fontId="57" fillId="20" borderId="186" applyNumberFormat="0" applyAlignment="0" applyProtection="0"/>
    <xf numFmtId="0" fontId="47" fillId="20" borderId="184" applyNumberFormat="0" applyAlignment="0" applyProtection="0"/>
    <xf numFmtId="0" fontId="59" fillId="0" borderId="187" applyNumberFormat="0" applyFill="0" applyAlignment="0" applyProtection="0"/>
    <xf numFmtId="0" fontId="54" fillId="7" borderId="184" applyNumberFormat="0" applyAlignment="0" applyProtection="0"/>
    <xf numFmtId="0" fontId="47" fillId="20" borderId="184" applyNumberFormat="0" applyAlignment="0" applyProtection="0"/>
    <xf numFmtId="0" fontId="57" fillId="20" borderId="186" applyNumberFormat="0" applyAlignment="0" applyProtection="0"/>
    <xf numFmtId="0" fontId="21" fillId="23" borderId="185" applyNumberFormat="0" applyFont="0" applyAlignment="0" applyProtection="0"/>
    <xf numFmtId="0" fontId="59" fillId="0" borderId="187" applyNumberFormat="0" applyFill="0" applyAlignment="0" applyProtection="0"/>
    <xf numFmtId="0" fontId="59" fillId="0" borderId="187" applyNumberFormat="0" applyFill="0" applyAlignment="0" applyProtection="0"/>
    <xf numFmtId="0" fontId="21" fillId="23" borderId="185" applyNumberFormat="0" applyFont="0" applyAlignment="0" applyProtection="0"/>
    <xf numFmtId="0" fontId="57" fillId="20" borderId="186" applyNumberFormat="0" applyAlignment="0" applyProtection="0"/>
    <xf numFmtId="0" fontId="21" fillId="23" borderId="185" applyNumberFormat="0" applyFont="0" applyAlignment="0" applyProtection="0"/>
    <xf numFmtId="0" fontId="54" fillId="7" borderId="184" applyNumberFormat="0" applyAlignment="0" applyProtection="0"/>
    <xf numFmtId="0" fontId="54" fillId="7" borderId="184" applyNumberFormat="0" applyAlignment="0" applyProtection="0"/>
    <xf numFmtId="0" fontId="59" fillId="0" borderId="187" applyNumberFormat="0" applyFill="0" applyAlignment="0" applyProtection="0"/>
    <xf numFmtId="0" fontId="21" fillId="23" borderId="185" applyNumberFormat="0" applyFont="0" applyAlignment="0" applyProtection="0"/>
    <xf numFmtId="0" fontId="57" fillId="20" borderId="186" applyNumberFormat="0" applyAlignment="0" applyProtection="0"/>
    <xf numFmtId="0" fontId="57" fillId="20" borderId="186" applyNumberFormat="0" applyAlignment="0" applyProtection="0"/>
    <xf numFmtId="0" fontId="47" fillId="20" borderId="184" applyNumberFormat="0" applyAlignment="0" applyProtection="0"/>
    <xf numFmtId="0" fontId="59" fillId="0" borderId="187" applyNumberFormat="0" applyFill="0" applyAlignment="0" applyProtection="0"/>
    <xf numFmtId="0" fontId="21" fillId="23" borderId="185" applyNumberFormat="0" applyFont="0" applyAlignment="0" applyProtection="0"/>
    <xf numFmtId="0" fontId="21" fillId="23" borderId="185" applyNumberFormat="0" applyFont="0" applyAlignment="0" applyProtection="0"/>
    <xf numFmtId="0" fontId="59" fillId="0" borderId="187" applyNumberFormat="0" applyFill="0" applyAlignment="0" applyProtection="0"/>
    <xf numFmtId="0" fontId="59" fillId="0" borderId="187" applyNumberFormat="0" applyFill="0" applyAlignment="0" applyProtection="0"/>
    <xf numFmtId="0" fontId="47" fillId="20" borderId="184" applyNumberFormat="0" applyAlignment="0" applyProtection="0"/>
    <xf numFmtId="0" fontId="47" fillId="20" borderId="184" applyNumberFormat="0" applyAlignment="0" applyProtection="0"/>
    <xf numFmtId="0" fontId="57" fillId="20" borderId="186" applyNumberFormat="0" applyAlignment="0" applyProtection="0"/>
    <xf numFmtId="0" fontId="54" fillId="7" borderId="184" applyNumberFormat="0" applyAlignment="0" applyProtection="0"/>
    <xf numFmtId="0" fontId="54" fillId="7" borderId="184" applyNumberFormat="0" applyAlignment="0" applyProtection="0"/>
    <xf numFmtId="0" fontId="47" fillId="20" borderId="184" applyNumberFormat="0" applyAlignment="0" applyProtection="0"/>
    <xf numFmtId="9" fontId="13" fillId="0" borderId="0" applyFont="0" applyFill="0" applyBorder="0" applyAlignment="0" applyProtection="0"/>
    <xf numFmtId="0" fontId="13" fillId="0" borderId="0"/>
    <xf numFmtId="0" fontId="47" fillId="20" borderId="184" applyNumberFormat="0" applyAlignment="0" applyProtection="0"/>
    <xf numFmtId="0" fontId="47" fillId="20" borderId="184" applyNumberFormat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47" fillId="20" borderId="184" applyNumberFormat="0" applyAlignment="0" applyProtection="0"/>
    <xf numFmtId="0" fontId="57" fillId="20" borderId="186" applyNumberFormat="0" applyAlignment="0" applyProtection="0"/>
    <xf numFmtId="0" fontId="21" fillId="23" borderId="185" applyNumberFormat="0" applyFont="0" applyAlignment="0" applyProtection="0"/>
    <xf numFmtId="0" fontId="57" fillId="20" borderId="186" applyNumberFormat="0" applyAlignment="0" applyProtection="0"/>
    <xf numFmtId="0" fontId="54" fillId="7" borderId="184" applyNumberFormat="0" applyAlignment="0" applyProtection="0"/>
    <xf numFmtId="0" fontId="54" fillId="7" borderId="184" applyNumberFormat="0" applyAlignment="0" applyProtection="0"/>
    <xf numFmtId="0" fontId="54" fillId="7" borderId="184" applyNumberFormat="0" applyAlignment="0" applyProtection="0"/>
    <xf numFmtId="0" fontId="21" fillId="23" borderId="185" applyNumberFormat="0" applyFont="0" applyAlignment="0" applyProtection="0"/>
    <xf numFmtId="0" fontId="57" fillId="20" borderId="186" applyNumberFormat="0" applyAlignment="0" applyProtection="0"/>
    <xf numFmtId="0" fontId="59" fillId="0" borderId="187" applyNumberFormat="0" applyFill="0" applyAlignment="0" applyProtection="0"/>
    <xf numFmtId="0" fontId="21" fillId="23" borderId="185" applyNumberFormat="0" applyFont="0" applyAlignment="0" applyProtection="0"/>
    <xf numFmtId="0" fontId="47" fillId="20" borderId="184" applyNumberFormat="0" applyAlignment="0" applyProtection="0"/>
    <xf numFmtId="0" fontId="54" fillId="7" borderId="184" applyNumberFormat="0" applyAlignment="0" applyProtection="0"/>
    <xf numFmtId="0" fontId="59" fillId="0" borderId="187" applyNumberFormat="0" applyFill="0" applyAlignment="0" applyProtection="0"/>
    <xf numFmtId="0" fontId="47" fillId="20" borderId="184" applyNumberFormat="0" applyAlignment="0" applyProtection="0"/>
    <xf numFmtId="0" fontId="47" fillId="20" borderId="184" applyNumberFormat="0" applyAlignment="0" applyProtection="0"/>
    <xf numFmtId="0" fontId="59" fillId="0" borderId="187" applyNumberFormat="0" applyFill="0" applyAlignment="0" applyProtection="0"/>
    <xf numFmtId="0" fontId="57" fillId="20" borderId="186" applyNumberFormat="0" applyAlignment="0" applyProtection="0"/>
    <xf numFmtId="0" fontId="21" fillId="23" borderId="185" applyNumberFormat="0" applyFont="0" applyAlignment="0" applyProtection="0"/>
    <xf numFmtId="0" fontId="59" fillId="0" borderId="187" applyNumberFormat="0" applyFill="0" applyAlignment="0" applyProtection="0"/>
    <xf numFmtId="0" fontId="54" fillId="7" borderId="184" applyNumberFormat="0" applyAlignment="0" applyProtection="0"/>
    <xf numFmtId="0" fontId="21" fillId="23" borderId="185" applyNumberFormat="0" applyFont="0" applyAlignment="0" applyProtection="0"/>
    <xf numFmtId="0" fontId="21" fillId="23" borderId="185" applyNumberFormat="0" applyFont="0" applyAlignment="0" applyProtection="0"/>
    <xf numFmtId="0" fontId="47" fillId="20" borderId="184" applyNumberFormat="0" applyAlignment="0" applyProtection="0"/>
    <xf numFmtId="0" fontId="59" fillId="0" borderId="187" applyNumberFormat="0" applyFill="0" applyAlignment="0" applyProtection="0"/>
    <xf numFmtId="0" fontId="47" fillId="20" borderId="184" applyNumberFormat="0" applyAlignment="0" applyProtection="0"/>
    <xf numFmtId="0" fontId="57" fillId="20" borderId="186" applyNumberFormat="0" applyAlignment="0" applyProtection="0"/>
    <xf numFmtId="0" fontId="57" fillId="20" borderId="186" applyNumberFormat="0" applyAlignment="0" applyProtection="0"/>
    <xf numFmtId="0" fontId="47" fillId="20" borderId="184" applyNumberFormat="0" applyAlignment="0" applyProtection="0"/>
    <xf numFmtId="0" fontId="54" fillId="7" borderId="184" applyNumberFormat="0" applyAlignment="0" applyProtection="0"/>
    <xf numFmtId="0" fontId="21" fillId="23" borderId="185" applyNumberFormat="0" applyFont="0" applyAlignment="0" applyProtection="0"/>
    <xf numFmtId="0" fontId="57" fillId="20" borderId="186" applyNumberFormat="0" applyAlignment="0" applyProtection="0"/>
    <xf numFmtId="0" fontId="21" fillId="23" borderId="185" applyNumberFormat="0" applyFont="0" applyAlignment="0" applyProtection="0"/>
    <xf numFmtId="0" fontId="57" fillId="20" borderId="186" applyNumberFormat="0" applyAlignment="0" applyProtection="0"/>
    <xf numFmtId="0" fontId="47" fillId="20" borderId="184" applyNumberFormat="0" applyAlignment="0" applyProtection="0"/>
    <xf numFmtId="0" fontId="59" fillId="0" borderId="187" applyNumberFormat="0" applyFill="0" applyAlignment="0" applyProtection="0"/>
    <xf numFmtId="0" fontId="47" fillId="20" borderId="184" applyNumberFormat="0" applyAlignment="0" applyProtection="0"/>
    <xf numFmtId="0" fontId="59" fillId="0" borderId="187" applyNumberFormat="0" applyFill="0" applyAlignment="0" applyProtection="0"/>
    <xf numFmtId="0" fontId="57" fillId="20" borderId="186" applyNumberFormat="0" applyAlignment="0" applyProtection="0"/>
    <xf numFmtId="0" fontId="54" fillId="7" borderId="184" applyNumberFormat="0" applyAlignment="0" applyProtection="0"/>
    <xf numFmtId="0" fontId="21" fillId="23" borderId="185" applyNumberFormat="0" applyFont="0" applyAlignment="0" applyProtection="0"/>
    <xf numFmtId="0" fontId="57" fillId="20" borderId="186" applyNumberFormat="0" applyAlignment="0" applyProtection="0"/>
    <xf numFmtId="0" fontId="59" fillId="0" borderId="187" applyNumberFormat="0" applyFill="0" applyAlignment="0" applyProtection="0"/>
    <xf numFmtId="0" fontId="21" fillId="23" borderId="185" applyNumberFormat="0" applyFont="0" applyAlignment="0" applyProtection="0"/>
    <xf numFmtId="0" fontId="54" fillId="7" borderId="184" applyNumberFormat="0" applyAlignment="0" applyProtection="0"/>
    <xf numFmtId="0" fontId="47" fillId="20" borderId="184" applyNumberFormat="0" applyAlignment="0" applyProtection="0"/>
    <xf numFmtId="0" fontId="57" fillId="20" borderId="186" applyNumberFormat="0" applyAlignment="0" applyProtection="0"/>
    <xf numFmtId="0" fontId="54" fillId="7" borderId="184" applyNumberFormat="0" applyAlignment="0" applyProtection="0"/>
    <xf numFmtId="0" fontId="21" fillId="23" borderId="185" applyNumberFormat="0" applyFont="0" applyAlignment="0" applyProtection="0"/>
    <xf numFmtId="0" fontId="57" fillId="20" borderId="186" applyNumberFormat="0" applyAlignment="0" applyProtection="0"/>
    <xf numFmtId="0" fontId="59" fillId="0" borderId="187" applyNumberFormat="0" applyFill="0" applyAlignment="0" applyProtection="0"/>
    <xf numFmtId="0" fontId="59" fillId="0" borderId="187" applyNumberFormat="0" applyFill="0" applyAlignment="0" applyProtection="0"/>
    <xf numFmtId="0" fontId="57" fillId="20" borderId="186" applyNumberFormat="0" applyAlignment="0" applyProtection="0"/>
    <xf numFmtId="0" fontId="47" fillId="20" borderId="184" applyNumberFormat="0" applyAlignment="0" applyProtection="0"/>
    <xf numFmtId="0" fontId="54" fillId="7" borderId="184" applyNumberFormat="0" applyAlignment="0" applyProtection="0"/>
    <xf numFmtId="0" fontId="59" fillId="0" borderId="187" applyNumberFormat="0" applyFill="0" applyAlignment="0" applyProtection="0"/>
    <xf numFmtId="0" fontId="47" fillId="20" borderId="184" applyNumberFormat="0" applyAlignment="0" applyProtection="0"/>
    <xf numFmtId="0" fontId="54" fillId="7" borderId="184" applyNumberFormat="0" applyAlignment="0" applyProtection="0"/>
    <xf numFmtId="0" fontId="57" fillId="20" borderId="186" applyNumberFormat="0" applyAlignment="0" applyProtection="0"/>
    <xf numFmtId="0" fontId="47" fillId="20" borderId="184" applyNumberFormat="0" applyAlignment="0" applyProtection="0"/>
    <xf numFmtId="0" fontId="47" fillId="20" borderId="184" applyNumberFormat="0" applyAlignment="0" applyProtection="0"/>
    <xf numFmtId="0" fontId="54" fillId="7" borderId="184" applyNumberFormat="0" applyAlignment="0" applyProtection="0"/>
    <xf numFmtId="0" fontId="54" fillId="7" borderId="184" applyNumberFormat="0" applyAlignment="0" applyProtection="0"/>
    <xf numFmtId="0" fontId="59" fillId="0" borderId="187" applyNumberFormat="0" applyFill="0" applyAlignment="0" applyProtection="0"/>
    <xf numFmtId="0" fontId="59" fillId="0" borderId="187" applyNumberFormat="0" applyFill="0" applyAlignment="0" applyProtection="0"/>
    <xf numFmtId="0" fontId="21" fillId="23" borderId="185" applyNumberFormat="0" applyFont="0" applyAlignment="0" applyProtection="0"/>
    <xf numFmtId="0" fontId="59" fillId="0" borderId="187" applyNumberFormat="0" applyFill="0" applyAlignment="0" applyProtection="0"/>
    <xf numFmtId="0" fontId="47" fillId="20" borderId="184" applyNumberFormat="0" applyAlignment="0" applyProtection="0"/>
    <xf numFmtId="0" fontId="21" fillId="23" borderId="185" applyNumberFormat="0" applyFont="0" applyAlignment="0" applyProtection="0"/>
    <xf numFmtId="0" fontId="54" fillId="7" borderId="184" applyNumberFormat="0" applyAlignment="0" applyProtection="0"/>
    <xf numFmtId="0" fontId="21" fillId="23" borderId="185" applyNumberFormat="0" applyFont="0" applyAlignment="0" applyProtection="0"/>
    <xf numFmtId="0" fontId="21" fillId="23" borderId="185" applyNumberFormat="0" applyFont="0" applyAlignment="0" applyProtection="0"/>
    <xf numFmtId="0" fontId="57" fillId="20" borderId="186" applyNumberFormat="0" applyAlignment="0" applyProtection="0"/>
    <xf numFmtId="0" fontId="59" fillId="0" borderId="187" applyNumberFormat="0" applyFill="0" applyAlignment="0" applyProtection="0"/>
    <xf numFmtId="0" fontId="54" fillId="7" borderId="184" applyNumberFormat="0" applyAlignment="0" applyProtection="0"/>
    <xf numFmtId="0" fontId="54" fillId="7" borderId="184" applyNumberFormat="0" applyAlignment="0" applyProtection="0"/>
    <xf numFmtId="0" fontId="59" fillId="0" borderId="187" applyNumberFormat="0" applyFill="0" applyAlignment="0" applyProtection="0"/>
    <xf numFmtId="0" fontId="47" fillId="20" borderId="184" applyNumberFormat="0" applyAlignment="0" applyProtection="0"/>
    <xf numFmtId="0" fontId="21" fillId="23" borderId="185" applyNumberFormat="0" applyFont="0" applyAlignment="0" applyProtection="0"/>
    <xf numFmtId="0" fontId="59" fillId="0" borderId="187" applyNumberFormat="0" applyFill="0" applyAlignment="0" applyProtection="0"/>
    <xf numFmtId="0" fontId="57" fillId="20" borderId="186" applyNumberFormat="0" applyAlignment="0" applyProtection="0"/>
    <xf numFmtId="0" fontId="21" fillId="23" borderId="185" applyNumberFormat="0" applyFont="0" applyAlignment="0" applyProtection="0"/>
    <xf numFmtId="0" fontId="47" fillId="20" borderId="184" applyNumberFormat="0" applyAlignment="0" applyProtection="0"/>
    <xf numFmtId="0" fontId="54" fillId="7" borderId="184" applyNumberFormat="0" applyAlignment="0" applyProtection="0"/>
    <xf numFmtId="0" fontId="54" fillId="7" borderId="184" applyNumberFormat="0" applyAlignment="0" applyProtection="0"/>
    <xf numFmtId="0" fontId="21" fillId="23" borderId="185" applyNumberFormat="0" applyFont="0" applyAlignment="0" applyProtection="0"/>
    <xf numFmtId="0" fontId="57" fillId="20" borderId="186" applyNumberFormat="0" applyAlignment="0" applyProtection="0"/>
    <xf numFmtId="0" fontId="59" fillId="0" borderId="187" applyNumberFormat="0" applyFill="0" applyAlignment="0" applyProtection="0"/>
    <xf numFmtId="0" fontId="57" fillId="20" borderId="186" applyNumberFormat="0" applyAlignment="0" applyProtection="0"/>
    <xf numFmtId="0" fontId="47" fillId="20" borderId="184" applyNumberFormat="0" applyAlignment="0" applyProtection="0"/>
    <xf numFmtId="0" fontId="21" fillId="23" borderId="185" applyNumberFormat="0" applyFont="0" applyAlignment="0" applyProtection="0"/>
    <xf numFmtId="0" fontId="47" fillId="20" borderId="184" applyNumberFormat="0" applyAlignment="0" applyProtection="0"/>
    <xf numFmtId="0" fontId="59" fillId="0" borderId="187" applyNumberFormat="0" applyFill="0" applyAlignment="0" applyProtection="0"/>
    <xf numFmtId="0" fontId="57" fillId="20" borderId="186" applyNumberFormat="0" applyAlignment="0" applyProtection="0"/>
    <xf numFmtId="0" fontId="54" fillId="7" borderId="184" applyNumberFormat="0" applyAlignment="0" applyProtection="0"/>
    <xf numFmtId="0" fontId="59" fillId="0" borderId="187" applyNumberFormat="0" applyFill="0" applyAlignment="0" applyProtection="0"/>
    <xf numFmtId="0" fontId="54" fillId="7" borderId="184" applyNumberFormat="0" applyAlignment="0" applyProtection="0"/>
    <xf numFmtId="0" fontId="21" fillId="23" borderId="185" applyNumberFormat="0" applyFont="0" applyAlignment="0" applyProtection="0"/>
    <xf numFmtId="0" fontId="57" fillId="20" borderId="186" applyNumberFormat="0" applyAlignment="0" applyProtection="0"/>
    <xf numFmtId="0" fontId="47" fillId="20" borderId="184" applyNumberFormat="0" applyAlignment="0" applyProtection="0"/>
    <xf numFmtId="0" fontId="54" fillId="7" borderId="184" applyNumberFormat="0" applyAlignment="0" applyProtection="0"/>
    <xf numFmtId="0" fontId="57" fillId="20" borderId="186" applyNumberFormat="0" applyAlignment="0" applyProtection="0"/>
    <xf numFmtId="0" fontId="54" fillId="7" borderId="184" applyNumberFormat="0" applyAlignment="0" applyProtection="0"/>
    <xf numFmtId="0" fontId="47" fillId="20" borderId="184" applyNumberFormat="0" applyAlignment="0" applyProtection="0"/>
    <xf numFmtId="0" fontId="54" fillId="7" borderId="184" applyNumberFormat="0" applyAlignment="0" applyProtection="0"/>
    <xf numFmtId="0" fontId="54" fillId="7" borderId="184" applyNumberFormat="0" applyAlignment="0" applyProtection="0"/>
    <xf numFmtId="0" fontId="21" fillId="23" borderId="185" applyNumberFormat="0" applyFont="0" applyAlignment="0" applyProtection="0"/>
    <xf numFmtId="0" fontId="21" fillId="23" borderId="185" applyNumberFormat="0" applyFont="0" applyAlignment="0" applyProtection="0"/>
    <xf numFmtId="0" fontId="57" fillId="20" borderId="186" applyNumberFormat="0" applyAlignment="0" applyProtection="0"/>
    <xf numFmtId="0" fontId="59" fillId="0" borderId="187" applyNumberFormat="0" applyFill="0" applyAlignment="0" applyProtection="0"/>
    <xf numFmtId="0" fontId="59" fillId="0" borderId="187" applyNumberFormat="0" applyFill="0" applyAlignment="0" applyProtection="0"/>
    <xf numFmtId="0" fontId="47" fillId="20" borderId="184" applyNumberFormat="0" applyAlignment="0" applyProtection="0"/>
    <xf numFmtId="0" fontId="47" fillId="20" borderId="184" applyNumberFormat="0" applyAlignment="0" applyProtection="0"/>
    <xf numFmtId="0" fontId="47" fillId="20" borderId="184" applyNumberFormat="0" applyAlignment="0" applyProtection="0"/>
    <xf numFmtId="0" fontId="21" fillId="23" borderId="185" applyNumberFormat="0" applyFont="0" applyAlignment="0" applyProtection="0"/>
    <xf numFmtId="0" fontId="57" fillId="20" borderId="186" applyNumberFormat="0" applyAlignment="0" applyProtection="0"/>
    <xf numFmtId="0" fontId="59" fillId="0" borderId="187" applyNumberFormat="0" applyFill="0" applyAlignment="0" applyProtection="0"/>
    <xf numFmtId="0" fontId="54" fillId="7" borderId="184" applyNumberFormat="0" applyAlignment="0" applyProtection="0"/>
    <xf numFmtId="0" fontId="57" fillId="20" borderId="186" applyNumberFormat="0" applyAlignment="0" applyProtection="0"/>
    <xf numFmtId="0" fontId="54" fillId="7" borderId="184" applyNumberFormat="0" applyAlignment="0" applyProtection="0"/>
    <xf numFmtId="0" fontId="21" fillId="23" borderId="185" applyNumberFormat="0" applyFont="0" applyAlignment="0" applyProtection="0"/>
    <xf numFmtId="0" fontId="59" fillId="0" borderId="187" applyNumberFormat="0" applyFill="0" applyAlignment="0" applyProtection="0"/>
    <xf numFmtId="0" fontId="21" fillId="23" borderId="185" applyNumberFormat="0" applyFont="0" applyAlignment="0" applyProtection="0"/>
    <xf numFmtId="0" fontId="59" fillId="0" borderId="187" applyNumberFormat="0" applyFill="0" applyAlignment="0" applyProtection="0"/>
    <xf numFmtId="0" fontId="54" fillId="7" borderId="184" applyNumberFormat="0" applyAlignment="0" applyProtection="0"/>
    <xf numFmtId="0" fontId="57" fillId="20" borderId="186" applyNumberFormat="0" applyAlignment="0" applyProtection="0"/>
    <xf numFmtId="0" fontId="47" fillId="20" borderId="184" applyNumberFormat="0" applyAlignment="0" applyProtection="0"/>
    <xf numFmtId="0" fontId="59" fillId="0" borderId="187" applyNumberFormat="0" applyFill="0" applyAlignment="0" applyProtection="0"/>
    <xf numFmtId="0" fontId="54" fillId="7" borderId="184" applyNumberFormat="0" applyAlignment="0" applyProtection="0"/>
    <xf numFmtId="0" fontId="54" fillId="7" borderId="184" applyNumberFormat="0" applyAlignment="0" applyProtection="0"/>
    <xf numFmtId="0" fontId="47" fillId="20" borderId="184" applyNumberFormat="0" applyAlignment="0" applyProtection="0"/>
    <xf numFmtId="0" fontId="57" fillId="20" borderId="186" applyNumberFormat="0" applyAlignment="0" applyProtection="0"/>
    <xf numFmtId="0" fontId="21" fillId="23" borderId="185" applyNumberFormat="0" applyFont="0" applyAlignment="0" applyProtection="0"/>
    <xf numFmtId="0" fontId="59" fillId="0" borderId="187" applyNumberFormat="0" applyFill="0" applyAlignment="0" applyProtection="0"/>
    <xf numFmtId="0" fontId="59" fillId="0" borderId="187" applyNumberFormat="0" applyFill="0" applyAlignment="0" applyProtection="0"/>
    <xf numFmtId="0" fontId="21" fillId="23" borderId="185" applyNumberFormat="0" applyFont="0" applyAlignment="0" applyProtection="0"/>
    <xf numFmtId="0" fontId="57" fillId="20" borderId="186" applyNumberFormat="0" applyAlignment="0" applyProtection="0"/>
    <xf numFmtId="0" fontId="21" fillId="23" borderId="185" applyNumberFormat="0" applyFont="0" applyAlignment="0" applyProtection="0"/>
    <xf numFmtId="0" fontId="54" fillId="7" borderId="184" applyNumberFormat="0" applyAlignment="0" applyProtection="0"/>
    <xf numFmtId="0" fontId="54" fillId="7" borderId="184" applyNumberFormat="0" applyAlignment="0" applyProtection="0"/>
    <xf numFmtId="0" fontId="21" fillId="23" borderId="185" applyNumberFormat="0" applyFont="0" applyAlignment="0" applyProtection="0"/>
    <xf numFmtId="0" fontId="59" fillId="0" borderId="187" applyNumberFormat="0" applyFill="0" applyAlignment="0" applyProtection="0"/>
    <xf numFmtId="0" fontId="21" fillId="23" borderId="185" applyNumberFormat="0" applyFont="0" applyAlignment="0" applyProtection="0"/>
    <xf numFmtId="0" fontId="57" fillId="20" borderId="186" applyNumberFormat="0" applyAlignment="0" applyProtection="0"/>
    <xf numFmtId="0" fontId="57" fillId="20" borderId="186" applyNumberFormat="0" applyAlignment="0" applyProtection="0"/>
    <xf numFmtId="0" fontId="47" fillId="20" borderId="184" applyNumberFormat="0" applyAlignment="0" applyProtection="0"/>
    <xf numFmtId="0" fontId="59" fillId="0" borderId="187" applyNumberFormat="0" applyFill="0" applyAlignment="0" applyProtection="0"/>
    <xf numFmtId="0" fontId="21" fillId="23" borderId="185" applyNumberFormat="0" applyFont="0" applyAlignment="0" applyProtection="0"/>
    <xf numFmtId="0" fontId="21" fillId="23" borderId="185" applyNumberFormat="0" applyFont="0" applyAlignment="0" applyProtection="0"/>
    <xf numFmtId="0" fontId="59" fillId="0" borderId="187" applyNumberFormat="0" applyFill="0" applyAlignment="0" applyProtection="0"/>
    <xf numFmtId="0" fontId="59" fillId="0" borderId="187" applyNumberFormat="0" applyFill="0" applyAlignment="0" applyProtection="0"/>
    <xf numFmtId="0" fontId="47" fillId="20" borderId="184" applyNumberFormat="0" applyAlignment="0" applyProtection="0"/>
    <xf numFmtId="0" fontId="47" fillId="20" borderId="184" applyNumberFormat="0" applyAlignment="0" applyProtection="0"/>
    <xf numFmtId="0" fontId="57" fillId="20" borderId="186" applyNumberFormat="0" applyAlignment="0" applyProtection="0"/>
    <xf numFmtId="0" fontId="54" fillId="7" borderId="184" applyNumberFormat="0" applyAlignment="0" applyProtection="0"/>
    <xf numFmtId="0" fontId="57" fillId="20" borderId="186" applyNumberFormat="0" applyAlignment="0" applyProtection="0"/>
    <xf numFmtId="0" fontId="54" fillId="7" borderId="184" applyNumberFormat="0" applyAlignment="0" applyProtection="0"/>
    <xf numFmtId="0" fontId="47" fillId="20" borderId="184" applyNumberFormat="0" applyAlignment="0" applyProtection="0"/>
    <xf numFmtId="0" fontId="47" fillId="20" borderId="184" applyNumberFormat="0" applyAlignment="0" applyProtection="0"/>
    <xf numFmtId="0" fontId="47" fillId="20" borderId="184" applyNumberFormat="0" applyAlignment="0" applyProtection="0"/>
    <xf numFmtId="0" fontId="47" fillId="20" borderId="184" applyNumberFormat="0" applyAlignment="0" applyProtection="0"/>
    <xf numFmtId="0" fontId="57" fillId="20" borderId="186" applyNumberFormat="0" applyAlignment="0" applyProtection="0"/>
    <xf numFmtId="0" fontId="47" fillId="20" borderId="184" applyNumberFormat="0" applyAlignment="0" applyProtection="0"/>
    <xf numFmtId="0" fontId="21" fillId="23" borderId="185" applyNumberFormat="0" applyFont="0" applyAlignment="0" applyProtection="0"/>
    <xf numFmtId="0" fontId="57" fillId="20" borderId="186" applyNumberFormat="0" applyAlignment="0" applyProtection="0"/>
    <xf numFmtId="0" fontId="54" fillId="7" borderId="184" applyNumberFormat="0" applyAlignment="0" applyProtection="0"/>
    <xf numFmtId="0" fontId="54" fillId="7" borderId="184" applyNumberFormat="0" applyAlignment="0" applyProtection="0"/>
    <xf numFmtId="0" fontId="54" fillId="7" borderId="184" applyNumberFormat="0" applyAlignment="0" applyProtection="0"/>
    <xf numFmtId="0" fontId="21" fillId="23" borderId="185" applyNumberFormat="0" applyFont="0" applyAlignment="0" applyProtection="0"/>
    <xf numFmtId="0" fontId="57" fillId="20" borderId="186" applyNumberFormat="0" applyAlignment="0" applyProtection="0"/>
    <xf numFmtId="0" fontId="59" fillId="0" borderId="187" applyNumberFormat="0" applyFill="0" applyAlignment="0" applyProtection="0"/>
    <xf numFmtId="0" fontId="21" fillId="23" borderId="185" applyNumberFormat="0" applyFont="0" applyAlignment="0" applyProtection="0"/>
    <xf numFmtId="0" fontId="47" fillId="20" borderId="184" applyNumberFormat="0" applyAlignment="0" applyProtection="0"/>
    <xf numFmtId="0" fontId="54" fillId="7" borderId="184" applyNumberFormat="0" applyAlignment="0" applyProtection="0"/>
    <xf numFmtId="0" fontId="59" fillId="0" borderId="187" applyNumberFormat="0" applyFill="0" applyAlignment="0" applyProtection="0"/>
    <xf numFmtId="0" fontId="47" fillId="20" borderId="184" applyNumberFormat="0" applyAlignment="0" applyProtection="0"/>
    <xf numFmtId="0" fontId="47" fillId="20" borderId="184" applyNumberFormat="0" applyAlignment="0" applyProtection="0"/>
    <xf numFmtId="0" fontId="59" fillId="0" borderId="187" applyNumberFormat="0" applyFill="0" applyAlignment="0" applyProtection="0"/>
    <xf numFmtId="0" fontId="57" fillId="20" borderId="186" applyNumberFormat="0" applyAlignment="0" applyProtection="0"/>
    <xf numFmtId="0" fontId="21" fillId="23" borderId="185" applyNumberFormat="0" applyFont="0" applyAlignment="0" applyProtection="0"/>
    <xf numFmtId="0" fontId="59" fillId="0" borderId="187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1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21" fillId="0" borderId="0"/>
    <xf numFmtId="0" fontId="44" fillId="2" borderId="0" applyNumberFormat="0" applyBorder="0" applyAlignment="0" applyProtection="0"/>
    <xf numFmtId="0" fontId="44" fillId="3" borderId="0" applyNumberFormat="0" applyBorder="0" applyAlignment="0" applyProtection="0"/>
    <xf numFmtId="0" fontId="44" fillId="4" borderId="0" applyNumberFormat="0" applyBorder="0" applyAlignment="0" applyProtection="0"/>
    <xf numFmtId="0" fontId="44" fillId="5" borderId="0" applyNumberFormat="0" applyBorder="0" applyAlignment="0" applyProtection="0"/>
    <xf numFmtId="0" fontId="44" fillId="6" borderId="0" applyNumberFormat="0" applyBorder="0" applyAlignment="0" applyProtection="0"/>
    <xf numFmtId="0" fontId="44" fillId="7" borderId="0" applyNumberFormat="0" applyBorder="0" applyAlignment="0" applyProtection="0"/>
    <xf numFmtId="0" fontId="44" fillId="8" borderId="0" applyNumberFormat="0" applyBorder="0" applyAlignment="0" applyProtection="0"/>
    <xf numFmtId="0" fontId="44" fillId="9" borderId="0" applyNumberFormat="0" applyBorder="0" applyAlignment="0" applyProtection="0"/>
    <xf numFmtId="0" fontId="44" fillId="10" borderId="0" applyNumberFormat="0" applyBorder="0" applyAlignment="0" applyProtection="0"/>
    <xf numFmtId="0" fontId="44" fillId="5" borderId="0" applyNumberFormat="0" applyBorder="0" applyAlignment="0" applyProtection="0"/>
    <xf numFmtId="0" fontId="44" fillId="8" borderId="0" applyNumberFormat="0" applyBorder="0" applyAlignment="0" applyProtection="0"/>
    <xf numFmtId="0" fontId="44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9" borderId="0" applyNumberFormat="0" applyBorder="0" applyAlignment="0" applyProtection="0"/>
    <xf numFmtId="0" fontId="46" fillId="3" borderId="0" applyNumberFormat="0" applyBorder="0" applyAlignment="0" applyProtection="0"/>
    <xf numFmtId="0" fontId="47" fillId="20" borderId="193" applyNumberFormat="0" applyAlignment="0" applyProtection="0"/>
    <xf numFmtId="0" fontId="48" fillId="21" borderId="2" applyNumberFormat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50" fillId="4" borderId="0" applyNumberFormat="0" applyBorder="0" applyAlignment="0" applyProtection="0"/>
    <xf numFmtId="0" fontId="51" fillId="0" borderId="3" applyNumberFormat="0" applyFill="0" applyAlignment="0" applyProtection="0"/>
    <xf numFmtId="0" fontId="52" fillId="0" borderId="4" applyNumberFormat="0" applyFill="0" applyAlignment="0" applyProtection="0"/>
    <xf numFmtId="0" fontId="53" fillId="0" borderId="5" applyNumberFormat="0" applyFill="0" applyAlignment="0" applyProtection="0"/>
    <xf numFmtId="0" fontId="53" fillId="0" borderId="0" applyNumberFormat="0" applyFill="0" applyBorder="0" applyAlignment="0" applyProtection="0"/>
    <xf numFmtId="0" fontId="54" fillId="7" borderId="193" applyNumberFormat="0" applyAlignment="0" applyProtection="0"/>
    <xf numFmtId="0" fontId="55" fillId="0" borderId="6" applyNumberFormat="0" applyFill="0" applyAlignment="0" applyProtection="0"/>
    <xf numFmtId="0" fontId="56" fillId="22" borderId="0" applyNumberFormat="0" applyBorder="0" applyAlignment="0" applyProtection="0"/>
    <xf numFmtId="0" fontId="21" fillId="23" borderId="194" applyNumberFormat="0" applyFont="0" applyAlignment="0" applyProtection="0"/>
    <xf numFmtId="0" fontId="57" fillId="20" borderId="186" applyNumberFormat="0" applyAlignment="0" applyProtection="0"/>
    <xf numFmtId="9" fontId="21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195" applyNumberFormat="0" applyFill="0" applyAlignment="0" applyProtection="0"/>
    <xf numFmtId="0" fontId="60" fillId="0" borderId="0" applyNumberFormat="0" applyFill="0" applyBorder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5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5" applyNumberFormat="0" applyFill="0" applyAlignment="0" applyProtection="0"/>
    <xf numFmtId="0" fontId="47" fillId="20" borderId="193" applyNumberFormat="0" applyAlignment="0" applyProtection="0"/>
    <xf numFmtId="0" fontId="59" fillId="0" borderId="195" applyNumberFormat="0" applyFill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21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5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47" fillId="20" borderId="193" applyNumberFormat="0" applyAlignment="0" applyProtection="0"/>
    <xf numFmtId="0" fontId="21" fillId="23" borderId="194" applyNumberFormat="0" applyFon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5" applyNumberFormat="0" applyFill="0" applyAlignment="0" applyProtection="0"/>
    <xf numFmtId="0" fontId="47" fillId="20" borderId="193" applyNumberFormat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21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47" fillId="20" borderId="193" applyNumberFormat="0" applyAlignment="0" applyProtection="0"/>
    <xf numFmtId="0" fontId="21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5" applyNumberFormat="0" applyFill="0" applyAlignment="0" applyProtection="0"/>
    <xf numFmtId="0" fontId="54" fillId="7" borderId="193" applyNumberFormat="0" applyAlignment="0" applyProtection="0"/>
    <xf numFmtId="0" fontId="59" fillId="0" borderId="195" applyNumberFormat="0" applyFill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9" fillId="0" borderId="195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21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5" applyNumberFormat="0" applyFill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9" fontId="12" fillId="0" borderId="0" applyFont="0" applyFill="0" applyBorder="0" applyAlignment="0" applyProtection="0"/>
    <xf numFmtId="0" fontId="12" fillId="0" borderId="0"/>
    <xf numFmtId="0" fontId="47" fillId="20" borderId="193" applyNumberFormat="0" applyAlignment="0" applyProtection="0"/>
    <xf numFmtId="0" fontId="47" fillId="20" borderId="193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1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21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5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5" applyNumberFormat="0" applyFill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12" fillId="0" borderId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5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5" applyNumberFormat="0" applyFill="0" applyAlignment="0" applyProtection="0"/>
    <xf numFmtId="0" fontId="47" fillId="20" borderId="193" applyNumberFormat="0" applyAlignment="0" applyProtection="0"/>
    <xf numFmtId="0" fontId="59" fillId="0" borderId="195" applyNumberFormat="0" applyFill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21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5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47" fillId="20" borderId="193" applyNumberFormat="0" applyAlignment="0" applyProtection="0"/>
    <xf numFmtId="0" fontId="21" fillId="23" borderId="194" applyNumberFormat="0" applyFon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5" applyNumberFormat="0" applyFill="0" applyAlignment="0" applyProtection="0"/>
    <xf numFmtId="0" fontId="47" fillId="20" borderId="193" applyNumberFormat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21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47" fillId="20" borderId="193" applyNumberFormat="0" applyAlignment="0" applyProtection="0"/>
    <xf numFmtId="0" fontId="21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5" applyNumberFormat="0" applyFill="0" applyAlignment="0" applyProtection="0"/>
    <xf numFmtId="0" fontId="54" fillId="7" borderId="193" applyNumberFormat="0" applyAlignment="0" applyProtection="0"/>
    <xf numFmtId="0" fontId="59" fillId="0" borderId="195" applyNumberFormat="0" applyFill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9" fillId="0" borderId="195" applyNumberFormat="0" applyFill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5" applyNumberFormat="0" applyFill="0" applyAlignment="0" applyProtection="0"/>
    <xf numFmtId="0" fontId="21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5" applyNumberFormat="0" applyFill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9" fontId="12" fillId="0" borderId="0" applyFont="0" applyFill="0" applyBorder="0" applyAlignment="0" applyProtection="0"/>
    <xf numFmtId="0" fontId="12" fillId="0" borderId="0"/>
    <xf numFmtId="0" fontId="47" fillId="20" borderId="193" applyNumberFormat="0" applyAlignment="0" applyProtection="0"/>
    <xf numFmtId="0" fontId="47" fillId="20" borderId="193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47" fillId="20" borderId="193" applyNumberFormat="0" applyAlignment="0" applyProtection="0"/>
    <xf numFmtId="0" fontId="21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21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5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5" applyNumberFormat="0" applyFill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5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5" applyNumberFormat="0" applyFill="0" applyAlignment="0" applyProtection="0"/>
    <xf numFmtId="0" fontId="47" fillId="20" borderId="193" applyNumberFormat="0" applyAlignment="0" applyProtection="0"/>
    <xf numFmtId="0" fontId="59" fillId="0" borderId="195" applyNumberFormat="0" applyFill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21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5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47" fillId="20" borderId="193" applyNumberFormat="0" applyAlignment="0" applyProtection="0"/>
    <xf numFmtId="0" fontId="21" fillId="23" borderId="194" applyNumberFormat="0" applyFon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5" applyNumberFormat="0" applyFill="0" applyAlignment="0" applyProtection="0"/>
    <xf numFmtId="0" fontId="47" fillId="20" borderId="193" applyNumberFormat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21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47" fillId="20" borderId="193" applyNumberFormat="0" applyAlignment="0" applyProtection="0"/>
    <xf numFmtId="0" fontId="21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5" applyNumberFormat="0" applyFill="0" applyAlignment="0" applyProtection="0"/>
    <xf numFmtId="0" fontId="54" fillId="7" borderId="193" applyNumberFormat="0" applyAlignment="0" applyProtection="0"/>
    <xf numFmtId="0" fontId="59" fillId="0" borderId="195" applyNumberFormat="0" applyFill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9" fillId="0" borderId="195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21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5" applyNumberFormat="0" applyFill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1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21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5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5" applyNumberFormat="0" applyFill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7" fillId="20" borderId="186" applyNumberFormat="0" applyAlignment="0" applyProtection="0"/>
    <xf numFmtId="0" fontId="21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5" applyNumberFormat="0" applyFill="0" applyAlignment="0" applyProtection="0"/>
    <xf numFmtId="0" fontId="47" fillId="20" borderId="193" applyNumberFormat="0" applyAlignment="0" applyProtection="0"/>
    <xf numFmtId="0" fontId="57" fillId="20" borderId="186" applyNumberFormat="0" applyAlignment="0" applyProtection="0"/>
    <xf numFmtId="0" fontId="57" fillId="20" borderId="186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57" fillId="20" borderId="186" applyNumberFormat="0" applyAlignment="0" applyProtection="0"/>
    <xf numFmtId="0" fontId="21" fillId="23" borderId="194" applyNumberFormat="0" applyFont="0" applyAlignment="0" applyProtection="0"/>
    <xf numFmtId="0" fontId="57" fillId="20" borderId="186" applyNumberFormat="0" applyAlignment="0" applyProtection="0"/>
    <xf numFmtId="0" fontId="47" fillId="20" borderId="193" applyNumberFormat="0" applyAlignment="0" applyProtection="0"/>
    <xf numFmtId="0" fontId="59" fillId="0" borderId="195" applyNumberFormat="0" applyFill="0" applyAlignment="0" applyProtection="0"/>
    <xf numFmtId="0" fontId="47" fillId="20" borderId="193" applyNumberFormat="0" applyAlignment="0" applyProtection="0"/>
    <xf numFmtId="0" fontId="59" fillId="0" borderId="195" applyNumberFormat="0" applyFill="0" applyAlignment="0" applyProtection="0"/>
    <xf numFmtId="0" fontId="57" fillId="20" borderId="186" applyNumberForma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57" fillId="20" borderId="186" applyNumberFormat="0" applyAlignment="0" applyProtection="0"/>
    <xf numFmtId="0" fontId="59" fillId="0" borderId="195" applyNumberFormat="0" applyFill="0" applyAlignment="0" applyProtection="0"/>
    <xf numFmtId="0" fontId="21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86" applyNumberForma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57" fillId="20" borderId="186" applyNumberFormat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7" fillId="20" borderId="186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5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86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47" fillId="20" borderId="193" applyNumberFormat="0" applyAlignment="0" applyProtection="0"/>
    <xf numFmtId="0" fontId="21" fillId="23" borderId="194" applyNumberFormat="0" applyFon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57" fillId="20" borderId="186" applyNumberFormat="0" applyAlignment="0" applyProtection="0"/>
    <xf numFmtId="0" fontId="59" fillId="0" borderId="195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5" applyNumberFormat="0" applyFill="0" applyAlignment="0" applyProtection="0"/>
    <xf numFmtId="0" fontId="47" fillId="20" borderId="193" applyNumberFormat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57" fillId="20" borderId="186" applyNumberFormat="0" applyAlignment="0" applyProtection="0"/>
    <xf numFmtId="0" fontId="21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57" fillId="20" borderId="186" applyNumberFormat="0" applyAlignment="0" applyProtection="0"/>
    <xf numFmtId="0" fontId="59" fillId="0" borderId="195" applyNumberFormat="0" applyFill="0" applyAlignment="0" applyProtection="0"/>
    <xf numFmtId="0" fontId="57" fillId="20" borderId="186" applyNumberFormat="0" applyAlignment="0" applyProtection="0"/>
    <xf numFmtId="0" fontId="47" fillId="20" borderId="193" applyNumberFormat="0" applyAlignment="0" applyProtection="0"/>
    <xf numFmtId="0" fontId="21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5" applyNumberFormat="0" applyFill="0" applyAlignment="0" applyProtection="0"/>
    <xf numFmtId="0" fontId="57" fillId="20" borderId="186" applyNumberFormat="0" applyAlignment="0" applyProtection="0"/>
    <xf numFmtId="0" fontId="54" fillId="7" borderId="193" applyNumberFormat="0" applyAlignment="0" applyProtection="0"/>
    <xf numFmtId="0" fontId="59" fillId="0" borderId="195" applyNumberFormat="0" applyFill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57" fillId="20" borderId="186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86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57" fillId="20" borderId="186" applyNumberFormat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1" fillId="23" borderId="194" applyNumberFormat="0" applyFont="0" applyAlignment="0" applyProtection="0"/>
    <xf numFmtId="0" fontId="57" fillId="20" borderId="186" applyNumberFormat="0" applyAlignment="0" applyProtection="0"/>
    <xf numFmtId="0" fontId="59" fillId="0" borderId="195" applyNumberFormat="0" applyFill="0" applyAlignment="0" applyProtection="0"/>
    <xf numFmtId="0" fontId="54" fillId="7" borderId="193" applyNumberFormat="0" applyAlignment="0" applyProtection="0"/>
    <xf numFmtId="0" fontId="57" fillId="20" borderId="186" applyNumberForma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54" fillId="7" borderId="193" applyNumberFormat="0" applyAlignment="0" applyProtection="0"/>
    <xf numFmtId="0" fontId="57" fillId="20" borderId="186" applyNumberFormat="0" applyAlignment="0" applyProtection="0"/>
    <xf numFmtId="0" fontId="47" fillId="20" borderId="193" applyNumberFormat="0" applyAlignment="0" applyProtection="0"/>
    <xf numFmtId="0" fontId="59" fillId="0" borderId="195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86" applyNumberFormat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21" fillId="23" borderId="194" applyNumberFormat="0" applyFont="0" applyAlignment="0" applyProtection="0"/>
    <xf numFmtId="0" fontId="57" fillId="20" borderId="186" applyNumberFormat="0" applyAlignment="0" applyProtection="0"/>
    <xf numFmtId="0" fontId="21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21" fillId="23" borderId="194" applyNumberFormat="0" applyFont="0" applyAlignment="0" applyProtection="0"/>
    <xf numFmtId="0" fontId="57" fillId="20" borderId="186" applyNumberFormat="0" applyAlignment="0" applyProtection="0"/>
    <xf numFmtId="0" fontId="57" fillId="20" borderId="186" applyNumberFormat="0" applyAlignment="0" applyProtection="0"/>
    <xf numFmtId="0" fontId="47" fillId="20" borderId="193" applyNumberFormat="0" applyAlignment="0" applyProtection="0"/>
    <xf numFmtId="0" fontId="59" fillId="0" borderId="195" applyNumberFormat="0" applyFill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86" applyNumberFormat="0" applyAlignment="0" applyProtection="0"/>
    <xf numFmtId="0" fontId="54" fillId="7" borderId="193" applyNumberFormat="0" applyAlignment="0" applyProtection="0"/>
    <xf numFmtId="0" fontId="57" fillId="20" borderId="186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86" applyNumberFormat="0" applyAlignment="0" applyProtection="0"/>
    <xf numFmtId="0" fontId="47" fillId="20" borderId="193" applyNumberFormat="0" applyAlignment="0" applyProtection="0"/>
    <xf numFmtId="0" fontId="21" fillId="23" borderId="194" applyNumberFormat="0" applyFont="0" applyAlignment="0" applyProtection="0"/>
    <xf numFmtId="0" fontId="57" fillId="20" borderId="186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57" fillId="20" borderId="186" applyNumberFormat="0" applyAlignment="0" applyProtection="0"/>
    <xf numFmtId="0" fontId="59" fillId="0" borderId="195" applyNumberFormat="0" applyFill="0" applyAlignment="0" applyProtection="0"/>
    <xf numFmtId="0" fontId="21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5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5" applyNumberFormat="0" applyFill="0" applyAlignment="0" applyProtection="0"/>
    <xf numFmtId="0" fontId="57" fillId="20" borderId="186" applyNumberFormat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57" fillId="20" borderId="186" applyNumberFormat="0" applyAlignment="0" applyProtection="0"/>
    <xf numFmtId="0" fontId="59" fillId="0" borderId="195" applyNumberFormat="0" applyFill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5" applyNumberFormat="0" applyFill="0" applyAlignment="0" applyProtection="0"/>
    <xf numFmtId="0" fontId="47" fillId="20" borderId="193" applyNumberFormat="0" applyAlignment="0" applyProtection="0"/>
    <xf numFmtId="0" fontId="57" fillId="20" borderId="186" applyNumberFormat="0" applyAlignment="0" applyProtection="0"/>
    <xf numFmtId="0" fontId="57" fillId="20" borderId="186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57" fillId="20" borderId="186" applyNumberFormat="0" applyAlignment="0" applyProtection="0"/>
    <xf numFmtId="0" fontId="21" fillId="23" borderId="194" applyNumberFormat="0" applyFont="0" applyAlignment="0" applyProtection="0"/>
    <xf numFmtId="0" fontId="57" fillId="20" borderId="186" applyNumberFormat="0" applyAlignment="0" applyProtection="0"/>
    <xf numFmtId="0" fontId="47" fillId="20" borderId="193" applyNumberFormat="0" applyAlignment="0" applyProtection="0"/>
    <xf numFmtId="0" fontId="59" fillId="0" borderId="195" applyNumberFormat="0" applyFill="0" applyAlignment="0" applyProtection="0"/>
    <xf numFmtId="0" fontId="47" fillId="20" borderId="193" applyNumberFormat="0" applyAlignment="0" applyProtection="0"/>
    <xf numFmtId="0" fontId="59" fillId="0" borderId="195" applyNumberFormat="0" applyFill="0" applyAlignment="0" applyProtection="0"/>
    <xf numFmtId="0" fontId="57" fillId="20" borderId="186" applyNumberForma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57" fillId="20" borderId="186" applyNumberFormat="0" applyAlignment="0" applyProtection="0"/>
    <xf numFmtId="0" fontId="59" fillId="0" borderId="195" applyNumberFormat="0" applyFill="0" applyAlignment="0" applyProtection="0"/>
    <xf numFmtId="0" fontId="21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86" applyNumberForma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57" fillId="20" borderId="186" applyNumberFormat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7" fillId="20" borderId="186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5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86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47" fillId="20" borderId="193" applyNumberFormat="0" applyAlignment="0" applyProtection="0"/>
    <xf numFmtId="0" fontId="21" fillId="23" borderId="194" applyNumberFormat="0" applyFon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57" fillId="20" borderId="186" applyNumberFormat="0" applyAlignment="0" applyProtection="0"/>
    <xf numFmtId="0" fontId="59" fillId="0" borderId="195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5" applyNumberFormat="0" applyFill="0" applyAlignment="0" applyProtection="0"/>
    <xf numFmtId="0" fontId="47" fillId="20" borderId="193" applyNumberFormat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57" fillId="20" borderId="186" applyNumberFormat="0" applyAlignment="0" applyProtection="0"/>
    <xf numFmtId="0" fontId="21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57" fillId="20" borderId="186" applyNumberFormat="0" applyAlignment="0" applyProtection="0"/>
    <xf numFmtId="0" fontId="59" fillId="0" borderId="195" applyNumberFormat="0" applyFill="0" applyAlignment="0" applyProtection="0"/>
    <xf numFmtId="0" fontId="57" fillId="20" borderId="186" applyNumberFormat="0" applyAlignment="0" applyProtection="0"/>
    <xf numFmtId="0" fontId="47" fillId="20" borderId="193" applyNumberFormat="0" applyAlignment="0" applyProtection="0"/>
    <xf numFmtId="0" fontId="21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5" applyNumberFormat="0" applyFill="0" applyAlignment="0" applyProtection="0"/>
    <xf numFmtId="0" fontId="57" fillId="20" borderId="186" applyNumberFormat="0" applyAlignment="0" applyProtection="0"/>
    <xf numFmtId="0" fontId="54" fillId="7" borderId="193" applyNumberFormat="0" applyAlignment="0" applyProtection="0"/>
    <xf numFmtId="0" fontId="59" fillId="0" borderId="195" applyNumberFormat="0" applyFill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57" fillId="20" borderId="186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86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57" fillId="20" borderId="186" applyNumberFormat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1" fillId="23" borderId="194" applyNumberFormat="0" applyFont="0" applyAlignment="0" applyProtection="0"/>
    <xf numFmtId="0" fontId="57" fillId="20" borderId="186" applyNumberFormat="0" applyAlignment="0" applyProtection="0"/>
    <xf numFmtId="0" fontId="59" fillId="0" borderId="195" applyNumberFormat="0" applyFill="0" applyAlignment="0" applyProtection="0"/>
    <xf numFmtId="0" fontId="54" fillId="7" borderId="193" applyNumberFormat="0" applyAlignment="0" applyProtection="0"/>
    <xf numFmtId="0" fontId="57" fillId="20" borderId="186" applyNumberForma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54" fillId="7" borderId="193" applyNumberFormat="0" applyAlignment="0" applyProtection="0"/>
    <xf numFmtId="0" fontId="57" fillId="20" borderId="186" applyNumberFormat="0" applyAlignment="0" applyProtection="0"/>
    <xf numFmtId="0" fontId="47" fillId="20" borderId="193" applyNumberFormat="0" applyAlignment="0" applyProtection="0"/>
    <xf numFmtId="0" fontId="59" fillId="0" borderId="195" applyNumberFormat="0" applyFill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86" applyNumberFormat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21" fillId="23" borderId="194" applyNumberFormat="0" applyFont="0" applyAlignment="0" applyProtection="0"/>
    <xf numFmtId="0" fontId="57" fillId="20" borderId="186" applyNumberFormat="0" applyAlignment="0" applyProtection="0"/>
    <xf numFmtId="0" fontId="21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5" applyNumberFormat="0" applyFill="0" applyAlignment="0" applyProtection="0"/>
    <xf numFmtId="0" fontId="21" fillId="23" borderId="194" applyNumberFormat="0" applyFont="0" applyAlignment="0" applyProtection="0"/>
    <xf numFmtId="0" fontId="57" fillId="20" borderId="186" applyNumberFormat="0" applyAlignment="0" applyProtection="0"/>
    <xf numFmtId="0" fontId="57" fillId="20" borderId="186" applyNumberFormat="0" applyAlignment="0" applyProtection="0"/>
    <xf numFmtId="0" fontId="47" fillId="20" borderId="193" applyNumberFormat="0" applyAlignment="0" applyProtection="0"/>
    <xf numFmtId="0" fontId="59" fillId="0" borderId="195" applyNumberFormat="0" applyFill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86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86" applyNumberFormat="0" applyAlignment="0" applyProtection="0"/>
    <xf numFmtId="0" fontId="21" fillId="23" borderId="194" applyNumberFormat="0" applyFont="0" applyAlignment="0" applyProtection="0"/>
    <xf numFmtId="0" fontId="57" fillId="20" borderId="186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57" fillId="20" borderId="186" applyNumberFormat="0" applyAlignment="0" applyProtection="0"/>
    <xf numFmtId="0" fontId="59" fillId="0" borderId="195" applyNumberFormat="0" applyFill="0" applyAlignment="0" applyProtection="0"/>
    <xf numFmtId="0" fontId="21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5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5" applyNumberFormat="0" applyFill="0" applyAlignment="0" applyProtection="0"/>
    <xf numFmtId="0" fontId="57" fillId="20" borderId="186" applyNumberFormat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5" applyNumberFormat="0" applyFill="0" applyAlignment="0" applyProtection="0"/>
    <xf numFmtId="0" fontId="47" fillId="20" borderId="193" applyNumberFormat="0" applyAlignment="0" applyProtection="0"/>
    <xf numFmtId="0" fontId="57" fillId="20" borderId="186" applyNumberFormat="0" applyAlignment="0" applyProtection="0"/>
    <xf numFmtId="0" fontId="57" fillId="20" borderId="186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57" fillId="20" borderId="186" applyNumberFormat="0" applyAlignment="0" applyProtection="0"/>
    <xf numFmtId="0" fontId="21" fillId="23" borderId="194" applyNumberFormat="0" applyFont="0" applyAlignment="0" applyProtection="0"/>
    <xf numFmtId="0" fontId="57" fillId="20" borderId="186" applyNumberFormat="0" applyAlignment="0" applyProtection="0"/>
    <xf numFmtId="0" fontId="47" fillId="20" borderId="193" applyNumberFormat="0" applyAlignment="0" applyProtection="0"/>
    <xf numFmtId="0" fontId="59" fillId="0" borderId="195" applyNumberFormat="0" applyFill="0" applyAlignment="0" applyProtection="0"/>
    <xf numFmtId="0" fontId="47" fillId="20" borderId="193" applyNumberFormat="0" applyAlignment="0" applyProtection="0"/>
    <xf numFmtId="0" fontId="59" fillId="0" borderId="195" applyNumberFormat="0" applyFill="0" applyAlignment="0" applyProtection="0"/>
    <xf numFmtId="0" fontId="57" fillId="20" borderId="186" applyNumberForma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57" fillId="20" borderId="186" applyNumberFormat="0" applyAlignment="0" applyProtection="0"/>
    <xf numFmtId="0" fontId="59" fillId="0" borderId="195" applyNumberFormat="0" applyFill="0" applyAlignment="0" applyProtection="0"/>
    <xf numFmtId="0" fontId="21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86" applyNumberForma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57" fillId="20" borderId="186" applyNumberFormat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7" fillId="20" borderId="186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5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86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47" fillId="20" borderId="193" applyNumberFormat="0" applyAlignment="0" applyProtection="0"/>
    <xf numFmtId="0" fontId="21" fillId="23" borderId="194" applyNumberFormat="0" applyFon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57" fillId="20" borderId="186" applyNumberFormat="0" applyAlignment="0" applyProtection="0"/>
    <xf numFmtId="0" fontId="59" fillId="0" borderId="195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5" applyNumberFormat="0" applyFill="0" applyAlignment="0" applyProtection="0"/>
    <xf numFmtId="0" fontId="47" fillId="20" borderId="193" applyNumberFormat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57" fillId="20" borderId="186" applyNumberFormat="0" applyAlignment="0" applyProtection="0"/>
    <xf numFmtId="0" fontId="21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57" fillId="20" borderId="186" applyNumberFormat="0" applyAlignment="0" applyProtection="0"/>
    <xf numFmtId="0" fontId="59" fillId="0" borderId="195" applyNumberFormat="0" applyFill="0" applyAlignment="0" applyProtection="0"/>
    <xf numFmtId="0" fontId="57" fillId="20" borderId="186" applyNumberFormat="0" applyAlignment="0" applyProtection="0"/>
    <xf numFmtId="0" fontId="47" fillId="20" borderId="193" applyNumberFormat="0" applyAlignment="0" applyProtection="0"/>
    <xf numFmtId="0" fontId="21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5" applyNumberFormat="0" applyFill="0" applyAlignment="0" applyProtection="0"/>
    <xf numFmtId="0" fontId="57" fillId="20" borderId="186" applyNumberFormat="0" applyAlignment="0" applyProtection="0"/>
    <xf numFmtId="0" fontId="54" fillId="7" borderId="193" applyNumberFormat="0" applyAlignment="0" applyProtection="0"/>
    <xf numFmtId="0" fontId="59" fillId="0" borderId="195" applyNumberFormat="0" applyFill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57" fillId="20" borderId="186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86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57" fillId="20" borderId="186" applyNumberFormat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1" fillId="23" borderId="194" applyNumberFormat="0" applyFont="0" applyAlignment="0" applyProtection="0"/>
    <xf numFmtId="0" fontId="57" fillId="20" borderId="186" applyNumberFormat="0" applyAlignment="0" applyProtection="0"/>
    <xf numFmtId="0" fontId="59" fillId="0" borderId="195" applyNumberFormat="0" applyFill="0" applyAlignment="0" applyProtection="0"/>
    <xf numFmtId="0" fontId="54" fillId="7" borderId="193" applyNumberFormat="0" applyAlignment="0" applyProtection="0"/>
    <xf numFmtId="0" fontId="57" fillId="20" borderId="186" applyNumberForma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54" fillId="7" borderId="193" applyNumberFormat="0" applyAlignment="0" applyProtection="0"/>
    <xf numFmtId="0" fontId="57" fillId="20" borderId="186" applyNumberFormat="0" applyAlignment="0" applyProtection="0"/>
    <xf numFmtId="0" fontId="47" fillId="20" borderId="193" applyNumberFormat="0" applyAlignment="0" applyProtection="0"/>
    <xf numFmtId="0" fontId="59" fillId="0" borderId="195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86" applyNumberFormat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21" fillId="23" borderId="194" applyNumberFormat="0" applyFont="0" applyAlignment="0" applyProtection="0"/>
    <xf numFmtId="0" fontId="57" fillId="20" borderId="186" applyNumberFormat="0" applyAlignment="0" applyProtection="0"/>
    <xf numFmtId="0" fontId="21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21" fillId="23" borderId="194" applyNumberFormat="0" applyFont="0" applyAlignment="0" applyProtection="0"/>
    <xf numFmtId="0" fontId="57" fillId="20" borderId="186" applyNumberFormat="0" applyAlignment="0" applyProtection="0"/>
    <xf numFmtId="0" fontId="57" fillId="20" borderId="186" applyNumberFormat="0" applyAlignment="0" applyProtection="0"/>
    <xf numFmtId="0" fontId="47" fillId="20" borderId="193" applyNumberFormat="0" applyAlignment="0" applyProtection="0"/>
    <xf numFmtId="0" fontId="59" fillId="0" borderId="195" applyNumberFormat="0" applyFill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86" applyNumberFormat="0" applyAlignment="0" applyProtection="0"/>
    <xf numFmtId="0" fontId="54" fillId="7" borderId="193" applyNumberFormat="0" applyAlignment="0" applyProtection="0"/>
    <xf numFmtId="0" fontId="57" fillId="20" borderId="186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86" applyNumberFormat="0" applyAlignment="0" applyProtection="0"/>
    <xf numFmtId="0" fontId="47" fillId="20" borderId="193" applyNumberFormat="0" applyAlignment="0" applyProtection="0"/>
    <xf numFmtId="0" fontId="21" fillId="23" borderId="194" applyNumberFormat="0" applyFont="0" applyAlignment="0" applyProtection="0"/>
    <xf numFmtId="0" fontId="57" fillId="20" borderId="186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57" fillId="20" borderId="186" applyNumberFormat="0" applyAlignment="0" applyProtection="0"/>
    <xf numFmtId="0" fontId="59" fillId="0" borderId="195" applyNumberFormat="0" applyFill="0" applyAlignment="0" applyProtection="0"/>
    <xf numFmtId="0" fontId="21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5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5" applyNumberFormat="0" applyFill="0" applyAlignment="0" applyProtection="0"/>
    <xf numFmtId="0" fontId="57" fillId="20" borderId="186" applyNumberFormat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7" fillId="20" borderId="186" applyNumberFormat="0" applyAlignment="0" applyProtection="0"/>
    <xf numFmtId="0" fontId="21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11" fillId="0" borderId="0"/>
    <xf numFmtId="0" fontId="57" fillId="20" borderId="191" applyNumberFormat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11" fillId="0" borderId="0"/>
    <xf numFmtId="0" fontId="57" fillId="20" borderId="191" applyNumberFormat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59" fillId="0" borderId="195" applyNumberFormat="0" applyFill="0" applyAlignment="0" applyProtection="0"/>
    <xf numFmtId="0" fontId="21" fillId="23" borderId="194" applyNumberFormat="0" applyFon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1" applyNumberFormat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54" fillId="7" borderId="193" applyNumberFormat="0" applyAlignment="0" applyProtection="0"/>
    <xf numFmtId="0" fontId="57" fillId="20" borderId="191" applyNumberForma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1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1" applyNumberFormat="0" applyAlignment="0" applyProtection="0"/>
    <xf numFmtId="0" fontId="59" fillId="0" borderId="195" applyNumberFormat="0" applyFill="0" applyAlignment="0" applyProtection="0"/>
    <xf numFmtId="0" fontId="21" fillId="23" borderId="194" applyNumberFormat="0" applyFont="0" applyAlignment="0" applyProtection="0"/>
    <xf numFmtId="0" fontId="57" fillId="20" borderId="191" applyNumberFormat="0" applyAlignment="0" applyProtection="0"/>
    <xf numFmtId="0" fontId="54" fillId="7" borderId="193" applyNumberFormat="0" applyAlignment="0" applyProtection="0"/>
    <xf numFmtId="0" fontId="57" fillId="20" borderId="191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57" fillId="20" borderId="191" applyNumberFormat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7" fillId="20" borderId="191" applyNumberFormat="0" applyAlignment="0" applyProtection="0"/>
    <xf numFmtId="0" fontId="47" fillId="20" borderId="193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21" fillId="23" borderId="194" applyNumberFormat="0" applyFon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93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5" applyNumberFormat="0" applyFill="0" applyAlignment="0" applyProtection="0"/>
    <xf numFmtId="0" fontId="21" fillId="23" borderId="194" applyNumberFormat="0" applyFon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5" applyNumberFormat="0" applyFill="0" applyAlignment="0" applyProtection="0"/>
    <xf numFmtId="0" fontId="21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5" applyNumberFormat="0" applyFill="0" applyAlignment="0" applyProtection="0"/>
    <xf numFmtId="0" fontId="47" fillId="20" borderId="193" applyNumberFormat="0" applyAlignment="0" applyProtection="0"/>
    <xf numFmtId="0" fontId="59" fillId="0" borderId="195" applyNumberFormat="0" applyFill="0" applyAlignment="0" applyProtection="0"/>
    <xf numFmtId="0" fontId="57" fillId="20" borderId="191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5" applyNumberFormat="0" applyFill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4" fillId="7" borderId="193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9" fillId="0" borderId="195" applyNumberFormat="0" applyFill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21" fillId="23" borderId="194" applyNumberFormat="0" applyFont="0" applyAlignment="0" applyProtection="0"/>
    <xf numFmtId="0" fontId="57" fillId="20" borderId="191" applyNumberFormat="0" applyAlignment="0" applyProtection="0"/>
    <xf numFmtId="0" fontId="21" fillId="23" borderId="194" applyNumberFormat="0" applyFont="0" applyAlignment="0" applyProtection="0"/>
    <xf numFmtId="0" fontId="47" fillId="20" borderId="193" applyNumberFormat="0" applyAlignment="0" applyProtection="0"/>
    <xf numFmtId="0" fontId="57" fillId="20" borderId="191" applyNumberFormat="0" applyAlignment="0" applyProtection="0"/>
    <xf numFmtId="0" fontId="54" fillId="7" borderId="193" applyNumberFormat="0" applyAlignment="0" applyProtection="0"/>
    <xf numFmtId="0" fontId="59" fillId="0" borderId="195" applyNumberFormat="0" applyFill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57" fillId="20" borderId="191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1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57" fillId="20" borderId="191" applyNumberFormat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1" fillId="23" borderId="194" applyNumberFormat="0" applyFont="0" applyAlignment="0" applyProtection="0"/>
    <xf numFmtId="0" fontId="57" fillId="20" borderId="191" applyNumberFormat="0" applyAlignment="0" applyProtection="0"/>
    <xf numFmtId="0" fontId="59" fillId="0" borderId="195" applyNumberFormat="0" applyFill="0" applyAlignment="0" applyProtection="0"/>
    <xf numFmtId="0" fontId="54" fillId="7" borderId="193" applyNumberFormat="0" applyAlignment="0" applyProtection="0"/>
    <xf numFmtId="0" fontId="57" fillId="20" borderId="191" applyNumberForma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54" fillId="7" borderId="193" applyNumberFormat="0" applyAlignment="0" applyProtection="0"/>
    <xf numFmtId="0" fontId="57" fillId="20" borderId="191" applyNumberFormat="0" applyAlignment="0" applyProtection="0"/>
    <xf numFmtId="0" fontId="47" fillId="20" borderId="193" applyNumberFormat="0" applyAlignment="0" applyProtection="0"/>
    <xf numFmtId="0" fontId="59" fillId="0" borderId="195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1" applyNumberFormat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21" fillId="23" borderId="194" applyNumberFormat="0" applyFont="0" applyAlignment="0" applyProtection="0"/>
    <xf numFmtId="0" fontId="57" fillId="20" borderId="191" applyNumberFormat="0" applyAlignment="0" applyProtection="0"/>
    <xf numFmtId="0" fontId="21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21" fillId="23" borderId="194" applyNumberFormat="0" applyFon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93" applyNumberFormat="0" applyAlignment="0" applyProtection="0"/>
    <xf numFmtId="0" fontId="59" fillId="0" borderId="195" applyNumberFormat="0" applyFill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1" applyNumberFormat="0" applyAlignment="0" applyProtection="0"/>
    <xf numFmtId="0" fontId="54" fillId="7" borderId="193" applyNumberFormat="0" applyAlignment="0" applyProtection="0"/>
    <xf numFmtId="0" fontId="57" fillId="20" borderId="191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1" applyNumberFormat="0" applyAlignment="0" applyProtection="0"/>
    <xf numFmtId="0" fontId="47" fillId="20" borderId="193" applyNumberFormat="0" applyAlignment="0" applyProtection="0"/>
    <xf numFmtId="0" fontId="21" fillId="23" borderId="194" applyNumberFormat="0" applyFont="0" applyAlignment="0" applyProtection="0"/>
    <xf numFmtId="0" fontId="57" fillId="20" borderId="191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57" fillId="20" borderId="191" applyNumberFormat="0" applyAlignment="0" applyProtection="0"/>
    <xf numFmtId="0" fontId="59" fillId="0" borderId="195" applyNumberFormat="0" applyFill="0" applyAlignment="0" applyProtection="0"/>
    <xf numFmtId="0" fontId="21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5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5" applyNumberFormat="0" applyFill="0" applyAlignment="0" applyProtection="0"/>
    <xf numFmtId="0" fontId="57" fillId="20" borderId="191" applyNumberFormat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57" fillId="20" borderId="191" applyNumberFormat="0" applyAlignment="0" applyProtection="0"/>
    <xf numFmtId="0" fontId="59" fillId="0" borderId="195" applyNumberFormat="0" applyFill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5" applyNumberFormat="0" applyFill="0" applyAlignment="0" applyProtection="0"/>
    <xf numFmtId="0" fontId="47" fillId="20" borderId="193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57" fillId="20" borderId="191" applyNumberFormat="0" applyAlignment="0" applyProtection="0"/>
    <xf numFmtId="0" fontId="21" fillId="23" borderId="194" applyNumberFormat="0" applyFont="0" applyAlignment="0" applyProtection="0"/>
    <xf numFmtId="0" fontId="57" fillId="20" borderId="191" applyNumberFormat="0" applyAlignment="0" applyProtection="0"/>
    <xf numFmtId="0" fontId="47" fillId="20" borderId="193" applyNumberFormat="0" applyAlignment="0" applyProtection="0"/>
    <xf numFmtId="0" fontId="59" fillId="0" borderId="195" applyNumberFormat="0" applyFill="0" applyAlignment="0" applyProtection="0"/>
    <xf numFmtId="0" fontId="47" fillId="20" borderId="193" applyNumberFormat="0" applyAlignment="0" applyProtection="0"/>
    <xf numFmtId="0" fontId="59" fillId="0" borderId="195" applyNumberFormat="0" applyFill="0" applyAlignment="0" applyProtection="0"/>
    <xf numFmtId="0" fontId="57" fillId="20" borderId="191" applyNumberForma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57" fillId="20" borderId="191" applyNumberFormat="0" applyAlignment="0" applyProtection="0"/>
    <xf numFmtId="0" fontId="59" fillId="0" borderId="195" applyNumberFormat="0" applyFill="0" applyAlignment="0" applyProtection="0"/>
    <xf numFmtId="0" fontId="21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1" applyNumberForma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57" fillId="20" borderId="191" applyNumberFormat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7" fillId="20" borderId="191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5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1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47" fillId="20" borderId="193" applyNumberFormat="0" applyAlignment="0" applyProtection="0"/>
    <xf numFmtId="0" fontId="21" fillId="23" borderId="194" applyNumberFormat="0" applyFon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57" fillId="20" borderId="191" applyNumberFormat="0" applyAlignment="0" applyProtection="0"/>
    <xf numFmtId="0" fontId="59" fillId="0" borderId="195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5" applyNumberFormat="0" applyFill="0" applyAlignment="0" applyProtection="0"/>
    <xf numFmtId="0" fontId="47" fillId="20" borderId="193" applyNumberFormat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57" fillId="20" borderId="191" applyNumberFormat="0" applyAlignment="0" applyProtection="0"/>
    <xf numFmtId="0" fontId="21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57" fillId="20" borderId="191" applyNumberFormat="0" applyAlignment="0" applyProtection="0"/>
    <xf numFmtId="0" fontId="59" fillId="0" borderId="195" applyNumberFormat="0" applyFill="0" applyAlignment="0" applyProtection="0"/>
    <xf numFmtId="0" fontId="57" fillId="20" borderId="191" applyNumberFormat="0" applyAlignment="0" applyProtection="0"/>
    <xf numFmtId="0" fontId="47" fillId="20" borderId="193" applyNumberFormat="0" applyAlignment="0" applyProtection="0"/>
    <xf numFmtId="0" fontId="21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5" applyNumberFormat="0" applyFill="0" applyAlignment="0" applyProtection="0"/>
    <xf numFmtId="0" fontId="57" fillId="20" borderId="191" applyNumberFormat="0" applyAlignment="0" applyProtection="0"/>
    <xf numFmtId="0" fontId="54" fillId="7" borderId="193" applyNumberFormat="0" applyAlignment="0" applyProtection="0"/>
    <xf numFmtId="0" fontId="59" fillId="0" borderId="195" applyNumberFormat="0" applyFill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57" fillId="20" borderId="191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1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57" fillId="20" borderId="191" applyNumberFormat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1" fillId="23" borderId="194" applyNumberFormat="0" applyFont="0" applyAlignment="0" applyProtection="0"/>
    <xf numFmtId="0" fontId="57" fillId="20" borderId="191" applyNumberFormat="0" applyAlignment="0" applyProtection="0"/>
    <xf numFmtId="0" fontId="59" fillId="0" borderId="195" applyNumberFormat="0" applyFill="0" applyAlignment="0" applyProtection="0"/>
    <xf numFmtId="0" fontId="54" fillId="7" borderId="193" applyNumberFormat="0" applyAlignment="0" applyProtection="0"/>
    <xf numFmtId="0" fontId="57" fillId="20" borderId="191" applyNumberForma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54" fillId="7" borderId="193" applyNumberFormat="0" applyAlignment="0" applyProtection="0"/>
    <xf numFmtId="0" fontId="57" fillId="20" borderId="191" applyNumberFormat="0" applyAlignment="0" applyProtection="0"/>
    <xf numFmtId="0" fontId="47" fillId="20" borderId="193" applyNumberFormat="0" applyAlignment="0" applyProtection="0"/>
    <xf numFmtId="0" fontId="59" fillId="0" borderId="195" applyNumberFormat="0" applyFill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1" applyNumberFormat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21" fillId="23" borderId="194" applyNumberFormat="0" applyFont="0" applyAlignment="0" applyProtection="0"/>
    <xf numFmtId="0" fontId="57" fillId="20" borderId="191" applyNumberFormat="0" applyAlignment="0" applyProtection="0"/>
    <xf numFmtId="0" fontId="21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5" applyNumberFormat="0" applyFill="0" applyAlignment="0" applyProtection="0"/>
    <xf numFmtId="0" fontId="21" fillId="23" borderId="194" applyNumberFormat="0" applyFon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93" applyNumberFormat="0" applyAlignment="0" applyProtection="0"/>
    <xf numFmtId="0" fontId="59" fillId="0" borderId="195" applyNumberFormat="0" applyFill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1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1" applyNumberFormat="0" applyAlignment="0" applyProtection="0"/>
    <xf numFmtId="0" fontId="21" fillId="23" borderId="194" applyNumberFormat="0" applyFont="0" applyAlignment="0" applyProtection="0"/>
    <xf numFmtId="0" fontId="57" fillId="20" borderId="191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57" fillId="20" borderId="191" applyNumberFormat="0" applyAlignment="0" applyProtection="0"/>
    <xf numFmtId="0" fontId="59" fillId="0" borderId="195" applyNumberFormat="0" applyFill="0" applyAlignment="0" applyProtection="0"/>
    <xf numFmtId="0" fontId="21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5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5" applyNumberFormat="0" applyFill="0" applyAlignment="0" applyProtection="0"/>
    <xf numFmtId="0" fontId="57" fillId="20" borderId="191" applyNumberFormat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5" applyNumberFormat="0" applyFill="0" applyAlignment="0" applyProtection="0"/>
    <xf numFmtId="0" fontId="47" fillId="20" borderId="193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57" fillId="20" borderId="191" applyNumberFormat="0" applyAlignment="0" applyProtection="0"/>
    <xf numFmtId="0" fontId="21" fillId="23" borderId="194" applyNumberFormat="0" applyFont="0" applyAlignment="0" applyProtection="0"/>
    <xf numFmtId="0" fontId="57" fillId="20" borderId="191" applyNumberFormat="0" applyAlignment="0" applyProtection="0"/>
    <xf numFmtId="0" fontId="47" fillId="20" borderId="193" applyNumberFormat="0" applyAlignment="0" applyProtection="0"/>
    <xf numFmtId="0" fontId="59" fillId="0" borderId="195" applyNumberFormat="0" applyFill="0" applyAlignment="0" applyProtection="0"/>
    <xf numFmtId="0" fontId="47" fillId="20" borderId="193" applyNumberFormat="0" applyAlignment="0" applyProtection="0"/>
    <xf numFmtId="0" fontId="59" fillId="0" borderId="195" applyNumberFormat="0" applyFill="0" applyAlignment="0" applyProtection="0"/>
    <xf numFmtId="0" fontId="57" fillId="20" borderId="191" applyNumberForma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57" fillId="20" borderId="191" applyNumberFormat="0" applyAlignment="0" applyProtection="0"/>
    <xf numFmtId="0" fontId="59" fillId="0" borderId="195" applyNumberFormat="0" applyFill="0" applyAlignment="0" applyProtection="0"/>
    <xf numFmtId="0" fontId="21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1" applyNumberForma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57" fillId="20" borderId="191" applyNumberFormat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7" fillId="20" borderId="191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5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1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47" fillId="20" borderId="193" applyNumberFormat="0" applyAlignment="0" applyProtection="0"/>
    <xf numFmtId="0" fontId="21" fillId="23" borderId="194" applyNumberFormat="0" applyFon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57" fillId="20" borderId="191" applyNumberFormat="0" applyAlignment="0" applyProtection="0"/>
    <xf numFmtId="0" fontId="59" fillId="0" borderId="195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5" applyNumberFormat="0" applyFill="0" applyAlignment="0" applyProtection="0"/>
    <xf numFmtId="0" fontId="47" fillId="20" borderId="193" applyNumberFormat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57" fillId="20" borderId="191" applyNumberFormat="0" applyAlignment="0" applyProtection="0"/>
    <xf numFmtId="0" fontId="21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57" fillId="20" borderId="191" applyNumberFormat="0" applyAlignment="0" applyProtection="0"/>
    <xf numFmtId="0" fontId="59" fillId="0" borderId="195" applyNumberFormat="0" applyFill="0" applyAlignment="0" applyProtection="0"/>
    <xf numFmtId="0" fontId="57" fillId="20" borderId="191" applyNumberFormat="0" applyAlignment="0" applyProtection="0"/>
    <xf numFmtId="0" fontId="47" fillId="20" borderId="193" applyNumberFormat="0" applyAlignment="0" applyProtection="0"/>
    <xf numFmtId="0" fontId="21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5" applyNumberFormat="0" applyFill="0" applyAlignment="0" applyProtection="0"/>
    <xf numFmtId="0" fontId="57" fillId="20" borderId="191" applyNumberFormat="0" applyAlignment="0" applyProtection="0"/>
    <xf numFmtId="0" fontId="54" fillId="7" borderId="193" applyNumberFormat="0" applyAlignment="0" applyProtection="0"/>
    <xf numFmtId="0" fontId="59" fillId="0" borderId="195" applyNumberFormat="0" applyFill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57" fillId="20" borderId="191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1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57" fillId="20" borderId="191" applyNumberFormat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1" fillId="23" borderId="194" applyNumberFormat="0" applyFont="0" applyAlignment="0" applyProtection="0"/>
    <xf numFmtId="0" fontId="57" fillId="20" borderId="191" applyNumberFormat="0" applyAlignment="0" applyProtection="0"/>
    <xf numFmtId="0" fontId="59" fillId="0" borderId="195" applyNumberFormat="0" applyFill="0" applyAlignment="0" applyProtection="0"/>
    <xf numFmtId="0" fontId="54" fillId="7" borderId="193" applyNumberFormat="0" applyAlignment="0" applyProtection="0"/>
    <xf numFmtId="0" fontId="57" fillId="20" borderId="191" applyNumberForma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54" fillId="7" borderId="193" applyNumberFormat="0" applyAlignment="0" applyProtection="0"/>
    <xf numFmtId="0" fontId="57" fillId="20" borderId="191" applyNumberFormat="0" applyAlignment="0" applyProtection="0"/>
    <xf numFmtId="0" fontId="47" fillId="20" borderId="193" applyNumberFormat="0" applyAlignment="0" applyProtection="0"/>
    <xf numFmtId="0" fontId="59" fillId="0" borderId="195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1" applyNumberFormat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21" fillId="23" borderId="194" applyNumberFormat="0" applyFont="0" applyAlignment="0" applyProtection="0"/>
    <xf numFmtId="0" fontId="57" fillId="20" borderId="191" applyNumberFormat="0" applyAlignment="0" applyProtection="0"/>
    <xf numFmtId="0" fontId="21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21" fillId="23" borderId="194" applyNumberFormat="0" applyFon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93" applyNumberFormat="0" applyAlignment="0" applyProtection="0"/>
    <xf numFmtId="0" fontId="59" fillId="0" borderId="195" applyNumberFormat="0" applyFill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1" applyNumberFormat="0" applyAlignment="0" applyProtection="0"/>
    <xf numFmtId="0" fontId="54" fillId="7" borderId="193" applyNumberFormat="0" applyAlignment="0" applyProtection="0"/>
    <xf numFmtId="0" fontId="57" fillId="20" borderId="191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1" applyNumberFormat="0" applyAlignment="0" applyProtection="0"/>
    <xf numFmtId="0" fontId="47" fillId="20" borderId="193" applyNumberFormat="0" applyAlignment="0" applyProtection="0"/>
    <xf numFmtId="0" fontId="21" fillId="23" borderId="194" applyNumberFormat="0" applyFont="0" applyAlignment="0" applyProtection="0"/>
    <xf numFmtId="0" fontId="57" fillId="20" borderId="191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57" fillId="20" borderId="191" applyNumberFormat="0" applyAlignment="0" applyProtection="0"/>
    <xf numFmtId="0" fontId="59" fillId="0" borderId="195" applyNumberFormat="0" applyFill="0" applyAlignment="0" applyProtection="0"/>
    <xf numFmtId="0" fontId="21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5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5" applyNumberFormat="0" applyFill="0" applyAlignment="0" applyProtection="0"/>
    <xf numFmtId="0" fontId="57" fillId="20" borderId="191" applyNumberFormat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7" fillId="20" borderId="191" applyNumberFormat="0" applyAlignment="0" applyProtection="0"/>
    <xf numFmtId="0" fontId="21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21" fillId="0" borderId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57" fillId="20" borderId="191" applyNumberFormat="0" applyAlignment="0" applyProtection="0"/>
    <xf numFmtId="0" fontId="59" fillId="0" borderId="19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57" fillId="20" borderId="191" applyNumberForma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5" applyNumberFormat="0" applyFill="0" applyAlignment="0" applyProtection="0"/>
    <xf numFmtId="0" fontId="47" fillId="20" borderId="193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57" fillId="20" borderId="191" applyNumberFormat="0" applyAlignment="0" applyProtection="0"/>
    <xf numFmtId="0" fontId="21" fillId="23" borderId="194" applyNumberFormat="0" applyFont="0" applyAlignment="0" applyProtection="0"/>
    <xf numFmtId="0" fontId="57" fillId="20" borderId="191" applyNumberFormat="0" applyAlignment="0" applyProtection="0"/>
    <xf numFmtId="0" fontId="47" fillId="20" borderId="193" applyNumberFormat="0" applyAlignment="0" applyProtection="0"/>
    <xf numFmtId="0" fontId="59" fillId="0" borderId="195" applyNumberFormat="0" applyFill="0" applyAlignment="0" applyProtection="0"/>
    <xf numFmtId="0" fontId="47" fillId="20" borderId="193" applyNumberFormat="0" applyAlignment="0" applyProtection="0"/>
    <xf numFmtId="0" fontId="59" fillId="0" borderId="195" applyNumberFormat="0" applyFill="0" applyAlignment="0" applyProtection="0"/>
    <xf numFmtId="0" fontId="57" fillId="20" borderId="191" applyNumberForma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57" fillId="20" borderId="191" applyNumberFormat="0" applyAlignment="0" applyProtection="0"/>
    <xf numFmtId="0" fontId="59" fillId="0" borderId="195" applyNumberFormat="0" applyFill="0" applyAlignment="0" applyProtection="0"/>
    <xf numFmtId="0" fontId="21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1" applyNumberForma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57" fillId="20" borderId="191" applyNumberFormat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7" fillId="20" borderId="191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5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1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47" fillId="20" borderId="193" applyNumberFormat="0" applyAlignment="0" applyProtection="0"/>
    <xf numFmtId="0" fontId="21" fillId="23" borderId="194" applyNumberFormat="0" applyFon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57" fillId="20" borderId="191" applyNumberFormat="0" applyAlignment="0" applyProtection="0"/>
    <xf numFmtId="0" fontId="59" fillId="0" borderId="195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5" applyNumberFormat="0" applyFill="0" applyAlignment="0" applyProtection="0"/>
    <xf numFmtId="0" fontId="47" fillId="20" borderId="193" applyNumberFormat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57" fillId="20" borderId="191" applyNumberFormat="0" applyAlignment="0" applyProtection="0"/>
    <xf numFmtId="0" fontId="21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57" fillId="20" borderId="191" applyNumberFormat="0" applyAlignment="0" applyProtection="0"/>
    <xf numFmtId="0" fontId="59" fillId="0" borderId="195" applyNumberFormat="0" applyFill="0" applyAlignment="0" applyProtection="0"/>
    <xf numFmtId="0" fontId="57" fillId="20" borderId="191" applyNumberFormat="0" applyAlignment="0" applyProtection="0"/>
    <xf numFmtId="0" fontId="47" fillId="20" borderId="193" applyNumberFormat="0" applyAlignment="0" applyProtection="0"/>
    <xf numFmtId="0" fontId="21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5" applyNumberFormat="0" applyFill="0" applyAlignment="0" applyProtection="0"/>
    <xf numFmtId="0" fontId="57" fillId="20" borderId="191" applyNumberFormat="0" applyAlignment="0" applyProtection="0"/>
    <xf numFmtId="0" fontId="54" fillId="7" borderId="193" applyNumberFormat="0" applyAlignment="0" applyProtection="0"/>
    <xf numFmtId="0" fontId="59" fillId="0" borderId="195" applyNumberFormat="0" applyFill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57" fillId="20" borderId="191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1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57" fillId="20" borderId="191" applyNumberFormat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1" fillId="23" borderId="194" applyNumberFormat="0" applyFont="0" applyAlignment="0" applyProtection="0"/>
    <xf numFmtId="0" fontId="57" fillId="20" borderId="191" applyNumberFormat="0" applyAlignment="0" applyProtection="0"/>
    <xf numFmtId="0" fontId="59" fillId="0" borderId="195" applyNumberFormat="0" applyFill="0" applyAlignment="0" applyProtection="0"/>
    <xf numFmtId="0" fontId="54" fillId="7" borderId="193" applyNumberFormat="0" applyAlignment="0" applyProtection="0"/>
    <xf numFmtId="0" fontId="57" fillId="20" borderId="191" applyNumberForma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54" fillId="7" borderId="193" applyNumberFormat="0" applyAlignment="0" applyProtection="0"/>
    <xf numFmtId="0" fontId="57" fillId="20" borderId="191" applyNumberFormat="0" applyAlignment="0" applyProtection="0"/>
    <xf numFmtId="0" fontId="47" fillId="20" borderId="193" applyNumberFormat="0" applyAlignment="0" applyProtection="0"/>
    <xf numFmtId="0" fontId="59" fillId="0" borderId="195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1" applyNumberFormat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21" fillId="23" borderId="194" applyNumberFormat="0" applyFont="0" applyAlignment="0" applyProtection="0"/>
    <xf numFmtId="0" fontId="57" fillId="20" borderId="191" applyNumberFormat="0" applyAlignment="0" applyProtection="0"/>
    <xf numFmtId="0" fontId="21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21" fillId="23" borderId="194" applyNumberFormat="0" applyFon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93" applyNumberFormat="0" applyAlignment="0" applyProtection="0"/>
    <xf numFmtId="0" fontId="59" fillId="0" borderId="195" applyNumberFormat="0" applyFill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1" applyNumberFormat="0" applyAlignment="0" applyProtection="0"/>
    <xf numFmtId="0" fontId="54" fillId="7" borderId="193" applyNumberFormat="0" applyAlignment="0" applyProtection="0"/>
    <xf numFmtId="0" fontId="57" fillId="20" borderId="191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1" applyNumberFormat="0" applyAlignment="0" applyProtection="0"/>
    <xf numFmtId="0" fontId="47" fillId="20" borderId="193" applyNumberFormat="0" applyAlignment="0" applyProtection="0"/>
    <xf numFmtId="0" fontId="21" fillId="23" borderId="194" applyNumberFormat="0" applyFont="0" applyAlignment="0" applyProtection="0"/>
    <xf numFmtId="0" fontId="57" fillId="20" borderId="191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57" fillId="20" borderId="191" applyNumberFormat="0" applyAlignment="0" applyProtection="0"/>
    <xf numFmtId="0" fontId="59" fillId="0" borderId="195" applyNumberFormat="0" applyFill="0" applyAlignment="0" applyProtection="0"/>
    <xf numFmtId="0" fontId="21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5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5" applyNumberFormat="0" applyFill="0" applyAlignment="0" applyProtection="0"/>
    <xf numFmtId="0" fontId="57" fillId="20" borderId="191" applyNumberFormat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57" fillId="20" borderId="191" applyNumberFormat="0" applyAlignment="0" applyProtection="0"/>
    <xf numFmtId="0" fontId="59" fillId="0" borderId="195" applyNumberFormat="0" applyFill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5" applyNumberFormat="0" applyFill="0" applyAlignment="0" applyProtection="0"/>
    <xf numFmtId="0" fontId="47" fillId="20" borderId="193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57" fillId="20" borderId="191" applyNumberFormat="0" applyAlignment="0" applyProtection="0"/>
    <xf numFmtId="0" fontId="21" fillId="23" borderId="194" applyNumberFormat="0" applyFont="0" applyAlignment="0" applyProtection="0"/>
    <xf numFmtId="0" fontId="57" fillId="20" borderId="191" applyNumberFormat="0" applyAlignment="0" applyProtection="0"/>
    <xf numFmtId="0" fontId="47" fillId="20" borderId="193" applyNumberFormat="0" applyAlignment="0" applyProtection="0"/>
    <xf numFmtId="0" fontId="59" fillId="0" borderId="195" applyNumberFormat="0" applyFill="0" applyAlignment="0" applyProtection="0"/>
    <xf numFmtId="0" fontId="47" fillId="20" borderId="193" applyNumberFormat="0" applyAlignment="0" applyProtection="0"/>
    <xf numFmtId="0" fontId="59" fillId="0" borderId="195" applyNumberFormat="0" applyFill="0" applyAlignment="0" applyProtection="0"/>
    <xf numFmtId="0" fontId="57" fillId="20" borderId="191" applyNumberForma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57" fillId="20" borderId="191" applyNumberFormat="0" applyAlignment="0" applyProtection="0"/>
    <xf numFmtId="0" fontId="59" fillId="0" borderId="195" applyNumberFormat="0" applyFill="0" applyAlignment="0" applyProtection="0"/>
    <xf numFmtId="0" fontId="21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1" applyNumberForma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57" fillId="20" borderId="191" applyNumberFormat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7" fillId="20" borderId="191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5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1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47" fillId="20" borderId="193" applyNumberFormat="0" applyAlignment="0" applyProtection="0"/>
    <xf numFmtId="0" fontId="21" fillId="23" borderId="194" applyNumberFormat="0" applyFon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57" fillId="20" borderId="191" applyNumberFormat="0" applyAlignment="0" applyProtection="0"/>
    <xf numFmtId="0" fontId="59" fillId="0" borderId="195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5" applyNumberFormat="0" applyFill="0" applyAlignment="0" applyProtection="0"/>
    <xf numFmtId="0" fontId="47" fillId="20" borderId="193" applyNumberFormat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57" fillId="20" borderId="191" applyNumberFormat="0" applyAlignment="0" applyProtection="0"/>
    <xf numFmtId="0" fontId="21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57" fillId="20" borderId="191" applyNumberFormat="0" applyAlignment="0" applyProtection="0"/>
    <xf numFmtId="0" fontId="59" fillId="0" borderId="195" applyNumberFormat="0" applyFill="0" applyAlignment="0" applyProtection="0"/>
    <xf numFmtId="0" fontId="57" fillId="20" borderId="191" applyNumberFormat="0" applyAlignment="0" applyProtection="0"/>
    <xf numFmtId="0" fontId="47" fillId="20" borderId="193" applyNumberFormat="0" applyAlignment="0" applyProtection="0"/>
    <xf numFmtId="0" fontId="21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5" applyNumberFormat="0" applyFill="0" applyAlignment="0" applyProtection="0"/>
    <xf numFmtId="0" fontId="57" fillId="20" borderId="191" applyNumberFormat="0" applyAlignment="0" applyProtection="0"/>
    <xf numFmtId="0" fontId="54" fillId="7" borderId="193" applyNumberFormat="0" applyAlignment="0" applyProtection="0"/>
    <xf numFmtId="0" fontId="59" fillId="0" borderId="195" applyNumberFormat="0" applyFill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57" fillId="20" borderId="191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1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57" fillId="20" borderId="191" applyNumberFormat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1" fillId="23" borderId="194" applyNumberFormat="0" applyFont="0" applyAlignment="0" applyProtection="0"/>
    <xf numFmtId="0" fontId="57" fillId="20" borderId="191" applyNumberFormat="0" applyAlignment="0" applyProtection="0"/>
    <xf numFmtId="0" fontId="59" fillId="0" borderId="195" applyNumberFormat="0" applyFill="0" applyAlignment="0" applyProtection="0"/>
    <xf numFmtId="0" fontId="54" fillId="7" borderId="193" applyNumberFormat="0" applyAlignment="0" applyProtection="0"/>
    <xf numFmtId="0" fontId="57" fillId="20" borderId="191" applyNumberForma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54" fillId="7" borderId="193" applyNumberFormat="0" applyAlignment="0" applyProtection="0"/>
    <xf numFmtId="0" fontId="57" fillId="20" borderId="191" applyNumberFormat="0" applyAlignment="0" applyProtection="0"/>
    <xf numFmtId="0" fontId="47" fillId="20" borderId="193" applyNumberFormat="0" applyAlignment="0" applyProtection="0"/>
    <xf numFmtId="0" fontId="59" fillId="0" borderId="195" applyNumberFormat="0" applyFill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1" applyNumberFormat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21" fillId="23" borderId="194" applyNumberFormat="0" applyFont="0" applyAlignment="0" applyProtection="0"/>
    <xf numFmtId="0" fontId="57" fillId="20" borderId="191" applyNumberFormat="0" applyAlignment="0" applyProtection="0"/>
    <xf numFmtId="0" fontId="21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5" applyNumberFormat="0" applyFill="0" applyAlignment="0" applyProtection="0"/>
    <xf numFmtId="0" fontId="21" fillId="23" borderId="194" applyNumberFormat="0" applyFon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93" applyNumberFormat="0" applyAlignment="0" applyProtection="0"/>
    <xf numFmtId="0" fontId="59" fillId="0" borderId="195" applyNumberFormat="0" applyFill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1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1" applyNumberFormat="0" applyAlignment="0" applyProtection="0"/>
    <xf numFmtId="0" fontId="21" fillId="23" borderId="194" applyNumberFormat="0" applyFont="0" applyAlignment="0" applyProtection="0"/>
    <xf numFmtId="0" fontId="57" fillId="20" borderId="191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57" fillId="20" borderId="191" applyNumberFormat="0" applyAlignment="0" applyProtection="0"/>
    <xf numFmtId="0" fontId="59" fillId="0" borderId="195" applyNumberFormat="0" applyFill="0" applyAlignment="0" applyProtection="0"/>
    <xf numFmtId="0" fontId="21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5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5" applyNumberFormat="0" applyFill="0" applyAlignment="0" applyProtection="0"/>
    <xf numFmtId="0" fontId="57" fillId="20" borderId="191" applyNumberFormat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5" applyNumberFormat="0" applyFill="0" applyAlignment="0" applyProtection="0"/>
    <xf numFmtId="0" fontId="47" fillId="20" borderId="193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57" fillId="20" borderId="191" applyNumberFormat="0" applyAlignment="0" applyProtection="0"/>
    <xf numFmtId="0" fontId="21" fillId="23" borderId="194" applyNumberFormat="0" applyFont="0" applyAlignment="0" applyProtection="0"/>
    <xf numFmtId="0" fontId="57" fillId="20" borderId="191" applyNumberFormat="0" applyAlignment="0" applyProtection="0"/>
    <xf numFmtId="0" fontId="47" fillId="20" borderId="193" applyNumberFormat="0" applyAlignment="0" applyProtection="0"/>
    <xf numFmtId="0" fontId="59" fillId="0" borderId="195" applyNumberFormat="0" applyFill="0" applyAlignment="0" applyProtection="0"/>
    <xf numFmtId="0" fontId="47" fillId="20" borderId="193" applyNumberFormat="0" applyAlignment="0" applyProtection="0"/>
    <xf numFmtId="0" fontId="59" fillId="0" borderId="195" applyNumberFormat="0" applyFill="0" applyAlignment="0" applyProtection="0"/>
    <xf numFmtId="0" fontId="57" fillId="20" borderId="191" applyNumberForma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57" fillId="20" borderId="191" applyNumberFormat="0" applyAlignment="0" applyProtection="0"/>
    <xf numFmtId="0" fontId="59" fillId="0" borderId="195" applyNumberFormat="0" applyFill="0" applyAlignment="0" applyProtection="0"/>
    <xf numFmtId="0" fontId="21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1" applyNumberForma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57" fillId="20" borderId="191" applyNumberFormat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7" fillId="20" borderId="191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5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1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47" fillId="20" borderId="193" applyNumberFormat="0" applyAlignment="0" applyProtection="0"/>
    <xf numFmtId="0" fontId="21" fillId="23" borderId="194" applyNumberFormat="0" applyFon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57" fillId="20" borderId="191" applyNumberFormat="0" applyAlignment="0" applyProtection="0"/>
    <xf numFmtId="0" fontId="59" fillId="0" borderId="195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5" applyNumberFormat="0" applyFill="0" applyAlignment="0" applyProtection="0"/>
    <xf numFmtId="0" fontId="47" fillId="20" borderId="193" applyNumberFormat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57" fillId="20" borderId="191" applyNumberFormat="0" applyAlignment="0" applyProtection="0"/>
    <xf numFmtId="0" fontId="21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57" fillId="20" borderId="191" applyNumberFormat="0" applyAlignment="0" applyProtection="0"/>
    <xf numFmtId="0" fontId="59" fillId="0" borderId="195" applyNumberFormat="0" applyFill="0" applyAlignment="0" applyProtection="0"/>
    <xf numFmtId="0" fontId="57" fillId="20" borderId="191" applyNumberFormat="0" applyAlignment="0" applyProtection="0"/>
    <xf numFmtId="0" fontId="47" fillId="20" borderId="193" applyNumberFormat="0" applyAlignment="0" applyProtection="0"/>
    <xf numFmtId="0" fontId="21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5" applyNumberFormat="0" applyFill="0" applyAlignment="0" applyProtection="0"/>
    <xf numFmtId="0" fontId="57" fillId="20" borderId="191" applyNumberFormat="0" applyAlignment="0" applyProtection="0"/>
    <xf numFmtId="0" fontId="54" fillId="7" borderId="193" applyNumberFormat="0" applyAlignment="0" applyProtection="0"/>
    <xf numFmtId="0" fontId="59" fillId="0" borderId="195" applyNumberFormat="0" applyFill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57" fillId="20" borderId="191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1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57" fillId="20" borderId="191" applyNumberFormat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1" fillId="23" borderId="194" applyNumberFormat="0" applyFont="0" applyAlignment="0" applyProtection="0"/>
    <xf numFmtId="0" fontId="57" fillId="20" borderId="191" applyNumberFormat="0" applyAlignment="0" applyProtection="0"/>
    <xf numFmtId="0" fontId="59" fillId="0" borderId="195" applyNumberFormat="0" applyFill="0" applyAlignment="0" applyProtection="0"/>
    <xf numFmtId="0" fontId="54" fillId="7" borderId="193" applyNumberFormat="0" applyAlignment="0" applyProtection="0"/>
    <xf numFmtId="0" fontId="57" fillId="20" borderId="191" applyNumberForma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54" fillId="7" borderId="193" applyNumberFormat="0" applyAlignment="0" applyProtection="0"/>
    <xf numFmtId="0" fontId="57" fillId="20" borderId="191" applyNumberFormat="0" applyAlignment="0" applyProtection="0"/>
    <xf numFmtId="0" fontId="47" fillId="20" borderId="193" applyNumberFormat="0" applyAlignment="0" applyProtection="0"/>
    <xf numFmtId="0" fontId="59" fillId="0" borderId="195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1" applyNumberFormat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21" fillId="23" borderId="194" applyNumberFormat="0" applyFont="0" applyAlignment="0" applyProtection="0"/>
    <xf numFmtId="0" fontId="57" fillId="20" borderId="191" applyNumberFormat="0" applyAlignment="0" applyProtection="0"/>
    <xf numFmtId="0" fontId="21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21" fillId="23" borderId="194" applyNumberFormat="0" applyFon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93" applyNumberFormat="0" applyAlignment="0" applyProtection="0"/>
    <xf numFmtId="0" fontId="59" fillId="0" borderId="195" applyNumberFormat="0" applyFill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1" applyNumberFormat="0" applyAlignment="0" applyProtection="0"/>
    <xf numFmtId="0" fontId="54" fillId="7" borderId="193" applyNumberFormat="0" applyAlignment="0" applyProtection="0"/>
    <xf numFmtId="0" fontId="57" fillId="20" borderId="191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1" applyNumberFormat="0" applyAlignment="0" applyProtection="0"/>
    <xf numFmtId="0" fontId="47" fillId="20" borderId="193" applyNumberFormat="0" applyAlignment="0" applyProtection="0"/>
    <xf numFmtId="0" fontId="21" fillId="23" borderId="194" applyNumberFormat="0" applyFont="0" applyAlignment="0" applyProtection="0"/>
    <xf numFmtId="0" fontId="57" fillId="20" borderId="191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1" fillId="23" borderId="194" applyNumberFormat="0" applyFont="0" applyAlignment="0" applyProtection="0"/>
    <xf numFmtId="0" fontId="57" fillId="20" borderId="191" applyNumberFormat="0" applyAlignment="0" applyProtection="0"/>
    <xf numFmtId="0" fontId="59" fillId="0" borderId="195" applyNumberFormat="0" applyFill="0" applyAlignment="0" applyProtection="0"/>
    <xf numFmtId="0" fontId="21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5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5" applyNumberFormat="0" applyFill="0" applyAlignment="0" applyProtection="0"/>
    <xf numFmtId="0" fontId="57" fillId="20" borderId="191" applyNumberFormat="0" applyAlignment="0" applyProtection="0"/>
    <xf numFmtId="0" fontId="21" fillId="23" borderId="194" applyNumberFormat="0" applyFont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7" fillId="20" borderId="191" applyNumberFormat="0" applyAlignment="0" applyProtection="0"/>
    <xf numFmtId="0" fontId="21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21" fillId="23" borderId="194" applyNumberFormat="0" applyFon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59" fillId="0" borderId="195" applyNumberFormat="0" applyFill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9" fontId="10" fillId="0" borderId="0" applyFont="0" applyFill="0" applyBorder="0" applyAlignment="0" applyProtection="0"/>
    <xf numFmtId="0" fontId="47" fillId="20" borderId="197" applyNumberFormat="0" applyAlignment="0" applyProtection="0"/>
    <xf numFmtId="0" fontId="10" fillId="0" borderId="0"/>
    <xf numFmtId="0" fontId="47" fillId="20" borderId="197" applyNumberFormat="0" applyAlignment="0" applyProtection="0"/>
    <xf numFmtId="0" fontId="47" fillId="20" borderId="197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57" fillId="20" borderId="199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9" fillId="0" borderId="200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21" fillId="23" borderId="198" applyNumberFormat="0" applyFont="0" applyAlignment="0" applyProtection="0"/>
    <xf numFmtId="0" fontId="54" fillId="7" borderId="197" applyNumberFormat="0" applyAlignment="0" applyProtection="0"/>
    <xf numFmtId="0" fontId="47" fillId="20" borderId="197" applyNumberFormat="0" applyAlignment="0" applyProtection="0"/>
    <xf numFmtId="0" fontId="57" fillId="20" borderId="199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9" fillId="0" borderId="200" applyNumberFormat="0" applyFill="0" applyAlignment="0" applyProtection="0"/>
    <xf numFmtId="0" fontId="59" fillId="0" borderId="200" applyNumberFormat="0" applyFill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9" fillId="0" borderId="200" applyNumberFormat="0" applyFill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21" fillId="23" borderId="198" applyNumberFormat="0" applyFon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9" fillId="0" borderId="200" applyNumberFormat="0" applyFill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57" fillId="20" borderId="199" applyNumberFormat="0" applyAlignment="0" applyProtection="0"/>
    <xf numFmtId="0" fontId="21" fillId="23" borderId="198" applyNumberFormat="0" applyFon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9" fillId="0" borderId="200" applyNumberFormat="0" applyFill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21" fillId="23" borderId="198" applyNumberFormat="0" applyFont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57" fillId="20" borderId="199" applyNumberFormat="0" applyAlignment="0" applyProtection="0"/>
    <xf numFmtId="0" fontId="54" fillId="7" borderId="197" applyNumberFormat="0" applyAlignment="0" applyProtection="0"/>
    <xf numFmtId="0" fontId="59" fillId="0" borderId="200" applyNumberFormat="0" applyFill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7" fillId="20" borderId="199" applyNumberFormat="0" applyAlignment="0" applyProtection="0"/>
    <xf numFmtId="0" fontId="54" fillId="7" borderId="197" applyNumberForma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9" fillId="0" borderId="200" applyNumberFormat="0" applyFill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9" fillId="0" borderId="200" applyNumberFormat="0" applyFill="0" applyAlignment="0" applyProtection="0"/>
    <xf numFmtId="0" fontId="54" fillId="7" borderId="197" applyNumberFormat="0" applyAlignment="0" applyProtection="0"/>
    <xf numFmtId="0" fontId="57" fillId="20" borderId="199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54" fillId="7" borderId="197" applyNumberFormat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47" fillId="20" borderId="197" applyNumberFormat="0" applyAlignment="0" applyProtection="0"/>
    <xf numFmtId="0" fontId="57" fillId="20" borderId="199" applyNumberForma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21" fillId="23" borderId="198" applyNumberFormat="0" applyFon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57" fillId="20" borderId="199" applyNumberFormat="0" applyAlignment="0" applyProtection="0"/>
    <xf numFmtId="0" fontId="54" fillId="7" borderId="197" applyNumberFormat="0" applyAlignment="0" applyProtection="0"/>
    <xf numFmtId="0" fontId="57" fillId="20" borderId="199" applyNumberFormat="0" applyAlignment="0" applyProtection="0"/>
    <xf numFmtId="0" fontId="54" fillId="7" borderId="197" applyNumberFormat="0" applyAlignment="0" applyProtection="0"/>
    <xf numFmtId="0" fontId="47" fillId="20" borderId="197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0" fontId="47" fillId="20" borderId="197" applyNumberFormat="0" applyAlignment="0" applyProtection="0"/>
    <xf numFmtId="0" fontId="47" fillId="20" borderId="197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47" fillId="20" borderId="197" applyNumberFormat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57" fillId="20" borderId="199" applyNumberForma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10" fillId="0" borderId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57" fillId="20" borderId="199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9" fillId="0" borderId="200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21" fillId="23" borderId="198" applyNumberFormat="0" applyFont="0" applyAlignment="0" applyProtection="0"/>
    <xf numFmtId="0" fontId="54" fillId="7" borderId="197" applyNumberFormat="0" applyAlignment="0" applyProtection="0"/>
    <xf numFmtId="0" fontId="47" fillId="20" borderId="197" applyNumberFormat="0" applyAlignment="0" applyProtection="0"/>
    <xf numFmtId="0" fontId="57" fillId="20" borderId="199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9" fillId="0" borderId="200" applyNumberFormat="0" applyFill="0" applyAlignment="0" applyProtection="0"/>
    <xf numFmtId="0" fontId="59" fillId="0" borderId="200" applyNumberFormat="0" applyFill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9" fillId="0" borderId="200" applyNumberFormat="0" applyFill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21" fillId="23" borderId="198" applyNumberFormat="0" applyFon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9" fillId="0" borderId="200" applyNumberFormat="0" applyFill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57" fillId="20" borderId="199" applyNumberFormat="0" applyAlignment="0" applyProtection="0"/>
    <xf numFmtId="0" fontId="21" fillId="23" borderId="198" applyNumberFormat="0" applyFon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9" fillId="0" borderId="200" applyNumberFormat="0" applyFill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21" fillId="23" borderId="198" applyNumberFormat="0" applyFont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57" fillId="20" borderId="199" applyNumberFormat="0" applyAlignment="0" applyProtection="0"/>
    <xf numFmtId="0" fontId="54" fillId="7" borderId="197" applyNumberFormat="0" applyAlignment="0" applyProtection="0"/>
    <xf numFmtId="0" fontId="59" fillId="0" borderId="200" applyNumberFormat="0" applyFill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7" fillId="20" borderId="199" applyNumberFormat="0" applyAlignment="0" applyProtection="0"/>
    <xf numFmtId="0" fontId="54" fillId="7" borderId="197" applyNumberForma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9" fillId="0" borderId="200" applyNumberFormat="0" applyFill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9" fillId="0" borderId="200" applyNumberFormat="0" applyFill="0" applyAlignment="0" applyProtection="0"/>
    <xf numFmtId="0" fontId="54" fillId="7" borderId="197" applyNumberFormat="0" applyAlignment="0" applyProtection="0"/>
    <xf numFmtId="0" fontId="57" fillId="20" borderId="199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54" fillId="7" borderId="197" applyNumberFormat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54" fillId="7" borderId="197" applyNumberFormat="0" applyAlignment="0" applyProtection="0"/>
    <xf numFmtId="0" fontId="47" fillId="20" borderId="197" applyNumberFormat="0" applyAlignment="0" applyProtection="0"/>
    <xf numFmtId="0" fontId="57" fillId="20" borderId="199" applyNumberForma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21" fillId="23" borderId="198" applyNumberFormat="0" applyFon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57" fillId="20" borderId="199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47" fillId="20" borderId="197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0" fontId="47" fillId="20" borderId="197" applyNumberFormat="0" applyAlignment="0" applyProtection="0"/>
    <xf numFmtId="0" fontId="47" fillId="20" borderId="197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47" fillId="20" borderId="197" applyNumberFormat="0" applyAlignment="0" applyProtection="0"/>
    <xf numFmtId="0" fontId="57" fillId="20" borderId="199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57" fillId="20" borderId="199" applyNumberForma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57" fillId="20" borderId="199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54" fillId="7" borderId="197" applyNumberFormat="0" applyAlignment="0" applyProtection="0"/>
    <xf numFmtId="0" fontId="47" fillId="20" borderId="197" applyNumberFormat="0" applyAlignment="0" applyProtection="0"/>
    <xf numFmtId="0" fontId="57" fillId="20" borderId="199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9" fillId="0" borderId="200" applyNumberFormat="0" applyFill="0" applyAlignment="0" applyProtection="0"/>
    <xf numFmtId="0" fontId="59" fillId="0" borderId="200" applyNumberFormat="0" applyFill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9" fillId="0" borderId="200" applyNumberFormat="0" applyFill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21" fillId="23" borderId="198" applyNumberFormat="0" applyFon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9" fillId="0" borderId="200" applyNumberFormat="0" applyFill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57" fillId="20" borderId="199" applyNumberFormat="0" applyAlignment="0" applyProtection="0"/>
    <xf numFmtId="0" fontId="21" fillId="23" borderId="198" applyNumberFormat="0" applyFon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9" fillId="0" borderId="200" applyNumberFormat="0" applyFill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21" fillId="23" borderId="198" applyNumberFormat="0" applyFont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57" fillId="20" borderId="199" applyNumberFormat="0" applyAlignment="0" applyProtection="0"/>
    <xf numFmtId="0" fontId="54" fillId="7" borderId="197" applyNumberFormat="0" applyAlignment="0" applyProtection="0"/>
    <xf numFmtId="0" fontId="59" fillId="0" borderId="200" applyNumberFormat="0" applyFill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7" fillId="20" borderId="199" applyNumberFormat="0" applyAlignment="0" applyProtection="0"/>
    <xf numFmtId="0" fontId="54" fillId="7" borderId="197" applyNumberForma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9" fillId="0" borderId="200" applyNumberFormat="0" applyFill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9" fillId="0" borderId="200" applyNumberFormat="0" applyFill="0" applyAlignment="0" applyProtection="0"/>
    <xf numFmtId="0" fontId="54" fillId="7" borderId="197" applyNumberFormat="0" applyAlignment="0" applyProtection="0"/>
    <xf numFmtId="0" fontId="57" fillId="20" borderId="199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54" fillId="7" borderId="197" applyNumberFormat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47" fillId="20" borderId="197" applyNumberFormat="0" applyAlignment="0" applyProtection="0"/>
    <xf numFmtId="0" fontId="57" fillId="20" borderId="199" applyNumberForma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21" fillId="23" borderId="198" applyNumberFormat="0" applyFon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57" fillId="20" borderId="199" applyNumberFormat="0" applyAlignment="0" applyProtection="0"/>
    <xf numFmtId="0" fontId="54" fillId="7" borderId="197" applyNumberFormat="0" applyAlignment="0" applyProtection="0"/>
    <xf numFmtId="0" fontId="57" fillId="20" borderId="199" applyNumberFormat="0" applyAlignment="0" applyProtection="0"/>
    <xf numFmtId="0" fontId="54" fillId="7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57" fillId="20" borderId="199" applyNumberForma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59" fillId="0" borderId="200" applyNumberFormat="0" applyFill="0" applyAlignment="0" applyProtection="0"/>
    <xf numFmtId="0" fontId="57" fillId="20" borderId="199" applyNumberFormat="0" applyAlignment="0" applyProtection="0"/>
    <xf numFmtId="0" fontId="21" fillId="23" borderId="198" applyNumberFormat="0" applyFont="0" applyAlignment="0" applyProtection="0"/>
    <xf numFmtId="0" fontId="54" fillId="7" borderId="197" applyNumberFormat="0" applyAlignment="0" applyProtection="0"/>
    <xf numFmtId="0" fontId="47" fillId="20" borderId="197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47" fillId="20" borderId="197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21" fillId="23" borderId="198" applyNumberFormat="0" applyFont="0" applyAlignment="0" applyProtection="0"/>
    <xf numFmtId="0" fontId="54" fillId="7" borderId="197" applyNumberForma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9" fillId="0" borderId="200" applyNumberFormat="0" applyFill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21" fillId="23" borderId="198" applyNumberFormat="0" applyFon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21" fillId="23" borderId="198" applyNumberFormat="0" applyFont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54" fillId="7" borderId="197" applyNumberFormat="0" applyAlignment="0" applyProtection="0"/>
    <xf numFmtId="0" fontId="59" fillId="0" borderId="200" applyNumberFormat="0" applyFill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54" fillId="7" borderId="197" applyNumberFormat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47" fillId="20" borderId="197" applyNumberForma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47" fillId="20" borderId="197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0" fontId="47" fillId="20" borderId="197" applyNumberFormat="0" applyAlignment="0" applyProtection="0"/>
    <xf numFmtId="0" fontId="47" fillId="20" borderId="197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21" fillId="23" borderId="198" applyNumberFormat="0" applyFon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10" fillId="0" borderId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21" fillId="23" borderId="198" applyNumberFormat="0" applyFont="0" applyAlignment="0" applyProtection="0"/>
    <xf numFmtId="0" fontId="54" fillId="7" borderId="197" applyNumberForma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9" fillId="0" borderId="200" applyNumberFormat="0" applyFill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21" fillId="23" borderId="198" applyNumberFormat="0" applyFon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21" fillId="23" borderId="198" applyNumberFormat="0" applyFont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54" fillId="7" borderId="197" applyNumberFormat="0" applyAlignment="0" applyProtection="0"/>
    <xf numFmtId="0" fontId="59" fillId="0" borderId="200" applyNumberFormat="0" applyFill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54" fillId="7" borderId="197" applyNumberFormat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54" fillId="7" borderId="197" applyNumberFormat="0" applyAlignment="0" applyProtection="0"/>
    <xf numFmtId="0" fontId="47" fillId="20" borderId="197" applyNumberForma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47" fillId="20" borderId="197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0" fontId="47" fillId="20" borderId="197" applyNumberFormat="0" applyAlignment="0" applyProtection="0"/>
    <xf numFmtId="0" fontId="47" fillId="20" borderId="197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47" fillId="20" borderId="197" applyNumberFormat="0" applyAlignment="0" applyProtection="0"/>
    <xf numFmtId="0" fontId="21" fillId="23" borderId="198" applyNumberFormat="0" applyFon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54" fillId="7" borderId="197" applyNumberForma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9" fillId="0" borderId="200" applyNumberFormat="0" applyFill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21" fillId="23" borderId="198" applyNumberFormat="0" applyFon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21" fillId="23" borderId="198" applyNumberFormat="0" applyFont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54" fillId="7" borderId="197" applyNumberFormat="0" applyAlignment="0" applyProtection="0"/>
    <xf numFmtId="0" fontId="59" fillId="0" borderId="200" applyNumberFormat="0" applyFill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54" fillId="7" borderId="197" applyNumberFormat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47" fillId="20" borderId="197" applyNumberForma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21" fillId="23" borderId="198" applyNumberFormat="0" applyFon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59" fillId="0" borderId="200" applyNumberFormat="0" applyFill="0" applyAlignment="0" applyProtection="0"/>
    <xf numFmtId="0" fontId="57" fillId="20" borderId="199" applyNumberFormat="0" applyAlignment="0" applyProtection="0"/>
    <xf numFmtId="0" fontId="21" fillId="23" borderId="198" applyNumberFormat="0" applyFont="0" applyAlignment="0" applyProtection="0"/>
    <xf numFmtId="0" fontId="54" fillId="7" borderId="197" applyNumberForma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57" fillId="20" borderId="199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54" fillId="7" borderId="197" applyNumberFormat="0" applyAlignment="0" applyProtection="0"/>
    <xf numFmtId="0" fontId="47" fillId="20" borderId="197" applyNumberFormat="0" applyAlignment="0" applyProtection="0"/>
    <xf numFmtId="0" fontId="57" fillId="20" borderId="199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9" fillId="0" borderId="200" applyNumberFormat="0" applyFill="0" applyAlignment="0" applyProtection="0"/>
    <xf numFmtId="0" fontId="59" fillId="0" borderId="200" applyNumberFormat="0" applyFill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9" fillId="0" borderId="200" applyNumberFormat="0" applyFill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21" fillId="23" borderId="198" applyNumberFormat="0" applyFon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9" fillId="0" borderId="200" applyNumberFormat="0" applyFill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57" fillId="20" borderId="199" applyNumberFormat="0" applyAlignment="0" applyProtection="0"/>
    <xf numFmtId="0" fontId="21" fillId="23" borderId="198" applyNumberFormat="0" applyFon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9" fillId="0" borderId="200" applyNumberFormat="0" applyFill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21" fillId="23" borderId="198" applyNumberFormat="0" applyFont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57" fillId="20" borderId="199" applyNumberFormat="0" applyAlignment="0" applyProtection="0"/>
    <xf numFmtId="0" fontId="54" fillId="7" borderId="197" applyNumberFormat="0" applyAlignment="0" applyProtection="0"/>
    <xf numFmtId="0" fontId="59" fillId="0" borderId="200" applyNumberFormat="0" applyFill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7" fillId="20" borderId="199" applyNumberFormat="0" applyAlignment="0" applyProtection="0"/>
    <xf numFmtId="0" fontId="54" fillId="7" borderId="197" applyNumberForma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9" fillId="0" borderId="200" applyNumberFormat="0" applyFill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9" fillId="0" borderId="200" applyNumberFormat="0" applyFill="0" applyAlignment="0" applyProtection="0"/>
    <xf numFmtId="0" fontId="54" fillId="7" borderId="197" applyNumberFormat="0" applyAlignment="0" applyProtection="0"/>
    <xf numFmtId="0" fontId="57" fillId="20" borderId="199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54" fillId="7" borderId="197" applyNumberFormat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47" fillId="20" borderId="197" applyNumberFormat="0" applyAlignment="0" applyProtection="0"/>
    <xf numFmtId="0" fontId="57" fillId="20" borderId="199" applyNumberForma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21" fillId="23" borderId="198" applyNumberFormat="0" applyFon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57" fillId="20" borderId="199" applyNumberFormat="0" applyAlignment="0" applyProtection="0"/>
    <xf numFmtId="0" fontId="54" fillId="7" borderId="197" applyNumberFormat="0" applyAlignment="0" applyProtection="0"/>
    <xf numFmtId="0" fontId="57" fillId="20" borderId="199" applyNumberFormat="0" applyAlignment="0" applyProtection="0"/>
    <xf numFmtId="0" fontId="54" fillId="7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57" fillId="20" borderId="199" applyNumberForma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9" fillId="0" borderId="200" applyNumberFormat="0" applyFill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57" fillId="20" borderId="199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54" fillId="7" borderId="197" applyNumberFormat="0" applyAlignment="0" applyProtection="0"/>
    <xf numFmtId="0" fontId="47" fillId="20" borderId="197" applyNumberFormat="0" applyAlignment="0" applyProtection="0"/>
    <xf numFmtId="0" fontId="57" fillId="20" borderId="199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9" fillId="0" borderId="200" applyNumberFormat="0" applyFill="0" applyAlignment="0" applyProtection="0"/>
    <xf numFmtId="0" fontId="59" fillId="0" borderId="200" applyNumberFormat="0" applyFill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9" fillId="0" borderId="200" applyNumberFormat="0" applyFill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21" fillId="23" borderId="198" applyNumberFormat="0" applyFon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9" fillId="0" borderId="200" applyNumberFormat="0" applyFill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57" fillId="20" borderId="199" applyNumberFormat="0" applyAlignment="0" applyProtection="0"/>
    <xf numFmtId="0" fontId="21" fillId="23" borderId="198" applyNumberFormat="0" applyFon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9" fillId="0" borderId="200" applyNumberFormat="0" applyFill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21" fillId="23" borderId="198" applyNumberFormat="0" applyFont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57" fillId="20" borderId="199" applyNumberFormat="0" applyAlignment="0" applyProtection="0"/>
    <xf numFmtId="0" fontId="54" fillId="7" borderId="197" applyNumberFormat="0" applyAlignment="0" applyProtection="0"/>
    <xf numFmtId="0" fontId="59" fillId="0" borderId="200" applyNumberFormat="0" applyFill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7" fillId="20" borderId="199" applyNumberFormat="0" applyAlignment="0" applyProtection="0"/>
    <xf numFmtId="0" fontId="54" fillId="7" borderId="197" applyNumberForma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9" fillId="0" borderId="200" applyNumberFormat="0" applyFill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9" fillId="0" borderId="200" applyNumberFormat="0" applyFill="0" applyAlignment="0" applyProtection="0"/>
    <xf numFmtId="0" fontId="54" fillId="7" borderId="197" applyNumberFormat="0" applyAlignment="0" applyProtection="0"/>
    <xf numFmtId="0" fontId="57" fillId="20" borderId="199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54" fillId="7" borderId="197" applyNumberFormat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54" fillId="7" borderId="197" applyNumberFormat="0" applyAlignment="0" applyProtection="0"/>
    <xf numFmtId="0" fontId="47" fillId="20" borderId="197" applyNumberFormat="0" applyAlignment="0" applyProtection="0"/>
    <xf numFmtId="0" fontId="57" fillId="20" borderId="199" applyNumberForma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21" fillId="23" borderId="198" applyNumberFormat="0" applyFon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57" fillId="20" borderId="199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57" fillId="20" borderId="199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57" fillId="20" borderId="199" applyNumberForma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57" fillId="20" borderId="199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54" fillId="7" borderId="197" applyNumberFormat="0" applyAlignment="0" applyProtection="0"/>
    <xf numFmtId="0" fontId="47" fillId="20" borderId="197" applyNumberFormat="0" applyAlignment="0" applyProtection="0"/>
    <xf numFmtId="0" fontId="57" fillId="20" borderId="199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9" fillId="0" borderId="200" applyNumberFormat="0" applyFill="0" applyAlignment="0" applyProtection="0"/>
    <xf numFmtId="0" fontId="59" fillId="0" borderId="200" applyNumberFormat="0" applyFill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9" fillId="0" borderId="200" applyNumberFormat="0" applyFill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21" fillId="23" borderId="198" applyNumberFormat="0" applyFon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9" fillId="0" borderId="200" applyNumberFormat="0" applyFill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57" fillId="20" borderId="199" applyNumberFormat="0" applyAlignment="0" applyProtection="0"/>
    <xf numFmtId="0" fontId="21" fillId="23" borderId="198" applyNumberFormat="0" applyFon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9" fillId="0" borderId="200" applyNumberFormat="0" applyFill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21" fillId="23" borderId="198" applyNumberFormat="0" applyFont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57" fillId="20" borderId="199" applyNumberFormat="0" applyAlignment="0" applyProtection="0"/>
    <xf numFmtId="0" fontId="54" fillId="7" borderId="197" applyNumberFormat="0" applyAlignment="0" applyProtection="0"/>
    <xf numFmtId="0" fontId="59" fillId="0" borderId="200" applyNumberFormat="0" applyFill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7" fillId="20" borderId="199" applyNumberFormat="0" applyAlignment="0" applyProtection="0"/>
    <xf numFmtId="0" fontId="54" fillId="7" borderId="197" applyNumberForma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9" fillId="0" borderId="200" applyNumberFormat="0" applyFill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9" fillId="0" borderId="200" applyNumberFormat="0" applyFill="0" applyAlignment="0" applyProtection="0"/>
    <xf numFmtId="0" fontId="54" fillId="7" borderId="197" applyNumberFormat="0" applyAlignment="0" applyProtection="0"/>
    <xf numFmtId="0" fontId="57" fillId="20" borderId="199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54" fillId="7" borderId="197" applyNumberFormat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47" fillId="20" borderId="197" applyNumberFormat="0" applyAlignment="0" applyProtection="0"/>
    <xf numFmtId="0" fontId="57" fillId="20" borderId="199" applyNumberForma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21" fillId="23" borderId="198" applyNumberFormat="0" applyFon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57" fillId="20" borderId="199" applyNumberFormat="0" applyAlignment="0" applyProtection="0"/>
    <xf numFmtId="0" fontId="54" fillId="7" borderId="197" applyNumberFormat="0" applyAlignment="0" applyProtection="0"/>
    <xf numFmtId="0" fontId="57" fillId="20" borderId="199" applyNumberFormat="0" applyAlignment="0" applyProtection="0"/>
    <xf numFmtId="0" fontId="54" fillId="7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57" fillId="20" borderId="199" applyNumberForma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59" fillId="0" borderId="200" applyNumberFormat="0" applyFill="0" applyAlignment="0" applyProtection="0"/>
    <xf numFmtId="0" fontId="57" fillId="20" borderId="199" applyNumberFormat="0" applyAlignment="0" applyProtection="0"/>
    <xf numFmtId="0" fontId="21" fillId="23" borderId="198" applyNumberFormat="0" applyFont="0" applyAlignment="0" applyProtection="0"/>
    <xf numFmtId="0" fontId="54" fillId="7" borderId="197" applyNumberFormat="0" applyAlignment="0" applyProtection="0"/>
    <xf numFmtId="0" fontId="47" fillId="20" borderId="197" applyNumberFormat="0" applyAlignment="0" applyProtection="0"/>
    <xf numFmtId="0" fontId="10" fillId="0" borderId="0"/>
    <xf numFmtId="0" fontId="57" fillId="20" borderId="199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10" fillId="0" borderId="0"/>
    <xf numFmtId="0" fontId="57" fillId="20" borderId="199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4" fillId="7" borderId="197" applyNumberFormat="0" applyAlignment="0" applyProtection="0"/>
    <xf numFmtId="0" fontId="47" fillId="20" borderId="197" applyNumberFormat="0" applyAlignment="0" applyProtection="0"/>
    <xf numFmtId="0" fontId="57" fillId="20" borderId="199" applyNumberForma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54" fillId="7" borderId="197" applyNumberFormat="0" applyAlignment="0" applyProtection="0"/>
    <xf numFmtId="0" fontId="57" fillId="20" borderId="199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59" fillId="0" borderId="200" applyNumberFormat="0" applyFill="0" applyAlignment="0" applyProtection="0"/>
    <xf numFmtId="0" fontId="54" fillId="7" borderId="197" applyNumberFormat="0" applyAlignment="0" applyProtection="0"/>
    <xf numFmtId="0" fontId="47" fillId="20" borderId="197" applyNumberFormat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7" fillId="20" borderId="199" applyNumberFormat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4" fillId="7" borderId="197" applyNumberFormat="0" applyAlignment="0" applyProtection="0"/>
    <xf numFmtId="0" fontId="57" fillId="20" borderId="199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9" fillId="0" borderId="200" applyNumberFormat="0" applyFill="0" applyAlignment="0" applyProtection="0"/>
    <xf numFmtId="0" fontId="59" fillId="0" borderId="200" applyNumberFormat="0" applyFill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54" fillId="7" borderId="197" applyNumberFormat="0" applyAlignment="0" applyProtection="0"/>
    <xf numFmtId="0" fontId="47" fillId="20" borderId="197" applyNumberForma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54" fillId="7" borderId="197" applyNumberForma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57" fillId="20" borderId="199" applyNumberFormat="0" applyAlignment="0" applyProtection="0"/>
    <xf numFmtId="0" fontId="54" fillId="7" borderId="197" applyNumberFormat="0" applyAlignment="0" applyProtection="0"/>
    <xf numFmtId="0" fontId="47" fillId="20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4" fillId="7" borderId="197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9" fillId="0" borderId="200" applyNumberFormat="0" applyFill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21" fillId="23" borderId="198" applyNumberFormat="0" applyFont="0" applyAlignment="0" applyProtection="0"/>
    <xf numFmtId="0" fontId="47" fillId="20" borderId="197" applyNumberFormat="0" applyAlignment="0" applyProtection="0"/>
    <xf numFmtId="0" fontId="57" fillId="20" borderId="199" applyNumberFormat="0" applyAlignment="0" applyProtection="0"/>
    <xf numFmtId="0" fontId="54" fillId="7" borderId="197" applyNumberFormat="0" applyAlignment="0" applyProtection="0"/>
    <xf numFmtId="0" fontId="59" fillId="0" borderId="200" applyNumberFormat="0" applyFill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7" fillId="20" borderId="199" applyNumberFormat="0" applyAlignment="0" applyProtection="0"/>
    <xf numFmtId="0" fontId="54" fillId="7" borderId="197" applyNumberForma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9" fillId="0" borderId="200" applyNumberFormat="0" applyFill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9" fillId="0" borderId="200" applyNumberFormat="0" applyFill="0" applyAlignment="0" applyProtection="0"/>
    <xf numFmtId="0" fontId="54" fillId="7" borderId="197" applyNumberFormat="0" applyAlignment="0" applyProtection="0"/>
    <xf numFmtId="0" fontId="57" fillId="20" borderId="199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54" fillId="7" borderId="197" applyNumberFormat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47" fillId="20" borderId="197" applyNumberFormat="0" applyAlignment="0" applyProtection="0"/>
    <xf numFmtId="0" fontId="57" fillId="20" borderId="199" applyNumberForma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21" fillId="23" borderId="198" applyNumberFormat="0" applyFon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57" fillId="20" borderId="199" applyNumberFormat="0" applyAlignment="0" applyProtection="0"/>
    <xf numFmtId="0" fontId="54" fillId="7" borderId="197" applyNumberFormat="0" applyAlignment="0" applyProtection="0"/>
    <xf numFmtId="0" fontId="57" fillId="20" borderId="199" applyNumberFormat="0" applyAlignment="0" applyProtection="0"/>
    <xf numFmtId="0" fontId="54" fillId="7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57" fillId="20" borderId="199" applyNumberForma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9" fillId="0" borderId="200" applyNumberFormat="0" applyFill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57" fillId="20" borderId="199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54" fillId="7" borderId="197" applyNumberFormat="0" applyAlignment="0" applyProtection="0"/>
    <xf numFmtId="0" fontId="47" fillId="20" borderId="197" applyNumberFormat="0" applyAlignment="0" applyProtection="0"/>
    <xf numFmtId="0" fontId="57" fillId="20" borderId="199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9" fillId="0" borderId="200" applyNumberFormat="0" applyFill="0" applyAlignment="0" applyProtection="0"/>
    <xf numFmtId="0" fontId="59" fillId="0" borderId="200" applyNumberFormat="0" applyFill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9" fillId="0" borderId="200" applyNumberFormat="0" applyFill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21" fillId="23" borderId="198" applyNumberFormat="0" applyFon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9" fillId="0" borderId="200" applyNumberFormat="0" applyFill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57" fillId="20" borderId="199" applyNumberFormat="0" applyAlignment="0" applyProtection="0"/>
    <xf numFmtId="0" fontId="21" fillId="23" borderId="198" applyNumberFormat="0" applyFon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9" fillId="0" borderId="200" applyNumberFormat="0" applyFill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21" fillId="23" borderId="198" applyNumberFormat="0" applyFont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57" fillId="20" borderId="199" applyNumberFormat="0" applyAlignment="0" applyProtection="0"/>
    <xf numFmtId="0" fontId="54" fillId="7" borderId="197" applyNumberFormat="0" applyAlignment="0" applyProtection="0"/>
    <xf numFmtId="0" fontId="59" fillId="0" borderId="200" applyNumberFormat="0" applyFill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7" fillId="20" borderId="199" applyNumberFormat="0" applyAlignment="0" applyProtection="0"/>
    <xf numFmtId="0" fontId="54" fillId="7" borderId="197" applyNumberForma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9" fillId="0" borderId="200" applyNumberFormat="0" applyFill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9" fillId="0" borderId="200" applyNumberFormat="0" applyFill="0" applyAlignment="0" applyProtection="0"/>
    <xf numFmtId="0" fontId="54" fillId="7" borderId="197" applyNumberFormat="0" applyAlignment="0" applyProtection="0"/>
    <xf numFmtId="0" fontId="57" fillId="20" borderId="199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54" fillId="7" borderId="197" applyNumberFormat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54" fillId="7" borderId="197" applyNumberFormat="0" applyAlignment="0" applyProtection="0"/>
    <xf numFmtId="0" fontId="47" fillId="20" borderId="197" applyNumberFormat="0" applyAlignment="0" applyProtection="0"/>
    <xf numFmtId="0" fontId="57" fillId="20" borderId="199" applyNumberForma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21" fillId="23" borderId="198" applyNumberFormat="0" applyFon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57" fillId="20" borderId="199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57" fillId="20" borderId="199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57" fillId="20" borderId="199" applyNumberForma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57" fillId="20" borderId="199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54" fillId="7" borderId="197" applyNumberFormat="0" applyAlignment="0" applyProtection="0"/>
    <xf numFmtId="0" fontId="47" fillId="20" borderId="197" applyNumberFormat="0" applyAlignment="0" applyProtection="0"/>
    <xf numFmtId="0" fontId="57" fillId="20" borderId="199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9" fillId="0" borderId="200" applyNumberFormat="0" applyFill="0" applyAlignment="0" applyProtection="0"/>
    <xf numFmtId="0" fontId="59" fillId="0" borderId="200" applyNumberFormat="0" applyFill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9" fillId="0" borderId="200" applyNumberFormat="0" applyFill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21" fillId="23" borderId="198" applyNumberFormat="0" applyFon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9" fillId="0" borderId="200" applyNumberFormat="0" applyFill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57" fillId="20" borderId="199" applyNumberFormat="0" applyAlignment="0" applyProtection="0"/>
    <xf numFmtId="0" fontId="21" fillId="23" borderId="198" applyNumberFormat="0" applyFon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9" fillId="0" borderId="200" applyNumberFormat="0" applyFill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21" fillId="23" borderId="198" applyNumberFormat="0" applyFont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57" fillId="20" borderId="199" applyNumberFormat="0" applyAlignment="0" applyProtection="0"/>
    <xf numFmtId="0" fontId="54" fillId="7" borderId="197" applyNumberFormat="0" applyAlignment="0" applyProtection="0"/>
    <xf numFmtId="0" fontId="59" fillId="0" borderId="200" applyNumberFormat="0" applyFill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7" fillId="20" borderId="199" applyNumberFormat="0" applyAlignment="0" applyProtection="0"/>
    <xf numFmtId="0" fontId="54" fillId="7" borderId="197" applyNumberForma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9" fillId="0" borderId="200" applyNumberFormat="0" applyFill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9" fillId="0" borderId="200" applyNumberFormat="0" applyFill="0" applyAlignment="0" applyProtection="0"/>
    <xf numFmtId="0" fontId="54" fillId="7" borderId="197" applyNumberFormat="0" applyAlignment="0" applyProtection="0"/>
    <xf numFmtId="0" fontId="57" fillId="20" borderId="199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54" fillId="7" borderId="197" applyNumberFormat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47" fillId="20" borderId="197" applyNumberFormat="0" applyAlignment="0" applyProtection="0"/>
    <xf numFmtId="0" fontId="57" fillId="20" borderId="199" applyNumberForma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21" fillId="23" borderId="198" applyNumberFormat="0" applyFon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57" fillId="20" borderId="199" applyNumberFormat="0" applyAlignment="0" applyProtection="0"/>
    <xf numFmtId="0" fontId="54" fillId="7" borderId="197" applyNumberFormat="0" applyAlignment="0" applyProtection="0"/>
    <xf numFmtId="0" fontId="57" fillId="20" borderId="199" applyNumberFormat="0" applyAlignment="0" applyProtection="0"/>
    <xf numFmtId="0" fontId="54" fillId="7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57" fillId="20" borderId="199" applyNumberForma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59" fillId="0" borderId="200" applyNumberFormat="0" applyFill="0" applyAlignment="0" applyProtection="0"/>
    <xf numFmtId="0" fontId="57" fillId="20" borderId="199" applyNumberFormat="0" applyAlignment="0" applyProtection="0"/>
    <xf numFmtId="0" fontId="21" fillId="23" borderId="198" applyNumberFormat="0" applyFont="0" applyAlignment="0" applyProtection="0"/>
    <xf numFmtId="0" fontId="54" fillId="7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9" fillId="0" borderId="200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7" fillId="20" borderId="199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57" fillId="20" borderId="199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54" fillId="7" borderId="197" applyNumberFormat="0" applyAlignment="0" applyProtection="0"/>
    <xf numFmtId="0" fontId="47" fillId="20" borderId="197" applyNumberFormat="0" applyAlignment="0" applyProtection="0"/>
    <xf numFmtId="0" fontId="57" fillId="20" borderId="199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9" fillId="0" borderId="200" applyNumberFormat="0" applyFill="0" applyAlignment="0" applyProtection="0"/>
    <xf numFmtId="0" fontId="59" fillId="0" borderId="200" applyNumberFormat="0" applyFill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9" fillId="0" borderId="200" applyNumberFormat="0" applyFill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21" fillId="23" borderId="198" applyNumberFormat="0" applyFon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9" fillId="0" borderId="200" applyNumberFormat="0" applyFill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57" fillId="20" borderId="199" applyNumberFormat="0" applyAlignment="0" applyProtection="0"/>
    <xf numFmtId="0" fontId="21" fillId="23" borderId="198" applyNumberFormat="0" applyFon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9" fillId="0" borderId="200" applyNumberFormat="0" applyFill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21" fillId="23" borderId="198" applyNumberFormat="0" applyFont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57" fillId="20" borderId="199" applyNumberFormat="0" applyAlignment="0" applyProtection="0"/>
    <xf numFmtId="0" fontId="54" fillId="7" borderId="197" applyNumberFormat="0" applyAlignment="0" applyProtection="0"/>
    <xf numFmtId="0" fontId="59" fillId="0" borderId="200" applyNumberFormat="0" applyFill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7" fillId="20" borderId="199" applyNumberFormat="0" applyAlignment="0" applyProtection="0"/>
    <xf numFmtId="0" fontId="54" fillId="7" borderId="197" applyNumberForma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9" fillId="0" borderId="200" applyNumberFormat="0" applyFill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9" fillId="0" borderId="200" applyNumberFormat="0" applyFill="0" applyAlignment="0" applyProtection="0"/>
    <xf numFmtId="0" fontId="54" fillId="7" borderId="197" applyNumberFormat="0" applyAlignment="0" applyProtection="0"/>
    <xf numFmtId="0" fontId="57" fillId="20" borderId="199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54" fillId="7" borderId="197" applyNumberFormat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47" fillId="20" borderId="197" applyNumberFormat="0" applyAlignment="0" applyProtection="0"/>
    <xf numFmtId="0" fontId="57" fillId="20" borderId="199" applyNumberForma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21" fillId="23" borderId="198" applyNumberFormat="0" applyFon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57" fillId="20" borderId="199" applyNumberFormat="0" applyAlignment="0" applyProtection="0"/>
    <xf numFmtId="0" fontId="54" fillId="7" borderId="197" applyNumberFormat="0" applyAlignment="0" applyProtection="0"/>
    <xf numFmtId="0" fontId="57" fillId="20" borderId="199" applyNumberFormat="0" applyAlignment="0" applyProtection="0"/>
    <xf numFmtId="0" fontId="54" fillId="7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57" fillId="20" borderId="199" applyNumberForma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9" fillId="0" borderId="200" applyNumberFormat="0" applyFill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57" fillId="20" borderId="199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54" fillId="7" borderId="197" applyNumberFormat="0" applyAlignment="0" applyProtection="0"/>
    <xf numFmtId="0" fontId="47" fillId="20" borderId="197" applyNumberFormat="0" applyAlignment="0" applyProtection="0"/>
    <xf numFmtId="0" fontId="57" fillId="20" borderId="199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9" fillId="0" borderId="200" applyNumberFormat="0" applyFill="0" applyAlignment="0" applyProtection="0"/>
    <xf numFmtId="0" fontId="59" fillId="0" borderId="200" applyNumberFormat="0" applyFill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9" fillId="0" borderId="200" applyNumberFormat="0" applyFill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21" fillId="23" borderId="198" applyNumberFormat="0" applyFon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9" fillId="0" borderId="200" applyNumberFormat="0" applyFill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57" fillId="20" borderId="199" applyNumberFormat="0" applyAlignment="0" applyProtection="0"/>
    <xf numFmtId="0" fontId="21" fillId="23" borderId="198" applyNumberFormat="0" applyFon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9" fillId="0" borderId="200" applyNumberFormat="0" applyFill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21" fillId="23" borderId="198" applyNumberFormat="0" applyFont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57" fillId="20" borderId="199" applyNumberFormat="0" applyAlignment="0" applyProtection="0"/>
    <xf numFmtId="0" fontId="54" fillId="7" borderId="197" applyNumberFormat="0" applyAlignment="0" applyProtection="0"/>
    <xf numFmtId="0" fontId="59" fillId="0" borderId="200" applyNumberFormat="0" applyFill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7" fillId="20" borderId="199" applyNumberFormat="0" applyAlignment="0" applyProtection="0"/>
    <xf numFmtId="0" fontId="54" fillId="7" borderId="197" applyNumberForma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9" fillId="0" borderId="200" applyNumberFormat="0" applyFill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9" fillId="0" borderId="200" applyNumberFormat="0" applyFill="0" applyAlignment="0" applyProtection="0"/>
    <xf numFmtId="0" fontId="54" fillId="7" borderId="197" applyNumberFormat="0" applyAlignment="0" applyProtection="0"/>
    <xf numFmtId="0" fontId="57" fillId="20" borderId="199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54" fillId="7" borderId="197" applyNumberFormat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54" fillId="7" borderId="197" applyNumberFormat="0" applyAlignment="0" applyProtection="0"/>
    <xf numFmtId="0" fontId="47" fillId="20" borderId="197" applyNumberFormat="0" applyAlignment="0" applyProtection="0"/>
    <xf numFmtId="0" fontId="57" fillId="20" borderId="199" applyNumberForma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21" fillId="23" borderId="198" applyNumberFormat="0" applyFon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57" fillId="20" borderId="199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57" fillId="20" borderId="199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57" fillId="20" borderId="199" applyNumberForma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57" fillId="20" borderId="199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54" fillId="7" borderId="197" applyNumberFormat="0" applyAlignment="0" applyProtection="0"/>
    <xf numFmtId="0" fontId="47" fillId="20" borderId="197" applyNumberFormat="0" applyAlignment="0" applyProtection="0"/>
    <xf numFmtId="0" fontId="57" fillId="20" borderId="199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9" fillId="0" borderId="200" applyNumberFormat="0" applyFill="0" applyAlignment="0" applyProtection="0"/>
    <xf numFmtId="0" fontId="59" fillId="0" borderId="200" applyNumberFormat="0" applyFill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9" fillId="0" borderId="200" applyNumberFormat="0" applyFill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21" fillId="23" borderId="198" applyNumberFormat="0" applyFon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9" fillId="0" borderId="200" applyNumberFormat="0" applyFill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57" fillId="20" borderId="199" applyNumberFormat="0" applyAlignment="0" applyProtection="0"/>
    <xf numFmtId="0" fontId="21" fillId="23" borderId="198" applyNumberFormat="0" applyFon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9" fillId="0" borderId="200" applyNumberFormat="0" applyFill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21" fillId="23" borderId="198" applyNumberFormat="0" applyFont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57" fillId="20" borderId="199" applyNumberFormat="0" applyAlignment="0" applyProtection="0"/>
    <xf numFmtId="0" fontId="54" fillId="7" borderId="197" applyNumberFormat="0" applyAlignment="0" applyProtection="0"/>
    <xf numFmtId="0" fontId="59" fillId="0" borderId="200" applyNumberFormat="0" applyFill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7" fillId="20" borderId="199" applyNumberFormat="0" applyAlignment="0" applyProtection="0"/>
    <xf numFmtId="0" fontId="54" fillId="7" borderId="197" applyNumberForma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9" fillId="0" borderId="200" applyNumberFormat="0" applyFill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9" fillId="0" borderId="200" applyNumberFormat="0" applyFill="0" applyAlignment="0" applyProtection="0"/>
    <xf numFmtId="0" fontId="54" fillId="7" borderId="197" applyNumberFormat="0" applyAlignment="0" applyProtection="0"/>
    <xf numFmtId="0" fontId="57" fillId="20" borderId="199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54" fillId="7" borderId="197" applyNumberFormat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47" fillId="20" borderId="197" applyNumberFormat="0" applyAlignment="0" applyProtection="0"/>
    <xf numFmtId="0" fontId="57" fillId="20" borderId="199" applyNumberForma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21" fillId="23" borderId="198" applyNumberFormat="0" applyFon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57" fillId="20" borderId="199" applyNumberFormat="0" applyAlignment="0" applyProtection="0"/>
    <xf numFmtId="0" fontId="54" fillId="7" borderId="197" applyNumberFormat="0" applyAlignment="0" applyProtection="0"/>
    <xf numFmtId="0" fontId="57" fillId="20" borderId="199" applyNumberFormat="0" applyAlignment="0" applyProtection="0"/>
    <xf numFmtId="0" fontId="54" fillId="7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57" fillId="20" borderId="199" applyNumberFormat="0" applyAlignment="0" applyProtection="0"/>
    <xf numFmtId="0" fontId="47" fillId="20" borderId="197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9" fillId="0" borderId="200" applyNumberFormat="0" applyFill="0" applyAlignment="0" applyProtection="0"/>
    <xf numFmtId="0" fontId="21" fillId="23" borderId="198" applyNumberFormat="0" applyFon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9" fillId="0" borderId="200" applyNumberFormat="0" applyFill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59" fillId="0" borderId="200" applyNumberFormat="0" applyFill="0" applyAlignment="0" applyProtection="0"/>
    <xf numFmtId="0" fontId="57" fillId="20" borderId="199" applyNumberFormat="0" applyAlignment="0" applyProtection="0"/>
    <xf numFmtId="0" fontId="21" fillId="23" borderId="198" applyNumberFormat="0" applyFont="0" applyAlignment="0" applyProtection="0"/>
    <xf numFmtId="0" fontId="59" fillId="0" borderId="200" applyNumberFormat="0" applyFill="0" applyAlignment="0" applyProtection="0"/>
    <xf numFmtId="0" fontId="59" fillId="0" borderId="200" applyNumberFormat="0" applyFill="0" applyAlignment="0" applyProtection="0"/>
    <xf numFmtId="0" fontId="57" fillId="20" borderId="199" applyNumberFormat="0" applyAlignment="0" applyProtection="0"/>
    <xf numFmtId="0" fontId="21" fillId="23" borderId="198" applyNumberFormat="0" applyFont="0" applyAlignment="0" applyProtection="0"/>
    <xf numFmtId="0" fontId="54" fillId="7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47" fillId="20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54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57" fillId="20" borderId="199" applyNumberFormat="0" applyAlignment="0" applyProtection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9" fillId="0" borderId="0"/>
    <xf numFmtId="0" fontId="71" fillId="0" borderId="0"/>
    <xf numFmtId="0" fontId="44" fillId="2" borderId="0" applyNumberFormat="0" applyBorder="0" applyAlignment="0" applyProtection="0"/>
    <xf numFmtId="0" fontId="44" fillId="3" borderId="0" applyNumberFormat="0" applyBorder="0" applyAlignment="0" applyProtection="0"/>
    <xf numFmtId="0" fontId="44" fillId="4" borderId="0" applyNumberFormat="0" applyBorder="0" applyAlignment="0" applyProtection="0"/>
    <xf numFmtId="0" fontId="44" fillId="5" borderId="0" applyNumberFormat="0" applyBorder="0" applyAlignment="0" applyProtection="0"/>
    <xf numFmtId="0" fontId="44" fillId="6" borderId="0" applyNumberFormat="0" applyBorder="0" applyAlignment="0" applyProtection="0"/>
    <xf numFmtId="0" fontId="44" fillId="7" borderId="0" applyNumberFormat="0" applyBorder="0" applyAlignment="0" applyProtection="0"/>
    <xf numFmtId="0" fontId="44" fillId="8" borderId="0" applyNumberFormat="0" applyBorder="0" applyAlignment="0" applyProtection="0"/>
    <xf numFmtId="0" fontId="44" fillId="9" borderId="0" applyNumberFormat="0" applyBorder="0" applyAlignment="0" applyProtection="0"/>
    <xf numFmtId="0" fontId="44" fillId="10" borderId="0" applyNumberFormat="0" applyBorder="0" applyAlignment="0" applyProtection="0"/>
    <xf numFmtId="0" fontId="44" fillId="5" borderId="0" applyNumberFormat="0" applyBorder="0" applyAlignment="0" applyProtection="0"/>
    <xf numFmtId="0" fontId="44" fillId="8" borderId="0" applyNumberFormat="0" applyBorder="0" applyAlignment="0" applyProtection="0"/>
    <xf numFmtId="0" fontId="44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9" borderId="0" applyNumberFormat="0" applyBorder="0" applyAlignment="0" applyProtection="0"/>
    <xf numFmtId="0" fontId="46" fillId="3" borderId="0" applyNumberFormat="0" applyBorder="0" applyAlignment="0" applyProtection="0"/>
    <xf numFmtId="0" fontId="47" fillId="20" borderId="201" applyNumberFormat="0" applyAlignment="0" applyProtection="0"/>
    <xf numFmtId="0" fontId="48" fillId="21" borderId="2" applyNumberFormat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50" fillId="4" borderId="0" applyNumberFormat="0" applyBorder="0" applyAlignment="0" applyProtection="0"/>
    <xf numFmtId="0" fontId="51" fillId="0" borderId="3" applyNumberFormat="0" applyFill="0" applyAlignment="0" applyProtection="0"/>
    <xf numFmtId="0" fontId="52" fillId="0" borderId="4" applyNumberFormat="0" applyFill="0" applyAlignment="0" applyProtection="0"/>
    <xf numFmtId="0" fontId="53" fillId="0" borderId="5" applyNumberFormat="0" applyFill="0" applyAlignment="0" applyProtection="0"/>
    <xf numFmtId="0" fontId="53" fillId="0" borderId="0" applyNumberFormat="0" applyFill="0" applyBorder="0" applyAlignment="0" applyProtection="0"/>
    <xf numFmtId="0" fontId="54" fillId="7" borderId="201" applyNumberFormat="0" applyAlignment="0" applyProtection="0"/>
    <xf numFmtId="0" fontId="55" fillId="0" borderId="6" applyNumberFormat="0" applyFill="0" applyAlignment="0" applyProtection="0"/>
    <xf numFmtId="0" fontId="56" fillId="22" borderId="0" applyNumberFormat="0" applyBorder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9" fontId="21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204" applyNumberFormat="0" applyFill="0" applyAlignment="0" applyProtection="0"/>
    <xf numFmtId="0" fontId="60" fillId="0" borderId="0" applyNumberForma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1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1" fillId="0" borderId="0"/>
    <xf numFmtId="0" fontId="71" fillId="0" borderId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71" fillId="0" borderId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7" fillId="20" borderId="203" applyNumberFormat="0" applyAlignment="0" applyProtection="0"/>
    <xf numFmtId="0" fontId="47" fillId="20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54" fillId="7" borderId="201" applyNumberFormat="0" applyAlignment="0" applyProtection="0"/>
    <xf numFmtId="0" fontId="21" fillId="23" borderId="202" applyNumberFormat="0" applyFont="0" applyAlignment="0" applyProtection="0"/>
    <xf numFmtId="0" fontId="57" fillId="20" borderId="203" applyNumberFormat="0" applyAlignment="0" applyProtection="0"/>
    <xf numFmtId="0" fontId="59" fillId="0" borderId="204" applyNumberFormat="0" applyFill="0" applyAlignment="0" applyProtection="0"/>
    <xf numFmtId="0" fontId="21" fillId="23" borderId="202" applyNumberFormat="0" applyFont="0" applyAlignment="0" applyProtection="0"/>
    <xf numFmtId="0" fontId="47" fillId="20" borderId="201" applyNumberFormat="0" applyAlignment="0" applyProtection="0"/>
    <xf numFmtId="0" fontId="54" fillId="7" borderId="201" applyNumberFormat="0" applyAlignment="0" applyProtection="0"/>
    <xf numFmtId="0" fontId="59" fillId="0" borderId="204" applyNumberFormat="0" applyFill="0" applyAlignment="0" applyProtection="0"/>
    <xf numFmtId="0" fontId="47" fillId="20" borderId="201" applyNumberFormat="0" applyAlignment="0" applyProtection="0"/>
    <xf numFmtId="0" fontId="47" fillId="20" borderId="201" applyNumberFormat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9" fillId="0" borderId="204" applyNumberFormat="0" applyFill="0" applyAlignment="0" applyProtection="0"/>
    <xf numFmtId="0" fontId="59" fillId="0" borderId="204" applyNumberFormat="0" applyFill="0" applyAlignment="0" applyProtection="0"/>
    <xf numFmtId="0" fontId="57" fillId="20" borderId="203" applyNumberFormat="0" applyAlignment="0" applyProtection="0"/>
    <xf numFmtId="0" fontId="21" fillId="23" borderId="202" applyNumberFormat="0" applyFont="0" applyAlignment="0" applyProtection="0"/>
    <xf numFmtId="0" fontId="54" fillId="7" borderId="201" applyNumberFormat="0" applyAlignment="0" applyProtection="0"/>
    <xf numFmtId="0" fontId="47" fillId="20" borderId="201" applyNumberFormat="0" applyAlignment="0" applyProtection="0"/>
    <xf numFmtId="0" fontId="71" fillId="0" borderId="0"/>
    <xf numFmtId="0" fontId="21" fillId="0" borderId="0"/>
    <xf numFmtId="0" fontId="21" fillId="0" borderId="0"/>
    <xf numFmtId="0" fontId="21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9" fontId="8" fillId="0" borderId="0" applyFont="0" applyFill="0" applyBorder="0" applyAlignment="0" applyProtection="0"/>
    <xf numFmtId="0" fontId="8" fillId="0" borderId="0"/>
    <xf numFmtId="0" fontId="47" fillId="20" borderId="205" applyNumberFormat="0" applyAlignment="0" applyProtection="0"/>
    <xf numFmtId="0" fontId="47" fillId="20" borderId="205" applyNumberForma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8" fillId="0" borderId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9" fontId="8" fillId="0" borderId="0" applyFont="0" applyFill="0" applyBorder="0" applyAlignment="0" applyProtection="0"/>
    <xf numFmtId="0" fontId="8" fillId="0" borderId="0"/>
    <xf numFmtId="0" fontId="47" fillId="20" borderId="205" applyNumberFormat="0" applyAlignment="0" applyProtection="0"/>
    <xf numFmtId="0" fontId="47" fillId="20" borderId="205" applyNumberForma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9" fontId="8" fillId="0" borderId="0" applyFont="0" applyFill="0" applyBorder="0" applyAlignment="0" applyProtection="0"/>
    <xf numFmtId="0" fontId="8" fillId="0" borderId="0"/>
    <xf numFmtId="0" fontId="47" fillId="20" borderId="205" applyNumberFormat="0" applyAlignment="0" applyProtection="0"/>
    <xf numFmtId="0" fontId="47" fillId="20" borderId="205" applyNumberForma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8" fillId="0" borderId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9" fontId="8" fillId="0" borderId="0" applyFont="0" applyFill="0" applyBorder="0" applyAlignment="0" applyProtection="0"/>
    <xf numFmtId="0" fontId="8" fillId="0" borderId="0"/>
    <xf numFmtId="0" fontId="47" fillId="20" borderId="205" applyNumberFormat="0" applyAlignment="0" applyProtection="0"/>
    <xf numFmtId="0" fontId="47" fillId="20" borderId="205" applyNumberForma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8" fillId="0" borderId="0"/>
    <xf numFmtId="0" fontId="57" fillId="20" borderId="207" applyNumberForma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8" fillId="0" borderId="0"/>
    <xf numFmtId="0" fontId="57" fillId="20" borderId="207" applyNumberForma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9" fontId="8" fillId="0" borderId="0" applyFont="0" applyFill="0" applyBorder="0" applyAlignment="0" applyProtection="0"/>
    <xf numFmtId="0" fontId="8" fillId="0" borderId="0"/>
    <xf numFmtId="0" fontId="47" fillId="20" borderId="205" applyNumberFormat="0" applyAlignment="0" applyProtection="0"/>
    <xf numFmtId="0" fontId="47" fillId="20" borderId="205" applyNumberForma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8" fillId="0" borderId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9" fontId="8" fillId="0" borderId="0" applyFont="0" applyFill="0" applyBorder="0" applyAlignment="0" applyProtection="0"/>
    <xf numFmtId="0" fontId="8" fillId="0" borderId="0"/>
    <xf numFmtId="0" fontId="47" fillId="20" borderId="205" applyNumberFormat="0" applyAlignment="0" applyProtection="0"/>
    <xf numFmtId="0" fontId="47" fillId="20" borderId="205" applyNumberForma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9" fontId="8" fillId="0" borderId="0" applyFont="0" applyFill="0" applyBorder="0" applyAlignment="0" applyProtection="0"/>
    <xf numFmtId="0" fontId="8" fillId="0" borderId="0"/>
    <xf numFmtId="0" fontId="47" fillId="20" borderId="205" applyNumberFormat="0" applyAlignment="0" applyProtection="0"/>
    <xf numFmtId="0" fontId="47" fillId="20" borderId="205" applyNumberForma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8" fillId="0" borderId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9" fontId="8" fillId="0" borderId="0" applyFont="0" applyFill="0" applyBorder="0" applyAlignment="0" applyProtection="0"/>
    <xf numFmtId="0" fontId="8" fillId="0" borderId="0"/>
    <xf numFmtId="0" fontId="47" fillId="20" borderId="205" applyNumberFormat="0" applyAlignment="0" applyProtection="0"/>
    <xf numFmtId="0" fontId="47" fillId="20" borderId="205" applyNumberForma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8" fillId="0" borderId="0"/>
    <xf numFmtId="0" fontId="57" fillId="20" borderId="207" applyNumberForma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8" fillId="0" borderId="0"/>
    <xf numFmtId="0" fontId="57" fillId="20" borderId="207" applyNumberForma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8" fillId="0" borderId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7" fillId="20" borderId="207" applyNumberFormat="0" applyAlignment="0" applyProtection="0"/>
    <xf numFmtId="0" fontId="47" fillId="20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54" fillId="7" borderId="205" applyNumberFormat="0" applyAlignment="0" applyProtection="0"/>
    <xf numFmtId="0" fontId="21" fillId="23" borderId="206" applyNumberFormat="0" applyFont="0" applyAlignment="0" applyProtection="0"/>
    <xf numFmtId="0" fontId="57" fillId="20" borderId="207" applyNumberFormat="0" applyAlignment="0" applyProtection="0"/>
    <xf numFmtId="0" fontId="59" fillId="0" borderId="208" applyNumberFormat="0" applyFill="0" applyAlignment="0" applyProtection="0"/>
    <xf numFmtId="0" fontId="21" fillId="23" borderId="206" applyNumberFormat="0" applyFont="0" applyAlignment="0" applyProtection="0"/>
    <xf numFmtId="0" fontId="47" fillId="20" borderId="205" applyNumberFormat="0" applyAlignment="0" applyProtection="0"/>
    <xf numFmtId="0" fontId="54" fillId="7" borderId="205" applyNumberFormat="0" applyAlignment="0" applyProtection="0"/>
    <xf numFmtId="0" fontId="59" fillId="0" borderId="208" applyNumberFormat="0" applyFill="0" applyAlignment="0" applyProtection="0"/>
    <xf numFmtId="0" fontId="47" fillId="20" borderId="205" applyNumberFormat="0" applyAlignment="0" applyProtection="0"/>
    <xf numFmtId="0" fontId="47" fillId="20" borderId="205" applyNumberFormat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9" fillId="0" borderId="208" applyNumberFormat="0" applyFill="0" applyAlignment="0" applyProtection="0"/>
    <xf numFmtId="0" fontId="59" fillId="0" borderId="208" applyNumberFormat="0" applyFill="0" applyAlignment="0" applyProtection="0"/>
    <xf numFmtId="0" fontId="57" fillId="20" borderId="207" applyNumberFormat="0" applyAlignment="0" applyProtection="0"/>
    <xf numFmtId="0" fontId="21" fillId="23" borderId="206" applyNumberFormat="0" applyFont="0" applyAlignment="0" applyProtection="0"/>
    <xf numFmtId="0" fontId="54" fillId="7" borderId="205" applyNumberFormat="0" applyAlignment="0" applyProtection="0"/>
    <xf numFmtId="0" fontId="47" fillId="20" borderId="205" applyNumberFormat="0" applyAlignment="0" applyProtection="0"/>
    <xf numFmtId="0" fontId="21" fillId="0" borderId="0"/>
    <xf numFmtId="0" fontId="47" fillId="20" borderId="219" applyNumberFormat="0" applyAlignment="0" applyProtection="0"/>
    <xf numFmtId="0" fontId="54" fillId="7" borderId="219" applyNumberFormat="0" applyAlignment="0" applyProtection="0"/>
    <xf numFmtId="0" fontId="21" fillId="23" borderId="220" applyNumberFormat="0" applyFont="0" applyAlignment="0" applyProtection="0"/>
    <xf numFmtId="0" fontId="57" fillId="20" borderId="221" applyNumberFormat="0" applyAlignment="0" applyProtection="0"/>
    <xf numFmtId="0" fontId="59" fillId="0" borderId="222" applyNumberFormat="0" applyFill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79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4" fillId="0" borderId="0"/>
    <xf numFmtId="43" fontId="82" fillId="0" borderId="0" applyFont="0" applyFill="0" applyBorder="0" applyAlignment="0" applyProtection="0"/>
    <xf numFmtId="9" fontId="82" fillId="0" borderId="0" applyFont="0" applyFill="0" applyBorder="0" applyAlignment="0" applyProtection="0"/>
    <xf numFmtId="0" fontId="3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1" fillId="0" borderId="0"/>
  </cellStyleXfs>
  <cellXfs count="1597">
    <xf numFmtId="0" fontId="0" fillId="0" borderId="0" xfId="0"/>
    <xf numFmtId="0" fontId="23" fillId="0" borderId="0" xfId="0" applyFont="1" applyBorder="1" applyAlignment="1" applyProtection="1">
      <alignment horizontal="center"/>
    </xf>
    <xf numFmtId="0" fontId="22" fillId="0" borderId="0" xfId="0" applyFont="1" applyFill="1" applyBorder="1" applyAlignment="1" applyProtection="1">
      <alignment horizontal="right" vertical="center"/>
    </xf>
    <xf numFmtId="0" fontId="23" fillId="0" borderId="0" xfId="0" applyFont="1" applyFill="1" applyBorder="1" applyAlignment="1" applyProtection="1"/>
    <xf numFmtId="166" fontId="21" fillId="0" borderId="45" xfId="53" applyNumberFormat="1" applyFont="1" applyFill="1" applyBorder="1" applyAlignment="1" applyProtection="1">
      <alignment horizontal="right"/>
    </xf>
    <xf numFmtId="166" fontId="21" fillId="0" borderId="47" xfId="53" applyNumberFormat="1" applyFont="1" applyFill="1" applyBorder="1" applyAlignment="1" applyProtection="1">
      <alignment horizontal="right"/>
    </xf>
    <xf numFmtId="166" fontId="21" fillId="0" borderId="43" xfId="53" applyNumberFormat="1" applyFont="1" applyFill="1" applyBorder="1" applyAlignment="1" applyProtection="1">
      <alignment horizontal="right"/>
    </xf>
    <xf numFmtId="166" fontId="21" fillId="32" borderId="45" xfId="53" applyNumberFormat="1" applyFont="1" applyFill="1" applyBorder="1" applyAlignment="1" applyProtection="1">
      <alignment horizontal="right"/>
    </xf>
    <xf numFmtId="166" fontId="21" fillId="32" borderId="47" xfId="53" applyNumberFormat="1" applyFont="1" applyFill="1" applyBorder="1" applyAlignment="1" applyProtection="1">
      <alignment horizontal="right"/>
    </xf>
    <xf numFmtId="3" fontId="21" fillId="32" borderId="44" xfId="53" applyNumberFormat="1" applyFont="1" applyFill="1" applyBorder="1" applyAlignment="1" applyProtection="1">
      <alignment horizontal="right"/>
    </xf>
    <xf numFmtId="3" fontId="21" fillId="32" borderId="46" xfId="53" applyNumberFormat="1" applyFont="1" applyFill="1" applyBorder="1" applyAlignment="1" applyProtection="1">
      <alignment horizontal="right"/>
    </xf>
    <xf numFmtId="6" fontId="21" fillId="0" borderId="43" xfId="54" applyNumberFormat="1" applyFont="1" applyFill="1" applyBorder="1" applyAlignment="1" applyProtection="1">
      <alignment horizontal="right"/>
    </xf>
    <xf numFmtId="6" fontId="21" fillId="0" borderId="43" xfId="53" applyNumberFormat="1" applyFont="1" applyFill="1" applyBorder="1" applyAlignment="1" applyProtection="1">
      <alignment horizontal="right"/>
    </xf>
    <xf numFmtId="6" fontId="21" fillId="0" borderId="57" xfId="53" applyNumberFormat="1" applyFont="1" applyFill="1" applyBorder="1" applyAlignment="1" applyProtection="1">
      <alignment horizontal="right"/>
    </xf>
    <xf numFmtId="6" fontId="21" fillId="0" borderId="58" xfId="53" applyNumberFormat="1" applyFont="1" applyFill="1" applyBorder="1" applyAlignment="1" applyProtection="1">
      <alignment horizontal="right"/>
    </xf>
    <xf numFmtId="6" fontId="21" fillId="0" borderId="188" xfId="54" applyNumberFormat="1" applyFont="1" applyFill="1" applyBorder="1" applyAlignment="1" applyProtection="1">
      <alignment horizontal="right"/>
    </xf>
    <xf numFmtId="6" fontId="21" fillId="0" borderId="73" xfId="53" applyNumberFormat="1" applyFont="1" applyFill="1" applyBorder="1" applyAlignment="1" applyProtection="1">
      <alignment horizontal="right"/>
    </xf>
    <xf numFmtId="6" fontId="21" fillId="0" borderId="74" xfId="53" applyNumberFormat="1" applyFont="1" applyFill="1" applyBorder="1" applyAlignment="1" applyProtection="1">
      <alignment horizontal="right"/>
    </xf>
    <xf numFmtId="6" fontId="24" fillId="0" borderId="48" xfId="53" applyNumberFormat="1" applyFont="1" applyFill="1" applyBorder="1" applyAlignment="1" applyProtection="1">
      <alignment horizontal="right"/>
    </xf>
    <xf numFmtId="6" fontId="21" fillId="0" borderId="49" xfId="53" applyNumberFormat="1" applyFont="1" applyFill="1" applyBorder="1" applyAlignment="1" applyProtection="1">
      <alignment horizontal="right"/>
    </xf>
    <xf numFmtId="6" fontId="21" fillId="0" borderId="50" xfId="53" applyNumberFormat="1" applyFont="1" applyFill="1" applyBorder="1" applyAlignment="1" applyProtection="1">
      <alignment horizontal="right"/>
    </xf>
    <xf numFmtId="6" fontId="21" fillId="0" borderId="225" xfId="53" applyNumberFormat="1" applyFont="1" applyFill="1" applyBorder="1" applyAlignment="1" applyProtection="1">
      <alignment horizontal="right"/>
    </xf>
    <xf numFmtId="1" fontId="23" fillId="26" borderId="230" xfId="0" applyNumberFormat="1" applyFont="1" applyFill="1" applyBorder="1" applyAlignment="1" applyProtection="1">
      <alignment horizontal="center"/>
    </xf>
    <xf numFmtId="1" fontId="24" fillId="26" borderId="230" xfId="0" applyNumberFormat="1" applyFont="1" applyFill="1" applyBorder="1" applyAlignment="1" applyProtection="1">
      <alignment horizontal="center"/>
    </xf>
    <xf numFmtId="1" fontId="26" fillId="26" borderId="230" xfId="0" quotePrefix="1" applyNumberFormat="1" applyFont="1" applyFill="1" applyBorder="1" applyAlignment="1" applyProtection="1">
      <alignment horizontal="center"/>
    </xf>
    <xf numFmtId="0" fontId="23" fillId="0" borderId="26" xfId="0" applyFont="1" applyFill="1" applyBorder="1" applyProtection="1"/>
    <xf numFmtId="0" fontId="23" fillId="0" borderId="238" xfId="0" applyFont="1" applyFill="1" applyBorder="1" applyProtection="1"/>
    <xf numFmtId="171" fontId="23" fillId="32" borderId="238" xfId="30" applyNumberFormat="1" applyFont="1" applyFill="1" applyBorder="1" applyAlignment="1" applyProtection="1">
      <alignment horizontal="right"/>
    </xf>
    <xf numFmtId="166" fontId="23" fillId="0" borderId="211" xfId="30" applyNumberFormat="1" applyFont="1" applyFill="1" applyBorder="1" applyAlignment="1" applyProtection="1">
      <alignment horizontal="right"/>
    </xf>
    <xf numFmtId="166" fontId="23" fillId="0" borderId="224" xfId="0" applyNumberFormat="1" applyFont="1" applyFill="1" applyBorder="1" applyAlignment="1" applyProtection="1">
      <alignment horizontal="right"/>
    </xf>
    <xf numFmtId="3" fontId="23" fillId="32" borderId="238" xfId="30" applyNumberFormat="1" applyFont="1" applyFill="1" applyBorder="1" applyAlignment="1" applyProtection="1">
      <alignment horizontal="right"/>
    </xf>
    <xf numFmtId="166" fontId="23" fillId="0" borderId="238" xfId="0" applyNumberFormat="1" applyFont="1" applyFill="1" applyBorder="1" applyAlignment="1" applyProtection="1">
      <alignment horizontal="right"/>
    </xf>
    <xf numFmtId="0" fontId="23" fillId="0" borderId="240" xfId="0" applyFont="1" applyFill="1" applyBorder="1" applyProtection="1"/>
    <xf numFmtId="171" fontId="23" fillId="32" borderId="240" xfId="30" applyNumberFormat="1" applyFont="1" applyFill="1" applyBorder="1" applyAlignment="1" applyProtection="1">
      <alignment horizontal="right"/>
    </xf>
    <xf numFmtId="166" fontId="23" fillId="0" borderId="241" xfId="30" applyNumberFormat="1" applyFont="1" applyFill="1" applyBorder="1" applyAlignment="1" applyProtection="1">
      <alignment horizontal="right"/>
    </xf>
    <xf numFmtId="166" fontId="21" fillId="0" borderId="241" xfId="30" applyNumberFormat="1" applyFont="1" applyFill="1" applyBorder="1" applyAlignment="1" applyProtection="1">
      <alignment horizontal="right"/>
    </xf>
    <xf numFmtId="166" fontId="23" fillId="0" borderId="239" xfId="0" applyNumberFormat="1" applyFont="1" applyFill="1" applyBorder="1" applyAlignment="1" applyProtection="1">
      <alignment horizontal="right"/>
    </xf>
    <xf numFmtId="3" fontId="23" fillId="32" borderId="240" xfId="30" applyNumberFormat="1" applyFont="1" applyFill="1" applyBorder="1" applyAlignment="1" applyProtection="1">
      <alignment horizontal="right"/>
    </xf>
    <xf numFmtId="166" fontId="23" fillId="0" borderId="240" xfId="0" applyNumberFormat="1" applyFont="1" applyFill="1" applyBorder="1" applyAlignment="1" applyProtection="1">
      <alignment horizontal="right"/>
    </xf>
    <xf numFmtId="0" fontId="23" fillId="0" borderId="243" xfId="0" applyFont="1" applyFill="1" applyBorder="1" applyProtection="1"/>
    <xf numFmtId="171" fontId="23" fillId="32" borderId="243" xfId="30" applyNumberFormat="1" applyFont="1" applyFill="1" applyBorder="1" applyAlignment="1" applyProtection="1">
      <alignment horizontal="right"/>
    </xf>
    <xf numFmtId="166" fontId="23" fillId="0" borderId="244" xfId="30" applyNumberFormat="1" applyFont="1" applyFill="1" applyBorder="1" applyAlignment="1" applyProtection="1">
      <alignment horizontal="right"/>
    </xf>
    <xf numFmtId="166" fontId="23" fillId="0" borderId="242" xfId="0" applyNumberFormat="1" applyFont="1" applyFill="1" applyBorder="1" applyAlignment="1" applyProtection="1">
      <alignment horizontal="right"/>
    </xf>
    <xf numFmtId="3" fontId="23" fillId="32" borderId="243" xfId="30" applyNumberFormat="1" applyFont="1" applyFill="1" applyBorder="1" applyAlignment="1" applyProtection="1">
      <alignment horizontal="right"/>
    </xf>
    <xf numFmtId="166" fontId="23" fillId="0" borderId="243" xfId="0" applyNumberFormat="1" applyFont="1" applyFill="1" applyBorder="1" applyAlignment="1" applyProtection="1">
      <alignment horizontal="right"/>
    </xf>
    <xf numFmtId="0" fontId="23" fillId="0" borderId="245" xfId="0" applyFont="1" applyFill="1" applyBorder="1" applyProtection="1"/>
    <xf numFmtId="0" fontId="23" fillId="0" borderId="246" xfId="0" applyFont="1" applyFill="1" applyBorder="1" applyProtection="1"/>
    <xf numFmtId="3" fontId="21" fillId="32" borderId="250" xfId="53" applyNumberFormat="1" applyFont="1" applyFill="1" applyBorder="1" applyAlignment="1" applyProtection="1">
      <alignment horizontal="right"/>
    </xf>
    <xf numFmtId="0" fontId="23" fillId="0" borderId="252" xfId="0" applyFont="1" applyFill="1" applyBorder="1" applyProtection="1"/>
    <xf numFmtId="0" fontId="21" fillId="0" borderId="26" xfId="53" applyFont="1" applyFill="1" applyBorder="1" applyProtection="1"/>
    <xf numFmtId="0" fontId="21" fillId="0" borderId="238" xfId="53" applyFont="1" applyFill="1" applyBorder="1" applyProtection="1"/>
    <xf numFmtId="6" fontId="21" fillId="0" borderId="211" xfId="54" applyNumberFormat="1" applyFont="1" applyFill="1" applyBorder="1" applyAlignment="1" applyProtection="1">
      <alignment horizontal="right"/>
    </xf>
    <xf numFmtId="6" fontId="21" fillId="34" borderId="211" xfId="54" applyNumberFormat="1" applyFont="1" applyFill="1" applyBorder="1" applyAlignment="1" applyProtection="1">
      <alignment horizontal="right"/>
    </xf>
    <xf numFmtId="6" fontId="21" fillId="0" borderId="210" xfId="54" applyNumberFormat="1" applyFont="1" applyFill="1" applyBorder="1" applyAlignment="1" applyProtection="1">
      <alignment horizontal="right"/>
    </xf>
    <xf numFmtId="0" fontId="21" fillId="0" borderId="255" xfId="53" applyFont="1" applyFill="1" applyBorder="1" applyProtection="1"/>
    <xf numFmtId="0" fontId="21" fillId="0" borderId="256" xfId="53" applyFont="1" applyFill="1" applyBorder="1" applyProtection="1"/>
    <xf numFmtId="6" fontId="21" fillId="0" borderId="257" xfId="54" applyNumberFormat="1" applyFont="1" applyFill="1" applyBorder="1" applyAlignment="1" applyProtection="1">
      <alignment horizontal="right"/>
    </xf>
    <xf numFmtId="6" fontId="21" fillId="34" borderId="257" xfId="54" applyNumberFormat="1" applyFont="1" applyFill="1" applyBorder="1" applyAlignment="1" applyProtection="1">
      <alignment horizontal="right"/>
    </xf>
    <xf numFmtId="0" fontId="21" fillId="0" borderId="258" xfId="53" applyFont="1" applyFill="1" applyBorder="1" applyProtection="1"/>
    <xf numFmtId="0" fontId="21" fillId="0" borderId="259" xfId="53" applyFont="1" applyFill="1" applyBorder="1" applyProtection="1"/>
    <xf numFmtId="6" fontId="21" fillId="0" borderId="260" xfId="54" applyNumberFormat="1" applyFont="1" applyFill="1" applyBorder="1" applyAlignment="1" applyProtection="1">
      <alignment horizontal="right"/>
    </xf>
    <xf numFmtId="6" fontId="21" fillId="34" borderId="260" xfId="54" applyNumberFormat="1" applyFont="1" applyFill="1" applyBorder="1" applyAlignment="1" applyProtection="1">
      <alignment horizontal="right"/>
    </xf>
    <xf numFmtId="1" fontId="23" fillId="26" borderId="230" xfId="0" applyNumberFormat="1" applyFont="1" applyFill="1" applyBorder="1" applyAlignment="1" applyProtection="1">
      <alignment horizontal="center" vertical="center"/>
    </xf>
    <xf numFmtId="1" fontId="24" fillId="26" borderId="230" xfId="0" applyNumberFormat="1" applyFont="1" applyFill="1" applyBorder="1" applyAlignment="1" applyProtection="1">
      <alignment horizontal="center" vertical="center"/>
    </xf>
    <xf numFmtId="1" fontId="26" fillId="26" borderId="230" xfId="0" applyNumberFormat="1" applyFont="1" applyFill="1" applyBorder="1" applyAlignment="1" applyProtection="1">
      <alignment horizontal="center" vertical="center"/>
    </xf>
    <xf numFmtId="6" fontId="21" fillId="32" borderId="260" xfId="54" applyNumberFormat="1" applyFont="1" applyFill="1" applyBorder="1" applyAlignment="1" applyProtection="1">
      <alignment horizontal="right"/>
    </xf>
    <xf numFmtId="6" fontId="21" fillId="0" borderId="273" xfId="53" applyNumberFormat="1" applyFont="1" applyFill="1" applyBorder="1" applyAlignment="1" applyProtection="1">
      <alignment horizontal="right"/>
    </xf>
    <xf numFmtId="6" fontId="21" fillId="34" borderId="259" xfId="53" applyNumberFormat="1" applyFont="1" applyFill="1" applyBorder="1" applyAlignment="1" applyProtection="1">
      <alignment horizontal="right"/>
    </xf>
    <xf numFmtId="6" fontId="21" fillId="0" borderId="259" xfId="53" applyNumberFormat="1" applyFont="1" applyFill="1" applyBorder="1" applyAlignment="1" applyProtection="1">
      <alignment horizontal="right"/>
    </xf>
    <xf numFmtId="6" fontId="21" fillId="40" borderId="259" xfId="53" applyNumberFormat="1" applyFont="1" applyFill="1" applyBorder="1" applyAlignment="1" applyProtection="1">
      <alignment horizontal="right"/>
    </xf>
    <xf numFmtId="6" fontId="21" fillId="32" borderId="259" xfId="53" applyNumberFormat="1" applyFont="1" applyFill="1" applyBorder="1" applyAlignment="1" applyProtection="1">
      <alignment horizontal="right"/>
    </xf>
    <xf numFmtId="6" fontId="21" fillId="0" borderId="224" xfId="53" applyNumberFormat="1" applyFont="1" applyFill="1" applyBorder="1" applyAlignment="1" applyProtection="1">
      <alignment horizontal="right"/>
    </xf>
    <xf numFmtId="6" fontId="21" fillId="0" borderId="238" xfId="53" applyNumberFormat="1" applyFont="1" applyFill="1" applyBorder="1" applyAlignment="1" applyProtection="1">
      <alignment horizontal="right"/>
    </xf>
    <xf numFmtId="6" fontId="21" fillId="34" borderId="238" xfId="53" applyNumberFormat="1" applyFont="1" applyFill="1" applyBorder="1" applyAlignment="1" applyProtection="1">
      <alignment horizontal="right"/>
    </xf>
    <xf numFmtId="6" fontId="21" fillId="32" borderId="257" xfId="54" applyNumberFormat="1" applyFont="1" applyFill="1" applyBorder="1" applyAlignment="1" applyProtection="1">
      <alignment horizontal="right"/>
    </xf>
    <xf numFmtId="6" fontId="21" fillId="0" borderId="274" xfId="53" applyNumberFormat="1" applyFont="1" applyFill="1" applyBorder="1" applyAlignment="1" applyProtection="1">
      <alignment horizontal="right"/>
    </xf>
    <xf numFmtId="6" fontId="21" fillId="34" borderId="256" xfId="53" applyNumberFormat="1" applyFont="1" applyFill="1" applyBorder="1" applyAlignment="1" applyProtection="1">
      <alignment horizontal="right"/>
    </xf>
    <xf numFmtId="6" fontId="21" fillId="0" borderId="256" xfId="53" applyNumberFormat="1" applyFont="1" applyFill="1" applyBorder="1" applyAlignment="1" applyProtection="1">
      <alignment horizontal="right"/>
    </xf>
    <xf numFmtId="6" fontId="21" fillId="40" borderId="256" xfId="53" applyNumberFormat="1" applyFont="1" applyFill="1" applyBorder="1" applyAlignment="1" applyProtection="1">
      <alignment horizontal="right"/>
    </xf>
    <xf numFmtId="6" fontId="21" fillId="32" borderId="256" xfId="53" applyNumberFormat="1" applyFont="1" applyFill="1" applyBorder="1" applyAlignment="1" applyProtection="1">
      <alignment horizontal="right"/>
    </xf>
    <xf numFmtId="6" fontId="21" fillId="32" borderId="211" xfId="54" applyNumberFormat="1" applyFont="1" applyFill="1" applyBorder="1" applyAlignment="1" applyProtection="1">
      <alignment horizontal="right"/>
    </xf>
    <xf numFmtId="6" fontId="21" fillId="40" borderId="238" xfId="53" applyNumberFormat="1" applyFont="1" applyFill="1" applyBorder="1" applyAlignment="1" applyProtection="1">
      <alignment horizontal="right"/>
    </xf>
    <xf numFmtId="6" fontId="21" fillId="32" borderId="238" xfId="53" applyNumberFormat="1" applyFont="1" applyFill="1" applyBorder="1" applyAlignment="1" applyProtection="1">
      <alignment horizontal="right"/>
    </xf>
    <xf numFmtId="6" fontId="21" fillId="32" borderId="212" xfId="53" applyNumberFormat="1" applyFont="1" applyFill="1" applyBorder="1" applyAlignment="1" applyProtection="1">
      <alignment horizontal="right"/>
    </xf>
    <xf numFmtId="6" fontId="21" fillId="32" borderId="257" xfId="53" applyNumberFormat="1" applyFont="1" applyFill="1" applyBorder="1" applyAlignment="1" applyProtection="1">
      <alignment horizontal="right"/>
    </xf>
    <xf numFmtId="6" fontId="24" fillId="0" borderId="275" xfId="53" applyNumberFormat="1" applyFont="1" applyFill="1" applyBorder="1" applyAlignment="1" applyProtection="1">
      <alignment horizontal="right"/>
    </xf>
    <xf numFmtId="6" fontId="21" fillId="40" borderId="260" xfId="53" applyNumberFormat="1" applyFont="1" applyFill="1" applyBorder="1" applyAlignment="1" applyProtection="1">
      <alignment horizontal="right"/>
    </xf>
    <xf numFmtId="6" fontId="21" fillId="40" borderId="257" xfId="53" applyNumberFormat="1" applyFont="1" applyFill="1" applyBorder="1" applyAlignment="1" applyProtection="1">
      <alignment horizontal="right"/>
    </xf>
    <xf numFmtId="6" fontId="21" fillId="40" borderId="211" xfId="53" applyNumberFormat="1" applyFont="1" applyFill="1" applyBorder="1" applyAlignment="1" applyProtection="1">
      <alignment horizontal="right"/>
    </xf>
    <xf numFmtId="6" fontId="21" fillId="46" borderId="259" xfId="53" applyNumberFormat="1" applyFont="1" applyFill="1" applyBorder="1" applyAlignment="1" applyProtection="1">
      <alignment horizontal="right"/>
    </xf>
    <xf numFmtId="6" fontId="21" fillId="46" borderId="256" xfId="53" applyNumberFormat="1" applyFont="1" applyFill="1" applyBorder="1" applyAlignment="1" applyProtection="1">
      <alignment horizontal="right"/>
    </xf>
    <xf numFmtId="6" fontId="21" fillId="46" borderId="238" xfId="53" applyNumberFormat="1" applyFont="1" applyFill="1" applyBorder="1" applyAlignment="1" applyProtection="1">
      <alignment horizontal="right"/>
    </xf>
    <xf numFmtId="6" fontId="21" fillId="35" borderId="260" xfId="54" applyNumberFormat="1" applyFont="1" applyFill="1" applyBorder="1" applyAlignment="1" applyProtection="1">
      <alignment horizontal="right"/>
    </xf>
    <xf numFmtId="6" fontId="21" fillId="35" borderId="257" xfId="54" applyNumberFormat="1" applyFont="1" applyFill="1" applyBorder="1" applyAlignment="1" applyProtection="1">
      <alignment horizontal="right"/>
    </xf>
    <xf numFmtId="6" fontId="21" fillId="35" borderId="211" xfId="54" applyNumberFormat="1" applyFont="1" applyFill="1" applyBorder="1" applyAlignment="1" applyProtection="1">
      <alignment horizontal="right"/>
    </xf>
    <xf numFmtId="6" fontId="21" fillId="35" borderId="210" xfId="54" applyNumberFormat="1" applyFont="1" applyFill="1" applyBorder="1" applyAlignment="1" applyProtection="1">
      <alignment horizontal="right"/>
    </xf>
    <xf numFmtId="6" fontId="21" fillId="35" borderId="253" xfId="54" applyNumberFormat="1" applyFont="1" applyFill="1" applyBorder="1" applyAlignment="1" applyProtection="1">
      <alignment horizontal="right"/>
    </xf>
    <xf numFmtId="6" fontId="21" fillId="35" borderId="254" xfId="54" applyNumberFormat="1" applyFont="1" applyFill="1" applyBorder="1" applyAlignment="1" applyProtection="1">
      <alignment horizontal="right"/>
    </xf>
    <xf numFmtId="166" fontId="23" fillId="35" borderId="241" xfId="30" applyNumberFormat="1" applyFont="1" applyFill="1" applyBorder="1" applyAlignment="1" applyProtection="1">
      <alignment horizontal="right"/>
    </xf>
    <xf numFmtId="166" fontId="23" fillId="35" borderId="244" xfId="30" applyNumberFormat="1" applyFont="1" applyFill="1" applyBorder="1" applyAlignment="1" applyProtection="1">
      <alignment horizontal="right"/>
    </xf>
    <xf numFmtId="166" fontId="23" fillId="35" borderId="211" xfId="30" applyNumberFormat="1" applyFont="1" applyFill="1" applyBorder="1" applyAlignment="1" applyProtection="1">
      <alignment horizontal="right"/>
    </xf>
    <xf numFmtId="166" fontId="21" fillId="35" borderId="241" xfId="30" applyNumberFormat="1" applyFont="1" applyFill="1" applyBorder="1" applyAlignment="1" applyProtection="1">
      <alignment horizontal="right"/>
    </xf>
    <xf numFmtId="166" fontId="23" fillId="46" borderId="240" xfId="0" applyNumberFormat="1" applyFont="1" applyFill="1" applyBorder="1" applyAlignment="1" applyProtection="1">
      <alignment horizontal="right"/>
    </xf>
    <xf numFmtId="166" fontId="23" fillId="46" borderId="243" xfId="0" applyNumberFormat="1" applyFont="1" applyFill="1" applyBorder="1" applyAlignment="1" applyProtection="1">
      <alignment horizontal="right"/>
    </xf>
    <xf numFmtId="166" fontId="23" fillId="46" borderId="238" xfId="0" applyNumberFormat="1" applyFont="1" applyFill="1" applyBorder="1" applyAlignment="1" applyProtection="1">
      <alignment horizontal="right"/>
    </xf>
    <xf numFmtId="0" fontId="40" fillId="31" borderId="14" xfId="0" applyFont="1" applyFill="1" applyBorder="1" applyAlignment="1" applyProtection="1">
      <alignment vertical="center" wrapText="1"/>
    </xf>
    <xf numFmtId="0" fontId="30" fillId="0" borderId="0" xfId="0" applyFont="1" applyBorder="1" applyAlignment="1" applyProtection="1">
      <alignment horizontal="center" vertical="center"/>
    </xf>
    <xf numFmtId="0" fontId="23" fillId="0" borderId="0" xfId="0" applyFont="1" applyProtection="1"/>
    <xf numFmtId="0" fontId="0" fillId="0" borderId="0" xfId="0" applyProtection="1"/>
    <xf numFmtId="9" fontId="26" fillId="27" borderId="15" xfId="0" applyNumberFormat="1" applyFont="1" applyFill="1" applyBorder="1" applyAlignment="1" applyProtection="1">
      <alignment horizontal="center" vertical="center" wrapText="1"/>
    </xf>
    <xf numFmtId="0" fontId="0" fillId="0" borderId="0" xfId="0" applyAlignment="1" applyProtection="1">
      <alignment vertical="center"/>
    </xf>
    <xf numFmtId="9" fontId="0" fillId="0" borderId="0" xfId="0" applyNumberFormat="1" applyProtection="1"/>
    <xf numFmtId="5" fontId="0" fillId="0" borderId="0" xfId="0" applyNumberFormat="1" applyProtection="1"/>
    <xf numFmtId="0" fontId="0" fillId="0" borderId="0" xfId="0" applyBorder="1" applyProtection="1"/>
    <xf numFmtId="0" fontId="0" fillId="0" borderId="0" xfId="0" applyBorder="1" applyAlignment="1" applyProtection="1">
      <alignment vertical="center"/>
    </xf>
    <xf numFmtId="0" fontId="0" fillId="0" borderId="0" xfId="0" applyAlignment="1" applyProtection="1">
      <alignment horizontal="center"/>
    </xf>
    <xf numFmtId="6" fontId="0" fillId="0" borderId="0" xfId="0" applyNumberFormat="1" applyProtection="1"/>
    <xf numFmtId="0" fontId="0" fillId="0" borderId="0" xfId="0" applyAlignment="1" applyProtection="1">
      <alignment horizontal="center" vertical="center"/>
    </xf>
    <xf numFmtId="0" fontId="29" fillId="47" borderId="229" xfId="0" applyFont="1" applyFill="1" applyBorder="1" applyAlignment="1" applyProtection="1">
      <alignment horizontal="center" vertical="center" wrapText="1"/>
    </xf>
    <xf numFmtId="0" fontId="29" fillId="46" borderId="229" xfId="0" applyFont="1" applyFill="1" applyBorder="1" applyAlignment="1" applyProtection="1">
      <alignment horizontal="center" vertical="center" wrapText="1"/>
    </xf>
    <xf numFmtId="0" fontId="23" fillId="0" borderId="0" xfId="0" applyFont="1" applyAlignment="1" applyProtection="1">
      <alignment horizontal="center"/>
    </xf>
    <xf numFmtId="0" fontId="38" fillId="0" borderId="0" xfId="0" applyFont="1" applyFill="1" applyBorder="1" applyAlignment="1" applyProtection="1">
      <alignment horizontal="center" vertical="center"/>
    </xf>
    <xf numFmtId="6" fontId="38" fillId="0" borderId="0" xfId="0" applyNumberFormat="1" applyFont="1" applyFill="1" applyBorder="1" applyAlignment="1" applyProtection="1">
      <alignment horizontal="center" vertical="center" wrapText="1"/>
    </xf>
    <xf numFmtId="0" fontId="21" fillId="0" borderId="0" xfId="0" applyFont="1" applyProtection="1"/>
    <xf numFmtId="0" fontId="24" fillId="0" borderId="0" xfId="0" applyFont="1" applyProtection="1"/>
    <xf numFmtId="0" fontId="21" fillId="0" borderId="0" xfId="64" applyProtection="1"/>
    <xf numFmtId="0" fontId="21" fillId="0" borderId="0" xfId="64" applyBorder="1" applyProtection="1"/>
    <xf numFmtId="0" fontId="21" fillId="0" borderId="0" xfId="64" applyFont="1" applyProtection="1"/>
    <xf numFmtId="0" fontId="21" fillId="0" borderId="0" xfId="64" applyFont="1" applyAlignment="1" applyProtection="1">
      <alignment horizontal="center"/>
    </xf>
    <xf numFmtId="0" fontId="29" fillId="34" borderId="196" xfId="0" applyFont="1" applyFill="1" applyBorder="1" applyAlignment="1" applyProtection="1">
      <alignment horizontal="center" vertical="center" wrapText="1"/>
    </xf>
    <xf numFmtId="0" fontId="29" fillId="41" borderId="52" xfId="0" applyFont="1" applyFill="1" applyBorder="1" applyAlignment="1" applyProtection="1">
      <alignment horizontal="center" vertical="center" wrapText="1"/>
    </xf>
    <xf numFmtId="0" fontId="29" fillId="35" borderId="52" xfId="0" applyFont="1" applyFill="1" applyBorder="1" applyAlignment="1" applyProtection="1">
      <alignment horizontal="center" vertical="center" wrapText="1"/>
    </xf>
    <xf numFmtId="49" fontId="40" fillId="31" borderId="209" xfId="53" applyNumberFormat="1" applyFont="1" applyFill="1" applyBorder="1" applyAlignment="1" applyProtection="1">
      <alignment horizontal="center" vertical="center" wrapText="1"/>
    </xf>
    <xf numFmtId="49" fontId="40" fillId="31" borderId="14" xfId="53" applyNumberFormat="1" applyFont="1" applyFill="1" applyBorder="1" applyAlignment="1" applyProtection="1">
      <alignment horizontal="center" vertical="center" wrapText="1"/>
    </xf>
    <xf numFmtId="49" fontId="40" fillId="31" borderId="38" xfId="53" applyNumberFormat="1" applyFont="1" applyFill="1" applyBorder="1" applyAlignment="1" applyProtection="1">
      <alignment horizontal="center" vertical="center" wrapText="1"/>
    </xf>
    <xf numFmtId="0" fontId="25" fillId="0" borderId="0" xfId="0" applyFont="1" applyAlignment="1" applyProtection="1">
      <alignment horizontal="center"/>
    </xf>
    <xf numFmtId="49" fontId="29" fillId="35" borderId="230" xfId="0" applyNumberFormat="1" applyFont="1" applyFill="1" applyBorder="1" applyAlignment="1" applyProtection="1">
      <alignment horizontal="center" vertical="center" wrapText="1"/>
    </xf>
    <xf numFmtId="10" fontId="29" fillId="31" borderId="230" xfId="49" applyNumberFormat="1" applyFont="1" applyFill="1" applyBorder="1" applyAlignment="1" applyProtection="1">
      <alignment horizontal="center" vertical="center" wrapText="1"/>
    </xf>
    <xf numFmtId="6" fontId="29" fillId="31" borderId="230" xfId="49" applyNumberFormat="1" applyFont="1" applyFill="1" applyBorder="1" applyAlignment="1" applyProtection="1">
      <alignment horizontal="center" vertical="center" wrapText="1"/>
    </xf>
    <xf numFmtId="1" fontId="23" fillId="0" borderId="0" xfId="0" applyNumberFormat="1" applyFont="1" applyAlignment="1" applyProtection="1">
      <alignment horizontal="center"/>
    </xf>
    <xf numFmtId="0" fontId="23" fillId="32" borderId="0" xfId="0" applyFont="1" applyFill="1" applyBorder="1" applyAlignment="1" applyProtection="1">
      <alignment horizontal="center"/>
    </xf>
    <xf numFmtId="0" fontId="23" fillId="0" borderId="24" xfId="0" applyFont="1" applyBorder="1" applyAlignment="1" applyProtection="1">
      <alignment horizontal="center"/>
    </xf>
    <xf numFmtId="0" fontId="21" fillId="0" borderId="0" xfId="0" applyFont="1" applyAlignment="1" applyProtection="1">
      <alignment vertical="center"/>
    </xf>
    <xf numFmtId="6" fontId="21" fillId="0" borderId="254" xfId="0" applyNumberFormat="1" applyFont="1" applyBorder="1" applyAlignment="1" applyProtection="1">
      <alignment vertical="center"/>
    </xf>
    <xf numFmtId="6" fontId="21" fillId="35" borderId="254" xfId="0" applyNumberFormat="1" applyFont="1" applyFill="1" applyBorder="1" applyAlignment="1" applyProtection="1">
      <alignment vertical="center"/>
    </xf>
    <xf numFmtId="6" fontId="21" fillId="0" borderId="254" xfId="0" applyNumberFormat="1" applyFont="1" applyFill="1" applyBorder="1" applyAlignment="1" applyProtection="1">
      <alignment vertical="center"/>
    </xf>
    <xf numFmtId="6" fontId="21" fillId="34" borderId="254" xfId="0" applyNumberFormat="1" applyFont="1" applyFill="1" applyBorder="1" applyAlignment="1" applyProtection="1">
      <alignment vertical="center"/>
    </xf>
    <xf numFmtId="0" fontId="24" fillId="0" borderId="0" xfId="0" applyFont="1" applyAlignment="1" applyProtection="1">
      <alignment vertical="center"/>
    </xf>
    <xf numFmtId="8" fontId="24" fillId="0" borderId="12" xfId="0" applyNumberFormat="1" applyFont="1" applyBorder="1" applyAlignment="1" applyProtection="1">
      <alignment vertical="center"/>
    </xf>
    <xf numFmtId="6" fontId="24" fillId="0" borderId="12" xfId="0" applyNumberFormat="1" applyFont="1" applyBorder="1" applyAlignment="1" applyProtection="1">
      <alignment vertical="center"/>
    </xf>
    <xf numFmtId="6" fontId="24" fillId="35" borderId="12" xfId="0" applyNumberFormat="1" applyFont="1" applyFill="1" applyBorder="1" applyAlignment="1" applyProtection="1">
      <alignment vertical="center"/>
    </xf>
    <xf numFmtId="6" fontId="24" fillId="0" borderId="12" xfId="0" applyNumberFormat="1" applyFont="1" applyFill="1" applyBorder="1" applyAlignment="1" applyProtection="1">
      <alignment vertical="center"/>
    </xf>
    <xf numFmtId="6" fontId="24" fillId="34" borderId="12" xfId="0" applyNumberFormat="1" applyFont="1" applyFill="1" applyBorder="1" applyAlignment="1" applyProtection="1">
      <alignment vertical="center"/>
    </xf>
    <xf numFmtId="0" fontId="62" fillId="0" borderId="0" xfId="0" applyFont="1" applyBorder="1" applyAlignment="1" applyProtection="1">
      <alignment wrapText="1"/>
    </xf>
    <xf numFmtId="0" fontId="4" fillId="0" borderId="0" xfId="47830" applyAlignment="1">
      <alignment horizontal="center" vertical="center"/>
    </xf>
    <xf numFmtId="0" fontId="4" fillId="0" borderId="0" xfId="47830"/>
    <xf numFmtId="0" fontId="44" fillId="0" borderId="277" xfId="45" applyFont="1" applyFill="1" applyBorder="1" applyAlignment="1">
      <alignment horizontal="center" vertical="center" wrapText="1"/>
    </xf>
    <xf numFmtId="0" fontId="21" fillId="0" borderId="255" xfId="64" applyFont="1" applyFill="1" applyBorder="1" applyAlignment="1" applyProtection="1">
      <alignment horizontal="center" vertical="center"/>
    </xf>
    <xf numFmtId="0" fontId="21" fillId="0" borderId="265" xfId="64" applyNumberFormat="1" applyFont="1" applyFill="1" applyBorder="1" applyAlignment="1" applyProtection="1">
      <alignment horizontal="center" vertical="center"/>
    </xf>
    <xf numFmtId="38" fontId="21" fillId="0" borderId="265" xfId="252" applyNumberFormat="1" applyFont="1" applyBorder="1" applyAlignment="1" applyProtection="1">
      <alignment vertical="center"/>
    </xf>
    <xf numFmtId="1" fontId="26" fillId="26" borderId="277" xfId="0" applyNumberFormat="1" applyFont="1" applyFill="1" applyBorder="1" applyAlignment="1" applyProtection="1">
      <alignment horizontal="center" vertical="center" wrapText="1"/>
    </xf>
    <xf numFmtId="3" fontId="21" fillId="0" borderId="42" xfId="53" applyNumberFormat="1" applyFont="1" applyFill="1" applyBorder="1" applyAlignment="1" applyProtection="1">
      <alignment horizontal="right"/>
    </xf>
    <xf numFmtId="166" fontId="29" fillId="0" borderId="287" xfId="54" applyNumberFormat="1" applyFont="1" applyFill="1" applyBorder="1" applyAlignment="1" applyProtection="1">
      <alignment horizontal="right"/>
    </xf>
    <xf numFmtId="6" fontId="29" fillId="0" borderId="287" xfId="54" applyNumberFormat="1" applyFont="1" applyFill="1" applyBorder="1" applyAlignment="1" applyProtection="1">
      <alignment horizontal="right"/>
    </xf>
    <xf numFmtId="6" fontId="29" fillId="0" borderId="284" xfId="54" applyNumberFormat="1" applyFont="1" applyFill="1" applyBorder="1" applyAlignment="1" applyProtection="1">
      <alignment horizontal="right"/>
    </xf>
    <xf numFmtId="6" fontId="29" fillId="0" borderId="288" xfId="54" applyNumberFormat="1" applyFont="1" applyFill="1" applyBorder="1" applyAlignment="1" applyProtection="1">
      <alignment horizontal="right"/>
    </xf>
    <xf numFmtId="6" fontId="24" fillId="0" borderId="285" xfId="53" applyNumberFormat="1" applyFont="1" applyFill="1" applyBorder="1" applyAlignment="1" applyProtection="1">
      <alignment horizontal="right"/>
    </xf>
    <xf numFmtId="171" fontId="29" fillId="0" borderId="286" xfId="54" applyNumberFormat="1" applyFont="1" applyFill="1" applyBorder="1" applyAlignment="1" applyProtection="1">
      <alignment horizontal="right"/>
    </xf>
    <xf numFmtId="6" fontId="21" fillId="0" borderId="254" xfId="53" applyNumberFormat="1" applyFont="1" applyFill="1" applyBorder="1" applyAlignment="1" applyProtection="1">
      <alignment horizontal="right"/>
    </xf>
    <xf numFmtId="6" fontId="21" fillId="0" borderId="35" xfId="53" applyNumberFormat="1" applyFont="1" applyFill="1" applyBorder="1" applyAlignment="1" applyProtection="1">
      <alignment horizontal="right"/>
    </xf>
    <xf numFmtId="38" fontId="21" fillId="0" borderId="254" xfId="53" applyNumberFormat="1" applyFont="1" applyFill="1" applyBorder="1" applyAlignment="1" applyProtection="1">
      <alignment horizontal="right"/>
    </xf>
    <xf numFmtId="38" fontId="21" fillId="0" borderId="35" xfId="53" applyNumberFormat="1" applyFont="1" applyFill="1" applyBorder="1" applyAlignment="1" applyProtection="1">
      <alignment horizontal="right"/>
    </xf>
    <xf numFmtId="6" fontId="21" fillId="32" borderId="254" xfId="54" applyNumberFormat="1" applyFont="1" applyFill="1" applyBorder="1" applyAlignment="1" applyProtection="1">
      <alignment horizontal="right"/>
    </xf>
    <xf numFmtId="6" fontId="21" fillId="0" borderId="254" xfId="54" applyNumberFormat="1" applyFont="1" applyFill="1" applyBorder="1" applyAlignment="1" applyProtection="1">
      <alignment horizontal="right"/>
    </xf>
    <xf numFmtId="6" fontId="24" fillId="0" borderId="295" xfId="53" applyNumberFormat="1" applyFont="1" applyFill="1" applyBorder="1" applyAlignment="1" applyProtection="1">
      <alignment horizontal="right"/>
    </xf>
    <xf numFmtId="6" fontId="21" fillId="40" borderId="254" xfId="53" applyNumberFormat="1" applyFont="1" applyFill="1" applyBorder="1" applyAlignment="1" applyProtection="1">
      <alignment horizontal="right"/>
    </xf>
    <xf numFmtId="6" fontId="21" fillId="40" borderId="35" xfId="53" applyNumberFormat="1" applyFont="1" applyFill="1" applyBorder="1" applyAlignment="1" applyProtection="1">
      <alignment horizontal="right"/>
    </xf>
    <xf numFmtId="3" fontId="23" fillId="0" borderId="254" xfId="0" applyNumberFormat="1" applyFont="1" applyBorder="1" applyAlignment="1" applyProtection="1">
      <alignment horizontal="center" vertical="center"/>
    </xf>
    <xf numFmtId="3" fontId="23" fillId="0" borderId="272" xfId="0" applyNumberFormat="1" applyFont="1" applyBorder="1" applyAlignment="1" applyProtection="1">
      <alignment vertical="center"/>
    </xf>
    <xf numFmtId="166" fontId="23" fillId="0" borderId="254" xfId="0" applyNumberFormat="1" applyFont="1" applyBorder="1" applyAlignment="1" applyProtection="1">
      <alignment vertical="center"/>
    </xf>
    <xf numFmtId="10" fontId="23" fillId="0" borderId="254" xfId="48" applyNumberFormat="1" applyFont="1" applyFill="1" applyBorder="1" applyAlignment="1" applyProtection="1">
      <alignment vertical="center"/>
    </xf>
    <xf numFmtId="6" fontId="23" fillId="0" borderId="254" xfId="32" applyNumberFormat="1" applyFont="1" applyFill="1" applyBorder="1" applyAlignment="1" applyProtection="1">
      <alignment vertical="center"/>
    </xf>
    <xf numFmtId="2" fontId="33" fillId="0" borderId="254" xfId="45" applyNumberFormat="1" applyFont="1" applyFill="1" applyBorder="1" applyAlignment="1" applyProtection="1">
      <alignment horizontal="right" vertical="center" wrapText="1"/>
    </xf>
    <xf numFmtId="166" fontId="33" fillId="0" borderId="254" xfId="45" applyNumberFormat="1" applyFont="1" applyFill="1" applyBorder="1" applyAlignment="1" applyProtection="1">
      <alignment horizontal="right" vertical="center" wrapText="1"/>
    </xf>
    <xf numFmtId="0" fontId="33" fillId="0" borderId="254" xfId="45" applyFont="1" applyFill="1" applyBorder="1" applyAlignment="1" applyProtection="1">
      <alignment horizontal="right" vertical="center" wrapText="1"/>
    </xf>
    <xf numFmtId="1" fontId="33" fillId="0" borderId="254" xfId="45" applyNumberFormat="1" applyFont="1" applyFill="1" applyBorder="1" applyAlignment="1" applyProtection="1">
      <alignment horizontal="right" vertical="center" wrapText="1"/>
    </xf>
    <xf numFmtId="2" fontId="23" fillId="0" borderId="254" xfId="0" applyNumberFormat="1" applyFont="1" applyBorder="1" applyAlignment="1" applyProtection="1">
      <alignment vertical="center"/>
    </xf>
    <xf numFmtId="4" fontId="23" fillId="0" borderId="254" xfId="28" applyNumberFormat="1" applyFont="1" applyBorder="1" applyAlignment="1" applyProtection="1">
      <alignment vertical="center"/>
    </xf>
    <xf numFmtId="4" fontId="23" fillId="0" borderId="272" xfId="28" applyNumberFormat="1" applyFont="1" applyBorder="1" applyAlignment="1" applyProtection="1">
      <alignment vertical="center"/>
    </xf>
    <xf numFmtId="40" fontId="23" fillId="0" borderId="254" xfId="0" applyNumberFormat="1" applyFont="1" applyFill="1" applyBorder="1" applyAlignment="1" applyProtection="1">
      <alignment vertical="center"/>
    </xf>
    <xf numFmtId="166" fontId="23" fillId="0" borderId="254" xfId="0" applyNumberFormat="1" applyFont="1" applyFill="1" applyBorder="1" applyAlignment="1" applyProtection="1">
      <alignment vertical="center"/>
    </xf>
    <xf numFmtId="10" fontId="23" fillId="0" borderId="254" xfId="0" applyNumberFormat="1" applyFont="1" applyFill="1" applyBorder="1" applyAlignment="1" applyProtection="1">
      <alignment vertical="center"/>
    </xf>
    <xf numFmtId="6" fontId="23" fillId="0" borderId="254" xfId="0" applyNumberFormat="1" applyFont="1" applyFill="1" applyBorder="1" applyAlignment="1" applyProtection="1">
      <alignment vertical="center"/>
    </xf>
    <xf numFmtId="168" fontId="23" fillId="0" borderId="254" xfId="48" applyNumberFormat="1" applyFont="1" applyFill="1" applyBorder="1" applyAlignment="1" applyProtection="1">
      <alignment vertical="center"/>
    </xf>
    <xf numFmtId="10" fontId="23" fillId="32" borderId="254" xfId="0" applyNumberFormat="1" applyFont="1" applyFill="1" applyBorder="1" applyAlignment="1" applyProtection="1">
      <alignment vertical="center"/>
    </xf>
    <xf numFmtId="166" fontId="23" fillId="32" borderId="254" xfId="0" applyNumberFormat="1" applyFont="1" applyFill="1" applyBorder="1" applyAlignment="1" applyProtection="1">
      <alignment vertical="center"/>
    </xf>
    <xf numFmtId="3" fontId="23" fillId="0" borderId="13" xfId="0" applyNumberFormat="1" applyFont="1" applyBorder="1" applyAlignment="1" applyProtection="1">
      <alignment horizontal="center" vertical="center"/>
    </xf>
    <xf numFmtId="3" fontId="23" fillId="0" borderId="17" xfId="0" applyNumberFormat="1" applyFont="1" applyBorder="1" applyAlignment="1" applyProtection="1">
      <alignment vertical="center"/>
    </xf>
    <xf numFmtId="166" fontId="23" fillId="0" borderId="13" xfId="0" applyNumberFormat="1" applyFont="1" applyBorder="1" applyAlignment="1" applyProtection="1">
      <alignment vertical="center"/>
    </xf>
    <xf numFmtId="10" fontId="23" fillId="0" borderId="13" xfId="48" applyNumberFormat="1" applyFont="1" applyFill="1" applyBorder="1" applyAlignment="1" applyProtection="1">
      <alignment vertical="center"/>
    </xf>
    <xf numFmtId="6" fontId="23" fillId="0" borderId="13" xfId="32" applyNumberFormat="1" applyFont="1" applyFill="1" applyBorder="1" applyAlignment="1" applyProtection="1">
      <alignment vertical="center"/>
    </xf>
    <xf numFmtId="2" fontId="33" fillId="0" borderId="13" xfId="45" applyNumberFormat="1" applyFont="1" applyFill="1" applyBorder="1" applyAlignment="1" applyProtection="1">
      <alignment horizontal="right" vertical="center" wrapText="1"/>
    </xf>
    <xf numFmtId="166" fontId="33" fillId="0" borderId="13" xfId="45" applyNumberFormat="1" applyFont="1" applyFill="1" applyBorder="1" applyAlignment="1" applyProtection="1">
      <alignment horizontal="right" vertical="center" wrapText="1"/>
    </xf>
    <xf numFmtId="0" fontId="33" fillId="0" borderId="13" xfId="45" applyFont="1" applyFill="1" applyBorder="1" applyAlignment="1" applyProtection="1">
      <alignment horizontal="right" vertical="center" wrapText="1"/>
    </xf>
    <xf numFmtId="2" fontId="23" fillId="0" borderId="13" xfId="0" applyNumberFormat="1" applyFont="1" applyBorder="1" applyAlignment="1" applyProtection="1">
      <alignment vertical="center"/>
    </xf>
    <xf numFmtId="4" fontId="23" fillId="0" borderId="13" xfId="28" applyNumberFormat="1" applyFont="1" applyBorder="1" applyAlignment="1" applyProtection="1">
      <alignment vertical="center"/>
    </xf>
    <xf numFmtId="4" fontId="23" fillId="0" borderId="17" xfId="28" applyNumberFormat="1" applyFont="1" applyBorder="1" applyAlignment="1" applyProtection="1">
      <alignment vertical="center"/>
    </xf>
    <xf numFmtId="40" fontId="23" fillId="0" borderId="13" xfId="0" applyNumberFormat="1" applyFont="1" applyFill="1" applyBorder="1" applyAlignment="1" applyProtection="1">
      <alignment vertical="center"/>
    </xf>
    <xf numFmtId="166" fontId="23" fillId="0" borderId="13" xfId="0" applyNumberFormat="1" applyFont="1" applyFill="1" applyBorder="1" applyAlignment="1" applyProtection="1">
      <alignment vertical="center"/>
    </xf>
    <xf numFmtId="10" fontId="23" fillId="0" borderId="13" xfId="0" applyNumberFormat="1" applyFont="1" applyFill="1" applyBorder="1" applyAlignment="1" applyProtection="1">
      <alignment vertical="center"/>
    </xf>
    <xf numFmtId="6" fontId="23" fillId="0" borderId="13" xfId="0" applyNumberFormat="1" applyFont="1" applyFill="1" applyBorder="1" applyAlignment="1" applyProtection="1">
      <alignment vertical="center"/>
    </xf>
    <xf numFmtId="168" fontId="23" fillId="0" borderId="13" xfId="48" applyNumberFormat="1" applyFont="1" applyFill="1" applyBorder="1" applyAlignment="1" applyProtection="1">
      <alignment vertical="center"/>
    </xf>
    <xf numFmtId="0" fontId="0" fillId="0" borderId="0" xfId="0" applyFill="1" applyAlignment="1" applyProtection="1">
      <alignment vertical="center"/>
    </xf>
    <xf numFmtId="3" fontId="23" fillId="0" borderId="11" xfId="0" applyNumberFormat="1" applyFont="1" applyFill="1" applyBorder="1" applyAlignment="1" applyProtection="1">
      <alignment horizontal="center" vertical="center"/>
    </xf>
    <xf numFmtId="3" fontId="23" fillId="0" borderId="16" xfId="0" applyNumberFormat="1" applyFont="1" applyFill="1" applyBorder="1" applyAlignment="1" applyProtection="1">
      <alignment vertical="center"/>
    </xf>
    <xf numFmtId="166" fontId="23" fillId="0" borderId="11" xfId="0" applyNumberFormat="1" applyFont="1" applyFill="1" applyBorder="1" applyAlignment="1" applyProtection="1">
      <alignment vertical="center"/>
    </xf>
    <xf numFmtId="166" fontId="23" fillId="0" borderId="16" xfId="0" applyNumberFormat="1" applyFont="1" applyFill="1" applyBorder="1" applyAlignment="1" applyProtection="1">
      <alignment vertical="center"/>
    </xf>
    <xf numFmtId="10" fontId="23" fillId="0" borderId="16" xfId="48" applyNumberFormat="1" applyFont="1" applyFill="1" applyBorder="1" applyAlignment="1" applyProtection="1">
      <alignment vertical="center"/>
    </xf>
    <xf numFmtId="6" fontId="23" fillId="0" borderId="11" xfId="32" applyNumberFormat="1" applyFont="1" applyFill="1" applyBorder="1" applyAlignment="1" applyProtection="1">
      <alignment vertical="center"/>
    </xf>
    <xf numFmtId="2" fontId="23" fillId="0" borderId="11" xfId="0" applyNumberFormat="1" applyFont="1" applyFill="1" applyBorder="1" applyAlignment="1" applyProtection="1">
      <alignment vertical="center"/>
    </xf>
    <xf numFmtId="1" fontId="23" fillId="0" borderId="11" xfId="0" applyNumberFormat="1" applyFont="1" applyFill="1" applyBorder="1" applyAlignment="1" applyProtection="1">
      <alignment vertical="center"/>
    </xf>
    <xf numFmtId="3" fontId="23" fillId="0" borderId="11" xfId="0" applyNumberFormat="1" applyFont="1" applyFill="1" applyBorder="1" applyAlignment="1" applyProtection="1">
      <alignment vertical="center"/>
    </xf>
    <xf numFmtId="166" fontId="23" fillId="30" borderId="11" xfId="0" applyNumberFormat="1" applyFont="1" applyFill="1" applyBorder="1" applyAlignment="1" applyProtection="1">
      <alignment vertical="center"/>
    </xf>
    <xf numFmtId="4" fontId="23" fillId="30" borderId="11" xfId="28" applyNumberFormat="1" applyFont="1" applyFill="1" applyBorder="1" applyAlignment="1" applyProtection="1">
      <alignment vertical="center"/>
    </xf>
    <xf numFmtId="4" fontId="23" fillId="30" borderId="16" xfId="28" applyNumberFormat="1" applyFont="1" applyFill="1" applyBorder="1" applyAlignment="1" applyProtection="1">
      <alignment vertical="center"/>
    </xf>
    <xf numFmtId="40" fontId="23" fillId="30" borderId="11" xfId="0" applyNumberFormat="1" applyFont="1" applyFill="1" applyBorder="1" applyAlignment="1" applyProtection="1">
      <alignment vertical="center"/>
    </xf>
    <xf numFmtId="10" fontId="23" fillId="0" borderId="11" xfId="0" applyNumberFormat="1" applyFont="1" applyFill="1" applyBorder="1" applyAlignment="1" applyProtection="1">
      <alignment vertical="center"/>
    </xf>
    <xf numFmtId="6" fontId="23" fillId="0" borderId="11" xfId="0" applyNumberFormat="1" applyFont="1" applyFill="1" applyBorder="1" applyAlignment="1" applyProtection="1">
      <alignment vertical="center"/>
    </xf>
    <xf numFmtId="168" fontId="23" fillId="0" borderId="11" xfId="48" applyNumberFormat="1" applyFont="1" applyFill="1" applyBorder="1" applyAlignment="1" applyProtection="1">
      <alignment vertical="center"/>
    </xf>
    <xf numFmtId="10" fontId="23" fillId="0" borderId="11" xfId="48" applyNumberFormat="1" applyFont="1" applyFill="1" applyBorder="1" applyAlignment="1" applyProtection="1">
      <alignment vertical="center"/>
    </xf>
    <xf numFmtId="0" fontId="23" fillId="0" borderId="0" xfId="0" applyFont="1" applyFill="1" applyAlignment="1" applyProtection="1">
      <alignment vertical="center"/>
    </xf>
    <xf numFmtId="0" fontId="72" fillId="0" borderId="0" xfId="47822" applyFont="1" applyProtection="1"/>
    <xf numFmtId="3" fontId="29" fillId="0" borderId="286" xfId="54" applyNumberFormat="1" applyFont="1" applyFill="1" applyBorder="1" applyAlignment="1" applyProtection="1">
      <alignment horizontal="right"/>
    </xf>
    <xf numFmtId="0" fontId="24" fillId="28" borderId="276" xfId="64" applyFont="1" applyFill="1" applyBorder="1" applyAlignment="1" applyProtection="1">
      <alignment horizontal="left" vertical="center"/>
    </xf>
    <xf numFmtId="6" fontId="21" fillId="34" borderId="265" xfId="252" applyNumberFormat="1" applyFont="1" applyFill="1" applyBorder="1" applyAlignment="1" applyProtection="1">
      <alignment vertical="center"/>
    </xf>
    <xf numFmtId="0" fontId="24" fillId="0" borderId="0" xfId="64" applyFont="1" applyProtection="1"/>
    <xf numFmtId="3" fontId="24" fillId="32" borderId="39" xfId="54" applyNumberFormat="1" applyFont="1" applyFill="1" applyBorder="1" applyAlignment="1" applyProtection="1">
      <alignment horizontal="right"/>
    </xf>
    <xf numFmtId="166" fontId="24" fillId="0" borderId="40" xfId="54" applyNumberFormat="1" applyFont="1" applyFill="1" applyBorder="1" applyAlignment="1" applyProtection="1">
      <alignment horizontal="right"/>
    </xf>
    <xf numFmtId="166" fontId="24" fillId="32" borderId="40" xfId="54" applyNumberFormat="1" applyFont="1" applyFill="1" applyBorder="1" applyAlignment="1" applyProtection="1">
      <alignment horizontal="right"/>
    </xf>
    <xf numFmtId="6" fontId="24" fillId="0" borderId="59" xfId="54" applyNumberFormat="1" applyFont="1" applyFill="1" applyBorder="1" applyAlignment="1" applyProtection="1">
      <alignment horizontal="right"/>
    </xf>
    <xf numFmtId="166" fontId="24" fillId="35" borderId="59" xfId="54" applyNumberFormat="1" applyFont="1" applyFill="1" applyBorder="1" applyAlignment="1" applyProtection="1">
      <alignment horizontal="right"/>
    </xf>
    <xf numFmtId="6" fontId="24" fillId="0" borderId="40" xfId="54" applyNumberFormat="1" applyFont="1" applyFill="1" applyBorder="1" applyAlignment="1" applyProtection="1">
      <alignment horizontal="right"/>
    </xf>
    <xf numFmtId="6" fontId="24" fillId="0" borderId="72" xfId="54" applyNumberFormat="1" applyFont="1" applyFill="1" applyBorder="1" applyAlignment="1" applyProtection="1">
      <alignment horizontal="right"/>
    </xf>
    <xf numFmtId="6" fontId="24" fillId="46" borderId="39" xfId="54" applyNumberFormat="1" applyFont="1" applyFill="1" applyBorder="1" applyAlignment="1" applyProtection="1">
      <alignment horizontal="right"/>
    </xf>
    <xf numFmtId="6" fontId="24" fillId="0" borderId="39" xfId="54" applyNumberFormat="1" applyFont="1" applyFill="1" applyBorder="1" applyAlignment="1" applyProtection="1">
      <alignment horizontal="right"/>
    </xf>
    <xf numFmtId="6" fontId="24" fillId="32" borderId="0" xfId="54" applyNumberFormat="1" applyFont="1" applyFill="1" applyBorder="1" applyAlignment="1" applyProtection="1">
      <alignment horizontal="right"/>
    </xf>
    <xf numFmtId="166" fontId="24" fillId="35" borderId="123" xfId="54" applyNumberFormat="1" applyFont="1" applyFill="1" applyBorder="1" applyAlignment="1" applyProtection="1">
      <alignment horizontal="right"/>
    </xf>
    <xf numFmtId="6" fontId="24" fillId="0" borderId="295" xfId="54" applyNumberFormat="1" applyFont="1" applyFill="1" applyBorder="1" applyAlignment="1" applyProtection="1">
      <alignment horizontal="right"/>
    </xf>
    <xf numFmtId="38" fontId="24" fillId="32" borderId="295" xfId="54" applyNumberFormat="1" applyFont="1" applyFill="1" applyBorder="1" applyAlignment="1" applyProtection="1">
      <alignment horizontal="right"/>
    </xf>
    <xf numFmtId="6" fontId="24" fillId="35" borderId="295" xfId="54" applyNumberFormat="1" applyFont="1" applyFill="1" applyBorder="1" applyAlignment="1" applyProtection="1">
      <alignment horizontal="right"/>
    </xf>
    <xf numFmtId="171" fontId="24" fillId="32" borderId="39" xfId="54" applyNumberFormat="1" applyFont="1" applyFill="1" applyBorder="1" applyAlignment="1" applyProtection="1">
      <alignment horizontal="right"/>
    </xf>
    <xf numFmtId="6" fontId="24" fillId="32" borderId="218" xfId="54" applyNumberFormat="1" applyFont="1" applyFill="1" applyBorder="1" applyAlignment="1" applyProtection="1">
      <alignment horizontal="right"/>
    </xf>
    <xf numFmtId="6" fontId="24" fillId="0" borderId="247" xfId="54" applyNumberFormat="1" applyFont="1" applyFill="1" applyBorder="1" applyAlignment="1" applyProtection="1">
      <alignment horizontal="right"/>
    </xf>
    <xf numFmtId="6" fontId="24" fillId="35" borderId="59" xfId="54" applyNumberFormat="1" applyFont="1" applyFill="1" applyBorder="1" applyAlignment="1" applyProtection="1">
      <alignment horizontal="right"/>
    </xf>
    <xf numFmtId="6" fontId="24" fillId="0" borderId="218" xfId="54" applyNumberFormat="1" applyFont="1" applyFill="1" applyBorder="1" applyAlignment="1" applyProtection="1">
      <alignment horizontal="right"/>
    </xf>
    <xf numFmtId="6" fontId="24" fillId="0" borderId="223" xfId="54" applyNumberFormat="1" applyFont="1" applyFill="1" applyBorder="1" applyAlignment="1" applyProtection="1">
      <alignment horizontal="right"/>
    </xf>
    <xf numFmtId="0" fontId="21" fillId="0" borderId="277" xfId="0" applyFont="1" applyBorder="1" applyAlignment="1" applyProtection="1">
      <alignment horizontal="right" vertical="center"/>
    </xf>
    <xf numFmtId="0" fontId="24" fillId="0" borderId="277" xfId="0" applyFont="1" applyBorder="1" applyAlignment="1" applyProtection="1">
      <alignment horizontal="right" vertical="center"/>
    </xf>
    <xf numFmtId="5" fontId="24" fillId="0" borderId="277" xfId="32" applyNumberFormat="1" applyFont="1" applyBorder="1" applyAlignment="1" applyProtection="1">
      <alignment horizontal="right" vertical="center"/>
    </xf>
    <xf numFmtId="10" fontId="24" fillId="32" borderId="277" xfId="48" applyNumberFormat="1" applyFont="1" applyFill="1" applyBorder="1" applyAlignment="1" applyProtection="1">
      <alignment horizontal="right" vertical="center"/>
    </xf>
    <xf numFmtId="6" fontId="24" fillId="32" borderId="277" xfId="32" applyNumberFormat="1" applyFont="1" applyFill="1" applyBorder="1" applyAlignment="1" applyProtection="1">
      <alignment horizontal="right" vertical="center"/>
    </xf>
    <xf numFmtId="0" fontId="24" fillId="0" borderId="277" xfId="0" applyFont="1" applyFill="1" applyBorder="1" applyAlignment="1" applyProtection="1">
      <alignment horizontal="right" vertical="center"/>
    </xf>
    <xf numFmtId="5" fontId="24" fillId="0" borderId="277" xfId="32" applyNumberFormat="1" applyFont="1" applyFill="1" applyBorder="1" applyAlignment="1" applyProtection="1">
      <alignment horizontal="right" vertical="center"/>
    </xf>
    <xf numFmtId="43" fontId="24" fillId="0" borderId="277" xfId="28" applyNumberFormat="1" applyFont="1" applyBorder="1" applyAlignment="1" applyProtection="1">
      <alignment horizontal="right" vertical="center"/>
    </xf>
    <xf numFmtId="43" fontId="24" fillId="0" borderId="277" xfId="28" applyFont="1" applyBorder="1" applyAlignment="1" applyProtection="1">
      <alignment horizontal="right" vertical="center"/>
    </xf>
    <xf numFmtId="10" fontId="24" fillId="0" borderId="277" xfId="32" applyNumberFormat="1" applyFont="1" applyFill="1" applyBorder="1" applyAlignment="1" applyProtection="1">
      <alignment horizontal="right" vertical="center"/>
    </xf>
    <xf numFmtId="6" fontId="24" fillId="0" borderId="277" xfId="32" applyNumberFormat="1" applyFont="1" applyBorder="1" applyAlignment="1" applyProtection="1">
      <alignment horizontal="right" vertical="center"/>
    </xf>
    <xf numFmtId="10" fontId="24" fillId="0" borderId="277" xfId="0" applyNumberFormat="1" applyFont="1" applyBorder="1" applyAlignment="1" applyProtection="1">
      <alignment horizontal="right" vertical="center"/>
    </xf>
    <xf numFmtId="0" fontId="21" fillId="0" borderId="0" xfId="0" applyFont="1" applyAlignment="1" applyProtection="1">
      <alignment horizontal="right" vertical="center"/>
    </xf>
    <xf numFmtId="0" fontId="24" fillId="0" borderId="277" xfId="0" applyFont="1" applyBorder="1" applyAlignment="1" applyProtection="1">
      <alignment horizontal="left" vertical="center"/>
    </xf>
    <xf numFmtId="38" fontId="21" fillId="32" borderId="259" xfId="54" applyNumberFormat="1" applyFont="1" applyFill="1" applyBorder="1" applyAlignment="1" applyProtection="1">
      <alignment horizontal="right"/>
    </xf>
    <xf numFmtId="38" fontId="21" fillId="32" borderId="256" xfId="54" applyNumberFormat="1" applyFont="1" applyFill="1" applyBorder="1" applyAlignment="1" applyProtection="1">
      <alignment horizontal="right"/>
    </xf>
    <xf numFmtId="38" fontId="21" fillId="32" borderId="238" xfId="54" applyNumberFormat="1" applyFont="1" applyFill="1" applyBorder="1" applyAlignment="1" applyProtection="1">
      <alignment horizontal="right"/>
    </xf>
    <xf numFmtId="6" fontId="24" fillId="32" borderId="295" xfId="54" applyNumberFormat="1" applyFont="1" applyFill="1" applyBorder="1" applyAlignment="1" applyProtection="1">
      <alignment horizontal="right"/>
    </xf>
    <xf numFmtId="6" fontId="21" fillId="0" borderId="0" xfId="0" applyNumberFormat="1" applyFont="1" applyProtection="1"/>
    <xf numFmtId="6" fontId="24" fillId="40" borderId="295" xfId="54" applyNumberFormat="1" applyFont="1" applyFill="1" applyBorder="1" applyAlignment="1" applyProtection="1">
      <alignment horizontal="right"/>
    </xf>
    <xf numFmtId="3" fontId="21" fillId="0" borderId="265" xfId="64" applyNumberFormat="1" applyFont="1" applyFill="1" applyBorder="1" applyAlignment="1" applyProtection="1">
      <alignment horizontal="left" vertical="center"/>
    </xf>
    <xf numFmtId="0" fontId="42" fillId="0" borderId="0" xfId="0" applyFont="1" applyProtection="1"/>
    <xf numFmtId="0" fontId="73" fillId="25" borderId="10" xfId="0" applyFont="1" applyFill="1" applyBorder="1" applyAlignment="1" applyProtection="1">
      <alignment horizontal="center" vertical="center" wrapText="1"/>
    </xf>
    <xf numFmtId="6" fontId="24" fillId="0" borderId="299" xfId="54" applyNumberFormat="1" applyFont="1" applyFill="1" applyBorder="1" applyAlignment="1" applyProtection="1">
      <alignment horizontal="right"/>
    </xf>
    <xf numFmtId="0" fontId="21" fillId="0" borderId="0" xfId="0" applyFont="1" applyAlignment="1">
      <alignment vertical="center"/>
    </xf>
    <xf numFmtId="1" fontId="65" fillId="26" borderId="277" xfId="53" applyNumberFormat="1" applyFont="1" applyFill="1" applyBorder="1" applyAlignment="1" applyProtection="1">
      <alignment horizontal="center"/>
    </xf>
    <xf numFmtId="6" fontId="24" fillId="32" borderId="247" xfId="54" applyNumberFormat="1" applyFont="1" applyFill="1" applyBorder="1" applyAlignment="1" applyProtection="1">
      <alignment horizontal="right"/>
    </xf>
    <xf numFmtId="10" fontId="29" fillId="31" borderId="277" xfId="48" applyNumberFormat="1" applyFont="1" applyFill="1" applyBorder="1" applyAlignment="1" applyProtection="1">
      <alignment horizontal="center" vertical="center" wrapText="1"/>
    </xf>
    <xf numFmtId="10" fontId="29" fillId="31" borderId="278" xfId="48" applyNumberFormat="1" applyFont="1" applyFill="1" applyBorder="1" applyAlignment="1" applyProtection="1">
      <alignment horizontal="center" vertical="center" wrapText="1"/>
    </xf>
    <xf numFmtId="1" fontId="21" fillId="26" borderId="210" xfId="53" applyNumberFormat="1" applyFont="1" applyFill="1" applyBorder="1" applyAlignment="1" applyProtection="1">
      <alignment horizontal="center"/>
    </xf>
    <xf numFmtId="1" fontId="24" fillId="26" borderId="210" xfId="53" applyNumberFormat="1" applyFont="1" applyFill="1" applyBorder="1" applyAlignment="1" applyProtection="1">
      <alignment horizontal="center"/>
    </xf>
    <xf numFmtId="1" fontId="26" fillId="26" borderId="210" xfId="53" quotePrefix="1" applyNumberFormat="1" applyFont="1" applyFill="1" applyBorder="1" applyAlignment="1" applyProtection="1">
      <alignment horizontal="center"/>
    </xf>
    <xf numFmtId="1" fontId="32" fillId="26" borderId="277" xfId="53" applyNumberFormat="1" applyFont="1" applyFill="1" applyBorder="1" applyAlignment="1" applyProtection="1">
      <alignment horizontal="center"/>
    </xf>
    <xf numFmtId="38" fontId="21" fillId="0" borderId="259" xfId="54" applyNumberFormat="1" applyFont="1" applyFill="1" applyBorder="1" applyAlignment="1" applyProtection="1">
      <alignment horizontal="right"/>
    </xf>
    <xf numFmtId="38" fontId="21" fillId="0" borderId="256" xfId="54" applyNumberFormat="1" applyFont="1" applyFill="1" applyBorder="1" applyAlignment="1" applyProtection="1">
      <alignment horizontal="right"/>
    </xf>
    <xf numFmtId="38" fontId="21" fillId="0" borderId="238" xfId="54" applyNumberFormat="1" applyFont="1" applyFill="1" applyBorder="1" applyAlignment="1" applyProtection="1">
      <alignment horizontal="right"/>
    </xf>
    <xf numFmtId="38" fontId="24" fillId="32" borderId="300" xfId="54" applyNumberFormat="1" applyFont="1" applyFill="1" applyBorder="1" applyAlignment="1" applyProtection="1">
      <alignment horizontal="right"/>
    </xf>
    <xf numFmtId="6" fontId="24" fillId="35" borderId="247" xfId="54" applyNumberFormat="1" applyFont="1" applyFill="1" applyBorder="1" applyAlignment="1" applyProtection="1">
      <alignment horizontal="right"/>
    </xf>
    <xf numFmtId="6" fontId="24" fillId="34" borderId="247" xfId="54" applyNumberFormat="1" applyFont="1" applyFill="1" applyBorder="1" applyAlignment="1" applyProtection="1">
      <alignment horizontal="right"/>
    </xf>
    <xf numFmtId="6" fontId="24" fillId="0" borderId="297" xfId="53" applyNumberFormat="1" applyFont="1" applyFill="1" applyBorder="1" applyAlignment="1" applyProtection="1">
      <alignment horizontal="right"/>
    </xf>
    <xf numFmtId="6" fontId="24" fillId="46" borderId="300" xfId="54" applyNumberFormat="1" applyFont="1" applyFill="1" applyBorder="1" applyAlignment="1" applyProtection="1">
      <alignment horizontal="right"/>
    </xf>
    <xf numFmtId="6" fontId="24" fillId="0" borderId="300" xfId="54" applyNumberFormat="1" applyFont="1" applyFill="1" applyBorder="1" applyAlignment="1" applyProtection="1">
      <alignment horizontal="right"/>
    </xf>
    <xf numFmtId="6" fontId="24" fillId="34" borderId="300" xfId="54" applyNumberFormat="1" applyFont="1" applyFill="1" applyBorder="1" applyAlignment="1" applyProtection="1">
      <alignment horizontal="right"/>
    </xf>
    <xf numFmtId="6" fontId="24" fillId="32" borderId="300" xfId="54" applyNumberFormat="1" applyFont="1" applyFill="1" applyBorder="1" applyAlignment="1" applyProtection="1">
      <alignment horizontal="right"/>
    </xf>
    <xf numFmtId="6" fontId="24" fillId="40" borderId="300" xfId="54" applyNumberFormat="1" applyFont="1" applyFill="1" applyBorder="1" applyAlignment="1" applyProtection="1">
      <alignment horizontal="right"/>
    </xf>
    <xf numFmtId="38" fontId="24" fillId="0" borderId="299" xfId="54" applyNumberFormat="1" applyFont="1" applyFill="1" applyBorder="1" applyAlignment="1" applyProtection="1">
      <alignment horizontal="right"/>
    </xf>
    <xf numFmtId="6" fontId="24" fillId="0" borderId="299" xfId="53" applyNumberFormat="1" applyFont="1" applyFill="1" applyBorder="1" applyAlignment="1" applyProtection="1">
      <alignment horizontal="right"/>
    </xf>
    <xf numFmtId="0" fontId="21" fillId="0" borderId="253" xfId="53" applyFont="1" applyFill="1" applyBorder="1" applyProtection="1"/>
    <xf numFmtId="0" fontId="21" fillId="0" borderId="210" xfId="53" applyFont="1" applyFill="1" applyBorder="1" applyProtection="1"/>
    <xf numFmtId="38" fontId="21" fillId="32" borderId="253" xfId="54" applyNumberFormat="1" applyFont="1" applyFill="1" applyBorder="1" applyAlignment="1" applyProtection="1">
      <alignment horizontal="right"/>
    </xf>
    <xf numFmtId="38" fontId="21" fillId="32" borderId="210" xfId="54" applyNumberFormat="1" applyFont="1" applyFill="1" applyBorder="1" applyAlignment="1" applyProtection="1">
      <alignment horizontal="right"/>
    </xf>
    <xf numFmtId="0" fontId="21" fillId="0" borderId="259" xfId="53" applyFont="1" applyFill="1" applyBorder="1" applyAlignment="1" applyProtection="1">
      <alignment vertical="center"/>
    </xf>
    <xf numFmtId="38" fontId="21" fillId="32" borderId="259" xfId="54" applyNumberFormat="1" applyFont="1" applyFill="1" applyBorder="1" applyAlignment="1" applyProtection="1">
      <alignment horizontal="right" vertical="center"/>
    </xf>
    <xf numFmtId="6" fontId="21" fillId="0" borderId="260" xfId="54" applyNumberFormat="1" applyFont="1" applyFill="1" applyBorder="1" applyAlignment="1" applyProtection="1">
      <alignment horizontal="right" vertical="center"/>
    </xf>
    <xf numFmtId="6" fontId="21" fillId="32" borderId="260" xfId="54" applyNumberFormat="1" applyFont="1" applyFill="1" applyBorder="1" applyAlignment="1" applyProtection="1">
      <alignment horizontal="right" vertical="center"/>
    </xf>
    <xf numFmtId="38" fontId="21" fillId="0" borderId="259" xfId="54" applyNumberFormat="1" applyFont="1" applyFill="1" applyBorder="1" applyAlignment="1" applyProtection="1">
      <alignment horizontal="right" vertical="center"/>
    </xf>
    <xf numFmtId="6" fontId="21" fillId="35" borderId="260" xfId="54" applyNumberFormat="1" applyFont="1" applyFill="1" applyBorder="1" applyAlignment="1" applyProtection="1">
      <alignment horizontal="right" vertical="center"/>
    </xf>
    <xf numFmtId="6" fontId="21" fillId="34" borderId="260" xfId="54" applyNumberFormat="1" applyFont="1" applyFill="1" applyBorder="1" applyAlignment="1" applyProtection="1">
      <alignment horizontal="right" vertical="center"/>
    </xf>
    <xf numFmtId="6" fontId="21" fillId="35" borderId="253" xfId="54" applyNumberFormat="1" applyFont="1" applyFill="1" applyBorder="1" applyAlignment="1" applyProtection="1">
      <alignment horizontal="right" vertical="center"/>
    </xf>
    <xf numFmtId="6" fontId="21" fillId="0" borderId="273" xfId="53" applyNumberFormat="1" applyFont="1" applyFill="1" applyBorder="1" applyAlignment="1" applyProtection="1">
      <alignment horizontal="right" vertical="center"/>
    </xf>
    <xf numFmtId="6" fontId="21" fillId="46" borderId="259" xfId="53" applyNumberFormat="1" applyFont="1" applyFill="1" applyBorder="1" applyAlignment="1" applyProtection="1">
      <alignment horizontal="right" vertical="center"/>
    </xf>
    <xf numFmtId="6" fontId="21" fillId="0" borderId="259" xfId="53" applyNumberFormat="1" applyFont="1" applyFill="1" applyBorder="1" applyAlignment="1" applyProtection="1">
      <alignment horizontal="right" vertical="center"/>
    </xf>
    <xf numFmtId="6" fontId="21" fillId="34" borderId="259" xfId="53" applyNumberFormat="1" applyFont="1" applyFill="1" applyBorder="1" applyAlignment="1" applyProtection="1">
      <alignment horizontal="right" vertical="center"/>
    </xf>
    <xf numFmtId="6" fontId="21" fillId="32" borderId="259" xfId="53" applyNumberFormat="1" applyFont="1" applyFill="1" applyBorder="1" applyAlignment="1" applyProtection="1">
      <alignment horizontal="right" vertical="center"/>
    </xf>
    <xf numFmtId="0" fontId="21" fillId="0" borderId="258" xfId="53" applyFont="1" applyFill="1" applyBorder="1" applyAlignment="1" applyProtection="1">
      <alignment horizontal="center" vertical="center"/>
    </xf>
    <xf numFmtId="0" fontId="21" fillId="0" borderId="255" xfId="53" applyFont="1" applyFill="1" applyBorder="1" applyAlignment="1" applyProtection="1">
      <alignment horizontal="center" vertical="center"/>
    </xf>
    <xf numFmtId="0" fontId="21" fillId="0" borderId="26" xfId="53" applyFont="1" applyFill="1" applyBorder="1" applyAlignment="1" applyProtection="1">
      <alignment horizontal="center" vertical="center"/>
    </xf>
    <xf numFmtId="1" fontId="26" fillId="26" borderId="210" xfId="53" quotePrefix="1" applyNumberFormat="1" applyFont="1" applyFill="1" applyBorder="1" applyAlignment="1" applyProtection="1">
      <alignment horizontal="center" vertical="center"/>
    </xf>
    <xf numFmtId="6" fontId="21" fillId="47" borderId="260" xfId="54" applyNumberFormat="1" applyFont="1" applyFill="1" applyBorder="1" applyAlignment="1" applyProtection="1">
      <alignment horizontal="right" vertical="center"/>
    </xf>
    <xf numFmtId="0" fontId="21" fillId="0" borderId="256" xfId="53" applyFont="1" applyFill="1" applyBorder="1" applyAlignment="1" applyProtection="1">
      <alignment vertical="center"/>
    </xf>
    <xf numFmtId="38" fontId="21" fillId="32" borderId="256" xfId="54" applyNumberFormat="1" applyFont="1" applyFill="1" applyBorder="1" applyAlignment="1" applyProtection="1">
      <alignment horizontal="right" vertical="center"/>
    </xf>
    <xf numFmtId="6" fontId="21" fillId="0" borderId="257" xfId="54" applyNumberFormat="1" applyFont="1" applyFill="1" applyBorder="1" applyAlignment="1" applyProtection="1">
      <alignment horizontal="right" vertical="center"/>
    </xf>
    <xf numFmtId="6" fontId="21" fillId="32" borderId="257" xfId="54" applyNumberFormat="1" applyFont="1" applyFill="1" applyBorder="1" applyAlignment="1" applyProtection="1">
      <alignment horizontal="right" vertical="center"/>
    </xf>
    <xf numFmtId="38" fontId="21" fillId="0" borderId="256" xfId="54" applyNumberFormat="1" applyFont="1" applyFill="1" applyBorder="1" applyAlignment="1" applyProtection="1">
      <alignment horizontal="right" vertical="center"/>
    </xf>
    <xf numFmtId="6" fontId="21" fillId="35" borderId="257" xfId="54" applyNumberFormat="1" applyFont="1" applyFill="1" applyBorder="1" applyAlignment="1" applyProtection="1">
      <alignment horizontal="right" vertical="center"/>
    </xf>
    <xf numFmtId="6" fontId="21" fillId="34" borderId="257" xfId="54" applyNumberFormat="1" applyFont="1" applyFill="1" applyBorder="1" applyAlignment="1" applyProtection="1">
      <alignment horizontal="right" vertical="center"/>
    </xf>
    <xf numFmtId="6" fontId="21" fillId="47" borderId="257" xfId="54" applyNumberFormat="1" applyFont="1" applyFill="1" applyBorder="1" applyAlignment="1" applyProtection="1">
      <alignment horizontal="right" vertical="center"/>
    </xf>
    <xf numFmtId="6" fontId="21" fillId="35" borderId="254" xfId="54" applyNumberFormat="1" applyFont="1" applyFill="1" applyBorder="1" applyAlignment="1" applyProtection="1">
      <alignment horizontal="right" vertical="center"/>
    </xf>
    <xf numFmtId="6" fontId="21" fillId="0" borderId="274" xfId="53" applyNumberFormat="1" applyFont="1" applyFill="1" applyBorder="1" applyAlignment="1" applyProtection="1">
      <alignment horizontal="right" vertical="center"/>
    </xf>
    <xf numFmtId="6" fontId="21" fillId="46" borderId="256" xfId="53" applyNumberFormat="1" applyFont="1" applyFill="1" applyBorder="1" applyAlignment="1" applyProtection="1">
      <alignment horizontal="right" vertical="center"/>
    </xf>
    <xf numFmtId="6" fontId="21" fillId="0" borderId="256" xfId="53" applyNumberFormat="1" applyFont="1" applyFill="1" applyBorder="1" applyAlignment="1" applyProtection="1">
      <alignment horizontal="right" vertical="center"/>
    </xf>
    <xf numFmtId="6" fontId="21" fillId="34" borderId="256" xfId="53" applyNumberFormat="1" applyFont="1" applyFill="1" applyBorder="1" applyAlignment="1" applyProtection="1">
      <alignment horizontal="right" vertical="center"/>
    </xf>
    <xf numFmtId="6" fontId="21" fillId="32" borderId="256" xfId="53" applyNumberFormat="1" applyFont="1" applyFill="1" applyBorder="1" applyAlignment="1" applyProtection="1">
      <alignment horizontal="right" vertical="center"/>
    </xf>
    <xf numFmtId="0" fontId="21" fillId="0" borderId="238" xfId="53" applyFont="1" applyFill="1" applyBorder="1" applyAlignment="1" applyProtection="1">
      <alignment vertical="center"/>
    </xf>
    <xf numFmtId="38" fontId="21" fillId="32" borderId="238" xfId="54" applyNumberFormat="1" applyFont="1" applyFill="1" applyBorder="1" applyAlignment="1" applyProtection="1">
      <alignment horizontal="right" vertical="center"/>
    </xf>
    <xf numFmtId="6" fontId="21" fillId="0" borderId="211" xfId="54" applyNumberFormat="1" applyFont="1" applyFill="1" applyBorder="1" applyAlignment="1" applyProtection="1">
      <alignment horizontal="right" vertical="center"/>
    </xf>
    <xf numFmtId="6" fontId="21" fillId="32" borderId="211" xfId="54" applyNumberFormat="1" applyFont="1" applyFill="1" applyBorder="1" applyAlignment="1" applyProtection="1">
      <alignment horizontal="right" vertical="center"/>
    </xf>
    <xf numFmtId="38" fontId="21" fillId="0" borderId="238" xfId="54" applyNumberFormat="1" applyFont="1" applyFill="1" applyBorder="1" applyAlignment="1" applyProtection="1">
      <alignment horizontal="right" vertical="center"/>
    </xf>
    <xf numFmtId="6" fontId="21" fillId="35" borderId="211" xfId="54" applyNumberFormat="1" applyFont="1" applyFill="1" applyBorder="1" applyAlignment="1" applyProtection="1">
      <alignment horizontal="right" vertical="center"/>
    </xf>
    <xf numFmtId="6" fontId="21" fillId="34" borderId="211" xfId="54" applyNumberFormat="1" applyFont="1" applyFill="1" applyBorder="1" applyAlignment="1" applyProtection="1">
      <alignment horizontal="right" vertical="center"/>
    </xf>
    <xf numFmtId="6" fontId="21" fillId="47" borderId="211" xfId="54" applyNumberFormat="1" applyFont="1" applyFill="1" applyBorder="1" applyAlignment="1" applyProtection="1">
      <alignment horizontal="right" vertical="center"/>
    </xf>
    <xf numFmtId="6" fontId="21" fillId="0" borderId="210" xfId="54" applyNumberFormat="1" applyFont="1" applyFill="1" applyBorder="1" applyAlignment="1" applyProtection="1">
      <alignment horizontal="right" vertical="center"/>
    </xf>
    <xf numFmtId="6" fontId="21" fillId="35" borderId="210" xfId="54" applyNumberFormat="1" applyFont="1" applyFill="1" applyBorder="1" applyAlignment="1" applyProtection="1">
      <alignment horizontal="right" vertical="center"/>
    </xf>
    <xf numFmtId="6" fontId="21" fillId="0" borderId="224" xfId="53" applyNumberFormat="1" applyFont="1" applyFill="1" applyBorder="1" applyAlignment="1" applyProtection="1">
      <alignment horizontal="right" vertical="center"/>
    </xf>
    <xf numFmtId="6" fontId="21" fillId="46" borderId="238" xfId="53" applyNumberFormat="1" applyFont="1" applyFill="1" applyBorder="1" applyAlignment="1" applyProtection="1">
      <alignment horizontal="right" vertical="center"/>
    </xf>
    <xf numFmtId="6" fontId="21" fillId="0" borderId="238" xfId="53" applyNumberFormat="1" applyFont="1" applyFill="1" applyBorder="1" applyAlignment="1" applyProtection="1">
      <alignment horizontal="right" vertical="center"/>
    </xf>
    <xf numFmtId="6" fontId="21" fillId="34" borderId="238" xfId="53" applyNumberFormat="1" applyFont="1" applyFill="1" applyBorder="1" applyAlignment="1" applyProtection="1">
      <alignment horizontal="right" vertical="center"/>
    </xf>
    <xf numFmtId="6" fontId="21" fillId="32" borderId="238" xfId="53" applyNumberFormat="1" applyFont="1" applyFill="1" applyBorder="1" applyAlignment="1" applyProtection="1">
      <alignment horizontal="right" vertical="center"/>
    </xf>
    <xf numFmtId="38" fontId="24" fillId="32" borderId="300" xfId="54" applyNumberFormat="1" applyFont="1" applyFill="1" applyBorder="1" applyAlignment="1" applyProtection="1">
      <alignment horizontal="right" vertical="center"/>
    </xf>
    <xf numFmtId="6" fontId="24" fillId="0" borderId="247" xfId="54" applyNumberFormat="1" applyFont="1" applyFill="1" applyBorder="1" applyAlignment="1" applyProtection="1">
      <alignment horizontal="right" vertical="center"/>
    </xf>
    <xf numFmtId="6" fontId="24" fillId="32" borderId="247" xfId="54" applyNumberFormat="1" applyFont="1" applyFill="1" applyBorder="1" applyAlignment="1" applyProtection="1">
      <alignment horizontal="right" vertical="center"/>
    </xf>
    <xf numFmtId="6" fontId="24" fillId="35" borderId="247" xfId="54" applyNumberFormat="1" applyFont="1" applyFill="1" applyBorder="1" applyAlignment="1" applyProtection="1">
      <alignment horizontal="right" vertical="center"/>
    </xf>
    <xf numFmtId="6" fontId="24" fillId="34" borderId="247" xfId="54" applyNumberFormat="1" applyFont="1" applyFill="1" applyBorder="1" applyAlignment="1" applyProtection="1">
      <alignment horizontal="right" vertical="center"/>
    </xf>
    <xf numFmtId="6" fontId="24" fillId="47" borderId="247" xfId="54" applyNumberFormat="1" applyFont="1" applyFill="1" applyBorder="1" applyAlignment="1" applyProtection="1">
      <alignment horizontal="right" vertical="center"/>
    </xf>
    <xf numFmtId="6" fontId="24" fillId="35" borderId="295" xfId="54" applyNumberFormat="1" applyFont="1" applyFill="1" applyBorder="1" applyAlignment="1" applyProtection="1">
      <alignment horizontal="right" vertical="center"/>
    </xf>
    <xf numFmtId="6" fontId="24" fillId="0" borderId="297" xfId="53" applyNumberFormat="1" applyFont="1" applyFill="1" applyBorder="1" applyAlignment="1" applyProtection="1">
      <alignment horizontal="right" vertical="center"/>
    </xf>
    <xf numFmtId="6" fontId="24" fillId="46" borderId="300" xfId="54" applyNumberFormat="1" applyFont="1" applyFill="1" applyBorder="1" applyAlignment="1" applyProtection="1">
      <alignment horizontal="right" vertical="center"/>
    </xf>
    <xf numFmtId="6" fontId="24" fillId="0" borderId="300" xfId="54" applyNumberFormat="1" applyFont="1" applyFill="1" applyBorder="1" applyAlignment="1" applyProtection="1">
      <alignment horizontal="right" vertical="center"/>
    </xf>
    <xf numFmtId="6" fontId="24" fillId="34" borderId="300" xfId="54" applyNumberFormat="1" applyFont="1" applyFill="1" applyBorder="1" applyAlignment="1" applyProtection="1">
      <alignment horizontal="right" vertical="center"/>
    </xf>
    <xf numFmtId="6" fontId="24" fillId="32" borderId="300" xfId="54" applyNumberFormat="1" applyFont="1" applyFill="1" applyBorder="1" applyAlignment="1" applyProtection="1">
      <alignment horizontal="right" vertical="center"/>
    </xf>
    <xf numFmtId="49" fontId="29" fillId="35" borderId="278" xfId="53" applyNumberFormat="1" applyFont="1" applyFill="1" applyBorder="1" applyAlignment="1" applyProtection="1">
      <alignment horizontal="center" vertical="center" wrapText="1"/>
    </xf>
    <xf numFmtId="0" fontId="73" fillId="41" borderId="278" xfId="0" quotePrefix="1" applyFont="1" applyFill="1" applyBorder="1" applyAlignment="1" applyProtection="1">
      <alignment horizontal="center" vertical="center" wrapText="1"/>
    </xf>
    <xf numFmtId="0" fontId="29" fillId="35" borderId="10" xfId="0" applyFont="1" applyFill="1" applyBorder="1" applyAlignment="1" applyProtection="1">
      <alignment horizontal="center" vertical="center" wrapText="1"/>
    </xf>
    <xf numFmtId="0" fontId="29" fillId="35" borderId="283" xfId="0" applyFont="1" applyFill="1" applyBorder="1" applyAlignment="1" applyProtection="1">
      <alignment horizontal="center" vertical="center" wrapText="1"/>
    </xf>
    <xf numFmtId="0" fontId="31" fillId="31" borderId="14" xfId="0" applyFont="1" applyFill="1" applyBorder="1" applyAlignment="1" applyProtection="1">
      <alignment horizontal="center" vertical="center" wrapText="1"/>
    </xf>
    <xf numFmtId="0" fontId="31" fillId="31" borderId="14" xfId="0" quotePrefix="1" applyFont="1" applyFill="1" applyBorder="1" applyAlignment="1" applyProtection="1">
      <alignment horizontal="center" vertical="center" wrapText="1"/>
    </xf>
    <xf numFmtId="0" fontId="0" fillId="31" borderId="14" xfId="0" applyFill="1" applyBorder="1" applyAlignment="1" applyProtection="1">
      <alignment vertical="center"/>
    </xf>
    <xf numFmtId="0" fontId="0" fillId="31" borderId="38" xfId="0" applyFill="1" applyBorder="1" applyAlignment="1" applyProtection="1">
      <alignment vertical="center"/>
    </xf>
    <xf numFmtId="0" fontId="0" fillId="26" borderId="230" xfId="0" applyFill="1" applyBorder="1" applyAlignment="1" applyProtection="1">
      <alignment vertical="center"/>
    </xf>
    <xf numFmtId="0" fontId="0" fillId="26" borderId="15" xfId="0" applyFill="1" applyBorder="1" applyAlignment="1" applyProtection="1">
      <alignment vertical="center"/>
    </xf>
    <xf numFmtId="1" fontId="26" fillId="26" borderId="15" xfId="0" quotePrefix="1" applyNumberFormat="1" applyFont="1" applyFill="1" applyBorder="1" applyAlignment="1" applyProtection="1">
      <alignment horizontal="center" vertical="center"/>
    </xf>
    <xf numFmtId="0" fontId="21" fillId="0" borderId="210" xfId="0" applyFont="1" applyBorder="1" applyAlignment="1" applyProtection="1">
      <alignment horizontal="center" vertical="center" wrapText="1"/>
    </xf>
    <xf numFmtId="0" fontId="21" fillId="0" borderId="13" xfId="0" applyFont="1" applyBorder="1" applyAlignment="1" applyProtection="1">
      <alignment vertical="center" wrapText="1"/>
    </xf>
    <xf numFmtId="3" fontId="0" fillId="0" borderId="13" xfId="0" applyNumberFormat="1" applyFill="1" applyBorder="1" applyAlignment="1" applyProtection="1">
      <alignment vertical="center"/>
    </xf>
    <xf numFmtId="6" fontId="0" fillId="0" borderId="13" xfId="0" applyNumberFormat="1" applyBorder="1" applyAlignment="1" applyProtection="1">
      <alignment vertical="center"/>
    </xf>
    <xf numFmtId="6" fontId="0" fillId="35" borderId="13" xfId="0" applyNumberFormat="1" applyFill="1" applyBorder="1" applyAlignment="1" applyProtection="1">
      <alignment vertical="center"/>
    </xf>
    <xf numFmtId="6" fontId="0" fillId="0" borderId="13" xfId="0" applyNumberFormat="1" applyFill="1" applyBorder="1" applyAlignment="1" applyProtection="1">
      <alignment vertical="center"/>
    </xf>
    <xf numFmtId="6" fontId="0" fillId="34" borderId="13" xfId="0" applyNumberFormat="1" applyFill="1" applyBorder="1" applyAlignment="1" applyProtection="1">
      <alignment vertical="center"/>
    </xf>
    <xf numFmtId="6" fontId="0" fillId="0" borderId="210" xfId="0" applyNumberFormat="1" applyFill="1" applyBorder="1" applyAlignment="1" applyProtection="1">
      <alignment vertical="center"/>
    </xf>
    <xf numFmtId="0" fontId="21" fillId="0" borderId="52" xfId="0" applyFont="1" applyBorder="1" applyAlignment="1" applyProtection="1">
      <alignment horizontal="center" vertical="center" wrapText="1"/>
    </xf>
    <xf numFmtId="0" fontId="21" fillId="0" borderId="11" xfId="0" applyFont="1" applyBorder="1" applyAlignment="1" applyProtection="1">
      <alignment horizontal="left" vertical="center" wrapText="1"/>
    </xf>
    <xf numFmtId="0" fontId="24" fillId="0" borderId="12" xfId="0" applyFont="1" applyBorder="1" applyAlignment="1" applyProtection="1">
      <alignment vertical="center"/>
    </xf>
    <xf numFmtId="37" fontId="24" fillId="0" borderId="12" xfId="28" applyNumberFormat="1" applyFont="1" applyBorder="1" applyAlignment="1" applyProtection="1">
      <alignment vertical="center"/>
    </xf>
    <xf numFmtId="6" fontId="24" fillId="0" borderId="228" xfId="0" applyNumberFormat="1" applyFont="1" applyFill="1" applyBorder="1" applyAlignment="1" applyProtection="1">
      <alignment vertical="center"/>
    </xf>
    <xf numFmtId="0" fontId="29" fillId="0" borderId="0" xfId="0" applyFont="1" applyBorder="1" applyAlignment="1" applyProtection="1">
      <alignment vertical="center"/>
    </xf>
    <xf numFmtId="37" fontId="29" fillId="0" borderId="0" xfId="28" applyNumberFormat="1" applyFont="1" applyBorder="1" applyAlignment="1" applyProtection="1">
      <alignment vertical="center"/>
    </xf>
    <xf numFmtId="8" fontId="29" fillId="0" borderId="0" xfId="0" applyNumberFormat="1" applyFont="1" applyBorder="1" applyAlignment="1" applyProtection="1">
      <alignment vertical="center"/>
    </xf>
    <xf numFmtId="6" fontId="29" fillId="0" borderId="0" xfId="0" applyNumberFormat="1" applyFont="1" applyBorder="1" applyAlignment="1" applyProtection="1">
      <alignment vertical="center"/>
    </xf>
    <xf numFmtId="1" fontId="26" fillId="26" borderId="277" xfId="53" quotePrefix="1" applyNumberFormat="1" applyFont="1" applyFill="1" applyBorder="1" applyAlignment="1" applyProtection="1">
      <alignment horizontal="center"/>
    </xf>
    <xf numFmtId="1" fontId="21" fillId="26" borderId="277" xfId="53" applyNumberFormat="1" applyFont="1" applyFill="1" applyBorder="1" applyAlignment="1" applyProtection="1">
      <alignment horizontal="center"/>
    </xf>
    <xf numFmtId="1" fontId="24" fillId="26" borderId="277" xfId="53" applyNumberFormat="1" applyFont="1" applyFill="1" applyBorder="1" applyAlignment="1" applyProtection="1">
      <alignment horizontal="center"/>
    </xf>
    <xf numFmtId="0" fontId="29" fillId="35" borderId="210" xfId="0" applyFont="1" applyFill="1" applyBorder="1" applyAlignment="1" applyProtection="1">
      <alignment horizontal="center" vertical="center" wrapText="1"/>
    </xf>
    <xf numFmtId="0" fontId="29" fillId="41" borderId="210" xfId="0" applyFont="1" applyFill="1" applyBorder="1" applyAlignment="1" applyProtection="1">
      <alignment horizontal="center" vertical="center" wrapText="1"/>
    </xf>
    <xf numFmtId="0" fontId="73" fillId="41" borderId="210" xfId="0" quotePrefix="1" applyFont="1" applyFill="1" applyBorder="1" applyAlignment="1" applyProtection="1">
      <alignment horizontal="center" vertical="center" wrapText="1"/>
    </xf>
    <xf numFmtId="6" fontId="21" fillId="45" borderId="260" xfId="54" applyNumberFormat="1" applyFont="1" applyFill="1" applyBorder="1" applyAlignment="1" applyProtection="1">
      <alignment horizontal="right"/>
    </xf>
    <xf numFmtId="6" fontId="21" fillId="0" borderId="253" xfId="54" applyNumberFormat="1" applyFont="1" applyFill="1" applyBorder="1" applyAlignment="1" applyProtection="1">
      <alignment horizontal="right"/>
    </xf>
    <xf numFmtId="6" fontId="21" fillId="45" borderId="273" xfId="53" applyNumberFormat="1" applyFont="1" applyFill="1" applyBorder="1" applyAlignment="1" applyProtection="1">
      <alignment horizontal="right"/>
    </xf>
    <xf numFmtId="0" fontId="21" fillId="0" borderId="17" xfId="0" applyFont="1" applyBorder="1" applyAlignment="1" applyProtection="1">
      <alignment horizontal="center" vertical="center" wrapText="1"/>
    </xf>
    <xf numFmtId="0" fontId="21" fillId="0" borderId="17" xfId="0" applyFont="1" applyFill="1" applyBorder="1" applyAlignment="1" applyProtection="1">
      <alignment vertical="center" wrapText="1"/>
    </xf>
    <xf numFmtId="3" fontId="21" fillId="0" borderId="17" xfId="0" applyNumberFormat="1" applyFont="1" applyFill="1" applyBorder="1" applyAlignment="1" applyProtection="1">
      <alignment horizontal="right" vertical="center"/>
    </xf>
    <xf numFmtId="6" fontId="21" fillId="0" borderId="17" xfId="0" applyNumberFormat="1" applyFont="1" applyBorder="1" applyAlignment="1" applyProtection="1">
      <alignment horizontal="right" vertical="center"/>
    </xf>
    <xf numFmtId="6" fontId="21" fillId="0" borderId="13" xfId="0" applyNumberFormat="1" applyFont="1" applyBorder="1" applyAlignment="1" applyProtection="1">
      <alignment horizontal="right" vertical="center"/>
    </xf>
    <xf numFmtId="6" fontId="21" fillId="0" borderId="13" xfId="0" applyNumberFormat="1" applyFont="1" applyFill="1" applyBorder="1" applyAlignment="1" applyProtection="1">
      <alignment horizontal="right" vertical="center"/>
    </xf>
    <xf numFmtId="6" fontId="21" fillId="35" borderId="13" xfId="0" applyNumberFormat="1" applyFont="1" applyFill="1" applyBorder="1" applyAlignment="1" applyProtection="1">
      <alignment horizontal="right" vertical="center"/>
    </xf>
    <xf numFmtId="6" fontId="21" fillId="32" borderId="13" xfId="0" applyNumberFormat="1" applyFont="1" applyFill="1" applyBorder="1" applyAlignment="1" applyProtection="1">
      <alignment horizontal="right" vertical="center"/>
    </xf>
    <xf numFmtId="6" fontId="21" fillId="34" borderId="13" xfId="0" applyNumberFormat="1" applyFont="1" applyFill="1" applyBorder="1" applyAlignment="1" applyProtection="1">
      <alignment horizontal="right" vertical="center"/>
    </xf>
    <xf numFmtId="6" fontId="21" fillId="35" borderId="210" xfId="0" applyNumberFormat="1" applyFont="1" applyFill="1" applyBorder="1" applyAlignment="1" applyProtection="1">
      <alignment horizontal="right" vertical="center"/>
    </xf>
    <xf numFmtId="6" fontId="21" fillId="46" borderId="13" xfId="0" applyNumberFormat="1" applyFont="1" applyFill="1" applyBorder="1" applyAlignment="1" applyProtection="1">
      <alignment horizontal="right" vertical="center"/>
    </xf>
    <xf numFmtId="38" fontId="21" fillId="0" borderId="13" xfId="0" applyNumberFormat="1" applyFont="1" applyBorder="1" applyAlignment="1" applyProtection="1">
      <alignment horizontal="right" vertical="center"/>
    </xf>
    <xf numFmtId="0" fontId="21" fillId="0" borderId="17" xfId="0" applyFont="1" applyFill="1" applyBorder="1" applyAlignment="1" applyProtection="1">
      <alignment horizontal="center" vertical="center" wrapText="1"/>
    </xf>
    <xf numFmtId="0" fontId="21" fillId="0" borderId="209" xfId="0" applyFont="1" applyFill="1" applyBorder="1" applyAlignment="1" applyProtection="1">
      <alignment horizontal="center" vertical="center" wrapText="1"/>
    </xf>
    <xf numFmtId="0" fontId="21" fillId="0" borderId="209" xfId="0" applyFont="1" applyFill="1" applyBorder="1" applyAlignment="1" applyProtection="1">
      <alignment vertical="center" wrapText="1"/>
    </xf>
    <xf numFmtId="3" fontId="21" fillId="0" borderId="209" xfId="0" applyNumberFormat="1" applyFont="1" applyFill="1" applyBorder="1" applyAlignment="1" applyProtection="1">
      <alignment horizontal="right" vertical="center"/>
    </xf>
    <xf numFmtId="6" fontId="21" fillId="0" borderId="209" xfId="0" applyNumberFormat="1" applyFont="1" applyBorder="1" applyAlignment="1" applyProtection="1">
      <alignment horizontal="right" vertical="center"/>
    </xf>
    <xf numFmtId="6" fontId="21" fillId="0" borderId="210" xfId="0" applyNumberFormat="1" applyFont="1" applyBorder="1" applyAlignment="1" applyProtection="1">
      <alignment horizontal="right" vertical="center"/>
    </xf>
    <xf numFmtId="6" fontId="21" fillId="0" borderId="210" xfId="0" applyNumberFormat="1" applyFont="1" applyFill="1" applyBorder="1" applyAlignment="1" applyProtection="1">
      <alignment horizontal="right" vertical="center"/>
    </xf>
    <xf numFmtId="6" fontId="21" fillId="32" borderId="210" xfId="0" applyNumberFormat="1" applyFont="1" applyFill="1" applyBorder="1" applyAlignment="1" applyProtection="1">
      <alignment horizontal="right" vertical="center"/>
    </xf>
    <xf numFmtId="6" fontId="21" fillId="34" borderId="210" xfId="0" applyNumberFormat="1" applyFont="1" applyFill="1" applyBorder="1" applyAlignment="1" applyProtection="1">
      <alignment horizontal="right" vertical="center"/>
    </xf>
    <xf numFmtId="6" fontId="21" fillId="46" borderId="210" xfId="0" applyNumberFormat="1" applyFont="1" applyFill="1" applyBorder="1" applyAlignment="1" applyProtection="1">
      <alignment horizontal="right" vertical="center"/>
    </xf>
    <xf numFmtId="38" fontId="21" fillId="0" borderId="210" xfId="0" applyNumberFormat="1" applyFont="1" applyBorder="1" applyAlignment="1" applyProtection="1">
      <alignment horizontal="right" vertical="center"/>
    </xf>
    <xf numFmtId="0" fontId="24" fillId="0" borderId="17" xfId="0" applyFont="1" applyBorder="1" applyAlignment="1" applyProtection="1">
      <alignment horizontal="center" vertical="center" wrapText="1"/>
    </xf>
    <xf numFmtId="0" fontId="24" fillId="0" borderId="17" xfId="0" applyFont="1" applyBorder="1" applyAlignment="1" applyProtection="1">
      <alignment vertical="center" wrapText="1"/>
    </xf>
    <xf numFmtId="3" fontId="24" fillId="0" borderId="17" xfId="0" applyNumberFormat="1" applyFont="1" applyFill="1" applyBorder="1" applyAlignment="1" applyProtection="1">
      <alignment horizontal="right" vertical="center"/>
    </xf>
    <xf numFmtId="6" fontId="24" fillId="0" borderId="17" xfId="0" applyNumberFormat="1" applyFont="1" applyBorder="1" applyAlignment="1" applyProtection="1">
      <alignment horizontal="right" vertical="center"/>
    </xf>
    <xf numFmtId="6" fontId="24" fillId="0" borderId="13" xfId="0" applyNumberFormat="1" applyFont="1" applyBorder="1" applyAlignment="1" applyProtection="1">
      <alignment horizontal="right" vertical="center"/>
    </xf>
    <xf numFmtId="6" fontId="24" fillId="35" borderId="13" xfId="0" applyNumberFormat="1" applyFont="1" applyFill="1" applyBorder="1" applyAlignment="1" applyProtection="1">
      <alignment horizontal="right" vertical="center"/>
    </xf>
    <xf numFmtId="6" fontId="24" fillId="32" borderId="13" xfId="0" applyNumberFormat="1" applyFont="1" applyFill="1" applyBorder="1" applyAlignment="1" applyProtection="1">
      <alignment horizontal="right" vertical="center"/>
    </xf>
    <xf numFmtId="6" fontId="24" fillId="34" borderId="13" xfId="0" applyNumberFormat="1" applyFont="1" applyFill="1" applyBorder="1" applyAlignment="1" applyProtection="1">
      <alignment horizontal="right" vertical="center"/>
    </xf>
    <xf numFmtId="6" fontId="24" fillId="35" borderId="210" xfId="0" applyNumberFormat="1" applyFont="1" applyFill="1" applyBorder="1" applyAlignment="1" applyProtection="1">
      <alignment horizontal="right" vertical="center"/>
    </xf>
    <xf numFmtId="6" fontId="24" fillId="46" borderId="13" xfId="0" applyNumberFormat="1" applyFont="1" applyFill="1" applyBorder="1" applyAlignment="1" applyProtection="1">
      <alignment horizontal="right" vertical="center"/>
    </xf>
    <xf numFmtId="170" fontId="24" fillId="0" borderId="13" xfId="0" applyNumberFormat="1" applyFont="1" applyBorder="1" applyAlignment="1" applyProtection="1">
      <alignment horizontal="right" vertical="center"/>
    </xf>
    <xf numFmtId="38" fontId="24" fillId="0" borderId="13" xfId="0" applyNumberFormat="1" applyFont="1" applyBorder="1" applyAlignment="1" applyProtection="1">
      <alignment horizontal="right" vertical="center"/>
    </xf>
    <xf numFmtId="6" fontId="24" fillId="0" borderId="13" xfId="0" applyNumberFormat="1" applyFont="1" applyFill="1" applyBorder="1" applyAlignment="1" applyProtection="1">
      <alignment horizontal="right" vertical="center"/>
    </xf>
    <xf numFmtId="5" fontId="21" fillId="32" borderId="13" xfId="0" applyNumberFormat="1" applyFont="1" applyFill="1" applyBorder="1" applyAlignment="1" applyProtection="1">
      <alignment horizontal="right" vertical="center" wrapText="1"/>
    </xf>
    <xf numFmtId="15" fontId="29" fillId="35" borderId="277" xfId="0" applyNumberFormat="1" applyFont="1" applyFill="1" applyBorder="1" applyAlignment="1" applyProtection="1">
      <alignment horizontal="center" vertical="center" wrapText="1"/>
    </xf>
    <xf numFmtId="0" fontId="29" fillId="46" borderId="277" xfId="252" applyFont="1" applyFill="1" applyBorder="1" applyAlignment="1" applyProtection="1">
      <alignment horizontal="center" vertical="center" wrapText="1"/>
    </xf>
    <xf numFmtId="0" fontId="0" fillId="26" borderId="277" xfId="0" applyFill="1" applyBorder="1" applyAlignment="1" applyProtection="1">
      <alignment horizontal="center"/>
    </xf>
    <xf numFmtId="0" fontId="0" fillId="26" borderId="277" xfId="0" applyFill="1" applyBorder="1" applyProtection="1"/>
    <xf numFmtId="1" fontId="26" fillId="26" borderId="277" xfId="0" quotePrefix="1" applyNumberFormat="1" applyFont="1" applyFill="1" applyBorder="1" applyAlignment="1" applyProtection="1">
      <alignment horizontal="center"/>
    </xf>
    <xf numFmtId="0" fontId="29" fillId="46" borderId="280" xfId="0" applyFont="1" applyFill="1" applyBorder="1" applyAlignment="1" applyProtection="1">
      <alignment horizontal="center" vertical="center" wrapText="1"/>
    </xf>
    <xf numFmtId="0" fontId="43" fillId="0" borderId="0" xfId="0" applyFont="1" applyBorder="1" applyAlignment="1" applyProtection="1">
      <alignment horizontal="center" vertical="center" wrapText="1"/>
    </xf>
    <xf numFmtId="0" fontId="43" fillId="0" borderId="0" xfId="0" applyFont="1" applyBorder="1" applyAlignment="1" applyProtection="1">
      <alignment vertical="center" wrapText="1"/>
    </xf>
    <xf numFmtId="3" fontId="43" fillId="0" borderId="0" xfId="0" applyNumberFormat="1" applyFont="1" applyFill="1" applyBorder="1" applyAlignment="1" applyProtection="1">
      <alignment horizontal="right" vertical="center"/>
    </xf>
    <xf numFmtId="38" fontId="43" fillId="0" borderId="0" xfId="0" applyNumberFormat="1" applyFont="1" applyBorder="1" applyAlignment="1" applyProtection="1">
      <alignment horizontal="left" vertical="center"/>
    </xf>
    <xf numFmtId="6" fontId="43" fillId="0" borderId="0" xfId="0" applyNumberFormat="1" applyFont="1" applyFill="1" applyBorder="1" applyAlignment="1" applyProtection="1">
      <alignment horizontal="right" vertical="center"/>
    </xf>
    <xf numFmtId="6" fontId="43" fillId="35" borderId="0" xfId="0" applyNumberFormat="1" applyFont="1" applyFill="1" applyBorder="1" applyAlignment="1" applyProtection="1">
      <alignment horizontal="right" vertical="center"/>
    </xf>
    <xf numFmtId="6" fontId="43" fillId="32" borderId="0" xfId="0" applyNumberFormat="1" applyFont="1" applyFill="1" applyBorder="1" applyAlignment="1" applyProtection="1">
      <alignment horizontal="right" vertical="center"/>
    </xf>
    <xf numFmtId="6" fontId="43" fillId="34" borderId="0" xfId="0" applyNumberFormat="1" applyFont="1" applyFill="1" applyBorder="1" applyAlignment="1" applyProtection="1">
      <alignment horizontal="right" vertical="center"/>
    </xf>
    <xf numFmtId="6" fontId="43" fillId="0" borderId="0" xfId="0" applyNumberFormat="1" applyFont="1" applyBorder="1" applyAlignment="1" applyProtection="1">
      <alignment horizontal="right" vertical="center"/>
    </xf>
    <xf numFmtId="6" fontId="43" fillId="46" borderId="0" xfId="0" applyNumberFormat="1" applyFont="1" applyFill="1" applyBorder="1" applyAlignment="1" applyProtection="1">
      <alignment horizontal="right" vertical="center"/>
    </xf>
    <xf numFmtId="170" fontId="43" fillId="0" borderId="0" xfId="0" applyNumberFormat="1" applyFont="1" applyFill="1" applyBorder="1" applyAlignment="1" applyProtection="1">
      <alignment horizontal="right" vertical="center"/>
    </xf>
    <xf numFmtId="38" fontId="43" fillId="0" borderId="0" xfId="0" applyNumberFormat="1" applyFont="1" applyFill="1" applyBorder="1" applyAlignment="1" applyProtection="1">
      <alignment horizontal="right" vertical="center"/>
    </xf>
    <xf numFmtId="0" fontId="43" fillId="0" borderId="0" xfId="0" applyFont="1" applyProtection="1"/>
    <xf numFmtId="6" fontId="42" fillId="0" borderId="0" xfId="0" applyNumberFormat="1" applyFont="1" applyBorder="1" applyAlignment="1" applyProtection="1">
      <alignment horizontal="right" vertical="center"/>
    </xf>
    <xf numFmtId="6" fontId="42" fillId="0" borderId="0" xfId="0" applyNumberFormat="1" applyFont="1" applyFill="1" applyBorder="1" applyAlignment="1" applyProtection="1">
      <alignment horizontal="left" vertical="center"/>
    </xf>
    <xf numFmtId="0" fontId="42" fillId="0" borderId="0" xfId="0" applyFont="1" applyAlignment="1" applyProtection="1">
      <alignment horizontal="center"/>
    </xf>
    <xf numFmtId="6" fontId="42" fillId="0" borderId="0" xfId="0" applyNumberFormat="1" applyFont="1" applyProtection="1"/>
    <xf numFmtId="6" fontId="42" fillId="0" borderId="0" xfId="0" applyNumberFormat="1" applyFont="1" applyBorder="1" applyAlignment="1" applyProtection="1">
      <alignment horizontal="right"/>
    </xf>
    <xf numFmtId="0" fontId="62" fillId="0" borderId="0" xfId="0" applyFont="1" applyBorder="1" applyAlignment="1" applyProtection="1">
      <alignment horizontal="left" wrapText="1"/>
    </xf>
    <xf numFmtId="49" fontId="29" fillId="34" borderId="278" xfId="53" applyNumberFormat="1" applyFont="1" applyFill="1" applyBorder="1" applyAlignment="1" applyProtection="1">
      <alignment horizontal="center" vertical="center" wrapText="1"/>
    </xf>
    <xf numFmtId="49" fontId="29" fillId="34" borderId="210" xfId="53" applyNumberFormat="1" applyFont="1" applyFill="1" applyBorder="1" applyAlignment="1" applyProtection="1">
      <alignment horizontal="center" vertical="center" wrapText="1"/>
    </xf>
    <xf numFmtId="3" fontId="21" fillId="0" borderId="303" xfId="53" applyNumberFormat="1" applyFont="1" applyFill="1" applyBorder="1" applyAlignment="1" applyProtection="1">
      <alignment horizontal="right"/>
    </xf>
    <xf numFmtId="3" fontId="21" fillId="32" borderId="304" xfId="53" applyNumberFormat="1" applyFont="1" applyFill="1" applyBorder="1" applyAlignment="1" applyProtection="1">
      <alignment horizontal="right"/>
    </xf>
    <xf numFmtId="171" fontId="24" fillId="32" borderId="275" xfId="54" applyNumberFormat="1" applyFont="1" applyFill="1" applyBorder="1" applyAlignment="1" applyProtection="1">
      <alignment horizontal="right"/>
    </xf>
    <xf numFmtId="0" fontId="73" fillId="46" borderId="277" xfId="0" applyFont="1" applyFill="1" applyBorder="1" applyAlignment="1" applyProtection="1">
      <alignment horizontal="center" vertical="center" wrapText="1"/>
    </xf>
    <xf numFmtId="0" fontId="21" fillId="0" borderId="305" xfId="64" applyFont="1" applyFill="1" applyBorder="1" applyAlignment="1" applyProtection="1">
      <alignment horizontal="center" vertical="center"/>
    </xf>
    <xf numFmtId="0" fontId="21" fillId="0" borderId="261" xfId="64" applyNumberFormat="1" applyFont="1" applyFill="1" applyBorder="1" applyAlignment="1" applyProtection="1">
      <alignment horizontal="center" vertical="center"/>
    </xf>
    <xf numFmtId="0" fontId="24" fillId="0" borderId="277" xfId="0" applyFont="1" applyBorder="1" applyAlignment="1" applyProtection="1">
      <alignment vertical="center" wrapText="1"/>
    </xf>
    <xf numFmtId="0" fontId="21" fillId="0" borderId="209" xfId="0" applyFont="1" applyBorder="1" applyAlignment="1" applyProtection="1">
      <alignment horizontal="center" vertical="center" wrapText="1"/>
    </xf>
    <xf numFmtId="0" fontId="24" fillId="0" borderId="209" xfId="0" applyFont="1" applyBorder="1" applyAlignment="1" applyProtection="1">
      <alignment horizontal="center" vertical="center" wrapText="1"/>
    </xf>
    <xf numFmtId="0" fontId="21" fillId="0" borderId="273" xfId="53" applyFont="1" applyFill="1" applyBorder="1" applyAlignment="1" applyProtection="1">
      <alignment horizontal="center" vertical="center"/>
    </xf>
    <xf numFmtId="0" fontId="21" fillId="0" borderId="274" xfId="53" applyFont="1" applyFill="1" applyBorder="1" applyAlignment="1" applyProtection="1">
      <alignment horizontal="center" vertical="center"/>
    </xf>
    <xf numFmtId="0" fontId="21" fillId="0" borderId="224" xfId="53" applyFont="1" applyFill="1" applyBorder="1" applyAlignment="1" applyProtection="1">
      <alignment horizontal="center" vertical="center"/>
    </xf>
    <xf numFmtId="0" fontId="33" fillId="0" borderId="254" xfId="45" applyFont="1" applyBorder="1" applyAlignment="1" applyProtection="1">
      <alignment horizontal="left" vertical="center"/>
    </xf>
    <xf numFmtId="38" fontId="33" fillId="0" borderId="254" xfId="45" applyNumberFormat="1" applyFont="1" applyBorder="1" applyAlignment="1" applyProtection="1">
      <alignment vertical="center"/>
    </xf>
    <xf numFmtId="0" fontId="33" fillId="0" borderId="210" xfId="45" applyFont="1" applyBorder="1" applyAlignment="1" applyProtection="1">
      <alignment horizontal="left" vertical="center"/>
    </xf>
    <xf numFmtId="38" fontId="33" fillId="0" borderId="210" xfId="45" applyNumberFormat="1" applyFont="1" applyBorder="1" applyAlignment="1" applyProtection="1">
      <alignment vertical="center"/>
    </xf>
    <xf numFmtId="0" fontId="33" fillId="0" borderId="253" xfId="45" applyFont="1" applyBorder="1" applyAlignment="1" applyProtection="1">
      <alignment horizontal="left" vertical="center"/>
    </xf>
    <xf numFmtId="38" fontId="33" fillId="0" borderId="253" xfId="45" applyNumberFormat="1" applyFont="1" applyBorder="1" applyAlignment="1" applyProtection="1">
      <alignment vertical="center"/>
    </xf>
    <xf numFmtId="3" fontId="80" fillId="0" borderId="12" xfId="47822" applyNumberFormat="1" applyFont="1" applyBorder="1" applyAlignment="1" applyProtection="1">
      <alignment vertical="center"/>
    </xf>
    <xf numFmtId="38" fontId="80" fillId="0" borderId="12" xfId="47822" applyNumberFormat="1" applyFont="1" applyBorder="1" applyAlignment="1" applyProtection="1">
      <alignment vertical="center"/>
    </xf>
    <xf numFmtId="38" fontId="86" fillId="0" borderId="254" xfId="45" applyNumberFormat="1" applyFont="1" applyBorder="1" applyAlignment="1" applyProtection="1">
      <alignment vertical="center"/>
    </xf>
    <xf numFmtId="38" fontId="86" fillId="0" borderId="210" xfId="45" applyNumberFormat="1" applyFont="1" applyBorder="1" applyAlignment="1" applyProtection="1">
      <alignment vertical="center"/>
    </xf>
    <xf numFmtId="0" fontId="85" fillId="0" borderId="0" xfId="47830" applyFont="1"/>
    <xf numFmtId="38" fontId="72" fillId="0" borderId="0" xfId="47822" applyNumberFormat="1" applyFont="1" applyProtection="1"/>
    <xf numFmtId="0" fontId="72" fillId="0" borderId="0" xfId="0" applyFont="1" applyAlignment="1">
      <alignment vertical="center"/>
    </xf>
    <xf numFmtId="0" fontId="72" fillId="0" borderId="0" xfId="0" applyFont="1" applyFill="1" applyAlignment="1">
      <alignment vertical="center"/>
    </xf>
    <xf numFmtId="0" fontId="72" fillId="0" borderId="0" xfId="0" applyFont="1" applyAlignment="1">
      <alignment horizontal="center" vertical="center" wrapText="1"/>
    </xf>
    <xf numFmtId="0" fontId="33" fillId="0" borderId="253" xfId="45" applyNumberFormat="1" applyFont="1" applyBorder="1" applyAlignment="1" applyProtection="1">
      <alignment horizontal="center" vertical="center"/>
    </xf>
    <xf numFmtId="38" fontId="33" fillId="43" borderId="253" xfId="45" applyNumberFormat="1" applyFont="1" applyFill="1" applyBorder="1" applyAlignment="1" applyProtection="1">
      <alignment vertical="center"/>
    </xf>
    <xf numFmtId="0" fontId="33" fillId="0" borderId="254" xfId="45" applyNumberFormat="1" applyFont="1" applyBorder="1" applyAlignment="1" applyProtection="1">
      <alignment horizontal="center" vertical="center"/>
    </xf>
    <xf numFmtId="38" fontId="33" fillId="43" borderId="254" xfId="45" applyNumberFormat="1" applyFont="1" applyFill="1" applyBorder="1" applyAlignment="1" applyProtection="1">
      <alignment vertical="center"/>
    </xf>
    <xf numFmtId="0" fontId="33" fillId="0" borderId="210" xfId="45" applyNumberFormat="1" applyFont="1" applyBorder="1" applyAlignment="1" applyProtection="1">
      <alignment horizontal="center" vertical="center"/>
    </xf>
    <xf numFmtId="38" fontId="33" fillId="43" borderId="210" xfId="45" applyNumberFormat="1" applyFont="1" applyFill="1" applyBorder="1" applyAlignment="1" applyProtection="1">
      <alignment vertical="center"/>
    </xf>
    <xf numFmtId="0" fontId="80" fillId="0" borderId="12" xfId="47822" applyNumberFormat="1" applyFont="1" applyBorder="1" applyAlignment="1" applyProtection="1">
      <alignment horizontal="center" vertical="center"/>
    </xf>
    <xf numFmtId="0" fontId="87" fillId="0" borderId="0" xfId="0" applyFont="1" applyAlignment="1">
      <alignment vertical="center"/>
    </xf>
    <xf numFmtId="38" fontId="80" fillId="43" borderId="12" xfId="47822" applyNumberFormat="1" applyFont="1" applyFill="1" applyBorder="1" applyAlignment="1" applyProtection="1">
      <alignment vertical="center"/>
    </xf>
    <xf numFmtId="0" fontId="33" fillId="0" borderId="254" xfId="45" applyFont="1" applyBorder="1" applyAlignment="1" applyProtection="1">
      <alignment horizontal="center" vertical="center"/>
    </xf>
    <xf numFmtId="0" fontId="33" fillId="0" borderId="210" xfId="45" applyFont="1" applyBorder="1" applyAlignment="1" applyProtection="1">
      <alignment horizontal="center" vertical="center"/>
    </xf>
    <xf numFmtId="0" fontId="4" fillId="0" borderId="0" xfId="47830" applyAlignment="1">
      <alignment horizontal="center"/>
    </xf>
    <xf numFmtId="0" fontId="23" fillId="0" borderId="0" xfId="0" applyFont="1" applyAlignment="1" applyProtection="1">
      <alignment vertical="center"/>
    </xf>
    <xf numFmtId="2" fontId="73" fillId="41" borderId="230" xfId="0" applyNumberFormat="1" applyFont="1" applyFill="1" applyBorder="1" applyAlignment="1" applyProtection="1">
      <alignment horizontal="center" vertical="center" wrapText="1"/>
    </xf>
    <xf numFmtId="10" fontId="73" fillId="33" borderId="230" xfId="0" applyNumberFormat="1" applyFont="1" applyFill="1" applyBorder="1" applyAlignment="1" applyProtection="1">
      <alignment horizontal="center" vertical="center" wrapText="1"/>
    </xf>
    <xf numFmtId="165" fontId="23" fillId="26" borderId="15" xfId="28" applyNumberFormat="1" applyFont="1" applyFill="1" applyBorder="1" applyAlignment="1" applyProtection="1">
      <alignment horizontal="center" vertical="center"/>
    </xf>
    <xf numFmtId="1" fontId="26" fillId="26" borderId="15" xfId="28" quotePrefix="1" applyNumberFormat="1" applyFont="1" applyFill="1" applyBorder="1" applyAlignment="1" applyProtection="1">
      <alignment horizontal="center" vertical="center"/>
    </xf>
    <xf numFmtId="1" fontId="26" fillId="26" borderId="15" xfId="28" applyNumberFormat="1" applyFont="1" applyFill="1" applyBorder="1" applyAlignment="1" applyProtection="1">
      <alignment horizontal="center" vertical="center"/>
    </xf>
    <xf numFmtId="1" fontId="26" fillId="26" borderId="18" xfId="28" applyNumberFormat="1" applyFont="1" applyFill="1" applyBorder="1" applyAlignment="1" applyProtection="1">
      <alignment horizontal="center" vertical="center"/>
    </xf>
    <xf numFmtId="3" fontId="23" fillId="0" borderId="254" xfId="0" applyNumberFormat="1" applyFont="1" applyBorder="1" applyAlignment="1" applyProtection="1">
      <alignment vertical="center"/>
    </xf>
    <xf numFmtId="166" fontId="23" fillId="40" borderId="254" xfId="0" applyNumberFormat="1" applyFont="1" applyFill="1" applyBorder="1" applyAlignment="1" applyProtection="1">
      <alignment vertical="center"/>
    </xf>
    <xf numFmtId="10" fontId="0" fillId="0" borderId="0" xfId="0" applyNumberFormat="1" applyAlignment="1" applyProtection="1">
      <alignment vertical="center"/>
    </xf>
    <xf numFmtId="0" fontId="39" fillId="0" borderId="0" xfId="0" applyFont="1" applyAlignment="1" applyProtection="1">
      <alignment vertical="center"/>
    </xf>
    <xf numFmtId="0" fontId="36" fillId="0" borderId="0" xfId="0" applyFont="1" applyAlignment="1" applyProtection="1">
      <alignment vertical="center"/>
    </xf>
    <xf numFmtId="0" fontId="24" fillId="0" borderId="277" xfId="0" applyFont="1" applyBorder="1" applyAlignment="1" applyProtection="1">
      <alignment horizontal="center" vertical="center" wrapText="1"/>
    </xf>
    <xf numFmtId="3" fontId="24" fillId="0" borderId="277" xfId="0" applyNumberFormat="1" applyFont="1" applyFill="1" applyBorder="1" applyAlignment="1" applyProtection="1">
      <alignment horizontal="right" vertical="center"/>
    </xf>
    <xf numFmtId="38" fontId="24" fillId="0" borderId="277" xfId="0" applyNumberFormat="1" applyFont="1" applyBorder="1" applyAlignment="1" applyProtection="1">
      <alignment horizontal="left" vertical="center"/>
    </xf>
    <xf numFmtId="6" fontId="24" fillId="0" borderId="277" xfId="0" applyNumberFormat="1" applyFont="1" applyFill="1" applyBorder="1" applyAlignment="1" applyProtection="1">
      <alignment horizontal="right" vertical="center"/>
    </xf>
    <xf numFmtId="6" fontId="24" fillId="35" borderId="277" xfId="0" applyNumberFormat="1" applyFont="1" applyFill="1" applyBorder="1" applyAlignment="1" applyProtection="1">
      <alignment horizontal="right" vertical="center"/>
    </xf>
    <xf numFmtId="6" fontId="24" fillId="32" borderId="277" xfId="0" applyNumberFormat="1" applyFont="1" applyFill="1" applyBorder="1" applyAlignment="1" applyProtection="1">
      <alignment horizontal="right" vertical="center"/>
    </xf>
    <xf numFmtId="6" fontId="24" fillId="34" borderId="277" xfId="0" applyNumberFormat="1" applyFont="1" applyFill="1" applyBorder="1" applyAlignment="1" applyProtection="1">
      <alignment horizontal="right" vertical="center"/>
    </xf>
    <xf numFmtId="6" fontId="24" fillId="0" borderId="277" xfId="0" applyNumberFormat="1" applyFont="1" applyBorder="1" applyAlignment="1" applyProtection="1">
      <alignment horizontal="right" vertical="center"/>
    </xf>
    <xf numFmtId="6" fontId="24" fillId="46" borderId="277" xfId="0" applyNumberFormat="1" applyFont="1" applyFill="1" applyBorder="1" applyAlignment="1" applyProtection="1">
      <alignment horizontal="right" vertical="center"/>
    </xf>
    <xf numFmtId="170" fontId="24" fillId="0" borderId="277" xfId="0" applyNumberFormat="1" applyFont="1" applyFill="1" applyBorder="1" applyAlignment="1" applyProtection="1">
      <alignment horizontal="right" vertical="center"/>
    </xf>
    <xf numFmtId="38" fontId="24" fillId="0" borderId="277" xfId="0" applyNumberFormat="1" applyFont="1" applyFill="1" applyBorder="1" applyAlignment="1" applyProtection="1">
      <alignment horizontal="right" vertical="center"/>
    </xf>
    <xf numFmtId="38" fontId="33" fillId="0" borderId="307" xfId="45" applyNumberFormat="1" applyFont="1" applyBorder="1" applyAlignment="1" applyProtection="1">
      <alignment vertical="center"/>
    </xf>
    <xf numFmtId="38" fontId="0" fillId="0" borderId="0" xfId="0" applyNumberFormat="1" applyProtection="1"/>
    <xf numFmtId="0" fontId="85" fillId="0" borderId="277" xfId="47830" applyFont="1" applyBorder="1" applyAlignment="1">
      <alignment horizontal="center" vertical="center"/>
    </xf>
    <xf numFmtId="0" fontId="21" fillId="0" borderId="0" xfId="0" applyFont="1" applyAlignment="1" applyProtection="1">
      <alignment horizontal="center" vertical="center"/>
    </xf>
    <xf numFmtId="0" fontId="21" fillId="0" borderId="0" xfId="0" applyFont="1" applyFill="1" applyAlignment="1" applyProtection="1">
      <alignment horizontal="center" vertical="center"/>
    </xf>
    <xf numFmtId="0" fontId="24" fillId="0" borderId="0" xfId="0" applyFont="1" applyFill="1" applyBorder="1" applyAlignment="1" applyProtection="1">
      <alignment vertical="center"/>
    </xf>
    <xf numFmtId="1" fontId="21" fillId="0" borderId="0" xfId="28" applyNumberFormat="1" applyFont="1" applyAlignment="1" applyProtection="1">
      <alignment horizontal="center" vertical="center"/>
    </xf>
    <xf numFmtId="3" fontId="21" fillId="0" borderId="254" xfId="0" applyNumberFormat="1" applyFont="1" applyFill="1" applyBorder="1" applyAlignment="1" applyProtection="1">
      <alignment vertical="center"/>
    </xf>
    <xf numFmtId="3" fontId="21" fillId="0" borderId="254" xfId="0" applyNumberFormat="1" applyFont="1" applyBorder="1" applyAlignment="1" applyProtection="1">
      <alignment vertical="center"/>
    </xf>
    <xf numFmtId="3" fontId="21" fillId="0" borderId="254" xfId="28" applyNumberFormat="1" applyFont="1" applyBorder="1" applyAlignment="1" applyProtection="1">
      <alignment vertical="center"/>
    </xf>
    <xf numFmtId="169" fontId="21" fillId="0" borderId="254" xfId="48" applyNumberFormat="1" applyFont="1" applyBorder="1" applyAlignment="1" applyProtection="1">
      <alignment vertical="center"/>
    </xf>
    <xf numFmtId="166" fontId="21" fillId="0" borderId="261" xfId="0" applyNumberFormat="1" applyFont="1" applyBorder="1" applyAlignment="1" applyProtection="1">
      <alignment vertical="center"/>
    </xf>
    <xf numFmtId="166" fontId="21" fillId="27" borderId="261" xfId="0" applyNumberFormat="1" applyFont="1" applyFill="1" applyBorder="1" applyAlignment="1" applyProtection="1">
      <alignment vertical="center"/>
    </xf>
    <xf numFmtId="10" fontId="21" fillId="0" borderId="261" xfId="0" applyNumberFormat="1" applyFont="1" applyBorder="1" applyAlignment="1" applyProtection="1">
      <alignment vertical="center"/>
    </xf>
    <xf numFmtId="6" fontId="21" fillId="0" borderId="261" xfId="32" applyNumberFormat="1" applyFont="1" applyBorder="1" applyAlignment="1" applyProtection="1">
      <alignment vertical="center"/>
    </xf>
    <xf numFmtId="166" fontId="21" fillId="0" borderId="254" xfId="0" applyNumberFormat="1" applyFont="1" applyBorder="1" applyAlignment="1" applyProtection="1">
      <alignment vertical="center"/>
    </xf>
    <xf numFmtId="166" fontId="21" fillId="27" borderId="254" xfId="0" applyNumberFormat="1" applyFont="1" applyFill="1" applyBorder="1" applyAlignment="1" applyProtection="1">
      <alignment vertical="center"/>
    </xf>
    <xf numFmtId="10" fontId="21" fillId="0" borderId="254" xfId="48" applyNumberFormat="1" applyFont="1" applyBorder="1" applyAlignment="1" applyProtection="1">
      <alignment vertical="center"/>
    </xf>
    <xf numFmtId="166" fontId="21" fillId="27" borderId="254" xfId="28" applyNumberFormat="1" applyFont="1" applyFill="1" applyBorder="1" applyAlignment="1" applyProtection="1">
      <alignment vertical="center"/>
    </xf>
    <xf numFmtId="166" fontId="21" fillId="0" borderId="254" xfId="28" applyNumberFormat="1" applyFont="1" applyBorder="1" applyAlignment="1" applyProtection="1">
      <alignment vertical="center"/>
    </xf>
    <xf numFmtId="165" fontId="21" fillId="0" borderId="254" xfId="28" applyNumberFormat="1" applyFont="1" applyBorder="1" applyAlignment="1" applyProtection="1">
      <alignment vertical="center"/>
    </xf>
    <xf numFmtId="6" fontId="21" fillId="0" borderId="254" xfId="28" applyNumberFormat="1" applyFont="1" applyBorder="1" applyAlignment="1" applyProtection="1">
      <alignment vertical="center"/>
    </xf>
    <xf numFmtId="3" fontId="21" fillId="0" borderId="0" xfId="0" applyNumberFormat="1" applyFont="1" applyAlignment="1" applyProtection="1">
      <alignment vertical="center"/>
    </xf>
    <xf numFmtId="3" fontId="21" fillId="0" borderId="271" xfId="0" applyNumberFormat="1" applyFont="1" applyBorder="1" applyAlignment="1" applyProtection="1">
      <alignment vertical="center"/>
    </xf>
    <xf numFmtId="3" fontId="21" fillId="0" borderId="14" xfId="0" applyNumberFormat="1" applyFont="1" applyBorder="1" applyAlignment="1" applyProtection="1">
      <alignment vertical="center"/>
    </xf>
    <xf numFmtId="3" fontId="21" fillId="32" borderId="0" xfId="0" applyNumberFormat="1" applyFont="1" applyFill="1" applyAlignment="1" applyProtection="1">
      <alignment vertical="center"/>
    </xf>
    <xf numFmtId="0" fontId="24" fillId="0" borderId="277" xfId="0" applyFont="1" applyFill="1" applyBorder="1" applyAlignment="1" applyProtection="1">
      <alignment horizontal="center" vertical="center"/>
    </xf>
    <xf numFmtId="0" fontId="24" fillId="0" borderId="277" xfId="0" applyFont="1" applyFill="1" applyBorder="1" applyAlignment="1" applyProtection="1">
      <alignment vertical="center"/>
    </xf>
    <xf numFmtId="167" fontId="23" fillId="0" borderId="0" xfId="0" applyNumberFormat="1" applyFont="1" applyAlignment="1" applyProtection="1">
      <alignment vertical="center"/>
    </xf>
    <xf numFmtId="0" fontId="23" fillId="0" borderId="0" xfId="0" applyFont="1" applyFill="1" applyBorder="1" applyAlignment="1" applyProtection="1">
      <alignment vertical="center"/>
    </xf>
    <xf numFmtId="0" fontId="23" fillId="0" borderId="0" xfId="0" applyFont="1" applyAlignment="1" applyProtection="1">
      <alignment horizontal="center" vertical="center"/>
    </xf>
    <xf numFmtId="165" fontId="23" fillId="0" borderId="0" xfId="28" applyNumberFormat="1" applyFont="1" applyAlignment="1" applyProtection="1">
      <alignment vertical="center"/>
    </xf>
    <xf numFmtId="0" fontId="75" fillId="0" borderId="0" xfId="0" applyFont="1" applyAlignment="1" applyProtection="1">
      <alignment vertical="center"/>
    </xf>
    <xf numFmtId="1" fontId="21" fillId="26" borderId="277" xfId="0" applyNumberFormat="1" applyFont="1" applyFill="1" applyBorder="1" applyAlignment="1" applyProtection="1">
      <alignment horizontal="center" vertical="center"/>
    </xf>
    <xf numFmtId="1" fontId="24" fillId="26" borderId="277" xfId="0" applyNumberFormat="1" applyFont="1" applyFill="1" applyBorder="1" applyAlignment="1" applyProtection="1">
      <alignment horizontal="center" vertical="center"/>
    </xf>
    <xf numFmtId="1" fontId="26" fillId="26" borderId="277" xfId="0" applyNumberFormat="1" applyFont="1" applyFill="1" applyBorder="1" applyAlignment="1" applyProtection="1">
      <alignment horizontal="center" vertical="center"/>
    </xf>
    <xf numFmtId="0" fontId="21" fillId="0" borderId="256" xfId="0" applyFont="1" applyFill="1" applyBorder="1" applyAlignment="1" applyProtection="1">
      <alignment vertical="center"/>
    </xf>
    <xf numFmtId="0" fontId="21" fillId="0" borderId="262" xfId="0" applyFont="1" applyFill="1" applyBorder="1" applyAlignment="1" applyProtection="1">
      <alignment vertical="center"/>
    </xf>
    <xf numFmtId="0" fontId="21" fillId="0" borderId="263" xfId="0" applyFont="1" applyFill="1" applyBorder="1" applyAlignment="1" applyProtection="1">
      <alignment vertical="center"/>
    </xf>
    <xf numFmtId="0" fontId="21" fillId="0" borderId="264" xfId="0" applyFont="1" applyFill="1" applyBorder="1" applyAlignment="1" applyProtection="1">
      <alignment vertical="center"/>
    </xf>
    <xf numFmtId="6" fontId="21" fillId="0" borderId="265" xfId="0" applyNumberFormat="1" applyFont="1" applyFill="1" applyBorder="1" applyAlignment="1" applyProtection="1">
      <alignment vertical="center"/>
    </xf>
    <xf numFmtId="6" fontId="21" fillId="35" borderId="265" xfId="0" applyNumberFormat="1" applyFont="1" applyFill="1" applyBorder="1" applyAlignment="1" applyProtection="1">
      <alignment vertical="center"/>
    </xf>
    <xf numFmtId="6" fontId="21" fillId="34" borderId="265" xfId="0" applyNumberFormat="1" applyFont="1" applyFill="1" applyBorder="1" applyAlignment="1" applyProtection="1">
      <alignment vertical="center"/>
    </xf>
    <xf numFmtId="0" fontId="21" fillId="0" borderId="21" xfId="0" applyFont="1" applyFill="1" applyBorder="1" applyAlignment="1" applyProtection="1">
      <alignment vertical="center"/>
    </xf>
    <xf numFmtId="0" fontId="21" fillId="0" borderId="34" xfId="0" applyFont="1" applyFill="1" applyBorder="1" applyAlignment="1" applyProtection="1">
      <alignment vertical="center"/>
    </xf>
    <xf numFmtId="6" fontId="21" fillId="0" borderId="35" xfId="0" applyNumberFormat="1" applyFont="1" applyFill="1" applyBorder="1" applyAlignment="1" applyProtection="1">
      <alignment vertical="center"/>
    </xf>
    <xf numFmtId="6" fontId="21" fillId="35" borderId="35" xfId="0" applyNumberFormat="1" applyFont="1" applyFill="1" applyBorder="1" applyAlignment="1" applyProtection="1">
      <alignment vertical="center"/>
    </xf>
    <xf numFmtId="6" fontId="21" fillId="34" borderId="35" xfId="0" applyNumberFormat="1" applyFont="1" applyFill="1" applyBorder="1" applyAlignment="1" applyProtection="1">
      <alignment vertical="center"/>
    </xf>
    <xf numFmtId="0" fontId="0" fillId="0" borderId="51" xfId="0" applyBorder="1" applyAlignment="1" applyProtection="1">
      <alignment vertical="center" wrapText="1"/>
    </xf>
    <xf numFmtId="0" fontId="0" fillId="0" borderId="0" xfId="0" applyFill="1" applyBorder="1" applyAlignment="1" applyProtection="1">
      <alignment vertical="center" wrapText="1"/>
    </xf>
    <xf numFmtId="0" fontId="21" fillId="0" borderId="266" xfId="0" applyFont="1" applyFill="1" applyBorder="1" applyAlignment="1" applyProtection="1">
      <alignment vertical="center"/>
    </xf>
    <xf numFmtId="0" fontId="21" fillId="0" borderId="267" xfId="0" applyFont="1" applyFill="1" applyBorder="1" applyAlignment="1" applyProtection="1">
      <alignment vertical="center"/>
    </xf>
    <xf numFmtId="6" fontId="21" fillId="0" borderId="268" xfId="0" applyNumberFormat="1" applyFont="1" applyFill="1" applyBorder="1" applyAlignment="1" applyProtection="1">
      <alignment vertical="center"/>
    </xf>
    <xf numFmtId="6" fontId="21" fillId="0" borderId="52" xfId="0" applyNumberFormat="1" applyFont="1" applyFill="1" applyBorder="1" applyAlignment="1" applyProtection="1">
      <alignment vertical="center"/>
    </xf>
    <xf numFmtId="6" fontId="21" fillId="35" borderId="52" xfId="0" applyNumberFormat="1" applyFont="1" applyFill="1" applyBorder="1" applyAlignment="1" applyProtection="1">
      <alignment vertical="center"/>
    </xf>
    <xf numFmtId="6" fontId="21" fillId="34" borderId="268" xfId="0" applyNumberFormat="1" applyFont="1" applyFill="1" applyBorder="1" applyAlignment="1" applyProtection="1">
      <alignment vertical="center"/>
    </xf>
    <xf numFmtId="6" fontId="21" fillId="34" borderId="52" xfId="0" applyNumberFormat="1" applyFont="1" applyFill="1" applyBorder="1" applyAlignment="1" applyProtection="1">
      <alignment vertical="center"/>
    </xf>
    <xf numFmtId="6" fontId="0" fillId="0" borderId="0" xfId="0" applyNumberFormat="1" applyAlignment="1" applyProtection="1">
      <alignment vertical="center"/>
    </xf>
    <xf numFmtId="0" fontId="0" fillId="0" borderId="0" xfId="0" applyBorder="1" applyAlignment="1" applyProtection="1">
      <alignment horizontal="left" vertical="center" wrapText="1"/>
    </xf>
    <xf numFmtId="0" fontId="73" fillId="34" borderId="277" xfId="0" applyFont="1" applyFill="1" applyBorder="1" applyAlignment="1" applyProtection="1">
      <alignment horizontal="center" vertical="center" wrapText="1"/>
    </xf>
    <xf numFmtId="0" fontId="73" fillId="51" borderId="277" xfId="0" applyFont="1" applyFill="1" applyBorder="1" applyAlignment="1" applyProtection="1">
      <alignment horizontal="center" vertical="center" wrapText="1"/>
    </xf>
    <xf numFmtId="0" fontId="23" fillId="0" borderId="259" xfId="0" applyFont="1" applyFill="1" applyBorder="1" applyAlignment="1" applyProtection="1">
      <alignment vertical="center"/>
    </xf>
    <xf numFmtId="0" fontId="23" fillId="0" borderId="269" xfId="0" applyFont="1" applyFill="1" applyBorder="1" applyAlignment="1" applyProtection="1">
      <alignment vertical="center"/>
    </xf>
    <xf numFmtId="6" fontId="23" fillId="0" borderId="253" xfId="0" applyNumberFormat="1" applyFont="1" applyFill="1" applyBorder="1" applyAlignment="1" applyProtection="1">
      <alignment vertical="center"/>
    </xf>
    <xf numFmtId="6" fontId="23" fillId="0" borderId="307" xfId="0" applyNumberFormat="1" applyFont="1" applyFill="1" applyBorder="1" applyAlignment="1" applyProtection="1">
      <alignment vertical="center"/>
    </xf>
    <xf numFmtId="6" fontId="23" fillId="46" borderId="253" xfId="0" applyNumberFormat="1" applyFont="1" applyFill="1" applyBorder="1" applyAlignment="1" applyProtection="1">
      <alignment vertical="center"/>
    </xf>
    <xf numFmtId="6" fontId="23" fillId="34" borderId="253" xfId="0" applyNumberFormat="1" applyFont="1" applyFill="1" applyBorder="1" applyAlignment="1" applyProtection="1">
      <alignment vertical="center"/>
    </xf>
    <xf numFmtId="0" fontId="23" fillId="0" borderId="263" xfId="0" applyFont="1" applyFill="1" applyBorder="1" applyAlignment="1" applyProtection="1">
      <alignment vertical="center"/>
    </xf>
    <xf numFmtId="0" fontId="23" fillId="0" borderId="264" xfId="0" applyFont="1" applyFill="1" applyBorder="1" applyAlignment="1" applyProtection="1">
      <alignment vertical="center"/>
    </xf>
    <xf numFmtId="6" fontId="23" fillId="0" borderId="265" xfId="0" applyNumberFormat="1" applyFont="1" applyFill="1" applyBorder="1" applyAlignment="1" applyProtection="1">
      <alignment vertical="center"/>
    </xf>
    <xf numFmtId="6" fontId="23" fillId="46" borderId="265" xfId="0" applyNumberFormat="1" applyFont="1" applyFill="1" applyBorder="1" applyAlignment="1" applyProtection="1">
      <alignment vertical="center"/>
    </xf>
    <xf numFmtId="6" fontId="23" fillId="34" borderId="265" xfId="0" applyNumberFormat="1" applyFont="1" applyFill="1" applyBorder="1" applyAlignment="1" applyProtection="1">
      <alignment vertical="center"/>
    </xf>
    <xf numFmtId="0" fontId="23" fillId="0" borderId="21" xfId="0" applyFont="1" applyFill="1" applyBorder="1" applyAlignment="1" applyProtection="1">
      <alignment vertical="center"/>
    </xf>
    <xf numFmtId="0" fontId="23" fillId="0" borderId="34" xfId="0" applyFont="1" applyFill="1" applyBorder="1" applyAlignment="1" applyProtection="1">
      <alignment vertical="center"/>
    </xf>
    <xf numFmtId="6" fontId="23" fillId="0" borderId="35" xfId="0" applyNumberFormat="1" applyFont="1" applyFill="1" applyBorder="1" applyAlignment="1" applyProtection="1">
      <alignment vertical="center"/>
    </xf>
    <xf numFmtId="6" fontId="23" fillId="46" borderId="35" xfId="0" applyNumberFormat="1" applyFont="1" applyFill="1" applyBorder="1" applyAlignment="1" applyProtection="1">
      <alignment vertical="center"/>
    </xf>
    <xf numFmtId="6" fontId="23" fillId="34" borderId="35" xfId="0" applyNumberFormat="1" applyFont="1" applyFill="1" applyBorder="1" applyAlignment="1" applyProtection="1">
      <alignment vertical="center"/>
    </xf>
    <xf numFmtId="0" fontId="23" fillId="0" borderId="266" xfId="0" applyFont="1" applyFill="1" applyBorder="1" applyAlignment="1" applyProtection="1">
      <alignment vertical="center"/>
    </xf>
    <xf numFmtId="0" fontId="23" fillId="0" borderId="267" xfId="0" applyFont="1" applyFill="1" applyBorder="1" applyAlignment="1" applyProtection="1">
      <alignment vertical="center"/>
    </xf>
    <xf numFmtId="6" fontId="23" fillId="0" borderId="268" xfId="0" applyNumberFormat="1" applyFont="1" applyFill="1" applyBorder="1" applyAlignment="1" applyProtection="1">
      <alignment vertical="center"/>
    </xf>
    <xf numFmtId="6" fontId="23" fillId="46" borderId="268" xfId="0" applyNumberFormat="1" applyFont="1" applyFill="1" applyBorder="1" applyAlignment="1" applyProtection="1">
      <alignment vertical="center"/>
    </xf>
    <xf numFmtId="6" fontId="23" fillId="34" borderId="268" xfId="0" applyNumberFormat="1" applyFont="1" applyFill="1" applyBorder="1" applyAlignment="1" applyProtection="1">
      <alignment vertical="center"/>
    </xf>
    <xf numFmtId="6" fontId="24" fillId="0" borderId="277" xfId="31" applyNumberFormat="1" applyFont="1" applyFill="1" applyBorder="1" applyAlignment="1" applyProtection="1">
      <alignment vertical="center"/>
    </xf>
    <xf numFmtId="6" fontId="24" fillId="46" borderId="277" xfId="31" applyNumberFormat="1" applyFont="1" applyFill="1" applyBorder="1" applyAlignment="1" applyProtection="1">
      <alignment vertical="center"/>
    </xf>
    <xf numFmtId="6" fontId="24" fillId="34" borderId="277" xfId="31" applyNumberFormat="1" applyFont="1" applyFill="1" applyBorder="1" applyAlignment="1" applyProtection="1">
      <alignment vertical="center"/>
    </xf>
    <xf numFmtId="0" fontId="23" fillId="0" borderId="256" xfId="0" applyFont="1" applyFill="1" applyBorder="1" applyAlignment="1" applyProtection="1">
      <alignment vertical="center"/>
    </xf>
    <xf numFmtId="0" fontId="23" fillId="0" borderId="262" xfId="0" applyFont="1" applyFill="1" applyBorder="1" applyAlignment="1" applyProtection="1">
      <alignment vertical="center"/>
    </xf>
    <xf numFmtId="6" fontId="23" fillId="46" borderId="254" xfId="0" applyNumberFormat="1" applyFont="1" applyFill="1" applyBorder="1" applyAlignment="1" applyProtection="1">
      <alignment vertical="center"/>
    </xf>
    <xf numFmtId="6" fontId="23" fillId="34" borderId="254" xfId="0" applyNumberFormat="1" applyFont="1" applyFill="1" applyBorder="1" applyAlignment="1" applyProtection="1">
      <alignment vertical="center"/>
    </xf>
    <xf numFmtId="0" fontId="23" fillId="0" borderId="20" xfId="0" applyFont="1" applyFill="1" applyBorder="1" applyAlignment="1" applyProtection="1">
      <alignment vertical="center"/>
    </xf>
    <xf numFmtId="0" fontId="23" fillId="0" borderId="33" xfId="0" applyFont="1" applyFill="1" applyBorder="1" applyAlignment="1" applyProtection="1">
      <alignment vertical="center"/>
    </xf>
    <xf numFmtId="6" fontId="23" fillId="0" borderId="52" xfId="0" applyNumberFormat="1" applyFont="1" applyFill="1" applyBorder="1" applyAlignment="1" applyProtection="1">
      <alignment vertical="center"/>
    </xf>
    <xf numFmtId="6" fontId="23" fillId="46" borderId="52" xfId="0" applyNumberFormat="1" applyFont="1" applyFill="1" applyBorder="1" applyAlignment="1" applyProtection="1">
      <alignment vertical="center"/>
    </xf>
    <xf numFmtId="6" fontId="23" fillId="34" borderId="52" xfId="0" applyNumberFormat="1" applyFont="1" applyFill="1" applyBorder="1" applyAlignment="1" applyProtection="1">
      <alignment vertical="center"/>
    </xf>
    <xf numFmtId="1" fontId="23" fillId="26" borderId="277" xfId="0" applyNumberFormat="1" applyFont="1" applyFill="1" applyBorder="1" applyAlignment="1" applyProtection="1">
      <alignment horizontal="center" vertical="center"/>
    </xf>
    <xf numFmtId="0" fontId="21" fillId="0" borderId="258" xfId="53" applyFont="1" applyFill="1" applyBorder="1" applyAlignment="1" applyProtection="1">
      <alignment vertical="center"/>
    </xf>
    <xf numFmtId="3" fontId="21" fillId="32" borderId="259" xfId="54" applyNumberFormat="1" applyFont="1" applyFill="1" applyBorder="1" applyAlignment="1" applyProtection="1">
      <alignment horizontal="right" vertical="center"/>
    </xf>
    <xf numFmtId="166" fontId="21" fillId="0" borderId="260" xfId="54" applyNumberFormat="1" applyFont="1" applyFill="1" applyBorder="1" applyAlignment="1" applyProtection="1">
      <alignment horizontal="right" vertical="center"/>
    </xf>
    <xf numFmtId="166" fontId="21" fillId="32" borderId="260" xfId="54" applyNumberFormat="1" applyFont="1" applyFill="1" applyBorder="1" applyAlignment="1" applyProtection="1">
      <alignment horizontal="right" vertical="center"/>
    </xf>
    <xf numFmtId="166" fontId="21" fillId="35" borderId="260" xfId="54" applyNumberFormat="1" applyFont="1" applyFill="1" applyBorder="1" applyAlignment="1" applyProtection="1">
      <alignment horizontal="right" vertical="center"/>
    </xf>
    <xf numFmtId="0" fontId="21" fillId="0" borderId="255" xfId="53" applyFont="1" applyFill="1" applyBorder="1" applyAlignment="1" applyProtection="1">
      <alignment vertical="center"/>
    </xf>
    <xf numFmtId="3" fontId="21" fillId="32" borderId="256" xfId="54" applyNumberFormat="1" applyFont="1" applyFill="1" applyBorder="1" applyAlignment="1" applyProtection="1">
      <alignment horizontal="right" vertical="center"/>
    </xf>
    <xf numFmtId="166" fontId="21" fillId="0" borderId="257" xfId="54" applyNumberFormat="1" applyFont="1" applyFill="1" applyBorder="1" applyAlignment="1" applyProtection="1">
      <alignment horizontal="right" vertical="center"/>
    </xf>
    <xf numFmtId="166" fontId="21" fillId="32" borderId="257" xfId="54" applyNumberFormat="1" applyFont="1" applyFill="1" applyBorder="1" applyAlignment="1" applyProtection="1">
      <alignment horizontal="right" vertical="center"/>
    </xf>
    <xf numFmtId="166" fontId="21" fillId="35" borderId="257" xfId="54" applyNumberFormat="1" applyFont="1" applyFill="1" applyBorder="1" applyAlignment="1" applyProtection="1">
      <alignment horizontal="right" vertical="center"/>
    </xf>
    <xf numFmtId="0" fontId="21" fillId="0" borderId="26" xfId="53" applyFont="1" applyFill="1" applyBorder="1" applyAlignment="1" applyProtection="1">
      <alignment vertical="center"/>
    </xf>
    <xf numFmtId="3" fontId="21" fillId="32" borderId="238" xfId="54" applyNumberFormat="1" applyFont="1" applyFill="1" applyBorder="1" applyAlignment="1" applyProtection="1">
      <alignment horizontal="right" vertical="center"/>
    </xf>
    <xf numFmtId="166" fontId="21" fillId="0" borderId="211" xfId="54" applyNumberFormat="1" applyFont="1" applyFill="1" applyBorder="1" applyAlignment="1" applyProtection="1">
      <alignment horizontal="right" vertical="center"/>
    </xf>
    <xf numFmtId="166" fontId="21" fillId="32" borderId="211" xfId="54" applyNumberFormat="1" applyFont="1" applyFill="1" applyBorder="1" applyAlignment="1" applyProtection="1">
      <alignment horizontal="right" vertical="center"/>
    </xf>
    <xf numFmtId="166" fontId="21" fillId="35" borderId="211" xfId="54" applyNumberFormat="1" applyFont="1" applyFill="1" applyBorder="1" applyAlignment="1" applyProtection="1">
      <alignment horizontal="right" vertical="center"/>
    </xf>
    <xf numFmtId="3" fontId="21" fillId="32" borderId="256" xfId="53" applyNumberFormat="1" applyFont="1" applyFill="1" applyBorder="1" applyAlignment="1" applyProtection="1">
      <alignment horizontal="right" vertical="center"/>
    </xf>
    <xf numFmtId="166" fontId="21" fillId="0" borderId="257" xfId="53" applyNumberFormat="1" applyFont="1" applyFill="1" applyBorder="1" applyAlignment="1" applyProtection="1">
      <alignment horizontal="right" vertical="center"/>
    </xf>
    <xf numFmtId="166" fontId="21" fillId="32" borderId="257" xfId="53" applyNumberFormat="1" applyFont="1" applyFill="1" applyBorder="1" applyAlignment="1" applyProtection="1">
      <alignment horizontal="right" vertical="center"/>
    </xf>
    <xf numFmtId="166" fontId="21" fillId="35" borderId="257" xfId="53" applyNumberFormat="1" applyFont="1" applyFill="1" applyBorder="1" applyAlignment="1" applyProtection="1">
      <alignment horizontal="right" vertical="center"/>
    </xf>
    <xf numFmtId="6" fontId="21" fillId="0" borderId="257" xfId="53" applyNumberFormat="1" applyFont="1" applyFill="1" applyBorder="1" applyAlignment="1" applyProtection="1">
      <alignment horizontal="right" vertical="center"/>
    </xf>
    <xf numFmtId="6" fontId="21" fillId="34" borderId="257" xfId="53" applyNumberFormat="1" applyFont="1" applyFill="1" applyBorder="1" applyAlignment="1" applyProtection="1">
      <alignment horizontal="right" vertical="center"/>
    </xf>
    <xf numFmtId="6" fontId="21" fillId="35" borderId="257" xfId="53" applyNumberFormat="1" applyFont="1" applyFill="1" applyBorder="1" applyAlignment="1" applyProtection="1">
      <alignment horizontal="right" vertical="center"/>
    </xf>
    <xf numFmtId="0" fontId="21" fillId="0" borderId="237" xfId="53" applyFont="1" applyFill="1" applyBorder="1" applyAlignment="1" applyProtection="1">
      <alignment vertical="center"/>
    </xf>
    <xf numFmtId="0" fontId="21" fillId="0" borderId="20" xfId="53" applyFont="1" applyFill="1" applyBorder="1" applyAlignment="1" applyProtection="1">
      <alignment vertical="center"/>
    </xf>
    <xf numFmtId="3" fontId="21" fillId="32" borderId="20" xfId="53" applyNumberFormat="1" applyFont="1" applyFill="1" applyBorder="1" applyAlignment="1" applyProtection="1">
      <alignment horizontal="right" vertical="center"/>
    </xf>
    <xf numFmtId="166" fontId="21" fillId="0" borderId="212" xfId="53" applyNumberFormat="1" applyFont="1" applyFill="1" applyBorder="1" applyAlignment="1" applyProtection="1">
      <alignment horizontal="right" vertical="center"/>
    </xf>
    <xf numFmtId="166" fontId="21" fillId="32" borderId="212" xfId="53" applyNumberFormat="1" applyFont="1" applyFill="1" applyBorder="1" applyAlignment="1" applyProtection="1">
      <alignment horizontal="right" vertical="center"/>
    </xf>
    <xf numFmtId="166" fontId="21" fillId="35" borderId="212" xfId="53" applyNumberFormat="1" applyFont="1" applyFill="1" applyBorder="1" applyAlignment="1" applyProtection="1">
      <alignment horizontal="right" vertical="center"/>
    </xf>
    <xf numFmtId="6" fontId="21" fillId="0" borderId="212" xfId="53" applyNumberFormat="1" applyFont="1" applyFill="1" applyBorder="1" applyAlignment="1" applyProtection="1">
      <alignment horizontal="right" vertical="center"/>
    </xf>
    <xf numFmtId="6" fontId="21" fillId="34" borderId="212" xfId="53" applyNumberFormat="1" applyFont="1" applyFill="1" applyBorder="1" applyAlignment="1" applyProtection="1">
      <alignment horizontal="right" vertical="center"/>
    </xf>
    <xf numFmtId="6" fontId="21" fillId="35" borderId="212" xfId="53" applyNumberFormat="1" applyFont="1" applyFill="1" applyBorder="1" applyAlignment="1" applyProtection="1">
      <alignment horizontal="right" vertical="center"/>
    </xf>
    <xf numFmtId="6" fontId="21" fillId="0" borderId="43" xfId="54" applyNumberFormat="1" applyFont="1" applyFill="1" applyBorder="1" applyAlignment="1" applyProtection="1">
      <alignment horizontal="right" vertical="center"/>
    </xf>
    <xf numFmtId="6" fontId="21" fillId="35" borderId="43" xfId="54" applyNumberFormat="1" applyFont="1" applyFill="1" applyBorder="1" applyAlignment="1" applyProtection="1">
      <alignment horizontal="right" vertical="center"/>
    </xf>
    <xf numFmtId="3" fontId="24" fillId="32" borderId="39" xfId="54" applyNumberFormat="1" applyFont="1" applyFill="1" applyBorder="1" applyAlignment="1" applyProtection="1">
      <alignment horizontal="right" vertical="center"/>
    </xf>
    <xf numFmtId="166" fontId="24" fillId="0" borderId="40" xfId="54" applyNumberFormat="1" applyFont="1" applyFill="1" applyBorder="1" applyAlignment="1" applyProtection="1">
      <alignment horizontal="right" vertical="center"/>
    </xf>
    <xf numFmtId="166" fontId="24" fillId="32" borderId="40" xfId="54" applyNumberFormat="1" applyFont="1" applyFill="1" applyBorder="1" applyAlignment="1" applyProtection="1">
      <alignment horizontal="right" vertical="center"/>
    </xf>
    <xf numFmtId="166" fontId="24" fillId="35" borderId="40" xfId="54" applyNumberFormat="1" applyFont="1" applyFill="1" applyBorder="1" applyAlignment="1" applyProtection="1">
      <alignment horizontal="right" vertical="center"/>
    </xf>
    <xf numFmtId="6" fontId="24" fillId="0" borderId="59" xfId="54" applyNumberFormat="1" applyFont="1" applyFill="1" applyBorder="1" applyAlignment="1" applyProtection="1">
      <alignment horizontal="right" vertical="center"/>
    </xf>
    <xf numFmtId="6" fontId="24" fillId="34" borderId="59" xfId="54" applyNumberFormat="1" applyFont="1" applyFill="1" applyBorder="1" applyAlignment="1" applyProtection="1">
      <alignment horizontal="right" vertical="center"/>
    </xf>
    <xf numFmtId="166" fontId="24" fillId="35" borderId="59" xfId="54" applyNumberFormat="1" applyFont="1" applyFill="1" applyBorder="1" applyAlignment="1" applyProtection="1">
      <alignment horizontal="right" vertical="center"/>
    </xf>
    <xf numFmtId="6" fontId="24" fillId="32" borderId="40" xfId="54" applyNumberFormat="1" applyFont="1" applyFill="1" applyBorder="1" applyAlignment="1" applyProtection="1">
      <alignment horizontal="right" vertical="center"/>
    </xf>
    <xf numFmtId="6" fontId="24" fillId="35" borderId="40" xfId="54" applyNumberFormat="1" applyFont="1" applyFill="1" applyBorder="1" applyAlignment="1" applyProtection="1">
      <alignment horizontal="right" vertical="center"/>
    </xf>
    <xf numFmtId="166" fontId="29" fillId="0" borderId="287" xfId="54" applyNumberFormat="1" applyFont="1" applyFill="1" applyBorder="1" applyAlignment="1" applyProtection="1">
      <alignment horizontal="right" vertical="center"/>
    </xf>
    <xf numFmtId="6" fontId="29" fillId="0" borderId="287" xfId="54" applyNumberFormat="1" applyFont="1" applyFill="1" applyBorder="1" applyAlignment="1" applyProtection="1">
      <alignment horizontal="right" vertical="center"/>
    </xf>
    <xf numFmtId="6" fontId="29" fillId="0" borderId="284" xfId="54" applyNumberFormat="1" applyFont="1" applyFill="1" applyBorder="1" applyAlignment="1" applyProtection="1">
      <alignment horizontal="right" vertical="center"/>
    </xf>
    <xf numFmtId="6" fontId="29" fillId="0" borderId="290" xfId="54" applyNumberFormat="1" applyFont="1" applyFill="1" applyBorder="1" applyAlignment="1" applyProtection="1">
      <alignment horizontal="right" vertical="center"/>
    </xf>
    <xf numFmtId="3" fontId="21" fillId="32" borderId="42" xfId="53" applyNumberFormat="1" applyFont="1" applyFill="1" applyBorder="1" applyAlignment="1" applyProtection="1">
      <alignment horizontal="right" vertical="center"/>
    </xf>
    <xf numFmtId="166" fontId="21" fillId="0" borderId="43" xfId="53" applyNumberFormat="1" applyFont="1" applyFill="1" applyBorder="1" applyAlignment="1" applyProtection="1">
      <alignment horizontal="right" vertical="center"/>
    </xf>
    <xf numFmtId="166" fontId="21" fillId="32" borderId="43" xfId="53" applyNumberFormat="1" applyFont="1" applyFill="1" applyBorder="1" applyAlignment="1" applyProtection="1">
      <alignment horizontal="right" vertical="center"/>
    </xf>
    <xf numFmtId="6" fontId="21" fillId="0" borderId="43" xfId="53" applyNumberFormat="1" applyFont="1" applyFill="1" applyBorder="1" applyAlignment="1" applyProtection="1">
      <alignment horizontal="right" vertical="center"/>
    </xf>
    <xf numFmtId="3" fontId="21" fillId="32" borderId="44" xfId="53" applyNumberFormat="1" applyFont="1" applyFill="1" applyBorder="1" applyAlignment="1" applyProtection="1">
      <alignment horizontal="right" vertical="center"/>
    </xf>
    <xf numFmtId="166" fontId="21" fillId="0" borderId="45" xfId="53" applyNumberFormat="1" applyFont="1" applyFill="1" applyBorder="1" applyAlignment="1" applyProtection="1">
      <alignment horizontal="right" vertical="center"/>
    </xf>
    <xf numFmtId="166" fontId="21" fillId="32" borderId="45" xfId="53" applyNumberFormat="1" applyFont="1" applyFill="1" applyBorder="1" applyAlignment="1" applyProtection="1">
      <alignment horizontal="right" vertical="center"/>
    </xf>
    <xf numFmtId="6" fontId="21" fillId="0" borderId="57" xfId="53" applyNumberFormat="1" applyFont="1" applyFill="1" applyBorder="1" applyAlignment="1" applyProtection="1">
      <alignment horizontal="right" vertical="center"/>
    </xf>
    <xf numFmtId="166" fontId="21" fillId="0" borderId="47" xfId="53" applyNumberFormat="1" applyFont="1" applyFill="1" applyBorder="1" applyAlignment="1" applyProtection="1">
      <alignment horizontal="right" vertical="center"/>
    </xf>
    <xf numFmtId="166" fontId="21" fillId="32" borderId="47" xfId="53" applyNumberFormat="1" applyFont="1" applyFill="1" applyBorder="1" applyAlignment="1" applyProtection="1">
      <alignment horizontal="right" vertical="center"/>
    </xf>
    <xf numFmtId="6" fontId="21" fillId="0" borderId="58" xfId="53" applyNumberFormat="1" applyFont="1" applyFill="1" applyBorder="1" applyAlignment="1" applyProtection="1">
      <alignment horizontal="right" vertical="center"/>
    </xf>
    <xf numFmtId="166" fontId="24" fillId="0" borderId="59" xfId="54" applyNumberFormat="1" applyFont="1" applyFill="1" applyBorder="1" applyAlignment="1" applyProtection="1">
      <alignment horizontal="right" vertical="center"/>
    </xf>
    <xf numFmtId="6" fontId="24" fillId="0" borderId="40" xfId="54" applyNumberFormat="1" applyFont="1" applyFill="1" applyBorder="1" applyAlignment="1" applyProtection="1">
      <alignment horizontal="right" vertical="center"/>
    </xf>
    <xf numFmtId="0" fontId="0" fillId="0" borderId="0" xfId="0" applyFill="1" applyBorder="1" applyAlignment="1" applyProtection="1">
      <alignment vertical="center"/>
    </xf>
    <xf numFmtId="1" fontId="21" fillId="26" borderId="230" xfId="53" applyNumberFormat="1" applyFont="1" applyFill="1" applyBorder="1" applyAlignment="1" applyProtection="1">
      <alignment horizontal="center" vertical="center"/>
    </xf>
    <xf numFmtId="1" fontId="24" fillId="26" borderId="230" xfId="53" applyNumberFormat="1" applyFont="1" applyFill="1" applyBorder="1" applyAlignment="1" applyProtection="1">
      <alignment horizontal="center" vertical="center"/>
    </xf>
    <xf numFmtId="1" fontId="26" fillId="26" borderId="230" xfId="53" quotePrefix="1" applyNumberFormat="1" applyFont="1" applyFill="1" applyBorder="1" applyAlignment="1" applyProtection="1">
      <alignment horizontal="center" vertical="center"/>
    </xf>
    <xf numFmtId="3" fontId="21" fillId="32" borderId="304" xfId="53" applyNumberFormat="1" applyFont="1" applyFill="1" applyBorder="1" applyAlignment="1" applyProtection="1">
      <alignment horizontal="right" vertical="center"/>
    </xf>
    <xf numFmtId="3" fontId="29" fillId="0" borderId="308" xfId="54" applyNumberFormat="1" applyFont="1" applyFill="1" applyBorder="1" applyAlignment="1" applyProtection="1">
      <alignment horizontal="right" vertical="center"/>
    </xf>
    <xf numFmtId="6" fontId="29" fillId="0" borderId="299" xfId="54" applyNumberFormat="1" applyFont="1" applyFill="1" applyBorder="1" applyAlignment="1" applyProtection="1">
      <alignment horizontal="right"/>
    </xf>
    <xf numFmtId="0" fontId="21" fillId="0" borderId="269" xfId="0" applyFont="1" applyFill="1" applyBorder="1" applyAlignment="1" applyProtection="1">
      <alignment vertical="center"/>
    </xf>
    <xf numFmtId="0" fontId="21" fillId="0" borderId="0" xfId="0" applyFont="1"/>
    <xf numFmtId="6" fontId="21" fillId="0" borderId="0" xfId="0" applyNumberFormat="1" applyFont="1" applyFill="1" applyBorder="1"/>
    <xf numFmtId="0" fontId="21" fillId="0" borderId="0" xfId="0" applyFont="1" applyFill="1" applyBorder="1"/>
    <xf numFmtId="167" fontId="21" fillId="0" borderId="0" xfId="0" applyNumberFormat="1" applyFont="1" applyFill="1" applyBorder="1"/>
    <xf numFmtId="0" fontId="21" fillId="0" borderId="0" xfId="0" applyFont="1" applyFill="1"/>
    <xf numFmtId="10" fontId="24" fillId="0" borderId="12" xfId="47837" applyNumberFormat="1" applyFont="1" applyFill="1" applyBorder="1"/>
    <xf numFmtId="167" fontId="21" fillId="0" borderId="0" xfId="0" applyNumberFormat="1" applyFont="1" applyFill="1" applyBorder="1" applyAlignment="1"/>
    <xf numFmtId="10" fontId="21" fillId="0" borderId="0" xfId="47837" applyNumberFormat="1" applyFont="1" applyFill="1" applyBorder="1"/>
    <xf numFmtId="6" fontId="21" fillId="0" borderId="0" xfId="0" applyNumberFormat="1" applyFont="1" applyFill="1"/>
    <xf numFmtId="8" fontId="21" fillId="0" borderId="0" xfId="0" applyNumberFormat="1" applyFont="1" applyFill="1"/>
    <xf numFmtId="0" fontId="21" fillId="0" borderId="0" xfId="0" applyFont="1" applyFill="1" applyAlignment="1">
      <alignment wrapText="1"/>
    </xf>
    <xf numFmtId="6" fontId="24" fillId="28" borderId="296" xfId="0" applyNumberFormat="1" applyFont="1" applyFill="1" applyBorder="1"/>
    <xf numFmtId="6" fontId="24" fillId="28" borderId="12" xfId="0" applyNumberFormat="1" applyFont="1" applyFill="1" applyBorder="1"/>
    <xf numFmtId="6" fontId="24" fillId="0" borderId="12" xfId="0" applyNumberFormat="1" applyFont="1" applyFill="1" applyBorder="1"/>
    <xf numFmtId="165" fontId="24" fillId="0" borderId="12" xfId="47838" applyNumberFormat="1" applyFont="1" applyFill="1" applyBorder="1"/>
    <xf numFmtId="6" fontId="24" fillId="27" borderId="12" xfId="0" applyNumberFormat="1" applyFont="1" applyFill="1" applyBorder="1"/>
    <xf numFmtId="0" fontId="24" fillId="0" borderId="12" xfId="0" applyFont="1" applyFill="1" applyBorder="1"/>
    <xf numFmtId="166" fontId="21" fillId="28" borderId="24" xfId="0" applyNumberFormat="1" applyFont="1" applyFill="1" applyBorder="1"/>
    <xf numFmtId="166" fontId="21" fillId="28" borderId="210" xfId="0" applyNumberFormat="1" applyFont="1" applyFill="1" applyBorder="1"/>
    <xf numFmtId="166" fontId="21" fillId="0" borderId="210" xfId="0" applyNumberFormat="1" applyFont="1" applyFill="1" applyBorder="1"/>
    <xf numFmtId="165" fontId="21" fillId="0" borderId="38" xfId="47838" applyNumberFormat="1" applyFont="1" applyFill="1" applyBorder="1"/>
    <xf numFmtId="166" fontId="21" fillId="27" borderId="38" xfId="0" applyNumberFormat="1" applyFont="1" applyFill="1" applyBorder="1"/>
    <xf numFmtId="10" fontId="21" fillId="0" borderId="38" xfId="0" applyNumberFormat="1" applyFont="1" applyFill="1" applyBorder="1"/>
    <xf numFmtId="165" fontId="21" fillId="0" borderId="210" xfId="47838" applyNumberFormat="1" applyFont="1" applyFill="1" applyBorder="1"/>
    <xf numFmtId="3" fontId="21" fillId="0" borderId="210" xfId="0" applyNumberFormat="1" applyFont="1" applyFill="1" applyBorder="1"/>
    <xf numFmtId="166" fontId="21" fillId="28" borderId="52" xfId="0" applyNumberFormat="1" applyFont="1" applyFill="1" applyBorder="1"/>
    <xf numFmtId="166" fontId="21" fillId="0" borderId="261" xfId="0" applyNumberFormat="1" applyFont="1" applyFill="1" applyBorder="1"/>
    <xf numFmtId="165" fontId="21" fillId="0" borderId="261" xfId="47838" applyNumberFormat="1" applyFont="1" applyFill="1" applyBorder="1"/>
    <xf numFmtId="166" fontId="21" fillId="27" borderId="261" xfId="0" applyNumberFormat="1" applyFont="1" applyFill="1" applyBorder="1"/>
    <xf numFmtId="10" fontId="21" fillId="0" borderId="261" xfId="0" applyNumberFormat="1" applyFont="1" applyFill="1" applyBorder="1"/>
    <xf numFmtId="3" fontId="21" fillId="0" borderId="254" xfId="0" applyNumberFormat="1" applyFont="1" applyFill="1" applyBorder="1"/>
    <xf numFmtId="3" fontId="21" fillId="0" borderId="0" xfId="0" applyNumberFormat="1" applyFont="1"/>
    <xf numFmtId="3" fontId="21" fillId="0" borderId="0" xfId="0" applyNumberFormat="1" applyFont="1" applyFill="1" applyBorder="1"/>
    <xf numFmtId="3" fontId="21" fillId="0" borderId="14" xfId="0" applyNumberFormat="1" applyFont="1" applyBorder="1"/>
    <xf numFmtId="166" fontId="21" fillId="28" borderId="278" xfId="0" applyNumberFormat="1" applyFont="1" applyFill="1" applyBorder="1"/>
    <xf numFmtId="1" fontId="25" fillId="27" borderId="0" xfId="47838" applyNumberFormat="1" applyFont="1" applyFill="1" applyBorder="1" applyAlignment="1">
      <alignment horizontal="center" vertical="center" wrapText="1"/>
    </xf>
    <xf numFmtId="1" fontId="25" fillId="0" borderId="0" xfId="47838" applyNumberFormat="1" applyFont="1" applyFill="1" applyBorder="1" applyAlignment="1">
      <alignment horizontal="center" vertical="center" wrapText="1"/>
    </xf>
    <xf numFmtId="1" fontId="21" fillId="0" borderId="0" xfId="47838" applyNumberFormat="1" applyFont="1" applyAlignment="1">
      <alignment horizontal="center" vertical="center"/>
    </xf>
    <xf numFmtId="1" fontId="21" fillId="0" borderId="0" xfId="47838" applyNumberFormat="1" applyFont="1" applyFill="1" applyBorder="1" applyAlignment="1">
      <alignment horizontal="center" vertical="center"/>
    </xf>
    <xf numFmtId="1" fontId="24" fillId="26" borderId="277" xfId="47838" quotePrefix="1" applyNumberFormat="1" applyFont="1" applyFill="1" applyBorder="1" applyAlignment="1">
      <alignment horizontal="center" vertical="center"/>
    </xf>
    <xf numFmtId="1" fontId="21" fillId="26" borderId="277" xfId="47838" applyNumberFormat="1" applyFont="1" applyFill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1" fillId="0" borderId="0" xfId="0" applyFont="1" applyFill="1" applyBorder="1" applyAlignment="1">
      <alignment horizontal="center"/>
    </xf>
    <xf numFmtId="0" fontId="21" fillId="0" borderId="0" xfId="0" applyFont="1" applyFill="1" applyBorder="1" applyAlignment="1">
      <alignment vertical="center"/>
    </xf>
    <xf numFmtId="0" fontId="90" fillId="0" borderId="0" xfId="58" applyFont="1" applyAlignment="1">
      <alignment vertical="center"/>
    </xf>
    <xf numFmtId="0" fontId="91" fillId="0" borderId="0" xfId="58" applyFont="1" applyAlignment="1">
      <alignment vertical="center"/>
    </xf>
    <xf numFmtId="0" fontId="91" fillId="54" borderId="0" xfId="58" applyFont="1" applyFill="1" applyAlignment="1">
      <alignment vertical="center"/>
    </xf>
    <xf numFmtId="0" fontId="91" fillId="32" borderId="0" xfId="58" applyFont="1" applyFill="1" applyAlignment="1">
      <alignment vertical="center"/>
    </xf>
    <xf numFmtId="0" fontId="24" fillId="36" borderId="277" xfId="58" applyFont="1" applyFill="1" applyBorder="1" applyAlignment="1" applyProtection="1">
      <alignment vertical="center"/>
    </xf>
    <xf numFmtId="0" fontId="92" fillId="36" borderId="0" xfId="58" applyFont="1" applyFill="1" applyAlignment="1">
      <alignment vertical="center"/>
    </xf>
    <xf numFmtId="0" fontId="21" fillId="0" borderId="0" xfId="58" applyFont="1" applyFill="1" applyAlignment="1">
      <alignment vertical="center"/>
    </xf>
    <xf numFmtId="0" fontId="91" fillId="0" borderId="0" xfId="58" applyFont="1" applyFill="1" applyAlignment="1">
      <alignment vertical="center"/>
    </xf>
    <xf numFmtId="0" fontId="21" fillId="0" borderId="0" xfId="58" applyFont="1" applyFill="1" applyBorder="1" applyAlignment="1">
      <alignment vertical="center"/>
    </xf>
    <xf numFmtId="0" fontId="33" fillId="0" borderId="0" xfId="58" quotePrefix="1" applyFont="1" applyFill="1" applyBorder="1" applyAlignment="1">
      <alignment horizontal="left" vertical="center"/>
    </xf>
    <xf numFmtId="0" fontId="91" fillId="0" borderId="0" xfId="58" applyFont="1"/>
    <xf numFmtId="0" fontId="21" fillId="0" borderId="310" xfId="58" applyFont="1" applyFill="1" applyBorder="1" applyAlignment="1" applyProtection="1">
      <alignment vertical="center"/>
    </xf>
    <xf numFmtId="0" fontId="21" fillId="0" borderId="311" xfId="58" applyFont="1" applyFill="1" applyBorder="1" applyAlignment="1" applyProtection="1">
      <alignment vertical="center"/>
    </xf>
    <xf numFmtId="0" fontId="21" fillId="0" borderId="312" xfId="58" applyFont="1" applyFill="1" applyBorder="1" applyAlignment="1" applyProtection="1">
      <alignment vertical="center"/>
    </xf>
    <xf numFmtId="0" fontId="24" fillId="43" borderId="306" xfId="0" applyFont="1" applyFill="1" applyBorder="1" applyAlignment="1">
      <alignment horizontal="center" vertical="center" wrapText="1"/>
    </xf>
    <xf numFmtId="0" fontId="24" fillId="41" borderId="315" xfId="0" applyFont="1" applyFill="1" applyBorder="1" applyAlignment="1">
      <alignment horizontal="center" vertical="center" wrapText="1"/>
    </xf>
    <xf numFmtId="0" fontId="24" fillId="41" borderId="316" xfId="0" applyFont="1" applyFill="1" applyBorder="1" applyAlignment="1">
      <alignment horizontal="center" vertical="center" wrapText="1"/>
    </xf>
    <xf numFmtId="0" fontId="24" fillId="41" borderId="317" xfId="0" applyFont="1" applyFill="1" applyBorder="1" applyAlignment="1">
      <alignment horizontal="center" vertical="center" wrapText="1"/>
    </xf>
    <xf numFmtId="0" fontId="31" fillId="41" borderId="319" xfId="0" quotePrefix="1" applyFont="1" applyFill="1" applyBorder="1" applyAlignment="1">
      <alignment horizontal="center" vertical="center" wrapText="1"/>
    </xf>
    <xf numFmtId="0" fontId="31" fillId="41" borderId="320" xfId="0" applyFont="1" applyFill="1" applyBorder="1" applyAlignment="1">
      <alignment horizontal="center" vertical="center" wrapText="1"/>
    </xf>
    <xf numFmtId="0" fontId="31" fillId="41" borderId="321" xfId="0" quotePrefix="1" applyFont="1" applyFill="1" applyBorder="1" applyAlignment="1">
      <alignment horizontal="center" vertical="center" wrapText="1"/>
    </xf>
    <xf numFmtId="0" fontId="31" fillId="0" borderId="0" xfId="58" applyFont="1" applyAlignment="1">
      <alignment vertical="center"/>
    </xf>
    <xf numFmtId="0" fontId="31" fillId="54" borderId="0" xfId="58" applyFont="1" applyFill="1" applyAlignment="1">
      <alignment vertical="center"/>
    </xf>
    <xf numFmtId="6" fontId="21" fillId="0" borderId="310" xfId="32" applyNumberFormat="1" applyFont="1" applyFill="1" applyBorder="1" applyAlignment="1">
      <alignment horizontal="right" vertical="center"/>
    </xf>
    <xf numFmtId="6" fontId="21" fillId="47" borderId="310" xfId="32" applyNumberFormat="1" applyFont="1" applyFill="1" applyBorder="1" applyAlignment="1">
      <alignment horizontal="right" vertical="center"/>
    </xf>
    <xf numFmtId="6" fontId="21" fillId="0" borderId="311" xfId="32" applyNumberFormat="1" applyFont="1" applyFill="1" applyBorder="1" applyAlignment="1">
      <alignment horizontal="right" vertical="center"/>
    </xf>
    <xf numFmtId="6" fontId="21" fillId="47" borderId="311" xfId="32" applyNumberFormat="1" applyFont="1" applyFill="1" applyBorder="1" applyAlignment="1">
      <alignment horizontal="right" vertical="center"/>
    </xf>
    <xf numFmtId="6" fontId="21" fillId="0" borderId="312" xfId="32" applyNumberFormat="1" applyFont="1" applyFill="1" applyBorder="1" applyAlignment="1">
      <alignment horizontal="right" vertical="center"/>
    </xf>
    <xf numFmtId="6" fontId="21" fillId="47" borderId="312" xfId="32" applyNumberFormat="1" applyFont="1" applyFill="1" applyBorder="1" applyAlignment="1">
      <alignment horizontal="right" vertical="center"/>
    </xf>
    <xf numFmtId="6" fontId="21" fillId="0" borderId="313" xfId="32" applyNumberFormat="1" applyFont="1" applyFill="1" applyBorder="1" applyAlignment="1">
      <alignment horizontal="right" vertical="center"/>
    </xf>
    <xf numFmtId="6" fontId="21" fillId="47" borderId="313" xfId="32" applyNumberFormat="1" applyFont="1" applyFill="1" applyBorder="1" applyAlignment="1">
      <alignment horizontal="right" vertical="center"/>
    </xf>
    <xf numFmtId="6" fontId="24" fillId="36" borderId="277" xfId="32" applyNumberFormat="1" applyFont="1" applyFill="1" applyBorder="1" applyAlignment="1">
      <alignment horizontal="right" vertical="center"/>
    </xf>
    <xf numFmtId="49" fontId="29" fillId="35" borderId="277" xfId="53" applyNumberFormat="1" applyFont="1" applyFill="1" applyBorder="1" applyAlignment="1" applyProtection="1">
      <alignment horizontal="center" vertical="center" wrapText="1"/>
    </xf>
    <xf numFmtId="49" fontId="29" fillId="35" borderId="277" xfId="53" applyNumberFormat="1" applyFont="1" applyFill="1" applyBorder="1" applyAlignment="1" applyProtection="1">
      <alignment horizontal="center" vertical="center" wrapText="1"/>
    </xf>
    <xf numFmtId="1" fontId="26" fillId="26" borderId="277" xfId="53" quotePrefix="1" applyNumberFormat="1" applyFont="1" applyFill="1" applyBorder="1" applyAlignment="1" applyProtection="1">
      <alignment horizontal="center" vertical="center"/>
    </xf>
    <xf numFmtId="8" fontId="0" fillId="0" borderId="0" xfId="0" applyNumberFormat="1" applyProtection="1"/>
    <xf numFmtId="6" fontId="0" fillId="0" borderId="0" xfId="0" applyNumberFormat="1" applyAlignment="1" applyProtection="1">
      <alignment horizontal="center" vertical="center"/>
    </xf>
    <xf numFmtId="0" fontId="69" fillId="0" borderId="0" xfId="0" applyFont="1" applyAlignment="1" applyProtection="1">
      <alignment vertical="center"/>
    </xf>
    <xf numFmtId="0" fontId="29" fillId="25" borderId="10" xfId="0" applyFont="1" applyFill="1" applyBorder="1" applyAlignment="1" applyProtection="1">
      <alignment horizontal="center" vertical="center" wrapText="1"/>
    </xf>
    <xf numFmtId="49" fontId="29" fillId="35" borderId="277" xfId="53" applyNumberFormat="1" applyFont="1" applyFill="1" applyBorder="1" applyAlignment="1" applyProtection="1">
      <alignment horizontal="center" vertical="center" wrapText="1"/>
    </xf>
    <xf numFmtId="49" fontId="29" fillId="34" borderId="277" xfId="53" applyNumberFormat="1" applyFont="1" applyFill="1" applyBorder="1" applyAlignment="1" applyProtection="1">
      <alignment horizontal="center" vertical="center" wrapText="1"/>
    </xf>
    <xf numFmtId="0" fontId="24" fillId="51" borderId="278" xfId="0" applyFont="1" applyFill="1" applyBorder="1" applyAlignment="1">
      <alignment horizontal="center" vertical="center" wrapText="1"/>
    </xf>
    <xf numFmtId="0" fontId="24" fillId="43" borderId="278" xfId="0" applyFont="1" applyFill="1" applyBorder="1" applyAlignment="1">
      <alignment horizontal="center" vertical="center" wrapText="1"/>
    </xf>
    <xf numFmtId="0" fontId="24" fillId="47" borderId="278" xfId="0" applyFont="1" applyFill="1" applyBorder="1" applyAlignment="1">
      <alignment horizontal="center" vertical="center" wrapText="1"/>
    </xf>
    <xf numFmtId="0" fontId="24" fillId="35" borderId="278" xfId="0" applyFont="1" applyFill="1" applyBorder="1" applyAlignment="1">
      <alignment horizontal="center" vertical="center" wrapText="1"/>
    </xf>
    <xf numFmtId="0" fontId="24" fillId="46" borderId="278" xfId="0" applyFont="1" applyFill="1" applyBorder="1" applyAlignment="1">
      <alignment horizontal="center" vertical="center" wrapText="1"/>
    </xf>
    <xf numFmtId="0" fontId="42" fillId="0" borderId="0" xfId="0" applyFont="1" applyAlignment="1" applyProtection="1">
      <alignment vertical="center"/>
    </xf>
    <xf numFmtId="165" fontId="23" fillId="26" borderId="277" xfId="28" applyNumberFormat="1" applyFont="1" applyFill="1" applyBorder="1" applyAlignment="1" applyProtection="1">
      <alignment horizontal="center" vertical="center"/>
    </xf>
    <xf numFmtId="0" fontId="26" fillId="26" borderId="277" xfId="28" quotePrefix="1" applyNumberFormat="1" applyFont="1" applyFill="1" applyBorder="1" applyAlignment="1" applyProtection="1">
      <alignment horizontal="center" vertical="center"/>
    </xf>
    <xf numFmtId="1" fontId="26" fillId="26" borderId="277" xfId="28" quotePrefix="1" applyNumberFormat="1" applyFont="1" applyFill="1" applyBorder="1" applyAlignment="1" applyProtection="1">
      <alignment horizontal="center" vertical="center"/>
    </xf>
    <xf numFmtId="1" fontId="26" fillId="26" borderId="277" xfId="28" applyNumberFormat="1" applyFont="1" applyFill="1" applyBorder="1" applyAlignment="1" applyProtection="1">
      <alignment horizontal="center" vertical="center"/>
    </xf>
    <xf numFmtId="9" fontId="0" fillId="0" borderId="0" xfId="0" applyNumberFormat="1" applyAlignment="1" applyProtection="1">
      <alignment vertical="center"/>
    </xf>
    <xf numFmtId="0" fontId="25" fillId="0" borderId="0" xfId="0" applyFont="1" applyAlignment="1" applyProtection="1">
      <alignment vertical="center"/>
    </xf>
    <xf numFmtId="5" fontId="0" fillId="0" borderId="0" xfId="0" applyNumberFormat="1" applyAlignment="1" applyProtection="1">
      <alignment vertical="center"/>
    </xf>
    <xf numFmtId="10" fontId="0" fillId="0" borderId="0" xfId="48" applyNumberFormat="1" applyFont="1" applyAlignment="1" applyProtection="1">
      <alignment vertical="center"/>
    </xf>
    <xf numFmtId="168" fontId="38" fillId="0" borderId="0" xfId="0" applyNumberFormat="1" applyFont="1" applyAlignment="1" applyProtection="1">
      <alignment horizontal="center" vertical="center"/>
    </xf>
    <xf numFmtId="5" fontId="25" fillId="0" borderId="0" xfId="0" applyNumberFormat="1" applyFont="1" applyAlignment="1" applyProtection="1">
      <alignment vertical="center"/>
    </xf>
    <xf numFmtId="2" fontId="0" fillId="0" borderId="0" xfId="0" applyNumberFormat="1" applyAlignment="1" applyProtection="1">
      <alignment vertical="center"/>
    </xf>
    <xf numFmtId="168" fontId="0" fillId="0" borderId="0" xfId="0" applyNumberFormat="1" applyBorder="1" applyAlignment="1" applyProtection="1">
      <alignment vertical="center"/>
    </xf>
    <xf numFmtId="3" fontId="0" fillId="0" borderId="0" xfId="0" applyNumberFormat="1" applyAlignment="1" applyProtection="1">
      <alignment vertical="center"/>
    </xf>
    <xf numFmtId="166" fontId="0" fillId="0" borderId="0" xfId="0" applyNumberFormat="1" applyBorder="1" applyAlignment="1" applyProtection="1">
      <alignment vertical="center"/>
    </xf>
    <xf numFmtId="166" fontId="23" fillId="0" borderId="210" xfId="0" applyNumberFormat="1" applyFont="1" applyFill="1" applyBorder="1" applyAlignment="1" applyProtection="1">
      <alignment vertical="center"/>
    </xf>
    <xf numFmtId="10" fontId="23" fillId="0" borderId="210" xfId="48" applyNumberFormat="1" applyFont="1" applyFill="1" applyBorder="1" applyAlignment="1" applyProtection="1">
      <alignment vertical="center"/>
    </xf>
    <xf numFmtId="10" fontId="23" fillId="0" borderId="210" xfId="0" applyNumberFormat="1" applyFont="1" applyFill="1" applyBorder="1" applyAlignment="1" applyProtection="1">
      <alignment vertical="center"/>
    </xf>
    <xf numFmtId="3" fontId="23" fillId="0" borderId="307" xfId="0" applyNumberFormat="1" applyFont="1" applyBorder="1" applyAlignment="1" applyProtection="1">
      <alignment horizontal="center" vertical="center"/>
    </xf>
    <xf numFmtId="3" fontId="23" fillId="0" borderId="210" xfId="0" applyNumberFormat="1" applyFont="1" applyBorder="1" applyAlignment="1" applyProtection="1">
      <alignment horizontal="center" vertical="center"/>
    </xf>
    <xf numFmtId="3" fontId="23" fillId="0" borderId="307" xfId="0" applyNumberFormat="1" applyFont="1" applyBorder="1" applyAlignment="1" applyProtection="1">
      <alignment vertical="center"/>
    </xf>
    <xf numFmtId="3" fontId="23" fillId="0" borderId="210" xfId="0" applyNumberFormat="1" applyFont="1" applyBorder="1" applyAlignment="1" applyProtection="1">
      <alignment vertical="center"/>
    </xf>
    <xf numFmtId="166" fontId="23" fillId="0" borderId="307" xfId="0" applyNumberFormat="1" applyFont="1" applyBorder="1" applyAlignment="1" applyProtection="1">
      <alignment vertical="center"/>
    </xf>
    <xf numFmtId="166" fontId="23" fillId="0" borderId="210" xfId="0" applyNumberFormat="1" applyFont="1" applyBorder="1" applyAlignment="1" applyProtection="1">
      <alignment vertical="center"/>
    </xf>
    <xf numFmtId="166" fontId="23" fillId="40" borderId="307" xfId="0" applyNumberFormat="1" applyFont="1" applyFill="1" applyBorder="1" applyAlignment="1" applyProtection="1">
      <alignment vertical="center"/>
    </xf>
    <xf numFmtId="166" fontId="23" fillId="40" borderId="210" xfId="0" applyNumberFormat="1" applyFont="1" applyFill="1" applyBorder="1" applyAlignment="1" applyProtection="1">
      <alignment vertical="center"/>
    </xf>
    <xf numFmtId="0" fontId="21" fillId="0" borderId="12" xfId="0" applyFont="1" applyBorder="1" applyAlignment="1" applyProtection="1">
      <alignment horizontal="center" vertical="center"/>
    </xf>
    <xf numFmtId="6" fontId="24" fillId="40" borderId="12" xfId="0" applyNumberFormat="1" applyFont="1" applyFill="1" applyBorder="1" applyAlignment="1" applyProtection="1">
      <alignment vertical="center"/>
    </xf>
    <xf numFmtId="0" fontId="21" fillId="0" borderId="0" xfId="0" applyFont="1" applyBorder="1" applyAlignment="1" applyProtection="1">
      <alignment vertical="center"/>
    </xf>
    <xf numFmtId="0" fontId="24" fillId="0" borderId="12" xfId="0" applyFont="1" applyFill="1" applyBorder="1" applyAlignment="1" applyProtection="1">
      <alignment vertical="center"/>
    </xf>
    <xf numFmtId="0" fontId="24" fillId="0" borderId="12" xfId="0" applyFont="1" applyFill="1" applyBorder="1" applyAlignment="1" applyProtection="1">
      <alignment horizontal="center" vertical="center"/>
    </xf>
    <xf numFmtId="6" fontId="24" fillId="0" borderId="12" xfId="28" applyNumberFormat="1" applyFont="1" applyFill="1" applyBorder="1" applyAlignment="1" applyProtection="1">
      <alignment vertical="center"/>
    </xf>
    <xf numFmtId="6" fontId="24" fillId="35" borderId="12" xfId="28" applyNumberFormat="1" applyFont="1" applyFill="1" applyBorder="1" applyAlignment="1" applyProtection="1">
      <alignment vertical="center"/>
    </xf>
    <xf numFmtId="6" fontId="24" fillId="34" borderId="12" xfId="28" applyNumberFormat="1" applyFont="1" applyFill="1" applyBorder="1" applyAlignment="1" applyProtection="1">
      <alignment vertical="center"/>
    </xf>
    <xf numFmtId="0" fontId="21" fillId="0" borderId="0" xfId="0" applyFont="1" applyFill="1" applyAlignment="1" applyProtection="1">
      <alignment vertical="center" wrapText="1"/>
    </xf>
    <xf numFmtId="3" fontId="21" fillId="0" borderId="0" xfId="0" applyNumberFormat="1" applyFont="1" applyFill="1" applyAlignment="1" applyProtection="1">
      <alignment vertical="center"/>
    </xf>
    <xf numFmtId="0" fontId="21" fillId="0" borderId="0" xfId="0" applyFont="1" applyFill="1" applyAlignment="1" applyProtection="1">
      <alignment vertical="center"/>
    </xf>
    <xf numFmtId="165" fontId="21" fillId="0" borderId="0" xfId="28" applyNumberFormat="1" applyFont="1" applyFill="1" applyAlignment="1" applyProtection="1">
      <alignment vertical="center"/>
    </xf>
    <xf numFmtId="167" fontId="21" fillId="0" borderId="0" xfId="0" applyNumberFormat="1" applyFont="1" applyAlignment="1" applyProtection="1">
      <alignment vertical="center"/>
    </xf>
    <xf numFmtId="6" fontId="21" fillId="0" borderId="0" xfId="0" applyNumberFormat="1" applyFont="1" applyAlignment="1" applyProtection="1">
      <alignment vertical="center"/>
    </xf>
    <xf numFmtId="0" fontId="21" fillId="0" borderId="0" xfId="0" applyFont="1" applyFill="1" applyBorder="1" applyAlignment="1" applyProtection="1">
      <alignment vertical="center"/>
    </xf>
    <xf numFmtId="166" fontId="21" fillId="0" borderId="0" xfId="0" applyNumberFormat="1" applyFont="1" applyAlignment="1" applyProtection="1">
      <alignment vertical="center"/>
    </xf>
    <xf numFmtId="7" fontId="21" fillId="0" borderId="0" xfId="32" applyNumberFormat="1" applyFont="1" applyFill="1" applyAlignment="1" applyProtection="1">
      <alignment horizontal="center" vertical="center"/>
    </xf>
    <xf numFmtId="7" fontId="21" fillId="0" borderId="0" xfId="32" applyNumberFormat="1" applyFont="1" applyFill="1" applyAlignment="1" applyProtection="1">
      <alignment vertical="center"/>
    </xf>
    <xf numFmtId="3" fontId="21" fillId="0" borderId="16" xfId="0" applyNumberFormat="1" applyFont="1" applyBorder="1" applyAlignment="1" applyProtection="1">
      <alignment vertical="center"/>
    </xf>
    <xf numFmtId="4" fontId="21" fillId="0" borderId="0" xfId="0" applyNumberFormat="1" applyFont="1" applyBorder="1" applyAlignment="1" applyProtection="1">
      <alignment vertical="center"/>
    </xf>
    <xf numFmtId="7" fontId="26" fillId="0" borderId="0" xfId="32" quotePrefix="1" applyNumberFormat="1" applyFont="1" applyFill="1" applyAlignment="1" applyProtection="1">
      <alignment horizontal="center" vertical="center"/>
    </xf>
    <xf numFmtId="7" fontId="21" fillId="0" borderId="0" xfId="32" applyNumberFormat="1" applyFont="1" applyAlignment="1" applyProtection="1">
      <alignment vertical="center"/>
    </xf>
    <xf numFmtId="10" fontId="21" fillId="0" borderId="0" xfId="48" applyNumberFormat="1" applyFont="1" applyAlignment="1" applyProtection="1">
      <alignment vertical="center"/>
    </xf>
    <xf numFmtId="38" fontId="21" fillId="0" borderId="0" xfId="0" applyNumberFormat="1" applyFont="1" applyAlignment="1" applyProtection="1">
      <alignment vertical="center"/>
    </xf>
    <xf numFmtId="10" fontId="21" fillId="0" borderId="0" xfId="48" applyNumberFormat="1" applyFont="1" applyFill="1" applyAlignment="1" applyProtection="1">
      <alignment vertical="center"/>
    </xf>
    <xf numFmtId="164" fontId="21" fillId="0" borderId="0" xfId="28" applyNumberFormat="1" applyFont="1" applyAlignment="1" applyProtection="1">
      <alignment vertical="center"/>
    </xf>
    <xf numFmtId="0" fontId="36" fillId="0" borderId="0" xfId="0" applyFont="1" applyFill="1" applyBorder="1" applyAlignment="1" applyProtection="1">
      <alignment vertical="center"/>
    </xf>
    <xf numFmtId="7" fontId="21" fillId="0" borderId="0" xfId="32" applyNumberFormat="1" applyFont="1" applyBorder="1" applyAlignment="1" applyProtection="1">
      <alignment vertical="center"/>
    </xf>
    <xf numFmtId="167" fontId="21" fillId="0" borderId="0" xfId="0" applyNumberFormat="1" applyFont="1" applyFill="1" applyBorder="1" applyAlignment="1" applyProtection="1">
      <alignment vertical="center"/>
    </xf>
    <xf numFmtId="6" fontId="21" fillId="0" borderId="0" xfId="32" applyNumberFormat="1" applyFont="1" applyBorder="1" applyAlignment="1" applyProtection="1">
      <alignment horizontal="right" vertical="center"/>
    </xf>
    <xf numFmtId="6" fontId="21" fillId="0" borderId="0" xfId="0" applyNumberFormat="1" applyFont="1" applyBorder="1" applyAlignment="1" applyProtection="1">
      <alignment horizontal="right" vertical="center"/>
    </xf>
    <xf numFmtId="6" fontId="0" fillId="0" borderId="0" xfId="0" applyNumberFormat="1" applyBorder="1" applyProtection="1"/>
    <xf numFmtId="49" fontId="29" fillId="35" borderId="0" xfId="53" applyNumberFormat="1" applyFont="1" applyFill="1" applyBorder="1" applyAlignment="1" applyProtection="1">
      <alignment horizontal="center" vertical="center" wrapText="1"/>
    </xf>
    <xf numFmtId="9" fontId="0" fillId="0" borderId="0" xfId="0" applyNumberFormat="1" applyBorder="1" applyProtection="1"/>
    <xf numFmtId="172" fontId="0" fillId="0" borderId="0" xfId="0" applyNumberFormat="1" applyProtection="1"/>
    <xf numFmtId="3" fontId="80" fillId="0" borderId="0" xfId="47822" applyNumberFormat="1" applyFont="1" applyBorder="1" applyAlignment="1" applyProtection="1">
      <alignment horizontal="center" vertical="center"/>
    </xf>
    <xf numFmtId="3" fontId="80" fillId="0" borderId="0" xfId="47822" applyNumberFormat="1" applyFont="1" applyBorder="1" applyAlignment="1" applyProtection="1">
      <alignment vertical="center"/>
    </xf>
    <xf numFmtId="38" fontId="80" fillId="0" borderId="0" xfId="47822" applyNumberFormat="1" applyFont="1" applyBorder="1" applyAlignment="1" applyProtection="1">
      <alignment vertical="center"/>
    </xf>
    <xf numFmtId="0" fontId="73" fillId="35" borderId="277" xfId="0" applyFont="1" applyFill="1" applyBorder="1" applyAlignment="1" applyProtection="1">
      <alignment horizontal="center" vertical="center" wrapText="1"/>
    </xf>
    <xf numFmtId="0" fontId="73" fillId="40" borderId="277" xfId="0" applyFont="1" applyFill="1" applyBorder="1" applyAlignment="1" applyProtection="1">
      <alignment horizontal="center" vertical="center" wrapText="1"/>
    </xf>
    <xf numFmtId="0" fontId="73" fillId="41" borderId="277" xfId="0" quotePrefix="1" applyFont="1" applyFill="1" applyBorder="1" applyAlignment="1" applyProtection="1">
      <alignment horizontal="center" vertical="center" wrapText="1"/>
    </xf>
    <xf numFmtId="0" fontId="29" fillId="25" borderId="277" xfId="0" applyFont="1" applyFill="1" applyBorder="1" applyAlignment="1" applyProtection="1">
      <alignment horizontal="center" vertical="center" wrapText="1"/>
    </xf>
    <xf numFmtId="0" fontId="73" fillId="35" borderId="277" xfId="0" applyFont="1" applyFill="1" applyBorder="1" applyAlignment="1" applyProtection="1">
      <alignment horizontal="center" vertical="center" wrapText="1"/>
    </xf>
    <xf numFmtId="0" fontId="29" fillId="34" borderId="277" xfId="0" applyFont="1" applyFill="1" applyBorder="1" applyAlignment="1" applyProtection="1">
      <alignment horizontal="center" vertical="center" wrapText="1"/>
    </xf>
    <xf numFmtId="0" fontId="29" fillId="34" borderId="277" xfId="0" applyFont="1" applyFill="1" applyBorder="1" applyAlignment="1" applyProtection="1">
      <alignment horizontal="center" vertical="center" wrapText="1"/>
      <protection locked="0"/>
    </xf>
    <xf numFmtId="0" fontId="29" fillId="46" borderId="277" xfId="0" applyFont="1" applyFill="1" applyBorder="1" applyAlignment="1" applyProtection="1">
      <alignment horizontal="center" vertical="center" wrapText="1"/>
      <protection locked="0"/>
    </xf>
    <xf numFmtId="0" fontId="29" fillId="35" borderId="277" xfId="0" applyFont="1" applyFill="1" applyBorder="1" applyAlignment="1" applyProtection="1">
      <alignment horizontal="center" vertical="center" wrapText="1"/>
    </xf>
    <xf numFmtId="0" fontId="73" fillId="46" borderId="277" xfId="0" applyFont="1" applyFill="1" applyBorder="1" applyAlignment="1" applyProtection="1">
      <alignment horizontal="center" vertical="center" wrapText="1"/>
      <protection locked="0"/>
    </xf>
    <xf numFmtId="49" fontId="29" fillId="35" borderId="277" xfId="53" applyNumberFormat="1" applyFont="1" applyFill="1" applyBorder="1" applyAlignment="1" applyProtection="1">
      <alignment horizontal="center" vertical="center" wrapText="1"/>
    </xf>
    <xf numFmtId="49" fontId="29" fillId="35" borderId="278" xfId="53" applyNumberFormat="1" applyFont="1" applyFill="1" applyBorder="1" applyAlignment="1" applyProtection="1">
      <alignment horizontal="center" vertical="center" wrapText="1"/>
    </xf>
    <xf numFmtId="49" fontId="29" fillId="34" borderId="278" xfId="53" applyNumberFormat="1" applyFont="1" applyFill="1" applyBorder="1" applyAlignment="1" applyProtection="1">
      <alignment horizontal="center" vertical="center" wrapText="1"/>
    </xf>
    <xf numFmtId="49" fontId="29" fillId="34" borderId="277" xfId="53" applyNumberFormat="1" applyFont="1" applyFill="1" applyBorder="1" applyAlignment="1" applyProtection="1">
      <alignment horizontal="center" vertical="center" wrapText="1"/>
    </xf>
    <xf numFmtId="49" fontId="29" fillId="46" borderId="277" xfId="53" applyNumberFormat="1" applyFont="1" applyFill="1" applyBorder="1" applyAlignment="1" applyProtection="1">
      <alignment horizontal="center" vertical="center" wrapText="1"/>
    </xf>
    <xf numFmtId="0" fontId="29" fillId="46" borderId="277" xfId="0" applyFont="1" applyFill="1" applyBorder="1" applyAlignment="1" applyProtection="1">
      <alignment horizontal="center" vertical="center" wrapText="1"/>
    </xf>
    <xf numFmtId="0" fontId="29" fillId="35" borderId="277" xfId="252" applyFont="1" applyFill="1" applyBorder="1" applyAlignment="1" applyProtection="1">
      <alignment horizontal="center" vertical="center" wrapText="1"/>
    </xf>
    <xf numFmtId="0" fontId="24" fillId="28" borderId="277" xfId="0" applyFont="1" applyFill="1" applyBorder="1" applyAlignment="1">
      <alignment horizontal="center" vertical="center" wrapText="1"/>
    </xf>
    <xf numFmtId="0" fontId="24" fillId="25" borderId="209" xfId="0" applyFont="1" applyFill="1" applyBorder="1" applyAlignment="1">
      <alignment horizontal="center" vertical="center" wrapText="1"/>
    </xf>
    <xf numFmtId="0" fontId="24" fillId="25" borderId="38" xfId="0" applyFont="1" applyFill="1" applyBorder="1" applyAlignment="1">
      <alignment horizontal="center" vertical="center" wrapText="1"/>
    </xf>
    <xf numFmtId="0" fontId="24" fillId="25" borderId="277" xfId="0" applyFont="1" applyFill="1" applyBorder="1" applyAlignment="1">
      <alignment horizontal="center" vertical="center" wrapText="1"/>
    </xf>
    <xf numFmtId="1" fontId="26" fillId="26" borderId="210" xfId="0" quotePrefix="1" applyNumberFormat="1" applyFont="1" applyFill="1" applyBorder="1" applyAlignment="1" applyProtection="1">
      <alignment horizontal="center" vertical="center" wrapText="1"/>
    </xf>
    <xf numFmtId="0" fontId="21" fillId="0" borderId="279" xfId="0" applyFont="1" applyBorder="1" applyAlignment="1" applyProtection="1">
      <alignment horizontal="left" vertical="center"/>
    </xf>
    <xf numFmtId="0" fontId="21" fillId="0" borderId="281" xfId="0" applyFont="1" applyBorder="1" applyAlignment="1" applyProtection="1">
      <alignment horizontal="left" vertical="center"/>
    </xf>
    <xf numFmtId="173" fontId="21" fillId="0" borderId="280" xfId="0" applyNumberFormat="1" applyFont="1" applyBorder="1" applyAlignment="1" applyProtection="1">
      <alignment horizontal="left" vertical="center" indent="1"/>
    </xf>
    <xf numFmtId="0" fontId="21" fillId="0" borderId="281" xfId="0" applyFont="1" applyBorder="1" applyAlignment="1" applyProtection="1">
      <alignment vertical="center"/>
    </xf>
    <xf numFmtId="10" fontId="21" fillId="0" borderId="280" xfId="0" applyNumberFormat="1" applyFont="1" applyBorder="1" applyAlignment="1" applyProtection="1">
      <alignment horizontal="left" vertical="center"/>
    </xf>
    <xf numFmtId="1" fontId="26" fillId="26" borderId="277" xfId="28" quotePrefix="1" applyNumberFormat="1" applyFont="1" applyFill="1" applyBorder="1" applyAlignment="1" applyProtection="1">
      <alignment horizontal="center" vertical="center" wrapText="1"/>
    </xf>
    <xf numFmtId="0" fontId="26" fillId="26" borderId="278" xfId="28" quotePrefix="1" applyNumberFormat="1" applyFont="1" applyFill="1" applyBorder="1" applyAlignment="1" applyProtection="1">
      <alignment horizontal="center" vertical="center"/>
    </xf>
    <xf numFmtId="1" fontId="21" fillId="26" borderId="277" xfId="47838" quotePrefix="1" applyNumberFormat="1" applyFont="1" applyFill="1" applyBorder="1" applyAlignment="1">
      <alignment horizontal="center" vertical="center" wrapText="1"/>
    </xf>
    <xf numFmtId="0" fontId="21" fillId="26" borderId="51" xfId="58" applyFont="1" applyFill="1" applyBorder="1" applyAlignment="1">
      <alignment vertical="center"/>
    </xf>
    <xf numFmtId="0" fontId="21" fillId="26" borderId="24" xfId="58" applyFont="1" applyFill="1" applyBorder="1" applyAlignment="1">
      <alignment vertical="center"/>
    </xf>
    <xf numFmtId="0" fontId="24" fillId="26" borderId="209" xfId="58" applyFont="1" applyFill="1" applyBorder="1" applyAlignment="1">
      <alignment vertical="center"/>
    </xf>
    <xf numFmtId="0" fontId="24" fillId="26" borderId="38" xfId="58" applyFont="1" applyFill="1" applyBorder="1" applyAlignment="1">
      <alignment vertical="center"/>
    </xf>
    <xf numFmtId="0" fontId="24" fillId="26" borderId="210" xfId="58" applyFont="1" applyFill="1" applyBorder="1" applyAlignment="1">
      <alignment horizontal="center" vertical="center"/>
    </xf>
    <xf numFmtId="0" fontId="92" fillId="0" borderId="0" xfId="58" applyFont="1" applyAlignment="1">
      <alignment vertical="center"/>
    </xf>
    <xf numFmtId="1" fontId="21" fillId="26" borderId="277" xfId="53" applyNumberFormat="1" applyFont="1" applyFill="1" applyBorder="1" applyAlignment="1" applyProtection="1">
      <alignment horizontal="center" vertical="center"/>
    </xf>
    <xf numFmtId="1" fontId="24" fillId="26" borderId="277" xfId="53" applyNumberFormat="1" applyFont="1" applyFill="1" applyBorder="1" applyAlignment="1" applyProtection="1">
      <alignment horizontal="center" vertical="center"/>
    </xf>
    <xf numFmtId="0" fontId="80" fillId="0" borderId="0" xfId="47822" applyNumberFormat="1" applyFont="1" applyBorder="1" applyAlignment="1" applyProtection="1">
      <alignment horizontal="center" vertical="center"/>
    </xf>
    <xf numFmtId="38" fontId="80" fillId="43" borderId="0" xfId="47822" applyNumberFormat="1" applyFont="1" applyFill="1" applyBorder="1" applyAlignment="1" applyProtection="1">
      <alignment vertical="center"/>
    </xf>
    <xf numFmtId="0" fontId="24" fillId="0" borderId="0" xfId="0" applyFont="1" applyFill="1" applyBorder="1" applyAlignment="1" applyProtection="1">
      <alignment horizontal="center" vertical="center"/>
    </xf>
    <xf numFmtId="3" fontId="24" fillId="0" borderId="0" xfId="0" applyNumberFormat="1" applyFont="1" applyFill="1" applyBorder="1" applyAlignment="1" applyProtection="1">
      <alignment vertical="center"/>
    </xf>
    <xf numFmtId="6" fontId="24" fillId="0" borderId="0" xfId="0" applyNumberFormat="1" applyFont="1" applyBorder="1" applyAlignment="1" applyProtection="1">
      <alignment vertical="center"/>
    </xf>
    <xf numFmtId="6" fontId="24" fillId="27" borderId="0" xfId="0" applyNumberFormat="1" applyFont="1" applyFill="1" applyBorder="1" applyAlignment="1" applyProtection="1">
      <alignment vertical="center"/>
    </xf>
    <xf numFmtId="10" fontId="24" fillId="27" borderId="0" xfId="0" applyNumberFormat="1" applyFont="1" applyFill="1" applyBorder="1" applyAlignment="1" applyProtection="1">
      <alignment vertical="center"/>
    </xf>
    <xf numFmtId="6" fontId="24" fillId="0" borderId="0" xfId="32" applyNumberFormat="1" applyFont="1" applyBorder="1" applyAlignment="1" applyProtection="1">
      <alignment vertical="center"/>
    </xf>
    <xf numFmtId="166" fontId="24" fillId="27" borderId="0" xfId="0" applyNumberFormat="1" applyFont="1" applyFill="1" applyBorder="1" applyAlignment="1" applyProtection="1">
      <alignment vertical="center"/>
    </xf>
    <xf numFmtId="166" fontId="24" fillId="0" borderId="0" xfId="0" applyNumberFormat="1" applyFont="1" applyBorder="1" applyAlignment="1" applyProtection="1">
      <alignment vertical="center"/>
    </xf>
    <xf numFmtId="10" fontId="24" fillId="0" borderId="0" xfId="48" applyNumberFormat="1" applyFont="1" applyBorder="1" applyAlignment="1" applyProtection="1">
      <alignment vertical="center"/>
    </xf>
    <xf numFmtId="166" fontId="73" fillId="48" borderId="328" xfId="252" applyNumberFormat="1" applyFont="1" applyFill="1" applyBorder="1" applyAlignment="1" applyProtection="1">
      <alignment horizontal="center" vertical="center" wrapText="1"/>
    </xf>
    <xf numFmtId="166" fontId="73" fillId="33" borderId="328" xfId="64" applyNumberFormat="1" applyFont="1" applyFill="1" applyBorder="1" applyAlignment="1" applyProtection="1">
      <alignment horizontal="center" vertical="center" wrapText="1"/>
    </xf>
    <xf numFmtId="166" fontId="73" fillId="53" borderId="328" xfId="64" applyNumberFormat="1" applyFont="1" applyFill="1" applyBorder="1" applyAlignment="1" applyProtection="1">
      <alignment horizontal="center" vertical="center" wrapText="1"/>
    </xf>
    <xf numFmtId="1" fontId="26" fillId="26" borderId="328" xfId="64" quotePrefix="1" applyNumberFormat="1" applyFont="1" applyFill="1" applyBorder="1" applyAlignment="1" applyProtection="1">
      <alignment horizontal="center"/>
    </xf>
    <xf numFmtId="0" fontId="21" fillId="0" borderId="334" xfId="64" applyFont="1" applyFill="1" applyBorder="1" applyAlignment="1" applyProtection="1">
      <alignment horizontal="center" vertical="center"/>
    </xf>
    <xf numFmtId="0" fontId="21" fillId="0" borderId="335" xfId="64" applyFont="1" applyFill="1" applyBorder="1" applyAlignment="1" applyProtection="1">
      <alignment horizontal="center" vertical="center"/>
    </xf>
    <xf numFmtId="0" fontId="21" fillId="0" borderId="336" xfId="64" applyFont="1" applyFill="1" applyBorder="1" applyAlignment="1" applyProtection="1">
      <alignment vertical="center"/>
    </xf>
    <xf numFmtId="38" fontId="21" fillId="0" borderId="337" xfId="252" applyNumberFormat="1" applyFont="1" applyBorder="1" applyAlignment="1" applyProtection="1">
      <alignment vertical="center"/>
    </xf>
    <xf numFmtId="0" fontId="21" fillId="0" borderId="338" xfId="64" applyFont="1" applyFill="1" applyBorder="1" applyAlignment="1" applyProtection="1">
      <alignment vertical="center"/>
    </xf>
    <xf numFmtId="38" fontId="21" fillId="0" borderId="339" xfId="252" applyNumberFormat="1" applyFont="1" applyBorder="1" applyAlignment="1" applyProtection="1">
      <alignment vertical="center"/>
    </xf>
    <xf numFmtId="0" fontId="21" fillId="0" borderId="340" xfId="64" applyFont="1" applyFill="1" applyBorder="1" applyAlignment="1" applyProtection="1">
      <alignment horizontal="center" vertical="center"/>
    </xf>
    <xf numFmtId="0" fontId="21" fillId="0" borderId="341" xfId="64" applyFont="1" applyFill="1" applyBorder="1" applyAlignment="1" applyProtection="1">
      <alignment horizontal="center" vertical="center"/>
    </xf>
    <xf numFmtId="0" fontId="21" fillId="0" borderId="330" xfId="64" applyFont="1" applyFill="1" applyBorder="1" applyAlignment="1" applyProtection="1">
      <alignment horizontal="center" vertical="center"/>
    </xf>
    <xf numFmtId="0" fontId="21" fillId="0" borderId="342" xfId="64" applyFont="1" applyFill="1" applyBorder="1" applyAlignment="1" applyProtection="1">
      <alignment vertical="center"/>
    </xf>
    <xf numFmtId="38" fontId="21" fillId="0" borderId="332" xfId="252" applyNumberFormat="1" applyFont="1" applyBorder="1" applyAlignment="1" applyProtection="1">
      <alignment vertical="center"/>
    </xf>
    <xf numFmtId="38" fontId="21" fillId="0" borderId="339" xfId="252" applyNumberFormat="1" applyFont="1" applyFill="1" applyBorder="1" applyAlignment="1" applyProtection="1">
      <alignment vertical="center"/>
    </xf>
    <xf numFmtId="38" fontId="21" fillId="0" borderId="332" xfId="252" applyNumberFormat="1" applyFont="1" applyFill="1" applyBorder="1" applyAlignment="1" applyProtection="1">
      <alignment vertical="center"/>
    </xf>
    <xf numFmtId="38" fontId="21" fillId="0" borderId="337" xfId="252" applyNumberFormat="1" applyFont="1" applyFill="1" applyBorder="1" applyAlignment="1" applyProtection="1">
      <alignment vertical="center"/>
    </xf>
    <xf numFmtId="6" fontId="21" fillId="34" borderId="337" xfId="252" applyNumberFormat="1" applyFont="1" applyFill="1" applyBorder="1" applyAlignment="1" applyProtection="1">
      <alignment vertical="center"/>
    </xf>
    <xf numFmtId="0" fontId="21" fillId="0" borderId="339" xfId="64" applyNumberFormat="1" applyFont="1" applyFill="1" applyBorder="1" applyAlignment="1" applyProtection="1">
      <alignment horizontal="center" vertical="center"/>
    </xf>
    <xf numFmtId="6" fontId="21" fillId="34" borderId="339" xfId="252" applyNumberFormat="1" applyFont="1" applyFill="1" applyBorder="1" applyAlignment="1" applyProtection="1">
      <alignment vertical="center"/>
    </xf>
    <xf numFmtId="0" fontId="21" fillId="0" borderId="332" xfId="64" applyNumberFormat="1" applyFont="1" applyFill="1" applyBorder="1" applyAlignment="1" applyProtection="1">
      <alignment horizontal="center" vertical="center"/>
    </xf>
    <xf numFmtId="0" fontId="21" fillId="0" borderId="331" xfId="64" applyNumberFormat="1" applyFont="1" applyFill="1" applyBorder="1" applyAlignment="1" applyProtection="1">
      <alignment horizontal="center" vertical="center"/>
    </xf>
    <xf numFmtId="6" fontId="21" fillId="34" borderId="332" xfId="252" applyNumberFormat="1" applyFont="1" applyFill="1" applyBorder="1" applyAlignment="1" applyProtection="1">
      <alignment vertical="center"/>
    </xf>
    <xf numFmtId="0" fontId="24" fillId="0" borderId="343" xfId="64" applyFont="1" applyFill="1" applyBorder="1" applyAlignment="1" applyProtection="1">
      <alignment horizontal="center" vertical="center"/>
    </xf>
    <xf numFmtId="0" fontId="24" fillId="0" borderId="344" xfId="64" applyFont="1" applyFill="1" applyBorder="1" applyAlignment="1" applyProtection="1">
      <alignment horizontal="center" vertical="center"/>
    </xf>
    <xf numFmtId="0" fontId="24" fillId="24" borderId="345" xfId="64" applyFont="1" applyFill="1" applyBorder="1" applyAlignment="1" applyProtection="1">
      <alignment horizontal="left" vertical="center"/>
    </xf>
    <xf numFmtId="38" fontId="24" fillId="0" borderId="346" xfId="28" applyNumberFormat="1" applyFont="1" applyFill="1" applyBorder="1" applyAlignment="1" applyProtection="1">
      <alignment vertical="center"/>
    </xf>
    <xf numFmtId="0" fontId="21" fillId="28" borderId="330" xfId="64" applyFont="1" applyFill="1" applyBorder="1" applyAlignment="1" applyProtection="1">
      <alignment horizontal="center" vertical="center"/>
    </xf>
    <xf numFmtId="38" fontId="24" fillId="28" borderId="332" xfId="64" applyNumberFormat="1" applyFont="1" applyFill="1" applyBorder="1" applyAlignment="1" applyProtection="1">
      <alignment horizontal="left" vertical="center"/>
    </xf>
    <xf numFmtId="38" fontId="24" fillId="28" borderId="331" xfId="64" applyNumberFormat="1" applyFont="1" applyFill="1" applyBorder="1" applyAlignment="1" applyProtection="1">
      <alignment horizontal="left" vertical="center"/>
    </xf>
    <xf numFmtId="6" fontId="24" fillId="28" borderId="331" xfId="64" applyNumberFormat="1" applyFont="1" applyFill="1" applyBorder="1" applyAlignment="1" applyProtection="1">
      <alignment horizontal="left" vertical="center"/>
    </xf>
    <xf numFmtId="0" fontId="21" fillId="28" borderId="324" xfId="64" applyFont="1" applyFill="1" applyBorder="1" applyAlignment="1" applyProtection="1">
      <alignment horizontal="center" vertical="center"/>
    </xf>
    <xf numFmtId="6" fontId="24" fillId="28" borderId="332" xfId="64" applyNumberFormat="1" applyFont="1" applyFill="1" applyBorder="1" applyAlignment="1" applyProtection="1">
      <alignment horizontal="left" vertical="center"/>
    </xf>
    <xf numFmtId="6" fontId="21" fillId="28" borderId="331" xfId="64" applyNumberFormat="1" applyFont="1" applyFill="1" applyBorder="1" applyAlignment="1" applyProtection="1">
      <alignment horizontal="left" vertical="center"/>
    </xf>
    <xf numFmtId="6" fontId="21" fillId="0" borderId="329" xfId="0" applyNumberFormat="1" applyFont="1" applyFill="1" applyBorder="1" applyAlignment="1" applyProtection="1">
      <alignment vertical="center"/>
    </xf>
    <xf numFmtId="6" fontId="24" fillId="0" borderId="346" xfId="28" applyNumberFormat="1" applyFont="1" applyFill="1" applyBorder="1" applyAlignment="1" applyProtection="1">
      <alignment vertical="center"/>
    </xf>
    <xf numFmtId="0" fontId="73" fillId="35" borderId="328" xfId="0" applyFont="1" applyFill="1" applyBorder="1" applyAlignment="1" applyProtection="1">
      <alignment horizontal="center" vertical="center" wrapText="1"/>
    </xf>
    <xf numFmtId="49" fontId="29" fillId="34" borderId="277" xfId="53" applyNumberFormat="1" applyFont="1" applyFill="1" applyBorder="1" applyAlignment="1" applyProtection="1">
      <alignment horizontal="center" vertical="center" wrapText="1"/>
    </xf>
    <xf numFmtId="0" fontId="73" fillId="34" borderId="328" xfId="0" applyFont="1" applyFill="1" applyBorder="1" applyAlignment="1" applyProtection="1">
      <alignment horizontal="center" vertical="center" wrapText="1"/>
    </xf>
    <xf numFmtId="0" fontId="73" fillId="51" borderId="328" xfId="0" applyFont="1" applyFill="1" applyBorder="1" applyAlignment="1" applyProtection="1">
      <alignment horizontal="center" vertical="center" wrapText="1"/>
    </xf>
    <xf numFmtId="0" fontId="73" fillId="41" borderId="328" xfId="0" quotePrefix="1" applyFont="1" applyFill="1" applyBorder="1" applyAlignment="1" applyProtection="1">
      <alignment horizontal="center" vertical="center" wrapText="1"/>
    </xf>
    <xf numFmtId="0" fontId="29" fillId="46" borderId="328" xfId="0" applyFont="1" applyFill="1" applyBorder="1" applyAlignment="1" applyProtection="1">
      <alignment horizontal="center" vertical="center" wrapText="1"/>
    </xf>
    <xf numFmtId="0" fontId="73" fillId="46" borderId="328" xfId="0" applyFont="1" applyFill="1" applyBorder="1" applyAlignment="1" applyProtection="1">
      <alignment horizontal="center" vertical="center" wrapText="1"/>
    </xf>
    <xf numFmtId="1" fontId="25" fillId="26" borderId="277" xfId="0" applyNumberFormat="1" applyFont="1" applyFill="1" applyBorder="1" applyAlignment="1" applyProtection="1">
      <alignment horizontal="center" vertical="center"/>
    </xf>
    <xf numFmtId="1" fontId="96" fillId="26" borderId="277" xfId="0" applyNumberFormat="1" applyFont="1" applyFill="1" applyBorder="1" applyAlignment="1" applyProtection="1">
      <alignment horizontal="center" vertical="center" wrapText="1"/>
    </xf>
    <xf numFmtId="1" fontId="96" fillId="26" borderId="328" xfId="0" applyNumberFormat="1" applyFont="1" applyFill="1" applyBorder="1" applyAlignment="1" applyProtection="1">
      <alignment horizontal="center" vertical="center" wrapText="1"/>
    </xf>
    <xf numFmtId="1" fontId="96" fillId="26" borderId="0" xfId="0" applyNumberFormat="1" applyFont="1" applyFill="1" applyBorder="1" applyAlignment="1" applyProtection="1">
      <alignment horizontal="center" vertical="center"/>
    </xf>
    <xf numFmtId="0" fontId="25" fillId="0" borderId="0" xfId="0" applyFont="1" applyAlignment="1" applyProtection="1">
      <alignment horizontal="center" vertical="center"/>
    </xf>
    <xf numFmtId="1" fontId="96" fillId="26" borderId="210" xfId="0" quotePrefix="1" applyNumberFormat="1" applyFont="1" applyFill="1" applyBorder="1" applyAlignment="1" applyProtection="1">
      <alignment horizontal="center" vertical="center" wrapText="1"/>
    </xf>
    <xf numFmtId="1" fontId="96" fillId="26" borderId="277" xfId="0" applyNumberFormat="1" applyFont="1" applyFill="1" applyBorder="1" applyAlignment="1" applyProtection="1">
      <alignment horizontal="center" vertical="center"/>
    </xf>
    <xf numFmtId="6" fontId="24" fillId="0" borderId="0" xfId="28" applyNumberFormat="1" applyFont="1" applyFill="1" applyBorder="1" applyAlignment="1" applyProtection="1">
      <alignment vertical="center"/>
    </xf>
    <xf numFmtId="0" fontId="21" fillId="0" borderId="0" xfId="0" applyFont="1" applyAlignment="1"/>
    <xf numFmtId="0" fontId="98" fillId="0" borderId="0" xfId="0" applyFont="1" applyAlignment="1" applyProtection="1">
      <alignment horizontal="center" vertical="center"/>
    </xf>
    <xf numFmtId="0" fontId="73" fillId="35" borderId="328" xfId="0" applyFont="1" applyFill="1" applyBorder="1" applyAlignment="1" applyProtection="1">
      <alignment horizontal="center" vertical="center" wrapText="1"/>
    </xf>
    <xf numFmtId="0" fontId="29" fillId="25" borderId="323" xfId="0" applyFont="1" applyFill="1" applyBorder="1" applyAlignment="1" applyProtection="1">
      <alignment horizontal="center" vertical="center" wrapText="1"/>
    </xf>
    <xf numFmtId="1" fontId="26" fillId="26" borderId="328" xfId="28" quotePrefix="1" applyNumberFormat="1" applyFont="1" applyFill="1" applyBorder="1" applyAlignment="1" applyProtection="1">
      <alignment horizontal="center" vertical="center" wrapText="1"/>
    </xf>
    <xf numFmtId="166" fontId="21" fillId="0" borderId="331" xfId="0" applyNumberFormat="1" applyFont="1" applyBorder="1" applyAlignment="1" applyProtection="1">
      <alignment vertical="center"/>
    </xf>
    <xf numFmtId="166" fontId="21" fillId="27" borderId="331" xfId="0" applyNumberFormat="1" applyFont="1" applyFill="1" applyBorder="1" applyAlignment="1" applyProtection="1">
      <alignment vertical="center"/>
    </xf>
    <xf numFmtId="10" fontId="21" fillId="0" borderId="331" xfId="0" applyNumberFormat="1" applyFont="1" applyBorder="1" applyAlignment="1" applyProtection="1">
      <alignment vertical="center"/>
    </xf>
    <xf numFmtId="6" fontId="21" fillId="0" borderId="331" xfId="32" applyNumberFormat="1" applyFont="1" applyBorder="1" applyAlignment="1" applyProtection="1">
      <alignment vertical="center"/>
    </xf>
    <xf numFmtId="6" fontId="21" fillId="0" borderId="348" xfId="0" applyNumberFormat="1" applyFont="1" applyFill="1" applyBorder="1" applyAlignment="1" applyProtection="1">
      <alignment vertical="center"/>
    </xf>
    <xf numFmtId="0" fontId="26" fillId="26" borderId="328" xfId="28" quotePrefix="1" applyNumberFormat="1" applyFont="1" applyFill="1" applyBorder="1" applyAlignment="1" applyProtection="1">
      <alignment horizontal="center" vertical="center"/>
    </xf>
    <xf numFmtId="38" fontId="33" fillId="0" borderId="349" xfId="45" applyNumberFormat="1" applyFont="1" applyBorder="1" applyAlignment="1" applyProtection="1">
      <alignment vertical="center"/>
    </xf>
    <xf numFmtId="38" fontId="33" fillId="0" borderId="350" xfId="45" applyNumberFormat="1" applyFont="1" applyBorder="1" applyAlignment="1" applyProtection="1">
      <alignment vertical="center"/>
    </xf>
    <xf numFmtId="0" fontId="33" fillId="0" borderId="351" xfId="45" applyFont="1" applyBorder="1" applyAlignment="1" applyProtection="1">
      <alignment horizontal="center" vertical="center"/>
    </xf>
    <xf numFmtId="0" fontId="33" fillId="0" borderId="352" xfId="45" applyFont="1" applyBorder="1" applyAlignment="1" applyProtection="1">
      <alignment horizontal="center" vertical="center"/>
    </xf>
    <xf numFmtId="38" fontId="86" fillId="0" borderId="306" xfId="45" applyNumberFormat="1" applyFont="1" applyBorder="1" applyAlignment="1" applyProtection="1">
      <alignment vertical="center"/>
    </xf>
    <xf numFmtId="0" fontId="33" fillId="0" borderId="353" xfId="45" applyFont="1" applyBorder="1" applyAlignment="1" applyProtection="1">
      <alignment horizontal="left" vertical="center"/>
    </xf>
    <xf numFmtId="38" fontId="86" fillId="0" borderId="37" xfId="45" applyNumberFormat="1" applyFont="1" applyBorder="1" applyAlignment="1" applyProtection="1">
      <alignment vertical="center"/>
    </xf>
    <xf numFmtId="2" fontId="24" fillId="0" borderId="277" xfId="0" applyNumberFormat="1" applyFont="1" applyFill="1" applyBorder="1" applyAlignment="1" applyProtection="1">
      <alignment horizontal="right" vertical="center"/>
    </xf>
    <xf numFmtId="0" fontId="26" fillId="26" borderId="329" xfId="28" quotePrefix="1" applyNumberFormat="1" applyFont="1" applyFill="1" applyBorder="1" applyAlignment="1" applyProtection="1">
      <alignment horizontal="center" vertical="center"/>
    </xf>
    <xf numFmtId="38" fontId="33" fillId="36" borderId="254" xfId="45" applyNumberFormat="1" applyFont="1" applyFill="1" applyBorder="1" applyAlignment="1" applyProtection="1">
      <alignment vertical="center"/>
    </xf>
    <xf numFmtId="38" fontId="33" fillId="36" borderId="210" xfId="45" applyNumberFormat="1" applyFont="1" applyFill="1" applyBorder="1" applyAlignment="1" applyProtection="1">
      <alignment vertical="center"/>
    </xf>
    <xf numFmtId="6" fontId="21" fillId="34" borderId="337" xfId="64" applyNumberFormat="1" applyFont="1" applyFill="1" applyBorder="1" applyAlignment="1" applyProtection="1">
      <alignment vertical="center"/>
    </xf>
    <xf numFmtId="6" fontId="21" fillId="34" borderId="339" xfId="64" applyNumberFormat="1" applyFont="1" applyFill="1" applyBorder="1" applyAlignment="1" applyProtection="1">
      <alignment vertical="center"/>
    </xf>
    <xf numFmtId="6" fontId="21" fillId="34" borderId="332" xfId="64" applyNumberFormat="1" applyFont="1" applyFill="1" applyBorder="1" applyAlignment="1" applyProtection="1">
      <alignment vertical="center"/>
    </xf>
    <xf numFmtId="6" fontId="24" fillId="34" borderId="346" xfId="252" applyNumberFormat="1" applyFont="1" applyFill="1" applyBorder="1" applyAlignment="1" applyProtection="1">
      <alignment vertical="center"/>
    </xf>
    <xf numFmtId="6" fontId="21" fillId="0" borderId="337" xfId="64" applyNumberFormat="1" applyFont="1" applyFill="1" applyBorder="1" applyAlignment="1" applyProtection="1">
      <alignment vertical="center"/>
    </xf>
    <xf numFmtId="6" fontId="21" fillId="0" borderId="339" xfId="64" applyNumberFormat="1" applyFont="1" applyFill="1" applyBorder="1" applyAlignment="1" applyProtection="1">
      <alignment vertical="center"/>
    </xf>
    <xf numFmtId="6" fontId="21" fillId="0" borderId="332" xfId="64" applyNumberFormat="1" applyFont="1" applyFill="1" applyBorder="1" applyAlignment="1" applyProtection="1">
      <alignment vertical="center"/>
    </xf>
    <xf numFmtId="6" fontId="21" fillId="0" borderId="265" xfId="64" applyNumberFormat="1" applyFont="1" applyFill="1" applyBorder="1" applyAlignment="1" applyProtection="1">
      <alignment vertical="center"/>
    </xf>
    <xf numFmtId="6" fontId="24" fillId="0" borderId="346" xfId="64" applyNumberFormat="1" applyFont="1" applyFill="1" applyBorder="1" applyAlignment="1" applyProtection="1">
      <alignment vertical="center"/>
    </xf>
    <xf numFmtId="6" fontId="21" fillId="35" borderId="339" xfId="64" applyNumberFormat="1" applyFont="1" applyFill="1" applyBorder="1" applyAlignment="1" applyProtection="1">
      <alignment vertical="center"/>
    </xf>
    <xf numFmtId="6" fontId="21" fillId="39" borderId="339" xfId="64" applyNumberFormat="1" applyFont="1" applyFill="1" applyBorder="1" applyAlignment="1" applyProtection="1">
      <alignment vertical="center"/>
    </xf>
    <xf numFmtId="6" fontId="21" fillId="35" borderId="332" xfId="64" applyNumberFormat="1" applyFont="1" applyFill="1" applyBorder="1" applyAlignment="1" applyProtection="1">
      <alignment vertical="center"/>
    </xf>
    <xf numFmtId="6" fontId="21" fillId="39" borderId="332" xfId="64" applyNumberFormat="1" applyFont="1" applyFill="1" applyBorder="1" applyAlignment="1" applyProtection="1">
      <alignment vertical="center"/>
    </xf>
    <xf numFmtId="6" fontId="21" fillId="35" borderId="337" xfId="64" applyNumberFormat="1" applyFont="1" applyFill="1" applyBorder="1" applyAlignment="1" applyProtection="1">
      <alignment vertical="center"/>
    </xf>
    <xf numFmtId="6" fontId="21" fillId="39" borderId="337" xfId="64" applyNumberFormat="1" applyFont="1" applyFill="1" applyBorder="1" applyAlignment="1" applyProtection="1">
      <alignment vertical="center"/>
    </xf>
    <xf numFmtId="6" fontId="21" fillId="35" borderId="265" xfId="64" applyNumberFormat="1" applyFont="1" applyFill="1" applyBorder="1" applyAlignment="1" applyProtection="1">
      <alignment vertical="center"/>
    </xf>
    <xf numFmtId="6" fontId="21" fillId="39" borderId="265" xfId="64" applyNumberFormat="1" applyFont="1" applyFill="1" applyBorder="1" applyAlignment="1" applyProtection="1">
      <alignment vertical="center"/>
    </xf>
    <xf numFmtId="6" fontId="24" fillId="35" borderId="346" xfId="64" applyNumberFormat="1" applyFont="1" applyFill="1" applyBorder="1" applyAlignment="1" applyProtection="1">
      <alignment vertical="center"/>
    </xf>
    <xf numFmtId="6" fontId="24" fillId="39" borderId="346" xfId="64" applyNumberFormat="1" applyFont="1" applyFill="1" applyBorder="1" applyAlignment="1" applyProtection="1">
      <alignment vertical="center"/>
    </xf>
    <xf numFmtId="6" fontId="21" fillId="43" borderId="337" xfId="64" applyNumberFormat="1" applyFont="1" applyFill="1" applyBorder="1" applyAlignment="1" applyProtection="1">
      <alignment vertical="center"/>
    </xf>
    <xf numFmtId="6" fontId="72" fillId="32" borderId="337" xfId="64" applyNumberFormat="1" applyFont="1" applyFill="1" applyBorder="1" applyAlignment="1" applyProtection="1">
      <alignment vertical="center"/>
    </xf>
    <xf numFmtId="6" fontId="24" fillId="41" borderId="337" xfId="64" applyNumberFormat="1" applyFont="1" applyFill="1" applyBorder="1" applyAlignment="1" applyProtection="1">
      <alignment vertical="center"/>
    </xf>
    <xf numFmtId="6" fontId="21" fillId="43" borderId="339" xfId="64" applyNumberFormat="1" applyFont="1" applyFill="1" applyBorder="1" applyAlignment="1" applyProtection="1">
      <alignment vertical="center"/>
    </xf>
    <xf numFmtId="6" fontId="72" fillId="32" borderId="339" xfId="64" applyNumberFormat="1" applyFont="1" applyFill="1" applyBorder="1" applyAlignment="1" applyProtection="1">
      <alignment vertical="center"/>
    </xf>
    <xf numFmtId="6" fontId="24" fillId="41" borderId="339" xfId="64" applyNumberFormat="1" applyFont="1" applyFill="1" applyBorder="1" applyAlignment="1" applyProtection="1">
      <alignment vertical="center"/>
    </xf>
    <xf numFmtId="6" fontId="21" fillId="43" borderId="332" xfId="64" applyNumberFormat="1" applyFont="1" applyFill="1" applyBorder="1" applyAlignment="1" applyProtection="1">
      <alignment vertical="center"/>
    </xf>
    <xf numFmtId="6" fontId="72" fillId="32" borderId="332" xfId="64" applyNumberFormat="1" applyFont="1" applyFill="1" applyBorder="1" applyAlignment="1" applyProtection="1">
      <alignment vertical="center"/>
    </xf>
    <xf numFmtId="6" fontId="24" fillId="41" borderId="332" xfId="64" applyNumberFormat="1" applyFont="1" applyFill="1" applyBorder="1" applyAlignment="1" applyProtection="1">
      <alignment vertical="center"/>
    </xf>
    <xf numFmtId="6" fontId="21" fillId="43" borderId="265" xfId="64" applyNumberFormat="1" applyFont="1" applyFill="1" applyBorder="1" applyAlignment="1" applyProtection="1">
      <alignment vertical="center"/>
    </xf>
    <xf numFmtId="6" fontId="72" fillId="32" borderId="265" xfId="64" applyNumberFormat="1" applyFont="1" applyFill="1" applyBorder="1" applyAlignment="1" applyProtection="1">
      <alignment vertical="center"/>
    </xf>
    <xf numFmtId="6" fontId="24" fillId="41" borderId="265" xfId="64" applyNumberFormat="1" applyFont="1" applyFill="1" applyBorder="1" applyAlignment="1" applyProtection="1">
      <alignment vertical="center"/>
    </xf>
    <xf numFmtId="6" fontId="24" fillId="43" borderId="346" xfId="64" applyNumberFormat="1" applyFont="1" applyFill="1" applyBorder="1" applyAlignment="1" applyProtection="1">
      <alignment vertical="center"/>
    </xf>
    <xf numFmtId="6" fontId="80" fillId="32" borderId="346" xfId="64" applyNumberFormat="1" applyFont="1" applyFill="1" applyBorder="1" applyAlignment="1" applyProtection="1">
      <alignment vertical="center"/>
    </xf>
    <xf numFmtId="6" fontId="24" fillId="41" borderId="346" xfId="64" applyNumberFormat="1" applyFont="1" applyFill="1" applyBorder="1" applyAlignment="1" applyProtection="1">
      <alignment vertical="center"/>
    </xf>
    <xf numFmtId="6" fontId="80" fillId="28" borderId="331" xfId="64" applyNumberFormat="1" applyFont="1" applyFill="1" applyBorder="1" applyAlignment="1" applyProtection="1">
      <alignment horizontal="left" vertical="center"/>
    </xf>
    <xf numFmtId="49" fontId="29" fillId="35" borderId="278" xfId="53" applyNumberFormat="1" applyFont="1" applyFill="1" applyBorder="1" applyAlignment="1" applyProtection="1">
      <alignment horizontal="center" vertical="center" wrapText="1"/>
    </xf>
    <xf numFmtId="49" fontId="29" fillId="35" borderId="0" xfId="53" applyNumberFormat="1" applyFont="1" applyFill="1" applyBorder="1" applyAlignment="1" applyProtection="1">
      <alignment horizontal="center" vertical="center" wrapText="1"/>
    </xf>
    <xf numFmtId="49" fontId="29" fillId="35" borderId="277" xfId="53" applyNumberFormat="1" applyFont="1" applyFill="1" applyBorder="1" applyAlignment="1" applyProtection="1">
      <alignment horizontal="center" vertical="center" wrapText="1"/>
    </xf>
    <xf numFmtId="49" fontId="29" fillId="34" borderId="277" xfId="53" applyNumberFormat="1" applyFont="1" applyFill="1" applyBorder="1" applyAlignment="1" applyProtection="1">
      <alignment horizontal="center" vertical="center" wrapText="1"/>
    </xf>
    <xf numFmtId="6" fontId="23" fillId="0" borderId="349" xfId="0" applyNumberFormat="1" applyFont="1" applyFill="1" applyBorder="1" applyAlignment="1" applyProtection="1">
      <alignment vertical="center"/>
    </xf>
    <xf numFmtId="6" fontId="23" fillId="0" borderId="348" xfId="0" applyNumberFormat="1" applyFont="1" applyFill="1" applyBorder="1" applyAlignment="1" applyProtection="1">
      <alignment vertical="center"/>
    </xf>
    <xf numFmtId="6" fontId="24" fillId="0" borderId="328" xfId="31" applyNumberFormat="1" applyFont="1" applyFill="1" applyBorder="1" applyAlignment="1" applyProtection="1">
      <alignment vertical="center"/>
    </xf>
    <xf numFmtId="0" fontId="73" fillId="35" borderId="328" xfId="0" applyFont="1" applyFill="1" applyBorder="1" applyAlignment="1" applyProtection="1">
      <alignment horizontal="center" vertical="center" wrapText="1"/>
    </xf>
    <xf numFmtId="0" fontId="62" fillId="0" borderId="0" xfId="0" applyFont="1" applyBorder="1" applyAlignment="1" applyProtection="1">
      <alignment horizontal="left" wrapText="1"/>
    </xf>
    <xf numFmtId="49" fontId="29" fillId="34" borderId="328" xfId="53" applyNumberFormat="1" applyFont="1" applyFill="1" applyBorder="1" applyAlignment="1" applyProtection="1">
      <alignment horizontal="center" vertical="center" wrapText="1"/>
    </xf>
    <xf numFmtId="0" fontId="29" fillId="34" borderId="328" xfId="252" applyFont="1" applyFill="1" applyBorder="1" applyAlignment="1" applyProtection="1">
      <alignment horizontal="center" vertical="center" wrapText="1"/>
    </xf>
    <xf numFmtId="0" fontId="21" fillId="0" borderId="0" xfId="64" quotePrefix="1" applyFont="1" applyProtection="1"/>
    <xf numFmtId="0" fontId="29" fillId="46" borderId="328" xfId="64" applyFont="1" applyFill="1" applyBorder="1" applyAlignment="1" applyProtection="1">
      <alignment horizontal="center" vertical="center" wrapText="1"/>
    </xf>
    <xf numFmtId="0" fontId="29" fillId="43" borderId="328" xfId="64" applyFont="1" applyFill="1" applyBorder="1" applyAlignment="1" applyProtection="1">
      <alignment horizontal="center" vertical="center" wrapText="1"/>
    </xf>
    <xf numFmtId="6" fontId="29" fillId="52" borderId="328" xfId="64" applyNumberFormat="1" applyFont="1" applyFill="1" applyBorder="1" applyAlignment="1" applyProtection="1">
      <alignment horizontal="center" vertical="center" wrapText="1"/>
    </xf>
    <xf numFmtId="38" fontId="21" fillId="32" borderId="259" xfId="54" applyNumberFormat="1" applyFont="1" applyFill="1" applyBorder="1" applyAlignment="1" applyProtection="1">
      <alignment horizontal="center"/>
    </xf>
    <xf numFmtId="38" fontId="21" fillId="32" borderId="256" xfId="54" applyNumberFormat="1" applyFont="1" applyFill="1" applyBorder="1" applyAlignment="1" applyProtection="1">
      <alignment horizontal="center"/>
    </xf>
    <xf numFmtId="38" fontId="21" fillId="0" borderId="259" xfId="54" applyNumberFormat="1" applyFont="1" applyFill="1" applyBorder="1" applyAlignment="1" applyProtection="1">
      <alignment horizontal="center"/>
    </xf>
    <xf numFmtId="6" fontId="21" fillId="0" borderId="260" xfId="54" applyNumberFormat="1" applyFont="1" applyFill="1" applyBorder="1" applyAlignment="1" applyProtection="1">
      <alignment horizontal="center"/>
    </xf>
    <xf numFmtId="6" fontId="21" fillId="32" borderId="260" xfId="54" applyNumberFormat="1" applyFont="1" applyFill="1" applyBorder="1" applyAlignment="1" applyProtection="1">
      <alignment horizontal="center"/>
    </xf>
    <xf numFmtId="38" fontId="21" fillId="0" borderId="256" xfId="54" applyNumberFormat="1" applyFont="1" applyFill="1" applyBorder="1" applyAlignment="1" applyProtection="1">
      <alignment horizontal="center"/>
    </xf>
    <xf numFmtId="6" fontId="21" fillId="0" borderId="257" xfId="54" applyNumberFormat="1" applyFont="1" applyFill="1" applyBorder="1" applyAlignment="1" applyProtection="1">
      <alignment horizontal="center"/>
    </xf>
    <xf numFmtId="6" fontId="21" fillId="32" borderId="257" xfId="54" applyNumberFormat="1" applyFont="1" applyFill="1" applyBorder="1" applyAlignment="1" applyProtection="1">
      <alignment horizontal="center"/>
    </xf>
    <xf numFmtId="0" fontId="21" fillId="0" borderId="0" xfId="0" applyFont="1" applyAlignment="1" applyProtection="1">
      <alignment horizontal="center"/>
    </xf>
    <xf numFmtId="0" fontId="21" fillId="0" borderId="0" xfId="0" quotePrefix="1" applyFont="1" applyAlignment="1" applyProtection="1">
      <alignment horizontal="center"/>
    </xf>
    <xf numFmtId="0" fontId="0" fillId="0" borderId="0" xfId="0" applyBorder="1" applyAlignment="1" applyProtection="1">
      <alignment horizontal="center"/>
    </xf>
    <xf numFmtId="10" fontId="21" fillId="0" borderId="0" xfId="48" applyNumberFormat="1" applyFont="1" applyBorder="1" applyAlignment="1" applyProtection="1">
      <alignment horizontal="right" vertical="center"/>
    </xf>
    <xf numFmtId="0" fontId="21" fillId="0" borderId="27" xfId="0" applyFont="1" applyBorder="1" applyAlignment="1" applyProtection="1">
      <alignment vertical="center"/>
    </xf>
    <xf numFmtId="6" fontId="21" fillId="0" borderId="28" xfId="0" applyNumberFormat="1" applyFont="1" applyBorder="1" applyAlignment="1" applyProtection="1">
      <alignment vertical="center"/>
    </xf>
    <xf numFmtId="0" fontId="98" fillId="0" borderId="30" xfId="0" applyFont="1" applyBorder="1" applyAlignment="1" applyProtection="1">
      <alignment horizontal="center" vertical="center"/>
    </xf>
    <xf numFmtId="166" fontId="21" fillId="0" borderId="31" xfId="0" applyNumberFormat="1" applyFont="1" applyBorder="1" applyAlignment="1" applyProtection="1">
      <alignment vertical="center"/>
    </xf>
    <xf numFmtId="0" fontId="67" fillId="0" borderId="0" xfId="0" applyFont="1" applyAlignment="1" applyProtection="1">
      <alignment vertical="center"/>
    </xf>
    <xf numFmtId="0" fontId="67" fillId="0" borderId="0" xfId="0" applyFont="1" applyBorder="1" applyAlignment="1" applyProtection="1">
      <alignment vertical="center"/>
    </xf>
    <xf numFmtId="9" fontId="0" fillId="0" borderId="0" xfId="0" applyNumberFormat="1" applyBorder="1" applyAlignment="1" applyProtection="1">
      <alignment vertical="center"/>
    </xf>
    <xf numFmtId="0" fontId="21" fillId="0" borderId="0" xfId="0" applyFont="1" applyBorder="1" applyAlignment="1" applyProtection="1">
      <alignment horizontal="left" indent="1"/>
    </xf>
    <xf numFmtId="0" fontId="21" fillId="0" borderId="310" xfId="58" applyNumberFormat="1" applyFont="1" applyFill="1" applyBorder="1" applyAlignment="1" applyProtection="1">
      <alignment vertical="center"/>
    </xf>
    <xf numFmtId="0" fontId="21" fillId="0" borderId="311" xfId="58" applyNumberFormat="1" applyFont="1" applyFill="1" applyBorder="1" applyAlignment="1" applyProtection="1">
      <alignment vertical="center"/>
    </xf>
    <xf numFmtId="0" fontId="21" fillId="0" borderId="312" xfId="58" applyNumberFormat="1" applyFont="1" applyFill="1" applyBorder="1" applyAlignment="1" applyProtection="1">
      <alignment vertical="center"/>
    </xf>
    <xf numFmtId="0" fontId="29" fillId="25" borderId="10" xfId="0" applyFont="1" applyFill="1" applyBorder="1" applyAlignment="1" applyProtection="1">
      <alignment horizontal="center" vertical="center" wrapText="1"/>
    </xf>
    <xf numFmtId="49" fontId="29" fillId="35" borderId="278" xfId="53" applyNumberFormat="1" applyFont="1" applyFill="1" applyBorder="1" applyAlignment="1" applyProtection="1">
      <alignment horizontal="center" vertical="center" wrapText="1"/>
    </xf>
    <xf numFmtId="49" fontId="29" fillId="35" borderId="277" xfId="53" applyNumberFormat="1" applyFont="1" applyFill="1" applyBorder="1" applyAlignment="1" applyProtection="1">
      <alignment horizontal="center" vertical="center" wrapText="1"/>
    </xf>
    <xf numFmtId="49" fontId="29" fillId="34" borderId="277" xfId="53" applyNumberFormat="1" applyFont="1" applyFill="1" applyBorder="1" applyAlignment="1" applyProtection="1">
      <alignment horizontal="center" vertical="center" wrapText="1"/>
    </xf>
    <xf numFmtId="49" fontId="29" fillId="35" borderId="0" xfId="53" applyNumberFormat="1" applyFont="1" applyFill="1" applyBorder="1" applyAlignment="1" applyProtection="1">
      <alignment horizontal="center" vertical="center" wrapText="1"/>
    </xf>
    <xf numFmtId="0" fontId="21" fillId="0" borderId="354" xfId="0" applyFont="1" applyBorder="1" applyAlignment="1" applyProtection="1">
      <alignment horizontal="left" indent="1"/>
    </xf>
    <xf numFmtId="38" fontId="21" fillId="0" borderId="329" xfId="53" applyNumberFormat="1" applyFont="1" applyFill="1" applyBorder="1" applyAlignment="1" applyProtection="1">
      <alignment horizontal="right"/>
    </xf>
    <xf numFmtId="6" fontId="21" fillId="0" borderId="329" xfId="53" applyNumberFormat="1" applyFont="1" applyFill="1" applyBorder="1" applyAlignment="1" applyProtection="1">
      <alignment horizontal="right"/>
    </xf>
    <xf numFmtId="6" fontId="21" fillId="35" borderId="329" xfId="54" applyNumberFormat="1" applyFont="1" applyFill="1" applyBorder="1" applyAlignment="1" applyProtection="1">
      <alignment horizontal="right"/>
    </xf>
    <xf numFmtId="6" fontId="21" fillId="0" borderId="329" xfId="54" applyNumberFormat="1" applyFont="1" applyFill="1" applyBorder="1" applyAlignment="1" applyProtection="1">
      <alignment horizontal="right"/>
    </xf>
    <xf numFmtId="6" fontId="21" fillId="40" borderId="329" xfId="53" applyNumberFormat="1" applyFont="1" applyFill="1" applyBorder="1" applyAlignment="1" applyProtection="1">
      <alignment horizontal="right"/>
    </xf>
    <xf numFmtId="6" fontId="0" fillId="0" borderId="0" xfId="0" applyNumberFormat="1" applyBorder="1" applyAlignment="1" applyProtection="1">
      <alignment vertical="center"/>
    </xf>
    <xf numFmtId="6" fontId="21" fillId="35" borderId="329" xfId="54" applyNumberFormat="1" applyFont="1" applyFill="1" applyBorder="1" applyAlignment="1" applyProtection="1">
      <alignment horizontal="right" vertical="center"/>
    </xf>
    <xf numFmtId="1" fontId="25" fillId="26" borderId="277" xfId="0" applyNumberFormat="1" applyFont="1" applyFill="1" applyBorder="1" applyAlignment="1" applyProtection="1">
      <alignment horizontal="center" vertical="center" wrapText="1"/>
    </xf>
    <xf numFmtId="0" fontId="25" fillId="0" borderId="0" xfId="0" applyFont="1" applyAlignment="1" applyProtection="1">
      <alignment horizontal="center" vertical="center" wrapText="1"/>
    </xf>
    <xf numFmtId="1" fontId="96" fillId="26" borderId="328" xfId="0" applyNumberFormat="1" applyFont="1" applyFill="1" applyBorder="1" applyAlignment="1" applyProtection="1">
      <alignment horizontal="center" vertical="center"/>
    </xf>
    <xf numFmtId="1" fontId="96" fillId="26" borderId="52" xfId="0" applyNumberFormat="1" applyFont="1" applyFill="1" applyBorder="1" applyAlignment="1" applyProtection="1">
      <alignment horizontal="center" vertical="center"/>
    </xf>
    <xf numFmtId="0" fontId="73" fillId="56" borderId="328" xfId="0" applyFont="1" applyFill="1" applyBorder="1" applyAlignment="1" applyProtection="1">
      <alignment horizontal="center" vertical="center" wrapText="1"/>
    </xf>
    <xf numFmtId="6" fontId="21" fillId="36" borderId="13" xfId="0" applyNumberFormat="1" applyFont="1" applyFill="1" applyBorder="1" applyAlignment="1" applyProtection="1">
      <alignment horizontal="right" vertical="center"/>
    </xf>
    <xf numFmtId="6" fontId="21" fillId="36" borderId="14" xfId="0" applyNumberFormat="1" applyFont="1" applyFill="1" applyBorder="1" applyAlignment="1" applyProtection="1">
      <alignment horizontal="right" vertical="center"/>
    </xf>
    <xf numFmtId="6" fontId="21" fillId="36" borderId="280" xfId="0" applyNumberFormat="1" applyFont="1" applyFill="1" applyBorder="1" applyAlignment="1" applyProtection="1">
      <alignment horizontal="right" vertical="center"/>
    </xf>
    <xf numFmtId="6" fontId="21" fillId="36" borderId="279" xfId="0" applyNumberFormat="1" applyFont="1" applyFill="1" applyBorder="1" applyAlignment="1" applyProtection="1">
      <alignment horizontal="right" vertical="center"/>
    </xf>
    <xf numFmtId="38" fontId="21" fillId="36" borderId="14" xfId="0" applyNumberFormat="1" applyFont="1" applyFill="1" applyBorder="1" applyAlignment="1" applyProtection="1">
      <alignment horizontal="right" vertical="center"/>
    </xf>
    <xf numFmtId="0" fontId="24" fillId="0" borderId="328" xfId="0" applyFont="1" applyBorder="1" applyProtection="1"/>
    <xf numFmtId="1" fontId="25" fillId="26" borderId="328" xfId="28" applyNumberFormat="1" applyFont="1" applyFill="1" applyBorder="1" applyAlignment="1" applyProtection="1">
      <alignment horizontal="center" vertical="center"/>
    </xf>
    <xf numFmtId="1" fontId="25" fillId="0" borderId="0" xfId="28" applyNumberFormat="1" applyFont="1" applyAlignment="1" applyProtection="1">
      <alignment horizontal="center" vertical="center"/>
    </xf>
    <xf numFmtId="1" fontId="96" fillId="26" borderId="328" xfId="28" applyNumberFormat="1" applyFont="1" applyFill="1" applyBorder="1" applyAlignment="1" applyProtection="1">
      <alignment horizontal="center" vertical="center" wrapText="1"/>
    </xf>
    <xf numFmtId="1" fontId="96" fillId="26" borderId="328" xfId="28" quotePrefix="1" applyNumberFormat="1" applyFont="1" applyFill="1" applyBorder="1" applyAlignment="1" applyProtection="1">
      <alignment horizontal="center" vertical="center" wrapText="1"/>
    </xf>
    <xf numFmtId="0" fontId="21" fillId="0" borderId="0" xfId="0" applyFont="1" applyBorder="1" applyAlignment="1" applyProtection="1">
      <alignment horizontal="center" vertical="center"/>
    </xf>
    <xf numFmtId="0" fontId="24" fillId="0" borderId="0" xfId="0" applyFont="1" applyFill="1" applyBorder="1" applyAlignment="1" applyProtection="1">
      <alignment horizontal="center" vertical="center" wrapText="1"/>
    </xf>
    <xf numFmtId="9" fontId="24" fillId="0" borderId="0" xfId="0" applyNumberFormat="1" applyFont="1" applyFill="1" applyBorder="1" applyAlignment="1" applyProtection="1">
      <alignment horizontal="center" vertical="center"/>
    </xf>
    <xf numFmtId="9" fontId="26" fillId="0" borderId="0" xfId="0" applyNumberFormat="1" applyFont="1" applyFill="1" applyBorder="1" applyAlignment="1" applyProtection="1">
      <alignment horizontal="center" vertical="center"/>
    </xf>
    <xf numFmtId="9" fontId="26" fillId="27" borderId="328" xfId="0" applyNumberFormat="1" applyFont="1" applyFill="1" applyBorder="1" applyAlignment="1" applyProtection="1">
      <alignment horizontal="center" vertical="center"/>
    </xf>
    <xf numFmtId="39" fontId="26" fillId="27" borderId="328" xfId="28" applyNumberFormat="1" applyFont="1" applyFill="1" applyBorder="1" applyAlignment="1" applyProtection="1">
      <alignment horizontal="center" vertical="center"/>
    </xf>
    <xf numFmtId="3" fontId="21" fillId="0" borderId="254" xfId="0" applyNumberFormat="1" applyFont="1" applyFill="1" applyBorder="1" applyAlignment="1" applyProtection="1">
      <alignment horizontal="center" vertical="center"/>
    </xf>
    <xf numFmtId="3" fontId="21" fillId="0" borderId="350" xfId="0" applyNumberFormat="1" applyFont="1" applyFill="1" applyBorder="1" applyAlignment="1" applyProtection="1">
      <alignment horizontal="center" vertical="center"/>
    </xf>
    <xf numFmtId="3" fontId="21" fillId="0" borderId="350" xfId="0" applyNumberFormat="1" applyFont="1" applyFill="1" applyBorder="1" applyAlignment="1" applyProtection="1">
      <alignment vertical="center"/>
    </xf>
    <xf numFmtId="3" fontId="21" fillId="0" borderId="350" xfId="0" applyNumberFormat="1" applyFont="1" applyBorder="1" applyAlignment="1" applyProtection="1">
      <alignment vertical="center"/>
    </xf>
    <xf numFmtId="169" fontId="21" fillId="0" borderId="350" xfId="48" applyNumberFormat="1" applyFont="1" applyBorder="1" applyAlignment="1" applyProtection="1">
      <alignment vertical="center"/>
    </xf>
    <xf numFmtId="10" fontId="21" fillId="0" borderId="350" xfId="0" applyNumberFormat="1" applyFont="1" applyBorder="1" applyAlignment="1" applyProtection="1">
      <alignment vertical="center"/>
    </xf>
    <xf numFmtId="6" fontId="21" fillId="0" borderId="350" xfId="0" applyNumberFormat="1" applyFont="1" applyBorder="1" applyAlignment="1" applyProtection="1">
      <alignment vertical="center"/>
    </xf>
    <xf numFmtId="166" fontId="21" fillId="0" borderId="350" xfId="0" applyNumberFormat="1" applyFont="1" applyBorder="1" applyAlignment="1" applyProtection="1">
      <alignment vertical="center"/>
    </xf>
    <xf numFmtId="166" fontId="21" fillId="27" borderId="350" xfId="0" applyNumberFormat="1" applyFont="1" applyFill="1" applyBorder="1" applyAlignment="1" applyProtection="1">
      <alignment vertical="center"/>
    </xf>
    <xf numFmtId="10" fontId="21" fillId="0" borderId="350" xfId="48" applyNumberFormat="1" applyFont="1" applyBorder="1" applyAlignment="1" applyProtection="1">
      <alignment vertical="center"/>
    </xf>
    <xf numFmtId="166" fontId="21" fillId="27" borderId="350" xfId="28" applyNumberFormat="1" applyFont="1" applyFill="1" applyBorder="1" applyAlignment="1" applyProtection="1">
      <alignment vertical="center"/>
    </xf>
    <xf numFmtId="166" fontId="21" fillId="0" borderId="350" xfId="28" applyNumberFormat="1" applyFont="1" applyBorder="1" applyAlignment="1" applyProtection="1">
      <alignment vertical="center"/>
    </xf>
    <xf numFmtId="165" fontId="21" fillId="0" borderId="350" xfId="28" applyNumberFormat="1" applyFont="1" applyBorder="1" applyAlignment="1" applyProtection="1">
      <alignment vertical="center"/>
    </xf>
    <xf numFmtId="6" fontId="21" fillId="0" borderId="350" xfId="28" applyNumberFormat="1" applyFont="1" applyBorder="1" applyAlignment="1" applyProtection="1">
      <alignment vertical="center"/>
    </xf>
    <xf numFmtId="3" fontId="24" fillId="0" borderId="12" xfId="0" applyNumberFormat="1" applyFont="1" applyFill="1" applyBorder="1" applyAlignment="1" applyProtection="1">
      <alignment vertical="center"/>
    </xf>
    <xf numFmtId="6" fontId="24" fillId="27" borderId="12" xfId="0" applyNumberFormat="1" applyFont="1" applyFill="1" applyBorder="1" applyAlignment="1" applyProtection="1">
      <alignment vertical="center"/>
    </xf>
    <xf numFmtId="10" fontId="24" fillId="27" borderId="12" xfId="0" applyNumberFormat="1" applyFont="1" applyFill="1" applyBorder="1" applyAlignment="1" applyProtection="1">
      <alignment vertical="center"/>
    </xf>
    <xf numFmtId="6" fontId="24" fillId="0" borderId="12" xfId="32" applyNumberFormat="1" applyFont="1" applyBorder="1" applyAlignment="1" applyProtection="1">
      <alignment vertical="center"/>
    </xf>
    <xf numFmtId="166" fontId="24" fillId="27" borderId="12" xfId="0" applyNumberFormat="1" applyFont="1" applyFill="1" applyBorder="1" applyAlignment="1" applyProtection="1">
      <alignment vertical="center"/>
    </xf>
    <xf numFmtId="166" fontId="24" fillId="0" borderId="12" xfId="0" applyNumberFormat="1" applyFont="1" applyBorder="1" applyAlignment="1" applyProtection="1">
      <alignment vertical="center"/>
    </xf>
    <xf numFmtId="10" fontId="24" fillId="0" borderId="12" xfId="48" applyNumberFormat="1" applyFont="1" applyBorder="1" applyAlignment="1" applyProtection="1">
      <alignment vertical="center"/>
    </xf>
    <xf numFmtId="1" fontId="21" fillId="26" borderId="350" xfId="28" applyNumberFormat="1" applyFont="1" applyFill="1" applyBorder="1" applyAlignment="1" applyProtection="1">
      <alignment horizontal="center" vertical="center"/>
    </xf>
    <xf numFmtId="1" fontId="26" fillId="26" borderId="350" xfId="28" applyNumberFormat="1" applyFont="1" applyFill="1" applyBorder="1" applyAlignment="1" applyProtection="1">
      <alignment horizontal="center" vertical="center"/>
    </xf>
    <xf numFmtId="1" fontId="26" fillId="26" borderId="350" xfId="28" quotePrefix="1" applyNumberFormat="1" applyFont="1" applyFill="1" applyBorder="1" applyAlignment="1" applyProtection="1">
      <alignment horizontal="center" vertical="center"/>
    </xf>
    <xf numFmtId="166" fontId="26" fillId="27" borderId="328" xfId="28" applyNumberFormat="1" applyFont="1" applyFill="1" applyBorder="1" applyAlignment="1" applyProtection="1">
      <alignment horizontal="center" vertical="center"/>
    </xf>
    <xf numFmtId="9" fontId="26" fillId="27" borderId="328" xfId="28" applyNumberFormat="1" applyFont="1" applyFill="1" applyBorder="1" applyAlignment="1" applyProtection="1">
      <alignment horizontal="center" vertical="center"/>
    </xf>
    <xf numFmtId="165" fontId="26" fillId="27" borderId="328" xfId="28" applyNumberFormat="1" applyFont="1" applyFill="1" applyBorder="1" applyAlignment="1" applyProtection="1">
      <alignment horizontal="center" vertical="center"/>
    </xf>
    <xf numFmtId="1" fontId="25" fillId="26" borderId="277" xfId="0" applyNumberFormat="1" applyFont="1" applyFill="1" applyBorder="1" applyAlignment="1" applyProtection="1">
      <alignment vertical="center"/>
    </xf>
    <xf numFmtId="1" fontId="96" fillId="26" borderId="277" xfId="0" quotePrefix="1" applyNumberFormat="1" applyFont="1" applyFill="1" applyBorder="1" applyAlignment="1" applyProtection="1">
      <alignment horizontal="center" vertical="center" wrapText="1"/>
    </xf>
    <xf numFmtId="1" fontId="96" fillId="26" borderId="277" xfId="0" quotePrefix="1" applyNumberFormat="1" applyFont="1" applyFill="1" applyBorder="1" applyAlignment="1" applyProtection="1">
      <alignment horizontal="center" vertical="center"/>
    </xf>
    <xf numFmtId="0" fontId="21" fillId="28" borderId="356" xfId="64" applyFont="1" applyFill="1" applyBorder="1" applyAlignment="1" applyProtection="1">
      <alignment horizontal="center" vertical="center"/>
    </xf>
    <xf numFmtId="0" fontId="21" fillId="28" borderId="357" xfId="64" applyFont="1" applyFill="1" applyBorder="1" applyAlignment="1" applyProtection="1">
      <alignment horizontal="center" vertical="center"/>
    </xf>
    <xf numFmtId="0" fontId="24" fillId="28" borderId="358" xfId="64" applyFont="1" applyFill="1" applyBorder="1" applyAlignment="1" applyProtection="1">
      <alignment horizontal="left" vertical="center"/>
    </xf>
    <xf numFmtId="38" fontId="24" fillId="28" borderId="355" xfId="64" applyNumberFormat="1" applyFont="1" applyFill="1" applyBorder="1" applyAlignment="1" applyProtection="1">
      <alignment horizontal="left" vertical="center"/>
    </xf>
    <xf numFmtId="6" fontId="21" fillId="28" borderId="358" xfId="64" applyNumberFormat="1" applyFont="1" applyFill="1" applyBorder="1" applyAlignment="1" applyProtection="1">
      <alignment horizontal="left" vertical="center"/>
    </xf>
    <xf numFmtId="38" fontId="21" fillId="28" borderId="355" xfId="64" applyNumberFormat="1" applyFont="1" applyFill="1" applyBorder="1" applyAlignment="1" applyProtection="1">
      <alignment horizontal="left" vertical="center"/>
    </xf>
    <xf numFmtId="38" fontId="21" fillId="28" borderId="358" xfId="64" applyNumberFormat="1" applyFont="1" applyFill="1" applyBorder="1" applyAlignment="1" applyProtection="1">
      <alignment horizontal="left" vertical="center"/>
    </xf>
    <xf numFmtId="6" fontId="24" fillId="28" borderId="358" xfId="64" applyNumberFormat="1" applyFont="1" applyFill="1" applyBorder="1" applyAlignment="1" applyProtection="1">
      <alignment horizontal="left" vertical="center"/>
    </xf>
    <xf numFmtId="6" fontId="80" fillId="28" borderId="358" xfId="64" applyNumberFormat="1" applyFont="1" applyFill="1" applyBorder="1" applyAlignment="1" applyProtection="1">
      <alignment horizontal="left" vertical="center"/>
    </xf>
    <xf numFmtId="0" fontId="21" fillId="36" borderId="356" xfId="64" applyFont="1" applyFill="1" applyBorder="1" applyAlignment="1" applyProtection="1">
      <alignment horizontal="center" vertical="center"/>
    </xf>
    <xf numFmtId="0" fontId="21" fillId="36" borderId="357" xfId="64" applyFont="1" applyFill="1" applyBorder="1" applyAlignment="1" applyProtection="1">
      <alignment horizontal="center" vertical="center"/>
    </xf>
    <xf numFmtId="0" fontId="24" fillId="36" borderId="358" xfId="64" applyFont="1" applyFill="1" applyBorder="1" applyAlignment="1" applyProtection="1">
      <alignment horizontal="left" vertical="center"/>
    </xf>
    <xf numFmtId="0" fontId="24" fillId="28" borderId="358" xfId="64" applyFont="1" applyFill="1" applyBorder="1" applyAlignment="1" applyProtection="1">
      <alignment vertical="center"/>
    </xf>
    <xf numFmtId="38" fontId="24" fillId="28" borderId="358" xfId="64" applyNumberFormat="1" applyFont="1" applyFill="1" applyBorder="1" applyAlignment="1" applyProtection="1">
      <alignment horizontal="left" vertical="center"/>
    </xf>
    <xf numFmtId="1" fontId="25" fillId="26" borderId="333" xfId="64" applyNumberFormat="1" applyFont="1" applyFill="1" applyBorder="1" applyAlignment="1" applyProtection="1">
      <alignment horizontal="center"/>
    </xf>
    <xf numFmtId="1" fontId="25" fillId="26" borderId="322" xfId="64" applyNumberFormat="1" applyFont="1" applyFill="1" applyBorder="1" applyAlignment="1" applyProtection="1">
      <alignment horizontal="center"/>
    </xf>
    <xf numFmtId="0" fontId="25" fillId="0" borderId="0" xfId="64" applyFont="1" applyProtection="1"/>
    <xf numFmtId="1" fontId="96" fillId="26" borderId="328" xfId="0" quotePrefix="1" applyNumberFormat="1" applyFont="1" applyFill="1" applyBorder="1" applyAlignment="1" applyProtection="1">
      <alignment horizontal="center" vertical="center" wrapText="1"/>
    </xf>
    <xf numFmtId="1" fontId="25" fillId="26" borderId="323" xfId="64" applyNumberFormat="1" applyFont="1" applyFill="1" applyBorder="1" applyProtection="1"/>
    <xf numFmtId="1" fontId="96" fillId="26" borderId="327" xfId="64" quotePrefix="1" applyNumberFormat="1" applyFont="1" applyFill="1" applyBorder="1" applyAlignment="1" applyProtection="1">
      <alignment horizontal="center" vertical="center" wrapText="1"/>
    </xf>
    <xf numFmtId="0" fontId="25" fillId="26" borderId="210" xfId="0" applyFont="1" applyFill="1" applyBorder="1" applyAlignment="1" applyProtection="1">
      <alignment vertical="center"/>
    </xf>
    <xf numFmtId="1" fontId="25" fillId="26" borderId="210" xfId="53" applyNumberFormat="1" applyFont="1" applyFill="1" applyBorder="1" applyAlignment="1" applyProtection="1">
      <alignment horizontal="center"/>
    </xf>
    <xf numFmtId="1" fontId="99" fillId="26" borderId="210" xfId="53" applyNumberFormat="1" applyFont="1" applyFill="1" applyBorder="1" applyAlignment="1" applyProtection="1">
      <alignment horizontal="center"/>
    </xf>
    <xf numFmtId="1" fontId="96" fillId="26" borderId="210" xfId="53" quotePrefix="1" applyNumberFormat="1" applyFont="1" applyFill="1" applyBorder="1" applyAlignment="1" applyProtection="1">
      <alignment horizontal="center" vertical="center" wrapText="1"/>
    </xf>
    <xf numFmtId="0" fontId="25" fillId="0" borderId="0" xfId="0" applyFont="1" applyProtection="1"/>
    <xf numFmtId="1" fontId="25" fillId="26" borderId="277" xfId="53" applyNumberFormat="1" applyFont="1" applyFill="1" applyBorder="1" applyAlignment="1" applyProtection="1">
      <alignment horizontal="center"/>
    </xf>
    <xf numFmtId="1" fontId="99" fillId="26" borderId="277" xfId="53" applyNumberFormat="1" applyFont="1" applyFill="1" applyBorder="1" applyAlignment="1" applyProtection="1">
      <alignment horizontal="center"/>
    </xf>
    <xf numFmtId="1" fontId="25" fillId="26" borderId="52" xfId="0" applyNumberFormat="1" applyFont="1" applyFill="1" applyBorder="1" applyAlignment="1" applyProtection="1">
      <alignment horizontal="center"/>
    </xf>
    <xf numFmtId="1" fontId="25" fillId="0" borderId="0" xfId="0" applyNumberFormat="1" applyFont="1" applyAlignment="1" applyProtection="1">
      <alignment horizontal="center"/>
    </xf>
    <xf numFmtId="1" fontId="25" fillId="0" borderId="15" xfId="0" applyNumberFormat="1" applyFont="1" applyBorder="1" applyAlignment="1" applyProtection="1">
      <alignment horizontal="center"/>
    </xf>
    <xf numFmtId="1" fontId="25" fillId="26" borderId="277" xfId="53" applyNumberFormat="1" applyFont="1" applyFill="1" applyBorder="1" applyAlignment="1" applyProtection="1">
      <alignment horizontal="center" vertical="center"/>
    </xf>
    <xf numFmtId="1" fontId="25" fillId="26" borderId="15" xfId="53" applyNumberFormat="1" applyFont="1" applyFill="1" applyBorder="1" applyAlignment="1" applyProtection="1">
      <alignment horizontal="center" vertical="center"/>
    </xf>
    <xf numFmtId="0" fontId="25" fillId="26" borderId="209" xfId="0" applyFont="1" applyFill="1" applyBorder="1" applyAlignment="1" applyProtection="1">
      <alignment horizontal="center"/>
    </xf>
    <xf numFmtId="0" fontId="25" fillId="26" borderId="209" xfId="0" applyFont="1" applyFill="1" applyBorder="1" applyProtection="1"/>
    <xf numFmtId="0" fontId="0" fillId="31" borderId="347" xfId="0" applyFill="1" applyBorder="1" applyProtection="1"/>
    <xf numFmtId="0" fontId="0" fillId="31" borderId="331" xfId="0" applyFill="1" applyBorder="1" applyProtection="1"/>
    <xf numFmtId="0" fontId="0" fillId="31" borderId="330" xfId="0" applyFill="1" applyBorder="1" applyProtection="1"/>
    <xf numFmtId="0" fontId="31" fillId="31" borderId="347" xfId="0" applyFont="1" applyFill="1" applyBorder="1" applyAlignment="1" applyProtection="1">
      <alignment horizontal="center" wrapText="1"/>
    </xf>
    <xf numFmtId="166" fontId="27" fillId="31" borderId="330" xfId="28" applyNumberFormat="1" applyFont="1" applyFill="1" applyBorder="1" applyAlignment="1" applyProtection="1">
      <alignment horizontal="center"/>
    </xf>
    <xf numFmtId="0" fontId="0" fillId="31" borderId="330" xfId="0" applyFill="1" applyBorder="1" applyAlignment="1" applyProtection="1">
      <alignment horizontal="center"/>
    </xf>
    <xf numFmtId="0" fontId="40" fillId="31" borderId="330" xfId="0" applyFont="1" applyFill="1" applyBorder="1" applyAlignment="1" applyProtection="1">
      <alignment vertical="center" wrapText="1"/>
    </xf>
    <xf numFmtId="0" fontId="40" fillId="31" borderId="330" xfId="0" quotePrefix="1" applyFont="1" applyFill="1" applyBorder="1" applyAlignment="1" applyProtection="1">
      <alignment vertical="center" wrapText="1"/>
    </xf>
    <xf numFmtId="0" fontId="35" fillId="31" borderId="330" xfId="0" applyFont="1" applyFill="1" applyBorder="1" applyAlignment="1" applyProtection="1">
      <alignment vertical="center"/>
    </xf>
    <xf numFmtId="0" fontId="35" fillId="31" borderId="331" xfId="0" applyFont="1" applyFill="1" applyBorder="1" applyAlignment="1" applyProtection="1">
      <alignment horizontal="center" vertical="center"/>
    </xf>
    <xf numFmtId="0" fontId="0" fillId="33" borderId="330" xfId="0" applyFill="1" applyBorder="1" applyProtection="1"/>
    <xf numFmtId="0" fontId="0" fillId="33" borderId="347" xfId="0" applyFill="1" applyBorder="1" applyProtection="1"/>
    <xf numFmtId="0" fontId="35" fillId="33" borderId="330" xfId="0" applyFont="1" applyFill="1" applyBorder="1" applyAlignment="1" applyProtection="1">
      <alignment vertical="center"/>
    </xf>
    <xf numFmtId="0" fontId="35" fillId="33" borderId="331" xfId="0" applyFont="1" applyFill="1" applyBorder="1" applyAlignment="1" applyProtection="1">
      <alignment vertical="center"/>
    </xf>
    <xf numFmtId="0" fontId="0" fillId="33" borderId="331" xfId="0" applyFill="1" applyBorder="1" applyProtection="1"/>
    <xf numFmtId="49" fontId="29" fillId="35" borderId="328" xfId="53" applyNumberFormat="1" applyFont="1" applyFill="1" applyBorder="1" applyAlignment="1" applyProtection="1">
      <alignment horizontal="center" vertical="center" wrapText="1"/>
    </xf>
    <xf numFmtId="1" fontId="26" fillId="26" borderId="328" xfId="53" quotePrefix="1" applyNumberFormat="1" applyFont="1" applyFill="1" applyBorder="1" applyAlignment="1" applyProtection="1">
      <alignment horizontal="center" vertical="center"/>
    </xf>
    <xf numFmtId="1" fontId="96" fillId="26" borderId="328" xfId="53" quotePrefix="1" applyNumberFormat="1" applyFont="1" applyFill="1" applyBorder="1" applyAlignment="1" applyProtection="1">
      <alignment horizontal="center" vertical="center" wrapText="1"/>
    </xf>
    <xf numFmtId="1" fontId="25" fillId="26" borderId="350" xfId="53" applyNumberFormat="1" applyFont="1" applyFill="1" applyBorder="1" applyAlignment="1" applyProtection="1">
      <alignment horizontal="center" vertical="center"/>
    </xf>
    <xf numFmtId="1" fontId="24" fillId="26" borderId="323" xfId="53" applyNumberFormat="1" applyFont="1" applyFill="1" applyBorder="1" applyAlignment="1" applyProtection="1">
      <alignment horizontal="center" vertical="center"/>
    </xf>
    <xf numFmtId="1" fontId="99" fillId="26" borderId="350" xfId="53" applyNumberFormat="1" applyFont="1" applyFill="1" applyBorder="1" applyAlignment="1" applyProtection="1">
      <alignment horizontal="center" vertical="center"/>
    </xf>
    <xf numFmtId="1" fontId="21" fillId="26" borderId="333" xfId="53" applyNumberFormat="1" applyFont="1" applyFill="1" applyBorder="1" applyAlignment="1" applyProtection="1">
      <alignment horizontal="center" vertical="center"/>
    </xf>
    <xf numFmtId="1" fontId="21" fillId="26" borderId="322" xfId="53" applyNumberFormat="1" applyFont="1" applyFill="1" applyBorder="1" applyAlignment="1" applyProtection="1">
      <alignment horizontal="center" vertical="center"/>
    </xf>
    <xf numFmtId="1" fontId="25" fillId="26" borderId="347" xfId="53" applyNumberFormat="1" applyFont="1" applyFill="1" applyBorder="1" applyAlignment="1" applyProtection="1">
      <alignment horizontal="center" vertical="center"/>
    </xf>
    <xf numFmtId="1" fontId="25" fillId="26" borderId="330" xfId="53" applyNumberFormat="1" applyFont="1" applyFill="1" applyBorder="1" applyAlignment="1" applyProtection="1">
      <alignment horizontal="center" vertical="center"/>
    </xf>
    <xf numFmtId="38" fontId="21" fillId="32" borderId="359" xfId="54" applyNumberFormat="1" applyFont="1" applyFill="1" applyBorder="1" applyAlignment="1" applyProtection="1">
      <alignment horizontal="right" vertical="center"/>
    </xf>
    <xf numFmtId="38" fontId="21" fillId="32" borderId="274" xfId="54" applyNumberFormat="1" applyFont="1" applyFill="1" applyBorder="1" applyAlignment="1" applyProtection="1">
      <alignment horizontal="right" vertical="center"/>
    </xf>
    <xf numFmtId="38" fontId="21" fillId="32" borderId="360" xfId="54" applyNumberFormat="1" applyFont="1" applyFill="1" applyBorder="1" applyAlignment="1" applyProtection="1">
      <alignment horizontal="right" vertical="center"/>
    </xf>
    <xf numFmtId="0" fontId="21" fillId="0" borderId="361" xfId="53" applyFont="1" applyFill="1" applyBorder="1" applyAlignment="1" applyProtection="1">
      <alignment horizontal="center" vertical="center"/>
    </xf>
    <xf numFmtId="0" fontId="21" fillId="0" borderId="359" xfId="53" applyFont="1" applyFill="1" applyBorder="1" applyAlignment="1" applyProtection="1">
      <alignment horizontal="center" vertical="center"/>
    </xf>
    <xf numFmtId="0" fontId="21" fillId="0" borderId="336" xfId="53" applyFont="1" applyFill="1" applyBorder="1" applyAlignment="1" applyProtection="1">
      <alignment vertical="center"/>
    </xf>
    <xf numFmtId="0" fontId="21" fillId="0" borderId="338" xfId="53" applyFont="1" applyFill="1" applyBorder="1" applyAlignment="1" applyProtection="1">
      <alignment vertical="center"/>
    </xf>
    <xf numFmtId="0" fontId="21" fillId="0" borderId="341" xfId="53" applyFont="1" applyFill="1" applyBorder="1" applyAlignment="1" applyProtection="1">
      <alignment horizontal="center" vertical="center"/>
    </xf>
    <xf numFmtId="0" fontId="21" fillId="0" borderId="360" xfId="53" applyFont="1" applyFill="1" applyBorder="1" applyAlignment="1" applyProtection="1">
      <alignment horizontal="center" vertical="center"/>
    </xf>
    <xf numFmtId="0" fontId="21" fillId="0" borderId="342" xfId="53" applyFont="1" applyFill="1" applyBorder="1" applyAlignment="1" applyProtection="1">
      <alignment vertical="center"/>
    </xf>
    <xf numFmtId="1" fontId="25" fillId="26" borderId="331" xfId="53" applyNumberFormat="1" applyFont="1" applyFill="1" applyBorder="1" applyAlignment="1" applyProtection="1">
      <alignment horizontal="center" vertical="center"/>
    </xf>
    <xf numFmtId="6" fontId="21" fillId="40" borderId="259" xfId="53" applyNumberFormat="1" applyFont="1" applyFill="1" applyBorder="1" applyAlignment="1" applyProtection="1">
      <alignment horizontal="right" vertical="center"/>
    </xf>
    <xf numFmtId="6" fontId="21" fillId="40" borderId="260" xfId="53" applyNumberFormat="1" applyFont="1" applyFill="1" applyBorder="1" applyAlignment="1" applyProtection="1">
      <alignment horizontal="right" vertical="center"/>
    </xf>
    <xf numFmtId="6" fontId="21" fillId="40" borderId="256" xfId="53" applyNumberFormat="1" applyFont="1" applyFill="1" applyBorder="1" applyAlignment="1" applyProtection="1">
      <alignment horizontal="right" vertical="center"/>
    </xf>
    <xf numFmtId="6" fontId="21" fillId="40" borderId="257" xfId="53" applyNumberFormat="1" applyFont="1" applyFill="1" applyBorder="1" applyAlignment="1" applyProtection="1">
      <alignment horizontal="right" vertical="center"/>
    </xf>
    <xf numFmtId="6" fontId="21" fillId="40" borderId="238" xfId="53" applyNumberFormat="1" applyFont="1" applyFill="1" applyBorder="1" applyAlignment="1" applyProtection="1">
      <alignment horizontal="right" vertical="center"/>
    </xf>
    <xf numFmtId="6" fontId="21" fillId="40" borderId="211" xfId="53" applyNumberFormat="1" applyFont="1" applyFill="1" applyBorder="1" applyAlignment="1" applyProtection="1">
      <alignment horizontal="right" vertical="center"/>
    </xf>
    <xf numFmtId="6" fontId="21" fillId="32" borderId="257" xfId="53" applyNumberFormat="1" applyFont="1" applyFill="1" applyBorder="1" applyAlignment="1" applyProtection="1">
      <alignment horizontal="right" vertical="center"/>
    </xf>
    <xf numFmtId="6" fontId="21" fillId="32" borderId="212" xfId="53" applyNumberFormat="1" applyFont="1" applyFill="1" applyBorder="1" applyAlignment="1" applyProtection="1">
      <alignment horizontal="right" vertical="center"/>
    </xf>
    <xf numFmtId="6" fontId="24" fillId="40" borderId="300" xfId="54" applyNumberFormat="1" applyFont="1" applyFill="1" applyBorder="1" applyAlignment="1" applyProtection="1">
      <alignment horizontal="right" vertical="center"/>
    </xf>
    <xf numFmtId="38" fontId="24" fillId="0" borderId="299" xfId="54" applyNumberFormat="1" applyFont="1" applyFill="1" applyBorder="1" applyAlignment="1" applyProtection="1">
      <alignment horizontal="right" vertical="center"/>
    </xf>
    <xf numFmtId="6" fontId="24" fillId="0" borderId="299" xfId="54" applyNumberFormat="1" applyFont="1" applyFill="1" applyBorder="1" applyAlignment="1" applyProtection="1">
      <alignment horizontal="right" vertical="center"/>
    </xf>
    <xf numFmtId="6" fontId="24" fillId="0" borderId="299" xfId="53" applyNumberFormat="1" applyFont="1" applyFill="1" applyBorder="1" applyAlignment="1" applyProtection="1">
      <alignment horizontal="right" vertical="center"/>
    </xf>
    <xf numFmtId="6" fontId="24" fillId="32" borderId="0" xfId="54" applyNumberFormat="1" applyFont="1" applyFill="1" applyBorder="1" applyAlignment="1" applyProtection="1">
      <alignment horizontal="right" vertical="center"/>
    </xf>
    <xf numFmtId="38" fontId="21" fillId="0" borderId="254" xfId="53" applyNumberFormat="1" applyFont="1" applyFill="1" applyBorder="1" applyAlignment="1" applyProtection="1">
      <alignment horizontal="right" vertical="center"/>
    </xf>
    <xf numFmtId="6" fontId="21" fillId="0" borderId="254" xfId="53" applyNumberFormat="1" applyFont="1" applyFill="1" applyBorder="1" applyAlignment="1" applyProtection="1">
      <alignment horizontal="right" vertical="center"/>
    </xf>
    <xf numFmtId="6" fontId="21" fillId="0" borderId="254" xfId="54" applyNumberFormat="1" applyFont="1" applyFill="1" applyBorder="1" applyAlignment="1" applyProtection="1">
      <alignment horizontal="right" vertical="center"/>
    </xf>
    <xf numFmtId="6" fontId="21" fillId="40" borderId="254" xfId="53" applyNumberFormat="1" applyFont="1" applyFill="1" applyBorder="1" applyAlignment="1" applyProtection="1">
      <alignment horizontal="right" vertical="center"/>
    </xf>
    <xf numFmtId="6" fontId="21" fillId="32" borderId="254" xfId="54" applyNumberFormat="1" applyFont="1" applyFill="1" applyBorder="1" applyAlignment="1" applyProtection="1">
      <alignment horizontal="right" vertical="center"/>
    </xf>
    <xf numFmtId="38" fontId="21" fillId="0" borderId="35" xfId="53" applyNumberFormat="1" applyFont="1" applyFill="1" applyBorder="1" applyAlignment="1" applyProtection="1">
      <alignment horizontal="right" vertical="center"/>
    </xf>
    <xf numFmtId="6" fontId="21" fillId="0" borderId="35" xfId="53" applyNumberFormat="1" applyFont="1" applyFill="1" applyBorder="1" applyAlignment="1" applyProtection="1">
      <alignment horizontal="right" vertical="center"/>
    </xf>
    <xf numFmtId="6" fontId="21" fillId="40" borderId="35" xfId="53" applyNumberFormat="1" applyFont="1" applyFill="1" applyBorder="1" applyAlignment="1" applyProtection="1">
      <alignment horizontal="right" vertical="center"/>
    </xf>
    <xf numFmtId="38" fontId="21" fillId="0" borderId="329" xfId="53" applyNumberFormat="1" applyFont="1" applyFill="1" applyBorder="1" applyAlignment="1" applyProtection="1">
      <alignment horizontal="right" vertical="center"/>
    </xf>
    <xf numFmtId="6" fontId="21" fillId="0" borderId="329" xfId="53" applyNumberFormat="1" applyFont="1" applyFill="1" applyBorder="1" applyAlignment="1" applyProtection="1">
      <alignment horizontal="right" vertical="center"/>
    </xf>
    <xf numFmtId="6" fontId="21" fillId="0" borderId="329" xfId="54" applyNumberFormat="1" applyFont="1" applyFill="1" applyBorder="1" applyAlignment="1" applyProtection="1">
      <alignment horizontal="right" vertical="center"/>
    </xf>
    <xf numFmtId="6" fontId="21" fillId="40" borderId="329" xfId="53" applyNumberFormat="1" applyFont="1" applyFill="1" applyBorder="1" applyAlignment="1" applyProtection="1">
      <alignment horizontal="right" vertical="center"/>
    </xf>
    <xf numFmtId="38" fontId="24" fillId="32" borderId="295" xfId="54" applyNumberFormat="1" applyFont="1" applyFill="1" applyBorder="1" applyAlignment="1" applyProtection="1">
      <alignment horizontal="right" vertical="center"/>
    </xf>
    <xf numFmtId="6" fontId="24" fillId="0" borderId="295" xfId="54" applyNumberFormat="1" applyFont="1" applyFill="1" applyBorder="1" applyAlignment="1" applyProtection="1">
      <alignment horizontal="right" vertical="center"/>
    </xf>
    <xf numFmtId="6" fontId="24" fillId="32" borderId="295" xfId="54" applyNumberFormat="1" applyFont="1" applyFill="1" applyBorder="1" applyAlignment="1" applyProtection="1">
      <alignment horizontal="right" vertical="center"/>
    </xf>
    <xf numFmtId="6" fontId="24" fillId="0" borderId="295" xfId="53" applyNumberFormat="1" applyFont="1" applyFill="1" applyBorder="1" applyAlignment="1" applyProtection="1">
      <alignment horizontal="right" vertical="center"/>
    </xf>
    <xf numFmtId="6" fontId="24" fillId="40" borderId="295" xfId="54" applyNumberFormat="1" applyFont="1" applyFill="1" applyBorder="1" applyAlignment="1" applyProtection="1">
      <alignment horizontal="right" vertical="center"/>
    </xf>
    <xf numFmtId="0" fontId="21" fillId="0" borderId="0" xfId="0" quotePrefix="1" applyFont="1" applyAlignment="1" applyProtection="1">
      <alignment horizontal="center" vertical="center"/>
    </xf>
    <xf numFmtId="38" fontId="21" fillId="32" borderId="259" xfId="54" applyNumberFormat="1" applyFont="1" applyFill="1" applyBorder="1" applyAlignment="1" applyProtection="1">
      <alignment horizontal="center" vertical="center"/>
    </xf>
    <xf numFmtId="38" fontId="21" fillId="32" borderId="256" xfId="54" applyNumberFormat="1" applyFont="1" applyFill="1" applyBorder="1" applyAlignment="1" applyProtection="1">
      <alignment horizontal="center" vertical="center"/>
    </xf>
    <xf numFmtId="38" fontId="21" fillId="32" borderId="238" xfId="54" applyNumberFormat="1" applyFont="1" applyFill="1" applyBorder="1" applyAlignment="1" applyProtection="1">
      <alignment horizontal="center" vertical="center"/>
    </xf>
    <xf numFmtId="8" fontId="73" fillId="25" borderId="213" xfId="0" applyNumberFormat="1" applyFont="1" applyFill="1" applyBorder="1" applyAlignment="1" applyProtection="1">
      <alignment horizontal="center" vertical="center" wrapText="1"/>
    </xf>
    <xf numFmtId="6" fontId="73" fillId="25" borderId="213" xfId="0" applyNumberFormat="1" applyFont="1" applyFill="1" applyBorder="1" applyAlignment="1" applyProtection="1">
      <alignment horizontal="center" vertical="center" wrapText="1"/>
    </xf>
    <xf numFmtId="1" fontId="23" fillId="26" borderId="213" xfId="0" applyNumberFormat="1" applyFont="1" applyFill="1" applyBorder="1" applyAlignment="1" applyProtection="1">
      <alignment vertical="center"/>
    </xf>
    <xf numFmtId="1" fontId="24" fillId="26" borderId="213" xfId="0" applyNumberFormat="1" applyFont="1" applyFill="1" applyBorder="1" applyAlignment="1" applyProtection="1">
      <alignment vertical="center"/>
    </xf>
    <xf numFmtId="1" fontId="26" fillId="26" borderId="36" xfId="0" quotePrefix="1" applyNumberFormat="1" applyFont="1" applyFill="1" applyBorder="1" applyAlignment="1" applyProtection="1">
      <alignment horizontal="center" vertical="center"/>
    </xf>
    <xf numFmtId="1" fontId="23" fillId="0" borderId="0" xfId="0" applyNumberFormat="1" applyFont="1" applyAlignment="1" applyProtection="1">
      <alignment vertical="center"/>
    </xf>
    <xf numFmtId="1" fontId="25" fillId="0" borderId="0" xfId="0" applyNumberFormat="1" applyFont="1" applyAlignment="1" applyProtection="1">
      <alignment vertical="center"/>
    </xf>
    <xf numFmtId="5" fontId="21" fillId="0" borderId="254" xfId="0" applyNumberFormat="1" applyFont="1" applyFill="1" applyBorder="1" applyAlignment="1" applyProtection="1">
      <alignment vertical="center"/>
    </xf>
    <xf numFmtId="166" fontId="21" fillId="0" borderId="254" xfId="28" applyNumberFormat="1" applyFont="1" applyFill="1" applyBorder="1" applyAlignment="1" applyProtection="1">
      <alignment vertical="center"/>
    </xf>
    <xf numFmtId="165" fontId="21" fillId="0" borderId="254" xfId="28" applyNumberFormat="1" applyFont="1" applyFill="1" applyBorder="1" applyAlignment="1" applyProtection="1">
      <alignment vertical="center"/>
    </xf>
    <xf numFmtId="38" fontId="21" fillId="0" borderId="254" xfId="28" applyNumberFormat="1" applyFont="1" applyFill="1" applyBorder="1" applyAlignment="1" applyProtection="1">
      <alignment vertical="center"/>
    </xf>
    <xf numFmtId="5" fontId="21" fillId="0" borderId="35" xfId="0" applyNumberFormat="1" applyFont="1" applyFill="1" applyBorder="1" applyAlignment="1" applyProtection="1">
      <alignment vertical="center"/>
    </xf>
    <xf numFmtId="166" fontId="21" fillId="0" borderId="35" xfId="28" applyNumberFormat="1" applyFont="1" applyFill="1" applyBorder="1" applyAlignment="1" applyProtection="1">
      <alignment vertical="center"/>
    </xf>
    <xf numFmtId="165" fontId="21" fillId="0" borderId="35" xfId="28" applyNumberFormat="1" applyFont="1" applyFill="1" applyBorder="1" applyAlignment="1" applyProtection="1">
      <alignment vertical="center"/>
    </xf>
    <xf numFmtId="38" fontId="21" fillId="0" borderId="35" xfId="28" applyNumberFormat="1" applyFont="1" applyFill="1" applyBorder="1" applyAlignment="1" applyProtection="1">
      <alignment vertical="center"/>
    </xf>
    <xf numFmtId="6" fontId="21" fillId="0" borderId="270" xfId="0" applyNumberFormat="1" applyFont="1" applyFill="1" applyBorder="1" applyAlignment="1" applyProtection="1">
      <alignment vertical="center"/>
    </xf>
    <xf numFmtId="0" fontId="21" fillId="0" borderId="0" xfId="0" quotePrefix="1" applyFont="1" applyAlignment="1" applyProtection="1">
      <alignment vertical="center"/>
    </xf>
    <xf numFmtId="5" fontId="21" fillId="0" borderId="52" xfId="0" applyNumberFormat="1" applyFont="1" applyFill="1" applyBorder="1" applyAlignment="1" applyProtection="1">
      <alignment vertical="center"/>
    </xf>
    <xf numFmtId="166" fontId="21" fillId="0" borderId="52" xfId="28" applyNumberFormat="1" applyFont="1" applyFill="1" applyBorder="1" applyAlignment="1" applyProtection="1">
      <alignment vertical="center"/>
    </xf>
    <xf numFmtId="165" fontId="21" fillId="0" borderId="52" xfId="28" applyNumberFormat="1" applyFont="1" applyFill="1" applyBorder="1" applyAlignment="1" applyProtection="1">
      <alignment vertical="center"/>
    </xf>
    <xf numFmtId="38" fontId="21" fillId="0" borderId="52" xfId="28" applyNumberFormat="1" applyFont="1" applyFill="1" applyBorder="1" applyAlignment="1" applyProtection="1">
      <alignment vertical="center"/>
    </xf>
    <xf numFmtId="0" fontId="24" fillId="0" borderId="226" xfId="0" applyFont="1" applyFill="1" applyBorder="1" applyAlignment="1" applyProtection="1">
      <alignment vertical="center"/>
    </xf>
    <xf numFmtId="0" fontId="24" fillId="0" borderId="227" xfId="0" applyFont="1" applyFill="1" applyBorder="1" applyAlignment="1" applyProtection="1">
      <alignment horizontal="center" vertical="center"/>
    </xf>
    <xf numFmtId="5" fontId="65" fillId="0" borderId="12" xfId="0" applyNumberFormat="1" applyFont="1" applyFill="1" applyBorder="1" applyAlignment="1" applyProtection="1">
      <alignment vertical="center"/>
    </xf>
    <xf numFmtId="165" fontId="65" fillId="0" borderId="12" xfId="28" applyNumberFormat="1" applyFont="1" applyFill="1" applyBorder="1" applyAlignment="1" applyProtection="1">
      <alignment vertical="center"/>
    </xf>
    <xf numFmtId="38" fontId="24" fillId="0" borderId="12" xfId="28" applyNumberFormat="1" applyFont="1" applyFill="1" applyBorder="1" applyAlignment="1" applyProtection="1">
      <alignment vertical="center"/>
    </xf>
    <xf numFmtId="5" fontId="24" fillId="0" borderId="12" xfId="0" applyNumberFormat="1" applyFont="1" applyFill="1" applyBorder="1" applyAlignment="1" applyProtection="1">
      <alignment vertical="center"/>
    </xf>
    <xf numFmtId="0" fontId="24" fillId="24" borderId="0" xfId="0" applyFont="1" applyFill="1" applyBorder="1" applyAlignment="1" applyProtection="1">
      <alignment vertical="center"/>
    </xf>
    <xf numFmtId="0" fontId="24" fillId="24" borderId="0" xfId="0" applyFont="1" applyFill="1" applyBorder="1" applyAlignment="1" applyProtection="1">
      <alignment horizontal="center" vertical="center"/>
    </xf>
    <xf numFmtId="0" fontId="21" fillId="0" borderId="0" xfId="0" applyFont="1" applyAlignment="1" applyProtection="1">
      <alignment vertical="center" wrapText="1"/>
    </xf>
    <xf numFmtId="6" fontId="21" fillId="0" borderId="0" xfId="0" applyNumberFormat="1" applyFont="1" applyAlignment="1" applyProtection="1">
      <alignment vertical="center" wrapText="1"/>
    </xf>
    <xf numFmtId="0" fontId="24" fillId="0" borderId="0" xfId="0" applyFont="1" applyBorder="1" applyAlignment="1" applyProtection="1">
      <alignment vertical="center"/>
    </xf>
    <xf numFmtId="0" fontId="23" fillId="0" borderId="0" xfId="0" applyFont="1" applyBorder="1" applyAlignment="1" applyProtection="1">
      <alignment vertical="center"/>
    </xf>
    <xf numFmtId="0" fontId="29" fillId="0" borderId="0" xfId="0" applyFont="1" applyFill="1" applyBorder="1" applyAlignment="1" applyProtection="1">
      <alignment horizontal="center" vertical="center"/>
    </xf>
    <xf numFmtId="0" fontId="73" fillId="46" borderId="328" xfId="0" applyFont="1" applyFill="1" applyBorder="1" applyAlignment="1" applyProtection="1">
      <alignment horizontal="center" vertical="center" wrapText="1"/>
      <protection locked="0"/>
    </xf>
    <xf numFmtId="0" fontId="29" fillId="46" borderId="328" xfId="0" applyFont="1" applyFill="1" applyBorder="1" applyAlignment="1" applyProtection="1">
      <alignment horizontal="center" vertical="center" wrapText="1"/>
      <protection locked="0"/>
    </xf>
    <xf numFmtId="0" fontId="28" fillId="25" borderId="362" xfId="0" applyFont="1" applyFill="1" applyBorder="1" applyAlignment="1" applyProtection="1">
      <alignment horizontal="center" vertical="center" wrapText="1"/>
    </xf>
    <xf numFmtId="0" fontId="29" fillId="25" borderId="327" xfId="0" applyFont="1" applyFill="1" applyBorder="1" applyAlignment="1" applyProtection="1">
      <alignment horizontal="center" vertical="center" wrapText="1"/>
    </xf>
    <xf numFmtId="1" fontId="21" fillId="26" borderId="324" xfId="64" applyNumberFormat="1" applyFont="1" applyFill="1" applyBorder="1" applyAlignment="1" applyProtection="1">
      <alignment horizontal="center"/>
    </xf>
    <xf numFmtId="1" fontId="24" fillId="26" borderId="325" xfId="64" applyNumberFormat="1" applyFont="1" applyFill="1" applyBorder="1" applyProtection="1"/>
    <xf numFmtId="1" fontId="21" fillId="26" borderId="326" xfId="64" applyNumberFormat="1" applyFont="1" applyFill="1" applyBorder="1" applyAlignment="1" applyProtection="1">
      <alignment horizontal="center"/>
    </xf>
    <xf numFmtId="0" fontId="24" fillId="36" borderId="326" xfId="0" applyFont="1" applyFill="1" applyBorder="1" applyAlignment="1" applyProtection="1">
      <alignment vertical="center" wrapText="1"/>
    </xf>
    <xf numFmtId="0" fontId="24" fillId="36" borderId="324" xfId="0" applyFont="1" applyFill="1" applyBorder="1" applyAlignment="1" applyProtection="1">
      <alignment horizontal="center" vertical="center" wrapText="1"/>
    </xf>
    <xf numFmtId="3" fontId="21" fillId="36" borderId="326" xfId="0" applyNumberFormat="1" applyFont="1" applyFill="1" applyBorder="1" applyAlignment="1" applyProtection="1">
      <alignment horizontal="right" vertical="center"/>
    </xf>
    <xf numFmtId="6" fontId="21" fillId="36" borderId="326" xfId="0" applyNumberFormat="1" applyFont="1" applyFill="1" applyBorder="1" applyAlignment="1" applyProtection="1">
      <alignment horizontal="right" vertical="center"/>
    </xf>
    <xf numFmtId="6" fontId="21" fillId="36" borderId="325" xfId="0" applyNumberFormat="1" applyFont="1" applyFill="1" applyBorder="1" applyAlignment="1" applyProtection="1">
      <alignment horizontal="right" vertical="center"/>
    </xf>
    <xf numFmtId="0" fontId="24" fillId="36" borderId="326" xfId="0" applyFont="1" applyFill="1" applyBorder="1" applyAlignment="1" applyProtection="1">
      <alignment horizontal="center" vertical="center" wrapText="1"/>
    </xf>
    <xf numFmtId="165" fontId="25" fillId="26" borderId="277" xfId="28" applyNumberFormat="1" applyFont="1" applyFill="1" applyBorder="1" applyAlignment="1" applyProtection="1">
      <alignment horizontal="center" vertical="center"/>
    </xf>
    <xf numFmtId="1" fontId="96" fillId="26" borderId="277" xfId="28" quotePrefix="1" applyNumberFormat="1" applyFont="1" applyFill="1" applyBorder="1" applyAlignment="1" applyProtection="1">
      <alignment horizontal="center" vertical="center"/>
    </xf>
    <xf numFmtId="1" fontId="96" fillId="26" borderId="277" xfId="28" applyNumberFormat="1" applyFont="1" applyFill="1" applyBorder="1" applyAlignment="1" applyProtection="1">
      <alignment horizontal="center" vertical="center"/>
    </xf>
    <xf numFmtId="165" fontId="25" fillId="26" borderId="277" xfId="28" applyNumberFormat="1" applyFont="1" applyFill="1" applyBorder="1" applyAlignment="1" applyProtection="1">
      <alignment horizontal="center" vertical="center" wrapText="1"/>
    </xf>
    <xf numFmtId="0" fontId="96" fillId="26" borderId="277" xfId="28" quotePrefix="1" applyNumberFormat="1" applyFont="1" applyFill="1" applyBorder="1" applyAlignment="1" applyProtection="1">
      <alignment horizontal="center" vertical="center" wrapText="1"/>
    </xf>
    <xf numFmtId="1" fontId="96" fillId="26" borderId="277" xfId="28" quotePrefix="1" applyNumberFormat="1" applyFont="1" applyFill="1" applyBorder="1" applyAlignment="1" applyProtection="1">
      <alignment horizontal="center" vertical="center" wrapText="1"/>
    </xf>
    <xf numFmtId="1" fontId="96" fillId="26" borderId="277" xfId="28" applyNumberFormat="1" applyFont="1" applyFill="1" applyBorder="1" applyAlignment="1" applyProtection="1">
      <alignment horizontal="center" vertical="center" wrapText="1"/>
    </xf>
    <xf numFmtId="8" fontId="21" fillId="0" borderId="254" xfId="0" applyNumberFormat="1" applyFont="1" applyFill="1" applyBorder="1" applyAlignment="1" applyProtection="1">
      <alignment vertical="center"/>
    </xf>
    <xf numFmtId="8" fontId="21" fillId="0" borderId="270" xfId="0" applyNumberFormat="1" applyFont="1" applyFill="1" applyBorder="1" applyAlignment="1" applyProtection="1">
      <alignment vertical="center"/>
    </xf>
    <xf numFmtId="166" fontId="21" fillId="0" borderId="261" xfId="0" applyNumberFormat="1" applyFont="1" applyFill="1" applyBorder="1" applyAlignment="1" applyProtection="1">
      <alignment vertical="center"/>
    </xf>
    <xf numFmtId="49" fontId="29" fillId="34" borderId="328" xfId="53" applyNumberFormat="1" applyFont="1" applyFill="1" applyBorder="1" applyAlignment="1" applyProtection="1">
      <alignment horizontal="center" vertical="center" wrapText="1"/>
    </xf>
    <xf numFmtId="0" fontId="21" fillId="28" borderId="354" xfId="64" applyFont="1" applyFill="1" applyBorder="1" applyAlignment="1" applyProtection="1">
      <alignment horizontal="center" vertical="center"/>
    </xf>
    <xf numFmtId="0" fontId="21" fillId="28" borderId="0" xfId="64" applyFont="1" applyFill="1" applyBorder="1" applyAlignment="1" applyProtection="1">
      <alignment horizontal="center" vertical="center"/>
    </xf>
    <xf numFmtId="0" fontId="24" fillId="28" borderId="24" xfId="64" applyFont="1" applyFill="1" applyBorder="1" applyAlignment="1" applyProtection="1">
      <alignment horizontal="left" vertical="center"/>
    </xf>
    <xf numFmtId="38" fontId="24" fillId="28" borderId="329" xfId="64" applyNumberFormat="1" applyFont="1" applyFill="1" applyBorder="1" applyAlignment="1" applyProtection="1">
      <alignment horizontal="left" vertical="center"/>
    </xf>
    <xf numFmtId="6" fontId="21" fillId="28" borderId="24" xfId="64" applyNumberFormat="1" applyFont="1" applyFill="1" applyBorder="1" applyAlignment="1" applyProtection="1">
      <alignment horizontal="left" vertical="center"/>
    </xf>
    <xf numFmtId="38" fontId="21" fillId="28" borderId="329" xfId="64" applyNumberFormat="1" applyFont="1" applyFill="1" applyBorder="1" applyAlignment="1" applyProtection="1">
      <alignment horizontal="left" vertical="center"/>
    </xf>
    <xf numFmtId="38" fontId="21" fillId="28" borderId="24" xfId="64" applyNumberFormat="1" applyFont="1" applyFill="1" applyBorder="1" applyAlignment="1" applyProtection="1">
      <alignment horizontal="left" vertical="center"/>
    </xf>
    <xf numFmtId="6" fontId="24" fillId="28" borderId="24" xfId="64" applyNumberFormat="1" applyFont="1" applyFill="1" applyBorder="1" applyAlignment="1" applyProtection="1">
      <alignment horizontal="left" vertical="center"/>
    </xf>
    <xf numFmtId="6" fontId="80" fillId="28" borderId="24" xfId="64" applyNumberFormat="1" applyFont="1" applyFill="1" applyBorder="1" applyAlignment="1" applyProtection="1">
      <alignment horizontal="left" vertical="center"/>
    </xf>
    <xf numFmtId="0" fontId="21" fillId="0" borderId="365" xfId="64" applyFont="1" applyFill="1" applyBorder="1" applyAlignment="1" applyProtection="1">
      <alignment vertical="center"/>
    </xf>
    <xf numFmtId="38" fontId="21" fillId="0" borderId="362" xfId="252" applyNumberFormat="1" applyFont="1" applyBorder="1" applyAlignment="1" applyProtection="1">
      <alignment vertical="center"/>
    </xf>
    <xf numFmtId="6" fontId="21" fillId="34" borderId="362" xfId="64" applyNumberFormat="1" applyFont="1" applyFill="1" applyBorder="1" applyAlignment="1" applyProtection="1">
      <alignment vertical="center"/>
    </xf>
    <xf numFmtId="6" fontId="21" fillId="0" borderId="362" xfId="64" applyNumberFormat="1" applyFont="1" applyFill="1" applyBorder="1" applyAlignment="1" applyProtection="1">
      <alignment vertical="center"/>
    </xf>
    <xf numFmtId="6" fontId="21" fillId="35" borderId="362" xfId="64" applyNumberFormat="1" applyFont="1" applyFill="1" applyBorder="1" applyAlignment="1" applyProtection="1">
      <alignment vertical="center"/>
    </xf>
    <xf numFmtId="6" fontId="21" fillId="39" borderId="362" xfId="64" applyNumberFormat="1" applyFont="1" applyFill="1" applyBorder="1" applyAlignment="1" applyProtection="1">
      <alignment vertical="center"/>
    </xf>
    <xf numFmtId="6" fontId="21" fillId="43" borderId="362" xfId="64" applyNumberFormat="1" applyFont="1" applyFill="1" applyBorder="1" applyAlignment="1" applyProtection="1">
      <alignment vertical="center"/>
    </xf>
    <xf numFmtId="6" fontId="72" fillId="32" borderId="362" xfId="64" applyNumberFormat="1" applyFont="1" applyFill="1" applyBorder="1" applyAlignment="1" applyProtection="1">
      <alignment vertical="center"/>
    </xf>
    <xf numFmtId="6" fontId="24" fillId="41" borderId="362" xfId="64" applyNumberFormat="1" applyFont="1" applyFill="1" applyBorder="1" applyAlignment="1" applyProtection="1">
      <alignment vertical="center"/>
    </xf>
    <xf numFmtId="0" fontId="21" fillId="0" borderId="364" xfId="64" applyFont="1" applyFill="1" applyBorder="1" applyAlignment="1" applyProtection="1">
      <alignment horizontal="center" vertical="center"/>
    </xf>
    <xf numFmtId="0" fontId="21" fillId="0" borderId="366" xfId="64" applyFont="1" applyFill="1" applyBorder="1" applyAlignment="1" applyProtection="1">
      <alignment vertical="center"/>
    </xf>
    <xf numFmtId="0" fontId="73" fillId="44" borderId="328" xfId="70" applyFont="1" applyFill="1" applyBorder="1" applyAlignment="1" applyProtection="1">
      <alignment horizontal="center" vertical="center" wrapText="1"/>
    </xf>
    <xf numFmtId="0" fontId="73" fillId="49" borderId="328" xfId="70" applyFont="1" applyFill="1" applyBorder="1" applyAlignment="1" applyProtection="1">
      <alignment horizontal="center" vertical="center" wrapText="1"/>
    </xf>
    <xf numFmtId="0" fontId="73" fillId="50" borderId="328" xfId="70" applyFont="1" applyFill="1" applyBorder="1" applyAlignment="1" applyProtection="1">
      <alignment horizontal="center" vertical="center" wrapText="1"/>
    </xf>
    <xf numFmtId="0" fontId="73" fillId="34" borderId="328" xfId="70" applyFont="1" applyFill="1" applyBorder="1" applyAlignment="1" applyProtection="1">
      <alignment horizontal="center" vertical="center" wrapText="1"/>
    </xf>
    <xf numFmtId="0" fontId="73" fillId="57" borderId="328" xfId="70" applyFont="1" applyFill="1" applyBorder="1" applyAlignment="1" applyProtection="1">
      <alignment horizontal="center" vertical="center" wrapText="1"/>
    </xf>
    <xf numFmtId="0" fontId="73" fillId="58" borderId="328" xfId="70" applyFont="1" applyFill="1" applyBorder="1" applyAlignment="1" applyProtection="1">
      <alignment horizontal="center" vertical="center" wrapText="1"/>
    </xf>
    <xf numFmtId="0" fontId="73" fillId="59" borderId="328" xfId="70" applyFont="1" applyFill="1" applyBorder="1" applyAlignment="1" applyProtection="1">
      <alignment horizontal="center" vertical="center" wrapText="1"/>
    </xf>
    <xf numFmtId="0" fontId="73" fillId="51" borderId="328" xfId="70" applyFont="1" applyFill="1" applyBorder="1" applyAlignment="1" applyProtection="1">
      <alignment horizontal="center" vertical="center" wrapText="1"/>
    </xf>
    <xf numFmtId="0" fontId="73" fillId="40" borderId="328" xfId="0" applyFont="1" applyFill="1" applyBorder="1" applyAlignment="1" applyProtection="1">
      <alignment horizontal="center" vertical="center" wrapText="1"/>
    </xf>
    <xf numFmtId="0" fontId="73" fillId="35" borderId="328" xfId="0" applyFont="1" applyFill="1" applyBorder="1" applyAlignment="1" applyProtection="1">
      <alignment horizontal="center" vertical="center" wrapText="1"/>
    </xf>
    <xf numFmtId="0" fontId="76" fillId="31" borderId="328" xfId="0" applyFont="1" applyFill="1" applyBorder="1" applyAlignment="1" applyProtection="1">
      <alignment horizontal="center" vertical="center"/>
    </xf>
    <xf numFmtId="0" fontId="76" fillId="31" borderId="328" xfId="0" applyFont="1" applyFill="1" applyBorder="1" applyAlignment="1" applyProtection="1">
      <alignment horizontal="center" vertical="center" wrapText="1"/>
    </xf>
    <xf numFmtId="0" fontId="76" fillId="34" borderId="328" xfId="0" applyFont="1" applyFill="1" applyBorder="1" applyAlignment="1" applyProtection="1">
      <alignment horizontal="center" vertical="center" wrapText="1"/>
    </xf>
    <xf numFmtId="0" fontId="73" fillId="37" borderId="324" xfId="0" applyFont="1" applyFill="1" applyBorder="1" applyAlignment="1" applyProtection="1">
      <alignment horizontal="center" vertical="center" wrapText="1"/>
    </xf>
    <xf numFmtId="0" fontId="73" fillId="37" borderId="326" xfId="0" applyFont="1" applyFill="1" applyBorder="1" applyAlignment="1" applyProtection="1">
      <alignment horizontal="center" vertical="center" wrapText="1"/>
    </xf>
    <xf numFmtId="0" fontId="73" fillId="37" borderId="325" xfId="0" applyFont="1" applyFill="1" applyBorder="1" applyAlignment="1" applyProtection="1">
      <alignment horizontal="center" vertical="center" wrapText="1"/>
    </xf>
    <xf numFmtId="0" fontId="76" fillId="34" borderId="328" xfId="0" applyFont="1" applyFill="1" applyBorder="1" applyAlignment="1" applyProtection="1">
      <alignment horizontal="center" vertical="center"/>
    </xf>
    <xf numFmtId="0" fontId="29" fillId="34" borderId="328" xfId="0" applyFont="1" applyFill="1" applyBorder="1" applyAlignment="1" applyProtection="1">
      <alignment horizontal="center" vertical="center" wrapText="1"/>
    </xf>
    <xf numFmtId="49" fontId="62" fillId="33" borderId="324" xfId="53" applyNumberFormat="1" applyFont="1" applyFill="1" applyBorder="1" applyAlignment="1" applyProtection="1">
      <alignment horizontal="center" vertical="center"/>
    </xf>
    <xf numFmtId="49" fontId="62" fillId="33" borderId="326" xfId="53" applyNumberFormat="1" applyFont="1" applyFill="1" applyBorder="1" applyAlignment="1" applyProtection="1">
      <alignment horizontal="center" vertical="center"/>
    </xf>
    <xf numFmtId="49" fontId="62" fillId="33" borderId="325" xfId="53" applyNumberFormat="1" applyFont="1" applyFill="1" applyBorder="1" applyAlignment="1" applyProtection="1">
      <alignment horizontal="center" vertical="center"/>
    </xf>
    <xf numFmtId="0" fontId="29" fillId="25" borderId="328" xfId="0" applyFont="1" applyFill="1" applyBorder="1" applyAlignment="1" applyProtection="1">
      <alignment horizontal="center" vertical="center" wrapText="1"/>
    </xf>
    <xf numFmtId="0" fontId="73" fillId="46" borderId="328" xfId="0" applyFont="1" applyFill="1" applyBorder="1" applyAlignment="1" applyProtection="1">
      <alignment horizontal="center" vertical="center" wrapText="1"/>
      <protection locked="0"/>
    </xf>
    <xf numFmtId="49" fontId="62" fillId="33" borderId="328" xfId="53" applyNumberFormat="1" applyFont="1" applyFill="1" applyBorder="1" applyAlignment="1" applyProtection="1">
      <alignment horizontal="center" vertical="center"/>
    </xf>
    <xf numFmtId="0" fontId="29" fillId="34" borderId="328" xfId="0" applyFont="1" applyFill="1" applyBorder="1" applyAlignment="1" applyProtection="1">
      <alignment horizontal="center" vertical="center" wrapText="1"/>
      <protection locked="0"/>
    </xf>
    <xf numFmtId="0" fontId="29" fillId="35" borderId="328" xfId="0" applyFont="1" applyFill="1" applyBorder="1" applyAlignment="1" applyProtection="1">
      <alignment horizontal="center" vertical="center" wrapText="1"/>
    </xf>
    <xf numFmtId="49" fontId="62" fillId="33" borderId="328" xfId="53" applyNumberFormat="1" applyFont="1" applyFill="1" applyBorder="1" applyAlignment="1" applyProtection="1">
      <alignment horizontal="center" vertical="center" wrapText="1"/>
    </xf>
    <xf numFmtId="49" fontId="89" fillId="33" borderId="328" xfId="53" applyNumberFormat="1" applyFont="1" applyFill="1" applyBorder="1" applyAlignment="1" applyProtection="1">
      <alignment horizontal="center" vertical="center" wrapText="1"/>
      <protection locked="0"/>
    </xf>
    <xf numFmtId="49" fontId="89" fillId="33" borderId="328" xfId="53" applyNumberFormat="1" applyFont="1" applyFill="1" applyBorder="1" applyAlignment="1" applyProtection="1">
      <alignment horizontal="center" vertical="center"/>
      <protection locked="0"/>
    </xf>
    <xf numFmtId="0" fontId="29" fillId="25" borderId="333" xfId="0" applyFont="1" applyFill="1" applyBorder="1" applyAlignment="1" applyProtection="1">
      <alignment horizontal="center" vertical="center" wrapText="1"/>
    </xf>
    <xf numFmtId="0" fontId="29" fillId="25" borderId="323" xfId="0" applyFont="1" applyFill="1" applyBorder="1" applyAlignment="1" applyProtection="1">
      <alignment horizontal="center" vertical="center" wrapText="1"/>
    </xf>
    <xf numFmtId="0" fontId="29" fillId="25" borderId="51" xfId="0" applyFont="1" applyFill="1" applyBorder="1" applyAlignment="1" applyProtection="1">
      <alignment horizontal="center" vertical="center" wrapText="1"/>
    </xf>
    <xf numFmtId="0" fontId="29" fillId="25" borderId="24" xfId="0" applyFont="1" applyFill="1" applyBorder="1" applyAlignment="1" applyProtection="1">
      <alignment horizontal="center" vertical="center" wrapText="1"/>
    </xf>
    <xf numFmtId="0" fontId="29" fillId="25" borderId="347" xfId="0" applyFont="1" applyFill="1" applyBorder="1" applyAlignment="1" applyProtection="1">
      <alignment horizontal="center" vertical="center" wrapText="1"/>
    </xf>
    <xf numFmtId="0" fontId="29" fillId="25" borderId="331" xfId="0" applyFont="1" applyFill="1" applyBorder="1" applyAlignment="1" applyProtection="1">
      <alignment horizontal="center" vertical="center" wrapText="1"/>
    </xf>
    <xf numFmtId="0" fontId="73" fillId="27" borderId="328" xfId="0" applyFont="1" applyFill="1" applyBorder="1" applyAlignment="1" applyProtection="1">
      <alignment horizontal="center" vertical="center" wrapText="1"/>
    </xf>
    <xf numFmtId="0" fontId="29" fillId="29" borderId="328" xfId="0" applyFont="1" applyFill="1" applyBorder="1" applyAlignment="1" applyProtection="1">
      <alignment horizontal="center" vertical="center" wrapText="1"/>
    </xf>
    <xf numFmtId="7" fontId="34" fillId="0" borderId="0" xfId="32" applyNumberFormat="1" applyFont="1" applyAlignment="1" applyProtection="1">
      <alignment horizontal="center" vertical="center" wrapText="1"/>
    </xf>
    <xf numFmtId="0" fontId="24" fillId="41" borderId="328" xfId="0" applyFont="1" applyFill="1" applyBorder="1" applyAlignment="1" applyProtection="1">
      <alignment horizontal="center" vertical="center"/>
    </xf>
    <xf numFmtId="0" fontId="24" fillId="34" borderId="328" xfId="0" applyFont="1" applyFill="1" applyBorder="1" applyAlignment="1" applyProtection="1">
      <alignment horizontal="center" vertical="center"/>
    </xf>
    <xf numFmtId="9" fontId="26" fillId="27" borderId="328" xfId="48" applyFont="1" applyFill="1" applyBorder="1" applyAlignment="1" applyProtection="1">
      <alignment horizontal="center" vertical="center"/>
    </xf>
    <xf numFmtId="9" fontId="26" fillId="27" borderId="328" xfId="0" applyNumberFormat="1" applyFont="1" applyFill="1" applyBorder="1" applyAlignment="1" applyProtection="1">
      <alignment horizontal="center" vertical="center"/>
    </xf>
    <xf numFmtId="0" fontId="29" fillId="25" borderId="327" xfId="0" applyFont="1" applyFill="1" applyBorder="1" applyAlignment="1" applyProtection="1">
      <alignment horizontal="center" vertical="center" wrapText="1"/>
    </xf>
    <xf numFmtId="0" fontId="29" fillId="25" borderId="282" xfId="0" applyFont="1" applyFill="1" applyBorder="1" applyAlignment="1" applyProtection="1">
      <alignment horizontal="center" vertical="center" wrapText="1"/>
    </xf>
    <xf numFmtId="0" fontId="29" fillId="25" borderId="283" xfId="0" applyFont="1" applyFill="1" applyBorder="1" applyAlignment="1" applyProtection="1">
      <alignment horizontal="center" vertical="center" wrapText="1"/>
    </xf>
    <xf numFmtId="0" fontId="29" fillId="25" borderId="209" xfId="0" applyFont="1" applyFill="1" applyBorder="1" applyAlignment="1" applyProtection="1">
      <alignment horizontal="center" vertical="center" wrapText="1"/>
    </xf>
    <xf numFmtId="0" fontId="29" fillId="25" borderId="38" xfId="0" applyFont="1" applyFill="1" applyBorder="1" applyAlignment="1" applyProtection="1">
      <alignment horizontal="center" vertical="center" wrapText="1"/>
    </xf>
    <xf numFmtId="0" fontId="29" fillId="25" borderId="10" xfId="0" applyFont="1" applyFill="1" applyBorder="1" applyAlignment="1" applyProtection="1">
      <alignment horizontal="center" vertical="center" wrapText="1"/>
    </xf>
    <xf numFmtId="0" fontId="29" fillId="25" borderId="13" xfId="0" applyFont="1" applyFill="1" applyBorder="1" applyAlignment="1" applyProtection="1">
      <alignment horizontal="center" vertical="center" wrapText="1"/>
    </xf>
    <xf numFmtId="0" fontId="73" fillId="25" borderId="215" xfId="0" applyFont="1" applyFill="1" applyBorder="1" applyAlignment="1" applyProtection="1">
      <alignment horizontal="center" vertical="center" wrapText="1"/>
    </xf>
    <xf numFmtId="0" fontId="73" fillId="25" borderId="210" xfId="0" applyFont="1" applyFill="1" applyBorder="1" applyAlignment="1" applyProtection="1">
      <alignment horizontal="center" vertical="center" wrapText="1"/>
    </xf>
    <xf numFmtId="0" fontId="29" fillId="25" borderId="215" xfId="0" applyFont="1" applyFill="1" applyBorder="1" applyAlignment="1" applyProtection="1">
      <alignment horizontal="center" vertical="center" wrapText="1"/>
    </xf>
    <xf numFmtId="0" fontId="29" fillId="25" borderId="210" xfId="0" applyFont="1" applyFill="1" applyBorder="1" applyAlignment="1" applyProtection="1">
      <alignment horizontal="center" vertical="center" wrapText="1"/>
    </xf>
    <xf numFmtId="0" fontId="76" fillId="31" borderId="216" xfId="0" applyFont="1" applyFill="1" applyBorder="1" applyAlignment="1" applyProtection="1">
      <alignment horizontal="center" vertical="center" wrapText="1"/>
    </xf>
    <xf numFmtId="0" fontId="76" fillId="31" borderId="217" xfId="0" applyFont="1" applyFill="1" applyBorder="1" applyAlignment="1" applyProtection="1">
      <alignment horizontal="center" vertical="center" wrapText="1"/>
    </xf>
    <xf numFmtId="0" fontId="29" fillId="27" borderId="10" xfId="0" applyFont="1" applyFill="1" applyBorder="1" applyAlignment="1" applyProtection="1">
      <alignment horizontal="center" vertical="center" wrapText="1"/>
    </xf>
    <xf numFmtId="0" fontId="29" fillId="27" borderId="11" xfId="0" applyFont="1" applyFill="1" applyBorder="1" applyAlignment="1" applyProtection="1">
      <alignment horizontal="center" vertical="center" wrapText="1"/>
    </xf>
    <xf numFmtId="0" fontId="29" fillId="27" borderId="13" xfId="0" applyFont="1" applyFill="1" applyBorder="1" applyAlignment="1" applyProtection="1">
      <alignment horizontal="center" vertical="center" wrapText="1"/>
    </xf>
    <xf numFmtId="0" fontId="29" fillId="40" borderId="10" xfId="0" applyFont="1" applyFill="1" applyBorder="1" applyAlignment="1" applyProtection="1">
      <alignment horizontal="center" vertical="center" wrapText="1"/>
    </xf>
    <xf numFmtId="0" fontId="29" fillId="40" borderId="13" xfId="0" applyFont="1" applyFill="1" applyBorder="1" applyAlignment="1" applyProtection="1">
      <alignment horizontal="center" vertical="center" wrapText="1"/>
    </xf>
    <xf numFmtId="0" fontId="62" fillId="42" borderId="216" xfId="0" applyFont="1" applyFill="1" applyBorder="1" applyAlignment="1" applyProtection="1">
      <alignment horizontal="center" vertical="center" wrapText="1"/>
    </xf>
    <xf numFmtId="0" fontId="62" fillId="42" borderId="214" xfId="0" applyFont="1" applyFill="1" applyBorder="1" applyAlignment="1" applyProtection="1">
      <alignment horizontal="center" vertical="center" wrapText="1"/>
    </xf>
    <xf numFmtId="0" fontId="62" fillId="42" borderId="217" xfId="0" applyFont="1" applyFill="1" applyBorder="1" applyAlignment="1" applyProtection="1">
      <alignment horizontal="center" vertical="center" wrapText="1"/>
    </xf>
    <xf numFmtId="0" fontId="62" fillId="27" borderId="18" xfId="0" applyFont="1" applyFill="1" applyBorder="1" applyAlignment="1" applyProtection="1">
      <alignment horizontal="center" vertical="center" wrapText="1"/>
    </xf>
    <xf numFmtId="0" fontId="62" fillId="27" borderId="22" xfId="0" applyFont="1" applyFill="1" applyBorder="1" applyAlignment="1" applyProtection="1">
      <alignment horizontal="center" vertical="center" wrapText="1"/>
    </xf>
    <xf numFmtId="0" fontId="29" fillId="25" borderId="328" xfId="64" applyFont="1" applyFill="1" applyBorder="1" applyAlignment="1" applyProtection="1">
      <alignment horizontal="center" vertical="center" wrapText="1"/>
    </xf>
    <xf numFmtId="0" fontId="29" fillId="41" borderId="328" xfId="64" quotePrefix="1" applyFont="1" applyFill="1" applyBorder="1" applyAlignment="1" applyProtection="1">
      <alignment horizontal="center" vertical="center" wrapText="1"/>
    </xf>
    <xf numFmtId="0" fontId="29" fillId="46" borderId="328" xfId="64" quotePrefix="1" applyFont="1" applyFill="1" applyBorder="1" applyAlignment="1" applyProtection="1">
      <alignment horizontal="center" vertical="center" wrapText="1"/>
    </xf>
    <xf numFmtId="0" fontId="29" fillId="43" borderId="328" xfId="64" applyFont="1" applyFill="1" applyBorder="1" applyAlignment="1" applyProtection="1">
      <alignment horizontal="center" vertical="center" wrapText="1"/>
    </xf>
    <xf numFmtId="0" fontId="62" fillId="52" borderId="328" xfId="64" applyFont="1" applyFill="1" applyBorder="1" applyAlignment="1" applyProtection="1">
      <alignment horizontal="center" vertical="center" wrapText="1"/>
    </xf>
    <xf numFmtId="0" fontId="62" fillId="48" borderId="328" xfId="252" quotePrefix="1" applyFont="1" applyFill="1" applyBorder="1" applyAlignment="1" applyProtection="1">
      <alignment horizontal="center" vertical="center" wrapText="1"/>
    </xf>
    <xf numFmtId="0" fontId="76" fillId="33" borderId="328" xfId="64" applyFont="1" applyFill="1" applyBorder="1" applyAlignment="1" applyProtection="1">
      <alignment horizontal="center" vertical="center" wrapText="1"/>
    </xf>
    <xf numFmtId="0" fontId="29" fillId="35" borderId="328" xfId="64" applyFont="1" applyFill="1" applyBorder="1" applyAlignment="1" applyProtection="1">
      <alignment horizontal="center" vertical="center" wrapText="1"/>
    </xf>
    <xf numFmtId="0" fontId="62" fillId="31" borderId="328" xfId="64" applyFont="1" applyFill="1" applyBorder="1" applyAlignment="1" applyProtection="1">
      <alignment horizontal="center" vertical="center" wrapText="1"/>
    </xf>
    <xf numFmtId="0" fontId="29" fillId="34" borderId="328" xfId="252" quotePrefix="1" applyFont="1" applyFill="1" applyBorder="1" applyAlignment="1" applyProtection="1">
      <alignment horizontal="center" vertical="center" wrapText="1"/>
    </xf>
    <xf numFmtId="0" fontId="29" fillId="39" borderId="328" xfId="64" applyFont="1" applyFill="1" applyBorder="1" applyAlignment="1" applyProtection="1">
      <alignment horizontal="center" vertical="center" wrapText="1"/>
    </xf>
    <xf numFmtId="0" fontId="29" fillId="35" borderId="327" xfId="64" applyFont="1" applyFill="1" applyBorder="1" applyAlignment="1" applyProtection="1">
      <alignment horizontal="center" vertical="center" wrapText="1"/>
    </xf>
    <xf numFmtId="0" fontId="29" fillId="35" borderId="332" xfId="64" applyFont="1" applyFill="1" applyBorder="1" applyAlignment="1" applyProtection="1">
      <alignment horizontal="center" vertical="center" wrapText="1"/>
    </xf>
    <xf numFmtId="0" fontId="78" fillId="25" borderId="277" xfId="0" applyFont="1" applyFill="1" applyBorder="1" applyAlignment="1" applyProtection="1">
      <alignment horizontal="center" vertical="center" wrapText="1"/>
    </xf>
    <xf numFmtId="0" fontId="29" fillId="41" borderId="231" xfId="0" applyFont="1" applyFill="1" applyBorder="1" applyAlignment="1" applyProtection="1">
      <alignment horizontal="center" vertical="center" wrapText="1"/>
    </xf>
    <xf numFmtId="0" fontId="29" fillId="41" borderId="232" xfId="0" applyFont="1" applyFill="1" applyBorder="1" applyAlignment="1" applyProtection="1">
      <alignment horizontal="center" vertical="center" wrapText="1"/>
    </xf>
    <xf numFmtId="0" fontId="29" fillId="41" borderId="326" xfId="0" applyFont="1" applyFill="1" applyBorder="1" applyAlignment="1" applyProtection="1">
      <alignment horizontal="center" vertical="center" wrapText="1"/>
    </xf>
    <xf numFmtId="0" fontId="29" fillId="34" borderId="231" xfId="0" applyFont="1" applyFill="1" applyBorder="1" applyAlignment="1" applyProtection="1">
      <alignment horizontal="center" vertical="center" wrapText="1"/>
    </xf>
    <xf numFmtId="0" fontId="29" fillId="34" borderId="233" xfId="0" applyFont="1" applyFill="1" applyBorder="1" applyAlignment="1" applyProtection="1">
      <alignment horizontal="center" vertical="center" wrapText="1"/>
    </xf>
    <xf numFmtId="0" fontId="29" fillId="34" borderId="232" xfId="0" applyFont="1" applyFill="1" applyBorder="1" applyAlignment="1" applyProtection="1">
      <alignment horizontal="center" vertical="center" wrapText="1"/>
    </xf>
    <xf numFmtId="49" fontId="40" fillId="31" borderId="235" xfId="53" applyNumberFormat="1" applyFont="1" applyFill="1" applyBorder="1" applyAlignment="1" applyProtection="1">
      <alignment horizontal="center" vertical="center" wrapText="1"/>
    </xf>
    <xf numFmtId="49" fontId="40" fillId="31" borderId="236" xfId="53" applyNumberFormat="1" applyFont="1" applyFill="1" applyBorder="1" applyAlignment="1" applyProtection="1">
      <alignment horizontal="center" vertical="center" wrapText="1"/>
    </xf>
    <xf numFmtId="49" fontId="40" fillId="31" borderId="234" xfId="53" applyNumberFormat="1" applyFont="1" applyFill="1" applyBorder="1" applyAlignment="1" applyProtection="1">
      <alignment horizontal="center" vertical="center" wrapText="1"/>
    </xf>
    <xf numFmtId="49" fontId="40" fillId="31" borderId="322" xfId="53" applyNumberFormat="1" applyFont="1" applyFill="1" applyBorder="1" applyAlignment="1" applyProtection="1">
      <alignment horizontal="center" vertical="center" wrapText="1"/>
    </xf>
    <xf numFmtId="49" fontId="29" fillId="31" borderId="279" xfId="53" applyNumberFormat="1" applyFont="1" applyFill="1" applyBorder="1" applyAlignment="1" applyProtection="1">
      <alignment horizontal="center" vertical="center" wrapText="1"/>
    </xf>
    <xf numFmtId="49" fontId="29" fillId="31" borderId="281" xfId="53" applyNumberFormat="1" applyFont="1" applyFill="1" applyBorder="1" applyAlignment="1" applyProtection="1">
      <alignment horizontal="center" vertical="center"/>
    </xf>
    <xf numFmtId="49" fontId="29" fillId="31" borderId="280" xfId="53" applyNumberFormat="1" applyFont="1" applyFill="1" applyBorder="1" applyAlignment="1" applyProtection="1">
      <alignment horizontal="center" vertical="center"/>
    </xf>
    <xf numFmtId="49" fontId="40" fillId="38" borderId="279" xfId="53" applyNumberFormat="1" applyFont="1" applyFill="1" applyBorder="1" applyAlignment="1" applyProtection="1">
      <alignment horizontal="center" vertical="center"/>
    </xf>
    <xf numFmtId="49" fontId="40" fillId="38" borderId="281" xfId="53" applyNumberFormat="1" applyFont="1" applyFill="1" applyBorder="1" applyAlignment="1" applyProtection="1">
      <alignment horizontal="center" vertical="center"/>
    </xf>
    <xf numFmtId="49" fontId="40" fillId="38" borderId="280" xfId="53" applyNumberFormat="1" applyFont="1" applyFill="1" applyBorder="1" applyAlignment="1" applyProtection="1">
      <alignment horizontal="center" vertical="center"/>
    </xf>
    <xf numFmtId="0" fontId="24" fillId="0" borderId="32" xfId="53" applyFont="1" applyFill="1" applyBorder="1" applyAlignment="1" applyProtection="1">
      <alignment horizontal="left" vertical="center"/>
    </xf>
    <xf numFmtId="0" fontId="24" fillId="0" borderId="298" xfId="53" applyFont="1" applyFill="1" applyBorder="1" applyAlignment="1" applyProtection="1">
      <alignment horizontal="left" vertical="center"/>
    </xf>
    <xf numFmtId="49" fontId="29" fillId="47" borderId="278" xfId="53" applyNumberFormat="1" applyFont="1" applyFill="1" applyBorder="1" applyAlignment="1" applyProtection="1">
      <alignment horizontal="center" vertical="center" wrapText="1"/>
    </xf>
    <xf numFmtId="49" fontId="29" fillId="47" borderId="210" xfId="53" applyNumberFormat="1" applyFont="1" applyFill="1" applyBorder="1" applyAlignment="1" applyProtection="1">
      <alignment horizontal="center" vertical="center" wrapText="1"/>
    </xf>
    <xf numFmtId="49" fontId="29" fillId="35" borderId="277" xfId="53" applyNumberFormat="1" applyFont="1" applyFill="1" applyBorder="1" applyAlignment="1" applyProtection="1">
      <alignment horizontal="center" vertical="center" wrapText="1"/>
    </xf>
    <xf numFmtId="49" fontId="29" fillId="35" borderId="278" xfId="53" applyNumberFormat="1" applyFont="1" applyFill="1" applyBorder="1" applyAlignment="1" applyProtection="1">
      <alignment horizontal="center" vertical="center" wrapText="1"/>
    </xf>
    <xf numFmtId="49" fontId="29" fillId="35" borderId="210" xfId="53" applyNumberFormat="1" applyFont="1" applyFill="1" applyBorder="1" applyAlignment="1" applyProtection="1">
      <alignment horizontal="center" vertical="center" wrapText="1"/>
    </xf>
    <xf numFmtId="49" fontId="29" fillId="34" borderId="328" xfId="53" applyNumberFormat="1" applyFont="1" applyFill="1" applyBorder="1" applyAlignment="1" applyProtection="1">
      <alignment horizontal="center" vertical="center" wrapText="1"/>
    </xf>
    <xf numFmtId="49" fontId="29" fillId="31" borderId="281" xfId="53" applyNumberFormat="1" applyFont="1" applyFill="1" applyBorder="1" applyAlignment="1" applyProtection="1">
      <alignment horizontal="center" vertical="center" wrapText="1"/>
    </xf>
    <xf numFmtId="49" fontId="29" fillId="31" borderId="280" xfId="53" applyNumberFormat="1" applyFont="1" applyFill="1" applyBorder="1" applyAlignment="1" applyProtection="1">
      <alignment horizontal="center" vertical="center" wrapText="1"/>
    </xf>
    <xf numFmtId="49" fontId="29" fillId="34" borderId="277" xfId="53" applyNumberFormat="1" applyFont="1" applyFill="1" applyBorder="1" applyAlignment="1" applyProtection="1">
      <alignment horizontal="center" vertical="center" wrapText="1"/>
    </xf>
    <xf numFmtId="0" fontId="78" fillId="40" borderId="282" xfId="0" applyFont="1" applyFill="1" applyBorder="1" applyAlignment="1" applyProtection="1">
      <alignment horizontal="center" vertical="center" wrapText="1"/>
    </xf>
    <xf numFmtId="0" fontId="62" fillId="40" borderId="283" xfId="0" applyFont="1" applyFill="1" applyBorder="1" applyAlignment="1" applyProtection="1">
      <alignment horizontal="center" vertical="center" wrapText="1"/>
    </xf>
    <xf numFmtId="0" fontId="62" fillId="40" borderId="51" xfId="0" applyFont="1" applyFill="1" applyBorder="1" applyAlignment="1" applyProtection="1">
      <alignment horizontal="center" vertical="center" wrapText="1"/>
    </xf>
    <xf numFmtId="0" fontId="62" fillId="40" borderId="24" xfId="0" applyFont="1" applyFill="1" applyBorder="1" applyAlignment="1" applyProtection="1">
      <alignment horizontal="center" vertical="center" wrapText="1"/>
    </xf>
    <xf numFmtId="0" fontId="62" fillId="40" borderId="209" xfId="0" applyFont="1" applyFill="1" applyBorder="1" applyAlignment="1" applyProtection="1">
      <alignment horizontal="center" vertical="center" wrapText="1"/>
    </xf>
    <xf numFmtId="0" fontId="62" fillId="40" borderId="38" xfId="0" applyFont="1" applyFill="1" applyBorder="1" applyAlignment="1" applyProtection="1">
      <alignment horizontal="center" vertical="center" wrapText="1"/>
    </xf>
    <xf numFmtId="49" fontId="29" fillId="35" borderId="279" xfId="53" applyNumberFormat="1" applyFont="1" applyFill="1" applyBorder="1" applyAlignment="1" applyProtection="1">
      <alignment horizontal="center" vertical="center" wrapText="1"/>
    </xf>
    <xf numFmtId="49" fontId="29" fillId="34" borderId="327" xfId="53" applyNumberFormat="1" applyFont="1" applyFill="1" applyBorder="1" applyAlignment="1" applyProtection="1">
      <alignment horizontal="center" vertical="center" wrapText="1"/>
    </xf>
    <xf numFmtId="49" fontId="29" fillId="34" borderId="210" xfId="53" applyNumberFormat="1" applyFont="1" applyFill="1" applyBorder="1" applyAlignment="1" applyProtection="1">
      <alignment horizontal="center" vertical="center" wrapText="1"/>
    </xf>
    <xf numFmtId="0" fontId="24" fillId="0" borderId="32" xfId="53" applyFont="1" applyFill="1" applyBorder="1" applyAlignment="1" applyProtection="1">
      <alignment horizontal="left"/>
    </xf>
    <xf numFmtId="0" fontId="24" fillId="0" borderId="294" xfId="53" applyFont="1" applyFill="1" applyBorder="1" applyAlignment="1" applyProtection="1">
      <alignment horizontal="left"/>
    </xf>
    <xf numFmtId="0" fontId="21" fillId="0" borderId="251" xfId="0" applyFont="1" applyBorder="1" applyAlignment="1" applyProtection="1">
      <alignment horizontal="left" indent="1"/>
    </xf>
    <xf numFmtId="0" fontId="21" fillId="0" borderId="291" xfId="0" applyFont="1" applyBorder="1" applyAlignment="1" applyProtection="1">
      <alignment horizontal="left" indent="1"/>
    </xf>
    <xf numFmtId="0" fontId="21" fillId="0" borderId="51" xfId="0" applyFont="1" applyBorder="1" applyAlignment="1" applyProtection="1">
      <alignment horizontal="left" indent="1"/>
    </xf>
    <xf numFmtId="0" fontId="21" fillId="0" borderId="0" xfId="0" applyFont="1" applyBorder="1" applyAlignment="1" applyProtection="1">
      <alignment horizontal="left" indent="1"/>
    </xf>
    <xf numFmtId="0" fontId="24" fillId="0" borderId="298" xfId="53" applyFont="1" applyFill="1" applyBorder="1" applyAlignment="1" applyProtection="1">
      <alignment horizontal="left"/>
    </xf>
    <xf numFmtId="0" fontId="24" fillId="0" borderId="289" xfId="53" applyFont="1" applyFill="1" applyBorder="1" applyAlignment="1" applyProtection="1">
      <alignment horizontal="left" indent="1"/>
    </xf>
    <xf numFmtId="0" fontId="24" fillId="0" borderId="285" xfId="53" applyFont="1" applyFill="1" applyBorder="1" applyAlignment="1" applyProtection="1">
      <alignment horizontal="left" indent="1"/>
    </xf>
    <xf numFmtId="0" fontId="62" fillId="40" borderId="282" xfId="0" applyFont="1" applyFill="1" applyBorder="1" applyAlignment="1" applyProtection="1">
      <alignment horizontal="center" vertical="center" wrapText="1"/>
    </xf>
    <xf numFmtId="49" fontId="40" fillId="38" borderId="279" xfId="53" applyNumberFormat="1" applyFont="1" applyFill="1" applyBorder="1" applyAlignment="1" applyProtection="1">
      <alignment horizontal="center" vertical="center" wrapText="1"/>
    </xf>
    <xf numFmtId="49" fontId="40" fillId="38" borderId="281" xfId="53" applyNumberFormat="1" applyFont="1" applyFill="1" applyBorder="1" applyAlignment="1" applyProtection="1">
      <alignment horizontal="center" vertical="center" wrapText="1"/>
    </xf>
    <xf numFmtId="49" fontId="40" fillId="38" borderId="280" xfId="53" applyNumberFormat="1" applyFont="1" applyFill="1" applyBorder="1" applyAlignment="1" applyProtection="1">
      <alignment horizontal="center" vertical="center" wrapText="1"/>
    </xf>
    <xf numFmtId="0" fontId="21" fillId="0" borderId="249" xfId="0" applyFont="1" applyBorder="1" applyAlignment="1" applyProtection="1">
      <alignment horizontal="left" indent="1"/>
    </xf>
    <xf numFmtId="0" fontId="21" fillId="0" borderId="293" xfId="0" applyFont="1" applyBorder="1" applyAlignment="1" applyProtection="1">
      <alignment horizontal="left" indent="1"/>
    </xf>
    <xf numFmtId="0" fontId="21" fillId="0" borderId="248" xfId="0" applyFont="1" applyBorder="1" applyAlignment="1" applyProtection="1">
      <alignment horizontal="left" indent="1"/>
    </xf>
    <xf numFmtId="0" fontId="21" fillId="0" borderId="292" xfId="0" applyFont="1" applyBorder="1" applyAlignment="1" applyProtection="1">
      <alignment horizontal="left" indent="1"/>
    </xf>
    <xf numFmtId="0" fontId="62" fillId="34" borderId="282" xfId="0" applyFont="1" applyFill="1" applyBorder="1" applyAlignment="1" applyProtection="1">
      <alignment horizontal="center" vertical="center" wrapText="1"/>
    </xf>
    <xf numFmtId="0" fontId="62" fillId="34" borderId="283" xfId="0" applyFont="1" applyFill="1" applyBorder="1" applyAlignment="1" applyProtection="1">
      <alignment horizontal="center" vertical="center" wrapText="1"/>
    </xf>
    <xf numFmtId="0" fontId="62" fillId="34" borderId="51" xfId="0" applyFont="1" applyFill="1" applyBorder="1" applyAlignment="1" applyProtection="1">
      <alignment horizontal="center" vertical="center" wrapText="1"/>
    </xf>
    <xf numFmtId="0" fontId="62" fillId="34" borderId="24" xfId="0" applyFont="1" applyFill="1" applyBorder="1" applyAlignment="1" applyProtection="1">
      <alignment horizontal="center" vertical="center" wrapText="1"/>
    </xf>
    <xf numFmtId="0" fontId="62" fillId="34" borderId="209" xfId="0" applyFont="1" applyFill="1" applyBorder="1" applyAlignment="1" applyProtection="1">
      <alignment horizontal="center" vertical="center" wrapText="1"/>
    </xf>
    <xf numFmtId="0" fontId="62" fillId="34" borderId="38" xfId="0" applyFont="1" applyFill="1" applyBorder="1" applyAlignment="1" applyProtection="1">
      <alignment horizontal="center" vertical="center" wrapText="1"/>
    </xf>
    <xf numFmtId="49" fontId="29" fillId="46" borderId="230" xfId="0" applyNumberFormat="1" applyFont="1" applyFill="1" applyBorder="1" applyAlignment="1" applyProtection="1">
      <alignment horizontal="center" vertical="center" wrapText="1"/>
    </xf>
    <xf numFmtId="0" fontId="21" fillId="0" borderId="24" xfId="0" applyFont="1" applyBorder="1" applyAlignment="1" applyProtection="1">
      <alignment horizontal="left" indent="1"/>
    </xf>
    <xf numFmtId="49" fontId="29" fillId="35" borderId="230" xfId="0" applyNumberFormat="1" applyFont="1" applyFill="1" applyBorder="1" applyAlignment="1" applyProtection="1">
      <alignment horizontal="center" vertical="center" wrapText="1"/>
    </xf>
    <xf numFmtId="49" fontId="40" fillId="33" borderId="277" xfId="0" applyNumberFormat="1" applyFont="1" applyFill="1" applyBorder="1" applyAlignment="1" applyProtection="1">
      <alignment horizontal="center" vertical="center" wrapText="1"/>
    </xf>
    <xf numFmtId="49" fontId="40" fillId="27" borderId="277" xfId="0" applyNumberFormat="1" applyFont="1" applyFill="1" applyBorder="1" applyAlignment="1" applyProtection="1">
      <alignment horizontal="center" vertical="center" wrapText="1"/>
    </xf>
    <xf numFmtId="0" fontId="24" fillId="0" borderId="296" xfId="53" applyFont="1" applyFill="1" applyBorder="1" applyAlignment="1" applyProtection="1">
      <alignment horizontal="left"/>
    </xf>
    <xf numFmtId="0" fontId="21" fillId="0" borderId="302" xfId="0" applyFont="1" applyBorder="1" applyAlignment="1" applyProtection="1">
      <alignment horizontal="left" indent="1"/>
    </xf>
    <xf numFmtId="0" fontId="24" fillId="0" borderId="284" xfId="53" applyFont="1" applyFill="1" applyBorder="1" applyAlignment="1" applyProtection="1">
      <alignment horizontal="left" indent="1"/>
    </xf>
    <xf numFmtId="0" fontId="21" fillId="0" borderId="301" xfId="0" applyFont="1" applyBorder="1" applyAlignment="1" applyProtection="1">
      <alignment horizontal="left" indent="1"/>
    </xf>
    <xf numFmtId="0" fontId="21" fillId="0" borderId="354" xfId="0" applyFont="1" applyBorder="1" applyAlignment="1" applyProtection="1">
      <alignment horizontal="left" indent="1"/>
    </xf>
    <xf numFmtId="0" fontId="21" fillId="0" borderId="363" xfId="0" applyFont="1" applyBorder="1" applyAlignment="1" applyProtection="1">
      <alignment horizontal="left" indent="1"/>
    </xf>
    <xf numFmtId="0" fontId="77" fillId="31" borderId="234" xfId="0" applyFont="1" applyFill="1" applyBorder="1" applyAlignment="1" applyProtection="1">
      <alignment horizontal="center" vertical="center"/>
    </xf>
    <xf numFmtId="0" fontId="77" fillId="31" borderId="235" xfId="0" applyFont="1" applyFill="1" applyBorder="1" applyAlignment="1" applyProtection="1">
      <alignment horizontal="center" vertical="center"/>
    </xf>
    <xf numFmtId="0" fontId="77" fillId="31" borderId="236" xfId="0" applyFont="1" applyFill="1" applyBorder="1" applyAlignment="1" applyProtection="1">
      <alignment horizontal="center" vertical="center"/>
    </xf>
    <xf numFmtId="0" fontId="24" fillId="0" borderId="294" xfId="53" applyFont="1" applyFill="1" applyBorder="1" applyAlignment="1" applyProtection="1">
      <alignment horizontal="left" vertical="center"/>
    </xf>
    <xf numFmtId="0" fontId="24" fillId="0" borderId="289" xfId="53" applyFont="1" applyFill="1" applyBorder="1" applyAlignment="1" applyProtection="1">
      <alignment horizontal="left" vertical="center"/>
    </xf>
    <xf numFmtId="0" fontId="24" fillId="0" borderId="284" xfId="53" applyFont="1" applyFill="1" applyBorder="1" applyAlignment="1" applyProtection="1">
      <alignment horizontal="left" vertical="center"/>
    </xf>
    <xf numFmtId="0" fontId="21" fillId="0" borderId="248" xfId="0" applyFont="1" applyBorder="1" applyAlignment="1" applyProtection="1">
      <alignment horizontal="left" vertical="center"/>
    </xf>
    <xf numFmtId="0" fontId="21" fillId="0" borderId="292" xfId="0" applyFont="1" applyBorder="1" applyAlignment="1" applyProtection="1">
      <alignment horizontal="left" vertical="center"/>
    </xf>
    <xf numFmtId="0" fontId="21" fillId="0" borderId="251" xfId="0" applyFont="1" applyBorder="1" applyAlignment="1" applyProtection="1">
      <alignment horizontal="left" vertical="center"/>
    </xf>
    <xf numFmtId="0" fontId="21" fillId="0" borderId="291" xfId="0" applyFont="1" applyBorder="1" applyAlignment="1" applyProtection="1">
      <alignment horizontal="left" vertical="center"/>
    </xf>
    <xf numFmtId="0" fontId="21" fillId="0" borderId="51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 vertical="center"/>
    </xf>
    <xf numFmtId="0" fontId="62" fillId="25" borderId="230" xfId="0" applyFont="1" applyFill="1" applyBorder="1" applyAlignment="1" applyProtection="1">
      <alignment horizontal="center" vertical="center" wrapText="1"/>
    </xf>
    <xf numFmtId="49" fontId="62" fillId="34" borderId="231" xfId="53" applyNumberFormat="1" applyFont="1" applyFill="1" applyBorder="1" applyAlignment="1" applyProtection="1">
      <alignment horizontal="center" vertical="center" wrapText="1"/>
    </xf>
    <xf numFmtId="49" fontId="62" fillId="34" borderId="233" xfId="53" applyNumberFormat="1" applyFont="1" applyFill="1" applyBorder="1" applyAlignment="1" applyProtection="1">
      <alignment horizontal="center" vertical="center" wrapText="1"/>
    </xf>
    <xf numFmtId="49" fontId="62" fillId="34" borderId="232" xfId="53" applyNumberFormat="1" applyFont="1" applyFill="1" applyBorder="1" applyAlignment="1" applyProtection="1">
      <alignment horizontal="center" vertical="center" wrapText="1"/>
    </xf>
    <xf numFmtId="0" fontId="21" fillId="0" borderId="354" xfId="0" applyFont="1" applyBorder="1" applyAlignment="1" applyProtection="1">
      <alignment horizontal="left" vertical="center"/>
    </xf>
    <xf numFmtId="0" fontId="21" fillId="0" borderId="363" xfId="0" applyFont="1" applyBorder="1" applyAlignment="1" applyProtection="1">
      <alignment horizontal="left" vertical="center"/>
    </xf>
    <xf numFmtId="49" fontId="40" fillId="33" borderId="333" xfId="53" applyNumberFormat="1" applyFont="1" applyFill="1" applyBorder="1" applyAlignment="1" applyProtection="1">
      <alignment horizontal="center" vertical="center" wrapText="1"/>
    </xf>
    <xf numFmtId="49" fontId="40" fillId="33" borderId="322" xfId="53" applyNumberFormat="1" applyFont="1" applyFill="1" applyBorder="1" applyAlignment="1" applyProtection="1">
      <alignment horizontal="center" vertical="center" wrapText="1"/>
    </xf>
    <xf numFmtId="49" fontId="40" fillId="33" borderId="323" xfId="53" applyNumberFormat="1" applyFont="1" applyFill="1" applyBorder="1" applyAlignment="1" applyProtection="1">
      <alignment horizontal="center" vertical="center" wrapText="1"/>
    </xf>
    <xf numFmtId="0" fontId="62" fillId="0" borderId="0" xfId="0" applyFont="1" applyBorder="1" applyAlignment="1" applyProtection="1">
      <alignment horizontal="left" wrapText="1"/>
    </xf>
    <xf numFmtId="0" fontId="29" fillId="25" borderId="277" xfId="0" applyFont="1" applyFill="1" applyBorder="1" applyAlignment="1" applyProtection="1">
      <alignment horizontal="center" vertical="center" wrapText="1"/>
    </xf>
    <xf numFmtId="0" fontId="29" fillId="34" borderId="328" xfId="252" applyFont="1" applyFill="1" applyBorder="1" applyAlignment="1" applyProtection="1">
      <alignment horizontal="center" vertical="center" wrapText="1"/>
    </xf>
    <xf numFmtId="0" fontId="29" fillId="41" borderId="328" xfId="0" applyFont="1" applyFill="1" applyBorder="1" applyAlignment="1" applyProtection="1">
      <alignment horizontal="center" vertical="center" wrapText="1"/>
    </xf>
    <xf numFmtId="49" fontId="40" fillId="31" borderId="333" xfId="53" applyNumberFormat="1" applyFont="1" applyFill="1" applyBorder="1" applyAlignment="1" applyProtection="1">
      <alignment horizontal="center" vertical="center" wrapText="1"/>
    </xf>
    <xf numFmtId="49" fontId="40" fillId="31" borderId="323" xfId="53" applyNumberFormat="1" applyFont="1" applyFill="1" applyBorder="1" applyAlignment="1" applyProtection="1">
      <alignment horizontal="center" vertical="center" wrapText="1"/>
    </xf>
    <xf numFmtId="49" fontId="29" fillId="35" borderId="328" xfId="53" applyNumberFormat="1" applyFont="1" applyFill="1" applyBorder="1" applyAlignment="1" applyProtection="1">
      <alignment horizontal="center" vertical="center" wrapText="1"/>
    </xf>
    <xf numFmtId="49" fontId="29" fillId="46" borderId="328" xfId="53" applyNumberFormat="1" applyFont="1" applyFill="1" applyBorder="1" applyAlignment="1" applyProtection="1">
      <alignment horizontal="center" vertical="center" wrapText="1"/>
    </xf>
    <xf numFmtId="49" fontId="40" fillId="33" borderId="324" xfId="53" applyNumberFormat="1" applyFont="1" applyFill="1" applyBorder="1" applyAlignment="1" applyProtection="1">
      <alignment horizontal="center" vertical="center"/>
    </xf>
    <xf numFmtId="49" fontId="40" fillId="33" borderId="326" xfId="53" applyNumberFormat="1" applyFont="1" applyFill="1" applyBorder="1" applyAlignment="1" applyProtection="1">
      <alignment horizontal="center" vertical="center"/>
    </xf>
    <xf numFmtId="49" fontId="40" fillId="33" borderId="325" xfId="53" applyNumberFormat="1" applyFont="1" applyFill="1" applyBorder="1" applyAlignment="1" applyProtection="1">
      <alignment horizontal="center" vertical="center"/>
    </xf>
    <xf numFmtId="49" fontId="29" fillId="31" borderId="328" xfId="53" applyNumberFormat="1" applyFont="1" applyFill="1" applyBorder="1" applyAlignment="1" applyProtection="1">
      <alignment horizontal="center" vertical="center" wrapText="1"/>
    </xf>
    <xf numFmtId="49" fontId="40" fillId="38" borderId="324" xfId="53" applyNumberFormat="1" applyFont="1" applyFill="1" applyBorder="1" applyAlignment="1" applyProtection="1">
      <alignment horizontal="center" vertical="center"/>
    </xf>
    <xf numFmtId="49" fontId="40" fillId="38" borderId="326" xfId="53" applyNumberFormat="1" applyFont="1" applyFill="1" applyBorder="1" applyAlignment="1" applyProtection="1">
      <alignment horizontal="center" vertical="center"/>
    </xf>
    <xf numFmtId="49" fontId="40" fillId="38" borderId="325" xfId="53" applyNumberFormat="1" applyFont="1" applyFill="1" applyBorder="1" applyAlignment="1" applyProtection="1">
      <alignment horizontal="center" vertical="center"/>
    </xf>
    <xf numFmtId="49" fontId="29" fillId="47" borderId="328" xfId="53" applyNumberFormat="1" applyFont="1" applyFill="1" applyBorder="1" applyAlignment="1" applyProtection="1">
      <alignment horizontal="center" vertical="center" wrapText="1"/>
    </xf>
    <xf numFmtId="0" fontId="78" fillId="40" borderId="328" xfId="0" applyFont="1" applyFill="1" applyBorder="1" applyAlignment="1" applyProtection="1">
      <alignment horizontal="center" vertical="center" wrapText="1"/>
    </xf>
    <xf numFmtId="0" fontId="62" fillId="40" borderId="328" xfId="0" applyFont="1" applyFill="1" applyBorder="1" applyAlignment="1" applyProtection="1">
      <alignment horizontal="center" vertical="center" wrapText="1"/>
    </xf>
    <xf numFmtId="0" fontId="62" fillId="40" borderId="277" xfId="0" applyFont="1" applyFill="1" applyBorder="1" applyAlignment="1" applyProtection="1">
      <alignment horizontal="center" vertical="center" wrapText="1"/>
    </xf>
    <xf numFmtId="49" fontId="29" fillId="46" borderId="277" xfId="53" applyNumberFormat="1" applyFont="1" applyFill="1" applyBorder="1" applyAlignment="1" applyProtection="1">
      <alignment horizontal="center" vertical="center" wrapText="1"/>
    </xf>
    <xf numFmtId="0" fontId="29" fillId="34" borderId="277" xfId="252" applyFont="1" applyFill="1" applyBorder="1" applyAlignment="1" applyProtection="1">
      <alignment horizontal="center" vertical="center" wrapText="1"/>
    </xf>
    <xf numFmtId="49" fontId="40" fillId="33" borderId="277" xfId="53" applyNumberFormat="1" applyFont="1" applyFill="1" applyBorder="1" applyAlignment="1" applyProtection="1">
      <alignment horizontal="center" vertical="center"/>
    </xf>
    <xf numFmtId="49" fontId="29" fillId="31" borderId="277" xfId="53" applyNumberFormat="1" applyFont="1" applyFill="1" applyBorder="1" applyAlignment="1" applyProtection="1">
      <alignment horizontal="center" vertical="center" wrapText="1"/>
    </xf>
    <xf numFmtId="49" fontId="29" fillId="31" borderId="277" xfId="53" applyNumberFormat="1" applyFont="1" applyFill="1" applyBorder="1" applyAlignment="1" applyProtection="1">
      <alignment horizontal="center" vertical="center"/>
    </xf>
    <xf numFmtId="49" fontId="29" fillId="40" borderId="52" xfId="53" applyNumberFormat="1" applyFont="1" applyFill="1" applyBorder="1" applyAlignment="1" applyProtection="1">
      <alignment horizontal="center" vertical="center" wrapText="1"/>
    </xf>
    <xf numFmtId="49" fontId="29" fillId="35" borderId="0" xfId="53" applyNumberFormat="1" applyFont="1" applyFill="1" applyBorder="1" applyAlignment="1" applyProtection="1">
      <alignment horizontal="center" vertical="center" wrapText="1"/>
    </xf>
    <xf numFmtId="49" fontId="29" fillId="46" borderId="278" xfId="53" applyNumberFormat="1" applyFont="1" applyFill="1" applyBorder="1" applyAlignment="1" applyProtection="1">
      <alignment horizontal="center" vertical="center" wrapText="1"/>
    </xf>
    <xf numFmtId="49" fontId="29" fillId="46" borderId="210" xfId="53" applyNumberFormat="1" applyFont="1" applyFill="1" applyBorder="1" applyAlignment="1" applyProtection="1">
      <alignment horizontal="center" vertical="center" wrapText="1"/>
    </xf>
    <xf numFmtId="10" fontId="40" fillId="33" borderId="277" xfId="48" applyNumberFormat="1" applyFont="1" applyFill="1" applyBorder="1" applyAlignment="1" applyProtection="1">
      <alignment horizontal="center" vertical="center" wrapText="1"/>
    </xf>
    <xf numFmtId="0" fontId="62" fillId="40" borderId="282" xfId="53" applyFont="1" applyFill="1" applyBorder="1" applyAlignment="1" applyProtection="1">
      <alignment horizontal="center" vertical="center" wrapText="1"/>
    </xf>
    <xf numFmtId="0" fontId="62" fillId="40" borderId="283" xfId="53" applyFont="1" applyFill="1" applyBorder="1" applyAlignment="1" applyProtection="1">
      <alignment horizontal="center" vertical="center" wrapText="1"/>
    </xf>
    <xf numFmtId="0" fontId="62" fillId="40" borderId="51" xfId="53" applyFont="1" applyFill="1" applyBorder="1" applyAlignment="1" applyProtection="1">
      <alignment horizontal="center" vertical="center" wrapText="1"/>
    </xf>
    <xf numFmtId="0" fontId="62" fillId="40" borderId="24" xfId="53" applyFont="1" applyFill="1" applyBorder="1" applyAlignment="1" applyProtection="1">
      <alignment horizontal="center" vertical="center" wrapText="1"/>
    </xf>
    <xf numFmtId="0" fontId="62" fillId="40" borderId="209" xfId="53" applyFont="1" applyFill="1" applyBorder="1" applyAlignment="1" applyProtection="1">
      <alignment horizontal="center" vertical="center" wrapText="1"/>
    </xf>
    <xf numFmtId="0" fontId="62" fillId="40" borderId="38" xfId="53" applyFont="1" applyFill="1" applyBorder="1" applyAlignment="1" applyProtection="1">
      <alignment horizontal="center" vertical="center" wrapText="1"/>
    </xf>
    <xf numFmtId="0" fontId="62" fillId="40" borderId="277" xfId="53" applyFont="1" applyFill="1" applyBorder="1" applyAlignment="1" applyProtection="1">
      <alignment horizontal="center" vertical="center" wrapText="1"/>
    </xf>
    <xf numFmtId="49" fontId="29" fillId="34" borderId="324" xfId="53" applyNumberFormat="1" applyFont="1" applyFill="1" applyBorder="1" applyAlignment="1" applyProtection="1">
      <alignment horizontal="center" vertical="center" wrapText="1"/>
    </xf>
    <xf numFmtId="49" fontId="29" fillId="34" borderId="326" xfId="53" applyNumberFormat="1" applyFont="1" applyFill="1" applyBorder="1" applyAlignment="1" applyProtection="1">
      <alignment horizontal="center" vertical="center" wrapText="1"/>
    </xf>
    <xf numFmtId="49" fontId="29" fillId="34" borderId="325" xfId="53" applyNumberFormat="1" applyFont="1" applyFill="1" applyBorder="1" applyAlignment="1" applyProtection="1">
      <alignment horizontal="center" vertical="center" wrapText="1"/>
    </xf>
    <xf numFmtId="0" fontId="21" fillId="0" borderId="249" xfId="0" applyFont="1" applyBorder="1" applyAlignment="1" applyProtection="1">
      <alignment horizontal="left" vertical="center"/>
    </xf>
    <xf numFmtId="0" fontId="21" fillId="0" borderId="293" xfId="0" applyFont="1" applyBorder="1" applyAlignment="1" applyProtection="1">
      <alignment horizontal="left" vertical="center"/>
    </xf>
    <xf numFmtId="0" fontId="24" fillId="0" borderId="285" xfId="53" applyFont="1" applyFill="1" applyBorder="1" applyAlignment="1" applyProtection="1">
      <alignment horizontal="left" vertical="center"/>
    </xf>
    <xf numFmtId="49" fontId="40" fillId="33" borderId="279" xfId="53" applyNumberFormat="1" applyFont="1" applyFill="1" applyBorder="1" applyAlignment="1" applyProtection="1">
      <alignment horizontal="center" vertical="center"/>
    </xf>
    <xf numFmtId="49" fontId="40" fillId="33" borderId="281" xfId="53" applyNumberFormat="1" applyFont="1" applyFill="1" applyBorder="1" applyAlignment="1" applyProtection="1">
      <alignment horizontal="center" vertical="center"/>
    </xf>
    <xf numFmtId="49" fontId="40" fillId="33" borderId="280" xfId="53" applyNumberFormat="1" applyFont="1" applyFill="1" applyBorder="1" applyAlignment="1" applyProtection="1">
      <alignment horizontal="center" vertical="center"/>
    </xf>
    <xf numFmtId="0" fontId="29" fillId="25" borderId="229" xfId="0" applyFont="1" applyFill="1" applyBorder="1" applyAlignment="1" applyProtection="1">
      <alignment horizontal="center" vertical="center" wrapText="1"/>
    </xf>
    <xf numFmtId="0" fontId="29" fillId="25" borderId="52" xfId="0" applyFont="1" applyFill="1" applyBorder="1" applyAlignment="1" applyProtection="1">
      <alignment horizontal="center" vertical="center" wrapText="1"/>
    </xf>
    <xf numFmtId="0" fontId="74" fillId="41" borderId="231" xfId="0" applyFont="1" applyFill="1" applyBorder="1" applyAlignment="1" applyProtection="1">
      <alignment horizontal="center" vertical="center" wrapText="1"/>
    </xf>
    <xf numFmtId="0" fontId="74" fillId="41" borderId="233" xfId="0" applyFont="1" applyFill="1" applyBorder="1" applyAlignment="1" applyProtection="1">
      <alignment horizontal="center" vertical="center" wrapText="1"/>
    </xf>
    <xf numFmtId="0" fontId="74" fillId="41" borderId="232" xfId="0" applyFont="1" applyFill="1" applyBorder="1" applyAlignment="1" applyProtection="1">
      <alignment horizontal="center" vertical="center" wrapText="1"/>
    </xf>
    <xf numFmtId="0" fontId="29" fillId="47" borderId="230" xfId="0" applyFont="1" applyFill="1" applyBorder="1" applyAlignment="1" applyProtection="1">
      <alignment horizontal="center" vertical="center" wrapText="1"/>
    </xf>
    <xf numFmtId="0" fontId="29" fillId="46" borderId="230" xfId="0" applyFont="1" applyFill="1" applyBorder="1" applyAlignment="1" applyProtection="1">
      <alignment horizontal="center" vertical="center" wrapText="1"/>
    </xf>
    <xf numFmtId="0" fontId="74" fillId="33" borderId="231" xfId="0" applyFont="1" applyFill="1" applyBorder="1" applyAlignment="1" applyProtection="1">
      <alignment horizontal="center" vertical="center" wrapText="1"/>
    </xf>
    <xf numFmtId="0" fontId="74" fillId="33" borderId="233" xfId="0" applyFont="1" applyFill="1" applyBorder="1" applyAlignment="1" applyProtection="1">
      <alignment horizontal="center" vertical="center" wrapText="1"/>
    </xf>
    <xf numFmtId="0" fontId="74" fillId="33" borderId="232" xfId="0" applyFont="1" applyFill="1" applyBorder="1" applyAlignment="1" applyProtection="1">
      <alignment horizontal="center" vertical="center" wrapText="1"/>
    </xf>
    <xf numFmtId="0" fontId="29" fillId="34" borderId="229" xfId="0" applyFont="1" applyFill="1" applyBorder="1" applyAlignment="1" applyProtection="1">
      <alignment horizontal="center" vertical="center" wrapText="1"/>
    </xf>
    <xf numFmtId="0" fontId="29" fillId="34" borderId="52" xfId="0" applyFont="1" applyFill="1" applyBorder="1" applyAlignment="1" applyProtection="1">
      <alignment horizontal="center" vertical="center" wrapText="1"/>
    </xf>
    <xf numFmtId="0" fontId="29" fillId="34" borderId="210" xfId="0" applyFont="1" applyFill="1" applyBorder="1" applyAlignment="1" applyProtection="1">
      <alignment horizontal="center" vertical="center" wrapText="1"/>
    </xf>
    <xf numFmtId="0" fontId="29" fillId="25" borderId="15" xfId="0" applyFont="1" applyFill="1" applyBorder="1" applyAlignment="1" applyProtection="1">
      <alignment horizontal="center" vertical="center" wrapText="1"/>
    </xf>
    <xf numFmtId="0" fontId="73" fillId="27" borderId="278" xfId="0" applyFont="1" applyFill="1" applyBorder="1" applyAlignment="1" applyProtection="1">
      <alignment horizontal="center" vertical="center" wrapText="1"/>
    </xf>
    <xf numFmtId="0" fontId="73" fillId="27" borderId="52" xfId="0" applyFont="1" applyFill="1" applyBorder="1" applyAlignment="1" applyProtection="1">
      <alignment vertical="center"/>
    </xf>
    <xf numFmtId="0" fontId="73" fillId="27" borderId="210" xfId="0" applyFont="1" applyFill="1" applyBorder="1" applyAlignment="1" applyProtection="1">
      <alignment vertical="center"/>
    </xf>
    <xf numFmtId="0" fontId="73" fillId="27" borderId="10" xfId="0" quotePrefix="1" applyFont="1" applyFill="1" applyBorder="1" applyAlignment="1" applyProtection="1">
      <alignment horizontal="center" vertical="center" wrapText="1"/>
    </xf>
    <xf numFmtId="0" fontId="73" fillId="27" borderId="11" xfId="0" applyFont="1" applyFill="1" applyBorder="1" applyAlignment="1" applyProtection="1">
      <alignment vertical="center"/>
    </xf>
    <xf numFmtId="0" fontId="73" fillId="27" borderId="13" xfId="0" applyFont="1" applyFill="1" applyBorder="1" applyAlignment="1" applyProtection="1">
      <alignment vertical="center"/>
    </xf>
    <xf numFmtId="0" fontId="26" fillId="25" borderId="10" xfId="0" applyFont="1" applyFill="1" applyBorder="1" applyAlignment="1" applyProtection="1">
      <alignment horizontal="center" vertical="center" wrapText="1"/>
    </xf>
    <xf numFmtId="0" fontId="26" fillId="25" borderId="11" xfId="0" applyFont="1" applyFill="1" applyBorder="1" applyAlignment="1" applyProtection="1">
      <alignment horizontal="center" vertical="center" wrapText="1"/>
    </xf>
    <xf numFmtId="0" fontId="26" fillId="25" borderId="13" xfId="0" applyFont="1" applyFill="1" applyBorder="1" applyAlignment="1" applyProtection="1">
      <alignment horizontal="center" vertical="center"/>
    </xf>
    <xf numFmtId="0" fontId="73" fillId="25" borderId="15" xfId="0" applyFont="1" applyFill="1" applyBorder="1" applyAlignment="1" applyProtection="1">
      <alignment horizontal="center" vertical="center" wrapText="1"/>
    </xf>
    <xf numFmtId="0" fontId="26" fillId="25" borderId="229" xfId="0" applyFont="1" applyFill="1" applyBorder="1" applyAlignment="1" applyProtection="1">
      <alignment horizontal="center" vertical="center" wrapText="1"/>
    </xf>
    <xf numFmtId="0" fontId="26" fillId="25" borderId="52" xfId="0" applyFont="1" applyFill="1" applyBorder="1" applyAlignment="1" applyProtection="1">
      <alignment horizontal="center" vertical="center" wrapText="1"/>
    </xf>
    <xf numFmtId="0" fontId="26" fillId="25" borderId="210" xfId="0" applyFont="1" applyFill="1" applyBorder="1" applyAlignment="1" applyProtection="1">
      <alignment horizontal="center" vertical="center" wrapText="1"/>
    </xf>
    <xf numFmtId="0" fontId="81" fillId="27" borderId="18" xfId="0" applyFont="1" applyFill="1" applyBorder="1" applyAlignment="1" applyProtection="1">
      <alignment horizontal="center" vertical="center"/>
    </xf>
    <xf numFmtId="0" fontId="81" fillId="27" borderId="25" xfId="0" applyFont="1" applyFill="1" applyBorder="1" applyAlignment="1" applyProtection="1">
      <alignment horizontal="center" vertical="center"/>
    </xf>
    <xf numFmtId="0" fontId="81" fillId="27" borderId="18" xfId="0" applyFont="1" applyFill="1" applyBorder="1" applyAlignment="1" applyProtection="1">
      <alignment horizontal="center" vertical="center" wrapText="1"/>
    </xf>
    <xf numFmtId="0" fontId="81" fillId="27" borderId="22" xfId="0" applyFont="1" applyFill="1" applyBorder="1" applyAlignment="1" applyProtection="1">
      <alignment horizontal="center" vertical="center" wrapText="1"/>
    </xf>
    <xf numFmtId="0" fontId="81" fillId="27" borderId="22" xfId="0" applyFont="1" applyFill="1" applyBorder="1" applyAlignment="1" applyProtection="1">
      <alignment horizontal="center" vertical="center"/>
    </xf>
    <xf numFmtId="0" fontId="81" fillId="27" borderId="18" xfId="0" quotePrefix="1" applyFont="1" applyFill="1" applyBorder="1" applyAlignment="1" applyProtection="1">
      <alignment horizontal="center" vertical="center"/>
    </xf>
    <xf numFmtId="0" fontId="81" fillId="27" borderId="25" xfId="0" quotePrefix="1" applyFont="1" applyFill="1" applyBorder="1" applyAlignment="1" applyProtection="1">
      <alignment horizontal="center" vertical="center"/>
    </xf>
    <xf numFmtId="0" fontId="42" fillId="0" borderId="25" xfId="0" applyFont="1" applyBorder="1" applyAlignment="1" applyProtection="1">
      <alignment horizontal="center" vertical="center"/>
    </xf>
    <xf numFmtId="0" fontId="42" fillId="0" borderId="22" xfId="0" applyFont="1" applyBorder="1" applyAlignment="1" applyProtection="1">
      <alignment horizontal="center" vertical="center"/>
    </xf>
    <xf numFmtId="168" fontId="21" fillId="0" borderId="0" xfId="0" applyNumberFormat="1" applyFont="1" applyBorder="1" applyAlignment="1" applyProtection="1">
      <alignment horizontal="center" vertical="center" wrapText="1"/>
    </xf>
    <xf numFmtId="0" fontId="77" fillId="57" borderId="328" xfId="70" applyFont="1" applyFill="1" applyBorder="1" applyAlignment="1" applyProtection="1">
      <alignment horizontal="center" vertical="center" wrapText="1"/>
    </xf>
    <xf numFmtId="0" fontId="40" fillId="25" borderId="328" xfId="53" applyFont="1" applyFill="1" applyBorder="1" applyAlignment="1" applyProtection="1">
      <alignment horizontal="center" vertical="center" wrapText="1"/>
    </xf>
    <xf numFmtId="0" fontId="29" fillId="25" borderId="328" xfId="53" applyFont="1" applyFill="1" applyBorder="1" applyAlignment="1" applyProtection="1">
      <alignment horizontal="center" vertical="center" wrapText="1"/>
    </xf>
    <xf numFmtId="0" fontId="29" fillId="55" borderId="328" xfId="53" applyFont="1" applyFill="1" applyBorder="1" applyAlignment="1" applyProtection="1">
      <alignment horizontal="center" vertical="center" wrapText="1"/>
    </xf>
    <xf numFmtId="0" fontId="73" fillId="43" borderId="328" xfId="47833" applyFont="1" applyFill="1" applyBorder="1" applyAlignment="1" applyProtection="1">
      <alignment horizontal="center" vertical="center" wrapText="1"/>
    </xf>
    <xf numFmtId="0" fontId="77" fillId="58" borderId="328" xfId="70" applyFont="1" applyFill="1" applyBorder="1" applyAlignment="1" applyProtection="1">
      <alignment horizontal="center" vertical="center" wrapText="1"/>
    </xf>
    <xf numFmtId="0" fontId="77" fillId="59" borderId="328" xfId="70" applyFont="1" applyFill="1" applyBorder="1" applyAlignment="1" applyProtection="1">
      <alignment horizontal="center" vertical="center" wrapText="1"/>
    </xf>
    <xf numFmtId="0" fontId="88" fillId="0" borderId="279" xfId="47830" applyFont="1" applyBorder="1" applyAlignment="1">
      <alignment horizontal="center" vertical="center" wrapText="1"/>
    </xf>
    <xf numFmtId="0" fontId="88" fillId="0" borderId="281" xfId="47830" applyFont="1" applyBorder="1" applyAlignment="1">
      <alignment horizontal="center" vertical="center"/>
    </xf>
    <xf numFmtId="0" fontId="88" fillId="0" borderId="280" xfId="47830" applyFont="1" applyBorder="1" applyAlignment="1">
      <alignment horizontal="center" vertical="center"/>
    </xf>
    <xf numFmtId="0" fontId="24" fillId="35" borderId="315" xfId="0" applyFont="1" applyFill="1" applyBorder="1" applyAlignment="1">
      <alignment horizontal="center" vertical="center" wrapText="1"/>
    </xf>
    <xf numFmtId="0" fontId="24" fillId="35" borderId="319" xfId="0" applyFont="1" applyFill="1" applyBorder="1" applyAlignment="1">
      <alignment horizontal="center" vertical="center" wrapText="1"/>
    </xf>
    <xf numFmtId="0" fontId="24" fillId="35" borderId="316" xfId="0" applyFont="1" applyFill="1" applyBorder="1" applyAlignment="1">
      <alignment horizontal="center" vertical="center" wrapText="1"/>
    </xf>
    <xf numFmtId="0" fontId="24" fillId="35" borderId="320" xfId="0" applyFont="1" applyFill="1" applyBorder="1" applyAlignment="1">
      <alignment horizontal="center" vertical="center" wrapText="1"/>
    </xf>
    <xf numFmtId="0" fontId="24" fillId="46" borderId="314" xfId="0" applyFont="1" applyFill="1" applyBorder="1" applyAlignment="1">
      <alignment horizontal="center" vertical="center" wrapText="1"/>
    </xf>
    <xf numFmtId="0" fontId="24" fillId="46" borderId="318" xfId="0" applyFont="1" applyFill="1" applyBorder="1" applyAlignment="1">
      <alignment horizontal="center" vertical="center" wrapText="1"/>
    </xf>
    <xf numFmtId="0" fontId="24" fillId="46" borderId="316" xfId="0" applyFont="1" applyFill="1" applyBorder="1" applyAlignment="1">
      <alignment horizontal="center" vertical="center" wrapText="1"/>
    </xf>
    <xf numFmtId="0" fontId="24" fillId="46" borderId="320" xfId="0" applyFont="1" applyFill="1" applyBorder="1" applyAlignment="1">
      <alignment horizontal="center" vertical="center" wrapText="1"/>
    </xf>
    <xf numFmtId="0" fontId="93" fillId="25" borderId="27" xfId="0" applyFont="1" applyFill="1" applyBorder="1" applyAlignment="1" applyProtection="1">
      <alignment horizontal="center" vertical="center" wrapText="1"/>
    </xf>
    <xf numFmtId="0" fontId="93" fillId="25" borderId="28" xfId="0" applyFont="1" applyFill="1" applyBorder="1" applyAlignment="1" applyProtection="1">
      <alignment horizontal="center" vertical="center" wrapText="1"/>
    </xf>
    <xf numFmtId="0" fontId="93" fillId="25" borderId="23" xfId="0" applyFont="1" applyFill="1" applyBorder="1" applyAlignment="1" applyProtection="1">
      <alignment horizontal="center" vertical="center" wrapText="1"/>
    </xf>
    <xf numFmtId="0" fontId="93" fillId="25" borderId="29" xfId="0" applyFont="1" applyFill="1" applyBorder="1" applyAlignment="1" applyProtection="1">
      <alignment horizontal="center" vertical="center" wrapText="1"/>
    </xf>
    <xf numFmtId="0" fontId="93" fillId="25" borderId="30" xfId="0" applyFont="1" applyFill="1" applyBorder="1" applyAlignment="1" applyProtection="1">
      <alignment horizontal="center" vertical="center" wrapText="1"/>
    </xf>
    <xf numFmtId="0" fontId="93" fillId="25" borderId="31" xfId="0" applyFont="1" applyFill="1" applyBorder="1" applyAlignment="1" applyProtection="1">
      <alignment horizontal="center" vertical="center" wrapText="1"/>
    </xf>
    <xf numFmtId="0" fontId="24" fillId="43" borderId="41" xfId="58" applyFont="1" applyFill="1" applyBorder="1" applyAlignment="1">
      <alignment horizontal="center" vertical="center" wrapText="1"/>
    </xf>
    <xf numFmtId="0" fontId="24" fillId="43" borderId="19" xfId="58" applyFont="1" applyFill="1" applyBorder="1" applyAlignment="1">
      <alignment horizontal="center" vertical="center"/>
    </xf>
    <xf numFmtId="0" fontId="24" fillId="43" borderId="37" xfId="58" applyFont="1" applyFill="1" applyBorder="1" applyAlignment="1">
      <alignment horizontal="center" vertical="center"/>
    </xf>
    <xf numFmtId="0" fontId="24" fillId="43" borderId="19" xfId="58" applyFont="1" applyFill="1" applyBorder="1" applyAlignment="1">
      <alignment horizontal="center" vertical="center" wrapText="1"/>
    </xf>
    <xf numFmtId="0" fontId="24" fillId="43" borderId="37" xfId="58" applyFont="1" applyFill="1" applyBorder="1" applyAlignment="1">
      <alignment horizontal="center" vertical="center" wrapText="1"/>
    </xf>
    <xf numFmtId="0" fontId="24" fillId="33" borderId="41" xfId="58" applyFont="1" applyFill="1" applyBorder="1" applyAlignment="1">
      <alignment horizontal="center" vertical="center" wrapText="1"/>
    </xf>
    <xf numFmtId="0" fontId="24" fillId="33" borderId="37" xfId="58" applyFont="1" applyFill="1" applyBorder="1" applyAlignment="1">
      <alignment horizontal="center" vertical="center" wrapText="1"/>
    </xf>
    <xf numFmtId="0" fontId="24" fillId="35" borderId="314" xfId="0" applyFont="1" applyFill="1" applyBorder="1" applyAlignment="1">
      <alignment horizontal="center" vertical="center" wrapText="1"/>
    </xf>
    <xf numFmtId="0" fontId="24" fillId="35" borderId="318" xfId="0" applyFont="1" applyFill="1" applyBorder="1" applyAlignment="1">
      <alignment horizontal="center" vertical="center" wrapText="1"/>
    </xf>
    <xf numFmtId="167" fontId="21" fillId="0" borderId="0" xfId="0" applyNumberFormat="1" applyFont="1" applyFill="1" applyBorder="1" applyAlignment="1">
      <alignment horizontal="right"/>
    </xf>
    <xf numFmtId="0" fontId="24" fillId="28" borderId="277" xfId="0" applyFont="1" applyFill="1" applyBorder="1" applyAlignment="1">
      <alignment horizontal="center" vertical="center" wrapText="1"/>
    </xf>
    <xf numFmtId="1" fontId="24" fillId="28" borderId="277" xfId="47838" applyNumberFormat="1" applyFont="1" applyFill="1" applyBorder="1" applyAlignment="1">
      <alignment horizontal="center" vertical="center" wrapText="1"/>
    </xf>
    <xf numFmtId="1" fontId="24" fillId="28" borderId="277" xfId="47838" applyNumberFormat="1" applyFont="1" applyFill="1" applyBorder="1" applyAlignment="1">
      <alignment horizontal="center" vertical="center"/>
    </xf>
    <xf numFmtId="6" fontId="21" fillId="0" borderId="309" xfId="0" applyNumberFormat="1" applyFont="1" applyFill="1" applyBorder="1" applyAlignment="1">
      <alignment horizontal="right"/>
    </xf>
    <xf numFmtId="0" fontId="24" fillId="25" borderId="282" xfId="0" applyFont="1" applyFill="1" applyBorder="1" applyAlignment="1">
      <alignment horizontal="center" vertical="center" wrapText="1"/>
    </xf>
    <xf numFmtId="0" fontId="24" fillId="25" borderId="283" xfId="0" applyFont="1" applyFill="1" applyBorder="1" applyAlignment="1">
      <alignment horizontal="center" vertical="center" wrapText="1"/>
    </xf>
    <xf numFmtId="0" fontId="24" fillId="25" borderId="209" xfId="0" applyFont="1" applyFill="1" applyBorder="1" applyAlignment="1">
      <alignment horizontal="center" vertical="center" wrapText="1"/>
    </xf>
    <xf numFmtId="0" fontId="24" fillId="25" borderId="38" xfId="0" applyFont="1" applyFill="1" applyBorder="1" applyAlignment="1">
      <alignment horizontal="center" vertical="center" wrapText="1"/>
    </xf>
    <xf numFmtId="0" fontId="24" fillId="25" borderId="277" xfId="0" applyFont="1" applyFill="1" applyBorder="1" applyAlignment="1">
      <alignment horizontal="center" vertical="center" wrapText="1"/>
    </xf>
    <xf numFmtId="0" fontId="43" fillId="31" borderId="279" xfId="0" applyFont="1" applyFill="1" applyBorder="1" applyAlignment="1">
      <alignment horizontal="center" vertical="center"/>
    </xf>
    <xf numFmtId="0" fontId="43" fillId="31" borderId="281" xfId="0" applyFont="1" applyFill="1" applyBorder="1" applyAlignment="1">
      <alignment horizontal="center" vertical="center"/>
    </xf>
    <xf numFmtId="0" fontId="43" fillId="31" borderId="280" xfId="0" applyFont="1" applyFill="1" applyBorder="1" applyAlignment="1">
      <alignment horizontal="center" vertical="center"/>
    </xf>
    <xf numFmtId="0" fontId="43" fillId="41" borderId="279" xfId="0" applyFont="1" applyFill="1" applyBorder="1" applyAlignment="1">
      <alignment horizontal="center" vertical="center"/>
    </xf>
    <xf numFmtId="0" fontId="43" fillId="41" borderId="281" xfId="0" applyFont="1" applyFill="1" applyBorder="1" applyAlignment="1">
      <alignment horizontal="center" vertical="center"/>
    </xf>
    <xf numFmtId="0" fontId="43" fillId="41" borderId="280" xfId="0" applyFont="1" applyFill="1" applyBorder="1" applyAlignment="1">
      <alignment horizontal="center" vertical="center"/>
    </xf>
    <xf numFmtId="0" fontId="43" fillId="52" borderId="279" xfId="0" applyFont="1" applyFill="1" applyBorder="1" applyAlignment="1">
      <alignment horizontal="center" vertical="center"/>
    </xf>
    <xf numFmtId="0" fontId="43" fillId="52" borderId="281" xfId="0" applyFont="1" applyFill="1" applyBorder="1" applyAlignment="1">
      <alignment horizontal="center" vertical="center"/>
    </xf>
    <xf numFmtId="0" fontId="43" fillId="52" borderId="280" xfId="0" applyFont="1" applyFill="1" applyBorder="1" applyAlignment="1">
      <alignment horizontal="center" vertical="center"/>
    </xf>
    <xf numFmtId="0" fontId="43" fillId="33" borderId="279" xfId="0" applyFont="1" applyFill="1" applyBorder="1" applyAlignment="1">
      <alignment horizontal="center" vertical="center"/>
    </xf>
    <xf numFmtId="0" fontId="43" fillId="33" borderId="281" xfId="0" applyFont="1" applyFill="1" applyBorder="1" applyAlignment="1">
      <alignment horizontal="center" vertical="center"/>
    </xf>
    <xf numFmtId="0" fontId="43" fillId="33" borderId="280" xfId="0" applyFont="1" applyFill="1" applyBorder="1" applyAlignment="1">
      <alignment horizontal="center" vertical="center"/>
    </xf>
    <xf numFmtId="0" fontId="43" fillId="34" borderId="279" xfId="0" applyFont="1" applyFill="1" applyBorder="1" applyAlignment="1">
      <alignment horizontal="center" vertical="center"/>
    </xf>
    <xf numFmtId="0" fontId="43" fillId="34" borderId="281" xfId="0" applyFont="1" applyFill="1" applyBorder="1" applyAlignment="1">
      <alignment horizontal="center" vertical="center"/>
    </xf>
    <xf numFmtId="0" fontId="43" fillId="34" borderId="280" xfId="0" applyFont="1" applyFill="1" applyBorder="1" applyAlignment="1">
      <alignment horizontal="center" vertical="center"/>
    </xf>
  </cellXfs>
  <cellStyles count="47845">
    <cellStyle name="20% - Accent1" xfId="1" builtinId="30" customBuiltin="1"/>
    <cellStyle name="20% - Accent1 2" xfId="253"/>
    <cellStyle name="20% - Accent1 3" xfId="657"/>
    <cellStyle name="20% - Accent1 4" xfId="15971"/>
    <cellStyle name="20% - Accent2" xfId="2" builtinId="34" customBuiltin="1"/>
    <cellStyle name="20% - Accent2 2" xfId="254"/>
    <cellStyle name="20% - Accent2 3" xfId="658"/>
    <cellStyle name="20% - Accent2 4" xfId="15972"/>
    <cellStyle name="20% - Accent3" xfId="3" builtinId="38" customBuiltin="1"/>
    <cellStyle name="20% - Accent3 2" xfId="255"/>
    <cellStyle name="20% - Accent3 3" xfId="659"/>
    <cellStyle name="20% - Accent3 4" xfId="15973"/>
    <cellStyle name="20% - Accent4" xfId="4" builtinId="42" customBuiltin="1"/>
    <cellStyle name="20% - Accent4 2" xfId="256"/>
    <cellStyle name="20% - Accent4 3" xfId="660"/>
    <cellStyle name="20% - Accent4 4" xfId="15974"/>
    <cellStyle name="20% - Accent5" xfId="5" builtinId="46" customBuiltin="1"/>
    <cellStyle name="20% - Accent5 2" xfId="257"/>
    <cellStyle name="20% - Accent5 3" xfId="661"/>
    <cellStyle name="20% - Accent5 4" xfId="15975"/>
    <cellStyle name="20% - Accent6" xfId="6" builtinId="50" customBuiltin="1"/>
    <cellStyle name="20% - Accent6 2" xfId="258"/>
    <cellStyle name="20% - Accent6 3" xfId="662"/>
    <cellStyle name="20% - Accent6 4" xfId="15976"/>
    <cellStyle name="40% - Accent1" xfId="7" builtinId="31" customBuiltin="1"/>
    <cellStyle name="40% - Accent1 2" xfId="259"/>
    <cellStyle name="40% - Accent1 3" xfId="663"/>
    <cellStyle name="40% - Accent1 4" xfId="15977"/>
    <cellStyle name="40% - Accent2" xfId="8" builtinId="35" customBuiltin="1"/>
    <cellStyle name="40% - Accent2 2" xfId="260"/>
    <cellStyle name="40% - Accent2 3" xfId="664"/>
    <cellStyle name="40% - Accent2 4" xfId="15978"/>
    <cellStyle name="40% - Accent3" xfId="9" builtinId="39" customBuiltin="1"/>
    <cellStyle name="40% - Accent3 2" xfId="261"/>
    <cellStyle name="40% - Accent3 3" xfId="665"/>
    <cellStyle name="40% - Accent3 4" xfId="15979"/>
    <cellStyle name="40% - Accent4" xfId="10" builtinId="43" customBuiltin="1"/>
    <cellStyle name="40% - Accent4 2" xfId="262"/>
    <cellStyle name="40% - Accent4 3" xfId="666"/>
    <cellStyle name="40% - Accent4 4" xfId="15980"/>
    <cellStyle name="40% - Accent5" xfId="11" builtinId="47" customBuiltin="1"/>
    <cellStyle name="40% - Accent5 2" xfId="263"/>
    <cellStyle name="40% - Accent5 3" xfId="667"/>
    <cellStyle name="40% - Accent5 4" xfId="15981"/>
    <cellStyle name="40% - Accent6" xfId="12" builtinId="51" customBuiltin="1"/>
    <cellStyle name="40% - Accent6 2" xfId="264"/>
    <cellStyle name="40% - Accent6 3" xfId="668"/>
    <cellStyle name="40% - Accent6 4" xfId="15982"/>
    <cellStyle name="60% - Accent1" xfId="13" builtinId="32" customBuiltin="1"/>
    <cellStyle name="60% - Accent1 2" xfId="265"/>
    <cellStyle name="60% - Accent1 3" xfId="669"/>
    <cellStyle name="60% - Accent1 4" xfId="15983"/>
    <cellStyle name="60% - Accent2" xfId="14" builtinId="36" customBuiltin="1"/>
    <cellStyle name="60% - Accent2 2" xfId="266"/>
    <cellStyle name="60% - Accent2 3" xfId="670"/>
    <cellStyle name="60% - Accent2 4" xfId="15984"/>
    <cellStyle name="60% - Accent3" xfId="15" builtinId="40" customBuiltin="1"/>
    <cellStyle name="60% - Accent3 2" xfId="267"/>
    <cellStyle name="60% - Accent3 3" xfId="671"/>
    <cellStyle name="60% - Accent3 4" xfId="15985"/>
    <cellStyle name="60% - Accent4" xfId="16" builtinId="44" customBuiltin="1"/>
    <cellStyle name="60% - Accent4 2" xfId="268"/>
    <cellStyle name="60% - Accent4 3" xfId="672"/>
    <cellStyle name="60% - Accent4 4" xfId="15986"/>
    <cellStyle name="60% - Accent5" xfId="17" builtinId="48" customBuiltin="1"/>
    <cellStyle name="60% - Accent5 2" xfId="269"/>
    <cellStyle name="60% - Accent5 3" xfId="673"/>
    <cellStyle name="60% - Accent5 4" xfId="15987"/>
    <cellStyle name="60% - Accent6" xfId="18" builtinId="52" customBuiltin="1"/>
    <cellStyle name="60% - Accent6 2" xfId="270"/>
    <cellStyle name="60% - Accent6 3" xfId="674"/>
    <cellStyle name="60% - Accent6 4" xfId="15988"/>
    <cellStyle name="Accent1" xfId="19" builtinId="29" customBuiltin="1"/>
    <cellStyle name="Accent1 2" xfId="271"/>
    <cellStyle name="Accent1 3" xfId="675"/>
    <cellStyle name="Accent1 4" xfId="15989"/>
    <cellStyle name="Accent2" xfId="20" builtinId="33" customBuiltin="1"/>
    <cellStyle name="Accent2 2" xfId="272"/>
    <cellStyle name="Accent2 3" xfId="676"/>
    <cellStyle name="Accent2 4" xfId="15990"/>
    <cellStyle name="Accent3" xfId="21" builtinId="37" customBuiltin="1"/>
    <cellStyle name="Accent3 2" xfId="273"/>
    <cellStyle name="Accent3 3" xfId="677"/>
    <cellStyle name="Accent3 4" xfId="15991"/>
    <cellStyle name="Accent4" xfId="22" builtinId="41" customBuiltin="1"/>
    <cellStyle name="Accent4 2" xfId="274"/>
    <cellStyle name="Accent4 3" xfId="678"/>
    <cellStyle name="Accent4 4" xfId="15992"/>
    <cellStyle name="Accent5" xfId="23" builtinId="45" customBuiltin="1"/>
    <cellStyle name="Accent5 2" xfId="275"/>
    <cellStyle name="Accent5 3" xfId="679"/>
    <cellStyle name="Accent5 4" xfId="15993"/>
    <cellStyle name="Accent6" xfId="24" builtinId="49" customBuiltin="1"/>
    <cellStyle name="Accent6 2" xfId="276"/>
    <cellStyle name="Accent6 3" xfId="680"/>
    <cellStyle name="Accent6 4" xfId="15994"/>
    <cellStyle name="Bad" xfId="25" builtinId="27" customBuiltin="1"/>
    <cellStyle name="Bad 2" xfId="277"/>
    <cellStyle name="Bad 3" xfId="681"/>
    <cellStyle name="Bad 4" xfId="15995"/>
    <cellStyle name="Calculation" xfId="26" builtinId="22" customBuiltin="1"/>
    <cellStyle name="Calculation 10" xfId="123"/>
    <cellStyle name="Calculation 10 10" xfId="26678"/>
    <cellStyle name="Calculation 10 2" xfId="516"/>
    <cellStyle name="Calculation 10 2 2" xfId="1493"/>
    <cellStyle name="Calculation 10 2 2 2" xfId="2763"/>
    <cellStyle name="Calculation 10 2 2 2 2" xfId="6324"/>
    <cellStyle name="Calculation 10 2 2 2 2 2" xfId="14518"/>
    <cellStyle name="Calculation 10 2 2 2 2 2 2" xfId="26490"/>
    <cellStyle name="Calculation 10 2 2 2 2 2 2 2" xfId="47676"/>
    <cellStyle name="Calculation 10 2 2 2 2 2 3" xfId="37072"/>
    <cellStyle name="Calculation 10 2 2 2 2 3" xfId="21377"/>
    <cellStyle name="Calculation 10 2 2 2 2 3 2" xfId="42564"/>
    <cellStyle name="Calculation 10 2 2 2 2 4" xfId="31980"/>
    <cellStyle name="Calculation 10 2 2 2 2_Table 2A-1_EFT (Annual)" xfId="14897"/>
    <cellStyle name="Calculation 10 2 2 2 3" xfId="11860"/>
    <cellStyle name="Calculation 10 2 2 2 3 2" xfId="23944"/>
    <cellStyle name="Calculation 10 2 2 2 3 2 2" xfId="45130"/>
    <cellStyle name="Calculation 10 2 2 2 3 3" xfId="34526"/>
    <cellStyle name="Calculation 10 2 2 2 4" xfId="18831"/>
    <cellStyle name="Calculation 10 2 2 2 4 2" xfId="40018"/>
    <cellStyle name="Calculation 10 2 2 2 5" xfId="29237"/>
    <cellStyle name="Calculation 10 2 2 2_Table 2A-1_EFT (Annual)" xfId="4260"/>
    <cellStyle name="Calculation 10 2 2 3" xfId="5054"/>
    <cellStyle name="Calculation 10 2 2 3 2" xfId="13314"/>
    <cellStyle name="Calculation 10 2 2 3 2 2" xfId="25320"/>
    <cellStyle name="Calculation 10 2 2 3 2 2 2" xfId="46506"/>
    <cellStyle name="Calculation 10 2 2 3 2 3" xfId="35902"/>
    <cellStyle name="Calculation 10 2 2 3 3" xfId="20207"/>
    <cellStyle name="Calculation 10 2 2 3 3 2" xfId="41394"/>
    <cellStyle name="Calculation 10 2 2 3 4" xfId="30711"/>
    <cellStyle name="Calculation 10 2 2 3_Table 2A-1_EFT (Annual)" xfId="14896"/>
    <cellStyle name="Calculation 10 2 2 4" xfId="10658"/>
    <cellStyle name="Calculation 10 2 2 4 2" xfId="22774"/>
    <cellStyle name="Calculation 10 2 2 4 2 2" xfId="43960"/>
    <cellStyle name="Calculation 10 2 2 4 3" xfId="33356"/>
    <cellStyle name="Calculation 10 2 2 5" xfId="17661"/>
    <cellStyle name="Calculation 10 2 2 5 2" xfId="38848"/>
    <cellStyle name="Calculation 10 2 2 6" xfId="27968"/>
    <cellStyle name="Calculation 10 2 2_Table 2A-1_EFT (Annual)" xfId="3643"/>
    <cellStyle name="Calculation 10 2 3" xfId="1026"/>
    <cellStyle name="Calculation 10 2 3 2" xfId="4587"/>
    <cellStyle name="Calculation 10 2 3 2 2" xfId="12847"/>
    <cellStyle name="Calculation 10 2 3 2 2 2" xfId="24853"/>
    <cellStyle name="Calculation 10 2 3 2 2 2 2" xfId="46039"/>
    <cellStyle name="Calculation 10 2 3 2 2 3" xfId="35435"/>
    <cellStyle name="Calculation 10 2 3 2 3" xfId="19740"/>
    <cellStyle name="Calculation 10 2 3 2 3 2" xfId="40927"/>
    <cellStyle name="Calculation 10 2 3 2 4" xfId="30244"/>
    <cellStyle name="Calculation 10 2 3 2_Table 2A-1_EFT (Annual)" xfId="14895"/>
    <cellStyle name="Calculation 10 2 3 3" xfId="10191"/>
    <cellStyle name="Calculation 10 2 3 3 2" xfId="22307"/>
    <cellStyle name="Calculation 10 2 3 3 2 2" xfId="43493"/>
    <cellStyle name="Calculation 10 2 3 3 3" xfId="32889"/>
    <cellStyle name="Calculation 10 2 3 4" xfId="17194"/>
    <cellStyle name="Calculation 10 2 3 4 2" xfId="38381"/>
    <cellStyle name="Calculation 10 2 3 5" xfId="27501"/>
    <cellStyle name="Calculation 10 2 3_Table 2A-1_EFT (Annual)" xfId="3865"/>
    <cellStyle name="Calculation 10 2 4" xfId="2232"/>
    <cellStyle name="Calculation 10 2 4 2" xfId="5793"/>
    <cellStyle name="Calculation 10 2 4 2 2" xfId="14008"/>
    <cellStyle name="Calculation 10 2 4 2 2 2" xfId="25996"/>
    <cellStyle name="Calculation 10 2 4 2 2 2 2" xfId="47182"/>
    <cellStyle name="Calculation 10 2 4 2 2 3" xfId="36578"/>
    <cellStyle name="Calculation 10 2 4 2 3" xfId="20883"/>
    <cellStyle name="Calculation 10 2 4 2 3 2" xfId="42070"/>
    <cellStyle name="Calculation 10 2 4 2 4" xfId="31450"/>
    <cellStyle name="Calculation 10 2 4 2_Table 2A-1_EFT (Annual)" xfId="14894"/>
    <cellStyle name="Calculation 10 2 4 3" xfId="11352"/>
    <cellStyle name="Calculation 10 2 4 3 2" xfId="23450"/>
    <cellStyle name="Calculation 10 2 4 3 2 2" xfId="44636"/>
    <cellStyle name="Calculation 10 2 4 3 3" xfId="34032"/>
    <cellStyle name="Calculation 10 2 4 4" xfId="18337"/>
    <cellStyle name="Calculation 10 2 4 4 2" xfId="39524"/>
    <cellStyle name="Calculation 10 2 4 5" xfId="28707"/>
    <cellStyle name="Calculation 10 2 4_Table 2A-1_EFT (Annual)" xfId="3642"/>
    <cellStyle name="Calculation 10 2 5" xfId="4086"/>
    <cellStyle name="Calculation 10 2 5 2" xfId="12410"/>
    <cellStyle name="Calculation 10 2 5 2 2" xfId="24432"/>
    <cellStyle name="Calculation 10 2 5 2 2 2" xfId="45618"/>
    <cellStyle name="Calculation 10 2 5 2 3" xfId="35014"/>
    <cellStyle name="Calculation 10 2 5 3" xfId="19319"/>
    <cellStyle name="Calculation 10 2 5 3 2" xfId="40506"/>
    <cellStyle name="Calculation 10 2 5 4" xfId="29774"/>
    <cellStyle name="Calculation 10 2 5_Table 2A-1_EFT (Annual)" xfId="14893"/>
    <cellStyle name="Calculation 10 2 6" xfId="9749"/>
    <cellStyle name="Calculation 10 2 6 2" xfId="21886"/>
    <cellStyle name="Calculation 10 2 6 2 2" xfId="43072"/>
    <cellStyle name="Calculation 10 2 6 3" xfId="32468"/>
    <cellStyle name="Calculation 10 2 7" xfId="16773"/>
    <cellStyle name="Calculation 10 2 7 2" xfId="37960"/>
    <cellStyle name="Calculation 10 2 8" xfId="27031"/>
    <cellStyle name="Calculation 10 2_Table 2A-1_EFT (Annual)" xfId="2891"/>
    <cellStyle name="Calculation 10 3" xfId="354"/>
    <cellStyle name="Calculation 10 3 2" xfId="1337"/>
    <cellStyle name="Calculation 10 3 2 2" xfId="2607"/>
    <cellStyle name="Calculation 10 3 2 2 2" xfId="6168"/>
    <cellStyle name="Calculation 10 3 2 2 2 2" xfId="14362"/>
    <cellStyle name="Calculation 10 3 2 2 2 2 2" xfId="26334"/>
    <cellStyle name="Calculation 10 3 2 2 2 2 2 2" xfId="47520"/>
    <cellStyle name="Calculation 10 3 2 2 2 2 3" xfId="36916"/>
    <cellStyle name="Calculation 10 3 2 2 2 3" xfId="21221"/>
    <cellStyle name="Calculation 10 3 2 2 2 3 2" xfId="42408"/>
    <cellStyle name="Calculation 10 3 2 2 2 4" xfId="31824"/>
    <cellStyle name="Calculation 10 3 2 2 2_Table 2A-1_EFT (Annual)" xfId="14892"/>
    <cellStyle name="Calculation 10 3 2 2 3" xfId="11704"/>
    <cellStyle name="Calculation 10 3 2 2 3 2" xfId="23788"/>
    <cellStyle name="Calculation 10 3 2 2 3 2 2" xfId="44974"/>
    <cellStyle name="Calculation 10 3 2 2 3 3" xfId="34370"/>
    <cellStyle name="Calculation 10 3 2 2 4" xfId="18675"/>
    <cellStyle name="Calculation 10 3 2 2 4 2" xfId="39862"/>
    <cellStyle name="Calculation 10 3 2 2 5" xfId="29081"/>
    <cellStyle name="Calculation 10 3 2 2_Table 2A-1_EFT (Annual)" xfId="3641"/>
    <cellStyle name="Calculation 10 3 2 3" xfId="4898"/>
    <cellStyle name="Calculation 10 3 2 3 2" xfId="13158"/>
    <cellStyle name="Calculation 10 3 2 3 2 2" xfId="25164"/>
    <cellStyle name="Calculation 10 3 2 3 2 2 2" xfId="46350"/>
    <cellStyle name="Calculation 10 3 2 3 2 3" xfId="35746"/>
    <cellStyle name="Calculation 10 3 2 3 3" xfId="20051"/>
    <cellStyle name="Calculation 10 3 2 3 3 2" xfId="41238"/>
    <cellStyle name="Calculation 10 3 2 3 4" xfId="30555"/>
    <cellStyle name="Calculation 10 3 2 3_Table 2A-1_EFT (Annual)" xfId="14891"/>
    <cellStyle name="Calculation 10 3 2 4" xfId="10502"/>
    <cellStyle name="Calculation 10 3 2 4 2" xfId="22618"/>
    <cellStyle name="Calculation 10 3 2 4 2 2" xfId="43804"/>
    <cellStyle name="Calculation 10 3 2 4 3" xfId="33200"/>
    <cellStyle name="Calculation 10 3 2 5" xfId="17505"/>
    <cellStyle name="Calculation 10 3 2 5 2" xfId="38692"/>
    <cellStyle name="Calculation 10 3 2 6" xfId="27812"/>
    <cellStyle name="Calculation 10 3 2_Table 2A-1_EFT (Annual)" xfId="3646"/>
    <cellStyle name="Calculation 10 3 3" xfId="894"/>
    <cellStyle name="Calculation 10 3 3 2" xfId="4455"/>
    <cellStyle name="Calculation 10 3 3 2 2" xfId="12717"/>
    <cellStyle name="Calculation 10 3 3 2 2 2" xfId="24727"/>
    <cellStyle name="Calculation 10 3 3 2 2 2 2" xfId="45913"/>
    <cellStyle name="Calculation 10 3 3 2 2 3" xfId="35309"/>
    <cellStyle name="Calculation 10 3 3 2 3" xfId="19614"/>
    <cellStyle name="Calculation 10 3 3 2 3 2" xfId="40801"/>
    <cellStyle name="Calculation 10 3 3 2 4" xfId="30112"/>
    <cellStyle name="Calculation 10 3 3 2_Table 2A-1_EFT (Annual)" xfId="14890"/>
    <cellStyle name="Calculation 10 3 3 3" xfId="10064"/>
    <cellStyle name="Calculation 10 3 3 3 2" xfId="22181"/>
    <cellStyle name="Calculation 10 3 3 3 2 2" xfId="43367"/>
    <cellStyle name="Calculation 10 3 3 3 3" xfId="32763"/>
    <cellStyle name="Calculation 10 3 3 4" xfId="17068"/>
    <cellStyle name="Calculation 10 3 3 4 2" xfId="38255"/>
    <cellStyle name="Calculation 10 3 3 5" xfId="27369"/>
    <cellStyle name="Calculation 10 3 3_Table 2A-1_EFT (Annual)" xfId="3640"/>
    <cellStyle name="Calculation 10 3 4" xfId="2076"/>
    <cellStyle name="Calculation 10 3 4 2" xfId="5637"/>
    <cellStyle name="Calculation 10 3 4 2 2" xfId="13852"/>
    <cellStyle name="Calculation 10 3 4 2 2 2" xfId="25840"/>
    <cellStyle name="Calculation 10 3 4 2 2 2 2" xfId="47026"/>
    <cellStyle name="Calculation 10 3 4 2 2 3" xfId="36422"/>
    <cellStyle name="Calculation 10 3 4 2 3" xfId="20727"/>
    <cellStyle name="Calculation 10 3 4 2 3 2" xfId="41914"/>
    <cellStyle name="Calculation 10 3 4 2 4" xfId="31294"/>
    <cellStyle name="Calculation 10 3 4 2_Table 2A-1_EFT (Annual)" xfId="14889"/>
    <cellStyle name="Calculation 10 3 4 3" xfId="11196"/>
    <cellStyle name="Calculation 10 3 4 3 2" xfId="23294"/>
    <cellStyle name="Calculation 10 3 4 3 2 2" xfId="44480"/>
    <cellStyle name="Calculation 10 3 4 3 3" xfId="33876"/>
    <cellStyle name="Calculation 10 3 4 4" xfId="18181"/>
    <cellStyle name="Calculation 10 3 4 4 2" xfId="39368"/>
    <cellStyle name="Calculation 10 3 4 5" xfId="28551"/>
    <cellStyle name="Calculation 10 3 4_Table 2A-1_EFT (Annual)" xfId="3639"/>
    <cellStyle name="Calculation 10 3 5" xfId="3924"/>
    <cellStyle name="Calculation 10 3 5 2" xfId="12252"/>
    <cellStyle name="Calculation 10 3 5 2 2" xfId="24276"/>
    <cellStyle name="Calculation 10 3 5 2 2 2" xfId="45462"/>
    <cellStyle name="Calculation 10 3 5 2 3" xfId="34858"/>
    <cellStyle name="Calculation 10 3 5 3" xfId="19163"/>
    <cellStyle name="Calculation 10 3 5 3 2" xfId="40350"/>
    <cellStyle name="Calculation 10 3 5 4" xfId="29612"/>
    <cellStyle name="Calculation 10 3 5_Table 2A-1_EFT (Annual)" xfId="14888"/>
    <cellStyle name="Calculation 10 3 6" xfId="9589"/>
    <cellStyle name="Calculation 10 3 6 2" xfId="21730"/>
    <cellStyle name="Calculation 10 3 6 2 2" xfId="42916"/>
    <cellStyle name="Calculation 10 3 6 3" xfId="32312"/>
    <cellStyle name="Calculation 10 3 7" xfId="16617"/>
    <cellStyle name="Calculation 10 3 7 2" xfId="37804"/>
    <cellStyle name="Calculation 10 3 8" xfId="26869"/>
    <cellStyle name="Calculation 10 3_Table 2A-1_EFT (Annual)" xfId="2892"/>
    <cellStyle name="Calculation 10 4" xfId="1171"/>
    <cellStyle name="Calculation 10 4 2" xfId="2441"/>
    <cellStyle name="Calculation 10 4 2 2" xfId="6002"/>
    <cellStyle name="Calculation 10 4 2 2 2" xfId="14196"/>
    <cellStyle name="Calculation 10 4 2 2 2 2" xfId="26168"/>
    <cellStyle name="Calculation 10 4 2 2 2 2 2" xfId="47354"/>
    <cellStyle name="Calculation 10 4 2 2 2 3" xfId="36750"/>
    <cellStyle name="Calculation 10 4 2 2 3" xfId="21055"/>
    <cellStyle name="Calculation 10 4 2 2 3 2" xfId="42242"/>
    <cellStyle name="Calculation 10 4 2 2 4" xfId="31658"/>
    <cellStyle name="Calculation 10 4 2 2_Table 2A-1_EFT (Annual)" xfId="14887"/>
    <cellStyle name="Calculation 10 4 2 3" xfId="11538"/>
    <cellStyle name="Calculation 10 4 2 3 2" xfId="23622"/>
    <cellStyle name="Calculation 10 4 2 3 2 2" xfId="44808"/>
    <cellStyle name="Calculation 10 4 2 3 3" xfId="34204"/>
    <cellStyle name="Calculation 10 4 2 4" xfId="18509"/>
    <cellStyle name="Calculation 10 4 2 4 2" xfId="39696"/>
    <cellStyle name="Calculation 10 4 2 5" xfId="28915"/>
    <cellStyle name="Calculation 10 4 2_Table 2A-1_EFT (Annual)" xfId="3654"/>
    <cellStyle name="Calculation 10 4 3" xfId="4732"/>
    <cellStyle name="Calculation 10 4 3 2" xfId="12992"/>
    <cellStyle name="Calculation 10 4 3 2 2" xfId="24998"/>
    <cellStyle name="Calculation 10 4 3 2 2 2" xfId="46184"/>
    <cellStyle name="Calculation 10 4 3 2 3" xfId="35580"/>
    <cellStyle name="Calculation 10 4 3 3" xfId="19885"/>
    <cellStyle name="Calculation 10 4 3 3 2" xfId="41072"/>
    <cellStyle name="Calculation 10 4 3 4" xfId="30389"/>
    <cellStyle name="Calculation 10 4 3_Table 2A-1_EFT (Annual)" xfId="14886"/>
    <cellStyle name="Calculation 10 4 4" xfId="10336"/>
    <cellStyle name="Calculation 10 4 4 2" xfId="22452"/>
    <cellStyle name="Calculation 10 4 4 2 2" xfId="43638"/>
    <cellStyle name="Calculation 10 4 4 3" xfId="33034"/>
    <cellStyle name="Calculation 10 4 5" xfId="17339"/>
    <cellStyle name="Calculation 10 4 5 2" xfId="38526"/>
    <cellStyle name="Calculation 10 4 6" xfId="27646"/>
    <cellStyle name="Calculation 10 4_Table 2A-1_EFT (Annual)" xfId="3660"/>
    <cellStyle name="Calculation 10 5" xfId="735"/>
    <cellStyle name="Calculation 10 5 2" xfId="4296"/>
    <cellStyle name="Calculation 10 5 2 2" xfId="12576"/>
    <cellStyle name="Calculation 10 5 2 2 2" xfId="24593"/>
    <cellStyle name="Calculation 10 5 2 2 2 2" xfId="45779"/>
    <cellStyle name="Calculation 10 5 2 2 3" xfId="35175"/>
    <cellStyle name="Calculation 10 5 2 3" xfId="19480"/>
    <cellStyle name="Calculation 10 5 2 3 2" xfId="40667"/>
    <cellStyle name="Calculation 10 5 2 4" xfId="29953"/>
    <cellStyle name="Calculation 10 5 2_Table 2A-1_EFT (Annual)" xfId="14885"/>
    <cellStyle name="Calculation 10 5 3" xfId="9924"/>
    <cellStyle name="Calculation 10 5 3 2" xfId="22047"/>
    <cellStyle name="Calculation 10 5 3 2 2" xfId="43233"/>
    <cellStyle name="Calculation 10 5 3 3" xfId="32629"/>
    <cellStyle name="Calculation 10 5 4" xfId="16934"/>
    <cellStyle name="Calculation 10 5 4 2" xfId="38121"/>
    <cellStyle name="Calculation 10 5 5" xfId="27210"/>
    <cellStyle name="Calculation 10 5_Table 2A-1_EFT (Annual)" xfId="3661"/>
    <cellStyle name="Calculation 10 6" xfId="1861"/>
    <cellStyle name="Calculation 10 6 2" xfId="5422"/>
    <cellStyle name="Calculation 10 6 2 2" xfId="13637"/>
    <cellStyle name="Calculation 10 6 2 2 2" xfId="25625"/>
    <cellStyle name="Calculation 10 6 2 2 2 2" xfId="46811"/>
    <cellStyle name="Calculation 10 6 2 2 3" xfId="36207"/>
    <cellStyle name="Calculation 10 6 2 3" xfId="20512"/>
    <cellStyle name="Calculation 10 6 2 3 2" xfId="41699"/>
    <cellStyle name="Calculation 10 6 2 4" xfId="31079"/>
    <cellStyle name="Calculation 10 6 2_Table 2A-1_EFT (Annual)" xfId="14884"/>
    <cellStyle name="Calculation 10 6 3" xfId="10981"/>
    <cellStyle name="Calculation 10 6 3 2" xfId="23079"/>
    <cellStyle name="Calculation 10 6 3 2 2" xfId="44265"/>
    <cellStyle name="Calculation 10 6 3 3" xfId="33661"/>
    <cellStyle name="Calculation 10 6 4" xfId="17966"/>
    <cellStyle name="Calculation 10 6 4 2" xfId="39153"/>
    <cellStyle name="Calculation 10 6 5" xfId="28336"/>
    <cellStyle name="Calculation 10 6_Table 2A-1_EFT (Annual)" xfId="3638"/>
    <cellStyle name="Calculation 10 7" xfId="3712"/>
    <cellStyle name="Calculation 10 7 2" xfId="12080"/>
    <cellStyle name="Calculation 10 7 2 2" xfId="24110"/>
    <cellStyle name="Calculation 10 7 2 2 2" xfId="45296"/>
    <cellStyle name="Calculation 10 7 2 3" xfId="34692"/>
    <cellStyle name="Calculation 10 7 3" xfId="18997"/>
    <cellStyle name="Calculation 10 7 3 2" xfId="40184"/>
    <cellStyle name="Calculation 10 7 4" xfId="29421"/>
    <cellStyle name="Calculation 10 7_Table 2A-1_EFT (Annual)" xfId="14883"/>
    <cellStyle name="Calculation 10 8" xfId="9399"/>
    <cellStyle name="Calculation 10 8 2" xfId="21564"/>
    <cellStyle name="Calculation 10 8 2 2" xfId="42750"/>
    <cellStyle name="Calculation 10 8 3" xfId="32146"/>
    <cellStyle name="Calculation 10 9" xfId="16451"/>
    <cellStyle name="Calculation 10 9 2" xfId="37638"/>
    <cellStyle name="Calculation 10_Table 2A-1_EFT (Annual)" xfId="2890"/>
    <cellStyle name="Calculation 11" xfId="141"/>
    <cellStyle name="Calculation 11 10" xfId="26696"/>
    <cellStyle name="Calculation 11 2" xfId="534"/>
    <cellStyle name="Calculation 11 2 2" xfId="1511"/>
    <cellStyle name="Calculation 11 2 2 2" xfId="2781"/>
    <cellStyle name="Calculation 11 2 2 2 2" xfId="6342"/>
    <cellStyle name="Calculation 11 2 2 2 2 2" xfId="14536"/>
    <cellStyle name="Calculation 11 2 2 2 2 2 2" xfId="26508"/>
    <cellStyle name="Calculation 11 2 2 2 2 2 2 2" xfId="47694"/>
    <cellStyle name="Calculation 11 2 2 2 2 2 3" xfId="37090"/>
    <cellStyle name="Calculation 11 2 2 2 2 3" xfId="21395"/>
    <cellStyle name="Calculation 11 2 2 2 2 3 2" xfId="42582"/>
    <cellStyle name="Calculation 11 2 2 2 2 4" xfId="31998"/>
    <cellStyle name="Calculation 11 2 2 2 2_Table 2A-1_EFT (Annual)" xfId="14882"/>
    <cellStyle name="Calculation 11 2 2 2 3" xfId="11878"/>
    <cellStyle name="Calculation 11 2 2 2 3 2" xfId="23962"/>
    <cellStyle name="Calculation 11 2 2 2 3 2 2" xfId="45148"/>
    <cellStyle name="Calculation 11 2 2 2 3 3" xfId="34544"/>
    <cellStyle name="Calculation 11 2 2 2 4" xfId="18849"/>
    <cellStyle name="Calculation 11 2 2 2 4 2" xfId="40036"/>
    <cellStyle name="Calculation 11 2 2 2 5" xfId="29255"/>
    <cellStyle name="Calculation 11 2 2 2_Table 2A-1_EFT (Annual)" xfId="6490"/>
    <cellStyle name="Calculation 11 2 2 3" xfId="5072"/>
    <cellStyle name="Calculation 11 2 2 3 2" xfId="13332"/>
    <cellStyle name="Calculation 11 2 2 3 2 2" xfId="25338"/>
    <cellStyle name="Calculation 11 2 2 3 2 2 2" xfId="46524"/>
    <cellStyle name="Calculation 11 2 2 3 2 3" xfId="35920"/>
    <cellStyle name="Calculation 11 2 2 3 3" xfId="20225"/>
    <cellStyle name="Calculation 11 2 2 3 3 2" xfId="41412"/>
    <cellStyle name="Calculation 11 2 2 3 4" xfId="30729"/>
    <cellStyle name="Calculation 11 2 2 3_Table 2A-1_EFT (Annual)" xfId="14881"/>
    <cellStyle name="Calculation 11 2 2 4" xfId="10676"/>
    <cellStyle name="Calculation 11 2 2 4 2" xfId="22792"/>
    <cellStyle name="Calculation 11 2 2 4 2 2" xfId="43978"/>
    <cellStyle name="Calculation 11 2 2 4 3" xfId="33374"/>
    <cellStyle name="Calculation 11 2 2 5" xfId="17679"/>
    <cellStyle name="Calculation 11 2 2 5 2" xfId="38866"/>
    <cellStyle name="Calculation 11 2 2 6" xfId="27986"/>
    <cellStyle name="Calculation 11 2 2_Table 2A-1_EFT (Annual)" xfId="6493"/>
    <cellStyle name="Calculation 11 2 3" xfId="1043"/>
    <cellStyle name="Calculation 11 2 3 2" xfId="4604"/>
    <cellStyle name="Calculation 11 2 3 2 2" xfId="12864"/>
    <cellStyle name="Calculation 11 2 3 2 2 2" xfId="24870"/>
    <cellStyle name="Calculation 11 2 3 2 2 2 2" xfId="46056"/>
    <cellStyle name="Calculation 11 2 3 2 2 3" xfId="35452"/>
    <cellStyle name="Calculation 11 2 3 2 3" xfId="19757"/>
    <cellStyle name="Calculation 11 2 3 2 3 2" xfId="40944"/>
    <cellStyle name="Calculation 11 2 3 2 4" xfId="30261"/>
    <cellStyle name="Calculation 11 2 3 2_Table 2A-1_EFT (Annual)" xfId="14880"/>
    <cellStyle name="Calculation 11 2 3 3" xfId="10208"/>
    <cellStyle name="Calculation 11 2 3 3 2" xfId="22324"/>
    <cellStyle name="Calculation 11 2 3 3 2 2" xfId="43510"/>
    <cellStyle name="Calculation 11 2 3 3 3" xfId="32906"/>
    <cellStyle name="Calculation 11 2 3 4" xfId="17211"/>
    <cellStyle name="Calculation 11 2 3 4 2" xfId="38398"/>
    <cellStyle name="Calculation 11 2 3 5" xfId="27518"/>
    <cellStyle name="Calculation 11 2 3_Table 2A-1_EFT (Annual)" xfId="6492"/>
    <cellStyle name="Calculation 11 2 4" xfId="2250"/>
    <cellStyle name="Calculation 11 2 4 2" xfId="5811"/>
    <cellStyle name="Calculation 11 2 4 2 2" xfId="14026"/>
    <cellStyle name="Calculation 11 2 4 2 2 2" xfId="26014"/>
    <cellStyle name="Calculation 11 2 4 2 2 2 2" xfId="47200"/>
    <cellStyle name="Calculation 11 2 4 2 2 3" xfId="36596"/>
    <cellStyle name="Calculation 11 2 4 2 3" xfId="20901"/>
    <cellStyle name="Calculation 11 2 4 2 3 2" xfId="42088"/>
    <cellStyle name="Calculation 11 2 4 2 4" xfId="31468"/>
    <cellStyle name="Calculation 11 2 4 2_Table 2A-1_EFT (Annual)" xfId="14879"/>
    <cellStyle name="Calculation 11 2 4 3" xfId="11370"/>
    <cellStyle name="Calculation 11 2 4 3 2" xfId="23468"/>
    <cellStyle name="Calculation 11 2 4 3 2 2" xfId="44654"/>
    <cellStyle name="Calculation 11 2 4 3 3" xfId="34050"/>
    <cellStyle name="Calculation 11 2 4 4" xfId="18355"/>
    <cellStyle name="Calculation 11 2 4 4 2" xfId="39542"/>
    <cellStyle name="Calculation 11 2 4 5" xfId="28725"/>
    <cellStyle name="Calculation 11 2 4_Table 2A-1_EFT (Annual)" xfId="6491"/>
    <cellStyle name="Calculation 11 2 5" xfId="4104"/>
    <cellStyle name="Calculation 11 2 5 2" xfId="12428"/>
    <cellStyle name="Calculation 11 2 5 2 2" xfId="24450"/>
    <cellStyle name="Calculation 11 2 5 2 2 2" xfId="45636"/>
    <cellStyle name="Calculation 11 2 5 2 3" xfId="35032"/>
    <cellStyle name="Calculation 11 2 5 3" xfId="19337"/>
    <cellStyle name="Calculation 11 2 5 3 2" xfId="40524"/>
    <cellStyle name="Calculation 11 2 5 4" xfId="29792"/>
    <cellStyle name="Calculation 11 2 5_Table 2A-1_EFT (Annual)" xfId="14878"/>
    <cellStyle name="Calculation 11 2 6" xfId="9767"/>
    <cellStyle name="Calculation 11 2 6 2" xfId="21904"/>
    <cellStyle name="Calculation 11 2 6 2 2" xfId="43090"/>
    <cellStyle name="Calculation 11 2 6 3" xfId="32486"/>
    <cellStyle name="Calculation 11 2 7" xfId="16791"/>
    <cellStyle name="Calculation 11 2 7 2" xfId="37978"/>
    <cellStyle name="Calculation 11 2 8" xfId="27049"/>
    <cellStyle name="Calculation 11 2_Table 2A-1_EFT (Annual)" xfId="2894"/>
    <cellStyle name="Calculation 11 3" xfId="372"/>
    <cellStyle name="Calculation 11 3 2" xfId="1355"/>
    <cellStyle name="Calculation 11 3 2 2" xfId="2625"/>
    <cellStyle name="Calculation 11 3 2 2 2" xfId="6186"/>
    <cellStyle name="Calculation 11 3 2 2 2 2" xfId="14380"/>
    <cellStyle name="Calculation 11 3 2 2 2 2 2" xfId="26352"/>
    <cellStyle name="Calculation 11 3 2 2 2 2 2 2" xfId="47538"/>
    <cellStyle name="Calculation 11 3 2 2 2 2 3" xfId="36934"/>
    <cellStyle name="Calculation 11 3 2 2 2 3" xfId="21239"/>
    <cellStyle name="Calculation 11 3 2 2 2 3 2" xfId="42426"/>
    <cellStyle name="Calculation 11 3 2 2 2 4" xfId="31842"/>
    <cellStyle name="Calculation 11 3 2 2 2_Table 2A-1_EFT (Annual)" xfId="14877"/>
    <cellStyle name="Calculation 11 3 2 2 3" xfId="11722"/>
    <cellStyle name="Calculation 11 3 2 2 3 2" xfId="23806"/>
    <cellStyle name="Calculation 11 3 2 2 3 2 2" xfId="44992"/>
    <cellStyle name="Calculation 11 3 2 2 3 3" xfId="34388"/>
    <cellStyle name="Calculation 11 3 2 2 4" xfId="18693"/>
    <cellStyle name="Calculation 11 3 2 2 4 2" xfId="39880"/>
    <cellStyle name="Calculation 11 3 2 2 5" xfId="29099"/>
    <cellStyle name="Calculation 11 3 2 2_Table 2A-1_EFT (Annual)" xfId="6489"/>
    <cellStyle name="Calculation 11 3 2 3" xfId="4916"/>
    <cellStyle name="Calculation 11 3 2 3 2" xfId="13176"/>
    <cellStyle name="Calculation 11 3 2 3 2 2" xfId="25182"/>
    <cellStyle name="Calculation 11 3 2 3 2 2 2" xfId="46368"/>
    <cellStyle name="Calculation 11 3 2 3 2 3" xfId="35764"/>
    <cellStyle name="Calculation 11 3 2 3 3" xfId="20069"/>
    <cellStyle name="Calculation 11 3 2 3 3 2" xfId="41256"/>
    <cellStyle name="Calculation 11 3 2 3 4" xfId="30573"/>
    <cellStyle name="Calculation 11 3 2 3_Table 2A-1_EFT (Annual)" xfId="14876"/>
    <cellStyle name="Calculation 11 3 2 4" xfId="10520"/>
    <cellStyle name="Calculation 11 3 2 4 2" xfId="22636"/>
    <cellStyle name="Calculation 11 3 2 4 2 2" xfId="43822"/>
    <cellStyle name="Calculation 11 3 2 4 3" xfId="33218"/>
    <cellStyle name="Calculation 11 3 2 5" xfId="17523"/>
    <cellStyle name="Calculation 11 3 2 5 2" xfId="38710"/>
    <cellStyle name="Calculation 11 3 2 6" xfId="27830"/>
    <cellStyle name="Calculation 11 3 2_Table 2A-1_EFT (Annual)" xfId="6483"/>
    <cellStyle name="Calculation 11 3 3" xfId="911"/>
    <cellStyle name="Calculation 11 3 3 2" xfId="4472"/>
    <cellStyle name="Calculation 11 3 3 2 2" xfId="12734"/>
    <cellStyle name="Calculation 11 3 3 2 2 2" xfId="24744"/>
    <cellStyle name="Calculation 11 3 3 2 2 2 2" xfId="45930"/>
    <cellStyle name="Calculation 11 3 3 2 2 3" xfId="35326"/>
    <cellStyle name="Calculation 11 3 3 2 3" xfId="19631"/>
    <cellStyle name="Calculation 11 3 3 2 3 2" xfId="40818"/>
    <cellStyle name="Calculation 11 3 3 2 4" xfId="30129"/>
    <cellStyle name="Calculation 11 3 3 2_Table 2A-1_EFT (Annual)" xfId="14875"/>
    <cellStyle name="Calculation 11 3 3 3" xfId="10081"/>
    <cellStyle name="Calculation 11 3 3 3 2" xfId="22198"/>
    <cellStyle name="Calculation 11 3 3 3 2 2" xfId="43384"/>
    <cellStyle name="Calculation 11 3 3 3 3" xfId="32780"/>
    <cellStyle name="Calculation 11 3 3 4" xfId="17085"/>
    <cellStyle name="Calculation 11 3 3 4 2" xfId="38272"/>
    <cellStyle name="Calculation 11 3 3 5" xfId="27386"/>
    <cellStyle name="Calculation 11 3 3_Table 2A-1_EFT (Annual)" xfId="6487"/>
    <cellStyle name="Calculation 11 3 4" xfId="2094"/>
    <cellStyle name="Calculation 11 3 4 2" xfId="5655"/>
    <cellStyle name="Calculation 11 3 4 2 2" xfId="13870"/>
    <cellStyle name="Calculation 11 3 4 2 2 2" xfId="25858"/>
    <cellStyle name="Calculation 11 3 4 2 2 2 2" xfId="47044"/>
    <cellStyle name="Calculation 11 3 4 2 2 3" xfId="36440"/>
    <cellStyle name="Calculation 11 3 4 2 3" xfId="20745"/>
    <cellStyle name="Calculation 11 3 4 2 3 2" xfId="41932"/>
    <cellStyle name="Calculation 11 3 4 2 4" xfId="31312"/>
    <cellStyle name="Calculation 11 3 4 2_Table 2A-1_EFT (Annual)" xfId="14874"/>
    <cellStyle name="Calculation 11 3 4 3" xfId="11214"/>
    <cellStyle name="Calculation 11 3 4 3 2" xfId="23312"/>
    <cellStyle name="Calculation 11 3 4 3 2 2" xfId="44498"/>
    <cellStyle name="Calculation 11 3 4 3 3" xfId="33894"/>
    <cellStyle name="Calculation 11 3 4 4" xfId="18199"/>
    <cellStyle name="Calculation 11 3 4 4 2" xfId="39386"/>
    <cellStyle name="Calculation 11 3 4 5" xfId="28569"/>
    <cellStyle name="Calculation 11 3 4_Table 2A-1_EFT (Annual)" xfId="6488"/>
    <cellStyle name="Calculation 11 3 5" xfId="3942"/>
    <cellStyle name="Calculation 11 3 5 2" xfId="12270"/>
    <cellStyle name="Calculation 11 3 5 2 2" xfId="24294"/>
    <cellStyle name="Calculation 11 3 5 2 2 2" xfId="45480"/>
    <cellStyle name="Calculation 11 3 5 2 3" xfId="34876"/>
    <cellStyle name="Calculation 11 3 5 3" xfId="19181"/>
    <cellStyle name="Calculation 11 3 5 3 2" xfId="40368"/>
    <cellStyle name="Calculation 11 3 5 4" xfId="29630"/>
    <cellStyle name="Calculation 11 3 5_Table 2A-1_EFT (Annual)" xfId="14873"/>
    <cellStyle name="Calculation 11 3 6" xfId="9607"/>
    <cellStyle name="Calculation 11 3 6 2" xfId="21748"/>
    <cellStyle name="Calculation 11 3 6 2 2" xfId="42934"/>
    <cellStyle name="Calculation 11 3 6 3" xfId="32330"/>
    <cellStyle name="Calculation 11 3 7" xfId="16635"/>
    <cellStyle name="Calculation 11 3 7 2" xfId="37822"/>
    <cellStyle name="Calculation 11 3 8" xfId="26887"/>
    <cellStyle name="Calculation 11 3_Table 2A-1_EFT (Annual)" xfId="2895"/>
    <cellStyle name="Calculation 11 4" xfId="1189"/>
    <cellStyle name="Calculation 11 4 2" xfId="2459"/>
    <cellStyle name="Calculation 11 4 2 2" xfId="6020"/>
    <cellStyle name="Calculation 11 4 2 2 2" xfId="14214"/>
    <cellStyle name="Calculation 11 4 2 2 2 2" xfId="26186"/>
    <cellStyle name="Calculation 11 4 2 2 2 2 2" xfId="47372"/>
    <cellStyle name="Calculation 11 4 2 2 2 3" xfId="36768"/>
    <cellStyle name="Calculation 11 4 2 2 3" xfId="21073"/>
    <cellStyle name="Calculation 11 4 2 2 3 2" xfId="42260"/>
    <cellStyle name="Calculation 11 4 2 2 4" xfId="31676"/>
    <cellStyle name="Calculation 11 4 2 2_Table 2A-1_EFT (Annual)" xfId="14872"/>
    <cellStyle name="Calculation 11 4 2 3" xfId="11556"/>
    <cellStyle name="Calculation 11 4 2 3 2" xfId="23640"/>
    <cellStyle name="Calculation 11 4 2 3 2 2" xfId="44826"/>
    <cellStyle name="Calculation 11 4 2 3 3" xfId="34222"/>
    <cellStyle name="Calculation 11 4 2 4" xfId="18527"/>
    <cellStyle name="Calculation 11 4 2 4 2" xfId="39714"/>
    <cellStyle name="Calculation 11 4 2 5" xfId="28933"/>
    <cellStyle name="Calculation 11 4 2_Table 2A-1_EFT (Annual)" xfId="6484"/>
    <cellStyle name="Calculation 11 4 3" xfId="4750"/>
    <cellStyle name="Calculation 11 4 3 2" xfId="13010"/>
    <cellStyle name="Calculation 11 4 3 2 2" xfId="25016"/>
    <cellStyle name="Calculation 11 4 3 2 2 2" xfId="46202"/>
    <cellStyle name="Calculation 11 4 3 2 3" xfId="35598"/>
    <cellStyle name="Calculation 11 4 3 3" xfId="19903"/>
    <cellStyle name="Calculation 11 4 3 3 2" xfId="41090"/>
    <cellStyle name="Calculation 11 4 3 4" xfId="30407"/>
    <cellStyle name="Calculation 11 4 3_Table 2A-1_EFT (Annual)" xfId="14871"/>
    <cellStyle name="Calculation 11 4 4" xfId="10354"/>
    <cellStyle name="Calculation 11 4 4 2" xfId="22470"/>
    <cellStyle name="Calculation 11 4 4 2 2" xfId="43656"/>
    <cellStyle name="Calculation 11 4 4 3" xfId="33052"/>
    <cellStyle name="Calculation 11 4 5" xfId="17357"/>
    <cellStyle name="Calculation 11 4 5 2" xfId="38544"/>
    <cellStyle name="Calculation 11 4 6" xfId="27664"/>
    <cellStyle name="Calculation 11 4_Table 2A-1_EFT (Annual)" xfId="6486"/>
    <cellStyle name="Calculation 11 5" xfId="752"/>
    <cellStyle name="Calculation 11 5 2" xfId="4313"/>
    <cellStyle name="Calculation 11 5 2 2" xfId="12593"/>
    <cellStyle name="Calculation 11 5 2 2 2" xfId="24610"/>
    <cellStyle name="Calculation 11 5 2 2 2 2" xfId="45796"/>
    <cellStyle name="Calculation 11 5 2 2 3" xfId="35192"/>
    <cellStyle name="Calculation 11 5 2 3" xfId="19497"/>
    <cellStyle name="Calculation 11 5 2 3 2" xfId="40684"/>
    <cellStyle name="Calculation 11 5 2 4" xfId="29970"/>
    <cellStyle name="Calculation 11 5 2_Table 2A-1_EFT (Annual)" xfId="14870"/>
    <cellStyle name="Calculation 11 5 3" xfId="9941"/>
    <cellStyle name="Calculation 11 5 3 2" xfId="22064"/>
    <cellStyle name="Calculation 11 5 3 2 2" xfId="43250"/>
    <cellStyle name="Calculation 11 5 3 3" xfId="32646"/>
    <cellStyle name="Calculation 11 5 4" xfId="16951"/>
    <cellStyle name="Calculation 11 5 4 2" xfId="38138"/>
    <cellStyle name="Calculation 11 5 5" xfId="27227"/>
    <cellStyle name="Calculation 11 5_Table 2A-1_EFT (Annual)" xfId="6485"/>
    <cellStyle name="Calculation 11 6" xfId="1852"/>
    <cellStyle name="Calculation 11 6 2" xfId="5413"/>
    <cellStyle name="Calculation 11 6 2 2" xfId="13628"/>
    <cellStyle name="Calculation 11 6 2 2 2" xfId="25616"/>
    <cellStyle name="Calculation 11 6 2 2 2 2" xfId="46802"/>
    <cellStyle name="Calculation 11 6 2 2 3" xfId="36198"/>
    <cellStyle name="Calculation 11 6 2 3" xfId="20503"/>
    <cellStyle name="Calculation 11 6 2 3 2" xfId="41690"/>
    <cellStyle name="Calculation 11 6 2 4" xfId="31070"/>
    <cellStyle name="Calculation 11 6 2_Table 2A-1_EFT (Annual)" xfId="14869"/>
    <cellStyle name="Calculation 11 6 3" xfId="10972"/>
    <cellStyle name="Calculation 11 6 3 2" xfId="23070"/>
    <cellStyle name="Calculation 11 6 3 2 2" xfId="44256"/>
    <cellStyle name="Calculation 11 6 3 3" xfId="33652"/>
    <cellStyle name="Calculation 11 6 4" xfId="17957"/>
    <cellStyle name="Calculation 11 6 4 2" xfId="39144"/>
    <cellStyle name="Calculation 11 6 5" xfId="28327"/>
    <cellStyle name="Calculation 11 6_Table 2A-1_EFT (Annual)" xfId="6478"/>
    <cellStyle name="Calculation 11 7" xfId="3730"/>
    <cellStyle name="Calculation 11 7 2" xfId="12098"/>
    <cellStyle name="Calculation 11 7 2 2" xfId="24128"/>
    <cellStyle name="Calculation 11 7 2 2 2" xfId="45314"/>
    <cellStyle name="Calculation 11 7 2 3" xfId="34710"/>
    <cellStyle name="Calculation 11 7 3" xfId="19015"/>
    <cellStyle name="Calculation 11 7 3 2" xfId="40202"/>
    <cellStyle name="Calculation 11 7 4" xfId="29439"/>
    <cellStyle name="Calculation 11 7_Table 2A-1_EFT (Annual)" xfId="14868"/>
    <cellStyle name="Calculation 11 8" xfId="9417"/>
    <cellStyle name="Calculation 11 8 2" xfId="21582"/>
    <cellStyle name="Calculation 11 8 2 2" xfId="42768"/>
    <cellStyle name="Calculation 11 8 3" xfId="32164"/>
    <cellStyle name="Calculation 11 9" xfId="16469"/>
    <cellStyle name="Calculation 11 9 2" xfId="37656"/>
    <cellStyle name="Calculation 11_Table 2A-1_EFT (Annual)" xfId="2893"/>
    <cellStyle name="Calculation 12" xfId="117"/>
    <cellStyle name="Calculation 12 10" xfId="26672"/>
    <cellStyle name="Calculation 12 2" xfId="510"/>
    <cellStyle name="Calculation 12 2 2" xfId="1487"/>
    <cellStyle name="Calculation 12 2 2 2" xfId="2757"/>
    <cellStyle name="Calculation 12 2 2 2 2" xfId="6318"/>
    <cellStyle name="Calculation 12 2 2 2 2 2" xfId="14512"/>
    <cellStyle name="Calculation 12 2 2 2 2 2 2" xfId="26484"/>
    <cellStyle name="Calculation 12 2 2 2 2 2 2 2" xfId="47670"/>
    <cellStyle name="Calculation 12 2 2 2 2 2 3" xfId="37066"/>
    <cellStyle name="Calculation 12 2 2 2 2 3" xfId="21371"/>
    <cellStyle name="Calculation 12 2 2 2 2 3 2" xfId="42558"/>
    <cellStyle name="Calculation 12 2 2 2 2 4" xfId="31974"/>
    <cellStyle name="Calculation 12 2 2 2 2_Table 2A-1_EFT (Annual)" xfId="14867"/>
    <cellStyle name="Calculation 12 2 2 2 3" xfId="11854"/>
    <cellStyle name="Calculation 12 2 2 2 3 2" xfId="23938"/>
    <cellStyle name="Calculation 12 2 2 2 3 2 2" xfId="45124"/>
    <cellStyle name="Calculation 12 2 2 2 3 3" xfId="34520"/>
    <cellStyle name="Calculation 12 2 2 2 4" xfId="18825"/>
    <cellStyle name="Calculation 12 2 2 2 4 2" xfId="40012"/>
    <cellStyle name="Calculation 12 2 2 2 5" xfId="29231"/>
    <cellStyle name="Calculation 12 2 2 2_Table 2A-1_EFT (Annual)" xfId="6482"/>
    <cellStyle name="Calculation 12 2 2 3" xfId="5048"/>
    <cellStyle name="Calculation 12 2 2 3 2" xfId="13308"/>
    <cellStyle name="Calculation 12 2 2 3 2 2" xfId="25314"/>
    <cellStyle name="Calculation 12 2 2 3 2 2 2" xfId="46500"/>
    <cellStyle name="Calculation 12 2 2 3 2 3" xfId="35896"/>
    <cellStyle name="Calculation 12 2 2 3 3" xfId="20201"/>
    <cellStyle name="Calculation 12 2 2 3 3 2" xfId="41388"/>
    <cellStyle name="Calculation 12 2 2 3 4" xfId="30705"/>
    <cellStyle name="Calculation 12 2 2 3_Table 2A-1_EFT (Annual)" xfId="14866"/>
    <cellStyle name="Calculation 12 2 2 4" xfId="10652"/>
    <cellStyle name="Calculation 12 2 2 4 2" xfId="22768"/>
    <cellStyle name="Calculation 12 2 2 4 2 2" xfId="43954"/>
    <cellStyle name="Calculation 12 2 2 4 3" xfId="33350"/>
    <cellStyle name="Calculation 12 2 2 5" xfId="17655"/>
    <cellStyle name="Calculation 12 2 2 5 2" xfId="38842"/>
    <cellStyle name="Calculation 12 2 2 6" xfId="27962"/>
    <cellStyle name="Calculation 12 2 2_Table 2A-1_EFT (Annual)" xfId="6479"/>
    <cellStyle name="Calculation 12 2 3" xfId="1021"/>
    <cellStyle name="Calculation 12 2 3 2" xfId="4582"/>
    <cellStyle name="Calculation 12 2 3 2 2" xfId="12842"/>
    <cellStyle name="Calculation 12 2 3 2 2 2" xfId="24848"/>
    <cellStyle name="Calculation 12 2 3 2 2 2 2" xfId="46034"/>
    <cellStyle name="Calculation 12 2 3 2 2 3" xfId="35430"/>
    <cellStyle name="Calculation 12 2 3 2 3" xfId="19735"/>
    <cellStyle name="Calculation 12 2 3 2 3 2" xfId="40922"/>
    <cellStyle name="Calculation 12 2 3 2 4" xfId="30239"/>
    <cellStyle name="Calculation 12 2 3 2_Table 2A-1_EFT (Annual)" xfId="14865"/>
    <cellStyle name="Calculation 12 2 3 3" xfId="10186"/>
    <cellStyle name="Calculation 12 2 3 3 2" xfId="22302"/>
    <cellStyle name="Calculation 12 2 3 3 2 2" xfId="43488"/>
    <cellStyle name="Calculation 12 2 3 3 3" xfId="32884"/>
    <cellStyle name="Calculation 12 2 3 4" xfId="17189"/>
    <cellStyle name="Calculation 12 2 3 4 2" xfId="38376"/>
    <cellStyle name="Calculation 12 2 3 5" xfId="27496"/>
    <cellStyle name="Calculation 12 2 3_Table 2A-1_EFT (Annual)" xfId="6480"/>
    <cellStyle name="Calculation 12 2 4" xfId="2226"/>
    <cellStyle name="Calculation 12 2 4 2" xfId="5787"/>
    <cellStyle name="Calculation 12 2 4 2 2" xfId="14002"/>
    <cellStyle name="Calculation 12 2 4 2 2 2" xfId="25990"/>
    <cellStyle name="Calculation 12 2 4 2 2 2 2" xfId="47176"/>
    <cellStyle name="Calculation 12 2 4 2 2 3" xfId="36572"/>
    <cellStyle name="Calculation 12 2 4 2 3" xfId="20877"/>
    <cellStyle name="Calculation 12 2 4 2 3 2" xfId="42064"/>
    <cellStyle name="Calculation 12 2 4 2 4" xfId="31444"/>
    <cellStyle name="Calculation 12 2 4 2_Table 2A-1_EFT (Annual)" xfId="14864"/>
    <cellStyle name="Calculation 12 2 4 3" xfId="11346"/>
    <cellStyle name="Calculation 12 2 4 3 2" xfId="23444"/>
    <cellStyle name="Calculation 12 2 4 3 2 2" xfId="44630"/>
    <cellStyle name="Calculation 12 2 4 3 3" xfId="34026"/>
    <cellStyle name="Calculation 12 2 4 4" xfId="18331"/>
    <cellStyle name="Calculation 12 2 4 4 2" xfId="39518"/>
    <cellStyle name="Calculation 12 2 4 5" xfId="28701"/>
    <cellStyle name="Calculation 12 2 4_Table 2A-1_EFT (Annual)" xfId="6481"/>
    <cellStyle name="Calculation 12 2 5" xfId="4080"/>
    <cellStyle name="Calculation 12 2 5 2" xfId="12404"/>
    <cellStyle name="Calculation 12 2 5 2 2" xfId="24426"/>
    <cellStyle name="Calculation 12 2 5 2 2 2" xfId="45612"/>
    <cellStyle name="Calculation 12 2 5 2 3" xfId="35008"/>
    <cellStyle name="Calculation 12 2 5 3" xfId="19313"/>
    <cellStyle name="Calculation 12 2 5 3 2" xfId="40500"/>
    <cellStyle name="Calculation 12 2 5 4" xfId="29768"/>
    <cellStyle name="Calculation 12 2 5_Table 2A-1_EFT (Annual)" xfId="14863"/>
    <cellStyle name="Calculation 12 2 6" xfId="9743"/>
    <cellStyle name="Calculation 12 2 6 2" xfId="21880"/>
    <cellStyle name="Calculation 12 2 6 2 2" xfId="43066"/>
    <cellStyle name="Calculation 12 2 6 3" xfId="32462"/>
    <cellStyle name="Calculation 12 2 7" xfId="16767"/>
    <cellStyle name="Calculation 12 2 7 2" xfId="37954"/>
    <cellStyle name="Calculation 12 2 8" xfId="27025"/>
    <cellStyle name="Calculation 12 2_Table 2A-1_EFT (Annual)" xfId="2897"/>
    <cellStyle name="Calculation 12 3" xfId="348"/>
    <cellStyle name="Calculation 12 3 2" xfId="1331"/>
    <cellStyle name="Calculation 12 3 2 2" xfId="2601"/>
    <cellStyle name="Calculation 12 3 2 2 2" xfId="6162"/>
    <cellStyle name="Calculation 12 3 2 2 2 2" xfId="14356"/>
    <cellStyle name="Calculation 12 3 2 2 2 2 2" xfId="26328"/>
    <cellStyle name="Calculation 12 3 2 2 2 2 2 2" xfId="47514"/>
    <cellStyle name="Calculation 12 3 2 2 2 2 3" xfId="36910"/>
    <cellStyle name="Calculation 12 3 2 2 2 3" xfId="21215"/>
    <cellStyle name="Calculation 12 3 2 2 2 3 2" xfId="42402"/>
    <cellStyle name="Calculation 12 3 2 2 2 4" xfId="31818"/>
    <cellStyle name="Calculation 12 3 2 2 2_Table 2A-1_EFT (Annual)" xfId="14862"/>
    <cellStyle name="Calculation 12 3 2 2 3" xfId="11698"/>
    <cellStyle name="Calculation 12 3 2 2 3 2" xfId="23782"/>
    <cellStyle name="Calculation 12 3 2 2 3 2 2" xfId="44968"/>
    <cellStyle name="Calculation 12 3 2 2 3 3" xfId="34364"/>
    <cellStyle name="Calculation 12 3 2 2 4" xfId="18669"/>
    <cellStyle name="Calculation 12 3 2 2 4 2" xfId="39856"/>
    <cellStyle name="Calculation 12 3 2 2 5" xfId="29075"/>
    <cellStyle name="Calculation 12 3 2 2_Table 2A-1_EFT (Annual)" xfId="6477"/>
    <cellStyle name="Calculation 12 3 2 3" xfId="4892"/>
    <cellStyle name="Calculation 12 3 2 3 2" xfId="13152"/>
    <cellStyle name="Calculation 12 3 2 3 2 2" xfId="25158"/>
    <cellStyle name="Calculation 12 3 2 3 2 2 2" xfId="46344"/>
    <cellStyle name="Calculation 12 3 2 3 2 3" xfId="35740"/>
    <cellStyle name="Calculation 12 3 2 3 3" xfId="20045"/>
    <cellStyle name="Calculation 12 3 2 3 3 2" xfId="41232"/>
    <cellStyle name="Calculation 12 3 2 3 4" xfId="30549"/>
    <cellStyle name="Calculation 12 3 2 3_Table 2A-1_EFT (Annual)" xfId="14861"/>
    <cellStyle name="Calculation 12 3 2 4" xfId="10496"/>
    <cellStyle name="Calculation 12 3 2 4 2" xfId="22612"/>
    <cellStyle name="Calculation 12 3 2 4 2 2" xfId="43798"/>
    <cellStyle name="Calculation 12 3 2 4 3" xfId="33194"/>
    <cellStyle name="Calculation 12 3 2 5" xfId="17499"/>
    <cellStyle name="Calculation 12 3 2 5 2" xfId="38686"/>
    <cellStyle name="Calculation 12 3 2 6" xfId="27806"/>
    <cellStyle name="Calculation 12 3 2_Table 2A-1_EFT (Annual)" xfId="6476"/>
    <cellStyle name="Calculation 12 3 3" xfId="889"/>
    <cellStyle name="Calculation 12 3 3 2" xfId="4450"/>
    <cellStyle name="Calculation 12 3 3 2 2" xfId="12712"/>
    <cellStyle name="Calculation 12 3 3 2 2 2" xfId="24722"/>
    <cellStyle name="Calculation 12 3 3 2 2 2 2" xfId="45908"/>
    <cellStyle name="Calculation 12 3 3 2 2 3" xfId="35304"/>
    <cellStyle name="Calculation 12 3 3 2 3" xfId="19609"/>
    <cellStyle name="Calculation 12 3 3 2 3 2" xfId="40796"/>
    <cellStyle name="Calculation 12 3 3 2 4" xfId="30107"/>
    <cellStyle name="Calculation 12 3 3 2_Table 2A-1_EFT (Annual)" xfId="14860"/>
    <cellStyle name="Calculation 12 3 3 3" xfId="10059"/>
    <cellStyle name="Calculation 12 3 3 3 2" xfId="22176"/>
    <cellStyle name="Calculation 12 3 3 3 2 2" xfId="43362"/>
    <cellStyle name="Calculation 12 3 3 3 3" xfId="32758"/>
    <cellStyle name="Calculation 12 3 3 4" xfId="17063"/>
    <cellStyle name="Calculation 12 3 3 4 2" xfId="38250"/>
    <cellStyle name="Calculation 12 3 3 5" xfId="27364"/>
    <cellStyle name="Calculation 12 3 3_Table 2A-1_EFT (Annual)" xfId="6473"/>
    <cellStyle name="Calculation 12 3 4" xfId="2070"/>
    <cellStyle name="Calculation 12 3 4 2" xfId="5631"/>
    <cellStyle name="Calculation 12 3 4 2 2" xfId="13846"/>
    <cellStyle name="Calculation 12 3 4 2 2 2" xfId="25834"/>
    <cellStyle name="Calculation 12 3 4 2 2 2 2" xfId="47020"/>
    <cellStyle name="Calculation 12 3 4 2 2 3" xfId="36416"/>
    <cellStyle name="Calculation 12 3 4 2 3" xfId="20721"/>
    <cellStyle name="Calculation 12 3 4 2 3 2" xfId="41908"/>
    <cellStyle name="Calculation 12 3 4 2 4" xfId="31288"/>
    <cellStyle name="Calculation 12 3 4 2_Table 2A-1_EFT (Annual)" xfId="14859"/>
    <cellStyle name="Calculation 12 3 4 3" xfId="11190"/>
    <cellStyle name="Calculation 12 3 4 3 2" xfId="23288"/>
    <cellStyle name="Calculation 12 3 4 3 2 2" xfId="44474"/>
    <cellStyle name="Calculation 12 3 4 3 3" xfId="33870"/>
    <cellStyle name="Calculation 12 3 4 4" xfId="18175"/>
    <cellStyle name="Calculation 12 3 4 4 2" xfId="39362"/>
    <cellStyle name="Calculation 12 3 4 5" xfId="28545"/>
    <cellStyle name="Calculation 12 3 4_Table 2A-1_EFT (Annual)" xfId="6475"/>
    <cellStyle name="Calculation 12 3 5" xfId="3918"/>
    <cellStyle name="Calculation 12 3 5 2" xfId="12246"/>
    <cellStyle name="Calculation 12 3 5 2 2" xfId="24270"/>
    <cellStyle name="Calculation 12 3 5 2 2 2" xfId="45456"/>
    <cellStyle name="Calculation 12 3 5 2 3" xfId="34852"/>
    <cellStyle name="Calculation 12 3 5 3" xfId="19157"/>
    <cellStyle name="Calculation 12 3 5 3 2" xfId="40344"/>
    <cellStyle name="Calculation 12 3 5 4" xfId="29606"/>
    <cellStyle name="Calculation 12 3 5_Table 2A-1_EFT (Annual)" xfId="14858"/>
    <cellStyle name="Calculation 12 3 6" xfId="9583"/>
    <cellStyle name="Calculation 12 3 6 2" xfId="21724"/>
    <cellStyle name="Calculation 12 3 6 2 2" xfId="42910"/>
    <cellStyle name="Calculation 12 3 6 3" xfId="32306"/>
    <cellStyle name="Calculation 12 3 7" xfId="16611"/>
    <cellStyle name="Calculation 12 3 7 2" xfId="37798"/>
    <cellStyle name="Calculation 12 3 8" xfId="26863"/>
    <cellStyle name="Calculation 12 3_Table 2A-1_EFT (Annual)" xfId="2898"/>
    <cellStyle name="Calculation 12 4" xfId="1165"/>
    <cellStyle name="Calculation 12 4 2" xfId="2435"/>
    <cellStyle name="Calculation 12 4 2 2" xfId="5996"/>
    <cellStyle name="Calculation 12 4 2 2 2" xfId="14190"/>
    <cellStyle name="Calculation 12 4 2 2 2 2" xfId="26162"/>
    <cellStyle name="Calculation 12 4 2 2 2 2 2" xfId="47348"/>
    <cellStyle name="Calculation 12 4 2 2 2 3" xfId="36744"/>
    <cellStyle name="Calculation 12 4 2 2 3" xfId="21049"/>
    <cellStyle name="Calculation 12 4 2 2 3 2" xfId="42236"/>
    <cellStyle name="Calculation 12 4 2 2 4" xfId="31652"/>
    <cellStyle name="Calculation 12 4 2 2_Table 2A-1_EFT (Annual)" xfId="14857"/>
    <cellStyle name="Calculation 12 4 2 3" xfId="11532"/>
    <cellStyle name="Calculation 12 4 2 3 2" xfId="23616"/>
    <cellStyle name="Calculation 12 4 2 3 2 2" xfId="44802"/>
    <cellStyle name="Calculation 12 4 2 3 3" xfId="34198"/>
    <cellStyle name="Calculation 12 4 2 4" xfId="18503"/>
    <cellStyle name="Calculation 12 4 2 4 2" xfId="39690"/>
    <cellStyle name="Calculation 12 4 2 5" xfId="28909"/>
    <cellStyle name="Calculation 12 4 2_Table 2A-1_EFT (Annual)" xfId="6468"/>
    <cellStyle name="Calculation 12 4 3" xfId="4726"/>
    <cellStyle name="Calculation 12 4 3 2" xfId="12986"/>
    <cellStyle name="Calculation 12 4 3 2 2" xfId="24992"/>
    <cellStyle name="Calculation 12 4 3 2 2 2" xfId="46178"/>
    <cellStyle name="Calculation 12 4 3 2 3" xfId="35574"/>
    <cellStyle name="Calculation 12 4 3 3" xfId="19879"/>
    <cellStyle name="Calculation 12 4 3 3 2" xfId="41066"/>
    <cellStyle name="Calculation 12 4 3 4" xfId="30383"/>
    <cellStyle name="Calculation 12 4 3_Table 2A-1_EFT (Annual)" xfId="14856"/>
    <cellStyle name="Calculation 12 4 4" xfId="10330"/>
    <cellStyle name="Calculation 12 4 4 2" xfId="22446"/>
    <cellStyle name="Calculation 12 4 4 2 2" xfId="43632"/>
    <cellStyle name="Calculation 12 4 4 3" xfId="33028"/>
    <cellStyle name="Calculation 12 4 5" xfId="17333"/>
    <cellStyle name="Calculation 12 4 5 2" xfId="38520"/>
    <cellStyle name="Calculation 12 4 6" xfId="27640"/>
    <cellStyle name="Calculation 12 4_Table 2A-1_EFT (Annual)" xfId="6474"/>
    <cellStyle name="Calculation 12 5" xfId="730"/>
    <cellStyle name="Calculation 12 5 2" xfId="4291"/>
    <cellStyle name="Calculation 12 5 2 2" xfId="12571"/>
    <cellStyle name="Calculation 12 5 2 2 2" xfId="24588"/>
    <cellStyle name="Calculation 12 5 2 2 2 2" xfId="45774"/>
    <cellStyle name="Calculation 12 5 2 2 3" xfId="35170"/>
    <cellStyle name="Calculation 12 5 2 3" xfId="19475"/>
    <cellStyle name="Calculation 12 5 2 3 2" xfId="40662"/>
    <cellStyle name="Calculation 12 5 2 4" xfId="29948"/>
    <cellStyle name="Calculation 12 5 2_Table 2A-1_EFT (Annual)" xfId="14855"/>
    <cellStyle name="Calculation 12 5 3" xfId="9919"/>
    <cellStyle name="Calculation 12 5 3 2" xfId="22042"/>
    <cellStyle name="Calculation 12 5 3 2 2" xfId="43228"/>
    <cellStyle name="Calculation 12 5 3 3" xfId="32624"/>
    <cellStyle name="Calculation 12 5 4" xfId="16929"/>
    <cellStyle name="Calculation 12 5 4 2" xfId="38116"/>
    <cellStyle name="Calculation 12 5 5" xfId="27205"/>
    <cellStyle name="Calculation 12 5_Table 2A-1_EFT (Annual)" xfId="6472"/>
    <cellStyle name="Calculation 12 6" xfId="1864"/>
    <cellStyle name="Calculation 12 6 2" xfId="5425"/>
    <cellStyle name="Calculation 12 6 2 2" xfId="13640"/>
    <cellStyle name="Calculation 12 6 2 2 2" xfId="25628"/>
    <cellStyle name="Calculation 12 6 2 2 2 2" xfId="46814"/>
    <cellStyle name="Calculation 12 6 2 2 3" xfId="36210"/>
    <cellStyle name="Calculation 12 6 2 3" xfId="20515"/>
    <cellStyle name="Calculation 12 6 2 3 2" xfId="41702"/>
    <cellStyle name="Calculation 12 6 2 4" xfId="31082"/>
    <cellStyle name="Calculation 12 6 2_Table 2A-1_EFT (Annual)" xfId="14854"/>
    <cellStyle name="Calculation 12 6 3" xfId="10984"/>
    <cellStyle name="Calculation 12 6 3 2" xfId="23082"/>
    <cellStyle name="Calculation 12 6 3 2 2" xfId="44268"/>
    <cellStyle name="Calculation 12 6 3 3" xfId="33664"/>
    <cellStyle name="Calculation 12 6 4" xfId="17969"/>
    <cellStyle name="Calculation 12 6 4 2" xfId="39156"/>
    <cellStyle name="Calculation 12 6 5" xfId="28339"/>
    <cellStyle name="Calculation 12 6_Table 2A-1_EFT (Annual)" xfId="6471"/>
    <cellStyle name="Calculation 12 7" xfId="3706"/>
    <cellStyle name="Calculation 12 7 2" xfId="12074"/>
    <cellStyle name="Calculation 12 7 2 2" xfId="24104"/>
    <cellStyle name="Calculation 12 7 2 2 2" xfId="45290"/>
    <cellStyle name="Calculation 12 7 2 3" xfId="34686"/>
    <cellStyle name="Calculation 12 7 3" xfId="18991"/>
    <cellStyle name="Calculation 12 7 3 2" xfId="40178"/>
    <cellStyle name="Calculation 12 7 4" xfId="29415"/>
    <cellStyle name="Calculation 12 7_Table 2A-1_EFT (Annual)" xfId="14853"/>
    <cellStyle name="Calculation 12 8" xfId="9393"/>
    <cellStyle name="Calculation 12 8 2" xfId="21558"/>
    <cellStyle name="Calculation 12 8 2 2" xfId="42744"/>
    <cellStyle name="Calculation 12 8 3" xfId="32140"/>
    <cellStyle name="Calculation 12 9" xfId="16445"/>
    <cellStyle name="Calculation 12 9 2" xfId="37632"/>
    <cellStyle name="Calculation 12_Table 2A-1_EFT (Annual)" xfId="2896"/>
    <cellStyle name="Calculation 13" xfId="131"/>
    <cellStyle name="Calculation 13 10" xfId="26686"/>
    <cellStyle name="Calculation 13 2" xfId="524"/>
    <cellStyle name="Calculation 13 2 2" xfId="1501"/>
    <cellStyle name="Calculation 13 2 2 2" xfId="2771"/>
    <cellStyle name="Calculation 13 2 2 2 2" xfId="6332"/>
    <cellStyle name="Calculation 13 2 2 2 2 2" xfId="14526"/>
    <cellStyle name="Calculation 13 2 2 2 2 2 2" xfId="26498"/>
    <cellStyle name="Calculation 13 2 2 2 2 2 2 2" xfId="47684"/>
    <cellStyle name="Calculation 13 2 2 2 2 2 3" xfId="37080"/>
    <cellStyle name="Calculation 13 2 2 2 2 3" xfId="21385"/>
    <cellStyle name="Calculation 13 2 2 2 2 3 2" xfId="42572"/>
    <cellStyle name="Calculation 13 2 2 2 2 4" xfId="31988"/>
    <cellStyle name="Calculation 13 2 2 2 2_Table 2A-1_EFT (Annual)" xfId="14852"/>
    <cellStyle name="Calculation 13 2 2 2 3" xfId="11868"/>
    <cellStyle name="Calculation 13 2 2 2 3 2" xfId="23952"/>
    <cellStyle name="Calculation 13 2 2 2 3 2 2" xfId="45138"/>
    <cellStyle name="Calculation 13 2 2 2 3 3" xfId="34534"/>
    <cellStyle name="Calculation 13 2 2 2 4" xfId="18839"/>
    <cellStyle name="Calculation 13 2 2 2 4 2" xfId="40026"/>
    <cellStyle name="Calculation 13 2 2 2 5" xfId="29245"/>
    <cellStyle name="Calculation 13 2 2 2_Table 2A-1_EFT (Annual)" xfId="6470"/>
    <cellStyle name="Calculation 13 2 2 3" xfId="5062"/>
    <cellStyle name="Calculation 13 2 2 3 2" xfId="13322"/>
    <cellStyle name="Calculation 13 2 2 3 2 2" xfId="25328"/>
    <cellStyle name="Calculation 13 2 2 3 2 2 2" xfId="46514"/>
    <cellStyle name="Calculation 13 2 2 3 2 3" xfId="35910"/>
    <cellStyle name="Calculation 13 2 2 3 3" xfId="20215"/>
    <cellStyle name="Calculation 13 2 2 3 3 2" xfId="41402"/>
    <cellStyle name="Calculation 13 2 2 3 4" xfId="30719"/>
    <cellStyle name="Calculation 13 2 2 3_Table 2A-1_EFT (Annual)" xfId="14851"/>
    <cellStyle name="Calculation 13 2 2 4" xfId="10666"/>
    <cellStyle name="Calculation 13 2 2 4 2" xfId="22782"/>
    <cellStyle name="Calculation 13 2 2 4 2 2" xfId="43968"/>
    <cellStyle name="Calculation 13 2 2 4 3" xfId="33364"/>
    <cellStyle name="Calculation 13 2 2 5" xfId="17669"/>
    <cellStyle name="Calculation 13 2 2 5 2" xfId="38856"/>
    <cellStyle name="Calculation 13 2 2 6" xfId="27976"/>
    <cellStyle name="Calculation 13 2 2_Table 2A-1_EFT (Annual)" xfId="6469"/>
    <cellStyle name="Calculation 13 2 3" xfId="1034"/>
    <cellStyle name="Calculation 13 2 3 2" xfId="4595"/>
    <cellStyle name="Calculation 13 2 3 2 2" xfId="12855"/>
    <cellStyle name="Calculation 13 2 3 2 2 2" xfId="24861"/>
    <cellStyle name="Calculation 13 2 3 2 2 2 2" xfId="46047"/>
    <cellStyle name="Calculation 13 2 3 2 2 3" xfId="35443"/>
    <cellStyle name="Calculation 13 2 3 2 3" xfId="19748"/>
    <cellStyle name="Calculation 13 2 3 2 3 2" xfId="40935"/>
    <cellStyle name="Calculation 13 2 3 2 4" xfId="30252"/>
    <cellStyle name="Calculation 13 2 3 2_Table 2A-1_EFT (Annual)" xfId="14850"/>
    <cellStyle name="Calculation 13 2 3 3" xfId="10199"/>
    <cellStyle name="Calculation 13 2 3 3 2" xfId="22315"/>
    <cellStyle name="Calculation 13 2 3 3 2 2" xfId="43501"/>
    <cellStyle name="Calculation 13 2 3 3 3" xfId="32897"/>
    <cellStyle name="Calculation 13 2 3 4" xfId="17202"/>
    <cellStyle name="Calculation 13 2 3 4 2" xfId="38389"/>
    <cellStyle name="Calculation 13 2 3 5" xfId="27509"/>
    <cellStyle name="Calculation 13 2 3_Table 2A-1_EFT (Annual)" xfId="3644"/>
    <cellStyle name="Calculation 13 2 4" xfId="2240"/>
    <cellStyle name="Calculation 13 2 4 2" xfId="5801"/>
    <cellStyle name="Calculation 13 2 4 2 2" xfId="14016"/>
    <cellStyle name="Calculation 13 2 4 2 2 2" xfId="26004"/>
    <cellStyle name="Calculation 13 2 4 2 2 2 2" xfId="47190"/>
    <cellStyle name="Calculation 13 2 4 2 2 3" xfId="36586"/>
    <cellStyle name="Calculation 13 2 4 2 3" xfId="20891"/>
    <cellStyle name="Calculation 13 2 4 2 3 2" xfId="42078"/>
    <cellStyle name="Calculation 13 2 4 2 4" xfId="31458"/>
    <cellStyle name="Calculation 13 2 4 2_Table 2A-1_EFT (Annual)" xfId="14849"/>
    <cellStyle name="Calculation 13 2 4 3" xfId="11360"/>
    <cellStyle name="Calculation 13 2 4 3 2" xfId="23458"/>
    <cellStyle name="Calculation 13 2 4 3 2 2" xfId="44644"/>
    <cellStyle name="Calculation 13 2 4 3 3" xfId="34040"/>
    <cellStyle name="Calculation 13 2 4 4" xfId="18345"/>
    <cellStyle name="Calculation 13 2 4 4 2" xfId="39532"/>
    <cellStyle name="Calculation 13 2 4 5" xfId="28715"/>
    <cellStyle name="Calculation 13 2 4_Table 2A-1_EFT (Annual)" xfId="6467"/>
    <cellStyle name="Calculation 13 2 5" xfId="4094"/>
    <cellStyle name="Calculation 13 2 5 2" xfId="12418"/>
    <cellStyle name="Calculation 13 2 5 2 2" xfId="24440"/>
    <cellStyle name="Calculation 13 2 5 2 2 2" xfId="45626"/>
    <cellStyle name="Calculation 13 2 5 2 3" xfId="35022"/>
    <cellStyle name="Calculation 13 2 5 3" xfId="19327"/>
    <cellStyle name="Calculation 13 2 5 3 2" xfId="40514"/>
    <cellStyle name="Calculation 13 2 5 4" xfId="29782"/>
    <cellStyle name="Calculation 13 2 5_Table 2A-1_EFT (Annual)" xfId="14848"/>
    <cellStyle name="Calculation 13 2 6" xfId="9757"/>
    <cellStyle name="Calculation 13 2 6 2" xfId="21894"/>
    <cellStyle name="Calculation 13 2 6 2 2" xfId="43080"/>
    <cellStyle name="Calculation 13 2 6 3" xfId="32476"/>
    <cellStyle name="Calculation 13 2 7" xfId="16781"/>
    <cellStyle name="Calculation 13 2 7 2" xfId="37968"/>
    <cellStyle name="Calculation 13 2 8" xfId="27039"/>
    <cellStyle name="Calculation 13 2_Table 2A-1_EFT (Annual)" xfId="2900"/>
    <cellStyle name="Calculation 13 3" xfId="362"/>
    <cellStyle name="Calculation 13 3 2" xfId="1345"/>
    <cellStyle name="Calculation 13 3 2 2" xfId="2615"/>
    <cellStyle name="Calculation 13 3 2 2 2" xfId="6176"/>
    <cellStyle name="Calculation 13 3 2 2 2 2" xfId="14370"/>
    <cellStyle name="Calculation 13 3 2 2 2 2 2" xfId="26342"/>
    <cellStyle name="Calculation 13 3 2 2 2 2 2 2" xfId="47528"/>
    <cellStyle name="Calculation 13 3 2 2 2 2 3" xfId="36924"/>
    <cellStyle name="Calculation 13 3 2 2 2 3" xfId="21229"/>
    <cellStyle name="Calculation 13 3 2 2 2 3 2" xfId="42416"/>
    <cellStyle name="Calculation 13 3 2 2 2 4" xfId="31832"/>
    <cellStyle name="Calculation 13 3 2 2 2_Table 2A-1_EFT (Annual)" xfId="14847"/>
    <cellStyle name="Calculation 13 3 2 2 3" xfId="11712"/>
    <cellStyle name="Calculation 13 3 2 2 3 2" xfId="23796"/>
    <cellStyle name="Calculation 13 3 2 2 3 2 2" xfId="44982"/>
    <cellStyle name="Calculation 13 3 2 2 3 3" xfId="34378"/>
    <cellStyle name="Calculation 13 3 2 2 4" xfId="18683"/>
    <cellStyle name="Calculation 13 3 2 2 4 2" xfId="39870"/>
    <cellStyle name="Calculation 13 3 2 2 5" xfId="29089"/>
    <cellStyle name="Calculation 13 3 2 2_Table 2A-1_EFT (Annual)" xfId="3637"/>
    <cellStyle name="Calculation 13 3 2 3" xfId="4906"/>
    <cellStyle name="Calculation 13 3 2 3 2" xfId="13166"/>
    <cellStyle name="Calculation 13 3 2 3 2 2" xfId="25172"/>
    <cellStyle name="Calculation 13 3 2 3 2 2 2" xfId="46358"/>
    <cellStyle name="Calculation 13 3 2 3 2 3" xfId="35754"/>
    <cellStyle name="Calculation 13 3 2 3 3" xfId="20059"/>
    <cellStyle name="Calculation 13 3 2 3 3 2" xfId="41246"/>
    <cellStyle name="Calculation 13 3 2 3 4" xfId="30563"/>
    <cellStyle name="Calculation 13 3 2 3_Table 2A-1_EFT (Annual)" xfId="14846"/>
    <cellStyle name="Calculation 13 3 2 4" xfId="10510"/>
    <cellStyle name="Calculation 13 3 2 4 2" xfId="22626"/>
    <cellStyle name="Calculation 13 3 2 4 2 2" xfId="43812"/>
    <cellStyle name="Calculation 13 3 2 4 3" xfId="33208"/>
    <cellStyle name="Calculation 13 3 2 5" xfId="17513"/>
    <cellStyle name="Calculation 13 3 2 5 2" xfId="38700"/>
    <cellStyle name="Calculation 13 3 2 6" xfId="27820"/>
    <cellStyle name="Calculation 13 3 2_Table 2A-1_EFT (Annual)" xfId="3655"/>
    <cellStyle name="Calculation 13 3 3" xfId="902"/>
    <cellStyle name="Calculation 13 3 3 2" xfId="4463"/>
    <cellStyle name="Calculation 13 3 3 2 2" xfId="12725"/>
    <cellStyle name="Calculation 13 3 3 2 2 2" xfId="24735"/>
    <cellStyle name="Calculation 13 3 3 2 2 2 2" xfId="45921"/>
    <cellStyle name="Calculation 13 3 3 2 2 3" xfId="35317"/>
    <cellStyle name="Calculation 13 3 3 2 3" xfId="19622"/>
    <cellStyle name="Calculation 13 3 3 2 3 2" xfId="40809"/>
    <cellStyle name="Calculation 13 3 3 2 4" xfId="30120"/>
    <cellStyle name="Calculation 13 3 3 2_Table 2A-1_EFT (Annual)" xfId="14845"/>
    <cellStyle name="Calculation 13 3 3 3" xfId="10072"/>
    <cellStyle name="Calculation 13 3 3 3 2" xfId="22189"/>
    <cellStyle name="Calculation 13 3 3 3 2 2" xfId="43375"/>
    <cellStyle name="Calculation 13 3 3 3 3" xfId="32771"/>
    <cellStyle name="Calculation 13 3 3 4" xfId="17076"/>
    <cellStyle name="Calculation 13 3 3 4 2" xfId="38263"/>
    <cellStyle name="Calculation 13 3 3 5" xfId="27377"/>
    <cellStyle name="Calculation 13 3 3_Table 2A-1_EFT (Annual)" xfId="5920"/>
    <cellStyle name="Calculation 13 3 4" xfId="2084"/>
    <cellStyle name="Calculation 13 3 4 2" xfId="5645"/>
    <cellStyle name="Calculation 13 3 4 2 2" xfId="13860"/>
    <cellStyle name="Calculation 13 3 4 2 2 2" xfId="25848"/>
    <cellStyle name="Calculation 13 3 4 2 2 2 2" xfId="47034"/>
    <cellStyle name="Calculation 13 3 4 2 2 3" xfId="36430"/>
    <cellStyle name="Calculation 13 3 4 2 3" xfId="20735"/>
    <cellStyle name="Calculation 13 3 4 2 3 2" xfId="41922"/>
    <cellStyle name="Calculation 13 3 4 2 4" xfId="31302"/>
    <cellStyle name="Calculation 13 3 4 2_Table 2A-1_EFT (Annual)" xfId="14844"/>
    <cellStyle name="Calculation 13 3 4 3" xfId="11204"/>
    <cellStyle name="Calculation 13 3 4 3 2" xfId="23302"/>
    <cellStyle name="Calculation 13 3 4 3 2 2" xfId="44488"/>
    <cellStyle name="Calculation 13 3 4 3 3" xfId="33884"/>
    <cellStyle name="Calculation 13 3 4 4" xfId="18189"/>
    <cellStyle name="Calculation 13 3 4 4 2" xfId="39376"/>
    <cellStyle name="Calculation 13 3 4 5" xfId="28559"/>
    <cellStyle name="Calculation 13 3 4_Table 2A-1_EFT (Annual)" xfId="4226"/>
    <cellStyle name="Calculation 13 3 5" xfId="3932"/>
    <cellStyle name="Calculation 13 3 5 2" xfId="12260"/>
    <cellStyle name="Calculation 13 3 5 2 2" xfId="24284"/>
    <cellStyle name="Calculation 13 3 5 2 2 2" xfId="45470"/>
    <cellStyle name="Calculation 13 3 5 2 3" xfId="34866"/>
    <cellStyle name="Calculation 13 3 5 3" xfId="19171"/>
    <cellStyle name="Calculation 13 3 5 3 2" xfId="40358"/>
    <cellStyle name="Calculation 13 3 5 4" xfId="29620"/>
    <cellStyle name="Calculation 13 3 5_Table 2A-1_EFT (Annual)" xfId="14843"/>
    <cellStyle name="Calculation 13 3 6" xfId="9597"/>
    <cellStyle name="Calculation 13 3 6 2" xfId="21738"/>
    <cellStyle name="Calculation 13 3 6 2 2" xfId="42924"/>
    <cellStyle name="Calculation 13 3 6 3" xfId="32320"/>
    <cellStyle name="Calculation 13 3 7" xfId="16625"/>
    <cellStyle name="Calculation 13 3 7 2" xfId="37812"/>
    <cellStyle name="Calculation 13 3 8" xfId="26877"/>
    <cellStyle name="Calculation 13 3_Table 2A-1_EFT (Annual)" xfId="2901"/>
    <cellStyle name="Calculation 13 4" xfId="1179"/>
    <cellStyle name="Calculation 13 4 2" xfId="2449"/>
    <cellStyle name="Calculation 13 4 2 2" xfId="6010"/>
    <cellStyle name="Calculation 13 4 2 2 2" xfId="14204"/>
    <cellStyle name="Calculation 13 4 2 2 2 2" xfId="26176"/>
    <cellStyle name="Calculation 13 4 2 2 2 2 2" xfId="47362"/>
    <cellStyle name="Calculation 13 4 2 2 2 3" xfId="36758"/>
    <cellStyle name="Calculation 13 4 2 2 3" xfId="21063"/>
    <cellStyle name="Calculation 13 4 2 2 3 2" xfId="42250"/>
    <cellStyle name="Calculation 13 4 2 2 4" xfId="31666"/>
    <cellStyle name="Calculation 13 4 2 2_Table 2A-1_EFT (Annual)" xfId="14842"/>
    <cellStyle name="Calculation 13 4 2 3" xfId="11546"/>
    <cellStyle name="Calculation 13 4 2 3 2" xfId="23630"/>
    <cellStyle name="Calculation 13 4 2 3 2 2" xfId="44816"/>
    <cellStyle name="Calculation 13 4 2 3 3" xfId="34212"/>
    <cellStyle name="Calculation 13 4 2 4" xfId="18517"/>
    <cellStyle name="Calculation 13 4 2 4 2" xfId="39704"/>
    <cellStyle name="Calculation 13 4 2 5" xfId="28923"/>
    <cellStyle name="Calculation 13 4 2_Table 2A-1_EFT (Annual)" xfId="3841"/>
    <cellStyle name="Calculation 13 4 3" xfId="4740"/>
    <cellStyle name="Calculation 13 4 3 2" xfId="13000"/>
    <cellStyle name="Calculation 13 4 3 2 2" xfId="25006"/>
    <cellStyle name="Calculation 13 4 3 2 2 2" xfId="46192"/>
    <cellStyle name="Calculation 13 4 3 2 3" xfId="35588"/>
    <cellStyle name="Calculation 13 4 3 3" xfId="19893"/>
    <cellStyle name="Calculation 13 4 3 3 2" xfId="41080"/>
    <cellStyle name="Calculation 13 4 3 4" xfId="30397"/>
    <cellStyle name="Calculation 13 4 3_Table 2A-1_EFT (Annual)" xfId="14841"/>
    <cellStyle name="Calculation 13 4 4" xfId="10344"/>
    <cellStyle name="Calculation 13 4 4 2" xfId="22460"/>
    <cellStyle name="Calculation 13 4 4 2 2" xfId="43646"/>
    <cellStyle name="Calculation 13 4 4 3" xfId="33042"/>
    <cellStyle name="Calculation 13 4 5" xfId="17347"/>
    <cellStyle name="Calculation 13 4 5 2" xfId="38534"/>
    <cellStyle name="Calculation 13 4 6" xfId="27654"/>
    <cellStyle name="Calculation 13 4_Table 2A-1_EFT (Annual)" xfId="6466"/>
    <cellStyle name="Calculation 13 5" xfId="743"/>
    <cellStyle name="Calculation 13 5 2" xfId="4304"/>
    <cellStyle name="Calculation 13 5 2 2" xfId="12584"/>
    <cellStyle name="Calculation 13 5 2 2 2" xfId="24601"/>
    <cellStyle name="Calculation 13 5 2 2 2 2" xfId="45787"/>
    <cellStyle name="Calculation 13 5 2 2 3" xfId="35183"/>
    <cellStyle name="Calculation 13 5 2 3" xfId="19488"/>
    <cellStyle name="Calculation 13 5 2 3 2" xfId="40675"/>
    <cellStyle name="Calculation 13 5 2 4" xfId="29961"/>
    <cellStyle name="Calculation 13 5 2_Table 2A-1_EFT (Annual)" xfId="14840"/>
    <cellStyle name="Calculation 13 5 3" xfId="9932"/>
    <cellStyle name="Calculation 13 5 3 2" xfId="22055"/>
    <cellStyle name="Calculation 13 5 3 2 2" xfId="43241"/>
    <cellStyle name="Calculation 13 5 3 3" xfId="32637"/>
    <cellStyle name="Calculation 13 5 4" xfId="16942"/>
    <cellStyle name="Calculation 13 5 4 2" xfId="38129"/>
    <cellStyle name="Calculation 13 5 5" xfId="27218"/>
    <cellStyle name="Calculation 13 5_Table 2A-1_EFT (Annual)" xfId="6461"/>
    <cellStyle name="Calculation 13 6" xfId="1857"/>
    <cellStyle name="Calculation 13 6 2" xfId="5418"/>
    <cellStyle name="Calculation 13 6 2 2" xfId="13633"/>
    <cellStyle name="Calculation 13 6 2 2 2" xfId="25621"/>
    <cellStyle name="Calculation 13 6 2 2 2 2" xfId="46807"/>
    <cellStyle name="Calculation 13 6 2 2 3" xfId="36203"/>
    <cellStyle name="Calculation 13 6 2 3" xfId="20508"/>
    <cellStyle name="Calculation 13 6 2 3 2" xfId="41695"/>
    <cellStyle name="Calculation 13 6 2 4" xfId="31075"/>
    <cellStyle name="Calculation 13 6 2_Table 2A-1_EFT (Annual)" xfId="14839"/>
    <cellStyle name="Calculation 13 6 3" xfId="10977"/>
    <cellStyle name="Calculation 13 6 3 2" xfId="23075"/>
    <cellStyle name="Calculation 13 6 3 2 2" xfId="44261"/>
    <cellStyle name="Calculation 13 6 3 3" xfId="33657"/>
    <cellStyle name="Calculation 13 6 4" xfId="17962"/>
    <cellStyle name="Calculation 13 6 4 2" xfId="39149"/>
    <cellStyle name="Calculation 13 6 5" xfId="28332"/>
    <cellStyle name="Calculation 13 6_Table 2A-1_EFT (Annual)" xfId="6465"/>
    <cellStyle name="Calculation 13 7" xfId="3720"/>
    <cellStyle name="Calculation 13 7 2" xfId="12088"/>
    <cellStyle name="Calculation 13 7 2 2" xfId="24118"/>
    <cellStyle name="Calculation 13 7 2 2 2" xfId="45304"/>
    <cellStyle name="Calculation 13 7 2 3" xfId="34700"/>
    <cellStyle name="Calculation 13 7 3" xfId="19005"/>
    <cellStyle name="Calculation 13 7 3 2" xfId="40192"/>
    <cellStyle name="Calculation 13 7 4" xfId="29429"/>
    <cellStyle name="Calculation 13 7_Table 2A-1_EFT (Annual)" xfId="14838"/>
    <cellStyle name="Calculation 13 8" xfId="9407"/>
    <cellStyle name="Calculation 13 8 2" xfId="21572"/>
    <cellStyle name="Calculation 13 8 2 2" xfId="42758"/>
    <cellStyle name="Calculation 13 8 3" xfId="32154"/>
    <cellStyle name="Calculation 13 9" xfId="16459"/>
    <cellStyle name="Calculation 13 9 2" xfId="37646"/>
    <cellStyle name="Calculation 13_Table 2A-1_EFT (Annual)" xfId="2899"/>
    <cellStyle name="Calculation 14" xfId="153"/>
    <cellStyle name="Calculation 14 10" xfId="26708"/>
    <cellStyle name="Calculation 14 2" xfId="546"/>
    <cellStyle name="Calculation 14 2 2" xfId="1523"/>
    <cellStyle name="Calculation 14 2 2 2" xfId="2793"/>
    <cellStyle name="Calculation 14 2 2 2 2" xfId="6354"/>
    <cellStyle name="Calculation 14 2 2 2 2 2" xfId="14548"/>
    <cellStyle name="Calculation 14 2 2 2 2 2 2" xfId="26520"/>
    <cellStyle name="Calculation 14 2 2 2 2 2 2 2" xfId="47706"/>
    <cellStyle name="Calculation 14 2 2 2 2 2 3" xfId="37102"/>
    <cellStyle name="Calculation 14 2 2 2 2 3" xfId="21407"/>
    <cellStyle name="Calculation 14 2 2 2 2 3 2" xfId="42594"/>
    <cellStyle name="Calculation 14 2 2 2 2 4" xfId="32010"/>
    <cellStyle name="Calculation 14 2 2 2 2_Table 2A-1_EFT (Annual)" xfId="14837"/>
    <cellStyle name="Calculation 14 2 2 2 3" xfId="11890"/>
    <cellStyle name="Calculation 14 2 2 2 3 2" xfId="23974"/>
    <cellStyle name="Calculation 14 2 2 2 3 2 2" xfId="45160"/>
    <cellStyle name="Calculation 14 2 2 2 3 3" xfId="34556"/>
    <cellStyle name="Calculation 14 2 2 2 4" xfId="18861"/>
    <cellStyle name="Calculation 14 2 2 2 4 2" xfId="40048"/>
    <cellStyle name="Calculation 14 2 2 2 5" xfId="29267"/>
    <cellStyle name="Calculation 14 2 2 2_Table 2A-1_EFT (Annual)" xfId="6462"/>
    <cellStyle name="Calculation 14 2 2 3" xfId="5084"/>
    <cellStyle name="Calculation 14 2 2 3 2" xfId="13344"/>
    <cellStyle name="Calculation 14 2 2 3 2 2" xfId="25350"/>
    <cellStyle name="Calculation 14 2 2 3 2 2 2" xfId="46536"/>
    <cellStyle name="Calculation 14 2 2 3 2 3" xfId="35932"/>
    <cellStyle name="Calculation 14 2 2 3 3" xfId="20237"/>
    <cellStyle name="Calculation 14 2 2 3 3 2" xfId="41424"/>
    <cellStyle name="Calculation 14 2 2 3 4" xfId="30741"/>
    <cellStyle name="Calculation 14 2 2 3_Table 2A-1_EFT (Annual)" xfId="14836"/>
    <cellStyle name="Calculation 14 2 2 4" xfId="10688"/>
    <cellStyle name="Calculation 14 2 2 4 2" xfId="22804"/>
    <cellStyle name="Calculation 14 2 2 4 2 2" xfId="43990"/>
    <cellStyle name="Calculation 14 2 2 4 3" xfId="33386"/>
    <cellStyle name="Calculation 14 2 2 5" xfId="17691"/>
    <cellStyle name="Calculation 14 2 2 5 2" xfId="38878"/>
    <cellStyle name="Calculation 14 2 2 6" xfId="27998"/>
    <cellStyle name="Calculation 14 2 2_Table 2A-1_EFT (Annual)" xfId="6464"/>
    <cellStyle name="Calculation 14 2 3" xfId="1052"/>
    <cellStyle name="Calculation 14 2 3 2" xfId="4613"/>
    <cellStyle name="Calculation 14 2 3 2 2" xfId="12873"/>
    <cellStyle name="Calculation 14 2 3 2 2 2" xfId="24879"/>
    <cellStyle name="Calculation 14 2 3 2 2 2 2" xfId="46065"/>
    <cellStyle name="Calculation 14 2 3 2 2 3" xfId="35461"/>
    <cellStyle name="Calculation 14 2 3 2 3" xfId="19766"/>
    <cellStyle name="Calculation 14 2 3 2 3 2" xfId="40953"/>
    <cellStyle name="Calculation 14 2 3 2 4" xfId="30270"/>
    <cellStyle name="Calculation 14 2 3 2_Table 2A-1_EFT (Annual)" xfId="14835"/>
    <cellStyle name="Calculation 14 2 3 3" xfId="10217"/>
    <cellStyle name="Calculation 14 2 3 3 2" xfId="22333"/>
    <cellStyle name="Calculation 14 2 3 3 2 2" xfId="43519"/>
    <cellStyle name="Calculation 14 2 3 3 3" xfId="32915"/>
    <cellStyle name="Calculation 14 2 3 4" xfId="17220"/>
    <cellStyle name="Calculation 14 2 3 4 2" xfId="38407"/>
    <cellStyle name="Calculation 14 2 3 5" xfId="27527"/>
    <cellStyle name="Calculation 14 2 3_Table 2A-1_EFT (Annual)" xfId="6463"/>
    <cellStyle name="Calculation 14 2 4" xfId="2262"/>
    <cellStyle name="Calculation 14 2 4 2" xfId="5823"/>
    <cellStyle name="Calculation 14 2 4 2 2" xfId="14038"/>
    <cellStyle name="Calculation 14 2 4 2 2 2" xfId="26026"/>
    <cellStyle name="Calculation 14 2 4 2 2 2 2" xfId="47212"/>
    <cellStyle name="Calculation 14 2 4 2 2 3" xfId="36608"/>
    <cellStyle name="Calculation 14 2 4 2 3" xfId="20913"/>
    <cellStyle name="Calculation 14 2 4 2 3 2" xfId="42100"/>
    <cellStyle name="Calculation 14 2 4 2 4" xfId="31480"/>
    <cellStyle name="Calculation 14 2 4 2_Table 2A-1_EFT (Annual)" xfId="14834"/>
    <cellStyle name="Calculation 14 2 4 3" xfId="11382"/>
    <cellStyle name="Calculation 14 2 4 3 2" xfId="23480"/>
    <cellStyle name="Calculation 14 2 4 3 2 2" xfId="44666"/>
    <cellStyle name="Calculation 14 2 4 3 3" xfId="34062"/>
    <cellStyle name="Calculation 14 2 4 4" xfId="18367"/>
    <cellStyle name="Calculation 14 2 4 4 2" xfId="39554"/>
    <cellStyle name="Calculation 14 2 4 5" xfId="28737"/>
    <cellStyle name="Calculation 14 2 4_Table 2A-1_EFT (Annual)" xfId="6456"/>
    <cellStyle name="Calculation 14 2 5" xfId="4116"/>
    <cellStyle name="Calculation 14 2 5 2" xfId="12440"/>
    <cellStyle name="Calculation 14 2 5 2 2" xfId="24462"/>
    <cellStyle name="Calculation 14 2 5 2 2 2" xfId="45648"/>
    <cellStyle name="Calculation 14 2 5 2 3" xfId="35044"/>
    <cellStyle name="Calculation 14 2 5 3" xfId="19349"/>
    <cellStyle name="Calculation 14 2 5 3 2" xfId="40536"/>
    <cellStyle name="Calculation 14 2 5 4" xfId="29804"/>
    <cellStyle name="Calculation 14 2 5_Table 2A-1_EFT (Annual)" xfId="14833"/>
    <cellStyle name="Calculation 14 2 6" xfId="9779"/>
    <cellStyle name="Calculation 14 2 6 2" xfId="21916"/>
    <cellStyle name="Calculation 14 2 6 2 2" xfId="43102"/>
    <cellStyle name="Calculation 14 2 6 3" xfId="32498"/>
    <cellStyle name="Calculation 14 2 7" xfId="16803"/>
    <cellStyle name="Calculation 14 2 7 2" xfId="37990"/>
    <cellStyle name="Calculation 14 2 8" xfId="27061"/>
    <cellStyle name="Calculation 14 2_Table 2A-1_EFT (Annual)" xfId="2903"/>
    <cellStyle name="Calculation 14 3" xfId="384"/>
    <cellStyle name="Calculation 14 3 2" xfId="1367"/>
    <cellStyle name="Calculation 14 3 2 2" xfId="2637"/>
    <cellStyle name="Calculation 14 3 2 2 2" xfId="6198"/>
    <cellStyle name="Calculation 14 3 2 2 2 2" xfId="14392"/>
    <cellStyle name="Calculation 14 3 2 2 2 2 2" xfId="26364"/>
    <cellStyle name="Calculation 14 3 2 2 2 2 2 2" xfId="47550"/>
    <cellStyle name="Calculation 14 3 2 2 2 2 3" xfId="36946"/>
    <cellStyle name="Calculation 14 3 2 2 2 3" xfId="21251"/>
    <cellStyle name="Calculation 14 3 2 2 2 3 2" xfId="42438"/>
    <cellStyle name="Calculation 14 3 2 2 2 4" xfId="31854"/>
    <cellStyle name="Calculation 14 3 2 2 2_Table 2A-1_EFT (Annual)" xfId="14832"/>
    <cellStyle name="Calculation 14 3 2 2 3" xfId="11734"/>
    <cellStyle name="Calculation 14 3 2 2 3 2" xfId="23818"/>
    <cellStyle name="Calculation 14 3 2 2 3 2 2" xfId="45004"/>
    <cellStyle name="Calculation 14 3 2 2 3 3" xfId="34400"/>
    <cellStyle name="Calculation 14 3 2 2 4" xfId="18705"/>
    <cellStyle name="Calculation 14 3 2 2 4 2" xfId="39892"/>
    <cellStyle name="Calculation 14 3 2 2 5" xfId="29111"/>
    <cellStyle name="Calculation 14 3 2 2_Table 2A-1_EFT (Annual)" xfId="6457"/>
    <cellStyle name="Calculation 14 3 2 3" xfId="4928"/>
    <cellStyle name="Calculation 14 3 2 3 2" xfId="13188"/>
    <cellStyle name="Calculation 14 3 2 3 2 2" xfId="25194"/>
    <cellStyle name="Calculation 14 3 2 3 2 2 2" xfId="46380"/>
    <cellStyle name="Calculation 14 3 2 3 2 3" xfId="35776"/>
    <cellStyle name="Calculation 14 3 2 3 3" xfId="20081"/>
    <cellStyle name="Calculation 14 3 2 3 3 2" xfId="41268"/>
    <cellStyle name="Calculation 14 3 2 3 4" xfId="30585"/>
    <cellStyle name="Calculation 14 3 2 3_Table 2A-1_EFT (Annual)" xfId="14831"/>
    <cellStyle name="Calculation 14 3 2 4" xfId="10532"/>
    <cellStyle name="Calculation 14 3 2 4 2" xfId="22648"/>
    <cellStyle name="Calculation 14 3 2 4 2 2" xfId="43834"/>
    <cellStyle name="Calculation 14 3 2 4 3" xfId="33230"/>
    <cellStyle name="Calculation 14 3 2 5" xfId="17535"/>
    <cellStyle name="Calculation 14 3 2 5 2" xfId="38722"/>
    <cellStyle name="Calculation 14 3 2 6" xfId="27842"/>
    <cellStyle name="Calculation 14 3 2_Table 2A-1_EFT (Annual)" xfId="6460"/>
    <cellStyle name="Calculation 14 3 3" xfId="920"/>
    <cellStyle name="Calculation 14 3 3 2" xfId="4481"/>
    <cellStyle name="Calculation 14 3 3 2 2" xfId="12743"/>
    <cellStyle name="Calculation 14 3 3 2 2 2" xfId="24753"/>
    <cellStyle name="Calculation 14 3 3 2 2 2 2" xfId="45939"/>
    <cellStyle name="Calculation 14 3 3 2 2 3" xfId="35335"/>
    <cellStyle name="Calculation 14 3 3 2 3" xfId="19640"/>
    <cellStyle name="Calculation 14 3 3 2 3 2" xfId="40827"/>
    <cellStyle name="Calculation 14 3 3 2 4" xfId="30138"/>
    <cellStyle name="Calculation 14 3 3 2_Table 2A-1_EFT (Annual)" xfId="14830"/>
    <cellStyle name="Calculation 14 3 3 3" xfId="10090"/>
    <cellStyle name="Calculation 14 3 3 3 2" xfId="22207"/>
    <cellStyle name="Calculation 14 3 3 3 2 2" xfId="43393"/>
    <cellStyle name="Calculation 14 3 3 3 3" xfId="32789"/>
    <cellStyle name="Calculation 14 3 3 4" xfId="17094"/>
    <cellStyle name="Calculation 14 3 3 4 2" xfId="38281"/>
    <cellStyle name="Calculation 14 3 3 5" xfId="27395"/>
    <cellStyle name="Calculation 14 3 3_Table 2A-1_EFT (Annual)" xfId="6459"/>
    <cellStyle name="Calculation 14 3 4" xfId="2106"/>
    <cellStyle name="Calculation 14 3 4 2" xfId="5667"/>
    <cellStyle name="Calculation 14 3 4 2 2" xfId="13882"/>
    <cellStyle name="Calculation 14 3 4 2 2 2" xfId="25870"/>
    <cellStyle name="Calculation 14 3 4 2 2 2 2" xfId="47056"/>
    <cellStyle name="Calculation 14 3 4 2 2 3" xfId="36452"/>
    <cellStyle name="Calculation 14 3 4 2 3" xfId="20757"/>
    <cellStyle name="Calculation 14 3 4 2 3 2" xfId="41944"/>
    <cellStyle name="Calculation 14 3 4 2 4" xfId="31324"/>
    <cellStyle name="Calculation 14 3 4 2_Table 2A-1_EFT (Annual)" xfId="14829"/>
    <cellStyle name="Calculation 14 3 4 3" xfId="11226"/>
    <cellStyle name="Calculation 14 3 4 3 2" xfId="23324"/>
    <cellStyle name="Calculation 14 3 4 3 2 2" xfId="44510"/>
    <cellStyle name="Calculation 14 3 4 3 3" xfId="33906"/>
    <cellStyle name="Calculation 14 3 4 4" xfId="18211"/>
    <cellStyle name="Calculation 14 3 4 4 2" xfId="39398"/>
    <cellStyle name="Calculation 14 3 4 5" xfId="28581"/>
    <cellStyle name="Calculation 14 3 4_Table 2A-1_EFT (Annual)" xfId="6458"/>
    <cellStyle name="Calculation 14 3 5" xfId="3954"/>
    <cellStyle name="Calculation 14 3 5 2" xfId="12282"/>
    <cellStyle name="Calculation 14 3 5 2 2" xfId="24306"/>
    <cellStyle name="Calculation 14 3 5 2 2 2" xfId="45492"/>
    <cellStyle name="Calculation 14 3 5 2 3" xfId="34888"/>
    <cellStyle name="Calculation 14 3 5 3" xfId="19193"/>
    <cellStyle name="Calculation 14 3 5 3 2" xfId="40380"/>
    <cellStyle name="Calculation 14 3 5 4" xfId="29642"/>
    <cellStyle name="Calculation 14 3 5_Table 2A-1_EFT (Annual)" xfId="14828"/>
    <cellStyle name="Calculation 14 3 6" xfId="9619"/>
    <cellStyle name="Calculation 14 3 6 2" xfId="21760"/>
    <cellStyle name="Calculation 14 3 6 2 2" xfId="42946"/>
    <cellStyle name="Calculation 14 3 6 3" xfId="32342"/>
    <cellStyle name="Calculation 14 3 7" xfId="16647"/>
    <cellStyle name="Calculation 14 3 7 2" xfId="37834"/>
    <cellStyle name="Calculation 14 3 8" xfId="26899"/>
    <cellStyle name="Calculation 14 3_Table 2A-1_EFT (Annual)" xfId="2904"/>
    <cellStyle name="Calculation 14 4" xfId="1201"/>
    <cellStyle name="Calculation 14 4 2" xfId="2471"/>
    <cellStyle name="Calculation 14 4 2 2" xfId="6032"/>
    <cellStyle name="Calculation 14 4 2 2 2" xfId="14226"/>
    <cellStyle name="Calculation 14 4 2 2 2 2" xfId="26198"/>
    <cellStyle name="Calculation 14 4 2 2 2 2 2" xfId="47384"/>
    <cellStyle name="Calculation 14 4 2 2 2 3" xfId="36780"/>
    <cellStyle name="Calculation 14 4 2 2 3" xfId="21085"/>
    <cellStyle name="Calculation 14 4 2 2 3 2" xfId="42272"/>
    <cellStyle name="Calculation 14 4 2 2 4" xfId="31688"/>
    <cellStyle name="Calculation 14 4 2 2_Table 2A-1_EFT (Annual)" xfId="14827"/>
    <cellStyle name="Calculation 14 4 2 3" xfId="11568"/>
    <cellStyle name="Calculation 14 4 2 3 2" xfId="23652"/>
    <cellStyle name="Calculation 14 4 2 3 2 2" xfId="44838"/>
    <cellStyle name="Calculation 14 4 2 3 3" xfId="34234"/>
    <cellStyle name="Calculation 14 4 2 4" xfId="18539"/>
    <cellStyle name="Calculation 14 4 2 4 2" xfId="39726"/>
    <cellStyle name="Calculation 14 4 2 5" xfId="28945"/>
    <cellStyle name="Calculation 14 4 2_Table 2A-1_EFT (Annual)" xfId="6455"/>
    <cellStyle name="Calculation 14 4 3" xfId="4762"/>
    <cellStyle name="Calculation 14 4 3 2" xfId="13022"/>
    <cellStyle name="Calculation 14 4 3 2 2" xfId="25028"/>
    <cellStyle name="Calculation 14 4 3 2 2 2" xfId="46214"/>
    <cellStyle name="Calculation 14 4 3 2 3" xfId="35610"/>
    <cellStyle name="Calculation 14 4 3 3" xfId="19915"/>
    <cellStyle name="Calculation 14 4 3 3 2" xfId="41102"/>
    <cellStyle name="Calculation 14 4 3 4" xfId="30419"/>
    <cellStyle name="Calculation 14 4 3_Table 2A-1_EFT (Annual)" xfId="14826"/>
    <cellStyle name="Calculation 14 4 4" xfId="10366"/>
    <cellStyle name="Calculation 14 4 4 2" xfId="22482"/>
    <cellStyle name="Calculation 14 4 4 2 2" xfId="43668"/>
    <cellStyle name="Calculation 14 4 4 3" xfId="33064"/>
    <cellStyle name="Calculation 14 4 5" xfId="17369"/>
    <cellStyle name="Calculation 14 4 5 2" xfId="38556"/>
    <cellStyle name="Calculation 14 4 6" xfId="27676"/>
    <cellStyle name="Calculation 14 4_Table 2A-1_EFT (Annual)" xfId="6451"/>
    <cellStyle name="Calculation 14 5" xfId="761"/>
    <cellStyle name="Calculation 14 5 2" xfId="4322"/>
    <cellStyle name="Calculation 14 5 2 2" xfId="12602"/>
    <cellStyle name="Calculation 14 5 2 2 2" xfId="24619"/>
    <cellStyle name="Calculation 14 5 2 2 2 2" xfId="45805"/>
    <cellStyle name="Calculation 14 5 2 2 3" xfId="35201"/>
    <cellStyle name="Calculation 14 5 2 3" xfId="19506"/>
    <cellStyle name="Calculation 14 5 2 3 2" xfId="40693"/>
    <cellStyle name="Calculation 14 5 2 4" xfId="29979"/>
    <cellStyle name="Calculation 14 5 2_Table 2A-1_EFT (Annual)" xfId="14825"/>
    <cellStyle name="Calculation 14 5 3" xfId="9950"/>
    <cellStyle name="Calculation 14 5 3 2" xfId="22073"/>
    <cellStyle name="Calculation 14 5 3 2 2" xfId="43259"/>
    <cellStyle name="Calculation 14 5 3 3" xfId="32655"/>
    <cellStyle name="Calculation 14 5 4" xfId="16960"/>
    <cellStyle name="Calculation 14 5 4 2" xfId="38147"/>
    <cellStyle name="Calculation 14 5 5" xfId="27236"/>
    <cellStyle name="Calculation 14 5_Table 2A-1_EFT (Annual)" xfId="6453"/>
    <cellStyle name="Calculation 14 6" xfId="1846"/>
    <cellStyle name="Calculation 14 6 2" xfId="5407"/>
    <cellStyle name="Calculation 14 6 2 2" xfId="13622"/>
    <cellStyle name="Calculation 14 6 2 2 2" xfId="25610"/>
    <cellStyle name="Calculation 14 6 2 2 2 2" xfId="46796"/>
    <cellStyle name="Calculation 14 6 2 2 3" xfId="36192"/>
    <cellStyle name="Calculation 14 6 2 3" xfId="20497"/>
    <cellStyle name="Calculation 14 6 2 3 2" xfId="41684"/>
    <cellStyle name="Calculation 14 6 2 4" xfId="31064"/>
    <cellStyle name="Calculation 14 6 2_Table 2A-1_EFT (Annual)" xfId="14824"/>
    <cellStyle name="Calculation 14 6 3" xfId="10966"/>
    <cellStyle name="Calculation 14 6 3 2" xfId="23064"/>
    <cellStyle name="Calculation 14 6 3 2 2" xfId="44250"/>
    <cellStyle name="Calculation 14 6 3 3" xfId="33646"/>
    <cellStyle name="Calculation 14 6 4" xfId="17951"/>
    <cellStyle name="Calculation 14 6 4 2" xfId="39138"/>
    <cellStyle name="Calculation 14 6 5" xfId="28321"/>
    <cellStyle name="Calculation 14 6_Table 2A-1_EFT (Annual)" xfId="6454"/>
    <cellStyle name="Calculation 14 7" xfId="3742"/>
    <cellStyle name="Calculation 14 7 2" xfId="12110"/>
    <cellStyle name="Calculation 14 7 2 2" xfId="24140"/>
    <cellStyle name="Calculation 14 7 2 2 2" xfId="45326"/>
    <cellStyle name="Calculation 14 7 2 3" xfId="34722"/>
    <cellStyle name="Calculation 14 7 3" xfId="19027"/>
    <cellStyle name="Calculation 14 7 3 2" xfId="40214"/>
    <cellStyle name="Calculation 14 7 4" xfId="29451"/>
    <cellStyle name="Calculation 14 7_Table 2A-1_EFT (Annual)" xfId="14823"/>
    <cellStyle name="Calculation 14 8" xfId="9429"/>
    <cellStyle name="Calculation 14 8 2" xfId="21594"/>
    <cellStyle name="Calculation 14 8 2 2" xfId="42780"/>
    <cellStyle name="Calculation 14 8 3" xfId="32176"/>
    <cellStyle name="Calculation 14 9" xfId="16481"/>
    <cellStyle name="Calculation 14 9 2" xfId="37668"/>
    <cellStyle name="Calculation 14_Table 2A-1_EFT (Annual)" xfId="2902"/>
    <cellStyle name="Calculation 15" xfId="146"/>
    <cellStyle name="Calculation 15 10" xfId="26701"/>
    <cellStyle name="Calculation 15 2" xfId="539"/>
    <cellStyle name="Calculation 15 2 2" xfId="1516"/>
    <cellStyle name="Calculation 15 2 2 2" xfId="2786"/>
    <cellStyle name="Calculation 15 2 2 2 2" xfId="6347"/>
    <cellStyle name="Calculation 15 2 2 2 2 2" xfId="14541"/>
    <cellStyle name="Calculation 15 2 2 2 2 2 2" xfId="26513"/>
    <cellStyle name="Calculation 15 2 2 2 2 2 2 2" xfId="47699"/>
    <cellStyle name="Calculation 15 2 2 2 2 2 3" xfId="37095"/>
    <cellStyle name="Calculation 15 2 2 2 2 3" xfId="21400"/>
    <cellStyle name="Calculation 15 2 2 2 2 3 2" xfId="42587"/>
    <cellStyle name="Calculation 15 2 2 2 2 4" xfId="32003"/>
    <cellStyle name="Calculation 15 2 2 2 2_Table 2A-1_EFT (Annual)" xfId="14822"/>
    <cellStyle name="Calculation 15 2 2 2 3" xfId="11883"/>
    <cellStyle name="Calculation 15 2 2 2 3 2" xfId="23967"/>
    <cellStyle name="Calculation 15 2 2 2 3 2 2" xfId="45153"/>
    <cellStyle name="Calculation 15 2 2 2 3 3" xfId="34549"/>
    <cellStyle name="Calculation 15 2 2 2 4" xfId="18854"/>
    <cellStyle name="Calculation 15 2 2 2 4 2" xfId="40041"/>
    <cellStyle name="Calculation 15 2 2 2 5" xfId="29260"/>
    <cellStyle name="Calculation 15 2 2 2_Table 2A-1_EFT (Annual)" xfId="3607"/>
    <cellStyle name="Calculation 15 2 2 3" xfId="5077"/>
    <cellStyle name="Calculation 15 2 2 3 2" xfId="13337"/>
    <cellStyle name="Calculation 15 2 2 3 2 2" xfId="25343"/>
    <cellStyle name="Calculation 15 2 2 3 2 2 2" xfId="46529"/>
    <cellStyle name="Calculation 15 2 2 3 2 3" xfId="35925"/>
    <cellStyle name="Calculation 15 2 2 3 3" xfId="20230"/>
    <cellStyle name="Calculation 15 2 2 3 3 2" xfId="41417"/>
    <cellStyle name="Calculation 15 2 2 3 4" xfId="30734"/>
    <cellStyle name="Calculation 15 2 2 3_Table 2A-1_EFT (Annual)" xfId="14821"/>
    <cellStyle name="Calculation 15 2 2 4" xfId="10681"/>
    <cellStyle name="Calculation 15 2 2 4 2" xfId="22797"/>
    <cellStyle name="Calculation 15 2 2 4 2 2" xfId="43983"/>
    <cellStyle name="Calculation 15 2 2 4 3" xfId="33379"/>
    <cellStyle name="Calculation 15 2 2 5" xfId="17684"/>
    <cellStyle name="Calculation 15 2 2 5 2" xfId="38871"/>
    <cellStyle name="Calculation 15 2 2 6" xfId="27991"/>
    <cellStyle name="Calculation 15 2 2_Table 2A-1_EFT (Annual)" xfId="6452"/>
    <cellStyle name="Calculation 15 2 3" xfId="1047"/>
    <cellStyle name="Calculation 15 2 3 2" xfId="4608"/>
    <cellStyle name="Calculation 15 2 3 2 2" xfId="12868"/>
    <cellStyle name="Calculation 15 2 3 2 2 2" xfId="24874"/>
    <cellStyle name="Calculation 15 2 3 2 2 2 2" xfId="46060"/>
    <cellStyle name="Calculation 15 2 3 2 2 3" xfId="35456"/>
    <cellStyle name="Calculation 15 2 3 2 3" xfId="19761"/>
    <cellStyle name="Calculation 15 2 3 2 3 2" xfId="40948"/>
    <cellStyle name="Calculation 15 2 3 2 4" xfId="30265"/>
    <cellStyle name="Calculation 15 2 3 2_Table 2A-1_EFT (Annual)" xfId="14820"/>
    <cellStyle name="Calculation 15 2 3 3" xfId="10212"/>
    <cellStyle name="Calculation 15 2 3 3 2" xfId="22328"/>
    <cellStyle name="Calculation 15 2 3 3 2 2" xfId="43514"/>
    <cellStyle name="Calculation 15 2 3 3 3" xfId="32910"/>
    <cellStyle name="Calculation 15 2 3 4" xfId="17215"/>
    <cellStyle name="Calculation 15 2 3 4 2" xfId="38402"/>
    <cellStyle name="Calculation 15 2 3 5" xfId="27522"/>
    <cellStyle name="Calculation 15 2 3_Table 2A-1_EFT (Annual)" xfId="4257"/>
    <cellStyle name="Calculation 15 2 4" xfId="2255"/>
    <cellStyle name="Calculation 15 2 4 2" xfId="5816"/>
    <cellStyle name="Calculation 15 2 4 2 2" xfId="14031"/>
    <cellStyle name="Calculation 15 2 4 2 2 2" xfId="26019"/>
    <cellStyle name="Calculation 15 2 4 2 2 2 2" xfId="47205"/>
    <cellStyle name="Calculation 15 2 4 2 2 3" xfId="36601"/>
    <cellStyle name="Calculation 15 2 4 2 3" xfId="20906"/>
    <cellStyle name="Calculation 15 2 4 2 3 2" xfId="42093"/>
    <cellStyle name="Calculation 15 2 4 2 4" xfId="31473"/>
    <cellStyle name="Calculation 15 2 4 2_Table 2A-1_EFT (Annual)" xfId="14819"/>
    <cellStyle name="Calculation 15 2 4 3" xfId="11375"/>
    <cellStyle name="Calculation 15 2 4 3 2" xfId="23473"/>
    <cellStyle name="Calculation 15 2 4 3 2 2" xfId="44659"/>
    <cellStyle name="Calculation 15 2 4 3 3" xfId="34055"/>
    <cellStyle name="Calculation 15 2 4 4" xfId="18360"/>
    <cellStyle name="Calculation 15 2 4 4 2" xfId="39547"/>
    <cellStyle name="Calculation 15 2 4 5" xfId="28730"/>
    <cellStyle name="Calculation 15 2 4_Table 2A-1_EFT (Annual)" xfId="3862"/>
    <cellStyle name="Calculation 15 2 5" xfId="4109"/>
    <cellStyle name="Calculation 15 2 5 2" xfId="12433"/>
    <cellStyle name="Calculation 15 2 5 2 2" xfId="24455"/>
    <cellStyle name="Calculation 15 2 5 2 2 2" xfId="45641"/>
    <cellStyle name="Calculation 15 2 5 2 3" xfId="35037"/>
    <cellStyle name="Calculation 15 2 5 3" xfId="19342"/>
    <cellStyle name="Calculation 15 2 5 3 2" xfId="40529"/>
    <cellStyle name="Calculation 15 2 5 4" xfId="29797"/>
    <cellStyle name="Calculation 15 2 5_Table 2A-1_EFT (Annual)" xfId="14818"/>
    <cellStyle name="Calculation 15 2 6" xfId="9772"/>
    <cellStyle name="Calculation 15 2 6 2" xfId="21909"/>
    <cellStyle name="Calculation 15 2 6 2 2" xfId="43095"/>
    <cellStyle name="Calculation 15 2 6 3" xfId="32491"/>
    <cellStyle name="Calculation 15 2 7" xfId="16796"/>
    <cellStyle name="Calculation 15 2 7 2" xfId="37983"/>
    <cellStyle name="Calculation 15 2 8" xfId="27054"/>
    <cellStyle name="Calculation 15 2_Table 2A-1_EFT (Annual)" xfId="2906"/>
    <cellStyle name="Calculation 15 3" xfId="377"/>
    <cellStyle name="Calculation 15 3 2" xfId="1360"/>
    <cellStyle name="Calculation 15 3 2 2" xfId="2630"/>
    <cellStyle name="Calculation 15 3 2 2 2" xfId="6191"/>
    <cellStyle name="Calculation 15 3 2 2 2 2" xfId="14385"/>
    <cellStyle name="Calculation 15 3 2 2 2 2 2" xfId="26357"/>
    <cellStyle name="Calculation 15 3 2 2 2 2 2 2" xfId="47543"/>
    <cellStyle name="Calculation 15 3 2 2 2 2 3" xfId="36939"/>
    <cellStyle name="Calculation 15 3 2 2 2 3" xfId="21244"/>
    <cellStyle name="Calculation 15 3 2 2 2 3 2" xfId="42431"/>
    <cellStyle name="Calculation 15 3 2 2 2 4" xfId="31847"/>
    <cellStyle name="Calculation 15 3 2 2 2_Table 2A-1_EFT (Annual)" xfId="14817"/>
    <cellStyle name="Calculation 15 3 2 2 3" xfId="11727"/>
    <cellStyle name="Calculation 15 3 2 2 3 2" xfId="23811"/>
    <cellStyle name="Calculation 15 3 2 2 3 2 2" xfId="44997"/>
    <cellStyle name="Calculation 15 3 2 2 3 3" xfId="34393"/>
    <cellStyle name="Calculation 15 3 2 2 4" xfId="18698"/>
    <cellStyle name="Calculation 15 3 2 2 4 2" xfId="39885"/>
    <cellStyle name="Calculation 15 3 2 2 5" xfId="29104"/>
    <cellStyle name="Calculation 15 3 2 2_Table 2A-1_EFT (Annual)" xfId="3636"/>
    <cellStyle name="Calculation 15 3 2 3" xfId="4921"/>
    <cellStyle name="Calculation 15 3 2 3 2" xfId="13181"/>
    <cellStyle name="Calculation 15 3 2 3 2 2" xfId="25187"/>
    <cellStyle name="Calculation 15 3 2 3 2 2 2" xfId="46373"/>
    <cellStyle name="Calculation 15 3 2 3 2 3" xfId="35769"/>
    <cellStyle name="Calculation 15 3 2 3 3" xfId="20074"/>
    <cellStyle name="Calculation 15 3 2 3 3 2" xfId="41261"/>
    <cellStyle name="Calculation 15 3 2 3 4" xfId="30578"/>
    <cellStyle name="Calculation 15 3 2 3_Table 2A-1_EFT (Annual)" xfId="14816"/>
    <cellStyle name="Calculation 15 3 2 4" xfId="10525"/>
    <cellStyle name="Calculation 15 3 2 4 2" xfId="22641"/>
    <cellStyle name="Calculation 15 3 2 4 2 2" xfId="43827"/>
    <cellStyle name="Calculation 15 3 2 4 3" xfId="33223"/>
    <cellStyle name="Calculation 15 3 2 5" xfId="17528"/>
    <cellStyle name="Calculation 15 3 2 5 2" xfId="38715"/>
    <cellStyle name="Calculation 15 3 2 6" xfId="27835"/>
    <cellStyle name="Calculation 15 3 2_Table 2A-1_EFT (Annual)" xfId="3861"/>
    <cellStyle name="Calculation 15 3 3" xfId="915"/>
    <cellStyle name="Calculation 15 3 3 2" xfId="4476"/>
    <cellStyle name="Calculation 15 3 3 2 2" xfId="12738"/>
    <cellStyle name="Calculation 15 3 3 2 2 2" xfId="24748"/>
    <cellStyle name="Calculation 15 3 3 2 2 2 2" xfId="45934"/>
    <cellStyle name="Calculation 15 3 3 2 2 3" xfId="35330"/>
    <cellStyle name="Calculation 15 3 3 2 3" xfId="19635"/>
    <cellStyle name="Calculation 15 3 3 2 3 2" xfId="40822"/>
    <cellStyle name="Calculation 15 3 3 2 4" xfId="30133"/>
    <cellStyle name="Calculation 15 3 3 2_Table 2A-1_EFT (Annual)" xfId="14815"/>
    <cellStyle name="Calculation 15 3 3 3" xfId="10085"/>
    <cellStyle name="Calculation 15 3 3 3 2" xfId="22202"/>
    <cellStyle name="Calculation 15 3 3 3 2 2" xfId="43388"/>
    <cellStyle name="Calculation 15 3 3 3 3" xfId="32784"/>
    <cellStyle name="Calculation 15 3 3 4" xfId="17089"/>
    <cellStyle name="Calculation 15 3 3 4 2" xfId="38276"/>
    <cellStyle name="Calculation 15 3 3 5" xfId="27390"/>
    <cellStyle name="Calculation 15 3 3_Table 2A-1_EFT (Annual)" xfId="3635"/>
    <cellStyle name="Calculation 15 3 4" xfId="2099"/>
    <cellStyle name="Calculation 15 3 4 2" xfId="5660"/>
    <cellStyle name="Calculation 15 3 4 2 2" xfId="13875"/>
    <cellStyle name="Calculation 15 3 4 2 2 2" xfId="25863"/>
    <cellStyle name="Calculation 15 3 4 2 2 2 2" xfId="47049"/>
    <cellStyle name="Calculation 15 3 4 2 2 3" xfId="36445"/>
    <cellStyle name="Calculation 15 3 4 2 3" xfId="20750"/>
    <cellStyle name="Calculation 15 3 4 2 3 2" xfId="41937"/>
    <cellStyle name="Calculation 15 3 4 2 4" xfId="31317"/>
    <cellStyle name="Calculation 15 3 4 2_Table 2A-1_EFT (Annual)" xfId="14814"/>
    <cellStyle name="Calculation 15 3 4 3" xfId="11219"/>
    <cellStyle name="Calculation 15 3 4 3 2" xfId="23317"/>
    <cellStyle name="Calculation 15 3 4 3 2 2" xfId="44503"/>
    <cellStyle name="Calculation 15 3 4 3 3" xfId="33899"/>
    <cellStyle name="Calculation 15 3 4 4" xfId="18204"/>
    <cellStyle name="Calculation 15 3 4 4 2" xfId="39391"/>
    <cellStyle name="Calculation 15 3 4 5" xfId="28574"/>
    <cellStyle name="Calculation 15 3 4_Table 2A-1_EFT (Annual)" xfId="4255"/>
    <cellStyle name="Calculation 15 3 5" xfId="3947"/>
    <cellStyle name="Calculation 15 3 5 2" xfId="12275"/>
    <cellStyle name="Calculation 15 3 5 2 2" xfId="24299"/>
    <cellStyle name="Calculation 15 3 5 2 2 2" xfId="45485"/>
    <cellStyle name="Calculation 15 3 5 2 3" xfId="34881"/>
    <cellStyle name="Calculation 15 3 5 3" xfId="19186"/>
    <cellStyle name="Calculation 15 3 5 3 2" xfId="40373"/>
    <cellStyle name="Calculation 15 3 5 4" xfId="29635"/>
    <cellStyle name="Calculation 15 3 5_Table 2A-1_EFT (Annual)" xfId="14813"/>
    <cellStyle name="Calculation 15 3 6" xfId="9612"/>
    <cellStyle name="Calculation 15 3 6 2" xfId="21753"/>
    <cellStyle name="Calculation 15 3 6 2 2" xfId="42939"/>
    <cellStyle name="Calculation 15 3 6 3" xfId="32335"/>
    <cellStyle name="Calculation 15 3 7" xfId="16640"/>
    <cellStyle name="Calculation 15 3 7 2" xfId="37827"/>
    <cellStyle name="Calculation 15 3 8" xfId="26892"/>
    <cellStyle name="Calculation 15 3_Table 2A-1_EFT (Annual)" xfId="2907"/>
    <cellStyle name="Calculation 15 4" xfId="1194"/>
    <cellStyle name="Calculation 15 4 2" xfId="2464"/>
    <cellStyle name="Calculation 15 4 2 2" xfId="6025"/>
    <cellStyle name="Calculation 15 4 2 2 2" xfId="14219"/>
    <cellStyle name="Calculation 15 4 2 2 2 2" xfId="26191"/>
    <cellStyle name="Calculation 15 4 2 2 2 2 2" xfId="47377"/>
    <cellStyle name="Calculation 15 4 2 2 2 3" xfId="36773"/>
    <cellStyle name="Calculation 15 4 2 2 3" xfId="21078"/>
    <cellStyle name="Calculation 15 4 2 2 3 2" xfId="42265"/>
    <cellStyle name="Calculation 15 4 2 2 4" xfId="31681"/>
    <cellStyle name="Calculation 15 4 2 2_Table 2A-1_EFT (Annual)" xfId="14812"/>
    <cellStyle name="Calculation 15 4 2 3" xfId="11561"/>
    <cellStyle name="Calculation 15 4 2 3 2" xfId="23645"/>
    <cellStyle name="Calculation 15 4 2 3 2 2" xfId="44831"/>
    <cellStyle name="Calculation 15 4 2 3 3" xfId="34227"/>
    <cellStyle name="Calculation 15 4 2 4" xfId="18532"/>
    <cellStyle name="Calculation 15 4 2 4 2" xfId="39719"/>
    <cellStyle name="Calculation 15 4 2 5" xfId="28938"/>
    <cellStyle name="Calculation 15 4 2_Table 2A-1_EFT (Annual)" xfId="4254"/>
    <cellStyle name="Calculation 15 4 3" xfId="4755"/>
    <cellStyle name="Calculation 15 4 3 2" xfId="13015"/>
    <cellStyle name="Calculation 15 4 3 2 2" xfId="25021"/>
    <cellStyle name="Calculation 15 4 3 2 2 2" xfId="46207"/>
    <cellStyle name="Calculation 15 4 3 2 3" xfId="35603"/>
    <cellStyle name="Calculation 15 4 3 3" xfId="19908"/>
    <cellStyle name="Calculation 15 4 3 3 2" xfId="41095"/>
    <cellStyle name="Calculation 15 4 3 4" xfId="30412"/>
    <cellStyle name="Calculation 15 4 3_Table 2A-1_EFT (Annual)" xfId="14811"/>
    <cellStyle name="Calculation 15 4 4" xfId="10359"/>
    <cellStyle name="Calculation 15 4 4 2" xfId="22475"/>
    <cellStyle name="Calculation 15 4 4 2 2" xfId="43661"/>
    <cellStyle name="Calculation 15 4 4 3" xfId="33057"/>
    <cellStyle name="Calculation 15 4 5" xfId="17362"/>
    <cellStyle name="Calculation 15 4 5 2" xfId="38549"/>
    <cellStyle name="Calculation 15 4 6" xfId="27669"/>
    <cellStyle name="Calculation 15 4_Table 2A-1_EFT (Annual)" xfId="3634"/>
    <cellStyle name="Calculation 15 5" xfId="756"/>
    <cellStyle name="Calculation 15 5 2" xfId="4317"/>
    <cellStyle name="Calculation 15 5 2 2" xfId="12597"/>
    <cellStyle name="Calculation 15 5 2 2 2" xfId="24614"/>
    <cellStyle name="Calculation 15 5 2 2 2 2" xfId="45800"/>
    <cellStyle name="Calculation 15 5 2 2 3" xfId="35196"/>
    <cellStyle name="Calculation 15 5 2 3" xfId="19501"/>
    <cellStyle name="Calculation 15 5 2 3 2" xfId="40688"/>
    <cellStyle name="Calculation 15 5 2 4" xfId="29974"/>
    <cellStyle name="Calculation 15 5 2_Table 2A-1_EFT (Annual)" xfId="14810"/>
    <cellStyle name="Calculation 15 5 3" xfId="9945"/>
    <cellStyle name="Calculation 15 5 3 2" xfId="22068"/>
    <cellStyle name="Calculation 15 5 3 2 2" xfId="43254"/>
    <cellStyle name="Calculation 15 5 3 3" xfId="32650"/>
    <cellStyle name="Calculation 15 5 4" xfId="16955"/>
    <cellStyle name="Calculation 15 5 4 2" xfId="38142"/>
    <cellStyle name="Calculation 15 5 5" xfId="27231"/>
    <cellStyle name="Calculation 15 5_Table 2A-1_EFT (Annual)" xfId="3859"/>
    <cellStyle name="Calculation 15 6" xfId="1782"/>
    <cellStyle name="Calculation 15 6 2" xfId="5343"/>
    <cellStyle name="Calculation 15 6 2 2" xfId="13558"/>
    <cellStyle name="Calculation 15 6 2 2 2" xfId="25546"/>
    <cellStyle name="Calculation 15 6 2 2 2 2" xfId="46732"/>
    <cellStyle name="Calculation 15 6 2 2 3" xfId="36128"/>
    <cellStyle name="Calculation 15 6 2 3" xfId="20433"/>
    <cellStyle name="Calculation 15 6 2 3 2" xfId="41620"/>
    <cellStyle name="Calculation 15 6 2 4" xfId="31000"/>
    <cellStyle name="Calculation 15 6 2_Table 2A-1_EFT (Annual)" xfId="14809"/>
    <cellStyle name="Calculation 15 6 3" xfId="10902"/>
    <cellStyle name="Calculation 15 6 3 2" xfId="23000"/>
    <cellStyle name="Calculation 15 6 3 2 2" xfId="44186"/>
    <cellStyle name="Calculation 15 6 3 3" xfId="33582"/>
    <cellStyle name="Calculation 15 6 4" xfId="17887"/>
    <cellStyle name="Calculation 15 6 4 2" xfId="39074"/>
    <cellStyle name="Calculation 15 6 5" xfId="28257"/>
    <cellStyle name="Calculation 15 6_Table 2A-1_EFT (Annual)" xfId="3633"/>
    <cellStyle name="Calculation 15 7" xfId="3735"/>
    <cellStyle name="Calculation 15 7 2" xfId="12103"/>
    <cellStyle name="Calculation 15 7 2 2" xfId="24133"/>
    <cellStyle name="Calculation 15 7 2 2 2" xfId="45319"/>
    <cellStyle name="Calculation 15 7 2 3" xfId="34715"/>
    <cellStyle name="Calculation 15 7 3" xfId="19020"/>
    <cellStyle name="Calculation 15 7 3 2" xfId="40207"/>
    <cellStyle name="Calculation 15 7 4" xfId="29444"/>
    <cellStyle name="Calculation 15 7_Table 2A-1_EFT (Annual)" xfId="14808"/>
    <cellStyle name="Calculation 15 8" xfId="9422"/>
    <cellStyle name="Calculation 15 8 2" xfId="21587"/>
    <cellStyle name="Calculation 15 8 2 2" xfId="42773"/>
    <cellStyle name="Calculation 15 8 3" xfId="32169"/>
    <cellStyle name="Calculation 15 9" xfId="16474"/>
    <cellStyle name="Calculation 15 9 2" xfId="37661"/>
    <cellStyle name="Calculation 15_Table 2A-1_EFT (Annual)" xfId="2905"/>
    <cellStyle name="Calculation 16" xfId="155"/>
    <cellStyle name="Calculation 16 10" xfId="26710"/>
    <cellStyle name="Calculation 16 2" xfId="548"/>
    <cellStyle name="Calculation 16 2 2" xfId="1525"/>
    <cellStyle name="Calculation 16 2 2 2" xfId="2795"/>
    <cellStyle name="Calculation 16 2 2 2 2" xfId="6356"/>
    <cellStyle name="Calculation 16 2 2 2 2 2" xfId="14550"/>
    <cellStyle name="Calculation 16 2 2 2 2 2 2" xfId="26522"/>
    <cellStyle name="Calculation 16 2 2 2 2 2 2 2" xfId="47708"/>
    <cellStyle name="Calculation 16 2 2 2 2 2 3" xfId="37104"/>
    <cellStyle name="Calculation 16 2 2 2 2 3" xfId="21409"/>
    <cellStyle name="Calculation 16 2 2 2 2 3 2" xfId="42596"/>
    <cellStyle name="Calculation 16 2 2 2 2 4" xfId="32012"/>
    <cellStyle name="Calculation 16 2 2 2 2_Table 2A-1_EFT (Annual)" xfId="14807"/>
    <cellStyle name="Calculation 16 2 2 2 3" xfId="11892"/>
    <cellStyle name="Calculation 16 2 2 2 3 2" xfId="23976"/>
    <cellStyle name="Calculation 16 2 2 2 3 2 2" xfId="45162"/>
    <cellStyle name="Calculation 16 2 2 2 3 3" xfId="34558"/>
    <cellStyle name="Calculation 16 2 2 2 4" xfId="18863"/>
    <cellStyle name="Calculation 16 2 2 2 4 2" xfId="40050"/>
    <cellStyle name="Calculation 16 2 2 2 5" xfId="29269"/>
    <cellStyle name="Calculation 16 2 2 2_Table 2A-1_EFT (Annual)" xfId="3858"/>
    <cellStyle name="Calculation 16 2 2 3" xfId="5086"/>
    <cellStyle name="Calculation 16 2 2 3 2" xfId="13346"/>
    <cellStyle name="Calculation 16 2 2 3 2 2" xfId="25352"/>
    <cellStyle name="Calculation 16 2 2 3 2 2 2" xfId="46538"/>
    <cellStyle name="Calculation 16 2 2 3 2 3" xfId="35934"/>
    <cellStyle name="Calculation 16 2 2 3 3" xfId="20239"/>
    <cellStyle name="Calculation 16 2 2 3 3 2" xfId="41426"/>
    <cellStyle name="Calculation 16 2 2 3 4" xfId="30743"/>
    <cellStyle name="Calculation 16 2 2 3_Table 2A-1_EFT (Annual)" xfId="14806"/>
    <cellStyle name="Calculation 16 2 2 4" xfId="10690"/>
    <cellStyle name="Calculation 16 2 2 4 2" xfId="22806"/>
    <cellStyle name="Calculation 16 2 2 4 2 2" xfId="43992"/>
    <cellStyle name="Calculation 16 2 2 4 3" xfId="33388"/>
    <cellStyle name="Calculation 16 2 2 5" xfId="17693"/>
    <cellStyle name="Calculation 16 2 2 5 2" xfId="38880"/>
    <cellStyle name="Calculation 16 2 2 6" xfId="28000"/>
    <cellStyle name="Calculation 16 2 2_Table 2A-1_EFT (Annual)" xfId="4253"/>
    <cellStyle name="Calculation 16 2 3" xfId="1054"/>
    <cellStyle name="Calculation 16 2 3 2" xfId="4615"/>
    <cellStyle name="Calculation 16 2 3 2 2" xfId="12875"/>
    <cellStyle name="Calculation 16 2 3 2 2 2" xfId="24881"/>
    <cellStyle name="Calculation 16 2 3 2 2 2 2" xfId="46067"/>
    <cellStyle name="Calculation 16 2 3 2 2 3" xfId="35463"/>
    <cellStyle name="Calculation 16 2 3 2 3" xfId="19768"/>
    <cellStyle name="Calculation 16 2 3 2 3 2" xfId="40955"/>
    <cellStyle name="Calculation 16 2 3 2 4" xfId="30272"/>
    <cellStyle name="Calculation 16 2 3 2_Table 2A-1_EFT (Annual)" xfId="14805"/>
    <cellStyle name="Calculation 16 2 3 3" xfId="10219"/>
    <cellStyle name="Calculation 16 2 3 3 2" xfId="22335"/>
    <cellStyle name="Calculation 16 2 3 3 2 2" xfId="43521"/>
    <cellStyle name="Calculation 16 2 3 3 3" xfId="32917"/>
    <cellStyle name="Calculation 16 2 3 4" xfId="17222"/>
    <cellStyle name="Calculation 16 2 3 4 2" xfId="38409"/>
    <cellStyle name="Calculation 16 2 3 5" xfId="27529"/>
    <cellStyle name="Calculation 16 2 3_Table 2A-1_EFT (Annual)" xfId="3632"/>
    <cellStyle name="Calculation 16 2 4" xfId="2264"/>
    <cellStyle name="Calculation 16 2 4 2" xfId="5825"/>
    <cellStyle name="Calculation 16 2 4 2 2" xfId="14040"/>
    <cellStyle name="Calculation 16 2 4 2 2 2" xfId="26028"/>
    <cellStyle name="Calculation 16 2 4 2 2 2 2" xfId="47214"/>
    <cellStyle name="Calculation 16 2 4 2 2 3" xfId="36610"/>
    <cellStyle name="Calculation 16 2 4 2 3" xfId="20915"/>
    <cellStyle name="Calculation 16 2 4 2 3 2" xfId="42102"/>
    <cellStyle name="Calculation 16 2 4 2 4" xfId="31482"/>
    <cellStyle name="Calculation 16 2 4 2_Table 2A-1_EFT (Annual)" xfId="14804"/>
    <cellStyle name="Calculation 16 2 4 3" xfId="11384"/>
    <cellStyle name="Calculation 16 2 4 3 2" xfId="23482"/>
    <cellStyle name="Calculation 16 2 4 3 2 2" xfId="44668"/>
    <cellStyle name="Calculation 16 2 4 3 3" xfId="34064"/>
    <cellStyle name="Calculation 16 2 4 4" xfId="18369"/>
    <cellStyle name="Calculation 16 2 4 4 2" xfId="39556"/>
    <cellStyle name="Calculation 16 2 4 5" xfId="28739"/>
    <cellStyle name="Calculation 16 2 4_Table 2A-1_EFT (Annual)" xfId="4252"/>
    <cellStyle name="Calculation 16 2 5" xfId="4118"/>
    <cellStyle name="Calculation 16 2 5 2" xfId="12442"/>
    <cellStyle name="Calculation 16 2 5 2 2" xfId="24464"/>
    <cellStyle name="Calculation 16 2 5 2 2 2" xfId="45650"/>
    <cellStyle name="Calculation 16 2 5 2 3" xfId="35046"/>
    <cellStyle name="Calculation 16 2 5 3" xfId="19351"/>
    <cellStyle name="Calculation 16 2 5 3 2" xfId="40538"/>
    <cellStyle name="Calculation 16 2 5 4" xfId="29806"/>
    <cellStyle name="Calculation 16 2 5_Table 2A-1_EFT (Annual)" xfId="14803"/>
    <cellStyle name="Calculation 16 2 6" xfId="9781"/>
    <cellStyle name="Calculation 16 2 6 2" xfId="21918"/>
    <cellStyle name="Calculation 16 2 6 2 2" xfId="43104"/>
    <cellStyle name="Calculation 16 2 6 3" xfId="32500"/>
    <cellStyle name="Calculation 16 2 7" xfId="16805"/>
    <cellStyle name="Calculation 16 2 7 2" xfId="37992"/>
    <cellStyle name="Calculation 16 2 8" xfId="27063"/>
    <cellStyle name="Calculation 16 2_Table 2A-1_EFT (Annual)" xfId="2909"/>
    <cellStyle name="Calculation 16 3" xfId="386"/>
    <cellStyle name="Calculation 16 3 2" xfId="1369"/>
    <cellStyle name="Calculation 16 3 2 2" xfId="2639"/>
    <cellStyle name="Calculation 16 3 2 2 2" xfId="6200"/>
    <cellStyle name="Calculation 16 3 2 2 2 2" xfId="14394"/>
    <cellStyle name="Calculation 16 3 2 2 2 2 2" xfId="26366"/>
    <cellStyle name="Calculation 16 3 2 2 2 2 2 2" xfId="47552"/>
    <cellStyle name="Calculation 16 3 2 2 2 2 3" xfId="36948"/>
    <cellStyle name="Calculation 16 3 2 2 2 3" xfId="21253"/>
    <cellStyle name="Calculation 16 3 2 2 2 3 2" xfId="42440"/>
    <cellStyle name="Calculation 16 3 2 2 2 4" xfId="31856"/>
    <cellStyle name="Calculation 16 3 2 2 2_Table 2A-1_EFT (Annual)" xfId="14802"/>
    <cellStyle name="Calculation 16 3 2 2 3" xfId="11736"/>
    <cellStyle name="Calculation 16 3 2 2 3 2" xfId="23820"/>
    <cellStyle name="Calculation 16 3 2 2 3 2 2" xfId="45006"/>
    <cellStyle name="Calculation 16 3 2 2 3 3" xfId="34402"/>
    <cellStyle name="Calculation 16 3 2 2 4" xfId="18707"/>
    <cellStyle name="Calculation 16 3 2 2 4 2" xfId="39894"/>
    <cellStyle name="Calculation 16 3 2 2 5" xfId="29113"/>
    <cellStyle name="Calculation 16 3 2 2_Table 2A-1_EFT (Annual)" xfId="3857"/>
    <cellStyle name="Calculation 16 3 2 3" xfId="4930"/>
    <cellStyle name="Calculation 16 3 2 3 2" xfId="13190"/>
    <cellStyle name="Calculation 16 3 2 3 2 2" xfId="25196"/>
    <cellStyle name="Calculation 16 3 2 3 2 2 2" xfId="46382"/>
    <cellStyle name="Calculation 16 3 2 3 2 3" xfId="35778"/>
    <cellStyle name="Calculation 16 3 2 3 3" xfId="20083"/>
    <cellStyle name="Calculation 16 3 2 3 3 2" xfId="41270"/>
    <cellStyle name="Calculation 16 3 2 3 4" xfId="30587"/>
    <cellStyle name="Calculation 16 3 2 3_Table 2A-1_EFT (Annual)" xfId="14801"/>
    <cellStyle name="Calculation 16 3 2 4" xfId="10534"/>
    <cellStyle name="Calculation 16 3 2 4 2" xfId="22650"/>
    <cellStyle name="Calculation 16 3 2 4 2 2" xfId="43836"/>
    <cellStyle name="Calculation 16 3 2 4 3" xfId="33232"/>
    <cellStyle name="Calculation 16 3 2 5" xfId="17537"/>
    <cellStyle name="Calculation 16 3 2 5 2" xfId="38724"/>
    <cellStyle name="Calculation 16 3 2 6" xfId="27844"/>
    <cellStyle name="Calculation 16 3 2_Table 2A-1_EFT (Annual)" xfId="4251"/>
    <cellStyle name="Calculation 16 3 3" xfId="922"/>
    <cellStyle name="Calculation 16 3 3 2" xfId="4483"/>
    <cellStyle name="Calculation 16 3 3 2 2" xfId="12745"/>
    <cellStyle name="Calculation 16 3 3 2 2 2" xfId="24755"/>
    <cellStyle name="Calculation 16 3 3 2 2 2 2" xfId="45941"/>
    <cellStyle name="Calculation 16 3 3 2 2 3" xfId="35337"/>
    <cellStyle name="Calculation 16 3 3 2 3" xfId="19642"/>
    <cellStyle name="Calculation 16 3 3 2 3 2" xfId="40829"/>
    <cellStyle name="Calculation 16 3 3 2 4" xfId="30140"/>
    <cellStyle name="Calculation 16 3 3 2_Table 2A-1_EFT (Annual)" xfId="14800"/>
    <cellStyle name="Calculation 16 3 3 3" xfId="10092"/>
    <cellStyle name="Calculation 16 3 3 3 2" xfId="22209"/>
    <cellStyle name="Calculation 16 3 3 3 2 2" xfId="43395"/>
    <cellStyle name="Calculation 16 3 3 3 3" xfId="32791"/>
    <cellStyle name="Calculation 16 3 3 4" xfId="17096"/>
    <cellStyle name="Calculation 16 3 3 4 2" xfId="38283"/>
    <cellStyle name="Calculation 16 3 3 5" xfId="27397"/>
    <cellStyle name="Calculation 16 3 3_Table 2A-1_EFT (Annual)" xfId="3631"/>
    <cellStyle name="Calculation 16 3 4" xfId="2108"/>
    <cellStyle name="Calculation 16 3 4 2" xfId="5669"/>
    <cellStyle name="Calculation 16 3 4 2 2" xfId="13884"/>
    <cellStyle name="Calculation 16 3 4 2 2 2" xfId="25872"/>
    <cellStyle name="Calculation 16 3 4 2 2 2 2" xfId="47058"/>
    <cellStyle name="Calculation 16 3 4 2 2 3" xfId="36454"/>
    <cellStyle name="Calculation 16 3 4 2 3" xfId="20759"/>
    <cellStyle name="Calculation 16 3 4 2 3 2" xfId="41946"/>
    <cellStyle name="Calculation 16 3 4 2 4" xfId="31326"/>
    <cellStyle name="Calculation 16 3 4 2_Table 2A-1_EFT (Annual)" xfId="14799"/>
    <cellStyle name="Calculation 16 3 4 3" xfId="11228"/>
    <cellStyle name="Calculation 16 3 4 3 2" xfId="23326"/>
    <cellStyle name="Calculation 16 3 4 3 2 2" xfId="44512"/>
    <cellStyle name="Calculation 16 3 4 3 3" xfId="33908"/>
    <cellStyle name="Calculation 16 3 4 4" xfId="18213"/>
    <cellStyle name="Calculation 16 3 4 4 2" xfId="39400"/>
    <cellStyle name="Calculation 16 3 4 5" xfId="28583"/>
    <cellStyle name="Calculation 16 3 4_Table 2A-1_EFT (Annual)" xfId="4250"/>
    <cellStyle name="Calculation 16 3 5" xfId="3956"/>
    <cellStyle name="Calculation 16 3 5 2" xfId="12284"/>
    <cellStyle name="Calculation 16 3 5 2 2" xfId="24308"/>
    <cellStyle name="Calculation 16 3 5 2 2 2" xfId="45494"/>
    <cellStyle name="Calculation 16 3 5 2 3" xfId="34890"/>
    <cellStyle name="Calculation 16 3 5 3" xfId="19195"/>
    <cellStyle name="Calculation 16 3 5 3 2" xfId="40382"/>
    <cellStyle name="Calculation 16 3 5 4" xfId="29644"/>
    <cellStyle name="Calculation 16 3 5_Table 2A-1_EFT (Annual)" xfId="14798"/>
    <cellStyle name="Calculation 16 3 6" xfId="9621"/>
    <cellStyle name="Calculation 16 3 6 2" xfId="21762"/>
    <cellStyle name="Calculation 16 3 6 2 2" xfId="42948"/>
    <cellStyle name="Calculation 16 3 6 3" xfId="32344"/>
    <cellStyle name="Calculation 16 3 7" xfId="16649"/>
    <cellStyle name="Calculation 16 3 7 2" xfId="37836"/>
    <cellStyle name="Calculation 16 3 8" xfId="26901"/>
    <cellStyle name="Calculation 16 3_Table 2A-1_EFT (Annual)" xfId="2910"/>
    <cellStyle name="Calculation 16 4" xfId="1203"/>
    <cellStyle name="Calculation 16 4 2" xfId="2473"/>
    <cellStyle name="Calculation 16 4 2 2" xfId="6034"/>
    <cellStyle name="Calculation 16 4 2 2 2" xfId="14228"/>
    <cellStyle name="Calculation 16 4 2 2 2 2" xfId="26200"/>
    <cellStyle name="Calculation 16 4 2 2 2 2 2" xfId="47386"/>
    <cellStyle name="Calculation 16 4 2 2 2 3" xfId="36782"/>
    <cellStyle name="Calculation 16 4 2 2 3" xfId="21087"/>
    <cellStyle name="Calculation 16 4 2 2 3 2" xfId="42274"/>
    <cellStyle name="Calculation 16 4 2 2 4" xfId="31690"/>
    <cellStyle name="Calculation 16 4 2 2_Table 2A-1_EFT (Annual)" xfId="14797"/>
    <cellStyle name="Calculation 16 4 2 3" xfId="11570"/>
    <cellStyle name="Calculation 16 4 2 3 2" xfId="23654"/>
    <cellStyle name="Calculation 16 4 2 3 2 2" xfId="44840"/>
    <cellStyle name="Calculation 16 4 2 3 3" xfId="34236"/>
    <cellStyle name="Calculation 16 4 2 4" xfId="18541"/>
    <cellStyle name="Calculation 16 4 2 4 2" xfId="39728"/>
    <cellStyle name="Calculation 16 4 2 5" xfId="28947"/>
    <cellStyle name="Calculation 16 4 2_Table 2A-1_EFT (Annual)" xfId="3630"/>
    <cellStyle name="Calculation 16 4 3" xfId="4764"/>
    <cellStyle name="Calculation 16 4 3 2" xfId="13024"/>
    <cellStyle name="Calculation 16 4 3 2 2" xfId="25030"/>
    <cellStyle name="Calculation 16 4 3 2 2 2" xfId="46216"/>
    <cellStyle name="Calculation 16 4 3 2 3" xfId="35612"/>
    <cellStyle name="Calculation 16 4 3 3" xfId="19917"/>
    <cellStyle name="Calculation 16 4 3 3 2" xfId="41104"/>
    <cellStyle name="Calculation 16 4 3 4" xfId="30421"/>
    <cellStyle name="Calculation 16 4 3_Table 2A-1_EFT (Annual)" xfId="14796"/>
    <cellStyle name="Calculation 16 4 4" xfId="10368"/>
    <cellStyle name="Calculation 16 4 4 2" xfId="22484"/>
    <cellStyle name="Calculation 16 4 4 2 2" xfId="43670"/>
    <cellStyle name="Calculation 16 4 4 3" xfId="33066"/>
    <cellStyle name="Calculation 16 4 5" xfId="17371"/>
    <cellStyle name="Calculation 16 4 5 2" xfId="38558"/>
    <cellStyle name="Calculation 16 4 6" xfId="27678"/>
    <cellStyle name="Calculation 16 4_Table 2A-1_EFT (Annual)" xfId="3647"/>
    <cellStyle name="Calculation 16 5" xfId="763"/>
    <cellStyle name="Calculation 16 5 2" xfId="4324"/>
    <cellStyle name="Calculation 16 5 2 2" xfId="12604"/>
    <cellStyle name="Calculation 16 5 2 2 2" xfId="24621"/>
    <cellStyle name="Calculation 16 5 2 2 2 2" xfId="45807"/>
    <cellStyle name="Calculation 16 5 2 2 3" xfId="35203"/>
    <cellStyle name="Calculation 16 5 2 3" xfId="19508"/>
    <cellStyle name="Calculation 16 5 2 3 2" xfId="40695"/>
    <cellStyle name="Calculation 16 5 2 4" xfId="29981"/>
    <cellStyle name="Calculation 16 5 2_Table 2A-1_EFT (Annual)" xfId="14795"/>
    <cellStyle name="Calculation 16 5 3" xfId="9952"/>
    <cellStyle name="Calculation 16 5 3 2" xfId="22075"/>
    <cellStyle name="Calculation 16 5 3 2 2" xfId="43261"/>
    <cellStyle name="Calculation 16 5 3 3" xfId="32657"/>
    <cellStyle name="Calculation 16 5 4" xfId="16962"/>
    <cellStyle name="Calculation 16 5 4 2" xfId="38149"/>
    <cellStyle name="Calculation 16 5 5" xfId="27238"/>
    <cellStyle name="Calculation 16 5_Table 2A-1_EFT (Annual)" xfId="3658"/>
    <cellStyle name="Calculation 16 6" xfId="1845"/>
    <cellStyle name="Calculation 16 6 2" xfId="5406"/>
    <cellStyle name="Calculation 16 6 2 2" xfId="13621"/>
    <cellStyle name="Calculation 16 6 2 2 2" xfId="25609"/>
    <cellStyle name="Calculation 16 6 2 2 2 2" xfId="46795"/>
    <cellStyle name="Calculation 16 6 2 2 3" xfId="36191"/>
    <cellStyle name="Calculation 16 6 2 3" xfId="20496"/>
    <cellStyle name="Calculation 16 6 2 3 2" xfId="41683"/>
    <cellStyle name="Calculation 16 6 2 4" xfId="31063"/>
    <cellStyle name="Calculation 16 6 2_Table 2A-1_EFT (Annual)" xfId="14794"/>
    <cellStyle name="Calculation 16 6 3" xfId="10965"/>
    <cellStyle name="Calculation 16 6 3 2" xfId="23063"/>
    <cellStyle name="Calculation 16 6 3 2 2" xfId="44249"/>
    <cellStyle name="Calculation 16 6 3 3" xfId="33645"/>
    <cellStyle name="Calculation 16 6 4" xfId="17950"/>
    <cellStyle name="Calculation 16 6 4 2" xfId="39137"/>
    <cellStyle name="Calculation 16 6 5" xfId="28320"/>
    <cellStyle name="Calculation 16 6_Table 2A-1_EFT (Annual)" xfId="3629"/>
    <cellStyle name="Calculation 16 7" xfId="3744"/>
    <cellStyle name="Calculation 16 7 2" xfId="12112"/>
    <cellStyle name="Calculation 16 7 2 2" xfId="24142"/>
    <cellStyle name="Calculation 16 7 2 2 2" xfId="45328"/>
    <cellStyle name="Calculation 16 7 2 3" xfId="34724"/>
    <cellStyle name="Calculation 16 7 3" xfId="19029"/>
    <cellStyle name="Calculation 16 7 3 2" xfId="40216"/>
    <cellStyle name="Calculation 16 7 4" xfId="29453"/>
    <cellStyle name="Calculation 16 7_Table 2A-1_EFT (Annual)" xfId="14793"/>
    <cellStyle name="Calculation 16 8" xfId="9431"/>
    <cellStyle name="Calculation 16 8 2" xfId="21596"/>
    <cellStyle name="Calculation 16 8 2 2" xfId="42782"/>
    <cellStyle name="Calculation 16 8 3" xfId="32178"/>
    <cellStyle name="Calculation 16 9" xfId="16483"/>
    <cellStyle name="Calculation 16 9 2" xfId="37670"/>
    <cellStyle name="Calculation 16_Table 2A-1_EFT (Annual)" xfId="2908"/>
    <cellStyle name="Calculation 17" xfId="163"/>
    <cellStyle name="Calculation 17 10" xfId="26718"/>
    <cellStyle name="Calculation 17 2" xfId="556"/>
    <cellStyle name="Calculation 17 2 2" xfId="1533"/>
    <cellStyle name="Calculation 17 2 2 2" xfId="2803"/>
    <cellStyle name="Calculation 17 2 2 2 2" xfId="6364"/>
    <cellStyle name="Calculation 17 2 2 2 2 2" xfId="14558"/>
    <cellStyle name="Calculation 17 2 2 2 2 2 2" xfId="26530"/>
    <cellStyle name="Calculation 17 2 2 2 2 2 2 2" xfId="47716"/>
    <cellStyle name="Calculation 17 2 2 2 2 2 3" xfId="37112"/>
    <cellStyle name="Calculation 17 2 2 2 2 3" xfId="21417"/>
    <cellStyle name="Calculation 17 2 2 2 2 3 2" xfId="42604"/>
    <cellStyle name="Calculation 17 2 2 2 2 4" xfId="32020"/>
    <cellStyle name="Calculation 17 2 2 2 2_Table 2A-1_EFT (Annual)" xfId="14792"/>
    <cellStyle name="Calculation 17 2 2 2 3" xfId="11900"/>
    <cellStyle name="Calculation 17 2 2 2 3 2" xfId="23984"/>
    <cellStyle name="Calculation 17 2 2 2 3 2 2" xfId="45170"/>
    <cellStyle name="Calculation 17 2 2 2 3 3" xfId="34566"/>
    <cellStyle name="Calculation 17 2 2 2 4" xfId="18871"/>
    <cellStyle name="Calculation 17 2 2 2 4 2" xfId="40058"/>
    <cellStyle name="Calculation 17 2 2 2 5" xfId="29277"/>
    <cellStyle name="Calculation 17 2 2 2_Table 2A-1_EFT (Annual)" xfId="3685"/>
    <cellStyle name="Calculation 17 2 2 3" xfId="5094"/>
    <cellStyle name="Calculation 17 2 2 3 2" xfId="13354"/>
    <cellStyle name="Calculation 17 2 2 3 2 2" xfId="25360"/>
    <cellStyle name="Calculation 17 2 2 3 2 2 2" xfId="46546"/>
    <cellStyle name="Calculation 17 2 2 3 2 3" xfId="35942"/>
    <cellStyle name="Calculation 17 2 2 3 3" xfId="20247"/>
    <cellStyle name="Calculation 17 2 2 3 3 2" xfId="41434"/>
    <cellStyle name="Calculation 17 2 2 3 4" xfId="30751"/>
    <cellStyle name="Calculation 17 2 2 3_Table 2A-1_EFT (Annual)" xfId="14791"/>
    <cellStyle name="Calculation 17 2 2 4" xfId="10698"/>
    <cellStyle name="Calculation 17 2 2 4 2" xfId="22814"/>
    <cellStyle name="Calculation 17 2 2 4 2 2" xfId="44000"/>
    <cellStyle name="Calculation 17 2 2 4 3" xfId="33396"/>
    <cellStyle name="Calculation 17 2 2 5" xfId="17701"/>
    <cellStyle name="Calculation 17 2 2 5 2" xfId="38888"/>
    <cellStyle name="Calculation 17 2 2 6" xfId="28008"/>
    <cellStyle name="Calculation 17 2 2_Table 2A-1_EFT (Annual)" xfId="3656"/>
    <cellStyle name="Calculation 17 2 3" xfId="1060"/>
    <cellStyle name="Calculation 17 2 3 2" xfId="4621"/>
    <cellStyle name="Calculation 17 2 3 2 2" xfId="12881"/>
    <cellStyle name="Calculation 17 2 3 2 2 2" xfId="24887"/>
    <cellStyle name="Calculation 17 2 3 2 2 2 2" xfId="46073"/>
    <cellStyle name="Calculation 17 2 3 2 2 3" xfId="35469"/>
    <cellStyle name="Calculation 17 2 3 2 3" xfId="19774"/>
    <cellStyle name="Calculation 17 2 3 2 3 2" xfId="40961"/>
    <cellStyle name="Calculation 17 2 3 2 4" xfId="30278"/>
    <cellStyle name="Calculation 17 2 3 2_Table 2A-1_EFT (Annual)" xfId="14790"/>
    <cellStyle name="Calculation 17 2 3 3" xfId="10225"/>
    <cellStyle name="Calculation 17 2 3 3 2" xfId="22341"/>
    <cellStyle name="Calculation 17 2 3 3 2 2" xfId="43527"/>
    <cellStyle name="Calculation 17 2 3 3 3" xfId="32923"/>
    <cellStyle name="Calculation 17 2 3 4" xfId="17228"/>
    <cellStyle name="Calculation 17 2 3 4 2" xfId="38415"/>
    <cellStyle name="Calculation 17 2 3 5" xfId="27535"/>
    <cellStyle name="Calculation 17 2 3_Table 2A-1_EFT (Annual)" xfId="3628"/>
    <cellStyle name="Calculation 17 2 4" xfId="2272"/>
    <cellStyle name="Calculation 17 2 4 2" xfId="5833"/>
    <cellStyle name="Calculation 17 2 4 2 2" xfId="14048"/>
    <cellStyle name="Calculation 17 2 4 2 2 2" xfId="26036"/>
    <cellStyle name="Calculation 17 2 4 2 2 2 2" xfId="47222"/>
    <cellStyle name="Calculation 17 2 4 2 2 3" xfId="36618"/>
    <cellStyle name="Calculation 17 2 4 2 3" xfId="20923"/>
    <cellStyle name="Calculation 17 2 4 2 3 2" xfId="42110"/>
    <cellStyle name="Calculation 17 2 4 2 4" xfId="31490"/>
    <cellStyle name="Calculation 17 2 4 2_Table 2A-1_EFT (Annual)" xfId="14789"/>
    <cellStyle name="Calculation 17 2 4 3" xfId="11392"/>
    <cellStyle name="Calculation 17 2 4 3 2" xfId="23490"/>
    <cellStyle name="Calculation 17 2 4 3 2 2" xfId="44676"/>
    <cellStyle name="Calculation 17 2 4 3 3" xfId="34072"/>
    <cellStyle name="Calculation 17 2 4 4" xfId="18377"/>
    <cellStyle name="Calculation 17 2 4 4 2" xfId="39564"/>
    <cellStyle name="Calculation 17 2 4 5" xfId="28747"/>
    <cellStyle name="Calculation 17 2 4_Table 2A-1_EFT (Annual)" xfId="3645"/>
    <cellStyle name="Calculation 17 2 5" xfId="4126"/>
    <cellStyle name="Calculation 17 2 5 2" xfId="12450"/>
    <cellStyle name="Calculation 17 2 5 2 2" xfId="24472"/>
    <cellStyle name="Calculation 17 2 5 2 2 2" xfId="45658"/>
    <cellStyle name="Calculation 17 2 5 2 3" xfId="35054"/>
    <cellStyle name="Calculation 17 2 5 3" xfId="19359"/>
    <cellStyle name="Calculation 17 2 5 3 2" xfId="40546"/>
    <cellStyle name="Calculation 17 2 5 4" xfId="29814"/>
    <cellStyle name="Calculation 17 2 5_Table 2A-1_EFT (Annual)" xfId="14788"/>
    <cellStyle name="Calculation 17 2 6" xfId="9789"/>
    <cellStyle name="Calculation 17 2 6 2" xfId="21926"/>
    <cellStyle name="Calculation 17 2 6 2 2" xfId="43112"/>
    <cellStyle name="Calculation 17 2 6 3" xfId="32508"/>
    <cellStyle name="Calculation 17 2 7" xfId="16813"/>
    <cellStyle name="Calculation 17 2 7 2" xfId="38000"/>
    <cellStyle name="Calculation 17 2 8" xfId="27071"/>
    <cellStyle name="Calculation 17 2_Table 2A-1_EFT (Annual)" xfId="2912"/>
    <cellStyle name="Calculation 17 3" xfId="394"/>
    <cellStyle name="Calculation 17 3 2" xfId="1377"/>
    <cellStyle name="Calculation 17 3 2 2" xfId="2647"/>
    <cellStyle name="Calculation 17 3 2 2 2" xfId="6208"/>
    <cellStyle name="Calculation 17 3 2 2 2 2" xfId="14402"/>
    <cellStyle name="Calculation 17 3 2 2 2 2 2" xfId="26374"/>
    <cellStyle name="Calculation 17 3 2 2 2 2 2 2" xfId="47560"/>
    <cellStyle name="Calculation 17 3 2 2 2 2 3" xfId="36956"/>
    <cellStyle name="Calculation 17 3 2 2 2 3" xfId="21261"/>
    <cellStyle name="Calculation 17 3 2 2 2 3 2" xfId="42448"/>
    <cellStyle name="Calculation 17 3 2 2 2 4" xfId="31864"/>
    <cellStyle name="Calculation 17 3 2 2 2_Table 2A-1_EFT (Annual)" xfId="14787"/>
    <cellStyle name="Calculation 17 3 2 2 3" xfId="11744"/>
    <cellStyle name="Calculation 17 3 2 2 3 2" xfId="23828"/>
    <cellStyle name="Calculation 17 3 2 2 3 2 2" xfId="45014"/>
    <cellStyle name="Calculation 17 3 2 2 3 3" xfId="34410"/>
    <cellStyle name="Calculation 17 3 2 2 4" xfId="18715"/>
    <cellStyle name="Calculation 17 3 2 2 4 2" xfId="39902"/>
    <cellStyle name="Calculation 17 3 2 2 5" xfId="29121"/>
    <cellStyle name="Calculation 17 3 2 2_Table 2A-1_EFT (Annual)" xfId="3626"/>
    <cellStyle name="Calculation 17 3 2 3" xfId="4938"/>
    <cellStyle name="Calculation 17 3 2 3 2" xfId="13198"/>
    <cellStyle name="Calculation 17 3 2 3 2 2" xfId="25204"/>
    <cellStyle name="Calculation 17 3 2 3 2 2 2" xfId="46390"/>
    <cellStyle name="Calculation 17 3 2 3 2 3" xfId="35786"/>
    <cellStyle name="Calculation 17 3 2 3 3" xfId="20091"/>
    <cellStyle name="Calculation 17 3 2 3 3 2" xfId="41278"/>
    <cellStyle name="Calculation 17 3 2 3 4" xfId="30595"/>
    <cellStyle name="Calculation 17 3 2 3_Table 2A-1_EFT (Annual)" xfId="14786"/>
    <cellStyle name="Calculation 17 3 2 4" xfId="10542"/>
    <cellStyle name="Calculation 17 3 2 4 2" xfId="22658"/>
    <cellStyle name="Calculation 17 3 2 4 2 2" xfId="43844"/>
    <cellStyle name="Calculation 17 3 2 4 3" xfId="33240"/>
    <cellStyle name="Calculation 17 3 2 5" xfId="17545"/>
    <cellStyle name="Calculation 17 3 2 5 2" xfId="38732"/>
    <cellStyle name="Calculation 17 3 2 6" xfId="27852"/>
    <cellStyle name="Calculation 17 3 2_Table 2A-1_EFT (Annual)" xfId="3627"/>
    <cellStyle name="Calculation 17 3 3" xfId="928"/>
    <cellStyle name="Calculation 17 3 3 2" xfId="4489"/>
    <cellStyle name="Calculation 17 3 3 2 2" xfId="12751"/>
    <cellStyle name="Calculation 17 3 3 2 2 2" xfId="24761"/>
    <cellStyle name="Calculation 17 3 3 2 2 2 2" xfId="45947"/>
    <cellStyle name="Calculation 17 3 3 2 2 3" xfId="35343"/>
    <cellStyle name="Calculation 17 3 3 2 3" xfId="19648"/>
    <cellStyle name="Calculation 17 3 3 2 3 2" xfId="40835"/>
    <cellStyle name="Calculation 17 3 3 2 4" xfId="30146"/>
    <cellStyle name="Calculation 17 3 3 2_Table 2A-1_EFT (Annual)" xfId="14785"/>
    <cellStyle name="Calculation 17 3 3 3" xfId="10098"/>
    <cellStyle name="Calculation 17 3 3 3 2" xfId="22215"/>
    <cellStyle name="Calculation 17 3 3 3 2 2" xfId="43401"/>
    <cellStyle name="Calculation 17 3 3 3 3" xfId="32797"/>
    <cellStyle name="Calculation 17 3 3 4" xfId="17102"/>
    <cellStyle name="Calculation 17 3 3 4 2" xfId="38289"/>
    <cellStyle name="Calculation 17 3 3 5" xfId="27403"/>
    <cellStyle name="Calculation 17 3 3_Table 2A-1_EFT (Annual)" xfId="4249"/>
    <cellStyle name="Calculation 17 3 4" xfId="2116"/>
    <cellStyle name="Calculation 17 3 4 2" xfId="5677"/>
    <cellStyle name="Calculation 17 3 4 2 2" xfId="13892"/>
    <cellStyle name="Calculation 17 3 4 2 2 2" xfId="25880"/>
    <cellStyle name="Calculation 17 3 4 2 2 2 2" xfId="47066"/>
    <cellStyle name="Calculation 17 3 4 2 2 3" xfId="36462"/>
    <cellStyle name="Calculation 17 3 4 2 3" xfId="20767"/>
    <cellStyle name="Calculation 17 3 4 2 3 2" xfId="41954"/>
    <cellStyle name="Calculation 17 3 4 2 4" xfId="31334"/>
    <cellStyle name="Calculation 17 3 4 2_Table 2A-1_EFT (Annual)" xfId="14784"/>
    <cellStyle name="Calculation 17 3 4 3" xfId="11236"/>
    <cellStyle name="Calculation 17 3 4 3 2" xfId="23334"/>
    <cellStyle name="Calculation 17 3 4 3 2 2" xfId="44520"/>
    <cellStyle name="Calculation 17 3 4 3 3" xfId="33916"/>
    <cellStyle name="Calculation 17 3 4 4" xfId="18221"/>
    <cellStyle name="Calculation 17 3 4 4 2" xfId="39408"/>
    <cellStyle name="Calculation 17 3 4 5" xfId="28591"/>
    <cellStyle name="Calculation 17 3 4_Table 2A-1_EFT (Annual)" xfId="3856"/>
    <cellStyle name="Calculation 17 3 5" xfId="3964"/>
    <cellStyle name="Calculation 17 3 5 2" xfId="12292"/>
    <cellStyle name="Calculation 17 3 5 2 2" xfId="24316"/>
    <cellStyle name="Calculation 17 3 5 2 2 2" xfId="45502"/>
    <cellStyle name="Calculation 17 3 5 2 3" xfId="34898"/>
    <cellStyle name="Calculation 17 3 5 3" xfId="19203"/>
    <cellStyle name="Calculation 17 3 5 3 2" xfId="40390"/>
    <cellStyle name="Calculation 17 3 5 4" xfId="29652"/>
    <cellStyle name="Calculation 17 3 5_Table 2A-1_EFT (Annual)" xfId="14783"/>
    <cellStyle name="Calculation 17 3 6" xfId="9629"/>
    <cellStyle name="Calculation 17 3 6 2" xfId="21770"/>
    <cellStyle name="Calculation 17 3 6 2 2" xfId="42956"/>
    <cellStyle name="Calculation 17 3 6 3" xfId="32352"/>
    <cellStyle name="Calculation 17 3 7" xfId="16657"/>
    <cellStyle name="Calculation 17 3 7 2" xfId="37844"/>
    <cellStyle name="Calculation 17 3 8" xfId="26909"/>
    <cellStyle name="Calculation 17 3_Table 2A-1_EFT (Annual)" xfId="2913"/>
    <cellStyle name="Calculation 17 4" xfId="1211"/>
    <cellStyle name="Calculation 17 4 2" xfId="2481"/>
    <cellStyle name="Calculation 17 4 2 2" xfId="6042"/>
    <cellStyle name="Calculation 17 4 2 2 2" xfId="14236"/>
    <cellStyle name="Calculation 17 4 2 2 2 2" xfId="26208"/>
    <cellStyle name="Calculation 17 4 2 2 2 2 2" xfId="47394"/>
    <cellStyle name="Calculation 17 4 2 2 2 3" xfId="36790"/>
    <cellStyle name="Calculation 17 4 2 2 3" xfId="21095"/>
    <cellStyle name="Calculation 17 4 2 2 3 2" xfId="42282"/>
    <cellStyle name="Calculation 17 4 2 2 4" xfId="31698"/>
    <cellStyle name="Calculation 17 4 2 2_Table 2A-1_EFT (Annual)" xfId="14782"/>
    <cellStyle name="Calculation 17 4 2 3" xfId="11578"/>
    <cellStyle name="Calculation 17 4 2 3 2" xfId="23662"/>
    <cellStyle name="Calculation 17 4 2 3 2 2" xfId="44848"/>
    <cellStyle name="Calculation 17 4 2 3 3" xfId="34244"/>
    <cellStyle name="Calculation 17 4 2 4" xfId="18549"/>
    <cellStyle name="Calculation 17 4 2 4 2" xfId="39736"/>
    <cellStyle name="Calculation 17 4 2 5" xfId="28955"/>
    <cellStyle name="Calculation 17 4 2_Table 2A-1_EFT (Annual)" xfId="4247"/>
    <cellStyle name="Calculation 17 4 3" xfId="4772"/>
    <cellStyle name="Calculation 17 4 3 2" xfId="13032"/>
    <cellStyle name="Calculation 17 4 3 2 2" xfId="25038"/>
    <cellStyle name="Calculation 17 4 3 2 2 2" xfId="46224"/>
    <cellStyle name="Calculation 17 4 3 2 3" xfId="35620"/>
    <cellStyle name="Calculation 17 4 3 3" xfId="19925"/>
    <cellStyle name="Calculation 17 4 3 3 2" xfId="41112"/>
    <cellStyle name="Calculation 17 4 3 4" xfId="30429"/>
    <cellStyle name="Calculation 17 4 3_Table 2A-1_EFT (Annual)" xfId="14781"/>
    <cellStyle name="Calculation 17 4 4" xfId="10376"/>
    <cellStyle name="Calculation 17 4 4 2" xfId="22492"/>
    <cellStyle name="Calculation 17 4 4 2 2" xfId="43678"/>
    <cellStyle name="Calculation 17 4 4 3" xfId="33074"/>
    <cellStyle name="Calculation 17 4 5" xfId="17379"/>
    <cellStyle name="Calculation 17 4 5 2" xfId="38566"/>
    <cellStyle name="Calculation 17 4 6" xfId="27686"/>
    <cellStyle name="Calculation 17 4_Table 2A-1_EFT (Annual)" xfId="3625"/>
    <cellStyle name="Calculation 17 5" xfId="769"/>
    <cellStyle name="Calculation 17 5 2" xfId="4330"/>
    <cellStyle name="Calculation 17 5 2 2" xfId="12610"/>
    <cellStyle name="Calculation 17 5 2 2 2" xfId="24627"/>
    <cellStyle name="Calculation 17 5 2 2 2 2" xfId="45813"/>
    <cellStyle name="Calculation 17 5 2 2 3" xfId="35209"/>
    <cellStyle name="Calculation 17 5 2 3" xfId="19514"/>
    <cellStyle name="Calculation 17 5 2 3 2" xfId="40701"/>
    <cellStyle name="Calculation 17 5 2 4" xfId="29987"/>
    <cellStyle name="Calculation 17 5 2_Table 2A-1_EFT (Annual)" xfId="14780"/>
    <cellStyle name="Calculation 17 5 3" xfId="9958"/>
    <cellStyle name="Calculation 17 5 3 2" xfId="22081"/>
    <cellStyle name="Calculation 17 5 3 2 2" xfId="43267"/>
    <cellStyle name="Calculation 17 5 3 3" xfId="32663"/>
    <cellStyle name="Calculation 17 5 4" xfId="16968"/>
    <cellStyle name="Calculation 17 5 4 2" xfId="38155"/>
    <cellStyle name="Calculation 17 5 5" xfId="27244"/>
    <cellStyle name="Calculation 17 5_Table 2A-1_EFT (Annual)" xfId="3854"/>
    <cellStyle name="Calculation 17 6" xfId="1950"/>
    <cellStyle name="Calculation 17 6 2" xfId="5511"/>
    <cellStyle name="Calculation 17 6 2 2" xfId="13726"/>
    <cellStyle name="Calculation 17 6 2 2 2" xfId="25714"/>
    <cellStyle name="Calculation 17 6 2 2 2 2" xfId="46900"/>
    <cellStyle name="Calculation 17 6 2 2 3" xfId="36296"/>
    <cellStyle name="Calculation 17 6 2 3" xfId="20601"/>
    <cellStyle name="Calculation 17 6 2 3 2" xfId="41788"/>
    <cellStyle name="Calculation 17 6 2 4" xfId="31168"/>
    <cellStyle name="Calculation 17 6 2_Table 2A-1_EFT (Annual)" xfId="14779"/>
    <cellStyle name="Calculation 17 6 3" xfId="11070"/>
    <cellStyle name="Calculation 17 6 3 2" xfId="23168"/>
    <cellStyle name="Calculation 17 6 3 2 2" xfId="44354"/>
    <cellStyle name="Calculation 17 6 3 3" xfId="33750"/>
    <cellStyle name="Calculation 17 6 4" xfId="18055"/>
    <cellStyle name="Calculation 17 6 4 2" xfId="39242"/>
    <cellStyle name="Calculation 17 6 5" xfId="28425"/>
    <cellStyle name="Calculation 17 6_Table 2A-1_EFT (Annual)" xfId="3624"/>
    <cellStyle name="Calculation 17 7" xfId="3752"/>
    <cellStyle name="Calculation 17 7 2" xfId="12120"/>
    <cellStyle name="Calculation 17 7 2 2" xfId="24150"/>
    <cellStyle name="Calculation 17 7 2 2 2" xfId="45336"/>
    <cellStyle name="Calculation 17 7 2 3" xfId="34732"/>
    <cellStyle name="Calculation 17 7 3" xfId="19037"/>
    <cellStyle name="Calculation 17 7 3 2" xfId="40224"/>
    <cellStyle name="Calculation 17 7 4" xfId="29461"/>
    <cellStyle name="Calculation 17 7_Table 2A-1_EFT (Annual)" xfId="14778"/>
    <cellStyle name="Calculation 17 8" xfId="9439"/>
    <cellStyle name="Calculation 17 8 2" xfId="21604"/>
    <cellStyle name="Calculation 17 8 2 2" xfId="42790"/>
    <cellStyle name="Calculation 17 8 3" xfId="32186"/>
    <cellStyle name="Calculation 17 9" xfId="16491"/>
    <cellStyle name="Calculation 17 9 2" xfId="37678"/>
    <cellStyle name="Calculation 17_Table 2A-1_EFT (Annual)" xfId="2911"/>
    <cellStyle name="Calculation 18" xfId="167"/>
    <cellStyle name="Calculation 18 10" xfId="26722"/>
    <cellStyle name="Calculation 18 2" xfId="560"/>
    <cellStyle name="Calculation 18 2 2" xfId="1537"/>
    <cellStyle name="Calculation 18 2 2 2" xfId="2807"/>
    <cellStyle name="Calculation 18 2 2 2 2" xfId="6368"/>
    <cellStyle name="Calculation 18 2 2 2 2 2" xfId="14562"/>
    <cellStyle name="Calculation 18 2 2 2 2 2 2" xfId="26534"/>
    <cellStyle name="Calculation 18 2 2 2 2 2 2 2" xfId="47720"/>
    <cellStyle name="Calculation 18 2 2 2 2 2 3" xfId="37116"/>
    <cellStyle name="Calculation 18 2 2 2 2 3" xfId="21421"/>
    <cellStyle name="Calculation 18 2 2 2 2 3 2" xfId="42608"/>
    <cellStyle name="Calculation 18 2 2 2 2 4" xfId="32024"/>
    <cellStyle name="Calculation 18 2 2 2 2_Table 2A-1_EFT (Annual)" xfId="14777"/>
    <cellStyle name="Calculation 18 2 2 2 3" xfId="11904"/>
    <cellStyle name="Calculation 18 2 2 2 3 2" xfId="23988"/>
    <cellStyle name="Calculation 18 2 2 2 3 2 2" xfId="45174"/>
    <cellStyle name="Calculation 18 2 2 2 3 3" xfId="34570"/>
    <cellStyle name="Calculation 18 2 2 2 4" xfId="18875"/>
    <cellStyle name="Calculation 18 2 2 2 4 2" xfId="40062"/>
    <cellStyle name="Calculation 18 2 2 2 5" xfId="29281"/>
    <cellStyle name="Calculation 18 2 2 2_Table 2A-1_EFT (Annual)" xfId="3853"/>
    <cellStyle name="Calculation 18 2 2 3" xfId="5098"/>
    <cellStyle name="Calculation 18 2 2 3 2" xfId="13358"/>
    <cellStyle name="Calculation 18 2 2 3 2 2" xfId="25364"/>
    <cellStyle name="Calculation 18 2 2 3 2 2 2" xfId="46550"/>
    <cellStyle name="Calculation 18 2 2 3 2 3" xfId="35946"/>
    <cellStyle name="Calculation 18 2 2 3 3" xfId="20251"/>
    <cellStyle name="Calculation 18 2 2 3 3 2" xfId="41438"/>
    <cellStyle name="Calculation 18 2 2 3 4" xfId="30755"/>
    <cellStyle name="Calculation 18 2 2 3_Table 2A-1_EFT (Annual)" xfId="14776"/>
    <cellStyle name="Calculation 18 2 2 4" xfId="10702"/>
    <cellStyle name="Calculation 18 2 2 4 2" xfId="22818"/>
    <cellStyle name="Calculation 18 2 2 4 2 2" xfId="44004"/>
    <cellStyle name="Calculation 18 2 2 4 3" xfId="33400"/>
    <cellStyle name="Calculation 18 2 2 5" xfId="17705"/>
    <cellStyle name="Calculation 18 2 2 5 2" xfId="38892"/>
    <cellStyle name="Calculation 18 2 2 6" xfId="28012"/>
    <cellStyle name="Calculation 18 2 2_Table 2A-1_EFT (Annual)" xfId="4246"/>
    <cellStyle name="Calculation 18 2 3" xfId="1063"/>
    <cellStyle name="Calculation 18 2 3 2" xfId="4624"/>
    <cellStyle name="Calculation 18 2 3 2 2" xfId="12884"/>
    <cellStyle name="Calculation 18 2 3 2 2 2" xfId="24890"/>
    <cellStyle name="Calculation 18 2 3 2 2 2 2" xfId="46076"/>
    <cellStyle name="Calculation 18 2 3 2 2 3" xfId="35472"/>
    <cellStyle name="Calculation 18 2 3 2 3" xfId="19777"/>
    <cellStyle name="Calculation 18 2 3 2 3 2" xfId="40964"/>
    <cellStyle name="Calculation 18 2 3 2 4" xfId="30281"/>
    <cellStyle name="Calculation 18 2 3 2_Table 2A-1_EFT (Annual)" xfId="14775"/>
    <cellStyle name="Calculation 18 2 3 3" xfId="10228"/>
    <cellStyle name="Calculation 18 2 3 3 2" xfId="22344"/>
    <cellStyle name="Calculation 18 2 3 3 2 2" xfId="43530"/>
    <cellStyle name="Calculation 18 2 3 3 3" xfId="32926"/>
    <cellStyle name="Calculation 18 2 3 4" xfId="17231"/>
    <cellStyle name="Calculation 18 2 3 4 2" xfId="38418"/>
    <cellStyle name="Calculation 18 2 3 5" xfId="27538"/>
    <cellStyle name="Calculation 18 2 3_Table 2A-1_EFT (Annual)" xfId="3623"/>
    <cellStyle name="Calculation 18 2 4" xfId="2276"/>
    <cellStyle name="Calculation 18 2 4 2" xfId="5837"/>
    <cellStyle name="Calculation 18 2 4 2 2" xfId="14052"/>
    <cellStyle name="Calculation 18 2 4 2 2 2" xfId="26040"/>
    <cellStyle name="Calculation 18 2 4 2 2 2 2" xfId="47226"/>
    <cellStyle name="Calculation 18 2 4 2 2 3" xfId="36622"/>
    <cellStyle name="Calculation 18 2 4 2 3" xfId="20927"/>
    <cellStyle name="Calculation 18 2 4 2 3 2" xfId="42114"/>
    <cellStyle name="Calculation 18 2 4 2 4" xfId="31494"/>
    <cellStyle name="Calculation 18 2 4 2_Table 2A-1_EFT (Annual)" xfId="14774"/>
    <cellStyle name="Calculation 18 2 4 3" xfId="11396"/>
    <cellStyle name="Calculation 18 2 4 3 2" xfId="23494"/>
    <cellStyle name="Calculation 18 2 4 3 2 2" xfId="44680"/>
    <cellStyle name="Calculation 18 2 4 3 3" xfId="34076"/>
    <cellStyle name="Calculation 18 2 4 4" xfId="18381"/>
    <cellStyle name="Calculation 18 2 4 4 2" xfId="39568"/>
    <cellStyle name="Calculation 18 2 4 5" xfId="28751"/>
    <cellStyle name="Calculation 18 2 4_Table 2A-1_EFT (Annual)" xfId="4245"/>
    <cellStyle name="Calculation 18 2 5" xfId="4130"/>
    <cellStyle name="Calculation 18 2 5 2" xfId="12454"/>
    <cellStyle name="Calculation 18 2 5 2 2" xfId="24476"/>
    <cellStyle name="Calculation 18 2 5 2 2 2" xfId="45662"/>
    <cellStyle name="Calculation 18 2 5 2 3" xfId="35058"/>
    <cellStyle name="Calculation 18 2 5 3" xfId="19363"/>
    <cellStyle name="Calculation 18 2 5 3 2" xfId="40550"/>
    <cellStyle name="Calculation 18 2 5 4" xfId="29818"/>
    <cellStyle name="Calculation 18 2 5_Table 2A-1_EFT (Annual)" xfId="14773"/>
    <cellStyle name="Calculation 18 2 6" xfId="9793"/>
    <cellStyle name="Calculation 18 2 6 2" xfId="21930"/>
    <cellStyle name="Calculation 18 2 6 2 2" xfId="43116"/>
    <cellStyle name="Calculation 18 2 6 3" xfId="32512"/>
    <cellStyle name="Calculation 18 2 7" xfId="16817"/>
    <cellStyle name="Calculation 18 2 7 2" xfId="38004"/>
    <cellStyle name="Calculation 18 2 8" xfId="27075"/>
    <cellStyle name="Calculation 18 2_Table 2A-1_EFT (Annual)" xfId="2915"/>
    <cellStyle name="Calculation 18 3" xfId="398"/>
    <cellStyle name="Calculation 18 3 2" xfId="1381"/>
    <cellStyle name="Calculation 18 3 2 2" xfId="2651"/>
    <cellStyle name="Calculation 18 3 2 2 2" xfId="6212"/>
    <cellStyle name="Calculation 18 3 2 2 2 2" xfId="14406"/>
    <cellStyle name="Calculation 18 3 2 2 2 2 2" xfId="26378"/>
    <cellStyle name="Calculation 18 3 2 2 2 2 2 2" xfId="47564"/>
    <cellStyle name="Calculation 18 3 2 2 2 2 3" xfId="36960"/>
    <cellStyle name="Calculation 18 3 2 2 2 3" xfId="21265"/>
    <cellStyle name="Calculation 18 3 2 2 2 3 2" xfId="42452"/>
    <cellStyle name="Calculation 18 3 2 2 2 4" xfId="31868"/>
    <cellStyle name="Calculation 18 3 2 2 2_Table 2A-1_EFT (Annual)" xfId="14772"/>
    <cellStyle name="Calculation 18 3 2 2 3" xfId="11748"/>
    <cellStyle name="Calculation 18 3 2 2 3 2" xfId="23832"/>
    <cellStyle name="Calculation 18 3 2 2 3 2 2" xfId="45018"/>
    <cellStyle name="Calculation 18 3 2 2 3 3" xfId="34414"/>
    <cellStyle name="Calculation 18 3 2 2 4" xfId="18719"/>
    <cellStyle name="Calculation 18 3 2 2 4 2" xfId="39906"/>
    <cellStyle name="Calculation 18 3 2 2 5" xfId="29125"/>
    <cellStyle name="Calculation 18 3 2 2_Table 2A-1_EFT (Annual)" xfId="3852"/>
    <cellStyle name="Calculation 18 3 2 3" xfId="4942"/>
    <cellStyle name="Calculation 18 3 2 3 2" xfId="13202"/>
    <cellStyle name="Calculation 18 3 2 3 2 2" xfId="25208"/>
    <cellStyle name="Calculation 18 3 2 3 2 2 2" xfId="46394"/>
    <cellStyle name="Calculation 18 3 2 3 2 3" xfId="35790"/>
    <cellStyle name="Calculation 18 3 2 3 3" xfId="20095"/>
    <cellStyle name="Calculation 18 3 2 3 3 2" xfId="41282"/>
    <cellStyle name="Calculation 18 3 2 3 4" xfId="30599"/>
    <cellStyle name="Calculation 18 3 2 3_Table 2A-1_EFT (Annual)" xfId="14771"/>
    <cellStyle name="Calculation 18 3 2 4" xfId="10546"/>
    <cellStyle name="Calculation 18 3 2 4 2" xfId="22662"/>
    <cellStyle name="Calculation 18 3 2 4 2 2" xfId="43848"/>
    <cellStyle name="Calculation 18 3 2 4 3" xfId="33244"/>
    <cellStyle name="Calculation 18 3 2 5" xfId="17549"/>
    <cellStyle name="Calculation 18 3 2 5 2" xfId="38736"/>
    <cellStyle name="Calculation 18 3 2 6" xfId="27856"/>
    <cellStyle name="Calculation 18 3 2_Table 2A-1_EFT (Annual)" xfId="4244"/>
    <cellStyle name="Calculation 18 3 3" xfId="931"/>
    <cellStyle name="Calculation 18 3 3 2" xfId="4492"/>
    <cellStyle name="Calculation 18 3 3 2 2" xfId="12754"/>
    <cellStyle name="Calculation 18 3 3 2 2 2" xfId="24764"/>
    <cellStyle name="Calculation 18 3 3 2 2 2 2" xfId="45950"/>
    <cellStyle name="Calculation 18 3 3 2 2 3" xfId="35346"/>
    <cellStyle name="Calculation 18 3 3 2 3" xfId="19651"/>
    <cellStyle name="Calculation 18 3 3 2 3 2" xfId="40838"/>
    <cellStyle name="Calculation 18 3 3 2 4" xfId="30149"/>
    <cellStyle name="Calculation 18 3 3 2_Table 2A-1_EFT (Annual)" xfId="14770"/>
    <cellStyle name="Calculation 18 3 3 3" xfId="10101"/>
    <cellStyle name="Calculation 18 3 3 3 2" xfId="22218"/>
    <cellStyle name="Calculation 18 3 3 3 2 2" xfId="43404"/>
    <cellStyle name="Calculation 18 3 3 3 3" xfId="32800"/>
    <cellStyle name="Calculation 18 3 3 4" xfId="17105"/>
    <cellStyle name="Calculation 18 3 3 4 2" xfId="38292"/>
    <cellStyle name="Calculation 18 3 3 5" xfId="27406"/>
    <cellStyle name="Calculation 18 3 3_Table 2A-1_EFT (Annual)" xfId="3622"/>
    <cellStyle name="Calculation 18 3 4" xfId="2120"/>
    <cellStyle name="Calculation 18 3 4 2" xfId="5681"/>
    <cellStyle name="Calculation 18 3 4 2 2" xfId="13896"/>
    <cellStyle name="Calculation 18 3 4 2 2 2" xfId="25884"/>
    <cellStyle name="Calculation 18 3 4 2 2 2 2" xfId="47070"/>
    <cellStyle name="Calculation 18 3 4 2 2 3" xfId="36466"/>
    <cellStyle name="Calculation 18 3 4 2 3" xfId="20771"/>
    <cellStyle name="Calculation 18 3 4 2 3 2" xfId="41958"/>
    <cellStyle name="Calculation 18 3 4 2 4" xfId="31338"/>
    <cellStyle name="Calculation 18 3 4 2_Table 2A-1_EFT (Annual)" xfId="14769"/>
    <cellStyle name="Calculation 18 3 4 3" xfId="11240"/>
    <cellStyle name="Calculation 18 3 4 3 2" xfId="23338"/>
    <cellStyle name="Calculation 18 3 4 3 2 2" xfId="44524"/>
    <cellStyle name="Calculation 18 3 4 3 3" xfId="33920"/>
    <cellStyle name="Calculation 18 3 4 4" xfId="18225"/>
    <cellStyle name="Calculation 18 3 4 4 2" xfId="39412"/>
    <cellStyle name="Calculation 18 3 4 5" xfId="28595"/>
    <cellStyle name="Calculation 18 3 4_Table 2A-1_EFT (Annual)" xfId="4243"/>
    <cellStyle name="Calculation 18 3 5" xfId="3968"/>
    <cellStyle name="Calculation 18 3 5 2" xfId="12296"/>
    <cellStyle name="Calculation 18 3 5 2 2" xfId="24320"/>
    <cellStyle name="Calculation 18 3 5 2 2 2" xfId="45506"/>
    <cellStyle name="Calculation 18 3 5 2 3" xfId="34902"/>
    <cellStyle name="Calculation 18 3 5 3" xfId="19207"/>
    <cellStyle name="Calculation 18 3 5 3 2" xfId="40394"/>
    <cellStyle name="Calculation 18 3 5 4" xfId="29656"/>
    <cellStyle name="Calculation 18 3 5_Table 2A-1_EFT (Annual)" xfId="14768"/>
    <cellStyle name="Calculation 18 3 6" xfId="9633"/>
    <cellStyle name="Calculation 18 3 6 2" xfId="21774"/>
    <cellStyle name="Calculation 18 3 6 2 2" xfId="42960"/>
    <cellStyle name="Calculation 18 3 6 3" xfId="32356"/>
    <cellStyle name="Calculation 18 3 7" xfId="16661"/>
    <cellStyle name="Calculation 18 3 7 2" xfId="37848"/>
    <cellStyle name="Calculation 18 3 8" xfId="26913"/>
    <cellStyle name="Calculation 18 3_Table 2A-1_EFT (Annual)" xfId="2916"/>
    <cellStyle name="Calculation 18 4" xfId="1215"/>
    <cellStyle name="Calculation 18 4 2" xfId="2485"/>
    <cellStyle name="Calculation 18 4 2 2" xfId="6046"/>
    <cellStyle name="Calculation 18 4 2 2 2" xfId="14240"/>
    <cellStyle name="Calculation 18 4 2 2 2 2" xfId="26212"/>
    <cellStyle name="Calculation 18 4 2 2 2 2 2" xfId="47398"/>
    <cellStyle name="Calculation 18 4 2 2 2 3" xfId="36794"/>
    <cellStyle name="Calculation 18 4 2 2 3" xfId="21099"/>
    <cellStyle name="Calculation 18 4 2 2 3 2" xfId="42286"/>
    <cellStyle name="Calculation 18 4 2 2 4" xfId="31702"/>
    <cellStyle name="Calculation 18 4 2 2_Table 2A-1_EFT (Annual)" xfId="9891"/>
    <cellStyle name="Calculation 18 4 2 3" xfId="11582"/>
    <cellStyle name="Calculation 18 4 2 3 2" xfId="23666"/>
    <cellStyle name="Calculation 18 4 2 3 2 2" xfId="44852"/>
    <cellStyle name="Calculation 18 4 2 3 3" xfId="34248"/>
    <cellStyle name="Calculation 18 4 2 4" xfId="18553"/>
    <cellStyle name="Calculation 18 4 2 4 2" xfId="39740"/>
    <cellStyle name="Calculation 18 4 2 5" xfId="28959"/>
    <cellStyle name="Calculation 18 4 2_Table 2A-1_EFT (Annual)" xfId="4242"/>
    <cellStyle name="Calculation 18 4 3" xfId="4776"/>
    <cellStyle name="Calculation 18 4 3 2" xfId="13036"/>
    <cellStyle name="Calculation 18 4 3 2 2" xfId="25042"/>
    <cellStyle name="Calculation 18 4 3 2 2 2" xfId="46228"/>
    <cellStyle name="Calculation 18 4 3 2 3" xfId="35624"/>
    <cellStyle name="Calculation 18 4 3 3" xfId="19929"/>
    <cellStyle name="Calculation 18 4 3 3 2" xfId="41116"/>
    <cellStyle name="Calculation 18 4 3 4" xfId="30433"/>
    <cellStyle name="Calculation 18 4 3_Table 2A-1_EFT (Annual)" xfId="9351"/>
    <cellStyle name="Calculation 18 4 4" xfId="10380"/>
    <cellStyle name="Calculation 18 4 4 2" xfId="22496"/>
    <cellStyle name="Calculation 18 4 4 2 2" xfId="43682"/>
    <cellStyle name="Calculation 18 4 4 3" xfId="33078"/>
    <cellStyle name="Calculation 18 4 5" xfId="17383"/>
    <cellStyle name="Calculation 18 4 5 2" xfId="38570"/>
    <cellStyle name="Calculation 18 4 6" xfId="27690"/>
    <cellStyle name="Calculation 18 4_Table 2A-1_EFT (Annual)" xfId="3621"/>
    <cellStyle name="Calculation 18 5" xfId="772"/>
    <cellStyle name="Calculation 18 5 2" xfId="4333"/>
    <cellStyle name="Calculation 18 5 2 2" xfId="12613"/>
    <cellStyle name="Calculation 18 5 2 2 2" xfId="24630"/>
    <cellStyle name="Calculation 18 5 2 2 2 2" xfId="45816"/>
    <cellStyle name="Calculation 18 5 2 2 3" xfId="35212"/>
    <cellStyle name="Calculation 18 5 2 3" xfId="19517"/>
    <cellStyle name="Calculation 18 5 2 3 2" xfId="40704"/>
    <cellStyle name="Calculation 18 5 2 4" xfId="29990"/>
    <cellStyle name="Calculation 18 5 2_Table 2A-1_EFT (Annual)" xfId="14760"/>
    <cellStyle name="Calculation 18 5 3" xfId="9961"/>
    <cellStyle name="Calculation 18 5 3 2" xfId="22084"/>
    <cellStyle name="Calculation 18 5 3 2 2" xfId="43270"/>
    <cellStyle name="Calculation 18 5 3 3" xfId="32666"/>
    <cellStyle name="Calculation 18 5 4" xfId="16971"/>
    <cellStyle name="Calculation 18 5 4 2" xfId="38158"/>
    <cellStyle name="Calculation 18 5 5" xfId="27247"/>
    <cellStyle name="Calculation 18 5_Table 2A-1_EFT (Annual)" xfId="3851"/>
    <cellStyle name="Calculation 18 6" xfId="1954"/>
    <cellStyle name="Calculation 18 6 2" xfId="5515"/>
    <cellStyle name="Calculation 18 6 2 2" xfId="13730"/>
    <cellStyle name="Calculation 18 6 2 2 2" xfId="25718"/>
    <cellStyle name="Calculation 18 6 2 2 2 2" xfId="46904"/>
    <cellStyle name="Calculation 18 6 2 2 3" xfId="36300"/>
    <cellStyle name="Calculation 18 6 2 3" xfId="20605"/>
    <cellStyle name="Calculation 18 6 2 3 2" xfId="41792"/>
    <cellStyle name="Calculation 18 6 2 4" xfId="31172"/>
    <cellStyle name="Calculation 18 6 2_Table 2A-1_EFT (Annual)" xfId="13444"/>
    <cellStyle name="Calculation 18 6 3" xfId="11074"/>
    <cellStyle name="Calculation 18 6 3 2" xfId="23172"/>
    <cellStyle name="Calculation 18 6 3 2 2" xfId="44358"/>
    <cellStyle name="Calculation 18 6 3 3" xfId="33754"/>
    <cellStyle name="Calculation 18 6 4" xfId="18059"/>
    <cellStyle name="Calculation 18 6 4 2" xfId="39246"/>
    <cellStyle name="Calculation 18 6 5" xfId="28429"/>
    <cellStyle name="Calculation 18 6_Table 2A-1_EFT (Annual)" xfId="3620"/>
    <cellStyle name="Calculation 18 7" xfId="3756"/>
    <cellStyle name="Calculation 18 7 2" xfId="12124"/>
    <cellStyle name="Calculation 18 7 2 2" xfId="24154"/>
    <cellStyle name="Calculation 18 7 2 2 2" xfId="45340"/>
    <cellStyle name="Calculation 18 7 2 3" xfId="34736"/>
    <cellStyle name="Calculation 18 7 3" xfId="19041"/>
    <cellStyle name="Calculation 18 7 3 2" xfId="40228"/>
    <cellStyle name="Calculation 18 7 4" xfId="29465"/>
    <cellStyle name="Calculation 18 7_Table 2A-1_EFT (Annual)" xfId="14767"/>
    <cellStyle name="Calculation 18 8" xfId="9443"/>
    <cellStyle name="Calculation 18 8 2" xfId="21608"/>
    <cellStyle name="Calculation 18 8 2 2" xfId="42794"/>
    <cellStyle name="Calculation 18 8 3" xfId="32190"/>
    <cellStyle name="Calculation 18 9" xfId="16495"/>
    <cellStyle name="Calculation 18 9 2" xfId="37682"/>
    <cellStyle name="Calculation 18_Table 2A-1_EFT (Annual)" xfId="2914"/>
    <cellStyle name="Calculation 19" xfId="176"/>
    <cellStyle name="Calculation 19 10" xfId="26731"/>
    <cellStyle name="Calculation 19 2" xfId="569"/>
    <cellStyle name="Calculation 19 2 2" xfId="1546"/>
    <cellStyle name="Calculation 19 2 2 2" xfId="2816"/>
    <cellStyle name="Calculation 19 2 2 2 2" xfId="6377"/>
    <cellStyle name="Calculation 19 2 2 2 2 2" xfId="14571"/>
    <cellStyle name="Calculation 19 2 2 2 2 2 2" xfId="26543"/>
    <cellStyle name="Calculation 19 2 2 2 2 2 2 2" xfId="47729"/>
    <cellStyle name="Calculation 19 2 2 2 2 2 3" xfId="37125"/>
    <cellStyle name="Calculation 19 2 2 2 2 3" xfId="21430"/>
    <cellStyle name="Calculation 19 2 2 2 2 3 2" xfId="42617"/>
    <cellStyle name="Calculation 19 2 2 2 2 4" xfId="32033"/>
    <cellStyle name="Calculation 19 2 2 2 2_Table 2A-1_EFT (Annual)" xfId="14764"/>
    <cellStyle name="Calculation 19 2 2 2 3" xfId="11913"/>
    <cellStyle name="Calculation 19 2 2 2 3 2" xfId="23997"/>
    <cellStyle name="Calculation 19 2 2 2 3 2 2" xfId="45183"/>
    <cellStyle name="Calculation 19 2 2 2 3 3" xfId="34579"/>
    <cellStyle name="Calculation 19 2 2 2 4" xfId="18884"/>
    <cellStyle name="Calculation 19 2 2 2 4 2" xfId="40071"/>
    <cellStyle name="Calculation 19 2 2 2 5" xfId="29290"/>
    <cellStyle name="Calculation 19 2 2 2_Table 2A-1_EFT (Annual)" xfId="3850"/>
    <cellStyle name="Calculation 19 2 2 3" xfId="5107"/>
    <cellStyle name="Calculation 19 2 2 3 2" xfId="13367"/>
    <cellStyle name="Calculation 19 2 2 3 2 2" xfId="25373"/>
    <cellStyle name="Calculation 19 2 2 3 2 2 2" xfId="46559"/>
    <cellStyle name="Calculation 19 2 2 3 2 3" xfId="35955"/>
    <cellStyle name="Calculation 19 2 2 3 3" xfId="20260"/>
    <cellStyle name="Calculation 19 2 2 3 3 2" xfId="41447"/>
    <cellStyle name="Calculation 19 2 2 3 4" xfId="30764"/>
    <cellStyle name="Calculation 19 2 2 3_Table 2A-1_EFT (Annual)" xfId="14766"/>
    <cellStyle name="Calculation 19 2 2 4" xfId="10711"/>
    <cellStyle name="Calculation 19 2 2 4 2" xfId="22827"/>
    <cellStyle name="Calculation 19 2 2 4 2 2" xfId="44013"/>
    <cellStyle name="Calculation 19 2 2 4 3" xfId="33409"/>
    <cellStyle name="Calculation 19 2 2 5" xfId="17714"/>
    <cellStyle name="Calculation 19 2 2 5 2" xfId="38901"/>
    <cellStyle name="Calculation 19 2 2 6" xfId="28021"/>
    <cellStyle name="Calculation 19 2 2_Table 2A-1_EFT (Annual)" xfId="4241"/>
    <cellStyle name="Calculation 19 2 3" xfId="1071"/>
    <cellStyle name="Calculation 19 2 3 2" xfId="4632"/>
    <cellStyle name="Calculation 19 2 3 2 2" xfId="12892"/>
    <cellStyle name="Calculation 19 2 3 2 2 2" xfId="24898"/>
    <cellStyle name="Calculation 19 2 3 2 2 2 2" xfId="46084"/>
    <cellStyle name="Calculation 19 2 3 2 2 3" xfId="35480"/>
    <cellStyle name="Calculation 19 2 3 2 3" xfId="19785"/>
    <cellStyle name="Calculation 19 2 3 2 3 2" xfId="40972"/>
    <cellStyle name="Calculation 19 2 3 2 4" xfId="30289"/>
    <cellStyle name="Calculation 19 2 3 2_Table 2A-1_EFT (Annual)" xfId="14765"/>
    <cellStyle name="Calculation 19 2 3 3" xfId="10236"/>
    <cellStyle name="Calculation 19 2 3 3 2" xfId="22352"/>
    <cellStyle name="Calculation 19 2 3 3 2 2" xfId="43538"/>
    <cellStyle name="Calculation 19 2 3 3 3" xfId="32934"/>
    <cellStyle name="Calculation 19 2 3 4" xfId="17239"/>
    <cellStyle name="Calculation 19 2 3 4 2" xfId="38426"/>
    <cellStyle name="Calculation 19 2 3 5" xfId="27546"/>
    <cellStyle name="Calculation 19 2 3_Table 2A-1_EFT (Annual)" xfId="3619"/>
    <cellStyle name="Calculation 19 2 4" xfId="2285"/>
    <cellStyle name="Calculation 19 2 4 2" xfId="5846"/>
    <cellStyle name="Calculation 19 2 4 2 2" xfId="14061"/>
    <cellStyle name="Calculation 19 2 4 2 2 2" xfId="26049"/>
    <cellStyle name="Calculation 19 2 4 2 2 2 2" xfId="47235"/>
    <cellStyle name="Calculation 19 2 4 2 2 3" xfId="36631"/>
    <cellStyle name="Calculation 19 2 4 2 3" xfId="20936"/>
    <cellStyle name="Calculation 19 2 4 2 3 2" xfId="42123"/>
    <cellStyle name="Calculation 19 2 4 2 4" xfId="31503"/>
    <cellStyle name="Calculation 19 2 4 2_Table 2A-1_EFT (Annual)" xfId="14146"/>
    <cellStyle name="Calculation 19 2 4 3" xfId="11405"/>
    <cellStyle name="Calculation 19 2 4 3 2" xfId="23503"/>
    <cellStyle name="Calculation 19 2 4 3 2 2" xfId="44689"/>
    <cellStyle name="Calculation 19 2 4 3 3" xfId="34085"/>
    <cellStyle name="Calculation 19 2 4 4" xfId="18390"/>
    <cellStyle name="Calculation 19 2 4 4 2" xfId="39577"/>
    <cellStyle name="Calculation 19 2 4 5" xfId="28760"/>
    <cellStyle name="Calculation 19 2 4_Table 2A-1_EFT (Annual)" xfId="4240"/>
    <cellStyle name="Calculation 19 2 5" xfId="4139"/>
    <cellStyle name="Calculation 19 2 5 2" xfId="12463"/>
    <cellStyle name="Calculation 19 2 5 2 2" xfId="24485"/>
    <cellStyle name="Calculation 19 2 5 2 2 2" xfId="45671"/>
    <cellStyle name="Calculation 19 2 5 2 3" xfId="35067"/>
    <cellStyle name="Calculation 19 2 5 3" xfId="19372"/>
    <cellStyle name="Calculation 19 2 5 3 2" xfId="40559"/>
    <cellStyle name="Calculation 19 2 5 4" xfId="29827"/>
    <cellStyle name="Calculation 19 2 5_Table 2A-1_EFT (Annual)" xfId="10030"/>
    <cellStyle name="Calculation 19 2 6" xfId="9802"/>
    <cellStyle name="Calculation 19 2 6 2" xfId="21939"/>
    <cellStyle name="Calculation 19 2 6 2 2" xfId="43125"/>
    <cellStyle name="Calculation 19 2 6 3" xfId="32521"/>
    <cellStyle name="Calculation 19 2 7" xfId="16826"/>
    <cellStyle name="Calculation 19 2 7 2" xfId="38013"/>
    <cellStyle name="Calculation 19 2 8" xfId="27084"/>
    <cellStyle name="Calculation 19 2_Table 2A-1_EFT (Annual)" xfId="2918"/>
    <cellStyle name="Calculation 19 3" xfId="407"/>
    <cellStyle name="Calculation 19 3 2" xfId="1390"/>
    <cellStyle name="Calculation 19 3 2 2" xfId="2660"/>
    <cellStyle name="Calculation 19 3 2 2 2" xfId="6221"/>
    <cellStyle name="Calculation 19 3 2 2 2 2" xfId="14415"/>
    <cellStyle name="Calculation 19 3 2 2 2 2 2" xfId="26387"/>
    <cellStyle name="Calculation 19 3 2 2 2 2 2 2" xfId="47573"/>
    <cellStyle name="Calculation 19 3 2 2 2 2 3" xfId="36969"/>
    <cellStyle name="Calculation 19 3 2 2 2 3" xfId="21274"/>
    <cellStyle name="Calculation 19 3 2 2 2 3 2" xfId="42461"/>
    <cellStyle name="Calculation 19 3 2 2 2 4" xfId="31877"/>
    <cellStyle name="Calculation 19 3 2 2 2_Table 2A-1_EFT (Annual)" xfId="13475"/>
    <cellStyle name="Calculation 19 3 2 2 3" xfId="11757"/>
    <cellStyle name="Calculation 19 3 2 2 3 2" xfId="23841"/>
    <cellStyle name="Calculation 19 3 2 2 3 2 2" xfId="45027"/>
    <cellStyle name="Calculation 19 3 2 2 3 3" xfId="34423"/>
    <cellStyle name="Calculation 19 3 2 2 4" xfId="18728"/>
    <cellStyle name="Calculation 19 3 2 2 4 2" xfId="39915"/>
    <cellStyle name="Calculation 19 3 2 2 5" xfId="29134"/>
    <cellStyle name="Calculation 19 3 2 2_Table 2A-1_EFT (Annual)" xfId="3849"/>
    <cellStyle name="Calculation 19 3 2 3" xfId="4951"/>
    <cellStyle name="Calculation 19 3 2 3 2" xfId="13211"/>
    <cellStyle name="Calculation 19 3 2 3 2 2" xfId="25217"/>
    <cellStyle name="Calculation 19 3 2 3 2 2 2" xfId="46403"/>
    <cellStyle name="Calculation 19 3 2 3 2 3" xfId="35799"/>
    <cellStyle name="Calculation 19 3 2 3 3" xfId="20104"/>
    <cellStyle name="Calculation 19 3 2 3 3 2" xfId="41291"/>
    <cellStyle name="Calculation 19 3 2 3 4" xfId="30608"/>
    <cellStyle name="Calculation 19 3 2 3_Table 2A-1_EFT (Annual)" xfId="14763"/>
    <cellStyle name="Calculation 19 3 2 4" xfId="10555"/>
    <cellStyle name="Calculation 19 3 2 4 2" xfId="22671"/>
    <cellStyle name="Calculation 19 3 2 4 2 2" xfId="43857"/>
    <cellStyle name="Calculation 19 3 2 4 3" xfId="33253"/>
    <cellStyle name="Calculation 19 3 2 5" xfId="17558"/>
    <cellStyle name="Calculation 19 3 2 5 2" xfId="38745"/>
    <cellStyle name="Calculation 19 3 2 6" xfId="27865"/>
    <cellStyle name="Calculation 19 3 2_Table 2A-1_EFT (Annual)" xfId="4239"/>
    <cellStyle name="Calculation 19 3 3" xfId="939"/>
    <cellStyle name="Calculation 19 3 3 2" xfId="4500"/>
    <cellStyle name="Calculation 19 3 3 2 2" xfId="12762"/>
    <cellStyle name="Calculation 19 3 3 2 2 2" xfId="24772"/>
    <cellStyle name="Calculation 19 3 3 2 2 2 2" xfId="45958"/>
    <cellStyle name="Calculation 19 3 3 2 2 3" xfId="35354"/>
    <cellStyle name="Calculation 19 3 3 2 3" xfId="19659"/>
    <cellStyle name="Calculation 19 3 3 2 3 2" xfId="40846"/>
    <cellStyle name="Calculation 19 3 3 2 4" xfId="30157"/>
    <cellStyle name="Calculation 19 3 3 2_Table 2A-1_EFT (Annual)" xfId="14142"/>
    <cellStyle name="Calculation 19 3 3 3" xfId="10109"/>
    <cellStyle name="Calculation 19 3 3 3 2" xfId="22226"/>
    <cellStyle name="Calculation 19 3 3 3 2 2" xfId="43412"/>
    <cellStyle name="Calculation 19 3 3 3 3" xfId="32808"/>
    <cellStyle name="Calculation 19 3 3 4" xfId="17113"/>
    <cellStyle name="Calculation 19 3 3 4 2" xfId="38300"/>
    <cellStyle name="Calculation 19 3 3 5" xfId="27414"/>
    <cellStyle name="Calculation 19 3 3_Table 2A-1_EFT (Annual)" xfId="3618"/>
    <cellStyle name="Calculation 19 3 4" xfId="2129"/>
    <cellStyle name="Calculation 19 3 4 2" xfId="5690"/>
    <cellStyle name="Calculation 19 3 4 2 2" xfId="13905"/>
    <cellStyle name="Calculation 19 3 4 2 2 2" xfId="25893"/>
    <cellStyle name="Calculation 19 3 4 2 2 2 2" xfId="47079"/>
    <cellStyle name="Calculation 19 3 4 2 2 3" xfId="36475"/>
    <cellStyle name="Calculation 19 3 4 2 3" xfId="20780"/>
    <cellStyle name="Calculation 19 3 4 2 3 2" xfId="41967"/>
    <cellStyle name="Calculation 19 3 4 2 4" xfId="31347"/>
    <cellStyle name="Calculation 19 3 4 2_Table 2A-1_EFT (Annual)" xfId="14761"/>
    <cellStyle name="Calculation 19 3 4 3" xfId="11249"/>
    <cellStyle name="Calculation 19 3 4 3 2" xfId="23347"/>
    <cellStyle name="Calculation 19 3 4 3 2 2" xfId="44533"/>
    <cellStyle name="Calculation 19 3 4 3 3" xfId="33929"/>
    <cellStyle name="Calculation 19 3 4 4" xfId="18234"/>
    <cellStyle name="Calculation 19 3 4 4 2" xfId="39421"/>
    <cellStyle name="Calculation 19 3 4 5" xfId="28604"/>
    <cellStyle name="Calculation 19 3 4_Table 2A-1_EFT (Annual)" xfId="4238"/>
    <cellStyle name="Calculation 19 3 5" xfId="3977"/>
    <cellStyle name="Calculation 19 3 5 2" xfId="12305"/>
    <cellStyle name="Calculation 19 3 5 2 2" xfId="24329"/>
    <cellStyle name="Calculation 19 3 5 2 2 2" xfId="45515"/>
    <cellStyle name="Calculation 19 3 5 2 3" xfId="34911"/>
    <cellStyle name="Calculation 19 3 5 3" xfId="19216"/>
    <cellStyle name="Calculation 19 3 5 3 2" xfId="40403"/>
    <cellStyle name="Calculation 19 3 5 4" xfId="29665"/>
    <cellStyle name="Calculation 19 3 5_Table 2A-1_EFT (Annual)" xfId="14762"/>
    <cellStyle name="Calculation 19 3 6" xfId="9642"/>
    <cellStyle name="Calculation 19 3 6 2" xfId="21783"/>
    <cellStyle name="Calculation 19 3 6 2 2" xfId="42969"/>
    <cellStyle name="Calculation 19 3 6 3" xfId="32365"/>
    <cellStyle name="Calculation 19 3 7" xfId="16670"/>
    <cellStyle name="Calculation 19 3 7 2" xfId="37857"/>
    <cellStyle name="Calculation 19 3 8" xfId="26922"/>
    <cellStyle name="Calculation 19 3_Table 2A-1_EFT (Annual)" xfId="2919"/>
    <cellStyle name="Calculation 19 4" xfId="1224"/>
    <cellStyle name="Calculation 19 4 2" xfId="2494"/>
    <cellStyle name="Calculation 19 4 2 2" xfId="6055"/>
    <cellStyle name="Calculation 19 4 2 2 2" xfId="14249"/>
    <cellStyle name="Calculation 19 4 2 2 2 2" xfId="26221"/>
    <cellStyle name="Calculation 19 4 2 2 2 2 2" xfId="47407"/>
    <cellStyle name="Calculation 19 4 2 2 2 3" xfId="36803"/>
    <cellStyle name="Calculation 19 4 2 2 3" xfId="21108"/>
    <cellStyle name="Calculation 19 4 2 2 3 2" xfId="42295"/>
    <cellStyle name="Calculation 19 4 2 2 4" xfId="31711"/>
    <cellStyle name="Calculation 19 4 2 2_Table 2A-1_EFT (Annual)" xfId="12796"/>
    <cellStyle name="Calculation 19 4 2 3" xfId="11591"/>
    <cellStyle name="Calculation 19 4 2 3 2" xfId="23675"/>
    <cellStyle name="Calculation 19 4 2 3 2 2" xfId="44861"/>
    <cellStyle name="Calculation 19 4 2 3 3" xfId="34257"/>
    <cellStyle name="Calculation 19 4 2 4" xfId="18562"/>
    <cellStyle name="Calculation 19 4 2 4 2" xfId="39749"/>
    <cellStyle name="Calculation 19 4 2 5" xfId="28968"/>
    <cellStyle name="Calculation 19 4 2_Table 2A-1_EFT (Annual)" xfId="4237"/>
    <cellStyle name="Calculation 19 4 3" xfId="4785"/>
    <cellStyle name="Calculation 19 4 3 2" xfId="13045"/>
    <cellStyle name="Calculation 19 4 3 2 2" xfId="25051"/>
    <cellStyle name="Calculation 19 4 3 2 2 2" xfId="46237"/>
    <cellStyle name="Calculation 19 4 3 2 3" xfId="35633"/>
    <cellStyle name="Calculation 19 4 3 3" xfId="19938"/>
    <cellStyle name="Calculation 19 4 3 3 2" xfId="41125"/>
    <cellStyle name="Calculation 19 4 3 4" xfId="30442"/>
    <cellStyle name="Calculation 19 4 3_Table 2A-1_EFT (Annual)" xfId="14152"/>
    <cellStyle name="Calculation 19 4 4" xfId="10389"/>
    <cellStyle name="Calculation 19 4 4 2" xfId="22505"/>
    <cellStyle name="Calculation 19 4 4 2 2" xfId="43691"/>
    <cellStyle name="Calculation 19 4 4 3" xfId="33087"/>
    <cellStyle name="Calculation 19 4 5" xfId="17392"/>
    <cellStyle name="Calculation 19 4 5 2" xfId="38579"/>
    <cellStyle name="Calculation 19 4 6" xfId="27699"/>
    <cellStyle name="Calculation 19 4_Table 2A-1_EFT (Annual)" xfId="3617"/>
    <cellStyle name="Calculation 19 5" xfId="780"/>
    <cellStyle name="Calculation 19 5 2" xfId="4341"/>
    <cellStyle name="Calculation 19 5 2 2" xfId="12621"/>
    <cellStyle name="Calculation 19 5 2 2 2" xfId="24638"/>
    <cellStyle name="Calculation 19 5 2 2 2 2" xfId="45824"/>
    <cellStyle name="Calculation 19 5 2 2 3" xfId="35220"/>
    <cellStyle name="Calculation 19 5 2 3" xfId="19525"/>
    <cellStyle name="Calculation 19 5 2 3 2" xfId="40712"/>
    <cellStyle name="Calculation 19 5 2 4" xfId="29998"/>
    <cellStyle name="Calculation 19 5 2_Table 2A-1_EFT (Annual)" xfId="9684"/>
    <cellStyle name="Calculation 19 5 3" xfId="9969"/>
    <cellStyle name="Calculation 19 5 3 2" xfId="22092"/>
    <cellStyle name="Calculation 19 5 3 2 2" xfId="43278"/>
    <cellStyle name="Calculation 19 5 3 3" xfId="32674"/>
    <cellStyle name="Calculation 19 5 4" xfId="16979"/>
    <cellStyle name="Calculation 19 5 4 2" xfId="38166"/>
    <cellStyle name="Calculation 19 5 5" xfId="27255"/>
    <cellStyle name="Calculation 19 5_Table 2A-1_EFT (Annual)" xfId="3848"/>
    <cellStyle name="Calculation 19 6" xfId="1963"/>
    <cellStyle name="Calculation 19 6 2" xfId="5524"/>
    <cellStyle name="Calculation 19 6 2 2" xfId="13739"/>
    <cellStyle name="Calculation 19 6 2 2 2" xfId="25727"/>
    <cellStyle name="Calculation 19 6 2 2 2 2" xfId="46913"/>
    <cellStyle name="Calculation 19 6 2 2 3" xfId="36309"/>
    <cellStyle name="Calculation 19 6 2 3" xfId="20614"/>
    <cellStyle name="Calculation 19 6 2 3 2" xfId="41801"/>
    <cellStyle name="Calculation 19 6 2 4" xfId="31181"/>
    <cellStyle name="Calculation 19 6 2_Table 2A-1_EFT (Annual)" xfId="14759"/>
    <cellStyle name="Calculation 19 6 3" xfId="11083"/>
    <cellStyle name="Calculation 19 6 3 2" xfId="23181"/>
    <cellStyle name="Calculation 19 6 3 2 2" xfId="44367"/>
    <cellStyle name="Calculation 19 6 3 3" xfId="33763"/>
    <cellStyle name="Calculation 19 6 4" xfId="18068"/>
    <cellStyle name="Calculation 19 6 4 2" xfId="39255"/>
    <cellStyle name="Calculation 19 6 5" xfId="28438"/>
    <cellStyle name="Calculation 19 6_Table 2A-1_EFT (Annual)" xfId="3616"/>
    <cellStyle name="Calculation 19 7" xfId="3765"/>
    <cellStyle name="Calculation 19 7 2" xfId="12133"/>
    <cellStyle name="Calculation 19 7 2 2" xfId="24163"/>
    <cellStyle name="Calculation 19 7 2 2 2" xfId="45349"/>
    <cellStyle name="Calculation 19 7 2 3" xfId="34745"/>
    <cellStyle name="Calculation 19 7 3" xfId="19050"/>
    <cellStyle name="Calculation 19 7 3 2" xfId="40237"/>
    <cellStyle name="Calculation 19 7 4" xfId="29474"/>
    <cellStyle name="Calculation 19 7_Table 2A-1_EFT (Annual)" xfId="9350"/>
    <cellStyle name="Calculation 19 8" xfId="9452"/>
    <cellStyle name="Calculation 19 8 2" xfId="21617"/>
    <cellStyle name="Calculation 19 8 2 2" xfId="42803"/>
    <cellStyle name="Calculation 19 8 3" xfId="32199"/>
    <cellStyle name="Calculation 19 9" xfId="16504"/>
    <cellStyle name="Calculation 19 9 2" xfId="37691"/>
    <cellStyle name="Calculation 19_Table 2A-1_EFT (Annual)" xfId="2917"/>
    <cellStyle name="Calculation 2" xfId="92"/>
    <cellStyle name="Calculation 2 10" xfId="21516"/>
    <cellStyle name="Calculation 2 10 2" xfId="42703"/>
    <cellStyle name="Calculation 2 11" xfId="26648"/>
    <cellStyle name="Calculation 2 2" xfId="491"/>
    <cellStyle name="Calculation 2 2 2" xfId="1468"/>
    <cellStyle name="Calculation 2 2 2 2" xfId="2738"/>
    <cellStyle name="Calculation 2 2 2 2 2" xfId="6299"/>
    <cellStyle name="Calculation 2 2 2 2 2 2" xfId="14493"/>
    <cellStyle name="Calculation 2 2 2 2 2 2 2" xfId="26465"/>
    <cellStyle name="Calculation 2 2 2 2 2 2 2 2" xfId="47651"/>
    <cellStyle name="Calculation 2 2 2 2 2 2 3" xfId="37047"/>
    <cellStyle name="Calculation 2 2 2 2 2 3" xfId="21352"/>
    <cellStyle name="Calculation 2 2 2 2 2 3 2" xfId="42539"/>
    <cellStyle name="Calculation 2 2 2 2 2 4" xfId="31955"/>
    <cellStyle name="Calculation 2 2 2 2 2_Table 2A-1_EFT (Annual)" xfId="14758"/>
    <cellStyle name="Calculation 2 2 2 2 3" xfId="11835"/>
    <cellStyle name="Calculation 2 2 2 2 3 2" xfId="23919"/>
    <cellStyle name="Calculation 2 2 2 2 3 2 2" xfId="45105"/>
    <cellStyle name="Calculation 2 2 2 2 3 3" xfId="34501"/>
    <cellStyle name="Calculation 2 2 2 2 4" xfId="18806"/>
    <cellStyle name="Calculation 2 2 2 2 4 2" xfId="39993"/>
    <cellStyle name="Calculation 2 2 2 2 5" xfId="29212"/>
    <cellStyle name="Calculation 2 2 2 2_Table 2A-1_EFT (Annual)" xfId="3847"/>
    <cellStyle name="Calculation 2 2 2 3" xfId="5029"/>
    <cellStyle name="Calculation 2 2 2 3 2" xfId="13289"/>
    <cellStyle name="Calculation 2 2 2 3 2 2" xfId="25295"/>
    <cellStyle name="Calculation 2 2 2 3 2 2 2" xfId="46481"/>
    <cellStyle name="Calculation 2 2 2 3 2 3" xfId="35877"/>
    <cellStyle name="Calculation 2 2 2 3 3" xfId="20182"/>
    <cellStyle name="Calculation 2 2 2 3 3 2" xfId="41369"/>
    <cellStyle name="Calculation 2 2 2 3 4" xfId="30686"/>
    <cellStyle name="Calculation 2 2 2 3_Table 2A-1_EFT (Annual)" xfId="14757"/>
    <cellStyle name="Calculation 2 2 2 4" xfId="10633"/>
    <cellStyle name="Calculation 2 2 2 4 2" xfId="22749"/>
    <cellStyle name="Calculation 2 2 2 4 2 2" xfId="43935"/>
    <cellStyle name="Calculation 2 2 2 4 3" xfId="33331"/>
    <cellStyle name="Calculation 2 2 2 5" xfId="17636"/>
    <cellStyle name="Calculation 2 2 2 5 2" xfId="38823"/>
    <cellStyle name="Calculation 2 2 2 6" xfId="27943"/>
    <cellStyle name="Calculation 2 2 2_Table 2A-1_EFT (Annual)" xfId="4236"/>
    <cellStyle name="Calculation 2 2 3" xfId="1007"/>
    <cellStyle name="Calculation 2 2 3 2" xfId="4568"/>
    <cellStyle name="Calculation 2 2 3 2 2" xfId="12828"/>
    <cellStyle name="Calculation 2 2 3 2 2 2" xfId="24834"/>
    <cellStyle name="Calculation 2 2 3 2 2 2 2" xfId="46020"/>
    <cellStyle name="Calculation 2 2 3 2 2 3" xfId="35416"/>
    <cellStyle name="Calculation 2 2 3 2 3" xfId="19721"/>
    <cellStyle name="Calculation 2 2 3 2 3 2" xfId="40908"/>
    <cellStyle name="Calculation 2 2 3 2 4" xfId="30225"/>
    <cellStyle name="Calculation 2 2 3 2_Table 2A-1_EFT (Annual)" xfId="14756"/>
    <cellStyle name="Calculation 2 2 3 3" xfId="10172"/>
    <cellStyle name="Calculation 2 2 3 3 2" xfId="22288"/>
    <cellStyle name="Calculation 2 2 3 3 2 2" xfId="43474"/>
    <cellStyle name="Calculation 2 2 3 3 3" xfId="32870"/>
    <cellStyle name="Calculation 2 2 3 4" xfId="17175"/>
    <cellStyle name="Calculation 2 2 3 4 2" xfId="38362"/>
    <cellStyle name="Calculation 2 2 3 5" xfId="27482"/>
    <cellStyle name="Calculation 2 2 3_Table 2A-1_EFT (Annual)" xfId="3615"/>
    <cellStyle name="Calculation 2 2 4" xfId="2207"/>
    <cellStyle name="Calculation 2 2 4 2" xfId="5768"/>
    <cellStyle name="Calculation 2 2 4 2 2" xfId="13983"/>
    <cellStyle name="Calculation 2 2 4 2 2 2" xfId="25971"/>
    <cellStyle name="Calculation 2 2 4 2 2 2 2" xfId="47157"/>
    <cellStyle name="Calculation 2 2 4 2 2 3" xfId="36553"/>
    <cellStyle name="Calculation 2 2 4 2 3" xfId="20858"/>
    <cellStyle name="Calculation 2 2 4 2 3 2" xfId="42045"/>
    <cellStyle name="Calculation 2 2 4 2 4" xfId="31425"/>
    <cellStyle name="Calculation 2 2 4 2_Table 2A-1_EFT (Annual)" xfId="14755"/>
    <cellStyle name="Calculation 2 2 4 3" xfId="11327"/>
    <cellStyle name="Calculation 2 2 4 3 2" xfId="23425"/>
    <cellStyle name="Calculation 2 2 4 3 2 2" xfId="44611"/>
    <cellStyle name="Calculation 2 2 4 3 3" xfId="34007"/>
    <cellStyle name="Calculation 2 2 4 4" xfId="18312"/>
    <cellStyle name="Calculation 2 2 4 4 2" xfId="39499"/>
    <cellStyle name="Calculation 2 2 4 5" xfId="28682"/>
    <cellStyle name="Calculation 2 2 4_Table 2A-1_EFT (Annual)" xfId="4235"/>
    <cellStyle name="Calculation 2 2 5" xfId="4061"/>
    <cellStyle name="Calculation 2 2 5 2" xfId="12385"/>
    <cellStyle name="Calculation 2 2 5 2 2" xfId="24407"/>
    <cellStyle name="Calculation 2 2 5 2 2 2" xfId="45593"/>
    <cellStyle name="Calculation 2 2 5 2 3" xfId="34989"/>
    <cellStyle name="Calculation 2 2 5 3" xfId="19294"/>
    <cellStyle name="Calculation 2 2 5 3 2" xfId="40481"/>
    <cellStyle name="Calculation 2 2 5 4" xfId="29749"/>
    <cellStyle name="Calculation 2 2 5_Table 2A-1_EFT (Annual)" xfId="14754"/>
    <cellStyle name="Calculation 2 2 6" xfId="9724"/>
    <cellStyle name="Calculation 2 2 6 2" xfId="21861"/>
    <cellStyle name="Calculation 2 2 6 2 2" xfId="43047"/>
    <cellStyle name="Calculation 2 2 6 3" xfId="32443"/>
    <cellStyle name="Calculation 2 2 7" xfId="16748"/>
    <cellStyle name="Calculation 2 2 7 2" xfId="37935"/>
    <cellStyle name="Calculation 2 2 8" xfId="27006"/>
    <cellStyle name="Calculation 2 2_Table 2A-1_EFT (Annual)" xfId="2921"/>
    <cellStyle name="Calculation 2 3" xfId="324"/>
    <cellStyle name="Calculation 2 3 2" xfId="1312"/>
    <cellStyle name="Calculation 2 3 2 2" xfId="2582"/>
    <cellStyle name="Calculation 2 3 2 2 2" xfId="6143"/>
    <cellStyle name="Calculation 2 3 2 2 2 2" xfId="14337"/>
    <cellStyle name="Calculation 2 3 2 2 2 2 2" xfId="26309"/>
    <cellStyle name="Calculation 2 3 2 2 2 2 2 2" xfId="47495"/>
    <cellStyle name="Calculation 2 3 2 2 2 2 3" xfId="36891"/>
    <cellStyle name="Calculation 2 3 2 2 2 3" xfId="21196"/>
    <cellStyle name="Calculation 2 3 2 2 2 3 2" xfId="42383"/>
    <cellStyle name="Calculation 2 3 2 2 2 4" xfId="31799"/>
    <cellStyle name="Calculation 2 3 2 2 2_Table 2A-1_EFT (Annual)" xfId="14753"/>
    <cellStyle name="Calculation 2 3 2 2 3" xfId="11679"/>
    <cellStyle name="Calculation 2 3 2 2 3 2" xfId="23763"/>
    <cellStyle name="Calculation 2 3 2 2 3 2 2" xfId="44949"/>
    <cellStyle name="Calculation 2 3 2 2 3 3" xfId="34345"/>
    <cellStyle name="Calculation 2 3 2 2 4" xfId="18650"/>
    <cellStyle name="Calculation 2 3 2 2 4 2" xfId="39837"/>
    <cellStyle name="Calculation 2 3 2 2 5" xfId="29056"/>
    <cellStyle name="Calculation 2 3 2 2_Table 2A-1_EFT (Annual)" xfId="3846"/>
    <cellStyle name="Calculation 2 3 2 3" xfId="4873"/>
    <cellStyle name="Calculation 2 3 2 3 2" xfId="13133"/>
    <cellStyle name="Calculation 2 3 2 3 2 2" xfId="25139"/>
    <cellStyle name="Calculation 2 3 2 3 2 2 2" xfId="46325"/>
    <cellStyle name="Calculation 2 3 2 3 2 3" xfId="35721"/>
    <cellStyle name="Calculation 2 3 2 3 3" xfId="20026"/>
    <cellStyle name="Calculation 2 3 2 3 3 2" xfId="41213"/>
    <cellStyle name="Calculation 2 3 2 3 4" xfId="30530"/>
    <cellStyle name="Calculation 2 3 2 3_Table 2A-1_EFT (Annual)" xfId="14752"/>
    <cellStyle name="Calculation 2 3 2 4" xfId="10477"/>
    <cellStyle name="Calculation 2 3 2 4 2" xfId="22593"/>
    <cellStyle name="Calculation 2 3 2 4 2 2" xfId="43779"/>
    <cellStyle name="Calculation 2 3 2 4 3" xfId="33175"/>
    <cellStyle name="Calculation 2 3 2 5" xfId="17480"/>
    <cellStyle name="Calculation 2 3 2 5 2" xfId="38667"/>
    <cellStyle name="Calculation 2 3 2 6" xfId="27787"/>
    <cellStyle name="Calculation 2 3 2_Table 2A-1_EFT (Annual)" xfId="4234"/>
    <cellStyle name="Calculation 2 3 3" xfId="870"/>
    <cellStyle name="Calculation 2 3 3 2" xfId="4431"/>
    <cellStyle name="Calculation 2 3 3 2 2" xfId="12696"/>
    <cellStyle name="Calculation 2 3 3 2 2 2" xfId="24708"/>
    <cellStyle name="Calculation 2 3 3 2 2 2 2" xfId="45894"/>
    <cellStyle name="Calculation 2 3 3 2 2 3" xfId="35290"/>
    <cellStyle name="Calculation 2 3 3 2 3" xfId="19595"/>
    <cellStyle name="Calculation 2 3 3 2 3 2" xfId="40782"/>
    <cellStyle name="Calculation 2 3 3 2 4" xfId="30088"/>
    <cellStyle name="Calculation 2 3 3 2_Table 2A-1_EFT (Annual)" xfId="14751"/>
    <cellStyle name="Calculation 2 3 3 3" xfId="10043"/>
    <cellStyle name="Calculation 2 3 3 3 2" xfId="22162"/>
    <cellStyle name="Calculation 2 3 3 3 2 2" xfId="43348"/>
    <cellStyle name="Calculation 2 3 3 3 3" xfId="32744"/>
    <cellStyle name="Calculation 2 3 3 4" xfId="17049"/>
    <cellStyle name="Calculation 2 3 3 4 2" xfId="38236"/>
    <cellStyle name="Calculation 2 3 3 5" xfId="27345"/>
    <cellStyle name="Calculation 2 3 3_Table 2A-1_EFT (Annual)" xfId="3614"/>
    <cellStyle name="Calculation 2 3 4" xfId="2051"/>
    <cellStyle name="Calculation 2 3 4 2" xfId="5612"/>
    <cellStyle name="Calculation 2 3 4 2 2" xfId="13827"/>
    <cellStyle name="Calculation 2 3 4 2 2 2" xfId="25815"/>
    <cellStyle name="Calculation 2 3 4 2 2 2 2" xfId="47001"/>
    <cellStyle name="Calculation 2 3 4 2 2 3" xfId="36397"/>
    <cellStyle name="Calculation 2 3 4 2 3" xfId="20702"/>
    <cellStyle name="Calculation 2 3 4 2 3 2" xfId="41889"/>
    <cellStyle name="Calculation 2 3 4 2 4" xfId="31269"/>
    <cellStyle name="Calculation 2 3 4 2_Table 2A-1_EFT (Annual)" xfId="14750"/>
    <cellStyle name="Calculation 2 3 4 3" xfId="11171"/>
    <cellStyle name="Calculation 2 3 4 3 2" xfId="23269"/>
    <cellStyle name="Calculation 2 3 4 3 2 2" xfId="44455"/>
    <cellStyle name="Calculation 2 3 4 3 3" xfId="33851"/>
    <cellStyle name="Calculation 2 3 4 4" xfId="18156"/>
    <cellStyle name="Calculation 2 3 4 4 2" xfId="39343"/>
    <cellStyle name="Calculation 2 3 4 5" xfId="28526"/>
    <cellStyle name="Calculation 2 3 4_Table 2A-1_EFT (Annual)" xfId="4233"/>
    <cellStyle name="Calculation 2 3 5" xfId="3894"/>
    <cellStyle name="Calculation 2 3 5 2" xfId="12226"/>
    <cellStyle name="Calculation 2 3 5 2 2" xfId="24251"/>
    <cellStyle name="Calculation 2 3 5 2 2 2" xfId="45437"/>
    <cellStyle name="Calculation 2 3 5 2 3" xfId="34833"/>
    <cellStyle name="Calculation 2 3 5 3" xfId="19138"/>
    <cellStyle name="Calculation 2 3 5 3 2" xfId="40325"/>
    <cellStyle name="Calculation 2 3 5 4" xfId="29582"/>
    <cellStyle name="Calculation 2 3 5_Table 2A-1_EFT (Annual)" xfId="14749"/>
    <cellStyle name="Calculation 2 3 6" xfId="9563"/>
    <cellStyle name="Calculation 2 3 6 2" xfId="21705"/>
    <cellStyle name="Calculation 2 3 6 2 2" xfId="42891"/>
    <cellStyle name="Calculation 2 3 6 3" xfId="32287"/>
    <cellStyle name="Calculation 2 3 7" xfId="16592"/>
    <cellStyle name="Calculation 2 3 7 2" xfId="37779"/>
    <cellStyle name="Calculation 2 3 8" xfId="26839"/>
    <cellStyle name="Calculation 2 3_Table 2A-1_EFT (Annual)" xfId="2922"/>
    <cellStyle name="Calculation 2 4" xfId="1146"/>
    <cellStyle name="Calculation 2 4 2" xfId="2416"/>
    <cellStyle name="Calculation 2 4 2 2" xfId="5977"/>
    <cellStyle name="Calculation 2 4 2 2 2" xfId="14171"/>
    <cellStyle name="Calculation 2 4 2 2 2 2" xfId="26143"/>
    <cellStyle name="Calculation 2 4 2 2 2 2 2" xfId="47329"/>
    <cellStyle name="Calculation 2 4 2 2 2 3" xfId="36725"/>
    <cellStyle name="Calculation 2 4 2 2 3" xfId="21030"/>
    <cellStyle name="Calculation 2 4 2 2 3 2" xfId="42217"/>
    <cellStyle name="Calculation 2 4 2 2 4" xfId="31633"/>
    <cellStyle name="Calculation 2 4 2 2_Table 2A-1_EFT (Annual)" xfId="14748"/>
    <cellStyle name="Calculation 2 4 2 3" xfId="11513"/>
    <cellStyle name="Calculation 2 4 2 3 2" xfId="23597"/>
    <cellStyle name="Calculation 2 4 2 3 2 2" xfId="44783"/>
    <cellStyle name="Calculation 2 4 2 3 3" xfId="34179"/>
    <cellStyle name="Calculation 2 4 2 4" xfId="18484"/>
    <cellStyle name="Calculation 2 4 2 4 2" xfId="39671"/>
    <cellStyle name="Calculation 2 4 2 5" xfId="28890"/>
    <cellStyle name="Calculation 2 4 2_Table 2A-1_EFT (Annual)" xfId="4232"/>
    <cellStyle name="Calculation 2 4 3" xfId="4707"/>
    <cellStyle name="Calculation 2 4 3 2" xfId="12967"/>
    <cellStyle name="Calculation 2 4 3 2 2" xfId="24973"/>
    <cellStyle name="Calculation 2 4 3 2 2 2" xfId="46159"/>
    <cellStyle name="Calculation 2 4 3 2 3" xfId="35555"/>
    <cellStyle name="Calculation 2 4 3 3" xfId="19860"/>
    <cellStyle name="Calculation 2 4 3 3 2" xfId="41047"/>
    <cellStyle name="Calculation 2 4 3 4" xfId="30364"/>
    <cellStyle name="Calculation 2 4 3_Table 2A-1_EFT (Annual)" xfId="14747"/>
    <cellStyle name="Calculation 2 4 4" xfId="10311"/>
    <cellStyle name="Calculation 2 4 4 2" xfId="22427"/>
    <cellStyle name="Calculation 2 4 4 2 2" xfId="43613"/>
    <cellStyle name="Calculation 2 4 4 3" xfId="33009"/>
    <cellStyle name="Calculation 2 4 5" xfId="17314"/>
    <cellStyle name="Calculation 2 4 5 2" xfId="38501"/>
    <cellStyle name="Calculation 2 4 6" xfId="27621"/>
    <cellStyle name="Calculation 2 4_Table 2A-1_EFT (Annual)" xfId="3613"/>
    <cellStyle name="Calculation 2 5" xfId="711"/>
    <cellStyle name="Calculation 2 5 2" xfId="4272"/>
    <cellStyle name="Calculation 2 5 2 2" xfId="12556"/>
    <cellStyle name="Calculation 2 5 2 2 2" xfId="24574"/>
    <cellStyle name="Calculation 2 5 2 2 2 2" xfId="45760"/>
    <cellStyle name="Calculation 2 5 2 2 3" xfId="35156"/>
    <cellStyle name="Calculation 2 5 2 3" xfId="19461"/>
    <cellStyle name="Calculation 2 5 2 3 2" xfId="40648"/>
    <cellStyle name="Calculation 2 5 2 4" xfId="29929"/>
    <cellStyle name="Calculation 2 5 2_Table 2A-1_EFT (Annual)" xfId="14746"/>
    <cellStyle name="Calculation 2 5 3" xfId="9903"/>
    <cellStyle name="Calculation 2 5 3 2" xfId="22028"/>
    <cellStyle name="Calculation 2 5 3 2 2" xfId="43214"/>
    <cellStyle name="Calculation 2 5 3 3" xfId="32610"/>
    <cellStyle name="Calculation 2 5 4" xfId="16915"/>
    <cellStyle name="Calculation 2 5 4 2" xfId="38102"/>
    <cellStyle name="Calculation 2 5 5" xfId="27186"/>
    <cellStyle name="Calculation 2 5_Table 2A-1_EFT (Annual)" xfId="3845"/>
    <cellStyle name="Calculation 2 6" xfId="1943"/>
    <cellStyle name="Calculation 2 6 2" xfId="5504"/>
    <cellStyle name="Calculation 2 6 2 2" xfId="13719"/>
    <cellStyle name="Calculation 2 6 2 2 2" xfId="25707"/>
    <cellStyle name="Calculation 2 6 2 2 2 2" xfId="46893"/>
    <cellStyle name="Calculation 2 6 2 2 3" xfId="36289"/>
    <cellStyle name="Calculation 2 6 2 3" xfId="20594"/>
    <cellStyle name="Calculation 2 6 2 3 2" xfId="41781"/>
    <cellStyle name="Calculation 2 6 2 4" xfId="31161"/>
    <cellStyle name="Calculation 2 6 2_Table 2A-1_EFT (Annual)" xfId="14745"/>
    <cellStyle name="Calculation 2 6 3" xfId="11063"/>
    <cellStyle name="Calculation 2 6 3 2" xfId="23161"/>
    <cellStyle name="Calculation 2 6 3 2 2" xfId="44347"/>
    <cellStyle name="Calculation 2 6 3 3" xfId="33743"/>
    <cellStyle name="Calculation 2 6 4" xfId="18048"/>
    <cellStyle name="Calculation 2 6 4 2" xfId="39235"/>
    <cellStyle name="Calculation 2 6 5" xfId="28418"/>
    <cellStyle name="Calculation 2 6_Table 2A-1_EFT (Annual)" xfId="3612"/>
    <cellStyle name="Calculation 2 7" xfId="3681"/>
    <cellStyle name="Calculation 2 7 2" xfId="12054"/>
    <cellStyle name="Calculation 2 7 2 2" xfId="24085"/>
    <cellStyle name="Calculation 2 7 2 2 2" xfId="45271"/>
    <cellStyle name="Calculation 2 7 2 3" xfId="34667"/>
    <cellStyle name="Calculation 2 7 3" xfId="18972"/>
    <cellStyle name="Calculation 2 7 3 2" xfId="40159"/>
    <cellStyle name="Calculation 2 7 4" xfId="29391"/>
    <cellStyle name="Calculation 2 7_Table 2A-1_EFT (Annual)" xfId="14744"/>
    <cellStyle name="Calculation 2 8" xfId="9371"/>
    <cellStyle name="Calculation 2 8 2" xfId="21539"/>
    <cellStyle name="Calculation 2 8 2 2" xfId="42725"/>
    <cellStyle name="Calculation 2 8 3" xfId="32121"/>
    <cellStyle name="Calculation 2 9" xfId="16426"/>
    <cellStyle name="Calculation 2 9 2" xfId="37613"/>
    <cellStyle name="Calculation 2_Table 2A-1_EFT (Annual)" xfId="2920"/>
    <cellStyle name="Calculation 20" xfId="177"/>
    <cellStyle name="Calculation 20 10" xfId="26732"/>
    <cellStyle name="Calculation 20 2" xfId="570"/>
    <cellStyle name="Calculation 20 2 2" xfId="1547"/>
    <cellStyle name="Calculation 20 2 2 2" xfId="2817"/>
    <cellStyle name="Calculation 20 2 2 2 2" xfId="6378"/>
    <cellStyle name="Calculation 20 2 2 2 2 2" xfId="14572"/>
    <cellStyle name="Calculation 20 2 2 2 2 2 2" xfId="26544"/>
    <cellStyle name="Calculation 20 2 2 2 2 2 2 2" xfId="47730"/>
    <cellStyle name="Calculation 20 2 2 2 2 2 3" xfId="37126"/>
    <cellStyle name="Calculation 20 2 2 2 2 3" xfId="21431"/>
    <cellStyle name="Calculation 20 2 2 2 2 3 2" xfId="42618"/>
    <cellStyle name="Calculation 20 2 2 2 2 4" xfId="32034"/>
    <cellStyle name="Calculation 20 2 2 2 2_Table 2A-1_EFT (Annual)" xfId="14743"/>
    <cellStyle name="Calculation 20 2 2 2 3" xfId="11914"/>
    <cellStyle name="Calculation 20 2 2 2 3 2" xfId="23998"/>
    <cellStyle name="Calculation 20 2 2 2 3 2 2" xfId="45184"/>
    <cellStyle name="Calculation 20 2 2 2 3 3" xfId="34580"/>
    <cellStyle name="Calculation 20 2 2 2 4" xfId="18885"/>
    <cellStyle name="Calculation 20 2 2 2 4 2" xfId="40072"/>
    <cellStyle name="Calculation 20 2 2 2 5" xfId="29291"/>
    <cellStyle name="Calculation 20 2 2 2_Table 2A-1_EFT (Annual)" xfId="3844"/>
    <cellStyle name="Calculation 20 2 2 3" xfId="5108"/>
    <cellStyle name="Calculation 20 2 2 3 2" xfId="13368"/>
    <cellStyle name="Calculation 20 2 2 3 2 2" xfId="25374"/>
    <cellStyle name="Calculation 20 2 2 3 2 2 2" xfId="46560"/>
    <cellStyle name="Calculation 20 2 2 3 2 3" xfId="35956"/>
    <cellStyle name="Calculation 20 2 2 3 3" xfId="20261"/>
    <cellStyle name="Calculation 20 2 2 3 3 2" xfId="41448"/>
    <cellStyle name="Calculation 20 2 2 3 4" xfId="30765"/>
    <cellStyle name="Calculation 20 2 2 3_Table 2A-1_EFT (Annual)" xfId="14742"/>
    <cellStyle name="Calculation 20 2 2 4" xfId="10712"/>
    <cellStyle name="Calculation 20 2 2 4 2" xfId="22828"/>
    <cellStyle name="Calculation 20 2 2 4 2 2" xfId="44014"/>
    <cellStyle name="Calculation 20 2 2 4 3" xfId="33410"/>
    <cellStyle name="Calculation 20 2 2 5" xfId="17715"/>
    <cellStyle name="Calculation 20 2 2 5 2" xfId="38902"/>
    <cellStyle name="Calculation 20 2 2 6" xfId="28022"/>
    <cellStyle name="Calculation 20 2 2_Table 2A-1_EFT (Annual)" xfId="4231"/>
    <cellStyle name="Calculation 20 2 3" xfId="1072"/>
    <cellStyle name="Calculation 20 2 3 2" xfId="4633"/>
    <cellStyle name="Calculation 20 2 3 2 2" xfId="12893"/>
    <cellStyle name="Calculation 20 2 3 2 2 2" xfId="24899"/>
    <cellStyle name="Calculation 20 2 3 2 2 2 2" xfId="46085"/>
    <cellStyle name="Calculation 20 2 3 2 2 3" xfId="35481"/>
    <cellStyle name="Calculation 20 2 3 2 3" xfId="19786"/>
    <cellStyle name="Calculation 20 2 3 2 3 2" xfId="40973"/>
    <cellStyle name="Calculation 20 2 3 2 4" xfId="30290"/>
    <cellStyle name="Calculation 20 2 3 2_Table 2A-1_EFT (Annual)" xfId="14741"/>
    <cellStyle name="Calculation 20 2 3 3" xfId="10237"/>
    <cellStyle name="Calculation 20 2 3 3 2" xfId="22353"/>
    <cellStyle name="Calculation 20 2 3 3 2 2" xfId="43539"/>
    <cellStyle name="Calculation 20 2 3 3 3" xfId="32935"/>
    <cellStyle name="Calculation 20 2 3 4" xfId="17240"/>
    <cellStyle name="Calculation 20 2 3 4 2" xfId="38427"/>
    <cellStyle name="Calculation 20 2 3 5" xfId="27547"/>
    <cellStyle name="Calculation 20 2 3_Table 2A-1_EFT (Annual)" xfId="3611"/>
    <cellStyle name="Calculation 20 2 4" xfId="2286"/>
    <cellStyle name="Calculation 20 2 4 2" xfId="5847"/>
    <cellStyle name="Calculation 20 2 4 2 2" xfId="14062"/>
    <cellStyle name="Calculation 20 2 4 2 2 2" xfId="26050"/>
    <cellStyle name="Calculation 20 2 4 2 2 2 2" xfId="47236"/>
    <cellStyle name="Calculation 20 2 4 2 2 3" xfId="36632"/>
    <cellStyle name="Calculation 20 2 4 2 3" xfId="20937"/>
    <cellStyle name="Calculation 20 2 4 2 3 2" xfId="42124"/>
    <cellStyle name="Calculation 20 2 4 2 4" xfId="31504"/>
    <cellStyle name="Calculation 20 2 4 2_Table 2A-1_EFT (Annual)" xfId="14740"/>
    <cellStyle name="Calculation 20 2 4 3" xfId="11406"/>
    <cellStyle name="Calculation 20 2 4 3 2" xfId="23504"/>
    <cellStyle name="Calculation 20 2 4 3 2 2" xfId="44690"/>
    <cellStyle name="Calculation 20 2 4 3 3" xfId="34086"/>
    <cellStyle name="Calculation 20 2 4 4" xfId="18391"/>
    <cellStyle name="Calculation 20 2 4 4 2" xfId="39578"/>
    <cellStyle name="Calculation 20 2 4 5" xfId="28761"/>
    <cellStyle name="Calculation 20 2 4_Table 2A-1_EFT (Annual)" xfId="4230"/>
    <cellStyle name="Calculation 20 2 5" xfId="4140"/>
    <cellStyle name="Calculation 20 2 5 2" xfId="12464"/>
    <cellStyle name="Calculation 20 2 5 2 2" xfId="24486"/>
    <cellStyle name="Calculation 20 2 5 2 2 2" xfId="45672"/>
    <cellStyle name="Calculation 20 2 5 2 3" xfId="35068"/>
    <cellStyle name="Calculation 20 2 5 3" xfId="19373"/>
    <cellStyle name="Calculation 20 2 5 3 2" xfId="40560"/>
    <cellStyle name="Calculation 20 2 5 4" xfId="29828"/>
    <cellStyle name="Calculation 20 2 5_Table 2A-1_EFT (Annual)" xfId="14739"/>
    <cellStyle name="Calculation 20 2 6" xfId="9803"/>
    <cellStyle name="Calculation 20 2 6 2" xfId="21940"/>
    <cellStyle name="Calculation 20 2 6 2 2" xfId="43126"/>
    <cellStyle name="Calculation 20 2 6 3" xfId="32522"/>
    <cellStyle name="Calculation 20 2 7" xfId="16827"/>
    <cellStyle name="Calculation 20 2 7 2" xfId="38014"/>
    <cellStyle name="Calculation 20 2 8" xfId="27085"/>
    <cellStyle name="Calculation 20 2_Table 2A-1_EFT (Annual)" xfId="2924"/>
    <cellStyle name="Calculation 20 3" xfId="408"/>
    <cellStyle name="Calculation 20 3 2" xfId="1391"/>
    <cellStyle name="Calculation 20 3 2 2" xfId="2661"/>
    <cellStyle name="Calculation 20 3 2 2 2" xfId="6222"/>
    <cellStyle name="Calculation 20 3 2 2 2 2" xfId="14416"/>
    <cellStyle name="Calculation 20 3 2 2 2 2 2" xfId="26388"/>
    <cellStyle name="Calculation 20 3 2 2 2 2 2 2" xfId="47574"/>
    <cellStyle name="Calculation 20 3 2 2 2 2 3" xfId="36970"/>
    <cellStyle name="Calculation 20 3 2 2 2 3" xfId="21275"/>
    <cellStyle name="Calculation 20 3 2 2 2 3 2" xfId="42462"/>
    <cellStyle name="Calculation 20 3 2 2 2 4" xfId="31878"/>
    <cellStyle name="Calculation 20 3 2 2 2_Table 2A-1_EFT (Annual)" xfId="14738"/>
    <cellStyle name="Calculation 20 3 2 2 3" xfId="11758"/>
    <cellStyle name="Calculation 20 3 2 2 3 2" xfId="23842"/>
    <cellStyle name="Calculation 20 3 2 2 3 2 2" xfId="45028"/>
    <cellStyle name="Calculation 20 3 2 2 3 3" xfId="34424"/>
    <cellStyle name="Calculation 20 3 2 2 4" xfId="18729"/>
    <cellStyle name="Calculation 20 3 2 2 4 2" xfId="39916"/>
    <cellStyle name="Calculation 20 3 2 2 5" xfId="29135"/>
    <cellStyle name="Calculation 20 3 2 2_Table 2A-1_EFT (Annual)" xfId="3843"/>
    <cellStyle name="Calculation 20 3 2 3" xfId="4952"/>
    <cellStyle name="Calculation 20 3 2 3 2" xfId="13212"/>
    <cellStyle name="Calculation 20 3 2 3 2 2" xfId="25218"/>
    <cellStyle name="Calculation 20 3 2 3 2 2 2" xfId="46404"/>
    <cellStyle name="Calculation 20 3 2 3 2 3" xfId="35800"/>
    <cellStyle name="Calculation 20 3 2 3 3" xfId="20105"/>
    <cellStyle name="Calculation 20 3 2 3 3 2" xfId="41292"/>
    <cellStyle name="Calculation 20 3 2 3 4" xfId="30609"/>
    <cellStyle name="Calculation 20 3 2 3_Table 2A-1_EFT (Annual)" xfId="14737"/>
    <cellStyle name="Calculation 20 3 2 4" xfId="10556"/>
    <cellStyle name="Calculation 20 3 2 4 2" xfId="22672"/>
    <cellStyle name="Calculation 20 3 2 4 2 2" xfId="43858"/>
    <cellStyle name="Calculation 20 3 2 4 3" xfId="33254"/>
    <cellStyle name="Calculation 20 3 2 5" xfId="17559"/>
    <cellStyle name="Calculation 20 3 2 5 2" xfId="38746"/>
    <cellStyle name="Calculation 20 3 2 6" xfId="27866"/>
    <cellStyle name="Calculation 20 3 2_Table 2A-1_EFT (Annual)" xfId="4229"/>
    <cellStyle name="Calculation 20 3 3" xfId="940"/>
    <cellStyle name="Calculation 20 3 3 2" xfId="4501"/>
    <cellStyle name="Calculation 20 3 3 2 2" xfId="12763"/>
    <cellStyle name="Calculation 20 3 3 2 2 2" xfId="24773"/>
    <cellStyle name="Calculation 20 3 3 2 2 2 2" xfId="45959"/>
    <cellStyle name="Calculation 20 3 3 2 2 3" xfId="35355"/>
    <cellStyle name="Calculation 20 3 3 2 3" xfId="19660"/>
    <cellStyle name="Calculation 20 3 3 2 3 2" xfId="40847"/>
    <cellStyle name="Calculation 20 3 3 2 4" xfId="30158"/>
    <cellStyle name="Calculation 20 3 3 2_Table 2A-1_EFT (Annual)" xfId="14736"/>
    <cellStyle name="Calculation 20 3 3 3" xfId="10110"/>
    <cellStyle name="Calculation 20 3 3 3 2" xfId="22227"/>
    <cellStyle name="Calculation 20 3 3 3 2 2" xfId="43413"/>
    <cellStyle name="Calculation 20 3 3 3 3" xfId="32809"/>
    <cellStyle name="Calculation 20 3 3 4" xfId="17114"/>
    <cellStyle name="Calculation 20 3 3 4 2" xfId="38301"/>
    <cellStyle name="Calculation 20 3 3 5" xfId="27415"/>
    <cellStyle name="Calculation 20 3 3_Table 2A-1_EFT (Annual)" xfId="3610"/>
    <cellStyle name="Calculation 20 3 4" xfId="2130"/>
    <cellStyle name="Calculation 20 3 4 2" xfId="5691"/>
    <cellStyle name="Calculation 20 3 4 2 2" xfId="13906"/>
    <cellStyle name="Calculation 20 3 4 2 2 2" xfId="25894"/>
    <cellStyle name="Calculation 20 3 4 2 2 2 2" xfId="47080"/>
    <cellStyle name="Calculation 20 3 4 2 2 3" xfId="36476"/>
    <cellStyle name="Calculation 20 3 4 2 3" xfId="20781"/>
    <cellStyle name="Calculation 20 3 4 2 3 2" xfId="41968"/>
    <cellStyle name="Calculation 20 3 4 2 4" xfId="31348"/>
    <cellStyle name="Calculation 20 3 4 2_Table 2A-1_EFT (Annual)" xfId="14735"/>
    <cellStyle name="Calculation 20 3 4 3" xfId="11250"/>
    <cellStyle name="Calculation 20 3 4 3 2" xfId="23348"/>
    <cellStyle name="Calculation 20 3 4 3 2 2" xfId="44534"/>
    <cellStyle name="Calculation 20 3 4 3 3" xfId="33930"/>
    <cellStyle name="Calculation 20 3 4 4" xfId="18235"/>
    <cellStyle name="Calculation 20 3 4 4 2" xfId="39422"/>
    <cellStyle name="Calculation 20 3 4 5" xfId="28605"/>
    <cellStyle name="Calculation 20 3 4_Table 2A-1_EFT (Annual)" xfId="4228"/>
    <cellStyle name="Calculation 20 3 5" xfId="3978"/>
    <cellStyle name="Calculation 20 3 5 2" xfId="12306"/>
    <cellStyle name="Calculation 20 3 5 2 2" xfId="24330"/>
    <cellStyle name="Calculation 20 3 5 2 2 2" xfId="45516"/>
    <cellStyle name="Calculation 20 3 5 2 3" xfId="34912"/>
    <cellStyle name="Calculation 20 3 5 3" xfId="19217"/>
    <cellStyle name="Calculation 20 3 5 3 2" xfId="40404"/>
    <cellStyle name="Calculation 20 3 5 4" xfId="29666"/>
    <cellStyle name="Calculation 20 3 5_Table 2A-1_EFT (Annual)" xfId="14733"/>
    <cellStyle name="Calculation 20 3 6" xfId="9643"/>
    <cellStyle name="Calculation 20 3 6 2" xfId="21784"/>
    <cellStyle name="Calculation 20 3 6 2 2" xfId="42970"/>
    <cellStyle name="Calculation 20 3 6 3" xfId="32366"/>
    <cellStyle name="Calculation 20 3 7" xfId="16671"/>
    <cellStyle name="Calculation 20 3 7 2" xfId="37858"/>
    <cellStyle name="Calculation 20 3 8" xfId="26923"/>
    <cellStyle name="Calculation 20 3_Table 2A-1_EFT (Annual)" xfId="2925"/>
    <cellStyle name="Calculation 20 4" xfId="1225"/>
    <cellStyle name="Calculation 20 4 2" xfId="2495"/>
    <cellStyle name="Calculation 20 4 2 2" xfId="6056"/>
    <cellStyle name="Calculation 20 4 2 2 2" xfId="14250"/>
    <cellStyle name="Calculation 20 4 2 2 2 2" xfId="26222"/>
    <cellStyle name="Calculation 20 4 2 2 2 2 2" xfId="47408"/>
    <cellStyle name="Calculation 20 4 2 2 2 3" xfId="36804"/>
    <cellStyle name="Calculation 20 4 2 2 3" xfId="21109"/>
    <cellStyle name="Calculation 20 4 2 2 3 2" xfId="42296"/>
    <cellStyle name="Calculation 20 4 2 2 4" xfId="31712"/>
    <cellStyle name="Calculation 20 4 2 2_Table 2A-1_EFT (Annual)" xfId="14734"/>
    <cellStyle name="Calculation 20 4 2 3" xfId="11592"/>
    <cellStyle name="Calculation 20 4 2 3 2" xfId="23676"/>
    <cellStyle name="Calculation 20 4 2 3 2 2" xfId="44862"/>
    <cellStyle name="Calculation 20 4 2 3 3" xfId="34258"/>
    <cellStyle name="Calculation 20 4 2 4" xfId="18563"/>
    <cellStyle name="Calculation 20 4 2 4 2" xfId="39750"/>
    <cellStyle name="Calculation 20 4 2 5" xfId="28969"/>
    <cellStyle name="Calculation 20 4 2_Table 2A-1_EFT (Annual)" xfId="4227"/>
    <cellStyle name="Calculation 20 4 3" xfId="4786"/>
    <cellStyle name="Calculation 20 4 3 2" xfId="13046"/>
    <cellStyle name="Calculation 20 4 3 2 2" xfId="25052"/>
    <cellStyle name="Calculation 20 4 3 2 2 2" xfId="46238"/>
    <cellStyle name="Calculation 20 4 3 2 3" xfId="35634"/>
    <cellStyle name="Calculation 20 4 3 3" xfId="19939"/>
    <cellStyle name="Calculation 20 4 3 3 2" xfId="41126"/>
    <cellStyle name="Calculation 20 4 3 4" xfId="30443"/>
    <cellStyle name="Calculation 20 4 3_Table 2A-1_EFT (Annual)" xfId="14732"/>
    <cellStyle name="Calculation 20 4 4" xfId="10390"/>
    <cellStyle name="Calculation 20 4 4 2" xfId="22506"/>
    <cellStyle name="Calculation 20 4 4 2 2" xfId="43692"/>
    <cellStyle name="Calculation 20 4 4 3" xfId="33088"/>
    <cellStyle name="Calculation 20 4 5" xfId="17393"/>
    <cellStyle name="Calculation 20 4 5 2" xfId="38580"/>
    <cellStyle name="Calculation 20 4 6" xfId="27700"/>
    <cellStyle name="Calculation 20 4_Table 2A-1_EFT (Annual)" xfId="3609"/>
    <cellStyle name="Calculation 20 5" xfId="781"/>
    <cellStyle name="Calculation 20 5 2" xfId="4342"/>
    <cellStyle name="Calculation 20 5 2 2" xfId="12622"/>
    <cellStyle name="Calculation 20 5 2 2 2" xfId="24639"/>
    <cellStyle name="Calculation 20 5 2 2 2 2" xfId="45825"/>
    <cellStyle name="Calculation 20 5 2 2 3" xfId="35221"/>
    <cellStyle name="Calculation 20 5 2 3" xfId="19526"/>
    <cellStyle name="Calculation 20 5 2 3 2" xfId="40713"/>
    <cellStyle name="Calculation 20 5 2 4" xfId="29999"/>
    <cellStyle name="Calculation 20 5 2_Table 2A-1_EFT (Annual)" xfId="14731"/>
    <cellStyle name="Calculation 20 5 3" xfId="9970"/>
    <cellStyle name="Calculation 20 5 3 2" xfId="22093"/>
    <cellStyle name="Calculation 20 5 3 2 2" xfId="43279"/>
    <cellStyle name="Calculation 20 5 3 3" xfId="32675"/>
    <cellStyle name="Calculation 20 5 4" xfId="16980"/>
    <cellStyle name="Calculation 20 5 4 2" xfId="38167"/>
    <cellStyle name="Calculation 20 5 5" xfId="27256"/>
    <cellStyle name="Calculation 20 5_Table 2A-1_EFT (Annual)" xfId="3842"/>
    <cellStyle name="Calculation 20 6" xfId="1964"/>
    <cellStyle name="Calculation 20 6 2" xfId="5525"/>
    <cellStyle name="Calculation 20 6 2 2" xfId="13740"/>
    <cellStyle name="Calculation 20 6 2 2 2" xfId="25728"/>
    <cellStyle name="Calculation 20 6 2 2 2 2" xfId="46914"/>
    <cellStyle name="Calculation 20 6 2 2 3" xfId="36310"/>
    <cellStyle name="Calculation 20 6 2 3" xfId="20615"/>
    <cellStyle name="Calculation 20 6 2 3 2" xfId="41802"/>
    <cellStyle name="Calculation 20 6 2 4" xfId="31182"/>
    <cellStyle name="Calculation 20 6 2_Table 2A-1_EFT (Annual)" xfId="14730"/>
    <cellStyle name="Calculation 20 6 3" xfId="11084"/>
    <cellStyle name="Calculation 20 6 3 2" xfId="23182"/>
    <cellStyle name="Calculation 20 6 3 2 2" xfId="44368"/>
    <cellStyle name="Calculation 20 6 3 3" xfId="33764"/>
    <cellStyle name="Calculation 20 6 4" xfId="18069"/>
    <cellStyle name="Calculation 20 6 4 2" xfId="39256"/>
    <cellStyle name="Calculation 20 6 5" xfId="28439"/>
    <cellStyle name="Calculation 20 6_Table 2A-1_EFT (Annual)" xfId="3608"/>
    <cellStyle name="Calculation 20 7" xfId="3766"/>
    <cellStyle name="Calculation 20 7 2" xfId="12134"/>
    <cellStyle name="Calculation 20 7 2 2" xfId="24164"/>
    <cellStyle name="Calculation 20 7 2 2 2" xfId="45350"/>
    <cellStyle name="Calculation 20 7 2 3" xfId="34746"/>
    <cellStyle name="Calculation 20 7 3" xfId="19051"/>
    <cellStyle name="Calculation 20 7 3 2" xfId="40238"/>
    <cellStyle name="Calculation 20 7 4" xfId="29475"/>
    <cellStyle name="Calculation 20 7_Table 2A-1_EFT (Annual)" xfId="14729"/>
    <cellStyle name="Calculation 20 8" xfId="9453"/>
    <cellStyle name="Calculation 20 8 2" xfId="21618"/>
    <cellStyle name="Calculation 20 8 2 2" xfId="42804"/>
    <cellStyle name="Calculation 20 8 3" xfId="32200"/>
    <cellStyle name="Calculation 20 9" xfId="16505"/>
    <cellStyle name="Calculation 20 9 2" xfId="37692"/>
    <cellStyle name="Calculation 20_Table 2A-1_EFT (Annual)" xfId="2923"/>
    <cellStyle name="Calculation 21" xfId="175"/>
    <cellStyle name="Calculation 21 10" xfId="26730"/>
    <cellStyle name="Calculation 21 2" xfId="568"/>
    <cellStyle name="Calculation 21 2 2" xfId="1545"/>
    <cellStyle name="Calculation 21 2 2 2" xfId="2815"/>
    <cellStyle name="Calculation 21 2 2 2 2" xfId="6376"/>
    <cellStyle name="Calculation 21 2 2 2 2 2" xfId="14570"/>
    <cellStyle name="Calculation 21 2 2 2 2 2 2" xfId="26542"/>
    <cellStyle name="Calculation 21 2 2 2 2 2 2 2" xfId="47728"/>
    <cellStyle name="Calculation 21 2 2 2 2 2 3" xfId="37124"/>
    <cellStyle name="Calculation 21 2 2 2 2 3" xfId="21429"/>
    <cellStyle name="Calculation 21 2 2 2 2 3 2" xfId="42616"/>
    <cellStyle name="Calculation 21 2 2 2 2 4" xfId="32032"/>
    <cellStyle name="Calculation 21 2 2 2 2_Table 2A-1_EFT (Annual)" xfId="14728"/>
    <cellStyle name="Calculation 21 2 2 2 3" xfId="11912"/>
    <cellStyle name="Calculation 21 2 2 2 3 2" xfId="23996"/>
    <cellStyle name="Calculation 21 2 2 2 3 2 2" xfId="45182"/>
    <cellStyle name="Calculation 21 2 2 2 3 3" xfId="34578"/>
    <cellStyle name="Calculation 21 2 2 2 4" xfId="18883"/>
    <cellStyle name="Calculation 21 2 2 2 4 2" xfId="40070"/>
    <cellStyle name="Calculation 21 2 2 2 5" xfId="29289"/>
    <cellStyle name="Calculation 21 2 2 2_Table 2A-1_EFT (Annual)" xfId="6495"/>
    <cellStyle name="Calculation 21 2 2 3" xfId="5106"/>
    <cellStyle name="Calculation 21 2 2 3 2" xfId="13366"/>
    <cellStyle name="Calculation 21 2 2 3 2 2" xfId="25372"/>
    <cellStyle name="Calculation 21 2 2 3 2 2 2" xfId="46558"/>
    <cellStyle name="Calculation 21 2 2 3 2 3" xfId="35954"/>
    <cellStyle name="Calculation 21 2 2 3 3" xfId="20259"/>
    <cellStyle name="Calculation 21 2 2 3 3 2" xfId="41446"/>
    <cellStyle name="Calculation 21 2 2 3 4" xfId="30763"/>
    <cellStyle name="Calculation 21 2 2 3_Table 2A-1_EFT (Annual)" xfId="14727"/>
    <cellStyle name="Calculation 21 2 2 4" xfId="10710"/>
    <cellStyle name="Calculation 21 2 2 4 2" xfId="22826"/>
    <cellStyle name="Calculation 21 2 2 4 2 2" xfId="44012"/>
    <cellStyle name="Calculation 21 2 2 4 3" xfId="33408"/>
    <cellStyle name="Calculation 21 2 2 5" xfId="17713"/>
    <cellStyle name="Calculation 21 2 2 5 2" xfId="38900"/>
    <cellStyle name="Calculation 21 2 2 6" xfId="28020"/>
    <cellStyle name="Calculation 21 2 2_Table 2A-1_EFT (Annual)" xfId="6494"/>
    <cellStyle name="Calculation 21 2 3" xfId="1070"/>
    <cellStyle name="Calculation 21 2 3 2" xfId="4631"/>
    <cellStyle name="Calculation 21 2 3 2 2" xfId="12891"/>
    <cellStyle name="Calculation 21 2 3 2 2 2" xfId="24897"/>
    <cellStyle name="Calculation 21 2 3 2 2 2 2" xfId="46083"/>
    <cellStyle name="Calculation 21 2 3 2 2 3" xfId="35479"/>
    <cellStyle name="Calculation 21 2 3 2 3" xfId="19784"/>
    <cellStyle name="Calculation 21 2 3 2 3 2" xfId="40971"/>
    <cellStyle name="Calculation 21 2 3 2 4" xfId="30288"/>
    <cellStyle name="Calculation 21 2 3 2_Table 2A-1_EFT (Annual)" xfId="14726"/>
    <cellStyle name="Calculation 21 2 3 3" xfId="10235"/>
    <cellStyle name="Calculation 21 2 3 3 2" xfId="22351"/>
    <cellStyle name="Calculation 21 2 3 3 2 2" xfId="43537"/>
    <cellStyle name="Calculation 21 2 3 3 3" xfId="32933"/>
    <cellStyle name="Calculation 21 2 3 4" xfId="17238"/>
    <cellStyle name="Calculation 21 2 3 4 2" xfId="38425"/>
    <cellStyle name="Calculation 21 2 3 5" xfId="27545"/>
    <cellStyle name="Calculation 21 2 3_Table 2A-1_EFT (Annual)" xfId="6496"/>
    <cellStyle name="Calculation 21 2 4" xfId="2284"/>
    <cellStyle name="Calculation 21 2 4 2" xfId="5845"/>
    <cellStyle name="Calculation 21 2 4 2 2" xfId="14060"/>
    <cellStyle name="Calculation 21 2 4 2 2 2" xfId="26048"/>
    <cellStyle name="Calculation 21 2 4 2 2 2 2" xfId="47234"/>
    <cellStyle name="Calculation 21 2 4 2 2 3" xfId="36630"/>
    <cellStyle name="Calculation 21 2 4 2 3" xfId="20935"/>
    <cellStyle name="Calculation 21 2 4 2 3 2" xfId="42122"/>
    <cellStyle name="Calculation 21 2 4 2 4" xfId="31502"/>
    <cellStyle name="Calculation 21 2 4 2_Table 2A-1_EFT (Annual)" xfId="14725"/>
    <cellStyle name="Calculation 21 2 4 3" xfId="11404"/>
    <cellStyle name="Calculation 21 2 4 3 2" xfId="23502"/>
    <cellStyle name="Calculation 21 2 4 3 2 2" xfId="44688"/>
    <cellStyle name="Calculation 21 2 4 3 3" xfId="34084"/>
    <cellStyle name="Calculation 21 2 4 4" xfId="18389"/>
    <cellStyle name="Calculation 21 2 4 4 2" xfId="39576"/>
    <cellStyle name="Calculation 21 2 4 5" xfId="28759"/>
    <cellStyle name="Calculation 21 2 4_Table 2A-1_EFT (Annual)" xfId="6497"/>
    <cellStyle name="Calculation 21 2 5" xfId="4138"/>
    <cellStyle name="Calculation 21 2 5 2" xfId="12462"/>
    <cellStyle name="Calculation 21 2 5 2 2" xfId="24484"/>
    <cellStyle name="Calculation 21 2 5 2 2 2" xfId="45670"/>
    <cellStyle name="Calculation 21 2 5 2 3" xfId="35066"/>
    <cellStyle name="Calculation 21 2 5 3" xfId="19371"/>
    <cellStyle name="Calculation 21 2 5 3 2" xfId="40558"/>
    <cellStyle name="Calculation 21 2 5 4" xfId="29826"/>
    <cellStyle name="Calculation 21 2 5_Table 2A-1_EFT (Annual)" xfId="14724"/>
    <cellStyle name="Calculation 21 2 6" xfId="9801"/>
    <cellStyle name="Calculation 21 2 6 2" xfId="21938"/>
    <cellStyle name="Calculation 21 2 6 2 2" xfId="43124"/>
    <cellStyle name="Calculation 21 2 6 3" xfId="32520"/>
    <cellStyle name="Calculation 21 2 7" xfId="16825"/>
    <cellStyle name="Calculation 21 2 7 2" xfId="38012"/>
    <cellStyle name="Calculation 21 2 8" xfId="27083"/>
    <cellStyle name="Calculation 21 2_Table 2A-1_EFT (Annual)" xfId="2927"/>
    <cellStyle name="Calculation 21 3" xfId="406"/>
    <cellStyle name="Calculation 21 3 2" xfId="1389"/>
    <cellStyle name="Calculation 21 3 2 2" xfId="2659"/>
    <cellStyle name="Calculation 21 3 2 2 2" xfId="6220"/>
    <cellStyle name="Calculation 21 3 2 2 2 2" xfId="14414"/>
    <cellStyle name="Calculation 21 3 2 2 2 2 2" xfId="26386"/>
    <cellStyle name="Calculation 21 3 2 2 2 2 2 2" xfId="47572"/>
    <cellStyle name="Calculation 21 3 2 2 2 2 3" xfId="36968"/>
    <cellStyle name="Calculation 21 3 2 2 2 3" xfId="21273"/>
    <cellStyle name="Calculation 21 3 2 2 2 3 2" xfId="42460"/>
    <cellStyle name="Calculation 21 3 2 2 2 4" xfId="31876"/>
    <cellStyle name="Calculation 21 3 2 2 2_Table 2A-1_EFT (Annual)" xfId="14723"/>
    <cellStyle name="Calculation 21 3 2 2 3" xfId="11756"/>
    <cellStyle name="Calculation 21 3 2 2 3 2" xfId="23840"/>
    <cellStyle name="Calculation 21 3 2 2 3 2 2" xfId="45026"/>
    <cellStyle name="Calculation 21 3 2 2 3 3" xfId="34422"/>
    <cellStyle name="Calculation 21 3 2 2 4" xfId="18727"/>
    <cellStyle name="Calculation 21 3 2 2 4 2" xfId="39914"/>
    <cellStyle name="Calculation 21 3 2 2 5" xfId="29133"/>
    <cellStyle name="Calculation 21 3 2 2_Table 2A-1_EFT (Annual)" xfId="6499"/>
    <cellStyle name="Calculation 21 3 2 3" xfId="4950"/>
    <cellStyle name="Calculation 21 3 2 3 2" xfId="13210"/>
    <cellStyle name="Calculation 21 3 2 3 2 2" xfId="25216"/>
    <cellStyle name="Calculation 21 3 2 3 2 2 2" xfId="46402"/>
    <cellStyle name="Calculation 21 3 2 3 2 3" xfId="35798"/>
    <cellStyle name="Calculation 21 3 2 3 3" xfId="20103"/>
    <cellStyle name="Calculation 21 3 2 3 3 2" xfId="41290"/>
    <cellStyle name="Calculation 21 3 2 3 4" xfId="30607"/>
    <cellStyle name="Calculation 21 3 2 3_Table 2A-1_EFT (Annual)" xfId="14722"/>
    <cellStyle name="Calculation 21 3 2 4" xfId="10554"/>
    <cellStyle name="Calculation 21 3 2 4 2" xfId="22670"/>
    <cellStyle name="Calculation 21 3 2 4 2 2" xfId="43856"/>
    <cellStyle name="Calculation 21 3 2 4 3" xfId="33252"/>
    <cellStyle name="Calculation 21 3 2 5" xfId="17557"/>
    <cellStyle name="Calculation 21 3 2 5 2" xfId="38744"/>
    <cellStyle name="Calculation 21 3 2 6" xfId="27864"/>
    <cellStyle name="Calculation 21 3 2_Table 2A-1_EFT (Annual)" xfId="6498"/>
    <cellStyle name="Calculation 21 3 3" xfId="938"/>
    <cellStyle name="Calculation 21 3 3 2" xfId="4499"/>
    <cellStyle name="Calculation 21 3 3 2 2" xfId="12761"/>
    <cellStyle name="Calculation 21 3 3 2 2 2" xfId="24771"/>
    <cellStyle name="Calculation 21 3 3 2 2 2 2" xfId="45957"/>
    <cellStyle name="Calculation 21 3 3 2 2 3" xfId="35353"/>
    <cellStyle name="Calculation 21 3 3 2 3" xfId="19658"/>
    <cellStyle name="Calculation 21 3 3 2 3 2" xfId="40845"/>
    <cellStyle name="Calculation 21 3 3 2 4" xfId="30156"/>
    <cellStyle name="Calculation 21 3 3 2_Table 2A-1_EFT (Annual)" xfId="14721"/>
    <cellStyle name="Calculation 21 3 3 3" xfId="10108"/>
    <cellStyle name="Calculation 21 3 3 3 2" xfId="22225"/>
    <cellStyle name="Calculation 21 3 3 3 2 2" xfId="43411"/>
    <cellStyle name="Calculation 21 3 3 3 3" xfId="32807"/>
    <cellStyle name="Calculation 21 3 3 4" xfId="17112"/>
    <cellStyle name="Calculation 21 3 3 4 2" xfId="38299"/>
    <cellStyle name="Calculation 21 3 3 5" xfId="27413"/>
    <cellStyle name="Calculation 21 3 3_Table 2A-1_EFT (Annual)" xfId="6500"/>
    <cellStyle name="Calculation 21 3 4" xfId="2128"/>
    <cellStyle name="Calculation 21 3 4 2" xfId="5689"/>
    <cellStyle name="Calculation 21 3 4 2 2" xfId="13904"/>
    <cellStyle name="Calculation 21 3 4 2 2 2" xfId="25892"/>
    <cellStyle name="Calculation 21 3 4 2 2 2 2" xfId="47078"/>
    <cellStyle name="Calculation 21 3 4 2 2 3" xfId="36474"/>
    <cellStyle name="Calculation 21 3 4 2 3" xfId="20779"/>
    <cellStyle name="Calculation 21 3 4 2 3 2" xfId="41966"/>
    <cellStyle name="Calculation 21 3 4 2 4" xfId="31346"/>
    <cellStyle name="Calculation 21 3 4 2_Table 2A-1_EFT (Annual)" xfId="14720"/>
    <cellStyle name="Calculation 21 3 4 3" xfId="11248"/>
    <cellStyle name="Calculation 21 3 4 3 2" xfId="23346"/>
    <cellStyle name="Calculation 21 3 4 3 2 2" xfId="44532"/>
    <cellStyle name="Calculation 21 3 4 3 3" xfId="33928"/>
    <cellStyle name="Calculation 21 3 4 4" xfId="18233"/>
    <cellStyle name="Calculation 21 3 4 4 2" xfId="39420"/>
    <cellStyle name="Calculation 21 3 4 5" xfId="28603"/>
    <cellStyle name="Calculation 21 3 4_Table 2A-1_EFT (Annual)" xfId="6501"/>
    <cellStyle name="Calculation 21 3 5" xfId="3976"/>
    <cellStyle name="Calculation 21 3 5 2" xfId="12304"/>
    <cellStyle name="Calculation 21 3 5 2 2" xfId="24328"/>
    <cellStyle name="Calculation 21 3 5 2 2 2" xfId="45514"/>
    <cellStyle name="Calculation 21 3 5 2 3" xfId="34910"/>
    <cellStyle name="Calculation 21 3 5 3" xfId="19215"/>
    <cellStyle name="Calculation 21 3 5 3 2" xfId="40402"/>
    <cellStyle name="Calculation 21 3 5 4" xfId="29664"/>
    <cellStyle name="Calculation 21 3 5_Table 2A-1_EFT (Annual)" xfId="14719"/>
    <cellStyle name="Calculation 21 3 6" xfId="9641"/>
    <cellStyle name="Calculation 21 3 6 2" xfId="21782"/>
    <cellStyle name="Calculation 21 3 6 2 2" xfId="42968"/>
    <cellStyle name="Calculation 21 3 6 3" xfId="32364"/>
    <cellStyle name="Calculation 21 3 7" xfId="16669"/>
    <cellStyle name="Calculation 21 3 7 2" xfId="37856"/>
    <cellStyle name="Calculation 21 3 8" xfId="26921"/>
    <cellStyle name="Calculation 21 3_Table 2A-1_EFT (Annual)" xfId="2928"/>
    <cellStyle name="Calculation 21 4" xfId="1223"/>
    <cellStyle name="Calculation 21 4 2" xfId="2493"/>
    <cellStyle name="Calculation 21 4 2 2" xfId="6054"/>
    <cellStyle name="Calculation 21 4 2 2 2" xfId="14248"/>
    <cellStyle name="Calculation 21 4 2 2 2 2" xfId="26220"/>
    <cellStyle name="Calculation 21 4 2 2 2 2 2" xfId="47406"/>
    <cellStyle name="Calculation 21 4 2 2 2 3" xfId="36802"/>
    <cellStyle name="Calculation 21 4 2 2 3" xfId="21107"/>
    <cellStyle name="Calculation 21 4 2 2 3 2" xfId="42294"/>
    <cellStyle name="Calculation 21 4 2 2 4" xfId="31710"/>
    <cellStyle name="Calculation 21 4 2 2_Table 2A-1_EFT (Annual)" xfId="14718"/>
    <cellStyle name="Calculation 21 4 2 3" xfId="11590"/>
    <cellStyle name="Calculation 21 4 2 3 2" xfId="23674"/>
    <cellStyle name="Calculation 21 4 2 3 2 2" xfId="44860"/>
    <cellStyle name="Calculation 21 4 2 3 3" xfId="34256"/>
    <cellStyle name="Calculation 21 4 2 4" xfId="18561"/>
    <cellStyle name="Calculation 21 4 2 4 2" xfId="39748"/>
    <cellStyle name="Calculation 21 4 2 5" xfId="28967"/>
    <cellStyle name="Calculation 21 4 2_Table 2A-1_EFT (Annual)" xfId="6503"/>
    <cellStyle name="Calculation 21 4 3" xfId="4784"/>
    <cellStyle name="Calculation 21 4 3 2" xfId="13044"/>
    <cellStyle name="Calculation 21 4 3 2 2" xfId="25050"/>
    <cellStyle name="Calculation 21 4 3 2 2 2" xfId="46236"/>
    <cellStyle name="Calculation 21 4 3 2 3" xfId="35632"/>
    <cellStyle name="Calculation 21 4 3 3" xfId="19937"/>
    <cellStyle name="Calculation 21 4 3 3 2" xfId="41124"/>
    <cellStyle name="Calculation 21 4 3 4" xfId="30441"/>
    <cellStyle name="Calculation 21 4 3_Table 2A-1_EFT (Annual)" xfId="14717"/>
    <cellStyle name="Calculation 21 4 4" xfId="10388"/>
    <cellStyle name="Calculation 21 4 4 2" xfId="22504"/>
    <cellStyle name="Calculation 21 4 4 2 2" xfId="43690"/>
    <cellStyle name="Calculation 21 4 4 3" xfId="33086"/>
    <cellStyle name="Calculation 21 4 5" xfId="17391"/>
    <cellStyle name="Calculation 21 4 5 2" xfId="38578"/>
    <cellStyle name="Calculation 21 4 6" xfId="27698"/>
    <cellStyle name="Calculation 21 4_Table 2A-1_EFT (Annual)" xfId="6502"/>
    <cellStyle name="Calculation 21 5" xfId="779"/>
    <cellStyle name="Calculation 21 5 2" xfId="4340"/>
    <cellStyle name="Calculation 21 5 2 2" xfId="12620"/>
    <cellStyle name="Calculation 21 5 2 2 2" xfId="24637"/>
    <cellStyle name="Calculation 21 5 2 2 2 2" xfId="45823"/>
    <cellStyle name="Calculation 21 5 2 2 3" xfId="35219"/>
    <cellStyle name="Calculation 21 5 2 3" xfId="19524"/>
    <cellStyle name="Calculation 21 5 2 3 2" xfId="40711"/>
    <cellStyle name="Calculation 21 5 2 4" xfId="29997"/>
    <cellStyle name="Calculation 21 5 2_Table 2A-1_EFT (Annual)" xfId="14716"/>
    <cellStyle name="Calculation 21 5 3" xfId="9968"/>
    <cellStyle name="Calculation 21 5 3 2" xfId="22091"/>
    <cellStyle name="Calculation 21 5 3 2 2" xfId="43277"/>
    <cellStyle name="Calculation 21 5 3 3" xfId="32673"/>
    <cellStyle name="Calculation 21 5 4" xfId="16978"/>
    <cellStyle name="Calculation 21 5 4 2" xfId="38165"/>
    <cellStyle name="Calculation 21 5 5" xfId="27254"/>
    <cellStyle name="Calculation 21 5_Table 2A-1_EFT (Annual)" xfId="6504"/>
    <cellStyle name="Calculation 21 6" xfId="1962"/>
    <cellStyle name="Calculation 21 6 2" xfId="5523"/>
    <cellStyle name="Calculation 21 6 2 2" xfId="13738"/>
    <cellStyle name="Calculation 21 6 2 2 2" xfId="25726"/>
    <cellStyle name="Calculation 21 6 2 2 2 2" xfId="46912"/>
    <cellStyle name="Calculation 21 6 2 2 3" xfId="36308"/>
    <cellStyle name="Calculation 21 6 2 3" xfId="20613"/>
    <cellStyle name="Calculation 21 6 2 3 2" xfId="41800"/>
    <cellStyle name="Calculation 21 6 2 4" xfId="31180"/>
    <cellStyle name="Calculation 21 6 2_Table 2A-1_EFT (Annual)" xfId="14715"/>
    <cellStyle name="Calculation 21 6 3" xfId="11082"/>
    <cellStyle name="Calculation 21 6 3 2" xfId="23180"/>
    <cellStyle name="Calculation 21 6 3 2 2" xfId="44366"/>
    <cellStyle name="Calculation 21 6 3 3" xfId="33762"/>
    <cellStyle name="Calculation 21 6 4" xfId="18067"/>
    <cellStyle name="Calculation 21 6 4 2" xfId="39254"/>
    <cellStyle name="Calculation 21 6 5" xfId="28437"/>
    <cellStyle name="Calculation 21 6_Table 2A-1_EFT (Annual)" xfId="6505"/>
    <cellStyle name="Calculation 21 7" xfId="3764"/>
    <cellStyle name="Calculation 21 7 2" xfId="12132"/>
    <cellStyle name="Calculation 21 7 2 2" xfId="24162"/>
    <cellStyle name="Calculation 21 7 2 2 2" xfId="45348"/>
    <cellStyle name="Calculation 21 7 2 3" xfId="34744"/>
    <cellStyle name="Calculation 21 7 3" xfId="19049"/>
    <cellStyle name="Calculation 21 7 3 2" xfId="40236"/>
    <cellStyle name="Calculation 21 7 4" xfId="29473"/>
    <cellStyle name="Calculation 21 7_Table 2A-1_EFT (Annual)" xfId="14714"/>
    <cellStyle name="Calculation 21 8" xfId="9451"/>
    <cellStyle name="Calculation 21 8 2" xfId="21616"/>
    <cellStyle name="Calculation 21 8 2 2" xfId="42802"/>
    <cellStyle name="Calculation 21 8 3" xfId="32198"/>
    <cellStyle name="Calculation 21 9" xfId="16503"/>
    <cellStyle name="Calculation 21 9 2" xfId="37690"/>
    <cellStyle name="Calculation 21_Table 2A-1_EFT (Annual)" xfId="2926"/>
    <cellStyle name="Calculation 22" xfId="209"/>
    <cellStyle name="Calculation 22 10" xfId="26764"/>
    <cellStyle name="Calculation 22 2" xfId="602"/>
    <cellStyle name="Calculation 22 2 2" xfId="1579"/>
    <cellStyle name="Calculation 22 2 2 2" xfId="2849"/>
    <cellStyle name="Calculation 22 2 2 2 2" xfId="6410"/>
    <cellStyle name="Calculation 22 2 2 2 2 2" xfId="14604"/>
    <cellStyle name="Calculation 22 2 2 2 2 2 2" xfId="26576"/>
    <cellStyle name="Calculation 22 2 2 2 2 2 2 2" xfId="47762"/>
    <cellStyle name="Calculation 22 2 2 2 2 2 3" xfId="37158"/>
    <cellStyle name="Calculation 22 2 2 2 2 3" xfId="21463"/>
    <cellStyle name="Calculation 22 2 2 2 2 3 2" xfId="42650"/>
    <cellStyle name="Calculation 22 2 2 2 2 4" xfId="32066"/>
    <cellStyle name="Calculation 22 2 2 2 2_Table 2A-1_EFT (Annual)" xfId="14713"/>
    <cellStyle name="Calculation 22 2 2 2 3" xfId="11946"/>
    <cellStyle name="Calculation 22 2 2 2 3 2" xfId="24030"/>
    <cellStyle name="Calculation 22 2 2 2 3 2 2" xfId="45216"/>
    <cellStyle name="Calculation 22 2 2 2 3 3" xfId="34612"/>
    <cellStyle name="Calculation 22 2 2 2 4" xfId="18917"/>
    <cellStyle name="Calculation 22 2 2 2 4 2" xfId="40104"/>
    <cellStyle name="Calculation 22 2 2 2 5" xfId="29323"/>
    <cellStyle name="Calculation 22 2 2 2_Table 2A-1_EFT (Annual)" xfId="6507"/>
    <cellStyle name="Calculation 22 2 2 3" xfId="5140"/>
    <cellStyle name="Calculation 22 2 2 3 2" xfId="13400"/>
    <cellStyle name="Calculation 22 2 2 3 2 2" xfId="25406"/>
    <cellStyle name="Calculation 22 2 2 3 2 2 2" xfId="46592"/>
    <cellStyle name="Calculation 22 2 2 3 2 3" xfId="35988"/>
    <cellStyle name="Calculation 22 2 2 3 3" xfId="20293"/>
    <cellStyle name="Calculation 22 2 2 3 3 2" xfId="41480"/>
    <cellStyle name="Calculation 22 2 2 3 4" xfId="30797"/>
    <cellStyle name="Calculation 22 2 2 3_Table 2A-1_EFT (Annual)" xfId="14712"/>
    <cellStyle name="Calculation 22 2 2 4" xfId="10744"/>
    <cellStyle name="Calculation 22 2 2 4 2" xfId="22860"/>
    <cellStyle name="Calculation 22 2 2 4 2 2" xfId="44046"/>
    <cellStyle name="Calculation 22 2 2 4 3" xfId="33442"/>
    <cellStyle name="Calculation 22 2 2 5" xfId="17747"/>
    <cellStyle name="Calculation 22 2 2 5 2" xfId="38934"/>
    <cellStyle name="Calculation 22 2 2 6" xfId="28054"/>
    <cellStyle name="Calculation 22 2 2_Table 2A-1_EFT (Annual)" xfId="6506"/>
    <cellStyle name="Calculation 22 2 3" xfId="1097"/>
    <cellStyle name="Calculation 22 2 3 2" xfId="4658"/>
    <cellStyle name="Calculation 22 2 3 2 2" xfId="12918"/>
    <cellStyle name="Calculation 22 2 3 2 2 2" xfId="24924"/>
    <cellStyle name="Calculation 22 2 3 2 2 2 2" xfId="46110"/>
    <cellStyle name="Calculation 22 2 3 2 2 3" xfId="35506"/>
    <cellStyle name="Calculation 22 2 3 2 3" xfId="19811"/>
    <cellStyle name="Calculation 22 2 3 2 3 2" xfId="40998"/>
    <cellStyle name="Calculation 22 2 3 2 4" xfId="30315"/>
    <cellStyle name="Calculation 22 2 3 2_Table 2A-1_EFT (Annual)" xfId="14711"/>
    <cellStyle name="Calculation 22 2 3 3" xfId="10262"/>
    <cellStyle name="Calculation 22 2 3 3 2" xfId="22378"/>
    <cellStyle name="Calculation 22 2 3 3 2 2" xfId="43564"/>
    <cellStyle name="Calculation 22 2 3 3 3" xfId="32960"/>
    <cellStyle name="Calculation 22 2 3 4" xfId="17265"/>
    <cellStyle name="Calculation 22 2 3 4 2" xfId="38452"/>
    <cellStyle name="Calculation 22 2 3 5" xfId="27572"/>
    <cellStyle name="Calculation 22 2 3_Table 2A-1_EFT (Annual)" xfId="6508"/>
    <cellStyle name="Calculation 22 2 4" xfId="2318"/>
    <cellStyle name="Calculation 22 2 4 2" xfId="5879"/>
    <cellStyle name="Calculation 22 2 4 2 2" xfId="14094"/>
    <cellStyle name="Calculation 22 2 4 2 2 2" xfId="26082"/>
    <cellStyle name="Calculation 22 2 4 2 2 2 2" xfId="47268"/>
    <cellStyle name="Calculation 22 2 4 2 2 3" xfId="36664"/>
    <cellStyle name="Calculation 22 2 4 2 3" xfId="20969"/>
    <cellStyle name="Calculation 22 2 4 2 3 2" xfId="42156"/>
    <cellStyle name="Calculation 22 2 4 2 4" xfId="31536"/>
    <cellStyle name="Calculation 22 2 4 2_Table 2A-1_EFT (Annual)" xfId="14710"/>
    <cellStyle name="Calculation 22 2 4 3" xfId="11438"/>
    <cellStyle name="Calculation 22 2 4 3 2" xfId="23536"/>
    <cellStyle name="Calculation 22 2 4 3 2 2" xfId="44722"/>
    <cellStyle name="Calculation 22 2 4 3 3" xfId="34118"/>
    <cellStyle name="Calculation 22 2 4 4" xfId="18423"/>
    <cellStyle name="Calculation 22 2 4 4 2" xfId="39610"/>
    <cellStyle name="Calculation 22 2 4 5" xfId="28793"/>
    <cellStyle name="Calculation 22 2 4_Table 2A-1_EFT (Annual)" xfId="6509"/>
    <cellStyle name="Calculation 22 2 5" xfId="4172"/>
    <cellStyle name="Calculation 22 2 5 2" xfId="12496"/>
    <cellStyle name="Calculation 22 2 5 2 2" xfId="24518"/>
    <cellStyle name="Calculation 22 2 5 2 2 2" xfId="45704"/>
    <cellStyle name="Calculation 22 2 5 2 3" xfId="35100"/>
    <cellStyle name="Calculation 22 2 5 3" xfId="19405"/>
    <cellStyle name="Calculation 22 2 5 3 2" xfId="40592"/>
    <cellStyle name="Calculation 22 2 5 4" xfId="29860"/>
    <cellStyle name="Calculation 22 2 5_Table 2A-1_EFT (Annual)" xfId="14709"/>
    <cellStyle name="Calculation 22 2 6" xfId="9835"/>
    <cellStyle name="Calculation 22 2 6 2" xfId="21972"/>
    <cellStyle name="Calculation 22 2 6 2 2" xfId="43158"/>
    <cellStyle name="Calculation 22 2 6 3" xfId="32554"/>
    <cellStyle name="Calculation 22 2 7" xfId="16859"/>
    <cellStyle name="Calculation 22 2 7 2" xfId="38046"/>
    <cellStyle name="Calculation 22 2 8" xfId="27117"/>
    <cellStyle name="Calculation 22 2_Table 2A-1_EFT (Annual)" xfId="2930"/>
    <cellStyle name="Calculation 22 3" xfId="437"/>
    <cellStyle name="Calculation 22 3 2" xfId="1420"/>
    <cellStyle name="Calculation 22 3 2 2" xfId="2690"/>
    <cellStyle name="Calculation 22 3 2 2 2" xfId="6251"/>
    <cellStyle name="Calculation 22 3 2 2 2 2" xfId="14445"/>
    <cellStyle name="Calculation 22 3 2 2 2 2 2" xfId="26417"/>
    <cellStyle name="Calculation 22 3 2 2 2 2 2 2" xfId="47603"/>
    <cellStyle name="Calculation 22 3 2 2 2 2 3" xfId="36999"/>
    <cellStyle name="Calculation 22 3 2 2 2 3" xfId="21304"/>
    <cellStyle name="Calculation 22 3 2 2 2 3 2" xfId="42491"/>
    <cellStyle name="Calculation 22 3 2 2 2 4" xfId="31907"/>
    <cellStyle name="Calculation 22 3 2 2 2_Table 2A-1_EFT (Annual)" xfId="14708"/>
    <cellStyle name="Calculation 22 3 2 2 3" xfId="11787"/>
    <cellStyle name="Calculation 22 3 2 2 3 2" xfId="23871"/>
    <cellStyle name="Calculation 22 3 2 2 3 2 2" xfId="45057"/>
    <cellStyle name="Calculation 22 3 2 2 3 3" xfId="34453"/>
    <cellStyle name="Calculation 22 3 2 2 4" xfId="18758"/>
    <cellStyle name="Calculation 22 3 2 2 4 2" xfId="39945"/>
    <cellStyle name="Calculation 22 3 2 2 5" xfId="29164"/>
    <cellStyle name="Calculation 22 3 2 2_Table 2A-1_EFT (Annual)" xfId="6511"/>
    <cellStyle name="Calculation 22 3 2 3" xfId="4981"/>
    <cellStyle name="Calculation 22 3 2 3 2" xfId="13241"/>
    <cellStyle name="Calculation 22 3 2 3 2 2" xfId="25247"/>
    <cellStyle name="Calculation 22 3 2 3 2 2 2" xfId="46433"/>
    <cellStyle name="Calculation 22 3 2 3 2 3" xfId="35829"/>
    <cellStyle name="Calculation 22 3 2 3 3" xfId="20134"/>
    <cellStyle name="Calculation 22 3 2 3 3 2" xfId="41321"/>
    <cellStyle name="Calculation 22 3 2 3 4" xfId="30638"/>
    <cellStyle name="Calculation 22 3 2 3_Table 2A-1_EFT (Annual)" xfId="14707"/>
    <cellStyle name="Calculation 22 3 2 4" xfId="10585"/>
    <cellStyle name="Calculation 22 3 2 4 2" xfId="22701"/>
    <cellStyle name="Calculation 22 3 2 4 2 2" xfId="43887"/>
    <cellStyle name="Calculation 22 3 2 4 3" xfId="33283"/>
    <cellStyle name="Calculation 22 3 2 5" xfId="17588"/>
    <cellStyle name="Calculation 22 3 2 5 2" xfId="38775"/>
    <cellStyle name="Calculation 22 3 2 6" xfId="27895"/>
    <cellStyle name="Calculation 22 3 2_Table 2A-1_EFT (Annual)" xfId="6510"/>
    <cellStyle name="Calculation 22 3 3" xfId="962"/>
    <cellStyle name="Calculation 22 3 3 2" xfId="4523"/>
    <cellStyle name="Calculation 22 3 3 2 2" xfId="12785"/>
    <cellStyle name="Calculation 22 3 3 2 2 2" xfId="24795"/>
    <cellStyle name="Calculation 22 3 3 2 2 2 2" xfId="45981"/>
    <cellStyle name="Calculation 22 3 3 2 2 3" xfId="35377"/>
    <cellStyle name="Calculation 22 3 3 2 3" xfId="19682"/>
    <cellStyle name="Calculation 22 3 3 2 3 2" xfId="40869"/>
    <cellStyle name="Calculation 22 3 3 2 4" xfId="30180"/>
    <cellStyle name="Calculation 22 3 3 2_Table 2A-1_EFT (Annual)" xfId="14706"/>
    <cellStyle name="Calculation 22 3 3 3" xfId="10132"/>
    <cellStyle name="Calculation 22 3 3 3 2" xfId="22249"/>
    <cellStyle name="Calculation 22 3 3 3 2 2" xfId="43435"/>
    <cellStyle name="Calculation 22 3 3 3 3" xfId="32831"/>
    <cellStyle name="Calculation 22 3 3 4" xfId="17136"/>
    <cellStyle name="Calculation 22 3 3 4 2" xfId="38323"/>
    <cellStyle name="Calculation 22 3 3 5" xfId="27437"/>
    <cellStyle name="Calculation 22 3 3_Table 2A-1_EFT (Annual)" xfId="6512"/>
    <cellStyle name="Calculation 22 3 4" xfId="2159"/>
    <cellStyle name="Calculation 22 3 4 2" xfId="5720"/>
    <cellStyle name="Calculation 22 3 4 2 2" xfId="13935"/>
    <cellStyle name="Calculation 22 3 4 2 2 2" xfId="25923"/>
    <cellStyle name="Calculation 22 3 4 2 2 2 2" xfId="47109"/>
    <cellStyle name="Calculation 22 3 4 2 2 3" xfId="36505"/>
    <cellStyle name="Calculation 22 3 4 2 3" xfId="20810"/>
    <cellStyle name="Calculation 22 3 4 2 3 2" xfId="41997"/>
    <cellStyle name="Calculation 22 3 4 2 4" xfId="31377"/>
    <cellStyle name="Calculation 22 3 4 2_Table 2A-1_EFT (Annual)" xfId="14705"/>
    <cellStyle name="Calculation 22 3 4 3" xfId="11279"/>
    <cellStyle name="Calculation 22 3 4 3 2" xfId="23377"/>
    <cellStyle name="Calculation 22 3 4 3 2 2" xfId="44563"/>
    <cellStyle name="Calculation 22 3 4 3 3" xfId="33959"/>
    <cellStyle name="Calculation 22 3 4 4" xfId="18264"/>
    <cellStyle name="Calculation 22 3 4 4 2" xfId="39451"/>
    <cellStyle name="Calculation 22 3 4 5" xfId="28634"/>
    <cellStyle name="Calculation 22 3 4_Table 2A-1_EFT (Annual)" xfId="6513"/>
    <cellStyle name="Calculation 22 3 5" xfId="4007"/>
    <cellStyle name="Calculation 22 3 5 2" xfId="12335"/>
    <cellStyle name="Calculation 22 3 5 2 2" xfId="24359"/>
    <cellStyle name="Calculation 22 3 5 2 2 2" xfId="45545"/>
    <cellStyle name="Calculation 22 3 5 2 3" xfId="34941"/>
    <cellStyle name="Calculation 22 3 5 3" xfId="19246"/>
    <cellStyle name="Calculation 22 3 5 3 2" xfId="40433"/>
    <cellStyle name="Calculation 22 3 5 4" xfId="29695"/>
    <cellStyle name="Calculation 22 3 5_Table 2A-1_EFT (Annual)" xfId="14704"/>
    <cellStyle name="Calculation 22 3 6" xfId="9672"/>
    <cellStyle name="Calculation 22 3 6 2" xfId="21813"/>
    <cellStyle name="Calculation 22 3 6 2 2" xfId="42999"/>
    <cellStyle name="Calculation 22 3 6 3" xfId="32395"/>
    <cellStyle name="Calculation 22 3 7" xfId="16700"/>
    <cellStyle name="Calculation 22 3 7 2" xfId="37887"/>
    <cellStyle name="Calculation 22 3 8" xfId="26952"/>
    <cellStyle name="Calculation 22 3_Table 2A-1_EFT (Annual)" xfId="2931"/>
    <cellStyle name="Calculation 22 4" xfId="1257"/>
    <cellStyle name="Calculation 22 4 2" xfId="2527"/>
    <cellStyle name="Calculation 22 4 2 2" xfId="6088"/>
    <cellStyle name="Calculation 22 4 2 2 2" xfId="14282"/>
    <cellStyle name="Calculation 22 4 2 2 2 2" xfId="26254"/>
    <cellStyle name="Calculation 22 4 2 2 2 2 2" xfId="47440"/>
    <cellStyle name="Calculation 22 4 2 2 2 3" xfId="36836"/>
    <cellStyle name="Calculation 22 4 2 2 3" xfId="21141"/>
    <cellStyle name="Calculation 22 4 2 2 3 2" xfId="42328"/>
    <cellStyle name="Calculation 22 4 2 2 4" xfId="31744"/>
    <cellStyle name="Calculation 22 4 2 2_Table 2A-1_EFT (Annual)" xfId="14703"/>
    <cellStyle name="Calculation 22 4 2 3" xfId="11624"/>
    <cellStyle name="Calculation 22 4 2 3 2" xfId="23708"/>
    <cellStyle name="Calculation 22 4 2 3 2 2" xfId="44894"/>
    <cellStyle name="Calculation 22 4 2 3 3" xfId="34290"/>
    <cellStyle name="Calculation 22 4 2 4" xfId="18595"/>
    <cellStyle name="Calculation 22 4 2 4 2" xfId="39782"/>
    <cellStyle name="Calculation 22 4 2 5" xfId="29001"/>
    <cellStyle name="Calculation 22 4 2_Table 2A-1_EFT (Annual)" xfId="6515"/>
    <cellStyle name="Calculation 22 4 3" xfId="4818"/>
    <cellStyle name="Calculation 22 4 3 2" xfId="13078"/>
    <cellStyle name="Calculation 22 4 3 2 2" xfId="25084"/>
    <cellStyle name="Calculation 22 4 3 2 2 2" xfId="46270"/>
    <cellStyle name="Calculation 22 4 3 2 3" xfId="35666"/>
    <cellStyle name="Calculation 22 4 3 3" xfId="19971"/>
    <cellStyle name="Calculation 22 4 3 3 2" xfId="41158"/>
    <cellStyle name="Calculation 22 4 3 4" xfId="30475"/>
    <cellStyle name="Calculation 22 4 3_Table 2A-1_EFT (Annual)" xfId="14702"/>
    <cellStyle name="Calculation 22 4 4" xfId="10422"/>
    <cellStyle name="Calculation 22 4 4 2" xfId="22538"/>
    <cellStyle name="Calculation 22 4 4 2 2" xfId="43724"/>
    <cellStyle name="Calculation 22 4 4 3" xfId="33120"/>
    <cellStyle name="Calculation 22 4 5" xfId="17425"/>
    <cellStyle name="Calculation 22 4 5 2" xfId="38612"/>
    <cellStyle name="Calculation 22 4 6" xfId="27732"/>
    <cellStyle name="Calculation 22 4_Table 2A-1_EFT (Annual)" xfId="6514"/>
    <cellStyle name="Calculation 22 5" xfId="806"/>
    <cellStyle name="Calculation 22 5 2" xfId="4367"/>
    <cellStyle name="Calculation 22 5 2 2" xfId="12647"/>
    <cellStyle name="Calculation 22 5 2 2 2" xfId="24664"/>
    <cellStyle name="Calculation 22 5 2 2 2 2" xfId="45850"/>
    <cellStyle name="Calculation 22 5 2 2 3" xfId="35246"/>
    <cellStyle name="Calculation 22 5 2 3" xfId="19551"/>
    <cellStyle name="Calculation 22 5 2 3 2" xfId="40738"/>
    <cellStyle name="Calculation 22 5 2 4" xfId="30024"/>
    <cellStyle name="Calculation 22 5 2_Table 2A-1_EFT (Annual)" xfId="14701"/>
    <cellStyle name="Calculation 22 5 3" xfId="9995"/>
    <cellStyle name="Calculation 22 5 3 2" xfId="22118"/>
    <cellStyle name="Calculation 22 5 3 2 2" xfId="43304"/>
    <cellStyle name="Calculation 22 5 3 3" xfId="32700"/>
    <cellStyle name="Calculation 22 5 4" xfId="17005"/>
    <cellStyle name="Calculation 22 5 4 2" xfId="38192"/>
    <cellStyle name="Calculation 22 5 5" xfId="27281"/>
    <cellStyle name="Calculation 22 5_Table 2A-1_EFT (Annual)" xfId="6516"/>
    <cellStyle name="Calculation 22 6" xfId="1996"/>
    <cellStyle name="Calculation 22 6 2" xfId="5557"/>
    <cellStyle name="Calculation 22 6 2 2" xfId="13772"/>
    <cellStyle name="Calculation 22 6 2 2 2" xfId="25760"/>
    <cellStyle name="Calculation 22 6 2 2 2 2" xfId="46946"/>
    <cellStyle name="Calculation 22 6 2 2 3" xfId="36342"/>
    <cellStyle name="Calculation 22 6 2 3" xfId="20647"/>
    <cellStyle name="Calculation 22 6 2 3 2" xfId="41834"/>
    <cellStyle name="Calculation 22 6 2 4" xfId="31214"/>
    <cellStyle name="Calculation 22 6 2_Table 2A-1_EFT (Annual)" xfId="14700"/>
    <cellStyle name="Calculation 22 6 3" xfId="11116"/>
    <cellStyle name="Calculation 22 6 3 2" xfId="23214"/>
    <cellStyle name="Calculation 22 6 3 2 2" xfId="44400"/>
    <cellStyle name="Calculation 22 6 3 3" xfId="33796"/>
    <cellStyle name="Calculation 22 6 4" xfId="18101"/>
    <cellStyle name="Calculation 22 6 4 2" xfId="39288"/>
    <cellStyle name="Calculation 22 6 5" xfId="28471"/>
    <cellStyle name="Calculation 22 6_Table 2A-1_EFT (Annual)" xfId="6517"/>
    <cellStyle name="Calculation 22 7" xfId="3798"/>
    <cellStyle name="Calculation 22 7 2" xfId="12166"/>
    <cellStyle name="Calculation 22 7 2 2" xfId="24196"/>
    <cellStyle name="Calculation 22 7 2 2 2" xfId="45382"/>
    <cellStyle name="Calculation 22 7 2 3" xfId="34778"/>
    <cellStyle name="Calculation 22 7 3" xfId="19083"/>
    <cellStyle name="Calculation 22 7 3 2" xfId="40270"/>
    <cellStyle name="Calculation 22 7 4" xfId="29507"/>
    <cellStyle name="Calculation 22 7_Table 2A-1_EFT (Annual)" xfId="14699"/>
    <cellStyle name="Calculation 22 8" xfId="9485"/>
    <cellStyle name="Calculation 22 8 2" xfId="21650"/>
    <cellStyle name="Calculation 22 8 2 2" xfId="42836"/>
    <cellStyle name="Calculation 22 8 3" xfId="32232"/>
    <cellStyle name="Calculation 22 9" xfId="16537"/>
    <cellStyle name="Calculation 22 9 2" xfId="37724"/>
    <cellStyle name="Calculation 22_Table 2A-1_EFT (Annual)" xfId="2929"/>
    <cellStyle name="Calculation 23" xfId="215"/>
    <cellStyle name="Calculation 23 10" xfId="26770"/>
    <cellStyle name="Calculation 23 2" xfId="608"/>
    <cellStyle name="Calculation 23 2 2" xfId="1585"/>
    <cellStyle name="Calculation 23 2 2 2" xfId="2855"/>
    <cellStyle name="Calculation 23 2 2 2 2" xfId="6416"/>
    <cellStyle name="Calculation 23 2 2 2 2 2" xfId="14610"/>
    <cellStyle name="Calculation 23 2 2 2 2 2 2" xfId="26582"/>
    <cellStyle name="Calculation 23 2 2 2 2 2 2 2" xfId="47768"/>
    <cellStyle name="Calculation 23 2 2 2 2 2 3" xfId="37164"/>
    <cellStyle name="Calculation 23 2 2 2 2 3" xfId="21469"/>
    <cellStyle name="Calculation 23 2 2 2 2 3 2" xfId="42656"/>
    <cellStyle name="Calculation 23 2 2 2 2 4" xfId="32072"/>
    <cellStyle name="Calculation 23 2 2 2 2_Table 2A-1_EFT (Annual)" xfId="14698"/>
    <cellStyle name="Calculation 23 2 2 2 3" xfId="11952"/>
    <cellStyle name="Calculation 23 2 2 2 3 2" xfId="24036"/>
    <cellStyle name="Calculation 23 2 2 2 3 2 2" xfId="45222"/>
    <cellStyle name="Calculation 23 2 2 2 3 3" xfId="34618"/>
    <cellStyle name="Calculation 23 2 2 2 4" xfId="18923"/>
    <cellStyle name="Calculation 23 2 2 2 4 2" xfId="40110"/>
    <cellStyle name="Calculation 23 2 2 2 5" xfId="29329"/>
    <cellStyle name="Calculation 23 2 2 2_Table 2A-1_EFT (Annual)" xfId="6519"/>
    <cellStyle name="Calculation 23 2 2 3" xfId="5146"/>
    <cellStyle name="Calculation 23 2 2 3 2" xfId="13406"/>
    <cellStyle name="Calculation 23 2 2 3 2 2" xfId="25412"/>
    <cellStyle name="Calculation 23 2 2 3 2 2 2" xfId="46598"/>
    <cellStyle name="Calculation 23 2 2 3 2 3" xfId="35994"/>
    <cellStyle name="Calculation 23 2 2 3 3" xfId="20299"/>
    <cellStyle name="Calculation 23 2 2 3 3 2" xfId="41486"/>
    <cellStyle name="Calculation 23 2 2 3 4" xfId="30803"/>
    <cellStyle name="Calculation 23 2 2 3_Table 2A-1_EFT (Annual)" xfId="14697"/>
    <cellStyle name="Calculation 23 2 2 4" xfId="10750"/>
    <cellStyle name="Calculation 23 2 2 4 2" xfId="22866"/>
    <cellStyle name="Calculation 23 2 2 4 2 2" xfId="44052"/>
    <cellStyle name="Calculation 23 2 2 4 3" xfId="33448"/>
    <cellStyle name="Calculation 23 2 2 5" xfId="17753"/>
    <cellStyle name="Calculation 23 2 2 5 2" xfId="38940"/>
    <cellStyle name="Calculation 23 2 2 6" xfId="28060"/>
    <cellStyle name="Calculation 23 2 2_Table 2A-1_EFT (Annual)" xfId="6518"/>
    <cellStyle name="Calculation 23 2 3" xfId="1103"/>
    <cellStyle name="Calculation 23 2 3 2" xfId="4664"/>
    <cellStyle name="Calculation 23 2 3 2 2" xfId="12924"/>
    <cellStyle name="Calculation 23 2 3 2 2 2" xfId="24930"/>
    <cellStyle name="Calculation 23 2 3 2 2 2 2" xfId="46116"/>
    <cellStyle name="Calculation 23 2 3 2 2 3" xfId="35512"/>
    <cellStyle name="Calculation 23 2 3 2 3" xfId="19817"/>
    <cellStyle name="Calculation 23 2 3 2 3 2" xfId="41004"/>
    <cellStyle name="Calculation 23 2 3 2 4" xfId="30321"/>
    <cellStyle name="Calculation 23 2 3 2_Table 2A-1_EFT (Annual)" xfId="14696"/>
    <cellStyle name="Calculation 23 2 3 3" xfId="10268"/>
    <cellStyle name="Calculation 23 2 3 3 2" xfId="22384"/>
    <cellStyle name="Calculation 23 2 3 3 2 2" xfId="43570"/>
    <cellStyle name="Calculation 23 2 3 3 3" xfId="32966"/>
    <cellStyle name="Calculation 23 2 3 4" xfId="17271"/>
    <cellStyle name="Calculation 23 2 3 4 2" xfId="38458"/>
    <cellStyle name="Calculation 23 2 3 5" xfId="27578"/>
    <cellStyle name="Calculation 23 2 3_Table 2A-1_EFT (Annual)" xfId="6520"/>
    <cellStyle name="Calculation 23 2 4" xfId="2324"/>
    <cellStyle name="Calculation 23 2 4 2" xfId="5885"/>
    <cellStyle name="Calculation 23 2 4 2 2" xfId="14100"/>
    <cellStyle name="Calculation 23 2 4 2 2 2" xfId="26088"/>
    <cellStyle name="Calculation 23 2 4 2 2 2 2" xfId="47274"/>
    <cellStyle name="Calculation 23 2 4 2 2 3" xfId="36670"/>
    <cellStyle name="Calculation 23 2 4 2 3" xfId="20975"/>
    <cellStyle name="Calculation 23 2 4 2 3 2" xfId="42162"/>
    <cellStyle name="Calculation 23 2 4 2 4" xfId="31542"/>
    <cellStyle name="Calculation 23 2 4 2_Table 2A-1_EFT (Annual)" xfId="14695"/>
    <cellStyle name="Calculation 23 2 4 3" xfId="11444"/>
    <cellStyle name="Calculation 23 2 4 3 2" xfId="23542"/>
    <cellStyle name="Calculation 23 2 4 3 2 2" xfId="44728"/>
    <cellStyle name="Calculation 23 2 4 3 3" xfId="34124"/>
    <cellStyle name="Calculation 23 2 4 4" xfId="18429"/>
    <cellStyle name="Calculation 23 2 4 4 2" xfId="39616"/>
    <cellStyle name="Calculation 23 2 4 5" xfId="28799"/>
    <cellStyle name="Calculation 23 2 4_Table 2A-1_EFT (Annual)" xfId="6521"/>
    <cellStyle name="Calculation 23 2 5" xfId="4178"/>
    <cellStyle name="Calculation 23 2 5 2" xfId="12502"/>
    <cellStyle name="Calculation 23 2 5 2 2" xfId="24524"/>
    <cellStyle name="Calculation 23 2 5 2 2 2" xfId="45710"/>
    <cellStyle name="Calculation 23 2 5 2 3" xfId="35106"/>
    <cellStyle name="Calculation 23 2 5 3" xfId="19411"/>
    <cellStyle name="Calculation 23 2 5 3 2" xfId="40598"/>
    <cellStyle name="Calculation 23 2 5 4" xfId="29866"/>
    <cellStyle name="Calculation 23 2 5_Table 2A-1_EFT (Annual)" xfId="14694"/>
    <cellStyle name="Calculation 23 2 6" xfId="9841"/>
    <cellStyle name="Calculation 23 2 6 2" xfId="21978"/>
    <cellStyle name="Calculation 23 2 6 2 2" xfId="43164"/>
    <cellStyle name="Calculation 23 2 6 3" xfId="32560"/>
    <cellStyle name="Calculation 23 2 7" xfId="16865"/>
    <cellStyle name="Calculation 23 2 7 2" xfId="38052"/>
    <cellStyle name="Calculation 23 2 8" xfId="27123"/>
    <cellStyle name="Calculation 23 2_Table 2A-1_EFT (Annual)" xfId="2933"/>
    <cellStyle name="Calculation 23 3" xfId="443"/>
    <cellStyle name="Calculation 23 3 2" xfId="1426"/>
    <cellStyle name="Calculation 23 3 2 2" xfId="2696"/>
    <cellStyle name="Calculation 23 3 2 2 2" xfId="6257"/>
    <cellStyle name="Calculation 23 3 2 2 2 2" xfId="14451"/>
    <cellStyle name="Calculation 23 3 2 2 2 2 2" xfId="26423"/>
    <cellStyle name="Calculation 23 3 2 2 2 2 2 2" xfId="47609"/>
    <cellStyle name="Calculation 23 3 2 2 2 2 3" xfId="37005"/>
    <cellStyle name="Calculation 23 3 2 2 2 3" xfId="21310"/>
    <cellStyle name="Calculation 23 3 2 2 2 3 2" xfId="42497"/>
    <cellStyle name="Calculation 23 3 2 2 2 4" xfId="31913"/>
    <cellStyle name="Calculation 23 3 2 2 2_Table 2A-1_EFT (Annual)" xfId="14693"/>
    <cellStyle name="Calculation 23 3 2 2 3" xfId="11793"/>
    <cellStyle name="Calculation 23 3 2 2 3 2" xfId="23877"/>
    <cellStyle name="Calculation 23 3 2 2 3 2 2" xfId="45063"/>
    <cellStyle name="Calculation 23 3 2 2 3 3" xfId="34459"/>
    <cellStyle name="Calculation 23 3 2 2 4" xfId="18764"/>
    <cellStyle name="Calculation 23 3 2 2 4 2" xfId="39951"/>
    <cellStyle name="Calculation 23 3 2 2 5" xfId="29170"/>
    <cellStyle name="Calculation 23 3 2 2_Table 2A-1_EFT (Annual)" xfId="6523"/>
    <cellStyle name="Calculation 23 3 2 3" xfId="4987"/>
    <cellStyle name="Calculation 23 3 2 3 2" xfId="13247"/>
    <cellStyle name="Calculation 23 3 2 3 2 2" xfId="25253"/>
    <cellStyle name="Calculation 23 3 2 3 2 2 2" xfId="46439"/>
    <cellStyle name="Calculation 23 3 2 3 2 3" xfId="35835"/>
    <cellStyle name="Calculation 23 3 2 3 3" xfId="20140"/>
    <cellStyle name="Calculation 23 3 2 3 3 2" xfId="41327"/>
    <cellStyle name="Calculation 23 3 2 3 4" xfId="30644"/>
    <cellStyle name="Calculation 23 3 2 3_Table 2A-1_EFT (Annual)" xfId="14692"/>
    <cellStyle name="Calculation 23 3 2 4" xfId="10591"/>
    <cellStyle name="Calculation 23 3 2 4 2" xfId="22707"/>
    <cellStyle name="Calculation 23 3 2 4 2 2" xfId="43893"/>
    <cellStyle name="Calculation 23 3 2 4 3" xfId="33289"/>
    <cellStyle name="Calculation 23 3 2 5" xfId="17594"/>
    <cellStyle name="Calculation 23 3 2 5 2" xfId="38781"/>
    <cellStyle name="Calculation 23 3 2 6" xfId="27901"/>
    <cellStyle name="Calculation 23 3 2_Table 2A-1_EFT (Annual)" xfId="6522"/>
    <cellStyle name="Calculation 23 3 3" xfId="968"/>
    <cellStyle name="Calculation 23 3 3 2" xfId="4529"/>
    <cellStyle name="Calculation 23 3 3 2 2" xfId="12791"/>
    <cellStyle name="Calculation 23 3 3 2 2 2" xfId="24801"/>
    <cellStyle name="Calculation 23 3 3 2 2 2 2" xfId="45987"/>
    <cellStyle name="Calculation 23 3 3 2 2 3" xfId="35383"/>
    <cellStyle name="Calculation 23 3 3 2 3" xfId="19688"/>
    <cellStyle name="Calculation 23 3 3 2 3 2" xfId="40875"/>
    <cellStyle name="Calculation 23 3 3 2 4" xfId="30186"/>
    <cellStyle name="Calculation 23 3 3 2_Table 2A-1_EFT (Annual)" xfId="14691"/>
    <cellStyle name="Calculation 23 3 3 3" xfId="10138"/>
    <cellStyle name="Calculation 23 3 3 3 2" xfId="22255"/>
    <cellStyle name="Calculation 23 3 3 3 2 2" xfId="43441"/>
    <cellStyle name="Calculation 23 3 3 3 3" xfId="32837"/>
    <cellStyle name="Calculation 23 3 3 4" xfId="17142"/>
    <cellStyle name="Calculation 23 3 3 4 2" xfId="38329"/>
    <cellStyle name="Calculation 23 3 3 5" xfId="27443"/>
    <cellStyle name="Calculation 23 3 3_Table 2A-1_EFT (Annual)" xfId="6524"/>
    <cellStyle name="Calculation 23 3 4" xfId="2165"/>
    <cellStyle name="Calculation 23 3 4 2" xfId="5726"/>
    <cellStyle name="Calculation 23 3 4 2 2" xfId="13941"/>
    <cellStyle name="Calculation 23 3 4 2 2 2" xfId="25929"/>
    <cellStyle name="Calculation 23 3 4 2 2 2 2" xfId="47115"/>
    <cellStyle name="Calculation 23 3 4 2 2 3" xfId="36511"/>
    <cellStyle name="Calculation 23 3 4 2 3" xfId="20816"/>
    <cellStyle name="Calculation 23 3 4 2 3 2" xfId="42003"/>
    <cellStyle name="Calculation 23 3 4 2 4" xfId="31383"/>
    <cellStyle name="Calculation 23 3 4 2_Table 2A-1_EFT (Annual)" xfId="14690"/>
    <cellStyle name="Calculation 23 3 4 3" xfId="11285"/>
    <cellStyle name="Calculation 23 3 4 3 2" xfId="23383"/>
    <cellStyle name="Calculation 23 3 4 3 2 2" xfId="44569"/>
    <cellStyle name="Calculation 23 3 4 3 3" xfId="33965"/>
    <cellStyle name="Calculation 23 3 4 4" xfId="18270"/>
    <cellStyle name="Calculation 23 3 4 4 2" xfId="39457"/>
    <cellStyle name="Calculation 23 3 4 5" xfId="28640"/>
    <cellStyle name="Calculation 23 3 4_Table 2A-1_EFT (Annual)" xfId="6525"/>
    <cellStyle name="Calculation 23 3 5" xfId="4013"/>
    <cellStyle name="Calculation 23 3 5 2" xfId="12341"/>
    <cellStyle name="Calculation 23 3 5 2 2" xfId="24365"/>
    <cellStyle name="Calculation 23 3 5 2 2 2" xfId="45551"/>
    <cellStyle name="Calculation 23 3 5 2 3" xfId="34947"/>
    <cellStyle name="Calculation 23 3 5 3" xfId="19252"/>
    <cellStyle name="Calculation 23 3 5 3 2" xfId="40439"/>
    <cellStyle name="Calculation 23 3 5 4" xfId="29701"/>
    <cellStyle name="Calculation 23 3 5_Table 2A-1_EFT (Annual)" xfId="14689"/>
    <cellStyle name="Calculation 23 3 6" xfId="9678"/>
    <cellStyle name="Calculation 23 3 6 2" xfId="21819"/>
    <cellStyle name="Calculation 23 3 6 2 2" xfId="43005"/>
    <cellStyle name="Calculation 23 3 6 3" xfId="32401"/>
    <cellStyle name="Calculation 23 3 7" xfId="16706"/>
    <cellStyle name="Calculation 23 3 7 2" xfId="37893"/>
    <cellStyle name="Calculation 23 3 8" xfId="26958"/>
    <cellStyle name="Calculation 23 3_Table 2A-1_EFT (Annual)" xfId="2934"/>
    <cellStyle name="Calculation 23 4" xfId="1263"/>
    <cellStyle name="Calculation 23 4 2" xfId="2533"/>
    <cellStyle name="Calculation 23 4 2 2" xfId="6094"/>
    <cellStyle name="Calculation 23 4 2 2 2" xfId="14288"/>
    <cellStyle name="Calculation 23 4 2 2 2 2" xfId="26260"/>
    <cellStyle name="Calculation 23 4 2 2 2 2 2" xfId="47446"/>
    <cellStyle name="Calculation 23 4 2 2 2 3" xfId="36842"/>
    <cellStyle name="Calculation 23 4 2 2 3" xfId="21147"/>
    <cellStyle name="Calculation 23 4 2 2 3 2" xfId="42334"/>
    <cellStyle name="Calculation 23 4 2 2 4" xfId="31750"/>
    <cellStyle name="Calculation 23 4 2 2_Table 2A-1_EFT (Annual)" xfId="14688"/>
    <cellStyle name="Calculation 23 4 2 3" xfId="11630"/>
    <cellStyle name="Calculation 23 4 2 3 2" xfId="23714"/>
    <cellStyle name="Calculation 23 4 2 3 2 2" xfId="44900"/>
    <cellStyle name="Calculation 23 4 2 3 3" xfId="34296"/>
    <cellStyle name="Calculation 23 4 2 4" xfId="18601"/>
    <cellStyle name="Calculation 23 4 2 4 2" xfId="39788"/>
    <cellStyle name="Calculation 23 4 2 5" xfId="29007"/>
    <cellStyle name="Calculation 23 4 2_Table 2A-1_EFT (Annual)" xfId="6527"/>
    <cellStyle name="Calculation 23 4 3" xfId="4824"/>
    <cellStyle name="Calculation 23 4 3 2" xfId="13084"/>
    <cellStyle name="Calculation 23 4 3 2 2" xfId="25090"/>
    <cellStyle name="Calculation 23 4 3 2 2 2" xfId="46276"/>
    <cellStyle name="Calculation 23 4 3 2 3" xfId="35672"/>
    <cellStyle name="Calculation 23 4 3 3" xfId="19977"/>
    <cellStyle name="Calculation 23 4 3 3 2" xfId="41164"/>
    <cellStyle name="Calculation 23 4 3 4" xfId="30481"/>
    <cellStyle name="Calculation 23 4 3_Table 2A-1_EFT (Annual)" xfId="14687"/>
    <cellStyle name="Calculation 23 4 4" xfId="10428"/>
    <cellStyle name="Calculation 23 4 4 2" xfId="22544"/>
    <cellStyle name="Calculation 23 4 4 2 2" xfId="43730"/>
    <cellStyle name="Calculation 23 4 4 3" xfId="33126"/>
    <cellStyle name="Calculation 23 4 5" xfId="17431"/>
    <cellStyle name="Calculation 23 4 5 2" xfId="38618"/>
    <cellStyle name="Calculation 23 4 6" xfId="27738"/>
    <cellStyle name="Calculation 23 4_Table 2A-1_EFT (Annual)" xfId="6526"/>
    <cellStyle name="Calculation 23 5" xfId="812"/>
    <cellStyle name="Calculation 23 5 2" xfId="4373"/>
    <cellStyle name="Calculation 23 5 2 2" xfId="12653"/>
    <cellStyle name="Calculation 23 5 2 2 2" xfId="24670"/>
    <cellStyle name="Calculation 23 5 2 2 2 2" xfId="45856"/>
    <cellStyle name="Calculation 23 5 2 2 3" xfId="35252"/>
    <cellStyle name="Calculation 23 5 2 3" xfId="19557"/>
    <cellStyle name="Calculation 23 5 2 3 2" xfId="40744"/>
    <cellStyle name="Calculation 23 5 2 4" xfId="30030"/>
    <cellStyle name="Calculation 23 5 2_Table 2A-1_EFT (Annual)" xfId="14686"/>
    <cellStyle name="Calculation 23 5 3" xfId="10001"/>
    <cellStyle name="Calculation 23 5 3 2" xfId="22124"/>
    <cellStyle name="Calculation 23 5 3 2 2" xfId="43310"/>
    <cellStyle name="Calculation 23 5 3 3" xfId="32706"/>
    <cellStyle name="Calculation 23 5 4" xfId="17011"/>
    <cellStyle name="Calculation 23 5 4 2" xfId="38198"/>
    <cellStyle name="Calculation 23 5 5" xfId="27287"/>
    <cellStyle name="Calculation 23 5_Table 2A-1_EFT (Annual)" xfId="6528"/>
    <cellStyle name="Calculation 23 6" xfId="2002"/>
    <cellStyle name="Calculation 23 6 2" xfId="5563"/>
    <cellStyle name="Calculation 23 6 2 2" xfId="13778"/>
    <cellStyle name="Calculation 23 6 2 2 2" xfId="25766"/>
    <cellStyle name="Calculation 23 6 2 2 2 2" xfId="46952"/>
    <cellStyle name="Calculation 23 6 2 2 3" xfId="36348"/>
    <cellStyle name="Calculation 23 6 2 3" xfId="20653"/>
    <cellStyle name="Calculation 23 6 2 3 2" xfId="41840"/>
    <cellStyle name="Calculation 23 6 2 4" xfId="31220"/>
    <cellStyle name="Calculation 23 6 2_Table 2A-1_EFT (Annual)" xfId="14685"/>
    <cellStyle name="Calculation 23 6 3" xfId="11122"/>
    <cellStyle name="Calculation 23 6 3 2" xfId="23220"/>
    <cellStyle name="Calculation 23 6 3 2 2" xfId="44406"/>
    <cellStyle name="Calculation 23 6 3 3" xfId="33802"/>
    <cellStyle name="Calculation 23 6 4" xfId="18107"/>
    <cellStyle name="Calculation 23 6 4 2" xfId="39294"/>
    <cellStyle name="Calculation 23 6 5" xfId="28477"/>
    <cellStyle name="Calculation 23 6_Table 2A-1_EFT (Annual)" xfId="6529"/>
    <cellStyle name="Calculation 23 7" xfId="3804"/>
    <cellStyle name="Calculation 23 7 2" xfId="12172"/>
    <cellStyle name="Calculation 23 7 2 2" xfId="24202"/>
    <cellStyle name="Calculation 23 7 2 2 2" xfId="45388"/>
    <cellStyle name="Calculation 23 7 2 3" xfId="34784"/>
    <cellStyle name="Calculation 23 7 3" xfId="19089"/>
    <cellStyle name="Calculation 23 7 3 2" xfId="40276"/>
    <cellStyle name="Calculation 23 7 4" xfId="29513"/>
    <cellStyle name="Calculation 23 7_Table 2A-1_EFT (Annual)" xfId="14684"/>
    <cellStyle name="Calculation 23 8" xfId="9491"/>
    <cellStyle name="Calculation 23 8 2" xfId="21656"/>
    <cellStyle name="Calculation 23 8 2 2" xfId="42842"/>
    <cellStyle name="Calculation 23 8 3" xfId="32238"/>
    <cellStyle name="Calculation 23 9" xfId="16543"/>
    <cellStyle name="Calculation 23 9 2" xfId="37730"/>
    <cellStyle name="Calculation 23_Table 2A-1_EFT (Annual)" xfId="2932"/>
    <cellStyle name="Calculation 24" xfId="194"/>
    <cellStyle name="Calculation 24 10" xfId="26749"/>
    <cellStyle name="Calculation 24 2" xfId="587"/>
    <cellStyle name="Calculation 24 2 2" xfId="1564"/>
    <cellStyle name="Calculation 24 2 2 2" xfId="2834"/>
    <cellStyle name="Calculation 24 2 2 2 2" xfId="6395"/>
    <cellStyle name="Calculation 24 2 2 2 2 2" xfId="14589"/>
    <cellStyle name="Calculation 24 2 2 2 2 2 2" xfId="26561"/>
    <cellStyle name="Calculation 24 2 2 2 2 2 2 2" xfId="47747"/>
    <cellStyle name="Calculation 24 2 2 2 2 2 3" xfId="37143"/>
    <cellStyle name="Calculation 24 2 2 2 2 3" xfId="21448"/>
    <cellStyle name="Calculation 24 2 2 2 2 3 2" xfId="42635"/>
    <cellStyle name="Calculation 24 2 2 2 2 4" xfId="32051"/>
    <cellStyle name="Calculation 24 2 2 2 2_Table 2A-1_EFT (Annual)" xfId="14683"/>
    <cellStyle name="Calculation 24 2 2 2 3" xfId="11931"/>
    <cellStyle name="Calculation 24 2 2 2 3 2" xfId="24015"/>
    <cellStyle name="Calculation 24 2 2 2 3 2 2" xfId="45201"/>
    <cellStyle name="Calculation 24 2 2 2 3 3" xfId="34597"/>
    <cellStyle name="Calculation 24 2 2 2 4" xfId="18902"/>
    <cellStyle name="Calculation 24 2 2 2 4 2" xfId="40089"/>
    <cellStyle name="Calculation 24 2 2 2 5" xfId="29308"/>
    <cellStyle name="Calculation 24 2 2 2_Table 2A-1_EFT (Annual)" xfId="6531"/>
    <cellStyle name="Calculation 24 2 2 3" xfId="5125"/>
    <cellStyle name="Calculation 24 2 2 3 2" xfId="13385"/>
    <cellStyle name="Calculation 24 2 2 3 2 2" xfId="25391"/>
    <cellStyle name="Calculation 24 2 2 3 2 2 2" xfId="46577"/>
    <cellStyle name="Calculation 24 2 2 3 2 3" xfId="35973"/>
    <cellStyle name="Calculation 24 2 2 3 3" xfId="20278"/>
    <cellStyle name="Calculation 24 2 2 3 3 2" xfId="41465"/>
    <cellStyle name="Calculation 24 2 2 3 4" xfId="30782"/>
    <cellStyle name="Calculation 24 2 2 3_Table 2A-1_EFT (Annual)" xfId="14682"/>
    <cellStyle name="Calculation 24 2 2 4" xfId="10729"/>
    <cellStyle name="Calculation 24 2 2 4 2" xfId="22845"/>
    <cellStyle name="Calculation 24 2 2 4 2 2" xfId="44031"/>
    <cellStyle name="Calculation 24 2 2 4 3" xfId="33427"/>
    <cellStyle name="Calculation 24 2 2 5" xfId="17732"/>
    <cellStyle name="Calculation 24 2 2 5 2" xfId="38919"/>
    <cellStyle name="Calculation 24 2 2 6" xfId="28039"/>
    <cellStyle name="Calculation 24 2 2_Table 2A-1_EFT (Annual)" xfId="6530"/>
    <cellStyle name="Calculation 24 2 3" xfId="1086"/>
    <cellStyle name="Calculation 24 2 3 2" xfId="4647"/>
    <cellStyle name="Calculation 24 2 3 2 2" xfId="12907"/>
    <cellStyle name="Calculation 24 2 3 2 2 2" xfId="24913"/>
    <cellStyle name="Calculation 24 2 3 2 2 2 2" xfId="46099"/>
    <cellStyle name="Calculation 24 2 3 2 2 3" xfId="35495"/>
    <cellStyle name="Calculation 24 2 3 2 3" xfId="19800"/>
    <cellStyle name="Calculation 24 2 3 2 3 2" xfId="40987"/>
    <cellStyle name="Calculation 24 2 3 2 4" xfId="30304"/>
    <cellStyle name="Calculation 24 2 3 2_Table 2A-1_EFT (Annual)" xfId="14681"/>
    <cellStyle name="Calculation 24 2 3 3" xfId="10251"/>
    <cellStyle name="Calculation 24 2 3 3 2" xfId="22367"/>
    <cellStyle name="Calculation 24 2 3 3 2 2" xfId="43553"/>
    <cellStyle name="Calculation 24 2 3 3 3" xfId="32949"/>
    <cellStyle name="Calculation 24 2 3 4" xfId="17254"/>
    <cellStyle name="Calculation 24 2 3 4 2" xfId="38441"/>
    <cellStyle name="Calculation 24 2 3 5" xfId="27561"/>
    <cellStyle name="Calculation 24 2 3_Table 2A-1_EFT (Annual)" xfId="6532"/>
    <cellStyle name="Calculation 24 2 4" xfId="2303"/>
    <cellStyle name="Calculation 24 2 4 2" xfId="5864"/>
    <cellStyle name="Calculation 24 2 4 2 2" xfId="14079"/>
    <cellStyle name="Calculation 24 2 4 2 2 2" xfId="26067"/>
    <cellStyle name="Calculation 24 2 4 2 2 2 2" xfId="47253"/>
    <cellStyle name="Calculation 24 2 4 2 2 3" xfId="36649"/>
    <cellStyle name="Calculation 24 2 4 2 3" xfId="20954"/>
    <cellStyle name="Calculation 24 2 4 2 3 2" xfId="42141"/>
    <cellStyle name="Calculation 24 2 4 2 4" xfId="31521"/>
    <cellStyle name="Calculation 24 2 4 2_Table 2A-1_EFT (Annual)" xfId="14680"/>
    <cellStyle name="Calculation 24 2 4 3" xfId="11423"/>
    <cellStyle name="Calculation 24 2 4 3 2" xfId="23521"/>
    <cellStyle name="Calculation 24 2 4 3 2 2" xfId="44707"/>
    <cellStyle name="Calculation 24 2 4 3 3" xfId="34103"/>
    <cellStyle name="Calculation 24 2 4 4" xfId="18408"/>
    <cellStyle name="Calculation 24 2 4 4 2" xfId="39595"/>
    <cellStyle name="Calculation 24 2 4 5" xfId="28778"/>
    <cellStyle name="Calculation 24 2 4_Table 2A-1_EFT (Annual)" xfId="6533"/>
    <cellStyle name="Calculation 24 2 5" xfId="4157"/>
    <cellStyle name="Calculation 24 2 5 2" xfId="12481"/>
    <cellStyle name="Calculation 24 2 5 2 2" xfId="24503"/>
    <cellStyle name="Calculation 24 2 5 2 2 2" xfId="45689"/>
    <cellStyle name="Calculation 24 2 5 2 3" xfId="35085"/>
    <cellStyle name="Calculation 24 2 5 3" xfId="19390"/>
    <cellStyle name="Calculation 24 2 5 3 2" xfId="40577"/>
    <cellStyle name="Calculation 24 2 5 4" xfId="29845"/>
    <cellStyle name="Calculation 24 2 5_Table 2A-1_EFT (Annual)" xfId="14679"/>
    <cellStyle name="Calculation 24 2 6" xfId="9820"/>
    <cellStyle name="Calculation 24 2 6 2" xfId="21957"/>
    <cellStyle name="Calculation 24 2 6 2 2" xfId="43143"/>
    <cellStyle name="Calculation 24 2 6 3" xfId="32539"/>
    <cellStyle name="Calculation 24 2 7" xfId="16844"/>
    <cellStyle name="Calculation 24 2 7 2" xfId="38031"/>
    <cellStyle name="Calculation 24 2 8" xfId="27102"/>
    <cellStyle name="Calculation 24 2_Table 2A-1_EFT (Annual)" xfId="2936"/>
    <cellStyle name="Calculation 24 3" xfId="423"/>
    <cellStyle name="Calculation 24 3 2" xfId="1406"/>
    <cellStyle name="Calculation 24 3 2 2" xfId="2676"/>
    <cellStyle name="Calculation 24 3 2 2 2" xfId="6237"/>
    <cellStyle name="Calculation 24 3 2 2 2 2" xfId="14431"/>
    <cellStyle name="Calculation 24 3 2 2 2 2 2" xfId="26403"/>
    <cellStyle name="Calculation 24 3 2 2 2 2 2 2" xfId="47589"/>
    <cellStyle name="Calculation 24 3 2 2 2 2 3" xfId="36985"/>
    <cellStyle name="Calculation 24 3 2 2 2 3" xfId="21290"/>
    <cellStyle name="Calculation 24 3 2 2 2 3 2" xfId="42477"/>
    <cellStyle name="Calculation 24 3 2 2 2 4" xfId="31893"/>
    <cellStyle name="Calculation 24 3 2 2 2_Table 2A-1_EFT (Annual)" xfId="14678"/>
    <cellStyle name="Calculation 24 3 2 2 3" xfId="11773"/>
    <cellStyle name="Calculation 24 3 2 2 3 2" xfId="23857"/>
    <cellStyle name="Calculation 24 3 2 2 3 2 2" xfId="45043"/>
    <cellStyle name="Calculation 24 3 2 2 3 3" xfId="34439"/>
    <cellStyle name="Calculation 24 3 2 2 4" xfId="18744"/>
    <cellStyle name="Calculation 24 3 2 2 4 2" xfId="39931"/>
    <cellStyle name="Calculation 24 3 2 2 5" xfId="29150"/>
    <cellStyle name="Calculation 24 3 2 2_Table 2A-1_EFT (Annual)" xfId="6535"/>
    <cellStyle name="Calculation 24 3 2 3" xfId="4967"/>
    <cellStyle name="Calculation 24 3 2 3 2" xfId="13227"/>
    <cellStyle name="Calculation 24 3 2 3 2 2" xfId="25233"/>
    <cellStyle name="Calculation 24 3 2 3 2 2 2" xfId="46419"/>
    <cellStyle name="Calculation 24 3 2 3 2 3" xfId="35815"/>
    <cellStyle name="Calculation 24 3 2 3 3" xfId="20120"/>
    <cellStyle name="Calculation 24 3 2 3 3 2" xfId="41307"/>
    <cellStyle name="Calculation 24 3 2 3 4" xfId="30624"/>
    <cellStyle name="Calculation 24 3 2 3_Table 2A-1_EFT (Annual)" xfId="14677"/>
    <cellStyle name="Calculation 24 3 2 4" xfId="10571"/>
    <cellStyle name="Calculation 24 3 2 4 2" xfId="22687"/>
    <cellStyle name="Calculation 24 3 2 4 2 2" xfId="43873"/>
    <cellStyle name="Calculation 24 3 2 4 3" xfId="33269"/>
    <cellStyle name="Calculation 24 3 2 5" xfId="17574"/>
    <cellStyle name="Calculation 24 3 2 5 2" xfId="38761"/>
    <cellStyle name="Calculation 24 3 2 6" xfId="27881"/>
    <cellStyle name="Calculation 24 3 2_Table 2A-1_EFT (Annual)" xfId="6534"/>
    <cellStyle name="Calculation 24 3 3" xfId="952"/>
    <cellStyle name="Calculation 24 3 3 2" xfId="4513"/>
    <cellStyle name="Calculation 24 3 3 2 2" xfId="12775"/>
    <cellStyle name="Calculation 24 3 3 2 2 2" xfId="24785"/>
    <cellStyle name="Calculation 24 3 3 2 2 2 2" xfId="45971"/>
    <cellStyle name="Calculation 24 3 3 2 2 3" xfId="35367"/>
    <cellStyle name="Calculation 24 3 3 2 3" xfId="19672"/>
    <cellStyle name="Calculation 24 3 3 2 3 2" xfId="40859"/>
    <cellStyle name="Calculation 24 3 3 2 4" xfId="30170"/>
    <cellStyle name="Calculation 24 3 3 2_Table 2A-1_EFT (Annual)" xfId="14676"/>
    <cellStyle name="Calculation 24 3 3 3" xfId="10122"/>
    <cellStyle name="Calculation 24 3 3 3 2" xfId="22239"/>
    <cellStyle name="Calculation 24 3 3 3 2 2" xfId="43425"/>
    <cellStyle name="Calculation 24 3 3 3 3" xfId="32821"/>
    <cellStyle name="Calculation 24 3 3 4" xfId="17126"/>
    <cellStyle name="Calculation 24 3 3 4 2" xfId="38313"/>
    <cellStyle name="Calculation 24 3 3 5" xfId="27427"/>
    <cellStyle name="Calculation 24 3 3_Table 2A-1_EFT (Annual)" xfId="6536"/>
    <cellStyle name="Calculation 24 3 4" xfId="2145"/>
    <cellStyle name="Calculation 24 3 4 2" xfId="5706"/>
    <cellStyle name="Calculation 24 3 4 2 2" xfId="13921"/>
    <cellStyle name="Calculation 24 3 4 2 2 2" xfId="25909"/>
    <cellStyle name="Calculation 24 3 4 2 2 2 2" xfId="47095"/>
    <cellStyle name="Calculation 24 3 4 2 2 3" xfId="36491"/>
    <cellStyle name="Calculation 24 3 4 2 3" xfId="20796"/>
    <cellStyle name="Calculation 24 3 4 2 3 2" xfId="41983"/>
    <cellStyle name="Calculation 24 3 4 2 4" xfId="31363"/>
    <cellStyle name="Calculation 24 3 4 2_Table 2A-1_EFT (Annual)" xfId="14675"/>
    <cellStyle name="Calculation 24 3 4 3" xfId="11265"/>
    <cellStyle name="Calculation 24 3 4 3 2" xfId="23363"/>
    <cellStyle name="Calculation 24 3 4 3 2 2" xfId="44549"/>
    <cellStyle name="Calculation 24 3 4 3 3" xfId="33945"/>
    <cellStyle name="Calculation 24 3 4 4" xfId="18250"/>
    <cellStyle name="Calculation 24 3 4 4 2" xfId="39437"/>
    <cellStyle name="Calculation 24 3 4 5" xfId="28620"/>
    <cellStyle name="Calculation 24 3 4_Table 2A-1_EFT (Annual)" xfId="6537"/>
    <cellStyle name="Calculation 24 3 5" xfId="3993"/>
    <cellStyle name="Calculation 24 3 5 2" xfId="12321"/>
    <cellStyle name="Calculation 24 3 5 2 2" xfId="24345"/>
    <cellStyle name="Calculation 24 3 5 2 2 2" xfId="45531"/>
    <cellStyle name="Calculation 24 3 5 2 3" xfId="34927"/>
    <cellStyle name="Calculation 24 3 5 3" xfId="19232"/>
    <cellStyle name="Calculation 24 3 5 3 2" xfId="40419"/>
    <cellStyle name="Calculation 24 3 5 4" xfId="29681"/>
    <cellStyle name="Calculation 24 3 5_Table 2A-1_EFT (Annual)" xfId="14674"/>
    <cellStyle name="Calculation 24 3 6" xfId="9658"/>
    <cellStyle name="Calculation 24 3 6 2" xfId="21799"/>
    <cellStyle name="Calculation 24 3 6 2 2" xfId="42985"/>
    <cellStyle name="Calculation 24 3 6 3" xfId="32381"/>
    <cellStyle name="Calculation 24 3 7" xfId="16686"/>
    <cellStyle name="Calculation 24 3 7 2" xfId="37873"/>
    <cellStyle name="Calculation 24 3 8" xfId="26938"/>
    <cellStyle name="Calculation 24 3_Table 2A-1_EFT (Annual)" xfId="2937"/>
    <cellStyle name="Calculation 24 4" xfId="1242"/>
    <cellStyle name="Calculation 24 4 2" xfId="2512"/>
    <cellStyle name="Calculation 24 4 2 2" xfId="6073"/>
    <cellStyle name="Calculation 24 4 2 2 2" xfId="14267"/>
    <cellStyle name="Calculation 24 4 2 2 2 2" xfId="26239"/>
    <cellStyle name="Calculation 24 4 2 2 2 2 2" xfId="47425"/>
    <cellStyle name="Calculation 24 4 2 2 2 3" xfId="36821"/>
    <cellStyle name="Calculation 24 4 2 2 3" xfId="21126"/>
    <cellStyle name="Calculation 24 4 2 2 3 2" xfId="42313"/>
    <cellStyle name="Calculation 24 4 2 2 4" xfId="31729"/>
    <cellStyle name="Calculation 24 4 2 2_Table 2A-1_EFT (Annual)" xfId="14673"/>
    <cellStyle name="Calculation 24 4 2 3" xfId="11609"/>
    <cellStyle name="Calculation 24 4 2 3 2" xfId="23693"/>
    <cellStyle name="Calculation 24 4 2 3 2 2" xfId="44879"/>
    <cellStyle name="Calculation 24 4 2 3 3" xfId="34275"/>
    <cellStyle name="Calculation 24 4 2 4" xfId="18580"/>
    <cellStyle name="Calculation 24 4 2 4 2" xfId="39767"/>
    <cellStyle name="Calculation 24 4 2 5" xfId="28986"/>
    <cellStyle name="Calculation 24 4 2_Table 2A-1_EFT (Annual)" xfId="6539"/>
    <cellStyle name="Calculation 24 4 3" xfId="4803"/>
    <cellStyle name="Calculation 24 4 3 2" xfId="13063"/>
    <cellStyle name="Calculation 24 4 3 2 2" xfId="25069"/>
    <cellStyle name="Calculation 24 4 3 2 2 2" xfId="46255"/>
    <cellStyle name="Calculation 24 4 3 2 3" xfId="35651"/>
    <cellStyle name="Calculation 24 4 3 3" xfId="19956"/>
    <cellStyle name="Calculation 24 4 3 3 2" xfId="41143"/>
    <cellStyle name="Calculation 24 4 3 4" xfId="30460"/>
    <cellStyle name="Calculation 24 4 3_Table 2A-1_EFT (Annual)" xfId="14672"/>
    <cellStyle name="Calculation 24 4 4" xfId="10407"/>
    <cellStyle name="Calculation 24 4 4 2" xfId="22523"/>
    <cellStyle name="Calculation 24 4 4 2 2" xfId="43709"/>
    <cellStyle name="Calculation 24 4 4 3" xfId="33105"/>
    <cellStyle name="Calculation 24 4 5" xfId="17410"/>
    <cellStyle name="Calculation 24 4 5 2" xfId="38597"/>
    <cellStyle name="Calculation 24 4 6" xfId="27717"/>
    <cellStyle name="Calculation 24 4_Table 2A-1_EFT (Annual)" xfId="6538"/>
    <cellStyle name="Calculation 24 5" xfId="795"/>
    <cellStyle name="Calculation 24 5 2" xfId="4356"/>
    <cellStyle name="Calculation 24 5 2 2" xfId="12636"/>
    <cellStyle name="Calculation 24 5 2 2 2" xfId="24653"/>
    <cellStyle name="Calculation 24 5 2 2 2 2" xfId="45839"/>
    <cellStyle name="Calculation 24 5 2 2 3" xfId="35235"/>
    <cellStyle name="Calculation 24 5 2 3" xfId="19540"/>
    <cellStyle name="Calculation 24 5 2 3 2" xfId="40727"/>
    <cellStyle name="Calculation 24 5 2 4" xfId="30013"/>
    <cellStyle name="Calculation 24 5 2_Table 2A-1_EFT (Annual)" xfId="14671"/>
    <cellStyle name="Calculation 24 5 3" xfId="9984"/>
    <cellStyle name="Calculation 24 5 3 2" xfId="22107"/>
    <cellStyle name="Calculation 24 5 3 2 2" xfId="43293"/>
    <cellStyle name="Calculation 24 5 3 3" xfId="32689"/>
    <cellStyle name="Calculation 24 5 4" xfId="16994"/>
    <cellStyle name="Calculation 24 5 4 2" xfId="38181"/>
    <cellStyle name="Calculation 24 5 5" xfId="27270"/>
    <cellStyle name="Calculation 24 5_Table 2A-1_EFT (Annual)" xfId="6540"/>
    <cellStyle name="Calculation 24 6" xfId="1981"/>
    <cellStyle name="Calculation 24 6 2" xfId="5542"/>
    <cellStyle name="Calculation 24 6 2 2" xfId="13757"/>
    <cellStyle name="Calculation 24 6 2 2 2" xfId="25745"/>
    <cellStyle name="Calculation 24 6 2 2 2 2" xfId="46931"/>
    <cellStyle name="Calculation 24 6 2 2 3" xfId="36327"/>
    <cellStyle name="Calculation 24 6 2 3" xfId="20632"/>
    <cellStyle name="Calculation 24 6 2 3 2" xfId="41819"/>
    <cellStyle name="Calculation 24 6 2 4" xfId="31199"/>
    <cellStyle name="Calculation 24 6 2_Table 2A-1_EFT (Annual)" xfId="14670"/>
    <cellStyle name="Calculation 24 6 3" xfId="11101"/>
    <cellStyle name="Calculation 24 6 3 2" xfId="23199"/>
    <cellStyle name="Calculation 24 6 3 2 2" xfId="44385"/>
    <cellStyle name="Calculation 24 6 3 3" xfId="33781"/>
    <cellStyle name="Calculation 24 6 4" xfId="18086"/>
    <cellStyle name="Calculation 24 6 4 2" xfId="39273"/>
    <cellStyle name="Calculation 24 6 5" xfId="28456"/>
    <cellStyle name="Calculation 24 6_Table 2A-1_EFT (Annual)" xfId="6541"/>
    <cellStyle name="Calculation 24 7" xfId="3783"/>
    <cellStyle name="Calculation 24 7 2" xfId="12151"/>
    <cellStyle name="Calculation 24 7 2 2" xfId="24181"/>
    <cellStyle name="Calculation 24 7 2 2 2" xfId="45367"/>
    <cellStyle name="Calculation 24 7 2 3" xfId="34763"/>
    <cellStyle name="Calculation 24 7 3" xfId="19068"/>
    <cellStyle name="Calculation 24 7 3 2" xfId="40255"/>
    <cellStyle name="Calculation 24 7 4" xfId="29492"/>
    <cellStyle name="Calculation 24 7_Table 2A-1_EFT (Annual)" xfId="14669"/>
    <cellStyle name="Calculation 24 8" xfId="9470"/>
    <cellStyle name="Calculation 24 8 2" xfId="21635"/>
    <cellStyle name="Calculation 24 8 2 2" xfId="42821"/>
    <cellStyle name="Calculation 24 8 3" xfId="32217"/>
    <cellStyle name="Calculation 24 9" xfId="16522"/>
    <cellStyle name="Calculation 24 9 2" xfId="37709"/>
    <cellStyle name="Calculation 24_Table 2A-1_EFT (Annual)" xfId="2935"/>
    <cellStyle name="Calculation 25" xfId="230"/>
    <cellStyle name="Calculation 25 10" xfId="26785"/>
    <cellStyle name="Calculation 25 2" xfId="617"/>
    <cellStyle name="Calculation 25 2 2" xfId="1594"/>
    <cellStyle name="Calculation 25 2 2 2" xfId="2864"/>
    <cellStyle name="Calculation 25 2 2 2 2" xfId="6425"/>
    <cellStyle name="Calculation 25 2 2 2 2 2" xfId="14619"/>
    <cellStyle name="Calculation 25 2 2 2 2 2 2" xfId="26591"/>
    <cellStyle name="Calculation 25 2 2 2 2 2 2 2" xfId="47777"/>
    <cellStyle name="Calculation 25 2 2 2 2 2 3" xfId="37173"/>
    <cellStyle name="Calculation 25 2 2 2 2 3" xfId="21478"/>
    <cellStyle name="Calculation 25 2 2 2 2 3 2" xfId="42665"/>
    <cellStyle name="Calculation 25 2 2 2 2 4" xfId="32081"/>
    <cellStyle name="Calculation 25 2 2 2 2_Table 2A-1_EFT (Annual)" xfId="14668"/>
    <cellStyle name="Calculation 25 2 2 2 3" xfId="11961"/>
    <cellStyle name="Calculation 25 2 2 2 3 2" xfId="24045"/>
    <cellStyle name="Calculation 25 2 2 2 3 2 2" xfId="45231"/>
    <cellStyle name="Calculation 25 2 2 2 3 3" xfId="34627"/>
    <cellStyle name="Calculation 25 2 2 2 4" xfId="18932"/>
    <cellStyle name="Calculation 25 2 2 2 4 2" xfId="40119"/>
    <cellStyle name="Calculation 25 2 2 2 5" xfId="29338"/>
    <cellStyle name="Calculation 25 2 2 2_Table 2A-1_EFT (Annual)" xfId="6543"/>
    <cellStyle name="Calculation 25 2 2 3" xfId="5155"/>
    <cellStyle name="Calculation 25 2 2 3 2" xfId="13415"/>
    <cellStyle name="Calculation 25 2 2 3 2 2" xfId="25421"/>
    <cellStyle name="Calculation 25 2 2 3 2 2 2" xfId="46607"/>
    <cellStyle name="Calculation 25 2 2 3 2 3" xfId="36003"/>
    <cellStyle name="Calculation 25 2 2 3 3" xfId="20308"/>
    <cellStyle name="Calculation 25 2 2 3 3 2" xfId="41495"/>
    <cellStyle name="Calculation 25 2 2 3 4" xfId="30812"/>
    <cellStyle name="Calculation 25 2 2 3_Table 2A-1_EFT (Annual)" xfId="14667"/>
    <cellStyle name="Calculation 25 2 2 4" xfId="10759"/>
    <cellStyle name="Calculation 25 2 2 4 2" xfId="22875"/>
    <cellStyle name="Calculation 25 2 2 4 2 2" xfId="44061"/>
    <cellStyle name="Calculation 25 2 2 4 3" xfId="33457"/>
    <cellStyle name="Calculation 25 2 2 5" xfId="17762"/>
    <cellStyle name="Calculation 25 2 2 5 2" xfId="38949"/>
    <cellStyle name="Calculation 25 2 2 6" xfId="28069"/>
    <cellStyle name="Calculation 25 2 2_Table 2A-1_EFT (Annual)" xfId="6542"/>
    <cellStyle name="Calculation 25 2 3" xfId="1110"/>
    <cellStyle name="Calculation 25 2 3 2" xfId="4671"/>
    <cellStyle name="Calculation 25 2 3 2 2" xfId="12931"/>
    <cellStyle name="Calculation 25 2 3 2 2 2" xfId="24937"/>
    <cellStyle name="Calculation 25 2 3 2 2 2 2" xfId="46123"/>
    <cellStyle name="Calculation 25 2 3 2 2 3" xfId="35519"/>
    <cellStyle name="Calculation 25 2 3 2 3" xfId="19824"/>
    <cellStyle name="Calculation 25 2 3 2 3 2" xfId="41011"/>
    <cellStyle name="Calculation 25 2 3 2 4" xfId="30328"/>
    <cellStyle name="Calculation 25 2 3 2_Table 2A-1_EFT (Annual)" xfId="14666"/>
    <cellStyle name="Calculation 25 2 3 3" xfId="10275"/>
    <cellStyle name="Calculation 25 2 3 3 2" xfId="22391"/>
    <cellStyle name="Calculation 25 2 3 3 2 2" xfId="43577"/>
    <cellStyle name="Calculation 25 2 3 3 3" xfId="32973"/>
    <cellStyle name="Calculation 25 2 3 4" xfId="17278"/>
    <cellStyle name="Calculation 25 2 3 4 2" xfId="38465"/>
    <cellStyle name="Calculation 25 2 3 5" xfId="27585"/>
    <cellStyle name="Calculation 25 2 3_Table 2A-1_EFT (Annual)" xfId="6544"/>
    <cellStyle name="Calculation 25 2 4" xfId="2333"/>
    <cellStyle name="Calculation 25 2 4 2" xfId="5894"/>
    <cellStyle name="Calculation 25 2 4 2 2" xfId="14109"/>
    <cellStyle name="Calculation 25 2 4 2 2 2" xfId="26097"/>
    <cellStyle name="Calculation 25 2 4 2 2 2 2" xfId="47283"/>
    <cellStyle name="Calculation 25 2 4 2 2 3" xfId="36679"/>
    <cellStyle name="Calculation 25 2 4 2 3" xfId="20984"/>
    <cellStyle name="Calculation 25 2 4 2 3 2" xfId="42171"/>
    <cellStyle name="Calculation 25 2 4 2 4" xfId="31551"/>
    <cellStyle name="Calculation 25 2 4 2_Table 2A-1_EFT (Annual)" xfId="14665"/>
    <cellStyle name="Calculation 25 2 4 3" xfId="11453"/>
    <cellStyle name="Calculation 25 2 4 3 2" xfId="23551"/>
    <cellStyle name="Calculation 25 2 4 3 2 2" xfId="44737"/>
    <cellStyle name="Calculation 25 2 4 3 3" xfId="34133"/>
    <cellStyle name="Calculation 25 2 4 4" xfId="18438"/>
    <cellStyle name="Calculation 25 2 4 4 2" xfId="39625"/>
    <cellStyle name="Calculation 25 2 4 5" xfId="28808"/>
    <cellStyle name="Calculation 25 2 4_Table 2A-1_EFT (Annual)" xfId="6545"/>
    <cellStyle name="Calculation 25 2 5" xfId="4187"/>
    <cellStyle name="Calculation 25 2 5 2" xfId="12511"/>
    <cellStyle name="Calculation 25 2 5 2 2" xfId="24533"/>
    <cellStyle name="Calculation 25 2 5 2 2 2" xfId="45719"/>
    <cellStyle name="Calculation 25 2 5 2 3" xfId="35115"/>
    <cellStyle name="Calculation 25 2 5 3" xfId="19420"/>
    <cellStyle name="Calculation 25 2 5 3 2" xfId="40607"/>
    <cellStyle name="Calculation 25 2 5 4" xfId="29875"/>
    <cellStyle name="Calculation 25 2 5_Table 2A-1_EFT (Annual)" xfId="14664"/>
    <cellStyle name="Calculation 25 2 6" xfId="9850"/>
    <cellStyle name="Calculation 25 2 6 2" xfId="21987"/>
    <cellStyle name="Calculation 25 2 6 2 2" xfId="43173"/>
    <cellStyle name="Calculation 25 2 6 3" xfId="32569"/>
    <cellStyle name="Calculation 25 2 7" xfId="16874"/>
    <cellStyle name="Calculation 25 2 7 2" xfId="38061"/>
    <cellStyle name="Calculation 25 2 8" xfId="27132"/>
    <cellStyle name="Calculation 25 2_Table 2A-1_EFT (Annual)" xfId="2939"/>
    <cellStyle name="Calculation 25 3" xfId="457"/>
    <cellStyle name="Calculation 25 3 2" xfId="1434"/>
    <cellStyle name="Calculation 25 3 2 2" xfId="2704"/>
    <cellStyle name="Calculation 25 3 2 2 2" xfId="6265"/>
    <cellStyle name="Calculation 25 3 2 2 2 2" xfId="14459"/>
    <cellStyle name="Calculation 25 3 2 2 2 2 2" xfId="26431"/>
    <cellStyle name="Calculation 25 3 2 2 2 2 2 2" xfId="47617"/>
    <cellStyle name="Calculation 25 3 2 2 2 2 3" xfId="37013"/>
    <cellStyle name="Calculation 25 3 2 2 2 3" xfId="21318"/>
    <cellStyle name="Calculation 25 3 2 2 2 3 2" xfId="42505"/>
    <cellStyle name="Calculation 25 3 2 2 2 4" xfId="31921"/>
    <cellStyle name="Calculation 25 3 2 2 2_Table 2A-1_EFT (Annual)" xfId="14663"/>
    <cellStyle name="Calculation 25 3 2 2 3" xfId="11801"/>
    <cellStyle name="Calculation 25 3 2 2 3 2" xfId="23885"/>
    <cellStyle name="Calculation 25 3 2 2 3 2 2" xfId="45071"/>
    <cellStyle name="Calculation 25 3 2 2 3 3" xfId="34467"/>
    <cellStyle name="Calculation 25 3 2 2 4" xfId="18772"/>
    <cellStyle name="Calculation 25 3 2 2 4 2" xfId="39959"/>
    <cellStyle name="Calculation 25 3 2 2 5" xfId="29178"/>
    <cellStyle name="Calculation 25 3 2 2_Table 2A-1_EFT (Annual)" xfId="6547"/>
    <cellStyle name="Calculation 25 3 2 3" xfId="4995"/>
    <cellStyle name="Calculation 25 3 2 3 2" xfId="13255"/>
    <cellStyle name="Calculation 25 3 2 3 2 2" xfId="25261"/>
    <cellStyle name="Calculation 25 3 2 3 2 2 2" xfId="46447"/>
    <cellStyle name="Calculation 25 3 2 3 2 3" xfId="35843"/>
    <cellStyle name="Calculation 25 3 2 3 3" xfId="20148"/>
    <cellStyle name="Calculation 25 3 2 3 3 2" xfId="41335"/>
    <cellStyle name="Calculation 25 3 2 3 4" xfId="30652"/>
    <cellStyle name="Calculation 25 3 2 3_Table 2A-1_EFT (Annual)" xfId="14662"/>
    <cellStyle name="Calculation 25 3 2 4" xfId="10599"/>
    <cellStyle name="Calculation 25 3 2 4 2" xfId="22715"/>
    <cellStyle name="Calculation 25 3 2 4 2 2" xfId="43901"/>
    <cellStyle name="Calculation 25 3 2 4 3" xfId="33297"/>
    <cellStyle name="Calculation 25 3 2 5" xfId="17602"/>
    <cellStyle name="Calculation 25 3 2 5 2" xfId="38789"/>
    <cellStyle name="Calculation 25 3 2 6" xfId="27909"/>
    <cellStyle name="Calculation 25 3 2_Table 2A-1_EFT (Annual)" xfId="6546"/>
    <cellStyle name="Calculation 25 3 3" xfId="981"/>
    <cellStyle name="Calculation 25 3 3 2" xfId="4542"/>
    <cellStyle name="Calculation 25 3 3 2 2" xfId="12802"/>
    <cellStyle name="Calculation 25 3 3 2 2 2" xfId="24808"/>
    <cellStyle name="Calculation 25 3 3 2 2 2 2" xfId="45994"/>
    <cellStyle name="Calculation 25 3 3 2 2 3" xfId="35390"/>
    <cellStyle name="Calculation 25 3 3 2 3" xfId="19695"/>
    <cellStyle name="Calculation 25 3 3 2 3 2" xfId="40882"/>
    <cellStyle name="Calculation 25 3 3 2 4" xfId="30199"/>
    <cellStyle name="Calculation 25 3 3 2_Table 2A-1_EFT (Annual)" xfId="14661"/>
    <cellStyle name="Calculation 25 3 3 3" xfId="10146"/>
    <cellStyle name="Calculation 25 3 3 3 2" xfId="22262"/>
    <cellStyle name="Calculation 25 3 3 3 2 2" xfId="43448"/>
    <cellStyle name="Calculation 25 3 3 3 3" xfId="32844"/>
    <cellStyle name="Calculation 25 3 3 4" xfId="17149"/>
    <cellStyle name="Calculation 25 3 3 4 2" xfId="38336"/>
    <cellStyle name="Calculation 25 3 3 5" xfId="27456"/>
    <cellStyle name="Calculation 25 3 3_Table 2A-1_EFT (Annual)" xfId="6548"/>
    <cellStyle name="Calculation 25 3 4" xfId="2173"/>
    <cellStyle name="Calculation 25 3 4 2" xfId="5734"/>
    <cellStyle name="Calculation 25 3 4 2 2" xfId="13949"/>
    <cellStyle name="Calculation 25 3 4 2 2 2" xfId="25937"/>
    <cellStyle name="Calculation 25 3 4 2 2 2 2" xfId="47123"/>
    <cellStyle name="Calculation 25 3 4 2 2 3" xfId="36519"/>
    <cellStyle name="Calculation 25 3 4 2 3" xfId="20824"/>
    <cellStyle name="Calculation 25 3 4 2 3 2" xfId="42011"/>
    <cellStyle name="Calculation 25 3 4 2 4" xfId="31391"/>
    <cellStyle name="Calculation 25 3 4 2_Table 2A-1_EFT (Annual)" xfId="14660"/>
    <cellStyle name="Calculation 25 3 4 3" xfId="11293"/>
    <cellStyle name="Calculation 25 3 4 3 2" xfId="23391"/>
    <cellStyle name="Calculation 25 3 4 3 2 2" xfId="44577"/>
    <cellStyle name="Calculation 25 3 4 3 3" xfId="33973"/>
    <cellStyle name="Calculation 25 3 4 4" xfId="18278"/>
    <cellStyle name="Calculation 25 3 4 4 2" xfId="39465"/>
    <cellStyle name="Calculation 25 3 4 5" xfId="28648"/>
    <cellStyle name="Calculation 25 3 4_Table 2A-1_EFT (Annual)" xfId="6549"/>
    <cellStyle name="Calculation 25 3 5" xfId="4027"/>
    <cellStyle name="Calculation 25 3 5 2" xfId="12351"/>
    <cellStyle name="Calculation 25 3 5 2 2" xfId="24373"/>
    <cellStyle name="Calculation 25 3 5 2 2 2" xfId="45559"/>
    <cellStyle name="Calculation 25 3 5 2 3" xfId="34955"/>
    <cellStyle name="Calculation 25 3 5 3" xfId="19260"/>
    <cellStyle name="Calculation 25 3 5 3 2" xfId="40447"/>
    <cellStyle name="Calculation 25 3 5 4" xfId="29715"/>
    <cellStyle name="Calculation 25 3 5_Table 2A-1_EFT (Annual)" xfId="14659"/>
    <cellStyle name="Calculation 25 3 6" xfId="9690"/>
    <cellStyle name="Calculation 25 3 6 2" xfId="21827"/>
    <cellStyle name="Calculation 25 3 6 2 2" xfId="43013"/>
    <cellStyle name="Calculation 25 3 6 3" xfId="32409"/>
    <cellStyle name="Calculation 25 3 7" xfId="16714"/>
    <cellStyle name="Calculation 25 3 7 2" xfId="37901"/>
    <cellStyle name="Calculation 25 3 8" xfId="26972"/>
    <cellStyle name="Calculation 25 3_Table 2A-1_EFT (Annual)" xfId="2940"/>
    <cellStyle name="Calculation 25 4" xfId="1272"/>
    <cellStyle name="Calculation 25 4 2" xfId="2542"/>
    <cellStyle name="Calculation 25 4 2 2" xfId="6103"/>
    <cellStyle name="Calculation 25 4 2 2 2" xfId="14297"/>
    <cellStyle name="Calculation 25 4 2 2 2 2" xfId="26269"/>
    <cellStyle name="Calculation 25 4 2 2 2 2 2" xfId="47455"/>
    <cellStyle name="Calculation 25 4 2 2 2 3" xfId="36851"/>
    <cellStyle name="Calculation 25 4 2 2 3" xfId="21156"/>
    <cellStyle name="Calculation 25 4 2 2 3 2" xfId="42343"/>
    <cellStyle name="Calculation 25 4 2 2 4" xfId="31759"/>
    <cellStyle name="Calculation 25 4 2 2_Table 2A-1_EFT (Annual)" xfId="14658"/>
    <cellStyle name="Calculation 25 4 2 3" xfId="11639"/>
    <cellStyle name="Calculation 25 4 2 3 2" xfId="23723"/>
    <cellStyle name="Calculation 25 4 2 3 2 2" xfId="44909"/>
    <cellStyle name="Calculation 25 4 2 3 3" xfId="34305"/>
    <cellStyle name="Calculation 25 4 2 4" xfId="18610"/>
    <cellStyle name="Calculation 25 4 2 4 2" xfId="39797"/>
    <cellStyle name="Calculation 25 4 2 5" xfId="29016"/>
    <cellStyle name="Calculation 25 4 2_Table 2A-1_EFT (Annual)" xfId="6551"/>
    <cellStyle name="Calculation 25 4 3" xfId="4833"/>
    <cellStyle name="Calculation 25 4 3 2" xfId="13093"/>
    <cellStyle name="Calculation 25 4 3 2 2" xfId="25099"/>
    <cellStyle name="Calculation 25 4 3 2 2 2" xfId="46285"/>
    <cellStyle name="Calculation 25 4 3 2 3" xfId="35681"/>
    <cellStyle name="Calculation 25 4 3 3" xfId="19986"/>
    <cellStyle name="Calculation 25 4 3 3 2" xfId="41173"/>
    <cellStyle name="Calculation 25 4 3 4" xfId="30490"/>
    <cellStyle name="Calculation 25 4 3_Table 2A-1_EFT (Annual)" xfId="14657"/>
    <cellStyle name="Calculation 25 4 4" xfId="10437"/>
    <cellStyle name="Calculation 25 4 4 2" xfId="22553"/>
    <cellStyle name="Calculation 25 4 4 2 2" xfId="43739"/>
    <cellStyle name="Calculation 25 4 4 3" xfId="33135"/>
    <cellStyle name="Calculation 25 4 5" xfId="17440"/>
    <cellStyle name="Calculation 25 4 5 2" xfId="38627"/>
    <cellStyle name="Calculation 25 4 6" xfId="27747"/>
    <cellStyle name="Calculation 25 4_Table 2A-1_EFT (Annual)" xfId="6550"/>
    <cellStyle name="Calculation 25 5" xfId="825"/>
    <cellStyle name="Calculation 25 5 2" xfId="4386"/>
    <cellStyle name="Calculation 25 5 2 2" xfId="12660"/>
    <cellStyle name="Calculation 25 5 2 2 2" xfId="24677"/>
    <cellStyle name="Calculation 25 5 2 2 2 2" xfId="45863"/>
    <cellStyle name="Calculation 25 5 2 2 3" xfId="35259"/>
    <cellStyle name="Calculation 25 5 2 3" xfId="19564"/>
    <cellStyle name="Calculation 25 5 2 3 2" xfId="40751"/>
    <cellStyle name="Calculation 25 5 2 4" xfId="30043"/>
    <cellStyle name="Calculation 25 5 2_Table 2A-1_EFT (Annual)" xfId="14656"/>
    <cellStyle name="Calculation 25 5 3" xfId="10009"/>
    <cellStyle name="Calculation 25 5 3 2" xfId="22131"/>
    <cellStyle name="Calculation 25 5 3 2 2" xfId="43317"/>
    <cellStyle name="Calculation 25 5 3 3" xfId="32713"/>
    <cellStyle name="Calculation 25 5 4" xfId="17018"/>
    <cellStyle name="Calculation 25 5 4 2" xfId="38205"/>
    <cellStyle name="Calculation 25 5 5" xfId="27300"/>
    <cellStyle name="Calculation 25 5_Table 2A-1_EFT (Annual)" xfId="6552"/>
    <cellStyle name="Calculation 25 6" xfId="2011"/>
    <cellStyle name="Calculation 25 6 2" xfId="5572"/>
    <cellStyle name="Calculation 25 6 2 2" xfId="13787"/>
    <cellStyle name="Calculation 25 6 2 2 2" xfId="25775"/>
    <cellStyle name="Calculation 25 6 2 2 2 2" xfId="46961"/>
    <cellStyle name="Calculation 25 6 2 2 3" xfId="36357"/>
    <cellStyle name="Calculation 25 6 2 3" xfId="20662"/>
    <cellStyle name="Calculation 25 6 2 3 2" xfId="41849"/>
    <cellStyle name="Calculation 25 6 2 4" xfId="31229"/>
    <cellStyle name="Calculation 25 6 2_Table 2A-1_EFT (Annual)" xfId="14655"/>
    <cellStyle name="Calculation 25 6 3" xfId="11131"/>
    <cellStyle name="Calculation 25 6 3 2" xfId="23229"/>
    <cellStyle name="Calculation 25 6 3 2 2" xfId="44415"/>
    <cellStyle name="Calculation 25 6 3 3" xfId="33811"/>
    <cellStyle name="Calculation 25 6 4" xfId="18116"/>
    <cellStyle name="Calculation 25 6 4 2" xfId="39303"/>
    <cellStyle name="Calculation 25 6 5" xfId="28486"/>
    <cellStyle name="Calculation 25 6_Table 2A-1_EFT (Annual)" xfId="6553"/>
    <cellStyle name="Calculation 25 7" xfId="3819"/>
    <cellStyle name="Calculation 25 7 2" xfId="12182"/>
    <cellStyle name="Calculation 25 7 2 2" xfId="24211"/>
    <cellStyle name="Calculation 25 7 2 2 2" xfId="45397"/>
    <cellStyle name="Calculation 25 7 2 3" xfId="34793"/>
    <cellStyle name="Calculation 25 7 3" xfId="19098"/>
    <cellStyle name="Calculation 25 7 3 2" xfId="40285"/>
    <cellStyle name="Calculation 25 7 4" xfId="29528"/>
    <cellStyle name="Calculation 25 7_Table 2A-1_EFT (Annual)" xfId="14654"/>
    <cellStyle name="Calculation 25 8" xfId="9501"/>
    <cellStyle name="Calculation 25 8 2" xfId="21665"/>
    <cellStyle name="Calculation 25 8 2 2" xfId="42851"/>
    <cellStyle name="Calculation 25 8 3" xfId="32247"/>
    <cellStyle name="Calculation 25 9" xfId="16552"/>
    <cellStyle name="Calculation 25 9 2" xfId="37739"/>
    <cellStyle name="Calculation 25_Table 2A-1_EFT (Annual)" xfId="2938"/>
    <cellStyle name="Calculation 26" xfId="225"/>
    <cellStyle name="Calculation 26 10" xfId="26780"/>
    <cellStyle name="Calculation 26 2" xfId="616"/>
    <cellStyle name="Calculation 26 2 2" xfId="1593"/>
    <cellStyle name="Calculation 26 2 2 2" xfId="2863"/>
    <cellStyle name="Calculation 26 2 2 2 2" xfId="6424"/>
    <cellStyle name="Calculation 26 2 2 2 2 2" xfId="14618"/>
    <cellStyle name="Calculation 26 2 2 2 2 2 2" xfId="26590"/>
    <cellStyle name="Calculation 26 2 2 2 2 2 2 2" xfId="47776"/>
    <cellStyle name="Calculation 26 2 2 2 2 2 3" xfId="37172"/>
    <cellStyle name="Calculation 26 2 2 2 2 3" xfId="21477"/>
    <cellStyle name="Calculation 26 2 2 2 2 3 2" xfId="42664"/>
    <cellStyle name="Calculation 26 2 2 2 2 4" xfId="32080"/>
    <cellStyle name="Calculation 26 2 2 2 2_Table 2A-1_EFT (Annual)" xfId="14653"/>
    <cellStyle name="Calculation 26 2 2 2 3" xfId="11960"/>
    <cellStyle name="Calculation 26 2 2 2 3 2" xfId="24044"/>
    <cellStyle name="Calculation 26 2 2 2 3 2 2" xfId="45230"/>
    <cellStyle name="Calculation 26 2 2 2 3 3" xfId="34626"/>
    <cellStyle name="Calculation 26 2 2 2 4" xfId="18931"/>
    <cellStyle name="Calculation 26 2 2 2 4 2" xfId="40118"/>
    <cellStyle name="Calculation 26 2 2 2 5" xfId="29337"/>
    <cellStyle name="Calculation 26 2 2 2_Table 2A-1_EFT (Annual)" xfId="6555"/>
    <cellStyle name="Calculation 26 2 2 3" xfId="5154"/>
    <cellStyle name="Calculation 26 2 2 3 2" xfId="13414"/>
    <cellStyle name="Calculation 26 2 2 3 2 2" xfId="25420"/>
    <cellStyle name="Calculation 26 2 2 3 2 2 2" xfId="46606"/>
    <cellStyle name="Calculation 26 2 2 3 2 3" xfId="36002"/>
    <cellStyle name="Calculation 26 2 2 3 3" xfId="20307"/>
    <cellStyle name="Calculation 26 2 2 3 3 2" xfId="41494"/>
    <cellStyle name="Calculation 26 2 2 3 4" xfId="30811"/>
    <cellStyle name="Calculation 26 2 2 3_Table 2A-1_EFT (Annual)" xfId="14652"/>
    <cellStyle name="Calculation 26 2 2 4" xfId="10758"/>
    <cellStyle name="Calculation 26 2 2 4 2" xfId="22874"/>
    <cellStyle name="Calculation 26 2 2 4 2 2" xfId="44060"/>
    <cellStyle name="Calculation 26 2 2 4 3" xfId="33456"/>
    <cellStyle name="Calculation 26 2 2 5" xfId="17761"/>
    <cellStyle name="Calculation 26 2 2 5 2" xfId="38948"/>
    <cellStyle name="Calculation 26 2 2 6" xfId="28068"/>
    <cellStyle name="Calculation 26 2 2_Table 2A-1_EFT (Annual)" xfId="6554"/>
    <cellStyle name="Calculation 26 2 3" xfId="1109"/>
    <cellStyle name="Calculation 26 2 3 2" xfId="4670"/>
    <cellStyle name="Calculation 26 2 3 2 2" xfId="12930"/>
    <cellStyle name="Calculation 26 2 3 2 2 2" xfId="24936"/>
    <cellStyle name="Calculation 26 2 3 2 2 2 2" xfId="46122"/>
    <cellStyle name="Calculation 26 2 3 2 2 3" xfId="35518"/>
    <cellStyle name="Calculation 26 2 3 2 3" xfId="19823"/>
    <cellStyle name="Calculation 26 2 3 2 3 2" xfId="41010"/>
    <cellStyle name="Calculation 26 2 3 2 4" xfId="30327"/>
    <cellStyle name="Calculation 26 2 3 2_Table 2A-1_EFT (Annual)" xfId="14651"/>
    <cellStyle name="Calculation 26 2 3 3" xfId="10274"/>
    <cellStyle name="Calculation 26 2 3 3 2" xfId="22390"/>
    <cellStyle name="Calculation 26 2 3 3 2 2" xfId="43576"/>
    <cellStyle name="Calculation 26 2 3 3 3" xfId="32972"/>
    <cellStyle name="Calculation 26 2 3 4" xfId="17277"/>
    <cellStyle name="Calculation 26 2 3 4 2" xfId="38464"/>
    <cellStyle name="Calculation 26 2 3 5" xfId="27584"/>
    <cellStyle name="Calculation 26 2 3_Table 2A-1_EFT (Annual)" xfId="6556"/>
    <cellStyle name="Calculation 26 2 4" xfId="2332"/>
    <cellStyle name="Calculation 26 2 4 2" xfId="5893"/>
    <cellStyle name="Calculation 26 2 4 2 2" xfId="14108"/>
    <cellStyle name="Calculation 26 2 4 2 2 2" xfId="26096"/>
    <cellStyle name="Calculation 26 2 4 2 2 2 2" xfId="47282"/>
    <cellStyle name="Calculation 26 2 4 2 2 3" xfId="36678"/>
    <cellStyle name="Calculation 26 2 4 2 3" xfId="20983"/>
    <cellStyle name="Calculation 26 2 4 2 3 2" xfId="42170"/>
    <cellStyle name="Calculation 26 2 4 2 4" xfId="31550"/>
    <cellStyle name="Calculation 26 2 4 2_Table 2A-1_EFT (Annual)" xfId="14650"/>
    <cellStyle name="Calculation 26 2 4 3" xfId="11452"/>
    <cellStyle name="Calculation 26 2 4 3 2" xfId="23550"/>
    <cellStyle name="Calculation 26 2 4 3 2 2" xfId="44736"/>
    <cellStyle name="Calculation 26 2 4 3 3" xfId="34132"/>
    <cellStyle name="Calculation 26 2 4 4" xfId="18437"/>
    <cellStyle name="Calculation 26 2 4 4 2" xfId="39624"/>
    <cellStyle name="Calculation 26 2 4 5" xfId="28807"/>
    <cellStyle name="Calculation 26 2 4_Table 2A-1_EFT (Annual)" xfId="6557"/>
    <cellStyle name="Calculation 26 2 5" xfId="4186"/>
    <cellStyle name="Calculation 26 2 5 2" xfId="12510"/>
    <cellStyle name="Calculation 26 2 5 2 2" xfId="24532"/>
    <cellStyle name="Calculation 26 2 5 2 2 2" xfId="45718"/>
    <cellStyle name="Calculation 26 2 5 2 3" xfId="35114"/>
    <cellStyle name="Calculation 26 2 5 3" xfId="19419"/>
    <cellStyle name="Calculation 26 2 5 3 2" xfId="40606"/>
    <cellStyle name="Calculation 26 2 5 4" xfId="29874"/>
    <cellStyle name="Calculation 26 2 5_Table 2A-1_EFT (Annual)" xfId="14649"/>
    <cellStyle name="Calculation 26 2 6" xfId="9849"/>
    <cellStyle name="Calculation 26 2 6 2" xfId="21986"/>
    <cellStyle name="Calculation 26 2 6 2 2" xfId="43172"/>
    <cellStyle name="Calculation 26 2 6 3" xfId="32568"/>
    <cellStyle name="Calculation 26 2 7" xfId="16873"/>
    <cellStyle name="Calculation 26 2 7 2" xfId="38060"/>
    <cellStyle name="Calculation 26 2 8" xfId="27131"/>
    <cellStyle name="Calculation 26 2_Table 2A-1_EFT (Annual)" xfId="2942"/>
    <cellStyle name="Calculation 26 3" xfId="452"/>
    <cellStyle name="Calculation 26 3 2" xfId="1433"/>
    <cellStyle name="Calculation 26 3 2 2" xfId="2703"/>
    <cellStyle name="Calculation 26 3 2 2 2" xfId="6264"/>
    <cellStyle name="Calculation 26 3 2 2 2 2" xfId="14458"/>
    <cellStyle name="Calculation 26 3 2 2 2 2 2" xfId="26430"/>
    <cellStyle name="Calculation 26 3 2 2 2 2 2 2" xfId="47616"/>
    <cellStyle name="Calculation 26 3 2 2 2 2 3" xfId="37012"/>
    <cellStyle name="Calculation 26 3 2 2 2 3" xfId="21317"/>
    <cellStyle name="Calculation 26 3 2 2 2 3 2" xfId="42504"/>
    <cellStyle name="Calculation 26 3 2 2 2 4" xfId="31920"/>
    <cellStyle name="Calculation 26 3 2 2 2_Table 2A-1_EFT (Annual)" xfId="14648"/>
    <cellStyle name="Calculation 26 3 2 2 3" xfId="11800"/>
    <cellStyle name="Calculation 26 3 2 2 3 2" xfId="23884"/>
    <cellStyle name="Calculation 26 3 2 2 3 2 2" xfId="45070"/>
    <cellStyle name="Calculation 26 3 2 2 3 3" xfId="34466"/>
    <cellStyle name="Calculation 26 3 2 2 4" xfId="18771"/>
    <cellStyle name="Calculation 26 3 2 2 4 2" xfId="39958"/>
    <cellStyle name="Calculation 26 3 2 2 5" xfId="29177"/>
    <cellStyle name="Calculation 26 3 2 2_Table 2A-1_EFT (Annual)" xfId="6559"/>
    <cellStyle name="Calculation 26 3 2 3" xfId="4994"/>
    <cellStyle name="Calculation 26 3 2 3 2" xfId="13254"/>
    <cellStyle name="Calculation 26 3 2 3 2 2" xfId="25260"/>
    <cellStyle name="Calculation 26 3 2 3 2 2 2" xfId="46446"/>
    <cellStyle name="Calculation 26 3 2 3 2 3" xfId="35842"/>
    <cellStyle name="Calculation 26 3 2 3 3" xfId="20147"/>
    <cellStyle name="Calculation 26 3 2 3 3 2" xfId="41334"/>
    <cellStyle name="Calculation 26 3 2 3 4" xfId="30651"/>
    <cellStyle name="Calculation 26 3 2 3_Table 2A-1_EFT (Annual)" xfId="14647"/>
    <cellStyle name="Calculation 26 3 2 4" xfId="10598"/>
    <cellStyle name="Calculation 26 3 2 4 2" xfId="22714"/>
    <cellStyle name="Calculation 26 3 2 4 2 2" xfId="43900"/>
    <cellStyle name="Calculation 26 3 2 4 3" xfId="33296"/>
    <cellStyle name="Calculation 26 3 2 5" xfId="17601"/>
    <cellStyle name="Calculation 26 3 2 5 2" xfId="38788"/>
    <cellStyle name="Calculation 26 3 2 6" xfId="27908"/>
    <cellStyle name="Calculation 26 3 2_Table 2A-1_EFT (Annual)" xfId="6558"/>
    <cellStyle name="Calculation 26 3 3" xfId="976"/>
    <cellStyle name="Calculation 26 3 3 2" xfId="4537"/>
    <cellStyle name="Calculation 26 3 3 2 2" xfId="12799"/>
    <cellStyle name="Calculation 26 3 3 2 2 2" xfId="24807"/>
    <cellStyle name="Calculation 26 3 3 2 2 2 2" xfId="45993"/>
    <cellStyle name="Calculation 26 3 3 2 2 3" xfId="35389"/>
    <cellStyle name="Calculation 26 3 3 2 3" xfId="19694"/>
    <cellStyle name="Calculation 26 3 3 2 3 2" xfId="40881"/>
    <cellStyle name="Calculation 26 3 3 2 4" xfId="30194"/>
    <cellStyle name="Calculation 26 3 3 2_Table 2A-1_EFT (Annual)" xfId="14646"/>
    <cellStyle name="Calculation 26 3 3 3" xfId="10144"/>
    <cellStyle name="Calculation 26 3 3 3 2" xfId="22261"/>
    <cellStyle name="Calculation 26 3 3 3 2 2" xfId="43447"/>
    <cellStyle name="Calculation 26 3 3 3 3" xfId="32843"/>
    <cellStyle name="Calculation 26 3 3 4" xfId="17148"/>
    <cellStyle name="Calculation 26 3 3 4 2" xfId="38335"/>
    <cellStyle name="Calculation 26 3 3 5" xfId="27451"/>
    <cellStyle name="Calculation 26 3 3_Table 2A-1_EFT (Annual)" xfId="6560"/>
    <cellStyle name="Calculation 26 3 4" xfId="2172"/>
    <cellStyle name="Calculation 26 3 4 2" xfId="5733"/>
    <cellStyle name="Calculation 26 3 4 2 2" xfId="13948"/>
    <cellStyle name="Calculation 26 3 4 2 2 2" xfId="25936"/>
    <cellStyle name="Calculation 26 3 4 2 2 2 2" xfId="47122"/>
    <cellStyle name="Calculation 26 3 4 2 2 3" xfId="36518"/>
    <cellStyle name="Calculation 26 3 4 2 3" xfId="20823"/>
    <cellStyle name="Calculation 26 3 4 2 3 2" xfId="42010"/>
    <cellStyle name="Calculation 26 3 4 2 4" xfId="31390"/>
    <cellStyle name="Calculation 26 3 4 2_Table 2A-1_EFT (Annual)" xfId="14645"/>
    <cellStyle name="Calculation 26 3 4 3" xfId="11292"/>
    <cellStyle name="Calculation 26 3 4 3 2" xfId="23390"/>
    <cellStyle name="Calculation 26 3 4 3 2 2" xfId="44576"/>
    <cellStyle name="Calculation 26 3 4 3 3" xfId="33972"/>
    <cellStyle name="Calculation 26 3 4 4" xfId="18277"/>
    <cellStyle name="Calculation 26 3 4 4 2" xfId="39464"/>
    <cellStyle name="Calculation 26 3 4 5" xfId="28647"/>
    <cellStyle name="Calculation 26 3 4_Table 2A-1_EFT (Annual)" xfId="6561"/>
    <cellStyle name="Calculation 26 3 5" xfId="4022"/>
    <cellStyle name="Calculation 26 3 5 2" xfId="12348"/>
    <cellStyle name="Calculation 26 3 5 2 2" xfId="24372"/>
    <cellStyle name="Calculation 26 3 5 2 2 2" xfId="45558"/>
    <cellStyle name="Calculation 26 3 5 2 3" xfId="34954"/>
    <cellStyle name="Calculation 26 3 5 3" xfId="19259"/>
    <cellStyle name="Calculation 26 3 5 3 2" xfId="40446"/>
    <cellStyle name="Calculation 26 3 5 4" xfId="29710"/>
    <cellStyle name="Calculation 26 3 5_Table 2A-1_EFT (Annual)" xfId="9349"/>
    <cellStyle name="Calculation 26 3 6" xfId="9687"/>
    <cellStyle name="Calculation 26 3 6 2" xfId="21826"/>
    <cellStyle name="Calculation 26 3 6 2 2" xfId="43012"/>
    <cellStyle name="Calculation 26 3 6 3" xfId="32408"/>
    <cellStyle name="Calculation 26 3 7" xfId="16713"/>
    <cellStyle name="Calculation 26 3 7 2" xfId="37900"/>
    <cellStyle name="Calculation 26 3 8" xfId="26967"/>
    <cellStyle name="Calculation 26 3_Table 2A-1_EFT (Annual)" xfId="2943"/>
    <cellStyle name="Calculation 26 4" xfId="1271"/>
    <cellStyle name="Calculation 26 4 2" xfId="2541"/>
    <cellStyle name="Calculation 26 4 2 2" xfId="6102"/>
    <cellStyle name="Calculation 26 4 2 2 2" xfId="14296"/>
    <cellStyle name="Calculation 26 4 2 2 2 2" xfId="26268"/>
    <cellStyle name="Calculation 26 4 2 2 2 2 2" xfId="47454"/>
    <cellStyle name="Calculation 26 4 2 2 2 3" xfId="36850"/>
    <cellStyle name="Calculation 26 4 2 2 3" xfId="21155"/>
    <cellStyle name="Calculation 26 4 2 2 3 2" xfId="42342"/>
    <cellStyle name="Calculation 26 4 2 2 4" xfId="31758"/>
    <cellStyle name="Calculation 26 4 2 2_Table 2A-1_EFT (Annual)" xfId="9348"/>
    <cellStyle name="Calculation 26 4 2 3" xfId="11638"/>
    <cellStyle name="Calculation 26 4 2 3 2" xfId="23722"/>
    <cellStyle name="Calculation 26 4 2 3 2 2" xfId="44908"/>
    <cellStyle name="Calculation 26 4 2 3 3" xfId="34304"/>
    <cellStyle name="Calculation 26 4 2 4" xfId="18609"/>
    <cellStyle name="Calculation 26 4 2 4 2" xfId="39796"/>
    <cellStyle name="Calculation 26 4 2 5" xfId="29015"/>
    <cellStyle name="Calculation 26 4 2_Table 2A-1_EFT (Annual)" xfId="6563"/>
    <cellStyle name="Calculation 26 4 3" xfId="4832"/>
    <cellStyle name="Calculation 26 4 3 2" xfId="13092"/>
    <cellStyle name="Calculation 26 4 3 2 2" xfId="25098"/>
    <cellStyle name="Calculation 26 4 3 2 2 2" xfId="46284"/>
    <cellStyle name="Calculation 26 4 3 2 3" xfId="35680"/>
    <cellStyle name="Calculation 26 4 3 3" xfId="19985"/>
    <cellStyle name="Calculation 26 4 3 3 2" xfId="41172"/>
    <cellStyle name="Calculation 26 4 3 4" xfId="30489"/>
    <cellStyle name="Calculation 26 4 3_Table 2A-1_EFT (Annual)" xfId="12037"/>
    <cellStyle name="Calculation 26 4 4" xfId="10436"/>
    <cellStyle name="Calculation 26 4 4 2" xfId="22552"/>
    <cellStyle name="Calculation 26 4 4 2 2" xfId="43738"/>
    <cellStyle name="Calculation 26 4 4 3" xfId="33134"/>
    <cellStyle name="Calculation 26 4 5" xfId="17439"/>
    <cellStyle name="Calculation 26 4 5 2" xfId="38626"/>
    <cellStyle name="Calculation 26 4 6" xfId="27746"/>
    <cellStyle name="Calculation 26 4_Table 2A-1_EFT (Annual)" xfId="6562"/>
    <cellStyle name="Calculation 26 5" xfId="820"/>
    <cellStyle name="Calculation 26 5 2" xfId="4381"/>
    <cellStyle name="Calculation 26 5 2 2" xfId="12659"/>
    <cellStyle name="Calculation 26 5 2 2 2" xfId="24676"/>
    <cellStyle name="Calculation 26 5 2 2 2 2" xfId="45862"/>
    <cellStyle name="Calculation 26 5 2 2 3" xfId="35258"/>
    <cellStyle name="Calculation 26 5 2 3" xfId="19563"/>
    <cellStyle name="Calculation 26 5 2 3 2" xfId="40750"/>
    <cellStyle name="Calculation 26 5 2 4" xfId="30038"/>
    <cellStyle name="Calculation 26 5 2_Table 2A-1_EFT (Annual)" xfId="10786"/>
    <cellStyle name="Calculation 26 5 3" xfId="10007"/>
    <cellStyle name="Calculation 26 5 3 2" xfId="22130"/>
    <cellStyle name="Calculation 26 5 3 2 2" xfId="43316"/>
    <cellStyle name="Calculation 26 5 3 3" xfId="32712"/>
    <cellStyle name="Calculation 26 5 4" xfId="17017"/>
    <cellStyle name="Calculation 26 5 4 2" xfId="38204"/>
    <cellStyle name="Calculation 26 5 5" xfId="27295"/>
    <cellStyle name="Calculation 26 5_Table 2A-1_EFT (Annual)" xfId="6564"/>
    <cellStyle name="Calculation 26 6" xfId="2010"/>
    <cellStyle name="Calculation 26 6 2" xfId="5571"/>
    <cellStyle name="Calculation 26 6 2 2" xfId="13786"/>
    <cellStyle name="Calculation 26 6 2 2 2" xfId="25774"/>
    <cellStyle name="Calculation 26 6 2 2 2 2" xfId="46960"/>
    <cellStyle name="Calculation 26 6 2 2 3" xfId="36356"/>
    <cellStyle name="Calculation 26 6 2 3" xfId="20661"/>
    <cellStyle name="Calculation 26 6 2 3 2" xfId="41848"/>
    <cellStyle name="Calculation 26 6 2 4" xfId="31228"/>
    <cellStyle name="Calculation 26 6 2_Table 2A-1_EFT (Annual)" xfId="12036"/>
    <cellStyle name="Calculation 26 6 3" xfId="11130"/>
    <cellStyle name="Calculation 26 6 3 2" xfId="23228"/>
    <cellStyle name="Calculation 26 6 3 2 2" xfId="44414"/>
    <cellStyle name="Calculation 26 6 3 3" xfId="33810"/>
    <cellStyle name="Calculation 26 6 4" xfId="18115"/>
    <cellStyle name="Calculation 26 6 4 2" xfId="39302"/>
    <cellStyle name="Calculation 26 6 5" xfId="28485"/>
    <cellStyle name="Calculation 26 6_Table 2A-1_EFT (Annual)" xfId="6565"/>
    <cellStyle name="Calculation 26 7" xfId="3814"/>
    <cellStyle name="Calculation 26 7 2" xfId="12180"/>
    <cellStyle name="Calculation 26 7 2 2" xfId="24210"/>
    <cellStyle name="Calculation 26 7 2 2 2" xfId="45396"/>
    <cellStyle name="Calculation 26 7 2 3" xfId="34792"/>
    <cellStyle name="Calculation 26 7 3" xfId="19097"/>
    <cellStyle name="Calculation 26 7 3 2" xfId="40284"/>
    <cellStyle name="Calculation 26 7 4" xfId="29523"/>
    <cellStyle name="Calculation 26 7_Table 2A-1_EFT (Annual)" xfId="10893"/>
    <cellStyle name="Calculation 26 8" xfId="9499"/>
    <cellStyle name="Calculation 26 8 2" xfId="21664"/>
    <cellStyle name="Calculation 26 8 2 2" xfId="42850"/>
    <cellStyle name="Calculation 26 8 3" xfId="32246"/>
    <cellStyle name="Calculation 26 9" xfId="16551"/>
    <cellStyle name="Calculation 26 9 2" xfId="37738"/>
    <cellStyle name="Calculation 26_Table 2A-1_EFT (Annual)" xfId="2941"/>
    <cellStyle name="Calculation 27" xfId="221"/>
    <cellStyle name="Calculation 27 10" xfId="26776"/>
    <cellStyle name="Calculation 27 2" xfId="614"/>
    <cellStyle name="Calculation 27 2 2" xfId="1591"/>
    <cellStyle name="Calculation 27 2 2 2" xfId="2861"/>
    <cellStyle name="Calculation 27 2 2 2 2" xfId="6422"/>
    <cellStyle name="Calculation 27 2 2 2 2 2" xfId="14616"/>
    <cellStyle name="Calculation 27 2 2 2 2 2 2" xfId="26588"/>
    <cellStyle name="Calculation 27 2 2 2 2 2 2 2" xfId="47774"/>
    <cellStyle name="Calculation 27 2 2 2 2 2 3" xfId="37170"/>
    <cellStyle name="Calculation 27 2 2 2 2 3" xfId="21475"/>
    <cellStyle name="Calculation 27 2 2 2 2 3 2" xfId="42662"/>
    <cellStyle name="Calculation 27 2 2 2 2 4" xfId="32078"/>
    <cellStyle name="Calculation 27 2 2 2 2_Table 2A-1_EFT (Annual)" xfId="10828"/>
    <cellStyle name="Calculation 27 2 2 2 3" xfId="11958"/>
    <cellStyle name="Calculation 27 2 2 2 3 2" xfId="24042"/>
    <cellStyle name="Calculation 27 2 2 2 3 2 2" xfId="45228"/>
    <cellStyle name="Calculation 27 2 2 2 3 3" xfId="34624"/>
    <cellStyle name="Calculation 27 2 2 2 4" xfId="18929"/>
    <cellStyle name="Calculation 27 2 2 2 4 2" xfId="40116"/>
    <cellStyle name="Calculation 27 2 2 2 5" xfId="29335"/>
    <cellStyle name="Calculation 27 2 2 2_Table 2A-1_EFT (Annual)" xfId="6567"/>
    <cellStyle name="Calculation 27 2 2 3" xfId="5152"/>
    <cellStyle name="Calculation 27 2 2 3 2" xfId="13412"/>
    <cellStyle name="Calculation 27 2 2 3 2 2" xfId="25418"/>
    <cellStyle name="Calculation 27 2 2 3 2 2 2" xfId="46604"/>
    <cellStyle name="Calculation 27 2 2 3 2 3" xfId="36000"/>
    <cellStyle name="Calculation 27 2 2 3 3" xfId="20305"/>
    <cellStyle name="Calculation 27 2 2 3 3 2" xfId="41492"/>
    <cellStyle name="Calculation 27 2 2 3 4" xfId="30809"/>
    <cellStyle name="Calculation 27 2 2 3_Table 2A-1_EFT (Annual)" xfId="12681"/>
    <cellStyle name="Calculation 27 2 2 4" xfId="10756"/>
    <cellStyle name="Calculation 27 2 2 4 2" xfId="22872"/>
    <cellStyle name="Calculation 27 2 2 4 2 2" xfId="44058"/>
    <cellStyle name="Calculation 27 2 2 4 3" xfId="33454"/>
    <cellStyle name="Calculation 27 2 2 5" xfId="17759"/>
    <cellStyle name="Calculation 27 2 2 5 2" xfId="38946"/>
    <cellStyle name="Calculation 27 2 2 6" xfId="28066"/>
    <cellStyle name="Calculation 27 2 2_Table 2A-1_EFT (Annual)" xfId="6566"/>
    <cellStyle name="Calculation 27 2 3" xfId="1107"/>
    <cellStyle name="Calculation 27 2 3 2" xfId="4668"/>
    <cellStyle name="Calculation 27 2 3 2 2" xfId="12928"/>
    <cellStyle name="Calculation 27 2 3 2 2 2" xfId="24934"/>
    <cellStyle name="Calculation 27 2 3 2 2 2 2" xfId="46120"/>
    <cellStyle name="Calculation 27 2 3 2 2 3" xfId="35516"/>
    <cellStyle name="Calculation 27 2 3 2 3" xfId="19821"/>
    <cellStyle name="Calculation 27 2 3 2 3 2" xfId="41008"/>
    <cellStyle name="Calculation 27 2 3 2 4" xfId="30325"/>
    <cellStyle name="Calculation 27 2 3 2_Table 2A-1_EFT (Annual)" xfId="11490"/>
    <cellStyle name="Calculation 27 2 3 3" xfId="10272"/>
    <cellStyle name="Calculation 27 2 3 3 2" xfId="22388"/>
    <cellStyle name="Calculation 27 2 3 3 2 2" xfId="43574"/>
    <cellStyle name="Calculation 27 2 3 3 3" xfId="32970"/>
    <cellStyle name="Calculation 27 2 3 4" xfId="17275"/>
    <cellStyle name="Calculation 27 2 3 4 2" xfId="38462"/>
    <cellStyle name="Calculation 27 2 3 5" xfId="27582"/>
    <cellStyle name="Calculation 27 2 3_Table 2A-1_EFT (Annual)" xfId="6568"/>
    <cellStyle name="Calculation 27 2 4" xfId="2330"/>
    <cellStyle name="Calculation 27 2 4 2" xfId="5891"/>
    <cellStyle name="Calculation 27 2 4 2 2" xfId="14106"/>
    <cellStyle name="Calculation 27 2 4 2 2 2" xfId="26094"/>
    <cellStyle name="Calculation 27 2 4 2 2 2 2" xfId="47280"/>
    <cellStyle name="Calculation 27 2 4 2 2 3" xfId="36676"/>
    <cellStyle name="Calculation 27 2 4 2 3" xfId="20981"/>
    <cellStyle name="Calculation 27 2 4 2 3 2" xfId="42168"/>
    <cellStyle name="Calculation 27 2 4 2 4" xfId="31548"/>
    <cellStyle name="Calculation 27 2 4 2_Table 2A-1_EFT (Annual)" xfId="12033"/>
    <cellStyle name="Calculation 27 2 4 3" xfId="11450"/>
    <cellStyle name="Calculation 27 2 4 3 2" xfId="23548"/>
    <cellStyle name="Calculation 27 2 4 3 2 2" xfId="44734"/>
    <cellStyle name="Calculation 27 2 4 3 3" xfId="34130"/>
    <cellStyle name="Calculation 27 2 4 4" xfId="18435"/>
    <cellStyle name="Calculation 27 2 4 4 2" xfId="39622"/>
    <cellStyle name="Calculation 27 2 4 5" xfId="28805"/>
    <cellStyle name="Calculation 27 2 4_Table 2A-1_EFT (Annual)" xfId="6569"/>
    <cellStyle name="Calculation 27 2 5" xfId="4184"/>
    <cellStyle name="Calculation 27 2 5 2" xfId="12508"/>
    <cellStyle name="Calculation 27 2 5 2 2" xfId="24530"/>
    <cellStyle name="Calculation 27 2 5 2 2 2" xfId="45716"/>
    <cellStyle name="Calculation 27 2 5 2 3" xfId="35112"/>
    <cellStyle name="Calculation 27 2 5 3" xfId="19417"/>
    <cellStyle name="Calculation 27 2 5 3 2" xfId="40604"/>
    <cellStyle name="Calculation 27 2 5 4" xfId="29872"/>
    <cellStyle name="Calculation 27 2 5_Table 2A-1_EFT (Annual)" xfId="12035"/>
    <cellStyle name="Calculation 27 2 6" xfId="9847"/>
    <cellStyle name="Calculation 27 2 6 2" xfId="21984"/>
    <cellStyle name="Calculation 27 2 6 2 2" xfId="43170"/>
    <cellStyle name="Calculation 27 2 6 3" xfId="32566"/>
    <cellStyle name="Calculation 27 2 7" xfId="16871"/>
    <cellStyle name="Calculation 27 2 7 2" xfId="38058"/>
    <cellStyle name="Calculation 27 2 8" xfId="27129"/>
    <cellStyle name="Calculation 27 2_Table 2A-1_EFT (Annual)" xfId="2945"/>
    <cellStyle name="Calculation 27 3" xfId="448"/>
    <cellStyle name="Calculation 27 3 2" xfId="1431"/>
    <cellStyle name="Calculation 27 3 2 2" xfId="2701"/>
    <cellStyle name="Calculation 27 3 2 2 2" xfId="6262"/>
    <cellStyle name="Calculation 27 3 2 2 2 2" xfId="14456"/>
    <cellStyle name="Calculation 27 3 2 2 2 2 2" xfId="26428"/>
    <cellStyle name="Calculation 27 3 2 2 2 2 2 2" xfId="47614"/>
    <cellStyle name="Calculation 27 3 2 2 2 2 3" xfId="37010"/>
    <cellStyle name="Calculation 27 3 2 2 2 3" xfId="21315"/>
    <cellStyle name="Calculation 27 3 2 2 2 3 2" xfId="42502"/>
    <cellStyle name="Calculation 27 3 2 2 2 4" xfId="31918"/>
    <cellStyle name="Calculation 27 3 2 2 2_Table 2A-1_EFT (Annual)" xfId="12034"/>
    <cellStyle name="Calculation 27 3 2 2 3" xfId="11798"/>
    <cellStyle name="Calculation 27 3 2 2 3 2" xfId="23882"/>
    <cellStyle name="Calculation 27 3 2 2 3 2 2" xfId="45068"/>
    <cellStyle name="Calculation 27 3 2 2 3 3" xfId="34464"/>
    <cellStyle name="Calculation 27 3 2 2 4" xfId="18769"/>
    <cellStyle name="Calculation 27 3 2 2 4 2" xfId="39956"/>
    <cellStyle name="Calculation 27 3 2 2 5" xfId="29175"/>
    <cellStyle name="Calculation 27 3 2 2_Table 2A-1_EFT (Annual)" xfId="6571"/>
    <cellStyle name="Calculation 27 3 2 3" xfId="4992"/>
    <cellStyle name="Calculation 27 3 2 3 2" xfId="13252"/>
    <cellStyle name="Calculation 27 3 2 3 2 2" xfId="25258"/>
    <cellStyle name="Calculation 27 3 2 3 2 2 2" xfId="46444"/>
    <cellStyle name="Calculation 27 3 2 3 2 3" xfId="35840"/>
    <cellStyle name="Calculation 27 3 2 3 3" xfId="20145"/>
    <cellStyle name="Calculation 27 3 2 3 3 2" xfId="41332"/>
    <cellStyle name="Calculation 27 3 2 3 4" xfId="30649"/>
    <cellStyle name="Calculation 27 3 2 3_Table 2A-1_EFT (Annual)" xfId="11485"/>
    <cellStyle name="Calculation 27 3 2 4" xfId="10596"/>
    <cellStyle name="Calculation 27 3 2 4 2" xfId="22712"/>
    <cellStyle name="Calculation 27 3 2 4 2 2" xfId="43898"/>
    <cellStyle name="Calculation 27 3 2 4 3" xfId="33294"/>
    <cellStyle name="Calculation 27 3 2 5" xfId="17599"/>
    <cellStyle name="Calculation 27 3 2 5 2" xfId="38786"/>
    <cellStyle name="Calculation 27 3 2 6" xfId="27906"/>
    <cellStyle name="Calculation 27 3 2_Table 2A-1_EFT (Annual)" xfId="6570"/>
    <cellStyle name="Calculation 27 3 3" xfId="972"/>
    <cellStyle name="Calculation 27 3 3 2" xfId="4533"/>
    <cellStyle name="Calculation 27 3 3 2 2" xfId="12795"/>
    <cellStyle name="Calculation 27 3 3 2 2 2" xfId="24805"/>
    <cellStyle name="Calculation 27 3 3 2 2 2 2" xfId="45991"/>
    <cellStyle name="Calculation 27 3 3 2 2 3" xfId="35387"/>
    <cellStyle name="Calculation 27 3 3 2 3" xfId="19692"/>
    <cellStyle name="Calculation 27 3 3 2 3 2" xfId="40879"/>
    <cellStyle name="Calculation 27 3 3 2 4" xfId="30190"/>
    <cellStyle name="Calculation 27 3 3 2_Table 2A-1_EFT (Annual)" xfId="12235"/>
    <cellStyle name="Calculation 27 3 3 3" xfId="10142"/>
    <cellStyle name="Calculation 27 3 3 3 2" xfId="22259"/>
    <cellStyle name="Calculation 27 3 3 3 2 2" xfId="43445"/>
    <cellStyle name="Calculation 27 3 3 3 3" xfId="32841"/>
    <cellStyle name="Calculation 27 3 3 4" xfId="17146"/>
    <cellStyle name="Calculation 27 3 3 4 2" xfId="38333"/>
    <cellStyle name="Calculation 27 3 3 5" xfId="27447"/>
    <cellStyle name="Calculation 27 3 3_Table 2A-1_EFT (Annual)" xfId="6572"/>
    <cellStyle name="Calculation 27 3 4" xfId="2170"/>
    <cellStyle name="Calculation 27 3 4 2" xfId="5731"/>
    <cellStyle name="Calculation 27 3 4 2 2" xfId="13946"/>
    <cellStyle name="Calculation 27 3 4 2 2 2" xfId="25934"/>
    <cellStyle name="Calculation 27 3 4 2 2 2 2" xfId="47120"/>
    <cellStyle name="Calculation 27 3 4 2 2 3" xfId="36516"/>
    <cellStyle name="Calculation 27 3 4 2 3" xfId="20821"/>
    <cellStyle name="Calculation 27 3 4 2 3 2" xfId="42008"/>
    <cellStyle name="Calculation 27 3 4 2 4" xfId="31388"/>
    <cellStyle name="Calculation 27 3 4 2_Table 2A-1_EFT (Annual)" xfId="10836"/>
    <cellStyle name="Calculation 27 3 4 3" xfId="11290"/>
    <cellStyle name="Calculation 27 3 4 3 2" xfId="23388"/>
    <cellStyle name="Calculation 27 3 4 3 2 2" xfId="44574"/>
    <cellStyle name="Calculation 27 3 4 3 3" xfId="33970"/>
    <cellStyle name="Calculation 27 3 4 4" xfId="18275"/>
    <cellStyle name="Calculation 27 3 4 4 2" xfId="39462"/>
    <cellStyle name="Calculation 27 3 4 5" xfId="28645"/>
    <cellStyle name="Calculation 27 3 4_Table 2A-1_EFT (Annual)" xfId="6573"/>
    <cellStyle name="Calculation 27 3 5" xfId="4018"/>
    <cellStyle name="Calculation 27 3 5 2" xfId="12346"/>
    <cellStyle name="Calculation 27 3 5 2 2" xfId="24370"/>
    <cellStyle name="Calculation 27 3 5 2 2 2" xfId="45556"/>
    <cellStyle name="Calculation 27 3 5 2 3" xfId="34952"/>
    <cellStyle name="Calculation 27 3 5 3" xfId="19257"/>
    <cellStyle name="Calculation 27 3 5 3 2" xfId="40444"/>
    <cellStyle name="Calculation 27 3 5 4" xfId="29706"/>
    <cellStyle name="Calculation 27 3 5_Table 2A-1_EFT (Annual)" xfId="12703"/>
    <cellStyle name="Calculation 27 3 6" xfId="9683"/>
    <cellStyle name="Calculation 27 3 6 2" xfId="21824"/>
    <cellStyle name="Calculation 27 3 6 2 2" xfId="43010"/>
    <cellStyle name="Calculation 27 3 6 3" xfId="32406"/>
    <cellStyle name="Calculation 27 3 7" xfId="16711"/>
    <cellStyle name="Calculation 27 3 7 2" xfId="37898"/>
    <cellStyle name="Calculation 27 3 8" xfId="26963"/>
    <cellStyle name="Calculation 27 3_Table 2A-1_EFT (Annual)" xfId="2946"/>
    <cellStyle name="Calculation 27 4" xfId="1269"/>
    <cellStyle name="Calculation 27 4 2" xfId="2539"/>
    <cellStyle name="Calculation 27 4 2 2" xfId="6100"/>
    <cellStyle name="Calculation 27 4 2 2 2" xfId="14294"/>
    <cellStyle name="Calculation 27 4 2 2 2 2" xfId="26266"/>
    <cellStyle name="Calculation 27 4 2 2 2 2 2" xfId="47452"/>
    <cellStyle name="Calculation 27 4 2 2 2 3" xfId="36848"/>
    <cellStyle name="Calculation 27 4 2 2 3" xfId="21153"/>
    <cellStyle name="Calculation 27 4 2 2 3 2" xfId="42340"/>
    <cellStyle name="Calculation 27 4 2 2 4" xfId="31756"/>
    <cellStyle name="Calculation 27 4 2 2_Table 2A-1_EFT (Annual)" xfId="10050"/>
    <cellStyle name="Calculation 27 4 2 3" xfId="11636"/>
    <cellStyle name="Calculation 27 4 2 3 2" xfId="23720"/>
    <cellStyle name="Calculation 27 4 2 3 2 2" xfId="44906"/>
    <cellStyle name="Calculation 27 4 2 3 3" xfId="34302"/>
    <cellStyle name="Calculation 27 4 2 4" xfId="18607"/>
    <cellStyle name="Calculation 27 4 2 4 2" xfId="39794"/>
    <cellStyle name="Calculation 27 4 2 5" xfId="29013"/>
    <cellStyle name="Calculation 27 4 2_Table 2A-1_EFT (Annual)" xfId="6575"/>
    <cellStyle name="Calculation 27 4 3" xfId="4830"/>
    <cellStyle name="Calculation 27 4 3 2" xfId="13090"/>
    <cellStyle name="Calculation 27 4 3 2 2" xfId="25096"/>
    <cellStyle name="Calculation 27 4 3 2 2 2" xfId="46282"/>
    <cellStyle name="Calculation 27 4 3 2 3" xfId="35678"/>
    <cellStyle name="Calculation 27 4 3 3" xfId="19983"/>
    <cellStyle name="Calculation 27 4 3 3 2" xfId="41170"/>
    <cellStyle name="Calculation 27 4 3 4" xfId="30487"/>
    <cellStyle name="Calculation 27 4 3_Table 2A-1_EFT (Annual)" xfId="9381"/>
    <cellStyle name="Calculation 27 4 4" xfId="10434"/>
    <cellStyle name="Calculation 27 4 4 2" xfId="22550"/>
    <cellStyle name="Calculation 27 4 4 2 2" xfId="43736"/>
    <cellStyle name="Calculation 27 4 4 3" xfId="33132"/>
    <cellStyle name="Calculation 27 4 5" xfId="17437"/>
    <cellStyle name="Calculation 27 4 5 2" xfId="38624"/>
    <cellStyle name="Calculation 27 4 6" xfId="27744"/>
    <cellStyle name="Calculation 27 4_Table 2A-1_EFT (Annual)" xfId="6574"/>
    <cellStyle name="Calculation 27 5" xfId="816"/>
    <cellStyle name="Calculation 27 5 2" xfId="4377"/>
    <cellStyle name="Calculation 27 5 2 2" xfId="12657"/>
    <cellStyle name="Calculation 27 5 2 2 2" xfId="24674"/>
    <cellStyle name="Calculation 27 5 2 2 2 2" xfId="45860"/>
    <cellStyle name="Calculation 27 5 2 2 3" xfId="35256"/>
    <cellStyle name="Calculation 27 5 2 3" xfId="19561"/>
    <cellStyle name="Calculation 27 5 2 3 2" xfId="40748"/>
    <cellStyle name="Calculation 27 5 2 4" xfId="30034"/>
    <cellStyle name="Calculation 27 5 2_Table 2A-1_EFT (Annual)" xfId="12025"/>
    <cellStyle name="Calculation 27 5 3" xfId="10005"/>
    <cellStyle name="Calculation 27 5 3 2" xfId="22128"/>
    <cellStyle name="Calculation 27 5 3 2 2" xfId="43314"/>
    <cellStyle name="Calculation 27 5 3 3" xfId="32710"/>
    <cellStyle name="Calculation 27 5 4" xfId="17015"/>
    <cellStyle name="Calculation 27 5 4 2" xfId="38202"/>
    <cellStyle name="Calculation 27 5 5" xfId="27291"/>
    <cellStyle name="Calculation 27 5_Table 2A-1_EFT (Annual)" xfId="6576"/>
    <cellStyle name="Calculation 27 6" xfId="2008"/>
    <cellStyle name="Calculation 27 6 2" xfId="5569"/>
    <cellStyle name="Calculation 27 6 2 2" xfId="13784"/>
    <cellStyle name="Calculation 27 6 2 2 2" xfId="25772"/>
    <cellStyle name="Calculation 27 6 2 2 2 2" xfId="46958"/>
    <cellStyle name="Calculation 27 6 2 2 3" xfId="36354"/>
    <cellStyle name="Calculation 27 6 2 3" xfId="20659"/>
    <cellStyle name="Calculation 27 6 2 3 2" xfId="41846"/>
    <cellStyle name="Calculation 27 6 2 4" xfId="31226"/>
    <cellStyle name="Calculation 27 6 2_Table 2A-1_EFT (Annual)" xfId="13445"/>
    <cellStyle name="Calculation 27 6 3" xfId="11128"/>
    <cellStyle name="Calculation 27 6 3 2" xfId="23226"/>
    <cellStyle name="Calculation 27 6 3 2 2" xfId="44412"/>
    <cellStyle name="Calculation 27 6 3 3" xfId="33808"/>
    <cellStyle name="Calculation 27 6 4" xfId="18113"/>
    <cellStyle name="Calculation 27 6 4 2" xfId="39300"/>
    <cellStyle name="Calculation 27 6 5" xfId="28483"/>
    <cellStyle name="Calculation 27 6_Table 2A-1_EFT (Annual)" xfId="6577"/>
    <cellStyle name="Calculation 27 7" xfId="3810"/>
    <cellStyle name="Calculation 27 7 2" xfId="12178"/>
    <cellStyle name="Calculation 27 7 2 2" xfId="24208"/>
    <cellStyle name="Calculation 27 7 2 2 2" xfId="45394"/>
    <cellStyle name="Calculation 27 7 2 3" xfId="34790"/>
    <cellStyle name="Calculation 27 7 3" xfId="19095"/>
    <cellStyle name="Calculation 27 7 3 2" xfId="40282"/>
    <cellStyle name="Calculation 27 7 4" xfId="29519"/>
    <cellStyle name="Calculation 27 7_Table 2A-1_EFT (Annual)" xfId="12032"/>
    <cellStyle name="Calculation 27 8" xfId="9497"/>
    <cellStyle name="Calculation 27 8 2" xfId="21662"/>
    <cellStyle name="Calculation 27 8 2 2" xfId="42848"/>
    <cellStyle name="Calculation 27 8 3" xfId="32244"/>
    <cellStyle name="Calculation 27 9" xfId="16549"/>
    <cellStyle name="Calculation 27 9 2" xfId="37736"/>
    <cellStyle name="Calculation 27_Table 2A-1_EFT (Annual)" xfId="2944"/>
    <cellStyle name="Calculation 28" xfId="216"/>
    <cellStyle name="Calculation 28 10" xfId="26771"/>
    <cellStyle name="Calculation 28 2" xfId="609"/>
    <cellStyle name="Calculation 28 2 2" xfId="1586"/>
    <cellStyle name="Calculation 28 2 2 2" xfId="2856"/>
    <cellStyle name="Calculation 28 2 2 2 2" xfId="6417"/>
    <cellStyle name="Calculation 28 2 2 2 2 2" xfId="14611"/>
    <cellStyle name="Calculation 28 2 2 2 2 2 2" xfId="26583"/>
    <cellStyle name="Calculation 28 2 2 2 2 2 2 2" xfId="47769"/>
    <cellStyle name="Calculation 28 2 2 2 2 2 3" xfId="37165"/>
    <cellStyle name="Calculation 28 2 2 2 2 3" xfId="21470"/>
    <cellStyle name="Calculation 28 2 2 2 2 3 2" xfId="42657"/>
    <cellStyle name="Calculation 28 2 2 2 2 4" xfId="32073"/>
    <cellStyle name="Calculation 28 2 2 2 2_Table 2A-1_EFT (Annual)" xfId="12029"/>
    <cellStyle name="Calculation 28 2 2 2 3" xfId="11953"/>
    <cellStyle name="Calculation 28 2 2 2 3 2" xfId="24037"/>
    <cellStyle name="Calculation 28 2 2 2 3 2 2" xfId="45223"/>
    <cellStyle name="Calculation 28 2 2 2 3 3" xfId="34619"/>
    <cellStyle name="Calculation 28 2 2 2 4" xfId="18924"/>
    <cellStyle name="Calculation 28 2 2 2 4 2" xfId="40111"/>
    <cellStyle name="Calculation 28 2 2 2 5" xfId="29330"/>
    <cellStyle name="Calculation 28 2 2 2_Table 2A-1_EFT (Annual)" xfId="6579"/>
    <cellStyle name="Calculation 28 2 2 3" xfId="5147"/>
    <cellStyle name="Calculation 28 2 2 3 2" xfId="13407"/>
    <cellStyle name="Calculation 28 2 2 3 2 2" xfId="25413"/>
    <cellStyle name="Calculation 28 2 2 3 2 2 2" xfId="46599"/>
    <cellStyle name="Calculation 28 2 2 3 2 3" xfId="35995"/>
    <cellStyle name="Calculation 28 2 2 3 3" xfId="20300"/>
    <cellStyle name="Calculation 28 2 2 3 3 2" xfId="41487"/>
    <cellStyle name="Calculation 28 2 2 3 4" xfId="30804"/>
    <cellStyle name="Calculation 28 2 2 3_Table 2A-1_EFT (Annual)" xfId="12031"/>
    <cellStyle name="Calculation 28 2 2 4" xfId="10751"/>
    <cellStyle name="Calculation 28 2 2 4 2" xfId="22867"/>
    <cellStyle name="Calculation 28 2 2 4 2 2" xfId="44053"/>
    <cellStyle name="Calculation 28 2 2 4 3" xfId="33449"/>
    <cellStyle name="Calculation 28 2 2 5" xfId="17754"/>
    <cellStyle name="Calculation 28 2 2 5 2" xfId="38941"/>
    <cellStyle name="Calculation 28 2 2 6" xfId="28061"/>
    <cellStyle name="Calculation 28 2 2_Table 2A-1_EFT (Annual)" xfId="6578"/>
    <cellStyle name="Calculation 28 2 3" xfId="1104"/>
    <cellStyle name="Calculation 28 2 3 2" xfId="4665"/>
    <cellStyle name="Calculation 28 2 3 2 2" xfId="12925"/>
    <cellStyle name="Calculation 28 2 3 2 2 2" xfId="24931"/>
    <cellStyle name="Calculation 28 2 3 2 2 2 2" xfId="46117"/>
    <cellStyle name="Calculation 28 2 3 2 2 3" xfId="35513"/>
    <cellStyle name="Calculation 28 2 3 2 3" xfId="19818"/>
    <cellStyle name="Calculation 28 2 3 2 3 2" xfId="41005"/>
    <cellStyle name="Calculation 28 2 3 2 4" xfId="30322"/>
    <cellStyle name="Calculation 28 2 3 2_Table 2A-1_EFT (Annual)" xfId="12030"/>
    <cellStyle name="Calculation 28 2 3 3" xfId="10269"/>
    <cellStyle name="Calculation 28 2 3 3 2" xfId="22385"/>
    <cellStyle name="Calculation 28 2 3 3 2 2" xfId="43571"/>
    <cellStyle name="Calculation 28 2 3 3 3" xfId="32967"/>
    <cellStyle name="Calculation 28 2 3 4" xfId="17272"/>
    <cellStyle name="Calculation 28 2 3 4 2" xfId="38459"/>
    <cellStyle name="Calculation 28 2 3 5" xfId="27579"/>
    <cellStyle name="Calculation 28 2 3_Table 2A-1_EFT (Annual)" xfId="6580"/>
    <cellStyle name="Calculation 28 2 4" xfId="2325"/>
    <cellStyle name="Calculation 28 2 4 2" xfId="5886"/>
    <cellStyle name="Calculation 28 2 4 2 2" xfId="14101"/>
    <cellStyle name="Calculation 28 2 4 2 2 2" xfId="26089"/>
    <cellStyle name="Calculation 28 2 4 2 2 2 2" xfId="47275"/>
    <cellStyle name="Calculation 28 2 4 2 2 3" xfId="36671"/>
    <cellStyle name="Calculation 28 2 4 2 3" xfId="20976"/>
    <cellStyle name="Calculation 28 2 4 2 3 2" xfId="42163"/>
    <cellStyle name="Calculation 28 2 4 2 4" xfId="31543"/>
    <cellStyle name="Calculation 28 2 4 2_Table 2A-1_EFT (Annual)" xfId="14147"/>
    <cellStyle name="Calculation 28 2 4 3" xfId="11445"/>
    <cellStyle name="Calculation 28 2 4 3 2" xfId="23543"/>
    <cellStyle name="Calculation 28 2 4 3 2 2" xfId="44729"/>
    <cellStyle name="Calculation 28 2 4 3 3" xfId="34125"/>
    <cellStyle name="Calculation 28 2 4 4" xfId="18430"/>
    <cellStyle name="Calculation 28 2 4 4 2" xfId="39617"/>
    <cellStyle name="Calculation 28 2 4 5" xfId="28800"/>
    <cellStyle name="Calculation 28 2 4_Table 2A-1_EFT (Annual)" xfId="6581"/>
    <cellStyle name="Calculation 28 2 5" xfId="4179"/>
    <cellStyle name="Calculation 28 2 5 2" xfId="12503"/>
    <cellStyle name="Calculation 28 2 5 2 2" xfId="24525"/>
    <cellStyle name="Calculation 28 2 5 2 2 2" xfId="45711"/>
    <cellStyle name="Calculation 28 2 5 2 3" xfId="35107"/>
    <cellStyle name="Calculation 28 2 5 3" xfId="19412"/>
    <cellStyle name="Calculation 28 2 5 3 2" xfId="40599"/>
    <cellStyle name="Calculation 28 2 5 4" xfId="29867"/>
    <cellStyle name="Calculation 28 2 5_Table 2A-1_EFT (Annual)" xfId="10031"/>
    <cellStyle name="Calculation 28 2 6" xfId="9842"/>
    <cellStyle name="Calculation 28 2 6 2" xfId="21979"/>
    <cellStyle name="Calculation 28 2 6 2 2" xfId="43165"/>
    <cellStyle name="Calculation 28 2 6 3" xfId="32561"/>
    <cellStyle name="Calculation 28 2 7" xfId="16866"/>
    <cellStyle name="Calculation 28 2 7 2" xfId="38053"/>
    <cellStyle name="Calculation 28 2 8" xfId="27124"/>
    <cellStyle name="Calculation 28 2_Table 2A-1_EFT (Annual)" xfId="2948"/>
    <cellStyle name="Calculation 28 3" xfId="444"/>
    <cellStyle name="Calculation 28 3 2" xfId="1427"/>
    <cellStyle name="Calculation 28 3 2 2" xfId="2697"/>
    <cellStyle name="Calculation 28 3 2 2 2" xfId="6258"/>
    <cellStyle name="Calculation 28 3 2 2 2 2" xfId="14452"/>
    <cellStyle name="Calculation 28 3 2 2 2 2 2" xfId="26424"/>
    <cellStyle name="Calculation 28 3 2 2 2 2 2 2" xfId="47610"/>
    <cellStyle name="Calculation 28 3 2 2 2 2 3" xfId="37006"/>
    <cellStyle name="Calculation 28 3 2 2 2 3" xfId="21311"/>
    <cellStyle name="Calculation 28 3 2 2 2 3 2" xfId="42498"/>
    <cellStyle name="Calculation 28 3 2 2 2 4" xfId="31914"/>
    <cellStyle name="Calculation 28 3 2 2 2_Table 2A-1_EFT (Annual)" xfId="13476"/>
    <cellStyle name="Calculation 28 3 2 2 3" xfId="11794"/>
    <cellStyle name="Calculation 28 3 2 2 3 2" xfId="23878"/>
    <cellStyle name="Calculation 28 3 2 2 3 2 2" xfId="45064"/>
    <cellStyle name="Calculation 28 3 2 2 3 3" xfId="34460"/>
    <cellStyle name="Calculation 28 3 2 2 4" xfId="18765"/>
    <cellStyle name="Calculation 28 3 2 2 4 2" xfId="39952"/>
    <cellStyle name="Calculation 28 3 2 2 5" xfId="29171"/>
    <cellStyle name="Calculation 28 3 2 2_Table 2A-1_EFT (Annual)" xfId="6583"/>
    <cellStyle name="Calculation 28 3 2 3" xfId="4988"/>
    <cellStyle name="Calculation 28 3 2 3 2" xfId="13248"/>
    <cellStyle name="Calculation 28 3 2 3 2 2" xfId="25254"/>
    <cellStyle name="Calculation 28 3 2 3 2 2 2" xfId="46440"/>
    <cellStyle name="Calculation 28 3 2 3 2 3" xfId="35836"/>
    <cellStyle name="Calculation 28 3 2 3 3" xfId="20141"/>
    <cellStyle name="Calculation 28 3 2 3 3 2" xfId="41328"/>
    <cellStyle name="Calculation 28 3 2 3 4" xfId="30645"/>
    <cellStyle name="Calculation 28 3 2 3_Table 2A-1_EFT (Annual)" xfId="12028"/>
    <cellStyle name="Calculation 28 3 2 4" xfId="10592"/>
    <cellStyle name="Calculation 28 3 2 4 2" xfId="22708"/>
    <cellStyle name="Calculation 28 3 2 4 2 2" xfId="43894"/>
    <cellStyle name="Calculation 28 3 2 4 3" xfId="33290"/>
    <cellStyle name="Calculation 28 3 2 5" xfId="17595"/>
    <cellStyle name="Calculation 28 3 2 5 2" xfId="38782"/>
    <cellStyle name="Calculation 28 3 2 6" xfId="27902"/>
    <cellStyle name="Calculation 28 3 2_Table 2A-1_EFT (Annual)" xfId="6582"/>
    <cellStyle name="Calculation 28 3 3" xfId="969"/>
    <cellStyle name="Calculation 28 3 3 2" xfId="4530"/>
    <cellStyle name="Calculation 28 3 3 2 2" xfId="12792"/>
    <cellStyle name="Calculation 28 3 3 2 2 2" xfId="24802"/>
    <cellStyle name="Calculation 28 3 3 2 2 2 2" xfId="45988"/>
    <cellStyle name="Calculation 28 3 3 2 2 3" xfId="35384"/>
    <cellStyle name="Calculation 28 3 3 2 3" xfId="19689"/>
    <cellStyle name="Calculation 28 3 3 2 3 2" xfId="40876"/>
    <cellStyle name="Calculation 28 3 3 2 4" xfId="30187"/>
    <cellStyle name="Calculation 28 3 3 2_Table 2A-1_EFT (Annual)" xfId="14143"/>
    <cellStyle name="Calculation 28 3 3 3" xfId="10139"/>
    <cellStyle name="Calculation 28 3 3 3 2" xfId="22256"/>
    <cellStyle name="Calculation 28 3 3 3 2 2" xfId="43442"/>
    <cellStyle name="Calculation 28 3 3 3 3" xfId="32838"/>
    <cellStyle name="Calculation 28 3 3 4" xfId="17143"/>
    <cellStyle name="Calculation 28 3 3 4 2" xfId="38330"/>
    <cellStyle name="Calculation 28 3 3 5" xfId="27444"/>
    <cellStyle name="Calculation 28 3 3_Table 2A-1_EFT (Annual)" xfId="6584"/>
    <cellStyle name="Calculation 28 3 4" xfId="2166"/>
    <cellStyle name="Calculation 28 3 4 2" xfId="5727"/>
    <cellStyle name="Calculation 28 3 4 2 2" xfId="13942"/>
    <cellStyle name="Calculation 28 3 4 2 2 2" xfId="25930"/>
    <cellStyle name="Calculation 28 3 4 2 2 2 2" xfId="47116"/>
    <cellStyle name="Calculation 28 3 4 2 2 3" xfId="36512"/>
    <cellStyle name="Calculation 28 3 4 2 3" xfId="20817"/>
    <cellStyle name="Calculation 28 3 4 2 3 2" xfId="42004"/>
    <cellStyle name="Calculation 28 3 4 2 4" xfId="31384"/>
    <cellStyle name="Calculation 28 3 4 2_Table 2A-1_EFT (Annual)" xfId="12026"/>
    <cellStyle name="Calculation 28 3 4 3" xfId="11286"/>
    <cellStyle name="Calculation 28 3 4 3 2" xfId="23384"/>
    <cellStyle name="Calculation 28 3 4 3 2 2" xfId="44570"/>
    <cellStyle name="Calculation 28 3 4 3 3" xfId="33966"/>
    <cellStyle name="Calculation 28 3 4 4" xfId="18271"/>
    <cellStyle name="Calculation 28 3 4 4 2" xfId="39458"/>
    <cellStyle name="Calculation 28 3 4 5" xfId="28641"/>
    <cellStyle name="Calculation 28 3 4_Table 2A-1_EFT (Annual)" xfId="6585"/>
    <cellStyle name="Calculation 28 3 5" xfId="4014"/>
    <cellStyle name="Calculation 28 3 5 2" xfId="12342"/>
    <cellStyle name="Calculation 28 3 5 2 2" xfId="24366"/>
    <cellStyle name="Calculation 28 3 5 2 2 2" xfId="45552"/>
    <cellStyle name="Calculation 28 3 5 2 3" xfId="34948"/>
    <cellStyle name="Calculation 28 3 5 3" xfId="19253"/>
    <cellStyle name="Calculation 28 3 5 3 2" xfId="40440"/>
    <cellStyle name="Calculation 28 3 5 4" xfId="29702"/>
    <cellStyle name="Calculation 28 3 5_Table 2A-1_EFT (Annual)" xfId="12027"/>
    <cellStyle name="Calculation 28 3 6" xfId="9679"/>
    <cellStyle name="Calculation 28 3 6 2" xfId="21820"/>
    <cellStyle name="Calculation 28 3 6 2 2" xfId="43006"/>
    <cellStyle name="Calculation 28 3 6 3" xfId="32402"/>
    <cellStyle name="Calculation 28 3 7" xfId="16707"/>
    <cellStyle name="Calculation 28 3 7 2" xfId="37894"/>
    <cellStyle name="Calculation 28 3 8" xfId="26959"/>
    <cellStyle name="Calculation 28 3_Table 2A-1_EFT (Annual)" xfId="2949"/>
    <cellStyle name="Calculation 28 4" xfId="1264"/>
    <cellStyle name="Calculation 28 4 2" xfId="2534"/>
    <cellStyle name="Calculation 28 4 2 2" xfId="6095"/>
    <cellStyle name="Calculation 28 4 2 2 2" xfId="14289"/>
    <cellStyle name="Calculation 28 4 2 2 2 2" xfId="26261"/>
    <cellStyle name="Calculation 28 4 2 2 2 2 2" xfId="47447"/>
    <cellStyle name="Calculation 28 4 2 2 2 3" xfId="36843"/>
    <cellStyle name="Calculation 28 4 2 2 3" xfId="21148"/>
    <cellStyle name="Calculation 28 4 2 2 3 2" xfId="42335"/>
    <cellStyle name="Calculation 28 4 2 2 4" xfId="31751"/>
    <cellStyle name="Calculation 28 4 2 2_Table 2A-1_EFT (Annual)" xfId="12797"/>
    <cellStyle name="Calculation 28 4 2 3" xfId="11631"/>
    <cellStyle name="Calculation 28 4 2 3 2" xfId="23715"/>
    <cellStyle name="Calculation 28 4 2 3 2 2" xfId="44901"/>
    <cellStyle name="Calculation 28 4 2 3 3" xfId="34297"/>
    <cellStyle name="Calculation 28 4 2 4" xfId="18602"/>
    <cellStyle name="Calculation 28 4 2 4 2" xfId="39789"/>
    <cellStyle name="Calculation 28 4 2 5" xfId="29008"/>
    <cellStyle name="Calculation 28 4 2_Table 2A-1_EFT (Annual)" xfId="6587"/>
    <cellStyle name="Calculation 28 4 3" xfId="4825"/>
    <cellStyle name="Calculation 28 4 3 2" xfId="13085"/>
    <cellStyle name="Calculation 28 4 3 2 2" xfId="25091"/>
    <cellStyle name="Calculation 28 4 3 2 2 2" xfId="46277"/>
    <cellStyle name="Calculation 28 4 3 2 3" xfId="35673"/>
    <cellStyle name="Calculation 28 4 3 3" xfId="19978"/>
    <cellStyle name="Calculation 28 4 3 3 2" xfId="41165"/>
    <cellStyle name="Calculation 28 4 3 4" xfId="30482"/>
    <cellStyle name="Calculation 28 4 3_Table 2A-1_EFT (Annual)" xfId="14153"/>
    <cellStyle name="Calculation 28 4 4" xfId="10429"/>
    <cellStyle name="Calculation 28 4 4 2" xfId="22545"/>
    <cellStyle name="Calculation 28 4 4 2 2" xfId="43731"/>
    <cellStyle name="Calculation 28 4 4 3" xfId="33127"/>
    <cellStyle name="Calculation 28 4 5" xfId="17432"/>
    <cellStyle name="Calculation 28 4 5 2" xfId="38619"/>
    <cellStyle name="Calculation 28 4 6" xfId="27739"/>
    <cellStyle name="Calculation 28 4_Table 2A-1_EFT (Annual)" xfId="6586"/>
    <cellStyle name="Calculation 28 5" xfId="813"/>
    <cellStyle name="Calculation 28 5 2" xfId="4374"/>
    <cellStyle name="Calculation 28 5 2 2" xfId="12654"/>
    <cellStyle name="Calculation 28 5 2 2 2" xfId="24671"/>
    <cellStyle name="Calculation 28 5 2 2 2 2" xfId="45857"/>
    <cellStyle name="Calculation 28 5 2 2 3" xfId="35253"/>
    <cellStyle name="Calculation 28 5 2 3" xfId="19558"/>
    <cellStyle name="Calculation 28 5 2 3 2" xfId="40745"/>
    <cellStyle name="Calculation 28 5 2 4" xfId="30031"/>
    <cellStyle name="Calculation 28 5 2_Table 2A-1_EFT (Annual)" xfId="9685"/>
    <cellStyle name="Calculation 28 5 3" xfId="10002"/>
    <cellStyle name="Calculation 28 5 3 2" xfId="22125"/>
    <cellStyle name="Calculation 28 5 3 2 2" xfId="43311"/>
    <cellStyle name="Calculation 28 5 3 3" xfId="32707"/>
    <cellStyle name="Calculation 28 5 4" xfId="17012"/>
    <cellStyle name="Calculation 28 5 4 2" xfId="38199"/>
    <cellStyle name="Calculation 28 5 5" xfId="27288"/>
    <cellStyle name="Calculation 28 5_Table 2A-1_EFT (Annual)" xfId="6588"/>
    <cellStyle name="Calculation 28 6" xfId="2003"/>
    <cellStyle name="Calculation 28 6 2" xfId="5564"/>
    <cellStyle name="Calculation 28 6 2 2" xfId="13779"/>
    <cellStyle name="Calculation 28 6 2 2 2" xfId="25767"/>
    <cellStyle name="Calculation 28 6 2 2 2 2" xfId="46953"/>
    <cellStyle name="Calculation 28 6 2 2 3" xfId="36349"/>
    <cellStyle name="Calculation 28 6 2 3" xfId="20654"/>
    <cellStyle name="Calculation 28 6 2 3 2" xfId="41841"/>
    <cellStyle name="Calculation 28 6 2 4" xfId="31221"/>
    <cellStyle name="Calculation 28 6 2_Table 2A-1_EFT (Annual)" xfId="12016"/>
    <cellStyle name="Calculation 28 6 3" xfId="11123"/>
    <cellStyle name="Calculation 28 6 3 2" xfId="23221"/>
    <cellStyle name="Calculation 28 6 3 2 2" xfId="44407"/>
    <cellStyle name="Calculation 28 6 3 3" xfId="33803"/>
    <cellStyle name="Calculation 28 6 4" xfId="18108"/>
    <cellStyle name="Calculation 28 6 4 2" xfId="39295"/>
    <cellStyle name="Calculation 28 6 5" xfId="28478"/>
    <cellStyle name="Calculation 28 6_Table 2A-1_EFT (Annual)" xfId="6589"/>
    <cellStyle name="Calculation 28 7" xfId="3805"/>
    <cellStyle name="Calculation 28 7 2" xfId="12173"/>
    <cellStyle name="Calculation 28 7 2 2" xfId="24203"/>
    <cellStyle name="Calculation 28 7 2 2 2" xfId="45389"/>
    <cellStyle name="Calculation 28 7 2 3" xfId="34785"/>
    <cellStyle name="Calculation 28 7 3" xfId="19090"/>
    <cellStyle name="Calculation 28 7 3 2" xfId="40277"/>
    <cellStyle name="Calculation 28 7 4" xfId="29514"/>
    <cellStyle name="Calculation 28 7_Table 2A-1_EFT (Annual)" xfId="12024"/>
    <cellStyle name="Calculation 28 8" xfId="9492"/>
    <cellStyle name="Calculation 28 8 2" xfId="21657"/>
    <cellStyle name="Calculation 28 8 2 2" xfId="42843"/>
    <cellStyle name="Calculation 28 8 3" xfId="32239"/>
    <cellStyle name="Calculation 28 9" xfId="16544"/>
    <cellStyle name="Calculation 28 9 2" xfId="37731"/>
    <cellStyle name="Calculation 28_Table 2A-1_EFT (Annual)" xfId="2947"/>
    <cellStyle name="Calculation 29" xfId="245"/>
    <cellStyle name="Calculation 29 10" xfId="26800"/>
    <cellStyle name="Calculation 29 2" xfId="632"/>
    <cellStyle name="Calculation 29 2 2" xfId="1609"/>
    <cellStyle name="Calculation 29 2 2 2" xfId="2879"/>
    <cellStyle name="Calculation 29 2 2 2 2" xfId="6440"/>
    <cellStyle name="Calculation 29 2 2 2 2 2" xfId="14634"/>
    <cellStyle name="Calculation 29 2 2 2 2 2 2" xfId="26606"/>
    <cellStyle name="Calculation 29 2 2 2 2 2 2 2" xfId="47792"/>
    <cellStyle name="Calculation 29 2 2 2 2 2 3" xfId="37188"/>
    <cellStyle name="Calculation 29 2 2 2 2 3" xfId="21493"/>
    <cellStyle name="Calculation 29 2 2 2 2 3 2" xfId="42680"/>
    <cellStyle name="Calculation 29 2 2 2 2 4" xfId="32096"/>
    <cellStyle name="Calculation 29 2 2 2 2_Table 2A-1_EFT (Annual)" xfId="13550"/>
    <cellStyle name="Calculation 29 2 2 2 3" xfId="11976"/>
    <cellStyle name="Calculation 29 2 2 2 3 2" xfId="24060"/>
    <cellStyle name="Calculation 29 2 2 2 3 2 2" xfId="45246"/>
    <cellStyle name="Calculation 29 2 2 2 3 3" xfId="34642"/>
    <cellStyle name="Calculation 29 2 2 2 4" xfId="18947"/>
    <cellStyle name="Calculation 29 2 2 2 4 2" xfId="40134"/>
    <cellStyle name="Calculation 29 2 2 2 5" xfId="29353"/>
    <cellStyle name="Calculation 29 2 2 2_Table 2A-1_EFT (Annual)" xfId="6591"/>
    <cellStyle name="Calculation 29 2 2 3" xfId="5170"/>
    <cellStyle name="Calculation 29 2 2 3 2" xfId="13430"/>
    <cellStyle name="Calculation 29 2 2 3 2 2" xfId="25436"/>
    <cellStyle name="Calculation 29 2 2 3 2 2 2" xfId="46622"/>
    <cellStyle name="Calculation 29 2 2 3 2 3" xfId="36018"/>
    <cellStyle name="Calculation 29 2 2 3 3" xfId="20323"/>
    <cellStyle name="Calculation 29 2 2 3 3 2" xfId="41510"/>
    <cellStyle name="Calculation 29 2 2 3 4" xfId="30827"/>
    <cellStyle name="Calculation 29 2 2 3_Table 2A-1_EFT (Annual)" xfId="9878"/>
    <cellStyle name="Calculation 29 2 2 4" xfId="10774"/>
    <cellStyle name="Calculation 29 2 2 4 2" xfId="22890"/>
    <cellStyle name="Calculation 29 2 2 4 2 2" xfId="44076"/>
    <cellStyle name="Calculation 29 2 2 4 3" xfId="33472"/>
    <cellStyle name="Calculation 29 2 2 5" xfId="17777"/>
    <cellStyle name="Calculation 29 2 2 5 2" xfId="38964"/>
    <cellStyle name="Calculation 29 2 2 6" xfId="28084"/>
    <cellStyle name="Calculation 29 2 2_Table 2A-1_EFT (Annual)" xfId="6590"/>
    <cellStyle name="Calculation 29 2 3" xfId="1122"/>
    <cellStyle name="Calculation 29 2 3 2" xfId="4683"/>
    <cellStyle name="Calculation 29 2 3 2 2" xfId="12943"/>
    <cellStyle name="Calculation 29 2 3 2 2 2" xfId="24949"/>
    <cellStyle name="Calculation 29 2 3 2 2 2 2" xfId="46135"/>
    <cellStyle name="Calculation 29 2 3 2 2 3" xfId="35531"/>
    <cellStyle name="Calculation 29 2 3 2 3" xfId="19836"/>
    <cellStyle name="Calculation 29 2 3 2 3 2" xfId="41023"/>
    <cellStyle name="Calculation 29 2 3 2 4" xfId="30340"/>
    <cellStyle name="Calculation 29 2 3 2_Table 2A-1_EFT (Annual)" xfId="12023"/>
    <cellStyle name="Calculation 29 2 3 3" xfId="10287"/>
    <cellStyle name="Calculation 29 2 3 3 2" xfId="22403"/>
    <cellStyle name="Calculation 29 2 3 3 2 2" xfId="43589"/>
    <cellStyle name="Calculation 29 2 3 3 3" xfId="32985"/>
    <cellStyle name="Calculation 29 2 3 4" xfId="17290"/>
    <cellStyle name="Calculation 29 2 3 4 2" xfId="38477"/>
    <cellStyle name="Calculation 29 2 3 5" xfId="27597"/>
    <cellStyle name="Calculation 29 2 3_Table 2A-1_EFT (Annual)" xfId="6592"/>
    <cellStyle name="Calculation 29 2 4" xfId="2348"/>
    <cellStyle name="Calculation 29 2 4 2" xfId="5909"/>
    <cellStyle name="Calculation 29 2 4 2 2" xfId="14124"/>
    <cellStyle name="Calculation 29 2 4 2 2 2" xfId="26112"/>
    <cellStyle name="Calculation 29 2 4 2 2 2 2" xfId="47298"/>
    <cellStyle name="Calculation 29 2 4 2 2 3" xfId="36694"/>
    <cellStyle name="Calculation 29 2 4 2 3" xfId="20999"/>
    <cellStyle name="Calculation 29 2 4 2 3 2" xfId="42186"/>
    <cellStyle name="Calculation 29 2 4 2 4" xfId="31566"/>
    <cellStyle name="Calculation 29 2 4 2_Table 2A-1_EFT (Annual)" xfId="12021"/>
    <cellStyle name="Calculation 29 2 4 3" xfId="11468"/>
    <cellStyle name="Calculation 29 2 4 3 2" xfId="23566"/>
    <cellStyle name="Calculation 29 2 4 3 2 2" xfId="44752"/>
    <cellStyle name="Calculation 29 2 4 3 3" xfId="34148"/>
    <cellStyle name="Calculation 29 2 4 4" xfId="18453"/>
    <cellStyle name="Calculation 29 2 4 4 2" xfId="39640"/>
    <cellStyle name="Calculation 29 2 4 5" xfId="28823"/>
    <cellStyle name="Calculation 29 2 4_Table 2A-1_EFT (Annual)" xfId="6593"/>
    <cellStyle name="Calculation 29 2 5" xfId="4202"/>
    <cellStyle name="Calculation 29 2 5 2" xfId="12526"/>
    <cellStyle name="Calculation 29 2 5 2 2" xfId="24548"/>
    <cellStyle name="Calculation 29 2 5 2 2 2" xfId="45734"/>
    <cellStyle name="Calculation 29 2 5 2 3" xfId="35130"/>
    <cellStyle name="Calculation 29 2 5 3" xfId="19435"/>
    <cellStyle name="Calculation 29 2 5 3 2" xfId="40622"/>
    <cellStyle name="Calculation 29 2 5 4" xfId="29890"/>
    <cellStyle name="Calculation 29 2 5_Table 2A-1_EFT (Annual)" xfId="12022"/>
    <cellStyle name="Calculation 29 2 6" xfId="9865"/>
    <cellStyle name="Calculation 29 2 6 2" xfId="22002"/>
    <cellStyle name="Calculation 29 2 6 2 2" xfId="43188"/>
    <cellStyle name="Calculation 29 2 6 3" xfId="32584"/>
    <cellStyle name="Calculation 29 2 7" xfId="16889"/>
    <cellStyle name="Calculation 29 2 7 2" xfId="38076"/>
    <cellStyle name="Calculation 29 2 8" xfId="27147"/>
    <cellStyle name="Calculation 29 2_Table 2A-1_EFT (Annual)" xfId="2951"/>
    <cellStyle name="Calculation 29 3" xfId="471"/>
    <cellStyle name="Calculation 29 3 2" xfId="1448"/>
    <cellStyle name="Calculation 29 3 2 2" xfId="2718"/>
    <cellStyle name="Calculation 29 3 2 2 2" xfId="6279"/>
    <cellStyle name="Calculation 29 3 2 2 2 2" xfId="14473"/>
    <cellStyle name="Calculation 29 3 2 2 2 2 2" xfId="26445"/>
    <cellStyle name="Calculation 29 3 2 2 2 2 2 2" xfId="47631"/>
    <cellStyle name="Calculation 29 3 2 2 2 2 3" xfId="37027"/>
    <cellStyle name="Calculation 29 3 2 2 2 3" xfId="21332"/>
    <cellStyle name="Calculation 29 3 2 2 2 3 2" xfId="42519"/>
    <cellStyle name="Calculation 29 3 2 2 2 4" xfId="31935"/>
    <cellStyle name="Calculation 29 3 2 2 2_Table 2A-1_EFT (Annual)" xfId="12017"/>
    <cellStyle name="Calculation 29 3 2 2 3" xfId="11815"/>
    <cellStyle name="Calculation 29 3 2 2 3 2" xfId="23899"/>
    <cellStyle name="Calculation 29 3 2 2 3 2 2" xfId="45085"/>
    <cellStyle name="Calculation 29 3 2 2 3 3" xfId="34481"/>
    <cellStyle name="Calculation 29 3 2 2 4" xfId="18786"/>
    <cellStyle name="Calculation 29 3 2 2 4 2" xfId="39973"/>
    <cellStyle name="Calculation 29 3 2 2 5" xfId="29192"/>
    <cellStyle name="Calculation 29 3 2 2_Table 2A-1_EFT (Annual)" xfId="6595"/>
    <cellStyle name="Calculation 29 3 2 3" xfId="5009"/>
    <cellStyle name="Calculation 29 3 2 3 2" xfId="13269"/>
    <cellStyle name="Calculation 29 3 2 3 2 2" xfId="25275"/>
    <cellStyle name="Calculation 29 3 2 3 2 2 2" xfId="46461"/>
    <cellStyle name="Calculation 29 3 2 3 2 3" xfId="35857"/>
    <cellStyle name="Calculation 29 3 2 3 3" xfId="20162"/>
    <cellStyle name="Calculation 29 3 2 3 3 2" xfId="41349"/>
    <cellStyle name="Calculation 29 3 2 3 4" xfId="30666"/>
    <cellStyle name="Calculation 29 3 2 3_Table 2A-1_EFT (Annual)" xfId="12020"/>
    <cellStyle name="Calculation 29 3 2 4" xfId="10613"/>
    <cellStyle name="Calculation 29 3 2 4 2" xfId="22729"/>
    <cellStyle name="Calculation 29 3 2 4 2 2" xfId="43915"/>
    <cellStyle name="Calculation 29 3 2 4 3" xfId="33311"/>
    <cellStyle name="Calculation 29 3 2 5" xfId="17616"/>
    <cellStyle name="Calculation 29 3 2 5 2" xfId="38803"/>
    <cellStyle name="Calculation 29 3 2 6" xfId="27923"/>
    <cellStyle name="Calculation 29 3 2_Table 2A-1_EFT (Annual)" xfId="6594"/>
    <cellStyle name="Calculation 29 3 3" xfId="992"/>
    <cellStyle name="Calculation 29 3 3 2" xfId="4553"/>
    <cellStyle name="Calculation 29 3 3 2 2" xfId="12813"/>
    <cellStyle name="Calculation 29 3 3 2 2 2" xfId="24819"/>
    <cellStyle name="Calculation 29 3 3 2 2 2 2" xfId="46005"/>
    <cellStyle name="Calculation 29 3 3 2 2 3" xfId="35401"/>
    <cellStyle name="Calculation 29 3 3 2 3" xfId="19706"/>
    <cellStyle name="Calculation 29 3 3 2 3 2" xfId="40893"/>
    <cellStyle name="Calculation 29 3 3 2 4" xfId="30210"/>
    <cellStyle name="Calculation 29 3 3 2_Table 2A-1_EFT (Annual)" xfId="12019"/>
    <cellStyle name="Calculation 29 3 3 3" xfId="10157"/>
    <cellStyle name="Calculation 29 3 3 3 2" xfId="22273"/>
    <cellStyle name="Calculation 29 3 3 3 2 2" xfId="43459"/>
    <cellStyle name="Calculation 29 3 3 3 3" xfId="32855"/>
    <cellStyle name="Calculation 29 3 3 4" xfId="17160"/>
    <cellStyle name="Calculation 29 3 3 4 2" xfId="38347"/>
    <cellStyle name="Calculation 29 3 3 5" xfId="27467"/>
    <cellStyle name="Calculation 29 3 3_Table 2A-1_EFT (Annual)" xfId="6596"/>
    <cellStyle name="Calculation 29 3 4" xfId="2187"/>
    <cellStyle name="Calculation 29 3 4 2" xfId="5748"/>
    <cellStyle name="Calculation 29 3 4 2 2" xfId="13963"/>
    <cellStyle name="Calculation 29 3 4 2 2 2" xfId="25951"/>
    <cellStyle name="Calculation 29 3 4 2 2 2 2" xfId="47137"/>
    <cellStyle name="Calculation 29 3 4 2 2 3" xfId="36533"/>
    <cellStyle name="Calculation 29 3 4 2 3" xfId="20838"/>
    <cellStyle name="Calculation 29 3 4 2 3 2" xfId="42025"/>
    <cellStyle name="Calculation 29 3 4 2 4" xfId="31405"/>
    <cellStyle name="Calculation 29 3 4 2_Table 2A-1_EFT (Annual)" xfId="14141"/>
    <cellStyle name="Calculation 29 3 4 3" xfId="11307"/>
    <cellStyle name="Calculation 29 3 4 3 2" xfId="23405"/>
    <cellStyle name="Calculation 29 3 4 3 2 2" xfId="44591"/>
    <cellStyle name="Calculation 29 3 4 3 3" xfId="33987"/>
    <cellStyle name="Calculation 29 3 4 4" xfId="18292"/>
    <cellStyle name="Calculation 29 3 4 4 2" xfId="39479"/>
    <cellStyle name="Calculation 29 3 4 5" xfId="28662"/>
    <cellStyle name="Calculation 29 3 4_Table 2A-1_EFT (Annual)" xfId="6597"/>
    <cellStyle name="Calculation 29 3 5" xfId="4041"/>
    <cellStyle name="Calculation 29 3 5 2" xfId="12365"/>
    <cellStyle name="Calculation 29 3 5 2 2" xfId="24387"/>
    <cellStyle name="Calculation 29 3 5 2 2 2" xfId="45573"/>
    <cellStyle name="Calculation 29 3 5 2 3" xfId="34969"/>
    <cellStyle name="Calculation 29 3 5 3" xfId="19274"/>
    <cellStyle name="Calculation 29 3 5 3 2" xfId="40461"/>
    <cellStyle name="Calculation 29 3 5 4" xfId="29729"/>
    <cellStyle name="Calculation 29 3 5_Table 2A-1_EFT (Annual)" xfId="9911"/>
    <cellStyle name="Calculation 29 3 6" xfId="9704"/>
    <cellStyle name="Calculation 29 3 6 2" xfId="21841"/>
    <cellStyle name="Calculation 29 3 6 2 2" xfId="43027"/>
    <cellStyle name="Calculation 29 3 6 3" xfId="32423"/>
    <cellStyle name="Calculation 29 3 7" xfId="16728"/>
    <cellStyle name="Calculation 29 3 7 2" xfId="37915"/>
    <cellStyle name="Calculation 29 3 8" xfId="26986"/>
    <cellStyle name="Calculation 29 3_Table 2A-1_EFT (Annual)" xfId="2952"/>
    <cellStyle name="Calculation 29 4" xfId="1287"/>
    <cellStyle name="Calculation 29 4 2" xfId="2557"/>
    <cellStyle name="Calculation 29 4 2 2" xfId="6118"/>
    <cellStyle name="Calculation 29 4 2 2 2" xfId="14312"/>
    <cellStyle name="Calculation 29 4 2 2 2 2" xfId="26284"/>
    <cellStyle name="Calculation 29 4 2 2 2 2 2" xfId="47470"/>
    <cellStyle name="Calculation 29 4 2 2 2 3" xfId="36866"/>
    <cellStyle name="Calculation 29 4 2 2 3" xfId="21171"/>
    <cellStyle name="Calculation 29 4 2 2 3 2" xfId="42358"/>
    <cellStyle name="Calculation 29 4 2 2 4" xfId="31774"/>
    <cellStyle name="Calculation 29 4 2 2_Table 2A-1_EFT (Annual)" xfId="13492"/>
    <cellStyle name="Calculation 29 4 2 3" xfId="11654"/>
    <cellStyle name="Calculation 29 4 2 3 2" xfId="23738"/>
    <cellStyle name="Calculation 29 4 2 3 2 2" xfId="44924"/>
    <cellStyle name="Calculation 29 4 2 3 3" xfId="34320"/>
    <cellStyle name="Calculation 29 4 2 4" xfId="18625"/>
    <cellStyle name="Calculation 29 4 2 4 2" xfId="39812"/>
    <cellStyle name="Calculation 29 4 2 5" xfId="29031"/>
    <cellStyle name="Calculation 29 4 2_Table 2A-1_EFT (Annual)" xfId="6599"/>
    <cellStyle name="Calculation 29 4 3" xfId="4848"/>
    <cellStyle name="Calculation 29 4 3 2" xfId="13108"/>
    <cellStyle name="Calculation 29 4 3 2 2" xfId="25114"/>
    <cellStyle name="Calculation 29 4 3 2 2 2" xfId="46300"/>
    <cellStyle name="Calculation 29 4 3 2 3" xfId="35696"/>
    <cellStyle name="Calculation 29 4 3 3" xfId="20001"/>
    <cellStyle name="Calculation 29 4 3 3 2" xfId="41188"/>
    <cellStyle name="Calculation 29 4 3 4" xfId="30505"/>
    <cellStyle name="Calculation 29 4 3_Table 2A-1_EFT (Annual)" xfId="12018"/>
    <cellStyle name="Calculation 29 4 4" xfId="10452"/>
    <cellStyle name="Calculation 29 4 4 2" xfId="22568"/>
    <cellStyle name="Calculation 29 4 4 2 2" xfId="43754"/>
    <cellStyle name="Calculation 29 4 4 3" xfId="33150"/>
    <cellStyle name="Calculation 29 4 5" xfId="17455"/>
    <cellStyle name="Calculation 29 4 5 2" xfId="38642"/>
    <cellStyle name="Calculation 29 4 6" xfId="27762"/>
    <cellStyle name="Calculation 29 4_Table 2A-1_EFT (Annual)" xfId="6598"/>
    <cellStyle name="Calculation 29 5" xfId="837"/>
    <cellStyle name="Calculation 29 5 2" xfId="4398"/>
    <cellStyle name="Calculation 29 5 2 2" xfId="12672"/>
    <cellStyle name="Calculation 29 5 2 2 2" xfId="24689"/>
    <cellStyle name="Calculation 29 5 2 2 2 2" xfId="45875"/>
    <cellStyle name="Calculation 29 5 2 2 3" xfId="35271"/>
    <cellStyle name="Calculation 29 5 2 3" xfId="19576"/>
    <cellStyle name="Calculation 29 5 2 3 2" xfId="40763"/>
    <cellStyle name="Calculation 29 5 2 4" xfId="30055"/>
    <cellStyle name="Calculation 29 5 2_Table 2A-1_EFT (Annual)" xfId="14151"/>
    <cellStyle name="Calculation 29 5 3" xfId="10021"/>
    <cellStyle name="Calculation 29 5 3 2" xfId="22143"/>
    <cellStyle name="Calculation 29 5 3 2 2" xfId="43329"/>
    <cellStyle name="Calculation 29 5 3 3" xfId="32725"/>
    <cellStyle name="Calculation 29 5 4" xfId="17030"/>
    <cellStyle name="Calculation 29 5 4 2" xfId="38217"/>
    <cellStyle name="Calculation 29 5 5" xfId="27312"/>
    <cellStyle name="Calculation 29 5_Table 2A-1_EFT (Annual)" xfId="6600"/>
    <cellStyle name="Calculation 29 6" xfId="2026"/>
    <cellStyle name="Calculation 29 6 2" xfId="5587"/>
    <cellStyle name="Calculation 29 6 2 2" xfId="13802"/>
    <cellStyle name="Calculation 29 6 2 2 2" xfId="25790"/>
    <cellStyle name="Calculation 29 6 2 2 2 2" xfId="46976"/>
    <cellStyle name="Calculation 29 6 2 2 3" xfId="36372"/>
    <cellStyle name="Calculation 29 6 2 3" xfId="20677"/>
    <cellStyle name="Calculation 29 6 2 3 2" xfId="41864"/>
    <cellStyle name="Calculation 29 6 2 4" xfId="31244"/>
    <cellStyle name="Calculation 29 6 2_Table 2A-1_EFT (Annual)" xfId="9572"/>
    <cellStyle name="Calculation 29 6 3" xfId="11146"/>
    <cellStyle name="Calculation 29 6 3 2" xfId="23244"/>
    <cellStyle name="Calculation 29 6 3 2 2" xfId="44430"/>
    <cellStyle name="Calculation 29 6 3 3" xfId="33826"/>
    <cellStyle name="Calculation 29 6 4" xfId="18131"/>
    <cellStyle name="Calculation 29 6 4 2" xfId="39318"/>
    <cellStyle name="Calculation 29 6 5" xfId="28501"/>
    <cellStyle name="Calculation 29 6_Table 2A-1_EFT (Annual)" xfId="6601"/>
    <cellStyle name="Calculation 29 7" xfId="3834"/>
    <cellStyle name="Calculation 29 7 2" xfId="12197"/>
    <cellStyle name="Calculation 29 7 2 2" xfId="24226"/>
    <cellStyle name="Calculation 29 7 2 2 2" xfId="45412"/>
    <cellStyle name="Calculation 29 7 2 3" xfId="34808"/>
    <cellStyle name="Calculation 29 7 3" xfId="19113"/>
    <cellStyle name="Calculation 29 7 3 2" xfId="40300"/>
    <cellStyle name="Calculation 29 7 4" xfId="29543"/>
    <cellStyle name="Calculation 29 7_Table 2A-1_EFT (Annual)" xfId="9353"/>
    <cellStyle name="Calculation 29 8" xfId="9516"/>
    <cellStyle name="Calculation 29 8 2" xfId="21680"/>
    <cellStyle name="Calculation 29 8 2 2" xfId="42866"/>
    <cellStyle name="Calculation 29 8 3" xfId="32262"/>
    <cellStyle name="Calculation 29 9" xfId="16567"/>
    <cellStyle name="Calculation 29 9 2" xfId="37754"/>
    <cellStyle name="Calculation 29_Table 2A-1_EFT (Annual)" xfId="2950"/>
    <cellStyle name="Calculation 3" xfId="81"/>
    <cellStyle name="Calculation 3 10" xfId="21521"/>
    <cellStyle name="Calculation 3 10 2" xfId="42708"/>
    <cellStyle name="Calculation 3 11" xfId="26637"/>
    <cellStyle name="Calculation 3 2" xfId="480"/>
    <cellStyle name="Calculation 3 2 2" xfId="1457"/>
    <cellStyle name="Calculation 3 2 2 2" xfId="2727"/>
    <cellStyle name="Calculation 3 2 2 2 2" xfId="6288"/>
    <cellStyle name="Calculation 3 2 2 2 2 2" xfId="14482"/>
    <cellStyle name="Calculation 3 2 2 2 2 2 2" xfId="26454"/>
    <cellStyle name="Calculation 3 2 2 2 2 2 2 2" xfId="47640"/>
    <cellStyle name="Calculation 3 2 2 2 2 2 3" xfId="37036"/>
    <cellStyle name="Calculation 3 2 2 2 2 3" xfId="21341"/>
    <cellStyle name="Calculation 3 2 2 2 2 3 2" xfId="42528"/>
    <cellStyle name="Calculation 3 2 2 2 2 4" xfId="31944"/>
    <cellStyle name="Calculation 3 2 2 2 2_Table 2A-1_EFT (Annual)" xfId="12014"/>
    <cellStyle name="Calculation 3 2 2 2 3" xfId="11824"/>
    <cellStyle name="Calculation 3 2 2 2 3 2" xfId="23908"/>
    <cellStyle name="Calculation 3 2 2 2 3 2 2" xfId="45094"/>
    <cellStyle name="Calculation 3 2 2 2 3 3" xfId="34490"/>
    <cellStyle name="Calculation 3 2 2 2 4" xfId="18795"/>
    <cellStyle name="Calculation 3 2 2 2 4 2" xfId="39982"/>
    <cellStyle name="Calculation 3 2 2 2 5" xfId="29201"/>
    <cellStyle name="Calculation 3 2 2 2_Table 2A-1_EFT (Annual)" xfId="6603"/>
    <cellStyle name="Calculation 3 2 2 3" xfId="5018"/>
    <cellStyle name="Calculation 3 2 2 3 2" xfId="13278"/>
    <cellStyle name="Calculation 3 2 2 3 2 2" xfId="25284"/>
    <cellStyle name="Calculation 3 2 2 3 2 2 2" xfId="46470"/>
    <cellStyle name="Calculation 3 2 2 3 2 3" xfId="35866"/>
    <cellStyle name="Calculation 3 2 2 3 3" xfId="20171"/>
    <cellStyle name="Calculation 3 2 2 3 3 2" xfId="41358"/>
    <cellStyle name="Calculation 3 2 2 3 4" xfId="30675"/>
    <cellStyle name="Calculation 3 2 2 3_Table 2A-1_EFT (Annual)" xfId="12015"/>
    <cellStyle name="Calculation 3 2 2 4" xfId="10622"/>
    <cellStyle name="Calculation 3 2 2 4 2" xfId="22738"/>
    <cellStyle name="Calculation 3 2 2 4 2 2" xfId="43924"/>
    <cellStyle name="Calculation 3 2 2 4 3" xfId="33320"/>
    <cellStyle name="Calculation 3 2 2 5" xfId="17625"/>
    <cellStyle name="Calculation 3 2 2 5 2" xfId="38812"/>
    <cellStyle name="Calculation 3 2 2 6" xfId="27932"/>
    <cellStyle name="Calculation 3 2 2_Table 2A-1_EFT (Annual)" xfId="6602"/>
    <cellStyle name="Calculation 3 2 3" xfId="1000"/>
    <cellStyle name="Calculation 3 2 3 2" xfId="4561"/>
    <cellStyle name="Calculation 3 2 3 2 2" xfId="12821"/>
    <cellStyle name="Calculation 3 2 3 2 2 2" xfId="24827"/>
    <cellStyle name="Calculation 3 2 3 2 2 2 2" xfId="46013"/>
    <cellStyle name="Calculation 3 2 3 2 2 3" xfId="35409"/>
    <cellStyle name="Calculation 3 2 3 2 3" xfId="19714"/>
    <cellStyle name="Calculation 3 2 3 2 3 2" xfId="40901"/>
    <cellStyle name="Calculation 3 2 3 2 4" xfId="30218"/>
    <cellStyle name="Calculation 3 2 3 2_Table 2A-1_EFT (Annual)" xfId="9877"/>
    <cellStyle name="Calculation 3 2 3 3" xfId="10165"/>
    <cellStyle name="Calculation 3 2 3 3 2" xfId="22281"/>
    <cellStyle name="Calculation 3 2 3 3 2 2" xfId="43467"/>
    <cellStyle name="Calculation 3 2 3 3 3" xfId="32863"/>
    <cellStyle name="Calculation 3 2 3 4" xfId="17168"/>
    <cellStyle name="Calculation 3 2 3 4 2" xfId="38355"/>
    <cellStyle name="Calculation 3 2 3 5" xfId="27475"/>
    <cellStyle name="Calculation 3 2 3_Table 2A-1_EFT (Annual)" xfId="6604"/>
    <cellStyle name="Calculation 3 2 4" xfId="2196"/>
    <cellStyle name="Calculation 3 2 4 2" xfId="5757"/>
    <cellStyle name="Calculation 3 2 4 2 2" xfId="13972"/>
    <cellStyle name="Calculation 3 2 4 2 2 2" xfId="25960"/>
    <cellStyle name="Calculation 3 2 4 2 2 2 2" xfId="47146"/>
    <cellStyle name="Calculation 3 2 4 2 2 3" xfId="36542"/>
    <cellStyle name="Calculation 3 2 4 2 3" xfId="20847"/>
    <cellStyle name="Calculation 3 2 4 2 3 2" xfId="42034"/>
    <cellStyle name="Calculation 3 2 4 2 4" xfId="31414"/>
    <cellStyle name="Calculation 3 2 4 2_Table 2A-1_EFT (Annual)" xfId="12013"/>
    <cellStyle name="Calculation 3 2 4 3" xfId="11316"/>
    <cellStyle name="Calculation 3 2 4 3 2" xfId="23414"/>
    <cellStyle name="Calculation 3 2 4 3 2 2" xfId="44600"/>
    <cellStyle name="Calculation 3 2 4 3 3" xfId="33996"/>
    <cellStyle name="Calculation 3 2 4 4" xfId="18301"/>
    <cellStyle name="Calculation 3 2 4 4 2" xfId="39488"/>
    <cellStyle name="Calculation 3 2 4 5" xfId="28671"/>
    <cellStyle name="Calculation 3 2 4_Table 2A-1_EFT (Annual)" xfId="6605"/>
    <cellStyle name="Calculation 3 2 5" xfId="4050"/>
    <cellStyle name="Calculation 3 2 5 2" xfId="12374"/>
    <cellStyle name="Calculation 3 2 5 2 2" xfId="24396"/>
    <cellStyle name="Calculation 3 2 5 2 2 2" xfId="45582"/>
    <cellStyle name="Calculation 3 2 5 2 3" xfId="34978"/>
    <cellStyle name="Calculation 3 2 5 3" xfId="19283"/>
    <cellStyle name="Calculation 3 2 5 3 2" xfId="40470"/>
    <cellStyle name="Calculation 3 2 5 4" xfId="29738"/>
    <cellStyle name="Calculation 3 2 5_Table 2A-1_EFT (Annual)" xfId="10829"/>
    <cellStyle name="Calculation 3 2 6" xfId="9713"/>
    <cellStyle name="Calculation 3 2 6 2" xfId="21850"/>
    <cellStyle name="Calculation 3 2 6 2 2" xfId="43036"/>
    <cellStyle name="Calculation 3 2 6 3" xfId="32432"/>
    <cellStyle name="Calculation 3 2 7" xfId="16737"/>
    <cellStyle name="Calculation 3 2 7 2" xfId="37924"/>
    <cellStyle name="Calculation 3 2 8" xfId="26995"/>
    <cellStyle name="Calculation 3 2_Table 2A-1_EFT (Annual)" xfId="2954"/>
    <cellStyle name="Calculation 3 3" xfId="313"/>
    <cellStyle name="Calculation 3 3 2" xfId="1301"/>
    <cellStyle name="Calculation 3 3 2 2" xfId="2571"/>
    <cellStyle name="Calculation 3 3 2 2 2" xfId="6132"/>
    <cellStyle name="Calculation 3 3 2 2 2 2" xfId="14326"/>
    <cellStyle name="Calculation 3 3 2 2 2 2 2" xfId="26298"/>
    <cellStyle name="Calculation 3 3 2 2 2 2 2 2" xfId="47484"/>
    <cellStyle name="Calculation 3 3 2 2 2 2 3" xfId="36880"/>
    <cellStyle name="Calculation 3 3 2 2 2 3" xfId="21185"/>
    <cellStyle name="Calculation 3 3 2 2 2 3 2" xfId="42372"/>
    <cellStyle name="Calculation 3 3 2 2 2 4" xfId="31788"/>
    <cellStyle name="Calculation 3 3 2 2 2_Table 2A-1_EFT (Annual)" xfId="11491"/>
    <cellStyle name="Calculation 3 3 2 2 3" xfId="11668"/>
    <cellStyle name="Calculation 3 3 2 2 3 2" xfId="23752"/>
    <cellStyle name="Calculation 3 3 2 2 3 2 2" xfId="44938"/>
    <cellStyle name="Calculation 3 3 2 2 3 3" xfId="34334"/>
    <cellStyle name="Calculation 3 3 2 2 4" xfId="18639"/>
    <cellStyle name="Calculation 3 3 2 2 4 2" xfId="39826"/>
    <cellStyle name="Calculation 3 3 2 2 5" xfId="29045"/>
    <cellStyle name="Calculation 3 3 2 2_Table 2A-1_EFT (Annual)" xfId="6607"/>
    <cellStyle name="Calculation 3 3 2 3" xfId="4862"/>
    <cellStyle name="Calculation 3 3 2 3 2" xfId="13122"/>
    <cellStyle name="Calculation 3 3 2 3 2 2" xfId="25128"/>
    <cellStyle name="Calculation 3 3 2 3 2 2 2" xfId="46314"/>
    <cellStyle name="Calculation 3 3 2 3 2 3" xfId="35710"/>
    <cellStyle name="Calculation 3 3 2 3 3" xfId="20015"/>
    <cellStyle name="Calculation 3 3 2 3 3 2" xfId="41202"/>
    <cellStyle name="Calculation 3 3 2 3 4" xfId="30519"/>
    <cellStyle name="Calculation 3 3 2 3_Table 2A-1_EFT (Annual)" xfId="9544"/>
    <cellStyle name="Calculation 3 3 2 4" xfId="10466"/>
    <cellStyle name="Calculation 3 3 2 4 2" xfId="22582"/>
    <cellStyle name="Calculation 3 3 2 4 2 2" xfId="43768"/>
    <cellStyle name="Calculation 3 3 2 4 3" xfId="33164"/>
    <cellStyle name="Calculation 3 3 2 5" xfId="17469"/>
    <cellStyle name="Calculation 3 3 2 5 2" xfId="38656"/>
    <cellStyle name="Calculation 3 3 2 6" xfId="27776"/>
    <cellStyle name="Calculation 3 3 2_Table 2A-1_EFT (Annual)" xfId="6606"/>
    <cellStyle name="Calculation 3 3 3" xfId="863"/>
    <cellStyle name="Calculation 3 3 3 2" xfId="4424"/>
    <cellStyle name="Calculation 3 3 3 2 2" xfId="12689"/>
    <cellStyle name="Calculation 3 3 3 2 2 2" xfId="24701"/>
    <cellStyle name="Calculation 3 3 3 2 2 2 2" xfId="45887"/>
    <cellStyle name="Calculation 3 3 3 2 2 3" xfId="35283"/>
    <cellStyle name="Calculation 3 3 3 2 3" xfId="19588"/>
    <cellStyle name="Calculation 3 3 3 2 3 2" xfId="40775"/>
    <cellStyle name="Calculation 3 3 3 2 4" xfId="30081"/>
    <cellStyle name="Calculation 3 3 3 2_Table 2A-1_EFT (Annual)" xfId="12012"/>
    <cellStyle name="Calculation 3 3 3 3" xfId="10036"/>
    <cellStyle name="Calculation 3 3 3 3 2" xfId="22155"/>
    <cellStyle name="Calculation 3 3 3 3 2 2" xfId="43341"/>
    <cellStyle name="Calculation 3 3 3 3 3" xfId="32737"/>
    <cellStyle name="Calculation 3 3 3 4" xfId="17042"/>
    <cellStyle name="Calculation 3 3 3 4 2" xfId="38229"/>
    <cellStyle name="Calculation 3 3 3 5" xfId="27338"/>
    <cellStyle name="Calculation 3 3 3_Table 2A-1_EFT (Annual)" xfId="6608"/>
    <cellStyle name="Calculation 3 3 4" xfId="2040"/>
    <cellStyle name="Calculation 3 3 4 2" xfId="5601"/>
    <cellStyle name="Calculation 3 3 4 2 2" xfId="13816"/>
    <cellStyle name="Calculation 3 3 4 2 2 2" xfId="25804"/>
    <cellStyle name="Calculation 3 3 4 2 2 2 2" xfId="46990"/>
    <cellStyle name="Calculation 3 3 4 2 2 3" xfId="36386"/>
    <cellStyle name="Calculation 3 3 4 2 3" xfId="20691"/>
    <cellStyle name="Calculation 3 3 4 2 3 2" xfId="41878"/>
    <cellStyle name="Calculation 3 3 4 2 4" xfId="31258"/>
    <cellStyle name="Calculation 3 3 4 2_Table 2A-1_EFT (Annual)" xfId="12010"/>
    <cellStyle name="Calculation 3 3 4 3" xfId="11160"/>
    <cellStyle name="Calculation 3 3 4 3 2" xfId="23258"/>
    <cellStyle name="Calculation 3 3 4 3 2 2" xfId="44444"/>
    <cellStyle name="Calculation 3 3 4 3 3" xfId="33840"/>
    <cellStyle name="Calculation 3 3 4 4" xfId="18145"/>
    <cellStyle name="Calculation 3 3 4 4 2" xfId="39332"/>
    <cellStyle name="Calculation 3 3 4 5" xfId="28515"/>
    <cellStyle name="Calculation 3 3 4_Table 2A-1_EFT (Annual)" xfId="6609"/>
    <cellStyle name="Calculation 3 3 5" xfId="3883"/>
    <cellStyle name="Calculation 3 3 5 2" xfId="12215"/>
    <cellStyle name="Calculation 3 3 5 2 2" xfId="24240"/>
    <cellStyle name="Calculation 3 3 5 2 2 2" xfId="45426"/>
    <cellStyle name="Calculation 3 3 5 2 3" xfId="34822"/>
    <cellStyle name="Calculation 3 3 5 3" xfId="19127"/>
    <cellStyle name="Calculation 3 3 5 3 2" xfId="40314"/>
    <cellStyle name="Calculation 3 3 5 4" xfId="29571"/>
    <cellStyle name="Calculation 3 3 5_Table 2A-1_EFT (Annual)" xfId="12011"/>
    <cellStyle name="Calculation 3 3 6" xfId="9552"/>
    <cellStyle name="Calculation 3 3 6 2" xfId="21694"/>
    <cellStyle name="Calculation 3 3 6 2 2" xfId="42880"/>
    <cellStyle name="Calculation 3 3 6 3" xfId="32276"/>
    <cellStyle name="Calculation 3 3 7" xfId="16581"/>
    <cellStyle name="Calculation 3 3 7 2" xfId="37768"/>
    <cellStyle name="Calculation 3 3 8" xfId="26828"/>
    <cellStyle name="Calculation 3 3_Table 2A-1_EFT (Annual)" xfId="2955"/>
    <cellStyle name="Calculation 3 4" xfId="1135"/>
    <cellStyle name="Calculation 3 4 2" xfId="2405"/>
    <cellStyle name="Calculation 3 4 2 2" xfId="5966"/>
    <cellStyle name="Calculation 3 4 2 2 2" xfId="14160"/>
    <cellStyle name="Calculation 3 4 2 2 2 2" xfId="26132"/>
    <cellStyle name="Calculation 3 4 2 2 2 2 2" xfId="47318"/>
    <cellStyle name="Calculation 3 4 2 2 2 3" xfId="36714"/>
    <cellStyle name="Calculation 3 4 2 2 3" xfId="21019"/>
    <cellStyle name="Calculation 3 4 2 2 3 2" xfId="42206"/>
    <cellStyle name="Calculation 3 4 2 2 4" xfId="31622"/>
    <cellStyle name="Calculation 3 4 2 2_Table 2A-1_EFT (Annual)" xfId="12007"/>
    <cellStyle name="Calculation 3 4 2 3" xfId="11502"/>
    <cellStyle name="Calculation 3 4 2 3 2" xfId="23586"/>
    <cellStyle name="Calculation 3 4 2 3 2 2" xfId="44772"/>
    <cellStyle name="Calculation 3 4 2 3 3" xfId="34168"/>
    <cellStyle name="Calculation 3 4 2 4" xfId="18473"/>
    <cellStyle name="Calculation 3 4 2 4 2" xfId="39660"/>
    <cellStyle name="Calculation 3 4 2 5" xfId="28879"/>
    <cellStyle name="Calculation 3 4 2_Table 2A-1_EFT (Annual)" xfId="6611"/>
    <cellStyle name="Calculation 3 4 3" xfId="4696"/>
    <cellStyle name="Calculation 3 4 3 2" xfId="12956"/>
    <cellStyle name="Calculation 3 4 3 2 2" xfId="24962"/>
    <cellStyle name="Calculation 3 4 3 2 2 2" xfId="46148"/>
    <cellStyle name="Calculation 3 4 3 2 3" xfId="35544"/>
    <cellStyle name="Calculation 3 4 3 3" xfId="19849"/>
    <cellStyle name="Calculation 3 4 3 3 2" xfId="41036"/>
    <cellStyle name="Calculation 3 4 3 4" xfId="30353"/>
    <cellStyle name="Calculation 3 4 3_Table 2A-1_EFT (Annual)" xfId="12009"/>
    <cellStyle name="Calculation 3 4 4" xfId="10300"/>
    <cellStyle name="Calculation 3 4 4 2" xfId="22416"/>
    <cellStyle name="Calculation 3 4 4 2 2" xfId="43602"/>
    <cellStyle name="Calculation 3 4 4 3" xfId="32998"/>
    <cellStyle name="Calculation 3 4 5" xfId="17303"/>
    <cellStyle name="Calculation 3 4 5 2" xfId="38490"/>
    <cellStyle name="Calculation 3 4 6" xfId="27610"/>
    <cellStyle name="Calculation 3 4_Table 2A-1_EFT (Annual)" xfId="6610"/>
    <cellStyle name="Calculation 3 5" xfId="704"/>
    <cellStyle name="Calculation 3 5 2" xfId="4265"/>
    <cellStyle name="Calculation 3 5 2 2" xfId="12549"/>
    <cellStyle name="Calculation 3 5 2 2 2" xfId="24567"/>
    <cellStyle name="Calculation 3 5 2 2 2 2" xfId="45753"/>
    <cellStyle name="Calculation 3 5 2 2 3" xfId="35149"/>
    <cellStyle name="Calculation 3 5 2 3" xfId="19454"/>
    <cellStyle name="Calculation 3 5 2 3 2" xfId="40641"/>
    <cellStyle name="Calculation 3 5 2 4" xfId="29922"/>
    <cellStyle name="Calculation 3 5 2_Table 2A-1_EFT (Annual)" xfId="12008"/>
    <cellStyle name="Calculation 3 5 3" xfId="9896"/>
    <cellStyle name="Calculation 3 5 3 2" xfId="22021"/>
    <cellStyle name="Calculation 3 5 3 2 2" xfId="43207"/>
    <cellStyle name="Calculation 3 5 3 3" xfId="32603"/>
    <cellStyle name="Calculation 3 5 4" xfId="16908"/>
    <cellStyle name="Calculation 3 5 4 2" xfId="38095"/>
    <cellStyle name="Calculation 3 5 5" xfId="27179"/>
    <cellStyle name="Calculation 3 5_Table 2A-1_EFT (Annual)" xfId="6612"/>
    <cellStyle name="Calculation 3 6" xfId="1874"/>
    <cellStyle name="Calculation 3 6 2" xfId="5435"/>
    <cellStyle name="Calculation 3 6 2 2" xfId="13650"/>
    <cellStyle name="Calculation 3 6 2 2 2" xfId="25638"/>
    <cellStyle name="Calculation 3 6 2 2 2 2" xfId="46824"/>
    <cellStyle name="Calculation 3 6 2 2 3" xfId="36220"/>
    <cellStyle name="Calculation 3 6 2 3" xfId="20525"/>
    <cellStyle name="Calculation 3 6 2 3 2" xfId="41712"/>
    <cellStyle name="Calculation 3 6 2 4" xfId="31092"/>
    <cellStyle name="Calculation 3 6 2_Table 2A-1_EFT (Annual)" xfId="14150"/>
    <cellStyle name="Calculation 3 6 3" xfId="10994"/>
    <cellStyle name="Calculation 3 6 3 2" xfId="23092"/>
    <cellStyle name="Calculation 3 6 3 2 2" xfId="44278"/>
    <cellStyle name="Calculation 3 6 3 3" xfId="33674"/>
    <cellStyle name="Calculation 3 6 4" xfId="17979"/>
    <cellStyle name="Calculation 3 6 4 2" xfId="39166"/>
    <cellStyle name="Calculation 3 6 5" xfId="28349"/>
    <cellStyle name="Calculation 3 6_Table 2A-1_EFT (Annual)" xfId="6613"/>
    <cellStyle name="Calculation 3 7" xfId="3670"/>
    <cellStyle name="Calculation 3 7 2" xfId="12043"/>
    <cellStyle name="Calculation 3 7 2 2" xfId="24074"/>
    <cellStyle name="Calculation 3 7 2 2 2" xfId="45260"/>
    <cellStyle name="Calculation 3 7 2 3" xfId="34656"/>
    <cellStyle name="Calculation 3 7 3" xfId="18961"/>
    <cellStyle name="Calculation 3 7 3 2" xfId="40148"/>
    <cellStyle name="Calculation 3 7 4" xfId="29380"/>
    <cellStyle name="Calculation 3 7_Table 2A-1_EFT (Annual)" xfId="10051"/>
    <cellStyle name="Calculation 3 8" xfId="9360"/>
    <cellStyle name="Calculation 3 8 2" xfId="21528"/>
    <cellStyle name="Calculation 3 8 2 2" xfId="42714"/>
    <cellStyle name="Calculation 3 8 3" xfId="32110"/>
    <cellStyle name="Calculation 3 9" xfId="16415"/>
    <cellStyle name="Calculation 3 9 2" xfId="37602"/>
    <cellStyle name="Calculation 3_Table 2A-1_EFT (Annual)" xfId="2953"/>
    <cellStyle name="Calculation 30" xfId="242"/>
    <cellStyle name="Calculation 30 10" xfId="26797"/>
    <cellStyle name="Calculation 30 2" xfId="629"/>
    <cellStyle name="Calculation 30 2 2" xfId="1606"/>
    <cellStyle name="Calculation 30 2 2 2" xfId="2876"/>
    <cellStyle name="Calculation 30 2 2 2 2" xfId="6437"/>
    <cellStyle name="Calculation 30 2 2 2 2 2" xfId="14631"/>
    <cellStyle name="Calculation 30 2 2 2 2 2 2" xfId="26603"/>
    <cellStyle name="Calculation 30 2 2 2 2 2 2 2" xfId="47789"/>
    <cellStyle name="Calculation 30 2 2 2 2 2 3" xfId="37185"/>
    <cellStyle name="Calculation 30 2 2 2 2 3" xfId="21490"/>
    <cellStyle name="Calculation 30 2 2 2 2 3 2" xfId="42677"/>
    <cellStyle name="Calculation 30 2 2 2 2 4" xfId="32093"/>
    <cellStyle name="Calculation 30 2 2 2 2_Table 2A-1_EFT (Annual)" xfId="12006"/>
    <cellStyle name="Calculation 30 2 2 2 3" xfId="11973"/>
    <cellStyle name="Calculation 30 2 2 2 3 2" xfId="24057"/>
    <cellStyle name="Calculation 30 2 2 2 3 2 2" xfId="45243"/>
    <cellStyle name="Calculation 30 2 2 2 3 3" xfId="34639"/>
    <cellStyle name="Calculation 30 2 2 2 4" xfId="18944"/>
    <cellStyle name="Calculation 30 2 2 2 4 2" xfId="40131"/>
    <cellStyle name="Calculation 30 2 2 2 5" xfId="29350"/>
    <cellStyle name="Calculation 30 2 2 2_Table 2A-1_EFT (Annual)" xfId="6615"/>
    <cellStyle name="Calculation 30 2 2 3" xfId="5167"/>
    <cellStyle name="Calculation 30 2 2 3 2" xfId="13427"/>
    <cellStyle name="Calculation 30 2 2 3 2 2" xfId="25433"/>
    <cellStyle name="Calculation 30 2 2 3 2 2 2" xfId="46619"/>
    <cellStyle name="Calculation 30 2 2 3 2 3" xfId="36015"/>
    <cellStyle name="Calculation 30 2 2 3 3" xfId="20320"/>
    <cellStyle name="Calculation 30 2 2 3 3 2" xfId="41507"/>
    <cellStyle name="Calculation 30 2 2 3 4" xfId="30824"/>
    <cellStyle name="Calculation 30 2 2 3_Table 2A-1_EFT (Annual)" xfId="10787"/>
    <cellStyle name="Calculation 30 2 2 4" xfId="10771"/>
    <cellStyle name="Calculation 30 2 2 4 2" xfId="22887"/>
    <cellStyle name="Calculation 30 2 2 4 2 2" xfId="44073"/>
    <cellStyle name="Calculation 30 2 2 4 3" xfId="33469"/>
    <cellStyle name="Calculation 30 2 2 5" xfId="17774"/>
    <cellStyle name="Calculation 30 2 2 5 2" xfId="38961"/>
    <cellStyle name="Calculation 30 2 2 6" xfId="28081"/>
    <cellStyle name="Calculation 30 2 2_Table 2A-1_EFT (Annual)" xfId="6614"/>
    <cellStyle name="Calculation 30 2 3" xfId="1119"/>
    <cellStyle name="Calculation 30 2 3 2" xfId="4680"/>
    <cellStyle name="Calculation 30 2 3 2 2" xfId="12940"/>
    <cellStyle name="Calculation 30 2 3 2 2 2" xfId="24946"/>
    <cellStyle name="Calculation 30 2 3 2 2 2 2" xfId="46132"/>
    <cellStyle name="Calculation 30 2 3 2 2 3" xfId="35528"/>
    <cellStyle name="Calculation 30 2 3 2 3" xfId="19833"/>
    <cellStyle name="Calculation 30 2 3 2 3 2" xfId="41020"/>
    <cellStyle name="Calculation 30 2 3 2 4" xfId="30337"/>
    <cellStyle name="Calculation 30 2 3 2_Table 2A-1_EFT (Annual)" xfId="12005"/>
    <cellStyle name="Calculation 30 2 3 3" xfId="10284"/>
    <cellStyle name="Calculation 30 2 3 3 2" xfId="22400"/>
    <cellStyle name="Calculation 30 2 3 3 2 2" xfId="43586"/>
    <cellStyle name="Calculation 30 2 3 3 3" xfId="32982"/>
    <cellStyle name="Calculation 30 2 3 4" xfId="17287"/>
    <cellStyle name="Calculation 30 2 3 4 2" xfId="38474"/>
    <cellStyle name="Calculation 30 2 3 5" xfId="27594"/>
    <cellStyle name="Calculation 30 2 3_Table 2A-1_EFT (Annual)" xfId="6616"/>
    <cellStyle name="Calculation 30 2 4" xfId="2345"/>
    <cellStyle name="Calculation 30 2 4 2" xfId="5906"/>
    <cellStyle name="Calculation 30 2 4 2 2" xfId="14121"/>
    <cellStyle name="Calculation 30 2 4 2 2 2" xfId="26109"/>
    <cellStyle name="Calculation 30 2 4 2 2 2 2" xfId="47295"/>
    <cellStyle name="Calculation 30 2 4 2 2 3" xfId="36691"/>
    <cellStyle name="Calculation 30 2 4 2 3" xfId="20996"/>
    <cellStyle name="Calculation 30 2 4 2 3 2" xfId="42183"/>
    <cellStyle name="Calculation 30 2 4 2 4" xfId="31563"/>
    <cellStyle name="Calculation 30 2 4 2_Table 2A-1_EFT (Annual)" xfId="9876"/>
    <cellStyle name="Calculation 30 2 4 3" xfId="11465"/>
    <cellStyle name="Calculation 30 2 4 3 2" xfId="23563"/>
    <cellStyle name="Calculation 30 2 4 3 2 2" xfId="44749"/>
    <cellStyle name="Calculation 30 2 4 3 3" xfId="34145"/>
    <cellStyle name="Calculation 30 2 4 4" xfId="18450"/>
    <cellStyle name="Calculation 30 2 4 4 2" xfId="39637"/>
    <cellStyle name="Calculation 30 2 4 5" xfId="28820"/>
    <cellStyle name="Calculation 30 2 4_Table 2A-1_EFT (Annual)" xfId="6617"/>
    <cellStyle name="Calculation 30 2 5" xfId="4199"/>
    <cellStyle name="Calculation 30 2 5 2" xfId="12523"/>
    <cellStyle name="Calculation 30 2 5 2 2" xfId="24545"/>
    <cellStyle name="Calculation 30 2 5 2 2 2" xfId="45731"/>
    <cellStyle name="Calculation 30 2 5 2 3" xfId="35127"/>
    <cellStyle name="Calculation 30 2 5 3" xfId="19432"/>
    <cellStyle name="Calculation 30 2 5 3 2" xfId="40619"/>
    <cellStyle name="Calculation 30 2 5 4" xfId="29887"/>
    <cellStyle name="Calculation 30 2 5_Table 2A-1_EFT (Annual)" xfId="12209"/>
    <cellStyle name="Calculation 30 2 6" xfId="9862"/>
    <cellStyle name="Calculation 30 2 6 2" xfId="21999"/>
    <cellStyle name="Calculation 30 2 6 2 2" xfId="43185"/>
    <cellStyle name="Calculation 30 2 6 3" xfId="32581"/>
    <cellStyle name="Calculation 30 2 7" xfId="16886"/>
    <cellStyle name="Calculation 30 2 7 2" xfId="38073"/>
    <cellStyle name="Calculation 30 2 8" xfId="27144"/>
    <cellStyle name="Calculation 30 2_Table 2A-1_EFT (Annual)" xfId="2957"/>
    <cellStyle name="Calculation 30 3" xfId="468"/>
    <cellStyle name="Calculation 30 3 2" xfId="1445"/>
    <cellStyle name="Calculation 30 3 2 2" xfId="2715"/>
    <cellStyle name="Calculation 30 3 2 2 2" xfId="6276"/>
    <cellStyle name="Calculation 30 3 2 2 2 2" xfId="14470"/>
    <cellStyle name="Calculation 30 3 2 2 2 2 2" xfId="26442"/>
    <cellStyle name="Calculation 30 3 2 2 2 2 2 2" xfId="47628"/>
    <cellStyle name="Calculation 30 3 2 2 2 2 3" xfId="37024"/>
    <cellStyle name="Calculation 30 3 2 2 2 3" xfId="21329"/>
    <cellStyle name="Calculation 30 3 2 2 2 3 2" xfId="42516"/>
    <cellStyle name="Calculation 30 3 2 2 2 4" xfId="31932"/>
    <cellStyle name="Calculation 30 3 2 2 2_Table 2A-1_EFT (Annual)" xfId="12682"/>
    <cellStyle name="Calculation 30 3 2 2 3" xfId="11812"/>
    <cellStyle name="Calculation 30 3 2 2 3 2" xfId="23896"/>
    <cellStyle name="Calculation 30 3 2 2 3 2 2" xfId="45082"/>
    <cellStyle name="Calculation 30 3 2 2 3 3" xfId="34478"/>
    <cellStyle name="Calculation 30 3 2 2 4" xfId="18783"/>
    <cellStyle name="Calculation 30 3 2 2 4 2" xfId="39970"/>
    <cellStyle name="Calculation 30 3 2 2 5" xfId="29189"/>
    <cellStyle name="Calculation 30 3 2 2_Table 2A-1_EFT (Annual)" xfId="6619"/>
    <cellStyle name="Calculation 30 3 2 3" xfId="5006"/>
    <cellStyle name="Calculation 30 3 2 3 2" xfId="13266"/>
    <cellStyle name="Calculation 30 3 2 3 2 2" xfId="25272"/>
    <cellStyle name="Calculation 30 3 2 3 2 2 2" xfId="46458"/>
    <cellStyle name="Calculation 30 3 2 3 2 3" xfId="35854"/>
    <cellStyle name="Calculation 30 3 2 3 3" xfId="20159"/>
    <cellStyle name="Calculation 30 3 2 3 3 2" xfId="41346"/>
    <cellStyle name="Calculation 30 3 2 3 4" xfId="30663"/>
    <cellStyle name="Calculation 30 3 2 3_Table 2A-1_EFT (Annual)" xfId="14145"/>
    <cellStyle name="Calculation 30 3 2 4" xfId="10610"/>
    <cellStyle name="Calculation 30 3 2 4 2" xfId="22726"/>
    <cellStyle name="Calculation 30 3 2 4 2 2" xfId="43912"/>
    <cellStyle name="Calculation 30 3 2 4 3" xfId="33308"/>
    <cellStyle name="Calculation 30 3 2 5" xfId="17613"/>
    <cellStyle name="Calculation 30 3 2 5 2" xfId="38800"/>
    <cellStyle name="Calculation 30 3 2 6" xfId="27920"/>
    <cellStyle name="Calculation 30 3 2_Table 2A-1_EFT (Annual)" xfId="6618"/>
    <cellStyle name="Calculation 30 3 3" xfId="989"/>
    <cellStyle name="Calculation 30 3 3 2" xfId="4550"/>
    <cellStyle name="Calculation 30 3 3 2 2" xfId="12810"/>
    <cellStyle name="Calculation 30 3 3 2 2 2" xfId="24816"/>
    <cellStyle name="Calculation 30 3 3 2 2 2 2" xfId="46002"/>
    <cellStyle name="Calculation 30 3 3 2 2 3" xfId="35398"/>
    <cellStyle name="Calculation 30 3 3 2 3" xfId="19703"/>
    <cellStyle name="Calculation 30 3 3 2 3 2" xfId="40890"/>
    <cellStyle name="Calculation 30 3 3 2 4" xfId="30207"/>
    <cellStyle name="Calculation 30 3 3 2_Table 2A-1_EFT (Annual)" xfId="9543"/>
    <cellStyle name="Calculation 30 3 3 3" xfId="10154"/>
    <cellStyle name="Calculation 30 3 3 3 2" xfId="22270"/>
    <cellStyle name="Calculation 30 3 3 3 2 2" xfId="43456"/>
    <cellStyle name="Calculation 30 3 3 3 3" xfId="32852"/>
    <cellStyle name="Calculation 30 3 3 4" xfId="17157"/>
    <cellStyle name="Calculation 30 3 3 4 2" xfId="38344"/>
    <cellStyle name="Calculation 30 3 3 5" xfId="27464"/>
    <cellStyle name="Calculation 30 3 3_Table 2A-1_EFT (Annual)" xfId="6620"/>
    <cellStyle name="Calculation 30 3 4" xfId="2184"/>
    <cellStyle name="Calculation 30 3 4 2" xfId="5745"/>
    <cellStyle name="Calculation 30 3 4 2 2" xfId="13960"/>
    <cellStyle name="Calculation 30 3 4 2 2 2" xfId="25948"/>
    <cellStyle name="Calculation 30 3 4 2 2 2 2" xfId="47134"/>
    <cellStyle name="Calculation 30 3 4 2 2 3" xfId="36530"/>
    <cellStyle name="Calculation 30 3 4 2 3" xfId="20835"/>
    <cellStyle name="Calculation 30 3 4 2 3 2" xfId="42022"/>
    <cellStyle name="Calculation 30 3 4 2 4" xfId="31402"/>
    <cellStyle name="Calculation 30 3 4 2_Table 2A-1_EFT (Annual)" xfId="12004"/>
    <cellStyle name="Calculation 30 3 4 3" xfId="11304"/>
    <cellStyle name="Calculation 30 3 4 3 2" xfId="23402"/>
    <cellStyle name="Calculation 30 3 4 3 2 2" xfId="44588"/>
    <cellStyle name="Calculation 30 3 4 3 3" xfId="33984"/>
    <cellStyle name="Calculation 30 3 4 4" xfId="18289"/>
    <cellStyle name="Calculation 30 3 4 4 2" xfId="39476"/>
    <cellStyle name="Calculation 30 3 4 5" xfId="28659"/>
    <cellStyle name="Calculation 30 3 4_Table 2A-1_EFT (Annual)" xfId="6621"/>
    <cellStyle name="Calculation 30 3 5" xfId="4038"/>
    <cellStyle name="Calculation 30 3 5 2" xfId="12362"/>
    <cellStyle name="Calculation 30 3 5 2 2" xfId="24384"/>
    <cellStyle name="Calculation 30 3 5 2 2 2" xfId="45570"/>
    <cellStyle name="Calculation 30 3 5 2 3" xfId="34966"/>
    <cellStyle name="Calculation 30 3 5 3" xfId="19271"/>
    <cellStyle name="Calculation 30 3 5 3 2" xfId="40458"/>
    <cellStyle name="Calculation 30 3 5 4" xfId="29726"/>
    <cellStyle name="Calculation 30 3 5_Table 2A-1_EFT (Annual)" xfId="10798"/>
    <cellStyle name="Calculation 30 3 6" xfId="9701"/>
    <cellStyle name="Calculation 30 3 6 2" xfId="21838"/>
    <cellStyle name="Calculation 30 3 6 2 2" xfId="43024"/>
    <cellStyle name="Calculation 30 3 6 3" xfId="32420"/>
    <cellStyle name="Calculation 30 3 7" xfId="16725"/>
    <cellStyle name="Calculation 30 3 7 2" xfId="37912"/>
    <cellStyle name="Calculation 30 3 8" xfId="26983"/>
    <cellStyle name="Calculation 30 3_Table 2A-1_EFT (Annual)" xfId="2958"/>
    <cellStyle name="Calculation 30 4" xfId="1284"/>
    <cellStyle name="Calculation 30 4 2" xfId="2554"/>
    <cellStyle name="Calculation 30 4 2 2" xfId="6115"/>
    <cellStyle name="Calculation 30 4 2 2 2" xfId="14309"/>
    <cellStyle name="Calculation 30 4 2 2 2 2" xfId="26281"/>
    <cellStyle name="Calculation 30 4 2 2 2 2 2" xfId="47467"/>
    <cellStyle name="Calculation 30 4 2 2 2 3" xfId="36863"/>
    <cellStyle name="Calculation 30 4 2 2 3" xfId="21168"/>
    <cellStyle name="Calculation 30 4 2 2 3 2" xfId="42355"/>
    <cellStyle name="Calculation 30 4 2 2 4" xfId="31771"/>
    <cellStyle name="Calculation 30 4 2 2_Table 2A-1_EFT (Annual)" xfId="14140"/>
    <cellStyle name="Calculation 30 4 2 3" xfId="11651"/>
    <cellStyle name="Calculation 30 4 2 3 2" xfId="23735"/>
    <cellStyle name="Calculation 30 4 2 3 2 2" xfId="44921"/>
    <cellStyle name="Calculation 30 4 2 3 3" xfId="34317"/>
    <cellStyle name="Calculation 30 4 2 4" xfId="18622"/>
    <cellStyle name="Calculation 30 4 2 4 2" xfId="39809"/>
    <cellStyle name="Calculation 30 4 2 5" xfId="29028"/>
    <cellStyle name="Calculation 30 4 2_Table 2A-1_EFT (Annual)" xfId="6623"/>
    <cellStyle name="Calculation 30 4 3" xfId="4845"/>
    <cellStyle name="Calculation 30 4 3 2" xfId="13105"/>
    <cellStyle name="Calculation 30 4 3 2 2" xfId="25111"/>
    <cellStyle name="Calculation 30 4 3 2 2 2" xfId="46297"/>
    <cellStyle name="Calculation 30 4 3 2 3" xfId="35693"/>
    <cellStyle name="Calculation 30 4 3 3" xfId="19998"/>
    <cellStyle name="Calculation 30 4 3 3 2" xfId="41185"/>
    <cellStyle name="Calculation 30 4 3 4" xfId="30502"/>
    <cellStyle name="Calculation 30 4 3_Table 2A-1_EFT (Annual)" xfId="9910"/>
    <cellStyle name="Calculation 30 4 4" xfId="10449"/>
    <cellStyle name="Calculation 30 4 4 2" xfId="22565"/>
    <cellStyle name="Calculation 30 4 4 2 2" xfId="43751"/>
    <cellStyle name="Calculation 30 4 4 3" xfId="33147"/>
    <cellStyle name="Calculation 30 4 5" xfId="17452"/>
    <cellStyle name="Calculation 30 4 5 2" xfId="38639"/>
    <cellStyle name="Calculation 30 4 6" xfId="27759"/>
    <cellStyle name="Calculation 30 4_Table 2A-1_EFT (Annual)" xfId="6622"/>
    <cellStyle name="Calculation 30 5" xfId="834"/>
    <cellStyle name="Calculation 30 5 2" xfId="4395"/>
    <cellStyle name="Calculation 30 5 2 2" xfId="12669"/>
    <cellStyle name="Calculation 30 5 2 2 2" xfId="24686"/>
    <cellStyle name="Calculation 30 5 2 2 2 2" xfId="45872"/>
    <cellStyle name="Calculation 30 5 2 2 3" xfId="35268"/>
    <cellStyle name="Calculation 30 5 2 3" xfId="19573"/>
    <cellStyle name="Calculation 30 5 2 3 2" xfId="40760"/>
    <cellStyle name="Calculation 30 5 2 4" xfId="30052"/>
    <cellStyle name="Calculation 30 5 2_Table 2A-1_EFT (Annual)" xfId="12003"/>
    <cellStyle name="Calculation 30 5 3" xfId="10018"/>
    <cellStyle name="Calculation 30 5 3 2" xfId="22140"/>
    <cellStyle name="Calculation 30 5 3 2 2" xfId="43326"/>
    <cellStyle name="Calculation 30 5 3 3" xfId="32722"/>
    <cellStyle name="Calculation 30 5 4" xfId="17027"/>
    <cellStyle name="Calculation 30 5 4 2" xfId="38214"/>
    <cellStyle name="Calculation 30 5 5" xfId="27309"/>
    <cellStyle name="Calculation 30 5_Table 2A-1_EFT (Annual)" xfId="6624"/>
    <cellStyle name="Calculation 30 6" xfId="2023"/>
    <cellStyle name="Calculation 30 6 2" xfId="5584"/>
    <cellStyle name="Calculation 30 6 2 2" xfId="13799"/>
    <cellStyle name="Calculation 30 6 2 2 2" xfId="25787"/>
    <cellStyle name="Calculation 30 6 2 2 2 2" xfId="46973"/>
    <cellStyle name="Calculation 30 6 2 2 3" xfId="36369"/>
    <cellStyle name="Calculation 30 6 2 3" xfId="20674"/>
    <cellStyle name="Calculation 30 6 2 3 2" xfId="41861"/>
    <cellStyle name="Calculation 30 6 2 4" xfId="31241"/>
    <cellStyle name="Calculation 30 6 2_Table 2A-1_EFT (Annual)" xfId="12001"/>
    <cellStyle name="Calculation 30 6 3" xfId="11143"/>
    <cellStyle name="Calculation 30 6 3 2" xfId="23241"/>
    <cellStyle name="Calculation 30 6 3 2 2" xfId="44427"/>
    <cellStyle name="Calculation 30 6 3 3" xfId="33823"/>
    <cellStyle name="Calculation 30 6 4" xfId="18128"/>
    <cellStyle name="Calculation 30 6 4 2" xfId="39315"/>
    <cellStyle name="Calculation 30 6 5" xfId="28498"/>
    <cellStyle name="Calculation 30 6_Table 2A-1_EFT (Annual)" xfId="6625"/>
    <cellStyle name="Calculation 30 7" xfId="3831"/>
    <cellStyle name="Calculation 30 7 2" xfId="12194"/>
    <cellStyle name="Calculation 30 7 2 2" xfId="24223"/>
    <cellStyle name="Calculation 30 7 2 2 2" xfId="45409"/>
    <cellStyle name="Calculation 30 7 2 3" xfId="34805"/>
    <cellStyle name="Calculation 30 7 3" xfId="19110"/>
    <cellStyle name="Calculation 30 7 3 2" xfId="40297"/>
    <cellStyle name="Calculation 30 7 4" xfId="29540"/>
    <cellStyle name="Calculation 30 7_Table 2A-1_EFT (Annual)" xfId="12002"/>
    <cellStyle name="Calculation 30 8" xfId="9513"/>
    <cellStyle name="Calculation 30 8 2" xfId="21677"/>
    <cellStyle name="Calculation 30 8 2 2" xfId="42863"/>
    <cellStyle name="Calculation 30 8 3" xfId="32259"/>
    <cellStyle name="Calculation 30 9" xfId="16564"/>
    <cellStyle name="Calculation 30 9 2" xfId="37751"/>
    <cellStyle name="Calculation 30_Table 2A-1_EFT (Annual)" xfId="2956"/>
    <cellStyle name="Calculation 31" xfId="190"/>
    <cellStyle name="Calculation 31 10" xfId="26745"/>
    <cellStyle name="Calculation 31 2" xfId="583"/>
    <cellStyle name="Calculation 31 2 2" xfId="1560"/>
    <cellStyle name="Calculation 31 2 2 2" xfId="2830"/>
    <cellStyle name="Calculation 31 2 2 2 2" xfId="6391"/>
    <cellStyle name="Calculation 31 2 2 2 2 2" xfId="14585"/>
    <cellStyle name="Calculation 31 2 2 2 2 2 2" xfId="26557"/>
    <cellStyle name="Calculation 31 2 2 2 2 2 2 2" xfId="47743"/>
    <cellStyle name="Calculation 31 2 2 2 2 2 3" xfId="37139"/>
    <cellStyle name="Calculation 31 2 2 2 2 3" xfId="21444"/>
    <cellStyle name="Calculation 31 2 2 2 2 3 2" xfId="42631"/>
    <cellStyle name="Calculation 31 2 2 2 2 4" xfId="32047"/>
    <cellStyle name="Calculation 31 2 2 2 2_Table 2A-1_EFT (Annual)" xfId="9352"/>
    <cellStyle name="Calculation 31 2 2 2 3" xfId="11927"/>
    <cellStyle name="Calculation 31 2 2 2 3 2" xfId="24011"/>
    <cellStyle name="Calculation 31 2 2 2 3 2 2" xfId="45197"/>
    <cellStyle name="Calculation 31 2 2 2 3 3" xfId="34593"/>
    <cellStyle name="Calculation 31 2 2 2 4" xfId="18898"/>
    <cellStyle name="Calculation 31 2 2 2 4 2" xfId="40085"/>
    <cellStyle name="Calculation 31 2 2 2 5" xfId="29304"/>
    <cellStyle name="Calculation 31 2 2 2_Table 2A-1_EFT (Annual)" xfId="6627"/>
    <cellStyle name="Calculation 31 2 2 3" xfId="5121"/>
    <cellStyle name="Calculation 31 2 2 3 2" xfId="13381"/>
    <cellStyle name="Calculation 31 2 2 3 2 2" xfId="25387"/>
    <cellStyle name="Calculation 31 2 2 3 2 2 2" xfId="46573"/>
    <cellStyle name="Calculation 31 2 2 3 2 3" xfId="35969"/>
    <cellStyle name="Calculation 31 2 2 3 3" xfId="20274"/>
    <cellStyle name="Calculation 31 2 2 3 3 2" xfId="41461"/>
    <cellStyle name="Calculation 31 2 2 3 4" xfId="30778"/>
    <cellStyle name="Calculation 31 2 2 3_Table 2A-1_EFT (Annual)" xfId="12000"/>
    <cellStyle name="Calculation 31 2 2 4" xfId="10725"/>
    <cellStyle name="Calculation 31 2 2 4 2" xfId="22841"/>
    <cellStyle name="Calculation 31 2 2 4 2 2" xfId="44027"/>
    <cellStyle name="Calculation 31 2 2 4 3" xfId="33423"/>
    <cellStyle name="Calculation 31 2 2 5" xfId="17728"/>
    <cellStyle name="Calculation 31 2 2 5 2" xfId="38915"/>
    <cellStyle name="Calculation 31 2 2 6" xfId="28035"/>
    <cellStyle name="Calculation 31 2 2_Table 2A-1_EFT (Annual)" xfId="6626"/>
    <cellStyle name="Calculation 31 2 3" xfId="1082"/>
    <cellStyle name="Calculation 31 2 3 2" xfId="4643"/>
    <cellStyle name="Calculation 31 2 3 2 2" xfId="12903"/>
    <cellStyle name="Calculation 31 2 3 2 2 2" xfId="24909"/>
    <cellStyle name="Calculation 31 2 3 2 2 2 2" xfId="46095"/>
    <cellStyle name="Calculation 31 2 3 2 2 3" xfId="35491"/>
    <cellStyle name="Calculation 31 2 3 2 3" xfId="19796"/>
    <cellStyle name="Calculation 31 2 3 2 3 2" xfId="40983"/>
    <cellStyle name="Calculation 31 2 3 2 4" xfId="30300"/>
    <cellStyle name="Calculation 31 2 3 2_Table 2A-1_EFT (Annual)" xfId="9354"/>
    <cellStyle name="Calculation 31 2 3 3" xfId="10247"/>
    <cellStyle name="Calculation 31 2 3 3 2" xfId="22363"/>
    <cellStyle name="Calculation 31 2 3 3 2 2" xfId="43549"/>
    <cellStyle name="Calculation 31 2 3 3 3" xfId="32945"/>
    <cellStyle name="Calculation 31 2 3 4" xfId="17250"/>
    <cellStyle name="Calculation 31 2 3 4 2" xfId="38437"/>
    <cellStyle name="Calculation 31 2 3 5" xfId="27557"/>
    <cellStyle name="Calculation 31 2 3_Table 2A-1_EFT (Annual)" xfId="6628"/>
    <cellStyle name="Calculation 31 2 4" xfId="2299"/>
    <cellStyle name="Calculation 31 2 4 2" xfId="5860"/>
    <cellStyle name="Calculation 31 2 4 2 2" xfId="14075"/>
    <cellStyle name="Calculation 31 2 4 2 2 2" xfId="26063"/>
    <cellStyle name="Calculation 31 2 4 2 2 2 2" xfId="47249"/>
    <cellStyle name="Calculation 31 2 4 2 2 3" xfId="36645"/>
    <cellStyle name="Calculation 31 2 4 2 3" xfId="20950"/>
    <cellStyle name="Calculation 31 2 4 2 3 2" xfId="42137"/>
    <cellStyle name="Calculation 31 2 4 2 4" xfId="31517"/>
    <cellStyle name="Calculation 31 2 4 2_Table 2A-1_EFT (Annual)" xfId="13441"/>
    <cellStyle name="Calculation 31 2 4 3" xfId="11419"/>
    <cellStyle name="Calculation 31 2 4 3 2" xfId="23517"/>
    <cellStyle name="Calculation 31 2 4 3 2 2" xfId="44703"/>
    <cellStyle name="Calculation 31 2 4 3 3" xfId="34099"/>
    <cellStyle name="Calculation 31 2 4 4" xfId="18404"/>
    <cellStyle name="Calculation 31 2 4 4 2" xfId="39591"/>
    <cellStyle name="Calculation 31 2 4 5" xfId="28774"/>
    <cellStyle name="Calculation 31 2 4_Table 2A-1_EFT (Annual)" xfId="6629"/>
    <cellStyle name="Calculation 31 2 5" xfId="4153"/>
    <cellStyle name="Calculation 31 2 5 2" xfId="12477"/>
    <cellStyle name="Calculation 31 2 5 2 2" xfId="24499"/>
    <cellStyle name="Calculation 31 2 5 2 2 2" xfId="45685"/>
    <cellStyle name="Calculation 31 2 5 2 3" xfId="35081"/>
    <cellStyle name="Calculation 31 2 5 3" xfId="19386"/>
    <cellStyle name="Calculation 31 2 5 3 2" xfId="40573"/>
    <cellStyle name="Calculation 31 2 5 4" xfId="29841"/>
    <cellStyle name="Calculation 31 2 5_Table 2A-1_EFT (Annual)" xfId="11479"/>
    <cellStyle name="Calculation 31 2 6" xfId="9816"/>
    <cellStyle name="Calculation 31 2 6 2" xfId="21953"/>
    <cellStyle name="Calculation 31 2 6 2 2" xfId="43139"/>
    <cellStyle name="Calculation 31 2 6 3" xfId="32535"/>
    <cellStyle name="Calculation 31 2 7" xfId="16840"/>
    <cellStyle name="Calculation 31 2 7 2" xfId="38027"/>
    <cellStyle name="Calculation 31 2 8" xfId="27098"/>
    <cellStyle name="Calculation 31 2_Table 2A-1_EFT (Annual)" xfId="2960"/>
    <cellStyle name="Calculation 31 3" xfId="420"/>
    <cellStyle name="Calculation 31 3 2" xfId="1403"/>
    <cellStyle name="Calculation 31 3 2 2" xfId="2673"/>
    <cellStyle name="Calculation 31 3 2 2 2" xfId="6234"/>
    <cellStyle name="Calculation 31 3 2 2 2 2" xfId="14428"/>
    <cellStyle name="Calculation 31 3 2 2 2 2 2" xfId="26400"/>
    <cellStyle name="Calculation 31 3 2 2 2 2 2 2" xfId="47586"/>
    <cellStyle name="Calculation 31 3 2 2 2 2 3" xfId="36982"/>
    <cellStyle name="Calculation 31 3 2 2 2 3" xfId="21287"/>
    <cellStyle name="Calculation 31 3 2 2 2 3 2" xfId="42474"/>
    <cellStyle name="Calculation 31 3 2 2 2 4" xfId="31890"/>
    <cellStyle name="Calculation 31 3 2 2 2_Table 2A-1_EFT (Annual)" xfId="13481"/>
    <cellStyle name="Calculation 31 3 2 2 3" xfId="11770"/>
    <cellStyle name="Calculation 31 3 2 2 3 2" xfId="23854"/>
    <cellStyle name="Calculation 31 3 2 2 3 2 2" xfId="45040"/>
    <cellStyle name="Calculation 31 3 2 2 3 3" xfId="34436"/>
    <cellStyle name="Calculation 31 3 2 2 4" xfId="18741"/>
    <cellStyle name="Calculation 31 3 2 2 4 2" xfId="39928"/>
    <cellStyle name="Calculation 31 3 2 2 5" xfId="29147"/>
    <cellStyle name="Calculation 31 3 2 2_Table 2A-1_EFT (Annual)" xfId="6631"/>
    <cellStyle name="Calculation 31 3 2 3" xfId="4964"/>
    <cellStyle name="Calculation 31 3 2 3 2" xfId="13224"/>
    <cellStyle name="Calculation 31 3 2 3 2 2" xfId="25230"/>
    <cellStyle name="Calculation 31 3 2 3 2 2 2" xfId="46416"/>
    <cellStyle name="Calculation 31 3 2 3 2 3" xfId="35812"/>
    <cellStyle name="Calculation 31 3 2 3 3" xfId="20117"/>
    <cellStyle name="Calculation 31 3 2 3 3 2" xfId="41304"/>
    <cellStyle name="Calculation 31 3 2 3 4" xfId="30621"/>
    <cellStyle name="Calculation 31 3 2 3_Table 2A-1_EFT (Annual)" xfId="11999"/>
    <cellStyle name="Calculation 31 3 2 4" xfId="10568"/>
    <cellStyle name="Calculation 31 3 2 4 2" xfId="22684"/>
    <cellStyle name="Calculation 31 3 2 4 2 2" xfId="43870"/>
    <cellStyle name="Calculation 31 3 2 4 3" xfId="33266"/>
    <cellStyle name="Calculation 31 3 2 5" xfId="17571"/>
    <cellStyle name="Calculation 31 3 2 5 2" xfId="38758"/>
    <cellStyle name="Calculation 31 3 2 6" xfId="27878"/>
    <cellStyle name="Calculation 31 3 2_Table 2A-1_EFT (Annual)" xfId="6630"/>
    <cellStyle name="Calculation 31 3 3" xfId="949"/>
    <cellStyle name="Calculation 31 3 3 2" xfId="4510"/>
    <cellStyle name="Calculation 31 3 3 2 2" xfId="12772"/>
    <cellStyle name="Calculation 31 3 3 2 2 2" xfId="24782"/>
    <cellStyle name="Calculation 31 3 3 2 2 2 2" xfId="45968"/>
    <cellStyle name="Calculation 31 3 3 2 2 3" xfId="35364"/>
    <cellStyle name="Calculation 31 3 3 2 3" xfId="19669"/>
    <cellStyle name="Calculation 31 3 3 2 3 2" xfId="40856"/>
    <cellStyle name="Calculation 31 3 3 2 4" xfId="30167"/>
    <cellStyle name="Calculation 31 3 3 2_Table 2A-1_EFT (Annual)" xfId="14144"/>
    <cellStyle name="Calculation 31 3 3 3" xfId="10119"/>
    <cellStyle name="Calculation 31 3 3 3 2" xfId="22236"/>
    <cellStyle name="Calculation 31 3 3 3 2 2" xfId="43422"/>
    <cellStyle name="Calculation 31 3 3 3 3" xfId="32818"/>
    <cellStyle name="Calculation 31 3 3 4" xfId="17123"/>
    <cellStyle name="Calculation 31 3 3 4 2" xfId="38310"/>
    <cellStyle name="Calculation 31 3 3 5" xfId="27424"/>
    <cellStyle name="Calculation 31 3 3_Table 2A-1_EFT (Annual)" xfId="6632"/>
    <cellStyle name="Calculation 31 3 4" xfId="2142"/>
    <cellStyle name="Calculation 31 3 4 2" xfId="5703"/>
    <cellStyle name="Calculation 31 3 4 2 2" xfId="13918"/>
    <cellStyle name="Calculation 31 3 4 2 2 2" xfId="25906"/>
    <cellStyle name="Calculation 31 3 4 2 2 2 2" xfId="47092"/>
    <cellStyle name="Calculation 31 3 4 2 2 3" xfId="36488"/>
    <cellStyle name="Calculation 31 3 4 2 3" xfId="20793"/>
    <cellStyle name="Calculation 31 3 4 2 3 2" xfId="41980"/>
    <cellStyle name="Calculation 31 3 4 2 4" xfId="31360"/>
    <cellStyle name="Calculation 31 3 4 2_Table 2A-1_EFT (Annual)" xfId="9522"/>
    <cellStyle name="Calculation 31 3 4 3" xfId="11262"/>
    <cellStyle name="Calculation 31 3 4 3 2" xfId="23360"/>
    <cellStyle name="Calculation 31 3 4 3 2 2" xfId="44546"/>
    <cellStyle name="Calculation 31 3 4 3 3" xfId="33942"/>
    <cellStyle name="Calculation 31 3 4 4" xfId="18247"/>
    <cellStyle name="Calculation 31 3 4 4 2" xfId="39434"/>
    <cellStyle name="Calculation 31 3 4 5" xfId="28617"/>
    <cellStyle name="Calculation 31 3 4_Table 2A-1_EFT (Annual)" xfId="6633"/>
    <cellStyle name="Calculation 31 3 5" xfId="3990"/>
    <cellStyle name="Calculation 31 3 5 2" xfId="12318"/>
    <cellStyle name="Calculation 31 3 5 2 2" xfId="24342"/>
    <cellStyle name="Calculation 31 3 5 2 2 2" xfId="45528"/>
    <cellStyle name="Calculation 31 3 5 2 3" xfId="34924"/>
    <cellStyle name="Calculation 31 3 5 3" xfId="19229"/>
    <cellStyle name="Calculation 31 3 5 3 2" xfId="40416"/>
    <cellStyle name="Calculation 31 3 5 4" xfId="29678"/>
    <cellStyle name="Calculation 31 3 5_Table 2A-1_EFT (Annual)" xfId="11995"/>
    <cellStyle name="Calculation 31 3 6" xfId="9655"/>
    <cellStyle name="Calculation 31 3 6 2" xfId="21796"/>
    <cellStyle name="Calculation 31 3 6 2 2" xfId="42982"/>
    <cellStyle name="Calculation 31 3 6 3" xfId="32378"/>
    <cellStyle name="Calculation 31 3 7" xfId="16683"/>
    <cellStyle name="Calculation 31 3 7 2" xfId="37870"/>
    <cellStyle name="Calculation 31 3 8" xfId="26935"/>
    <cellStyle name="Calculation 31 3_Table 2A-1_EFT (Annual)" xfId="2961"/>
    <cellStyle name="Calculation 31 4" xfId="1238"/>
    <cellStyle name="Calculation 31 4 2" xfId="2508"/>
    <cellStyle name="Calculation 31 4 2 2" xfId="6069"/>
    <cellStyle name="Calculation 31 4 2 2 2" xfId="14263"/>
    <cellStyle name="Calculation 31 4 2 2 2 2" xfId="26235"/>
    <cellStyle name="Calculation 31 4 2 2 2 2 2" xfId="47421"/>
    <cellStyle name="Calculation 31 4 2 2 2 3" xfId="36817"/>
    <cellStyle name="Calculation 31 4 2 2 3" xfId="21122"/>
    <cellStyle name="Calculation 31 4 2 2 3 2" xfId="42309"/>
    <cellStyle name="Calculation 31 4 2 2 4" xfId="31725"/>
    <cellStyle name="Calculation 31 4 2 2_Table 2A-1_EFT (Annual)" xfId="10790"/>
    <cellStyle name="Calculation 31 4 2 3" xfId="11605"/>
    <cellStyle name="Calculation 31 4 2 3 2" xfId="23689"/>
    <cellStyle name="Calculation 31 4 2 3 2 2" xfId="44875"/>
    <cellStyle name="Calculation 31 4 2 3 3" xfId="34271"/>
    <cellStyle name="Calculation 31 4 2 4" xfId="18576"/>
    <cellStyle name="Calculation 31 4 2 4 2" xfId="39763"/>
    <cellStyle name="Calculation 31 4 2 5" xfId="28982"/>
    <cellStyle name="Calculation 31 4 2_Table 2A-1_EFT (Annual)" xfId="6635"/>
    <cellStyle name="Calculation 31 4 3" xfId="4799"/>
    <cellStyle name="Calculation 31 4 3 2" xfId="13059"/>
    <cellStyle name="Calculation 31 4 3 2 2" xfId="25065"/>
    <cellStyle name="Calculation 31 4 3 2 2 2" xfId="46251"/>
    <cellStyle name="Calculation 31 4 3 2 3" xfId="35647"/>
    <cellStyle name="Calculation 31 4 3 3" xfId="19952"/>
    <cellStyle name="Calculation 31 4 3 3 2" xfId="41139"/>
    <cellStyle name="Calculation 31 4 3 4" xfId="30456"/>
    <cellStyle name="Calculation 31 4 3_Table 2A-1_EFT (Annual)" xfId="12540"/>
    <cellStyle name="Calculation 31 4 4" xfId="10403"/>
    <cellStyle name="Calculation 31 4 4 2" xfId="22519"/>
    <cellStyle name="Calculation 31 4 4 2 2" xfId="43705"/>
    <cellStyle name="Calculation 31 4 4 3" xfId="33101"/>
    <cellStyle name="Calculation 31 4 5" xfId="17406"/>
    <cellStyle name="Calculation 31 4 5 2" xfId="38593"/>
    <cellStyle name="Calculation 31 4 6" xfId="27713"/>
    <cellStyle name="Calculation 31 4_Table 2A-1_EFT (Annual)" xfId="6634"/>
    <cellStyle name="Calculation 31 5" xfId="791"/>
    <cellStyle name="Calculation 31 5 2" xfId="4352"/>
    <cellStyle name="Calculation 31 5 2 2" xfId="12632"/>
    <cellStyle name="Calculation 31 5 2 2 2" xfId="24649"/>
    <cellStyle name="Calculation 31 5 2 2 2 2" xfId="45835"/>
    <cellStyle name="Calculation 31 5 2 2 3" xfId="35231"/>
    <cellStyle name="Calculation 31 5 2 3" xfId="19536"/>
    <cellStyle name="Calculation 31 5 2 3 2" xfId="40723"/>
    <cellStyle name="Calculation 31 5 2 4" xfId="30009"/>
    <cellStyle name="Calculation 31 5 2_Table 2A-1_EFT (Annual)" xfId="10896"/>
    <cellStyle name="Calculation 31 5 3" xfId="9980"/>
    <cellStyle name="Calculation 31 5 3 2" xfId="22103"/>
    <cellStyle name="Calculation 31 5 3 2 2" xfId="43289"/>
    <cellStyle name="Calculation 31 5 3 3" xfId="32685"/>
    <cellStyle name="Calculation 31 5 4" xfId="16990"/>
    <cellStyle name="Calculation 31 5 4 2" xfId="38177"/>
    <cellStyle name="Calculation 31 5 5" xfId="27266"/>
    <cellStyle name="Calculation 31 5_Table 2A-1_EFT (Annual)" xfId="6636"/>
    <cellStyle name="Calculation 31 6" xfId="1977"/>
    <cellStyle name="Calculation 31 6 2" xfId="5538"/>
    <cellStyle name="Calculation 31 6 2 2" xfId="13753"/>
    <cellStyle name="Calculation 31 6 2 2 2" xfId="25741"/>
    <cellStyle name="Calculation 31 6 2 2 2 2" xfId="46927"/>
    <cellStyle name="Calculation 31 6 2 2 3" xfId="36323"/>
    <cellStyle name="Calculation 31 6 2 3" xfId="20628"/>
    <cellStyle name="Calculation 31 6 2 3 2" xfId="41815"/>
    <cellStyle name="Calculation 31 6 2 4" xfId="31195"/>
    <cellStyle name="Calculation 31 6 2_Table 2A-1_EFT (Annual)" xfId="12211"/>
    <cellStyle name="Calculation 31 6 3" xfId="11097"/>
    <cellStyle name="Calculation 31 6 3 2" xfId="23195"/>
    <cellStyle name="Calculation 31 6 3 2 2" xfId="44381"/>
    <cellStyle name="Calculation 31 6 3 3" xfId="33777"/>
    <cellStyle name="Calculation 31 6 4" xfId="18082"/>
    <cellStyle name="Calculation 31 6 4 2" xfId="39269"/>
    <cellStyle name="Calculation 31 6 5" xfId="28452"/>
    <cellStyle name="Calculation 31 6_Table 2A-1_EFT (Annual)" xfId="6637"/>
    <cellStyle name="Calculation 31 7" xfId="3779"/>
    <cellStyle name="Calculation 31 7 2" xfId="12147"/>
    <cellStyle name="Calculation 31 7 2 2" xfId="24177"/>
    <cellStyle name="Calculation 31 7 2 2 2" xfId="45363"/>
    <cellStyle name="Calculation 31 7 2 3" xfId="34759"/>
    <cellStyle name="Calculation 31 7 3" xfId="19064"/>
    <cellStyle name="Calculation 31 7 3 2" xfId="40251"/>
    <cellStyle name="Calculation 31 7 4" xfId="29488"/>
    <cellStyle name="Calculation 31 7_Table 2A-1_EFT (Annual)" xfId="13484"/>
    <cellStyle name="Calculation 31 8" xfId="9466"/>
    <cellStyle name="Calculation 31 8 2" xfId="21631"/>
    <cellStyle name="Calculation 31 8 2 2" xfId="42817"/>
    <cellStyle name="Calculation 31 8 3" xfId="32213"/>
    <cellStyle name="Calculation 31 9" xfId="16518"/>
    <cellStyle name="Calculation 31 9 2" xfId="37705"/>
    <cellStyle name="Calculation 31_Table 2A-1_EFT (Annual)" xfId="2959"/>
    <cellStyle name="Calculation 32" xfId="246"/>
    <cellStyle name="Calculation 32 10" xfId="26801"/>
    <cellStyle name="Calculation 32 2" xfId="633"/>
    <cellStyle name="Calculation 32 2 2" xfId="1610"/>
    <cellStyle name="Calculation 32 2 2 2" xfId="2880"/>
    <cellStyle name="Calculation 32 2 2 2 2" xfId="6441"/>
    <cellStyle name="Calculation 32 2 2 2 2 2" xfId="14635"/>
    <cellStyle name="Calculation 32 2 2 2 2 2 2" xfId="26607"/>
    <cellStyle name="Calculation 32 2 2 2 2 2 2 2" xfId="47793"/>
    <cellStyle name="Calculation 32 2 2 2 2 2 3" xfId="37189"/>
    <cellStyle name="Calculation 32 2 2 2 2 3" xfId="21494"/>
    <cellStyle name="Calculation 32 2 2 2 2 3 2" xfId="42681"/>
    <cellStyle name="Calculation 32 2 2 2 2 4" xfId="32097"/>
    <cellStyle name="Calculation 32 2 2 2 2_Table 2A-1_EFT (Annual)" xfId="11494"/>
    <cellStyle name="Calculation 32 2 2 2 3" xfId="11977"/>
    <cellStyle name="Calculation 32 2 2 2 3 2" xfId="24061"/>
    <cellStyle name="Calculation 32 2 2 2 3 2 2" xfId="45247"/>
    <cellStyle name="Calculation 32 2 2 2 3 3" xfId="34643"/>
    <cellStyle name="Calculation 32 2 2 2 4" xfId="18948"/>
    <cellStyle name="Calculation 32 2 2 2 4 2" xfId="40135"/>
    <cellStyle name="Calculation 32 2 2 2 5" xfId="29354"/>
    <cellStyle name="Calculation 32 2 2 2_Table 2A-1_EFT (Annual)" xfId="6639"/>
    <cellStyle name="Calculation 32 2 2 3" xfId="5171"/>
    <cellStyle name="Calculation 32 2 2 3 2" xfId="13431"/>
    <cellStyle name="Calculation 32 2 2 3 2 2" xfId="25437"/>
    <cellStyle name="Calculation 32 2 2 3 2 2 2" xfId="46623"/>
    <cellStyle name="Calculation 32 2 2 3 2 3" xfId="36019"/>
    <cellStyle name="Calculation 32 2 2 3 3" xfId="20324"/>
    <cellStyle name="Calculation 32 2 2 3 3 2" xfId="41511"/>
    <cellStyle name="Calculation 32 2 2 3 4" xfId="30828"/>
    <cellStyle name="Calculation 32 2 2 3_Table 2A-1_EFT (Annual)" xfId="9548"/>
    <cellStyle name="Calculation 32 2 2 4" xfId="10775"/>
    <cellStyle name="Calculation 32 2 2 4 2" xfId="22891"/>
    <cellStyle name="Calculation 32 2 2 4 2 2" xfId="44077"/>
    <cellStyle name="Calculation 32 2 2 4 3" xfId="33473"/>
    <cellStyle name="Calculation 32 2 2 5" xfId="17778"/>
    <cellStyle name="Calculation 32 2 2 5 2" xfId="38965"/>
    <cellStyle name="Calculation 32 2 2 6" xfId="28085"/>
    <cellStyle name="Calculation 32 2 2_Table 2A-1_EFT (Annual)" xfId="6638"/>
    <cellStyle name="Calculation 32 2 3" xfId="1123"/>
    <cellStyle name="Calculation 32 2 3 2" xfId="4684"/>
    <cellStyle name="Calculation 32 2 3 2 2" xfId="12944"/>
    <cellStyle name="Calculation 32 2 3 2 2 2" xfId="24950"/>
    <cellStyle name="Calculation 32 2 3 2 2 2 2" xfId="46136"/>
    <cellStyle name="Calculation 32 2 3 2 2 3" xfId="35532"/>
    <cellStyle name="Calculation 32 2 3 2 3" xfId="19837"/>
    <cellStyle name="Calculation 32 2 3 2 3 2" xfId="41024"/>
    <cellStyle name="Calculation 32 2 3 2 4" xfId="30341"/>
    <cellStyle name="Calculation 32 2 3 2_Table 2A-1_EFT (Annual)" xfId="11998"/>
    <cellStyle name="Calculation 32 2 3 3" xfId="10288"/>
    <cellStyle name="Calculation 32 2 3 3 2" xfId="22404"/>
    <cellStyle name="Calculation 32 2 3 3 2 2" xfId="43590"/>
    <cellStyle name="Calculation 32 2 3 3 3" xfId="32986"/>
    <cellStyle name="Calculation 32 2 3 4" xfId="17291"/>
    <cellStyle name="Calculation 32 2 3 4 2" xfId="38478"/>
    <cellStyle name="Calculation 32 2 3 5" xfId="27598"/>
    <cellStyle name="Calculation 32 2 3_Table 2A-1_EFT (Annual)" xfId="6640"/>
    <cellStyle name="Calculation 32 2 4" xfId="2349"/>
    <cellStyle name="Calculation 32 2 4 2" xfId="5910"/>
    <cellStyle name="Calculation 32 2 4 2 2" xfId="14125"/>
    <cellStyle name="Calculation 32 2 4 2 2 2" xfId="26113"/>
    <cellStyle name="Calculation 32 2 4 2 2 2 2" xfId="47299"/>
    <cellStyle name="Calculation 32 2 4 2 2 3" xfId="36695"/>
    <cellStyle name="Calculation 32 2 4 2 3" xfId="21000"/>
    <cellStyle name="Calculation 32 2 4 2 3 2" xfId="42187"/>
    <cellStyle name="Calculation 32 2 4 2 4" xfId="31567"/>
    <cellStyle name="Calculation 32 2 4 2_Table 2A-1_EFT (Annual)" xfId="11996"/>
    <cellStyle name="Calculation 32 2 4 3" xfId="11469"/>
    <cellStyle name="Calculation 32 2 4 3 2" xfId="23567"/>
    <cellStyle name="Calculation 32 2 4 3 2 2" xfId="44753"/>
    <cellStyle name="Calculation 32 2 4 3 3" xfId="34149"/>
    <cellStyle name="Calculation 32 2 4 4" xfId="18454"/>
    <cellStyle name="Calculation 32 2 4 4 2" xfId="39641"/>
    <cellStyle name="Calculation 32 2 4 5" xfId="28824"/>
    <cellStyle name="Calculation 32 2 4_Table 2A-1_EFT (Annual)" xfId="6641"/>
    <cellStyle name="Calculation 32 2 5" xfId="4203"/>
    <cellStyle name="Calculation 32 2 5 2" xfId="12527"/>
    <cellStyle name="Calculation 32 2 5 2 2" xfId="24549"/>
    <cellStyle name="Calculation 32 2 5 2 2 2" xfId="45735"/>
    <cellStyle name="Calculation 32 2 5 2 3" xfId="35131"/>
    <cellStyle name="Calculation 32 2 5 3" xfId="19436"/>
    <cellStyle name="Calculation 32 2 5 3 2" xfId="40623"/>
    <cellStyle name="Calculation 32 2 5 4" xfId="29891"/>
    <cellStyle name="Calculation 32 2 5_Table 2A-1_EFT (Annual)" xfId="11997"/>
    <cellStyle name="Calculation 32 2 6" xfId="9866"/>
    <cellStyle name="Calculation 32 2 6 2" xfId="22003"/>
    <cellStyle name="Calculation 32 2 6 2 2" xfId="43189"/>
    <cellStyle name="Calculation 32 2 6 3" xfId="32585"/>
    <cellStyle name="Calculation 32 2 7" xfId="16890"/>
    <cellStyle name="Calculation 32 2 7 2" xfId="38077"/>
    <cellStyle name="Calculation 32 2 8" xfId="27148"/>
    <cellStyle name="Calculation 32 2_Table 2A-1_EFT (Annual)" xfId="2963"/>
    <cellStyle name="Calculation 32 3" xfId="472"/>
    <cellStyle name="Calculation 32 3 2" xfId="1449"/>
    <cellStyle name="Calculation 32 3 2 2" xfId="2719"/>
    <cellStyle name="Calculation 32 3 2 2 2" xfId="6280"/>
    <cellStyle name="Calculation 32 3 2 2 2 2" xfId="14474"/>
    <cellStyle name="Calculation 32 3 2 2 2 2 2" xfId="26446"/>
    <cellStyle name="Calculation 32 3 2 2 2 2 2 2" xfId="47632"/>
    <cellStyle name="Calculation 32 3 2 2 2 2 3" xfId="37028"/>
    <cellStyle name="Calculation 32 3 2 2 2 3" xfId="21333"/>
    <cellStyle name="Calculation 32 3 2 2 2 3 2" xfId="42520"/>
    <cellStyle name="Calculation 32 3 2 2 2 4" xfId="31936"/>
    <cellStyle name="Calculation 32 3 2 2 2_Table 2A-1_EFT (Annual)" xfId="12350"/>
    <cellStyle name="Calculation 32 3 2 2 3" xfId="11816"/>
    <cellStyle name="Calculation 32 3 2 2 3 2" xfId="23900"/>
    <cellStyle name="Calculation 32 3 2 2 3 2 2" xfId="45086"/>
    <cellStyle name="Calculation 32 3 2 2 3 3" xfId="34482"/>
    <cellStyle name="Calculation 32 3 2 2 4" xfId="18787"/>
    <cellStyle name="Calculation 32 3 2 2 4 2" xfId="39974"/>
    <cellStyle name="Calculation 32 3 2 2 5" xfId="29193"/>
    <cellStyle name="Calculation 32 3 2 2_Table 2A-1_EFT (Annual)" xfId="6643"/>
    <cellStyle name="Calculation 32 3 2 3" xfId="5010"/>
    <cellStyle name="Calculation 32 3 2 3 2" xfId="13270"/>
    <cellStyle name="Calculation 32 3 2 3 2 2" xfId="25276"/>
    <cellStyle name="Calculation 32 3 2 3 2 2 2" xfId="46462"/>
    <cellStyle name="Calculation 32 3 2 3 2 3" xfId="35858"/>
    <cellStyle name="Calculation 32 3 2 3 3" xfId="20163"/>
    <cellStyle name="Calculation 32 3 2 3 3 2" xfId="41350"/>
    <cellStyle name="Calculation 32 3 2 3 4" xfId="30667"/>
    <cellStyle name="Calculation 32 3 2 3_Table 2A-1_EFT (Annual)" xfId="13514"/>
    <cellStyle name="Calculation 32 3 2 4" xfId="10614"/>
    <cellStyle name="Calculation 32 3 2 4 2" xfId="22730"/>
    <cellStyle name="Calculation 32 3 2 4 2 2" xfId="43916"/>
    <cellStyle name="Calculation 32 3 2 4 3" xfId="33312"/>
    <cellStyle name="Calculation 32 3 2 5" xfId="17617"/>
    <cellStyle name="Calculation 32 3 2 5 2" xfId="38804"/>
    <cellStyle name="Calculation 32 3 2 6" xfId="27924"/>
    <cellStyle name="Calculation 32 3 2_Table 2A-1_EFT (Annual)" xfId="6642"/>
    <cellStyle name="Calculation 32 3 3" xfId="993"/>
    <cellStyle name="Calculation 32 3 3 2" xfId="4554"/>
    <cellStyle name="Calculation 32 3 3 2 2" xfId="12814"/>
    <cellStyle name="Calculation 32 3 3 2 2 2" xfId="24820"/>
    <cellStyle name="Calculation 32 3 3 2 2 2 2" xfId="46006"/>
    <cellStyle name="Calculation 32 3 3 2 2 3" xfId="35402"/>
    <cellStyle name="Calculation 32 3 3 2 3" xfId="19707"/>
    <cellStyle name="Calculation 32 3 3 2 3 2" xfId="40894"/>
    <cellStyle name="Calculation 32 3 3 2 4" xfId="30211"/>
    <cellStyle name="Calculation 32 3 3 2_Table 2A-1_EFT (Annual)" xfId="12801"/>
    <cellStyle name="Calculation 32 3 3 3" xfId="10158"/>
    <cellStyle name="Calculation 32 3 3 3 2" xfId="22274"/>
    <cellStyle name="Calculation 32 3 3 3 2 2" xfId="43460"/>
    <cellStyle name="Calculation 32 3 3 3 3" xfId="32856"/>
    <cellStyle name="Calculation 32 3 3 4" xfId="17161"/>
    <cellStyle name="Calculation 32 3 3 4 2" xfId="38348"/>
    <cellStyle name="Calculation 32 3 3 5" xfId="27468"/>
    <cellStyle name="Calculation 32 3 3_Table 2A-1_EFT (Annual)" xfId="6644"/>
    <cellStyle name="Calculation 32 3 4" xfId="2188"/>
    <cellStyle name="Calculation 32 3 4 2" xfId="5749"/>
    <cellStyle name="Calculation 32 3 4 2 2" xfId="13964"/>
    <cellStyle name="Calculation 32 3 4 2 2 2" xfId="25952"/>
    <cellStyle name="Calculation 32 3 4 2 2 2 2" xfId="47138"/>
    <cellStyle name="Calculation 32 3 4 2 2 3" xfId="36534"/>
    <cellStyle name="Calculation 32 3 4 2 3" xfId="20839"/>
    <cellStyle name="Calculation 32 3 4 2 3 2" xfId="42026"/>
    <cellStyle name="Calculation 32 3 4 2 4" xfId="31406"/>
    <cellStyle name="Calculation 32 3 4 2_Table 2A-1_EFT (Annual)" xfId="11497"/>
    <cellStyle name="Calculation 32 3 4 3" xfId="11308"/>
    <cellStyle name="Calculation 32 3 4 3 2" xfId="23406"/>
    <cellStyle name="Calculation 32 3 4 3 2 2" xfId="44592"/>
    <cellStyle name="Calculation 32 3 4 3 3" xfId="33988"/>
    <cellStyle name="Calculation 32 3 4 4" xfId="18293"/>
    <cellStyle name="Calculation 32 3 4 4 2" xfId="39480"/>
    <cellStyle name="Calculation 32 3 4 5" xfId="28663"/>
    <cellStyle name="Calculation 32 3 4_Table 2A-1_EFT (Annual)" xfId="6645"/>
    <cellStyle name="Calculation 32 3 5" xfId="4042"/>
    <cellStyle name="Calculation 32 3 5 2" xfId="12366"/>
    <cellStyle name="Calculation 32 3 5 2 2" xfId="24388"/>
    <cellStyle name="Calculation 32 3 5 2 2 2" xfId="45574"/>
    <cellStyle name="Calculation 32 3 5 2 3" xfId="34970"/>
    <cellStyle name="Calculation 32 3 5 3" xfId="19275"/>
    <cellStyle name="Calculation 32 3 5 3 2" xfId="40462"/>
    <cellStyle name="Calculation 32 3 5 4" xfId="29730"/>
    <cellStyle name="Calculation 32 3 5_Table 2A-1_EFT (Annual)" xfId="9689"/>
    <cellStyle name="Calculation 32 3 6" xfId="9705"/>
    <cellStyle name="Calculation 32 3 6 2" xfId="21842"/>
    <cellStyle name="Calculation 32 3 6 2 2" xfId="43028"/>
    <cellStyle name="Calculation 32 3 6 3" xfId="32424"/>
    <cellStyle name="Calculation 32 3 7" xfId="16729"/>
    <cellStyle name="Calculation 32 3 7 2" xfId="37916"/>
    <cellStyle name="Calculation 32 3 8" xfId="26987"/>
    <cellStyle name="Calculation 32 3_Table 2A-1_EFT (Annual)" xfId="2964"/>
    <cellStyle name="Calculation 32 4" xfId="1288"/>
    <cellStyle name="Calculation 32 4 2" xfId="2558"/>
    <cellStyle name="Calculation 32 4 2 2" xfId="6119"/>
    <cellStyle name="Calculation 32 4 2 2 2" xfId="14313"/>
    <cellStyle name="Calculation 32 4 2 2 2 2" xfId="26285"/>
    <cellStyle name="Calculation 32 4 2 2 2 2 2" xfId="47471"/>
    <cellStyle name="Calculation 32 4 2 2 2 3" xfId="36867"/>
    <cellStyle name="Calculation 32 4 2 2 3" xfId="21172"/>
    <cellStyle name="Calculation 32 4 2 2 3 2" xfId="42359"/>
    <cellStyle name="Calculation 32 4 2 2 4" xfId="31775"/>
    <cellStyle name="Calculation 32 4 2 2_Table 2A-1_EFT (Annual)" xfId="12038"/>
    <cellStyle name="Calculation 32 4 2 3" xfId="11655"/>
    <cellStyle name="Calculation 32 4 2 3 2" xfId="23739"/>
    <cellStyle name="Calculation 32 4 2 3 2 2" xfId="44925"/>
    <cellStyle name="Calculation 32 4 2 3 3" xfId="34321"/>
    <cellStyle name="Calculation 32 4 2 4" xfId="18626"/>
    <cellStyle name="Calculation 32 4 2 4 2" xfId="39813"/>
    <cellStyle name="Calculation 32 4 2 5" xfId="29032"/>
    <cellStyle name="Calculation 32 4 2_Table 2A-1_EFT (Annual)" xfId="6647"/>
    <cellStyle name="Calculation 32 4 3" xfId="4849"/>
    <cellStyle name="Calculation 32 4 3 2" xfId="13109"/>
    <cellStyle name="Calculation 32 4 3 2 2" xfId="25115"/>
    <cellStyle name="Calculation 32 4 3 2 2 2" xfId="46301"/>
    <cellStyle name="Calculation 32 4 3 2 3" xfId="35697"/>
    <cellStyle name="Calculation 32 4 3 3" xfId="20002"/>
    <cellStyle name="Calculation 32 4 3 3 2" xfId="41189"/>
    <cellStyle name="Calculation 32 4 3 4" xfId="30506"/>
    <cellStyle name="Calculation 32 4 3_Table 2A-1_EFT (Annual)" xfId="13447"/>
    <cellStyle name="Calculation 32 4 4" xfId="10453"/>
    <cellStyle name="Calculation 32 4 4 2" xfId="22569"/>
    <cellStyle name="Calculation 32 4 4 2 2" xfId="43755"/>
    <cellStyle name="Calculation 32 4 4 3" xfId="33151"/>
    <cellStyle name="Calculation 32 4 5" xfId="17456"/>
    <cellStyle name="Calculation 32 4 5 2" xfId="38643"/>
    <cellStyle name="Calculation 32 4 6" xfId="27763"/>
    <cellStyle name="Calculation 32 4_Table 2A-1_EFT (Annual)" xfId="6646"/>
    <cellStyle name="Calculation 32 5" xfId="838"/>
    <cellStyle name="Calculation 32 5 2" xfId="4399"/>
    <cellStyle name="Calculation 32 5 2 2" xfId="12673"/>
    <cellStyle name="Calculation 32 5 2 2 2" xfId="24690"/>
    <cellStyle name="Calculation 32 5 2 2 2 2" xfId="45876"/>
    <cellStyle name="Calculation 32 5 2 2 3" xfId="35272"/>
    <cellStyle name="Calculation 32 5 2 3" xfId="19577"/>
    <cellStyle name="Calculation 32 5 2 3 2" xfId="40764"/>
    <cellStyle name="Calculation 32 5 2 4" xfId="30056"/>
    <cellStyle name="Calculation 32 5 2_Table 2A-1_EFT (Annual)" xfId="12539"/>
    <cellStyle name="Calculation 32 5 3" xfId="10022"/>
    <cellStyle name="Calculation 32 5 3 2" xfId="22144"/>
    <cellStyle name="Calculation 32 5 3 2 2" xfId="43330"/>
    <cellStyle name="Calculation 32 5 3 3" xfId="32726"/>
    <cellStyle name="Calculation 32 5 4" xfId="17031"/>
    <cellStyle name="Calculation 32 5 4 2" xfId="38218"/>
    <cellStyle name="Calculation 32 5 5" xfId="27313"/>
    <cellStyle name="Calculation 32 5_Table 2A-1_EFT (Annual)" xfId="6648"/>
    <cellStyle name="Calculation 32 6" xfId="2027"/>
    <cellStyle name="Calculation 32 6 2" xfId="5588"/>
    <cellStyle name="Calculation 32 6 2 2" xfId="13803"/>
    <cellStyle name="Calculation 32 6 2 2 2" xfId="25791"/>
    <cellStyle name="Calculation 32 6 2 2 2 2" xfId="46977"/>
    <cellStyle name="Calculation 32 6 2 2 3" xfId="36373"/>
    <cellStyle name="Calculation 32 6 2 3" xfId="20678"/>
    <cellStyle name="Calculation 32 6 2 3 2" xfId="41865"/>
    <cellStyle name="Calculation 32 6 2 4" xfId="31245"/>
    <cellStyle name="Calculation 32 6 2_Table 2A-1_EFT (Annual)" xfId="10895"/>
    <cellStyle name="Calculation 32 6 3" xfId="11147"/>
    <cellStyle name="Calculation 32 6 3 2" xfId="23245"/>
    <cellStyle name="Calculation 32 6 3 2 2" xfId="44431"/>
    <cellStyle name="Calculation 32 6 3 3" xfId="33827"/>
    <cellStyle name="Calculation 32 6 4" xfId="18132"/>
    <cellStyle name="Calculation 32 6 4 2" xfId="39319"/>
    <cellStyle name="Calculation 32 6 5" xfId="28502"/>
    <cellStyle name="Calculation 32 6_Table 2A-1_EFT (Annual)" xfId="6649"/>
    <cellStyle name="Calculation 32 7" xfId="3835"/>
    <cellStyle name="Calculation 32 7 2" xfId="12198"/>
    <cellStyle name="Calculation 32 7 2 2" xfId="24227"/>
    <cellStyle name="Calculation 32 7 2 2 2" xfId="45413"/>
    <cellStyle name="Calculation 32 7 2 3" xfId="34809"/>
    <cellStyle name="Calculation 32 7 3" xfId="19114"/>
    <cellStyle name="Calculation 32 7 3 2" xfId="40301"/>
    <cellStyle name="Calculation 32 7 4" xfId="29544"/>
    <cellStyle name="Calculation 32 7_Table 2A-1_EFT (Annual)" xfId="11994"/>
    <cellStyle name="Calculation 32 8" xfId="9517"/>
    <cellStyle name="Calculation 32 8 2" xfId="21681"/>
    <cellStyle name="Calculation 32 8 2 2" xfId="42867"/>
    <cellStyle name="Calculation 32 8 3" xfId="32263"/>
    <cellStyle name="Calculation 32 9" xfId="16568"/>
    <cellStyle name="Calculation 32 9 2" xfId="37755"/>
    <cellStyle name="Calculation 32_Table 2A-1_EFT (Annual)" xfId="2962"/>
    <cellStyle name="Calculation 33" xfId="224"/>
    <cellStyle name="Calculation 33 10" xfId="26779"/>
    <cellStyle name="Calculation 33 2" xfId="615"/>
    <cellStyle name="Calculation 33 2 2" xfId="1592"/>
    <cellStyle name="Calculation 33 2 2 2" xfId="2862"/>
    <cellStyle name="Calculation 33 2 2 2 2" xfId="6423"/>
    <cellStyle name="Calculation 33 2 2 2 2 2" xfId="14617"/>
    <cellStyle name="Calculation 33 2 2 2 2 2 2" xfId="26589"/>
    <cellStyle name="Calculation 33 2 2 2 2 2 2 2" xfId="47775"/>
    <cellStyle name="Calculation 33 2 2 2 2 2 3" xfId="37171"/>
    <cellStyle name="Calculation 33 2 2 2 2 3" xfId="21476"/>
    <cellStyle name="Calculation 33 2 2 2 2 3 2" xfId="42663"/>
    <cellStyle name="Calculation 33 2 2 2 2 4" xfId="32079"/>
    <cellStyle name="Calculation 33 2 2 2 2_Table 2A-1_EFT (Annual)" xfId="12684"/>
    <cellStyle name="Calculation 33 2 2 2 3" xfId="11959"/>
    <cellStyle name="Calculation 33 2 2 2 3 2" xfId="24043"/>
    <cellStyle name="Calculation 33 2 2 2 3 2 2" xfId="45229"/>
    <cellStyle name="Calculation 33 2 2 2 3 3" xfId="34625"/>
    <cellStyle name="Calculation 33 2 2 2 4" xfId="18930"/>
    <cellStyle name="Calculation 33 2 2 2 4 2" xfId="40117"/>
    <cellStyle name="Calculation 33 2 2 2 5" xfId="29336"/>
    <cellStyle name="Calculation 33 2 2 2_Table 2A-1_EFT (Annual)" xfId="6651"/>
    <cellStyle name="Calculation 33 2 2 3" xfId="5153"/>
    <cellStyle name="Calculation 33 2 2 3 2" xfId="13413"/>
    <cellStyle name="Calculation 33 2 2 3 2 2" xfId="25419"/>
    <cellStyle name="Calculation 33 2 2 3 2 2 2" xfId="46605"/>
    <cellStyle name="Calculation 33 2 2 3 2 3" xfId="36001"/>
    <cellStyle name="Calculation 33 2 2 3 3" xfId="20306"/>
    <cellStyle name="Calculation 33 2 2 3 3 2" xfId="41493"/>
    <cellStyle name="Calculation 33 2 2 3 4" xfId="30810"/>
    <cellStyle name="Calculation 33 2 2 3_Table 2A-1_EFT (Annual)" xfId="14149"/>
    <cellStyle name="Calculation 33 2 2 4" xfId="10757"/>
    <cellStyle name="Calculation 33 2 2 4 2" xfId="22873"/>
    <cellStyle name="Calculation 33 2 2 4 2 2" xfId="44059"/>
    <cellStyle name="Calculation 33 2 2 4 3" xfId="33455"/>
    <cellStyle name="Calculation 33 2 2 5" xfId="17760"/>
    <cellStyle name="Calculation 33 2 2 5 2" xfId="38947"/>
    <cellStyle name="Calculation 33 2 2 6" xfId="28067"/>
    <cellStyle name="Calculation 33 2 2_Table 2A-1_EFT (Annual)" xfId="6650"/>
    <cellStyle name="Calculation 33 2 3" xfId="1108"/>
    <cellStyle name="Calculation 33 2 3 2" xfId="4669"/>
    <cellStyle name="Calculation 33 2 3 2 2" xfId="12929"/>
    <cellStyle name="Calculation 33 2 3 2 2 2" xfId="24935"/>
    <cellStyle name="Calculation 33 2 3 2 2 2 2" xfId="46121"/>
    <cellStyle name="Calculation 33 2 3 2 2 3" xfId="35517"/>
    <cellStyle name="Calculation 33 2 3 2 3" xfId="19822"/>
    <cellStyle name="Calculation 33 2 3 2 3 2" xfId="41009"/>
    <cellStyle name="Calculation 33 2 3 2 4" xfId="30326"/>
    <cellStyle name="Calculation 33 2 3 2_Table 2A-1_EFT (Annual)" xfId="9547"/>
    <cellStyle name="Calculation 33 2 3 3" xfId="10273"/>
    <cellStyle name="Calculation 33 2 3 3 2" xfId="22389"/>
    <cellStyle name="Calculation 33 2 3 3 2 2" xfId="43575"/>
    <cellStyle name="Calculation 33 2 3 3 3" xfId="32971"/>
    <cellStyle name="Calculation 33 2 3 4" xfId="17276"/>
    <cellStyle name="Calculation 33 2 3 4 2" xfId="38463"/>
    <cellStyle name="Calculation 33 2 3 5" xfId="27583"/>
    <cellStyle name="Calculation 33 2 3_Table 2A-1_EFT (Annual)" xfId="6652"/>
    <cellStyle name="Calculation 33 2 4" xfId="2331"/>
    <cellStyle name="Calculation 33 2 4 2" xfId="5892"/>
    <cellStyle name="Calculation 33 2 4 2 2" xfId="14107"/>
    <cellStyle name="Calculation 33 2 4 2 2 2" xfId="26095"/>
    <cellStyle name="Calculation 33 2 4 2 2 2 2" xfId="47281"/>
    <cellStyle name="Calculation 33 2 4 2 2 3" xfId="36677"/>
    <cellStyle name="Calculation 33 2 4 2 3" xfId="20982"/>
    <cellStyle name="Calculation 33 2 4 2 3 2" xfId="42169"/>
    <cellStyle name="Calculation 33 2 4 2 4" xfId="31549"/>
    <cellStyle name="Calculation 33 2 4 2_Table 2A-1_EFT (Annual)" xfId="11993"/>
    <cellStyle name="Calculation 33 2 4 3" xfId="11451"/>
    <cellStyle name="Calculation 33 2 4 3 2" xfId="23549"/>
    <cellStyle name="Calculation 33 2 4 3 2 2" xfId="44735"/>
    <cellStyle name="Calculation 33 2 4 3 3" xfId="34131"/>
    <cellStyle name="Calculation 33 2 4 4" xfId="18436"/>
    <cellStyle name="Calculation 33 2 4 4 2" xfId="39623"/>
    <cellStyle name="Calculation 33 2 4 5" xfId="28806"/>
    <cellStyle name="Calculation 33 2 4_Table 2A-1_EFT (Annual)" xfId="6653"/>
    <cellStyle name="Calculation 33 2 5" xfId="4185"/>
    <cellStyle name="Calculation 33 2 5 2" xfId="12509"/>
    <cellStyle name="Calculation 33 2 5 2 2" xfId="24531"/>
    <cellStyle name="Calculation 33 2 5 2 2 2" xfId="45717"/>
    <cellStyle name="Calculation 33 2 5 2 3" xfId="35113"/>
    <cellStyle name="Calculation 33 2 5 3" xfId="19418"/>
    <cellStyle name="Calculation 33 2 5 3 2" xfId="40605"/>
    <cellStyle name="Calculation 33 2 5 4" xfId="29873"/>
    <cellStyle name="Calculation 33 2 5_Table 2A-1_EFT (Annual)" xfId="10821"/>
    <cellStyle name="Calculation 33 2 6" xfId="9848"/>
    <cellStyle name="Calculation 33 2 6 2" xfId="21985"/>
    <cellStyle name="Calculation 33 2 6 2 2" xfId="43171"/>
    <cellStyle name="Calculation 33 2 6 3" xfId="32567"/>
    <cellStyle name="Calculation 33 2 7" xfId="16872"/>
    <cellStyle name="Calculation 33 2 7 2" xfId="38059"/>
    <cellStyle name="Calculation 33 2 8" xfId="27130"/>
    <cellStyle name="Calculation 33 2_Table 2A-1_EFT (Annual)" xfId="2966"/>
    <cellStyle name="Calculation 33 3" xfId="451"/>
    <cellStyle name="Calculation 33 3 2" xfId="1432"/>
    <cellStyle name="Calculation 33 3 2 2" xfId="2702"/>
    <cellStyle name="Calculation 33 3 2 2 2" xfId="6263"/>
    <cellStyle name="Calculation 33 3 2 2 2 2" xfId="14457"/>
    <cellStyle name="Calculation 33 3 2 2 2 2 2" xfId="26429"/>
    <cellStyle name="Calculation 33 3 2 2 2 2 2 2" xfId="47615"/>
    <cellStyle name="Calculation 33 3 2 2 2 2 3" xfId="37011"/>
    <cellStyle name="Calculation 33 3 2 2 2 3" xfId="21316"/>
    <cellStyle name="Calculation 33 3 2 2 2 3 2" xfId="42503"/>
    <cellStyle name="Calculation 33 3 2 2 2 4" xfId="31919"/>
    <cellStyle name="Calculation 33 3 2 2 2_Table 2A-1_EFT (Annual)" xfId="11488"/>
    <cellStyle name="Calculation 33 3 2 2 3" xfId="11799"/>
    <cellStyle name="Calculation 33 3 2 2 3 2" xfId="23883"/>
    <cellStyle name="Calculation 33 3 2 2 3 2 2" xfId="45069"/>
    <cellStyle name="Calculation 33 3 2 2 3 3" xfId="34465"/>
    <cellStyle name="Calculation 33 3 2 2 4" xfId="18770"/>
    <cellStyle name="Calculation 33 3 2 2 4 2" xfId="39957"/>
    <cellStyle name="Calculation 33 3 2 2 5" xfId="29176"/>
    <cellStyle name="Calculation 33 3 2 2_Table 2A-1_EFT (Annual)" xfId="6655"/>
    <cellStyle name="Calculation 33 3 2 3" xfId="4993"/>
    <cellStyle name="Calculation 33 3 2 3 2" xfId="13253"/>
    <cellStyle name="Calculation 33 3 2 3 2 2" xfId="25259"/>
    <cellStyle name="Calculation 33 3 2 3 2 2 2" xfId="46445"/>
    <cellStyle name="Calculation 33 3 2 3 2 3" xfId="35841"/>
    <cellStyle name="Calculation 33 3 2 3 3" xfId="20146"/>
    <cellStyle name="Calculation 33 3 2 3 3 2" xfId="41333"/>
    <cellStyle name="Calculation 33 3 2 3 4" xfId="30650"/>
    <cellStyle name="Calculation 33 3 2 3_Table 2A-1_EFT (Annual)" xfId="11992"/>
    <cellStyle name="Calculation 33 3 2 4" xfId="10597"/>
    <cellStyle name="Calculation 33 3 2 4 2" xfId="22713"/>
    <cellStyle name="Calculation 33 3 2 4 2 2" xfId="43899"/>
    <cellStyle name="Calculation 33 3 2 4 3" xfId="33295"/>
    <cellStyle name="Calculation 33 3 2 5" xfId="17600"/>
    <cellStyle name="Calculation 33 3 2 5 2" xfId="38787"/>
    <cellStyle name="Calculation 33 3 2 6" xfId="27907"/>
    <cellStyle name="Calculation 33 3 2_Table 2A-1_EFT (Annual)" xfId="6654"/>
    <cellStyle name="Calculation 33 3 3" xfId="975"/>
    <cellStyle name="Calculation 33 3 3 2" xfId="4536"/>
    <cellStyle name="Calculation 33 3 3 2 2" xfId="12798"/>
    <cellStyle name="Calculation 33 3 3 2 2 2" xfId="24806"/>
    <cellStyle name="Calculation 33 3 3 2 2 2 2" xfId="45992"/>
    <cellStyle name="Calculation 33 3 3 2 2 3" xfId="35388"/>
    <cellStyle name="Calculation 33 3 3 2 3" xfId="19693"/>
    <cellStyle name="Calculation 33 3 3 2 3 2" xfId="40880"/>
    <cellStyle name="Calculation 33 3 3 2 4" xfId="30193"/>
    <cellStyle name="Calculation 33 3 3 2_Table 2A-1_EFT (Annual)" xfId="13513"/>
    <cellStyle name="Calculation 33 3 3 3" xfId="10143"/>
    <cellStyle name="Calculation 33 3 3 3 2" xfId="22260"/>
    <cellStyle name="Calculation 33 3 3 3 2 2" xfId="43446"/>
    <cellStyle name="Calculation 33 3 3 3 3" xfId="32842"/>
    <cellStyle name="Calculation 33 3 3 4" xfId="17147"/>
    <cellStyle name="Calculation 33 3 3 4 2" xfId="38334"/>
    <cellStyle name="Calculation 33 3 3 5" xfId="27450"/>
    <cellStyle name="Calculation 33 3 3_Table 2A-1_EFT (Annual)" xfId="6656"/>
    <cellStyle name="Calculation 33 3 4" xfId="2171"/>
    <cellStyle name="Calculation 33 3 4 2" xfId="5732"/>
    <cellStyle name="Calculation 33 3 4 2 2" xfId="13947"/>
    <cellStyle name="Calculation 33 3 4 2 2 2" xfId="25935"/>
    <cellStyle name="Calculation 33 3 4 2 2 2 2" xfId="47121"/>
    <cellStyle name="Calculation 33 3 4 2 2 3" xfId="36517"/>
    <cellStyle name="Calculation 33 3 4 2 3" xfId="20822"/>
    <cellStyle name="Calculation 33 3 4 2 3 2" xfId="42009"/>
    <cellStyle name="Calculation 33 3 4 2 4" xfId="31389"/>
    <cellStyle name="Calculation 33 3 4 2_Table 2A-1_EFT (Annual)" xfId="12800"/>
    <cellStyle name="Calculation 33 3 4 3" xfId="11291"/>
    <cellStyle name="Calculation 33 3 4 3 2" xfId="23389"/>
    <cellStyle name="Calculation 33 3 4 3 2 2" xfId="44575"/>
    <cellStyle name="Calculation 33 3 4 3 3" xfId="33971"/>
    <cellStyle name="Calculation 33 3 4 4" xfId="18276"/>
    <cellStyle name="Calculation 33 3 4 4 2" xfId="39463"/>
    <cellStyle name="Calculation 33 3 4 5" xfId="28646"/>
    <cellStyle name="Calculation 33 3 4_Table 2A-1_EFT (Annual)" xfId="6657"/>
    <cellStyle name="Calculation 33 3 5" xfId="4021"/>
    <cellStyle name="Calculation 33 3 5 2" xfId="12347"/>
    <cellStyle name="Calculation 33 3 5 2 2" xfId="24371"/>
    <cellStyle name="Calculation 33 3 5 2 2 2" xfId="45557"/>
    <cellStyle name="Calculation 33 3 5 2 3" xfId="34953"/>
    <cellStyle name="Calculation 33 3 5 3" xfId="19258"/>
    <cellStyle name="Calculation 33 3 5 3 2" xfId="40445"/>
    <cellStyle name="Calculation 33 3 5 4" xfId="29709"/>
    <cellStyle name="Calculation 33 3 5_Table 2A-1_EFT (Annual)" xfId="14155"/>
    <cellStyle name="Calculation 33 3 6" xfId="9686"/>
    <cellStyle name="Calculation 33 3 6 2" xfId="21825"/>
    <cellStyle name="Calculation 33 3 6 2 2" xfId="43011"/>
    <cellStyle name="Calculation 33 3 6 3" xfId="32407"/>
    <cellStyle name="Calculation 33 3 7" xfId="16712"/>
    <cellStyle name="Calculation 33 3 7 2" xfId="37899"/>
    <cellStyle name="Calculation 33 3 8" xfId="26966"/>
    <cellStyle name="Calculation 33 3_Table 2A-1_EFT (Annual)" xfId="2967"/>
    <cellStyle name="Calculation 33 4" xfId="1270"/>
    <cellStyle name="Calculation 33 4 2" xfId="2540"/>
    <cellStyle name="Calculation 33 4 2 2" xfId="6101"/>
    <cellStyle name="Calculation 33 4 2 2 2" xfId="14295"/>
    <cellStyle name="Calculation 33 4 2 2 2 2" xfId="26267"/>
    <cellStyle name="Calculation 33 4 2 2 2 2 2" xfId="47453"/>
    <cellStyle name="Calculation 33 4 2 2 2 3" xfId="36849"/>
    <cellStyle name="Calculation 33 4 2 2 3" xfId="21154"/>
    <cellStyle name="Calculation 33 4 2 2 3 2" xfId="42341"/>
    <cellStyle name="Calculation 33 4 2 2 4" xfId="31757"/>
    <cellStyle name="Calculation 33 4 2 2_Table 2A-1_EFT (Annual)" xfId="9500"/>
    <cellStyle name="Calculation 33 4 2 3" xfId="11637"/>
    <cellStyle name="Calculation 33 4 2 3 2" xfId="23721"/>
    <cellStyle name="Calculation 33 4 2 3 2 2" xfId="44907"/>
    <cellStyle name="Calculation 33 4 2 3 3" xfId="34303"/>
    <cellStyle name="Calculation 33 4 2 4" xfId="18608"/>
    <cellStyle name="Calculation 33 4 2 4 2" xfId="39795"/>
    <cellStyle name="Calculation 33 4 2 5" xfId="29014"/>
    <cellStyle name="Calculation 33 4 2_Table 2A-1_EFT (Annual)" xfId="6659"/>
    <cellStyle name="Calculation 33 4 3" xfId="4831"/>
    <cellStyle name="Calculation 33 4 3 2" xfId="13091"/>
    <cellStyle name="Calculation 33 4 3 2 2" xfId="25097"/>
    <cellStyle name="Calculation 33 4 3 2 2 2" xfId="46283"/>
    <cellStyle name="Calculation 33 4 3 2 3" xfId="35679"/>
    <cellStyle name="Calculation 33 4 3 3" xfId="19984"/>
    <cellStyle name="Calculation 33 4 3 3 2" xfId="41171"/>
    <cellStyle name="Calculation 33 4 3 4" xfId="30488"/>
    <cellStyle name="Calculation 33 4 3_Table 2A-1_EFT (Annual)" xfId="11987"/>
    <cellStyle name="Calculation 33 4 4" xfId="10435"/>
    <cellStyle name="Calculation 33 4 4 2" xfId="22551"/>
    <cellStyle name="Calculation 33 4 4 2 2" xfId="43737"/>
    <cellStyle name="Calculation 33 4 4 3" xfId="33133"/>
    <cellStyle name="Calculation 33 4 5" xfId="17438"/>
    <cellStyle name="Calculation 33 4 5 2" xfId="38625"/>
    <cellStyle name="Calculation 33 4 6" xfId="27745"/>
    <cellStyle name="Calculation 33 4_Table 2A-1_EFT (Annual)" xfId="6658"/>
    <cellStyle name="Calculation 33 5" xfId="819"/>
    <cellStyle name="Calculation 33 5 2" xfId="4380"/>
    <cellStyle name="Calculation 33 5 2 2" xfId="12658"/>
    <cellStyle name="Calculation 33 5 2 2 2" xfId="24675"/>
    <cellStyle name="Calculation 33 5 2 2 2 2" xfId="45861"/>
    <cellStyle name="Calculation 33 5 2 2 3" xfId="35257"/>
    <cellStyle name="Calculation 33 5 2 3" xfId="19562"/>
    <cellStyle name="Calculation 33 5 2 3 2" xfId="40749"/>
    <cellStyle name="Calculation 33 5 2 4" xfId="30037"/>
    <cellStyle name="Calculation 33 5 2_Table 2A-1_EFT (Annual)" xfId="13446"/>
    <cellStyle name="Calculation 33 5 3" xfId="10006"/>
    <cellStyle name="Calculation 33 5 3 2" xfId="22129"/>
    <cellStyle name="Calculation 33 5 3 2 2" xfId="43315"/>
    <cellStyle name="Calculation 33 5 3 3" xfId="32711"/>
    <cellStyle name="Calculation 33 5 4" xfId="17016"/>
    <cellStyle name="Calculation 33 5 4 2" xfId="38203"/>
    <cellStyle name="Calculation 33 5 5" xfId="27294"/>
    <cellStyle name="Calculation 33 5_Table 2A-1_EFT (Annual)" xfId="6660"/>
    <cellStyle name="Calculation 33 6" xfId="2009"/>
    <cellStyle name="Calculation 33 6 2" xfId="5570"/>
    <cellStyle name="Calculation 33 6 2 2" xfId="13785"/>
    <cellStyle name="Calculation 33 6 2 2 2" xfId="25773"/>
    <cellStyle name="Calculation 33 6 2 2 2 2" xfId="46959"/>
    <cellStyle name="Calculation 33 6 2 2 3" xfId="36355"/>
    <cellStyle name="Calculation 33 6 2 3" xfId="20660"/>
    <cellStyle name="Calculation 33 6 2 3 2" xfId="41847"/>
    <cellStyle name="Calculation 33 6 2 4" xfId="31227"/>
    <cellStyle name="Calculation 33 6 2_Table 2A-1_EFT (Annual)" xfId="12538"/>
    <cellStyle name="Calculation 33 6 3" xfId="11129"/>
    <cellStyle name="Calculation 33 6 3 2" xfId="23227"/>
    <cellStyle name="Calculation 33 6 3 2 2" xfId="44413"/>
    <cellStyle name="Calculation 33 6 3 3" xfId="33809"/>
    <cellStyle name="Calculation 33 6 4" xfId="18114"/>
    <cellStyle name="Calculation 33 6 4 2" xfId="39301"/>
    <cellStyle name="Calculation 33 6 5" xfId="28484"/>
    <cellStyle name="Calculation 33 6_Table 2A-1_EFT (Annual)" xfId="6661"/>
    <cellStyle name="Calculation 33 7" xfId="3813"/>
    <cellStyle name="Calculation 33 7 2" xfId="12179"/>
    <cellStyle name="Calculation 33 7 2 2" xfId="24209"/>
    <cellStyle name="Calculation 33 7 2 2 2" xfId="45395"/>
    <cellStyle name="Calculation 33 7 2 3" xfId="34791"/>
    <cellStyle name="Calculation 33 7 3" xfId="19096"/>
    <cellStyle name="Calculation 33 7 3 2" xfId="40283"/>
    <cellStyle name="Calculation 33 7 4" xfId="29522"/>
    <cellStyle name="Calculation 33 7_Table 2A-1_EFT (Annual)" xfId="13552"/>
    <cellStyle name="Calculation 33 8" xfId="9498"/>
    <cellStyle name="Calculation 33 8 2" xfId="21663"/>
    <cellStyle name="Calculation 33 8 2 2" xfId="42849"/>
    <cellStyle name="Calculation 33 8 3" xfId="32245"/>
    <cellStyle name="Calculation 33 9" xfId="16550"/>
    <cellStyle name="Calculation 33 9 2" xfId="37737"/>
    <cellStyle name="Calculation 33_Table 2A-1_EFT (Annual)" xfId="2965"/>
    <cellStyle name="Calculation 34" xfId="232"/>
    <cellStyle name="Calculation 34 2" xfId="619"/>
    <cellStyle name="Calculation 34 2 2" xfId="1596"/>
    <cellStyle name="Calculation 34 2 2 2" xfId="2866"/>
    <cellStyle name="Calculation 34 2 2 2 2" xfId="6427"/>
    <cellStyle name="Calculation 34 2 2 2 2 2" xfId="14621"/>
    <cellStyle name="Calculation 34 2 2 2 2 2 2" xfId="26593"/>
    <cellStyle name="Calculation 34 2 2 2 2 2 2 2" xfId="47779"/>
    <cellStyle name="Calculation 34 2 2 2 2 2 3" xfId="37175"/>
    <cellStyle name="Calculation 34 2 2 2 2 3" xfId="21480"/>
    <cellStyle name="Calculation 34 2 2 2 2 3 2" xfId="42667"/>
    <cellStyle name="Calculation 34 2 2 2 2 4" xfId="32083"/>
    <cellStyle name="Calculation 34 2 2 2 2_Table 2A-1_EFT (Annual)" xfId="13483"/>
    <cellStyle name="Calculation 34 2 2 2 3" xfId="11963"/>
    <cellStyle name="Calculation 34 2 2 2 3 2" xfId="24047"/>
    <cellStyle name="Calculation 34 2 2 2 3 2 2" xfId="45233"/>
    <cellStyle name="Calculation 34 2 2 2 3 3" xfId="34629"/>
    <cellStyle name="Calculation 34 2 2 2 4" xfId="18934"/>
    <cellStyle name="Calculation 34 2 2 2 4 2" xfId="40121"/>
    <cellStyle name="Calculation 34 2 2 2 5" xfId="29340"/>
    <cellStyle name="Calculation 34 2 2 2_Table 2A-1_EFT (Annual)" xfId="6663"/>
    <cellStyle name="Calculation 34 2 2 3" xfId="5157"/>
    <cellStyle name="Calculation 34 2 2 3 2" xfId="13417"/>
    <cellStyle name="Calculation 34 2 2 3 2 2" xfId="25423"/>
    <cellStyle name="Calculation 34 2 2 3 2 2 2" xfId="46609"/>
    <cellStyle name="Calculation 34 2 2 3 2 3" xfId="36005"/>
    <cellStyle name="Calculation 34 2 2 3 3" xfId="20310"/>
    <cellStyle name="Calculation 34 2 2 3 3 2" xfId="41497"/>
    <cellStyle name="Calculation 34 2 2 3 4" xfId="30814"/>
    <cellStyle name="Calculation 34 2 2 3_Table 2A-1_EFT (Annual)" xfId="11991"/>
    <cellStyle name="Calculation 34 2 2 4" xfId="10761"/>
    <cellStyle name="Calculation 34 2 2 4 2" xfId="22877"/>
    <cellStyle name="Calculation 34 2 2 4 2 2" xfId="44063"/>
    <cellStyle name="Calculation 34 2 2 4 3" xfId="33459"/>
    <cellStyle name="Calculation 34 2 2 5" xfId="17764"/>
    <cellStyle name="Calculation 34 2 2 5 2" xfId="38951"/>
    <cellStyle name="Calculation 34 2 2 6" xfId="28071"/>
    <cellStyle name="Calculation 34 2 2_Table 2A-1_EFT (Annual)" xfId="6662"/>
    <cellStyle name="Calculation 34 2 3" xfId="1111"/>
    <cellStyle name="Calculation 34 2 3 2" xfId="4672"/>
    <cellStyle name="Calculation 34 2 3 2 2" xfId="12932"/>
    <cellStyle name="Calculation 34 2 3 2 2 2" xfId="24938"/>
    <cellStyle name="Calculation 34 2 3 2 2 2 2" xfId="46124"/>
    <cellStyle name="Calculation 34 2 3 2 2 3" xfId="35520"/>
    <cellStyle name="Calculation 34 2 3 2 3" xfId="19825"/>
    <cellStyle name="Calculation 34 2 3 2 3 2" xfId="41012"/>
    <cellStyle name="Calculation 34 2 3 2 4" xfId="30329"/>
    <cellStyle name="Calculation 34 2 3 2_Table 2A-1_EFT (Annual)" xfId="14148"/>
    <cellStyle name="Calculation 34 2 3 3" xfId="10276"/>
    <cellStyle name="Calculation 34 2 3 3 2" xfId="22392"/>
    <cellStyle name="Calculation 34 2 3 3 2 2" xfId="43578"/>
    <cellStyle name="Calculation 34 2 3 3 3" xfId="32974"/>
    <cellStyle name="Calculation 34 2 3 4" xfId="17279"/>
    <cellStyle name="Calculation 34 2 3 4 2" xfId="38466"/>
    <cellStyle name="Calculation 34 2 3 5" xfId="27586"/>
    <cellStyle name="Calculation 34 2 3_Table 2A-1_EFT (Annual)" xfId="6664"/>
    <cellStyle name="Calculation 34 2 4" xfId="2335"/>
    <cellStyle name="Calculation 34 2 4 2" xfId="5896"/>
    <cellStyle name="Calculation 34 2 4 2 2" xfId="14111"/>
    <cellStyle name="Calculation 34 2 4 2 2 2" xfId="26099"/>
    <cellStyle name="Calculation 34 2 4 2 2 2 2" xfId="47285"/>
    <cellStyle name="Calculation 34 2 4 2 2 3" xfId="36681"/>
    <cellStyle name="Calculation 34 2 4 2 3" xfId="20986"/>
    <cellStyle name="Calculation 34 2 4 2 3 2" xfId="42173"/>
    <cellStyle name="Calculation 34 2 4 2 4" xfId="31553"/>
    <cellStyle name="Calculation 34 2 4 2_Table 2A-1_EFT (Annual)" xfId="9546"/>
    <cellStyle name="Calculation 34 2 4 3" xfId="11455"/>
    <cellStyle name="Calculation 34 2 4 3 2" xfId="23553"/>
    <cellStyle name="Calculation 34 2 4 3 2 2" xfId="44739"/>
    <cellStyle name="Calculation 34 2 4 3 3" xfId="34135"/>
    <cellStyle name="Calculation 34 2 4 4" xfId="18440"/>
    <cellStyle name="Calculation 34 2 4 4 2" xfId="39627"/>
    <cellStyle name="Calculation 34 2 4 5" xfId="28810"/>
    <cellStyle name="Calculation 34 2 4_Table 2A-1_EFT (Annual)" xfId="6665"/>
    <cellStyle name="Calculation 34 2 5" xfId="4189"/>
    <cellStyle name="Calculation 34 2 5 2" xfId="12513"/>
    <cellStyle name="Calculation 34 2 5 2 2" xfId="24535"/>
    <cellStyle name="Calculation 34 2 5 2 2 2" xfId="45721"/>
    <cellStyle name="Calculation 34 2 5 2 3" xfId="35117"/>
    <cellStyle name="Calculation 34 2 5 3" xfId="19422"/>
    <cellStyle name="Calculation 34 2 5 3 2" xfId="40609"/>
    <cellStyle name="Calculation 34 2 5 4" xfId="29877"/>
    <cellStyle name="Calculation 34 2 5_Table 2A-1_EFT (Annual)" xfId="12181"/>
    <cellStyle name="Calculation 34 2 6" xfId="9852"/>
    <cellStyle name="Calculation 34 2 6 2" xfId="21989"/>
    <cellStyle name="Calculation 34 2 6 2 2" xfId="43175"/>
    <cellStyle name="Calculation 34 2 6 3" xfId="32571"/>
    <cellStyle name="Calculation 34 2 7" xfId="16876"/>
    <cellStyle name="Calculation 34 2 7 2" xfId="38063"/>
    <cellStyle name="Calculation 34 2 8" xfId="27134"/>
    <cellStyle name="Calculation 34 2_Table 2A-1_EFT (Annual)" xfId="2969"/>
    <cellStyle name="Calculation 34 3" xfId="1274"/>
    <cellStyle name="Calculation 34 3 2" xfId="2544"/>
    <cellStyle name="Calculation 34 3 2 2" xfId="6105"/>
    <cellStyle name="Calculation 34 3 2 2 2" xfId="14299"/>
    <cellStyle name="Calculation 34 3 2 2 2 2" xfId="26271"/>
    <cellStyle name="Calculation 34 3 2 2 2 2 2" xfId="47457"/>
    <cellStyle name="Calculation 34 3 2 2 2 3" xfId="36853"/>
    <cellStyle name="Calculation 34 3 2 2 3" xfId="21158"/>
    <cellStyle name="Calculation 34 3 2 2 3 2" xfId="42345"/>
    <cellStyle name="Calculation 34 3 2 2 4" xfId="31761"/>
    <cellStyle name="Calculation 34 3 2 2_Table 2A-1_EFT (Annual)" xfId="11989"/>
    <cellStyle name="Calculation 34 3 2 3" xfId="11641"/>
    <cellStyle name="Calculation 34 3 2 3 2" xfId="23725"/>
    <cellStyle name="Calculation 34 3 2 3 2 2" xfId="44911"/>
    <cellStyle name="Calculation 34 3 2 3 3" xfId="34307"/>
    <cellStyle name="Calculation 34 3 2 4" xfId="18612"/>
    <cellStyle name="Calculation 34 3 2 4 2" xfId="39799"/>
    <cellStyle name="Calculation 34 3 2 5" xfId="29018"/>
    <cellStyle name="Calculation 34 3 2_Table 2A-1_EFT (Annual)" xfId="6667"/>
    <cellStyle name="Calculation 34 3 3" xfId="4835"/>
    <cellStyle name="Calculation 34 3 3 2" xfId="13095"/>
    <cellStyle name="Calculation 34 3 3 2 2" xfId="25101"/>
    <cellStyle name="Calculation 34 3 3 2 2 2" xfId="46287"/>
    <cellStyle name="Calculation 34 3 3 2 3" xfId="35683"/>
    <cellStyle name="Calculation 34 3 3 3" xfId="19988"/>
    <cellStyle name="Calculation 34 3 3 3 2" xfId="41175"/>
    <cellStyle name="Calculation 34 3 3 4" xfId="30492"/>
    <cellStyle name="Calculation 34 3 3_Table 2A-1_EFT (Annual)" xfId="11990"/>
    <cellStyle name="Calculation 34 3 4" xfId="10439"/>
    <cellStyle name="Calculation 34 3 4 2" xfId="22555"/>
    <cellStyle name="Calculation 34 3 4 2 2" xfId="43741"/>
    <cellStyle name="Calculation 34 3 4 3" xfId="33137"/>
    <cellStyle name="Calculation 34 3 5" xfId="17442"/>
    <cellStyle name="Calculation 34 3 5 2" xfId="38629"/>
    <cellStyle name="Calculation 34 3 6" xfId="27749"/>
    <cellStyle name="Calculation 34 3_Table 2A-1_EFT (Annual)" xfId="6666"/>
    <cellStyle name="Calculation 34 4" xfId="826"/>
    <cellStyle name="Calculation 34 4 2" xfId="4387"/>
    <cellStyle name="Calculation 34 4 2 2" xfId="12661"/>
    <cellStyle name="Calculation 34 4 2 2 2" xfId="24678"/>
    <cellStyle name="Calculation 34 4 2 2 2 2" xfId="45864"/>
    <cellStyle name="Calculation 34 4 2 2 3" xfId="35260"/>
    <cellStyle name="Calculation 34 4 2 3" xfId="19565"/>
    <cellStyle name="Calculation 34 4 2 3 2" xfId="40752"/>
    <cellStyle name="Calculation 34 4 2 4" xfId="30044"/>
    <cellStyle name="Calculation 34 4 2_Table 2A-1_EFT (Annual)" xfId="10008"/>
    <cellStyle name="Calculation 34 4 3" xfId="10010"/>
    <cellStyle name="Calculation 34 4 3 2" xfId="22132"/>
    <cellStyle name="Calculation 34 4 3 2 2" xfId="43318"/>
    <cellStyle name="Calculation 34 4 3 3" xfId="32714"/>
    <cellStyle name="Calculation 34 4 4" xfId="17019"/>
    <cellStyle name="Calculation 34 4 4 2" xfId="38206"/>
    <cellStyle name="Calculation 34 4 5" xfId="27301"/>
    <cellStyle name="Calculation 34 4_Table 2A-1_EFT (Annual)" xfId="6668"/>
    <cellStyle name="Calculation 34 5" xfId="2013"/>
    <cellStyle name="Calculation 34 5 2" xfId="5574"/>
    <cellStyle name="Calculation 34 5 2 2" xfId="13789"/>
    <cellStyle name="Calculation 34 5 2 2 2" xfId="25777"/>
    <cellStyle name="Calculation 34 5 2 2 2 2" xfId="46963"/>
    <cellStyle name="Calculation 34 5 2 2 3" xfId="36359"/>
    <cellStyle name="Calculation 34 5 2 3" xfId="20664"/>
    <cellStyle name="Calculation 34 5 2 3 2" xfId="41851"/>
    <cellStyle name="Calculation 34 5 2 4" xfId="31231"/>
    <cellStyle name="Calculation 34 5 2_Table 2A-1_EFT (Annual)" xfId="11988"/>
    <cellStyle name="Calculation 34 5 3" xfId="11133"/>
    <cellStyle name="Calculation 34 5 3 2" xfId="23231"/>
    <cellStyle name="Calculation 34 5 3 2 2" xfId="44417"/>
    <cellStyle name="Calculation 34 5 3 3" xfId="33813"/>
    <cellStyle name="Calculation 34 5 4" xfId="18118"/>
    <cellStyle name="Calculation 34 5 4 2" xfId="39305"/>
    <cellStyle name="Calculation 34 5 5" xfId="28488"/>
    <cellStyle name="Calculation 34 5_Table 2A-1_EFT (Annual)" xfId="6669"/>
    <cellStyle name="Calculation 34 6" xfId="3821"/>
    <cellStyle name="Calculation 34 6 2" xfId="12184"/>
    <cellStyle name="Calculation 34 6 2 2" xfId="24213"/>
    <cellStyle name="Calculation 34 6 2 2 2" xfId="45399"/>
    <cellStyle name="Calculation 34 6 2 3" xfId="34795"/>
    <cellStyle name="Calculation 34 6 3" xfId="19100"/>
    <cellStyle name="Calculation 34 6 3 2" xfId="40287"/>
    <cellStyle name="Calculation 34 6 4" xfId="29530"/>
    <cellStyle name="Calculation 34 6_Table 2A-1_EFT (Annual)" xfId="10857"/>
    <cellStyle name="Calculation 34 7" xfId="9503"/>
    <cellStyle name="Calculation 34 7 2" xfId="21667"/>
    <cellStyle name="Calculation 34 7 2 2" xfId="42853"/>
    <cellStyle name="Calculation 34 7 3" xfId="32249"/>
    <cellStyle name="Calculation 34 8" xfId="16554"/>
    <cellStyle name="Calculation 34 8 2" xfId="37741"/>
    <cellStyle name="Calculation 34 9" xfId="26787"/>
    <cellStyle name="Calculation 34_Table 2A-1_EFT (Annual)" xfId="2968"/>
    <cellStyle name="Calculation 35" xfId="278"/>
    <cellStyle name="Calculation 35 2" xfId="1293"/>
    <cellStyle name="Calculation 35 2 2" xfId="2563"/>
    <cellStyle name="Calculation 35 2 2 2" xfId="6124"/>
    <cellStyle name="Calculation 35 2 2 2 2" xfId="14318"/>
    <cellStyle name="Calculation 35 2 2 2 2 2" xfId="26290"/>
    <cellStyle name="Calculation 35 2 2 2 2 2 2" xfId="47476"/>
    <cellStyle name="Calculation 35 2 2 2 2 3" xfId="36872"/>
    <cellStyle name="Calculation 35 2 2 2 3" xfId="21177"/>
    <cellStyle name="Calculation 35 2 2 2 3 2" xfId="42364"/>
    <cellStyle name="Calculation 35 2 2 2 4" xfId="31780"/>
    <cellStyle name="Calculation 35 2 2 2_Table 2A-1_EFT (Annual)" xfId="11496"/>
    <cellStyle name="Calculation 35 2 2 3" xfId="11660"/>
    <cellStyle name="Calculation 35 2 2 3 2" xfId="23744"/>
    <cellStyle name="Calculation 35 2 2 3 2 2" xfId="44930"/>
    <cellStyle name="Calculation 35 2 2 3 3" xfId="34326"/>
    <cellStyle name="Calculation 35 2 2 4" xfId="18631"/>
    <cellStyle name="Calculation 35 2 2 4 2" xfId="39818"/>
    <cellStyle name="Calculation 35 2 2 5" xfId="29037"/>
    <cellStyle name="Calculation 35 2 2_Table 2A-1_EFT (Annual)" xfId="6671"/>
    <cellStyle name="Calculation 35 2 3" xfId="4854"/>
    <cellStyle name="Calculation 35 2 3 2" xfId="13114"/>
    <cellStyle name="Calculation 35 2 3 2 2" xfId="25120"/>
    <cellStyle name="Calculation 35 2 3 2 2 2" xfId="46306"/>
    <cellStyle name="Calculation 35 2 3 2 3" xfId="35702"/>
    <cellStyle name="Calculation 35 2 3 3" xfId="20007"/>
    <cellStyle name="Calculation 35 2 3 3 2" xfId="41194"/>
    <cellStyle name="Calculation 35 2 3 4" xfId="30511"/>
    <cellStyle name="Calculation 35 2 3_Table 2A-1_EFT (Annual)" xfId="9688"/>
    <cellStyle name="Calculation 35 2 4" xfId="10458"/>
    <cellStyle name="Calculation 35 2 4 2" xfId="22574"/>
    <cellStyle name="Calculation 35 2 4 2 2" xfId="43760"/>
    <cellStyle name="Calculation 35 2 4 3" xfId="33156"/>
    <cellStyle name="Calculation 35 2 5" xfId="17461"/>
    <cellStyle name="Calculation 35 2 5 2" xfId="38648"/>
    <cellStyle name="Calculation 35 2 6" xfId="27768"/>
    <cellStyle name="Calculation 35 2_Table 2A-1_EFT (Annual)" xfId="6670"/>
    <cellStyle name="Calculation 35 3" xfId="843"/>
    <cellStyle name="Calculation 35 3 2" xfId="4404"/>
    <cellStyle name="Calculation 35 3 2 2" xfId="12677"/>
    <cellStyle name="Calculation 35 3 2 2 2" xfId="24694"/>
    <cellStyle name="Calculation 35 3 2 2 2 2" xfId="45880"/>
    <cellStyle name="Calculation 35 3 2 2 3" xfId="35276"/>
    <cellStyle name="Calculation 35 3 2 3" xfId="19581"/>
    <cellStyle name="Calculation 35 3 2 3 2" xfId="40768"/>
    <cellStyle name="Calculation 35 3 2 4" xfId="30061"/>
    <cellStyle name="Calculation 35 3 2_Table 2A-1_EFT (Annual)" xfId="9331"/>
    <cellStyle name="Calculation 35 3 3" xfId="10026"/>
    <cellStyle name="Calculation 35 3 3 2" xfId="22148"/>
    <cellStyle name="Calculation 35 3 3 2 2" xfId="43334"/>
    <cellStyle name="Calculation 35 3 3 3" xfId="32730"/>
    <cellStyle name="Calculation 35 3 4" xfId="17035"/>
    <cellStyle name="Calculation 35 3 4 2" xfId="38222"/>
    <cellStyle name="Calculation 35 3 5" xfId="27318"/>
    <cellStyle name="Calculation 35 3_Table 2A-1_EFT (Annual)" xfId="6672"/>
    <cellStyle name="Calculation 35 4" xfId="2032"/>
    <cellStyle name="Calculation 35 4 2" xfId="5593"/>
    <cellStyle name="Calculation 35 4 2 2" xfId="13808"/>
    <cellStyle name="Calculation 35 4 2 2 2" xfId="25796"/>
    <cellStyle name="Calculation 35 4 2 2 2 2" xfId="46982"/>
    <cellStyle name="Calculation 35 4 2 2 3" xfId="36378"/>
    <cellStyle name="Calculation 35 4 2 3" xfId="20683"/>
    <cellStyle name="Calculation 35 4 2 3 2" xfId="41870"/>
    <cellStyle name="Calculation 35 4 2 4" xfId="31250"/>
    <cellStyle name="Calculation 35 4 2_Table 2A-1_EFT (Annual)" xfId="9347"/>
    <cellStyle name="Calculation 35 4 3" xfId="11152"/>
    <cellStyle name="Calculation 35 4 3 2" xfId="23250"/>
    <cellStyle name="Calculation 35 4 3 2 2" xfId="44436"/>
    <cellStyle name="Calculation 35 4 3 3" xfId="33832"/>
    <cellStyle name="Calculation 35 4 4" xfId="18137"/>
    <cellStyle name="Calculation 35 4 4 2" xfId="39324"/>
    <cellStyle name="Calculation 35 4 5" xfId="28507"/>
    <cellStyle name="Calculation 35 4_Table 2A-1_EFT (Annual)" xfId="6673"/>
    <cellStyle name="Calculation 35 5" xfId="3855"/>
    <cellStyle name="Calculation 35 5 2" xfId="12203"/>
    <cellStyle name="Calculation 35 5 2 2" xfId="24232"/>
    <cellStyle name="Calculation 35 5 2 2 2" xfId="45418"/>
    <cellStyle name="Calculation 35 5 2 3" xfId="34814"/>
    <cellStyle name="Calculation 35 5 3" xfId="19119"/>
    <cellStyle name="Calculation 35 5 3 2" xfId="40306"/>
    <cellStyle name="Calculation 35 5 4" xfId="29550"/>
    <cellStyle name="Calculation 35 5_Table 2A-1_EFT (Annual)" xfId="9539"/>
    <cellStyle name="Calculation 35 6" xfId="9532"/>
    <cellStyle name="Calculation 35 6 2" xfId="21686"/>
    <cellStyle name="Calculation 35 6 2 2" xfId="42872"/>
    <cellStyle name="Calculation 35 6 3" xfId="32268"/>
    <cellStyle name="Calculation 35 7" xfId="16573"/>
    <cellStyle name="Calculation 35 7 2" xfId="37760"/>
    <cellStyle name="Calculation 35 8" xfId="26807"/>
    <cellStyle name="Calculation 35_Table 2A-1_EFT (Annual)" xfId="2970"/>
    <cellStyle name="Calculation 36" xfId="642"/>
    <cellStyle name="Calculation 36 2" xfId="1619"/>
    <cellStyle name="Calculation 36 2 2" xfId="2889"/>
    <cellStyle name="Calculation 36 2 2 2" xfId="6450"/>
    <cellStyle name="Calculation 36 2 2 2 2" xfId="14644"/>
    <cellStyle name="Calculation 36 2 2 2 2 2" xfId="26616"/>
    <cellStyle name="Calculation 36 2 2 2 2 2 2" xfId="47802"/>
    <cellStyle name="Calculation 36 2 2 2 2 3" xfId="37198"/>
    <cellStyle name="Calculation 36 2 2 2 3" xfId="21503"/>
    <cellStyle name="Calculation 36 2 2 2 3 2" xfId="42690"/>
    <cellStyle name="Calculation 36 2 2 2 4" xfId="32106"/>
    <cellStyle name="Calculation 36 2 2 2_Table 2A-1_EFT (Annual)" xfId="9346"/>
    <cellStyle name="Calculation 36 2 2 3" xfId="11986"/>
    <cellStyle name="Calculation 36 2 2 3 2" xfId="24070"/>
    <cellStyle name="Calculation 36 2 2 3 2 2" xfId="45256"/>
    <cellStyle name="Calculation 36 2 2 3 3" xfId="34652"/>
    <cellStyle name="Calculation 36 2 2 4" xfId="18957"/>
    <cellStyle name="Calculation 36 2 2 4 2" xfId="40144"/>
    <cellStyle name="Calculation 36 2 2 5" xfId="29363"/>
    <cellStyle name="Calculation 36 2 2_Table 2A-1_EFT (Annual)" xfId="6675"/>
    <cellStyle name="Calculation 36 2 3" xfId="5180"/>
    <cellStyle name="Calculation 36 2 3 2" xfId="13440"/>
    <cellStyle name="Calculation 36 2 3 2 2" xfId="25446"/>
    <cellStyle name="Calculation 36 2 3 2 2 2" xfId="46632"/>
    <cellStyle name="Calculation 36 2 3 2 3" xfId="36028"/>
    <cellStyle name="Calculation 36 2 3 3" xfId="20333"/>
    <cellStyle name="Calculation 36 2 3 3 2" xfId="41520"/>
    <cellStyle name="Calculation 36 2 3 4" xfId="30837"/>
    <cellStyle name="Calculation 36 2 3_Table 2A-1_EFT (Annual)" xfId="9537"/>
    <cellStyle name="Calculation 36 2 4" xfId="10784"/>
    <cellStyle name="Calculation 36 2 4 2" xfId="22900"/>
    <cellStyle name="Calculation 36 2 4 2 2" xfId="44086"/>
    <cellStyle name="Calculation 36 2 4 3" xfId="33482"/>
    <cellStyle name="Calculation 36 2 5" xfId="17787"/>
    <cellStyle name="Calculation 36 2 5 2" xfId="38974"/>
    <cellStyle name="Calculation 36 2 6" xfId="28094"/>
    <cellStyle name="Calculation 36 2_Table 2A-1_EFT (Annual)" xfId="6674"/>
    <cellStyle name="Calculation 36 3" xfId="1131"/>
    <cellStyle name="Calculation 36 3 2" xfId="4692"/>
    <cellStyle name="Calculation 36 3 2 2" xfId="12952"/>
    <cellStyle name="Calculation 36 3 2 2 2" xfId="24958"/>
    <cellStyle name="Calculation 36 3 2 2 2 2" xfId="46144"/>
    <cellStyle name="Calculation 36 3 2 2 3" xfId="35540"/>
    <cellStyle name="Calculation 36 3 2 3" xfId="19845"/>
    <cellStyle name="Calculation 36 3 2 3 2" xfId="41032"/>
    <cellStyle name="Calculation 36 3 2 4" xfId="30349"/>
    <cellStyle name="Calculation 36 3 2_Table 2A-1_EFT (Annual)" xfId="9536"/>
    <cellStyle name="Calculation 36 3 3" xfId="10296"/>
    <cellStyle name="Calculation 36 3 3 2" xfId="22412"/>
    <cellStyle name="Calculation 36 3 3 2 2" xfId="43598"/>
    <cellStyle name="Calculation 36 3 3 3" xfId="32994"/>
    <cellStyle name="Calculation 36 3 4" xfId="17299"/>
    <cellStyle name="Calculation 36 3 4 2" xfId="38486"/>
    <cellStyle name="Calculation 36 3 5" xfId="27606"/>
    <cellStyle name="Calculation 36 3_Table 2A-1_EFT (Annual)" xfId="6676"/>
    <cellStyle name="Calculation 36 4" xfId="2358"/>
    <cellStyle name="Calculation 36 4 2" xfId="5919"/>
    <cellStyle name="Calculation 36 4 2 2" xfId="14134"/>
    <cellStyle name="Calculation 36 4 2 2 2" xfId="26122"/>
    <cellStyle name="Calculation 36 4 2 2 2 2" xfId="47308"/>
    <cellStyle name="Calculation 36 4 2 2 3" xfId="36704"/>
    <cellStyle name="Calculation 36 4 2 3" xfId="21009"/>
    <cellStyle name="Calculation 36 4 2 3 2" xfId="42196"/>
    <cellStyle name="Calculation 36 4 2 4" xfId="31576"/>
    <cellStyle name="Calculation 36 4 2_Table 2A-1_EFT (Annual)" xfId="9535"/>
    <cellStyle name="Calculation 36 4 3" xfId="11478"/>
    <cellStyle name="Calculation 36 4 3 2" xfId="23576"/>
    <cellStyle name="Calculation 36 4 3 2 2" xfId="44762"/>
    <cellStyle name="Calculation 36 4 3 3" xfId="34158"/>
    <cellStyle name="Calculation 36 4 4" xfId="18463"/>
    <cellStyle name="Calculation 36 4 4 2" xfId="39650"/>
    <cellStyle name="Calculation 36 4 5" xfId="28833"/>
    <cellStyle name="Calculation 36 4_Table 2A-1_EFT (Annual)" xfId="6677"/>
    <cellStyle name="Calculation 36 5" xfId="4212"/>
    <cellStyle name="Calculation 36 5 2" xfId="12536"/>
    <cellStyle name="Calculation 36 5 2 2" xfId="24558"/>
    <cellStyle name="Calculation 36 5 2 2 2" xfId="45744"/>
    <cellStyle name="Calculation 36 5 2 3" xfId="35140"/>
    <cellStyle name="Calculation 36 5 3" xfId="19445"/>
    <cellStyle name="Calculation 36 5 3 2" xfId="40632"/>
    <cellStyle name="Calculation 36 5 4" xfId="29900"/>
    <cellStyle name="Calculation 36 5_Table 2A-1_EFT (Annual)" xfId="9887"/>
    <cellStyle name="Calculation 36 6" xfId="9875"/>
    <cellStyle name="Calculation 36 6 2" xfId="22012"/>
    <cellStyle name="Calculation 36 6 2 2" xfId="43198"/>
    <cellStyle name="Calculation 36 6 3" xfId="32594"/>
    <cellStyle name="Calculation 36 7" xfId="16899"/>
    <cellStyle name="Calculation 36 7 2" xfId="38086"/>
    <cellStyle name="Calculation 36 8" xfId="27157"/>
    <cellStyle name="Calculation 36_Table 2A-1_EFT (Annual)" xfId="2971"/>
    <cellStyle name="Calculation 37" xfId="682"/>
    <cellStyle name="Calculation 37 2" xfId="2360"/>
    <cellStyle name="Calculation 37 2 2" xfId="5921"/>
    <cellStyle name="Calculation 37 2 2 2" xfId="14135"/>
    <cellStyle name="Calculation 37 2 2 2 2" xfId="26123"/>
    <cellStyle name="Calculation 37 2 2 2 2 2" xfId="47309"/>
    <cellStyle name="Calculation 37 2 2 2 3" xfId="36705"/>
    <cellStyle name="Calculation 37 2 2 3" xfId="21010"/>
    <cellStyle name="Calculation 37 2 2 3 2" xfId="42197"/>
    <cellStyle name="Calculation 37 2 2 4" xfId="31577"/>
    <cellStyle name="Calculation 37 2 2_Table 2A-1_EFT (Annual)" xfId="9534"/>
    <cellStyle name="Calculation 37 2 3" xfId="11480"/>
    <cellStyle name="Calculation 37 2 3 2" xfId="23577"/>
    <cellStyle name="Calculation 37 2 3 2 2" xfId="44763"/>
    <cellStyle name="Calculation 37 2 3 3" xfId="34159"/>
    <cellStyle name="Calculation 37 2 4" xfId="18464"/>
    <cellStyle name="Calculation 37 2 4 2" xfId="39651"/>
    <cellStyle name="Calculation 37 2 5" xfId="28834"/>
    <cellStyle name="Calculation 37 2_Table 2A-1_EFT (Annual)" xfId="6679"/>
    <cellStyle name="Calculation 37 3" xfId="4248"/>
    <cellStyle name="Calculation 37 3 2" xfId="12541"/>
    <cellStyle name="Calculation 37 3 2 2" xfId="24559"/>
    <cellStyle name="Calculation 37 3 2 2 2" xfId="45745"/>
    <cellStyle name="Calculation 37 3 2 3" xfId="35141"/>
    <cellStyle name="Calculation 37 3 3" xfId="19446"/>
    <cellStyle name="Calculation 37 3 3 2" xfId="40633"/>
    <cellStyle name="Calculation 37 3 4" xfId="29914"/>
    <cellStyle name="Calculation 37 3_Table 2A-1_EFT (Annual)" xfId="9886"/>
    <cellStyle name="Calculation 37 4" xfId="9884"/>
    <cellStyle name="Calculation 37 4 2" xfId="22013"/>
    <cellStyle name="Calculation 37 4 2 2" xfId="43199"/>
    <cellStyle name="Calculation 37 4 3" xfId="32595"/>
    <cellStyle name="Calculation 37 5" xfId="16900"/>
    <cellStyle name="Calculation 37 5 2" xfId="38087"/>
    <cellStyle name="Calculation 37 6" xfId="27171"/>
    <cellStyle name="Calculation 37_Table 2A-1_EFT (Annual)" xfId="6678"/>
    <cellStyle name="Calculation 38" xfId="15996"/>
    <cellStyle name="Calculation 38 2" xfId="37200"/>
    <cellStyle name="Calculation 39" xfId="47804"/>
    <cellStyle name="Calculation 4" xfId="120"/>
    <cellStyle name="Calculation 4 10" xfId="21504"/>
    <cellStyle name="Calculation 4 10 2" xfId="42691"/>
    <cellStyle name="Calculation 4 11" xfId="26675"/>
    <cellStyle name="Calculation 4 2" xfId="513"/>
    <cellStyle name="Calculation 4 2 2" xfId="1490"/>
    <cellStyle name="Calculation 4 2 2 2" xfId="2760"/>
    <cellStyle name="Calculation 4 2 2 2 2" xfId="6321"/>
    <cellStyle name="Calculation 4 2 2 2 2 2" xfId="14515"/>
    <cellStyle name="Calculation 4 2 2 2 2 2 2" xfId="26487"/>
    <cellStyle name="Calculation 4 2 2 2 2 2 2 2" xfId="47673"/>
    <cellStyle name="Calculation 4 2 2 2 2 2 3" xfId="37069"/>
    <cellStyle name="Calculation 4 2 2 2 2 3" xfId="21374"/>
    <cellStyle name="Calculation 4 2 2 2 2 3 2" xfId="42561"/>
    <cellStyle name="Calculation 4 2 2 2 2 4" xfId="31977"/>
    <cellStyle name="Calculation 4 2 2 2 2_Table 2A-1_EFT (Annual)" xfId="9345"/>
    <cellStyle name="Calculation 4 2 2 2 3" xfId="11857"/>
    <cellStyle name="Calculation 4 2 2 2 3 2" xfId="23941"/>
    <cellStyle name="Calculation 4 2 2 2 3 2 2" xfId="45127"/>
    <cellStyle name="Calculation 4 2 2 2 3 3" xfId="34523"/>
    <cellStyle name="Calculation 4 2 2 2 4" xfId="18828"/>
    <cellStyle name="Calculation 4 2 2 2 4 2" xfId="40015"/>
    <cellStyle name="Calculation 4 2 2 2 5" xfId="29234"/>
    <cellStyle name="Calculation 4 2 2 2_Table 2A-1_EFT (Annual)" xfId="6681"/>
    <cellStyle name="Calculation 4 2 2 3" xfId="5051"/>
    <cellStyle name="Calculation 4 2 2 3 2" xfId="13311"/>
    <cellStyle name="Calculation 4 2 2 3 2 2" xfId="25317"/>
    <cellStyle name="Calculation 4 2 2 3 2 2 2" xfId="46503"/>
    <cellStyle name="Calculation 4 2 2 3 2 3" xfId="35899"/>
    <cellStyle name="Calculation 4 2 2 3 3" xfId="20204"/>
    <cellStyle name="Calculation 4 2 2 3 3 2" xfId="41391"/>
    <cellStyle name="Calculation 4 2 2 3 4" xfId="30708"/>
    <cellStyle name="Calculation 4 2 2 3_Table 2A-1_EFT (Annual)" xfId="9533"/>
    <cellStyle name="Calculation 4 2 2 4" xfId="10655"/>
    <cellStyle name="Calculation 4 2 2 4 2" xfId="22771"/>
    <cellStyle name="Calculation 4 2 2 4 2 2" xfId="43957"/>
    <cellStyle name="Calculation 4 2 2 4 3" xfId="33353"/>
    <cellStyle name="Calculation 4 2 2 5" xfId="17658"/>
    <cellStyle name="Calculation 4 2 2 5 2" xfId="38845"/>
    <cellStyle name="Calculation 4 2 2 6" xfId="27965"/>
    <cellStyle name="Calculation 4 2 2_Table 2A-1_EFT (Annual)" xfId="6680"/>
    <cellStyle name="Calculation 4 2 3" xfId="1024"/>
    <cellStyle name="Calculation 4 2 3 2" xfId="4585"/>
    <cellStyle name="Calculation 4 2 3 2 2" xfId="12845"/>
    <cellStyle name="Calculation 4 2 3 2 2 2" xfId="24851"/>
    <cellStyle name="Calculation 4 2 3 2 2 2 2" xfId="46037"/>
    <cellStyle name="Calculation 4 2 3 2 2 3" xfId="35433"/>
    <cellStyle name="Calculation 4 2 3 2 3" xfId="19738"/>
    <cellStyle name="Calculation 4 2 3 2 3 2" xfId="40925"/>
    <cellStyle name="Calculation 4 2 3 2 4" xfId="30242"/>
    <cellStyle name="Calculation 4 2 3 2_Table 2A-1_EFT (Annual)" xfId="10789"/>
    <cellStyle name="Calculation 4 2 3 3" xfId="10189"/>
    <cellStyle name="Calculation 4 2 3 3 2" xfId="22305"/>
    <cellStyle name="Calculation 4 2 3 3 2 2" xfId="43491"/>
    <cellStyle name="Calculation 4 2 3 3 3" xfId="32887"/>
    <cellStyle name="Calculation 4 2 3 4" xfId="17192"/>
    <cellStyle name="Calculation 4 2 3 4 2" xfId="38379"/>
    <cellStyle name="Calculation 4 2 3 5" xfId="27499"/>
    <cellStyle name="Calculation 4 2 3_Table 2A-1_EFT (Annual)" xfId="6682"/>
    <cellStyle name="Calculation 4 2 4" xfId="2229"/>
    <cellStyle name="Calculation 4 2 4 2" xfId="5790"/>
    <cellStyle name="Calculation 4 2 4 2 2" xfId="14005"/>
    <cellStyle name="Calculation 4 2 4 2 2 2" xfId="25993"/>
    <cellStyle name="Calculation 4 2 4 2 2 2 2" xfId="47179"/>
    <cellStyle name="Calculation 4 2 4 2 2 3" xfId="36575"/>
    <cellStyle name="Calculation 4 2 4 2 3" xfId="20880"/>
    <cellStyle name="Calculation 4 2 4 2 3 2" xfId="42067"/>
    <cellStyle name="Calculation 4 2 4 2 4" xfId="31447"/>
    <cellStyle name="Calculation 4 2 4 2_Table 2A-1_EFT (Annual)" xfId="10894"/>
    <cellStyle name="Calculation 4 2 4 3" xfId="11349"/>
    <cellStyle name="Calculation 4 2 4 3 2" xfId="23447"/>
    <cellStyle name="Calculation 4 2 4 3 2 2" xfId="44633"/>
    <cellStyle name="Calculation 4 2 4 3 3" xfId="34029"/>
    <cellStyle name="Calculation 4 2 4 4" xfId="18334"/>
    <cellStyle name="Calculation 4 2 4 4 2" xfId="39521"/>
    <cellStyle name="Calculation 4 2 4 5" xfId="28704"/>
    <cellStyle name="Calculation 4 2 4_Table 2A-1_EFT (Annual)" xfId="6683"/>
    <cellStyle name="Calculation 4 2 5" xfId="4083"/>
    <cellStyle name="Calculation 4 2 5 2" xfId="12407"/>
    <cellStyle name="Calculation 4 2 5 2 2" xfId="24429"/>
    <cellStyle name="Calculation 4 2 5 2 2 2" xfId="45615"/>
    <cellStyle name="Calculation 4 2 5 2 3" xfId="35011"/>
    <cellStyle name="Calculation 4 2 5 3" xfId="19316"/>
    <cellStyle name="Calculation 4 2 5 3 2" xfId="40503"/>
    <cellStyle name="Calculation 4 2 5 4" xfId="29771"/>
    <cellStyle name="Calculation 4 2 5_Table 2A-1_EFT (Annual)" xfId="12210"/>
    <cellStyle name="Calculation 4 2 6" xfId="9746"/>
    <cellStyle name="Calculation 4 2 6 2" xfId="21883"/>
    <cellStyle name="Calculation 4 2 6 2 2" xfId="43069"/>
    <cellStyle name="Calculation 4 2 6 3" xfId="32465"/>
    <cellStyle name="Calculation 4 2 7" xfId="16770"/>
    <cellStyle name="Calculation 4 2 7 2" xfId="37957"/>
    <cellStyle name="Calculation 4 2 8" xfId="27028"/>
    <cellStyle name="Calculation 4 2_Table 2A-1_EFT (Annual)" xfId="2973"/>
    <cellStyle name="Calculation 4 3" xfId="351"/>
    <cellStyle name="Calculation 4 3 2" xfId="1334"/>
    <cellStyle name="Calculation 4 3 2 2" xfId="2604"/>
    <cellStyle name="Calculation 4 3 2 2 2" xfId="6165"/>
    <cellStyle name="Calculation 4 3 2 2 2 2" xfId="14359"/>
    <cellStyle name="Calculation 4 3 2 2 2 2 2" xfId="26331"/>
    <cellStyle name="Calculation 4 3 2 2 2 2 2 2" xfId="47517"/>
    <cellStyle name="Calculation 4 3 2 2 2 2 3" xfId="36913"/>
    <cellStyle name="Calculation 4 3 2 2 2 3" xfId="21218"/>
    <cellStyle name="Calculation 4 3 2 2 2 3 2" xfId="42405"/>
    <cellStyle name="Calculation 4 3 2 2 2 4" xfId="31821"/>
    <cellStyle name="Calculation 4 3 2 2 2_Table 2A-1_EFT (Annual)" xfId="11493"/>
    <cellStyle name="Calculation 4 3 2 2 3" xfId="11701"/>
    <cellStyle name="Calculation 4 3 2 2 3 2" xfId="23785"/>
    <cellStyle name="Calculation 4 3 2 2 3 2 2" xfId="44971"/>
    <cellStyle name="Calculation 4 3 2 2 3 3" xfId="34367"/>
    <cellStyle name="Calculation 4 3 2 2 4" xfId="18672"/>
    <cellStyle name="Calculation 4 3 2 2 4 2" xfId="39859"/>
    <cellStyle name="Calculation 4 3 2 2 5" xfId="29078"/>
    <cellStyle name="Calculation 4 3 2 2_Table 2A-1_EFT (Annual)" xfId="6685"/>
    <cellStyle name="Calculation 4 3 2 3" xfId="4895"/>
    <cellStyle name="Calculation 4 3 2 3 2" xfId="13155"/>
    <cellStyle name="Calculation 4 3 2 3 2 2" xfId="25161"/>
    <cellStyle name="Calculation 4 3 2 3 2 2 2" xfId="46347"/>
    <cellStyle name="Calculation 4 3 2 3 2 3" xfId="35743"/>
    <cellStyle name="Calculation 4 3 2 3 3" xfId="20048"/>
    <cellStyle name="Calculation 4 3 2 3 3 2" xfId="41235"/>
    <cellStyle name="Calculation 4 3 2 3 4" xfId="30552"/>
    <cellStyle name="Calculation 4 3 2 3_Table 2A-1_EFT (Annual)" xfId="9545"/>
    <cellStyle name="Calculation 4 3 2 4" xfId="10499"/>
    <cellStyle name="Calculation 4 3 2 4 2" xfId="22615"/>
    <cellStyle name="Calculation 4 3 2 4 2 2" xfId="43801"/>
    <cellStyle name="Calculation 4 3 2 4 3" xfId="33197"/>
    <cellStyle name="Calculation 4 3 2 5" xfId="17502"/>
    <cellStyle name="Calculation 4 3 2 5 2" xfId="38689"/>
    <cellStyle name="Calculation 4 3 2 6" xfId="27809"/>
    <cellStyle name="Calculation 4 3 2_Table 2A-1_EFT (Annual)" xfId="6684"/>
    <cellStyle name="Calculation 4 3 3" xfId="892"/>
    <cellStyle name="Calculation 4 3 3 2" xfId="4453"/>
    <cellStyle name="Calculation 4 3 3 2 2" xfId="12715"/>
    <cellStyle name="Calculation 4 3 3 2 2 2" xfId="24725"/>
    <cellStyle name="Calculation 4 3 3 2 2 2 2" xfId="45911"/>
    <cellStyle name="Calculation 4 3 3 2 2 3" xfId="35307"/>
    <cellStyle name="Calculation 4 3 3 2 3" xfId="19612"/>
    <cellStyle name="Calculation 4 3 3 2 3 2" xfId="40799"/>
    <cellStyle name="Calculation 4 3 3 2 4" xfId="30110"/>
    <cellStyle name="Calculation 4 3 3 2_Table 2A-1_EFT (Annual)" xfId="10820"/>
    <cellStyle name="Calculation 4 3 3 3" xfId="10062"/>
    <cellStyle name="Calculation 4 3 3 3 2" xfId="22179"/>
    <cellStyle name="Calculation 4 3 3 3 2 2" xfId="43365"/>
    <cellStyle name="Calculation 4 3 3 3 3" xfId="32761"/>
    <cellStyle name="Calculation 4 3 3 4" xfId="17066"/>
    <cellStyle name="Calculation 4 3 3 4 2" xfId="38253"/>
    <cellStyle name="Calculation 4 3 3 5" xfId="27367"/>
    <cellStyle name="Calculation 4 3 3_Table 2A-1_EFT (Annual)" xfId="6686"/>
    <cellStyle name="Calculation 4 3 4" xfId="2073"/>
    <cellStyle name="Calculation 4 3 4 2" xfId="5634"/>
    <cellStyle name="Calculation 4 3 4 2 2" xfId="13849"/>
    <cellStyle name="Calculation 4 3 4 2 2 2" xfId="25837"/>
    <cellStyle name="Calculation 4 3 4 2 2 2 2" xfId="47023"/>
    <cellStyle name="Calculation 4 3 4 2 2 3" xfId="36419"/>
    <cellStyle name="Calculation 4 3 4 2 3" xfId="20724"/>
    <cellStyle name="Calculation 4 3 4 2 3 2" xfId="41911"/>
    <cellStyle name="Calculation 4 3 4 2 4" xfId="31291"/>
    <cellStyle name="Calculation 4 3 4 2_Table 2A-1_EFT (Annual)" xfId="11487"/>
    <cellStyle name="Calculation 4 3 4 3" xfId="11193"/>
    <cellStyle name="Calculation 4 3 4 3 2" xfId="23291"/>
    <cellStyle name="Calculation 4 3 4 3 2 2" xfId="44477"/>
    <cellStyle name="Calculation 4 3 4 3 3" xfId="33873"/>
    <cellStyle name="Calculation 4 3 4 4" xfId="18178"/>
    <cellStyle name="Calculation 4 3 4 4 2" xfId="39365"/>
    <cellStyle name="Calculation 4 3 4 5" xfId="28548"/>
    <cellStyle name="Calculation 4 3 4_Table 2A-1_EFT (Annual)" xfId="6687"/>
    <cellStyle name="Calculation 4 3 5" xfId="3921"/>
    <cellStyle name="Calculation 4 3 5 2" xfId="12249"/>
    <cellStyle name="Calculation 4 3 5 2 2" xfId="24273"/>
    <cellStyle name="Calculation 4 3 5 2 2 2" xfId="45459"/>
    <cellStyle name="Calculation 4 3 5 2 3" xfId="34855"/>
    <cellStyle name="Calculation 4 3 5 3" xfId="19160"/>
    <cellStyle name="Calculation 4 3 5 3 2" xfId="40347"/>
    <cellStyle name="Calculation 4 3 5 4" xfId="29609"/>
    <cellStyle name="Calculation 4 3 5_Table 2A-1_EFT (Annual)" xfId="12349"/>
    <cellStyle name="Calculation 4 3 6" xfId="9586"/>
    <cellStyle name="Calculation 4 3 6 2" xfId="21727"/>
    <cellStyle name="Calculation 4 3 6 2 2" xfId="42913"/>
    <cellStyle name="Calculation 4 3 6 3" xfId="32309"/>
    <cellStyle name="Calculation 4 3 7" xfId="16614"/>
    <cellStyle name="Calculation 4 3 7 2" xfId="37801"/>
    <cellStyle name="Calculation 4 3 8" xfId="26866"/>
    <cellStyle name="Calculation 4 3_Table 2A-1_EFT (Annual)" xfId="2974"/>
    <cellStyle name="Calculation 4 4" xfId="1168"/>
    <cellStyle name="Calculation 4 4 2" xfId="2438"/>
    <cellStyle name="Calculation 4 4 2 2" xfId="5999"/>
    <cellStyle name="Calculation 4 4 2 2 2" xfId="14193"/>
    <cellStyle name="Calculation 4 4 2 2 2 2" xfId="26165"/>
    <cellStyle name="Calculation 4 4 2 2 2 2 2" xfId="47351"/>
    <cellStyle name="Calculation 4 4 2 2 2 3" xfId="36747"/>
    <cellStyle name="Calculation 4 4 2 2 3" xfId="21052"/>
    <cellStyle name="Calculation 4 4 2 2 3 2" xfId="42239"/>
    <cellStyle name="Calculation 4 4 2 2 4" xfId="31655"/>
    <cellStyle name="Calculation 4 4 2 2_Table 2A-1_EFT (Annual)" xfId="14154"/>
    <cellStyle name="Calculation 4 4 2 3" xfId="11535"/>
    <cellStyle name="Calculation 4 4 2 3 2" xfId="23619"/>
    <cellStyle name="Calculation 4 4 2 3 2 2" xfId="44805"/>
    <cellStyle name="Calculation 4 4 2 3 3" xfId="34201"/>
    <cellStyle name="Calculation 4 4 2 4" xfId="18506"/>
    <cellStyle name="Calculation 4 4 2 4 2" xfId="39693"/>
    <cellStyle name="Calculation 4 4 2 5" xfId="28912"/>
    <cellStyle name="Calculation 4 4 2_Table 2A-1_EFT (Annual)" xfId="6689"/>
    <cellStyle name="Calculation 4 4 3" xfId="4729"/>
    <cellStyle name="Calculation 4 4 3 2" xfId="12989"/>
    <cellStyle name="Calculation 4 4 3 2 2" xfId="24995"/>
    <cellStyle name="Calculation 4 4 3 2 2 2" xfId="46181"/>
    <cellStyle name="Calculation 4 4 3 2 3" xfId="35577"/>
    <cellStyle name="Calculation 4 4 3 3" xfId="19882"/>
    <cellStyle name="Calculation 4 4 3 3 2" xfId="41069"/>
    <cellStyle name="Calculation 4 4 3 4" xfId="30386"/>
    <cellStyle name="Calculation 4 4 3_Table 2A-1_EFT (Annual)" xfId="10145"/>
    <cellStyle name="Calculation 4 4 4" xfId="10333"/>
    <cellStyle name="Calculation 4 4 4 2" xfId="22449"/>
    <cellStyle name="Calculation 4 4 4 2 2" xfId="43635"/>
    <cellStyle name="Calculation 4 4 4 3" xfId="33031"/>
    <cellStyle name="Calculation 4 4 5" xfId="17336"/>
    <cellStyle name="Calculation 4 4 5 2" xfId="38523"/>
    <cellStyle name="Calculation 4 4 6" xfId="27643"/>
    <cellStyle name="Calculation 4 4_Table 2A-1_EFT (Annual)" xfId="6688"/>
    <cellStyle name="Calculation 4 5" xfId="733"/>
    <cellStyle name="Calculation 4 5 2" xfId="4294"/>
    <cellStyle name="Calculation 4 5 2 2" xfId="12574"/>
    <cellStyle name="Calculation 4 5 2 2 2" xfId="24591"/>
    <cellStyle name="Calculation 4 5 2 2 2 2" xfId="45777"/>
    <cellStyle name="Calculation 4 5 2 2 3" xfId="35173"/>
    <cellStyle name="Calculation 4 5 2 3" xfId="19478"/>
    <cellStyle name="Calculation 4 5 2 3 2" xfId="40665"/>
    <cellStyle name="Calculation 4 5 2 4" xfId="29951"/>
    <cellStyle name="Calculation 4 5 2_Table 2A-1_EFT (Annual)" xfId="9356"/>
    <cellStyle name="Calculation 4 5 3" xfId="9922"/>
    <cellStyle name="Calculation 4 5 3 2" xfId="22045"/>
    <cellStyle name="Calculation 4 5 3 2 2" xfId="43231"/>
    <cellStyle name="Calculation 4 5 3 3" xfId="32627"/>
    <cellStyle name="Calculation 4 5 4" xfId="16932"/>
    <cellStyle name="Calculation 4 5 4 2" xfId="38119"/>
    <cellStyle name="Calculation 4 5 5" xfId="27208"/>
    <cellStyle name="Calculation 4 5_Table 2A-1_EFT (Annual)" xfId="6690"/>
    <cellStyle name="Calculation 4 6" xfId="1795"/>
    <cellStyle name="Calculation 4 6 2" xfId="5356"/>
    <cellStyle name="Calculation 4 6 2 2" xfId="13571"/>
    <cellStyle name="Calculation 4 6 2 2 2" xfId="25559"/>
    <cellStyle name="Calculation 4 6 2 2 2 2" xfId="46745"/>
    <cellStyle name="Calculation 4 6 2 2 3" xfId="36141"/>
    <cellStyle name="Calculation 4 6 2 3" xfId="20446"/>
    <cellStyle name="Calculation 4 6 2 3 2" xfId="41633"/>
    <cellStyle name="Calculation 4 6 2 4" xfId="31013"/>
    <cellStyle name="Calculation 4 6 2_Table 2A-1_EFT (Annual)" xfId="10788"/>
    <cellStyle name="Calculation 4 6 3" xfId="10915"/>
    <cellStyle name="Calculation 4 6 3 2" xfId="23013"/>
    <cellStyle name="Calculation 4 6 3 2 2" xfId="44199"/>
    <cellStyle name="Calculation 4 6 3 3" xfId="33595"/>
    <cellStyle name="Calculation 4 6 4" xfId="17900"/>
    <cellStyle name="Calculation 4 6 4 2" xfId="39087"/>
    <cellStyle name="Calculation 4 6 5" xfId="28270"/>
    <cellStyle name="Calculation 4 6_Table 2A-1_EFT (Annual)" xfId="6691"/>
    <cellStyle name="Calculation 4 7" xfId="3709"/>
    <cellStyle name="Calculation 4 7 2" xfId="12077"/>
    <cellStyle name="Calculation 4 7 2 2" xfId="24107"/>
    <cellStyle name="Calculation 4 7 2 2 2" xfId="45293"/>
    <cellStyle name="Calculation 4 7 2 3" xfId="34689"/>
    <cellStyle name="Calculation 4 7 3" xfId="18994"/>
    <cellStyle name="Calculation 4 7 3 2" xfId="40181"/>
    <cellStyle name="Calculation 4 7 4" xfId="29418"/>
    <cellStyle name="Calculation 4 7_Table 2A-1_EFT (Annual)" xfId="13551"/>
    <cellStyle name="Calculation 4 8" xfId="9396"/>
    <cellStyle name="Calculation 4 8 2" xfId="21561"/>
    <cellStyle name="Calculation 4 8 2 2" xfId="42747"/>
    <cellStyle name="Calculation 4 8 3" xfId="32143"/>
    <cellStyle name="Calculation 4 9" xfId="16448"/>
    <cellStyle name="Calculation 4 9 2" xfId="37635"/>
    <cellStyle name="Calculation 4_Table 2A-1_EFT (Annual)" xfId="2972"/>
    <cellStyle name="Calculation 5" xfId="109"/>
    <cellStyle name="Calculation 5 10" xfId="21510"/>
    <cellStyle name="Calculation 5 10 2" xfId="42697"/>
    <cellStyle name="Calculation 5 11" xfId="26664"/>
    <cellStyle name="Calculation 5 2" xfId="502"/>
    <cellStyle name="Calculation 5 2 2" xfId="1479"/>
    <cellStyle name="Calculation 5 2 2 2" xfId="2749"/>
    <cellStyle name="Calculation 5 2 2 2 2" xfId="6310"/>
    <cellStyle name="Calculation 5 2 2 2 2 2" xfId="14504"/>
    <cellStyle name="Calculation 5 2 2 2 2 2 2" xfId="26476"/>
    <cellStyle name="Calculation 5 2 2 2 2 2 2 2" xfId="47662"/>
    <cellStyle name="Calculation 5 2 2 2 2 2 3" xfId="37058"/>
    <cellStyle name="Calculation 5 2 2 2 2 3" xfId="21363"/>
    <cellStyle name="Calculation 5 2 2 2 2 3 2" xfId="42550"/>
    <cellStyle name="Calculation 5 2 2 2 2 4" xfId="31966"/>
    <cellStyle name="Calculation 5 2 2 2 2_Table 2A-1_EFT (Annual)" xfId="12683"/>
    <cellStyle name="Calculation 5 2 2 2 3" xfId="11846"/>
    <cellStyle name="Calculation 5 2 2 2 3 2" xfId="23930"/>
    <cellStyle name="Calculation 5 2 2 2 3 2 2" xfId="45116"/>
    <cellStyle name="Calculation 5 2 2 2 3 3" xfId="34512"/>
    <cellStyle name="Calculation 5 2 2 2 4" xfId="18817"/>
    <cellStyle name="Calculation 5 2 2 2 4 2" xfId="40004"/>
    <cellStyle name="Calculation 5 2 2 2 5" xfId="29223"/>
    <cellStyle name="Calculation 5 2 2 2_Table 2A-1_EFT (Annual)" xfId="6693"/>
    <cellStyle name="Calculation 5 2 2 3" xfId="5040"/>
    <cellStyle name="Calculation 5 2 2 3 2" xfId="13300"/>
    <cellStyle name="Calculation 5 2 2 3 2 2" xfId="25306"/>
    <cellStyle name="Calculation 5 2 2 3 2 2 2" xfId="46492"/>
    <cellStyle name="Calculation 5 2 2 3 2 3" xfId="35888"/>
    <cellStyle name="Calculation 5 2 2 3 3" xfId="20193"/>
    <cellStyle name="Calculation 5 2 2 3 3 2" xfId="41380"/>
    <cellStyle name="Calculation 5 2 2 3 4" xfId="30697"/>
    <cellStyle name="Calculation 5 2 2 3_Table 2A-1_EFT (Annual)" xfId="11492"/>
    <cellStyle name="Calculation 5 2 2 4" xfId="10644"/>
    <cellStyle name="Calculation 5 2 2 4 2" xfId="22760"/>
    <cellStyle name="Calculation 5 2 2 4 2 2" xfId="43946"/>
    <cellStyle name="Calculation 5 2 2 4 3" xfId="33342"/>
    <cellStyle name="Calculation 5 2 2 5" xfId="17647"/>
    <cellStyle name="Calculation 5 2 2 5 2" xfId="38834"/>
    <cellStyle name="Calculation 5 2 2 6" xfId="27954"/>
    <cellStyle name="Calculation 5 2 2_Table 2A-1_EFT (Annual)" xfId="6692"/>
    <cellStyle name="Calculation 5 2 3" xfId="1016"/>
    <cellStyle name="Calculation 5 2 3 2" xfId="4577"/>
    <cellStyle name="Calculation 5 2 3 2 2" xfId="12837"/>
    <cellStyle name="Calculation 5 2 3 2 2 2" xfId="24843"/>
    <cellStyle name="Calculation 5 2 3 2 2 2 2" xfId="46029"/>
    <cellStyle name="Calculation 5 2 3 2 2 3" xfId="35425"/>
    <cellStyle name="Calculation 5 2 3 2 3" xfId="19730"/>
    <cellStyle name="Calculation 5 2 3 2 3 2" xfId="40917"/>
    <cellStyle name="Calculation 5 2 3 2 4" xfId="30234"/>
    <cellStyle name="Calculation 5 2 3 2_Table 2A-1_EFT (Annual)" xfId="12063"/>
    <cellStyle name="Calculation 5 2 3 3" xfId="10181"/>
    <cellStyle name="Calculation 5 2 3 3 2" xfId="22297"/>
    <cellStyle name="Calculation 5 2 3 3 2 2" xfId="43483"/>
    <cellStyle name="Calculation 5 2 3 3 3" xfId="32879"/>
    <cellStyle name="Calculation 5 2 3 4" xfId="17184"/>
    <cellStyle name="Calculation 5 2 3 4 2" xfId="38371"/>
    <cellStyle name="Calculation 5 2 3 5" xfId="27491"/>
    <cellStyle name="Calculation 5 2 3_Table 2A-1_EFT (Annual)" xfId="6694"/>
    <cellStyle name="Calculation 5 2 4" xfId="2218"/>
    <cellStyle name="Calculation 5 2 4 2" xfId="5779"/>
    <cellStyle name="Calculation 5 2 4 2 2" xfId="13994"/>
    <cellStyle name="Calculation 5 2 4 2 2 2" xfId="25982"/>
    <cellStyle name="Calculation 5 2 4 2 2 2 2" xfId="47168"/>
    <cellStyle name="Calculation 5 2 4 2 2 3" xfId="36564"/>
    <cellStyle name="Calculation 5 2 4 2 3" xfId="20869"/>
    <cellStyle name="Calculation 5 2 4 2 3 2" xfId="42056"/>
    <cellStyle name="Calculation 5 2 4 2 4" xfId="31436"/>
    <cellStyle name="Calculation 5 2 4 2_Table 2A-1_EFT (Annual)" xfId="12563"/>
    <cellStyle name="Calculation 5 2 4 3" xfId="11338"/>
    <cellStyle name="Calculation 5 2 4 3 2" xfId="23436"/>
    <cellStyle name="Calculation 5 2 4 3 2 2" xfId="44622"/>
    <cellStyle name="Calculation 5 2 4 3 3" xfId="34018"/>
    <cellStyle name="Calculation 5 2 4 4" xfId="18323"/>
    <cellStyle name="Calculation 5 2 4 4 2" xfId="39510"/>
    <cellStyle name="Calculation 5 2 4 5" xfId="28693"/>
    <cellStyle name="Calculation 5 2 4_Table 2A-1_EFT (Annual)" xfId="6695"/>
    <cellStyle name="Calculation 5 2 5" xfId="4072"/>
    <cellStyle name="Calculation 5 2 5 2" xfId="12396"/>
    <cellStyle name="Calculation 5 2 5 2 2" xfId="24418"/>
    <cellStyle name="Calculation 5 2 5 2 2 2" xfId="45604"/>
    <cellStyle name="Calculation 5 2 5 2 3" xfId="35000"/>
    <cellStyle name="Calculation 5 2 5 3" xfId="19305"/>
    <cellStyle name="Calculation 5 2 5 3 2" xfId="40492"/>
    <cellStyle name="Calculation 5 2 5 4" xfId="29760"/>
    <cellStyle name="Calculation 5 2 5_Table 2A-1_EFT (Annual)" xfId="11486"/>
    <cellStyle name="Calculation 5 2 6" xfId="9735"/>
    <cellStyle name="Calculation 5 2 6 2" xfId="21872"/>
    <cellStyle name="Calculation 5 2 6 2 2" xfId="43058"/>
    <cellStyle name="Calculation 5 2 6 3" xfId="32454"/>
    <cellStyle name="Calculation 5 2 7" xfId="16759"/>
    <cellStyle name="Calculation 5 2 7 2" xfId="37946"/>
    <cellStyle name="Calculation 5 2 8" xfId="27017"/>
    <cellStyle name="Calculation 5 2_Table 2A-1_EFT (Annual)" xfId="2976"/>
    <cellStyle name="Calculation 5 3" xfId="340"/>
    <cellStyle name="Calculation 5 3 2" xfId="1323"/>
    <cellStyle name="Calculation 5 3 2 2" xfId="2593"/>
    <cellStyle name="Calculation 5 3 2 2 2" xfId="6154"/>
    <cellStyle name="Calculation 5 3 2 2 2 2" xfId="14348"/>
    <cellStyle name="Calculation 5 3 2 2 2 2 2" xfId="26320"/>
    <cellStyle name="Calculation 5 3 2 2 2 2 2 2" xfId="47506"/>
    <cellStyle name="Calculation 5 3 2 2 2 2 3" xfId="36902"/>
    <cellStyle name="Calculation 5 3 2 2 2 3" xfId="21207"/>
    <cellStyle name="Calculation 5 3 2 2 2 3 2" xfId="42394"/>
    <cellStyle name="Calculation 5 3 2 2 2 4" xfId="31810"/>
    <cellStyle name="Calculation 5 3 2 2 2_Table 2A-1_EFT (Annual)" xfId="12704"/>
    <cellStyle name="Calculation 5 3 2 2 3" xfId="11690"/>
    <cellStyle name="Calculation 5 3 2 2 3 2" xfId="23774"/>
    <cellStyle name="Calculation 5 3 2 2 3 2 2" xfId="44960"/>
    <cellStyle name="Calculation 5 3 2 2 3 3" xfId="34356"/>
    <cellStyle name="Calculation 5 3 2 2 4" xfId="18661"/>
    <cellStyle name="Calculation 5 3 2 2 4 2" xfId="39848"/>
    <cellStyle name="Calculation 5 3 2 2 5" xfId="29067"/>
    <cellStyle name="Calculation 5 3 2 2_Table 2A-1_EFT (Annual)" xfId="6697"/>
    <cellStyle name="Calculation 5 3 2 3" xfId="4884"/>
    <cellStyle name="Calculation 5 3 2 3 2" xfId="13144"/>
    <cellStyle name="Calculation 5 3 2 3 2 2" xfId="25150"/>
    <cellStyle name="Calculation 5 3 2 3 2 2 2" xfId="46336"/>
    <cellStyle name="Calculation 5 3 2 3 2 3" xfId="35732"/>
    <cellStyle name="Calculation 5 3 2 3 3" xfId="20037"/>
    <cellStyle name="Calculation 5 3 2 3 3 2" xfId="41224"/>
    <cellStyle name="Calculation 5 3 2 3 4" xfId="30541"/>
    <cellStyle name="Calculation 5 3 2 3_Table 2A-1_EFT (Annual)" xfId="11495"/>
    <cellStyle name="Calculation 5 3 2 4" xfId="10488"/>
    <cellStyle name="Calculation 5 3 2 4 2" xfId="22604"/>
    <cellStyle name="Calculation 5 3 2 4 2 2" xfId="43790"/>
    <cellStyle name="Calculation 5 3 2 4 3" xfId="33186"/>
    <cellStyle name="Calculation 5 3 2 5" xfId="17491"/>
    <cellStyle name="Calculation 5 3 2 5 2" xfId="38678"/>
    <cellStyle name="Calculation 5 3 2 6" xfId="27798"/>
    <cellStyle name="Calculation 5 3 2_Table 2A-1_EFT (Annual)" xfId="6696"/>
    <cellStyle name="Calculation 5 3 3" xfId="884"/>
    <cellStyle name="Calculation 5 3 3 2" xfId="4445"/>
    <cellStyle name="Calculation 5 3 3 2 2" xfId="12707"/>
    <cellStyle name="Calculation 5 3 3 2 2 2" xfId="24717"/>
    <cellStyle name="Calculation 5 3 3 2 2 2 2" xfId="45903"/>
    <cellStyle name="Calculation 5 3 3 2 2 3" xfId="35299"/>
    <cellStyle name="Calculation 5 3 3 2 3" xfId="19604"/>
    <cellStyle name="Calculation 5 3 3 2 3 2" xfId="40791"/>
    <cellStyle name="Calculation 5 3 3 2 4" xfId="30102"/>
    <cellStyle name="Calculation 5 3 3 2_Table 2A-1_EFT (Annual)" xfId="9382"/>
    <cellStyle name="Calculation 5 3 3 3" xfId="10054"/>
    <cellStyle name="Calculation 5 3 3 3 2" xfId="22171"/>
    <cellStyle name="Calculation 5 3 3 3 2 2" xfId="43357"/>
    <cellStyle name="Calculation 5 3 3 3 3" xfId="32753"/>
    <cellStyle name="Calculation 5 3 3 4" xfId="17058"/>
    <cellStyle name="Calculation 5 3 3 4 2" xfId="38245"/>
    <cellStyle name="Calculation 5 3 3 5" xfId="27359"/>
    <cellStyle name="Calculation 5 3 3_Table 2A-1_EFT (Annual)" xfId="6698"/>
    <cellStyle name="Calculation 5 3 4" xfId="2062"/>
    <cellStyle name="Calculation 5 3 4 2" xfId="5623"/>
    <cellStyle name="Calculation 5 3 4 2 2" xfId="13838"/>
    <cellStyle name="Calculation 5 3 4 2 2 2" xfId="25826"/>
    <cellStyle name="Calculation 5 3 4 2 2 2 2" xfId="47012"/>
    <cellStyle name="Calculation 5 3 4 2 2 3" xfId="36408"/>
    <cellStyle name="Calculation 5 3 4 2 3" xfId="20713"/>
    <cellStyle name="Calculation 5 3 4 2 3 2" xfId="41900"/>
    <cellStyle name="Calculation 5 3 4 2 4" xfId="31280"/>
    <cellStyle name="Calculation 5 3 4 2_Table 2A-1_EFT (Annual)" xfId="13443"/>
    <cellStyle name="Calculation 5 3 4 3" xfId="11182"/>
    <cellStyle name="Calculation 5 3 4 3 2" xfId="23280"/>
    <cellStyle name="Calculation 5 3 4 3 2 2" xfId="44466"/>
    <cellStyle name="Calculation 5 3 4 3 3" xfId="33862"/>
    <cellStyle name="Calculation 5 3 4 4" xfId="18167"/>
    <cellStyle name="Calculation 5 3 4 4 2" xfId="39354"/>
    <cellStyle name="Calculation 5 3 4 5" xfId="28537"/>
    <cellStyle name="Calculation 5 3 4_Table 2A-1_EFT (Annual)" xfId="6699"/>
    <cellStyle name="Calculation 5 3 5" xfId="3910"/>
    <cellStyle name="Calculation 5 3 5 2" xfId="12238"/>
    <cellStyle name="Calculation 5 3 5 2 2" xfId="24262"/>
    <cellStyle name="Calculation 5 3 5 2 2 2" xfId="45448"/>
    <cellStyle name="Calculation 5 3 5 2 3" xfId="34844"/>
    <cellStyle name="Calculation 5 3 5 3" xfId="19149"/>
    <cellStyle name="Calculation 5 3 5 3 2" xfId="40336"/>
    <cellStyle name="Calculation 5 3 5 4" xfId="29598"/>
    <cellStyle name="Calculation 5 3 5_Table 2A-1_EFT (Annual)" xfId="12537"/>
    <cellStyle name="Calculation 5 3 6" xfId="9575"/>
    <cellStyle name="Calculation 5 3 6 2" xfId="21716"/>
    <cellStyle name="Calculation 5 3 6 2 2" xfId="42902"/>
    <cellStyle name="Calculation 5 3 6 3" xfId="32298"/>
    <cellStyle name="Calculation 5 3 7" xfId="16603"/>
    <cellStyle name="Calculation 5 3 7 2" xfId="37790"/>
    <cellStyle name="Calculation 5 3 8" xfId="26855"/>
    <cellStyle name="Calculation 5 3_Table 2A-1_EFT (Annual)" xfId="2977"/>
    <cellStyle name="Calculation 5 4" xfId="1157"/>
    <cellStyle name="Calculation 5 4 2" xfId="2427"/>
    <cellStyle name="Calculation 5 4 2 2" xfId="5988"/>
    <cellStyle name="Calculation 5 4 2 2 2" xfId="14182"/>
    <cellStyle name="Calculation 5 4 2 2 2 2" xfId="26154"/>
    <cellStyle name="Calculation 5 4 2 2 2 2 2" xfId="47340"/>
    <cellStyle name="Calculation 5 4 2 2 2 3" xfId="36736"/>
    <cellStyle name="Calculation 5 4 2 2 3" xfId="21041"/>
    <cellStyle name="Calculation 5 4 2 2 3 2" xfId="42228"/>
    <cellStyle name="Calculation 5 4 2 2 4" xfId="31644"/>
    <cellStyle name="Calculation 5 4 2 2_Table 2A-1_EFT (Annual)" xfId="12208"/>
    <cellStyle name="Calculation 5 4 2 3" xfId="11524"/>
    <cellStyle name="Calculation 5 4 2 3 2" xfId="23608"/>
    <cellStyle name="Calculation 5 4 2 3 2 2" xfId="44794"/>
    <cellStyle name="Calculation 5 4 2 3 3" xfId="34190"/>
    <cellStyle name="Calculation 5 4 2 4" xfId="18495"/>
    <cellStyle name="Calculation 5 4 2 4 2" xfId="39682"/>
    <cellStyle name="Calculation 5 4 2 5" xfId="28901"/>
    <cellStyle name="Calculation 5 4 2_Table 2A-1_EFT (Annual)" xfId="6701"/>
    <cellStyle name="Calculation 5 4 3" xfId="4718"/>
    <cellStyle name="Calculation 5 4 3 2" xfId="12978"/>
    <cellStyle name="Calculation 5 4 3 2 2" xfId="24984"/>
    <cellStyle name="Calculation 5 4 3 2 2 2" xfId="46170"/>
    <cellStyle name="Calculation 5 4 3 2 3" xfId="35566"/>
    <cellStyle name="Calculation 5 4 3 3" xfId="19871"/>
    <cellStyle name="Calculation 5 4 3 3 2" xfId="41058"/>
    <cellStyle name="Calculation 5 4 3 4" xfId="30375"/>
    <cellStyle name="Calculation 5 4 3_Table 2A-1_EFT (Annual)" xfId="10827"/>
    <cellStyle name="Calculation 5 4 4" xfId="10322"/>
    <cellStyle name="Calculation 5 4 4 2" xfId="22438"/>
    <cellStyle name="Calculation 5 4 4 2 2" xfId="43624"/>
    <cellStyle name="Calculation 5 4 4 3" xfId="33020"/>
    <cellStyle name="Calculation 5 4 5" xfId="17325"/>
    <cellStyle name="Calculation 5 4 5 2" xfId="38512"/>
    <cellStyle name="Calculation 5 4 6" xfId="27632"/>
    <cellStyle name="Calculation 5 4_Table 2A-1_EFT (Annual)" xfId="6700"/>
    <cellStyle name="Calculation 5 5" xfId="725"/>
    <cellStyle name="Calculation 5 5 2" xfId="4286"/>
    <cellStyle name="Calculation 5 5 2 2" xfId="12566"/>
    <cellStyle name="Calculation 5 5 2 2 2" xfId="24583"/>
    <cellStyle name="Calculation 5 5 2 2 2 2" xfId="45769"/>
    <cellStyle name="Calculation 5 5 2 2 3" xfId="35165"/>
    <cellStyle name="Calculation 5 5 2 3" xfId="19470"/>
    <cellStyle name="Calculation 5 5 2 3 2" xfId="40657"/>
    <cellStyle name="Calculation 5 5 2 4" xfId="29943"/>
    <cellStyle name="Calculation 5 5 2_Table 2A-1_EFT (Annual)" xfId="11489"/>
    <cellStyle name="Calculation 5 5 3" xfId="9914"/>
    <cellStyle name="Calculation 5 5 3 2" xfId="22037"/>
    <cellStyle name="Calculation 5 5 3 2 2" xfId="43223"/>
    <cellStyle name="Calculation 5 5 3 3" xfId="32619"/>
    <cellStyle name="Calculation 5 5 4" xfId="16924"/>
    <cellStyle name="Calculation 5 5 4 2" xfId="38111"/>
    <cellStyle name="Calculation 5 5 5" xfId="27200"/>
    <cellStyle name="Calculation 5 5_Table 2A-1_EFT (Annual)" xfId="6702"/>
    <cellStyle name="Calculation 5 6" xfId="1868"/>
    <cellStyle name="Calculation 5 6 2" xfId="5429"/>
    <cellStyle name="Calculation 5 6 2 2" xfId="13644"/>
    <cellStyle name="Calculation 5 6 2 2 2" xfId="25632"/>
    <cellStyle name="Calculation 5 6 2 2 2 2" xfId="46818"/>
    <cellStyle name="Calculation 5 6 2 2 3" xfId="36214"/>
    <cellStyle name="Calculation 5 6 2 3" xfId="20519"/>
    <cellStyle name="Calculation 5 6 2 3 2" xfId="41706"/>
    <cellStyle name="Calculation 5 6 2 4" xfId="31086"/>
    <cellStyle name="Calculation 5 6 2_Table 2A-1_EFT (Annual)" xfId="12039"/>
    <cellStyle name="Calculation 5 6 3" xfId="10988"/>
    <cellStyle name="Calculation 5 6 3 2" xfId="23086"/>
    <cellStyle name="Calculation 5 6 3 2 2" xfId="44272"/>
    <cellStyle name="Calculation 5 6 3 3" xfId="33668"/>
    <cellStyle name="Calculation 5 6 4" xfId="17973"/>
    <cellStyle name="Calculation 5 6 4 2" xfId="39160"/>
    <cellStyle name="Calculation 5 6 5" xfId="28343"/>
    <cellStyle name="Calculation 5 6_Table 2A-1_EFT (Annual)" xfId="6703"/>
    <cellStyle name="Calculation 5 7" xfId="3698"/>
    <cellStyle name="Calculation 5 7 2" xfId="12066"/>
    <cellStyle name="Calculation 5 7 2 2" xfId="24096"/>
    <cellStyle name="Calculation 5 7 2 2 2" xfId="45282"/>
    <cellStyle name="Calculation 5 7 2 3" xfId="34678"/>
    <cellStyle name="Calculation 5 7 3" xfId="18983"/>
    <cellStyle name="Calculation 5 7 3 2" xfId="40170"/>
    <cellStyle name="Calculation 5 7 4" xfId="29407"/>
    <cellStyle name="Calculation 5 7_Table 2A-1_EFT (Annual)" xfId="10791"/>
    <cellStyle name="Calculation 5 8" xfId="9385"/>
    <cellStyle name="Calculation 5 8 2" xfId="21550"/>
    <cellStyle name="Calculation 5 8 2 2" xfId="42736"/>
    <cellStyle name="Calculation 5 8 3" xfId="32132"/>
    <cellStyle name="Calculation 5 9" xfId="16437"/>
    <cellStyle name="Calculation 5 9 2" xfId="37624"/>
    <cellStyle name="Calculation 5_Table 2A-1_EFT (Annual)" xfId="2975"/>
    <cellStyle name="Calculation 6" xfId="83"/>
    <cellStyle name="Calculation 6 10" xfId="26639"/>
    <cellStyle name="Calculation 6 2" xfId="482"/>
    <cellStyle name="Calculation 6 2 2" xfId="1459"/>
    <cellStyle name="Calculation 6 2 2 2" xfId="2729"/>
    <cellStyle name="Calculation 6 2 2 2 2" xfId="6290"/>
    <cellStyle name="Calculation 6 2 2 2 2 2" xfId="14484"/>
    <cellStyle name="Calculation 6 2 2 2 2 2 2" xfId="26456"/>
    <cellStyle name="Calculation 6 2 2 2 2 2 2 2" xfId="47642"/>
    <cellStyle name="Calculation 6 2 2 2 2 2 3" xfId="37038"/>
    <cellStyle name="Calculation 6 2 2 2 2 3" xfId="21343"/>
    <cellStyle name="Calculation 6 2 2 2 2 3 2" xfId="42530"/>
    <cellStyle name="Calculation 6 2 2 2 2 4" xfId="31946"/>
    <cellStyle name="Calculation 6 2 2 2 2_Table 2A-1_EFT (Annual)" xfId="13485"/>
    <cellStyle name="Calculation 6 2 2 2 3" xfId="11826"/>
    <cellStyle name="Calculation 6 2 2 2 3 2" xfId="23910"/>
    <cellStyle name="Calculation 6 2 2 2 3 2 2" xfId="45096"/>
    <cellStyle name="Calculation 6 2 2 2 3 3" xfId="34492"/>
    <cellStyle name="Calculation 6 2 2 2 4" xfId="18797"/>
    <cellStyle name="Calculation 6 2 2 2 4 2" xfId="39984"/>
    <cellStyle name="Calculation 6 2 2 2 5" xfId="29203"/>
    <cellStyle name="Calculation 6 2 2 2_Table 2A-1_EFT (Annual)" xfId="6705"/>
    <cellStyle name="Calculation 6 2 2 3" xfId="5020"/>
    <cellStyle name="Calculation 6 2 2 3 2" xfId="13280"/>
    <cellStyle name="Calculation 6 2 2 3 2 2" xfId="25286"/>
    <cellStyle name="Calculation 6 2 2 3 2 2 2" xfId="46472"/>
    <cellStyle name="Calculation 6 2 2 3 2 3" xfId="35868"/>
    <cellStyle name="Calculation 6 2 2 3 3" xfId="20173"/>
    <cellStyle name="Calculation 6 2 2 3 3 2" xfId="41360"/>
    <cellStyle name="Calculation 6 2 2 3 4" xfId="30677"/>
    <cellStyle name="Calculation 6 2 2 3_Table 2A-1_EFT (Annual)" xfId="12685"/>
    <cellStyle name="Calculation 6 2 2 4" xfId="10624"/>
    <cellStyle name="Calculation 6 2 2 4 2" xfId="22740"/>
    <cellStyle name="Calculation 6 2 2 4 2 2" xfId="43926"/>
    <cellStyle name="Calculation 6 2 2 4 3" xfId="33322"/>
    <cellStyle name="Calculation 6 2 2 5" xfId="17627"/>
    <cellStyle name="Calculation 6 2 2 5 2" xfId="38814"/>
    <cellStyle name="Calculation 6 2 2 6" xfId="27934"/>
    <cellStyle name="Calculation 6 2 2_Table 2A-1_EFT (Annual)" xfId="6704"/>
    <cellStyle name="Calculation 6 2 3" xfId="1002"/>
    <cellStyle name="Calculation 6 2 3 2" xfId="4563"/>
    <cellStyle name="Calculation 6 2 3 2 2" xfId="12823"/>
    <cellStyle name="Calculation 6 2 3 2 2 2" xfId="24829"/>
    <cellStyle name="Calculation 6 2 3 2 2 2 2" xfId="46015"/>
    <cellStyle name="Calculation 6 2 3 2 2 3" xfId="35411"/>
    <cellStyle name="Calculation 6 2 3 2 3" xfId="19716"/>
    <cellStyle name="Calculation 6 2 3 2 3 2" xfId="40903"/>
    <cellStyle name="Calculation 6 2 3 2 4" xfId="30220"/>
    <cellStyle name="Calculation 6 2 3 2_Table 2A-1_EFT (Annual)" xfId="10032"/>
    <cellStyle name="Calculation 6 2 3 3" xfId="10167"/>
    <cellStyle name="Calculation 6 2 3 3 2" xfId="22283"/>
    <cellStyle name="Calculation 6 2 3 3 2 2" xfId="43469"/>
    <cellStyle name="Calculation 6 2 3 3 3" xfId="32865"/>
    <cellStyle name="Calculation 6 2 3 4" xfId="17170"/>
    <cellStyle name="Calculation 6 2 3 4 2" xfId="38357"/>
    <cellStyle name="Calculation 6 2 3 5" xfId="27477"/>
    <cellStyle name="Calculation 6 2 3_Table 2A-1_EFT (Annual)" xfId="6706"/>
    <cellStyle name="Calculation 6 2 4" xfId="2198"/>
    <cellStyle name="Calculation 6 2 4 2" xfId="5759"/>
    <cellStyle name="Calculation 6 2 4 2 2" xfId="13974"/>
    <cellStyle name="Calculation 6 2 4 2 2 2" xfId="25962"/>
    <cellStyle name="Calculation 6 2 4 2 2 2 2" xfId="47148"/>
    <cellStyle name="Calculation 6 2 4 2 2 3" xfId="36544"/>
    <cellStyle name="Calculation 6 2 4 2 3" xfId="20849"/>
    <cellStyle name="Calculation 6 2 4 2 3 2" xfId="42036"/>
    <cellStyle name="Calculation 6 2 4 2 4" xfId="31416"/>
    <cellStyle name="Calculation 6 2 4 2_Table 2A-1_EFT (Annual)" xfId="9355"/>
    <cellStyle name="Calculation 6 2 4 3" xfId="11318"/>
    <cellStyle name="Calculation 6 2 4 3 2" xfId="23416"/>
    <cellStyle name="Calculation 6 2 4 3 2 2" xfId="44602"/>
    <cellStyle name="Calculation 6 2 4 3 3" xfId="33998"/>
    <cellStyle name="Calculation 6 2 4 4" xfId="18303"/>
    <cellStyle name="Calculation 6 2 4 4 2" xfId="39490"/>
    <cellStyle name="Calculation 6 2 4 5" xfId="28673"/>
    <cellStyle name="Calculation 6 2 4_Table 2A-1_EFT (Annual)" xfId="6707"/>
    <cellStyle name="Calculation 6 2 5" xfId="4052"/>
    <cellStyle name="Calculation 6 2 5 2" xfId="12376"/>
    <cellStyle name="Calculation 6 2 5 2 2" xfId="24398"/>
    <cellStyle name="Calculation 6 2 5 2 2 2" xfId="45584"/>
    <cellStyle name="Calculation 6 2 5 2 3" xfId="34980"/>
    <cellStyle name="Calculation 6 2 5 3" xfId="19285"/>
    <cellStyle name="Calculation 6 2 5 3 2" xfId="40472"/>
    <cellStyle name="Calculation 6 2 5 4" xfId="29740"/>
    <cellStyle name="Calculation 6 2 5_Table 2A-1_EFT (Annual)" xfId="9375"/>
    <cellStyle name="Calculation 6 2 6" xfId="9715"/>
    <cellStyle name="Calculation 6 2 6 2" xfId="21852"/>
    <cellStyle name="Calculation 6 2 6 2 2" xfId="43038"/>
    <cellStyle name="Calculation 6 2 6 3" xfId="32434"/>
    <cellStyle name="Calculation 6 2 7" xfId="16739"/>
    <cellStyle name="Calculation 6 2 7 2" xfId="37926"/>
    <cellStyle name="Calculation 6 2 8" xfId="26997"/>
    <cellStyle name="Calculation 6 2_Table 2A-1_EFT (Annual)" xfId="2979"/>
    <cellStyle name="Calculation 6 3" xfId="315"/>
    <cellStyle name="Calculation 6 3 2" xfId="1303"/>
    <cellStyle name="Calculation 6 3 2 2" xfId="2573"/>
    <cellStyle name="Calculation 6 3 2 2 2" xfId="6134"/>
    <cellStyle name="Calculation 6 3 2 2 2 2" xfId="14328"/>
    <cellStyle name="Calculation 6 3 2 2 2 2 2" xfId="26300"/>
    <cellStyle name="Calculation 6 3 2 2 2 2 2 2" xfId="47486"/>
    <cellStyle name="Calculation 6 3 2 2 2 2 3" xfId="36882"/>
    <cellStyle name="Calculation 6 3 2 2 2 3" xfId="21187"/>
    <cellStyle name="Calculation 6 3 2 2 2 3 2" xfId="42374"/>
    <cellStyle name="Calculation 6 3 2 2 2 4" xfId="31790"/>
    <cellStyle name="Calculation 6 3 2 2 2_Table 2A-1_EFT (Annual)" xfId="9344"/>
    <cellStyle name="Calculation 6 3 2 2 3" xfId="11670"/>
    <cellStyle name="Calculation 6 3 2 2 3 2" xfId="23754"/>
    <cellStyle name="Calculation 6 3 2 2 3 2 2" xfId="44940"/>
    <cellStyle name="Calculation 6 3 2 2 3 3" xfId="34336"/>
    <cellStyle name="Calculation 6 3 2 2 4" xfId="18641"/>
    <cellStyle name="Calculation 6 3 2 2 4 2" xfId="39828"/>
    <cellStyle name="Calculation 6 3 2 2 5" xfId="29047"/>
    <cellStyle name="Calculation 6 3 2 2_Table 2A-1_EFT (Annual)" xfId="6709"/>
    <cellStyle name="Calculation 6 3 2 3" xfId="4864"/>
    <cellStyle name="Calculation 6 3 2 3 2" xfId="13124"/>
    <cellStyle name="Calculation 6 3 2 3 2 2" xfId="25130"/>
    <cellStyle name="Calculation 6 3 2 3 2 2 2" xfId="46316"/>
    <cellStyle name="Calculation 6 3 2 3 2 3" xfId="35712"/>
    <cellStyle name="Calculation 6 3 2 3 3" xfId="20017"/>
    <cellStyle name="Calculation 6 3 2 3 3 2" xfId="41204"/>
    <cellStyle name="Calculation 6 3 2 3 4" xfId="30521"/>
    <cellStyle name="Calculation 6 3 2 3_Table 2A-1_EFT (Annual)" xfId="9885"/>
    <cellStyle name="Calculation 6 3 2 4" xfId="10468"/>
    <cellStyle name="Calculation 6 3 2 4 2" xfId="22584"/>
    <cellStyle name="Calculation 6 3 2 4 2 2" xfId="43770"/>
    <cellStyle name="Calculation 6 3 2 4 3" xfId="33166"/>
    <cellStyle name="Calculation 6 3 2 5" xfId="17471"/>
    <cellStyle name="Calculation 6 3 2 5 2" xfId="38658"/>
    <cellStyle name="Calculation 6 3 2 6" xfId="27778"/>
    <cellStyle name="Calculation 6 3 2_Table 2A-1_EFT (Annual)" xfId="6708"/>
    <cellStyle name="Calculation 6 3 3" xfId="865"/>
    <cellStyle name="Calculation 6 3 3 2" xfId="4426"/>
    <cellStyle name="Calculation 6 3 3 2 2" xfId="12691"/>
    <cellStyle name="Calculation 6 3 3 2 2 2" xfId="24703"/>
    <cellStyle name="Calculation 6 3 3 2 2 2 2" xfId="45889"/>
    <cellStyle name="Calculation 6 3 3 2 2 3" xfId="35285"/>
    <cellStyle name="Calculation 6 3 3 2 3" xfId="19590"/>
    <cellStyle name="Calculation 6 3 3 2 3 2" xfId="40777"/>
    <cellStyle name="Calculation 6 3 3 2 4" xfId="30083"/>
    <cellStyle name="Calculation 6 3 3 2_Table 2A-1_EFT (Annual)" xfId="9343"/>
    <cellStyle name="Calculation 6 3 3 3" xfId="10038"/>
    <cellStyle name="Calculation 6 3 3 3 2" xfId="22157"/>
    <cellStyle name="Calculation 6 3 3 3 2 2" xfId="43343"/>
    <cellStyle name="Calculation 6 3 3 3 3" xfId="32739"/>
    <cellStyle name="Calculation 6 3 3 4" xfId="17044"/>
    <cellStyle name="Calculation 6 3 3 4 2" xfId="38231"/>
    <cellStyle name="Calculation 6 3 3 5" xfId="27340"/>
    <cellStyle name="Calculation 6 3 3_Table 2A-1_EFT (Annual)" xfId="6710"/>
    <cellStyle name="Calculation 6 3 4" xfId="2042"/>
    <cellStyle name="Calculation 6 3 4 2" xfId="5603"/>
    <cellStyle name="Calculation 6 3 4 2 2" xfId="13818"/>
    <cellStyle name="Calculation 6 3 4 2 2 2" xfId="25806"/>
    <cellStyle name="Calculation 6 3 4 2 2 2 2" xfId="46992"/>
    <cellStyle name="Calculation 6 3 4 2 2 3" xfId="36388"/>
    <cellStyle name="Calculation 6 3 4 2 3" xfId="20693"/>
    <cellStyle name="Calculation 6 3 4 2 3 2" xfId="41880"/>
    <cellStyle name="Calculation 6 3 4 2 4" xfId="31260"/>
    <cellStyle name="Calculation 6 3 4 2_Table 2A-1_EFT (Annual)" xfId="9342"/>
    <cellStyle name="Calculation 6 3 4 3" xfId="11162"/>
    <cellStyle name="Calculation 6 3 4 3 2" xfId="23260"/>
    <cellStyle name="Calculation 6 3 4 3 2 2" xfId="44446"/>
    <cellStyle name="Calculation 6 3 4 3 3" xfId="33842"/>
    <cellStyle name="Calculation 6 3 4 4" xfId="18147"/>
    <cellStyle name="Calculation 6 3 4 4 2" xfId="39334"/>
    <cellStyle name="Calculation 6 3 4 5" xfId="28517"/>
    <cellStyle name="Calculation 6 3 4_Table 2A-1_EFT (Annual)" xfId="6711"/>
    <cellStyle name="Calculation 6 3 5" xfId="3885"/>
    <cellStyle name="Calculation 6 3 5 2" xfId="12217"/>
    <cellStyle name="Calculation 6 3 5 2 2" xfId="24242"/>
    <cellStyle name="Calculation 6 3 5 2 2 2" xfId="45428"/>
    <cellStyle name="Calculation 6 3 5 2 3" xfId="34824"/>
    <cellStyle name="Calculation 6 3 5 3" xfId="19129"/>
    <cellStyle name="Calculation 6 3 5 3 2" xfId="40316"/>
    <cellStyle name="Calculation 6 3 5 4" xfId="29573"/>
    <cellStyle name="Calculation 6 3 5_Table 2A-1_EFT (Annual)" xfId="9531"/>
    <cellStyle name="Calculation 6 3 6" xfId="9554"/>
    <cellStyle name="Calculation 6 3 6 2" xfId="21696"/>
    <cellStyle name="Calculation 6 3 6 2 2" xfId="42882"/>
    <cellStyle name="Calculation 6 3 6 3" xfId="32278"/>
    <cellStyle name="Calculation 6 3 7" xfId="16583"/>
    <cellStyle name="Calculation 6 3 7 2" xfId="37770"/>
    <cellStyle name="Calculation 6 3 8" xfId="26830"/>
    <cellStyle name="Calculation 6 3_Table 2A-1_EFT (Annual)" xfId="2980"/>
    <cellStyle name="Calculation 6 4" xfId="1137"/>
    <cellStyle name="Calculation 6 4 2" xfId="2407"/>
    <cellStyle name="Calculation 6 4 2 2" xfId="5968"/>
    <cellStyle name="Calculation 6 4 2 2 2" xfId="14162"/>
    <cellStyle name="Calculation 6 4 2 2 2 2" xfId="26134"/>
    <cellStyle name="Calculation 6 4 2 2 2 2 2" xfId="47320"/>
    <cellStyle name="Calculation 6 4 2 2 2 3" xfId="36716"/>
    <cellStyle name="Calculation 6 4 2 2 3" xfId="21021"/>
    <cellStyle name="Calculation 6 4 2 2 3 2" xfId="42208"/>
    <cellStyle name="Calculation 6 4 2 2 4" xfId="31624"/>
    <cellStyle name="Calculation 6 4 2 2_Table 2A-1_EFT (Annual)" xfId="9341"/>
    <cellStyle name="Calculation 6 4 2 3" xfId="11504"/>
    <cellStyle name="Calculation 6 4 2 3 2" xfId="23588"/>
    <cellStyle name="Calculation 6 4 2 3 2 2" xfId="44774"/>
    <cellStyle name="Calculation 6 4 2 3 3" xfId="34170"/>
    <cellStyle name="Calculation 6 4 2 4" xfId="18475"/>
    <cellStyle name="Calculation 6 4 2 4 2" xfId="39662"/>
    <cellStyle name="Calculation 6 4 2 5" xfId="28881"/>
    <cellStyle name="Calculation 6 4 2_Table 2A-1_EFT (Annual)" xfId="6713"/>
    <cellStyle name="Calculation 6 4 3" xfId="4698"/>
    <cellStyle name="Calculation 6 4 3 2" xfId="12958"/>
    <cellStyle name="Calculation 6 4 3 2 2" xfId="24964"/>
    <cellStyle name="Calculation 6 4 3 2 2 2" xfId="46150"/>
    <cellStyle name="Calculation 6 4 3 2 3" xfId="35546"/>
    <cellStyle name="Calculation 6 4 3 3" xfId="19851"/>
    <cellStyle name="Calculation 6 4 3 3 2" xfId="41038"/>
    <cellStyle name="Calculation 6 4 3 4" xfId="30355"/>
    <cellStyle name="Calculation 6 4 3_Table 2A-1_EFT (Annual)" xfId="9530"/>
    <cellStyle name="Calculation 6 4 4" xfId="10302"/>
    <cellStyle name="Calculation 6 4 4 2" xfId="22418"/>
    <cellStyle name="Calculation 6 4 4 2 2" xfId="43604"/>
    <cellStyle name="Calculation 6 4 4 3" xfId="33000"/>
    <cellStyle name="Calculation 6 4 5" xfId="17305"/>
    <cellStyle name="Calculation 6 4 5 2" xfId="38492"/>
    <cellStyle name="Calculation 6 4 6" xfId="27612"/>
    <cellStyle name="Calculation 6 4_Table 2A-1_EFT (Annual)" xfId="6712"/>
    <cellStyle name="Calculation 6 5" xfId="706"/>
    <cellStyle name="Calculation 6 5 2" xfId="4267"/>
    <cellStyle name="Calculation 6 5 2 2" xfId="12551"/>
    <cellStyle name="Calculation 6 5 2 2 2" xfId="24569"/>
    <cellStyle name="Calculation 6 5 2 2 2 2" xfId="45755"/>
    <cellStyle name="Calculation 6 5 2 2 3" xfId="35151"/>
    <cellStyle name="Calculation 6 5 2 3" xfId="19456"/>
    <cellStyle name="Calculation 6 5 2 3 2" xfId="40643"/>
    <cellStyle name="Calculation 6 5 2 4" xfId="29924"/>
    <cellStyle name="Calculation 6 5 2_Table 2A-1_EFT (Annual)" xfId="9529"/>
    <cellStyle name="Calculation 6 5 3" xfId="9898"/>
    <cellStyle name="Calculation 6 5 3 2" xfId="22023"/>
    <cellStyle name="Calculation 6 5 3 2 2" xfId="43209"/>
    <cellStyle name="Calculation 6 5 3 3" xfId="32605"/>
    <cellStyle name="Calculation 6 5 4" xfId="16910"/>
    <cellStyle name="Calculation 6 5 4 2" xfId="38097"/>
    <cellStyle name="Calculation 6 5 5" xfId="27181"/>
    <cellStyle name="Calculation 6 5_Table 2A-1_EFT (Annual)" xfId="6714"/>
    <cellStyle name="Calculation 6 6" xfId="1840"/>
    <cellStyle name="Calculation 6 6 2" xfId="5401"/>
    <cellStyle name="Calculation 6 6 2 2" xfId="13616"/>
    <cellStyle name="Calculation 6 6 2 2 2" xfId="25604"/>
    <cellStyle name="Calculation 6 6 2 2 2 2" xfId="46790"/>
    <cellStyle name="Calculation 6 6 2 2 3" xfId="36186"/>
    <cellStyle name="Calculation 6 6 2 3" xfId="20491"/>
    <cellStyle name="Calculation 6 6 2 3 2" xfId="41678"/>
    <cellStyle name="Calculation 6 6 2 4" xfId="31058"/>
    <cellStyle name="Calculation 6 6 2_Table 2A-1_EFT (Annual)" xfId="9528"/>
    <cellStyle name="Calculation 6 6 3" xfId="10960"/>
    <cellStyle name="Calculation 6 6 3 2" xfId="23058"/>
    <cellStyle name="Calculation 6 6 3 2 2" xfId="44244"/>
    <cellStyle name="Calculation 6 6 3 3" xfId="33640"/>
    <cellStyle name="Calculation 6 6 4" xfId="17945"/>
    <cellStyle name="Calculation 6 6 4 2" xfId="39132"/>
    <cellStyle name="Calculation 6 6 5" xfId="28315"/>
    <cellStyle name="Calculation 6 6_Table 2A-1_EFT (Annual)" xfId="6715"/>
    <cellStyle name="Calculation 6 7" xfId="3672"/>
    <cellStyle name="Calculation 6 7 2" xfId="12045"/>
    <cellStyle name="Calculation 6 7 2 2" xfId="24076"/>
    <cellStyle name="Calculation 6 7 2 2 2" xfId="45262"/>
    <cellStyle name="Calculation 6 7 2 3" xfId="34658"/>
    <cellStyle name="Calculation 6 7 3" xfId="18963"/>
    <cellStyle name="Calculation 6 7 3 2" xfId="40150"/>
    <cellStyle name="Calculation 6 7 4" xfId="29382"/>
    <cellStyle name="Calculation 6 7_Table 2A-1_EFT (Annual)" xfId="9883"/>
    <cellStyle name="Calculation 6 8" xfId="9362"/>
    <cellStyle name="Calculation 6 8 2" xfId="21530"/>
    <cellStyle name="Calculation 6 8 2 2" xfId="42716"/>
    <cellStyle name="Calculation 6 8 3" xfId="32112"/>
    <cellStyle name="Calculation 6 9" xfId="16417"/>
    <cellStyle name="Calculation 6 9 2" xfId="37604"/>
    <cellStyle name="Calculation 6_Table 2A-1_EFT (Annual)" xfId="2978"/>
    <cellStyle name="Calculation 7" xfId="124"/>
    <cellStyle name="Calculation 7 10" xfId="26679"/>
    <cellStyle name="Calculation 7 2" xfId="517"/>
    <cellStyle name="Calculation 7 2 2" xfId="1494"/>
    <cellStyle name="Calculation 7 2 2 2" xfId="2764"/>
    <cellStyle name="Calculation 7 2 2 2 2" xfId="6325"/>
    <cellStyle name="Calculation 7 2 2 2 2 2" xfId="14519"/>
    <cellStyle name="Calculation 7 2 2 2 2 2 2" xfId="26491"/>
    <cellStyle name="Calculation 7 2 2 2 2 2 2 2" xfId="47677"/>
    <cellStyle name="Calculation 7 2 2 2 2 2 3" xfId="37073"/>
    <cellStyle name="Calculation 7 2 2 2 2 3" xfId="21378"/>
    <cellStyle name="Calculation 7 2 2 2 2 3 2" xfId="42565"/>
    <cellStyle name="Calculation 7 2 2 2 2 4" xfId="31981"/>
    <cellStyle name="Calculation 7 2 2 2 2_Table 2A-1_EFT (Annual)" xfId="9882"/>
    <cellStyle name="Calculation 7 2 2 2 3" xfId="11861"/>
    <cellStyle name="Calculation 7 2 2 2 3 2" xfId="23945"/>
    <cellStyle name="Calculation 7 2 2 2 3 2 2" xfId="45131"/>
    <cellStyle name="Calculation 7 2 2 2 3 3" xfId="34527"/>
    <cellStyle name="Calculation 7 2 2 2 4" xfId="18832"/>
    <cellStyle name="Calculation 7 2 2 2 4 2" xfId="40019"/>
    <cellStyle name="Calculation 7 2 2 2 5" xfId="29238"/>
    <cellStyle name="Calculation 7 2 2 2_Table 2A-1_EFT (Annual)" xfId="6717"/>
    <cellStyle name="Calculation 7 2 2 3" xfId="5055"/>
    <cellStyle name="Calculation 7 2 2 3 2" xfId="13315"/>
    <cellStyle name="Calculation 7 2 2 3 2 2" xfId="25321"/>
    <cellStyle name="Calculation 7 2 2 3 2 2 2" xfId="46507"/>
    <cellStyle name="Calculation 7 2 2 3 2 3" xfId="35903"/>
    <cellStyle name="Calculation 7 2 2 3 3" xfId="20208"/>
    <cellStyle name="Calculation 7 2 2 3 3 2" xfId="41395"/>
    <cellStyle name="Calculation 7 2 2 3 4" xfId="30712"/>
    <cellStyle name="Calculation 7 2 2 3_Table 2A-1_EFT (Annual)" xfId="9340"/>
    <cellStyle name="Calculation 7 2 2 4" xfId="10659"/>
    <cellStyle name="Calculation 7 2 2 4 2" xfId="22775"/>
    <cellStyle name="Calculation 7 2 2 4 2 2" xfId="43961"/>
    <cellStyle name="Calculation 7 2 2 4 3" xfId="33357"/>
    <cellStyle name="Calculation 7 2 2 5" xfId="17662"/>
    <cellStyle name="Calculation 7 2 2 5 2" xfId="38849"/>
    <cellStyle name="Calculation 7 2 2 6" xfId="27969"/>
    <cellStyle name="Calculation 7 2 2_Table 2A-1_EFT (Annual)" xfId="6716"/>
    <cellStyle name="Calculation 7 2 3" xfId="1027"/>
    <cellStyle name="Calculation 7 2 3 2" xfId="4588"/>
    <cellStyle name="Calculation 7 2 3 2 2" xfId="12848"/>
    <cellStyle name="Calculation 7 2 3 2 2 2" xfId="24854"/>
    <cellStyle name="Calculation 7 2 3 2 2 2 2" xfId="46040"/>
    <cellStyle name="Calculation 7 2 3 2 2 3" xfId="35436"/>
    <cellStyle name="Calculation 7 2 3 2 3" xfId="19741"/>
    <cellStyle name="Calculation 7 2 3 2 3 2" xfId="40928"/>
    <cellStyle name="Calculation 7 2 3 2 4" xfId="30245"/>
    <cellStyle name="Calculation 7 2 3 2_Table 2A-1_EFT (Annual)" xfId="9339"/>
    <cellStyle name="Calculation 7 2 3 3" xfId="10192"/>
    <cellStyle name="Calculation 7 2 3 3 2" xfId="22308"/>
    <cellStyle name="Calculation 7 2 3 3 2 2" xfId="43494"/>
    <cellStyle name="Calculation 7 2 3 3 3" xfId="32890"/>
    <cellStyle name="Calculation 7 2 3 4" xfId="17195"/>
    <cellStyle name="Calculation 7 2 3 4 2" xfId="38382"/>
    <cellStyle name="Calculation 7 2 3 5" xfId="27502"/>
    <cellStyle name="Calculation 7 2 3_Table 2A-1_EFT (Annual)" xfId="6718"/>
    <cellStyle name="Calculation 7 2 4" xfId="2233"/>
    <cellStyle name="Calculation 7 2 4 2" xfId="5794"/>
    <cellStyle name="Calculation 7 2 4 2 2" xfId="14009"/>
    <cellStyle name="Calculation 7 2 4 2 2 2" xfId="25997"/>
    <cellStyle name="Calculation 7 2 4 2 2 2 2" xfId="47183"/>
    <cellStyle name="Calculation 7 2 4 2 2 3" xfId="36579"/>
    <cellStyle name="Calculation 7 2 4 2 3" xfId="20884"/>
    <cellStyle name="Calculation 7 2 4 2 3 2" xfId="42071"/>
    <cellStyle name="Calculation 7 2 4 2 4" xfId="31451"/>
    <cellStyle name="Calculation 7 2 4 2_Table 2A-1_EFT (Annual)" xfId="9338"/>
    <cellStyle name="Calculation 7 2 4 3" xfId="11353"/>
    <cellStyle name="Calculation 7 2 4 3 2" xfId="23451"/>
    <cellStyle name="Calculation 7 2 4 3 2 2" xfId="44637"/>
    <cellStyle name="Calculation 7 2 4 3 3" xfId="34033"/>
    <cellStyle name="Calculation 7 2 4 4" xfId="18338"/>
    <cellStyle name="Calculation 7 2 4 4 2" xfId="39525"/>
    <cellStyle name="Calculation 7 2 4 5" xfId="28708"/>
    <cellStyle name="Calculation 7 2 4_Table 2A-1_EFT (Annual)" xfId="6719"/>
    <cellStyle name="Calculation 7 2 5" xfId="4087"/>
    <cellStyle name="Calculation 7 2 5 2" xfId="12411"/>
    <cellStyle name="Calculation 7 2 5 2 2" xfId="24433"/>
    <cellStyle name="Calculation 7 2 5 2 2 2" xfId="45619"/>
    <cellStyle name="Calculation 7 2 5 2 3" xfId="35015"/>
    <cellStyle name="Calculation 7 2 5 3" xfId="19320"/>
    <cellStyle name="Calculation 7 2 5 3 2" xfId="40507"/>
    <cellStyle name="Calculation 7 2 5 4" xfId="29775"/>
    <cellStyle name="Calculation 7 2 5_Table 2A-1_EFT (Annual)" xfId="9527"/>
    <cellStyle name="Calculation 7 2 6" xfId="9750"/>
    <cellStyle name="Calculation 7 2 6 2" xfId="21887"/>
    <cellStyle name="Calculation 7 2 6 2 2" xfId="43073"/>
    <cellStyle name="Calculation 7 2 6 3" xfId="32469"/>
    <cellStyle name="Calculation 7 2 7" xfId="16774"/>
    <cellStyle name="Calculation 7 2 7 2" xfId="37961"/>
    <cellStyle name="Calculation 7 2 8" xfId="27032"/>
    <cellStyle name="Calculation 7 2_Table 2A-1_EFT (Annual)" xfId="2982"/>
    <cellStyle name="Calculation 7 3" xfId="355"/>
    <cellStyle name="Calculation 7 3 2" xfId="1338"/>
    <cellStyle name="Calculation 7 3 2 2" xfId="2608"/>
    <cellStyle name="Calculation 7 3 2 2 2" xfId="6169"/>
    <cellStyle name="Calculation 7 3 2 2 2 2" xfId="14363"/>
    <cellStyle name="Calculation 7 3 2 2 2 2 2" xfId="26335"/>
    <cellStyle name="Calculation 7 3 2 2 2 2 2 2" xfId="47521"/>
    <cellStyle name="Calculation 7 3 2 2 2 2 3" xfId="36917"/>
    <cellStyle name="Calculation 7 3 2 2 2 3" xfId="21222"/>
    <cellStyle name="Calculation 7 3 2 2 2 3 2" xfId="42409"/>
    <cellStyle name="Calculation 7 3 2 2 2 4" xfId="31825"/>
    <cellStyle name="Calculation 7 3 2 2 2_Table 2A-1_EFT (Annual)" xfId="9881"/>
    <cellStyle name="Calculation 7 3 2 2 3" xfId="11705"/>
    <cellStyle name="Calculation 7 3 2 2 3 2" xfId="23789"/>
    <cellStyle name="Calculation 7 3 2 2 3 2 2" xfId="44975"/>
    <cellStyle name="Calculation 7 3 2 2 3 3" xfId="34371"/>
    <cellStyle name="Calculation 7 3 2 2 4" xfId="18676"/>
    <cellStyle name="Calculation 7 3 2 2 4 2" xfId="39863"/>
    <cellStyle name="Calculation 7 3 2 2 5" xfId="29082"/>
    <cellStyle name="Calculation 7 3 2 2_Table 2A-1_EFT (Annual)" xfId="6721"/>
    <cellStyle name="Calculation 7 3 2 3" xfId="4899"/>
    <cellStyle name="Calculation 7 3 2 3 2" xfId="13159"/>
    <cellStyle name="Calculation 7 3 2 3 2 2" xfId="25165"/>
    <cellStyle name="Calculation 7 3 2 3 2 2 2" xfId="46351"/>
    <cellStyle name="Calculation 7 3 2 3 2 3" xfId="35747"/>
    <cellStyle name="Calculation 7 3 2 3 3" xfId="20052"/>
    <cellStyle name="Calculation 7 3 2 3 3 2" xfId="41239"/>
    <cellStyle name="Calculation 7 3 2 3 4" xfId="30556"/>
    <cellStyle name="Calculation 7 3 2 3_Table 2A-1_EFT (Annual)" xfId="9337"/>
    <cellStyle name="Calculation 7 3 2 4" xfId="10503"/>
    <cellStyle name="Calculation 7 3 2 4 2" xfId="22619"/>
    <cellStyle name="Calculation 7 3 2 4 2 2" xfId="43805"/>
    <cellStyle name="Calculation 7 3 2 4 3" xfId="33201"/>
    <cellStyle name="Calculation 7 3 2 5" xfId="17506"/>
    <cellStyle name="Calculation 7 3 2 5 2" xfId="38693"/>
    <cellStyle name="Calculation 7 3 2 6" xfId="27813"/>
    <cellStyle name="Calculation 7 3 2_Table 2A-1_EFT (Annual)" xfId="6720"/>
    <cellStyle name="Calculation 7 3 3" xfId="895"/>
    <cellStyle name="Calculation 7 3 3 2" xfId="4456"/>
    <cellStyle name="Calculation 7 3 3 2 2" xfId="12718"/>
    <cellStyle name="Calculation 7 3 3 2 2 2" xfId="24728"/>
    <cellStyle name="Calculation 7 3 3 2 2 2 2" xfId="45914"/>
    <cellStyle name="Calculation 7 3 3 2 2 3" xfId="35310"/>
    <cellStyle name="Calculation 7 3 3 2 3" xfId="19615"/>
    <cellStyle name="Calculation 7 3 3 2 3 2" xfId="40802"/>
    <cellStyle name="Calculation 7 3 3 2 4" xfId="30113"/>
    <cellStyle name="Calculation 7 3 3 2_Table 2A-1_EFT (Annual)" xfId="9336"/>
    <cellStyle name="Calculation 7 3 3 3" xfId="10065"/>
    <cellStyle name="Calculation 7 3 3 3 2" xfId="22182"/>
    <cellStyle name="Calculation 7 3 3 3 2 2" xfId="43368"/>
    <cellStyle name="Calculation 7 3 3 3 3" xfId="32764"/>
    <cellStyle name="Calculation 7 3 3 4" xfId="17069"/>
    <cellStyle name="Calculation 7 3 3 4 2" xfId="38256"/>
    <cellStyle name="Calculation 7 3 3 5" xfId="27370"/>
    <cellStyle name="Calculation 7 3 3_Table 2A-1_EFT (Annual)" xfId="6722"/>
    <cellStyle name="Calculation 7 3 4" xfId="2077"/>
    <cellStyle name="Calculation 7 3 4 2" xfId="5638"/>
    <cellStyle name="Calculation 7 3 4 2 2" xfId="13853"/>
    <cellStyle name="Calculation 7 3 4 2 2 2" xfId="25841"/>
    <cellStyle name="Calculation 7 3 4 2 2 2 2" xfId="47027"/>
    <cellStyle name="Calculation 7 3 4 2 2 3" xfId="36423"/>
    <cellStyle name="Calculation 7 3 4 2 3" xfId="20728"/>
    <cellStyle name="Calculation 7 3 4 2 3 2" xfId="41915"/>
    <cellStyle name="Calculation 7 3 4 2 4" xfId="31295"/>
    <cellStyle name="Calculation 7 3 4 2_Table 2A-1_EFT (Annual)" xfId="9335"/>
    <cellStyle name="Calculation 7 3 4 3" xfId="11197"/>
    <cellStyle name="Calculation 7 3 4 3 2" xfId="23295"/>
    <cellStyle name="Calculation 7 3 4 3 2 2" xfId="44481"/>
    <cellStyle name="Calculation 7 3 4 3 3" xfId="33877"/>
    <cellStyle name="Calculation 7 3 4 4" xfId="18182"/>
    <cellStyle name="Calculation 7 3 4 4 2" xfId="39369"/>
    <cellStyle name="Calculation 7 3 4 5" xfId="28552"/>
    <cellStyle name="Calculation 7 3 4_Table 2A-1_EFT (Annual)" xfId="6723"/>
    <cellStyle name="Calculation 7 3 5" xfId="3925"/>
    <cellStyle name="Calculation 7 3 5 2" xfId="12253"/>
    <cellStyle name="Calculation 7 3 5 2 2" xfId="24277"/>
    <cellStyle name="Calculation 7 3 5 2 2 2" xfId="45463"/>
    <cellStyle name="Calculation 7 3 5 2 3" xfId="34859"/>
    <cellStyle name="Calculation 7 3 5 3" xfId="19164"/>
    <cellStyle name="Calculation 7 3 5 3 2" xfId="40351"/>
    <cellStyle name="Calculation 7 3 5 4" xfId="29613"/>
    <cellStyle name="Calculation 7 3 5_Table 2A-1_EFT (Annual)" xfId="9526"/>
    <cellStyle name="Calculation 7 3 6" xfId="9590"/>
    <cellStyle name="Calculation 7 3 6 2" xfId="21731"/>
    <cellStyle name="Calculation 7 3 6 2 2" xfId="42917"/>
    <cellStyle name="Calculation 7 3 6 3" xfId="32313"/>
    <cellStyle name="Calculation 7 3 7" xfId="16618"/>
    <cellStyle name="Calculation 7 3 7 2" xfId="37805"/>
    <cellStyle name="Calculation 7 3 8" xfId="26870"/>
    <cellStyle name="Calculation 7 3_Table 2A-1_EFT (Annual)" xfId="2983"/>
    <cellStyle name="Calculation 7 4" xfId="1172"/>
    <cellStyle name="Calculation 7 4 2" xfId="2442"/>
    <cellStyle name="Calculation 7 4 2 2" xfId="6003"/>
    <cellStyle name="Calculation 7 4 2 2 2" xfId="14197"/>
    <cellStyle name="Calculation 7 4 2 2 2 2" xfId="26169"/>
    <cellStyle name="Calculation 7 4 2 2 2 2 2" xfId="47355"/>
    <cellStyle name="Calculation 7 4 2 2 2 3" xfId="36751"/>
    <cellStyle name="Calculation 7 4 2 2 3" xfId="21056"/>
    <cellStyle name="Calculation 7 4 2 2 3 2" xfId="42243"/>
    <cellStyle name="Calculation 7 4 2 2 4" xfId="31659"/>
    <cellStyle name="Calculation 7 4 2 2_Table 2A-1_EFT (Annual)" xfId="9334"/>
    <cellStyle name="Calculation 7 4 2 3" xfId="11539"/>
    <cellStyle name="Calculation 7 4 2 3 2" xfId="23623"/>
    <cellStyle name="Calculation 7 4 2 3 2 2" xfId="44809"/>
    <cellStyle name="Calculation 7 4 2 3 3" xfId="34205"/>
    <cellStyle name="Calculation 7 4 2 4" xfId="18510"/>
    <cellStyle name="Calculation 7 4 2 4 2" xfId="39697"/>
    <cellStyle name="Calculation 7 4 2 5" xfId="28916"/>
    <cellStyle name="Calculation 7 4 2_Table 2A-1_EFT (Annual)" xfId="6725"/>
    <cellStyle name="Calculation 7 4 3" xfId="4733"/>
    <cellStyle name="Calculation 7 4 3 2" xfId="12993"/>
    <cellStyle name="Calculation 7 4 3 2 2" xfId="24999"/>
    <cellStyle name="Calculation 7 4 3 2 2 2" xfId="46185"/>
    <cellStyle name="Calculation 7 4 3 2 3" xfId="35581"/>
    <cellStyle name="Calculation 7 4 3 3" xfId="19886"/>
    <cellStyle name="Calculation 7 4 3 3 2" xfId="41073"/>
    <cellStyle name="Calculation 7 4 3 4" xfId="30390"/>
    <cellStyle name="Calculation 7 4 3_Table 2A-1_EFT (Annual)" xfId="9525"/>
    <cellStyle name="Calculation 7 4 4" xfId="10337"/>
    <cellStyle name="Calculation 7 4 4 2" xfId="22453"/>
    <cellStyle name="Calculation 7 4 4 2 2" xfId="43639"/>
    <cellStyle name="Calculation 7 4 4 3" xfId="33035"/>
    <cellStyle name="Calculation 7 4 5" xfId="17340"/>
    <cellStyle name="Calculation 7 4 5 2" xfId="38527"/>
    <cellStyle name="Calculation 7 4 6" xfId="27647"/>
    <cellStyle name="Calculation 7 4_Table 2A-1_EFT (Annual)" xfId="6724"/>
    <cellStyle name="Calculation 7 5" xfId="736"/>
    <cellStyle name="Calculation 7 5 2" xfId="4297"/>
    <cellStyle name="Calculation 7 5 2 2" xfId="12577"/>
    <cellStyle name="Calculation 7 5 2 2 2" xfId="24594"/>
    <cellStyle name="Calculation 7 5 2 2 2 2" xfId="45780"/>
    <cellStyle name="Calculation 7 5 2 2 3" xfId="35176"/>
    <cellStyle name="Calculation 7 5 2 3" xfId="19481"/>
    <cellStyle name="Calculation 7 5 2 3 2" xfId="40668"/>
    <cellStyle name="Calculation 7 5 2 4" xfId="29954"/>
    <cellStyle name="Calculation 7 5 2_Table 2A-1_EFT (Annual)" xfId="9524"/>
    <cellStyle name="Calculation 7 5 3" xfId="9925"/>
    <cellStyle name="Calculation 7 5 3 2" xfId="22048"/>
    <cellStyle name="Calculation 7 5 3 2 2" xfId="43234"/>
    <cellStyle name="Calculation 7 5 3 3" xfId="32630"/>
    <cellStyle name="Calculation 7 5 4" xfId="16935"/>
    <cellStyle name="Calculation 7 5 4 2" xfId="38122"/>
    <cellStyle name="Calculation 7 5 5" xfId="27211"/>
    <cellStyle name="Calculation 7 5_Table 2A-1_EFT (Annual)" xfId="6726"/>
    <cellStyle name="Calculation 7 6" xfId="1793"/>
    <cellStyle name="Calculation 7 6 2" xfId="5354"/>
    <cellStyle name="Calculation 7 6 2 2" xfId="13569"/>
    <cellStyle name="Calculation 7 6 2 2 2" xfId="25557"/>
    <cellStyle name="Calculation 7 6 2 2 2 2" xfId="46743"/>
    <cellStyle name="Calculation 7 6 2 2 3" xfId="36139"/>
    <cellStyle name="Calculation 7 6 2 3" xfId="20444"/>
    <cellStyle name="Calculation 7 6 2 3 2" xfId="41631"/>
    <cellStyle name="Calculation 7 6 2 4" xfId="31011"/>
    <cellStyle name="Calculation 7 6 2_Table 2A-1_EFT (Annual)" xfId="9523"/>
    <cellStyle name="Calculation 7 6 3" xfId="10913"/>
    <cellStyle name="Calculation 7 6 3 2" xfId="23011"/>
    <cellStyle name="Calculation 7 6 3 2 2" xfId="44197"/>
    <cellStyle name="Calculation 7 6 3 3" xfId="33593"/>
    <cellStyle name="Calculation 7 6 4" xfId="17898"/>
    <cellStyle name="Calculation 7 6 4 2" xfId="39085"/>
    <cellStyle name="Calculation 7 6 5" xfId="28268"/>
    <cellStyle name="Calculation 7 6_Table 2A-1_EFT (Annual)" xfId="6727"/>
    <cellStyle name="Calculation 7 7" xfId="3713"/>
    <cellStyle name="Calculation 7 7 2" xfId="12081"/>
    <cellStyle name="Calculation 7 7 2 2" xfId="24111"/>
    <cellStyle name="Calculation 7 7 2 2 2" xfId="45297"/>
    <cellStyle name="Calculation 7 7 2 3" xfId="34693"/>
    <cellStyle name="Calculation 7 7 3" xfId="18998"/>
    <cellStyle name="Calculation 7 7 3 2" xfId="40185"/>
    <cellStyle name="Calculation 7 7 4" xfId="29422"/>
    <cellStyle name="Calculation 7 7_Table 2A-1_EFT (Annual)" xfId="9880"/>
    <cellStyle name="Calculation 7 8" xfId="9400"/>
    <cellStyle name="Calculation 7 8 2" xfId="21565"/>
    <cellStyle name="Calculation 7 8 2 2" xfId="42751"/>
    <cellStyle name="Calculation 7 8 3" xfId="32147"/>
    <cellStyle name="Calculation 7 9" xfId="16452"/>
    <cellStyle name="Calculation 7 9 2" xfId="37639"/>
    <cellStyle name="Calculation 7_Table 2A-1_EFT (Annual)" xfId="2981"/>
    <cellStyle name="Calculation 8" xfId="86"/>
    <cellStyle name="Calculation 8 10" xfId="26642"/>
    <cellStyle name="Calculation 8 2" xfId="485"/>
    <cellStyle name="Calculation 8 2 2" xfId="1462"/>
    <cellStyle name="Calculation 8 2 2 2" xfId="2732"/>
    <cellStyle name="Calculation 8 2 2 2 2" xfId="6293"/>
    <cellStyle name="Calculation 8 2 2 2 2 2" xfId="14487"/>
    <cellStyle name="Calculation 8 2 2 2 2 2 2" xfId="26459"/>
    <cellStyle name="Calculation 8 2 2 2 2 2 2 2" xfId="47645"/>
    <cellStyle name="Calculation 8 2 2 2 2 2 3" xfId="37041"/>
    <cellStyle name="Calculation 8 2 2 2 2 3" xfId="21346"/>
    <cellStyle name="Calculation 8 2 2 2 2 3 2" xfId="42533"/>
    <cellStyle name="Calculation 8 2 2 2 2 4" xfId="31949"/>
    <cellStyle name="Calculation 8 2 2 2 2_Table 2A-1_EFT (Annual)" xfId="9879"/>
    <cellStyle name="Calculation 8 2 2 2 3" xfId="11829"/>
    <cellStyle name="Calculation 8 2 2 2 3 2" xfId="23913"/>
    <cellStyle name="Calculation 8 2 2 2 3 2 2" xfId="45099"/>
    <cellStyle name="Calculation 8 2 2 2 3 3" xfId="34495"/>
    <cellStyle name="Calculation 8 2 2 2 4" xfId="18800"/>
    <cellStyle name="Calculation 8 2 2 2 4 2" xfId="39987"/>
    <cellStyle name="Calculation 8 2 2 2 5" xfId="29206"/>
    <cellStyle name="Calculation 8 2 2 2_Table 2A-1_EFT (Annual)" xfId="6729"/>
    <cellStyle name="Calculation 8 2 2 3" xfId="5023"/>
    <cellStyle name="Calculation 8 2 2 3 2" xfId="13283"/>
    <cellStyle name="Calculation 8 2 2 3 2 2" xfId="25289"/>
    <cellStyle name="Calculation 8 2 2 3 2 2 2" xfId="46475"/>
    <cellStyle name="Calculation 8 2 2 3 2 3" xfId="35871"/>
    <cellStyle name="Calculation 8 2 2 3 3" xfId="20176"/>
    <cellStyle name="Calculation 8 2 2 3 3 2" xfId="41363"/>
    <cellStyle name="Calculation 8 2 2 3 4" xfId="30680"/>
    <cellStyle name="Calculation 8 2 2 3_Table 2A-1_EFT (Annual)" xfId="9333"/>
    <cellStyle name="Calculation 8 2 2 4" xfId="10627"/>
    <cellStyle name="Calculation 8 2 2 4 2" xfId="22743"/>
    <cellStyle name="Calculation 8 2 2 4 2 2" xfId="43929"/>
    <cellStyle name="Calculation 8 2 2 4 3" xfId="33325"/>
    <cellStyle name="Calculation 8 2 2 5" xfId="17630"/>
    <cellStyle name="Calculation 8 2 2 5 2" xfId="38817"/>
    <cellStyle name="Calculation 8 2 2 6" xfId="27937"/>
    <cellStyle name="Calculation 8 2 2_Table 2A-1_EFT (Annual)" xfId="6728"/>
    <cellStyle name="Calculation 8 2 3" xfId="1003"/>
    <cellStyle name="Calculation 8 2 3 2" xfId="4564"/>
    <cellStyle name="Calculation 8 2 3 2 2" xfId="12824"/>
    <cellStyle name="Calculation 8 2 3 2 2 2" xfId="24830"/>
    <cellStyle name="Calculation 8 2 3 2 2 2 2" xfId="46016"/>
    <cellStyle name="Calculation 8 2 3 2 2 3" xfId="35412"/>
    <cellStyle name="Calculation 8 2 3 2 3" xfId="19717"/>
    <cellStyle name="Calculation 8 2 3 2 3 2" xfId="40904"/>
    <cellStyle name="Calculation 8 2 3 2 4" xfId="30221"/>
    <cellStyle name="Calculation 8 2 3 2_Table 2A-1_EFT (Annual)" xfId="9332"/>
    <cellStyle name="Calculation 8 2 3 3" xfId="10168"/>
    <cellStyle name="Calculation 8 2 3 3 2" xfId="22284"/>
    <cellStyle name="Calculation 8 2 3 3 2 2" xfId="43470"/>
    <cellStyle name="Calculation 8 2 3 3 3" xfId="32866"/>
    <cellStyle name="Calculation 8 2 3 4" xfId="17171"/>
    <cellStyle name="Calculation 8 2 3 4 2" xfId="38358"/>
    <cellStyle name="Calculation 8 2 3 5" xfId="27478"/>
    <cellStyle name="Calculation 8 2 3_Table 2A-1_EFT (Annual)" xfId="6730"/>
    <cellStyle name="Calculation 8 2 4" xfId="2201"/>
    <cellStyle name="Calculation 8 2 4 2" xfId="5762"/>
    <cellStyle name="Calculation 8 2 4 2 2" xfId="13977"/>
    <cellStyle name="Calculation 8 2 4 2 2 2" xfId="25965"/>
    <cellStyle name="Calculation 8 2 4 2 2 2 2" xfId="47151"/>
    <cellStyle name="Calculation 8 2 4 2 2 3" xfId="36547"/>
    <cellStyle name="Calculation 8 2 4 2 3" xfId="20852"/>
    <cellStyle name="Calculation 8 2 4 2 3 2" xfId="42039"/>
    <cellStyle name="Calculation 8 2 4 2 4" xfId="31419"/>
    <cellStyle name="Calculation 8 2 4 2_Table 2A-1_EFT (Annual)" xfId="14898"/>
    <cellStyle name="Calculation 8 2 4 3" xfId="11321"/>
    <cellStyle name="Calculation 8 2 4 3 2" xfId="23419"/>
    <cellStyle name="Calculation 8 2 4 3 2 2" xfId="44605"/>
    <cellStyle name="Calculation 8 2 4 3 3" xfId="34001"/>
    <cellStyle name="Calculation 8 2 4 4" xfId="18306"/>
    <cellStyle name="Calculation 8 2 4 4 2" xfId="39493"/>
    <cellStyle name="Calculation 8 2 4 5" xfId="28676"/>
    <cellStyle name="Calculation 8 2 4_Table 2A-1_EFT (Annual)" xfId="6731"/>
    <cellStyle name="Calculation 8 2 5" xfId="4055"/>
    <cellStyle name="Calculation 8 2 5 2" xfId="12379"/>
    <cellStyle name="Calculation 8 2 5 2 2" xfId="24401"/>
    <cellStyle name="Calculation 8 2 5 2 2 2" xfId="45587"/>
    <cellStyle name="Calculation 8 2 5 2 3" xfId="34983"/>
    <cellStyle name="Calculation 8 2 5 3" xfId="19288"/>
    <cellStyle name="Calculation 8 2 5 3 2" xfId="40475"/>
    <cellStyle name="Calculation 8 2 5 4" xfId="29743"/>
    <cellStyle name="Calculation 8 2 5_Table 2A-1_EFT (Annual)" xfId="14899"/>
    <cellStyle name="Calculation 8 2 6" xfId="9718"/>
    <cellStyle name="Calculation 8 2 6 2" xfId="21855"/>
    <cellStyle name="Calculation 8 2 6 2 2" xfId="43041"/>
    <cellStyle name="Calculation 8 2 6 3" xfId="32437"/>
    <cellStyle name="Calculation 8 2 7" xfId="16742"/>
    <cellStyle name="Calculation 8 2 7 2" xfId="37929"/>
    <cellStyle name="Calculation 8 2 8" xfId="27000"/>
    <cellStyle name="Calculation 8 2_Table 2A-1_EFT (Annual)" xfId="2985"/>
    <cellStyle name="Calculation 8 3" xfId="318"/>
    <cellStyle name="Calculation 8 3 2" xfId="1306"/>
    <cellStyle name="Calculation 8 3 2 2" xfId="2576"/>
    <cellStyle name="Calculation 8 3 2 2 2" xfId="6137"/>
    <cellStyle name="Calculation 8 3 2 2 2 2" xfId="14331"/>
    <cellStyle name="Calculation 8 3 2 2 2 2 2" xfId="26303"/>
    <cellStyle name="Calculation 8 3 2 2 2 2 2 2" xfId="47489"/>
    <cellStyle name="Calculation 8 3 2 2 2 2 3" xfId="36885"/>
    <cellStyle name="Calculation 8 3 2 2 2 3" xfId="21190"/>
    <cellStyle name="Calculation 8 3 2 2 2 3 2" xfId="42377"/>
    <cellStyle name="Calculation 8 3 2 2 2 4" xfId="31793"/>
    <cellStyle name="Calculation 8 3 2 2 2_Table 2A-1_EFT (Annual)" xfId="14900"/>
    <cellStyle name="Calculation 8 3 2 2 3" xfId="11673"/>
    <cellStyle name="Calculation 8 3 2 2 3 2" xfId="23757"/>
    <cellStyle name="Calculation 8 3 2 2 3 2 2" xfId="44943"/>
    <cellStyle name="Calculation 8 3 2 2 3 3" xfId="34339"/>
    <cellStyle name="Calculation 8 3 2 2 4" xfId="18644"/>
    <cellStyle name="Calculation 8 3 2 2 4 2" xfId="39831"/>
    <cellStyle name="Calculation 8 3 2 2 5" xfId="29050"/>
    <cellStyle name="Calculation 8 3 2 2_Table 2A-1_EFT (Annual)" xfId="6733"/>
    <cellStyle name="Calculation 8 3 2 3" xfId="4867"/>
    <cellStyle name="Calculation 8 3 2 3 2" xfId="13127"/>
    <cellStyle name="Calculation 8 3 2 3 2 2" xfId="25133"/>
    <cellStyle name="Calculation 8 3 2 3 2 2 2" xfId="46319"/>
    <cellStyle name="Calculation 8 3 2 3 2 3" xfId="35715"/>
    <cellStyle name="Calculation 8 3 2 3 3" xfId="20020"/>
    <cellStyle name="Calculation 8 3 2 3 3 2" xfId="41207"/>
    <cellStyle name="Calculation 8 3 2 3 4" xfId="30524"/>
    <cellStyle name="Calculation 8 3 2 3_Table 2A-1_EFT (Annual)" xfId="14901"/>
    <cellStyle name="Calculation 8 3 2 4" xfId="10471"/>
    <cellStyle name="Calculation 8 3 2 4 2" xfId="22587"/>
    <cellStyle name="Calculation 8 3 2 4 2 2" xfId="43773"/>
    <cellStyle name="Calculation 8 3 2 4 3" xfId="33169"/>
    <cellStyle name="Calculation 8 3 2 5" xfId="17474"/>
    <cellStyle name="Calculation 8 3 2 5 2" xfId="38661"/>
    <cellStyle name="Calculation 8 3 2 6" xfId="27781"/>
    <cellStyle name="Calculation 8 3 2_Table 2A-1_EFT (Annual)" xfId="6732"/>
    <cellStyle name="Calculation 8 3 3" xfId="866"/>
    <cellStyle name="Calculation 8 3 3 2" xfId="4427"/>
    <cellStyle name="Calculation 8 3 3 2 2" xfId="12692"/>
    <cellStyle name="Calculation 8 3 3 2 2 2" xfId="24704"/>
    <cellStyle name="Calculation 8 3 3 2 2 2 2" xfId="45890"/>
    <cellStyle name="Calculation 8 3 3 2 2 3" xfId="35286"/>
    <cellStyle name="Calculation 8 3 3 2 3" xfId="19591"/>
    <cellStyle name="Calculation 8 3 3 2 3 2" xfId="40778"/>
    <cellStyle name="Calculation 8 3 3 2 4" xfId="30084"/>
    <cellStyle name="Calculation 8 3 3 2_Table 2A-1_EFT (Annual)" xfId="14902"/>
    <cellStyle name="Calculation 8 3 3 3" xfId="10039"/>
    <cellStyle name="Calculation 8 3 3 3 2" xfId="22158"/>
    <cellStyle name="Calculation 8 3 3 3 2 2" xfId="43344"/>
    <cellStyle name="Calculation 8 3 3 3 3" xfId="32740"/>
    <cellStyle name="Calculation 8 3 3 4" xfId="17045"/>
    <cellStyle name="Calculation 8 3 3 4 2" xfId="38232"/>
    <cellStyle name="Calculation 8 3 3 5" xfId="27341"/>
    <cellStyle name="Calculation 8 3 3_Table 2A-1_EFT (Annual)" xfId="6734"/>
    <cellStyle name="Calculation 8 3 4" xfId="2045"/>
    <cellStyle name="Calculation 8 3 4 2" xfId="5606"/>
    <cellStyle name="Calculation 8 3 4 2 2" xfId="13821"/>
    <cellStyle name="Calculation 8 3 4 2 2 2" xfId="25809"/>
    <cellStyle name="Calculation 8 3 4 2 2 2 2" xfId="46995"/>
    <cellStyle name="Calculation 8 3 4 2 2 3" xfId="36391"/>
    <cellStyle name="Calculation 8 3 4 2 3" xfId="20696"/>
    <cellStyle name="Calculation 8 3 4 2 3 2" xfId="41883"/>
    <cellStyle name="Calculation 8 3 4 2 4" xfId="31263"/>
    <cellStyle name="Calculation 8 3 4 2_Table 2A-1_EFT (Annual)" xfId="14903"/>
    <cellStyle name="Calculation 8 3 4 3" xfId="11165"/>
    <cellStyle name="Calculation 8 3 4 3 2" xfId="23263"/>
    <cellStyle name="Calculation 8 3 4 3 2 2" xfId="44449"/>
    <cellStyle name="Calculation 8 3 4 3 3" xfId="33845"/>
    <cellStyle name="Calculation 8 3 4 4" xfId="18150"/>
    <cellStyle name="Calculation 8 3 4 4 2" xfId="39337"/>
    <cellStyle name="Calculation 8 3 4 5" xfId="28520"/>
    <cellStyle name="Calculation 8 3 4_Table 2A-1_EFT (Annual)" xfId="6735"/>
    <cellStyle name="Calculation 8 3 5" xfId="3888"/>
    <cellStyle name="Calculation 8 3 5 2" xfId="12220"/>
    <cellStyle name="Calculation 8 3 5 2 2" xfId="24245"/>
    <cellStyle name="Calculation 8 3 5 2 2 2" xfId="45431"/>
    <cellStyle name="Calculation 8 3 5 2 3" xfId="34827"/>
    <cellStyle name="Calculation 8 3 5 3" xfId="19132"/>
    <cellStyle name="Calculation 8 3 5 3 2" xfId="40319"/>
    <cellStyle name="Calculation 8 3 5 4" xfId="29576"/>
    <cellStyle name="Calculation 8 3 5_Table 2A-1_EFT (Annual)" xfId="14904"/>
    <cellStyle name="Calculation 8 3 6" xfId="9557"/>
    <cellStyle name="Calculation 8 3 6 2" xfId="21699"/>
    <cellStyle name="Calculation 8 3 6 2 2" xfId="42885"/>
    <cellStyle name="Calculation 8 3 6 3" xfId="32281"/>
    <cellStyle name="Calculation 8 3 7" xfId="16586"/>
    <cellStyle name="Calculation 8 3 7 2" xfId="37773"/>
    <cellStyle name="Calculation 8 3 8" xfId="26833"/>
    <cellStyle name="Calculation 8 3_Table 2A-1_EFT (Annual)" xfId="2986"/>
    <cellStyle name="Calculation 8 4" xfId="1140"/>
    <cellStyle name="Calculation 8 4 2" xfId="2410"/>
    <cellStyle name="Calculation 8 4 2 2" xfId="5971"/>
    <cellStyle name="Calculation 8 4 2 2 2" xfId="14165"/>
    <cellStyle name="Calculation 8 4 2 2 2 2" xfId="26137"/>
    <cellStyle name="Calculation 8 4 2 2 2 2 2" xfId="47323"/>
    <cellStyle name="Calculation 8 4 2 2 2 3" xfId="36719"/>
    <cellStyle name="Calculation 8 4 2 2 3" xfId="21024"/>
    <cellStyle name="Calculation 8 4 2 2 3 2" xfId="42211"/>
    <cellStyle name="Calculation 8 4 2 2 4" xfId="31627"/>
    <cellStyle name="Calculation 8 4 2 2_Table 2A-1_EFT (Annual)" xfId="14905"/>
    <cellStyle name="Calculation 8 4 2 3" xfId="11507"/>
    <cellStyle name="Calculation 8 4 2 3 2" xfId="23591"/>
    <cellStyle name="Calculation 8 4 2 3 2 2" xfId="44777"/>
    <cellStyle name="Calculation 8 4 2 3 3" xfId="34173"/>
    <cellStyle name="Calculation 8 4 2 4" xfId="18478"/>
    <cellStyle name="Calculation 8 4 2 4 2" xfId="39665"/>
    <cellStyle name="Calculation 8 4 2 5" xfId="28884"/>
    <cellStyle name="Calculation 8 4 2_Table 2A-1_EFT (Annual)" xfId="6737"/>
    <cellStyle name="Calculation 8 4 3" xfId="4701"/>
    <cellStyle name="Calculation 8 4 3 2" xfId="12961"/>
    <cellStyle name="Calculation 8 4 3 2 2" xfId="24967"/>
    <cellStyle name="Calculation 8 4 3 2 2 2" xfId="46153"/>
    <cellStyle name="Calculation 8 4 3 2 3" xfId="35549"/>
    <cellStyle name="Calculation 8 4 3 3" xfId="19854"/>
    <cellStyle name="Calculation 8 4 3 3 2" xfId="41041"/>
    <cellStyle name="Calculation 8 4 3 4" xfId="30358"/>
    <cellStyle name="Calculation 8 4 3_Table 2A-1_EFT (Annual)" xfId="14906"/>
    <cellStyle name="Calculation 8 4 4" xfId="10305"/>
    <cellStyle name="Calculation 8 4 4 2" xfId="22421"/>
    <cellStyle name="Calculation 8 4 4 2 2" xfId="43607"/>
    <cellStyle name="Calculation 8 4 4 3" xfId="33003"/>
    <cellStyle name="Calculation 8 4 5" xfId="17308"/>
    <cellStyle name="Calculation 8 4 5 2" xfId="38495"/>
    <cellStyle name="Calculation 8 4 6" xfId="27615"/>
    <cellStyle name="Calculation 8 4_Table 2A-1_EFT (Annual)" xfId="6736"/>
    <cellStyle name="Calculation 8 5" xfId="707"/>
    <cellStyle name="Calculation 8 5 2" xfId="4268"/>
    <cellStyle name="Calculation 8 5 2 2" xfId="12552"/>
    <cellStyle name="Calculation 8 5 2 2 2" xfId="24570"/>
    <cellStyle name="Calculation 8 5 2 2 2 2" xfId="45756"/>
    <cellStyle name="Calculation 8 5 2 2 3" xfId="35152"/>
    <cellStyle name="Calculation 8 5 2 3" xfId="19457"/>
    <cellStyle name="Calculation 8 5 2 3 2" xfId="40644"/>
    <cellStyle name="Calculation 8 5 2 4" xfId="29925"/>
    <cellStyle name="Calculation 8 5 2_Table 2A-1_EFT (Annual)" xfId="14907"/>
    <cellStyle name="Calculation 8 5 3" xfId="9899"/>
    <cellStyle name="Calculation 8 5 3 2" xfId="22024"/>
    <cellStyle name="Calculation 8 5 3 2 2" xfId="43210"/>
    <cellStyle name="Calculation 8 5 3 3" xfId="32606"/>
    <cellStyle name="Calculation 8 5 4" xfId="16911"/>
    <cellStyle name="Calculation 8 5 4 2" xfId="38098"/>
    <cellStyle name="Calculation 8 5 5" xfId="27182"/>
    <cellStyle name="Calculation 8 5_Table 2A-1_EFT (Annual)" xfId="6738"/>
    <cellStyle name="Calculation 8 6" xfId="1873"/>
    <cellStyle name="Calculation 8 6 2" xfId="5434"/>
    <cellStyle name="Calculation 8 6 2 2" xfId="13649"/>
    <cellStyle name="Calculation 8 6 2 2 2" xfId="25637"/>
    <cellStyle name="Calculation 8 6 2 2 2 2" xfId="46823"/>
    <cellStyle name="Calculation 8 6 2 2 3" xfId="36219"/>
    <cellStyle name="Calculation 8 6 2 3" xfId="20524"/>
    <cellStyle name="Calculation 8 6 2 3 2" xfId="41711"/>
    <cellStyle name="Calculation 8 6 2 4" xfId="31091"/>
    <cellStyle name="Calculation 8 6 2_Table 2A-1_EFT (Annual)" xfId="14908"/>
    <cellStyle name="Calculation 8 6 3" xfId="10993"/>
    <cellStyle name="Calculation 8 6 3 2" xfId="23091"/>
    <cellStyle name="Calculation 8 6 3 2 2" xfId="44277"/>
    <cellStyle name="Calculation 8 6 3 3" xfId="33673"/>
    <cellStyle name="Calculation 8 6 4" xfId="17978"/>
    <cellStyle name="Calculation 8 6 4 2" xfId="39165"/>
    <cellStyle name="Calculation 8 6 5" xfId="28348"/>
    <cellStyle name="Calculation 8 6_Table 2A-1_EFT (Annual)" xfId="6739"/>
    <cellStyle name="Calculation 8 7" xfId="3675"/>
    <cellStyle name="Calculation 8 7 2" xfId="12048"/>
    <cellStyle name="Calculation 8 7 2 2" xfId="24079"/>
    <cellStyle name="Calculation 8 7 2 2 2" xfId="45265"/>
    <cellStyle name="Calculation 8 7 2 3" xfId="34661"/>
    <cellStyle name="Calculation 8 7 3" xfId="18966"/>
    <cellStyle name="Calculation 8 7 3 2" xfId="40153"/>
    <cellStyle name="Calculation 8 7 4" xfId="29385"/>
    <cellStyle name="Calculation 8 7_Table 2A-1_EFT (Annual)" xfId="14909"/>
    <cellStyle name="Calculation 8 8" xfId="9365"/>
    <cellStyle name="Calculation 8 8 2" xfId="21533"/>
    <cellStyle name="Calculation 8 8 2 2" xfId="42719"/>
    <cellStyle name="Calculation 8 8 3" xfId="32115"/>
    <cellStyle name="Calculation 8 9" xfId="16420"/>
    <cellStyle name="Calculation 8 9 2" xfId="37607"/>
    <cellStyle name="Calculation 8_Table 2A-1_EFT (Annual)" xfId="2984"/>
    <cellStyle name="Calculation 9" xfId="94"/>
    <cellStyle name="Calculation 9 10" xfId="26650"/>
    <cellStyle name="Calculation 9 2" xfId="493"/>
    <cellStyle name="Calculation 9 2 2" xfId="1470"/>
    <cellStyle name="Calculation 9 2 2 2" xfId="2740"/>
    <cellStyle name="Calculation 9 2 2 2 2" xfId="6301"/>
    <cellStyle name="Calculation 9 2 2 2 2 2" xfId="14495"/>
    <cellStyle name="Calculation 9 2 2 2 2 2 2" xfId="26467"/>
    <cellStyle name="Calculation 9 2 2 2 2 2 2 2" xfId="47653"/>
    <cellStyle name="Calculation 9 2 2 2 2 2 3" xfId="37049"/>
    <cellStyle name="Calculation 9 2 2 2 2 3" xfId="21354"/>
    <cellStyle name="Calculation 9 2 2 2 2 3 2" xfId="42541"/>
    <cellStyle name="Calculation 9 2 2 2 2 4" xfId="31957"/>
    <cellStyle name="Calculation 9 2 2 2 2_Table 2A-1_EFT (Annual)" xfId="14910"/>
    <cellStyle name="Calculation 9 2 2 2 3" xfId="11837"/>
    <cellStyle name="Calculation 9 2 2 2 3 2" xfId="23921"/>
    <cellStyle name="Calculation 9 2 2 2 3 2 2" xfId="45107"/>
    <cellStyle name="Calculation 9 2 2 2 3 3" xfId="34503"/>
    <cellStyle name="Calculation 9 2 2 2 4" xfId="18808"/>
    <cellStyle name="Calculation 9 2 2 2 4 2" xfId="39995"/>
    <cellStyle name="Calculation 9 2 2 2 5" xfId="29214"/>
    <cellStyle name="Calculation 9 2 2 2_Table 2A-1_EFT (Annual)" xfId="6741"/>
    <cellStyle name="Calculation 9 2 2 3" xfId="5031"/>
    <cellStyle name="Calculation 9 2 2 3 2" xfId="13291"/>
    <cellStyle name="Calculation 9 2 2 3 2 2" xfId="25297"/>
    <cellStyle name="Calculation 9 2 2 3 2 2 2" xfId="46483"/>
    <cellStyle name="Calculation 9 2 2 3 2 3" xfId="35879"/>
    <cellStyle name="Calculation 9 2 2 3 3" xfId="20184"/>
    <cellStyle name="Calculation 9 2 2 3 3 2" xfId="41371"/>
    <cellStyle name="Calculation 9 2 2 3 4" xfId="30688"/>
    <cellStyle name="Calculation 9 2 2 3_Table 2A-1_EFT (Annual)" xfId="14911"/>
    <cellStyle name="Calculation 9 2 2 4" xfId="10635"/>
    <cellStyle name="Calculation 9 2 2 4 2" xfId="22751"/>
    <cellStyle name="Calculation 9 2 2 4 2 2" xfId="43937"/>
    <cellStyle name="Calculation 9 2 2 4 3" xfId="33333"/>
    <cellStyle name="Calculation 9 2 2 5" xfId="17638"/>
    <cellStyle name="Calculation 9 2 2 5 2" xfId="38825"/>
    <cellStyle name="Calculation 9 2 2 6" xfId="27945"/>
    <cellStyle name="Calculation 9 2 2_Table 2A-1_EFT (Annual)" xfId="6740"/>
    <cellStyle name="Calculation 9 2 3" xfId="1009"/>
    <cellStyle name="Calculation 9 2 3 2" xfId="4570"/>
    <cellStyle name="Calculation 9 2 3 2 2" xfId="12830"/>
    <cellStyle name="Calculation 9 2 3 2 2 2" xfId="24836"/>
    <cellStyle name="Calculation 9 2 3 2 2 2 2" xfId="46022"/>
    <cellStyle name="Calculation 9 2 3 2 2 3" xfId="35418"/>
    <cellStyle name="Calculation 9 2 3 2 3" xfId="19723"/>
    <cellStyle name="Calculation 9 2 3 2 3 2" xfId="40910"/>
    <cellStyle name="Calculation 9 2 3 2 4" xfId="30227"/>
    <cellStyle name="Calculation 9 2 3 2_Table 2A-1_EFT (Annual)" xfId="14912"/>
    <cellStyle name="Calculation 9 2 3 3" xfId="10174"/>
    <cellStyle name="Calculation 9 2 3 3 2" xfId="22290"/>
    <cellStyle name="Calculation 9 2 3 3 2 2" xfId="43476"/>
    <cellStyle name="Calculation 9 2 3 3 3" xfId="32872"/>
    <cellStyle name="Calculation 9 2 3 4" xfId="17177"/>
    <cellStyle name="Calculation 9 2 3 4 2" xfId="38364"/>
    <cellStyle name="Calculation 9 2 3 5" xfId="27484"/>
    <cellStyle name="Calculation 9 2 3_Table 2A-1_EFT (Annual)" xfId="6742"/>
    <cellStyle name="Calculation 9 2 4" xfId="2209"/>
    <cellStyle name="Calculation 9 2 4 2" xfId="5770"/>
    <cellStyle name="Calculation 9 2 4 2 2" xfId="13985"/>
    <cellStyle name="Calculation 9 2 4 2 2 2" xfId="25973"/>
    <cellStyle name="Calculation 9 2 4 2 2 2 2" xfId="47159"/>
    <cellStyle name="Calculation 9 2 4 2 2 3" xfId="36555"/>
    <cellStyle name="Calculation 9 2 4 2 3" xfId="20860"/>
    <cellStyle name="Calculation 9 2 4 2 3 2" xfId="42047"/>
    <cellStyle name="Calculation 9 2 4 2 4" xfId="31427"/>
    <cellStyle name="Calculation 9 2 4 2_Table 2A-1_EFT (Annual)" xfId="14913"/>
    <cellStyle name="Calculation 9 2 4 3" xfId="11329"/>
    <cellStyle name="Calculation 9 2 4 3 2" xfId="23427"/>
    <cellStyle name="Calculation 9 2 4 3 2 2" xfId="44613"/>
    <cellStyle name="Calculation 9 2 4 3 3" xfId="34009"/>
    <cellStyle name="Calculation 9 2 4 4" xfId="18314"/>
    <cellStyle name="Calculation 9 2 4 4 2" xfId="39501"/>
    <cellStyle name="Calculation 9 2 4 5" xfId="28684"/>
    <cellStyle name="Calculation 9 2 4_Table 2A-1_EFT (Annual)" xfId="6743"/>
    <cellStyle name="Calculation 9 2 5" xfId="4063"/>
    <cellStyle name="Calculation 9 2 5 2" xfId="12387"/>
    <cellStyle name="Calculation 9 2 5 2 2" xfId="24409"/>
    <cellStyle name="Calculation 9 2 5 2 2 2" xfId="45595"/>
    <cellStyle name="Calculation 9 2 5 2 3" xfId="34991"/>
    <cellStyle name="Calculation 9 2 5 3" xfId="19296"/>
    <cellStyle name="Calculation 9 2 5 3 2" xfId="40483"/>
    <cellStyle name="Calculation 9 2 5 4" xfId="29751"/>
    <cellStyle name="Calculation 9 2 5_Table 2A-1_EFT (Annual)" xfId="14914"/>
    <cellStyle name="Calculation 9 2 6" xfId="9726"/>
    <cellStyle name="Calculation 9 2 6 2" xfId="21863"/>
    <cellStyle name="Calculation 9 2 6 2 2" xfId="43049"/>
    <cellStyle name="Calculation 9 2 6 3" xfId="32445"/>
    <cellStyle name="Calculation 9 2 7" xfId="16750"/>
    <cellStyle name="Calculation 9 2 7 2" xfId="37937"/>
    <cellStyle name="Calculation 9 2 8" xfId="27008"/>
    <cellStyle name="Calculation 9 2_Table 2A-1_EFT (Annual)" xfId="2988"/>
    <cellStyle name="Calculation 9 3" xfId="326"/>
    <cellStyle name="Calculation 9 3 2" xfId="1314"/>
    <cellStyle name="Calculation 9 3 2 2" xfId="2584"/>
    <cellStyle name="Calculation 9 3 2 2 2" xfId="6145"/>
    <cellStyle name="Calculation 9 3 2 2 2 2" xfId="14339"/>
    <cellStyle name="Calculation 9 3 2 2 2 2 2" xfId="26311"/>
    <cellStyle name="Calculation 9 3 2 2 2 2 2 2" xfId="47497"/>
    <cellStyle name="Calculation 9 3 2 2 2 2 3" xfId="36893"/>
    <cellStyle name="Calculation 9 3 2 2 2 3" xfId="21198"/>
    <cellStyle name="Calculation 9 3 2 2 2 3 2" xfId="42385"/>
    <cellStyle name="Calculation 9 3 2 2 2 4" xfId="31801"/>
    <cellStyle name="Calculation 9 3 2 2 2_Table 2A-1_EFT (Annual)" xfId="14915"/>
    <cellStyle name="Calculation 9 3 2 2 3" xfId="11681"/>
    <cellStyle name="Calculation 9 3 2 2 3 2" xfId="23765"/>
    <cellStyle name="Calculation 9 3 2 2 3 2 2" xfId="44951"/>
    <cellStyle name="Calculation 9 3 2 2 3 3" xfId="34347"/>
    <cellStyle name="Calculation 9 3 2 2 4" xfId="18652"/>
    <cellStyle name="Calculation 9 3 2 2 4 2" xfId="39839"/>
    <cellStyle name="Calculation 9 3 2 2 5" xfId="29058"/>
    <cellStyle name="Calculation 9 3 2 2_Table 2A-1_EFT (Annual)" xfId="6745"/>
    <cellStyle name="Calculation 9 3 2 3" xfId="4875"/>
    <cellStyle name="Calculation 9 3 2 3 2" xfId="13135"/>
    <cellStyle name="Calculation 9 3 2 3 2 2" xfId="25141"/>
    <cellStyle name="Calculation 9 3 2 3 2 2 2" xfId="46327"/>
    <cellStyle name="Calculation 9 3 2 3 2 3" xfId="35723"/>
    <cellStyle name="Calculation 9 3 2 3 3" xfId="20028"/>
    <cellStyle name="Calculation 9 3 2 3 3 2" xfId="41215"/>
    <cellStyle name="Calculation 9 3 2 3 4" xfId="30532"/>
    <cellStyle name="Calculation 9 3 2 3_Table 2A-1_EFT (Annual)" xfId="14916"/>
    <cellStyle name="Calculation 9 3 2 4" xfId="10479"/>
    <cellStyle name="Calculation 9 3 2 4 2" xfId="22595"/>
    <cellStyle name="Calculation 9 3 2 4 2 2" xfId="43781"/>
    <cellStyle name="Calculation 9 3 2 4 3" xfId="33177"/>
    <cellStyle name="Calculation 9 3 2 5" xfId="17482"/>
    <cellStyle name="Calculation 9 3 2 5 2" xfId="38669"/>
    <cellStyle name="Calculation 9 3 2 6" xfId="27789"/>
    <cellStyle name="Calculation 9 3 2_Table 2A-1_EFT (Annual)" xfId="6744"/>
    <cellStyle name="Calculation 9 3 3" xfId="872"/>
    <cellStyle name="Calculation 9 3 3 2" xfId="4433"/>
    <cellStyle name="Calculation 9 3 3 2 2" xfId="12698"/>
    <cellStyle name="Calculation 9 3 3 2 2 2" xfId="24710"/>
    <cellStyle name="Calculation 9 3 3 2 2 2 2" xfId="45896"/>
    <cellStyle name="Calculation 9 3 3 2 2 3" xfId="35292"/>
    <cellStyle name="Calculation 9 3 3 2 3" xfId="19597"/>
    <cellStyle name="Calculation 9 3 3 2 3 2" xfId="40784"/>
    <cellStyle name="Calculation 9 3 3 2 4" xfId="30090"/>
    <cellStyle name="Calculation 9 3 3 2_Table 2A-1_EFT (Annual)" xfId="14917"/>
    <cellStyle name="Calculation 9 3 3 3" xfId="10045"/>
    <cellStyle name="Calculation 9 3 3 3 2" xfId="22164"/>
    <cellStyle name="Calculation 9 3 3 3 2 2" xfId="43350"/>
    <cellStyle name="Calculation 9 3 3 3 3" xfId="32746"/>
    <cellStyle name="Calculation 9 3 3 4" xfId="17051"/>
    <cellStyle name="Calculation 9 3 3 4 2" xfId="38238"/>
    <cellStyle name="Calculation 9 3 3 5" xfId="27347"/>
    <cellStyle name="Calculation 9 3 3_Table 2A-1_EFT (Annual)" xfId="6746"/>
    <cellStyle name="Calculation 9 3 4" xfId="2053"/>
    <cellStyle name="Calculation 9 3 4 2" xfId="5614"/>
    <cellStyle name="Calculation 9 3 4 2 2" xfId="13829"/>
    <cellStyle name="Calculation 9 3 4 2 2 2" xfId="25817"/>
    <cellStyle name="Calculation 9 3 4 2 2 2 2" xfId="47003"/>
    <cellStyle name="Calculation 9 3 4 2 2 3" xfId="36399"/>
    <cellStyle name="Calculation 9 3 4 2 3" xfId="20704"/>
    <cellStyle name="Calculation 9 3 4 2 3 2" xfId="41891"/>
    <cellStyle name="Calculation 9 3 4 2 4" xfId="31271"/>
    <cellStyle name="Calculation 9 3 4 2_Table 2A-1_EFT (Annual)" xfId="14918"/>
    <cellStyle name="Calculation 9 3 4 3" xfId="11173"/>
    <cellStyle name="Calculation 9 3 4 3 2" xfId="23271"/>
    <cellStyle name="Calculation 9 3 4 3 2 2" xfId="44457"/>
    <cellStyle name="Calculation 9 3 4 3 3" xfId="33853"/>
    <cellStyle name="Calculation 9 3 4 4" xfId="18158"/>
    <cellStyle name="Calculation 9 3 4 4 2" xfId="39345"/>
    <cellStyle name="Calculation 9 3 4 5" xfId="28528"/>
    <cellStyle name="Calculation 9 3 4_Table 2A-1_EFT (Annual)" xfId="6747"/>
    <cellStyle name="Calculation 9 3 5" xfId="3896"/>
    <cellStyle name="Calculation 9 3 5 2" xfId="12228"/>
    <cellStyle name="Calculation 9 3 5 2 2" xfId="24253"/>
    <cellStyle name="Calculation 9 3 5 2 2 2" xfId="45439"/>
    <cellStyle name="Calculation 9 3 5 2 3" xfId="34835"/>
    <cellStyle name="Calculation 9 3 5 3" xfId="19140"/>
    <cellStyle name="Calculation 9 3 5 3 2" xfId="40327"/>
    <cellStyle name="Calculation 9 3 5 4" xfId="29584"/>
    <cellStyle name="Calculation 9 3 5_Table 2A-1_EFT (Annual)" xfId="14919"/>
    <cellStyle name="Calculation 9 3 6" xfId="9565"/>
    <cellStyle name="Calculation 9 3 6 2" xfId="21707"/>
    <cellStyle name="Calculation 9 3 6 2 2" xfId="42893"/>
    <cellStyle name="Calculation 9 3 6 3" xfId="32289"/>
    <cellStyle name="Calculation 9 3 7" xfId="16594"/>
    <cellStyle name="Calculation 9 3 7 2" xfId="37781"/>
    <cellStyle name="Calculation 9 3 8" xfId="26841"/>
    <cellStyle name="Calculation 9 3_Table 2A-1_EFT (Annual)" xfId="2989"/>
    <cellStyle name="Calculation 9 4" xfId="1148"/>
    <cellStyle name="Calculation 9 4 2" xfId="2418"/>
    <cellStyle name="Calculation 9 4 2 2" xfId="5979"/>
    <cellStyle name="Calculation 9 4 2 2 2" xfId="14173"/>
    <cellStyle name="Calculation 9 4 2 2 2 2" xfId="26145"/>
    <cellStyle name="Calculation 9 4 2 2 2 2 2" xfId="47331"/>
    <cellStyle name="Calculation 9 4 2 2 2 3" xfId="36727"/>
    <cellStyle name="Calculation 9 4 2 2 3" xfId="21032"/>
    <cellStyle name="Calculation 9 4 2 2 3 2" xfId="42219"/>
    <cellStyle name="Calculation 9 4 2 2 4" xfId="31635"/>
    <cellStyle name="Calculation 9 4 2 2_Table 2A-1_EFT (Annual)" xfId="14920"/>
    <cellStyle name="Calculation 9 4 2 3" xfId="11515"/>
    <cellStyle name="Calculation 9 4 2 3 2" xfId="23599"/>
    <cellStyle name="Calculation 9 4 2 3 2 2" xfId="44785"/>
    <cellStyle name="Calculation 9 4 2 3 3" xfId="34181"/>
    <cellStyle name="Calculation 9 4 2 4" xfId="18486"/>
    <cellStyle name="Calculation 9 4 2 4 2" xfId="39673"/>
    <cellStyle name="Calculation 9 4 2 5" xfId="28892"/>
    <cellStyle name="Calculation 9 4 2_Table 2A-1_EFT (Annual)" xfId="6749"/>
    <cellStyle name="Calculation 9 4 3" xfId="4709"/>
    <cellStyle name="Calculation 9 4 3 2" xfId="12969"/>
    <cellStyle name="Calculation 9 4 3 2 2" xfId="24975"/>
    <cellStyle name="Calculation 9 4 3 2 2 2" xfId="46161"/>
    <cellStyle name="Calculation 9 4 3 2 3" xfId="35557"/>
    <cellStyle name="Calculation 9 4 3 3" xfId="19862"/>
    <cellStyle name="Calculation 9 4 3 3 2" xfId="41049"/>
    <cellStyle name="Calculation 9 4 3 4" xfId="30366"/>
    <cellStyle name="Calculation 9 4 3_Table 2A-1_EFT (Annual)" xfId="14921"/>
    <cellStyle name="Calculation 9 4 4" xfId="10313"/>
    <cellStyle name="Calculation 9 4 4 2" xfId="22429"/>
    <cellStyle name="Calculation 9 4 4 2 2" xfId="43615"/>
    <cellStyle name="Calculation 9 4 4 3" xfId="33011"/>
    <cellStyle name="Calculation 9 4 5" xfId="17316"/>
    <cellStyle name="Calculation 9 4 5 2" xfId="38503"/>
    <cellStyle name="Calculation 9 4 6" xfId="27623"/>
    <cellStyle name="Calculation 9 4_Table 2A-1_EFT (Annual)" xfId="6748"/>
    <cellStyle name="Calculation 9 5" xfId="713"/>
    <cellStyle name="Calculation 9 5 2" xfId="4274"/>
    <cellStyle name="Calculation 9 5 2 2" xfId="12558"/>
    <cellStyle name="Calculation 9 5 2 2 2" xfId="24576"/>
    <cellStyle name="Calculation 9 5 2 2 2 2" xfId="45762"/>
    <cellStyle name="Calculation 9 5 2 2 3" xfId="35158"/>
    <cellStyle name="Calculation 9 5 2 3" xfId="19463"/>
    <cellStyle name="Calculation 9 5 2 3 2" xfId="40650"/>
    <cellStyle name="Calculation 9 5 2 4" xfId="29931"/>
    <cellStyle name="Calculation 9 5 2_Table 2A-1_EFT (Annual)" xfId="14922"/>
    <cellStyle name="Calculation 9 5 3" xfId="9905"/>
    <cellStyle name="Calculation 9 5 3 2" xfId="22030"/>
    <cellStyle name="Calculation 9 5 3 2 2" xfId="43216"/>
    <cellStyle name="Calculation 9 5 3 3" xfId="32612"/>
    <cellStyle name="Calculation 9 5 4" xfId="16917"/>
    <cellStyle name="Calculation 9 5 4 2" xfId="38104"/>
    <cellStyle name="Calculation 9 5 5" xfId="27188"/>
    <cellStyle name="Calculation 9 5_Table 2A-1_EFT (Annual)" xfId="6750"/>
    <cellStyle name="Calculation 9 6" xfId="1810"/>
    <cellStyle name="Calculation 9 6 2" xfId="5371"/>
    <cellStyle name="Calculation 9 6 2 2" xfId="13586"/>
    <cellStyle name="Calculation 9 6 2 2 2" xfId="25574"/>
    <cellStyle name="Calculation 9 6 2 2 2 2" xfId="46760"/>
    <cellStyle name="Calculation 9 6 2 2 3" xfId="36156"/>
    <cellStyle name="Calculation 9 6 2 3" xfId="20461"/>
    <cellStyle name="Calculation 9 6 2 3 2" xfId="41648"/>
    <cellStyle name="Calculation 9 6 2 4" xfId="31028"/>
    <cellStyle name="Calculation 9 6 2_Table 2A-1_EFT (Annual)" xfId="14923"/>
    <cellStyle name="Calculation 9 6 3" xfId="10930"/>
    <cellStyle name="Calculation 9 6 3 2" xfId="23028"/>
    <cellStyle name="Calculation 9 6 3 2 2" xfId="44214"/>
    <cellStyle name="Calculation 9 6 3 3" xfId="33610"/>
    <cellStyle name="Calculation 9 6 4" xfId="17915"/>
    <cellStyle name="Calculation 9 6 4 2" xfId="39102"/>
    <cellStyle name="Calculation 9 6 5" xfId="28285"/>
    <cellStyle name="Calculation 9 6_Table 2A-1_EFT (Annual)" xfId="6751"/>
    <cellStyle name="Calculation 9 7" xfId="3683"/>
    <cellStyle name="Calculation 9 7 2" xfId="12056"/>
    <cellStyle name="Calculation 9 7 2 2" xfId="24087"/>
    <cellStyle name="Calculation 9 7 2 2 2" xfId="45273"/>
    <cellStyle name="Calculation 9 7 2 3" xfId="34669"/>
    <cellStyle name="Calculation 9 7 3" xfId="18974"/>
    <cellStyle name="Calculation 9 7 3 2" xfId="40161"/>
    <cellStyle name="Calculation 9 7 4" xfId="29393"/>
    <cellStyle name="Calculation 9 7_Table 2A-1_EFT (Annual)" xfId="14924"/>
    <cellStyle name="Calculation 9 8" xfId="9373"/>
    <cellStyle name="Calculation 9 8 2" xfId="21541"/>
    <cellStyle name="Calculation 9 8 2 2" xfId="42727"/>
    <cellStyle name="Calculation 9 8 3" xfId="32123"/>
    <cellStyle name="Calculation 9 9" xfId="16428"/>
    <cellStyle name="Calculation 9 9 2" xfId="37615"/>
    <cellStyle name="Calculation 9_Table 2A-1_EFT (Annual)" xfId="2987"/>
    <cellStyle name="Check Cell" xfId="27" builtinId="23" customBuiltin="1"/>
    <cellStyle name="Check Cell 2" xfId="279"/>
    <cellStyle name="Check Cell 3" xfId="683"/>
    <cellStyle name="Check Cell 4" xfId="15997"/>
    <cellStyle name="Comma" xfId="28" builtinId="3"/>
    <cellStyle name="Comma 10" xfId="15998"/>
    <cellStyle name="Comma 11" xfId="47831"/>
    <cellStyle name="Comma 11 2" xfId="47838"/>
    <cellStyle name="Comma 12" xfId="47836"/>
    <cellStyle name="Comma 2" xfId="29"/>
    <cellStyle name="Comma 2 2" xfId="68"/>
    <cellStyle name="Comma 3" xfId="30"/>
    <cellStyle name="Comma 3 2" xfId="54"/>
    <cellStyle name="Comma 4" xfId="31"/>
    <cellStyle name="Comma 4 2" xfId="96"/>
    <cellStyle name="Comma 5" xfId="57"/>
    <cellStyle name="Comma 5 10" xfId="47809"/>
    <cellStyle name="Comma 5 2" xfId="65"/>
    <cellStyle name="Comma 5 3" xfId="77"/>
    <cellStyle name="Comma 5 3 2" xfId="309"/>
    <cellStyle name="Comma 5 3 2 2" xfId="859"/>
    <cellStyle name="Comma 5 3 2 2 2" xfId="2389"/>
    <cellStyle name="Comma 5 3 2 2 2 2" xfId="5950"/>
    <cellStyle name="Comma 5 3 2 2 2 2 2" xfId="16398"/>
    <cellStyle name="Comma 5 3 2 2 2 2 2 2" xfId="37587"/>
    <cellStyle name="Comma 5 3 2 2 2 2 3" xfId="31606"/>
    <cellStyle name="Comma 5 3 2 2 2 3" xfId="16200"/>
    <cellStyle name="Comma 5 3 2 2 2 3 2" xfId="37390"/>
    <cellStyle name="Comma 5 3 2 2 2 4" xfId="28863"/>
    <cellStyle name="Comma 5 3 2 2 3" xfId="4420"/>
    <cellStyle name="Comma 5 3 2 2 3 2" xfId="16298"/>
    <cellStyle name="Comma 5 3 2 2 3 2 2" xfId="37488"/>
    <cellStyle name="Comma 5 3 2 2 3 3" xfId="30077"/>
    <cellStyle name="Comma 5 3 2 2 4" xfId="16101"/>
    <cellStyle name="Comma 5 3 2 2 4 2" xfId="37291"/>
    <cellStyle name="Comma 5 3 2 2 5" xfId="27334"/>
    <cellStyle name="Comma 5 3 2 3" xfId="1691"/>
    <cellStyle name="Comma 5 3 2 3 2" xfId="5252"/>
    <cellStyle name="Comma 5 3 2 3 2 2" xfId="16349"/>
    <cellStyle name="Comma 5 3 2 3 2 2 2" xfId="37538"/>
    <cellStyle name="Comma 5 3 2 3 2 3" xfId="30909"/>
    <cellStyle name="Comma 5 3 2 3 3" xfId="16151"/>
    <cellStyle name="Comma 5 3 2 3 3 2" xfId="37341"/>
    <cellStyle name="Comma 5 3 2 3 4" xfId="28166"/>
    <cellStyle name="Comma 5 3 2 4" xfId="3879"/>
    <cellStyle name="Comma 5 3 2 4 2" xfId="16249"/>
    <cellStyle name="Comma 5 3 2 4 2 2" xfId="37439"/>
    <cellStyle name="Comma 5 3 2 4 3" xfId="29567"/>
    <cellStyle name="Comma 5 3 2 5" xfId="16052"/>
    <cellStyle name="Comma 5 3 2 5 2" xfId="37242"/>
    <cellStyle name="Comma 5 3 2 6" xfId="26824"/>
    <cellStyle name="Comma 5 3 3" xfId="655"/>
    <cellStyle name="Comma 5 3 3 2" xfId="1776"/>
    <cellStyle name="Comma 5 3 3 2 2" xfId="5337"/>
    <cellStyle name="Comma 5 3 3 2 2 2" xfId="16373"/>
    <cellStyle name="Comma 5 3 3 2 2 2 2" xfId="37562"/>
    <cellStyle name="Comma 5 3 3 2 2 3" xfId="30994"/>
    <cellStyle name="Comma 5 3 3 2 3" xfId="16175"/>
    <cellStyle name="Comma 5 3 3 2 3 2" xfId="37365"/>
    <cellStyle name="Comma 5 3 3 2 4" xfId="28251"/>
    <cellStyle name="Comma 5 3 3 3" xfId="4225"/>
    <cellStyle name="Comma 5 3 3 3 2" xfId="16273"/>
    <cellStyle name="Comma 5 3 3 3 2 2" xfId="37463"/>
    <cellStyle name="Comma 5 3 3 3 3" xfId="29913"/>
    <cellStyle name="Comma 5 3 3 4" xfId="16076"/>
    <cellStyle name="Comma 5 3 3 4 2" xfId="37266"/>
    <cellStyle name="Comma 5 3 3 5" xfId="27170"/>
    <cellStyle name="Comma 5 3 4" xfId="1634"/>
    <cellStyle name="Comma 5 3 4 2" xfId="5195"/>
    <cellStyle name="Comma 5 3 4 2 2" xfId="16324"/>
    <cellStyle name="Comma 5 3 4 2 2 2" xfId="37513"/>
    <cellStyle name="Comma 5 3 4 2 3" xfId="30852"/>
    <cellStyle name="Comma 5 3 4 3" xfId="16126"/>
    <cellStyle name="Comma 5 3 4 3 2" xfId="37316"/>
    <cellStyle name="Comma 5 3 4 4" xfId="28109"/>
    <cellStyle name="Comma 5 3 5" xfId="3666"/>
    <cellStyle name="Comma 5 3 5 2" xfId="16224"/>
    <cellStyle name="Comma 5 3 5 2 2" xfId="37414"/>
    <cellStyle name="Comma 5 3 5 3" xfId="29376"/>
    <cellStyle name="Comma 5 3 6" xfId="16027"/>
    <cellStyle name="Comma 5 3 6 2" xfId="37217"/>
    <cellStyle name="Comma 5 3 7" xfId="26633"/>
    <cellStyle name="Comma 5 3 8" xfId="47821"/>
    <cellStyle name="Comma 5 4" xfId="297"/>
    <cellStyle name="Comma 5 4 2" xfId="847"/>
    <cellStyle name="Comma 5 4 2 2" xfId="2377"/>
    <cellStyle name="Comma 5 4 2 2 2" xfId="5938"/>
    <cellStyle name="Comma 5 4 2 2 2 2" xfId="16386"/>
    <cellStyle name="Comma 5 4 2 2 2 2 2" xfId="37575"/>
    <cellStyle name="Comma 5 4 2 2 2 3" xfId="31594"/>
    <cellStyle name="Comma 5 4 2 2 3" xfId="16188"/>
    <cellStyle name="Comma 5 4 2 2 3 2" xfId="37378"/>
    <cellStyle name="Comma 5 4 2 2 4" xfId="28851"/>
    <cellStyle name="Comma 5 4 2 3" xfId="4408"/>
    <cellStyle name="Comma 5 4 2 3 2" xfId="16286"/>
    <cellStyle name="Comma 5 4 2 3 2 2" xfId="37476"/>
    <cellStyle name="Comma 5 4 2 3 3" xfId="30065"/>
    <cellStyle name="Comma 5 4 2 4" xfId="16089"/>
    <cellStyle name="Comma 5 4 2 4 2" xfId="37279"/>
    <cellStyle name="Comma 5 4 2 5" xfId="27322"/>
    <cellStyle name="Comma 5 4 3" xfId="1679"/>
    <cellStyle name="Comma 5 4 3 2" xfId="5240"/>
    <cellStyle name="Comma 5 4 3 2 2" xfId="16337"/>
    <cellStyle name="Comma 5 4 3 2 2 2" xfId="37526"/>
    <cellStyle name="Comma 5 4 3 2 3" xfId="30897"/>
    <cellStyle name="Comma 5 4 3 3" xfId="16139"/>
    <cellStyle name="Comma 5 4 3 3 2" xfId="37329"/>
    <cellStyle name="Comma 5 4 3 4" xfId="28154"/>
    <cellStyle name="Comma 5 4 4" xfId="3867"/>
    <cellStyle name="Comma 5 4 4 2" xfId="16237"/>
    <cellStyle name="Comma 5 4 4 2 2" xfId="37427"/>
    <cellStyle name="Comma 5 4 4 3" xfId="29555"/>
    <cellStyle name="Comma 5 4 5" xfId="16040"/>
    <cellStyle name="Comma 5 4 5 2" xfId="37230"/>
    <cellStyle name="Comma 5 4 6" xfId="26812"/>
    <cellStyle name="Comma 5 5" xfId="643"/>
    <cellStyle name="Comma 5 5 2" xfId="1764"/>
    <cellStyle name="Comma 5 5 2 2" xfId="5325"/>
    <cellStyle name="Comma 5 5 2 2 2" xfId="16361"/>
    <cellStyle name="Comma 5 5 2 2 2 2" xfId="37550"/>
    <cellStyle name="Comma 5 5 2 2 3" xfId="30982"/>
    <cellStyle name="Comma 5 5 2 3" xfId="16163"/>
    <cellStyle name="Comma 5 5 2 3 2" xfId="37353"/>
    <cellStyle name="Comma 5 5 2 4" xfId="28239"/>
    <cellStyle name="Comma 5 5 3" xfId="4213"/>
    <cellStyle name="Comma 5 5 3 2" xfId="16261"/>
    <cellStyle name="Comma 5 5 3 2 2" xfId="37451"/>
    <cellStyle name="Comma 5 5 3 3" xfId="29901"/>
    <cellStyle name="Comma 5 5 4" xfId="16064"/>
    <cellStyle name="Comma 5 5 4 2" xfId="37254"/>
    <cellStyle name="Comma 5 5 5" xfId="27158"/>
    <cellStyle name="Comma 5 6" xfId="1622"/>
    <cellStyle name="Comma 5 6 2" xfId="5183"/>
    <cellStyle name="Comma 5 6 2 2" xfId="16312"/>
    <cellStyle name="Comma 5 6 2 2 2" xfId="37501"/>
    <cellStyle name="Comma 5 6 2 3" xfId="30840"/>
    <cellStyle name="Comma 5 6 3" xfId="16114"/>
    <cellStyle name="Comma 5 6 3 2" xfId="37304"/>
    <cellStyle name="Comma 5 6 4" xfId="28097"/>
    <cellStyle name="Comma 5 7" xfId="3648"/>
    <cellStyle name="Comma 5 7 2" xfId="16212"/>
    <cellStyle name="Comma 5 7 2 2" xfId="37402"/>
    <cellStyle name="Comma 5 7 3" xfId="29364"/>
    <cellStyle name="Comma 5 8" xfId="16015"/>
    <cellStyle name="Comma 5 8 2" xfId="37205"/>
    <cellStyle name="Comma 5 9" xfId="26621"/>
    <cellStyle name="Comma 6" xfId="63"/>
    <cellStyle name="Comma 6 2" xfId="106"/>
    <cellStyle name="Comma 6 2 2" xfId="337"/>
    <cellStyle name="Comma 6 2 2 2" xfId="881"/>
    <cellStyle name="Comma 6 2 2 2 2" xfId="2394"/>
    <cellStyle name="Comma 6 2 2 2 2 2" xfId="5955"/>
    <cellStyle name="Comma 6 2 2 2 2 2 2" xfId="16403"/>
    <cellStyle name="Comma 6 2 2 2 2 2 2 2" xfId="37592"/>
    <cellStyle name="Comma 6 2 2 2 2 2 3" xfId="31611"/>
    <cellStyle name="Comma 6 2 2 2 2 3" xfId="16205"/>
    <cellStyle name="Comma 6 2 2 2 2 3 2" xfId="37395"/>
    <cellStyle name="Comma 6 2 2 2 2 4" xfId="28868"/>
    <cellStyle name="Comma 6 2 2 2 3" xfId="4442"/>
    <cellStyle name="Comma 6 2 2 2 3 2" xfId="16303"/>
    <cellStyle name="Comma 6 2 2 2 3 2 2" xfId="37493"/>
    <cellStyle name="Comma 6 2 2 2 3 3" xfId="30099"/>
    <cellStyle name="Comma 6 2 2 2 4" xfId="16106"/>
    <cellStyle name="Comma 6 2 2 2 4 2" xfId="37296"/>
    <cellStyle name="Comma 6 2 2 2 5" xfId="27356"/>
    <cellStyle name="Comma 6 2 2 3" xfId="1702"/>
    <cellStyle name="Comma 6 2 2 3 2" xfId="5263"/>
    <cellStyle name="Comma 6 2 2 3 2 2" xfId="16354"/>
    <cellStyle name="Comma 6 2 2 3 2 2 2" xfId="37543"/>
    <cellStyle name="Comma 6 2 2 3 2 3" xfId="30920"/>
    <cellStyle name="Comma 6 2 2 3 3" xfId="16156"/>
    <cellStyle name="Comma 6 2 2 3 3 2" xfId="37346"/>
    <cellStyle name="Comma 6 2 2 3 4" xfId="28177"/>
    <cellStyle name="Comma 6 2 2 4" xfId="3907"/>
    <cellStyle name="Comma 6 2 2 4 2" xfId="16254"/>
    <cellStyle name="Comma 6 2 2 4 2 2" xfId="37444"/>
    <cellStyle name="Comma 6 2 2 4 3" xfId="29595"/>
    <cellStyle name="Comma 6 2 2 5" xfId="16057"/>
    <cellStyle name="Comma 6 2 2 5 2" xfId="37247"/>
    <cellStyle name="Comma 6 2 2 6" xfId="26852"/>
    <cellStyle name="Comma 6 2 3" xfId="722"/>
    <cellStyle name="Comma 6 2 3 2" xfId="2369"/>
    <cellStyle name="Comma 6 2 3 2 2" xfId="5930"/>
    <cellStyle name="Comma 6 2 3 2 2 2" xfId="16378"/>
    <cellStyle name="Comma 6 2 3 2 2 2 2" xfId="37567"/>
    <cellStyle name="Comma 6 2 3 2 2 3" xfId="31586"/>
    <cellStyle name="Comma 6 2 3 2 3" xfId="16180"/>
    <cellStyle name="Comma 6 2 3 2 3 2" xfId="37370"/>
    <cellStyle name="Comma 6 2 3 2 4" xfId="28843"/>
    <cellStyle name="Comma 6 2 3 3" xfId="4283"/>
    <cellStyle name="Comma 6 2 3 3 2" xfId="16278"/>
    <cellStyle name="Comma 6 2 3 3 2 2" xfId="37468"/>
    <cellStyle name="Comma 6 2 3 3 3" xfId="29940"/>
    <cellStyle name="Comma 6 2 3 4" xfId="16081"/>
    <cellStyle name="Comma 6 2 3 4 2" xfId="37271"/>
    <cellStyle name="Comma 6 2 3 5" xfId="27197"/>
    <cellStyle name="Comma 6 2 4" xfId="1645"/>
    <cellStyle name="Comma 6 2 4 2" xfId="5206"/>
    <cellStyle name="Comma 6 2 4 2 2" xfId="16329"/>
    <cellStyle name="Comma 6 2 4 2 2 2" xfId="37518"/>
    <cellStyle name="Comma 6 2 4 2 3" xfId="30863"/>
    <cellStyle name="Comma 6 2 4 3" xfId="16131"/>
    <cellStyle name="Comma 6 2 4 3 2" xfId="37321"/>
    <cellStyle name="Comma 6 2 4 4" xfId="28120"/>
    <cellStyle name="Comma 6 2 5" xfId="3695"/>
    <cellStyle name="Comma 6 2 5 2" xfId="16229"/>
    <cellStyle name="Comma 6 2 5 2 2" xfId="37419"/>
    <cellStyle name="Comma 6 2 5 3" xfId="29404"/>
    <cellStyle name="Comma 6 2 6" xfId="16032"/>
    <cellStyle name="Comma 6 2 6 2" xfId="37222"/>
    <cellStyle name="Comma 6 2 7" xfId="26661"/>
    <cellStyle name="Comma 6 3" xfId="302"/>
    <cellStyle name="Comma 6 3 2" xfId="852"/>
    <cellStyle name="Comma 6 3 2 2" xfId="2382"/>
    <cellStyle name="Comma 6 3 2 2 2" xfId="5943"/>
    <cellStyle name="Comma 6 3 2 2 2 2" xfId="16391"/>
    <cellStyle name="Comma 6 3 2 2 2 2 2" xfId="37580"/>
    <cellStyle name="Comma 6 3 2 2 2 3" xfId="31599"/>
    <cellStyle name="Comma 6 3 2 2 3" xfId="16193"/>
    <cellStyle name="Comma 6 3 2 2 3 2" xfId="37383"/>
    <cellStyle name="Comma 6 3 2 2 4" xfId="28856"/>
    <cellStyle name="Comma 6 3 2 3" xfId="4413"/>
    <cellStyle name="Comma 6 3 2 3 2" xfId="16291"/>
    <cellStyle name="Comma 6 3 2 3 2 2" xfId="37481"/>
    <cellStyle name="Comma 6 3 2 3 3" xfId="30070"/>
    <cellStyle name="Comma 6 3 2 4" xfId="16094"/>
    <cellStyle name="Comma 6 3 2 4 2" xfId="37284"/>
    <cellStyle name="Comma 6 3 2 5" xfId="27327"/>
    <cellStyle name="Comma 6 3 3" xfId="1684"/>
    <cellStyle name="Comma 6 3 3 2" xfId="5245"/>
    <cellStyle name="Comma 6 3 3 2 2" xfId="16342"/>
    <cellStyle name="Comma 6 3 3 2 2 2" xfId="37531"/>
    <cellStyle name="Comma 6 3 3 2 3" xfId="30902"/>
    <cellStyle name="Comma 6 3 3 3" xfId="16144"/>
    <cellStyle name="Comma 6 3 3 3 2" xfId="37334"/>
    <cellStyle name="Comma 6 3 3 4" xfId="28159"/>
    <cellStyle name="Comma 6 3 4" xfId="3872"/>
    <cellStyle name="Comma 6 3 4 2" xfId="16242"/>
    <cellStyle name="Comma 6 3 4 2 2" xfId="37432"/>
    <cellStyle name="Comma 6 3 4 3" xfId="29560"/>
    <cellStyle name="Comma 6 3 5" xfId="16045"/>
    <cellStyle name="Comma 6 3 5 2" xfId="37235"/>
    <cellStyle name="Comma 6 3 6" xfId="26817"/>
    <cellStyle name="Comma 6 4" xfId="648"/>
    <cellStyle name="Comma 6 4 2" xfId="1769"/>
    <cellStyle name="Comma 6 4 2 2" xfId="5330"/>
    <cellStyle name="Comma 6 4 2 2 2" xfId="16366"/>
    <cellStyle name="Comma 6 4 2 2 2 2" xfId="37555"/>
    <cellStyle name="Comma 6 4 2 2 3" xfId="30987"/>
    <cellStyle name="Comma 6 4 2 3" xfId="16168"/>
    <cellStyle name="Comma 6 4 2 3 2" xfId="37358"/>
    <cellStyle name="Comma 6 4 2 4" xfId="28244"/>
    <cellStyle name="Comma 6 4 3" xfId="4218"/>
    <cellStyle name="Comma 6 4 3 2" xfId="16266"/>
    <cellStyle name="Comma 6 4 3 2 2" xfId="37456"/>
    <cellStyle name="Comma 6 4 3 3" xfId="29906"/>
    <cellStyle name="Comma 6 4 4" xfId="16069"/>
    <cellStyle name="Comma 6 4 4 2" xfId="37259"/>
    <cellStyle name="Comma 6 4 5" xfId="27163"/>
    <cellStyle name="Comma 6 5" xfId="1627"/>
    <cellStyle name="Comma 6 5 2" xfId="5188"/>
    <cellStyle name="Comma 6 5 2 2" xfId="16317"/>
    <cellStyle name="Comma 6 5 2 2 2" xfId="37506"/>
    <cellStyle name="Comma 6 5 2 3" xfId="30845"/>
    <cellStyle name="Comma 6 5 3" xfId="16119"/>
    <cellStyle name="Comma 6 5 3 2" xfId="37309"/>
    <cellStyle name="Comma 6 5 4" xfId="28102"/>
    <cellStyle name="Comma 6 6" xfId="3653"/>
    <cellStyle name="Comma 6 6 2" xfId="16217"/>
    <cellStyle name="Comma 6 6 2 2" xfId="37407"/>
    <cellStyle name="Comma 6 6 3" xfId="29369"/>
    <cellStyle name="Comma 6 7" xfId="16020"/>
    <cellStyle name="Comma 6 7 2" xfId="37210"/>
    <cellStyle name="Comma 6 8" xfId="26626"/>
    <cellStyle name="Comma 6 9" xfId="47814"/>
    <cellStyle name="Comma 7" xfId="71"/>
    <cellStyle name="Comma 7 2" xfId="226"/>
    <cellStyle name="Comma 7 2 2" xfId="453"/>
    <cellStyle name="Comma 7 2 2 2" xfId="977"/>
    <cellStyle name="Comma 7 2 2 2 2" xfId="2397"/>
    <cellStyle name="Comma 7 2 2 2 2 2" xfId="5958"/>
    <cellStyle name="Comma 7 2 2 2 2 2 2" xfId="16406"/>
    <cellStyle name="Comma 7 2 2 2 2 2 2 2" xfId="37595"/>
    <cellStyle name="Comma 7 2 2 2 2 2 3" xfId="31614"/>
    <cellStyle name="Comma 7 2 2 2 2 3" xfId="16208"/>
    <cellStyle name="Comma 7 2 2 2 2 3 2" xfId="37398"/>
    <cellStyle name="Comma 7 2 2 2 2 4" xfId="28871"/>
    <cellStyle name="Comma 7 2 2 2 3" xfId="4538"/>
    <cellStyle name="Comma 7 2 2 2 3 2" xfId="16306"/>
    <cellStyle name="Comma 7 2 2 2 3 2 2" xfId="37496"/>
    <cellStyle name="Comma 7 2 2 2 3 3" xfId="30195"/>
    <cellStyle name="Comma 7 2 2 2 4" xfId="16109"/>
    <cellStyle name="Comma 7 2 2 2 4 2" xfId="37299"/>
    <cellStyle name="Comma 7 2 2 2 5" xfId="27452"/>
    <cellStyle name="Comma 7 2 2 3" xfId="1725"/>
    <cellStyle name="Comma 7 2 2 3 2" xfId="5286"/>
    <cellStyle name="Comma 7 2 2 3 2 2" xfId="16357"/>
    <cellStyle name="Comma 7 2 2 3 2 2 2" xfId="37546"/>
    <cellStyle name="Comma 7 2 2 3 2 3" xfId="30943"/>
    <cellStyle name="Comma 7 2 2 3 3" xfId="16159"/>
    <cellStyle name="Comma 7 2 2 3 3 2" xfId="37349"/>
    <cellStyle name="Comma 7 2 2 3 4" xfId="28200"/>
    <cellStyle name="Comma 7 2 2 4" xfId="4023"/>
    <cellStyle name="Comma 7 2 2 4 2" xfId="16257"/>
    <cellStyle name="Comma 7 2 2 4 2 2" xfId="37447"/>
    <cellStyle name="Comma 7 2 2 4 3" xfId="29711"/>
    <cellStyle name="Comma 7 2 2 5" xfId="16060"/>
    <cellStyle name="Comma 7 2 2 5 2" xfId="37250"/>
    <cellStyle name="Comma 7 2 2 6" xfId="26968"/>
    <cellStyle name="Comma 7 2 3" xfId="821"/>
    <cellStyle name="Comma 7 2 3 2" xfId="2372"/>
    <cellStyle name="Comma 7 2 3 2 2" xfId="5933"/>
    <cellStyle name="Comma 7 2 3 2 2 2" xfId="16381"/>
    <cellStyle name="Comma 7 2 3 2 2 2 2" xfId="37570"/>
    <cellStyle name="Comma 7 2 3 2 2 3" xfId="31589"/>
    <cellStyle name="Comma 7 2 3 2 3" xfId="16183"/>
    <cellStyle name="Comma 7 2 3 2 3 2" xfId="37373"/>
    <cellStyle name="Comma 7 2 3 2 4" xfId="28846"/>
    <cellStyle name="Comma 7 2 3 3" xfId="4382"/>
    <cellStyle name="Comma 7 2 3 3 2" xfId="16281"/>
    <cellStyle name="Comma 7 2 3 3 2 2" xfId="37471"/>
    <cellStyle name="Comma 7 2 3 3 3" xfId="30039"/>
    <cellStyle name="Comma 7 2 3 4" xfId="16084"/>
    <cellStyle name="Comma 7 2 3 4 2" xfId="37274"/>
    <cellStyle name="Comma 7 2 3 5" xfId="27296"/>
    <cellStyle name="Comma 7 2 4" xfId="1669"/>
    <cellStyle name="Comma 7 2 4 2" xfId="5230"/>
    <cellStyle name="Comma 7 2 4 2 2" xfId="16332"/>
    <cellStyle name="Comma 7 2 4 2 2 2" xfId="37521"/>
    <cellStyle name="Comma 7 2 4 2 3" xfId="30887"/>
    <cellStyle name="Comma 7 2 4 3" xfId="16134"/>
    <cellStyle name="Comma 7 2 4 3 2" xfId="37324"/>
    <cellStyle name="Comma 7 2 4 4" xfId="28144"/>
    <cellStyle name="Comma 7 2 5" xfId="3815"/>
    <cellStyle name="Comma 7 2 5 2" xfId="16232"/>
    <cellStyle name="Comma 7 2 5 2 2" xfId="37422"/>
    <cellStyle name="Comma 7 2 5 3" xfId="29524"/>
    <cellStyle name="Comma 7 2 6" xfId="16035"/>
    <cellStyle name="Comma 7 2 6 2" xfId="37225"/>
    <cellStyle name="Comma 7 2 7" xfId="26781"/>
    <cellStyle name="Comma 7 3" xfId="305"/>
    <cellStyle name="Comma 7 3 2" xfId="855"/>
    <cellStyle name="Comma 7 3 2 2" xfId="2385"/>
    <cellStyle name="Comma 7 3 2 2 2" xfId="5946"/>
    <cellStyle name="Comma 7 3 2 2 2 2" xfId="16394"/>
    <cellStyle name="Comma 7 3 2 2 2 2 2" xfId="37583"/>
    <cellStyle name="Comma 7 3 2 2 2 3" xfId="31602"/>
    <cellStyle name="Comma 7 3 2 2 3" xfId="16196"/>
    <cellStyle name="Comma 7 3 2 2 3 2" xfId="37386"/>
    <cellStyle name="Comma 7 3 2 2 4" xfId="28859"/>
    <cellStyle name="Comma 7 3 2 3" xfId="4416"/>
    <cellStyle name="Comma 7 3 2 3 2" xfId="16294"/>
    <cellStyle name="Comma 7 3 2 3 2 2" xfId="37484"/>
    <cellStyle name="Comma 7 3 2 3 3" xfId="30073"/>
    <cellStyle name="Comma 7 3 2 4" xfId="16097"/>
    <cellStyle name="Comma 7 3 2 4 2" xfId="37287"/>
    <cellStyle name="Comma 7 3 2 5" xfId="27330"/>
    <cellStyle name="Comma 7 3 3" xfId="1687"/>
    <cellStyle name="Comma 7 3 3 2" xfId="5248"/>
    <cellStyle name="Comma 7 3 3 2 2" xfId="16345"/>
    <cellStyle name="Comma 7 3 3 2 2 2" xfId="37534"/>
    <cellStyle name="Comma 7 3 3 2 3" xfId="30905"/>
    <cellStyle name="Comma 7 3 3 3" xfId="16147"/>
    <cellStyle name="Comma 7 3 3 3 2" xfId="37337"/>
    <cellStyle name="Comma 7 3 3 4" xfId="28162"/>
    <cellStyle name="Comma 7 3 4" xfId="3875"/>
    <cellStyle name="Comma 7 3 4 2" xfId="16245"/>
    <cellStyle name="Comma 7 3 4 2 2" xfId="37435"/>
    <cellStyle name="Comma 7 3 4 3" xfId="29563"/>
    <cellStyle name="Comma 7 3 5" xfId="16048"/>
    <cellStyle name="Comma 7 3 5 2" xfId="37238"/>
    <cellStyle name="Comma 7 3 6" xfId="26820"/>
    <cellStyle name="Comma 7 4" xfId="651"/>
    <cellStyle name="Comma 7 4 2" xfId="1772"/>
    <cellStyle name="Comma 7 4 2 2" xfId="5333"/>
    <cellStyle name="Comma 7 4 2 2 2" xfId="16369"/>
    <cellStyle name="Comma 7 4 2 2 2 2" xfId="37558"/>
    <cellStyle name="Comma 7 4 2 2 3" xfId="30990"/>
    <cellStyle name="Comma 7 4 2 3" xfId="16171"/>
    <cellStyle name="Comma 7 4 2 3 2" xfId="37361"/>
    <cellStyle name="Comma 7 4 2 4" xfId="28247"/>
    <cellStyle name="Comma 7 4 3" xfId="4221"/>
    <cellStyle name="Comma 7 4 3 2" xfId="16269"/>
    <cellStyle name="Comma 7 4 3 2 2" xfId="37459"/>
    <cellStyle name="Comma 7 4 3 3" xfId="29909"/>
    <cellStyle name="Comma 7 4 4" xfId="16072"/>
    <cellStyle name="Comma 7 4 4 2" xfId="37262"/>
    <cellStyle name="Comma 7 4 5" xfId="27166"/>
    <cellStyle name="Comma 7 5" xfId="1630"/>
    <cellStyle name="Comma 7 5 2" xfId="5191"/>
    <cellStyle name="Comma 7 5 2 2" xfId="16320"/>
    <cellStyle name="Comma 7 5 2 2 2" xfId="37509"/>
    <cellStyle name="Comma 7 5 2 3" xfId="30848"/>
    <cellStyle name="Comma 7 5 3" xfId="16122"/>
    <cellStyle name="Comma 7 5 3 2" xfId="37312"/>
    <cellStyle name="Comma 7 5 4" xfId="28105"/>
    <cellStyle name="Comma 7 6" xfId="3662"/>
    <cellStyle name="Comma 7 6 2" xfId="16220"/>
    <cellStyle name="Comma 7 6 2 2" xfId="37410"/>
    <cellStyle name="Comma 7 6 3" xfId="29372"/>
    <cellStyle name="Comma 7 7" xfId="16023"/>
    <cellStyle name="Comma 7 7 2" xfId="37213"/>
    <cellStyle name="Comma 7 8" xfId="26629"/>
    <cellStyle name="Comma 7 9" xfId="47817"/>
    <cellStyle name="Comma 8" xfId="280"/>
    <cellStyle name="Comma 9" xfId="684"/>
    <cellStyle name="Currency" xfId="32" builtinId="4"/>
    <cellStyle name="Currency 2" xfId="33"/>
    <cellStyle name="Currency 2 2" xfId="67"/>
    <cellStyle name="Currency 3" xfId="34"/>
    <cellStyle name="Currency 3 2" xfId="56"/>
    <cellStyle name="Currency 4" xfId="281"/>
    <cellStyle name="Currency 5" xfId="685"/>
    <cellStyle name="Currency 6" xfId="15999"/>
    <cellStyle name="Explanatory Text" xfId="35" builtinId="53" customBuiltin="1"/>
    <cellStyle name="Explanatory Text 2" xfId="282"/>
    <cellStyle name="Explanatory Text 3" xfId="686"/>
    <cellStyle name="Explanatory Text 4" xfId="16000"/>
    <cellStyle name="Good" xfId="36" builtinId="26" customBuiltin="1"/>
    <cellStyle name="Good 2" xfId="283"/>
    <cellStyle name="Good 3" xfId="687"/>
    <cellStyle name="Good 4" xfId="16001"/>
    <cellStyle name="Heading 1" xfId="37" builtinId="16" customBuiltin="1"/>
    <cellStyle name="Heading 1 2" xfId="284"/>
    <cellStyle name="Heading 1 3" xfId="688"/>
    <cellStyle name="Heading 1 4" xfId="16002"/>
    <cellStyle name="Heading 2" xfId="38" builtinId="17" customBuiltin="1"/>
    <cellStyle name="Heading 2 2" xfId="285"/>
    <cellStyle name="Heading 2 3" xfId="689"/>
    <cellStyle name="Heading 2 4" xfId="16003"/>
    <cellStyle name="Heading 3" xfId="39" builtinId="18" customBuiltin="1"/>
    <cellStyle name="Heading 3 2" xfId="286"/>
    <cellStyle name="Heading 3 3" xfId="690"/>
    <cellStyle name="Heading 3 4" xfId="16004"/>
    <cellStyle name="Heading 4" xfId="40" builtinId="19" customBuiltin="1"/>
    <cellStyle name="Heading 4 2" xfId="287"/>
    <cellStyle name="Heading 4 3" xfId="691"/>
    <cellStyle name="Heading 4 4" xfId="16005"/>
    <cellStyle name="Input" xfId="41" builtinId="20" customBuiltin="1"/>
    <cellStyle name="Input 10" xfId="133"/>
    <cellStyle name="Input 10 10" xfId="26688"/>
    <cellStyle name="Input 10 2" xfId="526"/>
    <cellStyle name="Input 10 2 2" xfId="1503"/>
    <cellStyle name="Input 10 2 2 2" xfId="2773"/>
    <cellStyle name="Input 10 2 2 2 2" xfId="6334"/>
    <cellStyle name="Input 10 2 2 2 2 2" xfId="14528"/>
    <cellStyle name="Input 10 2 2 2 2 2 2" xfId="26500"/>
    <cellStyle name="Input 10 2 2 2 2 2 2 2" xfId="47686"/>
    <cellStyle name="Input 10 2 2 2 2 2 3" xfId="37082"/>
    <cellStyle name="Input 10 2 2 2 2 3" xfId="21387"/>
    <cellStyle name="Input 10 2 2 2 2 3 2" xfId="42574"/>
    <cellStyle name="Input 10 2 2 2 2 4" xfId="31990"/>
    <cellStyle name="Input 10 2 2 2 2_Table 2A-1_EFT (Annual)" xfId="14925"/>
    <cellStyle name="Input 10 2 2 2 3" xfId="11870"/>
    <cellStyle name="Input 10 2 2 2 3 2" xfId="23954"/>
    <cellStyle name="Input 10 2 2 2 3 2 2" xfId="45140"/>
    <cellStyle name="Input 10 2 2 2 3 3" xfId="34536"/>
    <cellStyle name="Input 10 2 2 2 4" xfId="18841"/>
    <cellStyle name="Input 10 2 2 2 4 2" xfId="40028"/>
    <cellStyle name="Input 10 2 2 2 5" xfId="29247"/>
    <cellStyle name="Input 10 2 2 2_Table 2A-1_EFT (Annual)" xfId="6753"/>
    <cellStyle name="Input 10 2 2 3" xfId="5064"/>
    <cellStyle name="Input 10 2 2 3 2" xfId="13324"/>
    <cellStyle name="Input 10 2 2 3 2 2" xfId="25330"/>
    <cellStyle name="Input 10 2 2 3 2 2 2" xfId="46516"/>
    <cellStyle name="Input 10 2 2 3 2 3" xfId="35912"/>
    <cellStyle name="Input 10 2 2 3 3" xfId="20217"/>
    <cellStyle name="Input 10 2 2 3 3 2" xfId="41404"/>
    <cellStyle name="Input 10 2 2 3 4" xfId="30721"/>
    <cellStyle name="Input 10 2 2 3_Table 2A-1_EFT (Annual)" xfId="14926"/>
    <cellStyle name="Input 10 2 2 4" xfId="10668"/>
    <cellStyle name="Input 10 2 2 4 2" xfId="22784"/>
    <cellStyle name="Input 10 2 2 4 2 2" xfId="43970"/>
    <cellStyle name="Input 10 2 2 4 3" xfId="33366"/>
    <cellStyle name="Input 10 2 2 5" xfId="17671"/>
    <cellStyle name="Input 10 2 2 5 2" xfId="38858"/>
    <cellStyle name="Input 10 2 2 6" xfId="27978"/>
    <cellStyle name="Input 10 2 2_Table 2A-1_EFT (Annual)" xfId="6752"/>
    <cellStyle name="Input 10 2 3" xfId="1036"/>
    <cellStyle name="Input 10 2 3 2" xfId="4597"/>
    <cellStyle name="Input 10 2 3 2 2" xfId="12857"/>
    <cellStyle name="Input 10 2 3 2 2 2" xfId="24863"/>
    <cellStyle name="Input 10 2 3 2 2 2 2" xfId="46049"/>
    <cellStyle name="Input 10 2 3 2 2 3" xfId="35445"/>
    <cellStyle name="Input 10 2 3 2 3" xfId="19750"/>
    <cellStyle name="Input 10 2 3 2 3 2" xfId="40937"/>
    <cellStyle name="Input 10 2 3 2 4" xfId="30254"/>
    <cellStyle name="Input 10 2 3 2_Table 2A-1_EFT (Annual)" xfId="14927"/>
    <cellStyle name="Input 10 2 3 3" xfId="10201"/>
    <cellStyle name="Input 10 2 3 3 2" xfId="22317"/>
    <cellStyle name="Input 10 2 3 3 2 2" xfId="43503"/>
    <cellStyle name="Input 10 2 3 3 3" xfId="32899"/>
    <cellStyle name="Input 10 2 3 4" xfId="17204"/>
    <cellStyle name="Input 10 2 3 4 2" xfId="38391"/>
    <cellStyle name="Input 10 2 3 5" xfId="27511"/>
    <cellStyle name="Input 10 2 3_Table 2A-1_EFT (Annual)" xfId="6754"/>
    <cellStyle name="Input 10 2 4" xfId="2242"/>
    <cellStyle name="Input 10 2 4 2" xfId="5803"/>
    <cellStyle name="Input 10 2 4 2 2" xfId="14018"/>
    <cellStyle name="Input 10 2 4 2 2 2" xfId="26006"/>
    <cellStyle name="Input 10 2 4 2 2 2 2" xfId="47192"/>
    <cellStyle name="Input 10 2 4 2 2 3" xfId="36588"/>
    <cellStyle name="Input 10 2 4 2 3" xfId="20893"/>
    <cellStyle name="Input 10 2 4 2 3 2" xfId="42080"/>
    <cellStyle name="Input 10 2 4 2 4" xfId="31460"/>
    <cellStyle name="Input 10 2 4 2_Table 2A-1_EFT (Annual)" xfId="14928"/>
    <cellStyle name="Input 10 2 4 3" xfId="11362"/>
    <cellStyle name="Input 10 2 4 3 2" xfId="23460"/>
    <cellStyle name="Input 10 2 4 3 2 2" xfId="44646"/>
    <cellStyle name="Input 10 2 4 3 3" xfId="34042"/>
    <cellStyle name="Input 10 2 4 4" xfId="18347"/>
    <cellStyle name="Input 10 2 4 4 2" xfId="39534"/>
    <cellStyle name="Input 10 2 4 5" xfId="28717"/>
    <cellStyle name="Input 10 2 4_Table 2A-1_EFT (Annual)" xfId="6755"/>
    <cellStyle name="Input 10 2 5" xfId="4096"/>
    <cellStyle name="Input 10 2 5 2" xfId="12420"/>
    <cellStyle name="Input 10 2 5 2 2" xfId="24442"/>
    <cellStyle name="Input 10 2 5 2 2 2" xfId="45628"/>
    <cellStyle name="Input 10 2 5 2 3" xfId="35024"/>
    <cellStyle name="Input 10 2 5 3" xfId="19329"/>
    <cellStyle name="Input 10 2 5 3 2" xfId="40516"/>
    <cellStyle name="Input 10 2 5 4" xfId="29784"/>
    <cellStyle name="Input 10 2 5_Table 2A-1_EFT (Annual)" xfId="14929"/>
    <cellStyle name="Input 10 2 6" xfId="9759"/>
    <cellStyle name="Input 10 2 6 2" xfId="21896"/>
    <cellStyle name="Input 10 2 6 2 2" xfId="43082"/>
    <cellStyle name="Input 10 2 6 3" xfId="32478"/>
    <cellStyle name="Input 10 2 7" xfId="16783"/>
    <cellStyle name="Input 10 2 7 2" xfId="37970"/>
    <cellStyle name="Input 10 2 8" xfId="27041"/>
    <cellStyle name="Input 10 2_Table 2A-1_EFT (Annual)" xfId="2991"/>
    <cellStyle name="Input 10 3" xfId="364"/>
    <cellStyle name="Input 10 3 2" xfId="1347"/>
    <cellStyle name="Input 10 3 2 2" xfId="2617"/>
    <cellStyle name="Input 10 3 2 2 2" xfId="6178"/>
    <cellStyle name="Input 10 3 2 2 2 2" xfId="14372"/>
    <cellStyle name="Input 10 3 2 2 2 2 2" xfId="26344"/>
    <cellStyle name="Input 10 3 2 2 2 2 2 2" xfId="47530"/>
    <cellStyle name="Input 10 3 2 2 2 2 3" xfId="36926"/>
    <cellStyle name="Input 10 3 2 2 2 3" xfId="21231"/>
    <cellStyle name="Input 10 3 2 2 2 3 2" xfId="42418"/>
    <cellStyle name="Input 10 3 2 2 2 4" xfId="31834"/>
    <cellStyle name="Input 10 3 2 2 2_Table 2A-1_EFT (Annual)" xfId="14930"/>
    <cellStyle name="Input 10 3 2 2 3" xfId="11714"/>
    <cellStyle name="Input 10 3 2 2 3 2" xfId="23798"/>
    <cellStyle name="Input 10 3 2 2 3 2 2" xfId="44984"/>
    <cellStyle name="Input 10 3 2 2 3 3" xfId="34380"/>
    <cellStyle name="Input 10 3 2 2 4" xfId="18685"/>
    <cellStyle name="Input 10 3 2 2 4 2" xfId="39872"/>
    <cellStyle name="Input 10 3 2 2 5" xfId="29091"/>
    <cellStyle name="Input 10 3 2 2_Table 2A-1_EFT (Annual)" xfId="6757"/>
    <cellStyle name="Input 10 3 2 3" xfId="4908"/>
    <cellStyle name="Input 10 3 2 3 2" xfId="13168"/>
    <cellStyle name="Input 10 3 2 3 2 2" xfId="25174"/>
    <cellStyle name="Input 10 3 2 3 2 2 2" xfId="46360"/>
    <cellStyle name="Input 10 3 2 3 2 3" xfId="35756"/>
    <cellStyle name="Input 10 3 2 3 3" xfId="20061"/>
    <cellStyle name="Input 10 3 2 3 3 2" xfId="41248"/>
    <cellStyle name="Input 10 3 2 3 4" xfId="30565"/>
    <cellStyle name="Input 10 3 2 3_Table 2A-1_EFT (Annual)" xfId="14931"/>
    <cellStyle name="Input 10 3 2 4" xfId="10512"/>
    <cellStyle name="Input 10 3 2 4 2" xfId="22628"/>
    <cellStyle name="Input 10 3 2 4 2 2" xfId="43814"/>
    <cellStyle name="Input 10 3 2 4 3" xfId="33210"/>
    <cellStyle name="Input 10 3 2 5" xfId="17515"/>
    <cellStyle name="Input 10 3 2 5 2" xfId="38702"/>
    <cellStyle name="Input 10 3 2 6" xfId="27822"/>
    <cellStyle name="Input 10 3 2_Table 2A-1_EFT (Annual)" xfId="6756"/>
    <cellStyle name="Input 10 3 3" xfId="904"/>
    <cellStyle name="Input 10 3 3 2" xfId="4465"/>
    <cellStyle name="Input 10 3 3 2 2" xfId="12727"/>
    <cellStyle name="Input 10 3 3 2 2 2" xfId="24737"/>
    <cellStyle name="Input 10 3 3 2 2 2 2" xfId="45923"/>
    <cellStyle name="Input 10 3 3 2 2 3" xfId="35319"/>
    <cellStyle name="Input 10 3 3 2 3" xfId="19624"/>
    <cellStyle name="Input 10 3 3 2 3 2" xfId="40811"/>
    <cellStyle name="Input 10 3 3 2 4" xfId="30122"/>
    <cellStyle name="Input 10 3 3 2_Table 2A-1_EFT (Annual)" xfId="14932"/>
    <cellStyle name="Input 10 3 3 3" xfId="10074"/>
    <cellStyle name="Input 10 3 3 3 2" xfId="22191"/>
    <cellStyle name="Input 10 3 3 3 2 2" xfId="43377"/>
    <cellStyle name="Input 10 3 3 3 3" xfId="32773"/>
    <cellStyle name="Input 10 3 3 4" xfId="17078"/>
    <cellStyle name="Input 10 3 3 4 2" xfId="38265"/>
    <cellStyle name="Input 10 3 3 5" xfId="27379"/>
    <cellStyle name="Input 10 3 3_Table 2A-1_EFT (Annual)" xfId="6758"/>
    <cellStyle name="Input 10 3 4" xfId="2086"/>
    <cellStyle name="Input 10 3 4 2" xfId="5647"/>
    <cellStyle name="Input 10 3 4 2 2" xfId="13862"/>
    <cellStyle name="Input 10 3 4 2 2 2" xfId="25850"/>
    <cellStyle name="Input 10 3 4 2 2 2 2" xfId="47036"/>
    <cellStyle name="Input 10 3 4 2 2 3" xfId="36432"/>
    <cellStyle name="Input 10 3 4 2 3" xfId="20737"/>
    <cellStyle name="Input 10 3 4 2 3 2" xfId="41924"/>
    <cellStyle name="Input 10 3 4 2 4" xfId="31304"/>
    <cellStyle name="Input 10 3 4 2_Table 2A-1_EFT (Annual)" xfId="14933"/>
    <cellStyle name="Input 10 3 4 3" xfId="11206"/>
    <cellStyle name="Input 10 3 4 3 2" xfId="23304"/>
    <cellStyle name="Input 10 3 4 3 2 2" xfId="44490"/>
    <cellStyle name="Input 10 3 4 3 3" xfId="33886"/>
    <cellStyle name="Input 10 3 4 4" xfId="18191"/>
    <cellStyle name="Input 10 3 4 4 2" xfId="39378"/>
    <cellStyle name="Input 10 3 4 5" xfId="28561"/>
    <cellStyle name="Input 10 3 4_Table 2A-1_EFT (Annual)" xfId="6759"/>
    <cellStyle name="Input 10 3 5" xfId="3934"/>
    <cellStyle name="Input 10 3 5 2" xfId="12262"/>
    <cellStyle name="Input 10 3 5 2 2" xfId="24286"/>
    <cellStyle name="Input 10 3 5 2 2 2" xfId="45472"/>
    <cellStyle name="Input 10 3 5 2 3" xfId="34868"/>
    <cellStyle name="Input 10 3 5 3" xfId="19173"/>
    <cellStyle name="Input 10 3 5 3 2" xfId="40360"/>
    <cellStyle name="Input 10 3 5 4" xfId="29622"/>
    <cellStyle name="Input 10 3 5_Table 2A-1_EFT (Annual)" xfId="14934"/>
    <cellStyle name="Input 10 3 6" xfId="9599"/>
    <cellStyle name="Input 10 3 6 2" xfId="21740"/>
    <cellStyle name="Input 10 3 6 2 2" xfId="42926"/>
    <cellStyle name="Input 10 3 6 3" xfId="32322"/>
    <cellStyle name="Input 10 3 7" xfId="16627"/>
    <cellStyle name="Input 10 3 7 2" xfId="37814"/>
    <cellStyle name="Input 10 3 8" xfId="26879"/>
    <cellStyle name="Input 10 3_Table 2A-1_EFT (Annual)" xfId="2992"/>
    <cellStyle name="Input 10 4" xfId="1181"/>
    <cellStyle name="Input 10 4 2" xfId="2451"/>
    <cellStyle name="Input 10 4 2 2" xfId="6012"/>
    <cellStyle name="Input 10 4 2 2 2" xfId="14206"/>
    <cellStyle name="Input 10 4 2 2 2 2" xfId="26178"/>
    <cellStyle name="Input 10 4 2 2 2 2 2" xfId="47364"/>
    <cellStyle name="Input 10 4 2 2 2 3" xfId="36760"/>
    <cellStyle name="Input 10 4 2 2 3" xfId="21065"/>
    <cellStyle name="Input 10 4 2 2 3 2" xfId="42252"/>
    <cellStyle name="Input 10 4 2 2 4" xfId="31668"/>
    <cellStyle name="Input 10 4 2 2_Table 2A-1_EFT (Annual)" xfId="14935"/>
    <cellStyle name="Input 10 4 2 3" xfId="11548"/>
    <cellStyle name="Input 10 4 2 3 2" xfId="23632"/>
    <cellStyle name="Input 10 4 2 3 2 2" xfId="44818"/>
    <cellStyle name="Input 10 4 2 3 3" xfId="34214"/>
    <cellStyle name="Input 10 4 2 4" xfId="18519"/>
    <cellStyle name="Input 10 4 2 4 2" xfId="39706"/>
    <cellStyle name="Input 10 4 2 5" xfId="28925"/>
    <cellStyle name="Input 10 4 2_Table 2A-1_EFT (Annual)" xfId="6761"/>
    <cellStyle name="Input 10 4 3" xfId="4742"/>
    <cellStyle name="Input 10 4 3 2" xfId="13002"/>
    <cellStyle name="Input 10 4 3 2 2" xfId="25008"/>
    <cellStyle name="Input 10 4 3 2 2 2" xfId="46194"/>
    <cellStyle name="Input 10 4 3 2 3" xfId="35590"/>
    <cellStyle name="Input 10 4 3 3" xfId="19895"/>
    <cellStyle name="Input 10 4 3 3 2" xfId="41082"/>
    <cellStyle name="Input 10 4 3 4" xfId="30399"/>
    <cellStyle name="Input 10 4 3_Table 2A-1_EFT (Annual)" xfId="14936"/>
    <cellStyle name="Input 10 4 4" xfId="10346"/>
    <cellStyle name="Input 10 4 4 2" xfId="22462"/>
    <cellStyle name="Input 10 4 4 2 2" xfId="43648"/>
    <cellStyle name="Input 10 4 4 3" xfId="33044"/>
    <cellStyle name="Input 10 4 5" xfId="17349"/>
    <cellStyle name="Input 10 4 5 2" xfId="38536"/>
    <cellStyle name="Input 10 4 6" xfId="27656"/>
    <cellStyle name="Input 10 4_Table 2A-1_EFT (Annual)" xfId="6760"/>
    <cellStyle name="Input 10 5" xfId="745"/>
    <cellStyle name="Input 10 5 2" xfId="4306"/>
    <cellStyle name="Input 10 5 2 2" xfId="12586"/>
    <cellStyle name="Input 10 5 2 2 2" xfId="24603"/>
    <cellStyle name="Input 10 5 2 2 2 2" xfId="45789"/>
    <cellStyle name="Input 10 5 2 2 3" xfId="35185"/>
    <cellStyle name="Input 10 5 2 3" xfId="19490"/>
    <cellStyle name="Input 10 5 2 3 2" xfId="40677"/>
    <cellStyle name="Input 10 5 2 4" xfId="29963"/>
    <cellStyle name="Input 10 5 2_Table 2A-1_EFT (Annual)" xfId="14937"/>
    <cellStyle name="Input 10 5 3" xfId="9934"/>
    <cellStyle name="Input 10 5 3 2" xfId="22057"/>
    <cellStyle name="Input 10 5 3 2 2" xfId="43243"/>
    <cellStyle name="Input 10 5 3 3" xfId="32639"/>
    <cellStyle name="Input 10 5 4" xfId="16944"/>
    <cellStyle name="Input 10 5 4 2" xfId="38131"/>
    <cellStyle name="Input 10 5 5" xfId="27220"/>
    <cellStyle name="Input 10 5_Table 2A-1_EFT (Annual)" xfId="6762"/>
    <cellStyle name="Input 10 6" xfId="1856"/>
    <cellStyle name="Input 10 6 2" xfId="5417"/>
    <cellStyle name="Input 10 6 2 2" xfId="13632"/>
    <cellStyle name="Input 10 6 2 2 2" xfId="25620"/>
    <cellStyle name="Input 10 6 2 2 2 2" xfId="46806"/>
    <cellStyle name="Input 10 6 2 2 3" xfId="36202"/>
    <cellStyle name="Input 10 6 2 3" xfId="20507"/>
    <cellStyle name="Input 10 6 2 3 2" xfId="41694"/>
    <cellStyle name="Input 10 6 2 4" xfId="31074"/>
    <cellStyle name="Input 10 6 2_Table 2A-1_EFT (Annual)" xfId="14938"/>
    <cellStyle name="Input 10 6 3" xfId="10976"/>
    <cellStyle name="Input 10 6 3 2" xfId="23074"/>
    <cellStyle name="Input 10 6 3 2 2" xfId="44260"/>
    <cellStyle name="Input 10 6 3 3" xfId="33656"/>
    <cellStyle name="Input 10 6 4" xfId="17961"/>
    <cellStyle name="Input 10 6 4 2" xfId="39148"/>
    <cellStyle name="Input 10 6 5" xfId="28331"/>
    <cellStyle name="Input 10 6_Table 2A-1_EFT (Annual)" xfId="6763"/>
    <cellStyle name="Input 10 7" xfId="3722"/>
    <cellStyle name="Input 10 7 2" xfId="12090"/>
    <cellStyle name="Input 10 7 2 2" xfId="24120"/>
    <cellStyle name="Input 10 7 2 2 2" xfId="45306"/>
    <cellStyle name="Input 10 7 2 3" xfId="34702"/>
    <cellStyle name="Input 10 7 3" xfId="19007"/>
    <cellStyle name="Input 10 7 3 2" xfId="40194"/>
    <cellStyle name="Input 10 7 4" xfId="29431"/>
    <cellStyle name="Input 10 7_Table 2A-1_EFT (Annual)" xfId="14939"/>
    <cellStyle name="Input 10 8" xfId="9409"/>
    <cellStyle name="Input 10 8 2" xfId="21574"/>
    <cellStyle name="Input 10 8 2 2" xfId="42760"/>
    <cellStyle name="Input 10 8 3" xfId="32156"/>
    <cellStyle name="Input 10 9" xfId="16461"/>
    <cellStyle name="Input 10 9 2" xfId="37648"/>
    <cellStyle name="Input 10_Table 2A-1_EFT (Annual)" xfId="2990"/>
    <cellStyle name="Input 11" xfId="125"/>
    <cellStyle name="Input 11 10" xfId="26680"/>
    <cellStyle name="Input 11 2" xfId="518"/>
    <cellStyle name="Input 11 2 2" xfId="1495"/>
    <cellStyle name="Input 11 2 2 2" xfId="2765"/>
    <cellStyle name="Input 11 2 2 2 2" xfId="6326"/>
    <cellStyle name="Input 11 2 2 2 2 2" xfId="14520"/>
    <cellStyle name="Input 11 2 2 2 2 2 2" xfId="26492"/>
    <cellStyle name="Input 11 2 2 2 2 2 2 2" xfId="47678"/>
    <cellStyle name="Input 11 2 2 2 2 2 3" xfId="37074"/>
    <cellStyle name="Input 11 2 2 2 2 3" xfId="21379"/>
    <cellStyle name="Input 11 2 2 2 2 3 2" xfId="42566"/>
    <cellStyle name="Input 11 2 2 2 2 4" xfId="31982"/>
    <cellStyle name="Input 11 2 2 2 2_Table 2A-1_EFT (Annual)" xfId="14940"/>
    <cellStyle name="Input 11 2 2 2 3" xfId="11862"/>
    <cellStyle name="Input 11 2 2 2 3 2" xfId="23946"/>
    <cellStyle name="Input 11 2 2 2 3 2 2" xfId="45132"/>
    <cellStyle name="Input 11 2 2 2 3 3" xfId="34528"/>
    <cellStyle name="Input 11 2 2 2 4" xfId="18833"/>
    <cellStyle name="Input 11 2 2 2 4 2" xfId="40020"/>
    <cellStyle name="Input 11 2 2 2 5" xfId="29239"/>
    <cellStyle name="Input 11 2 2 2_Table 2A-1_EFT (Annual)" xfId="6765"/>
    <cellStyle name="Input 11 2 2 3" xfId="5056"/>
    <cellStyle name="Input 11 2 2 3 2" xfId="13316"/>
    <cellStyle name="Input 11 2 2 3 2 2" xfId="25322"/>
    <cellStyle name="Input 11 2 2 3 2 2 2" xfId="46508"/>
    <cellStyle name="Input 11 2 2 3 2 3" xfId="35904"/>
    <cellStyle name="Input 11 2 2 3 3" xfId="20209"/>
    <cellStyle name="Input 11 2 2 3 3 2" xfId="41396"/>
    <cellStyle name="Input 11 2 2 3 4" xfId="30713"/>
    <cellStyle name="Input 11 2 2 3_Table 2A-1_EFT (Annual)" xfId="14941"/>
    <cellStyle name="Input 11 2 2 4" xfId="10660"/>
    <cellStyle name="Input 11 2 2 4 2" xfId="22776"/>
    <cellStyle name="Input 11 2 2 4 2 2" xfId="43962"/>
    <cellStyle name="Input 11 2 2 4 3" xfId="33358"/>
    <cellStyle name="Input 11 2 2 5" xfId="17663"/>
    <cellStyle name="Input 11 2 2 5 2" xfId="38850"/>
    <cellStyle name="Input 11 2 2 6" xfId="27970"/>
    <cellStyle name="Input 11 2 2_Table 2A-1_EFT (Annual)" xfId="6764"/>
    <cellStyle name="Input 11 2 3" xfId="1028"/>
    <cellStyle name="Input 11 2 3 2" xfId="4589"/>
    <cellStyle name="Input 11 2 3 2 2" xfId="12849"/>
    <cellStyle name="Input 11 2 3 2 2 2" xfId="24855"/>
    <cellStyle name="Input 11 2 3 2 2 2 2" xfId="46041"/>
    <cellStyle name="Input 11 2 3 2 2 3" xfId="35437"/>
    <cellStyle name="Input 11 2 3 2 3" xfId="19742"/>
    <cellStyle name="Input 11 2 3 2 3 2" xfId="40929"/>
    <cellStyle name="Input 11 2 3 2 4" xfId="30246"/>
    <cellStyle name="Input 11 2 3 2_Table 2A-1_EFT (Annual)" xfId="14942"/>
    <cellStyle name="Input 11 2 3 3" xfId="10193"/>
    <cellStyle name="Input 11 2 3 3 2" xfId="22309"/>
    <cellStyle name="Input 11 2 3 3 2 2" xfId="43495"/>
    <cellStyle name="Input 11 2 3 3 3" xfId="32891"/>
    <cellStyle name="Input 11 2 3 4" xfId="17196"/>
    <cellStyle name="Input 11 2 3 4 2" xfId="38383"/>
    <cellStyle name="Input 11 2 3 5" xfId="27503"/>
    <cellStyle name="Input 11 2 3_Table 2A-1_EFT (Annual)" xfId="6766"/>
    <cellStyle name="Input 11 2 4" xfId="2234"/>
    <cellStyle name="Input 11 2 4 2" xfId="5795"/>
    <cellStyle name="Input 11 2 4 2 2" xfId="14010"/>
    <cellStyle name="Input 11 2 4 2 2 2" xfId="25998"/>
    <cellStyle name="Input 11 2 4 2 2 2 2" xfId="47184"/>
    <cellStyle name="Input 11 2 4 2 2 3" xfId="36580"/>
    <cellStyle name="Input 11 2 4 2 3" xfId="20885"/>
    <cellStyle name="Input 11 2 4 2 3 2" xfId="42072"/>
    <cellStyle name="Input 11 2 4 2 4" xfId="31452"/>
    <cellStyle name="Input 11 2 4 2_Table 2A-1_EFT (Annual)" xfId="14943"/>
    <cellStyle name="Input 11 2 4 3" xfId="11354"/>
    <cellStyle name="Input 11 2 4 3 2" xfId="23452"/>
    <cellStyle name="Input 11 2 4 3 2 2" xfId="44638"/>
    <cellStyle name="Input 11 2 4 3 3" xfId="34034"/>
    <cellStyle name="Input 11 2 4 4" xfId="18339"/>
    <cellStyle name="Input 11 2 4 4 2" xfId="39526"/>
    <cellStyle name="Input 11 2 4 5" xfId="28709"/>
    <cellStyle name="Input 11 2 4_Table 2A-1_EFT (Annual)" xfId="6767"/>
    <cellStyle name="Input 11 2 5" xfId="4088"/>
    <cellStyle name="Input 11 2 5 2" xfId="12412"/>
    <cellStyle name="Input 11 2 5 2 2" xfId="24434"/>
    <cellStyle name="Input 11 2 5 2 2 2" xfId="45620"/>
    <cellStyle name="Input 11 2 5 2 3" xfId="35016"/>
    <cellStyle name="Input 11 2 5 3" xfId="19321"/>
    <cellStyle name="Input 11 2 5 3 2" xfId="40508"/>
    <cellStyle name="Input 11 2 5 4" xfId="29776"/>
    <cellStyle name="Input 11 2 5_Table 2A-1_EFT (Annual)" xfId="14944"/>
    <cellStyle name="Input 11 2 6" xfId="9751"/>
    <cellStyle name="Input 11 2 6 2" xfId="21888"/>
    <cellStyle name="Input 11 2 6 2 2" xfId="43074"/>
    <cellStyle name="Input 11 2 6 3" xfId="32470"/>
    <cellStyle name="Input 11 2 7" xfId="16775"/>
    <cellStyle name="Input 11 2 7 2" xfId="37962"/>
    <cellStyle name="Input 11 2 8" xfId="27033"/>
    <cellStyle name="Input 11 2_Table 2A-1_EFT (Annual)" xfId="2994"/>
    <cellStyle name="Input 11 3" xfId="356"/>
    <cellStyle name="Input 11 3 2" xfId="1339"/>
    <cellStyle name="Input 11 3 2 2" xfId="2609"/>
    <cellStyle name="Input 11 3 2 2 2" xfId="6170"/>
    <cellStyle name="Input 11 3 2 2 2 2" xfId="14364"/>
    <cellStyle name="Input 11 3 2 2 2 2 2" xfId="26336"/>
    <cellStyle name="Input 11 3 2 2 2 2 2 2" xfId="47522"/>
    <cellStyle name="Input 11 3 2 2 2 2 3" xfId="36918"/>
    <cellStyle name="Input 11 3 2 2 2 3" xfId="21223"/>
    <cellStyle name="Input 11 3 2 2 2 3 2" xfId="42410"/>
    <cellStyle name="Input 11 3 2 2 2 4" xfId="31826"/>
    <cellStyle name="Input 11 3 2 2 2_Table 2A-1_EFT (Annual)" xfId="14945"/>
    <cellStyle name="Input 11 3 2 2 3" xfId="11706"/>
    <cellStyle name="Input 11 3 2 2 3 2" xfId="23790"/>
    <cellStyle name="Input 11 3 2 2 3 2 2" xfId="44976"/>
    <cellStyle name="Input 11 3 2 2 3 3" xfId="34372"/>
    <cellStyle name="Input 11 3 2 2 4" xfId="18677"/>
    <cellStyle name="Input 11 3 2 2 4 2" xfId="39864"/>
    <cellStyle name="Input 11 3 2 2 5" xfId="29083"/>
    <cellStyle name="Input 11 3 2 2_Table 2A-1_EFT (Annual)" xfId="6769"/>
    <cellStyle name="Input 11 3 2 3" xfId="4900"/>
    <cellStyle name="Input 11 3 2 3 2" xfId="13160"/>
    <cellStyle name="Input 11 3 2 3 2 2" xfId="25166"/>
    <cellStyle name="Input 11 3 2 3 2 2 2" xfId="46352"/>
    <cellStyle name="Input 11 3 2 3 2 3" xfId="35748"/>
    <cellStyle name="Input 11 3 2 3 3" xfId="20053"/>
    <cellStyle name="Input 11 3 2 3 3 2" xfId="41240"/>
    <cellStyle name="Input 11 3 2 3 4" xfId="30557"/>
    <cellStyle name="Input 11 3 2 3_Table 2A-1_EFT (Annual)" xfId="14946"/>
    <cellStyle name="Input 11 3 2 4" xfId="10504"/>
    <cellStyle name="Input 11 3 2 4 2" xfId="22620"/>
    <cellStyle name="Input 11 3 2 4 2 2" xfId="43806"/>
    <cellStyle name="Input 11 3 2 4 3" xfId="33202"/>
    <cellStyle name="Input 11 3 2 5" xfId="17507"/>
    <cellStyle name="Input 11 3 2 5 2" xfId="38694"/>
    <cellStyle name="Input 11 3 2 6" xfId="27814"/>
    <cellStyle name="Input 11 3 2_Table 2A-1_EFT (Annual)" xfId="6768"/>
    <cellStyle name="Input 11 3 3" xfId="896"/>
    <cellStyle name="Input 11 3 3 2" xfId="4457"/>
    <cellStyle name="Input 11 3 3 2 2" xfId="12719"/>
    <cellStyle name="Input 11 3 3 2 2 2" xfId="24729"/>
    <cellStyle name="Input 11 3 3 2 2 2 2" xfId="45915"/>
    <cellStyle name="Input 11 3 3 2 2 3" xfId="35311"/>
    <cellStyle name="Input 11 3 3 2 3" xfId="19616"/>
    <cellStyle name="Input 11 3 3 2 3 2" xfId="40803"/>
    <cellStyle name="Input 11 3 3 2 4" xfId="30114"/>
    <cellStyle name="Input 11 3 3 2_Table 2A-1_EFT (Annual)" xfId="14947"/>
    <cellStyle name="Input 11 3 3 3" xfId="10066"/>
    <cellStyle name="Input 11 3 3 3 2" xfId="22183"/>
    <cellStyle name="Input 11 3 3 3 2 2" xfId="43369"/>
    <cellStyle name="Input 11 3 3 3 3" xfId="32765"/>
    <cellStyle name="Input 11 3 3 4" xfId="17070"/>
    <cellStyle name="Input 11 3 3 4 2" xfId="38257"/>
    <cellStyle name="Input 11 3 3 5" xfId="27371"/>
    <cellStyle name="Input 11 3 3_Table 2A-1_EFT (Annual)" xfId="6770"/>
    <cellStyle name="Input 11 3 4" xfId="2078"/>
    <cellStyle name="Input 11 3 4 2" xfId="5639"/>
    <cellStyle name="Input 11 3 4 2 2" xfId="13854"/>
    <cellStyle name="Input 11 3 4 2 2 2" xfId="25842"/>
    <cellStyle name="Input 11 3 4 2 2 2 2" xfId="47028"/>
    <cellStyle name="Input 11 3 4 2 2 3" xfId="36424"/>
    <cellStyle name="Input 11 3 4 2 3" xfId="20729"/>
    <cellStyle name="Input 11 3 4 2 3 2" xfId="41916"/>
    <cellStyle name="Input 11 3 4 2 4" xfId="31296"/>
    <cellStyle name="Input 11 3 4 2_Table 2A-1_EFT (Annual)" xfId="14948"/>
    <cellStyle name="Input 11 3 4 3" xfId="11198"/>
    <cellStyle name="Input 11 3 4 3 2" xfId="23296"/>
    <cellStyle name="Input 11 3 4 3 2 2" xfId="44482"/>
    <cellStyle name="Input 11 3 4 3 3" xfId="33878"/>
    <cellStyle name="Input 11 3 4 4" xfId="18183"/>
    <cellStyle name="Input 11 3 4 4 2" xfId="39370"/>
    <cellStyle name="Input 11 3 4 5" xfId="28553"/>
    <cellStyle name="Input 11 3 4_Table 2A-1_EFT (Annual)" xfId="6771"/>
    <cellStyle name="Input 11 3 5" xfId="3926"/>
    <cellStyle name="Input 11 3 5 2" xfId="12254"/>
    <cellStyle name="Input 11 3 5 2 2" xfId="24278"/>
    <cellStyle name="Input 11 3 5 2 2 2" xfId="45464"/>
    <cellStyle name="Input 11 3 5 2 3" xfId="34860"/>
    <cellStyle name="Input 11 3 5 3" xfId="19165"/>
    <cellStyle name="Input 11 3 5 3 2" xfId="40352"/>
    <cellStyle name="Input 11 3 5 4" xfId="29614"/>
    <cellStyle name="Input 11 3 5_Table 2A-1_EFT (Annual)" xfId="14949"/>
    <cellStyle name="Input 11 3 6" xfId="9591"/>
    <cellStyle name="Input 11 3 6 2" xfId="21732"/>
    <cellStyle name="Input 11 3 6 2 2" xfId="42918"/>
    <cellStyle name="Input 11 3 6 3" xfId="32314"/>
    <cellStyle name="Input 11 3 7" xfId="16619"/>
    <cellStyle name="Input 11 3 7 2" xfId="37806"/>
    <cellStyle name="Input 11 3 8" xfId="26871"/>
    <cellStyle name="Input 11 3_Table 2A-1_EFT (Annual)" xfId="2995"/>
    <cellStyle name="Input 11 4" xfId="1173"/>
    <cellStyle name="Input 11 4 2" xfId="2443"/>
    <cellStyle name="Input 11 4 2 2" xfId="6004"/>
    <cellStyle name="Input 11 4 2 2 2" xfId="14198"/>
    <cellStyle name="Input 11 4 2 2 2 2" xfId="26170"/>
    <cellStyle name="Input 11 4 2 2 2 2 2" xfId="47356"/>
    <cellStyle name="Input 11 4 2 2 2 3" xfId="36752"/>
    <cellStyle name="Input 11 4 2 2 3" xfId="21057"/>
    <cellStyle name="Input 11 4 2 2 3 2" xfId="42244"/>
    <cellStyle name="Input 11 4 2 2 4" xfId="31660"/>
    <cellStyle name="Input 11 4 2 2_Table 2A-1_EFT (Annual)" xfId="14950"/>
    <cellStyle name="Input 11 4 2 3" xfId="11540"/>
    <cellStyle name="Input 11 4 2 3 2" xfId="23624"/>
    <cellStyle name="Input 11 4 2 3 2 2" xfId="44810"/>
    <cellStyle name="Input 11 4 2 3 3" xfId="34206"/>
    <cellStyle name="Input 11 4 2 4" xfId="18511"/>
    <cellStyle name="Input 11 4 2 4 2" xfId="39698"/>
    <cellStyle name="Input 11 4 2 5" xfId="28917"/>
    <cellStyle name="Input 11 4 2_Table 2A-1_EFT (Annual)" xfId="6773"/>
    <cellStyle name="Input 11 4 3" xfId="4734"/>
    <cellStyle name="Input 11 4 3 2" xfId="12994"/>
    <cellStyle name="Input 11 4 3 2 2" xfId="25000"/>
    <cellStyle name="Input 11 4 3 2 2 2" xfId="46186"/>
    <cellStyle name="Input 11 4 3 2 3" xfId="35582"/>
    <cellStyle name="Input 11 4 3 3" xfId="19887"/>
    <cellStyle name="Input 11 4 3 3 2" xfId="41074"/>
    <cellStyle name="Input 11 4 3 4" xfId="30391"/>
    <cellStyle name="Input 11 4 3_Table 2A-1_EFT (Annual)" xfId="14951"/>
    <cellStyle name="Input 11 4 4" xfId="10338"/>
    <cellStyle name="Input 11 4 4 2" xfId="22454"/>
    <cellStyle name="Input 11 4 4 2 2" xfId="43640"/>
    <cellStyle name="Input 11 4 4 3" xfId="33036"/>
    <cellStyle name="Input 11 4 5" xfId="17341"/>
    <cellStyle name="Input 11 4 5 2" xfId="38528"/>
    <cellStyle name="Input 11 4 6" xfId="27648"/>
    <cellStyle name="Input 11 4_Table 2A-1_EFT (Annual)" xfId="6772"/>
    <cellStyle name="Input 11 5" xfId="737"/>
    <cellStyle name="Input 11 5 2" xfId="4298"/>
    <cellStyle name="Input 11 5 2 2" xfId="12578"/>
    <cellStyle name="Input 11 5 2 2 2" xfId="24595"/>
    <cellStyle name="Input 11 5 2 2 2 2" xfId="45781"/>
    <cellStyle name="Input 11 5 2 2 3" xfId="35177"/>
    <cellStyle name="Input 11 5 2 3" xfId="19482"/>
    <cellStyle name="Input 11 5 2 3 2" xfId="40669"/>
    <cellStyle name="Input 11 5 2 4" xfId="29955"/>
    <cellStyle name="Input 11 5 2_Table 2A-1_EFT (Annual)" xfId="14952"/>
    <cellStyle name="Input 11 5 3" xfId="9926"/>
    <cellStyle name="Input 11 5 3 2" xfId="22049"/>
    <cellStyle name="Input 11 5 3 2 2" xfId="43235"/>
    <cellStyle name="Input 11 5 3 3" xfId="32631"/>
    <cellStyle name="Input 11 5 4" xfId="16936"/>
    <cellStyle name="Input 11 5 4 2" xfId="38123"/>
    <cellStyle name="Input 11 5 5" xfId="27212"/>
    <cellStyle name="Input 11 5_Table 2A-1_EFT (Annual)" xfId="6774"/>
    <cellStyle name="Input 11 6" xfId="1860"/>
    <cellStyle name="Input 11 6 2" xfId="5421"/>
    <cellStyle name="Input 11 6 2 2" xfId="13636"/>
    <cellStyle name="Input 11 6 2 2 2" xfId="25624"/>
    <cellStyle name="Input 11 6 2 2 2 2" xfId="46810"/>
    <cellStyle name="Input 11 6 2 2 3" xfId="36206"/>
    <cellStyle name="Input 11 6 2 3" xfId="20511"/>
    <cellStyle name="Input 11 6 2 3 2" xfId="41698"/>
    <cellStyle name="Input 11 6 2 4" xfId="31078"/>
    <cellStyle name="Input 11 6 2_Table 2A-1_EFT (Annual)" xfId="14953"/>
    <cellStyle name="Input 11 6 3" xfId="10980"/>
    <cellStyle name="Input 11 6 3 2" xfId="23078"/>
    <cellStyle name="Input 11 6 3 2 2" xfId="44264"/>
    <cellStyle name="Input 11 6 3 3" xfId="33660"/>
    <cellStyle name="Input 11 6 4" xfId="17965"/>
    <cellStyle name="Input 11 6 4 2" xfId="39152"/>
    <cellStyle name="Input 11 6 5" xfId="28335"/>
    <cellStyle name="Input 11 6_Table 2A-1_EFT (Annual)" xfId="6775"/>
    <cellStyle name="Input 11 7" xfId="3714"/>
    <cellStyle name="Input 11 7 2" xfId="12082"/>
    <cellStyle name="Input 11 7 2 2" xfId="24112"/>
    <cellStyle name="Input 11 7 2 2 2" xfId="45298"/>
    <cellStyle name="Input 11 7 2 3" xfId="34694"/>
    <cellStyle name="Input 11 7 3" xfId="18999"/>
    <cellStyle name="Input 11 7 3 2" xfId="40186"/>
    <cellStyle name="Input 11 7 4" xfId="29423"/>
    <cellStyle name="Input 11 7_Table 2A-1_EFT (Annual)" xfId="14954"/>
    <cellStyle name="Input 11 8" xfId="9401"/>
    <cellStyle name="Input 11 8 2" xfId="21566"/>
    <cellStyle name="Input 11 8 2 2" xfId="42752"/>
    <cellStyle name="Input 11 8 3" xfId="32148"/>
    <cellStyle name="Input 11 9" xfId="16453"/>
    <cellStyle name="Input 11 9 2" xfId="37640"/>
    <cellStyle name="Input 11_Table 2A-1_EFT (Annual)" xfId="2993"/>
    <cellStyle name="Input 12" xfId="139"/>
    <cellStyle name="Input 12 10" xfId="26694"/>
    <cellStyle name="Input 12 2" xfId="532"/>
    <cellStyle name="Input 12 2 2" xfId="1509"/>
    <cellStyle name="Input 12 2 2 2" xfId="2779"/>
    <cellStyle name="Input 12 2 2 2 2" xfId="6340"/>
    <cellStyle name="Input 12 2 2 2 2 2" xfId="14534"/>
    <cellStyle name="Input 12 2 2 2 2 2 2" xfId="26506"/>
    <cellStyle name="Input 12 2 2 2 2 2 2 2" xfId="47692"/>
    <cellStyle name="Input 12 2 2 2 2 2 3" xfId="37088"/>
    <cellStyle name="Input 12 2 2 2 2 3" xfId="21393"/>
    <cellStyle name="Input 12 2 2 2 2 3 2" xfId="42580"/>
    <cellStyle name="Input 12 2 2 2 2 4" xfId="31996"/>
    <cellStyle name="Input 12 2 2 2 2_Table 2A-1_EFT (Annual)" xfId="14955"/>
    <cellStyle name="Input 12 2 2 2 3" xfId="11876"/>
    <cellStyle name="Input 12 2 2 2 3 2" xfId="23960"/>
    <cellStyle name="Input 12 2 2 2 3 2 2" xfId="45146"/>
    <cellStyle name="Input 12 2 2 2 3 3" xfId="34542"/>
    <cellStyle name="Input 12 2 2 2 4" xfId="18847"/>
    <cellStyle name="Input 12 2 2 2 4 2" xfId="40034"/>
    <cellStyle name="Input 12 2 2 2 5" xfId="29253"/>
    <cellStyle name="Input 12 2 2 2_Table 2A-1_EFT (Annual)" xfId="6777"/>
    <cellStyle name="Input 12 2 2 3" xfId="5070"/>
    <cellStyle name="Input 12 2 2 3 2" xfId="13330"/>
    <cellStyle name="Input 12 2 2 3 2 2" xfId="25336"/>
    <cellStyle name="Input 12 2 2 3 2 2 2" xfId="46522"/>
    <cellStyle name="Input 12 2 2 3 2 3" xfId="35918"/>
    <cellStyle name="Input 12 2 2 3 3" xfId="20223"/>
    <cellStyle name="Input 12 2 2 3 3 2" xfId="41410"/>
    <cellStyle name="Input 12 2 2 3 4" xfId="30727"/>
    <cellStyle name="Input 12 2 2 3_Table 2A-1_EFT (Annual)" xfId="14956"/>
    <cellStyle name="Input 12 2 2 4" xfId="10674"/>
    <cellStyle name="Input 12 2 2 4 2" xfId="22790"/>
    <cellStyle name="Input 12 2 2 4 2 2" xfId="43976"/>
    <cellStyle name="Input 12 2 2 4 3" xfId="33372"/>
    <cellStyle name="Input 12 2 2 5" xfId="17677"/>
    <cellStyle name="Input 12 2 2 5 2" xfId="38864"/>
    <cellStyle name="Input 12 2 2 6" xfId="27984"/>
    <cellStyle name="Input 12 2 2_Table 2A-1_EFT (Annual)" xfId="6776"/>
    <cellStyle name="Input 12 2 3" xfId="1041"/>
    <cellStyle name="Input 12 2 3 2" xfId="4602"/>
    <cellStyle name="Input 12 2 3 2 2" xfId="12862"/>
    <cellStyle name="Input 12 2 3 2 2 2" xfId="24868"/>
    <cellStyle name="Input 12 2 3 2 2 2 2" xfId="46054"/>
    <cellStyle name="Input 12 2 3 2 2 3" xfId="35450"/>
    <cellStyle name="Input 12 2 3 2 3" xfId="19755"/>
    <cellStyle name="Input 12 2 3 2 3 2" xfId="40942"/>
    <cellStyle name="Input 12 2 3 2 4" xfId="30259"/>
    <cellStyle name="Input 12 2 3 2_Table 2A-1_EFT (Annual)" xfId="14957"/>
    <cellStyle name="Input 12 2 3 3" xfId="10206"/>
    <cellStyle name="Input 12 2 3 3 2" xfId="22322"/>
    <cellStyle name="Input 12 2 3 3 2 2" xfId="43508"/>
    <cellStyle name="Input 12 2 3 3 3" xfId="32904"/>
    <cellStyle name="Input 12 2 3 4" xfId="17209"/>
    <cellStyle name="Input 12 2 3 4 2" xfId="38396"/>
    <cellStyle name="Input 12 2 3 5" xfId="27516"/>
    <cellStyle name="Input 12 2 3_Table 2A-1_EFT (Annual)" xfId="6778"/>
    <cellStyle name="Input 12 2 4" xfId="2248"/>
    <cellStyle name="Input 12 2 4 2" xfId="5809"/>
    <cellStyle name="Input 12 2 4 2 2" xfId="14024"/>
    <cellStyle name="Input 12 2 4 2 2 2" xfId="26012"/>
    <cellStyle name="Input 12 2 4 2 2 2 2" xfId="47198"/>
    <cellStyle name="Input 12 2 4 2 2 3" xfId="36594"/>
    <cellStyle name="Input 12 2 4 2 3" xfId="20899"/>
    <cellStyle name="Input 12 2 4 2 3 2" xfId="42086"/>
    <cellStyle name="Input 12 2 4 2 4" xfId="31466"/>
    <cellStyle name="Input 12 2 4 2_Table 2A-1_EFT (Annual)" xfId="14958"/>
    <cellStyle name="Input 12 2 4 3" xfId="11368"/>
    <cellStyle name="Input 12 2 4 3 2" xfId="23466"/>
    <cellStyle name="Input 12 2 4 3 2 2" xfId="44652"/>
    <cellStyle name="Input 12 2 4 3 3" xfId="34048"/>
    <cellStyle name="Input 12 2 4 4" xfId="18353"/>
    <cellStyle name="Input 12 2 4 4 2" xfId="39540"/>
    <cellStyle name="Input 12 2 4 5" xfId="28723"/>
    <cellStyle name="Input 12 2 4_Table 2A-1_EFT (Annual)" xfId="6779"/>
    <cellStyle name="Input 12 2 5" xfId="4102"/>
    <cellStyle name="Input 12 2 5 2" xfId="12426"/>
    <cellStyle name="Input 12 2 5 2 2" xfId="24448"/>
    <cellStyle name="Input 12 2 5 2 2 2" xfId="45634"/>
    <cellStyle name="Input 12 2 5 2 3" xfId="35030"/>
    <cellStyle name="Input 12 2 5 3" xfId="19335"/>
    <cellStyle name="Input 12 2 5 3 2" xfId="40522"/>
    <cellStyle name="Input 12 2 5 4" xfId="29790"/>
    <cellStyle name="Input 12 2 5_Table 2A-1_EFT (Annual)" xfId="14959"/>
    <cellStyle name="Input 12 2 6" xfId="9765"/>
    <cellStyle name="Input 12 2 6 2" xfId="21902"/>
    <cellStyle name="Input 12 2 6 2 2" xfId="43088"/>
    <cellStyle name="Input 12 2 6 3" xfId="32484"/>
    <cellStyle name="Input 12 2 7" xfId="16789"/>
    <cellStyle name="Input 12 2 7 2" xfId="37976"/>
    <cellStyle name="Input 12 2 8" xfId="27047"/>
    <cellStyle name="Input 12 2_Table 2A-1_EFT (Annual)" xfId="2997"/>
    <cellStyle name="Input 12 3" xfId="370"/>
    <cellStyle name="Input 12 3 2" xfId="1353"/>
    <cellStyle name="Input 12 3 2 2" xfId="2623"/>
    <cellStyle name="Input 12 3 2 2 2" xfId="6184"/>
    <cellStyle name="Input 12 3 2 2 2 2" xfId="14378"/>
    <cellStyle name="Input 12 3 2 2 2 2 2" xfId="26350"/>
    <cellStyle name="Input 12 3 2 2 2 2 2 2" xfId="47536"/>
    <cellStyle name="Input 12 3 2 2 2 2 3" xfId="36932"/>
    <cellStyle name="Input 12 3 2 2 2 3" xfId="21237"/>
    <cellStyle name="Input 12 3 2 2 2 3 2" xfId="42424"/>
    <cellStyle name="Input 12 3 2 2 2 4" xfId="31840"/>
    <cellStyle name="Input 12 3 2 2 2_Table 2A-1_EFT (Annual)" xfId="14960"/>
    <cellStyle name="Input 12 3 2 2 3" xfId="11720"/>
    <cellStyle name="Input 12 3 2 2 3 2" xfId="23804"/>
    <cellStyle name="Input 12 3 2 2 3 2 2" xfId="44990"/>
    <cellStyle name="Input 12 3 2 2 3 3" xfId="34386"/>
    <cellStyle name="Input 12 3 2 2 4" xfId="18691"/>
    <cellStyle name="Input 12 3 2 2 4 2" xfId="39878"/>
    <cellStyle name="Input 12 3 2 2 5" xfId="29097"/>
    <cellStyle name="Input 12 3 2 2_Table 2A-1_EFT (Annual)" xfId="6781"/>
    <cellStyle name="Input 12 3 2 3" xfId="4914"/>
    <cellStyle name="Input 12 3 2 3 2" xfId="13174"/>
    <cellStyle name="Input 12 3 2 3 2 2" xfId="25180"/>
    <cellStyle name="Input 12 3 2 3 2 2 2" xfId="46366"/>
    <cellStyle name="Input 12 3 2 3 2 3" xfId="35762"/>
    <cellStyle name="Input 12 3 2 3 3" xfId="20067"/>
    <cellStyle name="Input 12 3 2 3 3 2" xfId="41254"/>
    <cellStyle name="Input 12 3 2 3 4" xfId="30571"/>
    <cellStyle name="Input 12 3 2 3_Table 2A-1_EFT (Annual)" xfId="14961"/>
    <cellStyle name="Input 12 3 2 4" xfId="10518"/>
    <cellStyle name="Input 12 3 2 4 2" xfId="22634"/>
    <cellStyle name="Input 12 3 2 4 2 2" xfId="43820"/>
    <cellStyle name="Input 12 3 2 4 3" xfId="33216"/>
    <cellStyle name="Input 12 3 2 5" xfId="17521"/>
    <cellStyle name="Input 12 3 2 5 2" xfId="38708"/>
    <cellStyle name="Input 12 3 2 6" xfId="27828"/>
    <cellStyle name="Input 12 3 2_Table 2A-1_EFT (Annual)" xfId="6780"/>
    <cellStyle name="Input 12 3 3" xfId="909"/>
    <cellStyle name="Input 12 3 3 2" xfId="4470"/>
    <cellStyle name="Input 12 3 3 2 2" xfId="12732"/>
    <cellStyle name="Input 12 3 3 2 2 2" xfId="24742"/>
    <cellStyle name="Input 12 3 3 2 2 2 2" xfId="45928"/>
    <cellStyle name="Input 12 3 3 2 2 3" xfId="35324"/>
    <cellStyle name="Input 12 3 3 2 3" xfId="19629"/>
    <cellStyle name="Input 12 3 3 2 3 2" xfId="40816"/>
    <cellStyle name="Input 12 3 3 2 4" xfId="30127"/>
    <cellStyle name="Input 12 3 3 2_Table 2A-1_EFT (Annual)" xfId="14962"/>
    <cellStyle name="Input 12 3 3 3" xfId="10079"/>
    <cellStyle name="Input 12 3 3 3 2" xfId="22196"/>
    <cellStyle name="Input 12 3 3 3 2 2" xfId="43382"/>
    <cellStyle name="Input 12 3 3 3 3" xfId="32778"/>
    <cellStyle name="Input 12 3 3 4" xfId="17083"/>
    <cellStyle name="Input 12 3 3 4 2" xfId="38270"/>
    <cellStyle name="Input 12 3 3 5" xfId="27384"/>
    <cellStyle name="Input 12 3 3_Table 2A-1_EFT (Annual)" xfId="6782"/>
    <cellStyle name="Input 12 3 4" xfId="2092"/>
    <cellStyle name="Input 12 3 4 2" xfId="5653"/>
    <cellStyle name="Input 12 3 4 2 2" xfId="13868"/>
    <cellStyle name="Input 12 3 4 2 2 2" xfId="25856"/>
    <cellStyle name="Input 12 3 4 2 2 2 2" xfId="47042"/>
    <cellStyle name="Input 12 3 4 2 2 3" xfId="36438"/>
    <cellStyle name="Input 12 3 4 2 3" xfId="20743"/>
    <cellStyle name="Input 12 3 4 2 3 2" xfId="41930"/>
    <cellStyle name="Input 12 3 4 2 4" xfId="31310"/>
    <cellStyle name="Input 12 3 4 2_Table 2A-1_EFT (Annual)" xfId="14963"/>
    <cellStyle name="Input 12 3 4 3" xfId="11212"/>
    <cellStyle name="Input 12 3 4 3 2" xfId="23310"/>
    <cellStyle name="Input 12 3 4 3 2 2" xfId="44496"/>
    <cellStyle name="Input 12 3 4 3 3" xfId="33892"/>
    <cellStyle name="Input 12 3 4 4" xfId="18197"/>
    <cellStyle name="Input 12 3 4 4 2" xfId="39384"/>
    <cellStyle name="Input 12 3 4 5" xfId="28567"/>
    <cellStyle name="Input 12 3 4_Table 2A-1_EFT (Annual)" xfId="6783"/>
    <cellStyle name="Input 12 3 5" xfId="3940"/>
    <cellStyle name="Input 12 3 5 2" xfId="12268"/>
    <cellStyle name="Input 12 3 5 2 2" xfId="24292"/>
    <cellStyle name="Input 12 3 5 2 2 2" xfId="45478"/>
    <cellStyle name="Input 12 3 5 2 3" xfId="34874"/>
    <cellStyle name="Input 12 3 5 3" xfId="19179"/>
    <cellStyle name="Input 12 3 5 3 2" xfId="40366"/>
    <cellStyle name="Input 12 3 5 4" xfId="29628"/>
    <cellStyle name="Input 12 3 5_Table 2A-1_EFT (Annual)" xfId="14964"/>
    <cellStyle name="Input 12 3 6" xfId="9605"/>
    <cellStyle name="Input 12 3 6 2" xfId="21746"/>
    <cellStyle name="Input 12 3 6 2 2" xfId="42932"/>
    <cellStyle name="Input 12 3 6 3" xfId="32328"/>
    <cellStyle name="Input 12 3 7" xfId="16633"/>
    <cellStyle name="Input 12 3 7 2" xfId="37820"/>
    <cellStyle name="Input 12 3 8" xfId="26885"/>
    <cellStyle name="Input 12 3_Table 2A-1_EFT (Annual)" xfId="2998"/>
    <cellStyle name="Input 12 4" xfId="1187"/>
    <cellStyle name="Input 12 4 2" xfId="2457"/>
    <cellStyle name="Input 12 4 2 2" xfId="6018"/>
    <cellStyle name="Input 12 4 2 2 2" xfId="14212"/>
    <cellStyle name="Input 12 4 2 2 2 2" xfId="26184"/>
    <cellStyle name="Input 12 4 2 2 2 2 2" xfId="47370"/>
    <cellStyle name="Input 12 4 2 2 2 3" xfId="36766"/>
    <cellStyle name="Input 12 4 2 2 3" xfId="21071"/>
    <cellStyle name="Input 12 4 2 2 3 2" xfId="42258"/>
    <cellStyle name="Input 12 4 2 2 4" xfId="31674"/>
    <cellStyle name="Input 12 4 2 2_Table 2A-1_EFT (Annual)" xfId="14965"/>
    <cellStyle name="Input 12 4 2 3" xfId="11554"/>
    <cellStyle name="Input 12 4 2 3 2" xfId="23638"/>
    <cellStyle name="Input 12 4 2 3 2 2" xfId="44824"/>
    <cellStyle name="Input 12 4 2 3 3" xfId="34220"/>
    <cellStyle name="Input 12 4 2 4" xfId="18525"/>
    <cellStyle name="Input 12 4 2 4 2" xfId="39712"/>
    <cellStyle name="Input 12 4 2 5" xfId="28931"/>
    <cellStyle name="Input 12 4 2_Table 2A-1_EFT (Annual)" xfId="6785"/>
    <cellStyle name="Input 12 4 3" xfId="4748"/>
    <cellStyle name="Input 12 4 3 2" xfId="13008"/>
    <cellStyle name="Input 12 4 3 2 2" xfId="25014"/>
    <cellStyle name="Input 12 4 3 2 2 2" xfId="46200"/>
    <cellStyle name="Input 12 4 3 2 3" xfId="35596"/>
    <cellStyle name="Input 12 4 3 3" xfId="19901"/>
    <cellStyle name="Input 12 4 3 3 2" xfId="41088"/>
    <cellStyle name="Input 12 4 3 4" xfId="30405"/>
    <cellStyle name="Input 12 4 3_Table 2A-1_EFT (Annual)" xfId="14966"/>
    <cellStyle name="Input 12 4 4" xfId="10352"/>
    <cellStyle name="Input 12 4 4 2" xfId="22468"/>
    <cellStyle name="Input 12 4 4 2 2" xfId="43654"/>
    <cellStyle name="Input 12 4 4 3" xfId="33050"/>
    <cellStyle name="Input 12 4 5" xfId="17355"/>
    <cellStyle name="Input 12 4 5 2" xfId="38542"/>
    <cellStyle name="Input 12 4 6" xfId="27662"/>
    <cellStyle name="Input 12 4_Table 2A-1_EFT (Annual)" xfId="6784"/>
    <cellStyle name="Input 12 5" xfId="750"/>
    <cellStyle name="Input 12 5 2" xfId="4311"/>
    <cellStyle name="Input 12 5 2 2" xfId="12591"/>
    <cellStyle name="Input 12 5 2 2 2" xfId="24608"/>
    <cellStyle name="Input 12 5 2 2 2 2" xfId="45794"/>
    <cellStyle name="Input 12 5 2 2 3" xfId="35190"/>
    <cellStyle name="Input 12 5 2 3" xfId="19495"/>
    <cellStyle name="Input 12 5 2 3 2" xfId="40682"/>
    <cellStyle name="Input 12 5 2 4" xfId="29968"/>
    <cellStyle name="Input 12 5 2_Table 2A-1_EFT (Annual)" xfId="14967"/>
    <cellStyle name="Input 12 5 3" xfId="9939"/>
    <cellStyle name="Input 12 5 3 2" xfId="22062"/>
    <cellStyle name="Input 12 5 3 2 2" xfId="43248"/>
    <cellStyle name="Input 12 5 3 3" xfId="32644"/>
    <cellStyle name="Input 12 5 4" xfId="16949"/>
    <cellStyle name="Input 12 5 4 2" xfId="38136"/>
    <cellStyle name="Input 12 5 5" xfId="27225"/>
    <cellStyle name="Input 12 5_Table 2A-1_EFT (Annual)" xfId="6786"/>
    <cellStyle name="Input 12 6" xfId="1853"/>
    <cellStyle name="Input 12 6 2" xfId="5414"/>
    <cellStyle name="Input 12 6 2 2" xfId="13629"/>
    <cellStyle name="Input 12 6 2 2 2" xfId="25617"/>
    <cellStyle name="Input 12 6 2 2 2 2" xfId="46803"/>
    <cellStyle name="Input 12 6 2 2 3" xfId="36199"/>
    <cellStyle name="Input 12 6 2 3" xfId="20504"/>
    <cellStyle name="Input 12 6 2 3 2" xfId="41691"/>
    <cellStyle name="Input 12 6 2 4" xfId="31071"/>
    <cellStyle name="Input 12 6 2_Table 2A-1_EFT (Annual)" xfId="14968"/>
    <cellStyle name="Input 12 6 3" xfId="10973"/>
    <cellStyle name="Input 12 6 3 2" xfId="23071"/>
    <cellStyle name="Input 12 6 3 2 2" xfId="44257"/>
    <cellStyle name="Input 12 6 3 3" xfId="33653"/>
    <cellStyle name="Input 12 6 4" xfId="17958"/>
    <cellStyle name="Input 12 6 4 2" xfId="39145"/>
    <cellStyle name="Input 12 6 5" xfId="28328"/>
    <cellStyle name="Input 12 6_Table 2A-1_EFT (Annual)" xfId="6787"/>
    <cellStyle name="Input 12 7" xfId="3728"/>
    <cellStyle name="Input 12 7 2" xfId="12096"/>
    <cellStyle name="Input 12 7 2 2" xfId="24126"/>
    <cellStyle name="Input 12 7 2 2 2" xfId="45312"/>
    <cellStyle name="Input 12 7 2 3" xfId="34708"/>
    <cellStyle name="Input 12 7 3" xfId="19013"/>
    <cellStyle name="Input 12 7 3 2" xfId="40200"/>
    <cellStyle name="Input 12 7 4" xfId="29437"/>
    <cellStyle name="Input 12 7_Table 2A-1_EFT (Annual)" xfId="14969"/>
    <cellStyle name="Input 12 8" xfId="9415"/>
    <cellStyle name="Input 12 8 2" xfId="21580"/>
    <cellStyle name="Input 12 8 2 2" xfId="42766"/>
    <cellStyle name="Input 12 8 3" xfId="32162"/>
    <cellStyle name="Input 12 9" xfId="16467"/>
    <cellStyle name="Input 12 9 2" xfId="37654"/>
    <cellStyle name="Input 12_Table 2A-1_EFT (Annual)" xfId="2996"/>
    <cellStyle name="Input 13" xfId="147"/>
    <cellStyle name="Input 13 10" xfId="26702"/>
    <cellStyle name="Input 13 2" xfId="540"/>
    <cellStyle name="Input 13 2 2" xfId="1517"/>
    <cellStyle name="Input 13 2 2 2" xfId="2787"/>
    <cellStyle name="Input 13 2 2 2 2" xfId="6348"/>
    <cellStyle name="Input 13 2 2 2 2 2" xfId="14542"/>
    <cellStyle name="Input 13 2 2 2 2 2 2" xfId="26514"/>
    <cellStyle name="Input 13 2 2 2 2 2 2 2" xfId="47700"/>
    <cellStyle name="Input 13 2 2 2 2 2 3" xfId="37096"/>
    <cellStyle name="Input 13 2 2 2 2 3" xfId="21401"/>
    <cellStyle name="Input 13 2 2 2 2 3 2" xfId="42588"/>
    <cellStyle name="Input 13 2 2 2 2 4" xfId="32004"/>
    <cellStyle name="Input 13 2 2 2 2_Table 2A-1_EFT (Annual)" xfId="14970"/>
    <cellStyle name="Input 13 2 2 2 3" xfId="11884"/>
    <cellStyle name="Input 13 2 2 2 3 2" xfId="23968"/>
    <cellStyle name="Input 13 2 2 2 3 2 2" xfId="45154"/>
    <cellStyle name="Input 13 2 2 2 3 3" xfId="34550"/>
    <cellStyle name="Input 13 2 2 2 4" xfId="18855"/>
    <cellStyle name="Input 13 2 2 2 4 2" xfId="40042"/>
    <cellStyle name="Input 13 2 2 2 5" xfId="29261"/>
    <cellStyle name="Input 13 2 2 2_Table 2A-1_EFT (Annual)" xfId="6789"/>
    <cellStyle name="Input 13 2 2 3" xfId="5078"/>
    <cellStyle name="Input 13 2 2 3 2" xfId="13338"/>
    <cellStyle name="Input 13 2 2 3 2 2" xfId="25344"/>
    <cellStyle name="Input 13 2 2 3 2 2 2" xfId="46530"/>
    <cellStyle name="Input 13 2 2 3 2 3" xfId="35926"/>
    <cellStyle name="Input 13 2 2 3 3" xfId="20231"/>
    <cellStyle name="Input 13 2 2 3 3 2" xfId="41418"/>
    <cellStyle name="Input 13 2 2 3 4" xfId="30735"/>
    <cellStyle name="Input 13 2 2 3_Table 2A-1_EFT (Annual)" xfId="14971"/>
    <cellStyle name="Input 13 2 2 4" xfId="10682"/>
    <cellStyle name="Input 13 2 2 4 2" xfId="22798"/>
    <cellStyle name="Input 13 2 2 4 2 2" xfId="43984"/>
    <cellStyle name="Input 13 2 2 4 3" xfId="33380"/>
    <cellStyle name="Input 13 2 2 5" xfId="17685"/>
    <cellStyle name="Input 13 2 2 5 2" xfId="38872"/>
    <cellStyle name="Input 13 2 2 6" xfId="27992"/>
    <cellStyle name="Input 13 2 2_Table 2A-1_EFT (Annual)" xfId="6788"/>
    <cellStyle name="Input 13 2 3" xfId="1048"/>
    <cellStyle name="Input 13 2 3 2" xfId="4609"/>
    <cellStyle name="Input 13 2 3 2 2" xfId="12869"/>
    <cellStyle name="Input 13 2 3 2 2 2" xfId="24875"/>
    <cellStyle name="Input 13 2 3 2 2 2 2" xfId="46061"/>
    <cellStyle name="Input 13 2 3 2 2 3" xfId="35457"/>
    <cellStyle name="Input 13 2 3 2 3" xfId="19762"/>
    <cellStyle name="Input 13 2 3 2 3 2" xfId="40949"/>
    <cellStyle name="Input 13 2 3 2 4" xfId="30266"/>
    <cellStyle name="Input 13 2 3 2_Table 2A-1_EFT (Annual)" xfId="14972"/>
    <cellStyle name="Input 13 2 3 3" xfId="10213"/>
    <cellStyle name="Input 13 2 3 3 2" xfId="22329"/>
    <cellStyle name="Input 13 2 3 3 2 2" xfId="43515"/>
    <cellStyle name="Input 13 2 3 3 3" xfId="32911"/>
    <cellStyle name="Input 13 2 3 4" xfId="17216"/>
    <cellStyle name="Input 13 2 3 4 2" xfId="38403"/>
    <cellStyle name="Input 13 2 3 5" xfId="27523"/>
    <cellStyle name="Input 13 2 3_Table 2A-1_EFT (Annual)" xfId="6790"/>
    <cellStyle name="Input 13 2 4" xfId="2256"/>
    <cellStyle name="Input 13 2 4 2" xfId="5817"/>
    <cellStyle name="Input 13 2 4 2 2" xfId="14032"/>
    <cellStyle name="Input 13 2 4 2 2 2" xfId="26020"/>
    <cellStyle name="Input 13 2 4 2 2 2 2" xfId="47206"/>
    <cellStyle name="Input 13 2 4 2 2 3" xfId="36602"/>
    <cellStyle name="Input 13 2 4 2 3" xfId="20907"/>
    <cellStyle name="Input 13 2 4 2 3 2" xfId="42094"/>
    <cellStyle name="Input 13 2 4 2 4" xfId="31474"/>
    <cellStyle name="Input 13 2 4 2_Table 2A-1_EFT (Annual)" xfId="14973"/>
    <cellStyle name="Input 13 2 4 3" xfId="11376"/>
    <cellStyle name="Input 13 2 4 3 2" xfId="23474"/>
    <cellStyle name="Input 13 2 4 3 2 2" xfId="44660"/>
    <cellStyle name="Input 13 2 4 3 3" xfId="34056"/>
    <cellStyle name="Input 13 2 4 4" xfId="18361"/>
    <cellStyle name="Input 13 2 4 4 2" xfId="39548"/>
    <cellStyle name="Input 13 2 4 5" xfId="28731"/>
    <cellStyle name="Input 13 2 4_Table 2A-1_EFT (Annual)" xfId="6791"/>
    <cellStyle name="Input 13 2 5" xfId="4110"/>
    <cellStyle name="Input 13 2 5 2" xfId="12434"/>
    <cellStyle name="Input 13 2 5 2 2" xfId="24456"/>
    <cellStyle name="Input 13 2 5 2 2 2" xfId="45642"/>
    <cellStyle name="Input 13 2 5 2 3" xfId="35038"/>
    <cellStyle name="Input 13 2 5 3" xfId="19343"/>
    <cellStyle name="Input 13 2 5 3 2" xfId="40530"/>
    <cellStyle name="Input 13 2 5 4" xfId="29798"/>
    <cellStyle name="Input 13 2 5_Table 2A-1_EFT (Annual)" xfId="14974"/>
    <cellStyle name="Input 13 2 6" xfId="9773"/>
    <cellStyle name="Input 13 2 6 2" xfId="21910"/>
    <cellStyle name="Input 13 2 6 2 2" xfId="43096"/>
    <cellStyle name="Input 13 2 6 3" xfId="32492"/>
    <cellStyle name="Input 13 2 7" xfId="16797"/>
    <cellStyle name="Input 13 2 7 2" xfId="37984"/>
    <cellStyle name="Input 13 2 8" xfId="27055"/>
    <cellStyle name="Input 13 2_Table 2A-1_EFT (Annual)" xfId="3000"/>
    <cellStyle name="Input 13 3" xfId="378"/>
    <cellStyle name="Input 13 3 2" xfId="1361"/>
    <cellStyle name="Input 13 3 2 2" xfId="2631"/>
    <cellStyle name="Input 13 3 2 2 2" xfId="6192"/>
    <cellStyle name="Input 13 3 2 2 2 2" xfId="14386"/>
    <cellStyle name="Input 13 3 2 2 2 2 2" xfId="26358"/>
    <cellStyle name="Input 13 3 2 2 2 2 2 2" xfId="47544"/>
    <cellStyle name="Input 13 3 2 2 2 2 3" xfId="36940"/>
    <cellStyle name="Input 13 3 2 2 2 3" xfId="21245"/>
    <cellStyle name="Input 13 3 2 2 2 3 2" xfId="42432"/>
    <cellStyle name="Input 13 3 2 2 2 4" xfId="31848"/>
    <cellStyle name="Input 13 3 2 2 2_Table 2A-1_EFT (Annual)" xfId="14975"/>
    <cellStyle name="Input 13 3 2 2 3" xfId="11728"/>
    <cellStyle name="Input 13 3 2 2 3 2" xfId="23812"/>
    <cellStyle name="Input 13 3 2 2 3 2 2" xfId="44998"/>
    <cellStyle name="Input 13 3 2 2 3 3" xfId="34394"/>
    <cellStyle name="Input 13 3 2 2 4" xfId="18699"/>
    <cellStyle name="Input 13 3 2 2 4 2" xfId="39886"/>
    <cellStyle name="Input 13 3 2 2 5" xfId="29105"/>
    <cellStyle name="Input 13 3 2 2_Table 2A-1_EFT (Annual)" xfId="6793"/>
    <cellStyle name="Input 13 3 2 3" xfId="4922"/>
    <cellStyle name="Input 13 3 2 3 2" xfId="13182"/>
    <cellStyle name="Input 13 3 2 3 2 2" xfId="25188"/>
    <cellStyle name="Input 13 3 2 3 2 2 2" xfId="46374"/>
    <cellStyle name="Input 13 3 2 3 2 3" xfId="35770"/>
    <cellStyle name="Input 13 3 2 3 3" xfId="20075"/>
    <cellStyle name="Input 13 3 2 3 3 2" xfId="41262"/>
    <cellStyle name="Input 13 3 2 3 4" xfId="30579"/>
    <cellStyle name="Input 13 3 2 3_Table 2A-1_EFT (Annual)" xfId="14976"/>
    <cellStyle name="Input 13 3 2 4" xfId="10526"/>
    <cellStyle name="Input 13 3 2 4 2" xfId="22642"/>
    <cellStyle name="Input 13 3 2 4 2 2" xfId="43828"/>
    <cellStyle name="Input 13 3 2 4 3" xfId="33224"/>
    <cellStyle name="Input 13 3 2 5" xfId="17529"/>
    <cellStyle name="Input 13 3 2 5 2" xfId="38716"/>
    <cellStyle name="Input 13 3 2 6" xfId="27836"/>
    <cellStyle name="Input 13 3 2_Table 2A-1_EFT (Annual)" xfId="6792"/>
    <cellStyle name="Input 13 3 3" xfId="916"/>
    <cellStyle name="Input 13 3 3 2" xfId="4477"/>
    <cellStyle name="Input 13 3 3 2 2" xfId="12739"/>
    <cellStyle name="Input 13 3 3 2 2 2" xfId="24749"/>
    <cellStyle name="Input 13 3 3 2 2 2 2" xfId="45935"/>
    <cellStyle name="Input 13 3 3 2 2 3" xfId="35331"/>
    <cellStyle name="Input 13 3 3 2 3" xfId="19636"/>
    <cellStyle name="Input 13 3 3 2 3 2" xfId="40823"/>
    <cellStyle name="Input 13 3 3 2 4" xfId="30134"/>
    <cellStyle name="Input 13 3 3 2_Table 2A-1_EFT (Annual)" xfId="14977"/>
    <cellStyle name="Input 13 3 3 3" xfId="10086"/>
    <cellStyle name="Input 13 3 3 3 2" xfId="22203"/>
    <cellStyle name="Input 13 3 3 3 2 2" xfId="43389"/>
    <cellStyle name="Input 13 3 3 3 3" xfId="32785"/>
    <cellStyle name="Input 13 3 3 4" xfId="17090"/>
    <cellStyle name="Input 13 3 3 4 2" xfId="38277"/>
    <cellStyle name="Input 13 3 3 5" xfId="27391"/>
    <cellStyle name="Input 13 3 3_Table 2A-1_EFT (Annual)" xfId="6794"/>
    <cellStyle name="Input 13 3 4" xfId="2100"/>
    <cellStyle name="Input 13 3 4 2" xfId="5661"/>
    <cellStyle name="Input 13 3 4 2 2" xfId="13876"/>
    <cellStyle name="Input 13 3 4 2 2 2" xfId="25864"/>
    <cellStyle name="Input 13 3 4 2 2 2 2" xfId="47050"/>
    <cellStyle name="Input 13 3 4 2 2 3" xfId="36446"/>
    <cellStyle name="Input 13 3 4 2 3" xfId="20751"/>
    <cellStyle name="Input 13 3 4 2 3 2" xfId="41938"/>
    <cellStyle name="Input 13 3 4 2 4" xfId="31318"/>
    <cellStyle name="Input 13 3 4 2_Table 2A-1_EFT (Annual)" xfId="14978"/>
    <cellStyle name="Input 13 3 4 3" xfId="11220"/>
    <cellStyle name="Input 13 3 4 3 2" xfId="23318"/>
    <cellStyle name="Input 13 3 4 3 2 2" xfId="44504"/>
    <cellStyle name="Input 13 3 4 3 3" xfId="33900"/>
    <cellStyle name="Input 13 3 4 4" xfId="18205"/>
    <cellStyle name="Input 13 3 4 4 2" xfId="39392"/>
    <cellStyle name="Input 13 3 4 5" xfId="28575"/>
    <cellStyle name="Input 13 3 4_Table 2A-1_EFT (Annual)" xfId="6795"/>
    <cellStyle name="Input 13 3 5" xfId="3948"/>
    <cellStyle name="Input 13 3 5 2" xfId="12276"/>
    <cellStyle name="Input 13 3 5 2 2" xfId="24300"/>
    <cellStyle name="Input 13 3 5 2 2 2" xfId="45486"/>
    <cellStyle name="Input 13 3 5 2 3" xfId="34882"/>
    <cellStyle name="Input 13 3 5 3" xfId="19187"/>
    <cellStyle name="Input 13 3 5 3 2" xfId="40374"/>
    <cellStyle name="Input 13 3 5 4" xfId="29636"/>
    <cellStyle name="Input 13 3 5_Table 2A-1_EFT (Annual)" xfId="14979"/>
    <cellStyle name="Input 13 3 6" xfId="9613"/>
    <cellStyle name="Input 13 3 6 2" xfId="21754"/>
    <cellStyle name="Input 13 3 6 2 2" xfId="42940"/>
    <cellStyle name="Input 13 3 6 3" xfId="32336"/>
    <cellStyle name="Input 13 3 7" xfId="16641"/>
    <cellStyle name="Input 13 3 7 2" xfId="37828"/>
    <cellStyle name="Input 13 3 8" xfId="26893"/>
    <cellStyle name="Input 13 3_Table 2A-1_EFT (Annual)" xfId="3001"/>
    <cellStyle name="Input 13 4" xfId="1195"/>
    <cellStyle name="Input 13 4 2" xfId="2465"/>
    <cellStyle name="Input 13 4 2 2" xfId="6026"/>
    <cellStyle name="Input 13 4 2 2 2" xfId="14220"/>
    <cellStyle name="Input 13 4 2 2 2 2" xfId="26192"/>
    <cellStyle name="Input 13 4 2 2 2 2 2" xfId="47378"/>
    <cellStyle name="Input 13 4 2 2 2 3" xfId="36774"/>
    <cellStyle name="Input 13 4 2 2 3" xfId="21079"/>
    <cellStyle name="Input 13 4 2 2 3 2" xfId="42266"/>
    <cellStyle name="Input 13 4 2 2 4" xfId="31682"/>
    <cellStyle name="Input 13 4 2 2_Table 2A-1_EFT (Annual)" xfId="14980"/>
    <cellStyle name="Input 13 4 2 3" xfId="11562"/>
    <cellStyle name="Input 13 4 2 3 2" xfId="23646"/>
    <cellStyle name="Input 13 4 2 3 2 2" xfId="44832"/>
    <cellStyle name="Input 13 4 2 3 3" xfId="34228"/>
    <cellStyle name="Input 13 4 2 4" xfId="18533"/>
    <cellStyle name="Input 13 4 2 4 2" xfId="39720"/>
    <cellStyle name="Input 13 4 2 5" xfId="28939"/>
    <cellStyle name="Input 13 4 2_Table 2A-1_EFT (Annual)" xfId="6797"/>
    <cellStyle name="Input 13 4 3" xfId="4756"/>
    <cellStyle name="Input 13 4 3 2" xfId="13016"/>
    <cellStyle name="Input 13 4 3 2 2" xfId="25022"/>
    <cellStyle name="Input 13 4 3 2 2 2" xfId="46208"/>
    <cellStyle name="Input 13 4 3 2 3" xfId="35604"/>
    <cellStyle name="Input 13 4 3 3" xfId="19909"/>
    <cellStyle name="Input 13 4 3 3 2" xfId="41096"/>
    <cellStyle name="Input 13 4 3 4" xfId="30413"/>
    <cellStyle name="Input 13 4 3_Table 2A-1_EFT (Annual)" xfId="14981"/>
    <cellStyle name="Input 13 4 4" xfId="10360"/>
    <cellStyle name="Input 13 4 4 2" xfId="22476"/>
    <cellStyle name="Input 13 4 4 2 2" xfId="43662"/>
    <cellStyle name="Input 13 4 4 3" xfId="33058"/>
    <cellStyle name="Input 13 4 5" xfId="17363"/>
    <cellStyle name="Input 13 4 5 2" xfId="38550"/>
    <cellStyle name="Input 13 4 6" xfId="27670"/>
    <cellStyle name="Input 13 4_Table 2A-1_EFT (Annual)" xfId="6796"/>
    <cellStyle name="Input 13 5" xfId="757"/>
    <cellStyle name="Input 13 5 2" xfId="4318"/>
    <cellStyle name="Input 13 5 2 2" xfId="12598"/>
    <cellStyle name="Input 13 5 2 2 2" xfId="24615"/>
    <cellStyle name="Input 13 5 2 2 2 2" xfId="45801"/>
    <cellStyle name="Input 13 5 2 2 3" xfId="35197"/>
    <cellStyle name="Input 13 5 2 3" xfId="19502"/>
    <cellStyle name="Input 13 5 2 3 2" xfId="40689"/>
    <cellStyle name="Input 13 5 2 4" xfId="29975"/>
    <cellStyle name="Input 13 5 2_Table 2A-1_EFT (Annual)" xfId="14982"/>
    <cellStyle name="Input 13 5 3" xfId="9946"/>
    <cellStyle name="Input 13 5 3 2" xfId="22069"/>
    <cellStyle name="Input 13 5 3 2 2" xfId="43255"/>
    <cellStyle name="Input 13 5 3 3" xfId="32651"/>
    <cellStyle name="Input 13 5 4" xfId="16956"/>
    <cellStyle name="Input 13 5 4 2" xfId="38143"/>
    <cellStyle name="Input 13 5 5" xfId="27232"/>
    <cellStyle name="Input 13 5_Table 2A-1_EFT (Annual)" xfId="6798"/>
    <cellStyle name="Input 13 6" xfId="1849"/>
    <cellStyle name="Input 13 6 2" xfId="5410"/>
    <cellStyle name="Input 13 6 2 2" xfId="13625"/>
    <cellStyle name="Input 13 6 2 2 2" xfId="25613"/>
    <cellStyle name="Input 13 6 2 2 2 2" xfId="46799"/>
    <cellStyle name="Input 13 6 2 2 3" xfId="36195"/>
    <cellStyle name="Input 13 6 2 3" xfId="20500"/>
    <cellStyle name="Input 13 6 2 3 2" xfId="41687"/>
    <cellStyle name="Input 13 6 2 4" xfId="31067"/>
    <cellStyle name="Input 13 6 2_Table 2A-1_EFT (Annual)" xfId="14983"/>
    <cellStyle name="Input 13 6 3" xfId="10969"/>
    <cellStyle name="Input 13 6 3 2" xfId="23067"/>
    <cellStyle name="Input 13 6 3 2 2" xfId="44253"/>
    <cellStyle name="Input 13 6 3 3" xfId="33649"/>
    <cellStyle name="Input 13 6 4" xfId="17954"/>
    <cellStyle name="Input 13 6 4 2" xfId="39141"/>
    <cellStyle name="Input 13 6 5" xfId="28324"/>
    <cellStyle name="Input 13 6_Table 2A-1_EFT (Annual)" xfId="6799"/>
    <cellStyle name="Input 13 7" xfId="3736"/>
    <cellStyle name="Input 13 7 2" xfId="12104"/>
    <cellStyle name="Input 13 7 2 2" xfId="24134"/>
    <cellStyle name="Input 13 7 2 2 2" xfId="45320"/>
    <cellStyle name="Input 13 7 2 3" xfId="34716"/>
    <cellStyle name="Input 13 7 3" xfId="19021"/>
    <cellStyle name="Input 13 7 3 2" xfId="40208"/>
    <cellStyle name="Input 13 7 4" xfId="29445"/>
    <cellStyle name="Input 13 7_Table 2A-1_EFT (Annual)" xfId="14984"/>
    <cellStyle name="Input 13 8" xfId="9423"/>
    <cellStyle name="Input 13 8 2" xfId="21588"/>
    <cellStyle name="Input 13 8 2 2" xfId="42774"/>
    <cellStyle name="Input 13 8 3" xfId="32170"/>
    <cellStyle name="Input 13 9" xfId="16475"/>
    <cellStyle name="Input 13 9 2" xfId="37662"/>
    <cellStyle name="Input 13_Table 2A-1_EFT (Annual)" xfId="2999"/>
    <cellStyle name="Input 14" xfId="158"/>
    <cellStyle name="Input 14 10" xfId="26713"/>
    <cellStyle name="Input 14 2" xfId="551"/>
    <cellStyle name="Input 14 2 2" xfId="1528"/>
    <cellStyle name="Input 14 2 2 2" xfId="2798"/>
    <cellStyle name="Input 14 2 2 2 2" xfId="6359"/>
    <cellStyle name="Input 14 2 2 2 2 2" xfId="14553"/>
    <cellStyle name="Input 14 2 2 2 2 2 2" xfId="26525"/>
    <cellStyle name="Input 14 2 2 2 2 2 2 2" xfId="47711"/>
    <cellStyle name="Input 14 2 2 2 2 2 3" xfId="37107"/>
    <cellStyle name="Input 14 2 2 2 2 3" xfId="21412"/>
    <cellStyle name="Input 14 2 2 2 2 3 2" xfId="42599"/>
    <cellStyle name="Input 14 2 2 2 2 4" xfId="32015"/>
    <cellStyle name="Input 14 2 2 2 2_Table 2A-1_EFT (Annual)" xfId="14985"/>
    <cellStyle name="Input 14 2 2 2 3" xfId="11895"/>
    <cellStyle name="Input 14 2 2 2 3 2" xfId="23979"/>
    <cellStyle name="Input 14 2 2 2 3 2 2" xfId="45165"/>
    <cellStyle name="Input 14 2 2 2 3 3" xfId="34561"/>
    <cellStyle name="Input 14 2 2 2 4" xfId="18866"/>
    <cellStyle name="Input 14 2 2 2 4 2" xfId="40053"/>
    <cellStyle name="Input 14 2 2 2 5" xfId="29272"/>
    <cellStyle name="Input 14 2 2 2_Table 2A-1_EFT (Annual)" xfId="6801"/>
    <cellStyle name="Input 14 2 2 3" xfId="5089"/>
    <cellStyle name="Input 14 2 2 3 2" xfId="13349"/>
    <cellStyle name="Input 14 2 2 3 2 2" xfId="25355"/>
    <cellStyle name="Input 14 2 2 3 2 2 2" xfId="46541"/>
    <cellStyle name="Input 14 2 2 3 2 3" xfId="35937"/>
    <cellStyle name="Input 14 2 2 3 3" xfId="20242"/>
    <cellStyle name="Input 14 2 2 3 3 2" xfId="41429"/>
    <cellStyle name="Input 14 2 2 3 4" xfId="30746"/>
    <cellStyle name="Input 14 2 2 3_Table 2A-1_EFT (Annual)" xfId="14986"/>
    <cellStyle name="Input 14 2 2 4" xfId="10693"/>
    <cellStyle name="Input 14 2 2 4 2" xfId="22809"/>
    <cellStyle name="Input 14 2 2 4 2 2" xfId="43995"/>
    <cellStyle name="Input 14 2 2 4 3" xfId="33391"/>
    <cellStyle name="Input 14 2 2 5" xfId="17696"/>
    <cellStyle name="Input 14 2 2 5 2" xfId="38883"/>
    <cellStyle name="Input 14 2 2 6" xfId="28003"/>
    <cellStyle name="Input 14 2 2_Table 2A-1_EFT (Annual)" xfId="6800"/>
    <cellStyle name="Input 14 2 3" xfId="1056"/>
    <cellStyle name="Input 14 2 3 2" xfId="4617"/>
    <cellStyle name="Input 14 2 3 2 2" xfId="12877"/>
    <cellStyle name="Input 14 2 3 2 2 2" xfId="24883"/>
    <cellStyle name="Input 14 2 3 2 2 2 2" xfId="46069"/>
    <cellStyle name="Input 14 2 3 2 2 3" xfId="35465"/>
    <cellStyle name="Input 14 2 3 2 3" xfId="19770"/>
    <cellStyle name="Input 14 2 3 2 3 2" xfId="40957"/>
    <cellStyle name="Input 14 2 3 2 4" xfId="30274"/>
    <cellStyle name="Input 14 2 3 2_Table 2A-1_EFT (Annual)" xfId="14987"/>
    <cellStyle name="Input 14 2 3 3" xfId="10221"/>
    <cellStyle name="Input 14 2 3 3 2" xfId="22337"/>
    <cellStyle name="Input 14 2 3 3 2 2" xfId="43523"/>
    <cellStyle name="Input 14 2 3 3 3" xfId="32919"/>
    <cellStyle name="Input 14 2 3 4" xfId="17224"/>
    <cellStyle name="Input 14 2 3 4 2" xfId="38411"/>
    <cellStyle name="Input 14 2 3 5" xfId="27531"/>
    <cellStyle name="Input 14 2 3_Table 2A-1_EFT (Annual)" xfId="6802"/>
    <cellStyle name="Input 14 2 4" xfId="2267"/>
    <cellStyle name="Input 14 2 4 2" xfId="5828"/>
    <cellStyle name="Input 14 2 4 2 2" xfId="14043"/>
    <cellStyle name="Input 14 2 4 2 2 2" xfId="26031"/>
    <cellStyle name="Input 14 2 4 2 2 2 2" xfId="47217"/>
    <cellStyle name="Input 14 2 4 2 2 3" xfId="36613"/>
    <cellStyle name="Input 14 2 4 2 3" xfId="20918"/>
    <cellStyle name="Input 14 2 4 2 3 2" xfId="42105"/>
    <cellStyle name="Input 14 2 4 2 4" xfId="31485"/>
    <cellStyle name="Input 14 2 4 2_Table 2A-1_EFT (Annual)" xfId="14988"/>
    <cellStyle name="Input 14 2 4 3" xfId="11387"/>
    <cellStyle name="Input 14 2 4 3 2" xfId="23485"/>
    <cellStyle name="Input 14 2 4 3 2 2" xfId="44671"/>
    <cellStyle name="Input 14 2 4 3 3" xfId="34067"/>
    <cellStyle name="Input 14 2 4 4" xfId="18372"/>
    <cellStyle name="Input 14 2 4 4 2" xfId="39559"/>
    <cellStyle name="Input 14 2 4 5" xfId="28742"/>
    <cellStyle name="Input 14 2 4_Table 2A-1_EFT (Annual)" xfId="6803"/>
    <cellStyle name="Input 14 2 5" xfId="4121"/>
    <cellStyle name="Input 14 2 5 2" xfId="12445"/>
    <cellStyle name="Input 14 2 5 2 2" xfId="24467"/>
    <cellStyle name="Input 14 2 5 2 2 2" xfId="45653"/>
    <cellStyle name="Input 14 2 5 2 3" xfId="35049"/>
    <cellStyle name="Input 14 2 5 3" xfId="19354"/>
    <cellStyle name="Input 14 2 5 3 2" xfId="40541"/>
    <cellStyle name="Input 14 2 5 4" xfId="29809"/>
    <cellStyle name="Input 14 2 5_Table 2A-1_EFT (Annual)" xfId="14989"/>
    <cellStyle name="Input 14 2 6" xfId="9784"/>
    <cellStyle name="Input 14 2 6 2" xfId="21921"/>
    <cellStyle name="Input 14 2 6 2 2" xfId="43107"/>
    <cellStyle name="Input 14 2 6 3" xfId="32503"/>
    <cellStyle name="Input 14 2 7" xfId="16808"/>
    <cellStyle name="Input 14 2 7 2" xfId="37995"/>
    <cellStyle name="Input 14 2 8" xfId="27066"/>
    <cellStyle name="Input 14 2_Table 2A-1_EFT (Annual)" xfId="3003"/>
    <cellStyle name="Input 14 3" xfId="389"/>
    <cellStyle name="Input 14 3 2" xfId="1372"/>
    <cellStyle name="Input 14 3 2 2" xfId="2642"/>
    <cellStyle name="Input 14 3 2 2 2" xfId="6203"/>
    <cellStyle name="Input 14 3 2 2 2 2" xfId="14397"/>
    <cellStyle name="Input 14 3 2 2 2 2 2" xfId="26369"/>
    <cellStyle name="Input 14 3 2 2 2 2 2 2" xfId="47555"/>
    <cellStyle name="Input 14 3 2 2 2 2 3" xfId="36951"/>
    <cellStyle name="Input 14 3 2 2 2 3" xfId="21256"/>
    <cellStyle name="Input 14 3 2 2 2 3 2" xfId="42443"/>
    <cellStyle name="Input 14 3 2 2 2 4" xfId="31859"/>
    <cellStyle name="Input 14 3 2 2 2_Table 2A-1_EFT (Annual)" xfId="14990"/>
    <cellStyle name="Input 14 3 2 2 3" xfId="11739"/>
    <cellStyle name="Input 14 3 2 2 3 2" xfId="23823"/>
    <cellStyle name="Input 14 3 2 2 3 2 2" xfId="45009"/>
    <cellStyle name="Input 14 3 2 2 3 3" xfId="34405"/>
    <cellStyle name="Input 14 3 2 2 4" xfId="18710"/>
    <cellStyle name="Input 14 3 2 2 4 2" xfId="39897"/>
    <cellStyle name="Input 14 3 2 2 5" xfId="29116"/>
    <cellStyle name="Input 14 3 2 2_Table 2A-1_EFT (Annual)" xfId="6805"/>
    <cellStyle name="Input 14 3 2 3" xfId="4933"/>
    <cellStyle name="Input 14 3 2 3 2" xfId="13193"/>
    <cellStyle name="Input 14 3 2 3 2 2" xfId="25199"/>
    <cellStyle name="Input 14 3 2 3 2 2 2" xfId="46385"/>
    <cellStyle name="Input 14 3 2 3 2 3" xfId="35781"/>
    <cellStyle name="Input 14 3 2 3 3" xfId="20086"/>
    <cellStyle name="Input 14 3 2 3 3 2" xfId="41273"/>
    <cellStyle name="Input 14 3 2 3 4" xfId="30590"/>
    <cellStyle name="Input 14 3 2 3_Table 2A-1_EFT (Annual)" xfId="14991"/>
    <cellStyle name="Input 14 3 2 4" xfId="10537"/>
    <cellStyle name="Input 14 3 2 4 2" xfId="22653"/>
    <cellStyle name="Input 14 3 2 4 2 2" xfId="43839"/>
    <cellStyle name="Input 14 3 2 4 3" xfId="33235"/>
    <cellStyle name="Input 14 3 2 5" xfId="17540"/>
    <cellStyle name="Input 14 3 2 5 2" xfId="38727"/>
    <cellStyle name="Input 14 3 2 6" xfId="27847"/>
    <cellStyle name="Input 14 3 2_Table 2A-1_EFT (Annual)" xfId="6804"/>
    <cellStyle name="Input 14 3 3" xfId="924"/>
    <cellStyle name="Input 14 3 3 2" xfId="4485"/>
    <cellStyle name="Input 14 3 3 2 2" xfId="12747"/>
    <cellStyle name="Input 14 3 3 2 2 2" xfId="24757"/>
    <cellStyle name="Input 14 3 3 2 2 2 2" xfId="45943"/>
    <cellStyle name="Input 14 3 3 2 2 3" xfId="35339"/>
    <cellStyle name="Input 14 3 3 2 3" xfId="19644"/>
    <cellStyle name="Input 14 3 3 2 3 2" xfId="40831"/>
    <cellStyle name="Input 14 3 3 2 4" xfId="30142"/>
    <cellStyle name="Input 14 3 3 2_Table 2A-1_EFT (Annual)" xfId="14992"/>
    <cellStyle name="Input 14 3 3 3" xfId="10094"/>
    <cellStyle name="Input 14 3 3 3 2" xfId="22211"/>
    <cellStyle name="Input 14 3 3 3 2 2" xfId="43397"/>
    <cellStyle name="Input 14 3 3 3 3" xfId="32793"/>
    <cellStyle name="Input 14 3 3 4" xfId="17098"/>
    <cellStyle name="Input 14 3 3 4 2" xfId="38285"/>
    <cellStyle name="Input 14 3 3 5" xfId="27399"/>
    <cellStyle name="Input 14 3 3_Table 2A-1_EFT (Annual)" xfId="6806"/>
    <cellStyle name="Input 14 3 4" xfId="2111"/>
    <cellStyle name="Input 14 3 4 2" xfId="5672"/>
    <cellStyle name="Input 14 3 4 2 2" xfId="13887"/>
    <cellStyle name="Input 14 3 4 2 2 2" xfId="25875"/>
    <cellStyle name="Input 14 3 4 2 2 2 2" xfId="47061"/>
    <cellStyle name="Input 14 3 4 2 2 3" xfId="36457"/>
    <cellStyle name="Input 14 3 4 2 3" xfId="20762"/>
    <cellStyle name="Input 14 3 4 2 3 2" xfId="41949"/>
    <cellStyle name="Input 14 3 4 2 4" xfId="31329"/>
    <cellStyle name="Input 14 3 4 2_Table 2A-1_EFT (Annual)" xfId="14993"/>
    <cellStyle name="Input 14 3 4 3" xfId="11231"/>
    <cellStyle name="Input 14 3 4 3 2" xfId="23329"/>
    <cellStyle name="Input 14 3 4 3 2 2" xfId="44515"/>
    <cellStyle name="Input 14 3 4 3 3" xfId="33911"/>
    <cellStyle name="Input 14 3 4 4" xfId="18216"/>
    <cellStyle name="Input 14 3 4 4 2" xfId="39403"/>
    <cellStyle name="Input 14 3 4 5" xfId="28586"/>
    <cellStyle name="Input 14 3 4_Table 2A-1_EFT (Annual)" xfId="6807"/>
    <cellStyle name="Input 14 3 5" xfId="3959"/>
    <cellStyle name="Input 14 3 5 2" xfId="12287"/>
    <cellStyle name="Input 14 3 5 2 2" xfId="24311"/>
    <cellStyle name="Input 14 3 5 2 2 2" xfId="45497"/>
    <cellStyle name="Input 14 3 5 2 3" xfId="34893"/>
    <cellStyle name="Input 14 3 5 3" xfId="19198"/>
    <cellStyle name="Input 14 3 5 3 2" xfId="40385"/>
    <cellStyle name="Input 14 3 5 4" xfId="29647"/>
    <cellStyle name="Input 14 3 5_Table 2A-1_EFT (Annual)" xfId="14994"/>
    <cellStyle name="Input 14 3 6" xfId="9624"/>
    <cellStyle name="Input 14 3 6 2" xfId="21765"/>
    <cellStyle name="Input 14 3 6 2 2" xfId="42951"/>
    <cellStyle name="Input 14 3 6 3" xfId="32347"/>
    <cellStyle name="Input 14 3 7" xfId="16652"/>
    <cellStyle name="Input 14 3 7 2" xfId="37839"/>
    <cellStyle name="Input 14 3 8" xfId="26904"/>
    <cellStyle name="Input 14 3_Table 2A-1_EFT (Annual)" xfId="3004"/>
    <cellStyle name="Input 14 4" xfId="1206"/>
    <cellStyle name="Input 14 4 2" xfId="2476"/>
    <cellStyle name="Input 14 4 2 2" xfId="6037"/>
    <cellStyle name="Input 14 4 2 2 2" xfId="14231"/>
    <cellStyle name="Input 14 4 2 2 2 2" xfId="26203"/>
    <cellStyle name="Input 14 4 2 2 2 2 2" xfId="47389"/>
    <cellStyle name="Input 14 4 2 2 2 3" xfId="36785"/>
    <cellStyle name="Input 14 4 2 2 3" xfId="21090"/>
    <cellStyle name="Input 14 4 2 2 3 2" xfId="42277"/>
    <cellStyle name="Input 14 4 2 2 4" xfId="31693"/>
    <cellStyle name="Input 14 4 2 2_Table 2A-1_EFT (Annual)" xfId="14995"/>
    <cellStyle name="Input 14 4 2 3" xfId="11573"/>
    <cellStyle name="Input 14 4 2 3 2" xfId="23657"/>
    <cellStyle name="Input 14 4 2 3 2 2" xfId="44843"/>
    <cellStyle name="Input 14 4 2 3 3" xfId="34239"/>
    <cellStyle name="Input 14 4 2 4" xfId="18544"/>
    <cellStyle name="Input 14 4 2 4 2" xfId="39731"/>
    <cellStyle name="Input 14 4 2 5" xfId="28950"/>
    <cellStyle name="Input 14 4 2_Table 2A-1_EFT (Annual)" xfId="6809"/>
    <cellStyle name="Input 14 4 3" xfId="4767"/>
    <cellStyle name="Input 14 4 3 2" xfId="13027"/>
    <cellStyle name="Input 14 4 3 2 2" xfId="25033"/>
    <cellStyle name="Input 14 4 3 2 2 2" xfId="46219"/>
    <cellStyle name="Input 14 4 3 2 3" xfId="35615"/>
    <cellStyle name="Input 14 4 3 3" xfId="19920"/>
    <cellStyle name="Input 14 4 3 3 2" xfId="41107"/>
    <cellStyle name="Input 14 4 3 4" xfId="30424"/>
    <cellStyle name="Input 14 4 3_Table 2A-1_EFT (Annual)" xfId="14996"/>
    <cellStyle name="Input 14 4 4" xfId="10371"/>
    <cellStyle name="Input 14 4 4 2" xfId="22487"/>
    <cellStyle name="Input 14 4 4 2 2" xfId="43673"/>
    <cellStyle name="Input 14 4 4 3" xfId="33069"/>
    <cellStyle name="Input 14 4 5" xfId="17374"/>
    <cellStyle name="Input 14 4 5 2" xfId="38561"/>
    <cellStyle name="Input 14 4 6" xfId="27681"/>
    <cellStyle name="Input 14 4_Table 2A-1_EFT (Annual)" xfId="6808"/>
    <cellStyle name="Input 14 5" xfId="765"/>
    <cellStyle name="Input 14 5 2" xfId="4326"/>
    <cellStyle name="Input 14 5 2 2" xfId="12606"/>
    <cellStyle name="Input 14 5 2 2 2" xfId="24623"/>
    <cellStyle name="Input 14 5 2 2 2 2" xfId="45809"/>
    <cellStyle name="Input 14 5 2 2 3" xfId="35205"/>
    <cellStyle name="Input 14 5 2 3" xfId="19510"/>
    <cellStyle name="Input 14 5 2 3 2" xfId="40697"/>
    <cellStyle name="Input 14 5 2 4" xfId="29983"/>
    <cellStyle name="Input 14 5 2_Table 2A-1_EFT (Annual)" xfId="14997"/>
    <cellStyle name="Input 14 5 3" xfId="9954"/>
    <cellStyle name="Input 14 5 3 2" xfId="22077"/>
    <cellStyle name="Input 14 5 3 2 2" xfId="43263"/>
    <cellStyle name="Input 14 5 3 3" xfId="32659"/>
    <cellStyle name="Input 14 5 4" xfId="16964"/>
    <cellStyle name="Input 14 5 4 2" xfId="38151"/>
    <cellStyle name="Input 14 5 5" xfId="27240"/>
    <cellStyle name="Input 14 5_Table 2A-1_EFT (Annual)" xfId="6810"/>
    <cellStyle name="Input 14 6" xfId="1945"/>
    <cellStyle name="Input 14 6 2" xfId="5506"/>
    <cellStyle name="Input 14 6 2 2" xfId="13721"/>
    <cellStyle name="Input 14 6 2 2 2" xfId="25709"/>
    <cellStyle name="Input 14 6 2 2 2 2" xfId="46895"/>
    <cellStyle name="Input 14 6 2 2 3" xfId="36291"/>
    <cellStyle name="Input 14 6 2 3" xfId="20596"/>
    <cellStyle name="Input 14 6 2 3 2" xfId="41783"/>
    <cellStyle name="Input 14 6 2 4" xfId="31163"/>
    <cellStyle name="Input 14 6 2_Table 2A-1_EFT (Annual)" xfId="14998"/>
    <cellStyle name="Input 14 6 3" xfId="11065"/>
    <cellStyle name="Input 14 6 3 2" xfId="23163"/>
    <cellStyle name="Input 14 6 3 2 2" xfId="44349"/>
    <cellStyle name="Input 14 6 3 3" xfId="33745"/>
    <cellStyle name="Input 14 6 4" xfId="18050"/>
    <cellStyle name="Input 14 6 4 2" xfId="39237"/>
    <cellStyle name="Input 14 6 5" xfId="28420"/>
    <cellStyle name="Input 14 6_Table 2A-1_EFT (Annual)" xfId="6811"/>
    <cellStyle name="Input 14 7" xfId="3747"/>
    <cellStyle name="Input 14 7 2" xfId="12115"/>
    <cellStyle name="Input 14 7 2 2" xfId="24145"/>
    <cellStyle name="Input 14 7 2 2 2" xfId="45331"/>
    <cellStyle name="Input 14 7 2 3" xfId="34727"/>
    <cellStyle name="Input 14 7 3" xfId="19032"/>
    <cellStyle name="Input 14 7 3 2" xfId="40219"/>
    <cellStyle name="Input 14 7 4" xfId="29456"/>
    <cellStyle name="Input 14 7_Table 2A-1_EFT (Annual)" xfId="14999"/>
    <cellStyle name="Input 14 8" xfId="9434"/>
    <cellStyle name="Input 14 8 2" xfId="21599"/>
    <cellStyle name="Input 14 8 2 2" xfId="42785"/>
    <cellStyle name="Input 14 8 3" xfId="32181"/>
    <cellStyle name="Input 14 9" xfId="16486"/>
    <cellStyle name="Input 14 9 2" xfId="37673"/>
    <cellStyle name="Input 14_Table 2A-1_EFT (Annual)" xfId="3002"/>
    <cellStyle name="Input 15" xfId="160"/>
    <cellStyle name="Input 15 10" xfId="26715"/>
    <cellStyle name="Input 15 2" xfId="553"/>
    <cellStyle name="Input 15 2 2" xfId="1530"/>
    <cellStyle name="Input 15 2 2 2" xfId="2800"/>
    <cellStyle name="Input 15 2 2 2 2" xfId="6361"/>
    <cellStyle name="Input 15 2 2 2 2 2" xfId="14555"/>
    <cellStyle name="Input 15 2 2 2 2 2 2" xfId="26527"/>
    <cellStyle name="Input 15 2 2 2 2 2 2 2" xfId="47713"/>
    <cellStyle name="Input 15 2 2 2 2 2 3" xfId="37109"/>
    <cellStyle name="Input 15 2 2 2 2 3" xfId="21414"/>
    <cellStyle name="Input 15 2 2 2 2 3 2" xfId="42601"/>
    <cellStyle name="Input 15 2 2 2 2 4" xfId="32017"/>
    <cellStyle name="Input 15 2 2 2 2_Table 2A-1_EFT (Annual)" xfId="15000"/>
    <cellStyle name="Input 15 2 2 2 3" xfId="11897"/>
    <cellStyle name="Input 15 2 2 2 3 2" xfId="23981"/>
    <cellStyle name="Input 15 2 2 2 3 2 2" xfId="45167"/>
    <cellStyle name="Input 15 2 2 2 3 3" xfId="34563"/>
    <cellStyle name="Input 15 2 2 2 4" xfId="18868"/>
    <cellStyle name="Input 15 2 2 2 4 2" xfId="40055"/>
    <cellStyle name="Input 15 2 2 2 5" xfId="29274"/>
    <cellStyle name="Input 15 2 2 2_Table 2A-1_EFT (Annual)" xfId="6813"/>
    <cellStyle name="Input 15 2 2 3" xfId="5091"/>
    <cellStyle name="Input 15 2 2 3 2" xfId="13351"/>
    <cellStyle name="Input 15 2 2 3 2 2" xfId="25357"/>
    <cellStyle name="Input 15 2 2 3 2 2 2" xfId="46543"/>
    <cellStyle name="Input 15 2 2 3 2 3" xfId="35939"/>
    <cellStyle name="Input 15 2 2 3 3" xfId="20244"/>
    <cellStyle name="Input 15 2 2 3 3 2" xfId="41431"/>
    <cellStyle name="Input 15 2 2 3 4" xfId="30748"/>
    <cellStyle name="Input 15 2 2 3_Table 2A-1_EFT (Annual)" xfId="15001"/>
    <cellStyle name="Input 15 2 2 4" xfId="10695"/>
    <cellStyle name="Input 15 2 2 4 2" xfId="22811"/>
    <cellStyle name="Input 15 2 2 4 2 2" xfId="43997"/>
    <cellStyle name="Input 15 2 2 4 3" xfId="33393"/>
    <cellStyle name="Input 15 2 2 5" xfId="17698"/>
    <cellStyle name="Input 15 2 2 5 2" xfId="38885"/>
    <cellStyle name="Input 15 2 2 6" xfId="28005"/>
    <cellStyle name="Input 15 2 2_Table 2A-1_EFT (Annual)" xfId="6812"/>
    <cellStyle name="Input 15 2 3" xfId="1058"/>
    <cellStyle name="Input 15 2 3 2" xfId="4619"/>
    <cellStyle name="Input 15 2 3 2 2" xfId="12879"/>
    <cellStyle name="Input 15 2 3 2 2 2" xfId="24885"/>
    <cellStyle name="Input 15 2 3 2 2 2 2" xfId="46071"/>
    <cellStyle name="Input 15 2 3 2 2 3" xfId="35467"/>
    <cellStyle name="Input 15 2 3 2 3" xfId="19772"/>
    <cellStyle name="Input 15 2 3 2 3 2" xfId="40959"/>
    <cellStyle name="Input 15 2 3 2 4" xfId="30276"/>
    <cellStyle name="Input 15 2 3 2_Table 2A-1_EFT (Annual)" xfId="15002"/>
    <cellStyle name="Input 15 2 3 3" xfId="10223"/>
    <cellStyle name="Input 15 2 3 3 2" xfId="22339"/>
    <cellStyle name="Input 15 2 3 3 2 2" xfId="43525"/>
    <cellStyle name="Input 15 2 3 3 3" xfId="32921"/>
    <cellStyle name="Input 15 2 3 4" xfId="17226"/>
    <cellStyle name="Input 15 2 3 4 2" xfId="38413"/>
    <cellStyle name="Input 15 2 3 5" xfId="27533"/>
    <cellStyle name="Input 15 2 3_Table 2A-1_EFT (Annual)" xfId="6814"/>
    <cellStyle name="Input 15 2 4" xfId="2269"/>
    <cellStyle name="Input 15 2 4 2" xfId="5830"/>
    <cellStyle name="Input 15 2 4 2 2" xfId="14045"/>
    <cellStyle name="Input 15 2 4 2 2 2" xfId="26033"/>
    <cellStyle name="Input 15 2 4 2 2 2 2" xfId="47219"/>
    <cellStyle name="Input 15 2 4 2 2 3" xfId="36615"/>
    <cellStyle name="Input 15 2 4 2 3" xfId="20920"/>
    <cellStyle name="Input 15 2 4 2 3 2" xfId="42107"/>
    <cellStyle name="Input 15 2 4 2 4" xfId="31487"/>
    <cellStyle name="Input 15 2 4 2_Table 2A-1_EFT (Annual)" xfId="15003"/>
    <cellStyle name="Input 15 2 4 3" xfId="11389"/>
    <cellStyle name="Input 15 2 4 3 2" xfId="23487"/>
    <cellStyle name="Input 15 2 4 3 2 2" xfId="44673"/>
    <cellStyle name="Input 15 2 4 3 3" xfId="34069"/>
    <cellStyle name="Input 15 2 4 4" xfId="18374"/>
    <cellStyle name="Input 15 2 4 4 2" xfId="39561"/>
    <cellStyle name="Input 15 2 4 5" xfId="28744"/>
    <cellStyle name="Input 15 2 4_Table 2A-1_EFT (Annual)" xfId="6815"/>
    <cellStyle name="Input 15 2 5" xfId="4123"/>
    <cellStyle name="Input 15 2 5 2" xfId="12447"/>
    <cellStyle name="Input 15 2 5 2 2" xfId="24469"/>
    <cellStyle name="Input 15 2 5 2 2 2" xfId="45655"/>
    <cellStyle name="Input 15 2 5 2 3" xfId="35051"/>
    <cellStyle name="Input 15 2 5 3" xfId="19356"/>
    <cellStyle name="Input 15 2 5 3 2" xfId="40543"/>
    <cellStyle name="Input 15 2 5 4" xfId="29811"/>
    <cellStyle name="Input 15 2 5_Table 2A-1_EFT (Annual)" xfId="15004"/>
    <cellStyle name="Input 15 2 6" xfId="9786"/>
    <cellStyle name="Input 15 2 6 2" xfId="21923"/>
    <cellStyle name="Input 15 2 6 2 2" xfId="43109"/>
    <cellStyle name="Input 15 2 6 3" xfId="32505"/>
    <cellStyle name="Input 15 2 7" xfId="16810"/>
    <cellStyle name="Input 15 2 7 2" xfId="37997"/>
    <cellStyle name="Input 15 2 8" xfId="27068"/>
    <cellStyle name="Input 15 2_Table 2A-1_EFT (Annual)" xfId="3006"/>
    <cellStyle name="Input 15 3" xfId="391"/>
    <cellStyle name="Input 15 3 2" xfId="1374"/>
    <cellStyle name="Input 15 3 2 2" xfId="2644"/>
    <cellStyle name="Input 15 3 2 2 2" xfId="6205"/>
    <cellStyle name="Input 15 3 2 2 2 2" xfId="14399"/>
    <cellStyle name="Input 15 3 2 2 2 2 2" xfId="26371"/>
    <cellStyle name="Input 15 3 2 2 2 2 2 2" xfId="47557"/>
    <cellStyle name="Input 15 3 2 2 2 2 3" xfId="36953"/>
    <cellStyle name="Input 15 3 2 2 2 3" xfId="21258"/>
    <cellStyle name="Input 15 3 2 2 2 3 2" xfId="42445"/>
    <cellStyle name="Input 15 3 2 2 2 4" xfId="31861"/>
    <cellStyle name="Input 15 3 2 2 2_Table 2A-1_EFT (Annual)" xfId="15005"/>
    <cellStyle name="Input 15 3 2 2 3" xfId="11741"/>
    <cellStyle name="Input 15 3 2 2 3 2" xfId="23825"/>
    <cellStyle name="Input 15 3 2 2 3 2 2" xfId="45011"/>
    <cellStyle name="Input 15 3 2 2 3 3" xfId="34407"/>
    <cellStyle name="Input 15 3 2 2 4" xfId="18712"/>
    <cellStyle name="Input 15 3 2 2 4 2" xfId="39899"/>
    <cellStyle name="Input 15 3 2 2 5" xfId="29118"/>
    <cellStyle name="Input 15 3 2 2_Table 2A-1_EFT (Annual)" xfId="6817"/>
    <cellStyle name="Input 15 3 2 3" xfId="4935"/>
    <cellStyle name="Input 15 3 2 3 2" xfId="13195"/>
    <cellStyle name="Input 15 3 2 3 2 2" xfId="25201"/>
    <cellStyle name="Input 15 3 2 3 2 2 2" xfId="46387"/>
    <cellStyle name="Input 15 3 2 3 2 3" xfId="35783"/>
    <cellStyle name="Input 15 3 2 3 3" xfId="20088"/>
    <cellStyle name="Input 15 3 2 3 3 2" xfId="41275"/>
    <cellStyle name="Input 15 3 2 3 4" xfId="30592"/>
    <cellStyle name="Input 15 3 2 3_Table 2A-1_EFT (Annual)" xfId="15006"/>
    <cellStyle name="Input 15 3 2 4" xfId="10539"/>
    <cellStyle name="Input 15 3 2 4 2" xfId="22655"/>
    <cellStyle name="Input 15 3 2 4 2 2" xfId="43841"/>
    <cellStyle name="Input 15 3 2 4 3" xfId="33237"/>
    <cellStyle name="Input 15 3 2 5" xfId="17542"/>
    <cellStyle name="Input 15 3 2 5 2" xfId="38729"/>
    <cellStyle name="Input 15 3 2 6" xfId="27849"/>
    <cellStyle name="Input 15 3 2_Table 2A-1_EFT (Annual)" xfId="6816"/>
    <cellStyle name="Input 15 3 3" xfId="926"/>
    <cellStyle name="Input 15 3 3 2" xfId="4487"/>
    <cellStyle name="Input 15 3 3 2 2" xfId="12749"/>
    <cellStyle name="Input 15 3 3 2 2 2" xfId="24759"/>
    <cellStyle name="Input 15 3 3 2 2 2 2" xfId="45945"/>
    <cellStyle name="Input 15 3 3 2 2 3" xfId="35341"/>
    <cellStyle name="Input 15 3 3 2 3" xfId="19646"/>
    <cellStyle name="Input 15 3 3 2 3 2" xfId="40833"/>
    <cellStyle name="Input 15 3 3 2 4" xfId="30144"/>
    <cellStyle name="Input 15 3 3 2_Table 2A-1_EFT (Annual)" xfId="15007"/>
    <cellStyle name="Input 15 3 3 3" xfId="10096"/>
    <cellStyle name="Input 15 3 3 3 2" xfId="22213"/>
    <cellStyle name="Input 15 3 3 3 2 2" xfId="43399"/>
    <cellStyle name="Input 15 3 3 3 3" xfId="32795"/>
    <cellStyle name="Input 15 3 3 4" xfId="17100"/>
    <cellStyle name="Input 15 3 3 4 2" xfId="38287"/>
    <cellStyle name="Input 15 3 3 5" xfId="27401"/>
    <cellStyle name="Input 15 3 3_Table 2A-1_EFT (Annual)" xfId="6818"/>
    <cellStyle name="Input 15 3 4" xfId="2113"/>
    <cellStyle name="Input 15 3 4 2" xfId="5674"/>
    <cellStyle name="Input 15 3 4 2 2" xfId="13889"/>
    <cellStyle name="Input 15 3 4 2 2 2" xfId="25877"/>
    <cellStyle name="Input 15 3 4 2 2 2 2" xfId="47063"/>
    <cellStyle name="Input 15 3 4 2 2 3" xfId="36459"/>
    <cellStyle name="Input 15 3 4 2 3" xfId="20764"/>
    <cellStyle name="Input 15 3 4 2 3 2" xfId="41951"/>
    <cellStyle name="Input 15 3 4 2 4" xfId="31331"/>
    <cellStyle name="Input 15 3 4 2_Table 2A-1_EFT (Annual)" xfId="15008"/>
    <cellStyle name="Input 15 3 4 3" xfId="11233"/>
    <cellStyle name="Input 15 3 4 3 2" xfId="23331"/>
    <cellStyle name="Input 15 3 4 3 2 2" xfId="44517"/>
    <cellStyle name="Input 15 3 4 3 3" xfId="33913"/>
    <cellStyle name="Input 15 3 4 4" xfId="18218"/>
    <cellStyle name="Input 15 3 4 4 2" xfId="39405"/>
    <cellStyle name="Input 15 3 4 5" xfId="28588"/>
    <cellStyle name="Input 15 3 4_Table 2A-1_EFT (Annual)" xfId="6819"/>
    <cellStyle name="Input 15 3 5" xfId="3961"/>
    <cellStyle name="Input 15 3 5 2" xfId="12289"/>
    <cellStyle name="Input 15 3 5 2 2" xfId="24313"/>
    <cellStyle name="Input 15 3 5 2 2 2" xfId="45499"/>
    <cellStyle name="Input 15 3 5 2 3" xfId="34895"/>
    <cellStyle name="Input 15 3 5 3" xfId="19200"/>
    <cellStyle name="Input 15 3 5 3 2" xfId="40387"/>
    <cellStyle name="Input 15 3 5 4" xfId="29649"/>
    <cellStyle name="Input 15 3 5_Table 2A-1_EFT (Annual)" xfId="15009"/>
    <cellStyle name="Input 15 3 6" xfId="9626"/>
    <cellStyle name="Input 15 3 6 2" xfId="21767"/>
    <cellStyle name="Input 15 3 6 2 2" xfId="42953"/>
    <cellStyle name="Input 15 3 6 3" xfId="32349"/>
    <cellStyle name="Input 15 3 7" xfId="16654"/>
    <cellStyle name="Input 15 3 7 2" xfId="37841"/>
    <cellStyle name="Input 15 3 8" xfId="26906"/>
    <cellStyle name="Input 15 3_Table 2A-1_EFT (Annual)" xfId="3007"/>
    <cellStyle name="Input 15 4" xfId="1208"/>
    <cellStyle name="Input 15 4 2" xfId="2478"/>
    <cellStyle name="Input 15 4 2 2" xfId="6039"/>
    <cellStyle name="Input 15 4 2 2 2" xfId="14233"/>
    <cellStyle name="Input 15 4 2 2 2 2" xfId="26205"/>
    <cellStyle name="Input 15 4 2 2 2 2 2" xfId="47391"/>
    <cellStyle name="Input 15 4 2 2 2 3" xfId="36787"/>
    <cellStyle name="Input 15 4 2 2 3" xfId="21092"/>
    <cellStyle name="Input 15 4 2 2 3 2" xfId="42279"/>
    <cellStyle name="Input 15 4 2 2 4" xfId="31695"/>
    <cellStyle name="Input 15 4 2 2_Table 2A-1_EFT (Annual)" xfId="15010"/>
    <cellStyle name="Input 15 4 2 3" xfId="11575"/>
    <cellStyle name="Input 15 4 2 3 2" xfId="23659"/>
    <cellStyle name="Input 15 4 2 3 2 2" xfId="44845"/>
    <cellStyle name="Input 15 4 2 3 3" xfId="34241"/>
    <cellStyle name="Input 15 4 2 4" xfId="18546"/>
    <cellStyle name="Input 15 4 2 4 2" xfId="39733"/>
    <cellStyle name="Input 15 4 2 5" xfId="28952"/>
    <cellStyle name="Input 15 4 2_Table 2A-1_EFT (Annual)" xfId="6821"/>
    <cellStyle name="Input 15 4 3" xfId="4769"/>
    <cellStyle name="Input 15 4 3 2" xfId="13029"/>
    <cellStyle name="Input 15 4 3 2 2" xfId="25035"/>
    <cellStyle name="Input 15 4 3 2 2 2" xfId="46221"/>
    <cellStyle name="Input 15 4 3 2 3" xfId="35617"/>
    <cellStyle name="Input 15 4 3 3" xfId="19922"/>
    <cellStyle name="Input 15 4 3 3 2" xfId="41109"/>
    <cellStyle name="Input 15 4 3 4" xfId="30426"/>
    <cellStyle name="Input 15 4 3_Table 2A-1_EFT (Annual)" xfId="15011"/>
    <cellStyle name="Input 15 4 4" xfId="10373"/>
    <cellStyle name="Input 15 4 4 2" xfId="22489"/>
    <cellStyle name="Input 15 4 4 2 2" xfId="43675"/>
    <cellStyle name="Input 15 4 4 3" xfId="33071"/>
    <cellStyle name="Input 15 4 5" xfId="17376"/>
    <cellStyle name="Input 15 4 5 2" xfId="38563"/>
    <cellStyle name="Input 15 4 6" xfId="27683"/>
    <cellStyle name="Input 15 4_Table 2A-1_EFT (Annual)" xfId="6820"/>
    <cellStyle name="Input 15 5" xfId="767"/>
    <cellStyle name="Input 15 5 2" xfId="4328"/>
    <cellStyle name="Input 15 5 2 2" xfId="12608"/>
    <cellStyle name="Input 15 5 2 2 2" xfId="24625"/>
    <cellStyle name="Input 15 5 2 2 2 2" xfId="45811"/>
    <cellStyle name="Input 15 5 2 2 3" xfId="35207"/>
    <cellStyle name="Input 15 5 2 3" xfId="19512"/>
    <cellStyle name="Input 15 5 2 3 2" xfId="40699"/>
    <cellStyle name="Input 15 5 2 4" xfId="29985"/>
    <cellStyle name="Input 15 5 2_Table 2A-1_EFT (Annual)" xfId="15012"/>
    <cellStyle name="Input 15 5 3" xfId="9956"/>
    <cellStyle name="Input 15 5 3 2" xfId="22079"/>
    <cellStyle name="Input 15 5 3 2 2" xfId="43265"/>
    <cellStyle name="Input 15 5 3 3" xfId="32661"/>
    <cellStyle name="Input 15 5 4" xfId="16966"/>
    <cellStyle name="Input 15 5 4 2" xfId="38153"/>
    <cellStyle name="Input 15 5 5" xfId="27242"/>
    <cellStyle name="Input 15 5_Table 2A-1_EFT (Annual)" xfId="6822"/>
    <cellStyle name="Input 15 6" xfId="1947"/>
    <cellStyle name="Input 15 6 2" xfId="5508"/>
    <cellStyle name="Input 15 6 2 2" xfId="13723"/>
    <cellStyle name="Input 15 6 2 2 2" xfId="25711"/>
    <cellStyle name="Input 15 6 2 2 2 2" xfId="46897"/>
    <cellStyle name="Input 15 6 2 2 3" xfId="36293"/>
    <cellStyle name="Input 15 6 2 3" xfId="20598"/>
    <cellStyle name="Input 15 6 2 3 2" xfId="41785"/>
    <cellStyle name="Input 15 6 2 4" xfId="31165"/>
    <cellStyle name="Input 15 6 2_Table 2A-1_EFT (Annual)" xfId="15013"/>
    <cellStyle name="Input 15 6 3" xfId="11067"/>
    <cellStyle name="Input 15 6 3 2" xfId="23165"/>
    <cellStyle name="Input 15 6 3 2 2" xfId="44351"/>
    <cellStyle name="Input 15 6 3 3" xfId="33747"/>
    <cellStyle name="Input 15 6 4" xfId="18052"/>
    <cellStyle name="Input 15 6 4 2" xfId="39239"/>
    <cellStyle name="Input 15 6 5" xfId="28422"/>
    <cellStyle name="Input 15 6_Table 2A-1_EFT (Annual)" xfId="6823"/>
    <cellStyle name="Input 15 7" xfId="3749"/>
    <cellStyle name="Input 15 7 2" xfId="12117"/>
    <cellStyle name="Input 15 7 2 2" xfId="24147"/>
    <cellStyle name="Input 15 7 2 2 2" xfId="45333"/>
    <cellStyle name="Input 15 7 2 3" xfId="34729"/>
    <cellStyle name="Input 15 7 3" xfId="19034"/>
    <cellStyle name="Input 15 7 3 2" xfId="40221"/>
    <cellStyle name="Input 15 7 4" xfId="29458"/>
    <cellStyle name="Input 15 7_Table 2A-1_EFT (Annual)" xfId="15014"/>
    <cellStyle name="Input 15 8" xfId="9436"/>
    <cellStyle name="Input 15 8 2" xfId="21601"/>
    <cellStyle name="Input 15 8 2 2" xfId="42787"/>
    <cellStyle name="Input 15 8 3" xfId="32183"/>
    <cellStyle name="Input 15 9" xfId="16488"/>
    <cellStyle name="Input 15 9 2" xfId="37675"/>
    <cellStyle name="Input 15_Table 2A-1_EFT (Annual)" xfId="3005"/>
    <cellStyle name="Input 16" xfId="148"/>
    <cellStyle name="Input 16 10" xfId="26703"/>
    <cellStyle name="Input 16 2" xfId="541"/>
    <cellStyle name="Input 16 2 2" xfId="1518"/>
    <cellStyle name="Input 16 2 2 2" xfId="2788"/>
    <cellStyle name="Input 16 2 2 2 2" xfId="6349"/>
    <cellStyle name="Input 16 2 2 2 2 2" xfId="14543"/>
    <cellStyle name="Input 16 2 2 2 2 2 2" xfId="26515"/>
    <cellStyle name="Input 16 2 2 2 2 2 2 2" xfId="47701"/>
    <cellStyle name="Input 16 2 2 2 2 2 3" xfId="37097"/>
    <cellStyle name="Input 16 2 2 2 2 3" xfId="21402"/>
    <cellStyle name="Input 16 2 2 2 2 3 2" xfId="42589"/>
    <cellStyle name="Input 16 2 2 2 2 4" xfId="32005"/>
    <cellStyle name="Input 16 2 2 2 2_Table 2A-1_EFT (Annual)" xfId="15015"/>
    <cellStyle name="Input 16 2 2 2 3" xfId="11885"/>
    <cellStyle name="Input 16 2 2 2 3 2" xfId="23969"/>
    <cellStyle name="Input 16 2 2 2 3 2 2" xfId="45155"/>
    <cellStyle name="Input 16 2 2 2 3 3" xfId="34551"/>
    <cellStyle name="Input 16 2 2 2 4" xfId="18856"/>
    <cellStyle name="Input 16 2 2 2 4 2" xfId="40043"/>
    <cellStyle name="Input 16 2 2 2 5" xfId="29262"/>
    <cellStyle name="Input 16 2 2 2_Table 2A-1_EFT (Annual)" xfId="6825"/>
    <cellStyle name="Input 16 2 2 3" xfId="5079"/>
    <cellStyle name="Input 16 2 2 3 2" xfId="13339"/>
    <cellStyle name="Input 16 2 2 3 2 2" xfId="25345"/>
    <cellStyle name="Input 16 2 2 3 2 2 2" xfId="46531"/>
    <cellStyle name="Input 16 2 2 3 2 3" xfId="35927"/>
    <cellStyle name="Input 16 2 2 3 3" xfId="20232"/>
    <cellStyle name="Input 16 2 2 3 3 2" xfId="41419"/>
    <cellStyle name="Input 16 2 2 3 4" xfId="30736"/>
    <cellStyle name="Input 16 2 2 3_Table 2A-1_EFT (Annual)" xfId="15016"/>
    <cellStyle name="Input 16 2 2 4" xfId="10683"/>
    <cellStyle name="Input 16 2 2 4 2" xfId="22799"/>
    <cellStyle name="Input 16 2 2 4 2 2" xfId="43985"/>
    <cellStyle name="Input 16 2 2 4 3" xfId="33381"/>
    <cellStyle name="Input 16 2 2 5" xfId="17686"/>
    <cellStyle name="Input 16 2 2 5 2" xfId="38873"/>
    <cellStyle name="Input 16 2 2 6" xfId="27993"/>
    <cellStyle name="Input 16 2 2_Table 2A-1_EFT (Annual)" xfId="6824"/>
    <cellStyle name="Input 16 2 3" xfId="1049"/>
    <cellStyle name="Input 16 2 3 2" xfId="4610"/>
    <cellStyle name="Input 16 2 3 2 2" xfId="12870"/>
    <cellStyle name="Input 16 2 3 2 2 2" xfId="24876"/>
    <cellStyle name="Input 16 2 3 2 2 2 2" xfId="46062"/>
    <cellStyle name="Input 16 2 3 2 2 3" xfId="35458"/>
    <cellStyle name="Input 16 2 3 2 3" xfId="19763"/>
    <cellStyle name="Input 16 2 3 2 3 2" xfId="40950"/>
    <cellStyle name="Input 16 2 3 2 4" xfId="30267"/>
    <cellStyle name="Input 16 2 3 2_Table 2A-1_EFT (Annual)" xfId="15017"/>
    <cellStyle name="Input 16 2 3 3" xfId="10214"/>
    <cellStyle name="Input 16 2 3 3 2" xfId="22330"/>
    <cellStyle name="Input 16 2 3 3 2 2" xfId="43516"/>
    <cellStyle name="Input 16 2 3 3 3" xfId="32912"/>
    <cellStyle name="Input 16 2 3 4" xfId="17217"/>
    <cellStyle name="Input 16 2 3 4 2" xfId="38404"/>
    <cellStyle name="Input 16 2 3 5" xfId="27524"/>
    <cellStyle name="Input 16 2 3_Table 2A-1_EFT (Annual)" xfId="6826"/>
    <cellStyle name="Input 16 2 4" xfId="2257"/>
    <cellStyle name="Input 16 2 4 2" xfId="5818"/>
    <cellStyle name="Input 16 2 4 2 2" xfId="14033"/>
    <cellStyle name="Input 16 2 4 2 2 2" xfId="26021"/>
    <cellStyle name="Input 16 2 4 2 2 2 2" xfId="47207"/>
    <cellStyle name="Input 16 2 4 2 2 3" xfId="36603"/>
    <cellStyle name="Input 16 2 4 2 3" xfId="20908"/>
    <cellStyle name="Input 16 2 4 2 3 2" xfId="42095"/>
    <cellStyle name="Input 16 2 4 2 4" xfId="31475"/>
    <cellStyle name="Input 16 2 4 2_Table 2A-1_EFT (Annual)" xfId="15018"/>
    <cellStyle name="Input 16 2 4 3" xfId="11377"/>
    <cellStyle name="Input 16 2 4 3 2" xfId="23475"/>
    <cellStyle name="Input 16 2 4 3 2 2" xfId="44661"/>
    <cellStyle name="Input 16 2 4 3 3" xfId="34057"/>
    <cellStyle name="Input 16 2 4 4" xfId="18362"/>
    <cellStyle name="Input 16 2 4 4 2" xfId="39549"/>
    <cellStyle name="Input 16 2 4 5" xfId="28732"/>
    <cellStyle name="Input 16 2 4_Table 2A-1_EFT (Annual)" xfId="6827"/>
    <cellStyle name="Input 16 2 5" xfId="4111"/>
    <cellStyle name="Input 16 2 5 2" xfId="12435"/>
    <cellStyle name="Input 16 2 5 2 2" xfId="24457"/>
    <cellStyle name="Input 16 2 5 2 2 2" xfId="45643"/>
    <cellStyle name="Input 16 2 5 2 3" xfId="35039"/>
    <cellStyle name="Input 16 2 5 3" xfId="19344"/>
    <cellStyle name="Input 16 2 5 3 2" xfId="40531"/>
    <cellStyle name="Input 16 2 5 4" xfId="29799"/>
    <cellStyle name="Input 16 2 5_Table 2A-1_EFT (Annual)" xfId="15019"/>
    <cellStyle name="Input 16 2 6" xfId="9774"/>
    <cellStyle name="Input 16 2 6 2" xfId="21911"/>
    <cellStyle name="Input 16 2 6 2 2" xfId="43097"/>
    <cellStyle name="Input 16 2 6 3" xfId="32493"/>
    <cellStyle name="Input 16 2 7" xfId="16798"/>
    <cellStyle name="Input 16 2 7 2" xfId="37985"/>
    <cellStyle name="Input 16 2 8" xfId="27056"/>
    <cellStyle name="Input 16 2_Table 2A-1_EFT (Annual)" xfId="3009"/>
    <cellStyle name="Input 16 3" xfId="379"/>
    <cellStyle name="Input 16 3 2" xfId="1362"/>
    <cellStyle name="Input 16 3 2 2" xfId="2632"/>
    <cellStyle name="Input 16 3 2 2 2" xfId="6193"/>
    <cellStyle name="Input 16 3 2 2 2 2" xfId="14387"/>
    <cellStyle name="Input 16 3 2 2 2 2 2" xfId="26359"/>
    <cellStyle name="Input 16 3 2 2 2 2 2 2" xfId="47545"/>
    <cellStyle name="Input 16 3 2 2 2 2 3" xfId="36941"/>
    <cellStyle name="Input 16 3 2 2 2 3" xfId="21246"/>
    <cellStyle name="Input 16 3 2 2 2 3 2" xfId="42433"/>
    <cellStyle name="Input 16 3 2 2 2 4" xfId="31849"/>
    <cellStyle name="Input 16 3 2 2 2_Table 2A-1_EFT (Annual)" xfId="15020"/>
    <cellStyle name="Input 16 3 2 2 3" xfId="11729"/>
    <cellStyle name="Input 16 3 2 2 3 2" xfId="23813"/>
    <cellStyle name="Input 16 3 2 2 3 2 2" xfId="44999"/>
    <cellStyle name="Input 16 3 2 2 3 3" xfId="34395"/>
    <cellStyle name="Input 16 3 2 2 4" xfId="18700"/>
    <cellStyle name="Input 16 3 2 2 4 2" xfId="39887"/>
    <cellStyle name="Input 16 3 2 2 5" xfId="29106"/>
    <cellStyle name="Input 16 3 2 2_Table 2A-1_EFT (Annual)" xfId="6829"/>
    <cellStyle name="Input 16 3 2 3" xfId="4923"/>
    <cellStyle name="Input 16 3 2 3 2" xfId="13183"/>
    <cellStyle name="Input 16 3 2 3 2 2" xfId="25189"/>
    <cellStyle name="Input 16 3 2 3 2 2 2" xfId="46375"/>
    <cellStyle name="Input 16 3 2 3 2 3" xfId="35771"/>
    <cellStyle name="Input 16 3 2 3 3" xfId="20076"/>
    <cellStyle name="Input 16 3 2 3 3 2" xfId="41263"/>
    <cellStyle name="Input 16 3 2 3 4" xfId="30580"/>
    <cellStyle name="Input 16 3 2 3_Table 2A-1_EFT (Annual)" xfId="15021"/>
    <cellStyle name="Input 16 3 2 4" xfId="10527"/>
    <cellStyle name="Input 16 3 2 4 2" xfId="22643"/>
    <cellStyle name="Input 16 3 2 4 2 2" xfId="43829"/>
    <cellStyle name="Input 16 3 2 4 3" xfId="33225"/>
    <cellStyle name="Input 16 3 2 5" xfId="17530"/>
    <cellStyle name="Input 16 3 2 5 2" xfId="38717"/>
    <cellStyle name="Input 16 3 2 6" xfId="27837"/>
    <cellStyle name="Input 16 3 2_Table 2A-1_EFT (Annual)" xfId="6828"/>
    <cellStyle name="Input 16 3 3" xfId="917"/>
    <cellStyle name="Input 16 3 3 2" xfId="4478"/>
    <cellStyle name="Input 16 3 3 2 2" xfId="12740"/>
    <cellStyle name="Input 16 3 3 2 2 2" xfId="24750"/>
    <cellStyle name="Input 16 3 3 2 2 2 2" xfId="45936"/>
    <cellStyle name="Input 16 3 3 2 2 3" xfId="35332"/>
    <cellStyle name="Input 16 3 3 2 3" xfId="19637"/>
    <cellStyle name="Input 16 3 3 2 3 2" xfId="40824"/>
    <cellStyle name="Input 16 3 3 2 4" xfId="30135"/>
    <cellStyle name="Input 16 3 3 2_Table 2A-1_EFT (Annual)" xfId="15022"/>
    <cellStyle name="Input 16 3 3 3" xfId="10087"/>
    <cellStyle name="Input 16 3 3 3 2" xfId="22204"/>
    <cellStyle name="Input 16 3 3 3 2 2" xfId="43390"/>
    <cellStyle name="Input 16 3 3 3 3" xfId="32786"/>
    <cellStyle name="Input 16 3 3 4" xfId="17091"/>
    <cellStyle name="Input 16 3 3 4 2" xfId="38278"/>
    <cellStyle name="Input 16 3 3 5" xfId="27392"/>
    <cellStyle name="Input 16 3 3_Table 2A-1_EFT (Annual)" xfId="6830"/>
    <cellStyle name="Input 16 3 4" xfId="2101"/>
    <cellStyle name="Input 16 3 4 2" xfId="5662"/>
    <cellStyle name="Input 16 3 4 2 2" xfId="13877"/>
    <cellStyle name="Input 16 3 4 2 2 2" xfId="25865"/>
    <cellStyle name="Input 16 3 4 2 2 2 2" xfId="47051"/>
    <cellStyle name="Input 16 3 4 2 2 3" xfId="36447"/>
    <cellStyle name="Input 16 3 4 2 3" xfId="20752"/>
    <cellStyle name="Input 16 3 4 2 3 2" xfId="41939"/>
    <cellStyle name="Input 16 3 4 2 4" xfId="31319"/>
    <cellStyle name="Input 16 3 4 2_Table 2A-1_EFT (Annual)" xfId="15023"/>
    <cellStyle name="Input 16 3 4 3" xfId="11221"/>
    <cellStyle name="Input 16 3 4 3 2" xfId="23319"/>
    <cellStyle name="Input 16 3 4 3 2 2" xfId="44505"/>
    <cellStyle name="Input 16 3 4 3 3" xfId="33901"/>
    <cellStyle name="Input 16 3 4 4" xfId="18206"/>
    <cellStyle name="Input 16 3 4 4 2" xfId="39393"/>
    <cellStyle name="Input 16 3 4 5" xfId="28576"/>
    <cellStyle name="Input 16 3 4_Table 2A-1_EFT (Annual)" xfId="6831"/>
    <cellStyle name="Input 16 3 5" xfId="3949"/>
    <cellStyle name="Input 16 3 5 2" xfId="12277"/>
    <cellStyle name="Input 16 3 5 2 2" xfId="24301"/>
    <cellStyle name="Input 16 3 5 2 2 2" xfId="45487"/>
    <cellStyle name="Input 16 3 5 2 3" xfId="34883"/>
    <cellStyle name="Input 16 3 5 3" xfId="19188"/>
    <cellStyle name="Input 16 3 5 3 2" xfId="40375"/>
    <cellStyle name="Input 16 3 5 4" xfId="29637"/>
    <cellStyle name="Input 16 3 5_Table 2A-1_EFT (Annual)" xfId="15024"/>
    <cellStyle name="Input 16 3 6" xfId="9614"/>
    <cellStyle name="Input 16 3 6 2" xfId="21755"/>
    <cellStyle name="Input 16 3 6 2 2" xfId="42941"/>
    <cellStyle name="Input 16 3 6 3" xfId="32337"/>
    <cellStyle name="Input 16 3 7" xfId="16642"/>
    <cellStyle name="Input 16 3 7 2" xfId="37829"/>
    <cellStyle name="Input 16 3 8" xfId="26894"/>
    <cellStyle name="Input 16 3_Table 2A-1_EFT (Annual)" xfId="3010"/>
    <cellStyle name="Input 16 4" xfId="1196"/>
    <cellStyle name="Input 16 4 2" xfId="2466"/>
    <cellStyle name="Input 16 4 2 2" xfId="6027"/>
    <cellStyle name="Input 16 4 2 2 2" xfId="14221"/>
    <cellStyle name="Input 16 4 2 2 2 2" xfId="26193"/>
    <cellStyle name="Input 16 4 2 2 2 2 2" xfId="47379"/>
    <cellStyle name="Input 16 4 2 2 2 3" xfId="36775"/>
    <cellStyle name="Input 16 4 2 2 3" xfId="21080"/>
    <cellStyle name="Input 16 4 2 2 3 2" xfId="42267"/>
    <cellStyle name="Input 16 4 2 2 4" xfId="31683"/>
    <cellStyle name="Input 16 4 2 2_Table 2A-1_EFT (Annual)" xfId="15025"/>
    <cellStyle name="Input 16 4 2 3" xfId="11563"/>
    <cellStyle name="Input 16 4 2 3 2" xfId="23647"/>
    <cellStyle name="Input 16 4 2 3 2 2" xfId="44833"/>
    <cellStyle name="Input 16 4 2 3 3" xfId="34229"/>
    <cellStyle name="Input 16 4 2 4" xfId="18534"/>
    <cellStyle name="Input 16 4 2 4 2" xfId="39721"/>
    <cellStyle name="Input 16 4 2 5" xfId="28940"/>
    <cellStyle name="Input 16 4 2_Table 2A-1_EFT (Annual)" xfId="6833"/>
    <cellStyle name="Input 16 4 3" xfId="4757"/>
    <cellStyle name="Input 16 4 3 2" xfId="13017"/>
    <cellStyle name="Input 16 4 3 2 2" xfId="25023"/>
    <cellStyle name="Input 16 4 3 2 2 2" xfId="46209"/>
    <cellStyle name="Input 16 4 3 2 3" xfId="35605"/>
    <cellStyle name="Input 16 4 3 3" xfId="19910"/>
    <cellStyle name="Input 16 4 3 3 2" xfId="41097"/>
    <cellStyle name="Input 16 4 3 4" xfId="30414"/>
    <cellStyle name="Input 16 4 3_Table 2A-1_EFT (Annual)" xfId="15026"/>
    <cellStyle name="Input 16 4 4" xfId="10361"/>
    <cellStyle name="Input 16 4 4 2" xfId="22477"/>
    <cellStyle name="Input 16 4 4 2 2" xfId="43663"/>
    <cellStyle name="Input 16 4 4 3" xfId="33059"/>
    <cellStyle name="Input 16 4 5" xfId="17364"/>
    <cellStyle name="Input 16 4 5 2" xfId="38551"/>
    <cellStyle name="Input 16 4 6" xfId="27671"/>
    <cellStyle name="Input 16 4_Table 2A-1_EFT (Annual)" xfId="6832"/>
    <cellStyle name="Input 16 5" xfId="758"/>
    <cellStyle name="Input 16 5 2" xfId="4319"/>
    <cellStyle name="Input 16 5 2 2" xfId="12599"/>
    <cellStyle name="Input 16 5 2 2 2" xfId="24616"/>
    <cellStyle name="Input 16 5 2 2 2 2" xfId="45802"/>
    <cellStyle name="Input 16 5 2 2 3" xfId="35198"/>
    <cellStyle name="Input 16 5 2 3" xfId="19503"/>
    <cellStyle name="Input 16 5 2 3 2" xfId="40690"/>
    <cellStyle name="Input 16 5 2 4" xfId="29976"/>
    <cellStyle name="Input 16 5 2_Table 2A-1_EFT (Annual)" xfId="15027"/>
    <cellStyle name="Input 16 5 3" xfId="9947"/>
    <cellStyle name="Input 16 5 3 2" xfId="22070"/>
    <cellStyle name="Input 16 5 3 2 2" xfId="43256"/>
    <cellStyle name="Input 16 5 3 3" xfId="32652"/>
    <cellStyle name="Input 16 5 4" xfId="16957"/>
    <cellStyle name="Input 16 5 4 2" xfId="38144"/>
    <cellStyle name="Input 16 5 5" xfId="27233"/>
    <cellStyle name="Input 16 5_Table 2A-1_EFT (Annual)" xfId="6834"/>
    <cellStyle name="Input 16 6" xfId="1781"/>
    <cellStyle name="Input 16 6 2" xfId="5342"/>
    <cellStyle name="Input 16 6 2 2" xfId="13557"/>
    <cellStyle name="Input 16 6 2 2 2" xfId="25545"/>
    <cellStyle name="Input 16 6 2 2 2 2" xfId="46731"/>
    <cellStyle name="Input 16 6 2 2 3" xfId="36127"/>
    <cellStyle name="Input 16 6 2 3" xfId="20432"/>
    <cellStyle name="Input 16 6 2 3 2" xfId="41619"/>
    <cellStyle name="Input 16 6 2 4" xfId="30999"/>
    <cellStyle name="Input 16 6 2_Table 2A-1_EFT (Annual)" xfId="15028"/>
    <cellStyle name="Input 16 6 3" xfId="10901"/>
    <cellStyle name="Input 16 6 3 2" xfId="22999"/>
    <cellStyle name="Input 16 6 3 2 2" xfId="44185"/>
    <cellStyle name="Input 16 6 3 3" xfId="33581"/>
    <cellStyle name="Input 16 6 4" xfId="17886"/>
    <cellStyle name="Input 16 6 4 2" xfId="39073"/>
    <cellStyle name="Input 16 6 5" xfId="28256"/>
    <cellStyle name="Input 16 6_Table 2A-1_EFT (Annual)" xfId="6835"/>
    <cellStyle name="Input 16 7" xfId="3737"/>
    <cellStyle name="Input 16 7 2" xfId="12105"/>
    <cellStyle name="Input 16 7 2 2" xfId="24135"/>
    <cellStyle name="Input 16 7 2 2 2" xfId="45321"/>
    <cellStyle name="Input 16 7 2 3" xfId="34717"/>
    <cellStyle name="Input 16 7 3" xfId="19022"/>
    <cellStyle name="Input 16 7 3 2" xfId="40209"/>
    <cellStyle name="Input 16 7 4" xfId="29446"/>
    <cellStyle name="Input 16 7_Table 2A-1_EFT (Annual)" xfId="15029"/>
    <cellStyle name="Input 16 8" xfId="9424"/>
    <cellStyle name="Input 16 8 2" xfId="21589"/>
    <cellStyle name="Input 16 8 2 2" xfId="42775"/>
    <cellStyle name="Input 16 8 3" xfId="32171"/>
    <cellStyle name="Input 16 9" xfId="16476"/>
    <cellStyle name="Input 16 9 2" xfId="37663"/>
    <cellStyle name="Input 16_Table 2A-1_EFT (Annual)" xfId="3008"/>
    <cellStyle name="Input 17" xfId="138"/>
    <cellStyle name="Input 17 10" xfId="26693"/>
    <cellStyle name="Input 17 2" xfId="531"/>
    <cellStyle name="Input 17 2 2" xfId="1508"/>
    <cellStyle name="Input 17 2 2 2" xfId="2778"/>
    <cellStyle name="Input 17 2 2 2 2" xfId="6339"/>
    <cellStyle name="Input 17 2 2 2 2 2" xfId="14533"/>
    <cellStyle name="Input 17 2 2 2 2 2 2" xfId="26505"/>
    <cellStyle name="Input 17 2 2 2 2 2 2 2" xfId="47691"/>
    <cellStyle name="Input 17 2 2 2 2 2 3" xfId="37087"/>
    <cellStyle name="Input 17 2 2 2 2 3" xfId="21392"/>
    <cellStyle name="Input 17 2 2 2 2 3 2" xfId="42579"/>
    <cellStyle name="Input 17 2 2 2 2 4" xfId="31995"/>
    <cellStyle name="Input 17 2 2 2 2_Table 2A-1_EFT (Annual)" xfId="15030"/>
    <cellStyle name="Input 17 2 2 2 3" xfId="11875"/>
    <cellStyle name="Input 17 2 2 2 3 2" xfId="23959"/>
    <cellStyle name="Input 17 2 2 2 3 2 2" xfId="45145"/>
    <cellStyle name="Input 17 2 2 2 3 3" xfId="34541"/>
    <cellStyle name="Input 17 2 2 2 4" xfId="18846"/>
    <cellStyle name="Input 17 2 2 2 4 2" xfId="40033"/>
    <cellStyle name="Input 17 2 2 2 5" xfId="29252"/>
    <cellStyle name="Input 17 2 2 2_Table 2A-1_EFT (Annual)" xfId="6837"/>
    <cellStyle name="Input 17 2 2 3" xfId="5069"/>
    <cellStyle name="Input 17 2 2 3 2" xfId="13329"/>
    <cellStyle name="Input 17 2 2 3 2 2" xfId="25335"/>
    <cellStyle name="Input 17 2 2 3 2 2 2" xfId="46521"/>
    <cellStyle name="Input 17 2 2 3 2 3" xfId="35917"/>
    <cellStyle name="Input 17 2 2 3 3" xfId="20222"/>
    <cellStyle name="Input 17 2 2 3 3 2" xfId="41409"/>
    <cellStyle name="Input 17 2 2 3 4" xfId="30726"/>
    <cellStyle name="Input 17 2 2 3_Table 2A-1_EFT (Annual)" xfId="15031"/>
    <cellStyle name="Input 17 2 2 4" xfId="10673"/>
    <cellStyle name="Input 17 2 2 4 2" xfId="22789"/>
    <cellStyle name="Input 17 2 2 4 2 2" xfId="43975"/>
    <cellStyle name="Input 17 2 2 4 3" xfId="33371"/>
    <cellStyle name="Input 17 2 2 5" xfId="17676"/>
    <cellStyle name="Input 17 2 2 5 2" xfId="38863"/>
    <cellStyle name="Input 17 2 2 6" xfId="27983"/>
    <cellStyle name="Input 17 2 2_Table 2A-1_EFT (Annual)" xfId="6836"/>
    <cellStyle name="Input 17 2 3" xfId="1040"/>
    <cellStyle name="Input 17 2 3 2" xfId="4601"/>
    <cellStyle name="Input 17 2 3 2 2" xfId="12861"/>
    <cellStyle name="Input 17 2 3 2 2 2" xfId="24867"/>
    <cellStyle name="Input 17 2 3 2 2 2 2" xfId="46053"/>
    <cellStyle name="Input 17 2 3 2 2 3" xfId="35449"/>
    <cellStyle name="Input 17 2 3 2 3" xfId="19754"/>
    <cellStyle name="Input 17 2 3 2 3 2" xfId="40941"/>
    <cellStyle name="Input 17 2 3 2 4" xfId="30258"/>
    <cellStyle name="Input 17 2 3 2_Table 2A-1_EFT (Annual)" xfId="15032"/>
    <cellStyle name="Input 17 2 3 3" xfId="10205"/>
    <cellStyle name="Input 17 2 3 3 2" xfId="22321"/>
    <cellStyle name="Input 17 2 3 3 2 2" xfId="43507"/>
    <cellStyle name="Input 17 2 3 3 3" xfId="32903"/>
    <cellStyle name="Input 17 2 3 4" xfId="17208"/>
    <cellStyle name="Input 17 2 3 4 2" xfId="38395"/>
    <cellStyle name="Input 17 2 3 5" xfId="27515"/>
    <cellStyle name="Input 17 2 3_Table 2A-1_EFT (Annual)" xfId="6838"/>
    <cellStyle name="Input 17 2 4" xfId="2247"/>
    <cellStyle name="Input 17 2 4 2" xfId="5808"/>
    <cellStyle name="Input 17 2 4 2 2" xfId="14023"/>
    <cellStyle name="Input 17 2 4 2 2 2" xfId="26011"/>
    <cellStyle name="Input 17 2 4 2 2 2 2" xfId="47197"/>
    <cellStyle name="Input 17 2 4 2 2 3" xfId="36593"/>
    <cellStyle name="Input 17 2 4 2 3" xfId="20898"/>
    <cellStyle name="Input 17 2 4 2 3 2" xfId="42085"/>
    <cellStyle name="Input 17 2 4 2 4" xfId="31465"/>
    <cellStyle name="Input 17 2 4 2_Table 2A-1_EFT (Annual)" xfId="15033"/>
    <cellStyle name="Input 17 2 4 3" xfId="11367"/>
    <cellStyle name="Input 17 2 4 3 2" xfId="23465"/>
    <cellStyle name="Input 17 2 4 3 2 2" xfId="44651"/>
    <cellStyle name="Input 17 2 4 3 3" xfId="34047"/>
    <cellStyle name="Input 17 2 4 4" xfId="18352"/>
    <cellStyle name="Input 17 2 4 4 2" xfId="39539"/>
    <cellStyle name="Input 17 2 4 5" xfId="28722"/>
    <cellStyle name="Input 17 2 4_Table 2A-1_EFT (Annual)" xfId="6839"/>
    <cellStyle name="Input 17 2 5" xfId="4101"/>
    <cellStyle name="Input 17 2 5 2" xfId="12425"/>
    <cellStyle name="Input 17 2 5 2 2" xfId="24447"/>
    <cellStyle name="Input 17 2 5 2 2 2" xfId="45633"/>
    <cellStyle name="Input 17 2 5 2 3" xfId="35029"/>
    <cellStyle name="Input 17 2 5 3" xfId="19334"/>
    <cellStyle name="Input 17 2 5 3 2" xfId="40521"/>
    <cellStyle name="Input 17 2 5 4" xfId="29789"/>
    <cellStyle name="Input 17 2 5_Table 2A-1_EFT (Annual)" xfId="15034"/>
    <cellStyle name="Input 17 2 6" xfId="9764"/>
    <cellStyle name="Input 17 2 6 2" xfId="21901"/>
    <cellStyle name="Input 17 2 6 2 2" xfId="43087"/>
    <cellStyle name="Input 17 2 6 3" xfId="32483"/>
    <cellStyle name="Input 17 2 7" xfId="16788"/>
    <cellStyle name="Input 17 2 7 2" xfId="37975"/>
    <cellStyle name="Input 17 2 8" xfId="27046"/>
    <cellStyle name="Input 17 2_Table 2A-1_EFT (Annual)" xfId="3012"/>
    <cellStyle name="Input 17 3" xfId="369"/>
    <cellStyle name="Input 17 3 2" xfId="1352"/>
    <cellStyle name="Input 17 3 2 2" xfId="2622"/>
    <cellStyle name="Input 17 3 2 2 2" xfId="6183"/>
    <cellStyle name="Input 17 3 2 2 2 2" xfId="14377"/>
    <cellStyle name="Input 17 3 2 2 2 2 2" xfId="26349"/>
    <cellStyle name="Input 17 3 2 2 2 2 2 2" xfId="47535"/>
    <cellStyle name="Input 17 3 2 2 2 2 3" xfId="36931"/>
    <cellStyle name="Input 17 3 2 2 2 3" xfId="21236"/>
    <cellStyle name="Input 17 3 2 2 2 3 2" xfId="42423"/>
    <cellStyle name="Input 17 3 2 2 2 4" xfId="31839"/>
    <cellStyle name="Input 17 3 2 2 2_Table 2A-1_EFT (Annual)" xfId="15035"/>
    <cellStyle name="Input 17 3 2 2 3" xfId="11719"/>
    <cellStyle name="Input 17 3 2 2 3 2" xfId="23803"/>
    <cellStyle name="Input 17 3 2 2 3 2 2" xfId="44989"/>
    <cellStyle name="Input 17 3 2 2 3 3" xfId="34385"/>
    <cellStyle name="Input 17 3 2 2 4" xfId="18690"/>
    <cellStyle name="Input 17 3 2 2 4 2" xfId="39877"/>
    <cellStyle name="Input 17 3 2 2 5" xfId="29096"/>
    <cellStyle name="Input 17 3 2 2_Table 2A-1_EFT (Annual)" xfId="6841"/>
    <cellStyle name="Input 17 3 2 3" xfId="4913"/>
    <cellStyle name="Input 17 3 2 3 2" xfId="13173"/>
    <cellStyle name="Input 17 3 2 3 2 2" xfId="25179"/>
    <cellStyle name="Input 17 3 2 3 2 2 2" xfId="46365"/>
    <cellStyle name="Input 17 3 2 3 2 3" xfId="35761"/>
    <cellStyle name="Input 17 3 2 3 3" xfId="20066"/>
    <cellStyle name="Input 17 3 2 3 3 2" xfId="41253"/>
    <cellStyle name="Input 17 3 2 3 4" xfId="30570"/>
    <cellStyle name="Input 17 3 2 3_Table 2A-1_EFT (Annual)" xfId="15036"/>
    <cellStyle name="Input 17 3 2 4" xfId="10517"/>
    <cellStyle name="Input 17 3 2 4 2" xfId="22633"/>
    <cellStyle name="Input 17 3 2 4 2 2" xfId="43819"/>
    <cellStyle name="Input 17 3 2 4 3" xfId="33215"/>
    <cellStyle name="Input 17 3 2 5" xfId="17520"/>
    <cellStyle name="Input 17 3 2 5 2" xfId="38707"/>
    <cellStyle name="Input 17 3 2 6" xfId="27827"/>
    <cellStyle name="Input 17 3 2_Table 2A-1_EFT (Annual)" xfId="6840"/>
    <cellStyle name="Input 17 3 3" xfId="908"/>
    <cellStyle name="Input 17 3 3 2" xfId="4469"/>
    <cellStyle name="Input 17 3 3 2 2" xfId="12731"/>
    <cellStyle name="Input 17 3 3 2 2 2" xfId="24741"/>
    <cellStyle name="Input 17 3 3 2 2 2 2" xfId="45927"/>
    <cellStyle name="Input 17 3 3 2 2 3" xfId="35323"/>
    <cellStyle name="Input 17 3 3 2 3" xfId="19628"/>
    <cellStyle name="Input 17 3 3 2 3 2" xfId="40815"/>
    <cellStyle name="Input 17 3 3 2 4" xfId="30126"/>
    <cellStyle name="Input 17 3 3 2_Table 2A-1_EFT (Annual)" xfId="15037"/>
    <cellStyle name="Input 17 3 3 3" xfId="10078"/>
    <cellStyle name="Input 17 3 3 3 2" xfId="22195"/>
    <cellStyle name="Input 17 3 3 3 2 2" xfId="43381"/>
    <cellStyle name="Input 17 3 3 3 3" xfId="32777"/>
    <cellStyle name="Input 17 3 3 4" xfId="17082"/>
    <cellStyle name="Input 17 3 3 4 2" xfId="38269"/>
    <cellStyle name="Input 17 3 3 5" xfId="27383"/>
    <cellStyle name="Input 17 3 3_Table 2A-1_EFT (Annual)" xfId="6842"/>
    <cellStyle name="Input 17 3 4" xfId="2091"/>
    <cellStyle name="Input 17 3 4 2" xfId="5652"/>
    <cellStyle name="Input 17 3 4 2 2" xfId="13867"/>
    <cellStyle name="Input 17 3 4 2 2 2" xfId="25855"/>
    <cellStyle name="Input 17 3 4 2 2 2 2" xfId="47041"/>
    <cellStyle name="Input 17 3 4 2 2 3" xfId="36437"/>
    <cellStyle name="Input 17 3 4 2 3" xfId="20742"/>
    <cellStyle name="Input 17 3 4 2 3 2" xfId="41929"/>
    <cellStyle name="Input 17 3 4 2 4" xfId="31309"/>
    <cellStyle name="Input 17 3 4 2_Table 2A-1_EFT (Annual)" xfId="15038"/>
    <cellStyle name="Input 17 3 4 3" xfId="11211"/>
    <cellStyle name="Input 17 3 4 3 2" xfId="23309"/>
    <cellStyle name="Input 17 3 4 3 2 2" xfId="44495"/>
    <cellStyle name="Input 17 3 4 3 3" xfId="33891"/>
    <cellStyle name="Input 17 3 4 4" xfId="18196"/>
    <cellStyle name="Input 17 3 4 4 2" xfId="39383"/>
    <cellStyle name="Input 17 3 4 5" xfId="28566"/>
    <cellStyle name="Input 17 3 4_Table 2A-1_EFT (Annual)" xfId="6843"/>
    <cellStyle name="Input 17 3 5" xfId="3939"/>
    <cellStyle name="Input 17 3 5 2" xfId="12267"/>
    <cellStyle name="Input 17 3 5 2 2" xfId="24291"/>
    <cellStyle name="Input 17 3 5 2 2 2" xfId="45477"/>
    <cellStyle name="Input 17 3 5 2 3" xfId="34873"/>
    <cellStyle name="Input 17 3 5 3" xfId="19178"/>
    <cellStyle name="Input 17 3 5 3 2" xfId="40365"/>
    <cellStyle name="Input 17 3 5 4" xfId="29627"/>
    <cellStyle name="Input 17 3 5_Table 2A-1_EFT (Annual)" xfId="15039"/>
    <cellStyle name="Input 17 3 6" xfId="9604"/>
    <cellStyle name="Input 17 3 6 2" xfId="21745"/>
    <cellStyle name="Input 17 3 6 2 2" xfId="42931"/>
    <cellStyle name="Input 17 3 6 3" xfId="32327"/>
    <cellStyle name="Input 17 3 7" xfId="16632"/>
    <cellStyle name="Input 17 3 7 2" xfId="37819"/>
    <cellStyle name="Input 17 3 8" xfId="26884"/>
    <cellStyle name="Input 17 3_Table 2A-1_EFT (Annual)" xfId="3013"/>
    <cellStyle name="Input 17 4" xfId="1186"/>
    <cellStyle name="Input 17 4 2" xfId="2456"/>
    <cellStyle name="Input 17 4 2 2" xfId="6017"/>
    <cellStyle name="Input 17 4 2 2 2" xfId="14211"/>
    <cellStyle name="Input 17 4 2 2 2 2" xfId="26183"/>
    <cellStyle name="Input 17 4 2 2 2 2 2" xfId="47369"/>
    <cellStyle name="Input 17 4 2 2 2 3" xfId="36765"/>
    <cellStyle name="Input 17 4 2 2 3" xfId="21070"/>
    <cellStyle name="Input 17 4 2 2 3 2" xfId="42257"/>
    <cellStyle name="Input 17 4 2 2 4" xfId="31673"/>
    <cellStyle name="Input 17 4 2 2_Table 2A-1_EFT (Annual)" xfId="15040"/>
    <cellStyle name="Input 17 4 2 3" xfId="11553"/>
    <cellStyle name="Input 17 4 2 3 2" xfId="23637"/>
    <cellStyle name="Input 17 4 2 3 2 2" xfId="44823"/>
    <cellStyle name="Input 17 4 2 3 3" xfId="34219"/>
    <cellStyle name="Input 17 4 2 4" xfId="18524"/>
    <cellStyle name="Input 17 4 2 4 2" xfId="39711"/>
    <cellStyle name="Input 17 4 2 5" xfId="28930"/>
    <cellStyle name="Input 17 4 2_Table 2A-1_EFT (Annual)" xfId="6845"/>
    <cellStyle name="Input 17 4 3" xfId="4747"/>
    <cellStyle name="Input 17 4 3 2" xfId="13007"/>
    <cellStyle name="Input 17 4 3 2 2" xfId="25013"/>
    <cellStyle name="Input 17 4 3 2 2 2" xfId="46199"/>
    <cellStyle name="Input 17 4 3 2 3" xfId="35595"/>
    <cellStyle name="Input 17 4 3 3" xfId="19900"/>
    <cellStyle name="Input 17 4 3 3 2" xfId="41087"/>
    <cellStyle name="Input 17 4 3 4" xfId="30404"/>
    <cellStyle name="Input 17 4 3_Table 2A-1_EFT (Annual)" xfId="15041"/>
    <cellStyle name="Input 17 4 4" xfId="10351"/>
    <cellStyle name="Input 17 4 4 2" xfId="22467"/>
    <cellStyle name="Input 17 4 4 2 2" xfId="43653"/>
    <cellStyle name="Input 17 4 4 3" xfId="33049"/>
    <cellStyle name="Input 17 4 5" xfId="17354"/>
    <cellStyle name="Input 17 4 5 2" xfId="38541"/>
    <cellStyle name="Input 17 4 6" xfId="27661"/>
    <cellStyle name="Input 17 4_Table 2A-1_EFT (Annual)" xfId="6844"/>
    <cellStyle name="Input 17 5" xfId="749"/>
    <cellStyle name="Input 17 5 2" xfId="4310"/>
    <cellStyle name="Input 17 5 2 2" xfId="12590"/>
    <cellStyle name="Input 17 5 2 2 2" xfId="24607"/>
    <cellStyle name="Input 17 5 2 2 2 2" xfId="45793"/>
    <cellStyle name="Input 17 5 2 2 3" xfId="35189"/>
    <cellStyle name="Input 17 5 2 3" xfId="19494"/>
    <cellStyle name="Input 17 5 2 3 2" xfId="40681"/>
    <cellStyle name="Input 17 5 2 4" xfId="29967"/>
    <cellStyle name="Input 17 5 2_Table 2A-1_EFT (Annual)" xfId="15042"/>
    <cellStyle name="Input 17 5 3" xfId="9938"/>
    <cellStyle name="Input 17 5 3 2" xfId="22061"/>
    <cellStyle name="Input 17 5 3 2 2" xfId="43247"/>
    <cellStyle name="Input 17 5 3 3" xfId="32643"/>
    <cellStyle name="Input 17 5 4" xfId="16948"/>
    <cellStyle name="Input 17 5 4 2" xfId="38135"/>
    <cellStyle name="Input 17 5 5" xfId="27224"/>
    <cellStyle name="Input 17 5_Table 2A-1_EFT (Annual)" xfId="6846"/>
    <cellStyle name="Input 17 6" xfId="1786"/>
    <cellStyle name="Input 17 6 2" xfId="5347"/>
    <cellStyle name="Input 17 6 2 2" xfId="13562"/>
    <cellStyle name="Input 17 6 2 2 2" xfId="25550"/>
    <cellStyle name="Input 17 6 2 2 2 2" xfId="46736"/>
    <cellStyle name="Input 17 6 2 2 3" xfId="36132"/>
    <cellStyle name="Input 17 6 2 3" xfId="20437"/>
    <cellStyle name="Input 17 6 2 3 2" xfId="41624"/>
    <cellStyle name="Input 17 6 2 4" xfId="31004"/>
    <cellStyle name="Input 17 6 2_Table 2A-1_EFT (Annual)" xfId="15043"/>
    <cellStyle name="Input 17 6 3" xfId="10906"/>
    <cellStyle name="Input 17 6 3 2" xfId="23004"/>
    <cellStyle name="Input 17 6 3 2 2" xfId="44190"/>
    <cellStyle name="Input 17 6 3 3" xfId="33586"/>
    <cellStyle name="Input 17 6 4" xfId="17891"/>
    <cellStyle name="Input 17 6 4 2" xfId="39078"/>
    <cellStyle name="Input 17 6 5" xfId="28261"/>
    <cellStyle name="Input 17 6_Table 2A-1_EFT (Annual)" xfId="6847"/>
    <cellStyle name="Input 17 7" xfId="3727"/>
    <cellStyle name="Input 17 7 2" xfId="12095"/>
    <cellStyle name="Input 17 7 2 2" xfId="24125"/>
    <cellStyle name="Input 17 7 2 2 2" xfId="45311"/>
    <cellStyle name="Input 17 7 2 3" xfId="34707"/>
    <cellStyle name="Input 17 7 3" xfId="19012"/>
    <cellStyle name="Input 17 7 3 2" xfId="40199"/>
    <cellStyle name="Input 17 7 4" xfId="29436"/>
    <cellStyle name="Input 17 7_Table 2A-1_EFT (Annual)" xfId="15044"/>
    <cellStyle name="Input 17 8" xfId="9414"/>
    <cellStyle name="Input 17 8 2" xfId="21579"/>
    <cellStyle name="Input 17 8 2 2" xfId="42765"/>
    <cellStyle name="Input 17 8 3" xfId="32161"/>
    <cellStyle name="Input 17 9" xfId="16466"/>
    <cellStyle name="Input 17 9 2" xfId="37653"/>
    <cellStyle name="Input 17_Table 2A-1_EFT (Annual)" xfId="3011"/>
    <cellStyle name="Input 18" xfId="169"/>
    <cellStyle name="Input 18 10" xfId="26724"/>
    <cellStyle name="Input 18 2" xfId="562"/>
    <cellStyle name="Input 18 2 2" xfId="1539"/>
    <cellStyle name="Input 18 2 2 2" xfId="2809"/>
    <cellStyle name="Input 18 2 2 2 2" xfId="6370"/>
    <cellStyle name="Input 18 2 2 2 2 2" xfId="14564"/>
    <cellStyle name="Input 18 2 2 2 2 2 2" xfId="26536"/>
    <cellStyle name="Input 18 2 2 2 2 2 2 2" xfId="47722"/>
    <cellStyle name="Input 18 2 2 2 2 2 3" xfId="37118"/>
    <cellStyle name="Input 18 2 2 2 2 3" xfId="21423"/>
    <cellStyle name="Input 18 2 2 2 2 3 2" xfId="42610"/>
    <cellStyle name="Input 18 2 2 2 2 4" xfId="32026"/>
    <cellStyle name="Input 18 2 2 2 2_Table 2A-1_EFT (Annual)" xfId="15045"/>
    <cellStyle name="Input 18 2 2 2 3" xfId="11906"/>
    <cellStyle name="Input 18 2 2 2 3 2" xfId="23990"/>
    <cellStyle name="Input 18 2 2 2 3 2 2" xfId="45176"/>
    <cellStyle name="Input 18 2 2 2 3 3" xfId="34572"/>
    <cellStyle name="Input 18 2 2 2 4" xfId="18877"/>
    <cellStyle name="Input 18 2 2 2 4 2" xfId="40064"/>
    <cellStyle name="Input 18 2 2 2 5" xfId="29283"/>
    <cellStyle name="Input 18 2 2 2_Table 2A-1_EFT (Annual)" xfId="6849"/>
    <cellStyle name="Input 18 2 2 3" xfId="5100"/>
    <cellStyle name="Input 18 2 2 3 2" xfId="13360"/>
    <cellStyle name="Input 18 2 2 3 2 2" xfId="25366"/>
    <cellStyle name="Input 18 2 2 3 2 2 2" xfId="46552"/>
    <cellStyle name="Input 18 2 2 3 2 3" xfId="35948"/>
    <cellStyle name="Input 18 2 2 3 3" xfId="20253"/>
    <cellStyle name="Input 18 2 2 3 3 2" xfId="41440"/>
    <cellStyle name="Input 18 2 2 3 4" xfId="30757"/>
    <cellStyle name="Input 18 2 2 3_Table 2A-1_EFT (Annual)" xfId="15046"/>
    <cellStyle name="Input 18 2 2 4" xfId="10704"/>
    <cellStyle name="Input 18 2 2 4 2" xfId="22820"/>
    <cellStyle name="Input 18 2 2 4 2 2" xfId="44006"/>
    <cellStyle name="Input 18 2 2 4 3" xfId="33402"/>
    <cellStyle name="Input 18 2 2 5" xfId="17707"/>
    <cellStyle name="Input 18 2 2 5 2" xfId="38894"/>
    <cellStyle name="Input 18 2 2 6" xfId="28014"/>
    <cellStyle name="Input 18 2 2_Table 2A-1_EFT (Annual)" xfId="6848"/>
    <cellStyle name="Input 18 2 3" xfId="1065"/>
    <cellStyle name="Input 18 2 3 2" xfId="4626"/>
    <cellStyle name="Input 18 2 3 2 2" xfId="12886"/>
    <cellStyle name="Input 18 2 3 2 2 2" xfId="24892"/>
    <cellStyle name="Input 18 2 3 2 2 2 2" xfId="46078"/>
    <cellStyle name="Input 18 2 3 2 2 3" xfId="35474"/>
    <cellStyle name="Input 18 2 3 2 3" xfId="19779"/>
    <cellStyle name="Input 18 2 3 2 3 2" xfId="40966"/>
    <cellStyle name="Input 18 2 3 2 4" xfId="30283"/>
    <cellStyle name="Input 18 2 3 2_Table 2A-1_EFT (Annual)" xfId="15047"/>
    <cellStyle name="Input 18 2 3 3" xfId="10230"/>
    <cellStyle name="Input 18 2 3 3 2" xfId="22346"/>
    <cellStyle name="Input 18 2 3 3 2 2" xfId="43532"/>
    <cellStyle name="Input 18 2 3 3 3" xfId="32928"/>
    <cellStyle name="Input 18 2 3 4" xfId="17233"/>
    <cellStyle name="Input 18 2 3 4 2" xfId="38420"/>
    <cellStyle name="Input 18 2 3 5" xfId="27540"/>
    <cellStyle name="Input 18 2 3_Table 2A-1_EFT (Annual)" xfId="6850"/>
    <cellStyle name="Input 18 2 4" xfId="2278"/>
    <cellStyle name="Input 18 2 4 2" xfId="5839"/>
    <cellStyle name="Input 18 2 4 2 2" xfId="14054"/>
    <cellStyle name="Input 18 2 4 2 2 2" xfId="26042"/>
    <cellStyle name="Input 18 2 4 2 2 2 2" xfId="47228"/>
    <cellStyle name="Input 18 2 4 2 2 3" xfId="36624"/>
    <cellStyle name="Input 18 2 4 2 3" xfId="20929"/>
    <cellStyle name="Input 18 2 4 2 3 2" xfId="42116"/>
    <cellStyle name="Input 18 2 4 2 4" xfId="31496"/>
    <cellStyle name="Input 18 2 4 2_Table 2A-1_EFT (Annual)" xfId="15048"/>
    <cellStyle name="Input 18 2 4 3" xfId="11398"/>
    <cellStyle name="Input 18 2 4 3 2" xfId="23496"/>
    <cellStyle name="Input 18 2 4 3 2 2" xfId="44682"/>
    <cellStyle name="Input 18 2 4 3 3" xfId="34078"/>
    <cellStyle name="Input 18 2 4 4" xfId="18383"/>
    <cellStyle name="Input 18 2 4 4 2" xfId="39570"/>
    <cellStyle name="Input 18 2 4 5" xfId="28753"/>
    <cellStyle name="Input 18 2 4_Table 2A-1_EFT (Annual)" xfId="6851"/>
    <cellStyle name="Input 18 2 5" xfId="4132"/>
    <cellStyle name="Input 18 2 5 2" xfId="12456"/>
    <cellStyle name="Input 18 2 5 2 2" xfId="24478"/>
    <cellStyle name="Input 18 2 5 2 2 2" xfId="45664"/>
    <cellStyle name="Input 18 2 5 2 3" xfId="35060"/>
    <cellStyle name="Input 18 2 5 3" xfId="19365"/>
    <cellStyle name="Input 18 2 5 3 2" xfId="40552"/>
    <cellStyle name="Input 18 2 5 4" xfId="29820"/>
    <cellStyle name="Input 18 2 5_Table 2A-1_EFT (Annual)" xfId="15049"/>
    <cellStyle name="Input 18 2 6" xfId="9795"/>
    <cellStyle name="Input 18 2 6 2" xfId="21932"/>
    <cellStyle name="Input 18 2 6 2 2" xfId="43118"/>
    <cellStyle name="Input 18 2 6 3" xfId="32514"/>
    <cellStyle name="Input 18 2 7" xfId="16819"/>
    <cellStyle name="Input 18 2 7 2" xfId="38006"/>
    <cellStyle name="Input 18 2 8" xfId="27077"/>
    <cellStyle name="Input 18 2_Table 2A-1_EFT (Annual)" xfId="3015"/>
    <cellStyle name="Input 18 3" xfId="400"/>
    <cellStyle name="Input 18 3 2" xfId="1383"/>
    <cellStyle name="Input 18 3 2 2" xfId="2653"/>
    <cellStyle name="Input 18 3 2 2 2" xfId="6214"/>
    <cellStyle name="Input 18 3 2 2 2 2" xfId="14408"/>
    <cellStyle name="Input 18 3 2 2 2 2 2" xfId="26380"/>
    <cellStyle name="Input 18 3 2 2 2 2 2 2" xfId="47566"/>
    <cellStyle name="Input 18 3 2 2 2 2 3" xfId="36962"/>
    <cellStyle name="Input 18 3 2 2 2 3" xfId="21267"/>
    <cellStyle name="Input 18 3 2 2 2 3 2" xfId="42454"/>
    <cellStyle name="Input 18 3 2 2 2 4" xfId="31870"/>
    <cellStyle name="Input 18 3 2 2 2_Table 2A-1_EFT (Annual)" xfId="15050"/>
    <cellStyle name="Input 18 3 2 2 3" xfId="11750"/>
    <cellStyle name="Input 18 3 2 2 3 2" xfId="23834"/>
    <cellStyle name="Input 18 3 2 2 3 2 2" xfId="45020"/>
    <cellStyle name="Input 18 3 2 2 3 3" xfId="34416"/>
    <cellStyle name="Input 18 3 2 2 4" xfId="18721"/>
    <cellStyle name="Input 18 3 2 2 4 2" xfId="39908"/>
    <cellStyle name="Input 18 3 2 2 5" xfId="29127"/>
    <cellStyle name="Input 18 3 2 2_Table 2A-1_EFT (Annual)" xfId="6853"/>
    <cellStyle name="Input 18 3 2 3" xfId="4944"/>
    <cellStyle name="Input 18 3 2 3 2" xfId="13204"/>
    <cellStyle name="Input 18 3 2 3 2 2" xfId="25210"/>
    <cellStyle name="Input 18 3 2 3 2 2 2" xfId="46396"/>
    <cellStyle name="Input 18 3 2 3 2 3" xfId="35792"/>
    <cellStyle name="Input 18 3 2 3 3" xfId="20097"/>
    <cellStyle name="Input 18 3 2 3 3 2" xfId="41284"/>
    <cellStyle name="Input 18 3 2 3 4" xfId="30601"/>
    <cellStyle name="Input 18 3 2 3_Table 2A-1_EFT (Annual)" xfId="15051"/>
    <cellStyle name="Input 18 3 2 4" xfId="10548"/>
    <cellStyle name="Input 18 3 2 4 2" xfId="22664"/>
    <cellStyle name="Input 18 3 2 4 2 2" xfId="43850"/>
    <cellStyle name="Input 18 3 2 4 3" xfId="33246"/>
    <cellStyle name="Input 18 3 2 5" xfId="17551"/>
    <cellStyle name="Input 18 3 2 5 2" xfId="38738"/>
    <cellStyle name="Input 18 3 2 6" xfId="27858"/>
    <cellStyle name="Input 18 3 2_Table 2A-1_EFT (Annual)" xfId="6852"/>
    <cellStyle name="Input 18 3 3" xfId="933"/>
    <cellStyle name="Input 18 3 3 2" xfId="4494"/>
    <cellStyle name="Input 18 3 3 2 2" xfId="12756"/>
    <cellStyle name="Input 18 3 3 2 2 2" xfId="24766"/>
    <cellStyle name="Input 18 3 3 2 2 2 2" xfId="45952"/>
    <cellStyle name="Input 18 3 3 2 2 3" xfId="35348"/>
    <cellStyle name="Input 18 3 3 2 3" xfId="19653"/>
    <cellStyle name="Input 18 3 3 2 3 2" xfId="40840"/>
    <cellStyle name="Input 18 3 3 2 4" xfId="30151"/>
    <cellStyle name="Input 18 3 3 2_Table 2A-1_EFT (Annual)" xfId="15052"/>
    <cellStyle name="Input 18 3 3 3" xfId="10103"/>
    <cellStyle name="Input 18 3 3 3 2" xfId="22220"/>
    <cellStyle name="Input 18 3 3 3 2 2" xfId="43406"/>
    <cellStyle name="Input 18 3 3 3 3" xfId="32802"/>
    <cellStyle name="Input 18 3 3 4" xfId="17107"/>
    <cellStyle name="Input 18 3 3 4 2" xfId="38294"/>
    <cellStyle name="Input 18 3 3 5" xfId="27408"/>
    <cellStyle name="Input 18 3 3_Table 2A-1_EFT (Annual)" xfId="6854"/>
    <cellStyle name="Input 18 3 4" xfId="2122"/>
    <cellStyle name="Input 18 3 4 2" xfId="5683"/>
    <cellStyle name="Input 18 3 4 2 2" xfId="13898"/>
    <cellStyle name="Input 18 3 4 2 2 2" xfId="25886"/>
    <cellStyle name="Input 18 3 4 2 2 2 2" xfId="47072"/>
    <cellStyle name="Input 18 3 4 2 2 3" xfId="36468"/>
    <cellStyle name="Input 18 3 4 2 3" xfId="20773"/>
    <cellStyle name="Input 18 3 4 2 3 2" xfId="41960"/>
    <cellStyle name="Input 18 3 4 2 4" xfId="31340"/>
    <cellStyle name="Input 18 3 4 2_Table 2A-1_EFT (Annual)" xfId="15053"/>
    <cellStyle name="Input 18 3 4 3" xfId="11242"/>
    <cellStyle name="Input 18 3 4 3 2" xfId="23340"/>
    <cellStyle name="Input 18 3 4 3 2 2" xfId="44526"/>
    <cellStyle name="Input 18 3 4 3 3" xfId="33922"/>
    <cellStyle name="Input 18 3 4 4" xfId="18227"/>
    <cellStyle name="Input 18 3 4 4 2" xfId="39414"/>
    <cellStyle name="Input 18 3 4 5" xfId="28597"/>
    <cellStyle name="Input 18 3 4_Table 2A-1_EFT (Annual)" xfId="6855"/>
    <cellStyle name="Input 18 3 5" xfId="3970"/>
    <cellStyle name="Input 18 3 5 2" xfId="12298"/>
    <cellStyle name="Input 18 3 5 2 2" xfId="24322"/>
    <cellStyle name="Input 18 3 5 2 2 2" xfId="45508"/>
    <cellStyle name="Input 18 3 5 2 3" xfId="34904"/>
    <cellStyle name="Input 18 3 5 3" xfId="19209"/>
    <cellStyle name="Input 18 3 5 3 2" xfId="40396"/>
    <cellStyle name="Input 18 3 5 4" xfId="29658"/>
    <cellStyle name="Input 18 3 5_Table 2A-1_EFT (Annual)" xfId="15054"/>
    <cellStyle name="Input 18 3 6" xfId="9635"/>
    <cellStyle name="Input 18 3 6 2" xfId="21776"/>
    <cellStyle name="Input 18 3 6 2 2" xfId="42962"/>
    <cellStyle name="Input 18 3 6 3" xfId="32358"/>
    <cellStyle name="Input 18 3 7" xfId="16663"/>
    <cellStyle name="Input 18 3 7 2" xfId="37850"/>
    <cellStyle name="Input 18 3 8" xfId="26915"/>
    <cellStyle name="Input 18 3_Table 2A-1_EFT (Annual)" xfId="3016"/>
    <cellStyle name="Input 18 4" xfId="1217"/>
    <cellStyle name="Input 18 4 2" xfId="2487"/>
    <cellStyle name="Input 18 4 2 2" xfId="6048"/>
    <cellStyle name="Input 18 4 2 2 2" xfId="14242"/>
    <cellStyle name="Input 18 4 2 2 2 2" xfId="26214"/>
    <cellStyle name="Input 18 4 2 2 2 2 2" xfId="47400"/>
    <cellStyle name="Input 18 4 2 2 2 3" xfId="36796"/>
    <cellStyle name="Input 18 4 2 2 3" xfId="21101"/>
    <cellStyle name="Input 18 4 2 2 3 2" xfId="42288"/>
    <cellStyle name="Input 18 4 2 2 4" xfId="31704"/>
    <cellStyle name="Input 18 4 2 2_Table 2A-1_EFT (Annual)" xfId="15055"/>
    <cellStyle name="Input 18 4 2 3" xfId="11584"/>
    <cellStyle name="Input 18 4 2 3 2" xfId="23668"/>
    <cellStyle name="Input 18 4 2 3 2 2" xfId="44854"/>
    <cellStyle name="Input 18 4 2 3 3" xfId="34250"/>
    <cellStyle name="Input 18 4 2 4" xfId="18555"/>
    <cellStyle name="Input 18 4 2 4 2" xfId="39742"/>
    <cellStyle name="Input 18 4 2 5" xfId="28961"/>
    <cellStyle name="Input 18 4 2_Table 2A-1_EFT (Annual)" xfId="6857"/>
    <cellStyle name="Input 18 4 3" xfId="4778"/>
    <cellStyle name="Input 18 4 3 2" xfId="13038"/>
    <cellStyle name="Input 18 4 3 2 2" xfId="25044"/>
    <cellStyle name="Input 18 4 3 2 2 2" xfId="46230"/>
    <cellStyle name="Input 18 4 3 2 3" xfId="35626"/>
    <cellStyle name="Input 18 4 3 3" xfId="19931"/>
    <cellStyle name="Input 18 4 3 3 2" xfId="41118"/>
    <cellStyle name="Input 18 4 3 4" xfId="30435"/>
    <cellStyle name="Input 18 4 3_Table 2A-1_EFT (Annual)" xfId="15056"/>
    <cellStyle name="Input 18 4 4" xfId="10382"/>
    <cellStyle name="Input 18 4 4 2" xfId="22498"/>
    <cellStyle name="Input 18 4 4 2 2" xfId="43684"/>
    <cellStyle name="Input 18 4 4 3" xfId="33080"/>
    <cellStyle name="Input 18 4 5" xfId="17385"/>
    <cellStyle name="Input 18 4 5 2" xfId="38572"/>
    <cellStyle name="Input 18 4 6" xfId="27692"/>
    <cellStyle name="Input 18 4_Table 2A-1_EFT (Annual)" xfId="6856"/>
    <cellStyle name="Input 18 5" xfId="774"/>
    <cellStyle name="Input 18 5 2" xfId="4335"/>
    <cellStyle name="Input 18 5 2 2" xfId="12615"/>
    <cellStyle name="Input 18 5 2 2 2" xfId="24632"/>
    <cellStyle name="Input 18 5 2 2 2 2" xfId="45818"/>
    <cellStyle name="Input 18 5 2 2 3" xfId="35214"/>
    <cellStyle name="Input 18 5 2 3" xfId="19519"/>
    <cellStyle name="Input 18 5 2 3 2" xfId="40706"/>
    <cellStyle name="Input 18 5 2 4" xfId="29992"/>
    <cellStyle name="Input 18 5 2_Table 2A-1_EFT (Annual)" xfId="15057"/>
    <cellStyle name="Input 18 5 3" xfId="9963"/>
    <cellStyle name="Input 18 5 3 2" xfId="22086"/>
    <cellStyle name="Input 18 5 3 2 2" xfId="43272"/>
    <cellStyle name="Input 18 5 3 3" xfId="32668"/>
    <cellStyle name="Input 18 5 4" xfId="16973"/>
    <cellStyle name="Input 18 5 4 2" xfId="38160"/>
    <cellStyle name="Input 18 5 5" xfId="27249"/>
    <cellStyle name="Input 18 5_Table 2A-1_EFT (Annual)" xfId="6858"/>
    <cellStyle name="Input 18 6" xfId="1956"/>
    <cellStyle name="Input 18 6 2" xfId="5517"/>
    <cellStyle name="Input 18 6 2 2" xfId="13732"/>
    <cellStyle name="Input 18 6 2 2 2" xfId="25720"/>
    <cellStyle name="Input 18 6 2 2 2 2" xfId="46906"/>
    <cellStyle name="Input 18 6 2 2 3" xfId="36302"/>
    <cellStyle name="Input 18 6 2 3" xfId="20607"/>
    <cellStyle name="Input 18 6 2 3 2" xfId="41794"/>
    <cellStyle name="Input 18 6 2 4" xfId="31174"/>
    <cellStyle name="Input 18 6 2_Table 2A-1_EFT (Annual)" xfId="15058"/>
    <cellStyle name="Input 18 6 3" xfId="11076"/>
    <cellStyle name="Input 18 6 3 2" xfId="23174"/>
    <cellStyle name="Input 18 6 3 2 2" xfId="44360"/>
    <cellStyle name="Input 18 6 3 3" xfId="33756"/>
    <cellStyle name="Input 18 6 4" xfId="18061"/>
    <cellStyle name="Input 18 6 4 2" xfId="39248"/>
    <cellStyle name="Input 18 6 5" xfId="28431"/>
    <cellStyle name="Input 18 6_Table 2A-1_EFT (Annual)" xfId="6859"/>
    <cellStyle name="Input 18 7" xfId="3758"/>
    <cellStyle name="Input 18 7 2" xfId="12126"/>
    <cellStyle name="Input 18 7 2 2" xfId="24156"/>
    <cellStyle name="Input 18 7 2 2 2" xfId="45342"/>
    <cellStyle name="Input 18 7 2 3" xfId="34738"/>
    <cellStyle name="Input 18 7 3" xfId="19043"/>
    <cellStyle name="Input 18 7 3 2" xfId="40230"/>
    <cellStyle name="Input 18 7 4" xfId="29467"/>
    <cellStyle name="Input 18 7_Table 2A-1_EFT (Annual)" xfId="15059"/>
    <cellStyle name="Input 18 8" xfId="9445"/>
    <cellStyle name="Input 18 8 2" xfId="21610"/>
    <cellStyle name="Input 18 8 2 2" xfId="42796"/>
    <cellStyle name="Input 18 8 3" xfId="32192"/>
    <cellStyle name="Input 18 9" xfId="16497"/>
    <cellStyle name="Input 18 9 2" xfId="37684"/>
    <cellStyle name="Input 18_Table 2A-1_EFT (Annual)" xfId="3014"/>
    <cellStyle name="Input 19" xfId="166"/>
    <cellStyle name="Input 19 10" xfId="26721"/>
    <cellStyle name="Input 19 2" xfId="559"/>
    <cellStyle name="Input 19 2 2" xfId="1536"/>
    <cellStyle name="Input 19 2 2 2" xfId="2806"/>
    <cellStyle name="Input 19 2 2 2 2" xfId="6367"/>
    <cellStyle name="Input 19 2 2 2 2 2" xfId="14561"/>
    <cellStyle name="Input 19 2 2 2 2 2 2" xfId="26533"/>
    <cellStyle name="Input 19 2 2 2 2 2 2 2" xfId="47719"/>
    <cellStyle name="Input 19 2 2 2 2 2 3" xfId="37115"/>
    <cellStyle name="Input 19 2 2 2 2 3" xfId="21420"/>
    <cellStyle name="Input 19 2 2 2 2 3 2" xfId="42607"/>
    <cellStyle name="Input 19 2 2 2 2 4" xfId="32023"/>
    <cellStyle name="Input 19 2 2 2 2_Table 2A-1_EFT (Annual)" xfId="15060"/>
    <cellStyle name="Input 19 2 2 2 3" xfId="11903"/>
    <cellStyle name="Input 19 2 2 2 3 2" xfId="23987"/>
    <cellStyle name="Input 19 2 2 2 3 2 2" xfId="45173"/>
    <cellStyle name="Input 19 2 2 2 3 3" xfId="34569"/>
    <cellStyle name="Input 19 2 2 2 4" xfId="18874"/>
    <cellStyle name="Input 19 2 2 2 4 2" xfId="40061"/>
    <cellStyle name="Input 19 2 2 2 5" xfId="29280"/>
    <cellStyle name="Input 19 2 2 2_Table 2A-1_EFT (Annual)" xfId="6861"/>
    <cellStyle name="Input 19 2 2 3" xfId="5097"/>
    <cellStyle name="Input 19 2 2 3 2" xfId="13357"/>
    <cellStyle name="Input 19 2 2 3 2 2" xfId="25363"/>
    <cellStyle name="Input 19 2 2 3 2 2 2" xfId="46549"/>
    <cellStyle name="Input 19 2 2 3 2 3" xfId="35945"/>
    <cellStyle name="Input 19 2 2 3 3" xfId="20250"/>
    <cellStyle name="Input 19 2 2 3 3 2" xfId="41437"/>
    <cellStyle name="Input 19 2 2 3 4" xfId="30754"/>
    <cellStyle name="Input 19 2 2 3_Table 2A-1_EFT (Annual)" xfId="15061"/>
    <cellStyle name="Input 19 2 2 4" xfId="10701"/>
    <cellStyle name="Input 19 2 2 4 2" xfId="22817"/>
    <cellStyle name="Input 19 2 2 4 2 2" xfId="44003"/>
    <cellStyle name="Input 19 2 2 4 3" xfId="33399"/>
    <cellStyle name="Input 19 2 2 5" xfId="17704"/>
    <cellStyle name="Input 19 2 2 5 2" xfId="38891"/>
    <cellStyle name="Input 19 2 2 6" xfId="28011"/>
    <cellStyle name="Input 19 2 2_Table 2A-1_EFT (Annual)" xfId="6860"/>
    <cellStyle name="Input 19 2 3" xfId="1062"/>
    <cellStyle name="Input 19 2 3 2" xfId="4623"/>
    <cellStyle name="Input 19 2 3 2 2" xfId="12883"/>
    <cellStyle name="Input 19 2 3 2 2 2" xfId="24889"/>
    <cellStyle name="Input 19 2 3 2 2 2 2" xfId="46075"/>
    <cellStyle name="Input 19 2 3 2 2 3" xfId="35471"/>
    <cellStyle name="Input 19 2 3 2 3" xfId="19776"/>
    <cellStyle name="Input 19 2 3 2 3 2" xfId="40963"/>
    <cellStyle name="Input 19 2 3 2 4" xfId="30280"/>
    <cellStyle name="Input 19 2 3 2_Table 2A-1_EFT (Annual)" xfId="15062"/>
    <cellStyle name="Input 19 2 3 3" xfId="10227"/>
    <cellStyle name="Input 19 2 3 3 2" xfId="22343"/>
    <cellStyle name="Input 19 2 3 3 2 2" xfId="43529"/>
    <cellStyle name="Input 19 2 3 3 3" xfId="32925"/>
    <cellStyle name="Input 19 2 3 4" xfId="17230"/>
    <cellStyle name="Input 19 2 3 4 2" xfId="38417"/>
    <cellStyle name="Input 19 2 3 5" xfId="27537"/>
    <cellStyle name="Input 19 2 3_Table 2A-1_EFT (Annual)" xfId="6862"/>
    <cellStyle name="Input 19 2 4" xfId="2275"/>
    <cellStyle name="Input 19 2 4 2" xfId="5836"/>
    <cellStyle name="Input 19 2 4 2 2" xfId="14051"/>
    <cellStyle name="Input 19 2 4 2 2 2" xfId="26039"/>
    <cellStyle name="Input 19 2 4 2 2 2 2" xfId="47225"/>
    <cellStyle name="Input 19 2 4 2 2 3" xfId="36621"/>
    <cellStyle name="Input 19 2 4 2 3" xfId="20926"/>
    <cellStyle name="Input 19 2 4 2 3 2" xfId="42113"/>
    <cellStyle name="Input 19 2 4 2 4" xfId="31493"/>
    <cellStyle name="Input 19 2 4 2_Table 2A-1_EFT (Annual)" xfId="15063"/>
    <cellStyle name="Input 19 2 4 3" xfId="11395"/>
    <cellStyle name="Input 19 2 4 3 2" xfId="23493"/>
    <cellStyle name="Input 19 2 4 3 2 2" xfId="44679"/>
    <cellStyle name="Input 19 2 4 3 3" xfId="34075"/>
    <cellStyle name="Input 19 2 4 4" xfId="18380"/>
    <cellStyle name="Input 19 2 4 4 2" xfId="39567"/>
    <cellStyle name="Input 19 2 4 5" xfId="28750"/>
    <cellStyle name="Input 19 2 4_Table 2A-1_EFT (Annual)" xfId="6863"/>
    <cellStyle name="Input 19 2 5" xfId="4129"/>
    <cellStyle name="Input 19 2 5 2" xfId="12453"/>
    <cellStyle name="Input 19 2 5 2 2" xfId="24475"/>
    <cellStyle name="Input 19 2 5 2 2 2" xfId="45661"/>
    <cellStyle name="Input 19 2 5 2 3" xfId="35057"/>
    <cellStyle name="Input 19 2 5 3" xfId="19362"/>
    <cellStyle name="Input 19 2 5 3 2" xfId="40549"/>
    <cellStyle name="Input 19 2 5 4" xfId="29817"/>
    <cellStyle name="Input 19 2 5_Table 2A-1_EFT (Annual)" xfId="15064"/>
    <cellStyle name="Input 19 2 6" xfId="9792"/>
    <cellStyle name="Input 19 2 6 2" xfId="21929"/>
    <cellStyle name="Input 19 2 6 2 2" xfId="43115"/>
    <cellStyle name="Input 19 2 6 3" xfId="32511"/>
    <cellStyle name="Input 19 2 7" xfId="16816"/>
    <cellStyle name="Input 19 2 7 2" xfId="38003"/>
    <cellStyle name="Input 19 2 8" xfId="27074"/>
    <cellStyle name="Input 19 2_Table 2A-1_EFT (Annual)" xfId="3018"/>
    <cellStyle name="Input 19 3" xfId="397"/>
    <cellStyle name="Input 19 3 2" xfId="1380"/>
    <cellStyle name="Input 19 3 2 2" xfId="2650"/>
    <cellStyle name="Input 19 3 2 2 2" xfId="6211"/>
    <cellStyle name="Input 19 3 2 2 2 2" xfId="14405"/>
    <cellStyle name="Input 19 3 2 2 2 2 2" xfId="26377"/>
    <cellStyle name="Input 19 3 2 2 2 2 2 2" xfId="47563"/>
    <cellStyle name="Input 19 3 2 2 2 2 3" xfId="36959"/>
    <cellStyle name="Input 19 3 2 2 2 3" xfId="21264"/>
    <cellStyle name="Input 19 3 2 2 2 3 2" xfId="42451"/>
    <cellStyle name="Input 19 3 2 2 2 4" xfId="31867"/>
    <cellStyle name="Input 19 3 2 2 2_Table 2A-1_EFT (Annual)" xfId="15065"/>
    <cellStyle name="Input 19 3 2 2 3" xfId="11747"/>
    <cellStyle name="Input 19 3 2 2 3 2" xfId="23831"/>
    <cellStyle name="Input 19 3 2 2 3 2 2" xfId="45017"/>
    <cellStyle name="Input 19 3 2 2 3 3" xfId="34413"/>
    <cellStyle name="Input 19 3 2 2 4" xfId="18718"/>
    <cellStyle name="Input 19 3 2 2 4 2" xfId="39905"/>
    <cellStyle name="Input 19 3 2 2 5" xfId="29124"/>
    <cellStyle name="Input 19 3 2 2_Table 2A-1_EFT (Annual)" xfId="6865"/>
    <cellStyle name="Input 19 3 2 3" xfId="4941"/>
    <cellStyle name="Input 19 3 2 3 2" xfId="13201"/>
    <cellStyle name="Input 19 3 2 3 2 2" xfId="25207"/>
    <cellStyle name="Input 19 3 2 3 2 2 2" xfId="46393"/>
    <cellStyle name="Input 19 3 2 3 2 3" xfId="35789"/>
    <cellStyle name="Input 19 3 2 3 3" xfId="20094"/>
    <cellStyle name="Input 19 3 2 3 3 2" xfId="41281"/>
    <cellStyle name="Input 19 3 2 3 4" xfId="30598"/>
    <cellStyle name="Input 19 3 2 3_Table 2A-1_EFT (Annual)" xfId="15066"/>
    <cellStyle name="Input 19 3 2 4" xfId="10545"/>
    <cellStyle name="Input 19 3 2 4 2" xfId="22661"/>
    <cellStyle name="Input 19 3 2 4 2 2" xfId="43847"/>
    <cellStyle name="Input 19 3 2 4 3" xfId="33243"/>
    <cellStyle name="Input 19 3 2 5" xfId="17548"/>
    <cellStyle name="Input 19 3 2 5 2" xfId="38735"/>
    <cellStyle name="Input 19 3 2 6" xfId="27855"/>
    <cellStyle name="Input 19 3 2_Table 2A-1_EFT (Annual)" xfId="6864"/>
    <cellStyle name="Input 19 3 3" xfId="930"/>
    <cellStyle name="Input 19 3 3 2" xfId="4491"/>
    <cellStyle name="Input 19 3 3 2 2" xfId="12753"/>
    <cellStyle name="Input 19 3 3 2 2 2" xfId="24763"/>
    <cellStyle name="Input 19 3 3 2 2 2 2" xfId="45949"/>
    <cellStyle name="Input 19 3 3 2 2 3" xfId="35345"/>
    <cellStyle name="Input 19 3 3 2 3" xfId="19650"/>
    <cellStyle name="Input 19 3 3 2 3 2" xfId="40837"/>
    <cellStyle name="Input 19 3 3 2 4" xfId="30148"/>
    <cellStyle name="Input 19 3 3 2_Table 2A-1_EFT (Annual)" xfId="15067"/>
    <cellStyle name="Input 19 3 3 3" xfId="10100"/>
    <cellStyle name="Input 19 3 3 3 2" xfId="22217"/>
    <cellStyle name="Input 19 3 3 3 2 2" xfId="43403"/>
    <cellStyle name="Input 19 3 3 3 3" xfId="32799"/>
    <cellStyle name="Input 19 3 3 4" xfId="17104"/>
    <cellStyle name="Input 19 3 3 4 2" xfId="38291"/>
    <cellStyle name="Input 19 3 3 5" xfId="27405"/>
    <cellStyle name="Input 19 3 3_Table 2A-1_EFT (Annual)" xfId="6866"/>
    <cellStyle name="Input 19 3 4" xfId="2119"/>
    <cellStyle name="Input 19 3 4 2" xfId="5680"/>
    <cellStyle name="Input 19 3 4 2 2" xfId="13895"/>
    <cellStyle name="Input 19 3 4 2 2 2" xfId="25883"/>
    <cellStyle name="Input 19 3 4 2 2 2 2" xfId="47069"/>
    <cellStyle name="Input 19 3 4 2 2 3" xfId="36465"/>
    <cellStyle name="Input 19 3 4 2 3" xfId="20770"/>
    <cellStyle name="Input 19 3 4 2 3 2" xfId="41957"/>
    <cellStyle name="Input 19 3 4 2 4" xfId="31337"/>
    <cellStyle name="Input 19 3 4 2_Table 2A-1_EFT (Annual)" xfId="15068"/>
    <cellStyle name="Input 19 3 4 3" xfId="11239"/>
    <cellStyle name="Input 19 3 4 3 2" xfId="23337"/>
    <cellStyle name="Input 19 3 4 3 2 2" xfId="44523"/>
    <cellStyle name="Input 19 3 4 3 3" xfId="33919"/>
    <cellStyle name="Input 19 3 4 4" xfId="18224"/>
    <cellStyle name="Input 19 3 4 4 2" xfId="39411"/>
    <cellStyle name="Input 19 3 4 5" xfId="28594"/>
    <cellStyle name="Input 19 3 4_Table 2A-1_EFT (Annual)" xfId="6867"/>
    <cellStyle name="Input 19 3 5" xfId="3967"/>
    <cellStyle name="Input 19 3 5 2" xfId="12295"/>
    <cellStyle name="Input 19 3 5 2 2" xfId="24319"/>
    <cellStyle name="Input 19 3 5 2 2 2" xfId="45505"/>
    <cellStyle name="Input 19 3 5 2 3" xfId="34901"/>
    <cellStyle name="Input 19 3 5 3" xfId="19206"/>
    <cellStyle name="Input 19 3 5 3 2" xfId="40393"/>
    <cellStyle name="Input 19 3 5 4" xfId="29655"/>
    <cellStyle name="Input 19 3 5_Table 2A-1_EFT (Annual)" xfId="15069"/>
    <cellStyle name="Input 19 3 6" xfId="9632"/>
    <cellStyle name="Input 19 3 6 2" xfId="21773"/>
    <cellStyle name="Input 19 3 6 2 2" xfId="42959"/>
    <cellStyle name="Input 19 3 6 3" xfId="32355"/>
    <cellStyle name="Input 19 3 7" xfId="16660"/>
    <cellStyle name="Input 19 3 7 2" xfId="37847"/>
    <cellStyle name="Input 19 3 8" xfId="26912"/>
    <cellStyle name="Input 19 3_Table 2A-1_EFT (Annual)" xfId="3019"/>
    <cellStyle name="Input 19 4" xfId="1214"/>
    <cellStyle name="Input 19 4 2" xfId="2484"/>
    <cellStyle name="Input 19 4 2 2" xfId="6045"/>
    <cellStyle name="Input 19 4 2 2 2" xfId="14239"/>
    <cellStyle name="Input 19 4 2 2 2 2" xfId="26211"/>
    <cellStyle name="Input 19 4 2 2 2 2 2" xfId="47397"/>
    <cellStyle name="Input 19 4 2 2 2 3" xfId="36793"/>
    <cellStyle name="Input 19 4 2 2 3" xfId="21098"/>
    <cellStyle name="Input 19 4 2 2 3 2" xfId="42285"/>
    <cellStyle name="Input 19 4 2 2 4" xfId="31701"/>
    <cellStyle name="Input 19 4 2 2_Table 2A-1_EFT (Annual)" xfId="15070"/>
    <cellStyle name="Input 19 4 2 3" xfId="11581"/>
    <cellStyle name="Input 19 4 2 3 2" xfId="23665"/>
    <cellStyle name="Input 19 4 2 3 2 2" xfId="44851"/>
    <cellStyle name="Input 19 4 2 3 3" xfId="34247"/>
    <cellStyle name="Input 19 4 2 4" xfId="18552"/>
    <cellStyle name="Input 19 4 2 4 2" xfId="39739"/>
    <cellStyle name="Input 19 4 2 5" xfId="28958"/>
    <cellStyle name="Input 19 4 2_Table 2A-1_EFT (Annual)" xfId="6869"/>
    <cellStyle name="Input 19 4 3" xfId="4775"/>
    <cellStyle name="Input 19 4 3 2" xfId="13035"/>
    <cellStyle name="Input 19 4 3 2 2" xfId="25041"/>
    <cellStyle name="Input 19 4 3 2 2 2" xfId="46227"/>
    <cellStyle name="Input 19 4 3 2 3" xfId="35623"/>
    <cellStyle name="Input 19 4 3 3" xfId="19928"/>
    <cellStyle name="Input 19 4 3 3 2" xfId="41115"/>
    <cellStyle name="Input 19 4 3 4" xfId="30432"/>
    <cellStyle name="Input 19 4 3_Table 2A-1_EFT (Annual)" xfId="15071"/>
    <cellStyle name="Input 19 4 4" xfId="10379"/>
    <cellStyle name="Input 19 4 4 2" xfId="22495"/>
    <cellStyle name="Input 19 4 4 2 2" xfId="43681"/>
    <cellStyle name="Input 19 4 4 3" xfId="33077"/>
    <cellStyle name="Input 19 4 5" xfId="17382"/>
    <cellStyle name="Input 19 4 5 2" xfId="38569"/>
    <cellStyle name="Input 19 4 6" xfId="27689"/>
    <cellStyle name="Input 19 4_Table 2A-1_EFT (Annual)" xfId="6868"/>
    <cellStyle name="Input 19 5" xfId="771"/>
    <cellStyle name="Input 19 5 2" xfId="4332"/>
    <cellStyle name="Input 19 5 2 2" xfId="12612"/>
    <cellStyle name="Input 19 5 2 2 2" xfId="24629"/>
    <cellStyle name="Input 19 5 2 2 2 2" xfId="45815"/>
    <cellStyle name="Input 19 5 2 2 3" xfId="35211"/>
    <cellStyle name="Input 19 5 2 3" xfId="19516"/>
    <cellStyle name="Input 19 5 2 3 2" xfId="40703"/>
    <cellStyle name="Input 19 5 2 4" xfId="29989"/>
    <cellStyle name="Input 19 5 2_Table 2A-1_EFT (Annual)" xfId="15072"/>
    <cellStyle name="Input 19 5 3" xfId="9960"/>
    <cellStyle name="Input 19 5 3 2" xfId="22083"/>
    <cellStyle name="Input 19 5 3 2 2" xfId="43269"/>
    <cellStyle name="Input 19 5 3 3" xfId="32665"/>
    <cellStyle name="Input 19 5 4" xfId="16970"/>
    <cellStyle name="Input 19 5 4 2" xfId="38157"/>
    <cellStyle name="Input 19 5 5" xfId="27246"/>
    <cellStyle name="Input 19 5_Table 2A-1_EFT (Annual)" xfId="6870"/>
    <cellStyle name="Input 19 6" xfId="1953"/>
    <cellStyle name="Input 19 6 2" xfId="5514"/>
    <cellStyle name="Input 19 6 2 2" xfId="13729"/>
    <cellStyle name="Input 19 6 2 2 2" xfId="25717"/>
    <cellStyle name="Input 19 6 2 2 2 2" xfId="46903"/>
    <cellStyle name="Input 19 6 2 2 3" xfId="36299"/>
    <cellStyle name="Input 19 6 2 3" xfId="20604"/>
    <cellStyle name="Input 19 6 2 3 2" xfId="41791"/>
    <cellStyle name="Input 19 6 2 4" xfId="31171"/>
    <cellStyle name="Input 19 6 2_Table 2A-1_EFT (Annual)" xfId="15073"/>
    <cellStyle name="Input 19 6 3" xfId="11073"/>
    <cellStyle name="Input 19 6 3 2" xfId="23171"/>
    <cellStyle name="Input 19 6 3 2 2" xfId="44357"/>
    <cellStyle name="Input 19 6 3 3" xfId="33753"/>
    <cellStyle name="Input 19 6 4" xfId="18058"/>
    <cellStyle name="Input 19 6 4 2" xfId="39245"/>
    <cellStyle name="Input 19 6 5" xfId="28428"/>
    <cellStyle name="Input 19 6_Table 2A-1_EFT (Annual)" xfId="6871"/>
    <cellStyle name="Input 19 7" xfId="3755"/>
    <cellStyle name="Input 19 7 2" xfId="12123"/>
    <cellStyle name="Input 19 7 2 2" xfId="24153"/>
    <cellStyle name="Input 19 7 2 2 2" xfId="45339"/>
    <cellStyle name="Input 19 7 2 3" xfId="34735"/>
    <cellStyle name="Input 19 7 3" xfId="19040"/>
    <cellStyle name="Input 19 7 3 2" xfId="40227"/>
    <cellStyle name="Input 19 7 4" xfId="29464"/>
    <cellStyle name="Input 19 7_Table 2A-1_EFT (Annual)" xfId="15074"/>
    <cellStyle name="Input 19 8" xfId="9442"/>
    <cellStyle name="Input 19 8 2" xfId="21607"/>
    <cellStyle name="Input 19 8 2 2" xfId="42793"/>
    <cellStyle name="Input 19 8 3" xfId="32189"/>
    <cellStyle name="Input 19 9" xfId="16494"/>
    <cellStyle name="Input 19 9 2" xfId="37681"/>
    <cellStyle name="Input 19_Table 2A-1_EFT (Annual)" xfId="3017"/>
    <cellStyle name="Input 2" xfId="98"/>
    <cellStyle name="Input 2 10" xfId="21515"/>
    <cellStyle name="Input 2 10 2" xfId="42702"/>
    <cellStyle name="Input 2 11" xfId="26653"/>
    <cellStyle name="Input 2 2" xfId="496"/>
    <cellStyle name="Input 2 2 2" xfId="1473"/>
    <cellStyle name="Input 2 2 2 2" xfId="2743"/>
    <cellStyle name="Input 2 2 2 2 2" xfId="6304"/>
    <cellStyle name="Input 2 2 2 2 2 2" xfId="14498"/>
    <cellStyle name="Input 2 2 2 2 2 2 2" xfId="26470"/>
    <cellStyle name="Input 2 2 2 2 2 2 2 2" xfId="47656"/>
    <cellStyle name="Input 2 2 2 2 2 2 3" xfId="37052"/>
    <cellStyle name="Input 2 2 2 2 2 3" xfId="21357"/>
    <cellStyle name="Input 2 2 2 2 2 3 2" xfId="42544"/>
    <cellStyle name="Input 2 2 2 2 2 4" xfId="31960"/>
    <cellStyle name="Input 2 2 2 2 2_Table 2A-1_EFT (Annual)" xfId="15075"/>
    <cellStyle name="Input 2 2 2 2 3" xfId="11840"/>
    <cellStyle name="Input 2 2 2 2 3 2" xfId="23924"/>
    <cellStyle name="Input 2 2 2 2 3 2 2" xfId="45110"/>
    <cellStyle name="Input 2 2 2 2 3 3" xfId="34506"/>
    <cellStyle name="Input 2 2 2 2 4" xfId="18811"/>
    <cellStyle name="Input 2 2 2 2 4 2" xfId="39998"/>
    <cellStyle name="Input 2 2 2 2 5" xfId="29217"/>
    <cellStyle name="Input 2 2 2 2_Table 2A-1_EFT (Annual)" xfId="6873"/>
    <cellStyle name="Input 2 2 2 3" xfId="5034"/>
    <cellStyle name="Input 2 2 2 3 2" xfId="13294"/>
    <cellStyle name="Input 2 2 2 3 2 2" xfId="25300"/>
    <cellStyle name="Input 2 2 2 3 2 2 2" xfId="46486"/>
    <cellStyle name="Input 2 2 2 3 2 3" xfId="35882"/>
    <cellStyle name="Input 2 2 2 3 3" xfId="20187"/>
    <cellStyle name="Input 2 2 2 3 3 2" xfId="41374"/>
    <cellStyle name="Input 2 2 2 3 4" xfId="30691"/>
    <cellStyle name="Input 2 2 2 3_Table 2A-1_EFT (Annual)" xfId="15076"/>
    <cellStyle name="Input 2 2 2 4" xfId="10638"/>
    <cellStyle name="Input 2 2 2 4 2" xfId="22754"/>
    <cellStyle name="Input 2 2 2 4 2 2" xfId="43940"/>
    <cellStyle name="Input 2 2 2 4 3" xfId="33336"/>
    <cellStyle name="Input 2 2 2 5" xfId="17641"/>
    <cellStyle name="Input 2 2 2 5 2" xfId="38828"/>
    <cellStyle name="Input 2 2 2 6" xfId="27948"/>
    <cellStyle name="Input 2 2 2_Table 2A-1_EFT (Annual)" xfId="6872"/>
    <cellStyle name="Input 2 2 3" xfId="1011"/>
    <cellStyle name="Input 2 2 3 2" xfId="4572"/>
    <cellStyle name="Input 2 2 3 2 2" xfId="12832"/>
    <cellStyle name="Input 2 2 3 2 2 2" xfId="24838"/>
    <cellStyle name="Input 2 2 3 2 2 2 2" xfId="46024"/>
    <cellStyle name="Input 2 2 3 2 2 3" xfId="35420"/>
    <cellStyle name="Input 2 2 3 2 3" xfId="19725"/>
    <cellStyle name="Input 2 2 3 2 3 2" xfId="40912"/>
    <cellStyle name="Input 2 2 3 2 4" xfId="30229"/>
    <cellStyle name="Input 2 2 3 2_Table 2A-1_EFT (Annual)" xfId="15077"/>
    <cellStyle name="Input 2 2 3 3" xfId="10176"/>
    <cellStyle name="Input 2 2 3 3 2" xfId="22292"/>
    <cellStyle name="Input 2 2 3 3 2 2" xfId="43478"/>
    <cellStyle name="Input 2 2 3 3 3" xfId="32874"/>
    <cellStyle name="Input 2 2 3 4" xfId="17179"/>
    <cellStyle name="Input 2 2 3 4 2" xfId="38366"/>
    <cellStyle name="Input 2 2 3 5" xfId="27486"/>
    <cellStyle name="Input 2 2 3_Table 2A-1_EFT (Annual)" xfId="6874"/>
    <cellStyle name="Input 2 2 4" xfId="2212"/>
    <cellStyle name="Input 2 2 4 2" xfId="5773"/>
    <cellStyle name="Input 2 2 4 2 2" xfId="13988"/>
    <cellStyle name="Input 2 2 4 2 2 2" xfId="25976"/>
    <cellStyle name="Input 2 2 4 2 2 2 2" xfId="47162"/>
    <cellStyle name="Input 2 2 4 2 2 3" xfId="36558"/>
    <cellStyle name="Input 2 2 4 2 3" xfId="20863"/>
    <cellStyle name="Input 2 2 4 2 3 2" xfId="42050"/>
    <cellStyle name="Input 2 2 4 2 4" xfId="31430"/>
    <cellStyle name="Input 2 2 4 2_Table 2A-1_EFT (Annual)" xfId="15078"/>
    <cellStyle name="Input 2 2 4 3" xfId="11332"/>
    <cellStyle name="Input 2 2 4 3 2" xfId="23430"/>
    <cellStyle name="Input 2 2 4 3 2 2" xfId="44616"/>
    <cellStyle name="Input 2 2 4 3 3" xfId="34012"/>
    <cellStyle name="Input 2 2 4 4" xfId="18317"/>
    <cellStyle name="Input 2 2 4 4 2" xfId="39504"/>
    <cellStyle name="Input 2 2 4 5" xfId="28687"/>
    <cellStyle name="Input 2 2 4_Table 2A-1_EFT (Annual)" xfId="6875"/>
    <cellStyle name="Input 2 2 5" xfId="4066"/>
    <cellStyle name="Input 2 2 5 2" xfId="12390"/>
    <cellStyle name="Input 2 2 5 2 2" xfId="24412"/>
    <cellStyle name="Input 2 2 5 2 2 2" xfId="45598"/>
    <cellStyle name="Input 2 2 5 2 3" xfId="34994"/>
    <cellStyle name="Input 2 2 5 3" xfId="19299"/>
    <cellStyle name="Input 2 2 5 3 2" xfId="40486"/>
    <cellStyle name="Input 2 2 5 4" xfId="29754"/>
    <cellStyle name="Input 2 2 5_Table 2A-1_EFT (Annual)" xfId="15079"/>
    <cellStyle name="Input 2 2 6" xfId="9729"/>
    <cellStyle name="Input 2 2 6 2" xfId="21866"/>
    <cellStyle name="Input 2 2 6 2 2" xfId="43052"/>
    <cellStyle name="Input 2 2 6 3" xfId="32448"/>
    <cellStyle name="Input 2 2 7" xfId="16753"/>
    <cellStyle name="Input 2 2 7 2" xfId="37940"/>
    <cellStyle name="Input 2 2 8" xfId="27011"/>
    <cellStyle name="Input 2 2_Table 2A-1_EFT (Annual)" xfId="3021"/>
    <cellStyle name="Input 2 3" xfId="329"/>
    <cellStyle name="Input 2 3 2" xfId="1317"/>
    <cellStyle name="Input 2 3 2 2" xfId="2587"/>
    <cellStyle name="Input 2 3 2 2 2" xfId="6148"/>
    <cellStyle name="Input 2 3 2 2 2 2" xfId="14342"/>
    <cellStyle name="Input 2 3 2 2 2 2 2" xfId="26314"/>
    <cellStyle name="Input 2 3 2 2 2 2 2 2" xfId="47500"/>
    <cellStyle name="Input 2 3 2 2 2 2 3" xfId="36896"/>
    <cellStyle name="Input 2 3 2 2 2 3" xfId="21201"/>
    <cellStyle name="Input 2 3 2 2 2 3 2" xfId="42388"/>
    <cellStyle name="Input 2 3 2 2 2 4" xfId="31804"/>
    <cellStyle name="Input 2 3 2 2 2_Table 2A-1_EFT (Annual)" xfId="15080"/>
    <cellStyle name="Input 2 3 2 2 3" xfId="11684"/>
    <cellStyle name="Input 2 3 2 2 3 2" xfId="23768"/>
    <cellStyle name="Input 2 3 2 2 3 2 2" xfId="44954"/>
    <cellStyle name="Input 2 3 2 2 3 3" xfId="34350"/>
    <cellStyle name="Input 2 3 2 2 4" xfId="18655"/>
    <cellStyle name="Input 2 3 2 2 4 2" xfId="39842"/>
    <cellStyle name="Input 2 3 2 2 5" xfId="29061"/>
    <cellStyle name="Input 2 3 2 2_Table 2A-1_EFT (Annual)" xfId="6877"/>
    <cellStyle name="Input 2 3 2 3" xfId="4878"/>
    <cellStyle name="Input 2 3 2 3 2" xfId="13138"/>
    <cellStyle name="Input 2 3 2 3 2 2" xfId="25144"/>
    <cellStyle name="Input 2 3 2 3 2 2 2" xfId="46330"/>
    <cellStyle name="Input 2 3 2 3 2 3" xfId="35726"/>
    <cellStyle name="Input 2 3 2 3 3" xfId="20031"/>
    <cellStyle name="Input 2 3 2 3 3 2" xfId="41218"/>
    <cellStyle name="Input 2 3 2 3 4" xfId="30535"/>
    <cellStyle name="Input 2 3 2 3_Table 2A-1_EFT (Annual)" xfId="15081"/>
    <cellStyle name="Input 2 3 2 4" xfId="10482"/>
    <cellStyle name="Input 2 3 2 4 2" xfId="22598"/>
    <cellStyle name="Input 2 3 2 4 2 2" xfId="43784"/>
    <cellStyle name="Input 2 3 2 4 3" xfId="33180"/>
    <cellStyle name="Input 2 3 2 5" xfId="17485"/>
    <cellStyle name="Input 2 3 2 5 2" xfId="38672"/>
    <cellStyle name="Input 2 3 2 6" xfId="27792"/>
    <cellStyle name="Input 2 3 2_Table 2A-1_EFT (Annual)" xfId="6876"/>
    <cellStyle name="Input 2 3 3" xfId="874"/>
    <cellStyle name="Input 2 3 3 2" xfId="4435"/>
    <cellStyle name="Input 2 3 3 2 2" xfId="12700"/>
    <cellStyle name="Input 2 3 3 2 2 2" xfId="24712"/>
    <cellStyle name="Input 2 3 3 2 2 2 2" xfId="45898"/>
    <cellStyle name="Input 2 3 3 2 2 3" xfId="35294"/>
    <cellStyle name="Input 2 3 3 2 3" xfId="19599"/>
    <cellStyle name="Input 2 3 3 2 3 2" xfId="40786"/>
    <cellStyle name="Input 2 3 3 2 4" xfId="30092"/>
    <cellStyle name="Input 2 3 3 2_Table 2A-1_EFT (Annual)" xfId="15082"/>
    <cellStyle name="Input 2 3 3 3" xfId="10047"/>
    <cellStyle name="Input 2 3 3 3 2" xfId="22166"/>
    <cellStyle name="Input 2 3 3 3 2 2" xfId="43352"/>
    <cellStyle name="Input 2 3 3 3 3" xfId="32748"/>
    <cellStyle name="Input 2 3 3 4" xfId="17053"/>
    <cellStyle name="Input 2 3 3 4 2" xfId="38240"/>
    <cellStyle name="Input 2 3 3 5" xfId="27349"/>
    <cellStyle name="Input 2 3 3_Table 2A-1_EFT (Annual)" xfId="6878"/>
    <cellStyle name="Input 2 3 4" xfId="2056"/>
    <cellStyle name="Input 2 3 4 2" xfId="5617"/>
    <cellStyle name="Input 2 3 4 2 2" xfId="13832"/>
    <cellStyle name="Input 2 3 4 2 2 2" xfId="25820"/>
    <cellStyle name="Input 2 3 4 2 2 2 2" xfId="47006"/>
    <cellStyle name="Input 2 3 4 2 2 3" xfId="36402"/>
    <cellStyle name="Input 2 3 4 2 3" xfId="20707"/>
    <cellStyle name="Input 2 3 4 2 3 2" xfId="41894"/>
    <cellStyle name="Input 2 3 4 2 4" xfId="31274"/>
    <cellStyle name="Input 2 3 4 2_Table 2A-1_EFT (Annual)" xfId="15083"/>
    <cellStyle name="Input 2 3 4 3" xfId="11176"/>
    <cellStyle name="Input 2 3 4 3 2" xfId="23274"/>
    <cellStyle name="Input 2 3 4 3 2 2" xfId="44460"/>
    <cellStyle name="Input 2 3 4 3 3" xfId="33856"/>
    <cellStyle name="Input 2 3 4 4" xfId="18161"/>
    <cellStyle name="Input 2 3 4 4 2" xfId="39348"/>
    <cellStyle name="Input 2 3 4 5" xfId="28531"/>
    <cellStyle name="Input 2 3 4_Table 2A-1_EFT (Annual)" xfId="6879"/>
    <cellStyle name="Input 2 3 5" xfId="3899"/>
    <cellStyle name="Input 2 3 5 2" xfId="12231"/>
    <cellStyle name="Input 2 3 5 2 2" xfId="24256"/>
    <cellStyle name="Input 2 3 5 2 2 2" xfId="45442"/>
    <cellStyle name="Input 2 3 5 2 3" xfId="34838"/>
    <cellStyle name="Input 2 3 5 3" xfId="19143"/>
    <cellStyle name="Input 2 3 5 3 2" xfId="40330"/>
    <cellStyle name="Input 2 3 5 4" xfId="29587"/>
    <cellStyle name="Input 2 3 5_Table 2A-1_EFT (Annual)" xfId="15084"/>
    <cellStyle name="Input 2 3 6" xfId="9568"/>
    <cellStyle name="Input 2 3 6 2" xfId="21710"/>
    <cellStyle name="Input 2 3 6 2 2" xfId="42896"/>
    <cellStyle name="Input 2 3 6 3" xfId="32292"/>
    <cellStyle name="Input 2 3 7" xfId="16597"/>
    <cellStyle name="Input 2 3 7 2" xfId="37784"/>
    <cellStyle name="Input 2 3 8" xfId="26844"/>
    <cellStyle name="Input 2 3_Table 2A-1_EFT (Annual)" xfId="3022"/>
    <cellStyle name="Input 2 4" xfId="1151"/>
    <cellStyle name="Input 2 4 2" xfId="2421"/>
    <cellStyle name="Input 2 4 2 2" xfId="5982"/>
    <cellStyle name="Input 2 4 2 2 2" xfId="14176"/>
    <cellStyle name="Input 2 4 2 2 2 2" xfId="26148"/>
    <cellStyle name="Input 2 4 2 2 2 2 2" xfId="47334"/>
    <cellStyle name="Input 2 4 2 2 2 3" xfId="36730"/>
    <cellStyle name="Input 2 4 2 2 3" xfId="21035"/>
    <cellStyle name="Input 2 4 2 2 3 2" xfId="42222"/>
    <cellStyle name="Input 2 4 2 2 4" xfId="31638"/>
    <cellStyle name="Input 2 4 2 2_Table 2A-1_EFT (Annual)" xfId="15085"/>
    <cellStyle name="Input 2 4 2 3" xfId="11518"/>
    <cellStyle name="Input 2 4 2 3 2" xfId="23602"/>
    <cellStyle name="Input 2 4 2 3 2 2" xfId="44788"/>
    <cellStyle name="Input 2 4 2 3 3" xfId="34184"/>
    <cellStyle name="Input 2 4 2 4" xfId="18489"/>
    <cellStyle name="Input 2 4 2 4 2" xfId="39676"/>
    <cellStyle name="Input 2 4 2 5" xfId="28895"/>
    <cellStyle name="Input 2 4 2_Table 2A-1_EFT (Annual)" xfId="6881"/>
    <cellStyle name="Input 2 4 3" xfId="4712"/>
    <cellStyle name="Input 2 4 3 2" xfId="12972"/>
    <cellStyle name="Input 2 4 3 2 2" xfId="24978"/>
    <cellStyle name="Input 2 4 3 2 2 2" xfId="46164"/>
    <cellStyle name="Input 2 4 3 2 3" xfId="35560"/>
    <cellStyle name="Input 2 4 3 3" xfId="19865"/>
    <cellStyle name="Input 2 4 3 3 2" xfId="41052"/>
    <cellStyle name="Input 2 4 3 4" xfId="30369"/>
    <cellStyle name="Input 2 4 3_Table 2A-1_EFT (Annual)" xfId="15086"/>
    <cellStyle name="Input 2 4 4" xfId="10316"/>
    <cellStyle name="Input 2 4 4 2" xfId="22432"/>
    <cellStyle name="Input 2 4 4 2 2" xfId="43618"/>
    <cellStyle name="Input 2 4 4 3" xfId="33014"/>
    <cellStyle name="Input 2 4 5" xfId="17319"/>
    <cellStyle name="Input 2 4 5 2" xfId="38506"/>
    <cellStyle name="Input 2 4 6" xfId="27626"/>
    <cellStyle name="Input 2 4_Table 2A-1_EFT (Annual)" xfId="6880"/>
    <cellStyle name="Input 2 5" xfId="715"/>
    <cellStyle name="Input 2 5 2" xfId="4276"/>
    <cellStyle name="Input 2 5 2 2" xfId="12560"/>
    <cellStyle name="Input 2 5 2 2 2" xfId="24578"/>
    <cellStyle name="Input 2 5 2 2 2 2" xfId="45764"/>
    <cellStyle name="Input 2 5 2 2 3" xfId="35160"/>
    <cellStyle name="Input 2 5 2 3" xfId="19465"/>
    <cellStyle name="Input 2 5 2 3 2" xfId="40652"/>
    <cellStyle name="Input 2 5 2 4" xfId="29933"/>
    <cellStyle name="Input 2 5 2_Table 2A-1_EFT (Annual)" xfId="15087"/>
    <cellStyle name="Input 2 5 3" xfId="9907"/>
    <cellStyle name="Input 2 5 3 2" xfId="22032"/>
    <cellStyle name="Input 2 5 3 2 2" xfId="43218"/>
    <cellStyle name="Input 2 5 3 3" xfId="32614"/>
    <cellStyle name="Input 2 5 4" xfId="16919"/>
    <cellStyle name="Input 2 5 4 2" xfId="38106"/>
    <cellStyle name="Input 2 5 5" xfId="27190"/>
    <cellStyle name="Input 2 5_Table 2A-1_EFT (Annual)" xfId="6882"/>
    <cellStyle name="Input 2 6" xfId="1803"/>
    <cellStyle name="Input 2 6 2" xfId="5364"/>
    <cellStyle name="Input 2 6 2 2" xfId="13579"/>
    <cellStyle name="Input 2 6 2 2 2" xfId="25567"/>
    <cellStyle name="Input 2 6 2 2 2 2" xfId="46753"/>
    <cellStyle name="Input 2 6 2 2 3" xfId="36149"/>
    <cellStyle name="Input 2 6 2 3" xfId="20454"/>
    <cellStyle name="Input 2 6 2 3 2" xfId="41641"/>
    <cellStyle name="Input 2 6 2 4" xfId="31021"/>
    <cellStyle name="Input 2 6 2_Table 2A-1_EFT (Annual)" xfId="15088"/>
    <cellStyle name="Input 2 6 3" xfId="10923"/>
    <cellStyle name="Input 2 6 3 2" xfId="23021"/>
    <cellStyle name="Input 2 6 3 2 2" xfId="44207"/>
    <cellStyle name="Input 2 6 3 3" xfId="33603"/>
    <cellStyle name="Input 2 6 4" xfId="17908"/>
    <cellStyle name="Input 2 6 4 2" xfId="39095"/>
    <cellStyle name="Input 2 6 5" xfId="28278"/>
    <cellStyle name="Input 2 6_Table 2A-1_EFT (Annual)" xfId="6883"/>
    <cellStyle name="Input 2 7" xfId="3687"/>
    <cellStyle name="Input 2 7 2" xfId="12059"/>
    <cellStyle name="Input 2 7 2 2" xfId="24090"/>
    <cellStyle name="Input 2 7 2 2 2" xfId="45276"/>
    <cellStyle name="Input 2 7 2 3" xfId="34672"/>
    <cellStyle name="Input 2 7 3" xfId="18977"/>
    <cellStyle name="Input 2 7 3 2" xfId="40164"/>
    <cellStyle name="Input 2 7 4" xfId="29396"/>
    <cellStyle name="Input 2 7_Table 2A-1_EFT (Annual)" xfId="15089"/>
    <cellStyle name="Input 2 8" xfId="9377"/>
    <cellStyle name="Input 2 8 2" xfId="21544"/>
    <cellStyle name="Input 2 8 2 2" xfId="42730"/>
    <cellStyle name="Input 2 8 3" xfId="32126"/>
    <cellStyle name="Input 2 9" xfId="16431"/>
    <cellStyle name="Input 2 9 2" xfId="37618"/>
    <cellStyle name="Input 2_Table 2A-1_EFT (Annual)" xfId="3020"/>
    <cellStyle name="Input 20" xfId="168"/>
    <cellStyle name="Input 20 10" xfId="26723"/>
    <cellStyle name="Input 20 2" xfId="561"/>
    <cellStyle name="Input 20 2 2" xfId="1538"/>
    <cellStyle name="Input 20 2 2 2" xfId="2808"/>
    <cellStyle name="Input 20 2 2 2 2" xfId="6369"/>
    <cellStyle name="Input 20 2 2 2 2 2" xfId="14563"/>
    <cellStyle name="Input 20 2 2 2 2 2 2" xfId="26535"/>
    <cellStyle name="Input 20 2 2 2 2 2 2 2" xfId="47721"/>
    <cellStyle name="Input 20 2 2 2 2 2 3" xfId="37117"/>
    <cellStyle name="Input 20 2 2 2 2 3" xfId="21422"/>
    <cellStyle name="Input 20 2 2 2 2 3 2" xfId="42609"/>
    <cellStyle name="Input 20 2 2 2 2 4" xfId="32025"/>
    <cellStyle name="Input 20 2 2 2 2_Table 2A-1_EFT (Annual)" xfId="15090"/>
    <cellStyle name="Input 20 2 2 2 3" xfId="11905"/>
    <cellStyle name="Input 20 2 2 2 3 2" xfId="23989"/>
    <cellStyle name="Input 20 2 2 2 3 2 2" xfId="45175"/>
    <cellStyle name="Input 20 2 2 2 3 3" xfId="34571"/>
    <cellStyle name="Input 20 2 2 2 4" xfId="18876"/>
    <cellStyle name="Input 20 2 2 2 4 2" xfId="40063"/>
    <cellStyle name="Input 20 2 2 2 5" xfId="29282"/>
    <cellStyle name="Input 20 2 2 2_Table 2A-1_EFT (Annual)" xfId="6885"/>
    <cellStyle name="Input 20 2 2 3" xfId="5099"/>
    <cellStyle name="Input 20 2 2 3 2" xfId="13359"/>
    <cellStyle name="Input 20 2 2 3 2 2" xfId="25365"/>
    <cellStyle name="Input 20 2 2 3 2 2 2" xfId="46551"/>
    <cellStyle name="Input 20 2 2 3 2 3" xfId="35947"/>
    <cellStyle name="Input 20 2 2 3 3" xfId="20252"/>
    <cellStyle name="Input 20 2 2 3 3 2" xfId="41439"/>
    <cellStyle name="Input 20 2 2 3 4" xfId="30756"/>
    <cellStyle name="Input 20 2 2 3_Table 2A-1_EFT (Annual)" xfId="15091"/>
    <cellStyle name="Input 20 2 2 4" xfId="10703"/>
    <cellStyle name="Input 20 2 2 4 2" xfId="22819"/>
    <cellStyle name="Input 20 2 2 4 2 2" xfId="44005"/>
    <cellStyle name="Input 20 2 2 4 3" xfId="33401"/>
    <cellStyle name="Input 20 2 2 5" xfId="17706"/>
    <cellStyle name="Input 20 2 2 5 2" xfId="38893"/>
    <cellStyle name="Input 20 2 2 6" xfId="28013"/>
    <cellStyle name="Input 20 2 2_Table 2A-1_EFT (Annual)" xfId="6884"/>
    <cellStyle name="Input 20 2 3" xfId="1064"/>
    <cellStyle name="Input 20 2 3 2" xfId="4625"/>
    <cellStyle name="Input 20 2 3 2 2" xfId="12885"/>
    <cellStyle name="Input 20 2 3 2 2 2" xfId="24891"/>
    <cellStyle name="Input 20 2 3 2 2 2 2" xfId="46077"/>
    <cellStyle name="Input 20 2 3 2 2 3" xfId="35473"/>
    <cellStyle name="Input 20 2 3 2 3" xfId="19778"/>
    <cellStyle name="Input 20 2 3 2 3 2" xfId="40965"/>
    <cellStyle name="Input 20 2 3 2 4" xfId="30282"/>
    <cellStyle name="Input 20 2 3 2_Table 2A-1_EFT (Annual)" xfId="15092"/>
    <cellStyle name="Input 20 2 3 3" xfId="10229"/>
    <cellStyle name="Input 20 2 3 3 2" xfId="22345"/>
    <cellStyle name="Input 20 2 3 3 2 2" xfId="43531"/>
    <cellStyle name="Input 20 2 3 3 3" xfId="32927"/>
    <cellStyle name="Input 20 2 3 4" xfId="17232"/>
    <cellStyle name="Input 20 2 3 4 2" xfId="38419"/>
    <cellStyle name="Input 20 2 3 5" xfId="27539"/>
    <cellStyle name="Input 20 2 3_Table 2A-1_EFT (Annual)" xfId="6886"/>
    <cellStyle name="Input 20 2 4" xfId="2277"/>
    <cellStyle name="Input 20 2 4 2" xfId="5838"/>
    <cellStyle name="Input 20 2 4 2 2" xfId="14053"/>
    <cellStyle name="Input 20 2 4 2 2 2" xfId="26041"/>
    <cellStyle name="Input 20 2 4 2 2 2 2" xfId="47227"/>
    <cellStyle name="Input 20 2 4 2 2 3" xfId="36623"/>
    <cellStyle name="Input 20 2 4 2 3" xfId="20928"/>
    <cellStyle name="Input 20 2 4 2 3 2" xfId="42115"/>
    <cellStyle name="Input 20 2 4 2 4" xfId="31495"/>
    <cellStyle name="Input 20 2 4 2_Table 2A-1_EFT (Annual)" xfId="15093"/>
    <cellStyle name="Input 20 2 4 3" xfId="11397"/>
    <cellStyle name="Input 20 2 4 3 2" xfId="23495"/>
    <cellStyle name="Input 20 2 4 3 2 2" xfId="44681"/>
    <cellStyle name="Input 20 2 4 3 3" xfId="34077"/>
    <cellStyle name="Input 20 2 4 4" xfId="18382"/>
    <cellStyle name="Input 20 2 4 4 2" xfId="39569"/>
    <cellStyle name="Input 20 2 4 5" xfId="28752"/>
    <cellStyle name="Input 20 2 4_Table 2A-1_EFT (Annual)" xfId="6887"/>
    <cellStyle name="Input 20 2 5" xfId="4131"/>
    <cellStyle name="Input 20 2 5 2" xfId="12455"/>
    <cellStyle name="Input 20 2 5 2 2" xfId="24477"/>
    <cellStyle name="Input 20 2 5 2 2 2" xfId="45663"/>
    <cellStyle name="Input 20 2 5 2 3" xfId="35059"/>
    <cellStyle name="Input 20 2 5 3" xfId="19364"/>
    <cellStyle name="Input 20 2 5 3 2" xfId="40551"/>
    <cellStyle name="Input 20 2 5 4" xfId="29819"/>
    <cellStyle name="Input 20 2 5_Table 2A-1_EFT (Annual)" xfId="15094"/>
    <cellStyle name="Input 20 2 6" xfId="9794"/>
    <cellStyle name="Input 20 2 6 2" xfId="21931"/>
    <cellStyle name="Input 20 2 6 2 2" xfId="43117"/>
    <cellStyle name="Input 20 2 6 3" xfId="32513"/>
    <cellStyle name="Input 20 2 7" xfId="16818"/>
    <cellStyle name="Input 20 2 7 2" xfId="38005"/>
    <cellStyle name="Input 20 2 8" xfId="27076"/>
    <cellStyle name="Input 20 2_Table 2A-1_EFT (Annual)" xfId="3024"/>
    <cellStyle name="Input 20 3" xfId="399"/>
    <cellStyle name="Input 20 3 2" xfId="1382"/>
    <cellStyle name="Input 20 3 2 2" xfId="2652"/>
    <cellStyle name="Input 20 3 2 2 2" xfId="6213"/>
    <cellStyle name="Input 20 3 2 2 2 2" xfId="14407"/>
    <cellStyle name="Input 20 3 2 2 2 2 2" xfId="26379"/>
    <cellStyle name="Input 20 3 2 2 2 2 2 2" xfId="47565"/>
    <cellStyle name="Input 20 3 2 2 2 2 3" xfId="36961"/>
    <cellStyle name="Input 20 3 2 2 2 3" xfId="21266"/>
    <cellStyle name="Input 20 3 2 2 2 3 2" xfId="42453"/>
    <cellStyle name="Input 20 3 2 2 2 4" xfId="31869"/>
    <cellStyle name="Input 20 3 2 2 2_Table 2A-1_EFT (Annual)" xfId="15095"/>
    <cellStyle name="Input 20 3 2 2 3" xfId="11749"/>
    <cellStyle name="Input 20 3 2 2 3 2" xfId="23833"/>
    <cellStyle name="Input 20 3 2 2 3 2 2" xfId="45019"/>
    <cellStyle name="Input 20 3 2 2 3 3" xfId="34415"/>
    <cellStyle name="Input 20 3 2 2 4" xfId="18720"/>
    <cellStyle name="Input 20 3 2 2 4 2" xfId="39907"/>
    <cellStyle name="Input 20 3 2 2 5" xfId="29126"/>
    <cellStyle name="Input 20 3 2 2_Table 2A-1_EFT (Annual)" xfId="6889"/>
    <cellStyle name="Input 20 3 2 3" xfId="4943"/>
    <cellStyle name="Input 20 3 2 3 2" xfId="13203"/>
    <cellStyle name="Input 20 3 2 3 2 2" xfId="25209"/>
    <cellStyle name="Input 20 3 2 3 2 2 2" xfId="46395"/>
    <cellStyle name="Input 20 3 2 3 2 3" xfId="35791"/>
    <cellStyle name="Input 20 3 2 3 3" xfId="20096"/>
    <cellStyle name="Input 20 3 2 3 3 2" xfId="41283"/>
    <cellStyle name="Input 20 3 2 3 4" xfId="30600"/>
    <cellStyle name="Input 20 3 2 3_Table 2A-1_EFT (Annual)" xfId="15096"/>
    <cellStyle name="Input 20 3 2 4" xfId="10547"/>
    <cellStyle name="Input 20 3 2 4 2" xfId="22663"/>
    <cellStyle name="Input 20 3 2 4 2 2" xfId="43849"/>
    <cellStyle name="Input 20 3 2 4 3" xfId="33245"/>
    <cellStyle name="Input 20 3 2 5" xfId="17550"/>
    <cellStyle name="Input 20 3 2 5 2" xfId="38737"/>
    <cellStyle name="Input 20 3 2 6" xfId="27857"/>
    <cellStyle name="Input 20 3 2_Table 2A-1_EFT (Annual)" xfId="6888"/>
    <cellStyle name="Input 20 3 3" xfId="932"/>
    <cellStyle name="Input 20 3 3 2" xfId="4493"/>
    <cellStyle name="Input 20 3 3 2 2" xfId="12755"/>
    <cellStyle name="Input 20 3 3 2 2 2" xfId="24765"/>
    <cellStyle name="Input 20 3 3 2 2 2 2" xfId="45951"/>
    <cellStyle name="Input 20 3 3 2 2 3" xfId="35347"/>
    <cellStyle name="Input 20 3 3 2 3" xfId="19652"/>
    <cellStyle name="Input 20 3 3 2 3 2" xfId="40839"/>
    <cellStyle name="Input 20 3 3 2 4" xfId="30150"/>
    <cellStyle name="Input 20 3 3 2_Table 2A-1_EFT (Annual)" xfId="15097"/>
    <cellStyle name="Input 20 3 3 3" xfId="10102"/>
    <cellStyle name="Input 20 3 3 3 2" xfId="22219"/>
    <cellStyle name="Input 20 3 3 3 2 2" xfId="43405"/>
    <cellStyle name="Input 20 3 3 3 3" xfId="32801"/>
    <cellStyle name="Input 20 3 3 4" xfId="17106"/>
    <cellStyle name="Input 20 3 3 4 2" xfId="38293"/>
    <cellStyle name="Input 20 3 3 5" xfId="27407"/>
    <cellStyle name="Input 20 3 3_Table 2A-1_EFT (Annual)" xfId="6890"/>
    <cellStyle name="Input 20 3 4" xfId="2121"/>
    <cellStyle name="Input 20 3 4 2" xfId="5682"/>
    <cellStyle name="Input 20 3 4 2 2" xfId="13897"/>
    <cellStyle name="Input 20 3 4 2 2 2" xfId="25885"/>
    <cellStyle name="Input 20 3 4 2 2 2 2" xfId="47071"/>
    <cellStyle name="Input 20 3 4 2 2 3" xfId="36467"/>
    <cellStyle name="Input 20 3 4 2 3" xfId="20772"/>
    <cellStyle name="Input 20 3 4 2 3 2" xfId="41959"/>
    <cellStyle name="Input 20 3 4 2 4" xfId="31339"/>
    <cellStyle name="Input 20 3 4 2_Table 2A-1_EFT (Annual)" xfId="15098"/>
    <cellStyle name="Input 20 3 4 3" xfId="11241"/>
    <cellStyle name="Input 20 3 4 3 2" xfId="23339"/>
    <cellStyle name="Input 20 3 4 3 2 2" xfId="44525"/>
    <cellStyle name="Input 20 3 4 3 3" xfId="33921"/>
    <cellStyle name="Input 20 3 4 4" xfId="18226"/>
    <cellStyle name="Input 20 3 4 4 2" xfId="39413"/>
    <cellStyle name="Input 20 3 4 5" xfId="28596"/>
    <cellStyle name="Input 20 3 4_Table 2A-1_EFT (Annual)" xfId="6891"/>
    <cellStyle name="Input 20 3 5" xfId="3969"/>
    <cellStyle name="Input 20 3 5 2" xfId="12297"/>
    <cellStyle name="Input 20 3 5 2 2" xfId="24321"/>
    <cellStyle name="Input 20 3 5 2 2 2" xfId="45507"/>
    <cellStyle name="Input 20 3 5 2 3" xfId="34903"/>
    <cellStyle name="Input 20 3 5 3" xfId="19208"/>
    <cellStyle name="Input 20 3 5 3 2" xfId="40395"/>
    <cellStyle name="Input 20 3 5 4" xfId="29657"/>
    <cellStyle name="Input 20 3 5_Table 2A-1_EFT (Annual)" xfId="15099"/>
    <cellStyle name="Input 20 3 6" xfId="9634"/>
    <cellStyle name="Input 20 3 6 2" xfId="21775"/>
    <cellStyle name="Input 20 3 6 2 2" xfId="42961"/>
    <cellStyle name="Input 20 3 6 3" xfId="32357"/>
    <cellStyle name="Input 20 3 7" xfId="16662"/>
    <cellStyle name="Input 20 3 7 2" xfId="37849"/>
    <cellStyle name="Input 20 3 8" xfId="26914"/>
    <cellStyle name="Input 20 3_Table 2A-1_EFT (Annual)" xfId="3025"/>
    <cellStyle name="Input 20 4" xfId="1216"/>
    <cellStyle name="Input 20 4 2" xfId="2486"/>
    <cellStyle name="Input 20 4 2 2" xfId="6047"/>
    <cellStyle name="Input 20 4 2 2 2" xfId="14241"/>
    <cellStyle name="Input 20 4 2 2 2 2" xfId="26213"/>
    <cellStyle name="Input 20 4 2 2 2 2 2" xfId="47399"/>
    <cellStyle name="Input 20 4 2 2 2 3" xfId="36795"/>
    <cellStyle name="Input 20 4 2 2 3" xfId="21100"/>
    <cellStyle name="Input 20 4 2 2 3 2" xfId="42287"/>
    <cellStyle name="Input 20 4 2 2 4" xfId="31703"/>
    <cellStyle name="Input 20 4 2 2_Table 2A-1_EFT (Annual)" xfId="15100"/>
    <cellStyle name="Input 20 4 2 3" xfId="11583"/>
    <cellStyle name="Input 20 4 2 3 2" xfId="23667"/>
    <cellStyle name="Input 20 4 2 3 2 2" xfId="44853"/>
    <cellStyle name="Input 20 4 2 3 3" xfId="34249"/>
    <cellStyle name="Input 20 4 2 4" xfId="18554"/>
    <cellStyle name="Input 20 4 2 4 2" xfId="39741"/>
    <cellStyle name="Input 20 4 2 5" xfId="28960"/>
    <cellStyle name="Input 20 4 2_Table 2A-1_EFT (Annual)" xfId="6893"/>
    <cellStyle name="Input 20 4 3" xfId="4777"/>
    <cellStyle name="Input 20 4 3 2" xfId="13037"/>
    <cellStyle name="Input 20 4 3 2 2" xfId="25043"/>
    <cellStyle name="Input 20 4 3 2 2 2" xfId="46229"/>
    <cellStyle name="Input 20 4 3 2 3" xfId="35625"/>
    <cellStyle name="Input 20 4 3 3" xfId="19930"/>
    <cellStyle name="Input 20 4 3 3 2" xfId="41117"/>
    <cellStyle name="Input 20 4 3 4" xfId="30434"/>
    <cellStyle name="Input 20 4 3_Table 2A-1_EFT (Annual)" xfId="15101"/>
    <cellStyle name="Input 20 4 4" xfId="10381"/>
    <cellStyle name="Input 20 4 4 2" xfId="22497"/>
    <cellStyle name="Input 20 4 4 2 2" xfId="43683"/>
    <cellStyle name="Input 20 4 4 3" xfId="33079"/>
    <cellStyle name="Input 20 4 5" xfId="17384"/>
    <cellStyle name="Input 20 4 5 2" xfId="38571"/>
    <cellStyle name="Input 20 4 6" xfId="27691"/>
    <cellStyle name="Input 20 4_Table 2A-1_EFT (Annual)" xfId="6892"/>
    <cellStyle name="Input 20 5" xfId="773"/>
    <cellStyle name="Input 20 5 2" xfId="4334"/>
    <cellStyle name="Input 20 5 2 2" xfId="12614"/>
    <cellStyle name="Input 20 5 2 2 2" xfId="24631"/>
    <cellStyle name="Input 20 5 2 2 2 2" xfId="45817"/>
    <cellStyle name="Input 20 5 2 2 3" xfId="35213"/>
    <cellStyle name="Input 20 5 2 3" xfId="19518"/>
    <cellStyle name="Input 20 5 2 3 2" xfId="40705"/>
    <cellStyle name="Input 20 5 2 4" xfId="29991"/>
    <cellStyle name="Input 20 5 2_Table 2A-1_EFT (Annual)" xfId="15102"/>
    <cellStyle name="Input 20 5 3" xfId="9962"/>
    <cellStyle name="Input 20 5 3 2" xfId="22085"/>
    <cellStyle name="Input 20 5 3 2 2" xfId="43271"/>
    <cellStyle name="Input 20 5 3 3" xfId="32667"/>
    <cellStyle name="Input 20 5 4" xfId="16972"/>
    <cellStyle name="Input 20 5 4 2" xfId="38159"/>
    <cellStyle name="Input 20 5 5" xfId="27248"/>
    <cellStyle name="Input 20 5_Table 2A-1_EFT (Annual)" xfId="6894"/>
    <cellStyle name="Input 20 6" xfId="1955"/>
    <cellStyle name="Input 20 6 2" xfId="5516"/>
    <cellStyle name="Input 20 6 2 2" xfId="13731"/>
    <cellStyle name="Input 20 6 2 2 2" xfId="25719"/>
    <cellStyle name="Input 20 6 2 2 2 2" xfId="46905"/>
    <cellStyle name="Input 20 6 2 2 3" xfId="36301"/>
    <cellStyle name="Input 20 6 2 3" xfId="20606"/>
    <cellStyle name="Input 20 6 2 3 2" xfId="41793"/>
    <cellStyle name="Input 20 6 2 4" xfId="31173"/>
    <cellStyle name="Input 20 6 2_Table 2A-1_EFT (Annual)" xfId="15103"/>
    <cellStyle name="Input 20 6 3" xfId="11075"/>
    <cellStyle name="Input 20 6 3 2" xfId="23173"/>
    <cellStyle name="Input 20 6 3 2 2" xfId="44359"/>
    <cellStyle name="Input 20 6 3 3" xfId="33755"/>
    <cellStyle name="Input 20 6 4" xfId="18060"/>
    <cellStyle name="Input 20 6 4 2" xfId="39247"/>
    <cellStyle name="Input 20 6 5" xfId="28430"/>
    <cellStyle name="Input 20 6_Table 2A-1_EFT (Annual)" xfId="6895"/>
    <cellStyle name="Input 20 7" xfId="3757"/>
    <cellStyle name="Input 20 7 2" xfId="12125"/>
    <cellStyle name="Input 20 7 2 2" xfId="24155"/>
    <cellStyle name="Input 20 7 2 2 2" xfId="45341"/>
    <cellStyle name="Input 20 7 2 3" xfId="34737"/>
    <cellStyle name="Input 20 7 3" xfId="19042"/>
    <cellStyle name="Input 20 7 3 2" xfId="40229"/>
    <cellStyle name="Input 20 7 4" xfId="29466"/>
    <cellStyle name="Input 20 7_Table 2A-1_EFT (Annual)" xfId="15104"/>
    <cellStyle name="Input 20 8" xfId="9444"/>
    <cellStyle name="Input 20 8 2" xfId="21609"/>
    <cellStyle name="Input 20 8 2 2" xfId="42795"/>
    <cellStyle name="Input 20 8 3" xfId="32191"/>
    <cellStyle name="Input 20 9" xfId="16496"/>
    <cellStyle name="Input 20 9 2" xfId="37683"/>
    <cellStyle name="Input 20_Table 2A-1_EFT (Annual)" xfId="3023"/>
    <cellStyle name="Input 21" xfId="164"/>
    <cellStyle name="Input 21 10" xfId="26719"/>
    <cellStyle name="Input 21 2" xfId="557"/>
    <cellStyle name="Input 21 2 2" xfId="1534"/>
    <cellStyle name="Input 21 2 2 2" xfId="2804"/>
    <cellStyle name="Input 21 2 2 2 2" xfId="6365"/>
    <cellStyle name="Input 21 2 2 2 2 2" xfId="14559"/>
    <cellStyle name="Input 21 2 2 2 2 2 2" xfId="26531"/>
    <cellStyle name="Input 21 2 2 2 2 2 2 2" xfId="47717"/>
    <cellStyle name="Input 21 2 2 2 2 2 3" xfId="37113"/>
    <cellStyle name="Input 21 2 2 2 2 3" xfId="21418"/>
    <cellStyle name="Input 21 2 2 2 2 3 2" xfId="42605"/>
    <cellStyle name="Input 21 2 2 2 2 4" xfId="32021"/>
    <cellStyle name="Input 21 2 2 2 2_Table 2A-1_EFT (Annual)" xfId="15105"/>
    <cellStyle name="Input 21 2 2 2 3" xfId="11901"/>
    <cellStyle name="Input 21 2 2 2 3 2" xfId="23985"/>
    <cellStyle name="Input 21 2 2 2 3 2 2" xfId="45171"/>
    <cellStyle name="Input 21 2 2 2 3 3" xfId="34567"/>
    <cellStyle name="Input 21 2 2 2 4" xfId="18872"/>
    <cellStyle name="Input 21 2 2 2 4 2" xfId="40059"/>
    <cellStyle name="Input 21 2 2 2 5" xfId="29278"/>
    <cellStyle name="Input 21 2 2 2_Table 2A-1_EFT (Annual)" xfId="6897"/>
    <cellStyle name="Input 21 2 2 3" xfId="5095"/>
    <cellStyle name="Input 21 2 2 3 2" xfId="13355"/>
    <cellStyle name="Input 21 2 2 3 2 2" xfId="25361"/>
    <cellStyle name="Input 21 2 2 3 2 2 2" xfId="46547"/>
    <cellStyle name="Input 21 2 2 3 2 3" xfId="35943"/>
    <cellStyle name="Input 21 2 2 3 3" xfId="20248"/>
    <cellStyle name="Input 21 2 2 3 3 2" xfId="41435"/>
    <cellStyle name="Input 21 2 2 3 4" xfId="30752"/>
    <cellStyle name="Input 21 2 2 3_Table 2A-1_EFT (Annual)" xfId="15106"/>
    <cellStyle name="Input 21 2 2 4" xfId="10699"/>
    <cellStyle name="Input 21 2 2 4 2" xfId="22815"/>
    <cellStyle name="Input 21 2 2 4 2 2" xfId="44001"/>
    <cellStyle name="Input 21 2 2 4 3" xfId="33397"/>
    <cellStyle name="Input 21 2 2 5" xfId="17702"/>
    <cellStyle name="Input 21 2 2 5 2" xfId="38889"/>
    <cellStyle name="Input 21 2 2 6" xfId="28009"/>
    <cellStyle name="Input 21 2 2_Table 2A-1_EFT (Annual)" xfId="6896"/>
    <cellStyle name="Input 21 2 3" xfId="1061"/>
    <cellStyle name="Input 21 2 3 2" xfId="4622"/>
    <cellStyle name="Input 21 2 3 2 2" xfId="12882"/>
    <cellStyle name="Input 21 2 3 2 2 2" xfId="24888"/>
    <cellStyle name="Input 21 2 3 2 2 2 2" xfId="46074"/>
    <cellStyle name="Input 21 2 3 2 2 3" xfId="35470"/>
    <cellStyle name="Input 21 2 3 2 3" xfId="19775"/>
    <cellStyle name="Input 21 2 3 2 3 2" xfId="40962"/>
    <cellStyle name="Input 21 2 3 2 4" xfId="30279"/>
    <cellStyle name="Input 21 2 3 2_Table 2A-1_EFT (Annual)" xfId="15107"/>
    <cellStyle name="Input 21 2 3 3" xfId="10226"/>
    <cellStyle name="Input 21 2 3 3 2" xfId="22342"/>
    <cellStyle name="Input 21 2 3 3 2 2" xfId="43528"/>
    <cellStyle name="Input 21 2 3 3 3" xfId="32924"/>
    <cellStyle name="Input 21 2 3 4" xfId="17229"/>
    <cellStyle name="Input 21 2 3 4 2" xfId="38416"/>
    <cellStyle name="Input 21 2 3 5" xfId="27536"/>
    <cellStyle name="Input 21 2 3_Table 2A-1_EFT (Annual)" xfId="6898"/>
    <cellStyle name="Input 21 2 4" xfId="2273"/>
    <cellStyle name="Input 21 2 4 2" xfId="5834"/>
    <cellStyle name="Input 21 2 4 2 2" xfId="14049"/>
    <cellStyle name="Input 21 2 4 2 2 2" xfId="26037"/>
    <cellStyle name="Input 21 2 4 2 2 2 2" xfId="47223"/>
    <cellStyle name="Input 21 2 4 2 2 3" xfId="36619"/>
    <cellStyle name="Input 21 2 4 2 3" xfId="20924"/>
    <cellStyle name="Input 21 2 4 2 3 2" xfId="42111"/>
    <cellStyle name="Input 21 2 4 2 4" xfId="31491"/>
    <cellStyle name="Input 21 2 4 2_Table 2A-1_EFT (Annual)" xfId="15108"/>
    <cellStyle name="Input 21 2 4 3" xfId="11393"/>
    <cellStyle name="Input 21 2 4 3 2" xfId="23491"/>
    <cellStyle name="Input 21 2 4 3 2 2" xfId="44677"/>
    <cellStyle name="Input 21 2 4 3 3" xfId="34073"/>
    <cellStyle name="Input 21 2 4 4" xfId="18378"/>
    <cellStyle name="Input 21 2 4 4 2" xfId="39565"/>
    <cellStyle name="Input 21 2 4 5" xfId="28748"/>
    <cellStyle name="Input 21 2 4_Table 2A-1_EFT (Annual)" xfId="6899"/>
    <cellStyle name="Input 21 2 5" xfId="4127"/>
    <cellStyle name="Input 21 2 5 2" xfId="12451"/>
    <cellStyle name="Input 21 2 5 2 2" xfId="24473"/>
    <cellStyle name="Input 21 2 5 2 2 2" xfId="45659"/>
    <cellStyle name="Input 21 2 5 2 3" xfId="35055"/>
    <cellStyle name="Input 21 2 5 3" xfId="19360"/>
    <cellStyle name="Input 21 2 5 3 2" xfId="40547"/>
    <cellStyle name="Input 21 2 5 4" xfId="29815"/>
    <cellStyle name="Input 21 2 5_Table 2A-1_EFT (Annual)" xfId="15109"/>
    <cellStyle name="Input 21 2 6" xfId="9790"/>
    <cellStyle name="Input 21 2 6 2" xfId="21927"/>
    <cellStyle name="Input 21 2 6 2 2" xfId="43113"/>
    <cellStyle name="Input 21 2 6 3" xfId="32509"/>
    <cellStyle name="Input 21 2 7" xfId="16814"/>
    <cellStyle name="Input 21 2 7 2" xfId="38001"/>
    <cellStyle name="Input 21 2 8" xfId="27072"/>
    <cellStyle name="Input 21 2_Table 2A-1_EFT (Annual)" xfId="3027"/>
    <cellStyle name="Input 21 3" xfId="395"/>
    <cellStyle name="Input 21 3 2" xfId="1378"/>
    <cellStyle name="Input 21 3 2 2" xfId="2648"/>
    <cellStyle name="Input 21 3 2 2 2" xfId="6209"/>
    <cellStyle name="Input 21 3 2 2 2 2" xfId="14403"/>
    <cellStyle name="Input 21 3 2 2 2 2 2" xfId="26375"/>
    <cellStyle name="Input 21 3 2 2 2 2 2 2" xfId="47561"/>
    <cellStyle name="Input 21 3 2 2 2 2 3" xfId="36957"/>
    <cellStyle name="Input 21 3 2 2 2 3" xfId="21262"/>
    <cellStyle name="Input 21 3 2 2 2 3 2" xfId="42449"/>
    <cellStyle name="Input 21 3 2 2 2 4" xfId="31865"/>
    <cellStyle name="Input 21 3 2 2 2_Table 2A-1_EFT (Annual)" xfId="15110"/>
    <cellStyle name="Input 21 3 2 2 3" xfId="11745"/>
    <cellStyle name="Input 21 3 2 2 3 2" xfId="23829"/>
    <cellStyle name="Input 21 3 2 2 3 2 2" xfId="45015"/>
    <cellStyle name="Input 21 3 2 2 3 3" xfId="34411"/>
    <cellStyle name="Input 21 3 2 2 4" xfId="18716"/>
    <cellStyle name="Input 21 3 2 2 4 2" xfId="39903"/>
    <cellStyle name="Input 21 3 2 2 5" xfId="29122"/>
    <cellStyle name="Input 21 3 2 2_Table 2A-1_EFT (Annual)" xfId="6901"/>
    <cellStyle name="Input 21 3 2 3" xfId="4939"/>
    <cellStyle name="Input 21 3 2 3 2" xfId="13199"/>
    <cellStyle name="Input 21 3 2 3 2 2" xfId="25205"/>
    <cellStyle name="Input 21 3 2 3 2 2 2" xfId="46391"/>
    <cellStyle name="Input 21 3 2 3 2 3" xfId="35787"/>
    <cellStyle name="Input 21 3 2 3 3" xfId="20092"/>
    <cellStyle name="Input 21 3 2 3 3 2" xfId="41279"/>
    <cellStyle name="Input 21 3 2 3 4" xfId="30596"/>
    <cellStyle name="Input 21 3 2 3_Table 2A-1_EFT (Annual)" xfId="15111"/>
    <cellStyle name="Input 21 3 2 4" xfId="10543"/>
    <cellStyle name="Input 21 3 2 4 2" xfId="22659"/>
    <cellStyle name="Input 21 3 2 4 2 2" xfId="43845"/>
    <cellStyle name="Input 21 3 2 4 3" xfId="33241"/>
    <cellStyle name="Input 21 3 2 5" xfId="17546"/>
    <cellStyle name="Input 21 3 2 5 2" xfId="38733"/>
    <cellStyle name="Input 21 3 2 6" xfId="27853"/>
    <cellStyle name="Input 21 3 2_Table 2A-1_EFT (Annual)" xfId="6900"/>
    <cellStyle name="Input 21 3 3" xfId="929"/>
    <cellStyle name="Input 21 3 3 2" xfId="4490"/>
    <cellStyle name="Input 21 3 3 2 2" xfId="12752"/>
    <cellStyle name="Input 21 3 3 2 2 2" xfId="24762"/>
    <cellStyle name="Input 21 3 3 2 2 2 2" xfId="45948"/>
    <cellStyle name="Input 21 3 3 2 2 3" xfId="35344"/>
    <cellStyle name="Input 21 3 3 2 3" xfId="19649"/>
    <cellStyle name="Input 21 3 3 2 3 2" xfId="40836"/>
    <cellStyle name="Input 21 3 3 2 4" xfId="30147"/>
    <cellStyle name="Input 21 3 3 2_Table 2A-1_EFT (Annual)" xfId="15112"/>
    <cellStyle name="Input 21 3 3 3" xfId="10099"/>
    <cellStyle name="Input 21 3 3 3 2" xfId="22216"/>
    <cellStyle name="Input 21 3 3 3 2 2" xfId="43402"/>
    <cellStyle name="Input 21 3 3 3 3" xfId="32798"/>
    <cellStyle name="Input 21 3 3 4" xfId="17103"/>
    <cellStyle name="Input 21 3 3 4 2" xfId="38290"/>
    <cellStyle name="Input 21 3 3 5" xfId="27404"/>
    <cellStyle name="Input 21 3 3_Table 2A-1_EFT (Annual)" xfId="6902"/>
    <cellStyle name="Input 21 3 4" xfId="2117"/>
    <cellStyle name="Input 21 3 4 2" xfId="5678"/>
    <cellStyle name="Input 21 3 4 2 2" xfId="13893"/>
    <cellStyle name="Input 21 3 4 2 2 2" xfId="25881"/>
    <cellStyle name="Input 21 3 4 2 2 2 2" xfId="47067"/>
    <cellStyle name="Input 21 3 4 2 2 3" xfId="36463"/>
    <cellStyle name="Input 21 3 4 2 3" xfId="20768"/>
    <cellStyle name="Input 21 3 4 2 3 2" xfId="41955"/>
    <cellStyle name="Input 21 3 4 2 4" xfId="31335"/>
    <cellStyle name="Input 21 3 4 2_Table 2A-1_EFT (Annual)" xfId="15113"/>
    <cellStyle name="Input 21 3 4 3" xfId="11237"/>
    <cellStyle name="Input 21 3 4 3 2" xfId="23335"/>
    <cellStyle name="Input 21 3 4 3 2 2" xfId="44521"/>
    <cellStyle name="Input 21 3 4 3 3" xfId="33917"/>
    <cellStyle name="Input 21 3 4 4" xfId="18222"/>
    <cellStyle name="Input 21 3 4 4 2" xfId="39409"/>
    <cellStyle name="Input 21 3 4 5" xfId="28592"/>
    <cellStyle name="Input 21 3 4_Table 2A-1_EFT (Annual)" xfId="6903"/>
    <cellStyle name="Input 21 3 5" xfId="3965"/>
    <cellStyle name="Input 21 3 5 2" xfId="12293"/>
    <cellStyle name="Input 21 3 5 2 2" xfId="24317"/>
    <cellStyle name="Input 21 3 5 2 2 2" xfId="45503"/>
    <cellStyle name="Input 21 3 5 2 3" xfId="34899"/>
    <cellStyle name="Input 21 3 5 3" xfId="19204"/>
    <cellStyle name="Input 21 3 5 3 2" xfId="40391"/>
    <cellStyle name="Input 21 3 5 4" xfId="29653"/>
    <cellStyle name="Input 21 3 5_Table 2A-1_EFT (Annual)" xfId="15114"/>
    <cellStyle name="Input 21 3 6" xfId="9630"/>
    <cellStyle name="Input 21 3 6 2" xfId="21771"/>
    <cellStyle name="Input 21 3 6 2 2" xfId="42957"/>
    <cellStyle name="Input 21 3 6 3" xfId="32353"/>
    <cellStyle name="Input 21 3 7" xfId="16658"/>
    <cellStyle name="Input 21 3 7 2" xfId="37845"/>
    <cellStyle name="Input 21 3 8" xfId="26910"/>
    <cellStyle name="Input 21 3_Table 2A-1_EFT (Annual)" xfId="3028"/>
    <cellStyle name="Input 21 4" xfId="1212"/>
    <cellStyle name="Input 21 4 2" xfId="2482"/>
    <cellStyle name="Input 21 4 2 2" xfId="6043"/>
    <cellStyle name="Input 21 4 2 2 2" xfId="14237"/>
    <cellStyle name="Input 21 4 2 2 2 2" xfId="26209"/>
    <cellStyle name="Input 21 4 2 2 2 2 2" xfId="47395"/>
    <cellStyle name="Input 21 4 2 2 2 3" xfId="36791"/>
    <cellStyle name="Input 21 4 2 2 3" xfId="21096"/>
    <cellStyle name="Input 21 4 2 2 3 2" xfId="42283"/>
    <cellStyle name="Input 21 4 2 2 4" xfId="31699"/>
    <cellStyle name="Input 21 4 2 2_Table 2A-1_EFT (Annual)" xfId="15115"/>
    <cellStyle name="Input 21 4 2 3" xfId="11579"/>
    <cellStyle name="Input 21 4 2 3 2" xfId="23663"/>
    <cellStyle name="Input 21 4 2 3 2 2" xfId="44849"/>
    <cellStyle name="Input 21 4 2 3 3" xfId="34245"/>
    <cellStyle name="Input 21 4 2 4" xfId="18550"/>
    <cellStyle name="Input 21 4 2 4 2" xfId="39737"/>
    <cellStyle name="Input 21 4 2 5" xfId="28956"/>
    <cellStyle name="Input 21 4 2_Table 2A-1_EFT (Annual)" xfId="6905"/>
    <cellStyle name="Input 21 4 3" xfId="4773"/>
    <cellStyle name="Input 21 4 3 2" xfId="13033"/>
    <cellStyle name="Input 21 4 3 2 2" xfId="25039"/>
    <cellStyle name="Input 21 4 3 2 2 2" xfId="46225"/>
    <cellStyle name="Input 21 4 3 2 3" xfId="35621"/>
    <cellStyle name="Input 21 4 3 3" xfId="19926"/>
    <cellStyle name="Input 21 4 3 3 2" xfId="41113"/>
    <cellStyle name="Input 21 4 3 4" xfId="30430"/>
    <cellStyle name="Input 21 4 3_Table 2A-1_EFT (Annual)" xfId="15116"/>
    <cellStyle name="Input 21 4 4" xfId="10377"/>
    <cellStyle name="Input 21 4 4 2" xfId="22493"/>
    <cellStyle name="Input 21 4 4 2 2" xfId="43679"/>
    <cellStyle name="Input 21 4 4 3" xfId="33075"/>
    <cellStyle name="Input 21 4 5" xfId="17380"/>
    <cellStyle name="Input 21 4 5 2" xfId="38567"/>
    <cellStyle name="Input 21 4 6" xfId="27687"/>
    <cellStyle name="Input 21 4_Table 2A-1_EFT (Annual)" xfId="6904"/>
    <cellStyle name="Input 21 5" xfId="770"/>
    <cellStyle name="Input 21 5 2" xfId="4331"/>
    <cellStyle name="Input 21 5 2 2" xfId="12611"/>
    <cellStyle name="Input 21 5 2 2 2" xfId="24628"/>
    <cellStyle name="Input 21 5 2 2 2 2" xfId="45814"/>
    <cellStyle name="Input 21 5 2 2 3" xfId="35210"/>
    <cellStyle name="Input 21 5 2 3" xfId="19515"/>
    <cellStyle name="Input 21 5 2 3 2" xfId="40702"/>
    <cellStyle name="Input 21 5 2 4" xfId="29988"/>
    <cellStyle name="Input 21 5 2_Table 2A-1_EFT (Annual)" xfId="15117"/>
    <cellStyle name="Input 21 5 3" xfId="9959"/>
    <cellStyle name="Input 21 5 3 2" xfId="22082"/>
    <cellStyle name="Input 21 5 3 2 2" xfId="43268"/>
    <cellStyle name="Input 21 5 3 3" xfId="32664"/>
    <cellStyle name="Input 21 5 4" xfId="16969"/>
    <cellStyle name="Input 21 5 4 2" xfId="38156"/>
    <cellStyle name="Input 21 5 5" xfId="27245"/>
    <cellStyle name="Input 21 5_Table 2A-1_EFT (Annual)" xfId="6906"/>
    <cellStyle name="Input 21 6" xfId="1951"/>
    <cellStyle name="Input 21 6 2" xfId="5512"/>
    <cellStyle name="Input 21 6 2 2" xfId="13727"/>
    <cellStyle name="Input 21 6 2 2 2" xfId="25715"/>
    <cellStyle name="Input 21 6 2 2 2 2" xfId="46901"/>
    <cellStyle name="Input 21 6 2 2 3" xfId="36297"/>
    <cellStyle name="Input 21 6 2 3" xfId="20602"/>
    <cellStyle name="Input 21 6 2 3 2" xfId="41789"/>
    <cellStyle name="Input 21 6 2 4" xfId="31169"/>
    <cellStyle name="Input 21 6 2_Table 2A-1_EFT (Annual)" xfId="15118"/>
    <cellStyle name="Input 21 6 3" xfId="11071"/>
    <cellStyle name="Input 21 6 3 2" xfId="23169"/>
    <cellStyle name="Input 21 6 3 2 2" xfId="44355"/>
    <cellStyle name="Input 21 6 3 3" xfId="33751"/>
    <cellStyle name="Input 21 6 4" xfId="18056"/>
    <cellStyle name="Input 21 6 4 2" xfId="39243"/>
    <cellStyle name="Input 21 6 5" xfId="28426"/>
    <cellStyle name="Input 21 6_Table 2A-1_EFT (Annual)" xfId="6907"/>
    <cellStyle name="Input 21 7" xfId="3753"/>
    <cellStyle name="Input 21 7 2" xfId="12121"/>
    <cellStyle name="Input 21 7 2 2" xfId="24151"/>
    <cellStyle name="Input 21 7 2 2 2" xfId="45337"/>
    <cellStyle name="Input 21 7 2 3" xfId="34733"/>
    <cellStyle name="Input 21 7 3" xfId="19038"/>
    <cellStyle name="Input 21 7 3 2" xfId="40225"/>
    <cellStyle name="Input 21 7 4" xfId="29462"/>
    <cellStyle name="Input 21 7_Table 2A-1_EFT (Annual)" xfId="15119"/>
    <cellStyle name="Input 21 8" xfId="9440"/>
    <cellStyle name="Input 21 8 2" xfId="21605"/>
    <cellStyle name="Input 21 8 2 2" xfId="42791"/>
    <cellStyle name="Input 21 8 3" xfId="32187"/>
    <cellStyle name="Input 21 9" xfId="16492"/>
    <cellStyle name="Input 21 9 2" xfId="37679"/>
    <cellStyle name="Input 21_Table 2A-1_EFT (Annual)" xfId="3026"/>
    <cellStyle name="Input 22" xfId="203"/>
    <cellStyle name="Input 22 10" xfId="26758"/>
    <cellStyle name="Input 22 2" xfId="596"/>
    <cellStyle name="Input 22 2 2" xfId="1573"/>
    <cellStyle name="Input 22 2 2 2" xfId="2843"/>
    <cellStyle name="Input 22 2 2 2 2" xfId="6404"/>
    <cellStyle name="Input 22 2 2 2 2 2" xfId="14598"/>
    <cellStyle name="Input 22 2 2 2 2 2 2" xfId="26570"/>
    <cellStyle name="Input 22 2 2 2 2 2 2 2" xfId="47756"/>
    <cellStyle name="Input 22 2 2 2 2 2 3" xfId="37152"/>
    <cellStyle name="Input 22 2 2 2 2 3" xfId="21457"/>
    <cellStyle name="Input 22 2 2 2 2 3 2" xfId="42644"/>
    <cellStyle name="Input 22 2 2 2 2 4" xfId="32060"/>
    <cellStyle name="Input 22 2 2 2 2_Table 2A-1_EFT (Annual)" xfId="15120"/>
    <cellStyle name="Input 22 2 2 2 3" xfId="11940"/>
    <cellStyle name="Input 22 2 2 2 3 2" xfId="24024"/>
    <cellStyle name="Input 22 2 2 2 3 2 2" xfId="45210"/>
    <cellStyle name="Input 22 2 2 2 3 3" xfId="34606"/>
    <cellStyle name="Input 22 2 2 2 4" xfId="18911"/>
    <cellStyle name="Input 22 2 2 2 4 2" xfId="40098"/>
    <cellStyle name="Input 22 2 2 2 5" xfId="29317"/>
    <cellStyle name="Input 22 2 2 2_Table 2A-1_EFT (Annual)" xfId="6909"/>
    <cellStyle name="Input 22 2 2 3" xfId="5134"/>
    <cellStyle name="Input 22 2 2 3 2" xfId="13394"/>
    <cellStyle name="Input 22 2 2 3 2 2" xfId="25400"/>
    <cellStyle name="Input 22 2 2 3 2 2 2" xfId="46586"/>
    <cellStyle name="Input 22 2 2 3 2 3" xfId="35982"/>
    <cellStyle name="Input 22 2 2 3 3" xfId="20287"/>
    <cellStyle name="Input 22 2 2 3 3 2" xfId="41474"/>
    <cellStyle name="Input 22 2 2 3 4" xfId="30791"/>
    <cellStyle name="Input 22 2 2 3_Table 2A-1_EFT (Annual)" xfId="15121"/>
    <cellStyle name="Input 22 2 2 4" xfId="10738"/>
    <cellStyle name="Input 22 2 2 4 2" xfId="22854"/>
    <cellStyle name="Input 22 2 2 4 2 2" xfId="44040"/>
    <cellStyle name="Input 22 2 2 4 3" xfId="33436"/>
    <cellStyle name="Input 22 2 2 5" xfId="17741"/>
    <cellStyle name="Input 22 2 2 5 2" xfId="38928"/>
    <cellStyle name="Input 22 2 2 6" xfId="28048"/>
    <cellStyle name="Input 22 2 2_Table 2A-1_EFT (Annual)" xfId="6908"/>
    <cellStyle name="Input 22 2 3" xfId="1093"/>
    <cellStyle name="Input 22 2 3 2" xfId="4654"/>
    <cellStyle name="Input 22 2 3 2 2" xfId="12914"/>
    <cellStyle name="Input 22 2 3 2 2 2" xfId="24920"/>
    <cellStyle name="Input 22 2 3 2 2 2 2" xfId="46106"/>
    <cellStyle name="Input 22 2 3 2 2 3" xfId="35502"/>
    <cellStyle name="Input 22 2 3 2 3" xfId="19807"/>
    <cellStyle name="Input 22 2 3 2 3 2" xfId="40994"/>
    <cellStyle name="Input 22 2 3 2 4" xfId="30311"/>
    <cellStyle name="Input 22 2 3 2_Table 2A-1_EFT (Annual)" xfId="15122"/>
    <cellStyle name="Input 22 2 3 3" xfId="10258"/>
    <cellStyle name="Input 22 2 3 3 2" xfId="22374"/>
    <cellStyle name="Input 22 2 3 3 2 2" xfId="43560"/>
    <cellStyle name="Input 22 2 3 3 3" xfId="32956"/>
    <cellStyle name="Input 22 2 3 4" xfId="17261"/>
    <cellStyle name="Input 22 2 3 4 2" xfId="38448"/>
    <cellStyle name="Input 22 2 3 5" xfId="27568"/>
    <cellStyle name="Input 22 2 3_Table 2A-1_EFT (Annual)" xfId="6910"/>
    <cellStyle name="Input 22 2 4" xfId="2312"/>
    <cellStyle name="Input 22 2 4 2" xfId="5873"/>
    <cellStyle name="Input 22 2 4 2 2" xfId="14088"/>
    <cellStyle name="Input 22 2 4 2 2 2" xfId="26076"/>
    <cellStyle name="Input 22 2 4 2 2 2 2" xfId="47262"/>
    <cellStyle name="Input 22 2 4 2 2 3" xfId="36658"/>
    <cellStyle name="Input 22 2 4 2 3" xfId="20963"/>
    <cellStyle name="Input 22 2 4 2 3 2" xfId="42150"/>
    <cellStyle name="Input 22 2 4 2 4" xfId="31530"/>
    <cellStyle name="Input 22 2 4 2_Table 2A-1_EFT (Annual)" xfId="15123"/>
    <cellStyle name="Input 22 2 4 3" xfId="11432"/>
    <cellStyle name="Input 22 2 4 3 2" xfId="23530"/>
    <cellStyle name="Input 22 2 4 3 2 2" xfId="44716"/>
    <cellStyle name="Input 22 2 4 3 3" xfId="34112"/>
    <cellStyle name="Input 22 2 4 4" xfId="18417"/>
    <cellStyle name="Input 22 2 4 4 2" xfId="39604"/>
    <cellStyle name="Input 22 2 4 5" xfId="28787"/>
    <cellStyle name="Input 22 2 4_Table 2A-1_EFT (Annual)" xfId="6911"/>
    <cellStyle name="Input 22 2 5" xfId="4166"/>
    <cellStyle name="Input 22 2 5 2" xfId="12490"/>
    <cellStyle name="Input 22 2 5 2 2" xfId="24512"/>
    <cellStyle name="Input 22 2 5 2 2 2" xfId="45698"/>
    <cellStyle name="Input 22 2 5 2 3" xfId="35094"/>
    <cellStyle name="Input 22 2 5 3" xfId="19399"/>
    <cellStyle name="Input 22 2 5 3 2" xfId="40586"/>
    <cellStyle name="Input 22 2 5 4" xfId="29854"/>
    <cellStyle name="Input 22 2 5_Table 2A-1_EFT (Annual)" xfId="15124"/>
    <cellStyle name="Input 22 2 6" xfId="9829"/>
    <cellStyle name="Input 22 2 6 2" xfId="21966"/>
    <cellStyle name="Input 22 2 6 2 2" xfId="43152"/>
    <cellStyle name="Input 22 2 6 3" xfId="32548"/>
    <cellStyle name="Input 22 2 7" xfId="16853"/>
    <cellStyle name="Input 22 2 7 2" xfId="38040"/>
    <cellStyle name="Input 22 2 8" xfId="27111"/>
    <cellStyle name="Input 22 2_Table 2A-1_EFT (Annual)" xfId="3030"/>
    <cellStyle name="Input 22 3" xfId="432"/>
    <cellStyle name="Input 22 3 2" xfId="1415"/>
    <cellStyle name="Input 22 3 2 2" xfId="2685"/>
    <cellStyle name="Input 22 3 2 2 2" xfId="6246"/>
    <cellStyle name="Input 22 3 2 2 2 2" xfId="14440"/>
    <cellStyle name="Input 22 3 2 2 2 2 2" xfId="26412"/>
    <cellStyle name="Input 22 3 2 2 2 2 2 2" xfId="47598"/>
    <cellStyle name="Input 22 3 2 2 2 2 3" xfId="36994"/>
    <cellStyle name="Input 22 3 2 2 2 3" xfId="21299"/>
    <cellStyle name="Input 22 3 2 2 2 3 2" xfId="42486"/>
    <cellStyle name="Input 22 3 2 2 2 4" xfId="31902"/>
    <cellStyle name="Input 22 3 2 2 2_Table 2A-1_EFT (Annual)" xfId="15125"/>
    <cellStyle name="Input 22 3 2 2 3" xfId="11782"/>
    <cellStyle name="Input 22 3 2 2 3 2" xfId="23866"/>
    <cellStyle name="Input 22 3 2 2 3 2 2" xfId="45052"/>
    <cellStyle name="Input 22 3 2 2 3 3" xfId="34448"/>
    <cellStyle name="Input 22 3 2 2 4" xfId="18753"/>
    <cellStyle name="Input 22 3 2 2 4 2" xfId="39940"/>
    <cellStyle name="Input 22 3 2 2 5" xfId="29159"/>
    <cellStyle name="Input 22 3 2 2_Table 2A-1_EFT (Annual)" xfId="6913"/>
    <cellStyle name="Input 22 3 2 3" xfId="4976"/>
    <cellStyle name="Input 22 3 2 3 2" xfId="13236"/>
    <cellStyle name="Input 22 3 2 3 2 2" xfId="25242"/>
    <cellStyle name="Input 22 3 2 3 2 2 2" xfId="46428"/>
    <cellStyle name="Input 22 3 2 3 2 3" xfId="35824"/>
    <cellStyle name="Input 22 3 2 3 3" xfId="20129"/>
    <cellStyle name="Input 22 3 2 3 3 2" xfId="41316"/>
    <cellStyle name="Input 22 3 2 3 4" xfId="30633"/>
    <cellStyle name="Input 22 3 2 3_Table 2A-1_EFT (Annual)" xfId="15126"/>
    <cellStyle name="Input 22 3 2 4" xfId="10580"/>
    <cellStyle name="Input 22 3 2 4 2" xfId="22696"/>
    <cellStyle name="Input 22 3 2 4 2 2" xfId="43882"/>
    <cellStyle name="Input 22 3 2 4 3" xfId="33278"/>
    <cellStyle name="Input 22 3 2 5" xfId="17583"/>
    <cellStyle name="Input 22 3 2 5 2" xfId="38770"/>
    <cellStyle name="Input 22 3 2 6" xfId="27890"/>
    <cellStyle name="Input 22 3 2_Table 2A-1_EFT (Annual)" xfId="6912"/>
    <cellStyle name="Input 22 3 3" xfId="959"/>
    <cellStyle name="Input 22 3 3 2" xfId="4520"/>
    <cellStyle name="Input 22 3 3 2 2" xfId="12782"/>
    <cellStyle name="Input 22 3 3 2 2 2" xfId="24792"/>
    <cellStyle name="Input 22 3 3 2 2 2 2" xfId="45978"/>
    <cellStyle name="Input 22 3 3 2 2 3" xfId="35374"/>
    <cellStyle name="Input 22 3 3 2 3" xfId="19679"/>
    <cellStyle name="Input 22 3 3 2 3 2" xfId="40866"/>
    <cellStyle name="Input 22 3 3 2 4" xfId="30177"/>
    <cellStyle name="Input 22 3 3 2_Table 2A-1_EFT (Annual)" xfId="15127"/>
    <cellStyle name="Input 22 3 3 3" xfId="10129"/>
    <cellStyle name="Input 22 3 3 3 2" xfId="22246"/>
    <cellStyle name="Input 22 3 3 3 2 2" xfId="43432"/>
    <cellStyle name="Input 22 3 3 3 3" xfId="32828"/>
    <cellStyle name="Input 22 3 3 4" xfId="17133"/>
    <cellStyle name="Input 22 3 3 4 2" xfId="38320"/>
    <cellStyle name="Input 22 3 3 5" xfId="27434"/>
    <cellStyle name="Input 22 3 3_Table 2A-1_EFT (Annual)" xfId="6914"/>
    <cellStyle name="Input 22 3 4" xfId="2154"/>
    <cellStyle name="Input 22 3 4 2" xfId="5715"/>
    <cellStyle name="Input 22 3 4 2 2" xfId="13930"/>
    <cellStyle name="Input 22 3 4 2 2 2" xfId="25918"/>
    <cellStyle name="Input 22 3 4 2 2 2 2" xfId="47104"/>
    <cellStyle name="Input 22 3 4 2 2 3" xfId="36500"/>
    <cellStyle name="Input 22 3 4 2 3" xfId="20805"/>
    <cellStyle name="Input 22 3 4 2 3 2" xfId="41992"/>
    <cellStyle name="Input 22 3 4 2 4" xfId="31372"/>
    <cellStyle name="Input 22 3 4 2_Table 2A-1_EFT (Annual)" xfId="15128"/>
    <cellStyle name="Input 22 3 4 3" xfId="11274"/>
    <cellStyle name="Input 22 3 4 3 2" xfId="23372"/>
    <cellStyle name="Input 22 3 4 3 2 2" xfId="44558"/>
    <cellStyle name="Input 22 3 4 3 3" xfId="33954"/>
    <cellStyle name="Input 22 3 4 4" xfId="18259"/>
    <cellStyle name="Input 22 3 4 4 2" xfId="39446"/>
    <cellStyle name="Input 22 3 4 5" xfId="28629"/>
    <cellStyle name="Input 22 3 4_Table 2A-1_EFT (Annual)" xfId="6915"/>
    <cellStyle name="Input 22 3 5" xfId="4002"/>
    <cellStyle name="Input 22 3 5 2" xfId="12330"/>
    <cellStyle name="Input 22 3 5 2 2" xfId="24354"/>
    <cellStyle name="Input 22 3 5 2 2 2" xfId="45540"/>
    <cellStyle name="Input 22 3 5 2 3" xfId="34936"/>
    <cellStyle name="Input 22 3 5 3" xfId="19241"/>
    <cellStyle name="Input 22 3 5 3 2" xfId="40428"/>
    <cellStyle name="Input 22 3 5 4" xfId="29690"/>
    <cellStyle name="Input 22 3 5_Table 2A-1_EFT (Annual)" xfId="15129"/>
    <cellStyle name="Input 22 3 6" xfId="9667"/>
    <cellStyle name="Input 22 3 6 2" xfId="21808"/>
    <cellStyle name="Input 22 3 6 2 2" xfId="42994"/>
    <cellStyle name="Input 22 3 6 3" xfId="32390"/>
    <cellStyle name="Input 22 3 7" xfId="16695"/>
    <cellStyle name="Input 22 3 7 2" xfId="37882"/>
    <cellStyle name="Input 22 3 8" xfId="26947"/>
    <cellStyle name="Input 22 3_Table 2A-1_EFT (Annual)" xfId="3031"/>
    <cellStyle name="Input 22 4" xfId="1251"/>
    <cellStyle name="Input 22 4 2" xfId="2521"/>
    <cellStyle name="Input 22 4 2 2" xfId="6082"/>
    <cellStyle name="Input 22 4 2 2 2" xfId="14276"/>
    <cellStyle name="Input 22 4 2 2 2 2" xfId="26248"/>
    <cellStyle name="Input 22 4 2 2 2 2 2" xfId="47434"/>
    <cellStyle name="Input 22 4 2 2 2 3" xfId="36830"/>
    <cellStyle name="Input 22 4 2 2 3" xfId="21135"/>
    <cellStyle name="Input 22 4 2 2 3 2" xfId="42322"/>
    <cellStyle name="Input 22 4 2 2 4" xfId="31738"/>
    <cellStyle name="Input 22 4 2 2_Table 2A-1_EFT (Annual)" xfId="15130"/>
    <cellStyle name="Input 22 4 2 3" xfId="11618"/>
    <cellStyle name="Input 22 4 2 3 2" xfId="23702"/>
    <cellStyle name="Input 22 4 2 3 2 2" xfId="44888"/>
    <cellStyle name="Input 22 4 2 3 3" xfId="34284"/>
    <cellStyle name="Input 22 4 2 4" xfId="18589"/>
    <cellStyle name="Input 22 4 2 4 2" xfId="39776"/>
    <cellStyle name="Input 22 4 2 5" xfId="28995"/>
    <cellStyle name="Input 22 4 2_Table 2A-1_EFT (Annual)" xfId="6917"/>
    <cellStyle name="Input 22 4 3" xfId="4812"/>
    <cellStyle name="Input 22 4 3 2" xfId="13072"/>
    <cellStyle name="Input 22 4 3 2 2" xfId="25078"/>
    <cellStyle name="Input 22 4 3 2 2 2" xfId="46264"/>
    <cellStyle name="Input 22 4 3 2 3" xfId="35660"/>
    <cellStyle name="Input 22 4 3 3" xfId="19965"/>
    <cellStyle name="Input 22 4 3 3 2" xfId="41152"/>
    <cellStyle name="Input 22 4 3 4" xfId="30469"/>
    <cellStyle name="Input 22 4 3_Table 2A-1_EFT (Annual)" xfId="15131"/>
    <cellStyle name="Input 22 4 4" xfId="10416"/>
    <cellStyle name="Input 22 4 4 2" xfId="22532"/>
    <cellStyle name="Input 22 4 4 2 2" xfId="43718"/>
    <cellStyle name="Input 22 4 4 3" xfId="33114"/>
    <cellStyle name="Input 22 4 5" xfId="17419"/>
    <cellStyle name="Input 22 4 5 2" xfId="38606"/>
    <cellStyle name="Input 22 4 6" xfId="27726"/>
    <cellStyle name="Input 22 4_Table 2A-1_EFT (Annual)" xfId="6916"/>
    <cellStyle name="Input 22 5" xfId="802"/>
    <cellStyle name="Input 22 5 2" xfId="4363"/>
    <cellStyle name="Input 22 5 2 2" xfId="12643"/>
    <cellStyle name="Input 22 5 2 2 2" xfId="24660"/>
    <cellStyle name="Input 22 5 2 2 2 2" xfId="45846"/>
    <cellStyle name="Input 22 5 2 2 3" xfId="35242"/>
    <cellStyle name="Input 22 5 2 3" xfId="19547"/>
    <cellStyle name="Input 22 5 2 3 2" xfId="40734"/>
    <cellStyle name="Input 22 5 2 4" xfId="30020"/>
    <cellStyle name="Input 22 5 2_Table 2A-1_EFT (Annual)" xfId="15132"/>
    <cellStyle name="Input 22 5 3" xfId="9991"/>
    <cellStyle name="Input 22 5 3 2" xfId="22114"/>
    <cellStyle name="Input 22 5 3 2 2" xfId="43300"/>
    <cellStyle name="Input 22 5 3 3" xfId="32696"/>
    <cellStyle name="Input 22 5 4" xfId="17001"/>
    <cellStyle name="Input 22 5 4 2" xfId="38188"/>
    <cellStyle name="Input 22 5 5" xfId="27277"/>
    <cellStyle name="Input 22 5_Table 2A-1_EFT (Annual)" xfId="6918"/>
    <cellStyle name="Input 22 6" xfId="1990"/>
    <cellStyle name="Input 22 6 2" xfId="5551"/>
    <cellStyle name="Input 22 6 2 2" xfId="13766"/>
    <cellStyle name="Input 22 6 2 2 2" xfId="25754"/>
    <cellStyle name="Input 22 6 2 2 2 2" xfId="46940"/>
    <cellStyle name="Input 22 6 2 2 3" xfId="36336"/>
    <cellStyle name="Input 22 6 2 3" xfId="20641"/>
    <cellStyle name="Input 22 6 2 3 2" xfId="41828"/>
    <cellStyle name="Input 22 6 2 4" xfId="31208"/>
    <cellStyle name="Input 22 6 2_Table 2A-1_EFT (Annual)" xfId="15133"/>
    <cellStyle name="Input 22 6 3" xfId="11110"/>
    <cellStyle name="Input 22 6 3 2" xfId="23208"/>
    <cellStyle name="Input 22 6 3 2 2" xfId="44394"/>
    <cellStyle name="Input 22 6 3 3" xfId="33790"/>
    <cellStyle name="Input 22 6 4" xfId="18095"/>
    <cellStyle name="Input 22 6 4 2" xfId="39282"/>
    <cellStyle name="Input 22 6 5" xfId="28465"/>
    <cellStyle name="Input 22 6_Table 2A-1_EFT (Annual)" xfId="6919"/>
    <cellStyle name="Input 22 7" xfId="3792"/>
    <cellStyle name="Input 22 7 2" xfId="12160"/>
    <cellStyle name="Input 22 7 2 2" xfId="24190"/>
    <cellStyle name="Input 22 7 2 2 2" xfId="45376"/>
    <cellStyle name="Input 22 7 2 3" xfId="34772"/>
    <cellStyle name="Input 22 7 3" xfId="19077"/>
    <cellStyle name="Input 22 7 3 2" xfId="40264"/>
    <cellStyle name="Input 22 7 4" xfId="29501"/>
    <cellStyle name="Input 22 7_Table 2A-1_EFT (Annual)" xfId="15134"/>
    <cellStyle name="Input 22 8" xfId="9479"/>
    <cellStyle name="Input 22 8 2" xfId="21644"/>
    <cellStyle name="Input 22 8 2 2" xfId="42830"/>
    <cellStyle name="Input 22 8 3" xfId="32226"/>
    <cellStyle name="Input 22 9" xfId="16531"/>
    <cellStyle name="Input 22 9 2" xfId="37718"/>
    <cellStyle name="Input 22_Table 2A-1_EFT (Annual)" xfId="3029"/>
    <cellStyle name="Input 23" xfId="188"/>
    <cellStyle name="Input 23 10" xfId="26743"/>
    <cellStyle name="Input 23 2" xfId="581"/>
    <cellStyle name="Input 23 2 2" xfId="1558"/>
    <cellStyle name="Input 23 2 2 2" xfId="2828"/>
    <cellStyle name="Input 23 2 2 2 2" xfId="6389"/>
    <cellStyle name="Input 23 2 2 2 2 2" xfId="14583"/>
    <cellStyle name="Input 23 2 2 2 2 2 2" xfId="26555"/>
    <cellStyle name="Input 23 2 2 2 2 2 2 2" xfId="47741"/>
    <cellStyle name="Input 23 2 2 2 2 2 3" xfId="37137"/>
    <cellStyle name="Input 23 2 2 2 2 3" xfId="21442"/>
    <cellStyle name="Input 23 2 2 2 2 3 2" xfId="42629"/>
    <cellStyle name="Input 23 2 2 2 2 4" xfId="32045"/>
    <cellStyle name="Input 23 2 2 2 2_Table 2A-1_EFT (Annual)" xfId="15135"/>
    <cellStyle name="Input 23 2 2 2 3" xfId="11925"/>
    <cellStyle name="Input 23 2 2 2 3 2" xfId="24009"/>
    <cellStyle name="Input 23 2 2 2 3 2 2" xfId="45195"/>
    <cellStyle name="Input 23 2 2 2 3 3" xfId="34591"/>
    <cellStyle name="Input 23 2 2 2 4" xfId="18896"/>
    <cellStyle name="Input 23 2 2 2 4 2" xfId="40083"/>
    <cellStyle name="Input 23 2 2 2 5" xfId="29302"/>
    <cellStyle name="Input 23 2 2 2_Table 2A-1_EFT (Annual)" xfId="6921"/>
    <cellStyle name="Input 23 2 2 3" xfId="5119"/>
    <cellStyle name="Input 23 2 2 3 2" xfId="13379"/>
    <cellStyle name="Input 23 2 2 3 2 2" xfId="25385"/>
    <cellStyle name="Input 23 2 2 3 2 2 2" xfId="46571"/>
    <cellStyle name="Input 23 2 2 3 2 3" xfId="35967"/>
    <cellStyle name="Input 23 2 2 3 3" xfId="20272"/>
    <cellStyle name="Input 23 2 2 3 3 2" xfId="41459"/>
    <cellStyle name="Input 23 2 2 3 4" xfId="30776"/>
    <cellStyle name="Input 23 2 2 3_Table 2A-1_EFT (Annual)" xfId="15136"/>
    <cellStyle name="Input 23 2 2 4" xfId="10723"/>
    <cellStyle name="Input 23 2 2 4 2" xfId="22839"/>
    <cellStyle name="Input 23 2 2 4 2 2" xfId="44025"/>
    <cellStyle name="Input 23 2 2 4 3" xfId="33421"/>
    <cellStyle name="Input 23 2 2 5" xfId="17726"/>
    <cellStyle name="Input 23 2 2 5 2" xfId="38913"/>
    <cellStyle name="Input 23 2 2 6" xfId="28033"/>
    <cellStyle name="Input 23 2 2_Table 2A-1_EFT (Annual)" xfId="6920"/>
    <cellStyle name="Input 23 2 3" xfId="1081"/>
    <cellStyle name="Input 23 2 3 2" xfId="4642"/>
    <cellStyle name="Input 23 2 3 2 2" xfId="12902"/>
    <cellStyle name="Input 23 2 3 2 2 2" xfId="24908"/>
    <cellStyle name="Input 23 2 3 2 2 2 2" xfId="46094"/>
    <cellStyle name="Input 23 2 3 2 2 3" xfId="35490"/>
    <cellStyle name="Input 23 2 3 2 3" xfId="19795"/>
    <cellStyle name="Input 23 2 3 2 3 2" xfId="40982"/>
    <cellStyle name="Input 23 2 3 2 4" xfId="30299"/>
    <cellStyle name="Input 23 2 3 2_Table 2A-1_EFT (Annual)" xfId="15137"/>
    <cellStyle name="Input 23 2 3 3" xfId="10246"/>
    <cellStyle name="Input 23 2 3 3 2" xfId="22362"/>
    <cellStyle name="Input 23 2 3 3 2 2" xfId="43548"/>
    <cellStyle name="Input 23 2 3 3 3" xfId="32944"/>
    <cellStyle name="Input 23 2 3 4" xfId="17249"/>
    <cellStyle name="Input 23 2 3 4 2" xfId="38436"/>
    <cellStyle name="Input 23 2 3 5" xfId="27556"/>
    <cellStyle name="Input 23 2 3_Table 2A-1_EFT (Annual)" xfId="6922"/>
    <cellStyle name="Input 23 2 4" xfId="2297"/>
    <cellStyle name="Input 23 2 4 2" xfId="5858"/>
    <cellStyle name="Input 23 2 4 2 2" xfId="14073"/>
    <cellStyle name="Input 23 2 4 2 2 2" xfId="26061"/>
    <cellStyle name="Input 23 2 4 2 2 2 2" xfId="47247"/>
    <cellStyle name="Input 23 2 4 2 2 3" xfId="36643"/>
    <cellStyle name="Input 23 2 4 2 3" xfId="20948"/>
    <cellStyle name="Input 23 2 4 2 3 2" xfId="42135"/>
    <cellStyle name="Input 23 2 4 2 4" xfId="31515"/>
    <cellStyle name="Input 23 2 4 2_Table 2A-1_EFT (Annual)" xfId="15138"/>
    <cellStyle name="Input 23 2 4 3" xfId="11417"/>
    <cellStyle name="Input 23 2 4 3 2" xfId="23515"/>
    <cellStyle name="Input 23 2 4 3 2 2" xfId="44701"/>
    <cellStyle name="Input 23 2 4 3 3" xfId="34097"/>
    <cellStyle name="Input 23 2 4 4" xfId="18402"/>
    <cellStyle name="Input 23 2 4 4 2" xfId="39589"/>
    <cellStyle name="Input 23 2 4 5" xfId="28772"/>
    <cellStyle name="Input 23 2 4_Table 2A-1_EFT (Annual)" xfId="6923"/>
    <cellStyle name="Input 23 2 5" xfId="4151"/>
    <cellStyle name="Input 23 2 5 2" xfId="12475"/>
    <cellStyle name="Input 23 2 5 2 2" xfId="24497"/>
    <cellStyle name="Input 23 2 5 2 2 2" xfId="45683"/>
    <cellStyle name="Input 23 2 5 2 3" xfId="35079"/>
    <cellStyle name="Input 23 2 5 3" xfId="19384"/>
    <cellStyle name="Input 23 2 5 3 2" xfId="40571"/>
    <cellStyle name="Input 23 2 5 4" xfId="29839"/>
    <cellStyle name="Input 23 2 5_Table 2A-1_EFT (Annual)" xfId="15139"/>
    <cellStyle name="Input 23 2 6" xfId="9814"/>
    <cellStyle name="Input 23 2 6 2" xfId="21951"/>
    <cellStyle name="Input 23 2 6 2 2" xfId="43137"/>
    <cellStyle name="Input 23 2 6 3" xfId="32533"/>
    <cellStyle name="Input 23 2 7" xfId="16838"/>
    <cellStyle name="Input 23 2 7 2" xfId="38025"/>
    <cellStyle name="Input 23 2 8" xfId="27096"/>
    <cellStyle name="Input 23 2_Table 2A-1_EFT (Annual)" xfId="3033"/>
    <cellStyle name="Input 23 3" xfId="418"/>
    <cellStyle name="Input 23 3 2" xfId="1401"/>
    <cellStyle name="Input 23 3 2 2" xfId="2671"/>
    <cellStyle name="Input 23 3 2 2 2" xfId="6232"/>
    <cellStyle name="Input 23 3 2 2 2 2" xfId="14426"/>
    <cellStyle name="Input 23 3 2 2 2 2 2" xfId="26398"/>
    <cellStyle name="Input 23 3 2 2 2 2 2 2" xfId="47584"/>
    <cellStyle name="Input 23 3 2 2 2 2 3" xfId="36980"/>
    <cellStyle name="Input 23 3 2 2 2 3" xfId="21285"/>
    <cellStyle name="Input 23 3 2 2 2 3 2" xfId="42472"/>
    <cellStyle name="Input 23 3 2 2 2 4" xfId="31888"/>
    <cellStyle name="Input 23 3 2 2 2_Table 2A-1_EFT (Annual)" xfId="15140"/>
    <cellStyle name="Input 23 3 2 2 3" xfId="11768"/>
    <cellStyle name="Input 23 3 2 2 3 2" xfId="23852"/>
    <cellStyle name="Input 23 3 2 2 3 2 2" xfId="45038"/>
    <cellStyle name="Input 23 3 2 2 3 3" xfId="34434"/>
    <cellStyle name="Input 23 3 2 2 4" xfId="18739"/>
    <cellStyle name="Input 23 3 2 2 4 2" xfId="39926"/>
    <cellStyle name="Input 23 3 2 2 5" xfId="29145"/>
    <cellStyle name="Input 23 3 2 2_Table 2A-1_EFT (Annual)" xfId="6925"/>
    <cellStyle name="Input 23 3 2 3" xfId="4962"/>
    <cellStyle name="Input 23 3 2 3 2" xfId="13222"/>
    <cellStyle name="Input 23 3 2 3 2 2" xfId="25228"/>
    <cellStyle name="Input 23 3 2 3 2 2 2" xfId="46414"/>
    <cellStyle name="Input 23 3 2 3 2 3" xfId="35810"/>
    <cellStyle name="Input 23 3 2 3 3" xfId="20115"/>
    <cellStyle name="Input 23 3 2 3 3 2" xfId="41302"/>
    <cellStyle name="Input 23 3 2 3 4" xfId="30619"/>
    <cellStyle name="Input 23 3 2 3_Table 2A-1_EFT (Annual)" xfId="15141"/>
    <cellStyle name="Input 23 3 2 4" xfId="10566"/>
    <cellStyle name="Input 23 3 2 4 2" xfId="22682"/>
    <cellStyle name="Input 23 3 2 4 2 2" xfId="43868"/>
    <cellStyle name="Input 23 3 2 4 3" xfId="33264"/>
    <cellStyle name="Input 23 3 2 5" xfId="17569"/>
    <cellStyle name="Input 23 3 2 5 2" xfId="38756"/>
    <cellStyle name="Input 23 3 2 6" xfId="27876"/>
    <cellStyle name="Input 23 3 2_Table 2A-1_EFT (Annual)" xfId="6924"/>
    <cellStyle name="Input 23 3 3" xfId="948"/>
    <cellStyle name="Input 23 3 3 2" xfId="4509"/>
    <cellStyle name="Input 23 3 3 2 2" xfId="12771"/>
    <cellStyle name="Input 23 3 3 2 2 2" xfId="24781"/>
    <cellStyle name="Input 23 3 3 2 2 2 2" xfId="45967"/>
    <cellStyle name="Input 23 3 3 2 2 3" xfId="35363"/>
    <cellStyle name="Input 23 3 3 2 3" xfId="19668"/>
    <cellStyle name="Input 23 3 3 2 3 2" xfId="40855"/>
    <cellStyle name="Input 23 3 3 2 4" xfId="30166"/>
    <cellStyle name="Input 23 3 3 2_Table 2A-1_EFT (Annual)" xfId="15142"/>
    <cellStyle name="Input 23 3 3 3" xfId="10118"/>
    <cellStyle name="Input 23 3 3 3 2" xfId="22235"/>
    <cellStyle name="Input 23 3 3 3 2 2" xfId="43421"/>
    <cellStyle name="Input 23 3 3 3 3" xfId="32817"/>
    <cellStyle name="Input 23 3 3 4" xfId="17122"/>
    <cellStyle name="Input 23 3 3 4 2" xfId="38309"/>
    <cellStyle name="Input 23 3 3 5" xfId="27423"/>
    <cellStyle name="Input 23 3 3_Table 2A-1_EFT (Annual)" xfId="6926"/>
    <cellStyle name="Input 23 3 4" xfId="2140"/>
    <cellStyle name="Input 23 3 4 2" xfId="5701"/>
    <cellStyle name="Input 23 3 4 2 2" xfId="13916"/>
    <cellStyle name="Input 23 3 4 2 2 2" xfId="25904"/>
    <cellStyle name="Input 23 3 4 2 2 2 2" xfId="47090"/>
    <cellStyle name="Input 23 3 4 2 2 3" xfId="36486"/>
    <cellStyle name="Input 23 3 4 2 3" xfId="20791"/>
    <cellStyle name="Input 23 3 4 2 3 2" xfId="41978"/>
    <cellStyle name="Input 23 3 4 2 4" xfId="31358"/>
    <cellStyle name="Input 23 3 4 2_Table 2A-1_EFT (Annual)" xfId="15143"/>
    <cellStyle name="Input 23 3 4 3" xfId="11260"/>
    <cellStyle name="Input 23 3 4 3 2" xfId="23358"/>
    <cellStyle name="Input 23 3 4 3 2 2" xfId="44544"/>
    <cellStyle name="Input 23 3 4 3 3" xfId="33940"/>
    <cellStyle name="Input 23 3 4 4" xfId="18245"/>
    <cellStyle name="Input 23 3 4 4 2" xfId="39432"/>
    <cellStyle name="Input 23 3 4 5" xfId="28615"/>
    <cellStyle name="Input 23 3 4_Table 2A-1_EFT (Annual)" xfId="6927"/>
    <cellStyle name="Input 23 3 5" xfId="3988"/>
    <cellStyle name="Input 23 3 5 2" xfId="12316"/>
    <cellStyle name="Input 23 3 5 2 2" xfId="24340"/>
    <cellStyle name="Input 23 3 5 2 2 2" xfId="45526"/>
    <cellStyle name="Input 23 3 5 2 3" xfId="34922"/>
    <cellStyle name="Input 23 3 5 3" xfId="19227"/>
    <cellStyle name="Input 23 3 5 3 2" xfId="40414"/>
    <cellStyle name="Input 23 3 5 4" xfId="29676"/>
    <cellStyle name="Input 23 3 5_Table 2A-1_EFT (Annual)" xfId="15144"/>
    <cellStyle name="Input 23 3 6" xfId="9653"/>
    <cellStyle name="Input 23 3 6 2" xfId="21794"/>
    <cellStyle name="Input 23 3 6 2 2" xfId="42980"/>
    <cellStyle name="Input 23 3 6 3" xfId="32376"/>
    <cellStyle name="Input 23 3 7" xfId="16681"/>
    <cellStyle name="Input 23 3 7 2" xfId="37868"/>
    <cellStyle name="Input 23 3 8" xfId="26933"/>
    <cellStyle name="Input 23 3_Table 2A-1_EFT (Annual)" xfId="3034"/>
    <cellStyle name="Input 23 4" xfId="1236"/>
    <cellStyle name="Input 23 4 2" xfId="2506"/>
    <cellStyle name="Input 23 4 2 2" xfId="6067"/>
    <cellStyle name="Input 23 4 2 2 2" xfId="14261"/>
    <cellStyle name="Input 23 4 2 2 2 2" xfId="26233"/>
    <cellStyle name="Input 23 4 2 2 2 2 2" xfId="47419"/>
    <cellStyle name="Input 23 4 2 2 2 3" xfId="36815"/>
    <cellStyle name="Input 23 4 2 2 3" xfId="21120"/>
    <cellStyle name="Input 23 4 2 2 3 2" xfId="42307"/>
    <cellStyle name="Input 23 4 2 2 4" xfId="31723"/>
    <cellStyle name="Input 23 4 2 2_Table 2A-1_EFT (Annual)" xfId="15145"/>
    <cellStyle name="Input 23 4 2 3" xfId="11603"/>
    <cellStyle name="Input 23 4 2 3 2" xfId="23687"/>
    <cellStyle name="Input 23 4 2 3 2 2" xfId="44873"/>
    <cellStyle name="Input 23 4 2 3 3" xfId="34269"/>
    <cellStyle name="Input 23 4 2 4" xfId="18574"/>
    <cellStyle name="Input 23 4 2 4 2" xfId="39761"/>
    <cellStyle name="Input 23 4 2 5" xfId="28980"/>
    <cellStyle name="Input 23 4 2_Table 2A-1_EFT (Annual)" xfId="6929"/>
    <cellStyle name="Input 23 4 3" xfId="4797"/>
    <cellStyle name="Input 23 4 3 2" xfId="13057"/>
    <cellStyle name="Input 23 4 3 2 2" xfId="25063"/>
    <cellStyle name="Input 23 4 3 2 2 2" xfId="46249"/>
    <cellStyle name="Input 23 4 3 2 3" xfId="35645"/>
    <cellStyle name="Input 23 4 3 3" xfId="19950"/>
    <cellStyle name="Input 23 4 3 3 2" xfId="41137"/>
    <cellStyle name="Input 23 4 3 4" xfId="30454"/>
    <cellStyle name="Input 23 4 3_Table 2A-1_EFT (Annual)" xfId="15146"/>
    <cellStyle name="Input 23 4 4" xfId="10401"/>
    <cellStyle name="Input 23 4 4 2" xfId="22517"/>
    <cellStyle name="Input 23 4 4 2 2" xfId="43703"/>
    <cellStyle name="Input 23 4 4 3" xfId="33099"/>
    <cellStyle name="Input 23 4 5" xfId="17404"/>
    <cellStyle name="Input 23 4 5 2" xfId="38591"/>
    <cellStyle name="Input 23 4 6" xfId="27711"/>
    <cellStyle name="Input 23 4_Table 2A-1_EFT (Annual)" xfId="6928"/>
    <cellStyle name="Input 23 5" xfId="790"/>
    <cellStyle name="Input 23 5 2" xfId="4351"/>
    <cellStyle name="Input 23 5 2 2" xfId="12631"/>
    <cellStyle name="Input 23 5 2 2 2" xfId="24648"/>
    <cellStyle name="Input 23 5 2 2 2 2" xfId="45834"/>
    <cellStyle name="Input 23 5 2 2 3" xfId="35230"/>
    <cellStyle name="Input 23 5 2 3" xfId="19535"/>
    <cellStyle name="Input 23 5 2 3 2" xfId="40722"/>
    <cellStyle name="Input 23 5 2 4" xfId="30008"/>
    <cellStyle name="Input 23 5 2_Table 2A-1_EFT (Annual)" xfId="15147"/>
    <cellStyle name="Input 23 5 3" xfId="9979"/>
    <cellStyle name="Input 23 5 3 2" xfId="22102"/>
    <cellStyle name="Input 23 5 3 2 2" xfId="43288"/>
    <cellStyle name="Input 23 5 3 3" xfId="32684"/>
    <cellStyle name="Input 23 5 4" xfId="16989"/>
    <cellStyle name="Input 23 5 4 2" xfId="38176"/>
    <cellStyle name="Input 23 5 5" xfId="27265"/>
    <cellStyle name="Input 23 5_Table 2A-1_EFT (Annual)" xfId="6930"/>
    <cellStyle name="Input 23 6" xfId="1975"/>
    <cellStyle name="Input 23 6 2" xfId="5536"/>
    <cellStyle name="Input 23 6 2 2" xfId="13751"/>
    <cellStyle name="Input 23 6 2 2 2" xfId="25739"/>
    <cellStyle name="Input 23 6 2 2 2 2" xfId="46925"/>
    <cellStyle name="Input 23 6 2 2 3" xfId="36321"/>
    <cellStyle name="Input 23 6 2 3" xfId="20626"/>
    <cellStyle name="Input 23 6 2 3 2" xfId="41813"/>
    <cellStyle name="Input 23 6 2 4" xfId="31193"/>
    <cellStyle name="Input 23 6 2_Table 2A-1_EFT (Annual)" xfId="15148"/>
    <cellStyle name="Input 23 6 3" xfId="11095"/>
    <cellStyle name="Input 23 6 3 2" xfId="23193"/>
    <cellStyle name="Input 23 6 3 2 2" xfId="44379"/>
    <cellStyle name="Input 23 6 3 3" xfId="33775"/>
    <cellStyle name="Input 23 6 4" xfId="18080"/>
    <cellStyle name="Input 23 6 4 2" xfId="39267"/>
    <cellStyle name="Input 23 6 5" xfId="28450"/>
    <cellStyle name="Input 23 6_Table 2A-1_EFT (Annual)" xfId="6931"/>
    <cellStyle name="Input 23 7" xfId="3777"/>
    <cellStyle name="Input 23 7 2" xfId="12145"/>
    <cellStyle name="Input 23 7 2 2" xfId="24175"/>
    <cellStyle name="Input 23 7 2 2 2" xfId="45361"/>
    <cellStyle name="Input 23 7 2 3" xfId="34757"/>
    <cellStyle name="Input 23 7 3" xfId="19062"/>
    <cellStyle name="Input 23 7 3 2" xfId="40249"/>
    <cellStyle name="Input 23 7 4" xfId="29486"/>
    <cellStyle name="Input 23 7_Table 2A-1_EFT (Annual)" xfId="15149"/>
    <cellStyle name="Input 23 8" xfId="9464"/>
    <cellStyle name="Input 23 8 2" xfId="21629"/>
    <cellStyle name="Input 23 8 2 2" xfId="42815"/>
    <cellStyle name="Input 23 8 3" xfId="32211"/>
    <cellStyle name="Input 23 9" xfId="16516"/>
    <cellStyle name="Input 23 9 2" xfId="37703"/>
    <cellStyle name="Input 23_Table 2A-1_EFT (Annual)" xfId="3032"/>
    <cellStyle name="Input 24" xfId="220"/>
    <cellStyle name="Input 24 10" xfId="26775"/>
    <cellStyle name="Input 24 2" xfId="613"/>
    <cellStyle name="Input 24 2 2" xfId="1590"/>
    <cellStyle name="Input 24 2 2 2" xfId="2860"/>
    <cellStyle name="Input 24 2 2 2 2" xfId="6421"/>
    <cellStyle name="Input 24 2 2 2 2 2" xfId="14615"/>
    <cellStyle name="Input 24 2 2 2 2 2 2" xfId="26587"/>
    <cellStyle name="Input 24 2 2 2 2 2 2 2" xfId="47773"/>
    <cellStyle name="Input 24 2 2 2 2 2 3" xfId="37169"/>
    <cellStyle name="Input 24 2 2 2 2 3" xfId="21474"/>
    <cellStyle name="Input 24 2 2 2 2 3 2" xfId="42661"/>
    <cellStyle name="Input 24 2 2 2 2 4" xfId="32077"/>
    <cellStyle name="Input 24 2 2 2 2_Table 2A-1_EFT (Annual)" xfId="15150"/>
    <cellStyle name="Input 24 2 2 2 3" xfId="11957"/>
    <cellStyle name="Input 24 2 2 2 3 2" xfId="24041"/>
    <cellStyle name="Input 24 2 2 2 3 2 2" xfId="45227"/>
    <cellStyle name="Input 24 2 2 2 3 3" xfId="34623"/>
    <cellStyle name="Input 24 2 2 2 4" xfId="18928"/>
    <cellStyle name="Input 24 2 2 2 4 2" xfId="40115"/>
    <cellStyle name="Input 24 2 2 2 5" xfId="29334"/>
    <cellStyle name="Input 24 2 2 2_Table 2A-1_EFT (Annual)" xfId="6933"/>
    <cellStyle name="Input 24 2 2 3" xfId="5151"/>
    <cellStyle name="Input 24 2 2 3 2" xfId="13411"/>
    <cellStyle name="Input 24 2 2 3 2 2" xfId="25417"/>
    <cellStyle name="Input 24 2 2 3 2 2 2" xfId="46603"/>
    <cellStyle name="Input 24 2 2 3 2 3" xfId="35999"/>
    <cellStyle name="Input 24 2 2 3 3" xfId="20304"/>
    <cellStyle name="Input 24 2 2 3 3 2" xfId="41491"/>
    <cellStyle name="Input 24 2 2 3 4" xfId="30808"/>
    <cellStyle name="Input 24 2 2 3_Table 2A-1_EFT (Annual)" xfId="15151"/>
    <cellStyle name="Input 24 2 2 4" xfId="10755"/>
    <cellStyle name="Input 24 2 2 4 2" xfId="22871"/>
    <cellStyle name="Input 24 2 2 4 2 2" xfId="44057"/>
    <cellStyle name="Input 24 2 2 4 3" xfId="33453"/>
    <cellStyle name="Input 24 2 2 5" xfId="17758"/>
    <cellStyle name="Input 24 2 2 5 2" xfId="38945"/>
    <cellStyle name="Input 24 2 2 6" xfId="28065"/>
    <cellStyle name="Input 24 2 2_Table 2A-1_EFT (Annual)" xfId="6932"/>
    <cellStyle name="Input 24 2 3" xfId="1106"/>
    <cellStyle name="Input 24 2 3 2" xfId="4667"/>
    <cellStyle name="Input 24 2 3 2 2" xfId="12927"/>
    <cellStyle name="Input 24 2 3 2 2 2" xfId="24933"/>
    <cellStyle name="Input 24 2 3 2 2 2 2" xfId="46119"/>
    <cellStyle name="Input 24 2 3 2 2 3" xfId="35515"/>
    <cellStyle name="Input 24 2 3 2 3" xfId="19820"/>
    <cellStyle name="Input 24 2 3 2 3 2" xfId="41007"/>
    <cellStyle name="Input 24 2 3 2 4" xfId="30324"/>
    <cellStyle name="Input 24 2 3 2_Table 2A-1_EFT (Annual)" xfId="15152"/>
    <cellStyle name="Input 24 2 3 3" xfId="10271"/>
    <cellStyle name="Input 24 2 3 3 2" xfId="22387"/>
    <cellStyle name="Input 24 2 3 3 2 2" xfId="43573"/>
    <cellStyle name="Input 24 2 3 3 3" xfId="32969"/>
    <cellStyle name="Input 24 2 3 4" xfId="17274"/>
    <cellStyle name="Input 24 2 3 4 2" xfId="38461"/>
    <cellStyle name="Input 24 2 3 5" xfId="27581"/>
    <cellStyle name="Input 24 2 3_Table 2A-1_EFT (Annual)" xfId="6934"/>
    <cellStyle name="Input 24 2 4" xfId="2329"/>
    <cellStyle name="Input 24 2 4 2" xfId="5890"/>
    <cellStyle name="Input 24 2 4 2 2" xfId="14105"/>
    <cellStyle name="Input 24 2 4 2 2 2" xfId="26093"/>
    <cellStyle name="Input 24 2 4 2 2 2 2" xfId="47279"/>
    <cellStyle name="Input 24 2 4 2 2 3" xfId="36675"/>
    <cellStyle name="Input 24 2 4 2 3" xfId="20980"/>
    <cellStyle name="Input 24 2 4 2 3 2" xfId="42167"/>
    <cellStyle name="Input 24 2 4 2 4" xfId="31547"/>
    <cellStyle name="Input 24 2 4 2_Table 2A-1_EFT (Annual)" xfId="15153"/>
    <cellStyle name="Input 24 2 4 3" xfId="11449"/>
    <cellStyle name="Input 24 2 4 3 2" xfId="23547"/>
    <cellStyle name="Input 24 2 4 3 2 2" xfId="44733"/>
    <cellStyle name="Input 24 2 4 3 3" xfId="34129"/>
    <cellStyle name="Input 24 2 4 4" xfId="18434"/>
    <cellStyle name="Input 24 2 4 4 2" xfId="39621"/>
    <cellStyle name="Input 24 2 4 5" xfId="28804"/>
    <cellStyle name="Input 24 2 4_Table 2A-1_EFT (Annual)" xfId="6935"/>
    <cellStyle name="Input 24 2 5" xfId="4183"/>
    <cellStyle name="Input 24 2 5 2" xfId="12507"/>
    <cellStyle name="Input 24 2 5 2 2" xfId="24529"/>
    <cellStyle name="Input 24 2 5 2 2 2" xfId="45715"/>
    <cellStyle name="Input 24 2 5 2 3" xfId="35111"/>
    <cellStyle name="Input 24 2 5 3" xfId="19416"/>
    <cellStyle name="Input 24 2 5 3 2" xfId="40603"/>
    <cellStyle name="Input 24 2 5 4" xfId="29871"/>
    <cellStyle name="Input 24 2 5_Table 2A-1_EFT (Annual)" xfId="15154"/>
    <cellStyle name="Input 24 2 6" xfId="9846"/>
    <cellStyle name="Input 24 2 6 2" xfId="21983"/>
    <cellStyle name="Input 24 2 6 2 2" xfId="43169"/>
    <cellStyle name="Input 24 2 6 3" xfId="32565"/>
    <cellStyle name="Input 24 2 7" xfId="16870"/>
    <cellStyle name="Input 24 2 7 2" xfId="38057"/>
    <cellStyle name="Input 24 2 8" xfId="27128"/>
    <cellStyle name="Input 24 2_Table 2A-1_EFT (Annual)" xfId="3036"/>
    <cellStyle name="Input 24 3" xfId="447"/>
    <cellStyle name="Input 24 3 2" xfId="1430"/>
    <cellStyle name="Input 24 3 2 2" xfId="2700"/>
    <cellStyle name="Input 24 3 2 2 2" xfId="6261"/>
    <cellStyle name="Input 24 3 2 2 2 2" xfId="14455"/>
    <cellStyle name="Input 24 3 2 2 2 2 2" xfId="26427"/>
    <cellStyle name="Input 24 3 2 2 2 2 2 2" xfId="47613"/>
    <cellStyle name="Input 24 3 2 2 2 2 3" xfId="37009"/>
    <cellStyle name="Input 24 3 2 2 2 3" xfId="21314"/>
    <cellStyle name="Input 24 3 2 2 2 3 2" xfId="42501"/>
    <cellStyle name="Input 24 3 2 2 2 4" xfId="31917"/>
    <cellStyle name="Input 24 3 2 2 2_Table 2A-1_EFT (Annual)" xfId="15155"/>
    <cellStyle name="Input 24 3 2 2 3" xfId="11797"/>
    <cellStyle name="Input 24 3 2 2 3 2" xfId="23881"/>
    <cellStyle name="Input 24 3 2 2 3 2 2" xfId="45067"/>
    <cellStyle name="Input 24 3 2 2 3 3" xfId="34463"/>
    <cellStyle name="Input 24 3 2 2 4" xfId="18768"/>
    <cellStyle name="Input 24 3 2 2 4 2" xfId="39955"/>
    <cellStyle name="Input 24 3 2 2 5" xfId="29174"/>
    <cellStyle name="Input 24 3 2 2_Table 2A-1_EFT (Annual)" xfId="6937"/>
    <cellStyle name="Input 24 3 2 3" xfId="4991"/>
    <cellStyle name="Input 24 3 2 3 2" xfId="13251"/>
    <cellStyle name="Input 24 3 2 3 2 2" xfId="25257"/>
    <cellStyle name="Input 24 3 2 3 2 2 2" xfId="46443"/>
    <cellStyle name="Input 24 3 2 3 2 3" xfId="35839"/>
    <cellStyle name="Input 24 3 2 3 3" xfId="20144"/>
    <cellStyle name="Input 24 3 2 3 3 2" xfId="41331"/>
    <cellStyle name="Input 24 3 2 3 4" xfId="30648"/>
    <cellStyle name="Input 24 3 2 3_Table 2A-1_EFT (Annual)" xfId="15156"/>
    <cellStyle name="Input 24 3 2 4" xfId="10595"/>
    <cellStyle name="Input 24 3 2 4 2" xfId="22711"/>
    <cellStyle name="Input 24 3 2 4 2 2" xfId="43897"/>
    <cellStyle name="Input 24 3 2 4 3" xfId="33293"/>
    <cellStyle name="Input 24 3 2 5" xfId="17598"/>
    <cellStyle name="Input 24 3 2 5 2" xfId="38785"/>
    <cellStyle name="Input 24 3 2 6" xfId="27905"/>
    <cellStyle name="Input 24 3 2_Table 2A-1_EFT (Annual)" xfId="6936"/>
    <cellStyle name="Input 24 3 3" xfId="971"/>
    <cellStyle name="Input 24 3 3 2" xfId="4532"/>
    <cellStyle name="Input 24 3 3 2 2" xfId="12794"/>
    <cellStyle name="Input 24 3 3 2 2 2" xfId="24804"/>
    <cellStyle name="Input 24 3 3 2 2 2 2" xfId="45990"/>
    <cellStyle name="Input 24 3 3 2 2 3" xfId="35386"/>
    <cellStyle name="Input 24 3 3 2 3" xfId="19691"/>
    <cellStyle name="Input 24 3 3 2 3 2" xfId="40878"/>
    <cellStyle name="Input 24 3 3 2 4" xfId="30189"/>
    <cellStyle name="Input 24 3 3 2_Table 2A-1_EFT (Annual)" xfId="15157"/>
    <cellStyle name="Input 24 3 3 3" xfId="10141"/>
    <cellStyle name="Input 24 3 3 3 2" xfId="22258"/>
    <cellStyle name="Input 24 3 3 3 2 2" xfId="43444"/>
    <cellStyle name="Input 24 3 3 3 3" xfId="32840"/>
    <cellStyle name="Input 24 3 3 4" xfId="17145"/>
    <cellStyle name="Input 24 3 3 4 2" xfId="38332"/>
    <cellStyle name="Input 24 3 3 5" xfId="27446"/>
    <cellStyle name="Input 24 3 3_Table 2A-1_EFT (Annual)" xfId="6938"/>
    <cellStyle name="Input 24 3 4" xfId="2169"/>
    <cellStyle name="Input 24 3 4 2" xfId="5730"/>
    <cellStyle name="Input 24 3 4 2 2" xfId="13945"/>
    <cellStyle name="Input 24 3 4 2 2 2" xfId="25933"/>
    <cellStyle name="Input 24 3 4 2 2 2 2" xfId="47119"/>
    <cellStyle name="Input 24 3 4 2 2 3" xfId="36515"/>
    <cellStyle name="Input 24 3 4 2 3" xfId="20820"/>
    <cellStyle name="Input 24 3 4 2 3 2" xfId="42007"/>
    <cellStyle name="Input 24 3 4 2 4" xfId="31387"/>
    <cellStyle name="Input 24 3 4 2_Table 2A-1_EFT (Annual)" xfId="15158"/>
    <cellStyle name="Input 24 3 4 3" xfId="11289"/>
    <cellStyle name="Input 24 3 4 3 2" xfId="23387"/>
    <cellStyle name="Input 24 3 4 3 2 2" xfId="44573"/>
    <cellStyle name="Input 24 3 4 3 3" xfId="33969"/>
    <cellStyle name="Input 24 3 4 4" xfId="18274"/>
    <cellStyle name="Input 24 3 4 4 2" xfId="39461"/>
    <cellStyle name="Input 24 3 4 5" xfId="28644"/>
    <cellStyle name="Input 24 3 4_Table 2A-1_EFT (Annual)" xfId="6939"/>
    <cellStyle name="Input 24 3 5" xfId="4017"/>
    <cellStyle name="Input 24 3 5 2" xfId="12345"/>
    <cellStyle name="Input 24 3 5 2 2" xfId="24369"/>
    <cellStyle name="Input 24 3 5 2 2 2" xfId="45555"/>
    <cellStyle name="Input 24 3 5 2 3" xfId="34951"/>
    <cellStyle name="Input 24 3 5 3" xfId="19256"/>
    <cellStyle name="Input 24 3 5 3 2" xfId="40443"/>
    <cellStyle name="Input 24 3 5 4" xfId="29705"/>
    <cellStyle name="Input 24 3 5_Table 2A-1_EFT (Annual)" xfId="15159"/>
    <cellStyle name="Input 24 3 6" xfId="9682"/>
    <cellStyle name="Input 24 3 6 2" xfId="21823"/>
    <cellStyle name="Input 24 3 6 2 2" xfId="43009"/>
    <cellStyle name="Input 24 3 6 3" xfId="32405"/>
    <cellStyle name="Input 24 3 7" xfId="16710"/>
    <cellStyle name="Input 24 3 7 2" xfId="37897"/>
    <cellStyle name="Input 24 3 8" xfId="26962"/>
    <cellStyle name="Input 24 3_Table 2A-1_EFT (Annual)" xfId="3037"/>
    <cellStyle name="Input 24 4" xfId="1268"/>
    <cellStyle name="Input 24 4 2" xfId="2538"/>
    <cellStyle name="Input 24 4 2 2" xfId="6099"/>
    <cellStyle name="Input 24 4 2 2 2" xfId="14293"/>
    <cellStyle name="Input 24 4 2 2 2 2" xfId="26265"/>
    <cellStyle name="Input 24 4 2 2 2 2 2" xfId="47451"/>
    <cellStyle name="Input 24 4 2 2 2 3" xfId="36847"/>
    <cellStyle name="Input 24 4 2 2 3" xfId="21152"/>
    <cellStyle name="Input 24 4 2 2 3 2" xfId="42339"/>
    <cellStyle name="Input 24 4 2 2 4" xfId="31755"/>
    <cellStyle name="Input 24 4 2 2_Table 2A-1_EFT (Annual)" xfId="15160"/>
    <cellStyle name="Input 24 4 2 3" xfId="11635"/>
    <cellStyle name="Input 24 4 2 3 2" xfId="23719"/>
    <cellStyle name="Input 24 4 2 3 2 2" xfId="44905"/>
    <cellStyle name="Input 24 4 2 3 3" xfId="34301"/>
    <cellStyle name="Input 24 4 2 4" xfId="18606"/>
    <cellStyle name="Input 24 4 2 4 2" xfId="39793"/>
    <cellStyle name="Input 24 4 2 5" xfId="29012"/>
    <cellStyle name="Input 24 4 2_Table 2A-1_EFT (Annual)" xfId="6941"/>
    <cellStyle name="Input 24 4 3" xfId="4829"/>
    <cellStyle name="Input 24 4 3 2" xfId="13089"/>
    <cellStyle name="Input 24 4 3 2 2" xfId="25095"/>
    <cellStyle name="Input 24 4 3 2 2 2" xfId="46281"/>
    <cellStyle name="Input 24 4 3 2 3" xfId="35677"/>
    <cellStyle name="Input 24 4 3 3" xfId="19982"/>
    <cellStyle name="Input 24 4 3 3 2" xfId="41169"/>
    <cellStyle name="Input 24 4 3 4" xfId="30486"/>
    <cellStyle name="Input 24 4 3_Table 2A-1_EFT (Annual)" xfId="15161"/>
    <cellStyle name="Input 24 4 4" xfId="10433"/>
    <cellStyle name="Input 24 4 4 2" xfId="22549"/>
    <cellStyle name="Input 24 4 4 2 2" xfId="43735"/>
    <cellStyle name="Input 24 4 4 3" xfId="33131"/>
    <cellStyle name="Input 24 4 5" xfId="17436"/>
    <cellStyle name="Input 24 4 5 2" xfId="38623"/>
    <cellStyle name="Input 24 4 6" xfId="27743"/>
    <cellStyle name="Input 24 4_Table 2A-1_EFT (Annual)" xfId="6940"/>
    <cellStyle name="Input 24 5" xfId="815"/>
    <cellStyle name="Input 24 5 2" xfId="4376"/>
    <cellStyle name="Input 24 5 2 2" xfId="12656"/>
    <cellStyle name="Input 24 5 2 2 2" xfId="24673"/>
    <cellStyle name="Input 24 5 2 2 2 2" xfId="45859"/>
    <cellStyle name="Input 24 5 2 2 3" xfId="35255"/>
    <cellStyle name="Input 24 5 2 3" xfId="19560"/>
    <cellStyle name="Input 24 5 2 3 2" xfId="40747"/>
    <cellStyle name="Input 24 5 2 4" xfId="30033"/>
    <cellStyle name="Input 24 5 2_Table 2A-1_EFT (Annual)" xfId="15162"/>
    <cellStyle name="Input 24 5 3" xfId="10004"/>
    <cellStyle name="Input 24 5 3 2" xfId="22127"/>
    <cellStyle name="Input 24 5 3 2 2" xfId="43313"/>
    <cellStyle name="Input 24 5 3 3" xfId="32709"/>
    <cellStyle name="Input 24 5 4" xfId="17014"/>
    <cellStyle name="Input 24 5 4 2" xfId="38201"/>
    <cellStyle name="Input 24 5 5" xfId="27290"/>
    <cellStyle name="Input 24 5_Table 2A-1_EFT (Annual)" xfId="6942"/>
    <cellStyle name="Input 24 6" xfId="2007"/>
    <cellStyle name="Input 24 6 2" xfId="5568"/>
    <cellStyle name="Input 24 6 2 2" xfId="13783"/>
    <cellStyle name="Input 24 6 2 2 2" xfId="25771"/>
    <cellStyle name="Input 24 6 2 2 2 2" xfId="46957"/>
    <cellStyle name="Input 24 6 2 2 3" xfId="36353"/>
    <cellStyle name="Input 24 6 2 3" xfId="20658"/>
    <cellStyle name="Input 24 6 2 3 2" xfId="41845"/>
    <cellStyle name="Input 24 6 2 4" xfId="31225"/>
    <cellStyle name="Input 24 6 2_Table 2A-1_EFT (Annual)" xfId="15163"/>
    <cellStyle name="Input 24 6 3" xfId="11127"/>
    <cellStyle name="Input 24 6 3 2" xfId="23225"/>
    <cellStyle name="Input 24 6 3 2 2" xfId="44411"/>
    <cellStyle name="Input 24 6 3 3" xfId="33807"/>
    <cellStyle name="Input 24 6 4" xfId="18112"/>
    <cellStyle name="Input 24 6 4 2" xfId="39299"/>
    <cellStyle name="Input 24 6 5" xfId="28482"/>
    <cellStyle name="Input 24 6_Table 2A-1_EFT (Annual)" xfId="6943"/>
    <cellStyle name="Input 24 7" xfId="3809"/>
    <cellStyle name="Input 24 7 2" xfId="12177"/>
    <cellStyle name="Input 24 7 2 2" xfId="24207"/>
    <cellStyle name="Input 24 7 2 2 2" xfId="45393"/>
    <cellStyle name="Input 24 7 2 3" xfId="34789"/>
    <cellStyle name="Input 24 7 3" xfId="19094"/>
    <cellStyle name="Input 24 7 3 2" xfId="40281"/>
    <cellStyle name="Input 24 7 4" xfId="29518"/>
    <cellStyle name="Input 24 7_Table 2A-1_EFT (Annual)" xfId="15164"/>
    <cellStyle name="Input 24 8" xfId="9496"/>
    <cellStyle name="Input 24 8 2" xfId="21661"/>
    <cellStyle name="Input 24 8 2 2" xfId="42847"/>
    <cellStyle name="Input 24 8 3" xfId="32243"/>
    <cellStyle name="Input 24 9" xfId="16548"/>
    <cellStyle name="Input 24 9 2" xfId="37735"/>
    <cellStyle name="Input 24_Table 2A-1_EFT (Annual)" xfId="3035"/>
    <cellStyle name="Input 25" xfId="202"/>
    <cellStyle name="Input 25 10" xfId="26757"/>
    <cellStyle name="Input 25 2" xfId="595"/>
    <cellStyle name="Input 25 2 2" xfId="1572"/>
    <cellStyle name="Input 25 2 2 2" xfId="2842"/>
    <cellStyle name="Input 25 2 2 2 2" xfId="6403"/>
    <cellStyle name="Input 25 2 2 2 2 2" xfId="14597"/>
    <cellStyle name="Input 25 2 2 2 2 2 2" xfId="26569"/>
    <cellStyle name="Input 25 2 2 2 2 2 2 2" xfId="47755"/>
    <cellStyle name="Input 25 2 2 2 2 2 3" xfId="37151"/>
    <cellStyle name="Input 25 2 2 2 2 3" xfId="21456"/>
    <cellStyle name="Input 25 2 2 2 2 3 2" xfId="42643"/>
    <cellStyle name="Input 25 2 2 2 2 4" xfId="32059"/>
    <cellStyle name="Input 25 2 2 2 2_Table 2A-1_EFT (Annual)" xfId="15165"/>
    <cellStyle name="Input 25 2 2 2 3" xfId="11939"/>
    <cellStyle name="Input 25 2 2 2 3 2" xfId="24023"/>
    <cellStyle name="Input 25 2 2 2 3 2 2" xfId="45209"/>
    <cellStyle name="Input 25 2 2 2 3 3" xfId="34605"/>
    <cellStyle name="Input 25 2 2 2 4" xfId="18910"/>
    <cellStyle name="Input 25 2 2 2 4 2" xfId="40097"/>
    <cellStyle name="Input 25 2 2 2 5" xfId="29316"/>
    <cellStyle name="Input 25 2 2 2_Table 2A-1_EFT (Annual)" xfId="6945"/>
    <cellStyle name="Input 25 2 2 3" xfId="5133"/>
    <cellStyle name="Input 25 2 2 3 2" xfId="13393"/>
    <cellStyle name="Input 25 2 2 3 2 2" xfId="25399"/>
    <cellStyle name="Input 25 2 2 3 2 2 2" xfId="46585"/>
    <cellStyle name="Input 25 2 2 3 2 3" xfId="35981"/>
    <cellStyle name="Input 25 2 2 3 3" xfId="20286"/>
    <cellStyle name="Input 25 2 2 3 3 2" xfId="41473"/>
    <cellStyle name="Input 25 2 2 3 4" xfId="30790"/>
    <cellStyle name="Input 25 2 2 3_Table 2A-1_EFT (Annual)" xfId="15166"/>
    <cellStyle name="Input 25 2 2 4" xfId="10737"/>
    <cellStyle name="Input 25 2 2 4 2" xfId="22853"/>
    <cellStyle name="Input 25 2 2 4 2 2" xfId="44039"/>
    <cellStyle name="Input 25 2 2 4 3" xfId="33435"/>
    <cellStyle name="Input 25 2 2 5" xfId="17740"/>
    <cellStyle name="Input 25 2 2 5 2" xfId="38927"/>
    <cellStyle name="Input 25 2 2 6" xfId="28047"/>
    <cellStyle name="Input 25 2 2_Table 2A-1_EFT (Annual)" xfId="6944"/>
    <cellStyle name="Input 25 2 3" xfId="1092"/>
    <cellStyle name="Input 25 2 3 2" xfId="4653"/>
    <cellStyle name="Input 25 2 3 2 2" xfId="12913"/>
    <cellStyle name="Input 25 2 3 2 2 2" xfId="24919"/>
    <cellStyle name="Input 25 2 3 2 2 2 2" xfId="46105"/>
    <cellStyle name="Input 25 2 3 2 2 3" xfId="35501"/>
    <cellStyle name="Input 25 2 3 2 3" xfId="19806"/>
    <cellStyle name="Input 25 2 3 2 3 2" xfId="40993"/>
    <cellStyle name="Input 25 2 3 2 4" xfId="30310"/>
    <cellStyle name="Input 25 2 3 2_Table 2A-1_EFT (Annual)" xfId="15167"/>
    <cellStyle name="Input 25 2 3 3" xfId="10257"/>
    <cellStyle name="Input 25 2 3 3 2" xfId="22373"/>
    <cellStyle name="Input 25 2 3 3 2 2" xfId="43559"/>
    <cellStyle name="Input 25 2 3 3 3" xfId="32955"/>
    <cellStyle name="Input 25 2 3 4" xfId="17260"/>
    <cellStyle name="Input 25 2 3 4 2" xfId="38447"/>
    <cellStyle name="Input 25 2 3 5" xfId="27567"/>
    <cellStyle name="Input 25 2 3_Table 2A-1_EFT (Annual)" xfId="6946"/>
    <cellStyle name="Input 25 2 4" xfId="2311"/>
    <cellStyle name="Input 25 2 4 2" xfId="5872"/>
    <cellStyle name="Input 25 2 4 2 2" xfId="14087"/>
    <cellStyle name="Input 25 2 4 2 2 2" xfId="26075"/>
    <cellStyle name="Input 25 2 4 2 2 2 2" xfId="47261"/>
    <cellStyle name="Input 25 2 4 2 2 3" xfId="36657"/>
    <cellStyle name="Input 25 2 4 2 3" xfId="20962"/>
    <cellStyle name="Input 25 2 4 2 3 2" xfId="42149"/>
    <cellStyle name="Input 25 2 4 2 4" xfId="31529"/>
    <cellStyle name="Input 25 2 4 2_Table 2A-1_EFT (Annual)" xfId="15168"/>
    <cellStyle name="Input 25 2 4 3" xfId="11431"/>
    <cellStyle name="Input 25 2 4 3 2" xfId="23529"/>
    <cellStyle name="Input 25 2 4 3 2 2" xfId="44715"/>
    <cellStyle name="Input 25 2 4 3 3" xfId="34111"/>
    <cellStyle name="Input 25 2 4 4" xfId="18416"/>
    <cellStyle name="Input 25 2 4 4 2" xfId="39603"/>
    <cellStyle name="Input 25 2 4 5" xfId="28786"/>
    <cellStyle name="Input 25 2 4_Table 2A-1_EFT (Annual)" xfId="6947"/>
    <cellStyle name="Input 25 2 5" xfId="4165"/>
    <cellStyle name="Input 25 2 5 2" xfId="12489"/>
    <cellStyle name="Input 25 2 5 2 2" xfId="24511"/>
    <cellStyle name="Input 25 2 5 2 2 2" xfId="45697"/>
    <cellStyle name="Input 25 2 5 2 3" xfId="35093"/>
    <cellStyle name="Input 25 2 5 3" xfId="19398"/>
    <cellStyle name="Input 25 2 5 3 2" xfId="40585"/>
    <cellStyle name="Input 25 2 5 4" xfId="29853"/>
    <cellStyle name="Input 25 2 5_Table 2A-1_EFT (Annual)" xfId="15169"/>
    <cellStyle name="Input 25 2 6" xfId="9828"/>
    <cellStyle name="Input 25 2 6 2" xfId="21965"/>
    <cellStyle name="Input 25 2 6 2 2" xfId="43151"/>
    <cellStyle name="Input 25 2 6 3" xfId="32547"/>
    <cellStyle name="Input 25 2 7" xfId="16852"/>
    <cellStyle name="Input 25 2 7 2" xfId="38039"/>
    <cellStyle name="Input 25 2 8" xfId="27110"/>
    <cellStyle name="Input 25 2_Table 2A-1_EFT (Annual)" xfId="3039"/>
    <cellStyle name="Input 25 3" xfId="431"/>
    <cellStyle name="Input 25 3 2" xfId="1414"/>
    <cellStyle name="Input 25 3 2 2" xfId="2684"/>
    <cellStyle name="Input 25 3 2 2 2" xfId="6245"/>
    <cellStyle name="Input 25 3 2 2 2 2" xfId="14439"/>
    <cellStyle name="Input 25 3 2 2 2 2 2" xfId="26411"/>
    <cellStyle name="Input 25 3 2 2 2 2 2 2" xfId="47597"/>
    <cellStyle name="Input 25 3 2 2 2 2 3" xfId="36993"/>
    <cellStyle name="Input 25 3 2 2 2 3" xfId="21298"/>
    <cellStyle name="Input 25 3 2 2 2 3 2" xfId="42485"/>
    <cellStyle name="Input 25 3 2 2 2 4" xfId="31901"/>
    <cellStyle name="Input 25 3 2 2 2_Table 2A-1_EFT (Annual)" xfId="15170"/>
    <cellStyle name="Input 25 3 2 2 3" xfId="11781"/>
    <cellStyle name="Input 25 3 2 2 3 2" xfId="23865"/>
    <cellStyle name="Input 25 3 2 2 3 2 2" xfId="45051"/>
    <cellStyle name="Input 25 3 2 2 3 3" xfId="34447"/>
    <cellStyle name="Input 25 3 2 2 4" xfId="18752"/>
    <cellStyle name="Input 25 3 2 2 4 2" xfId="39939"/>
    <cellStyle name="Input 25 3 2 2 5" xfId="29158"/>
    <cellStyle name="Input 25 3 2 2_Table 2A-1_EFT (Annual)" xfId="6949"/>
    <cellStyle name="Input 25 3 2 3" xfId="4975"/>
    <cellStyle name="Input 25 3 2 3 2" xfId="13235"/>
    <cellStyle name="Input 25 3 2 3 2 2" xfId="25241"/>
    <cellStyle name="Input 25 3 2 3 2 2 2" xfId="46427"/>
    <cellStyle name="Input 25 3 2 3 2 3" xfId="35823"/>
    <cellStyle name="Input 25 3 2 3 3" xfId="20128"/>
    <cellStyle name="Input 25 3 2 3 3 2" xfId="41315"/>
    <cellStyle name="Input 25 3 2 3 4" xfId="30632"/>
    <cellStyle name="Input 25 3 2 3_Table 2A-1_EFT (Annual)" xfId="15171"/>
    <cellStyle name="Input 25 3 2 4" xfId="10579"/>
    <cellStyle name="Input 25 3 2 4 2" xfId="22695"/>
    <cellStyle name="Input 25 3 2 4 2 2" xfId="43881"/>
    <cellStyle name="Input 25 3 2 4 3" xfId="33277"/>
    <cellStyle name="Input 25 3 2 5" xfId="17582"/>
    <cellStyle name="Input 25 3 2 5 2" xfId="38769"/>
    <cellStyle name="Input 25 3 2 6" xfId="27889"/>
    <cellStyle name="Input 25 3 2_Table 2A-1_EFT (Annual)" xfId="6948"/>
    <cellStyle name="Input 25 3 3" xfId="958"/>
    <cellStyle name="Input 25 3 3 2" xfId="4519"/>
    <cellStyle name="Input 25 3 3 2 2" xfId="12781"/>
    <cellStyle name="Input 25 3 3 2 2 2" xfId="24791"/>
    <cellStyle name="Input 25 3 3 2 2 2 2" xfId="45977"/>
    <cellStyle name="Input 25 3 3 2 2 3" xfId="35373"/>
    <cellStyle name="Input 25 3 3 2 3" xfId="19678"/>
    <cellStyle name="Input 25 3 3 2 3 2" xfId="40865"/>
    <cellStyle name="Input 25 3 3 2 4" xfId="30176"/>
    <cellStyle name="Input 25 3 3 2_Table 2A-1_EFT (Annual)" xfId="15172"/>
    <cellStyle name="Input 25 3 3 3" xfId="10128"/>
    <cellStyle name="Input 25 3 3 3 2" xfId="22245"/>
    <cellStyle name="Input 25 3 3 3 2 2" xfId="43431"/>
    <cellStyle name="Input 25 3 3 3 3" xfId="32827"/>
    <cellStyle name="Input 25 3 3 4" xfId="17132"/>
    <cellStyle name="Input 25 3 3 4 2" xfId="38319"/>
    <cellStyle name="Input 25 3 3 5" xfId="27433"/>
    <cellStyle name="Input 25 3 3_Table 2A-1_EFT (Annual)" xfId="6950"/>
    <cellStyle name="Input 25 3 4" xfId="2153"/>
    <cellStyle name="Input 25 3 4 2" xfId="5714"/>
    <cellStyle name="Input 25 3 4 2 2" xfId="13929"/>
    <cellStyle name="Input 25 3 4 2 2 2" xfId="25917"/>
    <cellStyle name="Input 25 3 4 2 2 2 2" xfId="47103"/>
    <cellStyle name="Input 25 3 4 2 2 3" xfId="36499"/>
    <cellStyle name="Input 25 3 4 2 3" xfId="20804"/>
    <cellStyle name="Input 25 3 4 2 3 2" xfId="41991"/>
    <cellStyle name="Input 25 3 4 2 4" xfId="31371"/>
    <cellStyle name="Input 25 3 4 2_Table 2A-1_EFT (Annual)" xfId="15173"/>
    <cellStyle name="Input 25 3 4 3" xfId="11273"/>
    <cellStyle name="Input 25 3 4 3 2" xfId="23371"/>
    <cellStyle name="Input 25 3 4 3 2 2" xfId="44557"/>
    <cellStyle name="Input 25 3 4 3 3" xfId="33953"/>
    <cellStyle name="Input 25 3 4 4" xfId="18258"/>
    <cellStyle name="Input 25 3 4 4 2" xfId="39445"/>
    <cellStyle name="Input 25 3 4 5" xfId="28628"/>
    <cellStyle name="Input 25 3 4_Table 2A-1_EFT (Annual)" xfId="6951"/>
    <cellStyle name="Input 25 3 5" xfId="4001"/>
    <cellStyle name="Input 25 3 5 2" xfId="12329"/>
    <cellStyle name="Input 25 3 5 2 2" xfId="24353"/>
    <cellStyle name="Input 25 3 5 2 2 2" xfId="45539"/>
    <cellStyle name="Input 25 3 5 2 3" xfId="34935"/>
    <cellStyle name="Input 25 3 5 3" xfId="19240"/>
    <cellStyle name="Input 25 3 5 3 2" xfId="40427"/>
    <cellStyle name="Input 25 3 5 4" xfId="29689"/>
    <cellStyle name="Input 25 3 5_Table 2A-1_EFT (Annual)" xfId="15174"/>
    <cellStyle name="Input 25 3 6" xfId="9666"/>
    <cellStyle name="Input 25 3 6 2" xfId="21807"/>
    <cellStyle name="Input 25 3 6 2 2" xfId="42993"/>
    <cellStyle name="Input 25 3 6 3" xfId="32389"/>
    <cellStyle name="Input 25 3 7" xfId="16694"/>
    <cellStyle name="Input 25 3 7 2" xfId="37881"/>
    <cellStyle name="Input 25 3 8" xfId="26946"/>
    <cellStyle name="Input 25 3_Table 2A-1_EFT (Annual)" xfId="3040"/>
    <cellStyle name="Input 25 4" xfId="1250"/>
    <cellStyle name="Input 25 4 2" xfId="2520"/>
    <cellStyle name="Input 25 4 2 2" xfId="6081"/>
    <cellStyle name="Input 25 4 2 2 2" xfId="14275"/>
    <cellStyle name="Input 25 4 2 2 2 2" xfId="26247"/>
    <cellStyle name="Input 25 4 2 2 2 2 2" xfId="47433"/>
    <cellStyle name="Input 25 4 2 2 2 3" xfId="36829"/>
    <cellStyle name="Input 25 4 2 2 3" xfId="21134"/>
    <cellStyle name="Input 25 4 2 2 3 2" xfId="42321"/>
    <cellStyle name="Input 25 4 2 2 4" xfId="31737"/>
    <cellStyle name="Input 25 4 2 2_Table 2A-1_EFT (Annual)" xfId="15175"/>
    <cellStyle name="Input 25 4 2 3" xfId="11617"/>
    <cellStyle name="Input 25 4 2 3 2" xfId="23701"/>
    <cellStyle name="Input 25 4 2 3 2 2" xfId="44887"/>
    <cellStyle name="Input 25 4 2 3 3" xfId="34283"/>
    <cellStyle name="Input 25 4 2 4" xfId="18588"/>
    <cellStyle name="Input 25 4 2 4 2" xfId="39775"/>
    <cellStyle name="Input 25 4 2 5" xfId="28994"/>
    <cellStyle name="Input 25 4 2_Table 2A-1_EFT (Annual)" xfId="6953"/>
    <cellStyle name="Input 25 4 3" xfId="4811"/>
    <cellStyle name="Input 25 4 3 2" xfId="13071"/>
    <cellStyle name="Input 25 4 3 2 2" xfId="25077"/>
    <cellStyle name="Input 25 4 3 2 2 2" xfId="46263"/>
    <cellStyle name="Input 25 4 3 2 3" xfId="35659"/>
    <cellStyle name="Input 25 4 3 3" xfId="19964"/>
    <cellStyle name="Input 25 4 3 3 2" xfId="41151"/>
    <cellStyle name="Input 25 4 3 4" xfId="30468"/>
    <cellStyle name="Input 25 4 3_Table 2A-1_EFT (Annual)" xfId="15176"/>
    <cellStyle name="Input 25 4 4" xfId="10415"/>
    <cellStyle name="Input 25 4 4 2" xfId="22531"/>
    <cellStyle name="Input 25 4 4 2 2" xfId="43717"/>
    <cellStyle name="Input 25 4 4 3" xfId="33113"/>
    <cellStyle name="Input 25 4 5" xfId="17418"/>
    <cellStyle name="Input 25 4 5 2" xfId="38605"/>
    <cellStyle name="Input 25 4 6" xfId="27725"/>
    <cellStyle name="Input 25 4_Table 2A-1_EFT (Annual)" xfId="6952"/>
    <cellStyle name="Input 25 5" xfId="801"/>
    <cellStyle name="Input 25 5 2" xfId="4362"/>
    <cellStyle name="Input 25 5 2 2" xfId="12642"/>
    <cellStyle name="Input 25 5 2 2 2" xfId="24659"/>
    <cellStyle name="Input 25 5 2 2 2 2" xfId="45845"/>
    <cellStyle name="Input 25 5 2 2 3" xfId="35241"/>
    <cellStyle name="Input 25 5 2 3" xfId="19546"/>
    <cellStyle name="Input 25 5 2 3 2" xfId="40733"/>
    <cellStyle name="Input 25 5 2 4" xfId="30019"/>
    <cellStyle name="Input 25 5 2_Table 2A-1_EFT (Annual)" xfId="15177"/>
    <cellStyle name="Input 25 5 3" xfId="9990"/>
    <cellStyle name="Input 25 5 3 2" xfId="22113"/>
    <cellStyle name="Input 25 5 3 2 2" xfId="43299"/>
    <cellStyle name="Input 25 5 3 3" xfId="32695"/>
    <cellStyle name="Input 25 5 4" xfId="17000"/>
    <cellStyle name="Input 25 5 4 2" xfId="38187"/>
    <cellStyle name="Input 25 5 5" xfId="27276"/>
    <cellStyle name="Input 25 5_Table 2A-1_EFT (Annual)" xfId="6954"/>
    <cellStyle name="Input 25 6" xfId="1989"/>
    <cellStyle name="Input 25 6 2" xfId="5550"/>
    <cellStyle name="Input 25 6 2 2" xfId="13765"/>
    <cellStyle name="Input 25 6 2 2 2" xfId="25753"/>
    <cellStyle name="Input 25 6 2 2 2 2" xfId="46939"/>
    <cellStyle name="Input 25 6 2 2 3" xfId="36335"/>
    <cellStyle name="Input 25 6 2 3" xfId="20640"/>
    <cellStyle name="Input 25 6 2 3 2" xfId="41827"/>
    <cellStyle name="Input 25 6 2 4" xfId="31207"/>
    <cellStyle name="Input 25 6 2_Table 2A-1_EFT (Annual)" xfId="15178"/>
    <cellStyle name="Input 25 6 3" xfId="11109"/>
    <cellStyle name="Input 25 6 3 2" xfId="23207"/>
    <cellStyle name="Input 25 6 3 2 2" xfId="44393"/>
    <cellStyle name="Input 25 6 3 3" xfId="33789"/>
    <cellStyle name="Input 25 6 4" xfId="18094"/>
    <cellStyle name="Input 25 6 4 2" xfId="39281"/>
    <cellStyle name="Input 25 6 5" xfId="28464"/>
    <cellStyle name="Input 25 6_Table 2A-1_EFT (Annual)" xfId="6955"/>
    <cellStyle name="Input 25 7" xfId="3791"/>
    <cellStyle name="Input 25 7 2" xfId="12159"/>
    <cellStyle name="Input 25 7 2 2" xfId="24189"/>
    <cellStyle name="Input 25 7 2 2 2" xfId="45375"/>
    <cellStyle name="Input 25 7 2 3" xfId="34771"/>
    <cellStyle name="Input 25 7 3" xfId="19076"/>
    <cellStyle name="Input 25 7 3 2" xfId="40263"/>
    <cellStyle name="Input 25 7 4" xfId="29500"/>
    <cellStyle name="Input 25 7_Table 2A-1_EFT (Annual)" xfId="15179"/>
    <cellStyle name="Input 25 8" xfId="9478"/>
    <cellStyle name="Input 25 8 2" xfId="21643"/>
    <cellStyle name="Input 25 8 2 2" xfId="42829"/>
    <cellStyle name="Input 25 8 3" xfId="32225"/>
    <cellStyle name="Input 25 9" xfId="16530"/>
    <cellStyle name="Input 25 9 2" xfId="37717"/>
    <cellStyle name="Input 25_Table 2A-1_EFT (Annual)" xfId="3038"/>
    <cellStyle name="Input 26" xfId="218"/>
    <cellStyle name="Input 26 10" xfId="26773"/>
    <cellStyle name="Input 26 2" xfId="611"/>
    <cellStyle name="Input 26 2 2" xfId="1588"/>
    <cellStyle name="Input 26 2 2 2" xfId="2858"/>
    <cellStyle name="Input 26 2 2 2 2" xfId="6419"/>
    <cellStyle name="Input 26 2 2 2 2 2" xfId="14613"/>
    <cellStyle name="Input 26 2 2 2 2 2 2" xfId="26585"/>
    <cellStyle name="Input 26 2 2 2 2 2 2 2" xfId="47771"/>
    <cellStyle name="Input 26 2 2 2 2 2 3" xfId="37167"/>
    <cellStyle name="Input 26 2 2 2 2 3" xfId="21472"/>
    <cellStyle name="Input 26 2 2 2 2 3 2" xfId="42659"/>
    <cellStyle name="Input 26 2 2 2 2 4" xfId="32075"/>
    <cellStyle name="Input 26 2 2 2 2_Table 2A-1_EFT (Annual)" xfId="15180"/>
    <cellStyle name="Input 26 2 2 2 3" xfId="11955"/>
    <cellStyle name="Input 26 2 2 2 3 2" xfId="24039"/>
    <cellStyle name="Input 26 2 2 2 3 2 2" xfId="45225"/>
    <cellStyle name="Input 26 2 2 2 3 3" xfId="34621"/>
    <cellStyle name="Input 26 2 2 2 4" xfId="18926"/>
    <cellStyle name="Input 26 2 2 2 4 2" xfId="40113"/>
    <cellStyle name="Input 26 2 2 2 5" xfId="29332"/>
    <cellStyle name="Input 26 2 2 2_Table 2A-1_EFT (Annual)" xfId="6957"/>
    <cellStyle name="Input 26 2 2 3" xfId="5149"/>
    <cellStyle name="Input 26 2 2 3 2" xfId="13409"/>
    <cellStyle name="Input 26 2 2 3 2 2" xfId="25415"/>
    <cellStyle name="Input 26 2 2 3 2 2 2" xfId="46601"/>
    <cellStyle name="Input 26 2 2 3 2 3" xfId="35997"/>
    <cellStyle name="Input 26 2 2 3 3" xfId="20302"/>
    <cellStyle name="Input 26 2 2 3 3 2" xfId="41489"/>
    <cellStyle name="Input 26 2 2 3 4" xfId="30806"/>
    <cellStyle name="Input 26 2 2 3_Table 2A-1_EFT (Annual)" xfId="15181"/>
    <cellStyle name="Input 26 2 2 4" xfId="10753"/>
    <cellStyle name="Input 26 2 2 4 2" xfId="22869"/>
    <cellStyle name="Input 26 2 2 4 2 2" xfId="44055"/>
    <cellStyle name="Input 26 2 2 4 3" xfId="33451"/>
    <cellStyle name="Input 26 2 2 5" xfId="17756"/>
    <cellStyle name="Input 26 2 2 5 2" xfId="38943"/>
    <cellStyle name="Input 26 2 2 6" xfId="28063"/>
    <cellStyle name="Input 26 2 2_Table 2A-1_EFT (Annual)" xfId="6956"/>
    <cellStyle name="Input 26 2 3" xfId="1105"/>
    <cellStyle name="Input 26 2 3 2" xfId="4666"/>
    <cellStyle name="Input 26 2 3 2 2" xfId="12926"/>
    <cellStyle name="Input 26 2 3 2 2 2" xfId="24932"/>
    <cellStyle name="Input 26 2 3 2 2 2 2" xfId="46118"/>
    <cellStyle name="Input 26 2 3 2 2 3" xfId="35514"/>
    <cellStyle name="Input 26 2 3 2 3" xfId="19819"/>
    <cellStyle name="Input 26 2 3 2 3 2" xfId="41006"/>
    <cellStyle name="Input 26 2 3 2 4" xfId="30323"/>
    <cellStyle name="Input 26 2 3 2_Table 2A-1_EFT (Annual)" xfId="15182"/>
    <cellStyle name="Input 26 2 3 3" xfId="10270"/>
    <cellStyle name="Input 26 2 3 3 2" xfId="22386"/>
    <cellStyle name="Input 26 2 3 3 2 2" xfId="43572"/>
    <cellStyle name="Input 26 2 3 3 3" xfId="32968"/>
    <cellStyle name="Input 26 2 3 4" xfId="17273"/>
    <cellStyle name="Input 26 2 3 4 2" xfId="38460"/>
    <cellStyle name="Input 26 2 3 5" xfId="27580"/>
    <cellStyle name="Input 26 2 3_Table 2A-1_EFT (Annual)" xfId="6958"/>
    <cellStyle name="Input 26 2 4" xfId="2327"/>
    <cellStyle name="Input 26 2 4 2" xfId="5888"/>
    <cellStyle name="Input 26 2 4 2 2" xfId="14103"/>
    <cellStyle name="Input 26 2 4 2 2 2" xfId="26091"/>
    <cellStyle name="Input 26 2 4 2 2 2 2" xfId="47277"/>
    <cellStyle name="Input 26 2 4 2 2 3" xfId="36673"/>
    <cellStyle name="Input 26 2 4 2 3" xfId="20978"/>
    <cellStyle name="Input 26 2 4 2 3 2" xfId="42165"/>
    <cellStyle name="Input 26 2 4 2 4" xfId="31545"/>
    <cellStyle name="Input 26 2 4 2_Table 2A-1_EFT (Annual)" xfId="15183"/>
    <cellStyle name="Input 26 2 4 3" xfId="11447"/>
    <cellStyle name="Input 26 2 4 3 2" xfId="23545"/>
    <cellStyle name="Input 26 2 4 3 2 2" xfId="44731"/>
    <cellStyle name="Input 26 2 4 3 3" xfId="34127"/>
    <cellStyle name="Input 26 2 4 4" xfId="18432"/>
    <cellStyle name="Input 26 2 4 4 2" xfId="39619"/>
    <cellStyle name="Input 26 2 4 5" xfId="28802"/>
    <cellStyle name="Input 26 2 4_Table 2A-1_EFT (Annual)" xfId="6959"/>
    <cellStyle name="Input 26 2 5" xfId="4181"/>
    <cellStyle name="Input 26 2 5 2" xfId="12505"/>
    <cellStyle name="Input 26 2 5 2 2" xfId="24527"/>
    <cellStyle name="Input 26 2 5 2 2 2" xfId="45713"/>
    <cellStyle name="Input 26 2 5 2 3" xfId="35109"/>
    <cellStyle name="Input 26 2 5 3" xfId="19414"/>
    <cellStyle name="Input 26 2 5 3 2" xfId="40601"/>
    <cellStyle name="Input 26 2 5 4" xfId="29869"/>
    <cellStyle name="Input 26 2 5_Table 2A-1_EFT (Annual)" xfId="15184"/>
    <cellStyle name="Input 26 2 6" xfId="9844"/>
    <cellStyle name="Input 26 2 6 2" xfId="21981"/>
    <cellStyle name="Input 26 2 6 2 2" xfId="43167"/>
    <cellStyle name="Input 26 2 6 3" xfId="32563"/>
    <cellStyle name="Input 26 2 7" xfId="16868"/>
    <cellStyle name="Input 26 2 7 2" xfId="38055"/>
    <cellStyle name="Input 26 2 8" xfId="27126"/>
    <cellStyle name="Input 26 2_Table 2A-1_EFT (Annual)" xfId="3042"/>
    <cellStyle name="Input 26 3" xfId="446"/>
    <cellStyle name="Input 26 3 2" xfId="1429"/>
    <cellStyle name="Input 26 3 2 2" xfId="2699"/>
    <cellStyle name="Input 26 3 2 2 2" xfId="6260"/>
    <cellStyle name="Input 26 3 2 2 2 2" xfId="14454"/>
    <cellStyle name="Input 26 3 2 2 2 2 2" xfId="26426"/>
    <cellStyle name="Input 26 3 2 2 2 2 2 2" xfId="47612"/>
    <cellStyle name="Input 26 3 2 2 2 2 3" xfId="37008"/>
    <cellStyle name="Input 26 3 2 2 2 3" xfId="21313"/>
    <cellStyle name="Input 26 3 2 2 2 3 2" xfId="42500"/>
    <cellStyle name="Input 26 3 2 2 2 4" xfId="31916"/>
    <cellStyle name="Input 26 3 2 2 2_Table 2A-1_EFT (Annual)" xfId="15185"/>
    <cellStyle name="Input 26 3 2 2 3" xfId="11796"/>
    <cellStyle name="Input 26 3 2 2 3 2" xfId="23880"/>
    <cellStyle name="Input 26 3 2 2 3 2 2" xfId="45066"/>
    <cellStyle name="Input 26 3 2 2 3 3" xfId="34462"/>
    <cellStyle name="Input 26 3 2 2 4" xfId="18767"/>
    <cellStyle name="Input 26 3 2 2 4 2" xfId="39954"/>
    <cellStyle name="Input 26 3 2 2 5" xfId="29173"/>
    <cellStyle name="Input 26 3 2 2_Table 2A-1_EFT (Annual)" xfId="6961"/>
    <cellStyle name="Input 26 3 2 3" xfId="4990"/>
    <cellStyle name="Input 26 3 2 3 2" xfId="13250"/>
    <cellStyle name="Input 26 3 2 3 2 2" xfId="25256"/>
    <cellStyle name="Input 26 3 2 3 2 2 2" xfId="46442"/>
    <cellStyle name="Input 26 3 2 3 2 3" xfId="35838"/>
    <cellStyle name="Input 26 3 2 3 3" xfId="20143"/>
    <cellStyle name="Input 26 3 2 3 3 2" xfId="41330"/>
    <cellStyle name="Input 26 3 2 3 4" xfId="30647"/>
    <cellStyle name="Input 26 3 2 3_Table 2A-1_EFT (Annual)" xfId="15186"/>
    <cellStyle name="Input 26 3 2 4" xfId="10594"/>
    <cellStyle name="Input 26 3 2 4 2" xfId="22710"/>
    <cellStyle name="Input 26 3 2 4 2 2" xfId="43896"/>
    <cellStyle name="Input 26 3 2 4 3" xfId="33292"/>
    <cellStyle name="Input 26 3 2 5" xfId="17597"/>
    <cellStyle name="Input 26 3 2 5 2" xfId="38784"/>
    <cellStyle name="Input 26 3 2 6" xfId="27904"/>
    <cellStyle name="Input 26 3 2_Table 2A-1_EFT (Annual)" xfId="6960"/>
    <cellStyle name="Input 26 3 3" xfId="970"/>
    <cellStyle name="Input 26 3 3 2" xfId="4531"/>
    <cellStyle name="Input 26 3 3 2 2" xfId="12793"/>
    <cellStyle name="Input 26 3 3 2 2 2" xfId="24803"/>
    <cellStyle name="Input 26 3 3 2 2 2 2" xfId="45989"/>
    <cellStyle name="Input 26 3 3 2 2 3" xfId="35385"/>
    <cellStyle name="Input 26 3 3 2 3" xfId="19690"/>
    <cellStyle name="Input 26 3 3 2 3 2" xfId="40877"/>
    <cellStyle name="Input 26 3 3 2 4" xfId="30188"/>
    <cellStyle name="Input 26 3 3 2_Table 2A-1_EFT (Annual)" xfId="15187"/>
    <cellStyle name="Input 26 3 3 3" xfId="10140"/>
    <cellStyle name="Input 26 3 3 3 2" xfId="22257"/>
    <cellStyle name="Input 26 3 3 3 2 2" xfId="43443"/>
    <cellStyle name="Input 26 3 3 3 3" xfId="32839"/>
    <cellStyle name="Input 26 3 3 4" xfId="17144"/>
    <cellStyle name="Input 26 3 3 4 2" xfId="38331"/>
    <cellStyle name="Input 26 3 3 5" xfId="27445"/>
    <cellStyle name="Input 26 3 3_Table 2A-1_EFT (Annual)" xfId="6962"/>
    <cellStyle name="Input 26 3 4" xfId="2168"/>
    <cellStyle name="Input 26 3 4 2" xfId="5729"/>
    <cellStyle name="Input 26 3 4 2 2" xfId="13944"/>
    <cellStyle name="Input 26 3 4 2 2 2" xfId="25932"/>
    <cellStyle name="Input 26 3 4 2 2 2 2" xfId="47118"/>
    <cellStyle name="Input 26 3 4 2 2 3" xfId="36514"/>
    <cellStyle name="Input 26 3 4 2 3" xfId="20819"/>
    <cellStyle name="Input 26 3 4 2 3 2" xfId="42006"/>
    <cellStyle name="Input 26 3 4 2 4" xfId="31386"/>
    <cellStyle name="Input 26 3 4 2_Table 2A-1_EFT (Annual)" xfId="15188"/>
    <cellStyle name="Input 26 3 4 3" xfId="11288"/>
    <cellStyle name="Input 26 3 4 3 2" xfId="23386"/>
    <cellStyle name="Input 26 3 4 3 2 2" xfId="44572"/>
    <cellStyle name="Input 26 3 4 3 3" xfId="33968"/>
    <cellStyle name="Input 26 3 4 4" xfId="18273"/>
    <cellStyle name="Input 26 3 4 4 2" xfId="39460"/>
    <cellStyle name="Input 26 3 4 5" xfId="28643"/>
    <cellStyle name="Input 26 3 4_Table 2A-1_EFT (Annual)" xfId="6963"/>
    <cellStyle name="Input 26 3 5" xfId="4016"/>
    <cellStyle name="Input 26 3 5 2" xfId="12344"/>
    <cellStyle name="Input 26 3 5 2 2" xfId="24368"/>
    <cellStyle name="Input 26 3 5 2 2 2" xfId="45554"/>
    <cellStyle name="Input 26 3 5 2 3" xfId="34950"/>
    <cellStyle name="Input 26 3 5 3" xfId="19255"/>
    <cellStyle name="Input 26 3 5 3 2" xfId="40442"/>
    <cellStyle name="Input 26 3 5 4" xfId="29704"/>
    <cellStyle name="Input 26 3 5_Table 2A-1_EFT (Annual)" xfId="15189"/>
    <cellStyle name="Input 26 3 6" xfId="9681"/>
    <cellStyle name="Input 26 3 6 2" xfId="21822"/>
    <cellStyle name="Input 26 3 6 2 2" xfId="43008"/>
    <cellStyle name="Input 26 3 6 3" xfId="32404"/>
    <cellStyle name="Input 26 3 7" xfId="16709"/>
    <cellStyle name="Input 26 3 7 2" xfId="37896"/>
    <cellStyle name="Input 26 3 8" xfId="26961"/>
    <cellStyle name="Input 26 3_Table 2A-1_EFT (Annual)" xfId="3043"/>
    <cellStyle name="Input 26 4" xfId="1266"/>
    <cellStyle name="Input 26 4 2" xfId="2536"/>
    <cellStyle name="Input 26 4 2 2" xfId="6097"/>
    <cellStyle name="Input 26 4 2 2 2" xfId="14291"/>
    <cellStyle name="Input 26 4 2 2 2 2" xfId="26263"/>
    <cellStyle name="Input 26 4 2 2 2 2 2" xfId="47449"/>
    <cellStyle name="Input 26 4 2 2 2 3" xfId="36845"/>
    <cellStyle name="Input 26 4 2 2 3" xfId="21150"/>
    <cellStyle name="Input 26 4 2 2 3 2" xfId="42337"/>
    <cellStyle name="Input 26 4 2 2 4" xfId="31753"/>
    <cellStyle name="Input 26 4 2 2_Table 2A-1_EFT (Annual)" xfId="15190"/>
    <cellStyle name="Input 26 4 2 3" xfId="11633"/>
    <cellStyle name="Input 26 4 2 3 2" xfId="23717"/>
    <cellStyle name="Input 26 4 2 3 2 2" xfId="44903"/>
    <cellStyle name="Input 26 4 2 3 3" xfId="34299"/>
    <cellStyle name="Input 26 4 2 4" xfId="18604"/>
    <cellStyle name="Input 26 4 2 4 2" xfId="39791"/>
    <cellStyle name="Input 26 4 2 5" xfId="29010"/>
    <cellStyle name="Input 26 4 2_Table 2A-1_EFT (Annual)" xfId="6965"/>
    <cellStyle name="Input 26 4 3" xfId="4827"/>
    <cellStyle name="Input 26 4 3 2" xfId="13087"/>
    <cellStyle name="Input 26 4 3 2 2" xfId="25093"/>
    <cellStyle name="Input 26 4 3 2 2 2" xfId="46279"/>
    <cellStyle name="Input 26 4 3 2 3" xfId="35675"/>
    <cellStyle name="Input 26 4 3 3" xfId="19980"/>
    <cellStyle name="Input 26 4 3 3 2" xfId="41167"/>
    <cellStyle name="Input 26 4 3 4" xfId="30484"/>
    <cellStyle name="Input 26 4 3_Table 2A-1_EFT (Annual)" xfId="15191"/>
    <cellStyle name="Input 26 4 4" xfId="10431"/>
    <cellStyle name="Input 26 4 4 2" xfId="22547"/>
    <cellStyle name="Input 26 4 4 2 2" xfId="43733"/>
    <cellStyle name="Input 26 4 4 3" xfId="33129"/>
    <cellStyle name="Input 26 4 5" xfId="17434"/>
    <cellStyle name="Input 26 4 5 2" xfId="38621"/>
    <cellStyle name="Input 26 4 6" xfId="27741"/>
    <cellStyle name="Input 26 4_Table 2A-1_EFT (Annual)" xfId="6964"/>
    <cellStyle name="Input 26 5" xfId="814"/>
    <cellStyle name="Input 26 5 2" xfId="4375"/>
    <cellStyle name="Input 26 5 2 2" xfId="12655"/>
    <cellStyle name="Input 26 5 2 2 2" xfId="24672"/>
    <cellStyle name="Input 26 5 2 2 2 2" xfId="45858"/>
    <cellStyle name="Input 26 5 2 2 3" xfId="35254"/>
    <cellStyle name="Input 26 5 2 3" xfId="19559"/>
    <cellStyle name="Input 26 5 2 3 2" xfId="40746"/>
    <cellStyle name="Input 26 5 2 4" xfId="30032"/>
    <cellStyle name="Input 26 5 2_Table 2A-1_EFT (Annual)" xfId="15192"/>
    <cellStyle name="Input 26 5 3" xfId="10003"/>
    <cellStyle name="Input 26 5 3 2" xfId="22126"/>
    <cellStyle name="Input 26 5 3 2 2" xfId="43312"/>
    <cellStyle name="Input 26 5 3 3" xfId="32708"/>
    <cellStyle name="Input 26 5 4" xfId="17013"/>
    <cellStyle name="Input 26 5 4 2" xfId="38200"/>
    <cellStyle name="Input 26 5 5" xfId="27289"/>
    <cellStyle name="Input 26 5_Table 2A-1_EFT (Annual)" xfId="6966"/>
    <cellStyle name="Input 26 6" xfId="2005"/>
    <cellStyle name="Input 26 6 2" xfId="5566"/>
    <cellStyle name="Input 26 6 2 2" xfId="13781"/>
    <cellStyle name="Input 26 6 2 2 2" xfId="25769"/>
    <cellStyle name="Input 26 6 2 2 2 2" xfId="46955"/>
    <cellStyle name="Input 26 6 2 2 3" xfId="36351"/>
    <cellStyle name="Input 26 6 2 3" xfId="20656"/>
    <cellStyle name="Input 26 6 2 3 2" xfId="41843"/>
    <cellStyle name="Input 26 6 2 4" xfId="31223"/>
    <cellStyle name="Input 26 6 2_Table 2A-1_EFT (Annual)" xfId="15193"/>
    <cellStyle name="Input 26 6 3" xfId="11125"/>
    <cellStyle name="Input 26 6 3 2" xfId="23223"/>
    <cellStyle name="Input 26 6 3 2 2" xfId="44409"/>
    <cellStyle name="Input 26 6 3 3" xfId="33805"/>
    <cellStyle name="Input 26 6 4" xfId="18110"/>
    <cellStyle name="Input 26 6 4 2" xfId="39297"/>
    <cellStyle name="Input 26 6 5" xfId="28480"/>
    <cellStyle name="Input 26 6_Table 2A-1_EFT (Annual)" xfId="6967"/>
    <cellStyle name="Input 26 7" xfId="3807"/>
    <cellStyle name="Input 26 7 2" xfId="12175"/>
    <cellStyle name="Input 26 7 2 2" xfId="24205"/>
    <cellStyle name="Input 26 7 2 2 2" xfId="45391"/>
    <cellStyle name="Input 26 7 2 3" xfId="34787"/>
    <cellStyle name="Input 26 7 3" xfId="19092"/>
    <cellStyle name="Input 26 7 3 2" xfId="40279"/>
    <cellStyle name="Input 26 7 4" xfId="29516"/>
    <cellStyle name="Input 26 7_Table 2A-1_EFT (Annual)" xfId="15194"/>
    <cellStyle name="Input 26 8" xfId="9494"/>
    <cellStyle name="Input 26 8 2" xfId="21659"/>
    <cellStyle name="Input 26 8 2 2" xfId="42845"/>
    <cellStyle name="Input 26 8 3" xfId="32241"/>
    <cellStyle name="Input 26 9" xfId="16546"/>
    <cellStyle name="Input 26 9 2" xfId="37733"/>
    <cellStyle name="Input 26_Table 2A-1_EFT (Annual)" xfId="3041"/>
    <cellStyle name="Input 27" xfId="236"/>
    <cellStyle name="Input 27 10" xfId="26791"/>
    <cellStyle name="Input 27 2" xfId="623"/>
    <cellStyle name="Input 27 2 2" xfId="1600"/>
    <cellStyle name="Input 27 2 2 2" xfId="2870"/>
    <cellStyle name="Input 27 2 2 2 2" xfId="6431"/>
    <cellStyle name="Input 27 2 2 2 2 2" xfId="14625"/>
    <cellStyle name="Input 27 2 2 2 2 2 2" xfId="26597"/>
    <cellStyle name="Input 27 2 2 2 2 2 2 2" xfId="47783"/>
    <cellStyle name="Input 27 2 2 2 2 2 3" xfId="37179"/>
    <cellStyle name="Input 27 2 2 2 2 3" xfId="21484"/>
    <cellStyle name="Input 27 2 2 2 2 3 2" xfId="42671"/>
    <cellStyle name="Input 27 2 2 2 2 4" xfId="32087"/>
    <cellStyle name="Input 27 2 2 2 2_Table 2A-1_EFT (Annual)" xfId="15195"/>
    <cellStyle name="Input 27 2 2 2 3" xfId="11967"/>
    <cellStyle name="Input 27 2 2 2 3 2" xfId="24051"/>
    <cellStyle name="Input 27 2 2 2 3 2 2" xfId="45237"/>
    <cellStyle name="Input 27 2 2 2 3 3" xfId="34633"/>
    <cellStyle name="Input 27 2 2 2 4" xfId="18938"/>
    <cellStyle name="Input 27 2 2 2 4 2" xfId="40125"/>
    <cellStyle name="Input 27 2 2 2 5" xfId="29344"/>
    <cellStyle name="Input 27 2 2 2_Table 2A-1_EFT (Annual)" xfId="6969"/>
    <cellStyle name="Input 27 2 2 3" xfId="5161"/>
    <cellStyle name="Input 27 2 2 3 2" xfId="13421"/>
    <cellStyle name="Input 27 2 2 3 2 2" xfId="25427"/>
    <cellStyle name="Input 27 2 2 3 2 2 2" xfId="46613"/>
    <cellStyle name="Input 27 2 2 3 2 3" xfId="36009"/>
    <cellStyle name="Input 27 2 2 3 3" xfId="20314"/>
    <cellStyle name="Input 27 2 2 3 3 2" xfId="41501"/>
    <cellStyle name="Input 27 2 2 3 4" xfId="30818"/>
    <cellStyle name="Input 27 2 2 3_Table 2A-1_EFT (Annual)" xfId="15196"/>
    <cellStyle name="Input 27 2 2 4" xfId="10765"/>
    <cellStyle name="Input 27 2 2 4 2" xfId="22881"/>
    <cellStyle name="Input 27 2 2 4 2 2" xfId="44067"/>
    <cellStyle name="Input 27 2 2 4 3" xfId="33463"/>
    <cellStyle name="Input 27 2 2 5" xfId="17768"/>
    <cellStyle name="Input 27 2 2 5 2" xfId="38955"/>
    <cellStyle name="Input 27 2 2 6" xfId="28075"/>
    <cellStyle name="Input 27 2 2_Table 2A-1_EFT (Annual)" xfId="6968"/>
    <cellStyle name="Input 27 2 3" xfId="1114"/>
    <cellStyle name="Input 27 2 3 2" xfId="4675"/>
    <cellStyle name="Input 27 2 3 2 2" xfId="12935"/>
    <cellStyle name="Input 27 2 3 2 2 2" xfId="24941"/>
    <cellStyle name="Input 27 2 3 2 2 2 2" xfId="46127"/>
    <cellStyle name="Input 27 2 3 2 2 3" xfId="35523"/>
    <cellStyle name="Input 27 2 3 2 3" xfId="19828"/>
    <cellStyle name="Input 27 2 3 2 3 2" xfId="41015"/>
    <cellStyle name="Input 27 2 3 2 4" xfId="30332"/>
    <cellStyle name="Input 27 2 3 2_Table 2A-1_EFT (Annual)" xfId="15197"/>
    <cellStyle name="Input 27 2 3 3" xfId="10279"/>
    <cellStyle name="Input 27 2 3 3 2" xfId="22395"/>
    <cellStyle name="Input 27 2 3 3 2 2" xfId="43581"/>
    <cellStyle name="Input 27 2 3 3 3" xfId="32977"/>
    <cellStyle name="Input 27 2 3 4" xfId="17282"/>
    <cellStyle name="Input 27 2 3 4 2" xfId="38469"/>
    <cellStyle name="Input 27 2 3 5" xfId="27589"/>
    <cellStyle name="Input 27 2 3_Table 2A-1_EFT (Annual)" xfId="6970"/>
    <cellStyle name="Input 27 2 4" xfId="2339"/>
    <cellStyle name="Input 27 2 4 2" xfId="5900"/>
    <cellStyle name="Input 27 2 4 2 2" xfId="14115"/>
    <cellStyle name="Input 27 2 4 2 2 2" xfId="26103"/>
    <cellStyle name="Input 27 2 4 2 2 2 2" xfId="47289"/>
    <cellStyle name="Input 27 2 4 2 2 3" xfId="36685"/>
    <cellStyle name="Input 27 2 4 2 3" xfId="20990"/>
    <cellStyle name="Input 27 2 4 2 3 2" xfId="42177"/>
    <cellStyle name="Input 27 2 4 2 4" xfId="31557"/>
    <cellStyle name="Input 27 2 4 2_Table 2A-1_EFT (Annual)" xfId="15198"/>
    <cellStyle name="Input 27 2 4 3" xfId="11459"/>
    <cellStyle name="Input 27 2 4 3 2" xfId="23557"/>
    <cellStyle name="Input 27 2 4 3 2 2" xfId="44743"/>
    <cellStyle name="Input 27 2 4 3 3" xfId="34139"/>
    <cellStyle name="Input 27 2 4 4" xfId="18444"/>
    <cellStyle name="Input 27 2 4 4 2" xfId="39631"/>
    <cellStyle name="Input 27 2 4 5" xfId="28814"/>
    <cellStyle name="Input 27 2 4_Table 2A-1_EFT (Annual)" xfId="6971"/>
    <cellStyle name="Input 27 2 5" xfId="4193"/>
    <cellStyle name="Input 27 2 5 2" xfId="12517"/>
    <cellStyle name="Input 27 2 5 2 2" xfId="24539"/>
    <cellStyle name="Input 27 2 5 2 2 2" xfId="45725"/>
    <cellStyle name="Input 27 2 5 2 3" xfId="35121"/>
    <cellStyle name="Input 27 2 5 3" xfId="19426"/>
    <cellStyle name="Input 27 2 5 3 2" xfId="40613"/>
    <cellStyle name="Input 27 2 5 4" xfId="29881"/>
    <cellStyle name="Input 27 2 5_Table 2A-1_EFT (Annual)" xfId="15199"/>
    <cellStyle name="Input 27 2 6" xfId="9856"/>
    <cellStyle name="Input 27 2 6 2" xfId="21993"/>
    <cellStyle name="Input 27 2 6 2 2" xfId="43179"/>
    <cellStyle name="Input 27 2 6 3" xfId="32575"/>
    <cellStyle name="Input 27 2 7" xfId="16880"/>
    <cellStyle name="Input 27 2 7 2" xfId="38067"/>
    <cellStyle name="Input 27 2 8" xfId="27138"/>
    <cellStyle name="Input 27 2_Table 2A-1_EFT (Annual)" xfId="3045"/>
    <cellStyle name="Input 27 3" xfId="462"/>
    <cellStyle name="Input 27 3 2" xfId="1439"/>
    <cellStyle name="Input 27 3 2 2" xfId="2709"/>
    <cellStyle name="Input 27 3 2 2 2" xfId="6270"/>
    <cellStyle name="Input 27 3 2 2 2 2" xfId="14464"/>
    <cellStyle name="Input 27 3 2 2 2 2 2" xfId="26436"/>
    <cellStyle name="Input 27 3 2 2 2 2 2 2" xfId="47622"/>
    <cellStyle name="Input 27 3 2 2 2 2 3" xfId="37018"/>
    <cellStyle name="Input 27 3 2 2 2 3" xfId="21323"/>
    <cellStyle name="Input 27 3 2 2 2 3 2" xfId="42510"/>
    <cellStyle name="Input 27 3 2 2 2 4" xfId="31926"/>
    <cellStyle name="Input 27 3 2 2 2_Table 2A-1_EFT (Annual)" xfId="15200"/>
    <cellStyle name="Input 27 3 2 2 3" xfId="11806"/>
    <cellStyle name="Input 27 3 2 2 3 2" xfId="23890"/>
    <cellStyle name="Input 27 3 2 2 3 2 2" xfId="45076"/>
    <cellStyle name="Input 27 3 2 2 3 3" xfId="34472"/>
    <cellStyle name="Input 27 3 2 2 4" xfId="18777"/>
    <cellStyle name="Input 27 3 2 2 4 2" xfId="39964"/>
    <cellStyle name="Input 27 3 2 2 5" xfId="29183"/>
    <cellStyle name="Input 27 3 2 2_Table 2A-1_EFT (Annual)" xfId="6973"/>
    <cellStyle name="Input 27 3 2 3" xfId="5000"/>
    <cellStyle name="Input 27 3 2 3 2" xfId="13260"/>
    <cellStyle name="Input 27 3 2 3 2 2" xfId="25266"/>
    <cellStyle name="Input 27 3 2 3 2 2 2" xfId="46452"/>
    <cellStyle name="Input 27 3 2 3 2 3" xfId="35848"/>
    <cellStyle name="Input 27 3 2 3 3" xfId="20153"/>
    <cellStyle name="Input 27 3 2 3 3 2" xfId="41340"/>
    <cellStyle name="Input 27 3 2 3 4" xfId="30657"/>
    <cellStyle name="Input 27 3 2 3_Table 2A-1_EFT (Annual)" xfId="15201"/>
    <cellStyle name="Input 27 3 2 4" xfId="10604"/>
    <cellStyle name="Input 27 3 2 4 2" xfId="22720"/>
    <cellStyle name="Input 27 3 2 4 2 2" xfId="43906"/>
    <cellStyle name="Input 27 3 2 4 3" xfId="33302"/>
    <cellStyle name="Input 27 3 2 5" xfId="17607"/>
    <cellStyle name="Input 27 3 2 5 2" xfId="38794"/>
    <cellStyle name="Input 27 3 2 6" xfId="27914"/>
    <cellStyle name="Input 27 3 2_Table 2A-1_EFT (Annual)" xfId="6972"/>
    <cellStyle name="Input 27 3 3" xfId="984"/>
    <cellStyle name="Input 27 3 3 2" xfId="4545"/>
    <cellStyle name="Input 27 3 3 2 2" xfId="12805"/>
    <cellStyle name="Input 27 3 3 2 2 2" xfId="24811"/>
    <cellStyle name="Input 27 3 3 2 2 2 2" xfId="45997"/>
    <cellStyle name="Input 27 3 3 2 2 3" xfId="35393"/>
    <cellStyle name="Input 27 3 3 2 3" xfId="19698"/>
    <cellStyle name="Input 27 3 3 2 3 2" xfId="40885"/>
    <cellStyle name="Input 27 3 3 2 4" xfId="30202"/>
    <cellStyle name="Input 27 3 3 2_Table 2A-1_EFT (Annual)" xfId="15202"/>
    <cellStyle name="Input 27 3 3 3" xfId="10149"/>
    <cellStyle name="Input 27 3 3 3 2" xfId="22265"/>
    <cellStyle name="Input 27 3 3 3 2 2" xfId="43451"/>
    <cellStyle name="Input 27 3 3 3 3" xfId="32847"/>
    <cellStyle name="Input 27 3 3 4" xfId="17152"/>
    <cellStyle name="Input 27 3 3 4 2" xfId="38339"/>
    <cellStyle name="Input 27 3 3 5" xfId="27459"/>
    <cellStyle name="Input 27 3 3_Table 2A-1_EFT (Annual)" xfId="6974"/>
    <cellStyle name="Input 27 3 4" xfId="2178"/>
    <cellStyle name="Input 27 3 4 2" xfId="5739"/>
    <cellStyle name="Input 27 3 4 2 2" xfId="13954"/>
    <cellStyle name="Input 27 3 4 2 2 2" xfId="25942"/>
    <cellStyle name="Input 27 3 4 2 2 2 2" xfId="47128"/>
    <cellStyle name="Input 27 3 4 2 2 3" xfId="36524"/>
    <cellStyle name="Input 27 3 4 2 3" xfId="20829"/>
    <cellStyle name="Input 27 3 4 2 3 2" xfId="42016"/>
    <cellStyle name="Input 27 3 4 2 4" xfId="31396"/>
    <cellStyle name="Input 27 3 4 2_Table 2A-1_EFT (Annual)" xfId="15203"/>
    <cellStyle name="Input 27 3 4 3" xfId="11298"/>
    <cellStyle name="Input 27 3 4 3 2" xfId="23396"/>
    <cellStyle name="Input 27 3 4 3 2 2" xfId="44582"/>
    <cellStyle name="Input 27 3 4 3 3" xfId="33978"/>
    <cellStyle name="Input 27 3 4 4" xfId="18283"/>
    <cellStyle name="Input 27 3 4 4 2" xfId="39470"/>
    <cellStyle name="Input 27 3 4 5" xfId="28653"/>
    <cellStyle name="Input 27 3 4_Table 2A-1_EFT (Annual)" xfId="6975"/>
    <cellStyle name="Input 27 3 5" xfId="4032"/>
    <cellStyle name="Input 27 3 5 2" xfId="12356"/>
    <cellStyle name="Input 27 3 5 2 2" xfId="24378"/>
    <cellStyle name="Input 27 3 5 2 2 2" xfId="45564"/>
    <cellStyle name="Input 27 3 5 2 3" xfId="34960"/>
    <cellStyle name="Input 27 3 5 3" xfId="19265"/>
    <cellStyle name="Input 27 3 5 3 2" xfId="40452"/>
    <cellStyle name="Input 27 3 5 4" xfId="29720"/>
    <cellStyle name="Input 27 3 5_Table 2A-1_EFT (Annual)" xfId="15204"/>
    <cellStyle name="Input 27 3 6" xfId="9695"/>
    <cellStyle name="Input 27 3 6 2" xfId="21832"/>
    <cellStyle name="Input 27 3 6 2 2" xfId="43018"/>
    <cellStyle name="Input 27 3 6 3" xfId="32414"/>
    <cellStyle name="Input 27 3 7" xfId="16719"/>
    <cellStyle name="Input 27 3 7 2" xfId="37906"/>
    <cellStyle name="Input 27 3 8" xfId="26977"/>
    <cellStyle name="Input 27 3_Table 2A-1_EFT (Annual)" xfId="3046"/>
    <cellStyle name="Input 27 4" xfId="1278"/>
    <cellStyle name="Input 27 4 2" xfId="2548"/>
    <cellStyle name="Input 27 4 2 2" xfId="6109"/>
    <cellStyle name="Input 27 4 2 2 2" xfId="14303"/>
    <cellStyle name="Input 27 4 2 2 2 2" xfId="26275"/>
    <cellStyle name="Input 27 4 2 2 2 2 2" xfId="47461"/>
    <cellStyle name="Input 27 4 2 2 2 3" xfId="36857"/>
    <cellStyle name="Input 27 4 2 2 3" xfId="21162"/>
    <cellStyle name="Input 27 4 2 2 3 2" xfId="42349"/>
    <cellStyle name="Input 27 4 2 2 4" xfId="31765"/>
    <cellStyle name="Input 27 4 2 2_Table 2A-1_EFT (Annual)" xfId="15205"/>
    <cellStyle name="Input 27 4 2 3" xfId="11645"/>
    <cellStyle name="Input 27 4 2 3 2" xfId="23729"/>
    <cellStyle name="Input 27 4 2 3 2 2" xfId="44915"/>
    <cellStyle name="Input 27 4 2 3 3" xfId="34311"/>
    <cellStyle name="Input 27 4 2 4" xfId="18616"/>
    <cellStyle name="Input 27 4 2 4 2" xfId="39803"/>
    <cellStyle name="Input 27 4 2 5" xfId="29022"/>
    <cellStyle name="Input 27 4 2_Table 2A-1_EFT (Annual)" xfId="6977"/>
    <cellStyle name="Input 27 4 3" xfId="4839"/>
    <cellStyle name="Input 27 4 3 2" xfId="13099"/>
    <cellStyle name="Input 27 4 3 2 2" xfId="25105"/>
    <cellStyle name="Input 27 4 3 2 2 2" xfId="46291"/>
    <cellStyle name="Input 27 4 3 2 3" xfId="35687"/>
    <cellStyle name="Input 27 4 3 3" xfId="19992"/>
    <cellStyle name="Input 27 4 3 3 2" xfId="41179"/>
    <cellStyle name="Input 27 4 3 4" xfId="30496"/>
    <cellStyle name="Input 27 4 3_Table 2A-1_EFT (Annual)" xfId="15206"/>
    <cellStyle name="Input 27 4 4" xfId="10443"/>
    <cellStyle name="Input 27 4 4 2" xfId="22559"/>
    <cellStyle name="Input 27 4 4 2 2" xfId="43745"/>
    <cellStyle name="Input 27 4 4 3" xfId="33141"/>
    <cellStyle name="Input 27 4 5" xfId="17446"/>
    <cellStyle name="Input 27 4 5 2" xfId="38633"/>
    <cellStyle name="Input 27 4 6" xfId="27753"/>
    <cellStyle name="Input 27 4_Table 2A-1_EFT (Annual)" xfId="6976"/>
    <cellStyle name="Input 27 5" xfId="829"/>
    <cellStyle name="Input 27 5 2" xfId="4390"/>
    <cellStyle name="Input 27 5 2 2" xfId="12664"/>
    <cellStyle name="Input 27 5 2 2 2" xfId="24681"/>
    <cellStyle name="Input 27 5 2 2 2 2" xfId="45867"/>
    <cellStyle name="Input 27 5 2 2 3" xfId="35263"/>
    <cellStyle name="Input 27 5 2 3" xfId="19568"/>
    <cellStyle name="Input 27 5 2 3 2" xfId="40755"/>
    <cellStyle name="Input 27 5 2 4" xfId="30047"/>
    <cellStyle name="Input 27 5 2_Table 2A-1_EFT (Annual)" xfId="15207"/>
    <cellStyle name="Input 27 5 3" xfId="10013"/>
    <cellStyle name="Input 27 5 3 2" xfId="22135"/>
    <cellStyle name="Input 27 5 3 2 2" xfId="43321"/>
    <cellStyle name="Input 27 5 3 3" xfId="32717"/>
    <cellStyle name="Input 27 5 4" xfId="17022"/>
    <cellStyle name="Input 27 5 4 2" xfId="38209"/>
    <cellStyle name="Input 27 5 5" xfId="27304"/>
    <cellStyle name="Input 27 5_Table 2A-1_EFT (Annual)" xfId="6978"/>
    <cellStyle name="Input 27 6" xfId="2017"/>
    <cellStyle name="Input 27 6 2" xfId="5578"/>
    <cellStyle name="Input 27 6 2 2" xfId="13793"/>
    <cellStyle name="Input 27 6 2 2 2" xfId="25781"/>
    <cellStyle name="Input 27 6 2 2 2 2" xfId="46967"/>
    <cellStyle name="Input 27 6 2 2 3" xfId="36363"/>
    <cellStyle name="Input 27 6 2 3" xfId="20668"/>
    <cellStyle name="Input 27 6 2 3 2" xfId="41855"/>
    <cellStyle name="Input 27 6 2 4" xfId="31235"/>
    <cellStyle name="Input 27 6 2_Table 2A-1_EFT (Annual)" xfId="15208"/>
    <cellStyle name="Input 27 6 3" xfId="11137"/>
    <cellStyle name="Input 27 6 3 2" xfId="23235"/>
    <cellStyle name="Input 27 6 3 2 2" xfId="44421"/>
    <cellStyle name="Input 27 6 3 3" xfId="33817"/>
    <cellStyle name="Input 27 6 4" xfId="18122"/>
    <cellStyle name="Input 27 6 4 2" xfId="39309"/>
    <cellStyle name="Input 27 6 5" xfId="28492"/>
    <cellStyle name="Input 27 6_Table 2A-1_EFT (Annual)" xfId="6979"/>
    <cellStyle name="Input 27 7" xfId="3825"/>
    <cellStyle name="Input 27 7 2" xfId="12188"/>
    <cellStyle name="Input 27 7 2 2" xfId="24217"/>
    <cellStyle name="Input 27 7 2 2 2" xfId="45403"/>
    <cellStyle name="Input 27 7 2 3" xfId="34799"/>
    <cellStyle name="Input 27 7 3" xfId="19104"/>
    <cellStyle name="Input 27 7 3 2" xfId="40291"/>
    <cellStyle name="Input 27 7 4" xfId="29534"/>
    <cellStyle name="Input 27 7_Table 2A-1_EFT (Annual)" xfId="15209"/>
    <cellStyle name="Input 27 8" xfId="9507"/>
    <cellStyle name="Input 27 8 2" xfId="21671"/>
    <cellStyle name="Input 27 8 2 2" xfId="42857"/>
    <cellStyle name="Input 27 8 3" xfId="32253"/>
    <cellStyle name="Input 27 9" xfId="16558"/>
    <cellStyle name="Input 27 9 2" xfId="37745"/>
    <cellStyle name="Input 27_Table 2A-1_EFT (Annual)" xfId="3044"/>
    <cellStyle name="Input 28" xfId="193"/>
    <cellStyle name="Input 28 10" xfId="26748"/>
    <cellStyle name="Input 28 2" xfId="586"/>
    <cellStyle name="Input 28 2 2" xfId="1563"/>
    <cellStyle name="Input 28 2 2 2" xfId="2833"/>
    <cellStyle name="Input 28 2 2 2 2" xfId="6394"/>
    <cellStyle name="Input 28 2 2 2 2 2" xfId="14588"/>
    <cellStyle name="Input 28 2 2 2 2 2 2" xfId="26560"/>
    <cellStyle name="Input 28 2 2 2 2 2 2 2" xfId="47746"/>
    <cellStyle name="Input 28 2 2 2 2 2 3" xfId="37142"/>
    <cellStyle name="Input 28 2 2 2 2 3" xfId="21447"/>
    <cellStyle name="Input 28 2 2 2 2 3 2" xfId="42634"/>
    <cellStyle name="Input 28 2 2 2 2 4" xfId="32050"/>
    <cellStyle name="Input 28 2 2 2 2_Table 2A-1_EFT (Annual)" xfId="15210"/>
    <cellStyle name="Input 28 2 2 2 3" xfId="11930"/>
    <cellStyle name="Input 28 2 2 2 3 2" xfId="24014"/>
    <cellStyle name="Input 28 2 2 2 3 2 2" xfId="45200"/>
    <cellStyle name="Input 28 2 2 2 3 3" xfId="34596"/>
    <cellStyle name="Input 28 2 2 2 4" xfId="18901"/>
    <cellStyle name="Input 28 2 2 2 4 2" xfId="40088"/>
    <cellStyle name="Input 28 2 2 2 5" xfId="29307"/>
    <cellStyle name="Input 28 2 2 2_Table 2A-1_EFT (Annual)" xfId="6981"/>
    <cellStyle name="Input 28 2 2 3" xfId="5124"/>
    <cellStyle name="Input 28 2 2 3 2" xfId="13384"/>
    <cellStyle name="Input 28 2 2 3 2 2" xfId="25390"/>
    <cellStyle name="Input 28 2 2 3 2 2 2" xfId="46576"/>
    <cellStyle name="Input 28 2 2 3 2 3" xfId="35972"/>
    <cellStyle name="Input 28 2 2 3 3" xfId="20277"/>
    <cellStyle name="Input 28 2 2 3 3 2" xfId="41464"/>
    <cellStyle name="Input 28 2 2 3 4" xfId="30781"/>
    <cellStyle name="Input 28 2 2 3_Table 2A-1_EFT (Annual)" xfId="15211"/>
    <cellStyle name="Input 28 2 2 4" xfId="10728"/>
    <cellStyle name="Input 28 2 2 4 2" xfId="22844"/>
    <cellStyle name="Input 28 2 2 4 2 2" xfId="44030"/>
    <cellStyle name="Input 28 2 2 4 3" xfId="33426"/>
    <cellStyle name="Input 28 2 2 5" xfId="17731"/>
    <cellStyle name="Input 28 2 2 5 2" xfId="38918"/>
    <cellStyle name="Input 28 2 2 6" xfId="28038"/>
    <cellStyle name="Input 28 2 2_Table 2A-1_EFT (Annual)" xfId="6980"/>
    <cellStyle name="Input 28 2 3" xfId="1085"/>
    <cellStyle name="Input 28 2 3 2" xfId="4646"/>
    <cellStyle name="Input 28 2 3 2 2" xfId="12906"/>
    <cellStyle name="Input 28 2 3 2 2 2" xfId="24912"/>
    <cellStyle name="Input 28 2 3 2 2 2 2" xfId="46098"/>
    <cellStyle name="Input 28 2 3 2 2 3" xfId="35494"/>
    <cellStyle name="Input 28 2 3 2 3" xfId="19799"/>
    <cellStyle name="Input 28 2 3 2 3 2" xfId="40986"/>
    <cellStyle name="Input 28 2 3 2 4" xfId="30303"/>
    <cellStyle name="Input 28 2 3 2_Table 2A-1_EFT (Annual)" xfId="15212"/>
    <cellStyle name="Input 28 2 3 3" xfId="10250"/>
    <cellStyle name="Input 28 2 3 3 2" xfId="22366"/>
    <cellStyle name="Input 28 2 3 3 2 2" xfId="43552"/>
    <cellStyle name="Input 28 2 3 3 3" xfId="32948"/>
    <cellStyle name="Input 28 2 3 4" xfId="17253"/>
    <cellStyle name="Input 28 2 3 4 2" xfId="38440"/>
    <cellStyle name="Input 28 2 3 5" xfId="27560"/>
    <cellStyle name="Input 28 2 3_Table 2A-1_EFT (Annual)" xfId="6982"/>
    <cellStyle name="Input 28 2 4" xfId="2302"/>
    <cellStyle name="Input 28 2 4 2" xfId="5863"/>
    <cellStyle name="Input 28 2 4 2 2" xfId="14078"/>
    <cellStyle name="Input 28 2 4 2 2 2" xfId="26066"/>
    <cellStyle name="Input 28 2 4 2 2 2 2" xfId="47252"/>
    <cellStyle name="Input 28 2 4 2 2 3" xfId="36648"/>
    <cellStyle name="Input 28 2 4 2 3" xfId="20953"/>
    <cellStyle name="Input 28 2 4 2 3 2" xfId="42140"/>
    <cellStyle name="Input 28 2 4 2 4" xfId="31520"/>
    <cellStyle name="Input 28 2 4 2_Table 2A-1_EFT (Annual)" xfId="15213"/>
    <cellStyle name="Input 28 2 4 3" xfId="11422"/>
    <cellStyle name="Input 28 2 4 3 2" xfId="23520"/>
    <cellStyle name="Input 28 2 4 3 2 2" xfId="44706"/>
    <cellStyle name="Input 28 2 4 3 3" xfId="34102"/>
    <cellStyle name="Input 28 2 4 4" xfId="18407"/>
    <cellStyle name="Input 28 2 4 4 2" xfId="39594"/>
    <cellStyle name="Input 28 2 4 5" xfId="28777"/>
    <cellStyle name="Input 28 2 4_Table 2A-1_EFT (Annual)" xfId="6983"/>
    <cellStyle name="Input 28 2 5" xfId="4156"/>
    <cellStyle name="Input 28 2 5 2" xfId="12480"/>
    <cellStyle name="Input 28 2 5 2 2" xfId="24502"/>
    <cellStyle name="Input 28 2 5 2 2 2" xfId="45688"/>
    <cellStyle name="Input 28 2 5 2 3" xfId="35084"/>
    <cellStyle name="Input 28 2 5 3" xfId="19389"/>
    <cellStyle name="Input 28 2 5 3 2" xfId="40576"/>
    <cellStyle name="Input 28 2 5 4" xfId="29844"/>
    <cellStyle name="Input 28 2 5_Table 2A-1_EFT (Annual)" xfId="15214"/>
    <cellStyle name="Input 28 2 6" xfId="9819"/>
    <cellStyle name="Input 28 2 6 2" xfId="21956"/>
    <cellStyle name="Input 28 2 6 2 2" xfId="43142"/>
    <cellStyle name="Input 28 2 6 3" xfId="32538"/>
    <cellStyle name="Input 28 2 7" xfId="16843"/>
    <cellStyle name="Input 28 2 7 2" xfId="38030"/>
    <cellStyle name="Input 28 2 8" xfId="27101"/>
    <cellStyle name="Input 28 2_Table 2A-1_EFT (Annual)" xfId="3048"/>
    <cellStyle name="Input 28 3" xfId="422"/>
    <cellStyle name="Input 28 3 2" xfId="1405"/>
    <cellStyle name="Input 28 3 2 2" xfId="2675"/>
    <cellStyle name="Input 28 3 2 2 2" xfId="6236"/>
    <cellStyle name="Input 28 3 2 2 2 2" xfId="14430"/>
    <cellStyle name="Input 28 3 2 2 2 2 2" xfId="26402"/>
    <cellStyle name="Input 28 3 2 2 2 2 2 2" xfId="47588"/>
    <cellStyle name="Input 28 3 2 2 2 2 3" xfId="36984"/>
    <cellStyle name="Input 28 3 2 2 2 3" xfId="21289"/>
    <cellStyle name="Input 28 3 2 2 2 3 2" xfId="42476"/>
    <cellStyle name="Input 28 3 2 2 2 4" xfId="31892"/>
    <cellStyle name="Input 28 3 2 2 2_Table 2A-1_EFT (Annual)" xfId="15215"/>
    <cellStyle name="Input 28 3 2 2 3" xfId="11772"/>
    <cellStyle name="Input 28 3 2 2 3 2" xfId="23856"/>
    <cellStyle name="Input 28 3 2 2 3 2 2" xfId="45042"/>
    <cellStyle name="Input 28 3 2 2 3 3" xfId="34438"/>
    <cellStyle name="Input 28 3 2 2 4" xfId="18743"/>
    <cellStyle name="Input 28 3 2 2 4 2" xfId="39930"/>
    <cellStyle name="Input 28 3 2 2 5" xfId="29149"/>
    <cellStyle name="Input 28 3 2 2_Table 2A-1_EFT (Annual)" xfId="6985"/>
    <cellStyle name="Input 28 3 2 3" xfId="4966"/>
    <cellStyle name="Input 28 3 2 3 2" xfId="13226"/>
    <cellStyle name="Input 28 3 2 3 2 2" xfId="25232"/>
    <cellStyle name="Input 28 3 2 3 2 2 2" xfId="46418"/>
    <cellStyle name="Input 28 3 2 3 2 3" xfId="35814"/>
    <cellStyle name="Input 28 3 2 3 3" xfId="20119"/>
    <cellStyle name="Input 28 3 2 3 3 2" xfId="41306"/>
    <cellStyle name="Input 28 3 2 3 4" xfId="30623"/>
    <cellStyle name="Input 28 3 2 3_Table 2A-1_EFT (Annual)" xfId="15216"/>
    <cellStyle name="Input 28 3 2 4" xfId="10570"/>
    <cellStyle name="Input 28 3 2 4 2" xfId="22686"/>
    <cellStyle name="Input 28 3 2 4 2 2" xfId="43872"/>
    <cellStyle name="Input 28 3 2 4 3" xfId="33268"/>
    <cellStyle name="Input 28 3 2 5" xfId="17573"/>
    <cellStyle name="Input 28 3 2 5 2" xfId="38760"/>
    <cellStyle name="Input 28 3 2 6" xfId="27880"/>
    <cellStyle name="Input 28 3 2_Table 2A-1_EFT (Annual)" xfId="6984"/>
    <cellStyle name="Input 28 3 3" xfId="951"/>
    <cellStyle name="Input 28 3 3 2" xfId="4512"/>
    <cellStyle name="Input 28 3 3 2 2" xfId="12774"/>
    <cellStyle name="Input 28 3 3 2 2 2" xfId="24784"/>
    <cellStyle name="Input 28 3 3 2 2 2 2" xfId="45970"/>
    <cellStyle name="Input 28 3 3 2 2 3" xfId="35366"/>
    <cellStyle name="Input 28 3 3 2 3" xfId="19671"/>
    <cellStyle name="Input 28 3 3 2 3 2" xfId="40858"/>
    <cellStyle name="Input 28 3 3 2 4" xfId="30169"/>
    <cellStyle name="Input 28 3 3 2_Table 2A-1_EFT (Annual)" xfId="15217"/>
    <cellStyle name="Input 28 3 3 3" xfId="10121"/>
    <cellStyle name="Input 28 3 3 3 2" xfId="22238"/>
    <cellStyle name="Input 28 3 3 3 2 2" xfId="43424"/>
    <cellStyle name="Input 28 3 3 3 3" xfId="32820"/>
    <cellStyle name="Input 28 3 3 4" xfId="17125"/>
    <cellStyle name="Input 28 3 3 4 2" xfId="38312"/>
    <cellStyle name="Input 28 3 3 5" xfId="27426"/>
    <cellStyle name="Input 28 3 3_Table 2A-1_EFT (Annual)" xfId="6986"/>
    <cellStyle name="Input 28 3 4" xfId="2144"/>
    <cellStyle name="Input 28 3 4 2" xfId="5705"/>
    <cellStyle name="Input 28 3 4 2 2" xfId="13920"/>
    <cellStyle name="Input 28 3 4 2 2 2" xfId="25908"/>
    <cellStyle name="Input 28 3 4 2 2 2 2" xfId="47094"/>
    <cellStyle name="Input 28 3 4 2 2 3" xfId="36490"/>
    <cellStyle name="Input 28 3 4 2 3" xfId="20795"/>
    <cellStyle name="Input 28 3 4 2 3 2" xfId="41982"/>
    <cellStyle name="Input 28 3 4 2 4" xfId="31362"/>
    <cellStyle name="Input 28 3 4 2_Table 2A-1_EFT (Annual)" xfId="15218"/>
    <cellStyle name="Input 28 3 4 3" xfId="11264"/>
    <cellStyle name="Input 28 3 4 3 2" xfId="23362"/>
    <cellStyle name="Input 28 3 4 3 2 2" xfId="44548"/>
    <cellStyle name="Input 28 3 4 3 3" xfId="33944"/>
    <cellStyle name="Input 28 3 4 4" xfId="18249"/>
    <cellStyle name="Input 28 3 4 4 2" xfId="39436"/>
    <cellStyle name="Input 28 3 4 5" xfId="28619"/>
    <cellStyle name="Input 28 3 4_Table 2A-1_EFT (Annual)" xfId="6987"/>
    <cellStyle name="Input 28 3 5" xfId="3992"/>
    <cellStyle name="Input 28 3 5 2" xfId="12320"/>
    <cellStyle name="Input 28 3 5 2 2" xfId="24344"/>
    <cellStyle name="Input 28 3 5 2 2 2" xfId="45530"/>
    <cellStyle name="Input 28 3 5 2 3" xfId="34926"/>
    <cellStyle name="Input 28 3 5 3" xfId="19231"/>
    <cellStyle name="Input 28 3 5 3 2" xfId="40418"/>
    <cellStyle name="Input 28 3 5 4" xfId="29680"/>
    <cellStyle name="Input 28 3 5_Table 2A-1_EFT (Annual)" xfId="15219"/>
    <cellStyle name="Input 28 3 6" xfId="9657"/>
    <cellStyle name="Input 28 3 6 2" xfId="21798"/>
    <cellStyle name="Input 28 3 6 2 2" xfId="42984"/>
    <cellStyle name="Input 28 3 6 3" xfId="32380"/>
    <cellStyle name="Input 28 3 7" xfId="16685"/>
    <cellStyle name="Input 28 3 7 2" xfId="37872"/>
    <cellStyle name="Input 28 3 8" xfId="26937"/>
    <cellStyle name="Input 28 3_Table 2A-1_EFT (Annual)" xfId="3049"/>
    <cellStyle name="Input 28 4" xfId="1241"/>
    <cellStyle name="Input 28 4 2" xfId="2511"/>
    <cellStyle name="Input 28 4 2 2" xfId="6072"/>
    <cellStyle name="Input 28 4 2 2 2" xfId="14266"/>
    <cellStyle name="Input 28 4 2 2 2 2" xfId="26238"/>
    <cellStyle name="Input 28 4 2 2 2 2 2" xfId="47424"/>
    <cellStyle name="Input 28 4 2 2 2 3" xfId="36820"/>
    <cellStyle name="Input 28 4 2 2 3" xfId="21125"/>
    <cellStyle name="Input 28 4 2 2 3 2" xfId="42312"/>
    <cellStyle name="Input 28 4 2 2 4" xfId="31728"/>
    <cellStyle name="Input 28 4 2 2_Table 2A-1_EFT (Annual)" xfId="15220"/>
    <cellStyle name="Input 28 4 2 3" xfId="11608"/>
    <cellStyle name="Input 28 4 2 3 2" xfId="23692"/>
    <cellStyle name="Input 28 4 2 3 2 2" xfId="44878"/>
    <cellStyle name="Input 28 4 2 3 3" xfId="34274"/>
    <cellStyle name="Input 28 4 2 4" xfId="18579"/>
    <cellStyle name="Input 28 4 2 4 2" xfId="39766"/>
    <cellStyle name="Input 28 4 2 5" xfId="28985"/>
    <cellStyle name="Input 28 4 2_Table 2A-1_EFT (Annual)" xfId="6989"/>
    <cellStyle name="Input 28 4 3" xfId="4802"/>
    <cellStyle name="Input 28 4 3 2" xfId="13062"/>
    <cellStyle name="Input 28 4 3 2 2" xfId="25068"/>
    <cellStyle name="Input 28 4 3 2 2 2" xfId="46254"/>
    <cellStyle name="Input 28 4 3 2 3" xfId="35650"/>
    <cellStyle name="Input 28 4 3 3" xfId="19955"/>
    <cellStyle name="Input 28 4 3 3 2" xfId="41142"/>
    <cellStyle name="Input 28 4 3 4" xfId="30459"/>
    <cellStyle name="Input 28 4 3_Table 2A-1_EFT (Annual)" xfId="15221"/>
    <cellStyle name="Input 28 4 4" xfId="10406"/>
    <cellStyle name="Input 28 4 4 2" xfId="22522"/>
    <cellStyle name="Input 28 4 4 2 2" xfId="43708"/>
    <cellStyle name="Input 28 4 4 3" xfId="33104"/>
    <cellStyle name="Input 28 4 5" xfId="17409"/>
    <cellStyle name="Input 28 4 5 2" xfId="38596"/>
    <cellStyle name="Input 28 4 6" xfId="27716"/>
    <cellStyle name="Input 28 4_Table 2A-1_EFT (Annual)" xfId="6988"/>
    <cellStyle name="Input 28 5" xfId="794"/>
    <cellStyle name="Input 28 5 2" xfId="4355"/>
    <cellStyle name="Input 28 5 2 2" xfId="12635"/>
    <cellStyle name="Input 28 5 2 2 2" xfId="24652"/>
    <cellStyle name="Input 28 5 2 2 2 2" xfId="45838"/>
    <cellStyle name="Input 28 5 2 2 3" xfId="35234"/>
    <cellStyle name="Input 28 5 2 3" xfId="19539"/>
    <cellStyle name="Input 28 5 2 3 2" xfId="40726"/>
    <cellStyle name="Input 28 5 2 4" xfId="30012"/>
    <cellStyle name="Input 28 5 2_Table 2A-1_EFT (Annual)" xfId="15222"/>
    <cellStyle name="Input 28 5 3" xfId="9983"/>
    <cellStyle name="Input 28 5 3 2" xfId="22106"/>
    <cellStyle name="Input 28 5 3 2 2" xfId="43292"/>
    <cellStyle name="Input 28 5 3 3" xfId="32688"/>
    <cellStyle name="Input 28 5 4" xfId="16993"/>
    <cellStyle name="Input 28 5 4 2" xfId="38180"/>
    <cellStyle name="Input 28 5 5" xfId="27269"/>
    <cellStyle name="Input 28 5_Table 2A-1_EFT (Annual)" xfId="6990"/>
    <cellStyle name="Input 28 6" xfId="1980"/>
    <cellStyle name="Input 28 6 2" xfId="5541"/>
    <cellStyle name="Input 28 6 2 2" xfId="13756"/>
    <cellStyle name="Input 28 6 2 2 2" xfId="25744"/>
    <cellStyle name="Input 28 6 2 2 2 2" xfId="46930"/>
    <cellStyle name="Input 28 6 2 2 3" xfId="36326"/>
    <cellStyle name="Input 28 6 2 3" xfId="20631"/>
    <cellStyle name="Input 28 6 2 3 2" xfId="41818"/>
    <cellStyle name="Input 28 6 2 4" xfId="31198"/>
    <cellStyle name="Input 28 6 2_Table 2A-1_EFT (Annual)" xfId="15223"/>
    <cellStyle name="Input 28 6 3" xfId="11100"/>
    <cellStyle name="Input 28 6 3 2" xfId="23198"/>
    <cellStyle name="Input 28 6 3 2 2" xfId="44384"/>
    <cellStyle name="Input 28 6 3 3" xfId="33780"/>
    <cellStyle name="Input 28 6 4" xfId="18085"/>
    <cellStyle name="Input 28 6 4 2" xfId="39272"/>
    <cellStyle name="Input 28 6 5" xfId="28455"/>
    <cellStyle name="Input 28 6_Table 2A-1_EFT (Annual)" xfId="6991"/>
    <cellStyle name="Input 28 7" xfId="3782"/>
    <cellStyle name="Input 28 7 2" xfId="12150"/>
    <cellStyle name="Input 28 7 2 2" xfId="24180"/>
    <cellStyle name="Input 28 7 2 2 2" xfId="45366"/>
    <cellStyle name="Input 28 7 2 3" xfId="34762"/>
    <cellStyle name="Input 28 7 3" xfId="19067"/>
    <cellStyle name="Input 28 7 3 2" xfId="40254"/>
    <cellStyle name="Input 28 7 4" xfId="29491"/>
    <cellStyle name="Input 28 7_Table 2A-1_EFT (Annual)" xfId="15224"/>
    <cellStyle name="Input 28 8" xfId="9469"/>
    <cellStyle name="Input 28 8 2" xfId="21634"/>
    <cellStyle name="Input 28 8 2 2" xfId="42820"/>
    <cellStyle name="Input 28 8 3" xfId="32216"/>
    <cellStyle name="Input 28 9" xfId="16521"/>
    <cellStyle name="Input 28 9 2" xfId="37708"/>
    <cellStyle name="Input 28_Table 2A-1_EFT (Annual)" xfId="3047"/>
    <cellStyle name="Input 29" xfId="237"/>
    <cellStyle name="Input 29 10" xfId="26792"/>
    <cellStyle name="Input 29 2" xfId="624"/>
    <cellStyle name="Input 29 2 2" xfId="1601"/>
    <cellStyle name="Input 29 2 2 2" xfId="2871"/>
    <cellStyle name="Input 29 2 2 2 2" xfId="6432"/>
    <cellStyle name="Input 29 2 2 2 2 2" xfId="14626"/>
    <cellStyle name="Input 29 2 2 2 2 2 2" xfId="26598"/>
    <cellStyle name="Input 29 2 2 2 2 2 2 2" xfId="47784"/>
    <cellStyle name="Input 29 2 2 2 2 2 3" xfId="37180"/>
    <cellStyle name="Input 29 2 2 2 2 3" xfId="21485"/>
    <cellStyle name="Input 29 2 2 2 2 3 2" xfId="42672"/>
    <cellStyle name="Input 29 2 2 2 2 4" xfId="32088"/>
    <cellStyle name="Input 29 2 2 2 2_Table 2A-1_EFT (Annual)" xfId="15225"/>
    <cellStyle name="Input 29 2 2 2 3" xfId="11968"/>
    <cellStyle name="Input 29 2 2 2 3 2" xfId="24052"/>
    <cellStyle name="Input 29 2 2 2 3 2 2" xfId="45238"/>
    <cellStyle name="Input 29 2 2 2 3 3" xfId="34634"/>
    <cellStyle name="Input 29 2 2 2 4" xfId="18939"/>
    <cellStyle name="Input 29 2 2 2 4 2" xfId="40126"/>
    <cellStyle name="Input 29 2 2 2 5" xfId="29345"/>
    <cellStyle name="Input 29 2 2 2_Table 2A-1_EFT (Annual)" xfId="6993"/>
    <cellStyle name="Input 29 2 2 3" xfId="5162"/>
    <cellStyle name="Input 29 2 2 3 2" xfId="13422"/>
    <cellStyle name="Input 29 2 2 3 2 2" xfId="25428"/>
    <cellStyle name="Input 29 2 2 3 2 2 2" xfId="46614"/>
    <cellStyle name="Input 29 2 2 3 2 3" xfId="36010"/>
    <cellStyle name="Input 29 2 2 3 3" xfId="20315"/>
    <cellStyle name="Input 29 2 2 3 3 2" xfId="41502"/>
    <cellStyle name="Input 29 2 2 3 4" xfId="30819"/>
    <cellStyle name="Input 29 2 2 3_Table 2A-1_EFT (Annual)" xfId="15226"/>
    <cellStyle name="Input 29 2 2 4" xfId="10766"/>
    <cellStyle name="Input 29 2 2 4 2" xfId="22882"/>
    <cellStyle name="Input 29 2 2 4 2 2" xfId="44068"/>
    <cellStyle name="Input 29 2 2 4 3" xfId="33464"/>
    <cellStyle name="Input 29 2 2 5" xfId="17769"/>
    <cellStyle name="Input 29 2 2 5 2" xfId="38956"/>
    <cellStyle name="Input 29 2 2 6" xfId="28076"/>
    <cellStyle name="Input 29 2 2_Table 2A-1_EFT (Annual)" xfId="6992"/>
    <cellStyle name="Input 29 2 3" xfId="1115"/>
    <cellStyle name="Input 29 2 3 2" xfId="4676"/>
    <cellStyle name="Input 29 2 3 2 2" xfId="12936"/>
    <cellStyle name="Input 29 2 3 2 2 2" xfId="24942"/>
    <cellStyle name="Input 29 2 3 2 2 2 2" xfId="46128"/>
    <cellStyle name="Input 29 2 3 2 2 3" xfId="35524"/>
    <cellStyle name="Input 29 2 3 2 3" xfId="19829"/>
    <cellStyle name="Input 29 2 3 2 3 2" xfId="41016"/>
    <cellStyle name="Input 29 2 3 2 4" xfId="30333"/>
    <cellStyle name="Input 29 2 3 2_Table 2A-1_EFT (Annual)" xfId="15227"/>
    <cellStyle name="Input 29 2 3 3" xfId="10280"/>
    <cellStyle name="Input 29 2 3 3 2" xfId="22396"/>
    <cellStyle name="Input 29 2 3 3 2 2" xfId="43582"/>
    <cellStyle name="Input 29 2 3 3 3" xfId="32978"/>
    <cellStyle name="Input 29 2 3 4" xfId="17283"/>
    <cellStyle name="Input 29 2 3 4 2" xfId="38470"/>
    <cellStyle name="Input 29 2 3 5" xfId="27590"/>
    <cellStyle name="Input 29 2 3_Table 2A-1_EFT (Annual)" xfId="6994"/>
    <cellStyle name="Input 29 2 4" xfId="2340"/>
    <cellStyle name="Input 29 2 4 2" xfId="5901"/>
    <cellStyle name="Input 29 2 4 2 2" xfId="14116"/>
    <cellStyle name="Input 29 2 4 2 2 2" xfId="26104"/>
    <cellStyle name="Input 29 2 4 2 2 2 2" xfId="47290"/>
    <cellStyle name="Input 29 2 4 2 2 3" xfId="36686"/>
    <cellStyle name="Input 29 2 4 2 3" xfId="20991"/>
    <cellStyle name="Input 29 2 4 2 3 2" xfId="42178"/>
    <cellStyle name="Input 29 2 4 2 4" xfId="31558"/>
    <cellStyle name="Input 29 2 4 2_Table 2A-1_EFT (Annual)" xfId="15228"/>
    <cellStyle name="Input 29 2 4 3" xfId="11460"/>
    <cellStyle name="Input 29 2 4 3 2" xfId="23558"/>
    <cellStyle name="Input 29 2 4 3 2 2" xfId="44744"/>
    <cellStyle name="Input 29 2 4 3 3" xfId="34140"/>
    <cellStyle name="Input 29 2 4 4" xfId="18445"/>
    <cellStyle name="Input 29 2 4 4 2" xfId="39632"/>
    <cellStyle name="Input 29 2 4 5" xfId="28815"/>
    <cellStyle name="Input 29 2 4_Table 2A-1_EFT (Annual)" xfId="6995"/>
    <cellStyle name="Input 29 2 5" xfId="4194"/>
    <cellStyle name="Input 29 2 5 2" xfId="12518"/>
    <cellStyle name="Input 29 2 5 2 2" xfId="24540"/>
    <cellStyle name="Input 29 2 5 2 2 2" xfId="45726"/>
    <cellStyle name="Input 29 2 5 2 3" xfId="35122"/>
    <cellStyle name="Input 29 2 5 3" xfId="19427"/>
    <cellStyle name="Input 29 2 5 3 2" xfId="40614"/>
    <cellStyle name="Input 29 2 5 4" xfId="29882"/>
    <cellStyle name="Input 29 2 5_Table 2A-1_EFT (Annual)" xfId="15229"/>
    <cellStyle name="Input 29 2 6" xfId="9857"/>
    <cellStyle name="Input 29 2 6 2" xfId="21994"/>
    <cellStyle name="Input 29 2 6 2 2" xfId="43180"/>
    <cellStyle name="Input 29 2 6 3" xfId="32576"/>
    <cellStyle name="Input 29 2 7" xfId="16881"/>
    <cellStyle name="Input 29 2 7 2" xfId="38068"/>
    <cellStyle name="Input 29 2 8" xfId="27139"/>
    <cellStyle name="Input 29 2_Table 2A-1_EFT (Annual)" xfId="3051"/>
    <cellStyle name="Input 29 3" xfId="463"/>
    <cellStyle name="Input 29 3 2" xfId="1440"/>
    <cellStyle name="Input 29 3 2 2" xfId="2710"/>
    <cellStyle name="Input 29 3 2 2 2" xfId="6271"/>
    <cellStyle name="Input 29 3 2 2 2 2" xfId="14465"/>
    <cellStyle name="Input 29 3 2 2 2 2 2" xfId="26437"/>
    <cellStyle name="Input 29 3 2 2 2 2 2 2" xfId="47623"/>
    <cellStyle name="Input 29 3 2 2 2 2 3" xfId="37019"/>
    <cellStyle name="Input 29 3 2 2 2 3" xfId="21324"/>
    <cellStyle name="Input 29 3 2 2 2 3 2" xfId="42511"/>
    <cellStyle name="Input 29 3 2 2 2 4" xfId="31927"/>
    <cellStyle name="Input 29 3 2 2 2_Table 2A-1_EFT (Annual)" xfId="15230"/>
    <cellStyle name="Input 29 3 2 2 3" xfId="11807"/>
    <cellStyle name="Input 29 3 2 2 3 2" xfId="23891"/>
    <cellStyle name="Input 29 3 2 2 3 2 2" xfId="45077"/>
    <cellStyle name="Input 29 3 2 2 3 3" xfId="34473"/>
    <cellStyle name="Input 29 3 2 2 4" xfId="18778"/>
    <cellStyle name="Input 29 3 2 2 4 2" xfId="39965"/>
    <cellStyle name="Input 29 3 2 2 5" xfId="29184"/>
    <cellStyle name="Input 29 3 2 2_Table 2A-1_EFT (Annual)" xfId="6997"/>
    <cellStyle name="Input 29 3 2 3" xfId="5001"/>
    <cellStyle name="Input 29 3 2 3 2" xfId="13261"/>
    <cellStyle name="Input 29 3 2 3 2 2" xfId="25267"/>
    <cellStyle name="Input 29 3 2 3 2 2 2" xfId="46453"/>
    <cellStyle name="Input 29 3 2 3 2 3" xfId="35849"/>
    <cellStyle name="Input 29 3 2 3 3" xfId="20154"/>
    <cellStyle name="Input 29 3 2 3 3 2" xfId="41341"/>
    <cellStyle name="Input 29 3 2 3 4" xfId="30658"/>
    <cellStyle name="Input 29 3 2 3_Table 2A-1_EFT (Annual)" xfId="15231"/>
    <cellStyle name="Input 29 3 2 4" xfId="10605"/>
    <cellStyle name="Input 29 3 2 4 2" xfId="22721"/>
    <cellStyle name="Input 29 3 2 4 2 2" xfId="43907"/>
    <cellStyle name="Input 29 3 2 4 3" xfId="33303"/>
    <cellStyle name="Input 29 3 2 5" xfId="17608"/>
    <cellStyle name="Input 29 3 2 5 2" xfId="38795"/>
    <cellStyle name="Input 29 3 2 6" xfId="27915"/>
    <cellStyle name="Input 29 3 2_Table 2A-1_EFT (Annual)" xfId="6996"/>
    <cellStyle name="Input 29 3 3" xfId="985"/>
    <cellStyle name="Input 29 3 3 2" xfId="4546"/>
    <cellStyle name="Input 29 3 3 2 2" xfId="12806"/>
    <cellStyle name="Input 29 3 3 2 2 2" xfId="24812"/>
    <cellStyle name="Input 29 3 3 2 2 2 2" xfId="45998"/>
    <cellStyle name="Input 29 3 3 2 2 3" xfId="35394"/>
    <cellStyle name="Input 29 3 3 2 3" xfId="19699"/>
    <cellStyle name="Input 29 3 3 2 3 2" xfId="40886"/>
    <cellStyle name="Input 29 3 3 2 4" xfId="30203"/>
    <cellStyle name="Input 29 3 3 2_Table 2A-1_EFT (Annual)" xfId="15232"/>
    <cellStyle name="Input 29 3 3 3" xfId="10150"/>
    <cellStyle name="Input 29 3 3 3 2" xfId="22266"/>
    <cellStyle name="Input 29 3 3 3 2 2" xfId="43452"/>
    <cellStyle name="Input 29 3 3 3 3" xfId="32848"/>
    <cellStyle name="Input 29 3 3 4" xfId="17153"/>
    <cellStyle name="Input 29 3 3 4 2" xfId="38340"/>
    <cellStyle name="Input 29 3 3 5" xfId="27460"/>
    <cellStyle name="Input 29 3 3_Table 2A-1_EFT (Annual)" xfId="6998"/>
    <cellStyle name="Input 29 3 4" xfId="2179"/>
    <cellStyle name="Input 29 3 4 2" xfId="5740"/>
    <cellStyle name="Input 29 3 4 2 2" xfId="13955"/>
    <cellStyle name="Input 29 3 4 2 2 2" xfId="25943"/>
    <cellStyle name="Input 29 3 4 2 2 2 2" xfId="47129"/>
    <cellStyle name="Input 29 3 4 2 2 3" xfId="36525"/>
    <cellStyle name="Input 29 3 4 2 3" xfId="20830"/>
    <cellStyle name="Input 29 3 4 2 3 2" xfId="42017"/>
    <cellStyle name="Input 29 3 4 2 4" xfId="31397"/>
    <cellStyle name="Input 29 3 4 2_Table 2A-1_EFT (Annual)" xfId="15233"/>
    <cellStyle name="Input 29 3 4 3" xfId="11299"/>
    <cellStyle name="Input 29 3 4 3 2" xfId="23397"/>
    <cellStyle name="Input 29 3 4 3 2 2" xfId="44583"/>
    <cellStyle name="Input 29 3 4 3 3" xfId="33979"/>
    <cellStyle name="Input 29 3 4 4" xfId="18284"/>
    <cellStyle name="Input 29 3 4 4 2" xfId="39471"/>
    <cellStyle name="Input 29 3 4 5" xfId="28654"/>
    <cellStyle name="Input 29 3 4_Table 2A-1_EFT (Annual)" xfId="6999"/>
    <cellStyle name="Input 29 3 5" xfId="4033"/>
    <cellStyle name="Input 29 3 5 2" xfId="12357"/>
    <cellStyle name="Input 29 3 5 2 2" xfId="24379"/>
    <cellStyle name="Input 29 3 5 2 2 2" xfId="45565"/>
    <cellStyle name="Input 29 3 5 2 3" xfId="34961"/>
    <cellStyle name="Input 29 3 5 3" xfId="19266"/>
    <cellStyle name="Input 29 3 5 3 2" xfId="40453"/>
    <cellStyle name="Input 29 3 5 4" xfId="29721"/>
    <cellStyle name="Input 29 3 5_Table 2A-1_EFT (Annual)" xfId="15234"/>
    <cellStyle name="Input 29 3 6" xfId="9696"/>
    <cellStyle name="Input 29 3 6 2" xfId="21833"/>
    <cellStyle name="Input 29 3 6 2 2" xfId="43019"/>
    <cellStyle name="Input 29 3 6 3" xfId="32415"/>
    <cellStyle name="Input 29 3 7" xfId="16720"/>
    <cellStyle name="Input 29 3 7 2" xfId="37907"/>
    <cellStyle name="Input 29 3 8" xfId="26978"/>
    <cellStyle name="Input 29 3_Table 2A-1_EFT (Annual)" xfId="3052"/>
    <cellStyle name="Input 29 4" xfId="1279"/>
    <cellStyle name="Input 29 4 2" xfId="2549"/>
    <cellStyle name="Input 29 4 2 2" xfId="6110"/>
    <cellStyle name="Input 29 4 2 2 2" xfId="14304"/>
    <cellStyle name="Input 29 4 2 2 2 2" xfId="26276"/>
    <cellStyle name="Input 29 4 2 2 2 2 2" xfId="47462"/>
    <cellStyle name="Input 29 4 2 2 2 3" xfId="36858"/>
    <cellStyle name="Input 29 4 2 2 3" xfId="21163"/>
    <cellStyle name="Input 29 4 2 2 3 2" xfId="42350"/>
    <cellStyle name="Input 29 4 2 2 4" xfId="31766"/>
    <cellStyle name="Input 29 4 2 2_Table 2A-1_EFT (Annual)" xfId="15235"/>
    <cellStyle name="Input 29 4 2 3" xfId="11646"/>
    <cellStyle name="Input 29 4 2 3 2" xfId="23730"/>
    <cellStyle name="Input 29 4 2 3 2 2" xfId="44916"/>
    <cellStyle name="Input 29 4 2 3 3" xfId="34312"/>
    <cellStyle name="Input 29 4 2 4" xfId="18617"/>
    <cellStyle name="Input 29 4 2 4 2" xfId="39804"/>
    <cellStyle name="Input 29 4 2 5" xfId="29023"/>
    <cellStyle name="Input 29 4 2_Table 2A-1_EFT (Annual)" xfId="7001"/>
    <cellStyle name="Input 29 4 3" xfId="4840"/>
    <cellStyle name="Input 29 4 3 2" xfId="13100"/>
    <cellStyle name="Input 29 4 3 2 2" xfId="25106"/>
    <cellStyle name="Input 29 4 3 2 2 2" xfId="46292"/>
    <cellStyle name="Input 29 4 3 2 3" xfId="35688"/>
    <cellStyle name="Input 29 4 3 3" xfId="19993"/>
    <cellStyle name="Input 29 4 3 3 2" xfId="41180"/>
    <cellStyle name="Input 29 4 3 4" xfId="30497"/>
    <cellStyle name="Input 29 4 3_Table 2A-1_EFT (Annual)" xfId="15236"/>
    <cellStyle name="Input 29 4 4" xfId="10444"/>
    <cellStyle name="Input 29 4 4 2" xfId="22560"/>
    <cellStyle name="Input 29 4 4 2 2" xfId="43746"/>
    <cellStyle name="Input 29 4 4 3" xfId="33142"/>
    <cellStyle name="Input 29 4 5" xfId="17447"/>
    <cellStyle name="Input 29 4 5 2" xfId="38634"/>
    <cellStyle name="Input 29 4 6" xfId="27754"/>
    <cellStyle name="Input 29 4_Table 2A-1_EFT (Annual)" xfId="7000"/>
    <cellStyle name="Input 29 5" xfId="830"/>
    <cellStyle name="Input 29 5 2" xfId="4391"/>
    <cellStyle name="Input 29 5 2 2" xfId="12665"/>
    <cellStyle name="Input 29 5 2 2 2" xfId="24682"/>
    <cellStyle name="Input 29 5 2 2 2 2" xfId="45868"/>
    <cellStyle name="Input 29 5 2 2 3" xfId="35264"/>
    <cellStyle name="Input 29 5 2 3" xfId="19569"/>
    <cellStyle name="Input 29 5 2 3 2" xfId="40756"/>
    <cellStyle name="Input 29 5 2 4" xfId="30048"/>
    <cellStyle name="Input 29 5 2_Table 2A-1_EFT (Annual)" xfId="15237"/>
    <cellStyle name="Input 29 5 3" xfId="10014"/>
    <cellStyle name="Input 29 5 3 2" xfId="22136"/>
    <cellStyle name="Input 29 5 3 2 2" xfId="43322"/>
    <cellStyle name="Input 29 5 3 3" xfId="32718"/>
    <cellStyle name="Input 29 5 4" xfId="17023"/>
    <cellStyle name="Input 29 5 4 2" xfId="38210"/>
    <cellStyle name="Input 29 5 5" xfId="27305"/>
    <cellStyle name="Input 29 5_Table 2A-1_EFT (Annual)" xfId="7002"/>
    <cellStyle name="Input 29 6" xfId="2018"/>
    <cellStyle name="Input 29 6 2" xfId="5579"/>
    <cellStyle name="Input 29 6 2 2" xfId="13794"/>
    <cellStyle name="Input 29 6 2 2 2" xfId="25782"/>
    <cellStyle name="Input 29 6 2 2 2 2" xfId="46968"/>
    <cellStyle name="Input 29 6 2 2 3" xfId="36364"/>
    <cellStyle name="Input 29 6 2 3" xfId="20669"/>
    <cellStyle name="Input 29 6 2 3 2" xfId="41856"/>
    <cellStyle name="Input 29 6 2 4" xfId="31236"/>
    <cellStyle name="Input 29 6 2_Table 2A-1_EFT (Annual)" xfId="15238"/>
    <cellStyle name="Input 29 6 3" xfId="11138"/>
    <cellStyle name="Input 29 6 3 2" xfId="23236"/>
    <cellStyle name="Input 29 6 3 2 2" xfId="44422"/>
    <cellStyle name="Input 29 6 3 3" xfId="33818"/>
    <cellStyle name="Input 29 6 4" xfId="18123"/>
    <cellStyle name="Input 29 6 4 2" xfId="39310"/>
    <cellStyle name="Input 29 6 5" xfId="28493"/>
    <cellStyle name="Input 29 6_Table 2A-1_EFT (Annual)" xfId="7003"/>
    <cellStyle name="Input 29 7" xfId="3826"/>
    <cellStyle name="Input 29 7 2" xfId="12189"/>
    <cellStyle name="Input 29 7 2 2" xfId="24218"/>
    <cellStyle name="Input 29 7 2 2 2" xfId="45404"/>
    <cellStyle name="Input 29 7 2 3" xfId="34800"/>
    <cellStyle name="Input 29 7 3" xfId="19105"/>
    <cellStyle name="Input 29 7 3 2" xfId="40292"/>
    <cellStyle name="Input 29 7 4" xfId="29535"/>
    <cellStyle name="Input 29 7_Table 2A-1_EFT (Annual)" xfId="15239"/>
    <cellStyle name="Input 29 8" xfId="9508"/>
    <cellStyle name="Input 29 8 2" xfId="21672"/>
    <cellStyle name="Input 29 8 2 2" xfId="42858"/>
    <cellStyle name="Input 29 8 3" xfId="32254"/>
    <cellStyle name="Input 29 9" xfId="16559"/>
    <cellStyle name="Input 29 9 2" xfId="37746"/>
    <cellStyle name="Input 29_Table 2A-1_EFT (Annual)" xfId="3050"/>
    <cellStyle name="Input 3" xfId="108"/>
    <cellStyle name="Input 3 10" xfId="21509"/>
    <cellStyle name="Input 3 10 2" xfId="42696"/>
    <cellStyle name="Input 3 11" xfId="26663"/>
    <cellStyle name="Input 3 2" xfId="501"/>
    <cellStyle name="Input 3 2 2" xfId="1478"/>
    <cellStyle name="Input 3 2 2 2" xfId="2748"/>
    <cellStyle name="Input 3 2 2 2 2" xfId="6309"/>
    <cellStyle name="Input 3 2 2 2 2 2" xfId="14503"/>
    <cellStyle name="Input 3 2 2 2 2 2 2" xfId="26475"/>
    <cellStyle name="Input 3 2 2 2 2 2 2 2" xfId="47661"/>
    <cellStyle name="Input 3 2 2 2 2 2 3" xfId="37057"/>
    <cellStyle name="Input 3 2 2 2 2 3" xfId="21362"/>
    <cellStyle name="Input 3 2 2 2 2 3 2" xfId="42549"/>
    <cellStyle name="Input 3 2 2 2 2 4" xfId="31965"/>
    <cellStyle name="Input 3 2 2 2 2_Table 2A-1_EFT (Annual)" xfId="15240"/>
    <cellStyle name="Input 3 2 2 2 3" xfId="11845"/>
    <cellStyle name="Input 3 2 2 2 3 2" xfId="23929"/>
    <cellStyle name="Input 3 2 2 2 3 2 2" xfId="45115"/>
    <cellStyle name="Input 3 2 2 2 3 3" xfId="34511"/>
    <cellStyle name="Input 3 2 2 2 4" xfId="18816"/>
    <cellStyle name="Input 3 2 2 2 4 2" xfId="40003"/>
    <cellStyle name="Input 3 2 2 2 5" xfId="29222"/>
    <cellStyle name="Input 3 2 2 2_Table 2A-1_EFT (Annual)" xfId="7005"/>
    <cellStyle name="Input 3 2 2 3" xfId="5039"/>
    <cellStyle name="Input 3 2 2 3 2" xfId="13299"/>
    <cellStyle name="Input 3 2 2 3 2 2" xfId="25305"/>
    <cellStyle name="Input 3 2 2 3 2 2 2" xfId="46491"/>
    <cellStyle name="Input 3 2 2 3 2 3" xfId="35887"/>
    <cellStyle name="Input 3 2 2 3 3" xfId="20192"/>
    <cellStyle name="Input 3 2 2 3 3 2" xfId="41379"/>
    <cellStyle name="Input 3 2 2 3 4" xfId="30696"/>
    <cellStyle name="Input 3 2 2 3_Table 2A-1_EFT (Annual)" xfId="15241"/>
    <cellStyle name="Input 3 2 2 4" xfId="10643"/>
    <cellStyle name="Input 3 2 2 4 2" xfId="22759"/>
    <cellStyle name="Input 3 2 2 4 2 2" xfId="43945"/>
    <cellStyle name="Input 3 2 2 4 3" xfId="33341"/>
    <cellStyle name="Input 3 2 2 5" xfId="17646"/>
    <cellStyle name="Input 3 2 2 5 2" xfId="38833"/>
    <cellStyle name="Input 3 2 2 6" xfId="27953"/>
    <cellStyle name="Input 3 2 2_Table 2A-1_EFT (Annual)" xfId="7004"/>
    <cellStyle name="Input 3 2 3" xfId="1015"/>
    <cellStyle name="Input 3 2 3 2" xfId="4576"/>
    <cellStyle name="Input 3 2 3 2 2" xfId="12836"/>
    <cellStyle name="Input 3 2 3 2 2 2" xfId="24842"/>
    <cellStyle name="Input 3 2 3 2 2 2 2" xfId="46028"/>
    <cellStyle name="Input 3 2 3 2 2 3" xfId="35424"/>
    <cellStyle name="Input 3 2 3 2 3" xfId="19729"/>
    <cellStyle name="Input 3 2 3 2 3 2" xfId="40916"/>
    <cellStyle name="Input 3 2 3 2 4" xfId="30233"/>
    <cellStyle name="Input 3 2 3 2_Table 2A-1_EFT (Annual)" xfId="15242"/>
    <cellStyle name="Input 3 2 3 3" xfId="10180"/>
    <cellStyle name="Input 3 2 3 3 2" xfId="22296"/>
    <cellStyle name="Input 3 2 3 3 2 2" xfId="43482"/>
    <cellStyle name="Input 3 2 3 3 3" xfId="32878"/>
    <cellStyle name="Input 3 2 3 4" xfId="17183"/>
    <cellStyle name="Input 3 2 3 4 2" xfId="38370"/>
    <cellStyle name="Input 3 2 3 5" xfId="27490"/>
    <cellStyle name="Input 3 2 3_Table 2A-1_EFT (Annual)" xfId="7006"/>
    <cellStyle name="Input 3 2 4" xfId="2217"/>
    <cellStyle name="Input 3 2 4 2" xfId="5778"/>
    <cellStyle name="Input 3 2 4 2 2" xfId="13993"/>
    <cellStyle name="Input 3 2 4 2 2 2" xfId="25981"/>
    <cellStyle name="Input 3 2 4 2 2 2 2" xfId="47167"/>
    <cellStyle name="Input 3 2 4 2 2 3" xfId="36563"/>
    <cellStyle name="Input 3 2 4 2 3" xfId="20868"/>
    <cellStyle name="Input 3 2 4 2 3 2" xfId="42055"/>
    <cellStyle name="Input 3 2 4 2 4" xfId="31435"/>
    <cellStyle name="Input 3 2 4 2_Table 2A-1_EFT (Annual)" xfId="15243"/>
    <cellStyle name="Input 3 2 4 3" xfId="11337"/>
    <cellStyle name="Input 3 2 4 3 2" xfId="23435"/>
    <cellStyle name="Input 3 2 4 3 2 2" xfId="44621"/>
    <cellStyle name="Input 3 2 4 3 3" xfId="34017"/>
    <cellStyle name="Input 3 2 4 4" xfId="18322"/>
    <cellStyle name="Input 3 2 4 4 2" xfId="39509"/>
    <cellStyle name="Input 3 2 4 5" xfId="28692"/>
    <cellStyle name="Input 3 2 4_Table 2A-1_EFT (Annual)" xfId="7007"/>
    <cellStyle name="Input 3 2 5" xfId="4071"/>
    <cellStyle name="Input 3 2 5 2" xfId="12395"/>
    <cellStyle name="Input 3 2 5 2 2" xfId="24417"/>
    <cellStyle name="Input 3 2 5 2 2 2" xfId="45603"/>
    <cellStyle name="Input 3 2 5 2 3" xfId="34999"/>
    <cellStyle name="Input 3 2 5 3" xfId="19304"/>
    <cellStyle name="Input 3 2 5 3 2" xfId="40491"/>
    <cellStyle name="Input 3 2 5 4" xfId="29759"/>
    <cellStyle name="Input 3 2 5_Table 2A-1_EFT (Annual)" xfId="15244"/>
    <cellStyle name="Input 3 2 6" xfId="9734"/>
    <cellStyle name="Input 3 2 6 2" xfId="21871"/>
    <cellStyle name="Input 3 2 6 2 2" xfId="43057"/>
    <cellStyle name="Input 3 2 6 3" xfId="32453"/>
    <cellStyle name="Input 3 2 7" xfId="16758"/>
    <cellStyle name="Input 3 2 7 2" xfId="37945"/>
    <cellStyle name="Input 3 2 8" xfId="27016"/>
    <cellStyle name="Input 3 2_Table 2A-1_EFT (Annual)" xfId="3054"/>
    <cellStyle name="Input 3 3" xfId="339"/>
    <cellStyle name="Input 3 3 2" xfId="1322"/>
    <cellStyle name="Input 3 3 2 2" xfId="2592"/>
    <cellStyle name="Input 3 3 2 2 2" xfId="6153"/>
    <cellStyle name="Input 3 3 2 2 2 2" xfId="14347"/>
    <cellStyle name="Input 3 3 2 2 2 2 2" xfId="26319"/>
    <cellStyle name="Input 3 3 2 2 2 2 2 2" xfId="47505"/>
    <cellStyle name="Input 3 3 2 2 2 2 3" xfId="36901"/>
    <cellStyle name="Input 3 3 2 2 2 3" xfId="21206"/>
    <cellStyle name="Input 3 3 2 2 2 3 2" xfId="42393"/>
    <cellStyle name="Input 3 3 2 2 2 4" xfId="31809"/>
    <cellStyle name="Input 3 3 2 2 2_Table 2A-1_EFT (Annual)" xfId="15245"/>
    <cellStyle name="Input 3 3 2 2 3" xfId="11689"/>
    <cellStyle name="Input 3 3 2 2 3 2" xfId="23773"/>
    <cellStyle name="Input 3 3 2 2 3 2 2" xfId="44959"/>
    <cellStyle name="Input 3 3 2 2 3 3" xfId="34355"/>
    <cellStyle name="Input 3 3 2 2 4" xfId="18660"/>
    <cellStyle name="Input 3 3 2 2 4 2" xfId="39847"/>
    <cellStyle name="Input 3 3 2 2 5" xfId="29066"/>
    <cellStyle name="Input 3 3 2 2_Table 2A-1_EFT (Annual)" xfId="7009"/>
    <cellStyle name="Input 3 3 2 3" xfId="4883"/>
    <cellStyle name="Input 3 3 2 3 2" xfId="13143"/>
    <cellStyle name="Input 3 3 2 3 2 2" xfId="25149"/>
    <cellStyle name="Input 3 3 2 3 2 2 2" xfId="46335"/>
    <cellStyle name="Input 3 3 2 3 2 3" xfId="35731"/>
    <cellStyle name="Input 3 3 2 3 3" xfId="20036"/>
    <cellStyle name="Input 3 3 2 3 3 2" xfId="41223"/>
    <cellStyle name="Input 3 3 2 3 4" xfId="30540"/>
    <cellStyle name="Input 3 3 2 3_Table 2A-1_EFT (Annual)" xfId="15246"/>
    <cellStyle name="Input 3 3 2 4" xfId="10487"/>
    <cellStyle name="Input 3 3 2 4 2" xfId="22603"/>
    <cellStyle name="Input 3 3 2 4 2 2" xfId="43789"/>
    <cellStyle name="Input 3 3 2 4 3" xfId="33185"/>
    <cellStyle name="Input 3 3 2 5" xfId="17490"/>
    <cellStyle name="Input 3 3 2 5 2" xfId="38677"/>
    <cellStyle name="Input 3 3 2 6" xfId="27797"/>
    <cellStyle name="Input 3 3 2_Table 2A-1_EFT (Annual)" xfId="7008"/>
    <cellStyle name="Input 3 3 3" xfId="883"/>
    <cellStyle name="Input 3 3 3 2" xfId="4444"/>
    <cellStyle name="Input 3 3 3 2 2" xfId="12706"/>
    <cellStyle name="Input 3 3 3 2 2 2" xfId="24716"/>
    <cellStyle name="Input 3 3 3 2 2 2 2" xfId="45902"/>
    <cellStyle name="Input 3 3 3 2 2 3" xfId="35298"/>
    <cellStyle name="Input 3 3 3 2 3" xfId="19603"/>
    <cellStyle name="Input 3 3 3 2 3 2" xfId="40790"/>
    <cellStyle name="Input 3 3 3 2 4" xfId="30101"/>
    <cellStyle name="Input 3 3 3 2_Table 2A-1_EFT (Annual)" xfId="15247"/>
    <cellStyle name="Input 3 3 3 3" xfId="10053"/>
    <cellStyle name="Input 3 3 3 3 2" xfId="22170"/>
    <cellStyle name="Input 3 3 3 3 2 2" xfId="43356"/>
    <cellStyle name="Input 3 3 3 3 3" xfId="32752"/>
    <cellStyle name="Input 3 3 3 4" xfId="17057"/>
    <cellStyle name="Input 3 3 3 4 2" xfId="38244"/>
    <cellStyle name="Input 3 3 3 5" xfId="27358"/>
    <cellStyle name="Input 3 3 3_Table 2A-1_EFT (Annual)" xfId="7010"/>
    <cellStyle name="Input 3 3 4" xfId="2061"/>
    <cellStyle name="Input 3 3 4 2" xfId="5622"/>
    <cellStyle name="Input 3 3 4 2 2" xfId="13837"/>
    <cellStyle name="Input 3 3 4 2 2 2" xfId="25825"/>
    <cellStyle name="Input 3 3 4 2 2 2 2" xfId="47011"/>
    <cellStyle name="Input 3 3 4 2 2 3" xfId="36407"/>
    <cellStyle name="Input 3 3 4 2 3" xfId="20712"/>
    <cellStyle name="Input 3 3 4 2 3 2" xfId="41899"/>
    <cellStyle name="Input 3 3 4 2 4" xfId="31279"/>
    <cellStyle name="Input 3 3 4 2_Table 2A-1_EFT (Annual)" xfId="15248"/>
    <cellStyle name="Input 3 3 4 3" xfId="11181"/>
    <cellStyle name="Input 3 3 4 3 2" xfId="23279"/>
    <cellStyle name="Input 3 3 4 3 2 2" xfId="44465"/>
    <cellStyle name="Input 3 3 4 3 3" xfId="33861"/>
    <cellStyle name="Input 3 3 4 4" xfId="18166"/>
    <cellStyle name="Input 3 3 4 4 2" xfId="39353"/>
    <cellStyle name="Input 3 3 4 5" xfId="28536"/>
    <cellStyle name="Input 3 3 4_Table 2A-1_EFT (Annual)" xfId="7011"/>
    <cellStyle name="Input 3 3 5" xfId="3909"/>
    <cellStyle name="Input 3 3 5 2" xfId="12237"/>
    <cellStyle name="Input 3 3 5 2 2" xfId="24261"/>
    <cellStyle name="Input 3 3 5 2 2 2" xfId="45447"/>
    <cellStyle name="Input 3 3 5 2 3" xfId="34843"/>
    <cellStyle name="Input 3 3 5 3" xfId="19148"/>
    <cellStyle name="Input 3 3 5 3 2" xfId="40335"/>
    <cellStyle name="Input 3 3 5 4" xfId="29597"/>
    <cellStyle name="Input 3 3 5_Table 2A-1_EFT (Annual)" xfId="15249"/>
    <cellStyle name="Input 3 3 6" xfId="9574"/>
    <cellStyle name="Input 3 3 6 2" xfId="21715"/>
    <cellStyle name="Input 3 3 6 2 2" xfId="42901"/>
    <cellStyle name="Input 3 3 6 3" xfId="32297"/>
    <cellStyle name="Input 3 3 7" xfId="16602"/>
    <cellStyle name="Input 3 3 7 2" xfId="37789"/>
    <cellStyle name="Input 3 3 8" xfId="26854"/>
    <cellStyle name="Input 3 3_Table 2A-1_EFT (Annual)" xfId="3055"/>
    <cellStyle name="Input 3 4" xfId="1156"/>
    <cellStyle name="Input 3 4 2" xfId="2426"/>
    <cellStyle name="Input 3 4 2 2" xfId="5987"/>
    <cellStyle name="Input 3 4 2 2 2" xfId="14181"/>
    <cellStyle name="Input 3 4 2 2 2 2" xfId="26153"/>
    <cellStyle name="Input 3 4 2 2 2 2 2" xfId="47339"/>
    <cellStyle name="Input 3 4 2 2 2 3" xfId="36735"/>
    <cellStyle name="Input 3 4 2 2 3" xfId="21040"/>
    <cellStyle name="Input 3 4 2 2 3 2" xfId="42227"/>
    <cellStyle name="Input 3 4 2 2 4" xfId="31643"/>
    <cellStyle name="Input 3 4 2 2_Table 2A-1_EFT (Annual)" xfId="15250"/>
    <cellStyle name="Input 3 4 2 3" xfId="11523"/>
    <cellStyle name="Input 3 4 2 3 2" xfId="23607"/>
    <cellStyle name="Input 3 4 2 3 2 2" xfId="44793"/>
    <cellStyle name="Input 3 4 2 3 3" xfId="34189"/>
    <cellStyle name="Input 3 4 2 4" xfId="18494"/>
    <cellStyle name="Input 3 4 2 4 2" xfId="39681"/>
    <cellStyle name="Input 3 4 2 5" xfId="28900"/>
    <cellStyle name="Input 3 4 2_Table 2A-1_EFT (Annual)" xfId="7013"/>
    <cellStyle name="Input 3 4 3" xfId="4717"/>
    <cellStyle name="Input 3 4 3 2" xfId="12977"/>
    <cellStyle name="Input 3 4 3 2 2" xfId="24983"/>
    <cellStyle name="Input 3 4 3 2 2 2" xfId="46169"/>
    <cellStyle name="Input 3 4 3 2 3" xfId="35565"/>
    <cellStyle name="Input 3 4 3 3" xfId="19870"/>
    <cellStyle name="Input 3 4 3 3 2" xfId="41057"/>
    <cellStyle name="Input 3 4 3 4" xfId="30374"/>
    <cellStyle name="Input 3 4 3_Table 2A-1_EFT (Annual)" xfId="15251"/>
    <cellStyle name="Input 3 4 4" xfId="10321"/>
    <cellStyle name="Input 3 4 4 2" xfId="22437"/>
    <cellStyle name="Input 3 4 4 2 2" xfId="43623"/>
    <cellStyle name="Input 3 4 4 3" xfId="33019"/>
    <cellStyle name="Input 3 4 5" xfId="17324"/>
    <cellStyle name="Input 3 4 5 2" xfId="38511"/>
    <cellStyle name="Input 3 4 6" xfId="27631"/>
    <cellStyle name="Input 3 4_Table 2A-1_EFT (Annual)" xfId="7012"/>
    <cellStyle name="Input 3 5" xfId="724"/>
    <cellStyle name="Input 3 5 2" xfId="4285"/>
    <cellStyle name="Input 3 5 2 2" xfId="12565"/>
    <cellStyle name="Input 3 5 2 2 2" xfId="24582"/>
    <cellStyle name="Input 3 5 2 2 2 2" xfId="45768"/>
    <cellStyle name="Input 3 5 2 2 3" xfId="35164"/>
    <cellStyle name="Input 3 5 2 3" xfId="19469"/>
    <cellStyle name="Input 3 5 2 3 2" xfId="40656"/>
    <cellStyle name="Input 3 5 2 4" xfId="29942"/>
    <cellStyle name="Input 3 5 2_Table 2A-1_EFT (Annual)" xfId="15252"/>
    <cellStyle name="Input 3 5 3" xfId="9913"/>
    <cellStyle name="Input 3 5 3 2" xfId="22036"/>
    <cellStyle name="Input 3 5 3 2 2" xfId="43222"/>
    <cellStyle name="Input 3 5 3 3" xfId="32618"/>
    <cellStyle name="Input 3 5 4" xfId="16923"/>
    <cellStyle name="Input 3 5 4 2" xfId="38110"/>
    <cellStyle name="Input 3 5 5" xfId="27199"/>
    <cellStyle name="Input 3 5_Table 2A-1_EFT (Annual)" xfId="7014"/>
    <cellStyle name="Input 3 6" xfId="1801"/>
    <cellStyle name="Input 3 6 2" xfId="5362"/>
    <cellStyle name="Input 3 6 2 2" xfId="13577"/>
    <cellStyle name="Input 3 6 2 2 2" xfId="25565"/>
    <cellStyle name="Input 3 6 2 2 2 2" xfId="46751"/>
    <cellStyle name="Input 3 6 2 2 3" xfId="36147"/>
    <cellStyle name="Input 3 6 2 3" xfId="20452"/>
    <cellStyle name="Input 3 6 2 3 2" xfId="41639"/>
    <cellStyle name="Input 3 6 2 4" xfId="31019"/>
    <cellStyle name="Input 3 6 2_Table 2A-1_EFT (Annual)" xfId="15253"/>
    <cellStyle name="Input 3 6 3" xfId="10921"/>
    <cellStyle name="Input 3 6 3 2" xfId="23019"/>
    <cellStyle name="Input 3 6 3 2 2" xfId="44205"/>
    <cellStyle name="Input 3 6 3 3" xfId="33601"/>
    <cellStyle name="Input 3 6 4" xfId="17906"/>
    <cellStyle name="Input 3 6 4 2" xfId="39093"/>
    <cellStyle name="Input 3 6 5" xfId="28276"/>
    <cellStyle name="Input 3 6_Table 2A-1_EFT (Annual)" xfId="7015"/>
    <cellStyle name="Input 3 7" xfId="3697"/>
    <cellStyle name="Input 3 7 2" xfId="12065"/>
    <cellStyle name="Input 3 7 2 2" xfId="24095"/>
    <cellStyle name="Input 3 7 2 2 2" xfId="45281"/>
    <cellStyle name="Input 3 7 2 3" xfId="34677"/>
    <cellStyle name="Input 3 7 3" xfId="18982"/>
    <cellStyle name="Input 3 7 3 2" xfId="40169"/>
    <cellStyle name="Input 3 7 4" xfId="29406"/>
    <cellStyle name="Input 3 7_Table 2A-1_EFT (Annual)" xfId="15254"/>
    <cellStyle name="Input 3 8" xfId="9384"/>
    <cellStyle name="Input 3 8 2" xfId="21549"/>
    <cellStyle name="Input 3 8 2 2" xfId="42735"/>
    <cellStyle name="Input 3 8 3" xfId="32131"/>
    <cellStyle name="Input 3 9" xfId="16436"/>
    <cellStyle name="Input 3 9 2" xfId="37623"/>
    <cellStyle name="Input 3_Table 2A-1_EFT (Annual)" xfId="3053"/>
    <cellStyle name="Input 30" xfId="235"/>
    <cellStyle name="Input 30 10" xfId="26790"/>
    <cellStyle name="Input 30 2" xfId="622"/>
    <cellStyle name="Input 30 2 2" xfId="1599"/>
    <cellStyle name="Input 30 2 2 2" xfId="2869"/>
    <cellStyle name="Input 30 2 2 2 2" xfId="6430"/>
    <cellStyle name="Input 30 2 2 2 2 2" xfId="14624"/>
    <cellStyle name="Input 30 2 2 2 2 2 2" xfId="26596"/>
    <cellStyle name="Input 30 2 2 2 2 2 2 2" xfId="47782"/>
    <cellStyle name="Input 30 2 2 2 2 2 3" xfId="37178"/>
    <cellStyle name="Input 30 2 2 2 2 3" xfId="21483"/>
    <cellStyle name="Input 30 2 2 2 2 3 2" xfId="42670"/>
    <cellStyle name="Input 30 2 2 2 2 4" xfId="32086"/>
    <cellStyle name="Input 30 2 2 2 2_Table 2A-1_EFT (Annual)" xfId="15255"/>
    <cellStyle name="Input 30 2 2 2 3" xfId="11966"/>
    <cellStyle name="Input 30 2 2 2 3 2" xfId="24050"/>
    <cellStyle name="Input 30 2 2 2 3 2 2" xfId="45236"/>
    <cellStyle name="Input 30 2 2 2 3 3" xfId="34632"/>
    <cellStyle name="Input 30 2 2 2 4" xfId="18937"/>
    <cellStyle name="Input 30 2 2 2 4 2" xfId="40124"/>
    <cellStyle name="Input 30 2 2 2 5" xfId="29343"/>
    <cellStyle name="Input 30 2 2 2_Table 2A-1_EFT (Annual)" xfId="7017"/>
    <cellStyle name="Input 30 2 2 3" xfId="5160"/>
    <cellStyle name="Input 30 2 2 3 2" xfId="13420"/>
    <cellStyle name="Input 30 2 2 3 2 2" xfId="25426"/>
    <cellStyle name="Input 30 2 2 3 2 2 2" xfId="46612"/>
    <cellStyle name="Input 30 2 2 3 2 3" xfId="36008"/>
    <cellStyle name="Input 30 2 2 3 3" xfId="20313"/>
    <cellStyle name="Input 30 2 2 3 3 2" xfId="41500"/>
    <cellStyle name="Input 30 2 2 3 4" xfId="30817"/>
    <cellStyle name="Input 30 2 2 3_Table 2A-1_EFT (Annual)" xfId="15256"/>
    <cellStyle name="Input 30 2 2 4" xfId="10764"/>
    <cellStyle name="Input 30 2 2 4 2" xfId="22880"/>
    <cellStyle name="Input 30 2 2 4 2 2" xfId="44066"/>
    <cellStyle name="Input 30 2 2 4 3" xfId="33462"/>
    <cellStyle name="Input 30 2 2 5" xfId="17767"/>
    <cellStyle name="Input 30 2 2 5 2" xfId="38954"/>
    <cellStyle name="Input 30 2 2 6" xfId="28074"/>
    <cellStyle name="Input 30 2 2_Table 2A-1_EFT (Annual)" xfId="7016"/>
    <cellStyle name="Input 30 2 3" xfId="1113"/>
    <cellStyle name="Input 30 2 3 2" xfId="4674"/>
    <cellStyle name="Input 30 2 3 2 2" xfId="12934"/>
    <cellStyle name="Input 30 2 3 2 2 2" xfId="24940"/>
    <cellStyle name="Input 30 2 3 2 2 2 2" xfId="46126"/>
    <cellStyle name="Input 30 2 3 2 2 3" xfId="35522"/>
    <cellStyle name="Input 30 2 3 2 3" xfId="19827"/>
    <cellStyle name="Input 30 2 3 2 3 2" xfId="41014"/>
    <cellStyle name="Input 30 2 3 2 4" xfId="30331"/>
    <cellStyle name="Input 30 2 3 2_Table 2A-1_EFT (Annual)" xfId="15257"/>
    <cellStyle name="Input 30 2 3 3" xfId="10278"/>
    <cellStyle name="Input 30 2 3 3 2" xfId="22394"/>
    <cellStyle name="Input 30 2 3 3 2 2" xfId="43580"/>
    <cellStyle name="Input 30 2 3 3 3" xfId="32976"/>
    <cellStyle name="Input 30 2 3 4" xfId="17281"/>
    <cellStyle name="Input 30 2 3 4 2" xfId="38468"/>
    <cellStyle name="Input 30 2 3 5" xfId="27588"/>
    <cellStyle name="Input 30 2 3_Table 2A-1_EFT (Annual)" xfId="7018"/>
    <cellStyle name="Input 30 2 4" xfId="2338"/>
    <cellStyle name="Input 30 2 4 2" xfId="5899"/>
    <cellStyle name="Input 30 2 4 2 2" xfId="14114"/>
    <cellStyle name="Input 30 2 4 2 2 2" xfId="26102"/>
    <cellStyle name="Input 30 2 4 2 2 2 2" xfId="47288"/>
    <cellStyle name="Input 30 2 4 2 2 3" xfId="36684"/>
    <cellStyle name="Input 30 2 4 2 3" xfId="20989"/>
    <cellStyle name="Input 30 2 4 2 3 2" xfId="42176"/>
    <cellStyle name="Input 30 2 4 2 4" xfId="31556"/>
    <cellStyle name="Input 30 2 4 2_Table 2A-1_EFT (Annual)" xfId="15258"/>
    <cellStyle name="Input 30 2 4 3" xfId="11458"/>
    <cellStyle name="Input 30 2 4 3 2" xfId="23556"/>
    <cellStyle name="Input 30 2 4 3 2 2" xfId="44742"/>
    <cellStyle name="Input 30 2 4 3 3" xfId="34138"/>
    <cellStyle name="Input 30 2 4 4" xfId="18443"/>
    <cellStyle name="Input 30 2 4 4 2" xfId="39630"/>
    <cellStyle name="Input 30 2 4 5" xfId="28813"/>
    <cellStyle name="Input 30 2 4_Table 2A-1_EFT (Annual)" xfId="7019"/>
    <cellStyle name="Input 30 2 5" xfId="4192"/>
    <cellStyle name="Input 30 2 5 2" xfId="12516"/>
    <cellStyle name="Input 30 2 5 2 2" xfId="24538"/>
    <cellStyle name="Input 30 2 5 2 2 2" xfId="45724"/>
    <cellStyle name="Input 30 2 5 2 3" xfId="35120"/>
    <cellStyle name="Input 30 2 5 3" xfId="19425"/>
    <cellStyle name="Input 30 2 5 3 2" xfId="40612"/>
    <cellStyle name="Input 30 2 5 4" xfId="29880"/>
    <cellStyle name="Input 30 2 5_Table 2A-1_EFT (Annual)" xfId="15259"/>
    <cellStyle name="Input 30 2 6" xfId="9855"/>
    <cellStyle name="Input 30 2 6 2" xfId="21992"/>
    <cellStyle name="Input 30 2 6 2 2" xfId="43178"/>
    <cellStyle name="Input 30 2 6 3" xfId="32574"/>
    <cellStyle name="Input 30 2 7" xfId="16879"/>
    <cellStyle name="Input 30 2 7 2" xfId="38066"/>
    <cellStyle name="Input 30 2 8" xfId="27137"/>
    <cellStyle name="Input 30 2_Table 2A-1_EFT (Annual)" xfId="3057"/>
    <cellStyle name="Input 30 3" xfId="461"/>
    <cellStyle name="Input 30 3 2" xfId="1438"/>
    <cellStyle name="Input 30 3 2 2" xfId="2708"/>
    <cellStyle name="Input 30 3 2 2 2" xfId="6269"/>
    <cellStyle name="Input 30 3 2 2 2 2" xfId="14463"/>
    <cellStyle name="Input 30 3 2 2 2 2 2" xfId="26435"/>
    <cellStyle name="Input 30 3 2 2 2 2 2 2" xfId="47621"/>
    <cellStyle name="Input 30 3 2 2 2 2 3" xfId="37017"/>
    <cellStyle name="Input 30 3 2 2 2 3" xfId="21322"/>
    <cellStyle name="Input 30 3 2 2 2 3 2" xfId="42509"/>
    <cellStyle name="Input 30 3 2 2 2 4" xfId="31925"/>
    <cellStyle name="Input 30 3 2 2 2_Table 2A-1_EFT (Annual)" xfId="15260"/>
    <cellStyle name="Input 30 3 2 2 3" xfId="11805"/>
    <cellStyle name="Input 30 3 2 2 3 2" xfId="23889"/>
    <cellStyle name="Input 30 3 2 2 3 2 2" xfId="45075"/>
    <cellStyle name="Input 30 3 2 2 3 3" xfId="34471"/>
    <cellStyle name="Input 30 3 2 2 4" xfId="18776"/>
    <cellStyle name="Input 30 3 2 2 4 2" xfId="39963"/>
    <cellStyle name="Input 30 3 2 2 5" xfId="29182"/>
    <cellStyle name="Input 30 3 2 2_Table 2A-1_EFT (Annual)" xfId="7021"/>
    <cellStyle name="Input 30 3 2 3" xfId="4999"/>
    <cellStyle name="Input 30 3 2 3 2" xfId="13259"/>
    <cellStyle name="Input 30 3 2 3 2 2" xfId="25265"/>
    <cellStyle name="Input 30 3 2 3 2 2 2" xfId="46451"/>
    <cellStyle name="Input 30 3 2 3 2 3" xfId="35847"/>
    <cellStyle name="Input 30 3 2 3 3" xfId="20152"/>
    <cellStyle name="Input 30 3 2 3 3 2" xfId="41339"/>
    <cellStyle name="Input 30 3 2 3 4" xfId="30656"/>
    <cellStyle name="Input 30 3 2 3_Table 2A-1_EFT (Annual)" xfId="15261"/>
    <cellStyle name="Input 30 3 2 4" xfId="10603"/>
    <cellStyle name="Input 30 3 2 4 2" xfId="22719"/>
    <cellStyle name="Input 30 3 2 4 2 2" xfId="43905"/>
    <cellStyle name="Input 30 3 2 4 3" xfId="33301"/>
    <cellStyle name="Input 30 3 2 5" xfId="17606"/>
    <cellStyle name="Input 30 3 2 5 2" xfId="38793"/>
    <cellStyle name="Input 30 3 2 6" xfId="27913"/>
    <cellStyle name="Input 30 3 2_Table 2A-1_EFT (Annual)" xfId="7020"/>
    <cellStyle name="Input 30 3 3" xfId="983"/>
    <cellStyle name="Input 30 3 3 2" xfId="4544"/>
    <cellStyle name="Input 30 3 3 2 2" xfId="12804"/>
    <cellStyle name="Input 30 3 3 2 2 2" xfId="24810"/>
    <cellStyle name="Input 30 3 3 2 2 2 2" xfId="45996"/>
    <cellStyle name="Input 30 3 3 2 2 3" xfId="35392"/>
    <cellStyle name="Input 30 3 3 2 3" xfId="19697"/>
    <cellStyle name="Input 30 3 3 2 3 2" xfId="40884"/>
    <cellStyle name="Input 30 3 3 2 4" xfId="30201"/>
    <cellStyle name="Input 30 3 3 2_Table 2A-1_EFT (Annual)" xfId="15262"/>
    <cellStyle name="Input 30 3 3 3" xfId="10148"/>
    <cellStyle name="Input 30 3 3 3 2" xfId="22264"/>
    <cellStyle name="Input 30 3 3 3 2 2" xfId="43450"/>
    <cellStyle name="Input 30 3 3 3 3" xfId="32846"/>
    <cellStyle name="Input 30 3 3 4" xfId="17151"/>
    <cellStyle name="Input 30 3 3 4 2" xfId="38338"/>
    <cellStyle name="Input 30 3 3 5" xfId="27458"/>
    <cellStyle name="Input 30 3 3_Table 2A-1_EFT (Annual)" xfId="7022"/>
    <cellStyle name="Input 30 3 4" xfId="2177"/>
    <cellStyle name="Input 30 3 4 2" xfId="5738"/>
    <cellStyle name="Input 30 3 4 2 2" xfId="13953"/>
    <cellStyle name="Input 30 3 4 2 2 2" xfId="25941"/>
    <cellStyle name="Input 30 3 4 2 2 2 2" xfId="47127"/>
    <cellStyle name="Input 30 3 4 2 2 3" xfId="36523"/>
    <cellStyle name="Input 30 3 4 2 3" xfId="20828"/>
    <cellStyle name="Input 30 3 4 2 3 2" xfId="42015"/>
    <cellStyle name="Input 30 3 4 2 4" xfId="31395"/>
    <cellStyle name="Input 30 3 4 2_Table 2A-1_EFT (Annual)" xfId="15263"/>
    <cellStyle name="Input 30 3 4 3" xfId="11297"/>
    <cellStyle name="Input 30 3 4 3 2" xfId="23395"/>
    <cellStyle name="Input 30 3 4 3 2 2" xfId="44581"/>
    <cellStyle name="Input 30 3 4 3 3" xfId="33977"/>
    <cellStyle name="Input 30 3 4 4" xfId="18282"/>
    <cellStyle name="Input 30 3 4 4 2" xfId="39469"/>
    <cellStyle name="Input 30 3 4 5" xfId="28652"/>
    <cellStyle name="Input 30 3 4_Table 2A-1_EFT (Annual)" xfId="7023"/>
    <cellStyle name="Input 30 3 5" xfId="4031"/>
    <cellStyle name="Input 30 3 5 2" xfId="12355"/>
    <cellStyle name="Input 30 3 5 2 2" xfId="24377"/>
    <cellStyle name="Input 30 3 5 2 2 2" xfId="45563"/>
    <cellStyle name="Input 30 3 5 2 3" xfId="34959"/>
    <cellStyle name="Input 30 3 5 3" xfId="19264"/>
    <cellStyle name="Input 30 3 5 3 2" xfId="40451"/>
    <cellStyle name="Input 30 3 5 4" xfId="29719"/>
    <cellStyle name="Input 30 3 5_Table 2A-1_EFT (Annual)" xfId="15264"/>
    <cellStyle name="Input 30 3 6" xfId="9694"/>
    <cellStyle name="Input 30 3 6 2" xfId="21831"/>
    <cellStyle name="Input 30 3 6 2 2" xfId="43017"/>
    <cellStyle name="Input 30 3 6 3" xfId="32413"/>
    <cellStyle name="Input 30 3 7" xfId="16718"/>
    <cellStyle name="Input 30 3 7 2" xfId="37905"/>
    <cellStyle name="Input 30 3 8" xfId="26976"/>
    <cellStyle name="Input 30 3_Table 2A-1_EFT (Annual)" xfId="3058"/>
    <cellStyle name="Input 30 4" xfId="1277"/>
    <cellStyle name="Input 30 4 2" xfId="2547"/>
    <cellStyle name="Input 30 4 2 2" xfId="6108"/>
    <cellStyle name="Input 30 4 2 2 2" xfId="14302"/>
    <cellStyle name="Input 30 4 2 2 2 2" xfId="26274"/>
    <cellStyle name="Input 30 4 2 2 2 2 2" xfId="47460"/>
    <cellStyle name="Input 30 4 2 2 2 3" xfId="36856"/>
    <cellStyle name="Input 30 4 2 2 3" xfId="21161"/>
    <cellStyle name="Input 30 4 2 2 3 2" xfId="42348"/>
    <cellStyle name="Input 30 4 2 2 4" xfId="31764"/>
    <cellStyle name="Input 30 4 2 2_Table 2A-1_EFT (Annual)" xfId="15265"/>
    <cellStyle name="Input 30 4 2 3" xfId="11644"/>
    <cellStyle name="Input 30 4 2 3 2" xfId="23728"/>
    <cellStyle name="Input 30 4 2 3 2 2" xfId="44914"/>
    <cellStyle name="Input 30 4 2 3 3" xfId="34310"/>
    <cellStyle name="Input 30 4 2 4" xfId="18615"/>
    <cellStyle name="Input 30 4 2 4 2" xfId="39802"/>
    <cellStyle name="Input 30 4 2 5" xfId="29021"/>
    <cellStyle name="Input 30 4 2_Table 2A-1_EFT (Annual)" xfId="7025"/>
    <cellStyle name="Input 30 4 3" xfId="4838"/>
    <cellStyle name="Input 30 4 3 2" xfId="13098"/>
    <cellStyle name="Input 30 4 3 2 2" xfId="25104"/>
    <cellStyle name="Input 30 4 3 2 2 2" xfId="46290"/>
    <cellStyle name="Input 30 4 3 2 3" xfId="35686"/>
    <cellStyle name="Input 30 4 3 3" xfId="19991"/>
    <cellStyle name="Input 30 4 3 3 2" xfId="41178"/>
    <cellStyle name="Input 30 4 3 4" xfId="30495"/>
    <cellStyle name="Input 30 4 3_Table 2A-1_EFT (Annual)" xfId="15266"/>
    <cellStyle name="Input 30 4 4" xfId="10442"/>
    <cellStyle name="Input 30 4 4 2" xfId="22558"/>
    <cellStyle name="Input 30 4 4 2 2" xfId="43744"/>
    <cellStyle name="Input 30 4 4 3" xfId="33140"/>
    <cellStyle name="Input 30 4 5" xfId="17445"/>
    <cellStyle name="Input 30 4 5 2" xfId="38632"/>
    <cellStyle name="Input 30 4 6" xfId="27752"/>
    <cellStyle name="Input 30 4_Table 2A-1_EFT (Annual)" xfId="7024"/>
    <cellStyle name="Input 30 5" xfId="828"/>
    <cellStyle name="Input 30 5 2" xfId="4389"/>
    <cellStyle name="Input 30 5 2 2" xfId="12663"/>
    <cellStyle name="Input 30 5 2 2 2" xfId="24680"/>
    <cellStyle name="Input 30 5 2 2 2 2" xfId="45866"/>
    <cellStyle name="Input 30 5 2 2 3" xfId="35262"/>
    <cellStyle name="Input 30 5 2 3" xfId="19567"/>
    <cellStyle name="Input 30 5 2 3 2" xfId="40754"/>
    <cellStyle name="Input 30 5 2 4" xfId="30046"/>
    <cellStyle name="Input 30 5 2_Table 2A-1_EFT (Annual)" xfId="15267"/>
    <cellStyle name="Input 30 5 3" xfId="10012"/>
    <cellStyle name="Input 30 5 3 2" xfId="22134"/>
    <cellStyle name="Input 30 5 3 2 2" xfId="43320"/>
    <cellStyle name="Input 30 5 3 3" xfId="32716"/>
    <cellStyle name="Input 30 5 4" xfId="17021"/>
    <cellStyle name="Input 30 5 4 2" xfId="38208"/>
    <cellStyle name="Input 30 5 5" xfId="27303"/>
    <cellStyle name="Input 30 5_Table 2A-1_EFT (Annual)" xfId="7026"/>
    <cellStyle name="Input 30 6" xfId="2016"/>
    <cellStyle name="Input 30 6 2" xfId="5577"/>
    <cellStyle name="Input 30 6 2 2" xfId="13792"/>
    <cellStyle name="Input 30 6 2 2 2" xfId="25780"/>
    <cellStyle name="Input 30 6 2 2 2 2" xfId="46966"/>
    <cellStyle name="Input 30 6 2 2 3" xfId="36362"/>
    <cellStyle name="Input 30 6 2 3" xfId="20667"/>
    <cellStyle name="Input 30 6 2 3 2" xfId="41854"/>
    <cellStyle name="Input 30 6 2 4" xfId="31234"/>
    <cellStyle name="Input 30 6 2_Table 2A-1_EFT (Annual)" xfId="15268"/>
    <cellStyle name="Input 30 6 3" xfId="11136"/>
    <cellStyle name="Input 30 6 3 2" xfId="23234"/>
    <cellStyle name="Input 30 6 3 2 2" xfId="44420"/>
    <cellStyle name="Input 30 6 3 3" xfId="33816"/>
    <cellStyle name="Input 30 6 4" xfId="18121"/>
    <cellStyle name="Input 30 6 4 2" xfId="39308"/>
    <cellStyle name="Input 30 6 5" xfId="28491"/>
    <cellStyle name="Input 30 6_Table 2A-1_EFT (Annual)" xfId="7027"/>
    <cellStyle name="Input 30 7" xfId="3824"/>
    <cellStyle name="Input 30 7 2" xfId="12187"/>
    <cellStyle name="Input 30 7 2 2" xfId="24216"/>
    <cellStyle name="Input 30 7 2 2 2" xfId="45402"/>
    <cellStyle name="Input 30 7 2 3" xfId="34798"/>
    <cellStyle name="Input 30 7 3" xfId="19103"/>
    <cellStyle name="Input 30 7 3 2" xfId="40290"/>
    <cellStyle name="Input 30 7 4" xfId="29533"/>
    <cellStyle name="Input 30 7_Table 2A-1_EFT (Annual)" xfId="15269"/>
    <cellStyle name="Input 30 8" xfId="9506"/>
    <cellStyle name="Input 30 8 2" xfId="21670"/>
    <cellStyle name="Input 30 8 2 2" xfId="42856"/>
    <cellStyle name="Input 30 8 3" xfId="32252"/>
    <cellStyle name="Input 30 9" xfId="16557"/>
    <cellStyle name="Input 30 9 2" xfId="37744"/>
    <cellStyle name="Input 30_Table 2A-1_EFT (Annual)" xfId="3056"/>
    <cellStyle name="Input 31" xfId="183"/>
    <cellStyle name="Input 31 10" xfId="26738"/>
    <cellStyle name="Input 31 2" xfId="576"/>
    <cellStyle name="Input 31 2 2" xfId="1553"/>
    <cellStyle name="Input 31 2 2 2" xfId="2823"/>
    <cellStyle name="Input 31 2 2 2 2" xfId="6384"/>
    <cellStyle name="Input 31 2 2 2 2 2" xfId="14578"/>
    <cellStyle name="Input 31 2 2 2 2 2 2" xfId="26550"/>
    <cellStyle name="Input 31 2 2 2 2 2 2 2" xfId="47736"/>
    <cellStyle name="Input 31 2 2 2 2 2 3" xfId="37132"/>
    <cellStyle name="Input 31 2 2 2 2 3" xfId="21437"/>
    <cellStyle name="Input 31 2 2 2 2 3 2" xfId="42624"/>
    <cellStyle name="Input 31 2 2 2 2 4" xfId="32040"/>
    <cellStyle name="Input 31 2 2 2 2_Table 2A-1_EFT (Annual)" xfId="15270"/>
    <cellStyle name="Input 31 2 2 2 3" xfId="11920"/>
    <cellStyle name="Input 31 2 2 2 3 2" xfId="24004"/>
    <cellStyle name="Input 31 2 2 2 3 2 2" xfId="45190"/>
    <cellStyle name="Input 31 2 2 2 3 3" xfId="34586"/>
    <cellStyle name="Input 31 2 2 2 4" xfId="18891"/>
    <cellStyle name="Input 31 2 2 2 4 2" xfId="40078"/>
    <cellStyle name="Input 31 2 2 2 5" xfId="29297"/>
    <cellStyle name="Input 31 2 2 2_Table 2A-1_EFT (Annual)" xfId="7029"/>
    <cellStyle name="Input 31 2 2 3" xfId="5114"/>
    <cellStyle name="Input 31 2 2 3 2" xfId="13374"/>
    <cellStyle name="Input 31 2 2 3 2 2" xfId="25380"/>
    <cellStyle name="Input 31 2 2 3 2 2 2" xfId="46566"/>
    <cellStyle name="Input 31 2 2 3 2 3" xfId="35962"/>
    <cellStyle name="Input 31 2 2 3 3" xfId="20267"/>
    <cellStyle name="Input 31 2 2 3 3 2" xfId="41454"/>
    <cellStyle name="Input 31 2 2 3 4" xfId="30771"/>
    <cellStyle name="Input 31 2 2 3_Table 2A-1_EFT (Annual)" xfId="15271"/>
    <cellStyle name="Input 31 2 2 4" xfId="10718"/>
    <cellStyle name="Input 31 2 2 4 2" xfId="22834"/>
    <cellStyle name="Input 31 2 2 4 2 2" xfId="44020"/>
    <cellStyle name="Input 31 2 2 4 3" xfId="33416"/>
    <cellStyle name="Input 31 2 2 5" xfId="17721"/>
    <cellStyle name="Input 31 2 2 5 2" xfId="38908"/>
    <cellStyle name="Input 31 2 2 6" xfId="28028"/>
    <cellStyle name="Input 31 2 2_Table 2A-1_EFT (Annual)" xfId="7028"/>
    <cellStyle name="Input 31 2 3" xfId="1076"/>
    <cellStyle name="Input 31 2 3 2" xfId="4637"/>
    <cellStyle name="Input 31 2 3 2 2" xfId="12897"/>
    <cellStyle name="Input 31 2 3 2 2 2" xfId="24903"/>
    <cellStyle name="Input 31 2 3 2 2 2 2" xfId="46089"/>
    <cellStyle name="Input 31 2 3 2 2 3" xfId="35485"/>
    <cellStyle name="Input 31 2 3 2 3" xfId="19790"/>
    <cellStyle name="Input 31 2 3 2 3 2" xfId="40977"/>
    <cellStyle name="Input 31 2 3 2 4" xfId="30294"/>
    <cellStyle name="Input 31 2 3 2_Table 2A-1_EFT (Annual)" xfId="15272"/>
    <cellStyle name="Input 31 2 3 3" xfId="10241"/>
    <cellStyle name="Input 31 2 3 3 2" xfId="22357"/>
    <cellStyle name="Input 31 2 3 3 2 2" xfId="43543"/>
    <cellStyle name="Input 31 2 3 3 3" xfId="32939"/>
    <cellStyle name="Input 31 2 3 4" xfId="17244"/>
    <cellStyle name="Input 31 2 3 4 2" xfId="38431"/>
    <cellStyle name="Input 31 2 3 5" xfId="27551"/>
    <cellStyle name="Input 31 2 3_Table 2A-1_EFT (Annual)" xfId="7030"/>
    <cellStyle name="Input 31 2 4" xfId="2292"/>
    <cellStyle name="Input 31 2 4 2" xfId="5853"/>
    <cellStyle name="Input 31 2 4 2 2" xfId="14068"/>
    <cellStyle name="Input 31 2 4 2 2 2" xfId="26056"/>
    <cellStyle name="Input 31 2 4 2 2 2 2" xfId="47242"/>
    <cellStyle name="Input 31 2 4 2 2 3" xfId="36638"/>
    <cellStyle name="Input 31 2 4 2 3" xfId="20943"/>
    <cellStyle name="Input 31 2 4 2 3 2" xfId="42130"/>
    <cellStyle name="Input 31 2 4 2 4" xfId="31510"/>
    <cellStyle name="Input 31 2 4 2_Table 2A-1_EFT (Annual)" xfId="15273"/>
    <cellStyle name="Input 31 2 4 3" xfId="11412"/>
    <cellStyle name="Input 31 2 4 3 2" xfId="23510"/>
    <cellStyle name="Input 31 2 4 3 2 2" xfId="44696"/>
    <cellStyle name="Input 31 2 4 3 3" xfId="34092"/>
    <cellStyle name="Input 31 2 4 4" xfId="18397"/>
    <cellStyle name="Input 31 2 4 4 2" xfId="39584"/>
    <cellStyle name="Input 31 2 4 5" xfId="28767"/>
    <cellStyle name="Input 31 2 4_Table 2A-1_EFT (Annual)" xfId="7031"/>
    <cellStyle name="Input 31 2 5" xfId="4146"/>
    <cellStyle name="Input 31 2 5 2" xfId="12470"/>
    <cellStyle name="Input 31 2 5 2 2" xfId="24492"/>
    <cellStyle name="Input 31 2 5 2 2 2" xfId="45678"/>
    <cellStyle name="Input 31 2 5 2 3" xfId="35074"/>
    <cellStyle name="Input 31 2 5 3" xfId="19379"/>
    <cellStyle name="Input 31 2 5 3 2" xfId="40566"/>
    <cellStyle name="Input 31 2 5 4" xfId="29834"/>
    <cellStyle name="Input 31 2 5_Table 2A-1_EFT (Annual)" xfId="15274"/>
    <cellStyle name="Input 31 2 6" xfId="9809"/>
    <cellStyle name="Input 31 2 6 2" xfId="21946"/>
    <cellStyle name="Input 31 2 6 2 2" xfId="43132"/>
    <cellStyle name="Input 31 2 6 3" xfId="32528"/>
    <cellStyle name="Input 31 2 7" xfId="16833"/>
    <cellStyle name="Input 31 2 7 2" xfId="38020"/>
    <cellStyle name="Input 31 2 8" xfId="27091"/>
    <cellStyle name="Input 31 2_Table 2A-1_EFT (Annual)" xfId="3060"/>
    <cellStyle name="Input 31 3" xfId="414"/>
    <cellStyle name="Input 31 3 2" xfId="1397"/>
    <cellStyle name="Input 31 3 2 2" xfId="2667"/>
    <cellStyle name="Input 31 3 2 2 2" xfId="6228"/>
    <cellStyle name="Input 31 3 2 2 2 2" xfId="14422"/>
    <cellStyle name="Input 31 3 2 2 2 2 2" xfId="26394"/>
    <cellStyle name="Input 31 3 2 2 2 2 2 2" xfId="47580"/>
    <cellStyle name="Input 31 3 2 2 2 2 3" xfId="36976"/>
    <cellStyle name="Input 31 3 2 2 2 3" xfId="21281"/>
    <cellStyle name="Input 31 3 2 2 2 3 2" xfId="42468"/>
    <cellStyle name="Input 31 3 2 2 2 4" xfId="31884"/>
    <cellStyle name="Input 31 3 2 2 2_Table 2A-1_EFT (Annual)" xfId="15275"/>
    <cellStyle name="Input 31 3 2 2 3" xfId="11764"/>
    <cellStyle name="Input 31 3 2 2 3 2" xfId="23848"/>
    <cellStyle name="Input 31 3 2 2 3 2 2" xfId="45034"/>
    <cellStyle name="Input 31 3 2 2 3 3" xfId="34430"/>
    <cellStyle name="Input 31 3 2 2 4" xfId="18735"/>
    <cellStyle name="Input 31 3 2 2 4 2" xfId="39922"/>
    <cellStyle name="Input 31 3 2 2 5" xfId="29141"/>
    <cellStyle name="Input 31 3 2 2_Table 2A-1_EFT (Annual)" xfId="7033"/>
    <cellStyle name="Input 31 3 2 3" xfId="4958"/>
    <cellStyle name="Input 31 3 2 3 2" xfId="13218"/>
    <cellStyle name="Input 31 3 2 3 2 2" xfId="25224"/>
    <cellStyle name="Input 31 3 2 3 2 2 2" xfId="46410"/>
    <cellStyle name="Input 31 3 2 3 2 3" xfId="35806"/>
    <cellStyle name="Input 31 3 2 3 3" xfId="20111"/>
    <cellStyle name="Input 31 3 2 3 3 2" xfId="41298"/>
    <cellStyle name="Input 31 3 2 3 4" xfId="30615"/>
    <cellStyle name="Input 31 3 2 3_Table 2A-1_EFT (Annual)" xfId="15276"/>
    <cellStyle name="Input 31 3 2 4" xfId="10562"/>
    <cellStyle name="Input 31 3 2 4 2" xfId="22678"/>
    <cellStyle name="Input 31 3 2 4 2 2" xfId="43864"/>
    <cellStyle name="Input 31 3 2 4 3" xfId="33260"/>
    <cellStyle name="Input 31 3 2 5" xfId="17565"/>
    <cellStyle name="Input 31 3 2 5 2" xfId="38752"/>
    <cellStyle name="Input 31 3 2 6" xfId="27872"/>
    <cellStyle name="Input 31 3 2_Table 2A-1_EFT (Annual)" xfId="7032"/>
    <cellStyle name="Input 31 3 3" xfId="944"/>
    <cellStyle name="Input 31 3 3 2" xfId="4505"/>
    <cellStyle name="Input 31 3 3 2 2" xfId="12767"/>
    <cellStyle name="Input 31 3 3 2 2 2" xfId="24777"/>
    <cellStyle name="Input 31 3 3 2 2 2 2" xfId="45963"/>
    <cellStyle name="Input 31 3 3 2 2 3" xfId="35359"/>
    <cellStyle name="Input 31 3 3 2 3" xfId="19664"/>
    <cellStyle name="Input 31 3 3 2 3 2" xfId="40851"/>
    <cellStyle name="Input 31 3 3 2 4" xfId="30162"/>
    <cellStyle name="Input 31 3 3 2_Table 2A-1_EFT (Annual)" xfId="15277"/>
    <cellStyle name="Input 31 3 3 3" xfId="10114"/>
    <cellStyle name="Input 31 3 3 3 2" xfId="22231"/>
    <cellStyle name="Input 31 3 3 3 2 2" xfId="43417"/>
    <cellStyle name="Input 31 3 3 3 3" xfId="32813"/>
    <cellStyle name="Input 31 3 3 4" xfId="17118"/>
    <cellStyle name="Input 31 3 3 4 2" xfId="38305"/>
    <cellStyle name="Input 31 3 3 5" xfId="27419"/>
    <cellStyle name="Input 31 3 3_Table 2A-1_EFT (Annual)" xfId="7034"/>
    <cellStyle name="Input 31 3 4" xfId="2136"/>
    <cellStyle name="Input 31 3 4 2" xfId="5697"/>
    <cellStyle name="Input 31 3 4 2 2" xfId="13912"/>
    <cellStyle name="Input 31 3 4 2 2 2" xfId="25900"/>
    <cellStyle name="Input 31 3 4 2 2 2 2" xfId="47086"/>
    <cellStyle name="Input 31 3 4 2 2 3" xfId="36482"/>
    <cellStyle name="Input 31 3 4 2 3" xfId="20787"/>
    <cellStyle name="Input 31 3 4 2 3 2" xfId="41974"/>
    <cellStyle name="Input 31 3 4 2 4" xfId="31354"/>
    <cellStyle name="Input 31 3 4 2_Table 2A-1_EFT (Annual)" xfId="15278"/>
    <cellStyle name="Input 31 3 4 3" xfId="11256"/>
    <cellStyle name="Input 31 3 4 3 2" xfId="23354"/>
    <cellStyle name="Input 31 3 4 3 2 2" xfId="44540"/>
    <cellStyle name="Input 31 3 4 3 3" xfId="33936"/>
    <cellStyle name="Input 31 3 4 4" xfId="18241"/>
    <cellStyle name="Input 31 3 4 4 2" xfId="39428"/>
    <cellStyle name="Input 31 3 4 5" xfId="28611"/>
    <cellStyle name="Input 31 3 4_Table 2A-1_EFT (Annual)" xfId="7035"/>
    <cellStyle name="Input 31 3 5" xfId="3984"/>
    <cellStyle name="Input 31 3 5 2" xfId="12312"/>
    <cellStyle name="Input 31 3 5 2 2" xfId="24336"/>
    <cellStyle name="Input 31 3 5 2 2 2" xfId="45522"/>
    <cellStyle name="Input 31 3 5 2 3" xfId="34918"/>
    <cellStyle name="Input 31 3 5 3" xfId="19223"/>
    <cellStyle name="Input 31 3 5 3 2" xfId="40410"/>
    <cellStyle name="Input 31 3 5 4" xfId="29672"/>
    <cellStyle name="Input 31 3 5_Table 2A-1_EFT (Annual)" xfId="15279"/>
    <cellStyle name="Input 31 3 6" xfId="9649"/>
    <cellStyle name="Input 31 3 6 2" xfId="21790"/>
    <cellStyle name="Input 31 3 6 2 2" xfId="42976"/>
    <cellStyle name="Input 31 3 6 3" xfId="32372"/>
    <cellStyle name="Input 31 3 7" xfId="16677"/>
    <cellStyle name="Input 31 3 7 2" xfId="37864"/>
    <cellStyle name="Input 31 3 8" xfId="26929"/>
    <cellStyle name="Input 31 3_Table 2A-1_EFT (Annual)" xfId="3061"/>
    <cellStyle name="Input 31 4" xfId="1231"/>
    <cellStyle name="Input 31 4 2" xfId="2501"/>
    <cellStyle name="Input 31 4 2 2" xfId="6062"/>
    <cellStyle name="Input 31 4 2 2 2" xfId="14256"/>
    <cellStyle name="Input 31 4 2 2 2 2" xfId="26228"/>
    <cellStyle name="Input 31 4 2 2 2 2 2" xfId="47414"/>
    <cellStyle name="Input 31 4 2 2 2 3" xfId="36810"/>
    <cellStyle name="Input 31 4 2 2 3" xfId="21115"/>
    <cellStyle name="Input 31 4 2 2 3 2" xfId="42302"/>
    <cellStyle name="Input 31 4 2 2 4" xfId="31718"/>
    <cellStyle name="Input 31 4 2 2_Table 2A-1_EFT (Annual)" xfId="15280"/>
    <cellStyle name="Input 31 4 2 3" xfId="11598"/>
    <cellStyle name="Input 31 4 2 3 2" xfId="23682"/>
    <cellStyle name="Input 31 4 2 3 2 2" xfId="44868"/>
    <cellStyle name="Input 31 4 2 3 3" xfId="34264"/>
    <cellStyle name="Input 31 4 2 4" xfId="18569"/>
    <cellStyle name="Input 31 4 2 4 2" xfId="39756"/>
    <cellStyle name="Input 31 4 2 5" xfId="28975"/>
    <cellStyle name="Input 31 4 2_Table 2A-1_EFT (Annual)" xfId="7037"/>
    <cellStyle name="Input 31 4 3" xfId="4792"/>
    <cellStyle name="Input 31 4 3 2" xfId="13052"/>
    <cellStyle name="Input 31 4 3 2 2" xfId="25058"/>
    <cellStyle name="Input 31 4 3 2 2 2" xfId="46244"/>
    <cellStyle name="Input 31 4 3 2 3" xfId="35640"/>
    <cellStyle name="Input 31 4 3 3" xfId="19945"/>
    <cellStyle name="Input 31 4 3 3 2" xfId="41132"/>
    <cellStyle name="Input 31 4 3 4" xfId="30449"/>
    <cellStyle name="Input 31 4 3_Table 2A-1_EFT (Annual)" xfId="15281"/>
    <cellStyle name="Input 31 4 4" xfId="10396"/>
    <cellStyle name="Input 31 4 4 2" xfId="22512"/>
    <cellStyle name="Input 31 4 4 2 2" xfId="43698"/>
    <cellStyle name="Input 31 4 4 3" xfId="33094"/>
    <cellStyle name="Input 31 4 5" xfId="17399"/>
    <cellStyle name="Input 31 4 5 2" xfId="38586"/>
    <cellStyle name="Input 31 4 6" xfId="27706"/>
    <cellStyle name="Input 31 4_Table 2A-1_EFT (Annual)" xfId="7036"/>
    <cellStyle name="Input 31 5" xfId="785"/>
    <cellStyle name="Input 31 5 2" xfId="4346"/>
    <cellStyle name="Input 31 5 2 2" xfId="12626"/>
    <cellStyle name="Input 31 5 2 2 2" xfId="24643"/>
    <cellStyle name="Input 31 5 2 2 2 2" xfId="45829"/>
    <cellStyle name="Input 31 5 2 2 3" xfId="35225"/>
    <cellStyle name="Input 31 5 2 3" xfId="19530"/>
    <cellStyle name="Input 31 5 2 3 2" xfId="40717"/>
    <cellStyle name="Input 31 5 2 4" xfId="30003"/>
    <cellStyle name="Input 31 5 2_Table 2A-1_EFT (Annual)" xfId="15282"/>
    <cellStyle name="Input 31 5 3" xfId="9974"/>
    <cellStyle name="Input 31 5 3 2" xfId="22097"/>
    <cellStyle name="Input 31 5 3 2 2" xfId="43283"/>
    <cellStyle name="Input 31 5 3 3" xfId="32679"/>
    <cellStyle name="Input 31 5 4" xfId="16984"/>
    <cellStyle name="Input 31 5 4 2" xfId="38171"/>
    <cellStyle name="Input 31 5 5" xfId="27260"/>
    <cellStyle name="Input 31 5_Table 2A-1_EFT (Annual)" xfId="7038"/>
    <cellStyle name="Input 31 6" xfId="1970"/>
    <cellStyle name="Input 31 6 2" xfId="5531"/>
    <cellStyle name="Input 31 6 2 2" xfId="13746"/>
    <cellStyle name="Input 31 6 2 2 2" xfId="25734"/>
    <cellStyle name="Input 31 6 2 2 2 2" xfId="46920"/>
    <cellStyle name="Input 31 6 2 2 3" xfId="36316"/>
    <cellStyle name="Input 31 6 2 3" xfId="20621"/>
    <cellStyle name="Input 31 6 2 3 2" xfId="41808"/>
    <cellStyle name="Input 31 6 2 4" xfId="31188"/>
    <cellStyle name="Input 31 6 2_Table 2A-1_EFT (Annual)" xfId="15283"/>
    <cellStyle name="Input 31 6 3" xfId="11090"/>
    <cellStyle name="Input 31 6 3 2" xfId="23188"/>
    <cellStyle name="Input 31 6 3 2 2" xfId="44374"/>
    <cellStyle name="Input 31 6 3 3" xfId="33770"/>
    <cellStyle name="Input 31 6 4" xfId="18075"/>
    <cellStyle name="Input 31 6 4 2" xfId="39262"/>
    <cellStyle name="Input 31 6 5" xfId="28445"/>
    <cellStyle name="Input 31 6_Table 2A-1_EFT (Annual)" xfId="7039"/>
    <cellStyle name="Input 31 7" xfId="3772"/>
    <cellStyle name="Input 31 7 2" xfId="12140"/>
    <cellStyle name="Input 31 7 2 2" xfId="24170"/>
    <cellStyle name="Input 31 7 2 2 2" xfId="45356"/>
    <cellStyle name="Input 31 7 2 3" xfId="34752"/>
    <cellStyle name="Input 31 7 3" xfId="19057"/>
    <cellStyle name="Input 31 7 3 2" xfId="40244"/>
    <cellStyle name="Input 31 7 4" xfId="29481"/>
    <cellStyle name="Input 31 7_Table 2A-1_EFT (Annual)" xfId="15284"/>
    <cellStyle name="Input 31 8" xfId="9459"/>
    <cellStyle name="Input 31 8 2" xfId="21624"/>
    <cellStyle name="Input 31 8 2 2" xfId="42810"/>
    <cellStyle name="Input 31 8 3" xfId="32206"/>
    <cellStyle name="Input 31 9" xfId="16511"/>
    <cellStyle name="Input 31 9 2" xfId="37698"/>
    <cellStyle name="Input 31_Table 2A-1_EFT (Annual)" xfId="3059"/>
    <cellStyle name="Input 32" xfId="181"/>
    <cellStyle name="Input 32 10" xfId="26736"/>
    <cellStyle name="Input 32 2" xfId="574"/>
    <cellStyle name="Input 32 2 2" xfId="1551"/>
    <cellStyle name="Input 32 2 2 2" xfId="2821"/>
    <cellStyle name="Input 32 2 2 2 2" xfId="6382"/>
    <cellStyle name="Input 32 2 2 2 2 2" xfId="14576"/>
    <cellStyle name="Input 32 2 2 2 2 2 2" xfId="26548"/>
    <cellStyle name="Input 32 2 2 2 2 2 2 2" xfId="47734"/>
    <cellStyle name="Input 32 2 2 2 2 2 3" xfId="37130"/>
    <cellStyle name="Input 32 2 2 2 2 3" xfId="21435"/>
    <cellStyle name="Input 32 2 2 2 2 3 2" xfId="42622"/>
    <cellStyle name="Input 32 2 2 2 2 4" xfId="32038"/>
    <cellStyle name="Input 32 2 2 2 2_Table 2A-1_EFT (Annual)" xfId="15285"/>
    <cellStyle name="Input 32 2 2 2 3" xfId="11918"/>
    <cellStyle name="Input 32 2 2 2 3 2" xfId="24002"/>
    <cellStyle name="Input 32 2 2 2 3 2 2" xfId="45188"/>
    <cellStyle name="Input 32 2 2 2 3 3" xfId="34584"/>
    <cellStyle name="Input 32 2 2 2 4" xfId="18889"/>
    <cellStyle name="Input 32 2 2 2 4 2" xfId="40076"/>
    <cellStyle name="Input 32 2 2 2 5" xfId="29295"/>
    <cellStyle name="Input 32 2 2 2_Table 2A-1_EFT (Annual)" xfId="7041"/>
    <cellStyle name="Input 32 2 2 3" xfId="5112"/>
    <cellStyle name="Input 32 2 2 3 2" xfId="13372"/>
    <cellStyle name="Input 32 2 2 3 2 2" xfId="25378"/>
    <cellStyle name="Input 32 2 2 3 2 2 2" xfId="46564"/>
    <cellStyle name="Input 32 2 2 3 2 3" xfId="35960"/>
    <cellStyle name="Input 32 2 2 3 3" xfId="20265"/>
    <cellStyle name="Input 32 2 2 3 3 2" xfId="41452"/>
    <cellStyle name="Input 32 2 2 3 4" xfId="30769"/>
    <cellStyle name="Input 32 2 2 3_Table 2A-1_EFT (Annual)" xfId="15286"/>
    <cellStyle name="Input 32 2 2 4" xfId="10716"/>
    <cellStyle name="Input 32 2 2 4 2" xfId="22832"/>
    <cellStyle name="Input 32 2 2 4 2 2" xfId="44018"/>
    <cellStyle name="Input 32 2 2 4 3" xfId="33414"/>
    <cellStyle name="Input 32 2 2 5" xfId="17719"/>
    <cellStyle name="Input 32 2 2 5 2" xfId="38906"/>
    <cellStyle name="Input 32 2 2 6" xfId="28026"/>
    <cellStyle name="Input 32 2 2_Table 2A-1_EFT (Annual)" xfId="7040"/>
    <cellStyle name="Input 32 2 3" xfId="1075"/>
    <cellStyle name="Input 32 2 3 2" xfId="4636"/>
    <cellStyle name="Input 32 2 3 2 2" xfId="12896"/>
    <cellStyle name="Input 32 2 3 2 2 2" xfId="24902"/>
    <cellStyle name="Input 32 2 3 2 2 2 2" xfId="46088"/>
    <cellStyle name="Input 32 2 3 2 2 3" xfId="35484"/>
    <cellStyle name="Input 32 2 3 2 3" xfId="19789"/>
    <cellStyle name="Input 32 2 3 2 3 2" xfId="40976"/>
    <cellStyle name="Input 32 2 3 2 4" xfId="30293"/>
    <cellStyle name="Input 32 2 3 2_Table 2A-1_EFT (Annual)" xfId="15287"/>
    <cellStyle name="Input 32 2 3 3" xfId="10240"/>
    <cellStyle name="Input 32 2 3 3 2" xfId="22356"/>
    <cellStyle name="Input 32 2 3 3 2 2" xfId="43542"/>
    <cellStyle name="Input 32 2 3 3 3" xfId="32938"/>
    <cellStyle name="Input 32 2 3 4" xfId="17243"/>
    <cellStyle name="Input 32 2 3 4 2" xfId="38430"/>
    <cellStyle name="Input 32 2 3 5" xfId="27550"/>
    <cellStyle name="Input 32 2 3_Table 2A-1_EFT (Annual)" xfId="7042"/>
    <cellStyle name="Input 32 2 4" xfId="2290"/>
    <cellStyle name="Input 32 2 4 2" xfId="5851"/>
    <cellStyle name="Input 32 2 4 2 2" xfId="14066"/>
    <cellStyle name="Input 32 2 4 2 2 2" xfId="26054"/>
    <cellStyle name="Input 32 2 4 2 2 2 2" xfId="47240"/>
    <cellStyle name="Input 32 2 4 2 2 3" xfId="36636"/>
    <cellStyle name="Input 32 2 4 2 3" xfId="20941"/>
    <cellStyle name="Input 32 2 4 2 3 2" xfId="42128"/>
    <cellStyle name="Input 32 2 4 2 4" xfId="31508"/>
    <cellStyle name="Input 32 2 4 2_Table 2A-1_EFT (Annual)" xfId="15288"/>
    <cellStyle name="Input 32 2 4 3" xfId="11410"/>
    <cellStyle name="Input 32 2 4 3 2" xfId="23508"/>
    <cellStyle name="Input 32 2 4 3 2 2" xfId="44694"/>
    <cellStyle name="Input 32 2 4 3 3" xfId="34090"/>
    <cellStyle name="Input 32 2 4 4" xfId="18395"/>
    <cellStyle name="Input 32 2 4 4 2" xfId="39582"/>
    <cellStyle name="Input 32 2 4 5" xfId="28765"/>
    <cellStyle name="Input 32 2 4_Table 2A-1_EFT (Annual)" xfId="7043"/>
    <cellStyle name="Input 32 2 5" xfId="4144"/>
    <cellStyle name="Input 32 2 5 2" xfId="12468"/>
    <cellStyle name="Input 32 2 5 2 2" xfId="24490"/>
    <cellStyle name="Input 32 2 5 2 2 2" xfId="45676"/>
    <cellStyle name="Input 32 2 5 2 3" xfId="35072"/>
    <cellStyle name="Input 32 2 5 3" xfId="19377"/>
    <cellStyle name="Input 32 2 5 3 2" xfId="40564"/>
    <cellStyle name="Input 32 2 5 4" xfId="29832"/>
    <cellStyle name="Input 32 2 5_Table 2A-1_EFT (Annual)" xfId="15289"/>
    <cellStyle name="Input 32 2 6" xfId="9807"/>
    <cellStyle name="Input 32 2 6 2" xfId="21944"/>
    <cellStyle name="Input 32 2 6 2 2" xfId="43130"/>
    <cellStyle name="Input 32 2 6 3" xfId="32526"/>
    <cellStyle name="Input 32 2 7" xfId="16831"/>
    <cellStyle name="Input 32 2 7 2" xfId="38018"/>
    <cellStyle name="Input 32 2 8" xfId="27089"/>
    <cellStyle name="Input 32 2_Table 2A-1_EFT (Annual)" xfId="3063"/>
    <cellStyle name="Input 32 3" xfId="412"/>
    <cellStyle name="Input 32 3 2" xfId="1395"/>
    <cellStyle name="Input 32 3 2 2" xfId="2665"/>
    <cellStyle name="Input 32 3 2 2 2" xfId="6226"/>
    <cellStyle name="Input 32 3 2 2 2 2" xfId="14420"/>
    <cellStyle name="Input 32 3 2 2 2 2 2" xfId="26392"/>
    <cellStyle name="Input 32 3 2 2 2 2 2 2" xfId="47578"/>
    <cellStyle name="Input 32 3 2 2 2 2 3" xfId="36974"/>
    <cellStyle name="Input 32 3 2 2 2 3" xfId="21279"/>
    <cellStyle name="Input 32 3 2 2 2 3 2" xfId="42466"/>
    <cellStyle name="Input 32 3 2 2 2 4" xfId="31882"/>
    <cellStyle name="Input 32 3 2 2 2_Table 2A-1_EFT (Annual)" xfId="15290"/>
    <cellStyle name="Input 32 3 2 2 3" xfId="11762"/>
    <cellStyle name="Input 32 3 2 2 3 2" xfId="23846"/>
    <cellStyle name="Input 32 3 2 2 3 2 2" xfId="45032"/>
    <cellStyle name="Input 32 3 2 2 3 3" xfId="34428"/>
    <cellStyle name="Input 32 3 2 2 4" xfId="18733"/>
    <cellStyle name="Input 32 3 2 2 4 2" xfId="39920"/>
    <cellStyle name="Input 32 3 2 2 5" xfId="29139"/>
    <cellStyle name="Input 32 3 2 2_Table 2A-1_EFT (Annual)" xfId="7045"/>
    <cellStyle name="Input 32 3 2 3" xfId="4956"/>
    <cellStyle name="Input 32 3 2 3 2" xfId="13216"/>
    <cellStyle name="Input 32 3 2 3 2 2" xfId="25222"/>
    <cellStyle name="Input 32 3 2 3 2 2 2" xfId="46408"/>
    <cellStyle name="Input 32 3 2 3 2 3" xfId="35804"/>
    <cellStyle name="Input 32 3 2 3 3" xfId="20109"/>
    <cellStyle name="Input 32 3 2 3 3 2" xfId="41296"/>
    <cellStyle name="Input 32 3 2 3 4" xfId="30613"/>
    <cellStyle name="Input 32 3 2 3_Table 2A-1_EFT (Annual)" xfId="15291"/>
    <cellStyle name="Input 32 3 2 4" xfId="10560"/>
    <cellStyle name="Input 32 3 2 4 2" xfId="22676"/>
    <cellStyle name="Input 32 3 2 4 2 2" xfId="43862"/>
    <cellStyle name="Input 32 3 2 4 3" xfId="33258"/>
    <cellStyle name="Input 32 3 2 5" xfId="17563"/>
    <cellStyle name="Input 32 3 2 5 2" xfId="38750"/>
    <cellStyle name="Input 32 3 2 6" xfId="27870"/>
    <cellStyle name="Input 32 3 2_Table 2A-1_EFT (Annual)" xfId="7044"/>
    <cellStyle name="Input 32 3 3" xfId="943"/>
    <cellStyle name="Input 32 3 3 2" xfId="4504"/>
    <cellStyle name="Input 32 3 3 2 2" xfId="12766"/>
    <cellStyle name="Input 32 3 3 2 2 2" xfId="24776"/>
    <cellStyle name="Input 32 3 3 2 2 2 2" xfId="45962"/>
    <cellStyle name="Input 32 3 3 2 2 3" xfId="35358"/>
    <cellStyle name="Input 32 3 3 2 3" xfId="19663"/>
    <cellStyle name="Input 32 3 3 2 3 2" xfId="40850"/>
    <cellStyle name="Input 32 3 3 2 4" xfId="30161"/>
    <cellStyle name="Input 32 3 3 2_Table 2A-1_EFT (Annual)" xfId="15292"/>
    <cellStyle name="Input 32 3 3 3" xfId="10113"/>
    <cellStyle name="Input 32 3 3 3 2" xfId="22230"/>
    <cellStyle name="Input 32 3 3 3 2 2" xfId="43416"/>
    <cellStyle name="Input 32 3 3 3 3" xfId="32812"/>
    <cellStyle name="Input 32 3 3 4" xfId="17117"/>
    <cellStyle name="Input 32 3 3 4 2" xfId="38304"/>
    <cellStyle name="Input 32 3 3 5" xfId="27418"/>
    <cellStyle name="Input 32 3 3_Table 2A-1_EFT (Annual)" xfId="7046"/>
    <cellStyle name="Input 32 3 4" xfId="2134"/>
    <cellStyle name="Input 32 3 4 2" xfId="5695"/>
    <cellStyle name="Input 32 3 4 2 2" xfId="13910"/>
    <cellStyle name="Input 32 3 4 2 2 2" xfId="25898"/>
    <cellStyle name="Input 32 3 4 2 2 2 2" xfId="47084"/>
    <cellStyle name="Input 32 3 4 2 2 3" xfId="36480"/>
    <cellStyle name="Input 32 3 4 2 3" xfId="20785"/>
    <cellStyle name="Input 32 3 4 2 3 2" xfId="41972"/>
    <cellStyle name="Input 32 3 4 2 4" xfId="31352"/>
    <cellStyle name="Input 32 3 4 2_Table 2A-1_EFT (Annual)" xfId="15293"/>
    <cellStyle name="Input 32 3 4 3" xfId="11254"/>
    <cellStyle name="Input 32 3 4 3 2" xfId="23352"/>
    <cellStyle name="Input 32 3 4 3 2 2" xfId="44538"/>
    <cellStyle name="Input 32 3 4 3 3" xfId="33934"/>
    <cellStyle name="Input 32 3 4 4" xfId="18239"/>
    <cellStyle name="Input 32 3 4 4 2" xfId="39426"/>
    <cellStyle name="Input 32 3 4 5" xfId="28609"/>
    <cellStyle name="Input 32 3 4_Table 2A-1_EFT (Annual)" xfId="7047"/>
    <cellStyle name="Input 32 3 5" xfId="3982"/>
    <cellStyle name="Input 32 3 5 2" xfId="12310"/>
    <cellStyle name="Input 32 3 5 2 2" xfId="24334"/>
    <cellStyle name="Input 32 3 5 2 2 2" xfId="45520"/>
    <cellStyle name="Input 32 3 5 2 3" xfId="34916"/>
    <cellStyle name="Input 32 3 5 3" xfId="19221"/>
    <cellStyle name="Input 32 3 5 3 2" xfId="40408"/>
    <cellStyle name="Input 32 3 5 4" xfId="29670"/>
    <cellStyle name="Input 32 3 5_Table 2A-1_EFT (Annual)" xfId="15294"/>
    <cellStyle name="Input 32 3 6" xfId="9647"/>
    <cellStyle name="Input 32 3 6 2" xfId="21788"/>
    <cellStyle name="Input 32 3 6 2 2" xfId="42974"/>
    <cellStyle name="Input 32 3 6 3" xfId="32370"/>
    <cellStyle name="Input 32 3 7" xfId="16675"/>
    <cellStyle name="Input 32 3 7 2" xfId="37862"/>
    <cellStyle name="Input 32 3 8" xfId="26927"/>
    <cellStyle name="Input 32 3_Table 2A-1_EFT (Annual)" xfId="3064"/>
    <cellStyle name="Input 32 4" xfId="1229"/>
    <cellStyle name="Input 32 4 2" xfId="2499"/>
    <cellStyle name="Input 32 4 2 2" xfId="6060"/>
    <cellStyle name="Input 32 4 2 2 2" xfId="14254"/>
    <cellStyle name="Input 32 4 2 2 2 2" xfId="26226"/>
    <cellStyle name="Input 32 4 2 2 2 2 2" xfId="47412"/>
    <cellStyle name="Input 32 4 2 2 2 3" xfId="36808"/>
    <cellStyle name="Input 32 4 2 2 3" xfId="21113"/>
    <cellStyle name="Input 32 4 2 2 3 2" xfId="42300"/>
    <cellStyle name="Input 32 4 2 2 4" xfId="31716"/>
    <cellStyle name="Input 32 4 2 2_Table 2A-1_EFT (Annual)" xfId="15295"/>
    <cellStyle name="Input 32 4 2 3" xfId="11596"/>
    <cellStyle name="Input 32 4 2 3 2" xfId="23680"/>
    <cellStyle name="Input 32 4 2 3 2 2" xfId="44866"/>
    <cellStyle name="Input 32 4 2 3 3" xfId="34262"/>
    <cellStyle name="Input 32 4 2 4" xfId="18567"/>
    <cellStyle name="Input 32 4 2 4 2" xfId="39754"/>
    <cellStyle name="Input 32 4 2 5" xfId="28973"/>
    <cellStyle name="Input 32 4 2_Table 2A-1_EFT (Annual)" xfId="7049"/>
    <cellStyle name="Input 32 4 3" xfId="4790"/>
    <cellStyle name="Input 32 4 3 2" xfId="13050"/>
    <cellStyle name="Input 32 4 3 2 2" xfId="25056"/>
    <cellStyle name="Input 32 4 3 2 2 2" xfId="46242"/>
    <cellStyle name="Input 32 4 3 2 3" xfId="35638"/>
    <cellStyle name="Input 32 4 3 3" xfId="19943"/>
    <cellStyle name="Input 32 4 3 3 2" xfId="41130"/>
    <cellStyle name="Input 32 4 3 4" xfId="30447"/>
    <cellStyle name="Input 32 4 3_Table 2A-1_EFT (Annual)" xfId="15296"/>
    <cellStyle name="Input 32 4 4" xfId="10394"/>
    <cellStyle name="Input 32 4 4 2" xfId="22510"/>
    <cellStyle name="Input 32 4 4 2 2" xfId="43696"/>
    <cellStyle name="Input 32 4 4 3" xfId="33092"/>
    <cellStyle name="Input 32 4 5" xfId="17397"/>
    <cellStyle name="Input 32 4 5 2" xfId="38584"/>
    <cellStyle name="Input 32 4 6" xfId="27704"/>
    <cellStyle name="Input 32 4_Table 2A-1_EFT (Annual)" xfId="7048"/>
    <cellStyle name="Input 32 5" xfId="784"/>
    <cellStyle name="Input 32 5 2" xfId="4345"/>
    <cellStyle name="Input 32 5 2 2" xfId="12625"/>
    <cellStyle name="Input 32 5 2 2 2" xfId="24642"/>
    <cellStyle name="Input 32 5 2 2 2 2" xfId="45828"/>
    <cellStyle name="Input 32 5 2 2 3" xfId="35224"/>
    <cellStyle name="Input 32 5 2 3" xfId="19529"/>
    <cellStyle name="Input 32 5 2 3 2" xfId="40716"/>
    <cellStyle name="Input 32 5 2 4" xfId="30002"/>
    <cellStyle name="Input 32 5 2_Table 2A-1_EFT (Annual)" xfId="15297"/>
    <cellStyle name="Input 32 5 3" xfId="9973"/>
    <cellStyle name="Input 32 5 3 2" xfId="22096"/>
    <cellStyle name="Input 32 5 3 2 2" xfId="43282"/>
    <cellStyle name="Input 32 5 3 3" xfId="32678"/>
    <cellStyle name="Input 32 5 4" xfId="16983"/>
    <cellStyle name="Input 32 5 4 2" xfId="38170"/>
    <cellStyle name="Input 32 5 5" xfId="27259"/>
    <cellStyle name="Input 32 5_Table 2A-1_EFT (Annual)" xfId="7050"/>
    <cellStyle name="Input 32 6" xfId="1968"/>
    <cellStyle name="Input 32 6 2" xfId="5529"/>
    <cellStyle name="Input 32 6 2 2" xfId="13744"/>
    <cellStyle name="Input 32 6 2 2 2" xfId="25732"/>
    <cellStyle name="Input 32 6 2 2 2 2" xfId="46918"/>
    <cellStyle name="Input 32 6 2 2 3" xfId="36314"/>
    <cellStyle name="Input 32 6 2 3" xfId="20619"/>
    <cellStyle name="Input 32 6 2 3 2" xfId="41806"/>
    <cellStyle name="Input 32 6 2 4" xfId="31186"/>
    <cellStyle name="Input 32 6 2_Table 2A-1_EFT (Annual)" xfId="15298"/>
    <cellStyle name="Input 32 6 3" xfId="11088"/>
    <cellStyle name="Input 32 6 3 2" xfId="23186"/>
    <cellStyle name="Input 32 6 3 2 2" xfId="44372"/>
    <cellStyle name="Input 32 6 3 3" xfId="33768"/>
    <cellStyle name="Input 32 6 4" xfId="18073"/>
    <cellStyle name="Input 32 6 4 2" xfId="39260"/>
    <cellStyle name="Input 32 6 5" xfId="28443"/>
    <cellStyle name="Input 32 6_Table 2A-1_EFT (Annual)" xfId="7051"/>
    <cellStyle name="Input 32 7" xfId="3770"/>
    <cellStyle name="Input 32 7 2" xfId="12138"/>
    <cellStyle name="Input 32 7 2 2" xfId="24168"/>
    <cellStyle name="Input 32 7 2 2 2" xfId="45354"/>
    <cellStyle name="Input 32 7 2 3" xfId="34750"/>
    <cellStyle name="Input 32 7 3" xfId="19055"/>
    <cellStyle name="Input 32 7 3 2" xfId="40242"/>
    <cellStyle name="Input 32 7 4" xfId="29479"/>
    <cellStyle name="Input 32 7_Table 2A-1_EFT (Annual)" xfId="15299"/>
    <cellStyle name="Input 32 8" xfId="9457"/>
    <cellStyle name="Input 32 8 2" xfId="21622"/>
    <cellStyle name="Input 32 8 2 2" xfId="42808"/>
    <cellStyle name="Input 32 8 3" xfId="32204"/>
    <cellStyle name="Input 32 9" xfId="16509"/>
    <cellStyle name="Input 32 9 2" xfId="37696"/>
    <cellStyle name="Input 32_Table 2A-1_EFT (Annual)" xfId="3062"/>
    <cellStyle name="Input 33" xfId="243"/>
    <cellStyle name="Input 33 10" xfId="26798"/>
    <cellStyle name="Input 33 2" xfId="630"/>
    <cellStyle name="Input 33 2 2" xfId="1607"/>
    <cellStyle name="Input 33 2 2 2" xfId="2877"/>
    <cellStyle name="Input 33 2 2 2 2" xfId="6438"/>
    <cellStyle name="Input 33 2 2 2 2 2" xfId="14632"/>
    <cellStyle name="Input 33 2 2 2 2 2 2" xfId="26604"/>
    <cellStyle name="Input 33 2 2 2 2 2 2 2" xfId="47790"/>
    <cellStyle name="Input 33 2 2 2 2 2 3" xfId="37186"/>
    <cellStyle name="Input 33 2 2 2 2 3" xfId="21491"/>
    <cellStyle name="Input 33 2 2 2 2 3 2" xfId="42678"/>
    <cellStyle name="Input 33 2 2 2 2 4" xfId="32094"/>
    <cellStyle name="Input 33 2 2 2 2_Table 2A-1_EFT (Annual)" xfId="15300"/>
    <cellStyle name="Input 33 2 2 2 3" xfId="11974"/>
    <cellStyle name="Input 33 2 2 2 3 2" xfId="24058"/>
    <cellStyle name="Input 33 2 2 2 3 2 2" xfId="45244"/>
    <cellStyle name="Input 33 2 2 2 3 3" xfId="34640"/>
    <cellStyle name="Input 33 2 2 2 4" xfId="18945"/>
    <cellStyle name="Input 33 2 2 2 4 2" xfId="40132"/>
    <cellStyle name="Input 33 2 2 2 5" xfId="29351"/>
    <cellStyle name="Input 33 2 2 2_Table 2A-1_EFT (Annual)" xfId="7053"/>
    <cellStyle name="Input 33 2 2 3" xfId="5168"/>
    <cellStyle name="Input 33 2 2 3 2" xfId="13428"/>
    <cellStyle name="Input 33 2 2 3 2 2" xfId="25434"/>
    <cellStyle name="Input 33 2 2 3 2 2 2" xfId="46620"/>
    <cellStyle name="Input 33 2 2 3 2 3" xfId="36016"/>
    <cellStyle name="Input 33 2 2 3 3" xfId="20321"/>
    <cellStyle name="Input 33 2 2 3 3 2" xfId="41508"/>
    <cellStyle name="Input 33 2 2 3 4" xfId="30825"/>
    <cellStyle name="Input 33 2 2 3_Table 2A-1_EFT (Annual)" xfId="15301"/>
    <cellStyle name="Input 33 2 2 4" xfId="10772"/>
    <cellStyle name="Input 33 2 2 4 2" xfId="22888"/>
    <cellStyle name="Input 33 2 2 4 2 2" xfId="44074"/>
    <cellStyle name="Input 33 2 2 4 3" xfId="33470"/>
    <cellStyle name="Input 33 2 2 5" xfId="17775"/>
    <cellStyle name="Input 33 2 2 5 2" xfId="38962"/>
    <cellStyle name="Input 33 2 2 6" xfId="28082"/>
    <cellStyle name="Input 33 2 2_Table 2A-1_EFT (Annual)" xfId="7052"/>
    <cellStyle name="Input 33 2 3" xfId="1120"/>
    <cellStyle name="Input 33 2 3 2" xfId="4681"/>
    <cellStyle name="Input 33 2 3 2 2" xfId="12941"/>
    <cellStyle name="Input 33 2 3 2 2 2" xfId="24947"/>
    <cellStyle name="Input 33 2 3 2 2 2 2" xfId="46133"/>
    <cellStyle name="Input 33 2 3 2 2 3" xfId="35529"/>
    <cellStyle name="Input 33 2 3 2 3" xfId="19834"/>
    <cellStyle name="Input 33 2 3 2 3 2" xfId="41021"/>
    <cellStyle name="Input 33 2 3 2 4" xfId="30338"/>
    <cellStyle name="Input 33 2 3 2_Table 2A-1_EFT (Annual)" xfId="15302"/>
    <cellStyle name="Input 33 2 3 3" xfId="10285"/>
    <cellStyle name="Input 33 2 3 3 2" xfId="22401"/>
    <cellStyle name="Input 33 2 3 3 2 2" xfId="43587"/>
    <cellStyle name="Input 33 2 3 3 3" xfId="32983"/>
    <cellStyle name="Input 33 2 3 4" xfId="17288"/>
    <cellStyle name="Input 33 2 3 4 2" xfId="38475"/>
    <cellStyle name="Input 33 2 3 5" xfId="27595"/>
    <cellStyle name="Input 33 2 3_Table 2A-1_EFT (Annual)" xfId="7054"/>
    <cellStyle name="Input 33 2 4" xfId="2346"/>
    <cellStyle name="Input 33 2 4 2" xfId="5907"/>
    <cellStyle name="Input 33 2 4 2 2" xfId="14122"/>
    <cellStyle name="Input 33 2 4 2 2 2" xfId="26110"/>
    <cellStyle name="Input 33 2 4 2 2 2 2" xfId="47296"/>
    <cellStyle name="Input 33 2 4 2 2 3" xfId="36692"/>
    <cellStyle name="Input 33 2 4 2 3" xfId="20997"/>
    <cellStyle name="Input 33 2 4 2 3 2" xfId="42184"/>
    <cellStyle name="Input 33 2 4 2 4" xfId="31564"/>
    <cellStyle name="Input 33 2 4 2_Table 2A-1_EFT (Annual)" xfId="15303"/>
    <cellStyle name="Input 33 2 4 3" xfId="11466"/>
    <cellStyle name="Input 33 2 4 3 2" xfId="23564"/>
    <cellStyle name="Input 33 2 4 3 2 2" xfId="44750"/>
    <cellStyle name="Input 33 2 4 3 3" xfId="34146"/>
    <cellStyle name="Input 33 2 4 4" xfId="18451"/>
    <cellStyle name="Input 33 2 4 4 2" xfId="39638"/>
    <cellStyle name="Input 33 2 4 5" xfId="28821"/>
    <cellStyle name="Input 33 2 4_Table 2A-1_EFT (Annual)" xfId="7055"/>
    <cellStyle name="Input 33 2 5" xfId="4200"/>
    <cellStyle name="Input 33 2 5 2" xfId="12524"/>
    <cellStyle name="Input 33 2 5 2 2" xfId="24546"/>
    <cellStyle name="Input 33 2 5 2 2 2" xfId="45732"/>
    <cellStyle name="Input 33 2 5 2 3" xfId="35128"/>
    <cellStyle name="Input 33 2 5 3" xfId="19433"/>
    <cellStyle name="Input 33 2 5 3 2" xfId="40620"/>
    <cellStyle name="Input 33 2 5 4" xfId="29888"/>
    <cellStyle name="Input 33 2 5_Table 2A-1_EFT (Annual)" xfId="15304"/>
    <cellStyle name="Input 33 2 6" xfId="9863"/>
    <cellStyle name="Input 33 2 6 2" xfId="22000"/>
    <cellStyle name="Input 33 2 6 2 2" xfId="43186"/>
    <cellStyle name="Input 33 2 6 3" xfId="32582"/>
    <cellStyle name="Input 33 2 7" xfId="16887"/>
    <cellStyle name="Input 33 2 7 2" xfId="38074"/>
    <cellStyle name="Input 33 2 8" xfId="27145"/>
    <cellStyle name="Input 33 2_Table 2A-1_EFT (Annual)" xfId="3066"/>
    <cellStyle name="Input 33 3" xfId="469"/>
    <cellStyle name="Input 33 3 2" xfId="1446"/>
    <cellStyle name="Input 33 3 2 2" xfId="2716"/>
    <cellStyle name="Input 33 3 2 2 2" xfId="6277"/>
    <cellStyle name="Input 33 3 2 2 2 2" xfId="14471"/>
    <cellStyle name="Input 33 3 2 2 2 2 2" xfId="26443"/>
    <cellStyle name="Input 33 3 2 2 2 2 2 2" xfId="47629"/>
    <cellStyle name="Input 33 3 2 2 2 2 3" xfId="37025"/>
    <cellStyle name="Input 33 3 2 2 2 3" xfId="21330"/>
    <cellStyle name="Input 33 3 2 2 2 3 2" xfId="42517"/>
    <cellStyle name="Input 33 3 2 2 2 4" xfId="31933"/>
    <cellStyle name="Input 33 3 2 2 2_Table 2A-1_EFT (Annual)" xfId="15305"/>
    <cellStyle name="Input 33 3 2 2 3" xfId="11813"/>
    <cellStyle name="Input 33 3 2 2 3 2" xfId="23897"/>
    <cellStyle name="Input 33 3 2 2 3 2 2" xfId="45083"/>
    <cellStyle name="Input 33 3 2 2 3 3" xfId="34479"/>
    <cellStyle name="Input 33 3 2 2 4" xfId="18784"/>
    <cellStyle name="Input 33 3 2 2 4 2" xfId="39971"/>
    <cellStyle name="Input 33 3 2 2 5" xfId="29190"/>
    <cellStyle name="Input 33 3 2 2_Table 2A-1_EFT (Annual)" xfId="7057"/>
    <cellStyle name="Input 33 3 2 3" xfId="5007"/>
    <cellStyle name="Input 33 3 2 3 2" xfId="13267"/>
    <cellStyle name="Input 33 3 2 3 2 2" xfId="25273"/>
    <cellStyle name="Input 33 3 2 3 2 2 2" xfId="46459"/>
    <cellStyle name="Input 33 3 2 3 2 3" xfId="35855"/>
    <cellStyle name="Input 33 3 2 3 3" xfId="20160"/>
    <cellStyle name="Input 33 3 2 3 3 2" xfId="41347"/>
    <cellStyle name="Input 33 3 2 3 4" xfId="30664"/>
    <cellStyle name="Input 33 3 2 3_Table 2A-1_EFT (Annual)" xfId="15306"/>
    <cellStyle name="Input 33 3 2 4" xfId="10611"/>
    <cellStyle name="Input 33 3 2 4 2" xfId="22727"/>
    <cellStyle name="Input 33 3 2 4 2 2" xfId="43913"/>
    <cellStyle name="Input 33 3 2 4 3" xfId="33309"/>
    <cellStyle name="Input 33 3 2 5" xfId="17614"/>
    <cellStyle name="Input 33 3 2 5 2" xfId="38801"/>
    <cellStyle name="Input 33 3 2 6" xfId="27921"/>
    <cellStyle name="Input 33 3 2_Table 2A-1_EFT (Annual)" xfId="7056"/>
    <cellStyle name="Input 33 3 3" xfId="990"/>
    <cellStyle name="Input 33 3 3 2" xfId="4551"/>
    <cellStyle name="Input 33 3 3 2 2" xfId="12811"/>
    <cellStyle name="Input 33 3 3 2 2 2" xfId="24817"/>
    <cellStyle name="Input 33 3 3 2 2 2 2" xfId="46003"/>
    <cellStyle name="Input 33 3 3 2 2 3" xfId="35399"/>
    <cellStyle name="Input 33 3 3 2 3" xfId="19704"/>
    <cellStyle name="Input 33 3 3 2 3 2" xfId="40891"/>
    <cellStyle name="Input 33 3 3 2 4" xfId="30208"/>
    <cellStyle name="Input 33 3 3 2_Table 2A-1_EFT (Annual)" xfId="15307"/>
    <cellStyle name="Input 33 3 3 3" xfId="10155"/>
    <cellStyle name="Input 33 3 3 3 2" xfId="22271"/>
    <cellStyle name="Input 33 3 3 3 2 2" xfId="43457"/>
    <cellStyle name="Input 33 3 3 3 3" xfId="32853"/>
    <cellStyle name="Input 33 3 3 4" xfId="17158"/>
    <cellStyle name="Input 33 3 3 4 2" xfId="38345"/>
    <cellStyle name="Input 33 3 3 5" xfId="27465"/>
    <cellStyle name="Input 33 3 3_Table 2A-1_EFT (Annual)" xfId="7058"/>
    <cellStyle name="Input 33 3 4" xfId="2185"/>
    <cellStyle name="Input 33 3 4 2" xfId="5746"/>
    <cellStyle name="Input 33 3 4 2 2" xfId="13961"/>
    <cellStyle name="Input 33 3 4 2 2 2" xfId="25949"/>
    <cellStyle name="Input 33 3 4 2 2 2 2" xfId="47135"/>
    <cellStyle name="Input 33 3 4 2 2 3" xfId="36531"/>
    <cellStyle name="Input 33 3 4 2 3" xfId="20836"/>
    <cellStyle name="Input 33 3 4 2 3 2" xfId="42023"/>
    <cellStyle name="Input 33 3 4 2 4" xfId="31403"/>
    <cellStyle name="Input 33 3 4 2_Table 2A-1_EFT (Annual)" xfId="15308"/>
    <cellStyle name="Input 33 3 4 3" xfId="11305"/>
    <cellStyle name="Input 33 3 4 3 2" xfId="23403"/>
    <cellStyle name="Input 33 3 4 3 2 2" xfId="44589"/>
    <cellStyle name="Input 33 3 4 3 3" xfId="33985"/>
    <cellStyle name="Input 33 3 4 4" xfId="18290"/>
    <cellStyle name="Input 33 3 4 4 2" xfId="39477"/>
    <cellStyle name="Input 33 3 4 5" xfId="28660"/>
    <cellStyle name="Input 33 3 4_Table 2A-1_EFT (Annual)" xfId="7059"/>
    <cellStyle name="Input 33 3 5" xfId="4039"/>
    <cellStyle name="Input 33 3 5 2" xfId="12363"/>
    <cellStyle name="Input 33 3 5 2 2" xfId="24385"/>
    <cellStyle name="Input 33 3 5 2 2 2" xfId="45571"/>
    <cellStyle name="Input 33 3 5 2 3" xfId="34967"/>
    <cellStyle name="Input 33 3 5 3" xfId="19272"/>
    <cellStyle name="Input 33 3 5 3 2" xfId="40459"/>
    <cellStyle name="Input 33 3 5 4" xfId="29727"/>
    <cellStyle name="Input 33 3 5_Table 2A-1_EFT (Annual)" xfId="15309"/>
    <cellStyle name="Input 33 3 6" xfId="9702"/>
    <cellStyle name="Input 33 3 6 2" xfId="21839"/>
    <cellStyle name="Input 33 3 6 2 2" xfId="43025"/>
    <cellStyle name="Input 33 3 6 3" xfId="32421"/>
    <cellStyle name="Input 33 3 7" xfId="16726"/>
    <cellStyle name="Input 33 3 7 2" xfId="37913"/>
    <cellStyle name="Input 33 3 8" xfId="26984"/>
    <cellStyle name="Input 33 3_Table 2A-1_EFT (Annual)" xfId="3067"/>
    <cellStyle name="Input 33 4" xfId="1285"/>
    <cellStyle name="Input 33 4 2" xfId="2555"/>
    <cellStyle name="Input 33 4 2 2" xfId="6116"/>
    <cellStyle name="Input 33 4 2 2 2" xfId="14310"/>
    <cellStyle name="Input 33 4 2 2 2 2" xfId="26282"/>
    <cellStyle name="Input 33 4 2 2 2 2 2" xfId="47468"/>
    <cellStyle name="Input 33 4 2 2 2 3" xfId="36864"/>
    <cellStyle name="Input 33 4 2 2 3" xfId="21169"/>
    <cellStyle name="Input 33 4 2 2 3 2" xfId="42356"/>
    <cellStyle name="Input 33 4 2 2 4" xfId="31772"/>
    <cellStyle name="Input 33 4 2 2_Table 2A-1_EFT (Annual)" xfId="15310"/>
    <cellStyle name="Input 33 4 2 3" xfId="11652"/>
    <cellStyle name="Input 33 4 2 3 2" xfId="23736"/>
    <cellStyle name="Input 33 4 2 3 2 2" xfId="44922"/>
    <cellStyle name="Input 33 4 2 3 3" xfId="34318"/>
    <cellStyle name="Input 33 4 2 4" xfId="18623"/>
    <cellStyle name="Input 33 4 2 4 2" xfId="39810"/>
    <cellStyle name="Input 33 4 2 5" xfId="29029"/>
    <cellStyle name="Input 33 4 2_Table 2A-1_EFT (Annual)" xfId="7061"/>
    <cellStyle name="Input 33 4 3" xfId="4846"/>
    <cellStyle name="Input 33 4 3 2" xfId="13106"/>
    <cellStyle name="Input 33 4 3 2 2" xfId="25112"/>
    <cellStyle name="Input 33 4 3 2 2 2" xfId="46298"/>
    <cellStyle name="Input 33 4 3 2 3" xfId="35694"/>
    <cellStyle name="Input 33 4 3 3" xfId="19999"/>
    <cellStyle name="Input 33 4 3 3 2" xfId="41186"/>
    <cellStyle name="Input 33 4 3 4" xfId="30503"/>
    <cellStyle name="Input 33 4 3_Table 2A-1_EFT (Annual)" xfId="15311"/>
    <cellStyle name="Input 33 4 4" xfId="10450"/>
    <cellStyle name="Input 33 4 4 2" xfId="22566"/>
    <cellStyle name="Input 33 4 4 2 2" xfId="43752"/>
    <cellStyle name="Input 33 4 4 3" xfId="33148"/>
    <cellStyle name="Input 33 4 5" xfId="17453"/>
    <cellStyle name="Input 33 4 5 2" xfId="38640"/>
    <cellStyle name="Input 33 4 6" xfId="27760"/>
    <cellStyle name="Input 33 4_Table 2A-1_EFT (Annual)" xfId="7060"/>
    <cellStyle name="Input 33 5" xfId="835"/>
    <cellStyle name="Input 33 5 2" xfId="4396"/>
    <cellStyle name="Input 33 5 2 2" xfId="12670"/>
    <cellStyle name="Input 33 5 2 2 2" xfId="24687"/>
    <cellStyle name="Input 33 5 2 2 2 2" xfId="45873"/>
    <cellStyle name="Input 33 5 2 2 3" xfId="35269"/>
    <cellStyle name="Input 33 5 2 3" xfId="19574"/>
    <cellStyle name="Input 33 5 2 3 2" xfId="40761"/>
    <cellStyle name="Input 33 5 2 4" xfId="30053"/>
    <cellStyle name="Input 33 5 2_Table 2A-1_EFT (Annual)" xfId="15312"/>
    <cellStyle name="Input 33 5 3" xfId="10019"/>
    <cellStyle name="Input 33 5 3 2" xfId="22141"/>
    <cellStyle name="Input 33 5 3 2 2" xfId="43327"/>
    <cellStyle name="Input 33 5 3 3" xfId="32723"/>
    <cellStyle name="Input 33 5 4" xfId="17028"/>
    <cellStyle name="Input 33 5 4 2" xfId="38215"/>
    <cellStyle name="Input 33 5 5" xfId="27310"/>
    <cellStyle name="Input 33 5_Table 2A-1_EFT (Annual)" xfId="7062"/>
    <cellStyle name="Input 33 6" xfId="2024"/>
    <cellStyle name="Input 33 6 2" xfId="5585"/>
    <cellStyle name="Input 33 6 2 2" xfId="13800"/>
    <cellStyle name="Input 33 6 2 2 2" xfId="25788"/>
    <cellStyle name="Input 33 6 2 2 2 2" xfId="46974"/>
    <cellStyle name="Input 33 6 2 2 3" xfId="36370"/>
    <cellStyle name="Input 33 6 2 3" xfId="20675"/>
    <cellStyle name="Input 33 6 2 3 2" xfId="41862"/>
    <cellStyle name="Input 33 6 2 4" xfId="31242"/>
    <cellStyle name="Input 33 6 2_Table 2A-1_EFT (Annual)" xfId="15313"/>
    <cellStyle name="Input 33 6 3" xfId="11144"/>
    <cellStyle name="Input 33 6 3 2" xfId="23242"/>
    <cellStyle name="Input 33 6 3 2 2" xfId="44428"/>
    <cellStyle name="Input 33 6 3 3" xfId="33824"/>
    <cellStyle name="Input 33 6 4" xfId="18129"/>
    <cellStyle name="Input 33 6 4 2" xfId="39316"/>
    <cellStyle name="Input 33 6 5" xfId="28499"/>
    <cellStyle name="Input 33 6_Table 2A-1_EFT (Annual)" xfId="7063"/>
    <cellStyle name="Input 33 7" xfId="3832"/>
    <cellStyle name="Input 33 7 2" xfId="12195"/>
    <cellStyle name="Input 33 7 2 2" xfId="24224"/>
    <cellStyle name="Input 33 7 2 2 2" xfId="45410"/>
    <cellStyle name="Input 33 7 2 3" xfId="34806"/>
    <cellStyle name="Input 33 7 3" xfId="19111"/>
    <cellStyle name="Input 33 7 3 2" xfId="40298"/>
    <cellStyle name="Input 33 7 4" xfId="29541"/>
    <cellStyle name="Input 33 7_Table 2A-1_EFT (Annual)" xfId="15314"/>
    <cellStyle name="Input 33 8" xfId="9514"/>
    <cellStyle name="Input 33 8 2" xfId="21678"/>
    <cellStyle name="Input 33 8 2 2" xfId="42864"/>
    <cellStyle name="Input 33 8 3" xfId="32260"/>
    <cellStyle name="Input 33 9" xfId="16565"/>
    <cellStyle name="Input 33 9 2" xfId="37752"/>
    <cellStyle name="Input 33_Table 2A-1_EFT (Annual)" xfId="3065"/>
    <cellStyle name="Input 34" xfId="192"/>
    <cellStyle name="Input 34 2" xfId="585"/>
    <cellStyle name="Input 34 2 2" xfId="1562"/>
    <cellStyle name="Input 34 2 2 2" xfId="2832"/>
    <cellStyle name="Input 34 2 2 2 2" xfId="6393"/>
    <cellStyle name="Input 34 2 2 2 2 2" xfId="14587"/>
    <cellStyle name="Input 34 2 2 2 2 2 2" xfId="26559"/>
    <cellStyle name="Input 34 2 2 2 2 2 2 2" xfId="47745"/>
    <cellStyle name="Input 34 2 2 2 2 2 3" xfId="37141"/>
    <cellStyle name="Input 34 2 2 2 2 3" xfId="21446"/>
    <cellStyle name="Input 34 2 2 2 2 3 2" xfId="42633"/>
    <cellStyle name="Input 34 2 2 2 2 4" xfId="32049"/>
    <cellStyle name="Input 34 2 2 2 2_Table 2A-1_EFT (Annual)" xfId="15315"/>
    <cellStyle name="Input 34 2 2 2 3" xfId="11929"/>
    <cellStyle name="Input 34 2 2 2 3 2" xfId="24013"/>
    <cellStyle name="Input 34 2 2 2 3 2 2" xfId="45199"/>
    <cellStyle name="Input 34 2 2 2 3 3" xfId="34595"/>
    <cellStyle name="Input 34 2 2 2 4" xfId="18900"/>
    <cellStyle name="Input 34 2 2 2 4 2" xfId="40087"/>
    <cellStyle name="Input 34 2 2 2 5" xfId="29306"/>
    <cellStyle name="Input 34 2 2 2_Table 2A-1_EFT (Annual)" xfId="7065"/>
    <cellStyle name="Input 34 2 2 3" xfId="5123"/>
    <cellStyle name="Input 34 2 2 3 2" xfId="13383"/>
    <cellStyle name="Input 34 2 2 3 2 2" xfId="25389"/>
    <cellStyle name="Input 34 2 2 3 2 2 2" xfId="46575"/>
    <cellStyle name="Input 34 2 2 3 2 3" xfId="35971"/>
    <cellStyle name="Input 34 2 2 3 3" xfId="20276"/>
    <cellStyle name="Input 34 2 2 3 3 2" xfId="41463"/>
    <cellStyle name="Input 34 2 2 3 4" xfId="30780"/>
    <cellStyle name="Input 34 2 2 3_Table 2A-1_EFT (Annual)" xfId="15316"/>
    <cellStyle name="Input 34 2 2 4" xfId="10727"/>
    <cellStyle name="Input 34 2 2 4 2" xfId="22843"/>
    <cellStyle name="Input 34 2 2 4 2 2" xfId="44029"/>
    <cellStyle name="Input 34 2 2 4 3" xfId="33425"/>
    <cellStyle name="Input 34 2 2 5" xfId="17730"/>
    <cellStyle name="Input 34 2 2 5 2" xfId="38917"/>
    <cellStyle name="Input 34 2 2 6" xfId="28037"/>
    <cellStyle name="Input 34 2 2_Table 2A-1_EFT (Annual)" xfId="7064"/>
    <cellStyle name="Input 34 2 3" xfId="1084"/>
    <cellStyle name="Input 34 2 3 2" xfId="4645"/>
    <cellStyle name="Input 34 2 3 2 2" xfId="12905"/>
    <cellStyle name="Input 34 2 3 2 2 2" xfId="24911"/>
    <cellStyle name="Input 34 2 3 2 2 2 2" xfId="46097"/>
    <cellStyle name="Input 34 2 3 2 2 3" xfId="35493"/>
    <cellStyle name="Input 34 2 3 2 3" xfId="19798"/>
    <cellStyle name="Input 34 2 3 2 3 2" xfId="40985"/>
    <cellStyle name="Input 34 2 3 2 4" xfId="30302"/>
    <cellStyle name="Input 34 2 3 2_Table 2A-1_EFT (Annual)" xfId="15317"/>
    <cellStyle name="Input 34 2 3 3" xfId="10249"/>
    <cellStyle name="Input 34 2 3 3 2" xfId="22365"/>
    <cellStyle name="Input 34 2 3 3 2 2" xfId="43551"/>
    <cellStyle name="Input 34 2 3 3 3" xfId="32947"/>
    <cellStyle name="Input 34 2 3 4" xfId="17252"/>
    <cellStyle name="Input 34 2 3 4 2" xfId="38439"/>
    <cellStyle name="Input 34 2 3 5" xfId="27559"/>
    <cellStyle name="Input 34 2 3_Table 2A-1_EFT (Annual)" xfId="7066"/>
    <cellStyle name="Input 34 2 4" xfId="2301"/>
    <cellStyle name="Input 34 2 4 2" xfId="5862"/>
    <cellStyle name="Input 34 2 4 2 2" xfId="14077"/>
    <cellStyle name="Input 34 2 4 2 2 2" xfId="26065"/>
    <cellStyle name="Input 34 2 4 2 2 2 2" xfId="47251"/>
    <cellStyle name="Input 34 2 4 2 2 3" xfId="36647"/>
    <cellStyle name="Input 34 2 4 2 3" xfId="20952"/>
    <cellStyle name="Input 34 2 4 2 3 2" xfId="42139"/>
    <cellStyle name="Input 34 2 4 2 4" xfId="31519"/>
    <cellStyle name="Input 34 2 4 2_Table 2A-1_EFT (Annual)" xfId="15318"/>
    <cellStyle name="Input 34 2 4 3" xfId="11421"/>
    <cellStyle name="Input 34 2 4 3 2" xfId="23519"/>
    <cellStyle name="Input 34 2 4 3 2 2" xfId="44705"/>
    <cellStyle name="Input 34 2 4 3 3" xfId="34101"/>
    <cellStyle name="Input 34 2 4 4" xfId="18406"/>
    <cellStyle name="Input 34 2 4 4 2" xfId="39593"/>
    <cellStyle name="Input 34 2 4 5" xfId="28776"/>
    <cellStyle name="Input 34 2 4_Table 2A-1_EFT (Annual)" xfId="7067"/>
    <cellStyle name="Input 34 2 5" xfId="4155"/>
    <cellStyle name="Input 34 2 5 2" xfId="12479"/>
    <cellStyle name="Input 34 2 5 2 2" xfId="24501"/>
    <cellStyle name="Input 34 2 5 2 2 2" xfId="45687"/>
    <cellStyle name="Input 34 2 5 2 3" xfId="35083"/>
    <cellStyle name="Input 34 2 5 3" xfId="19388"/>
    <cellStyle name="Input 34 2 5 3 2" xfId="40575"/>
    <cellStyle name="Input 34 2 5 4" xfId="29843"/>
    <cellStyle name="Input 34 2 5_Table 2A-1_EFT (Annual)" xfId="15319"/>
    <cellStyle name="Input 34 2 6" xfId="9818"/>
    <cellStyle name="Input 34 2 6 2" xfId="21955"/>
    <cellStyle name="Input 34 2 6 2 2" xfId="43141"/>
    <cellStyle name="Input 34 2 6 3" xfId="32537"/>
    <cellStyle name="Input 34 2 7" xfId="16842"/>
    <cellStyle name="Input 34 2 7 2" xfId="38029"/>
    <cellStyle name="Input 34 2 8" xfId="27100"/>
    <cellStyle name="Input 34 2_Table 2A-1_EFT (Annual)" xfId="3069"/>
    <cellStyle name="Input 34 3" xfId="1240"/>
    <cellStyle name="Input 34 3 2" xfId="2510"/>
    <cellStyle name="Input 34 3 2 2" xfId="6071"/>
    <cellStyle name="Input 34 3 2 2 2" xfId="14265"/>
    <cellStyle name="Input 34 3 2 2 2 2" xfId="26237"/>
    <cellStyle name="Input 34 3 2 2 2 2 2" xfId="47423"/>
    <cellStyle name="Input 34 3 2 2 2 3" xfId="36819"/>
    <cellStyle name="Input 34 3 2 2 3" xfId="21124"/>
    <cellStyle name="Input 34 3 2 2 3 2" xfId="42311"/>
    <cellStyle name="Input 34 3 2 2 4" xfId="31727"/>
    <cellStyle name="Input 34 3 2 2_Table 2A-1_EFT (Annual)" xfId="15320"/>
    <cellStyle name="Input 34 3 2 3" xfId="11607"/>
    <cellStyle name="Input 34 3 2 3 2" xfId="23691"/>
    <cellStyle name="Input 34 3 2 3 2 2" xfId="44877"/>
    <cellStyle name="Input 34 3 2 3 3" xfId="34273"/>
    <cellStyle name="Input 34 3 2 4" xfId="18578"/>
    <cellStyle name="Input 34 3 2 4 2" xfId="39765"/>
    <cellStyle name="Input 34 3 2 5" xfId="28984"/>
    <cellStyle name="Input 34 3 2_Table 2A-1_EFT (Annual)" xfId="7069"/>
    <cellStyle name="Input 34 3 3" xfId="4801"/>
    <cellStyle name="Input 34 3 3 2" xfId="13061"/>
    <cellStyle name="Input 34 3 3 2 2" xfId="25067"/>
    <cellStyle name="Input 34 3 3 2 2 2" xfId="46253"/>
    <cellStyle name="Input 34 3 3 2 3" xfId="35649"/>
    <cellStyle name="Input 34 3 3 3" xfId="19954"/>
    <cellStyle name="Input 34 3 3 3 2" xfId="41141"/>
    <cellStyle name="Input 34 3 3 4" xfId="30458"/>
    <cellStyle name="Input 34 3 3_Table 2A-1_EFT (Annual)" xfId="15321"/>
    <cellStyle name="Input 34 3 4" xfId="10405"/>
    <cellStyle name="Input 34 3 4 2" xfId="22521"/>
    <cellStyle name="Input 34 3 4 2 2" xfId="43707"/>
    <cellStyle name="Input 34 3 4 3" xfId="33103"/>
    <cellStyle name="Input 34 3 5" xfId="17408"/>
    <cellStyle name="Input 34 3 5 2" xfId="38595"/>
    <cellStyle name="Input 34 3 6" xfId="27715"/>
    <cellStyle name="Input 34 3_Table 2A-1_EFT (Annual)" xfId="7068"/>
    <cellStyle name="Input 34 4" xfId="793"/>
    <cellStyle name="Input 34 4 2" xfId="4354"/>
    <cellStyle name="Input 34 4 2 2" xfId="12634"/>
    <cellStyle name="Input 34 4 2 2 2" xfId="24651"/>
    <cellStyle name="Input 34 4 2 2 2 2" xfId="45837"/>
    <cellStyle name="Input 34 4 2 2 3" xfId="35233"/>
    <cellStyle name="Input 34 4 2 3" xfId="19538"/>
    <cellStyle name="Input 34 4 2 3 2" xfId="40725"/>
    <cellStyle name="Input 34 4 2 4" xfId="30011"/>
    <cellStyle name="Input 34 4 2_Table 2A-1_EFT (Annual)" xfId="15322"/>
    <cellStyle name="Input 34 4 3" xfId="9982"/>
    <cellStyle name="Input 34 4 3 2" xfId="22105"/>
    <cellStyle name="Input 34 4 3 2 2" xfId="43291"/>
    <cellStyle name="Input 34 4 3 3" xfId="32687"/>
    <cellStyle name="Input 34 4 4" xfId="16992"/>
    <cellStyle name="Input 34 4 4 2" xfId="38179"/>
    <cellStyle name="Input 34 4 5" xfId="27268"/>
    <cellStyle name="Input 34 4_Table 2A-1_EFT (Annual)" xfId="7070"/>
    <cellStyle name="Input 34 5" xfId="1979"/>
    <cellStyle name="Input 34 5 2" xfId="5540"/>
    <cellStyle name="Input 34 5 2 2" xfId="13755"/>
    <cellStyle name="Input 34 5 2 2 2" xfId="25743"/>
    <cellStyle name="Input 34 5 2 2 2 2" xfId="46929"/>
    <cellStyle name="Input 34 5 2 2 3" xfId="36325"/>
    <cellStyle name="Input 34 5 2 3" xfId="20630"/>
    <cellStyle name="Input 34 5 2 3 2" xfId="41817"/>
    <cellStyle name="Input 34 5 2 4" xfId="31197"/>
    <cellStyle name="Input 34 5 2_Table 2A-1_EFT (Annual)" xfId="15323"/>
    <cellStyle name="Input 34 5 3" xfId="11099"/>
    <cellStyle name="Input 34 5 3 2" xfId="23197"/>
    <cellStyle name="Input 34 5 3 2 2" xfId="44383"/>
    <cellStyle name="Input 34 5 3 3" xfId="33779"/>
    <cellStyle name="Input 34 5 4" xfId="18084"/>
    <cellStyle name="Input 34 5 4 2" xfId="39271"/>
    <cellStyle name="Input 34 5 5" xfId="28454"/>
    <cellStyle name="Input 34 5_Table 2A-1_EFT (Annual)" xfId="7071"/>
    <cellStyle name="Input 34 6" xfId="3781"/>
    <cellStyle name="Input 34 6 2" xfId="12149"/>
    <cellStyle name="Input 34 6 2 2" xfId="24179"/>
    <cellStyle name="Input 34 6 2 2 2" xfId="45365"/>
    <cellStyle name="Input 34 6 2 3" xfId="34761"/>
    <cellStyle name="Input 34 6 3" xfId="19066"/>
    <cellStyle name="Input 34 6 3 2" xfId="40253"/>
    <cellStyle name="Input 34 6 4" xfId="29490"/>
    <cellStyle name="Input 34 6_Table 2A-1_EFT (Annual)" xfId="15324"/>
    <cellStyle name="Input 34 7" xfId="9468"/>
    <cellStyle name="Input 34 7 2" xfId="21633"/>
    <cellStyle name="Input 34 7 2 2" xfId="42819"/>
    <cellStyle name="Input 34 7 3" xfId="32215"/>
    <cellStyle name="Input 34 8" xfId="16520"/>
    <cellStyle name="Input 34 8 2" xfId="37707"/>
    <cellStyle name="Input 34 9" xfId="26747"/>
    <cellStyle name="Input 34_Table 2A-1_EFT (Annual)" xfId="3068"/>
    <cellStyle name="Input 35" xfId="288"/>
    <cellStyle name="Input 35 2" xfId="1294"/>
    <cellStyle name="Input 35 2 2" xfId="2564"/>
    <cellStyle name="Input 35 2 2 2" xfId="6125"/>
    <cellStyle name="Input 35 2 2 2 2" xfId="14319"/>
    <cellStyle name="Input 35 2 2 2 2 2" xfId="26291"/>
    <cellStyle name="Input 35 2 2 2 2 2 2" xfId="47477"/>
    <cellStyle name="Input 35 2 2 2 2 3" xfId="36873"/>
    <cellStyle name="Input 35 2 2 2 3" xfId="21178"/>
    <cellStyle name="Input 35 2 2 2 3 2" xfId="42365"/>
    <cellStyle name="Input 35 2 2 2 4" xfId="31781"/>
    <cellStyle name="Input 35 2 2 2_Table 2A-1_EFT (Annual)" xfId="15325"/>
    <cellStyle name="Input 35 2 2 3" xfId="11661"/>
    <cellStyle name="Input 35 2 2 3 2" xfId="23745"/>
    <cellStyle name="Input 35 2 2 3 2 2" xfId="44931"/>
    <cellStyle name="Input 35 2 2 3 3" xfId="34327"/>
    <cellStyle name="Input 35 2 2 4" xfId="18632"/>
    <cellStyle name="Input 35 2 2 4 2" xfId="39819"/>
    <cellStyle name="Input 35 2 2 5" xfId="29038"/>
    <cellStyle name="Input 35 2 2_Table 2A-1_EFT (Annual)" xfId="7073"/>
    <cellStyle name="Input 35 2 3" xfId="4855"/>
    <cellStyle name="Input 35 2 3 2" xfId="13115"/>
    <cellStyle name="Input 35 2 3 2 2" xfId="25121"/>
    <cellStyle name="Input 35 2 3 2 2 2" xfId="46307"/>
    <cellStyle name="Input 35 2 3 2 3" xfId="35703"/>
    <cellStyle name="Input 35 2 3 3" xfId="20008"/>
    <cellStyle name="Input 35 2 3 3 2" xfId="41195"/>
    <cellStyle name="Input 35 2 3 4" xfId="30512"/>
    <cellStyle name="Input 35 2 3_Table 2A-1_EFT (Annual)" xfId="15326"/>
    <cellStyle name="Input 35 2 4" xfId="10459"/>
    <cellStyle name="Input 35 2 4 2" xfId="22575"/>
    <cellStyle name="Input 35 2 4 2 2" xfId="43761"/>
    <cellStyle name="Input 35 2 4 3" xfId="33157"/>
    <cellStyle name="Input 35 2 5" xfId="17462"/>
    <cellStyle name="Input 35 2 5 2" xfId="38649"/>
    <cellStyle name="Input 35 2 6" xfId="27769"/>
    <cellStyle name="Input 35 2_Table 2A-1_EFT (Annual)" xfId="7072"/>
    <cellStyle name="Input 35 3" xfId="844"/>
    <cellStyle name="Input 35 3 2" xfId="4405"/>
    <cellStyle name="Input 35 3 2 2" xfId="12678"/>
    <cellStyle name="Input 35 3 2 2 2" xfId="24695"/>
    <cellStyle name="Input 35 3 2 2 2 2" xfId="45881"/>
    <cellStyle name="Input 35 3 2 2 3" xfId="35277"/>
    <cellStyle name="Input 35 3 2 3" xfId="19582"/>
    <cellStyle name="Input 35 3 2 3 2" xfId="40769"/>
    <cellStyle name="Input 35 3 2 4" xfId="30062"/>
    <cellStyle name="Input 35 3 2_Table 2A-1_EFT (Annual)" xfId="15327"/>
    <cellStyle name="Input 35 3 3" xfId="10027"/>
    <cellStyle name="Input 35 3 3 2" xfId="22149"/>
    <cellStyle name="Input 35 3 3 2 2" xfId="43335"/>
    <cellStyle name="Input 35 3 3 3" xfId="32731"/>
    <cellStyle name="Input 35 3 4" xfId="17036"/>
    <cellStyle name="Input 35 3 4 2" xfId="38223"/>
    <cellStyle name="Input 35 3 5" xfId="27319"/>
    <cellStyle name="Input 35 3_Table 2A-1_EFT (Annual)" xfId="7074"/>
    <cellStyle name="Input 35 4" xfId="2033"/>
    <cellStyle name="Input 35 4 2" xfId="5594"/>
    <cellStyle name="Input 35 4 2 2" xfId="13809"/>
    <cellStyle name="Input 35 4 2 2 2" xfId="25797"/>
    <cellStyle name="Input 35 4 2 2 2 2" xfId="46983"/>
    <cellStyle name="Input 35 4 2 2 3" xfId="36379"/>
    <cellStyle name="Input 35 4 2 3" xfId="20684"/>
    <cellStyle name="Input 35 4 2 3 2" xfId="41871"/>
    <cellStyle name="Input 35 4 2 4" xfId="31251"/>
    <cellStyle name="Input 35 4 2_Table 2A-1_EFT (Annual)" xfId="15328"/>
    <cellStyle name="Input 35 4 3" xfId="11153"/>
    <cellStyle name="Input 35 4 3 2" xfId="23251"/>
    <cellStyle name="Input 35 4 3 2 2" xfId="44437"/>
    <cellStyle name="Input 35 4 3 3" xfId="33833"/>
    <cellStyle name="Input 35 4 4" xfId="18138"/>
    <cellStyle name="Input 35 4 4 2" xfId="39325"/>
    <cellStyle name="Input 35 4 5" xfId="28508"/>
    <cellStyle name="Input 35 4_Table 2A-1_EFT (Annual)" xfId="7075"/>
    <cellStyle name="Input 35 5" xfId="3860"/>
    <cellStyle name="Input 35 5 2" xfId="12204"/>
    <cellStyle name="Input 35 5 2 2" xfId="24233"/>
    <cellStyle name="Input 35 5 2 2 2" xfId="45419"/>
    <cellStyle name="Input 35 5 2 3" xfId="34815"/>
    <cellStyle name="Input 35 5 3" xfId="19120"/>
    <cellStyle name="Input 35 5 3 2" xfId="40307"/>
    <cellStyle name="Input 35 5 4" xfId="29551"/>
    <cellStyle name="Input 35 5_Table 2A-1_EFT (Annual)" xfId="15329"/>
    <cellStyle name="Input 35 6" xfId="9538"/>
    <cellStyle name="Input 35 6 2" xfId="21687"/>
    <cellStyle name="Input 35 6 2 2" xfId="42873"/>
    <cellStyle name="Input 35 6 3" xfId="32269"/>
    <cellStyle name="Input 35 7" xfId="16574"/>
    <cellStyle name="Input 35 7 2" xfId="37761"/>
    <cellStyle name="Input 35 8" xfId="26808"/>
    <cellStyle name="Input 35_Table 2A-1_EFT (Annual)" xfId="3070"/>
    <cellStyle name="Input 36" xfId="641"/>
    <cellStyle name="Input 36 2" xfId="1618"/>
    <cellStyle name="Input 36 2 2" xfId="2888"/>
    <cellStyle name="Input 36 2 2 2" xfId="6449"/>
    <cellStyle name="Input 36 2 2 2 2" xfId="14643"/>
    <cellStyle name="Input 36 2 2 2 2 2" xfId="26615"/>
    <cellStyle name="Input 36 2 2 2 2 2 2" xfId="47801"/>
    <cellStyle name="Input 36 2 2 2 2 3" xfId="37197"/>
    <cellStyle name="Input 36 2 2 2 3" xfId="21502"/>
    <cellStyle name="Input 36 2 2 2 3 2" xfId="42689"/>
    <cellStyle name="Input 36 2 2 2 4" xfId="32105"/>
    <cellStyle name="Input 36 2 2 2_Table 2A-1_EFT (Annual)" xfId="15330"/>
    <cellStyle name="Input 36 2 2 3" xfId="11985"/>
    <cellStyle name="Input 36 2 2 3 2" xfId="24069"/>
    <cellStyle name="Input 36 2 2 3 2 2" xfId="45255"/>
    <cellStyle name="Input 36 2 2 3 3" xfId="34651"/>
    <cellStyle name="Input 36 2 2 4" xfId="18956"/>
    <cellStyle name="Input 36 2 2 4 2" xfId="40143"/>
    <cellStyle name="Input 36 2 2 5" xfId="29362"/>
    <cellStyle name="Input 36 2 2_Table 2A-1_EFT (Annual)" xfId="7077"/>
    <cellStyle name="Input 36 2 3" xfId="5179"/>
    <cellStyle name="Input 36 2 3 2" xfId="13439"/>
    <cellStyle name="Input 36 2 3 2 2" xfId="25445"/>
    <cellStyle name="Input 36 2 3 2 2 2" xfId="46631"/>
    <cellStyle name="Input 36 2 3 2 3" xfId="36027"/>
    <cellStyle name="Input 36 2 3 3" xfId="20332"/>
    <cellStyle name="Input 36 2 3 3 2" xfId="41519"/>
    <cellStyle name="Input 36 2 3 4" xfId="30836"/>
    <cellStyle name="Input 36 2 3_Table 2A-1_EFT (Annual)" xfId="15331"/>
    <cellStyle name="Input 36 2 4" xfId="10783"/>
    <cellStyle name="Input 36 2 4 2" xfId="22899"/>
    <cellStyle name="Input 36 2 4 2 2" xfId="44085"/>
    <cellStyle name="Input 36 2 4 3" xfId="33481"/>
    <cellStyle name="Input 36 2 5" xfId="17786"/>
    <cellStyle name="Input 36 2 5 2" xfId="38973"/>
    <cellStyle name="Input 36 2 6" xfId="28093"/>
    <cellStyle name="Input 36 2_Table 2A-1_EFT (Annual)" xfId="7076"/>
    <cellStyle name="Input 36 3" xfId="1130"/>
    <cellStyle name="Input 36 3 2" xfId="4691"/>
    <cellStyle name="Input 36 3 2 2" xfId="12951"/>
    <cellStyle name="Input 36 3 2 2 2" xfId="24957"/>
    <cellStyle name="Input 36 3 2 2 2 2" xfId="46143"/>
    <cellStyle name="Input 36 3 2 2 3" xfId="35539"/>
    <cellStyle name="Input 36 3 2 3" xfId="19844"/>
    <cellStyle name="Input 36 3 2 3 2" xfId="41031"/>
    <cellStyle name="Input 36 3 2 4" xfId="30348"/>
    <cellStyle name="Input 36 3 2_Table 2A-1_EFT (Annual)" xfId="15332"/>
    <cellStyle name="Input 36 3 3" xfId="10295"/>
    <cellStyle name="Input 36 3 3 2" xfId="22411"/>
    <cellStyle name="Input 36 3 3 2 2" xfId="43597"/>
    <cellStyle name="Input 36 3 3 3" xfId="32993"/>
    <cellStyle name="Input 36 3 4" xfId="17298"/>
    <cellStyle name="Input 36 3 4 2" xfId="38485"/>
    <cellStyle name="Input 36 3 5" xfId="27605"/>
    <cellStyle name="Input 36 3_Table 2A-1_EFT (Annual)" xfId="7078"/>
    <cellStyle name="Input 36 4" xfId="2357"/>
    <cellStyle name="Input 36 4 2" xfId="5918"/>
    <cellStyle name="Input 36 4 2 2" xfId="14133"/>
    <cellStyle name="Input 36 4 2 2 2" xfId="26121"/>
    <cellStyle name="Input 36 4 2 2 2 2" xfId="47307"/>
    <cellStyle name="Input 36 4 2 2 3" xfId="36703"/>
    <cellStyle name="Input 36 4 2 3" xfId="21008"/>
    <cellStyle name="Input 36 4 2 3 2" xfId="42195"/>
    <cellStyle name="Input 36 4 2 4" xfId="31575"/>
    <cellStyle name="Input 36 4 2_Table 2A-1_EFT (Annual)" xfId="15333"/>
    <cellStyle name="Input 36 4 3" xfId="11477"/>
    <cellStyle name="Input 36 4 3 2" xfId="23575"/>
    <cellStyle name="Input 36 4 3 2 2" xfId="44761"/>
    <cellStyle name="Input 36 4 3 3" xfId="34157"/>
    <cellStyle name="Input 36 4 4" xfId="18462"/>
    <cellStyle name="Input 36 4 4 2" xfId="39649"/>
    <cellStyle name="Input 36 4 5" xfId="28832"/>
    <cellStyle name="Input 36 4_Table 2A-1_EFT (Annual)" xfId="7079"/>
    <cellStyle name="Input 36 5" xfId="4211"/>
    <cellStyle name="Input 36 5 2" xfId="12535"/>
    <cellStyle name="Input 36 5 2 2" xfId="24557"/>
    <cellStyle name="Input 36 5 2 2 2" xfId="45743"/>
    <cellStyle name="Input 36 5 2 3" xfId="35139"/>
    <cellStyle name="Input 36 5 3" xfId="19444"/>
    <cellStyle name="Input 36 5 3 2" xfId="40631"/>
    <cellStyle name="Input 36 5 4" xfId="29899"/>
    <cellStyle name="Input 36 5_Table 2A-1_EFT (Annual)" xfId="15334"/>
    <cellStyle name="Input 36 6" xfId="9874"/>
    <cellStyle name="Input 36 6 2" xfId="22011"/>
    <cellStyle name="Input 36 6 2 2" xfId="43197"/>
    <cellStyle name="Input 36 6 3" xfId="32593"/>
    <cellStyle name="Input 36 7" xfId="16898"/>
    <cellStyle name="Input 36 7 2" xfId="38085"/>
    <cellStyle name="Input 36 8" xfId="27156"/>
    <cellStyle name="Input 36_Table 2A-1_EFT (Annual)" xfId="3071"/>
    <cellStyle name="Input 37" xfId="692"/>
    <cellStyle name="Input 37 2" xfId="2361"/>
    <cellStyle name="Input 37 2 2" xfId="5922"/>
    <cellStyle name="Input 37 2 2 2" xfId="14136"/>
    <cellStyle name="Input 37 2 2 2 2" xfId="26124"/>
    <cellStyle name="Input 37 2 2 2 2 2" xfId="47310"/>
    <cellStyle name="Input 37 2 2 2 3" xfId="36706"/>
    <cellStyle name="Input 37 2 2 3" xfId="21011"/>
    <cellStyle name="Input 37 2 2 3 2" xfId="42198"/>
    <cellStyle name="Input 37 2 2 4" xfId="31578"/>
    <cellStyle name="Input 37 2 2_Table 2A-1_EFT (Annual)" xfId="15335"/>
    <cellStyle name="Input 37 2 3" xfId="11481"/>
    <cellStyle name="Input 37 2 3 2" xfId="23578"/>
    <cellStyle name="Input 37 2 3 2 2" xfId="44764"/>
    <cellStyle name="Input 37 2 3 3" xfId="34160"/>
    <cellStyle name="Input 37 2 4" xfId="18465"/>
    <cellStyle name="Input 37 2 4 2" xfId="39652"/>
    <cellStyle name="Input 37 2 5" xfId="28835"/>
    <cellStyle name="Input 37 2_Table 2A-1_EFT (Annual)" xfId="7081"/>
    <cellStyle name="Input 37 3" xfId="4256"/>
    <cellStyle name="Input 37 3 2" xfId="12542"/>
    <cellStyle name="Input 37 3 2 2" xfId="24560"/>
    <cellStyle name="Input 37 3 2 2 2" xfId="45746"/>
    <cellStyle name="Input 37 3 2 3" xfId="35142"/>
    <cellStyle name="Input 37 3 3" xfId="19447"/>
    <cellStyle name="Input 37 3 3 2" xfId="40634"/>
    <cellStyle name="Input 37 3 4" xfId="29915"/>
    <cellStyle name="Input 37 3_Table 2A-1_EFT (Annual)" xfId="15336"/>
    <cellStyle name="Input 37 4" xfId="9888"/>
    <cellStyle name="Input 37 4 2" xfId="22014"/>
    <cellStyle name="Input 37 4 2 2" xfId="43200"/>
    <cellStyle name="Input 37 4 3" xfId="32596"/>
    <cellStyle name="Input 37 5" xfId="16901"/>
    <cellStyle name="Input 37 5 2" xfId="38088"/>
    <cellStyle name="Input 37 6" xfId="27172"/>
    <cellStyle name="Input 37_Table 2A-1_EFT (Annual)" xfId="7080"/>
    <cellStyle name="Input 38" xfId="16006"/>
    <cellStyle name="Input 38 2" xfId="37201"/>
    <cellStyle name="Input 39" xfId="47805"/>
    <cellStyle name="Input 4" xfId="87"/>
    <cellStyle name="Input 4 10" xfId="21520"/>
    <cellStyle name="Input 4 10 2" xfId="42707"/>
    <cellStyle name="Input 4 11" xfId="26643"/>
    <cellStyle name="Input 4 2" xfId="486"/>
    <cellStyle name="Input 4 2 2" xfId="1463"/>
    <cellStyle name="Input 4 2 2 2" xfId="2733"/>
    <cellStyle name="Input 4 2 2 2 2" xfId="6294"/>
    <cellStyle name="Input 4 2 2 2 2 2" xfId="14488"/>
    <cellStyle name="Input 4 2 2 2 2 2 2" xfId="26460"/>
    <cellStyle name="Input 4 2 2 2 2 2 2 2" xfId="47646"/>
    <cellStyle name="Input 4 2 2 2 2 2 3" xfId="37042"/>
    <cellStyle name="Input 4 2 2 2 2 3" xfId="21347"/>
    <cellStyle name="Input 4 2 2 2 2 3 2" xfId="42534"/>
    <cellStyle name="Input 4 2 2 2 2 4" xfId="31950"/>
    <cellStyle name="Input 4 2 2 2 2_Table 2A-1_EFT (Annual)" xfId="15337"/>
    <cellStyle name="Input 4 2 2 2 3" xfId="11830"/>
    <cellStyle name="Input 4 2 2 2 3 2" xfId="23914"/>
    <cellStyle name="Input 4 2 2 2 3 2 2" xfId="45100"/>
    <cellStyle name="Input 4 2 2 2 3 3" xfId="34496"/>
    <cellStyle name="Input 4 2 2 2 4" xfId="18801"/>
    <cellStyle name="Input 4 2 2 2 4 2" xfId="39988"/>
    <cellStyle name="Input 4 2 2 2 5" xfId="29207"/>
    <cellStyle name="Input 4 2 2 2_Table 2A-1_EFT (Annual)" xfId="7083"/>
    <cellStyle name="Input 4 2 2 3" xfId="5024"/>
    <cellStyle name="Input 4 2 2 3 2" xfId="13284"/>
    <cellStyle name="Input 4 2 2 3 2 2" xfId="25290"/>
    <cellStyle name="Input 4 2 2 3 2 2 2" xfId="46476"/>
    <cellStyle name="Input 4 2 2 3 2 3" xfId="35872"/>
    <cellStyle name="Input 4 2 2 3 3" xfId="20177"/>
    <cellStyle name="Input 4 2 2 3 3 2" xfId="41364"/>
    <cellStyle name="Input 4 2 2 3 4" xfId="30681"/>
    <cellStyle name="Input 4 2 2 3_Table 2A-1_EFT (Annual)" xfId="15338"/>
    <cellStyle name="Input 4 2 2 4" xfId="10628"/>
    <cellStyle name="Input 4 2 2 4 2" xfId="22744"/>
    <cellStyle name="Input 4 2 2 4 2 2" xfId="43930"/>
    <cellStyle name="Input 4 2 2 4 3" xfId="33326"/>
    <cellStyle name="Input 4 2 2 5" xfId="17631"/>
    <cellStyle name="Input 4 2 2 5 2" xfId="38818"/>
    <cellStyle name="Input 4 2 2 6" xfId="27938"/>
    <cellStyle name="Input 4 2 2_Table 2A-1_EFT (Annual)" xfId="7082"/>
    <cellStyle name="Input 4 2 3" xfId="1004"/>
    <cellStyle name="Input 4 2 3 2" xfId="4565"/>
    <cellStyle name="Input 4 2 3 2 2" xfId="12825"/>
    <cellStyle name="Input 4 2 3 2 2 2" xfId="24831"/>
    <cellStyle name="Input 4 2 3 2 2 2 2" xfId="46017"/>
    <cellStyle name="Input 4 2 3 2 2 3" xfId="35413"/>
    <cellStyle name="Input 4 2 3 2 3" xfId="19718"/>
    <cellStyle name="Input 4 2 3 2 3 2" xfId="40905"/>
    <cellStyle name="Input 4 2 3 2 4" xfId="30222"/>
    <cellStyle name="Input 4 2 3 2_Table 2A-1_EFT (Annual)" xfId="15339"/>
    <cellStyle name="Input 4 2 3 3" xfId="10169"/>
    <cellStyle name="Input 4 2 3 3 2" xfId="22285"/>
    <cellStyle name="Input 4 2 3 3 2 2" xfId="43471"/>
    <cellStyle name="Input 4 2 3 3 3" xfId="32867"/>
    <cellStyle name="Input 4 2 3 4" xfId="17172"/>
    <cellStyle name="Input 4 2 3 4 2" xfId="38359"/>
    <cellStyle name="Input 4 2 3 5" xfId="27479"/>
    <cellStyle name="Input 4 2 3_Table 2A-1_EFT (Annual)" xfId="7084"/>
    <cellStyle name="Input 4 2 4" xfId="2202"/>
    <cellStyle name="Input 4 2 4 2" xfId="5763"/>
    <cellStyle name="Input 4 2 4 2 2" xfId="13978"/>
    <cellStyle name="Input 4 2 4 2 2 2" xfId="25966"/>
    <cellStyle name="Input 4 2 4 2 2 2 2" xfId="47152"/>
    <cellStyle name="Input 4 2 4 2 2 3" xfId="36548"/>
    <cellStyle name="Input 4 2 4 2 3" xfId="20853"/>
    <cellStyle name="Input 4 2 4 2 3 2" xfId="42040"/>
    <cellStyle name="Input 4 2 4 2 4" xfId="31420"/>
    <cellStyle name="Input 4 2 4 2_Table 2A-1_EFT (Annual)" xfId="15340"/>
    <cellStyle name="Input 4 2 4 3" xfId="11322"/>
    <cellStyle name="Input 4 2 4 3 2" xfId="23420"/>
    <cellStyle name="Input 4 2 4 3 2 2" xfId="44606"/>
    <cellStyle name="Input 4 2 4 3 3" xfId="34002"/>
    <cellStyle name="Input 4 2 4 4" xfId="18307"/>
    <cellStyle name="Input 4 2 4 4 2" xfId="39494"/>
    <cellStyle name="Input 4 2 4 5" xfId="28677"/>
    <cellStyle name="Input 4 2 4_Table 2A-1_EFT (Annual)" xfId="7085"/>
    <cellStyle name="Input 4 2 5" xfId="4056"/>
    <cellStyle name="Input 4 2 5 2" xfId="12380"/>
    <cellStyle name="Input 4 2 5 2 2" xfId="24402"/>
    <cellStyle name="Input 4 2 5 2 2 2" xfId="45588"/>
    <cellStyle name="Input 4 2 5 2 3" xfId="34984"/>
    <cellStyle name="Input 4 2 5 3" xfId="19289"/>
    <cellStyle name="Input 4 2 5 3 2" xfId="40476"/>
    <cellStyle name="Input 4 2 5 4" xfId="29744"/>
    <cellStyle name="Input 4 2 5_Table 2A-1_EFT (Annual)" xfId="15341"/>
    <cellStyle name="Input 4 2 6" xfId="9719"/>
    <cellStyle name="Input 4 2 6 2" xfId="21856"/>
    <cellStyle name="Input 4 2 6 2 2" xfId="43042"/>
    <cellStyle name="Input 4 2 6 3" xfId="32438"/>
    <cellStyle name="Input 4 2 7" xfId="16743"/>
    <cellStyle name="Input 4 2 7 2" xfId="37930"/>
    <cellStyle name="Input 4 2 8" xfId="27001"/>
    <cellStyle name="Input 4 2_Table 2A-1_EFT (Annual)" xfId="3073"/>
    <cellStyle name="Input 4 3" xfId="319"/>
    <cellStyle name="Input 4 3 2" xfId="1307"/>
    <cellStyle name="Input 4 3 2 2" xfId="2577"/>
    <cellStyle name="Input 4 3 2 2 2" xfId="6138"/>
    <cellStyle name="Input 4 3 2 2 2 2" xfId="14332"/>
    <cellStyle name="Input 4 3 2 2 2 2 2" xfId="26304"/>
    <cellStyle name="Input 4 3 2 2 2 2 2 2" xfId="47490"/>
    <cellStyle name="Input 4 3 2 2 2 2 3" xfId="36886"/>
    <cellStyle name="Input 4 3 2 2 2 3" xfId="21191"/>
    <cellStyle name="Input 4 3 2 2 2 3 2" xfId="42378"/>
    <cellStyle name="Input 4 3 2 2 2 4" xfId="31794"/>
    <cellStyle name="Input 4 3 2 2 2_Table 2A-1_EFT (Annual)" xfId="15342"/>
    <cellStyle name="Input 4 3 2 2 3" xfId="11674"/>
    <cellStyle name="Input 4 3 2 2 3 2" xfId="23758"/>
    <cellStyle name="Input 4 3 2 2 3 2 2" xfId="44944"/>
    <cellStyle name="Input 4 3 2 2 3 3" xfId="34340"/>
    <cellStyle name="Input 4 3 2 2 4" xfId="18645"/>
    <cellStyle name="Input 4 3 2 2 4 2" xfId="39832"/>
    <cellStyle name="Input 4 3 2 2 5" xfId="29051"/>
    <cellStyle name="Input 4 3 2 2_Table 2A-1_EFT (Annual)" xfId="7087"/>
    <cellStyle name="Input 4 3 2 3" xfId="4868"/>
    <cellStyle name="Input 4 3 2 3 2" xfId="13128"/>
    <cellStyle name="Input 4 3 2 3 2 2" xfId="25134"/>
    <cellStyle name="Input 4 3 2 3 2 2 2" xfId="46320"/>
    <cellStyle name="Input 4 3 2 3 2 3" xfId="35716"/>
    <cellStyle name="Input 4 3 2 3 3" xfId="20021"/>
    <cellStyle name="Input 4 3 2 3 3 2" xfId="41208"/>
    <cellStyle name="Input 4 3 2 3 4" xfId="30525"/>
    <cellStyle name="Input 4 3 2 3_Table 2A-1_EFT (Annual)" xfId="15343"/>
    <cellStyle name="Input 4 3 2 4" xfId="10472"/>
    <cellStyle name="Input 4 3 2 4 2" xfId="22588"/>
    <cellStyle name="Input 4 3 2 4 2 2" xfId="43774"/>
    <cellStyle name="Input 4 3 2 4 3" xfId="33170"/>
    <cellStyle name="Input 4 3 2 5" xfId="17475"/>
    <cellStyle name="Input 4 3 2 5 2" xfId="38662"/>
    <cellStyle name="Input 4 3 2 6" xfId="27782"/>
    <cellStyle name="Input 4 3 2_Table 2A-1_EFT (Annual)" xfId="7086"/>
    <cellStyle name="Input 4 3 3" xfId="867"/>
    <cellStyle name="Input 4 3 3 2" xfId="4428"/>
    <cellStyle name="Input 4 3 3 2 2" xfId="12693"/>
    <cellStyle name="Input 4 3 3 2 2 2" xfId="24705"/>
    <cellStyle name="Input 4 3 3 2 2 2 2" xfId="45891"/>
    <cellStyle name="Input 4 3 3 2 2 3" xfId="35287"/>
    <cellStyle name="Input 4 3 3 2 3" xfId="19592"/>
    <cellStyle name="Input 4 3 3 2 3 2" xfId="40779"/>
    <cellStyle name="Input 4 3 3 2 4" xfId="30085"/>
    <cellStyle name="Input 4 3 3 2_Table 2A-1_EFT (Annual)" xfId="15344"/>
    <cellStyle name="Input 4 3 3 3" xfId="10040"/>
    <cellStyle name="Input 4 3 3 3 2" xfId="22159"/>
    <cellStyle name="Input 4 3 3 3 2 2" xfId="43345"/>
    <cellStyle name="Input 4 3 3 3 3" xfId="32741"/>
    <cellStyle name="Input 4 3 3 4" xfId="17046"/>
    <cellStyle name="Input 4 3 3 4 2" xfId="38233"/>
    <cellStyle name="Input 4 3 3 5" xfId="27342"/>
    <cellStyle name="Input 4 3 3_Table 2A-1_EFT (Annual)" xfId="7088"/>
    <cellStyle name="Input 4 3 4" xfId="2046"/>
    <cellStyle name="Input 4 3 4 2" xfId="5607"/>
    <cellStyle name="Input 4 3 4 2 2" xfId="13822"/>
    <cellStyle name="Input 4 3 4 2 2 2" xfId="25810"/>
    <cellStyle name="Input 4 3 4 2 2 2 2" xfId="46996"/>
    <cellStyle name="Input 4 3 4 2 2 3" xfId="36392"/>
    <cellStyle name="Input 4 3 4 2 3" xfId="20697"/>
    <cellStyle name="Input 4 3 4 2 3 2" xfId="41884"/>
    <cellStyle name="Input 4 3 4 2 4" xfId="31264"/>
    <cellStyle name="Input 4 3 4 2_Table 2A-1_EFT (Annual)" xfId="15345"/>
    <cellStyle name="Input 4 3 4 3" xfId="11166"/>
    <cellStyle name="Input 4 3 4 3 2" xfId="23264"/>
    <cellStyle name="Input 4 3 4 3 2 2" xfId="44450"/>
    <cellStyle name="Input 4 3 4 3 3" xfId="33846"/>
    <cellStyle name="Input 4 3 4 4" xfId="18151"/>
    <cellStyle name="Input 4 3 4 4 2" xfId="39338"/>
    <cellStyle name="Input 4 3 4 5" xfId="28521"/>
    <cellStyle name="Input 4 3 4_Table 2A-1_EFT (Annual)" xfId="7089"/>
    <cellStyle name="Input 4 3 5" xfId="3889"/>
    <cellStyle name="Input 4 3 5 2" xfId="12221"/>
    <cellStyle name="Input 4 3 5 2 2" xfId="24246"/>
    <cellStyle name="Input 4 3 5 2 2 2" xfId="45432"/>
    <cellStyle name="Input 4 3 5 2 3" xfId="34828"/>
    <cellStyle name="Input 4 3 5 3" xfId="19133"/>
    <cellStyle name="Input 4 3 5 3 2" xfId="40320"/>
    <cellStyle name="Input 4 3 5 4" xfId="29577"/>
    <cellStyle name="Input 4 3 5_Table 2A-1_EFT (Annual)" xfId="15346"/>
    <cellStyle name="Input 4 3 6" xfId="9558"/>
    <cellStyle name="Input 4 3 6 2" xfId="21700"/>
    <cellStyle name="Input 4 3 6 2 2" xfId="42886"/>
    <cellStyle name="Input 4 3 6 3" xfId="32282"/>
    <cellStyle name="Input 4 3 7" xfId="16587"/>
    <cellStyle name="Input 4 3 7 2" xfId="37774"/>
    <cellStyle name="Input 4 3 8" xfId="26834"/>
    <cellStyle name="Input 4 3_Table 2A-1_EFT (Annual)" xfId="3074"/>
    <cellStyle name="Input 4 4" xfId="1141"/>
    <cellStyle name="Input 4 4 2" xfId="2411"/>
    <cellStyle name="Input 4 4 2 2" xfId="5972"/>
    <cellStyle name="Input 4 4 2 2 2" xfId="14166"/>
    <cellStyle name="Input 4 4 2 2 2 2" xfId="26138"/>
    <cellStyle name="Input 4 4 2 2 2 2 2" xfId="47324"/>
    <cellStyle name="Input 4 4 2 2 2 3" xfId="36720"/>
    <cellStyle name="Input 4 4 2 2 3" xfId="21025"/>
    <cellStyle name="Input 4 4 2 2 3 2" xfId="42212"/>
    <cellStyle name="Input 4 4 2 2 4" xfId="31628"/>
    <cellStyle name="Input 4 4 2 2_Table 2A-1_EFT (Annual)" xfId="15347"/>
    <cellStyle name="Input 4 4 2 3" xfId="11508"/>
    <cellStyle name="Input 4 4 2 3 2" xfId="23592"/>
    <cellStyle name="Input 4 4 2 3 2 2" xfId="44778"/>
    <cellStyle name="Input 4 4 2 3 3" xfId="34174"/>
    <cellStyle name="Input 4 4 2 4" xfId="18479"/>
    <cellStyle name="Input 4 4 2 4 2" xfId="39666"/>
    <cellStyle name="Input 4 4 2 5" xfId="28885"/>
    <cellStyle name="Input 4 4 2_Table 2A-1_EFT (Annual)" xfId="7091"/>
    <cellStyle name="Input 4 4 3" xfId="4702"/>
    <cellStyle name="Input 4 4 3 2" xfId="12962"/>
    <cellStyle name="Input 4 4 3 2 2" xfId="24968"/>
    <cellStyle name="Input 4 4 3 2 2 2" xfId="46154"/>
    <cellStyle name="Input 4 4 3 2 3" xfId="35550"/>
    <cellStyle name="Input 4 4 3 3" xfId="19855"/>
    <cellStyle name="Input 4 4 3 3 2" xfId="41042"/>
    <cellStyle name="Input 4 4 3 4" xfId="30359"/>
    <cellStyle name="Input 4 4 3_Table 2A-1_EFT (Annual)" xfId="15348"/>
    <cellStyle name="Input 4 4 4" xfId="10306"/>
    <cellStyle name="Input 4 4 4 2" xfId="22422"/>
    <cellStyle name="Input 4 4 4 2 2" xfId="43608"/>
    <cellStyle name="Input 4 4 4 3" xfId="33004"/>
    <cellStyle name="Input 4 4 5" xfId="17309"/>
    <cellStyle name="Input 4 4 5 2" xfId="38496"/>
    <cellStyle name="Input 4 4 6" xfId="27616"/>
    <cellStyle name="Input 4 4_Table 2A-1_EFT (Annual)" xfId="7090"/>
    <cellStyle name="Input 4 5" xfId="708"/>
    <cellStyle name="Input 4 5 2" xfId="4269"/>
    <cellStyle name="Input 4 5 2 2" xfId="12553"/>
    <cellStyle name="Input 4 5 2 2 2" xfId="24571"/>
    <cellStyle name="Input 4 5 2 2 2 2" xfId="45757"/>
    <cellStyle name="Input 4 5 2 2 3" xfId="35153"/>
    <cellStyle name="Input 4 5 2 3" xfId="19458"/>
    <cellStyle name="Input 4 5 2 3 2" xfId="40645"/>
    <cellStyle name="Input 4 5 2 4" xfId="29926"/>
    <cellStyle name="Input 4 5 2_Table 2A-1_EFT (Annual)" xfId="15349"/>
    <cellStyle name="Input 4 5 3" xfId="9900"/>
    <cellStyle name="Input 4 5 3 2" xfId="22025"/>
    <cellStyle name="Input 4 5 3 2 2" xfId="43211"/>
    <cellStyle name="Input 4 5 3 3" xfId="32607"/>
    <cellStyle name="Input 4 5 4" xfId="16912"/>
    <cellStyle name="Input 4 5 4 2" xfId="38099"/>
    <cellStyle name="Input 4 5 5" xfId="27183"/>
    <cellStyle name="Input 4 5_Table 2A-1_EFT (Annual)" xfId="7092"/>
    <cellStyle name="Input 4 6" xfId="1882"/>
    <cellStyle name="Input 4 6 2" xfId="5443"/>
    <cellStyle name="Input 4 6 2 2" xfId="13658"/>
    <cellStyle name="Input 4 6 2 2 2" xfId="25646"/>
    <cellStyle name="Input 4 6 2 2 2 2" xfId="46832"/>
    <cellStyle name="Input 4 6 2 2 3" xfId="36228"/>
    <cellStyle name="Input 4 6 2 3" xfId="20533"/>
    <cellStyle name="Input 4 6 2 3 2" xfId="41720"/>
    <cellStyle name="Input 4 6 2 4" xfId="31100"/>
    <cellStyle name="Input 4 6 2_Table 2A-1_EFT (Annual)" xfId="15350"/>
    <cellStyle name="Input 4 6 3" xfId="11002"/>
    <cellStyle name="Input 4 6 3 2" xfId="23100"/>
    <cellStyle name="Input 4 6 3 2 2" xfId="44286"/>
    <cellStyle name="Input 4 6 3 3" xfId="33682"/>
    <cellStyle name="Input 4 6 4" xfId="17987"/>
    <cellStyle name="Input 4 6 4 2" xfId="39174"/>
    <cellStyle name="Input 4 6 5" xfId="28357"/>
    <cellStyle name="Input 4 6_Table 2A-1_EFT (Annual)" xfId="7093"/>
    <cellStyle name="Input 4 7" xfId="3676"/>
    <cellStyle name="Input 4 7 2" xfId="12049"/>
    <cellStyle name="Input 4 7 2 2" xfId="24080"/>
    <cellStyle name="Input 4 7 2 2 2" xfId="45266"/>
    <cellStyle name="Input 4 7 2 3" xfId="34662"/>
    <cellStyle name="Input 4 7 3" xfId="18967"/>
    <cellStyle name="Input 4 7 3 2" xfId="40154"/>
    <cellStyle name="Input 4 7 4" xfId="29386"/>
    <cellStyle name="Input 4 7_Table 2A-1_EFT (Annual)" xfId="15351"/>
    <cellStyle name="Input 4 8" xfId="9366"/>
    <cellStyle name="Input 4 8 2" xfId="21534"/>
    <cellStyle name="Input 4 8 2 2" xfId="42720"/>
    <cellStyle name="Input 4 8 3" xfId="32116"/>
    <cellStyle name="Input 4 9" xfId="16421"/>
    <cellStyle name="Input 4 9 2" xfId="37608"/>
    <cellStyle name="Input 4_Table 2A-1_EFT (Annual)" xfId="3072"/>
    <cellStyle name="Input 5" xfId="118"/>
    <cellStyle name="Input 5 10" xfId="21505"/>
    <cellStyle name="Input 5 10 2" xfId="42692"/>
    <cellStyle name="Input 5 11" xfId="26673"/>
    <cellStyle name="Input 5 2" xfId="511"/>
    <cellStyle name="Input 5 2 2" xfId="1488"/>
    <cellStyle name="Input 5 2 2 2" xfId="2758"/>
    <cellStyle name="Input 5 2 2 2 2" xfId="6319"/>
    <cellStyle name="Input 5 2 2 2 2 2" xfId="14513"/>
    <cellStyle name="Input 5 2 2 2 2 2 2" xfId="26485"/>
    <cellStyle name="Input 5 2 2 2 2 2 2 2" xfId="47671"/>
    <cellStyle name="Input 5 2 2 2 2 2 3" xfId="37067"/>
    <cellStyle name="Input 5 2 2 2 2 3" xfId="21372"/>
    <cellStyle name="Input 5 2 2 2 2 3 2" xfId="42559"/>
    <cellStyle name="Input 5 2 2 2 2 4" xfId="31975"/>
    <cellStyle name="Input 5 2 2 2 2_Table 2A-1_EFT (Annual)" xfId="15352"/>
    <cellStyle name="Input 5 2 2 2 3" xfId="11855"/>
    <cellStyle name="Input 5 2 2 2 3 2" xfId="23939"/>
    <cellStyle name="Input 5 2 2 2 3 2 2" xfId="45125"/>
    <cellStyle name="Input 5 2 2 2 3 3" xfId="34521"/>
    <cellStyle name="Input 5 2 2 2 4" xfId="18826"/>
    <cellStyle name="Input 5 2 2 2 4 2" xfId="40013"/>
    <cellStyle name="Input 5 2 2 2 5" xfId="29232"/>
    <cellStyle name="Input 5 2 2 2_Table 2A-1_EFT (Annual)" xfId="7095"/>
    <cellStyle name="Input 5 2 2 3" xfId="5049"/>
    <cellStyle name="Input 5 2 2 3 2" xfId="13309"/>
    <cellStyle name="Input 5 2 2 3 2 2" xfId="25315"/>
    <cellStyle name="Input 5 2 2 3 2 2 2" xfId="46501"/>
    <cellStyle name="Input 5 2 2 3 2 3" xfId="35897"/>
    <cellStyle name="Input 5 2 2 3 3" xfId="20202"/>
    <cellStyle name="Input 5 2 2 3 3 2" xfId="41389"/>
    <cellStyle name="Input 5 2 2 3 4" xfId="30706"/>
    <cellStyle name="Input 5 2 2 3_Table 2A-1_EFT (Annual)" xfId="15353"/>
    <cellStyle name="Input 5 2 2 4" xfId="10653"/>
    <cellStyle name="Input 5 2 2 4 2" xfId="22769"/>
    <cellStyle name="Input 5 2 2 4 2 2" xfId="43955"/>
    <cellStyle name="Input 5 2 2 4 3" xfId="33351"/>
    <cellStyle name="Input 5 2 2 5" xfId="17656"/>
    <cellStyle name="Input 5 2 2 5 2" xfId="38843"/>
    <cellStyle name="Input 5 2 2 6" xfId="27963"/>
    <cellStyle name="Input 5 2 2_Table 2A-1_EFT (Annual)" xfId="7094"/>
    <cellStyle name="Input 5 2 3" xfId="1022"/>
    <cellStyle name="Input 5 2 3 2" xfId="4583"/>
    <cellStyle name="Input 5 2 3 2 2" xfId="12843"/>
    <cellStyle name="Input 5 2 3 2 2 2" xfId="24849"/>
    <cellStyle name="Input 5 2 3 2 2 2 2" xfId="46035"/>
    <cellStyle name="Input 5 2 3 2 2 3" xfId="35431"/>
    <cellStyle name="Input 5 2 3 2 3" xfId="19736"/>
    <cellStyle name="Input 5 2 3 2 3 2" xfId="40923"/>
    <cellStyle name="Input 5 2 3 2 4" xfId="30240"/>
    <cellStyle name="Input 5 2 3 2_Table 2A-1_EFT (Annual)" xfId="15354"/>
    <cellStyle name="Input 5 2 3 3" xfId="10187"/>
    <cellStyle name="Input 5 2 3 3 2" xfId="22303"/>
    <cellStyle name="Input 5 2 3 3 2 2" xfId="43489"/>
    <cellStyle name="Input 5 2 3 3 3" xfId="32885"/>
    <cellStyle name="Input 5 2 3 4" xfId="17190"/>
    <cellStyle name="Input 5 2 3 4 2" xfId="38377"/>
    <cellStyle name="Input 5 2 3 5" xfId="27497"/>
    <cellStyle name="Input 5 2 3_Table 2A-1_EFT (Annual)" xfId="7096"/>
    <cellStyle name="Input 5 2 4" xfId="2227"/>
    <cellStyle name="Input 5 2 4 2" xfId="5788"/>
    <cellStyle name="Input 5 2 4 2 2" xfId="14003"/>
    <cellStyle name="Input 5 2 4 2 2 2" xfId="25991"/>
    <cellStyle name="Input 5 2 4 2 2 2 2" xfId="47177"/>
    <cellStyle name="Input 5 2 4 2 2 3" xfId="36573"/>
    <cellStyle name="Input 5 2 4 2 3" xfId="20878"/>
    <cellStyle name="Input 5 2 4 2 3 2" xfId="42065"/>
    <cellStyle name="Input 5 2 4 2 4" xfId="31445"/>
    <cellStyle name="Input 5 2 4 2_Table 2A-1_EFT (Annual)" xfId="15355"/>
    <cellStyle name="Input 5 2 4 3" xfId="11347"/>
    <cellStyle name="Input 5 2 4 3 2" xfId="23445"/>
    <cellStyle name="Input 5 2 4 3 2 2" xfId="44631"/>
    <cellStyle name="Input 5 2 4 3 3" xfId="34027"/>
    <cellStyle name="Input 5 2 4 4" xfId="18332"/>
    <cellStyle name="Input 5 2 4 4 2" xfId="39519"/>
    <cellStyle name="Input 5 2 4 5" xfId="28702"/>
    <cellStyle name="Input 5 2 4_Table 2A-1_EFT (Annual)" xfId="7097"/>
    <cellStyle name="Input 5 2 5" xfId="4081"/>
    <cellStyle name="Input 5 2 5 2" xfId="12405"/>
    <cellStyle name="Input 5 2 5 2 2" xfId="24427"/>
    <cellStyle name="Input 5 2 5 2 2 2" xfId="45613"/>
    <cellStyle name="Input 5 2 5 2 3" xfId="35009"/>
    <cellStyle name="Input 5 2 5 3" xfId="19314"/>
    <cellStyle name="Input 5 2 5 3 2" xfId="40501"/>
    <cellStyle name="Input 5 2 5 4" xfId="29769"/>
    <cellStyle name="Input 5 2 5_Table 2A-1_EFT (Annual)" xfId="15356"/>
    <cellStyle name="Input 5 2 6" xfId="9744"/>
    <cellStyle name="Input 5 2 6 2" xfId="21881"/>
    <cellStyle name="Input 5 2 6 2 2" xfId="43067"/>
    <cellStyle name="Input 5 2 6 3" xfId="32463"/>
    <cellStyle name="Input 5 2 7" xfId="16768"/>
    <cellStyle name="Input 5 2 7 2" xfId="37955"/>
    <cellStyle name="Input 5 2 8" xfId="27026"/>
    <cellStyle name="Input 5 2_Table 2A-1_EFT (Annual)" xfId="3076"/>
    <cellStyle name="Input 5 3" xfId="349"/>
    <cellStyle name="Input 5 3 2" xfId="1332"/>
    <cellStyle name="Input 5 3 2 2" xfId="2602"/>
    <cellStyle name="Input 5 3 2 2 2" xfId="6163"/>
    <cellStyle name="Input 5 3 2 2 2 2" xfId="14357"/>
    <cellStyle name="Input 5 3 2 2 2 2 2" xfId="26329"/>
    <cellStyle name="Input 5 3 2 2 2 2 2 2" xfId="47515"/>
    <cellStyle name="Input 5 3 2 2 2 2 3" xfId="36911"/>
    <cellStyle name="Input 5 3 2 2 2 3" xfId="21216"/>
    <cellStyle name="Input 5 3 2 2 2 3 2" xfId="42403"/>
    <cellStyle name="Input 5 3 2 2 2 4" xfId="31819"/>
    <cellStyle name="Input 5 3 2 2 2_Table 2A-1_EFT (Annual)" xfId="15357"/>
    <cellStyle name="Input 5 3 2 2 3" xfId="11699"/>
    <cellStyle name="Input 5 3 2 2 3 2" xfId="23783"/>
    <cellStyle name="Input 5 3 2 2 3 2 2" xfId="44969"/>
    <cellStyle name="Input 5 3 2 2 3 3" xfId="34365"/>
    <cellStyle name="Input 5 3 2 2 4" xfId="18670"/>
    <cellStyle name="Input 5 3 2 2 4 2" xfId="39857"/>
    <cellStyle name="Input 5 3 2 2 5" xfId="29076"/>
    <cellStyle name="Input 5 3 2 2_Table 2A-1_EFT (Annual)" xfId="7099"/>
    <cellStyle name="Input 5 3 2 3" xfId="4893"/>
    <cellStyle name="Input 5 3 2 3 2" xfId="13153"/>
    <cellStyle name="Input 5 3 2 3 2 2" xfId="25159"/>
    <cellStyle name="Input 5 3 2 3 2 2 2" xfId="46345"/>
    <cellStyle name="Input 5 3 2 3 2 3" xfId="35741"/>
    <cellStyle name="Input 5 3 2 3 3" xfId="20046"/>
    <cellStyle name="Input 5 3 2 3 3 2" xfId="41233"/>
    <cellStyle name="Input 5 3 2 3 4" xfId="30550"/>
    <cellStyle name="Input 5 3 2 3_Table 2A-1_EFT (Annual)" xfId="15358"/>
    <cellStyle name="Input 5 3 2 4" xfId="10497"/>
    <cellStyle name="Input 5 3 2 4 2" xfId="22613"/>
    <cellStyle name="Input 5 3 2 4 2 2" xfId="43799"/>
    <cellStyle name="Input 5 3 2 4 3" xfId="33195"/>
    <cellStyle name="Input 5 3 2 5" xfId="17500"/>
    <cellStyle name="Input 5 3 2 5 2" xfId="38687"/>
    <cellStyle name="Input 5 3 2 6" xfId="27807"/>
    <cellStyle name="Input 5 3 2_Table 2A-1_EFT (Annual)" xfId="7098"/>
    <cellStyle name="Input 5 3 3" xfId="890"/>
    <cellStyle name="Input 5 3 3 2" xfId="4451"/>
    <cellStyle name="Input 5 3 3 2 2" xfId="12713"/>
    <cellStyle name="Input 5 3 3 2 2 2" xfId="24723"/>
    <cellStyle name="Input 5 3 3 2 2 2 2" xfId="45909"/>
    <cellStyle name="Input 5 3 3 2 2 3" xfId="35305"/>
    <cellStyle name="Input 5 3 3 2 3" xfId="19610"/>
    <cellStyle name="Input 5 3 3 2 3 2" xfId="40797"/>
    <cellStyle name="Input 5 3 3 2 4" xfId="30108"/>
    <cellStyle name="Input 5 3 3 2_Table 2A-1_EFT (Annual)" xfId="15359"/>
    <cellStyle name="Input 5 3 3 3" xfId="10060"/>
    <cellStyle name="Input 5 3 3 3 2" xfId="22177"/>
    <cellStyle name="Input 5 3 3 3 2 2" xfId="43363"/>
    <cellStyle name="Input 5 3 3 3 3" xfId="32759"/>
    <cellStyle name="Input 5 3 3 4" xfId="17064"/>
    <cellStyle name="Input 5 3 3 4 2" xfId="38251"/>
    <cellStyle name="Input 5 3 3 5" xfId="27365"/>
    <cellStyle name="Input 5 3 3_Table 2A-1_EFT (Annual)" xfId="7100"/>
    <cellStyle name="Input 5 3 4" xfId="2071"/>
    <cellStyle name="Input 5 3 4 2" xfId="5632"/>
    <cellStyle name="Input 5 3 4 2 2" xfId="13847"/>
    <cellStyle name="Input 5 3 4 2 2 2" xfId="25835"/>
    <cellStyle name="Input 5 3 4 2 2 2 2" xfId="47021"/>
    <cellStyle name="Input 5 3 4 2 2 3" xfId="36417"/>
    <cellStyle name="Input 5 3 4 2 3" xfId="20722"/>
    <cellStyle name="Input 5 3 4 2 3 2" xfId="41909"/>
    <cellStyle name="Input 5 3 4 2 4" xfId="31289"/>
    <cellStyle name="Input 5 3 4 2_Table 2A-1_EFT (Annual)" xfId="15360"/>
    <cellStyle name="Input 5 3 4 3" xfId="11191"/>
    <cellStyle name="Input 5 3 4 3 2" xfId="23289"/>
    <cellStyle name="Input 5 3 4 3 2 2" xfId="44475"/>
    <cellStyle name="Input 5 3 4 3 3" xfId="33871"/>
    <cellStyle name="Input 5 3 4 4" xfId="18176"/>
    <cellStyle name="Input 5 3 4 4 2" xfId="39363"/>
    <cellStyle name="Input 5 3 4 5" xfId="28546"/>
    <cellStyle name="Input 5 3 4_Table 2A-1_EFT (Annual)" xfId="7101"/>
    <cellStyle name="Input 5 3 5" xfId="3919"/>
    <cellStyle name="Input 5 3 5 2" xfId="12247"/>
    <cellStyle name="Input 5 3 5 2 2" xfId="24271"/>
    <cellStyle name="Input 5 3 5 2 2 2" xfId="45457"/>
    <cellStyle name="Input 5 3 5 2 3" xfId="34853"/>
    <cellStyle name="Input 5 3 5 3" xfId="19158"/>
    <cellStyle name="Input 5 3 5 3 2" xfId="40345"/>
    <cellStyle name="Input 5 3 5 4" xfId="29607"/>
    <cellStyle name="Input 5 3 5_Table 2A-1_EFT (Annual)" xfId="15361"/>
    <cellStyle name="Input 5 3 6" xfId="9584"/>
    <cellStyle name="Input 5 3 6 2" xfId="21725"/>
    <cellStyle name="Input 5 3 6 2 2" xfId="42911"/>
    <cellStyle name="Input 5 3 6 3" xfId="32307"/>
    <cellStyle name="Input 5 3 7" xfId="16612"/>
    <cellStyle name="Input 5 3 7 2" xfId="37799"/>
    <cellStyle name="Input 5 3 8" xfId="26864"/>
    <cellStyle name="Input 5 3_Table 2A-1_EFT (Annual)" xfId="3077"/>
    <cellStyle name="Input 5 4" xfId="1166"/>
    <cellStyle name="Input 5 4 2" xfId="2436"/>
    <cellStyle name="Input 5 4 2 2" xfId="5997"/>
    <cellStyle name="Input 5 4 2 2 2" xfId="14191"/>
    <cellStyle name="Input 5 4 2 2 2 2" xfId="26163"/>
    <cellStyle name="Input 5 4 2 2 2 2 2" xfId="47349"/>
    <cellStyle name="Input 5 4 2 2 2 3" xfId="36745"/>
    <cellStyle name="Input 5 4 2 2 3" xfId="21050"/>
    <cellStyle name="Input 5 4 2 2 3 2" xfId="42237"/>
    <cellStyle name="Input 5 4 2 2 4" xfId="31653"/>
    <cellStyle name="Input 5 4 2 2_Table 2A-1_EFT (Annual)" xfId="15362"/>
    <cellStyle name="Input 5 4 2 3" xfId="11533"/>
    <cellStyle name="Input 5 4 2 3 2" xfId="23617"/>
    <cellStyle name="Input 5 4 2 3 2 2" xfId="44803"/>
    <cellStyle name="Input 5 4 2 3 3" xfId="34199"/>
    <cellStyle name="Input 5 4 2 4" xfId="18504"/>
    <cellStyle name="Input 5 4 2 4 2" xfId="39691"/>
    <cellStyle name="Input 5 4 2 5" xfId="28910"/>
    <cellStyle name="Input 5 4 2_Table 2A-1_EFT (Annual)" xfId="7103"/>
    <cellStyle name="Input 5 4 3" xfId="4727"/>
    <cellStyle name="Input 5 4 3 2" xfId="12987"/>
    <cellStyle name="Input 5 4 3 2 2" xfId="24993"/>
    <cellStyle name="Input 5 4 3 2 2 2" xfId="46179"/>
    <cellStyle name="Input 5 4 3 2 3" xfId="35575"/>
    <cellStyle name="Input 5 4 3 3" xfId="19880"/>
    <cellStyle name="Input 5 4 3 3 2" xfId="41067"/>
    <cellStyle name="Input 5 4 3 4" xfId="30384"/>
    <cellStyle name="Input 5 4 3_Table 2A-1_EFT (Annual)" xfId="15363"/>
    <cellStyle name="Input 5 4 4" xfId="10331"/>
    <cellStyle name="Input 5 4 4 2" xfId="22447"/>
    <cellStyle name="Input 5 4 4 2 2" xfId="43633"/>
    <cellStyle name="Input 5 4 4 3" xfId="33029"/>
    <cellStyle name="Input 5 4 5" xfId="17334"/>
    <cellStyle name="Input 5 4 5 2" xfId="38521"/>
    <cellStyle name="Input 5 4 6" xfId="27641"/>
    <cellStyle name="Input 5 4_Table 2A-1_EFT (Annual)" xfId="7102"/>
    <cellStyle name="Input 5 5" xfId="731"/>
    <cellStyle name="Input 5 5 2" xfId="4292"/>
    <cellStyle name="Input 5 5 2 2" xfId="12572"/>
    <cellStyle name="Input 5 5 2 2 2" xfId="24589"/>
    <cellStyle name="Input 5 5 2 2 2 2" xfId="45775"/>
    <cellStyle name="Input 5 5 2 2 3" xfId="35171"/>
    <cellStyle name="Input 5 5 2 3" xfId="19476"/>
    <cellStyle name="Input 5 5 2 3 2" xfId="40663"/>
    <cellStyle name="Input 5 5 2 4" xfId="29949"/>
    <cellStyle name="Input 5 5 2_Table 2A-1_EFT (Annual)" xfId="15364"/>
    <cellStyle name="Input 5 5 3" xfId="9920"/>
    <cellStyle name="Input 5 5 3 2" xfId="22043"/>
    <cellStyle name="Input 5 5 3 2 2" xfId="43229"/>
    <cellStyle name="Input 5 5 3 3" xfId="32625"/>
    <cellStyle name="Input 5 5 4" xfId="16930"/>
    <cellStyle name="Input 5 5 4 2" xfId="38117"/>
    <cellStyle name="Input 5 5 5" xfId="27206"/>
    <cellStyle name="Input 5 5_Table 2A-1_EFT (Annual)" xfId="7104"/>
    <cellStyle name="Input 5 6" xfId="1796"/>
    <cellStyle name="Input 5 6 2" xfId="5357"/>
    <cellStyle name="Input 5 6 2 2" xfId="13572"/>
    <cellStyle name="Input 5 6 2 2 2" xfId="25560"/>
    <cellStyle name="Input 5 6 2 2 2 2" xfId="46746"/>
    <cellStyle name="Input 5 6 2 2 3" xfId="36142"/>
    <cellStyle name="Input 5 6 2 3" xfId="20447"/>
    <cellStyle name="Input 5 6 2 3 2" xfId="41634"/>
    <cellStyle name="Input 5 6 2 4" xfId="31014"/>
    <cellStyle name="Input 5 6 2_Table 2A-1_EFT (Annual)" xfId="15365"/>
    <cellStyle name="Input 5 6 3" xfId="10916"/>
    <cellStyle name="Input 5 6 3 2" xfId="23014"/>
    <cellStyle name="Input 5 6 3 2 2" xfId="44200"/>
    <cellStyle name="Input 5 6 3 3" xfId="33596"/>
    <cellStyle name="Input 5 6 4" xfId="17901"/>
    <cellStyle name="Input 5 6 4 2" xfId="39088"/>
    <cellStyle name="Input 5 6 5" xfId="28271"/>
    <cellStyle name="Input 5 6_Table 2A-1_EFT (Annual)" xfId="7105"/>
    <cellStyle name="Input 5 7" xfId="3707"/>
    <cellStyle name="Input 5 7 2" xfId="12075"/>
    <cellStyle name="Input 5 7 2 2" xfId="24105"/>
    <cellStyle name="Input 5 7 2 2 2" xfId="45291"/>
    <cellStyle name="Input 5 7 2 3" xfId="34687"/>
    <cellStyle name="Input 5 7 3" xfId="18992"/>
    <cellStyle name="Input 5 7 3 2" xfId="40179"/>
    <cellStyle name="Input 5 7 4" xfId="29416"/>
    <cellStyle name="Input 5 7_Table 2A-1_EFT (Annual)" xfId="15366"/>
    <cellStyle name="Input 5 8" xfId="9394"/>
    <cellStyle name="Input 5 8 2" xfId="21559"/>
    <cellStyle name="Input 5 8 2 2" xfId="42745"/>
    <cellStyle name="Input 5 8 3" xfId="32141"/>
    <cellStyle name="Input 5 9" xfId="16446"/>
    <cellStyle name="Input 5 9 2" xfId="37633"/>
    <cellStyle name="Input 5_Table 2A-1_EFT (Annual)" xfId="3075"/>
    <cellStyle name="Input 6" xfId="78"/>
    <cellStyle name="Input 6 10" xfId="26634"/>
    <cellStyle name="Input 6 2" xfId="477"/>
    <cellStyle name="Input 6 2 2" xfId="1454"/>
    <cellStyle name="Input 6 2 2 2" xfId="2724"/>
    <cellStyle name="Input 6 2 2 2 2" xfId="6285"/>
    <cellStyle name="Input 6 2 2 2 2 2" xfId="14479"/>
    <cellStyle name="Input 6 2 2 2 2 2 2" xfId="26451"/>
    <cellStyle name="Input 6 2 2 2 2 2 2 2" xfId="47637"/>
    <cellStyle name="Input 6 2 2 2 2 2 3" xfId="37033"/>
    <cellStyle name="Input 6 2 2 2 2 3" xfId="21338"/>
    <cellStyle name="Input 6 2 2 2 2 3 2" xfId="42525"/>
    <cellStyle name="Input 6 2 2 2 2 4" xfId="31941"/>
    <cellStyle name="Input 6 2 2 2 2_Table 2A-1_EFT (Annual)" xfId="15367"/>
    <cellStyle name="Input 6 2 2 2 3" xfId="11821"/>
    <cellStyle name="Input 6 2 2 2 3 2" xfId="23905"/>
    <cellStyle name="Input 6 2 2 2 3 2 2" xfId="45091"/>
    <cellStyle name="Input 6 2 2 2 3 3" xfId="34487"/>
    <cellStyle name="Input 6 2 2 2 4" xfId="18792"/>
    <cellStyle name="Input 6 2 2 2 4 2" xfId="39979"/>
    <cellStyle name="Input 6 2 2 2 5" xfId="29198"/>
    <cellStyle name="Input 6 2 2 2_Table 2A-1_EFT (Annual)" xfId="7107"/>
    <cellStyle name="Input 6 2 2 3" xfId="5015"/>
    <cellStyle name="Input 6 2 2 3 2" xfId="13275"/>
    <cellStyle name="Input 6 2 2 3 2 2" xfId="25281"/>
    <cellStyle name="Input 6 2 2 3 2 2 2" xfId="46467"/>
    <cellStyle name="Input 6 2 2 3 2 3" xfId="35863"/>
    <cellStyle name="Input 6 2 2 3 3" xfId="20168"/>
    <cellStyle name="Input 6 2 2 3 3 2" xfId="41355"/>
    <cellStyle name="Input 6 2 2 3 4" xfId="30672"/>
    <cellStyle name="Input 6 2 2 3_Table 2A-1_EFT (Annual)" xfId="15368"/>
    <cellStyle name="Input 6 2 2 4" xfId="10619"/>
    <cellStyle name="Input 6 2 2 4 2" xfId="22735"/>
    <cellStyle name="Input 6 2 2 4 2 2" xfId="43921"/>
    <cellStyle name="Input 6 2 2 4 3" xfId="33317"/>
    <cellStyle name="Input 6 2 2 5" xfId="17622"/>
    <cellStyle name="Input 6 2 2 5 2" xfId="38809"/>
    <cellStyle name="Input 6 2 2 6" xfId="27929"/>
    <cellStyle name="Input 6 2 2_Table 2A-1_EFT (Annual)" xfId="7106"/>
    <cellStyle name="Input 6 2 3" xfId="997"/>
    <cellStyle name="Input 6 2 3 2" xfId="4558"/>
    <cellStyle name="Input 6 2 3 2 2" xfId="12818"/>
    <cellStyle name="Input 6 2 3 2 2 2" xfId="24824"/>
    <cellStyle name="Input 6 2 3 2 2 2 2" xfId="46010"/>
    <cellStyle name="Input 6 2 3 2 2 3" xfId="35406"/>
    <cellStyle name="Input 6 2 3 2 3" xfId="19711"/>
    <cellStyle name="Input 6 2 3 2 3 2" xfId="40898"/>
    <cellStyle name="Input 6 2 3 2 4" xfId="30215"/>
    <cellStyle name="Input 6 2 3 2_Table 2A-1_EFT (Annual)" xfId="15369"/>
    <cellStyle name="Input 6 2 3 3" xfId="10162"/>
    <cellStyle name="Input 6 2 3 3 2" xfId="22278"/>
    <cellStyle name="Input 6 2 3 3 2 2" xfId="43464"/>
    <cellStyle name="Input 6 2 3 3 3" xfId="32860"/>
    <cellStyle name="Input 6 2 3 4" xfId="17165"/>
    <cellStyle name="Input 6 2 3 4 2" xfId="38352"/>
    <cellStyle name="Input 6 2 3 5" xfId="27472"/>
    <cellStyle name="Input 6 2 3_Table 2A-1_EFT (Annual)" xfId="7108"/>
    <cellStyle name="Input 6 2 4" xfId="2193"/>
    <cellStyle name="Input 6 2 4 2" xfId="5754"/>
    <cellStyle name="Input 6 2 4 2 2" xfId="13969"/>
    <cellStyle name="Input 6 2 4 2 2 2" xfId="25957"/>
    <cellStyle name="Input 6 2 4 2 2 2 2" xfId="47143"/>
    <cellStyle name="Input 6 2 4 2 2 3" xfId="36539"/>
    <cellStyle name="Input 6 2 4 2 3" xfId="20844"/>
    <cellStyle name="Input 6 2 4 2 3 2" xfId="42031"/>
    <cellStyle name="Input 6 2 4 2 4" xfId="31411"/>
    <cellStyle name="Input 6 2 4 2_Table 2A-1_EFT (Annual)" xfId="15370"/>
    <cellStyle name="Input 6 2 4 3" xfId="11313"/>
    <cellStyle name="Input 6 2 4 3 2" xfId="23411"/>
    <cellStyle name="Input 6 2 4 3 2 2" xfId="44597"/>
    <cellStyle name="Input 6 2 4 3 3" xfId="33993"/>
    <cellStyle name="Input 6 2 4 4" xfId="18298"/>
    <cellStyle name="Input 6 2 4 4 2" xfId="39485"/>
    <cellStyle name="Input 6 2 4 5" xfId="28668"/>
    <cellStyle name="Input 6 2 4_Table 2A-1_EFT (Annual)" xfId="7109"/>
    <cellStyle name="Input 6 2 5" xfId="4047"/>
    <cellStyle name="Input 6 2 5 2" xfId="12371"/>
    <cellStyle name="Input 6 2 5 2 2" xfId="24393"/>
    <cellStyle name="Input 6 2 5 2 2 2" xfId="45579"/>
    <cellStyle name="Input 6 2 5 2 3" xfId="34975"/>
    <cellStyle name="Input 6 2 5 3" xfId="19280"/>
    <cellStyle name="Input 6 2 5 3 2" xfId="40467"/>
    <cellStyle name="Input 6 2 5 4" xfId="29735"/>
    <cellStyle name="Input 6 2 5_Table 2A-1_EFT (Annual)" xfId="15371"/>
    <cellStyle name="Input 6 2 6" xfId="9710"/>
    <cellStyle name="Input 6 2 6 2" xfId="21847"/>
    <cellStyle name="Input 6 2 6 2 2" xfId="43033"/>
    <cellStyle name="Input 6 2 6 3" xfId="32429"/>
    <cellStyle name="Input 6 2 7" xfId="16734"/>
    <cellStyle name="Input 6 2 7 2" xfId="37921"/>
    <cellStyle name="Input 6 2 8" xfId="26992"/>
    <cellStyle name="Input 6 2_Table 2A-1_EFT (Annual)" xfId="3079"/>
    <cellStyle name="Input 6 3" xfId="310"/>
    <cellStyle name="Input 6 3 2" xfId="1298"/>
    <cellStyle name="Input 6 3 2 2" xfId="2568"/>
    <cellStyle name="Input 6 3 2 2 2" xfId="6129"/>
    <cellStyle name="Input 6 3 2 2 2 2" xfId="14323"/>
    <cellStyle name="Input 6 3 2 2 2 2 2" xfId="26295"/>
    <cellStyle name="Input 6 3 2 2 2 2 2 2" xfId="47481"/>
    <cellStyle name="Input 6 3 2 2 2 2 3" xfId="36877"/>
    <cellStyle name="Input 6 3 2 2 2 3" xfId="21182"/>
    <cellStyle name="Input 6 3 2 2 2 3 2" xfId="42369"/>
    <cellStyle name="Input 6 3 2 2 2 4" xfId="31785"/>
    <cellStyle name="Input 6 3 2 2 2_Table 2A-1_EFT (Annual)" xfId="15372"/>
    <cellStyle name="Input 6 3 2 2 3" xfId="11665"/>
    <cellStyle name="Input 6 3 2 2 3 2" xfId="23749"/>
    <cellStyle name="Input 6 3 2 2 3 2 2" xfId="44935"/>
    <cellStyle name="Input 6 3 2 2 3 3" xfId="34331"/>
    <cellStyle name="Input 6 3 2 2 4" xfId="18636"/>
    <cellStyle name="Input 6 3 2 2 4 2" xfId="39823"/>
    <cellStyle name="Input 6 3 2 2 5" xfId="29042"/>
    <cellStyle name="Input 6 3 2 2_Table 2A-1_EFT (Annual)" xfId="7111"/>
    <cellStyle name="Input 6 3 2 3" xfId="4859"/>
    <cellStyle name="Input 6 3 2 3 2" xfId="13119"/>
    <cellStyle name="Input 6 3 2 3 2 2" xfId="25125"/>
    <cellStyle name="Input 6 3 2 3 2 2 2" xfId="46311"/>
    <cellStyle name="Input 6 3 2 3 2 3" xfId="35707"/>
    <cellStyle name="Input 6 3 2 3 3" xfId="20012"/>
    <cellStyle name="Input 6 3 2 3 3 2" xfId="41199"/>
    <cellStyle name="Input 6 3 2 3 4" xfId="30516"/>
    <cellStyle name="Input 6 3 2 3_Table 2A-1_EFT (Annual)" xfId="15373"/>
    <cellStyle name="Input 6 3 2 4" xfId="10463"/>
    <cellStyle name="Input 6 3 2 4 2" xfId="22579"/>
    <cellStyle name="Input 6 3 2 4 2 2" xfId="43765"/>
    <cellStyle name="Input 6 3 2 4 3" xfId="33161"/>
    <cellStyle name="Input 6 3 2 5" xfId="17466"/>
    <cellStyle name="Input 6 3 2 5 2" xfId="38653"/>
    <cellStyle name="Input 6 3 2 6" xfId="27773"/>
    <cellStyle name="Input 6 3 2_Table 2A-1_EFT (Annual)" xfId="7110"/>
    <cellStyle name="Input 6 3 3" xfId="860"/>
    <cellStyle name="Input 6 3 3 2" xfId="4421"/>
    <cellStyle name="Input 6 3 3 2 2" xfId="12686"/>
    <cellStyle name="Input 6 3 3 2 2 2" xfId="24698"/>
    <cellStyle name="Input 6 3 3 2 2 2 2" xfId="45884"/>
    <cellStyle name="Input 6 3 3 2 2 3" xfId="35280"/>
    <cellStyle name="Input 6 3 3 2 3" xfId="19585"/>
    <cellStyle name="Input 6 3 3 2 3 2" xfId="40772"/>
    <cellStyle name="Input 6 3 3 2 4" xfId="30078"/>
    <cellStyle name="Input 6 3 3 2_Table 2A-1_EFT (Annual)" xfId="15374"/>
    <cellStyle name="Input 6 3 3 3" xfId="10033"/>
    <cellStyle name="Input 6 3 3 3 2" xfId="22152"/>
    <cellStyle name="Input 6 3 3 3 2 2" xfId="43338"/>
    <cellStyle name="Input 6 3 3 3 3" xfId="32734"/>
    <cellStyle name="Input 6 3 3 4" xfId="17039"/>
    <cellStyle name="Input 6 3 3 4 2" xfId="38226"/>
    <cellStyle name="Input 6 3 3 5" xfId="27335"/>
    <cellStyle name="Input 6 3 3_Table 2A-1_EFT (Annual)" xfId="7112"/>
    <cellStyle name="Input 6 3 4" xfId="2037"/>
    <cellStyle name="Input 6 3 4 2" xfId="5598"/>
    <cellStyle name="Input 6 3 4 2 2" xfId="13813"/>
    <cellStyle name="Input 6 3 4 2 2 2" xfId="25801"/>
    <cellStyle name="Input 6 3 4 2 2 2 2" xfId="46987"/>
    <cellStyle name="Input 6 3 4 2 2 3" xfId="36383"/>
    <cellStyle name="Input 6 3 4 2 3" xfId="20688"/>
    <cellStyle name="Input 6 3 4 2 3 2" xfId="41875"/>
    <cellStyle name="Input 6 3 4 2 4" xfId="31255"/>
    <cellStyle name="Input 6 3 4 2_Table 2A-1_EFT (Annual)" xfId="15375"/>
    <cellStyle name="Input 6 3 4 3" xfId="11157"/>
    <cellStyle name="Input 6 3 4 3 2" xfId="23255"/>
    <cellStyle name="Input 6 3 4 3 2 2" xfId="44441"/>
    <cellStyle name="Input 6 3 4 3 3" xfId="33837"/>
    <cellStyle name="Input 6 3 4 4" xfId="18142"/>
    <cellStyle name="Input 6 3 4 4 2" xfId="39329"/>
    <cellStyle name="Input 6 3 4 5" xfId="28512"/>
    <cellStyle name="Input 6 3 4_Table 2A-1_EFT (Annual)" xfId="7113"/>
    <cellStyle name="Input 6 3 5" xfId="3880"/>
    <cellStyle name="Input 6 3 5 2" xfId="12212"/>
    <cellStyle name="Input 6 3 5 2 2" xfId="24237"/>
    <cellStyle name="Input 6 3 5 2 2 2" xfId="45423"/>
    <cellStyle name="Input 6 3 5 2 3" xfId="34819"/>
    <cellStyle name="Input 6 3 5 3" xfId="19124"/>
    <cellStyle name="Input 6 3 5 3 2" xfId="40311"/>
    <cellStyle name="Input 6 3 5 4" xfId="29568"/>
    <cellStyle name="Input 6 3 5_Table 2A-1_EFT (Annual)" xfId="15376"/>
    <cellStyle name="Input 6 3 6" xfId="9549"/>
    <cellStyle name="Input 6 3 6 2" xfId="21691"/>
    <cellStyle name="Input 6 3 6 2 2" xfId="42877"/>
    <cellStyle name="Input 6 3 6 3" xfId="32273"/>
    <cellStyle name="Input 6 3 7" xfId="16578"/>
    <cellStyle name="Input 6 3 7 2" xfId="37765"/>
    <cellStyle name="Input 6 3 8" xfId="26825"/>
    <cellStyle name="Input 6 3_Table 2A-1_EFT (Annual)" xfId="3080"/>
    <cellStyle name="Input 6 4" xfId="1132"/>
    <cellStyle name="Input 6 4 2" xfId="2402"/>
    <cellStyle name="Input 6 4 2 2" xfId="5963"/>
    <cellStyle name="Input 6 4 2 2 2" xfId="14157"/>
    <cellStyle name="Input 6 4 2 2 2 2" xfId="26129"/>
    <cellStyle name="Input 6 4 2 2 2 2 2" xfId="47315"/>
    <cellStyle name="Input 6 4 2 2 2 3" xfId="36711"/>
    <cellStyle name="Input 6 4 2 2 3" xfId="21016"/>
    <cellStyle name="Input 6 4 2 2 3 2" xfId="42203"/>
    <cellStyle name="Input 6 4 2 2 4" xfId="31619"/>
    <cellStyle name="Input 6 4 2 2_Table 2A-1_EFT (Annual)" xfId="15377"/>
    <cellStyle name="Input 6 4 2 3" xfId="11499"/>
    <cellStyle name="Input 6 4 2 3 2" xfId="23583"/>
    <cellStyle name="Input 6 4 2 3 2 2" xfId="44769"/>
    <cellStyle name="Input 6 4 2 3 3" xfId="34165"/>
    <cellStyle name="Input 6 4 2 4" xfId="18470"/>
    <cellStyle name="Input 6 4 2 4 2" xfId="39657"/>
    <cellStyle name="Input 6 4 2 5" xfId="28876"/>
    <cellStyle name="Input 6 4 2_Table 2A-1_EFT (Annual)" xfId="7115"/>
    <cellStyle name="Input 6 4 3" xfId="4693"/>
    <cellStyle name="Input 6 4 3 2" xfId="12953"/>
    <cellStyle name="Input 6 4 3 2 2" xfId="24959"/>
    <cellStyle name="Input 6 4 3 2 2 2" xfId="46145"/>
    <cellStyle name="Input 6 4 3 2 3" xfId="35541"/>
    <cellStyle name="Input 6 4 3 3" xfId="19846"/>
    <cellStyle name="Input 6 4 3 3 2" xfId="41033"/>
    <cellStyle name="Input 6 4 3 4" xfId="30350"/>
    <cellStyle name="Input 6 4 3_Table 2A-1_EFT (Annual)" xfId="15378"/>
    <cellStyle name="Input 6 4 4" xfId="10297"/>
    <cellStyle name="Input 6 4 4 2" xfId="22413"/>
    <cellStyle name="Input 6 4 4 2 2" xfId="43599"/>
    <cellStyle name="Input 6 4 4 3" xfId="32995"/>
    <cellStyle name="Input 6 4 5" xfId="17300"/>
    <cellStyle name="Input 6 4 5 2" xfId="38487"/>
    <cellStyle name="Input 6 4 6" xfId="27607"/>
    <cellStyle name="Input 6 4_Table 2A-1_EFT (Annual)" xfId="7114"/>
    <cellStyle name="Input 6 5" xfId="701"/>
    <cellStyle name="Input 6 5 2" xfId="4262"/>
    <cellStyle name="Input 6 5 2 2" xfId="12546"/>
    <cellStyle name="Input 6 5 2 2 2" xfId="24564"/>
    <cellStyle name="Input 6 5 2 2 2 2" xfId="45750"/>
    <cellStyle name="Input 6 5 2 2 3" xfId="35146"/>
    <cellStyle name="Input 6 5 2 3" xfId="19451"/>
    <cellStyle name="Input 6 5 2 3 2" xfId="40638"/>
    <cellStyle name="Input 6 5 2 4" xfId="29919"/>
    <cellStyle name="Input 6 5 2_Table 2A-1_EFT (Annual)" xfId="15379"/>
    <cellStyle name="Input 6 5 3" xfId="9893"/>
    <cellStyle name="Input 6 5 3 2" xfId="22018"/>
    <cellStyle name="Input 6 5 3 2 2" xfId="43204"/>
    <cellStyle name="Input 6 5 3 3" xfId="32600"/>
    <cellStyle name="Input 6 5 4" xfId="16905"/>
    <cellStyle name="Input 6 5 4 2" xfId="38092"/>
    <cellStyle name="Input 6 5 5" xfId="27176"/>
    <cellStyle name="Input 6 5_Table 2A-1_EFT (Annual)" xfId="7116"/>
    <cellStyle name="Input 6 6" xfId="1804"/>
    <cellStyle name="Input 6 6 2" xfId="5365"/>
    <cellStyle name="Input 6 6 2 2" xfId="13580"/>
    <cellStyle name="Input 6 6 2 2 2" xfId="25568"/>
    <cellStyle name="Input 6 6 2 2 2 2" xfId="46754"/>
    <cellStyle name="Input 6 6 2 2 3" xfId="36150"/>
    <cellStyle name="Input 6 6 2 3" xfId="20455"/>
    <cellStyle name="Input 6 6 2 3 2" xfId="41642"/>
    <cellStyle name="Input 6 6 2 4" xfId="31022"/>
    <cellStyle name="Input 6 6 2_Table 2A-1_EFT (Annual)" xfId="15380"/>
    <cellStyle name="Input 6 6 3" xfId="10924"/>
    <cellStyle name="Input 6 6 3 2" xfId="23022"/>
    <cellStyle name="Input 6 6 3 2 2" xfId="44208"/>
    <cellStyle name="Input 6 6 3 3" xfId="33604"/>
    <cellStyle name="Input 6 6 4" xfId="17909"/>
    <cellStyle name="Input 6 6 4 2" xfId="39096"/>
    <cellStyle name="Input 6 6 5" xfId="28279"/>
    <cellStyle name="Input 6 6_Table 2A-1_EFT (Annual)" xfId="7117"/>
    <cellStyle name="Input 6 7" xfId="3667"/>
    <cellStyle name="Input 6 7 2" xfId="12040"/>
    <cellStyle name="Input 6 7 2 2" xfId="24071"/>
    <cellStyle name="Input 6 7 2 2 2" xfId="45257"/>
    <cellStyle name="Input 6 7 2 3" xfId="34653"/>
    <cellStyle name="Input 6 7 3" xfId="18958"/>
    <cellStyle name="Input 6 7 3 2" xfId="40145"/>
    <cellStyle name="Input 6 7 4" xfId="29377"/>
    <cellStyle name="Input 6 7_Table 2A-1_EFT (Annual)" xfId="15381"/>
    <cellStyle name="Input 6 8" xfId="9357"/>
    <cellStyle name="Input 6 8 2" xfId="21525"/>
    <cellStyle name="Input 6 8 2 2" xfId="42711"/>
    <cellStyle name="Input 6 8 3" xfId="32107"/>
    <cellStyle name="Input 6 9" xfId="16412"/>
    <cellStyle name="Input 6 9 2" xfId="37599"/>
    <cellStyle name="Input 6_Table 2A-1_EFT (Annual)" xfId="3078"/>
    <cellStyle name="Input 7" xfId="126"/>
    <cellStyle name="Input 7 10" xfId="26681"/>
    <cellStyle name="Input 7 2" xfId="519"/>
    <cellStyle name="Input 7 2 2" xfId="1496"/>
    <cellStyle name="Input 7 2 2 2" xfId="2766"/>
    <cellStyle name="Input 7 2 2 2 2" xfId="6327"/>
    <cellStyle name="Input 7 2 2 2 2 2" xfId="14521"/>
    <cellStyle name="Input 7 2 2 2 2 2 2" xfId="26493"/>
    <cellStyle name="Input 7 2 2 2 2 2 2 2" xfId="47679"/>
    <cellStyle name="Input 7 2 2 2 2 2 3" xfId="37075"/>
    <cellStyle name="Input 7 2 2 2 2 3" xfId="21380"/>
    <cellStyle name="Input 7 2 2 2 2 3 2" xfId="42567"/>
    <cellStyle name="Input 7 2 2 2 2 4" xfId="31983"/>
    <cellStyle name="Input 7 2 2 2 2_Table 2A-1_EFT (Annual)" xfId="15382"/>
    <cellStyle name="Input 7 2 2 2 3" xfId="11863"/>
    <cellStyle name="Input 7 2 2 2 3 2" xfId="23947"/>
    <cellStyle name="Input 7 2 2 2 3 2 2" xfId="45133"/>
    <cellStyle name="Input 7 2 2 2 3 3" xfId="34529"/>
    <cellStyle name="Input 7 2 2 2 4" xfId="18834"/>
    <cellStyle name="Input 7 2 2 2 4 2" xfId="40021"/>
    <cellStyle name="Input 7 2 2 2 5" xfId="29240"/>
    <cellStyle name="Input 7 2 2 2_Table 2A-1_EFT (Annual)" xfId="7119"/>
    <cellStyle name="Input 7 2 2 3" xfId="5057"/>
    <cellStyle name="Input 7 2 2 3 2" xfId="13317"/>
    <cellStyle name="Input 7 2 2 3 2 2" xfId="25323"/>
    <cellStyle name="Input 7 2 2 3 2 2 2" xfId="46509"/>
    <cellStyle name="Input 7 2 2 3 2 3" xfId="35905"/>
    <cellStyle name="Input 7 2 2 3 3" xfId="20210"/>
    <cellStyle name="Input 7 2 2 3 3 2" xfId="41397"/>
    <cellStyle name="Input 7 2 2 3 4" xfId="30714"/>
    <cellStyle name="Input 7 2 2 3_Table 2A-1_EFT (Annual)" xfId="15383"/>
    <cellStyle name="Input 7 2 2 4" xfId="10661"/>
    <cellStyle name="Input 7 2 2 4 2" xfId="22777"/>
    <cellStyle name="Input 7 2 2 4 2 2" xfId="43963"/>
    <cellStyle name="Input 7 2 2 4 3" xfId="33359"/>
    <cellStyle name="Input 7 2 2 5" xfId="17664"/>
    <cellStyle name="Input 7 2 2 5 2" xfId="38851"/>
    <cellStyle name="Input 7 2 2 6" xfId="27971"/>
    <cellStyle name="Input 7 2 2_Table 2A-1_EFT (Annual)" xfId="7118"/>
    <cellStyle name="Input 7 2 3" xfId="1029"/>
    <cellStyle name="Input 7 2 3 2" xfId="4590"/>
    <cellStyle name="Input 7 2 3 2 2" xfId="12850"/>
    <cellStyle name="Input 7 2 3 2 2 2" xfId="24856"/>
    <cellStyle name="Input 7 2 3 2 2 2 2" xfId="46042"/>
    <cellStyle name="Input 7 2 3 2 2 3" xfId="35438"/>
    <cellStyle name="Input 7 2 3 2 3" xfId="19743"/>
    <cellStyle name="Input 7 2 3 2 3 2" xfId="40930"/>
    <cellStyle name="Input 7 2 3 2 4" xfId="30247"/>
    <cellStyle name="Input 7 2 3 2_Table 2A-1_EFT (Annual)" xfId="15384"/>
    <cellStyle name="Input 7 2 3 3" xfId="10194"/>
    <cellStyle name="Input 7 2 3 3 2" xfId="22310"/>
    <cellStyle name="Input 7 2 3 3 2 2" xfId="43496"/>
    <cellStyle name="Input 7 2 3 3 3" xfId="32892"/>
    <cellStyle name="Input 7 2 3 4" xfId="17197"/>
    <cellStyle name="Input 7 2 3 4 2" xfId="38384"/>
    <cellStyle name="Input 7 2 3 5" xfId="27504"/>
    <cellStyle name="Input 7 2 3_Table 2A-1_EFT (Annual)" xfId="7120"/>
    <cellStyle name="Input 7 2 4" xfId="2235"/>
    <cellStyle name="Input 7 2 4 2" xfId="5796"/>
    <cellStyle name="Input 7 2 4 2 2" xfId="14011"/>
    <cellStyle name="Input 7 2 4 2 2 2" xfId="25999"/>
    <cellStyle name="Input 7 2 4 2 2 2 2" xfId="47185"/>
    <cellStyle name="Input 7 2 4 2 2 3" xfId="36581"/>
    <cellStyle name="Input 7 2 4 2 3" xfId="20886"/>
    <cellStyle name="Input 7 2 4 2 3 2" xfId="42073"/>
    <cellStyle name="Input 7 2 4 2 4" xfId="31453"/>
    <cellStyle name="Input 7 2 4 2_Table 2A-1_EFT (Annual)" xfId="15385"/>
    <cellStyle name="Input 7 2 4 3" xfId="11355"/>
    <cellStyle name="Input 7 2 4 3 2" xfId="23453"/>
    <cellStyle name="Input 7 2 4 3 2 2" xfId="44639"/>
    <cellStyle name="Input 7 2 4 3 3" xfId="34035"/>
    <cellStyle name="Input 7 2 4 4" xfId="18340"/>
    <cellStyle name="Input 7 2 4 4 2" xfId="39527"/>
    <cellStyle name="Input 7 2 4 5" xfId="28710"/>
    <cellStyle name="Input 7 2 4_Table 2A-1_EFT (Annual)" xfId="7121"/>
    <cellStyle name="Input 7 2 5" xfId="4089"/>
    <cellStyle name="Input 7 2 5 2" xfId="12413"/>
    <cellStyle name="Input 7 2 5 2 2" xfId="24435"/>
    <cellStyle name="Input 7 2 5 2 2 2" xfId="45621"/>
    <cellStyle name="Input 7 2 5 2 3" xfId="35017"/>
    <cellStyle name="Input 7 2 5 3" xfId="19322"/>
    <cellStyle name="Input 7 2 5 3 2" xfId="40509"/>
    <cellStyle name="Input 7 2 5 4" xfId="29777"/>
    <cellStyle name="Input 7 2 5_Table 2A-1_EFT (Annual)" xfId="15386"/>
    <cellStyle name="Input 7 2 6" xfId="9752"/>
    <cellStyle name="Input 7 2 6 2" xfId="21889"/>
    <cellStyle name="Input 7 2 6 2 2" xfId="43075"/>
    <cellStyle name="Input 7 2 6 3" xfId="32471"/>
    <cellStyle name="Input 7 2 7" xfId="16776"/>
    <cellStyle name="Input 7 2 7 2" xfId="37963"/>
    <cellStyle name="Input 7 2 8" xfId="27034"/>
    <cellStyle name="Input 7 2_Table 2A-1_EFT (Annual)" xfId="3082"/>
    <cellStyle name="Input 7 3" xfId="357"/>
    <cellStyle name="Input 7 3 2" xfId="1340"/>
    <cellStyle name="Input 7 3 2 2" xfId="2610"/>
    <cellStyle name="Input 7 3 2 2 2" xfId="6171"/>
    <cellStyle name="Input 7 3 2 2 2 2" xfId="14365"/>
    <cellStyle name="Input 7 3 2 2 2 2 2" xfId="26337"/>
    <cellStyle name="Input 7 3 2 2 2 2 2 2" xfId="47523"/>
    <cellStyle name="Input 7 3 2 2 2 2 3" xfId="36919"/>
    <cellStyle name="Input 7 3 2 2 2 3" xfId="21224"/>
    <cellStyle name="Input 7 3 2 2 2 3 2" xfId="42411"/>
    <cellStyle name="Input 7 3 2 2 2 4" xfId="31827"/>
    <cellStyle name="Input 7 3 2 2 2_Table 2A-1_EFT (Annual)" xfId="15387"/>
    <cellStyle name="Input 7 3 2 2 3" xfId="11707"/>
    <cellStyle name="Input 7 3 2 2 3 2" xfId="23791"/>
    <cellStyle name="Input 7 3 2 2 3 2 2" xfId="44977"/>
    <cellStyle name="Input 7 3 2 2 3 3" xfId="34373"/>
    <cellStyle name="Input 7 3 2 2 4" xfId="18678"/>
    <cellStyle name="Input 7 3 2 2 4 2" xfId="39865"/>
    <cellStyle name="Input 7 3 2 2 5" xfId="29084"/>
    <cellStyle name="Input 7 3 2 2_Table 2A-1_EFT (Annual)" xfId="7123"/>
    <cellStyle name="Input 7 3 2 3" xfId="4901"/>
    <cellStyle name="Input 7 3 2 3 2" xfId="13161"/>
    <cellStyle name="Input 7 3 2 3 2 2" xfId="25167"/>
    <cellStyle name="Input 7 3 2 3 2 2 2" xfId="46353"/>
    <cellStyle name="Input 7 3 2 3 2 3" xfId="35749"/>
    <cellStyle name="Input 7 3 2 3 3" xfId="20054"/>
    <cellStyle name="Input 7 3 2 3 3 2" xfId="41241"/>
    <cellStyle name="Input 7 3 2 3 4" xfId="30558"/>
    <cellStyle name="Input 7 3 2 3_Table 2A-1_EFT (Annual)" xfId="15388"/>
    <cellStyle name="Input 7 3 2 4" xfId="10505"/>
    <cellStyle name="Input 7 3 2 4 2" xfId="22621"/>
    <cellStyle name="Input 7 3 2 4 2 2" xfId="43807"/>
    <cellStyle name="Input 7 3 2 4 3" xfId="33203"/>
    <cellStyle name="Input 7 3 2 5" xfId="17508"/>
    <cellStyle name="Input 7 3 2 5 2" xfId="38695"/>
    <cellStyle name="Input 7 3 2 6" xfId="27815"/>
    <cellStyle name="Input 7 3 2_Table 2A-1_EFT (Annual)" xfId="7122"/>
    <cellStyle name="Input 7 3 3" xfId="897"/>
    <cellStyle name="Input 7 3 3 2" xfId="4458"/>
    <cellStyle name="Input 7 3 3 2 2" xfId="12720"/>
    <cellStyle name="Input 7 3 3 2 2 2" xfId="24730"/>
    <cellStyle name="Input 7 3 3 2 2 2 2" xfId="45916"/>
    <cellStyle name="Input 7 3 3 2 2 3" xfId="35312"/>
    <cellStyle name="Input 7 3 3 2 3" xfId="19617"/>
    <cellStyle name="Input 7 3 3 2 3 2" xfId="40804"/>
    <cellStyle name="Input 7 3 3 2 4" xfId="30115"/>
    <cellStyle name="Input 7 3 3 2_Table 2A-1_EFT (Annual)" xfId="15389"/>
    <cellStyle name="Input 7 3 3 3" xfId="10067"/>
    <cellStyle name="Input 7 3 3 3 2" xfId="22184"/>
    <cellStyle name="Input 7 3 3 3 2 2" xfId="43370"/>
    <cellStyle name="Input 7 3 3 3 3" xfId="32766"/>
    <cellStyle name="Input 7 3 3 4" xfId="17071"/>
    <cellStyle name="Input 7 3 3 4 2" xfId="38258"/>
    <cellStyle name="Input 7 3 3 5" xfId="27372"/>
    <cellStyle name="Input 7 3 3_Table 2A-1_EFT (Annual)" xfId="7124"/>
    <cellStyle name="Input 7 3 4" xfId="2079"/>
    <cellStyle name="Input 7 3 4 2" xfId="5640"/>
    <cellStyle name="Input 7 3 4 2 2" xfId="13855"/>
    <cellStyle name="Input 7 3 4 2 2 2" xfId="25843"/>
    <cellStyle name="Input 7 3 4 2 2 2 2" xfId="47029"/>
    <cellStyle name="Input 7 3 4 2 2 3" xfId="36425"/>
    <cellStyle name="Input 7 3 4 2 3" xfId="20730"/>
    <cellStyle name="Input 7 3 4 2 3 2" xfId="41917"/>
    <cellStyle name="Input 7 3 4 2 4" xfId="31297"/>
    <cellStyle name="Input 7 3 4 2_Table 2A-1_EFT (Annual)" xfId="15390"/>
    <cellStyle name="Input 7 3 4 3" xfId="11199"/>
    <cellStyle name="Input 7 3 4 3 2" xfId="23297"/>
    <cellStyle name="Input 7 3 4 3 2 2" xfId="44483"/>
    <cellStyle name="Input 7 3 4 3 3" xfId="33879"/>
    <cellStyle name="Input 7 3 4 4" xfId="18184"/>
    <cellStyle name="Input 7 3 4 4 2" xfId="39371"/>
    <cellStyle name="Input 7 3 4 5" xfId="28554"/>
    <cellStyle name="Input 7 3 4_Table 2A-1_EFT (Annual)" xfId="7125"/>
    <cellStyle name="Input 7 3 5" xfId="3927"/>
    <cellStyle name="Input 7 3 5 2" xfId="12255"/>
    <cellStyle name="Input 7 3 5 2 2" xfId="24279"/>
    <cellStyle name="Input 7 3 5 2 2 2" xfId="45465"/>
    <cellStyle name="Input 7 3 5 2 3" xfId="34861"/>
    <cellStyle name="Input 7 3 5 3" xfId="19166"/>
    <cellStyle name="Input 7 3 5 3 2" xfId="40353"/>
    <cellStyle name="Input 7 3 5 4" xfId="29615"/>
    <cellStyle name="Input 7 3 5_Table 2A-1_EFT (Annual)" xfId="15391"/>
    <cellStyle name="Input 7 3 6" xfId="9592"/>
    <cellStyle name="Input 7 3 6 2" xfId="21733"/>
    <cellStyle name="Input 7 3 6 2 2" xfId="42919"/>
    <cellStyle name="Input 7 3 6 3" xfId="32315"/>
    <cellStyle name="Input 7 3 7" xfId="16620"/>
    <cellStyle name="Input 7 3 7 2" xfId="37807"/>
    <cellStyle name="Input 7 3 8" xfId="26872"/>
    <cellStyle name="Input 7 3_Table 2A-1_EFT (Annual)" xfId="3083"/>
    <cellStyle name="Input 7 4" xfId="1174"/>
    <cellStyle name="Input 7 4 2" xfId="2444"/>
    <cellStyle name="Input 7 4 2 2" xfId="6005"/>
    <cellStyle name="Input 7 4 2 2 2" xfId="14199"/>
    <cellStyle name="Input 7 4 2 2 2 2" xfId="26171"/>
    <cellStyle name="Input 7 4 2 2 2 2 2" xfId="47357"/>
    <cellStyle name="Input 7 4 2 2 2 3" xfId="36753"/>
    <cellStyle name="Input 7 4 2 2 3" xfId="21058"/>
    <cellStyle name="Input 7 4 2 2 3 2" xfId="42245"/>
    <cellStyle name="Input 7 4 2 2 4" xfId="31661"/>
    <cellStyle name="Input 7 4 2 2_Table 2A-1_EFT (Annual)" xfId="15392"/>
    <cellStyle name="Input 7 4 2 3" xfId="11541"/>
    <cellStyle name="Input 7 4 2 3 2" xfId="23625"/>
    <cellStyle name="Input 7 4 2 3 2 2" xfId="44811"/>
    <cellStyle name="Input 7 4 2 3 3" xfId="34207"/>
    <cellStyle name="Input 7 4 2 4" xfId="18512"/>
    <cellStyle name="Input 7 4 2 4 2" xfId="39699"/>
    <cellStyle name="Input 7 4 2 5" xfId="28918"/>
    <cellStyle name="Input 7 4 2_Table 2A-1_EFT (Annual)" xfId="7127"/>
    <cellStyle name="Input 7 4 3" xfId="4735"/>
    <cellStyle name="Input 7 4 3 2" xfId="12995"/>
    <cellStyle name="Input 7 4 3 2 2" xfId="25001"/>
    <cellStyle name="Input 7 4 3 2 2 2" xfId="46187"/>
    <cellStyle name="Input 7 4 3 2 3" xfId="35583"/>
    <cellStyle name="Input 7 4 3 3" xfId="19888"/>
    <cellStyle name="Input 7 4 3 3 2" xfId="41075"/>
    <cellStyle name="Input 7 4 3 4" xfId="30392"/>
    <cellStyle name="Input 7 4 3_Table 2A-1_EFT (Annual)" xfId="15393"/>
    <cellStyle name="Input 7 4 4" xfId="10339"/>
    <cellStyle name="Input 7 4 4 2" xfId="22455"/>
    <cellStyle name="Input 7 4 4 2 2" xfId="43641"/>
    <cellStyle name="Input 7 4 4 3" xfId="33037"/>
    <cellStyle name="Input 7 4 5" xfId="17342"/>
    <cellStyle name="Input 7 4 5 2" xfId="38529"/>
    <cellStyle name="Input 7 4 6" xfId="27649"/>
    <cellStyle name="Input 7 4_Table 2A-1_EFT (Annual)" xfId="7126"/>
    <cellStyle name="Input 7 5" xfId="738"/>
    <cellStyle name="Input 7 5 2" xfId="4299"/>
    <cellStyle name="Input 7 5 2 2" xfId="12579"/>
    <cellStyle name="Input 7 5 2 2 2" xfId="24596"/>
    <cellStyle name="Input 7 5 2 2 2 2" xfId="45782"/>
    <cellStyle name="Input 7 5 2 2 3" xfId="35178"/>
    <cellStyle name="Input 7 5 2 3" xfId="19483"/>
    <cellStyle name="Input 7 5 2 3 2" xfId="40670"/>
    <cellStyle name="Input 7 5 2 4" xfId="29956"/>
    <cellStyle name="Input 7 5 2_Table 2A-1_EFT (Annual)" xfId="15394"/>
    <cellStyle name="Input 7 5 3" xfId="9927"/>
    <cellStyle name="Input 7 5 3 2" xfId="22050"/>
    <cellStyle name="Input 7 5 3 2 2" xfId="43236"/>
    <cellStyle name="Input 7 5 3 3" xfId="32632"/>
    <cellStyle name="Input 7 5 4" xfId="16937"/>
    <cellStyle name="Input 7 5 4 2" xfId="38124"/>
    <cellStyle name="Input 7 5 5" xfId="27213"/>
    <cellStyle name="Input 7 5_Table 2A-1_EFT (Annual)" xfId="7128"/>
    <cellStyle name="Input 7 6" xfId="1792"/>
    <cellStyle name="Input 7 6 2" xfId="5353"/>
    <cellStyle name="Input 7 6 2 2" xfId="13568"/>
    <cellStyle name="Input 7 6 2 2 2" xfId="25556"/>
    <cellStyle name="Input 7 6 2 2 2 2" xfId="46742"/>
    <cellStyle name="Input 7 6 2 2 3" xfId="36138"/>
    <cellStyle name="Input 7 6 2 3" xfId="20443"/>
    <cellStyle name="Input 7 6 2 3 2" xfId="41630"/>
    <cellStyle name="Input 7 6 2 4" xfId="31010"/>
    <cellStyle name="Input 7 6 2_Table 2A-1_EFT (Annual)" xfId="15395"/>
    <cellStyle name="Input 7 6 3" xfId="10912"/>
    <cellStyle name="Input 7 6 3 2" xfId="23010"/>
    <cellStyle name="Input 7 6 3 2 2" xfId="44196"/>
    <cellStyle name="Input 7 6 3 3" xfId="33592"/>
    <cellStyle name="Input 7 6 4" xfId="17897"/>
    <cellStyle name="Input 7 6 4 2" xfId="39084"/>
    <cellStyle name="Input 7 6 5" xfId="28267"/>
    <cellStyle name="Input 7 6_Table 2A-1_EFT (Annual)" xfId="7129"/>
    <cellStyle name="Input 7 7" xfId="3715"/>
    <cellStyle name="Input 7 7 2" xfId="12083"/>
    <cellStyle name="Input 7 7 2 2" xfId="24113"/>
    <cellStyle name="Input 7 7 2 2 2" xfId="45299"/>
    <cellStyle name="Input 7 7 2 3" xfId="34695"/>
    <cellStyle name="Input 7 7 3" xfId="19000"/>
    <cellStyle name="Input 7 7 3 2" xfId="40187"/>
    <cellStyle name="Input 7 7 4" xfId="29424"/>
    <cellStyle name="Input 7 7_Table 2A-1_EFT (Annual)" xfId="15396"/>
    <cellStyle name="Input 7 8" xfId="9402"/>
    <cellStyle name="Input 7 8 2" xfId="21567"/>
    <cellStyle name="Input 7 8 2 2" xfId="42753"/>
    <cellStyle name="Input 7 8 3" xfId="32149"/>
    <cellStyle name="Input 7 9" xfId="16454"/>
    <cellStyle name="Input 7 9 2" xfId="37641"/>
    <cellStyle name="Input 7_Table 2A-1_EFT (Annual)" xfId="3081"/>
    <cellStyle name="Input 8" xfId="121"/>
    <cellStyle name="Input 8 10" xfId="26676"/>
    <cellStyle name="Input 8 2" xfId="514"/>
    <cellStyle name="Input 8 2 2" xfId="1491"/>
    <cellStyle name="Input 8 2 2 2" xfId="2761"/>
    <cellStyle name="Input 8 2 2 2 2" xfId="6322"/>
    <cellStyle name="Input 8 2 2 2 2 2" xfId="14516"/>
    <cellStyle name="Input 8 2 2 2 2 2 2" xfId="26488"/>
    <cellStyle name="Input 8 2 2 2 2 2 2 2" xfId="47674"/>
    <cellStyle name="Input 8 2 2 2 2 2 3" xfId="37070"/>
    <cellStyle name="Input 8 2 2 2 2 3" xfId="21375"/>
    <cellStyle name="Input 8 2 2 2 2 3 2" xfId="42562"/>
    <cellStyle name="Input 8 2 2 2 2 4" xfId="31978"/>
    <cellStyle name="Input 8 2 2 2 2_Table 2A-1_EFT (Annual)" xfId="15397"/>
    <cellStyle name="Input 8 2 2 2 3" xfId="11858"/>
    <cellStyle name="Input 8 2 2 2 3 2" xfId="23942"/>
    <cellStyle name="Input 8 2 2 2 3 2 2" xfId="45128"/>
    <cellStyle name="Input 8 2 2 2 3 3" xfId="34524"/>
    <cellStyle name="Input 8 2 2 2 4" xfId="18829"/>
    <cellStyle name="Input 8 2 2 2 4 2" xfId="40016"/>
    <cellStyle name="Input 8 2 2 2 5" xfId="29235"/>
    <cellStyle name="Input 8 2 2 2_Table 2A-1_EFT (Annual)" xfId="7131"/>
    <cellStyle name="Input 8 2 2 3" xfId="5052"/>
    <cellStyle name="Input 8 2 2 3 2" xfId="13312"/>
    <cellStyle name="Input 8 2 2 3 2 2" xfId="25318"/>
    <cellStyle name="Input 8 2 2 3 2 2 2" xfId="46504"/>
    <cellStyle name="Input 8 2 2 3 2 3" xfId="35900"/>
    <cellStyle name="Input 8 2 2 3 3" xfId="20205"/>
    <cellStyle name="Input 8 2 2 3 3 2" xfId="41392"/>
    <cellStyle name="Input 8 2 2 3 4" xfId="30709"/>
    <cellStyle name="Input 8 2 2 3_Table 2A-1_EFT (Annual)" xfId="15398"/>
    <cellStyle name="Input 8 2 2 4" xfId="10656"/>
    <cellStyle name="Input 8 2 2 4 2" xfId="22772"/>
    <cellStyle name="Input 8 2 2 4 2 2" xfId="43958"/>
    <cellStyle name="Input 8 2 2 4 3" xfId="33354"/>
    <cellStyle name="Input 8 2 2 5" xfId="17659"/>
    <cellStyle name="Input 8 2 2 5 2" xfId="38846"/>
    <cellStyle name="Input 8 2 2 6" xfId="27966"/>
    <cellStyle name="Input 8 2 2_Table 2A-1_EFT (Annual)" xfId="7130"/>
    <cellStyle name="Input 8 2 3" xfId="1025"/>
    <cellStyle name="Input 8 2 3 2" xfId="4586"/>
    <cellStyle name="Input 8 2 3 2 2" xfId="12846"/>
    <cellStyle name="Input 8 2 3 2 2 2" xfId="24852"/>
    <cellStyle name="Input 8 2 3 2 2 2 2" xfId="46038"/>
    <cellStyle name="Input 8 2 3 2 2 3" xfId="35434"/>
    <cellStyle name="Input 8 2 3 2 3" xfId="19739"/>
    <cellStyle name="Input 8 2 3 2 3 2" xfId="40926"/>
    <cellStyle name="Input 8 2 3 2 4" xfId="30243"/>
    <cellStyle name="Input 8 2 3 2_Table 2A-1_EFT (Annual)" xfId="15399"/>
    <cellStyle name="Input 8 2 3 3" xfId="10190"/>
    <cellStyle name="Input 8 2 3 3 2" xfId="22306"/>
    <cellStyle name="Input 8 2 3 3 2 2" xfId="43492"/>
    <cellStyle name="Input 8 2 3 3 3" xfId="32888"/>
    <cellStyle name="Input 8 2 3 4" xfId="17193"/>
    <cellStyle name="Input 8 2 3 4 2" xfId="38380"/>
    <cellStyle name="Input 8 2 3 5" xfId="27500"/>
    <cellStyle name="Input 8 2 3_Table 2A-1_EFT (Annual)" xfId="7132"/>
    <cellStyle name="Input 8 2 4" xfId="2230"/>
    <cellStyle name="Input 8 2 4 2" xfId="5791"/>
    <cellStyle name="Input 8 2 4 2 2" xfId="14006"/>
    <cellStyle name="Input 8 2 4 2 2 2" xfId="25994"/>
    <cellStyle name="Input 8 2 4 2 2 2 2" xfId="47180"/>
    <cellStyle name="Input 8 2 4 2 2 3" xfId="36576"/>
    <cellStyle name="Input 8 2 4 2 3" xfId="20881"/>
    <cellStyle name="Input 8 2 4 2 3 2" xfId="42068"/>
    <cellStyle name="Input 8 2 4 2 4" xfId="31448"/>
    <cellStyle name="Input 8 2 4 2_Table 2A-1_EFT (Annual)" xfId="15400"/>
    <cellStyle name="Input 8 2 4 3" xfId="11350"/>
    <cellStyle name="Input 8 2 4 3 2" xfId="23448"/>
    <cellStyle name="Input 8 2 4 3 2 2" xfId="44634"/>
    <cellStyle name="Input 8 2 4 3 3" xfId="34030"/>
    <cellStyle name="Input 8 2 4 4" xfId="18335"/>
    <cellStyle name="Input 8 2 4 4 2" xfId="39522"/>
    <cellStyle name="Input 8 2 4 5" xfId="28705"/>
    <cellStyle name="Input 8 2 4_Table 2A-1_EFT (Annual)" xfId="7133"/>
    <cellStyle name="Input 8 2 5" xfId="4084"/>
    <cellStyle name="Input 8 2 5 2" xfId="12408"/>
    <cellStyle name="Input 8 2 5 2 2" xfId="24430"/>
    <cellStyle name="Input 8 2 5 2 2 2" xfId="45616"/>
    <cellStyle name="Input 8 2 5 2 3" xfId="35012"/>
    <cellStyle name="Input 8 2 5 3" xfId="19317"/>
    <cellStyle name="Input 8 2 5 3 2" xfId="40504"/>
    <cellStyle name="Input 8 2 5 4" xfId="29772"/>
    <cellStyle name="Input 8 2 5_Table 2A-1_EFT (Annual)" xfId="15401"/>
    <cellStyle name="Input 8 2 6" xfId="9747"/>
    <cellStyle name="Input 8 2 6 2" xfId="21884"/>
    <cellStyle name="Input 8 2 6 2 2" xfId="43070"/>
    <cellStyle name="Input 8 2 6 3" xfId="32466"/>
    <cellStyle name="Input 8 2 7" xfId="16771"/>
    <cellStyle name="Input 8 2 7 2" xfId="37958"/>
    <cellStyle name="Input 8 2 8" xfId="27029"/>
    <cellStyle name="Input 8 2_Table 2A-1_EFT (Annual)" xfId="3085"/>
    <cellStyle name="Input 8 3" xfId="352"/>
    <cellStyle name="Input 8 3 2" xfId="1335"/>
    <cellStyle name="Input 8 3 2 2" xfId="2605"/>
    <cellStyle name="Input 8 3 2 2 2" xfId="6166"/>
    <cellStyle name="Input 8 3 2 2 2 2" xfId="14360"/>
    <cellStyle name="Input 8 3 2 2 2 2 2" xfId="26332"/>
    <cellStyle name="Input 8 3 2 2 2 2 2 2" xfId="47518"/>
    <cellStyle name="Input 8 3 2 2 2 2 3" xfId="36914"/>
    <cellStyle name="Input 8 3 2 2 2 3" xfId="21219"/>
    <cellStyle name="Input 8 3 2 2 2 3 2" xfId="42406"/>
    <cellStyle name="Input 8 3 2 2 2 4" xfId="31822"/>
    <cellStyle name="Input 8 3 2 2 2_Table 2A-1_EFT (Annual)" xfId="15402"/>
    <cellStyle name="Input 8 3 2 2 3" xfId="11702"/>
    <cellStyle name="Input 8 3 2 2 3 2" xfId="23786"/>
    <cellStyle name="Input 8 3 2 2 3 2 2" xfId="44972"/>
    <cellStyle name="Input 8 3 2 2 3 3" xfId="34368"/>
    <cellStyle name="Input 8 3 2 2 4" xfId="18673"/>
    <cellStyle name="Input 8 3 2 2 4 2" xfId="39860"/>
    <cellStyle name="Input 8 3 2 2 5" xfId="29079"/>
    <cellStyle name="Input 8 3 2 2_Table 2A-1_EFT (Annual)" xfId="7135"/>
    <cellStyle name="Input 8 3 2 3" xfId="4896"/>
    <cellStyle name="Input 8 3 2 3 2" xfId="13156"/>
    <cellStyle name="Input 8 3 2 3 2 2" xfId="25162"/>
    <cellStyle name="Input 8 3 2 3 2 2 2" xfId="46348"/>
    <cellStyle name="Input 8 3 2 3 2 3" xfId="35744"/>
    <cellStyle name="Input 8 3 2 3 3" xfId="20049"/>
    <cellStyle name="Input 8 3 2 3 3 2" xfId="41236"/>
    <cellStyle name="Input 8 3 2 3 4" xfId="30553"/>
    <cellStyle name="Input 8 3 2 3_Table 2A-1_EFT (Annual)" xfId="15403"/>
    <cellStyle name="Input 8 3 2 4" xfId="10500"/>
    <cellStyle name="Input 8 3 2 4 2" xfId="22616"/>
    <cellStyle name="Input 8 3 2 4 2 2" xfId="43802"/>
    <cellStyle name="Input 8 3 2 4 3" xfId="33198"/>
    <cellStyle name="Input 8 3 2 5" xfId="17503"/>
    <cellStyle name="Input 8 3 2 5 2" xfId="38690"/>
    <cellStyle name="Input 8 3 2 6" xfId="27810"/>
    <cellStyle name="Input 8 3 2_Table 2A-1_EFT (Annual)" xfId="7134"/>
    <cellStyle name="Input 8 3 3" xfId="893"/>
    <cellStyle name="Input 8 3 3 2" xfId="4454"/>
    <cellStyle name="Input 8 3 3 2 2" xfId="12716"/>
    <cellStyle name="Input 8 3 3 2 2 2" xfId="24726"/>
    <cellStyle name="Input 8 3 3 2 2 2 2" xfId="45912"/>
    <cellStyle name="Input 8 3 3 2 2 3" xfId="35308"/>
    <cellStyle name="Input 8 3 3 2 3" xfId="19613"/>
    <cellStyle name="Input 8 3 3 2 3 2" xfId="40800"/>
    <cellStyle name="Input 8 3 3 2 4" xfId="30111"/>
    <cellStyle name="Input 8 3 3 2_Table 2A-1_EFT (Annual)" xfId="15404"/>
    <cellStyle name="Input 8 3 3 3" xfId="10063"/>
    <cellStyle name="Input 8 3 3 3 2" xfId="22180"/>
    <cellStyle name="Input 8 3 3 3 2 2" xfId="43366"/>
    <cellStyle name="Input 8 3 3 3 3" xfId="32762"/>
    <cellStyle name="Input 8 3 3 4" xfId="17067"/>
    <cellStyle name="Input 8 3 3 4 2" xfId="38254"/>
    <cellStyle name="Input 8 3 3 5" xfId="27368"/>
    <cellStyle name="Input 8 3 3_Table 2A-1_EFT (Annual)" xfId="7136"/>
    <cellStyle name="Input 8 3 4" xfId="2074"/>
    <cellStyle name="Input 8 3 4 2" xfId="5635"/>
    <cellStyle name="Input 8 3 4 2 2" xfId="13850"/>
    <cellStyle name="Input 8 3 4 2 2 2" xfId="25838"/>
    <cellStyle name="Input 8 3 4 2 2 2 2" xfId="47024"/>
    <cellStyle name="Input 8 3 4 2 2 3" xfId="36420"/>
    <cellStyle name="Input 8 3 4 2 3" xfId="20725"/>
    <cellStyle name="Input 8 3 4 2 3 2" xfId="41912"/>
    <cellStyle name="Input 8 3 4 2 4" xfId="31292"/>
    <cellStyle name="Input 8 3 4 2_Table 2A-1_EFT (Annual)" xfId="15405"/>
    <cellStyle name="Input 8 3 4 3" xfId="11194"/>
    <cellStyle name="Input 8 3 4 3 2" xfId="23292"/>
    <cellStyle name="Input 8 3 4 3 2 2" xfId="44478"/>
    <cellStyle name="Input 8 3 4 3 3" xfId="33874"/>
    <cellStyle name="Input 8 3 4 4" xfId="18179"/>
    <cellStyle name="Input 8 3 4 4 2" xfId="39366"/>
    <cellStyle name="Input 8 3 4 5" xfId="28549"/>
    <cellStyle name="Input 8 3 4_Table 2A-1_EFT (Annual)" xfId="7137"/>
    <cellStyle name="Input 8 3 5" xfId="3922"/>
    <cellStyle name="Input 8 3 5 2" xfId="12250"/>
    <cellStyle name="Input 8 3 5 2 2" xfId="24274"/>
    <cellStyle name="Input 8 3 5 2 2 2" xfId="45460"/>
    <cellStyle name="Input 8 3 5 2 3" xfId="34856"/>
    <cellStyle name="Input 8 3 5 3" xfId="19161"/>
    <cellStyle name="Input 8 3 5 3 2" xfId="40348"/>
    <cellStyle name="Input 8 3 5 4" xfId="29610"/>
    <cellStyle name="Input 8 3 5_Table 2A-1_EFT (Annual)" xfId="15406"/>
    <cellStyle name="Input 8 3 6" xfId="9587"/>
    <cellStyle name="Input 8 3 6 2" xfId="21728"/>
    <cellStyle name="Input 8 3 6 2 2" xfId="42914"/>
    <cellStyle name="Input 8 3 6 3" xfId="32310"/>
    <cellStyle name="Input 8 3 7" xfId="16615"/>
    <cellStyle name="Input 8 3 7 2" xfId="37802"/>
    <cellStyle name="Input 8 3 8" xfId="26867"/>
    <cellStyle name="Input 8 3_Table 2A-1_EFT (Annual)" xfId="3086"/>
    <cellStyle name="Input 8 4" xfId="1169"/>
    <cellStyle name="Input 8 4 2" xfId="2439"/>
    <cellStyle name="Input 8 4 2 2" xfId="6000"/>
    <cellStyle name="Input 8 4 2 2 2" xfId="14194"/>
    <cellStyle name="Input 8 4 2 2 2 2" xfId="26166"/>
    <cellStyle name="Input 8 4 2 2 2 2 2" xfId="47352"/>
    <cellStyle name="Input 8 4 2 2 2 3" xfId="36748"/>
    <cellStyle name="Input 8 4 2 2 3" xfId="21053"/>
    <cellStyle name="Input 8 4 2 2 3 2" xfId="42240"/>
    <cellStyle name="Input 8 4 2 2 4" xfId="31656"/>
    <cellStyle name="Input 8 4 2 2_Table 2A-1_EFT (Annual)" xfId="15407"/>
    <cellStyle name="Input 8 4 2 3" xfId="11536"/>
    <cellStyle name="Input 8 4 2 3 2" xfId="23620"/>
    <cellStyle name="Input 8 4 2 3 2 2" xfId="44806"/>
    <cellStyle name="Input 8 4 2 3 3" xfId="34202"/>
    <cellStyle name="Input 8 4 2 4" xfId="18507"/>
    <cellStyle name="Input 8 4 2 4 2" xfId="39694"/>
    <cellStyle name="Input 8 4 2 5" xfId="28913"/>
    <cellStyle name="Input 8 4 2_Table 2A-1_EFT (Annual)" xfId="7139"/>
    <cellStyle name="Input 8 4 3" xfId="4730"/>
    <cellStyle name="Input 8 4 3 2" xfId="12990"/>
    <cellStyle name="Input 8 4 3 2 2" xfId="24996"/>
    <cellStyle name="Input 8 4 3 2 2 2" xfId="46182"/>
    <cellStyle name="Input 8 4 3 2 3" xfId="35578"/>
    <cellStyle name="Input 8 4 3 3" xfId="19883"/>
    <cellStyle name="Input 8 4 3 3 2" xfId="41070"/>
    <cellStyle name="Input 8 4 3 4" xfId="30387"/>
    <cellStyle name="Input 8 4 3_Table 2A-1_EFT (Annual)" xfId="15408"/>
    <cellStyle name="Input 8 4 4" xfId="10334"/>
    <cellStyle name="Input 8 4 4 2" xfId="22450"/>
    <cellStyle name="Input 8 4 4 2 2" xfId="43636"/>
    <cellStyle name="Input 8 4 4 3" xfId="33032"/>
    <cellStyle name="Input 8 4 5" xfId="17337"/>
    <cellStyle name="Input 8 4 5 2" xfId="38524"/>
    <cellStyle name="Input 8 4 6" xfId="27644"/>
    <cellStyle name="Input 8 4_Table 2A-1_EFT (Annual)" xfId="7138"/>
    <cellStyle name="Input 8 5" xfId="734"/>
    <cellStyle name="Input 8 5 2" xfId="4295"/>
    <cellStyle name="Input 8 5 2 2" xfId="12575"/>
    <cellStyle name="Input 8 5 2 2 2" xfId="24592"/>
    <cellStyle name="Input 8 5 2 2 2 2" xfId="45778"/>
    <cellStyle name="Input 8 5 2 2 3" xfId="35174"/>
    <cellStyle name="Input 8 5 2 3" xfId="19479"/>
    <cellStyle name="Input 8 5 2 3 2" xfId="40666"/>
    <cellStyle name="Input 8 5 2 4" xfId="29952"/>
    <cellStyle name="Input 8 5 2_Table 2A-1_EFT (Annual)" xfId="15409"/>
    <cellStyle name="Input 8 5 3" xfId="9923"/>
    <cellStyle name="Input 8 5 3 2" xfId="22046"/>
    <cellStyle name="Input 8 5 3 2 2" xfId="43232"/>
    <cellStyle name="Input 8 5 3 3" xfId="32628"/>
    <cellStyle name="Input 8 5 4" xfId="16933"/>
    <cellStyle name="Input 8 5 4 2" xfId="38120"/>
    <cellStyle name="Input 8 5 5" xfId="27209"/>
    <cellStyle name="Input 8 5_Table 2A-1_EFT (Annual)" xfId="7140"/>
    <cellStyle name="Input 8 6" xfId="1862"/>
    <cellStyle name="Input 8 6 2" xfId="5423"/>
    <cellStyle name="Input 8 6 2 2" xfId="13638"/>
    <cellStyle name="Input 8 6 2 2 2" xfId="25626"/>
    <cellStyle name="Input 8 6 2 2 2 2" xfId="46812"/>
    <cellStyle name="Input 8 6 2 2 3" xfId="36208"/>
    <cellStyle name="Input 8 6 2 3" xfId="20513"/>
    <cellStyle name="Input 8 6 2 3 2" xfId="41700"/>
    <cellStyle name="Input 8 6 2 4" xfId="31080"/>
    <cellStyle name="Input 8 6 2_Table 2A-1_EFT (Annual)" xfId="15410"/>
    <cellStyle name="Input 8 6 3" xfId="10982"/>
    <cellStyle name="Input 8 6 3 2" xfId="23080"/>
    <cellStyle name="Input 8 6 3 2 2" xfId="44266"/>
    <cellStyle name="Input 8 6 3 3" xfId="33662"/>
    <cellStyle name="Input 8 6 4" xfId="17967"/>
    <cellStyle name="Input 8 6 4 2" xfId="39154"/>
    <cellStyle name="Input 8 6 5" xfId="28337"/>
    <cellStyle name="Input 8 6_Table 2A-1_EFT (Annual)" xfId="7141"/>
    <cellStyle name="Input 8 7" xfId="3710"/>
    <cellStyle name="Input 8 7 2" xfId="12078"/>
    <cellStyle name="Input 8 7 2 2" xfId="24108"/>
    <cellStyle name="Input 8 7 2 2 2" xfId="45294"/>
    <cellStyle name="Input 8 7 2 3" xfId="34690"/>
    <cellStyle name="Input 8 7 3" xfId="18995"/>
    <cellStyle name="Input 8 7 3 2" xfId="40182"/>
    <cellStyle name="Input 8 7 4" xfId="29419"/>
    <cellStyle name="Input 8 7_Table 2A-1_EFT (Annual)" xfId="15411"/>
    <cellStyle name="Input 8 8" xfId="9397"/>
    <cellStyle name="Input 8 8 2" xfId="21562"/>
    <cellStyle name="Input 8 8 2 2" xfId="42748"/>
    <cellStyle name="Input 8 8 3" xfId="32144"/>
    <cellStyle name="Input 8 9" xfId="16449"/>
    <cellStyle name="Input 8 9 2" xfId="37636"/>
    <cellStyle name="Input 8_Table 2A-1_EFT (Annual)" xfId="3084"/>
    <cellStyle name="Input 9" xfId="111"/>
    <cellStyle name="Input 9 10" xfId="26666"/>
    <cellStyle name="Input 9 2" xfId="504"/>
    <cellStyle name="Input 9 2 2" xfId="1481"/>
    <cellStyle name="Input 9 2 2 2" xfId="2751"/>
    <cellStyle name="Input 9 2 2 2 2" xfId="6312"/>
    <cellStyle name="Input 9 2 2 2 2 2" xfId="14506"/>
    <cellStyle name="Input 9 2 2 2 2 2 2" xfId="26478"/>
    <cellStyle name="Input 9 2 2 2 2 2 2 2" xfId="47664"/>
    <cellStyle name="Input 9 2 2 2 2 2 3" xfId="37060"/>
    <cellStyle name="Input 9 2 2 2 2 3" xfId="21365"/>
    <cellStyle name="Input 9 2 2 2 2 3 2" xfId="42552"/>
    <cellStyle name="Input 9 2 2 2 2 4" xfId="31968"/>
    <cellStyle name="Input 9 2 2 2 2_Table 2A-1_EFT (Annual)" xfId="15412"/>
    <cellStyle name="Input 9 2 2 2 3" xfId="11848"/>
    <cellStyle name="Input 9 2 2 2 3 2" xfId="23932"/>
    <cellStyle name="Input 9 2 2 2 3 2 2" xfId="45118"/>
    <cellStyle name="Input 9 2 2 2 3 3" xfId="34514"/>
    <cellStyle name="Input 9 2 2 2 4" xfId="18819"/>
    <cellStyle name="Input 9 2 2 2 4 2" xfId="40006"/>
    <cellStyle name="Input 9 2 2 2 5" xfId="29225"/>
    <cellStyle name="Input 9 2 2 2_Table 2A-1_EFT (Annual)" xfId="7143"/>
    <cellStyle name="Input 9 2 2 3" xfId="5042"/>
    <cellStyle name="Input 9 2 2 3 2" xfId="13302"/>
    <cellStyle name="Input 9 2 2 3 2 2" xfId="25308"/>
    <cellStyle name="Input 9 2 2 3 2 2 2" xfId="46494"/>
    <cellStyle name="Input 9 2 2 3 2 3" xfId="35890"/>
    <cellStyle name="Input 9 2 2 3 3" xfId="20195"/>
    <cellStyle name="Input 9 2 2 3 3 2" xfId="41382"/>
    <cellStyle name="Input 9 2 2 3 4" xfId="30699"/>
    <cellStyle name="Input 9 2 2 3_Table 2A-1_EFT (Annual)" xfId="15413"/>
    <cellStyle name="Input 9 2 2 4" xfId="10646"/>
    <cellStyle name="Input 9 2 2 4 2" xfId="22762"/>
    <cellStyle name="Input 9 2 2 4 2 2" xfId="43948"/>
    <cellStyle name="Input 9 2 2 4 3" xfId="33344"/>
    <cellStyle name="Input 9 2 2 5" xfId="17649"/>
    <cellStyle name="Input 9 2 2 5 2" xfId="38836"/>
    <cellStyle name="Input 9 2 2 6" xfId="27956"/>
    <cellStyle name="Input 9 2 2_Table 2A-1_EFT (Annual)" xfId="7142"/>
    <cellStyle name="Input 9 2 3" xfId="1017"/>
    <cellStyle name="Input 9 2 3 2" xfId="4578"/>
    <cellStyle name="Input 9 2 3 2 2" xfId="12838"/>
    <cellStyle name="Input 9 2 3 2 2 2" xfId="24844"/>
    <cellStyle name="Input 9 2 3 2 2 2 2" xfId="46030"/>
    <cellStyle name="Input 9 2 3 2 2 3" xfId="35426"/>
    <cellStyle name="Input 9 2 3 2 3" xfId="19731"/>
    <cellStyle name="Input 9 2 3 2 3 2" xfId="40918"/>
    <cellStyle name="Input 9 2 3 2 4" xfId="30235"/>
    <cellStyle name="Input 9 2 3 2_Table 2A-1_EFT (Annual)" xfId="15414"/>
    <cellStyle name="Input 9 2 3 3" xfId="10182"/>
    <cellStyle name="Input 9 2 3 3 2" xfId="22298"/>
    <cellStyle name="Input 9 2 3 3 2 2" xfId="43484"/>
    <cellStyle name="Input 9 2 3 3 3" xfId="32880"/>
    <cellStyle name="Input 9 2 3 4" xfId="17185"/>
    <cellStyle name="Input 9 2 3 4 2" xfId="38372"/>
    <cellStyle name="Input 9 2 3 5" xfId="27492"/>
    <cellStyle name="Input 9 2 3_Table 2A-1_EFT (Annual)" xfId="7144"/>
    <cellStyle name="Input 9 2 4" xfId="2220"/>
    <cellStyle name="Input 9 2 4 2" xfId="5781"/>
    <cellStyle name="Input 9 2 4 2 2" xfId="13996"/>
    <cellStyle name="Input 9 2 4 2 2 2" xfId="25984"/>
    <cellStyle name="Input 9 2 4 2 2 2 2" xfId="47170"/>
    <cellStyle name="Input 9 2 4 2 2 3" xfId="36566"/>
    <cellStyle name="Input 9 2 4 2 3" xfId="20871"/>
    <cellStyle name="Input 9 2 4 2 3 2" xfId="42058"/>
    <cellStyle name="Input 9 2 4 2 4" xfId="31438"/>
    <cellStyle name="Input 9 2 4 2_Table 2A-1_EFT (Annual)" xfId="15415"/>
    <cellStyle name="Input 9 2 4 3" xfId="11340"/>
    <cellStyle name="Input 9 2 4 3 2" xfId="23438"/>
    <cellStyle name="Input 9 2 4 3 2 2" xfId="44624"/>
    <cellStyle name="Input 9 2 4 3 3" xfId="34020"/>
    <cellStyle name="Input 9 2 4 4" xfId="18325"/>
    <cellStyle name="Input 9 2 4 4 2" xfId="39512"/>
    <cellStyle name="Input 9 2 4 5" xfId="28695"/>
    <cellStyle name="Input 9 2 4_Table 2A-1_EFT (Annual)" xfId="7145"/>
    <cellStyle name="Input 9 2 5" xfId="4074"/>
    <cellStyle name="Input 9 2 5 2" xfId="12398"/>
    <cellStyle name="Input 9 2 5 2 2" xfId="24420"/>
    <cellStyle name="Input 9 2 5 2 2 2" xfId="45606"/>
    <cellStyle name="Input 9 2 5 2 3" xfId="35002"/>
    <cellStyle name="Input 9 2 5 3" xfId="19307"/>
    <cellStyle name="Input 9 2 5 3 2" xfId="40494"/>
    <cellStyle name="Input 9 2 5 4" xfId="29762"/>
    <cellStyle name="Input 9 2 5_Table 2A-1_EFT (Annual)" xfId="15416"/>
    <cellStyle name="Input 9 2 6" xfId="9737"/>
    <cellStyle name="Input 9 2 6 2" xfId="21874"/>
    <cellStyle name="Input 9 2 6 2 2" xfId="43060"/>
    <cellStyle name="Input 9 2 6 3" xfId="32456"/>
    <cellStyle name="Input 9 2 7" xfId="16761"/>
    <cellStyle name="Input 9 2 7 2" xfId="37948"/>
    <cellStyle name="Input 9 2 8" xfId="27019"/>
    <cellStyle name="Input 9 2_Table 2A-1_EFT (Annual)" xfId="3088"/>
    <cellStyle name="Input 9 3" xfId="342"/>
    <cellStyle name="Input 9 3 2" xfId="1325"/>
    <cellStyle name="Input 9 3 2 2" xfId="2595"/>
    <cellStyle name="Input 9 3 2 2 2" xfId="6156"/>
    <cellStyle name="Input 9 3 2 2 2 2" xfId="14350"/>
    <cellStyle name="Input 9 3 2 2 2 2 2" xfId="26322"/>
    <cellStyle name="Input 9 3 2 2 2 2 2 2" xfId="47508"/>
    <cellStyle name="Input 9 3 2 2 2 2 3" xfId="36904"/>
    <cellStyle name="Input 9 3 2 2 2 3" xfId="21209"/>
    <cellStyle name="Input 9 3 2 2 2 3 2" xfId="42396"/>
    <cellStyle name="Input 9 3 2 2 2 4" xfId="31812"/>
    <cellStyle name="Input 9 3 2 2 2_Table 2A-1_EFT (Annual)" xfId="15417"/>
    <cellStyle name="Input 9 3 2 2 3" xfId="11692"/>
    <cellStyle name="Input 9 3 2 2 3 2" xfId="23776"/>
    <cellStyle name="Input 9 3 2 2 3 2 2" xfId="44962"/>
    <cellStyle name="Input 9 3 2 2 3 3" xfId="34358"/>
    <cellStyle name="Input 9 3 2 2 4" xfId="18663"/>
    <cellStyle name="Input 9 3 2 2 4 2" xfId="39850"/>
    <cellStyle name="Input 9 3 2 2 5" xfId="29069"/>
    <cellStyle name="Input 9 3 2 2_Table 2A-1_EFT (Annual)" xfId="7147"/>
    <cellStyle name="Input 9 3 2 3" xfId="4886"/>
    <cellStyle name="Input 9 3 2 3 2" xfId="13146"/>
    <cellStyle name="Input 9 3 2 3 2 2" xfId="25152"/>
    <cellStyle name="Input 9 3 2 3 2 2 2" xfId="46338"/>
    <cellStyle name="Input 9 3 2 3 2 3" xfId="35734"/>
    <cellStyle name="Input 9 3 2 3 3" xfId="20039"/>
    <cellStyle name="Input 9 3 2 3 3 2" xfId="41226"/>
    <cellStyle name="Input 9 3 2 3 4" xfId="30543"/>
    <cellStyle name="Input 9 3 2 3_Table 2A-1_EFT (Annual)" xfId="15418"/>
    <cellStyle name="Input 9 3 2 4" xfId="10490"/>
    <cellStyle name="Input 9 3 2 4 2" xfId="22606"/>
    <cellStyle name="Input 9 3 2 4 2 2" xfId="43792"/>
    <cellStyle name="Input 9 3 2 4 3" xfId="33188"/>
    <cellStyle name="Input 9 3 2 5" xfId="17493"/>
    <cellStyle name="Input 9 3 2 5 2" xfId="38680"/>
    <cellStyle name="Input 9 3 2 6" xfId="27800"/>
    <cellStyle name="Input 9 3 2_Table 2A-1_EFT (Annual)" xfId="7146"/>
    <cellStyle name="Input 9 3 3" xfId="885"/>
    <cellStyle name="Input 9 3 3 2" xfId="4446"/>
    <cellStyle name="Input 9 3 3 2 2" xfId="12708"/>
    <cellStyle name="Input 9 3 3 2 2 2" xfId="24718"/>
    <cellStyle name="Input 9 3 3 2 2 2 2" xfId="45904"/>
    <cellStyle name="Input 9 3 3 2 2 3" xfId="35300"/>
    <cellStyle name="Input 9 3 3 2 3" xfId="19605"/>
    <cellStyle name="Input 9 3 3 2 3 2" xfId="40792"/>
    <cellStyle name="Input 9 3 3 2 4" xfId="30103"/>
    <cellStyle name="Input 9 3 3 2_Table 2A-1_EFT (Annual)" xfId="15419"/>
    <cellStyle name="Input 9 3 3 3" xfId="10055"/>
    <cellStyle name="Input 9 3 3 3 2" xfId="22172"/>
    <cellStyle name="Input 9 3 3 3 2 2" xfId="43358"/>
    <cellStyle name="Input 9 3 3 3 3" xfId="32754"/>
    <cellStyle name="Input 9 3 3 4" xfId="17059"/>
    <cellStyle name="Input 9 3 3 4 2" xfId="38246"/>
    <cellStyle name="Input 9 3 3 5" xfId="27360"/>
    <cellStyle name="Input 9 3 3_Table 2A-1_EFT (Annual)" xfId="7148"/>
    <cellStyle name="Input 9 3 4" xfId="2064"/>
    <cellStyle name="Input 9 3 4 2" xfId="5625"/>
    <cellStyle name="Input 9 3 4 2 2" xfId="13840"/>
    <cellStyle name="Input 9 3 4 2 2 2" xfId="25828"/>
    <cellStyle name="Input 9 3 4 2 2 2 2" xfId="47014"/>
    <cellStyle name="Input 9 3 4 2 2 3" xfId="36410"/>
    <cellStyle name="Input 9 3 4 2 3" xfId="20715"/>
    <cellStyle name="Input 9 3 4 2 3 2" xfId="41902"/>
    <cellStyle name="Input 9 3 4 2 4" xfId="31282"/>
    <cellStyle name="Input 9 3 4 2_Table 2A-1_EFT (Annual)" xfId="15420"/>
    <cellStyle name="Input 9 3 4 3" xfId="11184"/>
    <cellStyle name="Input 9 3 4 3 2" xfId="23282"/>
    <cellStyle name="Input 9 3 4 3 2 2" xfId="44468"/>
    <cellStyle name="Input 9 3 4 3 3" xfId="33864"/>
    <cellStyle name="Input 9 3 4 4" xfId="18169"/>
    <cellStyle name="Input 9 3 4 4 2" xfId="39356"/>
    <cellStyle name="Input 9 3 4 5" xfId="28539"/>
    <cellStyle name="Input 9 3 4_Table 2A-1_EFT (Annual)" xfId="7149"/>
    <cellStyle name="Input 9 3 5" xfId="3912"/>
    <cellStyle name="Input 9 3 5 2" xfId="12240"/>
    <cellStyle name="Input 9 3 5 2 2" xfId="24264"/>
    <cellStyle name="Input 9 3 5 2 2 2" xfId="45450"/>
    <cellStyle name="Input 9 3 5 2 3" xfId="34846"/>
    <cellStyle name="Input 9 3 5 3" xfId="19151"/>
    <cellStyle name="Input 9 3 5 3 2" xfId="40338"/>
    <cellStyle name="Input 9 3 5 4" xfId="29600"/>
    <cellStyle name="Input 9 3 5_Table 2A-1_EFT (Annual)" xfId="15421"/>
    <cellStyle name="Input 9 3 6" xfId="9577"/>
    <cellStyle name="Input 9 3 6 2" xfId="21718"/>
    <cellStyle name="Input 9 3 6 2 2" xfId="42904"/>
    <cellStyle name="Input 9 3 6 3" xfId="32300"/>
    <cellStyle name="Input 9 3 7" xfId="16605"/>
    <cellStyle name="Input 9 3 7 2" xfId="37792"/>
    <cellStyle name="Input 9 3 8" xfId="26857"/>
    <cellStyle name="Input 9 3_Table 2A-1_EFT (Annual)" xfId="3089"/>
    <cellStyle name="Input 9 4" xfId="1159"/>
    <cellStyle name="Input 9 4 2" xfId="2429"/>
    <cellStyle name="Input 9 4 2 2" xfId="5990"/>
    <cellStyle name="Input 9 4 2 2 2" xfId="14184"/>
    <cellStyle name="Input 9 4 2 2 2 2" xfId="26156"/>
    <cellStyle name="Input 9 4 2 2 2 2 2" xfId="47342"/>
    <cellStyle name="Input 9 4 2 2 2 3" xfId="36738"/>
    <cellStyle name="Input 9 4 2 2 3" xfId="21043"/>
    <cellStyle name="Input 9 4 2 2 3 2" xfId="42230"/>
    <cellStyle name="Input 9 4 2 2 4" xfId="31646"/>
    <cellStyle name="Input 9 4 2 2_Table 2A-1_EFT (Annual)" xfId="15422"/>
    <cellStyle name="Input 9 4 2 3" xfId="11526"/>
    <cellStyle name="Input 9 4 2 3 2" xfId="23610"/>
    <cellStyle name="Input 9 4 2 3 2 2" xfId="44796"/>
    <cellStyle name="Input 9 4 2 3 3" xfId="34192"/>
    <cellStyle name="Input 9 4 2 4" xfId="18497"/>
    <cellStyle name="Input 9 4 2 4 2" xfId="39684"/>
    <cellStyle name="Input 9 4 2 5" xfId="28903"/>
    <cellStyle name="Input 9 4 2_Table 2A-1_EFT (Annual)" xfId="7151"/>
    <cellStyle name="Input 9 4 3" xfId="4720"/>
    <cellStyle name="Input 9 4 3 2" xfId="12980"/>
    <cellStyle name="Input 9 4 3 2 2" xfId="24986"/>
    <cellStyle name="Input 9 4 3 2 2 2" xfId="46172"/>
    <cellStyle name="Input 9 4 3 2 3" xfId="35568"/>
    <cellStyle name="Input 9 4 3 3" xfId="19873"/>
    <cellStyle name="Input 9 4 3 3 2" xfId="41060"/>
    <cellStyle name="Input 9 4 3 4" xfId="30377"/>
    <cellStyle name="Input 9 4 3_Table 2A-1_EFT (Annual)" xfId="15423"/>
    <cellStyle name="Input 9 4 4" xfId="10324"/>
    <cellStyle name="Input 9 4 4 2" xfId="22440"/>
    <cellStyle name="Input 9 4 4 2 2" xfId="43626"/>
    <cellStyle name="Input 9 4 4 3" xfId="33022"/>
    <cellStyle name="Input 9 4 5" xfId="17327"/>
    <cellStyle name="Input 9 4 5 2" xfId="38514"/>
    <cellStyle name="Input 9 4 6" xfId="27634"/>
    <cellStyle name="Input 9 4_Table 2A-1_EFT (Annual)" xfId="7150"/>
    <cellStyle name="Input 9 5" xfId="726"/>
    <cellStyle name="Input 9 5 2" xfId="4287"/>
    <cellStyle name="Input 9 5 2 2" xfId="12567"/>
    <cellStyle name="Input 9 5 2 2 2" xfId="24584"/>
    <cellStyle name="Input 9 5 2 2 2 2" xfId="45770"/>
    <cellStyle name="Input 9 5 2 2 3" xfId="35166"/>
    <cellStyle name="Input 9 5 2 3" xfId="19471"/>
    <cellStyle name="Input 9 5 2 3 2" xfId="40658"/>
    <cellStyle name="Input 9 5 2 4" xfId="29944"/>
    <cellStyle name="Input 9 5 2_Table 2A-1_EFT (Annual)" xfId="15424"/>
    <cellStyle name="Input 9 5 3" xfId="9915"/>
    <cellStyle name="Input 9 5 3 2" xfId="22038"/>
    <cellStyle name="Input 9 5 3 2 2" xfId="43224"/>
    <cellStyle name="Input 9 5 3 3" xfId="32620"/>
    <cellStyle name="Input 9 5 4" xfId="16925"/>
    <cellStyle name="Input 9 5 4 2" xfId="38112"/>
    <cellStyle name="Input 9 5 5" xfId="27201"/>
    <cellStyle name="Input 9 5_Table 2A-1_EFT (Annual)" xfId="7152"/>
    <cellStyle name="Input 9 6" xfId="1867"/>
    <cellStyle name="Input 9 6 2" xfId="5428"/>
    <cellStyle name="Input 9 6 2 2" xfId="13643"/>
    <cellStyle name="Input 9 6 2 2 2" xfId="25631"/>
    <cellStyle name="Input 9 6 2 2 2 2" xfId="46817"/>
    <cellStyle name="Input 9 6 2 2 3" xfId="36213"/>
    <cellStyle name="Input 9 6 2 3" xfId="20518"/>
    <cellStyle name="Input 9 6 2 3 2" xfId="41705"/>
    <cellStyle name="Input 9 6 2 4" xfId="31085"/>
    <cellStyle name="Input 9 6 2_Table 2A-1_EFT (Annual)" xfId="15425"/>
    <cellStyle name="Input 9 6 3" xfId="10987"/>
    <cellStyle name="Input 9 6 3 2" xfId="23085"/>
    <cellStyle name="Input 9 6 3 2 2" xfId="44271"/>
    <cellStyle name="Input 9 6 3 3" xfId="33667"/>
    <cellStyle name="Input 9 6 4" xfId="17972"/>
    <cellStyle name="Input 9 6 4 2" xfId="39159"/>
    <cellStyle name="Input 9 6 5" xfId="28342"/>
    <cellStyle name="Input 9 6_Table 2A-1_EFT (Annual)" xfId="7153"/>
    <cellStyle name="Input 9 7" xfId="3700"/>
    <cellStyle name="Input 9 7 2" xfId="12068"/>
    <cellStyle name="Input 9 7 2 2" xfId="24098"/>
    <cellStyle name="Input 9 7 2 2 2" xfId="45284"/>
    <cellStyle name="Input 9 7 2 3" xfId="34680"/>
    <cellStyle name="Input 9 7 3" xfId="18985"/>
    <cellStyle name="Input 9 7 3 2" xfId="40172"/>
    <cellStyle name="Input 9 7 4" xfId="29409"/>
    <cellStyle name="Input 9 7_Table 2A-1_EFT (Annual)" xfId="15426"/>
    <cellStyle name="Input 9 8" xfId="9387"/>
    <cellStyle name="Input 9 8 2" xfId="21552"/>
    <cellStyle name="Input 9 8 2 2" xfId="42738"/>
    <cellStyle name="Input 9 8 3" xfId="32134"/>
    <cellStyle name="Input 9 9" xfId="16439"/>
    <cellStyle name="Input 9 9 2" xfId="37626"/>
    <cellStyle name="Input 9_Table 2A-1_EFT (Annual)" xfId="3087"/>
    <cellStyle name="Linked Cell" xfId="42" builtinId="24" customBuiltin="1"/>
    <cellStyle name="Linked Cell 2" xfId="289"/>
    <cellStyle name="Linked Cell 3" xfId="693"/>
    <cellStyle name="Linked Cell 4" xfId="16007"/>
    <cellStyle name="Neutral" xfId="43" builtinId="28" customBuiltin="1"/>
    <cellStyle name="Neutral 2" xfId="290"/>
    <cellStyle name="Neutral 3" xfId="694"/>
    <cellStyle name="Neutral 4" xfId="16008"/>
    <cellStyle name="Normal" xfId="0" builtinId="0"/>
    <cellStyle name="Normal 10" xfId="72"/>
    <cellStyle name="Normal 10 2" xfId="227"/>
    <cellStyle name="Normal 10 2 2" xfId="454"/>
    <cellStyle name="Normal 10 2 2 2" xfId="978"/>
    <cellStyle name="Normal 10 2 2 2 2" xfId="2398"/>
    <cellStyle name="Normal 10 2 2 2 2 2" xfId="5959"/>
    <cellStyle name="Normal 10 2 2 2 2 2 2" xfId="16407"/>
    <cellStyle name="Normal 10 2 2 2 2 2 2 2" xfId="37596"/>
    <cellStyle name="Normal 10 2 2 2 2 2 3" xfId="31615"/>
    <cellStyle name="Normal 10 2 2 2 2 3" xfId="16209"/>
    <cellStyle name="Normal 10 2 2 2 2 3 2" xfId="37399"/>
    <cellStyle name="Normal 10 2 2 2 2 4" xfId="28872"/>
    <cellStyle name="Normal 10 2 2 2 2_Table 2A-1_EFT (Annual)" xfId="3094"/>
    <cellStyle name="Normal 10 2 2 2 3" xfId="4539"/>
    <cellStyle name="Normal 10 2 2 2 3 2" xfId="16307"/>
    <cellStyle name="Normal 10 2 2 2 3 2 2" xfId="37497"/>
    <cellStyle name="Normal 10 2 2 2 3 3" xfId="30196"/>
    <cellStyle name="Normal 10 2 2 2 4" xfId="16110"/>
    <cellStyle name="Normal 10 2 2 2 4 2" xfId="37300"/>
    <cellStyle name="Normal 10 2 2 2 5" xfId="27453"/>
    <cellStyle name="Normal 10 2 2 2_Table 2A-1_EFT (Annual)" xfId="3093"/>
    <cellStyle name="Normal 10 2 2 3" xfId="1726"/>
    <cellStyle name="Normal 10 2 2 3 2" xfId="5287"/>
    <cellStyle name="Normal 10 2 2 3 2 2" xfId="16358"/>
    <cellStyle name="Normal 10 2 2 3 2 2 2" xfId="37547"/>
    <cellStyle name="Normal 10 2 2 3 2 3" xfId="30944"/>
    <cellStyle name="Normal 10 2 2 3 3" xfId="16160"/>
    <cellStyle name="Normal 10 2 2 3 3 2" xfId="37350"/>
    <cellStyle name="Normal 10 2 2 3 4" xfId="28201"/>
    <cellStyle name="Normal 10 2 2 3_Table 2A-1_EFT (Annual)" xfId="3095"/>
    <cellStyle name="Normal 10 2 2 4" xfId="4024"/>
    <cellStyle name="Normal 10 2 2 4 2" xfId="16258"/>
    <cellStyle name="Normal 10 2 2 4 2 2" xfId="37448"/>
    <cellStyle name="Normal 10 2 2 4 3" xfId="29712"/>
    <cellStyle name="Normal 10 2 2 5" xfId="16061"/>
    <cellStyle name="Normal 10 2 2 5 2" xfId="37251"/>
    <cellStyle name="Normal 10 2 2 6" xfId="26969"/>
    <cellStyle name="Normal 10 2 2_Table 2A-1_EFT (Annual)" xfId="3092"/>
    <cellStyle name="Normal 10 2 3" xfId="822"/>
    <cellStyle name="Normal 10 2 3 2" xfId="2373"/>
    <cellStyle name="Normal 10 2 3 2 2" xfId="5934"/>
    <cellStyle name="Normal 10 2 3 2 2 2" xfId="16382"/>
    <cellStyle name="Normal 10 2 3 2 2 2 2" xfId="37571"/>
    <cellStyle name="Normal 10 2 3 2 2 3" xfId="31590"/>
    <cellStyle name="Normal 10 2 3 2 3" xfId="16184"/>
    <cellStyle name="Normal 10 2 3 2 3 2" xfId="37374"/>
    <cellStyle name="Normal 10 2 3 2 4" xfId="28847"/>
    <cellStyle name="Normal 10 2 3 2_Table 2A-1_EFT (Annual)" xfId="3097"/>
    <cellStyle name="Normal 10 2 3 3" xfId="4383"/>
    <cellStyle name="Normal 10 2 3 3 2" xfId="16282"/>
    <cellStyle name="Normal 10 2 3 3 2 2" xfId="37472"/>
    <cellStyle name="Normal 10 2 3 3 3" xfId="30040"/>
    <cellStyle name="Normal 10 2 3 4" xfId="16085"/>
    <cellStyle name="Normal 10 2 3 4 2" xfId="37275"/>
    <cellStyle name="Normal 10 2 3 5" xfId="27297"/>
    <cellStyle name="Normal 10 2 3_Table 2A-1_EFT (Annual)" xfId="3096"/>
    <cellStyle name="Normal 10 2 4" xfId="1670"/>
    <cellStyle name="Normal 10 2 4 2" xfId="5231"/>
    <cellStyle name="Normal 10 2 4 2 2" xfId="16333"/>
    <cellStyle name="Normal 10 2 4 2 2 2" xfId="37522"/>
    <cellStyle name="Normal 10 2 4 2 3" xfId="30888"/>
    <cellStyle name="Normal 10 2 4 3" xfId="16135"/>
    <cellStyle name="Normal 10 2 4 3 2" xfId="37325"/>
    <cellStyle name="Normal 10 2 4 4" xfId="28145"/>
    <cellStyle name="Normal 10 2 4_Table 2A-1_EFT (Annual)" xfId="3098"/>
    <cellStyle name="Normal 10 2 5" xfId="3816"/>
    <cellStyle name="Normal 10 2 5 2" xfId="16233"/>
    <cellStyle name="Normal 10 2 5 2 2" xfId="37423"/>
    <cellStyle name="Normal 10 2 5 3" xfId="29525"/>
    <cellStyle name="Normal 10 2 6" xfId="16036"/>
    <cellStyle name="Normal 10 2 6 2" xfId="37226"/>
    <cellStyle name="Normal 10 2 7" xfId="26782"/>
    <cellStyle name="Normal 10 2_Table 2A-1_EFT (Annual)" xfId="3091"/>
    <cellStyle name="Normal 10 3" xfId="306"/>
    <cellStyle name="Normal 10 3 2" xfId="856"/>
    <cellStyle name="Normal 10 3 2 2" xfId="2386"/>
    <cellStyle name="Normal 10 3 2 2 2" xfId="5947"/>
    <cellStyle name="Normal 10 3 2 2 2 2" xfId="16395"/>
    <cellStyle name="Normal 10 3 2 2 2 2 2" xfId="37584"/>
    <cellStyle name="Normal 10 3 2 2 2 3" xfId="31603"/>
    <cellStyle name="Normal 10 3 2 2 3" xfId="16197"/>
    <cellStyle name="Normal 10 3 2 2 3 2" xfId="37387"/>
    <cellStyle name="Normal 10 3 2 2 4" xfId="28860"/>
    <cellStyle name="Normal 10 3 2 2_Table 2A-1_EFT (Annual)" xfId="3101"/>
    <cellStyle name="Normal 10 3 2 3" xfId="4417"/>
    <cellStyle name="Normal 10 3 2 3 2" xfId="16295"/>
    <cellStyle name="Normal 10 3 2 3 2 2" xfId="37485"/>
    <cellStyle name="Normal 10 3 2 3 3" xfId="30074"/>
    <cellStyle name="Normal 10 3 2 4" xfId="16098"/>
    <cellStyle name="Normal 10 3 2 4 2" xfId="37288"/>
    <cellStyle name="Normal 10 3 2 5" xfId="27331"/>
    <cellStyle name="Normal 10 3 2_Table 2A-1_EFT (Annual)" xfId="3100"/>
    <cellStyle name="Normal 10 3 3" xfId="1688"/>
    <cellStyle name="Normal 10 3 3 2" xfId="5249"/>
    <cellStyle name="Normal 10 3 3 2 2" xfId="16346"/>
    <cellStyle name="Normal 10 3 3 2 2 2" xfId="37535"/>
    <cellStyle name="Normal 10 3 3 2 3" xfId="30906"/>
    <cellStyle name="Normal 10 3 3 3" xfId="16148"/>
    <cellStyle name="Normal 10 3 3 3 2" xfId="37338"/>
    <cellStyle name="Normal 10 3 3 4" xfId="28163"/>
    <cellStyle name="Normal 10 3 3_Table 2A-1_EFT (Annual)" xfId="3102"/>
    <cellStyle name="Normal 10 3 4" xfId="3876"/>
    <cellStyle name="Normal 10 3 4 2" xfId="16246"/>
    <cellStyle name="Normal 10 3 4 2 2" xfId="37436"/>
    <cellStyle name="Normal 10 3 4 3" xfId="29564"/>
    <cellStyle name="Normal 10 3 5" xfId="16049"/>
    <cellStyle name="Normal 10 3 5 2" xfId="37239"/>
    <cellStyle name="Normal 10 3 6" xfId="26821"/>
    <cellStyle name="Normal 10 3_Table 2A-1_EFT (Annual)" xfId="3099"/>
    <cellStyle name="Normal 10 4" xfId="652"/>
    <cellStyle name="Normal 10 4 2" xfId="1773"/>
    <cellStyle name="Normal 10 4 2 2" xfId="5334"/>
    <cellStyle name="Normal 10 4 2 2 2" xfId="16370"/>
    <cellStyle name="Normal 10 4 2 2 2 2" xfId="37559"/>
    <cellStyle name="Normal 10 4 2 2 3" xfId="30991"/>
    <cellStyle name="Normal 10 4 2 3" xfId="16172"/>
    <cellStyle name="Normal 10 4 2 3 2" xfId="37362"/>
    <cellStyle name="Normal 10 4 2 4" xfId="28248"/>
    <cellStyle name="Normal 10 4 2_Table 2A-1_EFT (Annual)" xfId="3104"/>
    <cellStyle name="Normal 10 4 3" xfId="4222"/>
    <cellStyle name="Normal 10 4 3 2" xfId="16270"/>
    <cellStyle name="Normal 10 4 3 2 2" xfId="37460"/>
    <cellStyle name="Normal 10 4 3 3" xfId="29910"/>
    <cellStyle name="Normal 10 4 4" xfId="16073"/>
    <cellStyle name="Normal 10 4 4 2" xfId="37263"/>
    <cellStyle name="Normal 10 4 5" xfId="27167"/>
    <cellStyle name="Normal 10 4_Table 2A-1_EFT (Annual)" xfId="3103"/>
    <cellStyle name="Normal 10 5" xfId="1631"/>
    <cellStyle name="Normal 10 5 2" xfId="5192"/>
    <cellStyle name="Normal 10 5 2 2" xfId="16321"/>
    <cellStyle name="Normal 10 5 2 2 2" xfId="37510"/>
    <cellStyle name="Normal 10 5 2 3" xfId="30849"/>
    <cellStyle name="Normal 10 5 3" xfId="16123"/>
    <cellStyle name="Normal 10 5 3 2" xfId="37313"/>
    <cellStyle name="Normal 10 5 4" xfId="28106"/>
    <cellStyle name="Normal 10 5_Table 2A-1_EFT (Annual)" xfId="3105"/>
    <cellStyle name="Normal 10 6" xfId="3663"/>
    <cellStyle name="Normal 10 6 2" xfId="16221"/>
    <cellStyle name="Normal 10 6 2 2" xfId="37411"/>
    <cellStyle name="Normal 10 6 3" xfId="29373"/>
    <cellStyle name="Normal 10 7" xfId="16024"/>
    <cellStyle name="Normal 10 7 2" xfId="37214"/>
    <cellStyle name="Normal 10 8" xfId="26630"/>
    <cellStyle name="Normal 10 9" xfId="47818"/>
    <cellStyle name="Normal 10_Table 2A-1_EFT (Annual)" xfId="3090"/>
    <cellStyle name="Normal 11" xfId="73"/>
    <cellStyle name="Normal 11 2" xfId="228"/>
    <cellStyle name="Normal 11 2 2" xfId="455"/>
    <cellStyle name="Normal 11 2 2 2" xfId="979"/>
    <cellStyle name="Normal 11 2 2 2 2" xfId="2399"/>
    <cellStyle name="Normal 11 2 2 2 2 2" xfId="5960"/>
    <cellStyle name="Normal 11 2 2 2 2 2 2" xfId="16408"/>
    <cellStyle name="Normal 11 2 2 2 2 2 2 2" xfId="37597"/>
    <cellStyle name="Normal 11 2 2 2 2 2 3" xfId="31616"/>
    <cellStyle name="Normal 11 2 2 2 2 3" xfId="16210"/>
    <cellStyle name="Normal 11 2 2 2 2 3 2" xfId="37400"/>
    <cellStyle name="Normal 11 2 2 2 2 4" xfId="28873"/>
    <cellStyle name="Normal 11 2 2 2 2_Table 2A-1_EFT (Annual)" xfId="3110"/>
    <cellStyle name="Normal 11 2 2 2 3" xfId="4540"/>
    <cellStyle name="Normal 11 2 2 2 3 2" xfId="16308"/>
    <cellStyle name="Normal 11 2 2 2 3 2 2" xfId="37498"/>
    <cellStyle name="Normal 11 2 2 2 3 3" xfId="30197"/>
    <cellStyle name="Normal 11 2 2 2 4" xfId="16111"/>
    <cellStyle name="Normal 11 2 2 2 4 2" xfId="37301"/>
    <cellStyle name="Normal 11 2 2 2 5" xfId="27454"/>
    <cellStyle name="Normal 11 2 2 2_Table 2A-1_EFT (Annual)" xfId="3109"/>
    <cellStyle name="Normal 11 2 2 3" xfId="1727"/>
    <cellStyle name="Normal 11 2 2 3 2" xfId="5288"/>
    <cellStyle name="Normal 11 2 2 3 2 2" xfId="16359"/>
    <cellStyle name="Normal 11 2 2 3 2 2 2" xfId="37548"/>
    <cellStyle name="Normal 11 2 2 3 2 3" xfId="30945"/>
    <cellStyle name="Normal 11 2 2 3 3" xfId="16161"/>
    <cellStyle name="Normal 11 2 2 3 3 2" xfId="37351"/>
    <cellStyle name="Normal 11 2 2 3 4" xfId="28202"/>
    <cellStyle name="Normal 11 2 2 3_Table 2A-1_EFT (Annual)" xfId="3111"/>
    <cellStyle name="Normal 11 2 2 4" xfId="4025"/>
    <cellStyle name="Normal 11 2 2 4 2" xfId="16259"/>
    <cellStyle name="Normal 11 2 2 4 2 2" xfId="37449"/>
    <cellStyle name="Normal 11 2 2 4 3" xfId="29713"/>
    <cellStyle name="Normal 11 2 2 5" xfId="16062"/>
    <cellStyle name="Normal 11 2 2 5 2" xfId="37252"/>
    <cellStyle name="Normal 11 2 2 6" xfId="26970"/>
    <cellStyle name="Normal 11 2 2_Table 2A-1_EFT (Annual)" xfId="3108"/>
    <cellStyle name="Normal 11 2 3" xfId="823"/>
    <cellStyle name="Normal 11 2 3 2" xfId="2374"/>
    <cellStyle name="Normal 11 2 3 2 2" xfId="5935"/>
    <cellStyle name="Normal 11 2 3 2 2 2" xfId="16383"/>
    <cellStyle name="Normal 11 2 3 2 2 2 2" xfId="37572"/>
    <cellStyle name="Normal 11 2 3 2 2 3" xfId="31591"/>
    <cellStyle name="Normal 11 2 3 2 3" xfId="16185"/>
    <cellStyle name="Normal 11 2 3 2 3 2" xfId="37375"/>
    <cellStyle name="Normal 11 2 3 2 4" xfId="28848"/>
    <cellStyle name="Normal 11 2 3 2_Table 2A-1_EFT (Annual)" xfId="3113"/>
    <cellStyle name="Normal 11 2 3 3" xfId="4384"/>
    <cellStyle name="Normal 11 2 3 3 2" xfId="16283"/>
    <cellStyle name="Normal 11 2 3 3 2 2" xfId="37473"/>
    <cellStyle name="Normal 11 2 3 3 3" xfId="30041"/>
    <cellStyle name="Normal 11 2 3 4" xfId="16086"/>
    <cellStyle name="Normal 11 2 3 4 2" xfId="37276"/>
    <cellStyle name="Normal 11 2 3 5" xfId="27298"/>
    <cellStyle name="Normal 11 2 3_Table 2A-1_EFT (Annual)" xfId="3112"/>
    <cellStyle name="Normal 11 2 4" xfId="1671"/>
    <cellStyle name="Normal 11 2 4 2" xfId="5232"/>
    <cellStyle name="Normal 11 2 4 2 2" xfId="16334"/>
    <cellStyle name="Normal 11 2 4 2 2 2" xfId="37523"/>
    <cellStyle name="Normal 11 2 4 2 3" xfId="30889"/>
    <cellStyle name="Normal 11 2 4 3" xfId="16136"/>
    <cellStyle name="Normal 11 2 4 3 2" xfId="37326"/>
    <cellStyle name="Normal 11 2 4 4" xfId="28146"/>
    <cellStyle name="Normal 11 2 4_Table 2A-1_EFT (Annual)" xfId="3114"/>
    <cellStyle name="Normal 11 2 5" xfId="3817"/>
    <cellStyle name="Normal 11 2 5 2" xfId="16234"/>
    <cellStyle name="Normal 11 2 5 2 2" xfId="37424"/>
    <cellStyle name="Normal 11 2 5 3" xfId="29526"/>
    <cellStyle name="Normal 11 2 6" xfId="16037"/>
    <cellStyle name="Normal 11 2 6 2" xfId="37227"/>
    <cellStyle name="Normal 11 2 7" xfId="26783"/>
    <cellStyle name="Normal 11 2_Table 2A-1_EFT (Annual)" xfId="3107"/>
    <cellStyle name="Normal 11 3" xfId="307"/>
    <cellStyle name="Normal 11 3 2" xfId="857"/>
    <cellStyle name="Normal 11 3 2 2" xfId="2387"/>
    <cellStyle name="Normal 11 3 2 2 2" xfId="5948"/>
    <cellStyle name="Normal 11 3 2 2 2 2" xfId="16396"/>
    <cellStyle name="Normal 11 3 2 2 2 2 2" xfId="37585"/>
    <cellStyle name="Normal 11 3 2 2 2 3" xfId="31604"/>
    <cellStyle name="Normal 11 3 2 2 3" xfId="16198"/>
    <cellStyle name="Normal 11 3 2 2 3 2" xfId="37388"/>
    <cellStyle name="Normal 11 3 2 2 4" xfId="28861"/>
    <cellStyle name="Normal 11 3 2 2_Table 2A-1_EFT (Annual)" xfId="3117"/>
    <cellStyle name="Normal 11 3 2 3" xfId="4418"/>
    <cellStyle name="Normal 11 3 2 3 2" xfId="16296"/>
    <cellStyle name="Normal 11 3 2 3 2 2" xfId="37486"/>
    <cellStyle name="Normal 11 3 2 3 3" xfId="30075"/>
    <cellStyle name="Normal 11 3 2 4" xfId="16099"/>
    <cellStyle name="Normal 11 3 2 4 2" xfId="37289"/>
    <cellStyle name="Normal 11 3 2 5" xfId="27332"/>
    <cellStyle name="Normal 11 3 2_Table 2A-1_EFT (Annual)" xfId="3116"/>
    <cellStyle name="Normal 11 3 3" xfId="1689"/>
    <cellStyle name="Normal 11 3 3 2" xfId="5250"/>
    <cellStyle name="Normal 11 3 3 2 2" xfId="16347"/>
    <cellStyle name="Normal 11 3 3 2 2 2" xfId="37536"/>
    <cellStyle name="Normal 11 3 3 2 3" xfId="30907"/>
    <cellStyle name="Normal 11 3 3 3" xfId="16149"/>
    <cellStyle name="Normal 11 3 3 3 2" xfId="37339"/>
    <cellStyle name="Normal 11 3 3 4" xfId="28164"/>
    <cellStyle name="Normal 11 3 3_Table 2A-1_EFT (Annual)" xfId="3118"/>
    <cellStyle name="Normal 11 3 4" xfId="3877"/>
    <cellStyle name="Normal 11 3 4 2" xfId="16247"/>
    <cellStyle name="Normal 11 3 4 2 2" xfId="37437"/>
    <cellStyle name="Normal 11 3 4 3" xfId="29565"/>
    <cellStyle name="Normal 11 3 5" xfId="16050"/>
    <cellStyle name="Normal 11 3 5 2" xfId="37240"/>
    <cellStyle name="Normal 11 3 6" xfId="26822"/>
    <cellStyle name="Normal 11 3_Table 2A-1_EFT (Annual)" xfId="3115"/>
    <cellStyle name="Normal 11 4" xfId="653"/>
    <cellStyle name="Normal 11 4 2" xfId="1774"/>
    <cellStyle name="Normal 11 4 2 2" xfId="5335"/>
    <cellStyle name="Normal 11 4 2 2 2" xfId="16371"/>
    <cellStyle name="Normal 11 4 2 2 2 2" xfId="37560"/>
    <cellStyle name="Normal 11 4 2 2 3" xfId="30992"/>
    <cellStyle name="Normal 11 4 2 3" xfId="16173"/>
    <cellStyle name="Normal 11 4 2 3 2" xfId="37363"/>
    <cellStyle name="Normal 11 4 2 4" xfId="28249"/>
    <cellStyle name="Normal 11 4 2_Table 2A-1_EFT (Annual)" xfId="3120"/>
    <cellStyle name="Normal 11 4 3" xfId="4223"/>
    <cellStyle name="Normal 11 4 3 2" xfId="16271"/>
    <cellStyle name="Normal 11 4 3 2 2" xfId="37461"/>
    <cellStyle name="Normal 11 4 3 3" xfId="29911"/>
    <cellStyle name="Normal 11 4 4" xfId="16074"/>
    <cellStyle name="Normal 11 4 4 2" xfId="37264"/>
    <cellStyle name="Normal 11 4 5" xfId="27168"/>
    <cellStyle name="Normal 11 4_Table 2A-1_EFT (Annual)" xfId="3119"/>
    <cellStyle name="Normal 11 5" xfId="1632"/>
    <cellStyle name="Normal 11 5 2" xfId="5193"/>
    <cellStyle name="Normal 11 5 2 2" xfId="16322"/>
    <cellStyle name="Normal 11 5 2 2 2" xfId="37511"/>
    <cellStyle name="Normal 11 5 2 3" xfId="30850"/>
    <cellStyle name="Normal 11 5 3" xfId="16124"/>
    <cellStyle name="Normal 11 5 3 2" xfId="37314"/>
    <cellStyle name="Normal 11 5 4" xfId="28107"/>
    <cellStyle name="Normal 11 5_Table 2A-1_EFT (Annual)" xfId="3121"/>
    <cellStyle name="Normal 11 6" xfId="3664"/>
    <cellStyle name="Normal 11 6 2" xfId="16222"/>
    <cellStyle name="Normal 11 6 2 2" xfId="37412"/>
    <cellStyle name="Normal 11 6 3" xfId="29374"/>
    <cellStyle name="Normal 11 7" xfId="16025"/>
    <cellStyle name="Normal 11 7 2" xfId="37215"/>
    <cellStyle name="Normal 11 8" xfId="26631"/>
    <cellStyle name="Normal 11 9" xfId="47819"/>
    <cellStyle name="Normal 11_Table 2A-1_EFT (Annual)" xfId="3106"/>
    <cellStyle name="Normal 12" xfId="74"/>
    <cellStyle name="Normal 12 2" xfId="229"/>
    <cellStyle name="Normal 12 2 2" xfId="456"/>
    <cellStyle name="Normal 12 2 2 2" xfId="980"/>
    <cellStyle name="Normal 12 2 2 2 2" xfId="2400"/>
    <cellStyle name="Normal 12 2 2 2 2 2" xfId="5961"/>
    <cellStyle name="Normal 12 2 2 2 2 2 2" xfId="16409"/>
    <cellStyle name="Normal 12 2 2 2 2 2 2 2" xfId="37598"/>
    <cellStyle name="Normal 12 2 2 2 2 2 3" xfId="31617"/>
    <cellStyle name="Normal 12 2 2 2 2 3" xfId="16211"/>
    <cellStyle name="Normal 12 2 2 2 2 3 2" xfId="37401"/>
    <cellStyle name="Normal 12 2 2 2 2 4" xfId="28874"/>
    <cellStyle name="Normal 12 2 2 2 2_Table 2A-1_EFT (Annual)" xfId="3126"/>
    <cellStyle name="Normal 12 2 2 2 3" xfId="4541"/>
    <cellStyle name="Normal 12 2 2 2 3 2" xfId="16309"/>
    <cellStyle name="Normal 12 2 2 2 3 2 2" xfId="37499"/>
    <cellStyle name="Normal 12 2 2 2 3 3" xfId="30198"/>
    <cellStyle name="Normal 12 2 2 2 4" xfId="16112"/>
    <cellStyle name="Normal 12 2 2 2 4 2" xfId="37302"/>
    <cellStyle name="Normal 12 2 2 2 5" xfId="27455"/>
    <cellStyle name="Normal 12 2 2 2_Table 2A-1_EFT (Annual)" xfId="3125"/>
    <cellStyle name="Normal 12 2 2 3" xfId="1728"/>
    <cellStyle name="Normal 12 2 2 3 2" xfId="5289"/>
    <cellStyle name="Normal 12 2 2 3 2 2" xfId="16360"/>
    <cellStyle name="Normal 12 2 2 3 2 2 2" xfId="37549"/>
    <cellStyle name="Normal 12 2 2 3 2 3" xfId="30946"/>
    <cellStyle name="Normal 12 2 2 3 3" xfId="16162"/>
    <cellStyle name="Normal 12 2 2 3 3 2" xfId="37352"/>
    <cellStyle name="Normal 12 2 2 3 4" xfId="28203"/>
    <cellStyle name="Normal 12 2 2 3_Table 2A-1_EFT (Annual)" xfId="3127"/>
    <cellStyle name="Normal 12 2 2 4" xfId="4026"/>
    <cellStyle name="Normal 12 2 2 4 2" xfId="16260"/>
    <cellStyle name="Normal 12 2 2 4 2 2" xfId="37450"/>
    <cellStyle name="Normal 12 2 2 4 3" xfId="29714"/>
    <cellStyle name="Normal 12 2 2 5" xfId="16063"/>
    <cellStyle name="Normal 12 2 2 5 2" xfId="37253"/>
    <cellStyle name="Normal 12 2 2 6" xfId="26971"/>
    <cellStyle name="Normal 12 2 2_Table 2A-1_EFT (Annual)" xfId="3124"/>
    <cellStyle name="Normal 12 2 3" xfId="824"/>
    <cellStyle name="Normal 12 2 3 2" xfId="2375"/>
    <cellStyle name="Normal 12 2 3 2 2" xfId="5936"/>
    <cellStyle name="Normal 12 2 3 2 2 2" xfId="16384"/>
    <cellStyle name="Normal 12 2 3 2 2 2 2" xfId="37573"/>
    <cellStyle name="Normal 12 2 3 2 2 3" xfId="31592"/>
    <cellStyle name="Normal 12 2 3 2 3" xfId="16186"/>
    <cellStyle name="Normal 12 2 3 2 3 2" xfId="37376"/>
    <cellStyle name="Normal 12 2 3 2 4" xfId="28849"/>
    <cellStyle name="Normal 12 2 3 2_Table 2A-1_EFT (Annual)" xfId="3129"/>
    <cellStyle name="Normal 12 2 3 3" xfId="4385"/>
    <cellStyle name="Normal 12 2 3 3 2" xfId="16284"/>
    <cellStyle name="Normal 12 2 3 3 2 2" xfId="37474"/>
    <cellStyle name="Normal 12 2 3 3 3" xfId="30042"/>
    <cellStyle name="Normal 12 2 3 4" xfId="16087"/>
    <cellStyle name="Normal 12 2 3 4 2" xfId="37277"/>
    <cellStyle name="Normal 12 2 3 5" xfId="27299"/>
    <cellStyle name="Normal 12 2 3_Table 2A-1_EFT (Annual)" xfId="3128"/>
    <cellStyle name="Normal 12 2 4" xfId="1672"/>
    <cellStyle name="Normal 12 2 4 2" xfId="5233"/>
    <cellStyle name="Normal 12 2 4 2 2" xfId="16335"/>
    <cellStyle name="Normal 12 2 4 2 2 2" xfId="37524"/>
    <cellStyle name="Normal 12 2 4 2 3" xfId="30890"/>
    <cellStyle name="Normal 12 2 4 3" xfId="16137"/>
    <cellStyle name="Normal 12 2 4 3 2" xfId="37327"/>
    <cellStyle name="Normal 12 2 4 4" xfId="28147"/>
    <cellStyle name="Normal 12 2 4_Table 2A-1_EFT (Annual)" xfId="3130"/>
    <cellStyle name="Normal 12 2 5" xfId="3818"/>
    <cellStyle name="Normal 12 2 5 2" xfId="16235"/>
    <cellStyle name="Normal 12 2 5 2 2" xfId="37425"/>
    <cellStyle name="Normal 12 2 5 3" xfId="29527"/>
    <cellStyle name="Normal 12 2 6" xfId="16038"/>
    <cellStyle name="Normal 12 2 6 2" xfId="37228"/>
    <cellStyle name="Normal 12 2 7" xfId="26784"/>
    <cellStyle name="Normal 12 2_Table 2A-1_EFT (Annual)" xfId="3123"/>
    <cellStyle name="Normal 12 3" xfId="308"/>
    <cellStyle name="Normal 12 3 2" xfId="858"/>
    <cellStyle name="Normal 12 3 2 2" xfId="2388"/>
    <cellStyle name="Normal 12 3 2 2 2" xfId="5949"/>
    <cellStyle name="Normal 12 3 2 2 2 2" xfId="16397"/>
    <cellStyle name="Normal 12 3 2 2 2 2 2" xfId="37586"/>
    <cellStyle name="Normal 12 3 2 2 2 3" xfId="31605"/>
    <cellStyle name="Normal 12 3 2 2 3" xfId="16199"/>
    <cellStyle name="Normal 12 3 2 2 3 2" xfId="37389"/>
    <cellStyle name="Normal 12 3 2 2 4" xfId="28862"/>
    <cellStyle name="Normal 12 3 2 2_Table 2A-1_EFT (Annual)" xfId="3133"/>
    <cellStyle name="Normal 12 3 2 3" xfId="4419"/>
    <cellStyle name="Normal 12 3 2 3 2" xfId="16297"/>
    <cellStyle name="Normal 12 3 2 3 2 2" xfId="37487"/>
    <cellStyle name="Normal 12 3 2 3 3" xfId="30076"/>
    <cellStyle name="Normal 12 3 2 4" xfId="16100"/>
    <cellStyle name="Normal 12 3 2 4 2" xfId="37290"/>
    <cellStyle name="Normal 12 3 2 5" xfId="27333"/>
    <cellStyle name="Normal 12 3 2_Table 2A-1_EFT (Annual)" xfId="3132"/>
    <cellStyle name="Normal 12 3 3" xfId="1690"/>
    <cellStyle name="Normal 12 3 3 2" xfId="5251"/>
    <cellStyle name="Normal 12 3 3 2 2" xfId="16348"/>
    <cellStyle name="Normal 12 3 3 2 2 2" xfId="37537"/>
    <cellStyle name="Normal 12 3 3 2 3" xfId="30908"/>
    <cellStyle name="Normal 12 3 3 3" xfId="16150"/>
    <cellStyle name="Normal 12 3 3 3 2" xfId="37340"/>
    <cellStyle name="Normal 12 3 3 4" xfId="28165"/>
    <cellStyle name="Normal 12 3 3_Table 2A-1_EFT (Annual)" xfId="3134"/>
    <cellStyle name="Normal 12 3 4" xfId="3878"/>
    <cellStyle name="Normal 12 3 4 2" xfId="16248"/>
    <cellStyle name="Normal 12 3 4 2 2" xfId="37438"/>
    <cellStyle name="Normal 12 3 4 3" xfId="29566"/>
    <cellStyle name="Normal 12 3 5" xfId="16051"/>
    <cellStyle name="Normal 12 3 5 2" xfId="37241"/>
    <cellStyle name="Normal 12 3 6" xfId="26823"/>
    <cellStyle name="Normal 12 3_Table 2A-1_EFT (Annual)" xfId="3131"/>
    <cellStyle name="Normal 12 4" xfId="654"/>
    <cellStyle name="Normal 12 4 2" xfId="1775"/>
    <cellStyle name="Normal 12 4 2 2" xfId="5336"/>
    <cellStyle name="Normal 12 4 2 2 2" xfId="16372"/>
    <cellStyle name="Normal 12 4 2 2 2 2" xfId="37561"/>
    <cellStyle name="Normal 12 4 2 2 3" xfId="30993"/>
    <cellStyle name="Normal 12 4 2 3" xfId="16174"/>
    <cellStyle name="Normal 12 4 2 3 2" xfId="37364"/>
    <cellStyle name="Normal 12 4 2 4" xfId="28250"/>
    <cellStyle name="Normal 12 4 2_Table 2A-1_EFT (Annual)" xfId="3136"/>
    <cellStyle name="Normal 12 4 3" xfId="4224"/>
    <cellStyle name="Normal 12 4 3 2" xfId="16272"/>
    <cellStyle name="Normal 12 4 3 2 2" xfId="37462"/>
    <cellStyle name="Normal 12 4 3 3" xfId="29912"/>
    <cellStyle name="Normal 12 4 4" xfId="16075"/>
    <cellStyle name="Normal 12 4 4 2" xfId="37265"/>
    <cellStyle name="Normal 12 4 5" xfId="27169"/>
    <cellStyle name="Normal 12 4_Table 2A-1_EFT (Annual)" xfId="3135"/>
    <cellStyle name="Normal 12 5" xfId="1633"/>
    <cellStyle name="Normal 12 5 2" xfId="5194"/>
    <cellStyle name="Normal 12 5 2 2" xfId="16323"/>
    <cellStyle name="Normal 12 5 2 2 2" xfId="37512"/>
    <cellStyle name="Normal 12 5 2 3" xfId="30851"/>
    <cellStyle name="Normal 12 5 3" xfId="16125"/>
    <cellStyle name="Normal 12 5 3 2" xfId="37315"/>
    <cellStyle name="Normal 12 5 4" xfId="28108"/>
    <cellStyle name="Normal 12 5_Table 2A-1_EFT (Annual)" xfId="3137"/>
    <cellStyle name="Normal 12 6" xfId="3665"/>
    <cellStyle name="Normal 12 6 2" xfId="16223"/>
    <cellStyle name="Normal 12 6 2 2" xfId="37413"/>
    <cellStyle name="Normal 12 6 3" xfId="29375"/>
    <cellStyle name="Normal 12 7" xfId="16026"/>
    <cellStyle name="Normal 12 7 2" xfId="37216"/>
    <cellStyle name="Normal 12 8" xfId="26632"/>
    <cellStyle name="Normal 12 9" xfId="47820"/>
    <cellStyle name="Normal 12_Table 2A-1_EFT (Annual)" xfId="3122"/>
    <cellStyle name="Normal 13" xfId="252"/>
    <cellStyle name="Normal 14" xfId="251"/>
    <cellStyle name="Normal 14 2" xfId="842"/>
    <cellStyle name="Normal 14 2 2" xfId="2376"/>
    <cellStyle name="Normal 14 2 2 2" xfId="5937"/>
    <cellStyle name="Normal 14 2 2 2 2" xfId="16385"/>
    <cellStyle name="Normal 14 2 2 2 2 2" xfId="37574"/>
    <cellStyle name="Normal 14 2 2 2 3" xfId="31593"/>
    <cellStyle name="Normal 14 2 2 3" xfId="16187"/>
    <cellStyle name="Normal 14 2 2 3 2" xfId="37377"/>
    <cellStyle name="Normal 14 2 2 4" xfId="28850"/>
    <cellStyle name="Normal 14 2 2_Table 2A-1_EFT (Annual)" xfId="3140"/>
    <cellStyle name="Normal 14 2 3" xfId="4403"/>
    <cellStyle name="Normal 14 2 3 2" xfId="16285"/>
    <cellStyle name="Normal 14 2 3 2 2" xfId="37475"/>
    <cellStyle name="Normal 14 2 3 3" xfId="30060"/>
    <cellStyle name="Normal 14 2 4" xfId="16088"/>
    <cellStyle name="Normal 14 2 4 2" xfId="37278"/>
    <cellStyle name="Normal 14 2 5" xfId="27317"/>
    <cellStyle name="Normal 14 2_Table 2A-1_EFT (Annual)" xfId="3139"/>
    <cellStyle name="Normal 14 3" xfId="1677"/>
    <cellStyle name="Normal 14 3 2" xfId="5238"/>
    <cellStyle name="Normal 14 3 2 2" xfId="16336"/>
    <cellStyle name="Normal 14 3 2 2 2" xfId="37525"/>
    <cellStyle name="Normal 14 3 2 3" xfId="30895"/>
    <cellStyle name="Normal 14 3 3" xfId="16138"/>
    <cellStyle name="Normal 14 3 3 2" xfId="37328"/>
    <cellStyle name="Normal 14 3 4" xfId="28152"/>
    <cellStyle name="Normal 14 3_Table 2A-1_EFT (Annual)" xfId="3141"/>
    <cellStyle name="Normal 14 4" xfId="3840"/>
    <cellStyle name="Normal 14 4 2" xfId="16236"/>
    <cellStyle name="Normal 14 4 2 2" xfId="37426"/>
    <cellStyle name="Normal 14 4 3" xfId="29549"/>
    <cellStyle name="Normal 14 5" xfId="16039"/>
    <cellStyle name="Normal 14 5 2" xfId="37229"/>
    <cellStyle name="Normal 14 6" xfId="26806"/>
    <cellStyle name="Normal 14_Table 2A-1_EFT (Annual)" xfId="3138"/>
    <cellStyle name="Normal 15" xfId="656"/>
    <cellStyle name="Normal 15 2" xfId="2359"/>
    <cellStyle name="Normal 15_Table 2A-1_EFT (Annual)" xfId="15427"/>
    <cellStyle name="Normal 16" xfId="1620"/>
    <cellStyle name="Normal 16 2" xfId="5181"/>
    <cellStyle name="Normal 16 2 2" xfId="16311"/>
    <cellStyle name="Normal 16 2 2 2" xfId="37500"/>
    <cellStyle name="Normal 16 2 3" xfId="30838"/>
    <cellStyle name="Normal 16 3" xfId="16113"/>
    <cellStyle name="Normal 16 3 2" xfId="37303"/>
    <cellStyle name="Normal 16 4" xfId="28095"/>
    <cellStyle name="Normal 16_Table 2A-1_EFT (Annual)" xfId="3142"/>
    <cellStyle name="Normal 17" xfId="15970"/>
    <cellStyle name="Normal 17 2" xfId="16310"/>
    <cellStyle name="Normal 18" xfId="16411"/>
    <cellStyle name="Normal 18 2" xfId="26618"/>
    <cellStyle name="Normal 19" xfId="21524"/>
    <cellStyle name="Normal 19 2" xfId="16410"/>
    <cellStyle name="Normal 2" xfId="44"/>
    <cellStyle name="Normal 2 2" xfId="64"/>
    <cellStyle name="Normal 2 3" xfId="75"/>
    <cellStyle name="Normal 2 3 2" xfId="47839"/>
    <cellStyle name="Normal 2 4" xfId="76"/>
    <cellStyle name="Normal 2 5" xfId="47840"/>
    <cellStyle name="Normal 2_Table 2A-1_EFT (Annual)" xfId="3143"/>
    <cellStyle name="Normal 20" xfId="26617"/>
    <cellStyle name="Normal 20 2" xfId="26619"/>
    <cellStyle name="Normal 21" xfId="15969"/>
    <cellStyle name="Normal 21 2" xfId="37199"/>
    <cellStyle name="Normal 22" xfId="26620"/>
    <cellStyle name="Normal 23" xfId="47803"/>
    <cellStyle name="Normal 24" xfId="47822"/>
    <cellStyle name="Normal 25" xfId="47823"/>
    <cellStyle name="Normal 26" xfId="47827"/>
    <cellStyle name="Normal 27" xfId="47830"/>
    <cellStyle name="Normal 28" xfId="47834"/>
    <cellStyle name="Normal 29" xfId="47844"/>
    <cellStyle name="Normal 3" xfId="53"/>
    <cellStyle name="Normal 3 2" xfId="47841"/>
    <cellStyle name="Normal 30" xfId="47843"/>
    <cellStyle name="Normal 4" xfId="60"/>
    <cellStyle name="Normal 4 2" xfId="103"/>
    <cellStyle name="Normal 4 2 2" xfId="334"/>
    <cellStyle name="Normal 4 2 2 2" xfId="878"/>
    <cellStyle name="Normal 4 2 2 2 2" xfId="2391"/>
    <cellStyle name="Normal 4 2 2 2 2 2" xfId="5952"/>
    <cellStyle name="Normal 4 2 2 2 2 2 2" xfId="16400"/>
    <cellStyle name="Normal 4 2 2 2 2 2 2 2" xfId="37589"/>
    <cellStyle name="Normal 4 2 2 2 2 2 3" xfId="31608"/>
    <cellStyle name="Normal 4 2 2 2 2 3" xfId="16202"/>
    <cellStyle name="Normal 4 2 2 2 2 3 2" xfId="37392"/>
    <cellStyle name="Normal 4 2 2 2 2 4" xfId="28865"/>
    <cellStyle name="Normal 4 2 2 2 2_Table 2A-1_EFT (Annual)" xfId="3148"/>
    <cellStyle name="Normal 4 2 2 2 3" xfId="4439"/>
    <cellStyle name="Normal 4 2 2 2 3 2" xfId="16300"/>
    <cellStyle name="Normal 4 2 2 2 3 2 2" xfId="37490"/>
    <cellStyle name="Normal 4 2 2 2 3 3" xfId="30096"/>
    <cellStyle name="Normal 4 2 2 2 4" xfId="16103"/>
    <cellStyle name="Normal 4 2 2 2 4 2" xfId="37293"/>
    <cellStyle name="Normal 4 2 2 2 5" xfId="27353"/>
    <cellStyle name="Normal 4 2 2 2_Table 2A-1_EFT (Annual)" xfId="3147"/>
    <cellStyle name="Normal 4 2 2 3" xfId="1699"/>
    <cellStyle name="Normal 4 2 2 3 2" xfId="5260"/>
    <cellStyle name="Normal 4 2 2 3 2 2" xfId="16351"/>
    <cellStyle name="Normal 4 2 2 3 2 2 2" xfId="37540"/>
    <cellStyle name="Normal 4 2 2 3 2 3" xfId="30917"/>
    <cellStyle name="Normal 4 2 2 3 3" xfId="16153"/>
    <cellStyle name="Normal 4 2 2 3 3 2" xfId="37343"/>
    <cellStyle name="Normal 4 2 2 3 4" xfId="28174"/>
    <cellStyle name="Normal 4 2 2 3_Table 2A-1_EFT (Annual)" xfId="3149"/>
    <cellStyle name="Normal 4 2 2 4" xfId="3904"/>
    <cellStyle name="Normal 4 2 2 4 2" xfId="16251"/>
    <cellStyle name="Normal 4 2 2 4 2 2" xfId="37441"/>
    <cellStyle name="Normal 4 2 2 4 3" xfId="29592"/>
    <cellStyle name="Normal 4 2 2 5" xfId="16054"/>
    <cellStyle name="Normal 4 2 2 5 2" xfId="37244"/>
    <cellStyle name="Normal 4 2 2 6" xfId="26849"/>
    <cellStyle name="Normal 4 2 2_Table 2A-1_EFT (Annual)" xfId="3146"/>
    <cellStyle name="Normal 4 2 3" xfId="719"/>
    <cellStyle name="Normal 4 2 3 2" xfId="2366"/>
    <cellStyle name="Normal 4 2 3 2 2" xfId="5927"/>
    <cellStyle name="Normal 4 2 3 2 2 2" xfId="16375"/>
    <cellStyle name="Normal 4 2 3 2 2 2 2" xfId="37564"/>
    <cellStyle name="Normal 4 2 3 2 2 3" xfId="31583"/>
    <cellStyle name="Normal 4 2 3 2 3" xfId="16177"/>
    <cellStyle name="Normal 4 2 3 2 3 2" xfId="37367"/>
    <cellStyle name="Normal 4 2 3 2 4" xfId="28840"/>
    <cellStyle name="Normal 4 2 3 2_Table 2A-1_EFT (Annual)" xfId="3151"/>
    <cellStyle name="Normal 4 2 3 3" xfId="4280"/>
    <cellStyle name="Normal 4 2 3 3 2" xfId="16275"/>
    <cellStyle name="Normal 4 2 3 3 2 2" xfId="37465"/>
    <cellStyle name="Normal 4 2 3 3 3" xfId="29937"/>
    <cellStyle name="Normal 4 2 3 4" xfId="16078"/>
    <cellStyle name="Normal 4 2 3 4 2" xfId="37268"/>
    <cellStyle name="Normal 4 2 3 5" xfId="27194"/>
    <cellStyle name="Normal 4 2 3_Table 2A-1_EFT (Annual)" xfId="3150"/>
    <cellStyle name="Normal 4 2 4" xfId="1642"/>
    <cellStyle name="Normal 4 2 4 2" xfId="5203"/>
    <cellStyle name="Normal 4 2 4 2 2" xfId="16326"/>
    <cellStyle name="Normal 4 2 4 2 2 2" xfId="37515"/>
    <cellStyle name="Normal 4 2 4 2 3" xfId="30860"/>
    <cellStyle name="Normal 4 2 4 3" xfId="16128"/>
    <cellStyle name="Normal 4 2 4 3 2" xfId="37318"/>
    <cellStyle name="Normal 4 2 4 4" xfId="28117"/>
    <cellStyle name="Normal 4 2 4_Table 2A-1_EFT (Annual)" xfId="3152"/>
    <cellStyle name="Normal 4 2 5" xfId="3692"/>
    <cellStyle name="Normal 4 2 5 2" xfId="16226"/>
    <cellStyle name="Normal 4 2 5 2 2" xfId="37416"/>
    <cellStyle name="Normal 4 2 5 3" xfId="29401"/>
    <cellStyle name="Normal 4 2 6" xfId="16029"/>
    <cellStyle name="Normal 4 2 6 2" xfId="37219"/>
    <cellStyle name="Normal 4 2 7" xfId="26658"/>
    <cellStyle name="Normal 4 2_Table 2A-1_EFT (Annual)" xfId="3145"/>
    <cellStyle name="Normal 4 3" xfId="299"/>
    <cellStyle name="Normal 4 3 2" xfId="849"/>
    <cellStyle name="Normal 4 3 2 2" xfId="2379"/>
    <cellStyle name="Normal 4 3 2 2 2" xfId="5940"/>
    <cellStyle name="Normal 4 3 2 2 2 2" xfId="16388"/>
    <cellStyle name="Normal 4 3 2 2 2 2 2" xfId="37577"/>
    <cellStyle name="Normal 4 3 2 2 2 3" xfId="31596"/>
    <cellStyle name="Normal 4 3 2 2 3" xfId="16190"/>
    <cellStyle name="Normal 4 3 2 2 3 2" xfId="37380"/>
    <cellStyle name="Normal 4 3 2 2 4" xfId="28853"/>
    <cellStyle name="Normal 4 3 2 2_Table 2A-1_EFT (Annual)" xfId="3155"/>
    <cellStyle name="Normal 4 3 2 3" xfId="4410"/>
    <cellStyle name="Normal 4 3 2 3 2" xfId="16288"/>
    <cellStyle name="Normal 4 3 2 3 2 2" xfId="37478"/>
    <cellStyle name="Normal 4 3 2 3 3" xfId="30067"/>
    <cellStyle name="Normal 4 3 2 4" xfId="16091"/>
    <cellStyle name="Normal 4 3 2 4 2" xfId="37281"/>
    <cellStyle name="Normal 4 3 2 5" xfId="27324"/>
    <cellStyle name="Normal 4 3 2_Table 2A-1_EFT (Annual)" xfId="3154"/>
    <cellStyle name="Normal 4 3 3" xfId="1681"/>
    <cellStyle name="Normal 4 3 3 2" xfId="5242"/>
    <cellStyle name="Normal 4 3 3 2 2" xfId="16339"/>
    <cellStyle name="Normal 4 3 3 2 2 2" xfId="37528"/>
    <cellStyle name="Normal 4 3 3 2 3" xfId="30899"/>
    <cellStyle name="Normal 4 3 3 3" xfId="16141"/>
    <cellStyle name="Normal 4 3 3 3 2" xfId="37331"/>
    <cellStyle name="Normal 4 3 3 4" xfId="28156"/>
    <cellStyle name="Normal 4 3 3_Table 2A-1_EFT (Annual)" xfId="3156"/>
    <cellStyle name="Normal 4 3 4" xfId="3869"/>
    <cellStyle name="Normal 4 3 4 2" xfId="16239"/>
    <cellStyle name="Normal 4 3 4 2 2" xfId="37429"/>
    <cellStyle name="Normal 4 3 4 3" xfId="29557"/>
    <cellStyle name="Normal 4 3 5" xfId="16042"/>
    <cellStyle name="Normal 4 3 5 2" xfId="37232"/>
    <cellStyle name="Normal 4 3 6" xfId="26814"/>
    <cellStyle name="Normal 4 3_Table 2A-1_EFT (Annual)" xfId="3153"/>
    <cellStyle name="Normal 4 4" xfId="645"/>
    <cellStyle name="Normal 4 4 2" xfId="1766"/>
    <cellStyle name="Normal 4 4 2 2" xfId="5327"/>
    <cellStyle name="Normal 4 4 2 2 2" xfId="16363"/>
    <cellStyle name="Normal 4 4 2 2 2 2" xfId="37552"/>
    <cellStyle name="Normal 4 4 2 2 3" xfId="30984"/>
    <cellStyle name="Normal 4 4 2 3" xfId="16165"/>
    <cellStyle name="Normal 4 4 2 3 2" xfId="37355"/>
    <cellStyle name="Normal 4 4 2 4" xfId="28241"/>
    <cellStyle name="Normal 4 4 2_Table 2A-1_EFT (Annual)" xfId="3158"/>
    <cellStyle name="Normal 4 4 3" xfId="4215"/>
    <cellStyle name="Normal 4 4 3 2" xfId="16263"/>
    <cellStyle name="Normal 4 4 3 2 2" xfId="37453"/>
    <cellStyle name="Normal 4 4 3 3" xfId="29903"/>
    <cellStyle name="Normal 4 4 4" xfId="16066"/>
    <cellStyle name="Normal 4 4 4 2" xfId="37256"/>
    <cellStyle name="Normal 4 4 5" xfId="27160"/>
    <cellStyle name="Normal 4 4_Table 2A-1_EFT (Annual)" xfId="3157"/>
    <cellStyle name="Normal 4 5" xfId="1624"/>
    <cellStyle name="Normal 4 5 2" xfId="5185"/>
    <cellStyle name="Normal 4 5 2 2" xfId="16314"/>
    <cellStyle name="Normal 4 5 2 2 2" xfId="37503"/>
    <cellStyle name="Normal 4 5 2 3" xfId="30842"/>
    <cellStyle name="Normal 4 5 3" xfId="16116"/>
    <cellStyle name="Normal 4 5 3 2" xfId="37306"/>
    <cellStyle name="Normal 4 5 4" xfId="28099"/>
    <cellStyle name="Normal 4 5_Table 2A-1_EFT (Annual)" xfId="3159"/>
    <cellStyle name="Normal 4 6" xfId="3650"/>
    <cellStyle name="Normal 4 6 2" xfId="16214"/>
    <cellStyle name="Normal 4 6 2 2" xfId="37404"/>
    <cellStyle name="Normal 4 6 3" xfId="29366"/>
    <cellStyle name="Normal 4 7" xfId="16017"/>
    <cellStyle name="Normal 4 7 2" xfId="37207"/>
    <cellStyle name="Normal 4 8" xfId="26623"/>
    <cellStyle name="Normal 4 9" xfId="47811"/>
    <cellStyle name="Normal 4_Table 2A-1_EFT (Annual)" xfId="3144"/>
    <cellStyle name="Normal 5" xfId="61"/>
    <cellStyle name="Normal 5 2" xfId="104"/>
    <cellStyle name="Normal 5 2 2" xfId="335"/>
    <cellStyle name="Normal 5 2 2 2" xfId="879"/>
    <cellStyle name="Normal 5 2 2 2 2" xfId="2392"/>
    <cellStyle name="Normal 5 2 2 2 2 2" xfId="5953"/>
    <cellStyle name="Normal 5 2 2 2 2 2 2" xfId="16401"/>
    <cellStyle name="Normal 5 2 2 2 2 2 2 2" xfId="37590"/>
    <cellStyle name="Normal 5 2 2 2 2 2 3" xfId="31609"/>
    <cellStyle name="Normal 5 2 2 2 2 3" xfId="16203"/>
    <cellStyle name="Normal 5 2 2 2 2 3 2" xfId="37393"/>
    <cellStyle name="Normal 5 2 2 2 2 4" xfId="28866"/>
    <cellStyle name="Normal 5 2 2 2 2_Table 2A-1_EFT (Annual)" xfId="3164"/>
    <cellStyle name="Normal 5 2 2 2 3" xfId="4440"/>
    <cellStyle name="Normal 5 2 2 2 3 2" xfId="16301"/>
    <cellStyle name="Normal 5 2 2 2 3 2 2" xfId="37491"/>
    <cellStyle name="Normal 5 2 2 2 3 3" xfId="30097"/>
    <cellStyle name="Normal 5 2 2 2 4" xfId="16104"/>
    <cellStyle name="Normal 5 2 2 2 4 2" xfId="37294"/>
    <cellStyle name="Normal 5 2 2 2 5" xfId="27354"/>
    <cellStyle name="Normal 5 2 2 2_Table 2A-1_EFT (Annual)" xfId="3163"/>
    <cellStyle name="Normal 5 2 2 3" xfId="1700"/>
    <cellStyle name="Normal 5 2 2 3 2" xfId="5261"/>
    <cellStyle name="Normal 5 2 2 3 2 2" xfId="16352"/>
    <cellStyle name="Normal 5 2 2 3 2 2 2" xfId="37541"/>
    <cellStyle name="Normal 5 2 2 3 2 3" xfId="30918"/>
    <cellStyle name="Normal 5 2 2 3 3" xfId="16154"/>
    <cellStyle name="Normal 5 2 2 3 3 2" xfId="37344"/>
    <cellStyle name="Normal 5 2 2 3 4" xfId="28175"/>
    <cellStyle name="Normal 5 2 2 3_Table 2A-1_EFT (Annual)" xfId="3165"/>
    <cellStyle name="Normal 5 2 2 4" xfId="3905"/>
    <cellStyle name="Normal 5 2 2 4 2" xfId="16252"/>
    <cellStyle name="Normal 5 2 2 4 2 2" xfId="37442"/>
    <cellStyle name="Normal 5 2 2 4 3" xfId="29593"/>
    <cellStyle name="Normal 5 2 2 5" xfId="16055"/>
    <cellStyle name="Normal 5 2 2 5 2" xfId="37245"/>
    <cellStyle name="Normal 5 2 2 6" xfId="26850"/>
    <cellStyle name="Normal 5 2 2_Table 2A-1_EFT (Annual)" xfId="3162"/>
    <cellStyle name="Normal 5 2 3" xfId="720"/>
    <cellStyle name="Normal 5 2 3 2" xfId="2367"/>
    <cellStyle name="Normal 5 2 3 2 2" xfId="5928"/>
    <cellStyle name="Normal 5 2 3 2 2 2" xfId="16376"/>
    <cellStyle name="Normal 5 2 3 2 2 2 2" xfId="37565"/>
    <cellStyle name="Normal 5 2 3 2 2 3" xfId="31584"/>
    <cellStyle name="Normal 5 2 3 2 3" xfId="16178"/>
    <cellStyle name="Normal 5 2 3 2 3 2" xfId="37368"/>
    <cellStyle name="Normal 5 2 3 2 4" xfId="28841"/>
    <cellStyle name="Normal 5 2 3 2_Table 2A-1_EFT (Annual)" xfId="3167"/>
    <cellStyle name="Normal 5 2 3 3" xfId="4281"/>
    <cellStyle name="Normal 5 2 3 3 2" xfId="16276"/>
    <cellStyle name="Normal 5 2 3 3 2 2" xfId="37466"/>
    <cellStyle name="Normal 5 2 3 3 3" xfId="29938"/>
    <cellStyle name="Normal 5 2 3 4" xfId="16079"/>
    <cellStyle name="Normal 5 2 3 4 2" xfId="37269"/>
    <cellStyle name="Normal 5 2 3 5" xfId="27195"/>
    <cellStyle name="Normal 5 2 3_Table 2A-1_EFT (Annual)" xfId="3166"/>
    <cellStyle name="Normal 5 2 4" xfId="1643"/>
    <cellStyle name="Normal 5 2 4 2" xfId="5204"/>
    <cellStyle name="Normal 5 2 4 2 2" xfId="16327"/>
    <cellStyle name="Normal 5 2 4 2 2 2" xfId="37516"/>
    <cellStyle name="Normal 5 2 4 2 3" xfId="30861"/>
    <cellStyle name="Normal 5 2 4 3" xfId="16129"/>
    <cellStyle name="Normal 5 2 4 3 2" xfId="37319"/>
    <cellStyle name="Normal 5 2 4 4" xfId="28118"/>
    <cellStyle name="Normal 5 2 4_Table 2A-1_EFT (Annual)" xfId="3168"/>
    <cellStyle name="Normal 5 2 5" xfId="3693"/>
    <cellStyle name="Normal 5 2 5 2" xfId="16227"/>
    <cellStyle name="Normal 5 2 5 2 2" xfId="37417"/>
    <cellStyle name="Normal 5 2 5 3" xfId="29402"/>
    <cellStyle name="Normal 5 2 6" xfId="16030"/>
    <cellStyle name="Normal 5 2 6 2" xfId="37220"/>
    <cellStyle name="Normal 5 2 7" xfId="26659"/>
    <cellStyle name="Normal 5 2_Table 2A-1_EFT (Annual)" xfId="3161"/>
    <cellStyle name="Normal 5 3" xfId="300"/>
    <cellStyle name="Normal 5 3 2" xfId="850"/>
    <cellStyle name="Normal 5 3 2 2" xfId="2380"/>
    <cellStyle name="Normal 5 3 2 2 2" xfId="5941"/>
    <cellStyle name="Normal 5 3 2 2 2 2" xfId="16389"/>
    <cellStyle name="Normal 5 3 2 2 2 2 2" xfId="37578"/>
    <cellStyle name="Normal 5 3 2 2 2 3" xfId="31597"/>
    <cellStyle name="Normal 5 3 2 2 3" xfId="16191"/>
    <cellStyle name="Normal 5 3 2 2 3 2" xfId="37381"/>
    <cellStyle name="Normal 5 3 2 2 4" xfId="28854"/>
    <cellStyle name="Normal 5 3 2 2_Table 2A-1_EFT (Annual)" xfId="3171"/>
    <cellStyle name="Normal 5 3 2 3" xfId="4411"/>
    <cellStyle name="Normal 5 3 2 3 2" xfId="16289"/>
    <cellStyle name="Normal 5 3 2 3 2 2" xfId="37479"/>
    <cellStyle name="Normal 5 3 2 3 3" xfId="30068"/>
    <cellStyle name="Normal 5 3 2 4" xfId="16092"/>
    <cellStyle name="Normal 5 3 2 4 2" xfId="37282"/>
    <cellStyle name="Normal 5 3 2 5" xfId="27325"/>
    <cellStyle name="Normal 5 3 2_Table 2A-1_EFT (Annual)" xfId="3170"/>
    <cellStyle name="Normal 5 3 3" xfId="1682"/>
    <cellStyle name="Normal 5 3 3 2" xfId="5243"/>
    <cellStyle name="Normal 5 3 3 2 2" xfId="16340"/>
    <cellStyle name="Normal 5 3 3 2 2 2" xfId="37529"/>
    <cellStyle name="Normal 5 3 3 2 3" xfId="30900"/>
    <cellStyle name="Normal 5 3 3 3" xfId="16142"/>
    <cellStyle name="Normal 5 3 3 3 2" xfId="37332"/>
    <cellStyle name="Normal 5 3 3 4" xfId="28157"/>
    <cellStyle name="Normal 5 3 3_Table 2A-1_EFT (Annual)" xfId="3172"/>
    <cellStyle name="Normal 5 3 4" xfId="3870"/>
    <cellStyle name="Normal 5 3 4 2" xfId="16240"/>
    <cellStyle name="Normal 5 3 4 2 2" xfId="37430"/>
    <cellStyle name="Normal 5 3 4 3" xfId="29558"/>
    <cellStyle name="Normal 5 3 5" xfId="16043"/>
    <cellStyle name="Normal 5 3 5 2" xfId="37233"/>
    <cellStyle name="Normal 5 3 6" xfId="26815"/>
    <cellStyle name="Normal 5 3_Table 2A-1_EFT (Annual)" xfId="3169"/>
    <cellStyle name="Normal 5 4" xfId="646"/>
    <cellStyle name="Normal 5 4 2" xfId="1767"/>
    <cellStyle name="Normal 5 4 2 2" xfId="5328"/>
    <cellStyle name="Normal 5 4 2 2 2" xfId="16364"/>
    <cellStyle name="Normal 5 4 2 2 2 2" xfId="37553"/>
    <cellStyle name="Normal 5 4 2 2 3" xfId="30985"/>
    <cellStyle name="Normal 5 4 2 3" xfId="16166"/>
    <cellStyle name="Normal 5 4 2 3 2" xfId="37356"/>
    <cellStyle name="Normal 5 4 2 4" xfId="28242"/>
    <cellStyle name="Normal 5 4 2_Table 2A-1_EFT (Annual)" xfId="3174"/>
    <cellStyle name="Normal 5 4 3" xfId="4216"/>
    <cellStyle name="Normal 5 4 3 2" xfId="16264"/>
    <cellStyle name="Normal 5 4 3 2 2" xfId="37454"/>
    <cellStyle name="Normal 5 4 3 3" xfId="29904"/>
    <cellStyle name="Normal 5 4 4" xfId="16067"/>
    <cellStyle name="Normal 5 4 4 2" xfId="37257"/>
    <cellStyle name="Normal 5 4 5" xfId="27161"/>
    <cellStyle name="Normal 5 4_Table 2A-1_EFT (Annual)" xfId="3173"/>
    <cellStyle name="Normal 5 5" xfId="1625"/>
    <cellStyle name="Normal 5 5 2" xfId="5186"/>
    <cellStyle name="Normal 5 5 2 2" xfId="16315"/>
    <cellStyle name="Normal 5 5 2 2 2" xfId="37504"/>
    <cellStyle name="Normal 5 5 2 3" xfId="30843"/>
    <cellStyle name="Normal 5 5 3" xfId="16117"/>
    <cellStyle name="Normal 5 5 3 2" xfId="37307"/>
    <cellStyle name="Normal 5 5 4" xfId="28100"/>
    <cellStyle name="Normal 5 5_Table 2A-1_EFT (Annual)" xfId="3175"/>
    <cellStyle name="Normal 5 6" xfId="3651"/>
    <cellStyle name="Normal 5 6 2" xfId="16215"/>
    <cellStyle name="Normal 5 6 2 2" xfId="37405"/>
    <cellStyle name="Normal 5 6 3" xfId="29367"/>
    <cellStyle name="Normal 5 7" xfId="16018"/>
    <cellStyle name="Normal 5 7 2" xfId="37208"/>
    <cellStyle name="Normal 5 8" xfId="26624"/>
    <cellStyle name="Normal 5 9" xfId="47812"/>
    <cellStyle name="Normal 5_Table 2A-1_EFT (Annual)" xfId="3160"/>
    <cellStyle name="Normal 6" xfId="62"/>
    <cellStyle name="Normal 6 10" xfId="47825"/>
    <cellStyle name="Normal 6 2" xfId="105"/>
    <cellStyle name="Normal 6 2 2" xfId="336"/>
    <cellStyle name="Normal 6 2 2 2" xfId="880"/>
    <cellStyle name="Normal 6 2 2 2 2" xfId="2393"/>
    <cellStyle name="Normal 6 2 2 2 2 2" xfId="5954"/>
    <cellStyle name="Normal 6 2 2 2 2 2 2" xfId="16402"/>
    <cellStyle name="Normal 6 2 2 2 2 2 2 2" xfId="37591"/>
    <cellStyle name="Normal 6 2 2 2 2 2 3" xfId="31610"/>
    <cellStyle name="Normal 6 2 2 2 2 3" xfId="16204"/>
    <cellStyle name="Normal 6 2 2 2 2 3 2" xfId="37394"/>
    <cellStyle name="Normal 6 2 2 2 2 4" xfId="28867"/>
    <cellStyle name="Normal 6 2 2 2 2_Table 2A-1_EFT (Annual)" xfId="3180"/>
    <cellStyle name="Normal 6 2 2 2 3" xfId="4441"/>
    <cellStyle name="Normal 6 2 2 2 3 2" xfId="16302"/>
    <cellStyle name="Normal 6 2 2 2 3 2 2" xfId="37492"/>
    <cellStyle name="Normal 6 2 2 2 3 3" xfId="30098"/>
    <cellStyle name="Normal 6 2 2 2 4" xfId="16105"/>
    <cellStyle name="Normal 6 2 2 2 4 2" xfId="37295"/>
    <cellStyle name="Normal 6 2 2 2 5" xfId="27355"/>
    <cellStyle name="Normal 6 2 2 2_Table 2A-1_EFT (Annual)" xfId="3179"/>
    <cellStyle name="Normal 6 2 2 3" xfId="1701"/>
    <cellStyle name="Normal 6 2 2 3 2" xfId="5262"/>
    <cellStyle name="Normal 6 2 2 3 2 2" xfId="16353"/>
    <cellStyle name="Normal 6 2 2 3 2 2 2" xfId="37542"/>
    <cellStyle name="Normal 6 2 2 3 2 3" xfId="30919"/>
    <cellStyle name="Normal 6 2 2 3 3" xfId="16155"/>
    <cellStyle name="Normal 6 2 2 3 3 2" xfId="37345"/>
    <cellStyle name="Normal 6 2 2 3 4" xfId="28176"/>
    <cellStyle name="Normal 6 2 2 3_Table 2A-1_EFT (Annual)" xfId="3181"/>
    <cellStyle name="Normal 6 2 2 4" xfId="3906"/>
    <cellStyle name="Normal 6 2 2 4 2" xfId="16253"/>
    <cellStyle name="Normal 6 2 2 4 2 2" xfId="37443"/>
    <cellStyle name="Normal 6 2 2 4 3" xfId="29594"/>
    <cellStyle name="Normal 6 2 2 5" xfId="16056"/>
    <cellStyle name="Normal 6 2 2 5 2" xfId="37246"/>
    <cellStyle name="Normal 6 2 2 6" xfId="26851"/>
    <cellStyle name="Normal 6 2 2_Table 2A-1_EFT (Annual)" xfId="3178"/>
    <cellStyle name="Normal 6 2 3" xfId="721"/>
    <cellStyle name="Normal 6 2 3 2" xfId="2368"/>
    <cellStyle name="Normal 6 2 3 2 2" xfId="5929"/>
    <cellStyle name="Normal 6 2 3 2 2 2" xfId="16377"/>
    <cellStyle name="Normal 6 2 3 2 2 2 2" xfId="37566"/>
    <cellStyle name="Normal 6 2 3 2 2 3" xfId="31585"/>
    <cellStyle name="Normal 6 2 3 2 3" xfId="16179"/>
    <cellStyle name="Normal 6 2 3 2 3 2" xfId="37369"/>
    <cellStyle name="Normal 6 2 3 2 4" xfId="28842"/>
    <cellStyle name="Normal 6 2 3 2_Table 2A-1_EFT (Annual)" xfId="3183"/>
    <cellStyle name="Normal 6 2 3 3" xfId="4282"/>
    <cellStyle name="Normal 6 2 3 3 2" xfId="16277"/>
    <cellStyle name="Normal 6 2 3 3 2 2" xfId="37467"/>
    <cellStyle name="Normal 6 2 3 3 3" xfId="29939"/>
    <cellStyle name="Normal 6 2 3 4" xfId="16080"/>
    <cellStyle name="Normal 6 2 3 4 2" xfId="37270"/>
    <cellStyle name="Normal 6 2 3 5" xfId="27196"/>
    <cellStyle name="Normal 6 2 3_Table 2A-1_EFT (Annual)" xfId="3182"/>
    <cellStyle name="Normal 6 2 4" xfId="1644"/>
    <cellStyle name="Normal 6 2 4 2" xfId="5205"/>
    <cellStyle name="Normal 6 2 4 2 2" xfId="16328"/>
    <cellStyle name="Normal 6 2 4 2 2 2" xfId="37517"/>
    <cellStyle name="Normal 6 2 4 2 3" xfId="30862"/>
    <cellStyle name="Normal 6 2 4 3" xfId="16130"/>
    <cellStyle name="Normal 6 2 4 3 2" xfId="37320"/>
    <cellStyle name="Normal 6 2 4 4" xfId="28119"/>
    <cellStyle name="Normal 6 2 4_Table 2A-1_EFT (Annual)" xfId="3184"/>
    <cellStyle name="Normal 6 2 5" xfId="3694"/>
    <cellStyle name="Normal 6 2 5 2" xfId="16228"/>
    <cellStyle name="Normal 6 2 5 2 2" xfId="37418"/>
    <cellStyle name="Normal 6 2 5 3" xfId="29403"/>
    <cellStyle name="Normal 6 2 6" xfId="16031"/>
    <cellStyle name="Normal 6 2 6 2" xfId="37221"/>
    <cellStyle name="Normal 6 2 7" xfId="26660"/>
    <cellStyle name="Normal 6 2_Table 2A-1_EFT (Annual)" xfId="3177"/>
    <cellStyle name="Normal 6 3" xfId="301"/>
    <cellStyle name="Normal 6 3 2" xfId="851"/>
    <cellStyle name="Normal 6 3 2 2" xfId="2381"/>
    <cellStyle name="Normal 6 3 2 2 2" xfId="5942"/>
    <cellStyle name="Normal 6 3 2 2 2 2" xfId="16390"/>
    <cellStyle name="Normal 6 3 2 2 2 2 2" xfId="37579"/>
    <cellStyle name="Normal 6 3 2 2 2 3" xfId="31598"/>
    <cellStyle name="Normal 6 3 2 2 3" xfId="16192"/>
    <cellStyle name="Normal 6 3 2 2 3 2" xfId="37382"/>
    <cellStyle name="Normal 6 3 2 2 4" xfId="28855"/>
    <cellStyle name="Normal 6 3 2 2_Table 2A-1_EFT (Annual)" xfId="3187"/>
    <cellStyle name="Normal 6 3 2 3" xfId="4412"/>
    <cellStyle name="Normal 6 3 2 3 2" xfId="16290"/>
    <cellStyle name="Normal 6 3 2 3 2 2" xfId="37480"/>
    <cellStyle name="Normal 6 3 2 3 3" xfId="30069"/>
    <cellStyle name="Normal 6 3 2 4" xfId="16093"/>
    <cellStyle name="Normal 6 3 2 4 2" xfId="37283"/>
    <cellStyle name="Normal 6 3 2 5" xfId="27326"/>
    <cellStyle name="Normal 6 3 2_Table 2A-1_EFT (Annual)" xfId="3186"/>
    <cellStyle name="Normal 6 3 3" xfId="1683"/>
    <cellStyle name="Normal 6 3 3 2" xfId="5244"/>
    <cellStyle name="Normal 6 3 3 2 2" xfId="16341"/>
    <cellStyle name="Normal 6 3 3 2 2 2" xfId="37530"/>
    <cellStyle name="Normal 6 3 3 2 3" xfId="30901"/>
    <cellStyle name="Normal 6 3 3 3" xfId="16143"/>
    <cellStyle name="Normal 6 3 3 3 2" xfId="37333"/>
    <cellStyle name="Normal 6 3 3 4" xfId="28158"/>
    <cellStyle name="Normal 6 3 3_Table 2A-1_EFT (Annual)" xfId="3188"/>
    <cellStyle name="Normal 6 3 4" xfId="3871"/>
    <cellStyle name="Normal 6 3 4 2" xfId="16241"/>
    <cellStyle name="Normal 6 3 4 2 2" xfId="37431"/>
    <cellStyle name="Normal 6 3 4 3" xfId="29559"/>
    <cellStyle name="Normal 6 3 5" xfId="16044"/>
    <cellStyle name="Normal 6 3 5 2" xfId="37234"/>
    <cellStyle name="Normal 6 3 6" xfId="26816"/>
    <cellStyle name="Normal 6 3_Table 2A-1_EFT (Annual)" xfId="3185"/>
    <cellStyle name="Normal 6 4" xfId="647"/>
    <cellStyle name="Normal 6 4 2" xfId="1768"/>
    <cellStyle name="Normal 6 4 2 2" xfId="5329"/>
    <cellStyle name="Normal 6 4 2 2 2" xfId="16365"/>
    <cellStyle name="Normal 6 4 2 2 2 2" xfId="37554"/>
    <cellStyle name="Normal 6 4 2 2 3" xfId="30986"/>
    <cellStyle name="Normal 6 4 2 3" xfId="16167"/>
    <cellStyle name="Normal 6 4 2 3 2" xfId="37357"/>
    <cellStyle name="Normal 6 4 2 4" xfId="28243"/>
    <cellStyle name="Normal 6 4 2_Table 2A-1_EFT (Annual)" xfId="3190"/>
    <cellStyle name="Normal 6 4 3" xfId="4217"/>
    <cellStyle name="Normal 6 4 3 2" xfId="16265"/>
    <cellStyle name="Normal 6 4 3 2 2" xfId="37455"/>
    <cellStyle name="Normal 6 4 3 3" xfId="29905"/>
    <cellStyle name="Normal 6 4 4" xfId="16068"/>
    <cellStyle name="Normal 6 4 4 2" xfId="37258"/>
    <cellStyle name="Normal 6 4 5" xfId="27162"/>
    <cellStyle name="Normal 6 4_Table 2A-1_EFT (Annual)" xfId="3189"/>
    <cellStyle name="Normal 6 5" xfId="1626"/>
    <cellStyle name="Normal 6 5 2" xfId="5187"/>
    <cellStyle name="Normal 6 5 2 2" xfId="16316"/>
    <cellStyle name="Normal 6 5 2 2 2" xfId="37505"/>
    <cellStyle name="Normal 6 5 2 3" xfId="30844"/>
    <cellStyle name="Normal 6 5 3" xfId="16118"/>
    <cellStyle name="Normal 6 5 3 2" xfId="37308"/>
    <cellStyle name="Normal 6 5 4" xfId="28101"/>
    <cellStyle name="Normal 6 5_Table 2A-1_EFT (Annual)" xfId="3191"/>
    <cellStyle name="Normal 6 6" xfId="3652"/>
    <cellStyle name="Normal 6 6 2" xfId="16216"/>
    <cellStyle name="Normal 6 6 2 2" xfId="37406"/>
    <cellStyle name="Normal 6 6 3" xfId="29368"/>
    <cellStyle name="Normal 6 7" xfId="16019"/>
    <cellStyle name="Normal 6 7 2" xfId="37209"/>
    <cellStyle name="Normal 6 8" xfId="26625"/>
    <cellStyle name="Normal 6 9" xfId="47813"/>
    <cellStyle name="Normal 6_Table 2A-1_EFT (Annual)" xfId="3176"/>
    <cellStyle name="Normal 7" xfId="69"/>
    <cellStyle name="Normal 7 10" xfId="47824"/>
    <cellStyle name="Normal 7 2" xfId="223"/>
    <cellStyle name="Normal 7 2 2" xfId="450"/>
    <cellStyle name="Normal 7 2 2 2" xfId="974"/>
    <cellStyle name="Normal 7 2 2 2 2" xfId="2396"/>
    <cellStyle name="Normal 7 2 2 2 2 2" xfId="5957"/>
    <cellStyle name="Normal 7 2 2 2 2 2 2" xfId="16405"/>
    <cellStyle name="Normal 7 2 2 2 2 2 2 2" xfId="37594"/>
    <cellStyle name="Normal 7 2 2 2 2 2 3" xfId="31613"/>
    <cellStyle name="Normal 7 2 2 2 2 3" xfId="16207"/>
    <cellStyle name="Normal 7 2 2 2 2 3 2" xfId="37397"/>
    <cellStyle name="Normal 7 2 2 2 2 4" xfId="28870"/>
    <cellStyle name="Normal 7 2 2 2 2_Table 2A-1_EFT (Annual)" xfId="3196"/>
    <cellStyle name="Normal 7 2 2 2 3" xfId="4535"/>
    <cellStyle name="Normal 7 2 2 2 3 2" xfId="16305"/>
    <cellStyle name="Normal 7 2 2 2 3 2 2" xfId="37495"/>
    <cellStyle name="Normal 7 2 2 2 3 3" xfId="30192"/>
    <cellStyle name="Normal 7 2 2 2 4" xfId="16108"/>
    <cellStyle name="Normal 7 2 2 2 4 2" xfId="37298"/>
    <cellStyle name="Normal 7 2 2 2 5" xfId="27449"/>
    <cellStyle name="Normal 7 2 2 2_Table 2A-1_EFT (Annual)" xfId="3195"/>
    <cellStyle name="Normal 7 2 2 3" xfId="1724"/>
    <cellStyle name="Normal 7 2 2 3 2" xfId="5285"/>
    <cellStyle name="Normal 7 2 2 3 2 2" xfId="16356"/>
    <cellStyle name="Normal 7 2 2 3 2 2 2" xfId="37545"/>
    <cellStyle name="Normal 7 2 2 3 2 3" xfId="30942"/>
    <cellStyle name="Normal 7 2 2 3 3" xfId="16158"/>
    <cellStyle name="Normal 7 2 2 3 3 2" xfId="37348"/>
    <cellStyle name="Normal 7 2 2 3 4" xfId="28199"/>
    <cellStyle name="Normal 7 2 2 3_Table 2A-1_EFT (Annual)" xfId="3197"/>
    <cellStyle name="Normal 7 2 2 4" xfId="4020"/>
    <cellStyle name="Normal 7 2 2 4 2" xfId="16256"/>
    <cellStyle name="Normal 7 2 2 4 2 2" xfId="37446"/>
    <cellStyle name="Normal 7 2 2 4 3" xfId="29708"/>
    <cellStyle name="Normal 7 2 2 5" xfId="16059"/>
    <cellStyle name="Normal 7 2 2 5 2" xfId="37249"/>
    <cellStyle name="Normal 7 2 2 6" xfId="26965"/>
    <cellStyle name="Normal 7 2 2_Table 2A-1_EFT (Annual)" xfId="3194"/>
    <cellStyle name="Normal 7 2 3" xfId="818"/>
    <cellStyle name="Normal 7 2 3 2" xfId="2371"/>
    <cellStyle name="Normal 7 2 3 2 2" xfId="5932"/>
    <cellStyle name="Normal 7 2 3 2 2 2" xfId="16380"/>
    <cellStyle name="Normal 7 2 3 2 2 2 2" xfId="37569"/>
    <cellStyle name="Normal 7 2 3 2 2 3" xfId="31588"/>
    <cellStyle name="Normal 7 2 3 2 3" xfId="16182"/>
    <cellStyle name="Normal 7 2 3 2 3 2" xfId="37372"/>
    <cellStyle name="Normal 7 2 3 2 4" xfId="28845"/>
    <cellStyle name="Normal 7 2 3 2_Table 2A-1_EFT (Annual)" xfId="3199"/>
    <cellStyle name="Normal 7 2 3 3" xfId="4379"/>
    <cellStyle name="Normal 7 2 3 3 2" xfId="16280"/>
    <cellStyle name="Normal 7 2 3 3 2 2" xfId="37470"/>
    <cellStyle name="Normal 7 2 3 3 3" xfId="30036"/>
    <cellStyle name="Normal 7 2 3 4" xfId="16083"/>
    <cellStyle name="Normal 7 2 3 4 2" xfId="37273"/>
    <cellStyle name="Normal 7 2 3 5" xfId="27293"/>
    <cellStyle name="Normal 7 2 3_Table 2A-1_EFT (Annual)" xfId="3198"/>
    <cellStyle name="Normal 7 2 4" xfId="1668"/>
    <cellStyle name="Normal 7 2 4 2" xfId="5229"/>
    <cellStyle name="Normal 7 2 4 2 2" xfId="16331"/>
    <cellStyle name="Normal 7 2 4 2 2 2" xfId="37520"/>
    <cellStyle name="Normal 7 2 4 2 3" xfId="30886"/>
    <cellStyle name="Normal 7 2 4 3" xfId="16133"/>
    <cellStyle name="Normal 7 2 4 3 2" xfId="37323"/>
    <cellStyle name="Normal 7 2 4 4" xfId="28143"/>
    <cellStyle name="Normal 7 2 4_Table 2A-1_EFT (Annual)" xfId="3200"/>
    <cellStyle name="Normal 7 2 5" xfId="3812"/>
    <cellStyle name="Normal 7 2 5 2" xfId="16231"/>
    <cellStyle name="Normal 7 2 5 2 2" xfId="37421"/>
    <cellStyle name="Normal 7 2 5 3" xfId="29521"/>
    <cellStyle name="Normal 7 2 6" xfId="16034"/>
    <cellStyle name="Normal 7 2 6 2" xfId="37224"/>
    <cellStyle name="Normal 7 2 7" xfId="26778"/>
    <cellStyle name="Normal 7 2_Table 2A-1_EFT (Annual)" xfId="3193"/>
    <cellStyle name="Normal 7 3" xfId="304"/>
    <cellStyle name="Normal 7 3 2" xfId="854"/>
    <cellStyle name="Normal 7 3 2 2" xfId="2384"/>
    <cellStyle name="Normal 7 3 2 2 2" xfId="5945"/>
    <cellStyle name="Normal 7 3 2 2 2 2" xfId="16393"/>
    <cellStyle name="Normal 7 3 2 2 2 2 2" xfId="37582"/>
    <cellStyle name="Normal 7 3 2 2 2 3" xfId="31601"/>
    <cellStyle name="Normal 7 3 2 2 3" xfId="16195"/>
    <cellStyle name="Normal 7 3 2 2 3 2" xfId="37385"/>
    <cellStyle name="Normal 7 3 2 2 4" xfId="28858"/>
    <cellStyle name="Normal 7 3 2 2_Table 2A-1_EFT (Annual)" xfId="3203"/>
    <cellStyle name="Normal 7 3 2 3" xfId="4415"/>
    <cellStyle name="Normal 7 3 2 3 2" xfId="16293"/>
    <cellStyle name="Normal 7 3 2 3 2 2" xfId="37483"/>
    <cellStyle name="Normal 7 3 2 3 3" xfId="30072"/>
    <cellStyle name="Normal 7 3 2 4" xfId="16096"/>
    <cellStyle name="Normal 7 3 2 4 2" xfId="37286"/>
    <cellStyle name="Normal 7 3 2 5" xfId="27329"/>
    <cellStyle name="Normal 7 3 2_Table 2A-1_EFT (Annual)" xfId="3202"/>
    <cellStyle name="Normal 7 3 3" xfId="1686"/>
    <cellStyle name="Normal 7 3 3 2" xfId="5247"/>
    <cellStyle name="Normal 7 3 3 2 2" xfId="16344"/>
    <cellStyle name="Normal 7 3 3 2 2 2" xfId="37533"/>
    <cellStyle name="Normal 7 3 3 2 3" xfId="30904"/>
    <cellStyle name="Normal 7 3 3 3" xfId="16146"/>
    <cellStyle name="Normal 7 3 3 3 2" xfId="37336"/>
    <cellStyle name="Normal 7 3 3 4" xfId="28161"/>
    <cellStyle name="Normal 7 3 3_Table 2A-1_EFT (Annual)" xfId="3204"/>
    <cellStyle name="Normal 7 3 4" xfId="3874"/>
    <cellStyle name="Normal 7 3 4 2" xfId="16244"/>
    <cellStyle name="Normal 7 3 4 2 2" xfId="37434"/>
    <cellStyle name="Normal 7 3 4 3" xfId="29562"/>
    <cellStyle name="Normal 7 3 5" xfId="16047"/>
    <cellStyle name="Normal 7 3 5 2" xfId="37237"/>
    <cellStyle name="Normal 7 3 6" xfId="26819"/>
    <cellStyle name="Normal 7 3_Table 2A-1_EFT (Annual)" xfId="3201"/>
    <cellStyle name="Normal 7 4" xfId="650"/>
    <cellStyle name="Normal 7 4 2" xfId="1771"/>
    <cellStyle name="Normal 7 4 2 2" xfId="5332"/>
    <cellStyle name="Normal 7 4 2 2 2" xfId="16368"/>
    <cellStyle name="Normal 7 4 2 2 2 2" xfId="37557"/>
    <cellStyle name="Normal 7 4 2 2 3" xfId="30989"/>
    <cellStyle name="Normal 7 4 2 3" xfId="16170"/>
    <cellStyle name="Normal 7 4 2 3 2" xfId="37360"/>
    <cellStyle name="Normal 7 4 2 4" xfId="28246"/>
    <cellStyle name="Normal 7 4 2_Table 2A-1_EFT (Annual)" xfId="3206"/>
    <cellStyle name="Normal 7 4 3" xfId="4220"/>
    <cellStyle name="Normal 7 4 3 2" xfId="16268"/>
    <cellStyle name="Normal 7 4 3 2 2" xfId="37458"/>
    <cellStyle name="Normal 7 4 3 3" xfId="29908"/>
    <cellStyle name="Normal 7 4 4" xfId="16071"/>
    <cellStyle name="Normal 7 4 4 2" xfId="37261"/>
    <cellStyle name="Normal 7 4 5" xfId="27165"/>
    <cellStyle name="Normal 7 4_Table 2A-1_EFT (Annual)" xfId="3205"/>
    <cellStyle name="Normal 7 5" xfId="1629"/>
    <cellStyle name="Normal 7 5 2" xfId="5190"/>
    <cellStyle name="Normal 7 5 2 2" xfId="16319"/>
    <cellStyle name="Normal 7 5 2 2 2" xfId="37508"/>
    <cellStyle name="Normal 7 5 2 3" xfId="30847"/>
    <cellStyle name="Normal 7 5 3" xfId="16121"/>
    <cellStyle name="Normal 7 5 3 2" xfId="37311"/>
    <cellStyle name="Normal 7 5 4" xfId="28104"/>
    <cellStyle name="Normal 7 5_Table 2A-1_EFT (Annual)" xfId="3207"/>
    <cellStyle name="Normal 7 6" xfId="3659"/>
    <cellStyle name="Normal 7 6 2" xfId="16219"/>
    <cellStyle name="Normal 7 6 2 2" xfId="37409"/>
    <cellStyle name="Normal 7 6 3" xfId="29371"/>
    <cellStyle name="Normal 7 7" xfId="16022"/>
    <cellStyle name="Normal 7 7 2" xfId="37212"/>
    <cellStyle name="Normal 7 8" xfId="26628"/>
    <cellStyle name="Normal 7 9" xfId="47816"/>
    <cellStyle name="Normal 7_Table 2A-1_EFT (Annual)" xfId="3192"/>
    <cellStyle name="Normal 8" xfId="58"/>
    <cellStyle name="Normal 8 2" xfId="47842"/>
    <cellStyle name="Normal 9" xfId="59"/>
    <cellStyle name="Normal 9 2" xfId="102"/>
    <cellStyle name="Normal 9 2 2" xfId="333"/>
    <cellStyle name="Normal 9 2 2 2" xfId="877"/>
    <cellStyle name="Normal 9 2 2 2 2" xfId="2390"/>
    <cellStyle name="Normal 9 2 2 2 2 2" xfId="5951"/>
    <cellStyle name="Normal 9 2 2 2 2 2 2" xfId="16399"/>
    <cellStyle name="Normal 9 2 2 2 2 2 2 2" xfId="37588"/>
    <cellStyle name="Normal 9 2 2 2 2 2 3" xfId="31607"/>
    <cellStyle name="Normal 9 2 2 2 2 3" xfId="16201"/>
    <cellStyle name="Normal 9 2 2 2 2 3 2" xfId="37391"/>
    <cellStyle name="Normal 9 2 2 2 2 4" xfId="28864"/>
    <cellStyle name="Normal 9 2 2 2 2_Table 2A-1_EFT (Annual)" xfId="3212"/>
    <cellStyle name="Normal 9 2 2 2 3" xfId="4438"/>
    <cellStyle name="Normal 9 2 2 2 3 2" xfId="16299"/>
    <cellStyle name="Normal 9 2 2 2 3 2 2" xfId="37489"/>
    <cellStyle name="Normal 9 2 2 2 3 3" xfId="30095"/>
    <cellStyle name="Normal 9 2 2 2 4" xfId="16102"/>
    <cellStyle name="Normal 9 2 2 2 4 2" xfId="37292"/>
    <cellStyle name="Normal 9 2 2 2 5" xfId="27352"/>
    <cellStyle name="Normal 9 2 2 2_Table 2A-1_EFT (Annual)" xfId="3211"/>
    <cellStyle name="Normal 9 2 2 3" xfId="1698"/>
    <cellStyle name="Normal 9 2 2 3 2" xfId="5259"/>
    <cellStyle name="Normal 9 2 2 3 2 2" xfId="16350"/>
    <cellStyle name="Normal 9 2 2 3 2 2 2" xfId="37539"/>
    <cellStyle name="Normal 9 2 2 3 2 3" xfId="30916"/>
    <cellStyle name="Normal 9 2 2 3 3" xfId="16152"/>
    <cellStyle name="Normal 9 2 2 3 3 2" xfId="37342"/>
    <cellStyle name="Normal 9 2 2 3 4" xfId="28173"/>
    <cellStyle name="Normal 9 2 2 3_Table 2A-1_EFT (Annual)" xfId="3213"/>
    <cellStyle name="Normal 9 2 2 4" xfId="3903"/>
    <cellStyle name="Normal 9 2 2 4 2" xfId="16250"/>
    <cellStyle name="Normal 9 2 2 4 2 2" xfId="37440"/>
    <cellStyle name="Normal 9 2 2 4 3" xfId="29591"/>
    <cellStyle name="Normal 9 2 2 5" xfId="16053"/>
    <cellStyle name="Normal 9 2 2 5 2" xfId="37243"/>
    <cellStyle name="Normal 9 2 2 6" xfId="26848"/>
    <cellStyle name="Normal 9 2 2_Table 2A-1_EFT (Annual)" xfId="3210"/>
    <cellStyle name="Normal 9 2 3" xfId="718"/>
    <cellStyle name="Normal 9 2 3 2" xfId="2365"/>
    <cellStyle name="Normal 9 2 3 2 2" xfId="5926"/>
    <cellStyle name="Normal 9 2 3 2 2 2" xfId="16374"/>
    <cellStyle name="Normal 9 2 3 2 2 2 2" xfId="37563"/>
    <cellStyle name="Normal 9 2 3 2 2 3" xfId="31582"/>
    <cellStyle name="Normal 9 2 3 2 3" xfId="16176"/>
    <cellStyle name="Normal 9 2 3 2 3 2" xfId="37366"/>
    <cellStyle name="Normal 9 2 3 2 4" xfId="28839"/>
    <cellStyle name="Normal 9 2 3 2_Table 2A-1_EFT (Annual)" xfId="3215"/>
    <cellStyle name="Normal 9 2 3 3" xfId="4279"/>
    <cellStyle name="Normal 9 2 3 3 2" xfId="16274"/>
    <cellStyle name="Normal 9 2 3 3 2 2" xfId="37464"/>
    <cellStyle name="Normal 9 2 3 3 3" xfId="29936"/>
    <cellStyle name="Normal 9 2 3 4" xfId="16077"/>
    <cellStyle name="Normal 9 2 3 4 2" xfId="37267"/>
    <cellStyle name="Normal 9 2 3 5" xfId="27193"/>
    <cellStyle name="Normal 9 2 3_Table 2A-1_EFT (Annual)" xfId="3214"/>
    <cellStyle name="Normal 9 2 4" xfId="1641"/>
    <cellStyle name="Normal 9 2 4 2" xfId="5202"/>
    <cellStyle name="Normal 9 2 4 2 2" xfId="16325"/>
    <cellStyle name="Normal 9 2 4 2 2 2" xfId="37514"/>
    <cellStyle name="Normal 9 2 4 2 3" xfId="30859"/>
    <cellStyle name="Normal 9 2 4 3" xfId="16127"/>
    <cellStyle name="Normal 9 2 4 3 2" xfId="37317"/>
    <cellStyle name="Normal 9 2 4 4" xfId="28116"/>
    <cellStyle name="Normal 9 2 4_Table 2A-1_EFT (Annual)" xfId="3216"/>
    <cellStyle name="Normal 9 2 5" xfId="3691"/>
    <cellStyle name="Normal 9 2 5 2" xfId="16225"/>
    <cellStyle name="Normal 9 2 5 2 2" xfId="37415"/>
    <cellStyle name="Normal 9 2 5 3" xfId="29400"/>
    <cellStyle name="Normal 9 2 6" xfId="16028"/>
    <cellStyle name="Normal 9 2 6 2" xfId="37218"/>
    <cellStyle name="Normal 9 2 7" xfId="26657"/>
    <cellStyle name="Normal 9 2_Table 2A-1_EFT (Annual)" xfId="3209"/>
    <cellStyle name="Normal 9 3" xfId="298"/>
    <cellStyle name="Normal 9 3 2" xfId="848"/>
    <cellStyle name="Normal 9 3 2 2" xfId="2378"/>
    <cellStyle name="Normal 9 3 2 2 2" xfId="5939"/>
    <cellStyle name="Normal 9 3 2 2 2 2" xfId="16387"/>
    <cellStyle name="Normal 9 3 2 2 2 2 2" xfId="37576"/>
    <cellStyle name="Normal 9 3 2 2 2 3" xfId="31595"/>
    <cellStyle name="Normal 9 3 2 2 3" xfId="16189"/>
    <cellStyle name="Normal 9 3 2 2 3 2" xfId="37379"/>
    <cellStyle name="Normal 9 3 2 2 4" xfId="28852"/>
    <cellStyle name="Normal 9 3 2 2_Table 2A-1_EFT (Annual)" xfId="3219"/>
    <cellStyle name="Normal 9 3 2 3" xfId="4409"/>
    <cellStyle name="Normal 9 3 2 3 2" xfId="16287"/>
    <cellStyle name="Normal 9 3 2 3 2 2" xfId="37477"/>
    <cellStyle name="Normal 9 3 2 3 3" xfId="30066"/>
    <cellStyle name="Normal 9 3 2 4" xfId="16090"/>
    <cellStyle name="Normal 9 3 2 4 2" xfId="37280"/>
    <cellStyle name="Normal 9 3 2 5" xfId="27323"/>
    <cellStyle name="Normal 9 3 2_Table 2A-1_EFT (Annual)" xfId="3218"/>
    <cellStyle name="Normal 9 3 3" xfId="1680"/>
    <cellStyle name="Normal 9 3 3 2" xfId="5241"/>
    <cellStyle name="Normal 9 3 3 2 2" xfId="16338"/>
    <cellStyle name="Normal 9 3 3 2 2 2" xfId="37527"/>
    <cellStyle name="Normal 9 3 3 2 3" xfId="30898"/>
    <cellStyle name="Normal 9 3 3 3" xfId="16140"/>
    <cellStyle name="Normal 9 3 3 3 2" xfId="37330"/>
    <cellStyle name="Normal 9 3 3 4" xfId="28155"/>
    <cellStyle name="Normal 9 3 3_Table 2A-1_EFT (Annual)" xfId="3220"/>
    <cellStyle name="Normal 9 3 4" xfId="3868"/>
    <cellStyle name="Normal 9 3 4 2" xfId="16238"/>
    <cellStyle name="Normal 9 3 4 2 2" xfId="37428"/>
    <cellStyle name="Normal 9 3 4 3" xfId="29556"/>
    <cellStyle name="Normal 9 3 5" xfId="16041"/>
    <cellStyle name="Normal 9 3 5 2" xfId="37231"/>
    <cellStyle name="Normal 9 3 6" xfId="26813"/>
    <cellStyle name="Normal 9 3_Table 2A-1_EFT (Annual)" xfId="3217"/>
    <cellStyle name="Normal 9 4" xfId="644"/>
    <cellStyle name="Normal 9 4 2" xfId="1765"/>
    <cellStyle name="Normal 9 4 2 2" xfId="5326"/>
    <cellStyle name="Normal 9 4 2 2 2" xfId="16362"/>
    <cellStyle name="Normal 9 4 2 2 2 2" xfId="37551"/>
    <cellStyle name="Normal 9 4 2 2 3" xfId="30983"/>
    <cellStyle name="Normal 9 4 2 3" xfId="16164"/>
    <cellStyle name="Normal 9 4 2 3 2" xfId="37354"/>
    <cellStyle name="Normal 9 4 2 4" xfId="28240"/>
    <cellStyle name="Normal 9 4 2_Table 2A-1_EFT (Annual)" xfId="3222"/>
    <cellStyle name="Normal 9 4 3" xfId="4214"/>
    <cellStyle name="Normal 9 4 3 2" xfId="16262"/>
    <cellStyle name="Normal 9 4 3 2 2" xfId="37452"/>
    <cellStyle name="Normal 9 4 3 3" xfId="29902"/>
    <cellStyle name="Normal 9 4 4" xfId="16065"/>
    <cellStyle name="Normal 9 4 4 2" xfId="37255"/>
    <cellStyle name="Normal 9 4 5" xfId="27159"/>
    <cellStyle name="Normal 9 4_Table 2A-1_EFT (Annual)" xfId="3221"/>
    <cellStyle name="Normal 9 5" xfId="1623"/>
    <cellStyle name="Normal 9 5 2" xfId="5184"/>
    <cellStyle name="Normal 9 5 2 2" xfId="16313"/>
    <cellStyle name="Normal 9 5 2 2 2" xfId="37502"/>
    <cellStyle name="Normal 9 5 2 3" xfId="30841"/>
    <cellStyle name="Normal 9 5 3" xfId="16115"/>
    <cellStyle name="Normal 9 5 3 2" xfId="37305"/>
    <cellStyle name="Normal 9 5 4" xfId="28098"/>
    <cellStyle name="Normal 9 5_Table 2A-1_EFT (Annual)" xfId="3223"/>
    <cellStyle name="Normal 9 6" xfId="3649"/>
    <cellStyle name="Normal 9 6 2" xfId="16213"/>
    <cellStyle name="Normal 9 6 2 2" xfId="37403"/>
    <cellStyle name="Normal 9 6 3" xfId="29365"/>
    <cellStyle name="Normal 9 7" xfId="16016"/>
    <cellStyle name="Normal 9 7 2" xfId="37206"/>
    <cellStyle name="Normal 9 8" xfId="26622"/>
    <cellStyle name="Normal 9 9" xfId="47810"/>
    <cellStyle name="Normal 9_Table 2A-1_EFT (Annual)" xfId="3208"/>
    <cellStyle name="Normal_Sheet1" xfId="45"/>
    <cellStyle name="Normal_Sheet1 2 2" xfId="47833"/>
    <cellStyle name="Normal_Sheet1 3 2" xfId="70"/>
    <cellStyle name="Note" xfId="46" builtinId="10" customBuiltin="1"/>
    <cellStyle name="Note 10" xfId="135"/>
    <cellStyle name="Note 10 10" xfId="26690"/>
    <cellStyle name="Note 10 2" xfId="528"/>
    <cellStyle name="Note 10 2 2" xfId="1505"/>
    <cellStyle name="Note 10 2 2 2" xfId="2775"/>
    <cellStyle name="Note 10 2 2 2 2" xfId="6336"/>
    <cellStyle name="Note 10 2 2 2 2 2" xfId="14530"/>
    <cellStyle name="Note 10 2 2 2 2 2 2" xfId="26502"/>
    <cellStyle name="Note 10 2 2 2 2 2 2 2" xfId="47688"/>
    <cellStyle name="Note 10 2 2 2 2 2 3" xfId="37084"/>
    <cellStyle name="Note 10 2 2 2 2 3" xfId="21389"/>
    <cellStyle name="Note 10 2 2 2 2 3 2" xfId="42576"/>
    <cellStyle name="Note 10 2 2 2 2 4" xfId="31992"/>
    <cellStyle name="Note 10 2 2 2 2_Table 2A-1_EFT (Annual)" xfId="15428"/>
    <cellStyle name="Note 10 2 2 2 3" xfId="11872"/>
    <cellStyle name="Note 10 2 2 2 3 2" xfId="23956"/>
    <cellStyle name="Note 10 2 2 2 3 2 2" xfId="45142"/>
    <cellStyle name="Note 10 2 2 2 3 3" xfId="34538"/>
    <cellStyle name="Note 10 2 2 2 4" xfId="18843"/>
    <cellStyle name="Note 10 2 2 2 4 2" xfId="40030"/>
    <cellStyle name="Note 10 2 2 2 5" xfId="29249"/>
    <cellStyle name="Note 10 2 2 2_Table 2A-1_EFT (Annual)" xfId="7155"/>
    <cellStyle name="Note 10 2 2 3" xfId="5066"/>
    <cellStyle name="Note 10 2 2 3 2" xfId="13326"/>
    <cellStyle name="Note 10 2 2 3 2 2" xfId="25332"/>
    <cellStyle name="Note 10 2 2 3 2 2 2" xfId="46518"/>
    <cellStyle name="Note 10 2 2 3 2 3" xfId="35914"/>
    <cellStyle name="Note 10 2 2 3 3" xfId="20219"/>
    <cellStyle name="Note 10 2 2 3 3 2" xfId="41406"/>
    <cellStyle name="Note 10 2 2 3 4" xfId="30723"/>
    <cellStyle name="Note 10 2 2 3_Table 2A-1_EFT (Annual)" xfId="15429"/>
    <cellStyle name="Note 10 2 2 4" xfId="10670"/>
    <cellStyle name="Note 10 2 2 4 2" xfId="22786"/>
    <cellStyle name="Note 10 2 2 4 2 2" xfId="43972"/>
    <cellStyle name="Note 10 2 2 4 3" xfId="33368"/>
    <cellStyle name="Note 10 2 2 5" xfId="17673"/>
    <cellStyle name="Note 10 2 2 5 2" xfId="38860"/>
    <cellStyle name="Note 10 2 2 6" xfId="27980"/>
    <cellStyle name="Note 10 2 2_Table 2A-1_EFT (Annual)" xfId="7154"/>
    <cellStyle name="Note 10 2 3" xfId="1038"/>
    <cellStyle name="Note 10 2 3 2" xfId="4599"/>
    <cellStyle name="Note 10 2 3 2 2" xfId="12859"/>
    <cellStyle name="Note 10 2 3 2 2 2" xfId="24865"/>
    <cellStyle name="Note 10 2 3 2 2 2 2" xfId="46051"/>
    <cellStyle name="Note 10 2 3 2 2 3" xfId="35447"/>
    <cellStyle name="Note 10 2 3 2 3" xfId="19752"/>
    <cellStyle name="Note 10 2 3 2 3 2" xfId="40939"/>
    <cellStyle name="Note 10 2 3 2 4" xfId="30256"/>
    <cellStyle name="Note 10 2 3 2_Table 2A-1_EFT (Annual)" xfId="15430"/>
    <cellStyle name="Note 10 2 3 3" xfId="10203"/>
    <cellStyle name="Note 10 2 3 3 2" xfId="22319"/>
    <cellStyle name="Note 10 2 3 3 2 2" xfId="43505"/>
    <cellStyle name="Note 10 2 3 3 3" xfId="32901"/>
    <cellStyle name="Note 10 2 3 4" xfId="17206"/>
    <cellStyle name="Note 10 2 3 4 2" xfId="38393"/>
    <cellStyle name="Note 10 2 3 5" xfId="27513"/>
    <cellStyle name="Note 10 2 3_Table 2A-1_EFT (Annual)" xfId="7156"/>
    <cellStyle name="Note 10 2 4" xfId="2244"/>
    <cellStyle name="Note 10 2 4 2" xfId="5805"/>
    <cellStyle name="Note 10 2 4 2 2" xfId="14020"/>
    <cellStyle name="Note 10 2 4 2 2 2" xfId="26008"/>
    <cellStyle name="Note 10 2 4 2 2 2 2" xfId="47194"/>
    <cellStyle name="Note 10 2 4 2 2 3" xfId="36590"/>
    <cellStyle name="Note 10 2 4 2 3" xfId="20895"/>
    <cellStyle name="Note 10 2 4 2 3 2" xfId="42082"/>
    <cellStyle name="Note 10 2 4 2 4" xfId="31462"/>
    <cellStyle name="Note 10 2 4 2_Table 2A-1_EFT (Annual)" xfId="15431"/>
    <cellStyle name="Note 10 2 4 3" xfId="11364"/>
    <cellStyle name="Note 10 2 4 3 2" xfId="23462"/>
    <cellStyle name="Note 10 2 4 3 2 2" xfId="44648"/>
    <cellStyle name="Note 10 2 4 3 3" xfId="34044"/>
    <cellStyle name="Note 10 2 4 4" xfId="18349"/>
    <cellStyle name="Note 10 2 4 4 2" xfId="39536"/>
    <cellStyle name="Note 10 2 4 5" xfId="28719"/>
    <cellStyle name="Note 10 2 4_Table 2A-1_EFT (Annual)" xfId="7157"/>
    <cellStyle name="Note 10 2 5" xfId="4098"/>
    <cellStyle name="Note 10 2 5 2" xfId="12422"/>
    <cellStyle name="Note 10 2 5 2 2" xfId="24444"/>
    <cellStyle name="Note 10 2 5 2 2 2" xfId="45630"/>
    <cellStyle name="Note 10 2 5 2 3" xfId="35026"/>
    <cellStyle name="Note 10 2 5 3" xfId="19331"/>
    <cellStyle name="Note 10 2 5 3 2" xfId="40518"/>
    <cellStyle name="Note 10 2 5 4" xfId="29786"/>
    <cellStyle name="Note 10 2 5_Table 2A-1_EFT (Annual)" xfId="15432"/>
    <cellStyle name="Note 10 2 6" xfId="9761"/>
    <cellStyle name="Note 10 2 6 2" xfId="21898"/>
    <cellStyle name="Note 10 2 6 2 2" xfId="43084"/>
    <cellStyle name="Note 10 2 6 3" xfId="32480"/>
    <cellStyle name="Note 10 2 7" xfId="16785"/>
    <cellStyle name="Note 10 2 7 2" xfId="37972"/>
    <cellStyle name="Note 10 2 8" xfId="27043"/>
    <cellStyle name="Note 10 2_Table 2A-1_EFT (Annual)" xfId="3225"/>
    <cellStyle name="Note 10 3" xfId="366"/>
    <cellStyle name="Note 10 3 2" xfId="1349"/>
    <cellStyle name="Note 10 3 2 2" xfId="2619"/>
    <cellStyle name="Note 10 3 2 2 2" xfId="6180"/>
    <cellStyle name="Note 10 3 2 2 2 2" xfId="14374"/>
    <cellStyle name="Note 10 3 2 2 2 2 2" xfId="26346"/>
    <cellStyle name="Note 10 3 2 2 2 2 2 2" xfId="47532"/>
    <cellStyle name="Note 10 3 2 2 2 2 3" xfId="36928"/>
    <cellStyle name="Note 10 3 2 2 2 3" xfId="21233"/>
    <cellStyle name="Note 10 3 2 2 2 3 2" xfId="42420"/>
    <cellStyle name="Note 10 3 2 2 2 4" xfId="31836"/>
    <cellStyle name="Note 10 3 2 2 2_Table 2A-1_EFT (Annual)" xfId="15433"/>
    <cellStyle name="Note 10 3 2 2 3" xfId="11716"/>
    <cellStyle name="Note 10 3 2 2 3 2" xfId="23800"/>
    <cellStyle name="Note 10 3 2 2 3 2 2" xfId="44986"/>
    <cellStyle name="Note 10 3 2 2 3 3" xfId="34382"/>
    <cellStyle name="Note 10 3 2 2 4" xfId="18687"/>
    <cellStyle name="Note 10 3 2 2 4 2" xfId="39874"/>
    <cellStyle name="Note 10 3 2 2 5" xfId="29093"/>
    <cellStyle name="Note 10 3 2 2_Table 2A-1_EFT (Annual)" xfId="7159"/>
    <cellStyle name="Note 10 3 2 3" xfId="4910"/>
    <cellStyle name="Note 10 3 2 3 2" xfId="13170"/>
    <cellStyle name="Note 10 3 2 3 2 2" xfId="25176"/>
    <cellStyle name="Note 10 3 2 3 2 2 2" xfId="46362"/>
    <cellStyle name="Note 10 3 2 3 2 3" xfId="35758"/>
    <cellStyle name="Note 10 3 2 3 3" xfId="20063"/>
    <cellStyle name="Note 10 3 2 3 3 2" xfId="41250"/>
    <cellStyle name="Note 10 3 2 3 4" xfId="30567"/>
    <cellStyle name="Note 10 3 2 3_Table 2A-1_EFT (Annual)" xfId="15434"/>
    <cellStyle name="Note 10 3 2 4" xfId="10514"/>
    <cellStyle name="Note 10 3 2 4 2" xfId="22630"/>
    <cellStyle name="Note 10 3 2 4 2 2" xfId="43816"/>
    <cellStyle name="Note 10 3 2 4 3" xfId="33212"/>
    <cellStyle name="Note 10 3 2 5" xfId="17517"/>
    <cellStyle name="Note 10 3 2 5 2" xfId="38704"/>
    <cellStyle name="Note 10 3 2 6" xfId="27824"/>
    <cellStyle name="Note 10 3 2_Table 2A-1_EFT (Annual)" xfId="7158"/>
    <cellStyle name="Note 10 3 3" xfId="906"/>
    <cellStyle name="Note 10 3 3 2" xfId="4467"/>
    <cellStyle name="Note 10 3 3 2 2" xfId="12729"/>
    <cellStyle name="Note 10 3 3 2 2 2" xfId="24739"/>
    <cellStyle name="Note 10 3 3 2 2 2 2" xfId="45925"/>
    <cellStyle name="Note 10 3 3 2 2 3" xfId="35321"/>
    <cellStyle name="Note 10 3 3 2 3" xfId="19626"/>
    <cellStyle name="Note 10 3 3 2 3 2" xfId="40813"/>
    <cellStyle name="Note 10 3 3 2 4" xfId="30124"/>
    <cellStyle name="Note 10 3 3 2_Table 2A-1_EFT (Annual)" xfId="15435"/>
    <cellStyle name="Note 10 3 3 3" xfId="10076"/>
    <cellStyle name="Note 10 3 3 3 2" xfId="22193"/>
    <cellStyle name="Note 10 3 3 3 2 2" xfId="43379"/>
    <cellStyle name="Note 10 3 3 3 3" xfId="32775"/>
    <cellStyle name="Note 10 3 3 4" xfId="17080"/>
    <cellStyle name="Note 10 3 3 4 2" xfId="38267"/>
    <cellStyle name="Note 10 3 3 5" xfId="27381"/>
    <cellStyle name="Note 10 3 3_Table 2A-1_EFT (Annual)" xfId="7160"/>
    <cellStyle name="Note 10 3 4" xfId="2088"/>
    <cellStyle name="Note 10 3 4 2" xfId="5649"/>
    <cellStyle name="Note 10 3 4 2 2" xfId="13864"/>
    <cellStyle name="Note 10 3 4 2 2 2" xfId="25852"/>
    <cellStyle name="Note 10 3 4 2 2 2 2" xfId="47038"/>
    <cellStyle name="Note 10 3 4 2 2 3" xfId="36434"/>
    <cellStyle name="Note 10 3 4 2 3" xfId="20739"/>
    <cellStyle name="Note 10 3 4 2 3 2" xfId="41926"/>
    <cellStyle name="Note 10 3 4 2 4" xfId="31306"/>
    <cellStyle name="Note 10 3 4 2_Table 2A-1_EFT (Annual)" xfId="15436"/>
    <cellStyle name="Note 10 3 4 3" xfId="11208"/>
    <cellStyle name="Note 10 3 4 3 2" xfId="23306"/>
    <cellStyle name="Note 10 3 4 3 2 2" xfId="44492"/>
    <cellStyle name="Note 10 3 4 3 3" xfId="33888"/>
    <cellStyle name="Note 10 3 4 4" xfId="18193"/>
    <cellStyle name="Note 10 3 4 4 2" xfId="39380"/>
    <cellStyle name="Note 10 3 4 5" xfId="28563"/>
    <cellStyle name="Note 10 3 4_Table 2A-1_EFT (Annual)" xfId="7161"/>
    <cellStyle name="Note 10 3 5" xfId="3936"/>
    <cellStyle name="Note 10 3 5 2" xfId="12264"/>
    <cellStyle name="Note 10 3 5 2 2" xfId="24288"/>
    <cellStyle name="Note 10 3 5 2 2 2" xfId="45474"/>
    <cellStyle name="Note 10 3 5 2 3" xfId="34870"/>
    <cellStyle name="Note 10 3 5 3" xfId="19175"/>
    <cellStyle name="Note 10 3 5 3 2" xfId="40362"/>
    <cellStyle name="Note 10 3 5 4" xfId="29624"/>
    <cellStyle name="Note 10 3 5_Table 2A-1_EFT (Annual)" xfId="15437"/>
    <cellStyle name="Note 10 3 6" xfId="9601"/>
    <cellStyle name="Note 10 3 6 2" xfId="21742"/>
    <cellStyle name="Note 10 3 6 2 2" xfId="42928"/>
    <cellStyle name="Note 10 3 6 3" xfId="32324"/>
    <cellStyle name="Note 10 3 7" xfId="16629"/>
    <cellStyle name="Note 10 3 7 2" xfId="37816"/>
    <cellStyle name="Note 10 3 8" xfId="26881"/>
    <cellStyle name="Note 10 3_Table 2A-1_EFT (Annual)" xfId="3226"/>
    <cellStyle name="Note 10 4" xfId="1183"/>
    <cellStyle name="Note 10 4 2" xfId="2453"/>
    <cellStyle name="Note 10 4 2 2" xfId="6014"/>
    <cellStyle name="Note 10 4 2 2 2" xfId="14208"/>
    <cellStyle name="Note 10 4 2 2 2 2" xfId="26180"/>
    <cellStyle name="Note 10 4 2 2 2 2 2" xfId="47366"/>
    <cellStyle name="Note 10 4 2 2 2 3" xfId="36762"/>
    <cellStyle name="Note 10 4 2 2 3" xfId="21067"/>
    <cellStyle name="Note 10 4 2 2 3 2" xfId="42254"/>
    <cellStyle name="Note 10 4 2 2 4" xfId="31670"/>
    <cellStyle name="Note 10 4 2 2_Table 2A-1_EFT (Annual)" xfId="15438"/>
    <cellStyle name="Note 10 4 2 3" xfId="11550"/>
    <cellStyle name="Note 10 4 2 3 2" xfId="23634"/>
    <cellStyle name="Note 10 4 2 3 2 2" xfId="44820"/>
    <cellStyle name="Note 10 4 2 3 3" xfId="34216"/>
    <cellStyle name="Note 10 4 2 4" xfId="18521"/>
    <cellStyle name="Note 10 4 2 4 2" xfId="39708"/>
    <cellStyle name="Note 10 4 2 5" xfId="28927"/>
    <cellStyle name="Note 10 4 2_Table 2A-1_EFT (Annual)" xfId="7163"/>
    <cellStyle name="Note 10 4 3" xfId="4744"/>
    <cellStyle name="Note 10 4 3 2" xfId="13004"/>
    <cellStyle name="Note 10 4 3 2 2" xfId="25010"/>
    <cellStyle name="Note 10 4 3 2 2 2" xfId="46196"/>
    <cellStyle name="Note 10 4 3 2 3" xfId="35592"/>
    <cellStyle name="Note 10 4 3 3" xfId="19897"/>
    <cellStyle name="Note 10 4 3 3 2" xfId="41084"/>
    <cellStyle name="Note 10 4 3 4" xfId="30401"/>
    <cellStyle name="Note 10 4 3_Table 2A-1_EFT (Annual)" xfId="15439"/>
    <cellStyle name="Note 10 4 4" xfId="10348"/>
    <cellStyle name="Note 10 4 4 2" xfId="22464"/>
    <cellStyle name="Note 10 4 4 2 2" xfId="43650"/>
    <cellStyle name="Note 10 4 4 3" xfId="33046"/>
    <cellStyle name="Note 10 4 5" xfId="17351"/>
    <cellStyle name="Note 10 4 5 2" xfId="38538"/>
    <cellStyle name="Note 10 4 6" xfId="27658"/>
    <cellStyle name="Note 10 4_Table 2A-1_EFT (Annual)" xfId="7162"/>
    <cellStyle name="Note 10 5" xfId="747"/>
    <cellStyle name="Note 10 5 2" xfId="4308"/>
    <cellStyle name="Note 10 5 2 2" xfId="12588"/>
    <cellStyle name="Note 10 5 2 2 2" xfId="24605"/>
    <cellStyle name="Note 10 5 2 2 2 2" xfId="45791"/>
    <cellStyle name="Note 10 5 2 2 3" xfId="35187"/>
    <cellStyle name="Note 10 5 2 3" xfId="19492"/>
    <cellStyle name="Note 10 5 2 3 2" xfId="40679"/>
    <cellStyle name="Note 10 5 2 4" xfId="29965"/>
    <cellStyle name="Note 10 5 2_Table 2A-1_EFT (Annual)" xfId="15440"/>
    <cellStyle name="Note 10 5 3" xfId="9936"/>
    <cellStyle name="Note 10 5 3 2" xfId="22059"/>
    <cellStyle name="Note 10 5 3 2 2" xfId="43245"/>
    <cellStyle name="Note 10 5 3 3" xfId="32641"/>
    <cellStyle name="Note 10 5 4" xfId="16946"/>
    <cellStyle name="Note 10 5 4 2" xfId="38133"/>
    <cellStyle name="Note 10 5 5" xfId="27222"/>
    <cellStyle name="Note 10 5_Table 2A-1_EFT (Annual)" xfId="7164"/>
    <cellStyle name="Note 10 6" xfId="1855"/>
    <cellStyle name="Note 10 6 2" xfId="5416"/>
    <cellStyle name="Note 10 6 2 2" xfId="13631"/>
    <cellStyle name="Note 10 6 2 2 2" xfId="25619"/>
    <cellStyle name="Note 10 6 2 2 2 2" xfId="46805"/>
    <cellStyle name="Note 10 6 2 2 3" xfId="36201"/>
    <cellStyle name="Note 10 6 2 3" xfId="20506"/>
    <cellStyle name="Note 10 6 2 3 2" xfId="41693"/>
    <cellStyle name="Note 10 6 2 4" xfId="31073"/>
    <cellStyle name="Note 10 6 2_Table 2A-1_EFT (Annual)" xfId="15441"/>
    <cellStyle name="Note 10 6 3" xfId="10975"/>
    <cellStyle name="Note 10 6 3 2" xfId="23073"/>
    <cellStyle name="Note 10 6 3 2 2" xfId="44259"/>
    <cellStyle name="Note 10 6 3 3" xfId="33655"/>
    <cellStyle name="Note 10 6 4" xfId="17960"/>
    <cellStyle name="Note 10 6 4 2" xfId="39147"/>
    <cellStyle name="Note 10 6 5" xfId="28330"/>
    <cellStyle name="Note 10 6_Table 2A-1_EFT (Annual)" xfId="7165"/>
    <cellStyle name="Note 10 7" xfId="3724"/>
    <cellStyle name="Note 10 7 2" xfId="12092"/>
    <cellStyle name="Note 10 7 2 2" xfId="24122"/>
    <cellStyle name="Note 10 7 2 2 2" xfId="45308"/>
    <cellStyle name="Note 10 7 2 3" xfId="34704"/>
    <cellStyle name="Note 10 7 3" xfId="19009"/>
    <cellStyle name="Note 10 7 3 2" xfId="40196"/>
    <cellStyle name="Note 10 7 4" xfId="29433"/>
    <cellStyle name="Note 10 7_Table 2A-1_EFT (Annual)" xfId="15442"/>
    <cellStyle name="Note 10 8" xfId="9411"/>
    <cellStyle name="Note 10 8 2" xfId="21576"/>
    <cellStyle name="Note 10 8 2 2" xfId="42762"/>
    <cellStyle name="Note 10 8 3" xfId="32158"/>
    <cellStyle name="Note 10 9" xfId="16463"/>
    <cellStyle name="Note 10 9 2" xfId="37650"/>
    <cellStyle name="Note 10_Table 2A-1_EFT (Annual)" xfId="3224"/>
    <cellStyle name="Note 11" xfId="134"/>
    <cellStyle name="Note 11 10" xfId="26689"/>
    <cellStyle name="Note 11 2" xfId="527"/>
    <cellStyle name="Note 11 2 2" xfId="1504"/>
    <cellStyle name="Note 11 2 2 2" xfId="2774"/>
    <cellStyle name="Note 11 2 2 2 2" xfId="6335"/>
    <cellStyle name="Note 11 2 2 2 2 2" xfId="14529"/>
    <cellStyle name="Note 11 2 2 2 2 2 2" xfId="26501"/>
    <cellStyle name="Note 11 2 2 2 2 2 2 2" xfId="47687"/>
    <cellStyle name="Note 11 2 2 2 2 2 3" xfId="37083"/>
    <cellStyle name="Note 11 2 2 2 2 3" xfId="21388"/>
    <cellStyle name="Note 11 2 2 2 2 3 2" xfId="42575"/>
    <cellStyle name="Note 11 2 2 2 2 4" xfId="31991"/>
    <cellStyle name="Note 11 2 2 2 2_Table 2A-1_EFT (Annual)" xfId="15443"/>
    <cellStyle name="Note 11 2 2 2 3" xfId="11871"/>
    <cellStyle name="Note 11 2 2 2 3 2" xfId="23955"/>
    <cellStyle name="Note 11 2 2 2 3 2 2" xfId="45141"/>
    <cellStyle name="Note 11 2 2 2 3 3" xfId="34537"/>
    <cellStyle name="Note 11 2 2 2 4" xfId="18842"/>
    <cellStyle name="Note 11 2 2 2 4 2" xfId="40029"/>
    <cellStyle name="Note 11 2 2 2 5" xfId="29248"/>
    <cellStyle name="Note 11 2 2 2_Table 2A-1_EFT (Annual)" xfId="7167"/>
    <cellStyle name="Note 11 2 2 3" xfId="5065"/>
    <cellStyle name="Note 11 2 2 3 2" xfId="13325"/>
    <cellStyle name="Note 11 2 2 3 2 2" xfId="25331"/>
    <cellStyle name="Note 11 2 2 3 2 2 2" xfId="46517"/>
    <cellStyle name="Note 11 2 2 3 2 3" xfId="35913"/>
    <cellStyle name="Note 11 2 2 3 3" xfId="20218"/>
    <cellStyle name="Note 11 2 2 3 3 2" xfId="41405"/>
    <cellStyle name="Note 11 2 2 3 4" xfId="30722"/>
    <cellStyle name="Note 11 2 2 3_Table 2A-1_EFT (Annual)" xfId="15444"/>
    <cellStyle name="Note 11 2 2 4" xfId="10669"/>
    <cellStyle name="Note 11 2 2 4 2" xfId="22785"/>
    <cellStyle name="Note 11 2 2 4 2 2" xfId="43971"/>
    <cellStyle name="Note 11 2 2 4 3" xfId="33367"/>
    <cellStyle name="Note 11 2 2 5" xfId="17672"/>
    <cellStyle name="Note 11 2 2 5 2" xfId="38859"/>
    <cellStyle name="Note 11 2 2 6" xfId="27979"/>
    <cellStyle name="Note 11 2 2_Table 2A-1_EFT (Annual)" xfId="7166"/>
    <cellStyle name="Note 11 2 3" xfId="1037"/>
    <cellStyle name="Note 11 2 3 2" xfId="4598"/>
    <cellStyle name="Note 11 2 3 2 2" xfId="12858"/>
    <cellStyle name="Note 11 2 3 2 2 2" xfId="24864"/>
    <cellStyle name="Note 11 2 3 2 2 2 2" xfId="46050"/>
    <cellStyle name="Note 11 2 3 2 2 3" xfId="35446"/>
    <cellStyle name="Note 11 2 3 2 3" xfId="19751"/>
    <cellStyle name="Note 11 2 3 2 3 2" xfId="40938"/>
    <cellStyle name="Note 11 2 3 2 4" xfId="30255"/>
    <cellStyle name="Note 11 2 3 2_Table 2A-1_EFT (Annual)" xfId="15445"/>
    <cellStyle name="Note 11 2 3 3" xfId="10202"/>
    <cellStyle name="Note 11 2 3 3 2" xfId="22318"/>
    <cellStyle name="Note 11 2 3 3 2 2" xfId="43504"/>
    <cellStyle name="Note 11 2 3 3 3" xfId="32900"/>
    <cellStyle name="Note 11 2 3 4" xfId="17205"/>
    <cellStyle name="Note 11 2 3 4 2" xfId="38392"/>
    <cellStyle name="Note 11 2 3 5" xfId="27512"/>
    <cellStyle name="Note 11 2 3_Table 2A-1_EFT (Annual)" xfId="7168"/>
    <cellStyle name="Note 11 2 4" xfId="2243"/>
    <cellStyle name="Note 11 2 4 2" xfId="5804"/>
    <cellStyle name="Note 11 2 4 2 2" xfId="14019"/>
    <cellStyle name="Note 11 2 4 2 2 2" xfId="26007"/>
    <cellStyle name="Note 11 2 4 2 2 2 2" xfId="47193"/>
    <cellStyle name="Note 11 2 4 2 2 3" xfId="36589"/>
    <cellStyle name="Note 11 2 4 2 3" xfId="20894"/>
    <cellStyle name="Note 11 2 4 2 3 2" xfId="42081"/>
    <cellStyle name="Note 11 2 4 2 4" xfId="31461"/>
    <cellStyle name="Note 11 2 4 2_Table 2A-1_EFT (Annual)" xfId="15446"/>
    <cellStyle name="Note 11 2 4 3" xfId="11363"/>
    <cellStyle name="Note 11 2 4 3 2" xfId="23461"/>
    <cellStyle name="Note 11 2 4 3 2 2" xfId="44647"/>
    <cellStyle name="Note 11 2 4 3 3" xfId="34043"/>
    <cellStyle name="Note 11 2 4 4" xfId="18348"/>
    <cellStyle name="Note 11 2 4 4 2" xfId="39535"/>
    <cellStyle name="Note 11 2 4 5" xfId="28718"/>
    <cellStyle name="Note 11 2 4_Table 2A-1_EFT (Annual)" xfId="7169"/>
    <cellStyle name="Note 11 2 5" xfId="4097"/>
    <cellStyle name="Note 11 2 5 2" xfId="12421"/>
    <cellStyle name="Note 11 2 5 2 2" xfId="24443"/>
    <cellStyle name="Note 11 2 5 2 2 2" xfId="45629"/>
    <cellStyle name="Note 11 2 5 2 3" xfId="35025"/>
    <cellStyle name="Note 11 2 5 3" xfId="19330"/>
    <cellStyle name="Note 11 2 5 3 2" xfId="40517"/>
    <cellStyle name="Note 11 2 5 4" xfId="29785"/>
    <cellStyle name="Note 11 2 5_Table 2A-1_EFT (Annual)" xfId="15447"/>
    <cellStyle name="Note 11 2 6" xfId="9760"/>
    <cellStyle name="Note 11 2 6 2" xfId="21897"/>
    <cellStyle name="Note 11 2 6 2 2" xfId="43083"/>
    <cellStyle name="Note 11 2 6 3" xfId="32479"/>
    <cellStyle name="Note 11 2 7" xfId="16784"/>
    <cellStyle name="Note 11 2 7 2" xfId="37971"/>
    <cellStyle name="Note 11 2 8" xfId="27042"/>
    <cellStyle name="Note 11 2_Table 2A-1_EFT (Annual)" xfId="3228"/>
    <cellStyle name="Note 11 3" xfId="365"/>
    <cellStyle name="Note 11 3 2" xfId="1348"/>
    <cellStyle name="Note 11 3 2 2" xfId="2618"/>
    <cellStyle name="Note 11 3 2 2 2" xfId="6179"/>
    <cellStyle name="Note 11 3 2 2 2 2" xfId="14373"/>
    <cellStyle name="Note 11 3 2 2 2 2 2" xfId="26345"/>
    <cellStyle name="Note 11 3 2 2 2 2 2 2" xfId="47531"/>
    <cellStyle name="Note 11 3 2 2 2 2 3" xfId="36927"/>
    <cellStyle name="Note 11 3 2 2 2 3" xfId="21232"/>
    <cellStyle name="Note 11 3 2 2 2 3 2" xfId="42419"/>
    <cellStyle name="Note 11 3 2 2 2 4" xfId="31835"/>
    <cellStyle name="Note 11 3 2 2 2_Table 2A-1_EFT (Annual)" xfId="15448"/>
    <cellStyle name="Note 11 3 2 2 3" xfId="11715"/>
    <cellStyle name="Note 11 3 2 2 3 2" xfId="23799"/>
    <cellStyle name="Note 11 3 2 2 3 2 2" xfId="44985"/>
    <cellStyle name="Note 11 3 2 2 3 3" xfId="34381"/>
    <cellStyle name="Note 11 3 2 2 4" xfId="18686"/>
    <cellStyle name="Note 11 3 2 2 4 2" xfId="39873"/>
    <cellStyle name="Note 11 3 2 2 5" xfId="29092"/>
    <cellStyle name="Note 11 3 2 2_Table 2A-1_EFT (Annual)" xfId="7171"/>
    <cellStyle name="Note 11 3 2 3" xfId="4909"/>
    <cellStyle name="Note 11 3 2 3 2" xfId="13169"/>
    <cellStyle name="Note 11 3 2 3 2 2" xfId="25175"/>
    <cellStyle name="Note 11 3 2 3 2 2 2" xfId="46361"/>
    <cellStyle name="Note 11 3 2 3 2 3" xfId="35757"/>
    <cellStyle name="Note 11 3 2 3 3" xfId="20062"/>
    <cellStyle name="Note 11 3 2 3 3 2" xfId="41249"/>
    <cellStyle name="Note 11 3 2 3 4" xfId="30566"/>
    <cellStyle name="Note 11 3 2 3_Table 2A-1_EFT (Annual)" xfId="15449"/>
    <cellStyle name="Note 11 3 2 4" xfId="10513"/>
    <cellStyle name="Note 11 3 2 4 2" xfId="22629"/>
    <cellStyle name="Note 11 3 2 4 2 2" xfId="43815"/>
    <cellStyle name="Note 11 3 2 4 3" xfId="33211"/>
    <cellStyle name="Note 11 3 2 5" xfId="17516"/>
    <cellStyle name="Note 11 3 2 5 2" xfId="38703"/>
    <cellStyle name="Note 11 3 2 6" xfId="27823"/>
    <cellStyle name="Note 11 3 2_Table 2A-1_EFT (Annual)" xfId="7170"/>
    <cellStyle name="Note 11 3 3" xfId="905"/>
    <cellStyle name="Note 11 3 3 2" xfId="4466"/>
    <cellStyle name="Note 11 3 3 2 2" xfId="12728"/>
    <cellStyle name="Note 11 3 3 2 2 2" xfId="24738"/>
    <cellStyle name="Note 11 3 3 2 2 2 2" xfId="45924"/>
    <cellStyle name="Note 11 3 3 2 2 3" xfId="35320"/>
    <cellStyle name="Note 11 3 3 2 3" xfId="19625"/>
    <cellStyle name="Note 11 3 3 2 3 2" xfId="40812"/>
    <cellStyle name="Note 11 3 3 2 4" xfId="30123"/>
    <cellStyle name="Note 11 3 3 2_Table 2A-1_EFT (Annual)" xfId="15450"/>
    <cellStyle name="Note 11 3 3 3" xfId="10075"/>
    <cellStyle name="Note 11 3 3 3 2" xfId="22192"/>
    <cellStyle name="Note 11 3 3 3 2 2" xfId="43378"/>
    <cellStyle name="Note 11 3 3 3 3" xfId="32774"/>
    <cellStyle name="Note 11 3 3 4" xfId="17079"/>
    <cellStyle name="Note 11 3 3 4 2" xfId="38266"/>
    <cellStyle name="Note 11 3 3 5" xfId="27380"/>
    <cellStyle name="Note 11 3 3_Table 2A-1_EFT (Annual)" xfId="7172"/>
    <cellStyle name="Note 11 3 4" xfId="2087"/>
    <cellStyle name="Note 11 3 4 2" xfId="5648"/>
    <cellStyle name="Note 11 3 4 2 2" xfId="13863"/>
    <cellStyle name="Note 11 3 4 2 2 2" xfId="25851"/>
    <cellStyle name="Note 11 3 4 2 2 2 2" xfId="47037"/>
    <cellStyle name="Note 11 3 4 2 2 3" xfId="36433"/>
    <cellStyle name="Note 11 3 4 2 3" xfId="20738"/>
    <cellStyle name="Note 11 3 4 2 3 2" xfId="41925"/>
    <cellStyle name="Note 11 3 4 2 4" xfId="31305"/>
    <cellStyle name="Note 11 3 4 2_Table 2A-1_EFT (Annual)" xfId="15451"/>
    <cellStyle name="Note 11 3 4 3" xfId="11207"/>
    <cellStyle name="Note 11 3 4 3 2" xfId="23305"/>
    <cellStyle name="Note 11 3 4 3 2 2" xfId="44491"/>
    <cellStyle name="Note 11 3 4 3 3" xfId="33887"/>
    <cellStyle name="Note 11 3 4 4" xfId="18192"/>
    <cellStyle name="Note 11 3 4 4 2" xfId="39379"/>
    <cellStyle name="Note 11 3 4 5" xfId="28562"/>
    <cellStyle name="Note 11 3 4_Table 2A-1_EFT (Annual)" xfId="7173"/>
    <cellStyle name="Note 11 3 5" xfId="3935"/>
    <cellStyle name="Note 11 3 5 2" xfId="12263"/>
    <cellStyle name="Note 11 3 5 2 2" xfId="24287"/>
    <cellStyle name="Note 11 3 5 2 2 2" xfId="45473"/>
    <cellStyle name="Note 11 3 5 2 3" xfId="34869"/>
    <cellStyle name="Note 11 3 5 3" xfId="19174"/>
    <cellStyle name="Note 11 3 5 3 2" xfId="40361"/>
    <cellStyle name="Note 11 3 5 4" xfId="29623"/>
    <cellStyle name="Note 11 3 5_Table 2A-1_EFT (Annual)" xfId="15452"/>
    <cellStyle name="Note 11 3 6" xfId="9600"/>
    <cellStyle name="Note 11 3 6 2" xfId="21741"/>
    <cellStyle name="Note 11 3 6 2 2" xfId="42927"/>
    <cellStyle name="Note 11 3 6 3" xfId="32323"/>
    <cellStyle name="Note 11 3 7" xfId="16628"/>
    <cellStyle name="Note 11 3 7 2" xfId="37815"/>
    <cellStyle name="Note 11 3 8" xfId="26880"/>
    <cellStyle name="Note 11 3_Table 2A-1_EFT (Annual)" xfId="3229"/>
    <cellStyle name="Note 11 4" xfId="1182"/>
    <cellStyle name="Note 11 4 2" xfId="2452"/>
    <cellStyle name="Note 11 4 2 2" xfId="6013"/>
    <cellStyle name="Note 11 4 2 2 2" xfId="14207"/>
    <cellStyle name="Note 11 4 2 2 2 2" xfId="26179"/>
    <cellStyle name="Note 11 4 2 2 2 2 2" xfId="47365"/>
    <cellStyle name="Note 11 4 2 2 2 3" xfId="36761"/>
    <cellStyle name="Note 11 4 2 2 3" xfId="21066"/>
    <cellStyle name="Note 11 4 2 2 3 2" xfId="42253"/>
    <cellStyle name="Note 11 4 2 2 4" xfId="31669"/>
    <cellStyle name="Note 11 4 2 2_Table 2A-1_EFT (Annual)" xfId="15453"/>
    <cellStyle name="Note 11 4 2 3" xfId="11549"/>
    <cellStyle name="Note 11 4 2 3 2" xfId="23633"/>
    <cellStyle name="Note 11 4 2 3 2 2" xfId="44819"/>
    <cellStyle name="Note 11 4 2 3 3" xfId="34215"/>
    <cellStyle name="Note 11 4 2 4" xfId="18520"/>
    <cellStyle name="Note 11 4 2 4 2" xfId="39707"/>
    <cellStyle name="Note 11 4 2 5" xfId="28926"/>
    <cellStyle name="Note 11 4 2_Table 2A-1_EFT (Annual)" xfId="7175"/>
    <cellStyle name="Note 11 4 3" xfId="4743"/>
    <cellStyle name="Note 11 4 3 2" xfId="13003"/>
    <cellStyle name="Note 11 4 3 2 2" xfId="25009"/>
    <cellStyle name="Note 11 4 3 2 2 2" xfId="46195"/>
    <cellStyle name="Note 11 4 3 2 3" xfId="35591"/>
    <cellStyle name="Note 11 4 3 3" xfId="19896"/>
    <cellStyle name="Note 11 4 3 3 2" xfId="41083"/>
    <cellStyle name="Note 11 4 3 4" xfId="30400"/>
    <cellStyle name="Note 11 4 3_Table 2A-1_EFT (Annual)" xfId="15454"/>
    <cellStyle name="Note 11 4 4" xfId="10347"/>
    <cellStyle name="Note 11 4 4 2" xfId="22463"/>
    <cellStyle name="Note 11 4 4 2 2" xfId="43649"/>
    <cellStyle name="Note 11 4 4 3" xfId="33045"/>
    <cellStyle name="Note 11 4 5" xfId="17350"/>
    <cellStyle name="Note 11 4 5 2" xfId="38537"/>
    <cellStyle name="Note 11 4 6" xfId="27657"/>
    <cellStyle name="Note 11 4_Table 2A-1_EFT (Annual)" xfId="7174"/>
    <cellStyle name="Note 11 5" xfId="746"/>
    <cellStyle name="Note 11 5 2" xfId="4307"/>
    <cellStyle name="Note 11 5 2 2" xfId="12587"/>
    <cellStyle name="Note 11 5 2 2 2" xfId="24604"/>
    <cellStyle name="Note 11 5 2 2 2 2" xfId="45790"/>
    <cellStyle name="Note 11 5 2 2 3" xfId="35186"/>
    <cellStyle name="Note 11 5 2 3" xfId="19491"/>
    <cellStyle name="Note 11 5 2 3 2" xfId="40678"/>
    <cellStyle name="Note 11 5 2 4" xfId="29964"/>
    <cellStyle name="Note 11 5 2_Table 2A-1_EFT (Annual)" xfId="15455"/>
    <cellStyle name="Note 11 5 3" xfId="9935"/>
    <cellStyle name="Note 11 5 3 2" xfId="22058"/>
    <cellStyle name="Note 11 5 3 2 2" xfId="43244"/>
    <cellStyle name="Note 11 5 3 3" xfId="32640"/>
    <cellStyle name="Note 11 5 4" xfId="16945"/>
    <cellStyle name="Note 11 5 4 2" xfId="38132"/>
    <cellStyle name="Note 11 5 5" xfId="27221"/>
    <cellStyle name="Note 11 5_Table 2A-1_EFT (Annual)" xfId="7176"/>
    <cellStyle name="Note 11 6" xfId="1788"/>
    <cellStyle name="Note 11 6 2" xfId="5349"/>
    <cellStyle name="Note 11 6 2 2" xfId="13564"/>
    <cellStyle name="Note 11 6 2 2 2" xfId="25552"/>
    <cellStyle name="Note 11 6 2 2 2 2" xfId="46738"/>
    <cellStyle name="Note 11 6 2 2 3" xfId="36134"/>
    <cellStyle name="Note 11 6 2 3" xfId="20439"/>
    <cellStyle name="Note 11 6 2 3 2" xfId="41626"/>
    <cellStyle name="Note 11 6 2 4" xfId="31006"/>
    <cellStyle name="Note 11 6 2_Table 2A-1_EFT (Annual)" xfId="15456"/>
    <cellStyle name="Note 11 6 3" xfId="10908"/>
    <cellStyle name="Note 11 6 3 2" xfId="23006"/>
    <cellStyle name="Note 11 6 3 2 2" xfId="44192"/>
    <cellStyle name="Note 11 6 3 3" xfId="33588"/>
    <cellStyle name="Note 11 6 4" xfId="17893"/>
    <cellStyle name="Note 11 6 4 2" xfId="39080"/>
    <cellStyle name="Note 11 6 5" xfId="28263"/>
    <cellStyle name="Note 11 6_Table 2A-1_EFT (Annual)" xfId="7177"/>
    <cellStyle name="Note 11 7" xfId="3723"/>
    <cellStyle name="Note 11 7 2" xfId="12091"/>
    <cellStyle name="Note 11 7 2 2" xfId="24121"/>
    <cellStyle name="Note 11 7 2 2 2" xfId="45307"/>
    <cellStyle name="Note 11 7 2 3" xfId="34703"/>
    <cellStyle name="Note 11 7 3" xfId="19008"/>
    <cellStyle name="Note 11 7 3 2" xfId="40195"/>
    <cellStyle name="Note 11 7 4" xfId="29432"/>
    <cellStyle name="Note 11 7_Table 2A-1_EFT (Annual)" xfId="15457"/>
    <cellStyle name="Note 11 8" xfId="9410"/>
    <cellStyle name="Note 11 8 2" xfId="21575"/>
    <cellStyle name="Note 11 8 2 2" xfId="42761"/>
    <cellStyle name="Note 11 8 3" xfId="32157"/>
    <cellStyle name="Note 11 9" xfId="16462"/>
    <cellStyle name="Note 11 9 2" xfId="37649"/>
    <cellStyle name="Note 11_Table 2A-1_EFT (Annual)" xfId="3227"/>
    <cellStyle name="Note 12" xfId="142"/>
    <cellStyle name="Note 12 10" xfId="26697"/>
    <cellStyle name="Note 12 2" xfId="535"/>
    <cellStyle name="Note 12 2 2" xfId="1512"/>
    <cellStyle name="Note 12 2 2 2" xfId="2782"/>
    <cellStyle name="Note 12 2 2 2 2" xfId="6343"/>
    <cellStyle name="Note 12 2 2 2 2 2" xfId="14537"/>
    <cellStyle name="Note 12 2 2 2 2 2 2" xfId="26509"/>
    <cellStyle name="Note 12 2 2 2 2 2 2 2" xfId="47695"/>
    <cellStyle name="Note 12 2 2 2 2 2 3" xfId="37091"/>
    <cellStyle name="Note 12 2 2 2 2 3" xfId="21396"/>
    <cellStyle name="Note 12 2 2 2 2 3 2" xfId="42583"/>
    <cellStyle name="Note 12 2 2 2 2 4" xfId="31999"/>
    <cellStyle name="Note 12 2 2 2 2_Table 2A-1_EFT (Annual)" xfId="15458"/>
    <cellStyle name="Note 12 2 2 2 3" xfId="11879"/>
    <cellStyle name="Note 12 2 2 2 3 2" xfId="23963"/>
    <cellStyle name="Note 12 2 2 2 3 2 2" xfId="45149"/>
    <cellStyle name="Note 12 2 2 2 3 3" xfId="34545"/>
    <cellStyle name="Note 12 2 2 2 4" xfId="18850"/>
    <cellStyle name="Note 12 2 2 2 4 2" xfId="40037"/>
    <cellStyle name="Note 12 2 2 2 5" xfId="29256"/>
    <cellStyle name="Note 12 2 2 2_Table 2A-1_EFT (Annual)" xfId="7179"/>
    <cellStyle name="Note 12 2 2 3" xfId="5073"/>
    <cellStyle name="Note 12 2 2 3 2" xfId="13333"/>
    <cellStyle name="Note 12 2 2 3 2 2" xfId="25339"/>
    <cellStyle name="Note 12 2 2 3 2 2 2" xfId="46525"/>
    <cellStyle name="Note 12 2 2 3 2 3" xfId="35921"/>
    <cellStyle name="Note 12 2 2 3 3" xfId="20226"/>
    <cellStyle name="Note 12 2 2 3 3 2" xfId="41413"/>
    <cellStyle name="Note 12 2 2 3 4" xfId="30730"/>
    <cellStyle name="Note 12 2 2 3_Table 2A-1_EFT (Annual)" xfId="15459"/>
    <cellStyle name="Note 12 2 2 4" xfId="10677"/>
    <cellStyle name="Note 12 2 2 4 2" xfId="22793"/>
    <cellStyle name="Note 12 2 2 4 2 2" xfId="43979"/>
    <cellStyle name="Note 12 2 2 4 3" xfId="33375"/>
    <cellStyle name="Note 12 2 2 5" xfId="17680"/>
    <cellStyle name="Note 12 2 2 5 2" xfId="38867"/>
    <cellStyle name="Note 12 2 2 6" xfId="27987"/>
    <cellStyle name="Note 12 2 2_Table 2A-1_EFT (Annual)" xfId="7178"/>
    <cellStyle name="Note 12 2 3" xfId="1044"/>
    <cellStyle name="Note 12 2 3 2" xfId="4605"/>
    <cellStyle name="Note 12 2 3 2 2" xfId="12865"/>
    <cellStyle name="Note 12 2 3 2 2 2" xfId="24871"/>
    <cellStyle name="Note 12 2 3 2 2 2 2" xfId="46057"/>
    <cellStyle name="Note 12 2 3 2 2 3" xfId="35453"/>
    <cellStyle name="Note 12 2 3 2 3" xfId="19758"/>
    <cellStyle name="Note 12 2 3 2 3 2" xfId="40945"/>
    <cellStyle name="Note 12 2 3 2 4" xfId="30262"/>
    <cellStyle name="Note 12 2 3 2_Table 2A-1_EFT (Annual)" xfId="15460"/>
    <cellStyle name="Note 12 2 3 3" xfId="10209"/>
    <cellStyle name="Note 12 2 3 3 2" xfId="22325"/>
    <cellStyle name="Note 12 2 3 3 2 2" xfId="43511"/>
    <cellStyle name="Note 12 2 3 3 3" xfId="32907"/>
    <cellStyle name="Note 12 2 3 4" xfId="17212"/>
    <cellStyle name="Note 12 2 3 4 2" xfId="38399"/>
    <cellStyle name="Note 12 2 3 5" xfId="27519"/>
    <cellStyle name="Note 12 2 3_Table 2A-1_EFT (Annual)" xfId="7180"/>
    <cellStyle name="Note 12 2 4" xfId="2251"/>
    <cellStyle name="Note 12 2 4 2" xfId="5812"/>
    <cellStyle name="Note 12 2 4 2 2" xfId="14027"/>
    <cellStyle name="Note 12 2 4 2 2 2" xfId="26015"/>
    <cellStyle name="Note 12 2 4 2 2 2 2" xfId="47201"/>
    <cellStyle name="Note 12 2 4 2 2 3" xfId="36597"/>
    <cellStyle name="Note 12 2 4 2 3" xfId="20902"/>
    <cellStyle name="Note 12 2 4 2 3 2" xfId="42089"/>
    <cellStyle name="Note 12 2 4 2 4" xfId="31469"/>
    <cellStyle name="Note 12 2 4 2_Table 2A-1_EFT (Annual)" xfId="15461"/>
    <cellStyle name="Note 12 2 4 3" xfId="11371"/>
    <cellStyle name="Note 12 2 4 3 2" xfId="23469"/>
    <cellStyle name="Note 12 2 4 3 2 2" xfId="44655"/>
    <cellStyle name="Note 12 2 4 3 3" xfId="34051"/>
    <cellStyle name="Note 12 2 4 4" xfId="18356"/>
    <cellStyle name="Note 12 2 4 4 2" xfId="39543"/>
    <cellStyle name="Note 12 2 4 5" xfId="28726"/>
    <cellStyle name="Note 12 2 4_Table 2A-1_EFT (Annual)" xfId="7181"/>
    <cellStyle name="Note 12 2 5" xfId="4105"/>
    <cellStyle name="Note 12 2 5 2" xfId="12429"/>
    <cellStyle name="Note 12 2 5 2 2" xfId="24451"/>
    <cellStyle name="Note 12 2 5 2 2 2" xfId="45637"/>
    <cellStyle name="Note 12 2 5 2 3" xfId="35033"/>
    <cellStyle name="Note 12 2 5 3" xfId="19338"/>
    <cellStyle name="Note 12 2 5 3 2" xfId="40525"/>
    <cellStyle name="Note 12 2 5 4" xfId="29793"/>
    <cellStyle name="Note 12 2 5_Table 2A-1_EFT (Annual)" xfId="15462"/>
    <cellStyle name="Note 12 2 6" xfId="9768"/>
    <cellStyle name="Note 12 2 6 2" xfId="21905"/>
    <cellStyle name="Note 12 2 6 2 2" xfId="43091"/>
    <cellStyle name="Note 12 2 6 3" xfId="32487"/>
    <cellStyle name="Note 12 2 7" xfId="16792"/>
    <cellStyle name="Note 12 2 7 2" xfId="37979"/>
    <cellStyle name="Note 12 2 8" xfId="27050"/>
    <cellStyle name="Note 12 2_Table 2A-1_EFT (Annual)" xfId="3231"/>
    <cellStyle name="Note 12 3" xfId="373"/>
    <cellStyle name="Note 12 3 2" xfId="1356"/>
    <cellStyle name="Note 12 3 2 2" xfId="2626"/>
    <cellStyle name="Note 12 3 2 2 2" xfId="6187"/>
    <cellStyle name="Note 12 3 2 2 2 2" xfId="14381"/>
    <cellStyle name="Note 12 3 2 2 2 2 2" xfId="26353"/>
    <cellStyle name="Note 12 3 2 2 2 2 2 2" xfId="47539"/>
    <cellStyle name="Note 12 3 2 2 2 2 3" xfId="36935"/>
    <cellStyle name="Note 12 3 2 2 2 3" xfId="21240"/>
    <cellStyle name="Note 12 3 2 2 2 3 2" xfId="42427"/>
    <cellStyle name="Note 12 3 2 2 2 4" xfId="31843"/>
    <cellStyle name="Note 12 3 2 2 2_Table 2A-1_EFT (Annual)" xfId="15463"/>
    <cellStyle name="Note 12 3 2 2 3" xfId="11723"/>
    <cellStyle name="Note 12 3 2 2 3 2" xfId="23807"/>
    <cellStyle name="Note 12 3 2 2 3 2 2" xfId="44993"/>
    <cellStyle name="Note 12 3 2 2 3 3" xfId="34389"/>
    <cellStyle name="Note 12 3 2 2 4" xfId="18694"/>
    <cellStyle name="Note 12 3 2 2 4 2" xfId="39881"/>
    <cellStyle name="Note 12 3 2 2 5" xfId="29100"/>
    <cellStyle name="Note 12 3 2 2_Table 2A-1_EFT (Annual)" xfId="7183"/>
    <cellStyle name="Note 12 3 2 3" xfId="4917"/>
    <cellStyle name="Note 12 3 2 3 2" xfId="13177"/>
    <cellStyle name="Note 12 3 2 3 2 2" xfId="25183"/>
    <cellStyle name="Note 12 3 2 3 2 2 2" xfId="46369"/>
    <cellStyle name="Note 12 3 2 3 2 3" xfId="35765"/>
    <cellStyle name="Note 12 3 2 3 3" xfId="20070"/>
    <cellStyle name="Note 12 3 2 3 3 2" xfId="41257"/>
    <cellStyle name="Note 12 3 2 3 4" xfId="30574"/>
    <cellStyle name="Note 12 3 2 3_Table 2A-1_EFT (Annual)" xfId="15464"/>
    <cellStyle name="Note 12 3 2 4" xfId="10521"/>
    <cellStyle name="Note 12 3 2 4 2" xfId="22637"/>
    <cellStyle name="Note 12 3 2 4 2 2" xfId="43823"/>
    <cellStyle name="Note 12 3 2 4 3" xfId="33219"/>
    <cellStyle name="Note 12 3 2 5" xfId="17524"/>
    <cellStyle name="Note 12 3 2 5 2" xfId="38711"/>
    <cellStyle name="Note 12 3 2 6" xfId="27831"/>
    <cellStyle name="Note 12 3 2_Table 2A-1_EFT (Annual)" xfId="7182"/>
    <cellStyle name="Note 12 3 3" xfId="912"/>
    <cellStyle name="Note 12 3 3 2" xfId="4473"/>
    <cellStyle name="Note 12 3 3 2 2" xfId="12735"/>
    <cellStyle name="Note 12 3 3 2 2 2" xfId="24745"/>
    <cellStyle name="Note 12 3 3 2 2 2 2" xfId="45931"/>
    <cellStyle name="Note 12 3 3 2 2 3" xfId="35327"/>
    <cellStyle name="Note 12 3 3 2 3" xfId="19632"/>
    <cellStyle name="Note 12 3 3 2 3 2" xfId="40819"/>
    <cellStyle name="Note 12 3 3 2 4" xfId="30130"/>
    <cellStyle name="Note 12 3 3 2_Table 2A-1_EFT (Annual)" xfId="15465"/>
    <cellStyle name="Note 12 3 3 3" xfId="10082"/>
    <cellStyle name="Note 12 3 3 3 2" xfId="22199"/>
    <cellStyle name="Note 12 3 3 3 2 2" xfId="43385"/>
    <cellStyle name="Note 12 3 3 3 3" xfId="32781"/>
    <cellStyle name="Note 12 3 3 4" xfId="17086"/>
    <cellStyle name="Note 12 3 3 4 2" xfId="38273"/>
    <cellStyle name="Note 12 3 3 5" xfId="27387"/>
    <cellStyle name="Note 12 3 3_Table 2A-1_EFT (Annual)" xfId="7184"/>
    <cellStyle name="Note 12 3 4" xfId="2095"/>
    <cellStyle name="Note 12 3 4 2" xfId="5656"/>
    <cellStyle name="Note 12 3 4 2 2" xfId="13871"/>
    <cellStyle name="Note 12 3 4 2 2 2" xfId="25859"/>
    <cellStyle name="Note 12 3 4 2 2 2 2" xfId="47045"/>
    <cellStyle name="Note 12 3 4 2 2 3" xfId="36441"/>
    <cellStyle name="Note 12 3 4 2 3" xfId="20746"/>
    <cellStyle name="Note 12 3 4 2 3 2" xfId="41933"/>
    <cellStyle name="Note 12 3 4 2 4" xfId="31313"/>
    <cellStyle name="Note 12 3 4 2_Table 2A-1_EFT (Annual)" xfId="15466"/>
    <cellStyle name="Note 12 3 4 3" xfId="11215"/>
    <cellStyle name="Note 12 3 4 3 2" xfId="23313"/>
    <cellStyle name="Note 12 3 4 3 2 2" xfId="44499"/>
    <cellStyle name="Note 12 3 4 3 3" xfId="33895"/>
    <cellStyle name="Note 12 3 4 4" xfId="18200"/>
    <cellStyle name="Note 12 3 4 4 2" xfId="39387"/>
    <cellStyle name="Note 12 3 4 5" xfId="28570"/>
    <cellStyle name="Note 12 3 4_Table 2A-1_EFT (Annual)" xfId="7185"/>
    <cellStyle name="Note 12 3 5" xfId="3943"/>
    <cellStyle name="Note 12 3 5 2" xfId="12271"/>
    <cellStyle name="Note 12 3 5 2 2" xfId="24295"/>
    <cellStyle name="Note 12 3 5 2 2 2" xfId="45481"/>
    <cellStyle name="Note 12 3 5 2 3" xfId="34877"/>
    <cellStyle name="Note 12 3 5 3" xfId="19182"/>
    <cellStyle name="Note 12 3 5 3 2" xfId="40369"/>
    <cellStyle name="Note 12 3 5 4" xfId="29631"/>
    <cellStyle name="Note 12 3 5_Table 2A-1_EFT (Annual)" xfId="15467"/>
    <cellStyle name="Note 12 3 6" xfId="9608"/>
    <cellStyle name="Note 12 3 6 2" xfId="21749"/>
    <cellStyle name="Note 12 3 6 2 2" xfId="42935"/>
    <cellStyle name="Note 12 3 6 3" xfId="32331"/>
    <cellStyle name="Note 12 3 7" xfId="16636"/>
    <cellStyle name="Note 12 3 7 2" xfId="37823"/>
    <cellStyle name="Note 12 3 8" xfId="26888"/>
    <cellStyle name="Note 12 3_Table 2A-1_EFT (Annual)" xfId="3232"/>
    <cellStyle name="Note 12 4" xfId="1190"/>
    <cellStyle name="Note 12 4 2" xfId="2460"/>
    <cellStyle name="Note 12 4 2 2" xfId="6021"/>
    <cellStyle name="Note 12 4 2 2 2" xfId="14215"/>
    <cellStyle name="Note 12 4 2 2 2 2" xfId="26187"/>
    <cellStyle name="Note 12 4 2 2 2 2 2" xfId="47373"/>
    <cellStyle name="Note 12 4 2 2 2 3" xfId="36769"/>
    <cellStyle name="Note 12 4 2 2 3" xfId="21074"/>
    <cellStyle name="Note 12 4 2 2 3 2" xfId="42261"/>
    <cellStyle name="Note 12 4 2 2 4" xfId="31677"/>
    <cellStyle name="Note 12 4 2 2_Table 2A-1_EFT (Annual)" xfId="15468"/>
    <cellStyle name="Note 12 4 2 3" xfId="11557"/>
    <cellStyle name="Note 12 4 2 3 2" xfId="23641"/>
    <cellStyle name="Note 12 4 2 3 2 2" xfId="44827"/>
    <cellStyle name="Note 12 4 2 3 3" xfId="34223"/>
    <cellStyle name="Note 12 4 2 4" xfId="18528"/>
    <cellStyle name="Note 12 4 2 4 2" xfId="39715"/>
    <cellStyle name="Note 12 4 2 5" xfId="28934"/>
    <cellStyle name="Note 12 4 2_Table 2A-1_EFT (Annual)" xfId="7187"/>
    <cellStyle name="Note 12 4 3" xfId="4751"/>
    <cellStyle name="Note 12 4 3 2" xfId="13011"/>
    <cellStyle name="Note 12 4 3 2 2" xfId="25017"/>
    <cellStyle name="Note 12 4 3 2 2 2" xfId="46203"/>
    <cellStyle name="Note 12 4 3 2 3" xfId="35599"/>
    <cellStyle name="Note 12 4 3 3" xfId="19904"/>
    <cellStyle name="Note 12 4 3 3 2" xfId="41091"/>
    <cellStyle name="Note 12 4 3 4" xfId="30408"/>
    <cellStyle name="Note 12 4 3_Table 2A-1_EFT (Annual)" xfId="15469"/>
    <cellStyle name="Note 12 4 4" xfId="10355"/>
    <cellStyle name="Note 12 4 4 2" xfId="22471"/>
    <cellStyle name="Note 12 4 4 2 2" xfId="43657"/>
    <cellStyle name="Note 12 4 4 3" xfId="33053"/>
    <cellStyle name="Note 12 4 5" xfId="17358"/>
    <cellStyle name="Note 12 4 5 2" xfId="38545"/>
    <cellStyle name="Note 12 4 6" xfId="27665"/>
    <cellStyle name="Note 12 4_Table 2A-1_EFT (Annual)" xfId="7186"/>
    <cellStyle name="Note 12 5" xfId="753"/>
    <cellStyle name="Note 12 5 2" xfId="4314"/>
    <cellStyle name="Note 12 5 2 2" xfId="12594"/>
    <cellStyle name="Note 12 5 2 2 2" xfId="24611"/>
    <cellStyle name="Note 12 5 2 2 2 2" xfId="45797"/>
    <cellStyle name="Note 12 5 2 2 3" xfId="35193"/>
    <cellStyle name="Note 12 5 2 3" xfId="19498"/>
    <cellStyle name="Note 12 5 2 3 2" xfId="40685"/>
    <cellStyle name="Note 12 5 2 4" xfId="29971"/>
    <cellStyle name="Note 12 5 2_Table 2A-1_EFT (Annual)" xfId="15470"/>
    <cellStyle name="Note 12 5 3" xfId="9942"/>
    <cellStyle name="Note 12 5 3 2" xfId="22065"/>
    <cellStyle name="Note 12 5 3 2 2" xfId="43251"/>
    <cellStyle name="Note 12 5 3 3" xfId="32647"/>
    <cellStyle name="Note 12 5 4" xfId="16952"/>
    <cellStyle name="Note 12 5 4 2" xfId="38139"/>
    <cellStyle name="Note 12 5 5" xfId="27228"/>
    <cellStyle name="Note 12 5_Table 2A-1_EFT (Annual)" xfId="7188"/>
    <cellStyle name="Note 12 6" xfId="1784"/>
    <cellStyle name="Note 12 6 2" xfId="5345"/>
    <cellStyle name="Note 12 6 2 2" xfId="13560"/>
    <cellStyle name="Note 12 6 2 2 2" xfId="25548"/>
    <cellStyle name="Note 12 6 2 2 2 2" xfId="46734"/>
    <cellStyle name="Note 12 6 2 2 3" xfId="36130"/>
    <cellStyle name="Note 12 6 2 3" xfId="20435"/>
    <cellStyle name="Note 12 6 2 3 2" xfId="41622"/>
    <cellStyle name="Note 12 6 2 4" xfId="31002"/>
    <cellStyle name="Note 12 6 2_Table 2A-1_EFT (Annual)" xfId="15471"/>
    <cellStyle name="Note 12 6 3" xfId="10904"/>
    <cellStyle name="Note 12 6 3 2" xfId="23002"/>
    <cellStyle name="Note 12 6 3 2 2" xfId="44188"/>
    <cellStyle name="Note 12 6 3 3" xfId="33584"/>
    <cellStyle name="Note 12 6 4" xfId="17889"/>
    <cellStyle name="Note 12 6 4 2" xfId="39076"/>
    <cellStyle name="Note 12 6 5" xfId="28259"/>
    <cellStyle name="Note 12 6_Table 2A-1_EFT (Annual)" xfId="7189"/>
    <cellStyle name="Note 12 7" xfId="3731"/>
    <cellStyle name="Note 12 7 2" xfId="12099"/>
    <cellStyle name="Note 12 7 2 2" xfId="24129"/>
    <cellStyle name="Note 12 7 2 2 2" xfId="45315"/>
    <cellStyle name="Note 12 7 2 3" xfId="34711"/>
    <cellStyle name="Note 12 7 3" xfId="19016"/>
    <cellStyle name="Note 12 7 3 2" xfId="40203"/>
    <cellStyle name="Note 12 7 4" xfId="29440"/>
    <cellStyle name="Note 12 7_Table 2A-1_EFT (Annual)" xfId="15472"/>
    <cellStyle name="Note 12 8" xfId="9418"/>
    <cellStyle name="Note 12 8 2" xfId="21583"/>
    <cellStyle name="Note 12 8 2 2" xfId="42769"/>
    <cellStyle name="Note 12 8 3" xfId="32165"/>
    <cellStyle name="Note 12 9" xfId="16470"/>
    <cellStyle name="Note 12 9 2" xfId="37657"/>
    <cellStyle name="Note 12_Table 2A-1_EFT (Annual)" xfId="3230"/>
    <cellStyle name="Note 13" xfId="149"/>
    <cellStyle name="Note 13 10" xfId="26704"/>
    <cellStyle name="Note 13 2" xfId="542"/>
    <cellStyle name="Note 13 2 2" xfId="1519"/>
    <cellStyle name="Note 13 2 2 2" xfId="2789"/>
    <cellStyle name="Note 13 2 2 2 2" xfId="6350"/>
    <cellStyle name="Note 13 2 2 2 2 2" xfId="14544"/>
    <cellStyle name="Note 13 2 2 2 2 2 2" xfId="26516"/>
    <cellStyle name="Note 13 2 2 2 2 2 2 2" xfId="47702"/>
    <cellStyle name="Note 13 2 2 2 2 2 3" xfId="37098"/>
    <cellStyle name="Note 13 2 2 2 2 3" xfId="21403"/>
    <cellStyle name="Note 13 2 2 2 2 3 2" xfId="42590"/>
    <cellStyle name="Note 13 2 2 2 2 4" xfId="32006"/>
    <cellStyle name="Note 13 2 2 2 2_Table 2A-1_EFT (Annual)" xfId="15473"/>
    <cellStyle name="Note 13 2 2 2 3" xfId="11886"/>
    <cellStyle name="Note 13 2 2 2 3 2" xfId="23970"/>
    <cellStyle name="Note 13 2 2 2 3 2 2" xfId="45156"/>
    <cellStyle name="Note 13 2 2 2 3 3" xfId="34552"/>
    <cellStyle name="Note 13 2 2 2 4" xfId="18857"/>
    <cellStyle name="Note 13 2 2 2 4 2" xfId="40044"/>
    <cellStyle name="Note 13 2 2 2 5" xfId="29263"/>
    <cellStyle name="Note 13 2 2 2_Table 2A-1_EFT (Annual)" xfId="7191"/>
    <cellStyle name="Note 13 2 2 3" xfId="5080"/>
    <cellStyle name="Note 13 2 2 3 2" xfId="13340"/>
    <cellStyle name="Note 13 2 2 3 2 2" xfId="25346"/>
    <cellStyle name="Note 13 2 2 3 2 2 2" xfId="46532"/>
    <cellStyle name="Note 13 2 2 3 2 3" xfId="35928"/>
    <cellStyle name="Note 13 2 2 3 3" xfId="20233"/>
    <cellStyle name="Note 13 2 2 3 3 2" xfId="41420"/>
    <cellStyle name="Note 13 2 2 3 4" xfId="30737"/>
    <cellStyle name="Note 13 2 2 3_Table 2A-1_EFT (Annual)" xfId="15474"/>
    <cellStyle name="Note 13 2 2 4" xfId="10684"/>
    <cellStyle name="Note 13 2 2 4 2" xfId="22800"/>
    <cellStyle name="Note 13 2 2 4 2 2" xfId="43986"/>
    <cellStyle name="Note 13 2 2 4 3" xfId="33382"/>
    <cellStyle name="Note 13 2 2 5" xfId="17687"/>
    <cellStyle name="Note 13 2 2 5 2" xfId="38874"/>
    <cellStyle name="Note 13 2 2 6" xfId="27994"/>
    <cellStyle name="Note 13 2 2_Table 2A-1_EFT (Annual)" xfId="7190"/>
    <cellStyle name="Note 13 2 3" xfId="1050"/>
    <cellStyle name="Note 13 2 3 2" xfId="4611"/>
    <cellStyle name="Note 13 2 3 2 2" xfId="12871"/>
    <cellStyle name="Note 13 2 3 2 2 2" xfId="24877"/>
    <cellStyle name="Note 13 2 3 2 2 2 2" xfId="46063"/>
    <cellStyle name="Note 13 2 3 2 2 3" xfId="35459"/>
    <cellStyle name="Note 13 2 3 2 3" xfId="19764"/>
    <cellStyle name="Note 13 2 3 2 3 2" xfId="40951"/>
    <cellStyle name="Note 13 2 3 2 4" xfId="30268"/>
    <cellStyle name="Note 13 2 3 2_Table 2A-1_EFT (Annual)" xfId="15475"/>
    <cellStyle name="Note 13 2 3 3" xfId="10215"/>
    <cellStyle name="Note 13 2 3 3 2" xfId="22331"/>
    <cellStyle name="Note 13 2 3 3 2 2" xfId="43517"/>
    <cellStyle name="Note 13 2 3 3 3" xfId="32913"/>
    <cellStyle name="Note 13 2 3 4" xfId="17218"/>
    <cellStyle name="Note 13 2 3 4 2" xfId="38405"/>
    <cellStyle name="Note 13 2 3 5" xfId="27525"/>
    <cellStyle name="Note 13 2 3_Table 2A-1_EFT (Annual)" xfId="7192"/>
    <cellStyle name="Note 13 2 4" xfId="2258"/>
    <cellStyle name="Note 13 2 4 2" xfId="5819"/>
    <cellStyle name="Note 13 2 4 2 2" xfId="14034"/>
    <cellStyle name="Note 13 2 4 2 2 2" xfId="26022"/>
    <cellStyle name="Note 13 2 4 2 2 2 2" xfId="47208"/>
    <cellStyle name="Note 13 2 4 2 2 3" xfId="36604"/>
    <cellStyle name="Note 13 2 4 2 3" xfId="20909"/>
    <cellStyle name="Note 13 2 4 2 3 2" xfId="42096"/>
    <cellStyle name="Note 13 2 4 2 4" xfId="31476"/>
    <cellStyle name="Note 13 2 4 2_Table 2A-1_EFT (Annual)" xfId="15476"/>
    <cellStyle name="Note 13 2 4 3" xfId="11378"/>
    <cellStyle name="Note 13 2 4 3 2" xfId="23476"/>
    <cellStyle name="Note 13 2 4 3 2 2" xfId="44662"/>
    <cellStyle name="Note 13 2 4 3 3" xfId="34058"/>
    <cellStyle name="Note 13 2 4 4" xfId="18363"/>
    <cellStyle name="Note 13 2 4 4 2" xfId="39550"/>
    <cellStyle name="Note 13 2 4 5" xfId="28733"/>
    <cellStyle name="Note 13 2 4_Table 2A-1_EFT (Annual)" xfId="7193"/>
    <cellStyle name="Note 13 2 5" xfId="4112"/>
    <cellStyle name="Note 13 2 5 2" xfId="12436"/>
    <cellStyle name="Note 13 2 5 2 2" xfId="24458"/>
    <cellStyle name="Note 13 2 5 2 2 2" xfId="45644"/>
    <cellStyle name="Note 13 2 5 2 3" xfId="35040"/>
    <cellStyle name="Note 13 2 5 3" xfId="19345"/>
    <cellStyle name="Note 13 2 5 3 2" xfId="40532"/>
    <cellStyle name="Note 13 2 5 4" xfId="29800"/>
    <cellStyle name="Note 13 2 5_Table 2A-1_EFT (Annual)" xfId="15477"/>
    <cellStyle name="Note 13 2 6" xfId="9775"/>
    <cellStyle name="Note 13 2 6 2" xfId="21912"/>
    <cellStyle name="Note 13 2 6 2 2" xfId="43098"/>
    <cellStyle name="Note 13 2 6 3" xfId="32494"/>
    <cellStyle name="Note 13 2 7" xfId="16799"/>
    <cellStyle name="Note 13 2 7 2" xfId="37986"/>
    <cellStyle name="Note 13 2 8" xfId="27057"/>
    <cellStyle name="Note 13 2_Table 2A-1_EFT (Annual)" xfId="3234"/>
    <cellStyle name="Note 13 3" xfId="380"/>
    <cellStyle name="Note 13 3 2" xfId="1363"/>
    <cellStyle name="Note 13 3 2 2" xfId="2633"/>
    <cellStyle name="Note 13 3 2 2 2" xfId="6194"/>
    <cellStyle name="Note 13 3 2 2 2 2" xfId="14388"/>
    <cellStyle name="Note 13 3 2 2 2 2 2" xfId="26360"/>
    <cellStyle name="Note 13 3 2 2 2 2 2 2" xfId="47546"/>
    <cellStyle name="Note 13 3 2 2 2 2 3" xfId="36942"/>
    <cellStyle name="Note 13 3 2 2 2 3" xfId="21247"/>
    <cellStyle name="Note 13 3 2 2 2 3 2" xfId="42434"/>
    <cellStyle name="Note 13 3 2 2 2 4" xfId="31850"/>
    <cellStyle name="Note 13 3 2 2 2_Table 2A-1_EFT (Annual)" xfId="15478"/>
    <cellStyle name="Note 13 3 2 2 3" xfId="11730"/>
    <cellStyle name="Note 13 3 2 2 3 2" xfId="23814"/>
    <cellStyle name="Note 13 3 2 2 3 2 2" xfId="45000"/>
    <cellStyle name="Note 13 3 2 2 3 3" xfId="34396"/>
    <cellStyle name="Note 13 3 2 2 4" xfId="18701"/>
    <cellStyle name="Note 13 3 2 2 4 2" xfId="39888"/>
    <cellStyle name="Note 13 3 2 2 5" xfId="29107"/>
    <cellStyle name="Note 13 3 2 2_Table 2A-1_EFT (Annual)" xfId="7195"/>
    <cellStyle name="Note 13 3 2 3" xfId="4924"/>
    <cellStyle name="Note 13 3 2 3 2" xfId="13184"/>
    <cellStyle name="Note 13 3 2 3 2 2" xfId="25190"/>
    <cellStyle name="Note 13 3 2 3 2 2 2" xfId="46376"/>
    <cellStyle name="Note 13 3 2 3 2 3" xfId="35772"/>
    <cellStyle name="Note 13 3 2 3 3" xfId="20077"/>
    <cellStyle name="Note 13 3 2 3 3 2" xfId="41264"/>
    <cellStyle name="Note 13 3 2 3 4" xfId="30581"/>
    <cellStyle name="Note 13 3 2 3_Table 2A-1_EFT (Annual)" xfId="15479"/>
    <cellStyle name="Note 13 3 2 4" xfId="10528"/>
    <cellStyle name="Note 13 3 2 4 2" xfId="22644"/>
    <cellStyle name="Note 13 3 2 4 2 2" xfId="43830"/>
    <cellStyle name="Note 13 3 2 4 3" xfId="33226"/>
    <cellStyle name="Note 13 3 2 5" xfId="17531"/>
    <cellStyle name="Note 13 3 2 5 2" xfId="38718"/>
    <cellStyle name="Note 13 3 2 6" xfId="27838"/>
    <cellStyle name="Note 13 3 2_Table 2A-1_EFT (Annual)" xfId="7194"/>
    <cellStyle name="Note 13 3 3" xfId="918"/>
    <cellStyle name="Note 13 3 3 2" xfId="4479"/>
    <cellStyle name="Note 13 3 3 2 2" xfId="12741"/>
    <cellStyle name="Note 13 3 3 2 2 2" xfId="24751"/>
    <cellStyle name="Note 13 3 3 2 2 2 2" xfId="45937"/>
    <cellStyle name="Note 13 3 3 2 2 3" xfId="35333"/>
    <cellStyle name="Note 13 3 3 2 3" xfId="19638"/>
    <cellStyle name="Note 13 3 3 2 3 2" xfId="40825"/>
    <cellStyle name="Note 13 3 3 2 4" xfId="30136"/>
    <cellStyle name="Note 13 3 3 2_Table 2A-1_EFT (Annual)" xfId="15480"/>
    <cellStyle name="Note 13 3 3 3" xfId="10088"/>
    <cellStyle name="Note 13 3 3 3 2" xfId="22205"/>
    <cellStyle name="Note 13 3 3 3 2 2" xfId="43391"/>
    <cellStyle name="Note 13 3 3 3 3" xfId="32787"/>
    <cellStyle name="Note 13 3 3 4" xfId="17092"/>
    <cellStyle name="Note 13 3 3 4 2" xfId="38279"/>
    <cellStyle name="Note 13 3 3 5" xfId="27393"/>
    <cellStyle name="Note 13 3 3_Table 2A-1_EFT (Annual)" xfId="7196"/>
    <cellStyle name="Note 13 3 4" xfId="2102"/>
    <cellStyle name="Note 13 3 4 2" xfId="5663"/>
    <cellStyle name="Note 13 3 4 2 2" xfId="13878"/>
    <cellStyle name="Note 13 3 4 2 2 2" xfId="25866"/>
    <cellStyle name="Note 13 3 4 2 2 2 2" xfId="47052"/>
    <cellStyle name="Note 13 3 4 2 2 3" xfId="36448"/>
    <cellStyle name="Note 13 3 4 2 3" xfId="20753"/>
    <cellStyle name="Note 13 3 4 2 3 2" xfId="41940"/>
    <cellStyle name="Note 13 3 4 2 4" xfId="31320"/>
    <cellStyle name="Note 13 3 4 2_Table 2A-1_EFT (Annual)" xfId="15481"/>
    <cellStyle name="Note 13 3 4 3" xfId="11222"/>
    <cellStyle name="Note 13 3 4 3 2" xfId="23320"/>
    <cellStyle name="Note 13 3 4 3 2 2" xfId="44506"/>
    <cellStyle name="Note 13 3 4 3 3" xfId="33902"/>
    <cellStyle name="Note 13 3 4 4" xfId="18207"/>
    <cellStyle name="Note 13 3 4 4 2" xfId="39394"/>
    <cellStyle name="Note 13 3 4 5" xfId="28577"/>
    <cellStyle name="Note 13 3 4_Table 2A-1_EFT (Annual)" xfId="7197"/>
    <cellStyle name="Note 13 3 5" xfId="3950"/>
    <cellStyle name="Note 13 3 5 2" xfId="12278"/>
    <cellStyle name="Note 13 3 5 2 2" xfId="24302"/>
    <cellStyle name="Note 13 3 5 2 2 2" xfId="45488"/>
    <cellStyle name="Note 13 3 5 2 3" xfId="34884"/>
    <cellStyle name="Note 13 3 5 3" xfId="19189"/>
    <cellStyle name="Note 13 3 5 3 2" xfId="40376"/>
    <cellStyle name="Note 13 3 5 4" xfId="29638"/>
    <cellStyle name="Note 13 3 5_Table 2A-1_EFT (Annual)" xfId="15482"/>
    <cellStyle name="Note 13 3 6" xfId="9615"/>
    <cellStyle name="Note 13 3 6 2" xfId="21756"/>
    <cellStyle name="Note 13 3 6 2 2" xfId="42942"/>
    <cellStyle name="Note 13 3 6 3" xfId="32338"/>
    <cellStyle name="Note 13 3 7" xfId="16643"/>
    <cellStyle name="Note 13 3 7 2" xfId="37830"/>
    <cellStyle name="Note 13 3 8" xfId="26895"/>
    <cellStyle name="Note 13 3_Table 2A-1_EFT (Annual)" xfId="3235"/>
    <cellStyle name="Note 13 4" xfId="1197"/>
    <cellStyle name="Note 13 4 2" xfId="2467"/>
    <cellStyle name="Note 13 4 2 2" xfId="6028"/>
    <cellStyle name="Note 13 4 2 2 2" xfId="14222"/>
    <cellStyle name="Note 13 4 2 2 2 2" xfId="26194"/>
    <cellStyle name="Note 13 4 2 2 2 2 2" xfId="47380"/>
    <cellStyle name="Note 13 4 2 2 2 3" xfId="36776"/>
    <cellStyle name="Note 13 4 2 2 3" xfId="21081"/>
    <cellStyle name="Note 13 4 2 2 3 2" xfId="42268"/>
    <cellStyle name="Note 13 4 2 2 4" xfId="31684"/>
    <cellStyle name="Note 13 4 2 2_Table 2A-1_EFT (Annual)" xfId="15483"/>
    <cellStyle name="Note 13 4 2 3" xfId="11564"/>
    <cellStyle name="Note 13 4 2 3 2" xfId="23648"/>
    <cellStyle name="Note 13 4 2 3 2 2" xfId="44834"/>
    <cellStyle name="Note 13 4 2 3 3" xfId="34230"/>
    <cellStyle name="Note 13 4 2 4" xfId="18535"/>
    <cellStyle name="Note 13 4 2 4 2" xfId="39722"/>
    <cellStyle name="Note 13 4 2 5" xfId="28941"/>
    <cellStyle name="Note 13 4 2_Table 2A-1_EFT (Annual)" xfId="7199"/>
    <cellStyle name="Note 13 4 3" xfId="4758"/>
    <cellStyle name="Note 13 4 3 2" xfId="13018"/>
    <cellStyle name="Note 13 4 3 2 2" xfId="25024"/>
    <cellStyle name="Note 13 4 3 2 2 2" xfId="46210"/>
    <cellStyle name="Note 13 4 3 2 3" xfId="35606"/>
    <cellStyle name="Note 13 4 3 3" xfId="19911"/>
    <cellStyle name="Note 13 4 3 3 2" xfId="41098"/>
    <cellStyle name="Note 13 4 3 4" xfId="30415"/>
    <cellStyle name="Note 13 4 3_Table 2A-1_EFT (Annual)" xfId="15484"/>
    <cellStyle name="Note 13 4 4" xfId="10362"/>
    <cellStyle name="Note 13 4 4 2" xfId="22478"/>
    <cellStyle name="Note 13 4 4 2 2" xfId="43664"/>
    <cellStyle name="Note 13 4 4 3" xfId="33060"/>
    <cellStyle name="Note 13 4 5" xfId="17365"/>
    <cellStyle name="Note 13 4 5 2" xfId="38552"/>
    <cellStyle name="Note 13 4 6" xfId="27672"/>
    <cellStyle name="Note 13 4_Table 2A-1_EFT (Annual)" xfId="7198"/>
    <cellStyle name="Note 13 5" xfId="759"/>
    <cellStyle name="Note 13 5 2" xfId="4320"/>
    <cellStyle name="Note 13 5 2 2" xfId="12600"/>
    <cellStyle name="Note 13 5 2 2 2" xfId="24617"/>
    <cellStyle name="Note 13 5 2 2 2 2" xfId="45803"/>
    <cellStyle name="Note 13 5 2 2 3" xfId="35199"/>
    <cellStyle name="Note 13 5 2 3" xfId="19504"/>
    <cellStyle name="Note 13 5 2 3 2" xfId="40691"/>
    <cellStyle name="Note 13 5 2 4" xfId="29977"/>
    <cellStyle name="Note 13 5 2_Table 2A-1_EFT (Annual)" xfId="15485"/>
    <cellStyle name="Note 13 5 3" xfId="9948"/>
    <cellStyle name="Note 13 5 3 2" xfId="22071"/>
    <cellStyle name="Note 13 5 3 2 2" xfId="43257"/>
    <cellStyle name="Note 13 5 3 3" xfId="32653"/>
    <cellStyle name="Note 13 5 4" xfId="16958"/>
    <cellStyle name="Note 13 5 4 2" xfId="38145"/>
    <cellStyle name="Note 13 5 5" xfId="27234"/>
    <cellStyle name="Note 13 5_Table 2A-1_EFT (Annual)" xfId="7200"/>
    <cellStyle name="Note 13 6" xfId="1848"/>
    <cellStyle name="Note 13 6 2" xfId="5409"/>
    <cellStyle name="Note 13 6 2 2" xfId="13624"/>
    <cellStyle name="Note 13 6 2 2 2" xfId="25612"/>
    <cellStyle name="Note 13 6 2 2 2 2" xfId="46798"/>
    <cellStyle name="Note 13 6 2 2 3" xfId="36194"/>
    <cellStyle name="Note 13 6 2 3" xfId="20499"/>
    <cellStyle name="Note 13 6 2 3 2" xfId="41686"/>
    <cellStyle name="Note 13 6 2 4" xfId="31066"/>
    <cellStyle name="Note 13 6 2_Table 2A-1_EFT (Annual)" xfId="15486"/>
    <cellStyle name="Note 13 6 3" xfId="10968"/>
    <cellStyle name="Note 13 6 3 2" xfId="23066"/>
    <cellStyle name="Note 13 6 3 2 2" xfId="44252"/>
    <cellStyle name="Note 13 6 3 3" xfId="33648"/>
    <cellStyle name="Note 13 6 4" xfId="17953"/>
    <cellStyle name="Note 13 6 4 2" xfId="39140"/>
    <cellStyle name="Note 13 6 5" xfId="28323"/>
    <cellStyle name="Note 13 6_Table 2A-1_EFT (Annual)" xfId="7201"/>
    <cellStyle name="Note 13 7" xfId="3738"/>
    <cellStyle name="Note 13 7 2" xfId="12106"/>
    <cellStyle name="Note 13 7 2 2" xfId="24136"/>
    <cellStyle name="Note 13 7 2 2 2" xfId="45322"/>
    <cellStyle name="Note 13 7 2 3" xfId="34718"/>
    <cellStyle name="Note 13 7 3" xfId="19023"/>
    <cellStyle name="Note 13 7 3 2" xfId="40210"/>
    <cellStyle name="Note 13 7 4" xfId="29447"/>
    <cellStyle name="Note 13 7_Table 2A-1_EFT (Annual)" xfId="15487"/>
    <cellStyle name="Note 13 8" xfId="9425"/>
    <cellStyle name="Note 13 8 2" xfId="21590"/>
    <cellStyle name="Note 13 8 2 2" xfId="42776"/>
    <cellStyle name="Note 13 8 3" xfId="32172"/>
    <cellStyle name="Note 13 9" xfId="16477"/>
    <cellStyle name="Note 13 9 2" xfId="37664"/>
    <cellStyle name="Note 13_Table 2A-1_EFT (Annual)" xfId="3233"/>
    <cellStyle name="Note 14" xfId="132"/>
    <cellStyle name="Note 14 10" xfId="26687"/>
    <cellStyle name="Note 14 2" xfId="525"/>
    <cellStyle name="Note 14 2 2" xfId="1502"/>
    <cellStyle name="Note 14 2 2 2" xfId="2772"/>
    <cellStyle name="Note 14 2 2 2 2" xfId="6333"/>
    <cellStyle name="Note 14 2 2 2 2 2" xfId="14527"/>
    <cellStyle name="Note 14 2 2 2 2 2 2" xfId="26499"/>
    <cellStyle name="Note 14 2 2 2 2 2 2 2" xfId="47685"/>
    <cellStyle name="Note 14 2 2 2 2 2 3" xfId="37081"/>
    <cellStyle name="Note 14 2 2 2 2 3" xfId="21386"/>
    <cellStyle name="Note 14 2 2 2 2 3 2" xfId="42573"/>
    <cellStyle name="Note 14 2 2 2 2 4" xfId="31989"/>
    <cellStyle name="Note 14 2 2 2 2_Table 2A-1_EFT (Annual)" xfId="15488"/>
    <cellStyle name="Note 14 2 2 2 3" xfId="11869"/>
    <cellStyle name="Note 14 2 2 2 3 2" xfId="23953"/>
    <cellStyle name="Note 14 2 2 2 3 2 2" xfId="45139"/>
    <cellStyle name="Note 14 2 2 2 3 3" xfId="34535"/>
    <cellStyle name="Note 14 2 2 2 4" xfId="18840"/>
    <cellStyle name="Note 14 2 2 2 4 2" xfId="40027"/>
    <cellStyle name="Note 14 2 2 2 5" xfId="29246"/>
    <cellStyle name="Note 14 2 2 2_Table 2A-1_EFT (Annual)" xfId="7203"/>
    <cellStyle name="Note 14 2 2 3" xfId="5063"/>
    <cellStyle name="Note 14 2 2 3 2" xfId="13323"/>
    <cellStyle name="Note 14 2 2 3 2 2" xfId="25329"/>
    <cellStyle name="Note 14 2 2 3 2 2 2" xfId="46515"/>
    <cellStyle name="Note 14 2 2 3 2 3" xfId="35911"/>
    <cellStyle name="Note 14 2 2 3 3" xfId="20216"/>
    <cellStyle name="Note 14 2 2 3 3 2" xfId="41403"/>
    <cellStyle name="Note 14 2 2 3 4" xfId="30720"/>
    <cellStyle name="Note 14 2 2 3_Table 2A-1_EFT (Annual)" xfId="15489"/>
    <cellStyle name="Note 14 2 2 4" xfId="10667"/>
    <cellStyle name="Note 14 2 2 4 2" xfId="22783"/>
    <cellStyle name="Note 14 2 2 4 2 2" xfId="43969"/>
    <cellStyle name="Note 14 2 2 4 3" xfId="33365"/>
    <cellStyle name="Note 14 2 2 5" xfId="17670"/>
    <cellStyle name="Note 14 2 2 5 2" xfId="38857"/>
    <cellStyle name="Note 14 2 2 6" xfId="27977"/>
    <cellStyle name="Note 14 2 2_Table 2A-1_EFT (Annual)" xfId="7202"/>
    <cellStyle name="Note 14 2 3" xfId="1035"/>
    <cellStyle name="Note 14 2 3 2" xfId="4596"/>
    <cellStyle name="Note 14 2 3 2 2" xfId="12856"/>
    <cellStyle name="Note 14 2 3 2 2 2" xfId="24862"/>
    <cellStyle name="Note 14 2 3 2 2 2 2" xfId="46048"/>
    <cellStyle name="Note 14 2 3 2 2 3" xfId="35444"/>
    <cellStyle name="Note 14 2 3 2 3" xfId="19749"/>
    <cellStyle name="Note 14 2 3 2 3 2" xfId="40936"/>
    <cellStyle name="Note 14 2 3 2 4" xfId="30253"/>
    <cellStyle name="Note 14 2 3 2_Table 2A-1_EFT (Annual)" xfId="15490"/>
    <cellStyle name="Note 14 2 3 3" xfId="10200"/>
    <cellStyle name="Note 14 2 3 3 2" xfId="22316"/>
    <cellStyle name="Note 14 2 3 3 2 2" xfId="43502"/>
    <cellStyle name="Note 14 2 3 3 3" xfId="32898"/>
    <cellStyle name="Note 14 2 3 4" xfId="17203"/>
    <cellStyle name="Note 14 2 3 4 2" xfId="38390"/>
    <cellStyle name="Note 14 2 3 5" xfId="27510"/>
    <cellStyle name="Note 14 2 3_Table 2A-1_EFT (Annual)" xfId="7204"/>
    <cellStyle name="Note 14 2 4" xfId="2241"/>
    <cellStyle name="Note 14 2 4 2" xfId="5802"/>
    <cellStyle name="Note 14 2 4 2 2" xfId="14017"/>
    <cellStyle name="Note 14 2 4 2 2 2" xfId="26005"/>
    <cellStyle name="Note 14 2 4 2 2 2 2" xfId="47191"/>
    <cellStyle name="Note 14 2 4 2 2 3" xfId="36587"/>
    <cellStyle name="Note 14 2 4 2 3" xfId="20892"/>
    <cellStyle name="Note 14 2 4 2 3 2" xfId="42079"/>
    <cellStyle name="Note 14 2 4 2 4" xfId="31459"/>
    <cellStyle name="Note 14 2 4 2_Table 2A-1_EFT (Annual)" xfId="15491"/>
    <cellStyle name="Note 14 2 4 3" xfId="11361"/>
    <cellStyle name="Note 14 2 4 3 2" xfId="23459"/>
    <cellStyle name="Note 14 2 4 3 2 2" xfId="44645"/>
    <cellStyle name="Note 14 2 4 3 3" xfId="34041"/>
    <cellStyle name="Note 14 2 4 4" xfId="18346"/>
    <cellStyle name="Note 14 2 4 4 2" xfId="39533"/>
    <cellStyle name="Note 14 2 4 5" xfId="28716"/>
    <cellStyle name="Note 14 2 4_Table 2A-1_EFT (Annual)" xfId="7205"/>
    <cellStyle name="Note 14 2 5" xfId="4095"/>
    <cellStyle name="Note 14 2 5 2" xfId="12419"/>
    <cellStyle name="Note 14 2 5 2 2" xfId="24441"/>
    <cellStyle name="Note 14 2 5 2 2 2" xfId="45627"/>
    <cellStyle name="Note 14 2 5 2 3" xfId="35023"/>
    <cellStyle name="Note 14 2 5 3" xfId="19328"/>
    <cellStyle name="Note 14 2 5 3 2" xfId="40515"/>
    <cellStyle name="Note 14 2 5 4" xfId="29783"/>
    <cellStyle name="Note 14 2 5_Table 2A-1_EFT (Annual)" xfId="15492"/>
    <cellStyle name="Note 14 2 6" xfId="9758"/>
    <cellStyle name="Note 14 2 6 2" xfId="21895"/>
    <cellStyle name="Note 14 2 6 2 2" xfId="43081"/>
    <cellStyle name="Note 14 2 6 3" xfId="32477"/>
    <cellStyle name="Note 14 2 7" xfId="16782"/>
    <cellStyle name="Note 14 2 7 2" xfId="37969"/>
    <cellStyle name="Note 14 2 8" xfId="27040"/>
    <cellStyle name="Note 14 2_Table 2A-1_EFT (Annual)" xfId="3237"/>
    <cellStyle name="Note 14 3" xfId="363"/>
    <cellStyle name="Note 14 3 2" xfId="1346"/>
    <cellStyle name="Note 14 3 2 2" xfId="2616"/>
    <cellStyle name="Note 14 3 2 2 2" xfId="6177"/>
    <cellStyle name="Note 14 3 2 2 2 2" xfId="14371"/>
    <cellStyle name="Note 14 3 2 2 2 2 2" xfId="26343"/>
    <cellStyle name="Note 14 3 2 2 2 2 2 2" xfId="47529"/>
    <cellStyle name="Note 14 3 2 2 2 2 3" xfId="36925"/>
    <cellStyle name="Note 14 3 2 2 2 3" xfId="21230"/>
    <cellStyle name="Note 14 3 2 2 2 3 2" xfId="42417"/>
    <cellStyle name="Note 14 3 2 2 2 4" xfId="31833"/>
    <cellStyle name="Note 14 3 2 2 2_Table 2A-1_EFT (Annual)" xfId="15493"/>
    <cellStyle name="Note 14 3 2 2 3" xfId="11713"/>
    <cellStyle name="Note 14 3 2 2 3 2" xfId="23797"/>
    <cellStyle name="Note 14 3 2 2 3 2 2" xfId="44983"/>
    <cellStyle name="Note 14 3 2 2 3 3" xfId="34379"/>
    <cellStyle name="Note 14 3 2 2 4" xfId="18684"/>
    <cellStyle name="Note 14 3 2 2 4 2" xfId="39871"/>
    <cellStyle name="Note 14 3 2 2 5" xfId="29090"/>
    <cellStyle name="Note 14 3 2 2_Table 2A-1_EFT (Annual)" xfId="7207"/>
    <cellStyle name="Note 14 3 2 3" xfId="4907"/>
    <cellStyle name="Note 14 3 2 3 2" xfId="13167"/>
    <cellStyle name="Note 14 3 2 3 2 2" xfId="25173"/>
    <cellStyle name="Note 14 3 2 3 2 2 2" xfId="46359"/>
    <cellStyle name="Note 14 3 2 3 2 3" xfId="35755"/>
    <cellStyle name="Note 14 3 2 3 3" xfId="20060"/>
    <cellStyle name="Note 14 3 2 3 3 2" xfId="41247"/>
    <cellStyle name="Note 14 3 2 3 4" xfId="30564"/>
    <cellStyle name="Note 14 3 2 3_Table 2A-1_EFT (Annual)" xfId="15494"/>
    <cellStyle name="Note 14 3 2 4" xfId="10511"/>
    <cellStyle name="Note 14 3 2 4 2" xfId="22627"/>
    <cellStyle name="Note 14 3 2 4 2 2" xfId="43813"/>
    <cellStyle name="Note 14 3 2 4 3" xfId="33209"/>
    <cellStyle name="Note 14 3 2 5" xfId="17514"/>
    <cellStyle name="Note 14 3 2 5 2" xfId="38701"/>
    <cellStyle name="Note 14 3 2 6" xfId="27821"/>
    <cellStyle name="Note 14 3 2_Table 2A-1_EFT (Annual)" xfId="7206"/>
    <cellStyle name="Note 14 3 3" xfId="903"/>
    <cellStyle name="Note 14 3 3 2" xfId="4464"/>
    <cellStyle name="Note 14 3 3 2 2" xfId="12726"/>
    <cellStyle name="Note 14 3 3 2 2 2" xfId="24736"/>
    <cellStyle name="Note 14 3 3 2 2 2 2" xfId="45922"/>
    <cellStyle name="Note 14 3 3 2 2 3" xfId="35318"/>
    <cellStyle name="Note 14 3 3 2 3" xfId="19623"/>
    <cellStyle name="Note 14 3 3 2 3 2" xfId="40810"/>
    <cellStyle name="Note 14 3 3 2 4" xfId="30121"/>
    <cellStyle name="Note 14 3 3 2_Table 2A-1_EFT (Annual)" xfId="15495"/>
    <cellStyle name="Note 14 3 3 3" xfId="10073"/>
    <cellStyle name="Note 14 3 3 3 2" xfId="22190"/>
    <cellStyle name="Note 14 3 3 3 2 2" xfId="43376"/>
    <cellStyle name="Note 14 3 3 3 3" xfId="32772"/>
    <cellStyle name="Note 14 3 3 4" xfId="17077"/>
    <cellStyle name="Note 14 3 3 4 2" xfId="38264"/>
    <cellStyle name="Note 14 3 3 5" xfId="27378"/>
    <cellStyle name="Note 14 3 3_Table 2A-1_EFT (Annual)" xfId="7208"/>
    <cellStyle name="Note 14 3 4" xfId="2085"/>
    <cellStyle name="Note 14 3 4 2" xfId="5646"/>
    <cellStyle name="Note 14 3 4 2 2" xfId="13861"/>
    <cellStyle name="Note 14 3 4 2 2 2" xfId="25849"/>
    <cellStyle name="Note 14 3 4 2 2 2 2" xfId="47035"/>
    <cellStyle name="Note 14 3 4 2 2 3" xfId="36431"/>
    <cellStyle name="Note 14 3 4 2 3" xfId="20736"/>
    <cellStyle name="Note 14 3 4 2 3 2" xfId="41923"/>
    <cellStyle name="Note 14 3 4 2 4" xfId="31303"/>
    <cellStyle name="Note 14 3 4 2_Table 2A-1_EFT (Annual)" xfId="15496"/>
    <cellStyle name="Note 14 3 4 3" xfId="11205"/>
    <cellStyle name="Note 14 3 4 3 2" xfId="23303"/>
    <cellStyle name="Note 14 3 4 3 2 2" xfId="44489"/>
    <cellStyle name="Note 14 3 4 3 3" xfId="33885"/>
    <cellStyle name="Note 14 3 4 4" xfId="18190"/>
    <cellStyle name="Note 14 3 4 4 2" xfId="39377"/>
    <cellStyle name="Note 14 3 4 5" xfId="28560"/>
    <cellStyle name="Note 14 3 4_Table 2A-1_EFT (Annual)" xfId="7209"/>
    <cellStyle name="Note 14 3 5" xfId="3933"/>
    <cellStyle name="Note 14 3 5 2" xfId="12261"/>
    <cellStyle name="Note 14 3 5 2 2" xfId="24285"/>
    <cellStyle name="Note 14 3 5 2 2 2" xfId="45471"/>
    <cellStyle name="Note 14 3 5 2 3" xfId="34867"/>
    <cellStyle name="Note 14 3 5 3" xfId="19172"/>
    <cellStyle name="Note 14 3 5 3 2" xfId="40359"/>
    <cellStyle name="Note 14 3 5 4" xfId="29621"/>
    <cellStyle name="Note 14 3 5_Table 2A-1_EFT (Annual)" xfId="15497"/>
    <cellStyle name="Note 14 3 6" xfId="9598"/>
    <cellStyle name="Note 14 3 6 2" xfId="21739"/>
    <cellStyle name="Note 14 3 6 2 2" xfId="42925"/>
    <cellStyle name="Note 14 3 6 3" xfId="32321"/>
    <cellStyle name="Note 14 3 7" xfId="16626"/>
    <cellStyle name="Note 14 3 7 2" xfId="37813"/>
    <cellStyle name="Note 14 3 8" xfId="26878"/>
    <cellStyle name="Note 14 3_Table 2A-1_EFT (Annual)" xfId="3238"/>
    <cellStyle name="Note 14 4" xfId="1180"/>
    <cellStyle name="Note 14 4 2" xfId="2450"/>
    <cellStyle name="Note 14 4 2 2" xfId="6011"/>
    <cellStyle name="Note 14 4 2 2 2" xfId="14205"/>
    <cellStyle name="Note 14 4 2 2 2 2" xfId="26177"/>
    <cellStyle name="Note 14 4 2 2 2 2 2" xfId="47363"/>
    <cellStyle name="Note 14 4 2 2 2 3" xfId="36759"/>
    <cellStyle name="Note 14 4 2 2 3" xfId="21064"/>
    <cellStyle name="Note 14 4 2 2 3 2" xfId="42251"/>
    <cellStyle name="Note 14 4 2 2 4" xfId="31667"/>
    <cellStyle name="Note 14 4 2 2_Table 2A-1_EFT (Annual)" xfId="15498"/>
    <cellStyle name="Note 14 4 2 3" xfId="11547"/>
    <cellStyle name="Note 14 4 2 3 2" xfId="23631"/>
    <cellStyle name="Note 14 4 2 3 2 2" xfId="44817"/>
    <cellStyle name="Note 14 4 2 3 3" xfId="34213"/>
    <cellStyle name="Note 14 4 2 4" xfId="18518"/>
    <cellStyle name="Note 14 4 2 4 2" xfId="39705"/>
    <cellStyle name="Note 14 4 2 5" xfId="28924"/>
    <cellStyle name="Note 14 4 2_Table 2A-1_EFT (Annual)" xfId="7211"/>
    <cellStyle name="Note 14 4 3" xfId="4741"/>
    <cellStyle name="Note 14 4 3 2" xfId="13001"/>
    <cellStyle name="Note 14 4 3 2 2" xfId="25007"/>
    <cellStyle name="Note 14 4 3 2 2 2" xfId="46193"/>
    <cellStyle name="Note 14 4 3 2 3" xfId="35589"/>
    <cellStyle name="Note 14 4 3 3" xfId="19894"/>
    <cellStyle name="Note 14 4 3 3 2" xfId="41081"/>
    <cellStyle name="Note 14 4 3 4" xfId="30398"/>
    <cellStyle name="Note 14 4 3_Table 2A-1_EFT (Annual)" xfId="15499"/>
    <cellStyle name="Note 14 4 4" xfId="10345"/>
    <cellStyle name="Note 14 4 4 2" xfId="22461"/>
    <cellStyle name="Note 14 4 4 2 2" xfId="43647"/>
    <cellStyle name="Note 14 4 4 3" xfId="33043"/>
    <cellStyle name="Note 14 4 5" xfId="17348"/>
    <cellStyle name="Note 14 4 5 2" xfId="38535"/>
    <cellStyle name="Note 14 4 6" xfId="27655"/>
    <cellStyle name="Note 14 4_Table 2A-1_EFT (Annual)" xfId="7210"/>
    <cellStyle name="Note 14 5" xfId="744"/>
    <cellStyle name="Note 14 5 2" xfId="4305"/>
    <cellStyle name="Note 14 5 2 2" xfId="12585"/>
    <cellStyle name="Note 14 5 2 2 2" xfId="24602"/>
    <cellStyle name="Note 14 5 2 2 2 2" xfId="45788"/>
    <cellStyle name="Note 14 5 2 2 3" xfId="35184"/>
    <cellStyle name="Note 14 5 2 3" xfId="19489"/>
    <cellStyle name="Note 14 5 2 3 2" xfId="40676"/>
    <cellStyle name="Note 14 5 2 4" xfId="29962"/>
    <cellStyle name="Note 14 5 2_Table 2A-1_EFT (Annual)" xfId="15500"/>
    <cellStyle name="Note 14 5 3" xfId="9933"/>
    <cellStyle name="Note 14 5 3 2" xfId="22056"/>
    <cellStyle name="Note 14 5 3 2 2" xfId="43242"/>
    <cellStyle name="Note 14 5 3 3" xfId="32638"/>
    <cellStyle name="Note 14 5 4" xfId="16943"/>
    <cellStyle name="Note 14 5 4 2" xfId="38130"/>
    <cellStyle name="Note 14 5 5" xfId="27219"/>
    <cellStyle name="Note 14 5_Table 2A-1_EFT (Annual)" xfId="7212"/>
    <cellStyle name="Note 14 6" xfId="1789"/>
    <cellStyle name="Note 14 6 2" xfId="5350"/>
    <cellStyle name="Note 14 6 2 2" xfId="13565"/>
    <cellStyle name="Note 14 6 2 2 2" xfId="25553"/>
    <cellStyle name="Note 14 6 2 2 2 2" xfId="46739"/>
    <cellStyle name="Note 14 6 2 2 3" xfId="36135"/>
    <cellStyle name="Note 14 6 2 3" xfId="20440"/>
    <cellStyle name="Note 14 6 2 3 2" xfId="41627"/>
    <cellStyle name="Note 14 6 2 4" xfId="31007"/>
    <cellStyle name="Note 14 6 2_Table 2A-1_EFT (Annual)" xfId="15501"/>
    <cellStyle name="Note 14 6 3" xfId="10909"/>
    <cellStyle name="Note 14 6 3 2" xfId="23007"/>
    <cellStyle name="Note 14 6 3 2 2" xfId="44193"/>
    <cellStyle name="Note 14 6 3 3" xfId="33589"/>
    <cellStyle name="Note 14 6 4" xfId="17894"/>
    <cellStyle name="Note 14 6 4 2" xfId="39081"/>
    <cellStyle name="Note 14 6 5" xfId="28264"/>
    <cellStyle name="Note 14 6_Table 2A-1_EFT (Annual)" xfId="7213"/>
    <cellStyle name="Note 14 7" xfId="3721"/>
    <cellStyle name="Note 14 7 2" xfId="12089"/>
    <cellStyle name="Note 14 7 2 2" xfId="24119"/>
    <cellStyle name="Note 14 7 2 2 2" xfId="45305"/>
    <cellStyle name="Note 14 7 2 3" xfId="34701"/>
    <cellStyle name="Note 14 7 3" xfId="19006"/>
    <cellStyle name="Note 14 7 3 2" xfId="40193"/>
    <cellStyle name="Note 14 7 4" xfId="29430"/>
    <cellStyle name="Note 14 7_Table 2A-1_EFT (Annual)" xfId="15502"/>
    <cellStyle name="Note 14 8" xfId="9408"/>
    <cellStyle name="Note 14 8 2" xfId="21573"/>
    <cellStyle name="Note 14 8 2 2" xfId="42759"/>
    <cellStyle name="Note 14 8 3" xfId="32155"/>
    <cellStyle name="Note 14 9" xfId="16460"/>
    <cellStyle name="Note 14 9 2" xfId="37647"/>
    <cellStyle name="Note 14_Table 2A-1_EFT (Annual)" xfId="3236"/>
    <cellStyle name="Note 15" xfId="145"/>
    <cellStyle name="Note 15 10" xfId="26700"/>
    <cellStyle name="Note 15 2" xfId="538"/>
    <cellStyle name="Note 15 2 2" xfId="1515"/>
    <cellStyle name="Note 15 2 2 2" xfId="2785"/>
    <cellStyle name="Note 15 2 2 2 2" xfId="6346"/>
    <cellStyle name="Note 15 2 2 2 2 2" xfId="14540"/>
    <cellStyle name="Note 15 2 2 2 2 2 2" xfId="26512"/>
    <cellStyle name="Note 15 2 2 2 2 2 2 2" xfId="47698"/>
    <cellStyle name="Note 15 2 2 2 2 2 3" xfId="37094"/>
    <cellStyle name="Note 15 2 2 2 2 3" xfId="21399"/>
    <cellStyle name="Note 15 2 2 2 2 3 2" xfId="42586"/>
    <cellStyle name="Note 15 2 2 2 2 4" xfId="32002"/>
    <cellStyle name="Note 15 2 2 2 2_Table 2A-1_EFT (Annual)" xfId="15503"/>
    <cellStyle name="Note 15 2 2 2 3" xfId="11882"/>
    <cellStyle name="Note 15 2 2 2 3 2" xfId="23966"/>
    <cellStyle name="Note 15 2 2 2 3 2 2" xfId="45152"/>
    <cellStyle name="Note 15 2 2 2 3 3" xfId="34548"/>
    <cellStyle name="Note 15 2 2 2 4" xfId="18853"/>
    <cellStyle name="Note 15 2 2 2 4 2" xfId="40040"/>
    <cellStyle name="Note 15 2 2 2 5" xfId="29259"/>
    <cellStyle name="Note 15 2 2 2_Table 2A-1_EFT (Annual)" xfId="7215"/>
    <cellStyle name="Note 15 2 2 3" xfId="5076"/>
    <cellStyle name="Note 15 2 2 3 2" xfId="13336"/>
    <cellStyle name="Note 15 2 2 3 2 2" xfId="25342"/>
    <cellStyle name="Note 15 2 2 3 2 2 2" xfId="46528"/>
    <cellStyle name="Note 15 2 2 3 2 3" xfId="35924"/>
    <cellStyle name="Note 15 2 2 3 3" xfId="20229"/>
    <cellStyle name="Note 15 2 2 3 3 2" xfId="41416"/>
    <cellStyle name="Note 15 2 2 3 4" xfId="30733"/>
    <cellStyle name="Note 15 2 2 3_Table 2A-1_EFT (Annual)" xfId="15504"/>
    <cellStyle name="Note 15 2 2 4" xfId="10680"/>
    <cellStyle name="Note 15 2 2 4 2" xfId="22796"/>
    <cellStyle name="Note 15 2 2 4 2 2" xfId="43982"/>
    <cellStyle name="Note 15 2 2 4 3" xfId="33378"/>
    <cellStyle name="Note 15 2 2 5" xfId="17683"/>
    <cellStyle name="Note 15 2 2 5 2" xfId="38870"/>
    <cellStyle name="Note 15 2 2 6" xfId="27990"/>
    <cellStyle name="Note 15 2 2_Table 2A-1_EFT (Annual)" xfId="7214"/>
    <cellStyle name="Note 15 2 3" xfId="1046"/>
    <cellStyle name="Note 15 2 3 2" xfId="4607"/>
    <cellStyle name="Note 15 2 3 2 2" xfId="12867"/>
    <cellStyle name="Note 15 2 3 2 2 2" xfId="24873"/>
    <cellStyle name="Note 15 2 3 2 2 2 2" xfId="46059"/>
    <cellStyle name="Note 15 2 3 2 2 3" xfId="35455"/>
    <cellStyle name="Note 15 2 3 2 3" xfId="19760"/>
    <cellStyle name="Note 15 2 3 2 3 2" xfId="40947"/>
    <cellStyle name="Note 15 2 3 2 4" xfId="30264"/>
    <cellStyle name="Note 15 2 3 2_Table 2A-1_EFT (Annual)" xfId="15505"/>
    <cellStyle name="Note 15 2 3 3" xfId="10211"/>
    <cellStyle name="Note 15 2 3 3 2" xfId="22327"/>
    <cellStyle name="Note 15 2 3 3 2 2" xfId="43513"/>
    <cellStyle name="Note 15 2 3 3 3" xfId="32909"/>
    <cellStyle name="Note 15 2 3 4" xfId="17214"/>
    <cellStyle name="Note 15 2 3 4 2" xfId="38401"/>
    <cellStyle name="Note 15 2 3 5" xfId="27521"/>
    <cellStyle name="Note 15 2 3_Table 2A-1_EFT (Annual)" xfId="7216"/>
    <cellStyle name="Note 15 2 4" xfId="2254"/>
    <cellStyle name="Note 15 2 4 2" xfId="5815"/>
    <cellStyle name="Note 15 2 4 2 2" xfId="14030"/>
    <cellStyle name="Note 15 2 4 2 2 2" xfId="26018"/>
    <cellStyle name="Note 15 2 4 2 2 2 2" xfId="47204"/>
    <cellStyle name="Note 15 2 4 2 2 3" xfId="36600"/>
    <cellStyle name="Note 15 2 4 2 3" xfId="20905"/>
    <cellStyle name="Note 15 2 4 2 3 2" xfId="42092"/>
    <cellStyle name="Note 15 2 4 2 4" xfId="31472"/>
    <cellStyle name="Note 15 2 4 2_Table 2A-1_EFT (Annual)" xfId="15506"/>
    <cellStyle name="Note 15 2 4 3" xfId="11374"/>
    <cellStyle name="Note 15 2 4 3 2" xfId="23472"/>
    <cellStyle name="Note 15 2 4 3 2 2" xfId="44658"/>
    <cellStyle name="Note 15 2 4 3 3" xfId="34054"/>
    <cellStyle name="Note 15 2 4 4" xfId="18359"/>
    <cellStyle name="Note 15 2 4 4 2" xfId="39546"/>
    <cellStyle name="Note 15 2 4 5" xfId="28729"/>
    <cellStyle name="Note 15 2 4_Table 2A-1_EFT (Annual)" xfId="7217"/>
    <cellStyle name="Note 15 2 5" xfId="4108"/>
    <cellStyle name="Note 15 2 5 2" xfId="12432"/>
    <cellStyle name="Note 15 2 5 2 2" xfId="24454"/>
    <cellStyle name="Note 15 2 5 2 2 2" xfId="45640"/>
    <cellStyle name="Note 15 2 5 2 3" xfId="35036"/>
    <cellStyle name="Note 15 2 5 3" xfId="19341"/>
    <cellStyle name="Note 15 2 5 3 2" xfId="40528"/>
    <cellStyle name="Note 15 2 5 4" xfId="29796"/>
    <cellStyle name="Note 15 2 5_Table 2A-1_EFT (Annual)" xfId="15507"/>
    <cellStyle name="Note 15 2 6" xfId="9771"/>
    <cellStyle name="Note 15 2 6 2" xfId="21908"/>
    <cellStyle name="Note 15 2 6 2 2" xfId="43094"/>
    <cellStyle name="Note 15 2 6 3" xfId="32490"/>
    <cellStyle name="Note 15 2 7" xfId="16795"/>
    <cellStyle name="Note 15 2 7 2" xfId="37982"/>
    <cellStyle name="Note 15 2 8" xfId="27053"/>
    <cellStyle name="Note 15 2_Table 2A-1_EFT (Annual)" xfId="3240"/>
    <cellStyle name="Note 15 3" xfId="376"/>
    <cellStyle name="Note 15 3 2" xfId="1359"/>
    <cellStyle name="Note 15 3 2 2" xfId="2629"/>
    <cellStyle name="Note 15 3 2 2 2" xfId="6190"/>
    <cellStyle name="Note 15 3 2 2 2 2" xfId="14384"/>
    <cellStyle name="Note 15 3 2 2 2 2 2" xfId="26356"/>
    <cellStyle name="Note 15 3 2 2 2 2 2 2" xfId="47542"/>
    <cellStyle name="Note 15 3 2 2 2 2 3" xfId="36938"/>
    <cellStyle name="Note 15 3 2 2 2 3" xfId="21243"/>
    <cellStyle name="Note 15 3 2 2 2 3 2" xfId="42430"/>
    <cellStyle name="Note 15 3 2 2 2 4" xfId="31846"/>
    <cellStyle name="Note 15 3 2 2 2_Table 2A-1_EFT (Annual)" xfId="15508"/>
    <cellStyle name="Note 15 3 2 2 3" xfId="11726"/>
    <cellStyle name="Note 15 3 2 2 3 2" xfId="23810"/>
    <cellStyle name="Note 15 3 2 2 3 2 2" xfId="44996"/>
    <cellStyle name="Note 15 3 2 2 3 3" xfId="34392"/>
    <cellStyle name="Note 15 3 2 2 4" xfId="18697"/>
    <cellStyle name="Note 15 3 2 2 4 2" xfId="39884"/>
    <cellStyle name="Note 15 3 2 2 5" xfId="29103"/>
    <cellStyle name="Note 15 3 2 2_Table 2A-1_EFT (Annual)" xfId="7219"/>
    <cellStyle name="Note 15 3 2 3" xfId="4920"/>
    <cellStyle name="Note 15 3 2 3 2" xfId="13180"/>
    <cellStyle name="Note 15 3 2 3 2 2" xfId="25186"/>
    <cellStyle name="Note 15 3 2 3 2 2 2" xfId="46372"/>
    <cellStyle name="Note 15 3 2 3 2 3" xfId="35768"/>
    <cellStyle name="Note 15 3 2 3 3" xfId="20073"/>
    <cellStyle name="Note 15 3 2 3 3 2" xfId="41260"/>
    <cellStyle name="Note 15 3 2 3 4" xfId="30577"/>
    <cellStyle name="Note 15 3 2 3_Table 2A-1_EFT (Annual)" xfId="15509"/>
    <cellStyle name="Note 15 3 2 4" xfId="10524"/>
    <cellStyle name="Note 15 3 2 4 2" xfId="22640"/>
    <cellStyle name="Note 15 3 2 4 2 2" xfId="43826"/>
    <cellStyle name="Note 15 3 2 4 3" xfId="33222"/>
    <cellStyle name="Note 15 3 2 5" xfId="17527"/>
    <cellStyle name="Note 15 3 2 5 2" xfId="38714"/>
    <cellStyle name="Note 15 3 2 6" xfId="27834"/>
    <cellStyle name="Note 15 3 2_Table 2A-1_EFT (Annual)" xfId="7218"/>
    <cellStyle name="Note 15 3 3" xfId="914"/>
    <cellStyle name="Note 15 3 3 2" xfId="4475"/>
    <cellStyle name="Note 15 3 3 2 2" xfId="12737"/>
    <cellStyle name="Note 15 3 3 2 2 2" xfId="24747"/>
    <cellStyle name="Note 15 3 3 2 2 2 2" xfId="45933"/>
    <cellStyle name="Note 15 3 3 2 2 3" xfId="35329"/>
    <cellStyle name="Note 15 3 3 2 3" xfId="19634"/>
    <cellStyle name="Note 15 3 3 2 3 2" xfId="40821"/>
    <cellStyle name="Note 15 3 3 2 4" xfId="30132"/>
    <cellStyle name="Note 15 3 3 2_Table 2A-1_EFT (Annual)" xfId="15510"/>
    <cellStyle name="Note 15 3 3 3" xfId="10084"/>
    <cellStyle name="Note 15 3 3 3 2" xfId="22201"/>
    <cellStyle name="Note 15 3 3 3 2 2" xfId="43387"/>
    <cellStyle name="Note 15 3 3 3 3" xfId="32783"/>
    <cellStyle name="Note 15 3 3 4" xfId="17088"/>
    <cellStyle name="Note 15 3 3 4 2" xfId="38275"/>
    <cellStyle name="Note 15 3 3 5" xfId="27389"/>
    <cellStyle name="Note 15 3 3_Table 2A-1_EFT (Annual)" xfId="7220"/>
    <cellStyle name="Note 15 3 4" xfId="2098"/>
    <cellStyle name="Note 15 3 4 2" xfId="5659"/>
    <cellStyle name="Note 15 3 4 2 2" xfId="13874"/>
    <cellStyle name="Note 15 3 4 2 2 2" xfId="25862"/>
    <cellStyle name="Note 15 3 4 2 2 2 2" xfId="47048"/>
    <cellStyle name="Note 15 3 4 2 2 3" xfId="36444"/>
    <cellStyle name="Note 15 3 4 2 3" xfId="20749"/>
    <cellStyle name="Note 15 3 4 2 3 2" xfId="41936"/>
    <cellStyle name="Note 15 3 4 2 4" xfId="31316"/>
    <cellStyle name="Note 15 3 4 2_Table 2A-1_EFT (Annual)" xfId="15511"/>
    <cellStyle name="Note 15 3 4 3" xfId="11218"/>
    <cellStyle name="Note 15 3 4 3 2" xfId="23316"/>
    <cellStyle name="Note 15 3 4 3 2 2" xfId="44502"/>
    <cellStyle name="Note 15 3 4 3 3" xfId="33898"/>
    <cellStyle name="Note 15 3 4 4" xfId="18203"/>
    <cellStyle name="Note 15 3 4 4 2" xfId="39390"/>
    <cellStyle name="Note 15 3 4 5" xfId="28573"/>
    <cellStyle name="Note 15 3 4_Table 2A-1_EFT (Annual)" xfId="7221"/>
    <cellStyle name="Note 15 3 5" xfId="3946"/>
    <cellStyle name="Note 15 3 5 2" xfId="12274"/>
    <cellStyle name="Note 15 3 5 2 2" xfId="24298"/>
    <cellStyle name="Note 15 3 5 2 2 2" xfId="45484"/>
    <cellStyle name="Note 15 3 5 2 3" xfId="34880"/>
    <cellStyle name="Note 15 3 5 3" xfId="19185"/>
    <cellStyle name="Note 15 3 5 3 2" xfId="40372"/>
    <cellStyle name="Note 15 3 5 4" xfId="29634"/>
    <cellStyle name="Note 15 3 5_Table 2A-1_EFT (Annual)" xfId="15512"/>
    <cellStyle name="Note 15 3 6" xfId="9611"/>
    <cellStyle name="Note 15 3 6 2" xfId="21752"/>
    <cellStyle name="Note 15 3 6 2 2" xfId="42938"/>
    <cellStyle name="Note 15 3 6 3" xfId="32334"/>
    <cellStyle name="Note 15 3 7" xfId="16639"/>
    <cellStyle name="Note 15 3 7 2" xfId="37826"/>
    <cellStyle name="Note 15 3 8" xfId="26891"/>
    <cellStyle name="Note 15 3_Table 2A-1_EFT (Annual)" xfId="3241"/>
    <cellStyle name="Note 15 4" xfId="1193"/>
    <cellStyle name="Note 15 4 2" xfId="2463"/>
    <cellStyle name="Note 15 4 2 2" xfId="6024"/>
    <cellStyle name="Note 15 4 2 2 2" xfId="14218"/>
    <cellStyle name="Note 15 4 2 2 2 2" xfId="26190"/>
    <cellStyle name="Note 15 4 2 2 2 2 2" xfId="47376"/>
    <cellStyle name="Note 15 4 2 2 2 3" xfId="36772"/>
    <cellStyle name="Note 15 4 2 2 3" xfId="21077"/>
    <cellStyle name="Note 15 4 2 2 3 2" xfId="42264"/>
    <cellStyle name="Note 15 4 2 2 4" xfId="31680"/>
    <cellStyle name="Note 15 4 2 2_Table 2A-1_EFT (Annual)" xfId="15513"/>
    <cellStyle name="Note 15 4 2 3" xfId="11560"/>
    <cellStyle name="Note 15 4 2 3 2" xfId="23644"/>
    <cellStyle name="Note 15 4 2 3 2 2" xfId="44830"/>
    <cellStyle name="Note 15 4 2 3 3" xfId="34226"/>
    <cellStyle name="Note 15 4 2 4" xfId="18531"/>
    <cellStyle name="Note 15 4 2 4 2" xfId="39718"/>
    <cellStyle name="Note 15 4 2 5" xfId="28937"/>
    <cellStyle name="Note 15 4 2_Table 2A-1_EFT (Annual)" xfId="7223"/>
    <cellStyle name="Note 15 4 3" xfId="4754"/>
    <cellStyle name="Note 15 4 3 2" xfId="13014"/>
    <cellStyle name="Note 15 4 3 2 2" xfId="25020"/>
    <cellStyle name="Note 15 4 3 2 2 2" xfId="46206"/>
    <cellStyle name="Note 15 4 3 2 3" xfId="35602"/>
    <cellStyle name="Note 15 4 3 3" xfId="19907"/>
    <cellStyle name="Note 15 4 3 3 2" xfId="41094"/>
    <cellStyle name="Note 15 4 3 4" xfId="30411"/>
    <cellStyle name="Note 15 4 3_Table 2A-1_EFT (Annual)" xfId="15514"/>
    <cellStyle name="Note 15 4 4" xfId="10358"/>
    <cellStyle name="Note 15 4 4 2" xfId="22474"/>
    <cellStyle name="Note 15 4 4 2 2" xfId="43660"/>
    <cellStyle name="Note 15 4 4 3" xfId="33056"/>
    <cellStyle name="Note 15 4 5" xfId="17361"/>
    <cellStyle name="Note 15 4 5 2" xfId="38548"/>
    <cellStyle name="Note 15 4 6" xfId="27668"/>
    <cellStyle name="Note 15 4_Table 2A-1_EFT (Annual)" xfId="7222"/>
    <cellStyle name="Note 15 5" xfId="755"/>
    <cellStyle name="Note 15 5 2" xfId="4316"/>
    <cellStyle name="Note 15 5 2 2" xfId="12596"/>
    <cellStyle name="Note 15 5 2 2 2" xfId="24613"/>
    <cellStyle name="Note 15 5 2 2 2 2" xfId="45799"/>
    <cellStyle name="Note 15 5 2 2 3" xfId="35195"/>
    <cellStyle name="Note 15 5 2 3" xfId="19500"/>
    <cellStyle name="Note 15 5 2 3 2" xfId="40687"/>
    <cellStyle name="Note 15 5 2 4" xfId="29973"/>
    <cellStyle name="Note 15 5 2_Table 2A-1_EFT (Annual)" xfId="15515"/>
    <cellStyle name="Note 15 5 3" xfId="9944"/>
    <cellStyle name="Note 15 5 3 2" xfId="22067"/>
    <cellStyle name="Note 15 5 3 2 2" xfId="43253"/>
    <cellStyle name="Note 15 5 3 3" xfId="32649"/>
    <cellStyle name="Note 15 5 4" xfId="16954"/>
    <cellStyle name="Note 15 5 4 2" xfId="38141"/>
    <cellStyle name="Note 15 5 5" xfId="27230"/>
    <cellStyle name="Note 15 5_Table 2A-1_EFT (Annual)" xfId="7224"/>
    <cellStyle name="Note 15 6" xfId="1850"/>
    <cellStyle name="Note 15 6 2" xfId="5411"/>
    <cellStyle name="Note 15 6 2 2" xfId="13626"/>
    <cellStyle name="Note 15 6 2 2 2" xfId="25614"/>
    <cellStyle name="Note 15 6 2 2 2 2" xfId="46800"/>
    <cellStyle name="Note 15 6 2 2 3" xfId="36196"/>
    <cellStyle name="Note 15 6 2 3" xfId="20501"/>
    <cellStyle name="Note 15 6 2 3 2" xfId="41688"/>
    <cellStyle name="Note 15 6 2 4" xfId="31068"/>
    <cellStyle name="Note 15 6 2_Table 2A-1_EFT (Annual)" xfId="15516"/>
    <cellStyle name="Note 15 6 3" xfId="10970"/>
    <cellStyle name="Note 15 6 3 2" xfId="23068"/>
    <cellStyle name="Note 15 6 3 2 2" xfId="44254"/>
    <cellStyle name="Note 15 6 3 3" xfId="33650"/>
    <cellStyle name="Note 15 6 4" xfId="17955"/>
    <cellStyle name="Note 15 6 4 2" xfId="39142"/>
    <cellStyle name="Note 15 6 5" xfId="28325"/>
    <cellStyle name="Note 15 6_Table 2A-1_EFT (Annual)" xfId="7225"/>
    <cellStyle name="Note 15 7" xfId="3734"/>
    <cellStyle name="Note 15 7 2" xfId="12102"/>
    <cellStyle name="Note 15 7 2 2" xfId="24132"/>
    <cellStyle name="Note 15 7 2 2 2" xfId="45318"/>
    <cellStyle name="Note 15 7 2 3" xfId="34714"/>
    <cellStyle name="Note 15 7 3" xfId="19019"/>
    <cellStyle name="Note 15 7 3 2" xfId="40206"/>
    <cellStyle name="Note 15 7 4" xfId="29443"/>
    <cellStyle name="Note 15 7_Table 2A-1_EFT (Annual)" xfId="15517"/>
    <cellStyle name="Note 15 8" xfId="9421"/>
    <cellStyle name="Note 15 8 2" xfId="21586"/>
    <cellStyle name="Note 15 8 2 2" xfId="42772"/>
    <cellStyle name="Note 15 8 3" xfId="32168"/>
    <cellStyle name="Note 15 9" xfId="16473"/>
    <cellStyle name="Note 15 9 2" xfId="37660"/>
    <cellStyle name="Note 15_Table 2A-1_EFT (Annual)" xfId="3239"/>
    <cellStyle name="Note 16" xfId="161"/>
    <cellStyle name="Note 16 10" xfId="26716"/>
    <cellStyle name="Note 16 2" xfId="554"/>
    <cellStyle name="Note 16 2 2" xfId="1531"/>
    <cellStyle name="Note 16 2 2 2" xfId="2801"/>
    <cellStyle name="Note 16 2 2 2 2" xfId="6362"/>
    <cellStyle name="Note 16 2 2 2 2 2" xfId="14556"/>
    <cellStyle name="Note 16 2 2 2 2 2 2" xfId="26528"/>
    <cellStyle name="Note 16 2 2 2 2 2 2 2" xfId="47714"/>
    <cellStyle name="Note 16 2 2 2 2 2 3" xfId="37110"/>
    <cellStyle name="Note 16 2 2 2 2 3" xfId="21415"/>
    <cellStyle name="Note 16 2 2 2 2 3 2" xfId="42602"/>
    <cellStyle name="Note 16 2 2 2 2 4" xfId="32018"/>
    <cellStyle name="Note 16 2 2 2 2_Table 2A-1_EFT (Annual)" xfId="15518"/>
    <cellStyle name="Note 16 2 2 2 3" xfId="11898"/>
    <cellStyle name="Note 16 2 2 2 3 2" xfId="23982"/>
    <cellStyle name="Note 16 2 2 2 3 2 2" xfId="45168"/>
    <cellStyle name="Note 16 2 2 2 3 3" xfId="34564"/>
    <cellStyle name="Note 16 2 2 2 4" xfId="18869"/>
    <cellStyle name="Note 16 2 2 2 4 2" xfId="40056"/>
    <cellStyle name="Note 16 2 2 2 5" xfId="29275"/>
    <cellStyle name="Note 16 2 2 2_Table 2A-1_EFT (Annual)" xfId="7227"/>
    <cellStyle name="Note 16 2 2 3" xfId="5092"/>
    <cellStyle name="Note 16 2 2 3 2" xfId="13352"/>
    <cellStyle name="Note 16 2 2 3 2 2" xfId="25358"/>
    <cellStyle name="Note 16 2 2 3 2 2 2" xfId="46544"/>
    <cellStyle name="Note 16 2 2 3 2 3" xfId="35940"/>
    <cellStyle name="Note 16 2 2 3 3" xfId="20245"/>
    <cellStyle name="Note 16 2 2 3 3 2" xfId="41432"/>
    <cellStyle name="Note 16 2 2 3 4" xfId="30749"/>
    <cellStyle name="Note 16 2 2 3_Table 2A-1_EFT (Annual)" xfId="15519"/>
    <cellStyle name="Note 16 2 2 4" xfId="10696"/>
    <cellStyle name="Note 16 2 2 4 2" xfId="22812"/>
    <cellStyle name="Note 16 2 2 4 2 2" xfId="43998"/>
    <cellStyle name="Note 16 2 2 4 3" xfId="33394"/>
    <cellStyle name="Note 16 2 2 5" xfId="17699"/>
    <cellStyle name="Note 16 2 2 5 2" xfId="38886"/>
    <cellStyle name="Note 16 2 2 6" xfId="28006"/>
    <cellStyle name="Note 16 2 2_Table 2A-1_EFT (Annual)" xfId="7226"/>
    <cellStyle name="Note 16 2 3" xfId="1059"/>
    <cellStyle name="Note 16 2 3 2" xfId="4620"/>
    <cellStyle name="Note 16 2 3 2 2" xfId="12880"/>
    <cellStyle name="Note 16 2 3 2 2 2" xfId="24886"/>
    <cellStyle name="Note 16 2 3 2 2 2 2" xfId="46072"/>
    <cellStyle name="Note 16 2 3 2 2 3" xfId="35468"/>
    <cellStyle name="Note 16 2 3 2 3" xfId="19773"/>
    <cellStyle name="Note 16 2 3 2 3 2" xfId="40960"/>
    <cellStyle name="Note 16 2 3 2 4" xfId="30277"/>
    <cellStyle name="Note 16 2 3 2_Table 2A-1_EFT (Annual)" xfId="15520"/>
    <cellStyle name="Note 16 2 3 3" xfId="10224"/>
    <cellStyle name="Note 16 2 3 3 2" xfId="22340"/>
    <cellStyle name="Note 16 2 3 3 2 2" xfId="43526"/>
    <cellStyle name="Note 16 2 3 3 3" xfId="32922"/>
    <cellStyle name="Note 16 2 3 4" xfId="17227"/>
    <cellStyle name="Note 16 2 3 4 2" xfId="38414"/>
    <cellStyle name="Note 16 2 3 5" xfId="27534"/>
    <cellStyle name="Note 16 2 3_Table 2A-1_EFT (Annual)" xfId="7228"/>
    <cellStyle name="Note 16 2 4" xfId="2270"/>
    <cellStyle name="Note 16 2 4 2" xfId="5831"/>
    <cellStyle name="Note 16 2 4 2 2" xfId="14046"/>
    <cellStyle name="Note 16 2 4 2 2 2" xfId="26034"/>
    <cellStyle name="Note 16 2 4 2 2 2 2" xfId="47220"/>
    <cellStyle name="Note 16 2 4 2 2 3" xfId="36616"/>
    <cellStyle name="Note 16 2 4 2 3" xfId="20921"/>
    <cellStyle name="Note 16 2 4 2 3 2" xfId="42108"/>
    <cellStyle name="Note 16 2 4 2 4" xfId="31488"/>
    <cellStyle name="Note 16 2 4 2_Table 2A-1_EFT (Annual)" xfId="15521"/>
    <cellStyle name="Note 16 2 4 3" xfId="11390"/>
    <cellStyle name="Note 16 2 4 3 2" xfId="23488"/>
    <cellStyle name="Note 16 2 4 3 2 2" xfId="44674"/>
    <cellStyle name="Note 16 2 4 3 3" xfId="34070"/>
    <cellStyle name="Note 16 2 4 4" xfId="18375"/>
    <cellStyle name="Note 16 2 4 4 2" xfId="39562"/>
    <cellStyle name="Note 16 2 4 5" xfId="28745"/>
    <cellStyle name="Note 16 2 4_Table 2A-1_EFT (Annual)" xfId="7229"/>
    <cellStyle name="Note 16 2 5" xfId="4124"/>
    <cellStyle name="Note 16 2 5 2" xfId="12448"/>
    <cellStyle name="Note 16 2 5 2 2" xfId="24470"/>
    <cellStyle name="Note 16 2 5 2 2 2" xfId="45656"/>
    <cellStyle name="Note 16 2 5 2 3" xfId="35052"/>
    <cellStyle name="Note 16 2 5 3" xfId="19357"/>
    <cellStyle name="Note 16 2 5 3 2" xfId="40544"/>
    <cellStyle name="Note 16 2 5 4" xfId="29812"/>
    <cellStyle name="Note 16 2 5_Table 2A-1_EFT (Annual)" xfId="15522"/>
    <cellStyle name="Note 16 2 6" xfId="9787"/>
    <cellStyle name="Note 16 2 6 2" xfId="21924"/>
    <cellStyle name="Note 16 2 6 2 2" xfId="43110"/>
    <cellStyle name="Note 16 2 6 3" xfId="32506"/>
    <cellStyle name="Note 16 2 7" xfId="16811"/>
    <cellStyle name="Note 16 2 7 2" xfId="37998"/>
    <cellStyle name="Note 16 2 8" xfId="27069"/>
    <cellStyle name="Note 16 2_Table 2A-1_EFT (Annual)" xfId="3243"/>
    <cellStyle name="Note 16 3" xfId="392"/>
    <cellStyle name="Note 16 3 2" xfId="1375"/>
    <cellStyle name="Note 16 3 2 2" xfId="2645"/>
    <cellStyle name="Note 16 3 2 2 2" xfId="6206"/>
    <cellStyle name="Note 16 3 2 2 2 2" xfId="14400"/>
    <cellStyle name="Note 16 3 2 2 2 2 2" xfId="26372"/>
    <cellStyle name="Note 16 3 2 2 2 2 2 2" xfId="47558"/>
    <cellStyle name="Note 16 3 2 2 2 2 3" xfId="36954"/>
    <cellStyle name="Note 16 3 2 2 2 3" xfId="21259"/>
    <cellStyle name="Note 16 3 2 2 2 3 2" xfId="42446"/>
    <cellStyle name="Note 16 3 2 2 2 4" xfId="31862"/>
    <cellStyle name="Note 16 3 2 2 2_Table 2A-1_EFT (Annual)" xfId="15523"/>
    <cellStyle name="Note 16 3 2 2 3" xfId="11742"/>
    <cellStyle name="Note 16 3 2 2 3 2" xfId="23826"/>
    <cellStyle name="Note 16 3 2 2 3 2 2" xfId="45012"/>
    <cellStyle name="Note 16 3 2 2 3 3" xfId="34408"/>
    <cellStyle name="Note 16 3 2 2 4" xfId="18713"/>
    <cellStyle name="Note 16 3 2 2 4 2" xfId="39900"/>
    <cellStyle name="Note 16 3 2 2 5" xfId="29119"/>
    <cellStyle name="Note 16 3 2 2_Table 2A-1_EFT (Annual)" xfId="7231"/>
    <cellStyle name="Note 16 3 2 3" xfId="4936"/>
    <cellStyle name="Note 16 3 2 3 2" xfId="13196"/>
    <cellStyle name="Note 16 3 2 3 2 2" xfId="25202"/>
    <cellStyle name="Note 16 3 2 3 2 2 2" xfId="46388"/>
    <cellStyle name="Note 16 3 2 3 2 3" xfId="35784"/>
    <cellStyle name="Note 16 3 2 3 3" xfId="20089"/>
    <cellStyle name="Note 16 3 2 3 3 2" xfId="41276"/>
    <cellStyle name="Note 16 3 2 3 4" xfId="30593"/>
    <cellStyle name="Note 16 3 2 3_Table 2A-1_EFT (Annual)" xfId="15524"/>
    <cellStyle name="Note 16 3 2 4" xfId="10540"/>
    <cellStyle name="Note 16 3 2 4 2" xfId="22656"/>
    <cellStyle name="Note 16 3 2 4 2 2" xfId="43842"/>
    <cellStyle name="Note 16 3 2 4 3" xfId="33238"/>
    <cellStyle name="Note 16 3 2 5" xfId="17543"/>
    <cellStyle name="Note 16 3 2 5 2" xfId="38730"/>
    <cellStyle name="Note 16 3 2 6" xfId="27850"/>
    <cellStyle name="Note 16 3 2_Table 2A-1_EFT (Annual)" xfId="7230"/>
    <cellStyle name="Note 16 3 3" xfId="927"/>
    <cellStyle name="Note 16 3 3 2" xfId="4488"/>
    <cellStyle name="Note 16 3 3 2 2" xfId="12750"/>
    <cellStyle name="Note 16 3 3 2 2 2" xfId="24760"/>
    <cellStyle name="Note 16 3 3 2 2 2 2" xfId="45946"/>
    <cellStyle name="Note 16 3 3 2 2 3" xfId="35342"/>
    <cellStyle name="Note 16 3 3 2 3" xfId="19647"/>
    <cellStyle name="Note 16 3 3 2 3 2" xfId="40834"/>
    <cellStyle name="Note 16 3 3 2 4" xfId="30145"/>
    <cellStyle name="Note 16 3 3 2_Table 2A-1_EFT (Annual)" xfId="15525"/>
    <cellStyle name="Note 16 3 3 3" xfId="10097"/>
    <cellStyle name="Note 16 3 3 3 2" xfId="22214"/>
    <cellStyle name="Note 16 3 3 3 2 2" xfId="43400"/>
    <cellStyle name="Note 16 3 3 3 3" xfId="32796"/>
    <cellStyle name="Note 16 3 3 4" xfId="17101"/>
    <cellStyle name="Note 16 3 3 4 2" xfId="38288"/>
    <cellStyle name="Note 16 3 3 5" xfId="27402"/>
    <cellStyle name="Note 16 3 3_Table 2A-1_EFT (Annual)" xfId="7232"/>
    <cellStyle name="Note 16 3 4" xfId="2114"/>
    <cellStyle name="Note 16 3 4 2" xfId="5675"/>
    <cellStyle name="Note 16 3 4 2 2" xfId="13890"/>
    <cellStyle name="Note 16 3 4 2 2 2" xfId="25878"/>
    <cellStyle name="Note 16 3 4 2 2 2 2" xfId="47064"/>
    <cellStyle name="Note 16 3 4 2 2 3" xfId="36460"/>
    <cellStyle name="Note 16 3 4 2 3" xfId="20765"/>
    <cellStyle name="Note 16 3 4 2 3 2" xfId="41952"/>
    <cellStyle name="Note 16 3 4 2 4" xfId="31332"/>
    <cellStyle name="Note 16 3 4 2_Table 2A-1_EFT (Annual)" xfId="15526"/>
    <cellStyle name="Note 16 3 4 3" xfId="11234"/>
    <cellStyle name="Note 16 3 4 3 2" xfId="23332"/>
    <cellStyle name="Note 16 3 4 3 2 2" xfId="44518"/>
    <cellStyle name="Note 16 3 4 3 3" xfId="33914"/>
    <cellStyle name="Note 16 3 4 4" xfId="18219"/>
    <cellStyle name="Note 16 3 4 4 2" xfId="39406"/>
    <cellStyle name="Note 16 3 4 5" xfId="28589"/>
    <cellStyle name="Note 16 3 4_Table 2A-1_EFT (Annual)" xfId="7233"/>
    <cellStyle name="Note 16 3 5" xfId="3962"/>
    <cellStyle name="Note 16 3 5 2" xfId="12290"/>
    <cellStyle name="Note 16 3 5 2 2" xfId="24314"/>
    <cellStyle name="Note 16 3 5 2 2 2" xfId="45500"/>
    <cellStyle name="Note 16 3 5 2 3" xfId="34896"/>
    <cellStyle name="Note 16 3 5 3" xfId="19201"/>
    <cellStyle name="Note 16 3 5 3 2" xfId="40388"/>
    <cellStyle name="Note 16 3 5 4" xfId="29650"/>
    <cellStyle name="Note 16 3 5_Table 2A-1_EFT (Annual)" xfId="15527"/>
    <cellStyle name="Note 16 3 6" xfId="9627"/>
    <cellStyle name="Note 16 3 6 2" xfId="21768"/>
    <cellStyle name="Note 16 3 6 2 2" xfId="42954"/>
    <cellStyle name="Note 16 3 6 3" xfId="32350"/>
    <cellStyle name="Note 16 3 7" xfId="16655"/>
    <cellStyle name="Note 16 3 7 2" xfId="37842"/>
    <cellStyle name="Note 16 3 8" xfId="26907"/>
    <cellStyle name="Note 16 3_Table 2A-1_EFT (Annual)" xfId="3244"/>
    <cellStyle name="Note 16 4" xfId="1209"/>
    <cellStyle name="Note 16 4 2" xfId="2479"/>
    <cellStyle name="Note 16 4 2 2" xfId="6040"/>
    <cellStyle name="Note 16 4 2 2 2" xfId="14234"/>
    <cellStyle name="Note 16 4 2 2 2 2" xfId="26206"/>
    <cellStyle name="Note 16 4 2 2 2 2 2" xfId="47392"/>
    <cellStyle name="Note 16 4 2 2 2 3" xfId="36788"/>
    <cellStyle name="Note 16 4 2 2 3" xfId="21093"/>
    <cellStyle name="Note 16 4 2 2 3 2" xfId="42280"/>
    <cellStyle name="Note 16 4 2 2 4" xfId="31696"/>
    <cellStyle name="Note 16 4 2 2_Table 2A-1_EFT (Annual)" xfId="15528"/>
    <cellStyle name="Note 16 4 2 3" xfId="11576"/>
    <cellStyle name="Note 16 4 2 3 2" xfId="23660"/>
    <cellStyle name="Note 16 4 2 3 2 2" xfId="44846"/>
    <cellStyle name="Note 16 4 2 3 3" xfId="34242"/>
    <cellStyle name="Note 16 4 2 4" xfId="18547"/>
    <cellStyle name="Note 16 4 2 4 2" xfId="39734"/>
    <cellStyle name="Note 16 4 2 5" xfId="28953"/>
    <cellStyle name="Note 16 4 2_Table 2A-1_EFT (Annual)" xfId="7235"/>
    <cellStyle name="Note 16 4 3" xfId="4770"/>
    <cellStyle name="Note 16 4 3 2" xfId="13030"/>
    <cellStyle name="Note 16 4 3 2 2" xfId="25036"/>
    <cellStyle name="Note 16 4 3 2 2 2" xfId="46222"/>
    <cellStyle name="Note 16 4 3 2 3" xfId="35618"/>
    <cellStyle name="Note 16 4 3 3" xfId="19923"/>
    <cellStyle name="Note 16 4 3 3 2" xfId="41110"/>
    <cellStyle name="Note 16 4 3 4" xfId="30427"/>
    <cellStyle name="Note 16 4 3_Table 2A-1_EFT (Annual)" xfId="15529"/>
    <cellStyle name="Note 16 4 4" xfId="10374"/>
    <cellStyle name="Note 16 4 4 2" xfId="22490"/>
    <cellStyle name="Note 16 4 4 2 2" xfId="43676"/>
    <cellStyle name="Note 16 4 4 3" xfId="33072"/>
    <cellStyle name="Note 16 4 5" xfId="17377"/>
    <cellStyle name="Note 16 4 5 2" xfId="38564"/>
    <cellStyle name="Note 16 4 6" xfId="27684"/>
    <cellStyle name="Note 16 4_Table 2A-1_EFT (Annual)" xfId="7234"/>
    <cellStyle name="Note 16 5" xfId="768"/>
    <cellStyle name="Note 16 5 2" xfId="4329"/>
    <cellStyle name="Note 16 5 2 2" xfId="12609"/>
    <cellStyle name="Note 16 5 2 2 2" xfId="24626"/>
    <cellStyle name="Note 16 5 2 2 2 2" xfId="45812"/>
    <cellStyle name="Note 16 5 2 2 3" xfId="35208"/>
    <cellStyle name="Note 16 5 2 3" xfId="19513"/>
    <cellStyle name="Note 16 5 2 3 2" xfId="40700"/>
    <cellStyle name="Note 16 5 2 4" xfId="29986"/>
    <cellStyle name="Note 16 5 2_Table 2A-1_EFT (Annual)" xfId="15530"/>
    <cellStyle name="Note 16 5 3" xfId="9957"/>
    <cellStyle name="Note 16 5 3 2" xfId="22080"/>
    <cellStyle name="Note 16 5 3 2 2" xfId="43266"/>
    <cellStyle name="Note 16 5 3 3" xfId="32662"/>
    <cellStyle name="Note 16 5 4" xfId="16967"/>
    <cellStyle name="Note 16 5 4 2" xfId="38154"/>
    <cellStyle name="Note 16 5 5" xfId="27243"/>
    <cellStyle name="Note 16 5_Table 2A-1_EFT (Annual)" xfId="7236"/>
    <cellStyle name="Note 16 6" xfId="1948"/>
    <cellStyle name="Note 16 6 2" xfId="5509"/>
    <cellStyle name="Note 16 6 2 2" xfId="13724"/>
    <cellStyle name="Note 16 6 2 2 2" xfId="25712"/>
    <cellStyle name="Note 16 6 2 2 2 2" xfId="46898"/>
    <cellStyle name="Note 16 6 2 2 3" xfId="36294"/>
    <cellStyle name="Note 16 6 2 3" xfId="20599"/>
    <cellStyle name="Note 16 6 2 3 2" xfId="41786"/>
    <cellStyle name="Note 16 6 2 4" xfId="31166"/>
    <cellStyle name="Note 16 6 2_Table 2A-1_EFT (Annual)" xfId="15531"/>
    <cellStyle name="Note 16 6 3" xfId="11068"/>
    <cellStyle name="Note 16 6 3 2" xfId="23166"/>
    <cellStyle name="Note 16 6 3 2 2" xfId="44352"/>
    <cellStyle name="Note 16 6 3 3" xfId="33748"/>
    <cellStyle name="Note 16 6 4" xfId="18053"/>
    <cellStyle name="Note 16 6 4 2" xfId="39240"/>
    <cellStyle name="Note 16 6 5" xfId="28423"/>
    <cellStyle name="Note 16 6_Table 2A-1_EFT (Annual)" xfId="7237"/>
    <cellStyle name="Note 16 7" xfId="3750"/>
    <cellStyle name="Note 16 7 2" xfId="12118"/>
    <cellStyle name="Note 16 7 2 2" xfId="24148"/>
    <cellStyle name="Note 16 7 2 2 2" xfId="45334"/>
    <cellStyle name="Note 16 7 2 3" xfId="34730"/>
    <cellStyle name="Note 16 7 3" xfId="19035"/>
    <cellStyle name="Note 16 7 3 2" xfId="40222"/>
    <cellStyle name="Note 16 7 4" xfId="29459"/>
    <cellStyle name="Note 16 7_Table 2A-1_EFT (Annual)" xfId="15532"/>
    <cellStyle name="Note 16 8" xfId="9437"/>
    <cellStyle name="Note 16 8 2" xfId="21602"/>
    <cellStyle name="Note 16 8 2 2" xfId="42788"/>
    <cellStyle name="Note 16 8 3" xfId="32184"/>
    <cellStyle name="Note 16 9" xfId="16489"/>
    <cellStyle name="Note 16 9 2" xfId="37676"/>
    <cellStyle name="Note 16_Table 2A-1_EFT (Annual)" xfId="3242"/>
    <cellStyle name="Note 17" xfId="154"/>
    <cellStyle name="Note 17 10" xfId="26709"/>
    <cellStyle name="Note 17 2" xfId="547"/>
    <cellStyle name="Note 17 2 2" xfId="1524"/>
    <cellStyle name="Note 17 2 2 2" xfId="2794"/>
    <cellStyle name="Note 17 2 2 2 2" xfId="6355"/>
    <cellStyle name="Note 17 2 2 2 2 2" xfId="14549"/>
    <cellStyle name="Note 17 2 2 2 2 2 2" xfId="26521"/>
    <cellStyle name="Note 17 2 2 2 2 2 2 2" xfId="47707"/>
    <cellStyle name="Note 17 2 2 2 2 2 3" xfId="37103"/>
    <cellStyle name="Note 17 2 2 2 2 3" xfId="21408"/>
    <cellStyle name="Note 17 2 2 2 2 3 2" xfId="42595"/>
    <cellStyle name="Note 17 2 2 2 2 4" xfId="32011"/>
    <cellStyle name="Note 17 2 2 2 2_Table 2A-1_EFT (Annual)" xfId="15533"/>
    <cellStyle name="Note 17 2 2 2 3" xfId="11891"/>
    <cellStyle name="Note 17 2 2 2 3 2" xfId="23975"/>
    <cellStyle name="Note 17 2 2 2 3 2 2" xfId="45161"/>
    <cellStyle name="Note 17 2 2 2 3 3" xfId="34557"/>
    <cellStyle name="Note 17 2 2 2 4" xfId="18862"/>
    <cellStyle name="Note 17 2 2 2 4 2" xfId="40049"/>
    <cellStyle name="Note 17 2 2 2 5" xfId="29268"/>
    <cellStyle name="Note 17 2 2 2_Table 2A-1_EFT (Annual)" xfId="7239"/>
    <cellStyle name="Note 17 2 2 3" xfId="5085"/>
    <cellStyle name="Note 17 2 2 3 2" xfId="13345"/>
    <cellStyle name="Note 17 2 2 3 2 2" xfId="25351"/>
    <cellStyle name="Note 17 2 2 3 2 2 2" xfId="46537"/>
    <cellStyle name="Note 17 2 2 3 2 3" xfId="35933"/>
    <cellStyle name="Note 17 2 2 3 3" xfId="20238"/>
    <cellStyle name="Note 17 2 2 3 3 2" xfId="41425"/>
    <cellStyle name="Note 17 2 2 3 4" xfId="30742"/>
    <cellStyle name="Note 17 2 2 3_Table 2A-1_EFT (Annual)" xfId="15534"/>
    <cellStyle name="Note 17 2 2 4" xfId="10689"/>
    <cellStyle name="Note 17 2 2 4 2" xfId="22805"/>
    <cellStyle name="Note 17 2 2 4 2 2" xfId="43991"/>
    <cellStyle name="Note 17 2 2 4 3" xfId="33387"/>
    <cellStyle name="Note 17 2 2 5" xfId="17692"/>
    <cellStyle name="Note 17 2 2 5 2" xfId="38879"/>
    <cellStyle name="Note 17 2 2 6" xfId="27999"/>
    <cellStyle name="Note 17 2 2_Table 2A-1_EFT (Annual)" xfId="7238"/>
    <cellStyle name="Note 17 2 3" xfId="1053"/>
    <cellStyle name="Note 17 2 3 2" xfId="4614"/>
    <cellStyle name="Note 17 2 3 2 2" xfId="12874"/>
    <cellStyle name="Note 17 2 3 2 2 2" xfId="24880"/>
    <cellStyle name="Note 17 2 3 2 2 2 2" xfId="46066"/>
    <cellStyle name="Note 17 2 3 2 2 3" xfId="35462"/>
    <cellStyle name="Note 17 2 3 2 3" xfId="19767"/>
    <cellStyle name="Note 17 2 3 2 3 2" xfId="40954"/>
    <cellStyle name="Note 17 2 3 2 4" xfId="30271"/>
    <cellStyle name="Note 17 2 3 2_Table 2A-1_EFT (Annual)" xfId="15535"/>
    <cellStyle name="Note 17 2 3 3" xfId="10218"/>
    <cellStyle name="Note 17 2 3 3 2" xfId="22334"/>
    <cellStyle name="Note 17 2 3 3 2 2" xfId="43520"/>
    <cellStyle name="Note 17 2 3 3 3" xfId="32916"/>
    <cellStyle name="Note 17 2 3 4" xfId="17221"/>
    <cellStyle name="Note 17 2 3 4 2" xfId="38408"/>
    <cellStyle name="Note 17 2 3 5" xfId="27528"/>
    <cellStyle name="Note 17 2 3_Table 2A-1_EFT (Annual)" xfId="7240"/>
    <cellStyle name="Note 17 2 4" xfId="2263"/>
    <cellStyle name="Note 17 2 4 2" xfId="5824"/>
    <cellStyle name="Note 17 2 4 2 2" xfId="14039"/>
    <cellStyle name="Note 17 2 4 2 2 2" xfId="26027"/>
    <cellStyle name="Note 17 2 4 2 2 2 2" xfId="47213"/>
    <cellStyle name="Note 17 2 4 2 2 3" xfId="36609"/>
    <cellStyle name="Note 17 2 4 2 3" xfId="20914"/>
    <cellStyle name="Note 17 2 4 2 3 2" xfId="42101"/>
    <cellStyle name="Note 17 2 4 2 4" xfId="31481"/>
    <cellStyle name="Note 17 2 4 2_Table 2A-1_EFT (Annual)" xfId="15536"/>
    <cellStyle name="Note 17 2 4 3" xfId="11383"/>
    <cellStyle name="Note 17 2 4 3 2" xfId="23481"/>
    <cellStyle name="Note 17 2 4 3 2 2" xfId="44667"/>
    <cellStyle name="Note 17 2 4 3 3" xfId="34063"/>
    <cellStyle name="Note 17 2 4 4" xfId="18368"/>
    <cellStyle name="Note 17 2 4 4 2" xfId="39555"/>
    <cellStyle name="Note 17 2 4 5" xfId="28738"/>
    <cellStyle name="Note 17 2 4_Table 2A-1_EFT (Annual)" xfId="7241"/>
    <cellStyle name="Note 17 2 5" xfId="4117"/>
    <cellStyle name="Note 17 2 5 2" xfId="12441"/>
    <cellStyle name="Note 17 2 5 2 2" xfId="24463"/>
    <cellStyle name="Note 17 2 5 2 2 2" xfId="45649"/>
    <cellStyle name="Note 17 2 5 2 3" xfId="35045"/>
    <cellStyle name="Note 17 2 5 3" xfId="19350"/>
    <cellStyle name="Note 17 2 5 3 2" xfId="40537"/>
    <cellStyle name="Note 17 2 5 4" xfId="29805"/>
    <cellStyle name="Note 17 2 5_Table 2A-1_EFT (Annual)" xfId="15537"/>
    <cellStyle name="Note 17 2 6" xfId="9780"/>
    <cellStyle name="Note 17 2 6 2" xfId="21917"/>
    <cellStyle name="Note 17 2 6 2 2" xfId="43103"/>
    <cellStyle name="Note 17 2 6 3" xfId="32499"/>
    <cellStyle name="Note 17 2 7" xfId="16804"/>
    <cellStyle name="Note 17 2 7 2" xfId="37991"/>
    <cellStyle name="Note 17 2 8" xfId="27062"/>
    <cellStyle name="Note 17 2_Table 2A-1_EFT (Annual)" xfId="3246"/>
    <cellStyle name="Note 17 3" xfId="385"/>
    <cellStyle name="Note 17 3 2" xfId="1368"/>
    <cellStyle name="Note 17 3 2 2" xfId="2638"/>
    <cellStyle name="Note 17 3 2 2 2" xfId="6199"/>
    <cellStyle name="Note 17 3 2 2 2 2" xfId="14393"/>
    <cellStyle name="Note 17 3 2 2 2 2 2" xfId="26365"/>
    <cellStyle name="Note 17 3 2 2 2 2 2 2" xfId="47551"/>
    <cellStyle name="Note 17 3 2 2 2 2 3" xfId="36947"/>
    <cellStyle name="Note 17 3 2 2 2 3" xfId="21252"/>
    <cellStyle name="Note 17 3 2 2 2 3 2" xfId="42439"/>
    <cellStyle name="Note 17 3 2 2 2 4" xfId="31855"/>
    <cellStyle name="Note 17 3 2 2 2_Table 2A-1_EFT (Annual)" xfId="15538"/>
    <cellStyle name="Note 17 3 2 2 3" xfId="11735"/>
    <cellStyle name="Note 17 3 2 2 3 2" xfId="23819"/>
    <cellStyle name="Note 17 3 2 2 3 2 2" xfId="45005"/>
    <cellStyle name="Note 17 3 2 2 3 3" xfId="34401"/>
    <cellStyle name="Note 17 3 2 2 4" xfId="18706"/>
    <cellStyle name="Note 17 3 2 2 4 2" xfId="39893"/>
    <cellStyle name="Note 17 3 2 2 5" xfId="29112"/>
    <cellStyle name="Note 17 3 2 2_Table 2A-1_EFT (Annual)" xfId="7243"/>
    <cellStyle name="Note 17 3 2 3" xfId="4929"/>
    <cellStyle name="Note 17 3 2 3 2" xfId="13189"/>
    <cellStyle name="Note 17 3 2 3 2 2" xfId="25195"/>
    <cellStyle name="Note 17 3 2 3 2 2 2" xfId="46381"/>
    <cellStyle name="Note 17 3 2 3 2 3" xfId="35777"/>
    <cellStyle name="Note 17 3 2 3 3" xfId="20082"/>
    <cellStyle name="Note 17 3 2 3 3 2" xfId="41269"/>
    <cellStyle name="Note 17 3 2 3 4" xfId="30586"/>
    <cellStyle name="Note 17 3 2 3_Table 2A-1_EFT (Annual)" xfId="15539"/>
    <cellStyle name="Note 17 3 2 4" xfId="10533"/>
    <cellStyle name="Note 17 3 2 4 2" xfId="22649"/>
    <cellStyle name="Note 17 3 2 4 2 2" xfId="43835"/>
    <cellStyle name="Note 17 3 2 4 3" xfId="33231"/>
    <cellStyle name="Note 17 3 2 5" xfId="17536"/>
    <cellStyle name="Note 17 3 2 5 2" xfId="38723"/>
    <cellStyle name="Note 17 3 2 6" xfId="27843"/>
    <cellStyle name="Note 17 3 2_Table 2A-1_EFT (Annual)" xfId="7242"/>
    <cellStyle name="Note 17 3 3" xfId="921"/>
    <cellStyle name="Note 17 3 3 2" xfId="4482"/>
    <cellStyle name="Note 17 3 3 2 2" xfId="12744"/>
    <cellStyle name="Note 17 3 3 2 2 2" xfId="24754"/>
    <cellStyle name="Note 17 3 3 2 2 2 2" xfId="45940"/>
    <cellStyle name="Note 17 3 3 2 2 3" xfId="35336"/>
    <cellStyle name="Note 17 3 3 2 3" xfId="19641"/>
    <cellStyle name="Note 17 3 3 2 3 2" xfId="40828"/>
    <cellStyle name="Note 17 3 3 2 4" xfId="30139"/>
    <cellStyle name="Note 17 3 3 2_Table 2A-1_EFT (Annual)" xfId="15540"/>
    <cellStyle name="Note 17 3 3 3" xfId="10091"/>
    <cellStyle name="Note 17 3 3 3 2" xfId="22208"/>
    <cellStyle name="Note 17 3 3 3 2 2" xfId="43394"/>
    <cellStyle name="Note 17 3 3 3 3" xfId="32790"/>
    <cellStyle name="Note 17 3 3 4" xfId="17095"/>
    <cellStyle name="Note 17 3 3 4 2" xfId="38282"/>
    <cellStyle name="Note 17 3 3 5" xfId="27396"/>
    <cellStyle name="Note 17 3 3_Table 2A-1_EFT (Annual)" xfId="7244"/>
    <cellStyle name="Note 17 3 4" xfId="2107"/>
    <cellStyle name="Note 17 3 4 2" xfId="5668"/>
    <cellStyle name="Note 17 3 4 2 2" xfId="13883"/>
    <cellStyle name="Note 17 3 4 2 2 2" xfId="25871"/>
    <cellStyle name="Note 17 3 4 2 2 2 2" xfId="47057"/>
    <cellStyle name="Note 17 3 4 2 2 3" xfId="36453"/>
    <cellStyle name="Note 17 3 4 2 3" xfId="20758"/>
    <cellStyle name="Note 17 3 4 2 3 2" xfId="41945"/>
    <cellStyle name="Note 17 3 4 2 4" xfId="31325"/>
    <cellStyle name="Note 17 3 4 2_Table 2A-1_EFT (Annual)" xfId="15541"/>
    <cellStyle name="Note 17 3 4 3" xfId="11227"/>
    <cellStyle name="Note 17 3 4 3 2" xfId="23325"/>
    <cellStyle name="Note 17 3 4 3 2 2" xfId="44511"/>
    <cellStyle name="Note 17 3 4 3 3" xfId="33907"/>
    <cellStyle name="Note 17 3 4 4" xfId="18212"/>
    <cellStyle name="Note 17 3 4 4 2" xfId="39399"/>
    <cellStyle name="Note 17 3 4 5" xfId="28582"/>
    <cellStyle name="Note 17 3 4_Table 2A-1_EFT (Annual)" xfId="7245"/>
    <cellStyle name="Note 17 3 5" xfId="3955"/>
    <cellStyle name="Note 17 3 5 2" xfId="12283"/>
    <cellStyle name="Note 17 3 5 2 2" xfId="24307"/>
    <cellStyle name="Note 17 3 5 2 2 2" xfId="45493"/>
    <cellStyle name="Note 17 3 5 2 3" xfId="34889"/>
    <cellStyle name="Note 17 3 5 3" xfId="19194"/>
    <cellStyle name="Note 17 3 5 3 2" xfId="40381"/>
    <cellStyle name="Note 17 3 5 4" xfId="29643"/>
    <cellStyle name="Note 17 3 5_Table 2A-1_EFT (Annual)" xfId="15542"/>
    <cellStyle name="Note 17 3 6" xfId="9620"/>
    <cellStyle name="Note 17 3 6 2" xfId="21761"/>
    <cellStyle name="Note 17 3 6 2 2" xfId="42947"/>
    <cellStyle name="Note 17 3 6 3" xfId="32343"/>
    <cellStyle name="Note 17 3 7" xfId="16648"/>
    <cellStyle name="Note 17 3 7 2" xfId="37835"/>
    <cellStyle name="Note 17 3 8" xfId="26900"/>
    <cellStyle name="Note 17 3_Table 2A-1_EFT (Annual)" xfId="3247"/>
    <cellStyle name="Note 17 4" xfId="1202"/>
    <cellStyle name="Note 17 4 2" xfId="2472"/>
    <cellStyle name="Note 17 4 2 2" xfId="6033"/>
    <cellStyle name="Note 17 4 2 2 2" xfId="14227"/>
    <cellStyle name="Note 17 4 2 2 2 2" xfId="26199"/>
    <cellStyle name="Note 17 4 2 2 2 2 2" xfId="47385"/>
    <cellStyle name="Note 17 4 2 2 2 3" xfId="36781"/>
    <cellStyle name="Note 17 4 2 2 3" xfId="21086"/>
    <cellStyle name="Note 17 4 2 2 3 2" xfId="42273"/>
    <cellStyle name="Note 17 4 2 2 4" xfId="31689"/>
    <cellStyle name="Note 17 4 2 2_Table 2A-1_EFT (Annual)" xfId="15543"/>
    <cellStyle name="Note 17 4 2 3" xfId="11569"/>
    <cellStyle name="Note 17 4 2 3 2" xfId="23653"/>
    <cellStyle name="Note 17 4 2 3 2 2" xfId="44839"/>
    <cellStyle name="Note 17 4 2 3 3" xfId="34235"/>
    <cellStyle name="Note 17 4 2 4" xfId="18540"/>
    <cellStyle name="Note 17 4 2 4 2" xfId="39727"/>
    <cellStyle name="Note 17 4 2 5" xfId="28946"/>
    <cellStyle name="Note 17 4 2_Table 2A-1_EFT (Annual)" xfId="7247"/>
    <cellStyle name="Note 17 4 3" xfId="4763"/>
    <cellStyle name="Note 17 4 3 2" xfId="13023"/>
    <cellStyle name="Note 17 4 3 2 2" xfId="25029"/>
    <cellStyle name="Note 17 4 3 2 2 2" xfId="46215"/>
    <cellStyle name="Note 17 4 3 2 3" xfId="35611"/>
    <cellStyle name="Note 17 4 3 3" xfId="19916"/>
    <cellStyle name="Note 17 4 3 3 2" xfId="41103"/>
    <cellStyle name="Note 17 4 3 4" xfId="30420"/>
    <cellStyle name="Note 17 4 3_Table 2A-1_EFT (Annual)" xfId="15544"/>
    <cellStyle name="Note 17 4 4" xfId="10367"/>
    <cellStyle name="Note 17 4 4 2" xfId="22483"/>
    <cellStyle name="Note 17 4 4 2 2" xfId="43669"/>
    <cellStyle name="Note 17 4 4 3" xfId="33065"/>
    <cellStyle name="Note 17 4 5" xfId="17370"/>
    <cellStyle name="Note 17 4 5 2" xfId="38557"/>
    <cellStyle name="Note 17 4 6" xfId="27677"/>
    <cellStyle name="Note 17 4_Table 2A-1_EFT (Annual)" xfId="7246"/>
    <cellStyle name="Note 17 5" xfId="762"/>
    <cellStyle name="Note 17 5 2" xfId="4323"/>
    <cellStyle name="Note 17 5 2 2" xfId="12603"/>
    <cellStyle name="Note 17 5 2 2 2" xfId="24620"/>
    <cellStyle name="Note 17 5 2 2 2 2" xfId="45806"/>
    <cellStyle name="Note 17 5 2 2 3" xfId="35202"/>
    <cellStyle name="Note 17 5 2 3" xfId="19507"/>
    <cellStyle name="Note 17 5 2 3 2" xfId="40694"/>
    <cellStyle name="Note 17 5 2 4" xfId="29980"/>
    <cellStyle name="Note 17 5 2_Table 2A-1_EFT (Annual)" xfId="15545"/>
    <cellStyle name="Note 17 5 3" xfId="9951"/>
    <cellStyle name="Note 17 5 3 2" xfId="22074"/>
    <cellStyle name="Note 17 5 3 2 2" xfId="43260"/>
    <cellStyle name="Note 17 5 3 3" xfId="32656"/>
    <cellStyle name="Note 17 5 4" xfId="16961"/>
    <cellStyle name="Note 17 5 4 2" xfId="38148"/>
    <cellStyle name="Note 17 5 5" xfId="27237"/>
    <cellStyle name="Note 17 5_Table 2A-1_EFT (Annual)" xfId="7248"/>
    <cellStyle name="Note 17 6" xfId="1778"/>
    <cellStyle name="Note 17 6 2" xfId="5339"/>
    <cellStyle name="Note 17 6 2 2" xfId="13554"/>
    <cellStyle name="Note 17 6 2 2 2" xfId="25542"/>
    <cellStyle name="Note 17 6 2 2 2 2" xfId="46728"/>
    <cellStyle name="Note 17 6 2 2 3" xfId="36124"/>
    <cellStyle name="Note 17 6 2 3" xfId="20429"/>
    <cellStyle name="Note 17 6 2 3 2" xfId="41616"/>
    <cellStyle name="Note 17 6 2 4" xfId="30996"/>
    <cellStyle name="Note 17 6 2_Table 2A-1_EFT (Annual)" xfId="15546"/>
    <cellStyle name="Note 17 6 3" xfId="10898"/>
    <cellStyle name="Note 17 6 3 2" xfId="22996"/>
    <cellStyle name="Note 17 6 3 2 2" xfId="44182"/>
    <cellStyle name="Note 17 6 3 3" xfId="33578"/>
    <cellStyle name="Note 17 6 4" xfId="17883"/>
    <cellStyle name="Note 17 6 4 2" xfId="39070"/>
    <cellStyle name="Note 17 6 5" xfId="28253"/>
    <cellStyle name="Note 17 6_Table 2A-1_EFT (Annual)" xfId="7249"/>
    <cellStyle name="Note 17 7" xfId="3743"/>
    <cellStyle name="Note 17 7 2" xfId="12111"/>
    <cellStyle name="Note 17 7 2 2" xfId="24141"/>
    <cellStyle name="Note 17 7 2 2 2" xfId="45327"/>
    <cellStyle name="Note 17 7 2 3" xfId="34723"/>
    <cellStyle name="Note 17 7 3" xfId="19028"/>
    <cellStyle name="Note 17 7 3 2" xfId="40215"/>
    <cellStyle name="Note 17 7 4" xfId="29452"/>
    <cellStyle name="Note 17 7_Table 2A-1_EFT (Annual)" xfId="15547"/>
    <cellStyle name="Note 17 8" xfId="9430"/>
    <cellStyle name="Note 17 8 2" xfId="21595"/>
    <cellStyle name="Note 17 8 2 2" xfId="42781"/>
    <cellStyle name="Note 17 8 3" xfId="32177"/>
    <cellStyle name="Note 17 9" xfId="16482"/>
    <cellStyle name="Note 17 9 2" xfId="37669"/>
    <cellStyle name="Note 17_Table 2A-1_EFT (Annual)" xfId="3245"/>
    <cellStyle name="Note 18" xfId="171"/>
    <cellStyle name="Note 18 10" xfId="26726"/>
    <cellStyle name="Note 18 2" xfId="564"/>
    <cellStyle name="Note 18 2 2" xfId="1541"/>
    <cellStyle name="Note 18 2 2 2" xfId="2811"/>
    <cellStyle name="Note 18 2 2 2 2" xfId="6372"/>
    <cellStyle name="Note 18 2 2 2 2 2" xfId="14566"/>
    <cellStyle name="Note 18 2 2 2 2 2 2" xfId="26538"/>
    <cellStyle name="Note 18 2 2 2 2 2 2 2" xfId="47724"/>
    <cellStyle name="Note 18 2 2 2 2 2 3" xfId="37120"/>
    <cellStyle name="Note 18 2 2 2 2 3" xfId="21425"/>
    <cellStyle name="Note 18 2 2 2 2 3 2" xfId="42612"/>
    <cellStyle name="Note 18 2 2 2 2 4" xfId="32028"/>
    <cellStyle name="Note 18 2 2 2 2_Table 2A-1_EFT (Annual)" xfId="15548"/>
    <cellStyle name="Note 18 2 2 2 3" xfId="11908"/>
    <cellStyle name="Note 18 2 2 2 3 2" xfId="23992"/>
    <cellStyle name="Note 18 2 2 2 3 2 2" xfId="45178"/>
    <cellStyle name="Note 18 2 2 2 3 3" xfId="34574"/>
    <cellStyle name="Note 18 2 2 2 4" xfId="18879"/>
    <cellStyle name="Note 18 2 2 2 4 2" xfId="40066"/>
    <cellStyle name="Note 18 2 2 2 5" xfId="29285"/>
    <cellStyle name="Note 18 2 2 2_Table 2A-1_EFT (Annual)" xfId="7251"/>
    <cellStyle name="Note 18 2 2 3" xfId="5102"/>
    <cellStyle name="Note 18 2 2 3 2" xfId="13362"/>
    <cellStyle name="Note 18 2 2 3 2 2" xfId="25368"/>
    <cellStyle name="Note 18 2 2 3 2 2 2" xfId="46554"/>
    <cellStyle name="Note 18 2 2 3 2 3" xfId="35950"/>
    <cellStyle name="Note 18 2 2 3 3" xfId="20255"/>
    <cellStyle name="Note 18 2 2 3 3 2" xfId="41442"/>
    <cellStyle name="Note 18 2 2 3 4" xfId="30759"/>
    <cellStyle name="Note 18 2 2 3_Table 2A-1_EFT (Annual)" xfId="15549"/>
    <cellStyle name="Note 18 2 2 4" xfId="10706"/>
    <cellStyle name="Note 18 2 2 4 2" xfId="22822"/>
    <cellStyle name="Note 18 2 2 4 2 2" xfId="44008"/>
    <cellStyle name="Note 18 2 2 4 3" xfId="33404"/>
    <cellStyle name="Note 18 2 2 5" xfId="17709"/>
    <cellStyle name="Note 18 2 2 5 2" xfId="38896"/>
    <cellStyle name="Note 18 2 2 6" xfId="28016"/>
    <cellStyle name="Note 18 2 2_Table 2A-1_EFT (Annual)" xfId="7250"/>
    <cellStyle name="Note 18 2 3" xfId="1067"/>
    <cellStyle name="Note 18 2 3 2" xfId="4628"/>
    <cellStyle name="Note 18 2 3 2 2" xfId="12888"/>
    <cellStyle name="Note 18 2 3 2 2 2" xfId="24894"/>
    <cellStyle name="Note 18 2 3 2 2 2 2" xfId="46080"/>
    <cellStyle name="Note 18 2 3 2 2 3" xfId="35476"/>
    <cellStyle name="Note 18 2 3 2 3" xfId="19781"/>
    <cellStyle name="Note 18 2 3 2 3 2" xfId="40968"/>
    <cellStyle name="Note 18 2 3 2 4" xfId="30285"/>
    <cellStyle name="Note 18 2 3 2_Table 2A-1_EFT (Annual)" xfId="15550"/>
    <cellStyle name="Note 18 2 3 3" xfId="10232"/>
    <cellStyle name="Note 18 2 3 3 2" xfId="22348"/>
    <cellStyle name="Note 18 2 3 3 2 2" xfId="43534"/>
    <cellStyle name="Note 18 2 3 3 3" xfId="32930"/>
    <cellStyle name="Note 18 2 3 4" xfId="17235"/>
    <cellStyle name="Note 18 2 3 4 2" xfId="38422"/>
    <cellStyle name="Note 18 2 3 5" xfId="27542"/>
    <cellStyle name="Note 18 2 3_Table 2A-1_EFT (Annual)" xfId="7252"/>
    <cellStyle name="Note 18 2 4" xfId="2280"/>
    <cellStyle name="Note 18 2 4 2" xfId="5841"/>
    <cellStyle name="Note 18 2 4 2 2" xfId="14056"/>
    <cellStyle name="Note 18 2 4 2 2 2" xfId="26044"/>
    <cellStyle name="Note 18 2 4 2 2 2 2" xfId="47230"/>
    <cellStyle name="Note 18 2 4 2 2 3" xfId="36626"/>
    <cellStyle name="Note 18 2 4 2 3" xfId="20931"/>
    <cellStyle name="Note 18 2 4 2 3 2" xfId="42118"/>
    <cellStyle name="Note 18 2 4 2 4" xfId="31498"/>
    <cellStyle name="Note 18 2 4 2_Table 2A-1_EFT (Annual)" xfId="15551"/>
    <cellStyle name="Note 18 2 4 3" xfId="11400"/>
    <cellStyle name="Note 18 2 4 3 2" xfId="23498"/>
    <cellStyle name="Note 18 2 4 3 2 2" xfId="44684"/>
    <cellStyle name="Note 18 2 4 3 3" xfId="34080"/>
    <cellStyle name="Note 18 2 4 4" xfId="18385"/>
    <cellStyle name="Note 18 2 4 4 2" xfId="39572"/>
    <cellStyle name="Note 18 2 4 5" xfId="28755"/>
    <cellStyle name="Note 18 2 4_Table 2A-1_EFT (Annual)" xfId="7253"/>
    <cellStyle name="Note 18 2 5" xfId="4134"/>
    <cellStyle name="Note 18 2 5 2" xfId="12458"/>
    <cellStyle name="Note 18 2 5 2 2" xfId="24480"/>
    <cellStyle name="Note 18 2 5 2 2 2" xfId="45666"/>
    <cellStyle name="Note 18 2 5 2 3" xfId="35062"/>
    <cellStyle name="Note 18 2 5 3" xfId="19367"/>
    <cellStyle name="Note 18 2 5 3 2" xfId="40554"/>
    <cellStyle name="Note 18 2 5 4" xfId="29822"/>
    <cellStyle name="Note 18 2 5_Table 2A-1_EFT (Annual)" xfId="15552"/>
    <cellStyle name="Note 18 2 6" xfId="9797"/>
    <cellStyle name="Note 18 2 6 2" xfId="21934"/>
    <cellStyle name="Note 18 2 6 2 2" xfId="43120"/>
    <cellStyle name="Note 18 2 6 3" xfId="32516"/>
    <cellStyle name="Note 18 2 7" xfId="16821"/>
    <cellStyle name="Note 18 2 7 2" xfId="38008"/>
    <cellStyle name="Note 18 2 8" xfId="27079"/>
    <cellStyle name="Note 18 2_Table 2A-1_EFT (Annual)" xfId="3249"/>
    <cellStyle name="Note 18 3" xfId="402"/>
    <cellStyle name="Note 18 3 2" xfId="1385"/>
    <cellStyle name="Note 18 3 2 2" xfId="2655"/>
    <cellStyle name="Note 18 3 2 2 2" xfId="6216"/>
    <cellStyle name="Note 18 3 2 2 2 2" xfId="14410"/>
    <cellStyle name="Note 18 3 2 2 2 2 2" xfId="26382"/>
    <cellStyle name="Note 18 3 2 2 2 2 2 2" xfId="47568"/>
    <cellStyle name="Note 18 3 2 2 2 2 3" xfId="36964"/>
    <cellStyle name="Note 18 3 2 2 2 3" xfId="21269"/>
    <cellStyle name="Note 18 3 2 2 2 3 2" xfId="42456"/>
    <cellStyle name="Note 18 3 2 2 2 4" xfId="31872"/>
    <cellStyle name="Note 18 3 2 2 2_Table 2A-1_EFT (Annual)" xfId="15553"/>
    <cellStyle name="Note 18 3 2 2 3" xfId="11752"/>
    <cellStyle name="Note 18 3 2 2 3 2" xfId="23836"/>
    <cellStyle name="Note 18 3 2 2 3 2 2" xfId="45022"/>
    <cellStyle name="Note 18 3 2 2 3 3" xfId="34418"/>
    <cellStyle name="Note 18 3 2 2 4" xfId="18723"/>
    <cellStyle name="Note 18 3 2 2 4 2" xfId="39910"/>
    <cellStyle name="Note 18 3 2 2 5" xfId="29129"/>
    <cellStyle name="Note 18 3 2 2_Table 2A-1_EFT (Annual)" xfId="7255"/>
    <cellStyle name="Note 18 3 2 3" xfId="4946"/>
    <cellStyle name="Note 18 3 2 3 2" xfId="13206"/>
    <cellStyle name="Note 18 3 2 3 2 2" xfId="25212"/>
    <cellStyle name="Note 18 3 2 3 2 2 2" xfId="46398"/>
    <cellStyle name="Note 18 3 2 3 2 3" xfId="35794"/>
    <cellStyle name="Note 18 3 2 3 3" xfId="20099"/>
    <cellStyle name="Note 18 3 2 3 3 2" xfId="41286"/>
    <cellStyle name="Note 18 3 2 3 4" xfId="30603"/>
    <cellStyle name="Note 18 3 2 3_Table 2A-1_EFT (Annual)" xfId="15554"/>
    <cellStyle name="Note 18 3 2 4" xfId="10550"/>
    <cellStyle name="Note 18 3 2 4 2" xfId="22666"/>
    <cellStyle name="Note 18 3 2 4 2 2" xfId="43852"/>
    <cellStyle name="Note 18 3 2 4 3" xfId="33248"/>
    <cellStyle name="Note 18 3 2 5" xfId="17553"/>
    <cellStyle name="Note 18 3 2 5 2" xfId="38740"/>
    <cellStyle name="Note 18 3 2 6" xfId="27860"/>
    <cellStyle name="Note 18 3 2_Table 2A-1_EFT (Annual)" xfId="7254"/>
    <cellStyle name="Note 18 3 3" xfId="935"/>
    <cellStyle name="Note 18 3 3 2" xfId="4496"/>
    <cellStyle name="Note 18 3 3 2 2" xfId="12758"/>
    <cellStyle name="Note 18 3 3 2 2 2" xfId="24768"/>
    <cellStyle name="Note 18 3 3 2 2 2 2" xfId="45954"/>
    <cellStyle name="Note 18 3 3 2 2 3" xfId="35350"/>
    <cellStyle name="Note 18 3 3 2 3" xfId="19655"/>
    <cellStyle name="Note 18 3 3 2 3 2" xfId="40842"/>
    <cellStyle name="Note 18 3 3 2 4" xfId="30153"/>
    <cellStyle name="Note 18 3 3 2_Table 2A-1_EFT (Annual)" xfId="15555"/>
    <cellStyle name="Note 18 3 3 3" xfId="10105"/>
    <cellStyle name="Note 18 3 3 3 2" xfId="22222"/>
    <cellStyle name="Note 18 3 3 3 2 2" xfId="43408"/>
    <cellStyle name="Note 18 3 3 3 3" xfId="32804"/>
    <cellStyle name="Note 18 3 3 4" xfId="17109"/>
    <cellStyle name="Note 18 3 3 4 2" xfId="38296"/>
    <cellStyle name="Note 18 3 3 5" xfId="27410"/>
    <cellStyle name="Note 18 3 3_Table 2A-1_EFT (Annual)" xfId="7256"/>
    <cellStyle name="Note 18 3 4" xfId="2124"/>
    <cellStyle name="Note 18 3 4 2" xfId="5685"/>
    <cellStyle name="Note 18 3 4 2 2" xfId="13900"/>
    <cellStyle name="Note 18 3 4 2 2 2" xfId="25888"/>
    <cellStyle name="Note 18 3 4 2 2 2 2" xfId="47074"/>
    <cellStyle name="Note 18 3 4 2 2 3" xfId="36470"/>
    <cellStyle name="Note 18 3 4 2 3" xfId="20775"/>
    <cellStyle name="Note 18 3 4 2 3 2" xfId="41962"/>
    <cellStyle name="Note 18 3 4 2 4" xfId="31342"/>
    <cellStyle name="Note 18 3 4 2_Table 2A-1_EFT (Annual)" xfId="15556"/>
    <cellStyle name="Note 18 3 4 3" xfId="11244"/>
    <cellStyle name="Note 18 3 4 3 2" xfId="23342"/>
    <cellStyle name="Note 18 3 4 3 2 2" xfId="44528"/>
    <cellStyle name="Note 18 3 4 3 3" xfId="33924"/>
    <cellStyle name="Note 18 3 4 4" xfId="18229"/>
    <cellStyle name="Note 18 3 4 4 2" xfId="39416"/>
    <cellStyle name="Note 18 3 4 5" xfId="28599"/>
    <cellStyle name="Note 18 3 4_Table 2A-1_EFT (Annual)" xfId="7257"/>
    <cellStyle name="Note 18 3 5" xfId="3972"/>
    <cellStyle name="Note 18 3 5 2" xfId="12300"/>
    <cellStyle name="Note 18 3 5 2 2" xfId="24324"/>
    <cellStyle name="Note 18 3 5 2 2 2" xfId="45510"/>
    <cellStyle name="Note 18 3 5 2 3" xfId="34906"/>
    <cellStyle name="Note 18 3 5 3" xfId="19211"/>
    <cellStyle name="Note 18 3 5 3 2" xfId="40398"/>
    <cellStyle name="Note 18 3 5 4" xfId="29660"/>
    <cellStyle name="Note 18 3 5_Table 2A-1_EFT (Annual)" xfId="15557"/>
    <cellStyle name="Note 18 3 6" xfId="9637"/>
    <cellStyle name="Note 18 3 6 2" xfId="21778"/>
    <cellStyle name="Note 18 3 6 2 2" xfId="42964"/>
    <cellStyle name="Note 18 3 6 3" xfId="32360"/>
    <cellStyle name="Note 18 3 7" xfId="16665"/>
    <cellStyle name="Note 18 3 7 2" xfId="37852"/>
    <cellStyle name="Note 18 3 8" xfId="26917"/>
    <cellStyle name="Note 18 3_Table 2A-1_EFT (Annual)" xfId="3250"/>
    <cellStyle name="Note 18 4" xfId="1219"/>
    <cellStyle name="Note 18 4 2" xfId="2489"/>
    <cellStyle name="Note 18 4 2 2" xfId="6050"/>
    <cellStyle name="Note 18 4 2 2 2" xfId="14244"/>
    <cellStyle name="Note 18 4 2 2 2 2" xfId="26216"/>
    <cellStyle name="Note 18 4 2 2 2 2 2" xfId="47402"/>
    <cellStyle name="Note 18 4 2 2 2 3" xfId="36798"/>
    <cellStyle name="Note 18 4 2 2 3" xfId="21103"/>
    <cellStyle name="Note 18 4 2 2 3 2" xfId="42290"/>
    <cellStyle name="Note 18 4 2 2 4" xfId="31706"/>
    <cellStyle name="Note 18 4 2 2_Table 2A-1_EFT (Annual)" xfId="15558"/>
    <cellStyle name="Note 18 4 2 3" xfId="11586"/>
    <cellStyle name="Note 18 4 2 3 2" xfId="23670"/>
    <cellStyle name="Note 18 4 2 3 2 2" xfId="44856"/>
    <cellStyle name="Note 18 4 2 3 3" xfId="34252"/>
    <cellStyle name="Note 18 4 2 4" xfId="18557"/>
    <cellStyle name="Note 18 4 2 4 2" xfId="39744"/>
    <cellStyle name="Note 18 4 2 5" xfId="28963"/>
    <cellStyle name="Note 18 4 2_Table 2A-1_EFT (Annual)" xfId="7259"/>
    <cellStyle name="Note 18 4 3" xfId="4780"/>
    <cellStyle name="Note 18 4 3 2" xfId="13040"/>
    <cellStyle name="Note 18 4 3 2 2" xfId="25046"/>
    <cellStyle name="Note 18 4 3 2 2 2" xfId="46232"/>
    <cellStyle name="Note 18 4 3 2 3" xfId="35628"/>
    <cellStyle name="Note 18 4 3 3" xfId="19933"/>
    <cellStyle name="Note 18 4 3 3 2" xfId="41120"/>
    <cellStyle name="Note 18 4 3 4" xfId="30437"/>
    <cellStyle name="Note 18 4 3_Table 2A-1_EFT (Annual)" xfId="15559"/>
    <cellStyle name="Note 18 4 4" xfId="10384"/>
    <cellStyle name="Note 18 4 4 2" xfId="22500"/>
    <cellStyle name="Note 18 4 4 2 2" xfId="43686"/>
    <cellStyle name="Note 18 4 4 3" xfId="33082"/>
    <cellStyle name="Note 18 4 5" xfId="17387"/>
    <cellStyle name="Note 18 4 5 2" xfId="38574"/>
    <cellStyle name="Note 18 4 6" xfId="27694"/>
    <cellStyle name="Note 18 4_Table 2A-1_EFT (Annual)" xfId="7258"/>
    <cellStyle name="Note 18 5" xfId="776"/>
    <cellStyle name="Note 18 5 2" xfId="4337"/>
    <cellStyle name="Note 18 5 2 2" xfId="12617"/>
    <cellStyle name="Note 18 5 2 2 2" xfId="24634"/>
    <cellStyle name="Note 18 5 2 2 2 2" xfId="45820"/>
    <cellStyle name="Note 18 5 2 2 3" xfId="35216"/>
    <cellStyle name="Note 18 5 2 3" xfId="19521"/>
    <cellStyle name="Note 18 5 2 3 2" xfId="40708"/>
    <cellStyle name="Note 18 5 2 4" xfId="29994"/>
    <cellStyle name="Note 18 5 2_Table 2A-1_EFT (Annual)" xfId="15560"/>
    <cellStyle name="Note 18 5 3" xfId="9965"/>
    <cellStyle name="Note 18 5 3 2" xfId="22088"/>
    <cellStyle name="Note 18 5 3 2 2" xfId="43274"/>
    <cellStyle name="Note 18 5 3 3" xfId="32670"/>
    <cellStyle name="Note 18 5 4" xfId="16975"/>
    <cellStyle name="Note 18 5 4 2" xfId="38162"/>
    <cellStyle name="Note 18 5 5" xfId="27251"/>
    <cellStyle name="Note 18 5_Table 2A-1_EFT (Annual)" xfId="7260"/>
    <cellStyle name="Note 18 6" xfId="1958"/>
    <cellStyle name="Note 18 6 2" xfId="5519"/>
    <cellStyle name="Note 18 6 2 2" xfId="13734"/>
    <cellStyle name="Note 18 6 2 2 2" xfId="25722"/>
    <cellStyle name="Note 18 6 2 2 2 2" xfId="46908"/>
    <cellStyle name="Note 18 6 2 2 3" xfId="36304"/>
    <cellStyle name="Note 18 6 2 3" xfId="20609"/>
    <cellStyle name="Note 18 6 2 3 2" xfId="41796"/>
    <cellStyle name="Note 18 6 2 4" xfId="31176"/>
    <cellStyle name="Note 18 6 2_Table 2A-1_EFT (Annual)" xfId="15561"/>
    <cellStyle name="Note 18 6 3" xfId="11078"/>
    <cellStyle name="Note 18 6 3 2" xfId="23176"/>
    <cellStyle name="Note 18 6 3 2 2" xfId="44362"/>
    <cellStyle name="Note 18 6 3 3" xfId="33758"/>
    <cellStyle name="Note 18 6 4" xfId="18063"/>
    <cellStyle name="Note 18 6 4 2" xfId="39250"/>
    <cellStyle name="Note 18 6 5" xfId="28433"/>
    <cellStyle name="Note 18 6_Table 2A-1_EFT (Annual)" xfId="7261"/>
    <cellStyle name="Note 18 7" xfId="3760"/>
    <cellStyle name="Note 18 7 2" xfId="12128"/>
    <cellStyle name="Note 18 7 2 2" xfId="24158"/>
    <cellStyle name="Note 18 7 2 2 2" xfId="45344"/>
    <cellStyle name="Note 18 7 2 3" xfId="34740"/>
    <cellStyle name="Note 18 7 3" xfId="19045"/>
    <cellStyle name="Note 18 7 3 2" xfId="40232"/>
    <cellStyle name="Note 18 7 4" xfId="29469"/>
    <cellStyle name="Note 18 7_Table 2A-1_EFT (Annual)" xfId="15562"/>
    <cellStyle name="Note 18 8" xfId="9447"/>
    <cellStyle name="Note 18 8 2" xfId="21612"/>
    <cellStyle name="Note 18 8 2 2" xfId="42798"/>
    <cellStyle name="Note 18 8 3" xfId="32194"/>
    <cellStyle name="Note 18 9" xfId="16499"/>
    <cellStyle name="Note 18 9 2" xfId="37686"/>
    <cellStyle name="Note 18_Table 2A-1_EFT (Annual)" xfId="3248"/>
    <cellStyle name="Note 19" xfId="170"/>
    <cellStyle name="Note 19 10" xfId="26725"/>
    <cellStyle name="Note 19 2" xfId="563"/>
    <cellStyle name="Note 19 2 2" xfId="1540"/>
    <cellStyle name="Note 19 2 2 2" xfId="2810"/>
    <cellStyle name="Note 19 2 2 2 2" xfId="6371"/>
    <cellStyle name="Note 19 2 2 2 2 2" xfId="14565"/>
    <cellStyle name="Note 19 2 2 2 2 2 2" xfId="26537"/>
    <cellStyle name="Note 19 2 2 2 2 2 2 2" xfId="47723"/>
    <cellStyle name="Note 19 2 2 2 2 2 3" xfId="37119"/>
    <cellStyle name="Note 19 2 2 2 2 3" xfId="21424"/>
    <cellStyle name="Note 19 2 2 2 2 3 2" xfId="42611"/>
    <cellStyle name="Note 19 2 2 2 2 4" xfId="32027"/>
    <cellStyle name="Note 19 2 2 2 2_Table 2A-1_EFT (Annual)" xfId="15563"/>
    <cellStyle name="Note 19 2 2 2 3" xfId="11907"/>
    <cellStyle name="Note 19 2 2 2 3 2" xfId="23991"/>
    <cellStyle name="Note 19 2 2 2 3 2 2" xfId="45177"/>
    <cellStyle name="Note 19 2 2 2 3 3" xfId="34573"/>
    <cellStyle name="Note 19 2 2 2 4" xfId="18878"/>
    <cellStyle name="Note 19 2 2 2 4 2" xfId="40065"/>
    <cellStyle name="Note 19 2 2 2 5" xfId="29284"/>
    <cellStyle name="Note 19 2 2 2_Table 2A-1_EFT (Annual)" xfId="7263"/>
    <cellStyle name="Note 19 2 2 3" xfId="5101"/>
    <cellStyle name="Note 19 2 2 3 2" xfId="13361"/>
    <cellStyle name="Note 19 2 2 3 2 2" xfId="25367"/>
    <cellStyle name="Note 19 2 2 3 2 2 2" xfId="46553"/>
    <cellStyle name="Note 19 2 2 3 2 3" xfId="35949"/>
    <cellStyle name="Note 19 2 2 3 3" xfId="20254"/>
    <cellStyle name="Note 19 2 2 3 3 2" xfId="41441"/>
    <cellStyle name="Note 19 2 2 3 4" xfId="30758"/>
    <cellStyle name="Note 19 2 2 3_Table 2A-1_EFT (Annual)" xfId="15564"/>
    <cellStyle name="Note 19 2 2 4" xfId="10705"/>
    <cellStyle name="Note 19 2 2 4 2" xfId="22821"/>
    <cellStyle name="Note 19 2 2 4 2 2" xfId="44007"/>
    <cellStyle name="Note 19 2 2 4 3" xfId="33403"/>
    <cellStyle name="Note 19 2 2 5" xfId="17708"/>
    <cellStyle name="Note 19 2 2 5 2" xfId="38895"/>
    <cellStyle name="Note 19 2 2 6" xfId="28015"/>
    <cellStyle name="Note 19 2 2_Table 2A-1_EFT (Annual)" xfId="7262"/>
    <cellStyle name="Note 19 2 3" xfId="1066"/>
    <cellStyle name="Note 19 2 3 2" xfId="4627"/>
    <cellStyle name="Note 19 2 3 2 2" xfId="12887"/>
    <cellStyle name="Note 19 2 3 2 2 2" xfId="24893"/>
    <cellStyle name="Note 19 2 3 2 2 2 2" xfId="46079"/>
    <cellStyle name="Note 19 2 3 2 2 3" xfId="35475"/>
    <cellStyle name="Note 19 2 3 2 3" xfId="19780"/>
    <cellStyle name="Note 19 2 3 2 3 2" xfId="40967"/>
    <cellStyle name="Note 19 2 3 2 4" xfId="30284"/>
    <cellStyle name="Note 19 2 3 2_Table 2A-1_EFT (Annual)" xfId="15565"/>
    <cellStyle name="Note 19 2 3 3" xfId="10231"/>
    <cellStyle name="Note 19 2 3 3 2" xfId="22347"/>
    <cellStyle name="Note 19 2 3 3 2 2" xfId="43533"/>
    <cellStyle name="Note 19 2 3 3 3" xfId="32929"/>
    <cellStyle name="Note 19 2 3 4" xfId="17234"/>
    <cellStyle name="Note 19 2 3 4 2" xfId="38421"/>
    <cellStyle name="Note 19 2 3 5" xfId="27541"/>
    <cellStyle name="Note 19 2 3_Table 2A-1_EFT (Annual)" xfId="7264"/>
    <cellStyle name="Note 19 2 4" xfId="2279"/>
    <cellStyle name="Note 19 2 4 2" xfId="5840"/>
    <cellStyle name="Note 19 2 4 2 2" xfId="14055"/>
    <cellStyle name="Note 19 2 4 2 2 2" xfId="26043"/>
    <cellStyle name="Note 19 2 4 2 2 2 2" xfId="47229"/>
    <cellStyle name="Note 19 2 4 2 2 3" xfId="36625"/>
    <cellStyle name="Note 19 2 4 2 3" xfId="20930"/>
    <cellStyle name="Note 19 2 4 2 3 2" xfId="42117"/>
    <cellStyle name="Note 19 2 4 2 4" xfId="31497"/>
    <cellStyle name="Note 19 2 4 2_Table 2A-1_EFT (Annual)" xfId="15566"/>
    <cellStyle name="Note 19 2 4 3" xfId="11399"/>
    <cellStyle name="Note 19 2 4 3 2" xfId="23497"/>
    <cellStyle name="Note 19 2 4 3 2 2" xfId="44683"/>
    <cellStyle name="Note 19 2 4 3 3" xfId="34079"/>
    <cellStyle name="Note 19 2 4 4" xfId="18384"/>
    <cellStyle name="Note 19 2 4 4 2" xfId="39571"/>
    <cellStyle name="Note 19 2 4 5" xfId="28754"/>
    <cellStyle name="Note 19 2 4_Table 2A-1_EFT (Annual)" xfId="7265"/>
    <cellStyle name="Note 19 2 5" xfId="4133"/>
    <cellStyle name="Note 19 2 5 2" xfId="12457"/>
    <cellStyle name="Note 19 2 5 2 2" xfId="24479"/>
    <cellStyle name="Note 19 2 5 2 2 2" xfId="45665"/>
    <cellStyle name="Note 19 2 5 2 3" xfId="35061"/>
    <cellStyle name="Note 19 2 5 3" xfId="19366"/>
    <cellStyle name="Note 19 2 5 3 2" xfId="40553"/>
    <cellStyle name="Note 19 2 5 4" xfId="29821"/>
    <cellStyle name="Note 19 2 5_Table 2A-1_EFT (Annual)" xfId="15567"/>
    <cellStyle name="Note 19 2 6" xfId="9796"/>
    <cellStyle name="Note 19 2 6 2" xfId="21933"/>
    <cellStyle name="Note 19 2 6 2 2" xfId="43119"/>
    <cellStyle name="Note 19 2 6 3" xfId="32515"/>
    <cellStyle name="Note 19 2 7" xfId="16820"/>
    <cellStyle name="Note 19 2 7 2" xfId="38007"/>
    <cellStyle name="Note 19 2 8" xfId="27078"/>
    <cellStyle name="Note 19 2_Table 2A-1_EFT (Annual)" xfId="3252"/>
    <cellStyle name="Note 19 3" xfId="401"/>
    <cellStyle name="Note 19 3 2" xfId="1384"/>
    <cellStyle name="Note 19 3 2 2" xfId="2654"/>
    <cellStyle name="Note 19 3 2 2 2" xfId="6215"/>
    <cellStyle name="Note 19 3 2 2 2 2" xfId="14409"/>
    <cellStyle name="Note 19 3 2 2 2 2 2" xfId="26381"/>
    <cellStyle name="Note 19 3 2 2 2 2 2 2" xfId="47567"/>
    <cellStyle name="Note 19 3 2 2 2 2 3" xfId="36963"/>
    <cellStyle name="Note 19 3 2 2 2 3" xfId="21268"/>
    <cellStyle name="Note 19 3 2 2 2 3 2" xfId="42455"/>
    <cellStyle name="Note 19 3 2 2 2 4" xfId="31871"/>
    <cellStyle name="Note 19 3 2 2 2_Table 2A-1_EFT (Annual)" xfId="15568"/>
    <cellStyle name="Note 19 3 2 2 3" xfId="11751"/>
    <cellStyle name="Note 19 3 2 2 3 2" xfId="23835"/>
    <cellStyle name="Note 19 3 2 2 3 2 2" xfId="45021"/>
    <cellStyle name="Note 19 3 2 2 3 3" xfId="34417"/>
    <cellStyle name="Note 19 3 2 2 4" xfId="18722"/>
    <cellStyle name="Note 19 3 2 2 4 2" xfId="39909"/>
    <cellStyle name="Note 19 3 2 2 5" xfId="29128"/>
    <cellStyle name="Note 19 3 2 2_Table 2A-1_EFT (Annual)" xfId="7267"/>
    <cellStyle name="Note 19 3 2 3" xfId="4945"/>
    <cellStyle name="Note 19 3 2 3 2" xfId="13205"/>
    <cellStyle name="Note 19 3 2 3 2 2" xfId="25211"/>
    <cellStyle name="Note 19 3 2 3 2 2 2" xfId="46397"/>
    <cellStyle name="Note 19 3 2 3 2 3" xfId="35793"/>
    <cellStyle name="Note 19 3 2 3 3" xfId="20098"/>
    <cellStyle name="Note 19 3 2 3 3 2" xfId="41285"/>
    <cellStyle name="Note 19 3 2 3 4" xfId="30602"/>
    <cellStyle name="Note 19 3 2 3_Table 2A-1_EFT (Annual)" xfId="15569"/>
    <cellStyle name="Note 19 3 2 4" xfId="10549"/>
    <cellStyle name="Note 19 3 2 4 2" xfId="22665"/>
    <cellStyle name="Note 19 3 2 4 2 2" xfId="43851"/>
    <cellStyle name="Note 19 3 2 4 3" xfId="33247"/>
    <cellStyle name="Note 19 3 2 5" xfId="17552"/>
    <cellStyle name="Note 19 3 2 5 2" xfId="38739"/>
    <cellStyle name="Note 19 3 2 6" xfId="27859"/>
    <cellStyle name="Note 19 3 2_Table 2A-1_EFT (Annual)" xfId="7266"/>
    <cellStyle name="Note 19 3 3" xfId="934"/>
    <cellStyle name="Note 19 3 3 2" xfId="4495"/>
    <cellStyle name="Note 19 3 3 2 2" xfId="12757"/>
    <cellStyle name="Note 19 3 3 2 2 2" xfId="24767"/>
    <cellStyle name="Note 19 3 3 2 2 2 2" xfId="45953"/>
    <cellStyle name="Note 19 3 3 2 2 3" xfId="35349"/>
    <cellStyle name="Note 19 3 3 2 3" xfId="19654"/>
    <cellStyle name="Note 19 3 3 2 3 2" xfId="40841"/>
    <cellStyle name="Note 19 3 3 2 4" xfId="30152"/>
    <cellStyle name="Note 19 3 3 2_Table 2A-1_EFT (Annual)" xfId="15570"/>
    <cellStyle name="Note 19 3 3 3" xfId="10104"/>
    <cellStyle name="Note 19 3 3 3 2" xfId="22221"/>
    <cellStyle name="Note 19 3 3 3 2 2" xfId="43407"/>
    <cellStyle name="Note 19 3 3 3 3" xfId="32803"/>
    <cellStyle name="Note 19 3 3 4" xfId="17108"/>
    <cellStyle name="Note 19 3 3 4 2" xfId="38295"/>
    <cellStyle name="Note 19 3 3 5" xfId="27409"/>
    <cellStyle name="Note 19 3 3_Table 2A-1_EFT (Annual)" xfId="7268"/>
    <cellStyle name="Note 19 3 4" xfId="2123"/>
    <cellStyle name="Note 19 3 4 2" xfId="5684"/>
    <cellStyle name="Note 19 3 4 2 2" xfId="13899"/>
    <cellStyle name="Note 19 3 4 2 2 2" xfId="25887"/>
    <cellStyle name="Note 19 3 4 2 2 2 2" xfId="47073"/>
    <cellStyle name="Note 19 3 4 2 2 3" xfId="36469"/>
    <cellStyle name="Note 19 3 4 2 3" xfId="20774"/>
    <cellStyle name="Note 19 3 4 2 3 2" xfId="41961"/>
    <cellStyle name="Note 19 3 4 2 4" xfId="31341"/>
    <cellStyle name="Note 19 3 4 2_Table 2A-1_EFT (Annual)" xfId="15571"/>
    <cellStyle name="Note 19 3 4 3" xfId="11243"/>
    <cellStyle name="Note 19 3 4 3 2" xfId="23341"/>
    <cellStyle name="Note 19 3 4 3 2 2" xfId="44527"/>
    <cellStyle name="Note 19 3 4 3 3" xfId="33923"/>
    <cellStyle name="Note 19 3 4 4" xfId="18228"/>
    <cellStyle name="Note 19 3 4 4 2" xfId="39415"/>
    <cellStyle name="Note 19 3 4 5" xfId="28598"/>
    <cellStyle name="Note 19 3 4_Table 2A-1_EFT (Annual)" xfId="7269"/>
    <cellStyle name="Note 19 3 5" xfId="3971"/>
    <cellStyle name="Note 19 3 5 2" xfId="12299"/>
    <cellStyle name="Note 19 3 5 2 2" xfId="24323"/>
    <cellStyle name="Note 19 3 5 2 2 2" xfId="45509"/>
    <cellStyle name="Note 19 3 5 2 3" xfId="34905"/>
    <cellStyle name="Note 19 3 5 3" xfId="19210"/>
    <cellStyle name="Note 19 3 5 3 2" xfId="40397"/>
    <cellStyle name="Note 19 3 5 4" xfId="29659"/>
    <cellStyle name="Note 19 3 5_Table 2A-1_EFT (Annual)" xfId="15572"/>
    <cellStyle name="Note 19 3 6" xfId="9636"/>
    <cellStyle name="Note 19 3 6 2" xfId="21777"/>
    <cellStyle name="Note 19 3 6 2 2" xfId="42963"/>
    <cellStyle name="Note 19 3 6 3" xfId="32359"/>
    <cellStyle name="Note 19 3 7" xfId="16664"/>
    <cellStyle name="Note 19 3 7 2" xfId="37851"/>
    <cellStyle name="Note 19 3 8" xfId="26916"/>
    <cellStyle name="Note 19 3_Table 2A-1_EFT (Annual)" xfId="3253"/>
    <cellStyle name="Note 19 4" xfId="1218"/>
    <cellStyle name="Note 19 4 2" xfId="2488"/>
    <cellStyle name="Note 19 4 2 2" xfId="6049"/>
    <cellStyle name="Note 19 4 2 2 2" xfId="14243"/>
    <cellStyle name="Note 19 4 2 2 2 2" xfId="26215"/>
    <cellStyle name="Note 19 4 2 2 2 2 2" xfId="47401"/>
    <cellStyle name="Note 19 4 2 2 2 3" xfId="36797"/>
    <cellStyle name="Note 19 4 2 2 3" xfId="21102"/>
    <cellStyle name="Note 19 4 2 2 3 2" xfId="42289"/>
    <cellStyle name="Note 19 4 2 2 4" xfId="31705"/>
    <cellStyle name="Note 19 4 2 2_Table 2A-1_EFT (Annual)" xfId="15573"/>
    <cellStyle name="Note 19 4 2 3" xfId="11585"/>
    <cellStyle name="Note 19 4 2 3 2" xfId="23669"/>
    <cellStyle name="Note 19 4 2 3 2 2" xfId="44855"/>
    <cellStyle name="Note 19 4 2 3 3" xfId="34251"/>
    <cellStyle name="Note 19 4 2 4" xfId="18556"/>
    <cellStyle name="Note 19 4 2 4 2" xfId="39743"/>
    <cellStyle name="Note 19 4 2 5" xfId="28962"/>
    <cellStyle name="Note 19 4 2_Table 2A-1_EFT (Annual)" xfId="7271"/>
    <cellStyle name="Note 19 4 3" xfId="4779"/>
    <cellStyle name="Note 19 4 3 2" xfId="13039"/>
    <cellStyle name="Note 19 4 3 2 2" xfId="25045"/>
    <cellStyle name="Note 19 4 3 2 2 2" xfId="46231"/>
    <cellStyle name="Note 19 4 3 2 3" xfId="35627"/>
    <cellStyle name="Note 19 4 3 3" xfId="19932"/>
    <cellStyle name="Note 19 4 3 3 2" xfId="41119"/>
    <cellStyle name="Note 19 4 3 4" xfId="30436"/>
    <cellStyle name="Note 19 4 3_Table 2A-1_EFT (Annual)" xfId="15574"/>
    <cellStyle name="Note 19 4 4" xfId="10383"/>
    <cellStyle name="Note 19 4 4 2" xfId="22499"/>
    <cellStyle name="Note 19 4 4 2 2" xfId="43685"/>
    <cellStyle name="Note 19 4 4 3" xfId="33081"/>
    <cellStyle name="Note 19 4 5" xfId="17386"/>
    <cellStyle name="Note 19 4 5 2" xfId="38573"/>
    <cellStyle name="Note 19 4 6" xfId="27693"/>
    <cellStyle name="Note 19 4_Table 2A-1_EFT (Annual)" xfId="7270"/>
    <cellStyle name="Note 19 5" xfId="775"/>
    <cellStyle name="Note 19 5 2" xfId="4336"/>
    <cellStyle name="Note 19 5 2 2" xfId="12616"/>
    <cellStyle name="Note 19 5 2 2 2" xfId="24633"/>
    <cellStyle name="Note 19 5 2 2 2 2" xfId="45819"/>
    <cellStyle name="Note 19 5 2 2 3" xfId="35215"/>
    <cellStyle name="Note 19 5 2 3" xfId="19520"/>
    <cellStyle name="Note 19 5 2 3 2" xfId="40707"/>
    <cellStyle name="Note 19 5 2 4" xfId="29993"/>
    <cellStyle name="Note 19 5 2_Table 2A-1_EFT (Annual)" xfId="15575"/>
    <cellStyle name="Note 19 5 3" xfId="9964"/>
    <cellStyle name="Note 19 5 3 2" xfId="22087"/>
    <cellStyle name="Note 19 5 3 2 2" xfId="43273"/>
    <cellStyle name="Note 19 5 3 3" xfId="32669"/>
    <cellStyle name="Note 19 5 4" xfId="16974"/>
    <cellStyle name="Note 19 5 4 2" xfId="38161"/>
    <cellStyle name="Note 19 5 5" xfId="27250"/>
    <cellStyle name="Note 19 5_Table 2A-1_EFT (Annual)" xfId="7272"/>
    <cellStyle name="Note 19 6" xfId="1957"/>
    <cellStyle name="Note 19 6 2" xfId="5518"/>
    <cellStyle name="Note 19 6 2 2" xfId="13733"/>
    <cellStyle name="Note 19 6 2 2 2" xfId="25721"/>
    <cellStyle name="Note 19 6 2 2 2 2" xfId="46907"/>
    <cellStyle name="Note 19 6 2 2 3" xfId="36303"/>
    <cellStyle name="Note 19 6 2 3" xfId="20608"/>
    <cellStyle name="Note 19 6 2 3 2" xfId="41795"/>
    <cellStyle name="Note 19 6 2 4" xfId="31175"/>
    <cellStyle name="Note 19 6 2_Table 2A-1_EFT (Annual)" xfId="15576"/>
    <cellStyle name="Note 19 6 3" xfId="11077"/>
    <cellStyle name="Note 19 6 3 2" xfId="23175"/>
    <cellStyle name="Note 19 6 3 2 2" xfId="44361"/>
    <cellStyle name="Note 19 6 3 3" xfId="33757"/>
    <cellStyle name="Note 19 6 4" xfId="18062"/>
    <cellStyle name="Note 19 6 4 2" xfId="39249"/>
    <cellStyle name="Note 19 6 5" xfId="28432"/>
    <cellStyle name="Note 19 6_Table 2A-1_EFT (Annual)" xfId="7273"/>
    <cellStyle name="Note 19 7" xfId="3759"/>
    <cellStyle name="Note 19 7 2" xfId="12127"/>
    <cellStyle name="Note 19 7 2 2" xfId="24157"/>
    <cellStyle name="Note 19 7 2 2 2" xfId="45343"/>
    <cellStyle name="Note 19 7 2 3" xfId="34739"/>
    <cellStyle name="Note 19 7 3" xfId="19044"/>
    <cellStyle name="Note 19 7 3 2" xfId="40231"/>
    <cellStyle name="Note 19 7 4" xfId="29468"/>
    <cellStyle name="Note 19 7_Table 2A-1_EFT (Annual)" xfId="15577"/>
    <cellStyle name="Note 19 8" xfId="9446"/>
    <cellStyle name="Note 19 8 2" xfId="21611"/>
    <cellStyle name="Note 19 8 2 2" xfId="42797"/>
    <cellStyle name="Note 19 8 3" xfId="32193"/>
    <cellStyle name="Note 19 9" xfId="16498"/>
    <cellStyle name="Note 19 9 2" xfId="37685"/>
    <cellStyle name="Note 19_Table 2A-1_EFT (Annual)" xfId="3251"/>
    <cellStyle name="Note 2" xfId="99"/>
    <cellStyle name="Note 2 10" xfId="21512"/>
    <cellStyle name="Note 2 10 2" xfId="42699"/>
    <cellStyle name="Note 2 11" xfId="26654"/>
    <cellStyle name="Note 2 2" xfId="497"/>
    <cellStyle name="Note 2 2 2" xfId="1474"/>
    <cellStyle name="Note 2 2 2 2" xfId="2744"/>
    <cellStyle name="Note 2 2 2 2 2" xfId="6305"/>
    <cellStyle name="Note 2 2 2 2 2 2" xfId="14499"/>
    <cellStyle name="Note 2 2 2 2 2 2 2" xfId="26471"/>
    <cellStyle name="Note 2 2 2 2 2 2 2 2" xfId="47657"/>
    <cellStyle name="Note 2 2 2 2 2 2 3" xfId="37053"/>
    <cellStyle name="Note 2 2 2 2 2 3" xfId="21358"/>
    <cellStyle name="Note 2 2 2 2 2 3 2" xfId="42545"/>
    <cellStyle name="Note 2 2 2 2 2 4" xfId="31961"/>
    <cellStyle name="Note 2 2 2 2 2_Table 2A-1_EFT (Annual)" xfId="15578"/>
    <cellStyle name="Note 2 2 2 2 3" xfId="11841"/>
    <cellStyle name="Note 2 2 2 2 3 2" xfId="23925"/>
    <cellStyle name="Note 2 2 2 2 3 2 2" xfId="45111"/>
    <cellStyle name="Note 2 2 2 2 3 3" xfId="34507"/>
    <cellStyle name="Note 2 2 2 2 4" xfId="18812"/>
    <cellStyle name="Note 2 2 2 2 4 2" xfId="39999"/>
    <cellStyle name="Note 2 2 2 2 5" xfId="29218"/>
    <cellStyle name="Note 2 2 2 2_Table 2A-1_EFT (Annual)" xfId="7275"/>
    <cellStyle name="Note 2 2 2 3" xfId="5035"/>
    <cellStyle name="Note 2 2 2 3 2" xfId="13295"/>
    <cellStyle name="Note 2 2 2 3 2 2" xfId="25301"/>
    <cellStyle name="Note 2 2 2 3 2 2 2" xfId="46487"/>
    <cellStyle name="Note 2 2 2 3 2 3" xfId="35883"/>
    <cellStyle name="Note 2 2 2 3 3" xfId="20188"/>
    <cellStyle name="Note 2 2 2 3 3 2" xfId="41375"/>
    <cellStyle name="Note 2 2 2 3 4" xfId="30692"/>
    <cellStyle name="Note 2 2 2 3_Table 2A-1_EFT (Annual)" xfId="15579"/>
    <cellStyle name="Note 2 2 2 4" xfId="10639"/>
    <cellStyle name="Note 2 2 2 4 2" xfId="22755"/>
    <cellStyle name="Note 2 2 2 4 2 2" xfId="43941"/>
    <cellStyle name="Note 2 2 2 4 3" xfId="33337"/>
    <cellStyle name="Note 2 2 2 5" xfId="17642"/>
    <cellStyle name="Note 2 2 2 5 2" xfId="38829"/>
    <cellStyle name="Note 2 2 2 6" xfId="27949"/>
    <cellStyle name="Note 2 2 2_Table 2A-1_EFT (Annual)" xfId="7274"/>
    <cellStyle name="Note 2 2 3" xfId="1012"/>
    <cellStyle name="Note 2 2 3 2" xfId="4573"/>
    <cellStyle name="Note 2 2 3 2 2" xfId="12833"/>
    <cellStyle name="Note 2 2 3 2 2 2" xfId="24839"/>
    <cellStyle name="Note 2 2 3 2 2 2 2" xfId="46025"/>
    <cellStyle name="Note 2 2 3 2 2 3" xfId="35421"/>
    <cellStyle name="Note 2 2 3 2 3" xfId="19726"/>
    <cellStyle name="Note 2 2 3 2 3 2" xfId="40913"/>
    <cellStyle name="Note 2 2 3 2 4" xfId="30230"/>
    <cellStyle name="Note 2 2 3 2_Table 2A-1_EFT (Annual)" xfId="15580"/>
    <cellStyle name="Note 2 2 3 3" xfId="10177"/>
    <cellStyle name="Note 2 2 3 3 2" xfId="22293"/>
    <cellStyle name="Note 2 2 3 3 2 2" xfId="43479"/>
    <cellStyle name="Note 2 2 3 3 3" xfId="32875"/>
    <cellStyle name="Note 2 2 3 4" xfId="17180"/>
    <cellStyle name="Note 2 2 3 4 2" xfId="38367"/>
    <cellStyle name="Note 2 2 3 5" xfId="27487"/>
    <cellStyle name="Note 2 2 3_Table 2A-1_EFT (Annual)" xfId="7276"/>
    <cellStyle name="Note 2 2 4" xfId="2213"/>
    <cellStyle name="Note 2 2 4 2" xfId="5774"/>
    <cellStyle name="Note 2 2 4 2 2" xfId="13989"/>
    <cellStyle name="Note 2 2 4 2 2 2" xfId="25977"/>
    <cellStyle name="Note 2 2 4 2 2 2 2" xfId="47163"/>
    <cellStyle name="Note 2 2 4 2 2 3" xfId="36559"/>
    <cellStyle name="Note 2 2 4 2 3" xfId="20864"/>
    <cellStyle name="Note 2 2 4 2 3 2" xfId="42051"/>
    <cellStyle name="Note 2 2 4 2 4" xfId="31431"/>
    <cellStyle name="Note 2 2 4 2_Table 2A-1_EFT (Annual)" xfId="15581"/>
    <cellStyle name="Note 2 2 4 3" xfId="11333"/>
    <cellStyle name="Note 2 2 4 3 2" xfId="23431"/>
    <cellStyle name="Note 2 2 4 3 2 2" xfId="44617"/>
    <cellStyle name="Note 2 2 4 3 3" xfId="34013"/>
    <cellStyle name="Note 2 2 4 4" xfId="18318"/>
    <cellStyle name="Note 2 2 4 4 2" xfId="39505"/>
    <cellStyle name="Note 2 2 4 5" xfId="28688"/>
    <cellStyle name="Note 2 2 4_Table 2A-1_EFT (Annual)" xfId="7277"/>
    <cellStyle name="Note 2 2 5" xfId="4067"/>
    <cellStyle name="Note 2 2 5 2" xfId="12391"/>
    <cellStyle name="Note 2 2 5 2 2" xfId="24413"/>
    <cellStyle name="Note 2 2 5 2 2 2" xfId="45599"/>
    <cellStyle name="Note 2 2 5 2 3" xfId="34995"/>
    <cellStyle name="Note 2 2 5 3" xfId="19300"/>
    <cellStyle name="Note 2 2 5 3 2" xfId="40487"/>
    <cellStyle name="Note 2 2 5 4" xfId="29755"/>
    <cellStyle name="Note 2 2 5_Table 2A-1_EFT (Annual)" xfId="15582"/>
    <cellStyle name="Note 2 2 6" xfId="9730"/>
    <cellStyle name="Note 2 2 6 2" xfId="21867"/>
    <cellStyle name="Note 2 2 6 2 2" xfId="43053"/>
    <cellStyle name="Note 2 2 6 3" xfId="32449"/>
    <cellStyle name="Note 2 2 7" xfId="16754"/>
    <cellStyle name="Note 2 2 7 2" xfId="37941"/>
    <cellStyle name="Note 2 2 8" xfId="27012"/>
    <cellStyle name="Note 2 2_Table 2A-1_EFT (Annual)" xfId="3255"/>
    <cellStyle name="Note 2 3" xfId="330"/>
    <cellStyle name="Note 2 3 2" xfId="1318"/>
    <cellStyle name="Note 2 3 2 2" xfId="2588"/>
    <cellStyle name="Note 2 3 2 2 2" xfId="6149"/>
    <cellStyle name="Note 2 3 2 2 2 2" xfId="14343"/>
    <cellStyle name="Note 2 3 2 2 2 2 2" xfId="26315"/>
    <cellStyle name="Note 2 3 2 2 2 2 2 2" xfId="47501"/>
    <cellStyle name="Note 2 3 2 2 2 2 3" xfId="36897"/>
    <cellStyle name="Note 2 3 2 2 2 3" xfId="21202"/>
    <cellStyle name="Note 2 3 2 2 2 3 2" xfId="42389"/>
    <cellStyle name="Note 2 3 2 2 2 4" xfId="31805"/>
    <cellStyle name="Note 2 3 2 2 2_Table 2A-1_EFT (Annual)" xfId="15583"/>
    <cellStyle name="Note 2 3 2 2 3" xfId="11685"/>
    <cellStyle name="Note 2 3 2 2 3 2" xfId="23769"/>
    <cellStyle name="Note 2 3 2 2 3 2 2" xfId="44955"/>
    <cellStyle name="Note 2 3 2 2 3 3" xfId="34351"/>
    <cellStyle name="Note 2 3 2 2 4" xfId="18656"/>
    <cellStyle name="Note 2 3 2 2 4 2" xfId="39843"/>
    <cellStyle name="Note 2 3 2 2 5" xfId="29062"/>
    <cellStyle name="Note 2 3 2 2_Table 2A-1_EFT (Annual)" xfId="7279"/>
    <cellStyle name="Note 2 3 2 3" xfId="4879"/>
    <cellStyle name="Note 2 3 2 3 2" xfId="13139"/>
    <cellStyle name="Note 2 3 2 3 2 2" xfId="25145"/>
    <cellStyle name="Note 2 3 2 3 2 2 2" xfId="46331"/>
    <cellStyle name="Note 2 3 2 3 2 3" xfId="35727"/>
    <cellStyle name="Note 2 3 2 3 3" xfId="20032"/>
    <cellStyle name="Note 2 3 2 3 3 2" xfId="41219"/>
    <cellStyle name="Note 2 3 2 3 4" xfId="30536"/>
    <cellStyle name="Note 2 3 2 3_Table 2A-1_EFT (Annual)" xfId="15584"/>
    <cellStyle name="Note 2 3 2 4" xfId="10483"/>
    <cellStyle name="Note 2 3 2 4 2" xfId="22599"/>
    <cellStyle name="Note 2 3 2 4 2 2" xfId="43785"/>
    <cellStyle name="Note 2 3 2 4 3" xfId="33181"/>
    <cellStyle name="Note 2 3 2 5" xfId="17486"/>
    <cellStyle name="Note 2 3 2 5 2" xfId="38673"/>
    <cellStyle name="Note 2 3 2 6" xfId="27793"/>
    <cellStyle name="Note 2 3 2_Table 2A-1_EFT (Annual)" xfId="7278"/>
    <cellStyle name="Note 2 3 3" xfId="875"/>
    <cellStyle name="Note 2 3 3 2" xfId="4436"/>
    <cellStyle name="Note 2 3 3 2 2" xfId="12701"/>
    <cellStyle name="Note 2 3 3 2 2 2" xfId="24713"/>
    <cellStyle name="Note 2 3 3 2 2 2 2" xfId="45899"/>
    <cellStyle name="Note 2 3 3 2 2 3" xfId="35295"/>
    <cellStyle name="Note 2 3 3 2 3" xfId="19600"/>
    <cellStyle name="Note 2 3 3 2 3 2" xfId="40787"/>
    <cellStyle name="Note 2 3 3 2 4" xfId="30093"/>
    <cellStyle name="Note 2 3 3 2_Table 2A-1_EFT (Annual)" xfId="15585"/>
    <cellStyle name="Note 2 3 3 3" xfId="10048"/>
    <cellStyle name="Note 2 3 3 3 2" xfId="22167"/>
    <cellStyle name="Note 2 3 3 3 2 2" xfId="43353"/>
    <cellStyle name="Note 2 3 3 3 3" xfId="32749"/>
    <cellStyle name="Note 2 3 3 4" xfId="17054"/>
    <cellStyle name="Note 2 3 3 4 2" xfId="38241"/>
    <cellStyle name="Note 2 3 3 5" xfId="27350"/>
    <cellStyle name="Note 2 3 3_Table 2A-1_EFT (Annual)" xfId="7280"/>
    <cellStyle name="Note 2 3 4" xfId="2057"/>
    <cellStyle name="Note 2 3 4 2" xfId="5618"/>
    <cellStyle name="Note 2 3 4 2 2" xfId="13833"/>
    <cellStyle name="Note 2 3 4 2 2 2" xfId="25821"/>
    <cellStyle name="Note 2 3 4 2 2 2 2" xfId="47007"/>
    <cellStyle name="Note 2 3 4 2 2 3" xfId="36403"/>
    <cellStyle name="Note 2 3 4 2 3" xfId="20708"/>
    <cellStyle name="Note 2 3 4 2 3 2" xfId="41895"/>
    <cellStyle name="Note 2 3 4 2 4" xfId="31275"/>
    <cellStyle name="Note 2 3 4 2_Table 2A-1_EFT (Annual)" xfId="15586"/>
    <cellStyle name="Note 2 3 4 3" xfId="11177"/>
    <cellStyle name="Note 2 3 4 3 2" xfId="23275"/>
    <cellStyle name="Note 2 3 4 3 2 2" xfId="44461"/>
    <cellStyle name="Note 2 3 4 3 3" xfId="33857"/>
    <cellStyle name="Note 2 3 4 4" xfId="18162"/>
    <cellStyle name="Note 2 3 4 4 2" xfId="39349"/>
    <cellStyle name="Note 2 3 4 5" xfId="28532"/>
    <cellStyle name="Note 2 3 4_Table 2A-1_EFT (Annual)" xfId="7281"/>
    <cellStyle name="Note 2 3 5" xfId="3900"/>
    <cellStyle name="Note 2 3 5 2" xfId="12232"/>
    <cellStyle name="Note 2 3 5 2 2" xfId="24257"/>
    <cellStyle name="Note 2 3 5 2 2 2" xfId="45443"/>
    <cellStyle name="Note 2 3 5 2 3" xfId="34839"/>
    <cellStyle name="Note 2 3 5 3" xfId="19144"/>
    <cellStyle name="Note 2 3 5 3 2" xfId="40331"/>
    <cellStyle name="Note 2 3 5 4" xfId="29588"/>
    <cellStyle name="Note 2 3 5_Table 2A-1_EFT (Annual)" xfId="15587"/>
    <cellStyle name="Note 2 3 6" xfId="9569"/>
    <cellStyle name="Note 2 3 6 2" xfId="21711"/>
    <cellStyle name="Note 2 3 6 2 2" xfId="42897"/>
    <cellStyle name="Note 2 3 6 3" xfId="32293"/>
    <cellStyle name="Note 2 3 7" xfId="16598"/>
    <cellStyle name="Note 2 3 7 2" xfId="37785"/>
    <cellStyle name="Note 2 3 8" xfId="26845"/>
    <cellStyle name="Note 2 3_Table 2A-1_EFT (Annual)" xfId="3256"/>
    <cellStyle name="Note 2 4" xfId="1152"/>
    <cellStyle name="Note 2 4 2" xfId="2422"/>
    <cellStyle name="Note 2 4 2 2" xfId="5983"/>
    <cellStyle name="Note 2 4 2 2 2" xfId="14177"/>
    <cellStyle name="Note 2 4 2 2 2 2" xfId="26149"/>
    <cellStyle name="Note 2 4 2 2 2 2 2" xfId="47335"/>
    <cellStyle name="Note 2 4 2 2 2 3" xfId="36731"/>
    <cellStyle name="Note 2 4 2 2 3" xfId="21036"/>
    <cellStyle name="Note 2 4 2 2 3 2" xfId="42223"/>
    <cellStyle name="Note 2 4 2 2 4" xfId="31639"/>
    <cellStyle name="Note 2 4 2 2_Table 2A-1_EFT (Annual)" xfId="15588"/>
    <cellStyle name="Note 2 4 2 3" xfId="11519"/>
    <cellStyle name="Note 2 4 2 3 2" xfId="23603"/>
    <cellStyle name="Note 2 4 2 3 2 2" xfId="44789"/>
    <cellStyle name="Note 2 4 2 3 3" xfId="34185"/>
    <cellStyle name="Note 2 4 2 4" xfId="18490"/>
    <cellStyle name="Note 2 4 2 4 2" xfId="39677"/>
    <cellStyle name="Note 2 4 2 5" xfId="28896"/>
    <cellStyle name="Note 2 4 2_Table 2A-1_EFT (Annual)" xfId="7283"/>
    <cellStyle name="Note 2 4 3" xfId="4713"/>
    <cellStyle name="Note 2 4 3 2" xfId="12973"/>
    <cellStyle name="Note 2 4 3 2 2" xfId="24979"/>
    <cellStyle name="Note 2 4 3 2 2 2" xfId="46165"/>
    <cellStyle name="Note 2 4 3 2 3" xfId="35561"/>
    <cellStyle name="Note 2 4 3 3" xfId="19866"/>
    <cellStyle name="Note 2 4 3 3 2" xfId="41053"/>
    <cellStyle name="Note 2 4 3 4" xfId="30370"/>
    <cellStyle name="Note 2 4 3_Table 2A-1_EFT (Annual)" xfId="15589"/>
    <cellStyle name="Note 2 4 4" xfId="10317"/>
    <cellStyle name="Note 2 4 4 2" xfId="22433"/>
    <cellStyle name="Note 2 4 4 2 2" xfId="43619"/>
    <cellStyle name="Note 2 4 4 3" xfId="33015"/>
    <cellStyle name="Note 2 4 5" xfId="17320"/>
    <cellStyle name="Note 2 4 5 2" xfId="38507"/>
    <cellStyle name="Note 2 4 6" xfId="27627"/>
    <cellStyle name="Note 2 4_Table 2A-1_EFT (Annual)" xfId="7282"/>
    <cellStyle name="Note 2 5" xfId="716"/>
    <cellStyle name="Note 2 5 2" xfId="4277"/>
    <cellStyle name="Note 2 5 2 2" xfId="12561"/>
    <cellStyle name="Note 2 5 2 2 2" xfId="24579"/>
    <cellStyle name="Note 2 5 2 2 2 2" xfId="45765"/>
    <cellStyle name="Note 2 5 2 2 3" xfId="35161"/>
    <cellStyle name="Note 2 5 2 3" xfId="19466"/>
    <cellStyle name="Note 2 5 2 3 2" xfId="40653"/>
    <cellStyle name="Note 2 5 2 4" xfId="29934"/>
    <cellStyle name="Note 2 5 2_Table 2A-1_EFT (Annual)" xfId="15590"/>
    <cellStyle name="Note 2 5 3" xfId="9908"/>
    <cellStyle name="Note 2 5 3 2" xfId="22033"/>
    <cellStyle name="Note 2 5 3 2 2" xfId="43219"/>
    <cellStyle name="Note 2 5 3 3" xfId="32615"/>
    <cellStyle name="Note 2 5 4" xfId="16920"/>
    <cellStyle name="Note 2 5 4 2" xfId="38107"/>
    <cellStyle name="Note 2 5 5" xfId="27191"/>
    <cellStyle name="Note 2 5_Table 2A-1_EFT (Annual)" xfId="7284"/>
    <cellStyle name="Note 2 6" xfId="1805"/>
    <cellStyle name="Note 2 6 2" xfId="5366"/>
    <cellStyle name="Note 2 6 2 2" xfId="13581"/>
    <cellStyle name="Note 2 6 2 2 2" xfId="25569"/>
    <cellStyle name="Note 2 6 2 2 2 2" xfId="46755"/>
    <cellStyle name="Note 2 6 2 2 3" xfId="36151"/>
    <cellStyle name="Note 2 6 2 3" xfId="20456"/>
    <cellStyle name="Note 2 6 2 3 2" xfId="41643"/>
    <cellStyle name="Note 2 6 2 4" xfId="31023"/>
    <cellStyle name="Note 2 6 2_Table 2A-1_EFT (Annual)" xfId="15591"/>
    <cellStyle name="Note 2 6 3" xfId="10925"/>
    <cellStyle name="Note 2 6 3 2" xfId="23023"/>
    <cellStyle name="Note 2 6 3 2 2" xfId="44209"/>
    <cellStyle name="Note 2 6 3 3" xfId="33605"/>
    <cellStyle name="Note 2 6 4" xfId="17910"/>
    <cellStyle name="Note 2 6 4 2" xfId="39097"/>
    <cellStyle name="Note 2 6 5" xfId="28280"/>
    <cellStyle name="Note 2 6_Table 2A-1_EFT (Annual)" xfId="7285"/>
    <cellStyle name="Note 2 7" xfId="3688"/>
    <cellStyle name="Note 2 7 2" xfId="12060"/>
    <cellStyle name="Note 2 7 2 2" xfId="24091"/>
    <cellStyle name="Note 2 7 2 2 2" xfId="45277"/>
    <cellStyle name="Note 2 7 2 3" xfId="34673"/>
    <cellStyle name="Note 2 7 3" xfId="18978"/>
    <cellStyle name="Note 2 7 3 2" xfId="40165"/>
    <cellStyle name="Note 2 7 4" xfId="29397"/>
    <cellStyle name="Note 2 7_Table 2A-1_EFT (Annual)" xfId="15592"/>
    <cellStyle name="Note 2 8" xfId="9378"/>
    <cellStyle name="Note 2 8 2" xfId="21545"/>
    <cellStyle name="Note 2 8 2 2" xfId="42731"/>
    <cellStyle name="Note 2 8 3" xfId="32127"/>
    <cellStyle name="Note 2 9" xfId="16432"/>
    <cellStyle name="Note 2 9 2" xfId="37619"/>
    <cellStyle name="Note 2_Table 2A-1_EFT (Annual)" xfId="3254"/>
    <cellStyle name="Note 20" xfId="178"/>
    <cellStyle name="Note 20 10" xfId="26733"/>
    <cellStyle name="Note 20 2" xfId="571"/>
    <cellStyle name="Note 20 2 2" xfId="1548"/>
    <cellStyle name="Note 20 2 2 2" xfId="2818"/>
    <cellStyle name="Note 20 2 2 2 2" xfId="6379"/>
    <cellStyle name="Note 20 2 2 2 2 2" xfId="14573"/>
    <cellStyle name="Note 20 2 2 2 2 2 2" xfId="26545"/>
    <cellStyle name="Note 20 2 2 2 2 2 2 2" xfId="47731"/>
    <cellStyle name="Note 20 2 2 2 2 2 3" xfId="37127"/>
    <cellStyle name="Note 20 2 2 2 2 3" xfId="21432"/>
    <cellStyle name="Note 20 2 2 2 2 3 2" xfId="42619"/>
    <cellStyle name="Note 20 2 2 2 2 4" xfId="32035"/>
    <cellStyle name="Note 20 2 2 2 2_Table 2A-1_EFT (Annual)" xfId="15593"/>
    <cellStyle name="Note 20 2 2 2 3" xfId="11915"/>
    <cellStyle name="Note 20 2 2 2 3 2" xfId="23999"/>
    <cellStyle name="Note 20 2 2 2 3 2 2" xfId="45185"/>
    <cellStyle name="Note 20 2 2 2 3 3" xfId="34581"/>
    <cellStyle name="Note 20 2 2 2 4" xfId="18886"/>
    <cellStyle name="Note 20 2 2 2 4 2" xfId="40073"/>
    <cellStyle name="Note 20 2 2 2 5" xfId="29292"/>
    <cellStyle name="Note 20 2 2 2_Table 2A-1_EFT (Annual)" xfId="7287"/>
    <cellStyle name="Note 20 2 2 3" xfId="5109"/>
    <cellStyle name="Note 20 2 2 3 2" xfId="13369"/>
    <cellStyle name="Note 20 2 2 3 2 2" xfId="25375"/>
    <cellStyle name="Note 20 2 2 3 2 2 2" xfId="46561"/>
    <cellStyle name="Note 20 2 2 3 2 3" xfId="35957"/>
    <cellStyle name="Note 20 2 2 3 3" xfId="20262"/>
    <cellStyle name="Note 20 2 2 3 3 2" xfId="41449"/>
    <cellStyle name="Note 20 2 2 3 4" xfId="30766"/>
    <cellStyle name="Note 20 2 2 3_Table 2A-1_EFT (Annual)" xfId="15594"/>
    <cellStyle name="Note 20 2 2 4" xfId="10713"/>
    <cellStyle name="Note 20 2 2 4 2" xfId="22829"/>
    <cellStyle name="Note 20 2 2 4 2 2" xfId="44015"/>
    <cellStyle name="Note 20 2 2 4 3" xfId="33411"/>
    <cellStyle name="Note 20 2 2 5" xfId="17716"/>
    <cellStyle name="Note 20 2 2 5 2" xfId="38903"/>
    <cellStyle name="Note 20 2 2 6" xfId="28023"/>
    <cellStyle name="Note 20 2 2_Table 2A-1_EFT (Annual)" xfId="7286"/>
    <cellStyle name="Note 20 2 3" xfId="1073"/>
    <cellStyle name="Note 20 2 3 2" xfId="4634"/>
    <cellStyle name="Note 20 2 3 2 2" xfId="12894"/>
    <cellStyle name="Note 20 2 3 2 2 2" xfId="24900"/>
    <cellStyle name="Note 20 2 3 2 2 2 2" xfId="46086"/>
    <cellStyle name="Note 20 2 3 2 2 3" xfId="35482"/>
    <cellStyle name="Note 20 2 3 2 3" xfId="19787"/>
    <cellStyle name="Note 20 2 3 2 3 2" xfId="40974"/>
    <cellStyle name="Note 20 2 3 2 4" xfId="30291"/>
    <cellStyle name="Note 20 2 3 2_Table 2A-1_EFT (Annual)" xfId="15595"/>
    <cellStyle name="Note 20 2 3 3" xfId="10238"/>
    <cellStyle name="Note 20 2 3 3 2" xfId="22354"/>
    <cellStyle name="Note 20 2 3 3 2 2" xfId="43540"/>
    <cellStyle name="Note 20 2 3 3 3" xfId="32936"/>
    <cellStyle name="Note 20 2 3 4" xfId="17241"/>
    <cellStyle name="Note 20 2 3 4 2" xfId="38428"/>
    <cellStyle name="Note 20 2 3 5" xfId="27548"/>
    <cellStyle name="Note 20 2 3_Table 2A-1_EFT (Annual)" xfId="7288"/>
    <cellStyle name="Note 20 2 4" xfId="2287"/>
    <cellStyle name="Note 20 2 4 2" xfId="5848"/>
    <cellStyle name="Note 20 2 4 2 2" xfId="14063"/>
    <cellStyle name="Note 20 2 4 2 2 2" xfId="26051"/>
    <cellStyle name="Note 20 2 4 2 2 2 2" xfId="47237"/>
    <cellStyle name="Note 20 2 4 2 2 3" xfId="36633"/>
    <cellStyle name="Note 20 2 4 2 3" xfId="20938"/>
    <cellStyle name="Note 20 2 4 2 3 2" xfId="42125"/>
    <cellStyle name="Note 20 2 4 2 4" xfId="31505"/>
    <cellStyle name="Note 20 2 4 2_Table 2A-1_EFT (Annual)" xfId="15596"/>
    <cellStyle name="Note 20 2 4 3" xfId="11407"/>
    <cellStyle name="Note 20 2 4 3 2" xfId="23505"/>
    <cellStyle name="Note 20 2 4 3 2 2" xfId="44691"/>
    <cellStyle name="Note 20 2 4 3 3" xfId="34087"/>
    <cellStyle name="Note 20 2 4 4" xfId="18392"/>
    <cellStyle name="Note 20 2 4 4 2" xfId="39579"/>
    <cellStyle name="Note 20 2 4 5" xfId="28762"/>
    <cellStyle name="Note 20 2 4_Table 2A-1_EFT (Annual)" xfId="7289"/>
    <cellStyle name="Note 20 2 5" xfId="4141"/>
    <cellStyle name="Note 20 2 5 2" xfId="12465"/>
    <cellStyle name="Note 20 2 5 2 2" xfId="24487"/>
    <cellStyle name="Note 20 2 5 2 2 2" xfId="45673"/>
    <cellStyle name="Note 20 2 5 2 3" xfId="35069"/>
    <cellStyle name="Note 20 2 5 3" xfId="19374"/>
    <cellStyle name="Note 20 2 5 3 2" xfId="40561"/>
    <cellStyle name="Note 20 2 5 4" xfId="29829"/>
    <cellStyle name="Note 20 2 5_Table 2A-1_EFT (Annual)" xfId="15597"/>
    <cellStyle name="Note 20 2 6" xfId="9804"/>
    <cellStyle name="Note 20 2 6 2" xfId="21941"/>
    <cellStyle name="Note 20 2 6 2 2" xfId="43127"/>
    <cellStyle name="Note 20 2 6 3" xfId="32523"/>
    <cellStyle name="Note 20 2 7" xfId="16828"/>
    <cellStyle name="Note 20 2 7 2" xfId="38015"/>
    <cellStyle name="Note 20 2 8" xfId="27086"/>
    <cellStyle name="Note 20 2_Table 2A-1_EFT (Annual)" xfId="3258"/>
    <cellStyle name="Note 20 3" xfId="409"/>
    <cellStyle name="Note 20 3 2" xfId="1392"/>
    <cellStyle name="Note 20 3 2 2" xfId="2662"/>
    <cellStyle name="Note 20 3 2 2 2" xfId="6223"/>
    <cellStyle name="Note 20 3 2 2 2 2" xfId="14417"/>
    <cellStyle name="Note 20 3 2 2 2 2 2" xfId="26389"/>
    <cellStyle name="Note 20 3 2 2 2 2 2 2" xfId="47575"/>
    <cellStyle name="Note 20 3 2 2 2 2 3" xfId="36971"/>
    <cellStyle name="Note 20 3 2 2 2 3" xfId="21276"/>
    <cellStyle name="Note 20 3 2 2 2 3 2" xfId="42463"/>
    <cellStyle name="Note 20 3 2 2 2 4" xfId="31879"/>
    <cellStyle name="Note 20 3 2 2 2_Table 2A-1_EFT (Annual)" xfId="15598"/>
    <cellStyle name="Note 20 3 2 2 3" xfId="11759"/>
    <cellStyle name="Note 20 3 2 2 3 2" xfId="23843"/>
    <cellStyle name="Note 20 3 2 2 3 2 2" xfId="45029"/>
    <cellStyle name="Note 20 3 2 2 3 3" xfId="34425"/>
    <cellStyle name="Note 20 3 2 2 4" xfId="18730"/>
    <cellStyle name="Note 20 3 2 2 4 2" xfId="39917"/>
    <cellStyle name="Note 20 3 2 2 5" xfId="29136"/>
    <cellStyle name="Note 20 3 2 2_Table 2A-1_EFT (Annual)" xfId="7291"/>
    <cellStyle name="Note 20 3 2 3" xfId="4953"/>
    <cellStyle name="Note 20 3 2 3 2" xfId="13213"/>
    <cellStyle name="Note 20 3 2 3 2 2" xfId="25219"/>
    <cellStyle name="Note 20 3 2 3 2 2 2" xfId="46405"/>
    <cellStyle name="Note 20 3 2 3 2 3" xfId="35801"/>
    <cellStyle name="Note 20 3 2 3 3" xfId="20106"/>
    <cellStyle name="Note 20 3 2 3 3 2" xfId="41293"/>
    <cellStyle name="Note 20 3 2 3 4" xfId="30610"/>
    <cellStyle name="Note 20 3 2 3_Table 2A-1_EFT (Annual)" xfId="15599"/>
    <cellStyle name="Note 20 3 2 4" xfId="10557"/>
    <cellStyle name="Note 20 3 2 4 2" xfId="22673"/>
    <cellStyle name="Note 20 3 2 4 2 2" xfId="43859"/>
    <cellStyle name="Note 20 3 2 4 3" xfId="33255"/>
    <cellStyle name="Note 20 3 2 5" xfId="17560"/>
    <cellStyle name="Note 20 3 2 5 2" xfId="38747"/>
    <cellStyle name="Note 20 3 2 6" xfId="27867"/>
    <cellStyle name="Note 20 3 2_Table 2A-1_EFT (Annual)" xfId="7290"/>
    <cellStyle name="Note 20 3 3" xfId="941"/>
    <cellStyle name="Note 20 3 3 2" xfId="4502"/>
    <cellStyle name="Note 20 3 3 2 2" xfId="12764"/>
    <cellStyle name="Note 20 3 3 2 2 2" xfId="24774"/>
    <cellStyle name="Note 20 3 3 2 2 2 2" xfId="45960"/>
    <cellStyle name="Note 20 3 3 2 2 3" xfId="35356"/>
    <cellStyle name="Note 20 3 3 2 3" xfId="19661"/>
    <cellStyle name="Note 20 3 3 2 3 2" xfId="40848"/>
    <cellStyle name="Note 20 3 3 2 4" xfId="30159"/>
    <cellStyle name="Note 20 3 3 2_Table 2A-1_EFT (Annual)" xfId="15600"/>
    <cellStyle name="Note 20 3 3 3" xfId="10111"/>
    <cellStyle name="Note 20 3 3 3 2" xfId="22228"/>
    <cellStyle name="Note 20 3 3 3 2 2" xfId="43414"/>
    <cellStyle name="Note 20 3 3 3 3" xfId="32810"/>
    <cellStyle name="Note 20 3 3 4" xfId="17115"/>
    <cellStyle name="Note 20 3 3 4 2" xfId="38302"/>
    <cellStyle name="Note 20 3 3 5" xfId="27416"/>
    <cellStyle name="Note 20 3 3_Table 2A-1_EFT (Annual)" xfId="7292"/>
    <cellStyle name="Note 20 3 4" xfId="2131"/>
    <cellStyle name="Note 20 3 4 2" xfId="5692"/>
    <cellStyle name="Note 20 3 4 2 2" xfId="13907"/>
    <cellStyle name="Note 20 3 4 2 2 2" xfId="25895"/>
    <cellStyle name="Note 20 3 4 2 2 2 2" xfId="47081"/>
    <cellStyle name="Note 20 3 4 2 2 3" xfId="36477"/>
    <cellStyle name="Note 20 3 4 2 3" xfId="20782"/>
    <cellStyle name="Note 20 3 4 2 3 2" xfId="41969"/>
    <cellStyle name="Note 20 3 4 2 4" xfId="31349"/>
    <cellStyle name="Note 20 3 4 2_Table 2A-1_EFT (Annual)" xfId="15601"/>
    <cellStyle name="Note 20 3 4 3" xfId="11251"/>
    <cellStyle name="Note 20 3 4 3 2" xfId="23349"/>
    <cellStyle name="Note 20 3 4 3 2 2" xfId="44535"/>
    <cellStyle name="Note 20 3 4 3 3" xfId="33931"/>
    <cellStyle name="Note 20 3 4 4" xfId="18236"/>
    <cellStyle name="Note 20 3 4 4 2" xfId="39423"/>
    <cellStyle name="Note 20 3 4 5" xfId="28606"/>
    <cellStyle name="Note 20 3 4_Table 2A-1_EFT (Annual)" xfId="7293"/>
    <cellStyle name="Note 20 3 5" xfId="3979"/>
    <cellStyle name="Note 20 3 5 2" xfId="12307"/>
    <cellStyle name="Note 20 3 5 2 2" xfId="24331"/>
    <cellStyle name="Note 20 3 5 2 2 2" xfId="45517"/>
    <cellStyle name="Note 20 3 5 2 3" xfId="34913"/>
    <cellStyle name="Note 20 3 5 3" xfId="19218"/>
    <cellStyle name="Note 20 3 5 3 2" xfId="40405"/>
    <cellStyle name="Note 20 3 5 4" xfId="29667"/>
    <cellStyle name="Note 20 3 5_Table 2A-1_EFT (Annual)" xfId="15602"/>
    <cellStyle name="Note 20 3 6" xfId="9644"/>
    <cellStyle name="Note 20 3 6 2" xfId="21785"/>
    <cellStyle name="Note 20 3 6 2 2" xfId="42971"/>
    <cellStyle name="Note 20 3 6 3" xfId="32367"/>
    <cellStyle name="Note 20 3 7" xfId="16672"/>
    <cellStyle name="Note 20 3 7 2" xfId="37859"/>
    <cellStyle name="Note 20 3 8" xfId="26924"/>
    <cellStyle name="Note 20 3_Table 2A-1_EFT (Annual)" xfId="3259"/>
    <cellStyle name="Note 20 4" xfId="1226"/>
    <cellStyle name="Note 20 4 2" xfId="2496"/>
    <cellStyle name="Note 20 4 2 2" xfId="6057"/>
    <cellStyle name="Note 20 4 2 2 2" xfId="14251"/>
    <cellStyle name="Note 20 4 2 2 2 2" xfId="26223"/>
    <cellStyle name="Note 20 4 2 2 2 2 2" xfId="47409"/>
    <cellStyle name="Note 20 4 2 2 2 3" xfId="36805"/>
    <cellStyle name="Note 20 4 2 2 3" xfId="21110"/>
    <cellStyle name="Note 20 4 2 2 3 2" xfId="42297"/>
    <cellStyle name="Note 20 4 2 2 4" xfId="31713"/>
    <cellStyle name="Note 20 4 2 2_Table 2A-1_EFT (Annual)" xfId="15603"/>
    <cellStyle name="Note 20 4 2 3" xfId="11593"/>
    <cellStyle name="Note 20 4 2 3 2" xfId="23677"/>
    <cellStyle name="Note 20 4 2 3 2 2" xfId="44863"/>
    <cellStyle name="Note 20 4 2 3 3" xfId="34259"/>
    <cellStyle name="Note 20 4 2 4" xfId="18564"/>
    <cellStyle name="Note 20 4 2 4 2" xfId="39751"/>
    <cellStyle name="Note 20 4 2 5" xfId="28970"/>
    <cellStyle name="Note 20 4 2_Table 2A-1_EFT (Annual)" xfId="7295"/>
    <cellStyle name="Note 20 4 3" xfId="4787"/>
    <cellStyle name="Note 20 4 3 2" xfId="13047"/>
    <cellStyle name="Note 20 4 3 2 2" xfId="25053"/>
    <cellStyle name="Note 20 4 3 2 2 2" xfId="46239"/>
    <cellStyle name="Note 20 4 3 2 3" xfId="35635"/>
    <cellStyle name="Note 20 4 3 3" xfId="19940"/>
    <cellStyle name="Note 20 4 3 3 2" xfId="41127"/>
    <cellStyle name="Note 20 4 3 4" xfId="30444"/>
    <cellStyle name="Note 20 4 3_Table 2A-1_EFT (Annual)" xfId="15604"/>
    <cellStyle name="Note 20 4 4" xfId="10391"/>
    <cellStyle name="Note 20 4 4 2" xfId="22507"/>
    <cellStyle name="Note 20 4 4 2 2" xfId="43693"/>
    <cellStyle name="Note 20 4 4 3" xfId="33089"/>
    <cellStyle name="Note 20 4 5" xfId="17394"/>
    <cellStyle name="Note 20 4 5 2" xfId="38581"/>
    <cellStyle name="Note 20 4 6" xfId="27701"/>
    <cellStyle name="Note 20 4_Table 2A-1_EFT (Annual)" xfId="7294"/>
    <cellStyle name="Note 20 5" xfId="782"/>
    <cellStyle name="Note 20 5 2" xfId="4343"/>
    <cellStyle name="Note 20 5 2 2" xfId="12623"/>
    <cellStyle name="Note 20 5 2 2 2" xfId="24640"/>
    <cellStyle name="Note 20 5 2 2 2 2" xfId="45826"/>
    <cellStyle name="Note 20 5 2 2 3" xfId="35222"/>
    <cellStyle name="Note 20 5 2 3" xfId="19527"/>
    <cellStyle name="Note 20 5 2 3 2" xfId="40714"/>
    <cellStyle name="Note 20 5 2 4" xfId="30000"/>
    <cellStyle name="Note 20 5 2_Table 2A-1_EFT (Annual)" xfId="15605"/>
    <cellStyle name="Note 20 5 3" xfId="9971"/>
    <cellStyle name="Note 20 5 3 2" xfId="22094"/>
    <cellStyle name="Note 20 5 3 2 2" xfId="43280"/>
    <cellStyle name="Note 20 5 3 3" xfId="32676"/>
    <cellStyle name="Note 20 5 4" xfId="16981"/>
    <cellStyle name="Note 20 5 4 2" xfId="38168"/>
    <cellStyle name="Note 20 5 5" xfId="27257"/>
    <cellStyle name="Note 20 5_Table 2A-1_EFT (Annual)" xfId="7296"/>
    <cellStyle name="Note 20 6" xfId="1965"/>
    <cellStyle name="Note 20 6 2" xfId="5526"/>
    <cellStyle name="Note 20 6 2 2" xfId="13741"/>
    <cellStyle name="Note 20 6 2 2 2" xfId="25729"/>
    <cellStyle name="Note 20 6 2 2 2 2" xfId="46915"/>
    <cellStyle name="Note 20 6 2 2 3" xfId="36311"/>
    <cellStyle name="Note 20 6 2 3" xfId="20616"/>
    <cellStyle name="Note 20 6 2 3 2" xfId="41803"/>
    <cellStyle name="Note 20 6 2 4" xfId="31183"/>
    <cellStyle name="Note 20 6 2_Table 2A-1_EFT (Annual)" xfId="15606"/>
    <cellStyle name="Note 20 6 3" xfId="11085"/>
    <cellStyle name="Note 20 6 3 2" xfId="23183"/>
    <cellStyle name="Note 20 6 3 2 2" xfId="44369"/>
    <cellStyle name="Note 20 6 3 3" xfId="33765"/>
    <cellStyle name="Note 20 6 4" xfId="18070"/>
    <cellStyle name="Note 20 6 4 2" xfId="39257"/>
    <cellStyle name="Note 20 6 5" xfId="28440"/>
    <cellStyle name="Note 20 6_Table 2A-1_EFT (Annual)" xfId="7297"/>
    <cellStyle name="Note 20 7" xfId="3767"/>
    <cellStyle name="Note 20 7 2" xfId="12135"/>
    <cellStyle name="Note 20 7 2 2" xfId="24165"/>
    <cellStyle name="Note 20 7 2 2 2" xfId="45351"/>
    <cellStyle name="Note 20 7 2 3" xfId="34747"/>
    <cellStyle name="Note 20 7 3" xfId="19052"/>
    <cellStyle name="Note 20 7 3 2" xfId="40239"/>
    <cellStyle name="Note 20 7 4" xfId="29476"/>
    <cellStyle name="Note 20 7_Table 2A-1_EFT (Annual)" xfId="15607"/>
    <cellStyle name="Note 20 8" xfId="9454"/>
    <cellStyle name="Note 20 8 2" xfId="21619"/>
    <cellStyle name="Note 20 8 2 2" xfId="42805"/>
    <cellStyle name="Note 20 8 3" xfId="32201"/>
    <cellStyle name="Note 20 9" xfId="16506"/>
    <cellStyle name="Note 20 9 2" xfId="37693"/>
    <cellStyle name="Note 20_Table 2A-1_EFT (Annual)" xfId="3257"/>
    <cellStyle name="Note 21" xfId="201"/>
    <cellStyle name="Note 21 10" xfId="26756"/>
    <cellStyle name="Note 21 2" xfId="594"/>
    <cellStyle name="Note 21 2 2" xfId="1571"/>
    <cellStyle name="Note 21 2 2 2" xfId="2841"/>
    <cellStyle name="Note 21 2 2 2 2" xfId="6402"/>
    <cellStyle name="Note 21 2 2 2 2 2" xfId="14596"/>
    <cellStyle name="Note 21 2 2 2 2 2 2" xfId="26568"/>
    <cellStyle name="Note 21 2 2 2 2 2 2 2" xfId="47754"/>
    <cellStyle name="Note 21 2 2 2 2 2 3" xfId="37150"/>
    <cellStyle name="Note 21 2 2 2 2 3" xfId="21455"/>
    <cellStyle name="Note 21 2 2 2 2 3 2" xfId="42642"/>
    <cellStyle name="Note 21 2 2 2 2 4" xfId="32058"/>
    <cellStyle name="Note 21 2 2 2 2_Table 2A-1_EFT (Annual)" xfId="15608"/>
    <cellStyle name="Note 21 2 2 2 3" xfId="11938"/>
    <cellStyle name="Note 21 2 2 2 3 2" xfId="24022"/>
    <cellStyle name="Note 21 2 2 2 3 2 2" xfId="45208"/>
    <cellStyle name="Note 21 2 2 2 3 3" xfId="34604"/>
    <cellStyle name="Note 21 2 2 2 4" xfId="18909"/>
    <cellStyle name="Note 21 2 2 2 4 2" xfId="40096"/>
    <cellStyle name="Note 21 2 2 2 5" xfId="29315"/>
    <cellStyle name="Note 21 2 2 2_Table 2A-1_EFT (Annual)" xfId="7299"/>
    <cellStyle name="Note 21 2 2 3" xfId="5132"/>
    <cellStyle name="Note 21 2 2 3 2" xfId="13392"/>
    <cellStyle name="Note 21 2 2 3 2 2" xfId="25398"/>
    <cellStyle name="Note 21 2 2 3 2 2 2" xfId="46584"/>
    <cellStyle name="Note 21 2 2 3 2 3" xfId="35980"/>
    <cellStyle name="Note 21 2 2 3 3" xfId="20285"/>
    <cellStyle name="Note 21 2 2 3 3 2" xfId="41472"/>
    <cellStyle name="Note 21 2 2 3 4" xfId="30789"/>
    <cellStyle name="Note 21 2 2 3_Table 2A-1_EFT (Annual)" xfId="15609"/>
    <cellStyle name="Note 21 2 2 4" xfId="10736"/>
    <cellStyle name="Note 21 2 2 4 2" xfId="22852"/>
    <cellStyle name="Note 21 2 2 4 2 2" xfId="44038"/>
    <cellStyle name="Note 21 2 2 4 3" xfId="33434"/>
    <cellStyle name="Note 21 2 2 5" xfId="17739"/>
    <cellStyle name="Note 21 2 2 5 2" xfId="38926"/>
    <cellStyle name="Note 21 2 2 6" xfId="28046"/>
    <cellStyle name="Note 21 2 2_Table 2A-1_EFT (Annual)" xfId="7298"/>
    <cellStyle name="Note 21 2 3" xfId="1091"/>
    <cellStyle name="Note 21 2 3 2" xfId="4652"/>
    <cellStyle name="Note 21 2 3 2 2" xfId="12912"/>
    <cellStyle name="Note 21 2 3 2 2 2" xfId="24918"/>
    <cellStyle name="Note 21 2 3 2 2 2 2" xfId="46104"/>
    <cellStyle name="Note 21 2 3 2 2 3" xfId="35500"/>
    <cellStyle name="Note 21 2 3 2 3" xfId="19805"/>
    <cellStyle name="Note 21 2 3 2 3 2" xfId="40992"/>
    <cellStyle name="Note 21 2 3 2 4" xfId="30309"/>
    <cellStyle name="Note 21 2 3 2_Table 2A-1_EFT (Annual)" xfId="15610"/>
    <cellStyle name="Note 21 2 3 3" xfId="10256"/>
    <cellStyle name="Note 21 2 3 3 2" xfId="22372"/>
    <cellStyle name="Note 21 2 3 3 2 2" xfId="43558"/>
    <cellStyle name="Note 21 2 3 3 3" xfId="32954"/>
    <cellStyle name="Note 21 2 3 4" xfId="17259"/>
    <cellStyle name="Note 21 2 3 4 2" xfId="38446"/>
    <cellStyle name="Note 21 2 3 5" xfId="27566"/>
    <cellStyle name="Note 21 2 3_Table 2A-1_EFT (Annual)" xfId="7300"/>
    <cellStyle name="Note 21 2 4" xfId="2310"/>
    <cellStyle name="Note 21 2 4 2" xfId="5871"/>
    <cellStyle name="Note 21 2 4 2 2" xfId="14086"/>
    <cellStyle name="Note 21 2 4 2 2 2" xfId="26074"/>
    <cellStyle name="Note 21 2 4 2 2 2 2" xfId="47260"/>
    <cellStyle name="Note 21 2 4 2 2 3" xfId="36656"/>
    <cellStyle name="Note 21 2 4 2 3" xfId="20961"/>
    <cellStyle name="Note 21 2 4 2 3 2" xfId="42148"/>
    <cellStyle name="Note 21 2 4 2 4" xfId="31528"/>
    <cellStyle name="Note 21 2 4 2_Table 2A-1_EFT (Annual)" xfId="15611"/>
    <cellStyle name="Note 21 2 4 3" xfId="11430"/>
    <cellStyle name="Note 21 2 4 3 2" xfId="23528"/>
    <cellStyle name="Note 21 2 4 3 2 2" xfId="44714"/>
    <cellStyle name="Note 21 2 4 3 3" xfId="34110"/>
    <cellStyle name="Note 21 2 4 4" xfId="18415"/>
    <cellStyle name="Note 21 2 4 4 2" xfId="39602"/>
    <cellStyle name="Note 21 2 4 5" xfId="28785"/>
    <cellStyle name="Note 21 2 4_Table 2A-1_EFT (Annual)" xfId="7301"/>
    <cellStyle name="Note 21 2 5" xfId="4164"/>
    <cellStyle name="Note 21 2 5 2" xfId="12488"/>
    <cellStyle name="Note 21 2 5 2 2" xfId="24510"/>
    <cellStyle name="Note 21 2 5 2 2 2" xfId="45696"/>
    <cellStyle name="Note 21 2 5 2 3" xfId="35092"/>
    <cellStyle name="Note 21 2 5 3" xfId="19397"/>
    <cellStyle name="Note 21 2 5 3 2" xfId="40584"/>
    <cellStyle name="Note 21 2 5 4" xfId="29852"/>
    <cellStyle name="Note 21 2 5_Table 2A-1_EFT (Annual)" xfId="15612"/>
    <cellStyle name="Note 21 2 6" xfId="9827"/>
    <cellStyle name="Note 21 2 6 2" xfId="21964"/>
    <cellStyle name="Note 21 2 6 2 2" xfId="43150"/>
    <cellStyle name="Note 21 2 6 3" xfId="32546"/>
    <cellStyle name="Note 21 2 7" xfId="16851"/>
    <cellStyle name="Note 21 2 7 2" xfId="38038"/>
    <cellStyle name="Note 21 2 8" xfId="27109"/>
    <cellStyle name="Note 21 2_Table 2A-1_EFT (Annual)" xfId="3261"/>
    <cellStyle name="Note 21 3" xfId="430"/>
    <cellStyle name="Note 21 3 2" xfId="1413"/>
    <cellStyle name="Note 21 3 2 2" xfId="2683"/>
    <cellStyle name="Note 21 3 2 2 2" xfId="6244"/>
    <cellStyle name="Note 21 3 2 2 2 2" xfId="14438"/>
    <cellStyle name="Note 21 3 2 2 2 2 2" xfId="26410"/>
    <cellStyle name="Note 21 3 2 2 2 2 2 2" xfId="47596"/>
    <cellStyle name="Note 21 3 2 2 2 2 3" xfId="36992"/>
    <cellStyle name="Note 21 3 2 2 2 3" xfId="21297"/>
    <cellStyle name="Note 21 3 2 2 2 3 2" xfId="42484"/>
    <cellStyle name="Note 21 3 2 2 2 4" xfId="31900"/>
    <cellStyle name="Note 21 3 2 2 2_Table 2A-1_EFT (Annual)" xfId="15613"/>
    <cellStyle name="Note 21 3 2 2 3" xfId="11780"/>
    <cellStyle name="Note 21 3 2 2 3 2" xfId="23864"/>
    <cellStyle name="Note 21 3 2 2 3 2 2" xfId="45050"/>
    <cellStyle name="Note 21 3 2 2 3 3" xfId="34446"/>
    <cellStyle name="Note 21 3 2 2 4" xfId="18751"/>
    <cellStyle name="Note 21 3 2 2 4 2" xfId="39938"/>
    <cellStyle name="Note 21 3 2 2 5" xfId="29157"/>
    <cellStyle name="Note 21 3 2 2_Table 2A-1_EFT (Annual)" xfId="7303"/>
    <cellStyle name="Note 21 3 2 3" xfId="4974"/>
    <cellStyle name="Note 21 3 2 3 2" xfId="13234"/>
    <cellStyle name="Note 21 3 2 3 2 2" xfId="25240"/>
    <cellStyle name="Note 21 3 2 3 2 2 2" xfId="46426"/>
    <cellStyle name="Note 21 3 2 3 2 3" xfId="35822"/>
    <cellStyle name="Note 21 3 2 3 3" xfId="20127"/>
    <cellStyle name="Note 21 3 2 3 3 2" xfId="41314"/>
    <cellStyle name="Note 21 3 2 3 4" xfId="30631"/>
    <cellStyle name="Note 21 3 2 3_Table 2A-1_EFT (Annual)" xfId="15614"/>
    <cellStyle name="Note 21 3 2 4" xfId="10578"/>
    <cellStyle name="Note 21 3 2 4 2" xfId="22694"/>
    <cellStyle name="Note 21 3 2 4 2 2" xfId="43880"/>
    <cellStyle name="Note 21 3 2 4 3" xfId="33276"/>
    <cellStyle name="Note 21 3 2 5" xfId="17581"/>
    <cellStyle name="Note 21 3 2 5 2" xfId="38768"/>
    <cellStyle name="Note 21 3 2 6" xfId="27888"/>
    <cellStyle name="Note 21 3 2_Table 2A-1_EFT (Annual)" xfId="7302"/>
    <cellStyle name="Note 21 3 3" xfId="957"/>
    <cellStyle name="Note 21 3 3 2" xfId="4518"/>
    <cellStyle name="Note 21 3 3 2 2" xfId="12780"/>
    <cellStyle name="Note 21 3 3 2 2 2" xfId="24790"/>
    <cellStyle name="Note 21 3 3 2 2 2 2" xfId="45976"/>
    <cellStyle name="Note 21 3 3 2 2 3" xfId="35372"/>
    <cellStyle name="Note 21 3 3 2 3" xfId="19677"/>
    <cellStyle name="Note 21 3 3 2 3 2" xfId="40864"/>
    <cellStyle name="Note 21 3 3 2 4" xfId="30175"/>
    <cellStyle name="Note 21 3 3 2_Table 2A-1_EFT (Annual)" xfId="15615"/>
    <cellStyle name="Note 21 3 3 3" xfId="10127"/>
    <cellStyle name="Note 21 3 3 3 2" xfId="22244"/>
    <cellStyle name="Note 21 3 3 3 2 2" xfId="43430"/>
    <cellStyle name="Note 21 3 3 3 3" xfId="32826"/>
    <cellStyle name="Note 21 3 3 4" xfId="17131"/>
    <cellStyle name="Note 21 3 3 4 2" xfId="38318"/>
    <cellStyle name="Note 21 3 3 5" xfId="27432"/>
    <cellStyle name="Note 21 3 3_Table 2A-1_EFT (Annual)" xfId="7304"/>
    <cellStyle name="Note 21 3 4" xfId="2152"/>
    <cellStyle name="Note 21 3 4 2" xfId="5713"/>
    <cellStyle name="Note 21 3 4 2 2" xfId="13928"/>
    <cellStyle name="Note 21 3 4 2 2 2" xfId="25916"/>
    <cellStyle name="Note 21 3 4 2 2 2 2" xfId="47102"/>
    <cellStyle name="Note 21 3 4 2 2 3" xfId="36498"/>
    <cellStyle name="Note 21 3 4 2 3" xfId="20803"/>
    <cellStyle name="Note 21 3 4 2 3 2" xfId="41990"/>
    <cellStyle name="Note 21 3 4 2 4" xfId="31370"/>
    <cellStyle name="Note 21 3 4 2_Table 2A-1_EFT (Annual)" xfId="15616"/>
    <cellStyle name="Note 21 3 4 3" xfId="11272"/>
    <cellStyle name="Note 21 3 4 3 2" xfId="23370"/>
    <cellStyle name="Note 21 3 4 3 2 2" xfId="44556"/>
    <cellStyle name="Note 21 3 4 3 3" xfId="33952"/>
    <cellStyle name="Note 21 3 4 4" xfId="18257"/>
    <cellStyle name="Note 21 3 4 4 2" xfId="39444"/>
    <cellStyle name="Note 21 3 4 5" xfId="28627"/>
    <cellStyle name="Note 21 3 4_Table 2A-1_EFT (Annual)" xfId="7305"/>
    <cellStyle name="Note 21 3 5" xfId="4000"/>
    <cellStyle name="Note 21 3 5 2" xfId="12328"/>
    <cellStyle name="Note 21 3 5 2 2" xfId="24352"/>
    <cellStyle name="Note 21 3 5 2 2 2" xfId="45538"/>
    <cellStyle name="Note 21 3 5 2 3" xfId="34934"/>
    <cellStyle name="Note 21 3 5 3" xfId="19239"/>
    <cellStyle name="Note 21 3 5 3 2" xfId="40426"/>
    <cellStyle name="Note 21 3 5 4" xfId="29688"/>
    <cellStyle name="Note 21 3 5_Table 2A-1_EFT (Annual)" xfId="15617"/>
    <cellStyle name="Note 21 3 6" xfId="9665"/>
    <cellStyle name="Note 21 3 6 2" xfId="21806"/>
    <cellStyle name="Note 21 3 6 2 2" xfId="42992"/>
    <cellStyle name="Note 21 3 6 3" xfId="32388"/>
    <cellStyle name="Note 21 3 7" xfId="16693"/>
    <cellStyle name="Note 21 3 7 2" xfId="37880"/>
    <cellStyle name="Note 21 3 8" xfId="26945"/>
    <cellStyle name="Note 21 3_Table 2A-1_EFT (Annual)" xfId="3262"/>
    <cellStyle name="Note 21 4" xfId="1249"/>
    <cellStyle name="Note 21 4 2" xfId="2519"/>
    <cellStyle name="Note 21 4 2 2" xfId="6080"/>
    <cellStyle name="Note 21 4 2 2 2" xfId="14274"/>
    <cellStyle name="Note 21 4 2 2 2 2" xfId="26246"/>
    <cellStyle name="Note 21 4 2 2 2 2 2" xfId="47432"/>
    <cellStyle name="Note 21 4 2 2 2 3" xfId="36828"/>
    <cellStyle name="Note 21 4 2 2 3" xfId="21133"/>
    <cellStyle name="Note 21 4 2 2 3 2" xfId="42320"/>
    <cellStyle name="Note 21 4 2 2 4" xfId="31736"/>
    <cellStyle name="Note 21 4 2 2_Table 2A-1_EFT (Annual)" xfId="15618"/>
    <cellStyle name="Note 21 4 2 3" xfId="11616"/>
    <cellStyle name="Note 21 4 2 3 2" xfId="23700"/>
    <cellStyle name="Note 21 4 2 3 2 2" xfId="44886"/>
    <cellStyle name="Note 21 4 2 3 3" xfId="34282"/>
    <cellStyle name="Note 21 4 2 4" xfId="18587"/>
    <cellStyle name="Note 21 4 2 4 2" xfId="39774"/>
    <cellStyle name="Note 21 4 2 5" xfId="28993"/>
    <cellStyle name="Note 21 4 2_Table 2A-1_EFT (Annual)" xfId="7307"/>
    <cellStyle name="Note 21 4 3" xfId="4810"/>
    <cellStyle name="Note 21 4 3 2" xfId="13070"/>
    <cellStyle name="Note 21 4 3 2 2" xfId="25076"/>
    <cellStyle name="Note 21 4 3 2 2 2" xfId="46262"/>
    <cellStyle name="Note 21 4 3 2 3" xfId="35658"/>
    <cellStyle name="Note 21 4 3 3" xfId="19963"/>
    <cellStyle name="Note 21 4 3 3 2" xfId="41150"/>
    <cellStyle name="Note 21 4 3 4" xfId="30467"/>
    <cellStyle name="Note 21 4 3_Table 2A-1_EFT (Annual)" xfId="15619"/>
    <cellStyle name="Note 21 4 4" xfId="10414"/>
    <cellStyle name="Note 21 4 4 2" xfId="22530"/>
    <cellStyle name="Note 21 4 4 2 2" xfId="43716"/>
    <cellStyle name="Note 21 4 4 3" xfId="33112"/>
    <cellStyle name="Note 21 4 5" xfId="17417"/>
    <cellStyle name="Note 21 4 5 2" xfId="38604"/>
    <cellStyle name="Note 21 4 6" xfId="27724"/>
    <cellStyle name="Note 21 4_Table 2A-1_EFT (Annual)" xfId="7306"/>
    <cellStyle name="Note 21 5" xfId="800"/>
    <cellStyle name="Note 21 5 2" xfId="4361"/>
    <cellStyle name="Note 21 5 2 2" xfId="12641"/>
    <cellStyle name="Note 21 5 2 2 2" xfId="24658"/>
    <cellStyle name="Note 21 5 2 2 2 2" xfId="45844"/>
    <cellStyle name="Note 21 5 2 2 3" xfId="35240"/>
    <cellStyle name="Note 21 5 2 3" xfId="19545"/>
    <cellStyle name="Note 21 5 2 3 2" xfId="40732"/>
    <cellStyle name="Note 21 5 2 4" xfId="30018"/>
    <cellStyle name="Note 21 5 2_Table 2A-1_EFT (Annual)" xfId="15620"/>
    <cellStyle name="Note 21 5 3" xfId="9989"/>
    <cellStyle name="Note 21 5 3 2" xfId="22112"/>
    <cellStyle name="Note 21 5 3 2 2" xfId="43298"/>
    <cellStyle name="Note 21 5 3 3" xfId="32694"/>
    <cellStyle name="Note 21 5 4" xfId="16999"/>
    <cellStyle name="Note 21 5 4 2" xfId="38186"/>
    <cellStyle name="Note 21 5 5" xfId="27275"/>
    <cellStyle name="Note 21 5_Table 2A-1_EFT (Annual)" xfId="7308"/>
    <cellStyle name="Note 21 6" xfId="1988"/>
    <cellStyle name="Note 21 6 2" xfId="5549"/>
    <cellStyle name="Note 21 6 2 2" xfId="13764"/>
    <cellStyle name="Note 21 6 2 2 2" xfId="25752"/>
    <cellStyle name="Note 21 6 2 2 2 2" xfId="46938"/>
    <cellStyle name="Note 21 6 2 2 3" xfId="36334"/>
    <cellStyle name="Note 21 6 2 3" xfId="20639"/>
    <cellStyle name="Note 21 6 2 3 2" xfId="41826"/>
    <cellStyle name="Note 21 6 2 4" xfId="31206"/>
    <cellStyle name="Note 21 6 2_Table 2A-1_EFT (Annual)" xfId="15621"/>
    <cellStyle name="Note 21 6 3" xfId="11108"/>
    <cellStyle name="Note 21 6 3 2" xfId="23206"/>
    <cellStyle name="Note 21 6 3 2 2" xfId="44392"/>
    <cellStyle name="Note 21 6 3 3" xfId="33788"/>
    <cellStyle name="Note 21 6 4" xfId="18093"/>
    <cellStyle name="Note 21 6 4 2" xfId="39280"/>
    <cellStyle name="Note 21 6 5" xfId="28463"/>
    <cellStyle name="Note 21 6_Table 2A-1_EFT (Annual)" xfId="7309"/>
    <cellStyle name="Note 21 7" xfId="3790"/>
    <cellStyle name="Note 21 7 2" xfId="12158"/>
    <cellStyle name="Note 21 7 2 2" xfId="24188"/>
    <cellStyle name="Note 21 7 2 2 2" xfId="45374"/>
    <cellStyle name="Note 21 7 2 3" xfId="34770"/>
    <cellStyle name="Note 21 7 3" xfId="19075"/>
    <cellStyle name="Note 21 7 3 2" xfId="40262"/>
    <cellStyle name="Note 21 7 4" xfId="29499"/>
    <cellStyle name="Note 21 7_Table 2A-1_EFT (Annual)" xfId="15622"/>
    <cellStyle name="Note 21 8" xfId="9477"/>
    <cellStyle name="Note 21 8 2" xfId="21642"/>
    <cellStyle name="Note 21 8 2 2" xfId="42828"/>
    <cellStyle name="Note 21 8 3" xfId="32224"/>
    <cellStyle name="Note 21 9" xfId="16529"/>
    <cellStyle name="Note 21 9 2" xfId="37716"/>
    <cellStyle name="Note 21_Table 2A-1_EFT (Annual)" xfId="3260"/>
    <cellStyle name="Note 22" xfId="186"/>
    <cellStyle name="Note 22 10" xfId="26741"/>
    <cellStyle name="Note 22 2" xfId="579"/>
    <cellStyle name="Note 22 2 2" xfId="1556"/>
    <cellStyle name="Note 22 2 2 2" xfId="2826"/>
    <cellStyle name="Note 22 2 2 2 2" xfId="6387"/>
    <cellStyle name="Note 22 2 2 2 2 2" xfId="14581"/>
    <cellStyle name="Note 22 2 2 2 2 2 2" xfId="26553"/>
    <cellStyle name="Note 22 2 2 2 2 2 2 2" xfId="47739"/>
    <cellStyle name="Note 22 2 2 2 2 2 3" xfId="37135"/>
    <cellStyle name="Note 22 2 2 2 2 3" xfId="21440"/>
    <cellStyle name="Note 22 2 2 2 2 3 2" xfId="42627"/>
    <cellStyle name="Note 22 2 2 2 2 4" xfId="32043"/>
    <cellStyle name="Note 22 2 2 2 2_Table 2A-1_EFT (Annual)" xfId="15623"/>
    <cellStyle name="Note 22 2 2 2 3" xfId="11923"/>
    <cellStyle name="Note 22 2 2 2 3 2" xfId="24007"/>
    <cellStyle name="Note 22 2 2 2 3 2 2" xfId="45193"/>
    <cellStyle name="Note 22 2 2 2 3 3" xfId="34589"/>
    <cellStyle name="Note 22 2 2 2 4" xfId="18894"/>
    <cellStyle name="Note 22 2 2 2 4 2" xfId="40081"/>
    <cellStyle name="Note 22 2 2 2 5" xfId="29300"/>
    <cellStyle name="Note 22 2 2 2_Table 2A-1_EFT (Annual)" xfId="7311"/>
    <cellStyle name="Note 22 2 2 3" xfId="5117"/>
    <cellStyle name="Note 22 2 2 3 2" xfId="13377"/>
    <cellStyle name="Note 22 2 2 3 2 2" xfId="25383"/>
    <cellStyle name="Note 22 2 2 3 2 2 2" xfId="46569"/>
    <cellStyle name="Note 22 2 2 3 2 3" xfId="35965"/>
    <cellStyle name="Note 22 2 2 3 3" xfId="20270"/>
    <cellStyle name="Note 22 2 2 3 3 2" xfId="41457"/>
    <cellStyle name="Note 22 2 2 3 4" xfId="30774"/>
    <cellStyle name="Note 22 2 2 3_Table 2A-1_EFT (Annual)" xfId="15624"/>
    <cellStyle name="Note 22 2 2 4" xfId="10721"/>
    <cellStyle name="Note 22 2 2 4 2" xfId="22837"/>
    <cellStyle name="Note 22 2 2 4 2 2" xfId="44023"/>
    <cellStyle name="Note 22 2 2 4 3" xfId="33419"/>
    <cellStyle name="Note 22 2 2 5" xfId="17724"/>
    <cellStyle name="Note 22 2 2 5 2" xfId="38911"/>
    <cellStyle name="Note 22 2 2 6" xfId="28031"/>
    <cellStyle name="Note 22 2 2_Table 2A-1_EFT (Annual)" xfId="7310"/>
    <cellStyle name="Note 22 2 3" xfId="1079"/>
    <cellStyle name="Note 22 2 3 2" xfId="4640"/>
    <cellStyle name="Note 22 2 3 2 2" xfId="12900"/>
    <cellStyle name="Note 22 2 3 2 2 2" xfId="24906"/>
    <cellStyle name="Note 22 2 3 2 2 2 2" xfId="46092"/>
    <cellStyle name="Note 22 2 3 2 2 3" xfId="35488"/>
    <cellStyle name="Note 22 2 3 2 3" xfId="19793"/>
    <cellStyle name="Note 22 2 3 2 3 2" xfId="40980"/>
    <cellStyle name="Note 22 2 3 2 4" xfId="30297"/>
    <cellStyle name="Note 22 2 3 2_Table 2A-1_EFT (Annual)" xfId="15625"/>
    <cellStyle name="Note 22 2 3 3" xfId="10244"/>
    <cellStyle name="Note 22 2 3 3 2" xfId="22360"/>
    <cellStyle name="Note 22 2 3 3 2 2" xfId="43546"/>
    <cellStyle name="Note 22 2 3 3 3" xfId="32942"/>
    <cellStyle name="Note 22 2 3 4" xfId="17247"/>
    <cellStyle name="Note 22 2 3 4 2" xfId="38434"/>
    <cellStyle name="Note 22 2 3 5" xfId="27554"/>
    <cellStyle name="Note 22 2 3_Table 2A-1_EFT (Annual)" xfId="7312"/>
    <cellStyle name="Note 22 2 4" xfId="2295"/>
    <cellStyle name="Note 22 2 4 2" xfId="5856"/>
    <cellStyle name="Note 22 2 4 2 2" xfId="14071"/>
    <cellStyle name="Note 22 2 4 2 2 2" xfId="26059"/>
    <cellStyle name="Note 22 2 4 2 2 2 2" xfId="47245"/>
    <cellStyle name="Note 22 2 4 2 2 3" xfId="36641"/>
    <cellStyle name="Note 22 2 4 2 3" xfId="20946"/>
    <cellStyle name="Note 22 2 4 2 3 2" xfId="42133"/>
    <cellStyle name="Note 22 2 4 2 4" xfId="31513"/>
    <cellStyle name="Note 22 2 4 2_Table 2A-1_EFT (Annual)" xfId="15626"/>
    <cellStyle name="Note 22 2 4 3" xfId="11415"/>
    <cellStyle name="Note 22 2 4 3 2" xfId="23513"/>
    <cellStyle name="Note 22 2 4 3 2 2" xfId="44699"/>
    <cellStyle name="Note 22 2 4 3 3" xfId="34095"/>
    <cellStyle name="Note 22 2 4 4" xfId="18400"/>
    <cellStyle name="Note 22 2 4 4 2" xfId="39587"/>
    <cellStyle name="Note 22 2 4 5" xfId="28770"/>
    <cellStyle name="Note 22 2 4_Table 2A-1_EFT (Annual)" xfId="7313"/>
    <cellStyle name="Note 22 2 5" xfId="4149"/>
    <cellStyle name="Note 22 2 5 2" xfId="12473"/>
    <cellStyle name="Note 22 2 5 2 2" xfId="24495"/>
    <cellStyle name="Note 22 2 5 2 2 2" xfId="45681"/>
    <cellStyle name="Note 22 2 5 2 3" xfId="35077"/>
    <cellStyle name="Note 22 2 5 3" xfId="19382"/>
    <cellStyle name="Note 22 2 5 3 2" xfId="40569"/>
    <cellStyle name="Note 22 2 5 4" xfId="29837"/>
    <cellStyle name="Note 22 2 5_Table 2A-1_EFT (Annual)" xfId="15627"/>
    <cellStyle name="Note 22 2 6" xfId="9812"/>
    <cellStyle name="Note 22 2 6 2" xfId="21949"/>
    <cellStyle name="Note 22 2 6 2 2" xfId="43135"/>
    <cellStyle name="Note 22 2 6 3" xfId="32531"/>
    <cellStyle name="Note 22 2 7" xfId="16836"/>
    <cellStyle name="Note 22 2 7 2" xfId="38023"/>
    <cellStyle name="Note 22 2 8" xfId="27094"/>
    <cellStyle name="Note 22 2_Table 2A-1_EFT (Annual)" xfId="3264"/>
    <cellStyle name="Note 22 3" xfId="416"/>
    <cellStyle name="Note 22 3 2" xfId="1399"/>
    <cellStyle name="Note 22 3 2 2" xfId="2669"/>
    <cellStyle name="Note 22 3 2 2 2" xfId="6230"/>
    <cellStyle name="Note 22 3 2 2 2 2" xfId="14424"/>
    <cellStyle name="Note 22 3 2 2 2 2 2" xfId="26396"/>
    <cellStyle name="Note 22 3 2 2 2 2 2 2" xfId="47582"/>
    <cellStyle name="Note 22 3 2 2 2 2 3" xfId="36978"/>
    <cellStyle name="Note 22 3 2 2 2 3" xfId="21283"/>
    <cellStyle name="Note 22 3 2 2 2 3 2" xfId="42470"/>
    <cellStyle name="Note 22 3 2 2 2 4" xfId="31886"/>
    <cellStyle name="Note 22 3 2 2 2_Table 2A-1_EFT (Annual)" xfId="15628"/>
    <cellStyle name="Note 22 3 2 2 3" xfId="11766"/>
    <cellStyle name="Note 22 3 2 2 3 2" xfId="23850"/>
    <cellStyle name="Note 22 3 2 2 3 2 2" xfId="45036"/>
    <cellStyle name="Note 22 3 2 2 3 3" xfId="34432"/>
    <cellStyle name="Note 22 3 2 2 4" xfId="18737"/>
    <cellStyle name="Note 22 3 2 2 4 2" xfId="39924"/>
    <cellStyle name="Note 22 3 2 2 5" xfId="29143"/>
    <cellStyle name="Note 22 3 2 2_Table 2A-1_EFT (Annual)" xfId="7315"/>
    <cellStyle name="Note 22 3 2 3" xfId="4960"/>
    <cellStyle name="Note 22 3 2 3 2" xfId="13220"/>
    <cellStyle name="Note 22 3 2 3 2 2" xfId="25226"/>
    <cellStyle name="Note 22 3 2 3 2 2 2" xfId="46412"/>
    <cellStyle name="Note 22 3 2 3 2 3" xfId="35808"/>
    <cellStyle name="Note 22 3 2 3 3" xfId="20113"/>
    <cellStyle name="Note 22 3 2 3 3 2" xfId="41300"/>
    <cellStyle name="Note 22 3 2 3 4" xfId="30617"/>
    <cellStyle name="Note 22 3 2 3_Table 2A-1_EFT (Annual)" xfId="15629"/>
    <cellStyle name="Note 22 3 2 4" xfId="10564"/>
    <cellStyle name="Note 22 3 2 4 2" xfId="22680"/>
    <cellStyle name="Note 22 3 2 4 2 2" xfId="43866"/>
    <cellStyle name="Note 22 3 2 4 3" xfId="33262"/>
    <cellStyle name="Note 22 3 2 5" xfId="17567"/>
    <cellStyle name="Note 22 3 2 5 2" xfId="38754"/>
    <cellStyle name="Note 22 3 2 6" xfId="27874"/>
    <cellStyle name="Note 22 3 2_Table 2A-1_EFT (Annual)" xfId="7314"/>
    <cellStyle name="Note 22 3 3" xfId="946"/>
    <cellStyle name="Note 22 3 3 2" xfId="4507"/>
    <cellStyle name="Note 22 3 3 2 2" xfId="12769"/>
    <cellStyle name="Note 22 3 3 2 2 2" xfId="24779"/>
    <cellStyle name="Note 22 3 3 2 2 2 2" xfId="45965"/>
    <cellStyle name="Note 22 3 3 2 2 3" xfId="35361"/>
    <cellStyle name="Note 22 3 3 2 3" xfId="19666"/>
    <cellStyle name="Note 22 3 3 2 3 2" xfId="40853"/>
    <cellStyle name="Note 22 3 3 2 4" xfId="30164"/>
    <cellStyle name="Note 22 3 3 2_Table 2A-1_EFT (Annual)" xfId="15630"/>
    <cellStyle name="Note 22 3 3 3" xfId="10116"/>
    <cellStyle name="Note 22 3 3 3 2" xfId="22233"/>
    <cellStyle name="Note 22 3 3 3 2 2" xfId="43419"/>
    <cellStyle name="Note 22 3 3 3 3" xfId="32815"/>
    <cellStyle name="Note 22 3 3 4" xfId="17120"/>
    <cellStyle name="Note 22 3 3 4 2" xfId="38307"/>
    <cellStyle name="Note 22 3 3 5" xfId="27421"/>
    <cellStyle name="Note 22 3 3_Table 2A-1_EFT (Annual)" xfId="7316"/>
    <cellStyle name="Note 22 3 4" xfId="2138"/>
    <cellStyle name="Note 22 3 4 2" xfId="5699"/>
    <cellStyle name="Note 22 3 4 2 2" xfId="13914"/>
    <cellStyle name="Note 22 3 4 2 2 2" xfId="25902"/>
    <cellStyle name="Note 22 3 4 2 2 2 2" xfId="47088"/>
    <cellStyle name="Note 22 3 4 2 2 3" xfId="36484"/>
    <cellStyle name="Note 22 3 4 2 3" xfId="20789"/>
    <cellStyle name="Note 22 3 4 2 3 2" xfId="41976"/>
    <cellStyle name="Note 22 3 4 2 4" xfId="31356"/>
    <cellStyle name="Note 22 3 4 2_Table 2A-1_EFT (Annual)" xfId="15631"/>
    <cellStyle name="Note 22 3 4 3" xfId="11258"/>
    <cellStyle name="Note 22 3 4 3 2" xfId="23356"/>
    <cellStyle name="Note 22 3 4 3 2 2" xfId="44542"/>
    <cellStyle name="Note 22 3 4 3 3" xfId="33938"/>
    <cellStyle name="Note 22 3 4 4" xfId="18243"/>
    <cellStyle name="Note 22 3 4 4 2" xfId="39430"/>
    <cellStyle name="Note 22 3 4 5" xfId="28613"/>
    <cellStyle name="Note 22 3 4_Table 2A-1_EFT (Annual)" xfId="7317"/>
    <cellStyle name="Note 22 3 5" xfId="3986"/>
    <cellStyle name="Note 22 3 5 2" xfId="12314"/>
    <cellStyle name="Note 22 3 5 2 2" xfId="24338"/>
    <cellStyle name="Note 22 3 5 2 2 2" xfId="45524"/>
    <cellStyle name="Note 22 3 5 2 3" xfId="34920"/>
    <cellStyle name="Note 22 3 5 3" xfId="19225"/>
    <cellStyle name="Note 22 3 5 3 2" xfId="40412"/>
    <cellStyle name="Note 22 3 5 4" xfId="29674"/>
    <cellStyle name="Note 22 3 5_Table 2A-1_EFT (Annual)" xfId="15632"/>
    <cellStyle name="Note 22 3 6" xfId="9651"/>
    <cellStyle name="Note 22 3 6 2" xfId="21792"/>
    <cellStyle name="Note 22 3 6 2 2" xfId="42978"/>
    <cellStyle name="Note 22 3 6 3" xfId="32374"/>
    <cellStyle name="Note 22 3 7" xfId="16679"/>
    <cellStyle name="Note 22 3 7 2" xfId="37866"/>
    <cellStyle name="Note 22 3 8" xfId="26931"/>
    <cellStyle name="Note 22 3_Table 2A-1_EFT (Annual)" xfId="3265"/>
    <cellStyle name="Note 22 4" xfId="1234"/>
    <cellStyle name="Note 22 4 2" xfId="2504"/>
    <cellStyle name="Note 22 4 2 2" xfId="6065"/>
    <cellStyle name="Note 22 4 2 2 2" xfId="14259"/>
    <cellStyle name="Note 22 4 2 2 2 2" xfId="26231"/>
    <cellStyle name="Note 22 4 2 2 2 2 2" xfId="47417"/>
    <cellStyle name="Note 22 4 2 2 2 3" xfId="36813"/>
    <cellStyle name="Note 22 4 2 2 3" xfId="21118"/>
    <cellStyle name="Note 22 4 2 2 3 2" xfId="42305"/>
    <cellStyle name="Note 22 4 2 2 4" xfId="31721"/>
    <cellStyle name="Note 22 4 2 2_Table 2A-1_EFT (Annual)" xfId="15633"/>
    <cellStyle name="Note 22 4 2 3" xfId="11601"/>
    <cellStyle name="Note 22 4 2 3 2" xfId="23685"/>
    <cellStyle name="Note 22 4 2 3 2 2" xfId="44871"/>
    <cellStyle name="Note 22 4 2 3 3" xfId="34267"/>
    <cellStyle name="Note 22 4 2 4" xfId="18572"/>
    <cellStyle name="Note 22 4 2 4 2" xfId="39759"/>
    <cellStyle name="Note 22 4 2 5" xfId="28978"/>
    <cellStyle name="Note 22 4 2_Table 2A-1_EFT (Annual)" xfId="7319"/>
    <cellStyle name="Note 22 4 3" xfId="4795"/>
    <cellStyle name="Note 22 4 3 2" xfId="13055"/>
    <cellStyle name="Note 22 4 3 2 2" xfId="25061"/>
    <cellStyle name="Note 22 4 3 2 2 2" xfId="46247"/>
    <cellStyle name="Note 22 4 3 2 3" xfId="35643"/>
    <cellStyle name="Note 22 4 3 3" xfId="19948"/>
    <cellStyle name="Note 22 4 3 3 2" xfId="41135"/>
    <cellStyle name="Note 22 4 3 4" xfId="30452"/>
    <cellStyle name="Note 22 4 3_Table 2A-1_EFT (Annual)" xfId="15634"/>
    <cellStyle name="Note 22 4 4" xfId="10399"/>
    <cellStyle name="Note 22 4 4 2" xfId="22515"/>
    <cellStyle name="Note 22 4 4 2 2" xfId="43701"/>
    <cellStyle name="Note 22 4 4 3" xfId="33097"/>
    <cellStyle name="Note 22 4 5" xfId="17402"/>
    <cellStyle name="Note 22 4 5 2" xfId="38589"/>
    <cellStyle name="Note 22 4 6" xfId="27709"/>
    <cellStyle name="Note 22 4_Table 2A-1_EFT (Annual)" xfId="7318"/>
    <cellStyle name="Note 22 5" xfId="788"/>
    <cellStyle name="Note 22 5 2" xfId="4349"/>
    <cellStyle name="Note 22 5 2 2" xfId="12629"/>
    <cellStyle name="Note 22 5 2 2 2" xfId="24646"/>
    <cellStyle name="Note 22 5 2 2 2 2" xfId="45832"/>
    <cellStyle name="Note 22 5 2 2 3" xfId="35228"/>
    <cellStyle name="Note 22 5 2 3" xfId="19533"/>
    <cellStyle name="Note 22 5 2 3 2" xfId="40720"/>
    <cellStyle name="Note 22 5 2 4" xfId="30006"/>
    <cellStyle name="Note 22 5 2_Table 2A-1_EFT (Annual)" xfId="15635"/>
    <cellStyle name="Note 22 5 3" xfId="9977"/>
    <cellStyle name="Note 22 5 3 2" xfId="22100"/>
    <cellStyle name="Note 22 5 3 2 2" xfId="43286"/>
    <cellStyle name="Note 22 5 3 3" xfId="32682"/>
    <cellStyle name="Note 22 5 4" xfId="16987"/>
    <cellStyle name="Note 22 5 4 2" xfId="38174"/>
    <cellStyle name="Note 22 5 5" xfId="27263"/>
    <cellStyle name="Note 22 5_Table 2A-1_EFT (Annual)" xfId="7320"/>
    <cellStyle name="Note 22 6" xfId="1973"/>
    <cellStyle name="Note 22 6 2" xfId="5534"/>
    <cellStyle name="Note 22 6 2 2" xfId="13749"/>
    <cellStyle name="Note 22 6 2 2 2" xfId="25737"/>
    <cellStyle name="Note 22 6 2 2 2 2" xfId="46923"/>
    <cellStyle name="Note 22 6 2 2 3" xfId="36319"/>
    <cellStyle name="Note 22 6 2 3" xfId="20624"/>
    <cellStyle name="Note 22 6 2 3 2" xfId="41811"/>
    <cellStyle name="Note 22 6 2 4" xfId="31191"/>
    <cellStyle name="Note 22 6 2_Table 2A-1_EFT (Annual)" xfId="15636"/>
    <cellStyle name="Note 22 6 3" xfId="11093"/>
    <cellStyle name="Note 22 6 3 2" xfId="23191"/>
    <cellStyle name="Note 22 6 3 2 2" xfId="44377"/>
    <cellStyle name="Note 22 6 3 3" xfId="33773"/>
    <cellStyle name="Note 22 6 4" xfId="18078"/>
    <cellStyle name="Note 22 6 4 2" xfId="39265"/>
    <cellStyle name="Note 22 6 5" xfId="28448"/>
    <cellStyle name="Note 22 6_Table 2A-1_EFT (Annual)" xfId="7321"/>
    <cellStyle name="Note 22 7" xfId="3775"/>
    <cellStyle name="Note 22 7 2" xfId="12143"/>
    <cellStyle name="Note 22 7 2 2" xfId="24173"/>
    <cellStyle name="Note 22 7 2 2 2" xfId="45359"/>
    <cellStyle name="Note 22 7 2 3" xfId="34755"/>
    <cellStyle name="Note 22 7 3" xfId="19060"/>
    <cellStyle name="Note 22 7 3 2" xfId="40247"/>
    <cellStyle name="Note 22 7 4" xfId="29484"/>
    <cellStyle name="Note 22 7_Table 2A-1_EFT (Annual)" xfId="15637"/>
    <cellStyle name="Note 22 8" xfId="9462"/>
    <cellStyle name="Note 22 8 2" xfId="21627"/>
    <cellStyle name="Note 22 8 2 2" xfId="42813"/>
    <cellStyle name="Note 22 8 3" xfId="32209"/>
    <cellStyle name="Note 22 9" xfId="16514"/>
    <cellStyle name="Note 22 9 2" xfId="37701"/>
    <cellStyle name="Note 22_Table 2A-1_EFT (Annual)" xfId="3263"/>
    <cellStyle name="Note 23" xfId="212"/>
    <cellStyle name="Note 23 10" xfId="26767"/>
    <cellStyle name="Note 23 2" xfId="605"/>
    <cellStyle name="Note 23 2 2" xfId="1582"/>
    <cellStyle name="Note 23 2 2 2" xfId="2852"/>
    <cellStyle name="Note 23 2 2 2 2" xfId="6413"/>
    <cellStyle name="Note 23 2 2 2 2 2" xfId="14607"/>
    <cellStyle name="Note 23 2 2 2 2 2 2" xfId="26579"/>
    <cellStyle name="Note 23 2 2 2 2 2 2 2" xfId="47765"/>
    <cellStyle name="Note 23 2 2 2 2 2 3" xfId="37161"/>
    <cellStyle name="Note 23 2 2 2 2 3" xfId="21466"/>
    <cellStyle name="Note 23 2 2 2 2 3 2" xfId="42653"/>
    <cellStyle name="Note 23 2 2 2 2 4" xfId="32069"/>
    <cellStyle name="Note 23 2 2 2 2_Table 2A-1_EFT (Annual)" xfId="15638"/>
    <cellStyle name="Note 23 2 2 2 3" xfId="11949"/>
    <cellStyle name="Note 23 2 2 2 3 2" xfId="24033"/>
    <cellStyle name="Note 23 2 2 2 3 2 2" xfId="45219"/>
    <cellStyle name="Note 23 2 2 2 3 3" xfId="34615"/>
    <cellStyle name="Note 23 2 2 2 4" xfId="18920"/>
    <cellStyle name="Note 23 2 2 2 4 2" xfId="40107"/>
    <cellStyle name="Note 23 2 2 2 5" xfId="29326"/>
    <cellStyle name="Note 23 2 2 2_Table 2A-1_EFT (Annual)" xfId="7323"/>
    <cellStyle name="Note 23 2 2 3" xfId="5143"/>
    <cellStyle name="Note 23 2 2 3 2" xfId="13403"/>
    <cellStyle name="Note 23 2 2 3 2 2" xfId="25409"/>
    <cellStyle name="Note 23 2 2 3 2 2 2" xfId="46595"/>
    <cellStyle name="Note 23 2 2 3 2 3" xfId="35991"/>
    <cellStyle name="Note 23 2 2 3 3" xfId="20296"/>
    <cellStyle name="Note 23 2 2 3 3 2" xfId="41483"/>
    <cellStyle name="Note 23 2 2 3 4" xfId="30800"/>
    <cellStyle name="Note 23 2 2 3_Table 2A-1_EFT (Annual)" xfId="15639"/>
    <cellStyle name="Note 23 2 2 4" xfId="10747"/>
    <cellStyle name="Note 23 2 2 4 2" xfId="22863"/>
    <cellStyle name="Note 23 2 2 4 2 2" xfId="44049"/>
    <cellStyle name="Note 23 2 2 4 3" xfId="33445"/>
    <cellStyle name="Note 23 2 2 5" xfId="17750"/>
    <cellStyle name="Note 23 2 2 5 2" xfId="38937"/>
    <cellStyle name="Note 23 2 2 6" xfId="28057"/>
    <cellStyle name="Note 23 2 2_Table 2A-1_EFT (Annual)" xfId="7322"/>
    <cellStyle name="Note 23 2 3" xfId="1100"/>
    <cellStyle name="Note 23 2 3 2" xfId="4661"/>
    <cellStyle name="Note 23 2 3 2 2" xfId="12921"/>
    <cellStyle name="Note 23 2 3 2 2 2" xfId="24927"/>
    <cellStyle name="Note 23 2 3 2 2 2 2" xfId="46113"/>
    <cellStyle name="Note 23 2 3 2 2 3" xfId="35509"/>
    <cellStyle name="Note 23 2 3 2 3" xfId="19814"/>
    <cellStyle name="Note 23 2 3 2 3 2" xfId="41001"/>
    <cellStyle name="Note 23 2 3 2 4" xfId="30318"/>
    <cellStyle name="Note 23 2 3 2_Table 2A-1_EFT (Annual)" xfId="15640"/>
    <cellStyle name="Note 23 2 3 3" xfId="10265"/>
    <cellStyle name="Note 23 2 3 3 2" xfId="22381"/>
    <cellStyle name="Note 23 2 3 3 2 2" xfId="43567"/>
    <cellStyle name="Note 23 2 3 3 3" xfId="32963"/>
    <cellStyle name="Note 23 2 3 4" xfId="17268"/>
    <cellStyle name="Note 23 2 3 4 2" xfId="38455"/>
    <cellStyle name="Note 23 2 3 5" xfId="27575"/>
    <cellStyle name="Note 23 2 3_Table 2A-1_EFT (Annual)" xfId="7324"/>
    <cellStyle name="Note 23 2 4" xfId="2321"/>
    <cellStyle name="Note 23 2 4 2" xfId="5882"/>
    <cellStyle name="Note 23 2 4 2 2" xfId="14097"/>
    <cellStyle name="Note 23 2 4 2 2 2" xfId="26085"/>
    <cellStyle name="Note 23 2 4 2 2 2 2" xfId="47271"/>
    <cellStyle name="Note 23 2 4 2 2 3" xfId="36667"/>
    <cellStyle name="Note 23 2 4 2 3" xfId="20972"/>
    <cellStyle name="Note 23 2 4 2 3 2" xfId="42159"/>
    <cellStyle name="Note 23 2 4 2 4" xfId="31539"/>
    <cellStyle name="Note 23 2 4 2_Table 2A-1_EFT (Annual)" xfId="15641"/>
    <cellStyle name="Note 23 2 4 3" xfId="11441"/>
    <cellStyle name="Note 23 2 4 3 2" xfId="23539"/>
    <cellStyle name="Note 23 2 4 3 2 2" xfId="44725"/>
    <cellStyle name="Note 23 2 4 3 3" xfId="34121"/>
    <cellStyle name="Note 23 2 4 4" xfId="18426"/>
    <cellStyle name="Note 23 2 4 4 2" xfId="39613"/>
    <cellStyle name="Note 23 2 4 5" xfId="28796"/>
    <cellStyle name="Note 23 2 4_Table 2A-1_EFT (Annual)" xfId="7325"/>
    <cellStyle name="Note 23 2 5" xfId="4175"/>
    <cellStyle name="Note 23 2 5 2" xfId="12499"/>
    <cellStyle name="Note 23 2 5 2 2" xfId="24521"/>
    <cellStyle name="Note 23 2 5 2 2 2" xfId="45707"/>
    <cellStyle name="Note 23 2 5 2 3" xfId="35103"/>
    <cellStyle name="Note 23 2 5 3" xfId="19408"/>
    <cellStyle name="Note 23 2 5 3 2" xfId="40595"/>
    <cellStyle name="Note 23 2 5 4" xfId="29863"/>
    <cellStyle name="Note 23 2 5_Table 2A-1_EFT (Annual)" xfId="15642"/>
    <cellStyle name="Note 23 2 6" xfId="9838"/>
    <cellStyle name="Note 23 2 6 2" xfId="21975"/>
    <cellStyle name="Note 23 2 6 2 2" xfId="43161"/>
    <cellStyle name="Note 23 2 6 3" xfId="32557"/>
    <cellStyle name="Note 23 2 7" xfId="16862"/>
    <cellStyle name="Note 23 2 7 2" xfId="38049"/>
    <cellStyle name="Note 23 2 8" xfId="27120"/>
    <cellStyle name="Note 23 2_Table 2A-1_EFT (Annual)" xfId="3267"/>
    <cellStyle name="Note 23 3" xfId="440"/>
    <cellStyle name="Note 23 3 2" xfId="1423"/>
    <cellStyle name="Note 23 3 2 2" xfId="2693"/>
    <cellStyle name="Note 23 3 2 2 2" xfId="6254"/>
    <cellStyle name="Note 23 3 2 2 2 2" xfId="14448"/>
    <cellStyle name="Note 23 3 2 2 2 2 2" xfId="26420"/>
    <cellStyle name="Note 23 3 2 2 2 2 2 2" xfId="47606"/>
    <cellStyle name="Note 23 3 2 2 2 2 3" xfId="37002"/>
    <cellStyle name="Note 23 3 2 2 2 3" xfId="21307"/>
    <cellStyle name="Note 23 3 2 2 2 3 2" xfId="42494"/>
    <cellStyle name="Note 23 3 2 2 2 4" xfId="31910"/>
    <cellStyle name="Note 23 3 2 2 2_Table 2A-1_EFT (Annual)" xfId="15643"/>
    <cellStyle name="Note 23 3 2 2 3" xfId="11790"/>
    <cellStyle name="Note 23 3 2 2 3 2" xfId="23874"/>
    <cellStyle name="Note 23 3 2 2 3 2 2" xfId="45060"/>
    <cellStyle name="Note 23 3 2 2 3 3" xfId="34456"/>
    <cellStyle name="Note 23 3 2 2 4" xfId="18761"/>
    <cellStyle name="Note 23 3 2 2 4 2" xfId="39948"/>
    <cellStyle name="Note 23 3 2 2 5" xfId="29167"/>
    <cellStyle name="Note 23 3 2 2_Table 2A-1_EFT (Annual)" xfId="7327"/>
    <cellStyle name="Note 23 3 2 3" xfId="4984"/>
    <cellStyle name="Note 23 3 2 3 2" xfId="13244"/>
    <cellStyle name="Note 23 3 2 3 2 2" xfId="25250"/>
    <cellStyle name="Note 23 3 2 3 2 2 2" xfId="46436"/>
    <cellStyle name="Note 23 3 2 3 2 3" xfId="35832"/>
    <cellStyle name="Note 23 3 2 3 3" xfId="20137"/>
    <cellStyle name="Note 23 3 2 3 3 2" xfId="41324"/>
    <cellStyle name="Note 23 3 2 3 4" xfId="30641"/>
    <cellStyle name="Note 23 3 2 3_Table 2A-1_EFT (Annual)" xfId="15644"/>
    <cellStyle name="Note 23 3 2 4" xfId="10588"/>
    <cellStyle name="Note 23 3 2 4 2" xfId="22704"/>
    <cellStyle name="Note 23 3 2 4 2 2" xfId="43890"/>
    <cellStyle name="Note 23 3 2 4 3" xfId="33286"/>
    <cellStyle name="Note 23 3 2 5" xfId="17591"/>
    <cellStyle name="Note 23 3 2 5 2" xfId="38778"/>
    <cellStyle name="Note 23 3 2 6" xfId="27898"/>
    <cellStyle name="Note 23 3 2_Table 2A-1_EFT (Annual)" xfId="7326"/>
    <cellStyle name="Note 23 3 3" xfId="965"/>
    <cellStyle name="Note 23 3 3 2" xfId="4526"/>
    <cellStyle name="Note 23 3 3 2 2" xfId="12788"/>
    <cellStyle name="Note 23 3 3 2 2 2" xfId="24798"/>
    <cellStyle name="Note 23 3 3 2 2 2 2" xfId="45984"/>
    <cellStyle name="Note 23 3 3 2 2 3" xfId="35380"/>
    <cellStyle name="Note 23 3 3 2 3" xfId="19685"/>
    <cellStyle name="Note 23 3 3 2 3 2" xfId="40872"/>
    <cellStyle name="Note 23 3 3 2 4" xfId="30183"/>
    <cellStyle name="Note 23 3 3 2_Table 2A-1_EFT (Annual)" xfId="15645"/>
    <cellStyle name="Note 23 3 3 3" xfId="10135"/>
    <cellStyle name="Note 23 3 3 3 2" xfId="22252"/>
    <cellStyle name="Note 23 3 3 3 2 2" xfId="43438"/>
    <cellStyle name="Note 23 3 3 3 3" xfId="32834"/>
    <cellStyle name="Note 23 3 3 4" xfId="17139"/>
    <cellStyle name="Note 23 3 3 4 2" xfId="38326"/>
    <cellStyle name="Note 23 3 3 5" xfId="27440"/>
    <cellStyle name="Note 23 3 3_Table 2A-1_EFT (Annual)" xfId="7328"/>
    <cellStyle name="Note 23 3 4" xfId="2162"/>
    <cellStyle name="Note 23 3 4 2" xfId="5723"/>
    <cellStyle name="Note 23 3 4 2 2" xfId="13938"/>
    <cellStyle name="Note 23 3 4 2 2 2" xfId="25926"/>
    <cellStyle name="Note 23 3 4 2 2 2 2" xfId="47112"/>
    <cellStyle name="Note 23 3 4 2 2 3" xfId="36508"/>
    <cellStyle name="Note 23 3 4 2 3" xfId="20813"/>
    <cellStyle name="Note 23 3 4 2 3 2" xfId="42000"/>
    <cellStyle name="Note 23 3 4 2 4" xfId="31380"/>
    <cellStyle name="Note 23 3 4 2_Table 2A-1_EFT (Annual)" xfId="15646"/>
    <cellStyle name="Note 23 3 4 3" xfId="11282"/>
    <cellStyle name="Note 23 3 4 3 2" xfId="23380"/>
    <cellStyle name="Note 23 3 4 3 2 2" xfId="44566"/>
    <cellStyle name="Note 23 3 4 3 3" xfId="33962"/>
    <cellStyle name="Note 23 3 4 4" xfId="18267"/>
    <cellStyle name="Note 23 3 4 4 2" xfId="39454"/>
    <cellStyle name="Note 23 3 4 5" xfId="28637"/>
    <cellStyle name="Note 23 3 4_Table 2A-1_EFT (Annual)" xfId="7329"/>
    <cellStyle name="Note 23 3 5" xfId="4010"/>
    <cellStyle name="Note 23 3 5 2" xfId="12338"/>
    <cellStyle name="Note 23 3 5 2 2" xfId="24362"/>
    <cellStyle name="Note 23 3 5 2 2 2" xfId="45548"/>
    <cellStyle name="Note 23 3 5 2 3" xfId="34944"/>
    <cellStyle name="Note 23 3 5 3" xfId="19249"/>
    <cellStyle name="Note 23 3 5 3 2" xfId="40436"/>
    <cellStyle name="Note 23 3 5 4" xfId="29698"/>
    <cellStyle name="Note 23 3 5_Table 2A-1_EFT (Annual)" xfId="15647"/>
    <cellStyle name="Note 23 3 6" xfId="9675"/>
    <cellStyle name="Note 23 3 6 2" xfId="21816"/>
    <cellStyle name="Note 23 3 6 2 2" xfId="43002"/>
    <cellStyle name="Note 23 3 6 3" xfId="32398"/>
    <cellStyle name="Note 23 3 7" xfId="16703"/>
    <cellStyle name="Note 23 3 7 2" xfId="37890"/>
    <cellStyle name="Note 23 3 8" xfId="26955"/>
    <cellStyle name="Note 23 3_Table 2A-1_EFT (Annual)" xfId="3268"/>
    <cellStyle name="Note 23 4" xfId="1260"/>
    <cellStyle name="Note 23 4 2" xfId="2530"/>
    <cellStyle name="Note 23 4 2 2" xfId="6091"/>
    <cellStyle name="Note 23 4 2 2 2" xfId="14285"/>
    <cellStyle name="Note 23 4 2 2 2 2" xfId="26257"/>
    <cellStyle name="Note 23 4 2 2 2 2 2" xfId="47443"/>
    <cellStyle name="Note 23 4 2 2 2 3" xfId="36839"/>
    <cellStyle name="Note 23 4 2 2 3" xfId="21144"/>
    <cellStyle name="Note 23 4 2 2 3 2" xfId="42331"/>
    <cellStyle name="Note 23 4 2 2 4" xfId="31747"/>
    <cellStyle name="Note 23 4 2 2_Table 2A-1_EFT (Annual)" xfId="15648"/>
    <cellStyle name="Note 23 4 2 3" xfId="11627"/>
    <cellStyle name="Note 23 4 2 3 2" xfId="23711"/>
    <cellStyle name="Note 23 4 2 3 2 2" xfId="44897"/>
    <cellStyle name="Note 23 4 2 3 3" xfId="34293"/>
    <cellStyle name="Note 23 4 2 4" xfId="18598"/>
    <cellStyle name="Note 23 4 2 4 2" xfId="39785"/>
    <cellStyle name="Note 23 4 2 5" xfId="29004"/>
    <cellStyle name="Note 23 4 2_Table 2A-1_EFT (Annual)" xfId="7331"/>
    <cellStyle name="Note 23 4 3" xfId="4821"/>
    <cellStyle name="Note 23 4 3 2" xfId="13081"/>
    <cellStyle name="Note 23 4 3 2 2" xfId="25087"/>
    <cellStyle name="Note 23 4 3 2 2 2" xfId="46273"/>
    <cellStyle name="Note 23 4 3 2 3" xfId="35669"/>
    <cellStyle name="Note 23 4 3 3" xfId="19974"/>
    <cellStyle name="Note 23 4 3 3 2" xfId="41161"/>
    <cellStyle name="Note 23 4 3 4" xfId="30478"/>
    <cellStyle name="Note 23 4 3_Table 2A-1_EFT (Annual)" xfId="15649"/>
    <cellStyle name="Note 23 4 4" xfId="10425"/>
    <cellStyle name="Note 23 4 4 2" xfId="22541"/>
    <cellStyle name="Note 23 4 4 2 2" xfId="43727"/>
    <cellStyle name="Note 23 4 4 3" xfId="33123"/>
    <cellStyle name="Note 23 4 5" xfId="17428"/>
    <cellStyle name="Note 23 4 5 2" xfId="38615"/>
    <cellStyle name="Note 23 4 6" xfId="27735"/>
    <cellStyle name="Note 23 4_Table 2A-1_EFT (Annual)" xfId="7330"/>
    <cellStyle name="Note 23 5" xfId="809"/>
    <cellStyle name="Note 23 5 2" xfId="4370"/>
    <cellStyle name="Note 23 5 2 2" xfId="12650"/>
    <cellStyle name="Note 23 5 2 2 2" xfId="24667"/>
    <cellStyle name="Note 23 5 2 2 2 2" xfId="45853"/>
    <cellStyle name="Note 23 5 2 2 3" xfId="35249"/>
    <cellStyle name="Note 23 5 2 3" xfId="19554"/>
    <cellStyle name="Note 23 5 2 3 2" xfId="40741"/>
    <cellStyle name="Note 23 5 2 4" xfId="30027"/>
    <cellStyle name="Note 23 5 2_Table 2A-1_EFT (Annual)" xfId="15650"/>
    <cellStyle name="Note 23 5 3" xfId="9998"/>
    <cellStyle name="Note 23 5 3 2" xfId="22121"/>
    <cellStyle name="Note 23 5 3 2 2" xfId="43307"/>
    <cellStyle name="Note 23 5 3 3" xfId="32703"/>
    <cellStyle name="Note 23 5 4" xfId="17008"/>
    <cellStyle name="Note 23 5 4 2" xfId="38195"/>
    <cellStyle name="Note 23 5 5" xfId="27284"/>
    <cellStyle name="Note 23 5_Table 2A-1_EFT (Annual)" xfId="7332"/>
    <cellStyle name="Note 23 6" xfId="1999"/>
    <cellStyle name="Note 23 6 2" xfId="5560"/>
    <cellStyle name="Note 23 6 2 2" xfId="13775"/>
    <cellStyle name="Note 23 6 2 2 2" xfId="25763"/>
    <cellStyle name="Note 23 6 2 2 2 2" xfId="46949"/>
    <cellStyle name="Note 23 6 2 2 3" xfId="36345"/>
    <cellStyle name="Note 23 6 2 3" xfId="20650"/>
    <cellStyle name="Note 23 6 2 3 2" xfId="41837"/>
    <cellStyle name="Note 23 6 2 4" xfId="31217"/>
    <cellStyle name="Note 23 6 2_Table 2A-1_EFT (Annual)" xfId="15651"/>
    <cellStyle name="Note 23 6 3" xfId="11119"/>
    <cellStyle name="Note 23 6 3 2" xfId="23217"/>
    <cellStyle name="Note 23 6 3 2 2" xfId="44403"/>
    <cellStyle name="Note 23 6 3 3" xfId="33799"/>
    <cellStyle name="Note 23 6 4" xfId="18104"/>
    <cellStyle name="Note 23 6 4 2" xfId="39291"/>
    <cellStyle name="Note 23 6 5" xfId="28474"/>
    <cellStyle name="Note 23 6_Table 2A-1_EFT (Annual)" xfId="7333"/>
    <cellStyle name="Note 23 7" xfId="3801"/>
    <cellStyle name="Note 23 7 2" xfId="12169"/>
    <cellStyle name="Note 23 7 2 2" xfId="24199"/>
    <cellStyle name="Note 23 7 2 2 2" xfId="45385"/>
    <cellStyle name="Note 23 7 2 3" xfId="34781"/>
    <cellStyle name="Note 23 7 3" xfId="19086"/>
    <cellStyle name="Note 23 7 3 2" xfId="40273"/>
    <cellStyle name="Note 23 7 4" xfId="29510"/>
    <cellStyle name="Note 23 7_Table 2A-1_EFT (Annual)" xfId="15652"/>
    <cellStyle name="Note 23 8" xfId="9488"/>
    <cellStyle name="Note 23 8 2" xfId="21653"/>
    <cellStyle name="Note 23 8 2 2" xfId="42839"/>
    <cellStyle name="Note 23 8 3" xfId="32235"/>
    <cellStyle name="Note 23 9" xfId="16540"/>
    <cellStyle name="Note 23 9 2" xfId="37727"/>
    <cellStyle name="Note 23_Table 2A-1_EFT (Annual)" xfId="3266"/>
    <cellStyle name="Note 24" xfId="184"/>
    <cellStyle name="Note 24 10" xfId="26739"/>
    <cellStyle name="Note 24 2" xfId="577"/>
    <cellStyle name="Note 24 2 2" xfId="1554"/>
    <cellStyle name="Note 24 2 2 2" xfId="2824"/>
    <cellStyle name="Note 24 2 2 2 2" xfId="6385"/>
    <cellStyle name="Note 24 2 2 2 2 2" xfId="14579"/>
    <cellStyle name="Note 24 2 2 2 2 2 2" xfId="26551"/>
    <cellStyle name="Note 24 2 2 2 2 2 2 2" xfId="47737"/>
    <cellStyle name="Note 24 2 2 2 2 2 3" xfId="37133"/>
    <cellStyle name="Note 24 2 2 2 2 3" xfId="21438"/>
    <cellStyle name="Note 24 2 2 2 2 3 2" xfId="42625"/>
    <cellStyle name="Note 24 2 2 2 2 4" xfId="32041"/>
    <cellStyle name="Note 24 2 2 2 2_Table 2A-1_EFT (Annual)" xfId="15653"/>
    <cellStyle name="Note 24 2 2 2 3" xfId="11921"/>
    <cellStyle name="Note 24 2 2 2 3 2" xfId="24005"/>
    <cellStyle name="Note 24 2 2 2 3 2 2" xfId="45191"/>
    <cellStyle name="Note 24 2 2 2 3 3" xfId="34587"/>
    <cellStyle name="Note 24 2 2 2 4" xfId="18892"/>
    <cellStyle name="Note 24 2 2 2 4 2" xfId="40079"/>
    <cellStyle name="Note 24 2 2 2 5" xfId="29298"/>
    <cellStyle name="Note 24 2 2 2_Table 2A-1_EFT (Annual)" xfId="7335"/>
    <cellStyle name="Note 24 2 2 3" xfId="5115"/>
    <cellStyle name="Note 24 2 2 3 2" xfId="13375"/>
    <cellStyle name="Note 24 2 2 3 2 2" xfId="25381"/>
    <cellStyle name="Note 24 2 2 3 2 2 2" xfId="46567"/>
    <cellStyle name="Note 24 2 2 3 2 3" xfId="35963"/>
    <cellStyle name="Note 24 2 2 3 3" xfId="20268"/>
    <cellStyle name="Note 24 2 2 3 3 2" xfId="41455"/>
    <cellStyle name="Note 24 2 2 3 4" xfId="30772"/>
    <cellStyle name="Note 24 2 2 3_Table 2A-1_EFT (Annual)" xfId="15654"/>
    <cellStyle name="Note 24 2 2 4" xfId="10719"/>
    <cellStyle name="Note 24 2 2 4 2" xfId="22835"/>
    <cellStyle name="Note 24 2 2 4 2 2" xfId="44021"/>
    <cellStyle name="Note 24 2 2 4 3" xfId="33417"/>
    <cellStyle name="Note 24 2 2 5" xfId="17722"/>
    <cellStyle name="Note 24 2 2 5 2" xfId="38909"/>
    <cellStyle name="Note 24 2 2 6" xfId="28029"/>
    <cellStyle name="Note 24 2 2_Table 2A-1_EFT (Annual)" xfId="7334"/>
    <cellStyle name="Note 24 2 3" xfId="1077"/>
    <cellStyle name="Note 24 2 3 2" xfId="4638"/>
    <cellStyle name="Note 24 2 3 2 2" xfId="12898"/>
    <cellStyle name="Note 24 2 3 2 2 2" xfId="24904"/>
    <cellStyle name="Note 24 2 3 2 2 2 2" xfId="46090"/>
    <cellStyle name="Note 24 2 3 2 2 3" xfId="35486"/>
    <cellStyle name="Note 24 2 3 2 3" xfId="19791"/>
    <cellStyle name="Note 24 2 3 2 3 2" xfId="40978"/>
    <cellStyle name="Note 24 2 3 2 4" xfId="30295"/>
    <cellStyle name="Note 24 2 3 2_Table 2A-1_EFT (Annual)" xfId="15655"/>
    <cellStyle name="Note 24 2 3 3" xfId="10242"/>
    <cellStyle name="Note 24 2 3 3 2" xfId="22358"/>
    <cellStyle name="Note 24 2 3 3 2 2" xfId="43544"/>
    <cellStyle name="Note 24 2 3 3 3" xfId="32940"/>
    <cellStyle name="Note 24 2 3 4" xfId="17245"/>
    <cellStyle name="Note 24 2 3 4 2" xfId="38432"/>
    <cellStyle name="Note 24 2 3 5" xfId="27552"/>
    <cellStyle name="Note 24 2 3_Table 2A-1_EFT (Annual)" xfId="7336"/>
    <cellStyle name="Note 24 2 4" xfId="2293"/>
    <cellStyle name="Note 24 2 4 2" xfId="5854"/>
    <cellStyle name="Note 24 2 4 2 2" xfId="14069"/>
    <cellStyle name="Note 24 2 4 2 2 2" xfId="26057"/>
    <cellStyle name="Note 24 2 4 2 2 2 2" xfId="47243"/>
    <cellStyle name="Note 24 2 4 2 2 3" xfId="36639"/>
    <cellStyle name="Note 24 2 4 2 3" xfId="20944"/>
    <cellStyle name="Note 24 2 4 2 3 2" xfId="42131"/>
    <cellStyle name="Note 24 2 4 2 4" xfId="31511"/>
    <cellStyle name="Note 24 2 4 2_Table 2A-1_EFT (Annual)" xfId="15656"/>
    <cellStyle name="Note 24 2 4 3" xfId="11413"/>
    <cellStyle name="Note 24 2 4 3 2" xfId="23511"/>
    <cellStyle name="Note 24 2 4 3 2 2" xfId="44697"/>
    <cellStyle name="Note 24 2 4 3 3" xfId="34093"/>
    <cellStyle name="Note 24 2 4 4" xfId="18398"/>
    <cellStyle name="Note 24 2 4 4 2" xfId="39585"/>
    <cellStyle name="Note 24 2 4 5" xfId="28768"/>
    <cellStyle name="Note 24 2 4_Table 2A-1_EFT (Annual)" xfId="7337"/>
    <cellStyle name="Note 24 2 5" xfId="4147"/>
    <cellStyle name="Note 24 2 5 2" xfId="12471"/>
    <cellStyle name="Note 24 2 5 2 2" xfId="24493"/>
    <cellStyle name="Note 24 2 5 2 2 2" xfId="45679"/>
    <cellStyle name="Note 24 2 5 2 3" xfId="35075"/>
    <cellStyle name="Note 24 2 5 3" xfId="19380"/>
    <cellStyle name="Note 24 2 5 3 2" xfId="40567"/>
    <cellStyle name="Note 24 2 5 4" xfId="29835"/>
    <cellStyle name="Note 24 2 5_Table 2A-1_EFT (Annual)" xfId="15657"/>
    <cellStyle name="Note 24 2 6" xfId="9810"/>
    <cellStyle name="Note 24 2 6 2" xfId="21947"/>
    <cellStyle name="Note 24 2 6 2 2" xfId="43133"/>
    <cellStyle name="Note 24 2 6 3" xfId="32529"/>
    <cellStyle name="Note 24 2 7" xfId="16834"/>
    <cellStyle name="Note 24 2 7 2" xfId="38021"/>
    <cellStyle name="Note 24 2 8" xfId="27092"/>
    <cellStyle name="Note 24 2_Table 2A-1_EFT (Annual)" xfId="3270"/>
    <cellStyle name="Note 24 3" xfId="415"/>
    <cellStyle name="Note 24 3 2" xfId="1398"/>
    <cellStyle name="Note 24 3 2 2" xfId="2668"/>
    <cellStyle name="Note 24 3 2 2 2" xfId="6229"/>
    <cellStyle name="Note 24 3 2 2 2 2" xfId="14423"/>
    <cellStyle name="Note 24 3 2 2 2 2 2" xfId="26395"/>
    <cellStyle name="Note 24 3 2 2 2 2 2 2" xfId="47581"/>
    <cellStyle name="Note 24 3 2 2 2 2 3" xfId="36977"/>
    <cellStyle name="Note 24 3 2 2 2 3" xfId="21282"/>
    <cellStyle name="Note 24 3 2 2 2 3 2" xfId="42469"/>
    <cellStyle name="Note 24 3 2 2 2 4" xfId="31885"/>
    <cellStyle name="Note 24 3 2 2 2_Table 2A-1_EFT (Annual)" xfId="15658"/>
    <cellStyle name="Note 24 3 2 2 3" xfId="11765"/>
    <cellStyle name="Note 24 3 2 2 3 2" xfId="23849"/>
    <cellStyle name="Note 24 3 2 2 3 2 2" xfId="45035"/>
    <cellStyle name="Note 24 3 2 2 3 3" xfId="34431"/>
    <cellStyle name="Note 24 3 2 2 4" xfId="18736"/>
    <cellStyle name="Note 24 3 2 2 4 2" xfId="39923"/>
    <cellStyle name="Note 24 3 2 2 5" xfId="29142"/>
    <cellStyle name="Note 24 3 2 2_Table 2A-1_EFT (Annual)" xfId="7339"/>
    <cellStyle name="Note 24 3 2 3" xfId="4959"/>
    <cellStyle name="Note 24 3 2 3 2" xfId="13219"/>
    <cellStyle name="Note 24 3 2 3 2 2" xfId="25225"/>
    <cellStyle name="Note 24 3 2 3 2 2 2" xfId="46411"/>
    <cellStyle name="Note 24 3 2 3 2 3" xfId="35807"/>
    <cellStyle name="Note 24 3 2 3 3" xfId="20112"/>
    <cellStyle name="Note 24 3 2 3 3 2" xfId="41299"/>
    <cellStyle name="Note 24 3 2 3 4" xfId="30616"/>
    <cellStyle name="Note 24 3 2 3_Table 2A-1_EFT (Annual)" xfId="15659"/>
    <cellStyle name="Note 24 3 2 4" xfId="10563"/>
    <cellStyle name="Note 24 3 2 4 2" xfId="22679"/>
    <cellStyle name="Note 24 3 2 4 2 2" xfId="43865"/>
    <cellStyle name="Note 24 3 2 4 3" xfId="33261"/>
    <cellStyle name="Note 24 3 2 5" xfId="17566"/>
    <cellStyle name="Note 24 3 2 5 2" xfId="38753"/>
    <cellStyle name="Note 24 3 2 6" xfId="27873"/>
    <cellStyle name="Note 24 3 2_Table 2A-1_EFT (Annual)" xfId="7338"/>
    <cellStyle name="Note 24 3 3" xfId="945"/>
    <cellStyle name="Note 24 3 3 2" xfId="4506"/>
    <cellStyle name="Note 24 3 3 2 2" xfId="12768"/>
    <cellStyle name="Note 24 3 3 2 2 2" xfId="24778"/>
    <cellStyle name="Note 24 3 3 2 2 2 2" xfId="45964"/>
    <cellStyle name="Note 24 3 3 2 2 3" xfId="35360"/>
    <cellStyle name="Note 24 3 3 2 3" xfId="19665"/>
    <cellStyle name="Note 24 3 3 2 3 2" xfId="40852"/>
    <cellStyle name="Note 24 3 3 2 4" xfId="30163"/>
    <cellStyle name="Note 24 3 3 2_Table 2A-1_EFT (Annual)" xfId="15660"/>
    <cellStyle name="Note 24 3 3 3" xfId="10115"/>
    <cellStyle name="Note 24 3 3 3 2" xfId="22232"/>
    <cellStyle name="Note 24 3 3 3 2 2" xfId="43418"/>
    <cellStyle name="Note 24 3 3 3 3" xfId="32814"/>
    <cellStyle name="Note 24 3 3 4" xfId="17119"/>
    <cellStyle name="Note 24 3 3 4 2" xfId="38306"/>
    <cellStyle name="Note 24 3 3 5" xfId="27420"/>
    <cellStyle name="Note 24 3 3_Table 2A-1_EFT (Annual)" xfId="7340"/>
    <cellStyle name="Note 24 3 4" xfId="2137"/>
    <cellStyle name="Note 24 3 4 2" xfId="5698"/>
    <cellStyle name="Note 24 3 4 2 2" xfId="13913"/>
    <cellStyle name="Note 24 3 4 2 2 2" xfId="25901"/>
    <cellStyle name="Note 24 3 4 2 2 2 2" xfId="47087"/>
    <cellStyle name="Note 24 3 4 2 2 3" xfId="36483"/>
    <cellStyle name="Note 24 3 4 2 3" xfId="20788"/>
    <cellStyle name="Note 24 3 4 2 3 2" xfId="41975"/>
    <cellStyle name="Note 24 3 4 2 4" xfId="31355"/>
    <cellStyle name="Note 24 3 4 2_Table 2A-1_EFT (Annual)" xfId="15661"/>
    <cellStyle name="Note 24 3 4 3" xfId="11257"/>
    <cellStyle name="Note 24 3 4 3 2" xfId="23355"/>
    <cellStyle name="Note 24 3 4 3 2 2" xfId="44541"/>
    <cellStyle name="Note 24 3 4 3 3" xfId="33937"/>
    <cellStyle name="Note 24 3 4 4" xfId="18242"/>
    <cellStyle name="Note 24 3 4 4 2" xfId="39429"/>
    <cellStyle name="Note 24 3 4 5" xfId="28612"/>
    <cellStyle name="Note 24 3 4_Table 2A-1_EFT (Annual)" xfId="7341"/>
    <cellStyle name="Note 24 3 5" xfId="3985"/>
    <cellStyle name="Note 24 3 5 2" xfId="12313"/>
    <cellStyle name="Note 24 3 5 2 2" xfId="24337"/>
    <cellStyle name="Note 24 3 5 2 2 2" xfId="45523"/>
    <cellStyle name="Note 24 3 5 2 3" xfId="34919"/>
    <cellStyle name="Note 24 3 5 3" xfId="19224"/>
    <cellStyle name="Note 24 3 5 3 2" xfId="40411"/>
    <cellStyle name="Note 24 3 5 4" xfId="29673"/>
    <cellStyle name="Note 24 3 5_Table 2A-1_EFT (Annual)" xfId="15662"/>
    <cellStyle name="Note 24 3 6" xfId="9650"/>
    <cellStyle name="Note 24 3 6 2" xfId="21791"/>
    <cellStyle name="Note 24 3 6 2 2" xfId="42977"/>
    <cellStyle name="Note 24 3 6 3" xfId="32373"/>
    <cellStyle name="Note 24 3 7" xfId="16678"/>
    <cellStyle name="Note 24 3 7 2" xfId="37865"/>
    <cellStyle name="Note 24 3 8" xfId="26930"/>
    <cellStyle name="Note 24 3_Table 2A-1_EFT (Annual)" xfId="3271"/>
    <cellStyle name="Note 24 4" xfId="1232"/>
    <cellStyle name="Note 24 4 2" xfId="2502"/>
    <cellStyle name="Note 24 4 2 2" xfId="6063"/>
    <cellStyle name="Note 24 4 2 2 2" xfId="14257"/>
    <cellStyle name="Note 24 4 2 2 2 2" xfId="26229"/>
    <cellStyle name="Note 24 4 2 2 2 2 2" xfId="47415"/>
    <cellStyle name="Note 24 4 2 2 2 3" xfId="36811"/>
    <cellStyle name="Note 24 4 2 2 3" xfId="21116"/>
    <cellStyle name="Note 24 4 2 2 3 2" xfId="42303"/>
    <cellStyle name="Note 24 4 2 2 4" xfId="31719"/>
    <cellStyle name="Note 24 4 2 2_Table 2A-1_EFT (Annual)" xfId="15663"/>
    <cellStyle name="Note 24 4 2 3" xfId="11599"/>
    <cellStyle name="Note 24 4 2 3 2" xfId="23683"/>
    <cellStyle name="Note 24 4 2 3 2 2" xfId="44869"/>
    <cellStyle name="Note 24 4 2 3 3" xfId="34265"/>
    <cellStyle name="Note 24 4 2 4" xfId="18570"/>
    <cellStyle name="Note 24 4 2 4 2" xfId="39757"/>
    <cellStyle name="Note 24 4 2 5" xfId="28976"/>
    <cellStyle name="Note 24 4 2_Table 2A-1_EFT (Annual)" xfId="7343"/>
    <cellStyle name="Note 24 4 3" xfId="4793"/>
    <cellStyle name="Note 24 4 3 2" xfId="13053"/>
    <cellStyle name="Note 24 4 3 2 2" xfId="25059"/>
    <cellStyle name="Note 24 4 3 2 2 2" xfId="46245"/>
    <cellStyle name="Note 24 4 3 2 3" xfId="35641"/>
    <cellStyle name="Note 24 4 3 3" xfId="19946"/>
    <cellStyle name="Note 24 4 3 3 2" xfId="41133"/>
    <cellStyle name="Note 24 4 3 4" xfId="30450"/>
    <cellStyle name="Note 24 4 3_Table 2A-1_EFT (Annual)" xfId="15664"/>
    <cellStyle name="Note 24 4 4" xfId="10397"/>
    <cellStyle name="Note 24 4 4 2" xfId="22513"/>
    <cellStyle name="Note 24 4 4 2 2" xfId="43699"/>
    <cellStyle name="Note 24 4 4 3" xfId="33095"/>
    <cellStyle name="Note 24 4 5" xfId="17400"/>
    <cellStyle name="Note 24 4 5 2" xfId="38587"/>
    <cellStyle name="Note 24 4 6" xfId="27707"/>
    <cellStyle name="Note 24 4_Table 2A-1_EFT (Annual)" xfId="7342"/>
    <cellStyle name="Note 24 5" xfId="786"/>
    <cellStyle name="Note 24 5 2" xfId="4347"/>
    <cellStyle name="Note 24 5 2 2" xfId="12627"/>
    <cellStyle name="Note 24 5 2 2 2" xfId="24644"/>
    <cellStyle name="Note 24 5 2 2 2 2" xfId="45830"/>
    <cellStyle name="Note 24 5 2 2 3" xfId="35226"/>
    <cellStyle name="Note 24 5 2 3" xfId="19531"/>
    <cellStyle name="Note 24 5 2 3 2" xfId="40718"/>
    <cellStyle name="Note 24 5 2 4" xfId="30004"/>
    <cellStyle name="Note 24 5 2_Table 2A-1_EFT (Annual)" xfId="15665"/>
    <cellStyle name="Note 24 5 3" xfId="9975"/>
    <cellStyle name="Note 24 5 3 2" xfId="22098"/>
    <cellStyle name="Note 24 5 3 2 2" xfId="43284"/>
    <cellStyle name="Note 24 5 3 3" xfId="32680"/>
    <cellStyle name="Note 24 5 4" xfId="16985"/>
    <cellStyle name="Note 24 5 4 2" xfId="38172"/>
    <cellStyle name="Note 24 5 5" xfId="27261"/>
    <cellStyle name="Note 24 5_Table 2A-1_EFT (Annual)" xfId="7344"/>
    <cellStyle name="Note 24 6" xfId="1971"/>
    <cellStyle name="Note 24 6 2" xfId="5532"/>
    <cellStyle name="Note 24 6 2 2" xfId="13747"/>
    <cellStyle name="Note 24 6 2 2 2" xfId="25735"/>
    <cellStyle name="Note 24 6 2 2 2 2" xfId="46921"/>
    <cellStyle name="Note 24 6 2 2 3" xfId="36317"/>
    <cellStyle name="Note 24 6 2 3" xfId="20622"/>
    <cellStyle name="Note 24 6 2 3 2" xfId="41809"/>
    <cellStyle name="Note 24 6 2 4" xfId="31189"/>
    <cellStyle name="Note 24 6 2_Table 2A-1_EFT (Annual)" xfId="15666"/>
    <cellStyle name="Note 24 6 3" xfId="11091"/>
    <cellStyle name="Note 24 6 3 2" xfId="23189"/>
    <cellStyle name="Note 24 6 3 2 2" xfId="44375"/>
    <cellStyle name="Note 24 6 3 3" xfId="33771"/>
    <cellStyle name="Note 24 6 4" xfId="18076"/>
    <cellStyle name="Note 24 6 4 2" xfId="39263"/>
    <cellStyle name="Note 24 6 5" xfId="28446"/>
    <cellStyle name="Note 24 6_Table 2A-1_EFT (Annual)" xfId="7345"/>
    <cellStyle name="Note 24 7" xfId="3773"/>
    <cellStyle name="Note 24 7 2" xfId="12141"/>
    <cellStyle name="Note 24 7 2 2" xfId="24171"/>
    <cellStyle name="Note 24 7 2 2 2" xfId="45357"/>
    <cellStyle name="Note 24 7 2 3" xfId="34753"/>
    <cellStyle name="Note 24 7 3" xfId="19058"/>
    <cellStyle name="Note 24 7 3 2" xfId="40245"/>
    <cellStyle name="Note 24 7 4" xfId="29482"/>
    <cellStyle name="Note 24 7_Table 2A-1_EFT (Annual)" xfId="15667"/>
    <cellStyle name="Note 24 8" xfId="9460"/>
    <cellStyle name="Note 24 8 2" xfId="21625"/>
    <cellStyle name="Note 24 8 2 2" xfId="42811"/>
    <cellStyle name="Note 24 8 3" xfId="32207"/>
    <cellStyle name="Note 24 9" xfId="16512"/>
    <cellStyle name="Note 24 9 2" xfId="37699"/>
    <cellStyle name="Note 24_Table 2A-1_EFT (Annual)" xfId="3269"/>
    <cellStyle name="Note 25" xfId="238"/>
    <cellStyle name="Note 25 10" xfId="26793"/>
    <cellStyle name="Note 25 2" xfId="625"/>
    <cellStyle name="Note 25 2 2" xfId="1602"/>
    <cellStyle name="Note 25 2 2 2" xfId="2872"/>
    <cellStyle name="Note 25 2 2 2 2" xfId="6433"/>
    <cellStyle name="Note 25 2 2 2 2 2" xfId="14627"/>
    <cellStyle name="Note 25 2 2 2 2 2 2" xfId="26599"/>
    <cellStyle name="Note 25 2 2 2 2 2 2 2" xfId="47785"/>
    <cellStyle name="Note 25 2 2 2 2 2 3" xfId="37181"/>
    <cellStyle name="Note 25 2 2 2 2 3" xfId="21486"/>
    <cellStyle name="Note 25 2 2 2 2 3 2" xfId="42673"/>
    <cellStyle name="Note 25 2 2 2 2 4" xfId="32089"/>
    <cellStyle name="Note 25 2 2 2 2_Table 2A-1_EFT (Annual)" xfId="15668"/>
    <cellStyle name="Note 25 2 2 2 3" xfId="11969"/>
    <cellStyle name="Note 25 2 2 2 3 2" xfId="24053"/>
    <cellStyle name="Note 25 2 2 2 3 2 2" xfId="45239"/>
    <cellStyle name="Note 25 2 2 2 3 3" xfId="34635"/>
    <cellStyle name="Note 25 2 2 2 4" xfId="18940"/>
    <cellStyle name="Note 25 2 2 2 4 2" xfId="40127"/>
    <cellStyle name="Note 25 2 2 2 5" xfId="29346"/>
    <cellStyle name="Note 25 2 2 2_Table 2A-1_EFT (Annual)" xfId="7347"/>
    <cellStyle name="Note 25 2 2 3" xfId="5163"/>
    <cellStyle name="Note 25 2 2 3 2" xfId="13423"/>
    <cellStyle name="Note 25 2 2 3 2 2" xfId="25429"/>
    <cellStyle name="Note 25 2 2 3 2 2 2" xfId="46615"/>
    <cellStyle name="Note 25 2 2 3 2 3" xfId="36011"/>
    <cellStyle name="Note 25 2 2 3 3" xfId="20316"/>
    <cellStyle name="Note 25 2 2 3 3 2" xfId="41503"/>
    <cellStyle name="Note 25 2 2 3 4" xfId="30820"/>
    <cellStyle name="Note 25 2 2 3_Table 2A-1_EFT (Annual)" xfId="15669"/>
    <cellStyle name="Note 25 2 2 4" xfId="10767"/>
    <cellStyle name="Note 25 2 2 4 2" xfId="22883"/>
    <cellStyle name="Note 25 2 2 4 2 2" xfId="44069"/>
    <cellStyle name="Note 25 2 2 4 3" xfId="33465"/>
    <cellStyle name="Note 25 2 2 5" xfId="17770"/>
    <cellStyle name="Note 25 2 2 5 2" xfId="38957"/>
    <cellStyle name="Note 25 2 2 6" xfId="28077"/>
    <cellStyle name="Note 25 2 2_Table 2A-1_EFT (Annual)" xfId="7346"/>
    <cellStyle name="Note 25 2 3" xfId="1116"/>
    <cellStyle name="Note 25 2 3 2" xfId="4677"/>
    <cellStyle name="Note 25 2 3 2 2" xfId="12937"/>
    <cellStyle name="Note 25 2 3 2 2 2" xfId="24943"/>
    <cellStyle name="Note 25 2 3 2 2 2 2" xfId="46129"/>
    <cellStyle name="Note 25 2 3 2 2 3" xfId="35525"/>
    <cellStyle name="Note 25 2 3 2 3" xfId="19830"/>
    <cellStyle name="Note 25 2 3 2 3 2" xfId="41017"/>
    <cellStyle name="Note 25 2 3 2 4" xfId="30334"/>
    <cellStyle name="Note 25 2 3 2_Table 2A-1_EFT (Annual)" xfId="15670"/>
    <cellStyle name="Note 25 2 3 3" xfId="10281"/>
    <cellStyle name="Note 25 2 3 3 2" xfId="22397"/>
    <cellStyle name="Note 25 2 3 3 2 2" xfId="43583"/>
    <cellStyle name="Note 25 2 3 3 3" xfId="32979"/>
    <cellStyle name="Note 25 2 3 4" xfId="17284"/>
    <cellStyle name="Note 25 2 3 4 2" xfId="38471"/>
    <cellStyle name="Note 25 2 3 5" xfId="27591"/>
    <cellStyle name="Note 25 2 3_Table 2A-1_EFT (Annual)" xfId="7348"/>
    <cellStyle name="Note 25 2 4" xfId="2341"/>
    <cellStyle name="Note 25 2 4 2" xfId="5902"/>
    <cellStyle name="Note 25 2 4 2 2" xfId="14117"/>
    <cellStyle name="Note 25 2 4 2 2 2" xfId="26105"/>
    <cellStyle name="Note 25 2 4 2 2 2 2" xfId="47291"/>
    <cellStyle name="Note 25 2 4 2 2 3" xfId="36687"/>
    <cellStyle name="Note 25 2 4 2 3" xfId="20992"/>
    <cellStyle name="Note 25 2 4 2 3 2" xfId="42179"/>
    <cellStyle name="Note 25 2 4 2 4" xfId="31559"/>
    <cellStyle name="Note 25 2 4 2_Table 2A-1_EFT (Annual)" xfId="15671"/>
    <cellStyle name="Note 25 2 4 3" xfId="11461"/>
    <cellStyle name="Note 25 2 4 3 2" xfId="23559"/>
    <cellStyle name="Note 25 2 4 3 2 2" xfId="44745"/>
    <cellStyle name="Note 25 2 4 3 3" xfId="34141"/>
    <cellStyle name="Note 25 2 4 4" xfId="18446"/>
    <cellStyle name="Note 25 2 4 4 2" xfId="39633"/>
    <cellStyle name="Note 25 2 4 5" xfId="28816"/>
    <cellStyle name="Note 25 2 4_Table 2A-1_EFT (Annual)" xfId="7349"/>
    <cellStyle name="Note 25 2 5" xfId="4195"/>
    <cellStyle name="Note 25 2 5 2" xfId="12519"/>
    <cellStyle name="Note 25 2 5 2 2" xfId="24541"/>
    <cellStyle name="Note 25 2 5 2 2 2" xfId="45727"/>
    <cellStyle name="Note 25 2 5 2 3" xfId="35123"/>
    <cellStyle name="Note 25 2 5 3" xfId="19428"/>
    <cellStyle name="Note 25 2 5 3 2" xfId="40615"/>
    <cellStyle name="Note 25 2 5 4" xfId="29883"/>
    <cellStyle name="Note 25 2 5_Table 2A-1_EFT (Annual)" xfId="15672"/>
    <cellStyle name="Note 25 2 6" xfId="9858"/>
    <cellStyle name="Note 25 2 6 2" xfId="21995"/>
    <cellStyle name="Note 25 2 6 2 2" xfId="43181"/>
    <cellStyle name="Note 25 2 6 3" xfId="32577"/>
    <cellStyle name="Note 25 2 7" xfId="16882"/>
    <cellStyle name="Note 25 2 7 2" xfId="38069"/>
    <cellStyle name="Note 25 2 8" xfId="27140"/>
    <cellStyle name="Note 25 2_Table 2A-1_EFT (Annual)" xfId="3273"/>
    <cellStyle name="Note 25 3" xfId="464"/>
    <cellStyle name="Note 25 3 2" xfId="1441"/>
    <cellStyle name="Note 25 3 2 2" xfId="2711"/>
    <cellStyle name="Note 25 3 2 2 2" xfId="6272"/>
    <cellStyle name="Note 25 3 2 2 2 2" xfId="14466"/>
    <cellStyle name="Note 25 3 2 2 2 2 2" xfId="26438"/>
    <cellStyle name="Note 25 3 2 2 2 2 2 2" xfId="47624"/>
    <cellStyle name="Note 25 3 2 2 2 2 3" xfId="37020"/>
    <cellStyle name="Note 25 3 2 2 2 3" xfId="21325"/>
    <cellStyle name="Note 25 3 2 2 2 3 2" xfId="42512"/>
    <cellStyle name="Note 25 3 2 2 2 4" xfId="31928"/>
    <cellStyle name="Note 25 3 2 2 2_Table 2A-1_EFT (Annual)" xfId="15673"/>
    <cellStyle name="Note 25 3 2 2 3" xfId="11808"/>
    <cellStyle name="Note 25 3 2 2 3 2" xfId="23892"/>
    <cellStyle name="Note 25 3 2 2 3 2 2" xfId="45078"/>
    <cellStyle name="Note 25 3 2 2 3 3" xfId="34474"/>
    <cellStyle name="Note 25 3 2 2 4" xfId="18779"/>
    <cellStyle name="Note 25 3 2 2 4 2" xfId="39966"/>
    <cellStyle name="Note 25 3 2 2 5" xfId="29185"/>
    <cellStyle name="Note 25 3 2 2_Table 2A-1_EFT (Annual)" xfId="7351"/>
    <cellStyle name="Note 25 3 2 3" xfId="5002"/>
    <cellStyle name="Note 25 3 2 3 2" xfId="13262"/>
    <cellStyle name="Note 25 3 2 3 2 2" xfId="25268"/>
    <cellStyle name="Note 25 3 2 3 2 2 2" xfId="46454"/>
    <cellStyle name="Note 25 3 2 3 2 3" xfId="35850"/>
    <cellStyle name="Note 25 3 2 3 3" xfId="20155"/>
    <cellStyle name="Note 25 3 2 3 3 2" xfId="41342"/>
    <cellStyle name="Note 25 3 2 3 4" xfId="30659"/>
    <cellStyle name="Note 25 3 2 3_Table 2A-1_EFT (Annual)" xfId="15674"/>
    <cellStyle name="Note 25 3 2 4" xfId="10606"/>
    <cellStyle name="Note 25 3 2 4 2" xfId="22722"/>
    <cellStyle name="Note 25 3 2 4 2 2" xfId="43908"/>
    <cellStyle name="Note 25 3 2 4 3" xfId="33304"/>
    <cellStyle name="Note 25 3 2 5" xfId="17609"/>
    <cellStyle name="Note 25 3 2 5 2" xfId="38796"/>
    <cellStyle name="Note 25 3 2 6" xfId="27916"/>
    <cellStyle name="Note 25 3 2_Table 2A-1_EFT (Annual)" xfId="7350"/>
    <cellStyle name="Note 25 3 3" xfId="986"/>
    <cellStyle name="Note 25 3 3 2" xfId="4547"/>
    <cellStyle name="Note 25 3 3 2 2" xfId="12807"/>
    <cellStyle name="Note 25 3 3 2 2 2" xfId="24813"/>
    <cellStyle name="Note 25 3 3 2 2 2 2" xfId="45999"/>
    <cellStyle name="Note 25 3 3 2 2 3" xfId="35395"/>
    <cellStyle name="Note 25 3 3 2 3" xfId="19700"/>
    <cellStyle name="Note 25 3 3 2 3 2" xfId="40887"/>
    <cellStyle name="Note 25 3 3 2 4" xfId="30204"/>
    <cellStyle name="Note 25 3 3 2_Table 2A-1_EFT (Annual)" xfId="15675"/>
    <cellStyle name="Note 25 3 3 3" xfId="10151"/>
    <cellStyle name="Note 25 3 3 3 2" xfId="22267"/>
    <cellStyle name="Note 25 3 3 3 2 2" xfId="43453"/>
    <cellStyle name="Note 25 3 3 3 3" xfId="32849"/>
    <cellStyle name="Note 25 3 3 4" xfId="17154"/>
    <cellStyle name="Note 25 3 3 4 2" xfId="38341"/>
    <cellStyle name="Note 25 3 3 5" xfId="27461"/>
    <cellStyle name="Note 25 3 3_Table 2A-1_EFT (Annual)" xfId="7352"/>
    <cellStyle name="Note 25 3 4" xfId="2180"/>
    <cellStyle name="Note 25 3 4 2" xfId="5741"/>
    <cellStyle name="Note 25 3 4 2 2" xfId="13956"/>
    <cellStyle name="Note 25 3 4 2 2 2" xfId="25944"/>
    <cellStyle name="Note 25 3 4 2 2 2 2" xfId="47130"/>
    <cellStyle name="Note 25 3 4 2 2 3" xfId="36526"/>
    <cellStyle name="Note 25 3 4 2 3" xfId="20831"/>
    <cellStyle name="Note 25 3 4 2 3 2" xfId="42018"/>
    <cellStyle name="Note 25 3 4 2 4" xfId="31398"/>
    <cellStyle name="Note 25 3 4 2_Table 2A-1_EFT (Annual)" xfId="15676"/>
    <cellStyle name="Note 25 3 4 3" xfId="11300"/>
    <cellStyle name="Note 25 3 4 3 2" xfId="23398"/>
    <cellStyle name="Note 25 3 4 3 2 2" xfId="44584"/>
    <cellStyle name="Note 25 3 4 3 3" xfId="33980"/>
    <cellStyle name="Note 25 3 4 4" xfId="18285"/>
    <cellStyle name="Note 25 3 4 4 2" xfId="39472"/>
    <cellStyle name="Note 25 3 4 5" xfId="28655"/>
    <cellStyle name="Note 25 3 4_Table 2A-1_EFT (Annual)" xfId="7353"/>
    <cellStyle name="Note 25 3 5" xfId="4034"/>
    <cellStyle name="Note 25 3 5 2" xfId="12358"/>
    <cellStyle name="Note 25 3 5 2 2" xfId="24380"/>
    <cellStyle name="Note 25 3 5 2 2 2" xfId="45566"/>
    <cellStyle name="Note 25 3 5 2 3" xfId="34962"/>
    <cellStyle name="Note 25 3 5 3" xfId="19267"/>
    <cellStyle name="Note 25 3 5 3 2" xfId="40454"/>
    <cellStyle name="Note 25 3 5 4" xfId="29722"/>
    <cellStyle name="Note 25 3 5_Table 2A-1_EFT (Annual)" xfId="15677"/>
    <cellStyle name="Note 25 3 6" xfId="9697"/>
    <cellStyle name="Note 25 3 6 2" xfId="21834"/>
    <cellStyle name="Note 25 3 6 2 2" xfId="43020"/>
    <cellStyle name="Note 25 3 6 3" xfId="32416"/>
    <cellStyle name="Note 25 3 7" xfId="16721"/>
    <cellStyle name="Note 25 3 7 2" xfId="37908"/>
    <cellStyle name="Note 25 3 8" xfId="26979"/>
    <cellStyle name="Note 25 3_Table 2A-1_EFT (Annual)" xfId="3274"/>
    <cellStyle name="Note 25 4" xfId="1280"/>
    <cellStyle name="Note 25 4 2" xfId="2550"/>
    <cellStyle name="Note 25 4 2 2" xfId="6111"/>
    <cellStyle name="Note 25 4 2 2 2" xfId="14305"/>
    <cellStyle name="Note 25 4 2 2 2 2" xfId="26277"/>
    <cellStyle name="Note 25 4 2 2 2 2 2" xfId="47463"/>
    <cellStyle name="Note 25 4 2 2 2 3" xfId="36859"/>
    <cellStyle name="Note 25 4 2 2 3" xfId="21164"/>
    <cellStyle name="Note 25 4 2 2 3 2" xfId="42351"/>
    <cellStyle name="Note 25 4 2 2 4" xfId="31767"/>
    <cellStyle name="Note 25 4 2 2_Table 2A-1_EFT (Annual)" xfId="15678"/>
    <cellStyle name="Note 25 4 2 3" xfId="11647"/>
    <cellStyle name="Note 25 4 2 3 2" xfId="23731"/>
    <cellStyle name="Note 25 4 2 3 2 2" xfId="44917"/>
    <cellStyle name="Note 25 4 2 3 3" xfId="34313"/>
    <cellStyle name="Note 25 4 2 4" xfId="18618"/>
    <cellStyle name="Note 25 4 2 4 2" xfId="39805"/>
    <cellStyle name="Note 25 4 2 5" xfId="29024"/>
    <cellStyle name="Note 25 4 2_Table 2A-1_EFT (Annual)" xfId="7355"/>
    <cellStyle name="Note 25 4 3" xfId="4841"/>
    <cellStyle name="Note 25 4 3 2" xfId="13101"/>
    <cellStyle name="Note 25 4 3 2 2" xfId="25107"/>
    <cellStyle name="Note 25 4 3 2 2 2" xfId="46293"/>
    <cellStyle name="Note 25 4 3 2 3" xfId="35689"/>
    <cellStyle name="Note 25 4 3 3" xfId="19994"/>
    <cellStyle name="Note 25 4 3 3 2" xfId="41181"/>
    <cellStyle name="Note 25 4 3 4" xfId="30498"/>
    <cellStyle name="Note 25 4 3_Table 2A-1_EFT (Annual)" xfId="15679"/>
    <cellStyle name="Note 25 4 4" xfId="10445"/>
    <cellStyle name="Note 25 4 4 2" xfId="22561"/>
    <cellStyle name="Note 25 4 4 2 2" xfId="43747"/>
    <cellStyle name="Note 25 4 4 3" xfId="33143"/>
    <cellStyle name="Note 25 4 5" xfId="17448"/>
    <cellStyle name="Note 25 4 5 2" xfId="38635"/>
    <cellStyle name="Note 25 4 6" xfId="27755"/>
    <cellStyle name="Note 25 4_Table 2A-1_EFT (Annual)" xfId="7354"/>
    <cellStyle name="Note 25 5" xfId="831"/>
    <cellStyle name="Note 25 5 2" xfId="4392"/>
    <cellStyle name="Note 25 5 2 2" xfId="12666"/>
    <cellStyle name="Note 25 5 2 2 2" xfId="24683"/>
    <cellStyle name="Note 25 5 2 2 2 2" xfId="45869"/>
    <cellStyle name="Note 25 5 2 2 3" xfId="35265"/>
    <cellStyle name="Note 25 5 2 3" xfId="19570"/>
    <cellStyle name="Note 25 5 2 3 2" xfId="40757"/>
    <cellStyle name="Note 25 5 2 4" xfId="30049"/>
    <cellStyle name="Note 25 5 2_Table 2A-1_EFT (Annual)" xfId="15680"/>
    <cellStyle name="Note 25 5 3" xfId="10015"/>
    <cellStyle name="Note 25 5 3 2" xfId="22137"/>
    <cellStyle name="Note 25 5 3 2 2" xfId="43323"/>
    <cellStyle name="Note 25 5 3 3" xfId="32719"/>
    <cellStyle name="Note 25 5 4" xfId="17024"/>
    <cellStyle name="Note 25 5 4 2" xfId="38211"/>
    <cellStyle name="Note 25 5 5" xfId="27306"/>
    <cellStyle name="Note 25 5_Table 2A-1_EFT (Annual)" xfId="7356"/>
    <cellStyle name="Note 25 6" xfId="2019"/>
    <cellStyle name="Note 25 6 2" xfId="5580"/>
    <cellStyle name="Note 25 6 2 2" xfId="13795"/>
    <cellStyle name="Note 25 6 2 2 2" xfId="25783"/>
    <cellStyle name="Note 25 6 2 2 2 2" xfId="46969"/>
    <cellStyle name="Note 25 6 2 2 3" xfId="36365"/>
    <cellStyle name="Note 25 6 2 3" xfId="20670"/>
    <cellStyle name="Note 25 6 2 3 2" xfId="41857"/>
    <cellStyle name="Note 25 6 2 4" xfId="31237"/>
    <cellStyle name="Note 25 6 2_Table 2A-1_EFT (Annual)" xfId="15681"/>
    <cellStyle name="Note 25 6 3" xfId="11139"/>
    <cellStyle name="Note 25 6 3 2" xfId="23237"/>
    <cellStyle name="Note 25 6 3 2 2" xfId="44423"/>
    <cellStyle name="Note 25 6 3 3" xfId="33819"/>
    <cellStyle name="Note 25 6 4" xfId="18124"/>
    <cellStyle name="Note 25 6 4 2" xfId="39311"/>
    <cellStyle name="Note 25 6 5" xfId="28494"/>
    <cellStyle name="Note 25 6_Table 2A-1_EFT (Annual)" xfId="7357"/>
    <cellStyle name="Note 25 7" xfId="3827"/>
    <cellStyle name="Note 25 7 2" xfId="12190"/>
    <cellStyle name="Note 25 7 2 2" xfId="24219"/>
    <cellStyle name="Note 25 7 2 2 2" xfId="45405"/>
    <cellStyle name="Note 25 7 2 3" xfId="34801"/>
    <cellStyle name="Note 25 7 3" xfId="19106"/>
    <cellStyle name="Note 25 7 3 2" xfId="40293"/>
    <cellStyle name="Note 25 7 4" xfId="29536"/>
    <cellStyle name="Note 25 7_Table 2A-1_EFT (Annual)" xfId="15682"/>
    <cellStyle name="Note 25 8" xfId="9509"/>
    <cellStyle name="Note 25 8 2" xfId="21673"/>
    <cellStyle name="Note 25 8 2 2" xfId="42859"/>
    <cellStyle name="Note 25 8 3" xfId="32255"/>
    <cellStyle name="Note 25 9" xfId="16560"/>
    <cellStyle name="Note 25 9 2" xfId="37747"/>
    <cellStyle name="Note 25_Table 2A-1_EFT (Annual)" xfId="3272"/>
    <cellStyle name="Note 26" xfId="206"/>
    <cellStyle name="Note 26 10" xfId="26761"/>
    <cellStyle name="Note 26 2" xfId="599"/>
    <cellStyle name="Note 26 2 2" xfId="1576"/>
    <cellStyle name="Note 26 2 2 2" xfId="2846"/>
    <cellStyle name="Note 26 2 2 2 2" xfId="6407"/>
    <cellStyle name="Note 26 2 2 2 2 2" xfId="14601"/>
    <cellStyle name="Note 26 2 2 2 2 2 2" xfId="26573"/>
    <cellStyle name="Note 26 2 2 2 2 2 2 2" xfId="47759"/>
    <cellStyle name="Note 26 2 2 2 2 2 3" xfId="37155"/>
    <cellStyle name="Note 26 2 2 2 2 3" xfId="21460"/>
    <cellStyle name="Note 26 2 2 2 2 3 2" xfId="42647"/>
    <cellStyle name="Note 26 2 2 2 2 4" xfId="32063"/>
    <cellStyle name="Note 26 2 2 2 2_Table 2A-1_EFT (Annual)" xfId="15683"/>
    <cellStyle name="Note 26 2 2 2 3" xfId="11943"/>
    <cellStyle name="Note 26 2 2 2 3 2" xfId="24027"/>
    <cellStyle name="Note 26 2 2 2 3 2 2" xfId="45213"/>
    <cellStyle name="Note 26 2 2 2 3 3" xfId="34609"/>
    <cellStyle name="Note 26 2 2 2 4" xfId="18914"/>
    <cellStyle name="Note 26 2 2 2 4 2" xfId="40101"/>
    <cellStyle name="Note 26 2 2 2 5" xfId="29320"/>
    <cellStyle name="Note 26 2 2 2_Table 2A-1_EFT (Annual)" xfId="7359"/>
    <cellStyle name="Note 26 2 2 3" xfId="5137"/>
    <cellStyle name="Note 26 2 2 3 2" xfId="13397"/>
    <cellStyle name="Note 26 2 2 3 2 2" xfId="25403"/>
    <cellStyle name="Note 26 2 2 3 2 2 2" xfId="46589"/>
    <cellStyle name="Note 26 2 2 3 2 3" xfId="35985"/>
    <cellStyle name="Note 26 2 2 3 3" xfId="20290"/>
    <cellStyle name="Note 26 2 2 3 3 2" xfId="41477"/>
    <cellStyle name="Note 26 2 2 3 4" xfId="30794"/>
    <cellStyle name="Note 26 2 2 3_Table 2A-1_EFT (Annual)" xfId="15684"/>
    <cellStyle name="Note 26 2 2 4" xfId="10741"/>
    <cellStyle name="Note 26 2 2 4 2" xfId="22857"/>
    <cellStyle name="Note 26 2 2 4 2 2" xfId="44043"/>
    <cellStyle name="Note 26 2 2 4 3" xfId="33439"/>
    <cellStyle name="Note 26 2 2 5" xfId="17744"/>
    <cellStyle name="Note 26 2 2 5 2" xfId="38931"/>
    <cellStyle name="Note 26 2 2 6" xfId="28051"/>
    <cellStyle name="Note 26 2 2_Table 2A-1_EFT (Annual)" xfId="7358"/>
    <cellStyle name="Note 26 2 3" xfId="1096"/>
    <cellStyle name="Note 26 2 3 2" xfId="4657"/>
    <cellStyle name="Note 26 2 3 2 2" xfId="12917"/>
    <cellStyle name="Note 26 2 3 2 2 2" xfId="24923"/>
    <cellStyle name="Note 26 2 3 2 2 2 2" xfId="46109"/>
    <cellStyle name="Note 26 2 3 2 2 3" xfId="35505"/>
    <cellStyle name="Note 26 2 3 2 3" xfId="19810"/>
    <cellStyle name="Note 26 2 3 2 3 2" xfId="40997"/>
    <cellStyle name="Note 26 2 3 2 4" xfId="30314"/>
    <cellStyle name="Note 26 2 3 2_Table 2A-1_EFT (Annual)" xfId="15685"/>
    <cellStyle name="Note 26 2 3 3" xfId="10261"/>
    <cellStyle name="Note 26 2 3 3 2" xfId="22377"/>
    <cellStyle name="Note 26 2 3 3 2 2" xfId="43563"/>
    <cellStyle name="Note 26 2 3 3 3" xfId="32959"/>
    <cellStyle name="Note 26 2 3 4" xfId="17264"/>
    <cellStyle name="Note 26 2 3 4 2" xfId="38451"/>
    <cellStyle name="Note 26 2 3 5" xfId="27571"/>
    <cellStyle name="Note 26 2 3_Table 2A-1_EFT (Annual)" xfId="7360"/>
    <cellStyle name="Note 26 2 4" xfId="2315"/>
    <cellStyle name="Note 26 2 4 2" xfId="5876"/>
    <cellStyle name="Note 26 2 4 2 2" xfId="14091"/>
    <cellStyle name="Note 26 2 4 2 2 2" xfId="26079"/>
    <cellStyle name="Note 26 2 4 2 2 2 2" xfId="47265"/>
    <cellStyle name="Note 26 2 4 2 2 3" xfId="36661"/>
    <cellStyle name="Note 26 2 4 2 3" xfId="20966"/>
    <cellStyle name="Note 26 2 4 2 3 2" xfId="42153"/>
    <cellStyle name="Note 26 2 4 2 4" xfId="31533"/>
    <cellStyle name="Note 26 2 4 2_Table 2A-1_EFT (Annual)" xfId="15686"/>
    <cellStyle name="Note 26 2 4 3" xfId="11435"/>
    <cellStyle name="Note 26 2 4 3 2" xfId="23533"/>
    <cellStyle name="Note 26 2 4 3 2 2" xfId="44719"/>
    <cellStyle name="Note 26 2 4 3 3" xfId="34115"/>
    <cellStyle name="Note 26 2 4 4" xfId="18420"/>
    <cellStyle name="Note 26 2 4 4 2" xfId="39607"/>
    <cellStyle name="Note 26 2 4 5" xfId="28790"/>
    <cellStyle name="Note 26 2 4_Table 2A-1_EFT (Annual)" xfId="7361"/>
    <cellStyle name="Note 26 2 5" xfId="4169"/>
    <cellStyle name="Note 26 2 5 2" xfId="12493"/>
    <cellStyle name="Note 26 2 5 2 2" xfId="24515"/>
    <cellStyle name="Note 26 2 5 2 2 2" xfId="45701"/>
    <cellStyle name="Note 26 2 5 2 3" xfId="35097"/>
    <cellStyle name="Note 26 2 5 3" xfId="19402"/>
    <cellStyle name="Note 26 2 5 3 2" xfId="40589"/>
    <cellStyle name="Note 26 2 5 4" xfId="29857"/>
    <cellStyle name="Note 26 2 5_Table 2A-1_EFT (Annual)" xfId="15687"/>
    <cellStyle name="Note 26 2 6" xfId="9832"/>
    <cellStyle name="Note 26 2 6 2" xfId="21969"/>
    <cellStyle name="Note 26 2 6 2 2" xfId="43155"/>
    <cellStyle name="Note 26 2 6 3" xfId="32551"/>
    <cellStyle name="Note 26 2 7" xfId="16856"/>
    <cellStyle name="Note 26 2 7 2" xfId="38043"/>
    <cellStyle name="Note 26 2 8" xfId="27114"/>
    <cellStyle name="Note 26 2_Table 2A-1_EFT (Annual)" xfId="3276"/>
    <cellStyle name="Note 26 3" xfId="434"/>
    <cellStyle name="Note 26 3 2" xfId="1417"/>
    <cellStyle name="Note 26 3 2 2" xfId="2687"/>
    <cellStyle name="Note 26 3 2 2 2" xfId="6248"/>
    <cellStyle name="Note 26 3 2 2 2 2" xfId="14442"/>
    <cellStyle name="Note 26 3 2 2 2 2 2" xfId="26414"/>
    <cellStyle name="Note 26 3 2 2 2 2 2 2" xfId="47600"/>
    <cellStyle name="Note 26 3 2 2 2 2 3" xfId="36996"/>
    <cellStyle name="Note 26 3 2 2 2 3" xfId="21301"/>
    <cellStyle name="Note 26 3 2 2 2 3 2" xfId="42488"/>
    <cellStyle name="Note 26 3 2 2 2 4" xfId="31904"/>
    <cellStyle name="Note 26 3 2 2 2_Table 2A-1_EFT (Annual)" xfId="15688"/>
    <cellStyle name="Note 26 3 2 2 3" xfId="11784"/>
    <cellStyle name="Note 26 3 2 2 3 2" xfId="23868"/>
    <cellStyle name="Note 26 3 2 2 3 2 2" xfId="45054"/>
    <cellStyle name="Note 26 3 2 2 3 3" xfId="34450"/>
    <cellStyle name="Note 26 3 2 2 4" xfId="18755"/>
    <cellStyle name="Note 26 3 2 2 4 2" xfId="39942"/>
    <cellStyle name="Note 26 3 2 2 5" xfId="29161"/>
    <cellStyle name="Note 26 3 2 2_Table 2A-1_EFT (Annual)" xfId="7363"/>
    <cellStyle name="Note 26 3 2 3" xfId="4978"/>
    <cellStyle name="Note 26 3 2 3 2" xfId="13238"/>
    <cellStyle name="Note 26 3 2 3 2 2" xfId="25244"/>
    <cellStyle name="Note 26 3 2 3 2 2 2" xfId="46430"/>
    <cellStyle name="Note 26 3 2 3 2 3" xfId="35826"/>
    <cellStyle name="Note 26 3 2 3 3" xfId="20131"/>
    <cellStyle name="Note 26 3 2 3 3 2" xfId="41318"/>
    <cellStyle name="Note 26 3 2 3 4" xfId="30635"/>
    <cellStyle name="Note 26 3 2 3_Table 2A-1_EFT (Annual)" xfId="15689"/>
    <cellStyle name="Note 26 3 2 4" xfId="10582"/>
    <cellStyle name="Note 26 3 2 4 2" xfId="22698"/>
    <cellStyle name="Note 26 3 2 4 2 2" xfId="43884"/>
    <cellStyle name="Note 26 3 2 4 3" xfId="33280"/>
    <cellStyle name="Note 26 3 2 5" xfId="17585"/>
    <cellStyle name="Note 26 3 2 5 2" xfId="38772"/>
    <cellStyle name="Note 26 3 2 6" xfId="27892"/>
    <cellStyle name="Note 26 3 2_Table 2A-1_EFT (Annual)" xfId="7362"/>
    <cellStyle name="Note 26 3 3" xfId="961"/>
    <cellStyle name="Note 26 3 3 2" xfId="4522"/>
    <cellStyle name="Note 26 3 3 2 2" xfId="12784"/>
    <cellStyle name="Note 26 3 3 2 2 2" xfId="24794"/>
    <cellStyle name="Note 26 3 3 2 2 2 2" xfId="45980"/>
    <cellStyle name="Note 26 3 3 2 2 3" xfId="35376"/>
    <cellStyle name="Note 26 3 3 2 3" xfId="19681"/>
    <cellStyle name="Note 26 3 3 2 3 2" xfId="40868"/>
    <cellStyle name="Note 26 3 3 2 4" xfId="30179"/>
    <cellStyle name="Note 26 3 3 2_Table 2A-1_EFT (Annual)" xfId="15690"/>
    <cellStyle name="Note 26 3 3 3" xfId="10131"/>
    <cellStyle name="Note 26 3 3 3 2" xfId="22248"/>
    <cellStyle name="Note 26 3 3 3 2 2" xfId="43434"/>
    <cellStyle name="Note 26 3 3 3 3" xfId="32830"/>
    <cellStyle name="Note 26 3 3 4" xfId="17135"/>
    <cellStyle name="Note 26 3 3 4 2" xfId="38322"/>
    <cellStyle name="Note 26 3 3 5" xfId="27436"/>
    <cellStyle name="Note 26 3 3_Table 2A-1_EFT (Annual)" xfId="7364"/>
    <cellStyle name="Note 26 3 4" xfId="2156"/>
    <cellStyle name="Note 26 3 4 2" xfId="5717"/>
    <cellStyle name="Note 26 3 4 2 2" xfId="13932"/>
    <cellStyle name="Note 26 3 4 2 2 2" xfId="25920"/>
    <cellStyle name="Note 26 3 4 2 2 2 2" xfId="47106"/>
    <cellStyle name="Note 26 3 4 2 2 3" xfId="36502"/>
    <cellStyle name="Note 26 3 4 2 3" xfId="20807"/>
    <cellStyle name="Note 26 3 4 2 3 2" xfId="41994"/>
    <cellStyle name="Note 26 3 4 2 4" xfId="31374"/>
    <cellStyle name="Note 26 3 4 2_Table 2A-1_EFT (Annual)" xfId="15691"/>
    <cellStyle name="Note 26 3 4 3" xfId="11276"/>
    <cellStyle name="Note 26 3 4 3 2" xfId="23374"/>
    <cellStyle name="Note 26 3 4 3 2 2" xfId="44560"/>
    <cellStyle name="Note 26 3 4 3 3" xfId="33956"/>
    <cellStyle name="Note 26 3 4 4" xfId="18261"/>
    <cellStyle name="Note 26 3 4 4 2" xfId="39448"/>
    <cellStyle name="Note 26 3 4 5" xfId="28631"/>
    <cellStyle name="Note 26 3 4_Table 2A-1_EFT (Annual)" xfId="7365"/>
    <cellStyle name="Note 26 3 5" xfId="4004"/>
    <cellStyle name="Note 26 3 5 2" xfId="12332"/>
    <cellStyle name="Note 26 3 5 2 2" xfId="24356"/>
    <cellStyle name="Note 26 3 5 2 2 2" xfId="45542"/>
    <cellStyle name="Note 26 3 5 2 3" xfId="34938"/>
    <cellStyle name="Note 26 3 5 3" xfId="19243"/>
    <cellStyle name="Note 26 3 5 3 2" xfId="40430"/>
    <cellStyle name="Note 26 3 5 4" xfId="29692"/>
    <cellStyle name="Note 26 3 5_Table 2A-1_EFT (Annual)" xfId="15692"/>
    <cellStyle name="Note 26 3 6" xfId="9669"/>
    <cellStyle name="Note 26 3 6 2" xfId="21810"/>
    <cellStyle name="Note 26 3 6 2 2" xfId="42996"/>
    <cellStyle name="Note 26 3 6 3" xfId="32392"/>
    <cellStyle name="Note 26 3 7" xfId="16697"/>
    <cellStyle name="Note 26 3 7 2" xfId="37884"/>
    <cellStyle name="Note 26 3 8" xfId="26949"/>
    <cellStyle name="Note 26 3_Table 2A-1_EFT (Annual)" xfId="3277"/>
    <cellStyle name="Note 26 4" xfId="1254"/>
    <cellStyle name="Note 26 4 2" xfId="2524"/>
    <cellStyle name="Note 26 4 2 2" xfId="6085"/>
    <cellStyle name="Note 26 4 2 2 2" xfId="14279"/>
    <cellStyle name="Note 26 4 2 2 2 2" xfId="26251"/>
    <cellStyle name="Note 26 4 2 2 2 2 2" xfId="47437"/>
    <cellStyle name="Note 26 4 2 2 2 3" xfId="36833"/>
    <cellStyle name="Note 26 4 2 2 3" xfId="21138"/>
    <cellStyle name="Note 26 4 2 2 3 2" xfId="42325"/>
    <cellStyle name="Note 26 4 2 2 4" xfId="31741"/>
    <cellStyle name="Note 26 4 2 2_Table 2A-1_EFT (Annual)" xfId="15693"/>
    <cellStyle name="Note 26 4 2 3" xfId="11621"/>
    <cellStyle name="Note 26 4 2 3 2" xfId="23705"/>
    <cellStyle name="Note 26 4 2 3 2 2" xfId="44891"/>
    <cellStyle name="Note 26 4 2 3 3" xfId="34287"/>
    <cellStyle name="Note 26 4 2 4" xfId="18592"/>
    <cellStyle name="Note 26 4 2 4 2" xfId="39779"/>
    <cellStyle name="Note 26 4 2 5" xfId="28998"/>
    <cellStyle name="Note 26 4 2_Table 2A-1_EFT (Annual)" xfId="7367"/>
    <cellStyle name="Note 26 4 3" xfId="4815"/>
    <cellStyle name="Note 26 4 3 2" xfId="13075"/>
    <cellStyle name="Note 26 4 3 2 2" xfId="25081"/>
    <cellStyle name="Note 26 4 3 2 2 2" xfId="46267"/>
    <cellStyle name="Note 26 4 3 2 3" xfId="35663"/>
    <cellStyle name="Note 26 4 3 3" xfId="19968"/>
    <cellStyle name="Note 26 4 3 3 2" xfId="41155"/>
    <cellStyle name="Note 26 4 3 4" xfId="30472"/>
    <cellStyle name="Note 26 4 3_Table 2A-1_EFT (Annual)" xfId="15694"/>
    <cellStyle name="Note 26 4 4" xfId="10419"/>
    <cellStyle name="Note 26 4 4 2" xfId="22535"/>
    <cellStyle name="Note 26 4 4 2 2" xfId="43721"/>
    <cellStyle name="Note 26 4 4 3" xfId="33117"/>
    <cellStyle name="Note 26 4 5" xfId="17422"/>
    <cellStyle name="Note 26 4 5 2" xfId="38609"/>
    <cellStyle name="Note 26 4 6" xfId="27729"/>
    <cellStyle name="Note 26 4_Table 2A-1_EFT (Annual)" xfId="7366"/>
    <cellStyle name="Note 26 5" xfId="805"/>
    <cellStyle name="Note 26 5 2" xfId="4366"/>
    <cellStyle name="Note 26 5 2 2" xfId="12646"/>
    <cellStyle name="Note 26 5 2 2 2" xfId="24663"/>
    <cellStyle name="Note 26 5 2 2 2 2" xfId="45849"/>
    <cellStyle name="Note 26 5 2 2 3" xfId="35245"/>
    <cellStyle name="Note 26 5 2 3" xfId="19550"/>
    <cellStyle name="Note 26 5 2 3 2" xfId="40737"/>
    <cellStyle name="Note 26 5 2 4" xfId="30023"/>
    <cellStyle name="Note 26 5 2_Table 2A-1_EFT (Annual)" xfId="15695"/>
    <cellStyle name="Note 26 5 3" xfId="9994"/>
    <cellStyle name="Note 26 5 3 2" xfId="22117"/>
    <cellStyle name="Note 26 5 3 2 2" xfId="43303"/>
    <cellStyle name="Note 26 5 3 3" xfId="32699"/>
    <cellStyle name="Note 26 5 4" xfId="17004"/>
    <cellStyle name="Note 26 5 4 2" xfId="38191"/>
    <cellStyle name="Note 26 5 5" xfId="27280"/>
    <cellStyle name="Note 26 5_Table 2A-1_EFT (Annual)" xfId="7368"/>
    <cellStyle name="Note 26 6" xfId="1993"/>
    <cellStyle name="Note 26 6 2" xfId="5554"/>
    <cellStyle name="Note 26 6 2 2" xfId="13769"/>
    <cellStyle name="Note 26 6 2 2 2" xfId="25757"/>
    <cellStyle name="Note 26 6 2 2 2 2" xfId="46943"/>
    <cellStyle name="Note 26 6 2 2 3" xfId="36339"/>
    <cellStyle name="Note 26 6 2 3" xfId="20644"/>
    <cellStyle name="Note 26 6 2 3 2" xfId="41831"/>
    <cellStyle name="Note 26 6 2 4" xfId="31211"/>
    <cellStyle name="Note 26 6 2_Table 2A-1_EFT (Annual)" xfId="15696"/>
    <cellStyle name="Note 26 6 3" xfId="11113"/>
    <cellStyle name="Note 26 6 3 2" xfId="23211"/>
    <cellStyle name="Note 26 6 3 2 2" xfId="44397"/>
    <cellStyle name="Note 26 6 3 3" xfId="33793"/>
    <cellStyle name="Note 26 6 4" xfId="18098"/>
    <cellStyle name="Note 26 6 4 2" xfId="39285"/>
    <cellStyle name="Note 26 6 5" xfId="28468"/>
    <cellStyle name="Note 26 6_Table 2A-1_EFT (Annual)" xfId="7369"/>
    <cellStyle name="Note 26 7" xfId="3795"/>
    <cellStyle name="Note 26 7 2" xfId="12163"/>
    <cellStyle name="Note 26 7 2 2" xfId="24193"/>
    <cellStyle name="Note 26 7 2 2 2" xfId="45379"/>
    <cellStyle name="Note 26 7 2 3" xfId="34775"/>
    <cellStyle name="Note 26 7 3" xfId="19080"/>
    <cellStyle name="Note 26 7 3 2" xfId="40267"/>
    <cellStyle name="Note 26 7 4" xfId="29504"/>
    <cellStyle name="Note 26 7_Table 2A-1_EFT (Annual)" xfId="15697"/>
    <cellStyle name="Note 26 8" xfId="9482"/>
    <cellStyle name="Note 26 8 2" xfId="21647"/>
    <cellStyle name="Note 26 8 2 2" xfId="42833"/>
    <cellStyle name="Note 26 8 3" xfId="32229"/>
    <cellStyle name="Note 26 9" xfId="16534"/>
    <cellStyle name="Note 26 9 2" xfId="37721"/>
    <cellStyle name="Note 26_Table 2A-1_EFT (Annual)" xfId="3275"/>
    <cellStyle name="Note 27" xfId="196"/>
    <cellStyle name="Note 27 10" xfId="26751"/>
    <cellStyle name="Note 27 2" xfId="589"/>
    <cellStyle name="Note 27 2 2" xfId="1566"/>
    <cellStyle name="Note 27 2 2 2" xfId="2836"/>
    <cellStyle name="Note 27 2 2 2 2" xfId="6397"/>
    <cellStyle name="Note 27 2 2 2 2 2" xfId="14591"/>
    <cellStyle name="Note 27 2 2 2 2 2 2" xfId="26563"/>
    <cellStyle name="Note 27 2 2 2 2 2 2 2" xfId="47749"/>
    <cellStyle name="Note 27 2 2 2 2 2 3" xfId="37145"/>
    <cellStyle name="Note 27 2 2 2 2 3" xfId="21450"/>
    <cellStyle name="Note 27 2 2 2 2 3 2" xfId="42637"/>
    <cellStyle name="Note 27 2 2 2 2 4" xfId="32053"/>
    <cellStyle name="Note 27 2 2 2 2_Table 2A-1_EFT (Annual)" xfId="15698"/>
    <cellStyle name="Note 27 2 2 2 3" xfId="11933"/>
    <cellStyle name="Note 27 2 2 2 3 2" xfId="24017"/>
    <cellStyle name="Note 27 2 2 2 3 2 2" xfId="45203"/>
    <cellStyle name="Note 27 2 2 2 3 3" xfId="34599"/>
    <cellStyle name="Note 27 2 2 2 4" xfId="18904"/>
    <cellStyle name="Note 27 2 2 2 4 2" xfId="40091"/>
    <cellStyle name="Note 27 2 2 2 5" xfId="29310"/>
    <cellStyle name="Note 27 2 2 2_Table 2A-1_EFT (Annual)" xfId="7371"/>
    <cellStyle name="Note 27 2 2 3" xfId="5127"/>
    <cellStyle name="Note 27 2 2 3 2" xfId="13387"/>
    <cellStyle name="Note 27 2 2 3 2 2" xfId="25393"/>
    <cellStyle name="Note 27 2 2 3 2 2 2" xfId="46579"/>
    <cellStyle name="Note 27 2 2 3 2 3" xfId="35975"/>
    <cellStyle name="Note 27 2 2 3 3" xfId="20280"/>
    <cellStyle name="Note 27 2 2 3 3 2" xfId="41467"/>
    <cellStyle name="Note 27 2 2 3 4" xfId="30784"/>
    <cellStyle name="Note 27 2 2 3_Table 2A-1_EFT (Annual)" xfId="15699"/>
    <cellStyle name="Note 27 2 2 4" xfId="10731"/>
    <cellStyle name="Note 27 2 2 4 2" xfId="22847"/>
    <cellStyle name="Note 27 2 2 4 2 2" xfId="44033"/>
    <cellStyle name="Note 27 2 2 4 3" xfId="33429"/>
    <cellStyle name="Note 27 2 2 5" xfId="17734"/>
    <cellStyle name="Note 27 2 2 5 2" xfId="38921"/>
    <cellStyle name="Note 27 2 2 6" xfId="28041"/>
    <cellStyle name="Note 27 2 2_Table 2A-1_EFT (Annual)" xfId="7370"/>
    <cellStyle name="Note 27 2 3" xfId="1087"/>
    <cellStyle name="Note 27 2 3 2" xfId="4648"/>
    <cellStyle name="Note 27 2 3 2 2" xfId="12908"/>
    <cellStyle name="Note 27 2 3 2 2 2" xfId="24914"/>
    <cellStyle name="Note 27 2 3 2 2 2 2" xfId="46100"/>
    <cellStyle name="Note 27 2 3 2 2 3" xfId="35496"/>
    <cellStyle name="Note 27 2 3 2 3" xfId="19801"/>
    <cellStyle name="Note 27 2 3 2 3 2" xfId="40988"/>
    <cellStyle name="Note 27 2 3 2 4" xfId="30305"/>
    <cellStyle name="Note 27 2 3 2_Table 2A-1_EFT (Annual)" xfId="15700"/>
    <cellStyle name="Note 27 2 3 3" xfId="10252"/>
    <cellStyle name="Note 27 2 3 3 2" xfId="22368"/>
    <cellStyle name="Note 27 2 3 3 2 2" xfId="43554"/>
    <cellStyle name="Note 27 2 3 3 3" xfId="32950"/>
    <cellStyle name="Note 27 2 3 4" xfId="17255"/>
    <cellStyle name="Note 27 2 3 4 2" xfId="38442"/>
    <cellStyle name="Note 27 2 3 5" xfId="27562"/>
    <cellStyle name="Note 27 2 3_Table 2A-1_EFT (Annual)" xfId="7372"/>
    <cellStyle name="Note 27 2 4" xfId="2305"/>
    <cellStyle name="Note 27 2 4 2" xfId="5866"/>
    <cellStyle name="Note 27 2 4 2 2" xfId="14081"/>
    <cellStyle name="Note 27 2 4 2 2 2" xfId="26069"/>
    <cellStyle name="Note 27 2 4 2 2 2 2" xfId="47255"/>
    <cellStyle name="Note 27 2 4 2 2 3" xfId="36651"/>
    <cellStyle name="Note 27 2 4 2 3" xfId="20956"/>
    <cellStyle name="Note 27 2 4 2 3 2" xfId="42143"/>
    <cellStyle name="Note 27 2 4 2 4" xfId="31523"/>
    <cellStyle name="Note 27 2 4 2_Table 2A-1_EFT (Annual)" xfId="15701"/>
    <cellStyle name="Note 27 2 4 3" xfId="11425"/>
    <cellStyle name="Note 27 2 4 3 2" xfId="23523"/>
    <cellStyle name="Note 27 2 4 3 2 2" xfId="44709"/>
    <cellStyle name="Note 27 2 4 3 3" xfId="34105"/>
    <cellStyle name="Note 27 2 4 4" xfId="18410"/>
    <cellStyle name="Note 27 2 4 4 2" xfId="39597"/>
    <cellStyle name="Note 27 2 4 5" xfId="28780"/>
    <cellStyle name="Note 27 2 4_Table 2A-1_EFT (Annual)" xfId="7373"/>
    <cellStyle name="Note 27 2 5" xfId="4159"/>
    <cellStyle name="Note 27 2 5 2" xfId="12483"/>
    <cellStyle name="Note 27 2 5 2 2" xfId="24505"/>
    <cellStyle name="Note 27 2 5 2 2 2" xfId="45691"/>
    <cellStyle name="Note 27 2 5 2 3" xfId="35087"/>
    <cellStyle name="Note 27 2 5 3" xfId="19392"/>
    <cellStyle name="Note 27 2 5 3 2" xfId="40579"/>
    <cellStyle name="Note 27 2 5 4" xfId="29847"/>
    <cellStyle name="Note 27 2 5_Table 2A-1_EFT (Annual)" xfId="15702"/>
    <cellStyle name="Note 27 2 6" xfId="9822"/>
    <cellStyle name="Note 27 2 6 2" xfId="21959"/>
    <cellStyle name="Note 27 2 6 2 2" xfId="43145"/>
    <cellStyle name="Note 27 2 6 3" xfId="32541"/>
    <cellStyle name="Note 27 2 7" xfId="16846"/>
    <cellStyle name="Note 27 2 7 2" xfId="38033"/>
    <cellStyle name="Note 27 2 8" xfId="27104"/>
    <cellStyle name="Note 27 2_Table 2A-1_EFT (Annual)" xfId="3279"/>
    <cellStyle name="Note 27 3" xfId="425"/>
    <cellStyle name="Note 27 3 2" xfId="1408"/>
    <cellStyle name="Note 27 3 2 2" xfId="2678"/>
    <cellStyle name="Note 27 3 2 2 2" xfId="6239"/>
    <cellStyle name="Note 27 3 2 2 2 2" xfId="14433"/>
    <cellStyle name="Note 27 3 2 2 2 2 2" xfId="26405"/>
    <cellStyle name="Note 27 3 2 2 2 2 2 2" xfId="47591"/>
    <cellStyle name="Note 27 3 2 2 2 2 3" xfId="36987"/>
    <cellStyle name="Note 27 3 2 2 2 3" xfId="21292"/>
    <cellStyle name="Note 27 3 2 2 2 3 2" xfId="42479"/>
    <cellStyle name="Note 27 3 2 2 2 4" xfId="31895"/>
    <cellStyle name="Note 27 3 2 2 2_Table 2A-1_EFT (Annual)" xfId="15703"/>
    <cellStyle name="Note 27 3 2 2 3" xfId="11775"/>
    <cellStyle name="Note 27 3 2 2 3 2" xfId="23859"/>
    <cellStyle name="Note 27 3 2 2 3 2 2" xfId="45045"/>
    <cellStyle name="Note 27 3 2 2 3 3" xfId="34441"/>
    <cellStyle name="Note 27 3 2 2 4" xfId="18746"/>
    <cellStyle name="Note 27 3 2 2 4 2" xfId="39933"/>
    <cellStyle name="Note 27 3 2 2 5" xfId="29152"/>
    <cellStyle name="Note 27 3 2 2_Table 2A-1_EFT (Annual)" xfId="7375"/>
    <cellStyle name="Note 27 3 2 3" xfId="4969"/>
    <cellStyle name="Note 27 3 2 3 2" xfId="13229"/>
    <cellStyle name="Note 27 3 2 3 2 2" xfId="25235"/>
    <cellStyle name="Note 27 3 2 3 2 2 2" xfId="46421"/>
    <cellStyle name="Note 27 3 2 3 2 3" xfId="35817"/>
    <cellStyle name="Note 27 3 2 3 3" xfId="20122"/>
    <cellStyle name="Note 27 3 2 3 3 2" xfId="41309"/>
    <cellStyle name="Note 27 3 2 3 4" xfId="30626"/>
    <cellStyle name="Note 27 3 2 3_Table 2A-1_EFT (Annual)" xfId="15704"/>
    <cellStyle name="Note 27 3 2 4" xfId="10573"/>
    <cellStyle name="Note 27 3 2 4 2" xfId="22689"/>
    <cellStyle name="Note 27 3 2 4 2 2" xfId="43875"/>
    <cellStyle name="Note 27 3 2 4 3" xfId="33271"/>
    <cellStyle name="Note 27 3 2 5" xfId="17576"/>
    <cellStyle name="Note 27 3 2 5 2" xfId="38763"/>
    <cellStyle name="Note 27 3 2 6" xfId="27883"/>
    <cellStyle name="Note 27 3 2_Table 2A-1_EFT (Annual)" xfId="7374"/>
    <cellStyle name="Note 27 3 3" xfId="953"/>
    <cellStyle name="Note 27 3 3 2" xfId="4514"/>
    <cellStyle name="Note 27 3 3 2 2" xfId="12776"/>
    <cellStyle name="Note 27 3 3 2 2 2" xfId="24786"/>
    <cellStyle name="Note 27 3 3 2 2 2 2" xfId="45972"/>
    <cellStyle name="Note 27 3 3 2 2 3" xfId="35368"/>
    <cellStyle name="Note 27 3 3 2 3" xfId="19673"/>
    <cellStyle name="Note 27 3 3 2 3 2" xfId="40860"/>
    <cellStyle name="Note 27 3 3 2 4" xfId="30171"/>
    <cellStyle name="Note 27 3 3 2_Table 2A-1_EFT (Annual)" xfId="15705"/>
    <cellStyle name="Note 27 3 3 3" xfId="10123"/>
    <cellStyle name="Note 27 3 3 3 2" xfId="22240"/>
    <cellStyle name="Note 27 3 3 3 2 2" xfId="43426"/>
    <cellStyle name="Note 27 3 3 3 3" xfId="32822"/>
    <cellStyle name="Note 27 3 3 4" xfId="17127"/>
    <cellStyle name="Note 27 3 3 4 2" xfId="38314"/>
    <cellStyle name="Note 27 3 3 5" xfId="27428"/>
    <cellStyle name="Note 27 3 3_Table 2A-1_EFT (Annual)" xfId="7376"/>
    <cellStyle name="Note 27 3 4" xfId="2147"/>
    <cellStyle name="Note 27 3 4 2" xfId="5708"/>
    <cellStyle name="Note 27 3 4 2 2" xfId="13923"/>
    <cellStyle name="Note 27 3 4 2 2 2" xfId="25911"/>
    <cellStyle name="Note 27 3 4 2 2 2 2" xfId="47097"/>
    <cellStyle name="Note 27 3 4 2 2 3" xfId="36493"/>
    <cellStyle name="Note 27 3 4 2 3" xfId="20798"/>
    <cellStyle name="Note 27 3 4 2 3 2" xfId="41985"/>
    <cellStyle name="Note 27 3 4 2 4" xfId="31365"/>
    <cellStyle name="Note 27 3 4 2_Table 2A-1_EFT (Annual)" xfId="15706"/>
    <cellStyle name="Note 27 3 4 3" xfId="11267"/>
    <cellStyle name="Note 27 3 4 3 2" xfId="23365"/>
    <cellStyle name="Note 27 3 4 3 2 2" xfId="44551"/>
    <cellStyle name="Note 27 3 4 3 3" xfId="33947"/>
    <cellStyle name="Note 27 3 4 4" xfId="18252"/>
    <cellStyle name="Note 27 3 4 4 2" xfId="39439"/>
    <cellStyle name="Note 27 3 4 5" xfId="28622"/>
    <cellStyle name="Note 27 3 4_Table 2A-1_EFT (Annual)" xfId="7377"/>
    <cellStyle name="Note 27 3 5" xfId="3995"/>
    <cellStyle name="Note 27 3 5 2" xfId="12323"/>
    <cellStyle name="Note 27 3 5 2 2" xfId="24347"/>
    <cellStyle name="Note 27 3 5 2 2 2" xfId="45533"/>
    <cellStyle name="Note 27 3 5 2 3" xfId="34929"/>
    <cellStyle name="Note 27 3 5 3" xfId="19234"/>
    <cellStyle name="Note 27 3 5 3 2" xfId="40421"/>
    <cellStyle name="Note 27 3 5 4" xfId="29683"/>
    <cellStyle name="Note 27 3 5_Table 2A-1_EFT (Annual)" xfId="15707"/>
    <cellStyle name="Note 27 3 6" xfId="9660"/>
    <cellStyle name="Note 27 3 6 2" xfId="21801"/>
    <cellStyle name="Note 27 3 6 2 2" xfId="42987"/>
    <cellStyle name="Note 27 3 6 3" xfId="32383"/>
    <cellStyle name="Note 27 3 7" xfId="16688"/>
    <cellStyle name="Note 27 3 7 2" xfId="37875"/>
    <cellStyle name="Note 27 3 8" xfId="26940"/>
    <cellStyle name="Note 27 3_Table 2A-1_EFT (Annual)" xfId="3280"/>
    <cellStyle name="Note 27 4" xfId="1244"/>
    <cellStyle name="Note 27 4 2" xfId="2514"/>
    <cellStyle name="Note 27 4 2 2" xfId="6075"/>
    <cellStyle name="Note 27 4 2 2 2" xfId="14269"/>
    <cellStyle name="Note 27 4 2 2 2 2" xfId="26241"/>
    <cellStyle name="Note 27 4 2 2 2 2 2" xfId="47427"/>
    <cellStyle name="Note 27 4 2 2 2 3" xfId="36823"/>
    <cellStyle name="Note 27 4 2 2 3" xfId="21128"/>
    <cellStyle name="Note 27 4 2 2 3 2" xfId="42315"/>
    <cellStyle name="Note 27 4 2 2 4" xfId="31731"/>
    <cellStyle name="Note 27 4 2 2_Table 2A-1_EFT (Annual)" xfId="15708"/>
    <cellStyle name="Note 27 4 2 3" xfId="11611"/>
    <cellStyle name="Note 27 4 2 3 2" xfId="23695"/>
    <cellStyle name="Note 27 4 2 3 2 2" xfId="44881"/>
    <cellStyle name="Note 27 4 2 3 3" xfId="34277"/>
    <cellStyle name="Note 27 4 2 4" xfId="18582"/>
    <cellStyle name="Note 27 4 2 4 2" xfId="39769"/>
    <cellStyle name="Note 27 4 2 5" xfId="28988"/>
    <cellStyle name="Note 27 4 2_Table 2A-1_EFT (Annual)" xfId="7379"/>
    <cellStyle name="Note 27 4 3" xfId="4805"/>
    <cellStyle name="Note 27 4 3 2" xfId="13065"/>
    <cellStyle name="Note 27 4 3 2 2" xfId="25071"/>
    <cellStyle name="Note 27 4 3 2 2 2" xfId="46257"/>
    <cellStyle name="Note 27 4 3 2 3" xfId="35653"/>
    <cellStyle name="Note 27 4 3 3" xfId="19958"/>
    <cellStyle name="Note 27 4 3 3 2" xfId="41145"/>
    <cellStyle name="Note 27 4 3 4" xfId="30462"/>
    <cellStyle name="Note 27 4 3_Table 2A-1_EFT (Annual)" xfId="15709"/>
    <cellStyle name="Note 27 4 4" xfId="10409"/>
    <cellStyle name="Note 27 4 4 2" xfId="22525"/>
    <cellStyle name="Note 27 4 4 2 2" xfId="43711"/>
    <cellStyle name="Note 27 4 4 3" xfId="33107"/>
    <cellStyle name="Note 27 4 5" xfId="17412"/>
    <cellStyle name="Note 27 4 5 2" xfId="38599"/>
    <cellStyle name="Note 27 4 6" xfId="27719"/>
    <cellStyle name="Note 27 4_Table 2A-1_EFT (Annual)" xfId="7378"/>
    <cellStyle name="Note 27 5" xfId="796"/>
    <cellStyle name="Note 27 5 2" xfId="4357"/>
    <cellStyle name="Note 27 5 2 2" xfId="12637"/>
    <cellStyle name="Note 27 5 2 2 2" xfId="24654"/>
    <cellStyle name="Note 27 5 2 2 2 2" xfId="45840"/>
    <cellStyle name="Note 27 5 2 2 3" xfId="35236"/>
    <cellStyle name="Note 27 5 2 3" xfId="19541"/>
    <cellStyle name="Note 27 5 2 3 2" xfId="40728"/>
    <cellStyle name="Note 27 5 2 4" xfId="30014"/>
    <cellStyle name="Note 27 5 2_Table 2A-1_EFT (Annual)" xfId="15710"/>
    <cellStyle name="Note 27 5 3" xfId="9985"/>
    <cellStyle name="Note 27 5 3 2" xfId="22108"/>
    <cellStyle name="Note 27 5 3 2 2" xfId="43294"/>
    <cellStyle name="Note 27 5 3 3" xfId="32690"/>
    <cellStyle name="Note 27 5 4" xfId="16995"/>
    <cellStyle name="Note 27 5 4 2" xfId="38182"/>
    <cellStyle name="Note 27 5 5" xfId="27271"/>
    <cellStyle name="Note 27 5_Table 2A-1_EFT (Annual)" xfId="7380"/>
    <cellStyle name="Note 27 6" xfId="1983"/>
    <cellStyle name="Note 27 6 2" xfId="5544"/>
    <cellStyle name="Note 27 6 2 2" xfId="13759"/>
    <cellStyle name="Note 27 6 2 2 2" xfId="25747"/>
    <cellStyle name="Note 27 6 2 2 2 2" xfId="46933"/>
    <cellStyle name="Note 27 6 2 2 3" xfId="36329"/>
    <cellStyle name="Note 27 6 2 3" xfId="20634"/>
    <cellStyle name="Note 27 6 2 3 2" xfId="41821"/>
    <cellStyle name="Note 27 6 2 4" xfId="31201"/>
    <cellStyle name="Note 27 6 2_Table 2A-1_EFT (Annual)" xfId="15711"/>
    <cellStyle name="Note 27 6 3" xfId="11103"/>
    <cellStyle name="Note 27 6 3 2" xfId="23201"/>
    <cellStyle name="Note 27 6 3 2 2" xfId="44387"/>
    <cellStyle name="Note 27 6 3 3" xfId="33783"/>
    <cellStyle name="Note 27 6 4" xfId="18088"/>
    <cellStyle name="Note 27 6 4 2" xfId="39275"/>
    <cellStyle name="Note 27 6 5" xfId="28458"/>
    <cellStyle name="Note 27 6_Table 2A-1_EFT (Annual)" xfId="7381"/>
    <cellStyle name="Note 27 7" xfId="3785"/>
    <cellStyle name="Note 27 7 2" xfId="12153"/>
    <cellStyle name="Note 27 7 2 2" xfId="24183"/>
    <cellStyle name="Note 27 7 2 2 2" xfId="45369"/>
    <cellStyle name="Note 27 7 2 3" xfId="34765"/>
    <cellStyle name="Note 27 7 3" xfId="19070"/>
    <cellStyle name="Note 27 7 3 2" xfId="40257"/>
    <cellStyle name="Note 27 7 4" xfId="29494"/>
    <cellStyle name="Note 27 7_Table 2A-1_EFT (Annual)" xfId="15712"/>
    <cellStyle name="Note 27 8" xfId="9472"/>
    <cellStyle name="Note 27 8 2" xfId="21637"/>
    <cellStyle name="Note 27 8 2 2" xfId="42823"/>
    <cellStyle name="Note 27 8 3" xfId="32219"/>
    <cellStyle name="Note 27 9" xfId="16524"/>
    <cellStyle name="Note 27 9 2" xfId="37711"/>
    <cellStyle name="Note 27_Table 2A-1_EFT (Annual)" xfId="3278"/>
    <cellStyle name="Note 28" xfId="211"/>
    <cellStyle name="Note 28 10" xfId="26766"/>
    <cellStyle name="Note 28 2" xfId="604"/>
    <cellStyle name="Note 28 2 2" xfId="1581"/>
    <cellStyle name="Note 28 2 2 2" xfId="2851"/>
    <cellStyle name="Note 28 2 2 2 2" xfId="6412"/>
    <cellStyle name="Note 28 2 2 2 2 2" xfId="14606"/>
    <cellStyle name="Note 28 2 2 2 2 2 2" xfId="26578"/>
    <cellStyle name="Note 28 2 2 2 2 2 2 2" xfId="47764"/>
    <cellStyle name="Note 28 2 2 2 2 2 3" xfId="37160"/>
    <cellStyle name="Note 28 2 2 2 2 3" xfId="21465"/>
    <cellStyle name="Note 28 2 2 2 2 3 2" xfId="42652"/>
    <cellStyle name="Note 28 2 2 2 2 4" xfId="32068"/>
    <cellStyle name="Note 28 2 2 2 2_Table 2A-1_EFT (Annual)" xfId="15713"/>
    <cellStyle name="Note 28 2 2 2 3" xfId="11948"/>
    <cellStyle name="Note 28 2 2 2 3 2" xfId="24032"/>
    <cellStyle name="Note 28 2 2 2 3 2 2" xfId="45218"/>
    <cellStyle name="Note 28 2 2 2 3 3" xfId="34614"/>
    <cellStyle name="Note 28 2 2 2 4" xfId="18919"/>
    <cellStyle name="Note 28 2 2 2 4 2" xfId="40106"/>
    <cellStyle name="Note 28 2 2 2 5" xfId="29325"/>
    <cellStyle name="Note 28 2 2 2_Table 2A-1_EFT (Annual)" xfId="7383"/>
    <cellStyle name="Note 28 2 2 3" xfId="5142"/>
    <cellStyle name="Note 28 2 2 3 2" xfId="13402"/>
    <cellStyle name="Note 28 2 2 3 2 2" xfId="25408"/>
    <cellStyle name="Note 28 2 2 3 2 2 2" xfId="46594"/>
    <cellStyle name="Note 28 2 2 3 2 3" xfId="35990"/>
    <cellStyle name="Note 28 2 2 3 3" xfId="20295"/>
    <cellStyle name="Note 28 2 2 3 3 2" xfId="41482"/>
    <cellStyle name="Note 28 2 2 3 4" xfId="30799"/>
    <cellStyle name="Note 28 2 2 3_Table 2A-1_EFT (Annual)" xfId="15714"/>
    <cellStyle name="Note 28 2 2 4" xfId="10746"/>
    <cellStyle name="Note 28 2 2 4 2" xfId="22862"/>
    <cellStyle name="Note 28 2 2 4 2 2" xfId="44048"/>
    <cellStyle name="Note 28 2 2 4 3" xfId="33444"/>
    <cellStyle name="Note 28 2 2 5" xfId="17749"/>
    <cellStyle name="Note 28 2 2 5 2" xfId="38936"/>
    <cellStyle name="Note 28 2 2 6" xfId="28056"/>
    <cellStyle name="Note 28 2 2_Table 2A-1_EFT (Annual)" xfId="7382"/>
    <cellStyle name="Note 28 2 3" xfId="1099"/>
    <cellStyle name="Note 28 2 3 2" xfId="4660"/>
    <cellStyle name="Note 28 2 3 2 2" xfId="12920"/>
    <cellStyle name="Note 28 2 3 2 2 2" xfId="24926"/>
    <cellStyle name="Note 28 2 3 2 2 2 2" xfId="46112"/>
    <cellStyle name="Note 28 2 3 2 2 3" xfId="35508"/>
    <cellStyle name="Note 28 2 3 2 3" xfId="19813"/>
    <cellStyle name="Note 28 2 3 2 3 2" xfId="41000"/>
    <cellStyle name="Note 28 2 3 2 4" xfId="30317"/>
    <cellStyle name="Note 28 2 3 2_Table 2A-1_EFT (Annual)" xfId="15715"/>
    <cellStyle name="Note 28 2 3 3" xfId="10264"/>
    <cellStyle name="Note 28 2 3 3 2" xfId="22380"/>
    <cellStyle name="Note 28 2 3 3 2 2" xfId="43566"/>
    <cellStyle name="Note 28 2 3 3 3" xfId="32962"/>
    <cellStyle name="Note 28 2 3 4" xfId="17267"/>
    <cellStyle name="Note 28 2 3 4 2" xfId="38454"/>
    <cellStyle name="Note 28 2 3 5" xfId="27574"/>
    <cellStyle name="Note 28 2 3_Table 2A-1_EFT (Annual)" xfId="7384"/>
    <cellStyle name="Note 28 2 4" xfId="2320"/>
    <cellStyle name="Note 28 2 4 2" xfId="5881"/>
    <cellStyle name="Note 28 2 4 2 2" xfId="14096"/>
    <cellStyle name="Note 28 2 4 2 2 2" xfId="26084"/>
    <cellStyle name="Note 28 2 4 2 2 2 2" xfId="47270"/>
    <cellStyle name="Note 28 2 4 2 2 3" xfId="36666"/>
    <cellStyle name="Note 28 2 4 2 3" xfId="20971"/>
    <cellStyle name="Note 28 2 4 2 3 2" xfId="42158"/>
    <cellStyle name="Note 28 2 4 2 4" xfId="31538"/>
    <cellStyle name="Note 28 2 4 2_Table 2A-1_EFT (Annual)" xfId="15716"/>
    <cellStyle name="Note 28 2 4 3" xfId="11440"/>
    <cellStyle name="Note 28 2 4 3 2" xfId="23538"/>
    <cellStyle name="Note 28 2 4 3 2 2" xfId="44724"/>
    <cellStyle name="Note 28 2 4 3 3" xfId="34120"/>
    <cellStyle name="Note 28 2 4 4" xfId="18425"/>
    <cellStyle name="Note 28 2 4 4 2" xfId="39612"/>
    <cellStyle name="Note 28 2 4 5" xfId="28795"/>
    <cellStyle name="Note 28 2 4_Table 2A-1_EFT (Annual)" xfId="7385"/>
    <cellStyle name="Note 28 2 5" xfId="4174"/>
    <cellStyle name="Note 28 2 5 2" xfId="12498"/>
    <cellStyle name="Note 28 2 5 2 2" xfId="24520"/>
    <cellStyle name="Note 28 2 5 2 2 2" xfId="45706"/>
    <cellStyle name="Note 28 2 5 2 3" xfId="35102"/>
    <cellStyle name="Note 28 2 5 3" xfId="19407"/>
    <cellStyle name="Note 28 2 5 3 2" xfId="40594"/>
    <cellStyle name="Note 28 2 5 4" xfId="29862"/>
    <cellStyle name="Note 28 2 5_Table 2A-1_EFT (Annual)" xfId="15717"/>
    <cellStyle name="Note 28 2 6" xfId="9837"/>
    <cellStyle name="Note 28 2 6 2" xfId="21974"/>
    <cellStyle name="Note 28 2 6 2 2" xfId="43160"/>
    <cellStyle name="Note 28 2 6 3" xfId="32556"/>
    <cellStyle name="Note 28 2 7" xfId="16861"/>
    <cellStyle name="Note 28 2 7 2" xfId="38048"/>
    <cellStyle name="Note 28 2 8" xfId="27119"/>
    <cellStyle name="Note 28 2_Table 2A-1_EFT (Annual)" xfId="3282"/>
    <cellStyle name="Note 28 3" xfId="439"/>
    <cellStyle name="Note 28 3 2" xfId="1422"/>
    <cellStyle name="Note 28 3 2 2" xfId="2692"/>
    <cellStyle name="Note 28 3 2 2 2" xfId="6253"/>
    <cellStyle name="Note 28 3 2 2 2 2" xfId="14447"/>
    <cellStyle name="Note 28 3 2 2 2 2 2" xfId="26419"/>
    <cellStyle name="Note 28 3 2 2 2 2 2 2" xfId="47605"/>
    <cellStyle name="Note 28 3 2 2 2 2 3" xfId="37001"/>
    <cellStyle name="Note 28 3 2 2 2 3" xfId="21306"/>
    <cellStyle name="Note 28 3 2 2 2 3 2" xfId="42493"/>
    <cellStyle name="Note 28 3 2 2 2 4" xfId="31909"/>
    <cellStyle name="Note 28 3 2 2 2_Table 2A-1_EFT (Annual)" xfId="15718"/>
    <cellStyle name="Note 28 3 2 2 3" xfId="11789"/>
    <cellStyle name="Note 28 3 2 2 3 2" xfId="23873"/>
    <cellStyle name="Note 28 3 2 2 3 2 2" xfId="45059"/>
    <cellStyle name="Note 28 3 2 2 3 3" xfId="34455"/>
    <cellStyle name="Note 28 3 2 2 4" xfId="18760"/>
    <cellStyle name="Note 28 3 2 2 4 2" xfId="39947"/>
    <cellStyle name="Note 28 3 2 2 5" xfId="29166"/>
    <cellStyle name="Note 28 3 2 2_Table 2A-1_EFT (Annual)" xfId="7387"/>
    <cellStyle name="Note 28 3 2 3" xfId="4983"/>
    <cellStyle name="Note 28 3 2 3 2" xfId="13243"/>
    <cellStyle name="Note 28 3 2 3 2 2" xfId="25249"/>
    <cellStyle name="Note 28 3 2 3 2 2 2" xfId="46435"/>
    <cellStyle name="Note 28 3 2 3 2 3" xfId="35831"/>
    <cellStyle name="Note 28 3 2 3 3" xfId="20136"/>
    <cellStyle name="Note 28 3 2 3 3 2" xfId="41323"/>
    <cellStyle name="Note 28 3 2 3 4" xfId="30640"/>
    <cellStyle name="Note 28 3 2 3_Table 2A-1_EFT (Annual)" xfId="15719"/>
    <cellStyle name="Note 28 3 2 4" xfId="10587"/>
    <cellStyle name="Note 28 3 2 4 2" xfId="22703"/>
    <cellStyle name="Note 28 3 2 4 2 2" xfId="43889"/>
    <cellStyle name="Note 28 3 2 4 3" xfId="33285"/>
    <cellStyle name="Note 28 3 2 5" xfId="17590"/>
    <cellStyle name="Note 28 3 2 5 2" xfId="38777"/>
    <cellStyle name="Note 28 3 2 6" xfId="27897"/>
    <cellStyle name="Note 28 3 2_Table 2A-1_EFT (Annual)" xfId="7386"/>
    <cellStyle name="Note 28 3 3" xfId="964"/>
    <cellStyle name="Note 28 3 3 2" xfId="4525"/>
    <cellStyle name="Note 28 3 3 2 2" xfId="12787"/>
    <cellStyle name="Note 28 3 3 2 2 2" xfId="24797"/>
    <cellStyle name="Note 28 3 3 2 2 2 2" xfId="45983"/>
    <cellStyle name="Note 28 3 3 2 2 3" xfId="35379"/>
    <cellStyle name="Note 28 3 3 2 3" xfId="19684"/>
    <cellStyle name="Note 28 3 3 2 3 2" xfId="40871"/>
    <cellStyle name="Note 28 3 3 2 4" xfId="30182"/>
    <cellStyle name="Note 28 3 3 2_Table 2A-1_EFT (Annual)" xfId="15720"/>
    <cellStyle name="Note 28 3 3 3" xfId="10134"/>
    <cellStyle name="Note 28 3 3 3 2" xfId="22251"/>
    <cellStyle name="Note 28 3 3 3 2 2" xfId="43437"/>
    <cellStyle name="Note 28 3 3 3 3" xfId="32833"/>
    <cellStyle name="Note 28 3 3 4" xfId="17138"/>
    <cellStyle name="Note 28 3 3 4 2" xfId="38325"/>
    <cellStyle name="Note 28 3 3 5" xfId="27439"/>
    <cellStyle name="Note 28 3 3_Table 2A-1_EFT (Annual)" xfId="7388"/>
    <cellStyle name="Note 28 3 4" xfId="2161"/>
    <cellStyle name="Note 28 3 4 2" xfId="5722"/>
    <cellStyle name="Note 28 3 4 2 2" xfId="13937"/>
    <cellStyle name="Note 28 3 4 2 2 2" xfId="25925"/>
    <cellStyle name="Note 28 3 4 2 2 2 2" xfId="47111"/>
    <cellStyle name="Note 28 3 4 2 2 3" xfId="36507"/>
    <cellStyle name="Note 28 3 4 2 3" xfId="20812"/>
    <cellStyle name="Note 28 3 4 2 3 2" xfId="41999"/>
    <cellStyle name="Note 28 3 4 2 4" xfId="31379"/>
    <cellStyle name="Note 28 3 4 2_Table 2A-1_EFT (Annual)" xfId="15721"/>
    <cellStyle name="Note 28 3 4 3" xfId="11281"/>
    <cellStyle name="Note 28 3 4 3 2" xfId="23379"/>
    <cellStyle name="Note 28 3 4 3 2 2" xfId="44565"/>
    <cellStyle name="Note 28 3 4 3 3" xfId="33961"/>
    <cellStyle name="Note 28 3 4 4" xfId="18266"/>
    <cellStyle name="Note 28 3 4 4 2" xfId="39453"/>
    <cellStyle name="Note 28 3 4 5" xfId="28636"/>
    <cellStyle name="Note 28 3 4_Table 2A-1_EFT (Annual)" xfId="7389"/>
    <cellStyle name="Note 28 3 5" xfId="4009"/>
    <cellStyle name="Note 28 3 5 2" xfId="12337"/>
    <cellStyle name="Note 28 3 5 2 2" xfId="24361"/>
    <cellStyle name="Note 28 3 5 2 2 2" xfId="45547"/>
    <cellStyle name="Note 28 3 5 2 3" xfId="34943"/>
    <cellStyle name="Note 28 3 5 3" xfId="19248"/>
    <cellStyle name="Note 28 3 5 3 2" xfId="40435"/>
    <cellStyle name="Note 28 3 5 4" xfId="29697"/>
    <cellStyle name="Note 28 3 5_Table 2A-1_EFT (Annual)" xfId="15722"/>
    <cellStyle name="Note 28 3 6" xfId="9674"/>
    <cellStyle name="Note 28 3 6 2" xfId="21815"/>
    <cellStyle name="Note 28 3 6 2 2" xfId="43001"/>
    <cellStyle name="Note 28 3 6 3" xfId="32397"/>
    <cellStyle name="Note 28 3 7" xfId="16702"/>
    <cellStyle name="Note 28 3 7 2" xfId="37889"/>
    <cellStyle name="Note 28 3 8" xfId="26954"/>
    <cellStyle name="Note 28 3_Table 2A-1_EFT (Annual)" xfId="3283"/>
    <cellStyle name="Note 28 4" xfId="1259"/>
    <cellStyle name="Note 28 4 2" xfId="2529"/>
    <cellStyle name="Note 28 4 2 2" xfId="6090"/>
    <cellStyle name="Note 28 4 2 2 2" xfId="14284"/>
    <cellStyle name="Note 28 4 2 2 2 2" xfId="26256"/>
    <cellStyle name="Note 28 4 2 2 2 2 2" xfId="47442"/>
    <cellStyle name="Note 28 4 2 2 2 3" xfId="36838"/>
    <cellStyle name="Note 28 4 2 2 3" xfId="21143"/>
    <cellStyle name="Note 28 4 2 2 3 2" xfId="42330"/>
    <cellStyle name="Note 28 4 2 2 4" xfId="31746"/>
    <cellStyle name="Note 28 4 2 2_Table 2A-1_EFT (Annual)" xfId="15723"/>
    <cellStyle name="Note 28 4 2 3" xfId="11626"/>
    <cellStyle name="Note 28 4 2 3 2" xfId="23710"/>
    <cellStyle name="Note 28 4 2 3 2 2" xfId="44896"/>
    <cellStyle name="Note 28 4 2 3 3" xfId="34292"/>
    <cellStyle name="Note 28 4 2 4" xfId="18597"/>
    <cellStyle name="Note 28 4 2 4 2" xfId="39784"/>
    <cellStyle name="Note 28 4 2 5" xfId="29003"/>
    <cellStyle name="Note 28 4 2_Table 2A-1_EFT (Annual)" xfId="7391"/>
    <cellStyle name="Note 28 4 3" xfId="4820"/>
    <cellStyle name="Note 28 4 3 2" xfId="13080"/>
    <cellStyle name="Note 28 4 3 2 2" xfId="25086"/>
    <cellStyle name="Note 28 4 3 2 2 2" xfId="46272"/>
    <cellStyle name="Note 28 4 3 2 3" xfId="35668"/>
    <cellStyle name="Note 28 4 3 3" xfId="19973"/>
    <cellStyle name="Note 28 4 3 3 2" xfId="41160"/>
    <cellStyle name="Note 28 4 3 4" xfId="30477"/>
    <cellStyle name="Note 28 4 3_Table 2A-1_EFT (Annual)" xfId="15724"/>
    <cellStyle name="Note 28 4 4" xfId="10424"/>
    <cellStyle name="Note 28 4 4 2" xfId="22540"/>
    <cellStyle name="Note 28 4 4 2 2" xfId="43726"/>
    <cellStyle name="Note 28 4 4 3" xfId="33122"/>
    <cellStyle name="Note 28 4 5" xfId="17427"/>
    <cellStyle name="Note 28 4 5 2" xfId="38614"/>
    <cellStyle name="Note 28 4 6" xfId="27734"/>
    <cellStyle name="Note 28 4_Table 2A-1_EFT (Annual)" xfId="7390"/>
    <cellStyle name="Note 28 5" xfId="808"/>
    <cellStyle name="Note 28 5 2" xfId="4369"/>
    <cellStyle name="Note 28 5 2 2" xfId="12649"/>
    <cellStyle name="Note 28 5 2 2 2" xfId="24666"/>
    <cellStyle name="Note 28 5 2 2 2 2" xfId="45852"/>
    <cellStyle name="Note 28 5 2 2 3" xfId="35248"/>
    <cellStyle name="Note 28 5 2 3" xfId="19553"/>
    <cellStyle name="Note 28 5 2 3 2" xfId="40740"/>
    <cellStyle name="Note 28 5 2 4" xfId="30026"/>
    <cellStyle name="Note 28 5 2_Table 2A-1_EFT (Annual)" xfId="15725"/>
    <cellStyle name="Note 28 5 3" xfId="9997"/>
    <cellStyle name="Note 28 5 3 2" xfId="22120"/>
    <cellStyle name="Note 28 5 3 2 2" xfId="43306"/>
    <cellStyle name="Note 28 5 3 3" xfId="32702"/>
    <cellStyle name="Note 28 5 4" xfId="17007"/>
    <cellStyle name="Note 28 5 4 2" xfId="38194"/>
    <cellStyle name="Note 28 5 5" xfId="27283"/>
    <cellStyle name="Note 28 5_Table 2A-1_EFT (Annual)" xfId="7392"/>
    <cellStyle name="Note 28 6" xfId="1998"/>
    <cellStyle name="Note 28 6 2" xfId="5559"/>
    <cellStyle name="Note 28 6 2 2" xfId="13774"/>
    <cellStyle name="Note 28 6 2 2 2" xfId="25762"/>
    <cellStyle name="Note 28 6 2 2 2 2" xfId="46948"/>
    <cellStyle name="Note 28 6 2 2 3" xfId="36344"/>
    <cellStyle name="Note 28 6 2 3" xfId="20649"/>
    <cellStyle name="Note 28 6 2 3 2" xfId="41836"/>
    <cellStyle name="Note 28 6 2 4" xfId="31216"/>
    <cellStyle name="Note 28 6 2_Table 2A-1_EFT (Annual)" xfId="15726"/>
    <cellStyle name="Note 28 6 3" xfId="11118"/>
    <cellStyle name="Note 28 6 3 2" xfId="23216"/>
    <cellStyle name="Note 28 6 3 2 2" xfId="44402"/>
    <cellStyle name="Note 28 6 3 3" xfId="33798"/>
    <cellStyle name="Note 28 6 4" xfId="18103"/>
    <cellStyle name="Note 28 6 4 2" xfId="39290"/>
    <cellStyle name="Note 28 6 5" xfId="28473"/>
    <cellStyle name="Note 28 6_Table 2A-1_EFT (Annual)" xfId="7393"/>
    <cellStyle name="Note 28 7" xfId="3800"/>
    <cellStyle name="Note 28 7 2" xfId="12168"/>
    <cellStyle name="Note 28 7 2 2" xfId="24198"/>
    <cellStyle name="Note 28 7 2 2 2" xfId="45384"/>
    <cellStyle name="Note 28 7 2 3" xfId="34780"/>
    <cellStyle name="Note 28 7 3" xfId="19085"/>
    <cellStyle name="Note 28 7 3 2" xfId="40272"/>
    <cellStyle name="Note 28 7 4" xfId="29509"/>
    <cellStyle name="Note 28 7_Table 2A-1_EFT (Annual)" xfId="15727"/>
    <cellStyle name="Note 28 8" xfId="9487"/>
    <cellStyle name="Note 28 8 2" xfId="21652"/>
    <cellStyle name="Note 28 8 2 2" xfId="42838"/>
    <cellStyle name="Note 28 8 3" xfId="32234"/>
    <cellStyle name="Note 28 9" xfId="16539"/>
    <cellStyle name="Note 28 9 2" xfId="37726"/>
    <cellStyle name="Note 28_Table 2A-1_EFT (Annual)" xfId="3281"/>
    <cellStyle name="Note 29" xfId="199"/>
    <cellStyle name="Note 29 10" xfId="26754"/>
    <cellStyle name="Note 29 2" xfId="592"/>
    <cellStyle name="Note 29 2 2" xfId="1569"/>
    <cellStyle name="Note 29 2 2 2" xfId="2839"/>
    <cellStyle name="Note 29 2 2 2 2" xfId="6400"/>
    <cellStyle name="Note 29 2 2 2 2 2" xfId="14594"/>
    <cellStyle name="Note 29 2 2 2 2 2 2" xfId="26566"/>
    <cellStyle name="Note 29 2 2 2 2 2 2 2" xfId="47752"/>
    <cellStyle name="Note 29 2 2 2 2 2 3" xfId="37148"/>
    <cellStyle name="Note 29 2 2 2 2 3" xfId="21453"/>
    <cellStyle name="Note 29 2 2 2 2 3 2" xfId="42640"/>
    <cellStyle name="Note 29 2 2 2 2 4" xfId="32056"/>
    <cellStyle name="Note 29 2 2 2 2_Table 2A-1_EFT (Annual)" xfId="15728"/>
    <cellStyle name="Note 29 2 2 2 3" xfId="11936"/>
    <cellStyle name="Note 29 2 2 2 3 2" xfId="24020"/>
    <cellStyle name="Note 29 2 2 2 3 2 2" xfId="45206"/>
    <cellStyle name="Note 29 2 2 2 3 3" xfId="34602"/>
    <cellStyle name="Note 29 2 2 2 4" xfId="18907"/>
    <cellStyle name="Note 29 2 2 2 4 2" xfId="40094"/>
    <cellStyle name="Note 29 2 2 2 5" xfId="29313"/>
    <cellStyle name="Note 29 2 2 2_Table 2A-1_EFT (Annual)" xfId="7395"/>
    <cellStyle name="Note 29 2 2 3" xfId="5130"/>
    <cellStyle name="Note 29 2 2 3 2" xfId="13390"/>
    <cellStyle name="Note 29 2 2 3 2 2" xfId="25396"/>
    <cellStyle name="Note 29 2 2 3 2 2 2" xfId="46582"/>
    <cellStyle name="Note 29 2 2 3 2 3" xfId="35978"/>
    <cellStyle name="Note 29 2 2 3 3" xfId="20283"/>
    <cellStyle name="Note 29 2 2 3 3 2" xfId="41470"/>
    <cellStyle name="Note 29 2 2 3 4" xfId="30787"/>
    <cellStyle name="Note 29 2 2 3_Table 2A-1_EFT (Annual)" xfId="15729"/>
    <cellStyle name="Note 29 2 2 4" xfId="10734"/>
    <cellStyle name="Note 29 2 2 4 2" xfId="22850"/>
    <cellStyle name="Note 29 2 2 4 2 2" xfId="44036"/>
    <cellStyle name="Note 29 2 2 4 3" xfId="33432"/>
    <cellStyle name="Note 29 2 2 5" xfId="17737"/>
    <cellStyle name="Note 29 2 2 5 2" xfId="38924"/>
    <cellStyle name="Note 29 2 2 6" xfId="28044"/>
    <cellStyle name="Note 29 2 2_Table 2A-1_EFT (Annual)" xfId="7394"/>
    <cellStyle name="Note 29 2 3" xfId="1090"/>
    <cellStyle name="Note 29 2 3 2" xfId="4651"/>
    <cellStyle name="Note 29 2 3 2 2" xfId="12911"/>
    <cellStyle name="Note 29 2 3 2 2 2" xfId="24917"/>
    <cellStyle name="Note 29 2 3 2 2 2 2" xfId="46103"/>
    <cellStyle name="Note 29 2 3 2 2 3" xfId="35499"/>
    <cellStyle name="Note 29 2 3 2 3" xfId="19804"/>
    <cellStyle name="Note 29 2 3 2 3 2" xfId="40991"/>
    <cellStyle name="Note 29 2 3 2 4" xfId="30308"/>
    <cellStyle name="Note 29 2 3 2_Table 2A-1_EFT (Annual)" xfId="15730"/>
    <cellStyle name="Note 29 2 3 3" xfId="10255"/>
    <cellStyle name="Note 29 2 3 3 2" xfId="22371"/>
    <cellStyle name="Note 29 2 3 3 2 2" xfId="43557"/>
    <cellStyle name="Note 29 2 3 3 3" xfId="32953"/>
    <cellStyle name="Note 29 2 3 4" xfId="17258"/>
    <cellStyle name="Note 29 2 3 4 2" xfId="38445"/>
    <cellStyle name="Note 29 2 3 5" xfId="27565"/>
    <cellStyle name="Note 29 2 3_Table 2A-1_EFT (Annual)" xfId="7396"/>
    <cellStyle name="Note 29 2 4" xfId="2308"/>
    <cellStyle name="Note 29 2 4 2" xfId="5869"/>
    <cellStyle name="Note 29 2 4 2 2" xfId="14084"/>
    <cellStyle name="Note 29 2 4 2 2 2" xfId="26072"/>
    <cellStyle name="Note 29 2 4 2 2 2 2" xfId="47258"/>
    <cellStyle name="Note 29 2 4 2 2 3" xfId="36654"/>
    <cellStyle name="Note 29 2 4 2 3" xfId="20959"/>
    <cellStyle name="Note 29 2 4 2 3 2" xfId="42146"/>
    <cellStyle name="Note 29 2 4 2 4" xfId="31526"/>
    <cellStyle name="Note 29 2 4 2_Table 2A-1_EFT (Annual)" xfId="15731"/>
    <cellStyle name="Note 29 2 4 3" xfId="11428"/>
    <cellStyle name="Note 29 2 4 3 2" xfId="23526"/>
    <cellStyle name="Note 29 2 4 3 2 2" xfId="44712"/>
    <cellStyle name="Note 29 2 4 3 3" xfId="34108"/>
    <cellStyle name="Note 29 2 4 4" xfId="18413"/>
    <cellStyle name="Note 29 2 4 4 2" xfId="39600"/>
    <cellStyle name="Note 29 2 4 5" xfId="28783"/>
    <cellStyle name="Note 29 2 4_Table 2A-1_EFT (Annual)" xfId="7397"/>
    <cellStyle name="Note 29 2 5" xfId="4162"/>
    <cellStyle name="Note 29 2 5 2" xfId="12486"/>
    <cellStyle name="Note 29 2 5 2 2" xfId="24508"/>
    <cellStyle name="Note 29 2 5 2 2 2" xfId="45694"/>
    <cellStyle name="Note 29 2 5 2 3" xfId="35090"/>
    <cellStyle name="Note 29 2 5 3" xfId="19395"/>
    <cellStyle name="Note 29 2 5 3 2" xfId="40582"/>
    <cellStyle name="Note 29 2 5 4" xfId="29850"/>
    <cellStyle name="Note 29 2 5_Table 2A-1_EFT (Annual)" xfId="15732"/>
    <cellStyle name="Note 29 2 6" xfId="9825"/>
    <cellStyle name="Note 29 2 6 2" xfId="21962"/>
    <cellStyle name="Note 29 2 6 2 2" xfId="43148"/>
    <cellStyle name="Note 29 2 6 3" xfId="32544"/>
    <cellStyle name="Note 29 2 7" xfId="16849"/>
    <cellStyle name="Note 29 2 7 2" xfId="38036"/>
    <cellStyle name="Note 29 2 8" xfId="27107"/>
    <cellStyle name="Note 29 2_Table 2A-1_EFT (Annual)" xfId="3285"/>
    <cellStyle name="Note 29 3" xfId="428"/>
    <cellStyle name="Note 29 3 2" xfId="1411"/>
    <cellStyle name="Note 29 3 2 2" xfId="2681"/>
    <cellStyle name="Note 29 3 2 2 2" xfId="6242"/>
    <cellStyle name="Note 29 3 2 2 2 2" xfId="14436"/>
    <cellStyle name="Note 29 3 2 2 2 2 2" xfId="26408"/>
    <cellStyle name="Note 29 3 2 2 2 2 2 2" xfId="47594"/>
    <cellStyle name="Note 29 3 2 2 2 2 3" xfId="36990"/>
    <cellStyle name="Note 29 3 2 2 2 3" xfId="21295"/>
    <cellStyle name="Note 29 3 2 2 2 3 2" xfId="42482"/>
    <cellStyle name="Note 29 3 2 2 2 4" xfId="31898"/>
    <cellStyle name="Note 29 3 2 2 2_Table 2A-1_EFT (Annual)" xfId="15733"/>
    <cellStyle name="Note 29 3 2 2 3" xfId="11778"/>
    <cellStyle name="Note 29 3 2 2 3 2" xfId="23862"/>
    <cellStyle name="Note 29 3 2 2 3 2 2" xfId="45048"/>
    <cellStyle name="Note 29 3 2 2 3 3" xfId="34444"/>
    <cellStyle name="Note 29 3 2 2 4" xfId="18749"/>
    <cellStyle name="Note 29 3 2 2 4 2" xfId="39936"/>
    <cellStyle name="Note 29 3 2 2 5" xfId="29155"/>
    <cellStyle name="Note 29 3 2 2_Table 2A-1_EFT (Annual)" xfId="7399"/>
    <cellStyle name="Note 29 3 2 3" xfId="4972"/>
    <cellStyle name="Note 29 3 2 3 2" xfId="13232"/>
    <cellStyle name="Note 29 3 2 3 2 2" xfId="25238"/>
    <cellStyle name="Note 29 3 2 3 2 2 2" xfId="46424"/>
    <cellStyle name="Note 29 3 2 3 2 3" xfId="35820"/>
    <cellStyle name="Note 29 3 2 3 3" xfId="20125"/>
    <cellStyle name="Note 29 3 2 3 3 2" xfId="41312"/>
    <cellStyle name="Note 29 3 2 3 4" xfId="30629"/>
    <cellStyle name="Note 29 3 2 3_Table 2A-1_EFT (Annual)" xfId="15734"/>
    <cellStyle name="Note 29 3 2 4" xfId="10576"/>
    <cellStyle name="Note 29 3 2 4 2" xfId="22692"/>
    <cellStyle name="Note 29 3 2 4 2 2" xfId="43878"/>
    <cellStyle name="Note 29 3 2 4 3" xfId="33274"/>
    <cellStyle name="Note 29 3 2 5" xfId="17579"/>
    <cellStyle name="Note 29 3 2 5 2" xfId="38766"/>
    <cellStyle name="Note 29 3 2 6" xfId="27886"/>
    <cellStyle name="Note 29 3 2_Table 2A-1_EFT (Annual)" xfId="7398"/>
    <cellStyle name="Note 29 3 3" xfId="956"/>
    <cellStyle name="Note 29 3 3 2" xfId="4517"/>
    <cellStyle name="Note 29 3 3 2 2" xfId="12779"/>
    <cellStyle name="Note 29 3 3 2 2 2" xfId="24789"/>
    <cellStyle name="Note 29 3 3 2 2 2 2" xfId="45975"/>
    <cellStyle name="Note 29 3 3 2 2 3" xfId="35371"/>
    <cellStyle name="Note 29 3 3 2 3" xfId="19676"/>
    <cellStyle name="Note 29 3 3 2 3 2" xfId="40863"/>
    <cellStyle name="Note 29 3 3 2 4" xfId="30174"/>
    <cellStyle name="Note 29 3 3 2_Table 2A-1_EFT (Annual)" xfId="15735"/>
    <cellStyle name="Note 29 3 3 3" xfId="10126"/>
    <cellStyle name="Note 29 3 3 3 2" xfId="22243"/>
    <cellStyle name="Note 29 3 3 3 2 2" xfId="43429"/>
    <cellStyle name="Note 29 3 3 3 3" xfId="32825"/>
    <cellStyle name="Note 29 3 3 4" xfId="17130"/>
    <cellStyle name="Note 29 3 3 4 2" xfId="38317"/>
    <cellStyle name="Note 29 3 3 5" xfId="27431"/>
    <cellStyle name="Note 29 3 3_Table 2A-1_EFT (Annual)" xfId="7400"/>
    <cellStyle name="Note 29 3 4" xfId="2150"/>
    <cellStyle name="Note 29 3 4 2" xfId="5711"/>
    <cellStyle name="Note 29 3 4 2 2" xfId="13926"/>
    <cellStyle name="Note 29 3 4 2 2 2" xfId="25914"/>
    <cellStyle name="Note 29 3 4 2 2 2 2" xfId="47100"/>
    <cellStyle name="Note 29 3 4 2 2 3" xfId="36496"/>
    <cellStyle name="Note 29 3 4 2 3" xfId="20801"/>
    <cellStyle name="Note 29 3 4 2 3 2" xfId="41988"/>
    <cellStyle name="Note 29 3 4 2 4" xfId="31368"/>
    <cellStyle name="Note 29 3 4 2_Table 2A-1_EFT (Annual)" xfId="15736"/>
    <cellStyle name="Note 29 3 4 3" xfId="11270"/>
    <cellStyle name="Note 29 3 4 3 2" xfId="23368"/>
    <cellStyle name="Note 29 3 4 3 2 2" xfId="44554"/>
    <cellStyle name="Note 29 3 4 3 3" xfId="33950"/>
    <cellStyle name="Note 29 3 4 4" xfId="18255"/>
    <cellStyle name="Note 29 3 4 4 2" xfId="39442"/>
    <cellStyle name="Note 29 3 4 5" xfId="28625"/>
    <cellStyle name="Note 29 3 4_Table 2A-1_EFT (Annual)" xfId="7401"/>
    <cellStyle name="Note 29 3 5" xfId="3998"/>
    <cellStyle name="Note 29 3 5 2" xfId="12326"/>
    <cellStyle name="Note 29 3 5 2 2" xfId="24350"/>
    <cellStyle name="Note 29 3 5 2 2 2" xfId="45536"/>
    <cellStyle name="Note 29 3 5 2 3" xfId="34932"/>
    <cellStyle name="Note 29 3 5 3" xfId="19237"/>
    <cellStyle name="Note 29 3 5 3 2" xfId="40424"/>
    <cellStyle name="Note 29 3 5 4" xfId="29686"/>
    <cellStyle name="Note 29 3 5_Table 2A-1_EFT (Annual)" xfId="15737"/>
    <cellStyle name="Note 29 3 6" xfId="9663"/>
    <cellStyle name="Note 29 3 6 2" xfId="21804"/>
    <cellStyle name="Note 29 3 6 2 2" xfId="42990"/>
    <cellStyle name="Note 29 3 6 3" xfId="32386"/>
    <cellStyle name="Note 29 3 7" xfId="16691"/>
    <cellStyle name="Note 29 3 7 2" xfId="37878"/>
    <cellStyle name="Note 29 3 8" xfId="26943"/>
    <cellStyle name="Note 29 3_Table 2A-1_EFT (Annual)" xfId="3286"/>
    <cellStyle name="Note 29 4" xfId="1247"/>
    <cellStyle name="Note 29 4 2" xfId="2517"/>
    <cellStyle name="Note 29 4 2 2" xfId="6078"/>
    <cellStyle name="Note 29 4 2 2 2" xfId="14272"/>
    <cellStyle name="Note 29 4 2 2 2 2" xfId="26244"/>
    <cellStyle name="Note 29 4 2 2 2 2 2" xfId="47430"/>
    <cellStyle name="Note 29 4 2 2 2 3" xfId="36826"/>
    <cellStyle name="Note 29 4 2 2 3" xfId="21131"/>
    <cellStyle name="Note 29 4 2 2 3 2" xfId="42318"/>
    <cellStyle name="Note 29 4 2 2 4" xfId="31734"/>
    <cellStyle name="Note 29 4 2 2_Table 2A-1_EFT (Annual)" xfId="15738"/>
    <cellStyle name="Note 29 4 2 3" xfId="11614"/>
    <cellStyle name="Note 29 4 2 3 2" xfId="23698"/>
    <cellStyle name="Note 29 4 2 3 2 2" xfId="44884"/>
    <cellStyle name="Note 29 4 2 3 3" xfId="34280"/>
    <cellStyle name="Note 29 4 2 4" xfId="18585"/>
    <cellStyle name="Note 29 4 2 4 2" xfId="39772"/>
    <cellStyle name="Note 29 4 2 5" xfId="28991"/>
    <cellStyle name="Note 29 4 2_Table 2A-1_EFT (Annual)" xfId="7403"/>
    <cellStyle name="Note 29 4 3" xfId="4808"/>
    <cellStyle name="Note 29 4 3 2" xfId="13068"/>
    <cellStyle name="Note 29 4 3 2 2" xfId="25074"/>
    <cellStyle name="Note 29 4 3 2 2 2" xfId="46260"/>
    <cellStyle name="Note 29 4 3 2 3" xfId="35656"/>
    <cellStyle name="Note 29 4 3 3" xfId="19961"/>
    <cellStyle name="Note 29 4 3 3 2" xfId="41148"/>
    <cellStyle name="Note 29 4 3 4" xfId="30465"/>
    <cellStyle name="Note 29 4 3_Table 2A-1_EFT (Annual)" xfId="15739"/>
    <cellStyle name="Note 29 4 4" xfId="10412"/>
    <cellStyle name="Note 29 4 4 2" xfId="22528"/>
    <cellStyle name="Note 29 4 4 2 2" xfId="43714"/>
    <cellStyle name="Note 29 4 4 3" xfId="33110"/>
    <cellStyle name="Note 29 4 5" xfId="17415"/>
    <cellStyle name="Note 29 4 5 2" xfId="38602"/>
    <cellStyle name="Note 29 4 6" xfId="27722"/>
    <cellStyle name="Note 29 4_Table 2A-1_EFT (Annual)" xfId="7402"/>
    <cellStyle name="Note 29 5" xfId="799"/>
    <cellStyle name="Note 29 5 2" xfId="4360"/>
    <cellStyle name="Note 29 5 2 2" xfId="12640"/>
    <cellStyle name="Note 29 5 2 2 2" xfId="24657"/>
    <cellStyle name="Note 29 5 2 2 2 2" xfId="45843"/>
    <cellStyle name="Note 29 5 2 2 3" xfId="35239"/>
    <cellStyle name="Note 29 5 2 3" xfId="19544"/>
    <cellStyle name="Note 29 5 2 3 2" xfId="40731"/>
    <cellStyle name="Note 29 5 2 4" xfId="30017"/>
    <cellStyle name="Note 29 5 2_Table 2A-1_EFT (Annual)" xfId="15740"/>
    <cellStyle name="Note 29 5 3" xfId="9988"/>
    <cellStyle name="Note 29 5 3 2" xfId="22111"/>
    <cellStyle name="Note 29 5 3 2 2" xfId="43297"/>
    <cellStyle name="Note 29 5 3 3" xfId="32693"/>
    <cellStyle name="Note 29 5 4" xfId="16998"/>
    <cellStyle name="Note 29 5 4 2" xfId="38185"/>
    <cellStyle name="Note 29 5 5" xfId="27274"/>
    <cellStyle name="Note 29 5_Table 2A-1_EFT (Annual)" xfId="7404"/>
    <cellStyle name="Note 29 6" xfId="1986"/>
    <cellStyle name="Note 29 6 2" xfId="5547"/>
    <cellStyle name="Note 29 6 2 2" xfId="13762"/>
    <cellStyle name="Note 29 6 2 2 2" xfId="25750"/>
    <cellStyle name="Note 29 6 2 2 2 2" xfId="46936"/>
    <cellStyle name="Note 29 6 2 2 3" xfId="36332"/>
    <cellStyle name="Note 29 6 2 3" xfId="20637"/>
    <cellStyle name="Note 29 6 2 3 2" xfId="41824"/>
    <cellStyle name="Note 29 6 2 4" xfId="31204"/>
    <cellStyle name="Note 29 6 2_Table 2A-1_EFT (Annual)" xfId="15741"/>
    <cellStyle name="Note 29 6 3" xfId="11106"/>
    <cellStyle name="Note 29 6 3 2" xfId="23204"/>
    <cellStyle name="Note 29 6 3 2 2" xfId="44390"/>
    <cellStyle name="Note 29 6 3 3" xfId="33786"/>
    <cellStyle name="Note 29 6 4" xfId="18091"/>
    <cellStyle name="Note 29 6 4 2" xfId="39278"/>
    <cellStyle name="Note 29 6 5" xfId="28461"/>
    <cellStyle name="Note 29 6_Table 2A-1_EFT (Annual)" xfId="7405"/>
    <cellStyle name="Note 29 7" xfId="3788"/>
    <cellStyle name="Note 29 7 2" xfId="12156"/>
    <cellStyle name="Note 29 7 2 2" xfId="24186"/>
    <cellStyle name="Note 29 7 2 2 2" xfId="45372"/>
    <cellStyle name="Note 29 7 2 3" xfId="34768"/>
    <cellStyle name="Note 29 7 3" xfId="19073"/>
    <cellStyle name="Note 29 7 3 2" xfId="40260"/>
    <cellStyle name="Note 29 7 4" xfId="29497"/>
    <cellStyle name="Note 29 7_Table 2A-1_EFT (Annual)" xfId="15742"/>
    <cellStyle name="Note 29 8" xfId="9475"/>
    <cellStyle name="Note 29 8 2" xfId="21640"/>
    <cellStyle name="Note 29 8 2 2" xfId="42826"/>
    <cellStyle name="Note 29 8 3" xfId="32222"/>
    <cellStyle name="Note 29 9" xfId="16527"/>
    <cellStyle name="Note 29 9 2" xfId="37714"/>
    <cellStyle name="Note 29_Table 2A-1_EFT (Annual)" xfId="3284"/>
    <cellStyle name="Note 3" xfId="112"/>
    <cellStyle name="Note 3 10" xfId="21507"/>
    <cellStyle name="Note 3 10 2" xfId="42694"/>
    <cellStyle name="Note 3 11" xfId="26667"/>
    <cellStyle name="Note 3 2" xfId="505"/>
    <cellStyle name="Note 3 2 2" xfId="1482"/>
    <cellStyle name="Note 3 2 2 2" xfId="2752"/>
    <cellStyle name="Note 3 2 2 2 2" xfId="6313"/>
    <cellStyle name="Note 3 2 2 2 2 2" xfId="14507"/>
    <cellStyle name="Note 3 2 2 2 2 2 2" xfId="26479"/>
    <cellStyle name="Note 3 2 2 2 2 2 2 2" xfId="47665"/>
    <cellStyle name="Note 3 2 2 2 2 2 3" xfId="37061"/>
    <cellStyle name="Note 3 2 2 2 2 3" xfId="21366"/>
    <cellStyle name="Note 3 2 2 2 2 3 2" xfId="42553"/>
    <cellStyle name="Note 3 2 2 2 2 4" xfId="31969"/>
    <cellStyle name="Note 3 2 2 2 2_Table 2A-1_EFT (Annual)" xfId="15743"/>
    <cellStyle name="Note 3 2 2 2 3" xfId="11849"/>
    <cellStyle name="Note 3 2 2 2 3 2" xfId="23933"/>
    <cellStyle name="Note 3 2 2 2 3 2 2" xfId="45119"/>
    <cellStyle name="Note 3 2 2 2 3 3" xfId="34515"/>
    <cellStyle name="Note 3 2 2 2 4" xfId="18820"/>
    <cellStyle name="Note 3 2 2 2 4 2" xfId="40007"/>
    <cellStyle name="Note 3 2 2 2 5" xfId="29226"/>
    <cellStyle name="Note 3 2 2 2_Table 2A-1_EFT (Annual)" xfId="7407"/>
    <cellStyle name="Note 3 2 2 3" xfId="5043"/>
    <cellStyle name="Note 3 2 2 3 2" xfId="13303"/>
    <cellStyle name="Note 3 2 2 3 2 2" xfId="25309"/>
    <cellStyle name="Note 3 2 2 3 2 2 2" xfId="46495"/>
    <cellStyle name="Note 3 2 2 3 2 3" xfId="35891"/>
    <cellStyle name="Note 3 2 2 3 3" xfId="20196"/>
    <cellStyle name="Note 3 2 2 3 3 2" xfId="41383"/>
    <cellStyle name="Note 3 2 2 3 4" xfId="30700"/>
    <cellStyle name="Note 3 2 2 3_Table 2A-1_EFT (Annual)" xfId="15744"/>
    <cellStyle name="Note 3 2 2 4" xfId="10647"/>
    <cellStyle name="Note 3 2 2 4 2" xfId="22763"/>
    <cellStyle name="Note 3 2 2 4 2 2" xfId="43949"/>
    <cellStyle name="Note 3 2 2 4 3" xfId="33345"/>
    <cellStyle name="Note 3 2 2 5" xfId="17650"/>
    <cellStyle name="Note 3 2 2 5 2" xfId="38837"/>
    <cellStyle name="Note 3 2 2 6" xfId="27957"/>
    <cellStyle name="Note 3 2 2_Table 2A-1_EFT (Annual)" xfId="7406"/>
    <cellStyle name="Note 3 2 3" xfId="1018"/>
    <cellStyle name="Note 3 2 3 2" xfId="4579"/>
    <cellStyle name="Note 3 2 3 2 2" xfId="12839"/>
    <cellStyle name="Note 3 2 3 2 2 2" xfId="24845"/>
    <cellStyle name="Note 3 2 3 2 2 2 2" xfId="46031"/>
    <cellStyle name="Note 3 2 3 2 2 3" xfId="35427"/>
    <cellStyle name="Note 3 2 3 2 3" xfId="19732"/>
    <cellStyle name="Note 3 2 3 2 3 2" xfId="40919"/>
    <cellStyle name="Note 3 2 3 2 4" xfId="30236"/>
    <cellStyle name="Note 3 2 3 2_Table 2A-1_EFT (Annual)" xfId="15745"/>
    <cellStyle name="Note 3 2 3 3" xfId="10183"/>
    <cellStyle name="Note 3 2 3 3 2" xfId="22299"/>
    <cellStyle name="Note 3 2 3 3 2 2" xfId="43485"/>
    <cellStyle name="Note 3 2 3 3 3" xfId="32881"/>
    <cellStyle name="Note 3 2 3 4" xfId="17186"/>
    <cellStyle name="Note 3 2 3 4 2" xfId="38373"/>
    <cellStyle name="Note 3 2 3 5" xfId="27493"/>
    <cellStyle name="Note 3 2 3_Table 2A-1_EFT (Annual)" xfId="7408"/>
    <cellStyle name="Note 3 2 4" xfId="2221"/>
    <cellStyle name="Note 3 2 4 2" xfId="5782"/>
    <cellStyle name="Note 3 2 4 2 2" xfId="13997"/>
    <cellStyle name="Note 3 2 4 2 2 2" xfId="25985"/>
    <cellStyle name="Note 3 2 4 2 2 2 2" xfId="47171"/>
    <cellStyle name="Note 3 2 4 2 2 3" xfId="36567"/>
    <cellStyle name="Note 3 2 4 2 3" xfId="20872"/>
    <cellStyle name="Note 3 2 4 2 3 2" xfId="42059"/>
    <cellStyle name="Note 3 2 4 2 4" xfId="31439"/>
    <cellStyle name="Note 3 2 4 2_Table 2A-1_EFT (Annual)" xfId="15746"/>
    <cellStyle name="Note 3 2 4 3" xfId="11341"/>
    <cellStyle name="Note 3 2 4 3 2" xfId="23439"/>
    <cellStyle name="Note 3 2 4 3 2 2" xfId="44625"/>
    <cellStyle name="Note 3 2 4 3 3" xfId="34021"/>
    <cellStyle name="Note 3 2 4 4" xfId="18326"/>
    <cellStyle name="Note 3 2 4 4 2" xfId="39513"/>
    <cellStyle name="Note 3 2 4 5" xfId="28696"/>
    <cellStyle name="Note 3 2 4_Table 2A-1_EFT (Annual)" xfId="7409"/>
    <cellStyle name="Note 3 2 5" xfId="4075"/>
    <cellStyle name="Note 3 2 5 2" xfId="12399"/>
    <cellStyle name="Note 3 2 5 2 2" xfId="24421"/>
    <cellStyle name="Note 3 2 5 2 2 2" xfId="45607"/>
    <cellStyle name="Note 3 2 5 2 3" xfId="35003"/>
    <cellStyle name="Note 3 2 5 3" xfId="19308"/>
    <cellStyle name="Note 3 2 5 3 2" xfId="40495"/>
    <cellStyle name="Note 3 2 5 4" xfId="29763"/>
    <cellStyle name="Note 3 2 5_Table 2A-1_EFT (Annual)" xfId="15747"/>
    <cellStyle name="Note 3 2 6" xfId="9738"/>
    <cellStyle name="Note 3 2 6 2" xfId="21875"/>
    <cellStyle name="Note 3 2 6 2 2" xfId="43061"/>
    <cellStyle name="Note 3 2 6 3" xfId="32457"/>
    <cellStyle name="Note 3 2 7" xfId="16762"/>
    <cellStyle name="Note 3 2 7 2" xfId="37949"/>
    <cellStyle name="Note 3 2 8" xfId="27020"/>
    <cellStyle name="Note 3 2_Table 2A-1_EFT (Annual)" xfId="3288"/>
    <cellStyle name="Note 3 3" xfId="343"/>
    <cellStyle name="Note 3 3 2" xfId="1326"/>
    <cellStyle name="Note 3 3 2 2" xfId="2596"/>
    <cellStyle name="Note 3 3 2 2 2" xfId="6157"/>
    <cellStyle name="Note 3 3 2 2 2 2" xfId="14351"/>
    <cellStyle name="Note 3 3 2 2 2 2 2" xfId="26323"/>
    <cellStyle name="Note 3 3 2 2 2 2 2 2" xfId="47509"/>
    <cellStyle name="Note 3 3 2 2 2 2 3" xfId="36905"/>
    <cellStyle name="Note 3 3 2 2 2 3" xfId="21210"/>
    <cellStyle name="Note 3 3 2 2 2 3 2" xfId="42397"/>
    <cellStyle name="Note 3 3 2 2 2 4" xfId="31813"/>
    <cellStyle name="Note 3 3 2 2 2_Table 2A-1_EFT (Annual)" xfId="15748"/>
    <cellStyle name="Note 3 3 2 2 3" xfId="11693"/>
    <cellStyle name="Note 3 3 2 2 3 2" xfId="23777"/>
    <cellStyle name="Note 3 3 2 2 3 2 2" xfId="44963"/>
    <cellStyle name="Note 3 3 2 2 3 3" xfId="34359"/>
    <cellStyle name="Note 3 3 2 2 4" xfId="18664"/>
    <cellStyle name="Note 3 3 2 2 4 2" xfId="39851"/>
    <cellStyle name="Note 3 3 2 2 5" xfId="29070"/>
    <cellStyle name="Note 3 3 2 2_Table 2A-1_EFT (Annual)" xfId="7411"/>
    <cellStyle name="Note 3 3 2 3" xfId="4887"/>
    <cellStyle name="Note 3 3 2 3 2" xfId="13147"/>
    <cellStyle name="Note 3 3 2 3 2 2" xfId="25153"/>
    <cellStyle name="Note 3 3 2 3 2 2 2" xfId="46339"/>
    <cellStyle name="Note 3 3 2 3 2 3" xfId="35735"/>
    <cellStyle name="Note 3 3 2 3 3" xfId="20040"/>
    <cellStyle name="Note 3 3 2 3 3 2" xfId="41227"/>
    <cellStyle name="Note 3 3 2 3 4" xfId="30544"/>
    <cellStyle name="Note 3 3 2 3_Table 2A-1_EFT (Annual)" xfId="15749"/>
    <cellStyle name="Note 3 3 2 4" xfId="10491"/>
    <cellStyle name="Note 3 3 2 4 2" xfId="22607"/>
    <cellStyle name="Note 3 3 2 4 2 2" xfId="43793"/>
    <cellStyle name="Note 3 3 2 4 3" xfId="33189"/>
    <cellStyle name="Note 3 3 2 5" xfId="17494"/>
    <cellStyle name="Note 3 3 2 5 2" xfId="38681"/>
    <cellStyle name="Note 3 3 2 6" xfId="27801"/>
    <cellStyle name="Note 3 3 2_Table 2A-1_EFT (Annual)" xfId="7410"/>
    <cellStyle name="Note 3 3 3" xfId="886"/>
    <cellStyle name="Note 3 3 3 2" xfId="4447"/>
    <cellStyle name="Note 3 3 3 2 2" xfId="12709"/>
    <cellStyle name="Note 3 3 3 2 2 2" xfId="24719"/>
    <cellStyle name="Note 3 3 3 2 2 2 2" xfId="45905"/>
    <cellStyle name="Note 3 3 3 2 2 3" xfId="35301"/>
    <cellStyle name="Note 3 3 3 2 3" xfId="19606"/>
    <cellStyle name="Note 3 3 3 2 3 2" xfId="40793"/>
    <cellStyle name="Note 3 3 3 2 4" xfId="30104"/>
    <cellStyle name="Note 3 3 3 2_Table 2A-1_EFT (Annual)" xfId="15750"/>
    <cellStyle name="Note 3 3 3 3" xfId="10056"/>
    <cellStyle name="Note 3 3 3 3 2" xfId="22173"/>
    <cellStyle name="Note 3 3 3 3 2 2" xfId="43359"/>
    <cellStyle name="Note 3 3 3 3 3" xfId="32755"/>
    <cellStyle name="Note 3 3 3 4" xfId="17060"/>
    <cellStyle name="Note 3 3 3 4 2" xfId="38247"/>
    <cellStyle name="Note 3 3 3 5" xfId="27361"/>
    <cellStyle name="Note 3 3 3_Table 2A-1_EFT (Annual)" xfId="7412"/>
    <cellStyle name="Note 3 3 4" xfId="2065"/>
    <cellStyle name="Note 3 3 4 2" xfId="5626"/>
    <cellStyle name="Note 3 3 4 2 2" xfId="13841"/>
    <cellStyle name="Note 3 3 4 2 2 2" xfId="25829"/>
    <cellStyle name="Note 3 3 4 2 2 2 2" xfId="47015"/>
    <cellStyle name="Note 3 3 4 2 2 3" xfId="36411"/>
    <cellStyle name="Note 3 3 4 2 3" xfId="20716"/>
    <cellStyle name="Note 3 3 4 2 3 2" xfId="41903"/>
    <cellStyle name="Note 3 3 4 2 4" xfId="31283"/>
    <cellStyle name="Note 3 3 4 2_Table 2A-1_EFT (Annual)" xfId="15751"/>
    <cellStyle name="Note 3 3 4 3" xfId="11185"/>
    <cellStyle name="Note 3 3 4 3 2" xfId="23283"/>
    <cellStyle name="Note 3 3 4 3 2 2" xfId="44469"/>
    <cellStyle name="Note 3 3 4 3 3" xfId="33865"/>
    <cellStyle name="Note 3 3 4 4" xfId="18170"/>
    <cellStyle name="Note 3 3 4 4 2" xfId="39357"/>
    <cellStyle name="Note 3 3 4 5" xfId="28540"/>
    <cellStyle name="Note 3 3 4_Table 2A-1_EFT (Annual)" xfId="7413"/>
    <cellStyle name="Note 3 3 5" xfId="3913"/>
    <cellStyle name="Note 3 3 5 2" xfId="12241"/>
    <cellStyle name="Note 3 3 5 2 2" xfId="24265"/>
    <cellStyle name="Note 3 3 5 2 2 2" xfId="45451"/>
    <cellStyle name="Note 3 3 5 2 3" xfId="34847"/>
    <cellStyle name="Note 3 3 5 3" xfId="19152"/>
    <cellStyle name="Note 3 3 5 3 2" xfId="40339"/>
    <cellStyle name="Note 3 3 5 4" xfId="29601"/>
    <cellStyle name="Note 3 3 5_Table 2A-1_EFT (Annual)" xfId="15752"/>
    <cellStyle name="Note 3 3 6" xfId="9578"/>
    <cellStyle name="Note 3 3 6 2" xfId="21719"/>
    <cellStyle name="Note 3 3 6 2 2" xfId="42905"/>
    <cellStyle name="Note 3 3 6 3" xfId="32301"/>
    <cellStyle name="Note 3 3 7" xfId="16606"/>
    <cellStyle name="Note 3 3 7 2" xfId="37793"/>
    <cellStyle name="Note 3 3 8" xfId="26858"/>
    <cellStyle name="Note 3 3_Table 2A-1_EFT (Annual)" xfId="3289"/>
    <cellStyle name="Note 3 4" xfId="1160"/>
    <cellStyle name="Note 3 4 2" xfId="2430"/>
    <cellStyle name="Note 3 4 2 2" xfId="5991"/>
    <cellStyle name="Note 3 4 2 2 2" xfId="14185"/>
    <cellStyle name="Note 3 4 2 2 2 2" xfId="26157"/>
    <cellStyle name="Note 3 4 2 2 2 2 2" xfId="47343"/>
    <cellStyle name="Note 3 4 2 2 2 3" xfId="36739"/>
    <cellStyle name="Note 3 4 2 2 3" xfId="21044"/>
    <cellStyle name="Note 3 4 2 2 3 2" xfId="42231"/>
    <cellStyle name="Note 3 4 2 2 4" xfId="31647"/>
    <cellStyle name="Note 3 4 2 2_Table 2A-1_EFT (Annual)" xfId="15753"/>
    <cellStyle name="Note 3 4 2 3" xfId="11527"/>
    <cellStyle name="Note 3 4 2 3 2" xfId="23611"/>
    <cellStyle name="Note 3 4 2 3 2 2" xfId="44797"/>
    <cellStyle name="Note 3 4 2 3 3" xfId="34193"/>
    <cellStyle name="Note 3 4 2 4" xfId="18498"/>
    <cellStyle name="Note 3 4 2 4 2" xfId="39685"/>
    <cellStyle name="Note 3 4 2 5" xfId="28904"/>
    <cellStyle name="Note 3 4 2_Table 2A-1_EFT (Annual)" xfId="7415"/>
    <cellStyle name="Note 3 4 3" xfId="4721"/>
    <cellStyle name="Note 3 4 3 2" xfId="12981"/>
    <cellStyle name="Note 3 4 3 2 2" xfId="24987"/>
    <cellStyle name="Note 3 4 3 2 2 2" xfId="46173"/>
    <cellStyle name="Note 3 4 3 2 3" xfId="35569"/>
    <cellStyle name="Note 3 4 3 3" xfId="19874"/>
    <cellStyle name="Note 3 4 3 3 2" xfId="41061"/>
    <cellStyle name="Note 3 4 3 4" xfId="30378"/>
    <cellStyle name="Note 3 4 3_Table 2A-1_EFT (Annual)" xfId="15754"/>
    <cellStyle name="Note 3 4 4" xfId="10325"/>
    <cellStyle name="Note 3 4 4 2" xfId="22441"/>
    <cellStyle name="Note 3 4 4 2 2" xfId="43627"/>
    <cellStyle name="Note 3 4 4 3" xfId="33023"/>
    <cellStyle name="Note 3 4 5" xfId="17328"/>
    <cellStyle name="Note 3 4 5 2" xfId="38515"/>
    <cellStyle name="Note 3 4 6" xfId="27635"/>
    <cellStyle name="Note 3 4_Table 2A-1_EFT (Annual)" xfId="7414"/>
    <cellStyle name="Note 3 5" xfId="727"/>
    <cellStyle name="Note 3 5 2" xfId="4288"/>
    <cellStyle name="Note 3 5 2 2" xfId="12568"/>
    <cellStyle name="Note 3 5 2 2 2" xfId="24585"/>
    <cellStyle name="Note 3 5 2 2 2 2" xfId="45771"/>
    <cellStyle name="Note 3 5 2 2 3" xfId="35167"/>
    <cellStyle name="Note 3 5 2 3" xfId="19472"/>
    <cellStyle name="Note 3 5 2 3 2" xfId="40659"/>
    <cellStyle name="Note 3 5 2 4" xfId="29945"/>
    <cellStyle name="Note 3 5 2_Table 2A-1_EFT (Annual)" xfId="15755"/>
    <cellStyle name="Note 3 5 3" xfId="9916"/>
    <cellStyle name="Note 3 5 3 2" xfId="22039"/>
    <cellStyle name="Note 3 5 3 2 2" xfId="43225"/>
    <cellStyle name="Note 3 5 3 3" xfId="32621"/>
    <cellStyle name="Note 3 5 4" xfId="16926"/>
    <cellStyle name="Note 3 5 4 2" xfId="38113"/>
    <cellStyle name="Note 3 5 5" xfId="27202"/>
    <cellStyle name="Note 3 5_Table 2A-1_EFT (Annual)" xfId="7416"/>
    <cellStyle name="Note 3 6" xfId="1799"/>
    <cellStyle name="Note 3 6 2" xfId="5360"/>
    <cellStyle name="Note 3 6 2 2" xfId="13575"/>
    <cellStyle name="Note 3 6 2 2 2" xfId="25563"/>
    <cellStyle name="Note 3 6 2 2 2 2" xfId="46749"/>
    <cellStyle name="Note 3 6 2 2 3" xfId="36145"/>
    <cellStyle name="Note 3 6 2 3" xfId="20450"/>
    <cellStyle name="Note 3 6 2 3 2" xfId="41637"/>
    <cellStyle name="Note 3 6 2 4" xfId="31017"/>
    <cellStyle name="Note 3 6 2_Table 2A-1_EFT (Annual)" xfId="15756"/>
    <cellStyle name="Note 3 6 3" xfId="10919"/>
    <cellStyle name="Note 3 6 3 2" xfId="23017"/>
    <cellStyle name="Note 3 6 3 2 2" xfId="44203"/>
    <cellStyle name="Note 3 6 3 3" xfId="33599"/>
    <cellStyle name="Note 3 6 4" xfId="17904"/>
    <cellStyle name="Note 3 6 4 2" xfId="39091"/>
    <cellStyle name="Note 3 6 5" xfId="28274"/>
    <cellStyle name="Note 3 6_Table 2A-1_EFT (Annual)" xfId="7417"/>
    <cellStyle name="Note 3 7" xfId="3701"/>
    <cellStyle name="Note 3 7 2" xfId="12069"/>
    <cellStyle name="Note 3 7 2 2" xfId="24099"/>
    <cellStyle name="Note 3 7 2 2 2" xfId="45285"/>
    <cellStyle name="Note 3 7 2 3" xfId="34681"/>
    <cellStyle name="Note 3 7 3" xfId="18986"/>
    <cellStyle name="Note 3 7 3 2" xfId="40173"/>
    <cellStyle name="Note 3 7 4" xfId="29410"/>
    <cellStyle name="Note 3 7_Table 2A-1_EFT (Annual)" xfId="15757"/>
    <cellStyle name="Note 3 8" xfId="9388"/>
    <cellStyle name="Note 3 8 2" xfId="21553"/>
    <cellStyle name="Note 3 8 2 2" xfId="42739"/>
    <cellStyle name="Note 3 8 3" xfId="32135"/>
    <cellStyle name="Note 3 9" xfId="16440"/>
    <cellStyle name="Note 3 9 2" xfId="37627"/>
    <cellStyle name="Note 3_Table 2A-1_EFT (Annual)" xfId="3287"/>
    <cellStyle name="Note 30" xfId="241"/>
    <cellStyle name="Note 30 10" xfId="26796"/>
    <cellStyle name="Note 30 2" xfId="628"/>
    <cellStyle name="Note 30 2 2" xfId="1605"/>
    <cellStyle name="Note 30 2 2 2" xfId="2875"/>
    <cellStyle name="Note 30 2 2 2 2" xfId="6436"/>
    <cellStyle name="Note 30 2 2 2 2 2" xfId="14630"/>
    <cellStyle name="Note 30 2 2 2 2 2 2" xfId="26602"/>
    <cellStyle name="Note 30 2 2 2 2 2 2 2" xfId="47788"/>
    <cellStyle name="Note 30 2 2 2 2 2 3" xfId="37184"/>
    <cellStyle name="Note 30 2 2 2 2 3" xfId="21489"/>
    <cellStyle name="Note 30 2 2 2 2 3 2" xfId="42676"/>
    <cellStyle name="Note 30 2 2 2 2 4" xfId="32092"/>
    <cellStyle name="Note 30 2 2 2 2_Table 2A-1_EFT (Annual)" xfId="15758"/>
    <cellStyle name="Note 30 2 2 2 3" xfId="11972"/>
    <cellStyle name="Note 30 2 2 2 3 2" xfId="24056"/>
    <cellStyle name="Note 30 2 2 2 3 2 2" xfId="45242"/>
    <cellStyle name="Note 30 2 2 2 3 3" xfId="34638"/>
    <cellStyle name="Note 30 2 2 2 4" xfId="18943"/>
    <cellStyle name="Note 30 2 2 2 4 2" xfId="40130"/>
    <cellStyle name="Note 30 2 2 2 5" xfId="29349"/>
    <cellStyle name="Note 30 2 2 2_Table 2A-1_EFT (Annual)" xfId="7419"/>
    <cellStyle name="Note 30 2 2 3" xfId="5166"/>
    <cellStyle name="Note 30 2 2 3 2" xfId="13426"/>
    <cellStyle name="Note 30 2 2 3 2 2" xfId="25432"/>
    <cellStyle name="Note 30 2 2 3 2 2 2" xfId="46618"/>
    <cellStyle name="Note 30 2 2 3 2 3" xfId="36014"/>
    <cellStyle name="Note 30 2 2 3 3" xfId="20319"/>
    <cellStyle name="Note 30 2 2 3 3 2" xfId="41506"/>
    <cellStyle name="Note 30 2 2 3 4" xfId="30823"/>
    <cellStyle name="Note 30 2 2 3_Table 2A-1_EFT (Annual)" xfId="15759"/>
    <cellStyle name="Note 30 2 2 4" xfId="10770"/>
    <cellStyle name="Note 30 2 2 4 2" xfId="22886"/>
    <cellStyle name="Note 30 2 2 4 2 2" xfId="44072"/>
    <cellStyle name="Note 30 2 2 4 3" xfId="33468"/>
    <cellStyle name="Note 30 2 2 5" xfId="17773"/>
    <cellStyle name="Note 30 2 2 5 2" xfId="38960"/>
    <cellStyle name="Note 30 2 2 6" xfId="28080"/>
    <cellStyle name="Note 30 2 2_Table 2A-1_EFT (Annual)" xfId="7418"/>
    <cellStyle name="Note 30 2 3" xfId="1118"/>
    <cellStyle name="Note 30 2 3 2" xfId="4679"/>
    <cellStyle name="Note 30 2 3 2 2" xfId="12939"/>
    <cellStyle name="Note 30 2 3 2 2 2" xfId="24945"/>
    <cellStyle name="Note 30 2 3 2 2 2 2" xfId="46131"/>
    <cellStyle name="Note 30 2 3 2 2 3" xfId="35527"/>
    <cellStyle name="Note 30 2 3 2 3" xfId="19832"/>
    <cellStyle name="Note 30 2 3 2 3 2" xfId="41019"/>
    <cellStyle name="Note 30 2 3 2 4" xfId="30336"/>
    <cellStyle name="Note 30 2 3 2_Table 2A-1_EFT (Annual)" xfId="15760"/>
    <cellStyle name="Note 30 2 3 3" xfId="10283"/>
    <cellStyle name="Note 30 2 3 3 2" xfId="22399"/>
    <cellStyle name="Note 30 2 3 3 2 2" xfId="43585"/>
    <cellStyle name="Note 30 2 3 3 3" xfId="32981"/>
    <cellStyle name="Note 30 2 3 4" xfId="17286"/>
    <cellStyle name="Note 30 2 3 4 2" xfId="38473"/>
    <cellStyle name="Note 30 2 3 5" xfId="27593"/>
    <cellStyle name="Note 30 2 3_Table 2A-1_EFT (Annual)" xfId="7420"/>
    <cellStyle name="Note 30 2 4" xfId="2344"/>
    <cellStyle name="Note 30 2 4 2" xfId="5905"/>
    <cellStyle name="Note 30 2 4 2 2" xfId="14120"/>
    <cellStyle name="Note 30 2 4 2 2 2" xfId="26108"/>
    <cellStyle name="Note 30 2 4 2 2 2 2" xfId="47294"/>
    <cellStyle name="Note 30 2 4 2 2 3" xfId="36690"/>
    <cellStyle name="Note 30 2 4 2 3" xfId="20995"/>
    <cellStyle name="Note 30 2 4 2 3 2" xfId="42182"/>
    <cellStyle name="Note 30 2 4 2 4" xfId="31562"/>
    <cellStyle name="Note 30 2 4 2_Table 2A-1_EFT (Annual)" xfId="15761"/>
    <cellStyle name="Note 30 2 4 3" xfId="11464"/>
    <cellStyle name="Note 30 2 4 3 2" xfId="23562"/>
    <cellStyle name="Note 30 2 4 3 2 2" xfId="44748"/>
    <cellStyle name="Note 30 2 4 3 3" xfId="34144"/>
    <cellStyle name="Note 30 2 4 4" xfId="18449"/>
    <cellStyle name="Note 30 2 4 4 2" xfId="39636"/>
    <cellStyle name="Note 30 2 4 5" xfId="28819"/>
    <cellStyle name="Note 30 2 4_Table 2A-1_EFT (Annual)" xfId="7421"/>
    <cellStyle name="Note 30 2 5" xfId="4198"/>
    <cellStyle name="Note 30 2 5 2" xfId="12522"/>
    <cellStyle name="Note 30 2 5 2 2" xfId="24544"/>
    <cellStyle name="Note 30 2 5 2 2 2" xfId="45730"/>
    <cellStyle name="Note 30 2 5 2 3" xfId="35126"/>
    <cellStyle name="Note 30 2 5 3" xfId="19431"/>
    <cellStyle name="Note 30 2 5 3 2" xfId="40618"/>
    <cellStyle name="Note 30 2 5 4" xfId="29886"/>
    <cellStyle name="Note 30 2 5_Table 2A-1_EFT (Annual)" xfId="15762"/>
    <cellStyle name="Note 30 2 6" xfId="9861"/>
    <cellStyle name="Note 30 2 6 2" xfId="21998"/>
    <cellStyle name="Note 30 2 6 2 2" xfId="43184"/>
    <cellStyle name="Note 30 2 6 3" xfId="32580"/>
    <cellStyle name="Note 30 2 7" xfId="16885"/>
    <cellStyle name="Note 30 2 7 2" xfId="38072"/>
    <cellStyle name="Note 30 2 8" xfId="27143"/>
    <cellStyle name="Note 30 2_Table 2A-1_EFT (Annual)" xfId="3291"/>
    <cellStyle name="Note 30 3" xfId="467"/>
    <cellStyle name="Note 30 3 2" xfId="1444"/>
    <cellStyle name="Note 30 3 2 2" xfId="2714"/>
    <cellStyle name="Note 30 3 2 2 2" xfId="6275"/>
    <cellStyle name="Note 30 3 2 2 2 2" xfId="14469"/>
    <cellStyle name="Note 30 3 2 2 2 2 2" xfId="26441"/>
    <cellStyle name="Note 30 3 2 2 2 2 2 2" xfId="47627"/>
    <cellStyle name="Note 30 3 2 2 2 2 3" xfId="37023"/>
    <cellStyle name="Note 30 3 2 2 2 3" xfId="21328"/>
    <cellStyle name="Note 30 3 2 2 2 3 2" xfId="42515"/>
    <cellStyle name="Note 30 3 2 2 2 4" xfId="31931"/>
    <cellStyle name="Note 30 3 2 2 2_Table 2A-1_EFT (Annual)" xfId="15763"/>
    <cellStyle name="Note 30 3 2 2 3" xfId="11811"/>
    <cellStyle name="Note 30 3 2 2 3 2" xfId="23895"/>
    <cellStyle name="Note 30 3 2 2 3 2 2" xfId="45081"/>
    <cellStyle name="Note 30 3 2 2 3 3" xfId="34477"/>
    <cellStyle name="Note 30 3 2 2 4" xfId="18782"/>
    <cellStyle name="Note 30 3 2 2 4 2" xfId="39969"/>
    <cellStyle name="Note 30 3 2 2 5" xfId="29188"/>
    <cellStyle name="Note 30 3 2 2_Table 2A-1_EFT (Annual)" xfId="7423"/>
    <cellStyle name="Note 30 3 2 3" xfId="5005"/>
    <cellStyle name="Note 30 3 2 3 2" xfId="13265"/>
    <cellStyle name="Note 30 3 2 3 2 2" xfId="25271"/>
    <cellStyle name="Note 30 3 2 3 2 2 2" xfId="46457"/>
    <cellStyle name="Note 30 3 2 3 2 3" xfId="35853"/>
    <cellStyle name="Note 30 3 2 3 3" xfId="20158"/>
    <cellStyle name="Note 30 3 2 3 3 2" xfId="41345"/>
    <cellStyle name="Note 30 3 2 3 4" xfId="30662"/>
    <cellStyle name="Note 30 3 2 3_Table 2A-1_EFT (Annual)" xfId="15764"/>
    <cellStyle name="Note 30 3 2 4" xfId="10609"/>
    <cellStyle name="Note 30 3 2 4 2" xfId="22725"/>
    <cellStyle name="Note 30 3 2 4 2 2" xfId="43911"/>
    <cellStyle name="Note 30 3 2 4 3" xfId="33307"/>
    <cellStyle name="Note 30 3 2 5" xfId="17612"/>
    <cellStyle name="Note 30 3 2 5 2" xfId="38799"/>
    <cellStyle name="Note 30 3 2 6" xfId="27919"/>
    <cellStyle name="Note 30 3 2_Table 2A-1_EFT (Annual)" xfId="7422"/>
    <cellStyle name="Note 30 3 3" xfId="988"/>
    <cellStyle name="Note 30 3 3 2" xfId="4549"/>
    <cellStyle name="Note 30 3 3 2 2" xfId="12809"/>
    <cellStyle name="Note 30 3 3 2 2 2" xfId="24815"/>
    <cellStyle name="Note 30 3 3 2 2 2 2" xfId="46001"/>
    <cellStyle name="Note 30 3 3 2 2 3" xfId="35397"/>
    <cellStyle name="Note 30 3 3 2 3" xfId="19702"/>
    <cellStyle name="Note 30 3 3 2 3 2" xfId="40889"/>
    <cellStyle name="Note 30 3 3 2 4" xfId="30206"/>
    <cellStyle name="Note 30 3 3 2_Table 2A-1_EFT (Annual)" xfId="15765"/>
    <cellStyle name="Note 30 3 3 3" xfId="10153"/>
    <cellStyle name="Note 30 3 3 3 2" xfId="22269"/>
    <cellStyle name="Note 30 3 3 3 2 2" xfId="43455"/>
    <cellStyle name="Note 30 3 3 3 3" xfId="32851"/>
    <cellStyle name="Note 30 3 3 4" xfId="17156"/>
    <cellStyle name="Note 30 3 3 4 2" xfId="38343"/>
    <cellStyle name="Note 30 3 3 5" xfId="27463"/>
    <cellStyle name="Note 30 3 3_Table 2A-1_EFT (Annual)" xfId="7424"/>
    <cellStyle name="Note 30 3 4" xfId="2183"/>
    <cellStyle name="Note 30 3 4 2" xfId="5744"/>
    <cellStyle name="Note 30 3 4 2 2" xfId="13959"/>
    <cellStyle name="Note 30 3 4 2 2 2" xfId="25947"/>
    <cellStyle name="Note 30 3 4 2 2 2 2" xfId="47133"/>
    <cellStyle name="Note 30 3 4 2 2 3" xfId="36529"/>
    <cellStyle name="Note 30 3 4 2 3" xfId="20834"/>
    <cellStyle name="Note 30 3 4 2 3 2" xfId="42021"/>
    <cellStyle name="Note 30 3 4 2 4" xfId="31401"/>
    <cellStyle name="Note 30 3 4 2_Table 2A-1_EFT (Annual)" xfId="15766"/>
    <cellStyle name="Note 30 3 4 3" xfId="11303"/>
    <cellStyle name="Note 30 3 4 3 2" xfId="23401"/>
    <cellStyle name="Note 30 3 4 3 2 2" xfId="44587"/>
    <cellStyle name="Note 30 3 4 3 3" xfId="33983"/>
    <cellStyle name="Note 30 3 4 4" xfId="18288"/>
    <cellStyle name="Note 30 3 4 4 2" xfId="39475"/>
    <cellStyle name="Note 30 3 4 5" xfId="28658"/>
    <cellStyle name="Note 30 3 4_Table 2A-1_EFT (Annual)" xfId="7425"/>
    <cellStyle name="Note 30 3 5" xfId="4037"/>
    <cellStyle name="Note 30 3 5 2" xfId="12361"/>
    <cellStyle name="Note 30 3 5 2 2" xfId="24383"/>
    <cellStyle name="Note 30 3 5 2 2 2" xfId="45569"/>
    <cellStyle name="Note 30 3 5 2 3" xfId="34965"/>
    <cellStyle name="Note 30 3 5 3" xfId="19270"/>
    <cellStyle name="Note 30 3 5 3 2" xfId="40457"/>
    <cellStyle name="Note 30 3 5 4" xfId="29725"/>
    <cellStyle name="Note 30 3 5_Table 2A-1_EFT (Annual)" xfId="15767"/>
    <cellStyle name="Note 30 3 6" xfId="9700"/>
    <cellStyle name="Note 30 3 6 2" xfId="21837"/>
    <cellStyle name="Note 30 3 6 2 2" xfId="43023"/>
    <cellStyle name="Note 30 3 6 3" xfId="32419"/>
    <cellStyle name="Note 30 3 7" xfId="16724"/>
    <cellStyle name="Note 30 3 7 2" xfId="37911"/>
    <cellStyle name="Note 30 3 8" xfId="26982"/>
    <cellStyle name="Note 30 3_Table 2A-1_EFT (Annual)" xfId="3292"/>
    <cellStyle name="Note 30 4" xfId="1283"/>
    <cellStyle name="Note 30 4 2" xfId="2553"/>
    <cellStyle name="Note 30 4 2 2" xfId="6114"/>
    <cellStyle name="Note 30 4 2 2 2" xfId="14308"/>
    <cellStyle name="Note 30 4 2 2 2 2" xfId="26280"/>
    <cellStyle name="Note 30 4 2 2 2 2 2" xfId="47466"/>
    <cellStyle name="Note 30 4 2 2 2 3" xfId="36862"/>
    <cellStyle name="Note 30 4 2 2 3" xfId="21167"/>
    <cellStyle name="Note 30 4 2 2 3 2" xfId="42354"/>
    <cellStyle name="Note 30 4 2 2 4" xfId="31770"/>
    <cellStyle name="Note 30 4 2 2_Table 2A-1_EFT (Annual)" xfId="15768"/>
    <cellStyle name="Note 30 4 2 3" xfId="11650"/>
    <cellStyle name="Note 30 4 2 3 2" xfId="23734"/>
    <cellStyle name="Note 30 4 2 3 2 2" xfId="44920"/>
    <cellStyle name="Note 30 4 2 3 3" xfId="34316"/>
    <cellStyle name="Note 30 4 2 4" xfId="18621"/>
    <cellStyle name="Note 30 4 2 4 2" xfId="39808"/>
    <cellStyle name="Note 30 4 2 5" xfId="29027"/>
    <cellStyle name="Note 30 4 2_Table 2A-1_EFT (Annual)" xfId="7427"/>
    <cellStyle name="Note 30 4 3" xfId="4844"/>
    <cellStyle name="Note 30 4 3 2" xfId="13104"/>
    <cellStyle name="Note 30 4 3 2 2" xfId="25110"/>
    <cellStyle name="Note 30 4 3 2 2 2" xfId="46296"/>
    <cellStyle name="Note 30 4 3 2 3" xfId="35692"/>
    <cellStyle name="Note 30 4 3 3" xfId="19997"/>
    <cellStyle name="Note 30 4 3 3 2" xfId="41184"/>
    <cellStyle name="Note 30 4 3 4" xfId="30501"/>
    <cellStyle name="Note 30 4 3_Table 2A-1_EFT (Annual)" xfId="15769"/>
    <cellStyle name="Note 30 4 4" xfId="10448"/>
    <cellStyle name="Note 30 4 4 2" xfId="22564"/>
    <cellStyle name="Note 30 4 4 2 2" xfId="43750"/>
    <cellStyle name="Note 30 4 4 3" xfId="33146"/>
    <cellStyle name="Note 30 4 5" xfId="17451"/>
    <cellStyle name="Note 30 4 5 2" xfId="38638"/>
    <cellStyle name="Note 30 4 6" xfId="27758"/>
    <cellStyle name="Note 30 4_Table 2A-1_EFT (Annual)" xfId="7426"/>
    <cellStyle name="Note 30 5" xfId="833"/>
    <cellStyle name="Note 30 5 2" xfId="4394"/>
    <cellStyle name="Note 30 5 2 2" xfId="12668"/>
    <cellStyle name="Note 30 5 2 2 2" xfId="24685"/>
    <cellStyle name="Note 30 5 2 2 2 2" xfId="45871"/>
    <cellStyle name="Note 30 5 2 2 3" xfId="35267"/>
    <cellStyle name="Note 30 5 2 3" xfId="19572"/>
    <cellStyle name="Note 30 5 2 3 2" xfId="40759"/>
    <cellStyle name="Note 30 5 2 4" xfId="30051"/>
    <cellStyle name="Note 30 5 2_Table 2A-1_EFT (Annual)" xfId="15770"/>
    <cellStyle name="Note 30 5 3" xfId="10017"/>
    <cellStyle name="Note 30 5 3 2" xfId="22139"/>
    <cellStyle name="Note 30 5 3 2 2" xfId="43325"/>
    <cellStyle name="Note 30 5 3 3" xfId="32721"/>
    <cellStyle name="Note 30 5 4" xfId="17026"/>
    <cellStyle name="Note 30 5 4 2" xfId="38213"/>
    <cellStyle name="Note 30 5 5" xfId="27308"/>
    <cellStyle name="Note 30 5_Table 2A-1_EFT (Annual)" xfId="7428"/>
    <cellStyle name="Note 30 6" xfId="2022"/>
    <cellStyle name="Note 30 6 2" xfId="5583"/>
    <cellStyle name="Note 30 6 2 2" xfId="13798"/>
    <cellStyle name="Note 30 6 2 2 2" xfId="25786"/>
    <cellStyle name="Note 30 6 2 2 2 2" xfId="46972"/>
    <cellStyle name="Note 30 6 2 2 3" xfId="36368"/>
    <cellStyle name="Note 30 6 2 3" xfId="20673"/>
    <cellStyle name="Note 30 6 2 3 2" xfId="41860"/>
    <cellStyle name="Note 30 6 2 4" xfId="31240"/>
    <cellStyle name="Note 30 6 2_Table 2A-1_EFT (Annual)" xfId="15771"/>
    <cellStyle name="Note 30 6 3" xfId="11142"/>
    <cellStyle name="Note 30 6 3 2" xfId="23240"/>
    <cellStyle name="Note 30 6 3 2 2" xfId="44426"/>
    <cellStyle name="Note 30 6 3 3" xfId="33822"/>
    <cellStyle name="Note 30 6 4" xfId="18127"/>
    <cellStyle name="Note 30 6 4 2" xfId="39314"/>
    <cellStyle name="Note 30 6 5" xfId="28497"/>
    <cellStyle name="Note 30 6_Table 2A-1_EFT (Annual)" xfId="7429"/>
    <cellStyle name="Note 30 7" xfId="3830"/>
    <cellStyle name="Note 30 7 2" xfId="12193"/>
    <cellStyle name="Note 30 7 2 2" xfId="24222"/>
    <cellStyle name="Note 30 7 2 2 2" xfId="45408"/>
    <cellStyle name="Note 30 7 2 3" xfId="34804"/>
    <cellStyle name="Note 30 7 3" xfId="19109"/>
    <cellStyle name="Note 30 7 3 2" xfId="40296"/>
    <cellStyle name="Note 30 7 4" xfId="29539"/>
    <cellStyle name="Note 30 7_Table 2A-1_EFT (Annual)" xfId="15772"/>
    <cellStyle name="Note 30 8" xfId="9512"/>
    <cellStyle name="Note 30 8 2" xfId="21676"/>
    <cellStyle name="Note 30 8 2 2" xfId="42862"/>
    <cellStyle name="Note 30 8 3" xfId="32258"/>
    <cellStyle name="Note 30 9" xfId="16563"/>
    <cellStyle name="Note 30 9 2" xfId="37750"/>
    <cellStyle name="Note 30_Table 2A-1_EFT (Annual)" xfId="3290"/>
    <cellStyle name="Note 31" xfId="249"/>
    <cellStyle name="Note 31 10" xfId="26804"/>
    <cellStyle name="Note 31 2" xfId="636"/>
    <cellStyle name="Note 31 2 2" xfId="1613"/>
    <cellStyle name="Note 31 2 2 2" xfId="2883"/>
    <cellStyle name="Note 31 2 2 2 2" xfId="6444"/>
    <cellStyle name="Note 31 2 2 2 2 2" xfId="14638"/>
    <cellStyle name="Note 31 2 2 2 2 2 2" xfId="26610"/>
    <cellStyle name="Note 31 2 2 2 2 2 2 2" xfId="47796"/>
    <cellStyle name="Note 31 2 2 2 2 2 3" xfId="37192"/>
    <cellStyle name="Note 31 2 2 2 2 3" xfId="21497"/>
    <cellStyle name="Note 31 2 2 2 2 3 2" xfId="42684"/>
    <cellStyle name="Note 31 2 2 2 2 4" xfId="32100"/>
    <cellStyle name="Note 31 2 2 2 2_Table 2A-1_EFT (Annual)" xfId="15773"/>
    <cellStyle name="Note 31 2 2 2 3" xfId="11980"/>
    <cellStyle name="Note 31 2 2 2 3 2" xfId="24064"/>
    <cellStyle name="Note 31 2 2 2 3 2 2" xfId="45250"/>
    <cellStyle name="Note 31 2 2 2 3 3" xfId="34646"/>
    <cellStyle name="Note 31 2 2 2 4" xfId="18951"/>
    <cellStyle name="Note 31 2 2 2 4 2" xfId="40138"/>
    <cellStyle name="Note 31 2 2 2 5" xfId="29357"/>
    <cellStyle name="Note 31 2 2 2_Table 2A-1_EFT (Annual)" xfId="7431"/>
    <cellStyle name="Note 31 2 2 3" xfId="5174"/>
    <cellStyle name="Note 31 2 2 3 2" xfId="13434"/>
    <cellStyle name="Note 31 2 2 3 2 2" xfId="25440"/>
    <cellStyle name="Note 31 2 2 3 2 2 2" xfId="46626"/>
    <cellStyle name="Note 31 2 2 3 2 3" xfId="36022"/>
    <cellStyle name="Note 31 2 2 3 3" xfId="20327"/>
    <cellStyle name="Note 31 2 2 3 3 2" xfId="41514"/>
    <cellStyle name="Note 31 2 2 3 4" xfId="30831"/>
    <cellStyle name="Note 31 2 2 3_Table 2A-1_EFT (Annual)" xfId="15774"/>
    <cellStyle name="Note 31 2 2 4" xfId="10778"/>
    <cellStyle name="Note 31 2 2 4 2" xfId="22894"/>
    <cellStyle name="Note 31 2 2 4 2 2" xfId="44080"/>
    <cellStyle name="Note 31 2 2 4 3" xfId="33476"/>
    <cellStyle name="Note 31 2 2 5" xfId="17781"/>
    <cellStyle name="Note 31 2 2 5 2" xfId="38968"/>
    <cellStyle name="Note 31 2 2 6" xfId="28088"/>
    <cellStyle name="Note 31 2 2_Table 2A-1_EFT (Annual)" xfId="7430"/>
    <cellStyle name="Note 31 2 3" xfId="1125"/>
    <cellStyle name="Note 31 2 3 2" xfId="4686"/>
    <cellStyle name="Note 31 2 3 2 2" xfId="12946"/>
    <cellStyle name="Note 31 2 3 2 2 2" xfId="24952"/>
    <cellStyle name="Note 31 2 3 2 2 2 2" xfId="46138"/>
    <cellStyle name="Note 31 2 3 2 2 3" xfId="35534"/>
    <cellStyle name="Note 31 2 3 2 3" xfId="19839"/>
    <cellStyle name="Note 31 2 3 2 3 2" xfId="41026"/>
    <cellStyle name="Note 31 2 3 2 4" xfId="30343"/>
    <cellStyle name="Note 31 2 3 2_Table 2A-1_EFT (Annual)" xfId="15775"/>
    <cellStyle name="Note 31 2 3 3" xfId="10290"/>
    <cellStyle name="Note 31 2 3 3 2" xfId="22406"/>
    <cellStyle name="Note 31 2 3 3 2 2" xfId="43592"/>
    <cellStyle name="Note 31 2 3 3 3" xfId="32988"/>
    <cellStyle name="Note 31 2 3 4" xfId="17293"/>
    <cellStyle name="Note 31 2 3 4 2" xfId="38480"/>
    <cellStyle name="Note 31 2 3 5" xfId="27600"/>
    <cellStyle name="Note 31 2 3_Table 2A-1_EFT (Annual)" xfId="7432"/>
    <cellStyle name="Note 31 2 4" xfId="2352"/>
    <cellStyle name="Note 31 2 4 2" xfId="5913"/>
    <cellStyle name="Note 31 2 4 2 2" xfId="14128"/>
    <cellStyle name="Note 31 2 4 2 2 2" xfId="26116"/>
    <cellStyle name="Note 31 2 4 2 2 2 2" xfId="47302"/>
    <cellStyle name="Note 31 2 4 2 2 3" xfId="36698"/>
    <cellStyle name="Note 31 2 4 2 3" xfId="21003"/>
    <cellStyle name="Note 31 2 4 2 3 2" xfId="42190"/>
    <cellStyle name="Note 31 2 4 2 4" xfId="31570"/>
    <cellStyle name="Note 31 2 4 2_Table 2A-1_EFT (Annual)" xfId="15776"/>
    <cellStyle name="Note 31 2 4 3" xfId="11472"/>
    <cellStyle name="Note 31 2 4 3 2" xfId="23570"/>
    <cellStyle name="Note 31 2 4 3 2 2" xfId="44756"/>
    <cellStyle name="Note 31 2 4 3 3" xfId="34152"/>
    <cellStyle name="Note 31 2 4 4" xfId="18457"/>
    <cellStyle name="Note 31 2 4 4 2" xfId="39644"/>
    <cellStyle name="Note 31 2 4 5" xfId="28827"/>
    <cellStyle name="Note 31 2 4_Table 2A-1_EFT (Annual)" xfId="7433"/>
    <cellStyle name="Note 31 2 5" xfId="4206"/>
    <cellStyle name="Note 31 2 5 2" xfId="12530"/>
    <cellStyle name="Note 31 2 5 2 2" xfId="24552"/>
    <cellStyle name="Note 31 2 5 2 2 2" xfId="45738"/>
    <cellStyle name="Note 31 2 5 2 3" xfId="35134"/>
    <cellStyle name="Note 31 2 5 3" xfId="19439"/>
    <cellStyle name="Note 31 2 5 3 2" xfId="40626"/>
    <cellStyle name="Note 31 2 5 4" xfId="29894"/>
    <cellStyle name="Note 31 2 5_Table 2A-1_EFT (Annual)" xfId="15777"/>
    <cellStyle name="Note 31 2 6" xfId="9869"/>
    <cellStyle name="Note 31 2 6 2" xfId="22006"/>
    <cellStyle name="Note 31 2 6 2 2" xfId="43192"/>
    <cellStyle name="Note 31 2 6 3" xfId="32588"/>
    <cellStyle name="Note 31 2 7" xfId="16893"/>
    <cellStyle name="Note 31 2 7 2" xfId="38080"/>
    <cellStyle name="Note 31 2 8" xfId="27151"/>
    <cellStyle name="Note 31 2_Table 2A-1_EFT (Annual)" xfId="3294"/>
    <cellStyle name="Note 31 3" xfId="475"/>
    <cellStyle name="Note 31 3 2" xfId="1452"/>
    <cellStyle name="Note 31 3 2 2" xfId="2722"/>
    <cellStyle name="Note 31 3 2 2 2" xfId="6283"/>
    <cellStyle name="Note 31 3 2 2 2 2" xfId="14477"/>
    <cellStyle name="Note 31 3 2 2 2 2 2" xfId="26449"/>
    <cellStyle name="Note 31 3 2 2 2 2 2 2" xfId="47635"/>
    <cellStyle name="Note 31 3 2 2 2 2 3" xfId="37031"/>
    <cellStyle name="Note 31 3 2 2 2 3" xfId="21336"/>
    <cellStyle name="Note 31 3 2 2 2 3 2" xfId="42523"/>
    <cellStyle name="Note 31 3 2 2 2 4" xfId="31939"/>
    <cellStyle name="Note 31 3 2 2 2_Table 2A-1_EFT (Annual)" xfId="15778"/>
    <cellStyle name="Note 31 3 2 2 3" xfId="11819"/>
    <cellStyle name="Note 31 3 2 2 3 2" xfId="23903"/>
    <cellStyle name="Note 31 3 2 2 3 2 2" xfId="45089"/>
    <cellStyle name="Note 31 3 2 2 3 3" xfId="34485"/>
    <cellStyle name="Note 31 3 2 2 4" xfId="18790"/>
    <cellStyle name="Note 31 3 2 2 4 2" xfId="39977"/>
    <cellStyle name="Note 31 3 2 2 5" xfId="29196"/>
    <cellStyle name="Note 31 3 2 2_Table 2A-1_EFT (Annual)" xfId="7435"/>
    <cellStyle name="Note 31 3 2 3" xfId="5013"/>
    <cellStyle name="Note 31 3 2 3 2" xfId="13273"/>
    <cellStyle name="Note 31 3 2 3 2 2" xfId="25279"/>
    <cellStyle name="Note 31 3 2 3 2 2 2" xfId="46465"/>
    <cellStyle name="Note 31 3 2 3 2 3" xfId="35861"/>
    <cellStyle name="Note 31 3 2 3 3" xfId="20166"/>
    <cellStyle name="Note 31 3 2 3 3 2" xfId="41353"/>
    <cellStyle name="Note 31 3 2 3 4" xfId="30670"/>
    <cellStyle name="Note 31 3 2 3_Table 2A-1_EFT (Annual)" xfId="15779"/>
    <cellStyle name="Note 31 3 2 4" xfId="10617"/>
    <cellStyle name="Note 31 3 2 4 2" xfId="22733"/>
    <cellStyle name="Note 31 3 2 4 2 2" xfId="43919"/>
    <cellStyle name="Note 31 3 2 4 3" xfId="33315"/>
    <cellStyle name="Note 31 3 2 5" xfId="17620"/>
    <cellStyle name="Note 31 3 2 5 2" xfId="38807"/>
    <cellStyle name="Note 31 3 2 6" xfId="27927"/>
    <cellStyle name="Note 31 3 2_Table 2A-1_EFT (Annual)" xfId="7434"/>
    <cellStyle name="Note 31 3 3" xfId="995"/>
    <cellStyle name="Note 31 3 3 2" xfId="4556"/>
    <cellStyle name="Note 31 3 3 2 2" xfId="12816"/>
    <cellStyle name="Note 31 3 3 2 2 2" xfId="24822"/>
    <cellStyle name="Note 31 3 3 2 2 2 2" xfId="46008"/>
    <cellStyle name="Note 31 3 3 2 2 3" xfId="35404"/>
    <cellStyle name="Note 31 3 3 2 3" xfId="19709"/>
    <cellStyle name="Note 31 3 3 2 3 2" xfId="40896"/>
    <cellStyle name="Note 31 3 3 2 4" xfId="30213"/>
    <cellStyle name="Note 31 3 3 2_Table 2A-1_EFT (Annual)" xfId="15780"/>
    <cellStyle name="Note 31 3 3 3" xfId="10160"/>
    <cellStyle name="Note 31 3 3 3 2" xfId="22276"/>
    <cellStyle name="Note 31 3 3 3 2 2" xfId="43462"/>
    <cellStyle name="Note 31 3 3 3 3" xfId="32858"/>
    <cellStyle name="Note 31 3 3 4" xfId="17163"/>
    <cellStyle name="Note 31 3 3 4 2" xfId="38350"/>
    <cellStyle name="Note 31 3 3 5" xfId="27470"/>
    <cellStyle name="Note 31 3 3_Table 2A-1_EFT (Annual)" xfId="7436"/>
    <cellStyle name="Note 31 3 4" xfId="2191"/>
    <cellStyle name="Note 31 3 4 2" xfId="5752"/>
    <cellStyle name="Note 31 3 4 2 2" xfId="13967"/>
    <cellStyle name="Note 31 3 4 2 2 2" xfId="25955"/>
    <cellStyle name="Note 31 3 4 2 2 2 2" xfId="47141"/>
    <cellStyle name="Note 31 3 4 2 2 3" xfId="36537"/>
    <cellStyle name="Note 31 3 4 2 3" xfId="20842"/>
    <cellStyle name="Note 31 3 4 2 3 2" xfId="42029"/>
    <cellStyle name="Note 31 3 4 2 4" xfId="31409"/>
    <cellStyle name="Note 31 3 4 2_Table 2A-1_EFT (Annual)" xfId="15781"/>
    <cellStyle name="Note 31 3 4 3" xfId="11311"/>
    <cellStyle name="Note 31 3 4 3 2" xfId="23409"/>
    <cellStyle name="Note 31 3 4 3 2 2" xfId="44595"/>
    <cellStyle name="Note 31 3 4 3 3" xfId="33991"/>
    <cellStyle name="Note 31 3 4 4" xfId="18296"/>
    <cellStyle name="Note 31 3 4 4 2" xfId="39483"/>
    <cellStyle name="Note 31 3 4 5" xfId="28666"/>
    <cellStyle name="Note 31 3 4_Table 2A-1_EFT (Annual)" xfId="7437"/>
    <cellStyle name="Note 31 3 5" xfId="4045"/>
    <cellStyle name="Note 31 3 5 2" xfId="12369"/>
    <cellStyle name="Note 31 3 5 2 2" xfId="24391"/>
    <cellStyle name="Note 31 3 5 2 2 2" xfId="45577"/>
    <cellStyle name="Note 31 3 5 2 3" xfId="34973"/>
    <cellStyle name="Note 31 3 5 3" xfId="19278"/>
    <cellStyle name="Note 31 3 5 3 2" xfId="40465"/>
    <cellStyle name="Note 31 3 5 4" xfId="29733"/>
    <cellStyle name="Note 31 3 5_Table 2A-1_EFT (Annual)" xfId="15782"/>
    <cellStyle name="Note 31 3 6" xfId="9708"/>
    <cellStyle name="Note 31 3 6 2" xfId="21845"/>
    <cellStyle name="Note 31 3 6 2 2" xfId="43031"/>
    <cellStyle name="Note 31 3 6 3" xfId="32427"/>
    <cellStyle name="Note 31 3 7" xfId="16732"/>
    <cellStyle name="Note 31 3 7 2" xfId="37919"/>
    <cellStyle name="Note 31 3 8" xfId="26990"/>
    <cellStyle name="Note 31 3_Table 2A-1_EFT (Annual)" xfId="3295"/>
    <cellStyle name="Note 31 4" xfId="1291"/>
    <cellStyle name="Note 31 4 2" xfId="2561"/>
    <cellStyle name="Note 31 4 2 2" xfId="6122"/>
    <cellStyle name="Note 31 4 2 2 2" xfId="14316"/>
    <cellStyle name="Note 31 4 2 2 2 2" xfId="26288"/>
    <cellStyle name="Note 31 4 2 2 2 2 2" xfId="47474"/>
    <cellStyle name="Note 31 4 2 2 2 3" xfId="36870"/>
    <cellStyle name="Note 31 4 2 2 3" xfId="21175"/>
    <cellStyle name="Note 31 4 2 2 3 2" xfId="42362"/>
    <cellStyle name="Note 31 4 2 2 4" xfId="31778"/>
    <cellStyle name="Note 31 4 2 2_Table 2A-1_EFT (Annual)" xfId="15783"/>
    <cellStyle name="Note 31 4 2 3" xfId="11658"/>
    <cellStyle name="Note 31 4 2 3 2" xfId="23742"/>
    <cellStyle name="Note 31 4 2 3 2 2" xfId="44928"/>
    <cellStyle name="Note 31 4 2 3 3" xfId="34324"/>
    <cellStyle name="Note 31 4 2 4" xfId="18629"/>
    <cellStyle name="Note 31 4 2 4 2" xfId="39816"/>
    <cellStyle name="Note 31 4 2 5" xfId="29035"/>
    <cellStyle name="Note 31 4 2_Table 2A-1_EFT (Annual)" xfId="7439"/>
    <cellStyle name="Note 31 4 3" xfId="4852"/>
    <cellStyle name="Note 31 4 3 2" xfId="13112"/>
    <cellStyle name="Note 31 4 3 2 2" xfId="25118"/>
    <cellStyle name="Note 31 4 3 2 2 2" xfId="46304"/>
    <cellStyle name="Note 31 4 3 2 3" xfId="35700"/>
    <cellStyle name="Note 31 4 3 3" xfId="20005"/>
    <cellStyle name="Note 31 4 3 3 2" xfId="41192"/>
    <cellStyle name="Note 31 4 3 4" xfId="30509"/>
    <cellStyle name="Note 31 4 3_Table 2A-1_EFT (Annual)" xfId="15784"/>
    <cellStyle name="Note 31 4 4" xfId="10456"/>
    <cellStyle name="Note 31 4 4 2" xfId="22572"/>
    <cellStyle name="Note 31 4 4 2 2" xfId="43758"/>
    <cellStyle name="Note 31 4 4 3" xfId="33154"/>
    <cellStyle name="Note 31 4 5" xfId="17459"/>
    <cellStyle name="Note 31 4 5 2" xfId="38646"/>
    <cellStyle name="Note 31 4 6" xfId="27766"/>
    <cellStyle name="Note 31 4_Table 2A-1_EFT (Annual)" xfId="7438"/>
    <cellStyle name="Note 31 5" xfId="840"/>
    <cellStyle name="Note 31 5 2" xfId="4401"/>
    <cellStyle name="Note 31 5 2 2" xfId="12675"/>
    <cellStyle name="Note 31 5 2 2 2" xfId="24692"/>
    <cellStyle name="Note 31 5 2 2 2 2" xfId="45878"/>
    <cellStyle name="Note 31 5 2 2 3" xfId="35274"/>
    <cellStyle name="Note 31 5 2 3" xfId="19579"/>
    <cellStyle name="Note 31 5 2 3 2" xfId="40766"/>
    <cellStyle name="Note 31 5 2 4" xfId="30058"/>
    <cellStyle name="Note 31 5 2_Table 2A-1_EFT (Annual)" xfId="15785"/>
    <cellStyle name="Note 31 5 3" xfId="10024"/>
    <cellStyle name="Note 31 5 3 2" xfId="22146"/>
    <cellStyle name="Note 31 5 3 2 2" xfId="43332"/>
    <cellStyle name="Note 31 5 3 3" xfId="32728"/>
    <cellStyle name="Note 31 5 4" xfId="17033"/>
    <cellStyle name="Note 31 5 4 2" xfId="38220"/>
    <cellStyle name="Note 31 5 5" xfId="27315"/>
    <cellStyle name="Note 31 5_Table 2A-1_EFT (Annual)" xfId="7440"/>
    <cellStyle name="Note 31 6" xfId="2030"/>
    <cellStyle name="Note 31 6 2" xfId="5591"/>
    <cellStyle name="Note 31 6 2 2" xfId="13806"/>
    <cellStyle name="Note 31 6 2 2 2" xfId="25794"/>
    <cellStyle name="Note 31 6 2 2 2 2" xfId="46980"/>
    <cellStyle name="Note 31 6 2 2 3" xfId="36376"/>
    <cellStyle name="Note 31 6 2 3" xfId="20681"/>
    <cellStyle name="Note 31 6 2 3 2" xfId="41868"/>
    <cellStyle name="Note 31 6 2 4" xfId="31248"/>
    <cellStyle name="Note 31 6 2_Table 2A-1_EFT (Annual)" xfId="15786"/>
    <cellStyle name="Note 31 6 3" xfId="11150"/>
    <cellStyle name="Note 31 6 3 2" xfId="23248"/>
    <cellStyle name="Note 31 6 3 2 2" xfId="44434"/>
    <cellStyle name="Note 31 6 3 3" xfId="33830"/>
    <cellStyle name="Note 31 6 4" xfId="18135"/>
    <cellStyle name="Note 31 6 4 2" xfId="39322"/>
    <cellStyle name="Note 31 6 5" xfId="28505"/>
    <cellStyle name="Note 31 6_Table 2A-1_EFT (Annual)" xfId="7441"/>
    <cellStyle name="Note 31 7" xfId="3838"/>
    <cellStyle name="Note 31 7 2" xfId="12201"/>
    <cellStyle name="Note 31 7 2 2" xfId="24230"/>
    <cellStyle name="Note 31 7 2 2 2" xfId="45416"/>
    <cellStyle name="Note 31 7 2 3" xfId="34812"/>
    <cellStyle name="Note 31 7 3" xfId="19117"/>
    <cellStyle name="Note 31 7 3 2" xfId="40304"/>
    <cellStyle name="Note 31 7 4" xfId="29547"/>
    <cellStyle name="Note 31 7_Table 2A-1_EFT (Annual)" xfId="15787"/>
    <cellStyle name="Note 31 8" xfId="9520"/>
    <cellStyle name="Note 31 8 2" xfId="21684"/>
    <cellStyle name="Note 31 8 2 2" xfId="42870"/>
    <cellStyle name="Note 31 8 3" xfId="32266"/>
    <cellStyle name="Note 31 9" xfId="16571"/>
    <cellStyle name="Note 31 9 2" xfId="37758"/>
    <cellStyle name="Note 31_Table 2A-1_EFT (Annual)" xfId="3293"/>
    <cellStyle name="Note 32" xfId="233"/>
    <cellStyle name="Note 32 10" xfId="26788"/>
    <cellStyle name="Note 32 2" xfId="620"/>
    <cellStyle name="Note 32 2 2" xfId="1597"/>
    <cellStyle name="Note 32 2 2 2" xfId="2867"/>
    <cellStyle name="Note 32 2 2 2 2" xfId="6428"/>
    <cellStyle name="Note 32 2 2 2 2 2" xfId="14622"/>
    <cellStyle name="Note 32 2 2 2 2 2 2" xfId="26594"/>
    <cellStyle name="Note 32 2 2 2 2 2 2 2" xfId="47780"/>
    <cellStyle name="Note 32 2 2 2 2 2 3" xfId="37176"/>
    <cellStyle name="Note 32 2 2 2 2 3" xfId="21481"/>
    <cellStyle name="Note 32 2 2 2 2 3 2" xfId="42668"/>
    <cellStyle name="Note 32 2 2 2 2 4" xfId="32084"/>
    <cellStyle name="Note 32 2 2 2 2_Table 2A-1_EFT (Annual)" xfId="15788"/>
    <cellStyle name="Note 32 2 2 2 3" xfId="11964"/>
    <cellStyle name="Note 32 2 2 2 3 2" xfId="24048"/>
    <cellStyle name="Note 32 2 2 2 3 2 2" xfId="45234"/>
    <cellStyle name="Note 32 2 2 2 3 3" xfId="34630"/>
    <cellStyle name="Note 32 2 2 2 4" xfId="18935"/>
    <cellStyle name="Note 32 2 2 2 4 2" xfId="40122"/>
    <cellStyle name="Note 32 2 2 2 5" xfId="29341"/>
    <cellStyle name="Note 32 2 2 2_Table 2A-1_EFT (Annual)" xfId="7443"/>
    <cellStyle name="Note 32 2 2 3" xfId="5158"/>
    <cellStyle name="Note 32 2 2 3 2" xfId="13418"/>
    <cellStyle name="Note 32 2 2 3 2 2" xfId="25424"/>
    <cellStyle name="Note 32 2 2 3 2 2 2" xfId="46610"/>
    <cellStyle name="Note 32 2 2 3 2 3" xfId="36006"/>
    <cellStyle name="Note 32 2 2 3 3" xfId="20311"/>
    <cellStyle name="Note 32 2 2 3 3 2" xfId="41498"/>
    <cellStyle name="Note 32 2 2 3 4" xfId="30815"/>
    <cellStyle name="Note 32 2 2 3_Table 2A-1_EFT (Annual)" xfId="15789"/>
    <cellStyle name="Note 32 2 2 4" xfId="10762"/>
    <cellStyle name="Note 32 2 2 4 2" xfId="22878"/>
    <cellStyle name="Note 32 2 2 4 2 2" xfId="44064"/>
    <cellStyle name="Note 32 2 2 4 3" xfId="33460"/>
    <cellStyle name="Note 32 2 2 5" xfId="17765"/>
    <cellStyle name="Note 32 2 2 5 2" xfId="38952"/>
    <cellStyle name="Note 32 2 2 6" xfId="28072"/>
    <cellStyle name="Note 32 2 2_Table 2A-1_EFT (Annual)" xfId="7442"/>
    <cellStyle name="Note 32 2 3" xfId="1112"/>
    <cellStyle name="Note 32 2 3 2" xfId="4673"/>
    <cellStyle name="Note 32 2 3 2 2" xfId="12933"/>
    <cellStyle name="Note 32 2 3 2 2 2" xfId="24939"/>
    <cellStyle name="Note 32 2 3 2 2 2 2" xfId="46125"/>
    <cellStyle name="Note 32 2 3 2 2 3" xfId="35521"/>
    <cellStyle name="Note 32 2 3 2 3" xfId="19826"/>
    <cellStyle name="Note 32 2 3 2 3 2" xfId="41013"/>
    <cellStyle name="Note 32 2 3 2 4" xfId="30330"/>
    <cellStyle name="Note 32 2 3 2_Table 2A-1_EFT (Annual)" xfId="15790"/>
    <cellStyle name="Note 32 2 3 3" xfId="10277"/>
    <cellStyle name="Note 32 2 3 3 2" xfId="22393"/>
    <cellStyle name="Note 32 2 3 3 2 2" xfId="43579"/>
    <cellStyle name="Note 32 2 3 3 3" xfId="32975"/>
    <cellStyle name="Note 32 2 3 4" xfId="17280"/>
    <cellStyle name="Note 32 2 3 4 2" xfId="38467"/>
    <cellStyle name="Note 32 2 3 5" xfId="27587"/>
    <cellStyle name="Note 32 2 3_Table 2A-1_EFT (Annual)" xfId="7444"/>
    <cellStyle name="Note 32 2 4" xfId="2336"/>
    <cellStyle name="Note 32 2 4 2" xfId="5897"/>
    <cellStyle name="Note 32 2 4 2 2" xfId="14112"/>
    <cellStyle name="Note 32 2 4 2 2 2" xfId="26100"/>
    <cellStyle name="Note 32 2 4 2 2 2 2" xfId="47286"/>
    <cellStyle name="Note 32 2 4 2 2 3" xfId="36682"/>
    <cellStyle name="Note 32 2 4 2 3" xfId="20987"/>
    <cellStyle name="Note 32 2 4 2 3 2" xfId="42174"/>
    <cellStyle name="Note 32 2 4 2 4" xfId="31554"/>
    <cellStyle name="Note 32 2 4 2_Table 2A-1_EFT (Annual)" xfId="15791"/>
    <cellStyle name="Note 32 2 4 3" xfId="11456"/>
    <cellStyle name="Note 32 2 4 3 2" xfId="23554"/>
    <cellStyle name="Note 32 2 4 3 2 2" xfId="44740"/>
    <cellStyle name="Note 32 2 4 3 3" xfId="34136"/>
    <cellStyle name="Note 32 2 4 4" xfId="18441"/>
    <cellStyle name="Note 32 2 4 4 2" xfId="39628"/>
    <cellStyle name="Note 32 2 4 5" xfId="28811"/>
    <cellStyle name="Note 32 2 4_Table 2A-1_EFT (Annual)" xfId="7445"/>
    <cellStyle name="Note 32 2 5" xfId="4190"/>
    <cellStyle name="Note 32 2 5 2" xfId="12514"/>
    <cellStyle name="Note 32 2 5 2 2" xfId="24536"/>
    <cellStyle name="Note 32 2 5 2 2 2" xfId="45722"/>
    <cellStyle name="Note 32 2 5 2 3" xfId="35118"/>
    <cellStyle name="Note 32 2 5 3" xfId="19423"/>
    <cellStyle name="Note 32 2 5 3 2" xfId="40610"/>
    <cellStyle name="Note 32 2 5 4" xfId="29878"/>
    <cellStyle name="Note 32 2 5_Table 2A-1_EFT (Annual)" xfId="15792"/>
    <cellStyle name="Note 32 2 6" xfId="9853"/>
    <cellStyle name="Note 32 2 6 2" xfId="21990"/>
    <cellStyle name="Note 32 2 6 2 2" xfId="43176"/>
    <cellStyle name="Note 32 2 6 3" xfId="32572"/>
    <cellStyle name="Note 32 2 7" xfId="16877"/>
    <cellStyle name="Note 32 2 7 2" xfId="38064"/>
    <cellStyle name="Note 32 2 8" xfId="27135"/>
    <cellStyle name="Note 32 2_Table 2A-1_EFT (Annual)" xfId="3297"/>
    <cellStyle name="Note 32 3" xfId="459"/>
    <cellStyle name="Note 32 3 2" xfId="1436"/>
    <cellStyle name="Note 32 3 2 2" xfId="2706"/>
    <cellStyle name="Note 32 3 2 2 2" xfId="6267"/>
    <cellStyle name="Note 32 3 2 2 2 2" xfId="14461"/>
    <cellStyle name="Note 32 3 2 2 2 2 2" xfId="26433"/>
    <cellStyle name="Note 32 3 2 2 2 2 2 2" xfId="47619"/>
    <cellStyle name="Note 32 3 2 2 2 2 3" xfId="37015"/>
    <cellStyle name="Note 32 3 2 2 2 3" xfId="21320"/>
    <cellStyle name="Note 32 3 2 2 2 3 2" xfId="42507"/>
    <cellStyle name="Note 32 3 2 2 2 4" xfId="31923"/>
    <cellStyle name="Note 32 3 2 2 2_Table 2A-1_EFT (Annual)" xfId="15793"/>
    <cellStyle name="Note 32 3 2 2 3" xfId="11803"/>
    <cellStyle name="Note 32 3 2 2 3 2" xfId="23887"/>
    <cellStyle name="Note 32 3 2 2 3 2 2" xfId="45073"/>
    <cellStyle name="Note 32 3 2 2 3 3" xfId="34469"/>
    <cellStyle name="Note 32 3 2 2 4" xfId="18774"/>
    <cellStyle name="Note 32 3 2 2 4 2" xfId="39961"/>
    <cellStyle name="Note 32 3 2 2 5" xfId="29180"/>
    <cellStyle name="Note 32 3 2 2_Table 2A-1_EFT (Annual)" xfId="7447"/>
    <cellStyle name="Note 32 3 2 3" xfId="4997"/>
    <cellStyle name="Note 32 3 2 3 2" xfId="13257"/>
    <cellStyle name="Note 32 3 2 3 2 2" xfId="25263"/>
    <cellStyle name="Note 32 3 2 3 2 2 2" xfId="46449"/>
    <cellStyle name="Note 32 3 2 3 2 3" xfId="35845"/>
    <cellStyle name="Note 32 3 2 3 3" xfId="20150"/>
    <cellStyle name="Note 32 3 2 3 3 2" xfId="41337"/>
    <cellStyle name="Note 32 3 2 3 4" xfId="30654"/>
    <cellStyle name="Note 32 3 2 3_Table 2A-1_EFT (Annual)" xfId="15794"/>
    <cellStyle name="Note 32 3 2 4" xfId="10601"/>
    <cellStyle name="Note 32 3 2 4 2" xfId="22717"/>
    <cellStyle name="Note 32 3 2 4 2 2" xfId="43903"/>
    <cellStyle name="Note 32 3 2 4 3" xfId="33299"/>
    <cellStyle name="Note 32 3 2 5" xfId="17604"/>
    <cellStyle name="Note 32 3 2 5 2" xfId="38791"/>
    <cellStyle name="Note 32 3 2 6" xfId="27911"/>
    <cellStyle name="Note 32 3 2_Table 2A-1_EFT (Annual)" xfId="7446"/>
    <cellStyle name="Note 32 3 3" xfId="982"/>
    <cellStyle name="Note 32 3 3 2" xfId="4543"/>
    <cellStyle name="Note 32 3 3 2 2" xfId="12803"/>
    <cellStyle name="Note 32 3 3 2 2 2" xfId="24809"/>
    <cellStyle name="Note 32 3 3 2 2 2 2" xfId="45995"/>
    <cellStyle name="Note 32 3 3 2 2 3" xfId="35391"/>
    <cellStyle name="Note 32 3 3 2 3" xfId="19696"/>
    <cellStyle name="Note 32 3 3 2 3 2" xfId="40883"/>
    <cellStyle name="Note 32 3 3 2 4" xfId="30200"/>
    <cellStyle name="Note 32 3 3 2_Table 2A-1_EFT (Annual)" xfId="15795"/>
    <cellStyle name="Note 32 3 3 3" xfId="10147"/>
    <cellStyle name="Note 32 3 3 3 2" xfId="22263"/>
    <cellStyle name="Note 32 3 3 3 2 2" xfId="43449"/>
    <cellStyle name="Note 32 3 3 3 3" xfId="32845"/>
    <cellStyle name="Note 32 3 3 4" xfId="17150"/>
    <cellStyle name="Note 32 3 3 4 2" xfId="38337"/>
    <cellStyle name="Note 32 3 3 5" xfId="27457"/>
    <cellStyle name="Note 32 3 3_Table 2A-1_EFT (Annual)" xfId="7448"/>
    <cellStyle name="Note 32 3 4" xfId="2175"/>
    <cellStyle name="Note 32 3 4 2" xfId="5736"/>
    <cellStyle name="Note 32 3 4 2 2" xfId="13951"/>
    <cellStyle name="Note 32 3 4 2 2 2" xfId="25939"/>
    <cellStyle name="Note 32 3 4 2 2 2 2" xfId="47125"/>
    <cellStyle name="Note 32 3 4 2 2 3" xfId="36521"/>
    <cellStyle name="Note 32 3 4 2 3" xfId="20826"/>
    <cellStyle name="Note 32 3 4 2 3 2" xfId="42013"/>
    <cellStyle name="Note 32 3 4 2 4" xfId="31393"/>
    <cellStyle name="Note 32 3 4 2_Table 2A-1_EFT (Annual)" xfId="15796"/>
    <cellStyle name="Note 32 3 4 3" xfId="11295"/>
    <cellStyle name="Note 32 3 4 3 2" xfId="23393"/>
    <cellStyle name="Note 32 3 4 3 2 2" xfId="44579"/>
    <cellStyle name="Note 32 3 4 3 3" xfId="33975"/>
    <cellStyle name="Note 32 3 4 4" xfId="18280"/>
    <cellStyle name="Note 32 3 4 4 2" xfId="39467"/>
    <cellStyle name="Note 32 3 4 5" xfId="28650"/>
    <cellStyle name="Note 32 3 4_Table 2A-1_EFT (Annual)" xfId="7449"/>
    <cellStyle name="Note 32 3 5" xfId="4029"/>
    <cellStyle name="Note 32 3 5 2" xfId="12353"/>
    <cellStyle name="Note 32 3 5 2 2" xfId="24375"/>
    <cellStyle name="Note 32 3 5 2 2 2" xfId="45561"/>
    <cellStyle name="Note 32 3 5 2 3" xfId="34957"/>
    <cellStyle name="Note 32 3 5 3" xfId="19262"/>
    <cellStyle name="Note 32 3 5 3 2" xfId="40449"/>
    <cellStyle name="Note 32 3 5 4" xfId="29717"/>
    <cellStyle name="Note 32 3 5_Table 2A-1_EFT (Annual)" xfId="15797"/>
    <cellStyle name="Note 32 3 6" xfId="9692"/>
    <cellStyle name="Note 32 3 6 2" xfId="21829"/>
    <cellStyle name="Note 32 3 6 2 2" xfId="43015"/>
    <cellStyle name="Note 32 3 6 3" xfId="32411"/>
    <cellStyle name="Note 32 3 7" xfId="16716"/>
    <cellStyle name="Note 32 3 7 2" xfId="37903"/>
    <cellStyle name="Note 32 3 8" xfId="26974"/>
    <cellStyle name="Note 32 3_Table 2A-1_EFT (Annual)" xfId="3298"/>
    <cellStyle name="Note 32 4" xfId="1275"/>
    <cellStyle name="Note 32 4 2" xfId="2545"/>
    <cellStyle name="Note 32 4 2 2" xfId="6106"/>
    <cellStyle name="Note 32 4 2 2 2" xfId="14300"/>
    <cellStyle name="Note 32 4 2 2 2 2" xfId="26272"/>
    <cellStyle name="Note 32 4 2 2 2 2 2" xfId="47458"/>
    <cellStyle name="Note 32 4 2 2 2 3" xfId="36854"/>
    <cellStyle name="Note 32 4 2 2 3" xfId="21159"/>
    <cellStyle name="Note 32 4 2 2 3 2" xfId="42346"/>
    <cellStyle name="Note 32 4 2 2 4" xfId="31762"/>
    <cellStyle name="Note 32 4 2 2_Table 2A-1_EFT (Annual)" xfId="15798"/>
    <cellStyle name="Note 32 4 2 3" xfId="11642"/>
    <cellStyle name="Note 32 4 2 3 2" xfId="23726"/>
    <cellStyle name="Note 32 4 2 3 2 2" xfId="44912"/>
    <cellStyle name="Note 32 4 2 3 3" xfId="34308"/>
    <cellStyle name="Note 32 4 2 4" xfId="18613"/>
    <cellStyle name="Note 32 4 2 4 2" xfId="39800"/>
    <cellStyle name="Note 32 4 2 5" xfId="29019"/>
    <cellStyle name="Note 32 4 2_Table 2A-1_EFT (Annual)" xfId="7451"/>
    <cellStyle name="Note 32 4 3" xfId="4836"/>
    <cellStyle name="Note 32 4 3 2" xfId="13096"/>
    <cellStyle name="Note 32 4 3 2 2" xfId="25102"/>
    <cellStyle name="Note 32 4 3 2 2 2" xfId="46288"/>
    <cellStyle name="Note 32 4 3 2 3" xfId="35684"/>
    <cellStyle name="Note 32 4 3 3" xfId="19989"/>
    <cellStyle name="Note 32 4 3 3 2" xfId="41176"/>
    <cellStyle name="Note 32 4 3 4" xfId="30493"/>
    <cellStyle name="Note 32 4 3_Table 2A-1_EFT (Annual)" xfId="15799"/>
    <cellStyle name="Note 32 4 4" xfId="10440"/>
    <cellStyle name="Note 32 4 4 2" xfId="22556"/>
    <cellStyle name="Note 32 4 4 2 2" xfId="43742"/>
    <cellStyle name="Note 32 4 4 3" xfId="33138"/>
    <cellStyle name="Note 32 4 5" xfId="17443"/>
    <cellStyle name="Note 32 4 5 2" xfId="38630"/>
    <cellStyle name="Note 32 4 6" xfId="27750"/>
    <cellStyle name="Note 32 4_Table 2A-1_EFT (Annual)" xfId="7450"/>
    <cellStyle name="Note 32 5" xfId="827"/>
    <cellStyle name="Note 32 5 2" xfId="4388"/>
    <cellStyle name="Note 32 5 2 2" xfId="12662"/>
    <cellStyle name="Note 32 5 2 2 2" xfId="24679"/>
    <cellStyle name="Note 32 5 2 2 2 2" xfId="45865"/>
    <cellStyle name="Note 32 5 2 2 3" xfId="35261"/>
    <cellStyle name="Note 32 5 2 3" xfId="19566"/>
    <cellStyle name="Note 32 5 2 3 2" xfId="40753"/>
    <cellStyle name="Note 32 5 2 4" xfId="30045"/>
    <cellStyle name="Note 32 5 2_Table 2A-1_EFT (Annual)" xfId="15800"/>
    <cellStyle name="Note 32 5 3" xfId="10011"/>
    <cellStyle name="Note 32 5 3 2" xfId="22133"/>
    <cellStyle name="Note 32 5 3 2 2" xfId="43319"/>
    <cellStyle name="Note 32 5 3 3" xfId="32715"/>
    <cellStyle name="Note 32 5 4" xfId="17020"/>
    <cellStyle name="Note 32 5 4 2" xfId="38207"/>
    <cellStyle name="Note 32 5 5" xfId="27302"/>
    <cellStyle name="Note 32 5_Table 2A-1_EFT (Annual)" xfId="7452"/>
    <cellStyle name="Note 32 6" xfId="2014"/>
    <cellStyle name="Note 32 6 2" xfId="5575"/>
    <cellStyle name="Note 32 6 2 2" xfId="13790"/>
    <cellStyle name="Note 32 6 2 2 2" xfId="25778"/>
    <cellStyle name="Note 32 6 2 2 2 2" xfId="46964"/>
    <cellStyle name="Note 32 6 2 2 3" xfId="36360"/>
    <cellStyle name="Note 32 6 2 3" xfId="20665"/>
    <cellStyle name="Note 32 6 2 3 2" xfId="41852"/>
    <cellStyle name="Note 32 6 2 4" xfId="31232"/>
    <cellStyle name="Note 32 6 2_Table 2A-1_EFT (Annual)" xfId="15801"/>
    <cellStyle name="Note 32 6 3" xfId="11134"/>
    <cellStyle name="Note 32 6 3 2" xfId="23232"/>
    <cellStyle name="Note 32 6 3 2 2" xfId="44418"/>
    <cellStyle name="Note 32 6 3 3" xfId="33814"/>
    <cellStyle name="Note 32 6 4" xfId="18119"/>
    <cellStyle name="Note 32 6 4 2" xfId="39306"/>
    <cellStyle name="Note 32 6 5" xfId="28489"/>
    <cellStyle name="Note 32 6_Table 2A-1_EFT (Annual)" xfId="7453"/>
    <cellStyle name="Note 32 7" xfId="3822"/>
    <cellStyle name="Note 32 7 2" xfId="12185"/>
    <cellStyle name="Note 32 7 2 2" xfId="24214"/>
    <cellStyle name="Note 32 7 2 2 2" xfId="45400"/>
    <cellStyle name="Note 32 7 2 3" xfId="34796"/>
    <cellStyle name="Note 32 7 3" xfId="19101"/>
    <cellStyle name="Note 32 7 3 2" xfId="40288"/>
    <cellStyle name="Note 32 7 4" xfId="29531"/>
    <cellStyle name="Note 32 7_Table 2A-1_EFT (Annual)" xfId="15802"/>
    <cellStyle name="Note 32 8" xfId="9504"/>
    <cellStyle name="Note 32 8 2" xfId="21668"/>
    <cellStyle name="Note 32 8 2 2" xfId="42854"/>
    <cellStyle name="Note 32 8 3" xfId="32250"/>
    <cellStyle name="Note 32 9" xfId="16555"/>
    <cellStyle name="Note 32 9 2" xfId="37742"/>
    <cellStyle name="Note 32_Table 2A-1_EFT (Annual)" xfId="3296"/>
    <cellStyle name="Note 33" xfId="204"/>
    <cellStyle name="Note 33 2" xfId="597"/>
    <cellStyle name="Note 33 2 2" xfId="1574"/>
    <cellStyle name="Note 33 2 2 2" xfId="2844"/>
    <cellStyle name="Note 33 2 2 2 2" xfId="6405"/>
    <cellStyle name="Note 33 2 2 2 2 2" xfId="14599"/>
    <cellStyle name="Note 33 2 2 2 2 2 2" xfId="26571"/>
    <cellStyle name="Note 33 2 2 2 2 2 2 2" xfId="47757"/>
    <cellStyle name="Note 33 2 2 2 2 2 3" xfId="37153"/>
    <cellStyle name="Note 33 2 2 2 2 3" xfId="21458"/>
    <cellStyle name="Note 33 2 2 2 2 3 2" xfId="42645"/>
    <cellStyle name="Note 33 2 2 2 2 4" xfId="32061"/>
    <cellStyle name="Note 33 2 2 2 2_Table 2A-1_EFT (Annual)" xfId="15803"/>
    <cellStyle name="Note 33 2 2 2 3" xfId="11941"/>
    <cellStyle name="Note 33 2 2 2 3 2" xfId="24025"/>
    <cellStyle name="Note 33 2 2 2 3 2 2" xfId="45211"/>
    <cellStyle name="Note 33 2 2 2 3 3" xfId="34607"/>
    <cellStyle name="Note 33 2 2 2 4" xfId="18912"/>
    <cellStyle name="Note 33 2 2 2 4 2" xfId="40099"/>
    <cellStyle name="Note 33 2 2 2 5" xfId="29318"/>
    <cellStyle name="Note 33 2 2 2_Table 2A-1_EFT (Annual)" xfId="7455"/>
    <cellStyle name="Note 33 2 2 3" xfId="5135"/>
    <cellStyle name="Note 33 2 2 3 2" xfId="13395"/>
    <cellStyle name="Note 33 2 2 3 2 2" xfId="25401"/>
    <cellStyle name="Note 33 2 2 3 2 2 2" xfId="46587"/>
    <cellStyle name="Note 33 2 2 3 2 3" xfId="35983"/>
    <cellStyle name="Note 33 2 2 3 3" xfId="20288"/>
    <cellStyle name="Note 33 2 2 3 3 2" xfId="41475"/>
    <cellStyle name="Note 33 2 2 3 4" xfId="30792"/>
    <cellStyle name="Note 33 2 2 3_Table 2A-1_EFT (Annual)" xfId="15804"/>
    <cellStyle name="Note 33 2 2 4" xfId="10739"/>
    <cellStyle name="Note 33 2 2 4 2" xfId="22855"/>
    <cellStyle name="Note 33 2 2 4 2 2" xfId="44041"/>
    <cellStyle name="Note 33 2 2 4 3" xfId="33437"/>
    <cellStyle name="Note 33 2 2 5" xfId="17742"/>
    <cellStyle name="Note 33 2 2 5 2" xfId="38929"/>
    <cellStyle name="Note 33 2 2 6" xfId="28049"/>
    <cellStyle name="Note 33 2 2_Table 2A-1_EFT (Annual)" xfId="7454"/>
    <cellStyle name="Note 33 2 3" xfId="1094"/>
    <cellStyle name="Note 33 2 3 2" xfId="4655"/>
    <cellStyle name="Note 33 2 3 2 2" xfId="12915"/>
    <cellStyle name="Note 33 2 3 2 2 2" xfId="24921"/>
    <cellStyle name="Note 33 2 3 2 2 2 2" xfId="46107"/>
    <cellStyle name="Note 33 2 3 2 2 3" xfId="35503"/>
    <cellStyle name="Note 33 2 3 2 3" xfId="19808"/>
    <cellStyle name="Note 33 2 3 2 3 2" xfId="40995"/>
    <cellStyle name="Note 33 2 3 2 4" xfId="30312"/>
    <cellStyle name="Note 33 2 3 2_Table 2A-1_EFT (Annual)" xfId="15805"/>
    <cellStyle name="Note 33 2 3 3" xfId="10259"/>
    <cellStyle name="Note 33 2 3 3 2" xfId="22375"/>
    <cellStyle name="Note 33 2 3 3 2 2" xfId="43561"/>
    <cellStyle name="Note 33 2 3 3 3" xfId="32957"/>
    <cellStyle name="Note 33 2 3 4" xfId="17262"/>
    <cellStyle name="Note 33 2 3 4 2" xfId="38449"/>
    <cellStyle name="Note 33 2 3 5" xfId="27569"/>
    <cellStyle name="Note 33 2 3_Table 2A-1_EFT (Annual)" xfId="7456"/>
    <cellStyle name="Note 33 2 4" xfId="2313"/>
    <cellStyle name="Note 33 2 4 2" xfId="5874"/>
    <cellStyle name="Note 33 2 4 2 2" xfId="14089"/>
    <cellStyle name="Note 33 2 4 2 2 2" xfId="26077"/>
    <cellStyle name="Note 33 2 4 2 2 2 2" xfId="47263"/>
    <cellStyle name="Note 33 2 4 2 2 3" xfId="36659"/>
    <cellStyle name="Note 33 2 4 2 3" xfId="20964"/>
    <cellStyle name="Note 33 2 4 2 3 2" xfId="42151"/>
    <cellStyle name="Note 33 2 4 2 4" xfId="31531"/>
    <cellStyle name="Note 33 2 4 2_Table 2A-1_EFT (Annual)" xfId="15806"/>
    <cellStyle name="Note 33 2 4 3" xfId="11433"/>
    <cellStyle name="Note 33 2 4 3 2" xfId="23531"/>
    <cellStyle name="Note 33 2 4 3 2 2" xfId="44717"/>
    <cellStyle name="Note 33 2 4 3 3" xfId="34113"/>
    <cellStyle name="Note 33 2 4 4" xfId="18418"/>
    <cellStyle name="Note 33 2 4 4 2" xfId="39605"/>
    <cellStyle name="Note 33 2 4 5" xfId="28788"/>
    <cellStyle name="Note 33 2 4_Table 2A-1_EFT (Annual)" xfId="7457"/>
    <cellStyle name="Note 33 2 5" xfId="4167"/>
    <cellStyle name="Note 33 2 5 2" xfId="12491"/>
    <cellStyle name="Note 33 2 5 2 2" xfId="24513"/>
    <cellStyle name="Note 33 2 5 2 2 2" xfId="45699"/>
    <cellStyle name="Note 33 2 5 2 3" xfId="35095"/>
    <cellStyle name="Note 33 2 5 3" xfId="19400"/>
    <cellStyle name="Note 33 2 5 3 2" xfId="40587"/>
    <cellStyle name="Note 33 2 5 4" xfId="29855"/>
    <cellStyle name="Note 33 2 5_Table 2A-1_EFT (Annual)" xfId="15807"/>
    <cellStyle name="Note 33 2 6" xfId="9830"/>
    <cellStyle name="Note 33 2 6 2" xfId="21967"/>
    <cellStyle name="Note 33 2 6 2 2" xfId="43153"/>
    <cellStyle name="Note 33 2 6 3" xfId="32549"/>
    <cellStyle name="Note 33 2 7" xfId="16854"/>
    <cellStyle name="Note 33 2 7 2" xfId="38041"/>
    <cellStyle name="Note 33 2 8" xfId="27112"/>
    <cellStyle name="Note 33 2_Table 2A-1_EFT (Annual)" xfId="3300"/>
    <cellStyle name="Note 33 3" xfId="1252"/>
    <cellStyle name="Note 33 3 2" xfId="2522"/>
    <cellStyle name="Note 33 3 2 2" xfId="6083"/>
    <cellStyle name="Note 33 3 2 2 2" xfId="14277"/>
    <cellStyle name="Note 33 3 2 2 2 2" xfId="26249"/>
    <cellStyle name="Note 33 3 2 2 2 2 2" xfId="47435"/>
    <cellStyle name="Note 33 3 2 2 2 3" xfId="36831"/>
    <cellStyle name="Note 33 3 2 2 3" xfId="21136"/>
    <cellStyle name="Note 33 3 2 2 3 2" xfId="42323"/>
    <cellStyle name="Note 33 3 2 2 4" xfId="31739"/>
    <cellStyle name="Note 33 3 2 2_Table 2A-1_EFT (Annual)" xfId="15808"/>
    <cellStyle name="Note 33 3 2 3" xfId="11619"/>
    <cellStyle name="Note 33 3 2 3 2" xfId="23703"/>
    <cellStyle name="Note 33 3 2 3 2 2" xfId="44889"/>
    <cellStyle name="Note 33 3 2 3 3" xfId="34285"/>
    <cellStyle name="Note 33 3 2 4" xfId="18590"/>
    <cellStyle name="Note 33 3 2 4 2" xfId="39777"/>
    <cellStyle name="Note 33 3 2 5" xfId="28996"/>
    <cellStyle name="Note 33 3 2_Table 2A-1_EFT (Annual)" xfId="7459"/>
    <cellStyle name="Note 33 3 3" xfId="4813"/>
    <cellStyle name="Note 33 3 3 2" xfId="13073"/>
    <cellStyle name="Note 33 3 3 2 2" xfId="25079"/>
    <cellStyle name="Note 33 3 3 2 2 2" xfId="46265"/>
    <cellStyle name="Note 33 3 3 2 3" xfId="35661"/>
    <cellStyle name="Note 33 3 3 3" xfId="19966"/>
    <cellStyle name="Note 33 3 3 3 2" xfId="41153"/>
    <cellStyle name="Note 33 3 3 4" xfId="30470"/>
    <cellStyle name="Note 33 3 3_Table 2A-1_EFT (Annual)" xfId="15809"/>
    <cellStyle name="Note 33 3 4" xfId="10417"/>
    <cellStyle name="Note 33 3 4 2" xfId="22533"/>
    <cellStyle name="Note 33 3 4 2 2" xfId="43719"/>
    <cellStyle name="Note 33 3 4 3" xfId="33115"/>
    <cellStyle name="Note 33 3 5" xfId="17420"/>
    <cellStyle name="Note 33 3 5 2" xfId="38607"/>
    <cellStyle name="Note 33 3 6" xfId="27727"/>
    <cellStyle name="Note 33 3_Table 2A-1_EFT (Annual)" xfId="7458"/>
    <cellStyle name="Note 33 4" xfId="803"/>
    <cellStyle name="Note 33 4 2" xfId="4364"/>
    <cellStyle name="Note 33 4 2 2" xfId="12644"/>
    <cellStyle name="Note 33 4 2 2 2" xfId="24661"/>
    <cellStyle name="Note 33 4 2 2 2 2" xfId="45847"/>
    <cellStyle name="Note 33 4 2 2 3" xfId="35243"/>
    <cellStyle name="Note 33 4 2 3" xfId="19548"/>
    <cellStyle name="Note 33 4 2 3 2" xfId="40735"/>
    <cellStyle name="Note 33 4 2 4" xfId="30021"/>
    <cellStyle name="Note 33 4 2_Table 2A-1_EFT (Annual)" xfId="15810"/>
    <cellStyle name="Note 33 4 3" xfId="9992"/>
    <cellStyle name="Note 33 4 3 2" xfId="22115"/>
    <cellStyle name="Note 33 4 3 2 2" xfId="43301"/>
    <cellStyle name="Note 33 4 3 3" xfId="32697"/>
    <cellStyle name="Note 33 4 4" xfId="17002"/>
    <cellStyle name="Note 33 4 4 2" xfId="38189"/>
    <cellStyle name="Note 33 4 5" xfId="27278"/>
    <cellStyle name="Note 33 4_Table 2A-1_EFT (Annual)" xfId="7460"/>
    <cellStyle name="Note 33 5" xfId="1991"/>
    <cellStyle name="Note 33 5 2" xfId="5552"/>
    <cellStyle name="Note 33 5 2 2" xfId="13767"/>
    <cellStyle name="Note 33 5 2 2 2" xfId="25755"/>
    <cellStyle name="Note 33 5 2 2 2 2" xfId="46941"/>
    <cellStyle name="Note 33 5 2 2 3" xfId="36337"/>
    <cellStyle name="Note 33 5 2 3" xfId="20642"/>
    <cellStyle name="Note 33 5 2 3 2" xfId="41829"/>
    <cellStyle name="Note 33 5 2 4" xfId="31209"/>
    <cellStyle name="Note 33 5 2_Table 2A-1_EFT (Annual)" xfId="15811"/>
    <cellStyle name="Note 33 5 3" xfId="11111"/>
    <cellStyle name="Note 33 5 3 2" xfId="23209"/>
    <cellStyle name="Note 33 5 3 2 2" xfId="44395"/>
    <cellStyle name="Note 33 5 3 3" xfId="33791"/>
    <cellStyle name="Note 33 5 4" xfId="18096"/>
    <cellStyle name="Note 33 5 4 2" xfId="39283"/>
    <cellStyle name="Note 33 5 5" xfId="28466"/>
    <cellStyle name="Note 33 5_Table 2A-1_EFT (Annual)" xfId="7461"/>
    <cellStyle name="Note 33 6" xfId="3793"/>
    <cellStyle name="Note 33 6 2" xfId="12161"/>
    <cellStyle name="Note 33 6 2 2" xfId="24191"/>
    <cellStyle name="Note 33 6 2 2 2" xfId="45377"/>
    <cellStyle name="Note 33 6 2 3" xfId="34773"/>
    <cellStyle name="Note 33 6 3" xfId="19078"/>
    <cellStyle name="Note 33 6 3 2" xfId="40265"/>
    <cellStyle name="Note 33 6 4" xfId="29502"/>
    <cellStyle name="Note 33 6_Table 2A-1_EFT (Annual)" xfId="15812"/>
    <cellStyle name="Note 33 7" xfId="9480"/>
    <cellStyle name="Note 33 7 2" xfId="21645"/>
    <cellStyle name="Note 33 7 2 2" xfId="42831"/>
    <cellStyle name="Note 33 7 3" xfId="32227"/>
    <cellStyle name="Note 33 8" xfId="16532"/>
    <cellStyle name="Note 33 8 2" xfId="37719"/>
    <cellStyle name="Note 33 9" xfId="26759"/>
    <cellStyle name="Note 33_Table 2A-1_EFT (Annual)" xfId="3299"/>
    <cellStyle name="Note 34" xfId="291"/>
    <cellStyle name="Note 34 2" xfId="1295"/>
    <cellStyle name="Note 34 2 2" xfId="2565"/>
    <cellStyle name="Note 34 2 2 2" xfId="6126"/>
    <cellStyle name="Note 34 2 2 2 2" xfId="14320"/>
    <cellStyle name="Note 34 2 2 2 2 2" xfId="26292"/>
    <cellStyle name="Note 34 2 2 2 2 2 2" xfId="47478"/>
    <cellStyle name="Note 34 2 2 2 2 3" xfId="36874"/>
    <cellStyle name="Note 34 2 2 2 3" xfId="21179"/>
    <cellStyle name="Note 34 2 2 2 3 2" xfId="42366"/>
    <cellStyle name="Note 34 2 2 2 4" xfId="31782"/>
    <cellStyle name="Note 34 2 2 2_Table 2A-1_EFT (Annual)" xfId="15813"/>
    <cellStyle name="Note 34 2 2 3" xfId="11662"/>
    <cellStyle name="Note 34 2 2 3 2" xfId="23746"/>
    <cellStyle name="Note 34 2 2 3 2 2" xfId="44932"/>
    <cellStyle name="Note 34 2 2 3 3" xfId="34328"/>
    <cellStyle name="Note 34 2 2 4" xfId="18633"/>
    <cellStyle name="Note 34 2 2 4 2" xfId="39820"/>
    <cellStyle name="Note 34 2 2 5" xfId="29039"/>
    <cellStyle name="Note 34 2 2_Table 2A-1_EFT (Annual)" xfId="7463"/>
    <cellStyle name="Note 34 2 3" xfId="4856"/>
    <cellStyle name="Note 34 2 3 2" xfId="13116"/>
    <cellStyle name="Note 34 2 3 2 2" xfId="25122"/>
    <cellStyle name="Note 34 2 3 2 2 2" xfId="46308"/>
    <cellStyle name="Note 34 2 3 2 3" xfId="35704"/>
    <cellStyle name="Note 34 2 3 3" xfId="20009"/>
    <cellStyle name="Note 34 2 3 3 2" xfId="41196"/>
    <cellStyle name="Note 34 2 3 4" xfId="30513"/>
    <cellStyle name="Note 34 2 3_Table 2A-1_EFT (Annual)" xfId="15814"/>
    <cellStyle name="Note 34 2 4" xfId="10460"/>
    <cellStyle name="Note 34 2 4 2" xfId="22576"/>
    <cellStyle name="Note 34 2 4 2 2" xfId="43762"/>
    <cellStyle name="Note 34 2 4 3" xfId="33158"/>
    <cellStyle name="Note 34 2 5" xfId="17463"/>
    <cellStyle name="Note 34 2 5 2" xfId="38650"/>
    <cellStyle name="Note 34 2 6" xfId="27770"/>
    <cellStyle name="Note 34 2_Table 2A-1_EFT (Annual)" xfId="7462"/>
    <cellStyle name="Note 34 3" xfId="845"/>
    <cellStyle name="Note 34 3 2" xfId="4406"/>
    <cellStyle name="Note 34 3 2 2" xfId="12679"/>
    <cellStyle name="Note 34 3 2 2 2" xfId="24696"/>
    <cellStyle name="Note 34 3 2 2 2 2" xfId="45882"/>
    <cellStyle name="Note 34 3 2 2 3" xfId="35278"/>
    <cellStyle name="Note 34 3 2 3" xfId="19583"/>
    <cellStyle name="Note 34 3 2 3 2" xfId="40770"/>
    <cellStyle name="Note 34 3 2 4" xfId="30063"/>
    <cellStyle name="Note 34 3 2_Table 2A-1_EFT (Annual)" xfId="15815"/>
    <cellStyle name="Note 34 3 3" xfId="10028"/>
    <cellStyle name="Note 34 3 3 2" xfId="22150"/>
    <cellStyle name="Note 34 3 3 2 2" xfId="43336"/>
    <cellStyle name="Note 34 3 3 3" xfId="32732"/>
    <cellStyle name="Note 34 3 4" xfId="17037"/>
    <cellStyle name="Note 34 3 4 2" xfId="38224"/>
    <cellStyle name="Note 34 3 5" xfId="27320"/>
    <cellStyle name="Note 34 3_Table 2A-1_EFT (Annual)" xfId="7464"/>
    <cellStyle name="Note 34 4" xfId="2034"/>
    <cellStyle name="Note 34 4 2" xfId="5595"/>
    <cellStyle name="Note 34 4 2 2" xfId="13810"/>
    <cellStyle name="Note 34 4 2 2 2" xfId="25798"/>
    <cellStyle name="Note 34 4 2 2 2 2" xfId="46984"/>
    <cellStyle name="Note 34 4 2 2 3" xfId="36380"/>
    <cellStyle name="Note 34 4 2 3" xfId="20685"/>
    <cellStyle name="Note 34 4 2 3 2" xfId="41872"/>
    <cellStyle name="Note 34 4 2 4" xfId="31252"/>
    <cellStyle name="Note 34 4 2_Table 2A-1_EFT (Annual)" xfId="15816"/>
    <cellStyle name="Note 34 4 3" xfId="11154"/>
    <cellStyle name="Note 34 4 3 2" xfId="23252"/>
    <cellStyle name="Note 34 4 3 2 2" xfId="44438"/>
    <cellStyle name="Note 34 4 3 3" xfId="33834"/>
    <cellStyle name="Note 34 4 4" xfId="18139"/>
    <cellStyle name="Note 34 4 4 2" xfId="39326"/>
    <cellStyle name="Note 34 4 5" xfId="28509"/>
    <cellStyle name="Note 34 4_Table 2A-1_EFT (Annual)" xfId="7465"/>
    <cellStyle name="Note 34 5" xfId="3863"/>
    <cellStyle name="Note 34 5 2" xfId="12205"/>
    <cellStyle name="Note 34 5 2 2" xfId="24234"/>
    <cellStyle name="Note 34 5 2 2 2" xfId="45420"/>
    <cellStyle name="Note 34 5 2 3" xfId="34816"/>
    <cellStyle name="Note 34 5 3" xfId="19121"/>
    <cellStyle name="Note 34 5 3 2" xfId="40308"/>
    <cellStyle name="Note 34 5 4" xfId="29552"/>
    <cellStyle name="Note 34 5_Table 2A-1_EFT (Annual)" xfId="15817"/>
    <cellStyle name="Note 34 6" xfId="9540"/>
    <cellStyle name="Note 34 6 2" xfId="21688"/>
    <cellStyle name="Note 34 6 2 2" xfId="42874"/>
    <cellStyle name="Note 34 6 3" xfId="32270"/>
    <cellStyle name="Note 34 7" xfId="16575"/>
    <cellStyle name="Note 34 7 2" xfId="37762"/>
    <cellStyle name="Note 34 8" xfId="26809"/>
    <cellStyle name="Note 34_Table 2A-1_EFT (Annual)" xfId="3301"/>
    <cellStyle name="Note 35" xfId="640"/>
    <cellStyle name="Note 35 2" xfId="1617"/>
    <cellStyle name="Note 35 2 2" xfId="2887"/>
    <cellStyle name="Note 35 2 2 2" xfId="6448"/>
    <cellStyle name="Note 35 2 2 2 2" xfId="14642"/>
    <cellStyle name="Note 35 2 2 2 2 2" xfId="26614"/>
    <cellStyle name="Note 35 2 2 2 2 2 2" xfId="47800"/>
    <cellStyle name="Note 35 2 2 2 2 3" xfId="37196"/>
    <cellStyle name="Note 35 2 2 2 3" xfId="21501"/>
    <cellStyle name="Note 35 2 2 2 3 2" xfId="42688"/>
    <cellStyle name="Note 35 2 2 2 4" xfId="32104"/>
    <cellStyle name="Note 35 2 2 2_Table 2A-1_EFT (Annual)" xfId="15818"/>
    <cellStyle name="Note 35 2 2 3" xfId="11984"/>
    <cellStyle name="Note 35 2 2 3 2" xfId="24068"/>
    <cellStyle name="Note 35 2 2 3 2 2" xfId="45254"/>
    <cellStyle name="Note 35 2 2 3 3" xfId="34650"/>
    <cellStyle name="Note 35 2 2 4" xfId="18955"/>
    <cellStyle name="Note 35 2 2 4 2" xfId="40142"/>
    <cellStyle name="Note 35 2 2 5" xfId="29361"/>
    <cellStyle name="Note 35 2 2_Table 2A-1_EFT (Annual)" xfId="7467"/>
    <cellStyle name="Note 35 2 3" xfId="5178"/>
    <cellStyle name="Note 35 2 3 2" xfId="13438"/>
    <cellStyle name="Note 35 2 3 2 2" xfId="25444"/>
    <cellStyle name="Note 35 2 3 2 2 2" xfId="46630"/>
    <cellStyle name="Note 35 2 3 2 3" xfId="36026"/>
    <cellStyle name="Note 35 2 3 3" xfId="20331"/>
    <cellStyle name="Note 35 2 3 3 2" xfId="41518"/>
    <cellStyle name="Note 35 2 3 4" xfId="30835"/>
    <cellStyle name="Note 35 2 3_Table 2A-1_EFT (Annual)" xfId="15819"/>
    <cellStyle name="Note 35 2 4" xfId="10782"/>
    <cellStyle name="Note 35 2 4 2" xfId="22898"/>
    <cellStyle name="Note 35 2 4 2 2" xfId="44084"/>
    <cellStyle name="Note 35 2 4 3" xfId="33480"/>
    <cellStyle name="Note 35 2 5" xfId="17785"/>
    <cellStyle name="Note 35 2 5 2" xfId="38972"/>
    <cellStyle name="Note 35 2 6" xfId="28092"/>
    <cellStyle name="Note 35 2_Table 2A-1_EFT (Annual)" xfId="7466"/>
    <cellStyle name="Note 35 3" xfId="1129"/>
    <cellStyle name="Note 35 3 2" xfId="4690"/>
    <cellStyle name="Note 35 3 2 2" xfId="12950"/>
    <cellStyle name="Note 35 3 2 2 2" xfId="24956"/>
    <cellStyle name="Note 35 3 2 2 2 2" xfId="46142"/>
    <cellStyle name="Note 35 3 2 2 3" xfId="35538"/>
    <cellStyle name="Note 35 3 2 3" xfId="19843"/>
    <cellStyle name="Note 35 3 2 3 2" xfId="41030"/>
    <cellStyle name="Note 35 3 2 4" xfId="30347"/>
    <cellStyle name="Note 35 3 2_Table 2A-1_EFT (Annual)" xfId="15820"/>
    <cellStyle name="Note 35 3 3" xfId="10294"/>
    <cellStyle name="Note 35 3 3 2" xfId="22410"/>
    <cellStyle name="Note 35 3 3 2 2" xfId="43596"/>
    <cellStyle name="Note 35 3 3 3" xfId="32992"/>
    <cellStyle name="Note 35 3 4" xfId="17297"/>
    <cellStyle name="Note 35 3 4 2" xfId="38484"/>
    <cellStyle name="Note 35 3 5" xfId="27604"/>
    <cellStyle name="Note 35 3_Table 2A-1_EFT (Annual)" xfId="7468"/>
    <cellStyle name="Note 35 4" xfId="2356"/>
    <cellStyle name="Note 35 4 2" xfId="5917"/>
    <cellStyle name="Note 35 4 2 2" xfId="14132"/>
    <cellStyle name="Note 35 4 2 2 2" xfId="26120"/>
    <cellStyle name="Note 35 4 2 2 2 2" xfId="47306"/>
    <cellStyle name="Note 35 4 2 2 3" xfId="36702"/>
    <cellStyle name="Note 35 4 2 3" xfId="21007"/>
    <cellStyle name="Note 35 4 2 3 2" xfId="42194"/>
    <cellStyle name="Note 35 4 2 4" xfId="31574"/>
    <cellStyle name="Note 35 4 2_Table 2A-1_EFT (Annual)" xfId="15821"/>
    <cellStyle name="Note 35 4 3" xfId="11476"/>
    <cellStyle name="Note 35 4 3 2" xfId="23574"/>
    <cellStyle name="Note 35 4 3 2 2" xfId="44760"/>
    <cellStyle name="Note 35 4 3 3" xfId="34156"/>
    <cellStyle name="Note 35 4 4" xfId="18461"/>
    <cellStyle name="Note 35 4 4 2" xfId="39648"/>
    <cellStyle name="Note 35 4 5" xfId="28831"/>
    <cellStyle name="Note 35 4_Table 2A-1_EFT (Annual)" xfId="7469"/>
    <cellStyle name="Note 35 5" xfId="4210"/>
    <cellStyle name="Note 35 5 2" xfId="12534"/>
    <cellStyle name="Note 35 5 2 2" xfId="24556"/>
    <cellStyle name="Note 35 5 2 2 2" xfId="45742"/>
    <cellStyle name="Note 35 5 2 3" xfId="35138"/>
    <cellStyle name="Note 35 5 3" xfId="19443"/>
    <cellStyle name="Note 35 5 3 2" xfId="40630"/>
    <cellStyle name="Note 35 5 4" xfId="29898"/>
    <cellStyle name="Note 35 5_Table 2A-1_EFT (Annual)" xfId="15822"/>
    <cellStyle name="Note 35 6" xfId="9873"/>
    <cellStyle name="Note 35 6 2" xfId="22010"/>
    <cellStyle name="Note 35 6 2 2" xfId="43196"/>
    <cellStyle name="Note 35 6 3" xfId="32592"/>
    <cellStyle name="Note 35 7" xfId="16897"/>
    <cellStyle name="Note 35 7 2" xfId="38084"/>
    <cellStyle name="Note 35 8" xfId="27155"/>
    <cellStyle name="Note 35_Table 2A-1_EFT (Annual)" xfId="3302"/>
    <cellStyle name="Note 36" xfId="695"/>
    <cellStyle name="Note 36 2" xfId="2362"/>
    <cellStyle name="Note 36 2 2" xfId="5923"/>
    <cellStyle name="Note 36 2 2 2" xfId="14137"/>
    <cellStyle name="Note 36 2 2 2 2" xfId="26125"/>
    <cellStyle name="Note 36 2 2 2 2 2" xfId="47311"/>
    <cellStyle name="Note 36 2 2 2 3" xfId="36707"/>
    <cellStyle name="Note 36 2 2 3" xfId="21012"/>
    <cellStyle name="Note 36 2 2 3 2" xfId="42199"/>
    <cellStyle name="Note 36 2 2 4" xfId="31579"/>
    <cellStyle name="Note 36 2 2_Table 2A-1_EFT (Annual)" xfId="15823"/>
    <cellStyle name="Note 36 2 3" xfId="11482"/>
    <cellStyle name="Note 36 2 3 2" xfId="23579"/>
    <cellStyle name="Note 36 2 3 2 2" xfId="44765"/>
    <cellStyle name="Note 36 2 3 3" xfId="34161"/>
    <cellStyle name="Note 36 2 4" xfId="18466"/>
    <cellStyle name="Note 36 2 4 2" xfId="39653"/>
    <cellStyle name="Note 36 2 5" xfId="28836"/>
    <cellStyle name="Note 36 2_Table 2A-1_EFT (Annual)" xfId="7471"/>
    <cellStyle name="Note 36 3" xfId="4258"/>
    <cellStyle name="Note 36 3 2" xfId="12543"/>
    <cellStyle name="Note 36 3 2 2" xfId="24561"/>
    <cellStyle name="Note 36 3 2 2 2" xfId="45747"/>
    <cellStyle name="Note 36 3 2 3" xfId="35143"/>
    <cellStyle name="Note 36 3 3" xfId="19448"/>
    <cellStyle name="Note 36 3 3 2" xfId="40635"/>
    <cellStyle name="Note 36 3 4" xfId="29916"/>
    <cellStyle name="Note 36 3_Table 2A-1_EFT (Annual)" xfId="15824"/>
    <cellStyle name="Note 36 4" xfId="9889"/>
    <cellStyle name="Note 36 4 2" xfId="22015"/>
    <cellStyle name="Note 36 4 2 2" xfId="43201"/>
    <cellStyle name="Note 36 4 3" xfId="32597"/>
    <cellStyle name="Note 36 5" xfId="16902"/>
    <cellStyle name="Note 36 5 2" xfId="38089"/>
    <cellStyle name="Note 36 6" xfId="27173"/>
    <cellStyle name="Note 36_Table 2A-1_EFT (Annual)" xfId="7470"/>
    <cellStyle name="Note 37" xfId="16009"/>
    <cellStyle name="Note 37 2" xfId="37202"/>
    <cellStyle name="Note 38" xfId="47806"/>
    <cellStyle name="Note 4" xfId="90"/>
    <cellStyle name="Note 4 10" xfId="21518"/>
    <cellStyle name="Note 4 10 2" xfId="42705"/>
    <cellStyle name="Note 4 11" xfId="26646"/>
    <cellStyle name="Note 4 2" xfId="489"/>
    <cellStyle name="Note 4 2 2" xfId="1466"/>
    <cellStyle name="Note 4 2 2 2" xfId="2736"/>
    <cellStyle name="Note 4 2 2 2 2" xfId="6297"/>
    <cellStyle name="Note 4 2 2 2 2 2" xfId="14491"/>
    <cellStyle name="Note 4 2 2 2 2 2 2" xfId="26463"/>
    <cellStyle name="Note 4 2 2 2 2 2 2 2" xfId="47649"/>
    <cellStyle name="Note 4 2 2 2 2 2 3" xfId="37045"/>
    <cellStyle name="Note 4 2 2 2 2 3" xfId="21350"/>
    <cellStyle name="Note 4 2 2 2 2 3 2" xfId="42537"/>
    <cellStyle name="Note 4 2 2 2 2 4" xfId="31953"/>
    <cellStyle name="Note 4 2 2 2 2_Table 2A-1_EFT (Annual)" xfId="15825"/>
    <cellStyle name="Note 4 2 2 2 3" xfId="11833"/>
    <cellStyle name="Note 4 2 2 2 3 2" xfId="23917"/>
    <cellStyle name="Note 4 2 2 2 3 2 2" xfId="45103"/>
    <cellStyle name="Note 4 2 2 2 3 3" xfId="34499"/>
    <cellStyle name="Note 4 2 2 2 4" xfId="18804"/>
    <cellStyle name="Note 4 2 2 2 4 2" xfId="39991"/>
    <cellStyle name="Note 4 2 2 2 5" xfId="29210"/>
    <cellStyle name="Note 4 2 2 2_Table 2A-1_EFT (Annual)" xfId="7473"/>
    <cellStyle name="Note 4 2 2 3" xfId="5027"/>
    <cellStyle name="Note 4 2 2 3 2" xfId="13287"/>
    <cellStyle name="Note 4 2 2 3 2 2" xfId="25293"/>
    <cellStyle name="Note 4 2 2 3 2 2 2" xfId="46479"/>
    <cellStyle name="Note 4 2 2 3 2 3" xfId="35875"/>
    <cellStyle name="Note 4 2 2 3 3" xfId="20180"/>
    <cellStyle name="Note 4 2 2 3 3 2" xfId="41367"/>
    <cellStyle name="Note 4 2 2 3 4" xfId="30684"/>
    <cellStyle name="Note 4 2 2 3_Table 2A-1_EFT (Annual)" xfId="15826"/>
    <cellStyle name="Note 4 2 2 4" xfId="10631"/>
    <cellStyle name="Note 4 2 2 4 2" xfId="22747"/>
    <cellStyle name="Note 4 2 2 4 2 2" xfId="43933"/>
    <cellStyle name="Note 4 2 2 4 3" xfId="33329"/>
    <cellStyle name="Note 4 2 2 5" xfId="17634"/>
    <cellStyle name="Note 4 2 2 5 2" xfId="38821"/>
    <cellStyle name="Note 4 2 2 6" xfId="27941"/>
    <cellStyle name="Note 4 2 2_Table 2A-1_EFT (Annual)" xfId="7472"/>
    <cellStyle name="Note 4 2 3" xfId="1006"/>
    <cellStyle name="Note 4 2 3 2" xfId="4567"/>
    <cellStyle name="Note 4 2 3 2 2" xfId="12827"/>
    <cellStyle name="Note 4 2 3 2 2 2" xfId="24833"/>
    <cellStyle name="Note 4 2 3 2 2 2 2" xfId="46019"/>
    <cellStyle name="Note 4 2 3 2 2 3" xfId="35415"/>
    <cellStyle name="Note 4 2 3 2 3" xfId="19720"/>
    <cellStyle name="Note 4 2 3 2 3 2" xfId="40907"/>
    <cellStyle name="Note 4 2 3 2 4" xfId="30224"/>
    <cellStyle name="Note 4 2 3 2_Table 2A-1_EFT (Annual)" xfId="15827"/>
    <cellStyle name="Note 4 2 3 3" xfId="10171"/>
    <cellStyle name="Note 4 2 3 3 2" xfId="22287"/>
    <cellStyle name="Note 4 2 3 3 2 2" xfId="43473"/>
    <cellStyle name="Note 4 2 3 3 3" xfId="32869"/>
    <cellStyle name="Note 4 2 3 4" xfId="17174"/>
    <cellStyle name="Note 4 2 3 4 2" xfId="38361"/>
    <cellStyle name="Note 4 2 3 5" xfId="27481"/>
    <cellStyle name="Note 4 2 3_Table 2A-1_EFT (Annual)" xfId="7474"/>
    <cellStyle name="Note 4 2 4" xfId="2205"/>
    <cellStyle name="Note 4 2 4 2" xfId="5766"/>
    <cellStyle name="Note 4 2 4 2 2" xfId="13981"/>
    <cellStyle name="Note 4 2 4 2 2 2" xfId="25969"/>
    <cellStyle name="Note 4 2 4 2 2 2 2" xfId="47155"/>
    <cellStyle name="Note 4 2 4 2 2 3" xfId="36551"/>
    <cellStyle name="Note 4 2 4 2 3" xfId="20856"/>
    <cellStyle name="Note 4 2 4 2 3 2" xfId="42043"/>
    <cellStyle name="Note 4 2 4 2 4" xfId="31423"/>
    <cellStyle name="Note 4 2 4 2_Table 2A-1_EFT (Annual)" xfId="15828"/>
    <cellStyle name="Note 4 2 4 3" xfId="11325"/>
    <cellStyle name="Note 4 2 4 3 2" xfId="23423"/>
    <cellStyle name="Note 4 2 4 3 2 2" xfId="44609"/>
    <cellStyle name="Note 4 2 4 3 3" xfId="34005"/>
    <cellStyle name="Note 4 2 4 4" xfId="18310"/>
    <cellStyle name="Note 4 2 4 4 2" xfId="39497"/>
    <cellStyle name="Note 4 2 4 5" xfId="28680"/>
    <cellStyle name="Note 4 2 4_Table 2A-1_EFT (Annual)" xfId="7475"/>
    <cellStyle name="Note 4 2 5" xfId="4059"/>
    <cellStyle name="Note 4 2 5 2" xfId="12383"/>
    <cellStyle name="Note 4 2 5 2 2" xfId="24405"/>
    <cellStyle name="Note 4 2 5 2 2 2" xfId="45591"/>
    <cellStyle name="Note 4 2 5 2 3" xfId="34987"/>
    <cellStyle name="Note 4 2 5 3" xfId="19292"/>
    <cellStyle name="Note 4 2 5 3 2" xfId="40479"/>
    <cellStyle name="Note 4 2 5 4" xfId="29747"/>
    <cellStyle name="Note 4 2 5_Table 2A-1_EFT (Annual)" xfId="15829"/>
    <cellStyle name="Note 4 2 6" xfId="9722"/>
    <cellStyle name="Note 4 2 6 2" xfId="21859"/>
    <cellStyle name="Note 4 2 6 2 2" xfId="43045"/>
    <cellStyle name="Note 4 2 6 3" xfId="32441"/>
    <cellStyle name="Note 4 2 7" xfId="16746"/>
    <cellStyle name="Note 4 2 7 2" xfId="37933"/>
    <cellStyle name="Note 4 2 8" xfId="27004"/>
    <cellStyle name="Note 4 2_Table 2A-1_EFT (Annual)" xfId="3304"/>
    <cellStyle name="Note 4 3" xfId="322"/>
    <cellStyle name="Note 4 3 2" xfId="1310"/>
    <cellStyle name="Note 4 3 2 2" xfId="2580"/>
    <cellStyle name="Note 4 3 2 2 2" xfId="6141"/>
    <cellStyle name="Note 4 3 2 2 2 2" xfId="14335"/>
    <cellStyle name="Note 4 3 2 2 2 2 2" xfId="26307"/>
    <cellStyle name="Note 4 3 2 2 2 2 2 2" xfId="47493"/>
    <cellStyle name="Note 4 3 2 2 2 2 3" xfId="36889"/>
    <cellStyle name="Note 4 3 2 2 2 3" xfId="21194"/>
    <cellStyle name="Note 4 3 2 2 2 3 2" xfId="42381"/>
    <cellStyle name="Note 4 3 2 2 2 4" xfId="31797"/>
    <cellStyle name="Note 4 3 2 2 2_Table 2A-1_EFT (Annual)" xfId="15830"/>
    <cellStyle name="Note 4 3 2 2 3" xfId="11677"/>
    <cellStyle name="Note 4 3 2 2 3 2" xfId="23761"/>
    <cellStyle name="Note 4 3 2 2 3 2 2" xfId="44947"/>
    <cellStyle name="Note 4 3 2 2 3 3" xfId="34343"/>
    <cellStyle name="Note 4 3 2 2 4" xfId="18648"/>
    <cellStyle name="Note 4 3 2 2 4 2" xfId="39835"/>
    <cellStyle name="Note 4 3 2 2 5" xfId="29054"/>
    <cellStyle name="Note 4 3 2 2_Table 2A-1_EFT (Annual)" xfId="7477"/>
    <cellStyle name="Note 4 3 2 3" xfId="4871"/>
    <cellStyle name="Note 4 3 2 3 2" xfId="13131"/>
    <cellStyle name="Note 4 3 2 3 2 2" xfId="25137"/>
    <cellStyle name="Note 4 3 2 3 2 2 2" xfId="46323"/>
    <cellStyle name="Note 4 3 2 3 2 3" xfId="35719"/>
    <cellStyle name="Note 4 3 2 3 3" xfId="20024"/>
    <cellStyle name="Note 4 3 2 3 3 2" xfId="41211"/>
    <cellStyle name="Note 4 3 2 3 4" xfId="30528"/>
    <cellStyle name="Note 4 3 2 3_Table 2A-1_EFT (Annual)" xfId="15831"/>
    <cellStyle name="Note 4 3 2 4" xfId="10475"/>
    <cellStyle name="Note 4 3 2 4 2" xfId="22591"/>
    <cellStyle name="Note 4 3 2 4 2 2" xfId="43777"/>
    <cellStyle name="Note 4 3 2 4 3" xfId="33173"/>
    <cellStyle name="Note 4 3 2 5" xfId="17478"/>
    <cellStyle name="Note 4 3 2 5 2" xfId="38665"/>
    <cellStyle name="Note 4 3 2 6" xfId="27785"/>
    <cellStyle name="Note 4 3 2_Table 2A-1_EFT (Annual)" xfId="7476"/>
    <cellStyle name="Note 4 3 3" xfId="869"/>
    <cellStyle name="Note 4 3 3 2" xfId="4430"/>
    <cellStyle name="Note 4 3 3 2 2" xfId="12695"/>
    <cellStyle name="Note 4 3 3 2 2 2" xfId="24707"/>
    <cellStyle name="Note 4 3 3 2 2 2 2" xfId="45893"/>
    <cellStyle name="Note 4 3 3 2 2 3" xfId="35289"/>
    <cellStyle name="Note 4 3 3 2 3" xfId="19594"/>
    <cellStyle name="Note 4 3 3 2 3 2" xfId="40781"/>
    <cellStyle name="Note 4 3 3 2 4" xfId="30087"/>
    <cellStyle name="Note 4 3 3 2_Table 2A-1_EFT (Annual)" xfId="15832"/>
    <cellStyle name="Note 4 3 3 3" xfId="10042"/>
    <cellStyle name="Note 4 3 3 3 2" xfId="22161"/>
    <cellStyle name="Note 4 3 3 3 2 2" xfId="43347"/>
    <cellStyle name="Note 4 3 3 3 3" xfId="32743"/>
    <cellStyle name="Note 4 3 3 4" xfId="17048"/>
    <cellStyle name="Note 4 3 3 4 2" xfId="38235"/>
    <cellStyle name="Note 4 3 3 5" xfId="27344"/>
    <cellStyle name="Note 4 3 3_Table 2A-1_EFT (Annual)" xfId="7478"/>
    <cellStyle name="Note 4 3 4" xfId="2049"/>
    <cellStyle name="Note 4 3 4 2" xfId="5610"/>
    <cellStyle name="Note 4 3 4 2 2" xfId="13825"/>
    <cellStyle name="Note 4 3 4 2 2 2" xfId="25813"/>
    <cellStyle name="Note 4 3 4 2 2 2 2" xfId="46999"/>
    <cellStyle name="Note 4 3 4 2 2 3" xfId="36395"/>
    <cellStyle name="Note 4 3 4 2 3" xfId="20700"/>
    <cellStyle name="Note 4 3 4 2 3 2" xfId="41887"/>
    <cellStyle name="Note 4 3 4 2 4" xfId="31267"/>
    <cellStyle name="Note 4 3 4 2_Table 2A-1_EFT (Annual)" xfId="15833"/>
    <cellStyle name="Note 4 3 4 3" xfId="11169"/>
    <cellStyle name="Note 4 3 4 3 2" xfId="23267"/>
    <cellStyle name="Note 4 3 4 3 2 2" xfId="44453"/>
    <cellStyle name="Note 4 3 4 3 3" xfId="33849"/>
    <cellStyle name="Note 4 3 4 4" xfId="18154"/>
    <cellStyle name="Note 4 3 4 4 2" xfId="39341"/>
    <cellStyle name="Note 4 3 4 5" xfId="28524"/>
    <cellStyle name="Note 4 3 4_Table 2A-1_EFT (Annual)" xfId="7479"/>
    <cellStyle name="Note 4 3 5" xfId="3892"/>
    <cellStyle name="Note 4 3 5 2" xfId="12224"/>
    <cellStyle name="Note 4 3 5 2 2" xfId="24249"/>
    <cellStyle name="Note 4 3 5 2 2 2" xfId="45435"/>
    <cellStyle name="Note 4 3 5 2 3" xfId="34831"/>
    <cellStyle name="Note 4 3 5 3" xfId="19136"/>
    <cellStyle name="Note 4 3 5 3 2" xfId="40323"/>
    <cellStyle name="Note 4 3 5 4" xfId="29580"/>
    <cellStyle name="Note 4 3 5_Table 2A-1_EFT (Annual)" xfId="15834"/>
    <cellStyle name="Note 4 3 6" xfId="9561"/>
    <cellStyle name="Note 4 3 6 2" xfId="21703"/>
    <cellStyle name="Note 4 3 6 2 2" xfId="42889"/>
    <cellStyle name="Note 4 3 6 3" xfId="32285"/>
    <cellStyle name="Note 4 3 7" xfId="16590"/>
    <cellStyle name="Note 4 3 7 2" xfId="37777"/>
    <cellStyle name="Note 4 3 8" xfId="26837"/>
    <cellStyle name="Note 4 3_Table 2A-1_EFT (Annual)" xfId="3305"/>
    <cellStyle name="Note 4 4" xfId="1144"/>
    <cellStyle name="Note 4 4 2" xfId="2414"/>
    <cellStyle name="Note 4 4 2 2" xfId="5975"/>
    <cellStyle name="Note 4 4 2 2 2" xfId="14169"/>
    <cellStyle name="Note 4 4 2 2 2 2" xfId="26141"/>
    <cellStyle name="Note 4 4 2 2 2 2 2" xfId="47327"/>
    <cellStyle name="Note 4 4 2 2 2 3" xfId="36723"/>
    <cellStyle name="Note 4 4 2 2 3" xfId="21028"/>
    <cellStyle name="Note 4 4 2 2 3 2" xfId="42215"/>
    <cellStyle name="Note 4 4 2 2 4" xfId="31631"/>
    <cellStyle name="Note 4 4 2 2_Table 2A-1_EFT (Annual)" xfId="15835"/>
    <cellStyle name="Note 4 4 2 3" xfId="11511"/>
    <cellStyle name="Note 4 4 2 3 2" xfId="23595"/>
    <cellStyle name="Note 4 4 2 3 2 2" xfId="44781"/>
    <cellStyle name="Note 4 4 2 3 3" xfId="34177"/>
    <cellStyle name="Note 4 4 2 4" xfId="18482"/>
    <cellStyle name="Note 4 4 2 4 2" xfId="39669"/>
    <cellStyle name="Note 4 4 2 5" xfId="28888"/>
    <cellStyle name="Note 4 4 2_Table 2A-1_EFT (Annual)" xfId="7481"/>
    <cellStyle name="Note 4 4 3" xfId="4705"/>
    <cellStyle name="Note 4 4 3 2" xfId="12965"/>
    <cellStyle name="Note 4 4 3 2 2" xfId="24971"/>
    <cellStyle name="Note 4 4 3 2 2 2" xfId="46157"/>
    <cellStyle name="Note 4 4 3 2 3" xfId="35553"/>
    <cellStyle name="Note 4 4 3 3" xfId="19858"/>
    <cellStyle name="Note 4 4 3 3 2" xfId="41045"/>
    <cellStyle name="Note 4 4 3 4" xfId="30362"/>
    <cellStyle name="Note 4 4 3_Table 2A-1_EFT (Annual)" xfId="15836"/>
    <cellStyle name="Note 4 4 4" xfId="10309"/>
    <cellStyle name="Note 4 4 4 2" xfId="22425"/>
    <cellStyle name="Note 4 4 4 2 2" xfId="43611"/>
    <cellStyle name="Note 4 4 4 3" xfId="33007"/>
    <cellStyle name="Note 4 4 5" xfId="17312"/>
    <cellStyle name="Note 4 4 5 2" xfId="38499"/>
    <cellStyle name="Note 4 4 6" xfId="27619"/>
    <cellStyle name="Note 4 4_Table 2A-1_EFT (Annual)" xfId="7480"/>
    <cellStyle name="Note 4 5" xfId="710"/>
    <cellStyle name="Note 4 5 2" xfId="4271"/>
    <cellStyle name="Note 4 5 2 2" xfId="12555"/>
    <cellStyle name="Note 4 5 2 2 2" xfId="24573"/>
    <cellStyle name="Note 4 5 2 2 2 2" xfId="45759"/>
    <cellStyle name="Note 4 5 2 2 3" xfId="35155"/>
    <cellStyle name="Note 4 5 2 3" xfId="19460"/>
    <cellStyle name="Note 4 5 2 3 2" xfId="40647"/>
    <cellStyle name="Note 4 5 2 4" xfId="29928"/>
    <cellStyle name="Note 4 5 2_Table 2A-1_EFT (Annual)" xfId="15837"/>
    <cellStyle name="Note 4 5 3" xfId="9902"/>
    <cellStyle name="Note 4 5 3 2" xfId="22027"/>
    <cellStyle name="Note 4 5 3 2 2" xfId="43213"/>
    <cellStyle name="Note 4 5 3 3" xfId="32609"/>
    <cellStyle name="Note 4 5 4" xfId="16914"/>
    <cellStyle name="Note 4 5 4 2" xfId="38101"/>
    <cellStyle name="Note 4 5 5" xfId="27185"/>
    <cellStyle name="Note 4 5_Table 2A-1_EFT (Annual)" xfId="7482"/>
    <cellStyle name="Note 4 6" xfId="1940"/>
    <cellStyle name="Note 4 6 2" xfId="5501"/>
    <cellStyle name="Note 4 6 2 2" xfId="13716"/>
    <cellStyle name="Note 4 6 2 2 2" xfId="25704"/>
    <cellStyle name="Note 4 6 2 2 2 2" xfId="46890"/>
    <cellStyle name="Note 4 6 2 2 3" xfId="36286"/>
    <cellStyle name="Note 4 6 2 3" xfId="20591"/>
    <cellStyle name="Note 4 6 2 3 2" xfId="41778"/>
    <cellStyle name="Note 4 6 2 4" xfId="31158"/>
    <cellStyle name="Note 4 6 2_Table 2A-1_EFT (Annual)" xfId="15838"/>
    <cellStyle name="Note 4 6 3" xfId="11060"/>
    <cellStyle name="Note 4 6 3 2" xfId="23158"/>
    <cellStyle name="Note 4 6 3 2 2" xfId="44344"/>
    <cellStyle name="Note 4 6 3 3" xfId="33740"/>
    <cellStyle name="Note 4 6 4" xfId="18045"/>
    <cellStyle name="Note 4 6 4 2" xfId="39232"/>
    <cellStyle name="Note 4 6 5" xfId="28415"/>
    <cellStyle name="Note 4 6_Table 2A-1_EFT (Annual)" xfId="7483"/>
    <cellStyle name="Note 4 7" xfId="3679"/>
    <cellStyle name="Note 4 7 2" xfId="12052"/>
    <cellStyle name="Note 4 7 2 2" xfId="24083"/>
    <cellStyle name="Note 4 7 2 2 2" xfId="45269"/>
    <cellStyle name="Note 4 7 2 3" xfId="34665"/>
    <cellStyle name="Note 4 7 3" xfId="18970"/>
    <cellStyle name="Note 4 7 3 2" xfId="40157"/>
    <cellStyle name="Note 4 7 4" xfId="29389"/>
    <cellStyle name="Note 4 7_Table 2A-1_EFT (Annual)" xfId="15839"/>
    <cellStyle name="Note 4 8" xfId="9369"/>
    <cellStyle name="Note 4 8 2" xfId="21537"/>
    <cellStyle name="Note 4 8 2 2" xfId="42723"/>
    <cellStyle name="Note 4 8 3" xfId="32119"/>
    <cellStyle name="Note 4 9" xfId="16424"/>
    <cellStyle name="Note 4 9 2" xfId="37611"/>
    <cellStyle name="Note 4_Table 2A-1_EFT (Annual)" xfId="3303"/>
    <cellStyle name="Note 5" xfId="80"/>
    <cellStyle name="Note 5 10" xfId="21523"/>
    <cellStyle name="Note 5 10 2" xfId="42710"/>
    <cellStyle name="Note 5 11" xfId="26636"/>
    <cellStyle name="Note 5 2" xfId="479"/>
    <cellStyle name="Note 5 2 2" xfId="1456"/>
    <cellStyle name="Note 5 2 2 2" xfId="2726"/>
    <cellStyle name="Note 5 2 2 2 2" xfId="6287"/>
    <cellStyle name="Note 5 2 2 2 2 2" xfId="14481"/>
    <cellStyle name="Note 5 2 2 2 2 2 2" xfId="26453"/>
    <cellStyle name="Note 5 2 2 2 2 2 2 2" xfId="47639"/>
    <cellStyle name="Note 5 2 2 2 2 2 3" xfId="37035"/>
    <cellStyle name="Note 5 2 2 2 2 3" xfId="21340"/>
    <cellStyle name="Note 5 2 2 2 2 3 2" xfId="42527"/>
    <cellStyle name="Note 5 2 2 2 2 4" xfId="31943"/>
    <cellStyle name="Note 5 2 2 2 2_Table 2A-1_EFT (Annual)" xfId="15840"/>
    <cellStyle name="Note 5 2 2 2 3" xfId="11823"/>
    <cellStyle name="Note 5 2 2 2 3 2" xfId="23907"/>
    <cellStyle name="Note 5 2 2 2 3 2 2" xfId="45093"/>
    <cellStyle name="Note 5 2 2 2 3 3" xfId="34489"/>
    <cellStyle name="Note 5 2 2 2 4" xfId="18794"/>
    <cellStyle name="Note 5 2 2 2 4 2" xfId="39981"/>
    <cellStyle name="Note 5 2 2 2 5" xfId="29200"/>
    <cellStyle name="Note 5 2 2 2_Table 2A-1_EFT (Annual)" xfId="7485"/>
    <cellStyle name="Note 5 2 2 3" xfId="5017"/>
    <cellStyle name="Note 5 2 2 3 2" xfId="13277"/>
    <cellStyle name="Note 5 2 2 3 2 2" xfId="25283"/>
    <cellStyle name="Note 5 2 2 3 2 2 2" xfId="46469"/>
    <cellStyle name="Note 5 2 2 3 2 3" xfId="35865"/>
    <cellStyle name="Note 5 2 2 3 3" xfId="20170"/>
    <cellStyle name="Note 5 2 2 3 3 2" xfId="41357"/>
    <cellStyle name="Note 5 2 2 3 4" xfId="30674"/>
    <cellStyle name="Note 5 2 2 3_Table 2A-1_EFT (Annual)" xfId="15841"/>
    <cellStyle name="Note 5 2 2 4" xfId="10621"/>
    <cellStyle name="Note 5 2 2 4 2" xfId="22737"/>
    <cellStyle name="Note 5 2 2 4 2 2" xfId="43923"/>
    <cellStyle name="Note 5 2 2 4 3" xfId="33319"/>
    <cellStyle name="Note 5 2 2 5" xfId="17624"/>
    <cellStyle name="Note 5 2 2 5 2" xfId="38811"/>
    <cellStyle name="Note 5 2 2 6" xfId="27931"/>
    <cellStyle name="Note 5 2 2_Table 2A-1_EFT (Annual)" xfId="7484"/>
    <cellStyle name="Note 5 2 3" xfId="999"/>
    <cellStyle name="Note 5 2 3 2" xfId="4560"/>
    <cellStyle name="Note 5 2 3 2 2" xfId="12820"/>
    <cellStyle name="Note 5 2 3 2 2 2" xfId="24826"/>
    <cellStyle name="Note 5 2 3 2 2 2 2" xfId="46012"/>
    <cellStyle name="Note 5 2 3 2 2 3" xfId="35408"/>
    <cellStyle name="Note 5 2 3 2 3" xfId="19713"/>
    <cellStyle name="Note 5 2 3 2 3 2" xfId="40900"/>
    <cellStyle name="Note 5 2 3 2 4" xfId="30217"/>
    <cellStyle name="Note 5 2 3 2_Table 2A-1_EFT (Annual)" xfId="15842"/>
    <cellStyle name="Note 5 2 3 3" xfId="10164"/>
    <cellStyle name="Note 5 2 3 3 2" xfId="22280"/>
    <cellStyle name="Note 5 2 3 3 2 2" xfId="43466"/>
    <cellStyle name="Note 5 2 3 3 3" xfId="32862"/>
    <cellStyle name="Note 5 2 3 4" xfId="17167"/>
    <cellStyle name="Note 5 2 3 4 2" xfId="38354"/>
    <cellStyle name="Note 5 2 3 5" xfId="27474"/>
    <cellStyle name="Note 5 2 3_Table 2A-1_EFT (Annual)" xfId="7486"/>
    <cellStyle name="Note 5 2 4" xfId="2195"/>
    <cellStyle name="Note 5 2 4 2" xfId="5756"/>
    <cellStyle name="Note 5 2 4 2 2" xfId="13971"/>
    <cellStyle name="Note 5 2 4 2 2 2" xfId="25959"/>
    <cellStyle name="Note 5 2 4 2 2 2 2" xfId="47145"/>
    <cellStyle name="Note 5 2 4 2 2 3" xfId="36541"/>
    <cellStyle name="Note 5 2 4 2 3" xfId="20846"/>
    <cellStyle name="Note 5 2 4 2 3 2" xfId="42033"/>
    <cellStyle name="Note 5 2 4 2 4" xfId="31413"/>
    <cellStyle name="Note 5 2 4 2_Table 2A-1_EFT (Annual)" xfId="15843"/>
    <cellStyle name="Note 5 2 4 3" xfId="11315"/>
    <cellStyle name="Note 5 2 4 3 2" xfId="23413"/>
    <cellStyle name="Note 5 2 4 3 2 2" xfId="44599"/>
    <cellStyle name="Note 5 2 4 3 3" xfId="33995"/>
    <cellStyle name="Note 5 2 4 4" xfId="18300"/>
    <cellStyle name="Note 5 2 4 4 2" xfId="39487"/>
    <cellStyle name="Note 5 2 4 5" xfId="28670"/>
    <cellStyle name="Note 5 2 4_Table 2A-1_EFT (Annual)" xfId="7487"/>
    <cellStyle name="Note 5 2 5" xfId="4049"/>
    <cellStyle name="Note 5 2 5 2" xfId="12373"/>
    <cellStyle name="Note 5 2 5 2 2" xfId="24395"/>
    <cellStyle name="Note 5 2 5 2 2 2" xfId="45581"/>
    <cellStyle name="Note 5 2 5 2 3" xfId="34977"/>
    <cellStyle name="Note 5 2 5 3" xfId="19282"/>
    <cellStyle name="Note 5 2 5 3 2" xfId="40469"/>
    <cellStyle name="Note 5 2 5 4" xfId="29737"/>
    <cellStyle name="Note 5 2 5_Table 2A-1_EFT (Annual)" xfId="15844"/>
    <cellStyle name="Note 5 2 6" xfId="9712"/>
    <cellStyle name="Note 5 2 6 2" xfId="21849"/>
    <cellStyle name="Note 5 2 6 2 2" xfId="43035"/>
    <cellStyle name="Note 5 2 6 3" xfId="32431"/>
    <cellStyle name="Note 5 2 7" xfId="16736"/>
    <cellStyle name="Note 5 2 7 2" xfId="37923"/>
    <cellStyle name="Note 5 2 8" xfId="26994"/>
    <cellStyle name="Note 5 2_Table 2A-1_EFT (Annual)" xfId="3307"/>
    <cellStyle name="Note 5 3" xfId="312"/>
    <cellStyle name="Note 5 3 2" xfId="1300"/>
    <cellStyle name="Note 5 3 2 2" xfId="2570"/>
    <cellStyle name="Note 5 3 2 2 2" xfId="6131"/>
    <cellStyle name="Note 5 3 2 2 2 2" xfId="14325"/>
    <cellStyle name="Note 5 3 2 2 2 2 2" xfId="26297"/>
    <cellStyle name="Note 5 3 2 2 2 2 2 2" xfId="47483"/>
    <cellStyle name="Note 5 3 2 2 2 2 3" xfId="36879"/>
    <cellStyle name="Note 5 3 2 2 2 3" xfId="21184"/>
    <cellStyle name="Note 5 3 2 2 2 3 2" xfId="42371"/>
    <cellStyle name="Note 5 3 2 2 2 4" xfId="31787"/>
    <cellStyle name="Note 5 3 2 2 2_Table 2A-1_EFT (Annual)" xfId="15845"/>
    <cellStyle name="Note 5 3 2 2 3" xfId="11667"/>
    <cellStyle name="Note 5 3 2 2 3 2" xfId="23751"/>
    <cellStyle name="Note 5 3 2 2 3 2 2" xfId="44937"/>
    <cellStyle name="Note 5 3 2 2 3 3" xfId="34333"/>
    <cellStyle name="Note 5 3 2 2 4" xfId="18638"/>
    <cellStyle name="Note 5 3 2 2 4 2" xfId="39825"/>
    <cellStyle name="Note 5 3 2 2 5" xfId="29044"/>
    <cellStyle name="Note 5 3 2 2_Table 2A-1_EFT (Annual)" xfId="7489"/>
    <cellStyle name="Note 5 3 2 3" xfId="4861"/>
    <cellStyle name="Note 5 3 2 3 2" xfId="13121"/>
    <cellStyle name="Note 5 3 2 3 2 2" xfId="25127"/>
    <cellStyle name="Note 5 3 2 3 2 2 2" xfId="46313"/>
    <cellStyle name="Note 5 3 2 3 2 3" xfId="35709"/>
    <cellStyle name="Note 5 3 2 3 3" xfId="20014"/>
    <cellStyle name="Note 5 3 2 3 3 2" xfId="41201"/>
    <cellStyle name="Note 5 3 2 3 4" xfId="30518"/>
    <cellStyle name="Note 5 3 2 3_Table 2A-1_EFT (Annual)" xfId="15846"/>
    <cellStyle name="Note 5 3 2 4" xfId="10465"/>
    <cellStyle name="Note 5 3 2 4 2" xfId="22581"/>
    <cellStyle name="Note 5 3 2 4 2 2" xfId="43767"/>
    <cellStyle name="Note 5 3 2 4 3" xfId="33163"/>
    <cellStyle name="Note 5 3 2 5" xfId="17468"/>
    <cellStyle name="Note 5 3 2 5 2" xfId="38655"/>
    <cellStyle name="Note 5 3 2 6" xfId="27775"/>
    <cellStyle name="Note 5 3 2_Table 2A-1_EFT (Annual)" xfId="7488"/>
    <cellStyle name="Note 5 3 3" xfId="862"/>
    <cellStyle name="Note 5 3 3 2" xfId="4423"/>
    <cellStyle name="Note 5 3 3 2 2" xfId="12688"/>
    <cellStyle name="Note 5 3 3 2 2 2" xfId="24700"/>
    <cellStyle name="Note 5 3 3 2 2 2 2" xfId="45886"/>
    <cellStyle name="Note 5 3 3 2 2 3" xfId="35282"/>
    <cellStyle name="Note 5 3 3 2 3" xfId="19587"/>
    <cellStyle name="Note 5 3 3 2 3 2" xfId="40774"/>
    <cellStyle name="Note 5 3 3 2 4" xfId="30080"/>
    <cellStyle name="Note 5 3 3 2_Table 2A-1_EFT (Annual)" xfId="15847"/>
    <cellStyle name="Note 5 3 3 3" xfId="10035"/>
    <cellStyle name="Note 5 3 3 3 2" xfId="22154"/>
    <cellStyle name="Note 5 3 3 3 2 2" xfId="43340"/>
    <cellStyle name="Note 5 3 3 3 3" xfId="32736"/>
    <cellStyle name="Note 5 3 3 4" xfId="17041"/>
    <cellStyle name="Note 5 3 3 4 2" xfId="38228"/>
    <cellStyle name="Note 5 3 3 5" xfId="27337"/>
    <cellStyle name="Note 5 3 3_Table 2A-1_EFT (Annual)" xfId="7490"/>
    <cellStyle name="Note 5 3 4" xfId="2039"/>
    <cellStyle name="Note 5 3 4 2" xfId="5600"/>
    <cellStyle name="Note 5 3 4 2 2" xfId="13815"/>
    <cellStyle name="Note 5 3 4 2 2 2" xfId="25803"/>
    <cellStyle name="Note 5 3 4 2 2 2 2" xfId="46989"/>
    <cellStyle name="Note 5 3 4 2 2 3" xfId="36385"/>
    <cellStyle name="Note 5 3 4 2 3" xfId="20690"/>
    <cellStyle name="Note 5 3 4 2 3 2" xfId="41877"/>
    <cellStyle name="Note 5 3 4 2 4" xfId="31257"/>
    <cellStyle name="Note 5 3 4 2_Table 2A-1_EFT (Annual)" xfId="15848"/>
    <cellStyle name="Note 5 3 4 3" xfId="11159"/>
    <cellStyle name="Note 5 3 4 3 2" xfId="23257"/>
    <cellStyle name="Note 5 3 4 3 2 2" xfId="44443"/>
    <cellStyle name="Note 5 3 4 3 3" xfId="33839"/>
    <cellStyle name="Note 5 3 4 4" xfId="18144"/>
    <cellStyle name="Note 5 3 4 4 2" xfId="39331"/>
    <cellStyle name="Note 5 3 4 5" xfId="28514"/>
    <cellStyle name="Note 5 3 4_Table 2A-1_EFT (Annual)" xfId="7491"/>
    <cellStyle name="Note 5 3 5" xfId="3882"/>
    <cellStyle name="Note 5 3 5 2" xfId="12214"/>
    <cellStyle name="Note 5 3 5 2 2" xfId="24239"/>
    <cellStyle name="Note 5 3 5 2 2 2" xfId="45425"/>
    <cellStyle name="Note 5 3 5 2 3" xfId="34821"/>
    <cellStyle name="Note 5 3 5 3" xfId="19126"/>
    <cellStyle name="Note 5 3 5 3 2" xfId="40313"/>
    <cellStyle name="Note 5 3 5 4" xfId="29570"/>
    <cellStyle name="Note 5 3 5_Table 2A-1_EFT (Annual)" xfId="15849"/>
    <cellStyle name="Note 5 3 6" xfId="9551"/>
    <cellStyle name="Note 5 3 6 2" xfId="21693"/>
    <cellStyle name="Note 5 3 6 2 2" xfId="42879"/>
    <cellStyle name="Note 5 3 6 3" xfId="32275"/>
    <cellStyle name="Note 5 3 7" xfId="16580"/>
    <cellStyle name="Note 5 3 7 2" xfId="37767"/>
    <cellStyle name="Note 5 3 8" xfId="26827"/>
    <cellStyle name="Note 5 3_Table 2A-1_EFT (Annual)" xfId="3308"/>
    <cellStyle name="Note 5 4" xfId="1134"/>
    <cellStyle name="Note 5 4 2" xfId="2404"/>
    <cellStyle name="Note 5 4 2 2" xfId="5965"/>
    <cellStyle name="Note 5 4 2 2 2" xfId="14159"/>
    <cellStyle name="Note 5 4 2 2 2 2" xfId="26131"/>
    <cellStyle name="Note 5 4 2 2 2 2 2" xfId="47317"/>
    <cellStyle name="Note 5 4 2 2 2 3" xfId="36713"/>
    <cellStyle name="Note 5 4 2 2 3" xfId="21018"/>
    <cellStyle name="Note 5 4 2 2 3 2" xfId="42205"/>
    <cellStyle name="Note 5 4 2 2 4" xfId="31621"/>
    <cellStyle name="Note 5 4 2 2_Table 2A-1_EFT (Annual)" xfId="15850"/>
    <cellStyle name="Note 5 4 2 3" xfId="11501"/>
    <cellStyle name="Note 5 4 2 3 2" xfId="23585"/>
    <cellStyle name="Note 5 4 2 3 2 2" xfId="44771"/>
    <cellStyle name="Note 5 4 2 3 3" xfId="34167"/>
    <cellStyle name="Note 5 4 2 4" xfId="18472"/>
    <cellStyle name="Note 5 4 2 4 2" xfId="39659"/>
    <cellStyle name="Note 5 4 2 5" xfId="28878"/>
    <cellStyle name="Note 5 4 2_Table 2A-1_EFT (Annual)" xfId="7493"/>
    <cellStyle name="Note 5 4 3" xfId="4695"/>
    <cellStyle name="Note 5 4 3 2" xfId="12955"/>
    <cellStyle name="Note 5 4 3 2 2" xfId="24961"/>
    <cellStyle name="Note 5 4 3 2 2 2" xfId="46147"/>
    <cellStyle name="Note 5 4 3 2 3" xfId="35543"/>
    <cellStyle name="Note 5 4 3 3" xfId="19848"/>
    <cellStyle name="Note 5 4 3 3 2" xfId="41035"/>
    <cellStyle name="Note 5 4 3 4" xfId="30352"/>
    <cellStyle name="Note 5 4 3_Table 2A-1_EFT (Annual)" xfId="15851"/>
    <cellStyle name="Note 5 4 4" xfId="10299"/>
    <cellStyle name="Note 5 4 4 2" xfId="22415"/>
    <cellStyle name="Note 5 4 4 2 2" xfId="43601"/>
    <cellStyle name="Note 5 4 4 3" xfId="32997"/>
    <cellStyle name="Note 5 4 5" xfId="17302"/>
    <cellStyle name="Note 5 4 5 2" xfId="38489"/>
    <cellStyle name="Note 5 4 6" xfId="27609"/>
    <cellStyle name="Note 5 4_Table 2A-1_EFT (Annual)" xfId="7492"/>
    <cellStyle name="Note 5 5" xfId="703"/>
    <cellStyle name="Note 5 5 2" xfId="4264"/>
    <cellStyle name="Note 5 5 2 2" xfId="12548"/>
    <cellStyle name="Note 5 5 2 2 2" xfId="24566"/>
    <cellStyle name="Note 5 5 2 2 2 2" xfId="45752"/>
    <cellStyle name="Note 5 5 2 2 3" xfId="35148"/>
    <cellStyle name="Note 5 5 2 3" xfId="19453"/>
    <cellStyle name="Note 5 5 2 3 2" xfId="40640"/>
    <cellStyle name="Note 5 5 2 4" xfId="29921"/>
    <cellStyle name="Note 5 5 2_Table 2A-1_EFT (Annual)" xfId="15852"/>
    <cellStyle name="Note 5 5 3" xfId="9895"/>
    <cellStyle name="Note 5 5 3 2" xfId="22020"/>
    <cellStyle name="Note 5 5 3 2 2" xfId="43206"/>
    <cellStyle name="Note 5 5 3 3" xfId="32602"/>
    <cellStyle name="Note 5 5 4" xfId="16907"/>
    <cellStyle name="Note 5 5 4 2" xfId="38094"/>
    <cellStyle name="Note 5 5 5" xfId="27178"/>
    <cellStyle name="Note 5 5_Table 2A-1_EFT (Annual)" xfId="7494"/>
    <cellStyle name="Note 5 6" xfId="1942"/>
    <cellStyle name="Note 5 6 2" xfId="5503"/>
    <cellStyle name="Note 5 6 2 2" xfId="13718"/>
    <cellStyle name="Note 5 6 2 2 2" xfId="25706"/>
    <cellStyle name="Note 5 6 2 2 2 2" xfId="46892"/>
    <cellStyle name="Note 5 6 2 2 3" xfId="36288"/>
    <cellStyle name="Note 5 6 2 3" xfId="20593"/>
    <cellStyle name="Note 5 6 2 3 2" xfId="41780"/>
    <cellStyle name="Note 5 6 2 4" xfId="31160"/>
    <cellStyle name="Note 5 6 2_Table 2A-1_EFT (Annual)" xfId="15853"/>
    <cellStyle name="Note 5 6 3" xfId="11062"/>
    <cellStyle name="Note 5 6 3 2" xfId="23160"/>
    <cellStyle name="Note 5 6 3 2 2" xfId="44346"/>
    <cellStyle name="Note 5 6 3 3" xfId="33742"/>
    <cellStyle name="Note 5 6 4" xfId="18047"/>
    <cellStyle name="Note 5 6 4 2" xfId="39234"/>
    <cellStyle name="Note 5 6 5" xfId="28417"/>
    <cellStyle name="Note 5 6_Table 2A-1_EFT (Annual)" xfId="7495"/>
    <cellStyle name="Note 5 7" xfId="3669"/>
    <cellStyle name="Note 5 7 2" xfId="12042"/>
    <cellStyle name="Note 5 7 2 2" xfId="24073"/>
    <cellStyle name="Note 5 7 2 2 2" xfId="45259"/>
    <cellStyle name="Note 5 7 2 3" xfId="34655"/>
    <cellStyle name="Note 5 7 3" xfId="18960"/>
    <cellStyle name="Note 5 7 3 2" xfId="40147"/>
    <cellStyle name="Note 5 7 4" xfId="29379"/>
    <cellStyle name="Note 5 7_Table 2A-1_EFT (Annual)" xfId="15854"/>
    <cellStyle name="Note 5 8" xfId="9359"/>
    <cellStyle name="Note 5 8 2" xfId="21527"/>
    <cellStyle name="Note 5 8 2 2" xfId="42713"/>
    <cellStyle name="Note 5 8 3" xfId="32109"/>
    <cellStyle name="Note 5 9" xfId="16414"/>
    <cellStyle name="Note 5 9 2" xfId="37601"/>
    <cellStyle name="Note 5_Table 2A-1_EFT (Annual)" xfId="3306"/>
    <cellStyle name="Note 6" xfId="88"/>
    <cellStyle name="Note 6 10" xfId="26644"/>
    <cellStyle name="Note 6 2" xfId="487"/>
    <cellStyle name="Note 6 2 2" xfId="1464"/>
    <cellStyle name="Note 6 2 2 2" xfId="2734"/>
    <cellStyle name="Note 6 2 2 2 2" xfId="6295"/>
    <cellStyle name="Note 6 2 2 2 2 2" xfId="14489"/>
    <cellStyle name="Note 6 2 2 2 2 2 2" xfId="26461"/>
    <cellStyle name="Note 6 2 2 2 2 2 2 2" xfId="47647"/>
    <cellStyle name="Note 6 2 2 2 2 2 3" xfId="37043"/>
    <cellStyle name="Note 6 2 2 2 2 3" xfId="21348"/>
    <cellStyle name="Note 6 2 2 2 2 3 2" xfId="42535"/>
    <cellStyle name="Note 6 2 2 2 2 4" xfId="31951"/>
    <cellStyle name="Note 6 2 2 2 2_Table 2A-1_EFT (Annual)" xfId="15855"/>
    <cellStyle name="Note 6 2 2 2 3" xfId="11831"/>
    <cellStyle name="Note 6 2 2 2 3 2" xfId="23915"/>
    <cellStyle name="Note 6 2 2 2 3 2 2" xfId="45101"/>
    <cellStyle name="Note 6 2 2 2 3 3" xfId="34497"/>
    <cellStyle name="Note 6 2 2 2 4" xfId="18802"/>
    <cellStyle name="Note 6 2 2 2 4 2" xfId="39989"/>
    <cellStyle name="Note 6 2 2 2 5" xfId="29208"/>
    <cellStyle name="Note 6 2 2 2_Table 2A-1_EFT (Annual)" xfId="7497"/>
    <cellStyle name="Note 6 2 2 3" xfId="5025"/>
    <cellStyle name="Note 6 2 2 3 2" xfId="13285"/>
    <cellStyle name="Note 6 2 2 3 2 2" xfId="25291"/>
    <cellStyle name="Note 6 2 2 3 2 2 2" xfId="46477"/>
    <cellStyle name="Note 6 2 2 3 2 3" xfId="35873"/>
    <cellStyle name="Note 6 2 2 3 3" xfId="20178"/>
    <cellStyle name="Note 6 2 2 3 3 2" xfId="41365"/>
    <cellStyle name="Note 6 2 2 3 4" xfId="30682"/>
    <cellStyle name="Note 6 2 2 3_Table 2A-1_EFT (Annual)" xfId="15856"/>
    <cellStyle name="Note 6 2 2 4" xfId="10629"/>
    <cellStyle name="Note 6 2 2 4 2" xfId="22745"/>
    <cellStyle name="Note 6 2 2 4 2 2" xfId="43931"/>
    <cellStyle name="Note 6 2 2 4 3" xfId="33327"/>
    <cellStyle name="Note 6 2 2 5" xfId="17632"/>
    <cellStyle name="Note 6 2 2 5 2" xfId="38819"/>
    <cellStyle name="Note 6 2 2 6" xfId="27939"/>
    <cellStyle name="Note 6 2 2_Table 2A-1_EFT (Annual)" xfId="7496"/>
    <cellStyle name="Note 6 2 3" xfId="1005"/>
    <cellStyle name="Note 6 2 3 2" xfId="4566"/>
    <cellStyle name="Note 6 2 3 2 2" xfId="12826"/>
    <cellStyle name="Note 6 2 3 2 2 2" xfId="24832"/>
    <cellStyle name="Note 6 2 3 2 2 2 2" xfId="46018"/>
    <cellStyle name="Note 6 2 3 2 2 3" xfId="35414"/>
    <cellStyle name="Note 6 2 3 2 3" xfId="19719"/>
    <cellStyle name="Note 6 2 3 2 3 2" xfId="40906"/>
    <cellStyle name="Note 6 2 3 2 4" xfId="30223"/>
    <cellStyle name="Note 6 2 3 2_Table 2A-1_EFT (Annual)" xfId="15857"/>
    <cellStyle name="Note 6 2 3 3" xfId="10170"/>
    <cellStyle name="Note 6 2 3 3 2" xfId="22286"/>
    <cellStyle name="Note 6 2 3 3 2 2" xfId="43472"/>
    <cellStyle name="Note 6 2 3 3 3" xfId="32868"/>
    <cellStyle name="Note 6 2 3 4" xfId="17173"/>
    <cellStyle name="Note 6 2 3 4 2" xfId="38360"/>
    <cellStyle name="Note 6 2 3 5" xfId="27480"/>
    <cellStyle name="Note 6 2 3_Table 2A-1_EFT (Annual)" xfId="7498"/>
    <cellStyle name="Note 6 2 4" xfId="2203"/>
    <cellStyle name="Note 6 2 4 2" xfId="5764"/>
    <cellStyle name="Note 6 2 4 2 2" xfId="13979"/>
    <cellStyle name="Note 6 2 4 2 2 2" xfId="25967"/>
    <cellStyle name="Note 6 2 4 2 2 2 2" xfId="47153"/>
    <cellStyle name="Note 6 2 4 2 2 3" xfId="36549"/>
    <cellStyle name="Note 6 2 4 2 3" xfId="20854"/>
    <cellStyle name="Note 6 2 4 2 3 2" xfId="42041"/>
    <cellStyle name="Note 6 2 4 2 4" xfId="31421"/>
    <cellStyle name="Note 6 2 4 2_Table 2A-1_EFT (Annual)" xfId="15858"/>
    <cellStyle name="Note 6 2 4 3" xfId="11323"/>
    <cellStyle name="Note 6 2 4 3 2" xfId="23421"/>
    <cellStyle name="Note 6 2 4 3 2 2" xfId="44607"/>
    <cellStyle name="Note 6 2 4 3 3" xfId="34003"/>
    <cellStyle name="Note 6 2 4 4" xfId="18308"/>
    <cellStyle name="Note 6 2 4 4 2" xfId="39495"/>
    <cellStyle name="Note 6 2 4 5" xfId="28678"/>
    <cellStyle name="Note 6 2 4_Table 2A-1_EFT (Annual)" xfId="7499"/>
    <cellStyle name="Note 6 2 5" xfId="4057"/>
    <cellStyle name="Note 6 2 5 2" xfId="12381"/>
    <cellStyle name="Note 6 2 5 2 2" xfId="24403"/>
    <cellStyle name="Note 6 2 5 2 2 2" xfId="45589"/>
    <cellStyle name="Note 6 2 5 2 3" xfId="34985"/>
    <cellStyle name="Note 6 2 5 3" xfId="19290"/>
    <cellStyle name="Note 6 2 5 3 2" xfId="40477"/>
    <cellStyle name="Note 6 2 5 4" xfId="29745"/>
    <cellStyle name="Note 6 2 5_Table 2A-1_EFT (Annual)" xfId="15859"/>
    <cellStyle name="Note 6 2 6" xfId="9720"/>
    <cellStyle name="Note 6 2 6 2" xfId="21857"/>
    <cellStyle name="Note 6 2 6 2 2" xfId="43043"/>
    <cellStyle name="Note 6 2 6 3" xfId="32439"/>
    <cellStyle name="Note 6 2 7" xfId="16744"/>
    <cellStyle name="Note 6 2 7 2" xfId="37931"/>
    <cellStyle name="Note 6 2 8" xfId="27002"/>
    <cellStyle name="Note 6 2_Table 2A-1_EFT (Annual)" xfId="3310"/>
    <cellStyle name="Note 6 3" xfId="320"/>
    <cellStyle name="Note 6 3 2" xfId="1308"/>
    <cellStyle name="Note 6 3 2 2" xfId="2578"/>
    <cellStyle name="Note 6 3 2 2 2" xfId="6139"/>
    <cellStyle name="Note 6 3 2 2 2 2" xfId="14333"/>
    <cellStyle name="Note 6 3 2 2 2 2 2" xfId="26305"/>
    <cellStyle name="Note 6 3 2 2 2 2 2 2" xfId="47491"/>
    <cellStyle name="Note 6 3 2 2 2 2 3" xfId="36887"/>
    <cellStyle name="Note 6 3 2 2 2 3" xfId="21192"/>
    <cellStyle name="Note 6 3 2 2 2 3 2" xfId="42379"/>
    <cellStyle name="Note 6 3 2 2 2 4" xfId="31795"/>
    <cellStyle name="Note 6 3 2 2 2_Table 2A-1_EFT (Annual)" xfId="15860"/>
    <cellStyle name="Note 6 3 2 2 3" xfId="11675"/>
    <cellStyle name="Note 6 3 2 2 3 2" xfId="23759"/>
    <cellStyle name="Note 6 3 2 2 3 2 2" xfId="44945"/>
    <cellStyle name="Note 6 3 2 2 3 3" xfId="34341"/>
    <cellStyle name="Note 6 3 2 2 4" xfId="18646"/>
    <cellStyle name="Note 6 3 2 2 4 2" xfId="39833"/>
    <cellStyle name="Note 6 3 2 2 5" xfId="29052"/>
    <cellStyle name="Note 6 3 2 2_Table 2A-1_EFT (Annual)" xfId="7501"/>
    <cellStyle name="Note 6 3 2 3" xfId="4869"/>
    <cellStyle name="Note 6 3 2 3 2" xfId="13129"/>
    <cellStyle name="Note 6 3 2 3 2 2" xfId="25135"/>
    <cellStyle name="Note 6 3 2 3 2 2 2" xfId="46321"/>
    <cellStyle name="Note 6 3 2 3 2 3" xfId="35717"/>
    <cellStyle name="Note 6 3 2 3 3" xfId="20022"/>
    <cellStyle name="Note 6 3 2 3 3 2" xfId="41209"/>
    <cellStyle name="Note 6 3 2 3 4" xfId="30526"/>
    <cellStyle name="Note 6 3 2 3_Table 2A-1_EFT (Annual)" xfId="15861"/>
    <cellStyle name="Note 6 3 2 4" xfId="10473"/>
    <cellStyle name="Note 6 3 2 4 2" xfId="22589"/>
    <cellStyle name="Note 6 3 2 4 2 2" xfId="43775"/>
    <cellStyle name="Note 6 3 2 4 3" xfId="33171"/>
    <cellStyle name="Note 6 3 2 5" xfId="17476"/>
    <cellStyle name="Note 6 3 2 5 2" xfId="38663"/>
    <cellStyle name="Note 6 3 2 6" xfId="27783"/>
    <cellStyle name="Note 6 3 2_Table 2A-1_EFT (Annual)" xfId="7500"/>
    <cellStyle name="Note 6 3 3" xfId="868"/>
    <cellStyle name="Note 6 3 3 2" xfId="4429"/>
    <cellStyle name="Note 6 3 3 2 2" xfId="12694"/>
    <cellStyle name="Note 6 3 3 2 2 2" xfId="24706"/>
    <cellStyle name="Note 6 3 3 2 2 2 2" xfId="45892"/>
    <cellStyle name="Note 6 3 3 2 2 3" xfId="35288"/>
    <cellStyle name="Note 6 3 3 2 3" xfId="19593"/>
    <cellStyle name="Note 6 3 3 2 3 2" xfId="40780"/>
    <cellStyle name="Note 6 3 3 2 4" xfId="30086"/>
    <cellStyle name="Note 6 3 3 2_Table 2A-1_EFT (Annual)" xfId="15862"/>
    <cellStyle name="Note 6 3 3 3" xfId="10041"/>
    <cellStyle name="Note 6 3 3 3 2" xfId="22160"/>
    <cellStyle name="Note 6 3 3 3 2 2" xfId="43346"/>
    <cellStyle name="Note 6 3 3 3 3" xfId="32742"/>
    <cellStyle name="Note 6 3 3 4" xfId="17047"/>
    <cellStyle name="Note 6 3 3 4 2" xfId="38234"/>
    <cellStyle name="Note 6 3 3 5" xfId="27343"/>
    <cellStyle name="Note 6 3 3_Table 2A-1_EFT (Annual)" xfId="7502"/>
    <cellStyle name="Note 6 3 4" xfId="2047"/>
    <cellStyle name="Note 6 3 4 2" xfId="5608"/>
    <cellStyle name="Note 6 3 4 2 2" xfId="13823"/>
    <cellStyle name="Note 6 3 4 2 2 2" xfId="25811"/>
    <cellStyle name="Note 6 3 4 2 2 2 2" xfId="46997"/>
    <cellStyle name="Note 6 3 4 2 2 3" xfId="36393"/>
    <cellStyle name="Note 6 3 4 2 3" xfId="20698"/>
    <cellStyle name="Note 6 3 4 2 3 2" xfId="41885"/>
    <cellStyle name="Note 6 3 4 2 4" xfId="31265"/>
    <cellStyle name="Note 6 3 4 2_Table 2A-1_EFT (Annual)" xfId="15863"/>
    <cellStyle name="Note 6 3 4 3" xfId="11167"/>
    <cellStyle name="Note 6 3 4 3 2" xfId="23265"/>
    <cellStyle name="Note 6 3 4 3 2 2" xfId="44451"/>
    <cellStyle name="Note 6 3 4 3 3" xfId="33847"/>
    <cellStyle name="Note 6 3 4 4" xfId="18152"/>
    <cellStyle name="Note 6 3 4 4 2" xfId="39339"/>
    <cellStyle name="Note 6 3 4 5" xfId="28522"/>
    <cellStyle name="Note 6 3 4_Table 2A-1_EFT (Annual)" xfId="7503"/>
    <cellStyle name="Note 6 3 5" xfId="3890"/>
    <cellStyle name="Note 6 3 5 2" xfId="12222"/>
    <cellStyle name="Note 6 3 5 2 2" xfId="24247"/>
    <cellStyle name="Note 6 3 5 2 2 2" xfId="45433"/>
    <cellStyle name="Note 6 3 5 2 3" xfId="34829"/>
    <cellStyle name="Note 6 3 5 3" xfId="19134"/>
    <cellStyle name="Note 6 3 5 3 2" xfId="40321"/>
    <cellStyle name="Note 6 3 5 4" xfId="29578"/>
    <cellStyle name="Note 6 3 5_Table 2A-1_EFT (Annual)" xfId="15864"/>
    <cellStyle name="Note 6 3 6" xfId="9559"/>
    <cellStyle name="Note 6 3 6 2" xfId="21701"/>
    <cellStyle name="Note 6 3 6 2 2" xfId="42887"/>
    <cellStyle name="Note 6 3 6 3" xfId="32283"/>
    <cellStyle name="Note 6 3 7" xfId="16588"/>
    <cellStyle name="Note 6 3 7 2" xfId="37775"/>
    <cellStyle name="Note 6 3 8" xfId="26835"/>
    <cellStyle name="Note 6 3_Table 2A-1_EFT (Annual)" xfId="3311"/>
    <cellStyle name="Note 6 4" xfId="1142"/>
    <cellStyle name="Note 6 4 2" xfId="2412"/>
    <cellStyle name="Note 6 4 2 2" xfId="5973"/>
    <cellStyle name="Note 6 4 2 2 2" xfId="14167"/>
    <cellStyle name="Note 6 4 2 2 2 2" xfId="26139"/>
    <cellStyle name="Note 6 4 2 2 2 2 2" xfId="47325"/>
    <cellStyle name="Note 6 4 2 2 2 3" xfId="36721"/>
    <cellStyle name="Note 6 4 2 2 3" xfId="21026"/>
    <cellStyle name="Note 6 4 2 2 3 2" xfId="42213"/>
    <cellStyle name="Note 6 4 2 2 4" xfId="31629"/>
    <cellStyle name="Note 6 4 2 2_Table 2A-1_EFT (Annual)" xfId="15865"/>
    <cellStyle name="Note 6 4 2 3" xfId="11509"/>
    <cellStyle name="Note 6 4 2 3 2" xfId="23593"/>
    <cellStyle name="Note 6 4 2 3 2 2" xfId="44779"/>
    <cellStyle name="Note 6 4 2 3 3" xfId="34175"/>
    <cellStyle name="Note 6 4 2 4" xfId="18480"/>
    <cellStyle name="Note 6 4 2 4 2" xfId="39667"/>
    <cellStyle name="Note 6 4 2 5" xfId="28886"/>
    <cellStyle name="Note 6 4 2_Table 2A-1_EFT (Annual)" xfId="7505"/>
    <cellStyle name="Note 6 4 3" xfId="4703"/>
    <cellStyle name="Note 6 4 3 2" xfId="12963"/>
    <cellStyle name="Note 6 4 3 2 2" xfId="24969"/>
    <cellStyle name="Note 6 4 3 2 2 2" xfId="46155"/>
    <cellStyle name="Note 6 4 3 2 3" xfId="35551"/>
    <cellStyle name="Note 6 4 3 3" xfId="19856"/>
    <cellStyle name="Note 6 4 3 3 2" xfId="41043"/>
    <cellStyle name="Note 6 4 3 4" xfId="30360"/>
    <cellStyle name="Note 6 4 3_Table 2A-1_EFT (Annual)" xfId="15866"/>
    <cellStyle name="Note 6 4 4" xfId="10307"/>
    <cellStyle name="Note 6 4 4 2" xfId="22423"/>
    <cellStyle name="Note 6 4 4 2 2" xfId="43609"/>
    <cellStyle name="Note 6 4 4 3" xfId="33005"/>
    <cellStyle name="Note 6 4 5" xfId="17310"/>
    <cellStyle name="Note 6 4 5 2" xfId="38497"/>
    <cellStyle name="Note 6 4 6" xfId="27617"/>
    <cellStyle name="Note 6 4_Table 2A-1_EFT (Annual)" xfId="7504"/>
    <cellStyle name="Note 6 5" xfId="709"/>
    <cellStyle name="Note 6 5 2" xfId="4270"/>
    <cellStyle name="Note 6 5 2 2" xfId="12554"/>
    <cellStyle name="Note 6 5 2 2 2" xfId="24572"/>
    <cellStyle name="Note 6 5 2 2 2 2" xfId="45758"/>
    <cellStyle name="Note 6 5 2 2 3" xfId="35154"/>
    <cellStyle name="Note 6 5 2 3" xfId="19459"/>
    <cellStyle name="Note 6 5 2 3 2" xfId="40646"/>
    <cellStyle name="Note 6 5 2 4" xfId="29927"/>
    <cellStyle name="Note 6 5 2_Table 2A-1_EFT (Annual)" xfId="15867"/>
    <cellStyle name="Note 6 5 3" xfId="9901"/>
    <cellStyle name="Note 6 5 3 2" xfId="22026"/>
    <cellStyle name="Note 6 5 3 2 2" xfId="43212"/>
    <cellStyle name="Note 6 5 3 3" xfId="32608"/>
    <cellStyle name="Note 6 5 4" xfId="16913"/>
    <cellStyle name="Note 6 5 4 2" xfId="38100"/>
    <cellStyle name="Note 6 5 5" xfId="27184"/>
    <cellStyle name="Note 6 5_Table 2A-1_EFT (Annual)" xfId="7506"/>
    <cellStyle name="Note 6 6" xfId="1818"/>
    <cellStyle name="Note 6 6 2" xfId="5379"/>
    <cellStyle name="Note 6 6 2 2" xfId="13594"/>
    <cellStyle name="Note 6 6 2 2 2" xfId="25582"/>
    <cellStyle name="Note 6 6 2 2 2 2" xfId="46768"/>
    <cellStyle name="Note 6 6 2 2 3" xfId="36164"/>
    <cellStyle name="Note 6 6 2 3" xfId="20469"/>
    <cellStyle name="Note 6 6 2 3 2" xfId="41656"/>
    <cellStyle name="Note 6 6 2 4" xfId="31036"/>
    <cellStyle name="Note 6 6 2_Table 2A-1_EFT (Annual)" xfId="15868"/>
    <cellStyle name="Note 6 6 3" xfId="10938"/>
    <cellStyle name="Note 6 6 3 2" xfId="23036"/>
    <cellStyle name="Note 6 6 3 2 2" xfId="44222"/>
    <cellStyle name="Note 6 6 3 3" xfId="33618"/>
    <cellStyle name="Note 6 6 4" xfId="17923"/>
    <cellStyle name="Note 6 6 4 2" xfId="39110"/>
    <cellStyle name="Note 6 6 5" xfId="28293"/>
    <cellStyle name="Note 6 6_Table 2A-1_EFT (Annual)" xfId="7507"/>
    <cellStyle name="Note 6 7" xfId="3677"/>
    <cellStyle name="Note 6 7 2" xfId="12050"/>
    <cellStyle name="Note 6 7 2 2" xfId="24081"/>
    <cellStyle name="Note 6 7 2 2 2" xfId="45267"/>
    <cellStyle name="Note 6 7 2 3" xfId="34663"/>
    <cellStyle name="Note 6 7 3" xfId="18968"/>
    <cellStyle name="Note 6 7 3 2" xfId="40155"/>
    <cellStyle name="Note 6 7 4" xfId="29387"/>
    <cellStyle name="Note 6 7_Table 2A-1_EFT (Annual)" xfId="15869"/>
    <cellStyle name="Note 6 8" xfId="9367"/>
    <cellStyle name="Note 6 8 2" xfId="21535"/>
    <cellStyle name="Note 6 8 2 2" xfId="42721"/>
    <cellStyle name="Note 6 8 3" xfId="32117"/>
    <cellStyle name="Note 6 9" xfId="16422"/>
    <cellStyle name="Note 6 9 2" xfId="37609"/>
    <cellStyle name="Note 6_Table 2A-1_EFT (Annual)" xfId="3309"/>
    <cellStyle name="Note 7" xfId="107"/>
    <cellStyle name="Note 7 10" xfId="26662"/>
    <cellStyle name="Note 7 2" xfId="500"/>
    <cellStyle name="Note 7 2 2" xfId="1477"/>
    <cellStyle name="Note 7 2 2 2" xfId="2747"/>
    <cellStyle name="Note 7 2 2 2 2" xfId="6308"/>
    <cellStyle name="Note 7 2 2 2 2 2" xfId="14502"/>
    <cellStyle name="Note 7 2 2 2 2 2 2" xfId="26474"/>
    <cellStyle name="Note 7 2 2 2 2 2 2 2" xfId="47660"/>
    <cellStyle name="Note 7 2 2 2 2 2 3" xfId="37056"/>
    <cellStyle name="Note 7 2 2 2 2 3" xfId="21361"/>
    <cellStyle name="Note 7 2 2 2 2 3 2" xfId="42548"/>
    <cellStyle name="Note 7 2 2 2 2 4" xfId="31964"/>
    <cellStyle name="Note 7 2 2 2 2_Table 2A-1_EFT (Annual)" xfId="15870"/>
    <cellStyle name="Note 7 2 2 2 3" xfId="11844"/>
    <cellStyle name="Note 7 2 2 2 3 2" xfId="23928"/>
    <cellStyle name="Note 7 2 2 2 3 2 2" xfId="45114"/>
    <cellStyle name="Note 7 2 2 2 3 3" xfId="34510"/>
    <cellStyle name="Note 7 2 2 2 4" xfId="18815"/>
    <cellStyle name="Note 7 2 2 2 4 2" xfId="40002"/>
    <cellStyle name="Note 7 2 2 2 5" xfId="29221"/>
    <cellStyle name="Note 7 2 2 2_Table 2A-1_EFT (Annual)" xfId="7509"/>
    <cellStyle name="Note 7 2 2 3" xfId="5038"/>
    <cellStyle name="Note 7 2 2 3 2" xfId="13298"/>
    <cellStyle name="Note 7 2 2 3 2 2" xfId="25304"/>
    <cellStyle name="Note 7 2 2 3 2 2 2" xfId="46490"/>
    <cellStyle name="Note 7 2 2 3 2 3" xfId="35886"/>
    <cellStyle name="Note 7 2 2 3 3" xfId="20191"/>
    <cellStyle name="Note 7 2 2 3 3 2" xfId="41378"/>
    <cellStyle name="Note 7 2 2 3 4" xfId="30695"/>
    <cellStyle name="Note 7 2 2 3_Table 2A-1_EFT (Annual)" xfId="15871"/>
    <cellStyle name="Note 7 2 2 4" xfId="10642"/>
    <cellStyle name="Note 7 2 2 4 2" xfId="22758"/>
    <cellStyle name="Note 7 2 2 4 2 2" xfId="43944"/>
    <cellStyle name="Note 7 2 2 4 3" xfId="33340"/>
    <cellStyle name="Note 7 2 2 5" xfId="17645"/>
    <cellStyle name="Note 7 2 2 5 2" xfId="38832"/>
    <cellStyle name="Note 7 2 2 6" xfId="27952"/>
    <cellStyle name="Note 7 2 2_Table 2A-1_EFT (Annual)" xfId="7508"/>
    <cellStyle name="Note 7 2 3" xfId="1014"/>
    <cellStyle name="Note 7 2 3 2" xfId="4575"/>
    <cellStyle name="Note 7 2 3 2 2" xfId="12835"/>
    <cellStyle name="Note 7 2 3 2 2 2" xfId="24841"/>
    <cellStyle name="Note 7 2 3 2 2 2 2" xfId="46027"/>
    <cellStyle name="Note 7 2 3 2 2 3" xfId="35423"/>
    <cellStyle name="Note 7 2 3 2 3" xfId="19728"/>
    <cellStyle name="Note 7 2 3 2 3 2" xfId="40915"/>
    <cellStyle name="Note 7 2 3 2 4" xfId="30232"/>
    <cellStyle name="Note 7 2 3 2_Table 2A-1_EFT (Annual)" xfId="15872"/>
    <cellStyle name="Note 7 2 3 3" xfId="10179"/>
    <cellStyle name="Note 7 2 3 3 2" xfId="22295"/>
    <cellStyle name="Note 7 2 3 3 2 2" xfId="43481"/>
    <cellStyle name="Note 7 2 3 3 3" xfId="32877"/>
    <cellStyle name="Note 7 2 3 4" xfId="17182"/>
    <cellStyle name="Note 7 2 3 4 2" xfId="38369"/>
    <cellStyle name="Note 7 2 3 5" xfId="27489"/>
    <cellStyle name="Note 7 2 3_Table 2A-1_EFT (Annual)" xfId="7510"/>
    <cellStyle name="Note 7 2 4" xfId="2216"/>
    <cellStyle name="Note 7 2 4 2" xfId="5777"/>
    <cellStyle name="Note 7 2 4 2 2" xfId="13992"/>
    <cellStyle name="Note 7 2 4 2 2 2" xfId="25980"/>
    <cellStyle name="Note 7 2 4 2 2 2 2" xfId="47166"/>
    <cellStyle name="Note 7 2 4 2 2 3" xfId="36562"/>
    <cellStyle name="Note 7 2 4 2 3" xfId="20867"/>
    <cellStyle name="Note 7 2 4 2 3 2" xfId="42054"/>
    <cellStyle name="Note 7 2 4 2 4" xfId="31434"/>
    <cellStyle name="Note 7 2 4 2_Table 2A-1_EFT (Annual)" xfId="15873"/>
    <cellStyle name="Note 7 2 4 3" xfId="11336"/>
    <cellStyle name="Note 7 2 4 3 2" xfId="23434"/>
    <cellStyle name="Note 7 2 4 3 2 2" xfId="44620"/>
    <cellStyle name="Note 7 2 4 3 3" xfId="34016"/>
    <cellStyle name="Note 7 2 4 4" xfId="18321"/>
    <cellStyle name="Note 7 2 4 4 2" xfId="39508"/>
    <cellStyle name="Note 7 2 4 5" xfId="28691"/>
    <cellStyle name="Note 7 2 4_Table 2A-1_EFT (Annual)" xfId="7511"/>
    <cellStyle name="Note 7 2 5" xfId="4070"/>
    <cellStyle name="Note 7 2 5 2" xfId="12394"/>
    <cellStyle name="Note 7 2 5 2 2" xfId="24416"/>
    <cellStyle name="Note 7 2 5 2 2 2" xfId="45602"/>
    <cellStyle name="Note 7 2 5 2 3" xfId="34998"/>
    <cellStyle name="Note 7 2 5 3" xfId="19303"/>
    <cellStyle name="Note 7 2 5 3 2" xfId="40490"/>
    <cellStyle name="Note 7 2 5 4" xfId="29758"/>
    <cellStyle name="Note 7 2 5_Table 2A-1_EFT (Annual)" xfId="15874"/>
    <cellStyle name="Note 7 2 6" xfId="9733"/>
    <cellStyle name="Note 7 2 6 2" xfId="21870"/>
    <cellStyle name="Note 7 2 6 2 2" xfId="43056"/>
    <cellStyle name="Note 7 2 6 3" xfId="32452"/>
    <cellStyle name="Note 7 2 7" xfId="16757"/>
    <cellStyle name="Note 7 2 7 2" xfId="37944"/>
    <cellStyle name="Note 7 2 8" xfId="27015"/>
    <cellStyle name="Note 7 2_Table 2A-1_EFT (Annual)" xfId="3313"/>
    <cellStyle name="Note 7 3" xfId="338"/>
    <cellStyle name="Note 7 3 2" xfId="1321"/>
    <cellStyle name="Note 7 3 2 2" xfId="2591"/>
    <cellStyle name="Note 7 3 2 2 2" xfId="6152"/>
    <cellStyle name="Note 7 3 2 2 2 2" xfId="14346"/>
    <cellStyle name="Note 7 3 2 2 2 2 2" xfId="26318"/>
    <cellStyle name="Note 7 3 2 2 2 2 2 2" xfId="47504"/>
    <cellStyle name="Note 7 3 2 2 2 2 3" xfId="36900"/>
    <cellStyle name="Note 7 3 2 2 2 3" xfId="21205"/>
    <cellStyle name="Note 7 3 2 2 2 3 2" xfId="42392"/>
    <cellStyle name="Note 7 3 2 2 2 4" xfId="31808"/>
    <cellStyle name="Note 7 3 2 2 2_Table 2A-1_EFT (Annual)" xfId="15875"/>
    <cellStyle name="Note 7 3 2 2 3" xfId="11688"/>
    <cellStyle name="Note 7 3 2 2 3 2" xfId="23772"/>
    <cellStyle name="Note 7 3 2 2 3 2 2" xfId="44958"/>
    <cellStyle name="Note 7 3 2 2 3 3" xfId="34354"/>
    <cellStyle name="Note 7 3 2 2 4" xfId="18659"/>
    <cellStyle name="Note 7 3 2 2 4 2" xfId="39846"/>
    <cellStyle name="Note 7 3 2 2 5" xfId="29065"/>
    <cellStyle name="Note 7 3 2 2_Table 2A-1_EFT (Annual)" xfId="7513"/>
    <cellStyle name="Note 7 3 2 3" xfId="4882"/>
    <cellStyle name="Note 7 3 2 3 2" xfId="13142"/>
    <cellStyle name="Note 7 3 2 3 2 2" xfId="25148"/>
    <cellStyle name="Note 7 3 2 3 2 2 2" xfId="46334"/>
    <cellStyle name="Note 7 3 2 3 2 3" xfId="35730"/>
    <cellStyle name="Note 7 3 2 3 3" xfId="20035"/>
    <cellStyle name="Note 7 3 2 3 3 2" xfId="41222"/>
    <cellStyle name="Note 7 3 2 3 4" xfId="30539"/>
    <cellStyle name="Note 7 3 2 3_Table 2A-1_EFT (Annual)" xfId="15876"/>
    <cellStyle name="Note 7 3 2 4" xfId="10486"/>
    <cellStyle name="Note 7 3 2 4 2" xfId="22602"/>
    <cellStyle name="Note 7 3 2 4 2 2" xfId="43788"/>
    <cellStyle name="Note 7 3 2 4 3" xfId="33184"/>
    <cellStyle name="Note 7 3 2 5" xfId="17489"/>
    <cellStyle name="Note 7 3 2 5 2" xfId="38676"/>
    <cellStyle name="Note 7 3 2 6" xfId="27796"/>
    <cellStyle name="Note 7 3 2_Table 2A-1_EFT (Annual)" xfId="7512"/>
    <cellStyle name="Note 7 3 3" xfId="882"/>
    <cellStyle name="Note 7 3 3 2" xfId="4443"/>
    <cellStyle name="Note 7 3 3 2 2" xfId="12705"/>
    <cellStyle name="Note 7 3 3 2 2 2" xfId="24715"/>
    <cellStyle name="Note 7 3 3 2 2 2 2" xfId="45901"/>
    <cellStyle name="Note 7 3 3 2 2 3" xfId="35297"/>
    <cellStyle name="Note 7 3 3 2 3" xfId="19602"/>
    <cellStyle name="Note 7 3 3 2 3 2" xfId="40789"/>
    <cellStyle name="Note 7 3 3 2 4" xfId="30100"/>
    <cellStyle name="Note 7 3 3 2_Table 2A-1_EFT (Annual)" xfId="15877"/>
    <cellStyle name="Note 7 3 3 3" xfId="10052"/>
    <cellStyle name="Note 7 3 3 3 2" xfId="22169"/>
    <cellStyle name="Note 7 3 3 3 2 2" xfId="43355"/>
    <cellStyle name="Note 7 3 3 3 3" xfId="32751"/>
    <cellStyle name="Note 7 3 3 4" xfId="17056"/>
    <cellStyle name="Note 7 3 3 4 2" xfId="38243"/>
    <cellStyle name="Note 7 3 3 5" xfId="27357"/>
    <cellStyle name="Note 7 3 3_Table 2A-1_EFT (Annual)" xfId="7514"/>
    <cellStyle name="Note 7 3 4" xfId="2060"/>
    <cellStyle name="Note 7 3 4 2" xfId="5621"/>
    <cellStyle name="Note 7 3 4 2 2" xfId="13836"/>
    <cellStyle name="Note 7 3 4 2 2 2" xfId="25824"/>
    <cellStyle name="Note 7 3 4 2 2 2 2" xfId="47010"/>
    <cellStyle name="Note 7 3 4 2 2 3" xfId="36406"/>
    <cellStyle name="Note 7 3 4 2 3" xfId="20711"/>
    <cellStyle name="Note 7 3 4 2 3 2" xfId="41898"/>
    <cellStyle name="Note 7 3 4 2 4" xfId="31278"/>
    <cellStyle name="Note 7 3 4 2_Table 2A-1_EFT (Annual)" xfId="15878"/>
    <cellStyle name="Note 7 3 4 3" xfId="11180"/>
    <cellStyle name="Note 7 3 4 3 2" xfId="23278"/>
    <cellStyle name="Note 7 3 4 3 2 2" xfId="44464"/>
    <cellStyle name="Note 7 3 4 3 3" xfId="33860"/>
    <cellStyle name="Note 7 3 4 4" xfId="18165"/>
    <cellStyle name="Note 7 3 4 4 2" xfId="39352"/>
    <cellStyle name="Note 7 3 4 5" xfId="28535"/>
    <cellStyle name="Note 7 3 4_Table 2A-1_EFT (Annual)" xfId="7515"/>
    <cellStyle name="Note 7 3 5" xfId="3908"/>
    <cellStyle name="Note 7 3 5 2" xfId="12236"/>
    <cellStyle name="Note 7 3 5 2 2" xfId="24260"/>
    <cellStyle name="Note 7 3 5 2 2 2" xfId="45446"/>
    <cellStyle name="Note 7 3 5 2 3" xfId="34842"/>
    <cellStyle name="Note 7 3 5 3" xfId="19147"/>
    <cellStyle name="Note 7 3 5 3 2" xfId="40334"/>
    <cellStyle name="Note 7 3 5 4" xfId="29596"/>
    <cellStyle name="Note 7 3 5_Table 2A-1_EFT (Annual)" xfId="15879"/>
    <cellStyle name="Note 7 3 6" xfId="9573"/>
    <cellStyle name="Note 7 3 6 2" xfId="21714"/>
    <cellStyle name="Note 7 3 6 2 2" xfId="42900"/>
    <cellStyle name="Note 7 3 6 3" xfId="32296"/>
    <cellStyle name="Note 7 3 7" xfId="16601"/>
    <cellStyle name="Note 7 3 7 2" xfId="37788"/>
    <cellStyle name="Note 7 3 8" xfId="26853"/>
    <cellStyle name="Note 7 3_Table 2A-1_EFT (Annual)" xfId="3314"/>
    <cellStyle name="Note 7 4" xfId="1155"/>
    <cellStyle name="Note 7 4 2" xfId="2425"/>
    <cellStyle name="Note 7 4 2 2" xfId="5986"/>
    <cellStyle name="Note 7 4 2 2 2" xfId="14180"/>
    <cellStyle name="Note 7 4 2 2 2 2" xfId="26152"/>
    <cellStyle name="Note 7 4 2 2 2 2 2" xfId="47338"/>
    <cellStyle name="Note 7 4 2 2 2 3" xfId="36734"/>
    <cellStyle name="Note 7 4 2 2 3" xfId="21039"/>
    <cellStyle name="Note 7 4 2 2 3 2" xfId="42226"/>
    <cellStyle name="Note 7 4 2 2 4" xfId="31642"/>
    <cellStyle name="Note 7 4 2 2_Table 2A-1_EFT (Annual)" xfId="15880"/>
    <cellStyle name="Note 7 4 2 3" xfId="11522"/>
    <cellStyle name="Note 7 4 2 3 2" xfId="23606"/>
    <cellStyle name="Note 7 4 2 3 2 2" xfId="44792"/>
    <cellStyle name="Note 7 4 2 3 3" xfId="34188"/>
    <cellStyle name="Note 7 4 2 4" xfId="18493"/>
    <cellStyle name="Note 7 4 2 4 2" xfId="39680"/>
    <cellStyle name="Note 7 4 2 5" xfId="28899"/>
    <cellStyle name="Note 7 4 2_Table 2A-1_EFT (Annual)" xfId="7517"/>
    <cellStyle name="Note 7 4 3" xfId="4716"/>
    <cellStyle name="Note 7 4 3 2" xfId="12976"/>
    <cellStyle name="Note 7 4 3 2 2" xfId="24982"/>
    <cellStyle name="Note 7 4 3 2 2 2" xfId="46168"/>
    <cellStyle name="Note 7 4 3 2 3" xfId="35564"/>
    <cellStyle name="Note 7 4 3 3" xfId="19869"/>
    <cellStyle name="Note 7 4 3 3 2" xfId="41056"/>
    <cellStyle name="Note 7 4 3 4" xfId="30373"/>
    <cellStyle name="Note 7 4 3_Table 2A-1_EFT (Annual)" xfId="15881"/>
    <cellStyle name="Note 7 4 4" xfId="10320"/>
    <cellStyle name="Note 7 4 4 2" xfId="22436"/>
    <cellStyle name="Note 7 4 4 2 2" xfId="43622"/>
    <cellStyle name="Note 7 4 4 3" xfId="33018"/>
    <cellStyle name="Note 7 4 5" xfId="17323"/>
    <cellStyle name="Note 7 4 5 2" xfId="38510"/>
    <cellStyle name="Note 7 4 6" xfId="27630"/>
    <cellStyle name="Note 7 4_Table 2A-1_EFT (Annual)" xfId="7516"/>
    <cellStyle name="Note 7 5" xfId="723"/>
    <cellStyle name="Note 7 5 2" xfId="4284"/>
    <cellStyle name="Note 7 5 2 2" xfId="12564"/>
    <cellStyle name="Note 7 5 2 2 2" xfId="24581"/>
    <cellStyle name="Note 7 5 2 2 2 2" xfId="45767"/>
    <cellStyle name="Note 7 5 2 2 3" xfId="35163"/>
    <cellStyle name="Note 7 5 2 3" xfId="19468"/>
    <cellStyle name="Note 7 5 2 3 2" xfId="40655"/>
    <cellStyle name="Note 7 5 2 4" xfId="29941"/>
    <cellStyle name="Note 7 5 2_Table 2A-1_EFT (Annual)" xfId="15882"/>
    <cellStyle name="Note 7 5 3" xfId="9912"/>
    <cellStyle name="Note 7 5 3 2" xfId="22035"/>
    <cellStyle name="Note 7 5 3 2 2" xfId="43221"/>
    <cellStyle name="Note 7 5 3 3" xfId="32617"/>
    <cellStyle name="Note 7 5 4" xfId="16922"/>
    <cellStyle name="Note 7 5 4 2" xfId="38109"/>
    <cellStyle name="Note 7 5 5" xfId="27198"/>
    <cellStyle name="Note 7 5_Table 2A-1_EFT (Annual)" xfId="7518"/>
    <cellStyle name="Note 7 6" xfId="1869"/>
    <cellStyle name="Note 7 6 2" xfId="5430"/>
    <cellStyle name="Note 7 6 2 2" xfId="13645"/>
    <cellStyle name="Note 7 6 2 2 2" xfId="25633"/>
    <cellStyle name="Note 7 6 2 2 2 2" xfId="46819"/>
    <cellStyle name="Note 7 6 2 2 3" xfId="36215"/>
    <cellStyle name="Note 7 6 2 3" xfId="20520"/>
    <cellStyle name="Note 7 6 2 3 2" xfId="41707"/>
    <cellStyle name="Note 7 6 2 4" xfId="31087"/>
    <cellStyle name="Note 7 6 2_Table 2A-1_EFT (Annual)" xfId="15883"/>
    <cellStyle name="Note 7 6 3" xfId="10989"/>
    <cellStyle name="Note 7 6 3 2" xfId="23087"/>
    <cellStyle name="Note 7 6 3 2 2" xfId="44273"/>
    <cellStyle name="Note 7 6 3 3" xfId="33669"/>
    <cellStyle name="Note 7 6 4" xfId="17974"/>
    <cellStyle name="Note 7 6 4 2" xfId="39161"/>
    <cellStyle name="Note 7 6 5" xfId="28344"/>
    <cellStyle name="Note 7 6_Table 2A-1_EFT (Annual)" xfId="7519"/>
    <cellStyle name="Note 7 7" xfId="3696"/>
    <cellStyle name="Note 7 7 2" xfId="12064"/>
    <cellStyle name="Note 7 7 2 2" xfId="24094"/>
    <cellStyle name="Note 7 7 2 2 2" xfId="45280"/>
    <cellStyle name="Note 7 7 2 3" xfId="34676"/>
    <cellStyle name="Note 7 7 3" xfId="18981"/>
    <cellStyle name="Note 7 7 3 2" xfId="40168"/>
    <cellStyle name="Note 7 7 4" xfId="29405"/>
    <cellStyle name="Note 7 7_Table 2A-1_EFT (Annual)" xfId="15884"/>
    <cellStyle name="Note 7 8" xfId="9383"/>
    <cellStyle name="Note 7 8 2" xfId="21548"/>
    <cellStyle name="Note 7 8 2 2" xfId="42734"/>
    <cellStyle name="Note 7 8 3" xfId="32130"/>
    <cellStyle name="Note 7 9" xfId="16435"/>
    <cellStyle name="Note 7 9 2" xfId="37622"/>
    <cellStyle name="Note 7_Table 2A-1_EFT (Annual)" xfId="3312"/>
    <cellStyle name="Note 8" xfId="129"/>
    <cellStyle name="Note 8 10" xfId="26684"/>
    <cellStyle name="Note 8 2" xfId="522"/>
    <cellStyle name="Note 8 2 2" xfId="1499"/>
    <cellStyle name="Note 8 2 2 2" xfId="2769"/>
    <cellStyle name="Note 8 2 2 2 2" xfId="6330"/>
    <cellStyle name="Note 8 2 2 2 2 2" xfId="14524"/>
    <cellStyle name="Note 8 2 2 2 2 2 2" xfId="26496"/>
    <cellStyle name="Note 8 2 2 2 2 2 2 2" xfId="47682"/>
    <cellStyle name="Note 8 2 2 2 2 2 3" xfId="37078"/>
    <cellStyle name="Note 8 2 2 2 2 3" xfId="21383"/>
    <cellStyle name="Note 8 2 2 2 2 3 2" xfId="42570"/>
    <cellStyle name="Note 8 2 2 2 2 4" xfId="31986"/>
    <cellStyle name="Note 8 2 2 2 2_Table 2A-1_EFT (Annual)" xfId="15885"/>
    <cellStyle name="Note 8 2 2 2 3" xfId="11866"/>
    <cellStyle name="Note 8 2 2 2 3 2" xfId="23950"/>
    <cellStyle name="Note 8 2 2 2 3 2 2" xfId="45136"/>
    <cellStyle name="Note 8 2 2 2 3 3" xfId="34532"/>
    <cellStyle name="Note 8 2 2 2 4" xfId="18837"/>
    <cellStyle name="Note 8 2 2 2 4 2" xfId="40024"/>
    <cellStyle name="Note 8 2 2 2 5" xfId="29243"/>
    <cellStyle name="Note 8 2 2 2_Table 2A-1_EFT (Annual)" xfId="7521"/>
    <cellStyle name="Note 8 2 2 3" xfId="5060"/>
    <cellStyle name="Note 8 2 2 3 2" xfId="13320"/>
    <cellStyle name="Note 8 2 2 3 2 2" xfId="25326"/>
    <cellStyle name="Note 8 2 2 3 2 2 2" xfId="46512"/>
    <cellStyle name="Note 8 2 2 3 2 3" xfId="35908"/>
    <cellStyle name="Note 8 2 2 3 3" xfId="20213"/>
    <cellStyle name="Note 8 2 2 3 3 2" xfId="41400"/>
    <cellStyle name="Note 8 2 2 3 4" xfId="30717"/>
    <cellStyle name="Note 8 2 2 3_Table 2A-1_EFT (Annual)" xfId="15886"/>
    <cellStyle name="Note 8 2 2 4" xfId="10664"/>
    <cellStyle name="Note 8 2 2 4 2" xfId="22780"/>
    <cellStyle name="Note 8 2 2 4 2 2" xfId="43966"/>
    <cellStyle name="Note 8 2 2 4 3" xfId="33362"/>
    <cellStyle name="Note 8 2 2 5" xfId="17667"/>
    <cellStyle name="Note 8 2 2 5 2" xfId="38854"/>
    <cellStyle name="Note 8 2 2 6" xfId="27974"/>
    <cellStyle name="Note 8 2 2_Table 2A-1_EFT (Annual)" xfId="7520"/>
    <cellStyle name="Note 8 2 3" xfId="1032"/>
    <cellStyle name="Note 8 2 3 2" xfId="4593"/>
    <cellStyle name="Note 8 2 3 2 2" xfId="12853"/>
    <cellStyle name="Note 8 2 3 2 2 2" xfId="24859"/>
    <cellStyle name="Note 8 2 3 2 2 2 2" xfId="46045"/>
    <cellStyle name="Note 8 2 3 2 2 3" xfId="35441"/>
    <cellStyle name="Note 8 2 3 2 3" xfId="19746"/>
    <cellStyle name="Note 8 2 3 2 3 2" xfId="40933"/>
    <cellStyle name="Note 8 2 3 2 4" xfId="30250"/>
    <cellStyle name="Note 8 2 3 2_Table 2A-1_EFT (Annual)" xfId="15887"/>
    <cellStyle name="Note 8 2 3 3" xfId="10197"/>
    <cellStyle name="Note 8 2 3 3 2" xfId="22313"/>
    <cellStyle name="Note 8 2 3 3 2 2" xfId="43499"/>
    <cellStyle name="Note 8 2 3 3 3" xfId="32895"/>
    <cellStyle name="Note 8 2 3 4" xfId="17200"/>
    <cellStyle name="Note 8 2 3 4 2" xfId="38387"/>
    <cellStyle name="Note 8 2 3 5" xfId="27507"/>
    <cellStyle name="Note 8 2 3_Table 2A-1_EFT (Annual)" xfId="7522"/>
    <cellStyle name="Note 8 2 4" xfId="2238"/>
    <cellStyle name="Note 8 2 4 2" xfId="5799"/>
    <cellStyle name="Note 8 2 4 2 2" xfId="14014"/>
    <cellStyle name="Note 8 2 4 2 2 2" xfId="26002"/>
    <cellStyle name="Note 8 2 4 2 2 2 2" xfId="47188"/>
    <cellStyle name="Note 8 2 4 2 2 3" xfId="36584"/>
    <cellStyle name="Note 8 2 4 2 3" xfId="20889"/>
    <cellStyle name="Note 8 2 4 2 3 2" xfId="42076"/>
    <cellStyle name="Note 8 2 4 2 4" xfId="31456"/>
    <cellStyle name="Note 8 2 4 2_Table 2A-1_EFT (Annual)" xfId="15888"/>
    <cellStyle name="Note 8 2 4 3" xfId="11358"/>
    <cellStyle name="Note 8 2 4 3 2" xfId="23456"/>
    <cellStyle name="Note 8 2 4 3 2 2" xfId="44642"/>
    <cellStyle name="Note 8 2 4 3 3" xfId="34038"/>
    <cellStyle name="Note 8 2 4 4" xfId="18343"/>
    <cellStyle name="Note 8 2 4 4 2" xfId="39530"/>
    <cellStyle name="Note 8 2 4 5" xfId="28713"/>
    <cellStyle name="Note 8 2 4_Table 2A-1_EFT (Annual)" xfId="7523"/>
    <cellStyle name="Note 8 2 5" xfId="4092"/>
    <cellStyle name="Note 8 2 5 2" xfId="12416"/>
    <cellStyle name="Note 8 2 5 2 2" xfId="24438"/>
    <cellStyle name="Note 8 2 5 2 2 2" xfId="45624"/>
    <cellStyle name="Note 8 2 5 2 3" xfId="35020"/>
    <cellStyle name="Note 8 2 5 3" xfId="19325"/>
    <cellStyle name="Note 8 2 5 3 2" xfId="40512"/>
    <cellStyle name="Note 8 2 5 4" xfId="29780"/>
    <cellStyle name="Note 8 2 5_Table 2A-1_EFT (Annual)" xfId="15889"/>
    <cellStyle name="Note 8 2 6" xfId="9755"/>
    <cellStyle name="Note 8 2 6 2" xfId="21892"/>
    <cellStyle name="Note 8 2 6 2 2" xfId="43078"/>
    <cellStyle name="Note 8 2 6 3" xfId="32474"/>
    <cellStyle name="Note 8 2 7" xfId="16779"/>
    <cellStyle name="Note 8 2 7 2" xfId="37966"/>
    <cellStyle name="Note 8 2 8" xfId="27037"/>
    <cellStyle name="Note 8 2_Table 2A-1_EFT (Annual)" xfId="3316"/>
    <cellStyle name="Note 8 3" xfId="360"/>
    <cellStyle name="Note 8 3 2" xfId="1343"/>
    <cellStyle name="Note 8 3 2 2" xfId="2613"/>
    <cellStyle name="Note 8 3 2 2 2" xfId="6174"/>
    <cellStyle name="Note 8 3 2 2 2 2" xfId="14368"/>
    <cellStyle name="Note 8 3 2 2 2 2 2" xfId="26340"/>
    <cellStyle name="Note 8 3 2 2 2 2 2 2" xfId="47526"/>
    <cellStyle name="Note 8 3 2 2 2 2 3" xfId="36922"/>
    <cellStyle name="Note 8 3 2 2 2 3" xfId="21227"/>
    <cellStyle name="Note 8 3 2 2 2 3 2" xfId="42414"/>
    <cellStyle name="Note 8 3 2 2 2 4" xfId="31830"/>
    <cellStyle name="Note 8 3 2 2 2_Table 2A-1_EFT (Annual)" xfId="15890"/>
    <cellStyle name="Note 8 3 2 2 3" xfId="11710"/>
    <cellStyle name="Note 8 3 2 2 3 2" xfId="23794"/>
    <cellStyle name="Note 8 3 2 2 3 2 2" xfId="44980"/>
    <cellStyle name="Note 8 3 2 2 3 3" xfId="34376"/>
    <cellStyle name="Note 8 3 2 2 4" xfId="18681"/>
    <cellStyle name="Note 8 3 2 2 4 2" xfId="39868"/>
    <cellStyle name="Note 8 3 2 2 5" xfId="29087"/>
    <cellStyle name="Note 8 3 2 2_Table 2A-1_EFT (Annual)" xfId="7525"/>
    <cellStyle name="Note 8 3 2 3" xfId="4904"/>
    <cellStyle name="Note 8 3 2 3 2" xfId="13164"/>
    <cellStyle name="Note 8 3 2 3 2 2" xfId="25170"/>
    <cellStyle name="Note 8 3 2 3 2 2 2" xfId="46356"/>
    <cellStyle name="Note 8 3 2 3 2 3" xfId="35752"/>
    <cellStyle name="Note 8 3 2 3 3" xfId="20057"/>
    <cellStyle name="Note 8 3 2 3 3 2" xfId="41244"/>
    <cellStyle name="Note 8 3 2 3 4" xfId="30561"/>
    <cellStyle name="Note 8 3 2 3_Table 2A-1_EFT (Annual)" xfId="15891"/>
    <cellStyle name="Note 8 3 2 4" xfId="10508"/>
    <cellStyle name="Note 8 3 2 4 2" xfId="22624"/>
    <cellStyle name="Note 8 3 2 4 2 2" xfId="43810"/>
    <cellStyle name="Note 8 3 2 4 3" xfId="33206"/>
    <cellStyle name="Note 8 3 2 5" xfId="17511"/>
    <cellStyle name="Note 8 3 2 5 2" xfId="38698"/>
    <cellStyle name="Note 8 3 2 6" xfId="27818"/>
    <cellStyle name="Note 8 3 2_Table 2A-1_EFT (Annual)" xfId="7524"/>
    <cellStyle name="Note 8 3 3" xfId="900"/>
    <cellStyle name="Note 8 3 3 2" xfId="4461"/>
    <cellStyle name="Note 8 3 3 2 2" xfId="12723"/>
    <cellStyle name="Note 8 3 3 2 2 2" xfId="24733"/>
    <cellStyle name="Note 8 3 3 2 2 2 2" xfId="45919"/>
    <cellStyle name="Note 8 3 3 2 2 3" xfId="35315"/>
    <cellStyle name="Note 8 3 3 2 3" xfId="19620"/>
    <cellStyle name="Note 8 3 3 2 3 2" xfId="40807"/>
    <cellStyle name="Note 8 3 3 2 4" xfId="30118"/>
    <cellStyle name="Note 8 3 3 2_Table 2A-1_EFT (Annual)" xfId="15892"/>
    <cellStyle name="Note 8 3 3 3" xfId="10070"/>
    <cellStyle name="Note 8 3 3 3 2" xfId="22187"/>
    <cellStyle name="Note 8 3 3 3 2 2" xfId="43373"/>
    <cellStyle name="Note 8 3 3 3 3" xfId="32769"/>
    <cellStyle name="Note 8 3 3 4" xfId="17074"/>
    <cellStyle name="Note 8 3 3 4 2" xfId="38261"/>
    <cellStyle name="Note 8 3 3 5" xfId="27375"/>
    <cellStyle name="Note 8 3 3_Table 2A-1_EFT (Annual)" xfId="7526"/>
    <cellStyle name="Note 8 3 4" xfId="2082"/>
    <cellStyle name="Note 8 3 4 2" xfId="5643"/>
    <cellStyle name="Note 8 3 4 2 2" xfId="13858"/>
    <cellStyle name="Note 8 3 4 2 2 2" xfId="25846"/>
    <cellStyle name="Note 8 3 4 2 2 2 2" xfId="47032"/>
    <cellStyle name="Note 8 3 4 2 2 3" xfId="36428"/>
    <cellStyle name="Note 8 3 4 2 3" xfId="20733"/>
    <cellStyle name="Note 8 3 4 2 3 2" xfId="41920"/>
    <cellStyle name="Note 8 3 4 2 4" xfId="31300"/>
    <cellStyle name="Note 8 3 4 2_Table 2A-1_EFT (Annual)" xfId="15893"/>
    <cellStyle name="Note 8 3 4 3" xfId="11202"/>
    <cellStyle name="Note 8 3 4 3 2" xfId="23300"/>
    <cellStyle name="Note 8 3 4 3 2 2" xfId="44486"/>
    <cellStyle name="Note 8 3 4 3 3" xfId="33882"/>
    <cellStyle name="Note 8 3 4 4" xfId="18187"/>
    <cellStyle name="Note 8 3 4 4 2" xfId="39374"/>
    <cellStyle name="Note 8 3 4 5" xfId="28557"/>
    <cellStyle name="Note 8 3 4_Table 2A-1_EFT (Annual)" xfId="7527"/>
    <cellStyle name="Note 8 3 5" xfId="3930"/>
    <cellStyle name="Note 8 3 5 2" xfId="12258"/>
    <cellStyle name="Note 8 3 5 2 2" xfId="24282"/>
    <cellStyle name="Note 8 3 5 2 2 2" xfId="45468"/>
    <cellStyle name="Note 8 3 5 2 3" xfId="34864"/>
    <cellStyle name="Note 8 3 5 3" xfId="19169"/>
    <cellStyle name="Note 8 3 5 3 2" xfId="40356"/>
    <cellStyle name="Note 8 3 5 4" xfId="29618"/>
    <cellStyle name="Note 8 3 5_Table 2A-1_EFT (Annual)" xfId="15894"/>
    <cellStyle name="Note 8 3 6" xfId="9595"/>
    <cellStyle name="Note 8 3 6 2" xfId="21736"/>
    <cellStyle name="Note 8 3 6 2 2" xfId="42922"/>
    <cellStyle name="Note 8 3 6 3" xfId="32318"/>
    <cellStyle name="Note 8 3 7" xfId="16623"/>
    <cellStyle name="Note 8 3 7 2" xfId="37810"/>
    <cellStyle name="Note 8 3 8" xfId="26875"/>
    <cellStyle name="Note 8 3_Table 2A-1_EFT (Annual)" xfId="3317"/>
    <cellStyle name="Note 8 4" xfId="1177"/>
    <cellStyle name="Note 8 4 2" xfId="2447"/>
    <cellStyle name="Note 8 4 2 2" xfId="6008"/>
    <cellStyle name="Note 8 4 2 2 2" xfId="14202"/>
    <cellStyle name="Note 8 4 2 2 2 2" xfId="26174"/>
    <cellStyle name="Note 8 4 2 2 2 2 2" xfId="47360"/>
    <cellStyle name="Note 8 4 2 2 2 3" xfId="36756"/>
    <cellStyle name="Note 8 4 2 2 3" xfId="21061"/>
    <cellStyle name="Note 8 4 2 2 3 2" xfId="42248"/>
    <cellStyle name="Note 8 4 2 2 4" xfId="31664"/>
    <cellStyle name="Note 8 4 2 2_Table 2A-1_EFT (Annual)" xfId="15895"/>
    <cellStyle name="Note 8 4 2 3" xfId="11544"/>
    <cellStyle name="Note 8 4 2 3 2" xfId="23628"/>
    <cellStyle name="Note 8 4 2 3 2 2" xfId="44814"/>
    <cellStyle name="Note 8 4 2 3 3" xfId="34210"/>
    <cellStyle name="Note 8 4 2 4" xfId="18515"/>
    <cellStyle name="Note 8 4 2 4 2" xfId="39702"/>
    <cellStyle name="Note 8 4 2 5" xfId="28921"/>
    <cellStyle name="Note 8 4 2_Table 2A-1_EFT (Annual)" xfId="7529"/>
    <cellStyle name="Note 8 4 3" xfId="4738"/>
    <cellStyle name="Note 8 4 3 2" xfId="12998"/>
    <cellStyle name="Note 8 4 3 2 2" xfId="25004"/>
    <cellStyle name="Note 8 4 3 2 2 2" xfId="46190"/>
    <cellStyle name="Note 8 4 3 2 3" xfId="35586"/>
    <cellStyle name="Note 8 4 3 3" xfId="19891"/>
    <cellStyle name="Note 8 4 3 3 2" xfId="41078"/>
    <cellStyle name="Note 8 4 3 4" xfId="30395"/>
    <cellStyle name="Note 8 4 3_Table 2A-1_EFT (Annual)" xfId="15896"/>
    <cellStyle name="Note 8 4 4" xfId="10342"/>
    <cellStyle name="Note 8 4 4 2" xfId="22458"/>
    <cellStyle name="Note 8 4 4 2 2" xfId="43644"/>
    <cellStyle name="Note 8 4 4 3" xfId="33040"/>
    <cellStyle name="Note 8 4 5" xfId="17345"/>
    <cellStyle name="Note 8 4 5 2" xfId="38532"/>
    <cellStyle name="Note 8 4 6" xfId="27652"/>
    <cellStyle name="Note 8 4_Table 2A-1_EFT (Annual)" xfId="7528"/>
    <cellStyle name="Note 8 5" xfId="741"/>
    <cellStyle name="Note 8 5 2" xfId="4302"/>
    <cellStyle name="Note 8 5 2 2" xfId="12582"/>
    <cellStyle name="Note 8 5 2 2 2" xfId="24599"/>
    <cellStyle name="Note 8 5 2 2 2 2" xfId="45785"/>
    <cellStyle name="Note 8 5 2 2 3" xfId="35181"/>
    <cellStyle name="Note 8 5 2 3" xfId="19486"/>
    <cellStyle name="Note 8 5 2 3 2" xfId="40673"/>
    <cellStyle name="Note 8 5 2 4" xfId="29959"/>
    <cellStyle name="Note 8 5 2_Table 2A-1_EFT (Annual)" xfId="15897"/>
    <cellStyle name="Note 8 5 3" xfId="9930"/>
    <cellStyle name="Note 8 5 3 2" xfId="22053"/>
    <cellStyle name="Note 8 5 3 2 2" xfId="43239"/>
    <cellStyle name="Note 8 5 3 3" xfId="32635"/>
    <cellStyle name="Note 8 5 4" xfId="16940"/>
    <cellStyle name="Note 8 5 4 2" xfId="38127"/>
    <cellStyle name="Note 8 5 5" xfId="27216"/>
    <cellStyle name="Note 8 5_Table 2A-1_EFT (Annual)" xfId="7530"/>
    <cellStyle name="Note 8 6" xfId="1858"/>
    <cellStyle name="Note 8 6 2" xfId="5419"/>
    <cellStyle name="Note 8 6 2 2" xfId="13634"/>
    <cellStyle name="Note 8 6 2 2 2" xfId="25622"/>
    <cellStyle name="Note 8 6 2 2 2 2" xfId="46808"/>
    <cellStyle name="Note 8 6 2 2 3" xfId="36204"/>
    <cellStyle name="Note 8 6 2 3" xfId="20509"/>
    <cellStyle name="Note 8 6 2 3 2" xfId="41696"/>
    <cellStyle name="Note 8 6 2 4" xfId="31076"/>
    <cellStyle name="Note 8 6 2_Table 2A-1_EFT (Annual)" xfId="15898"/>
    <cellStyle name="Note 8 6 3" xfId="10978"/>
    <cellStyle name="Note 8 6 3 2" xfId="23076"/>
    <cellStyle name="Note 8 6 3 2 2" xfId="44262"/>
    <cellStyle name="Note 8 6 3 3" xfId="33658"/>
    <cellStyle name="Note 8 6 4" xfId="17963"/>
    <cellStyle name="Note 8 6 4 2" xfId="39150"/>
    <cellStyle name="Note 8 6 5" xfId="28333"/>
    <cellStyle name="Note 8 6_Table 2A-1_EFT (Annual)" xfId="7531"/>
    <cellStyle name="Note 8 7" xfId="3718"/>
    <cellStyle name="Note 8 7 2" xfId="12086"/>
    <cellStyle name="Note 8 7 2 2" xfId="24116"/>
    <cellStyle name="Note 8 7 2 2 2" xfId="45302"/>
    <cellStyle name="Note 8 7 2 3" xfId="34698"/>
    <cellStyle name="Note 8 7 3" xfId="19003"/>
    <cellStyle name="Note 8 7 3 2" xfId="40190"/>
    <cellStyle name="Note 8 7 4" xfId="29427"/>
    <cellStyle name="Note 8 7_Table 2A-1_EFT (Annual)" xfId="15899"/>
    <cellStyle name="Note 8 8" xfId="9405"/>
    <cellStyle name="Note 8 8 2" xfId="21570"/>
    <cellStyle name="Note 8 8 2 2" xfId="42756"/>
    <cellStyle name="Note 8 8 3" xfId="32152"/>
    <cellStyle name="Note 8 9" xfId="16457"/>
    <cellStyle name="Note 8 9 2" xfId="37644"/>
    <cellStyle name="Note 8_Table 2A-1_EFT (Annual)" xfId="3315"/>
    <cellStyle name="Note 9" xfId="79"/>
    <cellStyle name="Note 9 10" xfId="26635"/>
    <cellStyle name="Note 9 2" xfId="478"/>
    <cellStyle name="Note 9 2 2" xfId="1455"/>
    <cellStyle name="Note 9 2 2 2" xfId="2725"/>
    <cellStyle name="Note 9 2 2 2 2" xfId="6286"/>
    <cellStyle name="Note 9 2 2 2 2 2" xfId="14480"/>
    <cellStyle name="Note 9 2 2 2 2 2 2" xfId="26452"/>
    <cellStyle name="Note 9 2 2 2 2 2 2 2" xfId="47638"/>
    <cellStyle name="Note 9 2 2 2 2 2 3" xfId="37034"/>
    <cellStyle name="Note 9 2 2 2 2 3" xfId="21339"/>
    <cellStyle name="Note 9 2 2 2 2 3 2" xfId="42526"/>
    <cellStyle name="Note 9 2 2 2 2 4" xfId="31942"/>
    <cellStyle name="Note 9 2 2 2 2_Table 2A-1_EFT (Annual)" xfId="15900"/>
    <cellStyle name="Note 9 2 2 2 3" xfId="11822"/>
    <cellStyle name="Note 9 2 2 2 3 2" xfId="23906"/>
    <cellStyle name="Note 9 2 2 2 3 2 2" xfId="45092"/>
    <cellStyle name="Note 9 2 2 2 3 3" xfId="34488"/>
    <cellStyle name="Note 9 2 2 2 4" xfId="18793"/>
    <cellStyle name="Note 9 2 2 2 4 2" xfId="39980"/>
    <cellStyle name="Note 9 2 2 2 5" xfId="29199"/>
    <cellStyle name="Note 9 2 2 2_Table 2A-1_EFT (Annual)" xfId="7533"/>
    <cellStyle name="Note 9 2 2 3" xfId="5016"/>
    <cellStyle name="Note 9 2 2 3 2" xfId="13276"/>
    <cellStyle name="Note 9 2 2 3 2 2" xfId="25282"/>
    <cellStyle name="Note 9 2 2 3 2 2 2" xfId="46468"/>
    <cellStyle name="Note 9 2 2 3 2 3" xfId="35864"/>
    <cellStyle name="Note 9 2 2 3 3" xfId="20169"/>
    <cellStyle name="Note 9 2 2 3 3 2" xfId="41356"/>
    <cellStyle name="Note 9 2 2 3 4" xfId="30673"/>
    <cellStyle name="Note 9 2 2 3_Table 2A-1_EFT (Annual)" xfId="15901"/>
    <cellStyle name="Note 9 2 2 4" xfId="10620"/>
    <cellStyle name="Note 9 2 2 4 2" xfId="22736"/>
    <cellStyle name="Note 9 2 2 4 2 2" xfId="43922"/>
    <cellStyle name="Note 9 2 2 4 3" xfId="33318"/>
    <cellStyle name="Note 9 2 2 5" xfId="17623"/>
    <cellStyle name="Note 9 2 2 5 2" xfId="38810"/>
    <cellStyle name="Note 9 2 2 6" xfId="27930"/>
    <cellStyle name="Note 9 2 2_Table 2A-1_EFT (Annual)" xfId="7532"/>
    <cellStyle name="Note 9 2 3" xfId="998"/>
    <cellStyle name="Note 9 2 3 2" xfId="4559"/>
    <cellStyle name="Note 9 2 3 2 2" xfId="12819"/>
    <cellStyle name="Note 9 2 3 2 2 2" xfId="24825"/>
    <cellStyle name="Note 9 2 3 2 2 2 2" xfId="46011"/>
    <cellStyle name="Note 9 2 3 2 2 3" xfId="35407"/>
    <cellStyle name="Note 9 2 3 2 3" xfId="19712"/>
    <cellStyle name="Note 9 2 3 2 3 2" xfId="40899"/>
    <cellStyle name="Note 9 2 3 2 4" xfId="30216"/>
    <cellStyle name="Note 9 2 3 2_Table 2A-1_EFT (Annual)" xfId="15902"/>
    <cellStyle name="Note 9 2 3 3" xfId="10163"/>
    <cellStyle name="Note 9 2 3 3 2" xfId="22279"/>
    <cellStyle name="Note 9 2 3 3 2 2" xfId="43465"/>
    <cellStyle name="Note 9 2 3 3 3" xfId="32861"/>
    <cellStyle name="Note 9 2 3 4" xfId="17166"/>
    <cellStyle name="Note 9 2 3 4 2" xfId="38353"/>
    <cellStyle name="Note 9 2 3 5" xfId="27473"/>
    <cellStyle name="Note 9 2 3_Table 2A-1_EFT (Annual)" xfId="7534"/>
    <cellStyle name="Note 9 2 4" xfId="2194"/>
    <cellStyle name="Note 9 2 4 2" xfId="5755"/>
    <cellStyle name="Note 9 2 4 2 2" xfId="13970"/>
    <cellStyle name="Note 9 2 4 2 2 2" xfId="25958"/>
    <cellStyle name="Note 9 2 4 2 2 2 2" xfId="47144"/>
    <cellStyle name="Note 9 2 4 2 2 3" xfId="36540"/>
    <cellStyle name="Note 9 2 4 2 3" xfId="20845"/>
    <cellStyle name="Note 9 2 4 2 3 2" xfId="42032"/>
    <cellStyle name="Note 9 2 4 2 4" xfId="31412"/>
    <cellStyle name="Note 9 2 4 2_Table 2A-1_EFT (Annual)" xfId="15903"/>
    <cellStyle name="Note 9 2 4 3" xfId="11314"/>
    <cellStyle name="Note 9 2 4 3 2" xfId="23412"/>
    <cellStyle name="Note 9 2 4 3 2 2" xfId="44598"/>
    <cellStyle name="Note 9 2 4 3 3" xfId="33994"/>
    <cellStyle name="Note 9 2 4 4" xfId="18299"/>
    <cellStyle name="Note 9 2 4 4 2" xfId="39486"/>
    <cellStyle name="Note 9 2 4 5" xfId="28669"/>
    <cellStyle name="Note 9 2 4_Table 2A-1_EFT (Annual)" xfId="7535"/>
    <cellStyle name="Note 9 2 5" xfId="4048"/>
    <cellStyle name="Note 9 2 5 2" xfId="12372"/>
    <cellStyle name="Note 9 2 5 2 2" xfId="24394"/>
    <cellStyle name="Note 9 2 5 2 2 2" xfId="45580"/>
    <cellStyle name="Note 9 2 5 2 3" xfId="34976"/>
    <cellStyle name="Note 9 2 5 3" xfId="19281"/>
    <cellStyle name="Note 9 2 5 3 2" xfId="40468"/>
    <cellStyle name="Note 9 2 5 4" xfId="29736"/>
    <cellStyle name="Note 9 2 5_Table 2A-1_EFT (Annual)" xfId="15904"/>
    <cellStyle name="Note 9 2 6" xfId="9711"/>
    <cellStyle name="Note 9 2 6 2" xfId="21848"/>
    <cellStyle name="Note 9 2 6 2 2" xfId="43034"/>
    <cellStyle name="Note 9 2 6 3" xfId="32430"/>
    <cellStyle name="Note 9 2 7" xfId="16735"/>
    <cellStyle name="Note 9 2 7 2" xfId="37922"/>
    <cellStyle name="Note 9 2 8" xfId="26993"/>
    <cellStyle name="Note 9 2_Table 2A-1_EFT (Annual)" xfId="3319"/>
    <cellStyle name="Note 9 3" xfId="311"/>
    <cellStyle name="Note 9 3 2" xfId="1299"/>
    <cellStyle name="Note 9 3 2 2" xfId="2569"/>
    <cellStyle name="Note 9 3 2 2 2" xfId="6130"/>
    <cellStyle name="Note 9 3 2 2 2 2" xfId="14324"/>
    <cellStyle name="Note 9 3 2 2 2 2 2" xfId="26296"/>
    <cellStyle name="Note 9 3 2 2 2 2 2 2" xfId="47482"/>
    <cellStyle name="Note 9 3 2 2 2 2 3" xfId="36878"/>
    <cellStyle name="Note 9 3 2 2 2 3" xfId="21183"/>
    <cellStyle name="Note 9 3 2 2 2 3 2" xfId="42370"/>
    <cellStyle name="Note 9 3 2 2 2 4" xfId="31786"/>
    <cellStyle name="Note 9 3 2 2 2_Table 2A-1_EFT (Annual)" xfId="15905"/>
    <cellStyle name="Note 9 3 2 2 3" xfId="11666"/>
    <cellStyle name="Note 9 3 2 2 3 2" xfId="23750"/>
    <cellStyle name="Note 9 3 2 2 3 2 2" xfId="44936"/>
    <cellStyle name="Note 9 3 2 2 3 3" xfId="34332"/>
    <cellStyle name="Note 9 3 2 2 4" xfId="18637"/>
    <cellStyle name="Note 9 3 2 2 4 2" xfId="39824"/>
    <cellStyle name="Note 9 3 2 2 5" xfId="29043"/>
    <cellStyle name="Note 9 3 2 2_Table 2A-1_EFT (Annual)" xfId="7537"/>
    <cellStyle name="Note 9 3 2 3" xfId="4860"/>
    <cellStyle name="Note 9 3 2 3 2" xfId="13120"/>
    <cellStyle name="Note 9 3 2 3 2 2" xfId="25126"/>
    <cellStyle name="Note 9 3 2 3 2 2 2" xfId="46312"/>
    <cellStyle name="Note 9 3 2 3 2 3" xfId="35708"/>
    <cellStyle name="Note 9 3 2 3 3" xfId="20013"/>
    <cellStyle name="Note 9 3 2 3 3 2" xfId="41200"/>
    <cellStyle name="Note 9 3 2 3 4" xfId="30517"/>
    <cellStyle name="Note 9 3 2 3_Table 2A-1_EFT (Annual)" xfId="15906"/>
    <cellStyle name="Note 9 3 2 4" xfId="10464"/>
    <cellStyle name="Note 9 3 2 4 2" xfId="22580"/>
    <cellStyle name="Note 9 3 2 4 2 2" xfId="43766"/>
    <cellStyle name="Note 9 3 2 4 3" xfId="33162"/>
    <cellStyle name="Note 9 3 2 5" xfId="17467"/>
    <cellStyle name="Note 9 3 2 5 2" xfId="38654"/>
    <cellStyle name="Note 9 3 2 6" xfId="27774"/>
    <cellStyle name="Note 9 3 2_Table 2A-1_EFT (Annual)" xfId="7536"/>
    <cellStyle name="Note 9 3 3" xfId="861"/>
    <cellStyle name="Note 9 3 3 2" xfId="4422"/>
    <cellStyle name="Note 9 3 3 2 2" xfId="12687"/>
    <cellStyle name="Note 9 3 3 2 2 2" xfId="24699"/>
    <cellStyle name="Note 9 3 3 2 2 2 2" xfId="45885"/>
    <cellStyle name="Note 9 3 3 2 2 3" xfId="35281"/>
    <cellStyle name="Note 9 3 3 2 3" xfId="19586"/>
    <cellStyle name="Note 9 3 3 2 3 2" xfId="40773"/>
    <cellStyle name="Note 9 3 3 2 4" xfId="30079"/>
    <cellStyle name="Note 9 3 3 2_Table 2A-1_EFT (Annual)" xfId="15907"/>
    <cellStyle name="Note 9 3 3 3" xfId="10034"/>
    <cellStyle name="Note 9 3 3 3 2" xfId="22153"/>
    <cellStyle name="Note 9 3 3 3 2 2" xfId="43339"/>
    <cellStyle name="Note 9 3 3 3 3" xfId="32735"/>
    <cellStyle name="Note 9 3 3 4" xfId="17040"/>
    <cellStyle name="Note 9 3 3 4 2" xfId="38227"/>
    <cellStyle name="Note 9 3 3 5" xfId="27336"/>
    <cellStyle name="Note 9 3 3_Table 2A-1_EFT (Annual)" xfId="7538"/>
    <cellStyle name="Note 9 3 4" xfId="2038"/>
    <cellStyle name="Note 9 3 4 2" xfId="5599"/>
    <cellStyle name="Note 9 3 4 2 2" xfId="13814"/>
    <cellStyle name="Note 9 3 4 2 2 2" xfId="25802"/>
    <cellStyle name="Note 9 3 4 2 2 2 2" xfId="46988"/>
    <cellStyle name="Note 9 3 4 2 2 3" xfId="36384"/>
    <cellStyle name="Note 9 3 4 2 3" xfId="20689"/>
    <cellStyle name="Note 9 3 4 2 3 2" xfId="41876"/>
    <cellStyle name="Note 9 3 4 2 4" xfId="31256"/>
    <cellStyle name="Note 9 3 4 2_Table 2A-1_EFT (Annual)" xfId="15908"/>
    <cellStyle name="Note 9 3 4 3" xfId="11158"/>
    <cellStyle name="Note 9 3 4 3 2" xfId="23256"/>
    <cellStyle name="Note 9 3 4 3 2 2" xfId="44442"/>
    <cellStyle name="Note 9 3 4 3 3" xfId="33838"/>
    <cellStyle name="Note 9 3 4 4" xfId="18143"/>
    <cellStyle name="Note 9 3 4 4 2" xfId="39330"/>
    <cellStyle name="Note 9 3 4 5" xfId="28513"/>
    <cellStyle name="Note 9 3 4_Table 2A-1_EFT (Annual)" xfId="7539"/>
    <cellStyle name="Note 9 3 5" xfId="3881"/>
    <cellStyle name="Note 9 3 5 2" xfId="12213"/>
    <cellStyle name="Note 9 3 5 2 2" xfId="24238"/>
    <cellStyle name="Note 9 3 5 2 2 2" xfId="45424"/>
    <cellStyle name="Note 9 3 5 2 3" xfId="34820"/>
    <cellStyle name="Note 9 3 5 3" xfId="19125"/>
    <cellStyle name="Note 9 3 5 3 2" xfId="40312"/>
    <cellStyle name="Note 9 3 5 4" xfId="29569"/>
    <cellStyle name="Note 9 3 5_Table 2A-1_EFT (Annual)" xfId="15909"/>
    <cellStyle name="Note 9 3 6" xfId="9550"/>
    <cellStyle name="Note 9 3 6 2" xfId="21692"/>
    <cellStyle name="Note 9 3 6 2 2" xfId="42878"/>
    <cellStyle name="Note 9 3 6 3" xfId="32274"/>
    <cellStyle name="Note 9 3 7" xfId="16579"/>
    <cellStyle name="Note 9 3 7 2" xfId="37766"/>
    <cellStyle name="Note 9 3 8" xfId="26826"/>
    <cellStyle name="Note 9 3_Table 2A-1_EFT (Annual)" xfId="3320"/>
    <cellStyle name="Note 9 4" xfId="1133"/>
    <cellStyle name="Note 9 4 2" xfId="2403"/>
    <cellStyle name="Note 9 4 2 2" xfId="5964"/>
    <cellStyle name="Note 9 4 2 2 2" xfId="14158"/>
    <cellStyle name="Note 9 4 2 2 2 2" xfId="26130"/>
    <cellStyle name="Note 9 4 2 2 2 2 2" xfId="47316"/>
    <cellStyle name="Note 9 4 2 2 2 3" xfId="36712"/>
    <cellStyle name="Note 9 4 2 2 3" xfId="21017"/>
    <cellStyle name="Note 9 4 2 2 3 2" xfId="42204"/>
    <cellStyle name="Note 9 4 2 2 4" xfId="31620"/>
    <cellStyle name="Note 9 4 2 2_Table 2A-1_EFT (Annual)" xfId="15910"/>
    <cellStyle name="Note 9 4 2 3" xfId="11500"/>
    <cellStyle name="Note 9 4 2 3 2" xfId="23584"/>
    <cellStyle name="Note 9 4 2 3 2 2" xfId="44770"/>
    <cellStyle name="Note 9 4 2 3 3" xfId="34166"/>
    <cellStyle name="Note 9 4 2 4" xfId="18471"/>
    <cellStyle name="Note 9 4 2 4 2" xfId="39658"/>
    <cellStyle name="Note 9 4 2 5" xfId="28877"/>
    <cellStyle name="Note 9 4 2_Table 2A-1_EFT (Annual)" xfId="7541"/>
    <cellStyle name="Note 9 4 3" xfId="4694"/>
    <cellStyle name="Note 9 4 3 2" xfId="12954"/>
    <cellStyle name="Note 9 4 3 2 2" xfId="24960"/>
    <cellStyle name="Note 9 4 3 2 2 2" xfId="46146"/>
    <cellStyle name="Note 9 4 3 2 3" xfId="35542"/>
    <cellStyle name="Note 9 4 3 3" xfId="19847"/>
    <cellStyle name="Note 9 4 3 3 2" xfId="41034"/>
    <cellStyle name="Note 9 4 3 4" xfId="30351"/>
    <cellStyle name="Note 9 4 3_Table 2A-1_EFT (Annual)" xfId="15911"/>
    <cellStyle name="Note 9 4 4" xfId="10298"/>
    <cellStyle name="Note 9 4 4 2" xfId="22414"/>
    <cellStyle name="Note 9 4 4 2 2" xfId="43600"/>
    <cellStyle name="Note 9 4 4 3" xfId="32996"/>
    <cellStyle name="Note 9 4 5" xfId="17301"/>
    <cellStyle name="Note 9 4 5 2" xfId="38488"/>
    <cellStyle name="Note 9 4 6" xfId="27608"/>
    <cellStyle name="Note 9 4_Table 2A-1_EFT (Annual)" xfId="7540"/>
    <cellStyle name="Note 9 5" xfId="702"/>
    <cellStyle name="Note 9 5 2" xfId="4263"/>
    <cellStyle name="Note 9 5 2 2" xfId="12547"/>
    <cellStyle name="Note 9 5 2 2 2" xfId="24565"/>
    <cellStyle name="Note 9 5 2 2 2 2" xfId="45751"/>
    <cellStyle name="Note 9 5 2 2 3" xfId="35147"/>
    <cellStyle name="Note 9 5 2 3" xfId="19452"/>
    <cellStyle name="Note 9 5 2 3 2" xfId="40639"/>
    <cellStyle name="Note 9 5 2 4" xfId="29920"/>
    <cellStyle name="Note 9 5 2_Table 2A-1_EFT (Annual)" xfId="15912"/>
    <cellStyle name="Note 9 5 3" xfId="9894"/>
    <cellStyle name="Note 9 5 3 2" xfId="22019"/>
    <cellStyle name="Note 9 5 3 2 2" xfId="43205"/>
    <cellStyle name="Note 9 5 3 3" xfId="32601"/>
    <cellStyle name="Note 9 5 4" xfId="16906"/>
    <cellStyle name="Note 9 5 4 2" xfId="38093"/>
    <cellStyle name="Note 9 5 5" xfId="27177"/>
    <cellStyle name="Note 9 5_Table 2A-1_EFT (Annual)" xfId="7542"/>
    <cellStyle name="Note 9 6" xfId="1870"/>
    <cellStyle name="Note 9 6 2" xfId="5431"/>
    <cellStyle name="Note 9 6 2 2" xfId="13646"/>
    <cellStyle name="Note 9 6 2 2 2" xfId="25634"/>
    <cellStyle name="Note 9 6 2 2 2 2" xfId="46820"/>
    <cellStyle name="Note 9 6 2 2 3" xfId="36216"/>
    <cellStyle name="Note 9 6 2 3" xfId="20521"/>
    <cellStyle name="Note 9 6 2 3 2" xfId="41708"/>
    <cellStyle name="Note 9 6 2 4" xfId="31088"/>
    <cellStyle name="Note 9 6 2_Table 2A-1_EFT (Annual)" xfId="15913"/>
    <cellStyle name="Note 9 6 3" xfId="10990"/>
    <cellStyle name="Note 9 6 3 2" xfId="23088"/>
    <cellStyle name="Note 9 6 3 2 2" xfId="44274"/>
    <cellStyle name="Note 9 6 3 3" xfId="33670"/>
    <cellStyle name="Note 9 6 4" xfId="17975"/>
    <cellStyle name="Note 9 6 4 2" xfId="39162"/>
    <cellStyle name="Note 9 6 5" xfId="28345"/>
    <cellStyle name="Note 9 6_Table 2A-1_EFT (Annual)" xfId="7543"/>
    <cellStyle name="Note 9 7" xfId="3668"/>
    <cellStyle name="Note 9 7 2" xfId="12041"/>
    <cellStyle name="Note 9 7 2 2" xfId="24072"/>
    <cellStyle name="Note 9 7 2 2 2" xfId="45258"/>
    <cellStyle name="Note 9 7 2 3" xfId="34654"/>
    <cellStyle name="Note 9 7 3" xfId="18959"/>
    <cellStyle name="Note 9 7 3 2" xfId="40146"/>
    <cellStyle name="Note 9 7 4" xfId="29378"/>
    <cellStyle name="Note 9 7_Table 2A-1_EFT (Annual)" xfId="15914"/>
    <cellStyle name="Note 9 8" xfId="9358"/>
    <cellStyle name="Note 9 8 2" xfId="21526"/>
    <cellStyle name="Note 9 8 2 2" xfId="42712"/>
    <cellStyle name="Note 9 8 3" xfId="32108"/>
    <cellStyle name="Note 9 9" xfId="16413"/>
    <cellStyle name="Note 9 9 2" xfId="37600"/>
    <cellStyle name="Note 9_Table 2A-1_EFT (Annual)" xfId="3318"/>
    <cellStyle name="Output" xfId="47" builtinId="21" customBuiltin="1"/>
    <cellStyle name="Output 10" xfId="136"/>
    <cellStyle name="Output 10 10" xfId="26691"/>
    <cellStyle name="Output 10 2" xfId="529"/>
    <cellStyle name="Output 10 2 2" xfId="1506"/>
    <cellStyle name="Output 10 2 2 2" xfId="2776"/>
    <cellStyle name="Output 10 2 2 2 2" xfId="6337"/>
    <cellStyle name="Output 10 2 2 2 2 2" xfId="14531"/>
    <cellStyle name="Output 10 2 2 2 2 2 2" xfId="26503"/>
    <cellStyle name="Output 10 2 2 2 2 2 2 2" xfId="47689"/>
    <cellStyle name="Output 10 2 2 2 2 2 3" xfId="37085"/>
    <cellStyle name="Output 10 2 2 2 2 3" xfId="21390"/>
    <cellStyle name="Output 10 2 2 2 2 3 2" xfId="42577"/>
    <cellStyle name="Output 10 2 2 2 2 4" xfId="31993"/>
    <cellStyle name="Output 10 2 2 2 2_Table 2A-1_EFT (Annual)" xfId="15915"/>
    <cellStyle name="Output 10 2 2 2 3" xfId="11873"/>
    <cellStyle name="Output 10 2 2 2 3 2" xfId="23957"/>
    <cellStyle name="Output 10 2 2 2 3 2 2" xfId="45143"/>
    <cellStyle name="Output 10 2 2 2 3 3" xfId="34539"/>
    <cellStyle name="Output 10 2 2 2 4" xfId="18844"/>
    <cellStyle name="Output 10 2 2 2 4 2" xfId="40031"/>
    <cellStyle name="Output 10 2 2 2 5" xfId="29250"/>
    <cellStyle name="Output 10 2 2 2_Table 2A-1_EFT (Annual)" xfId="7544"/>
    <cellStyle name="Output 10 2 2 3" xfId="1918"/>
    <cellStyle name="Output 10 2 2 3 2" xfId="5479"/>
    <cellStyle name="Output 10 2 2 3 2 2" xfId="13694"/>
    <cellStyle name="Output 10 2 2 3 2 2 2" xfId="25682"/>
    <cellStyle name="Output 10 2 2 3 2 2 2 2" xfId="46868"/>
    <cellStyle name="Output 10 2 2 3 2 2 3" xfId="36264"/>
    <cellStyle name="Output 10 2 2 3 2 3" xfId="20569"/>
    <cellStyle name="Output 10 2 2 3 2 3 2" xfId="41756"/>
    <cellStyle name="Output 10 2 2 3 2 4" xfId="31136"/>
    <cellStyle name="Output 10 2 2 3 2_Table 2A-1_EFT (Annual)" xfId="15916"/>
    <cellStyle name="Output 10 2 2 3 3" xfId="11038"/>
    <cellStyle name="Output 10 2 2 3 3 2" xfId="23136"/>
    <cellStyle name="Output 10 2 2 3 3 2 2" xfId="44322"/>
    <cellStyle name="Output 10 2 2 3 3 3" xfId="33718"/>
    <cellStyle name="Output 10 2 2 3 4" xfId="18023"/>
    <cellStyle name="Output 10 2 2 3 4 2" xfId="39210"/>
    <cellStyle name="Output 10 2 2 3 5" xfId="28393"/>
    <cellStyle name="Output 10 2 2 3_Table 2A-1_EFT (Annual)" xfId="7545"/>
    <cellStyle name="Output 10 2 2 4" xfId="5067"/>
    <cellStyle name="Output 10 2 2 4 2" xfId="13327"/>
    <cellStyle name="Output 10 2 2 4 2 2" xfId="25333"/>
    <cellStyle name="Output 10 2 2 4 2 2 2" xfId="46519"/>
    <cellStyle name="Output 10 2 2 4 2 3" xfId="35915"/>
    <cellStyle name="Output 10 2 2 4 3" xfId="20220"/>
    <cellStyle name="Output 10 2 2 4 3 2" xfId="41407"/>
    <cellStyle name="Output 10 2 2 4 4" xfId="30724"/>
    <cellStyle name="Output 10 2 2 4_Table 2A-1_EFT (Annual)" xfId="15917"/>
    <cellStyle name="Output 10 2 2 5" xfId="10671"/>
    <cellStyle name="Output 10 2 2 5 2" xfId="22787"/>
    <cellStyle name="Output 10 2 2 5 2 2" xfId="43973"/>
    <cellStyle name="Output 10 2 2 5 3" xfId="33369"/>
    <cellStyle name="Output 10 2 2 6" xfId="17674"/>
    <cellStyle name="Output 10 2 2 6 2" xfId="38861"/>
    <cellStyle name="Output 10 2 2 7" xfId="27981"/>
    <cellStyle name="Output 10 2 2_Table 2A-1_EFT (Annual)" xfId="3323"/>
    <cellStyle name="Output 10 2 3" xfId="2245"/>
    <cellStyle name="Output 10 2 3 2" xfId="5806"/>
    <cellStyle name="Output 10 2 3 2 2" xfId="14021"/>
    <cellStyle name="Output 10 2 3 2 2 2" xfId="26009"/>
    <cellStyle name="Output 10 2 3 2 2 2 2" xfId="47195"/>
    <cellStyle name="Output 10 2 3 2 2 3" xfId="36591"/>
    <cellStyle name="Output 10 2 3 2 3" xfId="20896"/>
    <cellStyle name="Output 10 2 3 2 3 2" xfId="42083"/>
    <cellStyle name="Output 10 2 3 2 4" xfId="31463"/>
    <cellStyle name="Output 10 2 3 2_Table 2A-1_EFT (Annual)" xfId="15918"/>
    <cellStyle name="Output 10 2 3 3" xfId="11365"/>
    <cellStyle name="Output 10 2 3 3 2" xfId="23463"/>
    <cellStyle name="Output 10 2 3 3 2 2" xfId="44649"/>
    <cellStyle name="Output 10 2 3 3 3" xfId="34045"/>
    <cellStyle name="Output 10 2 3 4" xfId="18350"/>
    <cellStyle name="Output 10 2 3 4 2" xfId="39537"/>
    <cellStyle name="Output 10 2 3 5" xfId="28720"/>
    <cellStyle name="Output 10 2 3_Table 2A-1_EFT (Annual)" xfId="7546"/>
    <cellStyle name="Output 10 2 4" xfId="1743"/>
    <cellStyle name="Output 10 2 4 2" xfId="5304"/>
    <cellStyle name="Output 10 2 4 2 2" xfId="13529"/>
    <cellStyle name="Output 10 2 4 2 2 2" xfId="25520"/>
    <cellStyle name="Output 10 2 4 2 2 2 2" xfId="46706"/>
    <cellStyle name="Output 10 2 4 2 2 3" xfId="36102"/>
    <cellStyle name="Output 10 2 4 2 3" xfId="20407"/>
    <cellStyle name="Output 10 2 4 2 3 2" xfId="41594"/>
    <cellStyle name="Output 10 2 4 2 4" xfId="30961"/>
    <cellStyle name="Output 10 2 4 2_Table 2A-1_EFT (Annual)" xfId="15919"/>
    <cellStyle name="Output 10 2 4 3" xfId="10872"/>
    <cellStyle name="Output 10 2 4 3 2" xfId="22974"/>
    <cellStyle name="Output 10 2 4 3 2 2" xfId="44160"/>
    <cellStyle name="Output 10 2 4 3 3" xfId="33556"/>
    <cellStyle name="Output 10 2 4 4" xfId="17861"/>
    <cellStyle name="Output 10 2 4 4 2" xfId="39048"/>
    <cellStyle name="Output 10 2 4 5" xfId="28218"/>
    <cellStyle name="Output 10 2 4_Table 2A-1_EFT (Annual)" xfId="7547"/>
    <cellStyle name="Output 10 2 5" xfId="4099"/>
    <cellStyle name="Output 10 2 5 2" xfId="12423"/>
    <cellStyle name="Output 10 2 5 2 2" xfId="24445"/>
    <cellStyle name="Output 10 2 5 2 2 2" xfId="45631"/>
    <cellStyle name="Output 10 2 5 2 3" xfId="35027"/>
    <cellStyle name="Output 10 2 5 3" xfId="19332"/>
    <cellStyle name="Output 10 2 5 3 2" xfId="40519"/>
    <cellStyle name="Output 10 2 5 4" xfId="29787"/>
    <cellStyle name="Output 10 2 5_Table 2A-1_EFT (Annual)" xfId="15920"/>
    <cellStyle name="Output 10 2 6" xfId="9762"/>
    <cellStyle name="Output 10 2 6 2" xfId="21899"/>
    <cellStyle name="Output 10 2 6 2 2" xfId="43085"/>
    <cellStyle name="Output 10 2 6 3" xfId="32481"/>
    <cellStyle name="Output 10 2 7" xfId="16786"/>
    <cellStyle name="Output 10 2 7 2" xfId="37973"/>
    <cellStyle name="Output 10 2 8" xfId="27044"/>
    <cellStyle name="Output 10 2_Table 2A-1_EFT (Annual)" xfId="3322"/>
    <cellStyle name="Output 10 3" xfId="367"/>
    <cellStyle name="Output 10 3 2" xfId="1350"/>
    <cellStyle name="Output 10 3 2 2" xfId="2620"/>
    <cellStyle name="Output 10 3 2 2 2" xfId="6181"/>
    <cellStyle name="Output 10 3 2 2 2 2" xfId="14375"/>
    <cellStyle name="Output 10 3 2 2 2 2 2" xfId="26347"/>
    <cellStyle name="Output 10 3 2 2 2 2 2 2" xfId="47533"/>
    <cellStyle name="Output 10 3 2 2 2 2 3" xfId="36929"/>
    <cellStyle name="Output 10 3 2 2 2 3" xfId="21234"/>
    <cellStyle name="Output 10 3 2 2 2 3 2" xfId="42421"/>
    <cellStyle name="Output 10 3 2 2 2 4" xfId="31837"/>
    <cellStyle name="Output 10 3 2 2 2_Table 2A-1_EFT (Annual)" xfId="15921"/>
    <cellStyle name="Output 10 3 2 2 3" xfId="11717"/>
    <cellStyle name="Output 10 3 2 2 3 2" xfId="23801"/>
    <cellStyle name="Output 10 3 2 2 3 2 2" xfId="44987"/>
    <cellStyle name="Output 10 3 2 2 3 3" xfId="34383"/>
    <cellStyle name="Output 10 3 2 2 4" xfId="18688"/>
    <cellStyle name="Output 10 3 2 2 4 2" xfId="39875"/>
    <cellStyle name="Output 10 3 2 2 5" xfId="29094"/>
    <cellStyle name="Output 10 3 2 2_Table 2A-1_EFT (Annual)" xfId="7548"/>
    <cellStyle name="Output 10 3 2 3" xfId="1887"/>
    <cellStyle name="Output 10 3 2 3 2" xfId="5448"/>
    <cellStyle name="Output 10 3 2 3 2 2" xfId="13663"/>
    <cellStyle name="Output 10 3 2 3 2 2 2" xfId="25651"/>
    <cellStyle name="Output 10 3 2 3 2 2 2 2" xfId="46837"/>
    <cellStyle name="Output 10 3 2 3 2 2 3" xfId="36233"/>
    <cellStyle name="Output 10 3 2 3 2 3" xfId="20538"/>
    <cellStyle name="Output 10 3 2 3 2 3 2" xfId="41725"/>
    <cellStyle name="Output 10 3 2 3 2 4" xfId="31105"/>
    <cellStyle name="Output 10 3 2 3 2_Table 2A-1_EFT (Annual)" xfId="15922"/>
    <cellStyle name="Output 10 3 2 3 3" xfId="11007"/>
    <cellStyle name="Output 10 3 2 3 3 2" xfId="23105"/>
    <cellStyle name="Output 10 3 2 3 3 2 2" xfId="44291"/>
    <cellStyle name="Output 10 3 2 3 3 3" xfId="33687"/>
    <cellStyle name="Output 10 3 2 3 4" xfId="17992"/>
    <cellStyle name="Output 10 3 2 3 4 2" xfId="39179"/>
    <cellStyle name="Output 10 3 2 3 5" xfId="28362"/>
    <cellStyle name="Output 10 3 2 3_Table 2A-1_EFT (Annual)" xfId="7549"/>
    <cellStyle name="Output 10 3 2 4" xfId="4911"/>
    <cellStyle name="Output 10 3 2 4 2" xfId="13171"/>
    <cellStyle name="Output 10 3 2 4 2 2" xfId="25177"/>
    <cellStyle name="Output 10 3 2 4 2 2 2" xfId="46363"/>
    <cellStyle name="Output 10 3 2 4 2 3" xfId="35759"/>
    <cellStyle name="Output 10 3 2 4 3" xfId="20064"/>
    <cellStyle name="Output 10 3 2 4 3 2" xfId="41251"/>
    <cellStyle name="Output 10 3 2 4 4" xfId="30568"/>
    <cellStyle name="Output 10 3 2 4_Table 2A-1_EFT (Annual)" xfId="15923"/>
    <cellStyle name="Output 10 3 2 5" xfId="10515"/>
    <cellStyle name="Output 10 3 2 5 2" xfId="22631"/>
    <cellStyle name="Output 10 3 2 5 2 2" xfId="43817"/>
    <cellStyle name="Output 10 3 2 5 3" xfId="33213"/>
    <cellStyle name="Output 10 3 2 6" xfId="17518"/>
    <cellStyle name="Output 10 3 2 6 2" xfId="38705"/>
    <cellStyle name="Output 10 3 2 7" xfId="27825"/>
    <cellStyle name="Output 10 3 2_Table 2A-1_EFT (Annual)" xfId="3325"/>
    <cellStyle name="Output 10 3 3" xfId="2089"/>
    <cellStyle name="Output 10 3 3 2" xfId="5650"/>
    <cellStyle name="Output 10 3 3 2 2" xfId="13865"/>
    <cellStyle name="Output 10 3 3 2 2 2" xfId="25853"/>
    <cellStyle name="Output 10 3 3 2 2 2 2" xfId="47039"/>
    <cellStyle name="Output 10 3 3 2 2 3" xfId="36435"/>
    <cellStyle name="Output 10 3 3 2 3" xfId="20740"/>
    <cellStyle name="Output 10 3 3 2 3 2" xfId="41927"/>
    <cellStyle name="Output 10 3 3 2 4" xfId="31307"/>
    <cellStyle name="Output 10 3 3 2_Table 2A-1_EFT (Annual)" xfId="15924"/>
    <cellStyle name="Output 10 3 3 3" xfId="11209"/>
    <cellStyle name="Output 10 3 3 3 2" xfId="23307"/>
    <cellStyle name="Output 10 3 3 3 2 2" xfId="44493"/>
    <cellStyle name="Output 10 3 3 3 3" xfId="33889"/>
    <cellStyle name="Output 10 3 3 4" xfId="18194"/>
    <cellStyle name="Output 10 3 3 4 2" xfId="39381"/>
    <cellStyle name="Output 10 3 3 5" xfId="28564"/>
    <cellStyle name="Output 10 3 3_Table 2A-1_EFT (Annual)" xfId="7550"/>
    <cellStyle name="Output 10 3 4" xfId="1707"/>
    <cellStyle name="Output 10 3 4 2" xfId="5268"/>
    <cellStyle name="Output 10 3 4 2 2" xfId="13497"/>
    <cellStyle name="Output 10 3 4 2 2 2" xfId="25490"/>
    <cellStyle name="Output 10 3 4 2 2 2 2" xfId="46676"/>
    <cellStyle name="Output 10 3 4 2 2 3" xfId="36072"/>
    <cellStyle name="Output 10 3 4 2 3" xfId="20377"/>
    <cellStyle name="Output 10 3 4 2 3 2" xfId="41564"/>
    <cellStyle name="Output 10 3 4 2 4" xfId="30925"/>
    <cellStyle name="Output 10 3 4 2_Table 2A-1_EFT (Annual)" xfId="15925"/>
    <cellStyle name="Output 10 3 4 3" xfId="10841"/>
    <cellStyle name="Output 10 3 4 3 2" xfId="22944"/>
    <cellStyle name="Output 10 3 4 3 2 2" xfId="44130"/>
    <cellStyle name="Output 10 3 4 3 3" xfId="33526"/>
    <cellStyle name="Output 10 3 4 4" xfId="17831"/>
    <cellStyle name="Output 10 3 4 4 2" xfId="39018"/>
    <cellStyle name="Output 10 3 4 5" xfId="28182"/>
    <cellStyle name="Output 10 3 4_Table 2A-1_EFT (Annual)" xfId="7551"/>
    <cellStyle name="Output 10 3 5" xfId="3937"/>
    <cellStyle name="Output 10 3 5 2" xfId="12265"/>
    <cellStyle name="Output 10 3 5 2 2" xfId="24289"/>
    <cellStyle name="Output 10 3 5 2 2 2" xfId="45475"/>
    <cellStyle name="Output 10 3 5 2 3" xfId="34871"/>
    <cellStyle name="Output 10 3 5 3" xfId="19176"/>
    <cellStyle name="Output 10 3 5 3 2" xfId="40363"/>
    <cellStyle name="Output 10 3 5 4" xfId="29625"/>
    <cellStyle name="Output 10 3 5_Table 2A-1_EFT (Annual)" xfId="15926"/>
    <cellStyle name="Output 10 3 6" xfId="9602"/>
    <cellStyle name="Output 10 3 6 2" xfId="21743"/>
    <cellStyle name="Output 10 3 6 2 2" xfId="42929"/>
    <cellStyle name="Output 10 3 6 3" xfId="32325"/>
    <cellStyle name="Output 10 3 7" xfId="16630"/>
    <cellStyle name="Output 10 3 7 2" xfId="37817"/>
    <cellStyle name="Output 10 3 8" xfId="26882"/>
    <cellStyle name="Output 10 3_Table 2A-1_EFT (Annual)" xfId="3324"/>
    <cellStyle name="Output 10 4" xfId="1184"/>
    <cellStyle name="Output 10 4 2" xfId="2454"/>
    <cellStyle name="Output 10 4 2 2" xfId="6015"/>
    <cellStyle name="Output 10 4 2 2 2" xfId="14209"/>
    <cellStyle name="Output 10 4 2 2 2 2" xfId="26181"/>
    <cellStyle name="Output 10 4 2 2 2 2 2" xfId="47367"/>
    <cellStyle name="Output 10 4 2 2 2 3" xfId="36763"/>
    <cellStyle name="Output 10 4 2 2 3" xfId="21068"/>
    <cellStyle name="Output 10 4 2 2 3 2" xfId="42255"/>
    <cellStyle name="Output 10 4 2 2 4" xfId="31671"/>
    <cellStyle name="Output 10 4 2 2_Table 2A-1_EFT (Annual)" xfId="15927"/>
    <cellStyle name="Output 10 4 2 3" xfId="11551"/>
    <cellStyle name="Output 10 4 2 3 2" xfId="23635"/>
    <cellStyle name="Output 10 4 2 3 2 2" xfId="44821"/>
    <cellStyle name="Output 10 4 2 3 3" xfId="34217"/>
    <cellStyle name="Output 10 4 2 4" xfId="18522"/>
    <cellStyle name="Output 10 4 2 4 2" xfId="39709"/>
    <cellStyle name="Output 10 4 2 5" xfId="28928"/>
    <cellStyle name="Output 10 4 2_Table 2A-1_EFT (Annual)" xfId="7552"/>
    <cellStyle name="Output 10 4 3" xfId="1823"/>
    <cellStyle name="Output 10 4 3 2" xfId="5384"/>
    <cellStyle name="Output 10 4 3 2 2" xfId="13599"/>
    <cellStyle name="Output 10 4 3 2 2 2" xfId="25587"/>
    <cellStyle name="Output 10 4 3 2 2 2 2" xfId="46773"/>
    <cellStyle name="Output 10 4 3 2 2 3" xfId="36169"/>
    <cellStyle name="Output 10 4 3 2 3" xfId="20474"/>
    <cellStyle name="Output 10 4 3 2 3 2" xfId="41661"/>
    <cellStyle name="Output 10 4 3 2 4" xfId="31041"/>
    <cellStyle name="Output 10 4 3 2_Table 2A-1_EFT (Annual)" xfId="15928"/>
    <cellStyle name="Output 10 4 3 3" xfId="10943"/>
    <cellStyle name="Output 10 4 3 3 2" xfId="23041"/>
    <cellStyle name="Output 10 4 3 3 2 2" xfId="44227"/>
    <cellStyle name="Output 10 4 3 3 3" xfId="33623"/>
    <cellStyle name="Output 10 4 3 4" xfId="17928"/>
    <cellStyle name="Output 10 4 3 4 2" xfId="39115"/>
    <cellStyle name="Output 10 4 3 5" xfId="28298"/>
    <cellStyle name="Output 10 4 3_Table 2A-1_EFT (Annual)" xfId="7553"/>
    <cellStyle name="Output 10 4 4" xfId="4745"/>
    <cellStyle name="Output 10 4 4 2" xfId="13005"/>
    <cellStyle name="Output 10 4 4 2 2" xfId="25011"/>
    <cellStyle name="Output 10 4 4 2 2 2" xfId="46197"/>
    <cellStyle name="Output 10 4 4 2 3" xfId="35593"/>
    <cellStyle name="Output 10 4 4 3" xfId="19898"/>
    <cellStyle name="Output 10 4 4 3 2" xfId="41085"/>
    <cellStyle name="Output 10 4 4 4" xfId="30402"/>
    <cellStyle name="Output 10 4 4_Table 2A-1_EFT (Annual)" xfId="15929"/>
    <cellStyle name="Output 10 4 5" xfId="10349"/>
    <cellStyle name="Output 10 4 5 2" xfId="22465"/>
    <cellStyle name="Output 10 4 5 2 2" xfId="43651"/>
    <cellStyle name="Output 10 4 5 3" xfId="33047"/>
    <cellStyle name="Output 10 4 6" xfId="17352"/>
    <cellStyle name="Output 10 4 6 2" xfId="38539"/>
    <cellStyle name="Output 10 4 7" xfId="27659"/>
    <cellStyle name="Output 10 4_Table 2A-1_EFT (Annual)" xfId="3326"/>
    <cellStyle name="Output 10 5" xfId="1787"/>
    <cellStyle name="Output 10 5 2" xfId="5348"/>
    <cellStyle name="Output 10 5 2 2" xfId="13563"/>
    <cellStyle name="Output 10 5 2 2 2" xfId="25551"/>
    <cellStyle name="Output 10 5 2 2 2 2" xfId="46737"/>
    <cellStyle name="Output 10 5 2 2 3" xfId="36133"/>
    <cellStyle name="Output 10 5 2 3" xfId="20438"/>
    <cellStyle name="Output 10 5 2 3 2" xfId="41625"/>
    <cellStyle name="Output 10 5 2 4" xfId="31005"/>
    <cellStyle name="Output 10 5 2_Table 2A-1_EFT (Annual)" xfId="15930"/>
    <cellStyle name="Output 10 5 3" xfId="10907"/>
    <cellStyle name="Output 10 5 3 2" xfId="23005"/>
    <cellStyle name="Output 10 5 3 2 2" xfId="44191"/>
    <cellStyle name="Output 10 5 3 3" xfId="33587"/>
    <cellStyle name="Output 10 5 4" xfId="17892"/>
    <cellStyle name="Output 10 5 4 2" xfId="39079"/>
    <cellStyle name="Output 10 5 5" xfId="28262"/>
    <cellStyle name="Output 10 5_Table 2A-1_EFT (Annual)" xfId="7554"/>
    <cellStyle name="Output 10 6" xfId="1650"/>
    <cellStyle name="Output 10 6 2" xfId="5211"/>
    <cellStyle name="Output 10 6 2 2" xfId="13458"/>
    <cellStyle name="Output 10 6 2 2 2" xfId="25458"/>
    <cellStyle name="Output 10 6 2 2 2 2" xfId="46644"/>
    <cellStyle name="Output 10 6 2 2 3" xfId="36040"/>
    <cellStyle name="Output 10 6 2 3" xfId="20345"/>
    <cellStyle name="Output 10 6 2 3 2" xfId="41532"/>
    <cellStyle name="Output 10 6 2 4" xfId="30868"/>
    <cellStyle name="Output 10 6 2_Table 2A-1_EFT (Annual)" xfId="15931"/>
    <cellStyle name="Output 10 6 3" xfId="10803"/>
    <cellStyle name="Output 10 6 3 2" xfId="22912"/>
    <cellStyle name="Output 10 6 3 2 2" xfId="44098"/>
    <cellStyle name="Output 10 6 3 3" xfId="33494"/>
    <cellStyle name="Output 10 6 4" xfId="17799"/>
    <cellStyle name="Output 10 6 4 2" xfId="38986"/>
    <cellStyle name="Output 10 6 5" xfId="28125"/>
    <cellStyle name="Output 10 6_Table 2A-1_EFT (Annual)" xfId="7555"/>
    <cellStyle name="Output 10 7" xfId="3725"/>
    <cellStyle name="Output 10 7 2" xfId="12093"/>
    <cellStyle name="Output 10 7 2 2" xfId="24123"/>
    <cellStyle name="Output 10 7 2 2 2" xfId="45309"/>
    <cellStyle name="Output 10 7 2 3" xfId="34705"/>
    <cellStyle name="Output 10 7 3" xfId="19010"/>
    <cellStyle name="Output 10 7 3 2" xfId="40197"/>
    <cellStyle name="Output 10 7 4" xfId="29434"/>
    <cellStyle name="Output 10 7_Table 2A-1_EFT (Annual)" xfId="15932"/>
    <cellStyle name="Output 10 8" xfId="9412"/>
    <cellStyle name="Output 10 8 2" xfId="21577"/>
    <cellStyle name="Output 10 8 2 2" xfId="42763"/>
    <cellStyle name="Output 10 8 3" xfId="32159"/>
    <cellStyle name="Output 10 9" xfId="16464"/>
    <cellStyle name="Output 10 9 2" xfId="37651"/>
    <cellStyle name="Output 10_Table 2A-1_EFT (Annual)" xfId="3321"/>
    <cellStyle name="Output 11" xfId="85"/>
    <cellStyle name="Output 11 10" xfId="26641"/>
    <cellStyle name="Output 11 2" xfId="484"/>
    <cellStyle name="Output 11 2 2" xfId="1461"/>
    <cellStyle name="Output 11 2 2 2" xfId="2731"/>
    <cellStyle name="Output 11 2 2 2 2" xfId="6292"/>
    <cellStyle name="Output 11 2 2 2 2 2" xfId="14486"/>
    <cellStyle name="Output 11 2 2 2 2 2 2" xfId="26458"/>
    <cellStyle name="Output 11 2 2 2 2 2 2 2" xfId="47644"/>
    <cellStyle name="Output 11 2 2 2 2 2 3" xfId="37040"/>
    <cellStyle name="Output 11 2 2 2 2 3" xfId="21345"/>
    <cellStyle name="Output 11 2 2 2 2 3 2" xfId="42532"/>
    <cellStyle name="Output 11 2 2 2 2 4" xfId="31948"/>
    <cellStyle name="Output 11 2 2 2 2_Table 2A-1_EFT (Annual)" xfId="15933"/>
    <cellStyle name="Output 11 2 2 2 3" xfId="11828"/>
    <cellStyle name="Output 11 2 2 2 3 2" xfId="23912"/>
    <cellStyle name="Output 11 2 2 2 3 2 2" xfId="45098"/>
    <cellStyle name="Output 11 2 2 2 3 3" xfId="34494"/>
    <cellStyle name="Output 11 2 2 2 4" xfId="18799"/>
    <cellStyle name="Output 11 2 2 2 4 2" xfId="39986"/>
    <cellStyle name="Output 11 2 2 2 5" xfId="29205"/>
    <cellStyle name="Output 11 2 2 2_Table 2A-1_EFT (Annual)" xfId="7556"/>
    <cellStyle name="Output 11 2 2 3" xfId="1909"/>
    <cellStyle name="Output 11 2 2 3 2" xfId="5470"/>
    <cellStyle name="Output 11 2 2 3 2 2" xfId="13685"/>
    <cellStyle name="Output 11 2 2 3 2 2 2" xfId="25673"/>
    <cellStyle name="Output 11 2 2 3 2 2 2 2" xfId="46859"/>
    <cellStyle name="Output 11 2 2 3 2 2 3" xfId="36255"/>
    <cellStyle name="Output 11 2 2 3 2 3" xfId="20560"/>
    <cellStyle name="Output 11 2 2 3 2 3 2" xfId="41747"/>
    <cellStyle name="Output 11 2 2 3 2 4" xfId="31127"/>
    <cellStyle name="Output 11 2 2 3 2_Table 2A-1_EFT (Annual)" xfId="15934"/>
    <cellStyle name="Output 11 2 2 3 3" xfId="11029"/>
    <cellStyle name="Output 11 2 2 3 3 2" xfId="23127"/>
    <cellStyle name="Output 11 2 2 3 3 2 2" xfId="44313"/>
    <cellStyle name="Output 11 2 2 3 3 3" xfId="33709"/>
    <cellStyle name="Output 11 2 2 3 4" xfId="18014"/>
    <cellStyle name="Output 11 2 2 3 4 2" xfId="39201"/>
    <cellStyle name="Output 11 2 2 3 5" xfId="28384"/>
    <cellStyle name="Output 11 2 2 3_Table 2A-1_EFT (Annual)" xfId="7557"/>
    <cellStyle name="Output 11 2 2 4" xfId="5022"/>
    <cellStyle name="Output 11 2 2 4 2" xfId="13282"/>
    <cellStyle name="Output 11 2 2 4 2 2" xfId="25288"/>
    <cellStyle name="Output 11 2 2 4 2 2 2" xfId="46474"/>
    <cellStyle name="Output 11 2 2 4 2 3" xfId="35870"/>
    <cellStyle name="Output 11 2 2 4 3" xfId="20175"/>
    <cellStyle name="Output 11 2 2 4 3 2" xfId="41362"/>
    <cellStyle name="Output 11 2 2 4 4" xfId="30679"/>
    <cellStyle name="Output 11 2 2 4_Table 2A-1_EFT (Annual)" xfId="15935"/>
    <cellStyle name="Output 11 2 2 5" xfId="10626"/>
    <cellStyle name="Output 11 2 2 5 2" xfId="22742"/>
    <cellStyle name="Output 11 2 2 5 2 2" xfId="43928"/>
    <cellStyle name="Output 11 2 2 5 3" xfId="33324"/>
    <cellStyle name="Output 11 2 2 6" xfId="17629"/>
    <cellStyle name="Output 11 2 2 6 2" xfId="38816"/>
    <cellStyle name="Output 11 2 2 7" xfId="27936"/>
    <cellStyle name="Output 11 2 2_Table 2A-1_EFT (Annual)" xfId="3329"/>
    <cellStyle name="Output 11 2 3" xfId="2200"/>
    <cellStyle name="Output 11 2 3 2" xfId="5761"/>
    <cellStyle name="Output 11 2 3 2 2" xfId="13976"/>
    <cellStyle name="Output 11 2 3 2 2 2" xfId="25964"/>
    <cellStyle name="Output 11 2 3 2 2 2 2" xfId="47150"/>
    <cellStyle name="Output 11 2 3 2 2 3" xfId="36546"/>
    <cellStyle name="Output 11 2 3 2 3" xfId="20851"/>
    <cellStyle name="Output 11 2 3 2 3 2" xfId="42038"/>
    <cellStyle name="Output 11 2 3 2 4" xfId="31418"/>
    <cellStyle name="Output 11 2 3 2_Table 2A-1_EFT (Annual)" xfId="15936"/>
    <cellStyle name="Output 11 2 3 3" xfId="11320"/>
    <cellStyle name="Output 11 2 3 3 2" xfId="23418"/>
    <cellStyle name="Output 11 2 3 3 2 2" xfId="44604"/>
    <cellStyle name="Output 11 2 3 3 3" xfId="34000"/>
    <cellStyle name="Output 11 2 3 4" xfId="18305"/>
    <cellStyle name="Output 11 2 3 4 2" xfId="39492"/>
    <cellStyle name="Output 11 2 3 5" xfId="28675"/>
    <cellStyle name="Output 11 2 3_Table 2A-1_EFT (Annual)" xfId="7558"/>
    <cellStyle name="Output 11 2 4" xfId="1734"/>
    <cellStyle name="Output 11 2 4 2" xfId="5295"/>
    <cellStyle name="Output 11 2 4 2 2" xfId="13520"/>
    <cellStyle name="Output 11 2 4 2 2 2" xfId="25511"/>
    <cellStyle name="Output 11 2 4 2 2 2 2" xfId="46697"/>
    <cellStyle name="Output 11 2 4 2 2 3" xfId="36093"/>
    <cellStyle name="Output 11 2 4 2 3" xfId="20398"/>
    <cellStyle name="Output 11 2 4 2 3 2" xfId="41585"/>
    <cellStyle name="Output 11 2 4 2 4" xfId="30952"/>
    <cellStyle name="Output 11 2 4 2_Table 2A-1_EFT (Annual)" xfId="15937"/>
    <cellStyle name="Output 11 2 4 3" xfId="10863"/>
    <cellStyle name="Output 11 2 4 3 2" xfId="22965"/>
    <cellStyle name="Output 11 2 4 3 2 2" xfId="44151"/>
    <cellStyle name="Output 11 2 4 3 3" xfId="33547"/>
    <cellStyle name="Output 11 2 4 4" xfId="17852"/>
    <cellStyle name="Output 11 2 4 4 2" xfId="39039"/>
    <cellStyle name="Output 11 2 4 5" xfId="28209"/>
    <cellStyle name="Output 11 2 4_Table 2A-1_EFT (Annual)" xfId="7559"/>
    <cellStyle name="Output 11 2 5" xfId="4054"/>
    <cellStyle name="Output 11 2 5 2" xfId="12378"/>
    <cellStyle name="Output 11 2 5 2 2" xfId="24400"/>
    <cellStyle name="Output 11 2 5 2 2 2" xfId="45586"/>
    <cellStyle name="Output 11 2 5 2 3" xfId="34982"/>
    <cellStyle name="Output 11 2 5 3" xfId="19287"/>
    <cellStyle name="Output 11 2 5 3 2" xfId="40474"/>
    <cellStyle name="Output 11 2 5 4" xfId="29742"/>
    <cellStyle name="Output 11 2 5_Table 2A-1_EFT (Annual)" xfId="15938"/>
    <cellStyle name="Output 11 2 6" xfId="9717"/>
    <cellStyle name="Output 11 2 6 2" xfId="21854"/>
    <cellStyle name="Output 11 2 6 2 2" xfId="43040"/>
    <cellStyle name="Output 11 2 6 3" xfId="32436"/>
    <cellStyle name="Output 11 2 7" xfId="16741"/>
    <cellStyle name="Output 11 2 7 2" xfId="37928"/>
    <cellStyle name="Output 11 2 8" xfId="26999"/>
    <cellStyle name="Output 11 2_Table 2A-1_EFT (Annual)" xfId="3328"/>
    <cellStyle name="Output 11 3" xfId="317"/>
    <cellStyle name="Output 11 3 2" xfId="1305"/>
    <cellStyle name="Output 11 3 2 2" xfId="2575"/>
    <cellStyle name="Output 11 3 2 2 2" xfId="6136"/>
    <cellStyle name="Output 11 3 2 2 2 2" xfId="14330"/>
    <cellStyle name="Output 11 3 2 2 2 2 2" xfId="26302"/>
    <cellStyle name="Output 11 3 2 2 2 2 2 2" xfId="47488"/>
    <cellStyle name="Output 11 3 2 2 2 2 3" xfId="36884"/>
    <cellStyle name="Output 11 3 2 2 2 3" xfId="21189"/>
    <cellStyle name="Output 11 3 2 2 2 3 2" xfId="42376"/>
    <cellStyle name="Output 11 3 2 2 2 4" xfId="31792"/>
    <cellStyle name="Output 11 3 2 2 2_Table 2A-1_EFT (Annual)" xfId="15939"/>
    <cellStyle name="Output 11 3 2 2 3" xfId="11672"/>
    <cellStyle name="Output 11 3 2 2 3 2" xfId="23756"/>
    <cellStyle name="Output 11 3 2 2 3 2 2" xfId="44942"/>
    <cellStyle name="Output 11 3 2 2 3 3" xfId="34338"/>
    <cellStyle name="Output 11 3 2 2 4" xfId="18643"/>
    <cellStyle name="Output 11 3 2 2 4 2" xfId="39830"/>
    <cellStyle name="Output 11 3 2 2 5" xfId="29049"/>
    <cellStyle name="Output 11 3 2 2_Table 2A-1_EFT (Annual)" xfId="7560"/>
    <cellStyle name="Output 11 3 2 3" xfId="1877"/>
    <cellStyle name="Output 11 3 2 3 2" xfId="5438"/>
    <cellStyle name="Output 11 3 2 3 2 2" xfId="13653"/>
    <cellStyle name="Output 11 3 2 3 2 2 2" xfId="25641"/>
    <cellStyle name="Output 11 3 2 3 2 2 2 2" xfId="46827"/>
    <cellStyle name="Output 11 3 2 3 2 2 3" xfId="36223"/>
    <cellStyle name="Output 11 3 2 3 2 3" xfId="20528"/>
    <cellStyle name="Output 11 3 2 3 2 3 2" xfId="41715"/>
    <cellStyle name="Output 11 3 2 3 2 4" xfId="31095"/>
    <cellStyle name="Output 11 3 2 3 2_Table 2A-1_EFT (Annual)" xfId="15940"/>
    <cellStyle name="Output 11 3 2 3 3" xfId="10997"/>
    <cellStyle name="Output 11 3 2 3 3 2" xfId="23095"/>
    <cellStyle name="Output 11 3 2 3 3 2 2" xfId="44281"/>
    <cellStyle name="Output 11 3 2 3 3 3" xfId="33677"/>
    <cellStyle name="Output 11 3 2 3 4" xfId="17982"/>
    <cellStyle name="Output 11 3 2 3 4 2" xfId="39169"/>
    <cellStyle name="Output 11 3 2 3 5" xfId="28352"/>
    <cellStyle name="Output 11 3 2 3_Table 2A-1_EFT (Annual)" xfId="7561"/>
    <cellStyle name="Output 11 3 2 4" xfId="4866"/>
    <cellStyle name="Output 11 3 2 4 2" xfId="13126"/>
    <cellStyle name="Output 11 3 2 4 2 2" xfId="25132"/>
    <cellStyle name="Output 11 3 2 4 2 2 2" xfId="46318"/>
    <cellStyle name="Output 11 3 2 4 2 3" xfId="35714"/>
    <cellStyle name="Output 11 3 2 4 3" xfId="20019"/>
    <cellStyle name="Output 11 3 2 4 3 2" xfId="41206"/>
    <cellStyle name="Output 11 3 2 4 4" xfId="30523"/>
    <cellStyle name="Output 11 3 2 4_Table 2A-1_EFT (Annual)" xfId="15941"/>
    <cellStyle name="Output 11 3 2 5" xfId="10470"/>
    <cellStyle name="Output 11 3 2 5 2" xfId="22586"/>
    <cellStyle name="Output 11 3 2 5 2 2" xfId="43772"/>
    <cellStyle name="Output 11 3 2 5 3" xfId="33168"/>
    <cellStyle name="Output 11 3 2 6" xfId="17473"/>
    <cellStyle name="Output 11 3 2 6 2" xfId="38660"/>
    <cellStyle name="Output 11 3 2 7" xfId="27780"/>
    <cellStyle name="Output 11 3 2_Table 2A-1_EFT (Annual)" xfId="3331"/>
    <cellStyle name="Output 11 3 3" xfId="2044"/>
    <cellStyle name="Output 11 3 3 2" xfId="5605"/>
    <cellStyle name="Output 11 3 3 2 2" xfId="13820"/>
    <cellStyle name="Output 11 3 3 2 2 2" xfId="25808"/>
    <cellStyle name="Output 11 3 3 2 2 2 2" xfId="46994"/>
    <cellStyle name="Output 11 3 3 2 2 3" xfId="36390"/>
    <cellStyle name="Output 11 3 3 2 3" xfId="20695"/>
    <cellStyle name="Output 11 3 3 2 3 2" xfId="41882"/>
    <cellStyle name="Output 11 3 3 2 4" xfId="31262"/>
    <cellStyle name="Output 11 3 3 2_Table 2A-1_EFT (Annual)" xfId="15942"/>
    <cellStyle name="Output 11 3 3 3" xfId="11164"/>
    <cellStyle name="Output 11 3 3 3 2" xfId="23262"/>
    <cellStyle name="Output 11 3 3 3 2 2" xfId="44448"/>
    <cellStyle name="Output 11 3 3 3 3" xfId="33844"/>
    <cellStyle name="Output 11 3 3 4" xfId="18149"/>
    <cellStyle name="Output 11 3 3 4 2" xfId="39336"/>
    <cellStyle name="Output 11 3 3 5" xfId="28519"/>
    <cellStyle name="Output 11 3 3_Table 2A-1_EFT (Annual)" xfId="7562"/>
    <cellStyle name="Output 11 3 4" xfId="1693"/>
    <cellStyle name="Output 11 3 4 2" xfId="5254"/>
    <cellStyle name="Output 11 3 4 2 2" xfId="13487"/>
    <cellStyle name="Output 11 3 4 2 2 2" xfId="25481"/>
    <cellStyle name="Output 11 3 4 2 2 2 2" xfId="46667"/>
    <cellStyle name="Output 11 3 4 2 2 3" xfId="36063"/>
    <cellStyle name="Output 11 3 4 2 3" xfId="20368"/>
    <cellStyle name="Output 11 3 4 2 3 2" xfId="41555"/>
    <cellStyle name="Output 11 3 4 2 4" xfId="30911"/>
    <cellStyle name="Output 11 3 4 2_Table 2A-1_EFT (Annual)" xfId="15943"/>
    <cellStyle name="Output 11 3 4 3" xfId="10831"/>
    <cellStyle name="Output 11 3 4 3 2" xfId="22935"/>
    <cellStyle name="Output 11 3 4 3 2 2" xfId="44121"/>
    <cellStyle name="Output 11 3 4 3 3" xfId="33517"/>
    <cellStyle name="Output 11 3 4 4" xfId="17822"/>
    <cellStyle name="Output 11 3 4 4 2" xfId="39009"/>
    <cellStyle name="Output 11 3 4 5" xfId="28168"/>
    <cellStyle name="Output 11 3 4_Table 2A-1_EFT (Annual)" xfId="7563"/>
    <cellStyle name="Output 11 3 5" xfId="3887"/>
    <cellStyle name="Output 11 3 5 2" xfId="12219"/>
    <cellStyle name="Output 11 3 5 2 2" xfId="24244"/>
    <cellStyle name="Output 11 3 5 2 2 2" xfId="45430"/>
    <cellStyle name="Output 11 3 5 2 3" xfId="34826"/>
    <cellStyle name="Output 11 3 5 3" xfId="19131"/>
    <cellStyle name="Output 11 3 5 3 2" xfId="40318"/>
    <cellStyle name="Output 11 3 5 4" xfId="29575"/>
    <cellStyle name="Output 11 3 5_Table 2A-1_EFT (Annual)" xfId="15944"/>
    <cellStyle name="Output 11 3 6" xfId="9556"/>
    <cellStyle name="Output 11 3 6 2" xfId="21698"/>
    <cellStyle name="Output 11 3 6 2 2" xfId="42884"/>
    <cellStyle name="Output 11 3 6 3" xfId="32280"/>
    <cellStyle name="Output 11 3 7" xfId="16585"/>
    <cellStyle name="Output 11 3 7 2" xfId="37772"/>
    <cellStyle name="Output 11 3 8" xfId="26832"/>
    <cellStyle name="Output 11 3_Table 2A-1_EFT (Annual)" xfId="3330"/>
    <cellStyle name="Output 11 4" xfId="1139"/>
    <cellStyle name="Output 11 4 2" xfId="2409"/>
    <cellStyle name="Output 11 4 2 2" xfId="5970"/>
    <cellStyle name="Output 11 4 2 2 2" xfId="14164"/>
    <cellStyle name="Output 11 4 2 2 2 2" xfId="26136"/>
    <cellStyle name="Output 11 4 2 2 2 2 2" xfId="47322"/>
    <cellStyle name="Output 11 4 2 2 2 3" xfId="36718"/>
    <cellStyle name="Output 11 4 2 2 3" xfId="21023"/>
    <cellStyle name="Output 11 4 2 2 3 2" xfId="42210"/>
    <cellStyle name="Output 11 4 2 2 4" xfId="31626"/>
    <cellStyle name="Output 11 4 2 2_Table 2A-1_EFT (Annual)" xfId="15945"/>
    <cellStyle name="Output 11 4 2 3" xfId="11506"/>
    <cellStyle name="Output 11 4 2 3 2" xfId="23590"/>
    <cellStyle name="Output 11 4 2 3 2 2" xfId="44776"/>
    <cellStyle name="Output 11 4 2 3 3" xfId="34172"/>
    <cellStyle name="Output 11 4 2 4" xfId="18477"/>
    <cellStyle name="Output 11 4 2 4 2" xfId="39664"/>
    <cellStyle name="Output 11 4 2 5" xfId="28883"/>
    <cellStyle name="Output 11 4 2_Table 2A-1_EFT (Annual)" xfId="7564"/>
    <cellStyle name="Output 11 4 3" xfId="1812"/>
    <cellStyle name="Output 11 4 3 2" xfId="5373"/>
    <cellStyle name="Output 11 4 3 2 2" xfId="13588"/>
    <cellStyle name="Output 11 4 3 2 2 2" xfId="25576"/>
    <cellStyle name="Output 11 4 3 2 2 2 2" xfId="46762"/>
    <cellStyle name="Output 11 4 3 2 2 3" xfId="36158"/>
    <cellStyle name="Output 11 4 3 2 3" xfId="20463"/>
    <cellStyle name="Output 11 4 3 2 3 2" xfId="41650"/>
    <cellStyle name="Output 11 4 3 2 4" xfId="31030"/>
    <cellStyle name="Output 11 4 3 2_Table 2A-1_EFT (Annual)" xfId="15946"/>
    <cellStyle name="Output 11 4 3 3" xfId="10932"/>
    <cellStyle name="Output 11 4 3 3 2" xfId="23030"/>
    <cellStyle name="Output 11 4 3 3 2 2" xfId="44216"/>
    <cellStyle name="Output 11 4 3 3 3" xfId="33612"/>
    <cellStyle name="Output 11 4 3 4" xfId="17917"/>
    <cellStyle name="Output 11 4 3 4 2" xfId="39104"/>
    <cellStyle name="Output 11 4 3 5" xfId="28287"/>
    <cellStyle name="Output 11 4 3_Table 2A-1_EFT (Annual)" xfId="7565"/>
    <cellStyle name="Output 11 4 4" xfId="4700"/>
    <cellStyle name="Output 11 4 4 2" xfId="12960"/>
    <cellStyle name="Output 11 4 4 2 2" xfId="24966"/>
    <cellStyle name="Output 11 4 4 2 2 2" xfId="46152"/>
    <cellStyle name="Output 11 4 4 2 3" xfId="35548"/>
    <cellStyle name="Output 11 4 4 3" xfId="19853"/>
    <cellStyle name="Output 11 4 4 3 2" xfId="41040"/>
    <cellStyle name="Output 11 4 4 4" xfId="30357"/>
    <cellStyle name="Output 11 4 4_Table 2A-1_EFT (Annual)" xfId="15947"/>
    <cellStyle name="Output 11 4 5" xfId="10304"/>
    <cellStyle name="Output 11 4 5 2" xfId="22420"/>
    <cellStyle name="Output 11 4 5 2 2" xfId="43606"/>
    <cellStyle name="Output 11 4 5 3" xfId="33002"/>
    <cellStyle name="Output 11 4 6" xfId="17307"/>
    <cellStyle name="Output 11 4 6 2" xfId="38494"/>
    <cellStyle name="Output 11 4 7" xfId="27614"/>
    <cellStyle name="Output 11 4_Table 2A-1_EFT (Annual)" xfId="3332"/>
    <cellStyle name="Output 11 5" xfId="1941"/>
    <cellStyle name="Output 11 5 2" xfId="5502"/>
    <cellStyle name="Output 11 5 2 2" xfId="13717"/>
    <cellStyle name="Output 11 5 2 2 2" xfId="25705"/>
    <cellStyle name="Output 11 5 2 2 2 2" xfId="46891"/>
    <cellStyle name="Output 11 5 2 2 3" xfId="36287"/>
    <cellStyle name="Output 11 5 2 3" xfId="20592"/>
    <cellStyle name="Output 11 5 2 3 2" xfId="41779"/>
    <cellStyle name="Output 11 5 2 4" xfId="31159"/>
    <cellStyle name="Output 11 5 2_Table 2A-1_EFT (Annual)" xfId="15948"/>
    <cellStyle name="Output 11 5 3" xfId="11061"/>
    <cellStyle name="Output 11 5 3 2" xfId="23159"/>
    <cellStyle name="Output 11 5 3 2 2" xfId="44345"/>
    <cellStyle name="Output 11 5 3 3" xfId="33741"/>
    <cellStyle name="Output 11 5 4" xfId="18046"/>
    <cellStyle name="Output 11 5 4 2" xfId="39233"/>
    <cellStyle name="Output 11 5 5" xfId="28416"/>
    <cellStyle name="Output 11 5_Table 2A-1_EFT (Annual)" xfId="7566"/>
    <cellStyle name="Output 11 6" xfId="1636"/>
    <cellStyle name="Output 11 6 2" xfId="5197"/>
    <cellStyle name="Output 11 6 2 2" xfId="13449"/>
    <cellStyle name="Output 11 6 2 2 2" xfId="25449"/>
    <cellStyle name="Output 11 6 2 2 2 2" xfId="46635"/>
    <cellStyle name="Output 11 6 2 2 3" xfId="36031"/>
    <cellStyle name="Output 11 6 2 3" xfId="20336"/>
    <cellStyle name="Output 11 6 2 3 2" xfId="41523"/>
    <cellStyle name="Output 11 6 2 4" xfId="30854"/>
    <cellStyle name="Output 11 6 2_Table 2A-1_EFT (Annual)" xfId="15949"/>
    <cellStyle name="Output 11 6 3" xfId="10793"/>
    <cellStyle name="Output 11 6 3 2" xfId="22903"/>
    <cellStyle name="Output 11 6 3 2 2" xfId="44089"/>
    <cellStyle name="Output 11 6 3 3" xfId="33485"/>
    <cellStyle name="Output 11 6 4" xfId="17790"/>
    <cellStyle name="Output 11 6 4 2" xfId="38977"/>
    <cellStyle name="Output 11 6 5" xfId="28111"/>
    <cellStyle name="Output 11 6_Table 2A-1_EFT (Annual)" xfId="7567"/>
    <cellStyle name="Output 11 7" xfId="3674"/>
    <cellStyle name="Output 11 7 2" xfId="12047"/>
    <cellStyle name="Output 11 7 2 2" xfId="24078"/>
    <cellStyle name="Output 11 7 2 2 2" xfId="45264"/>
    <cellStyle name="Output 11 7 2 3" xfId="34660"/>
    <cellStyle name="Output 11 7 3" xfId="18965"/>
    <cellStyle name="Output 11 7 3 2" xfId="40152"/>
    <cellStyle name="Output 11 7 4" xfId="29384"/>
    <cellStyle name="Output 11 7_Table 2A-1_EFT (Annual)" xfId="15950"/>
    <cellStyle name="Output 11 8" xfId="9364"/>
    <cellStyle name="Output 11 8 2" xfId="21532"/>
    <cellStyle name="Output 11 8 2 2" xfId="42718"/>
    <cellStyle name="Output 11 8 3" xfId="32114"/>
    <cellStyle name="Output 11 9" xfId="16419"/>
    <cellStyle name="Output 11 9 2" xfId="37606"/>
    <cellStyle name="Output 11_Table 2A-1_EFT (Annual)" xfId="3327"/>
    <cellStyle name="Output 12" xfId="84"/>
    <cellStyle name="Output 12 10" xfId="26640"/>
    <cellStyle name="Output 12 2" xfId="483"/>
    <cellStyle name="Output 12 2 2" xfId="1460"/>
    <cellStyle name="Output 12 2 2 2" xfId="2730"/>
    <cellStyle name="Output 12 2 2 2 2" xfId="6291"/>
    <cellStyle name="Output 12 2 2 2 2 2" xfId="14485"/>
    <cellStyle name="Output 12 2 2 2 2 2 2" xfId="26457"/>
    <cellStyle name="Output 12 2 2 2 2 2 2 2" xfId="47643"/>
    <cellStyle name="Output 12 2 2 2 2 2 3" xfId="37039"/>
    <cellStyle name="Output 12 2 2 2 2 3" xfId="21344"/>
    <cellStyle name="Output 12 2 2 2 2 3 2" xfId="42531"/>
    <cellStyle name="Output 12 2 2 2 2 4" xfId="31947"/>
    <cellStyle name="Output 12 2 2 2 2_Table 2A-1_EFT (Annual)" xfId="15951"/>
    <cellStyle name="Output 12 2 2 2 3" xfId="11827"/>
    <cellStyle name="Output 12 2 2 2 3 2" xfId="23911"/>
    <cellStyle name="Output 12 2 2 2 3 2 2" xfId="45097"/>
    <cellStyle name="Output 12 2 2 2 3 3" xfId="34493"/>
    <cellStyle name="Output 12 2 2 2 4" xfId="18798"/>
    <cellStyle name="Output 12 2 2 2 4 2" xfId="39985"/>
    <cellStyle name="Output 12 2 2 2 5" xfId="29204"/>
    <cellStyle name="Output 12 2 2 2_Table 2A-1_EFT (Annual)" xfId="7568"/>
    <cellStyle name="Output 12 2 2 3" xfId="1908"/>
    <cellStyle name="Output 12 2 2 3 2" xfId="5469"/>
    <cellStyle name="Output 12 2 2 3 2 2" xfId="13684"/>
    <cellStyle name="Output 12 2 2 3 2 2 2" xfId="25672"/>
    <cellStyle name="Output 12 2 2 3 2 2 2 2" xfId="46858"/>
    <cellStyle name="Output 12 2 2 3 2 2 3" xfId="36254"/>
    <cellStyle name="Output 12 2 2 3 2 3" xfId="20559"/>
    <cellStyle name="Output 12 2 2 3 2 3 2" xfId="41746"/>
    <cellStyle name="Output 12 2 2 3 2 4" xfId="31126"/>
    <cellStyle name="Output 12 2 2 3 2_Table 2A-1_EFT (Annual)" xfId="15952"/>
    <cellStyle name="Output 12 2 2 3 3" xfId="11028"/>
    <cellStyle name="Output 12 2 2 3 3 2" xfId="23126"/>
    <cellStyle name="Output 12 2 2 3 3 2 2" xfId="44312"/>
    <cellStyle name="Output 12 2 2 3 3 3" xfId="33708"/>
    <cellStyle name="Output 12 2 2 3 4" xfId="18013"/>
    <cellStyle name="Output 12 2 2 3 4 2" xfId="39200"/>
    <cellStyle name="Output 12 2 2 3 5" xfId="28383"/>
    <cellStyle name="Output 12 2 2 3_Table 2A-1_EFT (Annual)" xfId="7569"/>
    <cellStyle name="Output 12 2 2 4" xfId="5021"/>
    <cellStyle name="Output 12 2 2 4 2" xfId="13281"/>
    <cellStyle name="Output 12 2 2 4 2 2" xfId="25287"/>
    <cellStyle name="Output 12 2 2 4 2 2 2" xfId="46473"/>
    <cellStyle name="Output 12 2 2 4 2 3" xfId="35869"/>
    <cellStyle name="Output 12 2 2 4 3" xfId="20174"/>
    <cellStyle name="Output 12 2 2 4 3 2" xfId="41361"/>
    <cellStyle name="Output 12 2 2 4 4" xfId="30678"/>
    <cellStyle name="Output 12 2 2 4_Table 2A-1_EFT (Annual)" xfId="15953"/>
    <cellStyle name="Output 12 2 2 5" xfId="10625"/>
    <cellStyle name="Output 12 2 2 5 2" xfId="22741"/>
    <cellStyle name="Output 12 2 2 5 2 2" xfId="43927"/>
    <cellStyle name="Output 12 2 2 5 3" xfId="33323"/>
    <cellStyle name="Output 12 2 2 6" xfId="17628"/>
    <cellStyle name="Output 12 2 2 6 2" xfId="38815"/>
    <cellStyle name="Output 12 2 2 7" xfId="27935"/>
    <cellStyle name="Output 12 2 2_Table 2A-1_EFT (Annual)" xfId="3335"/>
    <cellStyle name="Output 12 2 3" xfId="2199"/>
    <cellStyle name="Output 12 2 3 2" xfId="5760"/>
    <cellStyle name="Output 12 2 3 2 2" xfId="13975"/>
    <cellStyle name="Output 12 2 3 2 2 2" xfId="25963"/>
    <cellStyle name="Output 12 2 3 2 2 2 2" xfId="47149"/>
    <cellStyle name="Output 12 2 3 2 2 3" xfId="36545"/>
    <cellStyle name="Output 12 2 3 2 3" xfId="20850"/>
    <cellStyle name="Output 12 2 3 2 3 2" xfId="42037"/>
    <cellStyle name="Output 12 2 3 2 4" xfId="31417"/>
    <cellStyle name="Output 12 2 3 2_Table 2A-1_EFT (Annual)" xfId="15954"/>
    <cellStyle name="Output 12 2 3 3" xfId="11319"/>
    <cellStyle name="Output 12 2 3 3 2" xfId="23417"/>
    <cellStyle name="Output 12 2 3 3 2 2" xfId="44603"/>
    <cellStyle name="Output 12 2 3 3 3" xfId="33999"/>
    <cellStyle name="Output 12 2 3 4" xfId="18304"/>
    <cellStyle name="Output 12 2 3 4 2" xfId="39491"/>
    <cellStyle name="Output 12 2 3 5" xfId="28674"/>
    <cellStyle name="Output 12 2 3_Table 2A-1_EFT (Annual)" xfId="7570"/>
    <cellStyle name="Output 12 2 4" xfId="1733"/>
    <cellStyle name="Output 12 2 4 2" xfId="5294"/>
    <cellStyle name="Output 12 2 4 2 2" xfId="13519"/>
    <cellStyle name="Output 12 2 4 2 2 2" xfId="25510"/>
    <cellStyle name="Output 12 2 4 2 2 2 2" xfId="46696"/>
    <cellStyle name="Output 12 2 4 2 2 3" xfId="36092"/>
    <cellStyle name="Output 12 2 4 2 3" xfId="20397"/>
    <cellStyle name="Output 12 2 4 2 3 2" xfId="41584"/>
    <cellStyle name="Output 12 2 4 2 4" xfId="30951"/>
    <cellStyle name="Output 12 2 4 2_Table 2A-1_EFT (Annual)" xfId="15955"/>
    <cellStyle name="Output 12 2 4 3" xfId="10862"/>
    <cellStyle name="Output 12 2 4 3 2" xfId="22964"/>
    <cellStyle name="Output 12 2 4 3 2 2" xfId="44150"/>
    <cellStyle name="Output 12 2 4 3 3" xfId="33546"/>
    <cellStyle name="Output 12 2 4 4" xfId="17851"/>
    <cellStyle name="Output 12 2 4 4 2" xfId="39038"/>
    <cellStyle name="Output 12 2 4 5" xfId="28208"/>
    <cellStyle name="Output 12 2 4_Table 2A-1_EFT (Annual)" xfId="7571"/>
    <cellStyle name="Output 12 2 5" xfId="4053"/>
    <cellStyle name="Output 12 2 5 2" xfId="12377"/>
    <cellStyle name="Output 12 2 5 2 2" xfId="24399"/>
    <cellStyle name="Output 12 2 5 2 2 2" xfId="45585"/>
    <cellStyle name="Output 12 2 5 2 3" xfId="34981"/>
    <cellStyle name="Output 12 2 5 3" xfId="19286"/>
    <cellStyle name="Output 12 2 5 3 2" xfId="40473"/>
    <cellStyle name="Output 12 2 5 4" xfId="29741"/>
    <cellStyle name="Output 12 2 5_Table 2A-1_EFT (Annual)" xfId="15956"/>
    <cellStyle name="Output 12 2 6" xfId="9716"/>
    <cellStyle name="Output 12 2 6 2" xfId="21853"/>
    <cellStyle name="Output 12 2 6 2 2" xfId="43039"/>
    <cellStyle name="Output 12 2 6 3" xfId="32435"/>
    <cellStyle name="Output 12 2 7" xfId="16740"/>
    <cellStyle name="Output 12 2 7 2" xfId="37927"/>
    <cellStyle name="Output 12 2 8" xfId="26998"/>
    <cellStyle name="Output 12 2_Table 2A-1_EFT (Annual)" xfId="3334"/>
    <cellStyle name="Output 12 3" xfId="316"/>
    <cellStyle name="Output 12 3 2" xfId="1304"/>
    <cellStyle name="Output 12 3 2 2" xfId="2574"/>
    <cellStyle name="Output 12 3 2 2 2" xfId="6135"/>
    <cellStyle name="Output 12 3 2 2 2 2" xfId="14329"/>
    <cellStyle name="Output 12 3 2 2 2 2 2" xfId="26301"/>
    <cellStyle name="Output 12 3 2 2 2 2 2 2" xfId="47487"/>
    <cellStyle name="Output 12 3 2 2 2 2 3" xfId="36883"/>
    <cellStyle name="Output 12 3 2 2 2 3" xfId="21188"/>
    <cellStyle name="Output 12 3 2 2 2 3 2" xfId="42375"/>
    <cellStyle name="Output 12 3 2 2 2 4" xfId="31791"/>
    <cellStyle name="Output 12 3 2 2 2_Table 2A-1_EFT (Annual)" xfId="15957"/>
    <cellStyle name="Output 12 3 2 2 3" xfId="11671"/>
    <cellStyle name="Output 12 3 2 2 3 2" xfId="23755"/>
    <cellStyle name="Output 12 3 2 2 3 2 2" xfId="44941"/>
    <cellStyle name="Output 12 3 2 2 3 3" xfId="34337"/>
    <cellStyle name="Output 12 3 2 2 4" xfId="18642"/>
    <cellStyle name="Output 12 3 2 2 4 2" xfId="39829"/>
    <cellStyle name="Output 12 3 2 2 5" xfId="29048"/>
    <cellStyle name="Output 12 3 2 2_Table 2A-1_EFT (Annual)" xfId="7572"/>
    <cellStyle name="Output 12 3 2 3" xfId="1876"/>
    <cellStyle name="Output 12 3 2 3 2" xfId="5437"/>
    <cellStyle name="Output 12 3 2 3 2 2" xfId="13652"/>
    <cellStyle name="Output 12 3 2 3 2 2 2" xfId="25640"/>
    <cellStyle name="Output 12 3 2 3 2 2 2 2" xfId="46826"/>
    <cellStyle name="Output 12 3 2 3 2 2 3" xfId="36222"/>
    <cellStyle name="Output 12 3 2 3 2 3" xfId="20527"/>
    <cellStyle name="Output 12 3 2 3 2 3 2" xfId="41714"/>
    <cellStyle name="Output 12 3 2 3 2 4" xfId="31094"/>
    <cellStyle name="Output 12 3 2 3 2_Table 2A-1_EFT (Annual)" xfId="15958"/>
    <cellStyle name="Output 12 3 2 3 3" xfId="10996"/>
    <cellStyle name="Output 12 3 2 3 3 2" xfId="23094"/>
    <cellStyle name="Output 12 3 2 3 3 2 2" xfId="44280"/>
    <cellStyle name="Output 12 3 2 3 3 3" xfId="33676"/>
    <cellStyle name="Output 12 3 2 3 4" xfId="17981"/>
    <cellStyle name="Output 12 3 2 3 4 2" xfId="39168"/>
    <cellStyle name="Output 12 3 2 3 5" xfId="28351"/>
    <cellStyle name="Output 12 3 2 3_Table 2A-1_EFT (Annual)" xfId="7573"/>
    <cellStyle name="Output 12 3 2 4" xfId="4865"/>
    <cellStyle name="Output 12 3 2 4 2" xfId="13125"/>
    <cellStyle name="Output 12 3 2 4 2 2" xfId="25131"/>
    <cellStyle name="Output 12 3 2 4 2 2 2" xfId="46317"/>
    <cellStyle name="Output 12 3 2 4 2 3" xfId="35713"/>
    <cellStyle name="Output 12 3 2 4 3" xfId="20018"/>
    <cellStyle name="Output 12 3 2 4 3 2" xfId="41205"/>
    <cellStyle name="Output 12 3 2 4 4" xfId="30522"/>
    <cellStyle name="Output 12 3 2 4_Table 2A-1_EFT (Annual)" xfId="15959"/>
    <cellStyle name="Output 12 3 2 5" xfId="10469"/>
    <cellStyle name="Output 12 3 2 5 2" xfId="22585"/>
    <cellStyle name="Output 12 3 2 5 2 2" xfId="43771"/>
    <cellStyle name="Output 12 3 2 5 3" xfId="33167"/>
    <cellStyle name="Output 12 3 2 6" xfId="17472"/>
    <cellStyle name="Output 12 3 2 6 2" xfId="38659"/>
    <cellStyle name="Output 12 3 2 7" xfId="27779"/>
    <cellStyle name="Output 12 3 2_Table 2A-1_EFT (Annual)" xfId="3337"/>
    <cellStyle name="Output 12 3 3" xfId="2043"/>
    <cellStyle name="Output 12 3 3 2" xfId="5604"/>
    <cellStyle name="Output 12 3 3 2 2" xfId="13819"/>
    <cellStyle name="Output 12 3 3 2 2 2" xfId="25807"/>
    <cellStyle name="Output 12 3 3 2 2 2 2" xfId="46993"/>
    <cellStyle name="Output 12 3 3 2 2 3" xfId="36389"/>
    <cellStyle name="Output 12 3 3 2 3" xfId="20694"/>
    <cellStyle name="Output 12 3 3 2 3 2" xfId="41881"/>
    <cellStyle name="Output 12 3 3 2 4" xfId="31261"/>
    <cellStyle name="Output 12 3 3 2_Table 2A-1_EFT (Annual)" xfId="15960"/>
    <cellStyle name="Output 12 3 3 3" xfId="11163"/>
    <cellStyle name="Output 12 3 3 3 2" xfId="23261"/>
    <cellStyle name="Output 12 3 3 3 2 2" xfId="44447"/>
    <cellStyle name="Output 12 3 3 3 3" xfId="33843"/>
    <cellStyle name="Output 12 3 3 4" xfId="18148"/>
    <cellStyle name="Output 12 3 3 4 2" xfId="39335"/>
    <cellStyle name="Output 12 3 3 5" xfId="28518"/>
    <cellStyle name="Output 12 3 3_Table 2A-1_EFT (Annual)" xfId="7574"/>
    <cellStyle name="Output 12 3 4" xfId="1692"/>
    <cellStyle name="Output 12 3 4 2" xfId="5253"/>
    <cellStyle name="Output 12 3 4 2 2" xfId="13486"/>
    <cellStyle name="Output 12 3 4 2 2 2" xfId="25480"/>
    <cellStyle name="Output 12 3 4 2 2 2 2" xfId="46666"/>
    <cellStyle name="Output 12 3 4 2 2 3" xfId="36062"/>
    <cellStyle name="Output 12 3 4 2 3" xfId="20367"/>
    <cellStyle name="Output 12 3 4 2 3 2" xfId="41554"/>
    <cellStyle name="Output 12 3 4 2 4" xfId="30910"/>
    <cellStyle name="Output 12 3 4 2_Table 2A-1_EFT (Annual)" xfId="15961"/>
    <cellStyle name="Output 12 3 4 3" xfId="10830"/>
    <cellStyle name="Output 12 3 4 3 2" xfId="22934"/>
    <cellStyle name="Output 12 3 4 3 2 2" xfId="44120"/>
    <cellStyle name="Output 12 3 4 3 3" xfId="33516"/>
    <cellStyle name="Output 12 3 4 4" xfId="17821"/>
    <cellStyle name="Output 12 3 4 4 2" xfId="39008"/>
    <cellStyle name="Output 12 3 4 5" xfId="28167"/>
    <cellStyle name="Output 12 3 4_Table 2A-1_EFT (Annual)" xfId="7575"/>
    <cellStyle name="Output 12 3 5" xfId="3886"/>
    <cellStyle name="Output 12 3 5 2" xfId="12218"/>
    <cellStyle name="Output 12 3 5 2 2" xfId="24243"/>
    <cellStyle name="Output 12 3 5 2 2 2" xfId="45429"/>
    <cellStyle name="Output 12 3 5 2 3" xfId="34825"/>
    <cellStyle name="Output 12 3 5 3" xfId="19130"/>
    <cellStyle name="Output 12 3 5 3 2" xfId="40317"/>
    <cellStyle name="Output 12 3 5 4" xfId="29574"/>
    <cellStyle name="Output 12 3 5_Table 2A-1_EFT (Annual)" xfId="15962"/>
    <cellStyle name="Output 12 3 6" xfId="9555"/>
    <cellStyle name="Output 12 3 6 2" xfId="21697"/>
    <cellStyle name="Output 12 3 6 2 2" xfId="42883"/>
    <cellStyle name="Output 12 3 6 3" xfId="32279"/>
    <cellStyle name="Output 12 3 7" xfId="16584"/>
    <cellStyle name="Output 12 3 7 2" xfId="37771"/>
    <cellStyle name="Output 12 3 8" xfId="26831"/>
    <cellStyle name="Output 12 3_Table 2A-1_EFT (Annual)" xfId="3336"/>
    <cellStyle name="Output 12 4" xfId="1138"/>
    <cellStyle name="Output 12 4 2" xfId="2408"/>
    <cellStyle name="Output 12 4 2 2" xfId="5969"/>
    <cellStyle name="Output 12 4 2 2 2" xfId="14163"/>
    <cellStyle name="Output 12 4 2 2 2 2" xfId="26135"/>
    <cellStyle name="Output 12 4 2 2 2 2 2" xfId="47321"/>
    <cellStyle name="Output 12 4 2 2 2 3" xfId="36717"/>
    <cellStyle name="Output 12 4 2 2 3" xfId="21022"/>
    <cellStyle name="Output 12 4 2 2 3 2" xfId="42209"/>
    <cellStyle name="Output 12 4 2 2 4" xfId="31625"/>
    <cellStyle name="Output 12 4 2 2_Table 2A-1_EFT (Annual)" xfId="15963"/>
    <cellStyle name="Output 12 4 2 3" xfId="11505"/>
    <cellStyle name="Output 12 4 2 3 2" xfId="23589"/>
    <cellStyle name="Output 12 4 2 3 2 2" xfId="44775"/>
    <cellStyle name="Output 12 4 2 3 3" xfId="34171"/>
    <cellStyle name="Output 12 4 2 4" xfId="18476"/>
    <cellStyle name="Output 12 4 2 4 2" xfId="39663"/>
    <cellStyle name="Output 12 4 2 5" xfId="28882"/>
    <cellStyle name="Output 12 4 2_Table 2A-1_EFT (Annual)" xfId="7576"/>
    <cellStyle name="Output 12 4 3" xfId="1811"/>
    <cellStyle name="Output 12 4 3 2" xfId="5372"/>
    <cellStyle name="Output 12 4 3 2 2" xfId="13587"/>
    <cellStyle name="Output 12 4 3 2 2 2" xfId="25575"/>
    <cellStyle name="Output 12 4 3 2 2 2 2" xfId="46761"/>
    <cellStyle name="Output 12 4 3 2 2 3" xfId="36157"/>
    <cellStyle name="Output 12 4 3 2 3" xfId="20462"/>
    <cellStyle name="Output 12 4 3 2 3 2" xfId="41649"/>
    <cellStyle name="Output 12 4 3 2 4" xfId="31029"/>
    <cellStyle name="Output 12 4 3 2_Table 2A-1_EFT (Annual)" xfId="15964"/>
    <cellStyle name="Output 12 4 3 3" xfId="10931"/>
    <cellStyle name="Output 12 4 3 3 2" xfId="23029"/>
    <cellStyle name="Output 12 4 3 3 2 2" xfId="44215"/>
    <cellStyle name="Output 12 4 3 3 3" xfId="33611"/>
    <cellStyle name="Output 12 4 3 4" xfId="17916"/>
    <cellStyle name="Output 12 4 3 4 2" xfId="39103"/>
    <cellStyle name="Output 12 4 3 5" xfId="28286"/>
    <cellStyle name="Output 12 4 3_Table 2A-1_EFT (Annual)" xfId="7577"/>
    <cellStyle name="Output 12 4 4" xfId="4699"/>
    <cellStyle name="Output 12 4 4 2" xfId="12959"/>
    <cellStyle name="Output 12 4 4 2 2" xfId="24965"/>
    <cellStyle name="Output 12 4 4 2 2 2" xfId="46151"/>
    <cellStyle name="Output 12 4 4 2 3" xfId="35547"/>
    <cellStyle name="Output 12 4 4 3" xfId="19852"/>
    <cellStyle name="Output 12 4 4 3 2" xfId="41039"/>
    <cellStyle name="Output 12 4 4 4" xfId="30356"/>
    <cellStyle name="Output 12 4 4_Table 2A-1_EFT (Annual)" xfId="15965"/>
    <cellStyle name="Output 12 4 5" xfId="10303"/>
    <cellStyle name="Output 12 4 5 2" xfId="22419"/>
    <cellStyle name="Output 12 4 5 2 2" xfId="43605"/>
    <cellStyle name="Output 12 4 5 3" xfId="33001"/>
    <cellStyle name="Output 12 4 6" xfId="17306"/>
    <cellStyle name="Output 12 4 6 2" xfId="38493"/>
    <cellStyle name="Output 12 4 7" xfId="27613"/>
    <cellStyle name="Output 12 4_Table 2A-1_EFT (Annual)" xfId="3338"/>
    <cellStyle name="Output 12 5" xfId="1809"/>
    <cellStyle name="Output 12 5 2" xfId="5370"/>
    <cellStyle name="Output 12 5 2 2" xfId="13585"/>
    <cellStyle name="Output 12 5 2 2 2" xfId="25573"/>
    <cellStyle name="Output 12 5 2 2 2 2" xfId="46759"/>
    <cellStyle name="Output 12 5 2 2 3" xfId="36155"/>
    <cellStyle name="Output 12 5 2 3" xfId="20460"/>
    <cellStyle name="Output 12 5 2 3 2" xfId="41647"/>
    <cellStyle name="Output 12 5 2 4" xfId="31027"/>
    <cellStyle name="Output 12 5 2_Table 2A-1_EFT (Annual)" xfId="15966"/>
    <cellStyle name="Output 12 5 3" xfId="10929"/>
    <cellStyle name="Output 12 5 3 2" xfId="23027"/>
    <cellStyle name="Output 12 5 3 2 2" xfId="44213"/>
    <cellStyle name="Output 12 5 3 3" xfId="33609"/>
    <cellStyle name="Output 12 5 4" xfId="17914"/>
    <cellStyle name="Output 12 5 4 2" xfId="39101"/>
    <cellStyle name="Output 12 5 5" xfId="28284"/>
    <cellStyle name="Output 12 5_Table 2A-1_EFT (Annual)" xfId="7578"/>
    <cellStyle name="Output 12 6" xfId="1635"/>
    <cellStyle name="Output 12 6 2" xfId="5196"/>
    <cellStyle name="Output 12 6 2 2" xfId="13448"/>
    <cellStyle name="Output 12 6 2 2 2" xfId="25448"/>
    <cellStyle name="Output 12 6 2 2 2 2" xfId="46634"/>
    <cellStyle name="Output 12 6 2 2 3" xfId="36030"/>
    <cellStyle name="Output 12 6 2 3" xfId="20335"/>
    <cellStyle name="Output 12 6 2 3 2" xfId="41522"/>
    <cellStyle name="Output 12 6 2 4" xfId="30853"/>
    <cellStyle name="Output 12 6 2_Table 2A-1_EFT (Annual)" xfId="15967"/>
    <cellStyle name="Output 12 6 3" xfId="10792"/>
    <cellStyle name="Output 12 6 3 2" xfId="22902"/>
    <cellStyle name="Output 12 6 3 2 2" xfId="44088"/>
    <cellStyle name="Output 12 6 3 3" xfId="33484"/>
    <cellStyle name="Output 12 6 4" xfId="17789"/>
    <cellStyle name="Output 12 6 4 2" xfId="38976"/>
    <cellStyle name="Output 12 6 5" xfId="28110"/>
    <cellStyle name="Output 12 6_Table 2A-1_EFT (Annual)" xfId="7579"/>
    <cellStyle name="Output 12 7" xfId="3673"/>
    <cellStyle name="Output 12 7 2" xfId="12046"/>
    <cellStyle name="Output 12 7 2 2" xfId="24077"/>
    <cellStyle name="Output 12 7 2 2 2" xfId="45263"/>
    <cellStyle name="Output 12 7 2 3" xfId="34659"/>
    <cellStyle name="Output 12 7 3" xfId="18964"/>
    <cellStyle name="Output 12 7 3 2" xfId="40151"/>
    <cellStyle name="Output 12 7 4" xfId="29383"/>
    <cellStyle name="Output 12 7_Table 2A-1_EFT (Annual)" xfId="15968"/>
    <cellStyle name="Output 12 8" xfId="9363"/>
    <cellStyle name="Output 12 8 2" xfId="21531"/>
    <cellStyle name="Output 12 8 2 2" xfId="42717"/>
    <cellStyle name="Output 12 8 3" xfId="32113"/>
    <cellStyle name="Output 12 9" xfId="16418"/>
    <cellStyle name="Output 12 9 2" xfId="37605"/>
    <cellStyle name="Output 12_Table 2A-1_EFT (Annual)" xfId="3333"/>
    <cellStyle name="Output 13" xfId="150"/>
    <cellStyle name="Output 13 10" xfId="26705"/>
    <cellStyle name="Output 13 2" xfId="543"/>
    <cellStyle name="Output 13 2 2" xfId="1520"/>
    <cellStyle name="Output 13 2 2 2" xfId="2790"/>
    <cellStyle name="Output 13 2 2 2 2" xfId="6351"/>
    <cellStyle name="Output 13 2 2 2 2 2" xfId="14545"/>
    <cellStyle name="Output 13 2 2 2 2 2 2" xfId="26517"/>
    <cellStyle name="Output 13 2 2 2 2 2 2 2" xfId="47703"/>
    <cellStyle name="Output 13 2 2 2 2 2 3" xfId="37099"/>
    <cellStyle name="Output 13 2 2 2 2 3" xfId="21404"/>
    <cellStyle name="Output 13 2 2 2 2 3 2" xfId="42591"/>
    <cellStyle name="Output 13 2 2 2 2 4" xfId="32007"/>
    <cellStyle name="Output 13 2 2 2 2_Table 2A-1_EFT (Annual)" xfId="7581"/>
    <cellStyle name="Output 13 2 2 2 3" xfId="11887"/>
    <cellStyle name="Output 13 2 2 2 3 2" xfId="23971"/>
    <cellStyle name="Output 13 2 2 2 3 2 2" xfId="45157"/>
    <cellStyle name="Output 13 2 2 2 3 3" xfId="34553"/>
    <cellStyle name="Output 13 2 2 2 4" xfId="18858"/>
    <cellStyle name="Output 13 2 2 2 4 2" xfId="40045"/>
    <cellStyle name="Output 13 2 2 2 5" xfId="29264"/>
    <cellStyle name="Output 13 2 2 2_Table 2A-1_EFT (Annual)" xfId="7580"/>
    <cellStyle name="Output 13 2 2 3" xfId="1920"/>
    <cellStyle name="Output 13 2 2 3 2" xfId="5481"/>
    <cellStyle name="Output 13 2 2 3 2 2" xfId="13696"/>
    <cellStyle name="Output 13 2 2 3 2 2 2" xfId="25684"/>
    <cellStyle name="Output 13 2 2 3 2 2 2 2" xfId="46870"/>
    <cellStyle name="Output 13 2 2 3 2 2 3" xfId="36266"/>
    <cellStyle name="Output 13 2 2 3 2 3" xfId="20571"/>
    <cellStyle name="Output 13 2 2 3 2 3 2" xfId="41758"/>
    <cellStyle name="Output 13 2 2 3 2 4" xfId="31138"/>
    <cellStyle name="Output 13 2 2 3 2_Table 2A-1_EFT (Annual)" xfId="7583"/>
    <cellStyle name="Output 13 2 2 3 3" xfId="11040"/>
    <cellStyle name="Output 13 2 2 3 3 2" xfId="23138"/>
    <cellStyle name="Output 13 2 2 3 3 2 2" xfId="44324"/>
    <cellStyle name="Output 13 2 2 3 3 3" xfId="33720"/>
    <cellStyle name="Output 13 2 2 3 4" xfId="18025"/>
    <cellStyle name="Output 13 2 2 3 4 2" xfId="39212"/>
    <cellStyle name="Output 13 2 2 3 5" xfId="28395"/>
    <cellStyle name="Output 13 2 2 3_Table 2A-1_EFT (Annual)" xfId="7582"/>
    <cellStyle name="Output 13 2 2 4" xfId="5081"/>
    <cellStyle name="Output 13 2 2 4 2" xfId="13341"/>
    <cellStyle name="Output 13 2 2 4 2 2" xfId="25347"/>
    <cellStyle name="Output 13 2 2 4 2 2 2" xfId="46533"/>
    <cellStyle name="Output 13 2 2 4 2 3" xfId="35929"/>
    <cellStyle name="Output 13 2 2 4 3" xfId="20234"/>
    <cellStyle name="Output 13 2 2 4 3 2" xfId="41421"/>
    <cellStyle name="Output 13 2 2 4 4" xfId="30738"/>
    <cellStyle name="Output 13 2 2 4_Table 2A-1_EFT (Annual)" xfId="7584"/>
    <cellStyle name="Output 13 2 2 5" xfId="10685"/>
    <cellStyle name="Output 13 2 2 5 2" xfId="22801"/>
    <cellStyle name="Output 13 2 2 5 2 2" xfId="43987"/>
    <cellStyle name="Output 13 2 2 5 3" xfId="33383"/>
    <cellStyle name="Output 13 2 2 6" xfId="17688"/>
    <cellStyle name="Output 13 2 2 6 2" xfId="38875"/>
    <cellStyle name="Output 13 2 2 7" xfId="27995"/>
    <cellStyle name="Output 13 2 2_Table 2A-1_EFT (Annual)" xfId="3341"/>
    <cellStyle name="Output 13 2 3" xfId="2259"/>
    <cellStyle name="Output 13 2 3 2" xfId="5820"/>
    <cellStyle name="Output 13 2 3 2 2" xfId="14035"/>
    <cellStyle name="Output 13 2 3 2 2 2" xfId="26023"/>
    <cellStyle name="Output 13 2 3 2 2 2 2" xfId="47209"/>
    <cellStyle name="Output 13 2 3 2 2 3" xfId="36605"/>
    <cellStyle name="Output 13 2 3 2 3" xfId="20910"/>
    <cellStyle name="Output 13 2 3 2 3 2" xfId="42097"/>
    <cellStyle name="Output 13 2 3 2 4" xfId="31477"/>
    <cellStyle name="Output 13 2 3 2_Table 2A-1_EFT (Annual)" xfId="7586"/>
    <cellStyle name="Output 13 2 3 3" xfId="11379"/>
    <cellStyle name="Output 13 2 3 3 2" xfId="23477"/>
    <cellStyle name="Output 13 2 3 3 2 2" xfId="44663"/>
    <cellStyle name="Output 13 2 3 3 3" xfId="34059"/>
    <cellStyle name="Output 13 2 3 4" xfId="18364"/>
    <cellStyle name="Output 13 2 3 4 2" xfId="39551"/>
    <cellStyle name="Output 13 2 3 5" xfId="28734"/>
    <cellStyle name="Output 13 2 3_Table 2A-1_EFT (Annual)" xfId="7585"/>
    <cellStyle name="Output 13 2 4" xfId="1745"/>
    <cellStyle name="Output 13 2 4 2" xfId="5306"/>
    <cellStyle name="Output 13 2 4 2 2" xfId="13531"/>
    <cellStyle name="Output 13 2 4 2 2 2" xfId="25522"/>
    <cellStyle name="Output 13 2 4 2 2 2 2" xfId="46708"/>
    <cellStyle name="Output 13 2 4 2 2 3" xfId="36104"/>
    <cellStyle name="Output 13 2 4 2 3" xfId="20409"/>
    <cellStyle name="Output 13 2 4 2 3 2" xfId="41596"/>
    <cellStyle name="Output 13 2 4 2 4" xfId="30963"/>
    <cellStyle name="Output 13 2 4 2_Table 2A-1_EFT (Annual)" xfId="7588"/>
    <cellStyle name="Output 13 2 4 3" xfId="10874"/>
    <cellStyle name="Output 13 2 4 3 2" xfId="22976"/>
    <cellStyle name="Output 13 2 4 3 2 2" xfId="44162"/>
    <cellStyle name="Output 13 2 4 3 3" xfId="33558"/>
    <cellStyle name="Output 13 2 4 4" xfId="17863"/>
    <cellStyle name="Output 13 2 4 4 2" xfId="39050"/>
    <cellStyle name="Output 13 2 4 5" xfId="28220"/>
    <cellStyle name="Output 13 2 4_Table 2A-1_EFT (Annual)" xfId="7587"/>
    <cellStyle name="Output 13 2 5" xfId="4113"/>
    <cellStyle name="Output 13 2 5 2" xfId="12437"/>
    <cellStyle name="Output 13 2 5 2 2" xfId="24459"/>
    <cellStyle name="Output 13 2 5 2 2 2" xfId="45645"/>
    <cellStyle name="Output 13 2 5 2 3" xfId="35041"/>
    <cellStyle name="Output 13 2 5 3" xfId="19346"/>
    <cellStyle name="Output 13 2 5 3 2" xfId="40533"/>
    <cellStyle name="Output 13 2 5 4" xfId="29801"/>
    <cellStyle name="Output 13 2 5_Table 2A-1_EFT (Annual)" xfId="7589"/>
    <cellStyle name="Output 13 2 6" xfId="9776"/>
    <cellStyle name="Output 13 2 6 2" xfId="21913"/>
    <cellStyle name="Output 13 2 6 2 2" xfId="43099"/>
    <cellStyle name="Output 13 2 6 3" xfId="32495"/>
    <cellStyle name="Output 13 2 7" xfId="16800"/>
    <cellStyle name="Output 13 2 7 2" xfId="37987"/>
    <cellStyle name="Output 13 2 8" xfId="27058"/>
    <cellStyle name="Output 13 2_Table 2A-1_EFT (Annual)" xfId="3340"/>
    <cellStyle name="Output 13 3" xfId="381"/>
    <cellStyle name="Output 13 3 2" xfId="1364"/>
    <cellStyle name="Output 13 3 2 2" xfId="2634"/>
    <cellStyle name="Output 13 3 2 2 2" xfId="6195"/>
    <cellStyle name="Output 13 3 2 2 2 2" xfId="14389"/>
    <cellStyle name="Output 13 3 2 2 2 2 2" xfId="26361"/>
    <cellStyle name="Output 13 3 2 2 2 2 2 2" xfId="47547"/>
    <cellStyle name="Output 13 3 2 2 2 2 3" xfId="36943"/>
    <cellStyle name="Output 13 3 2 2 2 3" xfId="21248"/>
    <cellStyle name="Output 13 3 2 2 2 3 2" xfId="42435"/>
    <cellStyle name="Output 13 3 2 2 2 4" xfId="31851"/>
    <cellStyle name="Output 13 3 2 2 2_Table 2A-1_EFT (Annual)" xfId="7591"/>
    <cellStyle name="Output 13 3 2 2 3" xfId="11731"/>
    <cellStyle name="Output 13 3 2 2 3 2" xfId="23815"/>
    <cellStyle name="Output 13 3 2 2 3 2 2" xfId="45001"/>
    <cellStyle name="Output 13 3 2 2 3 3" xfId="34397"/>
    <cellStyle name="Output 13 3 2 2 4" xfId="18702"/>
    <cellStyle name="Output 13 3 2 2 4 2" xfId="39889"/>
    <cellStyle name="Output 13 3 2 2 5" xfId="29108"/>
    <cellStyle name="Output 13 3 2 2_Table 2A-1_EFT (Annual)" xfId="7590"/>
    <cellStyle name="Output 13 3 2 3" xfId="1889"/>
    <cellStyle name="Output 13 3 2 3 2" xfId="5450"/>
    <cellStyle name="Output 13 3 2 3 2 2" xfId="13665"/>
    <cellStyle name="Output 13 3 2 3 2 2 2" xfId="25653"/>
    <cellStyle name="Output 13 3 2 3 2 2 2 2" xfId="46839"/>
    <cellStyle name="Output 13 3 2 3 2 2 3" xfId="36235"/>
    <cellStyle name="Output 13 3 2 3 2 3" xfId="20540"/>
    <cellStyle name="Output 13 3 2 3 2 3 2" xfId="41727"/>
    <cellStyle name="Output 13 3 2 3 2 4" xfId="31107"/>
    <cellStyle name="Output 13 3 2 3 2_Table 2A-1_EFT (Annual)" xfId="7593"/>
    <cellStyle name="Output 13 3 2 3 3" xfId="11009"/>
    <cellStyle name="Output 13 3 2 3 3 2" xfId="23107"/>
    <cellStyle name="Output 13 3 2 3 3 2 2" xfId="44293"/>
    <cellStyle name="Output 13 3 2 3 3 3" xfId="33689"/>
    <cellStyle name="Output 13 3 2 3 4" xfId="17994"/>
    <cellStyle name="Output 13 3 2 3 4 2" xfId="39181"/>
    <cellStyle name="Output 13 3 2 3 5" xfId="28364"/>
    <cellStyle name="Output 13 3 2 3_Table 2A-1_EFT (Annual)" xfId="7592"/>
    <cellStyle name="Output 13 3 2 4" xfId="4925"/>
    <cellStyle name="Output 13 3 2 4 2" xfId="13185"/>
    <cellStyle name="Output 13 3 2 4 2 2" xfId="25191"/>
    <cellStyle name="Output 13 3 2 4 2 2 2" xfId="46377"/>
    <cellStyle name="Output 13 3 2 4 2 3" xfId="35773"/>
    <cellStyle name="Output 13 3 2 4 3" xfId="20078"/>
    <cellStyle name="Output 13 3 2 4 3 2" xfId="41265"/>
    <cellStyle name="Output 13 3 2 4 4" xfId="30582"/>
    <cellStyle name="Output 13 3 2 4_Table 2A-1_EFT (Annual)" xfId="7594"/>
    <cellStyle name="Output 13 3 2 5" xfId="10529"/>
    <cellStyle name="Output 13 3 2 5 2" xfId="22645"/>
    <cellStyle name="Output 13 3 2 5 2 2" xfId="43831"/>
    <cellStyle name="Output 13 3 2 5 3" xfId="33227"/>
    <cellStyle name="Output 13 3 2 6" xfId="17532"/>
    <cellStyle name="Output 13 3 2 6 2" xfId="38719"/>
    <cellStyle name="Output 13 3 2 7" xfId="27839"/>
    <cellStyle name="Output 13 3 2_Table 2A-1_EFT (Annual)" xfId="3343"/>
    <cellStyle name="Output 13 3 3" xfId="2103"/>
    <cellStyle name="Output 13 3 3 2" xfId="5664"/>
    <cellStyle name="Output 13 3 3 2 2" xfId="13879"/>
    <cellStyle name="Output 13 3 3 2 2 2" xfId="25867"/>
    <cellStyle name="Output 13 3 3 2 2 2 2" xfId="47053"/>
    <cellStyle name="Output 13 3 3 2 2 3" xfId="36449"/>
    <cellStyle name="Output 13 3 3 2 3" xfId="20754"/>
    <cellStyle name="Output 13 3 3 2 3 2" xfId="41941"/>
    <cellStyle name="Output 13 3 3 2 4" xfId="31321"/>
    <cellStyle name="Output 13 3 3 2_Table 2A-1_EFT (Annual)" xfId="7596"/>
    <cellStyle name="Output 13 3 3 3" xfId="11223"/>
    <cellStyle name="Output 13 3 3 3 2" xfId="23321"/>
    <cellStyle name="Output 13 3 3 3 2 2" xfId="44507"/>
    <cellStyle name="Output 13 3 3 3 3" xfId="33903"/>
    <cellStyle name="Output 13 3 3 4" xfId="18208"/>
    <cellStyle name="Output 13 3 3 4 2" xfId="39395"/>
    <cellStyle name="Output 13 3 3 5" xfId="28578"/>
    <cellStyle name="Output 13 3 3_Table 2A-1_EFT (Annual)" xfId="7595"/>
    <cellStyle name="Output 13 3 4" xfId="1709"/>
    <cellStyle name="Output 13 3 4 2" xfId="5270"/>
    <cellStyle name="Output 13 3 4 2 2" xfId="13499"/>
    <cellStyle name="Output 13 3 4 2 2 2" xfId="25492"/>
    <cellStyle name="Output 13 3 4 2 2 2 2" xfId="46678"/>
    <cellStyle name="Output 13 3 4 2 2 3" xfId="36074"/>
    <cellStyle name="Output 13 3 4 2 3" xfId="20379"/>
    <cellStyle name="Output 13 3 4 2 3 2" xfId="41566"/>
    <cellStyle name="Output 13 3 4 2 4" xfId="30927"/>
    <cellStyle name="Output 13 3 4 2_Table 2A-1_EFT (Annual)" xfId="7598"/>
    <cellStyle name="Output 13 3 4 3" xfId="10843"/>
    <cellStyle name="Output 13 3 4 3 2" xfId="22946"/>
    <cellStyle name="Output 13 3 4 3 2 2" xfId="44132"/>
    <cellStyle name="Output 13 3 4 3 3" xfId="33528"/>
    <cellStyle name="Output 13 3 4 4" xfId="17833"/>
    <cellStyle name="Output 13 3 4 4 2" xfId="39020"/>
    <cellStyle name="Output 13 3 4 5" xfId="28184"/>
    <cellStyle name="Output 13 3 4_Table 2A-1_EFT (Annual)" xfId="7597"/>
    <cellStyle name="Output 13 3 5" xfId="3951"/>
    <cellStyle name="Output 13 3 5 2" xfId="12279"/>
    <cellStyle name="Output 13 3 5 2 2" xfId="24303"/>
    <cellStyle name="Output 13 3 5 2 2 2" xfId="45489"/>
    <cellStyle name="Output 13 3 5 2 3" xfId="34885"/>
    <cellStyle name="Output 13 3 5 3" xfId="19190"/>
    <cellStyle name="Output 13 3 5 3 2" xfId="40377"/>
    <cellStyle name="Output 13 3 5 4" xfId="29639"/>
    <cellStyle name="Output 13 3 5_Table 2A-1_EFT (Annual)" xfId="7599"/>
    <cellStyle name="Output 13 3 6" xfId="9616"/>
    <cellStyle name="Output 13 3 6 2" xfId="21757"/>
    <cellStyle name="Output 13 3 6 2 2" xfId="42943"/>
    <cellStyle name="Output 13 3 6 3" xfId="32339"/>
    <cellStyle name="Output 13 3 7" xfId="16644"/>
    <cellStyle name="Output 13 3 7 2" xfId="37831"/>
    <cellStyle name="Output 13 3 8" xfId="26896"/>
    <cellStyle name="Output 13 3_Table 2A-1_EFT (Annual)" xfId="3342"/>
    <cellStyle name="Output 13 4" xfId="1198"/>
    <cellStyle name="Output 13 4 2" xfId="2468"/>
    <cellStyle name="Output 13 4 2 2" xfId="6029"/>
    <cellStyle name="Output 13 4 2 2 2" xfId="14223"/>
    <cellStyle name="Output 13 4 2 2 2 2" xfId="26195"/>
    <cellStyle name="Output 13 4 2 2 2 2 2" xfId="47381"/>
    <cellStyle name="Output 13 4 2 2 2 3" xfId="36777"/>
    <cellStyle name="Output 13 4 2 2 3" xfId="21082"/>
    <cellStyle name="Output 13 4 2 2 3 2" xfId="42269"/>
    <cellStyle name="Output 13 4 2 2 4" xfId="31685"/>
    <cellStyle name="Output 13 4 2 2_Table 2A-1_EFT (Annual)" xfId="7601"/>
    <cellStyle name="Output 13 4 2 3" xfId="11565"/>
    <cellStyle name="Output 13 4 2 3 2" xfId="23649"/>
    <cellStyle name="Output 13 4 2 3 2 2" xfId="44835"/>
    <cellStyle name="Output 13 4 2 3 3" xfId="34231"/>
    <cellStyle name="Output 13 4 2 4" xfId="18536"/>
    <cellStyle name="Output 13 4 2 4 2" xfId="39723"/>
    <cellStyle name="Output 13 4 2 5" xfId="28942"/>
    <cellStyle name="Output 13 4 2_Table 2A-1_EFT (Annual)" xfId="7600"/>
    <cellStyle name="Output 13 4 3" xfId="1825"/>
    <cellStyle name="Output 13 4 3 2" xfId="5386"/>
    <cellStyle name="Output 13 4 3 2 2" xfId="13601"/>
    <cellStyle name="Output 13 4 3 2 2 2" xfId="25589"/>
    <cellStyle name="Output 13 4 3 2 2 2 2" xfId="46775"/>
    <cellStyle name="Output 13 4 3 2 2 3" xfId="36171"/>
    <cellStyle name="Output 13 4 3 2 3" xfId="20476"/>
    <cellStyle name="Output 13 4 3 2 3 2" xfId="41663"/>
    <cellStyle name="Output 13 4 3 2 4" xfId="31043"/>
    <cellStyle name="Output 13 4 3 2_Table 2A-1_EFT (Annual)" xfId="7603"/>
    <cellStyle name="Output 13 4 3 3" xfId="10945"/>
    <cellStyle name="Output 13 4 3 3 2" xfId="23043"/>
    <cellStyle name="Output 13 4 3 3 2 2" xfId="44229"/>
    <cellStyle name="Output 13 4 3 3 3" xfId="33625"/>
    <cellStyle name="Output 13 4 3 4" xfId="17930"/>
    <cellStyle name="Output 13 4 3 4 2" xfId="39117"/>
    <cellStyle name="Output 13 4 3 5" xfId="28300"/>
    <cellStyle name="Output 13 4 3_Table 2A-1_EFT (Annual)" xfId="7602"/>
    <cellStyle name="Output 13 4 4" xfId="4759"/>
    <cellStyle name="Output 13 4 4 2" xfId="13019"/>
    <cellStyle name="Output 13 4 4 2 2" xfId="25025"/>
    <cellStyle name="Output 13 4 4 2 2 2" xfId="46211"/>
    <cellStyle name="Output 13 4 4 2 3" xfId="35607"/>
    <cellStyle name="Output 13 4 4 3" xfId="19912"/>
    <cellStyle name="Output 13 4 4 3 2" xfId="41099"/>
    <cellStyle name="Output 13 4 4 4" xfId="30416"/>
    <cellStyle name="Output 13 4 4_Table 2A-1_EFT (Annual)" xfId="7604"/>
    <cellStyle name="Output 13 4 5" xfId="10363"/>
    <cellStyle name="Output 13 4 5 2" xfId="22479"/>
    <cellStyle name="Output 13 4 5 2 2" xfId="43665"/>
    <cellStyle name="Output 13 4 5 3" xfId="33061"/>
    <cellStyle name="Output 13 4 6" xfId="17366"/>
    <cellStyle name="Output 13 4 6 2" xfId="38553"/>
    <cellStyle name="Output 13 4 7" xfId="27673"/>
    <cellStyle name="Output 13 4_Table 2A-1_EFT (Annual)" xfId="3344"/>
    <cellStyle name="Output 13 5" xfId="1780"/>
    <cellStyle name="Output 13 5 2" xfId="5341"/>
    <cellStyle name="Output 13 5 2 2" xfId="13556"/>
    <cellStyle name="Output 13 5 2 2 2" xfId="25544"/>
    <cellStyle name="Output 13 5 2 2 2 2" xfId="46730"/>
    <cellStyle name="Output 13 5 2 2 3" xfId="36126"/>
    <cellStyle name="Output 13 5 2 3" xfId="20431"/>
    <cellStyle name="Output 13 5 2 3 2" xfId="41618"/>
    <cellStyle name="Output 13 5 2 4" xfId="30998"/>
    <cellStyle name="Output 13 5 2_Table 2A-1_EFT (Annual)" xfId="7606"/>
    <cellStyle name="Output 13 5 3" xfId="10900"/>
    <cellStyle name="Output 13 5 3 2" xfId="22998"/>
    <cellStyle name="Output 13 5 3 2 2" xfId="44184"/>
    <cellStyle name="Output 13 5 3 3" xfId="33580"/>
    <cellStyle name="Output 13 5 4" xfId="17885"/>
    <cellStyle name="Output 13 5 4 2" xfId="39072"/>
    <cellStyle name="Output 13 5 5" xfId="28255"/>
    <cellStyle name="Output 13 5_Table 2A-1_EFT (Annual)" xfId="7605"/>
    <cellStyle name="Output 13 6" xfId="1652"/>
    <cellStyle name="Output 13 6 2" xfId="5213"/>
    <cellStyle name="Output 13 6 2 2" xfId="13460"/>
    <cellStyle name="Output 13 6 2 2 2" xfId="25460"/>
    <cellStyle name="Output 13 6 2 2 2 2" xfId="46646"/>
    <cellStyle name="Output 13 6 2 2 3" xfId="36042"/>
    <cellStyle name="Output 13 6 2 3" xfId="20347"/>
    <cellStyle name="Output 13 6 2 3 2" xfId="41534"/>
    <cellStyle name="Output 13 6 2 4" xfId="30870"/>
    <cellStyle name="Output 13 6 2_Table 2A-1_EFT (Annual)" xfId="7608"/>
    <cellStyle name="Output 13 6 3" xfId="10805"/>
    <cellStyle name="Output 13 6 3 2" xfId="22914"/>
    <cellStyle name="Output 13 6 3 2 2" xfId="44100"/>
    <cellStyle name="Output 13 6 3 3" xfId="33496"/>
    <cellStyle name="Output 13 6 4" xfId="17801"/>
    <cellStyle name="Output 13 6 4 2" xfId="38988"/>
    <cellStyle name="Output 13 6 5" xfId="28127"/>
    <cellStyle name="Output 13 6_Table 2A-1_EFT (Annual)" xfId="7607"/>
    <cellStyle name="Output 13 7" xfId="3739"/>
    <cellStyle name="Output 13 7 2" xfId="12107"/>
    <cellStyle name="Output 13 7 2 2" xfId="24137"/>
    <cellStyle name="Output 13 7 2 2 2" xfId="45323"/>
    <cellStyle name="Output 13 7 2 3" xfId="34719"/>
    <cellStyle name="Output 13 7 3" xfId="19024"/>
    <cellStyle name="Output 13 7 3 2" xfId="40211"/>
    <cellStyle name="Output 13 7 4" xfId="29448"/>
    <cellStyle name="Output 13 7_Table 2A-1_EFT (Annual)" xfId="7609"/>
    <cellStyle name="Output 13 8" xfId="9426"/>
    <cellStyle name="Output 13 8 2" xfId="21591"/>
    <cellStyle name="Output 13 8 2 2" xfId="42777"/>
    <cellStyle name="Output 13 8 3" xfId="32173"/>
    <cellStyle name="Output 13 9" xfId="16478"/>
    <cellStyle name="Output 13 9 2" xfId="37665"/>
    <cellStyle name="Output 13_Table 2A-1_EFT (Annual)" xfId="3339"/>
    <cellStyle name="Output 14" xfId="144"/>
    <cellStyle name="Output 14 10" xfId="26699"/>
    <cellStyle name="Output 14 2" xfId="537"/>
    <cellStyle name="Output 14 2 2" xfId="1514"/>
    <cellStyle name="Output 14 2 2 2" xfId="2784"/>
    <cellStyle name="Output 14 2 2 2 2" xfId="6345"/>
    <cellStyle name="Output 14 2 2 2 2 2" xfId="14539"/>
    <cellStyle name="Output 14 2 2 2 2 2 2" xfId="26511"/>
    <cellStyle name="Output 14 2 2 2 2 2 2 2" xfId="47697"/>
    <cellStyle name="Output 14 2 2 2 2 2 3" xfId="37093"/>
    <cellStyle name="Output 14 2 2 2 2 3" xfId="21398"/>
    <cellStyle name="Output 14 2 2 2 2 3 2" xfId="42585"/>
    <cellStyle name="Output 14 2 2 2 2 4" xfId="32001"/>
    <cellStyle name="Output 14 2 2 2 2_Table 2A-1_EFT (Annual)" xfId="7611"/>
    <cellStyle name="Output 14 2 2 2 3" xfId="11881"/>
    <cellStyle name="Output 14 2 2 2 3 2" xfId="23965"/>
    <cellStyle name="Output 14 2 2 2 3 2 2" xfId="45151"/>
    <cellStyle name="Output 14 2 2 2 3 3" xfId="34547"/>
    <cellStyle name="Output 14 2 2 2 4" xfId="18852"/>
    <cellStyle name="Output 14 2 2 2 4 2" xfId="40039"/>
    <cellStyle name="Output 14 2 2 2 5" xfId="29258"/>
    <cellStyle name="Output 14 2 2 2_Table 2A-1_EFT (Annual)" xfId="7610"/>
    <cellStyle name="Output 14 2 2 3" xfId="1919"/>
    <cellStyle name="Output 14 2 2 3 2" xfId="5480"/>
    <cellStyle name="Output 14 2 2 3 2 2" xfId="13695"/>
    <cellStyle name="Output 14 2 2 3 2 2 2" xfId="25683"/>
    <cellStyle name="Output 14 2 2 3 2 2 2 2" xfId="46869"/>
    <cellStyle name="Output 14 2 2 3 2 2 3" xfId="36265"/>
    <cellStyle name="Output 14 2 2 3 2 3" xfId="20570"/>
    <cellStyle name="Output 14 2 2 3 2 3 2" xfId="41757"/>
    <cellStyle name="Output 14 2 2 3 2 4" xfId="31137"/>
    <cellStyle name="Output 14 2 2 3 2_Table 2A-1_EFT (Annual)" xfId="7613"/>
    <cellStyle name="Output 14 2 2 3 3" xfId="11039"/>
    <cellStyle name="Output 14 2 2 3 3 2" xfId="23137"/>
    <cellStyle name="Output 14 2 2 3 3 2 2" xfId="44323"/>
    <cellStyle name="Output 14 2 2 3 3 3" xfId="33719"/>
    <cellStyle name="Output 14 2 2 3 4" xfId="18024"/>
    <cellStyle name="Output 14 2 2 3 4 2" xfId="39211"/>
    <cellStyle name="Output 14 2 2 3 5" xfId="28394"/>
    <cellStyle name="Output 14 2 2 3_Table 2A-1_EFT (Annual)" xfId="7612"/>
    <cellStyle name="Output 14 2 2 4" xfId="5075"/>
    <cellStyle name="Output 14 2 2 4 2" xfId="13335"/>
    <cellStyle name="Output 14 2 2 4 2 2" xfId="25341"/>
    <cellStyle name="Output 14 2 2 4 2 2 2" xfId="46527"/>
    <cellStyle name="Output 14 2 2 4 2 3" xfId="35923"/>
    <cellStyle name="Output 14 2 2 4 3" xfId="20228"/>
    <cellStyle name="Output 14 2 2 4 3 2" xfId="41415"/>
    <cellStyle name="Output 14 2 2 4 4" xfId="30732"/>
    <cellStyle name="Output 14 2 2 4_Table 2A-1_EFT (Annual)" xfId="7614"/>
    <cellStyle name="Output 14 2 2 5" xfId="10679"/>
    <cellStyle name="Output 14 2 2 5 2" xfId="22795"/>
    <cellStyle name="Output 14 2 2 5 2 2" xfId="43981"/>
    <cellStyle name="Output 14 2 2 5 3" xfId="33377"/>
    <cellStyle name="Output 14 2 2 6" xfId="17682"/>
    <cellStyle name="Output 14 2 2 6 2" xfId="38869"/>
    <cellStyle name="Output 14 2 2 7" xfId="27989"/>
    <cellStyle name="Output 14 2 2_Table 2A-1_EFT (Annual)" xfId="3347"/>
    <cellStyle name="Output 14 2 3" xfId="2253"/>
    <cellStyle name="Output 14 2 3 2" xfId="5814"/>
    <cellStyle name="Output 14 2 3 2 2" xfId="14029"/>
    <cellStyle name="Output 14 2 3 2 2 2" xfId="26017"/>
    <cellStyle name="Output 14 2 3 2 2 2 2" xfId="47203"/>
    <cellStyle name="Output 14 2 3 2 2 3" xfId="36599"/>
    <cellStyle name="Output 14 2 3 2 3" xfId="20904"/>
    <cellStyle name="Output 14 2 3 2 3 2" xfId="42091"/>
    <cellStyle name="Output 14 2 3 2 4" xfId="31471"/>
    <cellStyle name="Output 14 2 3 2_Table 2A-1_EFT (Annual)" xfId="7616"/>
    <cellStyle name="Output 14 2 3 3" xfId="11373"/>
    <cellStyle name="Output 14 2 3 3 2" xfId="23471"/>
    <cellStyle name="Output 14 2 3 3 2 2" xfId="44657"/>
    <cellStyle name="Output 14 2 3 3 3" xfId="34053"/>
    <cellStyle name="Output 14 2 3 4" xfId="18358"/>
    <cellStyle name="Output 14 2 3 4 2" xfId="39545"/>
    <cellStyle name="Output 14 2 3 5" xfId="28728"/>
    <cellStyle name="Output 14 2 3_Table 2A-1_EFT (Annual)" xfId="7615"/>
    <cellStyle name="Output 14 2 4" xfId="1744"/>
    <cellStyle name="Output 14 2 4 2" xfId="5305"/>
    <cellStyle name="Output 14 2 4 2 2" xfId="13530"/>
    <cellStyle name="Output 14 2 4 2 2 2" xfId="25521"/>
    <cellStyle name="Output 14 2 4 2 2 2 2" xfId="46707"/>
    <cellStyle name="Output 14 2 4 2 2 3" xfId="36103"/>
    <cellStyle name="Output 14 2 4 2 3" xfId="20408"/>
    <cellStyle name="Output 14 2 4 2 3 2" xfId="41595"/>
    <cellStyle name="Output 14 2 4 2 4" xfId="30962"/>
    <cellStyle name="Output 14 2 4 2_Table 2A-1_EFT (Annual)" xfId="7618"/>
    <cellStyle name="Output 14 2 4 3" xfId="10873"/>
    <cellStyle name="Output 14 2 4 3 2" xfId="22975"/>
    <cellStyle name="Output 14 2 4 3 2 2" xfId="44161"/>
    <cellStyle name="Output 14 2 4 3 3" xfId="33557"/>
    <cellStyle name="Output 14 2 4 4" xfId="17862"/>
    <cellStyle name="Output 14 2 4 4 2" xfId="39049"/>
    <cellStyle name="Output 14 2 4 5" xfId="28219"/>
    <cellStyle name="Output 14 2 4_Table 2A-1_EFT (Annual)" xfId="7617"/>
    <cellStyle name="Output 14 2 5" xfId="4107"/>
    <cellStyle name="Output 14 2 5 2" xfId="12431"/>
    <cellStyle name="Output 14 2 5 2 2" xfId="24453"/>
    <cellStyle name="Output 14 2 5 2 2 2" xfId="45639"/>
    <cellStyle name="Output 14 2 5 2 3" xfId="35035"/>
    <cellStyle name="Output 14 2 5 3" xfId="19340"/>
    <cellStyle name="Output 14 2 5 3 2" xfId="40527"/>
    <cellStyle name="Output 14 2 5 4" xfId="29795"/>
    <cellStyle name="Output 14 2 5_Table 2A-1_EFT (Annual)" xfId="7619"/>
    <cellStyle name="Output 14 2 6" xfId="9770"/>
    <cellStyle name="Output 14 2 6 2" xfId="21907"/>
    <cellStyle name="Output 14 2 6 2 2" xfId="43093"/>
    <cellStyle name="Output 14 2 6 3" xfId="32489"/>
    <cellStyle name="Output 14 2 7" xfId="16794"/>
    <cellStyle name="Output 14 2 7 2" xfId="37981"/>
    <cellStyle name="Output 14 2 8" xfId="27052"/>
    <cellStyle name="Output 14 2_Table 2A-1_EFT (Annual)" xfId="3346"/>
    <cellStyle name="Output 14 3" xfId="375"/>
    <cellStyle name="Output 14 3 2" xfId="1358"/>
    <cellStyle name="Output 14 3 2 2" xfId="2628"/>
    <cellStyle name="Output 14 3 2 2 2" xfId="6189"/>
    <cellStyle name="Output 14 3 2 2 2 2" xfId="14383"/>
    <cellStyle name="Output 14 3 2 2 2 2 2" xfId="26355"/>
    <cellStyle name="Output 14 3 2 2 2 2 2 2" xfId="47541"/>
    <cellStyle name="Output 14 3 2 2 2 2 3" xfId="36937"/>
    <cellStyle name="Output 14 3 2 2 2 3" xfId="21242"/>
    <cellStyle name="Output 14 3 2 2 2 3 2" xfId="42429"/>
    <cellStyle name="Output 14 3 2 2 2 4" xfId="31845"/>
    <cellStyle name="Output 14 3 2 2 2_Table 2A-1_EFT (Annual)" xfId="7621"/>
    <cellStyle name="Output 14 3 2 2 3" xfId="11725"/>
    <cellStyle name="Output 14 3 2 2 3 2" xfId="23809"/>
    <cellStyle name="Output 14 3 2 2 3 2 2" xfId="44995"/>
    <cellStyle name="Output 14 3 2 2 3 3" xfId="34391"/>
    <cellStyle name="Output 14 3 2 2 4" xfId="18696"/>
    <cellStyle name="Output 14 3 2 2 4 2" xfId="39883"/>
    <cellStyle name="Output 14 3 2 2 5" xfId="29102"/>
    <cellStyle name="Output 14 3 2 2_Table 2A-1_EFT (Annual)" xfId="7620"/>
    <cellStyle name="Output 14 3 2 3" xfId="1888"/>
    <cellStyle name="Output 14 3 2 3 2" xfId="5449"/>
    <cellStyle name="Output 14 3 2 3 2 2" xfId="13664"/>
    <cellStyle name="Output 14 3 2 3 2 2 2" xfId="25652"/>
    <cellStyle name="Output 14 3 2 3 2 2 2 2" xfId="46838"/>
    <cellStyle name="Output 14 3 2 3 2 2 3" xfId="36234"/>
    <cellStyle name="Output 14 3 2 3 2 3" xfId="20539"/>
    <cellStyle name="Output 14 3 2 3 2 3 2" xfId="41726"/>
    <cellStyle name="Output 14 3 2 3 2 4" xfId="31106"/>
    <cellStyle name="Output 14 3 2 3 2_Table 2A-1_EFT (Annual)" xfId="7623"/>
    <cellStyle name="Output 14 3 2 3 3" xfId="11008"/>
    <cellStyle name="Output 14 3 2 3 3 2" xfId="23106"/>
    <cellStyle name="Output 14 3 2 3 3 2 2" xfId="44292"/>
    <cellStyle name="Output 14 3 2 3 3 3" xfId="33688"/>
    <cellStyle name="Output 14 3 2 3 4" xfId="17993"/>
    <cellStyle name="Output 14 3 2 3 4 2" xfId="39180"/>
    <cellStyle name="Output 14 3 2 3 5" xfId="28363"/>
    <cellStyle name="Output 14 3 2 3_Table 2A-1_EFT (Annual)" xfId="7622"/>
    <cellStyle name="Output 14 3 2 4" xfId="4919"/>
    <cellStyle name="Output 14 3 2 4 2" xfId="13179"/>
    <cellStyle name="Output 14 3 2 4 2 2" xfId="25185"/>
    <cellStyle name="Output 14 3 2 4 2 2 2" xfId="46371"/>
    <cellStyle name="Output 14 3 2 4 2 3" xfId="35767"/>
    <cellStyle name="Output 14 3 2 4 3" xfId="20072"/>
    <cellStyle name="Output 14 3 2 4 3 2" xfId="41259"/>
    <cellStyle name="Output 14 3 2 4 4" xfId="30576"/>
    <cellStyle name="Output 14 3 2 4_Table 2A-1_EFT (Annual)" xfId="7624"/>
    <cellStyle name="Output 14 3 2 5" xfId="10523"/>
    <cellStyle name="Output 14 3 2 5 2" xfId="22639"/>
    <cellStyle name="Output 14 3 2 5 2 2" xfId="43825"/>
    <cellStyle name="Output 14 3 2 5 3" xfId="33221"/>
    <cellStyle name="Output 14 3 2 6" xfId="17526"/>
    <cellStyle name="Output 14 3 2 6 2" xfId="38713"/>
    <cellStyle name="Output 14 3 2 7" xfId="27833"/>
    <cellStyle name="Output 14 3 2_Table 2A-1_EFT (Annual)" xfId="3349"/>
    <cellStyle name="Output 14 3 3" xfId="2097"/>
    <cellStyle name="Output 14 3 3 2" xfId="5658"/>
    <cellStyle name="Output 14 3 3 2 2" xfId="13873"/>
    <cellStyle name="Output 14 3 3 2 2 2" xfId="25861"/>
    <cellStyle name="Output 14 3 3 2 2 2 2" xfId="47047"/>
    <cellStyle name="Output 14 3 3 2 2 3" xfId="36443"/>
    <cellStyle name="Output 14 3 3 2 3" xfId="20748"/>
    <cellStyle name="Output 14 3 3 2 3 2" xfId="41935"/>
    <cellStyle name="Output 14 3 3 2 4" xfId="31315"/>
    <cellStyle name="Output 14 3 3 2_Table 2A-1_EFT (Annual)" xfId="7626"/>
    <cellStyle name="Output 14 3 3 3" xfId="11217"/>
    <cellStyle name="Output 14 3 3 3 2" xfId="23315"/>
    <cellStyle name="Output 14 3 3 3 2 2" xfId="44501"/>
    <cellStyle name="Output 14 3 3 3 3" xfId="33897"/>
    <cellStyle name="Output 14 3 3 4" xfId="18202"/>
    <cellStyle name="Output 14 3 3 4 2" xfId="39389"/>
    <cellStyle name="Output 14 3 3 5" xfId="28572"/>
    <cellStyle name="Output 14 3 3_Table 2A-1_EFT (Annual)" xfId="7625"/>
    <cellStyle name="Output 14 3 4" xfId="1708"/>
    <cellStyle name="Output 14 3 4 2" xfId="5269"/>
    <cellStyle name="Output 14 3 4 2 2" xfId="13498"/>
    <cellStyle name="Output 14 3 4 2 2 2" xfId="25491"/>
    <cellStyle name="Output 14 3 4 2 2 2 2" xfId="46677"/>
    <cellStyle name="Output 14 3 4 2 2 3" xfId="36073"/>
    <cellStyle name="Output 14 3 4 2 3" xfId="20378"/>
    <cellStyle name="Output 14 3 4 2 3 2" xfId="41565"/>
    <cellStyle name="Output 14 3 4 2 4" xfId="30926"/>
    <cellStyle name="Output 14 3 4 2_Table 2A-1_EFT (Annual)" xfId="7628"/>
    <cellStyle name="Output 14 3 4 3" xfId="10842"/>
    <cellStyle name="Output 14 3 4 3 2" xfId="22945"/>
    <cellStyle name="Output 14 3 4 3 2 2" xfId="44131"/>
    <cellStyle name="Output 14 3 4 3 3" xfId="33527"/>
    <cellStyle name="Output 14 3 4 4" xfId="17832"/>
    <cellStyle name="Output 14 3 4 4 2" xfId="39019"/>
    <cellStyle name="Output 14 3 4 5" xfId="28183"/>
    <cellStyle name="Output 14 3 4_Table 2A-1_EFT (Annual)" xfId="7627"/>
    <cellStyle name="Output 14 3 5" xfId="3945"/>
    <cellStyle name="Output 14 3 5 2" xfId="12273"/>
    <cellStyle name="Output 14 3 5 2 2" xfId="24297"/>
    <cellStyle name="Output 14 3 5 2 2 2" xfId="45483"/>
    <cellStyle name="Output 14 3 5 2 3" xfId="34879"/>
    <cellStyle name="Output 14 3 5 3" xfId="19184"/>
    <cellStyle name="Output 14 3 5 3 2" xfId="40371"/>
    <cellStyle name="Output 14 3 5 4" xfId="29633"/>
    <cellStyle name="Output 14 3 5_Table 2A-1_EFT (Annual)" xfId="7629"/>
    <cellStyle name="Output 14 3 6" xfId="9610"/>
    <cellStyle name="Output 14 3 6 2" xfId="21751"/>
    <cellStyle name="Output 14 3 6 2 2" xfId="42937"/>
    <cellStyle name="Output 14 3 6 3" xfId="32333"/>
    <cellStyle name="Output 14 3 7" xfId="16638"/>
    <cellStyle name="Output 14 3 7 2" xfId="37825"/>
    <cellStyle name="Output 14 3 8" xfId="26890"/>
    <cellStyle name="Output 14 3_Table 2A-1_EFT (Annual)" xfId="3348"/>
    <cellStyle name="Output 14 4" xfId="1192"/>
    <cellStyle name="Output 14 4 2" xfId="2462"/>
    <cellStyle name="Output 14 4 2 2" xfId="6023"/>
    <cellStyle name="Output 14 4 2 2 2" xfId="14217"/>
    <cellStyle name="Output 14 4 2 2 2 2" xfId="26189"/>
    <cellStyle name="Output 14 4 2 2 2 2 2" xfId="47375"/>
    <cellStyle name="Output 14 4 2 2 2 3" xfId="36771"/>
    <cellStyle name="Output 14 4 2 2 3" xfId="21076"/>
    <cellStyle name="Output 14 4 2 2 3 2" xfId="42263"/>
    <cellStyle name="Output 14 4 2 2 4" xfId="31679"/>
    <cellStyle name="Output 14 4 2 2_Table 2A-1_EFT (Annual)" xfId="7631"/>
    <cellStyle name="Output 14 4 2 3" xfId="11559"/>
    <cellStyle name="Output 14 4 2 3 2" xfId="23643"/>
    <cellStyle name="Output 14 4 2 3 2 2" xfId="44829"/>
    <cellStyle name="Output 14 4 2 3 3" xfId="34225"/>
    <cellStyle name="Output 14 4 2 4" xfId="18530"/>
    <cellStyle name="Output 14 4 2 4 2" xfId="39717"/>
    <cellStyle name="Output 14 4 2 5" xfId="28936"/>
    <cellStyle name="Output 14 4 2_Table 2A-1_EFT (Annual)" xfId="7630"/>
    <cellStyle name="Output 14 4 3" xfId="1824"/>
    <cellStyle name="Output 14 4 3 2" xfId="5385"/>
    <cellStyle name="Output 14 4 3 2 2" xfId="13600"/>
    <cellStyle name="Output 14 4 3 2 2 2" xfId="25588"/>
    <cellStyle name="Output 14 4 3 2 2 2 2" xfId="46774"/>
    <cellStyle name="Output 14 4 3 2 2 3" xfId="36170"/>
    <cellStyle name="Output 14 4 3 2 3" xfId="20475"/>
    <cellStyle name="Output 14 4 3 2 3 2" xfId="41662"/>
    <cellStyle name="Output 14 4 3 2 4" xfId="31042"/>
    <cellStyle name="Output 14 4 3 2_Table 2A-1_EFT (Annual)" xfId="7633"/>
    <cellStyle name="Output 14 4 3 3" xfId="10944"/>
    <cellStyle name="Output 14 4 3 3 2" xfId="23042"/>
    <cellStyle name="Output 14 4 3 3 2 2" xfId="44228"/>
    <cellStyle name="Output 14 4 3 3 3" xfId="33624"/>
    <cellStyle name="Output 14 4 3 4" xfId="17929"/>
    <cellStyle name="Output 14 4 3 4 2" xfId="39116"/>
    <cellStyle name="Output 14 4 3 5" xfId="28299"/>
    <cellStyle name="Output 14 4 3_Table 2A-1_EFT (Annual)" xfId="7632"/>
    <cellStyle name="Output 14 4 4" xfId="4753"/>
    <cellStyle name="Output 14 4 4 2" xfId="13013"/>
    <cellStyle name="Output 14 4 4 2 2" xfId="25019"/>
    <cellStyle name="Output 14 4 4 2 2 2" xfId="46205"/>
    <cellStyle name="Output 14 4 4 2 3" xfId="35601"/>
    <cellStyle name="Output 14 4 4 3" xfId="19906"/>
    <cellStyle name="Output 14 4 4 3 2" xfId="41093"/>
    <cellStyle name="Output 14 4 4 4" xfId="30410"/>
    <cellStyle name="Output 14 4 4_Table 2A-1_EFT (Annual)" xfId="7634"/>
    <cellStyle name="Output 14 4 5" xfId="10357"/>
    <cellStyle name="Output 14 4 5 2" xfId="22473"/>
    <cellStyle name="Output 14 4 5 2 2" xfId="43659"/>
    <cellStyle name="Output 14 4 5 3" xfId="33055"/>
    <cellStyle name="Output 14 4 6" xfId="17360"/>
    <cellStyle name="Output 14 4 6 2" xfId="38547"/>
    <cellStyle name="Output 14 4 7" xfId="27667"/>
    <cellStyle name="Output 14 4_Table 2A-1_EFT (Annual)" xfId="3350"/>
    <cellStyle name="Output 14 5" xfId="1783"/>
    <cellStyle name="Output 14 5 2" xfId="5344"/>
    <cellStyle name="Output 14 5 2 2" xfId="13559"/>
    <cellStyle name="Output 14 5 2 2 2" xfId="25547"/>
    <cellStyle name="Output 14 5 2 2 2 2" xfId="46733"/>
    <cellStyle name="Output 14 5 2 2 3" xfId="36129"/>
    <cellStyle name="Output 14 5 2 3" xfId="20434"/>
    <cellStyle name="Output 14 5 2 3 2" xfId="41621"/>
    <cellStyle name="Output 14 5 2 4" xfId="31001"/>
    <cellStyle name="Output 14 5 2_Table 2A-1_EFT (Annual)" xfId="7636"/>
    <cellStyle name="Output 14 5 3" xfId="10903"/>
    <cellStyle name="Output 14 5 3 2" xfId="23001"/>
    <cellStyle name="Output 14 5 3 2 2" xfId="44187"/>
    <cellStyle name="Output 14 5 3 3" xfId="33583"/>
    <cellStyle name="Output 14 5 4" xfId="17888"/>
    <cellStyle name="Output 14 5 4 2" xfId="39075"/>
    <cellStyle name="Output 14 5 5" xfId="28258"/>
    <cellStyle name="Output 14 5_Table 2A-1_EFT (Annual)" xfId="7635"/>
    <cellStyle name="Output 14 6" xfId="1651"/>
    <cellStyle name="Output 14 6 2" xfId="5212"/>
    <cellStyle name="Output 14 6 2 2" xfId="13459"/>
    <cellStyle name="Output 14 6 2 2 2" xfId="25459"/>
    <cellStyle name="Output 14 6 2 2 2 2" xfId="46645"/>
    <cellStyle name="Output 14 6 2 2 3" xfId="36041"/>
    <cellStyle name="Output 14 6 2 3" xfId="20346"/>
    <cellStyle name="Output 14 6 2 3 2" xfId="41533"/>
    <cellStyle name="Output 14 6 2 4" xfId="30869"/>
    <cellStyle name="Output 14 6 2_Table 2A-1_EFT (Annual)" xfId="7638"/>
    <cellStyle name="Output 14 6 3" xfId="10804"/>
    <cellStyle name="Output 14 6 3 2" xfId="22913"/>
    <cellStyle name="Output 14 6 3 2 2" xfId="44099"/>
    <cellStyle name="Output 14 6 3 3" xfId="33495"/>
    <cellStyle name="Output 14 6 4" xfId="17800"/>
    <cellStyle name="Output 14 6 4 2" xfId="38987"/>
    <cellStyle name="Output 14 6 5" xfId="28126"/>
    <cellStyle name="Output 14 6_Table 2A-1_EFT (Annual)" xfId="7637"/>
    <cellStyle name="Output 14 7" xfId="3733"/>
    <cellStyle name="Output 14 7 2" xfId="12101"/>
    <cellStyle name="Output 14 7 2 2" xfId="24131"/>
    <cellStyle name="Output 14 7 2 2 2" xfId="45317"/>
    <cellStyle name="Output 14 7 2 3" xfId="34713"/>
    <cellStyle name="Output 14 7 3" xfId="19018"/>
    <cellStyle name="Output 14 7 3 2" xfId="40205"/>
    <cellStyle name="Output 14 7 4" xfId="29442"/>
    <cellStyle name="Output 14 7_Table 2A-1_EFT (Annual)" xfId="7639"/>
    <cellStyle name="Output 14 8" xfId="9420"/>
    <cellStyle name="Output 14 8 2" xfId="21585"/>
    <cellStyle name="Output 14 8 2 2" xfId="42771"/>
    <cellStyle name="Output 14 8 3" xfId="32167"/>
    <cellStyle name="Output 14 9" xfId="16472"/>
    <cellStyle name="Output 14 9 2" xfId="37659"/>
    <cellStyle name="Output 14_Table 2A-1_EFT (Annual)" xfId="3345"/>
    <cellStyle name="Output 15" xfId="152"/>
    <cellStyle name="Output 15 10" xfId="26707"/>
    <cellStyle name="Output 15 2" xfId="545"/>
    <cellStyle name="Output 15 2 2" xfId="1522"/>
    <cellStyle name="Output 15 2 2 2" xfId="2792"/>
    <cellStyle name="Output 15 2 2 2 2" xfId="6353"/>
    <cellStyle name="Output 15 2 2 2 2 2" xfId="14547"/>
    <cellStyle name="Output 15 2 2 2 2 2 2" xfId="26519"/>
    <cellStyle name="Output 15 2 2 2 2 2 2 2" xfId="47705"/>
    <cellStyle name="Output 15 2 2 2 2 2 3" xfId="37101"/>
    <cellStyle name="Output 15 2 2 2 2 3" xfId="21406"/>
    <cellStyle name="Output 15 2 2 2 2 3 2" xfId="42593"/>
    <cellStyle name="Output 15 2 2 2 2 4" xfId="32009"/>
    <cellStyle name="Output 15 2 2 2 2_Table 2A-1_EFT (Annual)" xfId="7641"/>
    <cellStyle name="Output 15 2 2 2 3" xfId="11889"/>
    <cellStyle name="Output 15 2 2 2 3 2" xfId="23973"/>
    <cellStyle name="Output 15 2 2 2 3 2 2" xfId="45159"/>
    <cellStyle name="Output 15 2 2 2 3 3" xfId="34555"/>
    <cellStyle name="Output 15 2 2 2 4" xfId="18860"/>
    <cellStyle name="Output 15 2 2 2 4 2" xfId="40047"/>
    <cellStyle name="Output 15 2 2 2 5" xfId="29266"/>
    <cellStyle name="Output 15 2 2 2_Table 2A-1_EFT (Annual)" xfId="7640"/>
    <cellStyle name="Output 15 2 2 3" xfId="1921"/>
    <cellStyle name="Output 15 2 2 3 2" xfId="5482"/>
    <cellStyle name="Output 15 2 2 3 2 2" xfId="13697"/>
    <cellStyle name="Output 15 2 2 3 2 2 2" xfId="25685"/>
    <cellStyle name="Output 15 2 2 3 2 2 2 2" xfId="46871"/>
    <cellStyle name="Output 15 2 2 3 2 2 3" xfId="36267"/>
    <cellStyle name="Output 15 2 2 3 2 3" xfId="20572"/>
    <cellStyle name="Output 15 2 2 3 2 3 2" xfId="41759"/>
    <cellStyle name="Output 15 2 2 3 2 4" xfId="31139"/>
    <cellStyle name="Output 15 2 2 3 2_Table 2A-1_EFT (Annual)" xfId="7643"/>
    <cellStyle name="Output 15 2 2 3 3" xfId="11041"/>
    <cellStyle name="Output 15 2 2 3 3 2" xfId="23139"/>
    <cellStyle name="Output 15 2 2 3 3 2 2" xfId="44325"/>
    <cellStyle name="Output 15 2 2 3 3 3" xfId="33721"/>
    <cellStyle name="Output 15 2 2 3 4" xfId="18026"/>
    <cellStyle name="Output 15 2 2 3 4 2" xfId="39213"/>
    <cellStyle name="Output 15 2 2 3 5" xfId="28396"/>
    <cellStyle name="Output 15 2 2 3_Table 2A-1_EFT (Annual)" xfId="7642"/>
    <cellStyle name="Output 15 2 2 4" xfId="5083"/>
    <cellStyle name="Output 15 2 2 4 2" xfId="13343"/>
    <cellStyle name="Output 15 2 2 4 2 2" xfId="25349"/>
    <cellStyle name="Output 15 2 2 4 2 2 2" xfId="46535"/>
    <cellStyle name="Output 15 2 2 4 2 3" xfId="35931"/>
    <cellStyle name="Output 15 2 2 4 3" xfId="20236"/>
    <cellStyle name="Output 15 2 2 4 3 2" xfId="41423"/>
    <cellStyle name="Output 15 2 2 4 4" xfId="30740"/>
    <cellStyle name="Output 15 2 2 4_Table 2A-1_EFT (Annual)" xfId="7644"/>
    <cellStyle name="Output 15 2 2 5" xfId="10687"/>
    <cellStyle name="Output 15 2 2 5 2" xfId="22803"/>
    <cellStyle name="Output 15 2 2 5 2 2" xfId="43989"/>
    <cellStyle name="Output 15 2 2 5 3" xfId="33385"/>
    <cellStyle name="Output 15 2 2 6" xfId="17690"/>
    <cellStyle name="Output 15 2 2 6 2" xfId="38877"/>
    <cellStyle name="Output 15 2 2 7" xfId="27997"/>
    <cellStyle name="Output 15 2 2_Table 2A-1_EFT (Annual)" xfId="3353"/>
    <cellStyle name="Output 15 2 3" xfId="2261"/>
    <cellStyle name="Output 15 2 3 2" xfId="5822"/>
    <cellStyle name="Output 15 2 3 2 2" xfId="14037"/>
    <cellStyle name="Output 15 2 3 2 2 2" xfId="26025"/>
    <cellStyle name="Output 15 2 3 2 2 2 2" xfId="47211"/>
    <cellStyle name="Output 15 2 3 2 2 3" xfId="36607"/>
    <cellStyle name="Output 15 2 3 2 3" xfId="20912"/>
    <cellStyle name="Output 15 2 3 2 3 2" xfId="42099"/>
    <cellStyle name="Output 15 2 3 2 4" xfId="31479"/>
    <cellStyle name="Output 15 2 3 2_Table 2A-1_EFT (Annual)" xfId="7646"/>
    <cellStyle name="Output 15 2 3 3" xfId="11381"/>
    <cellStyle name="Output 15 2 3 3 2" xfId="23479"/>
    <cellStyle name="Output 15 2 3 3 2 2" xfId="44665"/>
    <cellStyle name="Output 15 2 3 3 3" xfId="34061"/>
    <cellStyle name="Output 15 2 3 4" xfId="18366"/>
    <cellStyle name="Output 15 2 3 4 2" xfId="39553"/>
    <cellStyle name="Output 15 2 3 5" xfId="28736"/>
    <cellStyle name="Output 15 2 3_Table 2A-1_EFT (Annual)" xfId="7645"/>
    <cellStyle name="Output 15 2 4" xfId="1746"/>
    <cellStyle name="Output 15 2 4 2" xfId="5307"/>
    <cellStyle name="Output 15 2 4 2 2" xfId="13532"/>
    <cellStyle name="Output 15 2 4 2 2 2" xfId="25523"/>
    <cellStyle name="Output 15 2 4 2 2 2 2" xfId="46709"/>
    <cellStyle name="Output 15 2 4 2 2 3" xfId="36105"/>
    <cellStyle name="Output 15 2 4 2 3" xfId="20410"/>
    <cellStyle name="Output 15 2 4 2 3 2" xfId="41597"/>
    <cellStyle name="Output 15 2 4 2 4" xfId="30964"/>
    <cellStyle name="Output 15 2 4 2_Table 2A-1_EFT (Annual)" xfId="7648"/>
    <cellStyle name="Output 15 2 4 3" xfId="10875"/>
    <cellStyle name="Output 15 2 4 3 2" xfId="22977"/>
    <cellStyle name="Output 15 2 4 3 2 2" xfId="44163"/>
    <cellStyle name="Output 15 2 4 3 3" xfId="33559"/>
    <cellStyle name="Output 15 2 4 4" xfId="17864"/>
    <cellStyle name="Output 15 2 4 4 2" xfId="39051"/>
    <cellStyle name="Output 15 2 4 5" xfId="28221"/>
    <cellStyle name="Output 15 2 4_Table 2A-1_EFT (Annual)" xfId="7647"/>
    <cellStyle name="Output 15 2 5" xfId="4115"/>
    <cellStyle name="Output 15 2 5 2" xfId="12439"/>
    <cellStyle name="Output 15 2 5 2 2" xfId="24461"/>
    <cellStyle name="Output 15 2 5 2 2 2" xfId="45647"/>
    <cellStyle name="Output 15 2 5 2 3" xfId="35043"/>
    <cellStyle name="Output 15 2 5 3" xfId="19348"/>
    <cellStyle name="Output 15 2 5 3 2" xfId="40535"/>
    <cellStyle name="Output 15 2 5 4" xfId="29803"/>
    <cellStyle name="Output 15 2 5_Table 2A-1_EFT (Annual)" xfId="7649"/>
    <cellStyle name="Output 15 2 6" xfId="9778"/>
    <cellStyle name="Output 15 2 6 2" xfId="21915"/>
    <cellStyle name="Output 15 2 6 2 2" xfId="43101"/>
    <cellStyle name="Output 15 2 6 3" xfId="32497"/>
    <cellStyle name="Output 15 2 7" xfId="16802"/>
    <cellStyle name="Output 15 2 7 2" xfId="37989"/>
    <cellStyle name="Output 15 2 8" xfId="27060"/>
    <cellStyle name="Output 15 2_Table 2A-1_EFT (Annual)" xfId="3352"/>
    <cellStyle name="Output 15 3" xfId="383"/>
    <cellStyle name="Output 15 3 2" xfId="1366"/>
    <cellStyle name="Output 15 3 2 2" xfId="2636"/>
    <cellStyle name="Output 15 3 2 2 2" xfId="6197"/>
    <cellStyle name="Output 15 3 2 2 2 2" xfId="14391"/>
    <cellStyle name="Output 15 3 2 2 2 2 2" xfId="26363"/>
    <cellStyle name="Output 15 3 2 2 2 2 2 2" xfId="47549"/>
    <cellStyle name="Output 15 3 2 2 2 2 3" xfId="36945"/>
    <cellStyle name="Output 15 3 2 2 2 3" xfId="21250"/>
    <cellStyle name="Output 15 3 2 2 2 3 2" xfId="42437"/>
    <cellStyle name="Output 15 3 2 2 2 4" xfId="31853"/>
    <cellStyle name="Output 15 3 2 2 2_Table 2A-1_EFT (Annual)" xfId="7651"/>
    <cellStyle name="Output 15 3 2 2 3" xfId="11733"/>
    <cellStyle name="Output 15 3 2 2 3 2" xfId="23817"/>
    <cellStyle name="Output 15 3 2 2 3 2 2" xfId="45003"/>
    <cellStyle name="Output 15 3 2 2 3 3" xfId="34399"/>
    <cellStyle name="Output 15 3 2 2 4" xfId="18704"/>
    <cellStyle name="Output 15 3 2 2 4 2" xfId="39891"/>
    <cellStyle name="Output 15 3 2 2 5" xfId="29110"/>
    <cellStyle name="Output 15 3 2 2_Table 2A-1_EFT (Annual)" xfId="7650"/>
    <cellStyle name="Output 15 3 2 3" xfId="1890"/>
    <cellStyle name="Output 15 3 2 3 2" xfId="5451"/>
    <cellStyle name="Output 15 3 2 3 2 2" xfId="13666"/>
    <cellStyle name="Output 15 3 2 3 2 2 2" xfId="25654"/>
    <cellStyle name="Output 15 3 2 3 2 2 2 2" xfId="46840"/>
    <cellStyle name="Output 15 3 2 3 2 2 3" xfId="36236"/>
    <cellStyle name="Output 15 3 2 3 2 3" xfId="20541"/>
    <cellStyle name="Output 15 3 2 3 2 3 2" xfId="41728"/>
    <cellStyle name="Output 15 3 2 3 2 4" xfId="31108"/>
    <cellStyle name="Output 15 3 2 3 2_Table 2A-1_EFT (Annual)" xfId="7653"/>
    <cellStyle name="Output 15 3 2 3 3" xfId="11010"/>
    <cellStyle name="Output 15 3 2 3 3 2" xfId="23108"/>
    <cellStyle name="Output 15 3 2 3 3 2 2" xfId="44294"/>
    <cellStyle name="Output 15 3 2 3 3 3" xfId="33690"/>
    <cellStyle name="Output 15 3 2 3 4" xfId="17995"/>
    <cellStyle name="Output 15 3 2 3 4 2" xfId="39182"/>
    <cellStyle name="Output 15 3 2 3 5" xfId="28365"/>
    <cellStyle name="Output 15 3 2 3_Table 2A-1_EFT (Annual)" xfId="7652"/>
    <cellStyle name="Output 15 3 2 4" xfId="4927"/>
    <cellStyle name="Output 15 3 2 4 2" xfId="13187"/>
    <cellStyle name="Output 15 3 2 4 2 2" xfId="25193"/>
    <cellStyle name="Output 15 3 2 4 2 2 2" xfId="46379"/>
    <cellStyle name="Output 15 3 2 4 2 3" xfId="35775"/>
    <cellStyle name="Output 15 3 2 4 3" xfId="20080"/>
    <cellStyle name="Output 15 3 2 4 3 2" xfId="41267"/>
    <cellStyle name="Output 15 3 2 4 4" xfId="30584"/>
    <cellStyle name="Output 15 3 2 4_Table 2A-1_EFT (Annual)" xfId="7654"/>
    <cellStyle name="Output 15 3 2 5" xfId="10531"/>
    <cellStyle name="Output 15 3 2 5 2" xfId="22647"/>
    <cellStyle name="Output 15 3 2 5 2 2" xfId="43833"/>
    <cellStyle name="Output 15 3 2 5 3" xfId="33229"/>
    <cellStyle name="Output 15 3 2 6" xfId="17534"/>
    <cellStyle name="Output 15 3 2 6 2" xfId="38721"/>
    <cellStyle name="Output 15 3 2 7" xfId="27841"/>
    <cellStyle name="Output 15 3 2_Table 2A-1_EFT (Annual)" xfId="3355"/>
    <cellStyle name="Output 15 3 3" xfId="2105"/>
    <cellStyle name="Output 15 3 3 2" xfId="5666"/>
    <cellStyle name="Output 15 3 3 2 2" xfId="13881"/>
    <cellStyle name="Output 15 3 3 2 2 2" xfId="25869"/>
    <cellStyle name="Output 15 3 3 2 2 2 2" xfId="47055"/>
    <cellStyle name="Output 15 3 3 2 2 3" xfId="36451"/>
    <cellStyle name="Output 15 3 3 2 3" xfId="20756"/>
    <cellStyle name="Output 15 3 3 2 3 2" xfId="41943"/>
    <cellStyle name="Output 15 3 3 2 4" xfId="31323"/>
    <cellStyle name="Output 15 3 3 2_Table 2A-1_EFT (Annual)" xfId="7656"/>
    <cellStyle name="Output 15 3 3 3" xfId="11225"/>
    <cellStyle name="Output 15 3 3 3 2" xfId="23323"/>
    <cellStyle name="Output 15 3 3 3 2 2" xfId="44509"/>
    <cellStyle name="Output 15 3 3 3 3" xfId="33905"/>
    <cellStyle name="Output 15 3 3 4" xfId="18210"/>
    <cellStyle name="Output 15 3 3 4 2" xfId="39397"/>
    <cellStyle name="Output 15 3 3 5" xfId="28580"/>
    <cellStyle name="Output 15 3 3_Table 2A-1_EFT (Annual)" xfId="7655"/>
    <cellStyle name="Output 15 3 4" xfId="1710"/>
    <cellStyle name="Output 15 3 4 2" xfId="5271"/>
    <cellStyle name="Output 15 3 4 2 2" xfId="13500"/>
    <cellStyle name="Output 15 3 4 2 2 2" xfId="25493"/>
    <cellStyle name="Output 15 3 4 2 2 2 2" xfId="46679"/>
    <cellStyle name="Output 15 3 4 2 2 3" xfId="36075"/>
    <cellStyle name="Output 15 3 4 2 3" xfId="20380"/>
    <cellStyle name="Output 15 3 4 2 3 2" xfId="41567"/>
    <cellStyle name="Output 15 3 4 2 4" xfId="30928"/>
    <cellStyle name="Output 15 3 4 2_Table 2A-1_EFT (Annual)" xfId="7658"/>
    <cellStyle name="Output 15 3 4 3" xfId="10844"/>
    <cellStyle name="Output 15 3 4 3 2" xfId="22947"/>
    <cellStyle name="Output 15 3 4 3 2 2" xfId="44133"/>
    <cellStyle name="Output 15 3 4 3 3" xfId="33529"/>
    <cellStyle name="Output 15 3 4 4" xfId="17834"/>
    <cellStyle name="Output 15 3 4 4 2" xfId="39021"/>
    <cellStyle name="Output 15 3 4 5" xfId="28185"/>
    <cellStyle name="Output 15 3 4_Table 2A-1_EFT (Annual)" xfId="7657"/>
    <cellStyle name="Output 15 3 5" xfId="3953"/>
    <cellStyle name="Output 15 3 5 2" xfId="12281"/>
    <cellStyle name="Output 15 3 5 2 2" xfId="24305"/>
    <cellStyle name="Output 15 3 5 2 2 2" xfId="45491"/>
    <cellStyle name="Output 15 3 5 2 3" xfId="34887"/>
    <cellStyle name="Output 15 3 5 3" xfId="19192"/>
    <cellStyle name="Output 15 3 5 3 2" xfId="40379"/>
    <cellStyle name="Output 15 3 5 4" xfId="29641"/>
    <cellStyle name="Output 15 3 5_Table 2A-1_EFT (Annual)" xfId="7659"/>
    <cellStyle name="Output 15 3 6" xfId="9618"/>
    <cellStyle name="Output 15 3 6 2" xfId="21759"/>
    <cellStyle name="Output 15 3 6 2 2" xfId="42945"/>
    <cellStyle name="Output 15 3 6 3" xfId="32341"/>
    <cellStyle name="Output 15 3 7" xfId="16646"/>
    <cellStyle name="Output 15 3 7 2" xfId="37833"/>
    <cellStyle name="Output 15 3 8" xfId="26898"/>
    <cellStyle name="Output 15 3_Table 2A-1_EFT (Annual)" xfId="3354"/>
    <cellStyle name="Output 15 4" xfId="1200"/>
    <cellStyle name="Output 15 4 2" xfId="2470"/>
    <cellStyle name="Output 15 4 2 2" xfId="6031"/>
    <cellStyle name="Output 15 4 2 2 2" xfId="14225"/>
    <cellStyle name="Output 15 4 2 2 2 2" xfId="26197"/>
    <cellStyle name="Output 15 4 2 2 2 2 2" xfId="47383"/>
    <cellStyle name="Output 15 4 2 2 2 3" xfId="36779"/>
    <cellStyle name="Output 15 4 2 2 3" xfId="21084"/>
    <cellStyle name="Output 15 4 2 2 3 2" xfId="42271"/>
    <cellStyle name="Output 15 4 2 2 4" xfId="31687"/>
    <cellStyle name="Output 15 4 2 2_Table 2A-1_EFT (Annual)" xfId="7661"/>
    <cellStyle name="Output 15 4 2 3" xfId="11567"/>
    <cellStyle name="Output 15 4 2 3 2" xfId="23651"/>
    <cellStyle name="Output 15 4 2 3 2 2" xfId="44837"/>
    <cellStyle name="Output 15 4 2 3 3" xfId="34233"/>
    <cellStyle name="Output 15 4 2 4" xfId="18538"/>
    <cellStyle name="Output 15 4 2 4 2" xfId="39725"/>
    <cellStyle name="Output 15 4 2 5" xfId="28944"/>
    <cellStyle name="Output 15 4 2_Table 2A-1_EFT (Annual)" xfId="7660"/>
    <cellStyle name="Output 15 4 3" xfId="1826"/>
    <cellStyle name="Output 15 4 3 2" xfId="5387"/>
    <cellStyle name="Output 15 4 3 2 2" xfId="13602"/>
    <cellStyle name="Output 15 4 3 2 2 2" xfId="25590"/>
    <cellStyle name="Output 15 4 3 2 2 2 2" xfId="46776"/>
    <cellStyle name="Output 15 4 3 2 2 3" xfId="36172"/>
    <cellStyle name="Output 15 4 3 2 3" xfId="20477"/>
    <cellStyle name="Output 15 4 3 2 3 2" xfId="41664"/>
    <cellStyle name="Output 15 4 3 2 4" xfId="31044"/>
    <cellStyle name="Output 15 4 3 2_Table 2A-1_EFT (Annual)" xfId="7663"/>
    <cellStyle name="Output 15 4 3 3" xfId="10946"/>
    <cellStyle name="Output 15 4 3 3 2" xfId="23044"/>
    <cellStyle name="Output 15 4 3 3 2 2" xfId="44230"/>
    <cellStyle name="Output 15 4 3 3 3" xfId="33626"/>
    <cellStyle name="Output 15 4 3 4" xfId="17931"/>
    <cellStyle name="Output 15 4 3 4 2" xfId="39118"/>
    <cellStyle name="Output 15 4 3 5" xfId="28301"/>
    <cellStyle name="Output 15 4 3_Table 2A-1_EFT (Annual)" xfId="7662"/>
    <cellStyle name="Output 15 4 4" xfId="4761"/>
    <cellStyle name="Output 15 4 4 2" xfId="13021"/>
    <cellStyle name="Output 15 4 4 2 2" xfId="25027"/>
    <cellStyle name="Output 15 4 4 2 2 2" xfId="46213"/>
    <cellStyle name="Output 15 4 4 2 3" xfId="35609"/>
    <cellStyle name="Output 15 4 4 3" xfId="19914"/>
    <cellStyle name="Output 15 4 4 3 2" xfId="41101"/>
    <cellStyle name="Output 15 4 4 4" xfId="30418"/>
    <cellStyle name="Output 15 4 4_Table 2A-1_EFT (Annual)" xfId="7664"/>
    <cellStyle name="Output 15 4 5" xfId="10365"/>
    <cellStyle name="Output 15 4 5 2" xfId="22481"/>
    <cellStyle name="Output 15 4 5 2 2" xfId="43667"/>
    <cellStyle name="Output 15 4 5 3" xfId="33063"/>
    <cellStyle name="Output 15 4 6" xfId="17368"/>
    <cellStyle name="Output 15 4 6 2" xfId="38555"/>
    <cellStyle name="Output 15 4 7" xfId="27675"/>
    <cellStyle name="Output 15 4_Table 2A-1_EFT (Annual)" xfId="3356"/>
    <cellStyle name="Output 15 5" xfId="1779"/>
    <cellStyle name="Output 15 5 2" xfId="5340"/>
    <cellStyle name="Output 15 5 2 2" xfId="13555"/>
    <cellStyle name="Output 15 5 2 2 2" xfId="25543"/>
    <cellStyle name="Output 15 5 2 2 2 2" xfId="46729"/>
    <cellStyle name="Output 15 5 2 2 3" xfId="36125"/>
    <cellStyle name="Output 15 5 2 3" xfId="20430"/>
    <cellStyle name="Output 15 5 2 3 2" xfId="41617"/>
    <cellStyle name="Output 15 5 2 4" xfId="30997"/>
    <cellStyle name="Output 15 5 2_Table 2A-1_EFT (Annual)" xfId="7666"/>
    <cellStyle name="Output 15 5 3" xfId="10899"/>
    <cellStyle name="Output 15 5 3 2" xfId="22997"/>
    <cellStyle name="Output 15 5 3 2 2" xfId="44183"/>
    <cellStyle name="Output 15 5 3 3" xfId="33579"/>
    <cellStyle name="Output 15 5 4" xfId="17884"/>
    <cellStyle name="Output 15 5 4 2" xfId="39071"/>
    <cellStyle name="Output 15 5 5" xfId="28254"/>
    <cellStyle name="Output 15 5_Table 2A-1_EFT (Annual)" xfId="7665"/>
    <cellStyle name="Output 15 6" xfId="1653"/>
    <cellStyle name="Output 15 6 2" xfId="5214"/>
    <cellStyle name="Output 15 6 2 2" xfId="13461"/>
    <cellStyle name="Output 15 6 2 2 2" xfId="25461"/>
    <cellStyle name="Output 15 6 2 2 2 2" xfId="46647"/>
    <cellStyle name="Output 15 6 2 2 3" xfId="36043"/>
    <cellStyle name="Output 15 6 2 3" xfId="20348"/>
    <cellStyle name="Output 15 6 2 3 2" xfId="41535"/>
    <cellStyle name="Output 15 6 2 4" xfId="30871"/>
    <cellStyle name="Output 15 6 2_Table 2A-1_EFT (Annual)" xfId="7668"/>
    <cellStyle name="Output 15 6 3" xfId="10806"/>
    <cellStyle name="Output 15 6 3 2" xfId="22915"/>
    <cellStyle name="Output 15 6 3 2 2" xfId="44101"/>
    <cellStyle name="Output 15 6 3 3" xfId="33497"/>
    <cellStyle name="Output 15 6 4" xfId="17802"/>
    <cellStyle name="Output 15 6 4 2" xfId="38989"/>
    <cellStyle name="Output 15 6 5" xfId="28128"/>
    <cellStyle name="Output 15 6_Table 2A-1_EFT (Annual)" xfId="7667"/>
    <cellStyle name="Output 15 7" xfId="3741"/>
    <cellStyle name="Output 15 7 2" xfId="12109"/>
    <cellStyle name="Output 15 7 2 2" xfId="24139"/>
    <cellStyle name="Output 15 7 2 2 2" xfId="45325"/>
    <cellStyle name="Output 15 7 2 3" xfId="34721"/>
    <cellStyle name="Output 15 7 3" xfId="19026"/>
    <cellStyle name="Output 15 7 3 2" xfId="40213"/>
    <cellStyle name="Output 15 7 4" xfId="29450"/>
    <cellStyle name="Output 15 7_Table 2A-1_EFT (Annual)" xfId="7669"/>
    <cellStyle name="Output 15 8" xfId="9428"/>
    <cellStyle name="Output 15 8 2" xfId="21593"/>
    <cellStyle name="Output 15 8 2 2" xfId="42779"/>
    <cellStyle name="Output 15 8 3" xfId="32175"/>
    <cellStyle name="Output 15 9" xfId="16480"/>
    <cellStyle name="Output 15 9 2" xfId="37667"/>
    <cellStyle name="Output 15_Table 2A-1_EFT (Annual)" xfId="3351"/>
    <cellStyle name="Output 16" xfId="162"/>
    <cellStyle name="Output 16 10" xfId="26717"/>
    <cellStyle name="Output 16 2" xfId="555"/>
    <cellStyle name="Output 16 2 2" xfId="1532"/>
    <cellStyle name="Output 16 2 2 2" xfId="2802"/>
    <cellStyle name="Output 16 2 2 2 2" xfId="6363"/>
    <cellStyle name="Output 16 2 2 2 2 2" xfId="14557"/>
    <cellStyle name="Output 16 2 2 2 2 2 2" xfId="26529"/>
    <cellStyle name="Output 16 2 2 2 2 2 2 2" xfId="47715"/>
    <cellStyle name="Output 16 2 2 2 2 2 3" xfId="37111"/>
    <cellStyle name="Output 16 2 2 2 2 3" xfId="21416"/>
    <cellStyle name="Output 16 2 2 2 2 3 2" xfId="42603"/>
    <cellStyle name="Output 16 2 2 2 2 4" xfId="32019"/>
    <cellStyle name="Output 16 2 2 2 2_Table 2A-1_EFT (Annual)" xfId="7671"/>
    <cellStyle name="Output 16 2 2 2 3" xfId="11899"/>
    <cellStyle name="Output 16 2 2 2 3 2" xfId="23983"/>
    <cellStyle name="Output 16 2 2 2 3 2 2" xfId="45169"/>
    <cellStyle name="Output 16 2 2 2 3 3" xfId="34565"/>
    <cellStyle name="Output 16 2 2 2 4" xfId="18870"/>
    <cellStyle name="Output 16 2 2 2 4 2" xfId="40057"/>
    <cellStyle name="Output 16 2 2 2 5" xfId="29276"/>
    <cellStyle name="Output 16 2 2 2_Table 2A-1_EFT (Annual)" xfId="7670"/>
    <cellStyle name="Output 16 2 2 3" xfId="1923"/>
    <cellStyle name="Output 16 2 2 3 2" xfId="5484"/>
    <cellStyle name="Output 16 2 2 3 2 2" xfId="13699"/>
    <cellStyle name="Output 16 2 2 3 2 2 2" xfId="25687"/>
    <cellStyle name="Output 16 2 2 3 2 2 2 2" xfId="46873"/>
    <cellStyle name="Output 16 2 2 3 2 2 3" xfId="36269"/>
    <cellStyle name="Output 16 2 2 3 2 3" xfId="20574"/>
    <cellStyle name="Output 16 2 2 3 2 3 2" xfId="41761"/>
    <cellStyle name="Output 16 2 2 3 2 4" xfId="31141"/>
    <cellStyle name="Output 16 2 2 3 2_Table 2A-1_EFT (Annual)" xfId="7673"/>
    <cellStyle name="Output 16 2 2 3 3" xfId="11043"/>
    <cellStyle name="Output 16 2 2 3 3 2" xfId="23141"/>
    <cellStyle name="Output 16 2 2 3 3 2 2" xfId="44327"/>
    <cellStyle name="Output 16 2 2 3 3 3" xfId="33723"/>
    <cellStyle name="Output 16 2 2 3 4" xfId="18028"/>
    <cellStyle name="Output 16 2 2 3 4 2" xfId="39215"/>
    <cellStyle name="Output 16 2 2 3 5" xfId="28398"/>
    <cellStyle name="Output 16 2 2 3_Table 2A-1_EFT (Annual)" xfId="7672"/>
    <cellStyle name="Output 16 2 2 4" xfId="5093"/>
    <cellStyle name="Output 16 2 2 4 2" xfId="13353"/>
    <cellStyle name="Output 16 2 2 4 2 2" xfId="25359"/>
    <cellStyle name="Output 16 2 2 4 2 2 2" xfId="46545"/>
    <cellStyle name="Output 16 2 2 4 2 3" xfId="35941"/>
    <cellStyle name="Output 16 2 2 4 3" xfId="20246"/>
    <cellStyle name="Output 16 2 2 4 3 2" xfId="41433"/>
    <cellStyle name="Output 16 2 2 4 4" xfId="30750"/>
    <cellStyle name="Output 16 2 2 4_Table 2A-1_EFT (Annual)" xfId="7674"/>
    <cellStyle name="Output 16 2 2 5" xfId="10697"/>
    <cellStyle name="Output 16 2 2 5 2" xfId="22813"/>
    <cellStyle name="Output 16 2 2 5 2 2" xfId="43999"/>
    <cellStyle name="Output 16 2 2 5 3" xfId="33395"/>
    <cellStyle name="Output 16 2 2 6" xfId="17700"/>
    <cellStyle name="Output 16 2 2 6 2" xfId="38887"/>
    <cellStyle name="Output 16 2 2 7" xfId="28007"/>
    <cellStyle name="Output 16 2 2_Table 2A-1_EFT (Annual)" xfId="3359"/>
    <cellStyle name="Output 16 2 3" xfId="2271"/>
    <cellStyle name="Output 16 2 3 2" xfId="5832"/>
    <cellStyle name="Output 16 2 3 2 2" xfId="14047"/>
    <cellStyle name="Output 16 2 3 2 2 2" xfId="26035"/>
    <cellStyle name="Output 16 2 3 2 2 2 2" xfId="47221"/>
    <cellStyle name="Output 16 2 3 2 2 3" xfId="36617"/>
    <cellStyle name="Output 16 2 3 2 3" xfId="20922"/>
    <cellStyle name="Output 16 2 3 2 3 2" xfId="42109"/>
    <cellStyle name="Output 16 2 3 2 4" xfId="31489"/>
    <cellStyle name="Output 16 2 3 2_Table 2A-1_EFT (Annual)" xfId="7676"/>
    <cellStyle name="Output 16 2 3 3" xfId="11391"/>
    <cellStyle name="Output 16 2 3 3 2" xfId="23489"/>
    <cellStyle name="Output 16 2 3 3 2 2" xfId="44675"/>
    <cellStyle name="Output 16 2 3 3 3" xfId="34071"/>
    <cellStyle name="Output 16 2 3 4" xfId="18376"/>
    <cellStyle name="Output 16 2 3 4 2" xfId="39563"/>
    <cellStyle name="Output 16 2 3 5" xfId="28746"/>
    <cellStyle name="Output 16 2 3_Table 2A-1_EFT (Annual)" xfId="7675"/>
    <cellStyle name="Output 16 2 4" xfId="1748"/>
    <cellStyle name="Output 16 2 4 2" xfId="5309"/>
    <cellStyle name="Output 16 2 4 2 2" xfId="13534"/>
    <cellStyle name="Output 16 2 4 2 2 2" xfId="25525"/>
    <cellStyle name="Output 16 2 4 2 2 2 2" xfId="46711"/>
    <cellStyle name="Output 16 2 4 2 2 3" xfId="36107"/>
    <cellStyle name="Output 16 2 4 2 3" xfId="20412"/>
    <cellStyle name="Output 16 2 4 2 3 2" xfId="41599"/>
    <cellStyle name="Output 16 2 4 2 4" xfId="30966"/>
    <cellStyle name="Output 16 2 4 2_Table 2A-1_EFT (Annual)" xfId="7678"/>
    <cellStyle name="Output 16 2 4 3" xfId="10877"/>
    <cellStyle name="Output 16 2 4 3 2" xfId="22979"/>
    <cellStyle name="Output 16 2 4 3 2 2" xfId="44165"/>
    <cellStyle name="Output 16 2 4 3 3" xfId="33561"/>
    <cellStyle name="Output 16 2 4 4" xfId="17866"/>
    <cellStyle name="Output 16 2 4 4 2" xfId="39053"/>
    <cellStyle name="Output 16 2 4 5" xfId="28223"/>
    <cellStyle name="Output 16 2 4_Table 2A-1_EFT (Annual)" xfId="7677"/>
    <cellStyle name="Output 16 2 5" xfId="4125"/>
    <cellStyle name="Output 16 2 5 2" xfId="12449"/>
    <cellStyle name="Output 16 2 5 2 2" xfId="24471"/>
    <cellStyle name="Output 16 2 5 2 2 2" xfId="45657"/>
    <cellStyle name="Output 16 2 5 2 3" xfId="35053"/>
    <cellStyle name="Output 16 2 5 3" xfId="19358"/>
    <cellStyle name="Output 16 2 5 3 2" xfId="40545"/>
    <cellStyle name="Output 16 2 5 4" xfId="29813"/>
    <cellStyle name="Output 16 2 5_Table 2A-1_EFT (Annual)" xfId="7679"/>
    <cellStyle name="Output 16 2 6" xfId="9788"/>
    <cellStyle name="Output 16 2 6 2" xfId="21925"/>
    <cellStyle name="Output 16 2 6 2 2" xfId="43111"/>
    <cellStyle name="Output 16 2 6 3" xfId="32507"/>
    <cellStyle name="Output 16 2 7" xfId="16812"/>
    <cellStyle name="Output 16 2 7 2" xfId="37999"/>
    <cellStyle name="Output 16 2 8" xfId="27070"/>
    <cellStyle name="Output 16 2_Table 2A-1_EFT (Annual)" xfId="3358"/>
    <cellStyle name="Output 16 3" xfId="393"/>
    <cellStyle name="Output 16 3 2" xfId="1376"/>
    <cellStyle name="Output 16 3 2 2" xfId="2646"/>
    <cellStyle name="Output 16 3 2 2 2" xfId="6207"/>
    <cellStyle name="Output 16 3 2 2 2 2" xfId="14401"/>
    <cellStyle name="Output 16 3 2 2 2 2 2" xfId="26373"/>
    <cellStyle name="Output 16 3 2 2 2 2 2 2" xfId="47559"/>
    <cellStyle name="Output 16 3 2 2 2 2 3" xfId="36955"/>
    <cellStyle name="Output 16 3 2 2 2 3" xfId="21260"/>
    <cellStyle name="Output 16 3 2 2 2 3 2" xfId="42447"/>
    <cellStyle name="Output 16 3 2 2 2 4" xfId="31863"/>
    <cellStyle name="Output 16 3 2 2 2_Table 2A-1_EFT (Annual)" xfId="7681"/>
    <cellStyle name="Output 16 3 2 2 3" xfId="11743"/>
    <cellStyle name="Output 16 3 2 2 3 2" xfId="23827"/>
    <cellStyle name="Output 16 3 2 2 3 2 2" xfId="45013"/>
    <cellStyle name="Output 16 3 2 2 3 3" xfId="34409"/>
    <cellStyle name="Output 16 3 2 2 4" xfId="18714"/>
    <cellStyle name="Output 16 3 2 2 4 2" xfId="39901"/>
    <cellStyle name="Output 16 3 2 2 5" xfId="29120"/>
    <cellStyle name="Output 16 3 2 2_Table 2A-1_EFT (Annual)" xfId="7680"/>
    <cellStyle name="Output 16 3 2 3" xfId="1892"/>
    <cellStyle name="Output 16 3 2 3 2" xfId="5453"/>
    <cellStyle name="Output 16 3 2 3 2 2" xfId="13668"/>
    <cellStyle name="Output 16 3 2 3 2 2 2" xfId="25656"/>
    <cellStyle name="Output 16 3 2 3 2 2 2 2" xfId="46842"/>
    <cellStyle name="Output 16 3 2 3 2 2 3" xfId="36238"/>
    <cellStyle name="Output 16 3 2 3 2 3" xfId="20543"/>
    <cellStyle name="Output 16 3 2 3 2 3 2" xfId="41730"/>
    <cellStyle name="Output 16 3 2 3 2 4" xfId="31110"/>
    <cellStyle name="Output 16 3 2 3 2_Table 2A-1_EFT (Annual)" xfId="7683"/>
    <cellStyle name="Output 16 3 2 3 3" xfId="11012"/>
    <cellStyle name="Output 16 3 2 3 3 2" xfId="23110"/>
    <cellStyle name="Output 16 3 2 3 3 2 2" xfId="44296"/>
    <cellStyle name="Output 16 3 2 3 3 3" xfId="33692"/>
    <cellStyle name="Output 16 3 2 3 4" xfId="17997"/>
    <cellStyle name="Output 16 3 2 3 4 2" xfId="39184"/>
    <cellStyle name="Output 16 3 2 3 5" xfId="28367"/>
    <cellStyle name="Output 16 3 2 3_Table 2A-1_EFT (Annual)" xfId="7682"/>
    <cellStyle name="Output 16 3 2 4" xfId="4937"/>
    <cellStyle name="Output 16 3 2 4 2" xfId="13197"/>
    <cellStyle name="Output 16 3 2 4 2 2" xfId="25203"/>
    <cellStyle name="Output 16 3 2 4 2 2 2" xfId="46389"/>
    <cellStyle name="Output 16 3 2 4 2 3" xfId="35785"/>
    <cellStyle name="Output 16 3 2 4 3" xfId="20090"/>
    <cellStyle name="Output 16 3 2 4 3 2" xfId="41277"/>
    <cellStyle name="Output 16 3 2 4 4" xfId="30594"/>
    <cellStyle name="Output 16 3 2 4_Table 2A-1_EFT (Annual)" xfId="7684"/>
    <cellStyle name="Output 16 3 2 5" xfId="10541"/>
    <cellStyle name="Output 16 3 2 5 2" xfId="22657"/>
    <cellStyle name="Output 16 3 2 5 2 2" xfId="43843"/>
    <cellStyle name="Output 16 3 2 5 3" xfId="33239"/>
    <cellStyle name="Output 16 3 2 6" xfId="17544"/>
    <cellStyle name="Output 16 3 2 6 2" xfId="38731"/>
    <cellStyle name="Output 16 3 2 7" xfId="27851"/>
    <cellStyle name="Output 16 3 2_Table 2A-1_EFT (Annual)" xfId="3361"/>
    <cellStyle name="Output 16 3 3" xfId="2115"/>
    <cellStyle name="Output 16 3 3 2" xfId="5676"/>
    <cellStyle name="Output 16 3 3 2 2" xfId="13891"/>
    <cellStyle name="Output 16 3 3 2 2 2" xfId="25879"/>
    <cellStyle name="Output 16 3 3 2 2 2 2" xfId="47065"/>
    <cellStyle name="Output 16 3 3 2 2 3" xfId="36461"/>
    <cellStyle name="Output 16 3 3 2 3" xfId="20766"/>
    <cellStyle name="Output 16 3 3 2 3 2" xfId="41953"/>
    <cellStyle name="Output 16 3 3 2 4" xfId="31333"/>
    <cellStyle name="Output 16 3 3 2_Table 2A-1_EFT (Annual)" xfId="7686"/>
    <cellStyle name="Output 16 3 3 3" xfId="11235"/>
    <cellStyle name="Output 16 3 3 3 2" xfId="23333"/>
    <cellStyle name="Output 16 3 3 3 2 2" xfId="44519"/>
    <cellStyle name="Output 16 3 3 3 3" xfId="33915"/>
    <cellStyle name="Output 16 3 3 4" xfId="18220"/>
    <cellStyle name="Output 16 3 3 4 2" xfId="39407"/>
    <cellStyle name="Output 16 3 3 5" xfId="28590"/>
    <cellStyle name="Output 16 3 3_Table 2A-1_EFT (Annual)" xfId="7685"/>
    <cellStyle name="Output 16 3 4" xfId="1712"/>
    <cellStyle name="Output 16 3 4 2" xfId="5273"/>
    <cellStyle name="Output 16 3 4 2 2" xfId="13502"/>
    <cellStyle name="Output 16 3 4 2 2 2" xfId="25495"/>
    <cellStyle name="Output 16 3 4 2 2 2 2" xfId="46681"/>
    <cellStyle name="Output 16 3 4 2 2 3" xfId="36077"/>
    <cellStyle name="Output 16 3 4 2 3" xfId="20382"/>
    <cellStyle name="Output 16 3 4 2 3 2" xfId="41569"/>
    <cellStyle name="Output 16 3 4 2 4" xfId="30930"/>
    <cellStyle name="Output 16 3 4 2_Table 2A-1_EFT (Annual)" xfId="7688"/>
    <cellStyle name="Output 16 3 4 3" xfId="10846"/>
    <cellStyle name="Output 16 3 4 3 2" xfId="22949"/>
    <cellStyle name="Output 16 3 4 3 2 2" xfId="44135"/>
    <cellStyle name="Output 16 3 4 3 3" xfId="33531"/>
    <cellStyle name="Output 16 3 4 4" xfId="17836"/>
    <cellStyle name="Output 16 3 4 4 2" xfId="39023"/>
    <cellStyle name="Output 16 3 4 5" xfId="28187"/>
    <cellStyle name="Output 16 3 4_Table 2A-1_EFT (Annual)" xfId="7687"/>
    <cellStyle name="Output 16 3 5" xfId="3963"/>
    <cellStyle name="Output 16 3 5 2" xfId="12291"/>
    <cellStyle name="Output 16 3 5 2 2" xfId="24315"/>
    <cellStyle name="Output 16 3 5 2 2 2" xfId="45501"/>
    <cellStyle name="Output 16 3 5 2 3" xfId="34897"/>
    <cellStyle name="Output 16 3 5 3" xfId="19202"/>
    <cellStyle name="Output 16 3 5 3 2" xfId="40389"/>
    <cellStyle name="Output 16 3 5 4" xfId="29651"/>
    <cellStyle name="Output 16 3 5_Table 2A-1_EFT (Annual)" xfId="7689"/>
    <cellStyle name="Output 16 3 6" xfId="9628"/>
    <cellStyle name="Output 16 3 6 2" xfId="21769"/>
    <cellStyle name="Output 16 3 6 2 2" xfId="42955"/>
    <cellStyle name="Output 16 3 6 3" xfId="32351"/>
    <cellStyle name="Output 16 3 7" xfId="16656"/>
    <cellStyle name="Output 16 3 7 2" xfId="37843"/>
    <cellStyle name="Output 16 3 8" xfId="26908"/>
    <cellStyle name="Output 16 3_Table 2A-1_EFT (Annual)" xfId="3360"/>
    <cellStyle name="Output 16 4" xfId="1210"/>
    <cellStyle name="Output 16 4 2" xfId="2480"/>
    <cellStyle name="Output 16 4 2 2" xfId="6041"/>
    <cellStyle name="Output 16 4 2 2 2" xfId="14235"/>
    <cellStyle name="Output 16 4 2 2 2 2" xfId="26207"/>
    <cellStyle name="Output 16 4 2 2 2 2 2" xfId="47393"/>
    <cellStyle name="Output 16 4 2 2 2 3" xfId="36789"/>
    <cellStyle name="Output 16 4 2 2 3" xfId="21094"/>
    <cellStyle name="Output 16 4 2 2 3 2" xfId="42281"/>
    <cellStyle name="Output 16 4 2 2 4" xfId="31697"/>
    <cellStyle name="Output 16 4 2 2_Table 2A-1_EFT (Annual)" xfId="7691"/>
    <cellStyle name="Output 16 4 2 3" xfId="11577"/>
    <cellStyle name="Output 16 4 2 3 2" xfId="23661"/>
    <cellStyle name="Output 16 4 2 3 2 2" xfId="44847"/>
    <cellStyle name="Output 16 4 2 3 3" xfId="34243"/>
    <cellStyle name="Output 16 4 2 4" xfId="18548"/>
    <cellStyle name="Output 16 4 2 4 2" xfId="39735"/>
    <cellStyle name="Output 16 4 2 5" xfId="28954"/>
    <cellStyle name="Output 16 4 2_Table 2A-1_EFT (Annual)" xfId="7690"/>
    <cellStyle name="Output 16 4 3" xfId="1828"/>
    <cellStyle name="Output 16 4 3 2" xfId="5389"/>
    <cellStyle name="Output 16 4 3 2 2" xfId="13604"/>
    <cellStyle name="Output 16 4 3 2 2 2" xfId="25592"/>
    <cellStyle name="Output 16 4 3 2 2 2 2" xfId="46778"/>
    <cellStyle name="Output 16 4 3 2 2 3" xfId="36174"/>
    <cellStyle name="Output 16 4 3 2 3" xfId="20479"/>
    <cellStyle name="Output 16 4 3 2 3 2" xfId="41666"/>
    <cellStyle name="Output 16 4 3 2 4" xfId="31046"/>
    <cellStyle name="Output 16 4 3 2_Table 2A-1_EFT (Annual)" xfId="7693"/>
    <cellStyle name="Output 16 4 3 3" xfId="10948"/>
    <cellStyle name="Output 16 4 3 3 2" xfId="23046"/>
    <cellStyle name="Output 16 4 3 3 2 2" xfId="44232"/>
    <cellStyle name="Output 16 4 3 3 3" xfId="33628"/>
    <cellStyle name="Output 16 4 3 4" xfId="17933"/>
    <cellStyle name="Output 16 4 3 4 2" xfId="39120"/>
    <cellStyle name="Output 16 4 3 5" xfId="28303"/>
    <cellStyle name="Output 16 4 3_Table 2A-1_EFT (Annual)" xfId="7692"/>
    <cellStyle name="Output 16 4 4" xfId="4771"/>
    <cellStyle name="Output 16 4 4 2" xfId="13031"/>
    <cellStyle name="Output 16 4 4 2 2" xfId="25037"/>
    <cellStyle name="Output 16 4 4 2 2 2" xfId="46223"/>
    <cellStyle name="Output 16 4 4 2 3" xfId="35619"/>
    <cellStyle name="Output 16 4 4 3" xfId="19924"/>
    <cellStyle name="Output 16 4 4 3 2" xfId="41111"/>
    <cellStyle name="Output 16 4 4 4" xfId="30428"/>
    <cellStyle name="Output 16 4 4_Table 2A-1_EFT (Annual)" xfId="7694"/>
    <cellStyle name="Output 16 4 5" xfId="10375"/>
    <cellStyle name="Output 16 4 5 2" xfId="22491"/>
    <cellStyle name="Output 16 4 5 2 2" xfId="43677"/>
    <cellStyle name="Output 16 4 5 3" xfId="33073"/>
    <cellStyle name="Output 16 4 6" xfId="17378"/>
    <cellStyle name="Output 16 4 6 2" xfId="38565"/>
    <cellStyle name="Output 16 4 7" xfId="27685"/>
    <cellStyle name="Output 16 4_Table 2A-1_EFT (Annual)" xfId="3362"/>
    <cellStyle name="Output 16 5" xfId="1949"/>
    <cellStyle name="Output 16 5 2" xfId="5510"/>
    <cellStyle name="Output 16 5 2 2" xfId="13725"/>
    <cellStyle name="Output 16 5 2 2 2" xfId="25713"/>
    <cellStyle name="Output 16 5 2 2 2 2" xfId="46899"/>
    <cellStyle name="Output 16 5 2 2 3" xfId="36295"/>
    <cellStyle name="Output 16 5 2 3" xfId="20600"/>
    <cellStyle name="Output 16 5 2 3 2" xfId="41787"/>
    <cellStyle name="Output 16 5 2 4" xfId="31167"/>
    <cellStyle name="Output 16 5 2_Table 2A-1_EFT (Annual)" xfId="7696"/>
    <cellStyle name="Output 16 5 3" xfId="11069"/>
    <cellStyle name="Output 16 5 3 2" xfId="23167"/>
    <cellStyle name="Output 16 5 3 2 2" xfId="44353"/>
    <cellStyle name="Output 16 5 3 3" xfId="33749"/>
    <cellStyle name="Output 16 5 4" xfId="18054"/>
    <cellStyle name="Output 16 5 4 2" xfId="39241"/>
    <cellStyle name="Output 16 5 5" xfId="28424"/>
    <cellStyle name="Output 16 5_Table 2A-1_EFT (Annual)" xfId="7695"/>
    <cellStyle name="Output 16 6" xfId="1655"/>
    <cellStyle name="Output 16 6 2" xfId="5216"/>
    <cellStyle name="Output 16 6 2 2" xfId="13463"/>
    <cellStyle name="Output 16 6 2 2 2" xfId="25463"/>
    <cellStyle name="Output 16 6 2 2 2 2" xfId="46649"/>
    <cellStyle name="Output 16 6 2 2 3" xfId="36045"/>
    <cellStyle name="Output 16 6 2 3" xfId="20350"/>
    <cellStyle name="Output 16 6 2 3 2" xfId="41537"/>
    <cellStyle name="Output 16 6 2 4" xfId="30873"/>
    <cellStyle name="Output 16 6 2_Table 2A-1_EFT (Annual)" xfId="7698"/>
    <cellStyle name="Output 16 6 3" xfId="10808"/>
    <cellStyle name="Output 16 6 3 2" xfId="22917"/>
    <cellStyle name="Output 16 6 3 2 2" xfId="44103"/>
    <cellStyle name="Output 16 6 3 3" xfId="33499"/>
    <cellStyle name="Output 16 6 4" xfId="17804"/>
    <cellStyle name="Output 16 6 4 2" xfId="38991"/>
    <cellStyle name="Output 16 6 5" xfId="28130"/>
    <cellStyle name="Output 16 6_Table 2A-1_EFT (Annual)" xfId="7697"/>
    <cellStyle name="Output 16 7" xfId="3751"/>
    <cellStyle name="Output 16 7 2" xfId="12119"/>
    <cellStyle name="Output 16 7 2 2" xfId="24149"/>
    <cellStyle name="Output 16 7 2 2 2" xfId="45335"/>
    <cellStyle name="Output 16 7 2 3" xfId="34731"/>
    <cellStyle name="Output 16 7 3" xfId="19036"/>
    <cellStyle name="Output 16 7 3 2" xfId="40223"/>
    <cellStyle name="Output 16 7 4" xfId="29460"/>
    <cellStyle name="Output 16 7_Table 2A-1_EFT (Annual)" xfId="7699"/>
    <cellStyle name="Output 16 8" xfId="9438"/>
    <cellStyle name="Output 16 8 2" xfId="21603"/>
    <cellStyle name="Output 16 8 2 2" xfId="42789"/>
    <cellStyle name="Output 16 8 3" xfId="32185"/>
    <cellStyle name="Output 16 9" xfId="16490"/>
    <cellStyle name="Output 16 9 2" xfId="37677"/>
    <cellStyle name="Output 16_Table 2A-1_EFT (Annual)" xfId="3357"/>
    <cellStyle name="Output 17" xfId="157"/>
    <cellStyle name="Output 17 10" xfId="26712"/>
    <cellStyle name="Output 17 2" xfId="550"/>
    <cellStyle name="Output 17 2 2" xfId="1527"/>
    <cellStyle name="Output 17 2 2 2" xfId="2797"/>
    <cellStyle name="Output 17 2 2 2 2" xfId="6358"/>
    <cellStyle name="Output 17 2 2 2 2 2" xfId="14552"/>
    <cellStyle name="Output 17 2 2 2 2 2 2" xfId="26524"/>
    <cellStyle name="Output 17 2 2 2 2 2 2 2" xfId="47710"/>
    <cellStyle name="Output 17 2 2 2 2 2 3" xfId="37106"/>
    <cellStyle name="Output 17 2 2 2 2 3" xfId="21411"/>
    <cellStyle name="Output 17 2 2 2 2 3 2" xfId="42598"/>
    <cellStyle name="Output 17 2 2 2 2 4" xfId="32014"/>
    <cellStyle name="Output 17 2 2 2 2_Table 2A-1_EFT (Annual)" xfId="7701"/>
    <cellStyle name="Output 17 2 2 2 3" xfId="11894"/>
    <cellStyle name="Output 17 2 2 2 3 2" xfId="23978"/>
    <cellStyle name="Output 17 2 2 2 3 2 2" xfId="45164"/>
    <cellStyle name="Output 17 2 2 2 3 3" xfId="34560"/>
    <cellStyle name="Output 17 2 2 2 4" xfId="18865"/>
    <cellStyle name="Output 17 2 2 2 4 2" xfId="40052"/>
    <cellStyle name="Output 17 2 2 2 5" xfId="29271"/>
    <cellStyle name="Output 17 2 2 2_Table 2A-1_EFT (Annual)" xfId="7700"/>
    <cellStyle name="Output 17 2 2 3" xfId="1922"/>
    <cellStyle name="Output 17 2 2 3 2" xfId="5483"/>
    <cellStyle name="Output 17 2 2 3 2 2" xfId="13698"/>
    <cellStyle name="Output 17 2 2 3 2 2 2" xfId="25686"/>
    <cellStyle name="Output 17 2 2 3 2 2 2 2" xfId="46872"/>
    <cellStyle name="Output 17 2 2 3 2 2 3" xfId="36268"/>
    <cellStyle name="Output 17 2 2 3 2 3" xfId="20573"/>
    <cellStyle name="Output 17 2 2 3 2 3 2" xfId="41760"/>
    <cellStyle name="Output 17 2 2 3 2 4" xfId="31140"/>
    <cellStyle name="Output 17 2 2 3 2_Table 2A-1_EFT (Annual)" xfId="7703"/>
    <cellStyle name="Output 17 2 2 3 3" xfId="11042"/>
    <cellStyle name="Output 17 2 2 3 3 2" xfId="23140"/>
    <cellStyle name="Output 17 2 2 3 3 2 2" xfId="44326"/>
    <cellStyle name="Output 17 2 2 3 3 3" xfId="33722"/>
    <cellStyle name="Output 17 2 2 3 4" xfId="18027"/>
    <cellStyle name="Output 17 2 2 3 4 2" xfId="39214"/>
    <cellStyle name="Output 17 2 2 3 5" xfId="28397"/>
    <cellStyle name="Output 17 2 2 3_Table 2A-1_EFT (Annual)" xfId="7702"/>
    <cellStyle name="Output 17 2 2 4" xfId="5088"/>
    <cellStyle name="Output 17 2 2 4 2" xfId="13348"/>
    <cellStyle name="Output 17 2 2 4 2 2" xfId="25354"/>
    <cellStyle name="Output 17 2 2 4 2 2 2" xfId="46540"/>
    <cellStyle name="Output 17 2 2 4 2 3" xfId="35936"/>
    <cellStyle name="Output 17 2 2 4 3" xfId="20241"/>
    <cellStyle name="Output 17 2 2 4 3 2" xfId="41428"/>
    <cellStyle name="Output 17 2 2 4 4" xfId="30745"/>
    <cellStyle name="Output 17 2 2 4_Table 2A-1_EFT (Annual)" xfId="7704"/>
    <cellStyle name="Output 17 2 2 5" xfId="10692"/>
    <cellStyle name="Output 17 2 2 5 2" xfId="22808"/>
    <cellStyle name="Output 17 2 2 5 2 2" xfId="43994"/>
    <cellStyle name="Output 17 2 2 5 3" xfId="33390"/>
    <cellStyle name="Output 17 2 2 6" xfId="17695"/>
    <cellStyle name="Output 17 2 2 6 2" xfId="38882"/>
    <cellStyle name="Output 17 2 2 7" xfId="28002"/>
    <cellStyle name="Output 17 2 2_Table 2A-1_EFT (Annual)" xfId="3365"/>
    <cellStyle name="Output 17 2 3" xfId="2266"/>
    <cellStyle name="Output 17 2 3 2" xfId="5827"/>
    <cellStyle name="Output 17 2 3 2 2" xfId="14042"/>
    <cellStyle name="Output 17 2 3 2 2 2" xfId="26030"/>
    <cellStyle name="Output 17 2 3 2 2 2 2" xfId="47216"/>
    <cellStyle name="Output 17 2 3 2 2 3" xfId="36612"/>
    <cellStyle name="Output 17 2 3 2 3" xfId="20917"/>
    <cellStyle name="Output 17 2 3 2 3 2" xfId="42104"/>
    <cellStyle name="Output 17 2 3 2 4" xfId="31484"/>
    <cellStyle name="Output 17 2 3 2_Table 2A-1_EFT (Annual)" xfId="7706"/>
    <cellStyle name="Output 17 2 3 3" xfId="11386"/>
    <cellStyle name="Output 17 2 3 3 2" xfId="23484"/>
    <cellStyle name="Output 17 2 3 3 2 2" xfId="44670"/>
    <cellStyle name="Output 17 2 3 3 3" xfId="34066"/>
    <cellStyle name="Output 17 2 3 4" xfId="18371"/>
    <cellStyle name="Output 17 2 3 4 2" xfId="39558"/>
    <cellStyle name="Output 17 2 3 5" xfId="28741"/>
    <cellStyle name="Output 17 2 3_Table 2A-1_EFT (Annual)" xfId="7705"/>
    <cellStyle name="Output 17 2 4" xfId="1747"/>
    <cellStyle name="Output 17 2 4 2" xfId="5308"/>
    <cellStyle name="Output 17 2 4 2 2" xfId="13533"/>
    <cellStyle name="Output 17 2 4 2 2 2" xfId="25524"/>
    <cellStyle name="Output 17 2 4 2 2 2 2" xfId="46710"/>
    <cellStyle name="Output 17 2 4 2 2 3" xfId="36106"/>
    <cellStyle name="Output 17 2 4 2 3" xfId="20411"/>
    <cellStyle name="Output 17 2 4 2 3 2" xfId="41598"/>
    <cellStyle name="Output 17 2 4 2 4" xfId="30965"/>
    <cellStyle name="Output 17 2 4 2_Table 2A-1_EFT (Annual)" xfId="7708"/>
    <cellStyle name="Output 17 2 4 3" xfId="10876"/>
    <cellStyle name="Output 17 2 4 3 2" xfId="22978"/>
    <cellStyle name="Output 17 2 4 3 2 2" xfId="44164"/>
    <cellStyle name="Output 17 2 4 3 3" xfId="33560"/>
    <cellStyle name="Output 17 2 4 4" xfId="17865"/>
    <cellStyle name="Output 17 2 4 4 2" xfId="39052"/>
    <cellStyle name="Output 17 2 4 5" xfId="28222"/>
    <cellStyle name="Output 17 2 4_Table 2A-1_EFT (Annual)" xfId="7707"/>
    <cellStyle name="Output 17 2 5" xfId="4120"/>
    <cellStyle name="Output 17 2 5 2" xfId="12444"/>
    <cellStyle name="Output 17 2 5 2 2" xfId="24466"/>
    <cellStyle name="Output 17 2 5 2 2 2" xfId="45652"/>
    <cellStyle name="Output 17 2 5 2 3" xfId="35048"/>
    <cellStyle name="Output 17 2 5 3" xfId="19353"/>
    <cellStyle name="Output 17 2 5 3 2" xfId="40540"/>
    <cellStyle name="Output 17 2 5 4" xfId="29808"/>
    <cellStyle name="Output 17 2 5_Table 2A-1_EFT (Annual)" xfId="7709"/>
    <cellStyle name="Output 17 2 6" xfId="9783"/>
    <cellStyle name="Output 17 2 6 2" xfId="21920"/>
    <cellStyle name="Output 17 2 6 2 2" xfId="43106"/>
    <cellStyle name="Output 17 2 6 3" xfId="32502"/>
    <cellStyle name="Output 17 2 7" xfId="16807"/>
    <cellStyle name="Output 17 2 7 2" xfId="37994"/>
    <cellStyle name="Output 17 2 8" xfId="27065"/>
    <cellStyle name="Output 17 2_Table 2A-1_EFT (Annual)" xfId="3364"/>
    <cellStyle name="Output 17 3" xfId="388"/>
    <cellStyle name="Output 17 3 2" xfId="1371"/>
    <cellStyle name="Output 17 3 2 2" xfId="2641"/>
    <cellStyle name="Output 17 3 2 2 2" xfId="6202"/>
    <cellStyle name="Output 17 3 2 2 2 2" xfId="14396"/>
    <cellStyle name="Output 17 3 2 2 2 2 2" xfId="26368"/>
    <cellStyle name="Output 17 3 2 2 2 2 2 2" xfId="47554"/>
    <cellStyle name="Output 17 3 2 2 2 2 3" xfId="36950"/>
    <cellStyle name="Output 17 3 2 2 2 3" xfId="21255"/>
    <cellStyle name="Output 17 3 2 2 2 3 2" xfId="42442"/>
    <cellStyle name="Output 17 3 2 2 2 4" xfId="31858"/>
    <cellStyle name="Output 17 3 2 2 2_Table 2A-1_EFT (Annual)" xfId="7711"/>
    <cellStyle name="Output 17 3 2 2 3" xfId="11738"/>
    <cellStyle name="Output 17 3 2 2 3 2" xfId="23822"/>
    <cellStyle name="Output 17 3 2 2 3 2 2" xfId="45008"/>
    <cellStyle name="Output 17 3 2 2 3 3" xfId="34404"/>
    <cellStyle name="Output 17 3 2 2 4" xfId="18709"/>
    <cellStyle name="Output 17 3 2 2 4 2" xfId="39896"/>
    <cellStyle name="Output 17 3 2 2 5" xfId="29115"/>
    <cellStyle name="Output 17 3 2 2_Table 2A-1_EFT (Annual)" xfId="7710"/>
    <cellStyle name="Output 17 3 2 3" xfId="1891"/>
    <cellStyle name="Output 17 3 2 3 2" xfId="5452"/>
    <cellStyle name="Output 17 3 2 3 2 2" xfId="13667"/>
    <cellStyle name="Output 17 3 2 3 2 2 2" xfId="25655"/>
    <cellStyle name="Output 17 3 2 3 2 2 2 2" xfId="46841"/>
    <cellStyle name="Output 17 3 2 3 2 2 3" xfId="36237"/>
    <cellStyle name="Output 17 3 2 3 2 3" xfId="20542"/>
    <cellStyle name="Output 17 3 2 3 2 3 2" xfId="41729"/>
    <cellStyle name="Output 17 3 2 3 2 4" xfId="31109"/>
    <cellStyle name="Output 17 3 2 3 2_Table 2A-1_EFT (Annual)" xfId="7713"/>
    <cellStyle name="Output 17 3 2 3 3" xfId="11011"/>
    <cellStyle name="Output 17 3 2 3 3 2" xfId="23109"/>
    <cellStyle name="Output 17 3 2 3 3 2 2" xfId="44295"/>
    <cellStyle name="Output 17 3 2 3 3 3" xfId="33691"/>
    <cellStyle name="Output 17 3 2 3 4" xfId="17996"/>
    <cellStyle name="Output 17 3 2 3 4 2" xfId="39183"/>
    <cellStyle name="Output 17 3 2 3 5" xfId="28366"/>
    <cellStyle name="Output 17 3 2 3_Table 2A-1_EFT (Annual)" xfId="7712"/>
    <cellStyle name="Output 17 3 2 4" xfId="4932"/>
    <cellStyle name="Output 17 3 2 4 2" xfId="13192"/>
    <cellStyle name="Output 17 3 2 4 2 2" xfId="25198"/>
    <cellStyle name="Output 17 3 2 4 2 2 2" xfId="46384"/>
    <cellStyle name="Output 17 3 2 4 2 3" xfId="35780"/>
    <cellStyle name="Output 17 3 2 4 3" xfId="20085"/>
    <cellStyle name="Output 17 3 2 4 3 2" xfId="41272"/>
    <cellStyle name="Output 17 3 2 4 4" xfId="30589"/>
    <cellStyle name="Output 17 3 2 4_Table 2A-1_EFT (Annual)" xfId="7714"/>
    <cellStyle name="Output 17 3 2 5" xfId="10536"/>
    <cellStyle name="Output 17 3 2 5 2" xfId="22652"/>
    <cellStyle name="Output 17 3 2 5 2 2" xfId="43838"/>
    <cellStyle name="Output 17 3 2 5 3" xfId="33234"/>
    <cellStyle name="Output 17 3 2 6" xfId="17539"/>
    <cellStyle name="Output 17 3 2 6 2" xfId="38726"/>
    <cellStyle name="Output 17 3 2 7" xfId="27846"/>
    <cellStyle name="Output 17 3 2_Table 2A-1_EFT (Annual)" xfId="3367"/>
    <cellStyle name="Output 17 3 3" xfId="2110"/>
    <cellStyle name="Output 17 3 3 2" xfId="5671"/>
    <cellStyle name="Output 17 3 3 2 2" xfId="13886"/>
    <cellStyle name="Output 17 3 3 2 2 2" xfId="25874"/>
    <cellStyle name="Output 17 3 3 2 2 2 2" xfId="47060"/>
    <cellStyle name="Output 17 3 3 2 2 3" xfId="36456"/>
    <cellStyle name="Output 17 3 3 2 3" xfId="20761"/>
    <cellStyle name="Output 17 3 3 2 3 2" xfId="41948"/>
    <cellStyle name="Output 17 3 3 2 4" xfId="31328"/>
    <cellStyle name="Output 17 3 3 2_Table 2A-1_EFT (Annual)" xfId="7716"/>
    <cellStyle name="Output 17 3 3 3" xfId="11230"/>
    <cellStyle name="Output 17 3 3 3 2" xfId="23328"/>
    <cellStyle name="Output 17 3 3 3 2 2" xfId="44514"/>
    <cellStyle name="Output 17 3 3 3 3" xfId="33910"/>
    <cellStyle name="Output 17 3 3 4" xfId="18215"/>
    <cellStyle name="Output 17 3 3 4 2" xfId="39402"/>
    <cellStyle name="Output 17 3 3 5" xfId="28585"/>
    <cellStyle name="Output 17 3 3_Table 2A-1_EFT (Annual)" xfId="7715"/>
    <cellStyle name="Output 17 3 4" xfId="1711"/>
    <cellStyle name="Output 17 3 4 2" xfId="5272"/>
    <cellStyle name="Output 17 3 4 2 2" xfId="13501"/>
    <cellStyle name="Output 17 3 4 2 2 2" xfId="25494"/>
    <cellStyle name="Output 17 3 4 2 2 2 2" xfId="46680"/>
    <cellStyle name="Output 17 3 4 2 2 3" xfId="36076"/>
    <cellStyle name="Output 17 3 4 2 3" xfId="20381"/>
    <cellStyle name="Output 17 3 4 2 3 2" xfId="41568"/>
    <cellStyle name="Output 17 3 4 2 4" xfId="30929"/>
    <cellStyle name="Output 17 3 4 2_Table 2A-1_EFT (Annual)" xfId="7718"/>
    <cellStyle name="Output 17 3 4 3" xfId="10845"/>
    <cellStyle name="Output 17 3 4 3 2" xfId="22948"/>
    <cellStyle name="Output 17 3 4 3 2 2" xfId="44134"/>
    <cellStyle name="Output 17 3 4 3 3" xfId="33530"/>
    <cellStyle name="Output 17 3 4 4" xfId="17835"/>
    <cellStyle name="Output 17 3 4 4 2" xfId="39022"/>
    <cellStyle name="Output 17 3 4 5" xfId="28186"/>
    <cellStyle name="Output 17 3 4_Table 2A-1_EFT (Annual)" xfId="7717"/>
    <cellStyle name="Output 17 3 5" xfId="3958"/>
    <cellStyle name="Output 17 3 5 2" xfId="12286"/>
    <cellStyle name="Output 17 3 5 2 2" xfId="24310"/>
    <cellStyle name="Output 17 3 5 2 2 2" xfId="45496"/>
    <cellStyle name="Output 17 3 5 2 3" xfId="34892"/>
    <cellStyle name="Output 17 3 5 3" xfId="19197"/>
    <cellStyle name="Output 17 3 5 3 2" xfId="40384"/>
    <cellStyle name="Output 17 3 5 4" xfId="29646"/>
    <cellStyle name="Output 17 3 5_Table 2A-1_EFT (Annual)" xfId="7719"/>
    <cellStyle name="Output 17 3 6" xfId="9623"/>
    <cellStyle name="Output 17 3 6 2" xfId="21764"/>
    <cellStyle name="Output 17 3 6 2 2" xfId="42950"/>
    <cellStyle name="Output 17 3 6 3" xfId="32346"/>
    <cellStyle name="Output 17 3 7" xfId="16651"/>
    <cellStyle name="Output 17 3 7 2" xfId="37838"/>
    <cellStyle name="Output 17 3 8" xfId="26903"/>
    <cellStyle name="Output 17 3_Table 2A-1_EFT (Annual)" xfId="3366"/>
    <cellStyle name="Output 17 4" xfId="1205"/>
    <cellStyle name="Output 17 4 2" xfId="2475"/>
    <cellStyle name="Output 17 4 2 2" xfId="6036"/>
    <cellStyle name="Output 17 4 2 2 2" xfId="14230"/>
    <cellStyle name="Output 17 4 2 2 2 2" xfId="26202"/>
    <cellStyle name="Output 17 4 2 2 2 2 2" xfId="47388"/>
    <cellStyle name="Output 17 4 2 2 2 3" xfId="36784"/>
    <cellStyle name="Output 17 4 2 2 3" xfId="21089"/>
    <cellStyle name="Output 17 4 2 2 3 2" xfId="42276"/>
    <cellStyle name="Output 17 4 2 2 4" xfId="31692"/>
    <cellStyle name="Output 17 4 2 2_Table 2A-1_EFT (Annual)" xfId="7721"/>
    <cellStyle name="Output 17 4 2 3" xfId="11572"/>
    <cellStyle name="Output 17 4 2 3 2" xfId="23656"/>
    <cellStyle name="Output 17 4 2 3 2 2" xfId="44842"/>
    <cellStyle name="Output 17 4 2 3 3" xfId="34238"/>
    <cellStyle name="Output 17 4 2 4" xfId="18543"/>
    <cellStyle name="Output 17 4 2 4 2" xfId="39730"/>
    <cellStyle name="Output 17 4 2 5" xfId="28949"/>
    <cellStyle name="Output 17 4 2_Table 2A-1_EFT (Annual)" xfId="7720"/>
    <cellStyle name="Output 17 4 3" xfId="1827"/>
    <cellStyle name="Output 17 4 3 2" xfId="5388"/>
    <cellStyle name="Output 17 4 3 2 2" xfId="13603"/>
    <cellStyle name="Output 17 4 3 2 2 2" xfId="25591"/>
    <cellStyle name="Output 17 4 3 2 2 2 2" xfId="46777"/>
    <cellStyle name="Output 17 4 3 2 2 3" xfId="36173"/>
    <cellStyle name="Output 17 4 3 2 3" xfId="20478"/>
    <cellStyle name="Output 17 4 3 2 3 2" xfId="41665"/>
    <cellStyle name="Output 17 4 3 2 4" xfId="31045"/>
    <cellStyle name="Output 17 4 3 2_Table 2A-1_EFT (Annual)" xfId="7723"/>
    <cellStyle name="Output 17 4 3 3" xfId="10947"/>
    <cellStyle name="Output 17 4 3 3 2" xfId="23045"/>
    <cellStyle name="Output 17 4 3 3 2 2" xfId="44231"/>
    <cellStyle name="Output 17 4 3 3 3" xfId="33627"/>
    <cellStyle name="Output 17 4 3 4" xfId="17932"/>
    <cellStyle name="Output 17 4 3 4 2" xfId="39119"/>
    <cellStyle name="Output 17 4 3 5" xfId="28302"/>
    <cellStyle name="Output 17 4 3_Table 2A-1_EFT (Annual)" xfId="7722"/>
    <cellStyle name="Output 17 4 4" xfId="4766"/>
    <cellStyle name="Output 17 4 4 2" xfId="13026"/>
    <cellStyle name="Output 17 4 4 2 2" xfId="25032"/>
    <cellStyle name="Output 17 4 4 2 2 2" xfId="46218"/>
    <cellStyle name="Output 17 4 4 2 3" xfId="35614"/>
    <cellStyle name="Output 17 4 4 3" xfId="19919"/>
    <cellStyle name="Output 17 4 4 3 2" xfId="41106"/>
    <cellStyle name="Output 17 4 4 4" xfId="30423"/>
    <cellStyle name="Output 17 4 4_Table 2A-1_EFT (Annual)" xfId="7724"/>
    <cellStyle name="Output 17 4 5" xfId="10370"/>
    <cellStyle name="Output 17 4 5 2" xfId="22486"/>
    <cellStyle name="Output 17 4 5 2 2" xfId="43672"/>
    <cellStyle name="Output 17 4 5 3" xfId="33068"/>
    <cellStyle name="Output 17 4 6" xfId="17373"/>
    <cellStyle name="Output 17 4 6 2" xfId="38560"/>
    <cellStyle name="Output 17 4 7" xfId="27680"/>
    <cellStyle name="Output 17 4_Table 2A-1_EFT (Annual)" xfId="3368"/>
    <cellStyle name="Output 17 5" xfId="1944"/>
    <cellStyle name="Output 17 5 2" xfId="5505"/>
    <cellStyle name="Output 17 5 2 2" xfId="13720"/>
    <cellStyle name="Output 17 5 2 2 2" xfId="25708"/>
    <cellStyle name="Output 17 5 2 2 2 2" xfId="46894"/>
    <cellStyle name="Output 17 5 2 2 3" xfId="36290"/>
    <cellStyle name="Output 17 5 2 3" xfId="20595"/>
    <cellStyle name="Output 17 5 2 3 2" xfId="41782"/>
    <cellStyle name="Output 17 5 2 4" xfId="31162"/>
    <cellStyle name="Output 17 5 2_Table 2A-1_EFT (Annual)" xfId="7726"/>
    <cellStyle name="Output 17 5 3" xfId="11064"/>
    <cellStyle name="Output 17 5 3 2" xfId="23162"/>
    <cellStyle name="Output 17 5 3 2 2" xfId="44348"/>
    <cellStyle name="Output 17 5 3 3" xfId="33744"/>
    <cellStyle name="Output 17 5 4" xfId="18049"/>
    <cellStyle name="Output 17 5 4 2" xfId="39236"/>
    <cellStyle name="Output 17 5 5" xfId="28419"/>
    <cellStyle name="Output 17 5_Table 2A-1_EFT (Annual)" xfId="7725"/>
    <cellStyle name="Output 17 6" xfId="1654"/>
    <cellStyle name="Output 17 6 2" xfId="5215"/>
    <cellStyle name="Output 17 6 2 2" xfId="13462"/>
    <cellStyle name="Output 17 6 2 2 2" xfId="25462"/>
    <cellStyle name="Output 17 6 2 2 2 2" xfId="46648"/>
    <cellStyle name="Output 17 6 2 2 3" xfId="36044"/>
    <cellStyle name="Output 17 6 2 3" xfId="20349"/>
    <cellStyle name="Output 17 6 2 3 2" xfId="41536"/>
    <cellStyle name="Output 17 6 2 4" xfId="30872"/>
    <cellStyle name="Output 17 6 2_Table 2A-1_EFT (Annual)" xfId="7728"/>
    <cellStyle name="Output 17 6 3" xfId="10807"/>
    <cellStyle name="Output 17 6 3 2" xfId="22916"/>
    <cellStyle name="Output 17 6 3 2 2" xfId="44102"/>
    <cellStyle name="Output 17 6 3 3" xfId="33498"/>
    <cellStyle name="Output 17 6 4" xfId="17803"/>
    <cellStyle name="Output 17 6 4 2" xfId="38990"/>
    <cellStyle name="Output 17 6 5" xfId="28129"/>
    <cellStyle name="Output 17 6_Table 2A-1_EFT (Annual)" xfId="7727"/>
    <cellStyle name="Output 17 7" xfId="3746"/>
    <cellStyle name="Output 17 7 2" xfId="12114"/>
    <cellStyle name="Output 17 7 2 2" xfId="24144"/>
    <cellStyle name="Output 17 7 2 2 2" xfId="45330"/>
    <cellStyle name="Output 17 7 2 3" xfId="34726"/>
    <cellStyle name="Output 17 7 3" xfId="19031"/>
    <cellStyle name="Output 17 7 3 2" xfId="40218"/>
    <cellStyle name="Output 17 7 4" xfId="29455"/>
    <cellStyle name="Output 17 7_Table 2A-1_EFT (Annual)" xfId="7729"/>
    <cellStyle name="Output 17 8" xfId="9433"/>
    <cellStyle name="Output 17 8 2" xfId="21598"/>
    <cellStyle name="Output 17 8 2 2" xfId="42784"/>
    <cellStyle name="Output 17 8 3" xfId="32180"/>
    <cellStyle name="Output 17 9" xfId="16485"/>
    <cellStyle name="Output 17 9 2" xfId="37672"/>
    <cellStyle name="Output 17_Table 2A-1_EFT (Annual)" xfId="3363"/>
    <cellStyle name="Output 18" xfId="172"/>
    <cellStyle name="Output 18 10" xfId="26727"/>
    <cellStyle name="Output 18 2" xfId="565"/>
    <cellStyle name="Output 18 2 2" xfId="1542"/>
    <cellStyle name="Output 18 2 2 2" xfId="2812"/>
    <cellStyle name="Output 18 2 2 2 2" xfId="6373"/>
    <cellStyle name="Output 18 2 2 2 2 2" xfId="14567"/>
    <cellStyle name="Output 18 2 2 2 2 2 2" xfId="26539"/>
    <cellStyle name="Output 18 2 2 2 2 2 2 2" xfId="47725"/>
    <cellStyle name="Output 18 2 2 2 2 2 3" xfId="37121"/>
    <cellStyle name="Output 18 2 2 2 2 3" xfId="21426"/>
    <cellStyle name="Output 18 2 2 2 2 3 2" xfId="42613"/>
    <cellStyle name="Output 18 2 2 2 2 4" xfId="32029"/>
    <cellStyle name="Output 18 2 2 2 2_Table 2A-1_EFT (Annual)" xfId="7731"/>
    <cellStyle name="Output 18 2 2 2 3" xfId="11909"/>
    <cellStyle name="Output 18 2 2 2 3 2" xfId="23993"/>
    <cellStyle name="Output 18 2 2 2 3 2 2" xfId="45179"/>
    <cellStyle name="Output 18 2 2 2 3 3" xfId="34575"/>
    <cellStyle name="Output 18 2 2 2 4" xfId="18880"/>
    <cellStyle name="Output 18 2 2 2 4 2" xfId="40067"/>
    <cellStyle name="Output 18 2 2 2 5" xfId="29286"/>
    <cellStyle name="Output 18 2 2 2_Table 2A-1_EFT (Annual)" xfId="7730"/>
    <cellStyle name="Output 18 2 2 3" xfId="1925"/>
    <cellStyle name="Output 18 2 2 3 2" xfId="5486"/>
    <cellStyle name="Output 18 2 2 3 2 2" xfId="13701"/>
    <cellStyle name="Output 18 2 2 3 2 2 2" xfId="25689"/>
    <cellStyle name="Output 18 2 2 3 2 2 2 2" xfId="46875"/>
    <cellStyle name="Output 18 2 2 3 2 2 3" xfId="36271"/>
    <cellStyle name="Output 18 2 2 3 2 3" xfId="20576"/>
    <cellStyle name="Output 18 2 2 3 2 3 2" xfId="41763"/>
    <cellStyle name="Output 18 2 2 3 2 4" xfId="31143"/>
    <cellStyle name="Output 18 2 2 3 2_Table 2A-1_EFT (Annual)" xfId="7733"/>
    <cellStyle name="Output 18 2 2 3 3" xfId="11045"/>
    <cellStyle name="Output 18 2 2 3 3 2" xfId="23143"/>
    <cellStyle name="Output 18 2 2 3 3 2 2" xfId="44329"/>
    <cellStyle name="Output 18 2 2 3 3 3" xfId="33725"/>
    <cellStyle name="Output 18 2 2 3 4" xfId="18030"/>
    <cellStyle name="Output 18 2 2 3 4 2" xfId="39217"/>
    <cellStyle name="Output 18 2 2 3 5" xfId="28400"/>
    <cellStyle name="Output 18 2 2 3_Table 2A-1_EFT (Annual)" xfId="7732"/>
    <cellStyle name="Output 18 2 2 4" xfId="5103"/>
    <cellStyle name="Output 18 2 2 4 2" xfId="13363"/>
    <cellStyle name="Output 18 2 2 4 2 2" xfId="25369"/>
    <cellStyle name="Output 18 2 2 4 2 2 2" xfId="46555"/>
    <cellStyle name="Output 18 2 2 4 2 3" xfId="35951"/>
    <cellStyle name="Output 18 2 2 4 3" xfId="20256"/>
    <cellStyle name="Output 18 2 2 4 3 2" xfId="41443"/>
    <cellStyle name="Output 18 2 2 4 4" xfId="30760"/>
    <cellStyle name="Output 18 2 2 4_Table 2A-1_EFT (Annual)" xfId="7734"/>
    <cellStyle name="Output 18 2 2 5" xfId="10707"/>
    <cellStyle name="Output 18 2 2 5 2" xfId="22823"/>
    <cellStyle name="Output 18 2 2 5 2 2" xfId="44009"/>
    <cellStyle name="Output 18 2 2 5 3" xfId="33405"/>
    <cellStyle name="Output 18 2 2 6" xfId="17710"/>
    <cellStyle name="Output 18 2 2 6 2" xfId="38897"/>
    <cellStyle name="Output 18 2 2 7" xfId="28017"/>
    <cellStyle name="Output 18 2 2_Table 2A-1_EFT (Annual)" xfId="3371"/>
    <cellStyle name="Output 18 2 3" xfId="2281"/>
    <cellStyle name="Output 18 2 3 2" xfId="5842"/>
    <cellStyle name="Output 18 2 3 2 2" xfId="14057"/>
    <cellStyle name="Output 18 2 3 2 2 2" xfId="26045"/>
    <cellStyle name="Output 18 2 3 2 2 2 2" xfId="47231"/>
    <cellStyle name="Output 18 2 3 2 2 3" xfId="36627"/>
    <cellStyle name="Output 18 2 3 2 3" xfId="20932"/>
    <cellStyle name="Output 18 2 3 2 3 2" xfId="42119"/>
    <cellStyle name="Output 18 2 3 2 4" xfId="31499"/>
    <cellStyle name="Output 18 2 3 2_Table 2A-1_EFT (Annual)" xfId="7736"/>
    <cellStyle name="Output 18 2 3 3" xfId="11401"/>
    <cellStyle name="Output 18 2 3 3 2" xfId="23499"/>
    <cellStyle name="Output 18 2 3 3 2 2" xfId="44685"/>
    <cellStyle name="Output 18 2 3 3 3" xfId="34081"/>
    <cellStyle name="Output 18 2 3 4" xfId="18386"/>
    <cellStyle name="Output 18 2 3 4 2" xfId="39573"/>
    <cellStyle name="Output 18 2 3 5" xfId="28756"/>
    <cellStyle name="Output 18 2 3_Table 2A-1_EFT (Annual)" xfId="7735"/>
    <cellStyle name="Output 18 2 4" xfId="1750"/>
    <cellStyle name="Output 18 2 4 2" xfId="5311"/>
    <cellStyle name="Output 18 2 4 2 2" xfId="13536"/>
    <cellStyle name="Output 18 2 4 2 2 2" xfId="25527"/>
    <cellStyle name="Output 18 2 4 2 2 2 2" xfId="46713"/>
    <cellStyle name="Output 18 2 4 2 2 3" xfId="36109"/>
    <cellStyle name="Output 18 2 4 2 3" xfId="20414"/>
    <cellStyle name="Output 18 2 4 2 3 2" xfId="41601"/>
    <cellStyle name="Output 18 2 4 2 4" xfId="30968"/>
    <cellStyle name="Output 18 2 4 2_Table 2A-1_EFT (Annual)" xfId="7738"/>
    <cellStyle name="Output 18 2 4 3" xfId="10879"/>
    <cellStyle name="Output 18 2 4 3 2" xfId="22981"/>
    <cellStyle name="Output 18 2 4 3 2 2" xfId="44167"/>
    <cellStyle name="Output 18 2 4 3 3" xfId="33563"/>
    <cellStyle name="Output 18 2 4 4" xfId="17868"/>
    <cellStyle name="Output 18 2 4 4 2" xfId="39055"/>
    <cellStyle name="Output 18 2 4 5" xfId="28225"/>
    <cellStyle name="Output 18 2 4_Table 2A-1_EFT (Annual)" xfId="7737"/>
    <cellStyle name="Output 18 2 5" xfId="4135"/>
    <cellStyle name="Output 18 2 5 2" xfId="12459"/>
    <cellStyle name="Output 18 2 5 2 2" xfId="24481"/>
    <cellStyle name="Output 18 2 5 2 2 2" xfId="45667"/>
    <cellStyle name="Output 18 2 5 2 3" xfId="35063"/>
    <cellStyle name="Output 18 2 5 3" xfId="19368"/>
    <cellStyle name="Output 18 2 5 3 2" xfId="40555"/>
    <cellStyle name="Output 18 2 5 4" xfId="29823"/>
    <cellStyle name="Output 18 2 5_Table 2A-1_EFT (Annual)" xfId="7739"/>
    <cellStyle name="Output 18 2 6" xfId="9798"/>
    <cellStyle name="Output 18 2 6 2" xfId="21935"/>
    <cellStyle name="Output 18 2 6 2 2" xfId="43121"/>
    <cellStyle name="Output 18 2 6 3" xfId="32517"/>
    <cellStyle name="Output 18 2 7" xfId="16822"/>
    <cellStyle name="Output 18 2 7 2" xfId="38009"/>
    <cellStyle name="Output 18 2 8" xfId="27080"/>
    <cellStyle name="Output 18 2_Table 2A-1_EFT (Annual)" xfId="3370"/>
    <cellStyle name="Output 18 3" xfId="403"/>
    <cellStyle name="Output 18 3 2" xfId="1386"/>
    <cellStyle name="Output 18 3 2 2" xfId="2656"/>
    <cellStyle name="Output 18 3 2 2 2" xfId="6217"/>
    <cellStyle name="Output 18 3 2 2 2 2" xfId="14411"/>
    <cellStyle name="Output 18 3 2 2 2 2 2" xfId="26383"/>
    <cellStyle name="Output 18 3 2 2 2 2 2 2" xfId="47569"/>
    <cellStyle name="Output 18 3 2 2 2 2 3" xfId="36965"/>
    <cellStyle name="Output 18 3 2 2 2 3" xfId="21270"/>
    <cellStyle name="Output 18 3 2 2 2 3 2" xfId="42457"/>
    <cellStyle name="Output 18 3 2 2 2 4" xfId="31873"/>
    <cellStyle name="Output 18 3 2 2 2_Table 2A-1_EFT (Annual)" xfId="7741"/>
    <cellStyle name="Output 18 3 2 2 3" xfId="11753"/>
    <cellStyle name="Output 18 3 2 2 3 2" xfId="23837"/>
    <cellStyle name="Output 18 3 2 2 3 2 2" xfId="45023"/>
    <cellStyle name="Output 18 3 2 2 3 3" xfId="34419"/>
    <cellStyle name="Output 18 3 2 2 4" xfId="18724"/>
    <cellStyle name="Output 18 3 2 2 4 2" xfId="39911"/>
    <cellStyle name="Output 18 3 2 2 5" xfId="29130"/>
    <cellStyle name="Output 18 3 2 2_Table 2A-1_EFT (Annual)" xfId="7740"/>
    <cellStyle name="Output 18 3 2 3" xfId="1894"/>
    <cellStyle name="Output 18 3 2 3 2" xfId="5455"/>
    <cellStyle name="Output 18 3 2 3 2 2" xfId="13670"/>
    <cellStyle name="Output 18 3 2 3 2 2 2" xfId="25658"/>
    <cellStyle name="Output 18 3 2 3 2 2 2 2" xfId="46844"/>
    <cellStyle name="Output 18 3 2 3 2 2 3" xfId="36240"/>
    <cellStyle name="Output 18 3 2 3 2 3" xfId="20545"/>
    <cellStyle name="Output 18 3 2 3 2 3 2" xfId="41732"/>
    <cellStyle name="Output 18 3 2 3 2 4" xfId="31112"/>
    <cellStyle name="Output 18 3 2 3 2_Table 2A-1_EFT (Annual)" xfId="7743"/>
    <cellStyle name="Output 18 3 2 3 3" xfId="11014"/>
    <cellStyle name="Output 18 3 2 3 3 2" xfId="23112"/>
    <cellStyle name="Output 18 3 2 3 3 2 2" xfId="44298"/>
    <cellStyle name="Output 18 3 2 3 3 3" xfId="33694"/>
    <cellStyle name="Output 18 3 2 3 4" xfId="17999"/>
    <cellStyle name="Output 18 3 2 3 4 2" xfId="39186"/>
    <cellStyle name="Output 18 3 2 3 5" xfId="28369"/>
    <cellStyle name="Output 18 3 2 3_Table 2A-1_EFT (Annual)" xfId="7742"/>
    <cellStyle name="Output 18 3 2 4" xfId="4947"/>
    <cellStyle name="Output 18 3 2 4 2" xfId="13207"/>
    <cellStyle name="Output 18 3 2 4 2 2" xfId="25213"/>
    <cellStyle name="Output 18 3 2 4 2 2 2" xfId="46399"/>
    <cellStyle name="Output 18 3 2 4 2 3" xfId="35795"/>
    <cellStyle name="Output 18 3 2 4 3" xfId="20100"/>
    <cellStyle name="Output 18 3 2 4 3 2" xfId="41287"/>
    <cellStyle name="Output 18 3 2 4 4" xfId="30604"/>
    <cellStyle name="Output 18 3 2 4_Table 2A-1_EFT (Annual)" xfId="7744"/>
    <cellStyle name="Output 18 3 2 5" xfId="10551"/>
    <cellStyle name="Output 18 3 2 5 2" xfId="22667"/>
    <cellStyle name="Output 18 3 2 5 2 2" xfId="43853"/>
    <cellStyle name="Output 18 3 2 5 3" xfId="33249"/>
    <cellStyle name="Output 18 3 2 6" xfId="17554"/>
    <cellStyle name="Output 18 3 2 6 2" xfId="38741"/>
    <cellStyle name="Output 18 3 2 7" xfId="27861"/>
    <cellStyle name="Output 18 3 2_Table 2A-1_EFT (Annual)" xfId="3373"/>
    <cellStyle name="Output 18 3 3" xfId="2125"/>
    <cellStyle name="Output 18 3 3 2" xfId="5686"/>
    <cellStyle name="Output 18 3 3 2 2" xfId="13901"/>
    <cellStyle name="Output 18 3 3 2 2 2" xfId="25889"/>
    <cellStyle name="Output 18 3 3 2 2 2 2" xfId="47075"/>
    <cellStyle name="Output 18 3 3 2 2 3" xfId="36471"/>
    <cellStyle name="Output 18 3 3 2 3" xfId="20776"/>
    <cellStyle name="Output 18 3 3 2 3 2" xfId="41963"/>
    <cellStyle name="Output 18 3 3 2 4" xfId="31343"/>
    <cellStyle name="Output 18 3 3 2_Table 2A-1_EFT (Annual)" xfId="7746"/>
    <cellStyle name="Output 18 3 3 3" xfId="11245"/>
    <cellStyle name="Output 18 3 3 3 2" xfId="23343"/>
    <cellStyle name="Output 18 3 3 3 2 2" xfId="44529"/>
    <cellStyle name="Output 18 3 3 3 3" xfId="33925"/>
    <cellStyle name="Output 18 3 3 4" xfId="18230"/>
    <cellStyle name="Output 18 3 3 4 2" xfId="39417"/>
    <cellStyle name="Output 18 3 3 5" xfId="28600"/>
    <cellStyle name="Output 18 3 3_Table 2A-1_EFT (Annual)" xfId="7745"/>
    <cellStyle name="Output 18 3 4" xfId="1714"/>
    <cellStyle name="Output 18 3 4 2" xfId="5275"/>
    <cellStyle name="Output 18 3 4 2 2" xfId="13504"/>
    <cellStyle name="Output 18 3 4 2 2 2" xfId="25497"/>
    <cellStyle name="Output 18 3 4 2 2 2 2" xfId="46683"/>
    <cellStyle name="Output 18 3 4 2 2 3" xfId="36079"/>
    <cellStyle name="Output 18 3 4 2 3" xfId="20384"/>
    <cellStyle name="Output 18 3 4 2 3 2" xfId="41571"/>
    <cellStyle name="Output 18 3 4 2 4" xfId="30932"/>
    <cellStyle name="Output 18 3 4 2_Table 2A-1_EFT (Annual)" xfId="7748"/>
    <cellStyle name="Output 18 3 4 3" xfId="10848"/>
    <cellStyle name="Output 18 3 4 3 2" xfId="22951"/>
    <cellStyle name="Output 18 3 4 3 2 2" xfId="44137"/>
    <cellStyle name="Output 18 3 4 3 3" xfId="33533"/>
    <cellStyle name="Output 18 3 4 4" xfId="17838"/>
    <cellStyle name="Output 18 3 4 4 2" xfId="39025"/>
    <cellStyle name="Output 18 3 4 5" xfId="28189"/>
    <cellStyle name="Output 18 3 4_Table 2A-1_EFT (Annual)" xfId="7747"/>
    <cellStyle name="Output 18 3 5" xfId="3973"/>
    <cellStyle name="Output 18 3 5 2" xfId="12301"/>
    <cellStyle name="Output 18 3 5 2 2" xfId="24325"/>
    <cellStyle name="Output 18 3 5 2 2 2" xfId="45511"/>
    <cellStyle name="Output 18 3 5 2 3" xfId="34907"/>
    <cellStyle name="Output 18 3 5 3" xfId="19212"/>
    <cellStyle name="Output 18 3 5 3 2" xfId="40399"/>
    <cellStyle name="Output 18 3 5 4" xfId="29661"/>
    <cellStyle name="Output 18 3 5_Table 2A-1_EFT (Annual)" xfId="7749"/>
    <cellStyle name="Output 18 3 6" xfId="9638"/>
    <cellStyle name="Output 18 3 6 2" xfId="21779"/>
    <cellStyle name="Output 18 3 6 2 2" xfId="42965"/>
    <cellStyle name="Output 18 3 6 3" xfId="32361"/>
    <cellStyle name="Output 18 3 7" xfId="16666"/>
    <cellStyle name="Output 18 3 7 2" xfId="37853"/>
    <cellStyle name="Output 18 3 8" xfId="26918"/>
    <cellStyle name="Output 18 3_Table 2A-1_EFT (Annual)" xfId="3372"/>
    <cellStyle name="Output 18 4" xfId="1220"/>
    <cellStyle name="Output 18 4 2" xfId="2490"/>
    <cellStyle name="Output 18 4 2 2" xfId="6051"/>
    <cellStyle name="Output 18 4 2 2 2" xfId="14245"/>
    <cellStyle name="Output 18 4 2 2 2 2" xfId="26217"/>
    <cellStyle name="Output 18 4 2 2 2 2 2" xfId="47403"/>
    <cellStyle name="Output 18 4 2 2 2 3" xfId="36799"/>
    <cellStyle name="Output 18 4 2 2 3" xfId="21104"/>
    <cellStyle name="Output 18 4 2 2 3 2" xfId="42291"/>
    <cellStyle name="Output 18 4 2 2 4" xfId="31707"/>
    <cellStyle name="Output 18 4 2 2_Table 2A-1_EFT (Annual)" xfId="7751"/>
    <cellStyle name="Output 18 4 2 3" xfId="11587"/>
    <cellStyle name="Output 18 4 2 3 2" xfId="23671"/>
    <cellStyle name="Output 18 4 2 3 2 2" xfId="44857"/>
    <cellStyle name="Output 18 4 2 3 3" xfId="34253"/>
    <cellStyle name="Output 18 4 2 4" xfId="18558"/>
    <cellStyle name="Output 18 4 2 4 2" xfId="39745"/>
    <cellStyle name="Output 18 4 2 5" xfId="28964"/>
    <cellStyle name="Output 18 4 2_Table 2A-1_EFT (Annual)" xfId="7750"/>
    <cellStyle name="Output 18 4 3" xfId="1830"/>
    <cellStyle name="Output 18 4 3 2" xfId="5391"/>
    <cellStyle name="Output 18 4 3 2 2" xfId="13606"/>
    <cellStyle name="Output 18 4 3 2 2 2" xfId="25594"/>
    <cellStyle name="Output 18 4 3 2 2 2 2" xfId="46780"/>
    <cellStyle name="Output 18 4 3 2 2 3" xfId="36176"/>
    <cellStyle name="Output 18 4 3 2 3" xfId="20481"/>
    <cellStyle name="Output 18 4 3 2 3 2" xfId="41668"/>
    <cellStyle name="Output 18 4 3 2 4" xfId="31048"/>
    <cellStyle name="Output 18 4 3 2_Table 2A-1_EFT (Annual)" xfId="7753"/>
    <cellStyle name="Output 18 4 3 3" xfId="10950"/>
    <cellStyle name="Output 18 4 3 3 2" xfId="23048"/>
    <cellStyle name="Output 18 4 3 3 2 2" xfId="44234"/>
    <cellStyle name="Output 18 4 3 3 3" xfId="33630"/>
    <cellStyle name="Output 18 4 3 4" xfId="17935"/>
    <cellStyle name="Output 18 4 3 4 2" xfId="39122"/>
    <cellStyle name="Output 18 4 3 5" xfId="28305"/>
    <cellStyle name="Output 18 4 3_Table 2A-1_EFT (Annual)" xfId="7752"/>
    <cellStyle name="Output 18 4 4" xfId="4781"/>
    <cellStyle name="Output 18 4 4 2" xfId="13041"/>
    <cellStyle name="Output 18 4 4 2 2" xfId="25047"/>
    <cellStyle name="Output 18 4 4 2 2 2" xfId="46233"/>
    <cellStyle name="Output 18 4 4 2 3" xfId="35629"/>
    <cellStyle name="Output 18 4 4 3" xfId="19934"/>
    <cellStyle name="Output 18 4 4 3 2" xfId="41121"/>
    <cellStyle name="Output 18 4 4 4" xfId="30438"/>
    <cellStyle name="Output 18 4 4_Table 2A-1_EFT (Annual)" xfId="7754"/>
    <cellStyle name="Output 18 4 5" xfId="10385"/>
    <cellStyle name="Output 18 4 5 2" xfId="22501"/>
    <cellStyle name="Output 18 4 5 2 2" xfId="43687"/>
    <cellStyle name="Output 18 4 5 3" xfId="33083"/>
    <cellStyle name="Output 18 4 6" xfId="17388"/>
    <cellStyle name="Output 18 4 6 2" xfId="38575"/>
    <cellStyle name="Output 18 4 7" xfId="27695"/>
    <cellStyle name="Output 18 4_Table 2A-1_EFT (Annual)" xfId="3374"/>
    <cellStyle name="Output 18 5" xfId="1959"/>
    <cellStyle name="Output 18 5 2" xfId="5520"/>
    <cellStyle name="Output 18 5 2 2" xfId="13735"/>
    <cellStyle name="Output 18 5 2 2 2" xfId="25723"/>
    <cellStyle name="Output 18 5 2 2 2 2" xfId="46909"/>
    <cellStyle name="Output 18 5 2 2 3" xfId="36305"/>
    <cellStyle name="Output 18 5 2 3" xfId="20610"/>
    <cellStyle name="Output 18 5 2 3 2" xfId="41797"/>
    <cellStyle name="Output 18 5 2 4" xfId="31177"/>
    <cellStyle name="Output 18 5 2_Table 2A-1_EFT (Annual)" xfId="7756"/>
    <cellStyle name="Output 18 5 3" xfId="11079"/>
    <cellStyle name="Output 18 5 3 2" xfId="23177"/>
    <cellStyle name="Output 18 5 3 2 2" xfId="44363"/>
    <cellStyle name="Output 18 5 3 3" xfId="33759"/>
    <cellStyle name="Output 18 5 4" xfId="18064"/>
    <cellStyle name="Output 18 5 4 2" xfId="39251"/>
    <cellStyle name="Output 18 5 5" xfId="28434"/>
    <cellStyle name="Output 18 5_Table 2A-1_EFT (Annual)" xfId="7755"/>
    <cellStyle name="Output 18 6" xfId="1657"/>
    <cellStyle name="Output 18 6 2" xfId="5218"/>
    <cellStyle name="Output 18 6 2 2" xfId="13465"/>
    <cellStyle name="Output 18 6 2 2 2" xfId="25465"/>
    <cellStyle name="Output 18 6 2 2 2 2" xfId="46651"/>
    <cellStyle name="Output 18 6 2 2 3" xfId="36047"/>
    <cellStyle name="Output 18 6 2 3" xfId="20352"/>
    <cellStyle name="Output 18 6 2 3 2" xfId="41539"/>
    <cellStyle name="Output 18 6 2 4" xfId="30875"/>
    <cellStyle name="Output 18 6 2_Table 2A-1_EFT (Annual)" xfId="7758"/>
    <cellStyle name="Output 18 6 3" xfId="10810"/>
    <cellStyle name="Output 18 6 3 2" xfId="22919"/>
    <cellStyle name="Output 18 6 3 2 2" xfId="44105"/>
    <cellStyle name="Output 18 6 3 3" xfId="33501"/>
    <cellStyle name="Output 18 6 4" xfId="17806"/>
    <cellStyle name="Output 18 6 4 2" xfId="38993"/>
    <cellStyle name="Output 18 6 5" xfId="28132"/>
    <cellStyle name="Output 18 6_Table 2A-1_EFT (Annual)" xfId="7757"/>
    <cellStyle name="Output 18 7" xfId="3761"/>
    <cellStyle name="Output 18 7 2" xfId="12129"/>
    <cellStyle name="Output 18 7 2 2" xfId="24159"/>
    <cellStyle name="Output 18 7 2 2 2" xfId="45345"/>
    <cellStyle name="Output 18 7 2 3" xfId="34741"/>
    <cellStyle name="Output 18 7 3" xfId="19046"/>
    <cellStyle name="Output 18 7 3 2" xfId="40233"/>
    <cellStyle name="Output 18 7 4" xfId="29470"/>
    <cellStyle name="Output 18 7_Table 2A-1_EFT (Annual)" xfId="7759"/>
    <cellStyle name="Output 18 8" xfId="9448"/>
    <cellStyle name="Output 18 8 2" xfId="21613"/>
    <cellStyle name="Output 18 8 2 2" xfId="42799"/>
    <cellStyle name="Output 18 8 3" xfId="32195"/>
    <cellStyle name="Output 18 9" xfId="16500"/>
    <cellStyle name="Output 18 9 2" xfId="37687"/>
    <cellStyle name="Output 18_Table 2A-1_EFT (Annual)" xfId="3369"/>
    <cellStyle name="Output 19" xfId="165"/>
    <cellStyle name="Output 19 10" xfId="26720"/>
    <cellStyle name="Output 19 2" xfId="558"/>
    <cellStyle name="Output 19 2 2" xfId="1535"/>
    <cellStyle name="Output 19 2 2 2" xfId="2805"/>
    <cellStyle name="Output 19 2 2 2 2" xfId="6366"/>
    <cellStyle name="Output 19 2 2 2 2 2" xfId="14560"/>
    <cellStyle name="Output 19 2 2 2 2 2 2" xfId="26532"/>
    <cellStyle name="Output 19 2 2 2 2 2 2 2" xfId="47718"/>
    <cellStyle name="Output 19 2 2 2 2 2 3" xfId="37114"/>
    <cellStyle name="Output 19 2 2 2 2 3" xfId="21419"/>
    <cellStyle name="Output 19 2 2 2 2 3 2" xfId="42606"/>
    <cellStyle name="Output 19 2 2 2 2 4" xfId="32022"/>
    <cellStyle name="Output 19 2 2 2 2_Table 2A-1_EFT (Annual)" xfId="7761"/>
    <cellStyle name="Output 19 2 2 2 3" xfId="11902"/>
    <cellStyle name="Output 19 2 2 2 3 2" xfId="23986"/>
    <cellStyle name="Output 19 2 2 2 3 2 2" xfId="45172"/>
    <cellStyle name="Output 19 2 2 2 3 3" xfId="34568"/>
    <cellStyle name="Output 19 2 2 2 4" xfId="18873"/>
    <cellStyle name="Output 19 2 2 2 4 2" xfId="40060"/>
    <cellStyle name="Output 19 2 2 2 5" xfId="29279"/>
    <cellStyle name="Output 19 2 2 2_Table 2A-1_EFT (Annual)" xfId="7760"/>
    <cellStyle name="Output 19 2 2 3" xfId="1924"/>
    <cellStyle name="Output 19 2 2 3 2" xfId="5485"/>
    <cellStyle name="Output 19 2 2 3 2 2" xfId="13700"/>
    <cellStyle name="Output 19 2 2 3 2 2 2" xfId="25688"/>
    <cellStyle name="Output 19 2 2 3 2 2 2 2" xfId="46874"/>
    <cellStyle name="Output 19 2 2 3 2 2 3" xfId="36270"/>
    <cellStyle name="Output 19 2 2 3 2 3" xfId="20575"/>
    <cellStyle name="Output 19 2 2 3 2 3 2" xfId="41762"/>
    <cellStyle name="Output 19 2 2 3 2 4" xfId="31142"/>
    <cellStyle name="Output 19 2 2 3 2_Table 2A-1_EFT (Annual)" xfId="7763"/>
    <cellStyle name="Output 19 2 2 3 3" xfId="11044"/>
    <cellStyle name="Output 19 2 2 3 3 2" xfId="23142"/>
    <cellStyle name="Output 19 2 2 3 3 2 2" xfId="44328"/>
    <cellStyle name="Output 19 2 2 3 3 3" xfId="33724"/>
    <cellStyle name="Output 19 2 2 3 4" xfId="18029"/>
    <cellStyle name="Output 19 2 2 3 4 2" xfId="39216"/>
    <cellStyle name="Output 19 2 2 3 5" xfId="28399"/>
    <cellStyle name="Output 19 2 2 3_Table 2A-1_EFT (Annual)" xfId="7762"/>
    <cellStyle name="Output 19 2 2 4" xfId="5096"/>
    <cellStyle name="Output 19 2 2 4 2" xfId="13356"/>
    <cellStyle name="Output 19 2 2 4 2 2" xfId="25362"/>
    <cellStyle name="Output 19 2 2 4 2 2 2" xfId="46548"/>
    <cellStyle name="Output 19 2 2 4 2 3" xfId="35944"/>
    <cellStyle name="Output 19 2 2 4 3" xfId="20249"/>
    <cellStyle name="Output 19 2 2 4 3 2" xfId="41436"/>
    <cellStyle name="Output 19 2 2 4 4" xfId="30753"/>
    <cellStyle name="Output 19 2 2 4_Table 2A-1_EFT (Annual)" xfId="7764"/>
    <cellStyle name="Output 19 2 2 5" xfId="10700"/>
    <cellStyle name="Output 19 2 2 5 2" xfId="22816"/>
    <cellStyle name="Output 19 2 2 5 2 2" xfId="44002"/>
    <cellStyle name="Output 19 2 2 5 3" xfId="33398"/>
    <cellStyle name="Output 19 2 2 6" xfId="17703"/>
    <cellStyle name="Output 19 2 2 6 2" xfId="38890"/>
    <cellStyle name="Output 19 2 2 7" xfId="28010"/>
    <cellStyle name="Output 19 2 2_Table 2A-1_EFT (Annual)" xfId="3377"/>
    <cellStyle name="Output 19 2 3" xfId="2274"/>
    <cellStyle name="Output 19 2 3 2" xfId="5835"/>
    <cellStyle name="Output 19 2 3 2 2" xfId="14050"/>
    <cellStyle name="Output 19 2 3 2 2 2" xfId="26038"/>
    <cellStyle name="Output 19 2 3 2 2 2 2" xfId="47224"/>
    <cellStyle name="Output 19 2 3 2 2 3" xfId="36620"/>
    <cellStyle name="Output 19 2 3 2 3" xfId="20925"/>
    <cellStyle name="Output 19 2 3 2 3 2" xfId="42112"/>
    <cellStyle name="Output 19 2 3 2 4" xfId="31492"/>
    <cellStyle name="Output 19 2 3 2_Table 2A-1_EFT (Annual)" xfId="7766"/>
    <cellStyle name="Output 19 2 3 3" xfId="11394"/>
    <cellStyle name="Output 19 2 3 3 2" xfId="23492"/>
    <cellStyle name="Output 19 2 3 3 2 2" xfId="44678"/>
    <cellStyle name="Output 19 2 3 3 3" xfId="34074"/>
    <cellStyle name="Output 19 2 3 4" xfId="18379"/>
    <cellStyle name="Output 19 2 3 4 2" xfId="39566"/>
    <cellStyle name="Output 19 2 3 5" xfId="28749"/>
    <cellStyle name="Output 19 2 3_Table 2A-1_EFT (Annual)" xfId="7765"/>
    <cellStyle name="Output 19 2 4" xfId="1749"/>
    <cellStyle name="Output 19 2 4 2" xfId="5310"/>
    <cellStyle name="Output 19 2 4 2 2" xfId="13535"/>
    <cellStyle name="Output 19 2 4 2 2 2" xfId="25526"/>
    <cellStyle name="Output 19 2 4 2 2 2 2" xfId="46712"/>
    <cellStyle name="Output 19 2 4 2 2 3" xfId="36108"/>
    <cellStyle name="Output 19 2 4 2 3" xfId="20413"/>
    <cellStyle name="Output 19 2 4 2 3 2" xfId="41600"/>
    <cellStyle name="Output 19 2 4 2 4" xfId="30967"/>
    <cellStyle name="Output 19 2 4 2_Table 2A-1_EFT (Annual)" xfId="7768"/>
    <cellStyle name="Output 19 2 4 3" xfId="10878"/>
    <cellStyle name="Output 19 2 4 3 2" xfId="22980"/>
    <cellStyle name="Output 19 2 4 3 2 2" xfId="44166"/>
    <cellStyle name="Output 19 2 4 3 3" xfId="33562"/>
    <cellStyle name="Output 19 2 4 4" xfId="17867"/>
    <cellStyle name="Output 19 2 4 4 2" xfId="39054"/>
    <cellStyle name="Output 19 2 4 5" xfId="28224"/>
    <cellStyle name="Output 19 2 4_Table 2A-1_EFT (Annual)" xfId="7767"/>
    <cellStyle name="Output 19 2 5" xfId="4128"/>
    <cellStyle name="Output 19 2 5 2" xfId="12452"/>
    <cellStyle name="Output 19 2 5 2 2" xfId="24474"/>
    <cellStyle name="Output 19 2 5 2 2 2" xfId="45660"/>
    <cellStyle name="Output 19 2 5 2 3" xfId="35056"/>
    <cellStyle name="Output 19 2 5 3" xfId="19361"/>
    <cellStyle name="Output 19 2 5 3 2" xfId="40548"/>
    <cellStyle name="Output 19 2 5 4" xfId="29816"/>
    <cellStyle name="Output 19 2 5_Table 2A-1_EFT (Annual)" xfId="7769"/>
    <cellStyle name="Output 19 2 6" xfId="9791"/>
    <cellStyle name="Output 19 2 6 2" xfId="21928"/>
    <cellStyle name="Output 19 2 6 2 2" xfId="43114"/>
    <cellStyle name="Output 19 2 6 3" xfId="32510"/>
    <cellStyle name="Output 19 2 7" xfId="16815"/>
    <cellStyle name="Output 19 2 7 2" xfId="38002"/>
    <cellStyle name="Output 19 2 8" xfId="27073"/>
    <cellStyle name="Output 19 2_Table 2A-1_EFT (Annual)" xfId="3376"/>
    <cellStyle name="Output 19 3" xfId="396"/>
    <cellStyle name="Output 19 3 2" xfId="1379"/>
    <cellStyle name="Output 19 3 2 2" xfId="2649"/>
    <cellStyle name="Output 19 3 2 2 2" xfId="6210"/>
    <cellStyle name="Output 19 3 2 2 2 2" xfId="14404"/>
    <cellStyle name="Output 19 3 2 2 2 2 2" xfId="26376"/>
    <cellStyle name="Output 19 3 2 2 2 2 2 2" xfId="47562"/>
    <cellStyle name="Output 19 3 2 2 2 2 3" xfId="36958"/>
    <cellStyle name="Output 19 3 2 2 2 3" xfId="21263"/>
    <cellStyle name="Output 19 3 2 2 2 3 2" xfId="42450"/>
    <cellStyle name="Output 19 3 2 2 2 4" xfId="31866"/>
    <cellStyle name="Output 19 3 2 2 2_Table 2A-1_EFT (Annual)" xfId="7771"/>
    <cellStyle name="Output 19 3 2 2 3" xfId="11746"/>
    <cellStyle name="Output 19 3 2 2 3 2" xfId="23830"/>
    <cellStyle name="Output 19 3 2 2 3 2 2" xfId="45016"/>
    <cellStyle name="Output 19 3 2 2 3 3" xfId="34412"/>
    <cellStyle name="Output 19 3 2 2 4" xfId="18717"/>
    <cellStyle name="Output 19 3 2 2 4 2" xfId="39904"/>
    <cellStyle name="Output 19 3 2 2 5" xfId="29123"/>
    <cellStyle name="Output 19 3 2 2_Table 2A-1_EFT (Annual)" xfId="7770"/>
    <cellStyle name="Output 19 3 2 3" xfId="1893"/>
    <cellStyle name="Output 19 3 2 3 2" xfId="5454"/>
    <cellStyle name="Output 19 3 2 3 2 2" xfId="13669"/>
    <cellStyle name="Output 19 3 2 3 2 2 2" xfId="25657"/>
    <cellStyle name="Output 19 3 2 3 2 2 2 2" xfId="46843"/>
    <cellStyle name="Output 19 3 2 3 2 2 3" xfId="36239"/>
    <cellStyle name="Output 19 3 2 3 2 3" xfId="20544"/>
    <cellStyle name="Output 19 3 2 3 2 3 2" xfId="41731"/>
    <cellStyle name="Output 19 3 2 3 2 4" xfId="31111"/>
    <cellStyle name="Output 19 3 2 3 2_Table 2A-1_EFT (Annual)" xfId="7773"/>
    <cellStyle name="Output 19 3 2 3 3" xfId="11013"/>
    <cellStyle name="Output 19 3 2 3 3 2" xfId="23111"/>
    <cellStyle name="Output 19 3 2 3 3 2 2" xfId="44297"/>
    <cellStyle name="Output 19 3 2 3 3 3" xfId="33693"/>
    <cellStyle name="Output 19 3 2 3 4" xfId="17998"/>
    <cellStyle name="Output 19 3 2 3 4 2" xfId="39185"/>
    <cellStyle name="Output 19 3 2 3 5" xfId="28368"/>
    <cellStyle name="Output 19 3 2 3_Table 2A-1_EFT (Annual)" xfId="7772"/>
    <cellStyle name="Output 19 3 2 4" xfId="4940"/>
    <cellStyle name="Output 19 3 2 4 2" xfId="13200"/>
    <cellStyle name="Output 19 3 2 4 2 2" xfId="25206"/>
    <cellStyle name="Output 19 3 2 4 2 2 2" xfId="46392"/>
    <cellStyle name="Output 19 3 2 4 2 3" xfId="35788"/>
    <cellStyle name="Output 19 3 2 4 3" xfId="20093"/>
    <cellStyle name="Output 19 3 2 4 3 2" xfId="41280"/>
    <cellStyle name="Output 19 3 2 4 4" xfId="30597"/>
    <cellStyle name="Output 19 3 2 4_Table 2A-1_EFT (Annual)" xfId="7774"/>
    <cellStyle name="Output 19 3 2 5" xfId="10544"/>
    <cellStyle name="Output 19 3 2 5 2" xfId="22660"/>
    <cellStyle name="Output 19 3 2 5 2 2" xfId="43846"/>
    <cellStyle name="Output 19 3 2 5 3" xfId="33242"/>
    <cellStyle name="Output 19 3 2 6" xfId="17547"/>
    <cellStyle name="Output 19 3 2 6 2" xfId="38734"/>
    <cellStyle name="Output 19 3 2 7" xfId="27854"/>
    <cellStyle name="Output 19 3 2_Table 2A-1_EFT (Annual)" xfId="3379"/>
    <cellStyle name="Output 19 3 3" xfId="2118"/>
    <cellStyle name="Output 19 3 3 2" xfId="5679"/>
    <cellStyle name="Output 19 3 3 2 2" xfId="13894"/>
    <cellStyle name="Output 19 3 3 2 2 2" xfId="25882"/>
    <cellStyle name="Output 19 3 3 2 2 2 2" xfId="47068"/>
    <cellStyle name="Output 19 3 3 2 2 3" xfId="36464"/>
    <cellStyle name="Output 19 3 3 2 3" xfId="20769"/>
    <cellStyle name="Output 19 3 3 2 3 2" xfId="41956"/>
    <cellStyle name="Output 19 3 3 2 4" xfId="31336"/>
    <cellStyle name="Output 19 3 3 2_Table 2A-1_EFT (Annual)" xfId="7776"/>
    <cellStyle name="Output 19 3 3 3" xfId="11238"/>
    <cellStyle name="Output 19 3 3 3 2" xfId="23336"/>
    <cellStyle name="Output 19 3 3 3 2 2" xfId="44522"/>
    <cellStyle name="Output 19 3 3 3 3" xfId="33918"/>
    <cellStyle name="Output 19 3 3 4" xfId="18223"/>
    <cellStyle name="Output 19 3 3 4 2" xfId="39410"/>
    <cellStyle name="Output 19 3 3 5" xfId="28593"/>
    <cellStyle name="Output 19 3 3_Table 2A-1_EFT (Annual)" xfId="7775"/>
    <cellStyle name="Output 19 3 4" xfId="1713"/>
    <cellStyle name="Output 19 3 4 2" xfId="5274"/>
    <cellStyle name="Output 19 3 4 2 2" xfId="13503"/>
    <cellStyle name="Output 19 3 4 2 2 2" xfId="25496"/>
    <cellStyle name="Output 19 3 4 2 2 2 2" xfId="46682"/>
    <cellStyle name="Output 19 3 4 2 2 3" xfId="36078"/>
    <cellStyle name="Output 19 3 4 2 3" xfId="20383"/>
    <cellStyle name="Output 19 3 4 2 3 2" xfId="41570"/>
    <cellStyle name="Output 19 3 4 2 4" xfId="30931"/>
    <cellStyle name="Output 19 3 4 2_Table 2A-1_EFT (Annual)" xfId="7778"/>
    <cellStyle name="Output 19 3 4 3" xfId="10847"/>
    <cellStyle name="Output 19 3 4 3 2" xfId="22950"/>
    <cellStyle name="Output 19 3 4 3 2 2" xfId="44136"/>
    <cellStyle name="Output 19 3 4 3 3" xfId="33532"/>
    <cellStyle name="Output 19 3 4 4" xfId="17837"/>
    <cellStyle name="Output 19 3 4 4 2" xfId="39024"/>
    <cellStyle name="Output 19 3 4 5" xfId="28188"/>
    <cellStyle name="Output 19 3 4_Table 2A-1_EFT (Annual)" xfId="7777"/>
    <cellStyle name="Output 19 3 5" xfId="3966"/>
    <cellStyle name="Output 19 3 5 2" xfId="12294"/>
    <cellStyle name="Output 19 3 5 2 2" xfId="24318"/>
    <cellStyle name="Output 19 3 5 2 2 2" xfId="45504"/>
    <cellStyle name="Output 19 3 5 2 3" xfId="34900"/>
    <cellStyle name="Output 19 3 5 3" xfId="19205"/>
    <cellStyle name="Output 19 3 5 3 2" xfId="40392"/>
    <cellStyle name="Output 19 3 5 4" xfId="29654"/>
    <cellStyle name="Output 19 3 5_Table 2A-1_EFT (Annual)" xfId="7779"/>
    <cellStyle name="Output 19 3 6" xfId="9631"/>
    <cellStyle name="Output 19 3 6 2" xfId="21772"/>
    <cellStyle name="Output 19 3 6 2 2" xfId="42958"/>
    <cellStyle name="Output 19 3 6 3" xfId="32354"/>
    <cellStyle name="Output 19 3 7" xfId="16659"/>
    <cellStyle name="Output 19 3 7 2" xfId="37846"/>
    <cellStyle name="Output 19 3 8" xfId="26911"/>
    <cellStyle name="Output 19 3_Table 2A-1_EFT (Annual)" xfId="3378"/>
    <cellStyle name="Output 19 4" xfId="1213"/>
    <cellStyle name="Output 19 4 2" xfId="2483"/>
    <cellStyle name="Output 19 4 2 2" xfId="6044"/>
    <cellStyle name="Output 19 4 2 2 2" xfId="14238"/>
    <cellStyle name="Output 19 4 2 2 2 2" xfId="26210"/>
    <cellStyle name="Output 19 4 2 2 2 2 2" xfId="47396"/>
    <cellStyle name="Output 19 4 2 2 2 3" xfId="36792"/>
    <cellStyle name="Output 19 4 2 2 3" xfId="21097"/>
    <cellStyle name="Output 19 4 2 2 3 2" xfId="42284"/>
    <cellStyle name="Output 19 4 2 2 4" xfId="31700"/>
    <cellStyle name="Output 19 4 2 2_Table 2A-1_EFT (Annual)" xfId="7781"/>
    <cellStyle name="Output 19 4 2 3" xfId="11580"/>
    <cellStyle name="Output 19 4 2 3 2" xfId="23664"/>
    <cellStyle name="Output 19 4 2 3 2 2" xfId="44850"/>
    <cellStyle name="Output 19 4 2 3 3" xfId="34246"/>
    <cellStyle name="Output 19 4 2 4" xfId="18551"/>
    <cellStyle name="Output 19 4 2 4 2" xfId="39738"/>
    <cellStyle name="Output 19 4 2 5" xfId="28957"/>
    <cellStyle name="Output 19 4 2_Table 2A-1_EFT (Annual)" xfId="7780"/>
    <cellStyle name="Output 19 4 3" xfId="1829"/>
    <cellStyle name="Output 19 4 3 2" xfId="5390"/>
    <cellStyle name="Output 19 4 3 2 2" xfId="13605"/>
    <cellStyle name="Output 19 4 3 2 2 2" xfId="25593"/>
    <cellStyle name="Output 19 4 3 2 2 2 2" xfId="46779"/>
    <cellStyle name="Output 19 4 3 2 2 3" xfId="36175"/>
    <cellStyle name="Output 19 4 3 2 3" xfId="20480"/>
    <cellStyle name="Output 19 4 3 2 3 2" xfId="41667"/>
    <cellStyle name="Output 19 4 3 2 4" xfId="31047"/>
    <cellStyle name="Output 19 4 3 2_Table 2A-1_EFT (Annual)" xfId="7783"/>
    <cellStyle name="Output 19 4 3 3" xfId="10949"/>
    <cellStyle name="Output 19 4 3 3 2" xfId="23047"/>
    <cellStyle name="Output 19 4 3 3 2 2" xfId="44233"/>
    <cellStyle name="Output 19 4 3 3 3" xfId="33629"/>
    <cellStyle name="Output 19 4 3 4" xfId="17934"/>
    <cellStyle name="Output 19 4 3 4 2" xfId="39121"/>
    <cellStyle name="Output 19 4 3 5" xfId="28304"/>
    <cellStyle name="Output 19 4 3_Table 2A-1_EFT (Annual)" xfId="7782"/>
    <cellStyle name="Output 19 4 4" xfId="4774"/>
    <cellStyle name="Output 19 4 4 2" xfId="13034"/>
    <cellStyle name="Output 19 4 4 2 2" xfId="25040"/>
    <cellStyle name="Output 19 4 4 2 2 2" xfId="46226"/>
    <cellStyle name="Output 19 4 4 2 3" xfId="35622"/>
    <cellStyle name="Output 19 4 4 3" xfId="19927"/>
    <cellStyle name="Output 19 4 4 3 2" xfId="41114"/>
    <cellStyle name="Output 19 4 4 4" xfId="30431"/>
    <cellStyle name="Output 19 4 4_Table 2A-1_EFT (Annual)" xfId="7784"/>
    <cellStyle name="Output 19 4 5" xfId="10378"/>
    <cellStyle name="Output 19 4 5 2" xfId="22494"/>
    <cellStyle name="Output 19 4 5 2 2" xfId="43680"/>
    <cellStyle name="Output 19 4 5 3" xfId="33076"/>
    <cellStyle name="Output 19 4 6" xfId="17381"/>
    <cellStyle name="Output 19 4 6 2" xfId="38568"/>
    <cellStyle name="Output 19 4 7" xfId="27688"/>
    <cellStyle name="Output 19 4_Table 2A-1_EFT (Annual)" xfId="3380"/>
    <cellStyle name="Output 19 5" xfId="1952"/>
    <cellStyle name="Output 19 5 2" xfId="5513"/>
    <cellStyle name="Output 19 5 2 2" xfId="13728"/>
    <cellStyle name="Output 19 5 2 2 2" xfId="25716"/>
    <cellStyle name="Output 19 5 2 2 2 2" xfId="46902"/>
    <cellStyle name="Output 19 5 2 2 3" xfId="36298"/>
    <cellStyle name="Output 19 5 2 3" xfId="20603"/>
    <cellStyle name="Output 19 5 2 3 2" xfId="41790"/>
    <cellStyle name="Output 19 5 2 4" xfId="31170"/>
    <cellStyle name="Output 19 5 2_Table 2A-1_EFT (Annual)" xfId="7786"/>
    <cellStyle name="Output 19 5 3" xfId="11072"/>
    <cellStyle name="Output 19 5 3 2" xfId="23170"/>
    <cellStyle name="Output 19 5 3 2 2" xfId="44356"/>
    <cellStyle name="Output 19 5 3 3" xfId="33752"/>
    <cellStyle name="Output 19 5 4" xfId="18057"/>
    <cellStyle name="Output 19 5 4 2" xfId="39244"/>
    <cellStyle name="Output 19 5 5" xfId="28427"/>
    <cellStyle name="Output 19 5_Table 2A-1_EFT (Annual)" xfId="7785"/>
    <cellStyle name="Output 19 6" xfId="1656"/>
    <cellStyle name="Output 19 6 2" xfId="5217"/>
    <cellStyle name="Output 19 6 2 2" xfId="13464"/>
    <cellStyle name="Output 19 6 2 2 2" xfId="25464"/>
    <cellStyle name="Output 19 6 2 2 2 2" xfId="46650"/>
    <cellStyle name="Output 19 6 2 2 3" xfId="36046"/>
    <cellStyle name="Output 19 6 2 3" xfId="20351"/>
    <cellStyle name="Output 19 6 2 3 2" xfId="41538"/>
    <cellStyle name="Output 19 6 2 4" xfId="30874"/>
    <cellStyle name="Output 19 6 2_Table 2A-1_EFT (Annual)" xfId="7788"/>
    <cellStyle name="Output 19 6 3" xfId="10809"/>
    <cellStyle name="Output 19 6 3 2" xfId="22918"/>
    <cellStyle name="Output 19 6 3 2 2" xfId="44104"/>
    <cellStyle name="Output 19 6 3 3" xfId="33500"/>
    <cellStyle name="Output 19 6 4" xfId="17805"/>
    <cellStyle name="Output 19 6 4 2" xfId="38992"/>
    <cellStyle name="Output 19 6 5" xfId="28131"/>
    <cellStyle name="Output 19 6_Table 2A-1_EFT (Annual)" xfId="7787"/>
    <cellStyle name="Output 19 7" xfId="3754"/>
    <cellStyle name="Output 19 7 2" xfId="12122"/>
    <cellStyle name="Output 19 7 2 2" xfId="24152"/>
    <cellStyle name="Output 19 7 2 2 2" xfId="45338"/>
    <cellStyle name="Output 19 7 2 3" xfId="34734"/>
    <cellStyle name="Output 19 7 3" xfId="19039"/>
    <cellStyle name="Output 19 7 3 2" xfId="40226"/>
    <cellStyle name="Output 19 7 4" xfId="29463"/>
    <cellStyle name="Output 19 7_Table 2A-1_EFT (Annual)" xfId="7789"/>
    <cellStyle name="Output 19 8" xfId="9441"/>
    <cellStyle name="Output 19 8 2" xfId="21606"/>
    <cellStyle name="Output 19 8 2 2" xfId="42792"/>
    <cellStyle name="Output 19 8 3" xfId="32188"/>
    <cellStyle name="Output 19 9" xfId="16493"/>
    <cellStyle name="Output 19 9 2" xfId="37680"/>
    <cellStyle name="Output 19_Table 2A-1_EFT (Annual)" xfId="3375"/>
    <cellStyle name="Output 2" xfId="100"/>
    <cellStyle name="Output 2 10" xfId="21513"/>
    <cellStyle name="Output 2 10 2" xfId="42700"/>
    <cellStyle name="Output 2 11" xfId="26655"/>
    <cellStyle name="Output 2 2" xfId="498"/>
    <cellStyle name="Output 2 2 2" xfId="1475"/>
    <cellStyle name="Output 2 2 2 2" xfId="2745"/>
    <cellStyle name="Output 2 2 2 2 2" xfId="6306"/>
    <cellStyle name="Output 2 2 2 2 2 2" xfId="14500"/>
    <cellStyle name="Output 2 2 2 2 2 2 2" xfId="26472"/>
    <cellStyle name="Output 2 2 2 2 2 2 2 2" xfId="47658"/>
    <cellStyle name="Output 2 2 2 2 2 2 3" xfId="37054"/>
    <cellStyle name="Output 2 2 2 2 2 3" xfId="21359"/>
    <cellStyle name="Output 2 2 2 2 2 3 2" xfId="42546"/>
    <cellStyle name="Output 2 2 2 2 2 4" xfId="31962"/>
    <cellStyle name="Output 2 2 2 2 2_Table 2A-1_EFT (Annual)" xfId="7791"/>
    <cellStyle name="Output 2 2 2 2 3" xfId="11842"/>
    <cellStyle name="Output 2 2 2 2 3 2" xfId="23926"/>
    <cellStyle name="Output 2 2 2 2 3 2 2" xfId="45112"/>
    <cellStyle name="Output 2 2 2 2 3 3" xfId="34508"/>
    <cellStyle name="Output 2 2 2 2 4" xfId="18813"/>
    <cellStyle name="Output 2 2 2 2 4 2" xfId="40000"/>
    <cellStyle name="Output 2 2 2 2 5" xfId="29219"/>
    <cellStyle name="Output 2 2 2 2_Table 2A-1_EFT (Annual)" xfId="7790"/>
    <cellStyle name="Output 2 2 2 3" xfId="1913"/>
    <cellStyle name="Output 2 2 2 3 2" xfId="5474"/>
    <cellStyle name="Output 2 2 2 3 2 2" xfId="13689"/>
    <cellStyle name="Output 2 2 2 3 2 2 2" xfId="25677"/>
    <cellStyle name="Output 2 2 2 3 2 2 2 2" xfId="46863"/>
    <cellStyle name="Output 2 2 2 3 2 2 3" xfId="36259"/>
    <cellStyle name="Output 2 2 2 3 2 3" xfId="20564"/>
    <cellStyle name="Output 2 2 2 3 2 3 2" xfId="41751"/>
    <cellStyle name="Output 2 2 2 3 2 4" xfId="31131"/>
    <cellStyle name="Output 2 2 2 3 2_Table 2A-1_EFT (Annual)" xfId="7793"/>
    <cellStyle name="Output 2 2 2 3 3" xfId="11033"/>
    <cellStyle name="Output 2 2 2 3 3 2" xfId="23131"/>
    <cellStyle name="Output 2 2 2 3 3 2 2" xfId="44317"/>
    <cellStyle name="Output 2 2 2 3 3 3" xfId="33713"/>
    <cellStyle name="Output 2 2 2 3 4" xfId="18018"/>
    <cellStyle name="Output 2 2 2 3 4 2" xfId="39205"/>
    <cellStyle name="Output 2 2 2 3 5" xfId="28388"/>
    <cellStyle name="Output 2 2 2 3_Table 2A-1_EFT (Annual)" xfId="7792"/>
    <cellStyle name="Output 2 2 2 4" xfId="5036"/>
    <cellStyle name="Output 2 2 2 4 2" xfId="13296"/>
    <cellStyle name="Output 2 2 2 4 2 2" xfId="25302"/>
    <cellStyle name="Output 2 2 2 4 2 2 2" xfId="46488"/>
    <cellStyle name="Output 2 2 2 4 2 3" xfId="35884"/>
    <cellStyle name="Output 2 2 2 4 3" xfId="20189"/>
    <cellStyle name="Output 2 2 2 4 3 2" xfId="41376"/>
    <cellStyle name="Output 2 2 2 4 4" xfId="30693"/>
    <cellStyle name="Output 2 2 2 4_Table 2A-1_EFT (Annual)" xfId="7794"/>
    <cellStyle name="Output 2 2 2 5" xfId="10640"/>
    <cellStyle name="Output 2 2 2 5 2" xfId="22756"/>
    <cellStyle name="Output 2 2 2 5 2 2" xfId="43942"/>
    <cellStyle name="Output 2 2 2 5 3" xfId="33338"/>
    <cellStyle name="Output 2 2 2 6" xfId="17643"/>
    <cellStyle name="Output 2 2 2 6 2" xfId="38830"/>
    <cellStyle name="Output 2 2 2 7" xfId="27950"/>
    <cellStyle name="Output 2 2 2_Table 2A-1_EFT (Annual)" xfId="3383"/>
    <cellStyle name="Output 2 2 3" xfId="2214"/>
    <cellStyle name="Output 2 2 3 2" xfId="5775"/>
    <cellStyle name="Output 2 2 3 2 2" xfId="13990"/>
    <cellStyle name="Output 2 2 3 2 2 2" xfId="25978"/>
    <cellStyle name="Output 2 2 3 2 2 2 2" xfId="47164"/>
    <cellStyle name="Output 2 2 3 2 2 3" xfId="36560"/>
    <cellStyle name="Output 2 2 3 2 3" xfId="20865"/>
    <cellStyle name="Output 2 2 3 2 3 2" xfId="42052"/>
    <cellStyle name="Output 2 2 3 2 4" xfId="31432"/>
    <cellStyle name="Output 2 2 3 2_Table 2A-1_EFT (Annual)" xfId="7796"/>
    <cellStyle name="Output 2 2 3 3" xfId="11334"/>
    <cellStyle name="Output 2 2 3 3 2" xfId="23432"/>
    <cellStyle name="Output 2 2 3 3 2 2" xfId="44618"/>
    <cellStyle name="Output 2 2 3 3 3" xfId="34014"/>
    <cellStyle name="Output 2 2 3 4" xfId="18319"/>
    <cellStyle name="Output 2 2 3 4 2" xfId="39506"/>
    <cellStyle name="Output 2 2 3 5" xfId="28689"/>
    <cellStyle name="Output 2 2 3_Table 2A-1_EFT (Annual)" xfId="7795"/>
    <cellStyle name="Output 2 2 4" xfId="1738"/>
    <cellStyle name="Output 2 2 4 2" xfId="5299"/>
    <cellStyle name="Output 2 2 4 2 2" xfId="13524"/>
    <cellStyle name="Output 2 2 4 2 2 2" xfId="25515"/>
    <cellStyle name="Output 2 2 4 2 2 2 2" xfId="46701"/>
    <cellStyle name="Output 2 2 4 2 2 3" xfId="36097"/>
    <cellStyle name="Output 2 2 4 2 3" xfId="20402"/>
    <cellStyle name="Output 2 2 4 2 3 2" xfId="41589"/>
    <cellStyle name="Output 2 2 4 2 4" xfId="30956"/>
    <cellStyle name="Output 2 2 4 2_Table 2A-1_EFT (Annual)" xfId="7798"/>
    <cellStyle name="Output 2 2 4 3" xfId="10867"/>
    <cellStyle name="Output 2 2 4 3 2" xfId="22969"/>
    <cellStyle name="Output 2 2 4 3 2 2" xfId="44155"/>
    <cellStyle name="Output 2 2 4 3 3" xfId="33551"/>
    <cellStyle name="Output 2 2 4 4" xfId="17856"/>
    <cellStyle name="Output 2 2 4 4 2" xfId="39043"/>
    <cellStyle name="Output 2 2 4 5" xfId="28213"/>
    <cellStyle name="Output 2 2 4_Table 2A-1_EFT (Annual)" xfId="7797"/>
    <cellStyle name="Output 2 2 5" xfId="4068"/>
    <cellStyle name="Output 2 2 5 2" xfId="12392"/>
    <cellStyle name="Output 2 2 5 2 2" xfId="24414"/>
    <cellStyle name="Output 2 2 5 2 2 2" xfId="45600"/>
    <cellStyle name="Output 2 2 5 2 3" xfId="34996"/>
    <cellStyle name="Output 2 2 5 3" xfId="19301"/>
    <cellStyle name="Output 2 2 5 3 2" xfId="40488"/>
    <cellStyle name="Output 2 2 5 4" xfId="29756"/>
    <cellStyle name="Output 2 2 5_Table 2A-1_EFT (Annual)" xfId="7799"/>
    <cellStyle name="Output 2 2 6" xfId="9731"/>
    <cellStyle name="Output 2 2 6 2" xfId="21868"/>
    <cellStyle name="Output 2 2 6 2 2" xfId="43054"/>
    <cellStyle name="Output 2 2 6 3" xfId="32450"/>
    <cellStyle name="Output 2 2 7" xfId="16755"/>
    <cellStyle name="Output 2 2 7 2" xfId="37942"/>
    <cellStyle name="Output 2 2 8" xfId="27013"/>
    <cellStyle name="Output 2 2_Table 2A-1_EFT (Annual)" xfId="3382"/>
    <cellStyle name="Output 2 3" xfId="331"/>
    <cellStyle name="Output 2 3 2" xfId="1319"/>
    <cellStyle name="Output 2 3 2 2" xfId="2589"/>
    <cellStyle name="Output 2 3 2 2 2" xfId="6150"/>
    <cellStyle name="Output 2 3 2 2 2 2" xfId="14344"/>
    <cellStyle name="Output 2 3 2 2 2 2 2" xfId="26316"/>
    <cellStyle name="Output 2 3 2 2 2 2 2 2" xfId="47502"/>
    <cellStyle name="Output 2 3 2 2 2 2 3" xfId="36898"/>
    <cellStyle name="Output 2 3 2 2 2 3" xfId="21203"/>
    <cellStyle name="Output 2 3 2 2 2 3 2" xfId="42390"/>
    <cellStyle name="Output 2 3 2 2 2 4" xfId="31806"/>
    <cellStyle name="Output 2 3 2 2 2_Table 2A-1_EFT (Annual)" xfId="7801"/>
    <cellStyle name="Output 2 3 2 2 3" xfId="11686"/>
    <cellStyle name="Output 2 3 2 2 3 2" xfId="23770"/>
    <cellStyle name="Output 2 3 2 2 3 2 2" xfId="44956"/>
    <cellStyle name="Output 2 3 2 2 3 3" xfId="34352"/>
    <cellStyle name="Output 2 3 2 2 4" xfId="18657"/>
    <cellStyle name="Output 2 3 2 2 4 2" xfId="39844"/>
    <cellStyle name="Output 2 3 2 2 5" xfId="29063"/>
    <cellStyle name="Output 2 3 2 2_Table 2A-1_EFT (Annual)" xfId="7800"/>
    <cellStyle name="Output 2 3 2 3" xfId="1881"/>
    <cellStyle name="Output 2 3 2 3 2" xfId="5442"/>
    <cellStyle name="Output 2 3 2 3 2 2" xfId="13657"/>
    <cellStyle name="Output 2 3 2 3 2 2 2" xfId="25645"/>
    <cellStyle name="Output 2 3 2 3 2 2 2 2" xfId="46831"/>
    <cellStyle name="Output 2 3 2 3 2 2 3" xfId="36227"/>
    <cellStyle name="Output 2 3 2 3 2 3" xfId="20532"/>
    <cellStyle name="Output 2 3 2 3 2 3 2" xfId="41719"/>
    <cellStyle name="Output 2 3 2 3 2 4" xfId="31099"/>
    <cellStyle name="Output 2 3 2 3 2_Table 2A-1_EFT (Annual)" xfId="7803"/>
    <cellStyle name="Output 2 3 2 3 3" xfId="11001"/>
    <cellStyle name="Output 2 3 2 3 3 2" xfId="23099"/>
    <cellStyle name="Output 2 3 2 3 3 2 2" xfId="44285"/>
    <cellStyle name="Output 2 3 2 3 3 3" xfId="33681"/>
    <cellStyle name="Output 2 3 2 3 4" xfId="17986"/>
    <cellStyle name="Output 2 3 2 3 4 2" xfId="39173"/>
    <cellStyle name="Output 2 3 2 3 5" xfId="28356"/>
    <cellStyle name="Output 2 3 2 3_Table 2A-1_EFT (Annual)" xfId="7802"/>
    <cellStyle name="Output 2 3 2 4" xfId="4880"/>
    <cellStyle name="Output 2 3 2 4 2" xfId="13140"/>
    <cellStyle name="Output 2 3 2 4 2 2" xfId="25146"/>
    <cellStyle name="Output 2 3 2 4 2 2 2" xfId="46332"/>
    <cellStyle name="Output 2 3 2 4 2 3" xfId="35728"/>
    <cellStyle name="Output 2 3 2 4 3" xfId="20033"/>
    <cellStyle name="Output 2 3 2 4 3 2" xfId="41220"/>
    <cellStyle name="Output 2 3 2 4 4" xfId="30537"/>
    <cellStyle name="Output 2 3 2 4_Table 2A-1_EFT (Annual)" xfId="7804"/>
    <cellStyle name="Output 2 3 2 5" xfId="10484"/>
    <cellStyle name="Output 2 3 2 5 2" xfId="22600"/>
    <cellStyle name="Output 2 3 2 5 2 2" xfId="43786"/>
    <cellStyle name="Output 2 3 2 5 3" xfId="33182"/>
    <cellStyle name="Output 2 3 2 6" xfId="17487"/>
    <cellStyle name="Output 2 3 2 6 2" xfId="38674"/>
    <cellStyle name="Output 2 3 2 7" xfId="27794"/>
    <cellStyle name="Output 2 3 2_Table 2A-1_EFT (Annual)" xfId="3385"/>
    <cellStyle name="Output 2 3 3" xfId="2058"/>
    <cellStyle name="Output 2 3 3 2" xfId="5619"/>
    <cellStyle name="Output 2 3 3 2 2" xfId="13834"/>
    <cellStyle name="Output 2 3 3 2 2 2" xfId="25822"/>
    <cellStyle name="Output 2 3 3 2 2 2 2" xfId="47008"/>
    <cellStyle name="Output 2 3 3 2 2 3" xfId="36404"/>
    <cellStyle name="Output 2 3 3 2 3" xfId="20709"/>
    <cellStyle name="Output 2 3 3 2 3 2" xfId="41896"/>
    <cellStyle name="Output 2 3 3 2 4" xfId="31276"/>
    <cellStyle name="Output 2 3 3 2_Table 2A-1_EFT (Annual)" xfId="7806"/>
    <cellStyle name="Output 2 3 3 3" xfId="11178"/>
    <cellStyle name="Output 2 3 3 3 2" xfId="23276"/>
    <cellStyle name="Output 2 3 3 3 2 2" xfId="44462"/>
    <cellStyle name="Output 2 3 3 3 3" xfId="33858"/>
    <cellStyle name="Output 2 3 3 4" xfId="18163"/>
    <cellStyle name="Output 2 3 3 4 2" xfId="39350"/>
    <cellStyle name="Output 2 3 3 5" xfId="28533"/>
    <cellStyle name="Output 2 3 3_Table 2A-1_EFT (Annual)" xfId="7805"/>
    <cellStyle name="Output 2 3 4" xfId="1697"/>
    <cellStyle name="Output 2 3 4 2" xfId="5258"/>
    <cellStyle name="Output 2 3 4 2 2" xfId="13491"/>
    <cellStyle name="Output 2 3 4 2 2 2" xfId="25485"/>
    <cellStyle name="Output 2 3 4 2 2 2 2" xfId="46671"/>
    <cellStyle name="Output 2 3 4 2 2 3" xfId="36067"/>
    <cellStyle name="Output 2 3 4 2 3" xfId="20372"/>
    <cellStyle name="Output 2 3 4 2 3 2" xfId="41559"/>
    <cellStyle name="Output 2 3 4 2 4" xfId="30915"/>
    <cellStyle name="Output 2 3 4 2_Table 2A-1_EFT (Annual)" xfId="7808"/>
    <cellStyle name="Output 2 3 4 3" xfId="10835"/>
    <cellStyle name="Output 2 3 4 3 2" xfId="22939"/>
    <cellStyle name="Output 2 3 4 3 2 2" xfId="44125"/>
    <cellStyle name="Output 2 3 4 3 3" xfId="33521"/>
    <cellStyle name="Output 2 3 4 4" xfId="17826"/>
    <cellStyle name="Output 2 3 4 4 2" xfId="39013"/>
    <cellStyle name="Output 2 3 4 5" xfId="28172"/>
    <cellStyle name="Output 2 3 4_Table 2A-1_EFT (Annual)" xfId="7807"/>
    <cellStyle name="Output 2 3 5" xfId="3901"/>
    <cellStyle name="Output 2 3 5 2" xfId="12233"/>
    <cellStyle name="Output 2 3 5 2 2" xfId="24258"/>
    <cellStyle name="Output 2 3 5 2 2 2" xfId="45444"/>
    <cellStyle name="Output 2 3 5 2 3" xfId="34840"/>
    <cellStyle name="Output 2 3 5 3" xfId="19145"/>
    <cellStyle name="Output 2 3 5 3 2" xfId="40332"/>
    <cellStyle name="Output 2 3 5 4" xfId="29589"/>
    <cellStyle name="Output 2 3 5_Table 2A-1_EFT (Annual)" xfId="7809"/>
    <cellStyle name="Output 2 3 6" xfId="9570"/>
    <cellStyle name="Output 2 3 6 2" xfId="21712"/>
    <cellStyle name="Output 2 3 6 2 2" xfId="42898"/>
    <cellStyle name="Output 2 3 6 3" xfId="32294"/>
    <cellStyle name="Output 2 3 7" xfId="16599"/>
    <cellStyle name="Output 2 3 7 2" xfId="37786"/>
    <cellStyle name="Output 2 3 8" xfId="26846"/>
    <cellStyle name="Output 2 3_Table 2A-1_EFT (Annual)" xfId="3384"/>
    <cellStyle name="Output 2 4" xfId="1153"/>
    <cellStyle name="Output 2 4 2" xfId="2423"/>
    <cellStyle name="Output 2 4 2 2" xfId="5984"/>
    <cellStyle name="Output 2 4 2 2 2" xfId="14178"/>
    <cellStyle name="Output 2 4 2 2 2 2" xfId="26150"/>
    <cellStyle name="Output 2 4 2 2 2 2 2" xfId="47336"/>
    <cellStyle name="Output 2 4 2 2 2 3" xfId="36732"/>
    <cellStyle name="Output 2 4 2 2 3" xfId="21037"/>
    <cellStyle name="Output 2 4 2 2 3 2" xfId="42224"/>
    <cellStyle name="Output 2 4 2 2 4" xfId="31640"/>
    <cellStyle name="Output 2 4 2 2_Table 2A-1_EFT (Annual)" xfId="7811"/>
    <cellStyle name="Output 2 4 2 3" xfId="11520"/>
    <cellStyle name="Output 2 4 2 3 2" xfId="23604"/>
    <cellStyle name="Output 2 4 2 3 2 2" xfId="44790"/>
    <cellStyle name="Output 2 4 2 3 3" xfId="34186"/>
    <cellStyle name="Output 2 4 2 4" xfId="18491"/>
    <cellStyle name="Output 2 4 2 4 2" xfId="39678"/>
    <cellStyle name="Output 2 4 2 5" xfId="28897"/>
    <cellStyle name="Output 2 4 2_Table 2A-1_EFT (Annual)" xfId="7810"/>
    <cellStyle name="Output 2 4 3" xfId="1817"/>
    <cellStyle name="Output 2 4 3 2" xfId="5378"/>
    <cellStyle name="Output 2 4 3 2 2" xfId="13593"/>
    <cellStyle name="Output 2 4 3 2 2 2" xfId="25581"/>
    <cellStyle name="Output 2 4 3 2 2 2 2" xfId="46767"/>
    <cellStyle name="Output 2 4 3 2 2 3" xfId="36163"/>
    <cellStyle name="Output 2 4 3 2 3" xfId="20468"/>
    <cellStyle name="Output 2 4 3 2 3 2" xfId="41655"/>
    <cellStyle name="Output 2 4 3 2 4" xfId="31035"/>
    <cellStyle name="Output 2 4 3 2_Table 2A-1_EFT (Annual)" xfId="7813"/>
    <cellStyle name="Output 2 4 3 3" xfId="10937"/>
    <cellStyle name="Output 2 4 3 3 2" xfId="23035"/>
    <cellStyle name="Output 2 4 3 3 2 2" xfId="44221"/>
    <cellStyle name="Output 2 4 3 3 3" xfId="33617"/>
    <cellStyle name="Output 2 4 3 4" xfId="17922"/>
    <cellStyle name="Output 2 4 3 4 2" xfId="39109"/>
    <cellStyle name="Output 2 4 3 5" xfId="28292"/>
    <cellStyle name="Output 2 4 3_Table 2A-1_EFT (Annual)" xfId="7812"/>
    <cellStyle name="Output 2 4 4" xfId="4714"/>
    <cellStyle name="Output 2 4 4 2" xfId="12974"/>
    <cellStyle name="Output 2 4 4 2 2" xfId="24980"/>
    <cellStyle name="Output 2 4 4 2 2 2" xfId="46166"/>
    <cellStyle name="Output 2 4 4 2 3" xfId="35562"/>
    <cellStyle name="Output 2 4 4 3" xfId="19867"/>
    <cellStyle name="Output 2 4 4 3 2" xfId="41054"/>
    <cellStyle name="Output 2 4 4 4" xfId="30371"/>
    <cellStyle name="Output 2 4 4_Table 2A-1_EFT (Annual)" xfId="7814"/>
    <cellStyle name="Output 2 4 5" xfId="10318"/>
    <cellStyle name="Output 2 4 5 2" xfId="22434"/>
    <cellStyle name="Output 2 4 5 2 2" xfId="43620"/>
    <cellStyle name="Output 2 4 5 3" xfId="33016"/>
    <cellStyle name="Output 2 4 6" xfId="17321"/>
    <cellStyle name="Output 2 4 6 2" xfId="38508"/>
    <cellStyle name="Output 2 4 7" xfId="27628"/>
    <cellStyle name="Output 2 4_Table 2A-1_EFT (Annual)" xfId="3386"/>
    <cellStyle name="Output 2 5" xfId="1802"/>
    <cellStyle name="Output 2 5 2" xfId="5363"/>
    <cellStyle name="Output 2 5 2 2" xfId="13578"/>
    <cellStyle name="Output 2 5 2 2 2" xfId="25566"/>
    <cellStyle name="Output 2 5 2 2 2 2" xfId="46752"/>
    <cellStyle name="Output 2 5 2 2 3" xfId="36148"/>
    <cellStyle name="Output 2 5 2 3" xfId="20453"/>
    <cellStyle name="Output 2 5 2 3 2" xfId="41640"/>
    <cellStyle name="Output 2 5 2 4" xfId="31020"/>
    <cellStyle name="Output 2 5 2_Table 2A-1_EFT (Annual)" xfId="7816"/>
    <cellStyle name="Output 2 5 3" xfId="10922"/>
    <cellStyle name="Output 2 5 3 2" xfId="23020"/>
    <cellStyle name="Output 2 5 3 2 2" xfId="44206"/>
    <cellStyle name="Output 2 5 3 3" xfId="33602"/>
    <cellStyle name="Output 2 5 4" xfId="17907"/>
    <cellStyle name="Output 2 5 4 2" xfId="39094"/>
    <cellStyle name="Output 2 5 5" xfId="28277"/>
    <cellStyle name="Output 2 5_Table 2A-1_EFT (Annual)" xfId="7815"/>
    <cellStyle name="Output 2 6" xfId="1640"/>
    <cellStyle name="Output 2 6 2" xfId="5201"/>
    <cellStyle name="Output 2 6 2 2" xfId="13453"/>
    <cellStyle name="Output 2 6 2 2 2" xfId="25453"/>
    <cellStyle name="Output 2 6 2 2 2 2" xfId="46639"/>
    <cellStyle name="Output 2 6 2 2 3" xfId="36035"/>
    <cellStyle name="Output 2 6 2 3" xfId="20340"/>
    <cellStyle name="Output 2 6 2 3 2" xfId="41527"/>
    <cellStyle name="Output 2 6 2 4" xfId="30858"/>
    <cellStyle name="Output 2 6 2_Table 2A-1_EFT (Annual)" xfId="7818"/>
    <cellStyle name="Output 2 6 3" xfId="10797"/>
    <cellStyle name="Output 2 6 3 2" xfId="22907"/>
    <cellStyle name="Output 2 6 3 2 2" xfId="44093"/>
    <cellStyle name="Output 2 6 3 3" xfId="33489"/>
    <cellStyle name="Output 2 6 4" xfId="17794"/>
    <cellStyle name="Output 2 6 4 2" xfId="38981"/>
    <cellStyle name="Output 2 6 5" xfId="28115"/>
    <cellStyle name="Output 2 6_Table 2A-1_EFT (Annual)" xfId="7817"/>
    <cellStyle name="Output 2 7" xfId="3689"/>
    <cellStyle name="Output 2 7 2" xfId="12061"/>
    <cellStyle name="Output 2 7 2 2" xfId="24092"/>
    <cellStyle name="Output 2 7 2 2 2" xfId="45278"/>
    <cellStyle name="Output 2 7 2 3" xfId="34674"/>
    <cellStyle name="Output 2 7 3" xfId="18979"/>
    <cellStyle name="Output 2 7 3 2" xfId="40166"/>
    <cellStyle name="Output 2 7 4" xfId="29398"/>
    <cellStyle name="Output 2 7_Table 2A-1_EFT (Annual)" xfId="7819"/>
    <cellStyle name="Output 2 8" xfId="9379"/>
    <cellStyle name="Output 2 8 2" xfId="21546"/>
    <cellStyle name="Output 2 8 2 2" xfId="42732"/>
    <cellStyle name="Output 2 8 3" xfId="32128"/>
    <cellStyle name="Output 2 9" xfId="16433"/>
    <cellStyle name="Output 2 9 2" xfId="37620"/>
    <cellStyle name="Output 2_Table 2A-1_EFT (Annual)" xfId="3381"/>
    <cellStyle name="Output 20" xfId="179"/>
    <cellStyle name="Output 20 10" xfId="26734"/>
    <cellStyle name="Output 20 2" xfId="572"/>
    <cellStyle name="Output 20 2 2" xfId="1549"/>
    <cellStyle name="Output 20 2 2 2" xfId="2819"/>
    <cellStyle name="Output 20 2 2 2 2" xfId="6380"/>
    <cellStyle name="Output 20 2 2 2 2 2" xfId="14574"/>
    <cellStyle name="Output 20 2 2 2 2 2 2" xfId="26546"/>
    <cellStyle name="Output 20 2 2 2 2 2 2 2" xfId="47732"/>
    <cellStyle name="Output 20 2 2 2 2 2 3" xfId="37128"/>
    <cellStyle name="Output 20 2 2 2 2 3" xfId="21433"/>
    <cellStyle name="Output 20 2 2 2 2 3 2" xfId="42620"/>
    <cellStyle name="Output 20 2 2 2 2 4" xfId="32036"/>
    <cellStyle name="Output 20 2 2 2 2_Table 2A-1_EFT (Annual)" xfId="7821"/>
    <cellStyle name="Output 20 2 2 2 3" xfId="11916"/>
    <cellStyle name="Output 20 2 2 2 3 2" xfId="24000"/>
    <cellStyle name="Output 20 2 2 2 3 2 2" xfId="45186"/>
    <cellStyle name="Output 20 2 2 2 3 3" xfId="34582"/>
    <cellStyle name="Output 20 2 2 2 4" xfId="18887"/>
    <cellStyle name="Output 20 2 2 2 4 2" xfId="40074"/>
    <cellStyle name="Output 20 2 2 2 5" xfId="29293"/>
    <cellStyle name="Output 20 2 2 2_Table 2A-1_EFT (Annual)" xfId="7820"/>
    <cellStyle name="Output 20 2 2 3" xfId="1926"/>
    <cellStyle name="Output 20 2 2 3 2" xfId="5487"/>
    <cellStyle name="Output 20 2 2 3 2 2" xfId="13702"/>
    <cellStyle name="Output 20 2 2 3 2 2 2" xfId="25690"/>
    <cellStyle name="Output 20 2 2 3 2 2 2 2" xfId="46876"/>
    <cellStyle name="Output 20 2 2 3 2 2 3" xfId="36272"/>
    <cellStyle name="Output 20 2 2 3 2 3" xfId="20577"/>
    <cellStyle name="Output 20 2 2 3 2 3 2" xfId="41764"/>
    <cellStyle name="Output 20 2 2 3 2 4" xfId="31144"/>
    <cellStyle name="Output 20 2 2 3 2_Table 2A-1_EFT (Annual)" xfId="7823"/>
    <cellStyle name="Output 20 2 2 3 3" xfId="11046"/>
    <cellStyle name="Output 20 2 2 3 3 2" xfId="23144"/>
    <cellStyle name="Output 20 2 2 3 3 2 2" xfId="44330"/>
    <cellStyle name="Output 20 2 2 3 3 3" xfId="33726"/>
    <cellStyle name="Output 20 2 2 3 4" xfId="18031"/>
    <cellStyle name="Output 20 2 2 3 4 2" xfId="39218"/>
    <cellStyle name="Output 20 2 2 3 5" xfId="28401"/>
    <cellStyle name="Output 20 2 2 3_Table 2A-1_EFT (Annual)" xfId="7822"/>
    <cellStyle name="Output 20 2 2 4" xfId="5110"/>
    <cellStyle name="Output 20 2 2 4 2" xfId="13370"/>
    <cellStyle name="Output 20 2 2 4 2 2" xfId="25376"/>
    <cellStyle name="Output 20 2 2 4 2 2 2" xfId="46562"/>
    <cellStyle name="Output 20 2 2 4 2 3" xfId="35958"/>
    <cellStyle name="Output 20 2 2 4 3" xfId="20263"/>
    <cellStyle name="Output 20 2 2 4 3 2" xfId="41450"/>
    <cellStyle name="Output 20 2 2 4 4" xfId="30767"/>
    <cellStyle name="Output 20 2 2 4_Table 2A-1_EFT (Annual)" xfId="7824"/>
    <cellStyle name="Output 20 2 2 5" xfId="10714"/>
    <cellStyle name="Output 20 2 2 5 2" xfId="22830"/>
    <cellStyle name="Output 20 2 2 5 2 2" xfId="44016"/>
    <cellStyle name="Output 20 2 2 5 3" xfId="33412"/>
    <cellStyle name="Output 20 2 2 6" xfId="17717"/>
    <cellStyle name="Output 20 2 2 6 2" xfId="38904"/>
    <cellStyle name="Output 20 2 2 7" xfId="28024"/>
    <cellStyle name="Output 20 2 2_Table 2A-1_EFT (Annual)" xfId="3389"/>
    <cellStyle name="Output 20 2 3" xfId="2288"/>
    <cellStyle name="Output 20 2 3 2" xfId="5849"/>
    <cellStyle name="Output 20 2 3 2 2" xfId="14064"/>
    <cellStyle name="Output 20 2 3 2 2 2" xfId="26052"/>
    <cellStyle name="Output 20 2 3 2 2 2 2" xfId="47238"/>
    <cellStyle name="Output 20 2 3 2 2 3" xfId="36634"/>
    <cellStyle name="Output 20 2 3 2 3" xfId="20939"/>
    <cellStyle name="Output 20 2 3 2 3 2" xfId="42126"/>
    <cellStyle name="Output 20 2 3 2 4" xfId="31506"/>
    <cellStyle name="Output 20 2 3 2_Table 2A-1_EFT (Annual)" xfId="7826"/>
    <cellStyle name="Output 20 2 3 3" xfId="11408"/>
    <cellStyle name="Output 20 2 3 3 2" xfId="23506"/>
    <cellStyle name="Output 20 2 3 3 2 2" xfId="44692"/>
    <cellStyle name="Output 20 2 3 3 3" xfId="34088"/>
    <cellStyle name="Output 20 2 3 4" xfId="18393"/>
    <cellStyle name="Output 20 2 3 4 2" xfId="39580"/>
    <cellStyle name="Output 20 2 3 5" xfId="28763"/>
    <cellStyle name="Output 20 2 3_Table 2A-1_EFT (Annual)" xfId="7825"/>
    <cellStyle name="Output 20 2 4" xfId="1751"/>
    <cellStyle name="Output 20 2 4 2" xfId="5312"/>
    <cellStyle name="Output 20 2 4 2 2" xfId="13537"/>
    <cellStyle name="Output 20 2 4 2 2 2" xfId="25528"/>
    <cellStyle name="Output 20 2 4 2 2 2 2" xfId="46714"/>
    <cellStyle name="Output 20 2 4 2 2 3" xfId="36110"/>
    <cellStyle name="Output 20 2 4 2 3" xfId="20415"/>
    <cellStyle name="Output 20 2 4 2 3 2" xfId="41602"/>
    <cellStyle name="Output 20 2 4 2 4" xfId="30969"/>
    <cellStyle name="Output 20 2 4 2_Table 2A-1_EFT (Annual)" xfId="7828"/>
    <cellStyle name="Output 20 2 4 3" xfId="10880"/>
    <cellStyle name="Output 20 2 4 3 2" xfId="22982"/>
    <cellStyle name="Output 20 2 4 3 2 2" xfId="44168"/>
    <cellStyle name="Output 20 2 4 3 3" xfId="33564"/>
    <cellStyle name="Output 20 2 4 4" xfId="17869"/>
    <cellStyle name="Output 20 2 4 4 2" xfId="39056"/>
    <cellStyle name="Output 20 2 4 5" xfId="28226"/>
    <cellStyle name="Output 20 2 4_Table 2A-1_EFT (Annual)" xfId="7827"/>
    <cellStyle name="Output 20 2 5" xfId="4142"/>
    <cellStyle name="Output 20 2 5 2" xfId="12466"/>
    <cellStyle name="Output 20 2 5 2 2" xfId="24488"/>
    <cellStyle name="Output 20 2 5 2 2 2" xfId="45674"/>
    <cellStyle name="Output 20 2 5 2 3" xfId="35070"/>
    <cellStyle name="Output 20 2 5 3" xfId="19375"/>
    <cellStyle name="Output 20 2 5 3 2" xfId="40562"/>
    <cellStyle name="Output 20 2 5 4" xfId="29830"/>
    <cellStyle name="Output 20 2 5_Table 2A-1_EFT (Annual)" xfId="7829"/>
    <cellStyle name="Output 20 2 6" xfId="9805"/>
    <cellStyle name="Output 20 2 6 2" xfId="21942"/>
    <cellStyle name="Output 20 2 6 2 2" xfId="43128"/>
    <cellStyle name="Output 20 2 6 3" xfId="32524"/>
    <cellStyle name="Output 20 2 7" xfId="16829"/>
    <cellStyle name="Output 20 2 7 2" xfId="38016"/>
    <cellStyle name="Output 20 2 8" xfId="27087"/>
    <cellStyle name="Output 20 2_Table 2A-1_EFT (Annual)" xfId="3388"/>
    <cellStyle name="Output 20 3" xfId="410"/>
    <cellStyle name="Output 20 3 2" xfId="1393"/>
    <cellStyle name="Output 20 3 2 2" xfId="2663"/>
    <cellStyle name="Output 20 3 2 2 2" xfId="6224"/>
    <cellStyle name="Output 20 3 2 2 2 2" xfId="14418"/>
    <cellStyle name="Output 20 3 2 2 2 2 2" xfId="26390"/>
    <cellStyle name="Output 20 3 2 2 2 2 2 2" xfId="47576"/>
    <cellStyle name="Output 20 3 2 2 2 2 3" xfId="36972"/>
    <cellStyle name="Output 20 3 2 2 2 3" xfId="21277"/>
    <cellStyle name="Output 20 3 2 2 2 3 2" xfId="42464"/>
    <cellStyle name="Output 20 3 2 2 2 4" xfId="31880"/>
    <cellStyle name="Output 20 3 2 2 2_Table 2A-1_EFT (Annual)" xfId="7831"/>
    <cellStyle name="Output 20 3 2 2 3" xfId="11760"/>
    <cellStyle name="Output 20 3 2 2 3 2" xfId="23844"/>
    <cellStyle name="Output 20 3 2 2 3 2 2" xfId="45030"/>
    <cellStyle name="Output 20 3 2 2 3 3" xfId="34426"/>
    <cellStyle name="Output 20 3 2 2 4" xfId="18731"/>
    <cellStyle name="Output 20 3 2 2 4 2" xfId="39918"/>
    <cellStyle name="Output 20 3 2 2 5" xfId="29137"/>
    <cellStyle name="Output 20 3 2 2_Table 2A-1_EFT (Annual)" xfId="7830"/>
    <cellStyle name="Output 20 3 2 3" xfId="1895"/>
    <cellStyle name="Output 20 3 2 3 2" xfId="5456"/>
    <cellStyle name="Output 20 3 2 3 2 2" xfId="13671"/>
    <cellStyle name="Output 20 3 2 3 2 2 2" xfId="25659"/>
    <cellStyle name="Output 20 3 2 3 2 2 2 2" xfId="46845"/>
    <cellStyle name="Output 20 3 2 3 2 2 3" xfId="36241"/>
    <cellStyle name="Output 20 3 2 3 2 3" xfId="20546"/>
    <cellStyle name="Output 20 3 2 3 2 3 2" xfId="41733"/>
    <cellStyle name="Output 20 3 2 3 2 4" xfId="31113"/>
    <cellStyle name="Output 20 3 2 3 2_Table 2A-1_EFT (Annual)" xfId="7833"/>
    <cellStyle name="Output 20 3 2 3 3" xfId="11015"/>
    <cellStyle name="Output 20 3 2 3 3 2" xfId="23113"/>
    <cellStyle name="Output 20 3 2 3 3 2 2" xfId="44299"/>
    <cellStyle name="Output 20 3 2 3 3 3" xfId="33695"/>
    <cellStyle name="Output 20 3 2 3 4" xfId="18000"/>
    <cellStyle name="Output 20 3 2 3 4 2" xfId="39187"/>
    <cellStyle name="Output 20 3 2 3 5" xfId="28370"/>
    <cellStyle name="Output 20 3 2 3_Table 2A-1_EFT (Annual)" xfId="7832"/>
    <cellStyle name="Output 20 3 2 4" xfId="4954"/>
    <cellStyle name="Output 20 3 2 4 2" xfId="13214"/>
    <cellStyle name="Output 20 3 2 4 2 2" xfId="25220"/>
    <cellStyle name="Output 20 3 2 4 2 2 2" xfId="46406"/>
    <cellStyle name="Output 20 3 2 4 2 3" xfId="35802"/>
    <cellStyle name="Output 20 3 2 4 3" xfId="20107"/>
    <cellStyle name="Output 20 3 2 4 3 2" xfId="41294"/>
    <cellStyle name="Output 20 3 2 4 4" xfId="30611"/>
    <cellStyle name="Output 20 3 2 4_Table 2A-1_EFT (Annual)" xfId="7834"/>
    <cellStyle name="Output 20 3 2 5" xfId="10558"/>
    <cellStyle name="Output 20 3 2 5 2" xfId="22674"/>
    <cellStyle name="Output 20 3 2 5 2 2" xfId="43860"/>
    <cellStyle name="Output 20 3 2 5 3" xfId="33256"/>
    <cellStyle name="Output 20 3 2 6" xfId="17561"/>
    <cellStyle name="Output 20 3 2 6 2" xfId="38748"/>
    <cellStyle name="Output 20 3 2 7" xfId="27868"/>
    <cellStyle name="Output 20 3 2_Table 2A-1_EFT (Annual)" xfId="3391"/>
    <cellStyle name="Output 20 3 3" xfId="2132"/>
    <cellStyle name="Output 20 3 3 2" xfId="5693"/>
    <cellStyle name="Output 20 3 3 2 2" xfId="13908"/>
    <cellStyle name="Output 20 3 3 2 2 2" xfId="25896"/>
    <cellStyle name="Output 20 3 3 2 2 2 2" xfId="47082"/>
    <cellStyle name="Output 20 3 3 2 2 3" xfId="36478"/>
    <cellStyle name="Output 20 3 3 2 3" xfId="20783"/>
    <cellStyle name="Output 20 3 3 2 3 2" xfId="41970"/>
    <cellStyle name="Output 20 3 3 2 4" xfId="31350"/>
    <cellStyle name="Output 20 3 3 2_Table 2A-1_EFT (Annual)" xfId="7836"/>
    <cellStyle name="Output 20 3 3 3" xfId="11252"/>
    <cellStyle name="Output 20 3 3 3 2" xfId="23350"/>
    <cellStyle name="Output 20 3 3 3 2 2" xfId="44536"/>
    <cellStyle name="Output 20 3 3 3 3" xfId="33932"/>
    <cellStyle name="Output 20 3 3 4" xfId="18237"/>
    <cellStyle name="Output 20 3 3 4 2" xfId="39424"/>
    <cellStyle name="Output 20 3 3 5" xfId="28607"/>
    <cellStyle name="Output 20 3 3_Table 2A-1_EFT (Annual)" xfId="7835"/>
    <cellStyle name="Output 20 3 4" xfId="1715"/>
    <cellStyle name="Output 20 3 4 2" xfId="5276"/>
    <cellStyle name="Output 20 3 4 2 2" xfId="13505"/>
    <cellStyle name="Output 20 3 4 2 2 2" xfId="25498"/>
    <cellStyle name="Output 20 3 4 2 2 2 2" xfId="46684"/>
    <cellStyle name="Output 20 3 4 2 2 3" xfId="36080"/>
    <cellStyle name="Output 20 3 4 2 3" xfId="20385"/>
    <cellStyle name="Output 20 3 4 2 3 2" xfId="41572"/>
    <cellStyle name="Output 20 3 4 2 4" xfId="30933"/>
    <cellStyle name="Output 20 3 4 2_Table 2A-1_EFT (Annual)" xfId="7838"/>
    <cellStyle name="Output 20 3 4 3" xfId="10849"/>
    <cellStyle name="Output 20 3 4 3 2" xfId="22952"/>
    <cellStyle name="Output 20 3 4 3 2 2" xfId="44138"/>
    <cellStyle name="Output 20 3 4 3 3" xfId="33534"/>
    <cellStyle name="Output 20 3 4 4" xfId="17839"/>
    <cellStyle name="Output 20 3 4 4 2" xfId="39026"/>
    <cellStyle name="Output 20 3 4 5" xfId="28190"/>
    <cellStyle name="Output 20 3 4_Table 2A-1_EFT (Annual)" xfId="7837"/>
    <cellStyle name="Output 20 3 5" xfId="3980"/>
    <cellStyle name="Output 20 3 5 2" xfId="12308"/>
    <cellStyle name="Output 20 3 5 2 2" xfId="24332"/>
    <cellStyle name="Output 20 3 5 2 2 2" xfId="45518"/>
    <cellStyle name="Output 20 3 5 2 3" xfId="34914"/>
    <cellStyle name="Output 20 3 5 3" xfId="19219"/>
    <cellStyle name="Output 20 3 5 3 2" xfId="40406"/>
    <cellStyle name="Output 20 3 5 4" xfId="29668"/>
    <cellStyle name="Output 20 3 5_Table 2A-1_EFT (Annual)" xfId="7839"/>
    <cellStyle name="Output 20 3 6" xfId="9645"/>
    <cellStyle name="Output 20 3 6 2" xfId="21786"/>
    <cellStyle name="Output 20 3 6 2 2" xfId="42972"/>
    <cellStyle name="Output 20 3 6 3" xfId="32368"/>
    <cellStyle name="Output 20 3 7" xfId="16673"/>
    <cellStyle name="Output 20 3 7 2" xfId="37860"/>
    <cellStyle name="Output 20 3 8" xfId="26925"/>
    <cellStyle name="Output 20 3_Table 2A-1_EFT (Annual)" xfId="3390"/>
    <cellStyle name="Output 20 4" xfId="1227"/>
    <cellStyle name="Output 20 4 2" xfId="2497"/>
    <cellStyle name="Output 20 4 2 2" xfId="6058"/>
    <cellStyle name="Output 20 4 2 2 2" xfId="14252"/>
    <cellStyle name="Output 20 4 2 2 2 2" xfId="26224"/>
    <cellStyle name="Output 20 4 2 2 2 2 2" xfId="47410"/>
    <cellStyle name="Output 20 4 2 2 2 3" xfId="36806"/>
    <cellStyle name="Output 20 4 2 2 3" xfId="21111"/>
    <cellStyle name="Output 20 4 2 2 3 2" xfId="42298"/>
    <cellStyle name="Output 20 4 2 2 4" xfId="31714"/>
    <cellStyle name="Output 20 4 2 2_Table 2A-1_EFT (Annual)" xfId="7841"/>
    <cellStyle name="Output 20 4 2 3" xfId="11594"/>
    <cellStyle name="Output 20 4 2 3 2" xfId="23678"/>
    <cellStyle name="Output 20 4 2 3 2 2" xfId="44864"/>
    <cellStyle name="Output 20 4 2 3 3" xfId="34260"/>
    <cellStyle name="Output 20 4 2 4" xfId="18565"/>
    <cellStyle name="Output 20 4 2 4 2" xfId="39752"/>
    <cellStyle name="Output 20 4 2 5" xfId="28971"/>
    <cellStyle name="Output 20 4 2_Table 2A-1_EFT (Annual)" xfId="7840"/>
    <cellStyle name="Output 20 4 3" xfId="1831"/>
    <cellStyle name="Output 20 4 3 2" xfId="5392"/>
    <cellStyle name="Output 20 4 3 2 2" xfId="13607"/>
    <cellStyle name="Output 20 4 3 2 2 2" xfId="25595"/>
    <cellStyle name="Output 20 4 3 2 2 2 2" xfId="46781"/>
    <cellStyle name="Output 20 4 3 2 2 3" xfId="36177"/>
    <cellStyle name="Output 20 4 3 2 3" xfId="20482"/>
    <cellStyle name="Output 20 4 3 2 3 2" xfId="41669"/>
    <cellStyle name="Output 20 4 3 2 4" xfId="31049"/>
    <cellStyle name="Output 20 4 3 2_Table 2A-1_EFT (Annual)" xfId="7843"/>
    <cellStyle name="Output 20 4 3 3" xfId="10951"/>
    <cellStyle name="Output 20 4 3 3 2" xfId="23049"/>
    <cellStyle name="Output 20 4 3 3 2 2" xfId="44235"/>
    <cellStyle name="Output 20 4 3 3 3" xfId="33631"/>
    <cellStyle name="Output 20 4 3 4" xfId="17936"/>
    <cellStyle name="Output 20 4 3 4 2" xfId="39123"/>
    <cellStyle name="Output 20 4 3 5" xfId="28306"/>
    <cellStyle name="Output 20 4 3_Table 2A-1_EFT (Annual)" xfId="7842"/>
    <cellStyle name="Output 20 4 4" xfId="4788"/>
    <cellStyle name="Output 20 4 4 2" xfId="13048"/>
    <cellStyle name="Output 20 4 4 2 2" xfId="25054"/>
    <cellStyle name="Output 20 4 4 2 2 2" xfId="46240"/>
    <cellStyle name="Output 20 4 4 2 3" xfId="35636"/>
    <cellStyle name="Output 20 4 4 3" xfId="19941"/>
    <cellStyle name="Output 20 4 4 3 2" xfId="41128"/>
    <cellStyle name="Output 20 4 4 4" xfId="30445"/>
    <cellStyle name="Output 20 4 4_Table 2A-1_EFT (Annual)" xfId="7844"/>
    <cellStyle name="Output 20 4 5" xfId="10392"/>
    <cellStyle name="Output 20 4 5 2" xfId="22508"/>
    <cellStyle name="Output 20 4 5 2 2" xfId="43694"/>
    <cellStyle name="Output 20 4 5 3" xfId="33090"/>
    <cellStyle name="Output 20 4 6" xfId="17395"/>
    <cellStyle name="Output 20 4 6 2" xfId="38582"/>
    <cellStyle name="Output 20 4 7" xfId="27702"/>
    <cellStyle name="Output 20 4_Table 2A-1_EFT (Annual)" xfId="3392"/>
    <cellStyle name="Output 20 5" xfId="1966"/>
    <cellStyle name="Output 20 5 2" xfId="5527"/>
    <cellStyle name="Output 20 5 2 2" xfId="13742"/>
    <cellStyle name="Output 20 5 2 2 2" xfId="25730"/>
    <cellStyle name="Output 20 5 2 2 2 2" xfId="46916"/>
    <cellStyle name="Output 20 5 2 2 3" xfId="36312"/>
    <cellStyle name="Output 20 5 2 3" xfId="20617"/>
    <cellStyle name="Output 20 5 2 3 2" xfId="41804"/>
    <cellStyle name="Output 20 5 2 4" xfId="31184"/>
    <cellStyle name="Output 20 5 2_Table 2A-1_EFT (Annual)" xfId="7846"/>
    <cellStyle name="Output 20 5 3" xfId="11086"/>
    <cellStyle name="Output 20 5 3 2" xfId="23184"/>
    <cellStyle name="Output 20 5 3 2 2" xfId="44370"/>
    <cellStyle name="Output 20 5 3 3" xfId="33766"/>
    <cellStyle name="Output 20 5 4" xfId="18071"/>
    <cellStyle name="Output 20 5 4 2" xfId="39258"/>
    <cellStyle name="Output 20 5 5" xfId="28441"/>
    <cellStyle name="Output 20 5_Table 2A-1_EFT (Annual)" xfId="7845"/>
    <cellStyle name="Output 20 6" xfId="1658"/>
    <cellStyle name="Output 20 6 2" xfId="5219"/>
    <cellStyle name="Output 20 6 2 2" xfId="13466"/>
    <cellStyle name="Output 20 6 2 2 2" xfId="25466"/>
    <cellStyle name="Output 20 6 2 2 2 2" xfId="46652"/>
    <cellStyle name="Output 20 6 2 2 3" xfId="36048"/>
    <cellStyle name="Output 20 6 2 3" xfId="20353"/>
    <cellStyle name="Output 20 6 2 3 2" xfId="41540"/>
    <cellStyle name="Output 20 6 2 4" xfId="30876"/>
    <cellStyle name="Output 20 6 2_Table 2A-1_EFT (Annual)" xfId="7848"/>
    <cellStyle name="Output 20 6 3" xfId="10811"/>
    <cellStyle name="Output 20 6 3 2" xfId="22920"/>
    <cellStyle name="Output 20 6 3 2 2" xfId="44106"/>
    <cellStyle name="Output 20 6 3 3" xfId="33502"/>
    <cellStyle name="Output 20 6 4" xfId="17807"/>
    <cellStyle name="Output 20 6 4 2" xfId="38994"/>
    <cellStyle name="Output 20 6 5" xfId="28133"/>
    <cellStyle name="Output 20 6_Table 2A-1_EFT (Annual)" xfId="7847"/>
    <cellStyle name="Output 20 7" xfId="3768"/>
    <cellStyle name="Output 20 7 2" xfId="12136"/>
    <cellStyle name="Output 20 7 2 2" xfId="24166"/>
    <cellStyle name="Output 20 7 2 2 2" xfId="45352"/>
    <cellStyle name="Output 20 7 2 3" xfId="34748"/>
    <cellStyle name="Output 20 7 3" xfId="19053"/>
    <cellStyle name="Output 20 7 3 2" xfId="40240"/>
    <cellStyle name="Output 20 7 4" xfId="29477"/>
    <cellStyle name="Output 20 7_Table 2A-1_EFT (Annual)" xfId="7849"/>
    <cellStyle name="Output 20 8" xfId="9455"/>
    <cellStyle name="Output 20 8 2" xfId="21620"/>
    <cellStyle name="Output 20 8 2 2" xfId="42806"/>
    <cellStyle name="Output 20 8 3" xfId="32202"/>
    <cellStyle name="Output 20 9" xfId="16507"/>
    <cellStyle name="Output 20 9 2" xfId="37694"/>
    <cellStyle name="Output 20_Table 2A-1_EFT (Annual)" xfId="3387"/>
    <cellStyle name="Output 21" xfId="200"/>
    <cellStyle name="Output 21 10" xfId="26755"/>
    <cellStyle name="Output 21 2" xfId="593"/>
    <cellStyle name="Output 21 2 2" xfId="1570"/>
    <cellStyle name="Output 21 2 2 2" xfId="2840"/>
    <cellStyle name="Output 21 2 2 2 2" xfId="6401"/>
    <cellStyle name="Output 21 2 2 2 2 2" xfId="14595"/>
    <cellStyle name="Output 21 2 2 2 2 2 2" xfId="26567"/>
    <cellStyle name="Output 21 2 2 2 2 2 2 2" xfId="47753"/>
    <cellStyle name="Output 21 2 2 2 2 2 3" xfId="37149"/>
    <cellStyle name="Output 21 2 2 2 2 3" xfId="21454"/>
    <cellStyle name="Output 21 2 2 2 2 3 2" xfId="42641"/>
    <cellStyle name="Output 21 2 2 2 2 4" xfId="32057"/>
    <cellStyle name="Output 21 2 2 2 2_Table 2A-1_EFT (Annual)" xfId="7851"/>
    <cellStyle name="Output 21 2 2 2 3" xfId="11937"/>
    <cellStyle name="Output 21 2 2 2 3 2" xfId="24021"/>
    <cellStyle name="Output 21 2 2 2 3 2 2" xfId="45207"/>
    <cellStyle name="Output 21 2 2 2 3 3" xfId="34603"/>
    <cellStyle name="Output 21 2 2 2 4" xfId="18908"/>
    <cellStyle name="Output 21 2 2 2 4 2" xfId="40095"/>
    <cellStyle name="Output 21 2 2 2 5" xfId="29314"/>
    <cellStyle name="Output 21 2 2 2_Table 2A-1_EFT (Annual)" xfId="7850"/>
    <cellStyle name="Output 21 2 2 3" xfId="1930"/>
    <cellStyle name="Output 21 2 2 3 2" xfId="5491"/>
    <cellStyle name="Output 21 2 2 3 2 2" xfId="13706"/>
    <cellStyle name="Output 21 2 2 3 2 2 2" xfId="25694"/>
    <cellStyle name="Output 21 2 2 3 2 2 2 2" xfId="46880"/>
    <cellStyle name="Output 21 2 2 3 2 2 3" xfId="36276"/>
    <cellStyle name="Output 21 2 2 3 2 3" xfId="20581"/>
    <cellStyle name="Output 21 2 2 3 2 3 2" xfId="41768"/>
    <cellStyle name="Output 21 2 2 3 2 4" xfId="31148"/>
    <cellStyle name="Output 21 2 2 3 2_Table 2A-1_EFT (Annual)" xfId="7853"/>
    <cellStyle name="Output 21 2 2 3 3" xfId="11050"/>
    <cellStyle name="Output 21 2 2 3 3 2" xfId="23148"/>
    <cellStyle name="Output 21 2 2 3 3 2 2" xfId="44334"/>
    <cellStyle name="Output 21 2 2 3 3 3" xfId="33730"/>
    <cellStyle name="Output 21 2 2 3 4" xfId="18035"/>
    <cellStyle name="Output 21 2 2 3 4 2" xfId="39222"/>
    <cellStyle name="Output 21 2 2 3 5" xfId="28405"/>
    <cellStyle name="Output 21 2 2 3_Table 2A-1_EFT (Annual)" xfId="7852"/>
    <cellStyle name="Output 21 2 2 4" xfId="5131"/>
    <cellStyle name="Output 21 2 2 4 2" xfId="13391"/>
    <cellStyle name="Output 21 2 2 4 2 2" xfId="25397"/>
    <cellStyle name="Output 21 2 2 4 2 2 2" xfId="46583"/>
    <cellStyle name="Output 21 2 2 4 2 3" xfId="35979"/>
    <cellStyle name="Output 21 2 2 4 3" xfId="20284"/>
    <cellStyle name="Output 21 2 2 4 3 2" xfId="41471"/>
    <cellStyle name="Output 21 2 2 4 4" xfId="30788"/>
    <cellStyle name="Output 21 2 2 4_Table 2A-1_EFT (Annual)" xfId="7854"/>
    <cellStyle name="Output 21 2 2 5" xfId="10735"/>
    <cellStyle name="Output 21 2 2 5 2" xfId="22851"/>
    <cellStyle name="Output 21 2 2 5 2 2" xfId="44037"/>
    <cellStyle name="Output 21 2 2 5 3" xfId="33433"/>
    <cellStyle name="Output 21 2 2 6" xfId="17738"/>
    <cellStyle name="Output 21 2 2 6 2" xfId="38925"/>
    <cellStyle name="Output 21 2 2 7" xfId="28045"/>
    <cellStyle name="Output 21 2 2_Table 2A-1_EFT (Annual)" xfId="3395"/>
    <cellStyle name="Output 21 2 3" xfId="2309"/>
    <cellStyle name="Output 21 2 3 2" xfId="5870"/>
    <cellStyle name="Output 21 2 3 2 2" xfId="14085"/>
    <cellStyle name="Output 21 2 3 2 2 2" xfId="26073"/>
    <cellStyle name="Output 21 2 3 2 2 2 2" xfId="47259"/>
    <cellStyle name="Output 21 2 3 2 2 3" xfId="36655"/>
    <cellStyle name="Output 21 2 3 2 3" xfId="20960"/>
    <cellStyle name="Output 21 2 3 2 3 2" xfId="42147"/>
    <cellStyle name="Output 21 2 3 2 4" xfId="31527"/>
    <cellStyle name="Output 21 2 3 2_Table 2A-1_EFT (Annual)" xfId="7856"/>
    <cellStyle name="Output 21 2 3 3" xfId="11429"/>
    <cellStyle name="Output 21 2 3 3 2" xfId="23527"/>
    <cellStyle name="Output 21 2 3 3 2 2" xfId="44713"/>
    <cellStyle name="Output 21 2 3 3 3" xfId="34109"/>
    <cellStyle name="Output 21 2 3 4" xfId="18414"/>
    <cellStyle name="Output 21 2 3 4 2" xfId="39601"/>
    <cellStyle name="Output 21 2 3 5" xfId="28784"/>
    <cellStyle name="Output 21 2 3_Table 2A-1_EFT (Annual)" xfId="7855"/>
    <cellStyle name="Output 21 2 4" xfId="1755"/>
    <cellStyle name="Output 21 2 4 2" xfId="5316"/>
    <cellStyle name="Output 21 2 4 2 2" xfId="13541"/>
    <cellStyle name="Output 21 2 4 2 2 2" xfId="25532"/>
    <cellStyle name="Output 21 2 4 2 2 2 2" xfId="46718"/>
    <cellStyle name="Output 21 2 4 2 2 3" xfId="36114"/>
    <cellStyle name="Output 21 2 4 2 3" xfId="20419"/>
    <cellStyle name="Output 21 2 4 2 3 2" xfId="41606"/>
    <cellStyle name="Output 21 2 4 2 4" xfId="30973"/>
    <cellStyle name="Output 21 2 4 2_Table 2A-1_EFT (Annual)" xfId="7858"/>
    <cellStyle name="Output 21 2 4 3" xfId="10884"/>
    <cellStyle name="Output 21 2 4 3 2" xfId="22986"/>
    <cellStyle name="Output 21 2 4 3 2 2" xfId="44172"/>
    <cellStyle name="Output 21 2 4 3 3" xfId="33568"/>
    <cellStyle name="Output 21 2 4 4" xfId="17873"/>
    <cellStyle name="Output 21 2 4 4 2" xfId="39060"/>
    <cellStyle name="Output 21 2 4 5" xfId="28230"/>
    <cellStyle name="Output 21 2 4_Table 2A-1_EFT (Annual)" xfId="7857"/>
    <cellStyle name="Output 21 2 5" xfId="4163"/>
    <cellStyle name="Output 21 2 5 2" xfId="12487"/>
    <cellStyle name="Output 21 2 5 2 2" xfId="24509"/>
    <cellStyle name="Output 21 2 5 2 2 2" xfId="45695"/>
    <cellStyle name="Output 21 2 5 2 3" xfId="35091"/>
    <cellStyle name="Output 21 2 5 3" xfId="19396"/>
    <cellStyle name="Output 21 2 5 3 2" xfId="40583"/>
    <cellStyle name="Output 21 2 5 4" xfId="29851"/>
    <cellStyle name="Output 21 2 5_Table 2A-1_EFT (Annual)" xfId="7859"/>
    <cellStyle name="Output 21 2 6" xfId="9826"/>
    <cellStyle name="Output 21 2 6 2" xfId="21963"/>
    <cellStyle name="Output 21 2 6 2 2" xfId="43149"/>
    <cellStyle name="Output 21 2 6 3" xfId="32545"/>
    <cellStyle name="Output 21 2 7" xfId="16850"/>
    <cellStyle name="Output 21 2 7 2" xfId="38037"/>
    <cellStyle name="Output 21 2 8" xfId="27108"/>
    <cellStyle name="Output 21 2_Table 2A-1_EFT (Annual)" xfId="3394"/>
    <cellStyle name="Output 21 3" xfId="429"/>
    <cellStyle name="Output 21 3 2" xfId="1412"/>
    <cellStyle name="Output 21 3 2 2" xfId="2682"/>
    <cellStyle name="Output 21 3 2 2 2" xfId="6243"/>
    <cellStyle name="Output 21 3 2 2 2 2" xfId="14437"/>
    <cellStyle name="Output 21 3 2 2 2 2 2" xfId="26409"/>
    <cellStyle name="Output 21 3 2 2 2 2 2 2" xfId="47595"/>
    <cellStyle name="Output 21 3 2 2 2 2 3" xfId="36991"/>
    <cellStyle name="Output 21 3 2 2 2 3" xfId="21296"/>
    <cellStyle name="Output 21 3 2 2 2 3 2" xfId="42483"/>
    <cellStyle name="Output 21 3 2 2 2 4" xfId="31899"/>
    <cellStyle name="Output 21 3 2 2 2_Table 2A-1_EFT (Annual)" xfId="7861"/>
    <cellStyle name="Output 21 3 2 2 3" xfId="11779"/>
    <cellStyle name="Output 21 3 2 2 3 2" xfId="23863"/>
    <cellStyle name="Output 21 3 2 2 3 2 2" xfId="45049"/>
    <cellStyle name="Output 21 3 2 2 3 3" xfId="34445"/>
    <cellStyle name="Output 21 3 2 2 4" xfId="18750"/>
    <cellStyle name="Output 21 3 2 2 4 2" xfId="39937"/>
    <cellStyle name="Output 21 3 2 2 5" xfId="29156"/>
    <cellStyle name="Output 21 3 2 2_Table 2A-1_EFT (Annual)" xfId="7860"/>
    <cellStyle name="Output 21 3 2 3" xfId="1899"/>
    <cellStyle name="Output 21 3 2 3 2" xfId="5460"/>
    <cellStyle name="Output 21 3 2 3 2 2" xfId="13675"/>
    <cellStyle name="Output 21 3 2 3 2 2 2" xfId="25663"/>
    <cellStyle name="Output 21 3 2 3 2 2 2 2" xfId="46849"/>
    <cellStyle name="Output 21 3 2 3 2 2 3" xfId="36245"/>
    <cellStyle name="Output 21 3 2 3 2 3" xfId="20550"/>
    <cellStyle name="Output 21 3 2 3 2 3 2" xfId="41737"/>
    <cellStyle name="Output 21 3 2 3 2 4" xfId="31117"/>
    <cellStyle name="Output 21 3 2 3 2_Table 2A-1_EFT (Annual)" xfId="7863"/>
    <cellStyle name="Output 21 3 2 3 3" xfId="11019"/>
    <cellStyle name="Output 21 3 2 3 3 2" xfId="23117"/>
    <cellStyle name="Output 21 3 2 3 3 2 2" xfId="44303"/>
    <cellStyle name="Output 21 3 2 3 3 3" xfId="33699"/>
    <cellStyle name="Output 21 3 2 3 4" xfId="18004"/>
    <cellStyle name="Output 21 3 2 3 4 2" xfId="39191"/>
    <cellStyle name="Output 21 3 2 3 5" xfId="28374"/>
    <cellStyle name="Output 21 3 2 3_Table 2A-1_EFT (Annual)" xfId="7862"/>
    <cellStyle name="Output 21 3 2 4" xfId="4973"/>
    <cellStyle name="Output 21 3 2 4 2" xfId="13233"/>
    <cellStyle name="Output 21 3 2 4 2 2" xfId="25239"/>
    <cellStyle name="Output 21 3 2 4 2 2 2" xfId="46425"/>
    <cellStyle name="Output 21 3 2 4 2 3" xfId="35821"/>
    <cellStyle name="Output 21 3 2 4 3" xfId="20126"/>
    <cellStyle name="Output 21 3 2 4 3 2" xfId="41313"/>
    <cellStyle name="Output 21 3 2 4 4" xfId="30630"/>
    <cellStyle name="Output 21 3 2 4_Table 2A-1_EFT (Annual)" xfId="7864"/>
    <cellStyle name="Output 21 3 2 5" xfId="10577"/>
    <cellStyle name="Output 21 3 2 5 2" xfId="22693"/>
    <cellStyle name="Output 21 3 2 5 2 2" xfId="43879"/>
    <cellStyle name="Output 21 3 2 5 3" xfId="33275"/>
    <cellStyle name="Output 21 3 2 6" xfId="17580"/>
    <cellStyle name="Output 21 3 2 6 2" xfId="38767"/>
    <cellStyle name="Output 21 3 2 7" xfId="27887"/>
    <cellStyle name="Output 21 3 2_Table 2A-1_EFT (Annual)" xfId="3397"/>
    <cellStyle name="Output 21 3 3" xfId="2151"/>
    <cellStyle name="Output 21 3 3 2" xfId="5712"/>
    <cellStyle name="Output 21 3 3 2 2" xfId="13927"/>
    <cellStyle name="Output 21 3 3 2 2 2" xfId="25915"/>
    <cellStyle name="Output 21 3 3 2 2 2 2" xfId="47101"/>
    <cellStyle name="Output 21 3 3 2 2 3" xfId="36497"/>
    <cellStyle name="Output 21 3 3 2 3" xfId="20802"/>
    <cellStyle name="Output 21 3 3 2 3 2" xfId="41989"/>
    <cellStyle name="Output 21 3 3 2 4" xfId="31369"/>
    <cellStyle name="Output 21 3 3 2_Table 2A-1_EFT (Annual)" xfId="7866"/>
    <cellStyle name="Output 21 3 3 3" xfId="11271"/>
    <cellStyle name="Output 21 3 3 3 2" xfId="23369"/>
    <cellStyle name="Output 21 3 3 3 2 2" xfId="44555"/>
    <cellStyle name="Output 21 3 3 3 3" xfId="33951"/>
    <cellStyle name="Output 21 3 3 4" xfId="18256"/>
    <cellStyle name="Output 21 3 3 4 2" xfId="39443"/>
    <cellStyle name="Output 21 3 3 5" xfId="28626"/>
    <cellStyle name="Output 21 3 3_Table 2A-1_EFT (Annual)" xfId="7865"/>
    <cellStyle name="Output 21 3 4" xfId="1719"/>
    <cellStyle name="Output 21 3 4 2" xfId="5280"/>
    <cellStyle name="Output 21 3 4 2 2" xfId="13509"/>
    <cellStyle name="Output 21 3 4 2 2 2" xfId="25502"/>
    <cellStyle name="Output 21 3 4 2 2 2 2" xfId="46688"/>
    <cellStyle name="Output 21 3 4 2 2 3" xfId="36084"/>
    <cellStyle name="Output 21 3 4 2 3" xfId="20389"/>
    <cellStyle name="Output 21 3 4 2 3 2" xfId="41576"/>
    <cellStyle name="Output 21 3 4 2 4" xfId="30937"/>
    <cellStyle name="Output 21 3 4 2_Table 2A-1_EFT (Annual)" xfId="7868"/>
    <cellStyle name="Output 21 3 4 3" xfId="10853"/>
    <cellStyle name="Output 21 3 4 3 2" xfId="22956"/>
    <cellStyle name="Output 21 3 4 3 2 2" xfId="44142"/>
    <cellStyle name="Output 21 3 4 3 3" xfId="33538"/>
    <cellStyle name="Output 21 3 4 4" xfId="17843"/>
    <cellStyle name="Output 21 3 4 4 2" xfId="39030"/>
    <cellStyle name="Output 21 3 4 5" xfId="28194"/>
    <cellStyle name="Output 21 3 4_Table 2A-1_EFT (Annual)" xfId="7867"/>
    <cellStyle name="Output 21 3 5" xfId="3999"/>
    <cellStyle name="Output 21 3 5 2" xfId="12327"/>
    <cellStyle name="Output 21 3 5 2 2" xfId="24351"/>
    <cellStyle name="Output 21 3 5 2 2 2" xfId="45537"/>
    <cellStyle name="Output 21 3 5 2 3" xfId="34933"/>
    <cellStyle name="Output 21 3 5 3" xfId="19238"/>
    <cellStyle name="Output 21 3 5 3 2" xfId="40425"/>
    <cellStyle name="Output 21 3 5 4" xfId="29687"/>
    <cellStyle name="Output 21 3 5_Table 2A-1_EFT (Annual)" xfId="7869"/>
    <cellStyle name="Output 21 3 6" xfId="9664"/>
    <cellStyle name="Output 21 3 6 2" xfId="21805"/>
    <cellStyle name="Output 21 3 6 2 2" xfId="42991"/>
    <cellStyle name="Output 21 3 6 3" xfId="32387"/>
    <cellStyle name="Output 21 3 7" xfId="16692"/>
    <cellStyle name="Output 21 3 7 2" xfId="37879"/>
    <cellStyle name="Output 21 3 8" xfId="26944"/>
    <cellStyle name="Output 21 3_Table 2A-1_EFT (Annual)" xfId="3396"/>
    <cellStyle name="Output 21 4" xfId="1248"/>
    <cellStyle name="Output 21 4 2" xfId="2518"/>
    <cellStyle name="Output 21 4 2 2" xfId="6079"/>
    <cellStyle name="Output 21 4 2 2 2" xfId="14273"/>
    <cellStyle name="Output 21 4 2 2 2 2" xfId="26245"/>
    <cellStyle name="Output 21 4 2 2 2 2 2" xfId="47431"/>
    <cellStyle name="Output 21 4 2 2 2 3" xfId="36827"/>
    <cellStyle name="Output 21 4 2 2 3" xfId="21132"/>
    <cellStyle name="Output 21 4 2 2 3 2" xfId="42319"/>
    <cellStyle name="Output 21 4 2 2 4" xfId="31735"/>
    <cellStyle name="Output 21 4 2 2_Table 2A-1_EFT (Annual)" xfId="7871"/>
    <cellStyle name="Output 21 4 2 3" xfId="11615"/>
    <cellStyle name="Output 21 4 2 3 2" xfId="23699"/>
    <cellStyle name="Output 21 4 2 3 2 2" xfId="44885"/>
    <cellStyle name="Output 21 4 2 3 3" xfId="34281"/>
    <cellStyle name="Output 21 4 2 4" xfId="18586"/>
    <cellStyle name="Output 21 4 2 4 2" xfId="39773"/>
    <cellStyle name="Output 21 4 2 5" xfId="28992"/>
    <cellStyle name="Output 21 4 2_Table 2A-1_EFT (Annual)" xfId="7870"/>
    <cellStyle name="Output 21 4 3" xfId="1835"/>
    <cellStyle name="Output 21 4 3 2" xfId="5396"/>
    <cellStyle name="Output 21 4 3 2 2" xfId="13611"/>
    <cellStyle name="Output 21 4 3 2 2 2" xfId="25599"/>
    <cellStyle name="Output 21 4 3 2 2 2 2" xfId="46785"/>
    <cellStyle name="Output 21 4 3 2 2 3" xfId="36181"/>
    <cellStyle name="Output 21 4 3 2 3" xfId="20486"/>
    <cellStyle name="Output 21 4 3 2 3 2" xfId="41673"/>
    <cellStyle name="Output 21 4 3 2 4" xfId="31053"/>
    <cellStyle name="Output 21 4 3 2_Table 2A-1_EFT (Annual)" xfId="7873"/>
    <cellStyle name="Output 21 4 3 3" xfId="10955"/>
    <cellStyle name="Output 21 4 3 3 2" xfId="23053"/>
    <cellStyle name="Output 21 4 3 3 2 2" xfId="44239"/>
    <cellStyle name="Output 21 4 3 3 3" xfId="33635"/>
    <cellStyle name="Output 21 4 3 4" xfId="17940"/>
    <cellStyle name="Output 21 4 3 4 2" xfId="39127"/>
    <cellStyle name="Output 21 4 3 5" xfId="28310"/>
    <cellStyle name="Output 21 4 3_Table 2A-1_EFT (Annual)" xfId="7872"/>
    <cellStyle name="Output 21 4 4" xfId="4809"/>
    <cellStyle name="Output 21 4 4 2" xfId="13069"/>
    <cellStyle name="Output 21 4 4 2 2" xfId="25075"/>
    <cellStyle name="Output 21 4 4 2 2 2" xfId="46261"/>
    <cellStyle name="Output 21 4 4 2 3" xfId="35657"/>
    <cellStyle name="Output 21 4 4 3" xfId="19962"/>
    <cellStyle name="Output 21 4 4 3 2" xfId="41149"/>
    <cellStyle name="Output 21 4 4 4" xfId="30466"/>
    <cellStyle name="Output 21 4 4_Table 2A-1_EFT (Annual)" xfId="7874"/>
    <cellStyle name="Output 21 4 5" xfId="10413"/>
    <cellStyle name="Output 21 4 5 2" xfId="22529"/>
    <cellStyle name="Output 21 4 5 2 2" xfId="43715"/>
    <cellStyle name="Output 21 4 5 3" xfId="33111"/>
    <cellStyle name="Output 21 4 6" xfId="17416"/>
    <cellStyle name="Output 21 4 6 2" xfId="38603"/>
    <cellStyle name="Output 21 4 7" xfId="27723"/>
    <cellStyle name="Output 21 4_Table 2A-1_EFT (Annual)" xfId="3398"/>
    <cellStyle name="Output 21 5" xfId="1987"/>
    <cellStyle name="Output 21 5 2" xfId="5548"/>
    <cellStyle name="Output 21 5 2 2" xfId="13763"/>
    <cellStyle name="Output 21 5 2 2 2" xfId="25751"/>
    <cellStyle name="Output 21 5 2 2 2 2" xfId="46937"/>
    <cellStyle name="Output 21 5 2 2 3" xfId="36333"/>
    <cellStyle name="Output 21 5 2 3" xfId="20638"/>
    <cellStyle name="Output 21 5 2 3 2" xfId="41825"/>
    <cellStyle name="Output 21 5 2 4" xfId="31205"/>
    <cellStyle name="Output 21 5 2_Table 2A-1_EFT (Annual)" xfId="7876"/>
    <cellStyle name="Output 21 5 3" xfId="11107"/>
    <cellStyle name="Output 21 5 3 2" xfId="23205"/>
    <cellStyle name="Output 21 5 3 2 2" xfId="44391"/>
    <cellStyle name="Output 21 5 3 3" xfId="33787"/>
    <cellStyle name="Output 21 5 4" xfId="18092"/>
    <cellStyle name="Output 21 5 4 2" xfId="39279"/>
    <cellStyle name="Output 21 5 5" xfId="28462"/>
    <cellStyle name="Output 21 5_Table 2A-1_EFT (Annual)" xfId="7875"/>
    <cellStyle name="Output 21 6" xfId="1662"/>
    <cellStyle name="Output 21 6 2" xfId="5223"/>
    <cellStyle name="Output 21 6 2 2" xfId="13470"/>
    <cellStyle name="Output 21 6 2 2 2" xfId="25470"/>
    <cellStyle name="Output 21 6 2 2 2 2" xfId="46656"/>
    <cellStyle name="Output 21 6 2 2 3" xfId="36052"/>
    <cellStyle name="Output 21 6 2 3" xfId="20357"/>
    <cellStyle name="Output 21 6 2 3 2" xfId="41544"/>
    <cellStyle name="Output 21 6 2 4" xfId="30880"/>
    <cellStyle name="Output 21 6 2_Table 2A-1_EFT (Annual)" xfId="7878"/>
    <cellStyle name="Output 21 6 3" xfId="10815"/>
    <cellStyle name="Output 21 6 3 2" xfId="22924"/>
    <cellStyle name="Output 21 6 3 2 2" xfId="44110"/>
    <cellStyle name="Output 21 6 3 3" xfId="33506"/>
    <cellStyle name="Output 21 6 4" xfId="17811"/>
    <cellStyle name="Output 21 6 4 2" xfId="38998"/>
    <cellStyle name="Output 21 6 5" xfId="28137"/>
    <cellStyle name="Output 21 6_Table 2A-1_EFT (Annual)" xfId="7877"/>
    <cellStyle name="Output 21 7" xfId="3789"/>
    <cellStyle name="Output 21 7 2" xfId="12157"/>
    <cellStyle name="Output 21 7 2 2" xfId="24187"/>
    <cellStyle name="Output 21 7 2 2 2" xfId="45373"/>
    <cellStyle name="Output 21 7 2 3" xfId="34769"/>
    <cellStyle name="Output 21 7 3" xfId="19074"/>
    <cellStyle name="Output 21 7 3 2" xfId="40261"/>
    <cellStyle name="Output 21 7 4" xfId="29498"/>
    <cellStyle name="Output 21 7_Table 2A-1_EFT (Annual)" xfId="7879"/>
    <cellStyle name="Output 21 8" xfId="9476"/>
    <cellStyle name="Output 21 8 2" xfId="21641"/>
    <cellStyle name="Output 21 8 2 2" xfId="42827"/>
    <cellStyle name="Output 21 8 3" xfId="32223"/>
    <cellStyle name="Output 21 9" xfId="16528"/>
    <cellStyle name="Output 21 9 2" xfId="37715"/>
    <cellStyle name="Output 21_Table 2A-1_EFT (Annual)" xfId="3393"/>
    <cellStyle name="Output 22" xfId="208"/>
    <cellStyle name="Output 22 10" xfId="26763"/>
    <cellStyle name="Output 22 2" xfId="601"/>
    <cellStyle name="Output 22 2 2" xfId="1578"/>
    <cellStyle name="Output 22 2 2 2" xfId="2848"/>
    <cellStyle name="Output 22 2 2 2 2" xfId="6409"/>
    <cellStyle name="Output 22 2 2 2 2 2" xfId="14603"/>
    <cellStyle name="Output 22 2 2 2 2 2 2" xfId="26575"/>
    <cellStyle name="Output 22 2 2 2 2 2 2 2" xfId="47761"/>
    <cellStyle name="Output 22 2 2 2 2 2 3" xfId="37157"/>
    <cellStyle name="Output 22 2 2 2 2 3" xfId="21462"/>
    <cellStyle name="Output 22 2 2 2 2 3 2" xfId="42649"/>
    <cellStyle name="Output 22 2 2 2 2 4" xfId="32065"/>
    <cellStyle name="Output 22 2 2 2 2_Table 2A-1_EFT (Annual)" xfId="7881"/>
    <cellStyle name="Output 22 2 2 2 3" xfId="11945"/>
    <cellStyle name="Output 22 2 2 2 3 2" xfId="24029"/>
    <cellStyle name="Output 22 2 2 2 3 2 2" xfId="45215"/>
    <cellStyle name="Output 22 2 2 2 3 3" xfId="34611"/>
    <cellStyle name="Output 22 2 2 2 4" xfId="18916"/>
    <cellStyle name="Output 22 2 2 2 4 2" xfId="40103"/>
    <cellStyle name="Output 22 2 2 2 5" xfId="29322"/>
    <cellStyle name="Output 22 2 2 2_Table 2A-1_EFT (Annual)" xfId="7880"/>
    <cellStyle name="Output 22 2 2 3" xfId="1932"/>
    <cellStyle name="Output 22 2 2 3 2" xfId="5493"/>
    <cellStyle name="Output 22 2 2 3 2 2" xfId="13708"/>
    <cellStyle name="Output 22 2 2 3 2 2 2" xfId="25696"/>
    <cellStyle name="Output 22 2 2 3 2 2 2 2" xfId="46882"/>
    <cellStyle name="Output 22 2 2 3 2 2 3" xfId="36278"/>
    <cellStyle name="Output 22 2 2 3 2 3" xfId="20583"/>
    <cellStyle name="Output 22 2 2 3 2 3 2" xfId="41770"/>
    <cellStyle name="Output 22 2 2 3 2 4" xfId="31150"/>
    <cellStyle name="Output 22 2 2 3 2_Table 2A-1_EFT (Annual)" xfId="7883"/>
    <cellStyle name="Output 22 2 2 3 3" xfId="11052"/>
    <cellStyle name="Output 22 2 2 3 3 2" xfId="23150"/>
    <cellStyle name="Output 22 2 2 3 3 2 2" xfId="44336"/>
    <cellStyle name="Output 22 2 2 3 3 3" xfId="33732"/>
    <cellStyle name="Output 22 2 2 3 4" xfId="18037"/>
    <cellStyle name="Output 22 2 2 3 4 2" xfId="39224"/>
    <cellStyle name="Output 22 2 2 3 5" xfId="28407"/>
    <cellStyle name="Output 22 2 2 3_Table 2A-1_EFT (Annual)" xfId="7882"/>
    <cellStyle name="Output 22 2 2 4" xfId="5139"/>
    <cellStyle name="Output 22 2 2 4 2" xfId="13399"/>
    <cellStyle name="Output 22 2 2 4 2 2" xfId="25405"/>
    <cellStyle name="Output 22 2 2 4 2 2 2" xfId="46591"/>
    <cellStyle name="Output 22 2 2 4 2 3" xfId="35987"/>
    <cellStyle name="Output 22 2 2 4 3" xfId="20292"/>
    <cellStyle name="Output 22 2 2 4 3 2" xfId="41479"/>
    <cellStyle name="Output 22 2 2 4 4" xfId="30796"/>
    <cellStyle name="Output 22 2 2 4_Table 2A-1_EFT (Annual)" xfId="7884"/>
    <cellStyle name="Output 22 2 2 5" xfId="10743"/>
    <cellStyle name="Output 22 2 2 5 2" xfId="22859"/>
    <cellStyle name="Output 22 2 2 5 2 2" xfId="44045"/>
    <cellStyle name="Output 22 2 2 5 3" xfId="33441"/>
    <cellStyle name="Output 22 2 2 6" xfId="17746"/>
    <cellStyle name="Output 22 2 2 6 2" xfId="38933"/>
    <cellStyle name="Output 22 2 2 7" xfId="28053"/>
    <cellStyle name="Output 22 2 2_Table 2A-1_EFT (Annual)" xfId="3401"/>
    <cellStyle name="Output 22 2 3" xfId="2317"/>
    <cellStyle name="Output 22 2 3 2" xfId="5878"/>
    <cellStyle name="Output 22 2 3 2 2" xfId="14093"/>
    <cellStyle name="Output 22 2 3 2 2 2" xfId="26081"/>
    <cellStyle name="Output 22 2 3 2 2 2 2" xfId="47267"/>
    <cellStyle name="Output 22 2 3 2 2 3" xfId="36663"/>
    <cellStyle name="Output 22 2 3 2 3" xfId="20968"/>
    <cellStyle name="Output 22 2 3 2 3 2" xfId="42155"/>
    <cellStyle name="Output 22 2 3 2 4" xfId="31535"/>
    <cellStyle name="Output 22 2 3 2_Table 2A-1_EFT (Annual)" xfId="7886"/>
    <cellStyle name="Output 22 2 3 3" xfId="11437"/>
    <cellStyle name="Output 22 2 3 3 2" xfId="23535"/>
    <cellStyle name="Output 22 2 3 3 2 2" xfId="44721"/>
    <cellStyle name="Output 22 2 3 3 3" xfId="34117"/>
    <cellStyle name="Output 22 2 3 4" xfId="18422"/>
    <cellStyle name="Output 22 2 3 4 2" xfId="39609"/>
    <cellStyle name="Output 22 2 3 5" xfId="28792"/>
    <cellStyle name="Output 22 2 3_Table 2A-1_EFT (Annual)" xfId="7885"/>
    <cellStyle name="Output 22 2 4" xfId="1757"/>
    <cellStyle name="Output 22 2 4 2" xfId="5318"/>
    <cellStyle name="Output 22 2 4 2 2" xfId="13543"/>
    <cellStyle name="Output 22 2 4 2 2 2" xfId="25534"/>
    <cellStyle name="Output 22 2 4 2 2 2 2" xfId="46720"/>
    <cellStyle name="Output 22 2 4 2 2 3" xfId="36116"/>
    <cellStyle name="Output 22 2 4 2 3" xfId="20421"/>
    <cellStyle name="Output 22 2 4 2 3 2" xfId="41608"/>
    <cellStyle name="Output 22 2 4 2 4" xfId="30975"/>
    <cellStyle name="Output 22 2 4 2_Table 2A-1_EFT (Annual)" xfId="7888"/>
    <cellStyle name="Output 22 2 4 3" xfId="10886"/>
    <cellStyle name="Output 22 2 4 3 2" xfId="22988"/>
    <cellStyle name="Output 22 2 4 3 2 2" xfId="44174"/>
    <cellStyle name="Output 22 2 4 3 3" xfId="33570"/>
    <cellStyle name="Output 22 2 4 4" xfId="17875"/>
    <cellStyle name="Output 22 2 4 4 2" xfId="39062"/>
    <cellStyle name="Output 22 2 4 5" xfId="28232"/>
    <cellStyle name="Output 22 2 4_Table 2A-1_EFT (Annual)" xfId="7887"/>
    <cellStyle name="Output 22 2 5" xfId="4171"/>
    <cellStyle name="Output 22 2 5 2" xfId="12495"/>
    <cellStyle name="Output 22 2 5 2 2" xfId="24517"/>
    <cellStyle name="Output 22 2 5 2 2 2" xfId="45703"/>
    <cellStyle name="Output 22 2 5 2 3" xfId="35099"/>
    <cellStyle name="Output 22 2 5 3" xfId="19404"/>
    <cellStyle name="Output 22 2 5 3 2" xfId="40591"/>
    <cellStyle name="Output 22 2 5 4" xfId="29859"/>
    <cellStyle name="Output 22 2 5_Table 2A-1_EFT (Annual)" xfId="7889"/>
    <cellStyle name="Output 22 2 6" xfId="9834"/>
    <cellStyle name="Output 22 2 6 2" xfId="21971"/>
    <cellStyle name="Output 22 2 6 2 2" xfId="43157"/>
    <cellStyle name="Output 22 2 6 3" xfId="32553"/>
    <cellStyle name="Output 22 2 7" xfId="16858"/>
    <cellStyle name="Output 22 2 7 2" xfId="38045"/>
    <cellStyle name="Output 22 2 8" xfId="27116"/>
    <cellStyle name="Output 22 2_Table 2A-1_EFT (Annual)" xfId="3400"/>
    <cellStyle name="Output 22 3" xfId="436"/>
    <cellStyle name="Output 22 3 2" xfId="1419"/>
    <cellStyle name="Output 22 3 2 2" xfId="2689"/>
    <cellStyle name="Output 22 3 2 2 2" xfId="6250"/>
    <cellStyle name="Output 22 3 2 2 2 2" xfId="14444"/>
    <cellStyle name="Output 22 3 2 2 2 2 2" xfId="26416"/>
    <cellStyle name="Output 22 3 2 2 2 2 2 2" xfId="47602"/>
    <cellStyle name="Output 22 3 2 2 2 2 3" xfId="36998"/>
    <cellStyle name="Output 22 3 2 2 2 3" xfId="21303"/>
    <cellStyle name="Output 22 3 2 2 2 3 2" xfId="42490"/>
    <cellStyle name="Output 22 3 2 2 2 4" xfId="31906"/>
    <cellStyle name="Output 22 3 2 2 2_Table 2A-1_EFT (Annual)" xfId="7891"/>
    <cellStyle name="Output 22 3 2 2 3" xfId="11786"/>
    <cellStyle name="Output 22 3 2 2 3 2" xfId="23870"/>
    <cellStyle name="Output 22 3 2 2 3 2 2" xfId="45056"/>
    <cellStyle name="Output 22 3 2 2 3 3" xfId="34452"/>
    <cellStyle name="Output 22 3 2 2 4" xfId="18757"/>
    <cellStyle name="Output 22 3 2 2 4 2" xfId="39944"/>
    <cellStyle name="Output 22 3 2 2 5" xfId="29163"/>
    <cellStyle name="Output 22 3 2 2_Table 2A-1_EFT (Annual)" xfId="7890"/>
    <cellStyle name="Output 22 3 2 3" xfId="1901"/>
    <cellStyle name="Output 22 3 2 3 2" xfId="5462"/>
    <cellStyle name="Output 22 3 2 3 2 2" xfId="13677"/>
    <cellStyle name="Output 22 3 2 3 2 2 2" xfId="25665"/>
    <cellStyle name="Output 22 3 2 3 2 2 2 2" xfId="46851"/>
    <cellStyle name="Output 22 3 2 3 2 2 3" xfId="36247"/>
    <cellStyle name="Output 22 3 2 3 2 3" xfId="20552"/>
    <cellStyle name="Output 22 3 2 3 2 3 2" xfId="41739"/>
    <cellStyle name="Output 22 3 2 3 2 4" xfId="31119"/>
    <cellStyle name="Output 22 3 2 3 2_Table 2A-1_EFT (Annual)" xfId="7893"/>
    <cellStyle name="Output 22 3 2 3 3" xfId="11021"/>
    <cellStyle name="Output 22 3 2 3 3 2" xfId="23119"/>
    <cellStyle name="Output 22 3 2 3 3 2 2" xfId="44305"/>
    <cellStyle name="Output 22 3 2 3 3 3" xfId="33701"/>
    <cellStyle name="Output 22 3 2 3 4" xfId="18006"/>
    <cellStyle name="Output 22 3 2 3 4 2" xfId="39193"/>
    <cellStyle name="Output 22 3 2 3 5" xfId="28376"/>
    <cellStyle name="Output 22 3 2 3_Table 2A-1_EFT (Annual)" xfId="7892"/>
    <cellStyle name="Output 22 3 2 4" xfId="4980"/>
    <cellStyle name="Output 22 3 2 4 2" xfId="13240"/>
    <cellStyle name="Output 22 3 2 4 2 2" xfId="25246"/>
    <cellStyle name="Output 22 3 2 4 2 2 2" xfId="46432"/>
    <cellStyle name="Output 22 3 2 4 2 3" xfId="35828"/>
    <cellStyle name="Output 22 3 2 4 3" xfId="20133"/>
    <cellStyle name="Output 22 3 2 4 3 2" xfId="41320"/>
    <cellStyle name="Output 22 3 2 4 4" xfId="30637"/>
    <cellStyle name="Output 22 3 2 4_Table 2A-1_EFT (Annual)" xfId="7894"/>
    <cellStyle name="Output 22 3 2 5" xfId="10584"/>
    <cellStyle name="Output 22 3 2 5 2" xfId="22700"/>
    <cellStyle name="Output 22 3 2 5 2 2" xfId="43886"/>
    <cellStyle name="Output 22 3 2 5 3" xfId="33282"/>
    <cellStyle name="Output 22 3 2 6" xfId="17587"/>
    <cellStyle name="Output 22 3 2 6 2" xfId="38774"/>
    <cellStyle name="Output 22 3 2 7" xfId="27894"/>
    <cellStyle name="Output 22 3 2_Table 2A-1_EFT (Annual)" xfId="3403"/>
    <cellStyle name="Output 22 3 3" xfId="2158"/>
    <cellStyle name="Output 22 3 3 2" xfId="5719"/>
    <cellStyle name="Output 22 3 3 2 2" xfId="13934"/>
    <cellStyle name="Output 22 3 3 2 2 2" xfId="25922"/>
    <cellStyle name="Output 22 3 3 2 2 2 2" xfId="47108"/>
    <cellStyle name="Output 22 3 3 2 2 3" xfId="36504"/>
    <cellStyle name="Output 22 3 3 2 3" xfId="20809"/>
    <cellStyle name="Output 22 3 3 2 3 2" xfId="41996"/>
    <cellStyle name="Output 22 3 3 2 4" xfId="31376"/>
    <cellStyle name="Output 22 3 3 2_Table 2A-1_EFT (Annual)" xfId="7896"/>
    <cellStyle name="Output 22 3 3 3" xfId="11278"/>
    <cellStyle name="Output 22 3 3 3 2" xfId="23376"/>
    <cellStyle name="Output 22 3 3 3 2 2" xfId="44562"/>
    <cellStyle name="Output 22 3 3 3 3" xfId="33958"/>
    <cellStyle name="Output 22 3 3 4" xfId="18263"/>
    <cellStyle name="Output 22 3 3 4 2" xfId="39450"/>
    <cellStyle name="Output 22 3 3 5" xfId="28633"/>
    <cellStyle name="Output 22 3 3_Table 2A-1_EFT (Annual)" xfId="7895"/>
    <cellStyle name="Output 22 3 4" xfId="1721"/>
    <cellStyle name="Output 22 3 4 2" xfId="5282"/>
    <cellStyle name="Output 22 3 4 2 2" xfId="13511"/>
    <cellStyle name="Output 22 3 4 2 2 2" xfId="25504"/>
    <cellStyle name="Output 22 3 4 2 2 2 2" xfId="46690"/>
    <cellStyle name="Output 22 3 4 2 2 3" xfId="36086"/>
    <cellStyle name="Output 22 3 4 2 3" xfId="20391"/>
    <cellStyle name="Output 22 3 4 2 3 2" xfId="41578"/>
    <cellStyle name="Output 22 3 4 2 4" xfId="30939"/>
    <cellStyle name="Output 22 3 4 2_Table 2A-1_EFT (Annual)" xfId="7898"/>
    <cellStyle name="Output 22 3 4 3" xfId="10855"/>
    <cellStyle name="Output 22 3 4 3 2" xfId="22958"/>
    <cellStyle name="Output 22 3 4 3 2 2" xfId="44144"/>
    <cellStyle name="Output 22 3 4 3 3" xfId="33540"/>
    <cellStyle name="Output 22 3 4 4" xfId="17845"/>
    <cellStyle name="Output 22 3 4 4 2" xfId="39032"/>
    <cellStyle name="Output 22 3 4 5" xfId="28196"/>
    <cellStyle name="Output 22 3 4_Table 2A-1_EFT (Annual)" xfId="7897"/>
    <cellStyle name="Output 22 3 5" xfId="4006"/>
    <cellStyle name="Output 22 3 5 2" xfId="12334"/>
    <cellStyle name="Output 22 3 5 2 2" xfId="24358"/>
    <cellStyle name="Output 22 3 5 2 2 2" xfId="45544"/>
    <cellStyle name="Output 22 3 5 2 3" xfId="34940"/>
    <cellStyle name="Output 22 3 5 3" xfId="19245"/>
    <cellStyle name="Output 22 3 5 3 2" xfId="40432"/>
    <cellStyle name="Output 22 3 5 4" xfId="29694"/>
    <cellStyle name="Output 22 3 5_Table 2A-1_EFT (Annual)" xfId="7899"/>
    <cellStyle name="Output 22 3 6" xfId="9671"/>
    <cellStyle name="Output 22 3 6 2" xfId="21812"/>
    <cellStyle name="Output 22 3 6 2 2" xfId="42998"/>
    <cellStyle name="Output 22 3 6 3" xfId="32394"/>
    <cellStyle name="Output 22 3 7" xfId="16699"/>
    <cellStyle name="Output 22 3 7 2" xfId="37886"/>
    <cellStyle name="Output 22 3 8" xfId="26951"/>
    <cellStyle name="Output 22 3_Table 2A-1_EFT (Annual)" xfId="3402"/>
    <cellStyle name="Output 22 4" xfId="1256"/>
    <cellStyle name="Output 22 4 2" xfId="2526"/>
    <cellStyle name="Output 22 4 2 2" xfId="6087"/>
    <cellStyle name="Output 22 4 2 2 2" xfId="14281"/>
    <cellStyle name="Output 22 4 2 2 2 2" xfId="26253"/>
    <cellStyle name="Output 22 4 2 2 2 2 2" xfId="47439"/>
    <cellStyle name="Output 22 4 2 2 2 3" xfId="36835"/>
    <cellStyle name="Output 22 4 2 2 3" xfId="21140"/>
    <cellStyle name="Output 22 4 2 2 3 2" xfId="42327"/>
    <cellStyle name="Output 22 4 2 2 4" xfId="31743"/>
    <cellStyle name="Output 22 4 2 2_Table 2A-1_EFT (Annual)" xfId="7901"/>
    <cellStyle name="Output 22 4 2 3" xfId="11623"/>
    <cellStyle name="Output 22 4 2 3 2" xfId="23707"/>
    <cellStyle name="Output 22 4 2 3 2 2" xfId="44893"/>
    <cellStyle name="Output 22 4 2 3 3" xfId="34289"/>
    <cellStyle name="Output 22 4 2 4" xfId="18594"/>
    <cellStyle name="Output 22 4 2 4 2" xfId="39781"/>
    <cellStyle name="Output 22 4 2 5" xfId="29000"/>
    <cellStyle name="Output 22 4 2_Table 2A-1_EFT (Annual)" xfId="7900"/>
    <cellStyle name="Output 22 4 3" xfId="1837"/>
    <cellStyle name="Output 22 4 3 2" xfId="5398"/>
    <cellStyle name="Output 22 4 3 2 2" xfId="13613"/>
    <cellStyle name="Output 22 4 3 2 2 2" xfId="25601"/>
    <cellStyle name="Output 22 4 3 2 2 2 2" xfId="46787"/>
    <cellStyle name="Output 22 4 3 2 2 3" xfId="36183"/>
    <cellStyle name="Output 22 4 3 2 3" xfId="20488"/>
    <cellStyle name="Output 22 4 3 2 3 2" xfId="41675"/>
    <cellStyle name="Output 22 4 3 2 4" xfId="31055"/>
    <cellStyle name="Output 22 4 3 2_Table 2A-1_EFT (Annual)" xfId="7903"/>
    <cellStyle name="Output 22 4 3 3" xfId="10957"/>
    <cellStyle name="Output 22 4 3 3 2" xfId="23055"/>
    <cellStyle name="Output 22 4 3 3 2 2" xfId="44241"/>
    <cellStyle name="Output 22 4 3 3 3" xfId="33637"/>
    <cellStyle name="Output 22 4 3 4" xfId="17942"/>
    <cellStyle name="Output 22 4 3 4 2" xfId="39129"/>
    <cellStyle name="Output 22 4 3 5" xfId="28312"/>
    <cellStyle name="Output 22 4 3_Table 2A-1_EFT (Annual)" xfId="7902"/>
    <cellStyle name="Output 22 4 4" xfId="4817"/>
    <cellStyle name="Output 22 4 4 2" xfId="13077"/>
    <cellStyle name="Output 22 4 4 2 2" xfId="25083"/>
    <cellStyle name="Output 22 4 4 2 2 2" xfId="46269"/>
    <cellStyle name="Output 22 4 4 2 3" xfId="35665"/>
    <cellStyle name="Output 22 4 4 3" xfId="19970"/>
    <cellStyle name="Output 22 4 4 3 2" xfId="41157"/>
    <cellStyle name="Output 22 4 4 4" xfId="30474"/>
    <cellStyle name="Output 22 4 4_Table 2A-1_EFT (Annual)" xfId="7904"/>
    <cellStyle name="Output 22 4 5" xfId="10421"/>
    <cellStyle name="Output 22 4 5 2" xfId="22537"/>
    <cellStyle name="Output 22 4 5 2 2" xfId="43723"/>
    <cellStyle name="Output 22 4 5 3" xfId="33119"/>
    <cellStyle name="Output 22 4 6" xfId="17424"/>
    <cellStyle name="Output 22 4 6 2" xfId="38611"/>
    <cellStyle name="Output 22 4 7" xfId="27731"/>
    <cellStyle name="Output 22 4_Table 2A-1_EFT (Annual)" xfId="3404"/>
    <cellStyle name="Output 22 5" xfId="1995"/>
    <cellStyle name="Output 22 5 2" xfId="5556"/>
    <cellStyle name="Output 22 5 2 2" xfId="13771"/>
    <cellStyle name="Output 22 5 2 2 2" xfId="25759"/>
    <cellStyle name="Output 22 5 2 2 2 2" xfId="46945"/>
    <cellStyle name="Output 22 5 2 2 3" xfId="36341"/>
    <cellStyle name="Output 22 5 2 3" xfId="20646"/>
    <cellStyle name="Output 22 5 2 3 2" xfId="41833"/>
    <cellStyle name="Output 22 5 2 4" xfId="31213"/>
    <cellStyle name="Output 22 5 2_Table 2A-1_EFT (Annual)" xfId="7906"/>
    <cellStyle name="Output 22 5 3" xfId="11115"/>
    <cellStyle name="Output 22 5 3 2" xfId="23213"/>
    <cellStyle name="Output 22 5 3 2 2" xfId="44399"/>
    <cellStyle name="Output 22 5 3 3" xfId="33795"/>
    <cellStyle name="Output 22 5 4" xfId="18100"/>
    <cellStyle name="Output 22 5 4 2" xfId="39287"/>
    <cellStyle name="Output 22 5 5" xfId="28470"/>
    <cellStyle name="Output 22 5_Table 2A-1_EFT (Annual)" xfId="7905"/>
    <cellStyle name="Output 22 6" xfId="1664"/>
    <cellStyle name="Output 22 6 2" xfId="5225"/>
    <cellStyle name="Output 22 6 2 2" xfId="13472"/>
    <cellStyle name="Output 22 6 2 2 2" xfId="25472"/>
    <cellStyle name="Output 22 6 2 2 2 2" xfId="46658"/>
    <cellStyle name="Output 22 6 2 2 3" xfId="36054"/>
    <cellStyle name="Output 22 6 2 3" xfId="20359"/>
    <cellStyle name="Output 22 6 2 3 2" xfId="41546"/>
    <cellStyle name="Output 22 6 2 4" xfId="30882"/>
    <cellStyle name="Output 22 6 2_Table 2A-1_EFT (Annual)" xfId="7908"/>
    <cellStyle name="Output 22 6 3" xfId="10817"/>
    <cellStyle name="Output 22 6 3 2" xfId="22926"/>
    <cellStyle name="Output 22 6 3 2 2" xfId="44112"/>
    <cellStyle name="Output 22 6 3 3" xfId="33508"/>
    <cellStyle name="Output 22 6 4" xfId="17813"/>
    <cellStyle name="Output 22 6 4 2" xfId="39000"/>
    <cellStyle name="Output 22 6 5" xfId="28139"/>
    <cellStyle name="Output 22 6_Table 2A-1_EFT (Annual)" xfId="7907"/>
    <cellStyle name="Output 22 7" xfId="3797"/>
    <cellStyle name="Output 22 7 2" xfId="12165"/>
    <cellStyle name="Output 22 7 2 2" xfId="24195"/>
    <cellStyle name="Output 22 7 2 2 2" xfId="45381"/>
    <cellStyle name="Output 22 7 2 3" xfId="34777"/>
    <cellStyle name="Output 22 7 3" xfId="19082"/>
    <cellStyle name="Output 22 7 3 2" xfId="40269"/>
    <cellStyle name="Output 22 7 4" xfId="29506"/>
    <cellStyle name="Output 22 7_Table 2A-1_EFT (Annual)" xfId="7909"/>
    <cellStyle name="Output 22 8" xfId="9484"/>
    <cellStyle name="Output 22 8 2" xfId="21649"/>
    <cellStyle name="Output 22 8 2 2" xfId="42835"/>
    <cellStyle name="Output 22 8 3" xfId="32231"/>
    <cellStyle name="Output 22 9" xfId="16536"/>
    <cellStyle name="Output 22 9 2" xfId="37723"/>
    <cellStyle name="Output 22_Table 2A-1_EFT (Annual)" xfId="3399"/>
    <cellStyle name="Output 23" xfId="231"/>
    <cellStyle name="Output 23 10" xfId="26786"/>
    <cellStyle name="Output 23 2" xfId="618"/>
    <cellStyle name="Output 23 2 2" xfId="1595"/>
    <cellStyle name="Output 23 2 2 2" xfId="2865"/>
    <cellStyle name="Output 23 2 2 2 2" xfId="6426"/>
    <cellStyle name="Output 23 2 2 2 2 2" xfId="14620"/>
    <cellStyle name="Output 23 2 2 2 2 2 2" xfId="26592"/>
    <cellStyle name="Output 23 2 2 2 2 2 2 2" xfId="47778"/>
    <cellStyle name="Output 23 2 2 2 2 2 3" xfId="37174"/>
    <cellStyle name="Output 23 2 2 2 2 3" xfId="21479"/>
    <cellStyle name="Output 23 2 2 2 2 3 2" xfId="42666"/>
    <cellStyle name="Output 23 2 2 2 2 4" xfId="32082"/>
    <cellStyle name="Output 23 2 2 2 2_Table 2A-1_EFT (Annual)" xfId="7911"/>
    <cellStyle name="Output 23 2 2 2 3" xfId="11962"/>
    <cellStyle name="Output 23 2 2 2 3 2" xfId="24046"/>
    <cellStyle name="Output 23 2 2 2 3 2 2" xfId="45232"/>
    <cellStyle name="Output 23 2 2 2 3 3" xfId="34628"/>
    <cellStyle name="Output 23 2 2 2 4" xfId="18933"/>
    <cellStyle name="Output 23 2 2 2 4 2" xfId="40120"/>
    <cellStyle name="Output 23 2 2 2 5" xfId="29339"/>
    <cellStyle name="Output 23 2 2 2_Table 2A-1_EFT (Annual)" xfId="7910"/>
    <cellStyle name="Output 23 2 2 3" xfId="1935"/>
    <cellStyle name="Output 23 2 2 3 2" xfId="5496"/>
    <cellStyle name="Output 23 2 2 3 2 2" xfId="13711"/>
    <cellStyle name="Output 23 2 2 3 2 2 2" xfId="25699"/>
    <cellStyle name="Output 23 2 2 3 2 2 2 2" xfId="46885"/>
    <cellStyle name="Output 23 2 2 3 2 2 3" xfId="36281"/>
    <cellStyle name="Output 23 2 2 3 2 3" xfId="20586"/>
    <cellStyle name="Output 23 2 2 3 2 3 2" xfId="41773"/>
    <cellStyle name="Output 23 2 2 3 2 4" xfId="31153"/>
    <cellStyle name="Output 23 2 2 3 2_Table 2A-1_EFT (Annual)" xfId="7913"/>
    <cellStyle name="Output 23 2 2 3 3" xfId="11055"/>
    <cellStyle name="Output 23 2 2 3 3 2" xfId="23153"/>
    <cellStyle name="Output 23 2 2 3 3 2 2" xfId="44339"/>
    <cellStyle name="Output 23 2 2 3 3 3" xfId="33735"/>
    <cellStyle name="Output 23 2 2 3 4" xfId="18040"/>
    <cellStyle name="Output 23 2 2 3 4 2" xfId="39227"/>
    <cellStyle name="Output 23 2 2 3 5" xfId="28410"/>
    <cellStyle name="Output 23 2 2 3_Table 2A-1_EFT (Annual)" xfId="7912"/>
    <cellStyle name="Output 23 2 2 4" xfId="5156"/>
    <cellStyle name="Output 23 2 2 4 2" xfId="13416"/>
    <cellStyle name="Output 23 2 2 4 2 2" xfId="25422"/>
    <cellStyle name="Output 23 2 2 4 2 2 2" xfId="46608"/>
    <cellStyle name="Output 23 2 2 4 2 3" xfId="36004"/>
    <cellStyle name="Output 23 2 2 4 3" xfId="20309"/>
    <cellStyle name="Output 23 2 2 4 3 2" xfId="41496"/>
    <cellStyle name="Output 23 2 2 4 4" xfId="30813"/>
    <cellStyle name="Output 23 2 2 4_Table 2A-1_EFT (Annual)" xfId="7914"/>
    <cellStyle name="Output 23 2 2 5" xfId="10760"/>
    <cellStyle name="Output 23 2 2 5 2" xfId="22876"/>
    <cellStyle name="Output 23 2 2 5 2 2" xfId="44062"/>
    <cellStyle name="Output 23 2 2 5 3" xfId="33458"/>
    <cellStyle name="Output 23 2 2 6" xfId="17763"/>
    <cellStyle name="Output 23 2 2 6 2" xfId="38950"/>
    <cellStyle name="Output 23 2 2 7" xfId="28070"/>
    <cellStyle name="Output 23 2 2_Table 2A-1_EFT (Annual)" xfId="3407"/>
    <cellStyle name="Output 23 2 3" xfId="2334"/>
    <cellStyle name="Output 23 2 3 2" xfId="5895"/>
    <cellStyle name="Output 23 2 3 2 2" xfId="14110"/>
    <cellStyle name="Output 23 2 3 2 2 2" xfId="26098"/>
    <cellStyle name="Output 23 2 3 2 2 2 2" xfId="47284"/>
    <cellStyle name="Output 23 2 3 2 2 3" xfId="36680"/>
    <cellStyle name="Output 23 2 3 2 3" xfId="20985"/>
    <cellStyle name="Output 23 2 3 2 3 2" xfId="42172"/>
    <cellStyle name="Output 23 2 3 2 4" xfId="31552"/>
    <cellStyle name="Output 23 2 3 2_Table 2A-1_EFT (Annual)" xfId="7916"/>
    <cellStyle name="Output 23 2 3 3" xfId="11454"/>
    <cellStyle name="Output 23 2 3 3 2" xfId="23552"/>
    <cellStyle name="Output 23 2 3 3 2 2" xfId="44738"/>
    <cellStyle name="Output 23 2 3 3 3" xfId="34134"/>
    <cellStyle name="Output 23 2 3 4" xfId="18439"/>
    <cellStyle name="Output 23 2 3 4 2" xfId="39626"/>
    <cellStyle name="Output 23 2 3 5" xfId="28809"/>
    <cellStyle name="Output 23 2 3_Table 2A-1_EFT (Annual)" xfId="7915"/>
    <cellStyle name="Output 23 2 4" xfId="1760"/>
    <cellStyle name="Output 23 2 4 2" xfId="5321"/>
    <cellStyle name="Output 23 2 4 2 2" xfId="13546"/>
    <cellStyle name="Output 23 2 4 2 2 2" xfId="25537"/>
    <cellStyle name="Output 23 2 4 2 2 2 2" xfId="46723"/>
    <cellStyle name="Output 23 2 4 2 2 3" xfId="36119"/>
    <cellStyle name="Output 23 2 4 2 3" xfId="20424"/>
    <cellStyle name="Output 23 2 4 2 3 2" xfId="41611"/>
    <cellStyle name="Output 23 2 4 2 4" xfId="30978"/>
    <cellStyle name="Output 23 2 4 2_Table 2A-1_EFT (Annual)" xfId="7918"/>
    <cellStyle name="Output 23 2 4 3" xfId="10889"/>
    <cellStyle name="Output 23 2 4 3 2" xfId="22991"/>
    <cellStyle name="Output 23 2 4 3 2 2" xfId="44177"/>
    <cellStyle name="Output 23 2 4 3 3" xfId="33573"/>
    <cellStyle name="Output 23 2 4 4" xfId="17878"/>
    <cellStyle name="Output 23 2 4 4 2" xfId="39065"/>
    <cellStyle name="Output 23 2 4 5" xfId="28235"/>
    <cellStyle name="Output 23 2 4_Table 2A-1_EFT (Annual)" xfId="7917"/>
    <cellStyle name="Output 23 2 5" xfId="4188"/>
    <cellStyle name="Output 23 2 5 2" xfId="12512"/>
    <cellStyle name="Output 23 2 5 2 2" xfId="24534"/>
    <cellStyle name="Output 23 2 5 2 2 2" xfId="45720"/>
    <cellStyle name="Output 23 2 5 2 3" xfId="35116"/>
    <cellStyle name="Output 23 2 5 3" xfId="19421"/>
    <cellStyle name="Output 23 2 5 3 2" xfId="40608"/>
    <cellStyle name="Output 23 2 5 4" xfId="29876"/>
    <cellStyle name="Output 23 2 5_Table 2A-1_EFT (Annual)" xfId="7919"/>
    <cellStyle name="Output 23 2 6" xfId="9851"/>
    <cellStyle name="Output 23 2 6 2" xfId="21988"/>
    <cellStyle name="Output 23 2 6 2 2" xfId="43174"/>
    <cellStyle name="Output 23 2 6 3" xfId="32570"/>
    <cellStyle name="Output 23 2 7" xfId="16875"/>
    <cellStyle name="Output 23 2 7 2" xfId="38062"/>
    <cellStyle name="Output 23 2 8" xfId="27133"/>
    <cellStyle name="Output 23 2_Table 2A-1_EFT (Annual)" xfId="3406"/>
    <cellStyle name="Output 23 3" xfId="458"/>
    <cellStyle name="Output 23 3 2" xfId="1435"/>
    <cellStyle name="Output 23 3 2 2" xfId="2705"/>
    <cellStyle name="Output 23 3 2 2 2" xfId="6266"/>
    <cellStyle name="Output 23 3 2 2 2 2" xfId="14460"/>
    <cellStyle name="Output 23 3 2 2 2 2 2" xfId="26432"/>
    <cellStyle name="Output 23 3 2 2 2 2 2 2" xfId="47618"/>
    <cellStyle name="Output 23 3 2 2 2 2 3" xfId="37014"/>
    <cellStyle name="Output 23 3 2 2 2 3" xfId="21319"/>
    <cellStyle name="Output 23 3 2 2 2 3 2" xfId="42506"/>
    <cellStyle name="Output 23 3 2 2 2 4" xfId="31922"/>
    <cellStyle name="Output 23 3 2 2 2_Table 2A-1_EFT (Annual)" xfId="7921"/>
    <cellStyle name="Output 23 3 2 2 3" xfId="11802"/>
    <cellStyle name="Output 23 3 2 2 3 2" xfId="23886"/>
    <cellStyle name="Output 23 3 2 2 3 2 2" xfId="45072"/>
    <cellStyle name="Output 23 3 2 2 3 3" xfId="34468"/>
    <cellStyle name="Output 23 3 2 2 4" xfId="18773"/>
    <cellStyle name="Output 23 3 2 2 4 2" xfId="39960"/>
    <cellStyle name="Output 23 3 2 2 5" xfId="29179"/>
    <cellStyle name="Output 23 3 2 2_Table 2A-1_EFT (Annual)" xfId="7920"/>
    <cellStyle name="Output 23 3 2 3" xfId="1904"/>
    <cellStyle name="Output 23 3 2 3 2" xfId="5465"/>
    <cellStyle name="Output 23 3 2 3 2 2" xfId="13680"/>
    <cellStyle name="Output 23 3 2 3 2 2 2" xfId="25668"/>
    <cellStyle name="Output 23 3 2 3 2 2 2 2" xfId="46854"/>
    <cellStyle name="Output 23 3 2 3 2 2 3" xfId="36250"/>
    <cellStyle name="Output 23 3 2 3 2 3" xfId="20555"/>
    <cellStyle name="Output 23 3 2 3 2 3 2" xfId="41742"/>
    <cellStyle name="Output 23 3 2 3 2 4" xfId="31122"/>
    <cellStyle name="Output 23 3 2 3 2_Table 2A-1_EFT (Annual)" xfId="7923"/>
    <cellStyle name="Output 23 3 2 3 3" xfId="11024"/>
    <cellStyle name="Output 23 3 2 3 3 2" xfId="23122"/>
    <cellStyle name="Output 23 3 2 3 3 2 2" xfId="44308"/>
    <cellStyle name="Output 23 3 2 3 3 3" xfId="33704"/>
    <cellStyle name="Output 23 3 2 3 4" xfId="18009"/>
    <cellStyle name="Output 23 3 2 3 4 2" xfId="39196"/>
    <cellStyle name="Output 23 3 2 3 5" xfId="28379"/>
    <cellStyle name="Output 23 3 2 3_Table 2A-1_EFT (Annual)" xfId="7922"/>
    <cellStyle name="Output 23 3 2 4" xfId="4996"/>
    <cellStyle name="Output 23 3 2 4 2" xfId="13256"/>
    <cellStyle name="Output 23 3 2 4 2 2" xfId="25262"/>
    <cellStyle name="Output 23 3 2 4 2 2 2" xfId="46448"/>
    <cellStyle name="Output 23 3 2 4 2 3" xfId="35844"/>
    <cellStyle name="Output 23 3 2 4 3" xfId="20149"/>
    <cellStyle name="Output 23 3 2 4 3 2" xfId="41336"/>
    <cellStyle name="Output 23 3 2 4 4" xfId="30653"/>
    <cellStyle name="Output 23 3 2 4_Table 2A-1_EFT (Annual)" xfId="7924"/>
    <cellStyle name="Output 23 3 2 5" xfId="10600"/>
    <cellStyle name="Output 23 3 2 5 2" xfId="22716"/>
    <cellStyle name="Output 23 3 2 5 2 2" xfId="43902"/>
    <cellStyle name="Output 23 3 2 5 3" xfId="33298"/>
    <cellStyle name="Output 23 3 2 6" xfId="17603"/>
    <cellStyle name="Output 23 3 2 6 2" xfId="38790"/>
    <cellStyle name="Output 23 3 2 7" xfId="27910"/>
    <cellStyle name="Output 23 3 2_Table 2A-1_EFT (Annual)" xfId="3409"/>
    <cellStyle name="Output 23 3 3" xfId="2174"/>
    <cellStyle name="Output 23 3 3 2" xfId="5735"/>
    <cellStyle name="Output 23 3 3 2 2" xfId="13950"/>
    <cellStyle name="Output 23 3 3 2 2 2" xfId="25938"/>
    <cellStyle name="Output 23 3 3 2 2 2 2" xfId="47124"/>
    <cellStyle name="Output 23 3 3 2 2 3" xfId="36520"/>
    <cellStyle name="Output 23 3 3 2 3" xfId="20825"/>
    <cellStyle name="Output 23 3 3 2 3 2" xfId="42012"/>
    <cellStyle name="Output 23 3 3 2 4" xfId="31392"/>
    <cellStyle name="Output 23 3 3 2_Table 2A-1_EFT (Annual)" xfId="7926"/>
    <cellStyle name="Output 23 3 3 3" xfId="11294"/>
    <cellStyle name="Output 23 3 3 3 2" xfId="23392"/>
    <cellStyle name="Output 23 3 3 3 2 2" xfId="44578"/>
    <cellStyle name="Output 23 3 3 3 3" xfId="33974"/>
    <cellStyle name="Output 23 3 3 4" xfId="18279"/>
    <cellStyle name="Output 23 3 3 4 2" xfId="39466"/>
    <cellStyle name="Output 23 3 3 5" xfId="28649"/>
    <cellStyle name="Output 23 3 3_Table 2A-1_EFT (Annual)" xfId="7925"/>
    <cellStyle name="Output 23 3 4" xfId="1729"/>
    <cellStyle name="Output 23 3 4 2" xfId="5290"/>
    <cellStyle name="Output 23 3 4 2 2" xfId="13515"/>
    <cellStyle name="Output 23 3 4 2 2 2" xfId="25506"/>
    <cellStyle name="Output 23 3 4 2 2 2 2" xfId="46692"/>
    <cellStyle name="Output 23 3 4 2 2 3" xfId="36088"/>
    <cellStyle name="Output 23 3 4 2 3" xfId="20393"/>
    <cellStyle name="Output 23 3 4 2 3 2" xfId="41580"/>
    <cellStyle name="Output 23 3 4 2 4" xfId="30947"/>
    <cellStyle name="Output 23 3 4 2_Table 2A-1_EFT (Annual)" xfId="7928"/>
    <cellStyle name="Output 23 3 4 3" xfId="10858"/>
    <cellStyle name="Output 23 3 4 3 2" xfId="22960"/>
    <cellStyle name="Output 23 3 4 3 2 2" xfId="44146"/>
    <cellStyle name="Output 23 3 4 3 3" xfId="33542"/>
    <cellStyle name="Output 23 3 4 4" xfId="17847"/>
    <cellStyle name="Output 23 3 4 4 2" xfId="39034"/>
    <cellStyle name="Output 23 3 4 5" xfId="28204"/>
    <cellStyle name="Output 23 3 4_Table 2A-1_EFT (Annual)" xfId="7927"/>
    <cellStyle name="Output 23 3 5" xfId="4028"/>
    <cellStyle name="Output 23 3 5 2" xfId="12352"/>
    <cellStyle name="Output 23 3 5 2 2" xfId="24374"/>
    <cellStyle name="Output 23 3 5 2 2 2" xfId="45560"/>
    <cellStyle name="Output 23 3 5 2 3" xfId="34956"/>
    <cellStyle name="Output 23 3 5 3" xfId="19261"/>
    <cellStyle name="Output 23 3 5 3 2" xfId="40448"/>
    <cellStyle name="Output 23 3 5 4" xfId="29716"/>
    <cellStyle name="Output 23 3 5_Table 2A-1_EFT (Annual)" xfId="7929"/>
    <cellStyle name="Output 23 3 6" xfId="9691"/>
    <cellStyle name="Output 23 3 6 2" xfId="21828"/>
    <cellStyle name="Output 23 3 6 2 2" xfId="43014"/>
    <cellStyle name="Output 23 3 6 3" xfId="32410"/>
    <cellStyle name="Output 23 3 7" xfId="16715"/>
    <cellStyle name="Output 23 3 7 2" xfId="37902"/>
    <cellStyle name="Output 23 3 8" xfId="26973"/>
    <cellStyle name="Output 23 3_Table 2A-1_EFT (Annual)" xfId="3408"/>
    <cellStyle name="Output 23 4" xfId="1273"/>
    <cellStyle name="Output 23 4 2" xfId="2543"/>
    <cellStyle name="Output 23 4 2 2" xfId="6104"/>
    <cellStyle name="Output 23 4 2 2 2" xfId="14298"/>
    <cellStyle name="Output 23 4 2 2 2 2" xfId="26270"/>
    <cellStyle name="Output 23 4 2 2 2 2 2" xfId="47456"/>
    <cellStyle name="Output 23 4 2 2 2 3" xfId="36852"/>
    <cellStyle name="Output 23 4 2 2 3" xfId="21157"/>
    <cellStyle name="Output 23 4 2 2 3 2" xfId="42344"/>
    <cellStyle name="Output 23 4 2 2 4" xfId="31760"/>
    <cellStyle name="Output 23 4 2 2_Table 2A-1_EFT (Annual)" xfId="7931"/>
    <cellStyle name="Output 23 4 2 3" xfId="11640"/>
    <cellStyle name="Output 23 4 2 3 2" xfId="23724"/>
    <cellStyle name="Output 23 4 2 3 2 2" xfId="44910"/>
    <cellStyle name="Output 23 4 2 3 3" xfId="34306"/>
    <cellStyle name="Output 23 4 2 4" xfId="18611"/>
    <cellStyle name="Output 23 4 2 4 2" xfId="39798"/>
    <cellStyle name="Output 23 4 2 5" xfId="29017"/>
    <cellStyle name="Output 23 4 2_Table 2A-1_EFT (Annual)" xfId="7930"/>
    <cellStyle name="Output 23 4 3" xfId="1841"/>
    <cellStyle name="Output 23 4 3 2" xfId="5402"/>
    <cellStyle name="Output 23 4 3 2 2" xfId="13617"/>
    <cellStyle name="Output 23 4 3 2 2 2" xfId="25605"/>
    <cellStyle name="Output 23 4 3 2 2 2 2" xfId="46791"/>
    <cellStyle name="Output 23 4 3 2 2 3" xfId="36187"/>
    <cellStyle name="Output 23 4 3 2 3" xfId="20492"/>
    <cellStyle name="Output 23 4 3 2 3 2" xfId="41679"/>
    <cellStyle name="Output 23 4 3 2 4" xfId="31059"/>
    <cellStyle name="Output 23 4 3 2_Table 2A-1_EFT (Annual)" xfId="7933"/>
    <cellStyle name="Output 23 4 3 3" xfId="10961"/>
    <cellStyle name="Output 23 4 3 3 2" xfId="23059"/>
    <cellStyle name="Output 23 4 3 3 2 2" xfId="44245"/>
    <cellStyle name="Output 23 4 3 3 3" xfId="33641"/>
    <cellStyle name="Output 23 4 3 4" xfId="17946"/>
    <cellStyle name="Output 23 4 3 4 2" xfId="39133"/>
    <cellStyle name="Output 23 4 3 5" xfId="28316"/>
    <cellStyle name="Output 23 4 3_Table 2A-1_EFT (Annual)" xfId="7932"/>
    <cellStyle name="Output 23 4 4" xfId="4834"/>
    <cellStyle name="Output 23 4 4 2" xfId="13094"/>
    <cellStyle name="Output 23 4 4 2 2" xfId="25100"/>
    <cellStyle name="Output 23 4 4 2 2 2" xfId="46286"/>
    <cellStyle name="Output 23 4 4 2 3" xfId="35682"/>
    <cellStyle name="Output 23 4 4 3" xfId="19987"/>
    <cellStyle name="Output 23 4 4 3 2" xfId="41174"/>
    <cellStyle name="Output 23 4 4 4" xfId="30491"/>
    <cellStyle name="Output 23 4 4_Table 2A-1_EFT (Annual)" xfId="7934"/>
    <cellStyle name="Output 23 4 5" xfId="10438"/>
    <cellStyle name="Output 23 4 5 2" xfId="22554"/>
    <cellStyle name="Output 23 4 5 2 2" xfId="43740"/>
    <cellStyle name="Output 23 4 5 3" xfId="33136"/>
    <cellStyle name="Output 23 4 6" xfId="17441"/>
    <cellStyle name="Output 23 4 6 2" xfId="38628"/>
    <cellStyle name="Output 23 4 7" xfId="27748"/>
    <cellStyle name="Output 23 4_Table 2A-1_EFT (Annual)" xfId="3410"/>
    <cellStyle name="Output 23 5" xfId="2012"/>
    <cellStyle name="Output 23 5 2" xfId="5573"/>
    <cellStyle name="Output 23 5 2 2" xfId="13788"/>
    <cellStyle name="Output 23 5 2 2 2" xfId="25776"/>
    <cellStyle name="Output 23 5 2 2 2 2" xfId="46962"/>
    <cellStyle name="Output 23 5 2 2 3" xfId="36358"/>
    <cellStyle name="Output 23 5 2 3" xfId="20663"/>
    <cellStyle name="Output 23 5 2 3 2" xfId="41850"/>
    <cellStyle name="Output 23 5 2 4" xfId="31230"/>
    <cellStyle name="Output 23 5 2_Table 2A-1_EFT (Annual)" xfId="7936"/>
    <cellStyle name="Output 23 5 3" xfId="11132"/>
    <cellStyle name="Output 23 5 3 2" xfId="23230"/>
    <cellStyle name="Output 23 5 3 2 2" xfId="44416"/>
    <cellStyle name="Output 23 5 3 3" xfId="33812"/>
    <cellStyle name="Output 23 5 4" xfId="18117"/>
    <cellStyle name="Output 23 5 4 2" xfId="39304"/>
    <cellStyle name="Output 23 5 5" xfId="28487"/>
    <cellStyle name="Output 23 5_Table 2A-1_EFT (Annual)" xfId="7935"/>
    <cellStyle name="Output 23 6" xfId="1673"/>
    <cellStyle name="Output 23 6 2" xfId="5234"/>
    <cellStyle name="Output 23 6 2 2" xfId="13477"/>
    <cellStyle name="Output 23 6 2 2 2" xfId="25475"/>
    <cellStyle name="Output 23 6 2 2 2 2" xfId="46661"/>
    <cellStyle name="Output 23 6 2 2 3" xfId="36057"/>
    <cellStyle name="Output 23 6 2 3" xfId="20362"/>
    <cellStyle name="Output 23 6 2 3 2" xfId="41549"/>
    <cellStyle name="Output 23 6 2 4" xfId="30891"/>
    <cellStyle name="Output 23 6 2_Table 2A-1_EFT (Annual)" xfId="7938"/>
    <cellStyle name="Output 23 6 3" xfId="10822"/>
    <cellStyle name="Output 23 6 3 2" xfId="22929"/>
    <cellStyle name="Output 23 6 3 2 2" xfId="44115"/>
    <cellStyle name="Output 23 6 3 3" xfId="33511"/>
    <cellStyle name="Output 23 6 4" xfId="17816"/>
    <cellStyle name="Output 23 6 4 2" xfId="39003"/>
    <cellStyle name="Output 23 6 5" xfId="28148"/>
    <cellStyle name="Output 23 6_Table 2A-1_EFT (Annual)" xfId="7937"/>
    <cellStyle name="Output 23 7" xfId="3820"/>
    <cellStyle name="Output 23 7 2" xfId="12183"/>
    <cellStyle name="Output 23 7 2 2" xfId="24212"/>
    <cellStyle name="Output 23 7 2 2 2" xfId="45398"/>
    <cellStyle name="Output 23 7 2 3" xfId="34794"/>
    <cellStyle name="Output 23 7 3" xfId="19099"/>
    <cellStyle name="Output 23 7 3 2" xfId="40286"/>
    <cellStyle name="Output 23 7 4" xfId="29529"/>
    <cellStyle name="Output 23 7_Table 2A-1_EFT (Annual)" xfId="7939"/>
    <cellStyle name="Output 23 8" xfId="9502"/>
    <cellStyle name="Output 23 8 2" xfId="21666"/>
    <cellStyle name="Output 23 8 2 2" xfId="42852"/>
    <cellStyle name="Output 23 8 3" xfId="32248"/>
    <cellStyle name="Output 23 9" xfId="16553"/>
    <cellStyle name="Output 23 9 2" xfId="37740"/>
    <cellStyle name="Output 23_Table 2A-1_EFT (Annual)" xfId="3405"/>
    <cellStyle name="Output 24" xfId="182"/>
    <cellStyle name="Output 24 10" xfId="26737"/>
    <cellStyle name="Output 24 2" xfId="575"/>
    <cellStyle name="Output 24 2 2" xfId="1552"/>
    <cellStyle name="Output 24 2 2 2" xfId="2822"/>
    <cellStyle name="Output 24 2 2 2 2" xfId="6383"/>
    <cellStyle name="Output 24 2 2 2 2 2" xfId="14577"/>
    <cellStyle name="Output 24 2 2 2 2 2 2" xfId="26549"/>
    <cellStyle name="Output 24 2 2 2 2 2 2 2" xfId="47735"/>
    <cellStyle name="Output 24 2 2 2 2 2 3" xfId="37131"/>
    <cellStyle name="Output 24 2 2 2 2 3" xfId="21436"/>
    <cellStyle name="Output 24 2 2 2 2 3 2" xfId="42623"/>
    <cellStyle name="Output 24 2 2 2 2 4" xfId="32039"/>
    <cellStyle name="Output 24 2 2 2 2_Table 2A-1_EFT (Annual)" xfId="7941"/>
    <cellStyle name="Output 24 2 2 2 3" xfId="11919"/>
    <cellStyle name="Output 24 2 2 2 3 2" xfId="24003"/>
    <cellStyle name="Output 24 2 2 2 3 2 2" xfId="45189"/>
    <cellStyle name="Output 24 2 2 2 3 3" xfId="34585"/>
    <cellStyle name="Output 24 2 2 2 4" xfId="18890"/>
    <cellStyle name="Output 24 2 2 2 4 2" xfId="40077"/>
    <cellStyle name="Output 24 2 2 2 5" xfId="29296"/>
    <cellStyle name="Output 24 2 2 2_Table 2A-1_EFT (Annual)" xfId="7940"/>
    <cellStyle name="Output 24 2 2 3" xfId="1927"/>
    <cellStyle name="Output 24 2 2 3 2" xfId="5488"/>
    <cellStyle name="Output 24 2 2 3 2 2" xfId="13703"/>
    <cellStyle name="Output 24 2 2 3 2 2 2" xfId="25691"/>
    <cellStyle name="Output 24 2 2 3 2 2 2 2" xfId="46877"/>
    <cellStyle name="Output 24 2 2 3 2 2 3" xfId="36273"/>
    <cellStyle name="Output 24 2 2 3 2 3" xfId="20578"/>
    <cellStyle name="Output 24 2 2 3 2 3 2" xfId="41765"/>
    <cellStyle name="Output 24 2 2 3 2 4" xfId="31145"/>
    <cellStyle name="Output 24 2 2 3 2_Table 2A-1_EFT (Annual)" xfId="7943"/>
    <cellStyle name="Output 24 2 2 3 3" xfId="11047"/>
    <cellStyle name="Output 24 2 2 3 3 2" xfId="23145"/>
    <cellStyle name="Output 24 2 2 3 3 2 2" xfId="44331"/>
    <cellStyle name="Output 24 2 2 3 3 3" xfId="33727"/>
    <cellStyle name="Output 24 2 2 3 4" xfId="18032"/>
    <cellStyle name="Output 24 2 2 3 4 2" xfId="39219"/>
    <cellStyle name="Output 24 2 2 3 5" xfId="28402"/>
    <cellStyle name="Output 24 2 2 3_Table 2A-1_EFT (Annual)" xfId="7942"/>
    <cellStyle name="Output 24 2 2 4" xfId="5113"/>
    <cellStyle name="Output 24 2 2 4 2" xfId="13373"/>
    <cellStyle name="Output 24 2 2 4 2 2" xfId="25379"/>
    <cellStyle name="Output 24 2 2 4 2 2 2" xfId="46565"/>
    <cellStyle name="Output 24 2 2 4 2 3" xfId="35961"/>
    <cellStyle name="Output 24 2 2 4 3" xfId="20266"/>
    <cellStyle name="Output 24 2 2 4 3 2" xfId="41453"/>
    <cellStyle name="Output 24 2 2 4 4" xfId="30770"/>
    <cellStyle name="Output 24 2 2 4_Table 2A-1_EFT (Annual)" xfId="7944"/>
    <cellStyle name="Output 24 2 2 5" xfId="10717"/>
    <cellStyle name="Output 24 2 2 5 2" xfId="22833"/>
    <cellStyle name="Output 24 2 2 5 2 2" xfId="44019"/>
    <cellStyle name="Output 24 2 2 5 3" xfId="33415"/>
    <cellStyle name="Output 24 2 2 6" xfId="17720"/>
    <cellStyle name="Output 24 2 2 6 2" xfId="38907"/>
    <cellStyle name="Output 24 2 2 7" xfId="28027"/>
    <cellStyle name="Output 24 2 2_Table 2A-1_EFT (Annual)" xfId="3413"/>
    <cellStyle name="Output 24 2 3" xfId="2291"/>
    <cellStyle name="Output 24 2 3 2" xfId="5852"/>
    <cellStyle name="Output 24 2 3 2 2" xfId="14067"/>
    <cellStyle name="Output 24 2 3 2 2 2" xfId="26055"/>
    <cellStyle name="Output 24 2 3 2 2 2 2" xfId="47241"/>
    <cellStyle name="Output 24 2 3 2 2 3" xfId="36637"/>
    <cellStyle name="Output 24 2 3 2 3" xfId="20942"/>
    <cellStyle name="Output 24 2 3 2 3 2" xfId="42129"/>
    <cellStyle name="Output 24 2 3 2 4" xfId="31509"/>
    <cellStyle name="Output 24 2 3 2_Table 2A-1_EFT (Annual)" xfId="7946"/>
    <cellStyle name="Output 24 2 3 3" xfId="11411"/>
    <cellStyle name="Output 24 2 3 3 2" xfId="23509"/>
    <cellStyle name="Output 24 2 3 3 2 2" xfId="44695"/>
    <cellStyle name="Output 24 2 3 3 3" xfId="34091"/>
    <cellStyle name="Output 24 2 3 4" xfId="18396"/>
    <cellStyle name="Output 24 2 3 4 2" xfId="39583"/>
    <cellStyle name="Output 24 2 3 5" xfId="28766"/>
    <cellStyle name="Output 24 2 3_Table 2A-1_EFT (Annual)" xfId="7945"/>
    <cellStyle name="Output 24 2 4" xfId="1752"/>
    <cellStyle name="Output 24 2 4 2" xfId="5313"/>
    <cellStyle name="Output 24 2 4 2 2" xfId="13538"/>
    <cellStyle name="Output 24 2 4 2 2 2" xfId="25529"/>
    <cellStyle name="Output 24 2 4 2 2 2 2" xfId="46715"/>
    <cellStyle name="Output 24 2 4 2 2 3" xfId="36111"/>
    <cellStyle name="Output 24 2 4 2 3" xfId="20416"/>
    <cellStyle name="Output 24 2 4 2 3 2" xfId="41603"/>
    <cellStyle name="Output 24 2 4 2 4" xfId="30970"/>
    <cellStyle name="Output 24 2 4 2_Table 2A-1_EFT (Annual)" xfId="7948"/>
    <cellStyle name="Output 24 2 4 3" xfId="10881"/>
    <cellStyle name="Output 24 2 4 3 2" xfId="22983"/>
    <cellStyle name="Output 24 2 4 3 2 2" xfId="44169"/>
    <cellStyle name="Output 24 2 4 3 3" xfId="33565"/>
    <cellStyle name="Output 24 2 4 4" xfId="17870"/>
    <cellStyle name="Output 24 2 4 4 2" xfId="39057"/>
    <cellStyle name="Output 24 2 4 5" xfId="28227"/>
    <cellStyle name="Output 24 2 4_Table 2A-1_EFT (Annual)" xfId="7947"/>
    <cellStyle name="Output 24 2 5" xfId="4145"/>
    <cellStyle name="Output 24 2 5 2" xfId="12469"/>
    <cellStyle name="Output 24 2 5 2 2" xfId="24491"/>
    <cellStyle name="Output 24 2 5 2 2 2" xfId="45677"/>
    <cellStyle name="Output 24 2 5 2 3" xfId="35073"/>
    <cellStyle name="Output 24 2 5 3" xfId="19378"/>
    <cellStyle name="Output 24 2 5 3 2" xfId="40565"/>
    <cellStyle name="Output 24 2 5 4" xfId="29833"/>
    <cellStyle name="Output 24 2 5_Table 2A-1_EFT (Annual)" xfId="7949"/>
    <cellStyle name="Output 24 2 6" xfId="9808"/>
    <cellStyle name="Output 24 2 6 2" xfId="21945"/>
    <cellStyle name="Output 24 2 6 2 2" xfId="43131"/>
    <cellStyle name="Output 24 2 6 3" xfId="32527"/>
    <cellStyle name="Output 24 2 7" xfId="16832"/>
    <cellStyle name="Output 24 2 7 2" xfId="38019"/>
    <cellStyle name="Output 24 2 8" xfId="27090"/>
    <cellStyle name="Output 24 2_Table 2A-1_EFT (Annual)" xfId="3412"/>
    <cellStyle name="Output 24 3" xfId="413"/>
    <cellStyle name="Output 24 3 2" xfId="1396"/>
    <cellStyle name="Output 24 3 2 2" xfId="2666"/>
    <cellStyle name="Output 24 3 2 2 2" xfId="6227"/>
    <cellStyle name="Output 24 3 2 2 2 2" xfId="14421"/>
    <cellStyle name="Output 24 3 2 2 2 2 2" xfId="26393"/>
    <cellStyle name="Output 24 3 2 2 2 2 2 2" xfId="47579"/>
    <cellStyle name="Output 24 3 2 2 2 2 3" xfId="36975"/>
    <cellStyle name="Output 24 3 2 2 2 3" xfId="21280"/>
    <cellStyle name="Output 24 3 2 2 2 3 2" xfId="42467"/>
    <cellStyle name="Output 24 3 2 2 2 4" xfId="31883"/>
    <cellStyle name="Output 24 3 2 2 2_Table 2A-1_EFT (Annual)" xfId="7951"/>
    <cellStyle name="Output 24 3 2 2 3" xfId="11763"/>
    <cellStyle name="Output 24 3 2 2 3 2" xfId="23847"/>
    <cellStyle name="Output 24 3 2 2 3 2 2" xfId="45033"/>
    <cellStyle name="Output 24 3 2 2 3 3" xfId="34429"/>
    <cellStyle name="Output 24 3 2 2 4" xfId="18734"/>
    <cellStyle name="Output 24 3 2 2 4 2" xfId="39921"/>
    <cellStyle name="Output 24 3 2 2 5" xfId="29140"/>
    <cellStyle name="Output 24 3 2 2_Table 2A-1_EFT (Annual)" xfId="7950"/>
    <cellStyle name="Output 24 3 2 3" xfId="1896"/>
    <cellStyle name="Output 24 3 2 3 2" xfId="5457"/>
    <cellStyle name="Output 24 3 2 3 2 2" xfId="13672"/>
    <cellStyle name="Output 24 3 2 3 2 2 2" xfId="25660"/>
    <cellStyle name="Output 24 3 2 3 2 2 2 2" xfId="46846"/>
    <cellStyle name="Output 24 3 2 3 2 2 3" xfId="36242"/>
    <cellStyle name="Output 24 3 2 3 2 3" xfId="20547"/>
    <cellStyle name="Output 24 3 2 3 2 3 2" xfId="41734"/>
    <cellStyle name="Output 24 3 2 3 2 4" xfId="31114"/>
    <cellStyle name="Output 24 3 2 3 2_Table 2A-1_EFT (Annual)" xfId="7953"/>
    <cellStyle name="Output 24 3 2 3 3" xfId="11016"/>
    <cellStyle name="Output 24 3 2 3 3 2" xfId="23114"/>
    <cellStyle name="Output 24 3 2 3 3 2 2" xfId="44300"/>
    <cellStyle name="Output 24 3 2 3 3 3" xfId="33696"/>
    <cellStyle name="Output 24 3 2 3 4" xfId="18001"/>
    <cellStyle name="Output 24 3 2 3 4 2" xfId="39188"/>
    <cellStyle name="Output 24 3 2 3 5" xfId="28371"/>
    <cellStyle name="Output 24 3 2 3_Table 2A-1_EFT (Annual)" xfId="7952"/>
    <cellStyle name="Output 24 3 2 4" xfId="4957"/>
    <cellStyle name="Output 24 3 2 4 2" xfId="13217"/>
    <cellStyle name="Output 24 3 2 4 2 2" xfId="25223"/>
    <cellStyle name="Output 24 3 2 4 2 2 2" xfId="46409"/>
    <cellStyle name="Output 24 3 2 4 2 3" xfId="35805"/>
    <cellStyle name="Output 24 3 2 4 3" xfId="20110"/>
    <cellStyle name="Output 24 3 2 4 3 2" xfId="41297"/>
    <cellStyle name="Output 24 3 2 4 4" xfId="30614"/>
    <cellStyle name="Output 24 3 2 4_Table 2A-1_EFT (Annual)" xfId="7954"/>
    <cellStyle name="Output 24 3 2 5" xfId="10561"/>
    <cellStyle name="Output 24 3 2 5 2" xfId="22677"/>
    <cellStyle name="Output 24 3 2 5 2 2" xfId="43863"/>
    <cellStyle name="Output 24 3 2 5 3" xfId="33259"/>
    <cellStyle name="Output 24 3 2 6" xfId="17564"/>
    <cellStyle name="Output 24 3 2 6 2" xfId="38751"/>
    <cellStyle name="Output 24 3 2 7" xfId="27871"/>
    <cellStyle name="Output 24 3 2_Table 2A-1_EFT (Annual)" xfId="3415"/>
    <cellStyle name="Output 24 3 3" xfId="2135"/>
    <cellStyle name="Output 24 3 3 2" xfId="5696"/>
    <cellStyle name="Output 24 3 3 2 2" xfId="13911"/>
    <cellStyle name="Output 24 3 3 2 2 2" xfId="25899"/>
    <cellStyle name="Output 24 3 3 2 2 2 2" xfId="47085"/>
    <cellStyle name="Output 24 3 3 2 2 3" xfId="36481"/>
    <cellStyle name="Output 24 3 3 2 3" xfId="20786"/>
    <cellStyle name="Output 24 3 3 2 3 2" xfId="41973"/>
    <cellStyle name="Output 24 3 3 2 4" xfId="31353"/>
    <cellStyle name="Output 24 3 3 2_Table 2A-1_EFT (Annual)" xfId="7956"/>
    <cellStyle name="Output 24 3 3 3" xfId="11255"/>
    <cellStyle name="Output 24 3 3 3 2" xfId="23353"/>
    <cellStyle name="Output 24 3 3 3 2 2" xfId="44539"/>
    <cellStyle name="Output 24 3 3 3 3" xfId="33935"/>
    <cellStyle name="Output 24 3 3 4" xfId="18240"/>
    <cellStyle name="Output 24 3 3 4 2" xfId="39427"/>
    <cellStyle name="Output 24 3 3 5" xfId="28610"/>
    <cellStyle name="Output 24 3 3_Table 2A-1_EFT (Annual)" xfId="7955"/>
    <cellStyle name="Output 24 3 4" xfId="1716"/>
    <cellStyle name="Output 24 3 4 2" xfId="5277"/>
    <cellStyle name="Output 24 3 4 2 2" xfId="13506"/>
    <cellStyle name="Output 24 3 4 2 2 2" xfId="25499"/>
    <cellStyle name="Output 24 3 4 2 2 2 2" xfId="46685"/>
    <cellStyle name="Output 24 3 4 2 2 3" xfId="36081"/>
    <cellStyle name="Output 24 3 4 2 3" xfId="20386"/>
    <cellStyle name="Output 24 3 4 2 3 2" xfId="41573"/>
    <cellStyle name="Output 24 3 4 2 4" xfId="30934"/>
    <cellStyle name="Output 24 3 4 2_Table 2A-1_EFT (Annual)" xfId="7958"/>
    <cellStyle name="Output 24 3 4 3" xfId="10850"/>
    <cellStyle name="Output 24 3 4 3 2" xfId="22953"/>
    <cellStyle name="Output 24 3 4 3 2 2" xfId="44139"/>
    <cellStyle name="Output 24 3 4 3 3" xfId="33535"/>
    <cellStyle name="Output 24 3 4 4" xfId="17840"/>
    <cellStyle name="Output 24 3 4 4 2" xfId="39027"/>
    <cellStyle name="Output 24 3 4 5" xfId="28191"/>
    <cellStyle name="Output 24 3 4_Table 2A-1_EFT (Annual)" xfId="7957"/>
    <cellStyle name="Output 24 3 5" xfId="3983"/>
    <cellStyle name="Output 24 3 5 2" xfId="12311"/>
    <cellStyle name="Output 24 3 5 2 2" xfId="24335"/>
    <cellStyle name="Output 24 3 5 2 2 2" xfId="45521"/>
    <cellStyle name="Output 24 3 5 2 3" xfId="34917"/>
    <cellStyle name="Output 24 3 5 3" xfId="19222"/>
    <cellStyle name="Output 24 3 5 3 2" xfId="40409"/>
    <cellStyle name="Output 24 3 5 4" xfId="29671"/>
    <cellStyle name="Output 24 3 5_Table 2A-1_EFT (Annual)" xfId="7959"/>
    <cellStyle name="Output 24 3 6" xfId="9648"/>
    <cellStyle name="Output 24 3 6 2" xfId="21789"/>
    <cellStyle name="Output 24 3 6 2 2" xfId="42975"/>
    <cellStyle name="Output 24 3 6 3" xfId="32371"/>
    <cellStyle name="Output 24 3 7" xfId="16676"/>
    <cellStyle name="Output 24 3 7 2" xfId="37863"/>
    <cellStyle name="Output 24 3 8" xfId="26928"/>
    <cellStyle name="Output 24 3_Table 2A-1_EFT (Annual)" xfId="3414"/>
    <cellStyle name="Output 24 4" xfId="1230"/>
    <cellStyle name="Output 24 4 2" xfId="2500"/>
    <cellStyle name="Output 24 4 2 2" xfId="6061"/>
    <cellStyle name="Output 24 4 2 2 2" xfId="14255"/>
    <cellStyle name="Output 24 4 2 2 2 2" xfId="26227"/>
    <cellStyle name="Output 24 4 2 2 2 2 2" xfId="47413"/>
    <cellStyle name="Output 24 4 2 2 2 3" xfId="36809"/>
    <cellStyle name="Output 24 4 2 2 3" xfId="21114"/>
    <cellStyle name="Output 24 4 2 2 3 2" xfId="42301"/>
    <cellStyle name="Output 24 4 2 2 4" xfId="31717"/>
    <cellStyle name="Output 24 4 2 2_Table 2A-1_EFT (Annual)" xfId="7961"/>
    <cellStyle name="Output 24 4 2 3" xfId="11597"/>
    <cellStyle name="Output 24 4 2 3 2" xfId="23681"/>
    <cellStyle name="Output 24 4 2 3 2 2" xfId="44867"/>
    <cellStyle name="Output 24 4 2 3 3" xfId="34263"/>
    <cellStyle name="Output 24 4 2 4" xfId="18568"/>
    <cellStyle name="Output 24 4 2 4 2" xfId="39755"/>
    <cellStyle name="Output 24 4 2 5" xfId="28974"/>
    <cellStyle name="Output 24 4 2_Table 2A-1_EFT (Annual)" xfId="7960"/>
    <cellStyle name="Output 24 4 3" xfId="1832"/>
    <cellStyle name="Output 24 4 3 2" xfId="5393"/>
    <cellStyle name="Output 24 4 3 2 2" xfId="13608"/>
    <cellStyle name="Output 24 4 3 2 2 2" xfId="25596"/>
    <cellStyle name="Output 24 4 3 2 2 2 2" xfId="46782"/>
    <cellStyle name="Output 24 4 3 2 2 3" xfId="36178"/>
    <cellStyle name="Output 24 4 3 2 3" xfId="20483"/>
    <cellStyle name="Output 24 4 3 2 3 2" xfId="41670"/>
    <cellStyle name="Output 24 4 3 2 4" xfId="31050"/>
    <cellStyle name="Output 24 4 3 2_Table 2A-1_EFT (Annual)" xfId="7963"/>
    <cellStyle name="Output 24 4 3 3" xfId="10952"/>
    <cellStyle name="Output 24 4 3 3 2" xfId="23050"/>
    <cellStyle name="Output 24 4 3 3 2 2" xfId="44236"/>
    <cellStyle name="Output 24 4 3 3 3" xfId="33632"/>
    <cellStyle name="Output 24 4 3 4" xfId="17937"/>
    <cellStyle name="Output 24 4 3 4 2" xfId="39124"/>
    <cellStyle name="Output 24 4 3 5" xfId="28307"/>
    <cellStyle name="Output 24 4 3_Table 2A-1_EFT (Annual)" xfId="7962"/>
    <cellStyle name="Output 24 4 4" xfId="4791"/>
    <cellStyle name="Output 24 4 4 2" xfId="13051"/>
    <cellStyle name="Output 24 4 4 2 2" xfId="25057"/>
    <cellStyle name="Output 24 4 4 2 2 2" xfId="46243"/>
    <cellStyle name="Output 24 4 4 2 3" xfId="35639"/>
    <cellStyle name="Output 24 4 4 3" xfId="19944"/>
    <cellStyle name="Output 24 4 4 3 2" xfId="41131"/>
    <cellStyle name="Output 24 4 4 4" xfId="30448"/>
    <cellStyle name="Output 24 4 4_Table 2A-1_EFT (Annual)" xfId="7964"/>
    <cellStyle name="Output 24 4 5" xfId="10395"/>
    <cellStyle name="Output 24 4 5 2" xfId="22511"/>
    <cellStyle name="Output 24 4 5 2 2" xfId="43697"/>
    <cellStyle name="Output 24 4 5 3" xfId="33093"/>
    <cellStyle name="Output 24 4 6" xfId="17398"/>
    <cellStyle name="Output 24 4 6 2" xfId="38585"/>
    <cellStyle name="Output 24 4 7" xfId="27705"/>
    <cellStyle name="Output 24 4_Table 2A-1_EFT (Annual)" xfId="3416"/>
    <cellStyle name="Output 24 5" xfId="1969"/>
    <cellStyle name="Output 24 5 2" xfId="5530"/>
    <cellStyle name="Output 24 5 2 2" xfId="13745"/>
    <cellStyle name="Output 24 5 2 2 2" xfId="25733"/>
    <cellStyle name="Output 24 5 2 2 2 2" xfId="46919"/>
    <cellStyle name="Output 24 5 2 2 3" xfId="36315"/>
    <cellStyle name="Output 24 5 2 3" xfId="20620"/>
    <cellStyle name="Output 24 5 2 3 2" xfId="41807"/>
    <cellStyle name="Output 24 5 2 4" xfId="31187"/>
    <cellStyle name="Output 24 5 2_Table 2A-1_EFT (Annual)" xfId="7966"/>
    <cellStyle name="Output 24 5 3" xfId="11089"/>
    <cellStyle name="Output 24 5 3 2" xfId="23187"/>
    <cellStyle name="Output 24 5 3 2 2" xfId="44373"/>
    <cellStyle name="Output 24 5 3 3" xfId="33769"/>
    <cellStyle name="Output 24 5 4" xfId="18074"/>
    <cellStyle name="Output 24 5 4 2" xfId="39261"/>
    <cellStyle name="Output 24 5 5" xfId="28444"/>
    <cellStyle name="Output 24 5_Table 2A-1_EFT (Annual)" xfId="7965"/>
    <cellStyle name="Output 24 6" xfId="1659"/>
    <cellStyle name="Output 24 6 2" xfId="5220"/>
    <cellStyle name="Output 24 6 2 2" xfId="13467"/>
    <cellStyle name="Output 24 6 2 2 2" xfId="25467"/>
    <cellStyle name="Output 24 6 2 2 2 2" xfId="46653"/>
    <cellStyle name="Output 24 6 2 2 3" xfId="36049"/>
    <cellStyle name="Output 24 6 2 3" xfId="20354"/>
    <cellStyle name="Output 24 6 2 3 2" xfId="41541"/>
    <cellStyle name="Output 24 6 2 4" xfId="30877"/>
    <cellStyle name="Output 24 6 2_Table 2A-1_EFT (Annual)" xfId="7968"/>
    <cellStyle name="Output 24 6 3" xfId="10812"/>
    <cellStyle name="Output 24 6 3 2" xfId="22921"/>
    <cellStyle name="Output 24 6 3 2 2" xfId="44107"/>
    <cellStyle name="Output 24 6 3 3" xfId="33503"/>
    <cellStyle name="Output 24 6 4" xfId="17808"/>
    <cellStyle name="Output 24 6 4 2" xfId="38995"/>
    <cellStyle name="Output 24 6 5" xfId="28134"/>
    <cellStyle name="Output 24 6_Table 2A-1_EFT (Annual)" xfId="7967"/>
    <cellStyle name="Output 24 7" xfId="3771"/>
    <cellStyle name="Output 24 7 2" xfId="12139"/>
    <cellStyle name="Output 24 7 2 2" xfId="24169"/>
    <cellStyle name="Output 24 7 2 2 2" xfId="45355"/>
    <cellStyle name="Output 24 7 2 3" xfId="34751"/>
    <cellStyle name="Output 24 7 3" xfId="19056"/>
    <cellStyle name="Output 24 7 3 2" xfId="40243"/>
    <cellStyle name="Output 24 7 4" xfId="29480"/>
    <cellStyle name="Output 24 7_Table 2A-1_EFT (Annual)" xfId="7969"/>
    <cellStyle name="Output 24 8" xfId="9458"/>
    <cellStyle name="Output 24 8 2" xfId="21623"/>
    <cellStyle name="Output 24 8 2 2" xfId="42809"/>
    <cellStyle name="Output 24 8 3" xfId="32205"/>
    <cellStyle name="Output 24 9" xfId="16510"/>
    <cellStyle name="Output 24 9 2" xfId="37697"/>
    <cellStyle name="Output 24_Table 2A-1_EFT (Annual)" xfId="3411"/>
    <cellStyle name="Output 25" xfId="239"/>
    <cellStyle name="Output 25 10" xfId="26794"/>
    <cellStyle name="Output 25 2" xfId="626"/>
    <cellStyle name="Output 25 2 2" xfId="1603"/>
    <cellStyle name="Output 25 2 2 2" xfId="2873"/>
    <cellStyle name="Output 25 2 2 2 2" xfId="6434"/>
    <cellStyle name="Output 25 2 2 2 2 2" xfId="14628"/>
    <cellStyle name="Output 25 2 2 2 2 2 2" xfId="26600"/>
    <cellStyle name="Output 25 2 2 2 2 2 2 2" xfId="47786"/>
    <cellStyle name="Output 25 2 2 2 2 2 3" xfId="37182"/>
    <cellStyle name="Output 25 2 2 2 2 3" xfId="21487"/>
    <cellStyle name="Output 25 2 2 2 2 3 2" xfId="42674"/>
    <cellStyle name="Output 25 2 2 2 2 4" xfId="32090"/>
    <cellStyle name="Output 25 2 2 2 2_Table 2A-1_EFT (Annual)" xfId="7971"/>
    <cellStyle name="Output 25 2 2 2 3" xfId="11970"/>
    <cellStyle name="Output 25 2 2 2 3 2" xfId="24054"/>
    <cellStyle name="Output 25 2 2 2 3 2 2" xfId="45240"/>
    <cellStyle name="Output 25 2 2 2 3 3" xfId="34636"/>
    <cellStyle name="Output 25 2 2 2 4" xfId="18941"/>
    <cellStyle name="Output 25 2 2 2 4 2" xfId="40128"/>
    <cellStyle name="Output 25 2 2 2 5" xfId="29347"/>
    <cellStyle name="Output 25 2 2 2_Table 2A-1_EFT (Annual)" xfId="7970"/>
    <cellStyle name="Output 25 2 2 3" xfId="1937"/>
    <cellStyle name="Output 25 2 2 3 2" xfId="5498"/>
    <cellStyle name="Output 25 2 2 3 2 2" xfId="13713"/>
    <cellStyle name="Output 25 2 2 3 2 2 2" xfId="25701"/>
    <cellStyle name="Output 25 2 2 3 2 2 2 2" xfId="46887"/>
    <cellStyle name="Output 25 2 2 3 2 2 3" xfId="36283"/>
    <cellStyle name="Output 25 2 2 3 2 3" xfId="20588"/>
    <cellStyle name="Output 25 2 2 3 2 3 2" xfId="41775"/>
    <cellStyle name="Output 25 2 2 3 2 4" xfId="31155"/>
    <cellStyle name="Output 25 2 2 3 2_Table 2A-1_EFT (Annual)" xfId="7973"/>
    <cellStyle name="Output 25 2 2 3 3" xfId="11057"/>
    <cellStyle name="Output 25 2 2 3 3 2" xfId="23155"/>
    <cellStyle name="Output 25 2 2 3 3 2 2" xfId="44341"/>
    <cellStyle name="Output 25 2 2 3 3 3" xfId="33737"/>
    <cellStyle name="Output 25 2 2 3 4" xfId="18042"/>
    <cellStyle name="Output 25 2 2 3 4 2" xfId="39229"/>
    <cellStyle name="Output 25 2 2 3 5" xfId="28412"/>
    <cellStyle name="Output 25 2 2 3_Table 2A-1_EFT (Annual)" xfId="7972"/>
    <cellStyle name="Output 25 2 2 4" xfId="5164"/>
    <cellStyle name="Output 25 2 2 4 2" xfId="13424"/>
    <cellStyle name="Output 25 2 2 4 2 2" xfId="25430"/>
    <cellStyle name="Output 25 2 2 4 2 2 2" xfId="46616"/>
    <cellStyle name="Output 25 2 2 4 2 3" xfId="36012"/>
    <cellStyle name="Output 25 2 2 4 3" xfId="20317"/>
    <cellStyle name="Output 25 2 2 4 3 2" xfId="41504"/>
    <cellStyle name="Output 25 2 2 4 4" xfId="30821"/>
    <cellStyle name="Output 25 2 2 4_Table 2A-1_EFT (Annual)" xfId="7974"/>
    <cellStyle name="Output 25 2 2 5" xfId="10768"/>
    <cellStyle name="Output 25 2 2 5 2" xfId="22884"/>
    <cellStyle name="Output 25 2 2 5 2 2" xfId="44070"/>
    <cellStyle name="Output 25 2 2 5 3" xfId="33466"/>
    <cellStyle name="Output 25 2 2 6" xfId="17771"/>
    <cellStyle name="Output 25 2 2 6 2" xfId="38958"/>
    <cellStyle name="Output 25 2 2 7" xfId="28078"/>
    <cellStyle name="Output 25 2 2_Table 2A-1_EFT (Annual)" xfId="3419"/>
    <cellStyle name="Output 25 2 3" xfId="2342"/>
    <cellStyle name="Output 25 2 3 2" xfId="5903"/>
    <cellStyle name="Output 25 2 3 2 2" xfId="14118"/>
    <cellStyle name="Output 25 2 3 2 2 2" xfId="26106"/>
    <cellStyle name="Output 25 2 3 2 2 2 2" xfId="47292"/>
    <cellStyle name="Output 25 2 3 2 2 3" xfId="36688"/>
    <cellStyle name="Output 25 2 3 2 3" xfId="20993"/>
    <cellStyle name="Output 25 2 3 2 3 2" xfId="42180"/>
    <cellStyle name="Output 25 2 3 2 4" xfId="31560"/>
    <cellStyle name="Output 25 2 3 2_Table 2A-1_EFT (Annual)" xfId="7976"/>
    <cellStyle name="Output 25 2 3 3" xfId="11462"/>
    <cellStyle name="Output 25 2 3 3 2" xfId="23560"/>
    <cellStyle name="Output 25 2 3 3 2 2" xfId="44746"/>
    <cellStyle name="Output 25 2 3 3 3" xfId="34142"/>
    <cellStyle name="Output 25 2 3 4" xfId="18447"/>
    <cellStyle name="Output 25 2 3 4 2" xfId="39634"/>
    <cellStyle name="Output 25 2 3 5" xfId="28817"/>
    <cellStyle name="Output 25 2 3_Table 2A-1_EFT (Annual)" xfId="7975"/>
    <cellStyle name="Output 25 2 4" xfId="1762"/>
    <cellStyle name="Output 25 2 4 2" xfId="5323"/>
    <cellStyle name="Output 25 2 4 2 2" xfId="13548"/>
    <cellStyle name="Output 25 2 4 2 2 2" xfId="25539"/>
    <cellStyle name="Output 25 2 4 2 2 2 2" xfId="46725"/>
    <cellStyle name="Output 25 2 4 2 2 3" xfId="36121"/>
    <cellStyle name="Output 25 2 4 2 3" xfId="20426"/>
    <cellStyle name="Output 25 2 4 2 3 2" xfId="41613"/>
    <cellStyle name="Output 25 2 4 2 4" xfId="30980"/>
    <cellStyle name="Output 25 2 4 2_Table 2A-1_EFT (Annual)" xfId="7978"/>
    <cellStyle name="Output 25 2 4 3" xfId="10891"/>
    <cellStyle name="Output 25 2 4 3 2" xfId="22993"/>
    <cellStyle name="Output 25 2 4 3 2 2" xfId="44179"/>
    <cellStyle name="Output 25 2 4 3 3" xfId="33575"/>
    <cellStyle name="Output 25 2 4 4" xfId="17880"/>
    <cellStyle name="Output 25 2 4 4 2" xfId="39067"/>
    <cellStyle name="Output 25 2 4 5" xfId="28237"/>
    <cellStyle name="Output 25 2 4_Table 2A-1_EFT (Annual)" xfId="7977"/>
    <cellStyle name="Output 25 2 5" xfId="4196"/>
    <cellStyle name="Output 25 2 5 2" xfId="12520"/>
    <cellStyle name="Output 25 2 5 2 2" xfId="24542"/>
    <cellStyle name="Output 25 2 5 2 2 2" xfId="45728"/>
    <cellStyle name="Output 25 2 5 2 3" xfId="35124"/>
    <cellStyle name="Output 25 2 5 3" xfId="19429"/>
    <cellStyle name="Output 25 2 5 3 2" xfId="40616"/>
    <cellStyle name="Output 25 2 5 4" xfId="29884"/>
    <cellStyle name="Output 25 2 5_Table 2A-1_EFT (Annual)" xfId="7979"/>
    <cellStyle name="Output 25 2 6" xfId="9859"/>
    <cellStyle name="Output 25 2 6 2" xfId="21996"/>
    <cellStyle name="Output 25 2 6 2 2" xfId="43182"/>
    <cellStyle name="Output 25 2 6 3" xfId="32578"/>
    <cellStyle name="Output 25 2 7" xfId="16883"/>
    <cellStyle name="Output 25 2 7 2" xfId="38070"/>
    <cellStyle name="Output 25 2 8" xfId="27141"/>
    <cellStyle name="Output 25 2_Table 2A-1_EFT (Annual)" xfId="3418"/>
    <cellStyle name="Output 25 3" xfId="465"/>
    <cellStyle name="Output 25 3 2" xfId="1442"/>
    <cellStyle name="Output 25 3 2 2" xfId="2712"/>
    <cellStyle name="Output 25 3 2 2 2" xfId="6273"/>
    <cellStyle name="Output 25 3 2 2 2 2" xfId="14467"/>
    <cellStyle name="Output 25 3 2 2 2 2 2" xfId="26439"/>
    <cellStyle name="Output 25 3 2 2 2 2 2 2" xfId="47625"/>
    <cellStyle name="Output 25 3 2 2 2 2 3" xfId="37021"/>
    <cellStyle name="Output 25 3 2 2 2 3" xfId="21326"/>
    <cellStyle name="Output 25 3 2 2 2 3 2" xfId="42513"/>
    <cellStyle name="Output 25 3 2 2 2 4" xfId="31929"/>
    <cellStyle name="Output 25 3 2 2 2_Table 2A-1_EFT (Annual)" xfId="7981"/>
    <cellStyle name="Output 25 3 2 2 3" xfId="11809"/>
    <cellStyle name="Output 25 3 2 2 3 2" xfId="23893"/>
    <cellStyle name="Output 25 3 2 2 3 2 2" xfId="45079"/>
    <cellStyle name="Output 25 3 2 2 3 3" xfId="34475"/>
    <cellStyle name="Output 25 3 2 2 4" xfId="18780"/>
    <cellStyle name="Output 25 3 2 2 4 2" xfId="39967"/>
    <cellStyle name="Output 25 3 2 2 5" xfId="29186"/>
    <cellStyle name="Output 25 3 2 2_Table 2A-1_EFT (Annual)" xfId="7980"/>
    <cellStyle name="Output 25 3 2 3" xfId="1906"/>
    <cellStyle name="Output 25 3 2 3 2" xfId="5467"/>
    <cellStyle name="Output 25 3 2 3 2 2" xfId="13682"/>
    <cellStyle name="Output 25 3 2 3 2 2 2" xfId="25670"/>
    <cellStyle name="Output 25 3 2 3 2 2 2 2" xfId="46856"/>
    <cellStyle name="Output 25 3 2 3 2 2 3" xfId="36252"/>
    <cellStyle name="Output 25 3 2 3 2 3" xfId="20557"/>
    <cellStyle name="Output 25 3 2 3 2 3 2" xfId="41744"/>
    <cellStyle name="Output 25 3 2 3 2 4" xfId="31124"/>
    <cellStyle name="Output 25 3 2 3 2_Table 2A-1_EFT (Annual)" xfId="7983"/>
    <cellStyle name="Output 25 3 2 3 3" xfId="11026"/>
    <cellStyle name="Output 25 3 2 3 3 2" xfId="23124"/>
    <cellStyle name="Output 25 3 2 3 3 2 2" xfId="44310"/>
    <cellStyle name="Output 25 3 2 3 3 3" xfId="33706"/>
    <cellStyle name="Output 25 3 2 3 4" xfId="18011"/>
    <cellStyle name="Output 25 3 2 3 4 2" xfId="39198"/>
    <cellStyle name="Output 25 3 2 3 5" xfId="28381"/>
    <cellStyle name="Output 25 3 2 3_Table 2A-1_EFT (Annual)" xfId="7982"/>
    <cellStyle name="Output 25 3 2 4" xfId="5003"/>
    <cellStyle name="Output 25 3 2 4 2" xfId="13263"/>
    <cellStyle name="Output 25 3 2 4 2 2" xfId="25269"/>
    <cellStyle name="Output 25 3 2 4 2 2 2" xfId="46455"/>
    <cellStyle name="Output 25 3 2 4 2 3" xfId="35851"/>
    <cellStyle name="Output 25 3 2 4 3" xfId="20156"/>
    <cellStyle name="Output 25 3 2 4 3 2" xfId="41343"/>
    <cellStyle name="Output 25 3 2 4 4" xfId="30660"/>
    <cellStyle name="Output 25 3 2 4_Table 2A-1_EFT (Annual)" xfId="7984"/>
    <cellStyle name="Output 25 3 2 5" xfId="10607"/>
    <cellStyle name="Output 25 3 2 5 2" xfId="22723"/>
    <cellStyle name="Output 25 3 2 5 2 2" xfId="43909"/>
    <cellStyle name="Output 25 3 2 5 3" xfId="33305"/>
    <cellStyle name="Output 25 3 2 6" xfId="17610"/>
    <cellStyle name="Output 25 3 2 6 2" xfId="38797"/>
    <cellStyle name="Output 25 3 2 7" xfId="27917"/>
    <cellStyle name="Output 25 3 2_Table 2A-1_EFT (Annual)" xfId="3421"/>
    <cellStyle name="Output 25 3 3" xfId="2181"/>
    <cellStyle name="Output 25 3 3 2" xfId="5742"/>
    <cellStyle name="Output 25 3 3 2 2" xfId="13957"/>
    <cellStyle name="Output 25 3 3 2 2 2" xfId="25945"/>
    <cellStyle name="Output 25 3 3 2 2 2 2" xfId="47131"/>
    <cellStyle name="Output 25 3 3 2 2 3" xfId="36527"/>
    <cellStyle name="Output 25 3 3 2 3" xfId="20832"/>
    <cellStyle name="Output 25 3 3 2 3 2" xfId="42019"/>
    <cellStyle name="Output 25 3 3 2 4" xfId="31399"/>
    <cellStyle name="Output 25 3 3 2_Table 2A-1_EFT (Annual)" xfId="7986"/>
    <cellStyle name="Output 25 3 3 3" xfId="11301"/>
    <cellStyle name="Output 25 3 3 3 2" xfId="23399"/>
    <cellStyle name="Output 25 3 3 3 2 2" xfId="44585"/>
    <cellStyle name="Output 25 3 3 3 3" xfId="33981"/>
    <cellStyle name="Output 25 3 3 4" xfId="18286"/>
    <cellStyle name="Output 25 3 3 4 2" xfId="39473"/>
    <cellStyle name="Output 25 3 3 5" xfId="28656"/>
    <cellStyle name="Output 25 3 3_Table 2A-1_EFT (Annual)" xfId="7985"/>
    <cellStyle name="Output 25 3 4" xfId="1731"/>
    <cellStyle name="Output 25 3 4 2" xfId="5292"/>
    <cellStyle name="Output 25 3 4 2 2" xfId="13517"/>
    <cellStyle name="Output 25 3 4 2 2 2" xfId="25508"/>
    <cellStyle name="Output 25 3 4 2 2 2 2" xfId="46694"/>
    <cellStyle name="Output 25 3 4 2 2 3" xfId="36090"/>
    <cellStyle name="Output 25 3 4 2 3" xfId="20395"/>
    <cellStyle name="Output 25 3 4 2 3 2" xfId="41582"/>
    <cellStyle name="Output 25 3 4 2 4" xfId="30949"/>
    <cellStyle name="Output 25 3 4 2_Table 2A-1_EFT (Annual)" xfId="7988"/>
    <cellStyle name="Output 25 3 4 3" xfId="10860"/>
    <cellStyle name="Output 25 3 4 3 2" xfId="22962"/>
    <cellStyle name="Output 25 3 4 3 2 2" xfId="44148"/>
    <cellStyle name="Output 25 3 4 3 3" xfId="33544"/>
    <cellStyle name="Output 25 3 4 4" xfId="17849"/>
    <cellStyle name="Output 25 3 4 4 2" xfId="39036"/>
    <cellStyle name="Output 25 3 4 5" xfId="28206"/>
    <cellStyle name="Output 25 3 4_Table 2A-1_EFT (Annual)" xfId="7987"/>
    <cellStyle name="Output 25 3 5" xfId="4035"/>
    <cellStyle name="Output 25 3 5 2" xfId="12359"/>
    <cellStyle name="Output 25 3 5 2 2" xfId="24381"/>
    <cellStyle name="Output 25 3 5 2 2 2" xfId="45567"/>
    <cellStyle name="Output 25 3 5 2 3" xfId="34963"/>
    <cellStyle name="Output 25 3 5 3" xfId="19268"/>
    <cellStyle name="Output 25 3 5 3 2" xfId="40455"/>
    <cellStyle name="Output 25 3 5 4" xfId="29723"/>
    <cellStyle name="Output 25 3 5_Table 2A-1_EFT (Annual)" xfId="7989"/>
    <cellStyle name="Output 25 3 6" xfId="9698"/>
    <cellStyle name="Output 25 3 6 2" xfId="21835"/>
    <cellStyle name="Output 25 3 6 2 2" xfId="43021"/>
    <cellStyle name="Output 25 3 6 3" xfId="32417"/>
    <cellStyle name="Output 25 3 7" xfId="16722"/>
    <cellStyle name="Output 25 3 7 2" xfId="37909"/>
    <cellStyle name="Output 25 3 8" xfId="26980"/>
    <cellStyle name="Output 25 3_Table 2A-1_EFT (Annual)" xfId="3420"/>
    <cellStyle name="Output 25 4" xfId="1281"/>
    <cellStyle name="Output 25 4 2" xfId="2551"/>
    <cellStyle name="Output 25 4 2 2" xfId="6112"/>
    <cellStyle name="Output 25 4 2 2 2" xfId="14306"/>
    <cellStyle name="Output 25 4 2 2 2 2" xfId="26278"/>
    <cellStyle name="Output 25 4 2 2 2 2 2" xfId="47464"/>
    <cellStyle name="Output 25 4 2 2 2 3" xfId="36860"/>
    <cellStyle name="Output 25 4 2 2 3" xfId="21165"/>
    <cellStyle name="Output 25 4 2 2 3 2" xfId="42352"/>
    <cellStyle name="Output 25 4 2 2 4" xfId="31768"/>
    <cellStyle name="Output 25 4 2 2_Table 2A-1_EFT (Annual)" xfId="7991"/>
    <cellStyle name="Output 25 4 2 3" xfId="11648"/>
    <cellStyle name="Output 25 4 2 3 2" xfId="23732"/>
    <cellStyle name="Output 25 4 2 3 2 2" xfId="44918"/>
    <cellStyle name="Output 25 4 2 3 3" xfId="34314"/>
    <cellStyle name="Output 25 4 2 4" xfId="18619"/>
    <cellStyle name="Output 25 4 2 4 2" xfId="39806"/>
    <cellStyle name="Output 25 4 2 5" xfId="29025"/>
    <cellStyle name="Output 25 4 2_Table 2A-1_EFT (Annual)" xfId="7990"/>
    <cellStyle name="Output 25 4 3" xfId="1843"/>
    <cellStyle name="Output 25 4 3 2" xfId="5404"/>
    <cellStyle name="Output 25 4 3 2 2" xfId="13619"/>
    <cellStyle name="Output 25 4 3 2 2 2" xfId="25607"/>
    <cellStyle name="Output 25 4 3 2 2 2 2" xfId="46793"/>
    <cellStyle name="Output 25 4 3 2 2 3" xfId="36189"/>
    <cellStyle name="Output 25 4 3 2 3" xfId="20494"/>
    <cellStyle name="Output 25 4 3 2 3 2" xfId="41681"/>
    <cellStyle name="Output 25 4 3 2 4" xfId="31061"/>
    <cellStyle name="Output 25 4 3 2_Table 2A-1_EFT (Annual)" xfId="7993"/>
    <cellStyle name="Output 25 4 3 3" xfId="10963"/>
    <cellStyle name="Output 25 4 3 3 2" xfId="23061"/>
    <cellStyle name="Output 25 4 3 3 2 2" xfId="44247"/>
    <cellStyle name="Output 25 4 3 3 3" xfId="33643"/>
    <cellStyle name="Output 25 4 3 4" xfId="17948"/>
    <cellStyle name="Output 25 4 3 4 2" xfId="39135"/>
    <cellStyle name="Output 25 4 3 5" xfId="28318"/>
    <cellStyle name="Output 25 4 3_Table 2A-1_EFT (Annual)" xfId="7992"/>
    <cellStyle name="Output 25 4 4" xfId="4842"/>
    <cellStyle name="Output 25 4 4 2" xfId="13102"/>
    <cellStyle name="Output 25 4 4 2 2" xfId="25108"/>
    <cellStyle name="Output 25 4 4 2 2 2" xfId="46294"/>
    <cellStyle name="Output 25 4 4 2 3" xfId="35690"/>
    <cellStyle name="Output 25 4 4 3" xfId="19995"/>
    <cellStyle name="Output 25 4 4 3 2" xfId="41182"/>
    <cellStyle name="Output 25 4 4 4" xfId="30499"/>
    <cellStyle name="Output 25 4 4_Table 2A-1_EFT (Annual)" xfId="7994"/>
    <cellStyle name="Output 25 4 5" xfId="10446"/>
    <cellStyle name="Output 25 4 5 2" xfId="22562"/>
    <cellStyle name="Output 25 4 5 2 2" xfId="43748"/>
    <cellStyle name="Output 25 4 5 3" xfId="33144"/>
    <cellStyle name="Output 25 4 6" xfId="17449"/>
    <cellStyle name="Output 25 4 6 2" xfId="38636"/>
    <cellStyle name="Output 25 4 7" xfId="27756"/>
    <cellStyle name="Output 25 4_Table 2A-1_EFT (Annual)" xfId="3422"/>
    <cellStyle name="Output 25 5" xfId="2020"/>
    <cellStyle name="Output 25 5 2" xfId="5581"/>
    <cellStyle name="Output 25 5 2 2" xfId="13796"/>
    <cellStyle name="Output 25 5 2 2 2" xfId="25784"/>
    <cellStyle name="Output 25 5 2 2 2 2" xfId="46970"/>
    <cellStyle name="Output 25 5 2 2 3" xfId="36366"/>
    <cellStyle name="Output 25 5 2 3" xfId="20671"/>
    <cellStyle name="Output 25 5 2 3 2" xfId="41858"/>
    <cellStyle name="Output 25 5 2 4" xfId="31238"/>
    <cellStyle name="Output 25 5 2_Table 2A-1_EFT (Annual)" xfId="7996"/>
    <cellStyle name="Output 25 5 3" xfId="11140"/>
    <cellStyle name="Output 25 5 3 2" xfId="23238"/>
    <cellStyle name="Output 25 5 3 2 2" xfId="44424"/>
    <cellStyle name="Output 25 5 3 3" xfId="33820"/>
    <cellStyle name="Output 25 5 4" xfId="18125"/>
    <cellStyle name="Output 25 5 4 2" xfId="39312"/>
    <cellStyle name="Output 25 5 5" xfId="28495"/>
    <cellStyle name="Output 25 5_Table 2A-1_EFT (Annual)" xfId="7995"/>
    <cellStyle name="Output 25 6" xfId="1675"/>
    <cellStyle name="Output 25 6 2" xfId="5236"/>
    <cellStyle name="Output 25 6 2 2" xfId="13479"/>
    <cellStyle name="Output 25 6 2 2 2" xfId="25477"/>
    <cellStyle name="Output 25 6 2 2 2 2" xfId="46663"/>
    <cellStyle name="Output 25 6 2 2 3" xfId="36059"/>
    <cellStyle name="Output 25 6 2 3" xfId="20364"/>
    <cellStyle name="Output 25 6 2 3 2" xfId="41551"/>
    <cellStyle name="Output 25 6 2 4" xfId="30893"/>
    <cellStyle name="Output 25 6 2_Table 2A-1_EFT (Annual)" xfId="7998"/>
    <cellStyle name="Output 25 6 3" xfId="10824"/>
    <cellStyle name="Output 25 6 3 2" xfId="22931"/>
    <cellStyle name="Output 25 6 3 2 2" xfId="44117"/>
    <cellStyle name="Output 25 6 3 3" xfId="33513"/>
    <cellStyle name="Output 25 6 4" xfId="17818"/>
    <cellStyle name="Output 25 6 4 2" xfId="39005"/>
    <cellStyle name="Output 25 6 5" xfId="28150"/>
    <cellStyle name="Output 25 6_Table 2A-1_EFT (Annual)" xfId="7997"/>
    <cellStyle name="Output 25 7" xfId="3828"/>
    <cellStyle name="Output 25 7 2" xfId="12191"/>
    <cellStyle name="Output 25 7 2 2" xfId="24220"/>
    <cellStyle name="Output 25 7 2 2 2" xfId="45406"/>
    <cellStyle name="Output 25 7 2 3" xfId="34802"/>
    <cellStyle name="Output 25 7 3" xfId="19107"/>
    <cellStyle name="Output 25 7 3 2" xfId="40294"/>
    <cellStyle name="Output 25 7 4" xfId="29537"/>
    <cellStyle name="Output 25 7_Table 2A-1_EFT (Annual)" xfId="7999"/>
    <cellStyle name="Output 25 8" xfId="9510"/>
    <cellStyle name="Output 25 8 2" xfId="21674"/>
    <cellStyle name="Output 25 8 2 2" xfId="42860"/>
    <cellStyle name="Output 25 8 3" xfId="32256"/>
    <cellStyle name="Output 25 9" xfId="16561"/>
    <cellStyle name="Output 25 9 2" xfId="37748"/>
    <cellStyle name="Output 25_Table 2A-1_EFT (Annual)" xfId="3417"/>
    <cellStyle name="Output 26" xfId="195"/>
    <cellStyle name="Output 26 10" xfId="26750"/>
    <cellStyle name="Output 26 2" xfId="588"/>
    <cellStyle name="Output 26 2 2" xfId="1565"/>
    <cellStyle name="Output 26 2 2 2" xfId="2835"/>
    <cellStyle name="Output 26 2 2 2 2" xfId="6396"/>
    <cellStyle name="Output 26 2 2 2 2 2" xfId="14590"/>
    <cellStyle name="Output 26 2 2 2 2 2 2" xfId="26562"/>
    <cellStyle name="Output 26 2 2 2 2 2 2 2" xfId="47748"/>
    <cellStyle name="Output 26 2 2 2 2 2 3" xfId="37144"/>
    <cellStyle name="Output 26 2 2 2 2 3" xfId="21449"/>
    <cellStyle name="Output 26 2 2 2 2 3 2" xfId="42636"/>
    <cellStyle name="Output 26 2 2 2 2 4" xfId="32052"/>
    <cellStyle name="Output 26 2 2 2 2_Table 2A-1_EFT (Annual)" xfId="8001"/>
    <cellStyle name="Output 26 2 2 2 3" xfId="11932"/>
    <cellStyle name="Output 26 2 2 2 3 2" xfId="24016"/>
    <cellStyle name="Output 26 2 2 2 3 2 2" xfId="45202"/>
    <cellStyle name="Output 26 2 2 2 3 3" xfId="34598"/>
    <cellStyle name="Output 26 2 2 2 4" xfId="18903"/>
    <cellStyle name="Output 26 2 2 2 4 2" xfId="40090"/>
    <cellStyle name="Output 26 2 2 2 5" xfId="29309"/>
    <cellStyle name="Output 26 2 2 2_Table 2A-1_EFT (Annual)" xfId="8000"/>
    <cellStyle name="Output 26 2 2 3" xfId="1929"/>
    <cellStyle name="Output 26 2 2 3 2" xfId="5490"/>
    <cellStyle name="Output 26 2 2 3 2 2" xfId="13705"/>
    <cellStyle name="Output 26 2 2 3 2 2 2" xfId="25693"/>
    <cellStyle name="Output 26 2 2 3 2 2 2 2" xfId="46879"/>
    <cellStyle name="Output 26 2 2 3 2 2 3" xfId="36275"/>
    <cellStyle name="Output 26 2 2 3 2 3" xfId="20580"/>
    <cellStyle name="Output 26 2 2 3 2 3 2" xfId="41767"/>
    <cellStyle name="Output 26 2 2 3 2 4" xfId="31147"/>
    <cellStyle name="Output 26 2 2 3 2_Table 2A-1_EFT (Annual)" xfId="8003"/>
    <cellStyle name="Output 26 2 2 3 3" xfId="11049"/>
    <cellStyle name="Output 26 2 2 3 3 2" xfId="23147"/>
    <cellStyle name="Output 26 2 2 3 3 2 2" xfId="44333"/>
    <cellStyle name="Output 26 2 2 3 3 3" xfId="33729"/>
    <cellStyle name="Output 26 2 2 3 4" xfId="18034"/>
    <cellStyle name="Output 26 2 2 3 4 2" xfId="39221"/>
    <cellStyle name="Output 26 2 2 3 5" xfId="28404"/>
    <cellStyle name="Output 26 2 2 3_Table 2A-1_EFT (Annual)" xfId="8002"/>
    <cellStyle name="Output 26 2 2 4" xfId="5126"/>
    <cellStyle name="Output 26 2 2 4 2" xfId="13386"/>
    <cellStyle name="Output 26 2 2 4 2 2" xfId="25392"/>
    <cellStyle name="Output 26 2 2 4 2 2 2" xfId="46578"/>
    <cellStyle name="Output 26 2 2 4 2 3" xfId="35974"/>
    <cellStyle name="Output 26 2 2 4 3" xfId="20279"/>
    <cellStyle name="Output 26 2 2 4 3 2" xfId="41466"/>
    <cellStyle name="Output 26 2 2 4 4" xfId="30783"/>
    <cellStyle name="Output 26 2 2 4_Table 2A-1_EFT (Annual)" xfId="8004"/>
    <cellStyle name="Output 26 2 2 5" xfId="10730"/>
    <cellStyle name="Output 26 2 2 5 2" xfId="22846"/>
    <cellStyle name="Output 26 2 2 5 2 2" xfId="44032"/>
    <cellStyle name="Output 26 2 2 5 3" xfId="33428"/>
    <cellStyle name="Output 26 2 2 6" xfId="17733"/>
    <cellStyle name="Output 26 2 2 6 2" xfId="38920"/>
    <cellStyle name="Output 26 2 2 7" xfId="28040"/>
    <cellStyle name="Output 26 2 2_Table 2A-1_EFT (Annual)" xfId="3425"/>
    <cellStyle name="Output 26 2 3" xfId="2304"/>
    <cellStyle name="Output 26 2 3 2" xfId="5865"/>
    <cellStyle name="Output 26 2 3 2 2" xfId="14080"/>
    <cellStyle name="Output 26 2 3 2 2 2" xfId="26068"/>
    <cellStyle name="Output 26 2 3 2 2 2 2" xfId="47254"/>
    <cellStyle name="Output 26 2 3 2 2 3" xfId="36650"/>
    <cellStyle name="Output 26 2 3 2 3" xfId="20955"/>
    <cellStyle name="Output 26 2 3 2 3 2" xfId="42142"/>
    <cellStyle name="Output 26 2 3 2 4" xfId="31522"/>
    <cellStyle name="Output 26 2 3 2_Table 2A-1_EFT (Annual)" xfId="8006"/>
    <cellStyle name="Output 26 2 3 3" xfId="11424"/>
    <cellStyle name="Output 26 2 3 3 2" xfId="23522"/>
    <cellStyle name="Output 26 2 3 3 2 2" xfId="44708"/>
    <cellStyle name="Output 26 2 3 3 3" xfId="34104"/>
    <cellStyle name="Output 26 2 3 4" xfId="18409"/>
    <cellStyle name="Output 26 2 3 4 2" xfId="39596"/>
    <cellStyle name="Output 26 2 3 5" xfId="28779"/>
    <cellStyle name="Output 26 2 3_Table 2A-1_EFT (Annual)" xfId="8005"/>
    <cellStyle name="Output 26 2 4" xfId="1754"/>
    <cellStyle name="Output 26 2 4 2" xfId="5315"/>
    <cellStyle name="Output 26 2 4 2 2" xfId="13540"/>
    <cellStyle name="Output 26 2 4 2 2 2" xfId="25531"/>
    <cellStyle name="Output 26 2 4 2 2 2 2" xfId="46717"/>
    <cellStyle name="Output 26 2 4 2 2 3" xfId="36113"/>
    <cellStyle name="Output 26 2 4 2 3" xfId="20418"/>
    <cellStyle name="Output 26 2 4 2 3 2" xfId="41605"/>
    <cellStyle name="Output 26 2 4 2 4" xfId="30972"/>
    <cellStyle name="Output 26 2 4 2_Table 2A-1_EFT (Annual)" xfId="8008"/>
    <cellStyle name="Output 26 2 4 3" xfId="10883"/>
    <cellStyle name="Output 26 2 4 3 2" xfId="22985"/>
    <cellStyle name="Output 26 2 4 3 2 2" xfId="44171"/>
    <cellStyle name="Output 26 2 4 3 3" xfId="33567"/>
    <cellStyle name="Output 26 2 4 4" xfId="17872"/>
    <cellStyle name="Output 26 2 4 4 2" xfId="39059"/>
    <cellStyle name="Output 26 2 4 5" xfId="28229"/>
    <cellStyle name="Output 26 2 4_Table 2A-1_EFT (Annual)" xfId="8007"/>
    <cellStyle name="Output 26 2 5" xfId="4158"/>
    <cellStyle name="Output 26 2 5 2" xfId="12482"/>
    <cellStyle name="Output 26 2 5 2 2" xfId="24504"/>
    <cellStyle name="Output 26 2 5 2 2 2" xfId="45690"/>
    <cellStyle name="Output 26 2 5 2 3" xfId="35086"/>
    <cellStyle name="Output 26 2 5 3" xfId="19391"/>
    <cellStyle name="Output 26 2 5 3 2" xfId="40578"/>
    <cellStyle name="Output 26 2 5 4" xfId="29846"/>
    <cellStyle name="Output 26 2 5_Table 2A-1_EFT (Annual)" xfId="8009"/>
    <cellStyle name="Output 26 2 6" xfId="9821"/>
    <cellStyle name="Output 26 2 6 2" xfId="21958"/>
    <cellStyle name="Output 26 2 6 2 2" xfId="43144"/>
    <cellStyle name="Output 26 2 6 3" xfId="32540"/>
    <cellStyle name="Output 26 2 7" xfId="16845"/>
    <cellStyle name="Output 26 2 7 2" xfId="38032"/>
    <cellStyle name="Output 26 2 8" xfId="27103"/>
    <cellStyle name="Output 26 2_Table 2A-1_EFT (Annual)" xfId="3424"/>
    <cellStyle name="Output 26 3" xfId="424"/>
    <cellStyle name="Output 26 3 2" xfId="1407"/>
    <cellStyle name="Output 26 3 2 2" xfId="2677"/>
    <cellStyle name="Output 26 3 2 2 2" xfId="6238"/>
    <cellStyle name="Output 26 3 2 2 2 2" xfId="14432"/>
    <cellStyle name="Output 26 3 2 2 2 2 2" xfId="26404"/>
    <cellStyle name="Output 26 3 2 2 2 2 2 2" xfId="47590"/>
    <cellStyle name="Output 26 3 2 2 2 2 3" xfId="36986"/>
    <cellStyle name="Output 26 3 2 2 2 3" xfId="21291"/>
    <cellStyle name="Output 26 3 2 2 2 3 2" xfId="42478"/>
    <cellStyle name="Output 26 3 2 2 2 4" xfId="31894"/>
    <cellStyle name="Output 26 3 2 2 2_Table 2A-1_EFT (Annual)" xfId="8011"/>
    <cellStyle name="Output 26 3 2 2 3" xfId="11774"/>
    <cellStyle name="Output 26 3 2 2 3 2" xfId="23858"/>
    <cellStyle name="Output 26 3 2 2 3 2 2" xfId="45044"/>
    <cellStyle name="Output 26 3 2 2 3 3" xfId="34440"/>
    <cellStyle name="Output 26 3 2 2 4" xfId="18745"/>
    <cellStyle name="Output 26 3 2 2 4 2" xfId="39932"/>
    <cellStyle name="Output 26 3 2 2 5" xfId="29151"/>
    <cellStyle name="Output 26 3 2 2_Table 2A-1_EFT (Annual)" xfId="8010"/>
    <cellStyle name="Output 26 3 2 3" xfId="1898"/>
    <cellStyle name="Output 26 3 2 3 2" xfId="5459"/>
    <cellStyle name="Output 26 3 2 3 2 2" xfId="13674"/>
    <cellStyle name="Output 26 3 2 3 2 2 2" xfId="25662"/>
    <cellStyle name="Output 26 3 2 3 2 2 2 2" xfId="46848"/>
    <cellStyle name="Output 26 3 2 3 2 2 3" xfId="36244"/>
    <cellStyle name="Output 26 3 2 3 2 3" xfId="20549"/>
    <cellStyle name="Output 26 3 2 3 2 3 2" xfId="41736"/>
    <cellStyle name="Output 26 3 2 3 2 4" xfId="31116"/>
    <cellStyle name="Output 26 3 2 3 2_Table 2A-1_EFT (Annual)" xfId="8013"/>
    <cellStyle name="Output 26 3 2 3 3" xfId="11018"/>
    <cellStyle name="Output 26 3 2 3 3 2" xfId="23116"/>
    <cellStyle name="Output 26 3 2 3 3 2 2" xfId="44302"/>
    <cellStyle name="Output 26 3 2 3 3 3" xfId="33698"/>
    <cellStyle name="Output 26 3 2 3 4" xfId="18003"/>
    <cellStyle name="Output 26 3 2 3 4 2" xfId="39190"/>
    <cellStyle name="Output 26 3 2 3 5" xfId="28373"/>
    <cellStyle name="Output 26 3 2 3_Table 2A-1_EFT (Annual)" xfId="8012"/>
    <cellStyle name="Output 26 3 2 4" xfId="4968"/>
    <cellStyle name="Output 26 3 2 4 2" xfId="13228"/>
    <cellStyle name="Output 26 3 2 4 2 2" xfId="25234"/>
    <cellStyle name="Output 26 3 2 4 2 2 2" xfId="46420"/>
    <cellStyle name="Output 26 3 2 4 2 3" xfId="35816"/>
    <cellStyle name="Output 26 3 2 4 3" xfId="20121"/>
    <cellStyle name="Output 26 3 2 4 3 2" xfId="41308"/>
    <cellStyle name="Output 26 3 2 4 4" xfId="30625"/>
    <cellStyle name="Output 26 3 2 4_Table 2A-1_EFT (Annual)" xfId="8014"/>
    <cellStyle name="Output 26 3 2 5" xfId="10572"/>
    <cellStyle name="Output 26 3 2 5 2" xfId="22688"/>
    <cellStyle name="Output 26 3 2 5 2 2" xfId="43874"/>
    <cellStyle name="Output 26 3 2 5 3" xfId="33270"/>
    <cellStyle name="Output 26 3 2 6" xfId="17575"/>
    <cellStyle name="Output 26 3 2 6 2" xfId="38762"/>
    <cellStyle name="Output 26 3 2 7" xfId="27882"/>
    <cellStyle name="Output 26 3 2_Table 2A-1_EFT (Annual)" xfId="3427"/>
    <cellStyle name="Output 26 3 3" xfId="2146"/>
    <cellStyle name="Output 26 3 3 2" xfId="5707"/>
    <cellStyle name="Output 26 3 3 2 2" xfId="13922"/>
    <cellStyle name="Output 26 3 3 2 2 2" xfId="25910"/>
    <cellStyle name="Output 26 3 3 2 2 2 2" xfId="47096"/>
    <cellStyle name="Output 26 3 3 2 2 3" xfId="36492"/>
    <cellStyle name="Output 26 3 3 2 3" xfId="20797"/>
    <cellStyle name="Output 26 3 3 2 3 2" xfId="41984"/>
    <cellStyle name="Output 26 3 3 2 4" xfId="31364"/>
    <cellStyle name="Output 26 3 3 2_Table 2A-1_EFT (Annual)" xfId="8016"/>
    <cellStyle name="Output 26 3 3 3" xfId="11266"/>
    <cellStyle name="Output 26 3 3 3 2" xfId="23364"/>
    <cellStyle name="Output 26 3 3 3 2 2" xfId="44550"/>
    <cellStyle name="Output 26 3 3 3 3" xfId="33946"/>
    <cellStyle name="Output 26 3 3 4" xfId="18251"/>
    <cellStyle name="Output 26 3 3 4 2" xfId="39438"/>
    <cellStyle name="Output 26 3 3 5" xfId="28621"/>
    <cellStyle name="Output 26 3 3_Table 2A-1_EFT (Annual)" xfId="8015"/>
    <cellStyle name="Output 26 3 4" xfId="1718"/>
    <cellStyle name="Output 26 3 4 2" xfId="5279"/>
    <cellStyle name="Output 26 3 4 2 2" xfId="13508"/>
    <cellStyle name="Output 26 3 4 2 2 2" xfId="25501"/>
    <cellStyle name="Output 26 3 4 2 2 2 2" xfId="46687"/>
    <cellStyle name="Output 26 3 4 2 2 3" xfId="36083"/>
    <cellStyle name="Output 26 3 4 2 3" xfId="20388"/>
    <cellStyle name="Output 26 3 4 2 3 2" xfId="41575"/>
    <cellStyle name="Output 26 3 4 2 4" xfId="30936"/>
    <cellStyle name="Output 26 3 4 2_Table 2A-1_EFT (Annual)" xfId="8018"/>
    <cellStyle name="Output 26 3 4 3" xfId="10852"/>
    <cellStyle name="Output 26 3 4 3 2" xfId="22955"/>
    <cellStyle name="Output 26 3 4 3 2 2" xfId="44141"/>
    <cellStyle name="Output 26 3 4 3 3" xfId="33537"/>
    <cellStyle name="Output 26 3 4 4" xfId="17842"/>
    <cellStyle name="Output 26 3 4 4 2" xfId="39029"/>
    <cellStyle name="Output 26 3 4 5" xfId="28193"/>
    <cellStyle name="Output 26 3 4_Table 2A-1_EFT (Annual)" xfId="8017"/>
    <cellStyle name="Output 26 3 5" xfId="3994"/>
    <cellStyle name="Output 26 3 5 2" xfId="12322"/>
    <cellStyle name="Output 26 3 5 2 2" xfId="24346"/>
    <cellStyle name="Output 26 3 5 2 2 2" xfId="45532"/>
    <cellStyle name="Output 26 3 5 2 3" xfId="34928"/>
    <cellStyle name="Output 26 3 5 3" xfId="19233"/>
    <cellStyle name="Output 26 3 5 3 2" xfId="40420"/>
    <cellStyle name="Output 26 3 5 4" xfId="29682"/>
    <cellStyle name="Output 26 3 5_Table 2A-1_EFT (Annual)" xfId="8019"/>
    <cellStyle name="Output 26 3 6" xfId="9659"/>
    <cellStyle name="Output 26 3 6 2" xfId="21800"/>
    <cellStyle name="Output 26 3 6 2 2" xfId="42986"/>
    <cellStyle name="Output 26 3 6 3" xfId="32382"/>
    <cellStyle name="Output 26 3 7" xfId="16687"/>
    <cellStyle name="Output 26 3 7 2" xfId="37874"/>
    <cellStyle name="Output 26 3 8" xfId="26939"/>
    <cellStyle name="Output 26 3_Table 2A-1_EFT (Annual)" xfId="3426"/>
    <cellStyle name="Output 26 4" xfId="1243"/>
    <cellStyle name="Output 26 4 2" xfId="2513"/>
    <cellStyle name="Output 26 4 2 2" xfId="6074"/>
    <cellStyle name="Output 26 4 2 2 2" xfId="14268"/>
    <cellStyle name="Output 26 4 2 2 2 2" xfId="26240"/>
    <cellStyle name="Output 26 4 2 2 2 2 2" xfId="47426"/>
    <cellStyle name="Output 26 4 2 2 2 3" xfId="36822"/>
    <cellStyle name="Output 26 4 2 2 3" xfId="21127"/>
    <cellStyle name="Output 26 4 2 2 3 2" xfId="42314"/>
    <cellStyle name="Output 26 4 2 2 4" xfId="31730"/>
    <cellStyle name="Output 26 4 2 2_Table 2A-1_EFT (Annual)" xfId="8021"/>
    <cellStyle name="Output 26 4 2 3" xfId="11610"/>
    <cellStyle name="Output 26 4 2 3 2" xfId="23694"/>
    <cellStyle name="Output 26 4 2 3 2 2" xfId="44880"/>
    <cellStyle name="Output 26 4 2 3 3" xfId="34276"/>
    <cellStyle name="Output 26 4 2 4" xfId="18581"/>
    <cellStyle name="Output 26 4 2 4 2" xfId="39768"/>
    <cellStyle name="Output 26 4 2 5" xfId="28987"/>
    <cellStyle name="Output 26 4 2_Table 2A-1_EFT (Annual)" xfId="8020"/>
    <cellStyle name="Output 26 4 3" xfId="1834"/>
    <cellStyle name="Output 26 4 3 2" xfId="5395"/>
    <cellStyle name="Output 26 4 3 2 2" xfId="13610"/>
    <cellStyle name="Output 26 4 3 2 2 2" xfId="25598"/>
    <cellStyle name="Output 26 4 3 2 2 2 2" xfId="46784"/>
    <cellStyle name="Output 26 4 3 2 2 3" xfId="36180"/>
    <cellStyle name="Output 26 4 3 2 3" xfId="20485"/>
    <cellStyle name="Output 26 4 3 2 3 2" xfId="41672"/>
    <cellStyle name="Output 26 4 3 2 4" xfId="31052"/>
    <cellStyle name="Output 26 4 3 2_Table 2A-1_EFT (Annual)" xfId="8023"/>
    <cellStyle name="Output 26 4 3 3" xfId="10954"/>
    <cellStyle name="Output 26 4 3 3 2" xfId="23052"/>
    <cellStyle name="Output 26 4 3 3 2 2" xfId="44238"/>
    <cellStyle name="Output 26 4 3 3 3" xfId="33634"/>
    <cellStyle name="Output 26 4 3 4" xfId="17939"/>
    <cellStyle name="Output 26 4 3 4 2" xfId="39126"/>
    <cellStyle name="Output 26 4 3 5" xfId="28309"/>
    <cellStyle name="Output 26 4 3_Table 2A-1_EFT (Annual)" xfId="8022"/>
    <cellStyle name="Output 26 4 4" xfId="4804"/>
    <cellStyle name="Output 26 4 4 2" xfId="13064"/>
    <cellStyle name="Output 26 4 4 2 2" xfId="25070"/>
    <cellStyle name="Output 26 4 4 2 2 2" xfId="46256"/>
    <cellStyle name="Output 26 4 4 2 3" xfId="35652"/>
    <cellStyle name="Output 26 4 4 3" xfId="19957"/>
    <cellStyle name="Output 26 4 4 3 2" xfId="41144"/>
    <cellStyle name="Output 26 4 4 4" xfId="30461"/>
    <cellStyle name="Output 26 4 4_Table 2A-1_EFT (Annual)" xfId="8024"/>
    <cellStyle name="Output 26 4 5" xfId="10408"/>
    <cellStyle name="Output 26 4 5 2" xfId="22524"/>
    <cellStyle name="Output 26 4 5 2 2" xfId="43710"/>
    <cellStyle name="Output 26 4 5 3" xfId="33106"/>
    <cellStyle name="Output 26 4 6" xfId="17411"/>
    <cellStyle name="Output 26 4 6 2" xfId="38598"/>
    <cellStyle name="Output 26 4 7" xfId="27718"/>
    <cellStyle name="Output 26 4_Table 2A-1_EFT (Annual)" xfId="3428"/>
    <cellStyle name="Output 26 5" xfId="1982"/>
    <cellStyle name="Output 26 5 2" xfId="5543"/>
    <cellStyle name="Output 26 5 2 2" xfId="13758"/>
    <cellStyle name="Output 26 5 2 2 2" xfId="25746"/>
    <cellStyle name="Output 26 5 2 2 2 2" xfId="46932"/>
    <cellStyle name="Output 26 5 2 2 3" xfId="36328"/>
    <cellStyle name="Output 26 5 2 3" xfId="20633"/>
    <cellStyle name="Output 26 5 2 3 2" xfId="41820"/>
    <cellStyle name="Output 26 5 2 4" xfId="31200"/>
    <cellStyle name="Output 26 5 2_Table 2A-1_EFT (Annual)" xfId="8026"/>
    <cellStyle name="Output 26 5 3" xfId="11102"/>
    <cellStyle name="Output 26 5 3 2" xfId="23200"/>
    <cellStyle name="Output 26 5 3 2 2" xfId="44386"/>
    <cellStyle name="Output 26 5 3 3" xfId="33782"/>
    <cellStyle name="Output 26 5 4" xfId="18087"/>
    <cellStyle name="Output 26 5 4 2" xfId="39274"/>
    <cellStyle name="Output 26 5 5" xfId="28457"/>
    <cellStyle name="Output 26 5_Table 2A-1_EFT (Annual)" xfId="8025"/>
    <cellStyle name="Output 26 6" xfId="1661"/>
    <cellStyle name="Output 26 6 2" xfId="5222"/>
    <cellStyle name="Output 26 6 2 2" xfId="13469"/>
    <cellStyle name="Output 26 6 2 2 2" xfId="25469"/>
    <cellStyle name="Output 26 6 2 2 2 2" xfId="46655"/>
    <cellStyle name="Output 26 6 2 2 3" xfId="36051"/>
    <cellStyle name="Output 26 6 2 3" xfId="20356"/>
    <cellStyle name="Output 26 6 2 3 2" xfId="41543"/>
    <cellStyle name="Output 26 6 2 4" xfId="30879"/>
    <cellStyle name="Output 26 6 2_Table 2A-1_EFT (Annual)" xfId="8028"/>
    <cellStyle name="Output 26 6 3" xfId="10814"/>
    <cellStyle name="Output 26 6 3 2" xfId="22923"/>
    <cellStyle name="Output 26 6 3 2 2" xfId="44109"/>
    <cellStyle name="Output 26 6 3 3" xfId="33505"/>
    <cellStyle name="Output 26 6 4" xfId="17810"/>
    <cellStyle name="Output 26 6 4 2" xfId="38997"/>
    <cellStyle name="Output 26 6 5" xfId="28136"/>
    <cellStyle name="Output 26 6_Table 2A-1_EFT (Annual)" xfId="8027"/>
    <cellStyle name="Output 26 7" xfId="3784"/>
    <cellStyle name="Output 26 7 2" xfId="12152"/>
    <cellStyle name="Output 26 7 2 2" xfId="24182"/>
    <cellStyle name="Output 26 7 2 2 2" xfId="45368"/>
    <cellStyle name="Output 26 7 2 3" xfId="34764"/>
    <cellStyle name="Output 26 7 3" xfId="19069"/>
    <cellStyle name="Output 26 7 3 2" xfId="40256"/>
    <cellStyle name="Output 26 7 4" xfId="29493"/>
    <cellStyle name="Output 26 7_Table 2A-1_EFT (Annual)" xfId="8029"/>
    <cellStyle name="Output 26 8" xfId="9471"/>
    <cellStyle name="Output 26 8 2" xfId="21636"/>
    <cellStyle name="Output 26 8 2 2" xfId="42822"/>
    <cellStyle name="Output 26 8 3" xfId="32218"/>
    <cellStyle name="Output 26 9" xfId="16523"/>
    <cellStyle name="Output 26 9 2" xfId="37710"/>
    <cellStyle name="Output 26_Table 2A-1_EFT (Annual)" xfId="3423"/>
    <cellStyle name="Output 27" xfId="234"/>
    <cellStyle name="Output 27 10" xfId="26789"/>
    <cellStyle name="Output 27 2" xfId="621"/>
    <cellStyle name="Output 27 2 2" xfId="1598"/>
    <cellStyle name="Output 27 2 2 2" xfId="2868"/>
    <cellStyle name="Output 27 2 2 2 2" xfId="6429"/>
    <cellStyle name="Output 27 2 2 2 2 2" xfId="14623"/>
    <cellStyle name="Output 27 2 2 2 2 2 2" xfId="26595"/>
    <cellStyle name="Output 27 2 2 2 2 2 2 2" xfId="47781"/>
    <cellStyle name="Output 27 2 2 2 2 2 3" xfId="37177"/>
    <cellStyle name="Output 27 2 2 2 2 3" xfId="21482"/>
    <cellStyle name="Output 27 2 2 2 2 3 2" xfId="42669"/>
    <cellStyle name="Output 27 2 2 2 2 4" xfId="32085"/>
    <cellStyle name="Output 27 2 2 2 2_Table 2A-1_EFT (Annual)" xfId="8031"/>
    <cellStyle name="Output 27 2 2 2 3" xfId="11965"/>
    <cellStyle name="Output 27 2 2 2 3 2" xfId="24049"/>
    <cellStyle name="Output 27 2 2 2 3 2 2" xfId="45235"/>
    <cellStyle name="Output 27 2 2 2 3 3" xfId="34631"/>
    <cellStyle name="Output 27 2 2 2 4" xfId="18936"/>
    <cellStyle name="Output 27 2 2 2 4 2" xfId="40123"/>
    <cellStyle name="Output 27 2 2 2 5" xfId="29342"/>
    <cellStyle name="Output 27 2 2 2_Table 2A-1_EFT (Annual)" xfId="8030"/>
    <cellStyle name="Output 27 2 2 3" xfId="1936"/>
    <cellStyle name="Output 27 2 2 3 2" xfId="5497"/>
    <cellStyle name="Output 27 2 2 3 2 2" xfId="13712"/>
    <cellStyle name="Output 27 2 2 3 2 2 2" xfId="25700"/>
    <cellStyle name="Output 27 2 2 3 2 2 2 2" xfId="46886"/>
    <cellStyle name="Output 27 2 2 3 2 2 3" xfId="36282"/>
    <cellStyle name="Output 27 2 2 3 2 3" xfId="20587"/>
    <cellStyle name="Output 27 2 2 3 2 3 2" xfId="41774"/>
    <cellStyle name="Output 27 2 2 3 2 4" xfId="31154"/>
    <cellStyle name="Output 27 2 2 3 2_Table 2A-1_EFT (Annual)" xfId="8033"/>
    <cellStyle name="Output 27 2 2 3 3" xfId="11056"/>
    <cellStyle name="Output 27 2 2 3 3 2" xfId="23154"/>
    <cellStyle name="Output 27 2 2 3 3 2 2" xfId="44340"/>
    <cellStyle name="Output 27 2 2 3 3 3" xfId="33736"/>
    <cellStyle name="Output 27 2 2 3 4" xfId="18041"/>
    <cellStyle name="Output 27 2 2 3 4 2" xfId="39228"/>
    <cellStyle name="Output 27 2 2 3 5" xfId="28411"/>
    <cellStyle name="Output 27 2 2 3_Table 2A-1_EFT (Annual)" xfId="8032"/>
    <cellStyle name="Output 27 2 2 4" xfId="5159"/>
    <cellStyle name="Output 27 2 2 4 2" xfId="13419"/>
    <cellStyle name="Output 27 2 2 4 2 2" xfId="25425"/>
    <cellStyle name="Output 27 2 2 4 2 2 2" xfId="46611"/>
    <cellStyle name="Output 27 2 2 4 2 3" xfId="36007"/>
    <cellStyle name="Output 27 2 2 4 3" xfId="20312"/>
    <cellStyle name="Output 27 2 2 4 3 2" xfId="41499"/>
    <cellStyle name="Output 27 2 2 4 4" xfId="30816"/>
    <cellStyle name="Output 27 2 2 4_Table 2A-1_EFT (Annual)" xfId="8034"/>
    <cellStyle name="Output 27 2 2 5" xfId="10763"/>
    <cellStyle name="Output 27 2 2 5 2" xfId="22879"/>
    <cellStyle name="Output 27 2 2 5 2 2" xfId="44065"/>
    <cellStyle name="Output 27 2 2 5 3" xfId="33461"/>
    <cellStyle name="Output 27 2 2 6" xfId="17766"/>
    <cellStyle name="Output 27 2 2 6 2" xfId="38953"/>
    <cellStyle name="Output 27 2 2 7" xfId="28073"/>
    <cellStyle name="Output 27 2 2_Table 2A-1_EFT (Annual)" xfId="3431"/>
    <cellStyle name="Output 27 2 3" xfId="2337"/>
    <cellStyle name="Output 27 2 3 2" xfId="5898"/>
    <cellStyle name="Output 27 2 3 2 2" xfId="14113"/>
    <cellStyle name="Output 27 2 3 2 2 2" xfId="26101"/>
    <cellStyle name="Output 27 2 3 2 2 2 2" xfId="47287"/>
    <cellStyle name="Output 27 2 3 2 2 3" xfId="36683"/>
    <cellStyle name="Output 27 2 3 2 3" xfId="20988"/>
    <cellStyle name="Output 27 2 3 2 3 2" xfId="42175"/>
    <cellStyle name="Output 27 2 3 2 4" xfId="31555"/>
    <cellStyle name="Output 27 2 3 2_Table 2A-1_EFT (Annual)" xfId="8036"/>
    <cellStyle name="Output 27 2 3 3" xfId="11457"/>
    <cellStyle name="Output 27 2 3 3 2" xfId="23555"/>
    <cellStyle name="Output 27 2 3 3 2 2" xfId="44741"/>
    <cellStyle name="Output 27 2 3 3 3" xfId="34137"/>
    <cellStyle name="Output 27 2 3 4" xfId="18442"/>
    <cellStyle name="Output 27 2 3 4 2" xfId="39629"/>
    <cellStyle name="Output 27 2 3 5" xfId="28812"/>
    <cellStyle name="Output 27 2 3_Table 2A-1_EFT (Annual)" xfId="8035"/>
    <cellStyle name="Output 27 2 4" xfId="1761"/>
    <cellStyle name="Output 27 2 4 2" xfId="5322"/>
    <cellStyle name="Output 27 2 4 2 2" xfId="13547"/>
    <cellStyle name="Output 27 2 4 2 2 2" xfId="25538"/>
    <cellStyle name="Output 27 2 4 2 2 2 2" xfId="46724"/>
    <cellStyle name="Output 27 2 4 2 2 3" xfId="36120"/>
    <cellStyle name="Output 27 2 4 2 3" xfId="20425"/>
    <cellStyle name="Output 27 2 4 2 3 2" xfId="41612"/>
    <cellStyle name="Output 27 2 4 2 4" xfId="30979"/>
    <cellStyle name="Output 27 2 4 2_Table 2A-1_EFT (Annual)" xfId="8038"/>
    <cellStyle name="Output 27 2 4 3" xfId="10890"/>
    <cellStyle name="Output 27 2 4 3 2" xfId="22992"/>
    <cellStyle name="Output 27 2 4 3 2 2" xfId="44178"/>
    <cellStyle name="Output 27 2 4 3 3" xfId="33574"/>
    <cellStyle name="Output 27 2 4 4" xfId="17879"/>
    <cellStyle name="Output 27 2 4 4 2" xfId="39066"/>
    <cellStyle name="Output 27 2 4 5" xfId="28236"/>
    <cellStyle name="Output 27 2 4_Table 2A-1_EFT (Annual)" xfId="8037"/>
    <cellStyle name="Output 27 2 5" xfId="4191"/>
    <cellStyle name="Output 27 2 5 2" xfId="12515"/>
    <cellStyle name="Output 27 2 5 2 2" xfId="24537"/>
    <cellStyle name="Output 27 2 5 2 2 2" xfId="45723"/>
    <cellStyle name="Output 27 2 5 2 3" xfId="35119"/>
    <cellStyle name="Output 27 2 5 3" xfId="19424"/>
    <cellStyle name="Output 27 2 5 3 2" xfId="40611"/>
    <cellStyle name="Output 27 2 5 4" xfId="29879"/>
    <cellStyle name="Output 27 2 5_Table 2A-1_EFT (Annual)" xfId="8039"/>
    <cellStyle name="Output 27 2 6" xfId="9854"/>
    <cellStyle name="Output 27 2 6 2" xfId="21991"/>
    <cellStyle name="Output 27 2 6 2 2" xfId="43177"/>
    <cellStyle name="Output 27 2 6 3" xfId="32573"/>
    <cellStyle name="Output 27 2 7" xfId="16878"/>
    <cellStyle name="Output 27 2 7 2" xfId="38065"/>
    <cellStyle name="Output 27 2 8" xfId="27136"/>
    <cellStyle name="Output 27 2_Table 2A-1_EFT (Annual)" xfId="3430"/>
    <cellStyle name="Output 27 3" xfId="460"/>
    <cellStyle name="Output 27 3 2" xfId="1437"/>
    <cellStyle name="Output 27 3 2 2" xfId="2707"/>
    <cellStyle name="Output 27 3 2 2 2" xfId="6268"/>
    <cellStyle name="Output 27 3 2 2 2 2" xfId="14462"/>
    <cellStyle name="Output 27 3 2 2 2 2 2" xfId="26434"/>
    <cellStyle name="Output 27 3 2 2 2 2 2 2" xfId="47620"/>
    <cellStyle name="Output 27 3 2 2 2 2 3" xfId="37016"/>
    <cellStyle name="Output 27 3 2 2 2 3" xfId="21321"/>
    <cellStyle name="Output 27 3 2 2 2 3 2" xfId="42508"/>
    <cellStyle name="Output 27 3 2 2 2 4" xfId="31924"/>
    <cellStyle name="Output 27 3 2 2 2_Table 2A-1_EFT (Annual)" xfId="8041"/>
    <cellStyle name="Output 27 3 2 2 3" xfId="11804"/>
    <cellStyle name="Output 27 3 2 2 3 2" xfId="23888"/>
    <cellStyle name="Output 27 3 2 2 3 2 2" xfId="45074"/>
    <cellStyle name="Output 27 3 2 2 3 3" xfId="34470"/>
    <cellStyle name="Output 27 3 2 2 4" xfId="18775"/>
    <cellStyle name="Output 27 3 2 2 4 2" xfId="39962"/>
    <cellStyle name="Output 27 3 2 2 5" xfId="29181"/>
    <cellStyle name="Output 27 3 2 2_Table 2A-1_EFT (Annual)" xfId="8040"/>
    <cellStyle name="Output 27 3 2 3" xfId="1905"/>
    <cellStyle name="Output 27 3 2 3 2" xfId="5466"/>
    <cellStyle name="Output 27 3 2 3 2 2" xfId="13681"/>
    <cellStyle name="Output 27 3 2 3 2 2 2" xfId="25669"/>
    <cellStyle name="Output 27 3 2 3 2 2 2 2" xfId="46855"/>
    <cellStyle name="Output 27 3 2 3 2 2 3" xfId="36251"/>
    <cellStyle name="Output 27 3 2 3 2 3" xfId="20556"/>
    <cellStyle name="Output 27 3 2 3 2 3 2" xfId="41743"/>
    <cellStyle name="Output 27 3 2 3 2 4" xfId="31123"/>
    <cellStyle name="Output 27 3 2 3 2_Table 2A-1_EFT (Annual)" xfId="8043"/>
    <cellStyle name="Output 27 3 2 3 3" xfId="11025"/>
    <cellStyle name="Output 27 3 2 3 3 2" xfId="23123"/>
    <cellStyle name="Output 27 3 2 3 3 2 2" xfId="44309"/>
    <cellStyle name="Output 27 3 2 3 3 3" xfId="33705"/>
    <cellStyle name="Output 27 3 2 3 4" xfId="18010"/>
    <cellStyle name="Output 27 3 2 3 4 2" xfId="39197"/>
    <cellStyle name="Output 27 3 2 3 5" xfId="28380"/>
    <cellStyle name="Output 27 3 2 3_Table 2A-1_EFT (Annual)" xfId="8042"/>
    <cellStyle name="Output 27 3 2 4" xfId="4998"/>
    <cellStyle name="Output 27 3 2 4 2" xfId="13258"/>
    <cellStyle name="Output 27 3 2 4 2 2" xfId="25264"/>
    <cellStyle name="Output 27 3 2 4 2 2 2" xfId="46450"/>
    <cellStyle name="Output 27 3 2 4 2 3" xfId="35846"/>
    <cellStyle name="Output 27 3 2 4 3" xfId="20151"/>
    <cellStyle name="Output 27 3 2 4 3 2" xfId="41338"/>
    <cellStyle name="Output 27 3 2 4 4" xfId="30655"/>
    <cellStyle name="Output 27 3 2 4_Table 2A-1_EFT (Annual)" xfId="8044"/>
    <cellStyle name="Output 27 3 2 5" xfId="10602"/>
    <cellStyle name="Output 27 3 2 5 2" xfId="22718"/>
    <cellStyle name="Output 27 3 2 5 2 2" xfId="43904"/>
    <cellStyle name="Output 27 3 2 5 3" xfId="33300"/>
    <cellStyle name="Output 27 3 2 6" xfId="17605"/>
    <cellStyle name="Output 27 3 2 6 2" xfId="38792"/>
    <cellStyle name="Output 27 3 2 7" xfId="27912"/>
    <cellStyle name="Output 27 3 2_Table 2A-1_EFT (Annual)" xfId="3433"/>
    <cellStyle name="Output 27 3 3" xfId="2176"/>
    <cellStyle name="Output 27 3 3 2" xfId="5737"/>
    <cellStyle name="Output 27 3 3 2 2" xfId="13952"/>
    <cellStyle name="Output 27 3 3 2 2 2" xfId="25940"/>
    <cellStyle name="Output 27 3 3 2 2 2 2" xfId="47126"/>
    <cellStyle name="Output 27 3 3 2 2 3" xfId="36522"/>
    <cellStyle name="Output 27 3 3 2 3" xfId="20827"/>
    <cellStyle name="Output 27 3 3 2 3 2" xfId="42014"/>
    <cellStyle name="Output 27 3 3 2 4" xfId="31394"/>
    <cellStyle name="Output 27 3 3 2_Table 2A-1_EFT (Annual)" xfId="8046"/>
    <cellStyle name="Output 27 3 3 3" xfId="11296"/>
    <cellStyle name="Output 27 3 3 3 2" xfId="23394"/>
    <cellStyle name="Output 27 3 3 3 2 2" xfId="44580"/>
    <cellStyle name="Output 27 3 3 3 3" xfId="33976"/>
    <cellStyle name="Output 27 3 3 4" xfId="18281"/>
    <cellStyle name="Output 27 3 3 4 2" xfId="39468"/>
    <cellStyle name="Output 27 3 3 5" xfId="28651"/>
    <cellStyle name="Output 27 3 3_Table 2A-1_EFT (Annual)" xfId="8045"/>
    <cellStyle name="Output 27 3 4" xfId="1730"/>
    <cellStyle name="Output 27 3 4 2" xfId="5291"/>
    <cellStyle name="Output 27 3 4 2 2" xfId="13516"/>
    <cellStyle name="Output 27 3 4 2 2 2" xfId="25507"/>
    <cellStyle name="Output 27 3 4 2 2 2 2" xfId="46693"/>
    <cellStyle name="Output 27 3 4 2 2 3" xfId="36089"/>
    <cellStyle name="Output 27 3 4 2 3" xfId="20394"/>
    <cellStyle name="Output 27 3 4 2 3 2" xfId="41581"/>
    <cellStyle name="Output 27 3 4 2 4" xfId="30948"/>
    <cellStyle name="Output 27 3 4 2_Table 2A-1_EFT (Annual)" xfId="8048"/>
    <cellStyle name="Output 27 3 4 3" xfId="10859"/>
    <cellStyle name="Output 27 3 4 3 2" xfId="22961"/>
    <cellStyle name="Output 27 3 4 3 2 2" xfId="44147"/>
    <cellStyle name="Output 27 3 4 3 3" xfId="33543"/>
    <cellStyle name="Output 27 3 4 4" xfId="17848"/>
    <cellStyle name="Output 27 3 4 4 2" xfId="39035"/>
    <cellStyle name="Output 27 3 4 5" xfId="28205"/>
    <cellStyle name="Output 27 3 4_Table 2A-1_EFT (Annual)" xfId="8047"/>
    <cellStyle name="Output 27 3 5" xfId="4030"/>
    <cellStyle name="Output 27 3 5 2" xfId="12354"/>
    <cellStyle name="Output 27 3 5 2 2" xfId="24376"/>
    <cellStyle name="Output 27 3 5 2 2 2" xfId="45562"/>
    <cellStyle name="Output 27 3 5 2 3" xfId="34958"/>
    <cellStyle name="Output 27 3 5 3" xfId="19263"/>
    <cellStyle name="Output 27 3 5 3 2" xfId="40450"/>
    <cellStyle name="Output 27 3 5 4" xfId="29718"/>
    <cellStyle name="Output 27 3 5_Table 2A-1_EFT (Annual)" xfId="8049"/>
    <cellStyle name="Output 27 3 6" xfId="9693"/>
    <cellStyle name="Output 27 3 6 2" xfId="21830"/>
    <cellStyle name="Output 27 3 6 2 2" xfId="43016"/>
    <cellStyle name="Output 27 3 6 3" xfId="32412"/>
    <cellStyle name="Output 27 3 7" xfId="16717"/>
    <cellStyle name="Output 27 3 7 2" xfId="37904"/>
    <cellStyle name="Output 27 3 8" xfId="26975"/>
    <cellStyle name="Output 27 3_Table 2A-1_EFT (Annual)" xfId="3432"/>
    <cellStyle name="Output 27 4" xfId="1276"/>
    <cellStyle name="Output 27 4 2" xfId="2546"/>
    <cellStyle name="Output 27 4 2 2" xfId="6107"/>
    <cellStyle name="Output 27 4 2 2 2" xfId="14301"/>
    <cellStyle name="Output 27 4 2 2 2 2" xfId="26273"/>
    <cellStyle name="Output 27 4 2 2 2 2 2" xfId="47459"/>
    <cellStyle name="Output 27 4 2 2 2 3" xfId="36855"/>
    <cellStyle name="Output 27 4 2 2 3" xfId="21160"/>
    <cellStyle name="Output 27 4 2 2 3 2" xfId="42347"/>
    <cellStyle name="Output 27 4 2 2 4" xfId="31763"/>
    <cellStyle name="Output 27 4 2 2_Table 2A-1_EFT (Annual)" xfId="8051"/>
    <cellStyle name="Output 27 4 2 3" xfId="11643"/>
    <cellStyle name="Output 27 4 2 3 2" xfId="23727"/>
    <cellStyle name="Output 27 4 2 3 2 2" xfId="44913"/>
    <cellStyle name="Output 27 4 2 3 3" xfId="34309"/>
    <cellStyle name="Output 27 4 2 4" xfId="18614"/>
    <cellStyle name="Output 27 4 2 4 2" xfId="39801"/>
    <cellStyle name="Output 27 4 2 5" xfId="29020"/>
    <cellStyle name="Output 27 4 2_Table 2A-1_EFT (Annual)" xfId="8050"/>
    <cellStyle name="Output 27 4 3" xfId="1842"/>
    <cellStyle name="Output 27 4 3 2" xfId="5403"/>
    <cellStyle name="Output 27 4 3 2 2" xfId="13618"/>
    <cellStyle name="Output 27 4 3 2 2 2" xfId="25606"/>
    <cellStyle name="Output 27 4 3 2 2 2 2" xfId="46792"/>
    <cellStyle name="Output 27 4 3 2 2 3" xfId="36188"/>
    <cellStyle name="Output 27 4 3 2 3" xfId="20493"/>
    <cellStyle name="Output 27 4 3 2 3 2" xfId="41680"/>
    <cellStyle name="Output 27 4 3 2 4" xfId="31060"/>
    <cellStyle name="Output 27 4 3 2_Table 2A-1_EFT (Annual)" xfId="8053"/>
    <cellStyle name="Output 27 4 3 3" xfId="10962"/>
    <cellStyle name="Output 27 4 3 3 2" xfId="23060"/>
    <cellStyle name="Output 27 4 3 3 2 2" xfId="44246"/>
    <cellStyle name="Output 27 4 3 3 3" xfId="33642"/>
    <cellStyle name="Output 27 4 3 4" xfId="17947"/>
    <cellStyle name="Output 27 4 3 4 2" xfId="39134"/>
    <cellStyle name="Output 27 4 3 5" xfId="28317"/>
    <cellStyle name="Output 27 4 3_Table 2A-1_EFT (Annual)" xfId="8052"/>
    <cellStyle name="Output 27 4 4" xfId="4837"/>
    <cellStyle name="Output 27 4 4 2" xfId="13097"/>
    <cellStyle name="Output 27 4 4 2 2" xfId="25103"/>
    <cellStyle name="Output 27 4 4 2 2 2" xfId="46289"/>
    <cellStyle name="Output 27 4 4 2 3" xfId="35685"/>
    <cellStyle name="Output 27 4 4 3" xfId="19990"/>
    <cellStyle name="Output 27 4 4 3 2" xfId="41177"/>
    <cellStyle name="Output 27 4 4 4" xfId="30494"/>
    <cellStyle name="Output 27 4 4_Table 2A-1_EFT (Annual)" xfId="8054"/>
    <cellStyle name="Output 27 4 5" xfId="10441"/>
    <cellStyle name="Output 27 4 5 2" xfId="22557"/>
    <cellStyle name="Output 27 4 5 2 2" xfId="43743"/>
    <cellStyle name="Output 27 4 5 3" xfId="33139"/>
    <cellStyle name="Output 27 4 6" xfId="17444"/>
    <cellStyle name="Output 27 4 6 2" xfId="38631"/>
    <cellStyle name="Output 27 4 7" xfId="27751"/>
    <cellStyle name="Output 27 4_Table 2A-1_EFT (Annual)" xfId="3434"/>
    <cellStyle name="Output 27 5" xfId="2015"/>
    <cellStyle name="Output 27 5 2" xfId="5576"/>
    <cellStyle name="Output 27 5 2 2" xfId="13791"/>
    <cellStyle name="Output 27 5 2 2 2" xfId="25779"/>
    <cellStyle name="Output 27 5 2 2 2 2" xfId="46965"/>
    <cellStyle name="Output 27 5 2 2 3" xfId="36361"/>
    <cellStyle name="Output 27 5 2 3" xfId="20666"/>
    <cellStyle name="Output 27 5 2 3 2" xfId="41853"/>
    <cellStyle name="Output 27 5 2 4" xfId="31233"/>
    <cellStyle name="Output 27 5 2_Table 2A-1_EFT (Annual)" xfId="8056"/>
    <cellStyle name="Output 27 5 3" xfId="11135"/>
    <cellStyle name="Output 27 5 3 2" xfId="23233"/>
    <cellStyle name="Output 27 5 3 2 2" xfId="44419"/>
    <cellStyle name="Output 27 5 3 3" xfId="33815"/>
    <cellStyle name="Output 27 5 4" xfId="18120"/>
    <cellStyle name="Output 27 5 4 2" xfId="39307"/>
    <cellStyle name="Output 27 5 5" xfId="28490"/>
    <cellStyle name="Output 27 5_Table 2A-1_EFT (Annual)" xfId="8055"/>
    <cellStyle name="Output 27 6" xfId="1674"/>
    <cellStyle name="Output 27 6 2" xfId="5235"/>
    <cellStyle name="Output 27 6 2 2" xfId="13478"/>
    <cellStyle name="Output 27 6 2 2 2" xfId="25476"/>
    <cellStyle name="Output 27 6 2 2 2 2" xfId="46662"/>
    <cellStyle name="Output 27 6 2 2 3" xfId="36058"/>
    <cellStyle name="Output 27 6 2 3" xfId="20363"/>
    <cellStyle name="Output 27 6 2 3 2" xfId="41550"/>
    <cellStyle name="Output 27 6 2 4" xfId="30892"/>
    <cellStyle name="Output 27 6 2_Table 2A-1_EFT (Annual)" xfId="8058"/>
    <cellStyle name="Output 27 6 3" xfId="10823"/>
    <cellStyle name="Output 27 6 3 2" xfId="22930"/>
    <cellStyle name="Output 27 6 3 2 2" xfId="44116"/>
    <cellStyle name="Output 27 6 3 3" xfId="33512"/>
    <cellStyle name="Output 27 6 4" xfId="17817"/>
    <cellStyle name="Output 27 6 4 2" xfId="39004"/>
    <cellStyle name="Output 27 6 5" xfId="28149"/>
    <cellStyle name="Output 27 6_Table 2A-1_EFT (Annual)" xfId="8057"/>
    <cellStyle name="Output 27 7" xfId="3823"/>
    <cellStyle name="Output 27 7 2" xfId="12186"/>
    <cellStyle name="Output 27 7 2 2" xfId="24215"/>
    <cellStyle name="Output 27 7 2 2 2" xfId="45401"/>
    <cellStyle name="Output 27 7 2 3" xfId="34797"/>
    <cellStyle name="Output 27 7 3" xfId="19102"/>
    <cellStyle name="Output 27 7 3 2" xfId="40289"/>
    <cellStyle name="Output 27 7 4" xfId="29532"/>
    <cellStyle name="Output 27 7_Table 2A-1_EFT (Annual)" xfId="8059"/>
    <cellStyle name="Output 27 8" xfId="9505"/>
    <cellStyle name="Output 27 8 2" xfId="21669"/>
    <cellStyle name="Output 27 8 2 2" xfId="42855"/>
    <cellStyle name="Output 27 8 3" xfId="32251"/>
    <cellStyle name="Output 27 9" xfId="16556"/>
    <cellStyle name="Output 27 9 2" xfId="37743"/>
    <cellStyle name="Output 27_Table 2A-1_EFT (Annual)" xfId="3429"/>
    <cellStyle name="Output 28" xfId="207"/>
    <cellStyle name="Output 28 10" xfId="26762"/>
    <cellStyle name="Output 28 2" xfId="600"/>
    <cellStyle name="Output 28 2 2" xfId="1577"/>
    <cellStyle name="Output 28 2 2 2" xfId="2847"/>
    <cellStyle name="Output 28 2 2 2 2" xfId="6408"/>
    <cellStyle name="Output 28 2 2 2 2 2" xfId="14602"/>
    <cellStyle name="Output 28 2 2 2 2 2 2" xfId="26574"/>
    <cellStyle name="Output 28 2 2 2 2 2 2 2" xfId="47760"/>
    <cellStyle name="Output 28 2 2 2 2 2 3" xfId="37156"/>
    <cellStyle name="Output 28 2 2 2 2 3" xfId="21461"/>
    <cellStyle name="Output 28 2 2 2 2 3 2" xfId="42648"/>
    <cellStyle name="Output 28 2 2 2 2 4" xfId="32064"/>
    <cellStyle name="Output 28 2 2 2 2_Table 2A-1_EFT (Annual)" xfId="8061"/>
    <cellStyle name="Output 28 2 2 2 3" xfId="11944"/>
    <cellStyle name="Output 28 2 2 2 3 2" xfId="24028"/>
    <cellStyle name="Output 28 2 2 2 3 2 2" xfId="45214"/>
    <cellStyle name="Output 28 2 2 2 3 3" xfId="34610"/>
    <cellStyle name="Output 28 2 2 2 4" xfId="18915"/>
    <cellStyle name="Output 28 2 2 2 4 2" xfId="40102"/>
    <cellStyle name="Output 28 2 2 2 5" xfId="29321"/>
    <cellStyle name="Output 28 2 2 2_Table 2A-1_EFT (Annual)" xfId="8060"/>
    <cellStyle name="Output 28 2 2 3" xfId="1931"/>
    <cellStyle name="Output 28 2 2 3 2" xfId="5492"/>
    <cellStyle name="Output 28 2 2 3 2 2" xfId="13707"/>
    <cellStyle name="Output 28 2 2 3 2 2 2" xfId="25695"/>
    <cellStyle name="Output 28 2 2 3 2 2 2 2" xfId="46881"/>
    <cellStyle name="Output 28 2 2 3 2 2 3" xfId="36277"/>
    <cellStyle name="Output 28 2 2 3 2 3" xfId="20582"/>
    <cellStyle name="Output 28 2 2 3 2 3 2" xfId="41769"/>
    <cellStyle name="Output 28 2 2 3 2 4" xfId="31149"/>
    <cellStyle name="Output 28 2 2 3 2_Table 2A-1_EFT (Annual)" xfId="8063"/>
    <cellStyle name="Output 28 2 2 3 3" xfId="11051"/>
    <cellStyle name="Output 28 2 2 3 3 2" xfId="23149"/>
    <cellStyle name="Output 28 2 2 3 3 2 2" xfId="44335"/>
    <cellStyle name="Output 28 2 2 3 3 3" xfId="33731"/>
    <cellStyle name="Output 28 2 2 3 4" xfId="18036"/>
    <cellStyle name="Output 28 2 2 3 4 2" xfId="39223"/>
    <cellStyle name="Output 28 2 2 3 5" xfId="28406"/>
    <cellStyle name="Output 28 2 2 3_Table 2A-1_EFT (Annual)" xfId="8062"/>
    <cellStyle name="Output 28 2 2 4" xfId="5138"/>
    <cellStyle name="Output 28 2 2 4 2" xfId="13398"/>
    <cellStyle name="Output 28 2 2 4 2 2" xfId="25404"/>
    <cellStyle name="Output 28 2 2 4 2 2 2" xfId="46590"/>
    <cellStyle name="Output 28 2 2 4 2 3" xfId="35986"/>
    <cellStyle name="Output 28 2 2 4 3" xfId="20291"/>
    <cellStyle name="Output 28 2 2 4 3 2" xfId="41478"/>
    <cellStyle name="Output 28 2 2 4 4" xfId="30795"/>
    <cellStyle name="Output 28 2 2 4_Table 2A-1_EFT (Annual)" xfId="8064"/>
    <cellStyle name="Output 28 2 2 5" xfId="10742"/>
    <cellStyle name="Output 28 2 2 5 2" xfId="22858"/>
    <cellStyle name="Output 28 2 2 5 2 2" xfId="44044"/>
    <cellStyle name="Output 28 2 2 5 3" xfId="33440"/>
    <cellStyle name="Output 28 2 2 6" xfId="17745"/>
    <cellStyle name="Output 28 2 2 6 2" xfId="38932"/>
    <cellStyle name="Output 28 2 2 7" xfId="28052"/>
    <cellStyle name="Output 28 2 2_Table 2A-1_EFT (Annual)" xfId="3437"/>
    <cellStyle name="Output 28 2 3" xfId="2316"/>
    <cellStyle name="Output 28 2 3 2" xfId="5877"/>
    <cellStyle name="Output 28 2 3 2 2" xfId="14092"/>
    <cellStyle name="Output 28 2 3 2 2 2" xfId="26080"/>
    <cellStyle name="Output 28 2 3 2 2 2 2" xfId="47266"/>
    <cellStyle name="Output 28 2 3 2 2 3" xfId="36662"/>
    <cellStyle name="Output 28 2 3 2 3" xfId="20967"/>
    <cellStyle name="Output 28 2 3 2 3 2" xfId="42154"/>
    <cellStyle name="Output 28 2 3 2 4" xfId="31534"/>
    <cellStyle name="Output 28 2 3 2_Table 2A-1_EFT (Annual)" xfId="8066"/>
    <cellStyle name="Output 28 2 3 3" xfId="11436"/>
    <cellStyle name="Output 28 2 3 3 2" xfId="23534"/>
    <cellStyle name="Output 28 2 3 3 2 2" xfId="44720"/>
    <cellStyle name="Output 28 2 3 3 3" xfId="34116"/>
    <cellStyle name="Output 28 2 3 4" xfId="18421"/>
    <cellStyle name="Output 28 2 3 4 2" xfId="39608"/>
    <cellStyle name="Output 28 2 3 5" xfId="28791"/>
    <cellStyle name="Output 28 2 3_Table 2A-1_EFT (Annual)" xfId="8065"/>
    <cellStyle name="Output 28 2 4" xfId="1756"/>
    <cellStyle name="Output 28 2 4 2" xfId="5317"/>
    <cellStyle name="Output 28 2 4 2 2" xfId="13542"/>
    <cellStyle name="Output 28 2 4 2 2 2" xfId="25533"/>
    <cellStyle name="Output 28 2 4 2 2 2 2" xfId="46719"/>
    <cellStyle name="Output 28 2 4 2 2 3" xfId="36115"/>
    <cellStyle name="Output 28 2 4 2 3" xfId="20420"/>
    <cellStyle name="Output 28 2 4 2 3 2" xfId="41607"/>
    <cellStyle name="Output 28 2 4 2 4" xfId="30974"/>
    <cellStyle name="Output 28 2 4 2_Table 2A-1_EFT (Annual)" xfId="8068"/>
    <cellStyle name="Output 28 2 4 3" xfId="10885"/>
    <cellStyle name="Output 28 2 4 3 2" xfId="22987"/>
    <cellStyle name="Output 28 2 4 3 2 2" xfId="44173"/>
    <cellStyle name="Output 28 2 4 3 3" xfId="33569"/>
    <cellStyle name="Output 28 2 4 4" xfId="17874"/>
    <cellStyle name="Output 28 2 4 4 2" xfId="39061"/>
    <cellStyle name="Output 28 2 4 5" xfId="28231"/>
    <cellStyle name="Output 28 2 4_Table 2A-1_EFT (Annual)" xfId="8067"/>
    <cellStyle name="Output 28 2 5" xfId="4170"/>
    <cellStyle name="Output 28 2 5 2" xfId="12494"/>
    <cellStyle name="Output 28 2 5 2 2" xfId="24516"/>
    <cellStyle name="Output 28 2 5 2 2 2" xfId="45702"/>
    <cellStyle name="Output 28 2 5 2 3" xfId="35098"/>
    <cellStyle name="Output 28 2 5 3" xfId="19403"/>
    <cellStyle name="Output 28 2 5 3 2" xfId="40590"/>
    <cellStyle name="Output 28 2 5 4" xfId="29858"/>
    <cellStyle name="Output 28 2 5_Table 2A-1_EFT (Annual)" xfId="8069"/>
    <cellStyle name="Output 28 2 6" xfId="9833"/>
    <cellStyle name="Output 28 2 6 2" xfId="21970"/>
    <cellStyle name="Output 28 2 6 2 2" xfId="43156"/>
    <cellStyle name="Output 28 2 6 3" xfId="32552"/>
    <cellStyle name="Output 28 2 7" xfId="16857"/>
    <cellStyle name="Output 28 2 7 2" xfId="38044"/>
    <cellStyle name="Output 28 2 8" xfId="27115"/>
    <cellStyle name="Output 28 2_Table 2A-1_EFT (Annual)" xfId="3436"/>
    <cellStyle name="Output 28 3" xfId="435"/>
    <cellStyle name="Output 28 3 2" xfId="1418"/>
    <cellStyle name="Output 28 3 2 2" xfId="2688"/>
    <cellStyle name="Output 28 3 2 2 2" xfId="6249"/>
    <cellStyle name="Output 28 3 2 2 2 2" xfId="14443"/>
    <cellStyle name="Output 28 3 2 2 2 2 2" xfId="26415"/>
    <cellStyle name="Output 28 3 2 2 2 2 2 2" xfId="47601"/>
    <cellStyle name="Output 28 3 2 2 2 2 3" xfId="36997"/>
    <cellStyle name="Output 28 3 2 2 2 3" xfId="21302"/>
    <cellStyle name="Output 28 3 2 2 2 3 2" xfId="42489"/>
    <cellStyle name="Output 28 3 2 2 2 4" xfId="31905"/>
    <cellStyle name="Output 28 3 2 2 2_Table 2A-1_EFT (Annual)" xfId="8071"/>
    <cellStyle name="Output 28 3 2 2 3" xfId="11785"/>
    <cellStyle name="Output 28 3 2 2 3 2" xfId="23869"/>
    <cellStyle name="Output 28 3 2 2 3 2 2" xfId="45055"/>
    <cellStyle name="Output 28 3 2 2 3 3" xfId="34451"/>
    <cellStyle name="Output 28 3 2 2 4" xfId="18756"/>
    <cellStyle name="Output 28 3 2 2 4 2" xfId="39943"/>
    <cellStyle name="Output 28 3 2 2 5" xfId="29162"/>
    <cellStyle name="Output 28 3 2 2_Table 2A-1_EFT (Annual)" xfId="8070"/>
    <cellStyle name="Output 28 3 2 3" xfId="1900"/>
    <cellStyle name="Output 28 3 2 3 2" xfId="5461"/>
    <cellStyle name="Output 28 3 2 3 2 2" xfId="13676"/>
    <cellStyle name="Output 28 3 2 3 2 2 2" xfId="25664"/>
    <cellStyle name="Output 28 3 2 3 2 2 2 2" xfId="46850"/>
    <cellStyle name="Output 28 3 2 3 2 2 3" xfId="36246"/>
    <cellStyle name="Output 28 3 2 3 2 3" xfId="20551"/>
    <cellStyle name="Output 28 3 2 3 2 3 2" xfId="41738"/>
    <cellStyle name="Output 28 3 2 3 2 4" xfId="31118"/>
    <cellStyle name="Output 28 3 2 3 2_Table 2A-1_EFT (Annual)" xfId="8073"/>
    <cellStyle name="Output 28 3 2 3 3" xfId="11020"/>
    <cellStyle name="Output 28 3 2 3 3 2" xfId="23118"/>
    <cellStyle name="Output 28 3 2 3 3 2 2" xfId="44304"/>
    <cellStyle name="Output 28 3 2 3 3 3" xfId="33700"/>
    <cellStyle name="Output 28 3 2 3 4" xfId="18005"/>
    <cellStyle name="Output 28 3 2 3 4 2" xfId="39192"/>
    <cellStyle name="Output 28 3 2 3 5" xfId="28375"/>
    <cellStyle name="Output 28 3 2 3_Table 2A-1_EFT (Annual)" xfId="8072"/>
    <cellStyle name="Output 28 3 2 4" xfId="4979"/>
    <cellStyle name="Output 28 3 2 4 2" xfId="13239"/>
    <cellStyle name="Output 28 3 2 4 2 2" xfId="25245"/>
    <cellStyle name="Output 28 3 2 4 2 2 2" xfId="46431"/>
    <cellStyle name="Output 28 3 2 4 2 3" xfId="35827"/>
    <cellStyle name="Output 28 3 2 4 3" xfId="20132"/>
    <cellStyle name="Output 28 3 2 4 3 2" xfId="41319"/>
    <cellStyle name="Output 28 3 2 4 4" xfId="30636"/>
    <cellStyle name="Output 28 3 2 4_Table 2A-1_EFT (Annual)" xfId="8074"/>
    <cellStyle name="Output 28 3 2 5" xfId="10583"/>
    <cellStyle name="Output 28 3 2 5 2" xfId="22699"/>
    <cellStyle name="Output 28 3 2 5 2 2" xfId="43885"/>
    <cellStyle name="Output 28 3 2 5 3" xfId="33281"/>
    <cellStyle name="Output 28 3 2 6" xfId="17586"/>
    <cellStyle name="Output 28 3 2 6 2" xfId="38773"/>
    <cellStyle name="Output 28 3 2 7" xfId="27893"/>
    <cellStyle name="Output 28 3 2_Table 2A-1_EFT (Annual)" xfId="3439"/>
    <cellStyle name="Output 28 3 3" xfId="2157"/>
    <cellStyle name="Output 28 3 3 2" xfId="5718"/>
    <cellStyle name="Output 28 3 3 2 2" xfId="13933"/>
    <cellStyle name="Output 28 3 3 2 2 2" xfId="25921"/>
    <cellStyle name="Output 28 3 3 2 2 2 2" xfId="47107"/>
    <cellStyle name="Output 28 3 3 2 2 3" xfId="36503"/>
    <cellStyle name="Output 28 3 3 2 3" xfId="20808"/>
    <cellStyle name="Output 28 3 3 2 3 2" xfId="41995"/>
    <cellStyle name="Output 28 3 3 2 4" xfId="31375"/>
    <cellStyle name="Output 28 3 3 2_Table 2A-1_EFT (Annual)" xfId="8076"/>
    <cellStyle name="Output 28 3 3 3" xfId="11277"/>
    <cellStyle name="Output 28 3 3 3 2" xfId="23375"/>
    <cellStyle name="Output 28 3 3 3 2 2" xfId="44561"/>
    <cellStyle name="Output 28 3 3 3 3" xfId="33957"/>
    <cellStyle name="Output 28 3 3 4" xfId="18262"/>
    <cellStyle name="Output 28 3 3 4 2" xfId="39449"/>
    <cellStyle name="Output 28 3 3 5" xfId="28632"/>
    <cellStyle name="Output 28 3 3_Table 2A-1_EFT (Annual)" xfId="8075"/>
    <cellStyle name="Output 28 3 4" xfId="1720"/>
    <cellStyle name="Output 28 3 4 2" xfId="5281"/>
    <cellStyle name="Output 28 3 4 2 2" xfId="13510"/>
    <cellStyle name="Output 28 3 4 2 2 2" xfId="25503"/>
    <cellStyle name="Output 28 3 4 2 2 2 2" xfId="46689"/>
    <cellStyle name="Output 28 3 4 2 2 3" xfId="36085"/>
    <cellStyle name="Output 28 3 4 2 3" xfId="20390"/>
    <cellStyle name="Output 28 3 4 2 3 2" xfId="41577"/>
    <cellStyle name="Output 28 3 4 2 4" xfId="30938"/>
    <cellStyle name="Output 28 3 4 2_Table 2A-1_EFT (Annual)" xfId="8078"/>
    <cellStyle name="Output 28 3 4 3" xfId="10854"/>
    <cellStyle name="Output 28 3 4 3 2" xfId="22957"/>
    <cellStyle name="Output 28 3 4 3 2 2" xfId="44143"/>
    <cellStyle name="Output 28 3 4 3 3" xfId="33539"/>
    <cellStyle name="Output 28 3 4 4" xfId="17844"/>
    <cellStyle name="Output 28 3 4 4 2" xfId="39031"/>
    <cellStyle name="Output 28 3 4 5" xfId="28195"/>
    <cellStyle name="Output 28 3 4_Table 2A-1_EFT (Annual)" xfId="8077"/>
    <cellStyle name="Output 28 3 5" xfId="4005"/>
    <cellStyle name="Output 28 3 5 2" xfId="12333"/>
    <cellStyle name="Output 28 3 5 2 2" xfId="24357"/>
    <cellStyle name="Output 28 3 5 2 2 2" xfId="45543"/>
    <cellStyle name="Output 28 3 5 2 3" xfId="34939"/>
    <cellStyle name="Output 28 3 5 3" xfId="19244"/>
    <cellStyle name="Output 28 3 5 3 2" xfId="40431"/>
    <cellStyle name="Output 28 3 5 4" xfId="29693"/>
    <cellStyle name="Output 28 3 5_Table 2A-1_EFT (Annual)" xfId="8079"/>
    <cellStyle name="Output 28 3 6" xfId="9670"/>
    <cellStyle name="Output 28 3 6 2" xfId="21811"/>
    <cellStyle name="Output 28 3 6 2 2" xfId="42997"/>
    <cellStyle name="Output 28 3 6 3" xfId="32393"/>
    <cellStyle name="Output 28 3 7" xfId="16698"/>
    <cellStyle name="Output 28 3 7 2" xfId="37885"/>
    <cellStyle name="Output 28 3 8" xfId="26950"/>
    <cellStyle name="Output 28 3_Table 2A-1_EFT (Annual)" xfId="3438"/>
    <cellStyle name="Output 28 4" xfId="1255"/>
    <cellStyle name="Output 28 4 2" xfId="2525"/>
    <cellStyle name="Output 28 4 2 2" xfId="6086"/>
    <cellStyle name="Output 28 4 2 2 2" xfId="14280"/>
    <cellStyle name="Output 28 4 2 2 2 2" xfId="26252"/>
    <cellStyle name="Output 28 4 2 2 2 2 2" xfId="47438"/>
    <cellStyle name="Output 28 4 2 2 2 3" xfId="36834"/>
    <cellStyle name="Output 28 4 2 2 3" xfId="21139"/>
    <cellStyle name="Output 28 4 2 2 3 2" xfId="42326"/>
    <cellStyle name="Output 28 4 2 2 4" xfId="31742"/>
    <cellStyle name="Output 28 4 2 2_Table 2A-1_EFT (Annual)" xfId="8081"/>
    <cellStyle name="Output 28 4 2 3" xfId="11622"/>
    <cellStyle name="Output 28 4 2 3 2" xfId="23706"/>
    <cellStyle name="Output 28 4 2 3 2 2" xfId="44892"/>
    <cellStyle name="Output 28 4 2 3 3" xfId="34288"/>
    <cellStyle name="Output 28 4 2 4" xfId="18593"/>
    <cellStyle name="Output 28 4 2 4 2" xfId="39780"/>
    <cellStyle name="Output 28 4 2 5" xfId="28999"/>
    <cellStyle name="Output 28 4 2_Table 2A-1_EFT (Annual)" xfId="8080"/>
    <cellStyle name="Output 28 4 3" xfId="1836"/>
    <cellStyle name="Output 28 4 3 2" xfId="5397"/>
    <cellStyle name="Output 28 4 3 2 2" xfId="13612"/>
    <cellStyle name="Output 28 4 3 2 2 2" xfId="25600"/>
    <cellStyle name="Output 28 4 3 2 2 2 2" xfId="46786"/>
    <cellStyle name="Output 28 4 3 2 2 3" xfId="36182"/>
    <cellStyle name="Output 28 4 3 2 3" xfId="20487"/>
    <cellStyle name="Output 28 4 3 2 3 2" xfId="41674"/>
    <cellStyle name="Output 28 4 3 2 4" xfId="31054"/>
    <cellStyle name="Output 28 4 3 2_Table 2A-1_EFT (Annual)" xfId="8083"/>
    <cellStyle name="Output 28 4 3 3" xfId="10956"/>
    <cellStyle name="Output 28 4 3 3 2" xfId="23054"/>
    <cellStyle name="Output 28 4 3 3 2 2" xfId="44240"/>
    <cellStyle name="Output 28 4 3 3 3" xfId="33636"/>
    <cellStyle name="Output 28 4 3 4" xfId="17941"/>
    <cellStyle name="Output 28 4 3 4 2" xfId="39128"/>
    <cellStyle name="Output 28 4 3 5" xfId="28311"/>
    <cellStyle name="Output 28 4 3_Table 2A-1_EFT (Annual)" xfId="8082"/>
    <cellStyle name="Output 28 4 4" xfId="4816"/>
    <cellStyle name="Output 28 4 4 2" xfId="13076"/>
    <cellStyle name="Output 28 4 4 2 2" xfId="25082"/>
    <cellStyle name="Output 28 4 4 2 2 2" xfId="46268"/>
    <cellStyle name="Output 28 4 4 2 3" xfId="35664"/>
    <cellStyle name="Output 28 4 4 3" xfId="19969"/>
    <cellStyle name="Output 28 4 4 3 2" xfId="41156"/>
    <cellStyle name="Output 28 4 4 4" xfId="30473"/>
    <cellStyle name="Output 28 4 4_Table 2A-1_EFT (Annual)" xfId="8084"/>
    <cellStyle name="Output 28 4 5" xfId="10420"/>
    <cellStyle name="Output 28 4 5 2" xfId="22536"/>
    <cellStyle name="Output 28 4 5 2 2" xfId="43722"/>
    <cellStyle name="Output 28 4 5 3" xfId="33118"/>
    <cellStyle name="Output 28 4 6" xfId="17423"/>
    <cellStyle name="Output 28 4 6 2" xfId="38610"/>
    <cellStyle name="Output 28 4 7" xfId="27730"/>
    <cellStyle name="Output 28 4_Table 2A-1_EFT (Annual)" xfId="3440"/>
    <cellStyle name="Output 28 5" xfId="1994"/>
    <cellStyle name="Output 28 5 2" xfId="5555"/>
    <cellStyle name="Output 28 5 2 2" xfId="13770"/>
    <cellStyle name="Output 28 5 2 2 2" xfId="25758"/>
    <cellStyle name="Output 28 5 2 2 2 2" xfId="46944"/>
    <cellStyle name="Output 28 5 2 2 3" xfId="36340"/>
    <cellStyle name="Output 28 5 2 3" xfId="20645"/>
    <cellStyle name="Output 28 5 2 3 2" xfId="41832"/>
    <cellStyle name="Output 28 5 2 4" xfId="31212"/>
    <cellStyle name="Output 28 5 2_Table 2A-1_EFT (Annual)" xfId="8086"/>
    <cellStyle name="Output 28 5 3" xfId="11114"/>
    <cellStyle name="Output 28 5 3 2" xfId="23212"/>
    <cellStyle name="Output 28 5 3 2 2" xfId="44398"/>
    <cellStyle name="Output 28 5 3 3" xfId="33794"/>
    <cellStyle name="Output 28 5 4" xfId="18099"/>
    <cellStyle name="Output 28 5 4 2" xfId="39286"/>
    <cellStyle name="Output 28 5 5" xfId="28469"/>
    <cellStyle name="Output 28 5_Table 2A-1_EFT (Annual)" xfId="8085"/>
    <cellStyle name="Output 28 6" xfId="1663"/>
    <cellStyle name="Output 28 6 2" xfId="5224"/>
    <cellStyle name="Output 28 6 2 2" xfId="13471"/>
    <cellStyle name="Output 28 6 2 2 2" xfId="25471"/>
    <cellStyle name="Output 28 6 2 2 2 2" xfId="46657"/>
    <cellStyle name="Output 28 6 2 2 3" xfId="36053"/>
    <cellStyle name="Output 28 6 2 3" xfId="20358"/>
    <cellStyle name="Output 28 6 2 3 2" xfId="41545"/>
    <cellStyle name="Output 28 6 2 4" xfId="30881"/>
    <cellStyle name="Output 28 6 2_Table 2A-1_EFT (Annual)" xfId="8088"/>
    <cellStyle name="Output 28 6 3" xfId="10816"/>
    <cellStyle name="Output 28 6 3 2" xfId="22925"/>
    <cellStyle name="Output 28 6 3 2 2" xfId="44111"/>
    <cellStyle name="Output 28 6 3 3" xfId="33507"/>
    <cellStyle name="Output 28 6 4" xfId="17812"/>
    <cellStyle name="Output 28 6 4 2" xfId="38999"/>
    <cellStyle name="Output 28 6 5" xfId="28138"/>
    <cellStyle name="Output 28 6_Table 2A-1_EFT (Annual)" xfId="8087"/>
    <cellStyle name="Output 28 7" xfId="3796"/>
    <cellStyle name="Output 28 7 2" xfId="12164"/>
    <cellStyle name="Output 28 7 2 2" xfId="24194"/>
    <cellStyle name="Output 28 7 2 2 2" xfId="45380"/>
    <cellStyle name="Output 28 7 2 3" xfId="34776"/>
    <cellStyle name="Output 28 7 3" xfId="19081"/>
    <cellStyle name="Output 28 7 3 2" xfId="40268"/>
    <cellStyle name="Output 28 7 4" xfId="29505"/>
    <cellStyle name="Output 28 7_Table 2A-1_EFT (Annual)" xfId="8089"/>
    <cellStyle name="Output 28 8" xfId="9483"/>
    <cellStyle name="Output 28 8 2" xfId="21648"/>
    <cellStyle name="Output 28 8 2 2" xfId="42834"/>
    <cellStyle name="Output 28 8 3" xfId="32230"/>
    <cellStyle name="Output 28 9" xfId="16535"/>
    <cellStyle name="Output 28 9 2" xfId="37722"/>
    <cellStyle name="Output 28_Table 2A-1_EFT (Annual)" xfId="3435"/>
    <cellStyle name="Output 29" xfId="217"/>
    <cellStyle name="Output 29 10" xfId="26772"/>
    <cellStyle name="Output 29 2" xfId="610"/>
    <cellStyle name="Output 29 2 2" xfId="1587"/>
    <cellStyle name="Output 29 2 2 2" xfId="2857"/>
    <cellStyle name="Output 29 2 2 2 2" xfId="6418"/>
    <cellStyle name="Output 29 2 2 2 2 2" xfId="14612"/>
    <cellStyle name="Output 29 2 2 2 2 2 2" xfId="26584"/>
    <cellStyle name="Output 29 2 2 2 2 2 2 2" xfId="47770"/>
    <cellStyle name="Output 29 2 2 2 2 2 3" xfId="37166"/>
    <cellStyle name="Output 29 2 2 2 2 3" xfId="21471"/>
    <cellStyle name="Output 29 2 2 2 2 3 2" xfId="42658"/>
    <cellStyle name="Output 29 2 2 2 2 4" xfId="32074"/>
    <cellStyle name="Output 29 2 2 2 2_Table 2A-1_EFT (Annual)" xfId="8091"/>
    <cellStyle name="Output 29 2 2 2 3" xfId="11954"/>
    <cellStyle name="Output 29 2 2 2 3 2" xfId="24038"/>
    <cellStyle name="Output 29 2 2 2 3 2 2" xfId="45224"/>
    <cellStyle name="Output 29 2 2 2 3 3" xfId="34620"/>
    <cellStyle name="Output 29 2 2 2 4" xfId="18925"/>
    <cellStyle name="Output 29 2 2 2 4 2" xfId="40112"/>
    <cellStyle name="Output 29 2 2 2 5" xfId="29331"/>
    <cellStyle name="Output 29 2 2 2_Table 2A-1_EFT (Annual)" xfId="8090"/>
    <cellStyle name="Output 29 2 2 3" xfId="1933"/>
    <cellStyle name="Output 29 2 2 3 2" xfId="5494"/>
    <cellStyle name="Output 29 2 2 3 2 2" xfId="13709"/>
    <cellStyle name="Output 29 2 2 3 2 2 2" xfId="25697"/>
    <cellStyle name="Output 29 2 2 3 2 2 2 2" xfId="46883"/>
    <cellStyle name="Output 29 2 2 3 2 2 3" xfId="36279"/>
    <cellStyle name="Output 29 2 2 3 2 3" xfId="20584"/>
    <cellStyle name="Output 29 2 2 3 2 3 2" xfId="41771"/>
    <cellStyle name="Output 29 2 2 3 2 4" xfId="31151"/>
    <cellStyle name="Output 29 2 2 3 2_Table 2A-1_EFT (Annual)" xfId="8093"/>
    <cellStyle name="Output 29 2 2 3 3" xfId="11053"/>
    <cellStyle name="Output 29 2 2 3 3 2" xfId="23151"/>
    <cellStyle name="Output 29 2 2 3 3 2 2" xfId="44337"/>
    <cellStyle name="Output 29 2 2 3 3 3" xfId="33733"/>
    <cellStyle name="Output 29 2 2 3 4" xfId="18038"/>
    <cellStyle name="Output 29 2 2 3 4 2" xfId="39225"/>
    <cellStyle name="Output 29 2 2 3 5" xfId="28408"/>
    <cellStyle name="Output 29 2 2 3_Table 2A-1_EFT (Annual)" xfId="8092"/>
    <cellStyle name="Output 29 2 2 4" xfId="5148"/>
    <cellStyle name="Output 29 2 2 4 2" xfId="13408"/>
    <cellStyle name="Output 29 2 2 4 2 2" xfId="25414"/>
    <cellStyle name="Output 29 2 2 4 2 2 2" xfId="46600"/>
    <cellStyle name="Output 29 2 2 4 2 3" xfId="35996"/>
    <cellStyle name="Output 29 2 2 4 3" xfId="20301"/>
    <cellStyle name="Output 29 2 2 4 3 2" xfId="41488"/>
    <cellStyle name="Output 29 2 2 4 4" xfId="30805"/>
    <cellStyle name="Output 29 2 2 4_Table 2A-1_EFT (Annual)" xfId="8094"/>
    <cellStyle name="Output 29 2 2 5" xfId="10752"/>
    <cellStyle name="Output 29 2 2 5 2" xfId="22868"/>
    <cellStyle name="Output 29 2 2 5 2 2" xfId="44054"/>
    <cellStyle name="Output 29 2 2 5 3" xfId="33450"/>
    <cellStyle name="Output 29 2 2 6" xfId="17755"/>
    <cellStyle name="Output 29 2 2 6 2" xfId="38942"/>
    <cellStyle name="Output 29 2 2 7" xfId="28062"/>
    <cellStyle name="Output 29 2 2_Table 2A-1_EFT (Annual)" xfId="3443"/>
    <cellStyle name="Output 29 2 3" xfId="2326"/>
    <cellStyle name="Output 29 2 3 2" xfId="5887"/>
    <cellStyle name="Output 29 2 3 2 2" xfId="14102"/>
    <cellStyle name="Output 29 2 3 2 2 2" xfId="26090"/>
    <cellStyle name="Output 29 2 3 2 2 2 2" xfId="47276"/>
    <cellStyle name="Output 29 2 3 2 2 3" xfId="36672"/>
    <cellStyle name="Output 29 2 3 2 3" xfId="20977"/>
    <cellStyle name="Output 29 2 3 2 3 2" xfId="42164"/>
    <cellStyle name="Output 29 2 3 2 4" xfId="31544"/>
    <cellStyle name="Output 29 2 3 2_Table 2A-1_EFT (Annual)" xfId="8096"/>
    <cellStyle name="Output 29 2 3 3" xfId="11446"/>
    <cellStyle name="Output 29 2 3 3 2" xfId="23544"/>
    <cellStyle name="Output 29 2 3 3 2 2" xfId="44730"/>
    <cellStyle name="Output 29 2 3 3 3" xfId="34126"/>
    <cellStyle name="Output 29 2 3 4" xfId="18431"/>
    <cellStyle name="Output 29 2 3 4 2" xfId="39618"/>
    <cellStyle name="Output 29 2 3 5" xfId="28801"/>
    <cellStyle name="Output 29 2 3_Table 2A-1_EFT (Annual)" xfId="8095"/>
    <cellStyle name="Output 29 2 4" xfId="1758"/>
    <cellStyle name="Output 29 2 4 2" xfId="5319"/>
    <cellStyle name="Output 29 2 4 2 2" xfId="13544"/>
    <cellStyle name="Output 29 2 4 2 2 2" xfId="25535"/>
    <cellStyle name="Output 29 2 4 2 2 2 2" xfId="46721"/>
    <cellStyle name="Output 29 2 4 2 2 3" xfId="36117"/>
    <cellStyle name="Output 29 2 4 2 3" xfId="20422"/>
    <cellStyle name="Output 29 2 4 2 3 2" xfId="41609"/>
    <cellStyle name="Output 29 2 4 2 4" xfId="30976"/>
    <cellStyle name="Output 29 2 4 2_Table 2A-1_EFT (Annual)" xfId="8098"/>
    <cellStyle name="Output 29 2 4 3" xfId="10887"/>
    <cellStyle name="Output 29 2 4 3 2" xfId="22989"/>
    <cellStyle name="Output 29 2 4 3 2 2" xfId="44175"/>
    <cellStyle name="Output 29 2 4 3 3" xfId="33571"/>
    <cellStyle name="Output 29 2 4 4" xfId="17876"/>
    <cellStyle name="Output 29 2 4 4 2" xfId="39063"/>
    <cellStyle name="Output 29 2 4 5" xfId="28233"/>
    <cellStyle name="Output 29 2 4_Table 2A-1_EFT (Annual)" xfId="8097"/>
    <cellStyle name="Output 29 2 5" xfId="4180"/>
    <cellStyle name="Output 29 2 5 2" xfId="12504"/>
    <cellStyle name="Output 29 2 5 2 2" xfId="24526"/>
    <cellStyle name="Output 29 2 5 2 2 2" xfId="45712"/>
    <cellStyle name="Output 29 2 5 2 3" xfId="35108"/>
    <cellStyle name="Output 29 2 5 3" xfId="19413"/>
    <cellStyle name="Output 29 2 5 3 2" xfId="40600"/>
    <cellStyle name="Output 29 2 5 4" xfId="29868"/>
    <cellStyle name="Output 29 2 5_Table 2A-1_EFT (Annual)" xfId="8099"/>
    <cellStyle name="Output 29 2 6" xfId="9843"/>
    <cellStyle name="Output 29 2 6 2" xfId="21980"/>
    <cellStyle name="Output 29 2 6 2 2" xfId="43166"/>
    <cellStyle name="Output 29 2 6 3" xfId="32562"/>
    <cellStyle name="Output 29 2 7" xfId="16867"/>
    <cellStyle name="Output 29 2 7 2" xfId="38054"/>
    <cellStyle name="Output 29 2 8" xfId="27125"/>
    <cellStyle name="Output 29 2_Table 2A-1_EFT (Annual)" xfId="3442"/>
    <cellStyle name="Output 29 3" xfId="445"/>
    <cellStyle name="Output 29 3 2" xfId="1428"/>
    <cellStyle name="Output 29 3 2 2" xfId="2698"/>
    <cellStyle name="Output 29 3 2 2 2" xfId="6259"/>
    <cellStyle name="Output 29 3 2 2 2 2" xfId="14453"/>
    <cellStyle name="Output 29 3 2 2 2 2 2" xfId="26425"/>
    <cellStyle name="Output 29 3 2 2 2 2 2 2" xfId="47611"/>
    <cellStyle name="Output 29 3 2 2 2 2 3" xfId="37007"/>
    <cellStyle name="Output 29 3 2 2 2 3" xfId="21312"/>
    <cellStyle name="Output 29 3 2 2 2 3 2" xfId="42499"/>
    <cellStyle name="Output 29 3 2 2 2 4" xfId="31915"/>
    <cellStyle name="Output 29 3 2 2 2_Table 2A-1_EFT (Annual)" xfId="8101"/>
    <cellStyle name="Output 29 3 2 2 3" xfId="11795"/>
    <cellStyle name="Output 29 3 2 2 3 2" xfId="23879"/>
    <cellStyle name="Output 29 3 2 2 3 2 2" xfId="45065"/>
    <cellStyle name="Output 29 3 2 2 3 3" xfId="34461"/>
    <cellStyle name="Output 29 3 2 2 4" xfId="18766"/>
    <cellStyle name="Output 29 3 2 2 4 2" xfId="39953"/>
    <cellStyle name="Output 29 3 2 2 5" xfId="29172"/>
    <cellStyle name="Output 29 3 2 2_Table 2A-1_EFT (Annual)" xfId="8100"/>
    <cellStyle name="Output 29 3 2 3" xfId="1902"/>
    <cellStyle name="Output 29 3 2 3 2" xfId="5463"/>
    <cellStyle name="Output 29 3 2 3 2 2" xfId="13678"/>
    <cellStyle name="Output 29 3 2 3 2 2 2" xfId="25666"/>
    <cellStyle name="Output 29 3 2 3 2 2 2 2" xfId="46852"/>
    <cellStyle name="Output 29 3 2 3 2 2 3" xfId="36248"/>
    <cellStyle name="Output 29 3 2 3 2 3" xfId="20553"/>
    <cellStyle name="Output 29 3 2 3 2 3 2" xfId="41740"/>
    <cellStyle name="Output 29 3 2 3 2 4" xfId="31120"/>
    <cellStyle name="Output 29 3 2 3 2_Table 2A-1_EFT (Annual)" xfId="8103"/>
    <cellStyle name="Output 29 3 2 3 3" xfId="11022"/>
    <cellStyle name="Output 29 3 2 3 3 2" xfId="23120"/>
    <cellStyle name="Output 29 3 2 3 3 2 2" xfId="44306"/>
    <cellStyle name="Output 29 3 2 3 3 3" xfId="33702"/>
    <cellStyle name="Output 29 3 2 3 4" xfId="18007"/>
    <cellStyle name="Output 29 3 2 3 4 2" xfId="39194"/>
    <cellStyle name="Output 29 3 2 3 5" xfId="28377"/>
    <cellStyle name="Output 29 3 2 3_Table 2A-1_EFT (Annual)" xfId="8102"/>
    <cellStyle name="Output 29 3 2 4" xfId="4989"/>
    <cellStyle name="Output 29 3 2 4 2" xfId="13249"/>
    <cellStyle name="Output 29 3 2 4 2 2" xfId="25255"/>
    <cellStyle name="Output 29 3 2 4 2 2 2" xfId="46441"/>
    <cellStyle name="Output 29 3 2 4 2 3" xfId="35837"/>
    <cellStyle name="Output 29 3 2 4 3" xfId="20142"/>
    <cellStyle name="Output 29 3 2 4 3 2" xfId="41329"/>
    <cellStyle name="Output 29 3 2 4 4" xfId="30646"/>
    <cellStyle name="Output 29 3 2 4_Table 2A-1_EFT (Annual)" xfId="8104"/>
    <cellStyle name="Output 29 3 2 5" xfId="10593"/>
    <cellStyle name="Output 29 3 2 5 2" xfId="22709"/>
    <cellStyle name="Output 29 3 2 5 2 2" xfId="43895"/>
    <cellStyle name="Output 29 3 2 5 3" xfId="33291"/>
    <cellStyle name="Output 29 3 2 6" xfId="17596"/>
    <cellStyle name="Output 29 3 2 6 2" xfId="38783"/>
    <cellStyle name="Output 29 3 2 7" xfId="27903"/>
    <cellStyle name="Output 29 3 2_Table 2A-1_EFT (Annual)" xfId="3445"/>
    <cellStyle name="Output 29 3 3" xfId="2167"/>
    <cellStyle name="Output 29 3 3 2" xfId="5728"/>
    <cellStyle name="Output 29 3 3 2 2" xfId="13943"/>
    <cellStyle name="Output 29 3 3 2 2 2" xfId="25931"/>
    <cellStyle name="Output 29 3 3 2 2 2 2" xfId="47117"/>
    <cellStyle name="Output 29 3 3 2 2 3" xfId="36513"/>
    <cellStyle name="Output 29 3 3 2 3" xfId="20818"/>
    <cellStyle name="Output 29 3 3 2 3 2" xfId="42005"/>
    <cellStyle name="Output 29 3 3 2 4" xfId="31385"/>
    <cellStyle name="Output 29 3 3 2_Table 2A-1_EFT (Annual)" xfId="8106"/>
    <cellStyle name="Output 29 3 3 3" xfId="11287"/>
    <cellStyle name="Output 29 3 3 3 2" xfId="23385"/>
    <cellStyle name="Output 29 3 3 3 2 2" xfId="44571"/>
    <cellStyle name="Output 29 3 3 3 3" xfId="33967"/>
    <cellStyle name="Output 29 3 3 4" xfId="18272"/>
    <cellStyle name="Output 29 3 3 4 2" xfId="39459"/>
    <cellStyle name="Output 29 3 3 5" xfId="28642"/>
    <cellStyle name="Output 29 3 3_Table 2A-1_EFT (Annual)" xfId="8105"/>
    <cellStyle name="Output 29 3 4" xfId="1722"/>
    <cellStyle name="Output 29 3 4 2" xfId="5283"/>
    <cellStyle name="Output 29 3 4 2 2" xfId="13512"/>
    <cellStyle name="Output 29 3 4 2 2 2" xfId="25505"/>
    <cellStyle name="Output 29 3 4 2 2 2 2" xfId="46691"/>
    <cellStyle name="Output 29 3 4 2 2 3" xfId="36087"/>
    <cellStyle name="Output 29 3 4 2 3" xfId="20392"/>
    <cellStyle name="Output 29 3 4 2 3 2" xfId="41579"/>
    <cellStyle name="Output 29 3 4 2 4" xfId="30940"/>
    <cellStyle name="Output 29 3 4 2_Table 2A-1_EFT (Annual)" xfId="8108"/>
    <cellStyle name="Output 29 3 4 3" xfId="10856"/>
    <cellStyle name="Output 29 3 4 3 2" xfId="22959"/>
    <cellStyle name="Output 29 3 4 3 2 2" xfId="44145"/>
    <cellStyle name="Output 29 3 4 3 3" xfId="33541"/>
    <cellStyle name="Output 29 3 4 4" xfId="17846"/>
    <cellStyle name="Output 29 3 4 4 2" xfId="39033"/>
    <cellStyle name="Output 29 3 4 5" xfId="28197"/>
    <cellStyle name="Output 29 3 4_Table 2A-1_EFT (Annual)" xfId="8107"/>
    <cellStyle name="Output 29 3 5" xfId="4015"/>
    <cellStyle name="Output 29 3 5 2" xfId="12343"/>
    <cellStyle name="Output 29 3 5 2 2" xfId="24367"/>
    <cellStyle name="Output 29 3 5 2 2 2" xfId="45553"/>
    <cellStyle name="Output 29 3 5 2 3" xfId="34949"/>
    <cellStyle name="Output 29 3 5 3" xfId="19254"/>
    <cellStyle name="Output 29 3 5 3 2" xfId="40441"/>
    <cellStyle name="Output 29 3 5 4" xfId="29703"/>
    <cellStyle name="Output 29 3 5_Table 2A-1_EFT (Annual)" xfId="8109"/>
    <cellStyle name="Output 29 3 6" xfId="9680"/>
    <cellStyle name="Output 29 3 6 2" xfId="21821"/>
    <cellStyle name="Output 29 3 6 2 2" xfId="43007"/>
    <cellStyle name="Output 29 3 6 3" xfId="32403"/>
    <cellStyle name="Output 29 3 7" xfId="16708"/>
    <cellStyle name="Output 29 3 7 2" xfId="37895"/>
    <cellStyle name="Output 29 3 8" xfId="26960"/>
    <cellStyle name="Output 29 3_Table 2A-1_EFT (Annual)" xfId="3444"/>
    <cellStyle name="Output 29 4" xfId="1265"/>
    <cellStyle name="Output 29 4 2" xfId="2535"/>
    <cellStyle name="Output 29 4 2 2" xfId="6096"/>
    <cellStyle name="Output 29 4 2 2 2" xfId="14290"/>
    <cellStyle name="Output 29 4 2 2 2 2" xfId="26262"/>
    <cellStyle name="Output 29 4 2 2 2 2 2" xfId="47448"/>
    <cellStyle name="Output 29 4 2 2 2 3" xfId="36844"/>
    <cellStyle name="Output 29 4 2 2 3" xfId="21149"/>
    <cellStyle name="Output 29 4 2 2 3 2" xfId="42336"/>
    <cellStyle name="Output 29 4 2 2 4" xfId="31752"/>
    <cellStyle name="Output 29 4 2 2_Table 2A-1_EFT (Annual)" xfId="8111"/>
    <cellStyle name="Output 29 4 2 3" xfId="11632"/>
    <cellStyle name="Output 29 4 2 3 2" xfId="23716"/>
    <cellStyle name="Output 29 4 2 3 2 2" xfId="44902"/>
    <cellStyle name="Output 29 4 2 3 3" xfId="34298"/>
    <cellStyle name="Output 29 4 2 4" xfId="18603"/>
    <cellStyle name="Output 29 4 2 4 2" xfId="39790"/>
    <cellStyle name="Output 29 4 2 5" xfId="29009"/>
    <cellStyle name="Output 29 4 2_Table 2A-1_EFT (Annual)" xfId="8110"/>
    <cellStyle name="Output 29 4 3" xfId="1838"/>
    <cellStyle name="Output 29 4 3 2" xfId="5399"/>
    <cellStyle name="Output 29 4 3 2 2" xfId="13614"/>
    <cellStyle name="Output 29 4 3 2 2 2" xfId="25602"/>
    <cellStyle name="Output 29 4 3 2 2 2 2" xfId="46788"/>
    <cellStyle name="Output 29 4 3 2 2 3" xfId="36184"/>
    <cellStyle name="Output 29 4 3 2 3" xfId="20489"/>
    <cellStyle name="Output 29 4 3 2 3 2" xfId="41676"/>
    <cellStyle name="Output 29 4 3 2 4" xfId="31056"/>
    <cellStyle name="Output 29 4 3 2_Table 2A-1_EFT (Annual)" xfId="8113"/>
    <cellStyle name="Output 29 4 3 3" xfId="10958"/>
    <cellStyle name="Output 29 4 3 3 2" xfId="23056"/>
    <cellStyle name="Output 29 4 3 3 2 2" xfId="44242"/>
    <cellStyle name="Output 29 4 3 3 3" xfId="33638"/>
    <cellStyle name="Output 29 4 3 4" xfId="17943"/>
    <cellStyle name="Output 29 4 3 4 2" xfId="39130"/>
    <cellStyle name="Output 29 4 3 5" xfId="28313"/>
    <cellStyle name="Output 29 4 3_Table 2A-1_EFT (Annual)" xfId="8112"/>
    <cellStyle name="Output 29 4 4" xfId="4826"/>
    <cellStyle name="Output 29 4 4 2" xfId="13086"/>
    <cellStyle name="Output 29 4 4 2 2" xfId="25092"/>
    <cellStyle name="Output 29 4 4 2 2 2" xfId="46278"/>
    <cellStyle name="Output 29 4 4 2 3" xfId="35674"/>
    <cellStyle name="Output 29 4 4 3" xfId="19979"/>
    <cellStyle name="Output 29 4 4 3 2" xfId="41166"/>
    <cellStyle name="Output 29 4 4 4" xfId="30483"/>
    <cellStyle name="Output 29 4 4_Table 2A-1_EFT (Annual)" xfId="8114"/>
    <cellStyle name="Output 29 4 5" xfId="10430"/>
    <cellStyle name="Output 29 4 5 2" xfId="22546"/>
    <cellStyle name="Output 29 4 5 2 2" xfId="43732"/>
    <cellStyle name="Output 29 4 5 3" xfId="33128"/>
    <cellStyle name="Output 29 4 6" xfId="17433"/>
    <cellStyle name="Output 29 4 6 2" xfId="38620"/>
    <cellStyle name="Output 29 4 7" xfId="27740"/>
    <cellStyle name="Output 29 4_Table 2A-1_EFT (Annual)" xfId="3446"/>
    <cellStyle name="Output 29 5" xfId="2004"/>
    <cellStyle name="Output 29 5 2" xfId="5565"/>
    <cellStyle name="Output 29 5 2 2" xfId="13780"/>
    <cellStyle name="Output 29 5 2 2 2" xfId="25768"/>
    <cellStyle name="Output 29 5 2 2 2 2" xfId="46954"/>
    <cellStyle name="Output 29 5 2 2 3" xfId="36350"/>
    <cellStyle name="Output 29 5 2 3" xfId="20655"/>
    <cellStyle name="Output 29 5 2 3 2" xfId="41842"/>
    <cellStyle name="Output 29 5 2 4" xfId="31222"/>
    <cellStyle name="Output 29 5 2_Table 2A-1_EFT (Annual)" xfId="8116"/>
    <cellStyle name="Output 29 5 3" xfId="11124"/>
    <cellStyle name="Output 29 5 3 2" xfId="23222"/>
    <cellStyle name="Output 29 5 3 2 2" xfId="44408"/>
    <cellStyle name="Output 29 5 3 3" xfId="33804"/>
    <cellStyle name="Output 29 5 4" xfId="18109"/>
    <cellStyle name="Output 29 5 4 2" xfId="39296"/>
    <cellStyle name="Output 29 5 5" xfId="28479"/>
    <cellStyle name="Output 29 5_Table 2A-1_EFT (Annual)" xfId="8115"/>
    <cellStyle name="Output 29 6" xfId="1665"/>
    <cellStyle name="Output 29 6 2" xfId="5226"/>
    <cellStyle name="Output 29 6 2 2" xfId="13473"/>
    <cellStyle name="Output 29 6 2 2 2" xfId="25473"/>
    <cellStyle name="Output 29 6 2 2 2 2" xfId="46659"/>
    <cellStyle name="Output 29 6 2 2 3" xfId="36055"/>
    <cellStyle name="Output 29 6 2 3" xfId="20360"/>
    <cellStyle name="Output 29 6 2 3 2" xfId="41547"/>
    <cellStyle name="Output 29 6 2 4" xfId="30883"/>
    <cellStyle name="Output 29 6 2_Table 2A-1_EFT (Annual)" xfId="8118"/>
    <cellStyle name="Output 29 6 3" xfId="10818"/>
    <cellStyle name="Output 29 6 3 2" xfId="22927"/>
    <cellStyle name="Output 29 6 3 2 2" xfId="44113"/>
    <cellStyle name="Output 29 6 3 3" xfId="33509"/>
    <cellStyle name="Output 29 6 4" xfId="17814"/>
    <cellStyle name="Output 29 6 4 2" xfId="39001"/>
    <cellStyle name="Output 29 6 5" xfId="28140"/>
    <cellStyle name="Output 29 6_Table 2A-1_EFT (Annual)" xfId="8117"/>
    <cellStyle name="Output 29 7" xfId="3806"/>
    <cellStyle name="Output 29 7 2" xfId="12174"/>
    <cellStyle name="Output 29 7 2 2" xfId="24204"/>
    <cellStyle name="Output 29 7 2 2 2" xfId="45390"/>
    <cellStyle name="Output 29 7 2 3" xfId="34786"/>
    <cellStyle name="Output 29 7 3" xfId="19091"/>
    <cellStyle name="Output 29 7 3 2" xfId="40278"/>
    <cellStyle name="Output 29 7 4" xfId="29515"/>
    <cellStyle name="Output 29 7_Table 2A-1_EFT (Annual)" xfId="8119"/>
    <cellStyle name="Output 29 8" xfId="9493"/>
    <cellStyle name="Output 29 8 2" xfId="21658"/>
    <cellStyle name="Output 29 8 2 2" xfId="42844"/>
    <cellStyle name="Output 29 8 3" xfId="32240"/>
    <cellStyle name="Output 29 9" xfId="16545"/>
    <cellStyle name="Output 29 9 2" xfId="37732"/>
    <cellStyle name="Output 29_Table 2A-1_EFT (Annual)" xfId="3441"/>
    <cellStyle name="Output 3" xfId="113"/>
    <cellStyle name="Output 3 10" xfId="21508"/>
    <cellStyle name="Output 3 10 2" xfId="42695"/>
    <cellStyle name="Output 3 11" xfId="26668"/>
    <cellStyle name="Output 3 2" xfId="506"/>
    <cellStyle name="Output 3 2 2" xfId="1483"/>
    <cellStyle name="Output 3 2 2 2" xfId="2753"/>
    <cellStyle name="Output 3 2 2 2 2" xfId="6314"/>
    <cellStyle name="Output 3 2 2 2 2 2" xfId="14508"/>
    <cellStyle name="Output 3 2 2 2 2 2 2" xfId="26480"/>
    <cellStyle name="Output 3 2 2 2 2 2 2 2" xfId="47666"/>
    <cellStyle name="Output 3 2 2 2 2 2 3" xfId="37062"/>
    <cellStyle name="Output 3 2 2 2 2 3" xfId="21367"/>
    <cellStyle name="Output 3 2 2 2 2 3 2" xfId="42554"/>
    <cellStyle name="Output 3 2 2 2 2 4" xfId="31970"/>
    <cellStyle name="Output 3 2 2 2 2_Table 2A-1_EFT (Annual)" xfId="8121"/>
    <cellStyle name="Output 3 2 2 2 3" xfId="11850"/>
    <cellStyle name="Output 3 2 2 2 3 2" xfId="23934"/>
    <cellStyle name="Output 3 2 2 2 3 2 2" xfId="45120"/>
    <cellStyle name="Output 3 2 2 2 3 3" xfId="34516"/>
    <cellStyle name="Output 3 2 2 2 4" xfId="18821"/>
    <cellStyle name="Output 3 2 2 2 4 2" xfId="40008"/>
    <cellStyle name="Output 3 2 2 2 5" xfId="29227"/>
    <cellStyle name="Output 3 2 2 2_Table 2A-1_EFT (Annual)" xfId="8120"/>
    <cellStyle name="Output 3 2 2 3" xfId="1915"/>
    <cellStyle name="Output 3 2 2 3 2" xfId="5476"/>
    <cellStyle name="Output 3 2 2 3 2 2" xfId="13691"/>
    <cellStyle name="Output 3 2 2 3 2 2 2" xfId="25679"/>
    <cellStyle name="Output 3 2 2 3 2 2 2 2" xfId="46865"/>
    <cellStyle name="Output 3 2 2 3 2 2 3" xfId="36261"/>
    <cellStyle name="Output 3 2 2 3 2 3" xfId="20566"/>
    <cellStyle name="Output 3 2 2 3 2 3 2" xfId="41753"/>
    <cellStyle name="Output 3 2 2 3 2 4" xfId="31133"/>
    <cellStyle name="Output 3 2 2 3 2_Table 2A-1_EFT (Annual)" xfId="8123"/>
    <cellStyle name="Output 3 2 2 3 3" xfId="11035"/>
    <cellStyle name="Output 3 2 2 3 3 2" xfId="23133"/>
    <cellStyle name="Output 3 2 2 3 3 2 2" xfId="44319"/>
    <cellStyle name="Output 3 2 2 3 3 3" xfId="33715"/>
    <cellStyle name="Output 3 2 2 3 4" xfId="18020"/>
    <cellStyle name="Output 3 2 2 3 4 2" xfId="39207"/>
    <cellStyle name="Output 3 2 2 3 5" xfId="28390"/>
    <cellStyle name="Output 3 2 2 3_Table 2A-1_EFT (Annual)" xfId="8122"/>
    <cellStyle name="Output 3 2 2 4" xfId="5044"/>
    <cellStyle name="Output 3 2 2 4 2" xfId="13304"/>
    <cellStyle name="Output 3 2 2 4 2 2" xfId="25310"/>
    <cellStyle name="Output 3 2 2 4 2 2 2" xfId="46496"/>
    <cellStyle name="Output 3 2 2 4 2 3" xfId="35892"/>
    <cellStyle name="Output 3 2 2 4 3" xfId="20197"/>
    <cellStyle name="Output 3 2 2 4 3 2" xfId="41384"/>
    <cellStyle name="Output 3 2 2 4 4" xfId="30701"/>
    <cellStyle name="Output 3 2 2 4_Table 2A-1_EFT (Annual)" xfId="8124"/>
    <cellStyle name="Output 3 2 2 5" xfId="10648"/>
    <cellStyle name="Output 3 2 2 5 2" xfId="22764"/>
    <cellStyle name="Output 3 2 2 5 2 2" xfId="43950"/>
    <cellStyle name="Output 3 2 2 5 3" xfId="33346"/>
    <cellStyle name="Output 3 2 2 6" xfId="17651"/>
    <cellStyle name="Output 3 2 2 6 2" xfId="38838"/>
    <cellStyle name="Output 3 2 2 7" xfId="27958"/>
    <cellStyle name="Output 3 2 2_Table 2A-1_EFT (Annual)" xfId="3449"/>
    <cellStyle name="Output 3 2 3" xfId="2222"/>
    <cellStyle name="Output 3 2 3 2" xfId="5783"/>
    <cellStyle name="Output 3 2 3 2 2" xfId="13998"/>
    <cellStyle name="Output 3 2 3 2 2 2" xfId="25986"/>
    <cellStyle name="Output 3 2 3 2 2 2 2" xfId="47172"/>
    <cellStyle name="Output 3 2 3 2 2 3" xfId="36568"/>
    <cellStyle name="Output 3 2 3 2 3" xfId="20873"/>
    <cellStyle name="Output 3 2 3 2 3 2" xfId="42060"/>
    <cellStyle name="Output 3 2 3 2 4" xfId="31440"/>
    <cellStyle name="Output 3 2 3 2_Table 2A-1_EFT (Annual)" xfId="8126"/>
    <cellStyle name="Output 3 2 3 3" xfId="11342"/>
    <cellStyle name="Output 3 2 3 3 2" xfId="23440"/>
    <cellStyle name="Output 3 2 3 3 2 2" xfId="44626"/>
    <cellStyle name="Output 3 2 3 3 3" xfId="34022"/>
    <cellStyle name="Output 3 2 3 4" xfId="18327"/>
    <cellStyle name="Output 3 2 3 4 2" xfId="39514"/>
    <cellStyle name="Output 3 2 3 5" xfId="28697"/>
    <cellStyle name="Output 3 2 3_Table 2A-1_EFT (Annual)" xfId="8125"/>
    <cellStyle name="Output 3 2 4" xfId="1740"/>
    <cellStyle name="Output 3 2 4 2" xfId="5301"/>
    <cellStyle name="Output 3 2 4 2 2" xfId="13526"/>
    <cellStyle name="Output 3 2 4 2 2 2" xfId="25517"/>
    <cellStyle name="Output 3 2 4 2 2 2 2" xfId="46703"/>
    <cellStyle name="Output 3 2 4 2 2 3" xfId="36099"/>
    <cellStyle name="Output 3 2 4 2 3" xfId="20404"/>
    <cellStyle name="Output 3 2 4 2 3 2" xfId="41591"/>
    <cellStyle name="Output 3 2 4 2 4" xfId="30958"/>
    <cellStyle name="Output 3 2 4 2_Table 2A-1_EFT (Annual)" xfId="8128"/>
    <cellStyle name="Output 3 2 4 3" xfId="10869"/>
    <cellStyle name="Output 3 2 4 3 2" xfId="22971"/>
    <cellStyle name="Output 3 2 4 3 2 2" xfId="44157"/>
    <cellStyle name="Output 3 2 4 3 3" xfId="33553"/>
    <cellStyle name="Output 3 2 4 4" xfId="17858"/>
    <cellStyle name="Output 3 2 4 4 2" xfId="39045"/>
    <cellStyle name="Output 3 2 4 5" xfId="28215"/>
    <cellStyle name="Output 3 2 4_Table 2A-1_EFT (Annual)" xfId="8127"/>
    <cellStyle name="Output 3 2 5" xfId="4076"/>
    <cellStyle name="Output 3 2 5 2" xfId="12400"/>
    <cellStyle name="Output 3 2 5 2 2" xfId="24422"/>
    <cellStyle name="Output 3 2 5 2 2 2" xfId="45608"/>
    <cellStyle name="Output 3 2 5 2 3" xfId="35004"/>
    <cellStyle name="Output 3 2 5 3" xfId="19309"/>
    <cellStyle name="Output 3 2 5 3 2" xfId="40496"/>
    <cellStyle name="Output 3 2 5 4" xfId="29764"/>
    <cellStyle name="Output 3 2 5_Table 2A-1_EFT (Annual)" xfId="8129"/>
    <cellStyle name="Output 3 2 6" xfId="9739"/>
    <cellStyle name="Output 3 2 6 2" xfId="21876"/>
    <cellStyle name="Output 3 2 6 2 2" xfId="43062"/>
    <cellStyle name="Output 3 2 6 3" xfId="32458"/>
    <cellStyle name="Output 3 2 7" xfId="16763"/>
    <cellStyle name="Output 3 2 7 2" xfId="37950"/>
    <cellStyle name="Output 3 2 8" xfId="27021"/>
    <cellStyle name="Output 3 2_Table 2A-1_EFT (Annual)" xfId="3448"/>
    <cellStyle name="Output 3 3" xfId="344"/>
    <cellStyle name="Output 3 3 2" xfId="1327"/>
    <cellStyle name="Output 3 3 2 2" xfId="2597"/>
    <cellStyle name="Output 3 3 2 2 2" xfId="6158"/>
    <cellStyle name="Output 3 3 2 2 2 2" xfId="14352"/>
    <cellStyle name="Output 3 3 2 2 2 2 2" xfId="26324"/>
    <cellStyle name="Output 3 3 2 2 2 2 2 2" xfId="47510"/>
    <cellStyle name="Output 3 3 2 2 2 2 3" xfId="36906"/>
    <cellStyle name="Output 3 3 2 2 2 3" xfId="21211"/>
    <cellStyle name="Output 3 3 2 2 2 3 2" xfId="42398"/>
    <cellStyle name="Output 3 3 2 2 2 4" xfId="31814"/>
    <cellStyle name="Output 3 3 2 2 2_Table 2A-1_EFT (Annual)" xfId="8131"/>
    <cellStyle name="Output 3 3 2 2 3" xfId="11694"/>
    <cellStyle name="Output 3 3 2 2 3 2" xfId="23778"/>
    <cellStyle name="Output 3 3 2 2 3 2 2" xfId="44964"/>
    <cellStyle name="Output 3 3 2 2 3 3" xfId="34360"/>
    <cellStyle name="Output 3 3 2 2 4" xfId="18665"/>
    <cellStyle name="Output 3 3 2 2 4 2" xfId="39852"/>
    <cellStyle name="Output 3 3 2 2 5" xfId="29071"/>
    <cellStyle name="Output 3 3 2 2_Table 2A-1_EFT (Annual)" xfId="8130"/>
    <cellStyle name="Output 3 3 2 3" xfId="1884"/>
    <cellStyle name="Output 3 3 2 3 2" xfId="5445"/>
    <cellStyle name="Output 3 3 2 3 2 2" xfId="13660"/>
    <cellStyle name="Output 3 3 2 3 2 2 2" xfId="25648"/>
    <cellStyle name="Output 3 3 2 3 2 2 2 2" xfId="46834"/>
    <cellStyle name="Output 3 3 2 3 2 2 3" xfId="36230"/>
    <cellStyle name="Output 3 3 2 3 2 3" xfId="20535"/>
    <cellStyle name="Output 3 3 2 3 2 3 2" xfId="41722"/>
    <cellStyle name="Output 3 3 2 3 2 4" xfId="31102"/>
    <cellStyle name="Output 3 3 2 3 2_Table 2A-1_EFT (Annual)" xfId="8133"/>
    <cellStyle name="Output 3 3 2 3 3" xfId="11004"/>
    <cellStyle name="Output 3 3 2 3 3 2" xfId="23102"/>
    <cellStyle name="Output 3 3 2 3 3 2 2" xfId="44288"/>
    <cellStyle name="Output 3 3 2 3 3 3" xfId="33684"/>
    <cellStyle name="Output 3 3 2 3 4" xfId="17989"/>
    <cellStyle name="Output 3 3 2 3 4 2" xfId="39176"/>
    <cellStyle name="Output 3 3 2 3 5" xfId="28359"/>
    <cellStyle name="Output 3 3 2 3_Table 2A-1_EFT (Annual)" xfId="8132"/>
    <cellStyle name="Output 3 3 2 4" xfId="4888"/>
    <cellStyle name="Output 3 3 2 4 2" xfId="13148"/>
    <cellStyle name="Output 3 3 2 4 2 2" xfId="25154"/>
    <cellStyle name="Output 3 3 2 4 2 2 2" xfId="46340"/>
    <cellStyle name="Output 3 3 2 4 2 3" xfId="35736"/>
    <cellStyle name="Output 3 3 2 4 3" xfId="20041"/>
    <cellStyle name="Output 3 3 2 4 3 2" xfId="41228"/>
    <cellStyle name="Output 3 3 2 4 4" xfId="30545"/>
    <cellStyle name="Output 3 3 2 4_Table 2A-1_EFT (Annual)" xfId="8134"/>
    <cellStyle name="Output 3 3 2 5" xfId="10492"/>
    <cellStyle name="Output 3 3 2 5 2" xfId="22608"/>
    <cellStyle name="Output 3 3 2 5 2 2" xfId="43794"/>
    <cellStyle name="Output 3 3 2 5 3" xfId="33190"/>
    <cellStyle name="Output 3 3 2 6" xfId="17495"/>
    <cellStyle name="Output 3 3 2 6 2" xfId="38682"/>
    <cellStyle name="Output 3 3 2 7" xfId="27802"/>
    <cellStyle name="Output 3 3 2_Table 2A-1_EFT (Annual)" xfId="3451"/>
    <cellStyle name="Output 3 3 3" xfId="2066"/>
    <cellStyle name="Output 3 3 3 2" xfId="5627"/>
    <cellStyle name="Output 3 3 3 2 2" xfId="13842"/>
    <cellStyle name="Output 3 3 3 2 2 2" xfId="25830"/>
    <cellStyle name="Output 3 3 3 2 2 2 2" xfId="47016"/>
    <cellStyle name="Output 3 3 3 2 2 3" xfId="36412"/>
    <cellStyle name="Output 3 3 3 2 3" xfId="20717"/>
    <cellStyle name="Output 3 3 3 2 3 2" xfId="41904"/>
    <cellStyle name="Output 3 3 3 2 4" xfId="31284"/>
    <cellStyle name="Output 3 3 3 2_Table 2A-1_EFT (Annual)" xfId="8136"/>
    <cellStyle name="Output 3 3 3 3" xfId="11186"/>
    <cellStyle name="Output 3 3 3 3 2" xfId="23284"/>
    <cellStyle name="Output 3 3 3 3 2 2" xfId="44470"/>
    <cellStyle name="Output 3 3 3 3 3" xfId="33866"/>
    <cellStyle name="Output 3 3 3 4" xfId="18171"/>
    <cellStyle name="Output 3 3 3 4 2" xfId="39358"/>
    <cellStyle name="Output 3 3 3 5" xfId="28541"/>
    <cellStyle name="Output 3 3 3_Table 2A-1_EFT (Annual)" xfId="8135"/>
    <cellStyle name="Output 3 3 4" xfId="1704"/>
    <cellStyle name="Output 3 3 4 2" xfId="5265"/>
    <cellStyle name="Output 3 3 4 2 2" xfId="13494"/>
    <cellStyle name="Output 3 3 4 2 2 2" xfId="25487"/>
    <cellStyle name="Output 3 3 4 2 2 2 2" xfId="46673"/>
    <cellStyle name="Output 3 3 4 2 2 3" xfId="36069"/>
    <cellStyle name="Output 3 3 4 2 3" xfId="20374"/>
    <cellStyle name="Output 3 3 4 2 3 2" xfId="41561"/>
    <cellStyle name="Output 3 3 4 2 4" xfId="30922"/>
    <cellStyle name="Output 3 3 4 2_Table 2A-1_EFT (Annual)" xfId="8138"/>
    <cellStyle name="Output 3 3 4 3" xfId="10838"/>
    <cellStyle name="Output 3 3 4 3 2" xfId="22941"/>
    <cellStyle name="Output 3 3 4 3 2 2" xfId="44127"/>
    <cellStyle name="Output 3 3 4 3 3" xfId="33523"/>
    <cellStyle name="Output 3 3 4 4" xfId="17828"/>
    <cellStyle name="Output 3 3 4 4 2" xfId="39015"/>
    <cellStyle name="Output 3 3 4 5" xfId="28179"/>
    <cellStyle name="Output 3 3 4_Table 2A-1_EFT (Annual)" xfId="8137"/>
    <cellStyle name="Output 3 3 5" xfId="3914"/>
    <cellStyle name="Output 3 3 5 2" xfId="12242"/>
    <cellStyle name="Output 3 3 5 2 2" xfId="24266"/>
    <cellStyle name="Output 3 3 5 2 2 2" xfId="45452"/>
    <cellStyle name="Output 3 3 5 2 3" xfId="34848"/>
    <cellStyle name="Output 3 3 5 3" xfId="19153"/>
    <cellStyle name="Output 3 3 5 3 2" xfId="40340"/>
    <cellStyle name="Output 3 3 5 4" xfId="29602"/>
    <cellStyle name="Output 3 3 5_Table 2A-1_EFT (Annual)" xfId="8139"/>
    <cellStyle name="Output 3 3 6" xfId="9579"/>
    <cellStyle name="Output 3 3 6 2" xfId="21720"/>
    <cellStyle name="Output 3 3 6 2 2" xfId="42906"/>
    <cellStyle name="Output 3 3 6 3" xfId="32302"/>
    <cellStyle name="Output 3 3 7" xfId="16607"/>
    <cellStyle name="Output 3 3 7 2" xfId="37794"/>
    <cellStyle name="Output 3 3 8" xfId="26859"/>
    <cellStyle name="Output 3 3_Table 2A-1_EFT (Annual)" xfId="3450"/>
    <cellStyle name="Output 3 4" xfId="1161"/>
    <cellStyle name="Output 3 4 2" xfId="2431"/>
    <cellStyle name="Output 3 4 2 2" xfId="5992"/>
    <cellStyle name="Output 3 4 2 2 2" xfId="14186"/>
    <cellStyle name="Output 3 4 2 2 2 2" xfId="26158"/>
    <cellStyle name="Output 3 4 2 2 2 2 2" xfId="47344"/>
    <cellStyle name="Output 3 4 2 2 2 3" xfId="36740"/>
    <cellStyle name="Output 3 4 2 2 3" xfId="21045"/>
    <cellStyle name="Output 3 4 2 2 3 2" xfId="42232"/>
    <cellStyle name="Output 3 4 2 2 4" xfId="31648"/>
    <cellStyle name="Output 3 4 2 2_Table 2A-1_EFT (Annual)" xfId="8141"/>
    <cellStyle name="Output 3 4 2 3" xfId="11528"/>
    <cellStyle name="Output 3 4 2 3 2" xfId="23612"/>
    <cellStyle name="Output 3 4 2 3 2 2" xfId="44798"/>
    <cellStyle name="Output 3 4 2 3 3" xfId="34194"/>
    <cellStyle name="Output 3 4 2 4" xfId="18499"/>
    <cellStyle name="Output 3 4 2 4 2" xfId="39686"/>
    <cellStyle name="Output 3 4 2 5" xfId="28905"/>
    <cellStyle name="Output 3 4 2_Table 2A-1_EFT (Annual)" xfId="8140"/>
    <cellStyle name="Output 3 4 3" xfId="1820"/>
    <cellStyle name="Output 3 4 3 2" xfId="5381"/>
    <cellStyle name="Output 3 4 3 2 2" xfId="13596"/>
    <cellStyle name="Output 3 4 3 2 2 2" xfId="25584"/>
    <cellStyle name="Output 3 4 3 2 2 2 2" xfId="46770"/>
    <cellStyle name="Output 3 4 3 2 2 3" xfId="36166"/>
    <cellStyle name="Output 3 4 3 2 3" xfId="20471"/>
    <cellStyle name="Output 3 4 3 2 3 2" xfId="41658"/>
    <cellStyle name="Output 3 4 3 2 4" xfId="31038"/>
    <cellStyle name="Output 3 4 3 2_Table 2A-1_EFT (Annual)" xfId="8143"/>
    <cellStyle name="Output 3 4 3 3" xfId="10940"/>
    <cellStyle name="Output 3 4 3 3 2" xfId="23038"/>
    <cellStyle name="Output 3 4 3 3 2 2" xfId="44224"/>
    <cellStyle name="Output 3 4 3 3 3" xfId="33620"/>
    <cellStyle name="Output 3 4 3 4" xfId="17925"/>
    <cellStyle name="Output 3 4 3 4 2" xfId="39112"/>
    <cellStyle name="Output 3 4 3 5" xfId="28295"/>
    <cellStyle name="Output 3 4 3_Table 2A-1_EFT (Annual)" xfId="8142"/>
    <cellStyle name="Output 3 4 4" xfId="4722"/>
    <cellStyle name="Output 3 4 4 2" xfId="12982"/>
    <cellStyle name="Output 3 4 4 2 2" xfId="24988"/>
    <cellStyle name="Output 3 4 4 2 2 2" xfId="46174"/>
    <cellStyle name="Output 3 4 4 2 3" xfId="35570"/>
    <cellStyle name="Output 3 4 4 3" xfId="19875"/>
    <cellStyle name="Output 3 4 4 3 2" xfId="41062"/>
    <cellStyle name="Output 3 4 4 4" xfId="30379"/>
    <cellStyle name="Output 3 4 4_Table 2A-1_EFT (Annual)" xfId="8144"/>
    <cellStyle name="Output 3 4 5" xfId="10326"/>
    <cellStyle name="Output 3 4 5 2" xfId="22442"/>
    <cellStyle name="Output 3 4 5 2 2" xfId="43628"/>
    <cellStyle name="Output 3 4 5 3" xfId="33024"/>
    <cellStyle name="Output 3 4 6" xfId="17329"/>
    <cellStyle name="Output 3 4 6 2" xfId="38516"/>
    <cellStyle name="Output 3 4 7" xfId="27636"/>
    <cellStyle name="Output 3 4_Table 2A-1_EFT (Annual)" xfId="3452"/>
    <cellStyle name="Output 3 5" xfId="1866"/>
    <cellStyle name="Output 3 5 2" xfId="5427"/>
    <cellStyle name="Output 3 5 2 2" xfId="13642"/>
    <cellStyle name="Output 3 5 2 2 2" xfId="25630"/>
    <cellStyle name="Output 3 5 2 2 2 2" xfId="46816"/>
    <cellStyle name="Output 3 5 2 2 3" xfId="36212"/>
    <cellStyle name="Output 3 5 2 3" xfId="20517"/>
    <cellStyle name="Output 3 5 2 3 2" xfId="41704"/>
    <cellStyle name="Output 3 5 2 4" xfId="31084"/>
    <cellStyle name="Output 3 5 2_Table 2A-1_EFT (Annual)" xfId="8146"/>
    <cellStyle name="Output 3 5 3" xfId="10986"/>
    <cellStyle name="Output 3 5 3 2" xfId="23084"/>
    <cellStyle name="Output 3 5 3 2 2" xfId="44270"/>
    <cellStyle name="Output 3 5 3 3" xfId="33666"/>
    <cellStyle name="Output 3 5 4" xfId="17971"/>
    <cellStyle name="Output 3 5 4 2" xfId="39158"/>
    <cellStyle name="Output 3 5 5" xfId="28341"/>
    <cellStyle name="Output 3 5_Table 2A-1_EFT (Annual)" xfId="8145"/>
    <cellStyle name="Output 3 6" xfId="1647"/>
    <cellStyle name="Output 3 6 2" xfId="5208"/>
    <cellStyle name="Output 3 6 2 2" xfId="13455"/>
    <cellStyle name="Output 3 6 2 2 2" xfId="25455"/>
    <cellStyle name="Output 3 6 2 2 2 2" xfId="46641"/>
    <cellStyle name="Output 3 6 2 2 3" xfId="36037"/>
    <cellStyle name="Output 3 6 2 3" xfId="20342"/>
    <cellStyle name="Output 3 6 2 3 2" xfId="41529"/>
    <cellStyle name="Output 3 6 2 4" xfId="30865"/>
    <cellStyle name="Output 3 6 2_Table 2A-1_EFT (Annual)" xfId="8148"/>
    <cellStyle name="Output 3 6 3" xfId="10800"/>
    <cellStyle name="Output 3 6 3 2" xfId="22909"/>
    <cellStyle name="Output 3 6 3 2 2" xfId="44095"/>
    <cellStyle name="Output 3 6 3 3" xfId="33491"/>
    <cellStyle name="Output 3 6 4" xfId="17796"/>
    <cellStyle name="Output 3 6 4 2" xfId="38983"/>
    <cellStyle name="Output 3 6 5" xfId="28122"/>
    <cellStyle name="Output 3 6_Table 2A-1_EFT (Annual)" xfId="8147"/>
    <cellStyle name="Output 3 7" xfId="3702"/>
    <cellStyle name="Output 3 7 2" xfId="12070"/>
    <cellStyle name="Output 3 7 2 2" xfId="24100"/>
    <cellStyle name="Output 3 7 2 2 2" xfId="45286"/>
    <cellStyle name="Output 3 7 2 3" xfId="34682"/>
    <cellStyle name="Output 3 7 3" xfId="18987"/>
    <cellStyle name="Output 3 7 3 2" xfId="40174"/>
    <cellStyle name="Output 3 7 4" xfId="29411"/>
    <cellStyle name="Output 3 7_Table 2A-1_EFT (Annual)" xfId="8149"/>
    <cellStyle name="Output 3 8" xfId="9389"/>
    <cellStyle name="Output 3 8 2" xfId="21554"/>
    <cellStyle name="Output 3 8 2 2" xfId="42740"/>
    <cellStyle name="Output 3 8 3" xfId="32136"/>
    <cellStyle name="Output 3 9" xfId="16441"/>
    <cellStyle name="Output 3 9 2" xfId="37628"/>
    <cellStyle name="Output 3_Table 2A-1_EFT (Annual)" xfId="3447"/>
    <cellStyle name="Output 30" xfId="189"/>
    <cellStyle name="Output 30 10" xfId="26744"/>
    <cellStyle name="Output 30 2" xfId="582"/>
    <cellStyle name="Output 30 2 2" xfId="1559"/>
    <cellStyle name="Output 30 2 2 2" xfId="2829"/>
    <cellStyle name="Output 30 2 2 2 2" xfId="6390"/>
    <cellStyle name="Output 30 2 2 2 2 2" xfId="14584"/>
    <cellStyle name="Output 30 2 2 2 2 2 2" xfId="26556"/>
    <cellStyle name="Output 30 2 2 2 2 2 2 2" xfId="47742"/>
    <cellStyle name="Output 30 2 2 2 2 2 3" xfId="37138"/>
    <cellStyle name="Output 30 2 2 2 2 3" xfId="21443"/>
    <cellStyle name="Output 30 2 2 2 2 3 2" xfId="42630"/>
    <cellStyle name="Output 30 2 2 2 2 4" xfId="32046"/>
    <cellStyle name="Output 30 2 2 2 2_Table 2A-1_EFT (Annual)" xfId="8151"/>
    <cellStyle name="Output 30 2 2 2 3" xfId="11926"/>
    <cellStyle name="Output 30 2 2 2 3 2" xfId="24010"/>
    <cellStyle name="Output 30 2 2 2 3 2 2" xfId="45196"/>
    <cellStyle name="Output 30 2 2 2 3 3" xfId="34592"/>
    <cellStyle name="Output 30 2 2 2 4" xfId="18897"/>
    <cellStyle name="Output 30 2 2 2 4 2" xfId="40084"/>
    <cellStyle name="Output 30 2 2 2 5" xfId="29303"/>
    <cellStyle name="Output 30 2 2 2_Table 2A-1_EFT (Annual)" xfId="8150"/>
    <cellStyle name="Output 30 2 2 3" xfId="1928"/>
    <cellStyle name="Output 30 2 2 3 2" xfId="5489"/>
    <cellStyle name="Output 30 2 2 3 2 2" xfId="13704"/>
    <cellStyle name="Output 30 2 2 3 2 2 2" xfId="25692"/>
    <cellStyle name="Output 30 2 2 3 2 2 2 2" xfId="46878"/>
    <cellStyle name="Output 30 2 2 3 2 2 3" xfId="36274"/>
    <cellStyle name="Output 30 2 2 3 2 3" xfId="20579"/>
    <cellStyle name="Output 30 2 2 3 2 3 2" xfId="41766"/>
    <cellStyle name="Output 30 2 2 3 2 4" xfId="31146"/>
    <cellStyle name="Output 30 2 2 3 2_Table 2A-1_EFT (Annual)" xfId="8153"/>
    <cellStyle name="Output 30 2 2 3 3" xfId="11048"/>
    <cellStyle name="Output 30 2 2 3 3 2" xfId="23146"/>
    <cellStyle name="Output 30 2 2 3 3 2 2" xfId="44332"/>
    <cellStyle name="Output 30 2 2 3 3 3" xfId="33728"/>
    <cellStyle name="Output 30 2 2 3 4" xfId="18033"/>
    <cellStyle name="Output 30 2 2 3 4 2" xfId="39220"/>
    <cellStyle name="Output 30 2 2 3 5" xfId="28403"/>
    <cellStyle name="Output 30 2 2 3_Table 2A-1_EFT (Annual)" xfId="8152"/>
    <cellStyle name="Output 30 2 2 4" xfId="5120"/>
    <cellStyle name="Output 30 2 2 4 2" xfId="13380"/>
    <cellStyle name="Output 30 2 2 4 2 2" xfId="25386"/>
    <cellStyle name="Output 30 2 2 4 2 2 2" xfId="46572"/>
    <cellStyle name="Output 30 2 2 4 2 3" xfId="35968"/>
    <cellStyle name="Output 30 2 2 4 3" xfId="20273"/>
    <cellStyle name="Output 30 2 2 4 3 2" xfId="41460"/>
    <cellStyle name="Output 30 2 2 4 4" xfId="30777"/>
    <cellStyle name="Output 30 2 2 4_Table 2A-1_EFT (Annual)" xfId="8154"/>
    <cellStyle name="Output 30 2 2 5" xfId="10724"/>
    <cellStyle name="Output 30 2 2 5 2" xfId="22840"/>
    <cellStyle name="Output 30 2 2 5 2 2" xfId="44026"/>
    <cellStyle name="Output 30 2 2 5 3" xfId="33422"/>
    <cellStyle name="Output 30 2 2 6" xfId="17727"/>
    <cellStyle name="Output 30 2 2 6 2" xfId="38914"/>
    <cellStyle name="Output 30 2 2 7" xfId="28034"/>
    <cellStyle name="Output 30 2 2_Table 2A-1_EFT (Annual)" xfId="3455"/>
    <cellStyle name="Output 30 2 3" xfId="2298"/>
    <cellStyle name="Output 30 2 3 2" xfId="5859"/>
    <cellStyle name="Output 30 2 3 2 2" xfId="14074"/>
    <cellStyle name="Output 30 2 3 2 2 2" xfId="26062"/>
    <cellStyle name="Output 30 2 3 2 2 2 2" xfId="47248"/>
    <cellStyle name="Output 30 2 3 2 2 3" xfId="36644"/>
    <cellStyle name="Output 30 2 3 2 3" xfId="20949"/>
    <cellStyle name="Output 30 2 3 2 3 2" xfId="42136"/>
    <cellStyle name="Output 30 2 3 2 4" xfId="31516"/>
    <cellStyle name="Output 30 2 3 2_Table 2A-1_EFT (Annual)" xfId="8156"/>
    <cellStyle name="Output 30 2 3 3" xfId="11418"/>
    <cellStyle name="Output 30 2 3 3 2" xfId="23516"/>
    <cellStyle name="Output 30 2 3 3 2 2" xfId="44702"/>
    <cellStyle name="Output 30 2 3 3 3" xfId="34098"/>
    <cellStyle name="Output 30 2 3 4" xfId="18403"/>
    <cellStyle name="Output 30 2 3 4 2" xfId="39590"/>
    <cellStyle name="Output 30 2 3 5" xfId="28773"/>
    <cellStyle name="Output 30 2 3_Table 2A-1_EFT (Annual)" xfId="8155"/>
    <cellStyle name="Output 30 2 4" xfId="1753"/>
    <cellStyle name="Output 30 2 4 2" xfId="5314"/>
    <cellStyle name="Output 30 2 4 2 2" xfId="13539"/>
    <cellStyle name="Output 30 2 4 2 2 2" xfId="25530"/>
    <cellStyle name="Output 30 2 4 2 2 2 2" xfId="46716"/>
    <cellStyle name="Output 30 2 4 2 2 3" xfId="36112"/>
    <cellStyle name="Output 30 2 4 2 3" xfId="20417"/>
    <cellStyle name="Output 30 2 4 2 3 2" xfId="41604"/>
    <cellStyle name="Output 30 2 4 2 4" xfId="30971"/>
    <cellStyle name="Output 30 2 4 2_Table 2A-1_EFT (Annual)" xfId="8158"/>
    <cellStyle name="Output 30 2 4 3" xfId="10882"/>
    <cellStyle name="Output 30 2 4 3 2" xfId="22984"/>
    <cellStyle name="Output 30 2 4 3 2 2" xfId="44170"/>
    <cellStyle name="Output 30 2 4 3 3" xfId="33566"/>
    <cellStyle name="Output 30 2 4 4" xfId="17871"/>
    <cellStyle name="Output 30 2 4 4 2" xfId="39058"/>
    <cellStyle name="Output 30 2 4 5" xfId="28228"/>
    <cellStyle name="Output 30 2 4_Table 2A-1_EFT (Annual)" xfId="8157"/>
    <cellStyle name="Output 30 2 5" xfId="4152"/>
    <cellStyle name="Output 30 2 5 2" xfId="12476"/>
    <cellStyle name="Output 30 2 5 2 2" xfId="24498"/>
    <cellStyle name="Output 30 2 5 2 2 2" xfId="45684"/>
    <cellStyle name="Output 30 2 5 2 3" xfId="35080"/>
    <cellStyle name="Output 30 2 5 3" xfId="19385"/>
    <cellStyle name="Output 30 2 5 3 2" xfId="40572"/>
    <cellStyle name="Output 30 2 5 4" xfId="29840"/>
    <cellStyle name="Output 30 2 5_Table 2A-1_EFT (Annual)" xfId="8159"/>
    <cellStyle name="Output 30 2 6" xfId="9815"/>
    <cellStyle name="Output 30 2 6 2" xfId="21952"/>
    <cellStyle name="Output 30 2 6 2 2" xfId="43138"/>
    <cellStyle name="Output 30 2 6 3" xfId="32534"/>
    <cellStyle name="Output 30 2 7" xfId="16839"/>
    <cellStyle name="Output 30 2 7 2" xfId="38026"/>
    <cellStyle name="Output 30 2 8" xfId="27097"/>
    <cellStyle name="Output 30 2_Table 2A-1_EFT (Annual)" xfId="3454"/>
    <cellStyle name="Output 30 3" xfId="419"/>
    <cellStyle name="Output 30 3 2" xfId="1402"/>
    <cellStyle name="Output 30 3 2 2" xfId="2672"/>
    <cellStyle name="Output 30 3 2 2 2" xfId="6233"/>
    <cellStyle name="Output 30 3 2 2 2 2" xfId="14427"/>
    <cellStyle name="Output 30 3 2 2 2 2 2" xfId="26399"/>
    <cellStyle name="Output 30 3 2 2 2 2 2 2" xfId="47585"/>
    <cellStyle name="Output 30 3 2 2 2 2 3" xfId="36981"/>
    <cellStyle name="Output 30 3 2 2 2 3" xfId="21286"/>
    <cellStyle name="Output 30 3 2 2 2 3 2" xfId="42473"/>
    <cellStyle name="Output 30 3 2 2 2 4" xfId="31889"/>
    <cellStyle name="Output 30 3 2 2 2_Table 2A-1_EFT (Annual)" xfId="8161"/>
    <cellStyle name="Output 30 3 2 2 3" xfId="11769"/>
    <cellStyle name="Output 30 3 2 2 3 2" xfId="23853"/>
    <cellStyle name="Output 30 3 2 2 3 2 2" xfId="45039"/>
    <cellStyle name="Output 30 3 2 2 3 3" xfId="34435"/>
    <cellStyle name="Output 30 3 2 2 4" xfId="18740"/>
    <cellStyle name="Output 30 3 2 2 4 2" xfId="39927"/>
    <cellStyle name="Output 30 3 2 2 5" xfId="29146"/>
    <cellStyle name="Output 30 3 2 2_Table 2A-1_EFT (Annual)" xfId="8160"/>
    <cellStyle name="Output 30 3 2 3" xfId="1897"/>
    <cellStyle name="Output 30 3 2 3 2" xfId="5458"/>
    <cellStyle name="Output 30 3 2 3 2 2" xfId="13673"/>
    <cellStyle name="Output 30 3 2 3 2 2 2" xfId="25661"/>
    <cellStyle name="Output 30 3 2 3 2 2 2 2" xfId="46847"/>
    <cellStyle name="Output 30 3 2 3 2 2 3" xfId="36243"/>
    <cellStyle name="Output 30 3 2 3 2 3" xfId="20548"/>
    <cellStyle name="Output 30 3 2 3 2 3 2" xfId="41735"/>
    <cellStyle name="Output 30 3 2 3 2 4" xfId="31115"/>
    <cellStyle name="Output 30 3 2 3 2_Table 2A-1_EFT (Annual)" xfId="8163"/>
    <cellStyle name="Output 30 3 2 3 3" xfId="11017"/>
    <cellStyle name="Output 30 3 2 3 3 2" xfId="23115"/>
    <cellStyle name="Output 30 3 2 3 3 2 2" xfId="44301"/>
    <cellStyle name="Output 30 3 2 3 3 3" xfId="33697"/>
    <cellStyle name="Output 30 3 2 3 4" xfId="18002"/>
    <cellStyle name="Output 30 3 2 3 4 2" xfId="39189"/>
    <cellStyle name="Output 30 3 2 3 5" xfId="28372"/>
    <cellStyle name="Output 30 3 2 3_Table 2A-1_EFT (Annual)" xfId="8162"/>
    <cellStyle name="Output 30 3 2 4" xfId="4963"/>
    <cellStyle name="Output 30 3 2 4 2" xfId="13223"/>
    <cellStyle name="Output 30 3 2 4 2 2" xfId="25229"/>
    <cellStyle name="Output 30 3 2 4 2 2 2" xfId="46415"/>
    <cellStyle name="Output 30 3 2 4 2 3" xfId="35811"/>
    <cellStyle name="Output 30 3 2 4 3" xfId="20116"/>
    <cellStyle name="Output 30 3 2 4 3 2" xfId="41303"/>
    <cellStyle name="Output 30 3 2 4 4" xfId="30620"/>
    <cellStyle name="Output 30 3 2 4_Table 2A-1_EFT (Annual)" xfId="8164"/>
    <cellStyle name="Output 30 3 2 5" xfId="10567"/>
    <cellStyle name="Output 30 3 2 5 2" xfId="22683"/>
    <cellStyle name="Output 30 3 2 5 2 2" xfId="43869"/>
    <cellStyle name="Output 30 3 2 5 3" xfId="33265"/>
    <cellStyle name="Output 30 3 2 6" xfId="17570"/>
    <cellStyle name="Output 30 3 2 6 2" xfId="38757"/>
    <cellStyle name="Output 30 3 2 7" xfId="27877"/>
    <cellStyle name="Output 30 3 2_Table 2A-1_EFT (Annual)" xfId="3457"/>
    <cellStyle name="Output 30 3 3" xfId="2141"/>
    <cellStyle name="Output 30 3 3 2" xfId="5702"/>
    <cellStyle name="Output 30 3 3 2 2" xfId="13917"/>
    <cellStyle name="Output 30 3 3 2 2 2" xfId="25905"/>
    <cellStyle name="Output 30 3 3 2 2 2 2" xfId="47091"/>
    <cellStyle name="Output 30 3 3 2 2 3" xfId="36487"/>
    <cellStyle name="Output 30 3 3 2 3" xfId="20792"/>
    <cellStyle name="Output 30 3 3 2 3 2" xfId="41979"/>
    <cellStyle name="Output 30 3 3 2 4" xfId="31359"/>
    <cellStyle name="Output 30 3 3 2_Table 2A-1_EFT (Annual)" xfId="8166"/>
    <cellStyle name="Output 30 3 3 3" xfId="11261"/>
    <cellStyle name="Output 30 3 3 3 2" xfId="23359"/>
    <cellStyle name="Output 30 3 3 3 2 2" xfId="44545"/>
    <cellStyle name="Output 30 3 3 3 3" xfId="33941"/>
    <cellStyle name="Output 30 3 3 4" xfId="18246"/>
    <cellStyle name="Output 30 3 3 4 2" xfId="39433"/>
    <cellStyle name="Output 30 3 3 5" xfId="28616"/>
    <cellStyle name="Output 30 3 3_Table 2A-1_EFT (Annual)" xfId="8165"/>
    <cellStyle name="Output 30 3 4" xfId="1717"/>
    <cellStyle name="Output 30 3 4 2" xfId="5278"/>
    <cellStyle name="Output 30 3 4 2 2" xfId="13507"/>
    <cellStyle name="Output 30 3 4 2 2 2" xfId="25500"/>
    <cellStyle name="Output 30 3 4 2 2 2 2" xfId="46686"/>
    <cellStyle name="Output 30 3 4 2 2 3" xfId="36082"/>
    <cellStyle name="Output 30 3 4 2 3" xfId="20387"/>
    <cellStyle name="Output 30 3 4 2 3 2" xfId="41574"/>
    <cellStyle name="Output 30 3 4 2 4" xfId="30935"/>
    <cellStyle name="Output 30 3 4 2_Table 2A-1_EFT (Annual)" xfId="8168"/>
    <cellStyle name="Output 30 3 4 3" xfId="10851"/>
    <cellStyle name="Output 30 3 4 3 2" xfId="22954"/>
    <cellStyle name="Output 30 3 4 3 2 2" xfId="44140"/>
    <cellStyle name="Output 30 3 4 3 3" xfId="33536"/>
    <cellStyle name="Output 30 3 4 4" xfId="17841"/>
    <cellStyle name="Output 30 3 4 4 2" xfId="39028"/>
    <cellStyle name="Output 30 3 4 5" xfId="28192"/>
    <cellStyle name="Output 30 3 4_Table 2A-1_EFT (Annual)" xfId="8167"/>
    <cellStyle name="Output 30 3 5" xfId="3989"/>
    <cellStyle name="Output 30 3 5 2" xfId="12317"/>
    <cellStyle name="Output 30 3 5 2 2" xfId="24341"/>
    <cellStyle name="Output 30 3 5 2 2 2" xfId="45527"/>
    <cellStyle name="Output 30 3 5 2 3" xfId="34923"/>
    <cellStyle name="Output 30 3 5 3" xfId="19228"/>
    <cellStyle name="Output 30 3 5 3 2" xfId="40415"/>
    <cellStyle name="Output 30 3 5 4" xfId="29677"/>
    <cellStyle name="Output 30 3 5_Table 2A-1_EFT (Annual)" xfId="8169"/>
    <cellStyle name="Output 30 3 6" xfId="9654"/>
    <cellStyle name="Output 30 3 6 2" xfId="21795"/>
    <cellStyle name="Output 30 3 6 2 2" xfId="42981"/>
    <cellStyle name="Output 30 3 6 3" xfId="32377"/>
    <cellStyle name="Output 30 3 7" xfId="16682"/>
    <cellStyle name="Output 30 3 7 2" xfId="37869"/>
    <cellStyle name="Output 30 3 8" xfId="26934"/>
    <cellStyle name="Output 30 3_Table 2A-1_EFT (Annual)" xfId="3456"/>
    <cellStyle name="Output 30 4" xfId="1237"/>
    <cellStyle name="Output 30 4 2" xfId="2507"/>
    <cellStyle name="Output 30 4 2 2" xfId="6068"/>
    <cellStyle name="Output 30 4 2 2 2" xfId="14262"/>
    <cellStyle name="Output 30 4 2 2 2 2" xfId="26234"/>
    <cellStyle name="Output 30 4 2 2 2 2 2" xfId="47420"/>
    <cellStyle name="Output 30 4 2 2 2 3" xfId="36816"/>
    <cellStyle name="Output 30 4 2 2 3" xfId="21121"/>
    <cellStyle name="Output 30 4 2 2 3 2" xfId="42308"/>
    <cellStyle name="Output 30 4 2 2 4" xfId="31724"/>
    <cellStyle name="Output 30 4 2 2_Table 2A-1_EFT (Annual)" xfId="8171"/>
    <cellStyle name="Output 30 4 2 3" xfId="11604"/>
    <cellStyle name="Output 30 4 2 3 2" xfId="23688"/>
    <cellStyle name="Output 30 4 2 3 2 2" xfId="44874"/>
    <cellStyle name="Output 30 4 2 3 3" xfId="34270"/>
    <cellStyle name="Output 30 4 2 4" xfId="18575"/>
    <cellStyle name="Output 30 4 2 4 2" xfId="39762"/>
    <cellStyle name="Output 30 4 2 5" xfId="28981"/>
    <cellStyle name="Output 30 4 2_Table 2A-1_EFT (Annual)" xfId="8170"/>
    <cellStyle name="Output 30 4 3" xfId="1833"/>
    <cellStyle name="Output 30 4 3 2" xfId="5394"/>
    <cellStyle name="Output 30 4 3 2 2" xfId="13609"/>
    <cellStyle name="Output 30 4 3 2 2 2" xfId="25597"/>
    <cellStyle name="Output 30 4 3 2 2 2 2" xfId="46783"/>
    <cellStyle name="Output 30 4 3 2 2 3" xfId="36179"/>
    <cellStyle name="Output 30 4 3 2 3" xfId="20484"/>
    <cellStyle name="Output 30 4 3 2 3 2" xfId="41671"/>
    <cellStyle name="Output 30 4 3 2 4" xfId="31051"/>
    <cellStyle name="Output 30 4 3 2_Table 2A-1_EFT (Annual)" xfId="8173"/>
    <cellStyle name="Output 30 4 3 3" xfId="10953"/>
    <cellStyle name="Output 30 4 3 3 2" xfId="23051"/>
    <cellStyle name="Output 30 4 3 3 2 2" xfId="44237"/>
    <cellStyle name="Output 30 4 3 3 3" xfId="33633"/>
    <cellStyle name="Output 30 4 3 4" xfId="17938"/>
    <cellStyle name="Output 30 4 3 4 2" xfId="39125"/>
    <cellStyle name="Output 30 4 3 5" xfId="28308"/>
    <cellStyle name="Output 30 4 3_Table 2A-1_EFT (Annual)" xfId="8172"/>
    <cellStyle name="Output 30 4 4" xfId="4798"/>
    <cellStyle name="Output 30 4 4 2" xfId="13058"/>
    <cellStyle name="Output 30 4 4 2 2" xfId="25064"/>
    <cellStyle name="Output 30 4 4 2 2 2" xfId="46250"/>
    <cellStyle name="Output 30 4 4 2 3" xfId="35646"/>
    <cellStyle name="Output 30 4 4 3" xfId="19951"/>
    <cellStyle name="Output 30 4 4 3 2" xfId="41138"/>
    <cellStyle name="Output 30 4 4 4" xfId="30455"/>
    <cellStyle name="Output 30 4 4_Table 2A-1_EFT (Annual)" xfId="8174"/>
    <cellStyle name="Output 30 4 5" xfId="10402"/>
    <cellStyle name="Output 30 4 5 2" xfId="22518"/>
    <cellStyle name="Output 30 4 5 2 2" xfId="43704"/>
    <cellStyle name="Output 30 4 5 3" xfId="33100"/>
    <cellStyle name="Output 30 4 6" xfId="17405"/>
    <cellStyle name="Output 30 4 6 2" xfId="38592"/>
    <cellStyle name="Output 30 4 7" xfId="27712"/>
    <cellStyle name="Output 30 4_Table 2A-1_EFT (Annual)" xfId="3458"/>
    <cellStyle name="Output 30 5" xfId="1976"/>
    <cellStyle name="Output 30 5 2" xfId="5537"/>
    <cellStyle name="Output 30 5 2 2" xfId="13752"/>
    <cellStyle name="Output 30 5 2 2 2" xfId="25740"/>
    <cellStyle name="Output 30 5 2 2 2 2" xfId="46926"/>
    <cellStyle name="Output 30 5 2 2 3" xfId="36322"/>
    <cellStyle name="Output 30 5 2 3" xfId="20627"/>
    <cellStyle name="Output 30 5 2 3 2" xfId="41814"/>
    <cellStyle name="Output 30 5 2 4" xfId="31194"/>
    <cellStyle name="Output 30 5 2_Table 2A-1_EFT (Annual)" xfId="8176"/>
    <cellStyle name="Output 30 5 3" xfId="11096"/>
    <cellStyle name="Output 30 5 3 2" xfId="23194"/>
    <cellStyle name="Output 30 5 3 2 2" xfId="44380"/>
    <cellStyle name="Output 30 5 3 3" xfId="33776"/>
    <cellStyle name="Output 30 5 4" xfId="18081"/>
    <cellStyle name="Output 30 5 4 2" xfId="39268"/>
    <cellStyle name="Output 30 5 5" xfId="28451"/>
    <cellStyle name="Output 30 5_Table 2A-1_EFT (Annual)" xfId="8175"/>
    <cellStyle name="Output 30 6" xfId="1660"/>
    <cellStyle name="Output 30 6 2" xfId="5221"/>
    <cellStyle name="Output 30 6 2 2" xfId="13468"/>
    <cellStyle name="Output 30 6 2 2 2" xfId="25468"/>
    <cellStyle name="Output 30 6 2 2 2 2" xfId="46654"/>
    <cellStyle name="Output 30 6 2 2 3" xfId="36050"/>
    <cellStyle name="Output 30 6 2 3" xfId="20355"/>
    <cellStyle name="Output 30 6 2 3 2" xfId="41542"/>
    <cellStyle name="Output 30 6 2 4" xfId="30878"/>
    <cellStyle name="Output 30 6 2_Table 2A-1_EFT (Annual)" xfId="8178"/>
    <cellStyle name="Output 30 6 3" xfId="10813"/>
    <cellStyle name="Output 30 6 3 2" xfId="22922"/>
    <cellStyle name="Output 30 6 3 2 2" xfId="44108"/>
    <cellStyle name="Output 30 6 3 3" xfId="33504"/>
    <cellStyle name="Output 30 6 4" xfId="17809"/>
    <cellStyle name="Output 30 6 4 2" xfId="38996"/>
    <cellStyle name="Output 30 6 5" xfId="28135"/>
    <cellStyle name="Output 30 6_Table 2A-1_EFT (Annual)" xfId="8177"/>
    <cellStyle name="Output 30 7" xfId="3778"/>
    <cellStyle name="Output 30 7 2" xfId="12146"/>
    <cellStyle name="Output 30 7 2 2" xfId="24176"/>
    <cellStyle name="Output 30 7 2 2 2" xfId="45362"/>
    <cellStyle name="Output 30 7 2 3" xfId="34758"/>
    <cellStyle name="Output 30 7 3" xfId="19063"/>
    <cellStyle name="Output 30 7 3 2" xfId="40250"/>
    <cellStyle name="Output 30 7 4" xfId="29487"/>
    <cellStyle name="Output 30 7_Table 2A-1_EFT (Annual)" xfId="8179"/>
    <cellStyle name="Output 30 8" xfId="9465"/>
    <cellStyle name="Output 30 8 2" xfId="21630"/>
    <cellStyle name="Output 30 8 2 2" xfId="42816"/>
    <cellStyle name="Output 30 8 3" xfId="32212"/>
    <cellStyle name="Output 30 9" xfId="16517"/>
    <cellStyle name="Output 30 9 2" xfId="37704"/>
    <cellStyle name="Output 30_Table 2A-1_EFT (Annual)" xfId="3453"/>
    <cellStyle name="Output 31" xfId="248"/>
    <cellStyle name="Output 31 10" xfId="26803"/>
    <cellStyle name="Output 31 2" xfId="635"/>
    <cellStyle name="Output 31 2 2" xfId="1612"/>
    <cellStyle name="Output 31 2 2 2" xfId="2882"/>
    <cellStyle name="Output 31 2 2 2 2" xfId="6443"/>
    <cellStyle name="Output 31 2 2 2 2 2" xfId="14637"/>
    <cellStyle name="Output 31 2 2 2 2 2 2" xfId="26609"/>
    <cellStyle name="Output 31 2 2 2 2 2 2 2" xfId="47795"/>
    <cellStyle name="Output 31 2 2 2 2 2 3" xfId="37191"/>
    <cellStyle name="Output 31 2 2 2 2 3" xfId="21496"/>
    <cellStyle name="Output 31 2 2 2 2 3 2" xfId="42683"/>
    <cellStyle name="Output 31 2 2 2 2 4" xfId="32099"/>
    <cellStyle name="Output 31 2 2 2 2_Table 2A-1_EFT (Annual)" xfId="8181"/>
    <cellStyle name="Output 31 2 2 2 3" xfId="11979"/>
    <cellStyle name="Output 31 2 2 2 3 2" xfId="24063"/>
    <cellStyle name="Output 31 2 2 2 3 2 2" xfId="45249"/>
    <cellStyle name="Output 31 2 2 2 3 3" xfId="34645"/>
    <cellStyle name="Output 31 2 2 2 4" xfId="18950"/>
    <cellStyle name="Output 31 2 2 2 4 2" xfId="40137"/>
    <cellStyle name="Output 31 2 2 2 5" xfId="29356"/>
    <cellStyle name="Output 31 2 2 2_Table 2A-1_EFT (Annual)" xfId="8180"/>
    <cellStyle name="Output 31 2 2 3" xfId="1938"/>
    <cellStyle name="Output 31 2 2 3 2" xfId="5499"/>
    <cellStyle name="Output 31 2 2 3 2 2" xfId="13714"/>
    <cellStyle name="Output 31 2 2 3 2 2 2" xfId="25702"/>
    <cellStyle name="Output 31 2 2 3 2 2 2 2" xfId="46888"/>
    <cellStyle name="Output 31 2 2 3 2 2 3" xfId="36284"/>
    <cellStyle name="Output 31 2 2 3 2 3" xfId="20589"/>
    <cellStyle name="Output 31 2 2 3 2 3 2" xfId="41776"/>
    <cellStyle name="Output 31 2 2 3 2 4" xfId="31156"/>
    <cellStyle name="Output 31 2 2 3 2_Table 2A-1_EFT (Annual)" xfId="8183"/>
    <cellStyle name="Output 31 2 2 3 3" xfId="11058"/>
    <cellStyle name="Output 31 2 2 3 3 2" xfId="23156"/>
    <cellStyle name="Output 31 2 2 3 3 2 2" xfId="44342"/>
    <cellStyle name="Output 31 2 2 3 3 3" xfId="33738"/>
    <cellStyle name="Output 31 2 2 3 4" xfId="18043"/>
    <cellStyle name="Output 31 2 2 3 4 2" xfId="39230"/>
    <cellStyle name="Output 31 2 2 3 5" xfId="28413"/>
    <cellStyle name="Output 31 2 2 3_Table 2A-1_EFT (Annual)" xfId="8182"/>
    <cellStyle name="Output 31 2 2 4" xfId="5173"/>
    <cellStyle name="Output 31 2 2 4 2" xfId="13433"/>
    <cellStyle name="Output 31 2 2 4 2 2" xfId="25439"/>
    <cellStyle name="Output 31 2 2 4 2 2 2" xfId="46625"/>
    <cellStyle name="Output 31 2 2 4 2 3" xfId="36021"/>
    <cellStyle name="Output 31 2 2 4 3" xfId="20326"/>
    <cellStyle name="Output 31 2 2 4 3 2" xfId="41513"/>
    <cellStyle name="Output 31 2 2 4 4" xfId="30830"/>
    <cellStyle name="Output 31 2 2 4_Table 2A-1_EFT (Annual)" xfId="8184"/>
    <cellStyle name="Output 31 2 2 5" xfId="10777"/>
    <cellStyle name="Output 31 2 2 5 2" xfId="22893"/>
    <cellStyle name="Output 31 2 2 5 2 2" xfId="44079"/>
    <cellStyle name="Output 31 2 2 5 3" xfId="33475"/>
    <cellStyle name="Output 31 2 2 6" xfId="17780"/>
    <cellStyle name="Output 31 2 2 6 2" xfId="38967"/>
    <cellStyle name="Output 31 2 2 7" xfId="28087"/>
    <cellStyle name="Output 31 2 2_Table 2A-1_EFT (Annual)" xfId="3461"/>
    <cellStyle name="Output 31 2 3" xfId="2351"/>
    <cellStyle name="Output 31 2 3 2" xfId="5912"/>
    <cellStyle name="Output 31 2 3 2 2" xfId="14127"/>
    <cellStyle name="Output 31 2 3 2 2 2" xfId="26115"/>
    <cellStyle name="Output 31 2 3 2 2 2 2" xfId="47301"/>
    <cellStyle name="Output 31 2 3 2 2 3" xfId="36697"/>
    <cellStyle name="Output 31 2 3 2 3" xfId="21002"/>
    <cellStyle name="Output 31 2 3 2 3 2" xfId="42189"/>
    <cellStyle name="Output 31 2 3 2 4" xfId="31569"/>
    <cellStyle name="Output 31 2 3 2_Table 2A-1_EFT (Annual)" xfId="8186"/>
    <cellStyle name="Output 31 2 3 3" xfId="11471"/>
    <cellStyle name="Output 31 2 3 3 2" xfId="23569"/>
    <cellStyle name="Output 31 2 3 3 2 2" xfId="44755"/>
    <cellStyle name="Output 31 2 3 3 3" xfId="34151"/>
    <cellStyle name="Output 31 2 3 4" xfId="18456"/>
    <cellStyle name="Output 31 2 3 4 2" xfId="39643"/>
    <cellStyle name="Output 31 2 3 5" xfId="28826"/>
    <cellStyle name="Output 31 2 3_Table 2A-1_EFT (Annual)" xfId="8185"/>
    <cellStyle name="Output 31 2 4" xfId="1763"/>
    <cellStyle name="Output 31 2 4 2" xfId="5324"/>
    <cellStyle name="Output 31 2 4 2 2" xfId="13549"/>
    <cellStyle name="Output 31 2 4 2 2 2" xfId="25540"/>
    <cellStyle name="Output 31 2 4 2 2 2 2" xfId="46726"/>
    <cellStyle name="Output 31 2 4 2 2 3" xfId="36122"/>
    <cellStyle name="Output 31 2 4 2 3" xfId="20427"/>
    <cellStyle name="Output 31 2 4 2 3 2" xfId="41614"/>
    <cellStyle name="Output 31 2 4 2 4" xfId="30981"/>
    <cellStyle name="Output 31 2 4 2_Table 2A-1_EFT (Annual)" xfId="8188"/>
    <cellStyle name="Output 31 2 4 3" xfId="10892"/>
    <cellStyle name="Output 31 2 4 3 2" xfId="22994"/>
    <cellStyle name="Output 31 2 4 3 2 2" xfId="44180"/>
    <cellStyle name="Output 31 2 4 3 3" xfId="33576"/>
    <cellStyle name="Output 31 2 4 4" xfId="17881"/>
    <cellStyle name="Output 31 2 4 4 2" xfId="39068"/>
    <cellStyle name="Output 31 2 4 5" xfId="28238"/>
    <cellStyle name="Output 31 2 4_Table 2A-1_EFT (Annual)" xfId="8187"/>
    <cellStyle name="Output 31 2 5" xfId="4205"/>
    <cellStyle name="Output 31 2 5 2" xfId="12529"/>
    <cellStyle name="Output 31 2 5 2 2" xfId="24551"/>
    <cellStyle name="Output 31 2 5 2 2 2" xfId="45737"/>
    <cellStyle name="Output 31 2 5 2 3" xfId="35133"/>
    <cellStyle name="Output 31 2 5 3" xfId="19438"/>
    <cellStyle name="Output 31 2 5 3 2" xfId="40625"/>
    <cellStyle name="Output 31 2 5 4" xfId="29893"/>
    <cellStyle name="Output 31 2 5_Table 2A-1_EFT (Annual)" xfId="8189"/>
    <cellStyle name="Output 31 2 6" xfId="9868"/>
    <cellStyle name="Output 31 2 6 2" xfId="22005"/>
    <cellStyle name="Output 31 2 6 2 2" xfId="43191"/>
    <cellStyle name="Output 31 2 6 3" xfId="32587"/>
    <cellStyle name="Output 31 2 7" xfId="16892"/>
    <cellStyle name="Output 31 2 7 2" xfId="38079"/>
    <cellStyle name="Output 31 2 8" xfId="27150"/>
    <cellStyle name="Output 31 2_Table 2A-1_EFT (Annual)" xfId="3460"/>
    <cellStyle name="Output 31 3" xfId="474"/>
    <cellStyle name="Output 31 3 2" xfId="1451"/>
    <cellStyle name="Output 31 3 2 2" xfId="2721"/>
    <cellStyle name="Output 31 3 2 2 2" xfId="6282"/>
    <cellStyle name="Output 31 3 2 2 2 2" xfId="14476"/>
    <cellStyle name="Output 31 3 2 2 2 2 2" xfId="26448"/>
    <cellStyle name="Output 31 3 2 2 2 2 2 2" xfId="47634"/>
    <cellStyle name="Output 31 3 2 2 2 2 3" xfId="37030"/>
    <cellStyle name="Output 31 3 2 2 2 3" xfId="21335"/>
    <cellStyle name="Output 31 3 2 2 2 3 2" xfId="42522"/>
    <cellStyle name="Output 31 3 2 2 2 4" xfId="31938"/>
    <cellStyle name="Output 31 3 2 2 2_Table 2A-1_EFT (Annual)" xfId="8191"/>
    <cellStyle name="Output 31 3 2 2 3" xfId="11818"/>
    <cellStyle name="Output 31 3 2 2 3 2" xfId="23902"/>
    <cellStyle name="Output 31 3 2 2 3 2 2" xfId="45088"/>
    <cellStyle name="Output 31 3 2 2 3 3" xfId="34484"/>
    <cellStyle name="Output 31 3 2 2 4" xfId="18789"/>
    <cellStyle name="Output 31 3 2 2 4 2" xfId="39976"/>
    <cellStyle name="Output 31 3 2 2 5" xfId="29195"/>
    <cellStyle name="Output 31 3 2 2_Table 2A-1_EFT (Annual)" xfId="8190"/>
    <cellStyle name="Output 31 3 2 3" xfId="1907"/>
    <cellStyle name="Output 31 3 2 3 2" xfId="5468"/>
    <cellStyle name="Output 31 3 2 3 2 2" xfId="13683"/>
    <cellStyle name="Output 31 3 2 3 2 2 2" xfId="25671"/>
    <cellStyle name="Output 31 3 2 3 2 2 2 2" xfId="46857"/>
    <cellStyle name="Output 31 3 2 3 2 2 3" xfId="36253"/>
    <cellStyle name="Output 31 3 2 3 2 3" xfId="20558"/>
    <cellStyle name="Output 31 3 2 3 2 3 2" xfId="41745"/>
    <cellStyle name="Output 31 3 2 3 2 4" xfId="31125"/>
    <cellStyle name="Output 31 3 2 3 2_Table 2A-1_EFT (Annual)" xfId="8193"/>
    <cellStyle name="Output 31 3 2 3 3" xfId="11027"/>
    <cellStyle name="Output 31 3 2 3 3 2" xfId="23125"/>
    <cellStyle name="Output 31 3 2 3 3 2 2" xfId="44311"/>
    <cellStyle name="Output 31 3 2 3 3 3" xfId="33707"/>
    <cellStyle name="Output 31 3 2 3 4" xfId="18012"/>
    <cellStyle name="Output 31 3 2 3 4 2" xfId="39199"/>
    <cellStyle name="Output 31 3 2 3 5" xfId="28382"/>
    <cellStyle name="Output 31 3 2 3_Table 2A-1_EFT (Annual)" xfId="8192"/>
    <cellStyle name="Output 31 3 2 4" xfId="5012"/>
    <cellStyle name="Output 31 3 2 4 2" xfId="13272"/>
    <cellStyle name="Output 31 3 2 4 2 2" xfId="25278"/>
    <cellStyle name="Output 31 3 2 4 2 2 2" xfId="46464"/>
    <cellStyle name="Output 31 3 2 4 2 3" xfId="35860"/>
    <cellStyle name="Output 31 3 2 4 3" xfId="20165"/>
    <cellStyle name="Output 31 3 2 4 3 2" xfId="41352"/>
    <cellStyle name="Output 31 3 2 4 4" xfId="30669"/>
    <cellStyle name="Output 31 3 2 4_Table 2A-1_EFT (Annual)" xfId="8194"/>
    <cellStyle name="Output 31 3 2 5" xfId="10616"/>
    <cellStyle name="Output 31 3 2 5 2" xfId="22732"/>
    <cellStyle name="Output 31 3 2 5 2 2" xfId="43918"/>
    <cellStyle name="Output 31 3 2 5 3" xfId="33314"/>
    <cellStyle name="Output 31 3 2 6" xfId="17619"/>
    <cellStyle name="Output 31 3 2 6 2" xfId="38806"/>
    <cellStyle name="Output 31 3 2 7" xfId="27926"/>
    <cellStyle name="Output 31 3 2_Table 2A-1_EFT (Annual)" xfId="3463"/>
    <cellStyle name="Output 31 3 3" xfId="2190"/>
    <cellStyle name="Output 31 3 3 2" xfId="5751"/>
    <cellStyle name="Output 31 3 3 2 2" xfId="13966"/>
    <cellStyle name="Output 31 3 3 2 2 2" xfId="25954"/>
    <cellStyle name="Output 31 3 3 2 2 2 2" xfId="47140"/>
    <cellStyle name="Output 31 3 3 2 2 3" xfId="36536"/>
    <cellStyle name="Output 31 3 3 2 3" xfId="20841"/>
    <cellStyle name="Output 31 3 3 2 3 2" xfId="42028"/>
    <cellStyle name="Output 31 3 3 2 4" xfId="31408"/>
    <cellStyle name="Output 31 3 3 2_Table 2A-1_EFT (Annual)" xfId="8196"/>
    <cellStyle name="Output 31 3 3 3" xfId="11310"/>
    <cellStyle name="Output 31 3 3 3 2" xfId="23408"/>
    <cellStyle name="Output 31 3 3 3 2 2" xfId="44594"/>
    <cellStyle name="Output 31 3 3 3 3" xfId="33990"/>
    <cellStyle name="Output 31 3 3 4" xfId="18295"/>
    <cellStyle name="Output 31 3 3 4 2" xfId="39482"/>
    <cellStyle name="Output 31 3 3 5" xfId="28665"/>
    <cellStyle name="Output 31 3 3_Table 2A-1_EFT (Annual)" xfId="8195"/>
    <cellStyle name="Output 31 3 4" xfId="1732"/>
    <cellStyle name="Output 31 3 4 2" xfId="5293"/>
    <cellStyle name="Output 31 3 4 2 2" xfId="13518"/>
    <cellStyle name="Output 31 3 4 2 2 2" xfId="25509"/>
    <cellStyle name="Output 31 3 4 2 2 2 2" xfId="46695"/>
    <cellStyle name="Output 31 3 4 2 2 3" xfId="36091"/>
    <cellStyle name="Output 31 3 4 2 3" xfId="20396"/>
    <cellStyle name="Output 31 3 4 2 3 2" xfId="41583"/>
    <cellStyle name="Output 31 3 4 2 4" xfId="30950"/>
    <cellStyle name="Output 31 3 4 2_Table 2A-1_EFT (Annual)" xfId="8198"/>
    <cellStyle name="Output 31 3 4 3" xfId="10861"/>
    <cellStyle name="Output 31 3 4 3 2" xfId="22963"/>
    <cellStyle name="Output 31 3 4 3 2 2" xfId="44149"/>
    <cellStyle name="Output 31 3 4 3 3" xfId="33545"/>
    <cellStyle name="Output 31 3 4 4" xfId="17850"/>
    <cellStyle name="Output 31 3 4 4 2" xfId="39037"/>
    <cellStyle name="Output 31 3 4 5" xfId="28207"/>
    <cellStyle name="Output 31 3 4_Table 2A-1_EFT (Annual)" xfId="8197"/>
    <cellStyle name="Output 31 3 5" xfId="4044"/>
    <cellStyle name="Output 31 3 5 2" xfId="12368"/>
    <cellStyle name="Output 31 3 5 2 2" xfId="24390"/>
    <cellStyle name="Output 31 3 5 2 2 2" xfId="45576"/>
    <cellStyle name="Output 31 3 5 2 3" xfId="34972"/>
    <cellStyle name="Output 31 3 5 3" xfId="19277"/>
    <cellStyle name="Output 31 3 5 3 2" xfId="40464"/>
    <cellStyle name="Output 31 3 5 4" xfId="29732"/>
    <cellStyle name="Output 31 3 5_Table 2A-1_EFT (Annual)" xfId="8199"/>
    <cellStyle name="Output 31 3 6" xfId="9707"/>
    <cellStyle name="Output 31 3 6 2" xfId="21844"/>
    <cellStyle name="Output 31 3 6 2 2" xfId="43030"/>
    <cellStyle name="Output 31 3 6 3" xfId="32426"/>
    <cellStyle name="Output 31 3 7" xfId="16731"/>
    <cellStyle name="Output 31 3 7 2" xfId="37918"/>
    <cellStyle name="Output 31 3 8" xfId="26989"/>
    <cellStyle name="Output 31 3_Table 2A-1_EFT (Annual)" xfId="3462"/>
    <cellStyle name="Output 31 4" xfId="1290"/>
    <cellStyle name="Output 31 4 2" xfId="2560"/>
    <cellStyle name="Output 31 4 2 2" xfId="6121"/>
    <cellStyle name="Output 31 4 2 2 2" xfId="14315"/>
    <cellStyle name="Output 31 4 2 2 2 2" xfId="26287"/>
    <cellStyle name="Output 31 4 2 2 2 2 2" xfId="47473"/>
    <cellStyle name="Output 31 4 2 2 2 3" xfId="36869"/>
    <cellStyle name="Output 31 4 2 2 3" xfId="21174"/>
    <cellStyle name="Output 31 4 2 2 3 2" xfId="42361"/>
    <cellStyle name="Output 31 4 2 2 4" xfId="31777"/>
    <cellStyle name="Output 31 4 2 2_Table 2A-1_EFT (Annual)" xfId="8201"/>
    <cellStyle name="Output 31 4 2 3" xfId="11657"/>
    <cellStyle name="Output 31 4 2 3 2" xfId="23741"/>
    <cellStyle name="Output 31 4 2 3 2 2" xfId="44927"/>
    <cellStyle name="Output 31 4 2 3 3" xfId="34323"/>
    <cellStyle name="Output 31 4 2 4" xfId="18628"/>
    <cellStyle name="Output 31 4 2 4 2" xfId="39815"/>
    <cellStyle name="Output 31 4 2 5" xfId="29034"/>
    <cellStyle name="Output 31 4 2_Table 2A-1_EFT (Annual)" xfId="8200"/>
    <cellStyle name="Output 31 4 3" xfId="1844"/>
    <cellStyle name="Output 31 4 3 2" xfId="5405"/>
    <cellStyle name="Output 31 4 3 2 2" xfId="13620"/>
    <cellStyle name="Output 31 4 3 2 2 2" xfId="25608"/>
    <cellStyle name="Output 31 4 3 2 2 2 2" xfId="46794"/>
    <cellStyle name="Output 31 4 3 2 2 3" xfId="36190"/>
    <cellStyle name="Output 31 4 3 2 3" xfId="20495"/>
    <cellStyle name="Output 31 4 3 2 3 2" xfId="41682"/>
    <cellStyle name="Output 31 4 3 2 4" xfId="31062"/>
    <cellStyle name="Output 31 4 3 2_Table 2A-1_EFT (Annual)" xfId="8203"/>
    <cellStyle name="Output 31 4 3 3" xfId="10964"/>
    <cellStyle name="Output 31 4 3 3 2" xfId="23062"/>
    <cellStyle name="Output 31 4 3 3 2 2" xfId="44248"/>
    <cellStyle name="Output 31 4 3 3 3" xfId="33644"/>
    <cellStyle name="Output 31 4 3 4" xfId="17949"/>
    <cellStyle name="Output 31 4 3 4 2" xfId="39136"/>
    <cellStyle name="Output 31 4 3 5" xfId="28319"/>
    <cellStyle name="Output 31 4 3_Table 2A-1_EFT (Annual)" xfId="8202"/>
    <cellStyle name="Output 31 4 4" xfId="4851"/>
    <cellStyle name="Output 31 4 4 2" xfId="13111"/>
    <cellStyle name="Output 31 4 4 2 2" xfId="25117"/>
    <cellStyle name="Output 31 4 4 2 2 2" xfId="46303"/>
    <cellStyle name="Output 31 4 4 2 3" xfId="35699"/>
    <cellStyle name="Output 31 4 4 3" xfId="20004"/>
    <cellStyle name="Output 31 4 4 3 2" xfId="41191"/>
    <cellStyle name="Output 31 4 4 4" xfId="30508"/>
    <cellStyle name="Output 31 4 4_Table 2A-1_EFT (Annual)" xfId="8204"/>
    <cellStyle name="Output 31 4 5" xfId="10455"/>
    <cellStyle name="Output 31 4 5 2" xfId="22571"/>
    <cellStyle name="Output 31 4 5 2 2" xfId="43757"/>
    <cellStyle name="Output 31 4 5 3" xfId="33153"/>
    <cellStyle name="Output 31 4 6" xfId="17458"/>
    <cellStyle name="Output 31 4 6 2" xfId="38645"/>
    <cellStyle name="Output 31 4 7" xfId="27765"/>
    <cellStyle name="Output 31 4_Table 2A-1_EFT (Annual)" xfId="3464"/>
    <cellStyle name="Output 31 5" xfId="2029"/>
    <cellStyle name="Output 31 5 2" xfId="5590"/>
    <cellStyle name="Output 31 5 2 2" xfId="13805"/>
    <cellStyle name="Output 31 5 2 2 2" xfId="25793"/>
    <cellStyle name="Output 31 5 2 2 2 2" xfId="46979"/>
    <cellStyle name="Output 31 5 2 2 3" xfId="36375"/>
    <cellStyle name="Output 31 5 2 3" xfId="20680"/>
    <cellStyle name="Output 31 5 2 3 2" xfId="41867"/>
    <cellStyle name="Output 31 5 2 4" xfId="31247"/>
    <cellStyle name="Output 31 5 2_Table 2A-1_EFT (Annual)" xfId="8206"/>
    <cellStyle name="Output 31 5 3" xfId="11149"/>
    <cellStyle name="Output 31 5 3 2" xfId="23247"/>
    <cellStyle name="Output 31 5 3 2 2" xfId="44433"/>
    <cellStyle name="Output 31 5 3 3" xfId="33829"/>
    <cellStyle name="Output 31 5 4" xfId="18134"/>
    <cellStyle name="Output 31 5 4 2" xfId="39321"/>
    <cellStyle name="Output 31 5 5" xfId="28504"/>
    <cellStyle name="Output 31 5_Table 2A-1_EFT (Annual)" xfId="8205"/>
    <cellStyle name="Output 31 6" xfId="1676"/>
    <cellStyle name="Output 31 6 2" xfId="5237"/>
    <cellStyle name="Output 31 6 2 2" xfId="13480"/>
    <cellStyle name="Output 31 6 2 2 2" xfId="25478"/>
    <cellStyle name="Output 31 6 2 2 2 2" xfId="46664"/>
    <cellStyle name="Output 31 6 2 2 3" xfId="36060"/>
    <cellStyle name="Output 31 6 2 3" xfId="20365"/>
    <cellStyle name="Output 31 6 2 3 2" xfId="41552"/>
    <cellStyle name="Output 31 6 2 4" xfId="30894"/>
    <cellStyle name="Output 31 6 2_Table 2A-1_EFT (Annual)" xfId="8208"/>
    <cellStyle name="Output 31 6 3" xfId="10825"/>
    <cellStyle name="Output 31 6 3 2" xfId="22932"/>
    <cellStyle name="Output 31 6 3 2 2" xfId="44118"/>
    <cellStyle name="Output 31 6 3 3" xfId="33514"/>
    <cellStyle name="Output 31 6 4" xfId="17819"/>
    <cellStyle name="Output 31 6 4 2" xfId="39006"/>
    <cellStyle name="Output 31 6 5" xfId="28151"/>
    <cellStyle name="Output 31 6_Table 2A-1_EFT (Annual)" xfId="8207"/>
    <cellStyle name="Output 31 7" xfId="3837"/>
    <cellStyle name="Output 31 7 2" xfId="12200"/>
    <cellStyle name="Output 31 7 2 2" xfId="24229"/>
    <cellStyle name="Output 31 7 2 2 2" xfId="45415"/>
    <cellStyle name="Output 31 7 2 3" xfId="34811"/>
    <cellStyle name="Output 31 7 3" xfId="19116"/>
    <cellStyle name="Output 31 7 3 2" xfId="40303"/>
    <cellStyle name="Output 31 7 4" xfId="29546"/>
    <cellStyle name="Output 31 7_Table 2A-1_EFT (Annual)" xfId="8209"/>
    <cellStyle name="Output 31 8" xfId="9519"/>
    <cellStyle name="Output 31 8 2" xfId="21683"/>
    <cellStyle name="Output 31 8 2 2" xfId="42869"/>
    <cellStyle name="Output 31 8 3" xfId="32265"/>
    <cellStyle name="Output 31 9" xfId="16570"/>
    <cellStyle name="Output 31 9 2" xfId="37757"/>
    <cellStyle name="Output 31_Table 2A-1_EFT (Annual)" xfId="3459"/>
    <cellStyle name="Output 32" xfId="219"/>
    <cellStyle name="Output 32 2" xfId="612"/>
    <cellStyle name="Output 32 2 2" xfId="1589"/>
    <cellStyle name="Output 32 2 2 2" xfId="2859"/>
    <cellStyle name="Output 32 2 2 2 2" xfId="6420"/>
    <cellStyle name="Output 32 2 2 2 2 2" xfId="14614"/>
    <cellStyle name="Output 32 2 2 2 2 2 2" xfId="26586"/>
    <cellStyle name="Output 32 2 2 2 2 2 2 2" xfId="47772"/>
    <cellStyle name="Output 32 2 2 2 2 2 3" xfId="37168"/>
    <cellStyle name="Output 32 2 2 2 2 3" xfId="21473"/>
    <cellStyle name="Output 32 2 2 2 2 3 2" xfId="42660"/>
    <cellStyle name="Output 32 2 2 2 2 4" xfId="32076"/>
    <cellStyle name="Output 32 2 2 2 2_Table 2A-1_EFT (Annual)" xfId="8211"/>
    <cellStyle name="Output 32 2 2 2 3" xfId="11956"/>
    <cellStyle name="Output 32 2 2 2 3 2" xfId="24040"/>
    <cellStyle name="Output 32 2 2 2 3 2 2" xfId="45226"/>
    <cellStyle name="Output 32 2 2 2 3 3" xfId="34622"/>
    <cellStyle name="Output 32 2 2 2 4" xfId="18927"/>
    <cellStyle name="Output 32 2 2 2 4 2" xfId="40114"/>
    <cellStyle name="Output 32 2 2 2 5" xfId="29333"/>
    <cellStyle name="Output 32 2 2 2_Table 2A-1_EFT (Annual)" xfId="8210"/>
    <cellStyle name="Output 32 2 2 3" xfId="1934"/>
    <cellStyle name="Output 32 2 2 3 2" xfId="5495"/>
    <cellStyle name="Output 32 2 2 3 2 2" xfId="13710"/>
    <cellStyle name="Output 32 2 2 3 2 2 2" xfId="25698"/>
    <cellStyle name="Output 32 2 2 3 2 2 2 2" xfId="46884"/>
    <cellStyle name="Output 32 2 2 3 2 2 3" xfId="36280"/>
    <cellStyle name="Output 32 2 2 3 2 3" xfId="20585"/>
    <cellStyle name="Output 32 2 2 3 2 3 2" xfId="41772"/>
    <cellStyle name="Output 32 2 2 3 2 4" xfId="31152"/>
    <cellStyle name="Output 32 2 2 3 2_Table 2A-1_EFT (Annual)" xfId="8213"/>
    <cellStyle name="Output 32 2 2 3 3" xfId="11054"/>
    <cellStyle name="Output 32 2 2 3 3 2" xfId="23152"/>
    <cellStyle name="Output 32 2 2 3 3 2 2" xfId="44338"/>
    <cellStyle name="Output 32 2 2 3 3 3" xfId="33734"/>
    <cellStyle name="Output 32 2 2 3 4" xfId="18039"/>
    <cellStyle name="Output 32 2 2 3 4 2" xfId="39226"/>
    <cellStyle name="Output 32 2 2 3 5" xfId="28409"/>
    <cellStyle name="Output 32 2 2 3_Table 2A-1_EFT (Annual)" xfId="8212"/>
    <cellStyle name="Output 32 2 2 4" xfId="5150"/>
    <cellStyle name="Output 32 2 2 4 2" xfId="13410"/>
    <cellStyle name="Output 32 2 2 4 2 2" xfId="25416"/>
    <cellStyle name="Output 32 2 2 4 2 2 2" xfId="46602"/>
    <cellStyle name="Output 32 2 2 4 2 3" xfId="35998"/>
    <cellStyle name="Output 32 2 2 4 3" xfId="20303"/>
    <cellStyle name="Output 32 2 2 4 3 2" xfId="41490"/>
    <cellStyle name="Output 32 2 2 4 4" xfId="30807"/>
    <cellStyle name="Output 32 2 2 4_Table 2A-1_EFT (Annual)" xfId="8214"/>
    <cellStyle name="Output 32 2 2 5" xfId="10754"/>
    <cellStyle name="Output 32 2 2 5 2" xfId="22870"/>
    <cellStyle name="Output 32 2 2 5 2 2" xfId="44056"/>
    <cellStyle name="Output 32 2 2 5 3" xfId="33452"/>
    <cellStyle name="Output 32 2 2 6" xfId="17757"/>
    <cellStyle name="Output 32 2 2 6 2" xfId="38944"/>
    <cellStyle name="Output 32 2 2 7" xfId="28064"/>
    <cellStyle name="Output 32 2 2_Table 2A-1_EFT (Annual)" xfId="3467"/>
    <cellStyle name="Output 32 2 3" xfId="2328"/>
    <cellStyle name="Output 32 2 3 2" xfId="5889"/>
    <cellStyle name="Output 32 2 3 2 2" xfId="14104"/>
    <cellStyle name="Output 32 2 3 2 2 2" xfId="26092"/>
    <cellStyle name="Output 32 2 3 2 2 2 2" xfId="47278"/>
    <cellStyle name="Output 32 2 3 2 2 3" xfId="36674"/>
    <cellStyle name="Output 32 2 3 2 3" xfId="20979"/>
    <cellStyle name="Output 32 2 3 2 3 2" xfId="42166"/>
    <cellStyle name="Output 32 2 3 2 4" xfId="31546"/>
    <cellStyle name="Output 32 2 3 2_Table 2A-1_EFT (Annual)" xfId="8216"/>
    <cellStyle name="Output 32 2 3 3" xfId="11448"/>
    <cellStyle name="Output 32 2 3 3 2" xfId="23546"/>
    <cellStyle name="Output 32 2 3 3 2 2" xfId="44732"/>
    <cellStyle name="Output 32 2 3 3 3" xfId="34128"/>
    <cellStyle name="Output 32 2 3 4" xfId="18433"/>
    <cellStyle name="Output 32 2 3 4 2" xfId="39620"/>
    <cellStyle name="Output 32 2 3 5" xfId="28803"/>
    <cellStyle name="Output 32 2 3_Table 2A-1_EFT (Annual)" xfId="8215"/>
    <cellStyle name="Output 32 2 4" xfId="1759"/>
    <cellStyle name="Output 32 2 4 2" xfId="5320"/>
    <cellStyle name="Output 32 2 4 2 2" xfId="13545"/>
    <cellStyle name="Output 32 2 4 2 2 2" xfId="25536"/>
    <cellStyle name="Output 32 2 4 2 2 2 2" xfId="46722"/>
    <cellStyle name="Output 32 2 4 2 2 3" xfId="36118"/>
    <cellStyle name="Output 32 2 4 2 3" xfId="20423"/>
    <cellStyle name="Output 32 2 4 2 3 2" xfId="41610"/>
    <cellStyle name="Output 32 2 4 2 4" xfId="30977"/>
    <cellStyle name="Output 32 2 4 2_Table 2A-1_EFT (Annual)" xfId="8218"/>
    <cellStyle name="Output 32 2 4 3" xfId="10888"/>
    <cellStyle name="Output 32 2 4 3 2" xfId="22990"/>
    <cellStyle name="Output 32 2 4 3 2 2" xfId="44176"/>
    <cellStyle name="Output 32 2 4 3 3" xfId="33572"/>
    <cellStyle name="Output 32 2 4 4" xfId="17877"/>
    <cellStyle name="Output 32 2 4 4 2" xfId="39064"/>
    <cellStyle name="Output 32 2 4 5" xfId="28234"/>
    <cellStyle name="Output 32 2 4_Table 2A-1_EFT (Annual)" xfId="8217"/>
    <cellStyle name="Output 32 2 5" xfId="4182"/>
    <cellStyle name="Output 32 2 5 2" xfId="12506"/>
    <cellStyle name="Output 32 2 5 2 2" xfId="24528"/>
    <cellStyle name="Output 32 2 5 2 2 2" xfId="45714"/>
    <cellStyle name="Output 32 2 5 2 3" xfId="35110"/>
    <cellStyle name="Output 32 2 5 3" xfId="19415"/>
    <cellStyle name="Output 32 2 5 3 2" xfId="40602"/>
    <cellStyle name="Output 32 2 5 4" xfId="29870"/>
    <cellStyle name="Output 32 2 5_Table 2A-1_EFT (Annual)" xfId="8219"/>
    <cellStyle name="Output 32 2 6" xfId="9845"/>
    <cellStyle name="Output 32 2 6 2" xfId="21982"/>
    <cellStyle name="Output 32 2 6 2 2" xfId="43168"/>
    <cellStyle name="Output 32 2 6 3" xfId="32564"/>
    <cellStyle name="Output 32 2 7" xfId="16869"/>
    <cellStyle name="Output 32 2 7 2" xfId="38056"/>
    <cellStyle name="Output 32 2 8" xfId="27127"/>
    <cellStyle name="Output 32 2_Table 2A-1_EFT (Annual)" xfId="3466"/>
    <cellStyle name="Output 32 3" xfId="1267"/>
    <cellStyle name="Output 32 3 2" xfId="2537"/>
    <cellStyle name="Output 32 3 2 2" xfId="6098"/>
    <cellStyle name="Output 32 3 2 2 2" xfId="14292"/>
    <cellStyle name="Output 32 3 2 2 2 2" xfId="26264"/>
    <cellStyle name="Output 32 3 2 2 2 2 2" xfId="47450"/>
    <cellStyle name="Output 32 3 2 2 2 3" xfId="36846"/>
    <cellStyle name="Output 32 3 2 2 3" xfId="21151"/>
    <cellStyle name="Output 32 3 2 2 3 2" xfId="42338"/>
    <cellStyle name="Output 32 3 2 2 4" xfId="31754"/>
    <cellStyle name="Output 32 3 2 2_Table 2A-1_EFT (Annual)" xfId="8221"/>
    <cellStyle name="Output 32 3 2 3" xfId="11634"/>
    <cellStyle name="Output 32 3 2 3 2" xfId="23718"/>
    <cellStyle name="Output 32 3 2 3 2 2" xfId="44904"/>
    <cellStyle name="Output 32 3 2 3 3" xfId="34300"/>
    <cellStyle name="Output 32 3 2 4" xfId="18605"/>
    <cellStyle name="Output 32 3 2 4 2" xfId="39792"/>
    <cellStyle name="Output 32 3 2 5" xfId="29011"/>
    <cellStyle name="Output 32 3 2_Table 2A-1_EFT (Annual)" xfId="8220"/>
    <cellStyle name="Output 32 3 3" xfId="1839"/>
    <cellStyle name="Output 32 3 3 2" xfId="5400"/>
    <cellStyle name="Output 32 3 3 2 2" xfId="13615"/>
    <cellStyle name="Output 32 3 3 2 2 2" xfId="25603"/>
    <cellStyle name="Output 32 3 3 2 2 2 2" xfId="46789"/>
    <cellStyle name="Output 32 3 3 2 2 3" xfId="36185"/>
    <cellStyle name="Output 32 3 3 2 3" xfId="20490"/>
    <cellStyle name="Output 32 3 3 2 3 2" xfId="41677"/>
    <cellStyle name="Output 32 3 3 2 4" xfId="31057"/>
    <cellStyle name="Output 32 3 3 2_Table 2A-1_EFT (Annual)" xfId="8223"/>
    <cellStyle name="Output 32 3 3 3" xfId="10959"/>
    <cellStyle name="Output 32 3 3 3 2" xfId="23057"/>
    <cellStyle name="Output 32 3 3 3 2 2" xfId="44243"/>
    <cellStyle name="Output 32 3 3 3 3" xfId="33639"/>
    <cellStyle name="Output 32 3 3 4" xfId="17944"/>
    <cellStyle name="Output 32 3 3 4 2" xfId="39131"/>
    <cellStyle name="Output 32 3 3 5" xfId="28314"/>
    <cellStyle name="Output 32 3 3_Table 2A-1_EFT (Annual)" xfId="8222"/>
    <cellStyle name="Output 32 3 4" xfId="4828"/>
    <cellStyle name="Output 32 3 4 2" xfId="13088"/>
    <cellStyle name="Output 32 3 4 2 2" xfId="25094"/>
    <cellStyle name="Output 32 3 4 2 2 2" xfId="46280"/>
    <cellStyle name="Output 32 3 4 2 3" xfId="35676"/>
    <cellStyle name="Output 32 3 4 3" xfId="19981"/>
    <cellStyle name="Output 32 3 4 3 2" xfId="41168"/>
    <cellStyle name="Output 32 3 4 4" xfId="30485"/>
    <cellStyle name="Output 32 3 4_Table 2A-1_EFT (Annual)" xfId="8224"/>
    <cellStyle name="Output 32 3 5" xfId="10432"/>
    <cellStyle name="Output 32 3 5 2" xfId="22548"/>
    <cellStyle name="Output 32 3 5 2 2" xfId="43734"/>
    <cellStyle name="Output 32 3 5 3" xfId="33130"/>
    <cellStyle name="Output 32 3 6" xfId="17435"/>
    <cellStyle name="Output 32 3 6 2" xfId="38622"/>
    <cellStyle name="Output 32 3 7" xfId="27742"/>
    <cellStyle name="Output 32 3_Table 2A-1_EFT (Annual)" xfId="3468"/>
    <cellStyle name="Output 32 4" xfId="2006"/>
    <cellStyle name="Output 32 4 2" xfId="5567"/>
    <cellStyle name="Output 32 4 2 2" xfId="13782"/>
    <cellStyle name="Output 32 4 2 2 2" xfId="25770"/>
    <cellStyle name="Output 32 4 2 2 2 2" xfId="46956"/>
    <cellStyle name="Output 32 4 2 2 3" xfId="36352"/>
    <cellStyle name="Output 32 4 2 3" xfId="20657"/>
    <cellStyle name="Output 32 4 2 3 2" xfId="41844"/>
    <cellStyle name="Output 32 4 2 4" xfId="31224"/>
    <cellStyle name="Output 32 4 2_Table 2A-1_EFT (Annual)" xfId="8226"/>
    <cellStyle name="Output 32 4 3" xfId="11126"/>
    <cellStyle name="Output 32 4 3 2" xfId="23224"/>
    <cellStyle name="Output 32 4 3 2 2" xfId="44410"/>
    <cellStyle name="Output 32 4 3 3" xfId="33806"/>
    <cellStyle name="Output 32 4 4" xfId="18111"/>
    <cellStyle name="Output 32 4 4 2" xfId="39298"/>
    <cellStyle name="Output 32 4 5" xfId="28481"/>
    <cellStyle name="Output 32 4_Table 2A-1_EFT (Annual)" xfId="8225"/>
    <cellStyle name="Output 32 5" xfId="1666"/>
    <cellStyle name="Output 32 5 2" xfId="5227"/>
    <cellStyle name="Output 32 5 2 2" xfId="13474"/>
    <cellStyle name="Output 32 5 2 2 2" xfId="25474"/>
    <cellStyle name="Output 32 5 2 2 2 2" xfId="46660"/>
    <cellStyle name="Output 32 5 2 2 3" xfId="36056"/>
    <cellStyle name="Output 32 5 2 3" xfId="20361"/>
    <cellStyle name="Output 32 5 2 3 2" xfId="41548"/>
    <cellStyle name="Output 32 5 2 4" xfId="30884"/>
    <cellStyle name="Output 32 5 2_Table 2A-1_EFT (Annual)" xfId="8228"/>
    <cellStyle name="Output 32 5 3" xfId="10819"/>
    <cellStyle name="Output 32 5 3 2" xfId="22928"/>
    <cellStyle name="Output 32 5 3 2 2" xfId="44114"/>
    <cellStyle name="Output 32 5 3 3" xfId="33510"/>
    <cellStyle name="Output 32 5 4" xfId="17815"/>
    <cellStyle name="Output 32 5 4 2" xfId="39002"/>
    <cellStyle name="Output 32 5 5" xfId="28141"/>
    <cellStyle name="Output 32 5_Table 2A-1_EFT (Annual)" xfId="8227"/>
    <cellStyle name="Output 32 6" xfId="3808"/>
    <cellStyle name="Output 32 6 2" xfId="12176"/>
    <cellStyle name="Output 32 6 2 2" xfId="24206"/>
    <cellStyle name="Output 32 6 2 2 2" xfId="45392"/>
    <cellStyle name="Output 32 6 2 3" xfId="34788"/>
    <cellStyle name="Output 32 6 3" xfId="19093"/>
    <cellStyle name="Output 32 6 3 2" xfId="40280"/>
    <cellStyle name="Output 32 6 4" xfId="29517"/>
    <cellStyle name="Output 32 6_Table 2A-1_EFT (Annual)" xfId="8229"/>
    <cellStyle name="Output 32 7" xfId="9495"/>
    <cellStyle name="Output 32 7 2" xfId="21660"/>
    <cellStyle name="Output 32 7 2 2" xfId="42846"/>
    <cellStyle name="Output 32 7 3" xfId="32242"/>
    <cellStyle name="Output 32 8" xfId="16547"/>
    <cellStyle name="Output 32 8 2" xfId="37734"/>
    <cellStyle name="Output 32 9" xfId="26774"/>
    <cellStyle name="Output 32_Table 2A-1_EFT (Annual)" xfId="3465"/>
    <cellStyle name="Output 33" xfId="292"/>
    <cellStyle name="Output 33 2" xfId="1296"/>
    <cellStyle name="Output 33 2 2" xfId="2566"/>
    <cellStyle name="Output 33 2 2 2" xfId="6127"/>
    <cellStyle name="Output 33 2 2 2 2" xfId="14321"/>
    <cellStyle name="Output 33 2 2 2 2 2" xfId="26293"/>
    <cellStyle name="Output 33 2 2 2 2 2 2" xfId="47479"/>
    <cellStyle name="Output 33 2 2 2 2 3" xfId="36875"/>
    <cellStyle name="Output 33 2 2 2 3" xfId="21180"/>
    <cellStyle name="Output 33 2 2 2 3 2" xfId="42367"/>
    <cellStyle name="Output 33 2 2 2 4" xfId="31783"/>
    <cellStyle name="Output 33 2 2 2_Table 2A-1_EFT (Annual)" xfId="8231"/>
    <cellStyle name="Output 33 2 2 3" xfId="11663"/>
    <cellStyle name="Output 33 2 2 3 2" xfId="23747"/>
    <cellStyle name="Output 33 2 2 3 2 2" xfId="44933"/>
    <cellStyle name="Output 33 2 2 3 3" xfId="34329"/>
    <cellStyle name="Output 33 2 2 4" xfId="18634"/>
    <cellStyle name="Output 33 2 2 4 2" xfId="39821"/>
    <cellStyle name="Output 33 2 2 5" xfId="29040"/>
    <cellStyle name="Output 33 2 2_Table 2A-1_EFT (Annual)" xfId="8230"/>
    <cellStyle name="Output 33 2 3" xfId="1871"/>
    <cellStyle name="Output 33 2 3 2" xfId="5432"/>
    <cellStyle name="Output 33 2 3 2 2" xfId="13647"/>
    <cellStyle name="Output 33 2 3 2 2 2" xfId="25635"/>
    <cellStyle name="Output 33 2 3 2 2 2 2" xfId="46821"/>
    <cellStyle name="Output 33 2 3 2 2 3" xfId="36217"/>
    <cellStyle name="Output 33 2 3 2 3" xfId="20522"/>
    <cellStyle name="Output 33 2 3 2 3 2" xfId="41709"/>
    <cellStyle name="Output 33 2 3 2 4" xfId="31089"/>
    <cellStyle name="Output 33 2 3 2_Table 2A-1_EFT (Annual)" xfId="8233"/>
    <cellStyle name="Output 33 2 3 3" xfId="10991"/>
    <cellStyle name="Output 33 2 3 3 2" xfId="23089"/>
    <cellStyle name="Output 33 2 3 3 2 2" xfId="44275"/>
    <cellStyle name="Output 33 2 3 3 3" xfId="33671"/>
    <cellStyle name="Output 33 2 3 4" xfId="17976"/>
    <cellStyle name="Output 33 2 3 4 2" xfId="39163"/>
    <cellStyle name="Output 33 2 3 5" xfId="28346"/>
    <cellStyle name="Output 33 2 3_Table 2A-1_EFT (Annual)" xfId="8232"/>
    <cellStyle name="Output 33 2 4" xfId="4857"/>
    <cellStyle name="Output 33 2 4 2" xfId="13117"/>
    <cellStyle name="Output 33 2 4 2 2" xfId="25123"/>
    <cellStyle name="Output 33 2 4 2 2 2" xfId="46309"/>
    <cellStyle name="Output 33 2 4 2 3" xfId="35705"/>
    <cellStyle name="Output 33 2 4 3" xfId="20010"/>
    <cellStyle name="Output 33 2 4 3 2" xfId="41197"/>
    <cellStyle name="Output 33 2 4 4" xfId="30514"/>
    <cellStyle name="Output 33 2 4_Table 2A-1_EFT (Annual)" xfId="8234"/>
    <cellStyle name="Output 33 2 5" xfId="10461"/>
    <cellStyle name="Output 33 2 5 2" xfId="22577"/>
    <cellStyle name="Output 33 2 5 2 2" xfId="43763"/>
    <cellStyle name="Output 33 2 5 3" xfId="33159"/>
    <cellStyle name="Output 33 2 6" xfId="17464"/>
    <cellStyle name="Output 33 2 6 2" xfId="38651"/>
    <cellStyle name="Output 33 2 7" xfId="27771"/>
    <cellStyle name="Output 33 2_Table 2A-1_EFT (Annual)" xfId="3470"/>
    <cellStyle name="Output 33 3" xfId="2035"/>
    <cellStyle name="Output 33 3 2" xfId="5596"/>
    <cellStyle name="Output 33 3 2 2" xfId="13811"/>
    <cellStyle name="Output 33 3 2 2 2" xfId="25799"/>
    <cellStyle name="Output 33 3 2 2 2 2" xfId="46985"/>
    <cellStyle name="Output 33 3 2 2 3" xfId="36381"/>
    <cellStyle name="Output 33 3 2 3" xfId="20686"/>
    <cellStyle name="Output 33 3 2 3 2" xfId="41873"/>
    <cellStyle name="Output 33 3 2 4" xfId="31253"/>
    <cellStyle name="Output 33 3 2_Table 2A-1_EFT (Annual)" xfId="8236"/>
    <cellStyle name="Output 33 3 3" xfId="11155"/>
    <cellStyle name="Output 33 3 3 2" xfId="23253"/>
    <cellStyle name="Output 33 3 3 2 2" xfId="44439"/>
    <cellStyle name="Output 33 3 3 3" xfId="33835"/>
    <cellStyle name="Output 33 3 4" xfId="18140"/>
    <cellStyle name="Output 33 3 4 2" xfId="39327"/>
    <cellStyle name="Output 33 3 5" xfId="28510"/>
    <cellStyle name="Output 33 3_Table 2A-1_EFT (Annual)" xfId="8235"/>
    <cellStyle name="Output 33 4" xfId="1678"/>
    <cellStyle name="Output 33 4 2" xfId="5239"/>
    <cellStyle name="Output 33 4 2 2" xfId="13482"/>
    <cellStyle name="Output 33 4 2 2 2" xfId="25479"/>
    <cellStyle name="Output 33 4 2 2 2 2" xfId="46665"/>
    <cellStyle name="Output 33 4 2 2 3" xfId="36061"/>
    <cellStyle name="Output 33 4 2 3" xfId="20366"/>
    <cellStyle name="Output 33 4 2 3 2" xfId="41553"/>
    <cellStyle name="Output 33 4 2 4" xfId="30896"/>
    <cellStyle name="Output 33 4 2_Table 2A-1_EFT (Annual)" xfId="8238"/>
    <cellStyle name="Output 33 4 3" xfId="10826"/>
    <cellStyle name="Output 33 4 3 2" xfId="22933"/>
    <cellStyle name="Output 33 4 3 2 2" xfId="44119"/>
    <cellStyle name="Output 33 4 3 3" xfId="33515"/>
    <cellStyle name="Output 33 4 4" xfId="17820"/>
    <cellStyle name="Output 33 4 4 2" xfId="39007"/>
    <cellStyle name="Output 33 4 5" xfId="28153"/>
    <cellStyle name="Output 33 4_Table 2A-1_EFT (Annual)" xfId="8237"/>
    <cellStyle name="Output 33 5" xfId="3864"/>
    <cellStyle name="Output 33 5 2" xfId="12206"/>
    <cellStyle name="Output 33 5 2 2" xfId="24235"/>
    <cellStyle name="Output 33 5 2 2 2" xfId="45421"/>
    <cellStyle name="Output 33 5 2 3" xfId="34817"/>
    <cellStyle name="Output 33 5 3" xfId="19122"/>
    <cellStyle name="Output 33 5 3 2" xfId="40309"/>
    <cellStyle name="Output 33 5 4" xfId="29553"/>
    <cellStyle name="Output 33 5_Table 2A-1_EFT (Annual)" xfId="8239"/>
    <cellStyle name="Output 33 6" xfId="9541"/>
    <cellStyle name="Output 33 6 2" xfId="21689"/>
    <cellStyle name="Output 33 6 2 2" xfId="42875"/>
    <cellStyle name="Output 33 6 3" xfId="32271"/>
    <cellStyle name="Output 33 7" xfId="16576"/>
    <cellStyle name="Output 33 7 2" xfId="37763"/>
    <cellStyle name="Output 33 8" xfId="26810"/>
    <cellStyle name="Output 33_Table 2A-1_EFT (Annual)" xfId="3469"/>
    <cellStyle name="Output 34" xfId="639"/>
    <cellStyle name="Output 34 2" xfId="1616"/>
    <cellStyle name="Output 34 2 2" xfId="2886"/>
    <cellStyle name="Output 34 2 2 2" xfId="6447"/>
    <cellStyle name="Output 34 2 2 2 2" xfId="14641"/>
    <cellStyle name="Output 34 2 2 2 2 2" xfId="26613"/>
    <cellStyle name="Output 34 2 2 2 2 2 2" xfId="47799"/>
    <cellStyle name="Output 34 2 2 2 2 3" xfId="37195"/>
    <cellStyle name="Output 34 2 2 2 3" xfId="21500"/>
    <cellStyle name="Output 34 2 2 2 3 2" xfId="42687"/>
    <cellStyle name="Output 34 2 2 2 4" xfId="32103"/>
    <cellStyle name="Output 34 2 2 2_Table 2A-1_EFT (Annual)" xfId="8242"/>
    <cellStyle name="Output 34 2 2 3" xfId="11983"/>
    <cellStyle name="Output 34 2 2 3 2" xfId="24067"/>
    <cellStyle name="Output 34 2 2 3 2 2" xfId="45253"/>
    <cellStyle name="Output 34 2 2 3 3" xfId="34649"/>
    <cellStyle name="Output 34 2 2 4" xfId="18954"/>
    <cellStyle name="Output 34 2 2 4 2" xfId="40141"/>
    <cellStyle name="Output 34 2 2 5" xfId="29360"/>
    <cellStyle name="Output 34 2 2_Table 2A-1_EFT (Annual)" xfId="8241"/>
    <cellStyle name="Output 34 2 3" xfId="1939"/>
    <cellStyle name="Output 34 2 3 2" xfId="5500"/>
    <cellStyle name="Output 34 2 3 2 2" xfId="13715"/>
    <cellStyle name="Output 34 2 3 2 2 2" xfId="25703"/>
    <cellStyle name="Output 34 2 3 2 2 2 2" xfId="46889"/>
    <cellStyle name="Output 34 2 3 2 2 3" xfId="36285"/>
    <cellStyle name="Output 34 2 3 2 3" xfId="20590"/>
    <cellStyle name="Output 34 2 3 2 3 2" xfId="41777"/>
    <cellStyle name="Output 34 2 3 2 4" xfId="31157"/>
    <cellStyle name="Output 34 2 3 2_Table 2A-1_EFT (Annual)" xfId="8244"/>
    <cellStyle name="Output 34 2 3 3" xfId="11059"/>
    <cellStyle name="Output 34 2 3 3 2" xfId="23157"/>
    <cellStyle name="Output 34 2 3 3 2 2" xfId="44343"/>
    <cellStyle name="Output 34 2 3 3 3" xfId="33739"/>
    <cellStyle name="Output 34 2 3 4" xfId="18044"/>
    <cellStyle name="Output 34 2 3 4 2" xfId="39231"/>
    <cellStyle name="Output 34 2 3 5" xfId="28414"/>
    <cellStyle name="Output 34 2 3_Table 2A-1_EFT (Annual)" xfId="8243"/>
    <cellStyle name="Output 34 2 4" xfId="5177"/>
    <cellStyle name="Output 34 2 4 2" xfId="13437"/>
    <cellStyle name="Output 34 2 4 2 2" xfId="25443"/>
    <cellStyle name="Output 34 2 4 2 2 2" xfId="46629"/>
    <cellStyle name="Output 34 2 4 2 3" xfId="36025"/>
    <cellStyle name="Output 34 2 4 3" xfId="20330"/>
    <cellStyle name="Output 34 2 4 3 2" xfId="41517"/>
    <cellStyle name="Output 34 2 4 4" xfId="30834"/>
    <cellStyle name="Output 34 2 4_Table 2A-1_EFT (Annual)" xfId="8245"/>
    <cellStyle name="Output 34 2 5" xfId="10781"/>
    <cellStyle name="Output 34 2 5 2" xfId="22897"/>
    <cellStyle name="Output 34 2 5 2 2" xfId="44083"/>
    <cellStyle name="Output 34 2 5 3" xfId="33479"/>
    <cellStyle name="Output 34 2 6" xfId="17784"/>
    <cellStyle name="Output 34 2 6 2" xfId="38971"/>
    <cellStyle name="Output 34 2 7" xfId="28091"/>
    <cellStyle name="Output 34 2_Table 2A-1_EFT (Annual)" xfId="3471"/>
    <cellStyle name="Output 34 3" xfId="1128"/>
    <cellStyle name="Output 34 3 2" xfId="2401"/>
    <cellStyle name="Output 34 3 2 2" xfId="5962"/>
    <cellStyle name="Output 34 3 2 2 2" xfId="14156"/>
    <cellStyle name="Output 34 3 2 2 2 2" xfId="26128"/>
    <cellStyle name="Output 34 3 2 2 2 2 2" xfId="47314"/>
    <cellStyle name="Output 34 3 2 2 2 3" xfId="36710"/>
    <cellStyle name="Output 34 3 2 2 3" xfId="21015"/>
    <cellStyle name="Output 34 3 2 2 3 2" xfId="42202"/>
    <cellStyle name="Output 34 3 2 2 4" xfId="31618"/>
    <cellStyle name="Output 34 3 2 2_Table 2A-1_EFT (Annual)" xfId="8247"/>
    <cellStyle name="Output 34 3 2 3" xfId="11498"/>
    <cellStyle name="Output 34 3 2 3 2" xfId="23582"/>
    <cellStyle name="Output 34 3 2 3 2 2" xfId="44768"/>
    <cellStyle name="Output 34 3 2 3 3" xfId="34164"/>
    <cellStyle name="Output 34 3 2 4" xfId="18469"/>
    <cellStyle name="Output 34 3 2 4 2" xfId="39656"/>
    <cellStyle name="Output 34 3 2 5" xfId="28875"/>
    <cellStyle name="Output 34 3 2_Table 2A-1_EFT (Annual)" xfId="8246"/>
    <cellStyle name="Output 34 3 3" xfId="4689"/>
    <cellStyle name="Output 34 3 3 2" xfId="12949"/>
    <cellStyle name="Output 34 3 3 2 2" xfId="24955"/>
    <cellStyle name="Output 34 3 3 2 2 2" xfId="46141"/>
    <cellStyle name="Output 34 3 3 2 3" xfId="35537"/>
    <cellStyle name="Output 34 3 3 3" xfId="19842"/>
    <cellStyle name="Output 34 3 3 3 2" xfId="41029"/>
    <cellStyle name="Output 34 3 3 4" xfId="30346"/>
    <cellStyle name="Output 34 3 3_Table 2A-1_EFT (Annual)" xfId="8248"/>
    <cellStyle name="Output 34 3 4" xfId="10293"/>
    <cellStyle name="Output 34 3 4 2" xfId="22409"/>
    <cellStyle name="Output 34 3 4 2 2" xfId="43595"/>
    <cellStyle name="Output 34 3 4 3" xfId="32991"/>
    <cellStyle name="Output 34 3 5" xfId="17296"/>
    <cellStyle name="Output 34 3 5 2" xfId="38483"/>
    <cellStyle name="Output 34 3 6" xfId="27603"/>
    <cellStyle name="Output 34 3_Table 2A-1_EFT (Annual)" xfId="3472"/>
    <cellStyle name="Output 34 4" xfId="2355"/>
    <cellStyle name="Output 34 4 2" xfId="5916"/>
    <cellStyle name="Output 34 4 2 2" xfId="14131"/>
    <cellStyle name="Output 34 4 2 2 2" xfId="26119"/>
    <cellStyle name="Output 34 4 2 2 2 2" xfId="47305"/>
    <cellStyle name="Output 34 4 2 2 3" xfId="36701"/>
    <cellStyle name="Output 34 4 2 3" xfId="21006"/>
    <cellStyle name="Output 34 4 2 3 2" xfId="42193"/>
    <cellStyle name="Output 34 4 2 4" xfId="31573"/>
    <cellStyle name="Output 34 4 2_Table 2A-1_EFT (Annual)" xfId="8250"/>
    <cellStyle name="Output 34 4 3" xfId="11475"/>
    <cellStyle name="Output 34 4 3 2" xfId="23573"/>
    <cellStyle name="Output 34 4 3 2 2" xfId="44759"/>
    <cellStyle name="Output 34 4 3 3" xfId="34155"/>
    <cellStyle name="Output 34 4 4" xfId="18460"/>
    <cellStyle name="Output 34 4 4 2" xfId="39647"/>
    <cellStyle name="Output 34 4 5" xfId="28830"/>
    <cellStyle name="Output 34 4_Table 2A-1_EFT (Annual)" xfId="8249"/>
    <cellStyle name="Output 34 5" xfId="4209"/>
    <cellStyle name="Output 34 5 2" xfId="12533"/>
    <cellStyle name="Output 34 5 2 2" xfId="24555"/>
    <cellStyle name="Output 34 5 2 2 2" xfId="45741"/>
    <cellStyle name="Output 34 5 2 3" xfId="35137"/>
    <cellStyle name="Output 34 5 3" xfId="19442"/>
    <cellStyle name="Output 34 5 3 2" xfId="40629"/>
    <cellStyle name="Output 34 5 4" xfId="29897"/>
    <cellStyle name="Output 34 5_Table 2A-1_EFT (Annual)" xfId="8251"/>
    <cellStyle name="Output 34 6" xfId="9872"/>
    <cellStyle name="Output 34 6 2" xfId="22009"/>
    <cellStyle name="Output 34 6 2 2" xfId="43195"/>
    <cellStyle name="Output 34 6 3" xfId="32591"/>
    <cellStyle name="Output 34 7" xfId="16896"/>
    <cellStyle name="Output 34 7 2" xfId="38083"/>
    <cellStyle name="Output 34 8" xfId="27154"/>
    <cellStyle name="Output 34_Table 2A-1_EFT (Annual)" xfId="8240"/>
    <cellStyle name="Output 35" xfId="696"/>
    <cellStyle name="Output 35 2" xfId="2363"/>
    <cellStyle name="Output 35 2 2" xfId="5924"/>
    <cellStyle name="Output 35 2 2 2" xfId="14138"/>
    <cellStyle name="Output 35 2 2 2 2" xfId="26126"/>
    <cellStyle name="Output 35 2 2 2 2 2" xfId="47312"/>
    <cellStyle name="Output 35 2 2 2 3" xfId="36708"/>
    <cellStyle name="Output 35 2 2 3" xfId="21013"/>
    <cellStyle name="Output 35 2 2 3 2" xfId="42200"/>
    <cellStyle name="Output 35 2 2 4" xfId="31580"/>
    <cellStyle name="Output 35 2 2_Table 2A-1_EFT (Annual)" xfId="8253"/>
    <cellStyle name="Output 35 2 3" xfId="11483"/>
    <cellStyle name="Output 35 2 3 2" xfId="23580"/>
    <cellStyle name="Output 35 2 3 2 2" xfId="44766"/>
    <cellStyle name="Output 35 2 3 3" xfId="34162"/>
    <cellStyle name="Output 35 2 4" xfId="18467"/>
    <cellStyle name="Output 35 2 4 2" xfId="39654"/>
    <cellStyle name="Output 35 2 5" xfId="28837"/>
    <cellStyle name="Output 35 2_Table 2A-1_EFT (Annual)" xfId="8252"/>
    <cellStyle name="Output 35 3" xfId="1621"/>
    <cellStyle name="Output 35 3 2" xfId="5182"/>
    <cellStyle name="Output 35 3 2 2" xfId="13442"/>
    <cellStyle name="Output 35 3 2 2 2" xfId="25447"/>
    <cellStyle name="Output 35 3 2 2 2 2" xfId="46633"/>
    <cellStyle name="Output 35 3 2 2 3" xfId="36029"/>
    <cellStyle name="Output 35 3 2 3" xfId="20334"/>
    <cellStyle name="Output 35 3 2 3 2" xfId="41521"/>
    <cellStyle name="Output 35 3 2 4" xfId="30839"/>
    <cellStyle name="Output 35 3 2_Table 2A-1_EFT (Annual)" xfId="8255"/>
    <cellStyle name="Output 35 3 3" xfId="10785"/>
    <cellStyle name="Output 35 3 3 2" xfId="22901"/>
    <cellStyle name="Output 35 3 3 2 2" xfId="44087"/>
    <cellStyle name="Output 35 3 3 3" xfId="33483"/>
    <cellStyle name="Output 35 3 4" xfId="17788"/>
    <cellStyle name="Output 35 3 4 2" xfId="38975"/>
    <cellStyle name="Output 35 3 5" xfId="28096"/>
    <cellStyle name="Output 35 3_Table 2A-1_EFT (Annual)" xfId="8254"/>
    <cellStyle name="Output 35 4" xfId="4259"/>
    <cellStyle name="Output 35 4 2" xfId="12544"/>
    <cellStyle name="Output 35 4 2 2" xfId="24562"/>
    <cellStyle name="Output 35 4 2 2 2" xfId="45748"/>
    <cellStyle name="Output 35 4 2 3" xfId="35144"/>
    <cellStyle name="Output 35 4 3" xfId="19449"/>
    <cellStyle name="Output 35 4 3 2" xfId="40636"/>
    <cellStyle name="Output 35 4 4" xfId="29917"/>
    <cellStyle name="Output 35 4_Table 2A-1_EFT (Annual)" xfId="8256"/>
    <cellStyle name="Output 35 5" xfId="9890"/>
    <cellStyle name="Output 35 5 2" xfId="22016"/>
    <cellStyle name="Output 35 5 2 2" xfId="43202"/>
    <cellStyle name="Output 35 5 3" xfId="32598"/>
    <cellStyle name="Output 35 6" xfId="16903"/>
    <cellStyle name="Output 35 6 2" xfId="38090"/>
    <cellStyle name="Output 35 7" xfId="27174"/>
    <cellStyle name="Output 35_Table 2A-1_EFT (Annual)" xfId="3473"/>
    <cellStyle name="Output 36" xfId="16010"/>
    <cellStyle name="Output 36 2" xfId="37203"/>
    <cellStyle name="Output 37" xfId="47807"/>
    <cellStyle name="Output 4" xfId="91"/>
    <cellStyle name="Output 4 10" xfId="21519"/>
    <cellStyle name="Output 4 10 2" xfId="42706"/>
    <cellStyle name="Output 4 11" xfId="26647"/>
    <cellStyle name="Output 4 2" xfId="490"/>
    <cellStyle name="Output 4 2 2" xfId="1467"/>
    <cellStyle name="Output 4 2 2 2" xfId="2737"/>
    <cellStyle name="Output 4 2 2 2 2" xfId="6298"/>
    <cellStyle name="Output 4 2 2 2 2 2" xfId="14492"/>
    <cellStyle name="Output 4 2 2 2 2 2 2" xfId="26464"/>
    <cellStyle name="Output 4 2 2 2 2 2 2 2" xfId="47650"/>
    <cellStyle name="Output 4 2 2 2 2 2 3" xfId="37046"/>
    <cellStyle name="Output 4 2 2 2 2 3" xfId="21351"/>
    <cellStyle name="Output 4 2 2 2 2 3 2" xfId="42538"/>
    <cellStyle name="Output 4 2 2 2 2 4" xfId="31954"/>
    <cellStyle name="Output 4 2 2 2 2_Table 2A-1_EFT (Annual)" xfId="8258"/>
    <cellStyle name="Output 4 2 2 2 3" xfId="11834"/>
    <cellStyle name="Output 4 2 2 2 3 2" xfId="23918"/>
    <cellStyle name="Output 4 2 2 2 3 2 2" xfId="45104"/>
    <cellStyle name="Output 4 2 2 2 3 3" xfId="34500"/>
    <cellStyle name="Output 4 2 2 2 4" xfId="18805"/>
    <cellStyle name="Output 4 2 2 2 4 2" xfId="39992"/>
    <cellStyle name="Output 4 2 2 2 5" xfId="29211"/>
    <cellStyle name="Output 4 2 2 2_Table 2A-1_EFT (Annual)" xfId="8257"/>
    <cellStyle name="Output 4 2 2 3" xfId="1911"/>
    <cellStyle name="Output 4 2 2 3 2" xfId="5472"/>
    <cellStyle name="Output 4 2 2 3 2 2" xfId="13687"/>
    <cellStyle name="Output 4 2 2 3 2 2 2" xfId="25675"/>
    <cellStyle name="Output 4 2 2 3 2 2 2 2" xfId="46861"/>
    <cellStyle name="Output 4 2 2 3 2 2 3" xfId="36257"/>
    <cellStyle name="Output 4 2 2 3 2 3" xfId="20562"/>
    <cellStyle name="Output 4 2 2 3 2 3 2" xfId="41749"/>
    <cellStyle name="Output 4 2 2 3 2 4" xfId="31129"/>
    <cellStyle name="Output 4 2 2 3 2_Table 2A-1_EFT (Annual)" xfId="8260"/>
    <cellStyle name="Output 4 2 2 3 3" xfId="11031"/>
    <cellStyle name="Output 4 2 2 3 3 2" xfId="23129"/>
    <cellStyle name="Output 4 2 2 3 3 2 2" xfId="44315"/>
    <cellStyle name="Output 4 2 2 3 3 3" xfId="33711"/>
    <cellStyle name="Output 4 2 2 3 4" xfId="18016"/>
    <cellStyle name="Output 4 2 2 3 4 2" xfId="39203"/>
    <cellStyle name="Output 4 2 2 3 5" xfId="28386"/>
    <cellStyle name="Output 4 2 2 3_Table 2A-1_EFT (Annual)" xfId="8259"/>
    <cellStyle name="Output 4 2 2 4" xfId="5028"/>
    <cellStyle name="Output 4 2 2 4 2" xfId="13288"/>
    <cellStyle name="Output 4 2 2 4 2 2" xfId="25294"/>
    <cellStyle name="Output 4 2 2 4 2 2 2" xfId="46480"/>
    <cellStyle name="Output 4 2 2 4 2 3" xfId="35876"/>
    <cellStyle name="Output 4 2 2 4 3" xfId="20181"/>
    <cellStyle name="Output 4 2 2 4 3 2" xfId="41368"/>
    <cellStyle name="Output 4 2 2 4 4" xfId="30685"/>
    <cellStyle name="Output 4 2 2 4_Table 2A-1_EFT (Annual)" xfId="8261"/>
    <cellStyle name="Output 4 2 2 5" xfId="10632"/>
    <cellStyle name="Output 4 2 2 5 2" xfId="22748"/>
    <cellStyle name="Output 4 2 2 5 2 2" xfId="43934"/>
    <cellStyle name="Output 4 2 2 5 3" xfId="33330"/>
    <cellStyle name="Output 4 2 2 6" xfId="17635"/>
    <cellStyle name="Output 4 2 2 6 2" xfId="38822"/>
    <cellStyle name="Output 4 2 2 7" xfId="27942"/>
    <cellStyle name="Output 4 2 2_Table 2A-1_EFT (Annual)" xfId="3476"/>
    <cellStyle name="Output 4 2 3" xfId="2206"/>
    <cellStyle name="Output 4 2 3 2" xfId="5767"/>
    <cellStyle name="Output 4 2 3 2 2" xfId="13982"/>
    <cellStyle name="Output 4 2 3 2 2 2" xfId="25970"/>
    <cellStyle name="Output 4 2 3 2 2 2 2" xfId="47156"/>
    <cellStyle name="Output 4 2 3 2 2 3" xfId="36552"/>
    <cellStyle name="Output 4 2 3 2 3" xfId="20857"/>
    <cellStyle name="Output 4 2 3 2 3 2" xfId="42044"/>
    <cellStyle name="Output 4 2 3 2 4" xfId="31424"/>
    <cellStyle name="Output 4 2 3 2_Table 2A-1_EFT (Annual)" xfId="8263"/>
    <cellStyle name="Output 4 2 3 3" xfId="11326"/>
    <cellStyle name="Output 4 2 3 3 2" xfId="23424"/>
    <cellStyle name="Output 4 2 3 3 2 2" xfId="44610"/>
    <cellStyle name="Output 4 2 3 3 3" xfId="34006"/>
    <cellStyle name="Output 4 2 3 4" xfId="18311"/>
    <cellStyle name="Output 4 2 3 4 2" xfId="39498"/>
    <cellStyle name="Output 4 2 3 5" xfId="28681"/>
    <cellStyle name="Output 4 2 3_Table 2A-1_EFT (Annual)" xfId="8262"/>
    <cellStyle name="Output 4 2 4" xfId="1736"/>
    <cellStyle name="Output 4 2 4 2" xfId="5297"/>
    <cellStyle name="Output 4 2 4 2 2" xfId="13522"/>
    <cellStyle name="Output 4 2 4 2 2 2" xfId="25513"/>
    <cellStyle name="Output 4 2 4 2 2 2 2" xfId="46699"/>
    <cellStyle name="Output 4 2 4 2 2 3" xfId="36095"/>
    <cellStyle name="Output 4 2 4 2 3" xfId="20400"/>
    <cellStyle name="Output 4 2 4 2 3 2" xfId="41587"/>
    <cellStyle name="Output 4 2 4 2 4" xfId="30954"/>
    <cellStyle name="Output 4 2 4 2_Table 2A-1_EFT (Annual)" xfId="8265"/>
    <cellStyle name="Output 4 2 4 3" xfId="10865"/>
    <cellStyle name="Output 4 2 4 3 2" xfId="22967"/>
    <cellStyle name="Output 4 2 4 3 2 2" xfId="44153"/>
    <cellStyle name="Output 4 2 4 3 3" xfId="33549"/>
    <cellStyle name="Output 4 2 4 4" xfId="17854"/>
    <cellStyle name="Output 4 2 4 4 2" xfId="39041"/>
    <cellStyle name="Output 4 2 4 5" xfId="28211"/>
    <cellStyle name="Output 4 2 4_Table 2A-1_EFT (Annual)" xfId="8264"/>
    <cellStyle name="Output 4 2 5" xfId="4060"/>
    <cellStyle name="Output 4 2 5 2" xfId="12384"/>
    <cellStyle name="Output 4 2 5 2 2" xfId="24406"/>
    <cellStyle name="Output 4 2 5 2 2 2" xfId="45592"/>
    <cellStyle name="Output 4 2 5 2 3" xfId="34988"/>
    <cellStyle name="Output 4 2 5 3" xfId="19293"/>
    <cellStyle name="Output 4 2 5 3 2" xfId="40480"/>
    <cellStyle name="Output 4 2 5 4" xfId="29748"/>
    <cellStyle name="Output 4 2 5_Table 2A-1_EFT (Annual)" xfId="8266"/>
    <cellStyle name="Output 4 2 6" xfId="9723"/>
    <cellStyle name="Output 4 2 6 2" xfId="21860"/>
    <cellStyle name="Output 4 2 6 2 2" xfId="43046"/>
    <cellStyle name="Output 4 2 6 3" xfId="32442"/>
    <cellStyle name="Output 4 2 7" xfId="16747"/>
    <cellStyle name="Output 4 2 7 2" xfId="37934"/>
    <cellStyle name="Output 4 2 8" xfId="27005"/>
    <cellStyle name="Output 4 2_Table 2A-1_EFT (Annual)" xfId="3475"/>
    <cellStyle name="Output 4 3" xfId="323"/>
    <cellStyle name="Output 4 3 2" xfId="1311"/>
    <cellStyle name="Output 4 3 2 2" xfId="2581"/>
    <cellStyle name="Output 4 3 2 2 2" xfId="6142"/>
    <cellStyle name="Output 4 3 2 2 2 2" xfId="14336"/>
    <cellStyle name="Output 4 3 2 2 2 2 2" xfId="26308"/>
    <cellStyle name="Output 4 3 2 2 2 2 2 2" xfId="47494"/>
    <cellStyle name="Output 4 3 2 2 2 2 3" xfId="36890"/>
    <cellStyle name="Output 4 3 2 2 2 3" xfId="21195"/>
    <cellStyle name="Output 4 3 2 2 2 3 2" xfId="42382"/>
    <cellStyle name="Output 4 3 2 2 2 4" xfId="31798"/>
    <cellStyle name="Output 4 3 2 2 2_Table 2A-1_EFT (Annual)" xfId="8268"/>
    <cellStyle name="Output 4 3 2 2 3" xfId="11678"/>
    <cellStyle name="Output 4 3 2 2 3 2" xfId="23762"/>
    <cellStyle name="Output 4 3 2 2 3 2 2" xfId="44948"/>
    <cellStyle name="Output 4 3 2 2 3 3" xfId="34344"/>
    <cellStyle name="Output 4 3 2 2 4" xfId="18649"/>
    <cellStyle name="Output 4 3 2 2 4 2" xfId="39836"/>
    <cellStyle name="Output 4 3 2 2 5" xfId="29055"/>
    <cellStyle name="Output 4 3 2 2_Table 2A-1_EFT (Annual)" xfId="8267"/>
    <cellStyle name="Output 4 3 2 3" xfId="1879"/>
    <cellStyle name="Output 4 3 2 3 2" xfId="5440"/>
    <cellStyle name="Output 4 3 2 3 2 2" xfId="13655"/>
    <cellStyle name="Output 4 3 2 3 2 2 2" xfId="25643"/>
    <cellStyle name="Output 4 3 2 3 2 2 2 2" xfId="46829"/>
    <cellStyle name="Output 4 3 2 3 2 2 3" xfId="36225"/>
    <cellStyle name="Output 4 3 2 3 2 3" xfId="20530"/>
    <cellStyle name="Output 4 3 2 3 2 3 2" xfId="41717"/>
    <cellStyle name="Output 4 3 2 3 2 4" xfId="31097"/>
    <cellStyle name="Output 4 3 2 3 2_Table 2A-1_EFT (Annual)" xfId="8270"/>
    <cellStyle name="Output 4 3 2 3 3" xfId="10999"/>
    <cellStyle name="Output 4 3 2 3 3 2" xfId="23097"/>
    <cellStyle name="Output 4 3 2 3 3 2 2" xfId="44283"/>
    <cellStyle name="Output 4 3 2 3 3 3" xfId="33679"/>
    <cellStyle name="Output 4 3 2 3 4" xfId="17984"/>
    <cellStyle name="Output 4 3 2 3 4 2" xfId="39171"/>
    <cellStyle name="Output 4 3 2 3 5" xfId="28354"/>
    <cellStyle name="Output 4 3 2 3_Table 2A-1_EFT (Annual)" xfId="8269"/>
    <cellStyle name="Output 4 3 2 4" xfId="4872"/>
    <cellStyle name="Output 4 3 2 4 2" xfId="13132"/>
    <cellStyle name="Output 4 3 2 4 2 2" xfId="25138"/>
    <cellStyle name="Output 4 3 2 4 2 2 2" xfId="46324"/>
    <cellStyle name="Output 4 3 2 4 2 3" xfId="35720"/>
    <cellStyle name="Output 4 3 2 4 3" xfId="20025"/>
    <cellStyle name="Output 4 3 2 4 3 2" xfId="41212"/>
    <cellStyle name="Output 4 3 2 4 4" xfId="30529"/>
    <cellStyle name="Output 4 3 2 4_Table 2A-1_EFT (Annual)" xfId="8271"/>
    <cellStyle name="Output 4 3 2 5" xfId="10476"/>
    <cellStyle name="Output 4 3 2 5 2" xfId="22592"/>
    <cellStyle name="Output 4 3 2 5 2 2" xfId="43778"/>
    <cellStyle name="Output 4 3 2 5 3" xfId="33174"/>
    <cellStyle name="Output 4 3 2 6" xfId="17479"/>
    <cellStyle name="Output 4 3 2 6 2" xfId="38666"/>
    <cellStyle name="Output 4 3 2 7" xfId="27786"/>
    <cellStyle name="Output 4 3 2_Table 2A-1_EFT (Annual)" xfId="3478"/>
    <cellStyle name="Output 4 3 3" xfId="2050"/>
    <cellStyle name="Output 4 3 3 2" xfId="5611"/>
    <cellStyle name="Output 4 3 3 2 2" xfId="13826"/>
    <cellStyle name="Output 4 3 3 2 2 2" xfId="25814"/>
    <cellStyle name="Output 4 3 3 2 2 2 2" xfId="47000"/>
    <cellStyle name="Output 4 3 3 2 2 3" xfId="36396"/>
    <cellStyle name="Output 4 3 3 2 3" xfId="20701"/>
    <cellStyle name="Output 4 3 3 2 3 2" xfId="41888"/>
    <cellStyle name="Output 4 3 3 2 4" xfId="31268"/>
    <cellStyle name="Output 4 3 3 2_Table 2A-1_EFT (Annual)" xfId="8273"/>
    <cellStyle name="Output 4 3 3 3" xfId="11170"/>
    <cellStyle name="Output 4 3 3 3 2" xfId="23268"/>
    <cellStyle name="Output 4 3 3 3 2 2" xfId="44454"/>
    <cellStyle name="Output 4 3 3 3 3" xfId="33850"/>
    <cellStyle name="Output 4 3 3 4" xfId="18155"/>
    <cellStyle name="Output 4 3 3 4 2" xfId="39342"/>
    <cellStyle name="Output 4 3 3 5" xfId="28525"/>
    <cellStyle name="Output 4 3 3_Table 2A-1_EFT (Annual)" xfId="8272"/>
    <cellStyle name="Output 4 3 4" xfId="1695"/>
    <cellStyle name="Output 4 3 4 2" xfId="5256"/>
    <cellStyle name="Output 4 3 4 2 2" xfId="13489"/>
    <cellStyle name="Output 4 3 4 2 2 2" xfId="25483"/>
    <cellStyle name="Output 4 3 4 2 2 2 2" xfId="46669"/>
    <cellStyle name="Output 4 3 4 2 2 3" xfId="36065"/>
    <cellStyle name="Output 4 3 4 2 3" xfId="20370"/>
    <cellStyle name="Output 4 3 4 2 3 2" xfId="41557"/>
    <cellStyle name="Output 4 3 4 2 4" xfId="30913"/>
    <cellStyle name="Output 4 3 4 2_Table 2A-1_EFT (Annual)" xfId="8275"/>
    <cellStyle name="Output 4 3 4 3" xfId="10833"/>
    <cellStyle name="Output 4 3 4 3 2" xfId="22937"/>
    <cellStyle name="Output 4 3 4 3 2 2" xfId="44123"/>
    <cellStyle name="Output 4 3 4 3 3" xfId="33519"/>
    <cellStyle name="Output 4 3 4 4" xfId="17824"/>
    <cellStyle name="Output 4 3 4 4 2" xfId="39011"/>
    <cellStyle name="Output 4 3 4 5" xfId="28170"/>
    <cellStyle name="Output 4 3 4_Table 2A-1_EFT (Annual)" xfId="8274"/>
    <cellStyle name="Output 4 3 5" xfId="3893"/>
    <cellStyle name="Output 4 3 5 2" xfId="12225"/>
    <cellStyle name="Output 4 3 5 2 2" xfId="24250"/>
    <cellStyle name="Output 4 3 5 2 2 2" xfId="45436"/>
    <cellStyle name="Output 4 3 5 2 3" xfId="34832"/>
    <cellStyle name="Output 4 3 5 3" xfId="19137"/>
    <cellStyle name="Output 4 3 5 3 2" xfId="40324"/>
    <cellStyle name="Output 4 3 5 4" xfId="29581"/>
    <cellStyle name="Output 4 3 5_Table 2A-1_EFT (Annual)" xfId="8276"/>
    <cellStyle name="Output 4 3 6" xfId="9562"/>
    <cellStyle name="Output 4 3 6 2" xfId="21704"/>
    <cellStyle name="Output 4 3 6 2 2" xfId="42890"/>
    <cellStyle name="Output 4 3 6 3" xfId="32286"/>
    <cellStyle name="Output 4 3 7" xfId="16591"/>
    <cellStyle name="Output 4 3 7 2" xfId="37778"/>
    <cellStyle name="Output 4 3 8" xfId="26838"/>
    <cellStyle name="Output 4 3_Table 2A-1_EFT (Annual)" xfId="3477"/>
    <cellStyle name="Output 4 4" xfId="1145"/>
    <cellStyle name="Output 4 4 2" xfId="2415"/>
    <cellStyle name="Output 4 4 2 2" xfId="5976"/>
    <cellStyle name="Output 4 4 2 2 2" xfId="14170"/>
    <cellStyle name="Output 4 4 2 2 2 2" xfId="26142"/>
    <cellStyle name="Output 4 4 2 2 2 2 2" xfId="47328"/>
    <cellStyle name="Output 4 4 2 2 2 3" xfId="36724"/>
    <cellStyle name="Output 4 4 2 2 3" xfId="21029"/>
    <cellStyle name="Output 4 4 2 2 3 2" xfId="42216"/>
    <cellStyle name="Output 4 4 2 2 4" xfId="31632"/>
    <cellStyle name="Output 4 4 2 2_Table 2A-1_EFT (Annual)" xfId="8278"/>
    <cellStyle name="Output 4 4 2 3" xfId="11512"/>
    <cellStyle name="Output 4 4 2 3 2" xfId="23596"/>
    <cellStyle name="Output 4 4 2 3 2 2" xfId="44782"/>
    <cellStyle name="Output 4 4 2 3 3" xfId="34178"/>
    <cellStyle name="Output 4 4 2 4" xfId="18483"/>
    <cellStyle name="Output 4 4 2 4 2" xfId="39670"/>
    <cellStyle name="Output 4 4 2 5" xfId="28889"/>
    <cellStyle name="Output 4 4 2_Table 2A-1_EFT (Annual)" xfId="8277"/>
    <cellStyle name="Output 4 4 3" xfId="1814"/>
    <cellStyle name="Output 4 4 3 2" xfId="5375"/>
    <cellStyle name="Output 4 4 3 2 2" xfId="13590"/>
    <cellStyle name="Output 4 4 3 2 2 2" xfId="25578"/>
    <cellStyle name="Output 4 4 3 2 2 2 2" xfId="46764"/>
    <cellStyle name="Output 4 4 3 2 2 3" xfId="36160"/>
    <cellStyle name="Output 4 4 3 2 3" xfId="20465"/>
    <cellStyle name="Output 4 4 3 2 3 2" xfId="41652"/>
    <cellStyle name="Output 4 4 3 2 4" xfId="31032"/>
    <cellStyle name="Output 4 4 3 2_Table 2A-1_EFT (Annual)" xfId="8280"/>
    <cellStyle name="Output 4 4 3 3" xfId="10934"/>
    <cellStyle name="Output 4 4 3 3 2" xfId="23032"/>
    <cellStyle name="Output 4 4 3 3 2 2" xfId="44218"/>
    <cellStyle name="Output 4 4 3 3 3" xfId="33614"/>
    <cellStyle name="Output 4 4 3 4" xfId="17919"/>
    <cellStyle name="Output 4 4 3 4 2" xfId="39106"/>
    <cellStyle name="Output 4 4 3 5" xfId="28289"/>
    <cellStyle name="Output 4 4 3_Table 2A-1_EFT (Annual)" xfId="8279"/>
    <cellStyle name="Output 4 4 4" xfId="4706"/>
    <cellStyle name="Output 4 4 4 2" xfId="12966"/>
    <cellStyle name="Output 4 4 4 2 2" xfId="24972"/>
    <cellStyle name="Output 4 4 4 2 2 2" xfId="46158"/>
    <cellStyle name="Output 4 4 4 2 3" xfId="35554"/>
    <cellStyle name="Output 4 4 4 3" xfId="19859"/>
    <cellStyle name="Output 4 4 4 3 2" xfId="41046"/>
    <cellStyle name="Output 4 4 4 4" xfId="30363"/>
    <cellStyle name="Output 4 4 4_Table 2A-1_EFT (Annual)" xfId="8281"/>
    <cellStyle name="Output 4 4 5" xfId="10310"/>
    <cellStyle name="Output 4 4 5 2" xfId="22426"/>
    <cellStyle name="Output 4 4 5 2 2" xfId="43612"/>
    <cellStyle name="Output 4 4 5 3" xfId="33008"/>
    <cellStyle name="Output 4 4 6" xfId="17313"/>
    <cellStyle name="Output 4 4 6 2" xfId="38500"/>
    <cellStyle name="Output 4 4 7" xfId="27620"/>
    <cellStyle name="Output 4 4_Table 2A-1_EFT (Annual)" xfId="3479"/>
    <cellStyle name="Output 4 5" xfId="1872"/>
    <cellStyle name="Output 4 5 2" xfId="5433"/>
    <cellStyle name="Output 4 5 2 2" xfId="13648"/>
    <cellStyle name="Output 4 5 2 2 2" xfId="25636"/>
    <cellStyle name="Output 4 5 2 2 2 2" xfId="46822"/>
    <cellStyle name="Output 4 5 2 2 3" xfId="36218"/>
    <cellStyle name="Output 4 5 2 3" xfId="20523"/>
    <cellStyle name="Output 4 5 2 3 2" xfId="41710"/>
    <cellStyle name="Output 4 5 2 4" xfId="31090"/>
    <cellStyle name="Output 4 5 2_Table 2A-1_EFT (Annual)" xfId="8283"/>
    <cellStyle name="Output 4 5 3" xfId="10992"/>
    <cellStyle name="Output 4 5 3 2" xfId="23090"/>
    <cellStyle name="Output 4 5 3 2 2" xfId="44276"/>
    <cellStyle name="Output 4 5 3 3" xfId="33672"/>
    <cellStyle name="Output 4 5 4" xfId="17977"/>
    <cellStyle name="Output 4 5 4 2" xfId="39164"/>
    <cellStyle name="Output 4 5 5" xfId="28347"/>
    <cellStyle name="Output 4 5_Table 2A-1_EFT (Annual)" xfId="8282"/>
    <cellStyle name="Output 4 6" xfId="1638"/>
    <cellStyle name="Output 4 6 2" xfId="5199"/>
    <cellStyle name="Output 4 6 2 2" xfId="13451"/>
    <cellStyle name="Output 4 6 2 2 2" xfId="25451"/>
    <cellStyle name="Output 4 6 2 2 2 2" xfId="46637"/>
    <cellStyle name="Output 4 6 2 2 3" xfId="36033"/>
    <cellStyle name="Output 4 6 2 3" xfId="20338"/>
    <cellStyle name="Output 4 6 2 3 2" xfId="41525"/>
    <cellStyle name="Output 4 6 2 4" xfId="30856"/>
    <cellStyle name="Output 4 6 2_Table 2A-1_EFT (Annual)" xfId="8285"/>
    <cellStyle name="Output 4 6 3" xfId="10795"/>
    <cellStyle name="Output 4 6 3 2" xfId="22905"/>
    <cellStyle name="Output 4 6 3 2 2" xfId="44091"/>
    <cellStyle name="Output 4 6 3 3" xfId="33487"/>
    <cellStyle name="Output 4 6 4" xfId="17792"/>
    <cellStyle name="Output 4 6 4 2" xfId="38979"/>
    <cellStyle name="Output 4 6 5" xfId="28113"/>
    <cellStyle name="Output 4 6_Table 2A-1_EFT (Annual)" xfId="8284"/>
    <cellStyle name="Output 4 7" xfId="3680"/>
    <cellStyle name="Output 4 7 2" xfId="12053"/>
    <cellStyle name="Output 4 7 2 2" xfId="24084"/>
    <cellStyle name="Output 4 7 2 2 2" xfId="45270"/>
    <cellStyle name="Output 4 7 2 3" xfId="34666"/>
    <cellStyle name="Output 4 7 3" xfId="18971"/>
    <cellStyle name="Output 4 7 3 2" xfId="40158"/>
    <cellStyle name="Output 4 7 4" xfId="29390"/>
    <cellStyle name="Output 4 7_Table 2A-1_EFT (Annual)" xfId="8286"/>
    <cellStyle name="Output 4 8" xfId="9370"/>
    <cellStyle name="Output 4 8 2" xfId="21538"/>
    <cellStyle name="Output 4 8 2 2" xfId="42724"/>
    <cellStyle name="Output 4 8 3" xfId="32120"/>
    <cellStyle name="Output 4 9" xfId="16425"/>
    <cellStyle name="Output 4 9 2" xfId="37612"/>
    <cellStyle name="Output 4_Table 2A-1_EFT (Annual)" xfId="3474"/>
    <cellStyle name="Output 5" xfId="97"/>
    <cellStyle name="Output 5 10" xfId="21514"/>
    <cellStyle name="Output 5 10 2" xfId="42701"/>
    <cellStyle name="Output 5 11" xfId="26652"/>
    <cellStyle name="Output 5 2" xfId="495"/>
    <cellStyle name="Output 5 2 2" xfId="1472"/>
    <cellStyle name="Output 5 2 2 2" xfId="2742"/>
    <cellStyle name="Output 5 2 2 2 2" xfId="6303"/>
    <cellStyle name="Output 5 2 2 2 2 2" xfId="14497"/>
    <cellStyle name="Output 5 2 2 2 2 2 2" xfId="26469"/>
    <cellStyle name="Output 5 2 2 2 2 2 2 2" xfId="47655"/>
    <cellStyle name="Output 5 2 2 2 2 2 3" xfId="37051"/>
    <cellStyle name="Output 5 2 2 2 2 3" xfId="21356"/>
    <cellStyle name="Output 5 2 2 2 2 3 2" xfId="42543"/>
    <cellStyle name="Output 5 2 2 2 2 4" xfId="31959"/>
    <cellStyle name="Output 5 2 2 2 2_Table 2A-1_EFT (Annual)" xfId="8288"/>
    <cellStyle name="Output 5 2 2 2 3" xfId="11839"/>
    <cellStyle name="Output 5 2 2 2 3 2" xfId="23923"/>
    <cellStyle name="Output 5 2 2 2 3 2 2" xfId="45109"/>
    <cellStyle name="Output 5 2 2 2 3 3" xfId="34505"/>
    <cellStyle name="Output 5 2 2 2 4" xfId="18810"/>
    <cellStyle name="Output 5 2 2 2 4 2" xfId="39997"/>
    <cellStyle name="Output 5 2 2 2 5" xfId="29216"/>
    <cellStyle name="Output 5 2 2 2_Table 2A-1_EFT (Annual)" xfId="8287"/>
    <cellStyle name="Output 5 2 2 3" xfId="1912"/>
    <cellStyle name="Output 5 2 2 3 2" xfId="5473"/>
    <cellStyle name="Output 5 2 2 3 2 2" xfId="13688"/>
    <cellStyle name="Output 5 2 2 3 2 2 2" xfId="25676"/>
    <cellStyle name="Output 5 2 2 3 2 2 2 2" xfId="46862"/>
    <cellStyle name="Output 5 2 2 3 2 2 3" xfId="36258"/>
    <cellStyle name="Output 5 2 2 3 2 3" xfId="20563"/>
    <cellStyle name="Output 5 2 2 3 2 3 2" xfId="41750"/>
    <cellStyle name="Output 5 2 2 3 2 4" xfId="31130"/>
    <cellStyle name="Output 5 2 2 3 2_Table 2A-1_EFT (Annual)" xfId="8290"/>
    <cellStyle name="Output 5 2 2 3 3" xfId="11032"/>
    <cellStyle name="Output 5 2 2 3 3 2" xfId="23130"/>
    <cellStyle name="Output 5 2 2 3 3 2 2" xfId="44316"/>
    <cellStyle name="Output 5 2 2 3 3 3" xfId="33712"/>
    <cellStyle name="Output 5 2 2 3 4" xfId="18017"/>
    <cellStyle name="Output 5 2 2 3 4 2" xfId="39204"/>
    <cellStyle name="Output 5 2 2 3 5" xfId="28387"/>
    <cellStyle name="Output 5 2 2 3_Table 2A-1_EFT (Annual)" xfId="8289"/>
    <cellStyle name="Output 5 2 2 4" xfId="5033"/>
    <cellStyle name="Output 5 2 2 4 2" xfId="13293"/>
    <cellStyle name="Output 5 2 2 4 2 2" xfId="25299"/>
    <cellStyle name="Output 5 2 2 4 2 2 2" xfId="46485"/>
    <cellStyle name="Output 5 2 2 4 2 3" xfId="35881"/>
    <cellStyle name="Output 5 2 2 4 3" xfId="20186"/>
    <cellStyle name="Output 5 2 2 4 3 2" xfId="41373"/>
    <cellStyle name="Output 5 2 2 4 4" xfId="30690"/>
    <cellStyle name="Output 5 2 2 4_Table 2A-1_EFT (Annual)" xfId="8291"/>
    <cellStyle name="Output 5 2 2 5" xfId="10637"/>
    <cellStyle name="Output 5 2 2 5 2" xfId="22753"/>
    <cellStyle name="Output 5 2 2 5 2 2" xfId="43939"/>
    <cellStyle name="Output 5 2 2 5 3" xfId="33335"/>
    <cellStyle name="Output 5 2 2 6" xfId="17640"/>
    <cellStyle name="Output 5 2 2 6 2" xfId="38827"/>
    <cellStyle name="Output 5 2 2 7" xfId="27947"/>
    <cellStyle name="Output 5 2 2_Table 2A-1_EFT (Annual)" xfId="3482"/>
    <cellStyle name="Output 5 2 3" xfId="2211"/>
    <cellStyle name="Output 5 2 3 2" xfId="5772"/>
    <cellStyle name="Output 5 2 3 2 2" xfId="13987"/>
    <cellStyle name="Output 5 2 3 2 2 2" xfId="25975"/>
    <cellStyle name="Output 5 2 3 2 2 2 2" xfId="47161"/>
    <cellStyle name="Output 5 2 3 2 2 3" xfId="36557"/>
    <cellStyle name="Output 5 2 3 2 3" xfId="20862"/>
    <cellStyle name="Output 5 2 3 2 3 2" xfId="42049"/>
    <cellStyle name="Output 5 2 3 2 4" xfId="31429"/>
    <cellStyle name="Output 5 2 3 2_Table 2A-1_EFT (Annual)" xfId="8293"/>
    <cellStyle name="Output 5 2 3 3" xfId="11331"/>
    <cellStyle name="Output 5 2 3 3 2" xfId="23429"/>
    <cellStyle name="Output 5 2 3 3 2 2" xfId="44615"/>
    <cellStyle name="Output 5 2 3 3 3" xfId="34011"/>
    <cellStyle name="Output 5 2 3 4" xfId="18316"/>
    <cellStyle name="Output 5 2 3 4 2" xfId="39503"/>
    <cellStyle name="Output 5 2 3 5" xfId="28686"/>
    <cellStyle name="Output 5 2 3_Table 2A-1_EFT (Annual)" xfId="8292"/>
    <cellStyle name="Output 5 2 4" xfId="1737"/>
    <cellStyle name="Output 5 2 4 2" xfId="5298"/>
    <cellStyle name="Output 5 2 4 2 2" xfId="13523"/>
    <cellStyle name="Output 5 2 4 2 2 2" xfId="25514"/>
    <cellStyle name="Output 5 2 4 2 2 2 2" xfId="46700"/>
    <cellStyle name="Output 5 2 4 2 2 3" xfId="36096"/>
    <cellStyle name="Output 5 2 4 2 3" xfId="20401"/>
    <cellStyle name="Output 5 2 4 2 3 2" xfId="41588"/>
    <cellStyle name="Output 5 2 4 2 4" xfId="30955"/>
    <cellStyle name="Output 5 2 4 2_Table 2A-1_EFT (Annual)" xfId="8295"/>
    <cellStyle name="Output 5 2 4 3" xfId="10866"/>
    <cellStyle name="Output 5 2 4 3 2" xfId="22968"/>
    <cellStyle name="Output 5 2 4 3 2 2" xfId="44154"/>
    <cellStyle name="Output 5 2 4 3 3" xfId="33550"/>
    <cellStyle name="Output 5 2 4 4" xfId="17855"/>
    <cellStyle name="Output 5 2 4 4 2" xfId="39042"/>
    <cellStyle name="Output 5 2 4 5" xfId="28212"/>
    <cellStyle name="Output 5 2 4_Table 2A-1_EFT (Annual)" xfId="8294"/>
    <cellStyle name="Output 5 2 5" xfId="4065"/>
    <cellStyle name="Output 5 2 5 2" xfId="12389"/>
    <cellStyle name="Output 5 2 5 2 2" xfId="24411"/>
    <cellStyle name="Output 5 2 5 2 2 2" xfId="45597"/>
    <cellStyle name="Output 5 2 5 2 3" xfId="34993"/>
    <cellStyle name="Output 5 2 5 3" xfId="19298"/>
    <cellStyle name="Output 5 2 5 3 2" xfId="40485"/>
    <cellStyle name="Output 5 2 5 4" xfId="29753"/>
    <cellStyle name="Output 5 2 5_Table 2A-1_EFT (Annual)" xfId="8296"/>
    <cellStyle name="Output 5 2 6" xfId="9728"/>
    <cellStyle name="Output 5 2 6 2" xfId="21865"/>
    <cellStyle name="Output 5 2 6 2 2" xfId="43051"/>
    <cellStyle name="Output 5 2 6 3" xfId="32447"/>
    <cellStyle name="Output 5 2 7" xfId="16752"/>
    <cellStyle name="Output 5 2 7 2" xfId="37939"/>
    <cellStyle name="Output 5 2 8" xfId="27010"/>
    <cellStyle name="Output 5 2_Table 2A-1_EFT (Annual)" xfId="3481"/>
    <cellStyle name="Output 5 3" xfId="328"/>
    <cellStyle name="Output 5 3 2" xfId="1316"/>
    <cellStyle name="Output 5 3 2 2" xfId="2586"/>
    <cellStyle name="Output 5 3 2 2 2" xfId="6147"/>
    <cellStyle name="Output 5 3 2 2 2 2" xfId="14341"/>
    <cellStyle name="Output 5 3 2 2 2 2 2" xfId="26313"/>
    <cellStyle name="Output 5 3 2 2 2 2 2 2" xfId="47499"/>
    <cellStyle name="Output 5 3 2 2 2 2 3" xfId="36895"/>
    <cellStyle name="Output 5 3 2 2 2 3" xfId="21200"/>
    <cellStyle name="Output 5 3 2 2 2 3 2" xfId="42387"/>
    <cellStyle name="Output 5 3 2 2 2 4" xfId="31803"/>
    <cellStyle name="Output 5 3 2 2 2_Table 2A-1_EFT (Annual)" xfId="8298"/>
    <cellStyle name="Output 5 3 2 2 3" xfId="11683"/>
    <cellStyle name="Output 5 3 2 2 3 2" xfId="23767"/>
    <cellStyle name="Output 5 3 2 2 3 2 2" xfId="44953"/>
    <cellStyle name="Output 5 3 2 2 3 3" xfId="34349"/>
    <cellStyle name="Output 5 3 2 2 4" xfId="18654"/>
    <cellStyle name="Output 5 3 2 2 4 2" xfId="39841"/>
    <cellStyle name="Output 5 3 2 2 5" xfId="29060"/>
    <cellStyle name="Output 5 3 2 2_Table 2A-1_EFT (Annual)" xfId="8297"/>
    <cellStyle name="Output 5 3 2 3" xfId="1880"/>
    <cellStyle name="Output 5 3 2 3 2" xfId="5441"/>
    <cellStyle name="Output 5 3 2 3 2 2" xfId="13656"/>
    <cellStyle name="Output 5 3 2 3 2 2 2" xfId="25644"/>
    <cellStyle name="Output 5 3 2 3 2 2 2 2" xfId="46830"/>
    <cellStyle name="Output 5 3 2 3 2 2 3" xfId="36226"/>
    <cellStyle name="Output 5 3 2 3 2 3" xfId="20531"/>
    <cellStyle name="Output 5 3 2 3 2 3 2" xfId="41718"/>
    <cellStyle name="Output 5 3 2 3 2 4" xfId="31098"/>
    <cellStyle name="Output 5 3 2 3 2_Table 2A-1_EFT (Annual)" xfId="8300"/>
    <cellStyle name="Output 5 3 2 3 3" xfId="11000"/>
    <cellStyle name="Output 5 3 2 3 3 2" xfId="23098"/>
    <cellStyle name="Output 5 3 2 3 3 2 2" xfId="44284"/>
    <cellStyle name="Output 5 3 2 3 3 3" xfId="33680"/>
    <cellStyle name="Output 5 3 2 3 4" xfId="17985"/>
    <cellStyle name="Output 5 3 2 3 4 2" xfId="39172"/>
    <cellStyle name="Output 5 3 2 3 5" xfId="28355"/>
    <cellStyle name="Output 5 3 2 3_Table 2A-1_EFT (Annual)" xfId="8299"/>
    <cellStyle name="Output 5 3 2 4" xfId="4877"/>
    <cellStyle name="Output 5 3 2 4 2" xfId="13137"/>
    <cellStyle name="Output 5 3 2 4 2 2" xfId="25143"/>
    <cellStyle name="Output 5 3 2 4 2 2 2" xfId="46329"/>
    <cellStyle name="Output 5 3 2 4 2 3" xfId="35725"/>
    <cellStyle name="Output 5 3 2 4 3" xfId="20030"/>
    <cellStyle name="Output 5 3 2 4 3 2" xfId="41217"/>
    <cellStyle name="Output 5 3 2 4 4" xfId="30534"/>
    <cellStyle name="Output 5 3 2 4_Table 2A-1_EFT (Annual)" xfId="8301"/>
    <cellStyle name="Output 5 3 2 5" xfId="10481"/>
    <cellStyle name="Output 5 3 2 5 2" xfId="22597"/>
    <cellStyle name="Output 5 3 2 5 2 2" xfId="43783"/>
    <cellStyle name="Output 5 3 2 5 3" xfId="33179"/>
    <cellStyle name="Output 5 3 2 6" xfId="17484"/>
    <cellStyle name="Output 5 3 2 6 2" xfId="38671"/>
    <cellStyle name="Output 5 3 2 7" xfId="27791"/>
    <cellStyle name="Output 5 3 2_Table 2A-1_EFT (Annual)" xfId="3484"/>
    <cellStyle name="Output 5 3 3" xfId="2055"/>
    <cellStyle name="Output 5 3 3 2" xfId="5616"/>
    <cellStyle name="Output 5 3 3 2 2" xfId="13831"/>
    <cellStyle name="Output 5 3 3 2 2 2" xfId="25819"/>
    <cellStyle name="Output 5 3 3 2 2 2 2" xfId="47005"/>
    <cellStyle name="Output 5 3 3 2 2 3" xfId="36401"/>
    <cellStyle name="Output 5 3 3 2 3" xfId="20706"/>
    <cellStyle name="Output 5 3 3 2 3 2" xfId="41893"/>
    <cellStyle name="Output 5 3 3 2 4" xfId="31273"/>
    <cellStyle name="Output 5 3 3 2_Table 2A-1_EFT (Annual)" xfId="8303"/>
    <cellStyle name="Output 5 3 3 3" xfId="11175"/>
    <cellStyle name="Output 5 3 3 3 2" xfId="23273"/>
    <cellStyle name="Output 5 3 3 3 2 2" xfId="44459"/>
    <cellStyle name="Output 5 3 3 3 3" xfId="33855"/>
    <cellStyle name="Output 5 3 3 4" xfId="18160"/>
    <cellStyle name="Output 5 3 3 4 2" xfId="39347"/>
    <cellStyle name="Output 5 3 3 5" xfId="28530"/>
    <cellStyle name="Output 5 3 3_Table 2A-1_EFT (Annual)" xfId="8302"/>
    <cellStyle name="Output 5 3 4" xfId="1696"/>
    <cellStyle name="Output 5 3 4 2" xfId="5257"/>
    <cellStyle name="Output 5 3 4 2 2" xfId="13490"/>
    <cellStyle name="Output 5 3 4 2 2 2" xfId="25484"/>
    <cellStyle name="Output 5 3 4 2 2 2 2" xfId="46670"/>
    <cellStyle name="Output 5 3 4 2 2 3" xfId="36066"/>
    <cellStyle name="Output 5 3 4 2 3" xfId="20371"/>
    <cellStyle name="Output 5 3 4 2 3 2" xfId="41558"/>
    <cellStyle name="Output 5 3 4 2 4" xfId="30914"/>
    <cellStyle name="Output 5 3 4 2_Table 2A-1_EFT (Annual)" xfId="8305"/>
    <cellStyle name="Output 5 3 4 3" xfId="10834"/>
    <cellStyle name="Output 5 3 4 3 2" xfId="22938"/>
    <cellStyle name="Output 5 3 4 3 2 2" xfId="44124"/>
    <cellStyle name="Output 5 3 4 3 3" xfId="33520"/>
    <cellStyle name="Output 5 3 4 4" xfId="17825"/>
    <cellStyle name="Output 5 3 4 4 2" xfId="39012"/>
    <cellStyle name="Output 5 3 4 5" xfId="28171"/>
    <cellStyle name="Output 5 3 4_Table 2A-1_EFT (Annual)" xfId="8304"/>
    <cellStyle name="Output 5 3 5" xfId="3898"/>
    <cellStyle name="Output 5 3 5 2" xfId="12230"/>
    <cellStyle name="Output 5 3 5 2 2" xfId="24255"/>
    <cellStyle name="Output 5 3 5 2 2 2" xfId="45441"/>
    <cellStyle name="Output 5 3 5 2 3" xfId="34837"/>
    <cellStyle name="Output 5 3 5 3" xfId="19142"/>
    <cellStyle name="Output 5 3 5 3 2" xfId="40329"/>
    <cellStyle name="Output 5 3 5 4" xfId="29586"/>
    <cellStyle name="Output 5 3 5_Table 2A-1_EFT (Annual)" xfId="8306"/>
    <cellStyle name="Output 5 3 6" xfId="9567"/>
    <cellStyle name="Output 5 3 6 2" xfId="21709"/>
    <cellStyle name="Output 5 3 6 2 2" xfId="42895"/>
    <cellStyle name="Output 5 3 6 3" xfId="32291"/>
    <cellStyle name="Output 5 3 7" xfId="16596"/>
    <cellStyle name="Output 5 3 7 2" xfId="37783"/>
    <cellStyle name="Output 5 3 8" xfId="26843"/>
    <cellStyle name="Output 5 3_Table 2A-1_EFT (Annual)" xfId="3483"/>
    <cellStyle name="Output 5 4" xfId="1150"/>
    <cellStyle name="Output 5 4 2" xfId="2420"/>
    <cellStyle name="Output 5 4 2 2" xfId="5981"/>
    <cellStyle name="Output 5 4 2 2 2" xfId="14175"/>
    <cellStyle name="Output 5 4 2 2 2 2" xfId="26147"/>
    <cellStyle name="Output 5 4 2 2 2 2 2" xfId="47333"/>
    <cellStyle name="Output 5 4 2 2 2 3" xfId="36729"/>
    <cellStyle name="Output 5 4 2 2 3" xfId="21034"/>
    <cellStyle name="Output 5 4 2 2 3 2" xfId="42221"/>
    <cellStyle name="Output 5 4 2 2 4" xfId="31637"/>
    <cellStyle name="Output 5 4 2 2_Table 2A-1_EFT (Annual)" xfId="8308"/>
    <cellStyle name="Output 5 4 2 3" xfId="11517"/>
    <cellStyle name="Output 5 4 2 3 2" xfId="23601"/>
    <cellStyle name="Output 5 4 2 3 2 2" xfId="44787"/>
    <cellStyle name="Output 5 4 2 3 3" xfId="34183"/>
    <cellStyle name="Output 5 4 2 4" xfId="18488"/>
    <cellStyle name="Output 5 4 2 4 2" xfId="39675"/>
    <cellStyle name="Output 5 4 2 5" xfId="28894"/>
    <cellStyle name="Output 5 4 2_Table 2A-1_EFT (Annual)" xfId="8307"/>
    <cellStyle name="Output 5 4 3" xfId="1816"/>
    <cellStyle name="Output 5 4 3 2" xfId="5377"/>
    <cellStyle name="Output 5 4 3 2 2" xfId="13592"/>
    <cellStyle name="Output 5 4 3 2 2 2" xfId="25580"/>
    <cellStyle name="Output 5 4 3 2 2 2 2" xfId="46766"/>
    <cellStyle name="Output 5 4 3 2 2 3" xfId="36162"/>
    <cellStyle name="Output 5 4 3 2 3" xfId="20467"/>
    <cellStyle name="Output 5 4 3 2 3 2" xfId="41654"/>
    <cellStyle name="Output 5 4 3 2 4" xfId="31034"/>
    <cellStyle name="Output 5 4 3 2_Table 2A-1_EFT (Annual)" xfId="8310"/>
    <cellStyle name="Output 5 4 3 3" xfId="10936"/>
    <cellStyle name="Output 5 4 3 3 2" xfId="23034"/>
    <cellStyle name="Output 5 4 3 3 2 2" xfId="44220"/>
    <cellStyle name="Output 5 4 3 3 3" xfId="33616"/>
    <cellStyle name="Output 5 4 3 4" xfId="17921"/>
    <cellStyle name="Output 5 4 3 4 2" xfId="39108"/>
    <cellStyle name="Output 5 4 3 5" xfId="28291"/>
    <cellStyle name="Output 5 4 3_Table 2A-1_EFT (Annual)" xfId="8309"/>
    <cellStyle name="Output 5 4 4" xfId="4711"/>
    <cellStyle name="Output 5 4 4 2" xfId="12971"/>
    <cellStyle name="Output 5 4 4 2 2" xfId="24977"/>
    <cellStyle name="Output 5 4 4 2 2 2" xfId="46163"/>
    <cellStyle name="Output 5 4 4 2 3" xfId="35559"/>
    <cellStyle name="Output 5 4 4 3" xfId="19864"/>
    <cellStyle name="Output 5 4 4 3 2" xfId="41051"/>
    <cellStyle name="Output 5 4 4 4" xfId="30368"/>
    <cellStyle name="Output 5 4 4_Table 2A-1_EFT (Annual)" xfId="8311"/>
    <cellStyle name="Output 5 4 5" xfId="10315"/>
    <cellStyle name="Output 5 4 5 2" xfId="22431"/>
    <cellStyle name="Output 5 4 5 2 2" xfId="43617"/>
    <cellStyle name="Output 5 4 5 3" xfId="33013"/>
    <cellStyle name="Output 5 4 6" xfId="17318"/>
    <cellStyle name="Output 5 4 6 2" xfId="38505"/>
    <cellStyle name="Output 5 4 7" xfId="27625"/>
    <cellStyle name="Output 5 4_Table 2A-1_EFT (Annual)" xfId="3485"/>
    <cellStyle name="Output 5 5" xfId="1815"/>
    <cellStyle name="Output 5 5 2" xfId="5376"/>
    <cellStyle name="Output 5 5 2 2" xfId="13591"/>
    <cellStyle name="Output 5 5 2 2 2" xfId="25579"/>
    <cellStyle name="Output 5 5 2 2 2 2" xfId="46765"/>
    <cellStyle name="Output 5 5 2 2 3" xfId="36161"/>
    <cellStyle name="Output 5 5 2 3" xfId="20466"/>
    <cellStyle name="Output 5 5 2 3 2" xfId="41653"/>
    <cellStyle name="Output 5 5 2 4" xfId="31033"/>
    <cellStyle name="Output 5 5 2_Table 2A-1_EFT (Annual)" xfId="8313"/>
    <cellStyle name="Output 5 5 3" xfId="10935"/>
    <cellStyle name="Output 5 5 3 2" xfId="23033"/>
    <cellStyle name="Output 5 5 3 2 2" xfId="44219"/>
    <cellStyle name="Output 5 5 3 3" xfId="33615"/>
    <cellStyle name="Output 5 5 4" xfId="17920"/>
    <cellStyle name="Output 5 5 4 2" xfId="39107"/>
    <cellStyle name="Output 5 5 5" xfId="28290"/>
    <cellStyle name="Output 5 5_Table 2A-1_EFT (Annual)" xfId="8312"/>
    <cellStyle name="Output 5 6" xfId="1639"/>
    <cellStyle name="Output 5 6 2" xfId="5200"/>
    <cellStyle name="Output 5 6 2 2" xfId="13452"/>
    <cellStyle name="Output 5 6 2 2 2" xfId="25452"/>
    <cellStyle name="Output 5 6 2 2 2 2" xfId="46638"/>
    <cellStyle name="Output 5 6 2 2 3" xfId="36034"/>
    <cellStyle name="Output 5 6 2 3" xfId="20339"/>
    <cellStyle name="Output 5 6 2 3 2" xfId="41526"/>
    <cellStyle name="Output 5 6 2 4" xfId="30857"/>
    <cellStyle name="Output 5 6 2_Table 2A-1_EFT (Annual)" xfId="8315"/>
    <cellStyle name="Output 5 6 3" xfId="10796"/>
    <cellStyle name="Output 5 6 3 2" xfId="22906"/>
    <cellStyle name="Output 5 6 3 2 2" xfId="44092"/>
    <cellStyle name="Output 5 6 3 3" xfId="33488"/>
    <cellStyle name="Output 5 6 4" xfId="17793"/>
    <cellStyle name="Output 5 6 4 2" xfId="38980"/>
    <cellStyle name="Output 5 6 5" xfId="28114"/>
    <cellStyle name="Output 5 6_Table 2A-1_EFT (Annual)" xfId="8314"/>
    <cellStyle name="Output 5 7" xfId="3686"/>
    <cellStyle name="Output 5 7 2" xfId="12058"/>
    <cellStyle name="Output 5 7 2 2" xfId="24089"/>
    <cellStyle name="Output 5 7 2 2 2" xfId="45275"/>
    <cellStyle name="Output 5 7 2 3" xfId="34671"/>
    <cellStyle name="Output 5 7 3" xfId="18976"/>
    <cellStyle name="Output 5 7 3 2" xfId="40163"/>
    <cellStyle name="Output 5 7 4" xfId="29395"/>
    <cellStyle name="Output 5 7_Table 2A-1_EFT (Annual)" xfId="8316"/>
    <cellStyle name="Output 5 8" xfId="9376"/>
    <cellStyle name="Output 5 8 2" xfId="21543"/>
    <cellStyle name="Output 5 8 2 2" xfId="42729"/>
    <cellStyle name="Output 5 8 3" xfId="32125"/>
    <cellStyle name="Output 5 9" xfId="16430"/>
    <cellStyle name="Output 5 9 2" xfId="37617"/>
    <cellStyle name="Output 5_Table 2A-1_EFT (Annual)" xfId="3480"/>
    <cellStyle name="Output 6" xfId="116"/>
    <cellStyle name="Output 6 10" xfId="26671"/>
    <cellStyle name="Output 6 2" xfId="509"/>
    <cellStyle name="Output 6 2 2" xfId="1486"/>
    <cellStyle name="Output 6 2 2 2" xfId="2756"/>
    <cellStyle name="Output 6 2 2 2 2" xfId="6317"/>
    <cellStyle name="Output 6 2 2 2 2 2" xfId="14511"/>
    <cellStyle name="Output 6 2 2 2 2 2 2" xfId="26483"/>
    <cellStyle name="Output 6 2 2 2 2 2 2 2" xfId="47669"/>
    <cellStyle name="Output 6 2 2 2 2 2 3" xfId="37065"/>
    <cellStyle name="Output 6 2 2 2 2 3" xfId="21370"/>
    <cellStyle name="Output 6 2 2 2 2 3 2" xfId="42557"/>
    <cellStyle name="Output 6 2 2 2 2 4" xfId="31973"/>
    <cellStyle name="Output 6 2 2 2 2_Table 2A-1_EFT (Annual)" xfId="8318"/>
    <cellStyle name="Output 6 2 2 2 3" xfId="11853"/>
    <cellStyle name="Output 6 2 2 2 3 2" xfId="23937"/>
    <cellStyle name="Output 6 2 2 2 3 2 2" xfId="45123"/>
    <cellStyle name="Output 6 2 2 2 3 3" xfId="34519"/>
    <cellStyle name="Output 6 2 2 2 4" xfId="18824"/>
    <cellStyle name="Output 6 2 2 2 4 2" xfId="40011"/>
    <cellStyle name="Output 6 2 2 2 5" xfId="29230"/>
    <cellStyle name="Output 6 2 2 2_Table 2A-1_EFT (Annual)" xfId="8317"/>
    <cellStyle name="Output 6 2 2 3" xfId="1916"/>
    <cellStyle name="Output 6 2 2 3 2" xfId="5477"/>
    <cellStyle name="Output 6 2 2 3 2 2" xfId="13692"/>
    <cellStyle name="Output 6 2 2 3 2 2 2" xfId="25680"/>
    <cellStyle name="Output 6 2 2 3 2 2 2 2" xfId="46866"/>
    <cellStyle name="Output 6 2 2 3 2 2 3" xfId="36262"/>
    <cellStyle name="Output 6 2 2 3 2 3" xfId="20567"/>
    <cellStyle name="Output 6 2 2 3 2 3 2" xfId="41754"/>
    <cellStyle name="Output 6 2 2 3 2 4" xfId="31134"/>
    <cellStyle name="Output 6 2 2 3 2_Table 2A-1_EFT (Annual)" xfId="8320"/>
    <cellStyle name="Output 6 2 2 3 3" xfId="11036"/>
    <cellStyle name="Output 6 2 2 3 3 2" xfId="23134"/>
    <cellStyle name="Output 6 2 2 3 3 2 2" xfId="44320"/>
    <cellStyle name="Output 6 2 2 3 3 3" xfId="33716"/>
    <cellStyle name="Output 6 2 2 3 4" xfId="18021"/>
    <cellStyle name="Output 6 2 2 3 4 2" xfId="39208"/>
    <cellStyle name="Output 6 2 2 3 5" xfId="28391"/>
    <cellStyle name="Output 6 2 2 3_Table 2A-1_EFT (Annual)" xfId="8319"/>
    <cellStyle name="Output 6 2 2 4" xfId="5047"/>
    <cellStyle name="Output 6 2 2 4 2" xfId="13307"/>
    <cellStyle name="Output 6 2 2 4 2 2" xfId="25313"/>
    <cellStyle name="Output 6 2 2 4 2 2 2" xfId="46499"/>
    <cellStyle name="Output 6 2 2 4 2 3" xfId="35895"/>
    <cellStyle name="Output 6 2 2 4 3" xfId="20200"/>
    <cellStyle name="Output 6 2 2 4 3 2" xfId="41387"/>
    <cellStyle name="Output 6 2 2 4 4" xfId="30704"/>
    <cellStyle name="Output 6 2 2 4_Table 2A-1_EFT (Annual)" xfId="8321"/>
    <cellStyle name="Output 6 2 2 5" xfId="10651"/>
    <cellStyle name="Output 6 2 2 5 2" xfId="22767"/>
    <cellStyle name="Output 6 2 2 5 2 2" xfId="43953"/>
    <cellStyle name="Output 6 2 2 5 3" xfId="33349"/>
    <cellStyle name="Output 6 2 2 6" xfId="17654"/>
    <cellStyle name="Output 6 2 2 6 2" xfId="38841"/>
    <cellStyle name="Output 6 2 2 7" xfId="27961"/>
    <cellStyle name="Output 6 2 2_Table 2A-1_EFT (Annual)" xfId="3488"/>
    <cellStyle name="Output 6 2 3" xfId="2225"/>
    <cellStyle name="Output 6 2 3 2" xfId="5786"/>
    <cellStyle name="Output 6 2 3 2 2" xfId="14001"/>
    <cellStyle name="Output 6 2 3 2 2 2" xfId="25989"/>
    <cellStyle name="Output 6 2 3 2 2 2 2" xfId="47175"/>
    <cellStyle name="Output 6 2 3 2 2 3" xfId="36571"/>
    <cellStyle name="Output 6 2 3 2 3" xfId="20876"/>
    <cellStyle name="Output 6 2 3 2 3 2" xfId="42063"/>
    <cellStyle name="Output 6 2 3 2 4" xfId="31443"/>
    <cellStyle name="Output 6 2 3 2_Table 2A-1_EFT (Annual)" xfId="8323"/>
    <cellStyle name="Output 6 2 3 3" xfId="11345"/>
    <cellStyle name="Output 6 2 3 3 2" xfId="23443"/>
    <cellStyle name="Output 6 2 3 3 2 2" xfId="44629"/>
    <cellStyle name="Output 6 2 3 3 3" xfId="34025"/>
    <cellStyle name="Output 6 2 3 4" xfId="18330"/>
    <cellStyle name="Output 6 2 3 4 2" xfId="39517"/>
    <cellStyle name="Output 6 2 3 5" xfId="28700"/>
    <cellStyle name="Output 6 2 3_Table 2A-1_EFT (Annual)" xfId="8322"/>
    <cellStyle name="Output 6 2 4" xfId="1741"/>
    <cellStyle name="Output 6 2 4 2" xfId="5302"/>
    <cellStyle name="Output 6 2 4 2 2" xfId="13527"/>
    <cellStyle name="Output 6 2 4 2 2 2" xfId="25518"/>
    <cellStyle name="Output 6 2 4 2 2 2 2" xfId="46704"/>
    <cellStyle name="Output 6 2 4 2 2 3" xfId="36100"/>
    <cellStyle name="Output 6 2 4 2 3" xfId="20405"/>
    <cellStyle name="Output 6 2 4 2 3 2" xfId="41592"/>
    <cellStyle name="Output 6 2 4 2 4" xfId="30959"/>
    <cellStyle name="Output 6 2 4 2_Table 2A-1_EFT (Annual)" xfId="8325"/>
    <cellStyle name="Output 6 2 4 3" xfId="10870"/>
    <cellStyle name="Output 6 2 4 3 2" xfId="22972"/>
    <cellStyle name="Output 6 2 4 3 2 2" xfId="44158"/>
    <cellStyle name="Output 6 2 4 3 3" xfId="33554"/>
    <cellStyle name="Output 6 2 4 4" xfId="17859"/>
    <cellStyle name="Output 6 2 4 4 2" xfId="39046"/>
    <cellStyle name="Output 6 2 4 5" xfId="28216"/>
    <cellStyle name="Output 6 2 4_Table 2A-1_EFT (Annual)" xfId="8324"/>
    <cellStyle name="Output 6 2 5" xfId="4079"/>
    <cellStyle name="Output 6 2 5 2" xfId="12403"/>
    <cellStyle name="Output 6 2 5 2 2" xfId="24425"/>
    <cellStyle name="Output 6 2 5 2 2 2" xfId="45611"/>
    <cellStyle name="Output 6 2 5 2 3" xfId="35007"/>
    <cellStyle name="Output 6 2 5 3" xfId="19312"/>
    <cellStyle name="Output 6 2 5 3 2" xfId="40499"/>
    <cellStyle name="Output 6 2 5 4" xfId="29767"/>
    <cellStyle name="Output 6 2 5_Table 2A-1_EFT (Annual)" xfId="8326"/>
    <cellStyle name="Output 6 2 6" xfId="9742"/>
    <cellStyle name="Output 6 2 6 2" xfId="21879"/>
    <cellStyle name="Output 6 2 6 2 2" xfId="43065"/>
    <cellStyle name="Output 6 2 6 3" xfId="32461"/>
    <cellStyle name="Output 6 2 7" xfId="16766"/>
    <cellStyle name="Output 6 2 7 2" xfId="37953"/>
    <cellStyle name="Output 6 2 8" xfId="27024"/>
    <cellStyle name="Output 6 2_Table 2A-1_EFT (Annual)" xfId="3487"/>
    <cellStyle name="Output 6 3" xfId="347"/>
    <cellStyle name="Output 6 3 2" xfId="1330"/>
    <cellStyle name="Output 6 3 2 2" xfId="2600"/>
    <cellStyle name="Output 6 3 2 2 2" xfId="6161"/>
    <cellStyle name="Output 6 3 2 2 2 2" xfId="14355"/>
    <cellStyle name="Output 6 3 2 2 2 2 2" xfId="26327"/>
    <cellStyle name="Output 6 3 2 2 2 2 2 2" xfId="47513"/>
    <cellStyle name="Output 6 3 2 2 2 2 3" xfId="36909"/>
    <cellStyle name="Output 6 3 2 2 2 3" xfId="21214"/>
    <cellStyle name="Output 6 3 2 2 2 3 2" xfId="42401"/>
    <cellStyle name="Output 6 3 2 2 2 4" xfId="31817"/>
    <cellStyle name="Output 6 3 2 2 2_Table 2A-1_EFT (Annual)" xfId="8328"/>
    <cellStyle name="Output 6 3 2 2 3" xfId="11697"/>
    <cellStyle name="Output 6 3 2 2 3 2" xfId="23781"/>
    <cellStyle name="Output 6 3 2 2 3 2 2" xfId="44967"/>
    <cellStyle name="Output 6 3 2 2 3 3" xfId="34363"/>
    <cellStyle name="Output 6 3 2 2 4" xfId="18668"/>
    <cellStyle name="Output 6 3 2 2 4 2" xfId="39855"/>
    <cellStyle name="Output 6 3 2 2 5" xfId="29074"/>
    <cellStyle name="Output 6 3 2 2_Table 2A-1_EFT (Annual)" xfId="8327"/>
    <cellStyle name="Output 6 3 2 3" xfId="1885"/>
    <cellStyle name="Output 6 3 2 3 2" xfId="5446"/>
    <cellStyle name="Output 6 3 2 3 2 2" xfId="13661"/>
    <cellStyle name="Output 6 3 2 3 2 2 2" xfId="25649"/>
    <cellStyle name="Output 6 3 2 3 2 2 2 2" xfId="46835"/>
    <cellStyle name="Output 6 3 2 3 2 2 3" xfId="36231"/>
    <cellStyle name="Output 6 3 2 3 2 3" xfId="20536"/>
    <cellStyle name="Output 6 3 2 3 2 3 2" xfId="41723"/>
    <cellStyle name="Output 6 3 2 3 2 4" xfId="31103"/>
    <cellStyle name="Output 6 3 2 3 2_Table 2A-1_EFT (Annual)" xfId="8330"/>
    <cellStyle name="Output 6 3 2 3 3" xfId="11005"/>
    <cellStyle name="Output 6 3 2 3 3 2" xfId="23103"/>
    <cellStyle name="Output 6 3 2 3 3 2 2" xfId="44289"/>
    <cellStyle name="Output 6 3 2 3 3 3" xfId="33685"/>
    <cellStyle name="Output 6 3 2 3 4" xfId="17990"/>
    <cellStyle name="Output 6 3 2 3 4 2" xfId="39177"/>
    <cellStyle name="Output 6 3 2 3 5" xfId="28360"/>
    <cellStyle name="Output 6 3 2 3_Table 2A-1_EFT (Annual)" xfId="8329"/>
    <cellStyle name="Output 6 3 2 4" xfId="4891"/>
    <cellStyle name="Output 6 3 2 4 2" xfId="13151"/>
    <cellStyle name="Output 6 3 2 4 2 2" xfId="25157"/>
    <cellStyle name="Output 6 3 2 4 2 2 2" xfId="46343"/>
    <cellStyle name="Output 6 3 2 4 2 3" xfId="35739"/>
    <cellStyle name="Output 6 3 2 4 3" xfId="20044"/>
    <cellStyle name="Output 6 3 2 4 3 2" xfId="41231"/>
    <cellStyle name="Output 6 3 2 4 4" xfId="30548"/>
    <cellStyle name="Output 6 3 2 4_Table 2A-1_EFT (Annual)" xfId="8331"/>
    <cellStyle name="Output 6 3 2 5" xfId="10495"/>
    <cellStyle name="Output 6 3 2 5 2" xfId="22611"/>
    <cellStyle name="Output 6 3 2 5 2 2" xfId="43797"/>
    <cellStyle name="Output 6 3 2 5 3" xfId="33193"/>
    <cellStyle name="Output 6 3 2 6" xfId="17498"/>
    <cellStyle name="Output 6 3 2 6 2" xfId="38685"/>
    <cellStyle name="Output 6 3 2 7" xfId="27805"/>
    <cellStyle name="Output 6 3 2_Table 2A-1_EFT (Annual)" xfId="3490"/>
    <cellStyle name="Output 6 3 3" xfId="2069"/>
    <cellStyle name="Output 6 3 3 2" xfId="5630"/>
    <cellStyle name="Output 6 3 3 2 2" xfId="13845"/>
    <cellStyle name="Output 6 3 3 2 2 2" xfId="25833"/>
    <cellStyle name="Output 6 3 3 2 2 2 2" xfId="47019"/>
    <cellStyle name="Output 6 3 3 2 2 3" xfId="36415"/>
    <cellStyle name="Output 6 3 3 2 3" xfId="20720"/>
    <cellStyle name="Output 6 3 3 2 3 2" xfId="41907"/>
    <cellStyle name="Output 6 3 3 2 4" xfId="31287"/>
    <cellStyle name="Output 6 3 3 2_Table 2A-1_EFT (Annual)" xfId="8333"/>
    <cellStyle name="Output 6 3 3 3" xfId="11189"/>
    <cellStyle name="Output 6 3 3 3 2" xfId="23287"/>
    <cellStyle name="Output 6 3 3 3 2 2" xfId="44473"/>
    <cellStyle name="Output 6 3 3 3 3" xfId="33869"/>
    <cellStyle name="Output 6 3 3 4" xfId="18174"/>
    <cellStyle name="Output 6 3 3 4 2" xfId="39361"/>
    <cellStyle name="Output 6 3 3 5" xfId="28544"/>
    <cellStyle name="Output 6 3 3_Table 2A-1_EFT (Annual)" xfId="8332"/>
    <cellStyle name="Output 6 3 4" xfId="1705"/>
    <cellStyle name="Output 6 3 4 2" xfId="5266"/>
    <cellStyle name="Output 6 3 4 2 2" xfId="13495"/>
    <cellStyle name="Output 6 3 4 2 2 2" xfId="25488"/>
    <cellStyle name="Output 6 3 4 2 2 2 2" xfId="46674"/>
    <cellStyle name="Output 6 3 4 2 2 3" xfId="36070"/>
    <cellStyle name="Output 6 3 4 2 3" xfId="20375"/>
    <cellStyle name="Output 6 3 4 2 3 2" xfId="41562"/>
    <cellStyle name="Output 6 3 4 2 4" xfId="30923"/>
    <cellStyle name="Output 6 3 4 2_Table 2A-1_EFT (Annual)" xfId="8335"/>
    <cellStyle name="Output 6 3 4 3" xfId="10839"/>
    <cellStyle name="Output 6 3 4 3 2" xfId="22942"/>
    <cellStyle name="Output 6 3 4 3 2 2" xfId="44128"/>
    <cellStyle name="Output 6 3 4 3 3" xfId="33524"/>
    <cellStyle name="Output 6 3 4 4" xfId="17829"/>
    <cellStyle name="Output 6 3 4 4 2" xfId="39016"/>
    <cellStyle name="Output 6 3 4 5" xfId="28180"/>
    <cellStyle name="Output 6 3 4_Table 2A-1_EFT (Annual)" xfId="8334"/>
    <cellStyle name="Output 6 3 5" xfId="3917"/>
    <cellStyle name="Output 6 3 5 2" xfId="12245"/>
    <cellStyle name="Output 6 3 5 2 2" xfId="24269"/>
    <cellStyle name="Output 6 3 5 2 2 2" xfId="45455"/>
    <cellStyle name="Output 6 3 5 2 3" xfId="34851"/>
    <cellStyle name="Output 6 3 5 3" xfId="19156"/>
    <cellStyle name="Output 6 3 5 3 2" xfId="40343"/>
    <cellStyle name="Output 6 3 5 4" xfId="29605"/>
    <cellStyle name="Output 6 3 5_Table 2A-1_EFT (Annual)" xfId="8336"/>
    <cellStyle name="Output 6 3 6" xfId="9582"/>
    <cellStyle name="Output 6 3 6 2" xfId="21723"/>
    <cellStyle name="Output 6 3 6 2 2" xfId="42909"/>
    <cellStyle name="Output 6 3 6 3" xfId="32305"/>
    <cellStyle name="Output 6 3 7" xfId="16610"/>
    <cellStyle name="Output 6 3 7 2" xfId="37797"/>
    <cellStyle name="Output 6 3 8" xfId="26862"/>
    <cellStyle name="Output 6 3_Table 2A-1_EFT (Annual)" xfId="3489"/>
    <cellStyle name="Output 6 4" xfId="1164"/>
    <cellStyle name="Output 6 4 2" xfId="2434"/>
    <cellStyle name="Output 6 4 2 2" xfId="5995"/>
    <cellStyle name="Output 6 4 2 2 2" xfId="14189"/>
    <cellStyle name="Output 6 4 2 2 2 2" xfId="26161"/>
    <cellStyle name="Output 6 4 2 2 2 2 2" xfId="47347"/>
    <cellStyle name="Output 6 4 2 2 2 3" xfId="36743"/>
    <cellStyle name="Output 6 4 2 2 3" xfId="21048"/>
    <cellStyle name="Output 6 4 2 2 3 2" xfId="42235"/>
    <cellStyle name="Output 6 4 2 2 4" xfId="31651"/>
    <cellStyle name="Output 6 4 2 2_Table 2A-1_EFT (Annual)" xfId="8338"/>
    <cellStyle name="Output 6 4 2 3" xfId="11531"/>
    <cellStyle name="Output 6 4 2 3 2" xfId="23615"/>
    <cellStyle name="Output 6 4 2 3 2 2" xfId="44801"/>
    <cellStyle name="Output 6 4 2 3 3" xfId="34197"/>
    <cellStyle name="Output 6 4 2 4" xfId="18502"/>
    <cellStyle name="Output 6 4 2 4 2" xfId="39689"/>
    <cellStyle name="Output 6 4 2 5" xfId="28908"/>
    <cellStyle name="Output 6 4 2_Table 2A-1_EFT (Annual)" xfId="8337"/>
    <cellStyle name="Output 6 4 3" xfId="1821"/>
    <cellStyle name="Output 6 4 3 2" xfId="5382"/>
    <cellStyle name="Output 6 4 3 2 2" xfId="13597"/>
    <cellStyle name="Output 6 4 3 2 2 2" xfId="25585"/>
    <cellStyle name="Output 6 4 3 2 2 2 2" xfId="46771"/>
    <cellStyle name="Output 6 4 3 2 2 3" xfId="36167"/>
    <cellStyle name="Output 6 4 3 2 3" xfId="20472"/>
    <cellStyle name="Output 6 4 3 2 3 2" xfId="41659"/>
    <cellStyle name="Output 6 4 3 2 4" xfId="31039"/>
    <cellStyle name="Output 6 4 3 2_Table 2A-1_EFT (Annual)" xfId="8340"/>
    <cellStyle name="Output 6 4 3 3" xfId="10941"/>
    <cellStyle name="Output 6 4 3 3 2" xfId="23039"/>
    <cellStyle name="Output 6 4 3 3 2 2" xfId="44225"/>
    <cellStyle name="Output 6 4 3 3 3" xfId="33621"/>
    <cellStyle name="Output 6 4 3 4" xfId="17926"/>
    <cellStyle name="Output 6 4 3 4 2" xfId="39113"/>
    <cellStyle name="Output 6 4 3 5" xfId="28296"/>
    <cellStyle name="Output 6 4 3_Table 2A-1_EFT (Annual)" xfId="8339"/>
    <cellStyle name="Output 6 4 4" xfId="4725"/>
    <cellStyle name="Output 6 4 4 2" xfId="12985"/>
    <cellStyle name="Output 6 4 4 2 2" xfId="24991"/>
    <cellStyle name="Output 6 4 4 2 2 2" xfId="46177"/>
    <cellStyle name="Output 6 4 4 2 3" xfId="35573"/>
    <cellStyle name="Output 6 4 4 3" xfId="19878"/>
    <cellStyle name="Output 6 4 4 3 2" xfId="41065"/>
    <cellStyle name="Output 6 4 4 4" xfId="30382"/>
    <cellStyle name="Output 6 4 4_Table 2A-1_EFT (Annual)" xfId="8341"/>
    <cellStyle name="Output 6 4 5" xfId="10329"/>
    <cellStyle name="Output 6 4 5 2" xfId="22445"/>
    <cellStyle name="Output 6 4 5 2 2" xfId="43631"/>
    <cellStyle name="Output 6 4 5 3" xfId="33027"/>
    <cellStyle name="Output 6 4 6" xfId="17332"/>
    <cellStyle name="Output 6 4 6 2" xfId="38519"/>
    <cellStyle name="Output 6 4 7" xfId="27639"/>
    <cellStyle name="Output 6 4_Table 2A-1_EFT (Annual)" xfId="3491"/>
    <cellStyle name="Output 6 5" xfId="1797"/>
    <cellStyle name="Output 6 5 2" xfId="5358"/>
    <cellStyle name="Output 6 5 2 2" xfId="13573"/>
    <cellStyle name="Output 6 5 2 2 2" xfId="25561"/>
    <cellStyle name="Output 6 5 2 2 2 2" xfId="46747"/>
    <cellStyle name="Output 6 5 2 2 3" xfId="36143"/>
    <cellStyle name="Output 6 5 2 3" xfId="20448"/>
    <cellStyle name="Output 6 5 2 3 2" xfId="41635"/>
    <cellStyle name="Output 6 5 2 4" xfId="31015"/>
    <cellStyle name="Output 6 5 2_Table 2A-1_EFT (Annual)" xfId="8343"/>
    <cellStyle name="Output 6 5 3" xfId="10917"/>
    <cellStyle name="Output 6 5 3 2" xfId="23015"/>
    <cellStyle name="Output 6 5 3 2 2" xfId="44201"/>
    <cellStyle name="Output 6 5 3 3" xfId="33597"/>
    <cellStyle name="Output 6 5 4" xfId="17902"/>
    <cellStyle name="Output 6 5 4 2" xfId="39089"/>
    <cellStyle name="Output 6 5 5" xfId="28272"/>
    <cellStyle name="Output 6 5_Table 2A-1_EFT (Annual)" xfId="8342"/>
    <cellStyle name="Output 6 6" xfId="1648"/>
    <cellStyle name="Output 6 6 2" xfId="5209"/>
    <cellStyle name="Output 6 6 2 2" xfId="13456"/>
    <cellStyle name="Output 6 6 2 2 2" xfId="25456"/>
    <cellStyle name="Output 6 6 2 2 2 2" xfId="46642"/>
    <cellStyle name="Output 6 6 2 2 3" xfId="36038"/>
    <cellStyle name="Output 6 6 2 3" xfId="20343"/>
    <cellStyle name="Output 6 6 2 3 2" xfId="41530"/>
    <cellStyle name="Output 6 6 2 4" xfId="30866"/>
    <cellStyle name="Output 6 6 2_Table 2A-1_EFT (Annual)" xfId="8345"/>
    <cellStyle name="Output 6 6 3" xfId="10801"/>
    <cellStyle name="Output 6 6 3 2" xfId="22910"/>
    <cellStyle name="Output 6 6 3 2 2" xfId="44096"/>
    <cellStyle name="Output 6 6 3 3" xfId="33492"/>
    <cellStyle name="Output 6 6 4" xfId="17797"/>
    <cellStyle name="Output 6 6 4 2" xfId="38984"/>
    <cellStyle name="Output 6 6 5" xfId="28123"/>
    <cellStyle name="Output 6 6_Table 2A-1_EFT (Annual)" xfId="8344"/>
    <cellStyle name="Output 6 7" xfId="3705"/>
    <cellStyle name="Output 6 7 2" xfId="12073"/>
    <cellStyle name="Output 6 7 2 2" xfId="24103"/>
    <cellStyle name="Output 6 7 2 2 2" xfId="45289"/>
    <cellStyle name="Output 6 7 2 3" xfId="34685"/>
    <cellStyle name="Output 6 7 3" xfId="18990"/>
    <cellStyle name="Output 6 7 3 2" xfId="40177"/>
    <cellStyle name="Output 6 7 4" xfId="29414"/>
    <cellStyle name="Output 6 7_Table 2A-1_EFT (Annual)" xfId="8346"/>
    <cellStyle name="Output 6 8" xfId="9392"/>
    <cellStyle name="Output 6 8 2" xfId="21557"/>
    <cellStyle name="Output 6 8 2 2" xfId="42743"/>
    <cellStyle name="Output 6 8 3" xfId="32139"/>
    <cellStyle name="Output 6 9" xfId="16444"/>
    <cellStyle name="Output 6 9 2" xfId="37631"/>
    <cellStyle name="Output 6_Table 2A-1_EFT (Annual)" xfId="3486"/>
    <cellStyle name="Output 7" xfId="110"/>
    <cellStyle name="Output 7 10" xfId="26665"/>
    <cellStyle name="Output 7 2" xfId="503"/>
    <cellStyle name="Output 7 2 2" xfId="1480"/>
    <cellStyle name="Output 7 2 2 2" xfId="2750"/>
    <cellStyle name="Output 7 2 2 2 2" xfId="6311"/>
    <cellStyle name="Output 7 2 2 2 2 2" xfId="14505"/>
    <cellStyle name="Output 7 2 2 2 2 2 2" xfId="26477"/>
    <cellStyle name="Output 7 2 2 2 2 2 2 2" xfId="47663"/>
    <cellStyle name="Output 7 2 2 2 2 2 3" xfId="37059"/>
    <cellStyle name="Output 7 2 2 2 2 3" xfId="21364"/>
    <cellStyle name="Output 7 2 2 2 2 3 2" xfId="42551"/>
    <cellStyle name="Output 7 2 2 2 2 4" xfId="31967"/>
    <cellStyle name="Output 7 2 2 2 2_Table 2A-1_EFT (Annual)" xfId="8348"/>
    <cellStyle name="Output 7 2 2 2 3" xfId="11847"/>
    <cellStyle name="Output 7 2 2 2 3 2" xfId="23931"/>
    <cellStyle name="Output 7 2 2 2 3 2 2" xfId="45117"/>
    <cellStyle name="Output 7 2 2 2 3 3" xfId="34513"/>
    <cellStyle name="Output 7 2 2 2 4" xfId="18818"/>
    <cellStyle name="Output 7 2 2 2 4 2" xfId="40005"/>
    <cellStyle name="Output 7 2 2 2 5" xfId="29224"/>
    <cellStyle name="Output 7 2 2 2_Table 2A-1_EFT (Annual)" xfId="8347"/>
    <cellStyle name="Output 7 2 2 3" xfId="1914"/>
    <cellStyle name="Output 7 2 2 3 2" xfId="5475"/>
    <cellStyle name="Output 7 2 2 3 2 2" xfId="13690"/>
    <cellStyle name="Output 7 2 2 3 2 2 2" xfId="25678"/>
    <cellStyle name="Output 7 2 2 3 2 2 2 2" xfId="46864"/>
    <cellStyle name="Output 7 2 2 3 2 2 3" xfId="36260"/>
    <cellStyle name="Output 7 2 2 3 2 3" xfId="20565"/>
    <cellStyle name="Output 7 2 2 3 2 3 2" xfId="41752"/>
    <cellStyle name="Output 7 2 2 3 2 4" xfId="31132"/>
    <cellStyle name="Output 7 2 2 3 2_Table 2A-1_EFT (Annual)" xfId="8350"/>
    <cellStyle name="Output 7 2 2 3 3" xfId="11034"/>
    <cellStyle name="Output 7 2 2 3 3 2" xfId="23132"/>
    <cellStyle name="Output 7 2 2 3 3 2 2" xfId="44318"/>
    <cellStyle name="Output 7 2 2 3 3 3" xfId="33714"/>
    <cellStyle name="Output 7 2 2 3 4" xfId="18019"/>
    <cellStyle name="Output 7 2 2 3 4 2" xfId="39206"/>
    <cellStyle name="Output 7 2 2 3 5" xfId="28389"/>
    <cellStyle name="Output 7 2 2 3_Table 2A-1_EFT (Annual)" xfId="8349"/>
    <cellStyle name="Output 7 2 2 4" xfId="5041"/>
    <cellStyle name="Output 7 2 2 4 2" xfId="13301"/>
    <cellStyle name="Output 7 2 2 4 2 2" xfId="25307"/>
    <cellStyle name="Output 7 2 2 4 2 2 2" xfId="46493"/>
    <cellStyle name="Output 7 2 2 4 2 3" xfId="35889"/>
    <cellStyle name="Output 7 2 2 4 3" xfId="20194"/>
    <cellStyle name="Output 7 2 2 4 3 2" xfId="41381"/>
    <cellStyle name="Output 7 2 2 4 4" xfId="30698"/>
    <cellStyle name="Output 7 2 2 4_Table 2A-1_EFT (Annual)" xfId="8351"/>
    <cellStyle name="Output 7 2 2 5" xfId="10645"/>
    <cellStyle name="Output 7 2 2 5 2" xfId="22761"/>
    <cellStyle name="Output 7 2 2 5 2 2" xfId="43947"/>
    <cellStyle name="Output 7 2 2 5 3" xfId="33343"/>
    <cellStyle name="Output 7 2 2 6" xfId="17648"/>
    <cellStyle name="Output 7 2 2 6 2" xfId="38835"/>
    <cellStyle name="Output 7 2 2 7" xfId="27955"/>
    <cellStyle name="Output 7 2 2_Table 2A-1_EFT (Annual)" xfId="3494"/>
    <cellStyle name="Output 7 2 3" xfId="2219"/>
    <cellStyle name="Output 7 2 3 2" xfId="5780"/>
    <cellStyle name="Output 7 2 3 2 2" xfId="13995"/>
    <cellStyle name="Output 7 2 3 2 2 2" xfId="25983"/>
    <cellStyle name="Output 7 2 3 2 2 2 2" xfId="47169"/>
    <cellStyle name="Output 7 2 3 2 2 3" xfId="36565"/>
    <cellStyle name="Output 7 2 3 2 3" xfId="20870"/>
    <cellStyle name="Output 7 2 3 2 3 2" xfId="42057"/>
    <cellStyle name="Output 7 2 3 2 4" xfId="31437"/>
    <cellStyle name="Output 7 2 3 2_Table 2A-1_EFT (Annual)" xfId="8353"/>
    <cellStyle name="Output 7 2 3 3" xfId="11339"/>
    <cellStyle name="Output 7 2 3 3 2" xfId="23437"/>
    <cellStyle name="Output 7 2 3 3 2 2" xfId="44623"/>
    <cellStyle name="Output 7 2 3 3 3" xfId="34019"/>
    <cellStyle name="Output 7 2 3 4" xfId="18324"/>
    <cellStyle name="Output 7 2 3 4 2" xfId="39511"/>
    <cellStyle name="Output 7 2 3 5" xfId="28694"/>
    <cellStyle name="Output 7 2 3_Table 2A-1_EFT (Annual)" xfId="8352"/>
    <cellStyle name="Output 7 2 4" xfId="1739"/>
    <cellStyle name="Output 7 2 4 2" xfId="5300"/>
    <cellStyle name="Output 7 2 4 2 2" xfId="13525"/>
    <cellStyle name="Output 7 2 4 2 2 2" xfId="25516"/>
    <cellStyle name="Output 7 2 4 2 2 2 2" xfId="46702"/>
    <cellStyle name="Output 7 2 4 2 2 3" xfId="36098"/>
    <cellStyle name="Output 7 2 4 2 3" xfId="20403"/>
    <cellStyle name="Output 7 2 4 2 3 2" xfId="41590"/>
    <cellStyle name="Output 7 2 4 2 4" xfId="30957"/>
    <cellStyle name="Output 7 2 4 2_Table 2A-1_EFT (Annual)" xfId="8355"/>
    <cellStyle name="Output 7 2 4 3" xfId="10868"/>
    <cellStyle name="Output 7 2 4 3 2" xfId="22970"/>
    <cellStyle name="Output 7 2 4 3 2 2" xfId="44156"/>
    <cellStyle name="Output 7 2 4 3 3" xfId="33552"/>
    <cellStyle name="Output 7 2 4 4" xfId="17857"/>
    <cellStyle name="Output 7 2 4 4 2" xfId="39044"/>
    <cellStyle name="Output 7 2 4 5" xfId="28214"/>
    <cellStyle name="Output 7 2 4_Table 2A-1_EFT (Annual)" xfId="8354"/>
    <cellStyle name="Output 7 2 5" xfId="4073"/>
    <cellStyle name="Output 7 2 5 2" xfId="12397"/>
    <cellStyle name="Output 7 2 5 2 2" xfId="24419"/>
    <cellStyle name="Output 7 2 5 2 2 2" xfId="45605"/>
    <cellStyle name="Output 7 2 5 2 3" xfId="35001"/>
    <cellStyle name="Output 7 2 5 3" xfId="19306"/>
    <cellStyle name="Output 7 2 5 3 2" xfId="40493"/>
    <cellStyle name="Output 7 2 5 4" xfId="29761"/>
    <cellStyle name="Output 7 2 5_Table 2A-1_EFT (Annual)" xfId="8356"/>
    <cellStyle name="Output 7 2 6" xfId="9736"/>
    <cellStyle name="Output 7 2 6 2" xfId="21873"/>
    <cellStyle name="Output 7 2 6 2 2" xfId="43059"/>
    <cellStyle name="Output 7 2 6 3" xfId="32455"/>
    <cellStyle name="Output 7 2 7" xfId="16760"/>
    <cellStyle name="Output 7 2 7 2" xfId="37947"/>
    <cellStyle name="Output 7 2 8" xfId="27018"/>
    <cellStyle name="Output 7 2_Table 2A-1_EFT (Annual)" xfId="3493"/>
    <cellStyle name="Output 7 3" xfId="341"/>
    <cellStyle name="Output 7 3 2" xfId="1324"/>
    <cellStyle name="Output 7 3 2 2" xfId="2594"/>
    <cellStyle name="Output 7 3 2 2 2" xfId="6155"/>
    <cellStyle name="Output 7 3 2 2 2 2" xfId="14349"/>
    <cellStyle name="Output 7 3 2 2 2 2 2" xfId="26321"/>
    <cellStyle name="Output 7 3 2 2 2 2 2 2" xfId="47507"/>
    <cellStyle name="Output 7 3 2 2 2 2 3" xfId="36903"/>
    <cellStyle name="Output 7 3 2 2 2 3" xfId="21208"/>
    <cellStyle name="Output 7 3 2 2 2 3 2" xfId="42395"/>
    <cellStyle name="Output 7 3 2 2 2 4" xfId="31811"/>
    <cellStyle name="Output 7 3 2 2 2_Table 2A-1_EFT (Annual)" xfId="8358"/>
    <cellStyle name="Output 7 3 2 2 3" xfId="11691"/>
    <cellStyle name="Output 7 3 2 2 3 2" xfId="23775"/>
    <cellStyle name="Output 7 3 2 2 3 2 2" xfId="44961"/>
    <cellStyle name="Output 7 3 2 2 3 3" xfId="34357"/>
    <cellStyle name="Output 7 3 2 2 4" xfId="18662"/>
    <cellStyle name="Output 7 3 2 2 4 2" xfId="39849"/>
    <cellStyle name="Output 7 3 2 2 5" xfId="29068"/>
    <cellStyle name="Output 7 3 2 2_Table 2A-1_EFT (Annual)" xfId="8357"/>
    <cellStyle name="Output 7 3 2 3" xfId="1883"/>
    <cellStyle name="Output 7 3 2 3 2" xfId="5444"/>
    <cellStyle name="Output 7 3 2 3 2 2" xfId="13659"/>
    <cellStyle name="Output 7 3 2 3 2 2 2" xfId="25647"/>
    <cellStyle name="Output 7 3 2 3 2 2 2 2" xfId="46833"/>
    <cellStyle name="Output 7 3 2 3 2 2 3" xfId="36229"/>
    <cellStyle name="Output 7 3 2 3 2 3" xfId="20534"/>
    <cellStyle name="Output 7 3 2 3 2 3 2" xfId="41721"/>
    <cellStyle name="Output 7 3 2 3 2 4" xfId="31101"/>
    <cellStyle name="Output 7 3 2 3 2_Table 2A-1_EFT (Annual)" xfId="8360"/>
    <cellStyle name="Output 7 3 2 3 3" xfId="11003"/>
    <cellStyle name="Output 7 3 2 3 3 2" xfId="23101"/>
    <cellStyle name="Output 7 3 2 3 3 2 2" xfId="44287"/>
    <cellStyle name="Output 7 3 2 3 3 3" xfId="33683"/>
    <cellStyle name="Output 7 3 2 3 4" xfId="17988"/>
    <cellStyle name="Output 7 3 2 3 4 2" xfId="39175"/>
    <cellStyle name="Output 7 3 2 3 5" xfId="28358"/>
    <cellStyle name="Output 7 3 2 3_Table 2A-1_EFT (Annual)" xfId="8359"/>
    <cellStyle name="Output 7 3 2 4" xfId="4885"/>
    <cellStyle name="Output 7 3 2 4 2" xfId="13145"/>
    <cellStyle name="Output 7 3 2 4 2 2" xfId="25151"/>
    <cellStyle name="Output 7 3 2 4 2 2 2" xfId="46337"/>
    <cellStyle name="Output 7 3 2 4 2 3" xfId="35733"/>
    <cellStyle name="Output 7 3 2 4 3" xfId="20038"/>
    <cellStyle name="Output 7 3 2 4 3 2" xfId="41225"/>
    <cellStyle name="Output 7 3 2 4 4" xfId="30542"/>
    <cellStyle name="Output 7 3 2 4_Table 2A-1_EFT (Annual)" xfId="8361"/>
    <cellStyle name="Output 7 3 2 5" xfId="10489"/>
    <cellStyle name="Output 7 3 2 5 2" xfId="22605"/>
    <cellStyle name="Output 7 3 2 5 2 2" xfId="43791"/>
    <cellStyle name="Output 7 3 2 5 3" xfId="33187"/>
    <cellStyle name="Output 7 3 2 6" xfId="17492"/>
    <cellStyle name="Output 7 3 2 6 2" xfId="38679"/>
    <cellStyle name="Output 7 3 2 7" xfId="27799"/>
    <cellStyle name="Output 7 3 2_Table 2A-1_EFT (Annual)" xfId="3496"/>
    <cellStyle name="Output 7 3 3" xfId="2063"/>
    <cellStyle name="Output 7 3 3 2" xfId="5624"/>
    <cellStyle name="Output 7 3 3 2 2" xfId="13839"/>
    <cellStyle name="Output 7 3 3 2 2 2" xfId="25827"/>
    <cellStyle name="Output 7 3 3 2 2 2 2" xfId="47013"/>
    <cellStyle name="Output 7 3 3 2 2 3" xfId="36409"/>
    <cellStyle name="Output 7 3 3 2 3" xfId="20714"/>
    <cellStyle name="Output 7 3 3 2 3 2" xfId="41901"/>
    <cellStyle name="Output 7 3 3 2 4" xfId="31281"/>
    <cellStyle name="Output 7 3 3 2_Table 2A-1_EFT (Annual)" xfId="8363"/>
    <cellStyle name="Output 7 3 3 3" xfId="11183"/>
    <cellStyle name="Output 7 3 3 3 2" xfId="23281"/>
    <cellStyle name="Output 7 3 3 3 2 2" xfId="44467"/>
    <cellStyle name="Output 7 3 3 3 3" xfId="33863"/>
    <cellStyle name="Output 7 3 3 4" xfId="18168"/>
    <cellStyle name="Output 7 3 3 4 2" xfId="39355"/>
    <cellStyle name="Output 7 3 3 5" xfId="28538"/>
    <cellStyle name="Output 7 3 3_Table 2A-1_EFT (Annual)" xfId="8362"/>
    <cellStyle name="Output 7 3 4" xfId="1703"/>
    <cellStyle name="Output 7 3 4 2" xfId="5264"/>
    <cellStyle name="Output 7 3 4 2 2" xfId="13493"/>
    <cellStyle name="Output 7 3 4 2 2 2" xfId="25486"/>
    <cellStyle name="Output 7 3 4 2 2 2 2" xfId="46672"/>
    <cellStyle name="Output 7 3 4 2 2 3" xfId="36068"/>
    <cellStyle name="Output 7 3 4 2 3" xfId="20373"/>
    <cellStyle name="Output 7 3 4 2 3 2" xfId="41560"/>
    <cellStyle name="Output 7 3 4 2 4" xfId="30921"/>
    <cellStyle name="Output 7 3 4 2_Table 2A-1_EFT (Annual)" xfId="8365"/>
    <cellStyle name="Output 7 3 4 3" xfId="10837"/>
    <cellStyle name="Output 7 3 4 3 2" xfId="22940"/>
    <cellStyle name="Output 7 3 4 3 2 2" xfId="44126"/>
    <cellStyle name="Output 7 3 4 3 3" xfId="33522"/>
    <cellStyle name="Output 7 3 4 4" xfId="17827"/>
    <cellStyle name="Output 7 3 4 4 2" xfId="39014"/>
    <cellStyle name="Output 7 3 4 5" xfId="28178"/>
    <cellStyle name="Output 7 3 4_Table 2A-1_EFT (Annual)" xfId="8364"/>
    <cellStyle name="Output 7 3 5" xfId="3911"/>
    <cellStyle name="Output 7 3 5 2" xfId="12239"/>
    <cellStyle name="Output 7 3 5 2 2" xfId="24263"/>
    <cellStyle name="Output 7 3 5 2 2 2" xfId="45449"/>
    <cellStyle name="Output 7 3 5 2 3" xfId="34845"/>
    <cellStyle name="Output 7 3 5 3" xfId="19150"/>
    <cellStyle name="Output 7 3 5 3 2" xfId="40337"/>
    <cellStyle name="Output 7 3 5 4" xfId="29599"/>
    <cellStyle name="Output 7 3 5_Table 2A-1_EFT (Annual)" xfId="8366"/>
    <cellStyle name="Output 7 3 6" xfId="9576"/>
    <cellStyle name="Output 7 3 6 2" xfId="21717"/>
    <cellStyle name="Output 7 3 6 2 2" xfId="42903"/>
    <cellStyle name="Output 7 3 6 3" xfId="32299"/>
    <cellStyle name="Output 7 3 7" xfId="16604"/>
    <cellStyle name="Output 7 3 7 2" xfId="37791"/>
    <cellStyle name="Output 7 3 8" xfId="26856"/>
    <cellStyle name="Output 7 3_Table 2A-1_EFT (Annual)" xfId="3495"/>
    <cellStyle name="Output 7 4" xfId="1158"/>
    <cellStyle name="Output 7 4 2" xfId="2428"/>
    <cellStyle name="Output 7 4 2 2" xfId="5989"/>
    <cellStyle name="Output 7 4 2 2 2" xfId="14183"/>
    <cellStyle name="Output 7 4 2 2 2 2" xfId="26155"/>
    <cellStyle name="Output 7 4 2 2 2 2 2" xfId="47341"/>
    <cellStyle name="Output 7 4 2 2 2 3" xfId="36737"/>
    <cellStyle name="Output 7 4 2 2 3" xfId="21042"/>
    <cellStyle name="Output 7 4 2 2 3 2" xfId="42229"/>
    <cellStyle name="Output 7 4 2 2 4" xfId="31645"/>
    <cellStyle name="Output 7 4 2 2_Table 2A-1_EFT (Annual)" xfId="8368"/>
    <cellStyle name="Output 7 4 2 3" xfId="11525"/>
    <cellStyle name="Output 7 4 2 3 2" xfId="23609"/>
    <cellStyle name="Output 7 4 2 3 2 2" xfId="44795"/>
    <cellStyle name="Output 7 4 2 3 3" xfId="34191"/>
    <cellStyle name="Output 7 4 2 4" xfId="18496"/>
    <cellStyle name="Output 7 4 2 4 2" xfId="39683"/>
    <cellStyle name="Output 7 4 2 5" xfId="28902"/>
    <cellStyle name="Output 7 4 2_Table 2A-1_EFT (Annual)" xfId="8367"/>
    <cellStyle name="Output 7 4 3" xfId="1819"/>
    <cellStyle name="Output 7 4 3 2" xfId="5380"/>
    <cellStyle name="Output 7 4 3 2 2" xfId="13595"/>
    <cellStyle name="Output 7 4 3 2 2 2" xfId="25583"/>
    <cellStyle name="Output 7 4 3 2 2 2 2" xfId="46769"/>
    <cellStyle name="Output 7 4 3 2 2 3" xfId="36165"/>
    <cellStyle name="Output 7 4 3 2 3" xfId="20470"/>
    <cellStyle name="Output 7 4 3 2 3 2" xfId="41657"/>
    <cellStyle name="Output 7 4 3 2 4" xfId="31037"/>
    <cellStyle name="Output 7 4 3 2_Table 2A-1_EFT (Annual)" xfId="8370"/>
    <cellStyle name="Output 7 4 3 3" xfId="10939"/>
    <cellStyle name="Output 7 4 3 3 2" xfId="23037"/>
    <cellStyle name="Output 7 4 3 3 2 2" xfId="44223"/>
    <cellStyle name="Output 7 4 3 3 3" xfId="33619"/>
    <cellStyle name="Output 7 4 3 4" xfId="17924"/>
    <cellStyle name="Output 7 4 3 4 2" xfId="39111"/>
    <cellStyle name="Output 7 4 3 5" xfId="28294"/>
    <cellStyle name="Output 7 4 3_Table 2A-1_EFT (Annual)" xfId="8369"/>
    <cellStyle name="Output 7 4 4" xfId="4719"/>
    <cellStyle name="Output 7 4 4 2" xfId="12979"/>
    <cellStyle name="Output 7 4 4 2 2" xfId="24985"/>
    <cellStyle name="Output 7 4 4 2 2 2" xfId="46171"/>
    <cellStyle name="Output 7 4 4 2 3" xfId="35567"/>
    <cellStyle name="Output 7 4 4 3" xfId="19872"/>
    <cellStyle name="Output 7 4 4 3 2" xfId="41059"/>
    <cellStyle name="Output 7 4 4 4" xfId="30376"/>
    <cellStyle name="Output 7 4 4_Table 2A-1_EFT (Annual)" xfId="8371"/>
    <cellStyle name="Output 7 4 5" xfId="10323"/>
    <cellStyle name="Output 7 4 5 2" xfId="22439"/>
    <cellStyle name="Output 7 4 5 2 2" xfId="43625"/>
    <cellStyle name="Output 7 4 5 3" xfId="33021"/>
    <cellStyle name="Output 7 4 6" xfId="17326"/>
    <cellStyle name="Output 7 4 6 2" xfId="38513"/>
    <cellStyle name="Output 7 4 7" xfId="27633"/>
    <cellStyle name="Output 7 4_Table 2A-1_EFT (Annual)" xfId="3497"/>
    <cellStyle name="Output 7 5" xfId="1800"/>
    <cellStyle name="Output 7 5 2" xfId="5361"/>
    <cellStyle name="Output 7 5 2 2" xfId="13576"/>
    <cellStyle name="Output 7 5 2 2 2" xfId="25564"/>
    <cellStyle name="Output 7 5 2 2 2 2" xfId="46750"/>
    <cellStyle name="Output 7 5 2 2 3" xfId="36146"/>
    <cellStyle name="Output 7 5 2 3" xfId="20451"/>
    <cellStyle name="Output 7 5 2 3 2" xfId="41638"/>
    <cellStyle name="Output 7 5 2 4" xfId="31018"/>
    <cellStyle name="Output 7 5 2_Table 2A-1_EFT (Annual)" xfId="8373"/>
    <cellStyle name="Output 7 5 3" xfId="10920"/>
    <cellStyle name="Output 7 5 3 2" xfId="23018"/>
    <cellStyle name="Output 7 5 3 2 2" xfId="44204"/>
    <cellStyle name="Output 7 5 3 3" xfId="33600"/>
    <cellStyle name="Output 7 5 4" xfId="17905"/>
    <cellStyle name="Output 7 5 4 2" xfId="39092"/>
    <cellStyle name="Output 7 5 5" xfId="28275"/>
    <cellStyle name="Output 7 5_Table 2A-1_EFT (Annual)" xfId="8372"/>
    <cellStyle name="Output 7 6" xfId="1646"/>
    <cellStyle name="Output 7 6 2" xfId="5207"/>
    <cellStyle name="Output 7 6 2 2" xfId="13454"/>
    <cellStyle name="Output 7 6 2 2 2" xfId="25454"/>
    <cellStyle name="Output 7 6 2 2 2 2" xfId="46640"/>
    <cellStyle name="Output 7 6 2 2 3" xfId="36036"/>
    <cellStyle name="Output 7 6 2 3" xfId="20341"/>
    <cellStyle name="Output 7 6 2 3 2" xfId="41528"/>
    <cellStyle name="Output 7 6 2 4" xfId="30864"/>
    <cellStyle name="Output 7 6 2_Table 2A-1_EFT (Annual)" xfId="8375"/>
    <cellStyle name="Output 7 6 3" xfId="10799"/>
    <cellStyle name="Output 7 6 3 2" xfId="22908"/>
    <cellStyle name="Output 7 6 3 2 2" xfId="44094"/>
    <cellStyle name="Output 7 6 3 3" xfId="33490"/>
    <cellStyle name="Output 7 6 4" xfId="17795"/>
    <cellStyle name="Output 7 6 4 2" xfId="38982"/>
    <cellStyle name="Output 7 6 5" xfId="28121"/>
    <cellStyle name="Output 7 6_Table 2A-1_EFT (Annual)" xfId="8374"/>
    <cellStyle name="Output 7 7" xfId="3699"/>
    <cellStyle name="Output 7 7 2" xfId="12067"/>
    <cellStyle name="Output 7 7 2 2" xfId="24097"/>
    <cellStyle name="Output 7 7 2 2 2" xfId="45283"/>
    <cellStyle name="Output 7 7 2 3" xfId="34679"/>
    <cellStyle name="Output 7 7 3" xfId="18984"/>
    <cellStyle name="Output 7 7 3 2" xfId="40171"/>
    <cellStyle name="Output 7 7 4" xfId="29408"/>
    <cellStyle name="Output 7 7_Table 2A-1_EFT (Annual)" xfId="8376"/>
    <cellStyle name="Output 7 8" xfId="9386"/>
    <cellStyle name="Output 7 8 2" xfId="21551"/>
    <cellStyle name="Output 7 8 2 2" xfId="42737"/>
    <cellStyle name="Output 7 8 3" xfId="32133"/>
    <cellStyle name="Output 7 9" xfId="16438"/>
    <cellStyle name="Output 7 9 2" xfId="37625"/>
    <cellStyle name="Output 7_Table 2A-1_EFT (Annual)" xfId="3492"/>
    <cellStyle name="Output 8" xfId="89"/>
    <cellStyle name="Output 8 10" xfId="26645"/>
    <cellStyle name="Output 8 2" xfId="488"/>
    <cellStyle name="Output 8 2 2" xfId="1465"/>
    <cellStyle name="Output 8 2 2 2" xfId="2735"/>
    <cellStyle name="Output 8 2 2 2 2" xfId="6296"/>
    <cellStyle name="Output 8 2 2 2 2 2" xfId="14490"/>
    <cellStyle name="Output 8 2 2 2 2 2 2" xfId="26462"/>
    <cellStyle name="Output 8 2 2 2 2 2 2 2" xfId="47648"/>
    <cellStyle name="Output 8 2 2 2 2 2 3" xfId="37044"/>
    <cellStyle name="Output 8 2 2 2 2 3" xfId="21349"/>
    <cellStyle name="Output 8 2 2 2 2 3 2" xfId="42536"/>
    <cellStyle name="Output 8 2 2 2 2 4" xfId="31952"/>
    <cellStyle name="Output 8 2 2 2 2_Table 2A-1_EFT (Annual)" xfId="8378"/>
    <cellStyle name="Output 8 2 2 2 3" xfId="11832"/>
    <cellStyle name="Output 8 2 2 2 3 2" xfId="23916"/>
    <cellStyle name="Output 8 2 2 2 3 2 2" xfId="45102"/>
    <cellStyle name="Output 8 2 2 2 3 3" xfId="34498"/>
    <cellStyle name="Output 8 2 2 2 4" xfId="18803"/>
    <cellStyle name="Output 8 2 2 2 4 2" xfId="39990"/>
    <cellStyle name="Output 8 2 2 2 5" xfId="29209"/>
    <cellStyle name="Output 8 2 2 2_Table 2A-1_EFT (Annual)" xfId="8377"/>
    <cellStyle name="Output 8 2 2 3" xfId="1910"/>
    <cellStyle name="Output 8 2 2 3 2" xfId="5471"/>
    <cellStyle name="Output 8 2 2 3 2 2" xfId="13686"/>
    <cellStyle name="Output 8 2 2 3 2 2 2" xfId="25674"/>
    <cellStyle name="Output 8 2 2 3 2 2 2 2" xfId="46860"/>
    <cellStyle name="Output 8 2 2 3 2 2 3" xfId="36256"/>
    <cellStyle name="Output 8 2 2 3 2 3" xfId="20561"/>
    <cellStyle name="Output 8 2 2 3 2 3 2" xfId="41748"/>
    <cellStyle name="Output 8 2 2 3 2 4" xfId="31128"/>
    <cellStyle name="Output 8 2 2 3 2_Table 2A-1_EFT (Annual)" xfId="8380"/>
    <cellStyle name="Output 8 2 2 3 3" xfId="11030"/>
    <cellStyle name="Output 8 2 2 3 3 2" xfId="23128"/>
    <cellStyle name="Output 8 2 2 3 3 2 2" xfId="44314"/>
    <cellStyle name="Output 8 2 2 3 3 3" xfId="33710"/>
    <cellStyle name="Output 8 2 2 3 4" xfId="18015"/>
    <cellStyle name="Output 8 2 2 3 4 2" xfId="39202"/>
    <cellStyle name="Output 8 2 2 3 5" xfId="28385"/>
    <cellStyle name="Output 8 2 2 3_Table 2A-1_EFT (Annual)" xfId="8379"/>
    <cellStyle name="Output 8 2 2 4" xfId="5026"/>
    <cellStyle name="Output 8 2 2 4 2" xfId="13286"/>
    <cellStyle name="Output 8 2 2 4 2 2" xfId="25292"/>
    <cellStyle name="Output 8 2 2 4 2 2 2" xfId="46478"/>
    <cellStyle name="Output 8 2 2 4 2 3" xfId="35874"/>
    <cellStyle name="Output 8 2 2 4 3" xfId="20179"/>
    <cellStyle name="Output 8 2 2 4 3 2" xfId="41366"/>
    <cellStyle name="Output 8 2 2 4 4" xfId="30683"/>
    <cellStyle name="Output 8 2 2 4_Table 2A-1_EFT (Annual)" xfId="8381"/>
    <cellStyle name="Output 8 2 2 5" xfId="10630"/>
    <cellStyle name="Output 8 2 2 5 2" xfId="22746"/>
    <cellStyle name="Output 8 2 2 5 2 2" xfId="43932"/>
    <cellStyle name="Output 8 2 2 5 3" xfId="33328"/>
    <cellStyle name="Output 8 2 2 6" xfId="17633"/>
    <cellStyle name="Output 8 2 2 6 2" xfId="38820"/>
    <cellStyle name="Output 8 2 2 7" xfId="27940"/>
    <cellStyle name="Output 8 2 2_Table 2A-1_EFT (Annual)" xfId="3500"/>
    <cellStyle name="Output 8 2 3" xfId="2204"/>
    <cellStyle name="Output 8 2 3 2" xfId="5765"/>
    <cellStyle name="Output 8 2 3 2 2" xfId="13980"/>
    <cellStyle name="Output 8 2 3 2 2 2" xfId="25968"/>
    <cellStyle name="Output 8 2 3 2 2 2 2" xfId="47154"/>
    <cellStyle name="Output 8 2 3 2 2 3" xfId="36550"/>
    <cellStyle name="Output 8 2 3 2 3" xfId="20855"/>
    <cellStyle name="Output 8 2 3 2 3 2" xfId="42042"/>
    <cellStyle name="Output 8 2 3 2 4" xfId="31422"/>
    <cellStyle name="Output 8 2 3 2_Table 2A-1_EFT (Annual)" xfId="8383"/>
    <cellStyle name="Output 8 2 3 3" xfId="11324"/>
    <cellStyle name="Output 8 2 3 3 2" xfId="23422"/>
    <cellStyle name="Output 8 2 3 3 2 2" xfId="44608"/>
    <cellStyle name="Output 8 2 3 3 3" xfId="34004"/>
    <cellStyle name="Output 8 2 3 4" xfId="18309"/>
    <cellStyle name="Output 8 2 3 4 2" xfId="39496"/>
    <cellStyle name="Output 8 2 3 5" xfId="28679"/>
    <cellStyle name="Output 8 2 3_Table 2A-1_EFT (Annual)" xfId="8382"/>
    <cellStyle name="Output 8 2 4" xfId="1735"/>
    <cellStyle name="Output 8 2 4 2" xfId="5296"/>
    <cellStyle name="Output 8 2 4 2 2" xfId="13521"/>
    <cellStyle name="Output 8 2 4 2 2 2" xfId="25512"/>
    <cellStyle name="Output 8 2 4 2 2 2 2" xfId="46698"/>
    <cellStyle name="Output 8 2 4 2 2 3" xfId="36094"/>
    <cellStyle name="Output 8 2 4 2 3" xfId="20399"/>
    <cellStyle name="Output 8 2 4 2 3 2" xfId="41586"/>
    <cellStyle name="Output 8 2 4 2 4" xfId="30953"/>
    <cellStyle name="Output 8 2 4 2_Table 2A-1_EFT (Annual)" xfId="8385"/>
    <cellStyle name="Output 8 2 4 3" xfId="10864"/>
    <cellStyle name="Output 8 2 4 3 2" xfId="22966"/>
    <cellStyle name="Output 8 2 4 3 2 2" xfId="44152"/>
    <cellStyle name="Output 8 2 4 3 3" xfId="33548"/>
    <cellStyle name="Output 8 2 4 4" xfId="17853"/>
    <cellStyle name="Output 8 2 4 4 2" xfId="39040"/>
    <cellStyle name="Output 8 2 4 5" xfId="28210"/>
    <cellStyle name="Output 8 2 4_Table 2A-1_EFT (Annual)" xfId="8384"/>
    <cellStyle name="Output 8 2 5" xfId="4058"/>
    <cellStyle name="Output 8 2 5 2" xfId="12382"/>
    <cellStyle name="Output 8 2 5 2 2" xfId="24404"/>
    <cellStyle name="Output 8 2 5 2 2 2" xfId="45590"/>
    <cellStyle name="Output 8 2 5 2 3" xfId="34986"/>
    <cellStyle name="Output 8 2 5 3" xfId="19291"/>
    <cellStyle name="Output 8 2 5 3 2" xfId="40478"/>
    <cellStyle name="Output 8 2 5 4" xfId="29746"/>
    <cellStyle name="Output 8 2 5_Table 2A-1_EFT (Annual)" xfId="8386"/>
    <cellStyle name="Output 8 2 6" xfId="9721"/>
    <cellStyle name="Output 8 2 6 2" xfId="21858"/>
    <cellStyle name="Output 8 2 6 2 2" xfId="43044"/>
    <cellStyle name="Output 8 2 6 3" xfId="32440"/>
    <cellStyle name="Output 8 2 7" xfId="16745"/>
    <cellStyle name="Output 8 2 7 2" xfId="37932"/>
    <cellStyle name="Output 8 2 8" xfId="27003"/>
    <cellStyle name="Output 8 2_Table 2A-1_EFT (Annual)" xfId="3499"/>
    <cellStyle name="Output 8 3" xfId="321"/>
    <cellStyle name="Output 8 3 2" xfId="1309"/>
    <cellStyle name="Output 8 3 2 2" xfId="2579"/>
    <cellStyle name="Output 8 3 2 2 2" xfId="6140"/>
    <cellStyle name="Output 8 3 2 2 2 2" xfId="14334"/>
    <cellStyle name="Output 8 3 2 2 2 2 2" xfId="26306"/>
    <cellStyle name="Output 8 3 2 2 2 2 2 2" xfId="47492"/>
    <cellStyle name="Output 8 3 2 2 2 2 3" xfId="36888"/>
    <cellStyle name="Output 8 3 2 2 2 3" xfId="21193"/>
    <cellStyle name="Output 8 3 2 2 2 3 2" xfId="42380"/>
    <cellStyle name="Output 8 3 2 2 2 4" xfId="31796"/>
    <cellStyle name="Output 8 3 2 2 2_Table 2A-1_EFT (Annual)" xfId="8388"/>
    <cellStyle name="Output 8 3 2 2 3" xfId="11676"/>
    <cellStyle name="Output 8 3 2 2 3 2" xfId="23760"/>
    <cellStyle name="Output 8 3 2 2 3 2 2" xfId="44946"/>
    <cellStyle name="Output 8 3 2 2 3 3" xfId="34342"/>
    <cellStyle name="Output 8 3 2 2 4" xfId="18647"/>
    <cellStyle name="Output 8 3 2 2 4 2" xfId="39834"/>
    <cellStyle name="Output 8 3 2 2 5" xfId="29053"/>
    <cellStyle name="Output 8 3 2 2_Table 2A-1_EFT (Annual)" xfId="8387"/>
    <cellStyle name="Output 8 3 2 3" xfId="1878"/>
    <cellStyle name="Output 8 3 2 3 2" xfId="5439"/>
    <cellStyle name="Output 8 3 2 3 2 2" xfId="13654"/>
    <cellStyle name="Output 8 3 2 3 2 2 2" xfId="25642"/>
    <cellStyle name="Output 8 3 2 3 2 2 2 2" xfId="46828"/>
    <cellStyle name="Output 8 3 2 3 2 2 3" xfId="36224"/>
    <cellStyle name="Output 8 3 2 3 2 3" xfId="20529"/>
    <cellStyle name="Output 8 3 2 3 2 3 2" xfId="41716"/>
    <cellStyle name="Output 8 3 2 3 2 4" xfId="31096"/>
    <cellStyle name="Output 8 3 2 3 2_Table 2A-1_EFT (Annual)" xfId="8390"/>
    <cellStyle name="Output 8 3 2 3 3" xfId="10998"/>
    <cellStyle name="Output 8 3 2 3 3 2" xfId="23096"/>
    <cellStyle name="Output 8 3 2 3 3 2 2" xfId="44282"/>
    <cellStyle name="Output 8 3 2 3 3 3" xfId="33678"/>
    <cellStyle name="Output 8 3 2 3 4" xfId="17983"/>
    <cellStyle name="Output 8 3 2 3 4 2" xfId="39170"/>
    <cellStyle name="Output 8 3 2 3 5" xfId="28353"/>
    <cellStyle name="Output 8 3 2 3_Table 2A-1_EFT (Annual)" xfId="8389"/>
    <cellStyle name="Output 8 3 2 4" xfId="4870"/>
    <cellStyle name="Output 8 3 2 4 2" xfId="13130"/>
    <cellStyle name="Output 8 3 2 4 2 2" xfId="25136"/>
    <cellStyle name="Output 8 3 2 4 2 2 2" xfId="46322"/>
    <cellStyle name="Output 8 3 2 4 2 3" xfId="35718"/>
    <cellStyle name="Output 8 3 2 4 3" xfId="20023"/>
    <cellStyle name="Output 8 3 2 4 3 2" xfId="41210"/>
    <cellStyle name="Output 8 3 2 4 4" xfId="30527"/>
    <cellStyle name="Output 8 3 2 4_Table 2A-1_EFT (Annual)" xfId="8391"/>
    <cellStyle name="Output 8 3 2 5" xfId="10474"/>
    <cellStyle name="Output 8 3 2 5 2" xfId="22590"/>
    <cellStyle name="Output 8 3 2 5 2 2" xfId="43776"/>
    <cellStyle name="Output 8 3 2 5 3" xfId="33172"/>
    <cellStyle name="Output 8 3 2 6" xfId="17477"/>
    <cellStyle name="Output 8 3 2 6 2" xfId="38664"/>
    <cellStyle name="Output 8 3 2 7" xfId="27784"/>
    <cellStyle name="Output 8 3 2_Table 2A-1_EFT (Annual)" xfId="3502"/>
    <cellStyle name="Output 8 3 3" xfId="2048"/>
    <cellStyle name="Output 8 3 3 2" xfId="5609"/>
    <cellStyle name="Output 8 3 3 2 2" xfId="13824"/>
    <cellStyle name="Output 8 3 3 2 2 2" xfId="25812"/>
    <cellStyle name="Output 8 3 3 2 2 2 2" xfId="46998"/>
    <cellStyle name="Output 8 3 3 2 2 3" xfId="36394"/>
    <cellStyle name="Output 8 3 3 2 3" xfId="20699"/>
    <cellStyle name="Output 8 3 3 2 3 2" xfId="41886"/>
    <cellStyle name="Output 8 3 3 2 4" xfId="31266"/>
    <cellStyle name="Output 8 3 3 2_Table 2A-1_EFT (Annual)" xfId="8393"/>
    <cellStyle name="Output 8 3 3 3" xfId="11168"/>
    <cellStyle name="Output 8 3 3 3 2" xfId="23266"/>
    <cellStyle name="Output 8 3 3 3 2 2" xfId="44452"/>
    <cellStyle name="Output 8 3 3 3 3" xfId="33848"/>
    <cellStyle name="Output 8 3 3 4" xfId="18153"/>
    <cellStyle name="Output 8 3 3 4 2" xfId="39340"/>
    <cellStyle name="Output 8 3 3 5" xfId="28523"/>
    <cellStyle name="Output 8 3 3_Table 2A-1_EFT (Annual)" xfId="8392"/>
    <cellStyle name="Output 8 3 4" xfId="1694"/>
    <cellStyle name="Output 8 3 4 2" xfId="5255"/>
    <cellStyle name="Output 8 3 4 2 2" xfId="13488"/>
    <cellStyle name="Output 8 3 4 2 2 2" xfId="25482"/>
    <cellStyle name="Output 8 3 4 2 2 2 2" xfId="46668"/>
    <cellStyle name="Output 8 3 4 2 2 3" xfId="36064"/>
    <cellStyle name="Output 8 3 4 2 3" xfId="20369"/>
    <cellStyle name="Output 8 3 4 2 3 2" xfId="41556"/>
    <cellStyle name="Output 8 3 4 2 4" xfId="30912"/>
    <cellStyle name="Output 8 3 4 2_Table 2A-1_EFT (Annual)" xfId="8395"/>
    <cellStyle name="Output 8 3 4 3" xfId="10832"/>
    <cellStyle name="Output 8 3 4 3 2" xfId="22936"/>
    <cellStyle name="Output 8 3 4 3 2 2" xfId="44122"/>
    <cellStyle name="Output 8 3 4 3 3" xfId="33518"/>
    <cellStyle name="Output 8 3 4 4" xfId="17823"/>
    <cellStyle name="Output 8 3 4 4 2" xfId="39010"/>
    <cellStyle name="Output 8 3 4 5" xfId="28169"/>
    <cellStyle name="Output 8 3 4_Table 2A-1_EFT (Annual)" xfId="8394"/>
    <cellStyle name="Output 8 3 5" xfId="3891"/>
    <cellStyle name="Output 8 3 5 2" xfId="12223"/>
    <cellStyle name="Output 8 3 5 2 2" xfId="24248"/>
    <cellStyle name="Output 8 3 5 2 2 2" xfId="45434"/>
    <cellStyle name="Output 8 3 5 2 3" xfId="34830"/>
    <cellStyle name="Output 8 3 5 3" xfId="19135"/>
    <cellStyle name="Output 8 3 5 3 2" xfId="40322"/>
    <cellStyle name="Output 8 3 5 4" xfId="29579"/>
    <cellStyle name="Output 8 3 5_Table 2A-1_EFT (Annual)" xfId="8396"/>
    <cellStyle name="Output 8 3 6" xfId="9560"/>
    <cellStyle name="Output 8 3 6 2" xfId="21702"/>
    <cellStyle name="Output 8 3 6 2 2" xfId="42888"/>
    <cellStyle name="Output 8 3 6 3" xfId="32284"/>
    <cellStyle name="Output 8 3 7" xfId="16589"/>
    <cellStyle name="Output 8 3 7 2" xfId="37776"/>
    <cellStyle name="Output 8 3 8" xfId="26836"/>
    <cellStyle name="Output 8 3_Table 2A-1_EFT (Annual)" xfId="3501"/>
    <cellStyle name="Output 8 4" xfId="1143"/>
    <cellStyle name="Output 8 4 2" xfId="2413"/>
    <cellStyle name="Output 8 4 2 2" xfId="5974"/>
    <cellStyle name="Output 8 4 2 2 2" xfId="14168"/>
    <cellStyle name="Output 8 4 2 2 2 2" xfId="26140"/>
    <cellStyle name="Output 8 4 2 2 2 2 2" xfId="47326"/>
    <cellStyle name="Output 8 4 2 2 2 3" xfId="36722"/>
    <cellStyle name="Output 8 4 2 2 3" xfId="21027"/>
    <cellStyle name="Output 8 4 2 2 3 2" xfId="42214"/>
    <cellStyle name="Output 8 4 2 2 4" xfId="31630"/>
    <cellStyle name="Output 8 4 2 2_Table 2A-1_EFT (Annual)" xfId="8398"/>
    <cellStyle name="Output 8 4 2 3" xfId="11510"/>
    <cellStyle name="Output 8 4 2 3 2" xfId="23594"/>
    <cellStyle name="Output 8 4 2 3 2 2" xfId="44780"/>
    <cellStyle name="Output 8 4 2 3 3" xfId="34176"/>
    <cellStyle name="Output 8 4 2 4" xfId="18481"/>
    <cellStyle name="Output 8 4 2 4 2" xfId="39668"/>
    <cellStyle name="Output 8 4 2 5" xfId="28887"/>
    <cellStyle name="Output 8 4 2_Table 2A-1_EFT (Annual)" xfId="8397"/>
    <cellStyle name="Output 8 4 3" xfId="1813"/>
    <cellStyle name="Output 8 4 3 2" xfId="5374"/>
    <cellStyle name="Output 8 4 3 2 2" xfId="13589"/>
    <cellStyle name="Output 8 4 3 2 2 2" xfId="25577"/>
    <cellStyle name="Output 8 4 3 2 2 2 2" xfId="46763"/>
    <cellStyle name="Output 8 4 3 2 2 3" xfId="36159"/>
    <cellStyle name="Output 8 4 3 2 3" xfId="20464"/>
    <cellStyle name="Output 8 4 3 2 3 2" xfId="41651"/>
    <cellStyle name="Output 8 4 3 2 4" xfId="31031"/>
    <cellStyle name="Output 8 4 3 2_Table 2A-1_EFT (Annual)" xfId="8400"/>
    <cellStyle name="Output 8 4 3 3" xfId="10933"/>
    <cellStyle name="Output 8 4 3 3 2" xfId="23031"/>
    <cellStyle name="Output 8 4 3 3 2 2" xfId="44217"/>
    <cellStyle name="Output 8 4 3 3 3" xfId="33613"/>
    <cellStyle name="Output 8 4 3 4" xfId="17918"/>
    <cellStyle name="Output 8 4 3 4 2" xfId="39105"/>
    <cellStyle name="Output 8 4 3 5" xfId="28288"/>
    <cellStyle name="Output 8 4 3_Table 2A-1_EFT (Annual)" xfId="8399"/>
    <cellStyle name="Output 8 4 4" xfId="4704"/>
    <cellStyle name="Output 8 4 4 2" xfId="12964"/>
    <cellStyle name="Output 8 4 4 2 2" xfId="24970"/>
    <cellStyle name="Output 8 4 4 2 2 2" xfId="46156"/>
    <cellStyle name="Output 8 4 4 2 3" xfId="35552"/>
    <cellStyle name="Output 8 4 4 3" xfId="19857"/>
    <cellStyle name="Output 8 4 4 3 2" xfId="41044"/>
    <cellStyle name="Output 8 4 4 4" xfId="30361"/>
    <cellStyle name="Output 8 4 4_Table 2A-1_EFT (Annual)" xfId="8401"/>
    <cellStyle name="Output 8 4 5" xfId="10308"/>
    <cellStyle name="Output 8 4 5 2" xfId="22424"/>
    <cellStyle name="Output 8 4 5 2 2" xfId="43610"/>
    <cellStyle name="Output 8 4 5 3" xfId="33006"/>
    <cellStyle name="Output 8 4 6" xfId="17311"/>
    <cellStyle name="Output 8 4 6 2" xfId="38498"/>
    <cellStyle name="Output 8 4 7" xfId="27618"/>
    <cellStyle name="Output 8 4_Table 2A-1_EFT (Annual)" xfId="3503"/>
    <cellStyle name="Output 8 5" xfId="1806"/>
    <cellStyle name="Output 8 5 2" xfId="5367"/>
    <cellStyle name="Output 8 5 2 2" xfId="13582"/>
    <cellStyle name="Output 8 5 2 2 2" xfId="25570"/>
    <cellStyle name="Output 8 5 2 2 2 2" xfId="46756"/>
    <cellStyle name="Output 8 5 2 2 3" xfId="36152"/>
    <cellStyle name="Output 8 5 2 3" xfId="20457"/>
    <cellStyle name="Output 8 5 2 3 2" xfId="41644"/>
    <cellStyle name="Output 8 5 2 4" xfId="31024"/>
    <cellStyle name="Output 8 5 2_Table 2A-1_EFT (Annual)" xfId="8403"/>
    <cellStyle name="Output 8 5 3" xfId="10926"/>
    <cellStyle name="Output 8 5 3 2" xfId="23024"/>
    <cellStyle name="Output 8 5 3 2 2" xfId="44210"/>
    <cellStyle name="Output 8 5 3 3" xfId="33606"/>
    <cellStyle name="Output 8 5 4" xfId="17911"/>
    <cellStyle name="Output 8 5 4 2" xfId="39098"/>
    <cellStyle name="Output 8 5 5" xfId="28281"/>
    <cellStyle name="Output 8 5_Table 2A-1_EFT (Annual)" xfId="8402"/>
    <cellStyle name="Output 8 6" xfId="1637"/>
    <cellStyle name="Output 8 6 2" xfId="5198"/>
    <cellStyle name="Output 8 6 2 2" xfId="13450"/>
    <cellStyle name="Output 8 6 2 2 2" xfId="25450"/>
    <cellStyle name="Output 8 6 2 2 2 2" xfId="46636"/>
    <cellStyle name="Output 8 6 2 2 3" xfId="36032"/>
    <cellStyle name="Output 8 6 2 3" xfId="20337"/>
    <cellStyle name="Output 8 6 2 3 2" xfId="41524"/>
    <cellStyle name="Output 8 6 2 4" xfId="30855"/>
    <cellStyle name="Output 8 6 2_Table 2A-1_EFT (Annual)" xfId="8405"/>
    <cellStyle name="Output 8 6 3" xfId="10794"/>
    <cellStyle name="Output 8 6 3 2" xfId="22904"/>
    <cellStyle name="Output 8 6 3 2 2" xfId="44090"/>
    <cellStyle name="Output 8 6 3 3" xfId="33486"/>
    <cellStyle name="Output 8 6 4" xfId="17791"/>
    <cellStyle name="Output 8 6 4 2" xfId="38978"/>
    <cellStyle name="Output 8 6 5" xfId="28112"/>
    <cellStyle name="Output 8 6_Table 2A-1_EFT (Annual)" xfId="8404"/>
    <cellStyle name="Output 8 7" xfId="3678"/>
    <cellStyle name="Output 8 7 2" xfId="12051"/>
    <cellStyle name="Output 8 7 2 2" xfId="24082"/>
    <cellStyle name="Output 8 7 2 2 2" xfId="45268"/>
    <cellStyle name="Output 8 7 2 3" xfId="34664"/>
    <cellStyle name="Output 8 7 3" xfId="18969"/>
    <cellStyle name="Output 8 7 3 2" xfId="40156"/>
    <cellStyle name="Output 8 7 4" xfId="29388"/>
    <cellStyle name="Output 8 7_Table 2A-1_EFT (Annual)" xfId="8406"/>
    <cellStyle name="Output 8 8" xfId="9368"/>
    <cellStyle name="Output 8 8 2" xfId="21536"/>
    <cellStyle name="Output 8 8 2 2" xfId="42722"/>
    <cellStyle name="Output 8 8 3" xfId="32118"/>
    <cellStyle name="Output 8 9" xfId="16423"/>
    <cellStyle name="Output 8 9 2" xfId="37610"/>
    <cellStyle name="Output 8_Table 2A-1_EFT (Annual)" xfId="3498"/>
    <cellStyle name="Output 9" xfId="122"/>
    <cellStyle name="Output 9 10" xfId="26677"/>
    <cellStyle name="Output 9 2" xfId="515"/>
    <cellStyle name="Output 9 2 2" xfId="1492"/>
    <cellStyle name="Output 9 2 2 2" xfId="2762"/>
    <cellStyle name="Output 9 2 2 2 2" xfId="6323"/>
    <cellStyle name="Output 9 2 2 2 2 2" xfId="14517"/>
    <cellStyle name="Output 9 2 2 2 2 2 2" xfId="26489"/>
    <cellStyle name="Output 9 2 2 2 2 2 2 2" xfId="47675"/>
    <cellStyle name="Output 9 2 2 2 2 2 3" xfId="37071"/>
    <cellStyle name="Output 9 2 2 2 2 3" xfId="21376"/>
    <cellStyle name="Output 9 2 2 2 2 3 2" xfId="42563"/>
    <cellStyle name="Output 9 2 2 2 2 4" xfId="31979"/>
    <cellStyle name="Output 9 2 2 2 2_Table 2A-1_EFT (Annual)" xfId="8408"/>
    <cellStyle name="Output 9 2 2 2 3" xfId="11859"/>
    <cellStyle name="Output 9 2 2 2 3 2" xfId="23943"/>
    <cellStyle name="Output 9 2 2 2 3 2 2" xfId="45129"/>
    <cellStyle name="Output 9 2 2 2 3 3" xfId="34525"/>
    <cellStyle name="Output 9 2 2 2 4" xfId="18830"/>
    <cellStyle name="Output 9 2 2 2 4 2" xfId="40017"/>
    <cellStyle name="Output 9 2 2 2 5" xfId="29236"/>
    <cellStyle name="Output 9 2 2 2_Table 2A-1_EFT (Annual)" xfId="8407"/>
    <cellStyle name="Output 9 2 2 3" xfId="1917"/>
    <cellStyle name="Output 9 2 2 3 2" xfId="5478"/>
    <cellStyle name="Output 9 2 2 3 2 2" xfId="13693"/>
    <cellStyle name="Output 9 2 2 3 2 2 2" xfId="25681"/>
    <cellStyle name="Output 9 2 2 3 2 2 2 2" xfId="46867"/>
    <cellStyle name="Output 9 2 2 3 2 2 3" xfId="36263"/>
    <cellStyle name="Output 9 2 2 3 2 3" xfId="20568"/>
    <cellStyle name="Output 9 2 2 3 2 3 2" xfId="41755"/>
    <cellStyle name="Output 9 2 2 3 2 4" xfId="31135"/>
    <cellStyle name="Output 9 2 2 3 2_Table 2A-1_EFT (Annual)" xfId="8410"/>
    <cellStyle name="Output 9 2 2 3 3" xfId="11037"/>
    <cellStyle name="Output 9 2 2 3 3 2" xfId="23135"/>
    <cellStyle name="Output 9 2 2 3 3 2 2" xfId="44321"/>
    <cellStyle name="Output 9 2 2 3 3 3" xfId="33717"/>
    <cellStyle name="Output 9 2 2 3 4" xfId="18022"/>
    <cellStyle name="Output 9 2 2 3 4 2" xfId="39209"/>
    <cellStyle name="Output 9 2 2 3 5" xfId="28392"/>
    <cellStyle name="Output 9 2 2 3_Table 2A-1_EFT (Annual)" xfId="8409"/>
    <cellStyle name="Output 9 2 2 4" xfId="5053"/>
    <cellStyle name="Output 9 2 2 4 2" xfId="13313"/>
    <cellStyle name="Output 9 2 2 4 2 2" xfId="25319"/>
    <cellStyle name="Output 9 2 2 4 2 2 2" xfId="46505"/>
    <cellStyle name="Output 9 2 2 4 2 3" xfId="35901"/>
    <cellStyle name="Output 9 2 2 4 3" xfId="20206"/>
    <cellStyle name="Output 9 2 2 4 3 2" xfId="41393"/>
    <cellStyle name="Output 9 2 2 4 4" xfId="30710"/>
    <cellStyle name="Output 9 2 2 4_Table 2A-1_EFT (Annual)" xfId="8411"/>
    <cellStyle name="Output 9 2 2 5" xfId="10657"/>
    <cellStyle name="Output 9 2 2 5 2" xfId="22773"/>
    <cellStyle name="Output 9 2 2 5 2 2" xfId="43959"/>
    <cellStyle name="Output 9 2 2 5 3" xfId="33355"/>
    <cellStyle name="Output 9 2 2 6" xfId="17660"/>
    <cellStyle name="Output 9 2 2 6 2" xfId="38847"/>
    <cellStyle name="Output 9 2 2 7" xfId="27967"/>
    <cellStyle name="Output 9 2 2_Table 2A-1_EFT (Annual)" xfId="3506"/>
    <cellStyle name="Output 9 2 3" xfId="2231"/>
    <cellStyle name="Output 9 2 3 2" xfId="5792"/>
    <cellStyle name="Output 9 2 3 2 2" xfId="14007"/>
    <cellStyle name="Output 9 2 3 2 2 2" xfId="25995"/>
    <cellStyle name="Output 9 2 3 2 2 2 2" xfId="47181"/>
    <cellStyle name="Output 9 2 3 2 2 3" xfId="36577"/>
    <cellStyle name="Output 9 2 3 2 3" xfId="20882"/>
    <cellStyle name="Output 9 2 3 2 3 2" xfId="42069"/>
    <cellStyle name="Output 9 2 3 2 4" xfId="31449"/>
    <cellStyle name="Output 9 2 3 2_Table 2A-1_EFT (Annual)" xfId="8413"/>
    <cellStyle name="Output 9 2 3 3" xfId="11351"/>
    <cellStyle name="Output 9 2 3 3 2" xfId="23449"/>
    <cellStyle name="Output 9 2 3 3 2 2" xfId="44635"/>
    <cellStyle name="Output 9 2 3 3 3" xfId="34031"/>
    <cellStyle name="Output 9 2 3 4" xfId="18336"/>
    <cellStyle name="Output 9 2 3 4 2" xfId="39523"/>
    <cellStyle name="Output 9 2 3 5" xfId="28706"/>
    <cellStyle name="Output 9 2 3_Table 2A-1_EFT (Annual)" xfId="8412"/>
    <cellStyle name="Output 9 2 4" xfId="1742"/>
    <cellStyle name="Output 9 2 4 2" xfId="5303"/>
    <cellStyle name="Output 9 2 4 2 2" xfId="13528"/>
    <cellStyle name="Output 9 2 4 2 2 2" xfId="25519"/>
    <cellStyle name="Output 9 2 4 2 2 2 2" xfId="46705"/>
    <cellStyle name="Output 9 2 4 2 2 3" xfId="36101"/>
    <cellStyle name="Output 9 2 4 2 3" xfId="20406"/>
    <cellStyle name="Output 9 2 4 2 3 2" xfId="41593"/>
    <cellStyle name="Output 9 2 4 2 4" xfId="30960"/>
    <cellStyle name="Output 9 2 4 2_Table 2A-1_EFT (Annual)" xfId="8415"/>
    <cellStyle name="Output 9 2 4 3" xfId="10871"/>
    <cellStyle name="Output 9 2 4 3 2" xfId="22973"/>
    <cellStyle name="Output 9 2 4 3 2 2" xfId="44159"/>
    <cellStyle name="Output 9 2 4 3 3" xfId="33555"/>
    <cellStyle name="Output 9 2 4 4" xfId="17860"/>
    <cellStyle name="Output 9 2 4 4 2" xfId="39047"/>
    <cellStyle name="Output 9 2 4 5" xfId="28217"/>
    <cellStyle name="Output 9 2 4_Table 2A-1_EFT (Annual)" xfId="8414"/>
    <cellStyle name="Output 9 2 5" xfId="4085"/>
    <cellStyle name="Output 9 2 5 2" xfId="12409"/>
    <cellStyle name="Output 9 2 5 2 2" xfId="24431"/>
    <cellStyle name="Output 9 2 5 2 2 2" xfId="45617"/>
    <cellStyle name="Output 9 2 5 2 3" xfId="35013"/>
    <cellStyle name="Output 9 2 5 3" xfId="19318"/>
    <cellStyle name="Output 9 2 5 3 2" xfId="40505"/>
    <cellStyle name="Output 9 2 5 4" xfId="29773"/>
    <cellStyle name="Output 9 2 5_Table 2A-1_EFT (Annual)" xfId="8416"/>
    <cellStyle name="Output 9 2 6" xfId="9748"/>
    <cellStyle name="Output 9 2 6 2" xfId="21885"/>
    <cellStyle name="Output 9 2 6 2 2" xfId="43071"/>
    <cellStyle name="Output 9 2 6 3" xfId="32467"/>
    <cellStyle name="Output 9 2 7" xfId="16772"/>
    <cellStyle name="Output 9 2 7 2" xfId="37959"/>
    <cellStyle name="Output 9 2 8" xfId="27030"/>
    <cellStyle name="Output 9 2_Table 2A-1_EFT (Annual)" xfId="3505"/>
    <cellStyle name="Output 9 3" xfId="353"/>
    <cellStyle name="Output 9 3 2" xfId="1336"/>
    <cellStyle name="Output 9 3 2 2" xfId="2606"/>
    <cellStyle name="Output 9 3 2 2 2" xfId="6167"/>
    <cellStyle name="Output 9 3 2 2 2 2" xfId="14361"/>
    <cellStyle name="Output 9 3 2 2 2 2 2" xfId="26333"/>
    <cellStyle name="Output 9 3 2 2 2 2 2 2" xfId="47519"/>
    <cellStyle name="Output 9 3 2 2 2 2 3" xfId="36915"/>
    <cellStyle name="Output 9 3 2 2 2 3" xfId="21220"/>
    <cellStyle name="Output 9 3 2 2 2 3 2" xfId="42407"/>
    <cellStyle name="Output 9 3 2 2 2 4" xfId="31823"/>
    <cellStyle name="Output 9 3 2 2 2_Table 2A-1_EFT (Annual)" xfId="8418"/>
    <cellStyle name="Output 9 3 2 2 3" xfId="11703"/>
    <cellStyle name="Output 9 3 2 2 3 2" xfId="23787"/>
    <cellStyle name="Output 9 3 2 2 3 2 2" xfId="44973"/>
    <cellStyle name="Output 9 3 2 2 3 3" xfId="34369"/>
    <cellStyle name="Output 9 3 2 2 4" xfId="18674"/>
    <cellStyle name="Output 9 3 2 2 4 2" xfId="39861"/>
    <cellStyle name="Output 9 3 2 2 5" xfId="29080"/>
    <cellStyle name="Output 9 3 2 2_Table 2A-1_EFT (Annual)" xfId="8417"/>
    <cellStyle name="Output 9 3 2 3" xfId="1886"/>
    <cellStyle name="Output 9 3 2 3 2" xfId="5447"/>
    <cellStyle name="Output 9 3 2 3 2 2" xfId="13662"/>
    <cellStyle name="Output 9 3 2 3 2 2 2" xfId="25650"/>
    <cellStyle name="Output 9 3 2 3 2 2 2 2" xfId="46836"/>
    <cellStyle name="Output 9 3 2 3 2 2 3" xfId="36232"/>
    <cellStyle name="Output 9 3 2 3 2 3" xfId="20537"/>
    <cellStyle name="Output 9 3 2 3 2 3 2" xfId="41724"/>
    <cellStyle name="Output 9 3 2 3 2 4" xfId="31104"/>
    <cellStyle name="Output 9 3 2 3 2_Table 2A-1_EFT (Annual)" xfId="8420"/>
    <cellStyle name="Output 9 3 2 3 3" xfId="11006"/>
    <cellStyle name="Output 9 3 2 3 3 2" xfId="23104"/>
    <cellStyle name="Output 9 3 2 3 3 2 2" xfId="44290"/>
    <cellStyle name="Output 9 3 2 3 3 3" xfId="33686"/>
    <cellStyle name="Output 9 3 2 3 4" xfId="17991"/>
    <cellStyle name="Output 9 3 2 3 4 2" xfId="39178"/>
    <cellStyle name="Output 9 3 2 3 5" xfId="28361"/>
    <cellStyle name="Output 9 3 2 3_Table 2A-1_EFT (Annual)" xfId="8419"/>
    <cellStyle name="Output 9 3 2 4" xfId="4897"/>
    <cellStyle name="Output 9 3 2 4 2" xfId="13157"/>
    <cellStyle name="Output 9 3 2 4 2 2" xfId="25163"/>
    <cellStyle name="Output 9 3 2 4 2 2 2" xfId="46349"/>
    <cellStyle name="Output 9 3 2 4 2 3" xfId="35745"/>
    <cellStyle name="Output 9 3 2 4 3" xfId="20050"/>
    <cellStyle name="Output 9 3 2 4 3 2" xfId="41237"/>
    <cellStyle name="Output 9 3 2 4 4" xfId="30554"/>
    <cellStyle name="Output 9 3 2 4_Table 2A-1_EFT (Annual)" xfId="8421"/>
    <cellStyle name="Output 9 3 2 5" xfId="10501"/>
    <cellStyle name="Output 9 3 2 5 2" xfId="22617"/>
    <cellStyle name="Output 9 3 2 5 2 2" xfId="43803"/>
    <cellStyle name="Output 9 3 2 5 3" xfId="33199"/>
    <cellStyle name="Output 9 3 2 6" xfId="17504"/>
    <cellStyle name="Output 9 3 2 6 2" xfId="38691"/>
    <cellStyle name="Output 9 3 2 7" xfId="27811"/>
    <cellStyle name="Output 9 3 2_Table 2A-1_EFT (Annual)" xfId="3508"/>
    <cellStyle name="Output 9 3 3" xfId="2075"/>
    <cellStyle name="Output 9 3 3 2" xfId="5636"/>
    <cellStyle name="Output 9 3 3 2 2" xfId="13851"/>
    <cellStyle name="Output 9 3 3 2 2 2" xfId="25839"/>
    <cellStyle name="Output 9 3 3 2 2 2 2" xfId="47025"/>
    <cellStyle name="Output 9 3 3 2 2 3" xfId="36421"/>
    <cellStyle name="Output 9 3 3 2 3" xfId="20726"/>
    <cellStyle name="Output 9 3 3 2 3 2" xfId="41913"/>
    <cellStyle name="Output 9 3 3 2 4" xfId="31293"/>
    <cellStyle name="Output 9 3 3 2_Table 2A-1_EFT (Annual)" xfId="8423"/>
    <cellStyle name="Output 9 3 3 3" xfId="11195"/>
    <cellStyle name="Output 9 3 3 3 2" xfId="23293"/>
    <cellStyle name="Output 9 3 3 3 2 2" xfId="44479"/>
    <cellStyle name="Output 9 3 3 3 3" xfId="33875"/>
    <cellStyle name="Output 9 3 3 4" xfId="18180"/>
    <cellStyle name="Output 9 3 3 4 2" xfId="39367"/>
    <cellStyle name="Output 9 3 3 5" xfId="28550"/>
    <cellStyle name="Output 9 3 3_Table 2A-1_EFT (Annual)" xfId="8422"/>
    <cellStyle name="Output 9 3 4" xfId="1706"/>
    <cellStyle name="Output 9 3 4 2" xfId="5267"/>
    <cellStyle name="Output 9 3 4 2 2" xfId="13496"/>
    <cellStyle name="Output 9 3 4 2 2 2" xfId="25489"/>
    <cellStyle name="Output 9 3 4 2 2 2 2" xfId="46675"/>
    <cellStyle name="Output 9 3 4 2 2 3" xfId="36071"/>
    <cellStyle name="Output 9 3 4 2 3" xfId="20376"/>
    <cellStyle name="Output 9 3 4 2 3 2" xfId="41563"/>
    <cellStyle name="Output 9 3 4 2 4" xfId="30924"/>
    <cellStyle name="Output 9 3 4 2_Table 2A-1_EFT (Annual)" xfId="8425"/>
    <cellStyle name="Output 9 3 4 3" xfId="10840"/>
    <cellStyle name="Output 9 3 4 3 2" xfId="22943"/>
    <cellStyle name="Output 9 3 4 3 2 2" xfId="44129"/>
    <cellStyle name="Output 9 3 4 3 3" xfId="33525"/>
    <cellStyle name="Output 9 3 4 4" xfId="17830"/>
    <cellStyle name="Output 9 3 4 4 2" xfId="39017"/>
    <cellStyle name="Output 9 3 4 5" xfId="28181"/>
    <cellStyle name="Output 9 3 4_Table 2A-1_EFT (Annual)" xfId="8424"/>
    <cellStyle name="Output 9 3 5" xfId="3923"/>
    <cellStyle name="Output 9 3 5 2" xfId="12251"/>
    <cellStyle name="Output 9 3 5 2 2" xfId="24275"/>
    <cellStyle name="Output 9 3 5 2 2 2" xfId="45461"/>
    <cellStyle name="Output 9 3 5 2 3" xfId="34857"/>
    <cellStyle name="Output 9 3 5 3" xfId="19162"/>
    <cellStyle name="Output 9 3 5 3 2" xfId="40349"/>
    <cellStyle name="Output 9 3 5 4" xfId="29611"/>
    <cellStyle name="Output 9 3 5_Table 2A-1_EFT (Annual)" xfId="8426"/>
    <cellStyle name="Output 9 3 6" xfId="9588"/>
    <cellStyle name="Output 9 3 6 2" xfId="21729"/>
    <cellStyle name="Output 9 3 6 2 2" xfId="42915"/>
    <cellStyle name="Output 9 3 6 3" xfId="32311"/>
    <cellStyle name="Output 9 3 7" xfId="16616"/>
    <cellStyle name="Output 9 3 7 2" xfId="37803"/>
    <cellStyle name="Output 9 3 8" xfId="26868"/>
    <cellStyle name="Output 9 3_Table 2A-1_EFT (Annual)" xfId="3507"/>
    <cellStyle name="Output 9 4" xfId="1170"/>
    <cellStyle name="Output 9 4 2" xfId="2440"/>
    <cellStyle name="Output 9 4 2 2" xfId="6001"/>
    <cellStyle name="Output 9 4 2 2 2" xfId="14195"/>
    <cellStyle name="Output 9 4 2 2 2 2" xfId="26167"/>
    <cellStyle name="Output 9 4 2 2 2 2 2" xfId="47353"/>
    <cellStyle name="Output 9 4 2 2 2 3" xfId="36749"/>
    <cellStyle name="Output 9 4 2 2 3" xfId="21054"/>
    <cellStyle name="Output 9 4 2 2 3 2" xfId="42241"/>
    <cellStyle name="Output 9 4 2 2 4" xfId="31657"/>
    <cellStyle name="Output 9 4 2 2_Table 2A-1_EFT (Annual)" xfId="8428"/>
    <cellStyle name="Output 9 4 2 3" xfId="11537"/>
    <cellStyle name="Output 9 4 2 3 2" xfId="23621"/>
    <cellStyle name="Output 9 4 2 3 2 2" xfId="44807"/>
    <cellStyle name="Output 9 4 2 3 3" xfId="34203"/>
    <cellStyle name="Output 9 4 2 4" xfId="18508"/>
    <cellStyle name="Output 9 4 2 4 2" xfId="39695"/>
    <cellStyle name="Output 9 4 2 5" xfId="28914"/>
    <cellStyle name="Output 9 4 2_Table 2A-1_EFT (Annual)" xfId="8427"/>
    <cellStyle name="Output 9 4 3" xfId="1822"/>
    <cellStyle name="Output 9 4 3 2" xfId="5383"/>
    <cellStyle name="Output 9 4 3 2 2" xfId="13598"/>
    <cellStyle name="Output 9 4 3 2 2 2" xfId="25586"/>
    <cellStyle name="Output 9 4 3 2 2 2 2" xfId="46772"/>
    <cellStyle name="Output 9 4 3 2 2 3" xfId="36168"/>
    <cellStyle name="Output 9 4 3 2 3" xfId="20473"/>
    <cellStyle name="Output 9 4 3 2 3 2" xfId="41660"/>
    <cellStyle name="Output 9 4 3 2 4" xfId="31040"/>
    <cellStyle name="Output 9 4 3 2_Table 2A-1_EFT (Annual)" xfId="8430"/>
    <cellStyle name="Output 9 4 3 3" xfId="10942"/>
    <cellStyle name="Output 9 4 3 3 2" xfId="23040"/>
    <cellStyle name="Output 9 4 3 3 2 2" xfId="44226"/>
    <cellStyle name="Output 9 4 3 3 3" xfId="33622"/>
    <cellStyle name="Output 9 4 3 4" xfId="17927"/>
    <cellStyle name="Output 9 4 3 4 2" xfId="39114"/>
    <cellStyle name="Output 9 4 3 5" xfId="28297"/>
    <cellStyle name="Output 9 4 3_Table 2A-1_EFT (Annual)" xfId="8429"/>
    <cellStyle name="Output 9 4 4" xfId="4731"/>
    <cellStyle name="Output 9 4 4 2" xfId="12991"/>
    <cellStyle name="Output 9 4 4 2 2" xfId="24997"/>
    <cellStyle name="Output 9 4 4 2 2 2" xfId="46183"/>
    <cellStyle name="Output 9 4 4 2 3" xfId="35579"/>
    <cellStyle name="Output 9 4 4 3" xfId="19884"/>
    <cellStyle name="Output 9 4 4 3 2" xfId="41071"/>
    <cellStyle name="Output 9 4 4 4" xfId="30388"/>
    <cellStyle name="Output 9 4 4_Table 2A-1_EFT (Annual)" xfId="8431"/>
    <cellStyle name="Output 9 4 5" xfId="10335"/>
    <cellStyle name="Output 9 4 5 2" xfId="22451"/>
    <cellStyle name="Output 9 4 5 2 2" xfId="43637"/>
    <cellStyle name="Output 9 4 5 3" xfId="33033"/>
    <cellStyle name="Output 9 4 6" xfId="17338"/>
    <cellStyle name="Output 9 4 6 2" xfId="38525"/>
    <cellStyle name="Output 9 4 7" xfId="27645"/>
    <cellStyle name="Output 9 4_Table 2A-1_EFT (Annual)" xfId="3509"/>
    <cellStyle name="Output 9 5" xfId="1794"/>
    <cellStyle name="Output 9 5 2" xfId="5355"/>
    <cellStyle name="Output 9 5 2 2" xfId="13570"/>
    <cellStyle name="Output 9 5 2 2 2" xfId="25558"/>
    <cellStyle name="Output 9 5 2 2 2 2" xfId="46744"/>
    <cellStyle name="Output 9 5 2 2 3" xfId="36140"/>
    <cellStyle name="Output 9 5 2 3" xfId="20445"/>
    <cellStyle name="Output 9 5 2 3 2" xfId="41632"/>
    <cellStyle name="Output 9 5 2 4" xfId="31012"/>
    <cellStyle name="Output 9 5 2_Table 2A-1_EFT (Annual)" xfId="8433"/>
    <cellStyle name="Output 9 5 3" xfId="10914"/>
    <cellStyle name="Output 9 5 3 2" xfId="23012"/>
    <cellStyle name="Output 9 5 3 2 2" xfId="44198"/>
    <cellStyle name="Output 9 5 3 3" xfId="33594"/>
    <cellStyle name="Output 9 5 4" xfId="17899"/>
    <cellStyle name="Output 9 5 4 2" xfId="39086"/>
    <cellStyle name="Output 9 5 5" xfId="28269"/>
    <cellStyle name="Output 9 5_Table 2A-1_EFT (Annual)" xfId="8432"/>
    <cellStyle name="Output 9 6" xfId="1649"/>
    <cellStyle name="Output 9 6 2" xfId="5210"/>
    <cellStyle name="Output 9 6 2 2" xfId="13457"/>
    <cellStyle name="Output 9 6 2 2 2" xfId="25457"/>
    <cellStyle name="Output 9 6 2 2 2 2" xfId="46643"/>
    <cellStyle name="Output 9 6 2 2 3" xfId="36039"/>
    <cellStyle name="Output 9 6 2 3" xfId="20344"/>
    <cellStyle name="Output 9 6 2 3 2" xfId="41531"/>
    <cellStyle name="Output 9 6 2 4" xfId="30867"/>
    <cellStyle name="Output 9 6 2_Table 2A-1_EFT (Annual)" xfId="8435"/>
    <cellStyle name="Output 9 6 3" xfId="10802"/>
    <cellStyle name="Output 9 6 3 2" xfId="22911"/>
    <cellStyle name="Output 9 6 3 2 2" xfId="44097"/>
    <cellStyle name="Output 9 6 3 3" xfId="33493"/>
    <cellStyle name="Output 9 6 4" xfId="17798"/>
    <cellStyle name="Output 9 6 4 2" xfId="38985"/>
    <cellStyle name="Output 9 6 5" xfId="28124"/>
    <cellStyle name="Output 9 6_Table 2A-1_EFT (Annual)" xfId="8434"/>
    <cellStyle name="Output 9 7" xfId="3711"/>
    <cellStyle name="Output 9 7 2" xfId="12079"/>
    <cellStyle name="Output 9 7 2 2" xfId="24109"/>
    <cellStyle name="Output 9 7 2 2 2" xfId="45295"/>
    <cellStyle name="Output 9 7 2 3" xfId="34691"/>
    <cellStyle name="Output 9 7 3" xfId="18996"/>
    <cellStyle name="Output 9 7 3 2" xfId="40183"/>
    <cellStyle name="Output 9 7 4" xfId="29420"/>
    <cellStyle name="Output 9 7_Table 2A-1_EFT (Annual)" xfId="8436"/>
    <cellStyle name="Output 9 8" xfId="9398"/>
    <cellStyle name="Output 9 8 2" xfId="21563"/>
    <cellStyle name="Output 9 8 2 2" xfId="42749"/>
    <cellStyle name="Output 9 8 3" xfId="32145"/>
    <cellStyle name="Output 9 9" xfId="16450"/>
    <cellStyle name="Output 9 9 2" xfId="37637"/>
    <cellStyle name="Output 9_Table 2A-1_EFT (Annual)" xfId="3504"/>
    <cellStyle name="Percent" xfId="48" builtinId="5"/>
    <cellStyle name="Percent 2" xfId="49"/>
    <cellStyle name="Percent 2 2" xfId="55"/>
    <cellStyle name="Percent 2 2 2" xfId="47828"/>
    <cellStyle name="Percent 2 3" xfId="47829"/>
    <cellStyle name="Percent 2_Table 2A-1_EFT (Annual)" xfId="8437"/>
    <cellStyle name="Percent 3" xfId="66"/>
    <cellStyle name="Percent 3 10" xfId="47826"/>
    <cellStyle name="Percent 3 2" xfId="222"/>
    <cellStyle name="Percent 3 2 2" xfId="449"/>
    <cellStyle name="Percent 3 2 2 2" xfId="973"/>
    <cellStyle name="Percent 3 2 2 2 2" xfId="2395"/>
    <cellStyle name="Percent 3 2 2 2 2 2" xfId="5956"/>
    <cellStyle name="Percent 3 2 2 2 2 2 2" xfId="16404"/>
    <cellStyle name="Percent 3 2 2 2 2 2 2 2" xfId="37593"/>
    <cellStyle name="Percent 3 2 2 2 2 2 3" xfId="31612"/>
    <cellStyle name="Percent 3 2 2 2 2 3" xfId="16206"/>
    <cellStyle name="Percent 3 2 2 2 2 3 2" xfId="37396"/>
    <cellStyle name="Percent 3 2 2 2 2 4" xfId="28869"/>
    <cellStyle name="Percent 3 2 2 2 2_Table 2A-1_EFT (Annual)" xfId="8442"/>
    <cellStyle name="Percent 3 2 2 2 3" xfId="4534"/>
    <cellStyle name="Percent 3 2 2 2 3 2" xfId="16304"/>
    <cellStyle name="Percent 3 2 2 2 3 2 2" xfId="37494"/>
    <cellStyle name="Percent 3 2 2 2 3 3" xfId="30191"/>
    <cellStyle name="Percent 3 2 2 2 4" xfId="16107"/>
    <cellStyle name="Percent 3 2 2 2 4 2" xfId="37297"/>
    <cellStyle name="Percent 3 2 2 2 5" xfId="27448"/>
    <cellStyle name="Percent 3 2 2 2_Table 2A-1_EFT (Annual)" xfId="8441"/>
    <cellStyle name="Percent 3 2 2 3" xfId="1723"/>
    <cellStyle name="Percent 3 2 2 3 2" xfId="5284"/>
    <cellStyle name="Percent 3 2 2 3 2 2" xfId="16355"/>
    <cellStyle name="Percent 3 2 2 3 2 2 2" xfId="37544"/>
    <cellStyle name="Percent 3 2 2 3 2 3" xfId="30941"/>
    <cellStyle name="Percent 3 2 2 3 3" xfId="16157"/>
    <cellStyle name="Percent 3 2 2 3 3 2" xfId="37347"/>
    <cellStyle name="Percent 3 2 2 3 4" xfId="28198"/>
    <cellStyle name="Percent 3 2 2 3_Table 2A-1_EFT (Annual)" xfId="8443"/>
    <cellStyle name="Percent 3 2 2 4" xfId="4019"/>
    <cellStyle name="Percent 3 2 2 4 2" xfId="16255"/>
    <cellStyle name="Percent 3 2 2 4 2 2" xfId="37445"/>
    <cellStyle name="Percent 3 2 2 4 3" xfId="29707"/>
    <cellStyle name="Percent 3 2 2 5" xfId="16058"/>
    <cellStyle name="Percent 3 2 2 5 2" xfId="37248"/>
    <cellStyle name="Percent 3 2 2 6" xfId="26964"/>
    <cellStyle name="Percent 3 2 2_Table 2A-1_EFT (Annual)" xfId="8440"/>
    <cellStyle name="Percent 3 2 3" xfId="817"/>
    <cellStyle name="Percent 3 2 3 2" xfId="2370"/>
    <cellStyle name="Percent 3 2 3 2 2" xfId="5931"/>
    <cellStyle name="Percent 3 2 3 2 2 2" xfId="16379"/>
    <cellStyle name="Percent 3 2 3 2 2 2 2" xfId="37568"/>
    <cellStyle name="Percent 3 2 3 2 2 3" xfId="31587"/>
    <cellStyle name="Percent 3 2 3 2 3" xfId="16181"/>
    <cellStyle name="Percent 3 2 3 2 3 2" xfId="37371"/>
    <cellStyle name="Percent 3 2 3 2 4" xfId="28844"/>
    <cellStyle name="Percent 3 2 3 2_Table 2A-1_EFT (Annual)" xfId="8445"/>
    <cellStyle name="Percent 3 2 3 3" xfId="4378"/>
    <cellStyle name="Percent 3 2 3 3 2" xfId="16279"/>
    <cellStyle name="Percent 3 2 3 3 2 2" xfId="37469"/>
    <cellStyle name="Percent 3 2 3 3 3" xfId="30035"/>
    <cellStyle name="Percent 3 2 3 4" xfId="16082"/>
    <cellStyle name="Percent 3 2 3 4 2" xfId="37272"/>
    <cellStyle name="Percent 3 2 3 5" xfId="27292"/>
    <cellStyle name="Percent 3 2 3_Table 2A-1_EFT (Annual)" xfId="8444"/>
    <cellStyle name="Percent 3 2 4" xfId="1667"/>
    <cellStyle name="Percent 3 2 4 2" xfId="5228"/>
    <cellStyle name="Percent 3 2 4 2 2" xfId="16330"/>
    <cellStyle name="Percent 3 2 4 2 2 2" xfId="37519"/>
    <cellStyle name="Percent 3 2 4 2 3" xfId="30885"/>
    <cellStyle name="Percent 3 2 4 3" xfId="16132"/>
    <cellStyle name="Percent 3 2 4 3 2" xfId="37322"/>
    <cellStyle name="Percent 3 2 4 4" xfId="28142"/>
    <cellStyle name="Percent 3 2 4_Table 2A-1_EFT (Annual)" xfId="8446"/>
    <cellStyle name="Percent 3 2 5" xfId="3811"/>
    <cellStyle name="Percent 3 2 5 2" xfId="16230"/>
    <cellStyle name="Percent 3 2 5 2 2" xfId="37420"/>
    <cellStyle name="Percent 3 2 5 3" xfId="29520"/>
    <cellStyle name="Percent 3 2 6" xfId="16033"/>
    <cellStyle name="Percent 3 2 6 2" xfId="37223"/>
    <cellStyle name="Percent 3 2 7" xfId="26777"/>
    <cellStyle name="Percent 3 2_Table 2A-1_EFT (Annual)" xfId="8439"/>
    <cellStyle name="Percent 3 3" xfId="303"/>
    <cellStyle name="Percent 3 3 2" xfId="853"/>
    <cellStyle name="Percent 3 3 2 2" xfId="2383"/>
    <cellStyle name="Percent 3 3 2 2 2" xfId="5944"/>
    <cellStyle name="Percent 3 3 2 2 2 2" xfId="16392"/>
    <cellStyle name="Percent 3 3 2 2 2 2 2" xfId="37581"/>
    <cellStyle name="Percent 3 3 2 2 2 3" xfId="31600"/>
    <cellStyle name="Percent 3 3 2 2 3" xfId="16194"/>
    <cellStyle name="Percent 3 3 2 2 3 2" xfId="37384"/>
    <cellStyle name="Percent 3 3 2 2 4" xfId="28857"/>
    <cellStyle name="Percent 3 3 2 2_Table 2A-1_EFT (Annual)" xfId="8449"/>
    <cellStyle name="Percent 3 3 2 3" xfId="4414"/>
    <cellStyle name="Percent 3 3 2 3 2" xfId="16292"/>
    <cellStyle name="Percent 3 3 2 3 2 2" xfId="37482"/>
    <cellStyle name="Percent 3 3 2 3 3" xfId="30071"/>
    <cellStyle name="Percent 3 3 2 4" xfId="16095"/>
    <cellStyle name="Percent 3 3 2 4 2" xfId="37285"/>
    <cellStyle name="Percent 3 3 2 5" xfId="27328"/>
    <cellStyle name="Percent 3 3 2_Table 2A-1_EFT (Annual)" xfId="8448"/>
    <cellStyle name="Percent 3 3 3" xfId="1685"/>
    <cellStyle name="Percent 3 3 3 2" xfId="5246"/>
    <cellStyle name="Percent 3 3 3 2 2" xfId="16343"/>
    <cellStyle name="Percent 3 3 3 2 2 2" xfId="37532"/>
    <cellStyle name="Percent 3 3 3 2 3" xfId="30903"/>
    <cellStyle name="Percent 3 3 3 3" xfId="16145"/>
    <cellStyle name="Percent 3 3 3 3 2" xfId="37335"/>
    <cellStyle name="Percent 3 3 3 4" xfId="28160"/>
    <cellStyle name="Percent 3 3 3_Table 2A-1_EFT (Annual)" xfId="8450"/>
    <cellStyle name="Percent 3 3 4" xfId="3873"/>
    <cellStyle name="Percent 3 3 4 2" xfId="16243"/>
    <cellStyle name="Percent 3 3 4 2 2" xfId="37433"/>
    <cellStyle name="Percent 3 3 4 3" xfId="29561"/>
    <cellStyle name="Percent 3 3 5" xfId="16046"/>
    <cellStyle name="Percent 3 3 5 2" xfId="37236"/>
    <cellStyle name="Percent 3 3 6" xfId="26818"/>
    <cellStyle name="Percent 3 3_Table 2A-1_EFT (Annual)" xfId="8447"/>
    <cellStyle name="Percent 3 4" xfId="649"/>
    <cellStyle name="Percent 3 4 2" xfId="1770"/>
    <cellStyle name="Percent 3 4 2 2" xfId="5331"/>
    <cellStyle name="Percent 3 4 2 2 2" xfId="16367"/>
    <cellStyle name="Percent 3 4 2 2 2 2" xfId="37556"/>
    <cellStyle name="Percent 3 4 2 2 3" xfId="30988"/>
    <cellStyle name="Percent 3 4 2 3" xfId="16169"/>
    <cellStyle name="Percent 3 4 2 3 2" xfId="37359"/>
    <cellStyle name="Percent 3 4 2 4" xfId="28245"/>
    <cellStyle name="Percent 3 4 2_Table 2A-1_EFT (Annual)" xfId="8452"/>
    <cellStyle name="Percent 3 4 3" xfId="4219"/>
    <cellStyle name="Percent 3 4 3 2" xfId="16267"/>
    <cellStyle name="Percent 3 4 3 2 2" xfId="37457"/>
    <cellStyle name="Percent 3 4 3 3" xfId="29907"/>
    <cellStyle name="Percent 3 4 4" xfId="16070"/>
    <cellStyle name="Percent 3 4 4 2" xfId="37260"/>
    <cellStyle name="Percent 3 4 5" xfId="27164"/>
    <cellStyle name="Percent 3 4_Table 2A-1_EFT (Annual)" xfId="8451"/>
    <cellStyle name="Percent 3 5" xfId="1628"/>
    <cellStyle name="Percent 3 5 2" xfId="5189"/>
    <cellStyle name="Percent 3 5 2 2" xfId="16318"/>
    <cellStyle name="Percent 3 5 2 2 2" xfId="37507"/>
    <cellStyle name="Percent 3 5 2 3" xfId="30846"/>
    <cellStyle name="Percent 3 5 3" xfId="16120"/>
    <cellStyle name="Percent 3 5 3 2" xfId="37310"/>
    <cellStyle name="Percent 3 5 4" xfId="28103"/>
    <cellStyle name="Percent 3 5_Table 2A-1_EFT (Annual)" xfId="8453"/>
    <cellStyle name="Percent 3 6" xfId="3657"/>
    <cellStyle name="Percent 3 6 2" xfId="16218"/>
    <cellStyle name="Percent 3 6 2 2" xfId="37408"/>
    <cellStyle name="Percent 3 6 3" xfId="29370"/>
    <cellStyle name="Percent 3 7" xfId="16021"/>
    <cellStyle name="Percent 3 7 2" xfId="37211"/>
    <cellStyle name="Percent 3 8" xfId="26627"/>
    <cellStyle name="Percent 3 9" xfId="47815"/>
    <cellStyle name="Percent 3_Table 2A-1_EFT (Annual)" xfId="8438"/>
    <cellStyle name="Percent 4" xfId="293"/>
    <cellStyle name="Percent 5" xfId="697"/>
    <cellStyle name="Percent 6" xfId="16011"/>
    <cellStyle name="Percent 7" xfId="47832"/>
    <cellStyle name="Percent 7 2" xfId="47837"/>
    <cellStyle name="Percent 8" xfId="47835"/>
    <cellStyle name="Title" xfId="50" builtinId="15" customBuiltin="1"/>
    <cellStyle name="Title 2" xfId="294"/>
    <cellStyle name="Title 3" xfId="698"/>
    <cellStyle name="Title 4" xfId="16012"/>
    <cellStyle name="Total" xfId="51" builtinId="25" customBuiltin="1"/>
    <cellStyle name="Total 10" xfId="137"/>
    <cellStyle name="Total 10 10" xfId="26692"/>
    <cellStyle name="Total 10 2" xfId="530"/>
    <cellStyle name="Total 10 2 2" xfId="1507"/>
    <cellStyle name="Total 10 2 2 2" xfId="2777"/>
    <cellStyle name="Total 10 2 2 2 2" xfId="6338"/>
    <cellStyle name="Total 10 2 2 2 2 2" xfId="14532"/>
    <cellStyle name="Total 10 2 2 2 2 2 2" xfId="26504"/>
    <cellStyle name="Total 10 2 2 2 2 2 2 2" xfId="47690"/>
    <cellStyle name="Total 10 2 2 2 2 2 3" xfId="37086"/>
    <cellStyle name="Total 10 2 2 2 2 3" xfId="21391"/>
    <cellStyle name="Total 10 2 2 2 2 3 2" xfId="42578"/>
    <cellStyle name="Total 10 2 2 2 2 4" xfId="31994"/>
    <cellStyle name="Total 10 2 2 2 2_Table 2A-1_EFT (Annual)" xfId="8456"/>
    <cellStyle name="Total 10 2 2 2 3" xfId="11874"/>
    <cellStyle name="Total 10 2 2 2 3 2" xfId="23958"/>
    <cellStyle name="Total 10 2 2 2 3 2 2" xfId="45144"/>
    <cellStyle name="Total 10 2 2 2 3 3" xfId="34540"/>
    <cellStyle name="Total 10 2 2 2 4" xfId="18845"/>
    <cellStyle name="Total 10 2 2 2 4 2" xfId="40032"/>
    <cellStyle name="Total 10 2 2 2 5" xfId="29251"/>
    <cellStyle name="Total 10 2 2 2_Table 2A-1_EFT (Annual)" xfId="8455"/>
    <cellStyle name="Total 10 2 2 3" xfId="5068"/>
    <cellStyle name="Total 10 2 2 3 2" xfId="13328"/>
    <cellStyle name="Total 10 2 2 3 2 2" xfId="25334"/>
    <cellStyle name="Total 10 2 2 3 2 2 2" xfId="46520"/>
    <cellStyle name="Total 10 2 2 3 2 3" xfId="35916"/>
    <cellStyle name="Total 10 2 2 3 3" xfId="20221"/>
    <cellStyle name="Total 10 2 2 3 3 2" xfId="41408"/>
    <cellStyle name="Total 10 2 2 3 4" xfId="30725"/>
    <cellStyle name="Total 10 2 2 3_Table 2A-1_EFT (Annual)" xfId="8457"/>
    <cellStyle name="Total 10 2 2 4" xfId="10672"/>
    <cellStyle name="Total 10 2 2 4 2" xfId="22788"/>
    <cellStyle name="Total 10 2 2 4 2 2" xfId="43974"/>
    <cellStyle name="Total 10 2 2 4 3" xfId="33370"/>
    <cellStyle name="Total 10 2 2 5" xfId="17675"/>
    <cellStyle name="Total 10 2 2 5 2" xfId="38862"/>
    <cellStyle name="Total 10 2 2 6" xfId="27982"/>
    <cellStyle name="Total 10 2 2_Table 2A-1_EFT (Annual)" xfId="8454"/>
    <cellStyle name="Total 10 2 3" xfId="1039"/>
    <cellStyle name="Total 10 2 3 2" xfId="4600"/>
    <cellStyle name="Total 10 2 3 2 2" xfId="12860"/>
    <cellStyle name="Total 10 2 3 2 2 2" xfId="24866"/>
    <cellStyle name="Total 10 2 3 2 2 2 2" xfId="46052"/>
    <cellStyle name="Total 10 2 3 2 2 3" xfId="35448"/>
    <cellStyle name="Total 10 2 3 2 3" xfId="19753"/>
    <cellStyle name="Total 10 2 3 2 3 2" xfId="40940"/>
    <cellStyle name="Total 10 2 3 2 4" xfId="30257"/>
    <cellStyle name="Total 10 2 3 2_Table 2A-1_EFT (Annual)" xfId="8459"/>
    <cellStyle name="Total 10 2 3 3" xfId="10204"/>
    <cellStyle name="Total 10 2 3 3 2" xfId="22320"/>
    <cellStyle name="Total 10 2 3 3 2 2" xfId="43506"/>
    <cellStyle name="Total 10 2 3 3 3" xfId="32902"/>
    <cellStyle name="Total 10 2 3 4" xfId="17207"/>
    <cellStyle name="Total 10 2 3 4 2" xfId="38394"/>
    <cellStyle name="Total 10 2 3 5" xfId="27514"/>
    <cellStyle name="Total 10 2 3_Table 2A-1_EFT (Annual)" xfId="8458"/>
    <cellStyle name="Total 10 2 4" xfId="2246"/>
    <cellStyle name="Total 10 2 4 2" xfId="5807"/>
    <cellStyle name="Total 10 2 4 2 2" xfId="14022"/>
    <cellStyle name="Total 10 2 4 2 2 2" xfId="26010"/>
    <cellStyle name="Total 10 2 4 2 2 2 2" xfId="47196"/>
    <cellStyle name="Total 10 2 4 2 2 3" xfId="36592"/>
    <cellStyle name="Total 10 2 4 2 3" xfId="20897"/>
    <cellStyle name="Total 10 2 4 2 3 2" xfId="42084"/>
    <cellStyle name="Total 10 2 4 2 4" xfId="31464"/>
    <cellStyle name="Total 10 2 4 2_Table 2A-1_EFT (Annual)" xfId="8461"/>
    <cellStyle name="Total 10 2 4 3" xfId="11366"/>
    <cellStyle name="Total 10 2 4 3 2" xfId="23464"/>
    <cellStyle name="Total 10 2 4 3 2 2" xfId="44650"/>
    <cellStyle name="Total 10 2 4 3 3" xfId="34046"/>
    <cellStyle name="Total 10 2 4 4" xfId="18351"/>
    <cellStyle name="Total 10 2 4 4 2" xfId="39538"/>
    <cellStyle name="Total 10 2 4 5" xfId="28721"/>
    <cellStyle name="Total 10 2 4_Table 2A-1_EFT (Annual)" xfId="8460"/>
    <cellStyle name="Total 10 2 5" xfId="4100"/>
    <cellStyle name="Total 10 2 5 2" xfId="12424"/>
    <cellStyle name="Total 10 2 5 2 2" xfId="24446"/>
    <cellStyle name="Total 10 2 5 2 2 2" xfId="45632"/>
    <cellStyle name="Total 10 2 5 2 3" xfId="35028"/>
    <cellStyle name="Total 10 2 5 3" xfId="19333"/>
    <cellStyle name="Total 10 2 5 3 2" xfId="40520"/>
    <cellStyle name="Total 10 2 5 4" xfId="29788"/>
    <cellStyle name="Total 10 2 5_Table 2A-1_EFT (Annual)" xfId="8462"/>
    <cellStyle name="Total 10 2 6" xfId="9763"/>
    <cellStyle name="Total 10 2 6 2" xfId="21900"/>
    <cellStyle name="Total 10 2 6 2 2" xfId="43086"/>
    <cellStyle name="Total 10 2 6 3" xfId="32482"/>
    <cellStyle name="Total 10 2 7" xfId="16787"/>
    <cellStyle name="Total 10 2 7 2" xfId="37974"/>
    <cellStyle name="Total 10 2 8" xfId="27045"/>
    <cellStyle name="Total 10 2_Table 2A-1_EFT (Annual)" xfId="3511"/>
    <cellStyle name="Total 10 3" xfId="368"/>
    <cellStyle name="Total 10 3 2" xfId="1351"/>
    <cellStyle name="Total 10 3 2 2" xfId="2621"/>
    <cellStyle name="Total 10 3 2 2 2" xfId="6182"/>
    <cellStyle name="Total 10 3 2 2 2 2" xfId="14376"/>
    <cellStyle name="Total 10 3 2 2 2 2 2" xfId="26348"/>
    <cellStyle name="Total 10 3 2 2 2 2 2 2" xfId="47534"/>
    <cellStyle name="Total 10 3 2 2 2 2 3" xfId="36930"/>
    <cellStyle name="Total 10 3 2 2 2 3" xfId="21235"/>
    <cellStyle name="Total 10 3 2 2 2 3 2" xfId="42422"/>
    <cellStyle name="Total 10 3 2 2 2 4" xfId="31838"/>
    <cellStyle name="Total 10 3 2 2 2_Table 2A-1_EFT (Annual)" xfId="8465"/>
    <cellStyle name="Total 10 3 2 2 3" xfId="11718"/>
    <cellStyle name="Total 10 3 2 2 3 2" xfId="23802"/>
    <cellStyle name="Total 10 3 2 2 3 2 2" xfId="44988"/>
    <cellStyle name="Total 10 3 2 2 3 3" xfId="34384"/>
    <cellStyle name="Total 10 3 2 2 4" xfId="18689"/>
    <cellStyle name="Total 10 3 2 2 4 2" xfId="39876"/>
    <cellStyle name="Total 10 3 2 2 5" xfId="29095"/>
    <cellStyle name="Total 10 3 2 2_Table 2A-1_EFT (Annual)" xfId="8464"/>
    <cellStyle name="Total 10 3 2 3" xfId="4912"/>
    <cellStyle name="Total 10 3 2 3 2" xfId="13172"/>
    <cellStyle name="Total 10 3 2 3 2 2" xfId="25178"/>
    <cellStyle name="Total 10 3 2 3 2 2 2" xfId="46364"/>
    <cellStyle name="Total 10 3 2 3 2 3" xfId="35760"/>
    <cellStyle name="Total 10 3 2 3 3" xfId="20065"/>
    <cellStyle name="Total 10 3 2 3 3 2" xfId="41252"/>
    <cellStyle name="Total 10 3 2 3 4" xfId="30569"/>
    <cellStyle name="Total 10 3 2 3_Table 2A-1_EFT (Annual)" xfId="8466"/>
    <cellStyle name="Total 10 3 2 4" xfId="10516"/>
    <cellStyle name="Total 10 3 2 4 2" xfId="22632"/>
    <cellStyle name="Total 10 3 2 4 2 2" xfId="43818"/>
    <cellStyle name="Total 10 3 2 4 3" xfId="33214"/>
    <cellStyle name="Total 10 3 2 5" xfId="17519"/>
    <cellStyle name="Total 10 3 2 5 2" xfId="38706"/>
    <cellStyle name="Total 10 3 2 6" xfId="27826"/>
    <cellStyle name="Total 10 3 2_Table 2A-1_EFT (Annual)" xfId="8463"/>
    <cellStyle name="Total 10 3 3" xfId="907"/>
    <cellStyle name="Total 10 3 3 2" xfId="4468"/>
    <cellStyle name="Total 10 3 3 2 2" xfId="12730"/>
    <cellStyle name="Total 10 3 3 2 2 2" xfId="24740"/>
    <cellStyle name="Total 10 3 3 2 2 2 2" xfId="45926"/>
    <cellStyle name="Total 10 3 3 2 2 3" xfId="35322"/>
    <cellStyle name="Total 10 3 3 2 3" xfId="19627"/>
    <cellStyle name="Total 10 3 3 2 3 2" xfId="40814"/>
    <cellStyle name="Total 10 3 3 2 4" xfId="30125"/>
    <cellStyle name="Total 10 3 3 2_Table 2A-1_EFT (Annual)" xfId="8468"/>
    <cellStyle name="Total 10 3 3 3" xfId="10077"/>
    <cellStyle name="Total 10 3 3 3 2" xfId="22194"/>
    <cellStyle name="Total 10 3 3 3 2 2" xfId="43380"/>
    <cellStyle name="Total 10 3 3 3 3" xfId="32776"/>
    <cellStyle name="Total 10 3 3 4" xfId="17081"/>
    <cellStyle name="Total 10 3 3 4 2" xfId="38268"/>
    <cellStyle name="Total 10 3 3 5" xfId="27382"/>
    <cellStyle name="Total 10 3 3_Table 2A-1_EFT (Annual)" xfId="8467"/>
    <cellStyle name="Total 10 3 4" xfId="2090"/>
    <cellStyle name="Total 10 3 4 2" xfId="5651"/>
    <cellStyle name="Total 10 3 4 2 2" xfId="13866"/>
    <cellStyle name="Total 10 3 4 2 2 2" xfId="25854"/>
    <cellStyle name="Total 10 3 4 2 2 2 2" xfId="47040"/>
    <cellStyle name="Total 10 3 4 2 2 3" xfId="36436"/>
    <cellStyle name="Total 10 3 4 2 3" xfId="20741"/>
    <cellStyle name="Total 10 3 4 2 3 2" xfId="41928"/>
    <cellStyle name="Total 10 3 4 2 4" xfId="31308"/>
    <cellStyle name="Total 10 3 4 2_Table 2A-1_EFT (Annual)" xfId="8470"/>
    <cellStyle name="Total 10 3 4 3" xfId="11210"/>
    <cellStyle name="Total 10 3 4 3 2" xfId="23308"/>
    <cellStyle name="Total 10 3 4 3 2 2" xfId="44494"/>
    <cellStyle name="Total 10 3 4 3 3" xfId="33890"/>
    <cellStyle name="Total 10 3 4 4" xfId="18195"/>
    <cellStyle name="Total 10 3 4 4 2" xfId="39382"/>
    <cellStyle name="Total 10 3 4 5" xfId="28565"/>
    <cellStyle name="Total 10 3 4_Table 2A-1_EFT (Annual)" xfId="8469"/>
    <cellStyle name="Total 10 3 5" xfId="3938"/>
    <cellStyle name="Total 10 3 5 2" xfId="12266"/>
    <cellStyle name="Total 10 3 5 2 2" xfId="24290"/>
    <cellStyle name="Total 10 3 5 2 2 2" xfId="45476"/>
    <cellStyle name="Total 10 3 5 2 3" xfId="34872"/>
    <cellStyle name="Total 10 3 5 3" xfId="19177"/>
    <cellStyle name="Total 10 3 5 3 2" xfId="40364"/>
    <cellStyle name="Total 10 3 5 4" xfId="29626"/>
    <cellStyle name="Total 10 3 5_Table 2A-1_EFT (Annual)" xfId="8471"/>
    <cellStyle name="Total 10 3 6" xfId="9603"/>
    <cellStyle name="Total 10 3 6 2" xfId="21744"/>
    <cellStyle name="Total 10 3 6 2 2" xfId="42930"/>
    <cellStyle name="Total 10 3 6 3" xfId="32326"/>
    <cellStyle name="Total 10 3 7" xfId="16631"/>
    <cellStyle name="Total 10 3 7 2" xfId="37818"/>
    <cellStyle name="Total 10 3 8" xfId="26883"/>
    <cellStyle name="Total 10 3_Table 2A-1_EFT (Annual)" xfId="3512"/>
    <cellStyle name="Total 10 4" xfId="1185"/>
    <cellStyle name="Total 10 4 2" xfId="2455"/>
    <cellStyle name="Total 10 4 2 2" xfId="6016"/>
    <cellStyle name="Total 10 4 2 2 2" xfId="14210"/>
    <cellStyle name="Total 10 4 2 2 2 2" xfId="26182"/>
    <cellStyle name="Total 10 4 2 2 2 2 2" xfId="47368"/>
    <cellStyle name="Total 10 4 2 2 2 3" xfId="36764"/>
    <cellStyle name="Total 10 4 2 2 3" xfId="21069"/>
    <cellStyle name="Total 10 4 2 2 3 2" xfId="42256"/>
    <cellStyle name="Total 10 4 2 2 4" xfId="31672"/>
    <cellStyle name="Total 10 4 2 2_Table 2A-1_EFT (Annual)" xfId="8474"/>
    <cellStyle name="Total 10 4 2 3" xfId="11552"/>
    <cellStyle name="Total 10 4 2 3 2" xfId="23636"/>
    <cellStyle name="Total 10 4 2 3 2 2" xfId="44822"/>
    <cellStyle name="Total 10 4 2 3 3" xfId="34218"/>
    <cellStyle name="Total 10 4 2 4" xfId="18523"/>
    <cellStyle name="Total 10 4 2 4 2" xfId="39710"/>
    <cellStyle name="Total 10 4 2 5" xfId="28929"/>
    <cellStyle name="Total 10 4 2_Table 2A-1_EFT (Annual)" xfId="8473"/>
    <cellStyle name="Total 10 4 3" xfId="4746"/>
    <cellStyle name="Total 10 4 3 2" xfId="13006"/>
    <cellStyle name="Total 10 4 3 2 2" xfId="25012"/>
    <cellStyle name="Total 10 4 3 2 2 2" xfId="46198"/>
    <cellStyle name="Total 10 4 3 2 3" xfId="35594"/>
    <cellStyle name="Total 10 4 3 3" xfId="19899"/>
    <cellStyle name="Total 10 4 3 3 2" xfId="41086"/>
    <cellStyle name="Total 10 4 3 4" xfId="30403"/>
    <cellStyle name="Total 10 4 3_Table 2A-1_EFT (Annual)" xfId="8475"/>
    <cellStyle name="Total 10 4 4" xfId="10350"/>
    <cellStyle name="Total 10 4 4 2" xfId="22466"/>
    <cellStyle name="Total 10 4 4 2 2" xfId="43652"/>
    <cellStyle name="Total 10 4 4 3" xfId="33048"/>
    <cellStyle name="Total 10 4 5" xfId="17353"/>
    <cellStyle name="Total 10 4 5 2" xfId="38540"/>
    <cellStyle name="Total 10 4 6" xfId="27660"/>
    <cellStyle name="Total 10 4_Table 2A-1_EFT (Annual)" xfId="8472"/>
    <cellStyle name="Total 10 5" xfId="748"/>
    <cellStyle name="Total 10 5 2" xfId="4309"/>
    <cellStyle name="Total 10 5 2 2" xfId="12589"/>
    <cellStyle name="Total 10 5 2 2 2" xfId="24606"/>
    <cellStyle name="Total 10 5 2 2 2 2" xfId="45792"/>
    <cellStyle name="Total 10 5 2 2 3" xfId="35188"/>
    <cellStyle name="Total 10 5 2 3" xfId="19493"/>
    <cellStyle name="Total 10 5 2 3 2" xfId="40680"/>
    <cellStyle name="Total 10 5 2 4" xfId="29966"/>
    <cellStyle name="Total 10 5 2_Table 2A-1_EFT (Annual)" xfId="8477"/>
    <cellStyle name="Total 10 5 3" xfId="9937"/>
    <cellStyle name="Total 10 5 3 2" xfId="22060"/>
    <cellStyle name="Total 10 5 3 2 2" xfId="43246"/>
    <cellStyle name="Total 10 5 3 3" xfId="32642"/>
    <cellStyle name="Total 10 5 4" xfId="16947"/>
    <cellStyle name="Total 10 5 4 2" xfId="38134"/>
    <cellStyle name="Total 10 5 5" xfId="27223"/>
    <cellStyle name="Total 10 5_Table 2A-1_EFT (Annual)" xfId="8476"/>
    <cellStyle name="Total 10 6" xfId="1854"/>
    <cellStyle name="Total 10 6 2" xfId="5415"/>
    <cellStyle name="Total 10 6 2 2" xfId="13630"/>
    <cellStyle name="Total 10 6 2 2 2" xfId="25618"/>
    <cellStyle name="Total 10 6 2 2 2 2" xfId="46804"/>
    <cellStyle name="Total 10 6 2 2 3" xfId="36200"/>
    <cellStyle name="Total 10 6 2 3" xfId="20505"/>
    <cellStyle name="Total 10 6 2 3 2" xfId="41692"/>
    <cellStyle name="Total 10 6 2 4" xfId="31072"/>
    <cellStyle name="Total 10 6 2_Table 2A-1_EFT (Annual)" xfId="8479"/>
    <cellStyle name="Total 10 6 3" xfId="10974"/>
    <cellStyle name="Total 10 6 3 2" xfId="23072"/>
    <cellStyle name="Total 10 6 3 2 2" xfId="44258"/>
    <cellStyle name="Total 10 6 3 3" xfId="33654"/>
    <cellStyle name="Total 10 6 4" xfId="17959"/>
    <cellStyle name="Total 10 6 4 2" xfId="39146"/>
    <cellStyle name="Total 10 6 5" xfId="28329"/>
    <cellStyle name="Total 10 6_Table 2A-1_EFT (Annual)" xfId="8478"/>
    <cellStyle name="Total 10 7" xfId="3726"/>
    <cellStyle name="Total 10 7 2" xfId="12094"/>
    <cellStyle name="Total 10 7 2 2" xfId="24124"/>
    <cellStyle name="Total 10 7 2 2 2" xfId="45310"/>
    <cellStyle name="Total 10 7 2 3" xfId="34706"/>
    <cellStyle name="Total 10 7 3" xfId="19011"/>
    <cellStyle name="Total 10 7 3 2" xfId="40198"/>
    <cellStyle name="Total 10 7 4" xfId="29435"/>
    <cellStyle name="Total 10 7_Table 2A-1_EFT (Annual)" xfId="8480"/>
    <cellStyle name="Total 10 8" xfId="9413"/>
    <cellStyle name="Total 10 8 2" xfId="21578"/>
    <cellStyle name="Total 10 8 2 2" xfId="42764"/>
    <cellStyle name="Total 10 8 3" xfId="32160"/>
    <cellStyle name="Total 10 9" xfId="16465"/>
    <cellStyle name="Total 10 9 2" xfId="37652"/>
    <cellStyle name="Total 10_Table 2A-1_EFT (Annual)" xfId="3510"/>
    <cellStyle name="Total 11" xfId="128"/>
    <cellStyle name="Total 11 10" xfId="26683"/>
    <cellStyle name="Total 11 2" xfId="521"/>
    <cellStyle name="Total 11 2 2" xfId="1498"/>
    <cellStyle name="Total 11 2 2 2" xfId="2768"/>
    <cellStyle name="Total 11 2 2 2 2" xfId="6329"/>
    <cellStyle name="Total 11 2 2 2 2 2" xfId="14523"/>
    <cellStyle name="Total 11 2 2 2 2 2 2" xfId="26495"/>
    <cellStyle name="Total 11 2 2 2 2 2 2 2" xfId="47681"/>
    <cellStyle name="Total 11 2 2 2 2 2 3" xfId="37077"/>
    <cellStyle name="Total 11 2 2 2 2 3" xfId="21382"/>
    <cellStyle name="Total 11 2 2 2 2 3 2" xfId="42569"/>
    <cellStyle name="Total 11 2 2 2 2 4" xfId="31985"/>
    <cellStyle name="Total 11 2 2 2 2_Table 2A-1_EFT (Annual)" xfId="8483"/>
    <cellStyle name="Total 11 2 2 2 3" xfId="11865"/>
    <cellStyle name="Total 11 2 2 2 3 2" xfId="23949"/>
    <cellStyle name="Total 11 2 2 2 3 2 2" xfId="45135"/>
    <cellStyle name="Total 11 2 2 2 3 3" xfId="34531"/>
    <cellStyle name="Total 11 2 2 2 4" xfId="18836"/>
    <cellStyle name="Total 11 2 2 2 4 2" xfId="40023"/>
    <cellStyle name="Total 11 2 2 2 5" xfId="29242"/>
    <cellStyle name="Total 11 2 2 2_Table 2A-1_EFT (Annual)" xfId="8482"/>
    <cellStyle name="Total 11 2 2 3" xfId="5059"/>
    <cellStyle name="Total 11 2 2 3 2" xfId="13319"/>
    <cellStyle name="Total 11 2 2 3 2 2" xfId="25325"/>
    <cellStyle name="Total 11 2 2 3 2 2 2" xfId="46511"/>
    <cellStyle name="Total 11 2 2 3 2 3" xfId="35907"/>
    <cellStyle name="Total 11 2 2 3 3" xfId="20212"/>
    <cellStyle name="Total 11 2 2 3 3 2" xfId="41399"/>
    <cellStyle name="Total 11 2 2 3 4" xfId="30716"/>
    <cellStyle name="Total 11 2 2 3_Table 2A-1_EFT (Annual)" xfId="8484"/>
    <cellStyle name="Total 11 2 2 4" xfId="10663"/>
    <cellStyle name="Total 11 2 2 4 2" xfId="22779"/>
    <cellStyle name="Total 11 2 2 4 2 2" xfId="43965"/>
    <cellStyle name="Total 11 2 2 4 3" xfId="33361"/>
    <cellStyle name="Total 11 2 2 5" xfId="17666"/>
    <cellStyle name="Total 11 2 2 5 2" xfId="38853"/>
    <cellStyle name="Total 11 2 2 6" xfId="27973"/>
    <cellStyle name="Total 11 2 2_Table 2A-1_EFT (Annual)" xfId="8481"/>
    <cellStyle name="Total 11 2 3" xfId="1031"/>
    <cellStyle name="Total 11 2 3 2" xfId="4592"/>
    <cellStyle name="Total 11 2 3 2 2" xfId="12852"/>
    <cellStyle name="Total 11 2 3 2 2 2" xfId="24858"/>
    <cellStyle name="Total 11 2 3 2 2 2 2" xfId="46044"/>
    <cellStyle name="Total 11 2 3 2 2 3" xfId="35440"/>
    <cellStyle name="Total 11 2 3 2 3" xfId="19745"/>
    <cellStyle name="Total 11 2 3 2 3 2" xfId="40932"/>
    <cellStyle name="Total 11 2 3 2 4" xfId="30249"/>
    <cellStyle name="Total 11 2 3 2_Table 2A-1_EFT (Annual)" xfId="8486"/>
    <cellStyle name="Total 11 2 3 3" xfId="10196"/>
    <cellStyle name="Total 11 2 3 3 2" xfId="22312"/>
    <cellStyle name="Total 11 2 3 3 2 2" xfId="43498"/>
    <cellStyle name="Total 11 2 3 3 3" xfId="32894"/>
    <cellStyle name="Total 11 2 3 4" xfId="17199"/>
    <cellStyle name="Total 11 2 3 4 2" xfId="38386"/>
    <cellStyle name="Total 11 2 3 5" xfId="27506"/>
    <cellStyle name="Total 11 2 3_Table 2A-1_EFT (Annual)" xfId="8485"/>
    <cellStyle name="Total 11 2 4" xfId="2237"/>
    <cellStyle name="Total 11 2 4 2" xfId="5798"/>
    <cellStyle name="Total 11 2 4 2 2" xfId="14013"/>
    <cellStyle name="Total 11 2 4 2 2 2" xfId="26001"/>
    <cellStyle name="Total 11 2 4 2 2 2 2" xfId="47187"/>
    <cellStyle name="Total 11 2 4 2 2 3" xfId="36583"/>
    <cellStyle name="Total 11 2 4 2 3" xfId="20888"/>
    <cellStyle name="Total 11 2 4 2 3 2" xfId="42075"/>
    <cellStyle name="Total 11 2 4 2 4" xfId="31455"/>
    <cellStyle name="Total 11 2 4 2_Table 2A-1_EFT (Annual)" xfId="8488"/>
    <cellStyle name="Total 11 2 4 3" xfId="11357"/>
    <cellStyle name="Total 11 2 4 3 2" xfId="23455"/>
    <cellStyle name="Total 11 2 4 3 2 2" xfId="44641"/>
    <cellStyle name="Total 11 2 4 3 3" xfId="34037"/>
    <cellStyle name="Total 11 2 4 4" xfId="18342"/>
    <cellStyle name="Total 11 2 4 4 2" xfId="39529"/>
    <cellStyle name="Total 11 2 4 5" xfId="28712"/>
    <cellStyle name="Total 11 2 4_Table 2A-1_EFT (Annual)" xfId="8487"/>
    <cellStyle name="Total 11 2 5" xfId="4091"/>
    <cellStyle name="Total 11 2 5 2" xfId="12415"/>
    <cellStyle name="Total 11 2 5 2 2" xfId="24437"/>
    <cellStyle name="Total 11 2 5 2 2 2" xfId="45623"/>
    <cellStyle name="Total 11 2 5 2 3" xfId="35019"/>
    <cellStyle name="Total 11 2 5 3" xfId="19324"/>
    <cellStyle name="Total 11 2 5 3 2" xfId="40511"/>
    <cellStyle name="Total 11 2 5 4" xfId="29779"/>
    <cellStyle name="Total 11 2 5_Table 2A-1_EFT (Annual)" xfId="8489"/>
    <cellStyle name="Total 11 2 6" xfId="9754"/>
    <cellStyle name="Total 11 2 6 2" xfId="21891"/>
    <cellStyle name="Total 11 2 6 2 2" xfId="43077"/>
    <cellStyle name="Total 11 2 6 3" xfId="32473"/>
    <cellStyle name="Total 11 2 7" xfId="16778"/>
    <cellStyle name="Total 11 2 7 2" xfId="37965"/>
    <cellStyle name="Total 11 2 8" xfId="27036"/>
    <cellStyle name="Total 11 2_Table 2A-1_EFT (Annual)" xfId="3514"/>
    <cellStyle name="Total 11 3" xfId="359"/>
    <cellStyle name="Total 11 3 2" xfId="1342"/>
    <cellStyle name="Total 11 3 2 2" xfId="2612"/>
    <cellStyle name="Total 11 3 2 2 2" xfId="6173"/>
    <cellStyle name="Total 11 3 2 2 2 2" xfId="14367"/>
    <cellStyle name="Total 11 3 2 2 2 2 2" xfId="26339"/>
    <cellStyle name="Total 11 3 2 2 2 2 2 2" xfId="47525"/>
    <cellStyle name="Total 11 3 2 2 2 2 3" xfId="36921"/>
    <cellStyle name="Total 11 3 2 2 2 3" xfId="21226"/>
    <cellStyle name="Total 11 3 2 2 2 3 2" xfId="42413"/>
    <cellStyle name="Total 11 3 2 2 2 4" xfId="31829"/>
    <cellStyle name="Total 11 3 2 2 2_Table 2A-1_EFT (Annual)" xfId="8492"/>
    <cellStyle name="Total 11 3 2 2 3" xfId="11709"/>
    <cellStyle name="Total 11 3 2 2 3 2" xfId="23793"/>
    <cellStyle name="Total 11 3 2 2 3 2 2" xfId="44979"/>
    <cellStyle name="Total 11 3 2 2 3 3" xfId="34375"/>
    <cellStyle name="Total 11 3 2 2 4" xfId="18680"/>
    <cellStyle name="Total 11 3 2 2 4 2" xfId="39867"/>
    <cellStyle name="Total 11 3 2 2 5" xfId="29086"/>
    <cellStyle name="Total 11 3 2 2_Table 2A-1_EFT (Annual)" xfId="8491"/>
    <cellStyle name="Total 11 3 2 3" xfId="4903"/>
    <cellStyle name="Total 11 3 2 3 2" xfId="13163"/>
    <cellStyle name="Total 11 3 2 3 2 2" xfId="25169"/>
    <cellStyle name="Total 11 3 2 3 2 2 2" xfId="46355"/>
    <cellStyle name="Total 11 3 2 3 2 3" xfId="35751"/>
    <cellStyle name="Total 11 3 2 3 3" xfId="20056"/>
    <cellStyle name="Total 11 3 2 3 3 2" xfId="41243"/>
    <cellStyle name="Total 11 3 2 3 4" xfId="30560"/>
    <cellStyle name="Total 11 3 2 3_Table 2A-1_EFT (Annual)" xfId="8493"/>
    <cellStyle name="Total 11 3 2 4" xfId="10507"/>
    <cellStyle name="Total 11 3 2 4 2" xfId="22623"/>
    <cellStyle name="Total 11 3 2 4 2 2" xfId="43809"/>
    <cellStyle name="Total 11 3 2 4 3" xfId="33205"/>
    <cellStyle name="Total 11 3 2 5" xfId="17510"/>
    <cellStyle name="Total 11 3 2 5 2" xfId="38697"/>
    <cellStyle name="Total 11 3 2 6" xfId="27817"/>
    <cellStyle name="Total 11 3 2_Table 2A-1_EFT (Annual)" xfId="8490"/>
    <cellStyle name="Total 11 3 3" xfId="899"/>
    <cellStyle name="Total 11 3 3 2" xfId="4460"/>
    <cellStyle name="Total 11 3 3 2 2" xfId="12722"/>
    <cellStyle name="Total 11 3 3 2 2 2" xfId="24732"/>
    <cellStyle name="Total 11 3 3 2 2 2 2" xfId="45918"/>
    <cellStyle name="Total 11 3 3 2 2 3" xfId="35314"/>
    <cellStyle name="Total 11 3 3 2 3" xfId="19619"/>
    <cellStyle name="Total 11 3 3 2 3 2" xfId="40806"/>
    <cellStyle name="Total 11 3 3 2 4" xfId="30117"/>
    <cellStyle name="Total 11 3 3 2_Table 2A-1_EFT (Annual)" xfId="8495"/>
    <cellStyle name="Total 11 3 3 3" xfId="10069"/>
    <cellStyle name="Total 11 3 3 3 2" xfId="22186"/>
    <cellStyle name="Total 11 3 3 3 2 2" xfId="43372"/>
    <cellStyle name="Total 11 3 3 3 3" xfId="32768"/>
    <cellStyle name="Total 11 3 3 4" xfId="17073"/>
    <cellStyle name="Total 11 3 3 4 2" xfId="38260"/>
    <cellStyle name="Total 11 3 3 5" xfId="27374"/>
    <cellStyle name="Total 11 3 3_Table 2A-1_EFT (Annual)" xfId="8494"/>
    <cellStyle name="Total 11 3 4" xfId="2081"/>
    <cellStyle name="Total 11 3 4 2" xfId="5642"/>
    <cellStyle name="Total 11 3 4 2 2" xfId="13857"/>
    <cellStyle name="Total 11 3 4 2 2 2" xfId="25845"/>
    <cellStyle name="Total 11 3 4 2 2 2 2" xfId="47031"/>
    <cellStyle name="Total 11 3 4 2 2 3" xfId="36427"/>
    <cellStyle name="Total 11 3 4 2 3" xfId="20732"/>
    <cellStyle name="Total 11 3 4 2 3 2" xfId="41919"/>
    <cellStyle name="Total 11 3 4 2 4" xfId="31299"/>
    <cellStyle name="Total 11 3 4 2_Table 2A-1_EFT (Annual)" xfId="8497"/>
    <cellStyle name="Total 11 3 4 3" xfId="11201"/>
    <cellStyle name="Total 11 3 4 3 2" xfId="23299"/>
    <cellStyle name="Total 11 3 4 3 2 2" xfId="44485"/>
    <cellStyle name="Total 11 3 4 3 3" xfId="33881"/>
    <cellStyle name="Total 11 3 4 4" xfId="18186"/>
    <cellStyle name="Total 11 3 4 4 2" xfId="39373"/>
    <cellStyle name="Total 11 3 4 5" xfId="28556"/>
    <cellStyle name="Total 11 3 4_Table 2A-1_EFT (Annual)" xfId="8496"/>
    <cellStyle name="Total 11 3 5" xfId="3929"/>
    <cellStyle name="Total 11 3 5 2" xfId="12257"/>
    <cellStyle name="Total 11 3 5 2 2" xfId="24281"/>
    <cellStyle name="Total 11 3 5 2 2 2" xfId="45467"/>
    <cellStyle name="Total 11 3 5 2 3" xfId="34863"/>
    <cellStyle name="Total 11 3 5 3" xfId="19168"/>
    <cellStyle name="Total 11 3 5 3 2" xfId="40355"/>
    <cellStyle name="Total 11 3 5 4" xfId="29617"/>
    <cellStyle name="Total 11 3 5_Table 2A-1_EFT (Annual)" xfId="8498"/>
    <cellStyle name="Total 11 3 6" xfId="9594"/>
    <cellStyle name="Total 11 3 6 2" xfId="21735"/>
    <cellStyle name="Total 11 3 6 2 2" xfId="42921"/>
    <cellStyle name="Total 11 3 6 3" xfId="32317"/>
    <cellStyle name="Total 11 3 7" xfId="16622"/>
    <cellStyle name="Total 11 3 7 2" xfId="37809"/>
    <cellStyle name="Total 11 3 8" xfId="26874"/>
    <cellStyle name="Total 11 3_Table 2A-1_EFT (Annual)" xfId="3515"/>
    <cellStyle name="Total 11 4" xfId="1176"/>
    <cellStyle name="Total 11 4 2" xfId="2446"/>
    <cellStyle name="Total 11 4 2 2" xfId="6007"/>
    <cellStyle name="Total 11 4 2 2 2" xfId="14201"/>
    <cellStyle name="Total 11 4 2 2 2 2" xfId="26173"/>
    <cellStyle name="Total 11 4 2 2 2 2 2" xfId="47359"/>
    <cellStyle name="Total 11 4 2 2 2 3" xfId="36755"/>
    <cellStyle name="Total 11 4 2 2 3" xfId="21060"/>
    <cellStyle name="Total 11 4 2 2 3 2" xfId="42247"/>
    <cellStyle name="Total 11 4 2 2 4" xfId="31663"/>
    <cellStyle name="Total 11 4 2 2_Table 2A-1_EFT (Annual)" xfId="8501"/>
    <cellStyle name="Total 11 4 2 3" xfId="11543"/>
    <cellStyle name="Total 11 4 2 3 2" xfId="23627"/>
    <cellStyle name="Total 11 4 2 3 2 2" xfId="44813"/>
    <cellStyle name="Total 11 4 2 3 3" xfId="34209"/>
    <cellStyle name="Total 11 4 2 4" xfId="18514"/>
    <cellStyle name="Total 11 4 2 4 2" xfId="39701"/>
    <cellStyle name="Total 11 4 2 5" xfId="28920"/>
    <cellStyle name="Total 11 4 2_Table 2A-1_EFT (Annual)" xfId="8500"/>
    <cellStyle name="Total 11 4 3" xfId="4737"/>
    <cellStyle name="Total 11 4 3 2" xfId="12997"/>
    <cellStyle name="Total 11 4 3 2 2" xfId="25003"/>
    <cellStyle name="Total 11 4 3 2 2 2" xfId="46189"/>
    <cellStyle name="Total 11 4 3 2 3" xfId="35585"/>
    <cellStyle name="Total 11 4 3 3" xfId="19890"/>
    <cellStyle name="Total 11 4 3 3 2" xfId="41077"/>
    <cellStyle name="Total 11 4 3 4" xfId="30394"/>
    <cellStyle name="Total 11 4 3_Table 2A-1_EFT (Annual)" xfId="8502"/>
    <cellStyle name="Total 11 4 4" xfId="10341"/>
    <cellStyle name="Total 11 4 4 2" xfId="22457"/>
    <cellStyle name="Total 11 4 4 2 2" xfId="43643"/>
    <cellStyle name="Total 11 4 4 3" xfId="33039"/>
    <cellStyle name="Total 11 4 5" xfId="17344"/>
    <cellStyle name="Total 11 4 5 2" xfId="38531"/>
    <cellStyle name="Total 11 4 6" xfId="27651"/>
    <cellStyle name="Total 11 4_Table 2A-1_EFT (Annual)" xfId="8499"/>
    <cellStyle name="Total 11 5" xfId="740"/>
    <cellStyle name="Total 11 5 2" xfId="4301"/>
    <cellStyle name="Total 11 5 2 2" xfId="12581"/>
    <cellStyle name="Total 11 5 2 2 2" xfId="24598"/>
    <cellStyle name="Total 11 5 2 2 2 2" xfId="45784"/>
    <cellStyle name="Total 11 5 2 2 3" xfId="35180"/>
    <cellStyle name="Total 11 5 2 3" xfId="19485"/>
    <cellStyle name="Total 11 5 2 3 2" xfId="40672"/>
    <cellStyle name="Total 11 5 2 4" xfId="29958"/>
    <cellStyle name="Total 11 5 2_Table 2A-1_EFT (Annual)" xfId="8504"/>
    <cellStyle name="Total 11 5 3" xfId="9929"/>
    <cellStyle name="Total 11 5 3 2" xfId="22052"/>
    <cellStyle name="Total 11 5 3 2 2" xfId="43238"/>
    <cellStyle name="Total 11 5 3 3" xfId="32634"/>
    <cellStyle name="Total 11 5 4" xfId="16939"/>
    <cellStyle name="Total 11 5 4 2" xfId="38126"/>
    <cellStyle name="Total 11 5 5" xfId="27215"/>
    <cellStyle name="Total 11 5_Table 2A-1_EFT (Annual)" xfId="8503"/>
    <cellStyle name="Total 11 6" xfId="1791"/>
    <cellStyle name="Total 11 6 2" xfId="5352"/>
    <cellStyle name="Total 11 6 2 2" xfId="13567"/>
    <cellStyle name="Total 11 6 2 2 2" xfId="25555"/>
    <cellStyle name="Total 11 6 2 2 2 2" xfId="46741"/>
    <cellStyle name="Total 11 6 2 2 3" xfId="36137"/>
    <cellStyle name="Total 11 6 2 3" xfId="20442"/>
    <cellStyle name="Total 11 6 2 3 2" xfId="41629"/>
    <cellStyle name="Total 11 6 2 4" xfId="31009"/>
    <cellStyle name="Total 11 6 2_Table 2A-1_EFT (Annual)" xfId="8506"/>
    <cellStyle name="Total 11 6 3" xfId="10911"/>
    <cellStyle name="Total 11 6 3 2" xfId="23009"/>
    <cellStyle name="Total 11 6 3 2 2" xfId="44195"/>
    <cellStyle name="Total 11 6 3 3" xfId="33591"/>
    <cellStyle name="Total 11 6 4" xfId="17896"/>
    <cellStyle name="Total 11 6 4 2" xfId="39083"/>
    <cellStyle name="Total 11 6 5" xfId="28266"/>
    <cellStyle name="Total 11 6_Table 2A-1_EFT (Annual)" xfId="8505"/>
    <cellStyle name="Total 11 7" xfId="3717"/>
    <cellStyle name="Total 11 7 2" xfId="12085"/>
    <cellStyle name="Total 11 7 2 2" xfId="24115"/>
    <cellStyle name="Total 11 7 2 2 2" xfId="45301"/>
    <cellStyle name="Total 11 7 2 3" xfId="34697"/>
    <cellStyle name="Total 11 7 3" xfId="19002"/>
    <cellStyle name="Total 11 7 3 2" xfId="40189"/>
    <cellStyle name="Total 11 7 4" xfId="29426"/>
    <cellStyle name="Total 11 7_Table 2A-1_EFT (Annual)" xfId="8507"/>
    <cellStyle name="Total 11 8" xfId="9404"/>
    <cellStyle name="Total 11 8 2" xfId="21569"/>
    <cellStyle name="Total 11 8 2 2" xfId="42755"/>
    <cellStyle name="Total 11 8 3" xfId="32151"/>
    <cellStyle name="Total 11 9" xfId="16456"/>
    <cellStyle name="Total 11 9 2" xfId="37643"/>
    <cellStyle name="Total 11_Table 2A-1_EFT (Annual)" xfId="3513"/>
    <cellStyle name="Total 12" xfId="143"/>
    <cellStyle name="Total 12 10" xfId="26698"/>
    <cellStyle name="Total 12 2" xfId="536"/>
    <cellStyle name="Total 12 2 2" xfId="1513"/>
    <cellStyle name="Total 12 2 2 2" xfId="2783"/>
    <cellStyle name="Total 12 2 2 2 2" xfId="6344"/>
    <cellStyle name="Total 12 2 2 2 2 2" xfId="14538"/>
    <cellStyle name="Total 12 2 2 2 2 2 2" xfId="26510"/>
    <cellStyle name="Total 12 2 2 2 2 2 2 2" xfId="47696"/>
    <cellStyle name="Total 12 2 2 2 2 2 3" xfId="37092"/>
    <cellStyle name="Total 12 2 2 2 2 3" xfId="21397"/>
    <cellStyle name="Total 12 2 2 2 2 3 2" xfId="42584"/>
    <cellStyle name="Total 12 2 2 2 2 4" xfId="32000"/>
    <cellStyle name="Total 12 2 2 2 2_Table 2A-1_EFT (Annual)" xfId="8510"/>
    <cellStyle name="Total 12 2 2 2 3" xfId="11880"/>
    <cellStyle name="Total 12 2 2 2 3 2" xfId="23964"/>
    <cellStyle name="Total 12 2 2 2 3 2 2" xfId="45150"/>
    <cellStyle name="Total 12 2 2 2 3 3" xfId="34546"/>
    <cellStyle name="Total 12 2 2 2 4" xfId="18851"/>
    <cellStyle name="Total 12 2 2 2 4 2" xfId="40038"/>
    <cellStyle name="Total 12 2 2 2 5" xfId="29257"/>
    <cellStyle name="Total 12 2 2 2_Table 2A-1_EFT (Annual)" xfId="8509"/>
    <cellStyle name="Total 12 2 2 3" xfId="5074"/>
    <cellStyle name="Total 12 2 2 3 2" xfId="13334"/>
    <cellStyle name="Total 12 2 2 3 2 2" xfId="25340"/>
    <cellStyle name="Total 12 2 2 3 2 2 2" xfId="46526"/>
    <cellStyle name="Total 12 2 2 3 2 3" xfId="35922"/>
    <cellStyle name="Total 12 2 2 3 3" xfId="20227"/>
    <cellStyle name="Total 12 2 2 3 3 2" xfId="41414"/>
    <cellStyle name="Total 12 2 2 3 4" xfId="30731"/>
    <cellStyle name="Total 12 2 2 3_Table 2A-1_EFT (Annual)" xfId="8511"/>
    <cellStyle name="Total 12 2 2 4" xfId="10678"/>
    <cellStyle name="Total 12 2 2 4 2" xfId="22794"/>
    <cellStyle name="Total 12 2 2 4 2 2" xfId="43980"/>
    <cellStyle name="Total 12 2 2 4 3" xfId="33376"/>
    <cellStyle name="Total 12 2 2 5" xfId="17681"/>
    <cellStyle name="Total 12 2 2 5 2" xfId="38868"/>
    <cellStyle name="Total 12 2 2 6" xfId="27988"/>
    <cellStyle name="Total 12 2 2_Table 2A-1_EFT (Annual)" xfId="8508"/>
    <cellStyle name="Total 12 2 3" xfId="1045"/>
    <cellStyle name="Total 12 2 3 2" xfId="4606"/>
    <cellStyle name="Total 12 2 3 2 2" xfId="12866"/>
    <cellStyle name="Total 12 2 3 2 2 2" xfId="24872"/>
    <cellStyle name="Total 12 2 3 2 2 2 2" xfId="46058"/>
    <cellStyle name="Total 12 2 3 2 2 3" xfId="35454"/>
    <cellStyle name="Total 12 2 3 2 3" xfId="19759"/>
    <cellStyle name="Total 12 2 3 2 3 2" xfId="40946"/>
    <cellStyle name="Total 12 2 3 2 4" xfId="30263"/>
    <cellStyle name="Total 12 2 3 2_Table 2A-1_EFT (Annual)" xfId="8513"/>
    <cellStyle name="Total 12 2 3 3" xfId="10210"/>
    <cellStyle name="Total 12 2 3 3 2" xfId="22326"/>
    <cellStyle name="Total 12 2 3 3 2 2" xfId="43512"/>
    <cellStyle name="Total 12 2 3 3 3" xfId="32908"/>
    <cellStyle name="Total 12 2 3 4" xfId="17213"/>
    <cellStyle name="Total 12 2 3 4 2" xfId="38400"/>
    <cellStyle name="Total 12 2 3 5" xfId="27520"/>
    <cellStyle name="Total 12 2 3_Table 2A-1_EFT (Annual)" xfId="8512"/>
    <cellStyle name="Total 12 2 4" xfId="2252"/>
    <cellStyle name="Total 12 2 4 2" xfId="5813"/>
    <cellStyle name="Total 12 2 4 2 2" xfId="14028"/>
    <cellStyle name="Total 12 2 4 2 2 2" xfId="26016"/>
    <cellStyle name="Total 12 2 4 2 2 2 2" xfId="47202"/>
    <cellStyle name="Total 12 2 4 2 2 3" xfId="36598"/>
    <cellStyle name="Total 12 2 4 2 3" xfId="20903"/>
    <cellStyle name="Total 12 2 4 2 3 2" xfId="42090"/>
    <cellStyle name="Total 12 2 4 2 4" xfId="31470"/>
    <cellStyle name="Total 12 2 4 2_Table 2A-1_EFT (Annual)" xfId="8515"/>
    <cellStyle name="Total 12 2 4 3" xfId="11372"/>
    <cellStyle name="Total 12 2 4 3 2" xfId="23470"/>
    <cellStyle name="Total 12 2 4 3 2 2" xfId="44656"/>
    <cellStyle name="Total 12 2 4 3 3" xfId="34052"/>
    <cellStyle name="Total 12 2 4 4" xfId="18357"/>
    <cellStyle name="Total 12 2 4 4 2" xfId="39544"/>
    <cellStyle name="Total 12 2 4 5" xfId="28727"/>
    <cellStyle name="Total 12 2 4_Table 2A-1_EFT (Annual)" xfId="8514"/>
    <cellStyle name="Total 12 2 5" xfId="4106"/>
    <cellStyle name="Total 12 2 5 2" xfId="12430"/>
    <cellStyle name="Total 12 2 5 2 2" xfId="24452"/>
    <cellStyle name="Total 12 2 5 2 2 2" xfId="45638"/>
    <cellStyle name="Total 12 2 5 2 3" xfId="35034"/>
    <cellStyle name="Total 12 2 5 3" xfId="19339"/>
    <cellStyle name="Total 12 2 5 3 2" xfId="40526"/>
    <cellStyle name="Total 12 2 5 4" xfId="29794"/>
    <cellStyle name="Total 12 2 5_Table 2A-1_EFT (Annual)" xfId="8516"/>
    <cellStyle name="Total 12 2 6" xfId="9769"/>
    <cellStyle name="Total 12 2 6 2" xfId="21906"/>
    <cellStyle name="Total 12 2 6 2 2" xfId="43092"/>
    <cellStyle name="Total 12 2 6 3" xfId="32488"/>
    <cellStyle name="Total 12 2 7" xfId="16793"/>
    <cellStyle name="Total 12 2 7 2" xfId="37980"/>
    <cellStyle name="Total 12 2 8" xfId="27051"/>
    <cellStyle name="Total 12 2_Table 2A-1_EFT (Annual)" xfId="3517"/>
    <cellStyle name="Total 12 3" xfId="374"/>
    <cellStyle name="Total 12 3 2" xfId="1357"/>
    <cellStyle name="Total 12 3 2 2" xfId="2627"/>
    <cellStyle name="Total 12 3 2 2 2" xfId="6188"/>
    <cellStyle name="Total 12 3 2 2 2 2" xfId="14382"/>
    <cellStyle name="Total 12 3 2 2 2 2 2" xfId="26354"/>
    <cellStyle name="Total 12 3 2 2 2 2 2 2" xfId="47540"/>
    <cellStyle name="Total 12 3 2 2 2 2 3" xfId="36936"/>
    <cellStyle name="Total 12 3 2 2 2 3" xfId="21241"/>
    <cellStyle name="Total 12 3 2 2 2 3 2" xfId="42428"/>
    <cellStyle name="Total 12 3 2 2 2 4" xfId="31844"/>
    <cellStyle name="Total 12 3 2 2 2_Table 2A-1_EFT (Annual)" xfId="8519"/>
    <cellStyle name="Total 12 3 2 2 3" xfId="11724"/>
    <cellStyle name="Total 12 3 2 2 3 2" xfId="23808"/>
    <cellStyle name="Total 12 3 2 2 3 2 2" xfId="44994"/>
    <cellStyle name="Total 12 3 2 2 3 3" xfId="34390"/>
    <cellStyle name="Total 12 3 2 2 4" xfId="18695"/>
    <cellStyle name="Total 12 3 2 2 4 2" xfId="39882"/>
    <cellStyle name="Total 12 3 2 2 5" xfId="29101"/>
    <cellStyle name="Total 12 3 2 2_Table 2A-1_EFT (Annual)" xfId="8518"/>
    <cellStyle name="Total 12 3 2 3" xfId="4918"/>
    <cellStyle name="Total 12 3 2 3 2" xfId="13178"/>
    <cellStyle name="Total 12 3 2 3 2 2" xfId="25184"/>
    <cellStyle name="Total 12 3 2 3 2 2 2" xfId="46370"/>
    <cellStyle name="Total 12 3 2 3 2 3" xfId="35766"/>
    <cellStyle name="Total 12 3 2 3 3" xfId="20071"/>
    <cellStyle name="Total 12 3 2 3 3 2" xfId="41258"/>
    <cellStyle name="Total 12 3 2 3 4" xfId="30575"/>
    <cellStyle name="Total 12 3 2 3_Table 2A-1_EFT (Annual)" xfId="8520"/>
    <cellStyle name="Total 12 3 2 4" xfId="10522"/>
    <cellStyle name="Total 12 3 2 4 2" xfId="22638"/>
    <cellStyle name="Total 12 3 2 4 2 2" xfId="43824"/>
    <cellStyle name="Total 12 3 2 4 3" xfId="33220"/>
    <cellStyle name="Total 12 3 2 5" xfId="17525"/>
    <cellStyle name="Total 12 3 2 5 2" xfId="38712"/>
    <cellStyle name="Total 12 3 2 6" xfId="27832"/>
    <cellStyle name="Total 12 3 2_Table 2A-1_EFT (Annual)" xfId="8517"/>
    <cellStyle name="Total 12 3 3" xfId="913"/>
    <cellStyle name="Total 12 3 3 2" xfId="4474"/>
    <cellStyle name="Total 12 3 3 2 2" xfId="12736"/>
    <cellStyle name="Total 12 3 3 2 2 2" xfId="24746"/>
    <cellStyle name="Total 12 3 3 2 2 2 2" xfId="45932"/>
    <cellStyle name="Total 12 3 3 2 2 3" xfId="35328"/>
    <cellStyle name="Total 12 3 3 2 3" xfId="19633"/>
    <cellStyle name="Total 12 3 3 2 3 2" xfId="40820"/>
    <cellStyle name="Total 12 3 3 2 4" xfId="30131"/>
    <cellStyle name="Total 12 3 3 2_Table 2A-1_EFT (Annual)" xfId="8522"/>
    <cellStyle name="Total 12 3 3 3" xfId="10083"/>
    <cellStyle name="Total 12 3 3 3 2" xfId="22200"/>
    <cellStyle name="Total 12 3 3 3 2 2" xfId="43386"/>
    <cellStyle name="Total 12 3 3 3 3" xfId="32782"/>
    <cellStyle name="Total 12 3 3 4" xfId="17087"/>
    <cellStyle name="Total 12 3 3 4 2" xfId="38274"/>
    <cellStyle name="Total 12 3 3 5" xfId="27388"/>
    <cellStyle name="Total 12 3 3_Table 2A-1_EFT (Annual)" xfId="8521"/>
    <cellStyle name="Total 12 3 4" xfId="2096"/>
    <cellStyle name="Total 12 3 4 2" xfId="5657"/>
    <cellStyle name="Total 12 3 4 2 2" xfId="13872"/>
    <cellStyle name="Total 12 3 4 2 2 2" xfId="25860"/>
    <cellStyle name="Total 12 3 4 2 2 2 2" xfId="47046"/>
    <cellStyle name="Total 12 3 4 2 2 3" xfId="36442"/>
    <cellStyle name="Total 12 3 4 2 3" xfId="20747"/>
    <cellStyle name="Total 12 3 4 2 3 2" xfId="41934"/>
    <cellStyle name="Total 12 3 4 2 4" xfId="31314"/>
    <cellStyle name="Total 12 3 4 2_Table 2A-1_EFT (Annual)" xfId="8524"/>
    <cellStyle name="Total 12 3 4 3" xfId="11216"/>
    <cellStyle name="Total 12 3 4 3 2" xfId="23314"/>
    <cellStyle name="Total 12 3 4 3 2 2" xfId="44500"/>
    <cellStyle name="Total 12 3 4 3 3" xfId="33896"/>
    <cellStyle name="Total 12 3 4 4" xfId="18201"/>
    <cellStyle name="Total 12 3 4 4 2" xfId="39388"/>
    <cellStyle name="Total 12 3 4 5" xfId="28571"/>
    <cellStyle name="Total 12 3 4_Table 2A-1_EFT (Annual)" xfId="8523"/>
    <cellStyle name="Total 12 3 5" xfId="3944"/>
    <cellStyle name="Total 12 3 5 2" xfId="12272"/>
    <cellStyle name="Total 12 3 5 2 2" xfId="24296"/>
    <cellStyle name="Total 12 3 5 2 2 2" xfId="45482"/>
    <cellStyle name="Total 12 3 5 2 3" xfId="34878"/>
    <cellStyle name="Total 12 3 5 3" xfId="19183"/>
    <cellStyle name="Total 12 3 5 3 2" xfId="40370"/>
    <cellStyle name="Total 12 3 5 4" xfId="29632"/>
    <cellStyle name="Total 12 3 5_Table 2A-1_EFT (Annual)" xfId="8525"/>
    <cellStyle name="Total 12 3 6" xfId="9609"/>
    <cellStyle name="Total 12 3 6 2" xfId="21750"/>
    <cellStyle name="Total 12 3 6 2 2" xfId="42936"/>
    <cellStyle name="Total 12 3 6 3" xfId="32332"/>
    <cellStyle name="Total 12 3 7" xfId="16637"/>
    <cellStyle name="Total 12 3 7 2" xfId="37824"/>
    <cellStyle name="Total 12 3 8" xfId="26889"/>
    <cellStyle name="Total 12 3_Table 2A-1_EFT (Annual)" xfId="3518"/>
    <cellStyle name="Total 12 4" xfId="1191"/>
    <cellStyle name="Total 12 4 2" xfId="2461"/>
    <cellStyle name="Total 12 4 2 2" xfId="6022"/>
    <cellStyle name="Total 12 4 2 2 2" xfId="14216"/>
    <cellStyle name="Total 12 4 2 2 2 2" xfId="26188"/>
    <cellStyle name="Total 12 4 2 2 2 2 2" xfId="47374"/>
    <cellStyle name="Total 12 4 2 2 2 3" xfId="36770"/>
    <cellStyle name="Total 12 4 2 2 3" xfId="21075"/>
    <cellStyle name="Total 12 4 2 2 3 2" xfId="42262"/>
    <cellStyle name="Total 12 4 2 2 4" xfId="31678"/>
    <cellStyle name="Total 12 4 2 2_Table 2A-1_EFT (Annual)" xfId="8528"/>
    <cellStyle name="Total 12 4 2 3" xfId="11558"/>
    <cellStyle name="Total 12 4 2 3 2" xfId="23642"/>
    <cellStyle name="Total 12 4 2 3 2 2" xfId="44828"/>
    <cellStyle name="Total 12 4 2 3 3" xfId="34224"/>
    <cellStyle name="Total 12 4 2 4" xfId="18529"/>
    <cellStyle name="Total 12 4 2 4 2" xfId="39716"/>
    <cellStyle name="Total 12 4 2 5" xfId="28935"/>
    <cellStyle name="Total 12 4 2_Table 2A-1_EFT (Annual)" xfId="8527"/>
    <cellStyle name="Total 12 4 3" xfId="4752"/>
    <cellStyle name="Total 12 4 3 2" xfId="13012"/>
    <cellStyle name="Total 12 4 3 2 2" xfId="25018"/>
    <cellStyle name="Total 12 4 3 2 2 2" xfId="46204"/>
    <cellStyle name="Total 12 4 3 2 3" xfId="35600"/>
    <cellStyle name="Total 12 4 3 3" xfId="19905"/>
    <cellStyle name="Total 12 4 3 3 2" xfId="41092"/>
    <cellStyle name="Total 12 4 3 4" xfId="30409"/>
    <cellStyle name="Total 12 4 3_Table 2A-1_EFT (Annual)" xfId="8529"/>
    <cellStyle name="Total 12 4 4" xfId="10356"/>
    <cellStyle name="Total 12 4 4 2" xfId="22472"/>
    <cellStyle name="Total 12 4 4 2 2" xfId="43658"/>
    <cellStyle name="Total 12 4 4 3" xfId="33054"/>
    <cellStyle name="Total 12 4 5" xfId="17359"/>
    <cellStyle name="Total 12 4 5 2" xfId="38546"/>
    <cellStyle name="Total 12 4 6" xfId="27666"/>
    <cellStyle name="Total 12 4_Table 2A-1_EFT (Annual)" xfId="8526"/>
    <cellStyle name="Total 12 5" xfId="754"/>
    <cellStyle name="Total 12 5 2" xfId="4315"/>
    <cellStyle name="Total 12 5 2 2" xfId="12595"/>
    <cellStyle name="Total 12 5 2 2 2" xfId="24612"/>
    <cellStyle name="Total 12 5 2 2 2 2" xfId="45798"/>
    <cellStyle name="Total 12 5 2 2 3" xfId="35194"/>
    <cellStyle name="Total 12 5 2 3" xfId="19499"/>
    <cellStyle name="Total 12 5 2 3 2" xfId="40686"/>
    <cellStyle name="Total 12 5 2 4" xfId="29972"/>
    <cellStyle name="Total 12 5 2_Table 2A-1_EFT (Annual)" xfId="8531"/>
    <cellStyle name="Total 12 5 3" xfId="9943"/>
    <cellStyle name="Total 12 5 3 2" xfId="22066"/>
    <cellStyle name="Total 12 5 3 2 2" xfId="43252"/>
    <cellStyle name="Total 12 5 3 3" xfId="32648"/>
    <cellStyle name="Total 12 5 4" xfId="16953"/>
    <cellStyle name="Total 12 5 4 2" xfId="38140"/>
    <cellStyle name="Total 12 5 5" xfId="27229"/>
    <cellStyle name="Total 12 5_Table 2A-1_EFT (Annual)" xfId="8530"/>
    <cellStyle name="Total 12 6" xfId="1851"/>
    <cellStyle name="Total 12 6 2" xfId="5412"/>
    <cellStyle name="Total 12 6 2 2" xfId="13627"/>
    <cellStyle name="Total 12 6 2 2 2" xfId="25615"/>
    <cellStyle name="Total 12 6 2 2 2 2" xfId="46801"/>
    <cellStyle name="Total 12 6 2 2 3" xfId="36197"/>
    <cellStyle name="Total 12 6 2 3" xfId="20502"/>
    <cellStyle name="Total 12 6 2 3 2" xfId="41689"/>
    <cellStyle name="Total 12 6 2 4" xfId="31069"/>
    <cellStyle name="Total 12 6 2_Table 2A-1_EFT (Annual)" xfId="8533"/>
    <cellStyle name="Total 12 6 3" xfId="10971"/>
    <cellStyle name="Total 12 6 3 2" xfId="23069"/>
    <cellStyle name="Total 12 6 3 2 2" xfId="44255"/>
    <cellStyle name="Total 12 6 3 3" xfId="33651"/>
    <cellStyle name="Total 12 6 4" xfId="17956"/>
    <cellStyle name="Total 12 6 4 2" xfId="39143"/>
    <cellStyle name="Total 12 6 5" xfId="28326"/>
    <cellStyle name="Total 12 6_Table 2A-1_EFT (Annual)" xfId="8532"/>
    <cellStyle name="Total 12 7" xfId="3732"/>
    <cellStyle name="Total 12 7 2" xfId="12100"/>
    <cellStyle name="Total 12 7 2 2" xfId="24130"/>
    <cellStyle name="Total 12 7 2 2 2" xfId="45316"/>
    <cellStyle name="Total 12 7 2 3" xfId="34712"/>
    <cellStyle name="Total 12 7 3" xfId="19017"/>
    <cellStyle name="Total 12 7 3 2" xfId="40204"/>
    <cellStyle name="Total 12 7 4" xfId="29441"/>
    <cellStyle name="Total 12 7_Table 2A-1_EFT (Annual)" xfId="8534"/>
    <cellStyle name="Total 12 8" xfId="9419"/>
    <cellStyle name="Total 12 8 2" xfId="21584"/>
    <cellStyle name="Total 12 8 2 2" xfId="42770"/>
    <cellStyle name="Total 12 8 3" xfId="32166"/>
    <cellStyle name="Total 12 9" xfId="16471"/>
    <cellStyle name="Total 12 9 2" xfId="37658"/>
    <cellStyle name="Total 12_Table 2A-1_EFT (Annual)" xfId="3516"/>
    <cellStyle name="Total 13" xfId="151"/>
    <cellStyle name="Total 13 10" xfId="26706"/>
    <cellStyle name="Total 13 2" xfId="544"/>
    <cellStyle name="Total 13 2 2" xfId="1521"/>
    <cellStyle name="Total 13 2 2 2" xfId="2791"/>
    <cellStyle name="Total 13 2 2 2 2" xfId="6352"/>
    <cellStyle name="Total 13 2 2 2 2 2" xfId="14546"/>
    <cellStyle name="Total 13 2 2 2 2 2 2" xfId="26518"/>
    <cellStyle name="Total 13 2 2 2 2 2 2 2" xfId="47704"/>
    <cellStyle name="Total 13 2 2 2 2 2 3" xfId="37100"/>
    <cellStyle name="Total 13 2 2 2 2 3" xfId="21405"/>
    <cellStyle name="Total 13 2 2 2 2 3 2" xfId="42592"/>
    <cellStyle name="Total 13 2 2 2 2 4" xfId="32008"/>
    <cellStyle name="Total 13 2 2 2 2_Table 2A-1_EFT (Annual)" xfId="8537"/>
    <cellStyle name="Total 13 2 2 2 3" xfId="11888"/>
    <cellStyle name="Total 13 2 2 2 3 2" xfId="23972"/>
    <cellStyle name="Total 13 2 2 2 3 2 2" xfId="45158"/>
    <cellStyle name="Total 13 2 2 2 3 3" xfId="34554"/>
    <cellStyle name="Total 13 2 2 2 4" xfId="18859"/>
    <cellStyle name="Total 13 2 2 2 4 2" xfId="40046"/>
    <cellStyle name="Total 13 2 2 2 5" xfId="29265"/>
    <cellStyle name="Total 13 2 2 2_Table 2A-1_EFT (Annual)" xfId="8536"/>
    <cellStyle name="Total 13 2 2 3" xfId="5082"/>
    <cellStyle name="Total 13 2 2 3 2" xfId="13342"/>
    <cellStyle name="Total 13 2 2 3 2 2" xfId="25348"/>
    <cellStyle name="Total 13 2 2 3 2 2 2" xfId="46534"/>
    <cellStyle name="Total 13 2 2 3 2 3" xfId="35930"/>
    <cellStyle name="Total 13 2 2 3 3" xfId="20235"/>
    <cellStyle name="Total 13 2 2 3 3 2" xfId="41422"/>
    <cellStyle name="Total 13 2 2 3 4" xfId="30739"/>
    <cellStyle name="Total 13 2 2 3_Table 2A-1_EFT (Annual)" xfId="8538"/>
    <cellStyle name="Total 13 2 2 4" xfId="10686"/>
    <cellStyle name="Total 13 2 2 4 2" xfId="22802"/>
    <cellStyle name="Total 13 2 2 4 2 2" xfId="43988"/>
    <cellStyle name="Total 13 2 2 4 3" xfId="33384"/>
    <cellStyle name="Total 13 2 2 5" xfId="17689"/>
    <cellStyle name="Total 13 2 2 5 2" xfId="38876"/>
    <cellStyle name="Total 13 2 2 6" xfId="27996"/>
    <cellStyle name="Total 13 2 2_Table 2A-1_EFT (Annual)" xfId="8535"/>
    <cellStyle name="Total 13 2 3" xfId="1051"/>
    <cellStyle name="Total 13 2 3 2" xfId="4612"/>
    <cellStyle name="Total 13 2 3 2 2" xfId="12872"/>
    <cellStyle name="Total 13 2 3 2 2 2" xfId="24878"/>
    <cellStyle name="Total 13 2 3 2 2 2 2" xfId="46064"/>
    <cellStyle name="Total 13 2 3 2 2 3" xfId="35460"/>
    <cellStyle name="Total 13 2 3 2 3" xfId="19765"/>
    <cellStyle name="Total 13 2 3 2 3 2" xfId="40952"/>
    <cellStyle name="Total 13 2 3 2 4" xfId="30269"/>
    <cellStyle name="Total 13 2 3 2_Table 2A-1_EFT (Annual)" xfId="8540"/>
    <cellStyle name="Total 13 2 3 3" xfId="10216"/>
    <cellStyle name="Total 13 2 3 3 2" xfId="22332"/>
    <cellStyle name="Total 13 2 3 3 2 2" xfId="43518"/>
    <cellStyle name="Total 13 2 3 3 3" xfId="32914"/>
    <cellStyle name="Total 13 2 3 4" xfId="17219"/>
    <cellStyle name="Total 13 2 3 4 2" xfId="38406"/>
    <cellStyle name="Total 13 2 3 5" xfId="27526"/>
    <cellStyle name="Total 13 2 3_Table 2A-1_EFT (Annual)" xfId="8539"/>
    <cellStyle name="Total 13 2 4" xfId="2260"/>
    <cellStyle name="Total 13 2 4 2" xfId="5821"/>
    <cellStyle name="Total 13 2 4 2 2" xfId="14036"/>
    <cellStyle name="Total 13 2 4 2 2 2" xfId="26024"/>
    <cellStyle name="Total 13 2 4 2 2 2 2" xfId="47210"/>
    <cellStyle name="Total 13 2 4 2 2 3" xfId="36606"/>
    <cellStyle name="Total 13 2 4 2 3" xfId="20911"/>
    <cellStyle name="Total 13 2 4 2 3 2" xfId="42098"/>
    <cellStyle name="Total 13 2 4 2 4" xfId="31478"/>
    <cellStyle name="Total 13 2 4 2_Table 2A-1_EFT (Annual)" xfId="8542"/>
    <cellStyle name="Total 13 2 4 3" xfId="11380"/>
    <cellStyle name="Total 13 2 4 3 2" xfId="23478"/>
    <cellStyle name="Total 13 2 4 3 2 2" xfId="44664"/>
    <cellStyle name="Total 13 2 4 3 3" xfId="34060"/>
    <cellStyle name="Total 13 2 4 4" xfId="18365"/>
    <cellStyle name="Total 13 2 4 4 2" xfId="39552"/>
    <cellStyle name="Total 13 2 4 5" xfId="28735"/>
    <cellStyle name="Total 13 2 4_Table 2A-1_EFT (Annual)" xfId="8541"/>
    <cellStyle name="Total 13 2 5" xfId="4114"/>
    <cellStyle name="Total 13 2 5 2" xfId="12438"/>
    <cellStyle name="Total 13 2 5 2 2" xfId="24460"/>
    <cellStyle name="Total 13 2 5 2 2 2" xfId="45646"/>
    <cellStyle name="Total 13 2 5 2 3" xfId="35042"/>
    <cellStyle name="Total 13 2 5 3" xfId="19347"/>
    <cellStyle name="Total 13 2 5 3 2" xfId="40534"/>
    <cellStyle name="Total 13 2 5 4" xfId="29802"/>
    <cellStyle name="Total 13 2 5_Table 2A-1_EFT (Annual)" xfId="8543"/>
    <cellStyle name="Total 13 2 6" xfId="9777"/>
    <cellStyle name="Total 13 2 6 2" xfId="21914"/>
    <cellStyle name="Total 13 2 6 2 2" xfId="43100"/>
    <cellStyle name="Total 13 2 6 3" xfId="32496"/>
    <cellStyle name="Total 13 2 7" xfId="16801"/>
    <cellStyle name="Total 13 2 7 2" xfId="37988"/>
    <cellStyle name="Total 13 2 8" xfId="27059"/>
    <cellStyle name="Total 13 2_Table 2A-1_EFT (Annual)" xfId="3520"/>
    <cellStyle name="Total 13 3" xfId="382"/>
    <cellStyle name="Total 13 3 2" xfId="1365"/>
    <cellStyle name="Total 13 3 2 2" xfId="2635"/>
    <cellStyle name="Total 13 3 2 2 2" xfId="6196"/>
    <cellStyle name="Total 13 3 2 2 2 2" xfId="14390"/>
    <cellStyle name="Total 13 3 2 2 2 2 2" xfId="26362"/>
    <cellStyle name="Total 13 3 2 2 2 2 2 2" xfId="47548"/>
    <cellStyle name="Total 13 3 2 2 2 2 3" xfId="36944"/>
    <cellStyle name="Total 13 3 2 2 2 3" xfId="21249"/>
    <cellStyle name="Total 13 3 2 2 2 3 2" xfId="42436"/>
    <cellStyle name="Total 13 3 2 2 2 4" xfId="31852"/>
    <cellStyle name="Total 13 3 2 2 2_Table 2A-1_EFT (Annual)" xfId="8546"/>
    <cellStyle name="Total 13 3 2 2 3" xfId="11732"/>
    <cellStyle name="Total 13 3 2 2 3 2" xfId="23816"/>
    <cellStyle name="Total 13 3 2 2 3 2 2" xfId="45002"/>
    <cellStyle name="Total 13 3 2 2 3 3" xfId="34398"/>
    <cellStyle name="Total 13 3 2 2 4" xfId="18703"/>
    <cellStyle name="Total 13 3 2 2 4 2" xfId="39890"/>
    <cellStyle name="Total 13 3 2 2 5" xfId="29109"/>
    <cellStyle name="Total 13 3 2 2_Table 2A-1_EFT (Annual)" xfId="8545"/>
    <cellStyle name="Total 13 3 2 3" xfId="4926"/>
    <cellStyle name="Total 13 3 2 3 2" xfId="13186"/>
    <cellStyle name="Total 13 3 2 3 2 2" xfId="25192"/>
    <cellStyle name="Total 13 3 2 3 2 2 2" xfId="46378"/>
    <cellStyle name="Total 13 3 2 3 2 3" xfId="35774"/>
    <cellStyle name="Total 13 3 2 3 3" xfId="20079"/>
    <cellStyle name="Total 13 3 2 3 3 2" xfId="41266"/>
    <cellStyle name="Total 13 3 2 3 4" xfId="30583"/>
    <cellStyle name="Total 13 3 2 3_Table 2A-1_EFT (Annual)" xfId="8547"/>
    <cellStyle name="Total 13 3 2 4" xfId="10530"/>
    <cellStyle name="Total 13 3 2 4 2" xfId="22646"/>
    <cellStyle name="Total 13 3 2 4 2 2" xfId="43832"/>
    <cellStyle name="Total 13 3 2 4 3" xfId="33228"/>
    <cellStyle name="Total 13 3 2 5" xfId="17533"/>
    <cellStyle name="Total 13 3 2 5 2" xfId="38720"/>
    <cellStyle name="Total 13 3 2 6" xfId="27840"/>
    <cellStyle name="Total 13 3 2_Table 2A-1_EFT (Annual)" xfId="8544"/>
    <cellStyle name="Total 13 3 3" xfId="919"/>
    <cellStyle name="Total 13 3 3 2" xfId="4480"/>
    <cellStyle name="Total 13 3 3 2 2" xfId="12742"/>
    <cellStyle name="Total 13 3 3 2 2 2" xfId="24752"/>
    <cellStyle name="Total 13 3 3 2 2 2 2" xfId="45938"/>
    <cellStyle name="Total 13 3 3 2 2 3" xfId="35334"/>
    <cellStyle name="Total 13 3 3 2 3" xfId="19639"/>
    <cellStyle name="Total 13 3 3 2 3 2" xfId="40826"/>
    <cellStyle name="Total 13 3 3 2 4" xfId="30137"/>
    <cellStyle name="Total 13 3 3 2_Table 2A-1_EFT (Annual)" xfId="8549"/>
    <cellStyle name="Total 13 3 3 3" xfId="10089"/>
    <cellStyle name="Total 13 3 3 3 2" xfId="22206"/>
    <cellStyle name="Total 13 3 3 3 2 2" xfId="43392"/>
    <cellStyle name="Total 13 3 3 3 3" xfId="32788"/>
    <cellStyle name="Total 13 3 3 4" xfId="17093"/>
    <cellStyle name="Total 13 3 3 4 2" xfId="38280"/>
    <cellStyle name="Total 13 3 3 5" xfId="27394"/>
    <cellStyle name="Total 13 3 3_Table 2A-1_EFT (Annual)" xfId="8548"/>
    <cellStyle name="Total 13 3 4" xfId="2104"/>
    <cellStyle name="Total 13 3 4 2" xfId="5665"/>
    <cellStyle name="Total 13 3 4 2 2" xfId="13880"/>
    <cellStyle name="Total 13 3 4 2 2 2" xfId="25868"/>
    <cellStyle name="Total 13 3 4 2 2 2 2" xfId="47054"/>
    <cellStyle name="Total 13 3 4 2 2 3" xfId="36450"/>
    <cellStyle name="Total 13 3 4 2 3" xfId="20755"/>
    <cellStyle name="Total 13 3 4 2 3 2" xfId="41942"/>
    <cellStyle name="Total 13 3 4 2 4" xfId="31322"/>
    <cellStyle name="Total 13 3 4 2_Table 2A-1_EFT (Annual)" xfId="8551"/>
    <cellStyle name="Total 13 3 4 3" xfId="11224"/>
    <cellStyle name="Total 13 3 4 3 2" xfId="23322"/>
    <cellStyle name="Total 13 3 4 3 2 2" xfId="44508"/>
    <cellStyle name="Total 13 3 4 3 3" xfId="33904"/>
    <cellStyle name="Total 13 3 4 4" xfId="18209"/>
    <cellStyle name="Total 13 3 4 4 2" xfId="39396"/>
    <cellStyle name="Total 13 3 4 5" xfId="28579"/>
    <cellStyle name="Total 13 3 4_Table 2A-1_EFT (Annual)" xfId="8550"/>
    <cellStyle name="Total 13 3 5" xfId="3952"/>
    <cellStyle name="Total 13 3 5 2" xfId="12280"/>
    <cellStyle name="Total 13 3 5 2 2" xfId="24304"/>
    <cellStyle name="Total 13 3 5 2 2 2" xfId="45490"/>
    <cellStyle name="Total 13 3 5 2 3" xfId="34886"/>
    <cellStyle name="Total 13 3 5 3" xfId="19191"/>
    <cellStyle name="Total 13 3 5 3 2" xfId="40378"/>
    <cellStyle name="Total 13 3 5 4" xfId="29640"/>
    <cellStyle name="Total 13 3 5_Table 2A-1_EFT (Annual)" xfId="8552"/>
    <cellStyle name="Total 13 3 6" xfId="9617"/>
    <cellStyle name="Total 13 3 6 2" xfId="21758"/>
    <cellStyle name="Total 13 3 6 2 2" xfId="42944"/>
    <cellStyle name="Total 13 3 6 3" xfId="32340"/>
    <cellStyle name="Total 13 3 7" xfId="16645"/>
    <cellStyle name="Total 13 3 7 2" xfId="37832"/>
    <cellStyle name="Total 13 3 8" xfId="26897"/>
    <cellStyle name="Total 13 3_Table 2A-1_EFT (Annual)" xfId="3521"/>
    <cellStyle name="Total 13 4" xfId="1199"/>
    <cellStyle name="Total 13 4 2" xfId="2469"/>
    <cellStyle name="Total 13 4 2 2" xfId="6030"/>
    <cellStyle name="Total 13 4 2 2 2" xfId="14224"/>
    <cellStyle name="Total 13 4 2 2 2 2" xfId="26196"/>
    <cellStyle name="Total 13 4 2 2 2 2 2" xfId="47382"/>
    <cellStyle name="Total 13 4 2 2 2 3" xfId="36778"/>
    <cellStyle name="Total 13 4 2 2 3" xfId="21083"/>
    <cellStyle name="Total 13 4 2 2 3 2" xfId="42270"/>
    <cellStyle name="Total 13 4 2 2 4" xfId="31686"/>
    <cellStyle name="Total 13 4 2 2_Table 2A-1_EFT (Annual)" xfId="8555"/>
    <cellStyle name="Total 13 4 2 3" xfId="11566"/>
    <cellStyle name="Total 13 4 2 3 2" xfId="23650"/>
    <cellStyle name="Total 13 4 2 3 2 2" xfId="44836"/>
    <cellStyle name="Total 13 4 2 3 3" xfId="34232"/>
    <cellStyle name="Total 13 4 2 4" xfId="18537"/>
    <cellStyle name="Total 13 4 2 4 2" xfId="39724"/>
    <cellStyle name="Total 13 4 2 5" xfId="28943"/>
    <cellStyle name="Total 13 4 2_Table 2A-1_EFT (Annual)" xfId="8554"/>
    <cellStyle name="Total 13 4 3" xfId="4760"/>
    <cellStyle name="Total 13 4 3 2" xfId="13020"/>
    <cellStyle name="Total 13 4 3 2 2" xfId="25026"/>
    <cellStyle name="Total 13 4 3 2 2 2" xfId="46212"/>
    <cellStyle name="Total 13 4 3 2 3" xfId="35608"/>
    <cellStyle name="Total 13 4 3 3" xfId="19913"/>
    <cellStyle name="Total 13 4 3 3 2" xfId="41100"/>
    <cellStyle name="Total 13 4 3 4" xfId="30417"/>
    <cellStyle name="Total 13 4 3_Table 2A-1_EFT (Annual)" xfId="8556"/>
    <cellStyle name="Total 13 4 4" xfId="10364"/>
    <cellStyle name="Total 13 4 4 2" xfId="22480"/>
    <cellStyle name="Total 13 4 4 2 2" xfId="43666"/>
    <cellStyle name="Total 13 4 4 3" xfId="33062"/>
    <cellStyle name="Total 13 4 5" xfId="17367"/>
    <cellStyle name="Total 13 4 5 2" xfId="38554"/>
    <cellStyle name="Total 13 4 6" xfId="27674"/>
    <cellStyle name="Total 13 4_Table 2A-1_EFT (Annual)" xfId="8553"/>
    <cellStyle name="Total 13 5" xfId="760"/>
    <cellStyle name="Total 13 5 2" xfId="4321"/>
    <cellStyle name="Total 13 5 2 2" xfId="12601"/>
    <cellStyle name="Total 13 5 2 2 2" xfId="24618"/>
    <cellStyle name="Total 13 5 2 2 2 2" xfId="45804"/>
    <cellStyle name="Total 13 5 2 2 3" xfId="35200"/>
    <cellStyle name="Total 13 5 2 3" xfId="19505"/>
    <cellStyle name="Total 13 5 2 3 2" xfId="40692"/>
    <cellStyle name="Total 13 5 2 4" xfId="29978"/>
    <cellStyle name="Total 13 5 2_Table 2A-1_EFT (Annual)" xfId="8558"/>
    <cellStyle name="Total 13 5 3" xfId="9949"/>
    <cellStyle name="Total 13 5 3 2" xfId="22072"/>
    <cellStyle name="Total 13 5 3 2 2" xfId="43258"/>
    <cellStyle name="Total 13 5 3 3" xfId="32654"/>
    <cellStyle name="Total 13 5 4" xfId="16959"/>
    <cellStyle name="Total 13 5 4 2" xfId="38146"/>
    <cellStyle name="Total 13 5 5" xfId="27235"/>
    <cellStyle name="Total 13 5_Table 2A-1_EFT (Annual)" xfId="8557"/>
    <cellStyle name="Total 13 6" xfId="1847"/>
    <cellStyle name="Total 13 6 2" xfId="5408"/>
    <cellStyle name="Total 13 6 2 2" xfId="13623"/>
    <cellStyle name="Total 13 6 2 2 2" xfId="25611"/>
    <cellStyle name="Total 13 6 2 2 2 2" xfId="46797"/>
    <cellStyle name="Total 13 6 2 2 3" xfId="36193"/>
    <cellStyle name="Total 13 6 2 3" xfId="20498"/>
    <cellStyle name="Total 13 6 2 3 2" xfId="41685"/>
    <cellStyle name="Total 13 6 2 4" xfId="31065"/>
    <cellStyle name="Total 13 6 2_Table 2A-1_EFT (Annual)" xfId="8560"/>
    <cellStyle name="Total 13 6 3" xfId="10967"/>
    <cellStyle name="Total 13 6 3 2" xfId="23065"/>
    <cellStyle name="Total 13 6 3 2 2" xfId="44251"/>
    <cellStyle name="Total 13 6 3 3" xfId="33647"/>
    <cellStyle name="Total 13 6 4" xfId="17952"/>
    <cellStyle name="Total 13 6 4 2" xfId="39139"/>
    <cellStyle name="Total 13 6 5" xfId="28322"/>
    <cellStyle name="Total 13 6_Table 2A-1_EFT (Annual)" xfId="8559"/>
    <cellStyle name="Total 13 7" xfId="3740"/>
    <cellStyle name="Total 13 7 2" xfId="12108"/>
    <cellStyle name="Total 13 7 2 2" xfId="24138"/>
    <cellStyle name="Total 13 7 2 2 2" xfId="45324"/>
    <cellStyle name="Total 13 7 2 3" xfId="34720"/>
    <cellStyle name="Total 13 7 3" xfId="19025"/>
    <cellStyle name="Total 13 7 3 2" xfId="40212"/>
    <cellStyle name="Total 13 7 4" xfId="29449"/>
    <cellStyle name="Total 13 7_Table 2A-1_EFT (Annual)" xfId="8561"/>
    <cellStyle name="Total 13 8" xfId="9427"/>
    <cellStyle name="Total 13 8 2" xfId="21592"/>
    <cellStyle name="Total 13 8 2 2" xfId="42778"/>
    <cellStyle name="Total 13 8 3" xfId="32174"/>
    <cellStyle name="Total 13 9" xfId="16479"/>
    <cellStyle name="Total 13 9 2" xfId="37666"/>
    <cellStyle name="Total 13_Table 2A-1_EFT (Annual)" xfId="3519"/>
    <cellStyle name="Total 14" xfId="127"/>
    <cellStyle name="Total 14 10" xfId="26682"/>
    <cellStyle name="Total 14 2" xfId="520"/>
    <cellStyle name="Total 14 2 2" xfId="1497"/>
    <cellStyle name="Total 14 2 2 2" xfId="2767"/>
    <cellStyle name="Total 14 2 2 2 2" xfId="6328"/>
    <cellStyle name="Total 14 2 2 2 2 2" xfId="14522"/>
    <cellStyle name="Total 14 2 2 2 2 2 2" xfId="26494"/>
    <cellStyle name="Total 14 2 2 2 2 2 2 2" xfId="47680"/>
    <cellStyle name="Total 14 2 2 2 2 2 3" xfId="37076"/>
    <cellStyle name="Total 14 2 2 2 2 3" xfId="21381"/>
    <cellStyle name="Total 14 2 2 2 2 3 2" xfId="42568"/>
    <cellStyle name="Total 14 2 2 2 2 4" xfId="31984"/>
    <cellStyle name="Total 14 2 2 2 2_Table 2A-1_EFT (Annual)" xfId="8564"/>
    <cellStyle name="Total 14 2 2 2 3" xfId="11864"/>
    <cellStyle name="Total 14 2 2 2 3 2" xfId="23948"/>
    <cellStyle name="Total 14 2 2 2 3 2 2" xfId="45134"/>
    <cellStyle name="Total 14 2 2 2 3 3" xfId="34530"/>
    <cellStyle name="Total 14 2 2 2 4" xfId="18835"/>
    <cellStyle name="Total 14 2 2 2 4 2" xfId="40022"/>
    <cellStyle name="Total 14 2 2 2 5" xfId="29241"/>
    <cellStyle name="Total 14 2 2 2_Table 2A-1_EFT (Annual)" xfId="8563"/>
    <cellStyle name="Total 14 2 2 3" xfId="5058"/>
    <cellStyle name="Total 14 2 2 3 2" xfId="13318"/>
    <cellStyle name="Total 14 2 2 3 2 2" xfId="25324"/>
    <cellStyle name="Total 14 2 2 3 2 2 2" xfId="46510"/>
    <cellStyle name="Total 14 2 2 3 2 3" xfId="35906"/>
    <cellStyle name="Total 14 2 2 3 3" xfId="20211"/>
    <cellStyle name="Total 14 2 2 3 3 2" xfId="41398"/>
    <cellStyle name="Total 14 2 2 3 4" xfId="30715"/>
    <cellStyle name="Total 14 2 2 3_Table 2A-1_EFT (Annual)" xfId="8565"/>
    <cellStyle name="Total 14 2 2 4" xfId="10662"/>
    <cellStyle name="Total 14 2 2 4 2" xfId="22778"/>
    <cellStyle name="Total 14 2 2 4 2 2" xfId="43964"/>
    <cellStyle name="Total 14 2 2 4 3" xfId="33360"/>
    <cellStyle name="Total 14 2 2 5" xfId="17665"/>
    <cellStyle name="Total 14 2 2 5 2" xfId="38852"/>
    <cellStyle name="Total 14 2 2 6" xfId="27972"/>
    <cellStyle name="Total 14 2 2_Table 2A-1_EFT (Annual)" xfId="8562"/>
    <cellStyle name="Total 14 2 3" xfId="1030"/>
    <cellStyle name="Total 14 2 3 2" xfId="4591"/>
    <cellStyle name="Total 14 2 3 2 2" xfId="12851"/>
    <cellStyle name="Total 14 2 3 2 2 2" xfId="24857"/>
    <cellStyle name="Total 14 2 3 2 2 2 2" xfId="46043"/>
    <cellStyle name="Total 14 2 3 2 2 3" xfId="35439"/>
    <cellStyle name="Total 14 2 3 2 3" xfId="19744"/>
    <cellStyle name="Total 14 2 3 2 3 2" xfId="40931"/>
    <cellStyle name="Total 14 2 3 2 4" xfId="30248"/>
    <cellStyle name="Total 14 2 3 2_Table 2A-1_EFT (Annual)" xfId="8567"/>
    <cellStyle name="Total 14 2 3 3" xfId="10195"/>
    <cellStyle name="Total 14 2 3 3 2" xfId="22311"/>
    <cellStyle name="Total 14 2 3 3 2 2" xfId="43497"/>
    <cellStyle name="Total 14 2 3 3 3" xfId="32893"/>
    <cellStyle name="Total 14 2 3 4" xfId="17198"/>
    <cellStyle name="Total 14 2 3 4 2" xfId="38385"/>
    <cellStyle name="Total 14 2 3 5" xfId="27505"/>
    <cellStyle name="Total 14 2 3_Table 2A-1_EFT (Annual)" xfId="8566"/>
    <cellStyle name="Total 14 2 4" xfId="2236"/>
    <cellStyle name="Total 14 2 4 2" xfId="5797"/>
    <cellStyle name="Total 14 2 4 2 2" xfId="14012"/>
    <cellStyle name="Total 14 2 4 2 2 2" xfId="26000"/>
    <cellStyle name="Total 14 2 4 2 2 2 2" xfId="47186"/>
    <cellStyle name="Total 14 2 4 2 2 3" xfId="36582"/>
    <cellStyle name="Total 14 2 4 2 3" xfId="20887"/>
    <cellStyle name="Total 14 2 4 2 3 2" xfId="42074"/>
    <cellStyle name="Total 14 2 4 2 4" xfId="31454"/>
    <cellStyle name="Total 14 2 4 2_Table 2A-1_EFT (Annual)" xfId="8569"/>
    <cellStyle name="Total 14 2 4 3" xfId="11356"/>
    <cellStyle name="Total 14 2 4 3 2" xfId="23454"/>
    <cellStyle name="Total 14 2 4 3 2 2" xfId="44640"/>
    <cellStyle name="Total 14 2 4 3 3" xfId="34036"/>
    <cellStyle name="Total 14 2 4 4" xfId="18341"/>
    <cellStyle name="Total 14 2 4 4 2" xfId="39528"/>
    <cellStyle name="Total 14 2 4 5" xfId="28711"/>
    <cellStyle name="Total 14 2 4_Table 2A-1_EFT (Annual)" xfId="8568"/>
    <cellStyle name="Total 14 2 5" xfId="4090"/>
    <cellStyle name="Total 14 2 5 2" xfId="12414"/>
    <cellStyle name="Total 14 2 5 2 2" xfId="24436"/>
    <cellStyle name="Total 14 2 5 2 2 2" xfId="45622"/>
    <cellStyle name="Total 14 2 5 2 3" xfId="35018"/>
    <cellStyle name="Total 14 2 5 3" xfId="19323"/>
    <cellStyle name="Total 14 2 5 3 2" xfId="40510"/>
    <cellStyle name="Total 14 2 5 4" xfId="29778"/>
    <cellStyle name="Total 14 2 5_Table 2A-1_EFT (Annual)" xfId="8570"/>
    <cellStyle name="Total 14 2 6" xfId="9753"/>
    <cellStyle name="Total 14 2 6 2" xfId="21890"/>
    <cellStyle name="Total 14 2 6 2 2" xfId="43076"/>
    <cellStyle name="Total 14 2 6 3" xfId="32472"/>
    <cellStyle name="Total 14 2 7" xfId="16777"/>
    <cellStyle name="Total 14 2 7 2" xfId="37964"/>
    <cellStyle name="Total 14 2 8" xfId="27035"/>
    <cellStyle name="Total 14 2_Table 2A-1_EFT (Annual)" xfId="3523"/>
    <cellStyle name="Total 14 3" xfId="358"/>
    <cellStyle name="Total 14 3 2" xfId="1341"/>
    <cellStyle name="Total 14 3 2 2" xfId="2611"/>
    <cellStyle name="Total 14 3 2 2 2" xfId="6172"/>
    <cellStyle name="Total 14 3 2 2 2 2" xfId="14366"/>
    <cellStyle name="Total 14 3 2 2 2 2 2" xfId="26338"/>
    <cellStyle name="Total 14 3 2 2 2 2 2 2" xfId="47524"/>
    <cellStyle name="Total 14 3 2 2 2 2 3" xfId="36920"/>
    <cellStyle name="Total 14 3 2 2 2 3" xfId="21225"/>
    <cellStyle name="Total 14 3 2 2 2 3 2" xfId="42412"/>
    <cellStyle name="Total 14 3 2 2 2 4" xfId="31828"/>
    <cellStyle name="Total 14 3 2 2 2_Table 2A-1_EFT (Annual)" xfId="8573"/>
    <cellStyle name="Total 14 3 2 2 3" xfId="11708"/>
    <cellStyle name="Total 14 3 2 2 3 2" xfId="23792"/>
    <cellStyle name="Total 14 3 2 2 3 2 2" xfId="44978"/>
    <cellStyle name="Total 14 3 2 2 3 3" xfId="34374"/>
    <cellStyle name="Total 14 3 2 2 4" xfId="18679"/>
    <cellStyle name="Total 14 3 2 2 4 2" xfId="39866"/>
    <cellStyle name="Total 14 3 2 2 5" xfId="29085"/>
    <cellStyle name="Total 14 3 2 2_Table 2A-1_EFT (Annual)" xfId="8572"/>
    <cellStyle name="Total 14 3 2 3" xfId="4902"/>
    <cellStyle name="Total 14 3 2 3 2" xfId="13162"/>
    <cellStyle name="Total 14 3 2 3 2 2" xfId="25168"/>
    <cellStyle name="Total 14 3 2 3 2 2 2" xfId="46354"/>
    <cellStyle name="Total 14 3 2 3 2 3" xfId="35750"/>
    <cellStyle name="Total 14 3 2 3 3" xfId="20055"/>
    <cellStyle name="Total 14 3 2 3 3 2" xfId="41242"/>
    <cellStyle name="Total 14 3 2 3 4" xfId="30559"/>
    <cellStyle name="Total 14 3 2 3_Table 2A-1_EFT (Annual)" xfId="8574"/>
    <cellStyle name="Total 14 3 2 4" xfId="10506"/>
    <cellStyle name="Total 14 3 2 4 2" xfId="22622"/>
    <cellStyle name="Total 14 3 2 4 2 2" xfId="43808"/>
    <cellStyle name="Total 14 3 2 4 3" xfId="33204"/>
    <cellStyle name="Total 14 3 2 5" xfId="17509"/>
    <cellStyle name="Total 14 3 2 5 2" xfId="38696"/>
    <cellStyle name="Total 14 3 2 6" xfId="27816"/>
    <cellStyle name="Total 14 3 2_Table 2A-1_EFT (Annual)" xfId="8571"/>
    <cellStyle name="Total 14 3 3" xfId="898"/>
    <cellStyle name="Total 14 3 3 2" xfId="4459"/>
    <cellStyle name="Total 14 3 3 2 2" xfId="12721"/>
    <cellStyle name="Total 14 3 3 2 2 2" xfId="24731"/>
    <cellStyle name="Total 14 3 3 2 2 2 2" xfId="45917"/>
    <cellStyle name="Total 14 3 3 2 2 3" xfId="35313"/>
    <cellStyle name="Total 14 3 3 2 3" xfId="19618"/>
    <cellStyle name="Total 14 3 3 2 3 2" xfId="40805"/>
    <cellStyle name="Total 14 3 3 2 4" xfId="30116"/>
    <cellStyle name="Total 14 3 3 2_Table 2A-1_EFT (Annual)" xfId="8576"/>
    <cellStyle name="Total 14 3 3 3" xfId="10068"/>
    <cellStyle name="Total 14 3 3 3 2" xfId="22185"/>
    <cellStyle name="Total 14 3 3 3 2 2" xfId="43371"/>
    <cellStyle name="Total 14 3 3 3 3" xfId="32767"/>
    <cellStyle name="Total 14 3 3 4" xfId="17072"/>
    <cellStyle name="Total 14 3 3 4 2" xfId="38259"/>
    <cellStyle name="Total 14 3 3 5" xfId="27373"/>
    <cellStyle name="Total 14 3 3_Table 2A-1_EFT (Annual)" xfId="8575"/>
    <cellStyle name="Total 14 3 4" xfId="2080"/>
    <cellStyle name="Total 14 3 4 2" xfId="5641"/>
    <cellStyle name="Total 14 3 4 2 2" xfId="13856"/>
    <cellStyle name="Total 14 3 4 2 2 2" xfId="25844"/>
    <cellStyle name="Total 14 3 4 2 2 2 2" xfId="47030"/>
    <cellStyle name="Total 14 3 4 2 2 3" xfId="36426"/>
    <cellStyle name="Total 14 3 4 2 3" xfId="20731"/>
    <cellStyle name="Total 14 3 4 2 3 2" xfId="41918"/>
    <cellStyle name="Total 14 3 4 2 4" xfId="31298"/>
    <cellStyle name="Total 14 3 4 2_Table 2A-1_EFT (Annual)" xfId="8578"/>
    <cellStyle name="Total 14 3 4 3" xfId="11200"/>
    <cellStyle name="Total 14 3 4 3 2" xfId="23298"/>
    <cellStyle name="Total 14 3 4 3 2 2" xfId="44484"/>
    <cellStyle name="Total 14 3 4 3 3" xfId="33880"/>
    <cellStyle name="Total 14 3 4 4" xfId="18185"/>
    <cellStyle name="Total 14 3 4 4 2" xfId="39372"/>
    <cellStyle name="Total 14 3 4 5" xfId="28555"/>
    <cellStyle name="Total 14 3 4_Table 2A-1_EFT (Annual)" xfId="8577"/>
    <cellStyle name="Total 14 3 5" xfId="3928"/>
    <cellStyle name="Total 14 3 5 2" xfId="12256"/>
    <cellStyle name="Total 14 3 5 2 2" xfId="24280"/>
    <cellStyle name="Total 14 3 5 2 2 2" xfId="45466"/>
    <cellStyle name="Total 14 3 5 2 3" xfId="34862"/>
    <cellStyle name="Total 14 3 5 3" xfId="19167"/>
    <cellStyle name="Total 14 3 5 3 2" xfId="40354"/>
    <cellStyle name="Total 14 3 5 4" xfId="29616"/>
    <cellStyle name="Total 14 3 5_Table 2A-1_EFT (Annual)" xfId="8579"/>
    <cellStyle name="Total 14 3 6" xfId="9593"/>
    <cellStyle name="Total 14 3 6 2" xfId="21734"/>
    <cellStyle name="Total 14 3 6 2 2" xfId="42920"/>
    <cellStyle name="Total 14 3 6 3" xfId="32316"/>
    <cellStyle name="Total 14 3 7" xfId="16621"/>
    <cellStyle name="Total 14 3 7 2" xfId="37808"/>
    <cellStyle name="Total 14 3 8" xfId="26873"/>
    <cellStyle name="Total 14 3_Table 2A-1_EFT (Annual)" xfId="3524"/>
    <cellStyle name="Total 14 4" xfId="1175"/>
    <cellStyle name="Total 14 4 2" xfId="2445"/>
    <cellStyle name="Total 14 4 2 2" xfId="6006"/>
    <cellStyle name="Total 14 4 2 2 2" xfId="14200"/>
    <cellStyle name="Total 14 4 2 2 2 2" xfId="26172"/>
    <cellStyle name="Total 14 4 2 2 2 2 2" xfId="47358"/>
    <cellStyle name="Total 14 4 2 2 2 3" xfId="36754"/>
    <cellStyle name="Total 14 4 2 2 3" xfId="21059"/>
    <cellStyle name="Total 14 4 2 2 3 2" xfId="42246"/>
    <cellStyle name="Total 14 4 2 2 4" xfId="31662"/>
    <cellStyle name="Total 14 4 2 2_Table 2A-1_EFT (Annual)" xfId="8582"/>
    <cellStyle name="Total 14 4 2 3" xfId="11542"/>
    <cellStyle name="Total 14 4 2 3 2" xfId="23626"/>
    <cellStyle name="Total 14 4 2 3 2 2" xfId="44812"/>
    <cellStyle name="Total 14 4 2 3 3" xfId="34208"/>
    <cellStyle name="Total 14 4 2 4" xfId="18513"/>
    <cellStyle name="Total 14 4 2 4 2" xfId="39700"/>
    <cellStyle name="Total 14 4 2 5" xfId="28919"/>
    <cellStyle name="Total 14 4 2_Table 2A-1_EFT (Annual)" xfId="8581"/>
    <cellStyle name="Total 14 4 3" xfId="4736"/>
    <cellStyle name="Total 14 4 3 2" xfId="12996"/>
    <cellStyle name="Total 14 4 3 2 2" xfId="25002"/>
    <cellStyle name="Total 14 4 3 2 2 2" xfId="46188"/>
    <cellStyle name="Total 14 4 3 2 3" xfId="35584"/>
    <cellStyle name="Total 14 4 3 3" xfId="19889"/>
    <cellStyle name="Total 14 4 3 3 2" xfId="41076"/>
    <cellStyle name="Total 14 4 3 4" xfId="30393"/>
    <cellStyle name="Total 14 4 3_Table 2A-1_EFT (Annual)" xfId="8583"/>
    <cellStyle name="Total 14 4 4" xfId="10340"/>
    <cellStyle name="Total 14 4 4 2" xfId="22456"/>
    <cellStyle name="Total 14 4 4 2 2" xfId="43642"/>
    <cellStyle name="Total 14 4 4 3" xfId="33038"/>
    <cellStyle name="Total 14 4 5" xfId="17343"/>
    <cellStyle name="Total 14 4 5 2" xfId="38530"/>
    <cellStyle name="Total 14 4 6" xfId="27650"/>
    <cellStyle name="Total 14 4_Table 2A-1_EFT (Annual)" xfId="8580"/>
    <cellStyle name="Total 14 5" xfId="739"/>
    <cellStyle name="Total 14 5 2" xfId="4300"/>
    <cellStyle name="Total 14 5 2 2" xfId="12580"/>
    <cellStyle name="Total 14 5 2 2 2" xfId="24597"/>
    <cellStyle name="Total 14 5 2 2 2 2" xfId="45783"/>
    <cellStyle name="Total 14 5 2 2 3" xfId="35179"/>
    <cellStyle name="Total 14 5 2 3" xfId="19484"/>
    <cellStyle name="Total 14 5 2 3 2" xfId="40671"/>
    <cellStyle name="Total 14 5 2 4" xfId="29957"/>
    <cellStyle name="Total 14 5 2_Table 2A-1_EFT (Annual)" xfId="8585"/>
    <cellStyle name="Total 14 5 3" xfId="9928"/>
    <cellStyle name="Total 14 5 3 2" xfId="22051"/>
    <cellStyle name="Total 14 5 3 2 2" xfId="43237"/>
    <cellStyle name="Total 14 5 3 3" xfId="32633"/>
    <cellStyle name="Total 14 5 4" xfId="16938"/>
    <cellStyle name="Total 14 5 4 2" xfId="38125"/>
    <cellStyle name="Total 14 5 5" xfId="27214"/>
    <cellStyle name="Total 14 5_Table 2A-1_EFT (Annual)" xfId="8584"/>
    <cellStyle name="Total 14 6" xfId="1859"/>
    <cellStyle name="Total 14 6 2" xfId="5420"/>
    <cellStyle name="Total 14 6 2 2" xfId="13635"/>
    <cellStyle name="Total 14 6 2 2 2" xfId="25623"/>
    <cellStyle name="Total 14 6 2 2 2 2" xfId="46809"/>
    <cellStyle name="Total 14 6 2 2 3" xfId="36205"/>
    <cellStyle name="Total 14 6 2 3" xfId="20510"/>
    <cellStyle name="Total 14 6 2 3 2" xfId="41697"/>
    <cellStyle name="Total 14 6 2 4" xfId="31077"/>
    <cellStyle name="Total 14 6 2_Table 2A-1_EFT (Annual)" xfId="8587"/>
    <cellStyle name="Total 14 6 3" xfId="10979"/>
    <cellStyle name="Total 14 6 3 2" xfId="23077"/>
    <cellStyle name="Total 14 6 3 2 2" xfId="44263"/>
    <cellStyle name="Total 14 6 3 3" xfId="33659"/>
    <cellStyle name="Total 14 6 4" xfId="17964"/>
    <cellStyle name="Total 14 6 4 2" xfId="39151"/>
    <cellStyle name="Total 14 6 5" xfId="28334"/>
    <cellStyle name="Total 14 6_Table 2A-1_EFT (Annual)" xfId="8586"/>
    <cellStyle name="Total 14 7" xfId="3716"/>
    <cellStyle name="Total 14 7 2" xfId="12084"/>
    <cellStyle name="Total 14 7 2 2" xfId="24114"/>
    <cellStyle name="Total 14 7 2 2 2" xfId="45300"/>
    <cellStyle name="Total 14 7 2 3" xfId="34696"/>
    <cellStyle name="Total 14 7 3" xfId="19001"/>
    <cellStyle name="Total 14 7 3 2" xfId="40188"/>
    <cellStyle name="Total 14 7 4" xfId="29425"/>
    <cellStyle name="Total 14 7_Table 2A-1_EFT (Annual)" xfId="8588"/>
    <cellStyle name="Total 14 8" xfId="9403"/>
    <cellStyle name="Total 14 8 2" xfId="21568"/>
    <cellStyle name="Total 14 8 2 2" xfId="42754"/>
    <cellStyle name="Total 14 8 3" xfId="32150"/>
    <cellStyle name="Total 14 9" xfId="16455"/>
    <cellStyle name="Total 14 9 2" xfId="37642"/>
    <cellStyle name="Total 14_Table 2A-1_EFT (Annual)" xfId="3522"/>
    <cellStyle name="Total 15" xfId="140"/>
    <cellStyle name="Total 15 10" xfId="26695"/>
    <cellStyle name="Total 15 2" xfId="533"/>
    <cellStyle name="Total 15 2 2" xfId="1510"/>
    <cellStyle name="Total 15 2 2 2" xfId="2780"/>
    <cellStyle name="Total 15 2 2 2 2" xfId="6341"/>
    <cellStyle name="Total 15 2 2 2 2 2" xfId="14535"/>
    <cellStyle name="Total 15 2 2 2 2 2 2" xfId="26507"/>
    <cellStyle name="Total 15 2 2 2 2 2 2 2" xfId="47693"/>
    <cellStyle name="Total 15 2 2 2 2 2 3" xfId="37089"/>
    <cellStyle name="Total 15 2 2 2 2 3" xfId="21394"/>
    <cellStyle name="Total 15 2 2 2 2 3 2" xfId="42581"/>
    <cellStyle name="Total 15 2 2 2 2 4" xfId="31997"/>
    <cellStyle name="Total 15 2 2 2 2_Table 2A-1_EFT (Annual)" xfId="8591"/>
    <cellStyle name="Total 15 2 2 2 3" xfId="11877"/>
    <cellStyle name="Total 15 2 2 2 3 2" xfId="23961"/>
    <cellStyle name="Total 15 2 2 2 3 2 2" xfId="45147"/>
    <cellStyle name="Total 15 2 2 2 3 3" xfId="34543"/>
    <cellStyle name="Total 15 2 2 2 4" xfId="18848"/>
    <cellStyle name="Total 15 2 2 2 4 2" xfId="40035"/>
    <cellStyle name="Total 15 2 2 2 5" xfId="29254"/>
    <cellStyle name="Total 15 2 2 2_Table 2A-1_EFT (Annual)" xfId="8590"/>
    <cellStyle name="Total 15 2 2 3" xfId="5071"/>
    <cellStyle name="Total 15 2 2 3 2" xfId="13331"/>
    <cellStyle name="Total 15 2 2 3 2 2" xfId="25337"/>
    <cellStyle name="Total 15 2 2 3 2 2 2" xfId="46523"/>
    <cellStyle name="Total 15 2 2 3 2 3" xfId="35919"/>
    <cellStyle name="Total 15 2 2 3 3" xfId="20224"/>
    <cellStyle name="Total 15 2 2 3 3 2" xfId="41411"/>
    <cellStyle name="Total 15 2 2 3 4" xfId="30728"/>
    <cellStyle name="Total 15 2 2 3_Table 2A-1_EFT (Annual)" xfId="8592"/>
    <cellStyle name="Total 15 2 2 4" xfId="10675"/>
    <cellStyle name="Total 15 2 2 4 2" xfId="22791"/>
    <cellStyle name="Total 15 2 2 4 2 2" xfId="43977"/>
    <cellStyle name="Total 15 2 2 4 3" xfId="33373"/>
    <cellStyle name="Total 15 2 2 5" xfId="17678"/>
    <cellStyle name="Total 15 2 2 5 2" xfId="38865"/>
    <cellStyle name="Total 15 2 2 6" xfId="27985"/>
    <cellStyle name="Total 15 2 2_Table 2A-1_EFT (Annual)" xfId="8589"/>
    <cellStyle name="Total 15 2 3" xfId="1042"/>
    <cellStyle name="Total 15 2 3 2" xfId="4603"/>
    <cellStyle name="Total 15 2 3 2 2" xfId="12863"/>
    <cellStyle name="Total 15 2 3 2 2 2" xfId="24869"/>
    <cellStyle name="Total 15 2 3 2 2 2 2" xfId="46055"/>
    <cellStyle name="Total 15 2 3 2 2 3" xfId="35451"/>
    <cellStyle name="Total 15 2 3 2 3" xfId="19756"/>
    <cellStyle name="Total 15 2 3 2 3 2" xfId="40943"/>
    <cellStyle name="Total 15 2 3 2 4" xfId="30260"/>
    <cellStyle name="Total 15 2 3 2_Table 2A-1_EFT (Annual)" xfId="8594"/>
    <cellStyle name="Total 15 2 3 3" xfId="10207"/>
    <cellStyle name="Total 15 2 3 3 2" xfId="22323"/>
    <cellStyle name="Total 15 2 3 3 2 2" xfId="43509"/>
    <cellStyle name="Total 15 2 3 3 3" xfId="32905"/>
    <cellStyle name="Total 15 2 3 4" xfId="17210"/>
    <cellStyle name="Total 15 2 3 4 2" xfId="38397"/>
    <cellStyle name="Total 15 2 3 5" xfId="27517"/>
    <cellStyle name="Total 15 2 3_Table 2A-1_EFT (Annual)" xfId="8593"/>
    <cellStyle name="Total 15 2 4" xfId="2249"/>
    <cellStyle name="Total 15 2 4 2" xfId="5810"/>
    <cellStyle name="Total 15 2 4 2 2" xfId="14025"/>
    <cellStyle name="Total 15 2 4 2 2 2" xfId="26013"/>
    <cellStyle name="Total 15 2 4 2 2 2 2" xfId="47199"/>
    <cellStyle name="Total 15 2 4 2 2 3" xfId="36595"/>
    <cellStyle name="Total 15 2 4 2 3" xfId="20900"/>
    <cellStyle name="Total 15 2 4 2 3 2" xfId="42087"/>
    <cellStyle name="Total 15 2 4 2 4" xfId="31467"/>
    <cellStyle name="Total 15 2 4 2_Table 2A-1_EFT (Annual)" xfId="8596"/>
    <cellStyle name="Total 15 2 4 3" xfId="11369"/>
    <cellStyle name="Total 15 2 4 3 2" xfId="23467"/>
    <cellStyle name="Total 15 2 4 3 2 2" xfId="44653"/>
    <cellStyle name="Total 15 2 4 3 3" xfId="34049"/>
    <cellStyle name="Total 15 2 4 4" xfId="18354"/>
    <cellStyle name="Total 15 2 4 4 2" xfId="39541"/>
    <cellStyle name="Total 15 2 4 5" xfId="28724"/>
    <cellStyle name="Total 15 2 4_Table 2A-1_EFT (Annual)" xfId="8595"/>
    <cellStyle name="Total 15 2 5" xfId="4103"/>
    <cellStyle name="Total 15 2 5 2" xfId="12427"/>
    <cellStyle name="Total 15 2 5 2 2" xfId="24449"/>
    <cellStyle name="Total 15 2 5 2 2 2" xfId="45635"/>
    <cellStyle name="Total 15 2 5 2 3" xfId="35031"/>
    <cellStyle name="Total 15 2 5 3" xfId="19336"/>
    <cellStyle name="Total 15 2 5 3 2" xfId="40523"/>
    <cellStyle name="Total 15 2 5 4" xfId="29791"/>
    <cellStyle name="Total 15 2 5_Table 2A-1_EFT (Annual)" xfId="8597"/>
    <cellStyle name="Total 15 2 6" xfId="9766"/>
    <cellStyle name="Total 15 2 6 2" xfId="21903"/>
    <cellStyle name="Total 15 2 6 2 2" xfId="43089"/>
    <cellStyle name="Total 15 2 6 3" xfId="32485"/>
    <cellStyle name="Total 15 2 7" xfId="16790"/>
    <cellStyle name="Total 15 2 7 2" xfId="37977"/>
    <cellStyle name="Total 15 2 8" xfId="27048"/>
    <cellStyle name="Total 15 2_Table 2A-1_EFT (Annual)" xfId="3526"/>
    <cellStyle name="Total 15 3" xfId="371"/>
    <cellStyle name="Total 15 3 2" xfId="1354"/>
    <cellStyle name="Total 15 3 2 2" xfId="2624"/>
    <cellStyle name="Total 15 3 2 2 2" xfId="6185"/>
    <cellStyle name="Total 15 3 2 2 2 2" xfId="14379"/>
    <cellStyle name="Total 15 3 2 2 2 2 2" xfId="26351"/>
    <cellStyle name="Total 15 3 2 2 2 2 2 2" xfId="47537"/>
    <cellStyle name="Total 15 3 2 2 2 2 3" xfId="36933"/>
    <cellStyle name="Total 15 3 2 2 2 3" xfId="21238"/>
    <cellStyle name="Total 15 3 2 2 2 3 2" xfId="42425"/>
    <cellStyle name="Total 15 3 2 2 2 4" xfId="31841"/>
    <cellStyle name="Total 15 3 2 2 2_Table 2A-1_EFT (Annual)" xfId="8600"/>
    <cellStyle name="Total 15 3 2 2 3" xfId="11721"/>
    <cellStyle name="Total 15 3 2 2 3 2" xfId="23805"/>
    <cellStyle name="Total 15 3 2 2 3 2 2" xfId="44991"/>
    <cellStyle name="Total 15 3 2 2 3 3" xfId="34387"/>
    <cellStyle name="Total 15 3 2 2 4" xfId="18692"/>
    <cellStyle name="Total 15 3 2 2 4 2" xfId="39879"/>
    <cellStyle name="Total 15 3 2 2 5" xfId="29098"/>
    <cellStyle name="Total 15 3 2 2_Table 2A-1_EFT (Annual)" xfId="8599"/>
    <cellStyle name="Total 15 3 2 3" xfId="4915"/>
    <cellStyle name="Total 15 3 2 3 2" xfId="13175"/>
    <cellStyle name="Total 15 3 2 3 2 2" xfId="25181"/>
    <cellStyle name="Total 15 3 2 3 2 2 2" xfId="46367"/>
    <cellStyle name="Total 15 3 2 3 2 3" xfId="35763"/>
    <cellStyle name="Total 15 3 2 3 3" xfId="20068"/>
    <cellStyle name="Total 15 3 2 3 3 2" xfId="41255"/>
    <cellStyle name="Total 15 3 2 3 4" xfId="30572"/>
    <cellStyle name="Total 15 3 2 3_Table 2A-1_EFT (Annual)" xfId="8601"/>
    <cellStyle name="Total 15 3 2 4" xfId="10519"/>
    <cellStyle name="Total 15 3 2 4 2" xfId="22635"/>
    <cellStyle name="Total 15 3 2 4 2 2" xfId="43821"/>
    <cellStyle name="Total 15 3 2 4 3" xfId="33217"/>
    <cellStyle name="Total 15 3 2 5" xfId="17522"/>
    <cellStyle name="Total 15 3 2 5 2" xfId="38709"/>
    <cellStyle name="Total 15 3 2 6" xfId="27829"/>
    <cellStyle name="Total 15 3 2_Table 2A-1_EFT (Annual)" xfId="8598"/>
    <cellStyle name="Total 15 3 3" xfId="910"/>
    <cellStyle name="Total 15 3 3 2" xfId="4471"/>
    <cellStyle name="Total 15 3 3 2 2" xfId="12733"/>
    <cellStyle name="Total 15 3 3 2 2 2" xfId="24743"/>
    <cellStyle name="Total 15 3 3 2 2 2 2" xfId="45929"/>
    <cellStyle name="Total 15 3 3 2 2 3" xfId="35325"/>
    <cellStyle name="Total 15 3 3 2 3" xfId="19630"/>
    <cellStyle name="Total 15 3 3 2 3 2" xfId="40817"/>
    <cellStyle name="Total 15 3 3 2 4" xfId="30128"/>
    <cellStyle name="Total 15 3 3 2_Table 2A-1_EFT (Annual)" xfId="8603"/>
    <cellStyle name="Total 15 3 3 3" xfId="10080"/>
    <cellStyle name="Total 15 3 3 3 2" xfId="22197"/>
    <cellStyle name="Total 15 3 3 3 2 2" xfId="43383"/>
    <cellStyle name="Total 15 3 3 3 3" xfId="32779"/>
    <cellStyle name="Total 15 3 3 4" xfId="17084"/>
    <cellStyle name="Total 15 3 3 4 2" xfId="38271"/>
    <cellStyle name="Total 15 3 3 5" xfId="27385"/>
    <cellStyle name="Total 15 3 3_Table 2A-1_EFT (Annual)" xfId="8602"/>
    <cellStyle name="Total 15 3 4" xfId="2093"/>
    <cellStyle name="Total 15 3 4 2" xfId="5654"/>
    <cellStyle name="Total 15 3 4 2 2" xfId="13869"/>
    <cellStyle name="Total 15 3 4 2 2 2" xfId="25857"/>
    <cellStyle name="Total 15 3 4 2 2 2 2" xfId="47043"/>
    <cellStyle name="Total 15 3 4 2 2 3" xfId="36439"/>
    <cellStyle name="Total 15 3 4 2 3" xfId="20744"/>
    <cellStyle name="Total 15 3 4 2 3 2" xfId="41931"/>
    <cellStyle name="Total 15 3 4 2 4" xfId="31311"/>
    <cellStyle name="Total 15 3 4 2_Table 2A-1_EFT (Annual)" xfId="8605"/>
    <cellStyle name="Total 15 3 4 3" xfId="11213"/>
    <cellStyle name="Total 15 3 4 3 2" xfId="23311"/>
    <cellStyle name="Total 15 3 4 3 2 2" xfId="44497"/>
    <cellStyle name="Total 15 3 4 3 3" xfId="33893"/>
    <cellStyle name="Total 15 3 4 4" xfId="18198"/>
    <cellStyle name="Total 15 3 4 4 2" xfId="39385"/>
    <cellStyle name="Total 15 3 4 5" xfId="28568"/>
    <cellStyle name="Total 15 3 4_Table 2A-1_EFT (Annual)" xfId="8604"/>
    <cellStyle name="Total 15 3 5" xfId="3941"/>
    <cellStyle name="Total 15 3 5 2" xfId="12269"/>
    <cellStyle name="Total 15 3 5 2 2" xfId="24293"/>
    <cellStyle name="Total 15 3 5 2 2 2" xfId="45479"/>
    <cellStyle name="Total 15 3 5 2 3" xfId="34875"/>
    <cellStyle name="Total 15 3 5 3" xfId="19180"/>
    <cellStyle name="Total 15 3 5 3 2" xfId="40367"/>
    <cellStyle name="Total 15 3 5 4" xfId="29629"/>
    <cellStyle name="Total 15 3 5_Table 2A-1_EFT (Annual)" xfId="8606"/>
    <cellStyle name="Total 15 3 6" xfId="9606"/>
    <cellStyle name="Total 15 3 6 2" xfId="21747"/>
    <cellStyle name="Total 15 3 6 2 2" xfId="42933"/>
    <cellStyle name="Total 15 3 6 3" xfId="32329"/>
    <cellStyle name="Total 15 3 7" xfId="16634"/>
    <cellStyle name="Total 15 3 7 2" xfId="37821"/>
    <cellStyle name="Total 15 3 8" xfId="26886"/>
    <cellStyle name="Total 15 3_Table 2A-1_EFT (Annual)" xfId="3527"/>
    <cellStyle name="Total 15 4" xfId="1188"/>
    <cellStyle name="Total 15 4 2" xfId="2458"/>
    <cellStyle name="Total 15 4 2 2" xfId="6019"/>
    <cellStyle name="Total 15 4 2 2 2" xfId="14213"/>
    <cellStyle name="Total 15 4 2 2 2 2" xfId="26185"/>
    <cellStyle name="Total 15 4 2 2 2 2 2" xfId="47371"/>
    <cellStyle name="Total 15 4 2 2 2 3" xfId="36767"/>
    <cellStyle name="Total 15 4 2 2 3" xfId="21072"/>
    <cellStyle name="Total 15 4 2 2 3 2" xfId="42259"/>
    <cellStyle name="Total 15 4 2 2 4" xfId="31675"/>
    <cellStyle name="Total 15 4 2 2_Table 2A-1_EFT (Annual)" xfId="8609"/>
    <cellStyle name="Total 15 4 2 3" xfId="11555"/>
    <cellStyle name="Total 15 4 2 3 2" xfId="23639"/>
    <cellStyle name="Total 15 4 2 3 2 2" xfId="44825"/>
    <cellStyle name="Total 15 4 2 3 3" xfId="34221"/>
    <cellStyle name="Total 15 4 2 4" xfId="18526"/>
    <cellStyle name="Total 15 4 2 4 2" xfId="39713"/>
    <cellStyle name="Total 15 4 2 5" xfId="28932"/>
    <cellStyle name="Total 15 4 2_Table 2A-1_EFT (Annual)" xfId="8608"/>
    <cellStyle name="Total 15 4 3" xfId="4749"/>
    <cellStyle name="Total 15 4 3 2" xfId="13009"/>
    <cellStyle name="Total 15 4 3 2 2" xfId="25015"/>
    <cellStyle name="Total 15 4 3 2 2 2" xfId="46201"/>
    <cellStyle name="Total 15 4 3 2 3" xfId="35597"/>
    <cellStyle name="Total 15 4 3 3" xfId="19902"/>
    <cellStyle name="Total 15 4 3 3 2" xfId="41089"/>
    <cellStyle name="Total 15 4 3 4" xfId="30406"/>
    <cellStyle name="Total 15 4 3_Table 2A-1_EFT (Annual)" xfId="8610"/>
    <cellStyle name="Total 15 4 4" xfId="10353"/>
    <cellStyle name="Total 15 4 4 2" xfId="22469"/>
    <cellStyle name="Total 15 4 4 2 2" xfId="43655"/>
    <cellStyle name="Total 15 4 4 3" xfId="33051"/>
    <cellStyle name="Total 15 4 5" xfId="17356"/>
    <cellStyle name="Total 15 4 5 2" xfId="38543"/>
    <cellStyle name="Total 15 4 6" xfId="27663"/>
    <cellStyle name="Total 15 4_Table 2A-1_EFT (Annual)" xfId="8607"/>
    <cellStyle name="Total 15 5" xfId="751"/>
    <cellStyle name="Total 15 5 2" xfId="4312"/>
    <cellStyle name="Total 15 5 2 2" xfId="12592"/>
    <cellStyle name="Total 15 5 2 2 2" xfId="24609"/>
    <cellStyle name="Total 15 5 2 2 2 2" xfId="45795"/>
    <cellStyle name="Total 15 5 2 2 3" xfId="35191"/>
    <cellStyle name="Total 15 5 2 3" xfId="19496"/>
    <cellStyle name="Total 15 5 2 3 2" xfId="40683"/>
    <cellStyle name="Total 15 5 2 4" xfId="29969"/>
    <cellStyle name="Total 15 5 2_Table 2A-1_EFT (Annual)" xfId="8612"/>
    <cellStyle name="Total 15 5 3" xfId="9940"/>
    <cellStyle name="Total 15 5 3 2" xfId="22063"/>
    <cellStyle name="Total 15 5 3 2 2" xfId="43249"/>
    <cellStyle name="Total 15 5 3 3" xfId="32645"/>
    <cellStyle name="Total 15 5 4" xfId="16950"/>
    <cellStyle name="Total 15 5 4 2" xfId="38137"/>
    <cellStyle name="Total 15 5 5" xfId="27226"/>
    <cellStyle name="Total 15 5_Table 2A-1_EFT (Annual)" xfId="8611"/>
    <cellStyle name="Total 15 6" xfId="1785"/>
    <cellStyle name="Total 15 6 2" xfId="5346"/>
    <cellStyle name="Total 15 6 2 2" xfId="13561"/>
    <cellStyle name="Total 15 6 2 2 2" xfId="25549"/>
    <cellStyle name="Total 15 6 2 2 2 2" xfId="46735"/>
    <cellStyle name="Total 15 6 2 2 3" xfId="36131"/>
    <cellStyle name="Total 15 6 2 3" xfId="20436"/>
    <cellStyle name="Total 15 6 2 3 2" xfId="41623"/>
    <cellStyle name="Total 15 6 2 4" xfId="31003"/>
    <cellStyle name="Total 15 6 2_Table 2A-1_EFT (Annual)" xfId="8614"/>
    <cellStyle name="Total 15 6 3" xfId="10905"/>
    <cellStyle name="Total 15 6 3 2" xfId="23003"/>
    <cellStyle name="Total 15 6 3 2 2" xfId="44189"/>
    <cellStyle name="Total 15 6 3 3" xfId="33585"/>
    <cellStyle name="Total 15 6 4" xfId="17890"/>
    <cellStyle name="Total 15 6 4 2" xfId="39077"/>
    <cellStyle name="Total 15 6 5" xfId="28260"/>
    <cellStyle name="Total 15 6_Table 2A-1_EFT (Annual)" xfId="8613"/>
    <cellStyle name="Total 15 7" xfId="3729"/>
    <cellStyle name="Total 15 7 2" xfId="12097"/>
    <cellStyle name="Total 15 7 2 2" xfId="24127"/>
    <cellStyle name="Total 15 7 2 2 2" xfId="45313"/>
    <cellStyle name="Total 15 7 2 3" xfId="34709"/>
    <cellStyle name="Total 15 7 3" xfId="19014"/>
    <cellStyle name="Total 15 7 3 2" xfId="40201"/>
    <cellStyle name="Total 15 7 4" xfId="29438"/>
    <cellStyle name="Total 15 7_Table 2A-1_EFT (Annual)" xfId="8615"/>
    <cellStyle name="Total 15 8" xfId="9416"/>
    <cellStyle name="Total 15 8 2" xfId="21581"/>
    <cellStyle name="Total 15 8 2 2" xfId="42767"/>
    <cellStyle name="Total 15 8 3" xfId="32163"/>
    <cellStyle name="Total 15 9" xfId="16468"/>
    <cellStyle name="Total 15 9 2" xfId="37655"/>
    <cellStyle name="Total 15_Table 2A-1_EFT (Annual)" xfId="3525"/>
    <cellStyle name="Total 16" xfId="159"/>
    <cellStyle name="Total 16 10" xfId="26714"/>
    <cellStyle name="Total 16 2" xfId="552"/>
    <cellStyle name="Total 16 2 2" xfId="1529"/>
    <cellStyle name="Total 16 2 2 2" xfId="2799"/>
    <cellStyle name="Total 16 2 2 2 2" xfId="6360"/>
    <cellStyle name="Total 16 2 2 2 2 2" xfId="14554"/>
    <cellStyle name="Total 16 2 2 2 2 2 2" xfId="26526"/>
    <cellStyle name="Total 16 2 2 2 2 2 2 2" xfId="47712"/>
    <cellStyle name="Total 16 2 2 2 2 2 3" xfId="37108"/>
    <cellStyle name="Total 16 2 2 2 2 3" xfId="21413"/>
    <cellStyle name="Total 16 2 2 2 2 3 2" xfId="42600"/>
    <cellStyle name="Total 16 2 2 2 2 4" xfId="32016"/>
    <cellStyle name="Total 16 2 2 2 2_Table 2A-1_EFT (Annual)" xfId="8618"/>
    <cellStyle name="Total 16 2 2 2 3" xfId="11896"/>
    <cellStyle name="Total 16 2 2 2 3 2" xfId="23980"/>
    <cellStyle name="Total 16 2 2 2 3 2 2" xfId="45166"/>
    <cellStyle name="Total 16 2 2 2 3 3" xfId="34562"/>
    <cellStyle name="Total 16 2 2 2 4" xfId="18867"/>
    <cellStyle name="Total 16 2 2 2 4 2" xfId="40054"/>
    <cellStyle name="Total 16 2 2 2 5" xfId="29273"/>
    <cellStyle name="Total 16 2 2 2_Table 2A-1_EFT (Annual)" xfId="8617"/>
    <cellStyle name="Total 16 2 2 3" xfId="5090"/>
    <cellStyle name="Total 16 2 2 3 2" xfId="13350"/>
    <cellStyle name="Total 16 2 2 3 2 2" xfId="25356"/>
    <cellStyle name="Total 16 2 2 3 2 2 2" xfId="46542"/>
    <cellStyle name="Total 16 2 2 3 2 3" xfId="35938"/>
    <cellStyle name="Total 16 2 2 3 3" xfId="20243"/>
    <cellStyle name="Total 16 2 2 3 3 2" xfId="41430"/>
    <cellStyle name="Total 16 2 2 3 4" xfId="30747"/>
    <cellStyle name="Total 16 2 2 3_Table 2A-1_EFT (Annual)" xfId="8619"/>
    <cellStyle name="Total 16 2 2 4" xfId="10694"/>
    <cellStyle name="Total 16 2 2 4 2" xfId="22810"/>
    <cellStyle name="Total 16 2 2 4 2 2" xfId="43996"/>
    <cellStyle name="Total 16 2 2 4 3" xfId="33392"/>
    <cellStyle name="Total 16 2 2 5" xfId="17697"/>
    <cellStyle name="Total 16 2 2 5 2" xfId="38884"/>
    <cellStyle name="Total 16 2 2 6" xfId="28004"/>
    <cellStyle name="Total 16 2 2_Table 2A-1_EFT (Annual)" xfId="8616"/>
    <cellStyle name="Total 16 2 3" xfId="1057"/>
    <cellStyle name="Total 16 2 3 2" xfId="4618"/>
    <cellStyle name="Total 16 2 3 2 2" xfId="12878"/>
    <cellStyle name="Total 16 2 3 2 2 2" xfId="24884"/>
    <cellStyle name="Total 16 2 3 2 2 2 2" xfId="46070"/>
    <cellStyle name="Total 16 2 3 2 2 3" xfId="35466"/>
    <cellStyle name="Total 16 2 3 2 3" xfId="19771"/>
    <cellStyle name="Total 16 2 3 2 3 2" xfId="40958"/>
    <cellStyle name="Total 16 2 3 2 4" xfId="30275"/>
    <cellStyle name="Total 16 2 3 2_Table 2A-1_EFT (Annual)" xfId="8621"/>
    <cellStyle name="Total 16 2 3 3" xfId="10222"/>
    <cellStyle name="Total 16 2 3 3 2" xfId="22338"/>
    <cellStyle name="Total 16 2 3 3 2 2" xfId="43524"/>
    <cellStyle name="Total 16 2 3 3 3" xfId="32920"/>
    <cellStyle name="Total 16 2 3 4" xfId="17225"/>
    <cellStyle name="Total 16 2 3 4 2" xfId="38412"/>
    <cellStyle name="Total 16 2 3 5" xfId="27532"/>
    <cellStyle name="Total 16 2 3_Table 2A-1_EFT (Annual)" xfId="8620"/>
    <cellStyle name="Total 16 2 4" xfId="2268"/>
    <cellStyle name="Total 16 2 4 2" xfId="5829"/>
    <cellStyle name="Total 16 2 4 2 2" xfId="14044"/>
    <cellStyle name="Total 16 2 4 2 2 2" xfId="26032"/>
    <cellStyle name="Total 16 2 4 2 2 2 2" xfId="47218"/>
    <cellStyle name="Total 16 2 4 2 2 3" xfId="36614"/>
    <cellStyle name="Total 16 2 4 2 3" xfId="20919"/>
    <cellStyle name="Total 16 2 4 2 3 2" xfId="42106"/>
    <cellStyle name="Total 16 2 4 2 4" xfId="31486"/>
    <cellStyle name="Total 16 2 4 2_Table 2A-1_EFT (Annual)" xfId="8623"/>
    <cellStyle name="Total 16 2 4 3" xfId="11388"/>
    <cellStyle name="Total 16 2 4 3 2" xfId="23486"/>
    <cellStyle name="Total 16 2 4 3 2 2" xfId="44672"/>
    <cellStyle name="Total 16 2 4 3 3" xfId="34068"/>
    <cellStyle name="Total 16 2 4 4" xfId="18373"/>
    <cellStyle name="Total 16 2 4 4 2" xfId="39560"/>
    <cellStyle name="Total 16 2 4 5" xfId="28743"/>
    <cellStyle name="Total 16 2 4_Table 2A-1_EFT (Annual)" xfId="8622"/>
    <cellStyle name="Total 16 2 5" xfId="4122"/>
    <cellStyle name="Total 16 2 5 2" xfId="12446"/>
    <cellStyle name="Total 16 2 5 2 2" xfId="24468"/>
    <cellStyle name="Total 16 2 5 2 2 2" xfId="45654"/>
    <cellStyle name="Total 16 2 5 2 3" xfId="35050"/>
    <cellStyle name="Total 16 2 5 3" xfId="19355"/>
    <cellStyle name="Total 16 2 5 3 2" xfId="40542"/>
    <cellStyle name="Total 16 2 5 4" xfId="29810"/>
    <cellStyle name="Total 16 2 5_Table 2A-1_EFT (Annual)" xfId="8624"/>
    <cellStyle name="Total 16 2 6" xfId="9785"/>
    <cellStyle name="Total 16 2 6 2" xfId="21922"/>
    <cellStyle name="Total 16 2 6 2 2" xfId="43108"/>
    <cellStyle name="Total 16 2 6 3" xfId="32504"/>
    <cellStyle name="Total 16 2 7" xfId="16809"/>
    <cellStyle name="Total 16 2 7 2" xfId="37996"/>
    <cellStyle name="Total 16 2 8" xfId="27067"/>
    <cellStyle name="Total 16 2_Table 2A-1_EFT (Annual)" xfId="3529"/>
    <cellStyle name="Total 16 3" xfId="390"/>
    <cellStyle name="Total 16 3 2" xfId="1373"/>
    <cellStyle name="Total 16 3 2 2" xfId="2643"/>
    <cellStyle name="Total 16 3 2 2 2" xfId="6204"/>
    <cellStyle name="Total 16 3 2 2 2 2" xfId="14398"/>
    <cellStyle name="Total 16 3 2 2 2 2 2" xfId="26370"/>
    <cellStyle name="Total 16 3 2 2 2 2 2 2" xfId="47556"/>
    <cellStyle name="Total 16 3 2 2 2 2 3" xfId="36952"/>
    <cellStyle name="Total 16 3 2 2 2 3" xfId="21257"/>
    <cellStyle name="Total 16 3 2 2 2 3 2" xfId="42444"/>
    <cellStyle name="Total 16 3 2 2 2 4" xfId="31860"/>
    <cellStyle name="Total 16 3 2 2 2_Table 2A-1_EFT (Annual)" xfId="8627"/>
    <cellStyle name="Total 16 3 2 2 3" xfId="11740"/>
    <cellStyle name="Total 16 3 2 2 3 2" xfId="23824"/>
    <cellStyle name="Total 16 3 2 2 3 2 2" xfId="45010"/>
    <cellStyle name="Total 16 3 2 2 3 3" xfId="34406"/>
    <cellStyle name="Total 16 3 2 2 4" xfId="18711"/>
    <cellStyle name="Total 16 3 2 2 4 2" xfId="39898"/>
    <cellStyle name="Total 16 3 2 2 5" xfId="29117"/>
    <cellStyle name="Total 16 3 2 2_Table 2A-1_EFT (Annual)" xfId="8626"/>
    <cellStyle name="Total 16 3 2 3" xfId="4934"/>
    <cellStyle name="Total 16 3 2 3 2" xfId="13194"/>
    <cellStyle name="Total 16 3 2 3 2 2" xfId="25200"/>
    <cellStyle name="Total 16 3 2 3 2 2 2" xfId="46386"/>
    <cellStyle name="Total 16 3 2 3 2 3" xfId="35782"/>
    <cellStyle name="Total 16 3 2 3 3" xfId="20087"/>
    <cellStyle name="Total 16 3 2 3 3 2" xfId="41274"/>
    <cellStyle name="Total 16 3 2 3 4" xfId="30591"/>
    <cellStyle name="Total 16 3 2 3_Table 2A-1_EFT (Annual)" xfId="8628"/>
    <cellStyle name="Total 16 3 2 4" xfId="10538"/>
    <cellStyle name="Total 16 3 2 4 2" xfId="22654"/>
    <cellStyle name="Total 16 3 2 4 2 2" xfId="43840"/>
    <cellStyle name="Total 16 3 2 4 3" xfId="33236"/>
    <cellStyle name="Total 16 3 2 5" xfId="17541"/>
    <cellStyle name="Total 16 3 2 5 2" xfId="38728"/>
    <cellStyle name="Total 16 3 2 6" xfId="27848"/>
    <cellStyle name="Total 16 3 2_Table 2A-1_EFT (Annual)" xfId="8625"/>
    <cellStyle name="Total 16 3 3" xfId="925"/>
    <cellStyle name="Total 16 3 3 2" xfId="4486"/>
    <cellStyle name="Total 16 3 3 2 2" xfId="12748"/>
    <cellStyle name="Total 16 3 3 2 2 2" xfId="24758"/>
    <cellStyle name="Total 16 3 3 2 2 2 2" xfId="45944"/>
    <cellStyle name="Total 16 3 3 2 2 3" xfId="35340"/>
    <cellStyle name="Total 16 3 3 2 3" xfId="19645"/>
    <cellStyle name="Total 16 3 3 2 3 2" xfId="40832"/>
    <cellStyle name="Total 16 3 3 2 4" xfId="30143"/>
    <cellStyle name="Total 16 3 3 2_Table 2A-1_EFT (Annual)" xfId="8630"/>
    <cellStyle name="Total 16 3 3 3" xfId="10095"/>
    <cellStyle name="Total 16 3 3 3 2" xfId="22212"/>
    <cellStyle name="Total 16 3 3 3 2 2" xfId="43398"/>
    <cellStyle name="Total 16 3 3 3 3" xfId="32794"/>
    <cellStyle name="Total 16 3 3 4" xfId="17099"/>
    <cellStyle name="Total 16 3 3 4 2" xfId="38286"/>
    <cellStyle name="Total 16 3 3 5" xfId="27400"/>
    <cellStyle name="Total 16 3 3_Table 2A-1_EFT (Annual)" xfId="8629"/>
    <cellStyle name="Total 16 3 4" xfId="2112"/>
    <cellStyle name="Total 16 3 4 2" xfId="5673"/>
    <cellStyle name="Total 16 3 4 2 2" xfId="13888"/>
    <cellStyle name="Total 16 3 4 2 2 2" xfId="25876"/>
    <cellStyle name="Total 16 3 4 2 2 2 2" xfId="47062"/>
    <cellStyle name="Total 16 3 4 2 2 3" xfId="36458"/>
    <cellStyle name="Total 16 3 4 2 3" xfId="20763"/>
    <cellStyle name="Total 16 3 4 2 3 2" xfId="41950"/>
    <cellStyle name="Total 16 3 4 2 4" xfId="31330"/>
    <cellStyle name="Total 16 3 4 2_Table 2A-1_EFT (Annual)" xfId="8632"/>
    <cellStyle name="Total 16 3 4 3" xfId="11232"/>
    <cellStyle name="Total 16 3 4 3 2" xfId="23330"/>
    <cellStyle name="Total 16 3 4 3 2 2" xfId="44516"/>
    <cellStyle name="Total 16 3 4 3 3" xfId="33912"/>
    <cellStyle name="Total 16 3 4 4" xfId="18217"/>
    <cellStyle name="Total 16 3 4 4 2" xfId="39404"/>
    <cellStyle name="Total 16 3 4 5" xfId="28587"/>
    <cellStyle name="Total 16 3 4_Table 2A-1_EFT (Annual)" xfId="8631"/>
    <cellStyle name="Total 16 3 5" xfId="3960"/>
    <cellStyle name="Total 16 3 5 2" xfId="12288"/>
    <cellStyle name="Total 16 3 5 2 2" xfId="24312"/>
    <cellStyle name="Total 16 3 5 2 2 2" xfId="45498"/>
    <cellStyle name="Total 16 3 5 2 3" xfId="34894"/>
    <cellStyle name="Total 16 3 5 3" xfId="19199"/>
    <cellStyle name="Total 16 3 5 3 2" xfId="40386"/>
    <cellStyle name="Total 16 3 5 4" xfId="29648"/>
    <cellStyle name="Total 16 3 5_Table 2A-1_EFT (Annual)" xfId="8633"/>
    <cellStyle name="Total 16 3 6" xfId="9625"/>
    <cellStyle name="Total 16 3 6 2" xfId="21766"/>
    <cellStyle name="Total 16 3 6 2 2" xfId="42952"/>
    <cellStyle name="Total 16 3 6 3" xfId="32348"/>
    <cellStyle name="Total 16 3 7" xfId="16653"/>
    <cellStyle name="Total 16 3 7 2" xfId="37840"/>
    <cellStyle name="Total 16 3 8" xfId="26905"/>
    <cellStyle name="Total 16 3_Table 2A-1_EFT (Annual)" xfId="3530"/>
    <cellStyle name="Total 16 4" xfId="1207"/>
    <cellStyle name="Total 16 4 2" xfId="2477"/>
    <cellStyle name="Total 16 4 2 2" xfId="6038"/>
    <cellStyle name="Total 16 4 2 2 2" xfId="14232"/>
    <cellStyle name="Total 16 4 2 2 2 2" xfId="26204"/>
    <cellStyle name="Total 16 4 2 2 2 2 2" xfId="47390"/>
    <cellStyle name="Total 16 4 2 2 2 3" xfId="36786"/>
    <cellStyle name="Total 16 4 2 2 3" xfId="21091"/>
    <cellStyle name="Total 16 4 2 2 3 2" xfId="42278"/>
    <cellStyle name="Total 16 4 2 2 4" xfId="31694"/>
    <cellStyle name="Total 16 4 2 2_Table 2A-1_EFT (Annual)" xfId="8636"/>
    <cellStyle name="Total 16 4 2 3" xfId="11574"/>
    <cellStyle name="Total 16 4 2 3 2" xfId="23658"/>
    <cellStyle name="Total 16 4 2 3 2 2" xfId="44844"/>
    <cellStyle name="Total 16 4 2 3 3" xfId="34240"/>
    <cellStyle name="Total 16 4 2 4" xfId="18545"/>
    <cellStyle name="Total 16 4 2 4 2" xfId="39732"/>
    <cellStyle name="Total 16 4 2 5" xfId="28951"/>
    <cellStyle name="Total 16 4 2_Table 2A-1_EFT (Annual)" xfId="8635"/>
    <cellStyle name="Total 16 4 3" xfId="4768"/>
    <cellStyle name="Total 16 4 3 2" xfId="13028"/>
    <cellStyle name="Total 16 4 3 2 2" xfId="25034"/>
    <cellStyle name="Total 16 4 3 2 2 2" xfId="46220"/>
    <cellStyle name="Total 16 4 3 2 3" xfId="35616"/>
    <cellStyle name="Total 16 4 3 3" xfId="19921"/>
    <cellStyle name="Total 16 4 3 3 2" xfId="41108"/>
    <cellStyle name="Total 16 4 3 4" xfId="30425"/>
    <cellStyle name="Total 16 4 3_Table 2A-1_EFT (Annual)" xfId="8637"/>
    <cellStyle name="Total 16 4 4" xfId="10372"/>
    <cellStyle name="Total 16 4 4 2" xfId="22488"/>
    <cellStyle name="Total 16 4 4 2 2" xfId="43674"/>
    <cellStyle name="Total 16 4 4 3" xfId="33070"/>
    <cellStyle name="Total 16 4 5" xfId="17375"/>
    <cellStyle name="Total 16 4 5 2" xfId="38562"/>
    <cellStyle name="Total 16 4 6" xfId="27682"/>
    <cellStyle name="Total 16 4_Table 2A-1_EFT (Annual)" xfId="8634"/>
    <cellStyle name="Total 16 5" xfId="766"/>
    <cellStyle name="Total 16 5 2" xfId="4327"/>
    <cellStyle name="Total 16 5 2 2" xfId="12607"/>
    <cellStyle name="Total 16 5 2 2 2" xfId="24624"/>
    <cellStyle name="Total 16 5 2 2 2 2" xfId="45810"/>
    <cellStyle name="Total 16 5 2 2 3" xfId="35206"/>
    <cellStyle name="Total 16 5 2 3" xfId="19511"/>
    <cellStyle name="Total 16 5 2 3 2" xfId="40698"/>
    <cellStyle name="Total 16 5 2 4" xfId="29984"/>
    <cellStyle name="Total 16 5 2_Table 2A-1_EFT (Annual)" xfId="8639"/>
    <cellStyle name="Total 16 5 3" xfId="9955"/>
    <cellStyle name="Total 16 5 3 2" xfId="22078"/>
    <cellStyle name="Total 16 5 3 2 2" xfId="43264"/>
    <cellStyle name="Total 16 5 3 3" xfId="32660"/>
    <cellStyle name="Total 16 5 4" xfId="16965"/>
    <cellStyle name="Total 16 5 4 2" xfId="38152"/>
    <cellStyle name="Total 16 5 5" xfId="27241"/>
    <cellStyle name="Total 16 5_Table 2A-1_EFT (Annual)" xfId="8638"/>
    <cellStyle name="Total 16 6" xfId="1946"/>
    <cellStyle name="Total 16 6 2" xfId="5507"/>
    <cellStyle name="Total 16 6 2 2" xfId="13722"/>
    <cellStyle name="Total 16 6 2 2 2" xfId="25710"/>
    <cellStyle name="Total 16 6 2 2 2 2" xfId="46896"/>
    <cellStyle name="Total 16 6 2 2 3" xfId="36292"/>
    <cellStyle name="Total 16 6 2 3" xfId="20597"/>
    <cellStyle name="Total 16 6 2 3 2" xfId="41784"/>
    <cellStyle name="Total 16 6 2 4" xfId="31164"/>
    <cellStyle name="Total 16 6 2_Table 2A-1_EFT (Annual)" xfId="8641"/>
    <cellStyle name="Total 16 6 3" xfId="11066"/>
    <cellStyle name="Total 16 6 3 2" xfId="23164"/>
    <cellStyle name="Total 16 6 3 2 2" xfId="44350"/>
    <cellStyle name="Total 16 6 3 3" xfId="33746"/>
    <cellStyle name="Total 16 6 4" xfId="18051"/>
    <cellStyle name="Total 16 6 4 2" xfId="39238"/>
    <cellStyle name="Total 16 6 5" xfId="28421"/>
    <cellStyle name="Total 16 6_Table 2A-1_EFT (Annual)" xfId="8640"/>
    <cellStyle name="Total 16 7" xfId="3748"/>
    <cellStyle name="Total 16 7 2" xfId="12116"/>
    <cellStyle name="Total 16 7 2 2" xfId="24146"/>
    <cellStyle name="Total 16 7 2 2 2" xfId="45332"/>
    <cellStyle name="Total 16 7 2 3" xfId="34728"/>
    <cellStyle name="Total 16 7 3" xfId="19033"/>
    <cellStyle name="Total 16 7 3 2" xfId="40220"/>
    <cellStyle name="Total 16 7 4" xfId="29457"/>
    <cellStyle name="Total 16 7_Table 2A-1_EFT (Annual)" xfId="8642"/>
    <cellStyle name="Total 16 8" xfId="9435"/>
    <cellStyle name="Total 16 8 2" xfId="21600"/>
    <cellStyle name="Total 16 8 2 2" xfId="42786"/>
    <cellStyle name="Total 16 8 3" xfId="32182"/>
    <cellStyle name="Total 16 9" xfId="16487"/>
    <cellStyle name="Total 16 9 2" xfId="37674"/>
    <cellStyle name="Total 16_Table 2A-1_EFT (Annual)" xfId="3528"/>
    <cellStyle name="Total 17" xfId="156"/>
    <cellStyle name="Total 17 10" xfId="26711"/>
    <cellStyle name="Total 17 2" xfId="549"/>
    <cellStyle name="Total 17 2 2" xfId="1526"/>
    <cellStyle name="Total 17 2 2 2" xfId="2796"/>
    <cellStyle name="Total 17 2 2 2 2" xfId="6357"/>
    <cellStyle name="Total 17 2 2 2 2 2" xfId="14551"/>
    <cellStyle name="Total 17 2 2 2 2 2 2" xfId="26523"/>
    <cellStyle name="Total 17 2 2 2 2 2 2 2" xfId="47709"/>
    <cellStyle name="Total 17 2 2 2 2 2 3" xfId="37105"/>
    <cellStyle name="Total 17 2 2 2 2 3" xfId="21410"/>
    <cellStyle name="Total 17 2 2 2 2 3 2" xfId="42597"/>
    <cellStyle name="Total 17 2 2 2 2 4" xfId="32013"/>
    <cellStyle name="Total 17 2 2 2 2_Table 2A-1_EFT (Annual)" xfId="8645"/>
    <cellStyle name="Total 17 2 2 2 3" xfId="11893"/>
    <cellStyle name="Total 17 2 2 2 3 2" xfId="23977"/>
    <cellStyle name="Total 17 2 2 2 3 2 2" xfId="45163"/>
    <cellStyle name="Total 17 2 2 2 3 3" xfId="34559"/>
    <cellStyle name="Total 17 2 2 2 4" xfId="18864"/>
    <cellStyle name="Total 17 2 2 2 4 2" xfId="40051"/>
    <cellStyle name="Total 17 2 2 2 5" xfId="29270"/>
    <cellStyle name="Total 17 2 2 2_Table 2A-1_EFT (Annual)" xfId="8644"/>
    <cellStyle name="Total 17 2 2 3" xfId="5087"/>
    <cellStyle name="Total 17 2 2 3 2" xfId="13347"/>
    <cellStyle name="Total 17 2 2 3 2 2" xfId="25353"/>
    <cellStyle name="Total 17 2 2 3 2 2 2" xfId="46539"/>
    <cellStyle name="Total 17 2 2 3 2 3" xfId="35935"/>
    <cellStyle name="Total 17 2 2 3 3" xfId="20240"/>
    <cellStyle name="Total 17 2 2 3 3 2" xfId="41427"/>
    <cellStyle name="Total 17 2 2 3 4" xfId="30744"/>
    <cellStyle name="Total 17 2 2 3_Table 2A-1_EFT (Annual)" xfId="8646"/>
    <cellStyle name="Total 17 2 2 4" xfId="10691"/>
    <cellStyle name="Total 17 2 2 4 2" xfId="22807"/>
    <cellStyle name="Total 17 2 2 4 2 2" xfId="43993"/>
    <cellStyle name="Total 17 2 2 4 3" xfId="33389"/>
    <cellStyle name="Total 17 2 2 5" xfId="17694"/>
    <cellStyle name="Total 17 2 2 5 2" xfId="38881"/>
    <cellStyle name="Total 17 2 2 6" xfId="28001"/>
    <cellStyle name="Total 17 2 2_Table 2A-1_EFT (Annual)" xfId="8643"/>
    <cellStyle name="Total 17 2 3" xfId="1055"/>
    <cellStyle name="Total 17 2 3 2" xfId="4616"/>
    <cellStyle name="Total 17 2 3 2 2" xfId="12876"/>
    <cellStyle name="Total 17 2 3 2 2 2" xfId="24882"/>
    <cellStyle name="Total 17 2 3 2 2 2 2" xfId="46068"/>
    <cellStyle name="Total 17 2 3 2 2 3" xfId="35464"/>
    <cellStyle name="Total 17 2 3 2 3" xfId="19769"/>
    <cellStyle name="Total 17 2 3 2 3 2" xfId="40956"/>
    <cellStyle name="Total 17 2 3 2 4" xfId="30273"/>
    <cellStyle name="Total 17 2 3 2_Table 2A-1_EFT (Annual)" xfId="8648"/>
    <cellStyle name="Total 17 2 3 3" xfId="10220"/>
    <cellStyle name="Total 17 2 3 3 2" xfId="22336"/>
    <cellStyle name="Total 17 2 3 3 2 2" xfId="43522"/>
    <cellStyle name="Total 17 2 3 3 3" xfId="32918"/>
    <cellStyle name="Total 17 2 3 4" xfId="17223"/>
    <cellStyle name="Total 17 2 3 4 2" xfId="38410"/>
    <cellStyle name="Total 17 2 3 5" xfId="27530"/>
    <cellStyle name="Total 17 2 3_Table 2A-1_EFT (Annual)" xfId="8647"/>
    <cellStyle name="Total 17 2 4" xfId="2265"/>
    <cellStyle name="Total 17 2 4 2" xfId="5826"/>
    <cellStyle name="Total 17 2 4 2 2" xfId="14041"/>
    <cellStyle name="Total 17 2 4 2 2 2" xfId="26029"/>
    <cellStyle name="Total 17 2 4 2 2 2 2" xfId="47215"/>
    <cellStyle name="Total 17 2 4 2 2 3" xfId="36611"/>
    <cellStyle name="Total 17 2 4 2 3" xfId="20916"/>
    <cellStyle name="Total 17 2 4 2 3 2" xfId="42103"/>
    <cellStyle name="Total 17 2 4 2 4" xfId="31483"/>
    <cellStyle name="Total 17 2 4 2_Table 2A-1_EFT (Annual)" xfId="8650"/>
    <cellStyle name="Total 17 2 4 3" xfId="11385"/>
    <cellStyle name="Total 17 2 4 3 2" xfId="23483"/>
    <cellStyle name="Total 17 2 4 3 2 2" xfId="44669"/>
    <cellStyle name="Total 17 2 4 3 3" xfId="34065"/>
    <cellStyle name="Total 17 2 4 4" xfId="18370"/>
    <cellStyle name="Total 17 2 4 4 2" xfId="39557"/>
    <cellStyle name="Total 17 2 4 5" xfId="28740"/>
    <cellStyle name="Total 17 2 4_Table 2A-1_EFT (Annual)" xfId="8649"/>
    <cellStyle name="Total 17 2 5" xfId="4119"/>
    <cellStyle name="Total 17 2 5 2" xfId="12443"/>
    <cellStyle name="Total 17 2 5 2 2" xfId="24465"/>
    <cellStyle name="Total 17 2 5 2 2 2" xfId="45651"/>
    <cellStyle name="Total 17 2 5 2 3" xfId="35047"/>
    <cellStyle name="Total 17 2 5 3" xfId="19352"/>
    <cellStyle name="Total 17 2 5 3 2" xfId="40539"/>
    <cellStyle name="Total 17 2 5 4" xfId="29807"/>
    <cellStyle name="Total 17 2 5_Table 2A-1_EFT (Annual)" xfId="8651"/>
    <cellStyle name="Total 17 2 6" xfId="9782"/>
    <cellStyle name="Total 17 2 6 2" xfId="21919"/>
    <cellStyle name="Total 17 2 6 2 2" xfId="43105"/>
    <cellStyle name="Total 17 2 6 3" xfId="32501"/>
    <cellStyle name="Total 17 2 7" xfId="16806"/>
    <cellStyle name="Total 17 2 7 2" xfId="37993"/>
    <cellStyle name="Total 17 2 8" xfId="27064"/>
    <cellStyle name="Total 17 2_Table 2A-1_EFT (Annual)" xfId="3532"/>
    <cellStyle name="Total 17 3" xfId="387"/>
    <cellStyle name="Total 17 3 2" xfId="1370"/>
    <cellStyle name="Total 17 3 2 2" xfId="2640"/>
    <cellStyle name="Total 17 3 2 2 2" xfId="6201"/>
    <cellStyle name="Total 17 3 2 2 2 2" xfId="14395"/>
    <cellStyle name="Total 17 3 2 2 2 2 2" xfId="26367"/>
    <cellStyle name="Total 17 3 2 2 2 2 2 2" xfId="47553"/>
    <cellStyle name="Total 17 3 2 2 2 2 3" xfId="36949"/>
    <cellStyle name="Total 17 3 2 2 2 3" xfId="21254"/>
    <cellStyle name="Total 17 3 2 2 2 3 2" xfId="42441"/>
    <cellStyle name="Total 17 3 2 2 2 4" xfId="31857"/>
    <cellStyle name="Total 17 3 2 2 2_Table 2A-1_EFT (Annual)" xfId="8654"/>
    <cellStyle name="Total 17 3 2 2 3" xfId="11737"/>
    <cellStyle name="Total 17 3 2 2 3 2" xfId="23821"/>
    <cellStyle name="Total 17 3 2 2 3 2 2" xfId="45007"/>
    <cellStyle name="Total 17 3 2 2 3 3" xfId="34403"/>
    <cellStyle name="Total 17 3 2 2 4" xfId="18708"/>
    <cellStyle name="Total 17 3 2 2 4 2" xfId="39895"/>
    <cellStyle name="Total 17 3 2 2 5" xfId="29114"/>
    <cellStyle name="Total 17 3 2 2_Table 2A-1_EFT (Annual)" xfId="8653"/>
    <cellStyle name="Total 17 3 2 3" xfId="4931"/>
    <cellStyle name="Total 17 3 2 3 2" xfId="13191"/>
    <cellStyle name="Total 17 3 2 3 2 2" xfId="25197"/>
    <cellStyle name="Total 17 3 2 3 2 2 2" xfId="46383"/>
    <cellStyle name="Total 17 3 2 3 2 3" xfId="35779"/>
    <cellStyle name="Total 17 3 2 3 3" xfId="20084"/>
    <cellStyle name="Total 17 3 2 3 3 2" xfId="41271"/>
    <cellStyle name="Total 17 3 2 3 4" xfId="30588"/>
    <cellStyle name="Total 17 3 2 3_Table 2A-1_EFT (Annual)" xfId="8655"/>
    <cellStyle name="Total 17 3 2 4" xfId="10535"/>
    <cellStyle name="Total 17 3 2 4 2" xfId="22651"/>
    <cellStyle name="Total 17 3 2 4 2 2" xfId="43837"/>
    <cellStyle name="Total 17 3 2 4 3" xfId="33233"/>
    <cellStyle name="Total 17 3 2 5" xfId="17538"/>
    <cellStyle name="Total 17 3 2 5 2" xfId="38725"/>
    <cellStyle name="Total 17 3 2 6" xfId="27845"/>
    <cellStyle name="Total 17 3 2_Table 2A-1_EFT (Annual)" xfId="8652"/>
    <cellStyle name="Total 17 3 3" xfId="923"/>
    <cellStyle name="Total 17 3 3 2" xfId="4484"/>
    <cellStyle name="Total 17 3 3 2 2" xfId="12746"/>
    <cellStyle name="Total 17 3 3 2 2 2" xfId="24756"/>
    <cellStyle name="Total 17 3 3 2 2 2 2" xfId="45942"/>
    <cellStyle name="Total 17 3 3 2 2 3" xfId="35338"/>
    <cellStyle name="Total 17 3 3 2 3" xfId="19643"/>
    <cellStyle name="Total 17 3 3 2 3 2" xfId="40830"/>
    <cellStyle name="Total 17 3 3 2 4" xfId="30141"/>
    <cellStyle name="Total 17 3 3 2_Table 2A-1_EFT (Annual)" xfId="8657"/>
    <cellStyle name="Total 17 3 3 3" xfId="10093"/>
    <cellStyle name="Total 17 3 3 3 2" xfId="22210"/>
    <cellStyle name="Total 17 3 3 3 2 2" xfId="43396"/>
    <cellStyle name="Total 17 3 3 3 3" xfId="32792"/>
    <cellStyle name="Total 17 3 3 4" xfId="17097"/>
    <cellStyle name="Total 17 3 3 4 2" xfId="38284"/>
    <cellStyle name="Total 17 3 3 5" xfId="27398"/>
    <cellStyle name="Total 17 3 3_Table 2A-1_EFT (Annual)" xfId="8656"/>
    <cellStyle name="Total 17 3 4" xfId="2109"/>
    <cellStyle name="Total 17 3 4 2" xfId="5670"/>
    <cellStyle name="Total 17 3 4 2 2" xfId="13885"/>
    <cellStyle name="Total 17 3 4 2 2 2" xfId="25873"/>
    <cellStyle name="Total 17 3 4 2 2 2 2" xfId="47059"/>
    <cellStyle name="Total 17 3 4 2 2 3" xfId="36455"/>
    <cellStyle name="Total 17 3 4 2 3" xfId="20760"/>
    <cellStyle name="Total 17 3 4 2 3 2" xfId="41947"/>
    <cellStyle name="Total 17 3 4 2 4" xfId="31327"/>
    <cellStyle name="Total 17 3 4 2_Table 2A-1_EFT (Annual)" xfId="8659"/>
    <cellStyle name="Total 17 3 4 3" xfId="11229"/>
    <cellStyle name="Total 17 3 4 3 2" xfId="23327"/>
    <cellStyle name="Total 17 3 4 3 2 2" xfId="44513"/>
    <cellStyle name="Total 17 3 4 3 3" xfId="33909"/>
    <cellStyle name="Total 17 3 4 4" xfId="18214"/>
    <cellStyle name="Total 17 3 4 4 2" xfId="39401"/>
    <cellStyle name="Total 17 3 4 5" xfId="28584"/>
    <cellStyle name="Total 17 3 4_Table 2A-1_EFT (Annual)" xfId="8658"/>
    <cellStyle name="Total 17 3 5" xfId="3957"/>
    <cellStyle name="Total 17 3 5 2" xfId="12285"/>
    <cellStyle name="Total 17 3 5 2 2" xfId="24309"/>
    <cellStyle name="Total 17 3 5 2 2 2" xfId="45495"/>
    <cellStyle name="Total 17 3 5 2 3" xfId="34891"/>
    <cellStyle name="Total 17 3 5 3" xfId="19196"/>
    <cellStyle name="Total 17 3 5 3 2" xfId="40383"/>
    <cellStyle name="Total 17 3 5 4" xfId="29645"/>
    <cellStyle name="Total 17 3 5_Table 2A-1_EFT (Annual)" xfId="8660"/>
    <cellStyle name="Total 17 3 6" xfId="9622"/>
    <cellStyle name="Total 17 3 6 2" xfId="21763"/>
    <cellStyle name="Total 17 3 6 2 2" xfId="42949"/>
    <cellStyle name="Total 17 3 6 3" xfId="32345"/>
    <cellStyle name="Total 17 3 7" xfId="16650"/>
    <cellStyle name="Total 17 3 7 2" xfId="37837"/>
    <cellStyle name="Total 17 3 8" xfId="26902"/>
    <cellStyle name="Total 17 3_Table 2A-1_EFT (Annual)" xfId="3533"/>
    <cellStyle name="Total 17 4" xfId="1204"/>
    <cellStyle name="Total 17 4 2" xfId="2474"/>
    <cellStyle name="Total 17 4 2 2" xfId="6035"/>
    <cellStyle name="Total 17 4 2 2 2" xfId="14229"/>
    <cellStyle name="Total 17 4 2 2 2 2" xfId="26201"/>
    <cellStyle name="Total 17 4 2 2 2 2 2" xfId="47387"/>
    <cellStyle name="Total 17 4 2 2 2 3" xfId="36783"/>
    <cellStyle name="Total 17 4 2 2 3" xfId="21088"/>
    <cellStyle name="Total 17 4 2 2 3 2" xfId="42275"/>
    <cellStyle name="Total 17 4 2 2 4" xfId="31691"/>
    <cellStyle name="Total 17 4 2 2_Table 2A-1_EFT (Annual)" xfId="8663"/>
    <cellStyle name="Total 17 4 2 3" xfId="11571"/>
    <cellStyle name="Total 17 4 2 3 2" xfId="23655"/>
    <cellStyle name="Total 17 4 2 3 2 2" xfId="44841"/>
    <cellStyle name="Total 17 4 2 3 3" xfId="34237"/>
    <cellStyle name="Total 17 4 2 4" xfId="18542"/>
    <cellStyle name="Total 17 4 2 4 2" xfId="39729"/>
    <cellStyle name="Total 17 4 2 5" xfId="28948"/>
    <cellStyle name="Total 17 4 2_Table 2A-1_EFT (Annual)" xfId="8662"/>
    <cellStyle name="Total 17 4 3" xfId="4765"/>
    <cellStyle name="Total 17 4 3 2" xfId="13025"/>
    <cellStyle name="Total 17 4 3 2 2" xfId="25031"/>
    <cellStyle name="Total 17 4 3 2 2 2" xfId="46217"/>
    <cellStyle name="Total 17 4 3 2 3" xfId="35613"/>
    <cellStyle name="Total 17 4 3 3" xfId="19918"/>
    <cellStyle name="Total 17 4 3 3 2" xfId="41105"/>
    <cellStyle name="Total 17 4 3 4" xfId="30422"/>
    <cellStyle name="Total 17 4 3_Table 2A-1_EFT (Annual)" xfId="8664"/>
    <cellStyle name="Total 17 4 4" xfId="10369"/>
    <cellStyle name="Total 17 4 4 2" xfId="22485"/>
    <cellStyle name="Total 17 4 4 2 2" xfId="43671"/>
    <cellStyle name="Total 17 4 4 3" xfId="33067"/>
    <cellStyle name="Total 17 4 5" xfId="17372"/>
    <cellStyle name="Total 17 4 5 2" xfId="38559"/>
    <cellStyle name="Total 17 4 6" xfId="27679"/>
    <cellStyle name="Total 17 4_Table 2A-1_EFT (Annual)" xfId="8661"/>
    <cellStyle name="Total 17 5" xfId="764"/>
    <cellStyle name="Total 17 5 2" xfId="4325"/>
    <cellStyle name="Total 17 5 2 2" xfId="12605"/>
    <cellStyle name="Total 17 5 2 2 2" xfId="24622"/>
    <cellStyle name="Total 17 5 2 2 2 2" xfId="45808"/>
    <cellStyle name="Total 17 5 2 2 3" xfId="35204"/>
    <cellStyle name="Total 17 5 2 3" xfId="19509"/>
    <cellStyle name="Total 17 5 2 3 2" xfId="40696"/>
    <cellStyle name="Total 17 5 2 4" xfId="29982"/>
    <cellStyle name="Total 17 5 2_Table 2A-1_EFT (Annual)" xfId="8666"/>
    <cellStyle name="Total 17 5 3" xfId="9953"/>
    <cellStyle name="Total 17 5 3 2" xfId="22076"/>
    <cellStyle name="Total 17 5 3 2 2" xfId="43262"/>
    <cellStyle name="Total 17 5 3 3" xfId="32658"/>
    <cellStyle name="Total 17 5 4" xfId="16963"/>
    <cellStyle name="Total 17 5 4 2" xfId="38150"/>
    <cellStyle name="Total 17 5 5" xfId="27239"/>
    <cellStyle name="Total 17 5_Table 2A-1_EFT (Annual)" xfId="8665"/>
    <cellStyle name="Total 17 6" xfId="1777"/>
    <cellStyle name="Total 17 6 2" xfId="5338"/>
    <cellStyle name="Total 17 6 2 2" xfId="13553"/>
    <cellStyle name="Total 17 6 2 2 2" xfId="25541"/>
    <cellStyle name="Total 17 6 2 2 2 2" xfId="46727"/>
    <cellStyle name="Total 17 6 2 2 3" xfId="36123"/>
    <cellStyle name="Total 17 6 2 3" xfId="20428"/>
    <cellStyle name="Total 17 6 2 3 2" xfId="41615"/>
    <cellStyle name="Total 17 6 2 4" xfId="30995"/>
    <cellStyle name="Total 17 6 2_Table 2A-1_EFT (Annual)" xfId="8668"/>
    <cellStyle name="Total 17 6 3" xfId="10897"/>
    <cellStyle name="Total 17 6 3 2" xfId="22995"/>
    <cellStyle name="Total 17 6 3 2 2" xfId="44181"/>
    <cellStyle name="Total 17 6 3 3" xfId="33577"/>
    <cellStyle name="Total 17 6 4" xfId="17882"/>
    <cellStyle name="Total 17 6 4 2" xfId="39069"/>
    <cellStyle name="Total 17 6 5" xfId="28252"/>
    <cellStyle name="Total 17 6_Table 2A-1_EFT (Annual)" xfId="8667"/>
    <cellStyle name="Total 17 7" xfId="3745"/>
    <cellStyle name="Total 17 7 2" xfId="12113"/>
    <cellStyle name="Total 17 7 2 2" xfId="24143"/>
    <cellStyle name="Total 17 7 2 2 2" xfId="45329"/>
    <cellStyle name="Total 17 7 2 3" xfId="34725"/>
    <cellStyle name="Total 17 7 3" xfId="19030"/>
    <cellStyle name="Total 17 7 3 2" xfId="40217"/>
    <cellStyle name="Total 17 7 4" xfId="29454"/>
    <cellStyle name="Total 17 7_Table 2A-1_EFT (Annual)" xfId="8669"/>
    <cellStyle name="Total 17 8" xfId="9432"/>
    <cellStyle name="Total 17 8 2" xfId="21597"/>
    <cellStyle name="Total 17 8 2 2" xfId="42783"/>
    <cellStyle name="Total 17 8 3" xfId="32179"/>
    <cellStyle name="Total 17 9" xfId="16484"/>
    <cellStyle name="Total 17 9 2" xfId="37671"/>
    <cellStyle name="Total 17_Table 2A-1_EFT (Annual)" xfId="3531"/>
    <cellStyle name="Total 18" xfId="173"/>
    <cellStyle name="Total 18 10" xfId="26728"/>
    <cellStyle name="Total 18 2" xfId="566"/>
    <cellStyle name="Total 18 2 2" xfId="1543"/>
    <cellStyle name="Total 18 2 2 2" xfId="2813"/>
    <cellStyle name="Total 18 2 2 2 2" xfId="6374"/>
    <cellStyle name="Total 18 2 2 2 2 2" xfId="14568"/>
    <cellStyle name="Total 18 2 2 2 2 2 2" xfId="26540"/>
    <cellStyle name="Total 18 2 2 2 2 2 2 2" xfId="47726"/>
    <cellStyle name="Total 18 2 2 2 2 2 3" xfId="37122"/>
    <cellStyle name="Total 18 2 2 2 2 3" xfId="21427"/>
    <cellStyle name="Total 18 2 2 2 2 3 2" xfId="42614"/>
    <cellStyle name="Total 18 2 2 2 2 4" xfId="32030"/>
    <cellStyle name="Total 18 2 2 2 2_Table 2A-1_EFT (Annual)" xfId="8672"/>
    <cellStyle name="Total 18 2 2 2 3" xfId="11910"/>
    <cellStyle name="Total 18 2 2 2 3 2" xfId="23994"/>
    <cellStyle name="Total 18 2 2 2 3 2 2" xfId="45180"/>
    <cellStyle name="Total 18 2 2 2 3 3" xfId="34576"/>
    <cellStyle name="Total 18 2 2 2 4" xfId="18881"/>
    <cellStyle name="Total 18 2 2 2 4 2" xfId="40068"/>
    <cellStyle name="Total 18 2 2 2 5" xfId="29287"/>
    <cellStyle name="Total 18 2 2 2_Table 2A-1_EFT (Annual)" xfId="8671"/>
    <cellStyle name="Total 18 2 2 3" xfId="5104"/>
    <cellStyle name="Total 18 2 2 3 2" xfId="13364"/>
    <cellStyle name="Total 18 2 2 3 2 2" xfId="25370"/>
    <cellStyle name="Total 18 2 2 3 2 2 2" xfId="46556"/>
    <cellStyle name="Total 18 2 2 3 2 3" xfId="35952"/>
    <cellStyle name="Total 18 2 2 3 3" xfId="20257"/>
    <cellStyle name="Total 18 2 2 3 3 2" xfId="41444"/>
    <cellStyle name="Total 18 2 2 3 4" xfId="30761"/>
    <cellStyle name="Total 18 2 2 3_Table 2A-1_EFT (Annual)" xfId="8673"/>
    <cellStyle name="Total 18 2 2 4" xfId="10708"/>
    <cellStyle name="Total 18 2 2 4 2" xfId="22824"/>
    <cellStyle name="Total 18 2 2 4 2 2" xfId="44010"/>
    <cellStyle name="Total 18 2 2 4 3" xfId="33406"/>
    <cellStyle name="Total 18 2 2 5" xfId="17711"/>
    <cellStyle name="Total 18 2 2 5 2" xfId="38898"/>
    <cellStyle name="Total 18 2 2 6" xfId="28018"/>
    <cellStyle name="Total 18 2 2_Table 2A-1_EFT (Annual)" xfId="8670"/>
    <cellStyle name="Total 18 2 3" xfId="1068"/>
    <cellStyle name="Total 18 2 3 2" xfId="4629"/>
    <cellStyle name="Total 18 2 3 2 2" xfId="12889"/>
    <cellStyle name="Total 18 2 3 2 2 2" xfId="24895"/>
    <cellStyle name="Total 18 2 3 2 2 2 2" xfId="46081"/>
    <cellStyle name="Total 18 2 3 2 2 3" xfId="35477"/>
    <cellStyle name="Total 18 2 3 2 3" xfId="19782"/>
    <cellStyle name="Total 18 2 3 2 3 2" xfId="40969"/>
    <cellStyle name="Total 18 2 3 2 4" xfId="30286"/>
    <cellStyle name="Total 18 2 3 2_Table 2A-1_EFT (Annual)" xfId="8675"/>
    <cellStyle name="Total 18 2 3 3" xfId="10233"/>
    <cellStyle name="Total 18 2 3 3 2" xfId="22349"/>
    <cellStyle name="Total 18 2 3 3 2 2" xfId="43535"/>
    <cellStyle name="Total 18 2 3 3 3" xfId="32931"/>
    <cellStyle name="Total 18 2 3 4" xfId="17236"/>
    <cellStyle name="Total 18 2 3 4 2" xfId="38423"/>
    <cellStyle name="Total 18 2 3 5" xfId="27543"/>
    <cellStyle name="Total 18 2 3_Table 2A-1_EFT (Annual)" xfId="8674"/>
    <cellStyle name="Total 18 2 4" xfId="2282"/>
    <cellStyle name="Total 18 2 4 2" xfId="5843"/>
    <cellStyle name="Total 18 2 4 2 2" xfId="14058"/>
    <cellStyle name="Total 18 2 4 2 2 2" xfId="26046"/>
    <cellStyle name="Total 18 2 4 2 2 2 2" xfId="47232"/>
    <cellStyle name="Total 18 2 4 2 2 3" xfId="36628"/>
    <cellStyle name="Total 18 2 4 2 3" xfId="20933"/>
    <cellStyle name="Total 18 2 4 2 3 2" xfId="42120"/>
    <cellStyle name="Total 18 2 4 2 4" xfId="31500"/>
    <cellStyle name="Total 18 2 4 2_Table 2A-1_EFT (Annual)" xfId="8677"/>
    <cellStyle name="Total 18 2 4 3" xfId="11402"/>
    <cellStyle name="Total 18 2 4 3 2" xfId="23500"/>
    <cellStyle name="Total 18 2 4 3 2 2" xfId="44686"/>
    <cellStyle name="Total 18 2 4 3 3" xfId="34082"/>
    <cellStyle name="Total 18 2 4 4" xfId="18387"/>
    <cellStyle name="Total 18 2 4 4 2" xfId="39574"/>
    <cellStyle name="Total 18 2 4 5" xfId="28757"/>
    <cellStyle name="Total 18 2 4_Table 2A-1_EFT (Annual)" xfId="8676"/>
    <cellStyle name="Total 18 2 5" xfId="4136"/>
    <cellStyle name="Total 18 2 5 2" xfId="12460"/>
    <cellStyle name="Total 18 2 5 2 2" xfId="24482"/>
    <cellStyle name="Total 18 2 5 2 2 2" xfId="45668"/>
    <cellStyle name="Total 18 2 5 2 3" xfId="35064"/>
    <cellStyle name="Total 18 2 5 3" xfId="19369"/>
    <cellStyle name="Total 18 2 5 3 2" xfId="40556"/>
    <cellStyle name="Total 18 2 5 4" xfId="29824"/>
    <cellStyle name="Total 18 2 5_Table 2A-1_EFT (Annual)" xfId="8678"/>
    <cellStyle name="Total 18 2 6" xfId="9799"/>
    <cellStyle name="Total 18 2 6 2" xfId="21936"/>
    <cellStyle name="Total 18 2 6 2 2" xfId="43122"/>
    <cellStyle name="Total 18 2 6 3" xfId="32518"/>
    <cellStyle name="Total 18 2 7" xfId="16823"/>
    <cellStyle name="Total 18 2 7 2" xfId="38010"/>
    <cellStyle name="Total 18 2 8" xfId="27081"/>
    <cellStyle name="Total 18 2_Table 2A-1_EFT (Annual)" xfId="3535"/>
    <cellStyle name="Total 18 3" xfId="404"/>
    <cellStyle name="Total 18 3 2" xfId="1387"/>
    <cellStyle name="Total 18 3 2 2" xfId="2657"/>
    <cellStyle name="Total 18 3 2 2 2" xfId="6218"/>
    <cellStyle name="Total 18 3 2 2 2 2" xfId="14412"/>
    <cellStyle name="Total 18 3 2 2 2 2 2" xfId="26384"/>
    <cellStyle name="Total 18 3 2 2 2 2 2 2" xfId="47570"/>
    <cellStyle name="Total 18 3 2 2 2 2 3" xfId="36966"/>
    <cellStyle name="Total 18 3 2 2 2 3" xfId="21271"/>
    <cellStyle name="Total 18 3 2 2 2 3 2" xfId="42458"/>
    <cellStyle name="Total 18 3 2 2 2 4" xfId="31874"/>
    <cellStyle name="Total 18 3 2 2 2_Table 2A-1_EFT (Annual)" xfId="8681"/>
    <cellStyle name="Total 18 3 2 2 3" xfId="11754"/>
    <cellStyle name="Total 18 3 2 2 3 2" xfId="23838"/>
    <cellStyle name="Total 18 3 2 2 3 2 2" xfId="45024"/>
    <cellStyle name="Total 18 3 2 2 3 3" xfId="34420"/>
    <cellStyle name="Total 18 3 2 2 4" xfId="18725"/>
    <cellStyle name="Total 18 3 2 2 4 2" xfId="39912"/>
    <cellStyle name="Total 18 3 2 2 5" xfId="29131"/>
    <cellStyle name="Total 18 3 2 2_Table 2A-1_EFT (Annual)" xfId="8680"/>
    <cellStyle name="Total 18 3 2 3" xfId="4948"/>
    <cellStyle name="Total 18 3 2 3 2" xfId="13208"/>
    <cellStyle name="Total 18 3 2 3 2 2" xfId="25214"/>
    <cellStyle name="Total 18 3 2 3 2 2 2" xfId="46400"/>
    <cellStyle name="Total 18 3 2 3 2 3" xfId="35796"/>
    <cellStyle name="Total 18 3 2 3 3" xfId="20101"/>
    <cellStyle name="Total 18 3 2 3 3 2" xfId="41288"/>
    <cellStyle name="Total 18 3 2 3 4" xfId="30605"/>
    <cellStyle name="Total 18 3 2 3_Table 2A-1_EFT (Annual)" xfId="8682"/>
    <cellStyle name="Total 18 3 2 4" xfId="10552"/>
    <cellStyle name="Total 18 3 2 4 2" xfId="22668"/>
    <cellStyle name="Total 18 3 2 4 2 2" xfId="43854"/>
    <cellStyle name="Total 18 3 2 4 3" xfId="33250"/>
    <cellStyle name="Total 18 3 2 5" xfId="17555"/>
    <cellStyle name="Total 18 3 2 5 2" xfId="38742"/>
    <cellStyle name="Total 18 3 2 6" xfId="27862"/>
    <cellStyle name="Total 18 3 2_Table 2A-1_EFT (Annual)" xfId="8679"/>
    <cellStyle name="Total 18 3 3" xfId="936"/>
    <cellStyle name="Total 18 3 3 2" xfId="4497"/>
    <cellStyle name="Total 18 3 3 2 2" xfId="12759"/>
    <cellStyle name="Total 18 3 3 2 2 2" xfId="24769"/>
    <cellStyle name="Total 18 3 3 2 2 2 2" xfId="45955"/>
    <cellStyle name="Total 18 3 3 2 2 3" xfId="35351"/>
    <cellStyle name="Total 18 3 3 2 3" xfId="19656"/>
    <cellStyle name="Total 18 3 3 2 3 2" xfId="40843"/>
    <cellStyle name="Total 18 3 3 2 4" xfId="30154"/>
    <cellStyle name="Total 18 3 3 2_Table 2A-1_EFT (Annual)" xfId="8684"/>
    <cellStyle name="Total 18 3 3 3" xfId="10106"/>
    <cellStyle name="Total 18 3 3 3 2" xfId="22223"/>
    <cellStyle name="Total 18 3 3 3 2 2" xfId="43409"/>
    <cellStyle name="Total 18 3 3 3 3" xfId="32805"/>
    <cellStyle name="Total 18 3 3 4" xfId="17110"/>
    <cellStyle name="Total 18 3 3 4 2" xfId="38297"/>
    <cellStyle name="Total 18 3 3 5" xfId="27411"/>
    <cellStyle name="Total 18 3 3_Table 2A-1_EFT (Annual)" xfId="8683"/>
    <cellStyle name="Total 18 3 4" xfId="2126"/>
    <cellStyle name="Total 18 3 4 2" xfId="5687"/>
    <cellStyle name="Total 18 3 4 2 2" xfId="13902"/>
    <cellStyle name="Total 18 3 4 2 2 2" xfId="25890"/>
    <cellStyle name="Total 18 3 4 2 2 2 2" xfId="47076"/>
    <cellStyle name="Total 18 3 4 2 2 3" xfId="36472"/>
    <cellStyle name="Total 18 3 4 2 3" xfId="20777"/>
    <cellStyle name="Total 18 3 4 2 3 2" xfId="41964"/>
    <cellStyle name="Total 18 3 4 2 4" xfId="31344"/>
    <cellStyle name="Total 18 3 4 2_Table 2A-1_EFT (Annual)" xfId="8686"/>
    <cellStyle name="Total 18 3 4 3" xfId="11246"/>
    <cellStyle name="Total 18 3 4 3 2" xfId="23344"/>
    <cellStyle name="Total 18 3 4 3 2 2" xfId="44530"/>
    <cellStyle name="Total 18 3 4 3 3" xfId="33926"/>
    <cellStyle name="Total 18 3 4 4" xfId="18231"/>
    <cellStyle name="Total 18 3 4 4 2" xfId="39418"/>
    <cellStyle name="Total 18 3 4 5" xfId="28601"/>
    <cellStyle name="Total 18 3 4_Table 2A-1_EFT (Annual)" xfId="8685"/>
    <cellStyle name="Total 18 3 5" xfId="3974"/>
    <cellStyle name="Total 18 3 5 2" xfId="12302"/>
    <cellStyle name="Total 18 3 5 2 2" xfId="24326"/>
    <cellStyle name="Total 18 3 5 2 2 2" xfId="45512"/>
    <cellStyle name="Total 18 3 5 2 3" xfId="34908"/>
    <cellStyle name="Total 18 3 5 3" xfId="19213"/>
    <cellStyle name="Total 18 3 5 3 2" xfId="40400"/>
    <cellStyle name="Total 18 3 5 4" xfId="29662"/>
    <cellStyle name="Total 18 3 5_Table 2A-1_EFT (Annual)" xfId="8687"/>
    <cellStyle name="Total 18 3 6" xfId="9639"/>
    <cellStyle name="Total 18 3 6 2" xfId="21780"/>
    <cellStyle name="Total 18 3 6 2 2" xfId="42966"/>
    <cellStyle name="Total 18 3 6 3" xfId="32362"/>
    <cellStyle name="Total 18 3 7" xfId="16667"/>
    <cellStyle name="Total 18 3 7 2" xfId="37854"/>
    <cellStyle name="Total 18 3 8" xfId="26919"/>
    <cellStyle name="Total 18 3_Table 2A-1_EFT (Annual)" xfId="3536"/>
    <cellStyle name="Total 18 4" xfId="1221"/>
    <cellStyle name="Total 18 4 2" xfId="2491"/>
    <cellStyle name="Total 18 4 2 2" xfId="6052"/>
    <cellStyle name="Total 18 4 2 2 2" xfId="14246"/>
    <cellStyle name="Total 18 4 2 2 2 2" xfId="26218"/>
    <cellStyle name="Total 18 4 2 2 2 2 2" xfId="47404"/>
    <cellStyle name="Total 18 4 2 2 2 3" xfId="36800"/>
    <cellStyle name="Total 18 4 2 2 3" xfId="21105"/>
    <cellStyle name="Total 18 4 2 2 3 2" xfId="42292"/>
    <cellStyle name="Total 18 4 2 2 4" xfId="31708"/>
    <cellStyle name="Total 18 4 2 2_Table 2A-1_EFT (Annual)" xfId="8690"/>
    <cellStyle name="Total 18 4 2 3" xfId="11588"/>
    <cellStyle name="Total 18 4 2 3 2" xfId="23672"/>
    <cellStyle name="Total 18 4 2 3 2 2" xfId="44858"/>
    <cellStyle name="Total 18 4 2 3 3" xfId="34254"/>
    <cellStyle name="Total 18 4 2 4" xfId="18559"/>
    <cellStyle name="Total 18 4 2 4 2" xfId="39746"/>
    <cellStyle name="Total 18 4 2 5" xfId="28965"/>
    <cellStyle name="Total 18 4 2_Table 2A-1_EFT (Annual)" xfId="8689"/>
    <cellStyle name="Total 18 4 3" xfId="4782"/>
    <cellStyle name="Total 18 4 3 2" xfId="13042"/>
    <cellStyle name="Total 18 4 3 2 2" xfId="25048"/>
    <cellStyle name="Total 18 4 3 2 2 2" xfId="46234"/>
    <cellStyle name="Total 18 4 3 2 3" xfId="35630"/>
    <cellStyle name="Total 18 4 3 3" xfId="19935"/>
    <cellStyle name="Total 18 4 3 3 2" xfId="41122"/>
    <cellStyle name="Total 18 4 3 4" xfId="30439"/>
    <cellStyle name="Total 18 4 3_Table 2A-1_EFT (Annual)" xfId="8691"/>
    <cellStyle name="Total 18 4 4" xfId="10386"/>
    <cellStyle name="Total 18 4 4 2" xfId="22502"/>
    <cellStyle name="Total 18 4 4 2 2" xfId="43688"/>
    <cellStyle name="Total 18 4 4 3" xfId="33084"/>
    <cellStyle name="Total 18 4 5" xfId="17389"/>
    <cellStyle name="Total 18 4 5 2" xfId="38576"/>
    <cellStyle name="Total 18 4 6" xfId="27696"/>
    <cellStyle name="Total 18 4_Table 2A-1_EFT (Annual)" xfId="8688"/>
    <cellStyle name="Total 18 5" xfId="777"/>
    <cellStyle name="Total 18 5 2" xfId="4338"/>
    <cellStyle name="Total 18 5 2 2" xfId="12618"/>
    <cellStyle name="Total 18 5 2 2 2" xfId="24635"/>
    <cellStyle name="Total 18 5 2 2 2 2" xfId="45821"/>
    <cellStyle name="Total 18 5 2 2 3" xfId="35217"/>
    <cellStyle name="Total 18 5 2 3" xfId="19522"/>
    <cellStyle name="Total 18 5 2 3 2" xfId="40709"/>
    <cellStyle name="Total 18 5 2 4" xfId="29995"/>
    <cellStyle name="Total 18 5 2_Table 2A-1_EFT (Annual)" xfId="8693"/>
    <cellStyle name="Total 18 5 3" xfId="9966"/>
    <cellStyle name="Total 18 5 3 2" xfId="22089"/>
    <cellStyle name="Total 18 5 3 2 2" xfId="43275"/>
    <cellStyle name="Total 18 5 3 3" xfId="32671"/>
    <cellStyle name="Total 18 5 4" xfId="16976"/>
    <cellStyle name="Total 18 5 4 2" xfId="38163"/>
    <cellStyle name="Total 18 5 5" xfId="27252"/>
    <cellStyle name="Total 18 5_Table 2A-1_EFT (Annual)" xfId="8692"/>
    <cellStyle name="Total 18 6" xfId="1960"/>
    <cellStyle name="Total 18 6 2" xfId="5521"/>
    <cellStyle name="Total 18 6 2 2" xfId="13736"/>
    <cellStyle name="Total 18 6 2 2 2" xfId="25724"/>
    <cellStyle name="Total 18 6 2 2 2 2" xfId="46910"/>
    <cellStyle name="Total 18 6 2 2 3" xfId="36306"/>
    <cellStyle name="Total 18 6 2 3" xfId="20611"/>
    <cellStyle name="Total 18 6 2 3 2" xfId="41798"/>
    <cellStyle name="Total 18 6 2 4" xfId="31178"/>
    <cellStyle name="Total 18 6 2_Table 2A-1_EFT (Annual)" xfId="8695"/>
    <cellStyle name="Total 18 6 3" xfId="11080"/>
    <cellStyle name="Total 18 6 3 2" xfId="23178"/>
    <cellStyle name="Total 18 6 3 2 2" xfId="44364"/>
    <cellStyle name="Total 18 6 3 3" xfId="33760"/>
    <cellStyle name="Total 18 6 4" xfId="18065"/>
    <cellStyle name="Total 18 6 4 2" xfId="39252"/>
    <cellStyle name="Total 18 6 5" xfId="28435"/>
    <cellStyle name="Total 18 6_Table 2A-1_EFT (Annual)" xfId="8694"/>
    <cellStyle name="Total 18 7" xfId="3762"/>
    <cellStyle name="Total 18 7 2" xfId="12130"/>
    <cellStyle name="Total 18 7 2 2" xfId="24160"/>
    <cellStyle name="Total 18 7 2 2 2" xfId="45346"/>
    <cellStyle name="Total 18 7 2 3" xfId="34742"/>
    <cellStyle name="Total 18 7 3" xfId="19047"/>
    <cellStyle name="Total 18 7 3 2" xfId="40234"/>
    <cellStyle name="Total 18 7 4" xfId="29471"/>
    <cellStyle name="Total 18 7_Table 2A-1_EFT (Annual)" xfId="8696"/>
    <cellStyle name="Total 18 8" xfId="9449"/>
    <cellStyle name="Total 18 8 2" xfId="21614"/>
    <cellStyle name="Total 18 8 2 2" xfId="42800"/>
    <cellStyle name="Total 18 8 3" xfId="32196"/>
    <cellStyle name="Total 18 9" xfId="16501"/>
    <cellStyle name="Total 18 9 2" xfId="37688"/>
    <cellStyle name="Total 18_Table 2A-1_EFT (Annual)" xfId="3534"/>
    <cellStyle name="Total 19" xfId="174"/>
    <cellStyle name="Total 19 10" xfId="26729"/>
    <cellStyle name="Total 19 2" xfId="567"/>
    <cellStyle name="Total 19 2 2" xfId="1544"/>
    <cellStyle name="Total 19 2 2 2" xfId="2814"/>
    <cellStyle name="Total 19 2 2 2 2" xfId="6375"/>
    <cellStyle name="Total 19 2 2 2 2 2" xfId="14569"/>
    <cellStyle name="Total 19 2 2 2 2 2 2" xfId="26541"/>
    <cellStyle name="Total 19 2 2 2 2 2 2 2" xfId="47727"/>
    <cellStyle name="Total 19 2 2 2 2 2 3" xfId="37123"/>
    <cellStyle name="Total 19 2 2 2 2 3" xfId="21428"/>
    <cellStyle name="Total 19 2 2 2 2 3 2" xfId="42615"/>
    <cellStyle name="Total 19 2 2 2 2 4" xfId="32031"/>
    <cellStyle name="Total 19 2 2 2 2_Table 2A-1_EFT (Annual)" xfId="8699"/>
    <cellStyle name="Total 19 2 2 2 3" xfId="11911"/>
    <cellStyle name="Total 19 2 2 2 3 2" xfId="23995"/>
    <cellStyle name="Total 19 2 2 2 3 2 2" xfId="45181"/>
    <cellStyle name="Total 19 2 2 2 3 3" xfId="34577"/>
    <cellStyle name="Total 19 2 2 2 4" xfId="18882"/>
    <cellStyle name="Total 19 2 2 2 4 2" xfId="40069"/>
    <cellStyle name="Total 19 2 2 2 5" xfId="29288"/>
    <cellStyle name="Total 19 2 2 2_Table 2A-1_EFT (Annual)" xfId="8698"/>
    <cellStyle name="Total 19 2 2 3" xfId="5105"/>
    <cellStyle name="Total 19 2 2 3 2" xfId="13365"/>
    <cellStyle name="Total 19 2 2 3 2 2" xfId="25371"/>
    <cellStyle name="Total 19 2 2 3 2 2 2" xfId="46557"/>
    <cellStyle name="Total 19 2 2 3 2 3" xfId="35953"/>
    <cellStyle name="Total 19 2 2 3 3" xfId="20258"/>
    <cellStyle name="Total 19 2 2 3 3 2" xfId="41445"/>
    <cellStyle name="Total 19 2 2 3 4" xfId="30762"/>
    <cellStyle name="Total 19 2 2 3_Table 2A-1_EFT (Annual)" xfId="8700"/>
    <cellStyle name="Total 19 2 2 4" xfId="10709"/>
    <cellStyle name="Total 19 2 2 4 2" xfId="22825"/>
    <cellStyle name="Total 19 2 2 4 2 2" xfId="44011"/>
    <cellStyle name="Total 19 2 2 4 3" xfId="33407"/>
    <cellStyle name="Total 19 2 2 5" xfId="17712"/>
    <cellStyle name="Total 19 2 2 5 2" xfId="38899"/>
    <cellStyle name="Total 19 2 2 6" xfId="28019"/>
    <cellStyle name="Total 19 2 2_Table 2A-1_EFT (Annual)" xfId="8697"/>
    <cellStyle name="Total 19 2 3" xfId="1069"/>
    <cellStyle name="Total 19 2 3 2" xfId="4630"/>
    <cellStyle name="Total 19 2 3 2 2" xfId="12890"/>
    <cellStyle name="Total 19 2 3 2 2 2" xfId="24896"/>
    <cellStyle name="Total 19 2 3 2 2 2 2" xfId="46082"/>
    <cellStyle name="Total 19 2 3 2 2 3" xfId="35478"/>
    <cellStyle name="Total 19 2 3 2 3" xfId="19783"/>
    <cellStyle name="Total 19 2 3 2 3 2" xfId="40970"/>
    <cellStyle name="Total 19 2 3 2 4" xfId="30287"/>
    <cellStyle name="Total 19 2 3 2_Table 2A-1_EFT (Annual)" xfId="8702"/>
    <cellStyle name="Total 19 2 3 3" xfId="10234"/>
    <cellStyle name="Total 19 2 3 3 2" xfId="22350"/>
    <cellStyle name="Total 19 2 3 3 2 2" xfId="43536"/>
    <cellStyle name="Total 19 2 3 3 3" xfId="32932"/>
    <cellStyle name="Total 19 2 3 4" xfId="17237"/>
    <cellStyle name="Total 19 2 3 4 2" xfId="38424"/>
    <cellStyle name="Total 19 2 3 5" xfId="27544"/>
    <cellStyle name="Total 19 2 3_Table 2A-1_EFT (Annual)" xfId="8701"/>
    <cellStyle name="Total 19 2 4" xfId="2283"/>
    <cellStyle name="Total 19 2 4 2" xfId="5844"/>
    <cellStyle name="Total 19 2 4 2 2" xfId="14059"/>
    <cellStyle name="Total 19 2 4 2 2 2" xfId="26047"/>
    <cellStyle name="Total 19 2 4 2 2 2 2" xfId="47233"/>
    <cellStyle name="Total 19 2 4 2 2 3" xfId="36629"/>
    <cellStyle name="Total 19 2 4 2 3" xfId="20934"/>
    <cellStyle name="Total 19 2 4 2 3 2" xfId="42121"/>
    <cellStyle name="Total 19 2 4 2 4" xfId="31501"/>
    <cellStyle name="Total 19 2 4 2_Table 2A-1_EFT (Annual)" xfId="8704"/>
    <cellStyle name="Total 19 2 4 3" xfId="11403"/>
    <cellStyle name="Total 19 2 4 3 2" xfId="23501"/>
    <cellStyle name="Total 19 2 4 3 2 2" xfId="44687"/>
    <cellStyle name="Total 19 2 4 3 3" xfId="34083"/>
    <cellStyle name="Total 19 2 4 4" xfId="18388"/>
    <cellStyle name="Total 19 2 4 4 2" xfId="39575"/>
    <cellStyle name="Total 19 2 4 5" xfId="28758"/>
    <cellStyle name="Total 19 2 4_Table 2A-1_EFT (Annual)" xfId="8703"/>
    <cellStyle name="Total 19 2 5" xfId="4137"/>
    <cellStyle name="Total 19 2 5 2" xfId="12461"/>
    <cellStyle name="Total 19 2 5 2 2" xfId="24483"/>
    <cellStyle name="Total 19 2 5 2 2 2" xfId="45669"/>
    <cellStyle name="Total 19 2 5 2 3" xfId="35065"/>
    <cellStyle name="Total 19 2 5 3" xfId="19370"/>
    <cellStyle name="Total 19 2 5 3 2" xfId="40557"/>
    <cellStyle name="Total 19 2 5 4" xfId="29825"/>
    <cellStyle name="Total 19 2 5_Table 2A-1_EFT (Annual)" xfId="8705"/>
    <cellStyle name="Total 19 2 6" xfId="9800"/>
    <cellStyle name="Total 19 2 6 2" xfId="21937"/>
    <cellStyle name="Total 19 2 6 2 2" xfId="43123"/>
    <cellStyle name="Total 19 2 6 3" xfId="32519"/>
    <cellStyle name="Total 19 2 7" xfId="16824"/>
    <cellStyle name="Total 19 2 7 2" xfId="38011"/>
    <cellStyle name="Total 19 2 8" xfId="27082"/>
    <cellStyle name="Total 19 2_Table 2A-1_EFT (Annual)" xfId="3538"/>
    <cellStyle name="Total 19 3" xfId="405"/>
    <cellStyle name="Total 19 3 2" xfId="1388"/>
    <cellStyle name="Total 19 3 2 2" xfId="2658"/>
    <cellStyle name="Total 19 3 2 2 2" xfId="6219"/>
    <cellStyle name="Total 19 3 2 2 2 2" xfId="14413"/>
    <cellStyle name="Total 19 3 2 2 2 2 2" xfId="26385"/>
    <cellStyle name="Total 19 3 2 2 2 2 2 2" xfId="47571"/>
    <cellStyle name="Total 19 3 2 2 2 2 3" xfId="36967"/>
    <cellStyle name="Total 19 3 2 2 2 3" xfId="21272"/>
    <cellStyle name="Total 19 3 2 2 2 3 2" xfId="42459"/>
    <cellStyle name="Total 19 3 2 2 2 4" xfId="31875"/>
    <cellStyle name="Total 19 3 2 2 2_Table 2A-1_EFT (Annual)" xfId="8708"/>
    <cellStyle name="Total 19 3 2 2 3" xfId="11755"/>
    <cellStyle name="Total 19 3 2 2 3 2" xfId="23839"/>
    <cellStyle name="Total 19 3 2 2 3 2 2" xfId="45025"/>
    <cellStyle name="Total 19 3 2 2 3 3" xfId="34421"/>
    <cellStyle name="Total 19 3 2 2 4" xfId="18726"/>
    <cellStyle name="Total 19 3 2 2 4 2" xfId="39913"/>
    <cellStyle name="Total 19 3 2 2 5" xfId="29132"/>
    <cellStyle name="Total 19 3 2 2_Table 2A-1_EFT (Annual)" xfId="8707"/>
    <cellStyle name="Total 19 3 2 3" xfId="4949"/>
    <cellStyle name="Total 19 3 2 3 2" xfId="13209"/>
    <cellStyle name="Total 19 3 2 3 2 2" xfId="25215"/>
    <cellStyle name="Total 19 3 2 3 2 2 2" xfId="46401"/>
    <cellStyle name="Total 19 3 2 3 2 3" xfId="35797"/>
    <cellStyle name="Total 19 3 2 3 3" xfId="20102"/>
    <cellStyle name="Total 19 3 2 3 3 2" xfId="41289"/>
    <cellStyle name="Total 19 3 2 3 4" xfId="30606"/>
    <cellStyle name="Total 19 3 2 3_Table 2A-1_EFT (Annual)" xfId="8709"/>
    <cellStyle name="Total 19 3 2 4" xfId="10553"/>
    <cellStyle name="Total 19 3 2 4 2" xfId="22669"/>
    <cellStyle name="Total 19 3 2 4 2 2" xfId="43855"/>
    <cellStyle name="Total 19 3 2 4 3" xfId="33251"/>
    <cellStyle name="Total 19 3 2 5" xfId="17556"/>
    <cellStyle name="Total 19 3 2 5 2" xfId="38743"/>
    <cellStyle name="Total 19 3 2 6" xfId="27863"/>
    <cellStyle name="Total 19 3 2_Table 2A-1_EFT (Annual)" xfId="8706"/>
    <cellStyle name="Total 19 3 3" xfId="937"/>
    <cellStyle name="Total 19 3 3 2" xfId="4498"/>
    <cellStyle name="Total 19 3 3 2 2" xfId="12760"/>
    <cellStyle name="Total 19 3 3 2 2 2" xfId="24770"/>
    <cellStyle name="Total 19 3 3 2 2 2 2" xfId="45956"/>
    <cellStyle name="Total 19 3 3 2 2 3" xfId="35352"/>
    <cellStyle name="Total 19 3 3 2 3" xfId="19657"/>
    <cellStyle name="Total 19 3 3 2 3 2" xfId="40844"/>
    <cellStyle name="Total 19 3 3 2 4" xfId="30155"/>
    <cellStyle name="Total 19 3 3 2_Table 2A-1_EFT (Annual)" xfId="8711"/>
    <cellStyle name="Total 19 3 3 3" xfId="10107"/>
    <cellStyle name="Total 19 3 3 3 2" xfId="22224"/>
    <cellStyle name="Total 19 3 3 3 2 2" xfId="43410"/>
    <cellStyle name="Total 19 3 3 3 3" xfId="32806"/>
    <cellStyle name="Total 19 3 3 4" xfId="17111"/>
    <cellStyle name="Total 19 3 3 4 2" xfId="38298"/>
    <cellStyle name="Total 19 3 3 5" xfId="27412"/>
    <cellStyle name="Total 19 3 3_Table 2A-1_EFT (Annual)" xfId="8710"/>
    <cellStyle name="Total 19 3 4" xfId="2127"/>
    <cellStyle name="Total 19 3 4 2" xfId="5688"/>
    <cellStyle name="Total 19 3 4 2 2" xfId="13903"/>
    <cellStyle name="Total 19 3 4 2 2 2" xfId="25891"/>
    <cellStyle name="Total 19 3 4 2 2 2 2" xfId="47077"/>
    <cellStyle name="Total 19 3 4 2 2 3" xfId="36473"/>
    <cellStyle name="Total 19 3 4 2 3" xfId="20778"/>
    <cellStyle name="Total 19 3 4 2 3 2" xfId="41965"/>
    <cellStyle name="Total 19 3 4 2 4" xfId="31345"/>
    <cellStyle name="Total 19 3 4 2_Table 2A-1_EFT (Annual)" xfId="8713"/>
    <cellStyle name="Total 19 3 4 3" xfId="11247"/>
    <cellStyle name="Total 19 3 4 3 2" xfId="23345"/>
    <cellStyle name="Total 19 3 4 3 2 2" xfId="44531"/>
    <cellStyle name="Total 19 3 4 3 3" xfId="33927"/>
    <cellStyle name="Total 19 3 4 4" xfId="18232"/>
    <cellStyle name="Total 19 3 4 4 2" xfId="39419"/>
    <cellStyle name="Total 19 3 4 5" xfId="28602"/>
    <cellStyle name="Total 19 3 4_Table 2A-1_EFT (Annual)" xfId="8712"/>
    <cellStyle name="Total 19 3 5" xfId="3975"/>
    <cellStyle name="Total 19 3 5 2" xfId="12303"/>
    <cellStyle name="Total 19 3 5 2 2" xfId="24327"/>
    <cellStyle name="Total 19 3 5 2 2 2" xfId="45513"/>
    <cellStyle name="Total 19 3 5 2 3" xfId="34909"/>
    <cellStyle name="Total 19 3 5 3" xfId="19214"/>
    <cellStyle name="Total 19 3 5 3 2" xfId="40401"/>
    <cellStyle name="Total 19 3 5 4" xfId="29663"/>
    <cellStyle name="Total 19 3 5_Table 2A-1_EFT (Annual)" xfId="8714"/>
    <cellStyle name="Total 19 3 6" xfId="9640"/>
    <cellStyle name="Total 19 3 6 2" xfId="21781"/>
    <cellStyle name="Total 19 3 6 2 2" xfId="42967"/>
    <cellStyle name="Total 19 3 6 3" xfId="32363"/>
    <cellStyle name="Total 19 3 7" xfId="16668"/>
    <cellStyle name="Total 19 3 7 2" xfId="37855"/>
    <cellStyle name="Total 19 3 8" xfId="26920"/>
    <cellStyle name="Total 19 3_Table 2A-1_EFT (Annual)" xfId="3539"/>
    <cellStyle name="Total 19 4" xfId="1222"/>
    <cellStyle name="Total 19 4 2" xfId="2492"/>
    <cellStyle name="Total 19 4 2 2" xfId="6053"/>
    <cellStyle name="Total 19 4 2 2 2" xfId="14247"/>
    <cellStyle name="Total 19 4 2 2 2 2" xfId="26219"/>
    <cellStyle name="Total 19 4 2 2 2 2 2" xfId="47405"/>
    <cellStyle name="Total 19 4 2 2 2 3" xfId="36801"/>
    <cellStyle name="Total 19 4 2 2 3" xfId="21106"/>
    <cellStyle name="Total 19 4 2 2 3 2" xfId="42293"/>
    <cellStyle name="Total 19 4 2 2 4" xfId="31709"/>
    <cellStyle name="Total 19 4 2 2_Table 2A-1_EFT (Annual)" xfId="8717"/>
    <cellStyle name="Total 19 4 2 3" xfId="11589"/>
    <cellStyle name="Total 19 4 2 3 2" xfId="23673"/>
    <cellStyle name="Total 19 4 2 3 2 2" xfId="44859"/>
    <cellStyle name="Total 19 4 2 3 3" xfId="34255"/>
    <cellStyle name="Total 19 4 2 4" xfId="18560"/>
    <cellStyle name="Total 19 4 2 4 2" xfId="39747"/>
    <cellStyle name="Total 19 4 2 5" xfId="28966"/>
    <cellStyle name="Total 19 4 2_Table 2A-1_EFT (Annual)" xfId="8716"/>
    <cellStyle name="Total 19 4 3" xfId="4783"/>
    <cellStyle name="Total 19 4 3 2" xfId="13043"/>
    <cellStyle name="Total 19 4 3 2 2" xfId="25049"/>
    <cellStyle name="Total 19 4 3 2 2 2" xfId="46235"/>
    <cellStyle name="Total 19 4 3 2 3" xfId="35631"/>
    <cellStyle name="Total 19 4 3 3" xfId="19936"/>
    <cellStyle name="Total 19 4 3 3 2" xfId="41123"/>
    <cellStyle name="Total 19 4 3 4" xfId="30440"/>
    <cellStyle name="Total 19 4 3_Table 2A-1_EFT (Annual)" xfId="8718"/>
    <cellStyle name="Total 19 4 4" xfId="10387"/>
    <cellStyle name="Total 19 4 4 2" xfId="22503"/>
    <cellStyle name="Total 19 4 4 2 2" xfId="43689"/>
    <cellStyle name="Total 19 4 4 3" xfId="33085"/>
    <cellStyle name="Total 19 4 5" xfId="17390"/>
    <cellStyle name="Total 19 4 5 2" xfId="38577"/>
    <cellStyle name="Total 19 4 6" xfId="27697"/>
    <cellStyle name="Total 19 4_Table 2A-1_EFT (Annual)" xfId="8715"/>
    <cellStyle name="Total 19 5" xfId="778"/>
    <cellStyle name="Total 19 5 2" xfId="4339"/>
    <cellStyle name="Total 19 5 2 2" xfId="12619"/>
    <cellStyle name="Total 19 5 2 2 2" xfId="24636"/>
    <cellStyle name="Total 19 5 2 2 2 2" xfId="45822"/>
    <cellStyle name="Total 19 5 2 2 3" xfId="35218"/>
    <cellStyle name="Total 19 5 2 3" xfId="19523"/>
    <cellStyle name="Total 19 5 2 3 2" xfId="40710"/>
    <cellStyle name="Total 19 5 2 4" xfId="29996"/>
    <cellStyle name="Total 19 5 2_Table 2A-1_EFT (Annual)" xfId="8720"/>
    <cellStyle name="Total 19 5 3" xfId="9967"/>
    <cellStyle name="Total 19 5 3 2" xfId="22090"/>
    <cellStyle name="Total 19 5 3 2 2" xfId="43276"/>
    <cellStyle name="Total 19 5 3 3" xfId="32672"/>
    <cellStyle name="Total 19 5 4" xfId="16977"/>
    <cellStyle name="Total 19 5 4 2" xfId="38164"/>
    <cellStyle name="Total 19 5 5" xfId="27253"/>
    <cellStyle name="Total 19 5_Table 2A-1_EFT (Annual)" xfId="8719"/>
    <cellStyle name="Total 19 6" xfId="1961"/>
    <cellStyle name="Total 19 6 2" xfId="5522"/>
    <cellStyle name="Total 19 6 2 2" xfId="13737"/>
    <cellStyle name="Total 19 6 2 2 2" xfId="25725"/>
    <cellStyle name="Total 19 6 2 2 2 2" xfId="46911"/>
    <cellStyle name="Total 19 6 2 2 3" xfId="36307"/>
    <cellStyle name="Total 19 6 2 3" xfId="20612"/>
    <cellStyle name="Total 19 6 2 3 2" xfId="41799"/>
    <cellStyle name="Total 19 6 2 4" xfId="31179"/>
    <cellStyle name="Total 19 6 2_Table 2A-1_EFT (Annual)" xfId="8722"/>
    <cellStyle name="Total 19 6 3" xfId="11081"/>
    <cellStyle name="Total 19 6 3 2" xfId="23179"/>
    <cellStyle name="Total 19 6 3 2 2" xfId="44365"/>
    <cellStyle name="Total 19 6 3 3" xfId="33761"/>
    <cellStyle name="Total 19 6 4" xfId="18066"/>
    <cellStyle name="Total 19 6 4 2" xfId="39253"/>
    <cellStyle name="Total 19 6 5" xfId="28436"/>
    <cellStyle name="Total 19 6_Table 2A-1_EFT (Annual)" xfId="8721"/>
    <cellStyle name="Total 19 7" xfId="3763"/>
    <cellStyle name="Total 19 7 2" xfId="12131"/>
    <cellStyle name="Total 19 7 2 2" xfId="24161"/>
    <cellStyle name="Total 19 7 2 2 2" xfId="45347"/>
    <cellStyle name="Total 19 7 2 3" xfId="34743"/>
    <cellStyle name="Total 19 7 3" xfId="19048"/>
    <cellStyle name="Total 19 7 3 2" xfId="40235"/>
    <cellStyle name="Total 19 7 4" xfId="29472"/>
    <cellStyle name="Total 19 7_Table 2A-1_EFT (Annual)" xfId="8723"/>
    <cellStyle name="Total 19 8" xfId="9450"/>
    <cellStyle name="Total 19 8 2" xfId="21615"/>
    <cellStyle name="Total 19 8 2 2" xfId="42801"/>
    <cellStyle name="Total 19 8 3" xfId="32197"/>
    <cellStyle name="Total 19 9" xfId="16502"/>
    <cellStyle name="Total 19 9 2" xfId="37689"/>
    <cellStyle name="Total 19_Table 2A-1_EFT (Annual)" xfId="3537"/>
    <cellStyle name="Total 2" xfId="101"/>
    <cellStyle name="Total 2 10" xfId="21511"/>
    <cellStyle name="Total 2 10 2" xfId="42698"/>
    <cellStyle name="Total 2 11" xfId="26656"/>
    <cellStyle name="Total 2 2" xfId="499"/>
    <cellStyle name="Total 2 2 2" xfId="1476"/>
    <cellStyle name="Total 2 2 2 2" xfId="2746"/>
    <cellStyle name="Total 2 2 2 2 2" xfId="6307"/>
    <cellStyle name="Total 2 2 2 2 2 2" xfId="14501"/>
    <cellStyle name="Total 2 2 2 2 2 2 2" xfId="26473"/>
    <cellStyle name="Total 2 2 2 2 2 2 2 2" xfId="47659"/>
    <cellStyle name="Total 2 2 2 2 2 2 3" xfId="37055"/>
    <cellStyle name="Total 2 2 2 2 2 3" xfId="21360"/>
    <cellStyle name="Total 2 2 2 2 2 3 2" xfId="42547"/>
    <cellStyle name="Total 2 2 2 2 2 4" xfId="31963"/>
    <cellStyle name="Total 2 2 2 2 2_Table 2A-1_EFT (Annual)" xfId="8726"/>
    <cellStyle name="Total 2 2 2 2 3" xfId="11843"/>
    <cellStyle name="Total 2 2 2 2 3 2" xfId="23927"/>
    <cellStyle name="Total 2 2 2 2 3 2 2" xfId="45113"/>
    <cellStyle name="Total 2 2 2 2 3 3" xfId="34509"/>
    <cellStyle name="Total 2 2 2 2 4" xfId="18814"/>
    <cellStyle name="Total 2 2 2 2 4 2" xfId="40001"/>
    <cellStyle name="Total 2 2 2 2 5" xfId="29220"/>
    <cellStyle name="Total 2 2 2 2_Table 2A-1_EFT (Annual)" xfId="8725"/>
    <cellStyle name="Total 2 2 2 3" xfId="5037"/>
    <cellStyle name="Total 2 2 2 3 2" xfId="13297"/>
    <cellStyle name="Total 2 2 2 3 2 2" xfId="25303"/>
    <cellStyle name="Total 2 2 2 3 2 2 2" xfId="46489"/>
    <cellStyle name="Total 2 2 2 3 2 3" xfId="35885"/>
    <cellStyle name="Total 2 2 2 3 3" xfId="20190"/>
    <cellStyle name="Total 2 2 2 3 3 2" xfId="41377"/>
    <cellStyle name="Total 2 2 2 3 4" xfId="30694"/>
    <cellStyle name="Total 2 2 2 3_Table 2A-1_EFT (Annual)" xfId="8727"/>
    <cellStyle name="Total 2 2 2 4" xfId="10641"/>
    <cellStyle name="Total 2 2 2 4 2" xfId="22757"/>
    <cellStyle name="Total 2 2 2 4 2 2" xfId="43943"/>
    <cellStyle name="Total 2 2 2 4 3" xfId="33339"/>
    <cellStyle name="Total 2 2 2 5" xfId="17644"/>
    <cellStyle name="Total 2 2 2 5 2" xfId="38831"/>
    <cellStyle name="Total 2 2 2 6" xfId="27951"/>
    <cellStyle name="Total 2 2 2_Table 2A-1_EFT (Annual)" xfId="8724"/>
    <cellStyle name="Total 2 2 3" xfId="1013"/>
    <cellStyle name="Total 2 2 3 2" xfId="4574"/>
    <cellStyle name="Total 2 2 3 2 2" xfId="12834"/>
    <cellStyle name="Total 2 2 3 2 2 2" xfId="24840"/>
    <cellStyle name="Total 2 2 3 2 2 2 2" xfId="46026"/>
    <cellStyle name="Total 2 2 3 2 2 3" xfId="35422"/>
    <cellStyle name="Total 2 2 3 2 3" xfId="19727"/>
    <cellStyle name="Total 2 2 3 2 3 2" xfId="40914"/>
    <cellStyle name="Total 2 2 3 2 4" xfId="30231"/>
    <cellStyle name="Total 2 2 3 2_Table 2A-1_EFT (Annual)" xfId="8729"/>
    <cellStyle name="Total 2 2 3 3" xfId="10178"/>
    <cellStyle name="Total 2 2 3 3 2" xfId="22294"/>
    <cellStyle name="Total 2 2 3 3 2 2" xfId="43480"/>
    <cellStyle name="Total 2 2 3 3 3" xfId="32876"/>
    <cellStyle name="Total 2 2 3 4" xfId="17181"/>
    <cellStyle name="Total 2 2 3 4 2" xfId="38368"/>
    <cellStyle name="Total 2 2 3 5" xfId="27488"/>
    <cellStyle name="Total 2 2 3_Table 2A-1_EFT (Annual)" xfId="8728"/>
    <cellStyle name="Total 2 2 4" xfId="2215"/>
    <cellStyle name="Total 2 2 4 2" xfId="5776"/>
    <cellStyle name="Total 2 2 4 2 2" xfId="13991"/>
    <cellStyle name="Total 2 2 4 2 2 2" xfId="25979"/>
    <cellStyle name="Total 2 2 4 2 2 2 2" xfId="47165"/>
    <cellStyle name="Total 2 2 4 2 2 3" xfId="36561"/>
    <cellStyle name="Total 2 2 4 2 3" xfId="20866"/>
    <cellStyle name="Total 2 2 4 2 3 2" xfId="42053"/>
    <cellStyle name="Total 2 2 4 2 4" xfId="31433"/>
    <cellStyle name="Total 2 2 4 2_Table 2A-1_EFT (Annual)" xfId="8731"/>
    <cellStyle name="Total 2 2 4 3" xfId="11335"/>
    <cellStyle name="Total 2 2 4 3 2" xfId="23433"/>
    <cellStyle name="Total 2 2 4 3 2 2" xfId="44619"/>
    <cellStyle name="Total 2 2 4 3 3" xfId="34015"/>
    <cellStyle name="Total 2 2 4 4" xfId="18320"/>
    <cellStyle name="Total 2 2 4 4 2" xfId="39507"/>
    <cellStyle name="Total 2 2 4 5" xfId="28690"/>
    <cellStyle name="Total 2 2 4_Table 2A-1_EFT (Annual)" xfId="8730"/>
    <cellStyle name="Total 2 2 5" xfId="4069"/>
    <cellStyle name="Total 2 2 5 2" xfId="12393"/>
    <cellStyle name="Total 2 2 5 2 2" xfId="24415"/>
    <cellStyle name="Total 2 2 5 2 2 2" xfId="45601"/>
    <cellStyle name="Total 2 2 5 2 3" xfId="34997"/>
    <cellStyle name="Total 2 2 5 3" xfId="19302"/>
    <cellStyle name="Total 2 2 5 3 2" xfId="40489"/>
    <cellStyle name="Total 2 2 5 4" xfId="29757"/>
    <cellStyle name="Total 2 2 5_Table 2A-1_EFT (Annual)" xfId="8732"/>
    <cellStyle name="Total 2 2 6" xfId="9732"/>
    <cellStyle name="Total 2 2 6 2" xfId="21869"/>
    <cellStyle name="Total 2 2 6 2 2" xfId="43055"/>
    <cellStyle name="Total 2 2 6 3" xfId="32451"/>
    <cellStyle name="Total 2 2 7" xfId="16756"/>
    <cellStyle name="Total 2 2 7 2" xfId="37943"/>
    <cellStyle name="Total 2 2 8" xfId="27014"/>
    <cellStyle name="Total 2 2_Table 2A-1_EFT (Annual)" xfId="3541"/>
    <cellStyle name="Total 2 3" xfId="332"/>
    <cellStyle name="Total 2 3 2" xfId="1320"/>
    <cellStyle name="Total 2 3 2 2" xfId="2590"/>
    <cellStyle name="Total 2 3 2 2 2" xfId="6151"/>
    <cellStyle name="Total 2 3 2 2 2 2" xfId="14345"/>
    <cellStyle name="Total 2 3 2 2 2 2 2" xfId="26317"/>
    <cellStyle name="Total 2 3 2 2 2 2 2 2" xfId="47503"/>
    <cellStyle name="Total 2 3 2 2 2 2 3" xfId="36899"/>
    <cellStyle name="Total 2 3 2 2 2 3" xfId="21204"/>
    <cellStyle name="Total 2 3 2 2 2 3 2" xfId="42391"/>
    <cellStyle name="Total 2 3 2 2 2 4" xfId="31807"/>
    <cellStyle name="Total 2 3 2 2 2_Table 2A-1_EFT (Annual)" xfId="8735"/>
    <cellStyle name="Total 2 3 2 2 3" xfId="11687"/>
    <cellStyle name="Total 2 3 2 2 3 2" xfId="23771"/>
    <cellStyle name="Total 2 3 2 2 3 2 2" xfId="44957"/>
    <cellStyle name="Total 2 3 2 2 3 3" xfId="34353"/>
    <cellStyle name="Total 2 3 2 2 4" xfId="18658"/>
    <cellStyle name="Total 2 3 2 2 4 2" xfId="39845"/>
    <cellStyle name="Total 2 3 2 2 5" xfId="29064"/>
    <cellStyle name="Total 2 3 2 2_Table 2A-1_EFT (Annual)" xfId="8734"/>
    <cellStyle name="Total 2 3 2 3" xfId="4881"/>
    <cellStyle name="Total 2 3 2 3 2" xfId="13141"/>
    <cellStyle name="Total 2 3 2 3 2 2" xfId="25147"/>
    <cellStyle name="Total 2 3 2 3 2 2 2" xfId="46333"/>
    <cellStyle name="Total 2 3 2 3 2 3" xfId="35729"/>
    <cellStyle name="Total 2 3 2 3 3" xfId="20034"/>
    <cellStyle name="Total 2 3 2 3 3 2" xfId="41221"/>
    <cellStyle name="Total 2 3 2 3 4" xfId="30538"/>
    <cellStyle name="Total 2 3 2 3_Table 2A-1_EFT (Annual)" xfId="8736"/>
    <cellStyle name="Total 2 3 2 4" xfId="10485"/>
    <cellStyle name="Total 2 3 2 4 2" xfId="22601"/>
    <cellStyle name="Total 2 3 2 4 2 2" xfId="43787"/>
    <cellStyle name="Total 2 3 2 4 3" xfId="33183"/>
    <cellStyle name="Total 2 3 2 5" xfId="17488"/>
    <cellStyle name="Total 2 3 2 5 2" xfId="38675"/>
    <cellStyle name="Total 2 3 2 6" xfId="27795"/>
    <cellStyle name="Total 2 3 2_Table 2A-1_EFT (Annual)" xfId="8733"/>
    <cellStyle name="Total 2 3 3" xfId="876"/>
    <cellStyle name="Total 2 3 3 2" xfId="4437"/>
    <cellStyle name="Total 2 3 3 2 2" xfId="12702"/>
    <cellStyle name="Total 2 3 3 2 2 2" xfId="24714"/>
    <cellStyle name="Total 2 3 3 2 2 2 2" xfId="45900"/>
    <cellStyle name="Total 2 3 3 2 2 3" xfId="35296"/>
    <cellStyle name="Total 2 3 3 2 3" xfId="19601"/>
    <cellStyle name="Total 2 3 3 2 3 2" xfId="40788"/>
    <cellStyle name="Total 2 3 3 2 4" xfId="30094"/>
    <cellStyle name="Total 2 3 3 2_Table 2A-1_EFT (Annual)" xfId="8738"/>
    <cellStyle name="Total 2 3 3 3" xfId="10049"/>
    <cellStyle name="Total 2 3 3 3 2" xfId="22168"/>
    <cellStyle name="Total 2 3 3 3 2 2" xfId="43354"/>
    <cellStyle name="Total 2 3 3 3 3" xfId="32750"/>
    <cellStyle name="Total 2 3 3 4" xfId="17055"/>
    <cellStyle name="Total 2 3 3 4 2" xfId="38242"/>
    <cellStyle name="Total 2 3 3 5" xfId="27351"/>
    <cellStyle name="Total 2 3 3_Table 2A-1_EFT (Annual)" xfId="8737"/>
    <cellStyle name="Total 2 3 4" xfId="2059"/>
    <cellStyle name="Total 2 3 4 2" xfId="5620"/>
    <cellStyle name="Total 2 3 4 2 2" xfId="13835"/>
    <cellStyle name="Total 2 3 4 2 2 2" xfId="25823"/>
    <cellStyle name="Total 2 3 4 2 2 2 2" xfId="47009"/>
    <cellStyle name="Total 2 3 4 2 2 3" xfId="36405"/>
    <cellStyle name="Total 2 3 4 2 3" xfId="20710"/>
    <cellStyle name="Total 2 3 4 2 3 2" xfId="41897"/>
    <cellStyle name="Total 2 3 4 2 4" xfId="31277"/>
    <cellStyle name="Total 2 3 4 2_Table 2A-1_EFT (Annual)" xfId="8740"/>
    <cellStyle name="Total 2 3 4 3" xfId="11179"/>
    <cellStyle name="Total 2 3 4 3 2" xfId="23277"/>
    <cellStyle name="Total 2 3 4 3 2 2" xfId="44463"/>
    <cellStyle name="Total 2 3 4 3 3" xfId="33859"/>
    <cellStyle name="Total 2 3 4 4" xfId="18164"/>
    <cellStyle name="Total 2 3 4 4 2" xfId="39351"/>
    <cellStyle name="Total 2 3 4 5" xfId="28534"/>
    <cellStyle name="Total 2 3 4_Table 2A-1_EFT (Annual)" xfId="8739"/>
    <cellStyle name="Total 2 3 5" xfId="3902"/>
    <cellStyle name="Total 2 3 5 2" xfId="12234"/>
    <cellStyle name="Total 2 3 5 2 2" xfId="24259"/>
    <cellStyle name="Total 2 3 5 2 2 2" xfId="45445"/>
    <cellStyle name="Total 2 3 5 2 3" xfId="34841"/>
    <cellStyle name="Total 2 3 5 3" xfId="19146"/>
    <cellStyle name="Total 2 3 5 3 2" xfId="40333"/>
    <cellStyle name="Total 2 3 5 4" xfId="29590"/>
    <cellStyle name="Total 2 3 5_Table 2A-1_EFT (Annual)" xfId="8741"/>
    <cellStyle name="Total 2 3 6" xfId="9571"/>
    <cellStyle name="Total 2 3 6 2" xfId="21713"/>
    <cellStyle name="Total 2 3 6 2 2" xfId="42899"/>
    <cellStyle name="Total 2 3 6 3" xfId="32295"/>
    <cellStyle name="Total 2 3 7" xfId="16600"/>
    <cellStyle name="Total 2 3 7 2" xfId="37787"/>
    <cellStyle name="Total 2 3 8" xfId="26847"/>
    <cellStyle name="Total 2 3_Table 2A-1_EFT (Annual)" xfId="3542"/>
    <cellStyle name="Total 2 4" xfId="1154"/>
    <cellStyle name="Total 2 4 2" xfId="2424"/>
    <cellStyle name="Total 2 4 2 2" xfId="5985"/>
    <cellStyle name="Total 2 4 2 2 2" xfId="14179"/>
    <cellStyle name="Total 2 4 2 2 2 2" xfId="26151"/>
    <cellStyle name="Total 2 4 2 2 2 2 2" xfId="47337"/>
    <cellStyle name="Total 2 4 2 2 2 3" xfId="36733"/>
    <cellStyle name="Total 2 4 2 2 3" xfId="21038"/>
    <cellStyle name="Total 2 4 2 2 3 2" xfId="42225"/>
    <cellStyle name="Total 2 4 2 2 4" xfId="31641"/>
    <cellStyle name="Total 2 4 2 2_Table 2A-1_EFT (Annual)" xfId="8744"/>
    <cellStyle name="Total 2 4 2 3" xfId="11521"/>
    <cellStyle name="Total 2 4 2 3 2" xfId="23605"/>
    <cellStyle name="Total 2 4 2 3 2 2" xfId="44791"/>
    <cellStyle name="Total 2 4 2 3 3" xfId="34187"/>
    <cellStyle name="Total 2 4 2 4" xfId="18492"/>
    <cellStyle name="Total 2 4 2 4 2" xfId="39679"/>
    <cellStyle name="Total 2 4 2 5" xfId="28898"/>
    <cellStyle name="Total 2 4 2_Table 2A-1_EFT (Annual)" xfId="8743"/>
    <cellStyle name="Total 2 4 3" xfId="4715"/>
    <cellStyle name="Total 2 4 3 2" xfId="12975"/>
    <cellStyle name="Total 2 4 3 2 2" xfId="24981"/>
    <cellStyle name="Total 2 4 3 2 2 2" xfId="46167"/>
    <cellStyle name="Total 2 4 3 2 3" xfId="35563"/>
    <cellStyle name="Total 2 4 3 3" xfId="19868"/>
    <cellStyle name="Total 2 4 3 3 2" xfId="41055"/>
    <cellStyle name="Total 2 4 3 4" xfId="30372"/>
    <cellStyle name="Total 2 4 3_Table 2A-1_EFT (Annual)" xfId="8745"/>
    <cellStyle name="Total 2 4 4" xfId="10319"/>
    <cellStyle name="Total 2 4 4 2" xfId="22435"/>
    <cellStyle name="Total 2 4 4 2 2" xfId="43621"/>
    <cellStyle name="Total 2 4 4 3" xfId="33017"/>
    <cellStyle name="Total 2 4 5" xfId="17322"/>
    <cellStyle name="Total 2 4 5 2" xfId="38509"/>
    <cellStyle name="Total 2 4 6" xfId="27629"/>
    <cellStyle name="Total 2 4_Table 2A-1_EFT (Annual)" xfId="8742"/>
    <cellStyle name="Total 2 5" xfId="717"/>
    <cellStyle name="Total 2 5 2" xfId="4278"/>
    <cellStyle name="Total 2 5 2 2" xfId="12562"/>
    <cellStyle name="Total 2 5 2 2 2" xfId="24580"/>
    <cellStyle name="Total 2 5 2 2 2 2" xfId="45766"/>
    <cellStyle name="Total 2 5 2 2 3" xfId="35162"/>
    <cellStyle name="Total 2 5 2 3" xfId="19467"/>
    <cellStyle name="Total 2 5 2 3 2" xfId="40654"/>
    <cellStyle name="Total 2 5 2 4" xfId="29935"/>
    <cellStyle name="Total 2 5 2_Table 2A-1_EFT (Annual)" xfId="8747"/>
    <cellStyle name="Total 2 5 3" xfId="9909"/>
    <cellStyle name="Total 2 5 3 2" xfId="22034"/>
    <cellStyle name="Total 2 5 3 2 2" xfId="43220"/>
    <cellStyle name="Total 2 5 3 3" xfId="32616"/>
    <cellStyle name="Total 2 5 4" xfId="16921"/>
    <cellStyle name="Total 2 5 4 2" xfId="38108"/>
    <cellStyle name="Total 2 5 5" xfId="27192"/>
    <cellStyle name="Total 2 5_Table 2A-1_EFT (Annual)" xfId="8746"/>
    <cellStyle name="Total 2 6" xfId="1808"/>
    <cellStyle name="Total 2 6 2" xfId="5369"/>
    <cellStyle name="Total 2 6 2 2" xfId="13584"/>
    <cellStyle name="Total 2 6 2 2 2" xfId="25572"/>
    <cellStyle name="Total 2 6 2 2 2 2" xfId="46758"/>
    <cellStyle name="Total 2 6 2 2 3" xfId="36154"/>
    <cellStyle name="Total 2 6 2 3" xfId="20459"/>
    <cellStyle name="Total 2 6 2 3 2" xfId="41646"/>
    <cellStyle name="Total 2 6 2 4" xfId="31026"/>
    <cellStyle name="Total 2 6 2_Table 2A-1_EFT (Annual)" xfId="8749"/>
    <cellStyle name="Total 2 6 3" xfId="10928"/>
    <cellStyle name="Total 2 6 3 2" xfId="23026"/>
    <cellStyle name="Total 2 6 3 2 2" xfId="44212"/>
    <cellStyle name="Total 2 6 3 3" xfId="33608"/>
    <cellStyle name="Total 2 6 4" xfId="17913"/>
    <cellStyle name="Total 2 6 4 2" xfId="39100"/>
    <cellStyle name="Total 2 6 5" xfId="28283"/>
    <cellStyle name="Total 2 6_Table 2A-1_EFT (Annual)" xfId="8748"/>
    <cellStyle name="Total 2 7" xfId="3690"/>
    <cellStyle name="Total 2 7 2" xfId="12062"/>
    <cellStyle name="Total 2 7 2 2" xfId="24093"/>
    <cellStyle name="Total 2 7 2 2 2" xfId="45279"/>
    <cellStyle name="Total 2 7 2 3" xfId="34675"/>
    <cellStyle name="Total 2 7 3" xfId="18980"/>
    <cellStyle name="Total 2 7 3 2" xfId="40167"/>
    <cellStyle name="Total 2 7 4" xfId="29399"/>
    <cellStyle name="Total 2 7_Table 2A-1_EFT (Annual)" xfId="8750"/>
    <cellStyle name="Total 2 8" xfId="9380"/>
    <cellStyle name="Total 2 8 2" xfId="21547"/>
    <cellStyle name="Total 2 8 2 2" xfId="42733"/>
    <cellStyle name="Total 2 8 3" xfId="32129"/>
    <cellStyle name="Total 2 9" xfId="16434"/>
    <cellStyle name="Total 2 9 2" xfId="37621"/>
    <cellStyle name="Total 2_Table 2A-1_EFT (Annual)" xfId="3540"/>
    <cellStyle name="Total 20" xfId="180"/>
    <cellStyle name="Total 20 10" xfId="26735"/>
    <cellStyle name="Total 20 2" xfId="573"/>
    <cellStyle name="Total 20 2 2" xfId="1550"/>
    <cellStyle name="Total 20 2 2 2" xfId="2820"/>
    <cellStyle name="Total 20 2 2 2 2" xfId="6381"/>
    <cellStyle name="Total 20 2 2 2 2 2" xfId="14575"/>
    <cellStyle name="Total 20 2 2 2 2 2 2" xfId="26547"/>
    <cellStyle name="Total 20 2 2 2 2 2 2 2" xfId="47733"/>
    <cellStyle name="Total 20 2 2 2 2 2 3" xfId="37129"/>
    <cellStyle name="Total 20 2 2 2 2 3" xfId="21434"/>
    <cellStyle name="Total 20 2 2 2 2 3 2" xfId="42621"/>
    <cellStyle name="Total 20 2 2 2 2 4" xfId="32037"/>
    <cellStyle name="Total 20 2 2 2 2_Table 2A-1_EFT (Annual)" xfId="8753"/>
    <cellStyle name="Total 20 2 2 2 3" xfId="11917"/>
    <cellStyle name="Total 20 2 2 2 3 2" xfId="24001"/>
    <cellStyle name="Total 20 2 2 2 3 2 2" xfId="45187"/>
    <cellStyle name="Total 20 2 2 2 3 3" xfId="34583"/>
    <cellStyle name="Total 20 2 2 2 4" xfId="18888"/>
    <cellStyle name="Total 20 2 2 2 4 2" xfId="40075"/>
    <cellStyle name="Total 20 2 2 2 5" xfId="29294"/>
    <cellStyle name="Total 20 2 2 2_Table 2A-1_EFT (Annual)" xfId="8752"/>
    <cellStyle name="Total 20 2 2 3" xfId="5111"/>
    <cellStyle name="Total 20 2 2 3 2" xfId="13371"/>
    <cellStyle name="Total 20 2 2 3 2 2" xfId="25377"/>
    <cellStyle name="Total 20 2 2 3 2 2 2" xfId="46563"/>
    <cellStyle name="Total 20 2 2 3 2 3" xfId="35959"/>
    <cellStyle name="Total 20 2 2 3 3" xfId="20264"/>
    <cellStyle name="Total 20 2 2 3 3 2" xfId="41451"/>
    <cellStyle name="Total 20 2 2 3 4" xfId="30768"/>
    <cellStyle name="Total 20 2 2 3_Table 2A-1_EFT (Annual)" xfId="8754"/>
    <cellStyle name="Total 20 2 2 4" xfId="10715"/>
    <cellStyle name="Total 20 2 2 4 2" xfId="22831"/>
    <cellStyle name="Total 20 2 2 4 2 2" xfId="44017"/>
    <cellStyle name="Total 20 2 2 4 3" xfId="33413"/>
    <cellStyle name="Total 20 2 2 5" xfId="17718"/>
    <cellStyle name="Total 20 2 2 5 2" xfId="38905"/>
    <cellStyle name="Total 20 2 2 6" xfId="28025"/>
    <cellStyle name="Total 20 2 2_Table 2A-1_EFT (Annual)" xfId="8751"/>
    <cellStyle name="Total 20 2 3" xfId="1074"/>
    <cellStyle name="Total 20 2 3 2" xfId="4635"/>
    <cellStyle name="Total 20 2 3 2 2" xfId="12895"/>
    <cellStyle name="Total 20 2 3 2 2 2" xfId="24901"/>
    <cellStyle name="Total 20 2 3 2 2 2 2" xfId="46087"/>
    <cellStyle name="Total 20 2 3 2 2 3" xfId="35483"/>
    <cellStyle name="Total 20 2 3 2 3" xfId="19788"/>
    <cellStyle name="Total 20 2 3 2 3 2" xfId="40975"/>
    <cellStyle name="Total 20 2 3 2 4" xfId="30292"/>
    <cellStyle name="Total 20 2 3 2_Table 2A-1_EFT (Annual)" xfId="8756"/>
    <cellStyle name="Total 20 2 3 3" xfId="10239"/>
    <cellStyle name="Total 20 2 3 3 2" xfId="22355"/>
    <cellStyle name="Total 20 2 3 3 2 2" xfId="43541"/>
    <cellStyle name="Total 20 2 3 3 3" xfId="32937"/>
    <cellStyle name="Total 20 2 3 4" xfId="17242"/>
    <cellStyle name="Total 20 2 3 4 2" xfId="38429"/>
    <cellStyle name="Total 20 2 3 5" xfId="27549"/>
    <cellStyle name="Total 20 2 3_Table 2A-1_EFT (Annual)" xfId="8755"/>
    <cellStyle name="Total 20 2 4" xfId="2289"/>
    <cellStyle name="Total 20 2 4 2" xfId="5850"/>
    <cellStyle name="Total 20 2 4 2 2" xfId="14065"/>
    <cellStyle name="Total 20 2 4 2 2 2" xfId="26053"/>
    <cellStyle name="Total 20 2 4 2 2 2 2" xfId="47239"/>
    <cellStyle name="Total 20 2 4 2 2 3" xfId="36635"/>
    <cellStyle name="Total 20 2 4 2 3" xfId="20940"/>
    <cellStyle name="Total 20 2 4 2 3 2" xfId="42127"/>
    <cellStyle name="Total 20 2 4 2 4" xfId="31507"/>
    <cellStyle name="Total 20 2 4 2_Table 2A-1_EFT (Annual)" xfId="8758"/>
    <cellStyle name="Total 20 2 4 3" xfId="11409"/>
    <cellStyle name="Total 20 2 4 3 2" xfId="23507"/>
    <cellStyle name="Total 20 2 4 3 2 2" xfId="44693"/>
    <cellStyle name="Total 20 2 4 3 3" xfId="34089"/>
    <cellStyle name="Total 20 2 4 4" xfId="18394"/>
    <cellStyle name="Total 20 2 4 4 2" xfId="39581"/>
    <cellStyle name="Total 20 2 4 5" xfId="28764"/>
    <cellStyle name="Total 20 2 4_Table 2A-1_EFT (Annual)" xfId="8757"/>
    <cellStyle name="Total 20 2 5" xfId="4143"/>
    <cellStyle name="Total 20 2 5 2" xfId="12467"/>
    <cellStyle name="Total 20 2 5 2 2" xfId="24489"/>
    <cellStyle name="Total 20 2 5 2 2 2" xfId="45675"/>
    <cellStyle name="Total 20 2 5 2 3" xfId="35071"/>
    <cellStyle name="Total 20 2 5 3" xfId="19376"/>
    <cellStyle name="Total 20 2 5 3 2" xfId="40563"/>
    <cellStyle name="Total 20 2 5 4" xfId="29831"/>
    <cellStyle name="Total 20 2 5_Table 2A-1_EFT (Annual)" xfId="8759"/>
    <cellStyle name="Total 20 2 6" xfId="9806"/>
    <cellStyle name="Total 20 2 6 2" xfId="21943"/>
    <cellStyle name="Total 20 2 6 2 2" xfId="43129"/>
    <cellStyle name="Total 20 2 6 3" xfId="32525"/>
    <cellStyle name="Total 20 2 7" xfId="16830"/>
    <cellStyle name="Total 20 2 7 2" xfId="38017"/>
    <cellStyle name="Total 20 2 8" xfId="27088"/>
    <cellStyle name="Total 20 2_Table 2A-1_EFT (Annual)" xfId="3544"/>
    <cellStyle name="Total 20 3" xfId="411"/>
    <cellStyle name="Total 20 3 2" xfId="1394"/>
    <cellStyle name="Total 20 3 2 2" xfId="2664"/>
    <cellStyle name="Total 20 3 2 2 2" xfId="6225"/>
    <cellStyle name="Total 20 3 2 2 2 2" xfId="14419"/>
    <cellStyle name="Total 20 3 2 2 2 2 2" xfId="26391"/>
    <cellStyle name="Total 20 3 2 2 2 2 2 2" xfId="47577"/>
    <cellStyle name="Total 20 3 2 2 2 2 3" xfId="36973"/>
    <cellStyle name="Total 20 3 2 2 2 3" xfId="21278"/>
    <cellStyle name="Total 20 3 2 2 2 3 2" xfId="42465"/>
    <cellStyle name="Total 20 3 2 2 2 4" xfId="31881"/>
    <cellStyle name="Total 20 3 2 2 2_Table 2A-1_EFT (Annual)" xfId="8762"/>
    <cellStyle name="Total 20 3 2 2 3" xfId="11761"/>
    <cellStyle name="Total 20 3 2 2 3 2" xfId="23845"/>
    <cellStyle name="Total 20 3 2 2 3 2 2" xfId="45031"/>
    <cellStyle name="Total 20 3 2 2 3 3" xfId="34427"/>
    <cellStyle name="Total 20 3 2 2 4" xfId="18732"/>
    <cellStyle name="Total 20 3 2 2 4 2" xfId="39919"/>
    <cellStyle name="Total 20 3 2 2 5" xfId="29138"/>
    <cellStyle name="Total 20 3 2 2_Table 2A-1_EFT (Annual)" xfId="8761"/>
    <cellStyle name="Total 20 3 2 3" xfId="4955"/>
    <cellStyle name="Total 20 3 2 3 2" xfId="13215"/>
    <cellStyle name="Total 20 3 2 3 2 2" xfId="25221"/>
    <cellStyle name="Total 20 3 2 3 2 2 2" xfId="46407"/>
    <cellStyle name="Total 20 3 2 3 2 3" xfId="35803"/>
    <cellStyle name="Total 20 3 2 3 3" xfId="20108"/>
    <cellStyle name="Total 20 3 2 3 3 2" xfId="41295"/>
    <cellStyle name="Total 20 3 2 3 4" xfId="30612"/>
    <cellStyle name="Total 20 3 2 3_Table 2A-1_EFT (Annual)" xfId="8763"/>
    <cellStyle name="Total 20 3 2 4" xfId="10559"/>
    <cellStyle name="Total 20 3 2 4 2" xfId="22675"/>
    <cellStyle name="Total 20 3 2 4 2 2" xfId="43861"/>
    <cellStyle name="Total 20 3 2 4 3" xfId="33257"/>
    <cellStyle name="Total 20 3 2 5" xfId="17562"/>
    <cellStyle name="Total 20 3 2 5 2" xfId="38749"/>
    <cellStyle name="Total 20 3 2 6" xfId="27869"/>
    <cellStyle name="Total 20 3 2_Table 2A-1_EFT (Annual)" xfId="8760"/>
    <cellStyle name="Total 20 3 3" xfId="942"/>
    <cellStyle name="Total 20 3 3 2" xfId="4503"/>
    <cellStyle name="Total 20 3 3 2 2" xfId="12765"/>
    <cellStyle name="Total 20 3 3 2 2 2" xfId="24775"/>
    <cellStyle name="Total 20 3 3 2 2 2 2" xfId="45961"/>
    <cellStyle name="Total 20 3 3 2 2 3" xfId="35357"/>
    <cellStyle name="Total 20 3 3 2 3" xfId="19662"/>
    <cellStyle name="Total 20 3 3 2 3 2" xfId="40849"/>
    <cellStyle name="Total 20 3 3 2 4" xfId="30160"/>
    <cellStyle name="Total 20 3 3 2_Table 2A-1_EFT (Annual)" xfId="8765"/>
    <cellStyle name="Total 20 3 3 3" xfId="10112"/>
    <cellStyle name="Total 20 3 3 3 2" xfId="22229"/>
    <cellStyle name="Total 20 3 3 3 2 2" xfId="43415"/>
    <cellStyle name="Total 20 3 3 3 3" xfId="32811"/>
    <cellStyle name="Total 20 3 3 4" xfId="17116"/>
    <cellStyle name="Total 20 3 3 4 2" xfId="38303"/>
    <cellStyle name="Total 20 3 3 5" xfId="27417"/>
    <cellStyle name="Total 20 3 3_Table 2A-1_EFT (Annual)" xfId="8764"/>
    <cellStyle name="Total 20 3 4" xfId="2133"/>
    <cellStyle name="Total 20 3 4 2" xfId="5694"/>
    <cellStyle name="Total 20 3 4 2 2" xfId="13909"/>
    <cellStyle name="Total 20 3 4 2 2 2" xfId="25897"/>
    <cellStyle name="Total 20 3 4 2 2 2 2" xfId="47083"/>
    <cellStyle name="Total 20 3 4 2 2 3" xfId="36479"/>
    <cellStyle name="Total 20 3 4 2 3" xfId="20784"/>
    <cellStyle name="Total 20 3 4 2 3 2" xfId="41971"/>
    <cellStyle name="Total 20 3 4 2 4" xfId="31351"/>
    <cellStyle name="Total 20 3 4 2_Table 2A-1_EFT (Annual)" xfId="8767"/>
    <cellStyle name="Total 20 3 4 3" xfId="11253"/>
    <cellStyle name="Total 20 3 4 3 2" xfId="23351"/>
    <cellStyle name="Total 20 3 4 3 2 2" xfId="44537"/>
    <cellStyle name="Total 20 3 4 3 3" xfId="33933"/>
    <cellStyle name="Total 20 3 4 4" xfId="18238"/>
    <cellStyle name="Total 20 3 4 4 2" xfId="39425"/>
    <cellStyle name="Total 20 3 4 5" xfId="28608"/>
    <cellStyle name="Total 20 3 4_Table 2A-1_EFT (Annual)" xfId="8766"/>
    <cellStyle name="Total 20 3 5" xfId="3981"/>
    <cellStyle name="Total 20 3 5 2" xfId="12309"/>
    <cellStyle name="Total 20 3 5 2 2" xfId="24333"/>
    <cellStyle name="Total 20 3 5 2 2 2" xfId="45519"/>
    <cellStyle name="Total 20 3 5 2 3" xfId="34915"/>
    <cellStyle name="Total 20 3 5 3" xfId="19220"/>
    <cellStyle name="Total 20 3 5 3 2" xfId="40407"/>
    <cellStyle name="Total 20 3 5 4" xfId="29669"/>
    <cellStyle name="Total 20 3 5_Table 2A-1_EFT (Annual)" xfId="8768"/>
    <cellStyle name="Total 20 3 6" xfId="9646"/>
    <cellStyle name="Total 20 3 6 2" xfId="21787"/>
    <cellStyle name="Total 20 3 6 2 2" xfId="42973"/>
    <cellStyle name="Total 20 3 6 3" xfId="32369"/>
    <cellStyle name="Total 20 3 7" xfId="16674"/>
    <cellStyle name="Total 20 3 7 2" xfId="37861"/>
    <cellStyle name="Total 20 3 8" xfId="26926"/>
    <cellStyle name="Total 20 3_Table 2A-1_EFT (Annual)" xfId="3545"/>
    <cellStyle name="Total 20 4" xfId="1228"/>
    <cellStyle name="Total 20 4 2" xfId="2498"/>
    <cellStyle name="Total 20 4 2 2" xfId="6059"/>
    <cellStyle name="Total 20 4 2 2 2" xfId="14253"/>
    <cellStyle name="Total 20 4 2 2 2 2" xfId="26225"/>
    <cellStyle name="Total 20 4 2 2 2 2 2" xfId="47411"/>
    <cellStyle name="Total 20 4 2 2 2 3" xfId="36807"/>
    <cellStyle name="Total 20 4 2 2 3" xfId="21112"/>
    <cellStyle name="Total 20 4 2 2 3 2" xfId="42299"/>
    <cellStyle name="Total 20 4 2 2 4" xfId="31715"/>
    <cellStyle name="Total 20 4 2 2_Table 2A-1_EFT (Annual)" xfId="8771"/>
    <cellStyle name="Total 20 4 2 3" xfId="11595"/>
    <cellStyle name="Total 20 4 2 3 2" xfId="23679"/>
    <cellStyle name="Total 20 4 2 3 2 2" xfId="44865"/>
    <cellStyle name="Total 20 4 2 3 3" xfId="34261"/>
    <cellStyle name="Total 20 4 2 4" xfId="18566"/>
    <cellStyle name="Total 20 4 2 4 2" xfId="39753"/>
    <cellStyle name="Total 20 4 2 5" xfId="28972"/>
    <cellStyle name="Total 20 4 2_Table 2A-1_EFT (Annual)" xfId="8770"/>
    <cellStyle name="Total 20 4 3" xfId="4789"/>
    <cellStyle name="Total 20 4 3 2" xfId="13049"/>
    <cellStyle name="Total 20 4 3 2 2" xfId="25055"/>
    <cellStyle name="Total 20 4 3 2 2 2" xfId="46241"/>
    <cellStyle name="Total 20 4 3 2 3" xfId="35637"/>
    <cellStyle name="Total 20 4 3 3" xfId="19942"/>
    <cellStyle name="Total 20 4 3 3 2" xfId="41129"/>
    <cellStyle name="Total 20 4 3 4" xfId="30446"/>
    <cellStyle name="Total 20 4 3_Table 2A-1_EFT (Annual)" xfId="8772"/>
    <cellStyle name="Total 20 4 4" xfId="10393"/>
    <cellStyle name="Total 20 4 4 2" xfId="22509"/>
    <cellStyle name="Total 20 4 4 2 2" xfId="43695"/>
    <cellStyle name="Total 20 4 4 3" xfId="33091"/>
    <cellStyle name="Total 20 4 5" xfId="17396"/>
    <cellStyle name="Total 20 4 5 2" xfId="38583"/>
    <cellStyle name="Total 20 4 6" xfId="27703"/>
    <cellStyle name="Total 20 4_Table 2A-1_EFT (Annual)" xfId="8769"/>
    <cellStyle name="Total 20 5" xfId="783"/>
    <cellStyle name="Total 20 5 2" xfId="4344"/>
    <cellStyle name="Total 20 5 2 2" xfId="12624"/>
    <cellStyle name="Total 20 5 2 2 2" xfId="24641"/>
    <cellStyle name="Total 20 5 2 2 2 2" xfId="45827"/>
    <cellStyle name="Total 20 5 2 2 3" xfId="35223"/>
    <cellStyle name="Total 20 5 2 3" xfId="19528"/>
    <cellStyle name="Total 20 5 2 3 2" xfId="40715"/>
    <cellStyle name="Total 20 5 2 4" xfId="30001"/>
    <cellStyle name="Total 20 5 2_Table 2A-1_EFT (Annual)" xfId="8774"/>
    <cellStyle name="Total 20 5 3" xfId="9972"/>
    <cellStyle name="Total 20 5 3 2" xfId="22095"/>
    <cellStyle name="Total 20 5 3 2 2" xfId="43281"/>
    <cellStyle name="Total 20 5 3 3" xfId="32677"/>
    <cellStyle name="Total 20 5 4" xfId="16982"/>
    <cellStyle name="Total 20 5 4 2" xfId="38169"/>
    <cellStyle name="Total 20 5 5" xfId="27258"/>
    <cellStyle name="Total 20 5_Table 2A-1_EFT (Annual)" xfId="8773"/>
    <cellStyle name="Total 20 6" xfId="1967"/>
    <cellStyle name="Total 20 6 2" xfId="5528"/>
    <cellStyle name="Total 20 6 2 2" xfId="13743"/>
    <cellStyle name="Total 20 6 2 2 2" xfId="25731"/>
    <cellStyle name="Total 20 6 2 2 2 2" xfId="46917"/>
    <cellStyle name="Total 20 6 2 2 3" xfId="36313"/>
    <cellStyle name="Total 20 6 2 3" xfId="20618"/>
    <cellStyle name="Total 20 6 2 3 2" xfId="41805"/>
    <cellStyle name="Total 20 6 2 4" xfId="31185"/>
    <cellStyle name="Total 20 6 2_Table 2A-1_EFT (Annual)" xfId="8776"/>
    <cellStyle name="Total 20 6 3" xfId="11087"/>
    <cellStyle name="Total 20 6 3 2" xfId="23185"/>
    <cellStyle name="Total 20 6 3 2 2" xfId="44371"/>
    <cellStyle name="Total 20 6 3 3" xfId="33767"/>
    <cellStyle name="Total 20 6 4" xfId="18072"/>
    <cellStyle name="Total 20 6 4 2" xfId="39259"/>
    <cellStyle name="Total 20 6 5" xfId="28442"/>
    <cellStyle name="Total 20 6_Table 2A-1_EFT (Annual)" xfId="8775"/>
    <cellStyle name="Total 20 7" xfId="3769"/>
    <cellStyle name="Total 20 7 2" xfId="12137"/>
    <cellStyle name="Total 20 7 2 2" xfId="24167"/>
    <cellStyle name="Total 20 7 2 2 2" xfId="45353"/>
    <cellStyle name="Total 20 7 2 3" xfId="34749"/>
    <cellStyle name="Total 20 7 3" xfId="19054"/>
    <cellStyle name="Total 20 7 3 2" xfId="40241"/>
    <cellStyle name="Total 20 7 4" xfId="29478"/>
    <cellStyle name="Total 20 7_Table 2A-1_EFT (Annual)" xfId="8777"/>
    <cellStyle name="Total 20 8" xfId="9456"/>
    <cellStyle name="Total 20 8 2" xfId="21621"/>
    <cellStyle name="Total 20 8 2 2" xfId="42807"/>
    <cellStyle name="Total 20 8 3" xfId="32203"/>
    <cellStyle name="Total 20 9" xfId="16508"/>
    <cellStyle name="Total 20 9 2" xfId="37695"/>
    <cellStyle name="Total 20_Table 2A-1_EFT (Annual)" xfId="3543"/>
    <cellStyle name="Total 21" xfId="198"/>
    <cellStyle name="Total 21 10" xfId="26753"/>
    <cellStyle name="Total 21 2" xfId="591"/>
    <cellStyle name="Total 21 2 2" xfId="1568"/>
    <cellStyle name="Total 21 2 2 2" xfId="2838"/>
    <cellStyle name="Total 21 2 2 2 2" xfId="6399"/>
    <cellStyle name="Total 21 2 2 2 2 2" xfId="14593"/>
    <cellStyle name="Total 21 2 2 2 2 2 2" xfId="26565"/>
    <cellStyle name="Total 21 2 2 2 2 2 2 2" xfId="47751"/>
    <cellStyle name="Total 21 2 2 2 2 2 3" xfId="37147"/>
    <cellStyle name="Total 21 2 2 2 2 3" xfId="21452"/>
    <cellStyle name="Total 21 2 2 2 2 3 2" xfId="42639"/>
    <cellStyle name="Total 21 2 2 2 2 4" xfId="32055"/>
    <cellStyle name="Total 21 2 2 2 2_Table 2A-1_EFT (Annual)" xfId="8780"/>
    <cellStyle name="Total 21 2 2 2 3" xfId="11935"/>
    <cellStyle name="Total 21 2 2 2 3 2" xfId="24019"/>
    <cellStyle name="Total 21 2 2 2 3 2 2" xfId="45205"/>
    <cellStyle name="Total 21 2 2 2 3 3" xfId="34601"/>
    <cellStyle name="Total 21 2 2 2 4" xfId="18906"/>
    <cellStyle name="Total 21 2 2 2 4 2" xfId="40093"/>
    <cellStyle name="Total 21 2 2 2 5" xfId="29312"/>
    <cellStyle name="Total 21 2 2 2_Table 2A-1_EFT (Annual)" xfId="8779"/>
    <cellStyle name="Total 21 2 2 3" xfId="5129"/>
    <cellStyle name="Total 21 2 2 3 2" xfId="13389"/>
    <cellStyle name="Total 21 2 2 3 2 2" xfId="25395"/>
    <cellStyle name="Total 21 2 2 3 2 2 2" xfId="46581"/>
    <cellStyle name="Total 21 2 2 3 2 3" xfId="35977"/>
    <cellStyle name="Total 21 2 2 3 3" xfId="20282"/>
    <cellStyle name="Total 21 2 2 3 3 2" xfId="41469"/>
    <cellStyle name="Total 21 2 2 3 4" xfId="30786"/>
    <cellStyle name="Total 21 2 2 3_Table 2A-1_EFT (Annual)" xfId="8781"/>
    <cellStyle name="Total 21 2 2 4" xfId="10733"/>
    <cellStyle name="Total 21 2 2 4 2" xfId="22849"/>
    <cellStyle name="Total 21 2 2 4 2 2" xfId="44035"/>
    <cellStyle name="Total 21 2 2 4 3" xfId="33431"/>
    <cellStyle name="Total 21 2 2 5" xfId="17736"/>
    <cellStyle name="Total 21 2 2 5 2" xfId="38923"/>
    <cellStyle name="Total 21 2 2 6" xfId="28043"/>
    <cellStyle name="Total 21 2 2_Table 2A-1_EFT (Annual)" xfId="8778"/>
    <cellStyle name="Total 21 2 3" xfId="1089"/>
    <cellStyle name="Total 21 2 3 2" xfId="4650"/>
    <cellStyle name="Total 21 2 3 2 2" xfId="12910"/>
    <cellStyle name="Total 21 2 3 2 2 2" xfId="24916"/>
    <cellStyle name="Total 21 2 3 2 2 2 2" xfId="46102"/>
    <cellStyle name="Total 21 2 3 2 2 3" xfId="35498"/>
    <cellStyle name="Total 21 2 3 2 3" xfId="19803"/>
    <cellStyle name="Total 21 2 3 2 3 2" xfId="40990"/>
    <cellStyle name="Total 21 2 3 2 4" xfId="30307"/>
    <cellStyle name="Total 21 2 3 2_Table 2A-1_EFT (Annual)" xfId="8783"/>
    <cellStyle name="Total 21 2 3 3" xfId="10254"/>
    <cellStyle name="Total 21 2 3 3 2" xfId="22370"/>
    <cellStyle name="Total 21 2 3 3 2 2" xfId="43556"/>
    <cellStyle name="Total 21 2 3 3 3" xfId="32952"/>
    <cellStyle name="Total 21 2 3 4" xfId="17257"/>
    <cellStyle name="Total 21 2 3 4 2" xfId="38444"/>
    <cellStyle name="Total 21 2 3 5" xfId="27564"/>
    <cellStyle name="Total 21 2 3_Table 2A-1_EFT (Annual)" xfId="8782"/>
    <cellStyle name="Total 21 2 4" xfId="2307"/>
    <cellStyle name="Total 21 2 4 2" xfId="5868"/>
    <cellStyle name="Total 21 2 4 2 2" xfId="14083"/>
    <cellStyle name="Total 21 2 4 2 2 2" xfId="26071"/>
    <cellStyle name="Total 21 2 4 2 2 2 2" xfId="47257"/>
    <cellStyle name="Total 21 2 4 2 2 3" xfId="36653"/>
    <cellStyle name="Total 21 2 4 2 3" xfId="20958"/>
    <cellStyle name="Total 21 2 4 2 3 2" xfId="42145"/>
    <cellStyle name="Total 21 2 4 2 4" xfId="31525"/>
    <cellStyle name="Total 21 2 4 2_Table 2A-1_EFT (Annual)" xfId="8785"/>
    <cellStyle name="Total 21 2 4 3" xfId="11427"/>
    <cellStyle name="Total 21 2 4 3 2" xfId="23525"/>
    <cellStyle name="Total 21 2 4 3 2 2" xfId="44711"/>
    <cellStyle name="Total 21 2 4 3 3" xfId="34107"/>
    <cellStyle name="Total 21 2 4 4" xfId="18412"/>
    <cellStyle name="Total 21 2 4 4 2" xfId="39599"/>
    <cellStyle name="Total 21 2 4 5" xfId="28782"/>
    <cellStyle name="Total 21 2 4_Table 2A-1_EFT (Annual)" xfId="8784"/>
    <cellStyle name="Total 21 2 5" xfId="4161"/>
    <cellStyle name="Total 21 2 5 2" xfId="12485"/>
    <cellStyle name="Total 21 2 5 2 2" xfId="24507"/>
    <cellStyle name="Total 21 2 5 2 2 2" xfId="45693"/>
    <cellStyle name="Total 21 2 5 2 3" xfId="35089"/>
    <cellStyle name="Total 21 2 5 3" xfId="19394"/>
    <cellStyle name="Total 21 2 5 3 2" xfId="40581"/>
    <cellStyle name="Total 21 2 5 4" xfId="29849"/>
    <cellStyle name="Total 21 2 5_Table 2A-1_EFT (Annual)" xfId="8786"/>
    <cellStyle name="Total 21 2 6" xfId="9824"/>
    <cellStyle name="Total 21 2 6 2" xfId="21961"/>
    <cellStyle name="Total 21 2 6 2 2" xfId="43147"/>
    <cellStyle name="Total 21 2 6 3" xfId="32543"/>
    <cellStyle name="Total 21 2 7" xfId="16848"/>
    <cellStyle name="Total 21 2 7 2" xfId="38035"/>
    <cellStyle name="Total 21 2 8" xfId="27106"/>
    <cellStyle name="Total 21 2_Table 2A-1_EFT (Annual)" xfId="3547"/>
    <cellStyle name="Total 21 3" xfId="427"/>
    <cellStyle name="Total 21 3 2" xfId="1410"/>
    <cellStyle name="Total 21 3 2 2" xfId="2680"/>
    <cellStyle name="Total 21 3 2 2 2" xfId="6241"/>
    <cellStyle name="Total 21 3 2 2 2 2" xfId="14435"/>
    <cellStyle name="Total 21 3 2 2 2 2 2" xfId="26407"/>
    <cellStyle name="Total 21 3 2 2 2 2 2 2" xfId="47593"/>
    <cellStyle name="Total 21 3 2 2 2 2 3" xfId="36989"/>
    <cellStyle name="Total 21 3 2 2 2 3" xfId="21294"/>
    <cellStyle name="Total 21 3 2 2 2 3 2" xfId="42481"/>
    <cellStyle name="Total 21 3 2 2 2 4" xfId="31897"/>
    <cellStyle name="Total 21 3 2 2 2_Table 2A-1_EFT (Annual)" xfId="8789"/>
    <cellStyle name="Total 21 3 2 2 3" xfId="11777"/>
    <cellStyle name="Total 21 3 2 2 3 2" xfId="23861"/>
    <cellStyle name="Total 21 3 2 2 3 2 2" xfId="45047"/>
    <cellStyle name="Total 21 3 2 2 3 3" xfId="34443"/>
    <cellStyle name="Total 21 3 2 2 4" xfId="18748"/>
    <cellStyle name="Total 21 3 2 2 4 2" xfId="39935"/>
    <cellStyle name="Total 21 3 2 2 5" xfId="29154"/>
    <cellStyle name="Total 21 3 2 2_Table 2A-1_EFT (Annual)" xfId="8788"/>
    <cellStyle name="Total 21 3 2 3" xfId="4971"/>
    <cellStyle name="Total 21 3 2 3 2" xfId="13231"/>
    <cellStyle name="Total 21 3 2 3 2 2" xfId="25237"/>
    <cellStyle name="Total 21 3 2 3 2 2 2" xfId="46423"/>
    <cellStyle name="Total 21 3 2 3 2 3" xfId="35819"/>
    <cellStyle name="Total 21 3 2 3 3" xfId="20124"/>
    <cellStyle name="Total 21 3 2 3 3 2" xfId="41311"/>
    <cellStyle name="Total 21 3 2 3 4" xfId="30628"/>
    <cellStyle name="Total 21 3 2 3_Table 2A-1_EFT (Annual)" xfId="8790"/>
    <cellStyle name="Total 21 3 2 4" xfId="10575"/>
    <cellStyle name="Total 21 3 2 4 2" xfId="22691"/>
    <cellStyle name="Total 21 3 2 4 2 2" xfId="43877"/>
    <cellStyle name="Total 21 3 2 4 3" xfId="33273"/>
    <cellStyle name="Total 21 3 2 5" xfId="17578"/>
    <cellStyle name="Total 21 3 2 5 2" xfId="38765"/>
    <cellStyle name="Total 21 3 2 6" xfId="27885"/>
    <cellStyle name="Total 21 3 2_Table 2A-1_EFT (Annual)" xfId="8787"/>
    <cellStyle name="Total 21 3 3" xfId="955"/>
    <cellStyle name="Total 21 3 3 2" xfId="4516"/>
    <cellStyle name="Total 21 3 3 2 2" xfId="12778"/>
    <cellStyle name="Total 21 3 3 2 2 2" xfId="24788"/>
    <cellStyle name="Total 21 3 3 2 2 2 2" xfId="45974"/>
    <cellStyle name="Total 21 3 3 2 2 3" xfId="35370"/>
    <cellStyle name="Total 21 3 3 2 3" xfId="19675"/>
    <cellStyle name="Total 21 3 3 2 3 2" xfId="40862"/>
    <cellStyle name="Total 21 3 3 2 4" xfId="30173"/>
    <cellStyle name="Total 21 3 3 2_Table 2A-1_EFT (Annual)" xfId="8792"/>
    <cellStyle name="Total 21 3 3 3" xfId="10125"/>
    <cellStyle name="Total 21 3 3 3 2" xfId="22242"/>
    <cellStyle name="Total 21 3 3 3 2 2" xfId="43428"/>
    <cellStyle name="Total 21 3 3 3 3" xfId="32824"/>
    <cellStyle name="Total 21 3 3 4" xfId="17129"/>
    <cellStyle name="Total 21 3 3 4 2" xfId="38316"/>
    <cellStyle name="Total 21 3 3 5" xfId="27430"/>
    <cellStyle name="Total 21 3 3_Table 2A-1_EFT (Annual)" xfId="8791"/>
    <cellStyle name="Total 21 3 4" xfId="2149"/>
    <cellStyle name="Total 21 3 4 2" xfId="5710"/>
    <cellStyle name="Total 21 3 4 2 2" xfId="13925"/>
    <cellStyle name="Total 21 3 4 2 2 2" xfId="25913"/>
    <cellStyle name="Total 21 3 4 2 2 2 2" xfId="47099"/>
    <cellStyle name="Total 21 3 4 2 2 3" xfId="36495"/>
    <cellStyle name="Total 21 3 4 2 3" xfId="20800"/>
    <cellStyle name="Total 21 3 4 2 3 2" xfId="41987"/>
    <cellStyle name="Total 21 3 4 2 4" xfId="31367"/>
    <cellStyle name="Total 21 3 4 2_Table 2A-1_EFT (Annual)" xfId="8794"/>
    <cellStyle name="Total 21 3 4 3" xfId="11269"/>
    <cellStyle name="Total 21 3 4 3 2" xfId="23367"/>
    <cellStyle name="Total 21 3 4 3 2 2" xfId="44553"/>
    <cellStyle name="Total 21 3 4 3 3" xfId="33949"/>
    <cellStyle name="Total 21 3 4 4" xfId="18254"/>
    <cellStyle name="Total 21 3 4 4 2" xfId="39441"/>
    <cellStyle name="Total 21 3 4 5" xfId="28624"/>
    <cellStyle name="Total 21 3 4_Table 2A-1_EFT (Annual)" xfId="8793"/>
    <cellStyle name="Total 21 3 5" xfId="3997"/>
    <cellStyle name="Total 21 3 5 2" xfId="12325"/>
    <cellStyle name="Total 21 3 5 2 2" xfId="24349"/>
    <cellStyle name="Total 21 3 5 2 2 2" xfId="45535"/>
    <cellStyle name="Total 21 3 5 2 3" xfId="34931"/>
    <cellStyle name="Total 21 3 5 3" xfId="19236"/>
    <cellStyle name="Total 21 3 5 3 2" xfId="40423"/>
    <cellStyle name="Total 21 3 5 4" xfId="29685"/>
    <cellStyle name="Total 21 3 5_Table 2A-1_EFT (Annual)" xfId="8795"/>
    <cellStyle name="Total 21 3 6" xfId="9662"/>
    <cellStyle name="Total 21 3 6 2" xfId="21803"/>
    <cellStyle name="Total 21 3 6 2 2" xfId="42989"/>
    <cellStyle name="Total 21 3 6 3" xfId="32385"/>
    <cellStyle name="Total 21 3 7" xfId="16690"/>
    <cellStyle name="Total 21 3 7 2" xfId="37877"/>
    <cellStyle name="Total 21 3 8" xfId="26942"/>
    <cellStyle name="Total 21 3_Table 2A-1_EFT (Annual)" xfId="3548"/>
    <cellStyle name="Total 21 4" xfId="1246"/>
    <cellStyle name="Total 21 4 2" xfId="2516"/>
    <cellStyle name="Total 21 4 2 2" xfId="6077"/>
    <cellStyle name="Total 21 4 2 2 2" xfId="14271"/>
    <cellStyle name="Total 21 4 2 2 2 2" xfId="26243"/>
    <cellStyle name="Total 21 4 2 2 2 2 2" xfId="47429"/>
    <cellStyle name="Total 21 4 2 2 2 3" xfId="36825"/>
    <cellStyle name="Total 21 4 2 2 3" xfId="21130"/>
    <cellStyle name="Total 21 4 2 2 3 2" xfId="42317"/>
    <cellStyle name="Total 21 4 2 2 4" xfId="31733"/>
    <cellStyle name="Total 21 4 2 2_Table 2A-1_EFT (Annual)" xfId="8798"/>
    <cellStyle name="Total 21 4 2 3" xfId="11613"/>
    <cellStyle name="Total 21 4 2 3 2" xfId="23697"/>
    <cellStyle name="Total 21 4 2 3 2 2" xfId="44883"/>
    <cellStyle name="Total 21 4 2 3 3" xfId="34279"/>
    <cellStyle name="Total 21 4 2 4" xfId="18584"/>
    <cellStyle name="Total 21 4 2 4 2" xfId="39771"/>
    <cellStyle name="Total 21 4 2 5" xfId="28990"/>
    <cellStyle name="Total 21 4 2_Table 2A-1_EFT (Annual)" xfId="8797"/>
    <cellStyle name="Total 21 4 3" xfId="4807"/>
    <cellStyle name="Total 21 4 3 2" xfId="13067"/>
    <cellStyle name="Total 21 4 3 2 2" xfId="25073"/>
    <cellStyle name="Total 21 4 3 2 2 2" xfId="46259"/>
    <cellStyle name="Total 21 4 3 2 3" xfId="35655"/>
    <cellStyle name="Total 21 4 3 3" xfId="19960"/>
    <cellStyle name="Total 21 4 3 3 2" xfId="41147"/>
    <cellStyle name="Total 21 4 3 4" xfId="30464"/>
    <cellStyle name="Total 21 4 3_Table 2A-1_EFT (Annual)" xfId="8799"/>
    <cellStyle name="Total 21 4 4" xfId="10411"/>
    <cellStyle name="Total 21 4 4 2" xfId="22527"/>
    <cellStyle name="Total 21 4 4 2 2" xfId="43713"/>
    <cellStyle name="Total 21 4 4 3" xfId="33109"/>
    <cellStyle name="Total 21 4 5" xfId="17414"/>
    <cellStyle name="Total 21 4 5 2" xfId="38601"/>
    <cellStyle name="Total 21 4 6" xfId="27721"/>
    <cellStyle name="Total 21 4_Table 2A-1_EFT (Annual)" xfId="8796"/>
    <cellStyle name="Total 21 5" xfId="798"/>
    <cellStyle name="Total 21 5 2" xfId="4359"/>
    <cellStyle name="Total 21 5 2 2" xfId="12639"/>
    <cellStyle name="Total 21 5 2 2 2" xfId="24656"/>
    <cellStyle name="Total 21 5 2 2 2 2" xfId="45842"/>
    <cellStyle name="Total 21 5 2 2 3" xfId="35238"/>
    <cellStyle name="Total 21 5 2 3" xfId="19543"/>
    <cellStyle name="Total 21 5 2 3 2" xfId="40730"/>
    <cellStyle name="Total 21 5 2 4" xfId="30016"/>
    <cellStyle name="Total 21 5 2_Table 2A-1_EFT (Annual)" xfId="8801"/>
    <cellStyle name="Total 21 5 3" xfId="9987"/>
    <cellStyle name="Total 21 5 3 2" xfId="22110"/>
    <cellStyle name="Total 21 5 3 2 2" xfId="43296"/>
    <cellStyle name="Total 21 5 3 3" xfId="32692"/>
    <cellStyle name="Total 21 5 4" xfId="16997"/>
    <cellStyle name="Total 21 5 4 2" xfId="38184"/>
    <cellStyle name="Total 21 5 5" xfId="27273"/>
    <cellStyle name="Total 21 5_Table 2A-1_EFT (Annual)" xfId="8800"/>
    <cellStyle name="Total 21 6" xfId="1985"/>
    <cellStyle name="Total 21 6 2" xfId="5546"/>
    <cellStyle name="Total 21 6 2 2" xfId="13761"/>
    <cellStyle name="Total 21 6 2 2 2" xfId="25749"/>
    <cellStyle name="Total 21 6 2 2 2 2" xfId="46935"/>
    <cellStyle name="Total 21 6 2 2 3" xfId="36331"/>
    <cellStyle name="Total 21 6 2 3" xfId="20636"/>
    <cellStyle name="Total 21 6 2 3 2" xfId="41823"/>
    <cellStyle name="Total 21 6 2 4" xfId="31203"/>
    <cellStyle name="Total 21 6 2_Table 2A-1_EFT (Annual)" xfId="8803"/>
    <cellStyle name="Total 21 6 3" xfId="11105"/>
    <cellStyle name="Total 21 6 3 2" xfId="23203"/>
    <cellStyle name="Total 21 6 3 2 2" xfId="44389"/>
    <cellStyle name="Total 21 6 3 3" xfId="33785"/>
    <cellStyle name="Total 21 6 4" xfId="18090"/>
    <cellStyle name="Total 21 6 4 2" xfId="39277"/>
    <cellStyle name="Total 21 6 5" xfId="28460"/>
    <cellStyle name="Total 21 6_Table 2A-1_EFT (Annual)" xfId="8802"/>
    <cellStyle name="Total 21 7" xfId="3787"/>
    <cellStyle name="Total 21 7 2" xfId="12155"/>
    <cellStyle name="Total 21 7 2 2" xfId="24185"/>
    <cellStyle name="Total 21 7 2 2 2" xfId="45371"/>
    <cellStyle name="Total 21 7 2 3" xfId="34767"/>
    <cellStyle name="Total 21 7 3" xfId="19072"/>
    <cellStyle name="Total 21 7 3 2" xfId="40259"/>
    <cellStyle name="Total 21 7 4" xfId="29496"/>
    <cellStyle name="Total 21 7_Table 2A-1_EFT (Annual)" xfId="8804"/>
    <cellStyle name="Total 21 8" xfId="9474"/>
    <cellStyle name="Total 21 8 2" xfId="21639"/>
    <cellStyle name="Total 21 8 2 2" xfId="42825"/>
    <cellStyle name="Total 21 8 3" xfId="32221"/>
    <cellStyle name="Total 21 9" xfId="16526"/>
    <cellStyle name="Total 21 9 2" xfId="37713"/>
    <cellStyle name="Total 21_Table 2A-1_EFT (Annual)" xfId="3546"/>
    <cellStyle name="Total 22" xfId="210"/>
    <cellStyle name="Total 22 10" xfId="26765"/>
    <cellStyle name="Total 22 2" xfId="603"/>
    <cellStyle name="Total 22 2 2" xfId="1580"/>
    <cellStyle name="Total 22 2 2 2" xfId="2850"/>
    <cellStyle name="Total 22 2 2 2 2" xfId="6411"/>
    <cellStyle name="Total 22 2 2 2 2 2" xfId="14605"/>
    <cellStyle name="Total 22 2 2 2 2 2 2" xfId="26577"/>
    <cellStyle name="Total 22 2 2 2 2 2 2 2" xfId="47763"/>
    <cellStyle name="Total 22 2 2 2 2 2 3" xfId="37159"/>
    <cellStyle name="Total 22 2 2 2 2 3" xfId="21464"/>
    <cellStyle name="Total 22 2 2 2 2 3 2" xfId="42651"/>
    <cellStyle name="Total 22 2 2 2 2 4" xfId="32067"/>
    <cellStyle name="Total 22 2 2 2 2_Table 2A-1_EFT (Annual)" xfId="8807"/>
    <cellStyle name="Total 22 2 2 2 3" xfId="11947"/>
    <cellStyle name="Total 22 2 2 2 3 2" xfId="24031"/>
    <cellStyle name="Total 22 2 2 2 3 2 2" xfId="45217"/>
    <cellStyle name="Total 22 2 2 2 3 3" xfId="34613"/>
    <cellStyle name="Total 22 2 2 2 4" xfId="18918"/>
    <cellStyle name="Total 22 2 2 2 4 2" xfId="40105"/>
    <cellStyle name="Total 22 2 2 2 5" xfId="29324"/>
    <cellStyle name="Total 22 2 2 2_Table 2A-1_EFT (Annual)" xfId="8806"/>
    <cellStyle name="Total 22 2 2 3" xfId="5141"/>
    <cellStyle name="Total 22 2 2 3 2" xfId="13401"/>
    <cellStyle name="Total 22 2 2 3 2 2" xfId="25407"/>
    <cellStyle name="Total 22 2 2 3 2 2 2" xfId="46593"/>
    <cellStyle name="Total 22 2 2 3 2 3" xfId="35989"/>
    <cellStyle name="Total 22 2 2 3 3" xfId="20294"/>
    <cellStyle name="Total 22 2 2 3 3 2" xfId="41481"/>
    <cellStyle name="Total 22 2 2 3 4" xfId="30798"/>
    <cellStyle name="Total 22 2 2 3_Table 2A-1_EFT (Annual)" xfId="8808"/>
    <cellStyle name="Total 22 2 2 4" xfId="10745"/>
    <cellStyle name="Total 22 2 2 4 2" xfId="22861"/>
    <cellStyle name="Total 22 2 2 4 2 2" xfId="44047"/>
    <cellStyle name="Total 22 2 2 4 3" xfId="33443"/>
    <cellStyle name="Total 22 2 2 5" xfId="17748"/>
    <cellStyle name="Total 22 2 2 5 2" xfId="38935"/>
    <cellStyle name="Total 22 2 2 6" xfId="28055"/>
    <cellStyle name="Total 22 2 2_Table 2A-1_EFT (Annual)" xfId="8805"/>
    <cellStyle name="Total 22 2 3" xfId="1098"/>
    <cellStyle name="Total 22 2 3 2" xfId="4659"/>
    <cellStyle name="Total 22 2 3 2 2" xfId="12919"/>
    <cellStyle name="Total 22 2 3 2 2 2" xfId="24925"/>
    <cellStyle name="Total 22 2 3 2 2 2 2" xfId="46111"/>
    <cellStyle name="Total 22 2 3 2 2 3" xfId="35507"/>
    <cellStyle name="Total 22 2 3 2 3" xfId="19812"/>
    <cellStyle name="Total 22 2 3 2 3 2" xfId="40999"/>
    <cellStyle name="Total 22 2 3 2 4" xfId="30316"/>
    <cellStyle name="Total 22 2 3 2_Table 2A-1_EFT (Annual)" xfId="8810"/>
    <cellStyle name="Total 22 2 3 3" xfId="10263"/>
    <cellStyle name="Total 22 2 3 3 2" xfId="22379"/>
    <cellStyle name="Total 22 2 3 3 2 2" xfId="43565"/>
    <cellStyle name="Total 22 2 3 3 3" xfId="32961"/>
    <cellStyle name="Total 22 2 3 4" xfId="17266"/>
    <cellStyle name="Total 22 2 3 4 2" xfId="38453"/>
    <cellStyle name="Total 22 2 3 5" xfId="27573"/>
    <cellStyle name="Total 22 2 3_Table 2A-1_EFT (Annual)" xfId="8809"/>
    <cellStyle name="Total 22 2 4" xfId="2319"/>
    <cellStyle name="Total 22 2 4 2" xfId="5880"/>
    <cellStyle name="Total 22 2 4 2 2" xfId="14095"/>
    <cellStyle name="Total 22 2 4 2 2 2" xfId="26083"/>
    <cellStyle name="Total 22 2 4 2 2 2 2" xfId="47269"/>
    <cellStyle name="Total 22 2 4 2 2 3" xfId="36665"/>
    <cellStyle name="Total 22 2 4 2 3" xfId="20970"/>
    <cellStyle name="Total 22 2 4 2 3 2" xfId="42157"/>
    <cellStyle name="Total 22 2 4 2 4" xfId="31537"/>
    <cellStyle name="Total 22 2 4 2_Table 2A-1_EFT (Annual)" xfId="8812"/>
    <cellStyle name="Total 22 2 4 3" xfId="11439"/>
    <cellStyle name="Total 22 2 4 3 2" xfId="23537"/>
    <cellStyle name="Total 22 2 4 3 2 2" xfId="44723"/>
    <cellStyle name="Total 22 2 4 3 3" xfId="34119"/>
    <cellStyle name="Total 22 2 4 4" xfId="18424"/>
    <cellStyle name="Total 22 2 4 4 2" xfId="39611"/>
    <cellStyle name="Total 22 2 4 5" xfId="28794"/>
    <cellStyle name="Total 22 2 4_Table 2A-1_EFT (Annual)" xfId="8811"/>
    <cellStyle name="Total 22 2 5" xfId="4173"/>
    <cellStyle name="Total 22 2 5 2" xfId="12497"/>
    <cellStyle name="Total 22 2 5 2 2" xfId="24519"/>
    <cellStyle name="Total 22 2 5 2 2 2" xfId="45705"/>
    <cellStyle name="Total 22 2 5 2 3" xfId="35101"/>
    <cellStyle name="Total 22 2 5 3" xfId="19406"/>
    <cellStyle name="Total 22 2 5 3 2" xfId="40593"/>
    <cellStyle name="Total 22 2 5 4" xfId="29861"/>
    <cellStyle name="Total 22 2 5_Table 2A-1_EFT (Annual)" xfId="8813"/>
    <cellStyle name="Total 22 2 6" xfId="9836"/>
    <cellStyle name="Total 22 2 6 2" xfId="21973"/>
    <cellStyle name="Total 22 2 6 2 2" xfId="43159"/>
    <cellStyle name="Total 22 2 6 3" xfId="32555"/>
    <cellStyle name="Total 22 2 7" xfId="16860"/>
    <cellStyle name="Total 22 2 7 2" xfId="38047"/>
    <cellStyle name="Total 22 2 8" xfId="27118"/>
    <cellStyle name="Total 22 2_Table 2A-1_EFT (Annual)" xfId="3550"/>
    <cellStyle name="Total 22 3" xfId="438"/>
    <cellStyle name="Total 22 3 2" xfId="1421"/>
    <cellStyle name="Total 22 3 2 2" xfId="2691"/>
    <cellStyle name="Total 22 3 2 2 2" xfId="6252"/>
    <cellStyle name="Total 22 3 2 2 2 2" xfId="14446"/>
    <cellStyle name="Total 22 3 2 2 2 2 2" xfId="26418"/>
    <cellStyle name="Total 22 3 2 2 2 2 2 2" xfId="47604"/>
    <cellStyle name="Total 22 3 2 2 2 2 3" xfId="37000"/>
    <cellStyle name="Total 22 3 2 2 2 3" xfId="21305"/>
    <cellStyle name="Total 22 3 2 2 2 3 2" xfId="42492"/>
    <cellStyle name="Total 22 3 2 2 2 4" xfId="31908"/>
    <cellStyle name="Total 22 3 2 2 2_Table 2A-1_EFT (Annual)" xfId="8816"/>
    <cellStyle name="Total 22 3 2 2 3" xfId="11788"/>
    <cellStyle name="Total 22 3 2 2 3 2" xfId="23872"/>
    <cellStyle name="Total 22 3 2 2 3 2 2" xfId="45058"/>
    <cellStyle name="Total 22 3 2 2 3 3" xfId="34454"/>
    <cellStyle name="Total 22 3 2 2 4" xfId="18759"/>
    <cellStyle name="Total 22 3 2 2 4 2" xfId="39946"/>
    <cellStyle name="Total 22 3 2 2 5" xfId="29165"/>
    <cellStyle name="Total 22 3 2 2_Table 2A-1_EFT (Annual)" xfId="8815"/>
    <cellStyle name="Total 22 3 2 3" xfId="4982"/>
    <cellStyle name="Total 22 3 2 3 2" xfId="13242"/>
    <cellStyle name="Total 22 3 2 3 2 2" xfId="25248"/>
    <cellStyle name="Total 22 3 2 3 2 2 2" xfId="46434"/>
    <cellStyle name="Total 22 3 2 3 2 3" xfId="35830"/>
    <cellStyle name="Total 22 3 2 3 3" xfId="20135"/>
    <cellStyle name="Total 22 3 2 3 3 2" xfId="41322"/>
    <cellStyle name="Total 22 3 2 3 4" xfId="30639"/>
    <cellStyle name="Total 22 3 2 3_Table 2A-1_EFT (Annual)" xfId="8817"/>
    <cellStyle name="Total 22 3 2 4" xfId="10586"/>
    <cellStyle name="Total 22 3 2 4 2" xfId="22702"/>
    <cellStyle name="Total 22 3 2 4 2 2" xfId="43888"/>
    <cellStyle name="Total 22 3 2 4 3" xfId="33284"/>
    <cellStyle name="Total 22 3 2 5" xfId="17589"/>
    <cellStyle name="Total 22 3 2 5 2" xfId="38776"/>
    <cellStyle name="Total 22 3 2 6" xfId="27896"/>
    <cellStyle name="Total 22 3 2_Table 2A-1_EFT (Annual)" xfId="8814"/>
    <cellStyle name="Total 22 3 3" xfId="963"/>
    <cellStyle name="Total 22 3 3 2" xfId="4524"/>
    <cellStyle name="Total 22 3 3 2 2" xfId="12786"/>
    <cellStyle name="Total 22 3 3 2 2 2" xfId="24796"/>
    <cellStyle name="Total 22 3 3 2 2 2 2" xfId="45982"/>
    <cellStyle name="Total 22 3 3 2 2 3" xfId="35378"/>
    <cellStyle name="Total 22 3 3 2 3" xfId="19683"/>
    <cellStyle name="Total 22 3 3 2 3 2" xfId="40870"/>
    <cellStyle name="Total 22 3 3 2 4" xfId="30181"/>
    <cellStyle name="Total 22 3 3 2_Table 2A-1_EFT (Annual)" xfId="8819"/>
    <cellStyle name="Total 22 3 3 3" xfId="10133"/>
    <cellStyle name="Total 22 3 3 3 2" xfId="22250"/>
    <cellStyle name="Total 22 3 3 3 2 2" xfId="43436"/>
    <cellStyle name="Total 22 3 3 3 3" xfId="32832"/>
    <cellStyle name="Total 22 3 3 4" xfId="17137"/>
    <cellStyle name="Total 22 3 3 4 2" xfId="38324"/>
    <cellStyle name="Total 22 3 3 5" xfId="27438"/>
    <cellStyle name="Total 22 3 3_Table 2A-1_EFT (Annual)" xfId="8818"/>
    <cellStyle name="Total 22 3 4" xfId="2160"/>
    <cellStyle name="Total 22 3 4 2" xfId="5721"/>
    <cellStyle name="Total 22 3 4 2 2" xfId="13936"/>
    <cellStyle name="Total 22 3 4 2 2 2" xfId="25924"/>
    <cellStyle name="Total 22 3 4 2 2 2 2" xfId="47110"/>
    <cellStyle name="Total 22 3 4 2 2 3" xfId="36506"/>
    <cellStyle name="Total 22 3 4 2 3" xfId="20811"/>
    <cellStyle name="Total 22 3 4 2 3 2" xfId="41998"/>
    <cellStyle name="Total 22 3 4 2 4" xfId="31378"/>
    <cellStyle name="Total 22 3 4 2_Table 2A-1_EFT (Annual)" xfId="8821"/>
    <cellStyle name="Total 22 3 4 3" xfId="11280"/>
    <cellStyle name="Total 22 3 4 3 2" xfId="23378"/>
    <cellStyle name="Total 22 3 4 3 2 2" xfId="44564"/>
    <cellStyle name="Total 22 3 4 3 3" xfId="33960"/>
    <cellStyle name="Total 22 3 4 4" xfId="18265"/>
    <cellStyle name="Total 22 3 4 4 2" xfId="39452"/>
    <cellStyle name="Total 22 3 4 5" xfId="28635"/>
    <cellStyle name="Total 22 3 4_Table 2A-1_EFT (Annual)" xfId="8820"/>
    <cellStyle name="Total 22 3 5" xfId="4008"/>
    <cellStyle name="Total 22 3 5 2" xfId="12336"/>
    <cellStyle name="Total 22 3 5 2 2" xfId="24360"/>
    <cellStyle name="Total 22 3 5 2 2 2" xfId="45546"/>
    <cellStyle name="Total 22 3 5 2 3" xfId="34942"/>
    <cellStyle name="Total 22 3 5 3" xfId="19247"/>
    <cellStyle name="Total 22 3 5 3 2" xfId="40434"/>
    <cellStyle name="Total 22 3 5 4" xfId="29696"/>
    <cellStyle name="Total 22 3 5_Table 2A-1_EFT (Annual)" xfId="8822"/>
    <cellStyle name="Total 22 3 6" xfId="9673"/>
    <cellStyle name="Total 22 3 6 2" xfId="21814"/>
    <cellStyle name="Total 22 3 6 2 2" xfId="43000"/>
    <cellStyle name="Total 22 3 6 3" xfId="32396"/>
    <cellStyle name="Total 22 3 7" xfId="16701"/>
    <cellStyle name="Total 22 3 7 2" xfId="37888"/>
    <cellStyle name="Total 22 3 8" xfId="26953"/>
    <cellStyle name="Total 22 3_Table 2A-1_EFT (Annual)" xfId="3551"/>
    <cellStyle name="Total 22 4" xfId="1258"/>
    <cellStyle name="Total 22 4 2" xfId="2528"/>
    <cellStyle name="Total 22 4 2 2" xfId="6089"/>
    <cellStyle name="Total 22 4 2 2 2" xfId="14283"/>
    <cellStyle name="Total 22 4 2 2 2 2" xfId="26255"/>
    <cellStyle name="Total 22 4 2 2 2 2 2" xfId="47441"/>
    <cellStyle name="Total 22 4 2 2 2 3" xfId="36837"/>
    <cellStyle name="Total 22 4 2 2 3" xfId="21142"/>
    <cellStyle name="Total 22 4 2 2 3 2" xfId="42329"/>
    <cellStyle name="Total 22 4 2 2 4" xfId="31745"/>
    <cellStyle name="Total 22 4 2 2_Table 2A-1_EFT (Annual)" xfId="8825"/>
    <cellStyle name="Total 22 4 2 3" xfId="11625"/>
    <cellStyle name="Total 22 4 2 3 2" xfId="23709"/>
    <cellStyle name="Total 22 4 2 3 2 2" xfId="44895"/>
    <cellStyle name="Total 22 4 2 3 3" xfId="34291"/>
    <cellStyle name="Total 22 4 2 4" xfId="18596"/>
    <cellStyle name="Total 22 4 2 4 2" xfId="39783"/>
    <cellStyle name="Total 22 4 2 5" xfId="29002"/>
    <cellStyle name="Total 22 4 2_Table 2A-1_EFT (Annual)" xfId="8824"/>
    <cellStyle name="Total 22 4 3" xfId="4819"/>
    <cellStyle name="Total 22 4 3 2" xfId="13079"/>
    <cellStyle name="Total 22 4 3 2 2" xfId="25085"/>
    <cellStyle name="Total 22 4 3 2 2 2" xfId="46271"/>
    <cellStyle name="Total 22 4 3 2 3" xfId="35667"/>
    <cellStyle name="Total 22 4 3 3" xfId="19972"/>
    <cellStyle name="Total 22 4 3 3 2" xfId="41159"/>
    <cellStyle name="Total 22 4 3 4" xfId="30476"/>
    <cellStyle name="Total 22 4 3_Table 2A-1_EFT (Annual)" xfId="8826"/>
    <cellStyle name="Total 22 4 4" xfId="10423"/>
    <cellStyle name="Total 22 4 4 2" xfId="22539"/>
    <cellStyle name="Total 22 4 4 2 2" xfId="43725"/>
    <cellStyle name="Total 22 4 4 3" xfId="33121"/>
    <cellStyle name="Total 22 4 5" xfId="17426"/>
    <cellStyle name="Total 22 4 5 2" xfId="38613"/>
    <cellStyle name="Total 22 4 6" xfId="27733"/>
    <cellStyle name="Total 22 4_Table 2A-1_EFT (Annual)" xfId="8823"/>
    <cellStyle name="Total 22 5" xfId="807"/>
    <cellStyle name="Total 22 5 2" xfId="4368"/>
    <cellStyle name="Total 22 5 2 2" xfId="12648"/>
    <cellStyle name="Total 22 5 2 2 2" xfId="24665"/>
    <cellStyle name="Total 22 5 2 2 2 2" xfId="45851"/>
    <cellStyle name="Total 22 5 2 2 3" xfId="35247"/>
    <cellStyle name="Total 22 5 2 3" xfId="19552"/>
    <cellStyle name="Total 22 5 2 3 2" xfId="40739"/>
    <cellStyle name="Total 22 5 2 4" xfId="30025"/>
    <cellStyle name="Total 22 5 2_Table 2A-1_EFT (Annual)" xfId="8828"/>
    <cellStyle name="Total 22 5 3" xfId="9996"/>
    <cellStyle name="Total 22 5 3 2" xfId="22119"/>
    <cellStyle name="Total 22 5 3 2 2" xfId="43305"/>
    <cellStyle name="Total 22 5 3 3" xfId="32701"/>
    <cellStyle name="Total 22 5 4" xfId="17006"/>
    <cellStyle name="Total 22 5 4 2" xfId="38193"/>
    <cellStyle name="Total 22 5 5" xfId="27282"/>
    <cellStyle name="Total 22 5_Table 2A-1_EFT (Annual)" xfId="8827"/>
    <cellStyle name="Total 22 6" xfId="1997"/>
    <cellStyle name="Total 22 6 2" xfId="5558"/>
    <cellStyle name="Total 22 6 2 2" xfId="13773"/>
    <cellStyle name="Total 22 6 2 2 2" xfId="25761"/>
    <cellStyle name="Total 22 6 2 2 2 2" xfId="46947"/>
    <cellStyle name="Total 22 6 2 2 3" xfId="36343"/>
    <cellStyle name="Total 22 6 2 3" xfId="20648"/>
    <cellStyle name="Total 22 6 2 3 2" xfId="41835"/>
    <cellStyle name="Total 22 6 2 4" xfId="31215"/>
    <cellStyle name="Total 22 6 2_Table 2A-1_EFT (Annual)" xfId="8830"/>
    <cellStyle name="Total 22 6 3" xfId="11117"/>
    <cellStyle name="Total 22 6 3 2" xfId="23215"/>
    <cellStyle name="Total 22 6 3 2 2" xfId="44401"/>
    <cellStyle name="Total 22 6 3 3" xfId="33797"/>
    <cellStyle name="Total 22 6 4" xfId="18102"/>
    <cellStyle name="Total 22 6 4 2" xfId="39289"/>
    <cellStyle name="Total 22 6 5" xfId="28472"/>
    <cellStyle name="Total 22 6_Table 2A-1_EFT (Annual)" xfId="8829"/>
    <cellStyle name="Total 22 7" xfId="3799"/>
    <cellStyle name="Total 22 7 2" xfId="12167"/>
    <cellStyle name="Total 22 7 2 2" xfId="24197"/>
    <cellStyle name="Total 22 7 2 2 2" xfId="45383"/>
    <cellStyle name="Total 22 7 2 3" xfId="34779"/>
    <cellStyle name="Total 22 7 3" xfId="19084"/>
    <cellStyle name="Total 22 7 3 2" xfId="40271"/>
    <cellStyle name="Total 22 7 4" xfId="29508"/>
    <cellStyle name="Total 22 7_Table 2A-1_EFT (Annual)" xfId="8831"/>
    <cellStyle name="Total 22 8" xfId="9486"/>
    <cellStyle name="Total 22 8 2" xfId="21651"/>
    <cellStyle name="Total 22 8 2 2" xfId="42837"/>
    <cellStyle name="Total 22 8 3" xfId="32233"/>
    <cellStyle name="Total 22 9" xfId="16538"/>
    <cellStyle name="Total 22 9 2" xfId="37725"/>
    <cellStyle name="Total 22_Table 2A-1_EFT (Annual)" xfId="3549"/>
    <cellStyle name="Total 23" xfId="214"/>
    <cellStyle name="Total 23 10" xfId="26769"/>
    <cellStyle name="Total 23 2" xfId="607"/>
    <cellStyle name="Total 23 2 2" xfId="1584"/>
    <cellStyle name="Total 23 2 2 2" xfId="2854"/>
    <cellStyle name="Total 23 2 2 2 2" xfId="6415"/>
    <cellStyle name="Total 23 2 2 2 2 2" xfId="14609"/>
    <cellStyle name="Total 23 2 2 2 2 2 2" xfId="26581"/>
    <cellStyle name="Total 23 2 2 2 2 2 2 2" xfId="47767"/>
    <cellStyle name="Total 23 2 2 2 2 2 3" xfId="37163"/>
    <cellStyle name="Total 23 2 2 2 2 3" xfId="21468"/>
    <cellStyle name="Total 23 2 2 2 2 3 2" xfId="42655"/>
    <cellStyle name="Total 23 2 2 2 2 4" xfId="32071"/>
    <cellStyle name="Total 23 2 2 2 2_Table 2A-1_EFT (Annual)" xfId="8834"/>
    <cellStyle name="Total 23 2 2 2 3" xfId="11951"/>
    <cellStyle name="Total 23 2 2 2 3 2" xfId="24035"/>
    <cellStyle name="Total 23 2 2 2 3 2 2" xfId="45221"/>
    <cellStyle name="Total 23 2 2 2 3 3" xfId="34617"/>
    <cellStyle name="Total 23 2 2 2 4" xfId="18922"/>
    <cellStyle name="Total 23 2 2 2 4 2" xfId="40109"/>
    <cellStyle name="Total 23 2 2 2 5" xfId="29328"/>
    <cellStyle name="Total 23 2 2 2_Table 2A-1_EFT (Annual)" xfId="8833"/>
    <cellStyle name="Total 23 2 2 3" xfId="5145"/>
    <cellStyle name="Total 23 2 2 3 2" xfId="13405"/>
    <cellStyle name="Total 23 2 2 3 2 2" xfId="25411"/>
    <cellStyle name="Total 23 2 2 3 2 2 2" xfId="46597"/>
    <cellStyle name="Total 23 2 2 3 2 3" xfId="35993"/>
    <cellStyle name="Total 23 2 2 3 3" xfId="20298"/>
    <cellStyle name="Total 23 2 2 3 3 2" xfId="41485"/>
    <cellStyle name="Total 23 2 2 3 4" xfId="30802"/>
    <cellStyle name="Total 23 2 2 3_Table 2A-1_EFT (Annual)" xfId="8835"/>
    <cellStyle name="Total 23 2 2 4" xfId="10749"/>
    <cellStyle name="Total 23 2 2 4 2" xfId="22865"/>
    <cellStyle name="Total 23 2 2 4 2 2" xfId="44051"/>
    <cellStyle name="Total 23 2 2 4 3" xfId="33447"/>
    <cellStyle name="Total 23 2 2 5" xfId="17752"/>
    <cellStyle name="Total 23 2 2 5 2" xfId="38939"/>
    <cellStyle name="Total 23 2 2 6" xfId="28059"/>
    <cellStyle name="Total 23 2 2_Table 2A-1_EFT (Annual)" xfId="8832"/>
    <cellStyle name="Total 23 2 3" xfId="1102"/>
    <cellStyle name="Total 23 2 3 2" xfId="4663"/>
    <cellStyle name="Total 23 2 3 2 2" xfId="12923"/>
    <cellStyle name="Total 23 2 3 2 2 2" xfId="24929"/>
    <cellStyle name="Total 23 2 3 2 2 2 2" xfId="46115"/>
    <cellStyle name="Total 23 2 3 2 2 3" xfId="35511"/>
    <cellStyle name="Total 23 2 3 2 3" xfId="19816"/>
    <cellStyle name="Total 23 2 3 2 3 2" xfId="41003"/>
    <cellStyle name="Total 23 2 3 2 4" xfId="30320"/>
    <cellStyle name="Total 23 2 3 2_Table 2A-1_EFT (Annual)" xfId="8837"/>
    <cellStyle name="Total 23 2 3 3" xfId="10267"/>
    <cellStyle name="Total 23 2 3 3 2" xfId="22383"/>
    <cellStyle name="Total 23 2 3 3 2 2" xfId="43569"/>
    <cellStyle name="Total 23 2 3 3 3" xfId="32965"/>
    <cellStyle name="Total 23 2 3 4" xfId="17270"/>
    <cellStyle name="Total 23 2 3 4 2" xfId="38457"/>
    <cellStyle name="Total 23 2 3 5" xfId="27577"/>
    <cellStyle name="Total 23 2 3_Table 2A-1_EFT (Annual)" xfId="8836"/>
    <cellStyle name="Total 23 2 4" xfId="2323"/>
    <cellStyle name="Total 23 2 4 2" xfId="5884"/>
    <cellStyle name="Total 23 2 4 2 2" xfId="14099"/>
    <cellStyle name="Total 23 2 4 2 2 2" xfId="26087"/>
    <cellStyle name="Total 23 2 4 2 2 2 2" xfId="47273"/>
    <cellStyle name="Total 23 2 4 2 2 3" xfId="36669"/>
    <cellStyle name="Total 23 2 4 2 3" xfId="20974"/>
    <cellStyle name="Total 23 2 4 2 3 2" xfId="42161"/>
    <cellStyle name="Total 23 2 4 2 4" xfId="31541"/>
    <cellStyle name="Total 23 2 4 2_Table 2A-1_EFT (Annual)" xfId="8839"/>
    <cellStyle name="Total 23 2 4 3" xfId="11443"/>
    <cellStyle name="Total 23 2 4 3 2" xfId="23541"/>
    <cellStyle name="Total 23 2 4 3 2 2" xfId="44727"/>
    <cellStyle name="Total 23 2 4 3 3" xfId="34123"/>
    <cellStyle name="Total 23 2 4 4" xfId="18428"/>
    <cellStyle name="Total 23 2 4 4 2" xfId="39615"/>
    <cellStyle name="Total 23 2 4 5" xfId="28798"/>
    <cellStyle name="Total 23 2 4_Table 2A-1_EFT (Annual)" xfId="8838"/>
    <cellStyle name="Total 23 2 5" xfId="4177"/>
    <cellStyle name="Total 23 2 5 2" xfId="12501"/>
    <cellStyle name="Total 23 2 5 2 2" xfId="24523"/>
    <cellStyle name="Total 23 2 5 2 2 2" xfId="45709"/>
    <cellStyle name="Total 23 2 5 2 3" xfId="35105"/>
    <cellStyle name="Total 23 2 5 3" xfId="19410"/>
    <cellStyle name="Total 23 2 5 3 2" xfId="40597"/>
    <cellStyle name="Total 23 2 5 4" xfId="29865"/>
    <cellStyle name="Total 23 2 5_Table 2A-1_EFT (Annual)" xfId="8840"/>
    <cellStyle name="Total 23 2 6" xfId="9840"/>
    <cellStyle name="Total 23 2 6 2" xfId="21977"/>
    <cellStyle name="Total 23 2 6 2 2" xfId="43163"/>
    <cellStyle name="Total 23 2 6 3" xfId="32559"/>
    <cellStyle name="Total 23 2 7" xfId="16864"/>
    <cellStyle name="Total 23 2 7 2" xfId="38051"/>
    <cellStyle name="Total 23 2 8" xfId="27122"/>
    <cellStyle name="Total 23 2_Table 2A-1_EFT (Annual)" xfId="3553"/>
    <cellStyle name="Total 23 3" xfId="442"/>
    <cellStyle name="Total 23 3 2" xfId="1425"/>
    <cellStyle name="Total 23 3 2 2" xfId="2695"/>
    <cellStyle name="Total 23 3 2 2 2" xfId="6256"/>
    <cellStyle name="Total 23 3 2 2 2 2" xfId="14450"/>
    <cellStyle name="Total 23 3 2 2 2 2 2" xfId="26422"/>
    <cellStyle name="Total 23 3 2 2 2 2 2 2" xfId="47608"/>
    <cellStyle name="Total 23 3 2 2 2 2 3" xfId="37004"/>
    <cellStyle name="Total 23 3 2 2 2 3" xfId="21309"/>
    <cellStyle name="Total 23 3 2 2 2 3 2" xfId="42496"/>
    <cellStyle name="Total 23 3 2 2 2 4" xfId="31912"/>
    <cellStyle name="Total 23 3 2 2 2_Table 2A-1_EFT (Annual)" xfId="8843"/>
    <cellStyle name="Total 23 3 2 2 3" xfId="11792"/>
    <cellStyle name="Total 23 3 2 2 3 2" xfId="23876"/>
    <cellStyle name="Total 23 3 2 2 3 2 2" xfId="45062"/>
    <cellStyle name="Total 23 3 2 2 3 3" xfId="34458"/>
    <cellStyle name="Total 23 3 2 2 4" xfId="18763"/>
    <cellStyle name="Total 23 3 2 2 4 2" xfId="39950"/>
    <cellStyle name="Total 23 3 2 2 5" xfId="29169"/>
    <cellStyle name="Total 23 3 2 2_Table 2A-1_EFT (Annual)" xfId="8842"/>
    <cellStyle name="Total 23 3 2 3" xfId="4986"/>
    <cellStyle name="Total 23 3 2 3 2" xfId="13246"/>
    <cellStyle name="Total 23 3 2 3 2 2" xfId="25252"/>
    <cellStyle name="Total 23 3 2 3 2 2 2" xfId="46438"/>
    <cellStyle name="Total 23 3 2 3 2 3" xfId="35834"/>
    <cellStyle name="Total 23 3 2 3 3" xfId="20139"/>
    <cellStyle name="Total 23 3 2 3 3 2" xfId="41326"/>
    <cellStyle name="Total 23 3 2 3 4" xfId="30643"/>
    <cellStyle name="Total 23 3 2 3_Table 2A-1_EFT (Annual)" xfId="8844"/>
    <cellStyle name="Total 23 3 2 4" xfId="10590"/>
    <cellStyle name="Total 23 3 2 4 2" xfId="22706"/>
    <cellStyle name="Total 23 3 2 4 2 2" xfId="43892"/>
    <cellStyle name="Total 23 3 2 4 3" xfId="33288"/>
    <cellStyle name="Total 23 3 2 5" xfId="17593"/>
    <cellStyle name="Total 23 3 2 5 2" xfId="38780"/>
    <cellStyle name="Total 23 3 2 6" xfId="27900"/>
    <cellStyle name="Total 23 3 2_Table 2A-1_EFT (Annual)" xfId="8841"/>
    <cellStyle name="Total 23 3 3" xfId="967"/>
    <cellStyle name="Total 23 3 3 2" xfId="4528"/>
    <cellStyle name="Total 23 3 3 2 2" xfId="12790"/>
    <cellStyle name="Total 23 3 3 2 2 2" xfId="24800"/>
    <cellStyle name="Total 23 3 3 2 2 2 2" xfId="45986"/>
    <cellStyle name="Total 23 3 3 2 2 3" xfId="35382"/>
    <cellStyle name="Total 23 3 3 2 3" xfId="19687"/>
    <cellStyle name="Total 23 3 3 2 3 2" xfId="40874"/>
    <cellStyle name="Total 23 3 3 2 4" xfId="30185"/>
    <cellStyle name="Total 23 3 3 2_Table 2A-1_EFT (Annual)" xfId="8846"/>
    <cellStyle name="Total 23 3 3 3" xfId="10137"/>
    <cellStyle name="Total 23 3 3 3 2" xfId="22254"/>
    <cellStyle name="Total 23 3 3 3 2 2" xfId="43440"/>
    <cellStyle name="Total 23 3 3 3 3" xfId="32836"/>
    <cellStyle name="Total 23 3 3 4" xfId="17141"/>
    <cellStyle name="Total 23 3 3 4 2" xfId="38328"/>
    <cellStyle name="Total 23 3 3 5" xfId="27442"/>
    <cellStyle name="Total 23 3 3_Table 2A-1_EFT (Annual)" xfId="8845"/>
    <cellStyle name="Total 23 3 4" xfId="2164"/>
    <cellStyle name="Total 23 3 4 2" xfId="5725"/>
    <cellStyle name="Total 23 3 4 2 2" xfId="13940"/>
    <cellStyle name="Total 23 3 4 2 2 2" xfId="25928"/>
    <cellStyle name="Total 23 3 4 2 2 2 2" xfId="47114"/>
    <cellStyle name="Total 23 3 4 2 2 3" xfId="36510"/>
    <cellStyle name="Total 23 3 4 2 3" xfId="20815"/>
    <cellStyle name="Total 23 3 4 2 3 2" xfId="42002"/>
    <cellStyle name="Total 23 3 4 2 4" xfId="31382"/>
    <cellStyle name="Total 23 3 4 2_Table 2A-1_EFT (Annual)" xfId="8848"/>
    <cellStyle name="Total 23 3 4 3" xfId="11284"/>
    <cellStyle name="Total 23 3 4 3 2" xfId="23382"/>
    <cellStyle name="Total 23 3 4 3 2 2" xfId="44568"/>
    <cellStyle name="Total 23 3 4 3 3" xfId="33964"/>
    <cellStyle name="Total 23 3 4 4" xfId="18269"/>
    <cellStyle name="Total 23 3 4 4 2" xfId="39456"/>
    <cellStyle name="Total 23 3 4 5" xfId="28639"/>
    <cellStyle name="Total 23 3 4_Table 2A-1_EFT (Annual)" xfId="8847"/>
    <cellStyle name="Total 23 3 5" xfId="4012"/>
    <cellStyle name="Total 23 3 5 2" xfId="12340"/>
    <cellStyle name="Total 23 3 5 2 2" xfId="24364"/>
    <cellStyle name="Total 23 3 5 2 2 2" xfId="45550"/>
    <cellStyle name="Total 23 3 5 2 3" xfId="34946"/>
    <cellStyle name="Total 23 3 5 3" xfId="19251"/>
    <cellStyle name="Total 23 3 5 3 2" xfId="40438"/>
    <cellStyle name="Total 23 3 5 4" xfId="29700"/>
    <cellStyle name="Total 23 3 5_Table 2A-1_EFT (Annual)" xfId="8849"/>
    <cellStyle name="Total 23 3 6" xfId="9677"/>
    <cellStyle name="Total 23 3 6 2" xfId="21818"/>
    <cellStyle name="Total 23 3 6 2 2" xfId="43004"/>
    <cellStyle name="Total 23 3 6 3" xfId="32400"/>
    <cellStyle name="Total 23 3 7" xfId="16705"/>
    <cellStyle name="Total 23 3 7 2" xfId="37892"/>
    <cellStyle name="Total 23 3 8" xfId="26957"/>
    <cellStyle name="Total 23 3_Table 2A-1_EFT (Annual)" xfId="3554"/>
    <cellStyle name="Total 23 4" xfId="1262"/>
    <cellStyle name="Total 23 4 2" xfId="2532"/>
    <cellStyle name="Total 23 4 2 2" xfId="6093"/>
    <cellStyle name="Total 23 4 2 2 2" xfId="14287"/>
    <cellStyle name="Total 23 4 2 2 2 2" xfId="26259"/>
    <cellStyle name="Total 23 4 2 2 2 2 2" xfId="47445"/>
    <cellStyle name="Total 23 4 2 2 2 3" xfId="36841"/>
    <cellStyle name="Total 23 4 2 2 3" xfId="21146"/>
    <cellStyle name="Total 23 4 2 2 3 2" xfId="42333"/>
    <cellStyle name="Total 23 4 2 2 4" xfId="31749"/>
    <cellStyle name="Total 23 4 2 2_Table 2A-1_EFT (Annual)" xfId="8852"/>
    <cellStyle name="Total 23 4 2 3" xfId="11629"/>
    <cellStyle name="Total 23 4 2 3 2" xfId="23713"/>
    <cellStyle name="Total 23 4 2 3 2 2" xfId="44899"/>
    <cellStyle name="Total 23 4 2 3 3" xfId="34295"/>
    <cellStyle name="Total 23 4 2 4" xfId="18600"/>
    <cellStyle name="Total 23 4 2 4 2" xfId="39787"/>
    <cellStyle name="Total 23 4 2 5" xfId="29006"/>
    <cellStyle name="Total 23 4 2_Table 2A-1_EFT (Annual)" xfId="8851"/>
    <cellStyle name="Total 23 4 3" xfId="4823"/>
    <cellStyle name="Total 23 4 3 2" xfId="13083"/>
    <cellStyle name="Total 23 4 3 2 2" xfId="25089"/>
    <cellStyle name="Total 23 4 3 2 2 2" xfId="46275"/>
    <cellStyle name="Total 23 4 3 2 3" xfId="35671"/>
    <cellStyle name="Total 23 4 3 3" xfId="19976"/>
    <cellStyle name="Total 23 4 3 3 2" xfId="41163"/>
    <cellStyle name="Total 23 4 3 4" xfId="30480"/>
    <cellStyle name="Total 23 4 3_Table 2A-1_EFT (Annual)" xfId="8853"/>
    <cellStyle name="Total 23 4 4" xfId="10427"/>
    <cellStyle name="Total 23 4 4 2" xfId="22543"/>
    <cellStyle name="Total 23 4 4 2 2" xfId="43729"/>
    <cellStyle name="Total 23 4 4 3" xfId="33125"/>
    <cellStyle name="Total 23 4 5" xfId="17430"/>
    <cellStyle name="Total 23 4 5 2" xfId="38617"/>
    <cellStyle name="Total 23 4 6" xfId="27737"/>
    <cellStyle name="Total 23 4_Table 2A-1_EFT (Annual)" xfId="8850"/>
    <cellStyle name="Total 23 5" xfId="811"/>
    <cellStyle name="Total 23 5 2" xfId="4372"/>
    <cellStyle name="Total 23 5 2 2" xfId="12652"/>
    <cellStyle name="Total 23 5 2 2 2" xfId="24669"/>
    <cellStyle name="Total 23 5 2 2 2 2" xfId="45855"/>
    <cellStyle name="Total 23 5 2 2 3" xfId="35251"/>
    <cellStyle name="Total 23 5 2 3" xfId="19556"/>
    <cellStyle name="Total 23 5 2 3 2" xfId="40743"/>
    <cellStyle name="Total 23 5 2 4" xfId="30029"/>
    <cellStyle name="Total 23 5 2_Table 2A-1_EFT (Annual)" xfId="8855"/>
    <cellStyle name="Total 23 5 3" xfId="10000"/>
    <cellStyle name="Total 23 5 3 2" xfId="22123"/>
    <cellStyle name="Total 23 5 3 2 2" xfId="43309"/>
    <cellStyle name="Total 23 5 3 3" xfId="32705"/>
    <cellStyle name="Total 23 5 4" xfId="17010"/>
    <cellStyle name="Total 23 5 4 2" xfId="38197"/>
    <cellStyle name="Total 23 5 5" xfId="27286"/>
    <cellStyle name="Total 23 5_Table 2A-1_EFT (Annual)" xfId="8854"/>
    <cellStyle name="Total 23 6" xfId="2001"/>
    <cellStyle name="Total 23 6 2" xfId="5562"/>
    <cellStyle name="Total 23 6 2 2" xfId="13777"/>
    <cellStyle name="Total 23 6 2 2 2" xfId="25765"/>
    <cellStyle name="Total 23 6 2 2 2 2" xfId="46951"/>
    <cellStyle name="Total 23 6 2 2 3" xfId="36347"/>
    <cellStyle name="Total 23 6 2 3" xfId="20652"/>
    <cellStyle name="Total 23 6 2 3 2" xfId="41839"/>
    <cellStyle name="Total 23 6 2 4" xfId="31219"/>
    <cellStyle name="Total 23 6 2_Table 2A-1_EFT (Annual)" xfId="8857"/>
    <cellStyle name="Total 23 6 3" xfId="11121"/>
    <cellStyle name="Total 23 6 3 2" xfId="23219"/>
    <cellStyle name="Total 23 6 3 2 2" xfId="44405"/>
    <cellStyle name="Total 23 6 3 3" xfId="33801"/>
    <cellStyle name="Total 23 6 4" xfId="18106"/>
    <cellStyle name="Total 23 6 4 2" xfId="39293"/>
    <cellStyle name="Total 23 6 5" xfId="28476"/>
    <cellStyle name="Total 23 6_Table 2A-1_EFT (Annual)" xfId="8856"/>
    <cellStyle name="Total 23 7" xfId="3803"/>
    <cellStyle name="Total 23 7 2" xfId="12171"/>
    <cellStyle name="Total 23 7 2 2" xfId="24201"/>
    <cellStyle name="Total 23 7 2 2 2" xfId="45387"/>
    <cellStyle name="Total 23 7 2 3" xfId="34783"/>
    <cellStyle name="Total 23 7 3" xfId="19088"/>
    <cellStyle name="Total 23 7 3 2" xfId="40275"/>
    <cellStyle name="Total 23 7 4" xfId="29512"/>
    <cellStyle name="Total 23 7_Table 2A-1_EFT (Annual)" xfId="8858"/>
    <cellStyle name="Total 23 8" xfId="9490"/>
    <cellStyle name="Total 23 8 2" xfId="21655"/>
    <cellStyle name="Total 23 8 2 2" xfId="42841"/>
    <cellStyle name="Total 23 8 3" xfId="32237"/>
    <cellStyle name="Total 23 9" xfId="16542"/>
    <cellStyle name="Total 23 9 2" xfId="37729"/>
    <cellStyle name="Total 23_Table 2A-1_EFT (Annual)" xfId="3552"/>
    <cellStyle name="Total 24" xfId="197"/>
    <cellStyle name="Total 24 10" xfId="26752"/>
    <cellStyle name="Total 24 2" xfId="590"/>
    <cellStyle name="Total 24 2 2" xfId="1567"/>
    <cellStyle name="Total 24 2 2 2" xfId="2837"/>
    <cellStyle name="Total 24 2 2 2 2" xfId="6398"/>
    <cellStyle name="Total 24 2 2 2 2 2" xfId="14592"/>
    <cellStyle name="Total 24 2 2 2 2 2 2" xfId="26564"/>
    <cellStyle name="Total 24 2 2 2 2 2 2 2" xfId="47750"/>
    <cellStyle name="Total 24 2 2 2 2 2 3" xfId="37146"/>
    <cellStyle name="Total 24 2 2 2 2 3" xfId="21451"/>
    <cellStyle name="Total 24 2 2 2 2 3 2" xfId="42638"/>
    <cellStyle name="Total 24 2 2 2 2 4" xfId="32054"/>
    <cellStyle name="Total 24 2 2 2 2_Table 2A-1_EFT (Annual)" xfId="8861"/>
    <cellStyle name="Total 24 2 2 2 3" xfId="11934"/>
    <cellStyle name="Total 24 2 2 2 3 2" xfId="24018"/>
    <cellStyle name="Total 24 2 2 2 3 2 2" xfId="45204"/>
    <cellStyle name="Total 24 2 2 2 3 3" xfId="34600"/>
    <cellStyle name="Total 24 2 2 2 4" xfId="18905"/>
    <cellStyle name="Total 24 2 2 2 4 2" xfId="40092"/>
    <cellStyle name="Total 24 2 2 2 5" xfId="29311"/>
    <cellStyle name="Total 24 2 2 2_Table 2A-1_EFT (Annual)" xfId="8860"/>
    <cellStyle name="Total 24 2 2 3" xfId="5128"/>
    <cellStyle name="Total 24 2 2 3 2" xfId="13388"/>
    <cellStyle name="Total 24 2 2 3 2 2" xfId="25394"/>
    <cellStyle name="Total 24 2 2 3 2 2 2" xfId="46580"/>
    <cellStyle name="Total 24 2 2 3 2 3" xfId="35976"/>
    <cellStyle name="Total 24 2 2 3 3" xfId="20281"/>
    <cellStyle name="Total 24 2 2 3 3 2" xfId="41468"/>
    <cellStyle name="Total 24 2 2 3 4" xfId="30785"/>
    <cellStyle name="Total 24 2 2 3_Table 2A-1_EFT (Annual)" xfId="8862"/>
    <cellStyle name="Total 24 2 2 4" xfId="10732"/>
    <cellStyle name="Total 24 2 2 4 2" xfId="22848"/>
    <cellStyle name="Total 24 2 2 4 2 2" xfId="44034"/>
    <cellStyle name="Total 24 2 2 4 3" xfId="33430"/>
    <cellStyle name="Total 24 2 2 5" xfId="17735"/>
    <cellStyle name="Total 24 2 2 5 2" xfId="38922"/>
    <cellStyle name="Total 24 2 2 6" xfId="28042"/>
    <cellStyle name="Total 24 2 2_Table 2A-1_EFT (Annual)" xfId="8859"/>
    <cellStyle name="Total 24 2 3" xfId="1088"/>
    <cellStyle name="Total 24 2 3 2" xfId="4649"/>
    <cellStyle name="Total 24 2 3 2 2" xfId="12909"/>
    <cellStyle name="Total 24 2 3 2 2 2" xfId="24915"/>
    <cellStyle name="Total 24 2 3 2 2 2 2" xfId="46101"/>
    <cellStyle name="Total 24 2 3 2 2 3" xfId="35497"/>
    <cellStyle name="Total 24 2 3 2 3" xfId="19802"/>
    <cellStyle name="Total 24 2 3 2 3 2" xfId="40989"/>
    <cellStyle name="Total 24 2 3 2 4" xfId="30306"/>
    <cellStyle name="Total 24 2 3 2_Table 2A-1_EFT (Annual)" xfId="8864"/>
    <cellStyle name="Total 24 2 3 3" xfId="10253"/>
    <cellStyle name="Total 24 2 3 3 2" xfId="22369"/>
    <cellStyle name="Total 24 2 3 3 2 2" xfId="43555"/>
    <cellStyle name="Total 24 2 3 3 3" xfId="32951"/>
    <cellStyle name="Total 24 2 3 4" xfId="17256"/>
    <cellStyle name="Total 24 2 3 4 2" xfId="38443"/>
    <cellStyle name="Total 24 2 3 5" xfId="27563"/>
    <cellStyle name="Total 24 2 3_Table 2A-1_EFT (Annual)" xfId="8863"/>
    <cellStyle name="Total 24 2 4" xfId="2306"/>
    <cellStyle name="Total 24 2 4 2" xfId="5867"/>
    <cellStyle name="Total 24 2 4 2 2" xfId="14082"/>
    <cellStyle name="Total 24 2 4 2 2 2" xfId="26070"/>
    <cellStyle name="Total 24 2 4 2 2 2 2" xfId="47256"/>
    <cellStyle name="Total 24 2 4 2 2 3" xfId="36652"/>
    <cellStyle name="Total 24 2 4 2 3" xfId="20957"/>
    <cellStyle name="Total 24 2 4 2 3 2" xfId="42144"/>
    <cellStyle name="Total 24 2 4 2 4" xfId="31524"/>
    <cellStyle name="Total 24 2 4 2_Table 2A-1_EFT (Annual)" xfId="8866"/>
    <cellStyle name="Total 24 2 4 3" xfId="11426"/>
    <cellStyle name="Total 24 2 4 3 2" xfId="23524"/>
    <cellStyle name="Total 24 2 4 3 2 2" xfId="44710"/>
    <cellStyle name="Total 24 2 4 3 3" xfId="34106"/>
    <cellStyle name="Total 24 2 4 4" xfId="18411"/>
    <cellStyle name="Total 24 2 4 4 2" xfId="39598"/>
    <cellStyle name="Total 24 2 4 5" xfId="28781"/>
    <cellStyle name="Total 24 2 4_Table 2A-1_EFT (Annual)" xfId="8865"/>
    <cellStyle name="Total 24 2 5" xfId="4160"/>
    <cellStyle name="Total 24 2 5 2" xfId="12484"/>
    <cellStyle name="Total 24 2 5 2 2" xfId="24506"/>
    <cellStyle name="Total 24 2 5 2 2 2" xfId="45692"/>
    <cellStyle name="Total 24 2 5 2 3" xfId="35088"/>
    <cellStyle name="Total 24 2 5 3" xfId="19393"/>
    <cellStyle name="Total 24 2 5 3 2" xfId="40580"/>
    <cellStyle name="Total 24 2 5 4" xfId="29848"/>
    <cellStyle name="Total 24 2 5_Table 2A-1_EFT (Annual)" xfId="8867"/>
    <cellStyle name="Total 24 2 6" xfId="9823"/>
    <cellStyle name="Total 24 2 6 2" xfId="21960"/>
    <cellStyle name="Total 24 2 6 2 2" xfId="43146"/>
    <cellStyle name="Total 24 2 6 3" xfId="32542"/>
    <cellStyle name="Total 24 2 7" xfId="16847"/>
    <cellStyle name="Total 24 2 7 2" xfId="38034"/>
    <cellStyle name="Total 24 2 8" xfId="27105"/>
    <cellStyle name="Total 24 2_Table 2A-1_EFT (Annual)" xfId="3556"/>
    <cellStyle name="Total 24 3" xfId="426"/>
    <cellStyle name="Total 24 3 2" xfId="1409"/>
    <cellStyle name="Total 24 3 2 2" xfId="2679"/>
    <cellStyle name="Total 24 3 2 2 2" xfId="6240"/>
    <cellStyle name="Total 24 3 2 2 2 2" xfId="14434"/>
    <cellStyle name="Total 24 3 2 2 2 2 2" xfId="26406"/>
    <cellStyle name="Total 24 3 2 2 2 2 2 2" xfId="47592"/>
    <cellStyle name="Total 24 3 2 2 2 2 3" xfId="36988"/>
    <cellStyle name="Total 24 3 2 2 2 3" xfId="21293"/>
    <cellStyle name="Total 24 3 2 2 2 3 2" xfId="42480"/>
    <cellStyle name="Total 24 3 2 2 2 4" xfId="31896"/>
    <cellStyle name="Total 24 3 2 2 2_Table 2A-1_EFT (Annual)" xfId="8870"/>
    <cellStyle name="Total 24 3 2 2 3" xfId="11776"/>
    <cellStyle name="Total 24 3 2 2 3 2" xfId="23860"/>
    <cellStyle name="Total 24 3 2 2 3 2 2" xfId="45046"/>
    <cellStyle name="Total 24 3 2 2 3 3" xfId="34442"/>
    <cellStyle name="Total 24 3 2 2 4" xfId="18747"/>
    <cellStyle name="Total 24 3 2 2 4 2" xfId="39934"/>
    <cellStyle name="Total 24 3 2 2 5" xfId="29153"/>
    <cellStyle name="Total 24 3 2 2_Table 2A-1_EFT (Annual)" xfId="8869"/>
    <cellStyle name="Total 24 3 2 3" xfId="4970"/>
    <cellStyle name="Total 24 3 2 3 2" xfId="13230"/>
    <cellStyle name="Total 24 3 2 3 2 2" xfId="25236"/>
    <cellStyle name="Total 24 3 2 3 2 2 2" xfId="46422"/>
    <cellStyle name="Total 24 3 2 3 2 3" xfId="35818"/>
    <cellStyle name="Total 24 3 2 3 3" xfId="20123"/>
    <cellStyle name="Total 24 3 2 3 3 2" xfId="41310"/>
    <cellStyle name="Total 24 3 2 3 4" xfId="30627"/>
    <cellStyle name="Total 24 3 2 3_Table 2A-1_EFT (Annual)" xfId="8871"/>
    <cellStyle name="Total 24 3 2 4" xfId="10574"/>
    <cellStyle name="Total 24 3 2 4 2" xfId="22690"/>
    <cellStyle name="Total 24 3 2 4 2 2" xfId="43876"/>
    <cellStyle name="Total 24 3 2 4 3" xfId="33272"/>
    <cellStyle name="Total 24 3 2 5" xfId="17577"/>
    <cellStyle name="Total 24 3 2 5 2" xfId="38764"/>
    <cellStyle name="Total 24 3 2 6" xfId="27884"/>
    <cellStyle name="Total 24 3 2_Table 2A-1_EFT (Annual)" xfId="8868"/>
    <cellStyle name="Total 24 3 3" xfId="954"/>
    <cellStyle name="Total 24 3 3 2" xfId="4515"/>
    <cellStyle name="Total 24 3 3 2 2" xfId="12777"/>
    <cellStyle name="Total 24 3 3 2 2 2" xfId="24787"/>
    <cellStyle name="Total 24 3 3 2 2 2 2" xfId="45973"/>
    <cellStyle name="Total 24 3 3 2 2 3" xfId="35369"/>
    <cellStyle name="Total 24 3 3 2 3" xfId="19674"/>
    <cellStyle name="Total 24 3 3 2 3 2" xfId="40861"/>
    <cellStyle name="Total 24 3 3 2 4" xfId="30172"/>
    <cellStyle name="Total 24 3 3 2_Table 2A-1_EFT (Annual)" xfId="8873"/>
    <cellStyle name="Total 24 3 3 3" xfId="10124"/>
    <cellStyle name="Total 24 3 3 3 2" xfId="22241"/>
    <cellStyle name="Total 24 3 3 3 2 2" xfId="43427"/>
    <cellStyle name="Total 24 3 3 3 3" xfId="32823"/>
    <cellStyle name="Total 24 3 3 4" xfId="17128"/>
    <cellStyle name="Total 24 3 3 4 2" xfId="38315"/>
    <cellStyle name="Total 24 3 3 5" xfId="27429"/>
    <cellStyle name="Total 24 3 3_Table 2A-1_EFT (Annual)" xfId="8872"/>
    <cellStyle name="Total 24 3 4" xfId="2148"/>
    <cellStyle name="Total 24 3 4 2" xfId="5709"/>
    <cellStyle name="Total 24 3 4 2 2" xfId="13924"/>
    <cellStyle name="Total 24 3 4 2 2 2" xfId="25912"/>
    <cellStyle name="Total 24 3 4 2 2 2 2" xfId="47098"/>
    <cellStyle name="Total 24 3 4 2 2 3" xfId="36494"/>
    <cellStyle name="Total 24 3 4 2 3" xfId="20799"/>
    <cellStyle name="Total 24 3 4 2 3 2" xfId="41986"/>
    <cellStyle name="Total 24 3 4 2 4" xfId="31366"/>
    <cellStyle name="Total 24 3 4 2_Table 2A-1_EFT (Annual)" xfId="8875"/>
    <cellStyle name="Total 24 3 4 3" xfId="11268"/>
    <cellStyle name="Total 24 3 4 3 2" xfId="23366"/>
    <cellStyle name="Total 24 3 4 3 2 2" xfId="44552"/>
    <cellStyle name="Total 24 3 4 3 3" xfId="33948"/>
    <cellStyle name="Total 24 3 4 4" xfId="18253"/>
    <cellStyle name="Total 24 3 4 4 2" xfId="39440"/>
    <cellStyle name="Total 24 3 4 5" xfId="28623"/>
    <cellStyle name="Total 24 3 4_Table 2A-1_EFT (Annual)" xfId="8874"/>
    <cellStyle name="Total 24 3 5" xfId="3996"/>
    <cellStyle name="Total 24 3 5 2" xfId="12324"/>
    <cellStyle name="Total 24 3 5 2 2" xfId="24348"/>
    <cellStyle name="Total 24 3 5 2 2 2" xfId="45534"/>
    <cellStyle name="Total 24 3 5 2 3" xfId="34930"/>
    <cellStyle name="Total 24 3 5 3" xfId="19235"/>
    <cellStyle name="Total 24 3 5 3 2" xfId="40422"/>
    <cellStyle name="Total 24 3 5 4" xfId="29684"/>
    <cellStyle name="Total 24 3 5_Table 2A-1_EFT (Annual)" xfId="8876"/>
    <cellStyle name="Total 24 3 6" xfId="9661"/>
    <cellStyle name="Total 24 3 6 2" xfId="21802"/>
    <cellStyle name="Total 24 3 6 2 2" xfId="42988"/>
    <cellStyle name="Total 24 3 6 3" xfId="32384"/>
    <cellStyle name="Total 24 3 7" xfId="16689"/>
    <cellStyle name="Total 24 3 7 2" xfId="37876"/>
    <cellStyle name="Total 24 3 8" xfId="26941"/>
    <cellStyle name="Total 24 3_Table 2A-1_EFT (Annual)" xfId="3557"/>
    <cellStyle name="Total 24 4" xfId="1245"/>
    <cellStyle name="Total 24 4 2" xfId="2515"/>
    <cellStyle name="Total 24 4 2 2" xfId="6076"/>
    <cellStyle name="Total 24 4 2 2 2" xfId="14270"/>
    <cellStyle name="Total 24 4 2 2 2 2" xfId="26242"/>
    <cellStyle name="Total 24 4 2 2 2 2 2" xfId="47428"/>
    <cellStyle name="Total 24 4 2 2 2 3" xfId="36824"/>
    <cellStyle name="Total 24 4 2 2 3" xfId="21129"/>
    <cellStyle name="Total 24 4 2 2 3 2" xfId="42316"/>
    <cellStyle name="Total 24 4 2 2 4" xfId="31732"/>
    <cellStyle name="Total 24 4 2 2_Table 2A-1_EFT (Annual)" xfId="8879"/>
    <cellStyle name="Total 24 4 2 3" xfId="11612"/>
    <cellStyle name="Total 24 4 2 3 2" xfId="23696"/>
    <cellStyle name="Total 24 4 2 3 2 2" xfId="44882"/>
    <cellStyle name="Total 24 4 2 3 3" xfId="34278"/>
    <cellStyle name="Total 24 4 2 4" xfId="18583"/>
    <cellStyle name="Total 24 4 2 4 2" xfId="39770"/>
    <cellStyle name="Total 24 4 2 5" xfId="28989"/>
    <cellStyle name="Total 24 4 2_Table 2A-1_EFT (Annual)" xfId="8878"/>
    <cellStyle name="Total 24 4 3" xfId="4806"/>
    <cellStyle name="Total 24 4 3 2" xfId="13066"/>
    <cellStyle name="Total 24 4 3 2 2" xfId="25072"/>
    <cellStyle name="Total 24 4 3 2 2 2" xfId="46258"/>
    <cellStyle name="Total 24 4 3 2 3" xfId="35654"/>
    <cellStyle name="Total 24 4 3 3" xfId="19959"/>
    <cellStyle name="Total 24 4 3 3 2" xfId="41146"/>
    <cellStyle name="Total 24 4 3 4" xfId="30463"/>
    <cellStyle name="Total 24 4 3_Table 2A-1_EFT (Annual)" xfId="8880"/>
    <cellStyle name="Total 24 4 4" xfId="10410"/>
    <cellStyle name="Total 24 4 4 2" xfId="22526"/>
    <cellStyle name="Total 24 4 4 2 2" xfId="43712"/>
    <cellStyle name="Total 24 4 4 3" xfId="33108"/>
    <cellStyle name="Total 24 4 5" xfId="17413"/>
    <cellStyle name="Total 24 4 5 2" xfId="38600"/>
    <cellStyle name="Total 24 4 6" xfId="27720"/>
    <cellStyle name="Total 24 4_Table 2A-1_EFT (Annual)" xfId="8877"/>
    <cellStyle name="Total 24 5" xfId="797"/>
    <cellStyle name="Total 24 5 2" xfId="4358"/>
    <cellStyle name="Total 24 5 2 2" xfId="12638"/>
    <cellStyle name="Total 24 5 2 2 2" xfId="24655"/>
    <cellStyle name="Total 24 5 2 2 2 2" xfId="45841"/>
    <cellStyle name="Total 24 5 2 2 3" xfId="35237"/>
    <cellStyle name="Total 24 5 2 3" xfId="19542"/>
    <cellStyle name="Total 24 5 2 3 2" xfId="40729"/>
    <cellStyle name="Total 24 5 2 4" xfId="30015"/>
    <cellStyle name="Total 24 5 2_Table 2A-1_EFT (Annual)" xfId="8882"/>
    <cellStyle name="Total 24 5 3" xfId="9986"/>
    <cellStyle name="Total 24 5 3 2" xfId="22109"/>
    <cellStyle name="Total 24 5 3 2 2" xfId="43295"/>
    <cellStyle name="Total 24 5 3 3" xfId="32691"/>
    <cellStyle name="Total 24 5 4" xfId="16996"/>
    <cellStyle name="Total 24 5 4 2" xfId="38183"/>
    <cellStyle name="Total 24 5 5" xfId="27272"/>
    <cellStyle name="Total 24 5_Table 2A-1_EFT (Annual)" xfId="8881"/>
    <cellStyle name="Total 24 6" xfId="1984"/>
    <cellStyle name="Total 24 6 2" xfId="5545"/>
    <cellStyle name="Total 24 6 2 2" xfId="13760"/>
    <cellStyle name="Total 24 6 2 2 2" xfId="25748"/>
    <cellStyle name="Total 24 6 2 2 2 2" xfId="46934"/>
    <cellStyle name="Total 24 6 2 2 3" xfId="36330"/>
    <cellStyle name="Total 24 6 2 3" xfId="20635"/>
    <cellStyle name="Total 24 6 2 3 2" xfId="41822"/>
    <cellStyle name="Total 24 6 2 4" xfId="31202"/>
    <cellStyle name="Total 24 6 2_Table 2A-1_EFT (Annual)" xfId="8884"/>
    <cellStyle name="Total 24 6 3" xfId="11104"/>
    <cellStyle name="Total 24 6 3 2" xfId="23202"/>
    <cellStyle name="Total 24 6 3 2 2" xfId="44388"/>
    <cellStyle name="Total 24 6 3 3" xfId="33784"/>
    <cellStyle name="Total 24 6 4" xfId="18089"/>
    <cellStyle name="Total 24 6 4 2" xfId="39276"/>
    <cellStyle name="Total 24 6 5" xfId="28459"/>
    <cellStyle name="Total 24 6_Table 2A-1_EFT (Annual)" xfId="8883"/>
    <cellStyle name="Total 24 7" xfId="3786"/>
    <cellStyle name="Total 24 7 2" xfId="12154"/>
    <cellStyle name="Total 24 7 2 2" xfId="24184"/>
    <cellStyle name="Total 24 7 2 2 2" xfId="45370"/>
    <cellStyle name="Total 24 7 2 3" xfId="34766"/>
    <cellStyle name="Total 24 7 3" xfId="19071"/>
    <cellStyle name="Total 24 7 3 2" xfId="40258"/>
    <cellStyle name="Total 24 7 4" xfId="29495"/>
    <cellStyle name="Total 24 7_Table 2A-1_EFT (Annual)" xfId="8885"/>
    <cellStyle name="Total 24 8" xfId="9473"/>
    <cellStyle name="Total 24 8 2" xfId="21638"/>
    <cellStyle name="Total 24 8 2 2" xfId="42824"/>
    <cellStyle name="Total 24 8 3" xfId="32220"/>
    <cellStyle name="Total 24 9" xfId="16525"/>
    <cellStyle name="Total 24 9 2" xfId="37712"/>
    <cellStyle name="Total 24_Table 2A-1_EFT (Annual)" xfId="3555"/>
    <cellStyle name="Total 25" xfId="240"/>
    <cellStyle name="Total 25 10" xfId="26795"/>
    <cellStyle name="Total 25 2" xfId="627"/>
    <cellStyle name="Total 25 2 2" xfId="1604"/>
    <cellStyle name="Total 25 2 2 2" xfId="2874"/>
    <cellStyle name="Total 25 2 2 2 2" xfId="6435"/>
    <cellStyle name="Total 25 2 2 2 2 2" xfId="14629"/>
    <cellStyle name="Total 25 2 2 2 2 2 2" xfId="26601"/>
    <cellStyle name="Total 25 2 2 2 2 2 2 2" xfId="47787"/>
    <cellStyle name="Total 25 2 2 2 2 2 3" xfId="37183"/>
    <cellStyle name="Total 25 2 2 2 2 3" xfId="21488"/>
    <cellStyle name="Total 25 2 2 2 2 3 2" xfId="42675"/>
    <cellStyle name="Total 25 2 2 2 2 4" xfId="32091"/>
    <cellStyle name="Total 25 2 2 2 2_Table 2A-1_EFT (Annual)" xfId="8888"/>
    <cellStyle name="Total 25 2 2 2 3" xfId="11971"/>
    <cellStyle name="Total 25 2 2 2 3 2" xfId="24055"/>
    <cellStyle name="Total 25 2 2 2 3 2 2" xfId="45241"/>
    <cellStyle name="Total 25 2 2 2 3 3" xfId="34637"/>
    <cellStyle name="Total 25 2 2 2 4" xfId="18942"/>
    <cellStyle name="Total 25 2 2 2 4 2" xfId="40129"/>
    <cellStyle name="Total 25 2 2 2 5" xfId="29348"/>
    <cellStyle name="Total 25 2 2 2_Table 2A-1_EFT (Annual)" xfId="8887"/>
    <cellStyle name="Total 25 2 2 3" xfId="5165"/>
    <cellStyle name="Total 25 2 2 3 2" xfId="13425"/>
    <cellStyle name="Total 25 2 2 3 2 2" xfId="25431"/>
    <cellStyle name="Total 25 2 2 3 2 2 2" xfId="46617"/>
    <cellStyle name="Total 25 2 2 3 2 3" xfId="36013"/>
    <cellStyle name="Total 25 2 2 3 3" xfId="20318"/>
    <cellStyle name="Total 25 2 2 3 3 2" xfId="41505"/>
    <cellStyle name="Total 25 2 2 3 4" xfId="30822"/>
    <cellStyle name="Total 25 2 2 3_Table 2A-1_EFT (Annual)" xfId="8889"/>
    <cellStyle name="Total 25 2 2 4" xfId="10769"/>
    <cellStyle name="Total 25 2 2 4 2" xfId="22885"/>
    <cellStyle name="Total 25 2 2 4 2 2" xfId="44071"/>
    <cellStyle name="Total 25 2 2 4 3" xfId="33467"/>
    <cellStyle name="Total 25 2 2 5" xfId="17772"/>
    <cellStyle name="Total 25 2 2 5 2" xfId="38959"/>
    <cellStyle name="Total 25 2 2 6" xfId="28079"/>
    <cellStyle name="Total 25 2 2_Table 2A-1_EFT (Annual)" xfId="8886"/>
    <cellStyle name="Total 25 2 3" xfId="1117"/>
    <cellStyle name="Total 25 2 3 2" xfId="4678"/>
    <cellStyle name="Total 25 2 3 2 2" xfId="12938"/>
    <cellStyle name="Total 25 2 3 2 2 2" xfId="24944"/>
    <cellStyle name="Total 25 2 3 2 2 2 2" xfId="46130"/>
    <cellStyle name="Total 25 2 3 2 2 3" xfId="35526"/>
    <cellStyle name="Total 25 2 3 2 3" xfId="19831"/>
    <cellStyle name="Total 25 2 3 2 3 2" xfId="41018"/>
    <cellStyle name="Total 25 2 3 2 4" xfId="30335"/>
    <cellStyle name="Total 25 2 3 2_Table 2A-1_EFT (Annual)" xfId="8891"/>
    <cellStyle name="Total 25 2 3 3" xfId="10282"/>
    <cellStyle name="Total 25 2 3 3 2" xfId="22398"/>
    <cellStyle name="Total 25 2 3 3 2 2" xfId="43584"/>
    <cellStyle name="Total 25 2 3 3 3" xfId="32980"/>
    <cellStyle name="Total 25 2 3 4" xfId="17285"/>
    <cellStyle name="Total 25 2 3 4 2" xfId="38472"/>
    <cellStyle name="Total 25 2 3 5" xfId="27592"/>
    <cellStyle name="Total 25 2 3_Table 2A-1_EFT (Annual)" xfId="8890"/>
    <cellStyle name="Total 25 2 4" xfId="2343"/>
    <cellStyle name="Total 25 2 4 2" xfId="5904"/>
    <cellStyle name="Total 25 2 4 2 2" xfId="14119"/>
    <cellStyle name="Total 25 2 4 2 2 2" xfId="26107"/>
    <cellStyle name="Total 25 2 4 2 2 2 2" xfId="47293"/>
    <cellStyle name="Total 25 2 4 2 2 3" xfId="36689"/>
    <cellStyle name="Total 25 2 4 2 3" xfId="20994"/>
    <cellStyle name="Total 25 2 4 2 3 2" xfId="42181"/>
    <cellStyle name="Total 25 2 4 2 4" xfId="31561"/>
    <cellStyle name="Total 25 2 4 2_Table 2A-1_EFT (Annual)" xfId="8893"/>
    <cellStyle name="Total 25 2 4 3" xfId="11463"/>
    <cellStyle name="Total 25 2 4 3 2" xfId="23561"/>
    <cellStyle name="Total 25 2 4 3 2 2" xfId="44747"/>
    <cellStyle name="Total 25 2 4 3 3" xfId="34143"/>
    <cellStyle name="Total 25 2 4 4" xfId="18448"/>
    <cellStyle name="Total 25 2 4 4 2" xfId="39635"/>
    <cellStyle name="Total 25 2 4 5" xfId="28818"/>
    <cellStyle name="Total 25 2 4_Table 2A-1_EFT (Annual)" xfId="8892"/>
    <cellStyle name="Total 25 2 5" xfId="4197"/>
    <cellStyle name="Total 25 2 5 2" xfId="12521"/>
    <cellStyle name="Total 25 2 5 2 2" xfId="24543"/>
    <cellStyle name="Total 25 2 5 2 2 2" xfId="45729"/>
    <cellStyle name="Total 25 2 5 2 3" xfId="35125"/>
    <cellStyle name="Total 25 2 5 3" xfId="19430"/>
    <cellStyle name="Total 25 2 5 3 2" xfId="40617"/>
    <cellStyle name="Total 25 2 5 4" xfId="29885"/>
    <cellStyle name="Total 25 2 5_Table 2A-1_EFT (Annual)" xfId="8894"/>
    <cellStyle name="Total 25 2 6" xfId="9860"/>
    <cellStyle name="Total 25 2 6 2" xfId="21997"/>
    <cellStyle name="Total 25 2 6 2 2" xfId="43183"/>
    <cellStyle name="Total 25 2 6 3" xfId="32579"/>
    <cellStyle name="Total 25 2 7" xfId="16884"/>
    <cellStyle name="Total 25 2 7 2" xfId="38071"/>
    <cellStyle name="Total 25 2 8" xfId="27142"/>
    <cellStyle name="Total 25 2_Table 2A-1_EFT (Annual)" xfId="3559"/>
    <cellStyle name="Total 25 3" xfId="466"/>
    <cellStyle name="Total 25 3 2" xfId="1443"/>
    <cellStyle name="Total 25 3 2 2" xfId="2713"/>
    <cellStyle name="Total 25 3 2 2 2" xfId="6274"/>
    <cellStyle name="Total 25 3 2 2 2 2" xfId="14468"/>
    <cellStyle name="Total 25 3 2 2 2 2 2" xfId="26440"/>
    <cellStyle name="Total 25 3 2 2 2 2 2 2" xfId="47626"/>
    <cellStyle name="Total 25 3 2 2 2 2 3" xfId="37022"/>
    <cellStyle name="Total 25 3 2 2 2 3" xfId="21327"/>
    <cellStyle name="Total 25 3 2 2 2 3 2" xfId="42514"/>
    <cellStyle name="Total 25 3 2 2 2 4" xfId="31930"/>
    <cellStyle name="Total 25 3 2 2 2_Table 2A-1_EFT (Annual)" xfId="8897"/>
    <cellStyle name="Total 25 3 2 2 3" xfId="11810"/>
    <cellStyle name="Total 25 3 2 2 3 2" xfId="23894"/>
    <cellStyle name="Total 25 3 2 2 3 2 2" xfId="45080"/>
    <cellStyle name="Total 25 3 2 2 3 3" xfId="34476"/>
    <cellStyle name="Total 25 3 2 2 4" xfId="18781"/>
    <cellStyle name="Total 25 3 2 2 4 2" xfId="39968"/>
    <cellStyle name="Total 25 3 2 2 5" xfId="29187"/>
    <cellStyle name="Total 25 3 2 2_Table 2A-1_EFT (Annual)" xfId="8896"/>
    <cellStyle name="Total 25 3 2 3" xfId="5004"/>
    <cellStyle name="Total 25 3 2 3 2" xfId="13264"/>
    <cellStyle name="Total 25 3 2 3 2 2" xfId="25270"/>
    <cellStyle name="Total 25 3 2 3 2 2 2" xfId="46456"/>
    <cellStyle name="Total 25 3 2 3 2 3" xfId="35852"/>
    <cellStyle name="Total 25 3 2 3 3" xfId="20157"/>
    <cellStyle name="Total 25 3 2 3 3 2" xfId="41344"/>
    <cellStyle name="Total 25 3 2 3 4" xfId="30661"/>
    <cellStyle name="Total 25 3 2 3_Table 2A-1_EFT (Annual)" xfId="8898"/>
    <cellStyle name="Total 25 3 2 4" xfId="10608"/>
    <cellStyle name="Total 25 3 2 4 2" xfId="22724"/>
    <cellStyle name="Total 25 3 2 4 2 2" xfId="43910"/>
    <cellStyle name="Total 25 3 2 4 3" xfId="33306"/>
    <cellStyle name="Total 25 3 2 5" xfId="17611"/>
    <cellStyle name="Total 25 3 2 5 2" xfId="38798"/>
    <cellStyle name="Total 25 3 2 6" xfId="27918"/>
    <cellStyle name="Total 25 3 2_Table 2A-1_EFT (Annual)" xfId="8895"/>
    <cellStyle name="Total 25 3 3" xfId="987"/>
    <cellStyle name="Total 25 3 3 2" xfId="4548"/>
    <cellStyle name="Total 25 3 3 2 2" xfId="12808"/>
    <cellStyle name="Total 25 3 3 2 2 2" xfId="24814"/>
    <cellStyle name="Total 25 3 3 2 2 2 2" xfId="46000"/>
    <cellStyle name="Total 25 3 3 2 2 3" xfId="35396"/>
    <cellStyle name="Total 25 3 3 2 3" xfId="19701"/>
    <cellStyle name="Total 25 3 3 2 3 2" xfId="40888"/>
    <cellStyle name="Total 25 3 3 2 4" xfId="30205"/>
    <cellStyle name="Total 25 3 3 2_Table 2A-1_EFT (Annual)" xfId="8900"/>
    <cellStyle name="Total 25 3 3 3" xfId="10152"/>
    <cellStyle name="Total 25 3 3 3 2" xfId="22268"/>
    <cellStyle name="Total 25 3 3 3 2 2" xfId="43454"/>
    <cellStyle name="Total 25 3 3 3 3" xfId="32850"/>
    <cellStyle name="Total 25 3 3 4" xfId="17155"/>
    <cellStyle name="Total 25 3 3 4 2" xfId="38342"/>
    <cellStyle name="Total 25 3 3 5" xfId="27462"/>
    <cellStyle name="Total 25 3 3_Table 2A-1_EFT (Annual)" xfId="8899"/>
    <cellStyle name="Total 25 3 4" xfId="2182"/>
    <cellStyle name="Total 25 3 4 2" xfId="5743"/>
    <cellStyle name="Total 25 3 4 2 2" xfId="13958"/>
    <cellStyle name="Total 25 3 4 2 2 2" xfId="25946"/>
    <cellStyle name="Total 25 3 4 2 2 2 2" xfId="47132"/>
    <cellStyle name="Total 25 3 4 2 2 3" xfId="36528"/>
    <cellStyle name="Total 25 3 4 2 3" xfId="20833"/>
    <cellStyle name="Total 25 3 4 2 3 2" xfId="42020"/>
    <cellStyle name="Total 25 3 4 2 4" xfId="31400"/>
    <cellStyle name="Total 25 3 4 2_Table 2A-1_EFT (Annual)" xfId="8902"/>
    <cellStyle name="Total 25 3 4 3" xfId="11302"/>
    <cellStyle name="Total 25 3 4 3 2" xfId="23400"/>
    <cellStyle name="Total 25 3 4 3 2 2" xfId="44586"/>
    <cellStyle name="Total 25 3 4 3 3" xfId="33982"/>
    <cellStyle name="Total 25 3 4 4" xfId="18287"/>
    <cellStyle name="Total 25 3 4 4 2" xfId="39474"/>
    <cellStyle name="Total 25 3 4 5" xfId="28657"/>
    <cellStyle name="Total 25 3 4_Table 2A-1_EFT (Annual)" xfId="8901"/>
    <cellStyle name="Total 25 3 5" xfId="4036"/>
    <cellStyle name="Total 25 3 5 2" xfId="12360"/>
    <cellStyle name="Total 25 3 5 2 2" xfId="24382"/>
    <cellStyle name="Total 25 3 5 2 2 2" xfId="45568"/>
    <cellStyle name="Total 25 3 5 2 3" xfId="34964"/>
    <cellStyle name="Total 25 3 5 3" xfId="19269"/>
    <cellStyle name="Total 25 3 5 3 2" xfId="40456"/>
    <cellStyle name="Total 25 3 5 4" xfId="29724"/>
    <cellStyle name="Total 25 3 5_Table 2A-1_EFT (Annual)" xfId="8903"/>
    <cellStyle name="Total 25 3 6" xfId="9699"/>
    <cellStyle name="Total 25 3 6 2" xfId="21836"/>
    <cellStyle name="Total 25 3 6 2 2" xfId="43022"/>
    <cellStyle name="Total 25 3 6 3" xfId="32418"/>
    <cellStyle name="Total 25 3 7" xfId="16723"/>
    <cellStyle name="Total 25 3 7 2" xfId="37910"/>
    <cellStyle name="Total 25 3 8" xfId="26981"/>
    <cellStyle name="Total 25 3_Table 2A-1_EFT (Annual)" xfId="3560"/>
    <cellStyle name="Total 25 4" xfId="1282"/>
    <cellStyle name="Total 25 4 2" xfId="2552"/>
    <cellStyle name="Total 25 4 2 2" xfId="6113"/>
    <cellStyle name="Total 25 4 2 2 2" xfId="14307"/>
    <cellStyle name="Total 25 4 2 2 2 2" xfId="26279"/>
    <cellStyle name="Total 25 4 2 2 2 2 2" xfId="47465"/>
    <cellStyle name="Total 25 4 2 2 2 3" xfId="36861"/>
    <cellStyle name="Total 25 4 2 2 3" xfId="21166"/>
    <cellStyle name="Total 25 4 2 2 3 2" xfId="42353"/>
    <cellStyle name="Total 25 4 2 2 4" xfId="31769"/>
    <cellStyle name="Total 25 4 2 2_Table 2A-1_EFT (Annual)" xfId="8906"/>
    <cellStyle name="Total 25 4 2 3" xfId="11649"/>
    <cellStyle name="Total 25 4 2 3 2" xfId="23733"/>
    <cellStyle name="Total 25 4 2 3 2 2" xfId="44919"/>
    <cellStyle name="Total 25 4 2 3 3" xfId="34315"/>
    <cellStyle name="Total 25 4 2 4" xfId="18620"/>
    <cellStyle name="Total 25 4 2 4 2" xfId="39807"/>
    <cellStyle name="Total 25 4 2 5" xfId="29026"/>
    <cellStyle name="Total 25 4 2_Table 2A-1_EFT (Annual)" xfId="8905"/>
    <cellStyle name="Total 25 4 3" xfId="4843"/>
    <cellStyle name="Total 25 4 3 2" xfId="13103"/>
    <cellStyle name="Total 25 4 3 2 2" xfId="25109"/>
    <cellStyle name="Total 25 4 3 2 2 2" xfId="46295"/>
    <cellStyle name="Total 25 4 3 2 3" xfId="35691"/>
    <cellStyle name="Total 25 4 3 3" xfId="19996"/>
    <cellStyle name="Total 25 4 3 3 2" xfId="41183"/>
    <cellStyle name="Total 25 4 3 4" xfId="30500"/>
    <cellStyle name="Total 25 4 3_Table 2A-1_EFT (Annual)" xfId="8907"/>
    <cellStyle name="Total 25 4 4" xfId="10447"/>
    <cellStyle name="Total 25 4 4 2" xfId="22563"/>
    <cellStyle name="Total 25 4 4 2 2" xfId="43749"/>
    <cellStyle name="Total 25 4 4 3" xfId="33145"/>
    <cellStyle name="Total 25 4 5" xfId="17450"/>
    <cellStyle name="Total 25 4 5 2" xfId="38637"/>
    <cellStyle name="Total 25 4 6" xfId="27757"/>
    <cellStyle name="Total 25 4_Table 2A-1_EFT (Annual)" xfId="8904"/>
    <cellStyle name="Total 25 5" xfId="832"/>
    <cellStyle name="Total 25 5 2" xfId="4393"/>
    <cellStyle name="Total 25 5 2 2" xfId="12667"/>
    <cellStyle name="Total 25 5 2 2 2" xfId="24684"/>
    <cellStyle name="Total 25 5 2 2 2 2" xfId="45870"/>
    <cellStyle name="Total 25 5 2 2 3" xfId="35266"/>
    <cellStyle name="Total 25 5 2 3" xfId="19571"/>
    <cellStyle name="Total 25 5 2 3 2" xfId="40758"/>
    <cellStyle name="Total 25 5 2 4" xfId="30050"/>
    <cellStyle name="Total 25 5 2_Table 2A-1_EFT (Annual)" xfId="8909"/>
    <cellStyle name="Total 25 5 3" xfId="10016"/>
    <cellStyle name="Total 25 5 3 2" xfId="22138"/>
    <cellStyle name="Total 25 5 3 2 2" xfId="43324"/>
    <cellStyle name="Total 25 5 3 3" xfId="32720"/>
    <cellStyle name="Total 25 5 4" xfId="17025"/>
    <cellStyle name="Total 25 5 4 2" xfId="38212"/>
    <cellStyle name="Total 25 5 5" xfId="27307"/>
    <cellStyle name="Total 25 5_Table 2A-1_EFT (Annual)" xfId="8908"/>
    <cellStyle name="Total 25 6" xfId="2021"/>
    <cellStyle name="Total 25 6 2" xfId="5582"/>
    <cellStyle name="Total 25 6 2 2" xfId="13797"/>
    <cellStyle name="Total 25 6 2 2 2" xfId="25785"/>
    <cellStyle name="Total 25 6 2 2 2 2" xfId="46971"/>
    <cellStyle name="Total 25 6 2 2 3" xfId="36367"/>
    <cellStyle name="Total 25 6 2 3" xfId="20672"/>
    <cellStyle name="Total 25 6 2 3 2" xfId="41859"/>
    <cellStyle name="Total 25 6 2 4" xfId="31239"/>
    <cellStyle name="Total 25 6 2_Table 2A-1_EFT (Annual)" xfId="8911"/>
    <cellStyle name="Total 25 6 3" xfId="11141"/>
    <cellStyle name="Total 25 6 3 2" xfId="23239"/>
    <cellStyle name="Total 25 6 3 2 2" xfId="44425"/>
    <cellStyle name="Total 25 6 3 3" xfId="33821"/>
    <cellStyle name="Total 25 6 4" xfId="18126"/>
    <cellStyle name="Total 25 6 4 2" xfId="39313"/>
    <cellStyle name="Total 25 6 5" xfId="28496"/>
    <cellStyle name="Total 25 6_Table 2A-1_EFT (Annual)" xfId="8910"/>
    <cellStyle name="Total 25 7" xfId="3829"/>
    <cellStyle name="Total 25 7 2" xfId="12192"/>
    <cellStyle name="Total 25 7 2 2" xfId="24221"/>
    <cellStyle name="Total 25 7 2 2 2" xfId="45407"/>
    <cellStyle name="Total 25 7 2 3" xfId="34803"/>
    <cellStyle name="Total 25 7 3" xfId="19108"/>
    <cellStyle name="Total 25 7 3 2" xfId="40295"/>
    <cellStyle name="Total 25 7 4" xfId="29538"/>
    <cellStyle name="Total 25 7_Table 2A-1_EFT (Annual)" xfId="8912"/>
    <cellStyle name="Total 25 8" xfId="9511"/>
    <cellStyle name="Total 25 8 2" xfId="21675"/>
    <cellStyle name="Total 25 8 2 2" xfId="42861"/>
    <cellStyle name="Total 25 8 3" xfId="32257"/>
    <cellStyle name="Total 25 9" xfId="16562"/>
    <cellStyle name="Total 25 9 2" xfId="37749"/>
    <cellStyle name="Total 25_Table 2A-1_EFT (Annual)" xfId="3558"/>
    <cellStyle name="Total 26" xfId="205"/>
    <cellStyle name="Total 26 10" xfId="26760"/>
    <cellStyle name="Total 26 2" xfId="598"/>
    <cellStyle name="Total 26 2 2" xfId="1575"/>
    <cellStyle name="Total 26 2 2 2" xfId="2845"/>
    <cellStyle name="Total 26 2 2 2 2" xfId="6406"/>
    <cellStyle name="Total 26 2 2 2 2 2" xfId="14600"/>
    <cellStyle name="Total 26 2 2 2 2 2 2" xfId="26572"/>
    <cellStyle name="Total 26 2 2 2 2 2 2 2" xfId="47758"/>
    <cellStyle name="Total 26 2 2 2 2 2 3" xfId="37154"/>
    <cellStyle name="Total 26 2 2 2 2 3" xfId="21459"/>
    <cellStyle name="Total 26 2 2 2 2 3 2" xfId="42646"/>
    <cellStyle name="Total 26 2 2 2 2 4" xfId="32062"/>
    <cellStyle name="Total 26 2 2 2 2_Table 2A-1_EFT (Annual)" xfId="8915"/>
    <cellStyle name="Total 26 2 2 2 3" xfId="11942"/>
    <cellStyle name="Total 26 2 2 2 3 2" xfId="24026"/>
    <cellStyle name="Total 26 2 2 2 3 2 2" xfId="45212"/>
    <cellStyle name="Total 26 2 2 2 3 3" xfId="34608"/>
    <cellStyle name="Total 26 2 2 2 4" xfId="18913"/>
    <cellStyle name="Total 26 2 2 2 4 2" xfId="40100"/>
    <cellStyle name="Total 26 2 2 2 5" xfId="29319"/>
    <cellStyle name="Total 26 2 2 2_Table 2A-1_EFT (Annual)" xfId="8914"/>
    <cellStyle name="Total 26 2 2 3" xfId="5136"/>
    <cellStyle name="Total 26 2 2 3 2" xfId="13396"/>
    <cellStyle name="Total 26 2 2 3 2 2" xfId="25402"/>
    <cellStyle name="Total 26 2 2 3 2 2 2" xfId="46588"/>
    <cellStyle name="Total 26 2 2 3 2 3" xfId="35984"/>
    <cellStyle name="Total 26 2 2 3 3" xfId="20289"/>
    <cellStyle name="Total 26 2 2 3 3 2" xfId="41476"/>
    <cellStyle name="Total 26 2 2 3 4" xfId="30793"/>
    <cellStyle name="Total 26 2 2 3_Table 2A-1_EFT (Annual)" xfId="8916"/>
    <cellStyle name="Total 26 2 2 4" xfId="10740"/>
    <cellStyle name="Total 26 2 2 4 2" xfId="22856"/>
    <cellStyle name="Total 26 2 2 4 2 2" xfId="44042"/>
    <cellStyle name="Total 26 2 2 4 3" xfId="33438"/>
    <cellStyle name="Total 26 2 2 5" xfId="17743"/>
    <cellStyle name="Total 26 2 2 5 2" xfId="38930"/>
    <cellStyle name="Total 26 2 2 6" xfId="28050"/>
    <cellStyle name="Total 26 2 2_Table 2A-1_EFT (Annual)" xfId="8913"/>
    <cellStyle name="Total 26 2 3" xfId="1095"/>
    <cellStyle name="Total 26 2 3 2" xfId="4656"/>
    <cellStyle name="Total 26 2 3 2 2" xfId="12916"/>
    <cellStyle name="Total 26 2 3 2 2 2" xfId="24922"/>
    <cellStyle name="Total 26 2 3 2 2 2 2" xfId="46108"/>
    <cellStyle name="Total 26 2 3 2 2 3" xfId="35504"/>
    <cellStyle name="Total 26 2 3 2 3" xfId="19809"/>
    <cellStyle name="Total 26 2 3 2 3 2" xfId="40996"/>
    <cellStyle name="Total 26 2 3 2 4" xfId="30313"/>
    <cellStyle name="Total 26 2 3 2_Table 2A-1_EFT (Annual)" xfId="8918"/>
    <cellStyle name="Total 26 2 3 3" xfId="10260"/>
    <cellStyle name="Total 26 2 3 3 2" xfId="22376"/>
    <cellStyle name="Total 26 2 3 3 2 2" xfId="43562"/>
    <cellStyle name="Total 26 2 3 3 3" xfId="32958"/>
    <cellStyle name="Total 26 2 3 4" xfId="17263"/>
    <cellStyle name="Total 26 2 3 4 2" xfId="38450"/>
    <cellStyle name="Total 26 2 3 5" xfId="27570"/>
    <cellStyle name="Total 26 2 3_Table 2A-1_EFT (Annual)" xfId="8917"/>
    <cellStyle name="Total 26 2 4" xfId="2314"/>
    <cellStyle name="Total 26 2 4 2" xfId="5875"/>
    <cellStyle name="Total 26 2 4 2 2" xfId="14090"/>
    <cellStyle name="Total 26 2 4 2 2 2" xfId="26078"/>
    <cellStyle name="Total 26 2 4 2 2 2 2" xfId="47264"/>
    <cellStyle name="Total 26 2 4 2 2 3" xfId="36660"/>
    <cellStyle name="Total 26 2 4 2 3" xfId="20965"/>
    <cellStyle name="Total 26 2 4 2 3 2" xfId="42152"/>
    <cellStyle name="Total 26 2 4 2 4" xfId="31532"/>
    <cellStyle name="Total 26 2 4 2_Table 2A-1_EFT (Annual)" xfId="8920"/>
    <cellStyle name="Total 26 2 4 3" xfId="11434"/>
    <cellStyle name="Total 26 2 4 3 2" xfId="23532"/>
    <cellStyle name="Total 26 2 4 3 2 2" xfId="44718"/>
    <cellStyle name="Total 26 2 4 3 3" xfId="34114"/>
    <cellStyle name="Total 26 2 4 4" xfId="18419"/>
    <cellStyle name="Total 26 2 4 4 2" xfId="39606"/>
    <cellStyle name="Total 26 2 4 5" xfId="28789"/>
    <cellStyle name="Total 26 2 4_Table 2A-1_EFT (Annual)" xfId="8919"/>
    <cellStyle name="Total 26 2 5" xfId="4168"/>
    <cellStyle name="Total 26 2 5 2" xfId="12492"/>
    <cellStyle name="Total 26 2 5 2 2" xfId="24514"/>
    <cellStyle name="Total 26 2 5 2 2 2" xfId="45700"/>
    <cellStyle name="Total 26 2 5 2 3" xfId="35096"/>
    <cellStyle name="Total 26 2 5 3" xfId="19401"/>
    <cellStyle name="Total 26 2 5 3 2" xfId="40588"/>
    <cellStyle name="Total 26 2 5 4" xfId="29856"/>
    <cellStyle name="Total 26 2 5_Table 2A-1_EFT (Annual)" xfId="8921"/>
    <cellStyle name="Total 26 2 6" xfId="9831"/>
    <cellStyle name="Total 26 2 6 2" xfId="21968"/>
    <cellStyle name="Total 26 2 6 2 2" xfId="43154"/>
    <cellStyle name="Total 26 2 6 3" xfId="32550"/>
    <cellStyle name="Total 26 2 7" xfId="16855"/>
    <cellStyle name="Total 26 2 7 2" xfId="38042"/>
    <cellStyle name="Total 26 2 8" xfId="27113"/>
    <cellStyle name="Total 26 2_Table 2A-1_EFT (Annual)" xfId="3562"/>
    <cellStyle name="Total 26 3" xfId="433"/>
    <cellStyle name="Total 26 3 2" xfId="1416"/>
    <cellStyle name="Total 26 3 2 2" xfId="2686"/>
    <cellStyle name="Total 26 3 2 2 2" xfId="6247"/>
    <cellStyle name="Total 26 3 2 2 2 2" xfId="14441"/>
    <cellStyle name="Total 26 3 2 2 2 2 2" xfId="26413"/>
    <cellStyle name="Total 26 3 2 2 2 2 2 2" xfId="47599"/>
    <cellStyle name="Total 26 3 2 2 2 2 3" xfId="36995"/>
    <cellStyle name="Total 26 3 2 2 2 3" xfId="21300"/>
    <cellStyle name="Total 26 3 2 2 2 3 2" xfId="42487"/>
    <cellStyle name="Total 26 3 2 2 2 4" xfId="31903"/>
    <cellStyle name="Total 26 3 2 2 2_Table 2A-1_EFT (Annual)" xfId="8924"/>
    <cellStyle name="Total 26 3 2 2 3" xfId="11783"/>
    <cellStyle name="Total 26 3 2 2 3 2" xfId="23867"/>
    <cellStyle name="Total 26 3 2 2 3 2 2" xfId="45053"/>
    <cellStyle name="Total 26 3 2 2 3 3" xfId="34449"/>
    <cellStyle name="Total 26 3 2 2 4" xfId="18754"/>
    <cellStyle name="Total 26 3 2 2 4 2" xfId="39941"/>
    <cellStyle name="Total 26 3 2 2 5" xfId="29160"/>
    <cellStyle name="Total 26 3 2 2_Table 2A-1_EFT (Annual)" xfId="8923"/>
    <cellStyle name="Total 26 3 2 3" xfId="4977"/>
    <cellStyle name="Total 26 3 2 3 2" xfId="13237"/>
    <cellStyle name="Total 26 3 2 3 2 2" xfId="25243"/>
    <cellStyle name="Total 26 3 2 3 2 2 2" xfId="46429"/>
    <cellStyle name="Total 26 3 2 3 2 3" xfId="35825"/>
    <cellStyle name="Total 26 3 2 3 3" xfId="20130"/>
    <cellStyle name="Total 26 3 2 3 3 2" xfId="41317"/>
    <cellStyle name="Total 26 3 2 3 4" xfId="30634"/>
    <cellStyle name="Total 26 3 2 3_Table 2A-1_EFT (Annual)" xfId="8925"/>
    <cellStyle name="Total 26 3 2 4" xfId="10581"/>
    <cellStyle name="Total 26 3 2 4 2" xfId="22697"/>
    <cellStyle name="Total 26 3 2 4 2 2" xfId="43883"/>
    <cellStyle name="Total 26 3 2 4 3" xfId="33279"/>
    <cellStyle name="Total 26 3 2 5" xfId="17584"/>
    <cellStyle name="Total 26 3 2 5 2" xfId="38771"/>
    <cellStyle name="Total 26 3 2 6" xfId="27891"/>
    <cellStyle name="Total 26 3 2_Table 2A-1_EFT (Annual)" xfId="8922"/>
    <cellStyle name="Total 26 3 3" xfId="960"/>
    <cellStyle name="Total 26 3 3 2" xfId="4521"/>
    <cellStyle name="Total 26 3 3 2 2" xfId="12783"/>
    <cellStyle name="Total 26 3 3 2 2 2" xfId="24793"/>
    <cellStyle name="Total 26 3 3 2 2 2 2" xfId="45979"/>
    <cellStyle name="Total 26 3 3 2 2 3" xfId="35375"/>
    <cellStyle name="Total 26 3 3 2 3" xfId="19680"/>
    <cellStyle name="Total 26 3 3 2 3 2" xfId="40867"/>
    <cellStyle name="Total 26 3 3 2 4" xfId="30178"/>
    <cellStyle name="Total 26 3 3 2_Table 2A-1_EFT (Annual)" xfId="8927"/>
    <cellStyle name="Total 26 3 3 3" xfId="10130"/>
    <cellStyle name="Total 26 3 3 3 2" xfId="22247"/>
    <cellStyle name="Total 26 3 3 3 2 2" xfId="43433"/>
    <cellStyle name="Total 26 3 3 3 3" xfId="32829"/>
    <cellStyle name="Total 26 3 3 4" xfId="17134"/>
    <cellStyle name="Total 26 3 3 4 2" xfId="38321"/>
    <cellStyle name="Total 26 3 3 5" xfId="27435"/>
    <cellStyle name="Total 26 3 3_Table 2A-1_EFT (Annual)" xfId="8926"/>
    <cellStyle name="Total 26 3 4" xfId="2155"/>
    <cellStyle name="Total 26 3 4 2" xfId="5716"/>
    <cellStyle name="Total 26 3 4 2 2" xfId="13931"/>
    <cellStyle name="Total 26 3 4 2 2 2" xfId="25919"/>
    <cellStyle name="Total 26 3 4 2 2 2 2" xfId="47105"/>
    <cellStyle name="Total 26 3 4 2 2 3" xfId="36501"/>
    <cellStyle name="Total 26 3 4 2 3" xfId="20806"/>
    <cellStyle name="Total 26 3 4 2 3 2" xfId="41993"/>
    <cellStyle name="Total 26 3 4 2 4" xfId="31373"/>
    <cellStyle name="Total 26 3 4 2_Table 2A-1_EFT (Annual)" xfId="8929"/>
    <cellStyle name="Total 26 3 4 3" xfId="11275"/>
    <cellStyle name="Total 26 3 4 3 2" xfId="23373"/>
    <cellStyle name="Total 26 3 4 3 2 2" xfId="44559"/>
    <cellStyle name="Total 26 3 4 3 3" xfId="33955"/>
    <cellStyle name="Total 26 3 4 4" xfId="18260"/>
    <cellStyle name="Total 26 3 4 4 2" xfId="39447"/>
    <cellStyle name="Total 26 3 4 5" xfId="28630"/>
    <cellStyle name="Total 26 3 4_Table 2A-1_EFT (Annual)" xfId="8928"/>
    <cellStyle name="Total 26 3 5" xfId="4003"/>
    <cellStyle name="Total 26 3 5 2" xfId="12331"/>
    <cellStyle name="Total 26 3 5 2 2" xfId="24355"/>
    <cellStyle name="Total 26 3 5 2 2 2" xfId="45541"/>
    <cellStyle name="Total 26 3 5 2 3" xfId="34937"/>
    <cellStyle name="Total 26 3 5 3" xfId="19242"/>
    <cellStyle name="Total 26 3 5 3 2" xfId="40429"/>
    <cellStyle name="Total 26 3 5 4" xfId="29691"/>
    <cellStyle name="Total 26 3 5_Table 2A-1_EFT (Annual)" xfId="8930"/>
    <cellStyle name="Total 26 3 6" xfId="9668"/>
    <cellStyle name="Total 26 3 6 2" xfId="21809"/>
    <cellStyle name="Total 26 3 6 2 2" xfId="42995"/>
    <cellStyle name="Total 26 3 6 3" xfId="32391"/>
    <cellStyle name="Total 26 3 7" xfId="16696"/>
    <cellStyle name="Total 26 3 7 2" xfId="37883"/>
    <cellStyle name="Total 26 3 8" xfId="26948"/>
    <cellStyle name="Total 26 3_Table 2A-1_EFT (Annual)" xfId="3563"/>
    <cellStyle name="Total 26 4" xfId="1253"/>
    <cellStyle name="Total 26 4 2" xfId="2523"/>
    <cellStyle name="Total 26 4 2 2" xfId="6084"/>
    <cellStyle name="Total 26 4 2 2 2" xfId="14278"/>
    <cellStyle name="Total 26 4 2 2 2 2" xfId="26250"/>
    <cellStyle name="Total 26 4 2 2 2 2 2" xfId="47436"/>
    <cellStyle name="Total 26 4 2 2 2 3" xfId="36832"/>
    <cellStyle name="Total 26 4 2 2 3" xfId="21137"/>
    <cellStyle name="Total 26 4 2 2 3 2" xfId="42324"/>
    <cellStyle name="Total 26 4 2 2 4" xfId="31740"/>
    <cellStyle name="Total 26 4 2 2_Table 2A-1_EFT (Annual)" xfId="8933"/>
    <cellStyle name="Total 26 4 2 3" xfId="11620"/>
    <cellStyle name="Total 26 4 2 3 2" xfId="23704"/>
    <cellStyle name="Total 26 4 2 3 2 2" xfId="44890"/>
    <cellStyle name="Total 26 4 2 3 3" xfId="34286"/>
    <cellStyle name="Total 26 4 2 4" xfId="18591"/>
    <cellStyle name="Total 26 4 2 4 2" xfId="39778"/>
    <cellStyle name="Total 26 4 2 5" xfId="28997"/>
    <cellStyle name="Total 26 4 2_Table 2A-1_EFT (Annual)" xfId="8932"/>
    <cellStyle name="Total 26 4 3" xfId="4814"/>
    <cellStyle name="Total 26 4 3 2" xfId="13074"/>
    <cellStyle name="Total 26 4 3 2 2" xfId="25080"/>
    <cellStyle name="Total 26 4 3 2 2 2" xfId="46266"/>
    <cellStyle name="Total 26 4 3 2 3" xfId="35662"/>
    <cellStyle name="Total 26 4 3 3" xfId="19967"/>
    <cellStyle name="Total 26 4 3 3 2" xfId="41154"/>
    <cellStyle name="Total 26 4 3 4" xfId="30471"/>
    <cellStyle name="Total 26 4 3_Table 2A-1_EFT (Annual)" xfId="8934"/>
    <cellStyle name="Total 26 4 4" xfId="10418"/>
    <cellStyle name="Total 26 4 4 2" xfId="22534"/>
    <cellStyle name="Total 26 4 4 2 2" xfId="43720"/>
    <cellStyle name="Total 26 4 4 3" xfId="33116"/>
    <cellStyle name="Total 26 4 5" xfId="17421"/>
    <cellStyle name="Total 26 4 5 2" xfId="38608"/>
    <cellStyle name="Total 26 4 6" xfId="27728"/>
    <cellStyle name="Total 26 4_Table 2A-1_EFT (Annual)" xfId="8931"/>
    <cellStyle name="Total 26 5" xfId="804"/>
    <cellStyle name="Total 26 5 2" xfId="4365"/>
    <cellStyle name="Total 26 5 2 2" xfId="12645"/>
    <cellStyle name="Total 26 5 2 2 2" xfId="24662"/>
    <cellStyle name="Total 26 5 2 2 2 2" xfId="45848"/>
    <cellStyle name="Total 26 5 2 2 3" xfId="35244"/>
    <cellStyle name="Total 26 5 2 3" xfId="19549"/>
    <cellStyle name="Total 26 5 2 3 2" xfId="40736"/>
    <cellStyle name="Total 26 5 2 4" xfId="30022"/>
    <cellStyle name="Total 26 5 2_Table 2A-1_EFT (Annual)" xfId="8936"/>
    <cellStyle name="Total 26 5 3" xfId="9993"/>
    <cellStyle name="Total 26 5 3 2" xfId="22116"/>
    <cellStyle name="Total 26 5 3 2 2" xfId="43302"/>
    <cellStyle name="Total 26 5 3 3" xfId="32698"/>
    <cellStyle name="Total 26 5 4" xfId="17003"/>
    <cellStyle name="Total 26 5 4 2" xfId="38190"/>
    <cellStyle name="Total 26 5 5" xfId="27279"/>
    <cellStyle name="Total 26 5_Table 2A-1_EFT (Annual)" xfId="8935"/>
    <cellStyle name="Total 26 6" xfId="1992"/>
    <cellStyle name="Total 26 6 2" xfId="5553"/>
    <cellStyle name="Total 26 6 2 2" xfId="13768"/>
    <cellStyle name="Total 26 6 2 2 2" xfId="25756"/>
    <cellStyle name="Total 26 6 2 2 2 2" xfId="46942"/>
    <cellStyle name="Total 26 6 2 2 3" xfId="36338"/>
    <cellStyle name="Total 26 6 2 3" xfId="20643"/>
    <cellStyle name="Total 26 6 2 3 2" xfId="41830"/>
    <cellStyle name="Total 26 6 2 4" xfId="31210"/>
    <cellStyle name="Total 26 6 2_Table 2A-1_EFT (Annual)" xfId="8938"/>
    <cellStyle name="Total 26 6 3" xfId="11112"/>
    <cellStyle name="Total 26 6 3 2" xfId="23210"/>
    <cellStyle name="Total 26 6 3 2 2" xfId="44396"/>
    <cellStyle name="Total 26 6 3 3" xfId="33792"/>
    <cellStyle name="Total 26 6 4" xfId="18097"/>
    <cellStyle name="Total 26 6 4 2" xfId="39284"/>
    <cellStyle name="Total 26 6 5" xfId="28467"/>
    <cellStyle name="Total 26 6_Table 2A-1_EFT (Annual)" xfId="8937"/>
    <cellStyle name="Total 26 7" xfId="3794"/>
    <cellStyle name="Total 26 7 2" xfId="12162"/>
    <cellStyle name="Total 26 7 2 2" xfId="24192"/>
    <cellStyle name="Total 26 7 2 2 2" xfId="45378"/>
    <cellStyle name="Total 26 7 2 3" xfId="34774"/>
    <cellStyle name="Total 26 7 3" xfId="19079"/>
    <cellStyle name="Total 26 7 3 2" xfId="40266"/>
    <cellStyle name="Total 26 7 4" xfId="29503"/>
    <cellStyle name="Total 26 7_Table 2A-1_EFT (Annual)" xfId="8939"/>
    <cellStyle name="Total 26 8" xfId="9481"/>
    <cellStyle name="Total 26 8 2" xfId="21646"/>
    <cellStyle name="Total 26 8 2 2" xfId="42832"/>
    <cellStyle name="Total 26 8 3" xfId="32228"/>
    <cellStyle name="Total 26 9" xfId="16533"/>
    <cellStyle name="Total 26 9 2" xfId="37720"/>
    <cellStyle name="Total 26_Table 2A-1_EFT (Annual)" xfId="3561"/>
    <cellStyle name="Total 27" xfId="247"/>
    <cellStyle name="Total 27 10" xfId="26802"/>
    <cellStyle name="Total 27 2" xfId="634"/>
    <cellStyle name="Total 27 2 2" xfId="1611"/>
    <cellStyle name="Total 27 2 2 2" xfId="2881"/>
    <cellStyle name="Total 27 2 2 2 2" xfId="6442"/>
    <cellStyle name="Total 27 2 2 2 2 2" xfId="14636"/>
    <cellStyle name="Total 27 2 2 2 2 2 2" xfId="26608"/>
    <cellStyle name="Total 27 2 2 2 2 2 2 2" xfId="47794"/>
    <cellStyle name="Total 27 2 2 2 2 2 3" xfId="37190"/>
    <cellStyle name="Total 27 2 2 2 2 3" xfId="21495"/>
    <cellStyle name="Total 27 2 2 2 2 3 2" xfId="42682"/>
    <cellStyle name="Total 27 2 2 2 2 4" xfId="32098"/>
    <cellStyle name="Total 27 2 2 2 2_Table 2A-1_EFT (Annual)" xfId="8942"/>
    <cellStyle name="Total 27 2 2 2 3" xfId="11978"/>
    <cellStyle name="Total 27 2 2 2 3 2" xfId="24062"/>
    <cellStyle name="Total 27 2 2 2 3 2 2" xfId="45248"/>
    <cellStyle name="Total 27 2 2 2 3 3" xfId="34644"/>
    <cellStyle name="Total 27 2 2 2 4" xfId="18949"/>
    <cellStyle name="Total 27 2 2 2 4 2" xfId="40136"/>
    <cellStyle name="Total 27 2 2 2 5" xfId="29355"/>
    <cellStyle name="Total 27 2 2 2_Table 2A-1_EFT (Annual)" xfId="8941"/>
    <cellStyle name="Total 27 2 2 3" xfId="5172"/>
    <cellStyle name="Total 27 2 2 3 2" xfId="13432"/>
    <cellStyle name="Total 27 2 2 3 2 2" xfId="25438"/>
    <cellStyle name="Total 27 2 2 3 2 2 2" xfId="46624"/>
    <cellStyle name="Total 27 2 2 3 2 3" xfId="36020"/>
    <cellStyle name="Total 27 2 2 3 3" xfId="20325"/>
    <cellStyle name="Total 27 2 2 3 3 2" xfId="41512"/>
    <cellStyle name="Total 27 2 2 3 4" xfId="30829"/>
    <cellStyle name="Total 27 2 2 3_Table 2A-1_EFT (Annual)" xfId="8943"/>
    <cellStyle name="Total 27 2 2 4" xfId="10776"/>
    <cellStyle name="Total 27 2 2 4 2" xfId="22892"/>
    <cellStyle name="Total 27 2 2 4 2 2" xfId="44078"/>
    <cellStyle name="Total 27 2 2 4 3" xfId="33474"/>
    <cellStyle name="Total 27 2 2 5" xfId="17779"/>
    <cellStyle name="Total 27 2 2 5 2" xfId="38966"/>
    <cellStyle name="Total 27 2 2 6" xfId="28086"/>
    <cellStyle name="Total 27 2 2_Table 2A-1_EFT (Annual)" xfId="8940"/>
    <cellStyle name="Total 27 2 3" xfId="1124"/>
    <cellStyle name="Total 27 2 3 2" xfId="4685"/>
    <cellStyle name="Total 27 2 3 2 2" xfId="12945"/>
    <cellStyle name="Total 27 2 3 2 2 2" xfId="24951"/>
    <cellStyle name="Total 27 2 3 2 2 2 2" xfId="46137"/>
    <cellStyle name="Total 27 2 3 2 2 3" xfId="35533"/>
    <cellStyle name="Total 27 2 3 2 3" xfId="19838"/>
    <cellStyle name="Total 27 2 3 2 3 2" xfId="41025"/>
    <cellStyle name="Total 27 2 3 2 4" xfId="30342"/>
    <cellStyle name="Total 27 2 3 2_Table 2A-1_EFT (Annual)" xfId="8945"/>
    <cellStyle name="Total 27 2 3 3" xfId="10289"/>
    <cellStyle name="Total 27 2 3 3 2" xfId="22405"/>
    <cellStyle name="Total 27 2 3 3 2 2" xfId="43591"/>
    <cellStyle name="Total 27 2 3 3 3" xfId="32987"/>
    <cellStyle name="Total 27 2 3 4" xfId="17292"/>
    <cellStyle name="Total 27 2 3 4 2" xfId="38479"/>
    <cellStyle name="Total 27 2 3 5" xfId="27599"/>
    <cellStyle name="Total 27 2 3_Table 2A-1_EFT (Annual)" xfId="8944"/>
    <cellStyle name="Total 27 2 4" xfId="2350"/>
    <cellStyle name="Total 27 2 4 2" xfId="5911"/>
    <cellStyle name="Total 27 2 4 2 2" xfId="14126"/>
    <cellStyle name="Total 27 2 4 2 2 2" xfId="26114"/>
    <cellStyle name="Total 27 2 4 2 2 2 2" xfId="47300"/>
    <cellStyle name="Total 27 2 4 2 2 3" xfId="36696"/>
    <cellStyle name="Total 27 2 4 2 3" xfId="21001"/>
    <cellStyle name="Total 27 2 4 2 3 2" xfId="42188"/>
    <cellStyle name="Total 27 2 4 2 4" xfId="31568"/>
    <cellStyle name="Total 27 2 4 2_Table 2A-1_EFT (Annual)" xfId="8947"/>
    <cellStyle name="Total 27 2 4 3" xfId="11470"/>
    <cellStyle name="Total 27 2 4 3 2" xfId="23568"/>
    <cellStyle name="Total 27 2 4 3 2 2" xfId="44754"/>
    <cellStyle name="Total 27 2 4 3 3" xfId="34150"/>
    <cellStyle name="Total 27 2 4 4" xfId="18455"/>
    <cellStyle name="Total 27 2 4 4 2" xfId="39642"/>
    <cellStyle name="Total 27 2 4 5" xfId="28825"/>
    <cellStyle name="Total 27 2 4_Table 2A-1_EFT (Annual)" xfId="8946"/>
    <cellStyle name="Total 27 2 5" xfId="4204"/>
    <cellStyle name="Total 27 2 5 2" xfId="12528"/>
    <cellStyle name="Total 27 2 5 2 2" xfId="24550"/>
    <cellStyle name="Total 27 2 5 2 2 2" xfId="45736"/>
    <cellStyle name="Total 27 2 5 2 3" xfId="35132"/>
    <cellStyle name="Total 27 2 5 3" xfId="19437"/>
    <cellStyle name="Total 27 2 5 3 2" xfId="40624"/>
    <cellStyle name="Total 27 2 5 4" xfId="29892"/>
    <cellStyle name="Total 27 2 5_Table 2A-1_EFT (Annual)" xfId="8948"/>
    <cellStyle name="Total 27 2 6" xfId="9867"/>
    <cellStyle name="Total 27 2 6 2" xfId="22004"/>
    <cellStyle name="Total 27 2 6 2 2" xfId="43190"/>
    <cellStyle name="Total 27 2 6 3" xfId="32586"/>
    <cellStyle name="Total 27 2 7" xfId="16891"/>
    <cellStyle name="Total 27 2 7 2" xfId="38078"/>
    <cellStyle name="Total 27 2 8" xfId="27149"/>
    <cellStyle name="Total 27 2_Table 2A-1_EFT (Annual)" xfId="3565"/>
    <cellStyle name="Total 27 3" xfId="473"/>
    <cellStyle name="Total 27 3 2" xfId="1450"/>
    <cellStyle name="Total 27 3 2 2" xfId="2720"/>
    <cellStyle name="Total 27 3 2 2 2" xfId="6281"/>
    <cellStyle name="Total 27 3 2 2 2 2" xfId="14475"/>
    <cellStyle name="Total 27 3 2 2 2 2 2" xfId="26447"/>
    <cellStyle name="Total 27 3 2 2 2 2 2 2" xfId="47633"/>
    <cellStyle name="Total 27 3 2 2 2 2 3" xfId="37029"/>
    <cellStyle name="Total 27 3 2 2 2 3" xfId="21334"/>
    <cellStyle name="Total 27 3 2 2 2 3 2" xfId="42521"/>
    <cellStyle name="Total 27 3 2 2 2 4" xfId="31937"/>
    <cellStyle name="Total 27 3 2 2 2_Table 2A-1_EFT (Annual)" xfId="8951"/>
    <cellStyle name="Total 27 3 2 2 3" xfId="11817"/>
    <cellStyle name="Total 27 3 2 2 3 2" xfId="23901"/>
    <cellStyle name="Total 27 3 2 2 3 2 2" xfId="45087"/>
    <cellStyle name="Total 27 3 2 2 3 3" xfId="34483"/>
    <cellStyle name="Total 27 3 2 2 4" xfId="18788"/>
    <cellStyle name="Total 27 3 2 2 4 2" xfId="39975"/>
    <cellStyle name="Total 27 3 2 2 5" xfId="29194"/>
    <cellStyle name="Total 27 3 2 2_Table 2A-1_EFT (Annual)" xfId="8950"/>
    <cellStyle name="Total 27 3 2 3" xfId="5011"/>
    <cellStyle name="Total 27 3 2 3 2" xfId="13271"/>
    <cellStyle name="Total 27 3 2 3 2 2" xfId="25277"/>
    <cellStyle name="Total 27 3 2 3 2 2 2" xfId="46463"/>
    <cellStyle name="Total 27 3 2 3 2 3" xfId="35859"/>
    <cellStyle name="Total 27 3 2 3 3" xfId="20164"/>
    <cellStyle name="Total 27 3 2 3 3 2" xfId="41351"/>
    <cellStyle name="Total 27 3 2 3 4" xfId="30668"/>
    <cellStyle name="Total 27 3 2 3_Table 2A-1_EFT (Annual)" xfId="8952"/>
    <cellStyle name="Total 27 3 2 4" xfId="10615"/>
    <cellStyle name="Total 27 3 2 4 2" xfId="22731"/>
    <cellStyle name="Total 27 3 2 4 2 2" xfId="43917"/>
    <cellStyle name="Total 27 3 2 4 3" xfId="33313"/>
    <cellStyle name="Total 27 3 2 5" xfId="17618"/>
    <cellStyle name="Total 27 3 2 5 2" xfId="38805"/>
    <cellStyle name="Total 27 3 2 6" xfId="27925"/>
    <cellStyle name="Total 27 3 2_Table 2A-1_EFT (Annual)" xfId="8949"/>
    <cellStyle name="Total 27 3 3" xfId="994"/>
    <cellStyle name="Total 27 3 3 2" xfId="4555"/>
    <cellStyle name="Total 27 3 3 2 2" xfId="12815"/>
    <cellStyle name="Total 27 3 3 2 2 2" xfId="24821"/>
    <cellStyle name="Total 27 3 3 2 2 2 2" xfId="46007"/>
    <cellStyle name="Total 27 3 3 2 2 3" xfId="35403"/>
    <cellStyle name="Total 27 3 3 2 3" xfId="19708"/>
    <cellStyle name="Total 27 3 3 2 3 2" xfId="40895"/>
    <cellStyle name="Total 27 3 3 2 4" xfId="30212"/>
    <cellStyle name="Total 27 3 3 2_Table 2A-1_EFT (Annual)" xfId="8954"/>
    <cellStyle name="Total 27 3 3 3" xfId="10159"/>
    <cellStyle name="Total 27 3 3 3 2" xfId="22275"/>
    <cellStyle name="Total 27 3 3 3 2 2" xfId="43461"/>
    <cellStyle name="Total 27 3 3 3 3" xfId="32857"/>
    <cellStyle name="Total 27 3 3 4" xfId="17162"/>
    <cellStyle name="Total 27 3 3 4 2" xfId="38349"/>
    <cellStyle name="Total 27 3 3 5" xfId="27469"/>
    <cellStyle name="Total 27 3 3_Table 2A-1_EFT (Annual)" xfId="8953"/>
    <cellStyle name="Total 27 3 4" xfId="2189"/>
    <cellStyle name="Total 27 3 4 2" xfId="5750"/>
    <cellStyle name="Total 27 3 4 2 2" xfId="13965"/>
    <cellStyle name="Total 27 3 4 2 2 2" xfId="25953"/>
    <cellStyle name="Total 27 3 4 2 2 2 2" xfId="47139"/>
    <cellStyle name="Total 27 3 4 2 2 3" xfId="36535"/>
    <cellStyle name="Total 27 3 4 2 3" xfId="20840"/>
    <cellStyle name="Total 27 3 4 2 3 2" xfId="42027"/>
    <cellStyle name="Total 27 3 4 2 4" xfId="31407"/>
    <cellStyle name="Total 27 3 4 2_Table 2A-1_EFT (Annual)" xfId="8956"/>
    <cellStyle name="Total 27 3 4 3" xfId="11309"/>
    <cellStyle name="Total 27 3 4 3 2" xfId="23407"/>
    <cellStyle name="Total 27 3 4 3 2 2" xfId="44593"/>
    <cellStyle name="Total 27 3 4 3 3" xfId="33989"/>
    <cellStyle name="Total 27 3 4 4" xfId="18294"/>
    <cellStyle name="Total 27 3 4 4 2" xfId="39481"/>
    <cellStyle name="Total 27 3 4 5" xfId="28664"/>
    <cellStyle name="Total 27 3 4_Table 2A-1_EFT (Annual)" xfId="8955"/>
    <cellStyle name="Total 27 3 5" xfId="4043"/>
    <cellStyle name="Total 27 3 5 2" xfId="12367"/>
    <cellStyle name="Total 27 3 5 2 2" xfId="24389"/>
    <cellStyle name="Total 27 3 5 2 2 2" xfId="45575"/>
    <cellStyle name="Total 27 3 5 2 3" xfId="34971"/>
    <cellStyle name="Total 27 3 5 3" xfId="19276"/>
    <cellStyle name="Total 27 3 5 3 2" xfId="40463"/>
    <cellStyle name="Total 27 3 5 4" xfId="29731"/>
    <cellStyle name="Total 27 3 5_Table 2A-1_EFT (Annual)" xfId="8957"/>
    <cellStyle name="Total 27 3 6" xfId="9706"/>
    <cellStyle name="Total 27 3 6 2" xfId="21843"/>
    <cellStyle name="Total 27 3 6 2 2" xfId="43029"/>
    <cellStyle name="Total 27 3 6 3" xfId="32425"/>
    <cellStyle name="Total 27 3 7" xfId="16730"/>
    <cellStyle name="Total 27 3 7 2" xfId="37917"/>
    <cellStyle name="Total 27 3 8" xfId="26988"/>
    <cellStyle name="Total 27 3_Table 2A-1_EFT (Annual)" xfId="3566"/>
    <cellStyle name="Total 27 4" xfId="1289"/>
    <cellStyle name="Total 27 4 2" xfId="2559"/>
    <cellStyle name="Total 27 4 2 2" xfId="6120"/>
    <cellStyle name="Total 27 4 2 2 2" xfId="14314"/>
    <cellStyle name="Total 27 4 2 2 2 2" xfId="26286"/>
    <cellStyle name="Total 27 4 2 2 2 2 2" xfId="47472"/>
    <cellStyle name="Total 27 4 2 2 2 3" xfId="36868"/>
    <cellStyle name="Total 27 4 2 2 3" xfId="21173"/>
    <cellStyle name="Total 27 4 2 2 3 2" xfId="42360"/>
    <cellStyle name="Total 27 4 2 2 4" xfId="31776"/>
    <cellStyle name="Total 27 4 2 2_Table 2A-1_EFT (Annual)" xfId="8960"/>
    <cellStyle name="Total 27 4 2 3" xfId="11656"/>
    <cellStyle name="Total 27 4 2 3 2" xfId="23740"/>
    <cellStyle name="Total 27 4 2 3 2 2" xfId="44926"/>
    <cellStyle name="Total 27 4 2 3 3" xfId="34322"/>
    <cellStyle name="Total 27 4 2 4" xfId="18627"/>
    <cellStyle name="Total 27 4 2 4 2" xfId="39814"/>
    <cellStyle name="Total 27 4 2 5" xfId="29033"/>
    <cellStyle name="Total 27 4 2_Table 2A-1_EFT (Annual)" xfId="8959"/>
    <cellStyle name="Total 27 4 3" xfId="4850"/>
    <cellStyle name="Total 27 4 3 2" xfId="13110"/>
    <cellStyle name="Total 27 4 3 2 2" xfId="25116"/>
    <cellStyle name="Total 27 4 3 2 2 2" xfId="46302"/>
    <cellStyle name="Total 27 4 3 2 3" xfId="35698"/>
    <cellStyle name="Total 27 4 3 3" xfId="20003"/>
    <cellStyle name="Total 27 4 3 3 2" xfId="41190"/>
    <cellStyle name="Total 27 4 3 4" xfId="30507"/>
    <cellStyle name="Total 27 4 3_Table 2A-1_EFT (Annual)" xfId="8961"/>
    <cellStyle name="Total 27 4 4" xfId="10454"/>
    <cellStyle name="Total 27 4 4 2" xfId="22570"/>
    <cellStyle name="Total 27 4 4 2 2" xfId="43756"/>
    <cellStyle name="Total 27 4 4 3" xfId="33152"/>
    <cellStyle name="Total 27 4 5" xfId="17457"/>
    <cellStyle name="Total 27 4 5 2" xfId="38644"/>
    <cellStyle name="Total 27 4 6" xfId="27764"/>
    <cellStyle name="Total 27 4_Table 2A-1_EFT (Annual)" xfId="8958"/>
    <cellStyle name="Total 27 5" xfId="839"/>
    <cellStyle name="Total 27 5 2" xfId="4400"/>
    <cellStyle name="Total 27 5 2 2" xfId="12674"/>
    <cellStyle name="Total 27 5 2 2 2" xfId="24691"/>
    <cellStyle name="Total 27 5 2 2 2 2" xfId="45877"/>
    <cellStyle name="Total 27 5 2 2 3" xfId="35273"/>
    <cellStyle name="Total 27 5 2 3" xfId="19578"/>
    <cellStyle name="Total 27 5 2 3 2" xfId="40765"/>
    <cellStyle name="Total 27 5 2 4" xfId="30057"/>
    <cellStyle name="Total 27 5 2_Table 2A-1_EFT (Annual)" xfId="8963"/>
    <cellStyle name="Total 27 5 3" xfId="10023"/>
    <cellStyle name="Total 27 5 3 2" xfId="22145"/>
    <cellStyle name="Total 27 5 3 2 2" xfId="43331"/>
    <cellStyle name="Total 27 5 3 3" xfId="32727"/>
    <cellStyle name="Total 27 5 4" xfId="17032"/>
    <cellStyle name="Total 27 5 4 2" xfId="38219"/>
    <cellStyle name="Total 27 5 5" xfId="27314"/>
    <cellStyle name="Total 27 5_Table 2A-1_EFT (Annual)" xfId="8962"/>
    <cellStyle name="Total 27 6" xfId="2028"/>
    <cellStyle name="Total 27 6 2" xfId="5589"/>
    <cellStyle name="Total 27 6 2 2" xfId="13804"/>
    <cellStyle name="Total 27 6 2 2 2" xfId="25792"/>
    <cellStyle name="Total 27 6 2 2 2 2" xfId="46978"/>
    <cellStyle name="Total 27 6 2 2 3" xfId="36374"/>
    <cellStyle name="Total 27 6 2 3" xfId="20679"/>
    <cellStyle name="Total 27 6 2 3 2" xfId="41866"/>
    <cellStyle name="Total 27 6 2 4" xfId="31246"/>
    <cellStyle name="Total 27 6 2_Table 2A-1_EFT (Annual)" xfId="8965"/>
    <cellStyle name="Total 27 6 3" xfId="11148"/>
    <cellStyle name="Total 27 6 3 2" xfId="23246"/>
    <cellStyle name="Total 27 6 3 2 2" xfId="44432"/>
    <cellStyle name="Total 27 6 3 3" xfId="33828"/>
    <cellStyle name="Total 27 6 4" xfId="18133"/>
    <cellStyle name="Total 27 6 4 2" xfId="39320"/>
    <cellStyle name="Total 27 6 5" xfId="28503"/>
    <cellStyle name="Total 27 6_Table 2A-1_EFT (Annual)" xfId="8964"/>
    <cellStyle name="Total 27 7" xfId="3836"/>
    <cellStyle name="Total 27 7 2" xfId="12199"/>
    <cellStyle name="Total 27 7 2 2" xfId="24228"/>
    <cellStyle name="Total 27 7 2 2 2" xfId="45414"/>
    <cellStyle name="Total 27 7 2 3" xfId="34810"/>
    <cellStyle name="Total 27 7 3" xfId="19115"/>
    <cellStyle name="Total 27 7 3 2" xfId="40302"/>
    <cellStyle name="Total 27 7 4" xfId="29545"/>
    <cellStyle name="Total 27 7_Table 2A-1_EFT (Annual)" xfId="8966"/>
    <cellStyle name="Total 27 8" xfId="9518"/>
    <cellStyle name="Total 27 8 2" xfId="21682"/>
    <cellStyle name="Total 27 8 2 2" xfId="42868"/>
    <cellStyle name="Total 27 8 3" xfId="32264"/>
    <cellStyle name="Total 27 9" xfId="16569"/>
    <cellStyle name="Total 27 9 2" xfId="37756"/>
    <cellStyle name="Total 27_Table 2A-1_EFT (Annual)" xfId="3564"/>
    <cellStyle name="Total 28" xfId="187"/>
    <cellStyle name="Total 28 10" xfId="26742"/>
    <cellStyle name="Total 28 2" xfId="580"/>
    <cellStyle name="Total 28 2 2" xfId="1557"/>
    <cellStyle name="Total 28 2 2 2" xfId="2827"/>
    <cellStyle name="Total 28 2 2 2 2" xfId="6388"/>
    <cellStyle name="Total 28 2 2 2 2 2" xfId="14582"/>
    <cellStyle name="Total 28 2 2 2 2 2 2" xfId="26554"/>
    <cellStyle name="Total 28 2 2 2 2 2 2 2" xfId="47740"/>
    <cellStyle name="Total 28 2 2 2 2 2 3" xfId="37136"/>
    <cellStyle name="Total 28 2 2 2 2 3" xfId="21441"/>
    <cellStyle name="Total 28 2 2 2 2 3 2" xfId="42628"/>
    <cellStyle name="Total 28 2 2 2 2 4" xfId="32044"/>
    <cellStyle name="Total 28 2 2 2 2_Table 2A-1_EFT (Annual)" xfId="8969"/>
    <cellStyle name="Total 28 2 2 2 3" xfId="11924"/>
    <cellStyle name="Total 28 2 2 2 3 2" xfId="24008"/>
    <cellStyle name="Total 28 2 2 2 3 2 2" xfId="45194"/>
    <cellStyle name="Total 28 2 2 2 3 3" xfId="34590"/>
    <cellStyle name="Total 28 2 2 2 4" xfId="18895"/>
    <cellStyle name="Total 28 2 2 2 4 2" xfId="40082"/>
    <cellStyle name="Total 28 2 2 2 5" xfId="29301"/>
    <cellStyle name="Total 28 2 2 2_Table 2A-1_EFT (Annual)" xfId="8968"/>
    <cellStyle name="Total 28 2 2 3" xfId="5118"/>
    <cellStyle name="Total 28 2 2 3 2" xfId="13378"/>
    <cellStyle name="Total 28 2 2 3 2 2" xfId="25384"/>
    <cellStyle name="Total 28 2 2 3 2 2 2" xfId="46570"/>
    <cellStyle name="Total 28 2 2 3 2 3" xfId="35966"/>
    <cellStyle name="Total 28 2 2 3 3" xfId="20271"/>
    <cellStyle name="Total 28 2 2 3 3 2" xfId="41458"/>
    <cellStyle name="Total 28 2 2 3 4" xfId="30775"/>
    <cellStyle name="Total 28 2 2 3_Table 2A-1_EFT (Annual)" xfId="8970"/>
    <cellStyle name="Total 28 2 2 4" xfId="10722"/>
    <cellStyle name="Total 28 2 2 4 2" xfId="22838"/>
    <cellStyle name="Total 28 2 2 4 2 2" xfId="44024"/>
    <cellStyle name="Total 28 2 2 4 3" xfId="33420"/>
    <cellStyle name="Total 28 2 2 5" xfId="17725"/>
    <cellStyle name="Total 28 2 2 5 2" xfId="38912"/>
    <cellStyle name="Total 28 2 2 6" xfId="28032"/>
    <cellStyle name="Total 28 2 2_Table 2A-1_EFT (Annual)" xfId="8967"/>
    <cellStyle name="Total 28 2 3" xfId="1080"/>
    <cellStyle name="Total 28 2 3 2" xfId="4641"/>
    <cellStyle name="Total 28 2 3 2 2" xfId="12901"/>
    <cellStyle name="Total 28 2 3 2 2 2" xfId="24907"/>
    <cellStyle name="Total 28 2 3 2 2 2 2" xfId="46093"/>
    <cellStyle name="Total 28 2 3 2 2 3" xfId="35489"/>
    <cellStyle name="Total 28 2 3 2 3" xfId="19794"/>
    <cellStyle name="Total 28 2 3 2 3 2" xfId="40981"/>
    <cellStyle name="Total 28 2 3 2 4" xfId="30298"/>
    <cellStyle name="Total 28 2 3 2_Table 2A-1_EFT (Annual)" xfId="8972"/>
    <cellStyle name="Total 28 2 3 3" xfId="10245"/>
    <cellStyle name="Total 28 2 3 3 2" xfId="22361"/>
    <cellStyle name="Total 28 2 3 3 2 2" xfId="43547"/>
    <cellStyle name="Total 28 2 3 3 3" xfId="32943"/>
    <cellStyle name="Total 28 2 3 4" xfId="17248"/>
    <cellStyle name="Total 28 2 3 4 2" xfId="38435"/>
    <cellStyle name="Total 28 2 3 5" xfId="27555"/>
    <cellStyle name="Total 28 2 3_Table 2A-1_EFT (Annual)" xfId="8971"/>
    <cellStyle name="Total 28 2 4" xfId="2296"/>
    <cellStyle name="Total 28 2 4 2" xfId="5857"/>
    <cellStyle name="Total 28 2 4 2 2" xfId="14072"/>
    <cellStyle name="Total 28 2 4 2 2 2" xfId="26060"/>
    <cellStyle name="Total 28 2 4 2 2 2 2" xfId="47246"/>
    <cellStyle name="Total 28 2 4 2 2 3" xfId="36642"/>
    <cellStyle name="Total 28 2 4 2 3" xfId="20947"/>
    <cellStyle name="Total 28 2 4 2 3 2" xfId="42134"/>
    <cellStyle name="Total 28 2 4 2 4" xfId="31514"/>
    <cellStyle name="Total 28 2 4 2_Table 2A-1_EFT (Annual)" xfId="8974"/>
    <cellStyle name="Total 28 2 4 3" xfId="11416"/>
    <cellStyle name="Total 28 2 4 3 2" xfId="23514"/>
    <cellStyle name="Total 28 2 4 3 2 2" xfId="44700"/>
    <cellStyle name="Total 28 2 4 3 3" xfId="34096"/>
    <cellStyle name="Total 28 2 4 4" xfId="18401"/>
    <cellStyle name="Total 28 2 4 4 2" xfId="39588"/>
    <cellStyle name="Total 28 2 4 5" xfId="28771"/>
    <cellStyle name="Total 28 2 4_Table 2A-1_EFT (Annual)" xfId="8973"/>
    <cellStyle name="Total 28 2 5" xfId="4150"/>
    <cellStyle name="Total 28 2 5 2" xfId="12474"/>
    <cellStyle name="Total 28 2 5 2 2" xfId="24496"/>
    <cellStyle name="Total 28 2 5 2 2 2" xfId="45682"/>
    <cellStyle name="Total 28 2 5 2 3" xfId="35078"/>
    <cellStyle name="Total 28 2 5 3" xfId="19383"/>
    <cellStyle name="Total 28 2 5 3 2" xfId="40570"/>
    <cellStyle name="Total 28 2 5 4" xfId="29838"/>
    <cellStyle name="Total 28 2 5_Table 2A-1_EFT (Annual)" xfId="8975"/>
    <cellStyle name="Total 28 2 6" xfId="9813"/>
    <cellStyle name="Total 28 2 6 2" xfId="21950"/>
    <cellStyle name="Total 28 2 6 2 2" xfId="43136"/>
    <cellStyle name="Total 28 2 6 3" xfId="32532"/>
    <cellStyle name="Total 28 2 7" xfId="16837"/>
    <cellStyle name="Total 28 2 7 2" xfId="38024"/>
    <cellStyle name="Total 28 2 8" xfId="27095"/>
    <cellStyle name="Total 28 2_Table 2A-1_EFT (Annual)" xfId="3568"/>
    <cellStyle name="Total 28 3" xfId="417"/>
    <cellStyle name="Total 28 3 2" xfId="1400"/>
    <cellStyle name="Total 28 3 2 2" xfId="2670"/>
    <cellStyle name="Total 28 3 2 2 2" xfId="6231"/>
    <cellStyle name="Total 28 3 2 2 2 2" xfId="14425"/>
    <cellStyle name="Total 28 3 2 2 2 2 2" xfId="26397"/>
    <cellStyle name="Total 28 3 2 2 2 2 2 2" xfId="47583"/>
    <cellStyle name="Total 28 3 2 2 2 2 3" xfId="36979"/>
    <cellStyle name="Total 28 3 2 2 2 3" xfId="21284"/>
    <cellStyle name="Total 28 3 2 2 2 3 2" xfId="42471"/>
    <cellStyle name="Total 28 3 2 2 2 4" xfId="31887"/>
    <cellStyle name="Total 28 3 2 2 2_Table 2A-1_EFT (Annual)" xfId="8978"/>
    <cellStyle name="Total 28 3 2 2 3" xfId="11767"/>
    <cellStyle name="Total 28 3 2 2 3 2" xfId="23851"/>
    <cellStyle name="Total 28 3 2 2 3 2 2" xfId="45037"/>
    <cellStyle name="Total 28 3 2 2 3 3" xfId="34433"/>
    <cellStyle name="Total 28 3 2 2 4" xfId="18738"/>
    <cellStyle name="Total 28 3 2 2 4 2" xfId="39925"/>
    <cellStyle name="Total 28 3 2 2 5" xfId="29144"/>
    <cellStyle name="Total 28 3 2 2_Table 2A-1_EFT (Annual)" xfId="8977"/>
    <cellStyle name="Total 28 3 2 3" xfId="4961"/>
    <cellStyle name="Total 28 3 2 3 2" xfId="13221"/>
    <cellStyle name="Total 28 3 2 3 2 2" xfId="25227"/>
    <cellStyle name="Total 28 3 2 3 2 2 2" xfId="46413"/>
    <cellStyle name="Total 28 3 2 3 2 3" xfId="35809"/>
    <cellStyle name="Total 28 3 2 3 3" xfId="20114"/>
    <cellStyle name="Total 28 3 2 3 3 2" xfId="41301"/>
    <cellStyle name="Total 28 3 2 3 4" xfId="30618"/>
    <cellStyle name="Total 28 3 2 3_Table 2A-1_EFT (Annual)" xfId="8979"/>
    <cellStyle name="Total 28 3 2 4" xfId="10565"/>
    <cellStyle name="Total 28 3 2 4 2" xfId="22681"/>
    <cellStyle name="Total 28 3 2 4 2 2" xfId="43867"/>
    <cellStyle name="Total 28 3 2 4 3" xfId="33263"/>
    <cellStyle name="Total 28 3 2 5" xfId="17568"/>
    <cellStyle name="Total 28 3 2 5 2" xfId="38755"/>
    <cellStyle name="Total 28 3 2 6" xfId="27875"/>
    <cellStyle name="Total 28 3 2_Table 2A-1_EFT (Annual)" xfId="8976"/>
    <cellStyle name="Total 28 3 3" xfId="947"/>
    <cellStyle name="Total 28 3 3 2" xfId="4508"/>
    <cellStyle name="Total 28 3 3 2 2" xfId="12770"/>
    <cellStyle name="Total 28 3 3 2 2 2" xfId="24780"/>
    <cellStyle name="Total 28 3 3 2 2 2 2" xfId="45966"/>
    <cellStyle name="Total 28 3 3 2 2 3" xfId="35362"/>
    <cellStyle name="Total 28 3 3 2 3" xfId="19667"/>
    <cellStyle name="Total 28 3 3 2 3 2" xfId="40854"/>
    <cellStyle name="Total 28 3 3 2 4" xfId="30165"/>
    <cellStyle name="Total 28 3 3 2_Table 2A-1_EFT (Annual)" xfId="8981"/>
    <cellStyle name="Total 28 3 3 3" xfId="10117"/>
    <cellStyle name="Total 28 3 3 3 2" xfId="22234"/>
    <cellStyle name="Total 28 3 3 3 2 2" xfId="43420"/>
    <cellStyle name="Total 28 3 3 3 3" xfId="32816"/>
    <cellStyle name="Total 28 3 3 4" xfId="17121"/>
    <cellStyle name="Total 28 3 3 4 2" xfId="38308"/>
    <cellStyle name="Total 28 3 3 5" xfId="27422"/>
    <cellStyle name="Total 28 3 3_Table 2A-1_EFT (Annual)" xfId="8980"/>
    <cellStyle name="Total 28 3 4" xfId="2139"/>
    <cellStyle name="Total 28 3 4 2" xfId="5700"/>
    <cellStyle name="Total 28 3 4 2 2" xfId="13915"/>
    <cellStyle name="Total 28 3 4 2 2 2" xfId="25903"/>
    <cellStyle name="Total 28 3 4 2 2 2 2" xfId="47089"/>
    <cellStyle name="Total 28 3 4 2 2 3" xfId="36485"/>
    <cellStyle name="Total 28 3 4 2 3" xfId="20790"/>
    <cellStyle name="Total 28 3 4 2 3 2" xfId="41977"/>
    <cellStyle name="Total 28 3 4 2 4" xfId="31357"/>
    <cellStyle name="Total 28 3 4 2_Table 2A-1_EFT (Annual)" xfId="8983"/>
    <cellStyle name="Total 28 3 4 3" xfId="11259"/>
    <cellStyle name="Total 28 3 4 3 2" xfId="23357"/>
    <cellStyle name="Total 28 3 4 3 2 2" xfId="44543"/>
    <cellStyle name="Total 28 3 4 3 3" xfId="33939"/>
    <cellStyle name="Total 28 3 4 4" xfId="18244"/>
    <cellStyle name="Total 28 3 4 4 2" xfId="39431"/>
    <cellStyle name="Total 28 3 4 5" xfId="28614"/>
    <cellStyle name="Total 28 3 4_Table 2A-1_EFT (Annual)" xfId="8982"/>
    <cellStyle name="Total 28 3 5" xfId="3987"/>
    <cellStyle name="Total 28 3 5 2" xfId="12315"/>
    <cellStyle name="Total 28 3 5 2 2" xfId="24339"/>
    <cellStyle name="Total 28 3 5 2 2 2" xfId="45525"/>
    <cellStyle name="Total 28 3 5 2 3" xfId="34921"/>
    <cellStyle name="Total 28 3 5 3" xfId="19226"/>
    <cellStyle name="Total 28 3 5 3 2" xfId="40413"/>
    <cellStyle name="Total 28 3 5 4" xfId="29675"/>
    <cellStyle name="Total 28 3 5_Table 2A-1_EFT (Annual)" xfId="8984"/>
    <cellStyle name="Total 28 3 6" xfId="9652"/>
    <cellStyle name="Total 28 3 6 2" xfId="21793"/>
    <cellStyle name="Total 28 3 6 2 2" xfId="42979"/>
    <cellStyle name="Total 28 3 6 3" xfId="32375"/>
    <cellStyle name="Total 28 3 7" xfId="16680"/>
    <cellStyle name="Total 28 3 7 2" xfId="37867"/>
    <cellStyle name="Total 28 3 8" xfId="26932"/>
    <cellStyle name="Total 28 3_Table 2A-1_EFT (Annual)" xfId="3569"/>
    <cellStyle name="Total 28 4" xfId="1235"/>
    <cellStyle name="Total 28 4 2" xfId="2505"/>
    <cellStyle name="Total 28 4 2 2" xfId="6066"/>
    <cellStyle name="Total 28 4 2 2 2" xfId="14260"/>
    <cellStyle name="Total 28 4 2 2 2 2" xfId="26232"/>
    <cellStyle name="Total 28 4 2 2 2 2 2" xfId="47418"/>
    <cellStyle name="Total 28 4 2 2 2 3" xfId="36814"/>
    <cellStyle name="Total 28 4 2 2 3" xfId="21119"/>
    <cellStyle name="Total 28 4 2 2 3 2" xfId="42306"/>
    <cellStyle name="Total 28 4 2 2 4" xfId="31722"/>
    <cellStyle name="Total 28 4 2 2_Table 2A-1_EFT (Annual)" xfId="8987"/>
    <cellStyle name="Total 28 4 2 3" xfId="11602"/>
    <cellStyle name="Total 28 4 2 3 2" xfId="23686"/>
    <cellStyle name="Total 28 4 2 3 2 2" xfId="44872"/>
    <cellStyle name="Total 28 4 2 3 3" xfId="34268"/>
    <cellStyle name="Total 28 4 2 4" xfId="18573"/>
    <cellStyle name="Total 28 4 2 4 2" xfId="39760"/>
    <cellStyle name="Total 28 4 2 5" xfId="28979"/>
    <cellStyle name="Total 28 4 2_Table 2A-1_EFT (Annual)" xfId="8986"/>
    <cellStyle name="Total 28 4 3" xfId="4796"/>
    <cellStyle name="Total 28 4 3 2" xfId="13056"/>
    <cellStyle name="Total 28 4 3 2 2" xfId="25062"/>
    <cellStyle name="Total 28 4 3 2 2 2" xfId="46248"/>
    <cellStyle name="Total 28 4 3 2 3" xfId="35644"/>
    <cellStyle name="Total 28 4 3 3" xfId="19949"/>
    <cellStyle name="Total 28 4 3 3 2" xfId="41136"/>
    <cellStyle name="Total 28 4 3 4" xfId="30453"/>
    <cellStyle name="Total 28 4 3_Table 2A-1_EFT (Annual)" xfId="8988"/>
    <cellStyle name="Total 28 4 4" xfId="10400"/>
    <cellStyle name="Total 28 4 4 2" xfId="22516"/>
    <cellStyle name="Total 28 4 4 2 2" xfId="43702"/>
    <cellStyle name="Total 28 4 4 3" xfId="33098"/>
    <cellStyle name="Total 28 4 5" xfId="17403"/>
    <cellStyle name="Total 28 4 5 2" xfId="38590"/>
    <cellStyle name="Total 28 4 6" xfId="27710"/>
    <cellStyle name="Total 28 4_Table 2A-1_EFT (Annual)" xfId="8985"/>
    <cellStyle name="Total 28 5" xfId="789"/>
    <cellStyle name="Total 28 5 2" xfId="4350"/>
    <cellStyle name="Total 28 5 2 2" xfId="12630"/>
    <cellStyle name="Total 28 5 2 2 2" xfId="24647"/>
    <cellStyle name="Total 28 5 2 2 2 2" xfId="45833"/>
    <cellStyle name="Total 28 5 2 2 3" xfId="35229"/>
    <cellStyle name="Total 28 5 2 3" xfId="19534"/>
    <cellStyle name="Total 28 5 2 3 2" xfId="40721"/>
    <cellStyle name="Total 28 5 2 4" xfId="30007"/>
    <cellStyle name="Total 28 5 2_Table 2A-1_EFT (Annual)" xfId="8990"/>
    <cellStyle name="Total 28 5 3" xfId="9978"/>
    <cellStyle name="Total 28 5 3 2" xfId="22101"/>
    <cellStyle name="Total 28 5 3 2 2" xfId="43287"/>
    <cellStyle name="Total 28 5 3 3" xfId="32683"/>
    <cellStyle name="Total 28 5 4" xfId="16988"/>
    <cellStyle name="Total 28 5 4 2" xfId="38175"/>
    <cellStyle name="Total 28 5 5" xfId="27264"/>
    <cellStyle name="Total 28 5_Table 2A-1_EFT (Annual)" xfId="8989"/>
    <cellStyle name="Total 28 6" xfId="1974"/>
    <cellStyle name="Total 28 6 2" xfId="5535"/>
    <cellStyle name="Total 28 6 2 2" xfId="13750"/>
    <cellStyle name="Total 28 6 2 2 2" xfId="25738"/>
    <cellStyle name="Total 28 6 2 2 2 2" xfId="46924"/>
    <cellStyle name="Total 28 6 2 2 3" xfId="36320"/>
    <cellStyle name="Total 28 6 2 3" xfId="20625"/>
    <cellStyle name="Total 28 6 2 3 2" xfId="41812"/>
    <cellStyle name="Total 28 6 2 4" xfId="31192"/>
    <cellStyle name="Total 28 6 2_Table 2A-1_EFT (Annual)" xfId="8992"/>
    <cellStyle name="Total 28 6 3" xfId="11094"/>
    <cellStyle name="Total 28 6 3 2" xfId="23192"/>
    <cellStyle name="Total 28 6 3 2 2" xfId="44378"/>
    <cellStyle name="Total 28 6 3 3" xfId="33774"/>
    <cellStyle name="Total 28 6 4" xfId="18079"/>
    <cellStyle name="Total 28 6 4 2" xfId="39266"/>
    <cellStyle name="Total 28 6 5" xfId="28449"/>
    <cellStyle name="Total 28 6_Table 2A-1_EFT (Annual)" xfId="8991"/>
    <cellStyle name="Total 28 7" xfId="3776"/>
    <cellStyle name="Total 28 7 2" xfId="12144"/>
    <cellStyle name="Total 28 7 2 2" xfId="24174"/>
    <cellStyle name="Total 28 7 2 2 2" xfId="45360"/>
    <cellStyle name="Total 28 7 2 3" xfId="34756"/>
    <cellStyle name="Total 28 7 3" xfId="19061"/>
    <cellStyle name="Total 28 7 3 2" xfId="40248"/>
    <cellStyle name="Total 28 7 4" xfId="29485"/>
    <cellStyle name="Total 28 7_Table 2A-1_EFT (Annual)" xfId="8993"/>
    <cellStyle name="Total 28 8" xfId="9463"/>
    <cellStyle name="Total 28 8 2" xfId="21628"/>
    <cellStyle name="Total 28 8 2 2" xfId="42814"/>
    <cellStyle name="Total 28 8 3" xfId="32210"/>
    <cellStyle name="Total 28 9" xfId="16515"/>
    <cellStyle name="Total 28 9 2" xfId="37702"/>
    <cellStyle name="Total 28_Table 2A-1_EFT (Annual)" xfId="3567"/>
    <cellStyle name="Total 29" xfId="213"/>
    <cellStyle name="Total 29 10" xfId="26768"/>
    <cellStyle name="Total 29 2" xfId="606"/>
    <cellStyle name="Total 29 2 2" xfId="1583"/>
    <cellStyle name="Total 29 2 2 2" xfId="2853"/>
    <cellStyle name="Total 29 2 2 2 2" xfId="6414"/>
    <cellStyle name="Total 29 2 2 2 2 2" xfId="14608"/>
    <cellStyle name="Total 29 2 2 2 2 2 2" xfId="26580"/>
    <cellStyle name="Total 29 2 2 2 2 2 2 2" xfId="47766"/>
    <cellStyle name="Total 29 2 2 2 2 2 3" xfId="37162"/>
    <cellStyle name="Total 29 2 2 2 2 3" xfId="21467"/>
    <cellStyle name="Total 29 2 2 2 2 3 2" xfId="42654"/>
    <cellStyle name="Total 29 2 2 2 2 4" xfId="32070"/>
    <cellStyle name="Total 29 2 2 2 2_Table 2A-1_EFT (Annual)" xfId="8996"/>
    <cellStyle name="Total 29 2 2 2 3" xfId="11950"/>
    <cellStyle name="Total 29 2 2 2 3 2" xfId="24034"/>
    <cellStyle name="Total 29 2 2 2 3 2 2" xfId="45220"/>
    <cellStyle name="Total 29 2 2 2 3 3" xfId="34616"/>
    <cellStyle name="Total 29 2 2 2 4" xfId="18921"/>
    <cellStyle name="Total 29 2 2 2 4 2" xfId="40108"/>
    <cellStyle name="Total 29 2 2 2 5" xfId="29327"/>
    <cellStyle name="Total 29 2 2 2_Table 2A-1_EFT (Annual)" xfId="8995"/>
    <cellStyle name="Total 29 2 2 3" xfId="5144"/>
    <cellStyle name="Total 29 2 2 3 2" xfId="13404"/>
    <cellStyle name="Total 29 2 2 3 2 2" xfId="25410"/>
    <cellStyle name="Total 29 2 2 3 2 2 2" xfId="46596"/>
    <cellStyle name="Total 29 2 2 3 2 3" xfId="35992"/>
    <cellStyle name="Total 29 2 2 3 3" xfId="20297"/>
    <cellStyle name="Total 29 2 2 3 3 2" xfId="41484"/>
    <cellStyle name="Total 29 2 2 3 4" xfId="30801"/>
    <cellStyle name="Total 29 2 2 3_Table 2A-1_EFT (Annual)" xfId="8997"/>
    <cellStyle name="Total 29 2 2 4" xfId="10748"/>
    <cellStyle name="Total 29 2 2 4 2" xfId="22864"/>
    <cellStyle name="Total 29 2 2 4 2 2" xfId="44050"/>
    <cellStyle name="Total 29 2 2 4 3" xfId="33446"/>
    <cellStyle name="Total 29 2 2 5" xfId="17751"/>
    <cellStyle name="Total 29 2 2 5 2" xfId="38938"/>
    <cellStyle name="Total 29 2 2 6" xfId="28058"/>
    <cellStyle name="Total 29 2 2_Table 2A-1_EFT (Annual)" xfId="8994"/>
    <cellStyle name="Total 29 2 3" xfId="1101"/>
    <cellStyle name="Total 29 2 3 2" xfId="4662"/>
    <cellStyle name="Total 29 2 3 2 2" xfId="12922"/>
    <cellStyle name="Total 29 2 3 2 2 2" xfId="24928"/>
    <cellStyle name="Total 29 2 3 2 2 2 2" xfId="46114"/>
    <cellStyle name="Total 29 2 3 2 2 3" xfId="35510"/>
    <cellStyle name="Total 29 2 3 2 3" xfId="19815"/>
    <cellStyle name="Total 29 2 3 2 3 2" xfId="41002"/>
    <cellStyle name="Total 29 2 3 2 4" xfId="30319"/>
    <cellStyle name="Total 29 2 3 2_Table 2A-1_EFT (Annual)" xfId="8999"/>
    <cellStyle name="Total 29 2 3 3" xfId="10266"/>
    <cellStyle name="Total 29 2 3 3 2" xfId="22382"/>
    <cellStyle name="Total 29 2 3 3 2 2" xfId="43568"/>
    <cellStyle name="Total 29 2 3 3 3" xfId="32964"/>
    <cellStyle name="Total 29 2 3 4" xfId="17269"/>
    <cellStyle name="Total 29 2 3 4 2" xfId="38456"/>
    <cellStyle name="Total 29 2 3 5" xfId="27576"/>
    <cellStyle name="Total 29 2 3_Table 2A-1_EFT (Annual)" xfId="8998"/>
    <cellStyle name="Total 29 2 4" xfId="2322"/>
    <cellStyle name="Total 29 2 4 2" xfId="5883"/>
    <cellStyle name="Total 29 2 4 2 2" xfId="14098"/>
    <cellStyle name="Total 29 2 4 2 2 2" xfId="26086"/>
    <cellStyle name="Total 29 2 4 2 2 2 2" xfId="47272"/>
    <cellStyle name="Total 29 2 4 2 2 3" xfId="36668"/>
    <cellStyle name="Total 29 2 4 2 3" xfId="20973"/>
    <cellStyle name="Total 29 2 4 2 3 2" xfId="42160"/>
    <cellStyle name="Total 29 2 4 2 4" xfId="31540"/>
    <cellStyle name="Total 29 2 4 2_Table 2A-1_EFT (Annual)" xfId="9001"/>
    <cellStyle name="Total 29 2 4 3" xfId="11442"/>
    <cellStyle name="Total 29 2 4 3 2" xfId="23540"/>
    <cellStyle name="Total 29 2 4 3 2 2" xfId="44726"/>
    <cellStyle name="Total 29 2 4 3 3" xfId="34122"/>
    <cellStyle name="Total 29 2 4 4" xfId="18427"/>
    <cellStyle name="Total 29 2 4 4 2" xfId="39614"/>
    <cellStyle name="Total 29 2 4 5" xfId="28797"/>
    <cellStyle name="Total 29 2 4_Table 2A-1_EFT (Annual)" xfId="9000"/>
    <cellStyle name="Total 29 2 5" xfId="4176"/>
    <cellStyle name="Total 29 2 5 2" xfId="12500"/>
    <cellStyle name="Total 29 2 5 2 2" xfId="24522"/>
    <cellStyle name="Total 29 2 5 2 2 2" xfId="45708"/>
    <cellStyle name="Total 29 2 5 2 3" xfId="35104"/>
    <cellStyle name="Total 29 2 5 3" xfId="19409"/>
    <cellStyle name="Total 29 2 5 3 2" xfId="40596"/>
    <cellStyle name="Total 29 2 5 4" xfId="29864"/>
    <cellStyle name="Total 29 2 5_Table 2A-1_EFT (Annual)" xfId="9002"/>
    <cellStyle name="Total 29 2 6" xfId="9839"/>
    <cellStyle name="Total 29 2 6 2" xfId="21976"/>
    <cellStyle name="Total 29 2 6 2 2" xfId="43162"/>
    <cellStyle name="Total 29 2 6 3" xfId="32558"/>
    <cellStyle name="Total 29 2 7" xfId="16863"/>
    <cellStyle name="Total 29 2 7 2" xfId="38050"/>
    <cellStyle name="Total 29 2 8" xfId="27121"/>
    <cellStyle name="Total 29 2_Table 2A-1_EFT (Annual)" xfId="3571"/>
    <cellStyle name="Total 29 3" xfId="441"/>
    <cellStyle name="Total 29 3 2" xfId="1424"/>
    <cellStyle name="Total 29 3 2 2" xfId="2694"/>
    <cellStyle name="Total 29 3 2 2 2" xfId="6255"/>
    <cellStyle name="Total 29 3 2 2 2 2" xfId="14449"/>
    <cellStyle name="Total 29 3 2 2 2 2 2" xfId="26421"/>
    <cellStyle name="Total 29 3 2 2 2 2 2 2" xfId="47607"/>
    <cellStyle name="Total 29 3 2 2 2 2 3" xfId="37003"/>
    <cellStyle name="Total 29 3 2 2 2 3" xfId="21308"/>
    <cellStyle name="Total 29 3 2 2 2 3 2" xfId="42495"/>
    <cellStyle name="Total 29 3 2 2 2 4" xfId="31911"/>
    <cellStyle name="Total 29 3 2 2 2_Table 2A-1_EFT (Annual)" xfId="9005"/>
    <cellStyle name="Total 29 3 2 2 3" xfId="11791"/>
    <cellStyle name="Total 29 3 2 2 3 2" xfId="23875"/>
    <cellStyle name="Total 29 3 2 2 3 2 2" xfId="45061"/>
    <cellStyle name="Total 29 3 2 2 3 3" xfId="34457"/>
    <cellStyle name="Total 29 3 2 2 4" xfId="18762"/>
    <cellStyle name="Total 29 3 2 2 4 2" xfId="39949"/>
    <cellStyle name="Total 29 3 2 2 5" xfId="29168"/>
    <cellStyle name="Total 29 3 2 2_Table 2A-1_EFT (Annual)" xfId="9004"/>
    <cellStyle name="Total 29 3 2 3" xfId="4985"/>
    <cellStyle name="Total 29 3 2 3 2" xfId="13245"/>
    <cellStyle name="Total 29 3 2 3 2 2" xfId="25251"/>
    <cellStyle name="Total 29 3 2 3 2 2 2" xfId="46437"/>
    <cellStyle name="Total 29 3 2 3 2 3" xfId="35833"/>
    <cellStyle name="Total 29 3 2 3 3" xfId="20138"/>
    <cellStyle name="Total 29 3 2 3 3 2" xfId="41325"/>
    <cellStyle name="Total 29 3 2 3 4" xfId="30642"/>
    <cellStyle name="Total 29 3 2 3_Table 2A-1_EFT (Annual)" xfId="9006"/>
    <cellStyle name="Total 29 3 2 4" xfId="10589"/>
    <cellStyle name="Total 29 3 2 4 2" xfId="22705"/>
    <cellStyle name="Total 29 3 2 4 2 2" xfId="43891"/>
    <cellStyle name="Total 29 3 2 4 3" xfId="33287"/>
    <cellStyle name="Total 29 3 2 5" xfId="17592"/>
    <cellStyle name="Total 29 3 2 5 2" xfId="38779"/>
    <cellStyle name="Total 29 3 2 6" xfId="27899"/>
    <cellStyle name="Total 29 3 2_Table 2A-1_EFT (Annual)" xfId="9003"/>
    <cellStyle name="Total 29 3 3" xfId="966"/>
    <cellStyle name="Total 29 3 3 2" xfId="4527"/>
    <cellStyle name="Total 29 3 3 2 2" xfId="12789"/>
    <cellStyle name="Total 29 3 3 2 2 2" xfId="24799"/>
    <cellStyle name="Total 29 3 3 2 2 2 2" xfId="45985"/>
    <cellStyle name="Total 29 3 3 2 2 3" xfId="35381"/>
    <cellStyle name="Total 29 3 3 2 3" xfId="19686"/>
    <cellStyle name="Total 29 3 3 2 3 2" xfId="40873"/>
    <cellStyle name="Total 29 3 3 2 4" xfId="30184"/>
    <cellStyle name="Total 29 3 3 2_Table 2A-1_EFT (Annual)" xfId="9008"/>
    <cellStyle name="Total 29 3 3 3" xfId="10136"/>
    <cellStyle name="Total 29 3 3 3 2" xfId="22253"/>
    <cellStyle name="Total 29 3 3 3 2 2" xfId="43439"/>
    <cellStyle name="Total 29 3 3 3 3" xfId="32835"/>
    <cellStyle name="Total 29 3 3 4" xfId="17140"/>
    <cellStyle name="Total 29 3 3 4 2" xfId="38327"/>
    <cellStyle name="Total 29 3 3 5" xfId="27441"/>
    <cellStyle name="Total 29 3 3_Table 2A-1_EFT (Annual)" xfId="9007"/>
    <cellStyle name="Total 29 3 4" xfId="2163"/>
    <cellStyle name="Total 29 3 4 2" xfId="5724"/>
    <cellStyle name="Total 29 3 4 2 2" xfId="13939"/>
    <cellStyle name="Total 29 3 4 2 2 2" xfId="25927"/>
    <cellStyle name="Total 29 3 4 2 2 2 2" xfId="47113"/>
    <cellStyle name="Total 29 3 4 2 2 3" xfId="36509"/>
    <cellStyle name="Total 29 3 4 2 3" xfId="20814"/>
    <cellStyle name="Total 29 3 4 2 3 2" xfId="42001"/>
    <cellStyle name="Total 29 3 4 2 4" xfId="31381"/>
    <cellStyle name="Total 29 3 4 2_Table 2A-1_EFT (Annual)" xfId="9010"/>
    <cellStyle name="Total 29 3 4 3" xfId="11283"/>
    <cellStyle name="Total 29 3 4 3 2" xfId="23381"/>
    <cellStyle name="Total 29 3 4 3 2 2" xfId="44567"/>
    <cellStyle name="Total 29 3 4 3 3" xfId="33963"/>
    <cellStyle name="Total 29 3 4 4" xfId="18268"/>
    <cellStyle name="Total 29 3 4 4 2" xfId="39455"/>
    <cellStyle name="Total 29 3 4 5" xfId="28638"/>
    <cellStyle name="Total 29 3 4_Table 2A-1_EFT (Annual)" xfId="9009"/>
    <cellStyle name="Total 29 3 5" xfId="4011"/>
    <cellStyle name="Total 29 3 5 2" xfId="12339"/>
    <cellStyle name="Total 29 3 5 2 2" xfId="24363"/>
    <cellStyle name="Total 29 3 5 2 2 2" xfId="45549"/>
    <cellStyle name="Total 29 3 5 2 3" xfId="34945"/>
    <cellStyle name="Total 29 3 5 3" xfId="19250"/>
    <cellStyle name="Total 29 3 5 3 2" xfId="40437"/>
    <cellStyle name="Total 29 3 5 4" xfId="29699"/>
    <cellStyle name="Total 29 3 5_Table 2A-1_EFT (Annual)" xfId="9011"/>
    <cellStyle name="Total 29 3 6" xfId="9676"/>
    <cellStyle name="Total 29 3 6 2" xfId="21817"/>
    <cellStyle name="Total 29 3 6 2 2" xfId="43003"/>
    <cellStyle name="Total 29 3 6 3" xfId="32399"/>
    <cellStyle name="Total 29 3 7" xfId="16704"/>
    <cellStyle name="Total 29 3 7 2" xfId="37891"/>
    <cellStyle name="Total 29 3 8" xfId="26956"/>
    <cellStyle name="Total 29 3_Table 2A-1_EFT (Annual)" xfId="3572"/>
    <cellStyle name="Total 29 4" xfId="1261"/>
    <cellStyle name="Total 29 4 2" xfId="2531"/>
    <cellStyle name="Total 29 4 2 2" xfId="6092"/>
    <cellStyle name="Total 29 4 2 2 2" xfId="14286"/>
    <cellStyle name="Total 29 4 2 2 2 2" xfId="26258"/>
    <cellStyle name="Total 29 4 2 2 2 2 2" xfId="47444"/>
    <cellStyle name="Total 29 4 2 2 2 3" xfId="36840"/>
    <cellStyle name="Total 29 4 2 2 3" xfId="21145"/>
    <cellStyle name="Total 29 4 2 2 3 2" xfId="42332"/>
    <cellStyle name="Total 29 4 2 2 4" xfId="31748"/>
    <cellStyle name="Total 29 4 2 2_Table 2A-1_EFT (Annual)" xfId="9014"/>
    <cellStyle name="Total 29 4 2 3" xfId="11628"/>
    <cellStyle name="Total 29 4 2 3 2" xfId="23712"/>
    <cellStyle name="Total 29 4 2 3 2 2" xfId="44898"/>
    <cellStyle name="Total 29 4 2 3 3" xfId="34294"/>
    <cellStyle name="Total 29 4 2 4" xfId="18599"/>
    <cellStyle name="Total 29 4 2 4 2" xfId="39786"/>
    <cellStyle name="Total 29 4 2 5" xfId="29005"/>
    <cellStyle name="Total 29 4 2_Table 2A-1_EFT (Annual)" xfId="9013"/>
    <cellStyle name="Total 29 4 3" xfId="4822"/>
    <cellStyle name="Total 29 4 3 2" xfId="13082"/>
    <cellStyle name="Total 29 4 3 2 2" xfId="25088"/>
    <cellStyle name="Total 29 4 3 2 2 2" xfId="46274"/>
    <cellStyle name="Total 29 4 3 2 3" xfId="35670"/>
    <cellStyle name="Total 29 4 3 3" xfId="19975"/>
    <cellStyle name="Total 29 4 3 3 2" xfId="41162"/>
    <cellStyle name="Total 29 4 3 4" xfId="30479"/>
    <cellStyle name="Total 29 4 3_Table 2A-1_EFT (Annual)" xfId="9015"/>
    <cellStyle name="Total 29 4 4" xfId="10426"/>
    <cellStyle name="Total 29 4 4 2" xfId="22542"/>
    <cellStyle name="Total 29 4 4 2 2" xfId="43728"/>
    <cellStyle name="Total 29 4 4 3" xfId="33124"/>
    <cellStyle name="Total 29 4 5" xfId="17429"/>
    <cellStyle name="Total 29 4 5 2" xfId="38616"/>
    <cellStyle name="Total 29 4 6" xfId="27736"/>
    <cellStyle name="Total 29 4_Table 2A-1_EFT (Annual)" xfId="9012"/>
    <cellStyle name="Total 29 5" xfId="810"/>
    <cellStyle name="Total 29 5 2" xfId="4371"/>
    <cellStyle name="Total 29 5 2 2" xfId="12651"/>
    <cellStyle name="Total 29 5 2 2 2" xfId="24668"/>
    <cellStyle name="Total 29 5 2 2 2 2" xfId="45854"/>
    <cellStyle name="Total 29 5 2 2 3" xfId="35250"/>
    <cellStyle name="Total 29 5 2 3" xfId="19555"/>
    <cellStyle name="Total 29 5 2 3 2" xfId="40742"/>
    <cellStyle name="Total 29 5 2 4" xfId="30028"/>
    <cellStyle name="Total 29 5 2_Table 2A-1_EFT (Annual)" xfId="9017"/>
    <cellStyle name="Total 29 5 3" xfId="9999"/>
    <cellStyle name="Total 29 5 3 2" xfId="22122"/>
    <cellStyle name="Total 29 5 3 2 2" xfId="43308"/>
    <cellStyle name="Total 29 5 3 3" xfId="32704"/>
    <cellStyle name="Total 29 5 4" xfId="17009"/>
    <cellStyle name="Total 29 5 4 2" xfId="38196"/>
    <cellStyle name="Total 29 5 5" xfId="27285"/>
    <cellStyle name="Total 29 5_Table 2A-1_EFT (Annual)" xfId="9016"/>
    <cellStyle name="Total 29 6" xfId="2000"/>
    <cellStyle name="Total 29 6 2" xfId="5561"/>
    <cellStyle name="Total 29 6 2 2" xfId="13776"/>
    <cellStyle name="Total 29 6 2 2 2" xfId="25764"/>
    <cellStyle name="Total 29 6 2 2 2 2" xfId="46950"/>
    <cellStyle name="Total 29 6 2 2 3" xfId="36346"/>
    <cellStyle name="Total 29 6 2 3" xfId="20651"/>
    <cellStyle name="Total 29 6 2 3 2" xfId="41838"/>
    <cellStyle name="Total 29 6 2 4" xfId="31218"/>
    <cellStyle name="Total 29 6 2_Table 2A-1_EFT (Annual)" xfId="9019"/>
    <cellStyle name="Total 29 6 3" xfId="11120"/>
    <cellStyle name="Total 29 6 3 2" xfId="23218"/>
    <cellStyle name="Total 29 6 3 2 2" xfId="44404"/>
    <cellStyle name="Total 29 6 3 3" xfId="33800"/>
    <cellStyle name="Total 29 6 4" xfId="18105"/>
    <cellStyle name="Total 29 6 4 2" xfId="39292"/>
    <cellStyle name="Total 29 6 5" xfId="28475"/>
    <cellStyle name="Total 29 6_Table 2A-1_EFT (Annual)" xfId="9018"/>
    <cellStyle name="Total 29 7" xfId="3802"/>
    <cellStyle name="Total 29 7 2" xfId="12170"/>
    <cellStyle name="Total 29 7 2 2" xfId="24200"/>
    <cellStyle name="Total 29 7 2 2 2" xfId="45386"/>
    <cellStyle name="Total 29 7 2 3" xfId="34782"/>
    <cellStyle name="Total 29 7 3" xfId="19087"/>
    <cellStyle name="Total 29 7 3 2" xfId="40274"/>
    <cellStyle name="Total 29 7 4" xfId="29511"/>
    <cellStyle name="Total 29 7_Table 2A-1_EFT (Annual)" xfId="9020"/>
    <cellStyle name="Total 29 8" xfId="9489"/>
    <cellStyle name="Total 29 8 2" xfId="21654"/>
    <cellStyle name="Total 29 8 2 2" xfId="42840"/>
    <cellStyle name="Total 29 8 3" xfId="32236"/>
    <cellStyle name="Total 29 9" xfId="16541"/>
    <cellStyle name="Total 29 9 2" xfId="37728"/>
    <cellStyle name="Total 29_Table 2A-1_EFT (Annual)" xfId="3570"/>
    <cellStyle name="Total 3" xfId="114"/>
    <cellStyle name="Total 3 10" xfId="21506"/>
    <cellStyle name="Total 3 10 2" xfId="42693"/>
    <cellStyle name="Total 3 11" xfId="26669"/>
    <cellStyle name="Total 3 2" xfId="507"/>
    <cellStyle name="Total 3 2 2" xfId="1484"/>
    <cellStyle name="Total 3 2 2 2" xfId="2754"/>
    <cellStyle name="Total 3 2 2 2 2" xfId="6315"/>
    <cellStyle name="Total 3 2 2 2 2 2" xfId="14509"/>
    <cellStyle name="Total 3 2 2 2 2 2 2" xfId="26481"/>
    <cellStyle name="Total 3 2 2 2 2 2 2 2" xfId="47667"/>
    <cellStyle name="Total 3 2 2 2 2 2 3" xfId="37063"/>
    <cellStyle name="Total 3 2 2 2 2 3" xfId="21368"/>
    <cellStyle name="Total 3 2 2 2 2 3 2" xfId="42555"/>
    <cellStyle name="Total 3 2 2 2 2 4" xfId="31971"/>
    <cellStyle name="Total 3 2 2 2 2_Table 2A-1_EFT (Annual)" xfId="9023"/>
    <cellStyle name="Total 3 2 2 2 3" xfId="11851"/>
    <cellStyle name="Total 3 2 2 2 3 2" xfId="23935"/>
    <cellStyle name="Total 3 2 2 2 3 2 2" xfId="45121"/>
    <cellStyle name="Total 3 2 2 2 3 3" xfId="34517"/>
    <cellStyle name="Total 3 2 2 2 4" xfId="18822"/>
    <cellStyle name="Total 3 2 2 2 4 2" xfId="40009"/>
    <cellStyle name="Total 3 2 2 2 5" xfId="29228"/>
    <cellStyle name="Total 3 2 2 2_Table 2A-1_EFT (Annual)" xfId="9022"/>
    <cellStyle name="Total 3 2 2 3" xfId="5045"/>
    <cellStyle name="Total 3 2 2 3 2" xfId="13305"/>
    <cellStyle name="Total 3 2 2 3 2 2" xfId="25311"/>
    <cellStyle name="Total 3 2 2 3 2 2 2" xfId="46497"/>
    <cellStyle name="Total 3 2 2 3 2 3" xfId="35893"/>
    <cellStyle name="Total 3 2 2 3 3" xfId="20198"/>
    <cellStyle name="Total 3 2 2 3 3 2" xfId="41385"/>
    <cellStyle name="Total 3 2 2 3 4" xfId="30702"/>
    <cellStyle name="Total 3 2 2 3_Table 2A-1_EFT (Annual)" xfId="9024"/>
    <cellStyle name="Total 3 2 2 4" xfId="10649"/>
    <cellStyle name="Total 3 2 2 4 2" xfId="22765"/>
    <cellStyle name="Total 3 2 2 4 2 2" xfId="43951"/>
    <cellStyle name="Total 3 2 2 4 3" xfId="33347"/>
    <cellStyle name="Total 3 2 2 5" xfId="17652"/>
    <cellStyle name="Total 3 2 2 5 2" xfId="38839"/>
    <cellStyle name="Total 3 2 2 6" xfId="27959"/>
    <cellStyle name="Total 3 2 2_Table 2A-1_EFT (Annual)" xfId="9021"/>
    <cellStyle name="Total 3 2 3" xfId="1019"/>
    <cellStyle name="Total 3 2 3 2" xfId="4580"/>
    <cellStyle name="Total 3 2 3 2 2" xfId="12840"/>
    <cellStyle name="Total 3 2 3 2 2 2" xfId="24846"/>
    <cellStyle name="Total 3 2 3 2 2 2 2" xfId="46032"/>
    <cellStyle name="Total 3 2 3 2 2 3" xfId="35428"/>
    <cellStyle name="Total 3 2 3 2 3" xfId="19733"/>
    <cellStyle name="Total 3 2 3 2 3 2" xfId="40920"/>
    <cellStyle name="Total 3 2 3 2 4" xfId="30237"/>
    <cellStyle name="Total 3 2 3 2_Table 2A-1_EFT (Annual)" xfId="9026"/>
    <cellStyle name="Total 3 2 3 3" xfId="10184"/>
    <cellStyle name="Total 3 2 3 3 2" xfId="22300"/>
    <cellStyle name="Total 3 2 3 3 2 2" xfId="43486"/>
    <cellStyle name="Total 3 2 3 3 3" xfId="32882"/>
    <cellStyle name="Total 3 2 3 4" xfId="17187"/>
    <cellStyle name="Total 3 2 3 4 2" xfId="38374"/>
    <cellStyle name="Total 3 2 3 5" xfId="27494"/>
    <cellStyle name="Total 3 2 3_Table 2A-1_EFT (Annual)" xfId="9025"/>
    <cellStyle name="Total 3 2 4" xfId="2223"/>
    <cellStyle name="Total 3 2 4 2" xfId="5784"/>
    <cellStyle name="Total 3 2 4 2 2" xfId="13999"/>
    <cellStyle name="Total 3 2 4 2 2 2" xfId="25987"/>
    <cellStyle name="Total 3 2 4 2 2 2 2" xfId="47173"/>
    <cellStyle name="Total 3 2 4 2 2 3" xfId="36569"/>
    <cellStyle name="Total 3 2 4 2 3" xfId="20874"/>
    <cellStyle name="Total 3 2 4 2 3 2" xfId="42061"/>
    <cellStyle name="Total 3 2 4 2 4" xfId="31441"/>
    <cellStyle name="Total 3 2 4 2_Table 2A-1_EFT (Annual)" xfId="9028"/>
    <cellStyle name="Total 3 2 4 3" xfId="11343"/>
    <cellStyle name="Total 3 2 4 3 2" xfId="23441"/>
    <cellStyle name="Total 3 2 4 3 2 2" xfId="44627"/>
    <cellStyle name="Total 3 2 4 3 3" xfId="34023"/>
    <cellStyle name="Total 3 2 4 4" xfId="18328"/>
    <cellStyle name="Total 3 2 4 4 2" xfId="39515"/>
    <cellStyle name="Total 3 2 4 5" xfId="28698"/>
    <cellStyle name="Total 3 2 4_Table 2A-1_EFT (Annual)" xfId="9027"/>
    <cellStyle name="Total 3 2 5" xfId="4077"/>
    <cellStyle name="Total 3 2 5 2" xfId="12401"/>
    <cellStyle name="Total 3 2 5 2 2" xfId="24423"/>
    <cellStyle name="Total 3 2 5 2 2 2" xfId="45609"/>
    <cellStyle name="Total 3 2 5 2 3" xfId="35005"/>
    <cellStyle name="Total 3 2 5 3" xfId="19310"/>
    <cellStyle name="Total 3 2 5 3 2" xfId="40497"/>
    <cellStyle name="Total 3 2 5 4" xfId="29765"/>
    <cellStyle name="Total 3 2 5_Table 2A-1_EFT (Annual)" xfId="9029"/>
    <cellStyle name="Total 3 2 6" xfId="9740"/>
    <cellStyle name="Total 3 2 6 2" xfId="21877"/>
    <cellStyle name="Total 3 2 6 2 2" xfId="43063"/>
    <cellStyle name="Total 3 2 6 3" xfId="32459"/>
    <cellStyle name="Total 3 2 7" xfId="16764"/>
    <cellStyle name="Total 3 2 7 2" xfId="37951"/>
    <cellStyle name="Total 3 2 8" xfId="27022"/>
    <cellStyle name="Total 3 2_Table 2A-1_EFT (Annual)" xfId="3574"/>
    <cellStyle name="Total 3 3" xfId="345"/>
    <cellStyle name="Total 3 3 2" xfId="1328"/>
    <cellStyle name="Total 3 3 2 2" xfId="2598"/>
    <cellStyle name="Total 3 3 2 2 2" xfId="6159"/>
    <cellStyle name="Total 3 3 2 2 2 2" xfId="14353"/>
    <cellStyle name="Total 3 3 2 2 2 2 2" xfId="26325"/>
    <cellStyle name="Total 3 3 2 2 2 2 2 2" xfId="47511"/>
    <cellStyle name="Total 3 3 2 2 2 2 3" xfId="36907"/>
    <cellStyle name="Total 3 3 2 2 2 3" xfId="21212"/>
    <cellStyle name="Total 3 3 2 2 2 3 2" xfId="42399"/>
    <cellStyle name="Total 3 3 2 2 2 4" xfId="31815"/>
    <cellStyle name="Total 3 3 2 2 2_Table 2A-1_EFT (Annual)" xfId="9032"/>
    <cellStyle name="Total 3 3 2 2 3" xfId="11695"/>
    <cellStyle name="Total 3 3 2 2 3 2" xfId="23779"/>
    <cellStyle name="Total 3 3 2 2 3 2 2" xfId="44965"/>
    <cellStyle name="Total 3 3 2 2 3 3" xfId="34361"/>
    <cellStyle name="Total 3 3 2 2 4" xfId="18666"/>
    <cellStyle name="Total 3 3 2 2 4 2" xfId="39853"/>
    <cellStyle name="Total 3 3 2 2 5" xfId="29072"/>
    <cellStyle name="Total 3 3 2 2_Table 2A-1_EFT (Annual)" xfId="9031"/>
    <cellStyle name="Total 3 3 2 3" xfId="4889"/>
    <cellStyle name="Total 3 3 2 3 2" xfId="13149"/>
    <cellStyle name="Total 3 3 2 3 2 2" xfId="25155"/>
    <cellStyle name="Total 3 3 2 3 2 2 2" xfId="46341"/>
    <cellStyle name="Total 3 3 2 3 2 3" xfId="35737"/>
    <cellStyle name="Total 3 3 2 3 3" xfId="20042"/>
    <cellStyle name="Total 3 3 2 3 3 2" xfId="41229"/>
    <cellStyle name="Total 3 3 2 3 4" xfId="30546"/>
    <cellStyle name="Total 3 3 2 3_Table 2A-1_EFT (Annual)" xfId="9033"/>
    <cellStyle name="Total 3 3 2 4" xfId="10493"/>
    <cellStyle name="Total 3 3 2 4 2" xfId="22609"/>
    <cellStyle name="Total 3 3 2 4 2 2" xfId="43795"/>
    <cellStyle name="Total 3 3 2 4 3" xfId="33191"/>
    <cellStyle name="Total 3 3 2 5" xfId="17496"/>
    <cellStyle name="Total 3 3 2 5 2" xfId="38683"/>
    <cellStyle name="Total 3 3 2 6" xfId="27803"/>
    <cellStyle name="Total 3 3 2_Table 2A-1_EFT (Annual)" xfId="9030"/>
    <cellStyle name="Total 3 3 3" xfId="887"/>
    <cellStyle name="Total 3 3 3 2" xfId="4448"/>
    <cellStyle name="Total 3 3 3 2 2" xfId="12710"/>
    <cellStyle name="Total 3 3 3 2 2 2" xfId="24720"/>
    <cellStyle name="Total 3 3 3 2 2 2 2" xfId="45906"/>
    <cellStyle name="Total 3 3 3 2 2 3" xfId="35302"/>
    <cellStyle name="Total 3 3 3 2 3" xfId="19607"/>
    <cellStyle name="Total 3 3 3 2 3 2" xfId="40794"/>
    <cellStyle name="Total 3 3 3 2 4" xfId="30105"/>
    <cellStyle name="Total 3 3 3 2_Table 2A-1_EFT (Annual)" xfId="9035"/>
    <cellStyle name="Total 3 3 3 3" xfId="10057"/>
    <cellStyle name="Total 3 3 3 3 2" xfId="22174"/>
    <cellStyle name="Total 3 3 3 3 2 2" xfId="43360"/>
    <cellStyle name="Total 3 3 3 3 3" xfId="32756"/>
    <cellStyle name="Total 3 3 3 4" xfId="17061"/>
    <cellStyle name="Total 3 3 3 4 2" xfId="38248"/>
    <cellStyle name="Total 3 3 3 5" xfId="27362"/>
    <cellStyle name="Total 3 3 3_Table 2A-1_EFT (Annual)" xfId="9034"/>
    <cellStyle name="Total 3 3 4" xfId="2067"/>
    <cellStyle name="Total 3 3 4 2" xfId="5628"/>
    <cellStyle name="Total 3 3 4 2 2" xfId="13843"/>
    <cellStyle name="Total 3 3 4 2 2 2" xfId="25831"/>
    <cellStyle name="Total 3 3 4 2 2 2 2" xfId="47017"/>
    <cellStyle name="Total 3 3 4 2 2 3" xfId="36413"/>
    <cellStyle name="Total 3 3 4 2 3" xfId="20718"/>
    <cellStyle name="Total 3 3 4 2 3 2" xfId="41905"/>
    <cellStyle name="Total 3 3 4 2 4" xfId="31285"/>
    <cellStyle name="Total 3 3 4 2_Table 2A-1_EFT (Annual)" xfId="9037"/>
    <cellStyle name="Total 3 3 4 3" xfId="11187"/>
    <cellStyle name="Total 3 3 4 3 2" xfId="23285"/>
    <cellStyle name="Total 3 3 4 3 2 2" xfId="44471"/>
    <cellStyle name="Total 3 3 4 3 3" xfId="33867"/>
    <cellStyle name="Total 3 3 4 4" xfId="18172"/>
    <cellStyle name="Total 3 3 4 4 2" xfId="39359"/>
    <cellStyle name="Total 3 3 4 5" xfId="28542"/>
    <cellStyle name="Total 3 3 4_Table 2A-1_EFT (Annual)" xfId="9036"/>
    <cellStyle name="Total 3 3 5" xfId="3915"/>
    <cellStyle name="Total 3 3 5 2" xfId="12243"/>
    <cellStyle name="Total 3 3 5 2 2" xfId="24267"/>
    <cellStyle name="Total 3 3 5 2 2 2" xfId="45453"/>
    <cellStyle name="Total 3 3 5 2 3" xfId="34849"/>
    <cellStyle name="Total 3 3 5 3" xfId="19154"/>
    <cellStyle name="Total 3 3 5 3 2" xfId="40341"/>
    <cellStyle name="Total 3 3 5 4" xfId="29603"/>
    <cellStyle name="Total 3 3 5_Table 2A-1_EFT (Annual)" xfId="9038"/>
    <cellStyle name="Total 3 3 6" xfId="9580"/>
    <cellStyle name="Total 3 3 6 2" xfId="21721"/>
    <cellStyle name="Total 3 3 6 2 2" xfId="42907"/>
    <cellStyle name="Total 3 3 6 3" xfId="32303"/>
    <cellStyle name="Total 3 3 7" xfId="16608"/>
    <cellStyle name="Total 3 3 7 2" xfId="37795"/>
    <cellStyle name="Total 3 3 8" xfId="26860"/>
    <cellStyle name="Total 3 3_Table 2A-1_EFT (Annual)" xfId="3575"/>
    <cellStyle name="Total 3 4" xfId="1162"/>
    <cellStyle name="Total 3 4 2" xfId="2432"/>
    <cellStyle name="Total 3 4 2 2" xfId="5993"/>
    <cellStyle name="Total 3 4 2 2 2" xfId="14187"/>
    <cellStyle name="Total 3 4 2 2 2 2" xfId="26159"/>
    <cellStyle name="Total 3 4 2 2 2 2 2" xfId="47345"/>
    <cellStyle name="Total 3 4 2 2 2 3" xfId="36741"/>
    <cellStyle name="Total 3 4 2 2 3" xfId="21046"/>
    <cellStyle name="Total 3 4 2 2 3 2" xfId="42233"/>
    <cellStyle name="Total 3 4 2 2 4" xfId="31649"/>
    <cellStyle name="Total 3 4 2 2_Table 2A-1_EFT (Annual)" xfId="9041"/>
    <cellStyle name="Total 3 4 2 3" xfId="11529"/>
    <cellStyle name="Total 3 4 2 3 2" xfId="23613"/>
    <cellStyle name="Total 3 4 2 3 2 2" xfId="44799"/>
    <cellStyle name="Total 3 4 2 3 3" xfId="34195"/>
    <cellStyle name="Total 3 4 2 4" xfId="18500"/>
    <cellStyle name="Total 3 4 2 4 2" xfId="39687"/>
    <cellStyle name="Total 3 4 2 5" xfId="28906"/>
    <cellStyle name="Total 3 4 2_Table 2A-1_EFT (Annual)" xfId="9040"/>
    <cellStyle name="Total 3 4 3" xfId="4723"/>
    <cellStyle name="Total 3 4 3 2" xfId="12983"/>
    <cellStyle name="Total 3 4 3 2 2" xfId="24989"/>
    <cellStyle name="Total 3 4 3 2 2 2" xfId="46175"/>
    <cellStyle name="Total 3 4 3 2 3" xfId="35571"/>
    <cellStyle name="Total 3 4 3 3" xfId="19876"/>
    <cellStyle name="Total 3 4 3 3 2" xfId="41063"/>
    <cellStyle name="Total 3 4 3 4" xfId="30380"/>
    <cellStyle name="Total 3 4 3_Table 2A-1_EFT (Annual)" xfId="9042"/>
    <cellStyle name="Total 3 4 4" xfId="10327"/>
    <cellStyle name="Total 3 4 4 2" xfId="22443"/>
    <cellStyle name="Total 3 4 4 2 2" xfId="43629"/>
    <cellStyle name="Total 3 4 4 3" xfId="33025"/>
    <cellStyle name="Total 3 4 5" xfId="17330"/>
    <cellStyle name="Total 3 4 5 2" xfId="38517"/>
    <cellStyle name="Total 3 4 6" xfId="27637"/>
    <cellStyle name="Total 3 4_Table 2A-1_EFT (Annual)" xfId="9039"/>
    <cellStyle name="Total 3 5" xfId="728"/>
    <cellStyle name="Total 3 5 2" xfId="4289"/>
    <cellStyle name="Total 3 5 2 2" xfId="12569"/>
    <cellStyle name="Total 3 5 2 2 2" xfId="24586"/>
    <cellStyle name="Total 3 5 2 2 2 2" xfId="45772"/>
    <cellStyle name="Total 3 5 2 2 3" xfId="35168"/>
    <cellStyle name="Total 3 5 2 3" xfId="19473"/>
    <cellStyle name="Total 3 5 2 3 2" xfId="40660"/>
    <cellStyle name="Total 3 5 2 4" xfId="29946"/>
    <cellStyle name="Total 3 5 2_Table 2A-1_EFT (Annual)" xfId="9044"/>
    <cellStyle name="Total 3 5 3" xfId="9917"/>
    <cellStyle name="Total 3 5 3 2" xfId="22040"/>
    <cellStyle name="Total 3 5 3 2 2" xfId="43226"/>
    <cellStyle name="Total 3 5 3 3" xfId="32622"/>
    <cellStyle name="Total 3 5 4" xfId="16927"/>
    <cellStyle name="Total 3 5 4 2" xfId="38114"/>
    <cellStyle name="Total 3 5 5" xfId="27203"/>
    <cellStyle name="Total 3 5_Table 2A-1_EFT (Annual)" xfId="9043"/>
    <cellStyle name="Total 3 6" xfId="1798"/>
    <cellStyle name="Total 3 6 2" xfId="5359"/>
    <cellStyle name="Total 3 6 2 2" xfId="13574"/>
    <cellStyle name="Total 3 6 2 2 2" xfId="25562"/>
    <cellStyle name="Total 3 6 2 2 2 2" xfId="46748"/>
    <cellStyle name="Total 3 6 2 2 3" xfId="36144"/>
    <cellStyle name="Total 3 6 2 3" xfId="20449"/>
    <cellStyle name="Total 3 6 2 3 2" xfId="41636"/>
    <cellStyle name="Total 3 6 2 4" xfId="31016"/>
    <cellStyle name="Total 3 6 2_Table 2A-1_EFT (Annual)" xfId="9046"/>
    <cellStyle name="Total 3 6 3" xfId="10918"/>
    <cellStyle name="Total 3 6 3 2" xfId="23016"/>
    <cellStyle name="Total 3 6 3 2 2" xfId="44202"/>
    <cellStyle name="Total 3 6 3 3" xfId="33598"/>
    <cellStyle name="Total 3 6 4" xfId="17903"/>
    <cellStyle name="Total 3 6 4 2" xfId="39090"/>
    <cellStyle name="Total 3 6 5" xfId="28273"/>
    <cellStyle name="Total 3 6_Table 2A-1_EFT (Annual)" xfId="9045"/>
    <cellStyle name="Total 3 7" xfId="3703"/>
    <cellStyle name="Total 3 7 2" xfId="12071"/>
    <cellStyle name="Total 3 7 2 2" xfId="24101"/>
    <cellStyle name="Total 3 7 2 2 2" xfId="45287"/>
    <cellStyle name="Total 3 7 2 3" xfId="34683"/>
    <cellStyle name="Total 3 7 3" xfId="18988"/>
    <cellStyle name="Total 3 7 3 2" xfId="40175"/>
    <cellStyle name="Total 3 7 4" xfId="29412"/>
    <cellStyle name="Total 3 7_Table 2A-1_EFT (Annual)" xfId="9047"/>
    <cellStyle name="Total 3 8" xfId="9390"/>
    <cellStyle name="Total 3 8 2" xfId="21555"/>
    <cellStyle name="Total 3 8 2 2" xfId="42741"/>
    <cellStyle name="Total 3 8 3" xfId="32137"/>
    <cellStyle name="Total 3 9" xfId="16442"/>
    <cellStyle name="Total 3 9 2" xfId="37629"/>
    <cellStyle name="Total 3_Table 2A-1_EFT (Annual)" xfId="3573"/>
    <cellStyle name="Total 30" xfId="191"/>
    <cellStyle name="Total 30 10" xfId="26746"/>
    <cellStyle name="Total 30 2" xfId="584"/>
    <cellStyle name="Total 30 2 2" xfId="1561"/>
    <cellStyle name="Total 30 2 2 2" xfId="2831"/>
    <cellStyle name="Total 30 2 2 2 2" xfId="6392"/>
    <cellStyle name="Total 30 2 2 2 2 2" xfId="14586"/>
    <cellStyle name="Total 30 2 2 2 2 2 2" xfId="26558"/>
    <cellStyle name="Total 30 2 2 2 2 2 2 2" xfId="47744"/>
    <cellStyle name="Total 30 2 2 2 2 2 3" xfId="37140"/>
    <cellStyle name="Total 30 2 2 2 2 3" xfId="21445"/>
    <cellStyle name="Total 30 2 2 2 2 3 2" xfId="42632"/>
    <cellStyle name="Total 30 2 2 2 2 4" xfId="32048"/>
    <cellStyle name="Total 30 2 2 2 2_Table 2A-1_EFT (Annual)" xfId="9050"/>
    <cellStyle name="Total 30 2 2 2 3" xfId="11928"/>
    <cellStyle name="Total 30 2 2 2 3 2" xfId="24012"/>
    <cellStyle name="Total 30 2 2 2 3 2 2" xfId="45198"/>
    <cellStyle name="Total 30 2 2 2 3 3" xfId="34594"/>
    <cellStyle name="Total 30 2 2 2 4" xfId="18899"/>
    <cellStyle name="Total 30 2 2 2 4 2" xfId="40086"/>
    <cellStyle name="Total 30 2 2 2 5" xfId="29305"/>
    <cellStyle name="Total 30 2 2 2_Table 2A-1_EFT (Annual)" xfId="9049"/>
    <cellStyle name="Total 30 2 2 3" xfId="5122"/>
    <cellStyle name="Total 30 2 2 3 2" xfId="13382"/>
    <cellStyle name="Total 30 2 2 3 2 2" xfId="25388"/>
    <cellStyle name="Total 30 2 2 3 2 2 2" xfId="46574"/>
    <cellStyle name="Total 30 2 2 3 2 3" xfId="35970"/>
    <cellStyle name="Total 30 2 2 3 3" xfId="20275"/>
    <cellStyle name="Total 30 2 2 3 3 2" xfId="41462"/>
    <cellStyle name="Total 30 2 2 3 4" xfId="30779"/>
    <cellStyle name="Total 30 2 2 3_Table 2A-1_EFT (Annual)" xfId="9051"/>
    <cellStyle name="Total 30 2 2 4" xfId="10726"/>
    <cellStyle name="Total 30 2 2 4 2" xfId="22842"/>
    <cellStyle name="Total 30 2 2 4 2 2" xfId="44028"/>
    <cellStyle name="Total 30 2 2 4 3" xfId="33424"/>
    <cellStyle name="Total 30 2 2 5" xfId="17729"/>
    <cellStyle name="Total 30 2 2 5 2" xfId="38916"/>
    <cellStyle name="Total 30 2 2 6" xfId="28036"/>
    <cellStyle name="Total 30 2 2_Table 2A-1_EFT (Annual)" xfId="9048"/>
    <cellStyle name="Total 30 2 3" xfId="1083"/>
    <cellStyle name="Total 30 2 3 2" xfId="4644"/>
    <cellStyle name="Total 30 2 3 2 2" xfId="12904"/>
    <cellStyle name="Total 30 2 3 2 2 2" xfId="24910"/>
    <cellStyle name="Total 30 2 3 2 2 2 2" xfId="46096"/>
    <cellStyle name="Total 30 2 3 2 2 3" xfId="35492"/>
    <cellStyle name="Total 30 2 3 2 3" xfId="19797"/>
    <cellStyle name="Total 30 2 3 2 3 2" xfId="40984"/>
    <cellStyle name="Total 30 2 3 2 4" xfId="30301"/>
    <cellStyle name="Total 30 2 3 2_Table 2A-1_EFT (Annual)" xfId="9053"/>
    <cellStyle name="Total 30 2 3 3" xfId="10248"/>
    <cellStyle name="Total 30 2 3 3 2" xfId="22364"/>
    <cellStyle name="Total 30 2 3 3 2 2" xfId="43550"/>
    <cellStyle name="Total 30 2 3 3 3" xfId="32946"/>
    <cellStyle name="Total 30 2 3 4" xfId="17251"/>
    <cellStyle name="Total 30 2 3 4 2" xfId="38438"/>
    <cellStyle name="Total 30 2 3 5" xfId="27558"/>
    <cellStyle name="Total 30 2 3_Table 2A-1_EFT (Annual)" xfId="9052"/>
    <cellStyle name="Total 30 2 4" xfId="2300"/>
    <cellStyle name="Total 30 2 4 2" xfId="5861"/>
    <cellStyle name="Total 30 2 4 2 2" xfId="14076"/>
    <cellStyle name="Total 30 2 4 2 2 2" xfId="26064"/>
    <cellStyle name="Total 30 2 4 2 2 2 2" xfId="47250"/>
    <cellStyle name="Total 30 2 4 2 2 3" xfId="36646"/>
    <cellStyle name="Total 30 2 4 2 3" xfId="20951"/>
    <cellStyle name="Total 30 2 4 2 3 2" xfId="42138"/>
    <cellStyle name="Total 30 2 4 2 4" xfId="31518"/>
    <cellStyle name="Total 30 2 4 2_Table 2A-1_EFT (Annual)" xfId="9055"/>
    <cellStyle name="Total 30 2 4 3" xfId="11420"/>
    <cellStyle name="Total 30 2 4 3 2" xfId="23518"/>
    <cellStyle name="Total 30 2 4 3 2 2" xfId="44704"/>
    <cellStyle name="Total 30 2 4 3 3" xfId="34100"/>
    <cellStyle name="Total 30 2 4 4" xfId="18405"/>
    <cellStyle name="Total 30 2 4 4 2" xfId="39592"/>
    <cellStyle name="Total 30 2 4 5" xfId="28775"/>
    <cellStyle name="Total 30 2 4_Table 2A-1_EFT (Annual)" xfId="9054"/>
    <cellStyle name="Total 30 2 5" xfId="4154"/>
    <cellStyle name="Total 30 2 5 2" xfId="12478"/>
    <cellStyle name="Total 30 2 5 2 2" xfId="24500"/>
    <cellStyle name="Total 30 2 5 2 2 2" xfId="45686"/>
    <cellStyle name="Total 30 2 5 2 3" xfId="35082"/>
    <cellStyle name="Total 30 2 5 3" xfId="19387"/>
    <cellStyle name="Total 30 2 5 3 2" xfId="40574"/>
    <cellStyle name="Total 30 2 5 4" xfId="29842"/>
    <cellStyle name="Total 30 2 5_Table 2A-1_EFT (Annual)" xfId="9056"/>
    <cellStyle name="Total 30 2 6" xfId="9817"/>
    <cellStyle name="Total 30 2 6 2" xfId="21954"/>
    <cellStyle name="Total 30 2 6 2 2" xfId="43140"/>
    <cellStyle name="Total 30 2 6 3" xfId="32536"/>
    <cellStyle name="Total 30 2 7" xfId="16841"/>
    <cellStyle name="Total 30 2 7 2" xfId="38028"/>
    <cellStyle name="Total 30 2 8" xfId="27099"/>
    <cellStyle name="Total 30 2_Table 2A-1_EFT (Annual)" xfId="3577"/>
    <cellStyle name="Total 30 3" xfId="421"/>
    <cellStyle name="Total 30 3 2" xfId="1404"/>
    <cellStyle name="Total 30 3 2 2" xfId="2674"/>
    <cellStyle name="Total 30 3 2 2 2" xfId="6235"/>
    <cellStyle name="Total 30 3 2 2 2 2" xfId="14429"/>
    <cellStyle name="Total 30 3 2 2 2 2 2" xfId="26401"/>
    <cellStyle name="Total 30 3 2 2 2 2 2 2" xfId="47587"/>
    <cellStyle name="Total 30 3 2 2 2 2 3" xfId="36983"/>
    <cellStyle name="Total 30 3 2 2 2 3" xfId="21288"/>
    <cellStyle name="Total 30 3 2 2 2 3 2" xfId="42475"/>
    <cellStyle name="Total 30 3 2 2 2 4" xfId="31891"/>
    <cellStyle name="Total 30 3 2 2 2_Table 2A-1_EFT (Annual)" xfId="9059"/>
    <cellStyle name="Total 30 3 2 2 3" xfId="11771"/>
    <cellStyle name="Total 30 3 2 2 3 2" xfId="23855"/>
    <cellStyle name="Total 30 3 2 2 3 2 2" xfId="45041"/>
    <cellStyle name="Total 30 3 2 2 3 3" xfId="34437"/>
    <cellStyle name="Total 30 3 2 2 4" xfId="18742"/>
    <cellStyle name="Total 30 3 2 2 4 2" xfId="39929"/>
    <cellStyle name="Total 30 3 2 2 5" xfId="29148"/>
    <cellStyle name="Total 30 3 2 2_Table 2A-1_EFT (Annual)" xfId="9058"/>
    <cellStyle name="Total 30 3 2 3" xfId="4965"/>
    <cellStyle name="Total 30 3 2 3 2" xfId="13225"/>
    <cellStyle name="Total 30 3 2 3 2 2" xfId="25231"/>
    <cellStyle name="Total 30 3 2 3 2 2 2" xfId="46417"/>
    <cellStyle name="Total 30 3 2 3 2 3" xfId="35813"/>
    <cellStyle name="Total 30 3 2 3 3" xfId="20118"/>
    <cellStyle name="Total 30 3 2 3 3 2" xfId="41305"/>
    <cellStyle name="Total 30 3 2 3 4" xfId="30622"/>
    <cellStyle name="Total 30 3 2 3_Table 2A-1_EFT (Annual)" xfId="9060"/>
    <cellStyle name="Total 30 3 2 4" xfId="10569"/>
    <cellStyle name="Total 30 3 2 4 2" xfId="22685"/>
    <cellStyle name="Total 30 3 2 4 2 2" xfId="43871"/>
    <cellStyle name="Total 30 3 2 4 3" xfId="33267"/>
    <cellStyle name="Total 30 3 2 5" xfId="17572"/>
    <cellStyle name="Total 30 3 2 5 2" xfId="38759"/>
    <cellStyle name="Total 30 3 2 6" xfId="27879"/>
    <cellStyle name="Total 30 3 2_Table 2A-1_EFT (Annual)" xfId="9057"/>
    <cellStyle name="Total 30 3 3" xfId="950"/>
    <cellStyle name="Total 30 3 3 2" xfId="4511"/>
    <cellStyle name="Total 30 3 3 2 2" xfId="12773"/>
    <cellStyle name="Total 30 3 3 2 2 2" xfId="24783"/>
    <cellStyle name="Total 30 3 3 2 2 2 2" xfId="45969"/>
    <cellStyle name="Total 30 3 3 2 2 3" xfId="35365"/>
    <cellStyle name="Total 30 3 3 2 3" xfId="19670"/>
    <cellStyle name="Total 30 3 3 2 3 2" xfId="40857"/>
    <cellStyle name="Total 30 3 3 2 4" xfId="30168"/>
    <cellStyle name="Total 30 3 3 2_Table 2A-1_EFT (Annual)" xfId="9062"/>
    <cellStyle name="Total 30 3 3 3" xfId="10120"/>
    <cellStyle name="Total 30 3 3 3 2" xfId="22237"/>
    <cellStyle name="Total 30 3 3 3 2 2" xfId="43423"/>
    <cellStyle name="Total 30 3 3 3 3" xfId="32819"/>
    <cellStyle name="Total 30 3 3 4" xfId="17124"/>
    <cellStyle name="Total 30 3 3 4 2" xfId="38311"/>
    <cellStyle name="Total 30 3 3 5" xfId="27425"/>
    <cellStyle name="Total 30 3 3_Table 2A-1_EFT (Annual)" xfId="9061"/>
    <cellStyle name="Total 30 3 4" xfId="2143"/>
    <cellStyle name="Total 30 3 4 2" xfId="5704"/>
    <cellStyle name="Total 30 3 4 2 2" xfId="13919"/>
    <cellStyle name="Total 30 3 4 2 2 2" xfId="25907"/>
    <cellStyle name="Total 30 3 4 2 2 2 2" xfId="47093"/>
    <cellStyle name="Total 30 3 4 2 2 3" xfId="36489"/>
    <cellStyle name="Total 30 3 4 2 3" xfId="20794"/>
    <cellStyle name="Total 30 3 4 2 3 2" xfId="41981"/>
    <cellStyle name="Total 30 3 4 2 4" xfId="31361"/>
    <cellStyle name="Total 30 3 4 2_Table 2A-1_EFT (Annual)" xfId="9064"/>
    <cellStyle name="Total 30 3 4 3" xfId="11263"/>
    <cellStyle name="Total 30 3 4 3 2" xfId="23361"/>
    <cellStyle name="Total 30 3 4 3 2 2" xfId="44547"/>
    <cellStyle name="Total 30 3 4 3 3" xfId="33943"/>
    <cellStyle name="Total 30 3 4 4" xfId="18248"/>
    <cellStyle name="Total 30 3 4 4 2" xfId="39435"/>
    <cellStyle name="Total 30 3 4 5" xfId="28618"/>
    <cellStyle name="Total 30 3 4_Table 2A-1_EFT (Annual)" xfId="9063"/>
    <cellStyle name="Total 30 3 5" xfId="3991"/>
    <cellStyle name="Total 30 3 5 2" xfId="12319"/>
    <cellStyle name="Total 30 3 5 2 2" xfId="24343"/>
    <cellStyle name="Total 30 3 5 2 2 2" xfId="45529"/>
    <cellStyle name="Total 30 3 5 2 3" xfId="34925"/>
    <cellStyle name="Total 30 3 5 3" xfId="19230"/>
    <cellStyle name="Total 30 3 5 3 2" xfId="40417"/>
    <cellStyle name="Total 30 3 5 4" xfId="29679"/>
    <cellStyle name="Total 30 3 5_Table 2A-1_EFT (Annual)" xfId="9065"/>
    <cellStyle name="Total 30 3 6" xfId="9656"/>
    <cellStyle name="Total 30 3 6 2" xfId="21797"/>
    <cellStyle name="Total 30 3 6 2 2" xfId="42983"/>
    <cellStyle name="Total 30 3 6 3" xfId="32379"/>
    <cellStyle name="Total 30 3 7" xfId="16684"/>
    <cellStyle name="Total 30 3 7 2" xfId="37871"/>
    <cellStyle name="Total 30 3 8" xfId="26936"/>
    <cellStyle name="Total 30 3_Table 2A-1_EFT (Annual)" xfId="3578"/>
    <cellStyle name="Total 30 4" xfId="1239"/>
    <cellStyle name="Total 30 4 2" xfId="2509"/>
    <cellStyle name="Total 30 4 2 2" xfId="6070"/>
    <cellStyle name="Total 30 4 2 2 2" xfId="14264"/>
    <cellStyle name="Total 30 4 2 2 2 2" xfId="26236"/>
    <cellStyle name="Total 30 4 2 2 2 2 2" xfId="47422"/>
    <cellStyle name="Total 30 4 2 2 2 3" xfId="36818"/>
    <cellStyle name="Total 30 4 2 2 3" xfId="21123"/>
    <cellStyle name="Total 30 4 2 2 3 2" xfId="42310"/>
    <cellStyle name="Total 30 4 2 2 4" xfId="31726"/>
    <cellStyle name="Total 30 4 2 2_Table 2A-1_EFT (Annual)" xfId="9068"/>
    <cellStyle name="Total 30 4 2 3" xfId="11606"/>
    <cellStyle name="Total 30 4 2 3 2" xfId="23690"/>
    <cellStyle name="Total 30 4 2 3 2 2" xfId="44876"/>
    <cellStyle name="Total 30 4 2 3 3" xfId="34272"/>
    <cellStyle name="Total 30 4 2 4" xfId="18577"/>
    <cellStyle name="Total 30 4 2 4 2" xfId="39764"/>
    <cellStyle name="Total 30 4 2 5" xfId="28983"/>
    <cellStyle name="Total 30 4 2_Table 2A-1_EFT (Annual)" xfId="9067"/>
    <cellStyle name="Total 30 4 3" xfId="4800"/>
    <cellStyle name="Total 30 4 3 2" xfId="13060"/>
    <cellStyle name="Total 30 4 3 2 2" xfId="25066"/>
    <cellStyle name="Total 30 4 3 2 2 2" xfId="46252"/>
    <cellStyle name="Total 30 4 3 2 3" xfId="35648"/>
    <cellStyle name="Total 30 4 3 3" xfId="19953"/>
    <cellStyle name="Total 30 4 3 3 2" xfId="41140"/>
    <cellStyle name="Total 30 4 3 4" xfId="30457"/>
    <cellStyle name="Total 30 4 3_Table 2A-1_EFT (Annual)" xfId="9069"/>
    <cellStyle name="Total 30 4 4" xfId="10404"/>
    <cellStyle name="Total 30 4 4 2" xfId="22520"/>
    <cellStyle name="Total 30 4 4 2 2" xfId="43706"/>
    <cellStyle name="Total 30 4 4 3" xfId="33102"/>
    <cellStyle name="Total 30 4 5" xfId="17407"/>
    <cellStyle name="Total 30 4 5 2" xfId="38594"/>
    <cellStyle name="Total 30 4 6" xfId="27714"/>
    <cellStyle name="Total 30 4_Table 2A-1_EFT (Annual)" xfId="9066"/>
    <cellStyle name="Total 30 5" xfId="792"/>
    <cellStyle name="Total 30 5 2" xfId="4353"/>
    <cellStyle name="Total 30 5 2 2" xfId="12633"/>
    <cellStyle name="Total 30 5 2 2 2" xfId="24650"/>
    <cellStyle name="Total 30 5 2 2 2 2" xfId="45836"/>
    <cellStyle name="Total 30 5 2 2 3" xfId="35232"/>
    <cellStyle name="Total 30 5 2 3" xfId="19537"/>
    <cellStyle name="Total 30 5 2 3 2" xfId="40724"/>
    <cellStyle name="Total 30 5 2 4" xfId="30010"/>
    <cellStyle name="Total 30 5 2_Table 2A-1_EFT (Annual)" xfId="9071"/>
    <cellStyle name="Total 30 5 3" xfId="9981"/>
    <cellStyle name="Total 30 5 3 2" xfId="22104"/>
    <cellStyle name="Total 30 5 3 2 2" xfId="43290"/>
    <cellStyle name="Total 30 5 3 3" xfId="32686"/>
    <cellStyle name="Total 30 5 4" xfId="16991"/>
    <cellStyle name="Total 30 5 4 2" xfId="38178"/>
    <cellStyle name="Total 30 5 5" xfId="27267"/>
    <cellStyle name="Total 30 5_Table 2A-1_EFT (Annual)" xfId="9070"/>
    <cellStyle name="Total 30 6" xfId="1978"/>
    <cellStyle name="Total 30 6 2" xfId="5539"/>
    <cellStyle name="Total 30 6 2 2" xfId="13754"/>
    <cellStyle name="Total 30 6 2 2 2" xfId="25742"/>
    <cellStyle name="Total 30 6 2 2 2 2" xfId="46928"/>
    <cellStyle name="Total 30 6 2 2 3" xfId="36324"/>
    <cellStyle name="Total 30 6 2 3" xfId="20629"/>
    <cellStyle name="Total 30 6 2 3 2" xfId="41816"/>
    <cellStyle name="Total 30 6 2 4" xfId="31196"/>
    <cellStyle name="Total 30 6 2_Table 2A-1_EFT (Annual)" xfId="9073"/>
    <cellStyle name="Total 30 6 3" xfId="11098"/>
    <cellStyle name="Total 30 6 3 2" xfId="23196"/>
    <cellStyle name="Total 30 6 3 2 2" xfId="44382"/>
    <cellStyle name="Total 30 6 3 3" xfId="33778"/>
    <cellStyle name="Total 30 6 4" xfId="18083"/>
    <cellStyle name="Total 30 6 4 2" xfId="39270"/>
    <cellStyle name="Total 30 6 5" xfId="28453"/>
    <cellStyle name="Total 30 6_Table 2A-1_EFT (Annual)" xfId="9072"/>
    <cellStyle name="Total 30 7" xfId="3780"/>
    <cellStyle name="Total 30 7 2" xfId="12148"/>
    <cellStyle name="Total 30 7 2 2" xfId="24178"/>
    <cellStyle name="Total 30 7 2 2 2" xfId="45364"/>
    <cellStyle name="Total 30 7 2 3" xfId="34760"/>
    <cellStyle name="Total 30 7 3" xfId="19065"/>
    <cellStyle name="Total 30 7 3 2" xfId="40252"/>
    <cellStyle name="Total 30 7 4" xfId="29489"/>
    <cellStyle name="Total 30 7_Table 2A-1_EFT (Annual)" xfId="9074"/>
    <cellStyle name="Total 30 8" xfId="9467"/>
    <cellStyle name="Total 30 8 2" xfId="21632"/>
    <cellStyle name="Total 30 8 2 2" xfId="42818"/>
    <cellStyle name="Total 30 8 3" xfId="32214"/>
    <cellStyle name="Total 30 9" xfId="16519"/>
    <cellStyle name="Total 30 9 2" xfId="37706"/>
    <cellStyle name="Total 30_Table 2A-1_EFT (Annual)" xfId="3576"/>
    <cellStyle name="Total 31" xfId="244"/>
    <cellStyle name="Total 31 10" xfId="26799"/>
    <cellStyle name="Total 31 2" xfId="631"/>
    <cellStyle name="Total 31 2 2" xfId="1608"/>
    <cellStyle name="Total 31 2 2 2" xfId="2878"/>
    <cellStyle name="Total 31 2 2 2 2" xfId="6439"/>
    <cellStyle name="Total 31 2 2 2 2 2" xfId="14633"/>
    <cellStyle name="Total 31 2 2 2 2 2 2" xfId="26605"/>
    <cellStyle name="Total 31 2 2 2 2 2 2 2" xfId="47791"/>
    <cellStyle name="Total 31 2 2 2 2 2 3" xfId="37187"/>
    <cellStyle name="Total 31 2 2 2 2 3" xfId="21492"/>
    <cellStyle name="Total 31 2 2 2 2 3 2" xfId="42679"/>
    <cellStyle name="Total 31 2 2 2 2 4" xfId="32095"/>
    <cellStyle name="Total 31 2 2 2 2_Table 2A-1_EFT (Annual)" xfId="9077"/>
    <cellStyle name="Total 31 2 2 2 3" xfId="11975"/>
    <cellStyle name="Total 31 2 2 2 3 2" xfId="24059"/>
    <cellStyle name="Total 31 2 2 2 3 2 2" xfId="45245"/>
    <cellStyle name="Total 31 2 2 2 3 3" xfId="34641"/>
    <cellStyle name="Total 31 2 2 2 4" xfId="18946"/>
    <cellStyle name="Total 31 2 2 2 4 2" xfId="40133"/>
    <cellStyle name="Total 31 2 2 2 5" xfId="29352"/>
    <cellStyle name="Total 31 2 2 2_Table 2A-1_EFT (Annual)" xfId="9076"/>
    <cellStyle name="Total 31 2 2 3" xfId="5169"/>
    <cellStyle name="Total 31 2 2 3 2" xfId="13429"/>
    <cellStyle name="Total 31 2 2 3 2 2" xfId="25435"/>
    <cellStyle name="Total 31 2 2 3 2 2 2" xfId="46621"/>
    <cellStyle name="Total 31 2 2 3 2 3" xfId="36017"/>
    <cellStyle name="Total 31 2 2 3 3" xfId="20322"/>
    <cellStyle name="Total 31 2 2 3 3 2" xfId="41509"/>
    <cellStyle name="Total 31 2 2 3 4" xfId="30826"/>
    <cellStyle name="Total 31 2 2 3_Table 2A-1_EFT (Annual)" xfId="9078"/>
    <cellStyle name="Total 31 2 2 4" xfId="10773"/>
    <cellStyle name="Total 31 2 2 4 2" xfId="22889"/>
    <cellStyle name="Total 31 2 2 4 2 2" xfId="44075"/>
    <cellStyle name="Total 31 2 2 4 3" xfId="33471"/>
    <cellStyle name="Total 31 2 2 5" xfId="17776"/>
    <cellStyle name="Total 31 2 2 5 2" xfId="38963"/>
    <cellStyle name="Total 31 2 2 6" xfId="28083"/>
    <cellStyle name="Total 31 2 2_Table 2A-1_EFT (Annual)" xfId="9075"/>
    <cellStyle name="Total 31 2 3" xfId="1121"/>
    <cellStyle name="Total 31 2 3 2" xfId="4682"/>
    <cellStyle name="Total 31 2 3 2 2" xfId="12942"/>
    <cellStyle name="Total 31 2 3 2 2 2" xfId="24948"/>
    <cellStyle name="Total 31 2 3 2 2 2 2" xfId="46134"/>
    <cellStyle name="Total 31 2 3 2 2 3" xfId="35530"/>
    <cellStyle name="Total 31 2 3 2 3" xfId="19835"/>
    <cellStyle name="Total 31 2 3 2 3 2" xfId="41022"/>
    <cellStyle name="Total 31 2 3 2 4" xfId="30339"/>
    <cellStyle name="Total 31 2 3 2_Table 2A-1_EFT (Annual)" xfId="9080"/>
    <cellStyle name="Total 31 2 3 3" xfId="10286"/>
    <cellStyle name="Total 31 2 3 3 2" xfId="22402"/>
    <cellStyle name="Total 31 2 3 3 2 2" xfId="43588"/>
    <cellStyle name="Total 31 2 3 3 3" xfId="32984"/>
    <cellStyle name="Total 31 2 3 4" xfId="17289"/>
    <cellStyle name="Total 31 2 3 4 2" xfId="38476"/>
    <cellStyle name="Total 31 2 3 5" xfId="27596"/>
    <cellStyle name="Total 31 2 3_Table 2A-1_EFT (Annual)" xfId="9079"/>
    <cellStyle name="Total 31 2 4" xfId="2347"/>
    <cellStyle name="Total 31 2 4 2" xfId="5908"/>
    <cellStyle name="Total 31 2 4 2 2" xfId="14123"/>
    <cellStyle name="Total 31 2 4 2 2 2" xfId="26111"/>
    <cellStyle name="Total 31 2 4 2 2 2 2" xfId="47297"/>
    <cellStyle name="Total 31 2 4 2 2 3" xfId="36693"/>
    <cellStyle name="Total 31 2 4 2 3" xfId="20998"/>
    <cellStyle name="Total 31 2 4 2 3 2" xfId="42185"/>
    <cellStyle name="Total 31 2 4 2 4" xfId="31565"/>
    <cellStyle name="Total 31 2 4 2_Table 2A-1_EFT (Annual)" xfId="9082"/>
    <cellStyle name="Total 31 2 4 3" xfId="11467"/>
    <cellStyle name="Total 31 2 4 3 2" xfId="23565"/>
    <cellStyle name="Total 31 2 4 3 2 2" xfId="44751"/>
    <cellStyle name="Total 31 2 4 3 3" xfId="34147"/>
    <cellStyle name="Total 31 2 4 4" xfId="18452"/>
    <cellStyle name="Total 31 2 4 4 2" xfId="39639"/>
    <cellStyle name="Total 31 2 4 5" xfId="28822"/>
    <cellStyle name="Total 31 2 4_Table 2A-1_EFT (Annual)" xfId="9081"/>
    <cellStyle name="Total 31 2 5" xfId="4201"/>
    <cellStyle name="Total 31 2 5 2" xfId="12525"/>
    <cellStyle name="Total 31 2 5 2 2" xfId="24547"/>
    <cellStyle name="Total 31 2 5 2 2 2" xfId="45733"/>
    <cellStyle name="Total 31 2 5 2 3" xfId="35129"/>
    <cellStyle name="Total 31 2 5 3" xfId="19434"/>
    <cellStyle name="Total 31 2 5 3 2" xfId="40621"/>
    <cellStyle name="Total 31 2 5 4" xfId="29889"/>
    <cellStyle name="Total 31 2 5_Table 2A-1_EFT (Annual)" xfId="9083"/>
    <cellStyle name="Total 31 2 6" xfId="9864"/>
    <cellStyle name="Total 31 2 6 2" xfId="22001"/>
    <cellStyle name="Total 31 2 6 2 2" xfId="43187"/>
    <cellStyle name="Total 31 2 6 3" xfId="32583"/>
    <cellStyle name="Total 31 2 7" xfId="16888"/>
    <cellStyle name="Total 31 2 7 2" xfId="38075"/>
    <cellStyle name="Total 31 2 8" xfId="27146"/>
    <cellStyle name="Total 31 2_Table 2A-1_EFT (Annual)" xfId="3580"/>
    <cellStyle name="Total 31 3" xfId="470"/>
    <cellStyle name="Total 31 3 2" xfId="1447"/>
    <cellStyle name="Total 31 3 2 2" xfId="2717"/>
    <cellStyle name="Total 31 3 2 2 2" xfId="6278"/>
    <cellStyle name="Total 31 3 2 2 2 2" xfId="14472"/>
    <cellStyle name="Total 31 3 2 2 2 2 2" xfId="26444"/>
    <cellStyle name="Total 31 3 2 2 2 2 2 2" xfId="47630"/>
    <cellStyle name="Total 31 3 2 2 2 2 3" xfId="37026"/>
    <cellStyle name="Total 31 3 2 2 2 3" xfId="21331"/>
    <cellStyle name="Total 31 3 2 2 2 3 2" xfId="42518"/>
    <cellStyle name="Total 31 3 2 2 2 4" xfId="31934"/>
    <cellStyle name="Total 31 3 2 2 2_Table 2A-1_EFT (Annual)" xfId="9086"/>
    <cellStyle name="Total 31 3 2 2 3" xfId="11814"/>
    <cellStyle name="Total 31 3 2 2 3 2" xfId="23898"/>
    <cellStyle name="Total 31 3 2 2 3 2 2" xfId="45084"/>
    <cellStyle name="Total 31 3 2 2 3 3" xfId="34480"/>
    <cellStyle name="Total 31 3 2 2 4" xfId="18785"/>
    <cellStyle name="Total 31 3 2 2 4 2" xfId="39972"/>
    <cellStyle name="Total 31 3 2 2 5" xfId="29191"/>
    <cellStyle name="Total 31 3 2 2_Table 2A-1_EFT (Annual)" xfId="9085"/>
    <cellStyle name="Total 31 3 2 3" xfId="5008"/>
    <cellStyle name="Total 31 3 2 3 2" xfId="13268"/>
    <cellStyle name="Total 31 3 2 3 2 2" xfId="25274"/>
    <cellStyle name="Total 31 3 2 3 2 2 2" xfId="46460"/>
    <cellStyle name="Total 31 3 2 3 2 3" xfId="35856"/>
    <cellStyle name="Total 31 3 2 3 3" xfId="20161"/>
    <cellStyle name="Total 31 3 2 3 3 2" xfId="41348"/>
    <cellStyle name="Total 31 3 2 3 4" xfId="30665"/>
    <cellStyle name="Total 31 3 2 3_Table 2A-1_EFT (Annual)" xfId="9087"/>
    <cellStyle name="Total 31 3 2 4" xfId="10612"/>
    <cellStyle name="Total 31 3 2 4 2" xfId="22728"/>
    <cellStyle name="Total 31 3 2 4 2 2" xfId="43914"/>
    <cellStyle name="Total 31 3 2 4 3" xfId="33310"/>
    <cellStyle name="Total 31 3 2 5" xfId="17615"/>
    <cellStyle name="Total 31 3 2 5 2" xfId="38802"/>
    <cellStyle name="Total 31 3 2 6" xfId="27922"/>
    <cellStyle name="Total 31 3 2_Table 2A-1_EFT (Annual)" xfId="9084"/>
    <cellStyle name="Total 31 3 3" xfId="991"/>
    <cellStyle name="Total 31 3 3 2" xfId="4552"/>
    <cellStyle name="Total 31 3 3 2 2" xfId="12812"/>
    <cellStyle name="Total 31 3 3 2 2 2" xfId="24818"/>
    <cellStyle name="Total 31 3 3 2 2 2 2" xfId="46004"/>
    <cellStyle name="Total 31 3 3 2 2 3" xfId="35400"/>
    <cellStyle name="Total 31 3 3 2 3" xfId="19705"/>
    <cellStyle name="Total 31 3 3 2 3 2" xfId="40892"/>
    <cellStyle name="Total 31 3 3 2 4" xfId="30209"/>
    <cellStyle name="Total 31 3 3 2_Table 2A-1_EFT (Annual)" xfId="9089"/>
    <cellStyle name="Total 31 3 3 3" xfId="10156"/>
    <cellStyle name="Total 31 3 3 3 2" xfId="22272"/>
    <cellStyle name="Total 31 3 3 3 2 2" xfId="43458"/>
    <cellStyle name="Total 31 3 3 3 3" xfId="32854"/>
    <cellStyle name="Total 31 3 3 4" xfId="17159"/>
    <cellStyle name="Total 31 3 3 4 2" xfId="38346"/>
    <cellStyle name="Total 31 3 3 5" xfId="27466"/>
    <cellStyle name="Total 31 3 3_Table 2A-1_EFT (Annual)" xfId="9088"/>
    <cellStyle name="Total 31 3 4" xfId="2186"/>
    <cellStyle name="Total 31 3 4 2" xfId="5747"/>
    <cellStyle name="Total 31 3 4 2 2" xfId="13962"/>
    <cellStyle name="Total 31 3 4 2 2 2" xfId="25950"/>
    <cellStyle name="Total 31 3 4 2 2 2 2" xfId="47136"/>
    <cellStyle name="Total 31 3 4 2 2 3" xfId="36532"/>
    <cellStyle name="Total 31 3 4 2 3" xfId="20837"/>
    <cellStyle name="Total 31 3 4 2 3 2" xfId="42024"/>
    <cellStyle name="Total 31 3 4 2 4" xfId="31404"/>
    <cellStyle name="Total 31 3 4 2_Table 2A-1_EFT (Annual)" xfId="9091"/>
    <cellStyle name="Total 31 3 4 3" xfId="11306"/>
    <cellStyle name="Total 31 3 4 3 2" xfId="23404"/>
    <cellStyle name="Total 31 3 4 3 2 2" xfId="44590"/>
    <cellStyle name="Total 31 3 4 3 3" xfId="33986"/>
    <cellStyle name="Total 31 3 4 4" xfId="18291"/>
    <cellStyle name="Total 31 3 4 4 2" xfId="39478"/>
    <cellStyle name="Total 31 3 4 5" xfId="28661"/>
    <cellStyle name="Total 31 3 4_Table 2A-1_EFT (Annual)" xfId="9090"/>
    <cellStyle name="Total 31 3 5" xfId="4040"/>
    <cellStyle name="Total 31 3 5 2" xfId="12364"/>
    <cellStyle name="Total 31 3 5 2 2" xfId="24386"/>
    <cellStyle name="Total 31 3 5 2 2 2" xfId="45572"/>
    <cellStyle name="Total 31 3 5 2 3" xfId="34968"/>
    <cellStyle name="Total 31 3 5 3" xfId="19273"/>
    <cellStyle name="Total 31 3 5 3 2" xfId="40460"/>
    <cellStyle name="Total 31 3 5 4" xfId="29728"/>
    <cellStyle name="Total 31 3 5_Table 2A-1_EFT (Annual)" xfId="9092"/>
    <cellStyle name="Total 31 3 6" xfId="9703"/>
    <cellStyle name="Total 31 3 6 2" xfId="21840"/>
    <cellStyle name="Total 31 3 6 2 2" xfId="43026"/>
    <cellStyle name="Total 31 3 6 3" xfId="32422"/>
    <cellStyle name="Total 31 3 7" xfId="16727"/>
    <cellStyle name="Total 31 3 7 2" xfId="37914"/>
    <cellStyle name="Total 31 3 8" xfId="26985"/>
    <cellStyle name="Total 31 3_Table 2A-1_EFT (Annual)" xfId="3581"/>
    <cellStyle name="Total 31 4" xfId="1286"/>
    <cellStyle name="Total 31 4 2" xfId="2556"/>
    <cellStyle name="Total 31 4 2 2" xfId="6117"/>
    <cellStyle name="Total 31 4 2 2 2" xfId="14311"/>
    <cellStyle name="Total 31 4 2 2 2 2" xfId="26283"/>
    <cellStyle name="Total 31 4 2 2 2 2 2" xfId="47469"/>
    <cellStyle name="Total 31 4 2 2 2 3" xfId="36865"/>
    <cellStyle name="Total 31 4 2 2 3" xfId="21170"/>
    <cellStyle name="Total 31 4 2 2 3 2" xfId="42357"/>
    <cellStyle name="Total 31 4 2 2 4" xfId="31773"/>
    <cellStyle name="Total 31 4 2 2_Table 2A-1_EFT (Annual)" xfId="9095"/>
    <cellStyle name="Total 31 4 2 3" xfId="11653"/>
    <cellStyle name="Total 31 4 2 3 2" xfId="23737"/>
    <cellStyle name="Total 31 4 2 3 2 2" xfId="44923"/>
    <cellStyle name="Total 31 4 2 3 3" xfId="34319"/>
    <cellStyle name="Total 31 4 2 4" xfId="18624"/>
    <cellStyle name="Total 31 4 2 4 2" xfId="39811"/>
    <cellStyle name="Total 31 4 2 5" xfId="29030"/>
    <cellStyle name="Total 31 4 2_Table 2A-1_EFT (Annual)" xfId="9094"/>
    <cellStyle name="Total 31 4 3" xfId="4847"/>
    <cellStyle name="Total 31 4 3 2" xfId="13107"/>
    <cellStyle name="Total 31 4 3 2 2" xfId="25113"/>
    <cellStyle name="Total 31 4 3 2 2 2" xfId="46299"/>
    <cellStyle name="Total 31 4 3 2 3" xfId="35695"/>
    <cellStyle name="Total 31 4 3 3" xfId="20000"/>
    <cellStyle name="Total 31 4 3 3 2" xfId="41187"/>
    <cellStyle name="Total 31 4 3 4" xfId="30504"/>
    <cellStyle name="Total 31 4 3_Table 2A-1_EFT (Annual)" xfId="9096"/>
    <cellStyle name="Total 31 4 4" xfId="10451"/>
    <cellStyle name="Total 31 4 4 2" xfId="22567"/>
    <cellStyle name="Total 31 4 4 2 2" xfId="43753"/>
    <cellStyle name="Total 31 4 4 3" xfId="33149"/>
    <cellStyle name="Total 31 4 5" xfId="17454"/>
    <cellStyle name="Total 31 4 5 2" xfId="38641"/>
    <cellStyle name="Total 31 4 6" xfId="27761"/>
    <cellStyle name="Total 31 4_Table 2A-1_EFT (Annual)" xfId="9093"/>
    <cellStyle name="Total 31 5" xfId="836"/>
    <cellStyle name="Total 31 5 2" xfId="4397"/>
    <cellStyle name="Total 31 5 2 2" xfId="12671"/>
    <cellStyle name="Total 31 5 2 2 2" xfId="24688"/>
    <cellStyle name="Total 31 5 2 2 2 2" xfId="45874"/>
    <cellStyle name="Total 31 5 2 2 3" xfId="35270"/>
    <cellStyle name="Total 31 5 2 3" xfId="19575"/>
    <cellStyle name="Total 31 5 2 3 2" xfId="40762"/>
    <cellStyle name="Total 31 5 2 4" xfId="30054"/>
    <cellStyle name="Total 31 5 2_Table 2A-1_EFT (Annual)" xfId="9098"/>
    <cellStyle name="Total 31 5 3" xfId="10020"/>
    <cellStyle name="Total 31 5 3 2" xfId="22142"/>
    <cellStyle name="Total 31 5 3 2 2" xfId="43328"/>
    <cellStyle name="Total 31 5 3 3" xfId="32724"/>
    <cellStyle name="Total 31 5 4" xfId="17029"/>
    <cellStyle name="Total 31 5 4 2" xfId="38216"/>
    <cellStyle name="Total 31 5 5" xfId="27311"/>
    <cellStyle name="Total 31 5_Table 2A-1_EFT (Annual)" xfId="9097"/>
    <cellStyle name="Total 31 6" xfId="2025"/>
    <cellStyle name="Total 31 6 2" xfId="5586"/>
    <cellStyle name="Total 31 6 2 2" xfId="13801"/>
    <cellStyle name="Total 31 6 2 2 2" xfId="25789"/>
    <cellStyle name="Total 31 6 2 2 2 2" xfId="46975"/>
    <cellStyle name="Total 31 6 2 2 3" xfId="36371"/>
    <cellStyle name="Total 31 6 2 3" xfId="20676"/>
    <cellStyle name="Total 31 6 2 3 2" xfId="41863"/>
    <cellStyle name="Total 31 6 2 4" xfId="31243"/>
    <cellStyle name="Total 31 6 2_Table 2A-1_EFT (Annual)" xfId="9100"/>
    <cellStyle name="Total 31 6 3" xfId="11145"/>
    <cellStyle name="Total 31 6 3 2" xfId="23243"/>
    <cellStyle name="Total 31 6 3 2 2" xfId="44429"/>
    <cellStyle name="Total 31 6 3 3" xfId="33825"/>
    <cellStyle name="Total 31 6 4" xfId="18130"/>
    <cellStyle name="Total 31 6 4 2" xfId="39317"/>
    <cellStyle name="Total 31 6 5" xfId="28500"/>
    <cellStyle name="Total 31 6_Table 2A-1_EFT (Annual)" xfId="9099"/>
    <cellStyle name="Total 31 7" xfId="3833"/>
    <cellStyle name="Total 31 7 2" xfId="12196"/>
    <cellStyle name="Total 31 7 2 2" xfId="24225"/>
    <cellStyle name="Total 31 7 2 2 2" xfId="45411"/>
    <cellStyle name="Total 31 7 2 3" xfId="34807"/>
    <cellStyle name="Total 31 7 3" xfId="19112"/>
    <cellStyle name="Total 31 7 3 2" xfId="40299"/>
    <cellStyle name="Total 31 7 4" xfId="29542"/>
    <cellStyle name="Total 31 7_Table 2A-1_EFT (Annual)" xfId="9101"/>
    <cellStyle name="Total 31 8" xfId="9515"/>
    <cellStyle name="Total 31 8 2" xfId="21679"/>
    <cellStyle name="Total 31 8 2 2" xfId="42865"/>
    <cellStyle name="Total 31 8 3" xfId="32261"/>
    <cellStyle name="Total 31 9" xfId="16566"/>
    <cellStyle name="Total 31 9 2" xfId="37753"/>
    <cellStyle name="Total 31_Table 2A-1_EFT (Annual)" xfId="3579"/>
    <cellStyle name="Total 32" xfId="250"/>
    <cellStyle name="Total 32 10" xfId="26805"/>
    <cellStyle name="Total 32 2" xfId="637"/>
    <cellStyle name="Total 32 2 2" xfId="1614"/>
    <cellStyle name="Total 32 2 2 2" xfId="2884"/>
    <cellStyle name="Total 32 2 2 2 2" xfId="6445"/>
    <cellStyle name="Total 32 2 2 2 2 2" xfId="14639"/>
    <cellStyle name="Total 32 2 2 2 2 2 2" xfId="26611"/>
    <cellStyle name="Total 32 2 2 2 2 2 2 2" xfId="47797"/>
    <cellStyle name="Total 32 2 2 2 2 2 3" xfId="37193"/>
    <cellStyle name="Total 32 2 2 2 2 3" xfId="21498"/>
    <cellStyle name="Total 32 2 2 2 2 3 2" xfId="42685"/>
    <cellStyle name="Total 32 2 2 2 2 4" xfId="32101"/>
    <cellStyle name="Total 32 2 2 2 2_Table 2A-1_EFT (Annual)" xfId="9104"/>
    <cellStyle name="Total 32 2 2 2 3" xfId="11981"/>
    <cellStyle name="Total 32 2 2 2 3 2" xfId="24065"/>
    <cellStyle name="Total 32 2 2 2 3 2 2" xfId="45251"/>
    <cellStyle name="Total 32 2 2 2 3 3" xfId="34647"/>
    <cellStyle name="Total 32 2 2 2 4" xfId="18952"/>
    <cellStyle name="Total 32 2 2 2 4 2" xfId="40139"/>
    <cellStyle name="Total 32 2 2 2 5" xfId="29358"/>
    <cellStyle name="Total 32 2 2 2_Table 2A-1_EFT (Annual)" xfId="9103"/>
    <cellStyle name="Total 32 2 2 3" xfId="5175"/>
    <cellStyle name="Total 32 2 2 3 2" xfId="13435"/>
    <cellStyle name="Total 32 2 2 3 2 2" xfId="25441"/>
    <cellStyle name="Total 32 2 2 3 2 2 2" xfId="46627"/>
    <cellStyle name="Total 32 2 2 3 2 3" xfId="36023"/>
    <cellStyle name="Total 32 2 2 3 3" xfId="20328"/>
    <cellStyle name="Total 32 2 2 3 3 2" xfId="41515"/>
    <cellStyle name="Total 32 2 2 3 4" xfId="30832"/>
    <cellStyle name="Total 32 2 2 3_Table 2A-1_EFT (Annual)" xfId="9105"/>
    <cellStyle name="Total 32 2 2 4" xfId="10779"/>
    <cellStyle name="Total 32 2 2 4 2" xfId="22895"/>
    <cellStyle name="Total 32 2 2 4 2 2" xfId="44081"/>
    <cellStyle name="Total 32 2 2 4 3" xfId="33477"/>
    <cellStyle name="Total 32 2 2 5" xfId="17782"/>
    <cellStyle name="Total 32 2 2 5 2" xfId="38969"/>
    <cellStyle name="Total 32 2 2 6" xfId="28089"/>
    <cellStyle name="Total 32 2 2_Table 2A-1_EFT (Annual)" xfId="9102"/>
    <cellStyle name="Total 32 2 3" xfId="1126"/>
    <cellStyle name="Total 32 2 3 2" xfId="4687"/>
    <cellStyle name="Total 32 2 3 2 2" xfId="12947"/>
    <cellStyle name="Total 32 2 3 2 2 2" xfId="24953"/>
    <cellStyle name="Total 32 2 3 2 2 2 2" xfId="46139"/>
    <cellStyle name="Total 32 2 3 2 2 3" xfId="35535"/>
    <cellStyle name="Total 32 2 3 2 3" xfId="19840"/>
    <cellStyle name="Total 32 2 3 2 3 2" xfId="41027"/>
    <cellStyle name="Total 32 2 3 2 4" xfId="30344"/>
    <cellStyle name="Total 32 2 3 2_Table 2A-1_EFT (Annual)" xfId="9107"/>
    <cellStyle name="Total 32 2 3 3" xfId="10291"/>
    <cellStyle name="Total 32 2 3 3 2" xfId="22407"/>
    <cellStyle name="Total 32 2 3 3 2 2" xfId="43593"/>
    <cellStyle name="Total 32 2 3 3 3" xfId="32989"/>
    <cellStyle name="Total 32 2 3 4" xfId="17294"/>
    <cellStyle name="Total 32 2 3 4 2" xfId="38481"/>
    <cellStyle name="Total 32 2 3 5" xfId="27601"/>
    <cellStyle name="Total 32 2 3_Table 2A-1_EFT (Annual)" xfId="9106"/>
    <cellStyle name="Total 32 2 4" xfId="2353"/>
    <cellStyle name="Total 32 2 4 2" xfId="5914"/>
    <cellStyle name="Total 32 2 4 2 2" xfId="14129"/>
    <cellStyle name="Total 32 2 4 2 2 2" xfId="26117"/>
    <cellStyle name="Total 32 2 4 2 2 2 2" xfId="47303"/>
    <cellStyle name="Total 32 2 4 2 2 3" xfId="36699"/>
    <cellStyle name="Total 32 2 4 2 3" xfId="21004"/>
    <cellStyle name="Total 32 2 4 2 3 2" xfId="42191"/>
    <cellStyle name="Total 32 2 4 2 4" xfId="31571"/>
    <cellStyle name="Total 32 2 4 2_Table 2A-1_EFT (Annual)" xfId="9109"/>
    <cellStyle name="Total 32 2 4 3" xfId="11473"/>
    <cellStyle name="Total 32 2 4 3 2" xfId="23571"/>
    <cellStyle name="Total 32 2 4 3 2 2" xfId="44757"/>
    <cellStyle name="Total 32 2 4 3 3" xfId="34153"/>
    <cellStyle name="Total 32 2 4 4" xfId="18458"/>
    <cellStyle name="Total 32 2 4 4 2" xfId="39645"/>
    <cellStyle name="Total 32 2 4 5" xfId="28828"/>
    <cellStyle name="Total 32 2 4_Table 2A-1_EFT (Annual)" xfId="9108"/>
    <cellStyle name="Total 32 2 5" xfId="4207"/>
    <cellStyle name="Total 32 2 5 2" xfId="12531"/>
    <cellStyle name="Total 32 2 5 2 2" xfId="24553"/>
    <cellStyle name="Total 32 2 5 2 2 2" xfId="45739"/>
    <cellStyle name="Total 32 2 5 2 3" xfId="35135"/>
    <cellStyle name="Total 32 2 5 3" xfId="19440"/>
    <cellStyle name="Total 32 2 5 3 2" xfId="40627"/>
    <cellStyle name="Total 32 2 5 4" xfId="29895"/>
    <cellStyle name="Total 32 2 5_Table 2A-1_EFT (Annual)" xfId="9110"/>
    <cellStyle name="Total 32 2 6" xfId="9870"/>
    <cellStyle name="Total 32 2 6 2" xfId="22007"/>
    <cellStyle name="Total 32 2 6 2 2" xfId="43193"/>
    <cellStyle name="Total 32 2 6 3" xfId="32589"/>
    <cellStyle name="Total 32 2 7" xfId="16894"/>
    <cellStyle name="Total 32 2 7 2" xfId="38081"/>
    <cellStyle name="Total 32 2 8" xfId="27152"/>
    <cellStyle name="Total 32 2_Table 2A-1_EFT (Annual)" xfId="3583"/>
    <cellStyle name="Total 32 3" xfId="476"/>
    <cellStyle name="Total 32 3 2" xfId="1453"/>
    <cellStyle name="Total 32 3 2 2" xfId="2723"/>
    <cellStyle name="Total 32 3 2 2 2" xfId="6284"/>
    <cellStyle name="Total 32 3 2 2 2 2" xfId="14478"/>
    <cellStyle name="Total 32 3 2 2 2 2 2" xfId="26450"/>
    <cellStyle name="Total 32 3 2 2 2 2 2 2" xfId="47636"/>
    <cellStyle name="Total 32 3 2 2 2 2 3" xfId="37032"/>
    <cellStyle name="Total 32 3 2 2 2 3" xfId="21337"/>
    <cellStyle name="Total 32 3 2 2 2 3 2" xfId="42524"/>
    <cellStyle name="Total 32 3 2 2 2 4" xfId="31940"/>
    <cellStyle name="Total 32 3 2 2 2_Table 2A-1_EFT (Annual)" xfId="9113"/>
    <cellStyle name="Total 32 3 2 2 3" xfId="11820"/>
    <cellStyle name="Total 32 3 2 2 3 2" xfId="23904"/>
    <cellStyle name="Total 32 3 2 2 3 2 2" xfId="45090"/>
    <cellStyle name="Total 32 3 2 2 3 3" xfId="34486"/>
    <cellStyle name="Total 32 3 2 2 4" xfId="18791"/>
    <cellStyle name="Total 32 3 2 2 4 2" xfId="39978"/>
    <cellStyle name="Total 32 3 2 2 5" xfId="29197"/>
    <cellStyle name="Total 32 3 2 2_Table 2A-1_EFT (Annual)" xfId="9112"/>
    <cellStyle name="Total 32 3 2 3" xfId="5014"/>
    <cellStyle name="Total 32 3 2 3 2" xfId="13274"/>
    <cellStyle name="Total 32 3 2 3 2 2" xfId="25280"/>
    <cellStyle name="Total 32 3 2 3 2 2 2" xfId="46466"/>
    <cellStyle name="Total 32 3 2 3 2 3" xfId="35862"/>
    <cellStyle name="Total 32 3 2 3 3" xfId="20167"/>
    <cellStyle name="Total 32 3 2 3 3 2" xfId="41354"/>
    <cellStyle name="Total 32 3 2 3 4" xfId="30671"/>
    <cellStyle name="Total 32 3 2 3_Table 2A-1_EFT (Annual)" xfId="9114"/>
    <cellStyle name="Total 32 3 2 4" xfId="10618"/>
    <cellStyle name="Total 32 3 2 4 2" xfId="22734"/>
    <cellStyle name="Total 32 3 2 4 2 2" xfId="43920"/>
    <cellStyle name="Total 32 3 2 4 3" xfId="33316"/>
    <cellStyle name="Total 32 3 2 5" xfId="17621"/>
    <cellStyle name="Total 32 3 2 5 2" xfId="38808"/>
    <cellStyle name="Total 32 3 2 6" xfId="27928"/>
    <cellStyle name="Total 32 3 2_Table 2A-1_EFT (Annual)" xfId="9111"/>
    <cellStyle name="Total 32 3 3" xfId="996"/>
    <cellStyle name="Total 32 3 3 2" xfId="4557"/>
    <cellStyle name="Total 32 3 3 2 2" xfId="12817"/>
    <cellStyle name="Total 32 3 3 2 2 2" xfId="24823"/>
    <cellStyle name="Total 32 3 3 2 2 2 2" xfId="46009"/>
    <cellStyle name="Total 32 3 3 2 2 3" xfId="35405"/>
    <cellStyle name="Total 32 3 3 2 3" xfId="19710"/>
    <cellStyle name="Total 32 3 3 2 3 2" xfId="40897"/>
    <cellStyle name="Total 32 3 3 2 4" xfId="30214"/>
    <cellStyle name="Total 32 3 3 2_Table 2A-1_EFT (Annual)" xfId="9116"/>
    <cellStyle name="Total 32 3 3 3" xfId="10161"/>
    <cellStyle name="Total 32 3 3 3 2" xfId="22277"/>
    <cellStyle name="Total 32 3 3 3 2 2" xfId="43463"/>
    <cellStyle name="Total 32 3 3 3 3" xfId="32859"/>
    <cellStyle name="Total 32 3 3 4" xfId="17164"/>
    <cellStyle name="Total 32 3 3 4 2" xfId="38351"/>
    <cellStyle name="Total 32 3 3 5" xfId="27471"/>
    <cellStyle name="Total 32 3 3_Table 2A-1_EFT (Annual)" xfId="9115"/>
    <cellStyle name="Total 32 3 4" xfId="2192"/>
    <cellStyle name="Total 32 3 4 2" xfId="5753"/>
    <cellStyle name="Total 32 3 4 2 2" xfId="13968"/>
    <cellStyle name="Total 32 3 4 2 2 2" xfId="25956"/>
    <cellStyle name="Total 32 3 4 2 2 2 2" xfId="47142"/>
    <cellStyle name="Total 32 3 4 2 2 3" xfId="36538"/>
    <cellStyle name="Total 32 3 4 2 3" xfId="20843"/>
    <cellStyle name="Total 32 3 4 2 3 2" xfId="42030"/>
    <cellStyle name="Total 32 3 4 2 4" xfId="31410"/>
    <cellStyle name="Total 32 3 4 2_Table 2A-1_EFT (Annual)" xfId="9118"/>
    <cellStyle name="Total 32 3 4 3" xfId="11312"/>
    <cellStyle name="Total 32 3 4 3 2" xfId="23410"/>
    <cellStyle name="Total 32 3 4 3 2 2" xfId="44596"/>
    <cellStyle name="Total 32 3 4 3 3" xfId="33992"/>
    <cellStyle name="Total 32 3 4 4" xfId="18297"/>
    <cellStyle name="Total 32 3 4 4 2" xfId="39484"/>
    <cellStyle name="Total 32 3 4 5" xfId="28667"/>
    <cellStyle name="Total 32 3 4_Table 2A-1_EFT (Annual)" xfId="9117"/>
    <cellStyle name="Total 32 3 5" xfId="4046"/>
    <cellStyle name="Total 32 3 5 2" xfId="12370"/>
    <cellStyle name="Total 32 3 5 2 2" xfId="24392"/>
    <cellStyle name="Total 32 3 5 2 2 2" xfId="45578"/>
    <cellStyle name="Total 32 3 5 2 3" xfId="34974"/>
    <cellStyle name="Total 32 3 5 3" xfId="19279"/>
    <cellStyle name="Total 32 3 5 3 2" xfId="40466"/>
    <cellStyle name="Total 32 3 5 4" xfId="29734"/>
    <cellStyle name="Total 32 3 5_Table 2A-1_EFT (Annual)" xfId="9119"/>
    <cellStyle name="Total 32 3 6" xfId="9709"/>
    <cellStyle name="Total 32 3 6 2" xfId="21846"/>
    <cellStyle name="Total 32 3 6 2 2" xfId="43032"/>
    <cellStyle name="Total 32 3 6 3" xfId="32428"/>
    <cellStyle name="Total 32 3 7" xfId="16733"/>
    <cellStyle name="Total 32 3 7 2" xfId="37920"/>
    <cellStyle name="Total 32 3 8" xfId="26991"/>
    <cellStyle name="Total 32 3_Table 2A-1_EFT (Annual)" xfId="3584"/>
    <cellStyle name="Total 32 4" xfId="1292"/>
    <cellStyle name="Total 32 4 2" xfId="2562"/>
    <cellStyle name="Total 32 4 2 2" xfId="6123"/>
    <cellStyle name="Total 32 4 2 2 2" xfId="14317"/>
    <cellStyle name="Total 32 4 2 2 2 2" xfId="26289"/>
    <cellStyle name="Total 32 4 2 2 2 2 2" xfId="47475"/>
    <cellStyle name="Total 32 4 2 2 2 3" xfId="36871"/>
    <cellStyle name="Total 32 4 2 2 3" xfId="21176"/>
    <cellStyle name="Total 32 4 2 2 3 2" xfId="42363"/>
    <cellStyle name="Total 32 4 2 2 4" xfId="31779"/>
    <cellStyle name="Total 32 4 2 2_Table 2A-1_EFT (Annual)" xfId="9122"/>
    <cellStyle name="Total 32 4 2 3" xfId="11659"/>
    <cellStyle name="Total 32 4 2 3 2" xfId="23743"/>
    <cellStyle name="Total 32 4 2 3 2 2" xfId="44929"/>
    <cellStyle name="Total 32 4 2 3 3" xfId="34325"/>
    <cellStyle name="Total 32 4 2 4" xfId="18630"/>
    <cellStyle name="Total 32 4 2 4 2" xfId="39817"/>
    <cellStyle name="Total 32 4 2 5" xfId="29036"/>
    <cellStyle name="Total 32 4 2_Table 2A-1_EFT (Annual)" xfId="9121"/>
    <cellStyle name="Total 32 4 3" xfId="4853"/>
    <cellStyle name="Total 32 4 3 2" xfId="13113"/>
    <cellStyle name="Total 32 4 3 2 2" xfId="25119"/>
    <cellStyle name="Total 32 4 3 2 2 2" xfId="46305"/>
    <cellStyle name="Total 32 4 3 2 3" xfId="35701"/>
    <cellStyle name="Total 32 4 3 3" xfId="20006"/>
    <cellStyle name="Total 32 4 3 3 2" xfId="41193"/>
    <cellStyle name="Total 32 4 3 4" xfId="30510"/>
    <cellStyle name="Total 32 4 3_Table 2A-1_EFT (Annual)" xfId="9123"/>
    <cellStyle name="Total 32 4 4" xfId="10457"/>
    <cellStyle name="Total 32 4 4 2" xfId="22573"/>
    <cellStyle name="Total 32 4 4 2 2" xfId="43759"/>
    <cellStyle name="Total 32 4 4 3" xfId="33155"/>
    <cellStyle name="Total 32 4 5" xfId="17460"/>
    <cellStyle name="Total 32 4 5 2" xfId="38647"/>
    <cellStyle name="Total 32 4 6" xfId="27767"/>
    <cellStyle name="Total 32 4_Table 2A-1_EFT (Annual)" xfId="9120"/>
    <cellStyle name="Total 32 5" xfId="841"/>
    <cellStyle name="Total 32 5 2" xfId="4402"/>
    <cellStyle name="Total 32 5 2 2" xfId="12676"/>
    <cellStyle name="Total 32 5 2 2 2" xfId="24693"/>
    <cellStyle name="Total 32 5 2 2 2 2" xfId="45879"/>
    <cellStyle name="Total 32 5 2 2 3" xfId="35275"/>
    <cellStyle name="Total 32 5 2 3" xfId="19580"/>
    <cellStyle name="Total 32 5 2 3 2" xfId="40767"/>
    <cellStyle name="Total 32 5 2 4" xfId="30059"/>
    <cellStyle name="Total 32 5 2_Table 2A-1_EFT (Annual)" xfId="9125"/>
    <cellStyle name="Total 32 5 3" xfId="10025"/>
    <cellStyle name="Total 32 5 3 2" xfId="22147"/>
    <cellStyle name="Total 32 5 3 2 2" xfId="43333"/>
    <cellStyle name="Total 32 5 3 3" xfId="32729"/>
    <cellStyle name="Total 32 5 4" xfId="17034"/>
    <cellStyle name="Total 32 5 4 2" xfId="38221"/>
    <cellStyle name="Total 32 5 5" xfId="27316"/>
    <cellStyle name="Total 32 5_Table 2A-1_EFT (Annual)" xfId="9124"/>
    <cellStyle name="Total 32 6" xfId="2031"/>
    <cellStyle name="Total 32 6 2" xfId="5592"/>
    <cellStyle name="Total 32 6 2 2" xfId="13807"/>
    <cellStyle name="Total 32 6 2 2 2" xfId="25795"/>
    <cellStyle name="Total 32 6 2 2 2 2" xfId="46981"/>
    <cellStyle name="Total 32 6 2 2 3" xfId="36377"/>
    <cellStyle name="Total 32 6 2 3" xfId="20682"/>
    <cellStyle name="Total 32 6 2 3 2" xfId="41869"/>
    <cellStyle name="Total 32 6 2 4" xfId="31249"/>
    <cellStyle name="Total 32 6 2_Table 2A-1_EFT (Annual)" xfId="9127"/>
    <cellStyle name="Total 32 6 3" xfId="11151"/>
    <cellStyle name="Total 32 6 3 2" xfId="23249"/>
    <cellStyle name="Total 32 6 3 2 2" xfId="44435"/>
    <cellStyle name="Total 32 6 3 3" xfId="33831"/>
    <cellStyle name="Total 32 6 4" xfId="18136"/>
    <cellStyle name="Total 32 6 4 2" xfId="39323"/>
    <cellStyle name="Total 32 6 5" xfId="28506"/>
    <cellStyle name="Total 32 6_Table 2A-1_EFT (Annual)" xfId="9126"/>
    <cellStyle name="Total 32 7" xfId="3839"/>
    <cellStyle name="Total 32 7 2" xfId="12202"/>
    <cellStyle name="Total 32 7 2 2" xfId="24231"/>
    <cellStyle name="Total 32 7 2 2 2" xfId="45417"/>
    <cellStyle name="Total 32 7 2 3" xfId="34813"/>
    <cellStyle name="Total 32 7 3" xfId="19118"/>
    <cellStyle name="Total 32 7 3 2" xfId="40305"/>
    <cellStyle name="Total 32 7 4" xfId="29548"/>
    <cellStyle name="Total 32 7_Table 2A-1_EFT (Annual)" xfId="9128"/>
    <cellStyle name="Total 32 8" xfId="9521"/>
    <cellStyle name="Total 32 8 2" xfId="21685"/>
    <cellStyle name="Total 32 8 2 2" xfId="42871"/>
    <cellStyle name="Total 32 8 3" xfId="32267"/>
    <cellStyle name="Total 32 9" xfId="16572"/>
    <cellStyle name="Total 32 9 2" xfId="37759"/>
    <cellStyle name="Total 32_Table 2A-1_EFT (Annual)" xfId="3582"/>
    <cellStyle name="Total 33" xfId="185"/>
    <cellStyle name="Total 33 2" xfId="578"/>
    <cellStyle name="Total 33 2 2" xfId="1555"/>
    <cellStyle name="Total 33 2 2 2" xfId="2825"/>
    <cellStyle name="Total 33 2 2 2 2" xfId="6386"/>
    <cellStyle name="Total 33 2 2 2 2 2" xfId="14580"/>
    <cellStyle name="Total 33 2 2 2 2 2 2" xfId="26552"/>
    <cellStyle name="Total 33 2 2 2 2 2 2 2" xfId="47738"/>
    <cellStyle name="Total 33 2 2 2 2 2 3" xfId="37134"/>
    <cellStyle name="Total 33 2 2 2 2 3" xfId="21439"/>
    <cellStyle name="Total 33 2 2 2 2 3 2" xfId="42626"/>
    <cellStyle name="Total 33 2 2 2 2 4" xfId="32042"/>
    <cellStyle name="Total 33 2 2 2 2_Table 2A-1_EFT (Annual)" xfId="9131"/>
    <cellStyle name="Total 33 2 2 2 3" xfId="11922"/>
    <cellStyle name="Total 33 2 2 2 3 2" xfId="24006"/>
    <cellStyle name="Total 33 2 2 2 3 2 2" xfId="45192"/>
    <cellStyle name="Total 33 2 2 2 3 3" xfId="34588"/>
    <cellStyle name="Total 33 2 2 2 4" xfId="18893"/>
    <cellStyle name="Total 33 2 2 2 4 2" xfId="40080"/>
    <cellStyle name="Total 33 2 2 2 5" xfId="29299"/>
    <cellStyle name="Total 33 2 2 2_Table 2A-1_EFT (Annual)" xfId="9130"/>
    <cellStyle name="Total 33 2 2 3" xfId="5116"/>
    <cellStyle name="Total 33 2 2 3 2" xfId="13376"/>
    <cellStyle name="Total 33 2 2 3 2 2" xfId="25382"/>
    <cellStyle name="Total 33 2 2 3 2 2 2" xfId="46568"/>
    <cellStyle name="Total 33 2 2 3 2 3" xfId="35964"/>
    <cellStyle name="Total 33 2 2 3 3" xfId="20269"/>
    <cellStyle name="Total 33 2 2 3 3 2" xfId="41456"/>
    <cellStyle name="Total 33 2 2 3 4" xfId="30773"/>
    <cellStyle name="Total 33 2 2 3_Table 2A-1_EFT (Annual)" xfId="9132"/>
    <cellStyle name="Total 33 2 2 4" xfId="10720"/>
    <cellStyle name="Total 33 2 2 4 2" xfId="22836"/>
    <cellStyle name="Total 33 2 2 4 2 2" xfId="44022"/>
    <cellStyle name="Total 33 2 2 4 3" xfId="33418"/>
    <cellStyle name="Total 33 2 2 5" xfId="17723"/>
    <cellStyle name="Total 33 2 2 5 2" xfId="38910"/>
    <cellStyle name="Total 33 2 2 6" xfId="28030"/>
    <cellStyle name="Total 33 2 2_Table 2A-1_EFT (Annual)" xfId="9129"/>
    <cellStyle name="Total 33 2 3" xfId="1078"/>
    <cellStyle name="Total 33 2 3 2" xfId="4639"/>
    <cellStyle name="Total 33 2 3 2 2" xfId="12899"/>
    <cellStyle name="Total 33 2 3 2 2 2" xfId="24905"/>
    <cellStyle name="Total 33 2 3 2 2 2 2" xfId="46091"/>
    <cellStyle name="Total 33 2 3 2 2 3" xfId="35487"/>
    <cellStyle name="Total 33 2 3 2 3" xfId="19792"/>
    <cellStyle name="Total 33 2 3 2 3 2" xfId="40979"/>
    <cellStyle name="Total 33 2 3 2 4" xfId="30296"/>
    <cellStyle name="Total 33 2 3 2_Table 2A-1_EFT (Annual)" xfId="9134"/>
    <cellStyle name="Total 33 2 3 3" xfId="10243"/>
    <cellStyle name="Total 33 2 3 3 2" xfId="22359"/>
    <cellStyle name="Total 33 2 3 3 2 2" xfId="43545"/>
    <cellStyle name="Total 33 2 3 3 3" xfId="32941"/>
    <cellStyle name="Total 33 2 3 4" xfId="17246"/>
    <cellStyle name="Total 33 2 3 4 2" xfId="38433"/>
    <cellStyle name="Total 33 2 3 5" xfId="27553"/>
    <cellStyle name="Total 33 2 3_Table 2A-1_EFT (Annual)" xfId="9133"/>
    <cellStyle name="Total 33 2 4" xfId="2294"/>
    <cellStyle name="Total 33 2 4 2" xfId="5855"/>
    <cellStyle name="Total 33 2 4 2 2" xfId="14070"/>
    <cellStyle name="Total 33 2 4 2 2 2" xfId="26058"/>
    <cellStyle name="Total 33 2 4 2 2 2 2" xfId="47244"/>
    <cellStyle name="Total 33 2 4 2 2 3" xfId="36640"/>
    <cellStyle name="Total 33 2 4 2 3" xfId="20945"/>
    <cellStyle name="Total 33 2 4 2 3 2" xfId="42132"/>
    <cellStyle name="Total 33 2 4 2 4" xfId="31512"/>
    <cellStyle name="Total 33 2 4 2_Table 2A-1_EFT (Annual)" xfId="9136"/>
    <cellStyle name="Total 33 2 4 3" xfId="11414"/>
    <cellStyle name="Total 33 2 4 3 2" xfId="23512"/>
    <cellStyle name="Total 33 2 4 3 2 2" xfId="44698"/>
    <cellStyle name="Total 33 2 4 3 3" xfId="34094"/>
    <cellStyle name="Total 33 2 4 4" xfId="18399"/>
    <cellStyle name="Total 33 2 4 4 2" xfId="39586"/>
    <cellStyle name="Total 33 2 4 5" xfId="28769"/>
    <cellStyle name="Total 33 2 4_Table 2A-1_EFT (Annual)" xfId="9135"/>
    <cellStyle name="Total 33 2 5" xfId="4148"/>
    <cellStyle name="Total 33 2 5 2" xfId="12472"/>
    <cellStyle name="Total 33 2 5 2 2" xfId="24494"/>
    <cellStyle name="Total 33 2 5 2 2 2" xfId="45680"/>
    <cellStyle name="Total 33 2 5 2 3" xfId="35076"/>
    <cellStyle name="Total 33 2 5 3" xfId="19381"/>
    <cellStyle name="Total 33 2 5 3 2" xfId="40568"/>
    <cellStyle name="Total 33 2 5 4" xfId="29836"/>
    <cellStyle name="Total 33 2 5_Table 2A-1_EFT (Annual)" xfId="9137"/>
    <cellStyle name="Total 33 2 6" xfId="9811"/>
    <cellStyle name="Total 33 2 6 2" xfId="21948"/>
    <cellStyle name="Total 33 2 6 2 2" xfId="43134"/>
    <cellStyle name="Total 33 2 6 3" xfId="32530"/>
    <cellStyle name="Total 33 2 7" xfId="16835"/>
    <cellStyle name="Total 33 2 7 2" xfId="38022"/>
    <cellStyle name="Total 33 2 8" xfId="27093"/>
    <cellStyle name="Total 33 2_Table 2A-1_EFT (Annual)" xfId="3586"/>
    <cellStyle name="Total 33 3" xfId="1233"/>
    <cellStyle name="Total 33 3 2" xfId="2503"/>
    <cellStyle name="Total 33 3 2 2" xfId="6064"/>
    <cellStyle name="Total 33 3 2 2 2" xfId="14258"/>
    <cellStyle name="Total 33 3 2 2 2 2" xfId="26230"/>
    <cellStyle name="Total 33 3 2 2 2 2 2" xfId="47416"/>
    <cellStyle name="Total 33 3 2 2 2 3" xfId="36812"/>
    <cellStyle name="Total 33 3 2 2 3" xfId="21117"/>
    <cellStyle name="Total 33 3 2 2 3 2" xfId="42304"/>
    <cellStyle name="Total 33 3 2 2 4" xfId="31720"/>
    <cellStyle name="Total 33 3 2 2_Table 2A-1_EFT (Annual)" xfId="9140"/>
    <cellStyle name="Total 33 3 2 3" xfId="11600"/>
    <cellStyle name="Total 33 3 2 3 2" xfId="23684"/>
    <cellStyle name="Total 33 3 2 3 2 2" xfId="44870"/>
    <cellStyle name="Total 33 3 2 3 3" xfId="34266"/>
    <cellStyle name="Total 33 3 2 4" xfId="18571"/>
    <cellStyle name="Total 33 3 2 4 2" xfId="39758"/>
    <cellStyle name="Total 33 3 2 5" xfId="28977"/>
    <cellStyle name="Total 33 3 2_Table 2A-1_EFT (Annual)" xfId="9139"/>
    <cellStyle name="Total 33 3 3" xfId="4794"/>
    <cellStyle name="Total 33 3 3 2" xfId="13054"/>
    <cellStyle name="Total 33 3 3 2 2" xfId="25060"/>
    <cellStyle name="Total 33 3 3 2 2 2" xfId="46246"/>
    <cellStyle name="Total 33 3 3 2 3" xfId="35642"/>
    <cellStyle name="Total 33 3 3 3" xfId="19947"/>
    <cellStyle name="Total 33 3 3 3 2" xfId="41134"/>
    <cellStyle name="Total 33 3 3 4" xfId="30451"/>
    <cellStyle name="Total 33 3 3_Table 2A-1_EFT (Annual)" xfId="9141"/>
    <cellStyle name="Total 33 3 4" xfId="10398"/>
    <cellStyle name="Total 33 3 4 2" xfId="22514"/>
    <cellStyle name="Total 33 3 4 2 2" xfId="43700"/>
    <cellStyle name="Total 33 3 4 3" xfId="33096"/>
    <cellStyle name="Total 33 3 5" xfId="17401"/>
    <cellStyle name="Total 33 3 5 2" xfId="38588"/>
    <cellStyle name="Total 33 3 6" xfId="27708"/>
    <cellStyle name="Total 33 3_Table 2A-1_EFT (Annual)" xfId="9138"/>
    <cellStyle name="Total 33 4" xfId="787"/>
    <cellStyle name="Total 33 4 2" xfId="4348"/>
    <cellStyle name="Total 33 4 2 2" xfId="12628"/>
    <cellStyle name="Total 33 4 2 2 2" xfId="24645"/>
    <cellStyle name="Total 33 4 2 2 2 2" xfId="45831"/>
    <cellStyle name="Total 33 4 2 2 3" xfId="35227"/>
    <cellStyle name="Total 33 4 2 3" xfId="19532"/>
    <cellStyle name="Total 33 4 2 3 2" xfId="40719"/>
    <cellStyle name="Total 33 4 2 4" xfId="30005"/>
    <cellStyle name="Total 33 4 2_Table 2A-1_EFT (Annual)" xfId="9143"/>
    <cellStyle name="Total 33 4 3" xfId="9976"/>
    <cellStyle name="Total 33 4 3 2" xfId="22099"/>
    <cellStyle name="Total 33 4 3 2 2" xfId="43285"/>
    <cellStyle name="Total 33 4 3 3" xfId="32681"/>
    <cellStyle name="Total 33 4 4" xfId="16986"/>
    <cellStyle name="Total 33 4 4 2" xfId="38173"/>
    <cellStyle name="Total 33 4 5" xfId="27262"/>
    <cellStyle name="Total 33 4_Table 2A-1_EFT (Annual)" xfId="9142"/>
    <cellStyle name="Total 33 5" xfId="1972"/>
    <cellStyle name="Total 33 5 2" xfId="5533"/>
    <cellStyle name="Total 33 5 2 2" xfId="13748"/>
    <cellStyle name="Total 33 5 2 2 2" xfId="25736"/>
    <cellStyle name="Total 33 5 2 2 2 2" xfId="46922"/>
    <cellStyle name="Total 33 5 2 2 3" xfId="36318"/>
    <cellStyle name="Total 33 5 2 3" xfId="20623"/>
    <cellStyle name="Total 33 5 2 3 2" xfId="41810"/>
    <cellStyle name="Total 33 5 2 4" xfId="31190"/>
    <cellStyle name="Total 33 5 2_Table 2A-1_EFT (Annual)" xfId="9145"/>
    <cellStyle name="Total 33 5 3" xfId="11092"/>
    <cellStyle name="Total 33 5 3 2" xfId="23190"/>
    <cellStyle name="Total 33 5 3 2 2" xfId="44376"/>
    <cellStyle name="Total 33 5 3 3" xfId="33772"/>
    <cellStyle name="Total 33 5 4" xfId="18077"/>
    <cellStyle name="Total 33 5 4 2" xfId="39264"/>
    <cellStyle name="Total 33 5 5" xfId="28447"/>
    <cellStyle name="Total 33 5_Table 2A-1_EFT (Annual)" xfId="9144"/>
    <cellStyle name="Total 33 6" xfId="3774"/>
    <cellStyle name="Total 33 6 2" xfId="12142"/>
    <cellStyle name="Total 33 6 2 2" xfId="24172"/>
    <cellStyle name="Total 33 6 2 2 2" xfId="45358"/>
    <cellStyle name="Total 33 6 2 3" xfId="34754"/>
    <cellStyle name="Total 33 6 3" xfId="19059"/>
    <cellStyle name="Total 33 6 3 2" xfId="40246"/>
    <cellStyle name="Total 33 6 4" xfId="29483"/>
    <cellStyle name="Total 33 6_Table 2A-1_EFT (Annual)" xfId="9146"/>
    <cellStyle name="Total 33 7" xfId="9461"/>
    <cellStyle name="Total 33 7 2" xfId="21626"/>
    <cellStyle name="Total 33 7 2 2" xfId="42812"/>
    <cellStyle name="Total 33 7 3" xfId="32208"/>
    <cellStyle name="Total 33 8" xfId="16513"/>
    <cellStyle name="Total 33 8 2" xfId="37700"/>
    <cellStyle name="Total 33 9" xfId="26740"/>
    <cellStyle name="Total 33_Table 2A-1_EFT (Annual)" xfId="3585"/>
    <cellStyle name="Total 34" xfId="295"/>
    <cellStyle name="Total 34 2" xfId="1297"/>
    <cellStyle name="Total 34 2 2" xfId="2567"/>
    <cellStyle name="Total 34 2 2 2" xfId="6128"/>
    <cellStyle name="Total 34 2 2 2 2" xfId="14322"/>
    <cellStyle name="Total 34 2 2 2 2 2" xfId="26294"/>
    <cellStyle name="Total 34 2 2 2 2 2 2" xfId="47480"/>
    <cellStyle name="Total 34 2 2 2 2 3" xfId="36876"/>
    <cellStyle name="Total 34 2 2 2 3" xfId="21181"/>
    <cellStyle name="Total 34 2 2 2 3 2" xfId="42368"/>
    <cellStyle name="Total 34 2 2 2 4" xfId="31784"/>
    <cellStyle name="Total 34 2 2 2_Table 2A-1_EFT (Annual)" xfId="9149"/>
    <cellStyle name="Total 34 2 2 3" xfId="11664"/>
    <cellStyle name="Total 34 2 2 3 2" xfId="23748"/>
    <cellStyle name="Total 34 2 2 3 2 2" xfId="44934"/>
    <cellStyle name="Total 34 2 2 3 3" xfId="34330"/>
    <cellStyle name="Total 34 2 2 4" xfId="18635"/>
    <cellStyle name="Total 34 2 2 4 2" xfId="39822"/>
    <cellStyle name="Total 34 2 2 5" xfId="29041"/>
    <cellStyle name="Total 34 2 2_Table 2A-1_EFT (Annual)" xfId="9148"/>
    <cellStyle name="Total 34 2 3" xfId="4858"/>
    <cellStyle name="Total 34 2 3 2" xfId="13118"/>
    <cellStyle name="Total 34 2 3 2 2" xfId="25124"/>
    <cellStyle name="Total 34 2 3 2 2 2" xfId="46310"/>
    <cellStyle name="Total 34 2 3 2 3" xfId="35706"/>
    <cellStyle name="Total 34 2 3 3" xfId="20011"/>
    <cellStyle name="Total 34 2 3 3 2" xfId="41198"/>
    <cellStyle name="Total 34 2 3 4" xfId="30515"/>
    <cellStyle name="Total 34 2 3_Table 2A-1_EFT (Annual)" xfId="9150"/>
    <cellStyle name="Total 34 2 4" xfId="10462"/>
    <cellStyle name="Total 34 2 4 2" xfId="22578"/>
    <cellStyle name="Total 34 2 4 2 2" xfId="43764"/>
    <cellStyle name="Total 34 2 4 3" xfId="33160"/>
    <cellStyle name="Total 34 2 5" xfId="17465"/>
    <cellStyle name="Total 34 2 5 2" xfId="38652"/>
    <cellStyle name="Total 34 2 6" xfId="27772"/>
    <cellStyle name="Total 34 2_Table 2A-1_EFT (Annual)" xfId="9147"/>
    <cellStyle name="Total 34 3" xfId="846"/>
    <cellStyle name="Total 34 3 2" xfId="4407"/>
    <cellStyle name="Total 34 3 2 2" xfId="12680"/>
    <cellStyle name="Total 34 3 2 2 2" xfId="24697"/>
    <cellStyle name="Total 34 3 2 2 2 2" xfId="45883"/>
    <cellStyle name="Total 34 3 2 2 3" xfId="35279"/>
    <cellStyle name="Total 34 3 2 3" xfId="19584"/>
    <cellStyle name="Total 34 3 2 3 2" xfId="40771"/>
    <cellStyle name="Total 34 3 2 4" xfId="30064"/>
    <cellStyle name="Total 34 3 2_Table 2A-1_EFT (Annual)" xfId="9152"/>
    <cellStyle name="Total 34 3 3" xfId="10029"/>
    <cellStyle name="Total 34 3 3 2" xfId="22151"/>
    <cellStyle name="Total 34 3 3 2 2" xfId="43337"/>
    <cellStyle name="Total 34 3 3 3" xfId="32733"/>
    <cellStyle name="Total 34 3 4" xfId="17038"/>
    <cellStyle name="Total 34 3 4 2" xfId="38225"/>
    <cellStyle name="Total 34 3 5" xfId="27321"/>
    <cellStyle name="Total 34 3_Table 2A-1_EFT (Annual)" xfId="9151"/>
    <cellStyle name="Total 34 4" xfId="2036"/>
    <cellStyle name="Total 34 4 2" xfId="5597"/>
    <cellStyle name="Total 34 4 2 2" xfId="13812"/>
    <cellStyle name="Total 34 4 2 2 2" xfId="25800"/>
    <cellStyle name="Total 34 4 2 2 2 2" xfId="46986"/>
    <cellStyle name="Total 34 4 2 2 3" xfId="36382"/>
    <cellStyle name="Total 34 4 2 3" xfId="20687"/>
    <cellStyle name="Total 34 4 2 3 2" xfId="41874"/>
    <cellStyle name="Total 34 4 2 4" xfId="31254"/>
    <cellStyle name="Total 34 4 2_Table 2A-1_EFT (Annual)" xfId="9154"/>
    <cellStyle name="Total 34 4 3" xfId="11156"/>
    <cellStyle name="Total 34 4 3 2" xfId="23254"/>
    <cellStyle name="Total 34 4 3 2 2" xfId="44440"/>
    <cellStyle name="Total 34 4 3 3" xfId="33836"/>
    <cellStyle name="Total 34 4 4" xfId="18141"/>
    <cellStyle name="Total 34 4 4 2" xfId="39328"/>
    <cellStyle name="Total 34 4 5" xfId="28511"/>
    <cellStyle name="Total 34 4_Table 2A-1_EFT (Annual)" xfId="9153"/>
    <cellStyle name="Total 34 5" xfId="3866"/>
    <cellStyle name="Total 34 5 2" xfId="12207"/>
    <cellStyle name="Total 34 5 2 2" xfId="24236"/>
    <cellStyle name="Total 34 5 2 2 2" xfId="45422"/>
    <cellStyle name="Total 34 5 2 3" xfId="34818"/>
    <cellStyle name="Total 34 5 3" xfId="19123"/>
    <cellStyle name="Total 34 5 3 2" xfId="40310"/>
    <cellStyle name="Total 34 5 4" xfId="29554"/>
    <cellStyle name="Total 34 5_Table 2A-1_EFT (Annual)" xfId="9155"/>
    <cellStyle name="Total 34 6" xfId="9542"/>
    <cellStyle name="Total 34 6 2" xfId="21690"/>
    <cellStyle name="Total 34 6 2 2" xfId="42876"/>
    <cellStyle name="Total 34 6 3" xfId="32272"/>
    <cellStyle name="Total 34 7" xfId="16577"/>
    <cellStyle name="Total 34 7 2" xfId="37764"/>
    <cellStyle name="Total 34 8" xfId="26811"/>
    <cellStyle name="Total 34_Table 2A-1_EFT (Annual)" xfId="3587"/>
    <cellStyle name="Total 35" xfId="638"/>
    <cellStyle name="Total 35 2" xfId="1615"/>
    <cellStyle name="Total 35 2 2" xfId="2885"/>
    <cellStyle name="Total 35 2 2 2" xfId="6446"/>
    <cellStyle name="Total 35 2 2 2 2" xfId="14640"/>
    <cellStyle name="Total 35 2 2 2 2 2" xfId="26612"/>
    <cellStyle name="Total 35 2 2 2 2 2 2" xfId="47798"/>
    <cellStyle name="Total 35 2 2 2 2 3" xfId="37194"/>
    <cellStyle name="Total 35 2 2 2 3" xfId="21499"/>
    <cellStyle name="Total 35 2 2 2 3 2" xfId="42686"/>
    <cellStyle name="Total 35 2 2 2 4" xfId="32102"/>
    <cellStyle name="Total 35 2 2 2_Table 2A-1_EFT (Annual)" xfId="9158"/>
    <cellStyle name="Total 35 2 2 3" xfId="11982"/>
    <cellStyle name="Total 35 2 2 3 2" xfId="24066"/>
    <cellStyle name="Total 35 2 2 3 2 2" xfId="45252"/>
    <cellStyle name="Total 35 2 2 3 3" xfId="34648"/>
    <cellStyle name="Total 35 2 2 4" xfId="18953"/>
    <cellStyle name="Total 35 2 2 4 2" xfId="40140"/>
    <cellStyle name="Total 35 2 2 5" xfId="29359"/>
    <cellStyle name="Total 35 2 2_Table 2A-1_EFT (Annual)" xfId="9157"/>
    <cellStyle name="Total 35 2 3" xfId="5176"/>
    <cellStyle name="Total 35 2 3 2" xfId="13436"/>
    <cellStyle name="Total 35 2 3 2 2" xfId="25442"/>
    <cellStyle name="Total 35 2 3 2 2 2" xfId="46628"/>
    <cellStyle name="Total 35 2 3 2 3" xfId="36024"/>
    <cellStyle name="Total 35 2 3 3" xfId="20329"/>
    <cellStyle name="Total 35 2 3 3 2" xfId="41516"/>
    <cellStyle name="Total 35 2 3 4" xfId="30833"/>
    <cellStyle name="Total 35 2 3_Table 2A-1_EFT (Annual)" xfId="9159"/>
    <cellStyle name="Total 35 2 4" xfId="10780"/>
    <cellStyle name="Total 35 2 4 2" xfId="22896"/>
    <cellStyle name="Total 35 2 4 2 2" xfId="44082"/>
    <cellStyle name="Total 35 2 4 3" xfId="33478"/>
    <cellStyle name="Total 35 2 5" xfId="17783"/>
    <cellStyle name="Total 35 2 5 2" xfId="38970"/>
    <cellStyle name="Total 35 2 6" xfId="28090"/>
    <cellStyle name="Total 35 2_Table 2A-1_EFT (Annual)" xfId="9156"/>
    <cellStyle name="Total 35 3" xfId="1127"/>
    <cellStyle name="Total 35 3 2" xfId="4688"/>
    <cellStyle name="Total 35 3 2 2" xfId="12948"/>
    <cellStyle name="Total 35 3 2 2 2" xfId="24954"/>
    <cellStyle name="Total 35 3 2 2 2 2" xfId="46140"/>
    <cellStyle name="Total 35 3 2 2 3" xfId="35536"/>
    <cellStyle name="Total 35 3 2 3" xfId="19841"/>
    <cellStyle name="Total 35 3 2 3 2" xfId="41028"/>
    <cellStyle name="Total 35 3 2 4" xfId="30345"/>
    <cellStyle name="Total 35 3 2_Table 2A-1_EFT (Annual)" xfId="9161"/>
    <cellStyle name="Total 35 3 3" xfId="10292"/>
    <cellStyle name="Total 35 3 3 2" xfId="22408"/>
    <cellStyle name="Total 35 3 3 2 2" xfId="43594"/>
    <cellStyle name="Total 35 3 3 3" xfId="32990"/>
    <cellStyle name="Total 35 3 4" xfId="17295"/>
    <cellStyle name="Total 35 3 4 2" xfId="38482"/>
    <cellStyle name="Total 35 3 5" xfId="27602"/>
    <cellStyle name="Total 35 3_Table 2A-1_EFT (Annual)" xfId="9160"/>
    <cellStyle name="Total 35 4" xfId="2354"/>
    <cellStyle name="Total 35 4 2" xfId="5915"/>
    <cellStyle name="Total 35 4 2 2" xfId="14130"/>
    <cellStyle name="Total 35 4 2 2 2" xfId="26118"/>
    <cellStyle name="Total 35 4 2 2 2 2" xfId="47304"/>
    <cellStyle name="Total 35 4 2 2 3" xfId="36700"/>
    <cellStyle name="Total 35 4 2 3" xfId="21005"/>
    <cellStyle name="Total 35 4 2 3 2" xfId="42192"/>
    <cellStyle name="Total 35 4 2 4" xfId="31572"/>
    <cellStyle name="Total 35 4 2_Table 2A-1_EFT (Annual)" xfId="9163"/>
    <cellStyle name="Total 35 4 3" xfId="11474"/>
    <cellStyle name="Total 35 4 3 2" xfId="23572"/>
    <cellStyle name="Total 35 4 3 2 2" xfId="44758"/>
    <cellStyle name="Total 35 4 3 3" xfId="34154"/>
    <cellStyle name="Total 35 4 4" xfId="18459"/>
    <cellStyle name="Total 35 4 4 2" xfId="39646"/>
    <cellStyle name="Total 35 4 5" xfId="28829"/>
    <cellStyle name="Total 35 4_Table 2A-1_EFT (Annual)" xfId="9162"/>
    <cellStyle name="Total 35 5" xfId="4208"/>
    <cellStyle name="Total 35 5 2" xfId="12532"/>
    <cellStyle name="Total 35 5 2 2" xfId="24554"/>
    <cellStyle name="Total 35 5 2 2 2" xfId="45740"/>
    <cellStyle name="Total 35 5 2 3" xfId="35136"/>
    <cellStyle name="Total 35 5 3" xfId="19441"/>
    <cellStyle name="Total 35 5 3 2" xfId="40628"/>
    <cellStyle name="Total 35 5 4" xfId="29896"/>
    <cellStyle name="Total 35 5_Table 2A-1_EFT (Annual)" xfId="9164"/>
    <cellStyle name="Total 35 6" xfId="9871"/>
    <cellStyle name="Total 35 6 2" xfId="22008"/>
    <cellStyle name="Total 35 6 2 2" xfId="43194"/>
    <cellStyle name="Total 35 6 3" xfId="32590"/>
    <cellStyle name="Total 35 7" xfId="16895"/>
    <cellStyle name="Total 35 7 2" xfId="38082"/>
    <cellStyle name="Total 35 8" xfId="27153"/>
    <cellStyle name="Total 35_Table 2A-1_EFT (Annual)" xfId="3588"/>
    <cellStyle name="Total 36" xfId="699"/>
    <cellStyle name="Total 36 2" xfId="2364"/>
    <cellStyle name="Total 36 2 2" xfId="5925"/>
    <cellStyle name="Total 36 2 2 2" xfId="14139"/>
    <cellStyle name="Total 36 2 2 2 2" xfId="26127"/>
    <cellStyle name="Total 36 2 2 2 2 2" xfId="47313"/>
    <cellStyle name="Total 36 2 2 2 3" xfId="36709"/>
    <cellStyle name="Total 36 2 2 3" xfId="21014"/>
    <cellStyle name="Total 36 2 2 3 2" xfId="42201"/>
    <cellStyle name="Total 36 2 2 4" xfId="31581"/>
    <cellStyle name="Total 36 2 2_Table 2A-1_EFT (Annual)" xfId="9167"/>
    <cellStyle name="Total 36 2 3" xfId="11484"/>
    <cellStyle name="Total 36 2 3 2" xfId="23581"/>
    <cellStyle name="Total 36 2 3 2 2" xfId="44767"/>
    <cellStyle name="Total 36 2 3 3" xfId="34163"/>
    <cellStyle name="Total 36 2 4" xfId="18468"/>
    <cellStyle name="Total 36 2 4 2" xfId="39655"/>
    <cellStyle name="Total 36 2 5" xfId="28838"/>
    <cellStyle name="Total 36 2_Table 2A-1_EFT (Annual)" xfId="9166"/>
    <cellStyle name="Total 36 3" xfId="4261"/>
    <cellStyle name="Total 36 3 2" xfId="12545"/>
    <cellStyle name="Total 36 3 2 2" xfId="24563"/>
    <cellStyle name="Total 36 3 2 2 2" xfId="45749"/>
    <cellStyle name="Total 36 3 2 3" xfId="35145"/>
    <cellStyle name="Total 36 3 3" xfId="19450"/>
    <cellStyle name="Total 36 3 3 2" xfId="40637"/>
    <cellStyle name="Total 36 3 4" xfId="29918"/>
    <cellStyle name="Total 36 3_Table 2A-1_EFT (Annual)" xfId="9168"/>
    <cellStyle name="Total 36 4" xfId="9892"/>
    <cellStyle name="Total 36 4 2" xfId="22017"/>
    <cellStyle name="Total 36 4 2 2" xfId="43203"/>
    <cellStyle name="Total 36 4 3" xfId="32599"/>
    <cellStyle name="Total 36 5" xfId="16904"/>
    <cellStyle name="Total 36 5 2" xfId="38091"/>
    <cellStyle name="Total 36 6" xfId="27175"/>
    <cellStyle name="Total 36_Table 2A-1_EFT (Annual)" xfId="9165"/>
    <cellStyle name="Total 37" xfId="16013"/>
    <cellStyle name="Total 37 2" xfId="37204"/>
    <cellStyle name="Total 38" xfId="47808"/>
    <cellStyle name="Total 4" xfId="93"/>
    <cellStyle name="Total 4 10" xfId="21517"/>
    <cellStyle name="Total 4 10 2" xfId="42704"/>
    <cellStyle name="Total 4 11" xfId="26649"/>
    <cellStyle name="Total 4 2" xfId="492"/>
    <cellStyle name="Total 4 2 2" xfId="1469"/>
    <cellStyle name="Total 4 2 2 2" xfId="2739"/>
    <cellStyle name="Total 4 2 2 2 2" xfId="6300"/>
    <cellStyle name="Total 4 2 2 2 2 2" xfId="14494"/>
    <cellStyle name="Total 4 2 2 2 2 2 2" xfId="26466"/>
    <cellStyle name="Total 4 2 2 2 2 2 2 2" xfId="47652"/>
    <cellStyle name="Total 4 2 2 2 2 2 3" xfId="37048"/>
    <cellStyle name="Total 4 2 2 2 2 3" xfId="21353"/>
    <cellStyle name="Total 4 2 2 2 2 3 2" xfId="42540"/>
    <cellStyle name="Total 4 2 2 2 2 4" xfId="31956"/>
    <cellStyle name="Total 4 2 2 2 2_Table 2A-1_EFT (Annual)" xfId="9171"/>
    <cellStyle name="Total 4 2 2 2 3" xfId="11836"/>
    <cellStyle name="Total 4 2 2 2 3 2" xfId="23920"/>
    <cellStyle name="Total 4 2 2 2 3 2 2" xfId="45106"/>
    <cellStyle name="Total 4 2 2 2 3 3" xfId="34502"/>
    <cellStyle name="Total 4 2 2 2 4" xfId="18807"/>
    <cellStyle name="Total 4 2 2 2 4 2" xfId="39994"/>
    <cellStyle name="Total 4 2 2 2 5" xfId="29213"/>
    <cellStyle name="Total 4 2 2 2_Table 2A-1_EFT (Annual)" xfId="9170"/>
    <cellStyle name="Total 4 2 2 3" xfId="5030"/>
    <cellStyle name="Total 4 2 2 3 2" xfId="13290"/>
    <cellStyle name="Total 4 2 2 3 2 2" xfId="25296"/>
    <cellStyle name="Total 4 2 2 3 2 2 2" xfId="46482"/>
    <cellStyle name="Total 4 2 2 3 2 3" xfId="35878"/>
    <cellStyle name="Total 4 2 2 3 3" xfId="20183"/>
    <cellStyle name="Total 4 2 2 3 3 2" xfId="41370"/>
    <cellStyle name="Total 4 2 2 3 4" xfId="30687"/>
    <cellStyle name="Total 4 2 2 3_Table 2A-1_EFT (Annual)" xfId="9172"/>
    <cellStyle name="Total 4 2 2 4" xfId="10634"/>
    <cellStyle name="Total 4 2 2 4 2" xfId="22750"/>
    <cellStyle name="Total 4 2 2 4 2 2" xfId="43936"/>
    <cellStyle name="Total 4 2 2 4 3" xfId="33332"/>
    <cellStyle name="Total 4 2 2 5" xfId="17637"/>
    <cellStyle name="Total 4 2 2 5 2" xfId="38824"/>
    <cellStyle name="Total 4 2 2 6" xfId="27944"/>
    <cellStyle name="Total 4 2 2_Table 2A-1_EFT (Annual)" xfId="9169"/>
    <cellStyle name="Total 4 2 3" xfId="1008"/>
    <cellStyle name="Total 4 2 3 2" xfId="4569"/>
    <cellStyle name="Total 4 2 3 2 2" xfId="12829"/>
    <cellStyle name="Total 4 2 3 2 2 2" xfId="24835"/>
    <cellStyle name="Total 4 2 3 2 2 2 2" xfId="46021"/>
    <cellStyle name="Total 4 2 3 2 2 3" xfId="35417"/>
    <cellStyle name="Total 4 2 3 2 3" xfId="19722"/>
    <cellStyle name="Total 4 2 3 2 3 2" xfId="40909"/>
    <cellStyle name="Total 4 2 3 2 4" xfId="30226"/>
    <cellStyle name="Total 4 2 3 2_Table 2A-1_EFT (Annual)" xfId="9174"/>
    <cellStyle name="Total 4 2 3 3" xfId="10173"/>
    <cellStyle name="Total 4 2 3 3 2" xfId="22289"/>
    <cellStyle name="Total 4 2 3 3 2 2" xfId="43475"/>
    <cellStyle name="Total 4 2 3 3 3" xfId="32871"/>
    <cellStyle name="Total 4 2 3 4" xfId="17176"/>
    <cellStyle name="Total 4 2 3 4 2" xfId="38363"/>
    <cellStyle name="Total 4 2 3 5" xfId="27483"/>
    <cellStyle name="Total 4 2 3_Table 2A-1_EFT (Annual)" xfId="9173"/>
    <cellStyle name="Total 4 2 4" xfId="2208"/>
    <cellStyle name="Total 4 2 4 2" xfId="5769"/>
    <cellStyle name="Total 4 2 4 2 2" xfId="13984"/>
    <cellStyle name="Total 4 2 4 2 2 2" xfId="25972"/>
    <cellStyle name="Total 4 2 4 2 2 2 2" xfId="47158"/>
    <cellStyle name="Total 4 2 4 2 2 3" xfId="36554"/>
    <cellStyle name="Total 4 2 4 2 3" xfId="20859"/>
    <cellStyle name="Total 4 2 4 2 3 2" xfId="42046"/>
    <cellStyle name="Total 4 2 4 2 4" xfId="31426"/>
    <cellStyle name="Total 4 2 4 2_Table 2A-1_EFT (Annual)" xfId="9176"/>
    <cellStyle name="Total 4 2 4 3" xfId="11328"/>
    <cellStyle name="Total 4 2 4 3 2" xfId="23426"/>
    <cellStyle name="Total 4 2 4 3 2 2" xfId="44612"/>
    <cellStyle name="Total 4 2 4 3 3" xfId="34008"/>
    <cellStyle name="Total 4 2 4 4" xfId="18313"/>
    <cellStyle name="Total 4 2 4 4 2" xfId="39500"/>
    <cellStyle name="Total 4 2 4 5" xfId="28683"/>
    <cellStyle name="Total 4 2 4_Table 2A-1_EFT (Annual)" xfId="9175"/>
    <cellStyle name="Total 4 2 5" xfId="4062"/>
    <cellStyle name="Total 4 2 5 2" xfId="12386"/>
    <cellStyle name="Total 4 2 5 2 2" xfId="24408"/>
    <cellStyle name="Total 4 2 5 2 2 2" xfId="45594"/>
    <cellStyle name="Total 4 2 5 2 3" xfId="34990"/>
    <cellStyle name="Total 4 2 5 3" xfId="19295"/>
    <cellStyle name="Total 4 2 5 3 2" xfId="40482"/>
    <cellStyle name="Total 4 2 5 4" xfId="29750"/>
    <cellStyle name="Total 4 2 5_Table 2A-1_EFT (Annual)" xfId="9177"/>
    <cellStyle name="Total 4 2 6" xfId="9725"/>
    <cellStyle name="Total 4 2 6 2" xfId="21862"/>
    <cellStyle name="Total 4 2 6 2 2" xfId="43048"/>
    <cellStyle name="Total 4 2 6 3" xfId="32444"/>
    <cellStyle name="Total 4 2 7" xfId="16749"/>
    <cellStyle name="Total 4 2 7 2" xfId="37936"/>
    <cellStyle name="Total 4 2 8" xfId="27007"/>
    <cellStyle name="Total 4 2_Table 2A-1_EFT (Annual)" xfId="3590"/>
    <cellStyle name="Total 4 3" xfId="325"/>
    <cellStyle name="Total 4 3 2" xfId="1313"/>
    <cellStyle name="Total 4 3 2 2" xfId="2583"/>
    <cellStyle name="Total 4 3 2 2 2" xfId="6144"/>
    <cellStyle name="Total 4 3 2 2 2 2" xfId="14338"/>
    <cellStyle name="Total 4 3 2 2 2 2 2" xfId="26310"/>
    <cellStyle name="Total 4 3 2 2 2 2 2 2" xfId="47496"/>
    <cellStyle name="Total 4 3 2 2 2 2 3" xfId="36892"/>
    <cellStyle name="Total 4 3 2 2 2 3" xfId="21197"/>
    <cellStyle name="Total 4 3 2 2 2 3 2" xfId="42384"/>
    <cellStyle name="Total 4 3 2 2 2 4" xfId="31800"/>
    <cellStyle name="Total 4 3 2 2 2_Table 2A-1_EFT (Annual)" xfId="9180"/>
    <cellStyle name="Total 4 3 2 2 3" xfId="11680"/>
    <cellStyle name="Total 4 3 2 2 3 2" xfId="23764"/>
    <cellStyle name="Total 4 3 2 2 3 2 2" xfId="44950"/>
    <cellStyle name="Total 4 3 2 2 3 3" xfId="34346"/>
    <cellStyle name="Total 4 3 2 2 4" xfId="18651"/>
    <cellStyle name="Total 4 3 2 2 4 2" xfId="39838"/>
    <cellStyle name="Total 4 3 2 2 5" xfId="29057"/>
    <cellStyle name="Total 4 3 2 2_Table 2A-1_EFT (Annual)" xfId="9179"/>
    <cellStyle name="Total 4 3 2 3" xfId="4874"/>
    <cellStyle name="Total 4 3 2 3 2" xfId="13134"/>
    <cellStyle name="Total 4 3 2 3 2 2" xfId="25140"/>
    <cellStyle name="Total 4 3 2 3 2 2 2" xfId="46326"/>
    <cellStyle name="Total 4 3 2 3 2 3" xfId="35722"/>
    <cellStyle name="Total 4 3 2 3 3" xfId="20027"/>
    <cellStyle name="Total 4 3 2 3 3 2" xfId="41214"/>
    <cellStyle name="Total 4 3 2 3 4" xfId="30531"/>
    <cellStyle name="Total 4 3 2 3_Table 2A-1_EFT (Annual)" xfId="9181"/>
    <cellStyle name="Total 4 3 2 4" xfId="10478"/>
    <cellStyle name="Total 4 3 2 4 2" xfId="22594"/>
    <cellStyle name="Total 4 3 2 4 2 2" xfId="43780"/>
    <cellStyle name="Total 4 3 2 4 3" xfId="33176"/>
    <cellStyle name="Total 4 3 2 5" xfId="17481"/>
    <cellStyle name="Total 4 3 2 5 2" xfId="38668"/>
    <cellStyle name="Total 4 3 2 6" xfId="27788"/>
    <cellStyle name="Total 4 3 2_Table 2A-1_EFT (Annual)" xfId="9178"/>
    <cellStyle name="Total 4 3 3" xfId="871"/>
    <cellStyle name="Total 4 3 3 2" xfId="4432"/>
    <cellStyle name="Total 4 3 3 2 2" xfId="12697"/>
    <cellStyle name="Total 4 3 3 2 2 2" xfId="24709"/>
    <cellStyle name="Total 4 3 3 2 2 2 2" xfId="45895"/>
    <cellStyle name="Total 4 3 3 2 2 3" xfId="35291"/>
    <cellStyle name="Total 4 3 3 2 3" xfId="19596"/>
    <cellStyle name="Total 4 3 3 2 3 2" xfId="40783"/>
    <cellStyle name="Total 4 3 3 2 4" xfId="30089"/>
    <cellStyle name="Total 4 3 3 2_Table 2A-1_EFT (Annual)" xfId="9183"/>
    <cellStyle name="Total 4 3 3 3" xfId="10044"/>
    <cellStyle name="Total 4 3 3 3 2" xfId="22163"/>
    <cellStyle name="Total 4 3 3 3 2 2" xfId="43349"/>
    <cellStyle name="Total 4 3 3 3 3" xfId="32745"/>
    <cellStyle name="Total 4 3 3 4" xfId="17050"/>
    <cellStyle name="Total 4 3 3 4 2" xfId="38237"/>
    <cellStyle name="Total 4 3 3 5" xfId="27346"/>
    <cellStyle name="Total 4 3 3_Table 2A-1_EFT (Annual)" xfId="9182"/>
    <cellStyle name="Total 4 3 4" xfId="2052"/>
    <cellStyle name="Total 4 3 4 2" xfId="5613"/>
    <cellStyle name="Total 4 3 4 2 2" xfId="13828"/>
    <cellStyle name="Total 4 3 4 2 2 2" xfId="25816"/>
    <cellStyle name="Total 4 3 4 2 2 2 2" xfId="47002"/>
    <cellStyle name="Total 4 3 4 2 2 3" xfId="36398"/>
    <cellStyle name="Total 4 3 4 2 3" xfId="20703"/>
    <cellStyle name="Total 4 3 4 2 3 2" xfId="41890"/>
    <cellStyle name="Total 4 3 4 2 4" xfId="31270"/>
    <cellStyle name="Total 4 3 4 2_Table 2A-1_EFT (Annual)" xfId="9185"/>
    <cellStyle name="Total 4 3 4 3" xfId="11172"/>
    <cellStyle name="Total 4 3 4 3 2" xfId="23270"/>
    <cellStyle name="Total 4 3 4 3 2 2" xfId="44456"/>
    <cellStyle name="Total 4 3 4 3 3" xfId="33852"/>
    <cellStyle name="Total 4 3 4 4" xfId="18157"/>
    <cellStyle name="Total 4 3 4 4 2" xfId="39344"/>
    <cellStyle name="Total 4 3 4 5" xfId="28527"/>
    <cellStyle name="Total 4 3 4_Table 2A-1_EFT (Annual)" xfId="9184"/>
    <cellStyle name="Total 4 3 5" xfId="3895"/>
    <cellStyle name="Total 4 3 5 2" xfId="12227"/>
    <cellStyle name="Total 4 3 5 2 2" xfId="24252"/>
    <cellStyle name="Total 4 3 5 2 2 2" xfId="45438"/>
    <cellStyle name="Total 4 3 5 2 3" xfId="34834"/>
    <cellStyle name="Total 4 3 5 3" xfId="19139"/>
    <cellStyle name="Total 4 3 5 3 2" xfId="40326"/>
    <cellStyle name="Total 4 3 5 4" xfId="29583"/>
    <cellStyle name="Total 4 3 5_Table 2A-1_EFT (Annual)" xfId="9186"/>
    <cellStyle name="Total 4 3 6" xfId="9564"/>
    <cellStyle name="Total 4 3 6 2" xfId="21706"/>
    <cellStyle name="Total 4 3 6 2 2" xfId="42892"/>
    <cellStyle name="Total 4 3 6 3" xfId="32288"/>
    <cellStyle name="Total 4 3 7" xfId="16593"/>
    <cellStyle name="Total 4 3 7 2" xfId="37780"/>
    <cellStyle name="Total 4 3 8" xfId="26840"/>
    <cellStyle name="Total 4 3_Table 2A-1_EFT (Annual)" xfId="3591"/>
    <cellStyle name="Total 4 4" xfId="1147"/>
    <cellStyle name="Total 4 4 2" xfId="2417"/>
    <cellStyle name="Total 4 4 2 2" xfId="5978"/>
    <cellStyle name="Total 4 4 2 2 2" xfId="14172"/>
    <cellStyle name="Total 4 4 2 2 2 2" xfId="26144"/>
    <cellStyle name="Total 4 4 2 2 2 2 2" xfId="47330"/>
    <cellStyle name="Total 4 4 2 2 2 3" xfId="36726"/>
    <cellStyle name="Total 4 4 2 2 3" xfId="21031"/>
    <cellStyle name="Total 4 4 2 2 3 2" xfId="42218"/>
    <cellStyle name="Total 4 4 2 2 4" xfId="31634"/>
    <cellStyle name="Total 4 4 2 2_Table 2A-1_EFT (Annual)" xfId="9189"/>
    <cellStyle name="Total 4 4 2 3" xfId="11514"/>
    <cellStyle name="Total 4 4 2 3 2" xfId="23598"/>
    <cellStyle name="Total 4 4 2 3 2 2" xfId="44784"/>
    <cellStyle name="Total 4 4 2 3 3" xfId="34180"/>
    <cellStyle name="Total 4 4 2 4" xfId="18485"/>
    <cellStyle name="Total 4 4 2 4 2" xfId="39672"/>
    <cellStyle name="Total 4 4 2 5" xfId="28891"/>
    <cellStyle name="Total 4 4 2_Table 2A-1_EFT (Annual)" xfId="9188"/>
    <cellStyle name="Total 4 4 3" xfId="4708"/>
    <cellStyle name="Total 4 4 3 2" xfId="12968"/>
    <cellStyle name="Total 4 4 3 2 2" xfId="24974"/>
    <cellStyle name="Total 4 4 3 2 2 2" xfId="46160"/>
    <cellStyle name="Total 4 4 3 2 3" xfId="35556"/>
    <cellStyle name="Total 4 4 3 3" xfId="19861"/>
    <cellStyle name="Total 4 4 3 3 2" xfId="41048"/>
    <cellStyle name="Total 4 4 3 4" xfId="30365"/>
    <cellStyle name="Total 4 4 3_Table 2A-1_EFT (Annual)" xfId="9190"/>
    <cellStyle name="Total 4 4 4" xfId="10312"/>
    <cellStyle name="Total 4 4 4 2" xfId="22428"/>
    <cellStyle name="Total 4 4 4 2 2" xfId="43614"/>
    <cellStyle name="Total 4 4 4 3" xfId="33010"/>
    <cellStyle name="Total 4 4 5" xfId="17315"/>
    <cellStyle name="Total 4 4 5 2" xfId="38502"/>
    <cellStyle name="Total 4 4 6" xfId="27622"/>
    <cellStyle name="Total 4 4_Table 2A-1_EFT (Annual)" xfId="9187"/>
    <cellStyle name="Total 4 5" xfId="712"/>
    <cellStyle name="Total 4 5 2" xfId="4273"/>
    <cellStyle name="Total 4 5 2 2" xfId="12557"/>
    <cellStyle name="Total 4 5 2 2 2" xfId="24575"/>
    <cellStyle name="Total 4 5 2 2 2 2" xfId="45761"/>
    <cellStyle name="Total 4 5 2 2 3" xfId="35157"/>
    <cellStyle name="Total 4 5 2 3" xfId="19462"/>
    <cellStyle name="Total 4 5 2 3 2" xfId="40649"/>
    <cellStyle name="Total 4 5 2 4" xfId="29930"/>
    <cellStyle name="Total 4 5 2_Table 2A-1_EFT (Annual)" xfId="9192"/>
    <cellStyle name="Total 4 5 3" xfId="9904"/>
    <cellStyle name="Total 4 5 3 2" xfId="22029"/>
    <cellStyle name="Total 4 5 3 2 2" xfId="43215"/>
    <cellStyle name="Total 4 5 3 3" xfId="32611"/>
    <cellStyle name="Total 4 5 4" xfId="16916"/>
    <cellStyle name="Total 4 5 4 2" xfId="38103"/>
    <cellStyle name="Total 4 5 5" xfId="27187"/>
    <cellStyle name="Total 4 5_Table 2A-1_EFT (Annual)" xfId="9191"/>
    <cellStyle name="Total 4 6" xfId="1875"/>
    <cellStyle name="Total 4 6 2" xfId="5436"/>
    <cellStyle name="Total 4 6 2 2" xfId="13651"/>
    <cellStyle name="Total 4 6 2 2 2" xfId="25639"/>
    <cellStyle name="Total 4 6 2 2 2 2" xfId="46825"/>
    <cellStyle name="Total 4 6 2 2 3" xfId="36221"/>
    <cellStyle name="Total 4 6 2 3" xfId="20526"/>
    <cellStyle name="Total 4 6 2 3 2" xfId="41713"/>
    <cellStyle name="Total 4 6 2 4" xfId="31093"/>
    <cellStyle name="Total 4 6 2_Table 2A-1_EFT (Annual)" xfId="9194"/>
    <cellStyle name="Total 4 6 3" xfId="10995"/>
    <cellStyle name="Total 4 6 3 2" xfId="23093"/>
    <cellStyle name="Total 4 6 3 2 2" xfId="44279"/>
    <cellStyle name="Total 4 6 3 3" xfId="33675"/>
    <cellStyle name="Total 4 6 4" xfId="17980"/>
    <cellStyle name="Total 4 6 4 2" xfId="39167"/>
    <cellStyle name="Total 4 6 5" xfId="28350"/>
    <cellStyle name="Total 4 6_Table 2A-1_EFT (Annual)" xfId="9193"/>
    <cellStyle name="Total 4 7" xfId="3682"/>
    <cellStyle name="Total 4 7 2" xfId="12055"/>
    <cellStyle name="Total 4 7 2 2" xfId="24086"/>
    <cellStyle name="Total 4 7 2 2 2" xfId="45272"/>
    <cellStyle name="Total 4 7 2 3" xfId="34668"/>
    <cellStyle name="Total 4 7 3" xfId="18973"/>
    <cellStyle name="Total 4 7 3 2" xfId="40160"/>
    <cellStyle name="Total 4 7 4" xfId="29392"/>
    <cellStyle name="Total 4 7_Table 2A-1_EFT (Annual)" xfId="9195"/>
    <cellStyle name="Total 4 8" xfId="9372"/>
    <cellStyle name="Total 4 8 2" xfId="21540"/>
    <cellStyle name="Total 4 8 2 2" xfId="42726"/>
    <cellStyle name="Total 4 8 3" xfId="32122"/>
    <cellStyle name="Total 4 9" xfId="16427"/>
    <cellStyle name="Total 4 9 2" xfId="37614"/>
    <cellStyle name="Total 4_Table 2A-1_EFT (Annual)" xfId="3589"/>
    <cellStyle name="Total 5" xfId="82"/>
    <cellStyle name="Total 5 10" xfId="21522"/>
    <cellStyle name="Total 5 10 2" xfId="42709"/>
    <cellStyle name="Total 5 11" xfId="26638"/>
    <cellStyle name="Total 5 2" xfId="481"/>
    <cellStyle name="Total 5 2 2" xfId="1458"/>
    <cellStyle name="Total 5 2 2 2" xfId="2728"/>
    <cellStyle name="Total 5 2 2 2 2" xfId="6289"/>
    <cellStyle name="Total 5 2 2 2 2 2" xfId="14483"/>
    <cellStyle name="Total 5 2 2 2 2 2 2" xfId="26455"/>
    <cellStyle name="Total 5 2 2 2 2 2 2 2" xfId="47641"/>
    <cellStyle name="Total 5 2 2 2 2 2 3" xfId="37037"/>
    <cellStyle name="Total 5 2 2 2 2 3" xfId="21342"/>
    <cellStyle name="Total 5 2 2 2 2 3 2" xfId="42529"/>
    <cellStyle name="Total 5 2 2 2 2 4" xfId="31945"/>
    <cellStyle name="Total 5 2 2 2 2_Table 2A-1_EFT (Annual)" xfId="9198"/>
    <cellStyle name="Total 5 2 2 2 3" xfId="11825"/>
    <cellStyle name="Total 5 2 2 2 3 2" xfId="23909"/>
    <cellStyle name="Total 5 2 2 2 3 2 2" xfId="45095"/>
    <cellStyle name="Total 5 2 2 2 3 3" xfId="34491"/>
    <cellStyle name="Total 5 2 2 2 4" xfId="18796"/>
    <cellStyle name="Total 5 2 2 2 4 2" xfId="39983"/>
    <cellStyle name="Total 5 2 2 2 5" xfId="29202"/>
    <cellStyle name="Total 5 2 2 2_Table 2A-1_EFT (Annual)" xfId="9197"/>
    <cellStyle name="Total 5 2 2 3" xfId="5019"/>
    <cellStyle name="Total 5 2 2 3 2" xfId="13279"/>
    <cellStyle name="Total 5 2 2 3 2 2" xfId="25285"/>
    <cellStyle name="Total 5 2 2 3 2 2 2" xfId="46471"/>
    <cellStyle name="Total 5 2 2 3 2 3" xfId="35867"/>
    <cellStyle name="Total 5 2 2 3 3" xfId="20172"/>
    <cellStyle name="Total 5 2 2 3 3 2" xfId="41359"/>
    <cellStyle name="Total 5 2 2 3 4" xfId="30676"/>
    <cellStyle name="Total 5 2 2 3_Table 2A-1_EFT (Annual)" xfId="9199"/>
    <cellStyle name="Total 5 2 2 4" xfId="10623"/>
    <cellStyle name="Total 5 2 2 4 2" xfId="22739"/>
    <cellStyle name="Total 5 2 2 4 2 2" xfId="43925"/>
    <cellStyle name="Total 5 2 2 4 3" xfId="33321"/>
    <cellStyle name="Total 5 2 2 5" xfId="17626"/>
    <cellStyle name="Total 5 2 2 5 2" xfId="38813"/>
    <cellStyle name="Total 5 2 2 6" xfId="27933"/>
    <cellStyle name="Total 5 2 2_Table 2A-1_EFT (Annual)" xfId="9196"/>
    <cellStyle name="Total 5 2 3" xfId="1001"/>
    <cellStyle name="Total 5 2 3 2" xfId="4562"/>
    <cellStyle name="Total 5 2 3 2 2" xfId="12822"/>
    <cellStyle name="Total 5 2 3 2 2 2" xfId="24828"/>
    <cellStyle name="Total 5 2 3 2 2 2 2" xfId="46014"/>
    <cellStyle name="Total 5 2 3 2 2 3" xfId="35410"/>
    <cellStyle name="Total 5 2 3 2 3" xfId="19715"/>
    <cellStyle name="Total 5 2 3 2 3 2" xfId="40902"/>
    <cellStyle name="Total 5 2 3 2 4" xfId="30219"/>
    <cellStyle name="Total 5 2 3 2_Table 2A-1_EFT (Annual)" xfId="9201"/>
    <cellStyle name="Total 5 2 3 3" xfId="10166"/>
    <cellStyle name="Total 5 2 3 3 2" xfId="22282"/>
    <cellStyle name="Total 5 2 3 3 2 2" xfId="43468"/>
    <cellStyle name="Total 5 2 3 3 3" xfId="32864"/>
    <cellStyle name="Total 5 2 3 4" xfId="17169"/>
    <cellStyle name="Total 5 2 3 4 2" xfId="38356"/>
    <cellStyle name="Total 5 2 3 5" xfId="27476"/>
    <cellStyle name="Total 5 2 3_Table 2A-1_EFT (Annual)" xfId="9200"/>
    <cellStyle name="Total 5 2 4" xfId="2197"/>
    <cellStyle name="Total 5 2 4 2" xfId="5758"/>
    <cellStyle name="Total 5 2 4 2 2" xfId="13973"/>
    <cellStyle name="Total 5 2 4 2 2 2" xfId="25961"/>
    <cellStyle name="Total 5 2 4 2 2 2 2" xfId="47147"/>
    <cellStyle name="Total 5 2 4 2 2 3" xfId="36543"/>
    <cellStyle name="Total 5 2 4 2 3" xfId="20848"/>
    <cellStyle name="Total 5 2 4 2 3 2" xfId="42035"/>
    <cellStyle name="Total 5 2 4 2 4" xfId="31415"/>
    <cellStyle name="Total 5 2 4 2_Table 2A-1_EFT (Annual)" xfId="9203"/>
    <cellStyle name="Total 5 2 4 3" xfId="11317"/>
    <cellStyle name="Total 5 2 4 3 2" xfId="23415"/>
    <cellStyle name="Total 5 2 4 3 2 2" xfId="44601"/>
    <cellStyle name="Total 5 2 4 3 3" xfId="33997"/>
    <cellStyle name="Total 5 2 4 4" xfId="18302"/>
    <cellStyle name="Total 5 2 4 4 2" xfId="39489"/>
    <cellStyle name="Total 5 2 4 5" xfId="28672"/>
    <cellStyle name="Total 5 2 4_Table 2A-1_EFT (Annual)" xfId="9202"/>
    <cellStyle name="Total 5 2 5" xfId="4051"/>
    <cellStyle name="Total 5 2 5 2" xfId="12375"/>
    <cellStyle name="Total 5 2 5 2 2" xfId="24397"/>
    <cellStyle name="Total 5 2 5 2 2 2" xfId="45583"/>
    <cellStyle name="Total 5 2 5 2 3" xfId="34979"/>
    <cellStyle name="Total 5 2 5 3" xfId="19284"/>
    <cellStyle name="Total 5 2 5 3 2" xfId="40471"/>
    <cellStyle name="Total 5 2 5 4" xfId="29739"/>
    <cellStyle name="Total 5 2 5_Table 2A-1_EFT (Annual)" xfId="9204"/>
    <cellStyle name="Total 5 2 6" xfId="9714"/>
    <cellStyle name="Total 5 2 6 2" xfId="21851"/>
    <cellStyle name="Total 5 2 6 2 2" xfId="43037"/>
    <cellStyle name="Total 5 2 6 3" xfId="32433"/>
    <cellStyle name="Total 5 2 7" xfId="16738"/>
    <cellStyle name="Total 5 2 7 2" xfId="37925"/>
    <cellStyle name="Total 5 2 8" xfId="26996"/>
    <cellStyle name="Total 5 2_Table 2A-1_EFT (Annual)" xfId="3593"/>
    <cellStyle name="Total 5 3" xfId="314"/>
    <cellStyle name="Total 5 3 2" xfId="1302"/>
    <cellStyle name="Total 5 3 2 2" xfId="2572"/>
    <cellStyle name="Total 5 3 2 2 2" xfId="6133"/>
    <cellStyle name="Total 5 3 2 2 2 2" xfId="14327"/>
    <cellStyle name="Total 5 3 2 2 2 2 2" xfId="26299"/>
    <cellStyle name="Total 5 3 2 2 2 2 2 2" xfId="47485"/>
    <cellStyle name="Total 5 3 2 2 2 2 3" xfId="36881"/>
    <cellStyle name="Total 5 3 2 2 2 3" xfId="21186"/>
    <cellStyle name="Total 5 3 2 2 2 3 2" xfId="42373"/>
    <cellStyle name="Total 5 3 2 2 2 4" xfId="31789"/>
    <cellStyle name="Total 5 3 2 2 2_Table 2A-1_EFT (Annual)" xfId="9207"/>
    <cellStyle name="Total 5 3 2 2 3" xfId="11669"/>
    <cellStyle name="Total 5 3 2 2 3 2" xfId="23753"/>
    <cellStyle name="Total 5 3 2 2 3 2 2" xfId="44939"/>
    <cellStyle name="Total 5 3 2 2 3 3" xfId="34335"/>
    <cellStyle name="Total 5 3 2 2 4" xfId="18640"/>
    <cellStyle name="Total 5 3 2 2 4 2" xfId="39827"/>
    <cellStyle name="Total 5 3 2 2 5" xfId="29046"/>
    <cellStyle name="Total 5 3 2 2_Table 2A-1_EFT (Annual)" xfId="9206"/>
    <cellStyle name="Total 5 3 2 3" xfId="4863"/>
    <cellStyle name="Total 5 3 2 3 2" xfId="13123"/>
    <cellStyle name="Total 5 3 2 3 2 2" xfId="25129"/>
    <cellStyle name="Total 5 3 2 3 2 2 2" xfId="46315"/>
    <cellStyle name="Total 5 3 2 3 2 3" xfId="35711"/>
    <cellStyle name="Total 5 3 2 3 3" xfId="20016"/>
    <cellStyle name="Total 5 3 2 3 3 2" xfId="41203"/>
    <cellStyle name="Total 5 3 2 3 4" xfId="30520"/>
    <cellStyle name="Total 5 3 2 3_Table 2A-1_EFT (Annual)" xfId="9208"/>
    <cellStyle name="Total 5 3 2 4" xfId="10467"/>
    <cellStyle name="Total 5 3 2 4 2" xfId="22583"/>
    <cellStyle name="Total 5 3 2 4 2 2" xfId="43769"/>
    <cellStyle name="Total 5 3 2 4 3" xfId="33165"/>
    <cellStyle name="Total 5 3 2 5" xfId="17470"/>
    <cellStyle name="Total 5 3 2 5 2" xfId="38657"/>
    <cellStyle name="Total 5 3 2 6" xfId="27777"/>
    <cellStyle name="Total 5 3 2_Table 2A-1_EFT (Annual)" xfId="9205"/>
    <cellStyle name="Total 5 3 3" xfId="864"/>
    <cellStyle name="Total 5 3 3 2" xfId="4425"/>
    <cellStyle name="Total 5 3 3 2 2" xfId="12690"/>
    <cellStyle name="Total 5 3 3 2 2 2" xfId="24702"/>
    <cellStyle name="Total 5 3 3 2 2 2 2" xfId="45888"/>
    <cellStyle name="Total 5 3 3 2 2 3" xfId="35284"/>
    <cellStyle name="Total 5 3 3 2 3" xfId="19589"/>
    <cellStyle name="Total 5 3 3 2 3 2" xfId="40776"/>
    <cellStyle name="Total 5 3 3 2 4" xfId="30082"/>
    <cellStyle name="Total 5 3 3 2_Table 2A-1_EFT (Annual)" xfId="9210"/>
    <cellStyle name="Total 5 3 3 3" xfId="10037"/>
    <cellStyle name="Total 5 3 3 3 2" xfId="22156"/>
    <cellStyle name="Total 5 3 3 3 2 2" xfId="43342"/>
    <cellStyle name="Total 5 3 3 3 3" xfId="32738"/>
    <cellStyle name="Total 5 3 3 4" xfId="17043"/>
    <cellStyle name="Total 5 3 3 4 2" xfId="38230"/>
    <cellStyle name="Total 5 3 3 5" xfId="27339"/>
    <cellStyle name="Total 5 3 3_Table 2A-1_EFT (Annual)" xfId="9209"/>
    <cellStyle name="Total 5 3 4" xfId="2041"/>
    <cellStyle name="Total 5 3 4 2" xfId="5602"/>
    <cellStyle name="Total 5 3 4 2 2" xfId="13817"/>
    <cellStyle name="Total 5 3 4 2 2 2" xfId="25805"/>
    <cellStyle name="Total 5 3 4 2 2 2 2" xfId="46991"/>
    <cellStyle name="Total 5 3 4 2 2 3" xfId="36387"/>
    <cellStyle name="Total 5 3 4 2 3" xfId="20692"/>
    <cellStyle name="Total 5 3 4 2 3 2" xfId="41879"/>
    <cellStyle name="Total 5 3 4 2 4" xfId="31259"/>
    <cellStyle name="Total 5 3 4 2_Table 2A-1_EFT (Annual)" xfId="9212"/>
    <cellStyle name="Total 5 3 4 3" xfId="11161"/>
    <cellStyle name="Total 5 3 4 3 2" xfId="23259"/>
    <cellStyle name="Total 5 3 4 3 2 2" xfId="44445"/>
    <cellStyle name="Total 5 3 4 3 3" xfId="33841"/>
    <cellStyle name="Total 5 3 4 4" xfId="18146"/>
    <cellStyle name="Total 5 3 4 4 2" xfId="39333"/>
    <cellStyle name="Total 5 3 4 5" xfId="28516"/>
    <cellStyle name="Total 5 3 4_Table 2A-1_EFT (Annual)" xfId="9211"/>
    <cellStyle name="Total 5 3 5" xfId="3884"/>
    <cellStyle name="Total 5 3 5 2" xfId="12216"/>
    <cellStyle name="Total 5 3 5 2 2" xfId="24241"/>
    <cellStyle name="Total 5 3 5 2 2 2" xfId="45427"/>
    <cellStyle name="Total 5 3 5 2 3" xfId="34823"/>
    <cellStyle name="Total 5 3 5 3" xfId="19128"/>
    <cellStyle name="Total 5 3 5 3 2" xfId="40315"/>
    <cellStyle name="Total 5 3 5 4" xfId="29572"/>
    <cellStyle name="Total 5 3 5_Table 2A-1_EFT (Annual)" xfId="9213"/>
    <cellStyle name="Total 5 3 6" xfId="9553"/>
    <cellStyle name="Total 5 3 6 2" xfId="21695"/>
    <cellStyle name="Total 5 3 6 2 2" xfId="42881"/>
    <cellStyle name="Total 5 3 6 3" xfId="32277"/>
    <cellStyle name="Total 5 3 7" xfId="16582"/>
    <cellStyle name="Total 5 3 7 2" xfId="37769"/>
    <cellStyle name="Total 5 3 8" xfId="26829"/>
    <cellStyle name="Total 5 3_Table 2A-1_EFT (Annual)" xfId="3594"/>
    <cellStyle name="Total 5 4" xfId="1136"/>
    <cellStyle name="Total 5 4 2" xfId="2406"/>
    <cellStyle name="Total 5 4 2 2" xfId="5967"/>
    <cellStyle name="Total 5 4 2 2 2" xfId="14161"/>
    <cellStyle name="Total 5 4 2 2 2 2" xfId="26133"/>
    <cellStyle name="Total 5 4 2 2 2 2 2" xfId="47319"/>
    <cellStyle name="Total 5 4 2 2 2 3" xfId="36715"/>
    <cellStyle name="Total 5 4 2 2 3" xfId="21020"/>
    <cellStyle name="Total 5 4 2 2 3 2" xfId="42207"/>
    <cellStyle name="Total 5 4 2 2 4" xfId="31623"/>
    <cellStyle name="Total 5 4 2 2_Table 2A-1_EFT (Annual)" xfId="9216"/>
    <cellStyle name="Total 5 4 2 3" xfId="11503"/>
    <cellStyle name="Total 5 4 2 3 2" xfId="23587"/>
    <cellStyle name="Total 5 4 2 3 2 2" xfId="44773"/>
    <cellStyle name="Total 5 4 2 3 3" xfId="34169"/>
    <cellStyle name="Total 5 4 2 4" xfId="18474"/>
    <cellStyle name="Total 5 4 2 4 2" xfId="39661"/>
    <cellStyle name="Total 5 4 2 5" xfId="28880"/>
    <cellStyle name="Total 5 4 2_Table 2A-1_EFT (Annual)" xfId="9215"/>
    <cellStyle name="Total 5 4 3" xfId="4697"/>
    <cellStyle name="Total 5 4 3 2" xfId="12957"/>
    <cellStyle name="Total 5 4 3 2 2" xfId="24963"/>
    <cellStyle name="Total 5 4 3 2 2 2" xfId="46149"/>
    <cellStyle name="Total 5 4 3 2 3" xfId="35545"/>
    <cellStyle name="Total 5 4 3 3" xfId="19850"/>
    <cellStyle name="Total 5 4 3 3 2" xfId="41037"/>
    <cellStyle name="Total 5 4 3 4" xfId="30354"/>
    <cellStyle name="Total 5 4 3_Table 2A-1_EFT (Annual)" xfId="9217"/>
    <cellStyle name="Total 5 4 4" xfId="10301"/>
    <cellStyle name="Total 5 4 4 2" xfId="22417"/>
    <cellStyle name="Total 5 4 4 2 2" xfId="43603"/>
    <cellStyle name="Total 5 4 4 3" xfId="32999"/>
    <cellStyle name="Total 5 4 5" xfId="17304"/>
    <cellStyle name="Total 5 4 5 2" xfId="38491"/>
    <cellStyle name="Total 5 4 6" xfId="27611"/>
    <cellStyle name="Total 5 4_Table 2A-1_EFT (Annual)" xfId="9214"/>
    <cellStyle name="Total 5 5" xfId="705"/>
    <cellStyle name="Total 5 5 2" xfId="4266"/>
    <cellStyle name="Total 5 5 2 2" xfId="12550"/>
    <cellStyle name="Total 5 5 2 2 2" xfId="24568"/>
    <cellStyle name="Total 5 5 2 2 2 2" xfId="45754"/>
    <cellStyle name="Total 5 5 2 2 3" xfId="35150"/>
    <cellStyle name="Total 5 5 2 3" xfId="19455"/>
    <cellStyle name="Total 5 5 2 3 2" xfId="40642"/>
    <cellStyle name="Total 5 5 2 4" xfId="29923"/>
    <cellStyle name="Total 5 5 2_Table 2A-1_EFT (Annual)" xfId="9219"/>
    <cellStyle name="Total 5 5 3" xfId="9897"/>
    <cellStyle name="Total 5 5 3 2" xfId="22022"/>
    <cellStyle name="Total 5 5 3 2 2" xfId="43208"/>
    <cellStyle name="Total 5 5 3 3" xfId="32604"/>
    <cellStyle name="Total 5 5 4" xfId="16909"/>
    <cellStyle name="Total 5 5 4 2" xfId="38096"/>
    <cellStyle name="Total 5 5 5" xfId="27180"/>
    <cellStyle name="Total 5 5_Table 2A-1_EFT (Annual)" xfId="9218"/>
    <cellStyle name="Total 5 6" xfId="1903"/>
    <cellStyle name="Total 5 6 2" xfId="5464"/>
    <cellStyle name="Total 5 6 2 2" xfId="13679"/>
    <cellStyle name="Total 5 6 2 2 2" xfId="25667"/>
    <cellStyle name="Total 5 6 2 2 2 2" xfId="46853"/>
    <cellStyle name="Total 5 6 2 2 3" xfId="36249"/>
    <cellStyle name="Total 5 6 2 3" xfId="20554"/>
    <cellStyle name="Total 5 6 2 3 2" xfId="41741"/>
    <cellStyle name="Total 5 6 2 4" xfId="31121"/>
    <cellStyle name="Total 5 6 2_Table 2A-1_EFT (Annual)" xfId="9221"/>
    <cellStyle name="Total 5 6 3" xfId="11023"/>
    <cellStyle name="Total 5 6 3 2" xfId="23121"/>
    <cellStyle name="Total 5 6 3 2 2" xfId="44307"/>
    <cellStyle name="Total 5 6 3 3" xfId="33703"/>
    <cellStyle name="Total 5 6 4" xfId="18008"/>
    <cellStyle name="Total 5 6 4 2" xfId="39195"/>
    <cellStyle name="Total 5 6 5" xfId="28378"/>
    <cellStyle name="Total 5 6_Table 2A-1_EFT (Annual)" xfId="9220"/>
    <cellStyle name="Total 5 7" xfId="3671"/>
    <cellStyle name="Total 5 7 2" xfId="12044"/>
    <cellStyle name="Total 5 7 2 2" xfId="24075"/>
    <cellStyle name="Total 5 7 2 2 2" xfId="45261"/>
    <cellStyle name="Total 5 7 2 3" xfId="34657"/>
    <cellStyle name="Total 5 7 3" xfId="18962"/>
    <cellStyle name="Total 5 7 3 2" xfId="40149"/>
    <cellStyle name="Total 5 7 4" xfId="29381"/>
    <cellStyle name="Total 5 7_Table 2A-1_EFT (Annual)" xfId="9222"/>
    <cellStyle name="Total 5 8" xfId="9361"/>
    <cellStyle name="Total 5 8 2" xfId="21529"/>
    <cellStyle name="Total 5 8 2 2" xfId="42715"/>
    <cellStyle name="Total 5 8 3" xfId="32111"/>
    <cellStyle name="Total 5 9" xfId="16416"/>
    <cellStyle name="Total 5 9 2" xfId="37603"/>
    <cellStyle name="Total 5_Table 2A-1_EFT (Annual)" xfId="3592"/>
    <cellStyle name="Total 6" xfId="95"/>
    <cellStyle name="Total 6 10" xfId="26651"/>
    <cellStyle name="Total 6 2" xfId="494"/>
    <cellStyle name="Total 6 2 2" xfId="1471"/>
    <cellStyle name="Total 6 2 2 2" xfId="2741"/>
    <cellStyle name="Total 6 2 2 2 2" xfId="6302"/>
    <cellStyle name="Total 6 2 2 2 2 2" xfId="14496"/>
    <cellStyle name="Total 6 2 2 2 2 2 2" xfId="26468"/>
    <cellStyle name="Total 6 2 2 2 2 2 2 2" xfId="47654"/>
    <cellStyle name="Total 6 2 2 2 2 2 3" xfId="37050"/>
    <cellStyle name="Total 6 2 2 2 2 3" xfId="21355"/>
    <cellStyle name="Total 6 2 2 2 2 3 2" xfId="42542"/>
    <cellStyle name="Total 6 2 2 2 2 4" xfId="31958"/>
    <cellStyle name="Total 6 2 2 2 2_Table 2A-1_EFT (Annual)" xfId="9225"/>
    <cellStyle name="Total 6 2 2 2 3" xfId="11838"/>
    <cellStyle name="Total 6 2 2 2 3 2" xfId="23922"/>
    <cellStyle name="Total 6 2 2 2 3 2 2" xfId="45108"/>
    <cellStyle name="Total 6 2 2 2 3 3" xfId="34504"/>
    <cellStyle name="Total 6 2 2 2 4" xfId="18809"/>
    <cellStyle name="Total 6 2 2 2 4 2" xfId="39996"/>
    <cellStyle name="Total 6 2 2 2 5" xfId="29215"/>
    <cellStyle name="Total 6 2 2 2_Table 2A-1_EFT (Annual)" xfId="9224"/>
    <cellStyle name="Total 6 2 2 3" xfId="5032"/>
    <cellStyle name="Total 6 2 2 3 2" xfId="13292"/>
    <cellStyle name="Total 6 2 2 3 2 2" xfId="25298"/>
    <cellStyle name="Total 6 2 2 3 2 2 2" xfId="46484"/>
    <cellStyle name="Total 6 2 2 3 2 3" xfId="35880"/>
    <cellStyle name="Total 6 2 2 3 3" xfId="20185"/>
    <cellStyle name="Total 6 2 2 3 3 2" xfId="41372"/>
    <cellStyle name="Total 6 2 2 3 4" xfId="30689"/>
    <cellStyle name="Total 6 2 2 3_Table 2A-1_EFT (Annual)" xfId="9226"/>
    <cellStyle name="Total 6 2 2 4" xfId="10636"/>
    <cellStyle name="Total 6 2 2 4 2" xfId="22752"/>
    <cellStyle name="Total 6 2 2 4 2 2" xfId="43938"/>
    <cellStyle name="Total 6 2 2 4 3" xfId="33334"/>
    <cellStyle name="Total 6 2 2 5" xfId="17639"/>
    <cellStyle name="Total 6 2 2 5 2" xfId="38826"/>
    <cellStyle name="Total 6 2 2 6" xfId="27946"/>
    <cellStyle name="Total 6 2 2_Table 2A-1_EFT (Annual)" xfId="9223"/>
    <cellStyle name="Total 6 2 3" xfId="1010"/>
    <cellStyle name="Total 6 2 3 2" xfId="4571"/>
    <cellStyle name="Total 6 2 3 2 2" xfId="12831"/>
    <cellStyle name="Total 6 2 3 2 2 2" xfId="24837"/>
    <cellStyle name="Total 6 2 3 2 2 2 2" xfId="46023"/>
    <cellStyle name="Total 6 2 3 2 2 3" xfId="35419"/>
    <cellStyle name="Total 6 2 3 2 3" xfId="19724"/>
    <cellStyle name="Total 6 2 3 2 3 2" xfId="40911"/>
    <cellStyle name="Total 6 2 3 2 4" xfId="30228"/>
    <cellStyle name="Total 6 2 3 2_Table 2A-1_EFT (Annual)" xfId="9228"/>
    <cellStyle name="Total 6 2 3 3" xfId="10175"/>
    <cellStyle name="Total 6 2 3 3 2" xfId="22291"/>
    <cellStyle name="Total 6 2 3 3 2 2" xfId="43477"/>
    <cellStyle name="Total 6 2 3 3 3" xfId="32873"/>
    <cellStyle name="Total 6 2 3 4" xfId="17178"/>
    <cellStyle name="Total 6 2 3 4 2" xfId="38365"/>
    <cellStyle name="Total 6 2 3 5" xfId="27485"/>
    <cellStyle name="Total 6 2 3_Table 2A-1_EFT (Annual)" xfId="9227"/>
    <cellStyle name="Total 6 2 4" xfId="2210"/>
    <cellStyle name="Total 6 2 4 2" xfId="5771"/>
    <cellStyle name="Total 6 2 4 2 2" xfId="13986"/>
    <cellStyle name="Total 6 2 4 2 2 2" xfId="25974"/>
    <cellStyle name="Total 6 2 4 2 2 2 2" xfId="47160"/>
    <cellStyle name="Total 6 2 4 2 2 3" xfId="36556"/>
    <cellStyle name="Total 6 2 4 2 3" xfId="20861"/>
    <cellStyle name="Total 6 2 4 2 3 2" xfId="42048"/>
    <cellStyle name="Total 6 2 4 2 4" xfId="31428"/>
    <cellStyle name="Total 6 2 4 2_Table 2A-1_EFT (Annual)" xfId="9230"/>
    <cellStyle name="Total 6 2 4 3" xfId="11330"/>
    <cellStyle name="Total 6 2 4 3 2" xfId="23428"/>
    <cellStyle name="Total 6 2 4 3 2 2" xfId="44614"/>
    <cellStyle name="Total 6 2 4 3 3" xfId="34010"/>
    <cellStyle name="Total 6 2 4 4" xfId="18315"/>
    <cellStyle name="Total 6 2 4 4 2" xfId="39502"/>
    <cellStyle name="Total 6 2 4 5" xfId="28685"/>
    <cellStyle name="Total 6 2 4_Table 2A-1_EFT (Annual)" xfId="9229"/>
    <cellStyle name="Total 6 2 5" xfId="4064"/>
    <cellStyle name="Total 6 2 5 2" xfId="12388"/>
    <cellStyle name="Total 6 2 5 2 2" xfId="24410"/>
    <cellStyle name="Total 6 2 5 2 2 2" xfId="45596"/>
    <cellStyle name="Total 6 2 5 2 3" xfId="34992"/>
    <cellStyle name="Total 6 2 5 3" xfId="19297"/>
    <cellStyle name="Total 6 2 5 3 2" xfId="40484"/>
    <cellStyle name="Total 6 2 5 4" xfId="29752"/>
    <cellStyle name="Total 6 2 5_Table 2A-1_EFT (Annual)" xfId="9231"/>
    <cellStyle name="Total 6 2 6" xfId="9727"/>
    <cellStyle name="Total 6 2 6 2" xfId="21864"/>
    <cellStyle name="Total 6 2 6 2 2" xfId="43050"/>
    <cellStyle name="Total 6 2 6 3" xfId="32446"/>
    <cellStyle name="Total 6 2 7" xfId="16751"/>
    <cellStyle name="Total 6 2 7 2" xfId="37938"/>
    <cellStyle name="Total 6 2 8" xfId="27009"/>
    <cellStyle name="Total 6 2_Table 2A-1_EFT (Annual)" xfId="3596"/>
    <cellStyle name="Total 6 3" xfId="327"/>
    <cellStyle name="Total 6 3 2" xfId="1315"/>
    <cellStyle name="Total 6 3 2 2" xfId="2585"/>
    <cellStyle name="Total 6 3 2 2 2" xfId="6146"/>
    <cellStyle name="Total 6 3 2 2 2 2" xfId="14340"/>
    <cellStyle name="Total 6 3 2 2 2 2 2" xfId="26312"/>
    <cellStyle name="Total 6 3 2 2 2 2 2 2" xfId="47498"/>
    <cellStyle name="Total 6 3 2 2 2 2 3" xfId="36894"/>
    <cellStyle name="Total 6 3 2 2 2 3" xfId="21199"/>
    <cellStyle name="Total 6 3 2 2 2 3 2" xfId="42386"/>
    <cellStyle name="Total 6 3 2 2 2 4" xfId="31802"/>
    <cellStyle name="Total 6 3 2 2 2_Table 2A-1_EFT (Annual)" xfId="9234"/>
    <cellStyle name="Total 6 3 2 2 3" xfId="11682"/>
    <cellStyle name="Total 6 3 2 2 3 2" xfId="23766"/>
    <cellStyle name="Total 6 3 2 2 3 2 2" xfId="44952"/>
    <cellStyle name="Total 6 3 2 2 3 3" xfId="34348"/>
    <cellStyle name="Total 6 3 2 2 4" xfId="18653"/>
    <cellStyle name="Total 6 3 2 2 4 2" xfId="39840"/>
    <cellStyle name="Total 6 3 2 2 5" xfId="29059"/>
    <cellStyle name="Total 6 3 2 2_Table 2A-1_EFT (Annual)" xfId="9233"/>
    <cellStyle name="Total 6 3 2 3" xfId="4876"/>
    <cellStyle name="Total 6 3 2 3 2" xfId="13136"/>
    <cellStyle name="Total 6 3 2 3 2 2" xfId="25142"/>
    <cellStyle name="Total 6 3 2 3 2 2 2" xfId="46328"/>
    <cellStyle name="Total 6 3 2 3 2 3" xfId="35724"/>
    <cellStyle name="Total 6 3 2 3 3" xfId="20029"/>
    <cellStyle name="Total 6 3 2 3 3 2" xfId="41216"/>
    <cellStyle name="Total 6 3 2 3 4" xfId="30533"/>
    <cellStyle name="Total 6 3 2 3_Table 2A-1_EFT (Annual)" xfId="9235"/>
    <cellStyle name="Total 6 3 2 4" xfId="10480"/>
    <cellStyle name="Total 6 3 2 4 2" xfId="22596"/>
    <cellStyle name="Total 6 3 2 4 2 2" xfId="43782"/>
    <cellStyle name="Total 6 3 2 4 3" xfId="33178"/>
    <cellStyle name="Total 6 3 2 5" xfId="17483"/>
    <cellStyle name="Total 6 3 2 5 2" xfId="38670"/>
    <cellStyle name="Total 6 3 2 6" xfId="27790"/>
    <cellStyle name="Total 6 3 2_Table 2A-1_EFT (Annual)" xfId="9232"/>
    <cellStyle name="Total 6 3 3" xfId="873"/>
    <cellStyle name="Total 6 3 3 2" xfId="4434"/>
    <cellStyle name="Total 6 3 3 2 2" xfId="12699"/>
    <cellStyle name="Total 6 3 3 2 2 2" xfId="24711"/>
    <cellStyle name="Total 6 3 3 2 2 2 2" xfId="45897"/>
    <cellStyle name="Total 6 3 3 2 2 3" xfId="35293"/>
    <cellStyle name="Total 6 3 3 2 3" xfId="19598"/>
    <cellStyle name="Total 6 3 3 2 3 2" xfId="40785"/>
    <cellStyle name="Total 6 3 3 2 4" xfId="30091"/>
    <cellStyle name="Total 6 3 3 2_Table 2A-1_EFT (Annual)" xfId="9237"/>
    <cellStyle name="Total 6 3 3 3" xfId="10046"/>
    <cellStyle name="Total 6 3 3 3 2" xfId="22165"/>
    <cellStyle name="Total 6 3 3 3 2 2" xfId="43351"/>
    <cellStyle name="Total 6 3 3 3 3" xfId="32747"/>
    <cellStyle name="Total 6 3 3 4" xfId="17052"/>
    <cellStyle name="Total 6 3 3 4 2" xfId="38239"/>
    <cellStyle name="Total 6 3 3 5" xfId="27348"/>
    <cellStyle name="Total 6 3 3_Table 2A-1_EFT (Annual)" xfId="9236"/>
    <cellStyle name="Total 6 3 4" xfId="2054"/>
    <cellStyle name="Total 6 3 4 2" xfId="5615"/>
    <cellStyle name="Total 6 3 4 2 2" xfId="13830"/>
    <cellStyle name="Total 6 3 4 2 2 2" xfId="25818"/>
    <cellStyle name="Total 6 3 4 2 2 2 2" xfId="47004"/>
    <cellStyle name="Total 6 3 4 2 2 3" xfId="36400"/>
    <cellStyle name="Total 6 3 4 2 3" xfId="20705"/>
    <cellStyle name="Total 6 3 4 2 3 2" xfId="41892"/>
    <cellStyle name="Total 6 3 4 2 4" xfId="31272"/>
    <cellStyle name="Total 6 3 4 2_Table 2A-1_EFT (Annual)" xfId="9239"/>
    <cellStyle name="Total 6 3 4 3" xfId="11174"/>
    <cellStyle name="Total 6 3 4 3 2" xfId="23272"/>
    <cellStyle name="Total 6 3 4 3 2 2" xfId="44458"/>
    <cellStyle name="Total 6 3 4 3 3" xfId="33854"/>
    <cellStyle name="Total 6 3 4 4" xfId="18159"/>
    <cellStyle name="Total 6 3 4 4 2" xfId="39346"/>
    <cellStyle name="Total 6 3 4 5" xfId="28529"/>
    <cellStyle name="Total 6 3 4_Table 2A-1_EFT (Annual)" xfId="9238"/>
    <cellStyle name="Total 6 3 5" xfId="3897"/>
    <cellStyle name="Total 6 3 5 2" xfId="12229"/>
    <cellStyle name="Total 6 3 5 2 2" xfId="24254"/>
    <cellStyle name="Total 6 3 5 2 2 2" xfId="45440"/>
    <cellStyle name="Total 6 3 5 2 3" xfId="34836"/>
    <cellStyle name="Total 6 3 5 3" xfId="19141"/>
    <cellStyle name="Total 6 3 5 3 2" xfId="40328"/>
    <cellStyle name="Total 6 3 5 4" xfId="29585"/>
    <cellStyle name="Total 6 3 5_Table 2A-1_EFT (Annual)" xfId="9240"/>
    <cellStyle name="Total 6 3 6" xfId="9566"/>
    <cellStyle name="Total 6 3 6 2" xfId="21708"/>
    <cellStyle name="Total 6 3 6 2 2" xfId="42894"/>
    <cellStyle name="Total 6 3 6 3" xfId="32290"/>
    <cellStyle name="Total 6 3 7" xfId="16595"/>
    <cellStyle name="Total 6 3 7 2" xfId="37782"/>
    <cellStyle name="Total 6 3 8" xfId="26842"/>
    <cellStyle name="Total 6 3_Table 2A-1_EFT (Annual)" xfId="3597"/>
    <cellStyle name="Total 6 4" xfId="1149"/>
    <cellStyle name="Total 6 4 2" xfId="2419"/>
    <cellStyle name="Total 6 4 2 2" xfId="5980"/>
    <cellStyle name="Total 6 4 2 2 2" xfId="14174"/>
    <cellStyle name="Total 6 4 2 2 2 2" xfId="26146"/>
    <cellStyle name="Total 6 4 2 2 2 2 2" xfId="47332"/>
    <cellStyle name="Total 6 4 2 2 2 3" xfId="36728"/>
    <cellStyle name="Total 6 4 2 2 3" xfId="21033"/>
    <cellStyle name="Total 6 4 2 2 3 2" xfId="42220"/>
    <cellStyle name="Total 6 4 2 2 4" xfId="31636"/>
    <cellStyle name="Total 6 4 2 2_Table 2A-1_EFT (Annual)" xfId="9243"/>
    <cellStyle name="Total 6 4 2 3" xfId="11516"/>
    <cellStyle name="Total 6 4 2 3 2" xfId="23600"/>
    <cellStyle name="Total 6 4 2 3 2 2" xfId="44786"/>
    <cellStyle name="Total 6 4 2 3 3" xfId="34182"/>
    <cellStyle name="Total 6 4 2 4" xfId="18487"/>
    <cellStyle name="Total 6 4 2 4 2" xfId="39674"/>
    <cellStyle name="Total 6 4 2 5" xfId="28893"/>
    <cellStyle name="Total 6 4 2_Table 2A-1_EFT (Annual)" xfId="9242"/>
    <cellStyle name="Total 6 4 3" xfId="4710"/>
    <cellStyle name="Total 6 4 3 2" xfId="12970"/>
    <cellStyle name="Total 6 4 3 2 2" xfId="24976"/>
    <cellStyle name="Total 6 4 3 2 2 2" xfId="46162"/>
    <cellStyle name="Total 6 4 3 2 3" xfId="35558"/>
    <cellStyle name="Total 6 4 3 3" xfId="19863"/>
    <cellStyle name="Total 6 4 3 3 2" xfId="41050"/>
    <cellStyle name="Total 6 4 3 4" xfId="30367"/>
    <cellStyle name="Total 6 4 3_Table 2A-1_EFT (Annual)" xfId="9244"/>
    <cellStyle name="Total 6 4 4" xfId="10314"/>
    <cellStyle name="Total 6 4 4 2" xfId="22430"/>
    <cellStyle name="Total 6 4 4 2 2" xfId="43616"/>
    <cellStyle name="Total 6 4 4 3" xfId="33012"/>
    <cellStyle name="Total 6 4 5" xfId="17317"/>
    <cellStyle name="Total 6 4 5 2" xfId="38504"/>
    <cellStyle name="Total 6 4 6" xfId="27624"/>
    <cellStyle name="Total 6 4_Table 2A-1_EFT (Annual)" xfId="9241"/>
    <cellStyle name="Total 6 5" xfId="714"/>
    <cellStyle name="Total 6 5 2" xfId="4275"/>
    <cellStyle name="Total 6 5 2 2" xfId="12559"/>
    <cellStyle name="Total 6 5 2 2 2" xfId="24577"/>
    <cellStyle name="Total 6 5 2 2 2 2" xfId="45763"/>
    <cellStyle name="Total 6 5 2 2 3" xfId="35159"/>
    <cellStyle name="Total 6 5 2 3" xfId="19464"/>
    <cellStyle name="Total 6 5 2 3 2" xfId="40651"/>
    <cellStyle name="Total 6 5 2 4" xfId="29932"/>
    <cellStyle name="Total 6 5 2_Table 2A-1_EFT (Annual)" xfId="9246"/>
    <cellStyle name="Total 6 5 3" xfId="9906"/>
    <cellStyle name="Total 6 5 3 2" xfId="22031"/>
    <cellStyle name="Total 6 5 3 2 2" xfId="43217"/>
    <cellStyle name="Total 6 5 3 3" xfId="32613"/>
    <cellStyle name="Total 6 5 4" xfId="16918"/>
    <cellStyle name="Total 6 5 4 2" xfId="38105"/>
    <cellStyle name="Total 6 5 5" xfId="27189"/>
    <cellStyle name="Total 6 5_Table 2A-1_EFT (Annual)" xfId="9245"/>
    <cellStyle name="Total 6 6" xfId="1807"/>
    <cellStyle name="Total 6 6 2" xfId="5368"/>
    <cellStyle name="Total 6 6 2 2" xfId="13583"/>
    <cellStyle name="Total 6 6 2 2 2" xfId="25571"/>
    <cellStyle name="Total 6 6 2 2 2 2" xfId="46757"/>
    <cellStyle name="Total 6 6 2 2 3" xfId="36153"/>
    <cellStyle name="Total 6 6 2 3" xfId="20458"/>
    <cellStyle name="Total 6 6 2 3 2" xfId="41645"/>
    <cellStyle name="Total 6 6 2 4" xfId="31025"/>
    <cellStyle name="Total 6 6 2_Table 2A-1_EFT (Annual)" xfId="9248"/>
    <cellStyle name="Total 6 6 3" xfId="10927"/>
    <cellStyle name="Total 6 6 3 2" xfId="23025"/>
    <cellStyle name="Total 6 6 3 2 2" xfId="44211"/>
    <cellStyle name="Total 6 6 3 3" xfId="33607"/>
    <cellStyle name="Total 6 6 4" xfId="17912"/>
    <cellStyle name="Total 6 6 4 2" xfId="39099"/>
    <cellStyle name="Total 6 6 5" xfId="28282"/>
    <cellStyle name="Total 6 6_Table 2A-1_EFT (Annual)" xfId="9247"/>
    <cellStyle name="Total 6 7" xfId="3684"/>
    <cellStyle name="Total 6 7 2" xfId="12057"/>
    <cellStyle name="Total 6 7 2 2" xfId="24088"/>
    <cellStyle name="Total 6 7 2 2 2" xfId="45274"/>
    <cellStyle name="Total 6 7 2 3" xfId="34670"/>
    <cellStyle name="Total 6 7 3" xfId="18975"/>
    <cellStyle name="Total 6 7 3 2" xfId="40162"/>
    <cellStyle name="Total 6 7 4" xfId="29394"/>
    <cellStyle name="Total 6 7_Table 2A-1_EFT (Annual)" xfId="9249"/>
    <cellStyle name="Total 6 8" xfId="9374"/>
    <cellStyle name="Total 6 8 2" xfId="21542"/>
    <cellStyle name="Total 6 8 2 2" xfId="42728"/>
    <cellStyle name="Total 6 8 3" xfId="32124"/>
    <cellStyle name="Total 6 9" xfId="16429"/>
    <cellStyle name="Total 6 9 2" xfId="37616"/>
    <cellStyle name="Total 6_Table 2A-1_EFT (Annual)" xfId="3595"/>
    <cellStyle name="Total 7" xfId="115"/>
    <cellStyle name="Total 7 10" xfId="26670"/>
    <cellStyle name="Total 7 2" xfId="508"/>
    <cellStyle name="Total 7 2 2" xfId="1485"/>
    <cellStyle name="Total 7 2 2 2" xfId="2755"/>
    <cellStyle name="Total 7 2 2 2 2" xfId="6316"/>
    <cellStyle name="Total 7 2 2 2 2 2" xfId="14510"/>
    <cellStyle name="Total 7 2 2 2 2 2 2" xfId="26482"/>
    <cellStyle name="Total 7 2 2 2 2 2 2 2" xfId="47668"/>
    <cellStyle name="Total 7 2 2 2 2 2 3" xfId="37064"/>
    <cellStyle name="Total 7 2 2 2 2 3" xfId="21369"/>
    <cellStyle name="Total 7 2 2 2 2 3 2" xfId="42556"/>
    <cellStyle name="Total 7 2 2 2 2 4" xfId="31972"/>
    <cellStyle name="Total 7 2 2 2 2_Table 2A-1_EFT (Annual)" xfId="9252"/>
    <cellStyle name="Total 7 2 2 2 3" xfId="11852"/>
    <cellStyle name="Total 7 2 2 2 3 2" xfId="23936"/>
    <cellStyle name="Total 7 2 2 2 3 2 2" xfId="45122"/>
    <cellStyle name="Total 7 2 2 2 3 3" xfId="34518"/>
    <cellStyle name="Total 7 2 2 2 4" xfId="18823"/>
    <cellStyle name="Total 7 2 2 2 4 2" xfId="40010"/>
    <cellStyle name="Total 7 2 2 2 5" xfId="29229"/>
    <cellStyle name="Total 7 2 2 2_Table 2A-1_EFT (Annual)" xfId="9251"/>
    <cellStyle name="Total 7 2 2 3" xfId="5046"/>
    <cellStyle name="Total 7 2 2 3 2" xfId="13306"/>
    <cellStyle name="Total 7 2 2 3 2 2" xfId="25312"/>
    <cellStyle name="Total 7 2 2 3 2 2 2" xfId="46498"/>
    <cellStyle name="Total 7 2 2 3 2 3" xfId="35894"/>
    <cellStyle name="Total 7 2 2 3 3" xfId="20199"/>
    <cellStyle name="Total 7 2 2 3 3 2" xfId="41386"/>
    <cellStyle name="Total 7 2 2 3 4" xfId="30703"/>
    <cellStyle name="Total 7 2 2 3_Table 2A-1_EFT (Annual)" xfId="9253"/>
    <cellStyle name="Total 7 2 2 4" xfId="10650"/>
    <cellStyle name="Total 7 2 2 4 2" xfId="22766"/>
    <cellStyle name="Total 7 2 2 4 2 2" xfId="43952"/>
    <cellStyle name="Total 7 2 2 4 3" xfId="33348"/>
    <cellStyle name="Total 7 2 2 5" xfId="17653"/>
    <cellStyle name="Total 7 2 2 5 2" xfId="38840"/>
    <cellStyle name="Total 7 2 2 6" xfId="27960"/>
    <cellStyle name="Total 7 2 2_Table 2A-1_EFT (Annual)" xfId="9250"/>
    <cellStyle name="Total 7 2 3" xfId="1020"/>
    <cellStyle name="Total 7 2 3 2" xfId="4581"/>
    <cellStyle name="Total 7 2 3 2 2" xfId="12841"/>
    <cellStyle name="Total 7 2 3 2 2 2" xfId="24847"/>
    <cellStyle name="Total 7 2 3 2 2 2 2" xfId="46033"/>
    <cellStyle name="Total 7 2 3 2 2 3" xfId="35429"/>
    <cellStyle name="Total 7 2 3 2 3" xfId="19734"/>
    <cellStyle name="Total 7 2 3 2 3 2" xfId="40921"/>
    <cellStyle name="Total 7 2 3 2 4" xfId="30238"/>
    <cellStyle name="Total 7 2 3 2_Table 2A-1_EFT (Annual)" xfId="9255"/>
    <cellStyle name="Total 7 2 3 3" xfId="10185"/>
    <cellStyle name="Total 7 2 3 3 2" xfId="22301"/>
    <cellStyle name="Total 7 2 3 3 2 2" xfId="43487"/>
    <cellStyle name="Total 7 2 3 3 3" xfId="32883"/>
    <cellStyle name="Total 7 2 3 4" xfId="17188"/>
    <cellStyle name="Total 7 2 3 4 2" xfId="38375"/>
    <cellStyle name="Total 7 2 3 5" xfId="27495"/>
    <cellStyle name="Total 7 2 3_Table 2A-1_EFT (Annual)" xfId="9254"/>
    <cellStyle name="Total 7 2 4" xfId="2224"/>
    <cellStyle name="Total 7 2 4 2" xfId="5785"/>
    <cellStyle name="Total 7 2 4 2 2" xfId="14000"/>
    <cellStyle name="Total 7 2 4 2 2 2" xfId="25988"/>
    <cellStyle name="Total 7 2 4 2 2 2 2" xfId="47174"/>
    <cellStyle name="Total 7 2 4 2 2 3" xfId="36570"/>
    <cellStyle name="Total 7 2 4 2 3" xfId="20875"/>
    <cellStyle name="Total 7 2 4 2 3 2" xfId="42062"/>
    <cellStyle name="Total 7 2 4 2 4" xfId="31442"/>
    <cellStyle name="Total 7 2 4 2_Table 2A-1_EFT (Annual)" xfId="9257"/>
    <cellStyle name="Total 7 2 4 3" xfId="11344"/>
    <cellStyle name="Total 7 2 4 3 2" xfId="23442"/>
    <cellStyle name="Total 7 2 4 3 2 2" xfId="44628"/>
    <cellStyle name="Total 7 2 4 3 3" xfId="34024"/>
    <cellStyle name="Total 7 2 4 4" xfId="18329"/>
    <cellStyle name="Total 7 2 4 4 2" xfId="39516"/>
    <cellStyle name="Total 7 2 4 5" xfId="28699"/>
    <cellStyle name="Total 7 2 4_Table 2A-1_EFT (Annual)" xfId="9256"/>
    <cellStyle name="Total 7 2 5" xfId="4078"/>
    <cellStyle name="Total 7 2 5 2" xfId="12402"/>
    <cellStyle name="Total 7 2 5 2 2" xfId="24424"/>
    <cellStyle name="Total 7 2 5 2 2 2" xfId="45610"/>
    <cellStyle name="Total 7 2 5 2 3" xfId="35006"/>
    <cellStyle name="Total 7 2 5 3" xfId="19311"/>
    <cellStyle name="Total 7 2 5 3 2" xfId="40498"/>
    <cellStyle name="Total 7 2 5 4" xfId="29766"/>
    <cellStyle name="Total 7 2 5_Table 2A-1_EFT (Annual)" xfId="9258"/>
    <cellStyle name="Total 7 2 6" xfId="9741"/>
    <cellStyle name="Total 7 2 6 2" xfId="21878"/>
    <cellStyle name="Total 7 2 6 2 2" xfId="43064"/>
    <cellStyle name="Total 7 2 6 3" xfId="32460"/>
    <cellStyle name="Total 7 2 7" xfId="16765"/>
    <cellStyle name="Total 7 2 7 2" xfId="37952"/>
    <cellStyle name="Total 7 2 8" xfId="27023"/>
    <cellStyle name="Total 7 2_Table 2A-1_EFT (Annual)" xfId="3599"/>
    <cellStyle name="Total 7 3" xfId="346"/>
    <cellStyle name="Total 7 3 2" xfId="1329"/>
    <cellStyle name="Total 7 3 2 2" xfId="2599"/>
    <cellStyle name="Total 7 3 2 2 2" xfId="6160"/>
    <cellStyle name="Total 7 3 2 2 2 2" xfId="14354"/>
    <cellStyle name="Total 7 3 2 2 2 2 2" xfId="26326"/>
    <cellStyle name="Total 7 3 2 2 2 2 2 2" xfId="47512"/>
    <cellStyle name="Total 7 3 2 2 2 2 3" xfId="36908"/>
    <cellStyle name="Total 7 3 2 2 2 3" xfId="21213"/>
    <cellStyle name="Total 7 3 2 2 2 3 2" xfId="42400"/>
    <cellStyle name="Total 7 3 2 2 2 4" xfId="31816"/>
    <cellStyle name="Total 7 3 2 2 2_Table 2A-1_EFT (Annual)" xfId="9261"/>
    <cellStyle name="Total 7 3 2 2 3" xfId="11696"/>
    <cellStyle name="Total 7 3 2 2 3 2" xfId="23780"/>
    <cellStyle name="Total 7 3 2 2 3 2 2" xfId="44966"/>
    <cellStyle name="Total 7 3 2 2 3 3" xfId="34362"/>
    <cellStyle name="Total 7 3 2 2 4" xfId="18667"/>
    <cellStyle name="Total 7 3 2 2 4 2" xfId="39854"/>
    <cellStyle name="Total 7 3 2 2 5" xfId="29073"/>
    <cellStyle name="Total 7 3 2 2_Table 2A-1_EFT (Annual)" xfId="9260"/>
    <cellStyle name="Total 7 3 2 3" xfId="4890"/>
    <cellStyle name="Total 7 3 2 3 2" xfId="13150"/>
    <cellStyle name="Total 7 3 2 3 2 2" xfId="25156"/>
    <cellStyle name="Total 7 3 2 3 2 2 2" xfId="46342"/>
    <cellStyle name="Total 7 3 2 3 2 3" xfId="35738"/>
    <cellStyle name="Total 7 3 2 3 3" xfId="20043"/>
    <cellStyle name="Total 7 3 2 3 3 2" xfId="41230"/>
    <cellStyle name="Total 7 3 2 3 4" xfId="30547"/>
    <cellStyle name="Total 7 3 2 3_Table 2A-1_EFT (Annual)" xfId="9262"/>
    <cellStyle name="Total 7 3 2 4" xfId="10494"/>
    <cellStyle name="Total 7 3 2 4 2" xfId="22610"/>
    <cellStyle name="Total 7 3 2 4 2 2" xfId="43796"/>
    <cellStyle name="Total 7 3 2 4 3" xfId="33192"/>
    <cellStyle name="Total 7 3 2 5" xfId="17497"/>
    <cellStyle name="Total 7 3 2 5 2" xfId="38684"/>
    <cellStyle name="Total 7 3 2 6" xfId="27804"/>
    <cellStyle name="Total 7 3 2_Table 2A-1_EFT (Annual)" xfId="9259"/>
    <cellStyle name="Total 7 3 3" xfId="888"/>
    <cellStyle name="Total 7 3 3 2" xfId="4449"/>
    <cellStyle name="Total 7 3 3 2 2" xfId="12711"/>
    <cellStyle name="Total 7 3 3 2 2 2" xfId="24721"/>
    <cellStyle name="Total 7 3 3 2 2 2 2" xfId="45907"/>
    <cellStyle name="Total 7 3 3 2 2 3" xfId="35303"/>
    <cellStyle name="Total 7 3 3 2 3" xfId="19608"/>
    <cellStyle name="Total 7 3 3 2 3 2" xfId="40795"/>
    <cellStyle name="Total 7 3 3 2 4" xfId="30106"/>
    <cellStyle name="Total 7 3 3 2_Table 2A-1_EFT (Annual)" xfId="9264"/>
    <cellStyle name="Total 7 3 3 3" xfId="10058"/>
    <cellStyle name="Total 7 3 3 3 2" xfId="22175"/>
    <cellStyle name="Total 7 3 3 3 2 2" xfId="43361"/>
    <cellStyle name="Total 7 3 3 3 3" xfId="32757"/>
    <cellStyle name="Total 7 3 3 4" xfId="17062"/>
    <cellStyle name="Total 7 3 3 4 2" xfId="38249"/>
    <cellStyle name="Total 7 3 3 5" xfId="27363"/>
    <cellStyle name="Total 7 3 3_Table 2A-1_EFT (Annual)" xfId="9263"/>
    <cellStyle name="Total 7 3 4" xfId="2068"/>
    <cellStyle name="Total 7 3 4 2" xfId="5629"/>
    <cellStyle name="Total 7 3 4 2 2" xfId="13844"/>
    <cellStyle name="Total 7 3 4 2 2 2" xfId="25832"/>
    <cellStyle name="Total 7 3 4 2 2 2 2" xfId="47018"/>
    <cellStyle name="Total 7 3 4 2 2 3" xfId="36414"/>
    <cellStyle name="Total 7 3 4 2 3" xfId="20719"/>
    <cellStyle name="Total 7 3 4 2 3 2" xfId="41906"/>
    <cellStyle name="Total 7 3 4 2 4" xfId="31286"/>
    <cellStyle name="Total 7 3 4 2_Table 2A-1_EFT (Annual)" xfId="9266"/>
    <cellStyle name="Total 7 3 4 3" xfId="11188"/>
    <cellStyle name="Total 7 3 4 3 2" xfId="23286"/>
    <cellStyle name="Total 7 3 4 3 2 2" xfId="44472"/>
    <cellStyle name="Total 7 3 4 3 3" xfId="33868"/>
    <cellStyle name="Total 7 3 4 4" xfId="18173"/>
    <cellStyle name="Total 7 3 4 4 2" xfId="39360"/>
    <cellStyle name="Total 7 3 4 5" xfId="28543"/>
    <cellStyle name="Total 7 3 4_Table 2A-1_EFT (Annual)" xfId="9265"/>
    <cellStyle name="Total 7 3 5" xfId="3916"/>
    <cellStyle name="Total 7 3 5 2" xfId="12244"/>
    <cellStyle name="Total 7 3 5 2 2" xfId="24268"/>
    <cellStyle name="Total 7 3 5 2 2 2" xfId="45454"/>
    <cellStyle name="Total 7 3 5 2 3" xfId="34850"/>
    <cellStyle name="Total 7 3 5 3" xfId="19155"/>
    <cellStyle name="Total 7 3 5 3 2" xfId="40342"/>
    <cellStyle name="Total 7 3 5 4" xfId="29604"/>
    <cellStyle name="Total 7 3 5_Table 2A-1_EFT (Annual)" xfId="9267"/>
    <cellStyle name="Total 7 3 6" xfId="9581"/>
    <cellStyle name="Total 7 3 6 2" xfId="21722"/>
    <cellStyle name="Total 7 3 6 2 2" xfId="42908"/>
    <cellStyle name="Total 7 3 6 3" xfId="32304"/>
    <cellStyle name="Total 7 3 7" xfId="16609"/>
    <cellStyle name="Total 7 3 7 2" xfId="37796"/>
    <cellStyle name="Total 7 3 8" xfId="26861"/>
    <cellStyle name="Total 7 3_Table 2A-1_EFT (Annual)" xfId="3600"/>
    <cellStyle name="Total 7 4" xfId="1163"/>
    <cellStyle name="Total 7 4 2" xfId="2433"/>
    <cellStyle name="Total 7 4 2 2" xfId="5994"/>
    <cellStyle name="Total 7 4 2 2 2" xfId="14188"/>
    <cellStyle name="Total 7 4 2 2 2 2" xfId="26160"/>
    <cellStyle name="Total 7 4 2 2 2 2 2" xfId="47346"/>
    <cellStyle name="Total 7 4 2 2 2 3" xfId="36742"/>
    <cellStyle name="Total 7 4 2 2 3" xfId="21047"/>
    <cellStyle name="Total 7 4 2 2 3 2" xfId="42234"/>
    <cellStyle name="Total 7 4 2 2 4" xfId="31650"/>
    <cellStyle name="Total 7 4 2 2_Table 2A-1_EFT (Annual)" xfId="9270"/>
    <cellStyle name="Total 7 4 2 3" xfId="11530"/>
    <cellStyle name="Total 7 4 2 3 2" xfId="23614"/>
    <cellStyle name="Total 7 4 2 3 2 2" xfId="44800"/>
    <cellStyle name="Total 7 4 2 3 3" xfId="34196"/>
    <cellStyle name="Total 7 4 2 4" xfId="18501"/>
    <cellStyle name="Total 7 4 2 4 2" xfId="39688"/>
    <cellStyle name="Total 7 4 2 5" xfId="28907"/>
    <cellStyle name="Total 7 4 2_Table 2A-1_EFT (Annual)" xfId="9269"/>
    <cellStyle name="Total 7 4 3" xfId="4724"/>
    <cellStyle name="Total 7 4 3 2" xfId="12984"/>
    <cellStyle name="Total 7 4 3 2 2" xfId="24990"/>
    <cellStyle name="Total 7 4 3 2 2 2" xfId="46176"/>
    <cellStyle name="Total 7 4 3 2 3" xfId="35572"/>
    <cellStyle name="Total 7 4 3 3" xfId="19877"/>
    <cellStyle name="Total 7 4 3 3 2" xfId="41064"/>
    <cellStyle name="Total 7 4 3 4" xfId="30381"/>
    <cellStyle name="Total 7 4 3_Table 2A-1_EFT (Annual)" xfId="9271"/>
    <cellStyle name="Total 7 4 4" xfId="10328"/>
    <cellStyle name="Total 7 4 4 2" xfId="22444"/>
    <cellStyle name="Total 7 4 4 2 2" xfId="43630"/>
    <cellStyle name="Total 7 4 4 3" xfId="33026"/>
    <cellStyle name="Total 7 4 5" xfId="17331"/>
    <cellStyle name="Total 7 4 5 2" xfId="38518"/>
    <cellStyle name="Total 7 4 6" xfId="27638"/>
    <cellStyle name="Total 7 4_Table 2A-1_EFT (Annual)" xfId="9268"/>
    <cellStyle name="Total 7 5" xfId="729"/>
    <cellStyle name="Total 7 5 2" xfId="4290"/>
    <cellStyle name="Total 7 5 2 2" xfId="12570"/>
    <cellStyle name="Total 7 5 2 2 2" xfId="24587"/>
    <cellStyle name="Total 7 5 2 2 2 2" xfId="45773"/>
    <cellStyle name="Total 7 5 2 2 3" xfId="35169"/>
    <cellStyle name="Total 7 5 2 3" xfId="19474"/>
    <cellStyle name="Total 7 5 2 3 2" xfId="40661"/>
    <cellStyle name="Total 7 5 2 4" xfId="29947"/>
    <cellStyle name="Total 7 5 2_Table 2A-1_EFT (Annual)" xfId="9273"/>
    <cellStyle name="Total 7 5 3" xfId="9918"/>
    <cellStyle name="Total 7 5 3 2" xfId="22041"/>
    <cellStyle name="Total 7 5 3 2 2" xfId="43227"/>
    <cellStyle name="Total 7 5 3 3" xfId="32623"/>
    <cellStyle name="Total 7 5 4" xfId="16928"/>
    <cellStyle name="Total 7 5 4 2" xfId="38115"/>
    <cellStyle name="Total 7 5 5" xfId="27204"/>
    <cellStyle name="Total 7 5_Table 2A-1_EFT (Annual)" xfId="9272"/>
    <cellStyle name="Total 7 6" xfId="1865"/>
    <cellStyle name="Total 7 6 2" xfId="5426"/>
    <cellStyle name="Total 7 6 2 2" xfId="13641"/>
    <cellStyle name="Total 7 6 2 2 2" xfId="25629"/>
    <cellStyle name="Total 7 6 2 2 2 2" xfId="46815"/>
    <cellStyle name="Total 7 6 2 2 3" xfId="36211"/>
    <cellStyle name="Total 7 6 2 3" xfId="20516"/>
    <cellStyle name="Total 7 6 2 3 2" xfId="41703"/>
    <cellStyle name="Total 7 6 2 4" xfId="31083"/>
    <cellStyle name="Total 7 6 2_Table 2A-1_EFT (Annual)" xfId="9275"/>
    <cellStyle name="Total 7 6 3" xfId="10985"/>
    <cellStyle name="Total 7 6 3 2" xfId="23083"/>
    <cellStyle name="Total 7 6 3 2 2" xfId="44269"/>
    <cellStyle name="Total 7 6 3 3" xfId="33665"/>
    <cellStyle name="Total 7 6 4" xfId="17970"/>
    <cellStyle name="Total 7 6 4 2" xfId="39157"/>
    <cellStyle name="Total 7 6 5" xfId="28340"/>
    <cellStyle name="Total 7 6_Table 2A-1_EFT (Annual)" xfId="9274"/>
    <cellStyle name="Total 7 7" xfId="3704"/>
    <cellStyle name="Total 7 7 2" xfId="12072"/>
    <cellStyle name="Total 7 7 2 2" xfId="24102"/>
    <cellStyle name="Total 7 7 2 2 2" xfId="45288"/>
    <cellStyle name="Total 7 7 2 3" xfId="34684"/>
    <cellStyle name="Total 7 7 3" xfId="18989"/>
    <cellStyle name="Total 7 7 3 2" xfId="40176"/>
    <cellStyle name="Total 7 7 4" xfId="29413"/>
    <cellStyle name="Total 7 7_Table 2A-1_EFT (Annual)" xfId="9276"/>
    <cellStyle name="Total 7 8" xfId="9391"/>
    <cellStyle name="Total 7 8 2" xfId="21556"/>
    <cellStyle name="Total 7 8 2 2" xfId="42742"/>
    <cellStyle name="Total 7 8 3" xfId="32138"/>
    <cellStyle name="Total 7 9" xfId="16443"/>
    <cellStyle name="Total 7 9 2" xfId="37630"/>
    <cellStyle name="Total 7_Table 2A-1_EFT (Annual)" xfId="3598"/>
    <cellStyle name="Total 8" xfId="130"/>
    <cellStyle name="Total 8 10" xfId="26685"/>
    <cellStyle name="Total 8 2" xfId="523"/>
    <cellStyle name="Total 8 2 2" xfId="1500"/>
    <cellStyle name="Total 8 2 2 2" xfId="2770"/>
    <cellStyle name="Total 8 2 2 2 2" xfId="6331"/>
    <cellStyle name="Total 8 2 2 2 2 2" xfId="14525"/>
    <cellStyle name="Total 8 2 2 2 2 2 2" xfId="26497"/>
    <cellStyle name="Total 8 2 2 2 2 2 2 2" xfId="47683"/>
    <cellStyle name="Total 8 2 2 2 2 2 3" xfId="37079"/>
    <cellStyle name="Total 8 2 2 2 2 3" xfId="21384"/>
    <cellStyle name="Total 8 2 2 2 2 3 2" xfId="42571"/>
    <cellStyle name="Total 8 2 2 2 2 4" xfId="31987"/>
    <cellStyle name="Total 8 2 2 2 2_Table 2A-1_EFT (Annual)" xfId="9279"/>
    <cellStyle name="Total 8 2 2 2 3" xfId="11867"/>
    <cellStyle name="Total 8 2 2 2 3 2" xfId="23951"/>
    <cellStyle name="Total 8 2 2 2 3 2 2" xfId="45137"/>
    <cellStyle name="Total 8 2 2 2 3 3" xfId="34533"/>
    <cellStyle name="Total 8 2 2 2 4" xfId="18838"/>
    <cellStyle name="Total 8 2 2 2 4 2" xfId="40025"/>
    <cellStyle name="Total 8 2 2 2 5" xfId="29244"/>
    <cellStyle name="Total 8 2 2 2_Table 2A-1_EFT (Annual)" xfId="9278"/>
    <cellStyle name="Total 8 2 2 3" xfId="5061"/>
    <cellStyle name="Total 8 2 2 3 2" xfId="13321"/>
    <cellStyle name="Total 8 2 2 3 2 2" xfId="25327"/>
    <cellStyle name="Total 8 2 2 3 2 2 2" xfId="46513"/>
    <cellStyle name="Total 8 2 2 3 2 3" xfId="35909"/>
    <cellStyle name="Total 8 2 2 3 3" xfId="20214"/>
    <cellStyle name="Total 8 2 2 3 3 2" xfId="41401"/>
    <cellStyle name="Total 8 2 2 3 4" xfId="30718"/>
    <cellStyle name="Total 8 2 2 3_Table 2A-1_EFT (Annual)" xfId="9280"/>
    <cellStyle name="Total 8 2 2 4" xfId="10665"/>
    <cellStyle name="Total 8 2 2 4 2" xfId="22781"/>
    <cellStyle name="Total 8 2 2 4 2 2" xfId="43967"/>
    <cellStyle name="Total 8 2 2 4 3" xfId="33363"/>
    <cellStyle name="Total 8 2 2 5" xfId="17668"/>
    <cellStyle name="Total 8 2 2 5 2" xfId="38855"/>
    <cellStyle name="Total 8 2 2 6" xfId="27975"/>
    <cellStyle name="Total 8 2 2_Table 2A-1_EFT (Annual)" xfId="9277"/>
    <cellStyle name="Total 8 2 3" xfId="1033"/>
    <cellStyle name="Total 8 2 3 2" xfId="4594"/>
    <cellStyle name="Total 8 2 3 2 2" xfId="12854"/>
    <cellStyle name="Total 8 2 3 2 2 2" xfId="24860"/>
    <cellStyle name="Total 8 2 3 2 2 2 2" xfId="46046"/>
    <cellStyle name="Total 8 2 3 2 2 3" xfId="35442"/>
    <cellStyle name="Total 8 2 3 2 3" xfId="19747"/>
    <cellStyle name="Total 8 2 3 2 3 2" xfId="40934"/>
    <cellStyle name="Total 8 2 3 2 4" xfId="30251"/>
    <cellStyle name="Total 8 2 3 2_Table 2A-1_EFT (Annual)" xfId="9282"/>
    <cellStyle name="Total 8 2 3 3" xfId="10198"/>
    <cellStyle name="Total 8 2 3 3 2" xfId="22314"/>
    <cellStyle name="Total 8 2 3 3 2 2" xfId="43500"/>
    <cellStyle name="Total 8 2 3 3 3" xfId="32896"/>
    <cellStyle name="Total 8 2 3 4" xfId="17201"/>
    <cellStyle name="Total 8 2 3 4 2" xfId="38388"/>
    <cellStyle name="Total 8 2 3 5" xfId="27508"/>
    <cellStyle name="Total 8 2 3_Table 2A-1_EFT (Annual)" xfId="9281"/>
    <cellStyle name="Total 8 2 4" xfId="2239"/>
    <cellStyle name="Total 8 2 4 2" xfId="5800"/>
    <cellStyle name="Total 8 2 4 2 2" xfId="14015"/>
    <cellStyle name="Total 8 2 4 2 2 2" xfId="26003"/>
    <cellStyle name="Total 8 2 4 2 2 2 2" xfId="47189"/>
    <cellStyle name="Total 8 2 4 2 2 3" xfId="36585"/>
    <cellStyle name="Total 8 2 4 2 3" xfId="20890"/>
    <cellStyle name="Total 8 2 4 2 3 2" xfId="42077"/>
    <cellStyle name="Total 8 2 4 2 4" xfId="31457"/>
    <cellStyle name="Total 8 2 4 2_Table 2A-1_EFT (Annual)" xfId="9284"/>
    <cellStyle name="Total 8 2 4 3" xfId="11359"/>
    <cellStyle name="Total 8 2 4 3 2" xfId="23457"/>
    <cellStyle name="Total 8 2 4 3 2 2" xfId="44643"/>
    <cellStyle name="Total 8 2 4 3 3" xfId="34039"/>
    <cellStyle name="Total 8 2 4 4" xfId="18344"/>
    <cellStyle name="Total 8 2 4 4 2" xfId="39531"/>
    <cellStyle name="Total 8 2 4 5" xfId="28714"/>
    <cellStyle name="Total 8 2 4_Table 2A-1_EFT (Annual)" xfId="9283"/>
    <cellStyle name="Total 8 2 5" xfId="4093"/>
    <cellStyle name="Total 8 2 5 2" xfId="12417"/>
    <cellStyle name="Total 8 2 5 2 2" xfId="24439"/>
    <cellStyle name="Total 8 2 5 2 2 2" xfId="45625"/>
    <cellStyle name="Total 8 2 5 2 3" xfId="35021"/>
    <cellStyle name="Total 8 2 5 3" xfId="19326"/>
    <cellStyle name="Total 8 2 5 3 2" xfId="40513"/>
    <cellStyle name="Total 8 2 5 4" xfId="29781"/>
    <cellStyle name="Total 8 2 5_Table 2A-1_EFT (Annual)" xfId="9285"/>
    <cellStyle name="Total 8 2 6" xfId="9756"/>
    <cellStyle name="Total 8 2 6 2" xfId="21893"/>
    <cellStyle name="Total 8 2 6 2 2" xfId="43079"/>
    <cellStyle name="Total 8 2 6 3" xfId="32475"/>
    <cellStyle name="Total 8 2 7" xfId="16780"/>
    <cellStyle name="Total 8 2 7 2" xfId="37967"/>
    <cellStyle name="Total 8 2 8" xfId="27038"/>
    <cellStyle name="Total 8 2_Table 2A-1_EFT (Annual)" xfId="3602"/>
    <cellStyle name="Total 8 3" xfId="361"/>
    <cellStyle name="Total 8 3 2" xfId="1344"/>
    <cellStyle name="Total 8 3 2 2" xfId="2614"/>
    <cellStyle name="Total 8 3 2 2 2" xfId="6175"/>
    <cellStyle name="Total 8 3 2 2 2 2" xfId="14369"/>
    <cellStyle name="Total 8 3 2 2 2 2 2" xfId="26341"/>
    <cellStyle name="Total 8 3 2 2 2 2 2 2" xfId="47527"/>
    <cellStyle name="Total 8 3 2 2 2 2 3" xfId="36923"/>
    <cellStyle name="Total 8 3 2 2 2 3" xfId="21228"/>
    <cellStyle name="Total 8 3 2 2 2 3 2" xfId="42415"/>
    <cellStyle name="Total 8 3 2 2 2 4" xfId="31831"/>
    <cellStyle name="Total 8 3 2 2 2_Table 2A-1_EFT (Annual)" xfId="9288"/>
    <cellStyle name="Total 8 3 2 2 3" xfId="11711"/>
    <cellStyle name="Total 8 3 2 2 3 2" xfId="23795"/>
    <cellStyle name="Total 8 3 2 2 3 2 2" xfId="44981"/>
    <cellStyle name="Total 8 3 2 2 3 3" xfId="34377"/>
    <cellStyle name="Total 8 3 2 2 4" xfId="18682"/>
    <cellStyle name="Total 8 3 2 2 4 2" xfId="39869"/>
    <cellStyle name="Total 8 3 2 2 5" xfId="29088"/>
    <cellStyle name="Total 8 3 2 2_Table 2A-1_EFT (Annual)" xfId="9287"/>
    <cellStyle name="Total 8 3 2 3" xfId="4905"/>
    <cellStyle name="Total 8 3 2 3 2" xfId="13165"/>
    <cellStyle name="Total 8 3 2 3 2 2" xfId="25171"/>
    <cellStyle name="Total 8 3 2 3 2 2 2" xfId="46357"/>
    <cellStyle name="Total 8 3 2 3 2 3" xfId="35753"/>
    <cellStyle name="Total 8 3 2 3 3" xfId="20058"/>
    <cellStyle name="Total 8 3 2 3 3 2" xfId="41245"/>
    <cellStyle name="Total 8 3 2 3 4" xfId="30562"/>
    <cellStyle name="Total 8 3 2 3_Table 2A-1_EFT (Annual)" xfId="9289"/>
    <cellStyle name="Total 8 3 2 4" xfId="10509"/>
    <cellStyle name="Total 8 3 2 4 2" xfId="22625"/>
    <cellStyle name="Total 8 3 2 4 2 2" xfId="43811"/>
    <cellStyle name="Total 8 3 2 4 3" xfId="33207"/>
    <cellStyle name="Total 8 3 2 5" xfId="17512"/>
    <cellStyle name="Total 8 3 2 5 2" xfId="38699"/>
    <cellStyle name="Total 8 3 2 6" xfId="27819"/>
    <cellStyle name="Total 8 3 2_Table 2A-1_EFT (Annual)" xfId="9286"/>
    <cellStyle name="Total 8 3 3" xfId="901"/>
    <cellStyle name="Total 8 3 3 2" xfId="4462"/>
    <cellStyle name="Total 8 3 3 2 2" xfId="12724"/>
    <cellStyle name="Total 8 3 3 2 2 2" xfId="24734"/>
    <cellStyle name="Total 8 3 3 2 2 2 2" xfId="45920"/>
    <cellStyle name="Total 8 3 3 2 2 3" xfId="35316"/>
    <cellStyle name="Total 8 3 3 2 3" xfId="19621"/>
    <cellStyle name="Total 8 3 3 2 3 2" xfId="40808"/>
    <cellStyle name="Total 8 3 3 2 4" xfId="30119"/>
    <cellStyle name="Total 8 3 3 2_Table 2A-1_EFT (Annual)" xfId="9291"/>
    <cellStyle name="Total 8 3 3 3" xfId="10071"/>
    <cellStyle name="Total 8 3 3 3 2" xfId="22188"/>
    <cellStyle name="Total 8 3 3 3 2 2" xfId="43374"/>
    <cellStyle name="Total 8 3 3 3 3" xfId="32770"/>
    <cellStyle name="Total 8 3 3 4" xfId="17075"/>
    <cellStyle name="Total 8 3 3 4 2" xfId="38262"/>
    <cellStyle name="Total 8 3 3 5" xfId="27376"/>
    <cellStyle name="Total 8 3 3_Table 2A-1_EFT (Annual)" xfId="9290"/>
    <cellStyle name="Total 8 3 4" xfId="2083"/>
    <cellStyle name="Total 8 3 4 2" xfId="5644"/>
    <cellStyle name="Total 8 3 4 2 2" xfId="13859"/>
    <cellStyle name="Total 8 3 4 2 2 2" xfId="25847"/>
    <cellStyle name="Total 8 3 4 2 2 2 2" xfId="47033"/>
    <cellStyle name="Total 8 3 4 2 2 3" xfId="36429"/>
    <cellStyle name="Total 8 3 4 2 3" xfId="20734"/>
    <cellStyle name="Total 8 3 4 2 3 2" xfId="41921"/>
    <cellStyle name="Total 8 3 4 2 4" xfId="31301"/>
    <cellStyle name="Total 8 3 4 2_Table 2A-1_EFT (Annual)" xfId="9293"/>
    <cellStyle name="Total 8 3 4 3" xfId="11203"/>
    <cellStyle name="Total 8 3 4 3 2" xfId="23301"/>
    <cellStyle name="Total 8 3 4 3 2 2" xfId="44487"/>
    <cellStyle name="Total 8 3 4 3 3" xfId="33883"/>
    <cellStyle name="Total 8 3 4 4" xfId="18188"/>
    <cellStyle name="Total 8 3 4 4 2" xfId="39375"/>
    <cellStyle name="Total 8 3 4 5" xfId="28558"/>
    <cellStyle name="Total 8 3 4_Table 2A-1_EFT (Annual)" xfId="9292"/>
    <cellStyle name="Total 8 3 5" xfId="3931"/>
    <cellStyle name="Total 8 3 5 2" xfId="12259"/>
    <cellStyle name="Total 8 3 5 2 2" xfId="24283"/>
    <cellStyle name="Total 8 3 5 2 2 2" xfId="45469"/>
    <cellStyle name="Total 8 3 5 2 3" xfId="34865"/>
    <cellStyle name="Total 8 3 5 3" xfId="19170"/>
    <cellStyle name="Total 8 3 5 3 2" xfId="40357"/>
    <cellStyle name="Total 8 3 5 4" xfId="29619"/>
    <cellStyle name="Total 8 3 5_Table 2A-1_EFT (Annual)" xfId="9294"/>
    <cellStyle name="Total 8 3 6" xfId="9596"/>
    <cellStyle name="Total 8 3 6 2" xfId="21737"/>
    <cellStyle name="Total 8 3 6 2 2" xfId="42923"/>
    <cellStyle name="Total 8 3 6 3" xfId="32319"/>
    <cellStyle name="Total 8 3 7" xfId="16624"/>
    <cellStyle name="Total 8 3 7 2" xfId="37811"/>
    <cellStyle name="Total 8 3 8" xfId="26876"/>
    <cellStyle name="Total 8 3_Table 2A-1_EFT (Annual)" xfId="3603"/>
    <cellStyle name="Total 8 4" xfId="1178"/>
    <cellStyle name="Total 8 4 2" xfId="2448"/>
    <cellStyle name="Total 8 4 2 2" xfId="6009"/>
    <cellStyle name="Total 8 4 2 2 2" xfId="14203"/>
    <cellStyle name="Total 8 4 2 2 2 2" xfId="26175"/>
    <cellStyle name="Total 8 4 2 2 2 2 2" xfId="47361"/>
    <cellStyle name="Total 8 4 2 2 2 3" xfId="36757"/>
    <cellStyle name="Total 8 4 2 2 3" xfId="21062"/>
    <cellStyle name="Total 8 4 2 2 3 2" xfId="42249"/>
    <cellStyle name="Total 8 4 2 2 4" xfId="31665"/>
    <cellStyle name="Total 8 4 2 2_Table 2A-1_EFT (Annual)" xfId="9297"/>
    <cellStyle name="Total 8 4 2 3" xfId="11545"/>
    <cellStyle name="Total 8 4 2 3 2" xfId="23629"/>
    <cellStyle name="Total 8 4 2 3 2 2" xfId="44815"/>
    <cellStyle name="Total 8 4 2 3 3" xfId="34211"/>
    <cellStyle name="Total 8 4 2 4" xfId="18516"/>
    <cellStyle name="Total 8 4 2 4 2" xfId="39703"/>
    <cellStyle name="Total 8 4 2 5" xfId="28922"/>
    <cellStyle name="Total 8 4 2_Table 2A-1_EFT (Annual)" xfId="9296"/>
    <cellStyle name="Total 8 4 3" xfId="4739"/>
    <cellStyle name="Total 8 4 3 2" xfId="12999"/>
    <cellStyle name="Total 8 4 3 2 2" xfId="25005"/>
    <cellStyle name="Total 8 4 3 2 2 2" xfId="46191"/>
    <cellStyle name="Total 8 4 3 2 3" xfId="35587"/>
    <cellStyle name="Total 8 4 3 3" xfId="19892"/>
    <cellStyle name="Total 8 4 3 3 2" xfId="41079"/>
    <cellStyle name="Total 8 4 3 4" xfId="30396"/>
    <cellStyle name="Total 8 4 3_Table 2A-1_EFT (Annual)" xfId="9298"/>
    <cellStyle name="Total 8 4 4" xfId="10343"/>
    <cellStyle name="Total 8 4 4 2" xfId="22459"/>
    <cellStyle name="Total 8 4 4 2 2" xfId="43645"/>
    <cellStyle name="Total 8 4 4 3" xfId="33041"/>
    <cellStyle name="Total 8 4 5" xfId="17346"/>
    <cellStyle name="Total 8 4 5 2" xfId="38533"/>
    <cellStyle name="Total 8 4 6" xfId="27653"/>
    <cellStyle name="Total 8 4_Table 2A-1_EFT (Annual)" xfId="9295"/>
    <cellStyle name="Total 8 5" xfId="742"/>
    <cellStyle name="Total 8 5 2" xfId="4303"/>
    <cellStyle name="Total 8 5 2 2" xfId="12583"/>
    <cellStyle name="Total 8 5 2 2 2" xfId="24600"/>
    <cellStyle name="Total 8 5 2 2 2 2" xfId="45786"/>
    <cellStyle name="Total 8 5 2 2 3" xfId="35182"/>
    <cellStyle name="Total 8 5 2 3" xfId="19487"/>
    <cellStyle name="Total 8 5 2 3 2" xfId="40674"/>
    <cellStyle name="Total 8 5 2 4" xfId="29960"/>
    <cellStyle name="Total 8 5 2_Table 2A-1_EFT (Annual)" xfId="9300"/>
    <cellStyle name="Total 8 5 3" xfId="9931"/>
    <cellStyle name="Total 8 5 3 2" xfId="22054"/>
    <cellStyle name="Total 8 5 3 2 2" xfId="43240"/>
    <cellStyle name="Total 8 5 3 3" xfId="32636"/>
    <cellStyle name="Total 8 5 4" xfId="16941"/>
    <cellStyle name="Total 8 5 4 2" xfId="38128"/>
    <cellStyle name="Total 8 5 5" xfId="27217"/>
    <cellStyle name="Total 8 5_Table 2A-1_EFT (Annual)" xfId="9299"/>
    <cellStyle name="Total 8 6" xfId="1790"/>
    <cellStyle name="Total 8 6 2" xfId="5351"/>
    <cellStyle name="Total 8 6 2 2" xfId="13566"/>
    <cellStyle name="Total 8 6 2 2 2" xfId="25554"/>
    <cellStyle name="Total 8 6 2 2 2 2" xfId="46740"/>
    <cellStyle name="Total 8 6 2 2 3" xfId="36136"/>
    <cellStyle name="Total 8 6 2 3" xfId="20441"/>
    <cellStyle name="Total 8 6 2 3 2" xfId="41628"/>
    <cellStyle name="Total 8 6 2 4" xfId="31008"/>
    <cellStyle name="Total 8 6 2_Table 2A-1_EFT (Annual)" xfId="9302"/>
    <cellStyle name="Total 8 6 3" xfId="10910"/>
    <cellStyle name="Total 8 6 3 2" xfId="23008"/>
    <cellStyle name="Total 8 6 3 2 2" xfId="44194"/>
    <cellStyle name="Total 8 6 3 3" xfId="33590"/>
    <cellStyle name="Total 8 6 4" xfId="17895"/>
    <cellStyle name="Total 8 6 4 2" xfId="39082"/>
    <cellStyle name="Total 8 6 5" xfId="28265"/>
    <cellStyle name="Total 8 6_Table 2A-1_EFT (Annual)" xfId="9301"/>
    <cellStyle name="Total 8 7" xfId="3719"/>
    <cellStyle name="Total 8 7 2" xfId="12087"/>
    <cellStyle name="Total 8 7 2 2" xfId="24117"/>
    <cellStyle name="Total 8 7 2 2 2" xfId="45303"/>
    <cellStyle name="Total 8 7 2 3" xfId="34699"/>
    <cellStyle name="Total 8 7 3" xfId="19004"/>
    <cellStyle name="Total 8 7 3 2" xfId="40191"/>
    <cellStyle name="Total 8 7 4" xfId="29428"/>
    <cellStyle name="Total 8 7_Table 2A-1_EFT (Annual)" xfId="9303"/>
    <cellStyle name="Total 8 8" xfId="9406"/>
    <cellStyle name="Total 8 8 2" xfId="21571"/>
    <cellStyle name="Total 8 8 2 2" xfId="42757"/>
    <cellStyle name="Total 8 8 3" xfId="32153"/>
    <cellStyle name="Total 8 9" xfId="16458"/>
    <cellStyle name="Total 8 9 2" xfId="37645"/>
    <cellStyle name="Total 8_Table 2A-1_EFT (Annual)" xfId="3601"/>
    <cellStyle name="Total 9" xfId="119"/>
    <cellStyle name="Total 9 10" xfId="26674"/>
    <cellStyle name="Total 9 2" xfId="512"/>
    <cellStyle name="Total 9 2 2" xfId="1489"/>
    <cellStyle name="Total 9 2 2 2" xfId="2759"/>
    <cellStyle name="Total 9 2 2 2 2" xfId="6320"/>
    <cellStyle name="Total 9 2 2 2 2 2" xfId="14514"/>
    <cellStyle name="Total 9 2 2 2 2 2 2" xfId="26486"/>
    <cellStyle name="Total 9 2 2 2 2 2 2 2" xfId="47672"/>
    <cellStyle name="Total 9 2 2 2 2 2 3" xfId="37068"/>
    <cellStyle name="Total 9 2 2 2 2 3" xfId="21373"/>
    <cellStyle name="Total 9 2 2 2 2 3 2" xfId="42560"/>
    <cellStyle name="Total 9 2 2 2 2 4" xfId="31976"/>
    <cellStyle name="Total 9 2 2 2 2_Table 2A-1_EFT (Annual)" xfId="9306"/>
    <cellStyle name="Total 9 2 2 2 3" xfId="11856"/>
    <cellStyle name="Total 9 2 2 2 3 2" xfId="23940"/>
    <cellStyle name="Total 9 2 2 2 3 2 2" xfId="45126"/>
    <cellStyle name="Total 9 2 2 2 3 3" xfId="34522"/>
    <cellStyle name="Total 9 2 2 2 4" xfId="18827"/>
    <cellStyle name="Total 9 2 2 2 4 2" xfId="40014"/>
    <cellStyle name="Total 9 2 2 2 5" xfId="29233"/>
    <cellStyle name="Total 9 2 2 2_Table 2A-1_EFT (Annual)" xfId="9305"/>
    <cellStyle name="Total 9 2 2 3" xfId="5050"/>
    <cellStyle name="Total 9 2 2 3 2" xfId="13310"/>
    <cellStyle name="Total 9 2 2 3 2 2" xfId="25316"/>
    <cellStyle name="Total 9 2 2 3 2 2 2" xfId="46502"/>
    <cellStyle name="Total 9 2 2 3 2 3" xfId="35898"/>
    <cellStyle name="Total 9 2 2 3 3" xfId="20203"/>
    <cellStyle name="Total 9 2 2 3 3 2" xfId="41390"/>
    <cellStyle name="Total 9 2 2 3 4" xfId="30707"/>
    <cellStyle name="Total 9 2 2 3_Table 2A-1_EFT (Annual)" xfId="9307"/>
    <cellStyle name="Total 9 2 2 4" xfId="10654"/>
    <cellStyle name="Total 9 2 2 4 2" xfId="22770"/>
    <cellStyle name="Total 9 2 2 4 2 2" xfId="43956"/>
    <cellStyle name="Total 9 2 2 4 3" xfId="33352"/>
    <cellStyle name="Total 9 2 2 5" xfId="17657"/>
    <cellStyle name="Total 9 2 2 5 2" xfId="38844"/>
    <cellStyle name="Total 9 2 2 6" xfId="27964"/>
    <cellStyle name="Total 9 2 2_Table 2A-1_EFT (Annual)" xfId="9304"/>
    <cellStyle name="Total 9 2 3" xfId="1023"/>
    <cellStyle name="Total 9 2 3 2" xfId="4584"/>
    <cellStyle name="Total 9 2 3 2 2" xfId="12844"/>
    <cellStyle name="Total 9 2 3 2 2 2" xfId="24850"/>
    <cellStyle name="Total 9 2 3 2 2 2 2" xfId="46036"/>
    <cellStyle name="Total 9 2 3 2 2 3" xfId="35432"/>
    <cellStyle name="Total 9 2 3 2 3" xfId="19737"/>
    <cellStyle name="Total 9 2 3 2 3 2" xfId="40924"/>
    <cellStyle name="Total 9 2 3 2 4" xfId="30241"/>
    <cellStyle name="Total 9 2 3 2_Table 2A-1_EFT (Annual)" xfId="9309"/>
    <cellStyle name="Total 9 2 3 3" xfId="10188"/>
    <cellStyle name="Total 9 2 3 3 2" xfId="22304"/>
    <cellStyle name="Total 9 2 3 3 2 2" xfId="43490"/>
    <cellStyle name="Total 9 2 3 3 3" xfId="32886"/>
    <cellStyle name="Total 9 2 3 4" xfId="17191"/>
    <cellStyle name="Total 9 2 3 4 2" xfId="38378"/>
    <cellStyle name="Total 9 2 3 5" xfId="27498"/>
    <cellStyle name="Total 9 2 3_Table 2A-1_EFT (Annual)" xfId="9308"/>
    <cellStyle name="Total 9 2 4" xfId="2228"/>
    <cellStyle name="Total 9 2 4 2" xfId="5789"/>
    <cellStyle name="Total 9 2 4 2 2" xfId="14004"/>
    <cellStyle name="Total 9 2 4 2 2 2" xfId="25992"/>
    <cellStyle name="Total 9 2 4 2 2 2 2" xfId="47178"/>
    <cellStyle name="Total 9 2 4 2 2 3" xfId="36574"/>
    <cellStyle name="Total 9 2 4 2 3" xfId="20879"/>
    <cellStyle name="Total 9 2 4 2 3 2" xfId="42066"/>
    <cellStyle name="Total 9 2 4 2 4" xfId="31446"/>
    <cellStyle name="Total 9 2 4 2_Table 2A-1_EFT (Annual)" xfId="9311"/>
    <cellStyle name="Total 9 2 4 3" xfId="11348"/>
    <cellStyle name="Total 9 2 4 3 2" xfId="23446"/>
    <cellStyle name="Total 9 2 4 3 2 2" xfId="44632"/>
    <cellStyle name="Total 9 2 4 3 3" xfId="34028"/>
    <cellStyle name="Total 9 2 4 4" xfId="18333"/>
    <cellStyle name="Total 9 2 4 4 2" xfId="39520"/>
    <cellStyle name="Total 9 2 4 5" xfId="28703"/>
    <cellStyle name="Total 9 2 4_Table 2A-1_EFT (Annual)" xfId="9310"/>
    <cellStyle name="Total 9 2 5" xfId="4082"/>
    <cellStyle name="Total 9 2 5 2" xfId="12406"/>
    <cellStyle name="Total 9 2 5 2 2" xfId="24428"/>
    <cellStyle name="Total 9 2 5 2 2 2" xfId="45614"/>
    <cellStyle name="Total 9 2 5 2 3" xfId="35010"/>
    <cellStyle name="Total 9 2 5 3" xfId="19315"/>
    <cellStyle name="Total 9 2 5 3 2" xfId="40502"/>
    <cellStyle name="Total 9 2 5 4" xfId="29770"/>
    <cellStyle name="Total 9 2 5_Table 2A-1_EFT (Annual)" xfId="9312"/>
    <cellStyle name="Total 9 2 6" xfId="9745"/>
    <cellStyle name="Total 9 2 6 2" xfId="21882"/>
    <cellStyle name="Total 9 2 6 2 2" xfId="43068"/>
    <cellStyle name="Total 9 2 6 3" xfId="32464"/>
    <cellStyle name="Total 9 2 7" xfId="16769"/>
    <cellStyle name="Total 9 2 7 2" xfId="37956"/>
    <cellStyle name="Total 9 2 8" xfId="27027"/>
    <cellStyle name="Total 9 2_Table 2A-1_EFT (Annual)" xfId="3605"/>
    <cellStyle name="Total 9 3" xfId="350"/>
    <cellStyle name="Total 9 3 2" xfId="1333"/>
    <cellStyle name="Total 9 3 2 2" xfId="2603"/>
    <cellStyle name="Total 9 3 2 2 2" xfId="6164"/>
    <cellStyle name="Total 9 3 2 2 2 2" xfId="14358"/>
    <cellStyle name="Total 9 3 2 2 2 2 2" xfId="26330"/>
    <cellStyle name="Total 9 3 2 2 2 2 2 2" xfId="47516"/>
    <cellStyle name="Total 9 3 2 2 2 2 3" xfId="36912"/>
    <cellStyle name="Total 9 3 2 2 2 3" xfId="21217"/>
    <cellStyle name="Total 9 3 2 2 2 3 2" xfId="42404"/>
    <cellStyle name="Total 9 3 2 2 2 4" xfId="31820"/>
    <cellStyle name="Total 9 3 2 2 2_Table 2A-1_EFT (Annual)" xfId="9315"/>
    <cellStyle name="Total 9 3 2 2 3" xfId="11700"/>
    <cellStyle name="Total 9 3 2 2 3 2" xfId="23784"/>
    <cellStyle name="Total 9 3 2 2 3 2 2" xfId="44970"/>
    <cellStyle name="Total 9 3 2 2 3 3" xfId="34366"/>
    <cellStyle name="Total 9 3 2 2 4" xfId="18671"/>
    <cellStyle name="Total 9 3 2 2 4 2" xfId="39858"/>
    <cellStyle name="Total 9 3 2 2 5" xfId="29077"/>
    <cellStyle name="Total 9 3 2 2_Table 2A-1_EFT (Annual)" xfId="9314"/>
    <cellStyle name="Total 9 3 2 3" xfId="4894"/>
    <cellStyle name="Total 9 3 2 3 2" xfId="13154"/>
    <cellStyle name="Total 9 3 2 3 2 2" xfId="25160"/>
    <cellStyle name="Total 9 3 2 3 2 2 2" xfId="46346"/>
    <cellStyle name="Total 9 3 2 3 2 3" xfId="35742"/>
    <cellStyle name="Total 9 3 2 3 3" xfId="20047"/>
    <cellStyle name="Total 9 3 2 3 3 2" xfId="41234"/>
    <cellStyle name="Total 9 3 2 3 4" xfId="30551"/>
    <cellStyle name="Total 9 3 2 3_Table 2A-1_EFT (Annual)" xfId="9316"/>
    <cellStyle name="Total 9 3 2 4" xfId="10498"/>
    <cellStyle name="Total 9 3 2 4 2" xfId="22614"/>
    <cellStyle name="Total 9 3 2 4 2 2" xfId="43800"/>
    <cellStyle name="Total 9 3 2 4 3" xfId="33196"/>
    <cellStyle name="Total 9 3 2 5" xfId="17501"/>
    <cellStyle name="Total 9 3 2 5 2" xfId="38688"/>
    <cellStyle name="Total 9 3 2 6" xfId="27808"/>
    <cellStyle name="Total 9 3 2_Table 2A-1_EFT (Annual)" xfId="9313"/>
    <cellStyle name="Total 9 3 3" xfId="891"/>
    <cellStyle name="Total 9 3 3 2" xfId="4452"/>
    <cellStyle name="Total 9 3 3 2 2" xfId="12714"/>
    <cellStyle name="Total 9 3 3 2 2 2" xfId="24724"/>
    <cellStyle name="Total 9 3 3 2 2 2 2" xfId="45910"/>
    <cellStyle name="Total 9 3 3 2 2 3" xfId="35306"/>
    <cellStyle name="Total 9 3 3 2 3" xfId="19611"/>
    <cellStyle name="Total 9 3 3 2 3 2" xfId="40798"/>
    <cellStyle name="Total 9 3 3 2 4" xfId="30109"/>
    <cellStyle name="Total 9 3 3 2_Table 2A-1_EFT (Annual)" xfId="9318"/>
    <cellStyle name="Total 9 3 3 3" xfId="10061"/>
    <cellStyle name="Total 9 3 3 3 2" xfId="22178"/>
    <cellStyle name="Total 9 3 3 3 2 2" xfId="43364"/>
    <cellStyle name="Total 9 3 3 3 3" xfId="32760"/>
    <cellStyle name="Total 9 3 3 4" xfId="17065"/>
    <cellStyle name="Total 9 3 3 4 2" xfId="38252"/>
    <cellStyle name="Total 9 3 3 5" xfId="27366"/>
    <cellStyle name="Total 9 3 3_Table 2A-1_EFT (Annual)" xfId="9317"/>
    <cellStyle name="Total 9 3 4" xfId="2072"/>
    <cellStyle name="Total 9 3 4 2" xfId="5633"/>
    <cellStyle name="Total 9 3 4 2 2" xfId="13848"/>
    <cellStyle name="Total 9 3 4 2 2 2" xfId="25836"/>
    <cellStyle name="Total 9 3 4 2 2 2 2" xfId="47022"/>
    <cellStyle name="Total 9 3 4 2 2 3" xfId="36418"/>
    <cellStyle name="Total 9 3 4 2 3" xfId="20723"/>
    <cellStyle name="Total 9 3 4 2 3 2" xfId="41910"/>
    <cellStyle name="Total 9 3 4 2 4" xfId="31290"/>
    <cellStyle name="Total 9 3 4 2_Table 2A-1_EFT (Annual)" xfId="9320"/>
    <cellStyle name="Total 9 3 4 3" xfId="11192"/>
    <cellStyle name="Total 9 3 4 3 2" xfId="23290"/>
    <cellStyle name="Total 9 3 4 3 2 2" xfId="44476"/>
    <cellStyle name="Total 9 3 4 3 3" xfId="33872"/>
    <cellStyle name="Total 9 3 4 4" xfId="18177"/>
    <cellStyle name="Total 9 3 4 4 2" xfId="39364"/>
    <cellStyle name="Total 9 3 4 5" xfId="28547"/>
    <cellStyle name="Total 9 3 4_Table 2A-1_EFT (Annual)" xfId="9319"/>
    <cellStyle name="Total 9 3 5" xfId="3920"/>
    <cellStyle name="Total 9 3 5 2" xfId="12248"/>
    <cellStyle name="Total 9 3 5 2 2" xfId="24272"/>
    <cellStyle name="Total 9 3 5 2 2 2" xfId="45458"/>
    <cellStyle name="Total 9 3 5 2 3" xfId="34854"/>
    <cellStyle name="Total 9 3 5 3" xfId="19159"/>
    <cellStyle name="Total 9 3 5 3 2" xfId="40346"/>
    <cellStyle name="Total 9 3 5 4" xfId="29608"/>
    <cellStyle name="Total 9 3 5_Table 2A-1_EFT (Annual)" xfId="9321"/>
    <cellStyle name="Total 9 3 6" xfId="9585"/>
    <cellStyle name="Total 9 3 6 2" xfId="21726"/>
    <cellStyle name="Total 9 3 6 2 2" xfId="42912"/>
    <cellStyle name="Total 9 3 6 3" xfId="32308"/>
    <cellStyle name="Total 9 3 7" xfId="16613"/>
    <cellStyle name="Total 9 3 7 2" xfId="37800"/>
    <cellStyle name="Total 9 3 8" xfId="26865"/>
    <cellStyle name="Total 9 3_Table 2A-1_EFT (Annual)" xfId="3606"/>
    <cellStyle name="Total 9 4" xfId="1167"/>
    <cellStyle name="Total 9 4 2" xfId="2437"/>
    <cellStyle name="Total 9 4 2 2" xfId="5998"/>
    <cellStyle name="Total 9 4 2 2 2" xfId="14192"/>
    <cellStyle name="Total 9 4 2 2 2 2" xfId="26164"/>
    <cellStyle name="Total 9 4 2 2 2 2 2" xfId="47350"/>
    <cellStyle name="Total 9 4 2 2 2 3" xfId="36746"/>
    <cellStyle name="Total 9 4 2 2 3" xfId="21051"/>
    <cellStyle name="Total 9 4 2 2 3 2" xfId="42238"/>
    <cellStyle name="Total 9 4 2 2 4" xfId="31654"/>
    <cellStyle name="Total 9 4 2 2_Table 2A-1_EFT (Annual)" xfId="9324"/>
    <cellStyle name="Total 9 4 2 3" xfId="11534"/>
    <cellStyle name="Total 9 4 2 3 2" xfId="23618"/>
    <cellStyle name="Total 9 4 2 3 2 2" xfId="44804"/>
    <cellStyle name="Total 9 4 2 3 3" xfId="34200"/>
    <cellStyle name="Total 9 4 2 4" xfId="18505"/>
    <cellStyle name="Total 9 4 2 4 2" xfId="39692"/>
    <cellStyle name="Total 9 4 2 5" xfId="28911"/>
    <cellStyle name="Total 9 4 2_Table 2A-1_EFT (Annual)" xfId="9323"/>
    <cellStyle name="Total 9 4 3" xfId="4728"/>
    <cellStyle name="Total 9 4 3 2" xfId="12988"/>
    <cellStyle name="Total 9 4 3 2 2" xfId="24994"/>
    <cellStyle name="Total 9 4 3 2 2 2" xfId="46180"/>
    <cellStyle name="Total 9 4 3 2 3" xfId="35576"/>
    <cellStyle name="Total 9 4 3 3" xfId="19881"/>
    <cellStyle name="Total 9 4 3 3 2" xfId="41068"/>
    <cellStyle name="Total 9 4 3 4" xfId="30385"/>
    <cellStyle name="Total 9 4 3_Table 2A-1_EFT (Annual)" xfId="9325"/>
    <cellStyle name="Total 9 4 4" xfId="10332"/>
    <cellStyle name="Total 9 4 4 2" xfId="22448"/>
    <cellStyle name="Total 9 4 4 2 2" xfId="43634"/>
    <cellStyle name="Total 9 4 4 3" xfId="33030"/>
    <cellStyle name="Total 9 4 5" xfId="17335"/>
    <cellStyle name="Total 9 4 5 2" xfId="38522"/>
    <cellStyle name="Total 9 4 6" xfId="27642"/>
    <cellStyle name="Total 9 4_Table 2A-1_EFT (Annual)" xfId="9322"/>
    <cellStyle name="Total 9 5" xfId="732"/>
    <cellStyle name="Total 9 5 2" xfId="4293"/>
    <cellStyle name="Total 9 5 2 2" xfId="12573"/>
    <cellStyle name="Total 9 5 2 2 2" xfId="24590"/>
    <cellStyle name="Total 9 5 2 2 2 2" xfId="45776"/>
    <cellStyle name="Total 9 5 2 2 3" xfId="35172"/>
    <cellStyle name="Total 9 5 2 3" xfId="19477"/>
    <cellStyle name="Total 9 5 2 3 2" xfId="40664"/>
    <cellStyle name="Total 9 5 2 4" xfId="29950"/>
    <cellStyle name="Total 9 5 2_Table 2A-1_EFT (Annual)" xfId="9327"/>
    <cellStyle name="Total 9 5 3" xfId="9921"/>
    <cellStyle name="Total 9 5 3 2" xfId="22044"/>
    <cellStyle name="Total 9 5 3 2 2" xfId="43230"/>
    <cellStyle name="Total 9 5 3 3" xfId="32626"/>
    <cellStyle name="Total 9 5 4" xfId="16931"/>
    <cellStyle name="Total 9 5 4 2" xfId="38118"/>
    <cellStyle name="Total 9 5 5" xfId="27207"/>
    <cellStyle name="Total 9 5_Table 2A-1_EFT (Annual)" xfId="9326"/>
    <cellStyle name="Total 9 6" xfId="1863"/>
    <cellStyle name="Total 9 6 2" xfId="5424"/>
    <cellStyle name="Total 9 6 2 2" xfId="13639"/>
    <cellStyle name="Total 9 6 2 2 2" xfId="25627"/>
    <cellStyle name="Total 9 6 2 2 2 2" xfId="46813"/>
    <cellStyle name="Total 9 6 2 2 3" xfId="36209"/>
    <cellStyle name="Total 9 6 2 3" xfId="20514"/>
    <cellStyle name="Total 9 6 2 3 2" xfId="41701"/>
    <cellStyle name="Total 9 6 2 4" xfId="31081"/>
    <cellStyle name="Total 9 6 2_Table 2A-1_EFT (Annual)" xfId="9329"/>
    <cellStyle name="Total 9 6 3" xfId="10983"/>
    <cellStyle name="Total 9 6 3 2" xfId="23081"/>
    <cellStyle name="Total 9 6 3 2 2" xfId="44267"/>
    <cellStyle name="Total 9 6 3 3" xfId="33663"/>
    <cellStyle name="Total 9 6 4" xfId="17968"/>
    <cellStyle name="Total 9 6 4 2" xfId="39155"/>
    <cellStyle name="Total 9 6 5" xfId="28338"/>
    <cellStyle name="Total 9 6_Table 2A-1_EFT (Annual)" xfId="9328"/>
    <cellStyle name="Total 9 7" xfId="3708"/>
    <cellStyle name="Total 9 7 2" xfId="12076"/>
    <cellStyle name="Total 9 7 2 2" xfId="24106"/>
    <cellStyle name="Total 9 7 2 2 2" xfId="45292"/>
    <cellStyle name="Total 9 7 2 3" xfId="34688"/>
    <cellStyle name="Total 9 7 3" xfId="18993"/>
    <cellStyle name="Total 9 7 3 2" xfId="40180"/>
    <cellStyle name="Total 9 7 4" xfId="29417"/>
    <cellStyle name="Total 9 7_Table 2A-1_EFT (Annual)" xfId="9330"/>
    <cellStyle name="Total 9 8" xfId="9395"/>
    <cellStyle name="Total 9 8 2" xfId="21560"/>
    <cellStyle name="Total 9 8 2 2" xfId="42746"/>
    <cellStyle name="Total 9 8 3" xfId="32142"/>
    <cellStyle name="Total 9 9" xfId="16447"/>
    <cellStyle name="Total 9 9 2" xfId="37634"/>
    <cellStyle name="Total 9_Table 2A-1_EFT (Annual)" xfId="3604"/>
    <cellStyle name="Warning Text" xfId="52" builtinId="11" customBuiltin="1"/>
    <cellStyle name="Warning Text 2" xfId="296"/>
    <cellStyle name="Warning Text 3" xfId="700"/>
    <cellStyle name="Warning Text 4" xfId="16014"/>
  </cellStyles>
  <dxfs count="96">
    <dxf>
      <fill>
        <patternFill patternType="none">
          <fgColor indexed="64"/>
          <bgColor indexed="65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 patternType="none">
          <fgColor indexed="64"/>
          <bgColor indexed="6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0080"/>
      <color rgb="FFCCFFCC"/>
      <color rgb="FFFFFFCC"/>
      <color rgb="FFFFFF99"/>
      <color rgb="FFCCFFFF"/>
      <color rgb="FFFF99CC"/>
      <color rgb="FFFFFF66"/>
      <color rgb="FFFFCC99"/>
      <color rgb="FF9999FF"/>
      <color rgb="FFB7DEE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8-2019/Audit%20Adjustments/Summary%20of%20Audit%20Adjustments%20for%20FY2018-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8-2019/Student%20Data/2.1.18%20Counts%20Used%20in%20July%202018%20Budget%20Letter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8-2019/Level%204%20Funding/Foreign%20Associate%20Teacher%20Data/Salaries/2.1.18%20Foreign%20Associate-Escadrille%20Teachers_from%20Michel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8-2019/Level%204%20Funding/CDF/Preliminary%20CDF_Based%20on%2017-18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8-2019/Level%204%20Funding/SCA/Feb%202018%20Multistats_Internal_MFP_MER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EDFIN_AC/Charters/2018-19/PER%20PUPIL%20CALCULATIONS/Initial/FY2018-19%20INITIAL%20Charter%20Per%20Pupil_July_INTERNAL%20ONL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NewVision"/>
      <sheetName val="Madison"/>
      <sheetName val="IntlHigh"/>
      <sheetName val="NOMMA"/>
      <sheetName val="LakeCharlesCharter"/>
      <sheetName val="JS Clark"/>
      <sheetName val="Southwest"/>
      <sheetName val="LA Key"/>
      <sheetName val="JCFA-East"/>
      <sheetName val="GEO MidCity"/>
      <sheetName val="Delta"/>
      <sheetName val="Impact"/>
      <sheetName val="Iberville"/>
      <sheetName val="Northeast"/>
      <sheetName val="Willow"/>
      <sheetName val="Tangi"/>
      <sheetName val="GEO Prep"/>
      <sheetName val="Apex"/>
      <sheetName val="Smothers"/>
      <sheetName val="Greater"/>
      <sheetName val="BRUP"/>
      <sheetName val="LAVCA"/>
      <sheetName val="UniversityView"/>
      <sheetName val="Tallulah"/>
    </sheetNames>
    <sheetDataSet>
      <sheetData sheetId="0">
        <row r="7">
          <cell r="L7">
            <v>11475</v>
          </cell>
        </row>
        <row r="8">
          <cell r="L8">
            <v>79325</v>
          </cell>
        </row>
        <row r="9">
          <cell r="L9">
            <v>-111241</v>
          </cell>
        </row>
        <row r="10">
          <cell r="L10">
            <v>-11988</v>
          </cell>
        </row>
        <row r="11">
          <cell r="L11">
            <v>-52917</v>
          </cell>
        </row>
        <row r="12">
          <cell r="L12">
            <v>25837</v>
          </cell>
        </row>
        <row r="13">
          <cell r="L13">
            <v>-2079</v>
          </cell>
        </row>
        <row r="14">
          <cell r="L14">
            <v>-62868</v>
          </cell>
        </row>
        <row r="15">
          <cell r="L15">
            <v>-256675</v>
          </cell>
        </row>
        <row r="16">
          <cell r="L16">
            <v>-45212</v>
          </cell>
        </row>
        <row r="17">
          <cell r="L17">
            <v>-48559</v>
          </cell>
        </row>
        <row r="18">
          <cell r="L18">
            <v>-864</v>
          </cell>
        </row>
        <row r="19">
          <cell r="L19">
            <v>33976</v>
          </cell>
        </row>
        <row r="20">
          <cell r="L20">
            <v>-6811</v>
          </cell>
        </row>
        <row r="21">
          <cell r="L21">
            <v>-152634</v>
          </cell>
        </row>
        <row r="22">
          <cell r="L22">
            <v>3376</v>
          </cell>
        </row>
        <row r="23">
          <cell r="L23">
            <v>-275157</v>
          </cell>
        </row>
        <row r="24">
          <cell r="L24">
            <v>-1244</v>
          </cell>
        </row>
        <row r="25">
          <cell r="L25">
            <v>6888</v>
          </cell>
        </row>
        <row r="26">
          <cell r="L26">
            <v>-22652</v>
          </cell>
        </row>
        <row r="27">
          <cell r="L27">
            <v>0</v>
          </cell>
        </row>
        <row r="28">
          <cell r="L28">
            <v>4951</v>
          </cell>
        </row>
        <row r="29">
          <cell r="L29">
            <v>-33424</v>
          </cell>
        </row>
        <row r="30">
          <cell r="L30">
            <v>11039</v>
          </cell>
        </row>
        <row r="31">
          <cell r="L31">
            <v>-2420</v>
          </cell>
        </row>
        <row r="32">
          <cell r="L32">
            <v>71827</v>
          </cell>
        </row>
        <row r="33">
          <cell r="L33">
            <v>0</v>
          </cell>
        </row>
        <row r="34">
          <cell r="L34">
            <v>-28746</v>
          </cell>
        </row>
        <row r="35">
          <cell r="L35">
            <v>-10466</v>
          </cell>
        </row>
        <row r="36">
          <cell r="L36">
            <v>-2509</v>
          </cell>
        </row>
        <row r="37">
          <cell r="L37">
            <v>-2938</v>
          </cell>
        </row>
        <row r="38">
          <cell r="L38">
            <v>-124869</v>
          </cell>
        </row>
        <row r="39">
          <cell r="L39">
            <v>14514</v>
          </cell>
        </row>
        <row r="40">
          <cell r="L40">
            <v>13000</v>
          </cell>
        </row>
        <row r="41">
          <cell r="L41">
            <v>-121</v>
          </cell>
        </row>
        <row r="42">
          <cell r="L42">
            <v>-122995</v>
          </cell>
        </row>
        <row r="43">
          <cell r="L43">
            <v>-52441</v>
          </cell>
        </row>
        <row r="44">
          <cell r="L44">
            <v>-25137</v>
          </cell>
        </row>
        <row r="45">
          <cell r="L45">
            <v>-6197</v>
          </cell>
        </row>
        <row r="46">
          <cell r="L46">
            <v>-106343</v>
          </cell>
        </row>
        <row r="47">
          <cell r="L47">
            <v>2659</v>
          </cell>
        </row>
        <row r="48">
          <cell r="L48">
            <v>-17271</v>
          </cell>
        </row>
        <row r="49">
          <cell r="L49">
            <v>-12217</v>
          </cell>
        </row>
        <row r="50">
          <cell r="L50">
            <v>-26838</v>
          </cell>
        </row>
        <row r="51">
          <cell r="L51">
            <v>664</v>
          </cell>
        </row>
        <row r="52">
          <cell r="L52">
            <v>-5273</v>
          </cell>
        </row>
        <row r="53">
          <cell r="L53">
            <v>-32609</v>
          </cell>
        </row>
        <row r="54">
          <cell r="L54">
            <v>-59189</v>
          </cell>
        </row>
        <row r="55">
          <cell r="L55">
            <v>-159728</v>
          </cell>
        </row>
        <row r="56">
          <cell r="L56">
            <v>11472</v>
          </cell>
        </row>
        <row r="57">
          <cell r="L57">
            <v>-5535</v>
          </cell>
        </row>
        <row r="58">
          <cell r="L58">
            <v>16528</v>
          </cell>
        </row>
        <row r="59">
          <cell r="L59">
            <v>-1250</v>
          </cell>
        </row>
        <row r="60">
          <cell r="L60">
            <v>-33674</v>
          </cell>
        </row>
        <row r="61">
          <cell r="L61">
            <v>-9943</v>
          </cell>
        </row>
        <row r="62">
          <cell r="L62">
            <v>-15854</v>
          </cell>
        </row>
        <row r="63">
          <cell r="L63">
            <v>-12375</v>
          </cell>
        </row>
        <row r="64">
          <cell r="L64">
            <v>-17245</v>
          </cell>
        </row>
        <row r="65">
          <cell r="L65">
            <v>-662414</v>
          </cell>
        </row>
        <row r="66">
          <cell r="L66">
            <v>-43699</v>
          </cell>
        </row>
        <row r="67">
          <cell r="L67">
            <v>26357</v>
          </cell>
        </row>
        <row r="68">
          <cell r="L68">
            <v>-4863</v>
          </cell>
        </row>
        <row r="69">
          <cell r="L69">
            <v>0</v>
          </cell>
        </row>
        <row r="70">
          <cell r="L70">
            <v>4107</v>
          </cell>
        </row>
        <row r="71">
          <cell r="L71">
            <v>-18975</v>
          </cell>
        </row>
        <row r="72">
          <cell r="L72">
            <v>-3737</v>
          </cell>
        </row>
        <row r="73">
          <cell r="L73">
            <v>0</v>
          </cell>
        </row>
        <row r="74">
          <cell r="L74">
            <v>-22304</v>
          </cell>
        </row>
        <row r="75">
          <cell r="L75">
            <v>-8125</v>
          </cell>
        </row>
        <row r="87">
          <cell r="A87">
            <v>341001</v>
          </cell>
          <cell r="B87">
            <v>341001</v>
          </cell>
          <cell r="C87" t="str">
            <v xml:space="preserve">D'Arbonne Woods </v>
          </cell>
          <cell r="D87"/>
          <cell r="E87"/>
          <cell r="F87"/>
          <cell r="G87"/>
          <cell r="H87"/>
          <cell r="I87"/>
          <cell r="J87"/>
          <cell r="K87">
            <v>0</v>
          </cell>
        </row>
        <row r="88">
          <cell r="A88">
            <v>343001</v>
          </cell>
          <cell r="B88">
            <v>343001</v>
          </cell>
          <cell r="C88" t="str">
            <v>Madison Prep</v>
          </cell>
          <cell r="D88"/>
          <cell r="E88">
            <v>-7769</v>
          </cell>
          <cell r="F88">
            <v>3884</v>
          </cell>
          <cell r="G88"/>
          <cell r="H88">
            <v>0</v>
          </cell>
          <cell r="I88">
            <v>-3821</v>
          </cell>
          <cell r="J88"/>
          <cell r="K88">
            <v>-36728</v>
          </cell>
        </row>
        <row r="89">
          <cell r="A89">
            <v>344001</v>
          </cell>
          <cell r="B89">
            <v>344001</v>
          </cell>
          <cell r="C89" t="str">
            <v xml:space="preserve">Int'l High School of N. O. </v>
          </cell>
          <cell r="D89"/>
          <cell r="E89"/>
          <cell r="F89">
            <v>0</v>
          </cell>
          <cell r="G89"/>
          <cell r="H89">
            <v>0</v>
          </cell>
          <cell r="I89">
            <v>0</v>
          </cell>
          <cell r="J89"/>
          <cell r="K89">
            <v>0</v>
          </cell>
        </row>
        <row r="90">
          <cell r="A90">
            <v>345001</v>
          </cell>
          <cell r="B90">
            <v>345001</v>
          </cell>
          <cell r="C90" t="str">
            <v>University View Academy</v>
          </cell>
          <cell r="D90"/>
          <cell r="E90">
            <v>-12252</v>
          </cell>
          <cell r="F90">
            <v>19784</v>
          </cell>
          <cell r="G90"/>
          <cell r="H90">
            <v>27372</v>
          </cell>
          <cell r="I90">
            <v>-53605</v>
          </cell>
          <cell r="J90"/>
          <cell r="K90">
            <v>0</v>
          </cell>
        </row>
        <row r="91">
          <cell r="A91">
            <v>346001</v>
          </cell>
          <cell r="B91">
            <v>346001</v>
          </cell>
          <cell r="C91" t="str">
            <v xml:space="preserve">Lake Charles Charter Academy </v>
          </cell>
          <cell r="D91"/>
          <cell r="E91">
            <v>-4298</v>
          </cell>
          <cell r="F91">
            <v>2149</v>
          </cell>
          <cell r="G91"/>
          <cell r="H91">
            <v>0</v>
          </cell>
          <cell r="I91">
            <v>0</v>
          </cell>
          <cell r="J91"/>
          <cell r="K91">
            <v>0</v>
          </cell>
        </row>
        <row r="92">
          <cell r="A92">
            <v>347001</v>
          </cell>
          <cell r="B92">
            <v>347001</v>
          </cell>
          <cell r="C92" t="str">
            <v xml:space="preserve">Lycee Francois de la Nouvelle Orleans </v>
          </cell>
          <cell r="D92"/>
          <cell r="E92"/>
          <cell r="F92"/>
          <cell r="G92"/>
          <cell r="H92"/>
          <cell r="I92"/>
          <cell r="J92"/>
          <cell r="K92">
            <v>0</v>
          </cell>
        </row>
        <row r="93">
          <cell r="A93">
            <v>348001</v>
          </cell>
          <cell r="B93">
            <v>348001</v>
          </cell>
          <cell r="C93" t="str">
            <v xml:space="preserve">New Orleans Military/Maritime Acdmy </v>
          </cell>
          <cell r="D93"/>
          <cell r="E93"/>
          <cell r="F93">
            <v>5757</v>
          </cell>
          <cell r="G93"/>
          <cell r="H93">
            <v>11408</v>
          </cell>
          <cell r="I93">
            <v>-11408</v>
          </cell>
          <cell r="J93"/>
          <cell r="K93">
            <v>0</v>
          </cell>
        </row>
        <row r="94">
          <cell r="A94" t="str">
            <v>W18001</v>
          </cell>
          <cell r="B94" t="str">
            <v>W18001</v>
          </cell>
          <cell r="C94" t="str">
            <v>Noble Minds</v>
          </cell>
          <cell r="D94"/>
          <cell r="E94"/>
          <cell r="F94"/>
          <cell r="G94"/>
          <cell r="H94"/>
          <cell r="I94"/>
          <cell r="J94"/>
          <cell r="K94">
            <v>-130438</v>
          </cell>
        </row>
        <row r="95">
          <cell r="A95" t="str">
            <v>W1A001</v>
          </cell>
          <cell r="B95" t="str">
            <v>3A1001</v>
          </cell>
          <cell r="C95" t="str">
            <v>JCFA - East</v>
          </cell>
          <cell r="D95"/>
          <cell r="E95">
            <v>0</v>
          </cell>
          <cell r="F95">
            <v>-10075</v>
          </cell>
          <cell r="G95"/>
          <cell r="H95">
            <v>-20517</v>
          </cell>
          <cell r="I95">
            <v>12589</v>
          </cell>
          <cell r="J95"/>
          <cell r="K95">
            <v>-16890</v>
          </cell>
        </row>
        <row r="96">
          <cell r="A96" t="str">
            <v>W1B001</v>
          </cell>
          <cell r="B96" t="str">
            <v>3B1001</v>
          </cell>
          <cell r="C96" t="str">
            <v>Advantage Charter Academy</v>
          </cell>
          <cell r="D96"/>
          <cell r="E96"/>
          <cell r="F96"/>
          <cell r="G96"/>
          <cell r="H96"/>
          <cell r="I96"/>
          <cell r="J96"/>
          <cell r="K96">
            <v>0</v>
          </cell>
        </row>
        <row r="97">
          <cell r="A97" t="str">
            <v>W1D001</v>
          </cell>
          <cell r="B97" t="str">
            <v>W1D001</v>
          </cell>
          <cell r="C97" t="str">
            <v>JCFA - Lafayette</v>
          </cell>
          <cell r="D97"/>
          <cell r="E97"/>
          <cell r="F97"/>
          <cell r="G97"/>
          <cell r="H97"/>
          <cell r="I97"/>
          <cell r="J97"/>
          <cell r="K97">
            <v>-64743</v>
          </cell>
        </row>
        <row r="98">
          <cell r="A98" t="str">
            <v>W2B001</v>
          </cell>
          <cell r="B98" t="str">
            <v>3B1002</v>
          </cell>
          <cell r="C98" t="str">
            <v>Willow Charter Academy</v>
          </cell>
          <cell r="D98"/>
          <cell r="E98">
            <v>0</v>
          </cell>
          <cell r="F98">
            <v>0</v>
          </cell>
          <cell r="G98"/>
          <cell r="H98">
            <v>0</v>
          </cell>
          <cell r="I98">
            <v>0</v>
          </cell>
          <cell r="J98"/>
          <cell r="K98">
            <v>0</v>
          </cell>
        </row>
        <row r="99">
          <cell r="A99" t="str">
            <v>W33001</v>
          </cell>
          <cell r="B99" t="str">
            <v>W33001</v>
          </cell>
          <cell r="C99" t="str">
            <v>Lincoln Prep School</v>
          </cell>
          <cell r="D99"/>
          <cell r="E99"/>
          <cell r="F99"/>
          <cell r="G99"/>
          <cell r="H99"/>
          <cell r="I99"/>
          <cell r="J99"/>
          <cell r="K99">
            <v>0</v>
          </cell>
        </row>
        <row r="100">
          <cell r="A100" t="str">
            <v>W34001</v>
          </cell>
          <cell r="B100" t="str">
            <v>W34001</v>
          </cell>
          <cell r="C100" t="str">
            <v>Laurel Oaks Charter School</v>
          </cell>
          <cell r="D100"/>
          <cell r="E100"/>
          <cell r="F100"/>
          <cell r="G100"/>
          <cell r="H100"/>
          <cell r="I100"/>
          <cell r="J100"/>
          <cell r="K100">
            <v>0</v>
          </cell>
        </row>
        <row r="101">
          <cell r="A101" t="str">
            <v>W35001</v>
          </cell>
          <cell r="B101" t="str">
            <v>W35001</v>
          </cell>
          <cell r="C101" t="str">
            <v>Apex Collegiate Academy</v>
          </cell>
          <cell r="D101"/>
          <cell r="E101"/>
          <cell r="F101">
            <v>0</v>
          </cell>
          <cell r="G101"/>
          <cell r="H101">
            <v>0</v>
          </cell>
          <cell r="I101">
            <v>0</v>
          </cell>
          <cell r="J101"/>
          <cell r="K101">
            <v>-4276</v>
          </cell>
        </row>
        <row r="102">
          <cell r="A102" t="str">
            <v>W36001</v>
          </cell>
          <cell r="B102" t="str">
            <v>W36001</v>
          </cell>
          <cell r="C102" t="str">
            <v>Smothers Academy</v>
          </cell>
          <cell r="D102"/>
          <cell r="E102">
            <v>8242</v>
          </cell>
          <cell r="F102">
            <v>-2061</v>
          </cell>
          <cell r="G102"/>
          <cell r="H102">
            <v>4196</v>
          </cell>
          <cell r="I102">
            <v>-4196</v>
          </cell>
          <cell r="J102"/>
          <cell r="K102">
            <v>0</v>
          </cell>
        </row>
        <row r="103">
          <cell r="A103" t="str">
            <v>W37001</v>
          </cell>
          <cell r="B103" t="str">
            <v>W37001</v>
          </cell>
          <cell r="C103" t="str">
            <v>Greater Grace Charter Academy</v>
          </cell>
          <cell r="D103"/>
          <cell r="E103"/>
          <cell r="F103">
            <v>1140</v>
          </cell>
          <cell r="G103"/>
          <cell r="H103">
            <v>2146</v>
          </cell>
          <cell r="I103">
            <v>-2146</v>
          </cell>
          <cell r="J103"/>
          <cell r="K103">
            <v>0</v>
          </cell>
        </row>
        <row r="104">
          <cell r="A104" t="str">
            <v>W3B001</v>
          </cell>
          <cell r="B104" t="str">
            <v>3A3002</v>
          </cell>
          <cell r="C104" t="str">
            <v>Iberville Charter Academy</v>
          </cell>
          <cell r="D104"/>
          <cell r="E104"/>
          <cell r="F104">
            <v>-2859</v>
          </cell>
          <cell r="G104"/>
          <cell r="H104">
            <v>-5687</v>
          </cell>
          <cell r="I104">
            <v>5687</v>
          </cell>
          <cell r="J104"/>
          <cell r="K104">
            <v>-19890</v>
          </cell>
        </row>
        <row r="105">
          <cell r="A105" t="str">
            <v>W4A001</v>
          </cell>
          <cell r="B105" t="str">
            <v>3A4001</v>
          </cell>
          <cell r="C105" t="str">
            <v xml:space="preserve">Delta Charter School </v>
          </cell>
          <cell r="D105"/>
          <cell r="E105"/>
          <cell r="F105">
            <v>7255</v>
          </cell>
          <cell r="G105"/>
          <cell r="H105">
            <v>14807</v>
          </cell>
          <cell r="I105">
            <v>-14807</v>
          </cell>
          <cell r="J105"/>
          <cell r="K105">
            <v>0</v>
          </cell>
        </row>
        <row r="106">
          <cell r="A106" t="str">
            <v>W4B001</v>
          </cell>
          <cell r="B106">
            <v>328002</v>
          </cell>
          <cell r="C106" t="str">
            <v>Lake Charles College Prep</v>
          </cell>
          <cell r="D106"/>
          <cell r="E106"/>
          <cell r="F106"/>
          <cell r="G106"/>
          <cell r="H106"/>
          <cell r="I106"/>
          <cell r="J106"/>
          <cell r="K106">
            <v>0</v>
          </cell>
        </row>
        <row r="107">
          <cell r="A107" t="str">
            <v>W5B001</v>
          </cell>
          <cell r="B107" t="str">
            <v>3B5001</v>
          </cell>
          <cell r="C107" t="str">
            <v>Northeast Claiborne Charter</v>
          </cell>
          <cell r="D107">
            <v>68139</v>
          </cell>
          <cell r="E107"/>
          <cell r="F107"/>
          <cell r="G107"/>
          <cell r="H107"/>
          <cell r="I107"/>
          <cell r="J107"/>
          <cell r="K107">
            <v>-82942</v>
          </cell>
        </row>
        <row r="108">
          <cell r="A108" t="str">
            <v>W6B001</v>
          </cell>
          <cell r="B108" t="str">
            <v>3B6001</v>
          </cell>
          <cell r="C108" t="str">
            <v>Acadiana Renaissance</v>
          </cell>
          <cell r="D108"/>
          <cell r="E108"/>
          <cell r="F108"/>
          <cell r="G108"/>
          <cell r="H108"/>
          <cell r="I108"/>
          <cell r="J108"/>
          <cell r="K108">
            <v>0</v>
          </cell>
        </row>
        <row r="109">
          <cell r="A109" t="str">
            <v>W7A001</v>
          </cell>
          <cell r="B109" t="str">
            <v>3A7001</v>
          </cell>
          <cell r="C109" t="str">
            <v xml:space="preserve">Louisiana Key Academy </v>
          </cell>
          <cell r="D109"/>
          <cell r="E109"/>
          <cell r="F109">
            <v>0</v>
          </cell>
          <cell r="G109"/>
          <cell r="H109">
            <v>0</v>
          </cell>
          <cell r="I109">
            <v>0</v>
          </cell>
          <cell r="J109"/>
          <cell r="K109">
            <v>0</v>
          </cell>
        </row>
        <row r="110">
          <cell r="A110" t="str">
            <v>W7B001</v>
          </cell>
          <cell r="B110" t="str">
            <v>3B6002</v>
          </cell>
          <cell r="C110" t="str">
            <v>Lafayette Renaissance</v>
          </cell>
          <cell r="D110"/>
          <cell r="E110"/>
          <cell r="F110"/>
          <cell r="G110"/>
          <cell r="H110"/>
          <cell r="I110"/>
          <cell r="J110"/>
          <cell r="K110">
            <v>0</v>
          </cell>
        </row>
        <row r="111">
          <cell r="A111" t="str">
            <v>W8A001</v>
          </cell>
          <cell r="B111" t="str">
            <v>3A8001</v>
          </cell>
          <cell r="C111" t="str">
            <v>Impact Charter</v>
          </cell>
          <cell r="D111"/>
          <cell r="E111">
            <v>6163</v>
          </cell>
          <cell r="F111">
            <v>-3081</v>
          </cell>
          <cell r="G111"/>
          <cell r="H111">
            <v>0</v>
          </cell>
          <cell r="I111">
            <v>0</v>
          </cell>
          <cell r="J111"/>
          <cell r="K111">
            <v>0</v>
          </cell>
        </row>
        <row r="112">
          <cell r="A112" t="str">
            <v>W9A001</v>
          </cell>
          <cell r="B112" t="str">
            <v>3A9001</v>
          </cell>
          <cell r="C112" t="str">
            <v>Vision Academy</v>
          </cell>
          <cell r="D112"/>
          <cell r="E112"/>
          <cell r="F112"/>
          <cell r="G112"/>
          <cell r="H112"/>
          <cell r="I112"/>
          <cell r="J112"/>
          <cell r="K112">
            <v>0</v>
          </cell>
        </row>
        <row r="113">
          <cell r="A113" t="str">
            <v>WAG001</v>
          </cell>
          <cell r="B113">
            <v>343002</v>
          </cell>
          <cell r="C113" t="str">
            <v>Louisiana Virtual Charter Academy</v>
          </cell>
          <cell r="D113"/>
          <cell r="E113">
            <v>-414</v>
          </cell>
          <cell r="F113">
            <v>5148</v>
          </cell>
          <cell r="G113"/>
          <cell r="H113">
            <v>9476</v>
          </cell>
          <cell r="I113">
            <v>-9476</v>
          </cell>
          <cell r="J113"/>
          <cell r="K113">
            <v>0</v>
          </cell>
        </row>
        <row r="114">
          <cell r="A114" t="str">
            <v>WAK001</v>
          </cell>
          <cell r="B114">
            <v>328001</v>
          </cell>
          <cell r="C114" t="str">
            <v xml:space="preserve">Southwest LA Charter School </v>
          </cell>
          <cell r="D114"/>
          <cell r="E114">
            <v>8596</v>
          </cell>
          <cell r="F114">
            <v>-4298</v>
          </cell>
          <cell r="G114"/>
          <cell r="H114"/>
          <cell r="I114"/>
          <cell r="J114"/>
          <cell r="K114">
            <v>0</v>
          </cell>
        </row>
        <row r="115">
          <cell r="A115" t="str">
            <v>WAL001</v>
          </cell>
          <cell r="B115">
            <v>349001</v>
          </cell>
          <cell r="C115" t="str">
            <v xml:space="preserve">J. S. Clark Leadership Academy </v>
          </cell>
          <cell r="D115"/>
          <cell r="E115">
            <v>15548</v>
          </cell>
          <cell r="F115">
            <v>13212</v>
          </cell>
          <cell r="G115"/>
          <cell r="H115">
            <v>41641</v>
          </cell>
          <cell r="I115">
            <v>-41641</v>
          </cell>
          <cell r="J115"/>
          <cell r="K115">
            <v>0</v>
          </cell>
        </row>
        <row r="116">
          <cell r="A116" t="str">
            <v>WAQ001</v>
          </cell>
          <cell r="B116" t="str">
            <v>3AQ001</v>
          </cell>
          <cell r="C116" t="str">
            <v>Baton Rouge University Prep</v>
          </cell>
          <cell r="D116"/>
          <cell r="E116">
            <v>0</v>
          </cell>
          <cell r="F116">
            <v>2112</v>
          </cell>
          <cell r="G116"/>
          <cell r="H116">
            <v>6740</v>
          </cell>
          <cell r="I116">
            <v>-6740</v>
          </cell>
          <cell r="J116"/>
          <cell r="K116">
            <v>-117817</v>
          </cell>
        </row>
        <row r="117">
          <cell r="A117" t="str">
            <v>WAR001</v>
          </cell>
          <cell r="B117" t="str">
            <v>WAR001</v>
          </cell>
          <cell r="C117" t="str">
            <v>Tangi Academy</v>
          </cell>
          <cell r="D117"/>
          <cell r="E117"/>
          <cell r="F117">
            <v>0</v>
          </cell>
          <cell r="G117"/>
          <cell r="H117">
            <v>0</v>
          </cell>
          <cell r="I117">
            <v>0</v>
          </cell>
          <cell r="J117"/>
          <cell r="K117">
            <v>0</v>
          </cell>
        </row>
        <row r="118">
          <cell r="A118" t="str">
            <v>WAU001</v>
          </cell>
          <cell r="B118" t="str">
            <v>WAU001</v>
          </cell>
          <cell r="C118" t="str">
            <v>GEO Prep Academy</v>
          </cell>
          <cell r="D118"/>
          <cell r="E118">
            <v>-940</v>
          </cell>
          <cell r="F118">
            <v>470</v>
          </cell>
          <cell r="G118"/>
          <cell r="H118"/>
          <cell r="I118"/>
          <cell r="J118"/>
          <cell r="K118">
            <v>0</v>
          </cell>
        </row>
        <row r="119">
          <cell r="A119" t="str">
            <v>WBQ001</v>
          </cell>
          <cell r="B119" t="str">
            <v>WBQ001</v>
          </cell>
          <cell r="C119" t="str">
            <v>New Harmony High School</v>
          </cell>
          <cell r="D119"/>
          <cell r="E119"/>
          <cell r="F119"/>
          <cell r="G119"/>
          <cell r="H119"/>
          <cell r="I119"/>
          <cell r="J119"/>
          <cell r="K119">
            <v>0</v>
          </cell>
        </row>
        <row r="120">
          <cell r="A120" t="str">
            <v>WBR001</v>
          </cell>
          <cell r="B120" t="str">
            <v>WBR001</v>
          </cell>
          <cell r="C120" t="str">
            <v>Athlos Academy of Jefferson Parish</v>
          </cell>
          <cell r="D120"/>
          <cell r="E120"/>
          <cell r="F120"/>
          <cell r="G120"/>
          <cell r="H120"/>
          <cell r="I120"/>
          <cell r="J120"/>
          <cell r="K120">
            <v>0</v>
          </cell>
        </row>
        <row r="121">
          <cell r="A121" t="str">
            <v>WJ5001</v>
          </cell>
          <cell r="B121" t="str">
            <v>WJ5001</v>
          </cell>
          <cell r="C121" t="str">
            <v>Collegiate Academy (EBR)</v>
          </cell>
          <cell r="D121"/>
          <cell r="E121"/>
          <cell r="F121"/>
          <cell r="G121"/>
          <cell r="H121"/>
          <cell r="I121"/>
          <cell r="J121"/>
          <cell r="K121">
            <v>-57762</v>
          </cell>
        </row>
        <row r="122">
          <cell r="A122" t="str">
            <v>WZ8001</v>
          </cell>
          <cell r="B122" t="str">
            <v>W3A001</v>
          </cell>
          <cell r="C122" t="str">
            <v xml:space="preserve">GEO Prep Mid-City of Greater Baton Rouge </v>
          </cell>
          <cell r="D122">
            <v>105237.97991488743</v>
          </cell>
          <cell r="E122"/>
          <cell r="F122"/>
          <cell r="G122"/>
          <cell r="H122"/>
          <cell r="I122"/>
          <cell r="J122"/>
          <cell r="K122">
            <v>0</v>
          </cell>
        </row>
        <row r="125">
          <cell r="A125">
            <v>396211</v>
          </cell>
          <cell r="B125" t="str">
            <v>WX1001</v>
          </cell>
          <cell r="C125" t="str">
            <v>Linwood Public Charter (RSD Operated)</v>
          </cell>
          <cell r="H125">
            <v>0</v>
          </cell>
          <cell r="I125">
            <v>0</v>
          </cell>
          <cell r="K125">
            <v>-430969</v>
          </cell>
          <cell r="L125">
            <v>-430969</v>
          </cell>
          <cell r="P125">
            <v>0</v>
          </cell>
          <cell r="Q125">
            <v>0</v>
          </cell>
          <cell r="S125">
            <v>0</v>
          </cell>
        </row>
        <row r="126">
          <cell r="A126" t="str">
            <v>W8B001</v>
          </cell>
          <cell r="B126" t="str">
            <v>3AP002</v>
          </cell>
          <cell r="C126" t="str">
            <v>Celerity Crestworth Charter School</v>
          </cell>
          <cell r="E126">
            <v>0</v>
          </cell>
          <cell r="F126">
            <v>0</v>
          </cell>
          <cell r="H126">
            <v>0</v>
          </cell>
          <cell r="I126">
            <v>0</v>
          </cell>
          <cell r="K126">
            <v>0</v>
          </cell>
          <cell r="L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A127" t="str">
            <v>W9B001</v>
          </cell>
          <cell r="B127" t="str">
            <v>3B9001</v>
          </cell>
          <cell r="C127" t="str">
            <v>Capitol High School</v>
          </cell>
          <cell r="E127">
            <v>0</v>
          </cell>
          <cell r="F127">
            <v>-10558</v>
          </cell>
          <cell r="H127">
            <v>-15327</v>
          </cell>
          <cell r="I127">
            <v>-25058</v>
          </cell>
          <cell r="K127">
            <v>-105470</v>
          </cell>
          <cell r="L127">
            <v>-156413</v>
          </cell>
          <cell r="N127">
            <v>0</v>
          </cell>
          <cell r="O127">
            <v>-15947.5</v>
          </cell>
          <cell r="P127">
            <v>-33515</v>
          </cell>
          <cell r="Q127">
            <v>-40218</v>
          </cell>
          <cell r="S127">
            <v>-89681</v>
          </cell>
        </row>
        <row r="128">
          <cell r="A128" t="str">
            <v>WAO001</v>
          </cell>
          <cell r="B128" t="str">
            <v>3AP003</v>
          </cell>
          <cell r="C128" t="str">
            <v>Celerity Dalton Charter School</v>
          </cell>
          <cell r="E128">
            <v>0</v>
          </cell>
          <cell r="F128">
            <v>0</v>
          </cell>
          <cell r="H128">
            <v>0</v>
          </cell>
          <cell r="I128">
            <v>0</v>
          </cell>
          <cell r="K128">
            <v>-12835</v>
          </cell>
          <cell r="L128">
            <v>-12835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A129" t="str">
            <v>WAP001</v>
          </cell>
          <cell r="B129" t="str">
            <v>3AP001</v>
          </cell>
          <cell r="C129" t="str">
            <v>Celerity Lanier Charter School</v>
          </cell>
          <cell r="E129">
            <v>0</v>
          </cell>
          <cell r="F129">
            <v>0</v>
          </cell>
          <cell r="H129">
            <v>0</v>
          </cell>
          <cell r="I129">
            <v>0</v>
          </cell>
          <cell r="K129">
            <v>-7179</v>
          </cell>
          <cell r="L129">
            <v>-7179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A130" t="str">
            <v>WAV001</v>
          </cell>
          <cell r="B130" t="str">
            <v>WAV001</v>
          </cell>
          <cell r="C130" t="str">
            <v>Democracy Prep</v>
          </cell>
          <cell r="E130">
            <v>0</v>
          </cell>
          <cell r="F130">
            <v>2112</v>
          </cell>
          <cell r="H130">
            <v>9659</v>
          </cell>
          <cell r="I130">
            <v>-4176</v>
          </cell>
          <cell r="K130">
            <v>0</v>
          </cell>
          <cell r="L130">
            <v>7595</v>
          </cell>
          <cell r="N130">
            <v>0</v>
          </cell>
          <cell r="O130">
            <v>3189.5</v>
          </cell>
          <cell r="P130">
            <v>6703</v>
          </cell>
          <cell r="Q130">
            <v>-6703</v>
          </cell>
          <cell r="S130">
            <v>3190</v>
          </cell>
        </row>
        <row r="131">
          <cell r="A131" t="str">
            <v>WAW001</v>
          </cell>
          <cell r="B131" t="str">
            <v>WAW001</v>
          </cell>
          <cell r="C131" t="str">
            <v>Baton Rouge Bridge Academy</v>
          </cell>
          <cell r="E131">
            <v>0</v>
          </cell>
          <cell r="F131">
            <v>0</v>
          </cell>
          <cell r="H131">
            <v>0</v>
          </cell>
          <cell r="I131">
            <v>0</v>
          </cell>
          <cell r="K131">
            <v>0</v>
          </cell>
          <cell r="L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A132" t="str">
            <v>WAX001</v>
          </cell>
          <cell r="B132" t="str">
            <v>WAX001</v>
          </cell>
          <cell r="C132" t="str">
            <v>Baton Rouge College Prep</v>
          </cell>
          <cell r="E132">
            <v>4223</v>
          </cell>
          <cell r="F132">
            <v>-2112</v>
          </cell>
          <cell r="H132">
            <v>5839</v>
          </cell>
          <cell r="I132">
            <v>0</v>
          </cell>
          <cell r="K132">
            <v>0</v>
          </cell>
          <cell r="L132">
            <v>7950</v>
          </cell>
          <cell r="N132">
            <v>6379</v>
          </cell>
          <cell r="O132">
            <v>-3189.5</v>
          </cell>
          <cell r="P132">
            <v>0</v>
          </cell>
          <cell r="Q132">
            <v>0</v>
          </cell>
          <cell r="S132">
            <v>3190</v>
          </cell>
        </row>
        <row r="133">
          <cell r="A133" t="str">
            <v>WB2001</v>
          </cell>
          <cell r="B133">
            <v>389002</v>
          </cell>
          <cell r="C133" t="str">
            <v>Kenilworth Science and Tech</v>
          </cell>
          <cell r="E133">
            <v>0</v>
          </cell>
          <cell r="F133">
            <v>0</v>
          </cell>
          <cell r="H133">
            <v>0</v>
          </cell>
          <cell r="I133">
            <v>0</v>
          </cell>
          <cell r="K133">
            <v>0</v>
          </cell>
          <cell r="L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</sheetData>
      <sheetData sheetId="1">
        <row r="7">
          <cell r="G7">
            <v>0</v>
          </cell>
        </row>
        <row r="8">
          <cell r="G8">
            <v>0</v>
          </cell>
        </row>
        <row r="9">
          <cell r="G9">
            <v>0</v>
          </cell>
        </row>
        <row r="10">
          <cell r="G10">
            <v>0</v>
          </cell>
        </row>
        <row r="11">
          <cell r="G11">
            <v>0</v>
          </cell>
        </row>
        <row r="12">
          <cell r="G12">
            <v>0</v>
          </cell>
        </row>
        <row r="13">
          <cell r="G13">
            <v>0</v>
          </cell>
        </row>
        <row r="14">
          <cell r="G14">
            <v>0</v>
          </cell>
        </row>
        <row r="15">
          <cell r="G15">
            <v>0</v>
          </cell>
        </row>
        <row r="16">
          <cell r="G16">
            <v>0</v>
          </cell>
        </row>
        <row r="17">
          <cell r="G17">
            <v>0</v>
          </cell>
        </row>
        <row r="18">
          <cell r="G18">
            <v>0</v>
          </cell>
        </row>
        <row r="19">
          <cell r="G19">
            <v>0</v>
          </cell>
        </row>
        <row r="20">
          <cell r="G20">
            <v>0</v>
          </cell>
        </row>
        <row r="21">
          <cell r="G21">
            <v>0</v>
          </cell>
        </row>
        <row r="22">
          <cell r="G22">
            <v>0</v>
          </cell>
        </row>
        <row r="23">
          <cell r="G23">
            <v>0</v>
          </cell>
        </row>
        <row r="24">
          <cell r="G24">
            <v>0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0</v>
          </cell>
        </row>
        <row r="31">
          <cell r="G31">
            <v>0</v>
          </cell>
        </row>
        <row r="32">
          <cell r="G32">
            <v>0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0</v>
          </cell>
        </row>
        <row r="36">
          <cell r="G36">
            <v>0</v>
          </cell>
        </row>
        <row r="37">
          <cell r="G37">
            <v>0</v>
          </cell>
        </row>
        <row r="38">
          <cell r="G38">
            <v>0</v>
          </cell>
        </row>
        <row r="39">
          <cell r="G39">
            <v>0</v>
          </cell>
        </row>
        <row r="40">
          <cell r="G40">
            <v>0</v>
          </cell>
        </row>
        <row r="41">
          <cell r="G41">
            <v>0</v>
          </cell>
        </row>
        <row r="42">
          <cell r="G42">
            <v>0</v>
          </cell>
        </row>
        <row r="43">
          <cell r="G43">
            <v>4920</v>
          </cell>
        </row>
        <row r="44">
          <cell r="G44">
            <v>0</v>
          </cell>
        </row>
        <row r="45">
          <cell r="G45">
            <v>0</v>
          </cell>
        </row>
        <row r="46">
          <cell r="G46">
            <v>0</v>
          </cell>
        </row>
        <row r="47">
          <cell r="G47">
            <v>0</v>
          </cell>
        </row>
        <row r="48">
          <cell r="G48">
            <v>0</v>
          </cell>
        </row>
        <row r="49">
          <cell r="G49">
            <v>0</v>
          </cell>
        </row>
        <row r="50">
          <cell r="G50">
            <v>0</v>
          </cell>
        </row>
        <row r="51">
          <cell r="G51">
            <v>0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0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0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69">
          <cell r="G69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</sheetData>
      <sheetData sheetId="2">
        <row r="7">
          <cell r="G7">
            <v>0</v>
          </cell>
          <cell r="M7">
            <v>0</v>
          </cell>
        </row>
        <row r="8">
          <cell r="G8">
            <v>0</v>
          </cell>
          <cell r="M8">
            <v>0</v>
          </cell>
        </row>
        <row r="9">
          <cell r="G9">
            <v>0</v>
          </cell>
          <cell r="M9">
            <v>0</v>
          </cell>
        </row>
        <row r="10">
          <cell r="G10">
            <v>0</v>
          </cell>
          <cell r="M10">
            <v>0</v>
          </cell>
        </row>
        <row r="11">
          <cell r="G11">
            <v>0</v>
          </cell>
          <cell r="M11">
            <v>0</v>
          </cell>
        </row>
        <row r="12">
          <cell r="G12">
            <v>0</v>
          </cell>
          <cell r="M12">
            <v>0</v>
          </cell>
        </row>
        <row r="13">
          <cell r="G13">
            <v>0</v>
          </cell>
          <cell r="M13">
            <v>0</v>
          </cell>
        </row>
        <row r="14">
          <cell r="G14">
            <v>0</v>
          </cell>
          <cell r="M14">
            <v>0</v>
          </cell>
        </row>
        <row r="15">
          <cell r="G15">
            <v>0</v>
          </cell>
          <cell r="M15">
            <v>0</v>
          </cell>
        </row>
        <row r="16">
          <cell r="G16">
            <v>0</v>
          </cell>
          <cell r="M16">
            <v>0</v>
          </cell>
        </row>
        <row r="17">
          <cell r="G17">
            <v>0</v>
          </cell>
          <cell r="M17">
            <v>0</v>
          </cell>
        </row>
        <row r="18">
          <cell r="G18">
            <v>0</v>
          </cell>
          <cell r="M18">
            <v>0</v>
          </cell>
        </row>
        <row r="19">
          <cell r="G19">
            <v>0</v>
          </cell>
          <cell r="M19">
            <v>0</v>
          </cell>
        </row>
        <row r="20">
          <cell r="G20">
            <v>0</v>
          </cell>
          <cell r="M20">
            <v>0</v>
          </cell>
        </row>
        <row r="21">
          <cell r="G21">
            <v>0</v>
          </cell>
          <cell r="M21">
            <v>0</v>
          </cell>
        </row>
        <row r="22">
          <cell r="G22">
            <v>0</v>
          </cell>
          <cell r="M22">
            <v>0</v>
          </cell>
        </row>
        <row r="23">
          <cell r="G23">
            <v>-7706</v>
          </cell>
          <cell r="M23">
            <v>-15028</v>
          </cell>
        </row>
        <row r="24">
          <cell r="G24">
            <v>0</v>
          </cell>
          <cell r="M24">
            <v>0</v>
          </cell>
        </row>
        <row r="25">
          <cell r="G25">
            <v>0</v>
          </cell>
          <cell r="M25">
            <v>0</v>
          </cell>
        </row>
        <row r="26">
          <cell r="G26">
            <v>0</v>
          </cell>
          <cell r="M26">
            <v>0</v>
          </cell>
        </row>
        <row r="27">
          <cell r="G27">
            <v>0</v>
          </cell>
          <cell r="M27">
            <v>0</v>
          </cell>
        </row>
        <row r="28">
          <cell r="G28">
            <v>0</v>
          </cell>
          <cell r="M28">
            <v>0</v>
          </cell>
        </row>
        <row r="29">
          <cell r="G29">
            <v>0</v>
          </cell>
          <cell r="M29">
            <v>0</v>
          </cell>
        </row>
        <row r="30">
          <cell r="G30">
            <v>0</v>
          </cell>
          <cell r="M30">
            <v>0</v>
          </cell>
        </row>
        <row r="31">
          <cell r="G31">
            <v>0</v>
          </cell>
          <cell r="M31">
            <v>0</v>
          </cell>
        </row>
        <row r="32">
          <cell r="G32">
            <v>0</v>
          </cell>
          <cell r="M32">
            <v>0</v>
          </cell>
        </row>
        <row r="33">
          <cell r="G33">
            <v>0</v>
          </cell>
          <cell r="M33">
            <v>0</v>
          </cell>
        </row>
        <row r="34">
          <cell r="G34">
            <v>0</v>
          </cell>
          <cell r="M34">
            <v>0</v>
          </cell>
        </row>
        <row r="35">
          <cell r="G35">
            <v>0</v>
          </cell>
          <cell r="M35">
            <v>0</v>
          </cell>
        </row>
        <row r="36">
          <cell r="G36">
            <v>0</v>
          </cell>
          <cell r="M36">
            <v>0</v>
          </cell>
        </row>
        <row r="37">
          <cell r="G37">
            <v>0</v>
          </cell>
          <cell r="M37">
            <v>0</v>
          </cell>
        </row>
        <row r="38">
          <cell r="G38">
            <v>0</v>
          </cell>
          <cell r="M38">
            <v>0</v>
          </cell>
        </row>
        <row r="39">
          <cell r="G39">
            <v>0</v>
          </cell>
          <cell r="M39">
            <v>0</v>
          </cell>
        </row>
        <row r="40">
          <cell r="G40">
            <v>0</v>
          </cell>
          <cell r="M40">
            <v>0</v>
          </cell>
        </row>
        <row r="41">
          <cell r="G41">
            <v>0</v>
          </cell>
          <cell r="M41">
            <v>0</v>
          </cell>
        </row>
        <row r="42">
          <cell r="G42">
            <v>0</v>
          </cell>
          <cell r="M42">
            <v>0</v>
          </cell>
        </row>
        <row r="43">
          <cell r="G43">
            <v>0</v>
          </cell>
          <cell r="M43">
            <v>0</v>
          </cell>
        </row>
        <row r="44">
          <cell r="G44">
            <v>0</v>
          </cell>
          <cell r="M44">
            <v>0</v>
          </cell>
        </row>
        <row r="45">
          <cell r="G45">
            <v>0</v>
          </cell>
          <cell r="M45">
            <v>0</v>
          </cell>
        </row>
        <row r="46">
          <cell r="G46">
            <v>0</v>
          </cell>
          <cell r="M46">
            <v>0</v>
          </cell>
        </row>
        <row r="47">
          <cell r="G47">
            <v>0</v>
          </cell>
          <cell r="M47">
            <v>0</v>
          </cell>
        </row>
        <row r="48">
          <cell r="G48">
            <v>0</v>
          </cell>
          <cell r="M48">
            <v>0</v>
          </cell>
        </row>
        <row r="49">
          <cell r="G49">
            <v>0</v>
          </cell>
          <cell r="M49">
            <v>0</v>
          </cell>
        </row>
        <row r="50">
          <cell r="G50">
            <v>0</v>
          </cell>
          <cell r="M50">
            <v>0</v>
          </cell>
        </row>
        <row r="51">
          <cell r="G51">
            <v>0</v>
          </cell>
          <cell r="M51">
            <v>0</v>
          </cell>
        </row>
        <row r="52">
          <cell r="G52">
            <v>0</v>
          </cell>
          <cell r="M52">
            <v>0</v>
          </cell>
        </row>
        <row r="53">
          <cell r="G53">
            <v>0</v>
          </cell>
          <cell r="M53">
            <v>0</v>
          </cell>
        </row>
        <row r="54">
          <cell r="G54">
            <v>0</v>
          </cell>
          <cell r="M54">
            <v>0</v>
          </cell>
        </row>
        <row r="55">
          <cell r="G55">
            <v>0</v>
          </cell>
          <cell r="M55">
            <v>0</v>
          </cell>
        </row>
        <row r="56">
          <cell r="G56">
            <v>0</v>
          </cell>
          <cell r="M56">
            <v>0</v>
          </cell>
        </row>
        <row r="57">
          <cell r="G57">
            <v>0</v>
          </cell>
          <cell r="M57">
            <v>0</v>
          </cell>
        </row>
        <row r="58">
          <cell r="G58">
            <v>0</v>
          </cell>
          <cell r="M58">
            <v>0</v>
          </cell>
        </row>
        <row r="59">
          <cell r="G59">
            <v>0</v>
          </cell>
          <cell r="M59">
            <v>0</v>
          </cell>
        </row>
        <row r="60">
          <cell r="G60">
            <v>0</v>
          </cell>
          <cell r="M60">
            <v>0</v>
          </cell>
        </row>
        <row r="61">
          <cell r="G61">
            <v>0</v>
          </cell>
          <cell r="M61">
            <v>0</v>
          </cell>
        </row>
        <row r="62">
          <cell r="G62">
            <v>0</v>
          </cell>
          <cell r="M62">
            <v>0</v>
          </cell>
        </row>
        <row r="63">
          <cell r="G63">
            <v>0</v>
          </cell>
          <cell r="M63">
            <v>0</v>
          </cell>
        </row>
        <row r="64">
          <cell r="G64">
            <v>0</v>
          </cell>
          <cell r="M64">
            <v>0</v>
          </cell>
        </row>
        <row r="65">
          <cell r="G65">
            <v>0</v>
          </cell>
          <cell r="M65">
            <v>0</v>
          </cell>
        </row>
        <row r="66">
          <cell r="G66">
            <v>0</v>
          </cell>
          <cell r="M66">
            <v>0</v>
          </cell>
        </row>
        <row r="67">
          <cell r="G67">
            <v>0</v>
          </cell>
          <cell r="M67">
            <v>0</v>
          </cell>
        </row>
        <row r="68">
          <cell r="G68">
            <v>0</v>
          </cell>
          <cell r="M68">
            <v>0</v>
          </cell>
        </row>
        <row r="69">
          <cell r="G69">
            <v>0</v>
          </cell>
          <cell r="M69">
            <v>0</v>
          </cell>
        </row>
        <row r="70">
          <cell r="G70">
            <v>0</v>
          </cell>
          <cell r="M70">
            <v>0</v>
          </cell>
        </row>
        <row r="71">
          <cell r="G71">
            <v>0</v>
          </cell>
          <cell r="M71">
            <v>0</v>
          </cell>
        </row>
        <row r="72">
          <cell r="G72">
            <v>0</v>
          </cell>
          <cell r="M72">
            <v>0</v>
          </cell>
        </row>
        <row r="73">
          <cell r="G73">
            <v>0</v>
          </cell>
          <cell r="M73">
            <v>0</v>
          </cell>
        </row>
        <row r="74">
          <cell r="G74">
            <v>0</v>
          </cell>
          <cell r="M74">
            <v>0</v>
          </cell>
        </row>
        <row r="75">
          <cell r="G75">
            <v>0</v>
          </cell>
          <cell r="M75">
            <v>0</v>
          </cell>
        </row>
      </sheetData>
      <sheetData sheetId="3">
        <row r="7">
          <cell r="G7">
            <v>0</v>
          </cell>
          <cell r="M7">
            <v>0</v>
          </cell>
        </row>
        <row r="8">
          <cell r="G8">
            <v>0</v>
          </cell>
          <cell r="M8">
            <v>0</v>
          </cell>
        </row>
        <row r="9">
          <cell r="G9">
            <v>0</v>
          </cell>
          <cell r="M9">
            <v>0</v>
          </cell>
        </row>
        <row r="10">
          <cell r="G10">
            <v>0</v>
          </cell>
          <cell r="M10">
            <v>0</v>
          </cell>
        </row>
        <row r="11">
          <cell r="G11">
            <v>0</v>
          </cell>
          <cell r="M11">
            <v>0</v>
          </cell>
        </row>
        <row r="12">
          <cell r="G12">
            <v>0</v>
          </cell>
          <cell r="M12">
            <v>0</v>
          </cell>
        </row>
        <row r="13">
          <cell r="G13">
            <v>0</v>
          </cell>
          <cell r="M13">
            <v>0</v>
          </cell>
        </row>
        <row r="14">
          <cell r="G14">
            <v>0</v>
          </cell>
          <cell r="M14">
            <v>0</v>
          </cell>
        </row>
        <row r="15">
          <cell r="G15">
            <v>0</v>
          </cell>
          <cell r="M15">
            <v>0</v>
          </cell>
        </row>
        <row r="16">
          <cell r="G16">
            <v>0</v>
          </cell>
          <cell r="M16">
            <v>0</v>
          </cell>
        </row>
        <row r="17">
          <cell r="G17">
            <v>0</v>
          </cell>
          <cell r="M17">
            <v>0</v>
          </cell>
        </row>
        <row r="18">
          <cell r="G18">
            <v>0</v>
          </cell>
          <cell r="M18">
            <v>0</v>
          </cell>
        </row>
        <row r="19">
          <cell r="G19">
            <v>0</v>
          </cell>
          <cell r="M19">
            <v>0</v>
          </cell>
        </row>
        <row r="20">
          <cell r="G20">
            <v>0</v>
          </cell>
          <cell r="M20">
            <v>0</v>
          </cell>
        </row>
        <row r="21">
          <cell r="G21">
            <v>0</v>
          </cell>
          <cell r="M21">
            <v>0</v>
          </cell>
        </row>
        <row r="22">
          <cell r="G22">
            <v>0</v>
          </cell>
          <cell r="M22">
            <v>0</v>
          </cell>
        </row>
        <row r="23">
          <cell r="G23">
            <v>0</v>
          </cell>
          <cell r="M23">
            <v>0</v>
          </cell>
        </row>
        <row r="24">
          <cell r="G24">
            <v>0</v>
          </cell>
          <cell r="M24">
            <v>0</v>
          </cell>
        </row>
        <row r="25">
          <cell r="G25">
            <v>0</v>
          </cell>
          <cell r="M25">
            <v>0</v>
          </cell>
        </row>
        <row r="26">
          <cell r="G26">
            <v>0</v>
          </cell>
          <cell r="M26">
            <v>0</v>
          </cell>
        </row>
        <row r="27">
          <cell r="G27">
            <v>0</v>
          </cell>
          <cell r="M27">
            <v>0</v>
          </cell>
        </row>
        <row r="28">
          <cell r="G28">
            <v>0</v>
          </cell>
          <cell r="M28">
            <v>0</v>
          </cell>
        </row>
        <row r="29">
          <cell r="G29">
            <v>0</v>
          </cell>
          <cell r="M29">
            <v>0</v>
          </cell>
        </row>
        <row r="30">
          <cell r="G30">
            <v>0</v>
          </cell>
          <cell r="M30">
            <v>0</v>
          </cell>
        </row>
        <row r="31">
          <cell r="G31">
            <v>0</v>
          </cell>
          <cell r="M31">
            <v>0</v>
          </cell>
        </row>
        <row r="32">
          <cell r="G32">
            <v>0</v>
          </cell>
          <cell r="M32">
            <v>0</v>
          </cell>
        </row>
        <row r="33">
          <cell r="G33">
            <v>0</v>
          </cell>
          <cell r="M33">
            <v>0</v>
          </cell>
        </row>
        <row r="34">
          <cell r="G34">
            <v>0</v>
          </cell>
          <cell r="M34">
            <v>0</v>
          </cell>
        </row>
        <row r="35">
          <cell r="G35">
            <v>0</v>
          </cell>
          <cell r="M35">
            <v>0</v>
          </cell>
        </row>
        <row r="36">
          <cell r="G36">
            <v>0</v>
          </cell>
          <cell r="M36">
            <v>0</v>
          </cell>
        </row>
        <row r="37">
          <cell r="G37">
            <v>0</v>
          </cell>
          <cell r="M37">
            <v>0</v>
          </cell>
        </row>
        <row r="38">
          <cell r="G38">
            <v>0</v>
          </cell>
          <cell r="M38">
            <v>0</v>
          </cell>
        </row>
        <row r="39">
          <cell r="G39">
            <v>0</v>
          </cell>
          <cell r="M39">
            <v>0</v>
          </cell>
        </row>
        <row r="40">
          <cell r="G40">
            <v>0</v>
          </cell>
          <cell r="M40">
            <v>0</v>
          </cell>
        </row>
        <row r="41">
          <cell r="G41">
            <v>0</v>
          </cell>
          <cell r="M41">
            <v>0</v>
          </cell>
        </row>
        <row r="42">
          <cell r="G42">
            <v>0</v>
          </cell>
          <cell r="M42">
            <v>0</v>
          </cell>
        </row>
        <row r="43">
          <cell r="G43">
            <v>0</v>
          </cell>
          <cell r="M43">
            <v>0</v>
          </cell>
        </row>
        <row r="44">
          <cell r="G44">
            <v>0</v>
          </cell>
          <cell r="M44">
            <v>0</v>
          </cell>
        </row>
        <row r="45">
          <cell r="G45">
            <v>0</v>
          </cell>
          <cell r="M45">
            <v>0</v>
          </cell>
        </row>
        <row r="46">
          <cell r="G46">
            <v>0</v>
          </cell>
          <cell r="M46">
            <v>0</v>
          </cell>
        </row>
        <row r="47">
          <cell r="G47">
            <v>0</v>
          </cell>
          <cell r="M47">
            <v>0</v>
          </cell>
        </row>
        <row r="48">
          <cell r="G48">
            <v>0</v>
          </cell>
          <cell r="M48">
            <v>0</v>
          </cell>
        </row>
        <row r="49">
          <cell r="G49">
            <v>0</v>
          </cell>
          <cell r="M49">
            <v>0</v>
          </cell>
        </row>
        <row r="50">
          <cell r="G50">
            <v>0</v>
          </cell>
          <cell r="M50">
            <v>0</v>
          </cell>
        </row>
        <row r="51">
          <cell r="G51">
            <v>0</v>
          </cell>
          <cell r="M51">
            <v>0</v>
          </cell>
        </row>
        <row r="52">
          <cell r="G52">
            <v>0</v>
          </cell>
          <cell r="M52">
            <v>0</v>
          </cell>
        </row>
        <row r="53">
          <cell r="G53">
            <v>0</v>
          </cell>
          <cell r="M53">
            <v>0</v>
          </cell>
        </row>
        <row r="54">
          <cell r="G54">
            <v>0</v>
          </cell>
          <cell r="M54">
            <v>0</v>
          </cell>
        </row>
        <row r="55">
          <cell r="G55">
            <v>0</v>
          </cell>
          <cell r="M55">
            <v>0</v>
          </cell>
        </row>
        <row r="56">
          <cell r="G56">
            <v>0</v>
          </cell>
          <cell r="M56">
            <v>0</v>
          </cell>
        </row>
        <row r="57">
          <cell r="G57">
            <v>0</v>
          </cell>
          <cell r="M57">
            <v>0</v>
          </cell>
        </row>
        <row r="58">
          <cell r="G58">
            <v>0</v>
          </cell>
          <cell r="M58">
            <v>0</v>
          </cell>
        </row>
        <row r="59">
          <cell r="G59">
            <v>0</v>
          </cell>
          <cell r="M59">
            <v>0</v>
          </cell>
        </row>
        <row r="60">
          <cell r="G60">
            <v>0</v>
          </cell>
          <cell r="M60">
            <v>0</v>
          </cell>
        </row>
        <row r="61">
          <cell r="G61">
            <v>0</v>
          </cell>
          <cell r="M61">
            <v>0</v>
          </cell>
        </row>
        <row r="62">
          <cell r="G62">
            <v>0</v>
          </cell>
          <cell r="M62">
            <v>0</v>
          </cell>
        </row>
        <row r="63">
          <cell r="G63">
            <v>0</v>
          </cell>
          <cell r="M63">
            <v>0</v>
          </cell>
        </row>
        <row r="64">
          <cell r="G64">
            <v>0</v>
          </cell>
          <cell r="M64">
            <v>0</v>
          </cell>
        </row>
        <row r="65">
          <cell r="G65">
            <v>0</v>
          </cell>
          <cell r="M65">
            <v>0</v>
          </cell>
        </row>
        <row r="66">
          <cell r="G66">
            <v>0</v>
          </cell>
          <cell r="M66">
            <v>0</v>
          </cell>
        </row>
        <row r="67">
          <cell r="G67">
            <v>0</v>
          </cell>
          <cell r="M67">
            <v>0</v>
          </cell>
        </row>
        <row r="68">
          <cell r="G68">
            <v>0</v>
          </cell>
          <cell r="M68">
            <v>0</v>
          </cell>
        </row>
        <row r="69">
          <cell r="G69">
            <v>0</v>
          </cell>
          <cell r="M69">
            <v>0</v>
          </cell>
        </row>
        <row r="70">
          <cell r="G70">
            <v>0</v>
          </cell>
          <cell r="M70">
            <v>0</v>
          </cell>
        </row>
        <row r="71">
          <cell r="G71">
            <v>0</v>
          </cell>
          <cell r="M71">
            <v>0</v>
          </cell>
        </row>
        <row r="72">
          <cell r="G72">
            <v>0</v>
          </cell>
          <cell r="M72">
            <v>0</v>
          </cell>
        </row>
        <row r="73">
          <cell r="G73">
            <v>0</v>
          </cell>
          <cell r="M73">
            <v>0</v>
          </cell>
        </row>
        <row r="74">
          <cell r="G74">
            <v>0</v>
          </cell>
          <cell r="M74">
            <v>0</v>
          </cell>
        </row>
        <row r="75">
          <cell r="G75">
            <v>0</v>
          </cell>
          <cell r="M75">
            <v>0</v>
          </cell>
        </row>
      </sheetData>
      <sheetData sheetId="4">
        <row r="7">
          <cell r="G7">
            <v>0</v>
          </cell>
          <cell r="M7">
            <v>0</v>
          </cell>
        </row>
        <row r="8">
          <cell r="G8">
            <v>0</v>
          </cell>
          <cell r="M8">
            <v>0</v>
          </cell>
        </row>
        <row r="9">
          <cell r="G9">
            <v>0</v>
          </cell>
          <cell r="M9">
            <v>0</v>
          </cell>
        </row>
        <row r="10">
          <cell r="G10">
            <v>0</v>
          </cell>
          <cell r="M10">
            <v>0</v>
          </cell>
        </row>
        <row r="11">
          <cell r="G11">
            <v>0</v>
          </cell>
          <cell r="M11">
            <v>0</v>
          </cell>
        </row>
        <row r="12">
          <cell r="G12">
            <v>0</v>
          </cell>
          <cell r="M12">
            <v>0</v>
          </cell>
        </row>
        <row r="13">
          <cell r="G13">
            <v>0</v>
          </cell>
          <cell r="M13">
            <v>0</v>
          </cell>
        </row>
        <row r="14">
          <cell r="G14">
            <v>0</v>
          </cell>
          <cell r="M14">
            <v>0</v>
          </cell>
        </row>
        <row r="15">
          <cell r="G15">
            <v>0</v>
          </cell>
          <cell r="M15">
            <v>0</v>
          </cell>
        </row>
        <row r="16">
          <cell r="G16">
            <v>0</v>
          </cell>
          <cell r="M16">
            <v>0</v>
          </cell>
        </row>
        <row r="17">
          <cell r="G17">
            <v>0</v>
          </cell>
          <cell r="M17">
            <v>0</v>
          </cell>
        </row>
        <row r="18">
          <cell r="G18">
            <v>0</v>
          </cell>
          <cell r="M18">
            <v>0</v>
          </cell>
        </row>
        <row r="19">
          <cell r="G19">
            <v>0</v>
          </cell>
          <cell r="M19">
            <v>0</v>
          </cell>
        </row>
        <row r="20">
          <cell r="G20">
            <v>0</v>
          </cell>
          <cell r="M20">
            <v>0</v>
          </cell>
        </row>
        <row r="21">
          <cell r="G21">
            <v>0</v>
          </cell>
          <cell r="M21">
            <v>0</v>
          </cell>
        </row>
        <row r="22">
          <cell r="G22">
            <v>0</v>
          </cell>
          <cell r="M22">
            <v>0</v>
          </cell>
        </row>
        <row r="23">
          <cell r="G23">
            <v>0</v>
          </cell>
          <cell r="M23">
            <v>0</v>
          </cell>
        </row>
        <row r="24">
          <cell r="G24">
            <v>0</v>
          </cell>
          <cell r="M24">
            <v>0</v>
          </cell>
        </row>
        <row r="25">
          <cell r="G25">
            <v>0</v>
          </cell>
          <cell r="M25">
            <v>0</v>
          </cell>
        </row>
        <row r="26">
          <cell r="G26">
            <v>0</v>
          </cell>
          <cell r="M26">
            <v>0</v>
          </cell>
        </row>
        <row r="27">
          <cell r="G27">
            <v>0</v>
          </cell>
          <cell r="M27">
            <v>0</v>
          </cell>
        </row>
        <row r="28">
          <cell r="G28">
            <v>0</v>
          </cell>
          <cell r="M28">
            <v>0</v>
          </cell>
        </row>
        <row r="29">
          <cell r="G29">
            <v>0</v>
          </cell>
          <cell r="M29">
            <v>0</v>
          </cell>
        </row>
        <row r="30">
          <cell r="G30">
            <v>0</v>
          </cell>
          <cell r="M30">
            <v>0</v>
          </cell>
        </row>
        <row r="31">
          <cell r="G31">
            <v>0</v>
          </cell>
          <cell r="M31">
            <v>0</v>
          </cell>
        </row>
        <row r="32">
          <cell r="G32">
            <v>1833</v>
          </cell>
          <cell r="M32">
            <v>2592</v>
          </cell>
        </row>
        <row r="33">
          <cell r="G33">
            <v>0</v>
          </cell>
          <cell r="M33">
            <v>0</v>
          </cell>
        </row>
        <row r="34">
          <cell r="G34">
            <v>0</v>
          </cell>
          <cell r="M34">
            <v>0</v>
          </cell>
        </row>
        <row r="35">
          <cell r="G35">
            <v>0</v>
          </cell>
          <cell r="M35">
            <v>0</v>
          </cell>
        </row>
        <row r="36">
          <cell r="G36">
            <v>0</v>
          </cell>
          <cell r="M36">
            <v>0</v>
          </cell>
        </row>
        <row r="37">
          <cell r="G37">
            <v>0</v>
          </cell>
          <cell r="M37">
            <v>0</v>
          </cell>
        </row>
        <row r="38">
          <cell r="G38">
            <v>0</v>
          </cell>
          <cell r="M38">
            <v>0</v>
          </cell>
        </row>
        <row r="39">
          <cell r="G39">
            <v>0</v>
          </cell>
          <cell r="M39">
            <v>0</v>
          </cell>
        </row>
        <row r="40">
          <cell r="G40">
            <v>0</v>
          </cell>
          <cell r="M40">
            <v>0</v>
          </cell>
        </row>
        <row r="41">
          <cell r="G41">
            <v>0</v>
          </cell>
          <cell r="M41">
            <v>0</v>
          </cell>
        </row>
        <row r="42">
          <cell r="G42">
            <v>3924</v>
          </cell>
          <cell r="M42">
            <v>6058</v>
          </cell>
        </row>
        <row r="43">
          <cell r="G43">
            <v>0</v>
          </cell>
          <cell r="M43">
            <v>0</v>
          </cell>
        </row>
        <row r="44">
          <cell r="G44">
            <v>0</v>
          </cell>
          <cell r="M44">
            <v>0</v>
          </cell>
        </row>
        <row r="45">
          <cell r="G45">
            <v>0</v>
          </cell>
          <cell r="M45">
            <v>0</v>
          </cell>
        </row>
        <row r="46">
          <cell r="G46">
            <v>0</v>
          </cell>
          <cell r="M46">
            <v>0</v>
          </cell>
        </row>
        <row r="47">
          <cell r="G47">
            <v>0</v>
          </cell>
          <cell r="M47">
            <v>0</v>
          </cell>
        </row>
        <row r="48">
          <cell r="G48">
            <v>0</v>
          </cell>
          <cell r="M48">
            <v>0</v>
          </cell>
        </row>
        <row r="49">
          <cell r="G49">
            <v>0</v>
          </cell>
          <cell r="M49">
            <v>0</v>
          </cell>
        </row>
        <row r="50">
          <cell r="G50">
            <v>0</v>
          </cell>
          <cell r="M50">
            <v>0</v>
          </cell>
        </row>
        <row r="51">
          <cell r="G51">
            <v>0</v>
          </cell>
          <cell r="M51">
            <v>0</v>
          </cell>
        </row>
        <row r="52">
          <cell r="G52">
            <v>0</v>
          </cell>
          <cell r="M52">
            <v>0</v>
          </cell>
        </row>
        <row r="53">
          <cell r="G53">
            <v>0</v>
          </cell>
          <cell r="M53">
            <v>0</v>
          </cell>
        </row>
        <row r="54">
          <cell r="G54">
            <v>0</v>
          </cell>
          <cell r="M54">
            <v>0</v>
          </cell>
        </row>
        <row r="55">
          <cell r="G55">
            <v>0</v>
          </cell>
          <cell r="M55">
            <v>0</v>
          </cell>
        </row>
        <row r="56">
          <cell r="G56">
            <v>0</v>
          </cell>
          <cell r="M56">
            <v>0</v>
          </cell>
        </row>
        <row r="57">
          <cell r="G57">
            <v>0</v>
          </cell>
          <cell r="M57">
            <v>0</v>
          </cell>
        </row>
        <row r="58">
          <cell r="G58">
            <v>0</v>
          </cell>
          <cell r="M58">
            <v>0</v>
          </cell>
        </row>
        <row r="59">
          <cell r="G59">
            <v>0</v>
          </cell>
          <cell r="M59">
            <v>0</v>
          </cell>
        </row>
        <row r="60">
          <cell r="G60">
            <v>0</v>
          </cell>
          <cell r="M60">
            <v>0</v>
          </cell>
        </row>
        <row r="61">
          <cell r="G61">
            <v>0</v>
          </cell>
          <cell r="M61">
            <v>0</v>
          </cell>
        </row>
        <row r="62">
          <cell r="G62">
            <v>0</v>
          </cell>
          <cell r="M62">
            <v>0</v>
          </cell>
        </row>
        <row r="63">
          <cell r="G63">
            <v>0</v>
          </cell>
          <cell r="M63">
            <v>0</v>
          </cell>
        </row>
        <row r="64">
          <cell r="G64">
            <v>0</v>
          </cell>
          <cell r="M64">
            <v>0</v>
          </cell>
        </row>
        <row r="65">
          <cell r="G65">
            <v>0</v>
          </cell>
          <cell r="M65">
            <v>0</v>
          </cell>
        </row>
        <row r="66">
          <cell r="G66">
            <v>0</v>
          </cell>
          <cell r="M66">
            <v>0</v>
          </cell>
        </row>
        <row r="67">
          <cell r="G67">
            <v>0</v>
          </cell>
          <cell r="M67">
            <v>0</v>
          </cell>
        </row>
        <row r="68">
          <cell r="G68">
            <v>0</v>
          </cell>
          <cell r="M68">
            <v>0</v>
          </cell>
        </row>
        <row r="69">
          <cell r="G69">
            <v>0</v>
          </cell>
          <cell r="M69">
            <v>0</v>
          </cell>
        </row>
        <row r="70">
          <cell r="G70">
            <v>0</v>
          </cell>
          <cell r="M70">
            <v>0</v>
          </cell>
        </row>
        <row r="71">
          <cell r="G71">
            <v>0</v>
          </cell>
          <cell r="M71">
            <v>0</v>
          </cell>
        </row>
        <row r="72">
          <cell r="G72">
            <v>0</v>
          </cell>
          <cell r="M72">
            <v>0</v>
          </cell>
        </row>
        <row r="73">
          <cell r="G73">
            <v>0</v>
          </cell>
          <cell r="M73">
            <v>0</v>
          </cell>
        </row>
        <row r="74">
          <cell r="G74">
            <v>0</v>
          </cell>
          <cell r="M74">
            <v>0</v>
          </cell>
        </row>
        <row r="75">
          <cell r="G75">
            <v>0</v>
          </cell>
          <cell r="M75">
            <v>0</v>
          </cell>
        </row>
      </sheetData>
      <sheetData sheetId="5">
        <row r="7">
          <cell r="G7">
            <v>0</v>
          </cell>
          <cell r="M7">
            <v>0</v>
          </cell>
        </row>
        <row r="8">
          <cell r="G8">
            <v>0</v>
          </cell>
          <cell r="M8">
            <v>0</v>
          </cell>
        </row>
        <row r="9">
          <cell r="G9">
            <v>0</v>
          </cell>
          <cell r="M9">
            <v>0</v>
          </cell>
        </row>
        <row r="10">
          <cell r="G10">
            <v>0</v>
          </cell>
          <cell r="M10">
            <v>0</v>
          </cell>
        </row>
        <row r="11">
          <cell r="G11">
            <v>0</v>
          </cell>
          <cell r="M11">
            <v>0</v>
          </cell>
        </row>
        <row r="12">
          <cell r="G12">
            <v>0</v>
          </cell>
          <cell r="M12">
            <v>0</v>
          </cell>
        </row>
        <row r="13">
          <cell r="G13">
            <v>0</v>
          </cell>
          <cell r="M13">
            <v>0</v>
          </cell>
        </row>
        <row r="14">
          <cell r="G14">
            <v>0</v>
          </cell>
          <cell r="M14">
            <v>0</v>
          </cell>
        </row>
        <row r="15">
          <cell r="G15">
            <v>0</v>
          </cell>
          <cell r="M15">
            <v>0</v>
          </cell>
        </row>
        <row r="16">
          <cell r="G16">
            <v>-2149</v>
          </cell>
          <cell r="M16">
            <v>-3198</v>
          </cell>
        </row>
        <row r="17">
          <cell r="G17">
            <v>0</v>
          </cell>
          <cell r="M17">
            <v>0</v>
          </cell>
        </row>
        <row r="18">
          <cell r="G18">
            <v>0</v>
          </cell>
          <cell r="M18">
            <v>0</v>
          </cell>
        </row>
        <row r="19">
          <cell r="G19">
            <v>0</v>
          </cell>
          <cell r="M19">
            <v>0</v>
          </cell>
        </row>
        <row r="20">
          <cell r="G20">
            <v>0</v>
          </cell>
          <cell r="M20">
            <v>0</v>
          </cell>
        </row>
        <row r="21">
          <cell r="G21">
            <v>0</v>
          </cell>
          <cell r="M21">
            <v>0</v>
          </cell>
        </row>
        <row r="22">
          <cell r="G22">
            <v>0</v>
          </cell>
          <cell r="M22">
            <v>0</v>
          </cell>
        </row>
        <row r="23">
          <cell r="G23">
            <v>0</v>
          </cell>
          <cell r="M23">
            <v>0</v>
          </cell>
        </row>
        <row r="24">
          <cell r="G24">
            <v>0</v>
          </cell>
          <cell r="M24">
            <v>0</v>
          </cell>
        </row>
        <row r="25">
          <cell r="G25">
            <v>0</v>
          </cell>
          <cell r="M25">
            <v>0</v>
          </cell>
        </row>
        <row r="26">
          <cell r="G26">
            <v>0</v>
          </cell>
          <cell r="M26">
            <v>0</v>
          </cell>
        </row>
        <row r="27">
          <cell r="G27">
            <v>0</v>
          </cell>
          <cell r="M27">
            <v>0</v>
          </cell>
        </row>
        <row r="28">
          <cell r="G28">
            <v>0</v>
          </cell>
          <cell r="M28">
            <v>0</v>
          </cell>
        </row>
        <row r="29">
          <cell r="G29">
            <v>0</v>
          </cell>
          <cell r="M29">
            <v>0</v>
          </cell>
        </row>
        <row r="30">
          <cell r="G30">
            <v>0</v>
          </cell>
          <cell r="M30">
            <v>0</v>
          </cell>
        </row>
        <row r="31">
          <cell r="G31">
            <v>0</v>
          </cell>
          <cell r="M31">
            <v>0</v>
          </cell>
        </row>
        <row r="32">
          <cell r="G32">
            <v>0</v>
          </cell>
          <cell r="M32">
            <v>0</v>
          </cell>
        </row>
        <row r="33">
          <cell r="G33">
            <v>0</v>
          </cell>
          <cell r="M33">
            <v>0</v>
          </cell>
        </row>
        <row r="34">
          <cell r="G34">
            <v>0</v>
          </cell>
          <cell r="M34">
            <v>0</v>
          </cell>
        </row>
        <row r="35">
          <cell r="G35">
            <v>0</v>
          </cell>
          <cell r="M35">
            <v>0</v>
          </cell>
        </row>
        <row r="36">
          <cell r="G36">
            <v>0</v>
          </cell>
          <cell r="M36">
            <v>0</v>
          </cell>
        </row>
        <row r="37">
          <cell r="G37">
            <v>0</v>
          </cell>
          <cell r="M37">
            <v>0</v>
          </cell>
        </row>
        <row r="38">
          <cell r="G38">
            <v>0</v>
          </cell>
          <cell r="M38">
            <v>0</v>
          </cell>
        </row>
        <row r="39">
          <cell r="G39">
            <v>0</v>
          </cell>
          <cell r="M39">
            <v>0</v>
          </cell>
        </row>
        <row r="40">
          <cell r="G40">
            <v>0</v>
          </cell>
          <cell r="M40">
            <v>0</v>
          </cell>
        </row>
        <row r="41">
          <cell r="G41">
            <v>0</v>
          </cell>
          <cell r="M41">
            <v>0</v>
          </cell>
        </row>
        <row r="42">
          <cell r="G42">
            <v>0</v>
          </cell>
          <cell r="M42">
            <v>0</v>
          </cell>
        </row>
        <row r="43">
          <cell r="G43">
            <v>0</v>
          </cell>
          <cell r="M43">
            <v>0</v>
          </cell>
        </row>
        <row r="44">
          <cell r="G44">
            <v>0</v>
          </cell>
          <cell r="M44">
            <v>0</v>
          </cell>
        </row>
        <row r="45">
          <cell r="G45">
            <v>0</v>
          </cell>
          <cell r="M45">
            <v>0</v>
          </cell>
        </row>
        <row r="46">
          <cell r="G46">
            <v>0</v>
          </cell>
          <cell r="M46">
            <v>0</v>
          </cell>
        </row>
        <row r="47">
          <cell r="G47">
            <v>0</v>
          </cell>
          <cell r="M47">
            <v>0</v>
          </cell>
        </row>
        <row r="48">
          <cell r="G48">
            <v>0</v>
          </cell>
          <cell r="M48">
            <v>0</v>
          </cell>
        </row>
        <row r="49">
          <cell r="G49">
            <v>0</v>
          </cell>
          <cell r="M49">
            <v>0</v>
          </cell>
        </row>
        <row r="50">
          <cell r="G50">
            <v>0</v>
          </cell>
          <cell r="M50">
            <v>0</v>
          </cell>
        </row>
        <row r="51">
          <cell r="G51">
            <v>0</v>
          </cell>
          <cell r="M51">
            <v>0</v>
          </cell>
        </row>
        <row r="52">
          <cell r="G52">
            <v>0</v>
          </cell>
          <cell r="M52">
            <v>0</v>
          </cell>
        </row>
        <row r="53">
          <cell r="G53">
            <v>0</v>
          </cell>
          <cell r="M53">
            <v>0</v>
          </cell>
        </row>
        <row r="54">
          <cell r="G54">
            <v>0</v>
          </cell>
          <cell r="M54">
            <v>0</v>
          </cell>
        </row>
        <row r="55">
          <cell r="G55">
            <v>0</v>
          </cell>
          <cell r="M55">
            <v>0</v>
          </cell>
        </row>
        <row r="56">
          <cell r="G56">
            <v>0</v>
          </cell>
          <cell r="M56">
            <v>0</v>
          </cell>
        </row>
        <row r="57">
          <cell r="G57">
            <v>0</v>
          </cell>
          <cell r="M57">
            <v>0</v>
          </cell>
        </row>
        <row r="58">
          <cell r="G58">
            <v>0</v>
          </cell>
          <cell r="M58">
            <v>0</v>
          </cell>
        </row>
        <row r="59">
          <cell r="G59">
            <v>0</v>
          </cell>
          <cell r="M59">
            <v>0</v>
          </cell>
        </row>
        <row r="60">
          <cell r="G60">
            <v>0</v>
          </cell>
          <cell r="M60">
            <v>0</v>
          </cell>
        </row>
        <row r="61">
          <cell r="G61">
            <v>0</v>
          </cell>
          <cell r="M61">
            <v>0</v>
          </cell>
        </row>
        <row r="62">
          <cell r="G62">
            <v>0</v>
          </cell>
          <cell r="M62">
            <v>0</v>
          </cell>
        </row>
        <row r="63">
          <cell r="G63">
            <v>0</v>
          </cell>
          <cell r="M63">
            <v>0</v>
          </cell>
        </row>
        <row r="64">
          <cell r="G64">
            <v>0</v>
          </cell>
          <cell r="M64">
            <v>0</v>
          </cell>
        </row>
        <row r="65">
          <cell r="G65">
            <v>0</v>
          </cell>
          <cell r="M65">
            <v>0</v>
          </cell>
        </row>
        <row r="66">
          <cell r="G66">
            <v>0</v>
          </cell>
          <cell r="M66">
            <v>0</v>
          </cell>
        </row>
        <row r="67">
          <cell r="G67">
            <v>0</v>
          </cell>
          <cell r="M67">
            <v>0</v>
          </cell>
        </row>
        <row r="68">
          <cell r="G68">
            <v>0</v>
          </cell>
          <cell r="M68">
            <v>0</v>
          </cell>
        </row>
        <row r="69">
          <cell r="G69">
            <v>0</v>
          </cell>
          <cell r="M69">
            <v>0</v>
          </cell>
        </row>
        <row r="70">
          <cell r="G70">
            <v>0</v>
          </cell>
          <cell r="M70">
            <v>0</v>
          </cell>
        </row>
        <row r="71">
          <cell r="G71">
            <v>0</v>
          </cell>
          <cell r="M71">
            <v>0</v>
          </cell>
        </row>
        <row r="72">
          <cell r="G72">
            <v>0</v>
          </cell>
          <cell r="M72">
            <v>0</v>
          </cell>
        </row>
        <row r="73">
          <cell r="G73">
            <v>0</v>
          </cell>
          <cell r="M73">
            <v>0</v>
          </cell>
        </row>
        <row r="74">
          <cell r="G74">
            <v>0</v>
          </cell>
          <cell r="M74">
            <v>0</v>
          </cell>
        </row>
        <row r="75">
          <cell r="G75">
            <v>0</v>
          </cell>
          <cell r="M75">
            <v>0</v>
          </cell>
        </row>
      </sheetData>
      <sheetData sheetId="6">
        <row r="7">
          <cell r="G7">
            <v>0</v>
          </cell>
          <cell r="M7">
            <v>0</v>
          </cell>
        </row>
        <row r="8">
          <cell r="G8">
            <v>0</v>
          </cell>
          <cell r="M8">
            <v>0</v>
          </cell>
        </row>
        <row r="9">
          <cell r="G9">
            <v>0</v>
          </cell>
          <cell r="M9">
            <v>0</v>
          </cell>
        </row>
        <row r="10">
          <cell r="G10">
            <v>0</v>
          </cell>
          <cell r="M10">
            <v>0</v>
          </cell>
        </row>
        <row r="11">
          <cell r="G11">
            <v>0</v>
          </cell>
          <cell r="M11">
            <v>0</v>
          </cell>
        </row>
        <row r="12">
          <cell r="G12">
            <v>0</v>
          </cell>
          <cell r="M12">
            <v>0</v>
          </cell>
        </row>
        <row r="13">
          <cell r="G13">
            <v>0</v>
          </cell>
          <cell r="M13">
            <v>0</v>
          </cell>
        </row>
        <row r="14">
          <cell r="G14">
            <v>0</v>
          </cell>
          <cell r="M14">
            <v>0</v>
          </cell>
        </row>
        <row r="15">
          <cell r="G15">
            <v>0</v>
          </cell>
          <cell r="M15">
            <v>0</v>
          </cell>
        </row>
        <row r="16">
          <cell r="G16">
            <v>0</v>
          </cell>
          <cell r="M16">
            <v>0</v>
          </cell>
        </row>
        <row r="17">
          <cell r="G17">
            <v>0</v>
          </cell>
          <cell r="M17">
            <v>0</v>
          </cell>
        </row>
        <row r="18">
          <cell r="G18">
            <v>0</v>
          </cell>
          <cell r="M18">
            <v>0</v>
          </cell>
        </row>
        <row r="19">
          <cell r="G19">
            <v>0</v>
          </cell>
          <cell r="M19">
            <v>0</v>
          </cell>
        </row>
        <row r="20">
          <cell r="G20">
            <v>0</v>
          </cell>
          <cell r="M20">
            <v>0</v>
          </cell>
        </row>
        <row r="21">
          <cell r="G21">
            <v>0</v>
          </cell>
          <cell r="M21">
            <v>0</v>
          </cell>
        </row>
        <row r="22">
          <cell r="G22">
            <v>0</v>
          </cell>
          <cell r="M22">
            <v>0</v>
          </cell>
        </row>
        <row r="23">
          <cell r="G23">
            <v>0</v>
          </cell>
          <cell r="M23">
            <v>0</v>
          </cell>
        </row>
        <row r="24">
          <cell r="G24">
            <v>0</v>
          </cell>
          <cell r="M24">
            <v>0</v>
          </cell>
        </row>
        <row r="25">
          <cell r="G25">
            <v>0</v>
          </cell>
          <cell r="M25">
            <v>0</v>
          </cell>
        </row>
        <row r="26">
          <cell r="G26">
            <v>0</v>
          </cell>
          <cell r="M26">
            <v>0</v>
          </cell>
        </row>
        <row r="27">
          <cell r="G27">
            <v>0</v>
          </cell>
          <cell r="M27">
            <v>0</v>
          </cell>
        </row>
        <row r="28">
          <cell r="G28">
            <v>0</v>
          </cell>
          <cell r="M28">
            <v>0</v>
          </cell>
        </row>
        <row r="29">
          <cell r="G29">
            <v>0</v>
          </cell>
          <cell r="M29">
            <v>0</v>
          </cell>
        </row>
        <row r="30">
          <cell r="G30">
            <v>0</v>
          </cell>
          <cell r="M30">
            <v>0</v>
          </cell>
        </row>
        <row r="31">
          <cell r="G31">
            <v>0</v>
          </cell>
          <cell r="M31">
            <v>0</v>
          </cell>
        </row>
        <row r="32">
          <cell r="G32">
            <v>0</v>
          </cell>
          <cell r="M32">
            <v>0</v>
          </cell>
        </row>
        <row r="33">
          <cell r="G33">
            <v>0</v>
          </cell>
          <cell r="M33">
            <v>0</v>
          </cell>
        </row>
        <row r="34">
          <cell r="G34">
            <v>0</v>
          </cell>
          <cell r="M34">
            <v>0</v>
          </cell>
        </row>
        <row r="35">
          <cell r="G35">
            <v>0</v>
          </cell>
          <cell r="M35">
            <v>0</v>
          </cell>
        </row>
        <row r="36">
          <cell r="G36">
            <v>0</v>
          </cell>
          <cell r="M36">
            <v>0</v>
          </cell>
        </row>
        <row r="37">
          <cell r="G37">
            <v>0</v>
          </cell>
          <cell r="M37">
            <v>0</v>
          </cell>
        </row>
        <row r="38">
          <cell r="G38">
            <v>0</v>
          </cell>
          <cell r="M38">
            <v>0</v>
          </cell>
        </row>
        <row r="39">
          <cell r="G39">
            <v>0</v>
          </cell>
          <cell r="M39">
            <v>0</v>
          </cell>
        </row>
        <row r="40">
          <cell r="G40">
            <v>0</v>
          </cell>
          <cell r="M40">
            <v>0</v>
          </cell>
        </row>
        <row r="41">
          <cell r="G41">
            <v>0</v>
          </cell>
          <cell r="M41">
            <v>0</v>
          </cell>
        </row>
        <row r="42">
          <cell r="G42">
            <v>0</v>
          </cell>
          <cell r="M42">
            <v>0</v>
          </cell>
        </row>
        <row r="43">
          <cell r="G43">
            <v>0</v>
          </cell>
          <cell r="M43">
            <v>0</v>
          </cell>
        </row>
        <row r="44">
          <cell r="G44">
            <v>0</v>
          </cell>
          <cell r="M44">
            <v>0</v>
          </cell>
        </row>
        <row r="45">
          <cell r="G45">
            <v>0</v>
          </cell>
          <cell r="M45">
            <v>0</v>
          </cell>
        </row>
        <row r="46">
          <cell r="G46">
            <v>0</v>
          </cell>
          <cell r="M46">
            <v>0</v>
          </cell>
        </row>
        <row r="47">
          <cell r="G47">
            <v>0</v>
          </cell>
          <cell r="M47">
            <v>0</v>
          </cell>
        </row>
        <row r="48">
          <cell r="G48">
            <v>0</v>
          </cell>
          <cell r="M48">
            <v>0</v>
          </cell>
        </row>
        <row r="49">
          <cell r="G49">
            <v>0</v>
          </cell>
          <cell r="M49">
            <v>0</v>
          </cell>
        </row>
        <row r="50">
          <cell r="G50">
            <v>0</v>
          </cell>
          <cell r="M50">
            <v>0</v>
          </cell>
        </row>
        <row r="51">
          <cell r="G51">
            <v>0</v>
          </cell>
          <cell r="M51">
            <v>0</v>
          </cell>
        </row>
        <row r="52">
          <cell r="G52">
            <v>0</v>
          </cell>
          <cell r="M52">
            <v>0</v>
          </cell>
        </row>
        <row r="53">
          <cell r="G53">
            <v>0</v>
          </cell>
          <cell r="M53">
            <v>0</v>
          </cell>
        </row>
        <row r="54">
          <cell r="G54">
            <v>0</v>
          </cell>
          <cell r="M54">
            <v>0</v>
          </cell>
        </row>
        <row r="55">
          <cell r="G55">
            <v>28760</v>
          </cell>
          <cell r="M55">
            <v>12370</v>
          </cell>
        </row>
        <row r="56">
          <cell r="G56">
            <v>0</v>
          </cell>
          <cell r="M56">
            <v>0</v>
          </cell>
        </row>
        <row r="57">
          <cell r="G57">
            <v>0</v>
          </cell>
          <cell r="M57">
            <v>0</v>
          </cell>
        </row>
        <row r="58">
          <cell r="G58">
            <v>0</v>
          </cell>
          <cell r="M58">
            <v>0</v>
          </cell>
        </row>
        <row r="59">
          <cell r="G59">
            <v>0</v>
          </cell>
          <cell r="M59">
            <v>0</v>
          </cell>
        </row>
        <row r="60">
          <cell r="G60">
            <v>0</v>
          </cell>
          <cell r="M60">
            <v>0</v>
          </cell>
        </row>
        <row r="61">
          <cell r="G61">
            <v>0</v>
          </cell>
          <cell r="M61">
            <v>0</v>
          </cell>
        </row>
        <row r="62">
          <cell r="G62">
            <v>0</v>
          </cell>
          <cell r="M62">
            <v>0</v>
          </cell>
        </row>
        <row r="63">
          <cell r="G63">
            <v>0</v>
          </cell>
          <cell r="M63">
            <v>0</v>
          </cell>
        </row>
        <row r="64">
          <cell r="G64">
            <v>0</v>
          </cell>
          <cell r="M64">
            <v>0</v>
          </cell>
        </row>
        <row r="65">
          <cell r="G65">
            <v>0</v>
          </cell>
          <cell r="M65">
            <v>0</v>
          </cell>
        </row>
        <row r="66">
          <cell r="G66">
            <v>0</v>
          </cell>
          <cell r="M66">
            <v>0</v>
          </cell>
        </row>
        <row r="67">
          <cell r="G67">
            <v>0</v>
          </cell>
          <cell r="M67">
            <v>0</v>
          </cell>
        </row>
        <row r="68">
          <cell r="G68">
            <v>0</v>
          </cell>
          <cell r="M68">
            <v>0</v>
          </cell>
        </row>
        <row r="69">
          <cell r="G69">
            <v>0</v>
          </cell>
          <cell r="M69">
            <v>0</v>
          </cell>
        </row>
        <row r="70">
          <cell r="G70">
            <v>0</v>
          </cell>
          <cell r="M70">
            <v>0</v>
          </cell>
        </row>
        <row r="71">
          <cell r="G71">
            <v>0</v>
          </cell>
          <cell r="M71">
            <v>0</v>
          </cell>
        </row>
        <row r="72">
          <cell r="G72">
            <v>0</v>
          </cell>
          <cell r="M72">
            <v>0</v>
          </cell>
        </row>
        <row r="73">
          <cell r="G73">
            <v>0</v>
          </cell>
          <cell r="M73">
            <v>0</v>
          </cell>
        </row>
        <row r="74">
          <cell r="G74">
            <v>0</v>
          </cell>
          <cell r="M74">
            <v>0</v>
          </cell>
        </row>
        <row r="75">
          <cell r="G75">
            <v>0</v>
          </cell>
          <cell r="M75">
            <v>0</v>
          </cell>
        </row>
      </sheetData>
      <sheetData sheetId="7">
        <row r="7">
          <cell r="G7">
            <v>0</v>
          </cell>
          <cell r="M7">
            <v>0</v>
          </cell>
        </row>
        <row r="8">
          <cell r="G8">
            <v>0</v>
          </cell>
          <cell r="M8">
            <v>0</v>
          </cell>
        </row>
        <row r="9">
          <cell r="G9">
            <v>0</v>
          </cell>
          <cell r="M9">
            <v>0</v>
          </cell>
        </row>
        <row r="10">
          <cell r="G10">
            <v>0</v>
          </cell>
          <cell r="M10">
            <v>0</v>
          </cell>
        </row>
        <row r="11">
          <cell r="G11">
            <v>0</v>
          </cell>
          <cell r="M11">
            <v>0</v>
          </cell>
        </row>
        <row r="12">
          <cell r="G12">
            <v>0</v>
          </cell>
          <cell r="M12">
            <v>0</v>
          </cell>
        </row>
        <row r="13">
          <cell r="G13">
            <v>0</v>
          </cell>
          <cell r="M13">
            <v>0</v>
          </cell>
        </row>
        <row r="14">
          <cell r="G14">
            <v>0</v>
          </cell>
          <cell r="M14">
            <v>0</v>
          </cell>
        </row>
        <row r="15">
          <cell r="G15">
            <v>0</v>
          </cell>
          <cell r="M15">
            <v>0</v>
          </cell>
        </row>
        <row r="16">
          <cell r="G16">
            <v>4298</v>
          </cell>
          <cell r="M16">
            <v>6395</v>
          </cell>
        </row>
        <row r="17">
          <cell r="G17">
            <v>0</v>
          </cell>
          <cell r="M17">
            <v>0</v>
          </cell>
        </row>
        <row r="18">
          <cell r="G18">
            <v>0</v>
          </cell>
          <cell r="M18">
            <v>0</v>
          </cell>
        </row>
        <row r="19">
          <cell r="G19">
            <v>0</v>
          </cell>
          <cell r="M19">
            <v>0</v>
          </cell>
        </row>
        <row r="20">
          <cell r="G20">
            <v>0</v>
          </cell>
          <cell r="M20">
            <v>0</v>
          </cell>
        </row>
        <row r="21">
          <cell r="G21">
            <v>0</v>
          </cell>
          <cell r="M21">
            <v>0</v>
          </cell>
        </row>
        <row r="22">
          <cell r="G22">
            <v>0</v>
          </cell>
          <cell r="M22">
            <v>0</v>
          </cell>
        </row>
        <row r="23">
          <cell r="G23">
            <v>0</v>
          </cell>
          <cell r="M23">
            <v>0</v>
          </cell>
        </row>
        <row r="24">
          <cell r="G24">
            <v>0</v>
          </cell>
          <cell r="M24">
            <v>0</v>
          </cell>
        </row>
        <row r="25">
          <cell r="G25">
            <v>0</v>
          </cell>
          <cell r="M25">
            <v>0</v>
          </cell>
        </row>
        <row r="26">
          <cell r="G26">
            <v>0</v>
          </cell>
          <cell r="M26">
            <v>0</v>
          </cell>
        </row>
        <row r="27">
          <cell r="G27">
            <v>0</v>
          </cell>
          <cell r="M27">
            <v>0</v>
          </cell>
        </row>
        <row r="28">
          <cell r="G28">
            <v>0</v>
          </cell>
          <cell r="M28">
            <v>0</v>
          </cell>
        </row>
        <row r="29">
          <cell r="G29">
            <v>0</v>
          </cell>
          <cell r="M29">
            <v>0</v>
          </cell>
        </row>
        <row r="30">
          <cell r="G30">
            <v>0</v>
          </cell>
          <cell r="M30">
            <v>0</v>
          </cell>
        </row>
        <row r="31">
          <cell r="G31">
            <v>0</v>
          </cell>
          <cell r="M31">
            <v>0</v>
          </cell>
        </row>
        <row r="32">
          <cell r="G32">
            <v>0</v>
          </cell>
          <cell r="M32">
            <v>0</v>
          </cell>
        </row>
        <row r="33">
          <cell r="G33">
            <v>0</v>
          </cell>
          <cell r="M33">
            <v>0</v>
          </cell>
        </row>
        <row r="34">
          <cell r="G34">
            <v>0</v>
          </cell>
          <cell r="M34">
            <v>0</v>
          </cell>
        </row>
        <row r="35">
          <cell r="G35">
            <v>0</v>
          </cell>
          <cell r="M35">
            <v>0</v>
          </cell>
        </row>
        <row r="36">
          <cell r="G36">
            <v>0</v>
          </cell>
          <cell r="M36">
            <v>0</v>
          </cell>
        </row>
        <row r="37">
          <cell r="G37">
            <v>0</v>
          </cell>
          <cell r="M37">
            <v>0</v>
          </cell>
        </row>
        <row r="38">
          <cell r="G38">
            <v>0</v>
          </cell>
          <cell r="M38">
            <v>0</v>
          </cell>
        </row>
        <row r="39">
          <cell r="G39">
            <v>0</v>
          </cell>
          <cell r="M39">
            <v>0</v>
          </cell>
        </row>
        <row r="40">
          <cell r="G40">
            <v>0</v>
          </cell>
          <cell r="M40">
            <v>0</v>
          </cell>
        </row>
        <row r="41">
          <cell r="G41">
            <v>0</v>
          </cell>
          <cell r="M41">
            <v>0</v>
          </cell>
        </row>
        <row r="42">
          <cell r="G42">
            <v>0</v>
          </cell>
          <cell r="M42">
            <v>0</v>
          </cell>
        </row>
        <row r="43">
          <cell r="G43">
            <v>0</v>
          </cell>
          <cell r="M43">
            <v>0</v>
          </cell>
        </row>
        <row r="44">
          <cell r="G44">
            <v>0</v>
          </cell>
          <cell r="M44">
            <v>0</v>
          </cell>
        </row>
        <row r="45">
          <cell r="G45">
            <v>0</v>
          </cell>
          <cell r="M45">
            <v>0</v>
          </cell>
        </row>
        <row r="46">
          <cell r="G46">
            <v>0</v>
          </cell>
          <cell r="M46">
            <v>0</v>
          </cell>
        </row>
        <row r="47">
          <cell r="G47">
            <v>0</v>
          </cell>
          <cell r="M47">
            <v>0</v>
          </cell>
        </row>
        <row r="48">
          <cell r="G48">
            <v>0</v>
          </cell>
          <cell r="M48">
            <v>0</v>
          </cell>
        </row>
        <row r="49">
          <cell r="G49">
            <v>0</v>
          </cell>
          <cell r="M49">
            <v>0</v>
          </cell>
        </row>
        <row r="50">
          <cell r="G50">
            <v>0</v>
          </cell>
          <cell r="M50">
            <v>0</v>
          </cell>
        </row>
        <row r="51">
          <cell r="G51">
            <v>0</v>
          </cell>
          <cell r="M51">
            <v>0</v>
          </cell>
        </row>
        <row r="52">
          <cell r="G52">
            <v>0</v>
          </cell>
          <cell r="M52">
            <v>0</v>
          </cell>
        </row>
        <row r="53">
          <cell r="G53">
            <v>0</v>
          </cell>
          <cell r="M53">
            <v>0</v>
          </cell>
        </row>
        <row r="54">
          <cell r="G54">
            <v>0</v>
          </cell>
          <cell r="M54">
            <v>0</v>
          </cell>
        </row>
        <row r="55">
          <cell r="G55">
            <v>0</v>
          </cell>
          <cell r="M55">
            <v>0</v>
          </cell>
        </row>
        <row r="56">
          <cell r="G56">
            <v>0</v>
          </cell>
          <cell r="M56">
            <v>0</v>
          </cell>
        </row>
        <row r="57">
          <cell r="G57">
            <v>0</v>
          </cell>
          <cell r="M57">
            <v>0</v>
          </cell>
        </row>
        <row r="58">
          <cell r="G58">
            <v>0</v>
          </cell>
          <cell r="M58">
            <v>0</v>
          </cell>
        </row>
        <row r="59">
          <cell r="G59">
            <v>0</v>
          </cell>
          <cell r="M59">
            <v>0</v>
          </cell>
        </row>
        <row r="60">
          <cell r="G60">
            <v>0</v>
          </cell>
          <cell r="M60">
            <v>0</v>
          </cell>
        </row>
        <row r="61">
          <cell r="G61">
            <v>0</v>
          </cell>
          <cell r="M61">
            <v>0</v>
          </cell>
        </row>
        <row r="62">
          <cell r="G62">
            <v>0</v>
          </cell>
          <cell r="M62">
            <v>0</v>
          </cell>
        </row>
        <row r="63">
          <cell r="G63">
            <v>0</v>
          </cell>
          <cell r="M63">
            <v>0</v>
          </cell>
        </row>
        <row r="64">
          <cell r="G64">
            <v>0</v>
          </cell>
          <cell r="M64">
            <v>0</v>
          </cell>
        </row>
        <row r="65">
          <cell r="G65">
            <v>0</v>
          </cell>
          <cell r="M65">
            <v>0</v>
          </cell>
        </row>
        <row r="66">
          <cell r="G66">
            <v>0</v>
          </cell>
          <cell r="M66">
            <v>0</v>
          </cell>
        </row>
        <row r="67">
          <cell r="G67">
            <v>0</v>
          </cell>
          <cell r="M67">
            <v>0</v>
          </cell>
        </row>
        <row r="68">
          <cell r="G68">
            <v>0</v>
          </cell>
          <cell r="M68">
            <v>0</v>
          </cell>
        </row>
        <row r="69">
          <cell r="G69">
            <v>0</v>
          </cell>
          <cell r="M69">
            <v>0</v>
          </cell>
        </row>
        <row r="70">
          <cell r="G70">
            <v>0</v>
          </cell>
          <cell r="M70">
            <v>0</v>
          </cell>
        </row>
        <row r="71">
          <cell r="G71">
            <v>0</v>
          </cell>
          <cell r="M71">
            <v>0</v>
          </cell>
        </row>
        <row r="72">
          <cell r="G72">
            <v>0</v>
          </cell>
          <cell r="M72">
            <v>0</v>
          </cell>
        </row>
        <row r="73">
          <cell r="G73">
            <v>0</v>
          </cell>
          <cell r="M73">
            <v>0</v>
          </cell>
        </row>
        <row r="74">
          <cell r="G74">
            <v>0</v>
          </cell>
          <cell r="M74">
            <v>0</v>
          </cell>
        </row>
        <row r="75">
          <cell r="G75">
            <v>0</v>
          </cell>
          <cell r="M75">
            <v>0</v>
          </cell>
        </row>
      </sheetData>
      <sheetData sheetId="8">
        <row r="7">
          <cell r="G7">
            <v>0</v>
          </cell>
          <cell r="M7">
            <v>0</v>
          </cell>
        </row>
        <row r="8">
          <cell r="G8">
            <v>0</v>
          </cell>
          <cell r="M8">
            <v>0</v>
          </cell>
        </row>
        <row r="9">
          <cell r="G9">
            <v>0</v>
          </cell>
          <cell r="M9">
            <v>0</v>
          </cell>
        </row>
        <row r="10">
          <cell r="G10">
            <v>0</v>
          </cell>
          <cell r="M10">
            <v>0</v>
          </cell>
        </row>
        <row r="11">
          <cell r="G11">
            <v>0</v>
          </cell>
          <cell r="M11">
            <v>0</v>
          </cell>
        </row>
        <row r="12">
          <cell r="G12">
            <v>0</v>
          </cell>
          <cell r="M12">
            <v>0</v>
          </cell>
        </row>
        <row r="13">
          <cell r="G13">
            <v>0</v>
          </cell>
          <cell r="M13">
            <v>0</v>
          </cell>
        </row>
        <row r="14">
          <cell r="G14">
            <v>0</v>
          </cell>
          <cell r="M14">
            <v>0</v>
          </cell>
        </row>
        <row r="15">
          <cell r="G15">
            <v>0</v>
          </cell>
          <cell r="M15">
            <v>0</v>
          </cell>
        </row>
        <row r="16">
          <cell r="G16">
            <v>0</v>
          </cell>
          <cell r="M16">
            <v>0</v>
          </cell>
        </row>
        <row r="17">
          <cell r="G17">
            <v>0</v>
          </cell>
          <cell r="M17">
            <v>0</v>
          </cell>
        </row>
        <row r="18">
          <cell r="G18">
            <v>0</v>
          </cell>
          <cell r="M18">
            <v>0</v>
          </cell>
        </row>
        <row r="19">
          <cell r="G19">
            <v>0</v>
          </cell>
          <cell r="M19">
            <v>0</v>
          </cell>
        </row>
        <row r="20">
          <cell r="G20">
            <v>0</v>
          </cell>
          <cell r="M20">
            <v>0</v>
          </cell>
        </row>
        <row r="21">
          <cell r="G21">
            <v>0</v>
          </cell>
          <cell r="M21">
            <v>0</v>
          </cell>
        </row>
        <row r="22">
          <cell r="G22">
            <v>0</v>
          </cell>
          <cell r="M22">
            <v>0</v>
          </cell>
        </row>
        <row r="23">
          <cell r="G23">
            <v>0</v>
          </cell>
          <cell r="M23">
            <v>0</v>
          </cell>
        </row>
        <row r="24">
          <cell r="G24">
            <v>0</v>
          </cell>
          <cell r="M24">
            <v>0</v>
          </cell>
        </row>
        <row r="25">
          <cell r="G25">
            <v>0</v>
          </cell>
          <cell r="M25">
            <v>0</v>
          </cell>
        </row>
        <row r="26">
          <cell r="G26">
            <v>0</v>
          </cell>
          <cell r="M26">
            <v>0</v>
          </cell>
        </row>
        <row r="27">
          <cell r="G27">
            <v>0</v>
          </cell>
          <cell r="M27">
            <v>0</v>
          </cell>
        </row>
        <row r="28">
          <cell r="G28">
            <v>0</v>
          </cell>
          <cell r="M28">
            <v>0</v>
          </cell>
        </row>
        <row r="29">
          <cell r="G29">
            <v>0</v>
          </cell>
          <cell r="M29">
            <v>0</v>
          </cell>
        </row>
        <row r="30">
          <cell r="G30">
            <v>0</v>
          </cell>
          <cell r="M30">
            <v>0</v>
          </cell>
        </row>
        <row r="31">
          <cell r="G31">
            <v>0</v>
          </cell>
          <cell r="M31">
            <v>0</v>
          </cell>
        </row>
        <row r="32">
          <cell r="G32">
            <v>0</v>
          </cell>
          <cell r="M32">
            <v>0</v>
          </cell>
        </row>
        <row r="33">
          <cell r="G33">
            <v>0</v>
          </cell>
          <cell r="M33">
            <v>0</v>
          </cell>
        </row>
        <row r="34">
          <cell r="G34">
            <v>0</v>
          </cell>
          <cell r="M34">
            <v>0</v>
          </cell>
        </row>
        <row r="35">
          <cell r="G35">
            <v>0</v>
          </cell>
          <cell r="M35">
            <v>0</v>
          </cell>
        </row>
        <row r="36">
          <cell r="G36">
            <v>0</v>
          </cell>
          <cell r="M36">
            <v>0</v>
          </cell>
        </row>
        <row r="37">
          <cell r="G37">
            <v>0</v>
          </cell>
          <cell r="M37">
            <v>0</v>
          </cell>
        </row>
        <row r="38">
          <cell r="G38">
            <v>0</v>
          </cell>
          <cell r="M38">
            <v>0</v>
          </cell>
        </row>
        <row r="39">
          <cell r="G39">
            <v>0</v>
          </cell>
          <cell r="M39">
            <v>0</v>
          </cell>
        </row>
        <row r="40">
          <cell r="G40">
            <v>0</v>
          </cell>
          <cell r="M40">
            <v>0</v>
          </cell>
        </row>
        <row r="41">
          <cell r="G41">
            <v>0</v>
          </cell>
          <cell r="M41">
            <v>0</v>
          </cell>
        </row>
        <row r="42">
          <cell r="G42">
            <v>0</v>
          </cell>
          <cell r="M42">
            <v>0</v>
          </cell>
        </row>
        <row r="43">
          <cell r="G43">
            <v>0</v>
          </cell>
          <cell r="M43">
            <v>0</v>
          </cell>
        </row>
        <row r="44">
          <cell r="G44">
            <v>0</v>
          </cell>
          <cell r="M44">
            <v>0</v>
          </cell>
        </row>
        <row r="45">
          <cell r="G45">
            <v>0</v>
          </cell>
          <cell r="M45">
            <v>0</v>
          </cell>
        </row>
        <row r="46">
          <cell r="G46">
            <v>0</v>
          </cell>
          <cell r="M46">
            <v>0</v>
          </cell>
        </row>
        <row r="47">
          <cell r="G47">
            <v>0</v>
          </cell>
          <cell r="M47">
            <v>0</v>
          </cell>
        </row>
        <row r="48">
          <cell r="G48">
            <v>0</v>
          </cell>
          <cell r="M48">
            <v>0</v>
          </cell>
        </row>
        <row r="49">
          <cell r="G49">
            <v>0</v>
          </cell>
          <cell r="M49">
            <v>0</v>
          </cell>
        </row>
        <row r="50">
          <cell r="G50">
            <v>0</v>
          </cell>
          <cell r="M50">
            <v>0</v>
          </cell>
        </row>
        <row r="51">
          <cell r="G51">
            <v>0</v>
          </cell>
          <cell r="M51">
            <v>0</v>
          </cell>
        </row>
        <row r="52">
          <cell r="G52">
            <v>0</v>
          </cell>
          <cell r="M52">
            <v>0</v>
          </cell>
        </row>
        <row r="53">
          <cell r="G53">
            <v>0</v>
          </cell>
          <cell r="M53">
            <v>0</v>
          </cell>
        </row>
        <row r="54">
          <cell r="G54">
            <v>0</v>
          </cell>
          <cell r="M54">
            <v>0</v>
          </cell>
        </row>
        <row r="55">
          <cell r="G55">
            <v>0</v>
          </cell>
          <cell r="M55">
            <v>0</v>
          </cell>
        </row>
        <row r="56">
          <cell r="G56">
            <v>0</v>
          </cell>
          <cell r="M56">
            <v>0</v>
          </cell>
        </row>
        <row r="57">
          <cell r="G57">
            <v>0</v>
          </cell>
          <cell r="M57">
            <v>0</v>
          </cell>
        </row>
        <row r="58">
          <cell r="G58">
            <v>0</v>
          </cell>
          <cell r="M58">
            <v>0</v>
          </cell>
        </row>
        <row r="59">
          <cell r="G59">
            <v>0</v>
          </cell>
          <cell r="M59">
            <v>0</v>
          </cell>
        </row>
        <row r="60">
          <cell r="G60">
            <v>0</v>
          </cell>
          <cell r="M60">
            <v>0</v>
          </cell>
        </row>
        <row r="61">
          <cell r="G61">
            <v>0</v>
          </cell>
          <cell r="M61">
            <v>0</v>
          </cell>
        </row>
        <row r="62">
          <cell r="G62">
            <v>0</v>
          </cell>
          <cell r="M62">
            <v>0</v>
          </cell>
        </row>
        <row r="63">
          <cell r="G63">
            <v>0</v>
          </cell>
          <cell r="M63">
            <v>0</v>
          </cell>
        </row>
        <row r="64">
          <cell r="G64">
            <v>0</v>
          </cell>
          <cell r="M64">
            <v>0</v>
          </cell>
        </row>
        <row r="65">
          <cell r="G65">
            <v>0</v>
          </cell>
          <cell r="M65">
            <v>0</v>
          </cell>
        </row>
        <row r="66">
          <cell r="G66">
            <v>0</v>
          </cell>
          <cell r="M66">
            <v>0</v>
          </cell>
        </row>
        <row r="67">
          <cell r="G67">
            <v>0</v>
          </cell>
          <cell r="M67">
            <v>0</v>
          </cell>
        </row>
        <row r="68">
          <cell r="G68">
            <v>0</v>
          </cell>
          <cell r="M68">
            <v>0</v>
          </cell>
        </row>
        <row r="69">
          <cell r="G69">
            <v>0</v>
          </cell>
          <cell r="M69">
            <v>0</v>
          </cell>
        </row>
        <row r="70">
          <cell r="G70">
            <v>0</v>
          </cell>
          <cell r="M70">
            <v>0</v>
          </cell>
        </row>
        <row r="71">
          <cell r="G71">
            <v>0</v>
          </cell>
          <cell r="M71">
            <v>0</v>
          </cell>
        </row>
        <row r="72">
          <cell r="G72">
            <v>0</v>
          </cell>
          <cell r="M72">
            <v>0</v>
          </cell>
        </row>
        <row r="73">
          <cell r="G73">
            <v>0</v>
          </cell>
          <cell r="M73">
            <v>0</v>
          </cell>
        </row>
        <row r="74">
          <cell r="G74">
            <v>0</v>
          </cell>
          <cell r="M74">
            <v>0</v>
          </cell>
        </row>
        <row r="75">
          <cell r="G75">
            <v>0</v>
          </cell>
          <cell r="M75">
            <v>0</v>
          </cell>
        </row>
      </sheetData>
      <sheetData sheetId="9">
        <row r="7">
          <cell r="G7">
            <v>0</v>
          </cell>
          <cell r="M7">
            <v>0</v>
          </cell>
        </row>
        <row r="8">
          <cell r="G8">
            <v>0</v>
          </cell>
          <cell r="M8">
            <v>0</v>
          </cell>
        </row>
        <row r="9">
          <cell r="G9">
            <v>0</v>
          </cell>
          <cell r="M9">
            <v>0</v>
          </cell>
        </row>
        <row r="10">
          <cell r="G10">
            <v>0</v>
          </cell>
          <cell r="M10">
            <v>0</v>
          </cell>
        </row>
        <row r="11">
          <cell r="G11">
            <v>0</v>
          </cell>
          <cell r="M11">
            <v>0</v>
          </cell>
        </row>
        <row r="12">
          <cell r="G12">
            <v>0</v>
          </cell>
          <cell r="M12">
            <v>0</v>
          </cell>
        </row>
        <row r="13">
          <cell r="G13">
            <v>0</v>
          </cell>
          <cell r="M13">
            <v>0</v>
          </cell>
        </row>
        <row r="14">
          <cell r="G14">
            <v>0</v>
          </cell>
          <cell r="M14">
            <v>0</v>
          </cell>
        </row>
        <row r="15">
          <cell r="G15">
            <v>0</v>
          </cell>
          <cell r="M15">
            <v>0</v>
          </cell>
        </row>
        <row r="16">
          <cell r="G16">
            <v>0</v>
          </cell>
          <cell r="M16">
            <v>0</v>
          </cell>
        </row>
        <row r="17">
          <cell r="G17">
            <v>0</v>
          </cell>
          <cell r="M17">
            <v>0</v>
          </cell>
        </row>
        <row r="18">
          <cell r="G18">
            <v>0</v>
          </cell>
          <cell r="M18">
            <v>0</v>
          </cell>
        </row>
        <row r="19">
          <cell r="G19">
            <v>0</v>
          </cell>
          <cell r="M19">
            <v>0</v>
          </cell>
        </row>
        <row r="20">
          <cell r="G20">
            <v>0</v>
          </cell>
          <cell r="M20">
            <v>0</v>
          </cell>
        </row>
        <row r="21">
          <cell r="G21">
            <v>0</v>
          </cell>
          <cell r="M21">
            <v>0</v>
          </cell>
        </row>
        <row r="22">
          <cell r="G22">
            <v>0</v>
          </cell>
          <cell r="M22">
            <v>0</v>
          </cell>
        </row>
        <row r="23">
          <cell r="G23">
            <v>0</v>
          </cell>
          <cell r="M23">
            <v>0</v>
          </cell>
        </row>
        <row r="24">
          <cell r="G24">
            <v>0</v>
          </cell>
          <cell r="M24">
            <v>0</v>
          </cell>
        </row>
        <row r="25">
          <cell r="G25">
            <v>0</v>
          </cell>
          <cell r="M25">
            <v>0</v>
          </cell>
        </row>
        <row r="26">
          <cell r="G26">
            <v>0</v>
          </cell>
          <cell r="M26">
            <v>0</v>
          </cell>
        </row>
        <row r="27">
          <cell r="G27">
            <v>0</v>
          </cell>
          <cell r="M27">
            <v>0</v>
          </cell>
        </row>
        <row r="28">
          <cell r="G28">
            <v>0</v>
          </cell>
          <cell r="M28">
            <v>0</v>
          </cell>
        </row>
        <row r="29">
          <cell r="G29">
            <v>0</v>
          </cell>
          <cell r="M29">
            <v>0</v>
          </cell>
        </row>
        <row r="30">
          <cell r="G30">
            <v>0</v>
          </cell>
          <cell r="M30">
            <v>0</v>
          </cell>
        </row>
        <row r="31">
          <cell r="G31">
            <v>0</v>
          </cell>
          <cell r="M31">
            <v>0</v>
          </cell>
        </row>
        <row r="32">
          <cell r="G32">
            <v>-18003</v>
          </cell>
          <cell r="M32">
            <v>-23374</v>
          </cell>
        </row>
        <row r="33">
          <cell r="G33">
            <v>0</v>
          </cell>
          <cell r="M33">
            <v>0</v>
          </cell>
        </row>
        <row r="34">
          <cell r="G34">
            <v>0</v>
          </cell>
          <cell r="M34">
            <v>0</v>
          </cell>
        </row>
        <row r="35">
          <cell r="G35">
            <v>0</v>
          </cell>
          <cell r="M35">
            <v>0</v>
          </cell>
        </row>
        <row r="36">
          <cell r="G36">
            <v>0</v>
          </cell>
          <cell r="M36">
            <v>0</v>
          </cell>
        </row>
        <row r="37">
          <cell r="G37">
            <v>0</v>
          </cell>
          <cell r="M37">
            <v>0</v>
          </cell>
        </row>
        <row r="38">
          <cell r="G38">
            <v>0</v>
          </cell>
          <cell r="M38">
            <v>0</v>
          </cell>
        </row>
        <row r="39">
          <cell r="G39">
            <v>0</v>
          </cell>
          <cell r="M39">
            <v>0</v>
          </cell>
        </row>
        <row r="40">
          <cell r="G40">
            <v>0</v>
          </cell>
          <cell r="M40">
            <v>0</v>
          </cell>
        </row>
        <row r="41">
          <cell r="G41">
            <v>0</v>
          </cell>
          <cell r="M41">
            <v>0</v>
          </cell>
        </row>
        <row r="42">
          <cell r="G42">
            <v>0</v>
          </cell>
          <cell r="M42">
            <v>0</v>
          </cell>
        </row>
        <row r="43">
          <cell r="G43">
            <v>0</v>
          </cell>
          <cell r="M43">
            <v>0</v>
          </cell>
        </row>
        <row r="44">
          <cell r="G44">
            <v>0</v>
          </cell>
          <cell r="M44">
            <v>0</v>
          </cell>
        </row>
        <row r="45">
          <cell r="G45">
            <v>0</v>
          </cell>
          <cell r="M45">
            <v>0</v>
          </cell>
        </row>
        <row r="46">
          <cell r="G46">
            <v>0</v>
          </cell>
          <cell r="M46">
            <v>0</v>
          </cell>
        </row>
        <row r="47">
          <cell r="G47">
            <v>0</v>
          </cell>
          <cell r="M47">
            <v>0</v>
          </cell>
        </row>
        <row r="48">
          <cell r="G48">
            <v>0</v>
          </cell>
          <cell r="M48">
            <v>0</v>
          </cell>
        </row>
        <row r="49">
          <cell r="G49">
            <v>0</v>
          </cell>
          <cell r="M49">
            <v>0</v>
          </cell>
        </row>
        <row r="50">
          <cell r="G50">
            <v>0</v>
          </cell>
          <cell r="M50">
            <v>0</v>
          </cell>
        </row>
        <row r="51">
          <cell r="G51">
            <v>0</v>
          </cell>
          <cell r="M51">
            <v>0</v>
          </cell>
        </row>
        <row r="52">
          <cell r="G52">
            <v>0</v>
          </cell>
          <cell r="M52">
            <v>0</v>
          </cell>
        </row>
        <row r="53">
          <cell r="G53">
            <v>0</v>
          </cell>
          <cell r="M53">
            <v>0</v>
          </cell>
        </row>
        <row r="54">
          <cell r="G54">
            <v>0</v>
          </cell>
          <cell r="M54">
            <v>0</v>
          </cell>
        </row>
        <row r="55">
          <cell r="G55">
            <v>0</v>
          </cell>
          <cell r="M55">
            <v>0</v>
          </cell>
        </row>
        <row r="56">
          <cell r="G56">
            <v>0</v>
          </cell>
          <cell r="M56">
            <v>0</v>
          </cell>
        </row>
        <row r="57">
          <cell r="G57">
            <v>0</v>
          </cell>
          <cell r="M57">
            <v>0</v>
          </cell>
        </row>
        <row r="58">
          <cell r="G58">
            <v>0</v>
          </cell>
          <cell r="M58">
            <v>0</v>
          </cell>
        </row>
        <row r="59">
          <cell r="G59">
            <v>0</v>
          </cell>
          <cell r="M59">
            <v>0</v>
          </cell>
        </row>
        <row r="60">
          <cell r="G60">
            <v>0</v>
          </cell>
          <cell r="M60">
            <v>0</v>
          </cell>
        </row>
        <row r="61">
          <cell r="G61">
            <v>0</v>
          </cell>
          <cell r="M61">
            <v>0</v>
          </cell>
        </row>
        <row r="62">
          <cell r="G62">
            <v>0</v>
          </cell>
          <cell r="M62">
            <v>0</v>
          </cell>
        </row>
        <row r="63">
          <cell r="G63">
            <v>0</v>
          </cell>
          <cell r="M63">
            <v>0</v>
          </cell>
        </row>
        <row r="64">
          <cell r="G64">
            <v>0</v>
          </cell>
          <cell r="M64">
            <v>0</v>
          </cell>
        </row>
        <row r="65">
          <cell r="G65">
            <v>0</v>
          </cell>
          <cell r="M65">
            <v>0</v>
          </cell>
        </row>
        <row r="66">
          <cell r="G66">
            <v>0</v>
          </cell>
          <cell r="M66">
            <v>0</v>
          </cell>
        </row>
        <row r="67">
          <cell r="G67">
            <v>0</v>
          </cell>
          <cell r="M67">
            <v>0</v>
          </cell>
        </row>
        <row r="68">
          <cell r="G68">
            <v>0</v>
          </cell>
          <cell r="M68">
            <v>0</v>
          </cell>
        </row>
        <row r="69">
          <cell r="G69">
            <v>0</v>
          </cell>
          <cell r="M69">
            <v>0</v>
          </cell>
        </row>
        <row r="70">
          <cell r="G70">
            <v>0</v>
          </cell>
          <cell r="M70">
            <v>0</v>
          </cell>
        </row>
        <row r="71">
          <cell r="G71">
            <v>0</v>
          </cell>
          <cell r="M71">
            <v>0</v>
          </cell>
        </row>
        <row r="72">
          <cell r="G72">
            <v>0</v>
          </cell>
          <cell r="M72">
            <v>0</v>
          </cell>
        </row>
        <row r="73">
          <cell r="G73">
            <v>0</v>
          </cell>
          <cell r="M73">
            <v>0</v>
          </cell>
        </row>
        <row r="74">
          <cell r="G74">
            <v>0</v>
          </cell>
          <cell r="M74">
            <v>0</v>
          </cell>
        </row>
        <row r="75">
          <cell r="G75">
            <v>0</v>
          </cell>
          <cell r="M75">
            <v>0</v>
          </cell>
        </row>
      </sheetData>
      <sheetData sheetId="10">
        <row r="7">
          <cell r="G7">
            <v>0</v>
          </cell>
          <cell r="M7">
            <v>0</v>
          </cell>
        </row>
        <row r="8">
          <cell r="G8">
            <v>0</v>
          </cell>
          <cell r="M8">
            <v>0</v>
          </cell>
        </row>
        <row r="9">
          <cell r="G9">
            <v>0</v>
          </cell>
          <cell r="M9">
            <v>0</v>
          </cell>
        </row>
        <row r="10">
          <cell r="G10">
            <v>0</v>
          </cell>
          <cell r="M10">
            <v>0</v>
          </cell>
        </row>
        <row r="11">
          <cell r="G11">
            <v>0</v>
          </cell>
          <cell r="M11">
            <v>0</v>
          </cell>
        </row>
        <row r="12">
          <cell r="G12">
            <v>0</v>
          </cell>
          <cell r="M12">
            <v>0</v>
          </cell>
        </row>
        <row r="13">
          <cell r="G13">
            <v>0</v>
          </cell>
          <cell r="M13">
            <v>0</v>
          </cell>
        </row>
        <row r="14">
          <cell r="G14">
            <v>0</v>
          </cell>
          <cell r="M14">
            <v>0</v>
          </cell>
        </row>
        <row r="15">
          <cell r="G15">
            <v>0</v>
          </cell>
          <cell r="M15">
            <v>0</v>
          </cell>
        </row>
        <row r="16">
          <cell r="G16">
            <v>0</v>
          </cell>
          <cell r="M16">
            <v>0</v>
          </cell>
        </row>
        <row r="17">
          <cell r="G17">
            <v>0</v>
          </cell>
          <cell r="M17">
            <v>0</v>
          </cell>
        </row>
        <row r="18">
          <cell r="G18">
            <v>0</v>
          </cell>
          <cell r="M18">
            <v>0</v>
          </cell>
        </row>
        <row r="19">
          <cell r="G19">
            <v>0</v>
          </cell>
          <cell r="M19">
            <v>0</v>
          </cell>
        </row>
        <row r="20">
          <cell r="G20">
            <v>0</v>
          </cell>
          <cell r="M20">
            <v>0</v>
          </cell>
        </row>
        <row r="21">
          <cell r="G21">
            <v>0</v>
          </cell>
          <cell r="M21">
            <v>0</v>
          </cell>
        </row>
        <row r="22">
          <cell r="G22">
            <v>0</v>
          </cell>
          <cell r="M22">
            <v>0</v>
          </cell>
        </row>
        <row r="23">
          <cell r="G23">
            <v>118149</v>
          </cell>
          <cell r="M23">
            <v>0</v>
          </cell>
        </row>
        <row r="24">
          <cell r="G24">
            <v>0</v>
          </cell>
          <cell r="M24">
            <v>0</v>
          </cell>
        </row>
        <row r="25">
          <cell r="G25">
            <v>10516</v>
          </cell>
          <cell r="M25">
            <v>0</v>
          </cell>
        </row>
        <row r="26">
          <cell r="G26">
            <v>0</v>
          </cell>
          <cell r="M26">
            <v>0</v>
          </cell>
        </row>
        <row r="27">
          <cell r="G27">
            <v>0</v>
          </cell>
          <cell r="M27">
            <v>0</v>
          </cell>
        </row>
        <row r="28">
          <cell r="G28">
            <v>0</v>
          </cell>
          <cell r="M28">
            <v>0</v>
          </cell>
        </row>
        <row r="29">
          <cell r="G29">
            <v>5219</v>
          </cell>
          <cell r="M29">
            <v>0</v>
          </cell>
        </row>
        <row r="30">
          <cell r="G30">
            <v>3090</v>
          </cell>
          <cell r="M30">
            <v>0</v>
          </cell>
        </row>
        <row r="31">
          <cell r="G31">
            <v>0</v>
          </cell>
          <cell r="M31">
            <v>0</v>
          </cell>
        </row>
        <row r="32">
          <cell r="G32">
            <v>0</v>
          </cell>
          <cell r="M32">
            <v>0</v>
          </cell>
        </row>
        <row r="33">
          <cell r="G33">
            <v>0</v>
          </cell>
          <cell r="M33">
            <v>0</v>
          </cell>
        </row>
        <row r="34">
          <cell r="G34">
            <v>3035</v>
          </cell>
          <cell r="M34">
            <v>0</v>
          </cell>
        </row>
        <row r="35">
          <cell r="G35">
            <v>0</v>
          </cell>
          <cell r="M35">
            <v>0</v>
          </cell>
        </row>
        <row r="36">
          <cell r="G36">
            <v>0</v>
          </cell>
          <cell r="M36">
            <v>0</v>
          </cell>
        </row>
        <row r="37">
          <cell r="G37">
            <v>0</v>
          </cell>
          <cell r="M37">
            <v>0</v>
          </cell>
        </row>
        <row r="38">
          <cell r="G38">
            <v>-5797</v>
          </cell>
          <cell r="M38">
            <v>0</v>
          </cell>
        </row>
        <row r="39">
          <cell r="G39">
            <v>0</v>
          </cell>
          <cell r="M39">
            <v>0</v>
          </cell>
        </row>
        <row r="40">
          <cell r="G40">
            <v>0</v>
          </cell>
          <cell r="M40">
            <v>0</v>
          </cell>
        </row>
        <row r="41">
          <cell r="G41">
            <v>0</v>
          </cell>
          <cell r="M41">
            <v>0</v>
          </cell>
        </row>
        <row r="42">
          <cell r="G42">
            <v>0</v>
          </cell>
          <cell r="M42">
            <v>0</v>
          </cell>
        </row>
        <row r="43">
          <cell r="G43">
            <v>0</v>
          </cell>
          <cell r="M43">
            <v>0</v>
          </cell>
        </row>
        <row r="44">
          <cell r="G44">
            <v>0</v>
          </cell>
          <cell r="M44">
            <v>0</v>
          </cell>
        </row>
        <row r="45">
          <cell r="G45">
            <v>0</v>
          </cell>
          <cell r="M45">
            <v>0</v>
          </cell>
        </row>
        <row r="46">
          <cell r="G46">
            <v>0</v>
          </cell>
          <cell r="M46">
            <v>0</v>
          </cell>
        </row>
        <row r="47">
          <cell r="G47">
            <v>0</v>
          </cell>
          <cell r="M47">
            <v>0</v>
          </cell>
        </row>
        <row r="48">
          <cell r="G48">
            <v>0</v>
          </cell>
          <cell r="M48">
            <v>0</v>
          </cell>
        </row>
        <row r="49">
          <cell r="G49">
            <v>0</v>
          </cell>
          <cell r="M49">
            <v>0</v>
          </cell>
        </row>
        <row r="50">
          <cell r="G50">
            <v>0</v>
          </cell>
          <cell r="M50">
            <v>0</v>
          </cell>
        </row>
        <row r="51">
          <cell r="G51">
            <v>0</v>
          </cell>
          <cell r="M51">
            <v>0</v>
          </cell>
        </row>
        <row r="52">
          <cell r="G52">
            <v>0</v>
          </cell>
          <cell r="M52">
            <v>0</v>
          </cell>
        </row>
        <row r="53">
          <cell r="G53">
            <v>0</v>
          </cell>
          <cell r="M53">
            <v>0</v>
          </cell>
        </row>
        <row r="54">
          <cell r="G54">
            <v>0</v>
          </cell>
          <cell r="M54">
            <v>0</v>
          </cell>
        </row>
        <row r="55">
          <cell r="G55">
            <v>0</v>
          </cell>
          <cell r="M55">
            <v>0</v>
          </cell>
        </row>
        <row r="56">
          <cell r="G56">
            <v>0</v>
          </cell>
          <cell r="M56">
            <v>0</v>
          </cell>
        </row>
        <row r="57">
          <cell r="G57">
            <v>0</v>
          </cell>
          <cell r="M57">
            <v>0</v>
          </cell>
        </row>
        <row r="58">
          <cell r="G58">
            <v>0</v>
          </cell>
          <cell r="M58">
            <v>0</v>
          </cell>
        </row>
        <row r="59">
          <cell r="G59">
            <v>0</v>
          </cell>
          <cell r="M59">
            <v>0</v>
          </cell>
        </row>
        <row r="60">
          <cell r="G60">
            <v>0</v>
          </cell>
          <cell r="M60">
            <v>0</v>
          </cell>
        </row>
        <row r="61">
          <cell r="G61">
            <v>0</v>
          </cell>
          <cell r="M61">
            <v>0</v>
          </cell>
        </row>
        <row r="62">
          <cell r="G62">
            <v>0</v>
          </cell>
          <cell r="M62">
            <v>0</v>
          </cell>
        </row>
        <row r="63">
          <cell r="G63">
            <v>0</v>
          </cell>
          <cell r="M63">
            <v>0</v>
          </cell>
        </row>
        <row r="64">
          <cell r="G64">
            <v>0</v>
          </cell>
          <cell r="M64">
            <v>0</v>
          </cell>
        </row>
        <row r="65">
          <cell r="G65">
            <v>0</v>
          </cell>
          <cell r="M65">
            <v>0</v>
          </cell>
        </row>
        <row r="66">
          <cell r="G66">
            <v>0</v>
          </cell>
          <cell r="M66">
            <v>0</v>
          </cell>
        </row>
        <row r="67">
          <cell r="G67">
            <v>0</v>
          </cell>
          <cell r="M67">
            <v>0</v>
          </cell>
        </row>
        <row r="68">
          <cell r="G68">
            <v>0</v>
          </cell>
          <cell r="M68">
            <v>0</v>
          </cell>
        </row>
        <row r="69">
          <cell r="G69">
            <v>0</v>
          </cell>
          <cell r="M69">
            <v>0</v>
          </cell>
        </row>
        <row r="70">
          <cell r="G70">
            <v>0</v>
          </cell>
          <cell r="M70">
            <v>0</v>
          </cell>
        </row>
        <row r="71">
          <cell r="G71">
            <v>0</v>
          </cell>
          <cell r="M71">
            <v>0</v>
          </cell>
        </row>
        <row r="72">
          <cell r="G72">
            <v>0</v>
          </cell>
          <cell r="M72">
            <v>0</v>
          </cell>
        </row>
        <row r="73">
          <cell r="G73">
            <v>0</v>
          </cell>
          <cell r="M73">
            <v>0</v>
          </cell>
        </row>
        <row r="74">
          <cell r="G74">
            <v>-28974</v>
          </cell>
          <cell r="M74">
            <v>0</v>
          </cell>
        </row>
        <row r="75">
          <cell r="G75">
            <v>0</v>
          </cell>
          <cell r="M75">
            <v>0</v>
          </cell>
        </row>
      </sheetData>
      <sheetData sheetId="11">
        <row r="7">
          <cell r="G7">
            <v>0</v>
          </cell>
          <cell r="M7">
            <v>0</v>
          </cell>
        </row>
        <row r="8">
          <cell r="G8">
            <v>0</v>
          </cell>
          <cell r="M8">
            <v>0</v>
          </cell>
        </row>
        <row r="9">
          <cell r="G9">
            <v>0</v>
          </cell>
          <cell r="M9">
            <v>0</v>
          </cell>
        </row>
        <row r="10">
          <cell r="G10">
            <v>0</v>
          </cell>
          <cell r="M10">
            <v>0</v>
          </cell>
        </row>
        <row r="11">
          <cell r="G11">
            <v>0</v>
          </cell>
          <cell r="M11">
            <v>0</v>
          </cell>
        </row>
        <row r="12">
          <cell r="G12">
            <v>0</v>
          </cell>
          <cell r="M12">
            <v>0</v>
          </cell>
        </row>
        <row r="13">
          <cell r="G13">
            <v>0</v>
          </cell>
          <cell r="M13">
            <v>0</v>
          </cell>
        </row>
        <row r="14">
          <cell r="G14">
            <v>0</v>
          </cell>
          <cell r="M14">
            <v>0</v>
          </cell>
        </row>
        <row r="15">
          <cell r="G15">
            <v>0</v>
          </cell>
          <cell r="M15">
            <v>0</v>
          </cell>
        </row>
        <row r="16">
          <cell r="G16">
            <v>0</v>
          </cell>
          <cell r="M16">
            <v>0</v>
          </cell>
        </row>
        <row r="17">
          <cell r="G17">
            <v>0</v>
          </cell>
          <cell r="M17">
            <v>0</v>
          </cell>
        </row>
        <row r="18">
          <cell r="G18">
            <v>0</v>
          </cell>
          <cell r="M18">
            <v>0</v>
          </cell>
        </row>
        <row r="19">
          <cell r="G19">
            <v>0</v>
          </cell>
          <cell r="M19">
            <v>0</v>
          </cell>
        </row>
        <row r="20">
          <cell r="G20">
            <v>0</v>
          </cell>
          <cell r="M20">
            <v>0</v>
          </cell>
        </row>
        <row r="21">
          <cell r="G21">
            <v>2372</v>
          </cell>
          <cell r="M21">
            <v>0</v>
          </cell>
        </row>
        <row r="22">
          <cell r="G22">
            <v>0</v>
          </cell>
          <cell r="M22">
            <v>0</v>
          </cell>
        </row>
        <row r="23">
          <cell r="G23">
            <v>0</v>
          </cell>
          <cell r="M23">
            <v>0</v>
          </cell>
        </row>
        <row r="24">
          <cell r="G24">
            <v>0</v>
          </cell>
          <cell r="M24">
            <v>0</v>
          </cell>
        </row>
        <row r="25">
          <cell r="G25">
            <v>0</v>
          </cell>
          <cell r="M25">
            <v>0</v>
          </cell>
        </row>
        <row r="26">
          <cell r="G26">
            <v>0</v>
          </cell>
          <cell r="M26">
            <v>0</v>
          </cell>
        </row>
        <row r="27">
          <cell r="G27">
            <v>0</v>
          </cell>
          <cell r="M27">
            <v>0</v>
          </cell>
        </row>
        <row r="28">
          <cell r="G28">
            <v>0</v>
          </cell>
          <cell r="M28">
            <v>0</v>
          </cell>
        </row>
        <row r="29">
          <cell r="G29">
            <v>0</v>
          </cell>
          <cell r="M29">
            <v>0</v>
          </cell>
        </row>
        <row r="30">
          <cell r="G30">
            <v>0</v>
          </cell>
          <cell r="M30">
            <v>0</v>
          </cell>
        </row>
        <row r="31">
          <cell r="G31">
            <v>0</v>
          </cell>
          <cell r="M31">
            <v>0</v>
          </cell>
        </row>
        <row r="32">
          <cell r="G32">
            <v>0</v>
          </cell>
          <cell r="M32">
            <v>0</v>
          </cell>
        </row>
        <row r="33">
          <cell r="G33">
            <v>0</v>
          </cell>
          <cell r="M33">
            <v>0</v>
          </cell>
        </row>
        <row r="34">
          <cell r="G34">
            <v>0</v>
          </cell>
          <cell r="M34">
            <v>0</v>
          </cell>
        </row>
        <row r="35">
          <cell r="G35">
            <v>0</v>
          </cell>
          <cell r="M35">
            <v>0</v>
          </cell>
        </row>
        <row r="36">
          <cell r="G36">
            <v>0</v>
          </cell>
          <cell r="M36">
            <v>0</v>
          </cell>
        </row>
        <row r="37">
          <cell r="G37">
            <v>0</v>
          </cell>
          <cell r="M37">
            <v>0</v>
          </cell>
        </row>
        <row r="38">
          <cell r="G38">
            <v>0</v>
          </cell>
          <cell r="M38">
            <v>0</v>
          </cell>
        </row>
        <row r="39">
          <cell r="G39">
            <v>0</v>
          </cell>
          <cell r="M39">
            <v>0</v>
          </cell>
        </row>
        <row r="40">
          <cell r="G40">
            <v>0</v>
          </cell>
          <cell r="M40">
            <v>0</v>
          </cell>
        </row>
        <row r="41">
          <cell r="G41">
            <v>0</v>
          </cell>
          <cell r="M41">
            <v>0</v>
          </cell>
        </row>
        <row r="42">
          <cell r="G42">
            <v>0</v>
          </cell>
          <cell r="M42">
            <v>0</v>
          </cell>
        </row>
        <row r="43">
          <cell r="G43">
            <v>0</v>
          </cell>
          <cell r="M43">
            <v>0</v>
          </cell>
        </row>
        <row r="44">
          <cell r="G44">
            <v>0</v>
          </cell>
          <cell r="M44">
            <v>0</v>
          </cell>
        </row>
        <row r="45">
          <cell r="G45">
            <v>0</v>
          </cell>
          <cell r="M45">
            <v>0</v>
          </cell>
        </row>
        <row r="46">
          <cell r="G46">
            <v>0</v>
          </cell>
          <cell r="M46">
            <v>0</v>
          </cell>
        </row>
        <row r="47">
          <cell r="G47">
            <v>0</v>
          </cell>
          <cell r="M47">
            <v>0</v>
          </cell>
        </row>
        <row r="48">
          <cell r="G48">
            <v>0</v>
          </cell>
          <cell r="M48">
            <v>0</v>
          </cell>
        </row>
        <row r="49">
          <cell r="G49">
            <v>0</v>
          </cell>
          <cell r="M49">
            <v>0</v>
          </cell>
        </row>
        <row r="50">
          <cell r="G50">
            <v>0</v>
          </cell>
          <cell r="M50">
            <v>0</v>
          </cell>
        </row>
        <row r="51">
          <cell r="G51">
            <v>0</v>
          </cell>
          <cell r="M51">
            <v>0</v>
          </cell>
        </row>
        <row r="52">
          <cell r="G52">
            <v>0</v>
          </cell>
          <cell r="M52">
            <v>0</v>
          </cell>
        </row>
        <row r="53">
          <cell r="G53">
            <v>0</v>
          </cell>
          <cell r="M53">
            <v>0</v>
          </cell>
        </row>
        <row r="54">
          <cell r="G54">
            <v>0</v>
          </cell>
          <cell r="M54">
            <v>0</v>
          </cell>
        </row>
        <row r="55">
          <cell r="G55">
            <v>0</v>
          </cell>
          <cell r="M55">
            <v>0</v>
          </cell>
        </row>
        <row r="56">
          <cell r="G56">
            <v>0</v>
          </cell>
          <cell r="M56">
            <v>0</v>
          </cell>
        </row>
        <row r="57">
          <cell r="G57">
            <v>0</v>
          </cell>
          <cell r="M57">
            <v>0</v>
          </cell>
        </row>
        <row r="58">
          <cell r="G58">
            <v>0</v>
          </cell>
          <cell r="M58">
            <v>0</v>
          </cell>
        </row>
        <row r="59">
          <cell r="G59">
            <v>0</v>
          </cell>
          <cell r="M59">
            <v>0</v>
          </cell>
        </row>
        <row r="60">
          <cell r="G60">
            <v>4883</v>
          </cell>
          <cell r="M60">
            <v>2120</v>
          </cell>
        </row>
        <row r="61">
          <cell r="G61">
            <v>0</v>
          </cell>
          <cell r="M61">
            <v>0</v>
          </cell>
        </row>
        <row r="62">
          <cell r="G62">
            <v>0</v>
          </cell>
          <cell r="M62">
            <v>0</v>
          </cell>
        </row>
        <row r="63">
          <cell r="G63">
            <v>0</v>
          </cell>
          <cell r="M63">
            <v>0</v>
          </cell>
        </row>
        <row r="64">
          <cell r="G64">
            <v>0</v>
          </cell>
          <cell r="M64">
            <v>0</v>
          </cell>
        </row>
        <row r="65">
          <cell r="G65">
            <v>0</v>
          </cell>
          <cell r="M65">
            <v>0</v>
          </cell>
        </row>
        <row r="66">
          <cell r="G66">
            <v>0</v>
          </cell>
          <cell r="M66">
            <v>0</v>
          </cell>
        </row>
        <row r="67">
          <cell r="G67">
            <v>0</v>
          </cell>
          <cell r="M67">
            <v>0</v>
          </cell>
        </row>
        <row r="68">
          <cell r="G68">
            <v>0</v>
          </cell>
          <cell r="M68">
            <v>0</v>
          </cell>
        </row>
        <row r="69">
          <cell r="G69">
            <v>0</v>
          </cell>
          <cell r="M69">
            <v>0</v>
          </cell>
        </row>
        <row r="70">
          <cell r="G70">
            <v>0</v>
          </cell>
          <cell r="M70">
            <v>0</v>
          </cell>
        </row>
        <row r="71">
          <cell r="G71">
            <v>0</v>
          </cell>
          <cell r="M71">
            <v>0</v>
          </cell>
        </row>
        <row r="72">
          <cell r="G72">
            <v>0</v>
          </cell>
          <cell r="M72">
            <v>0</v>
          </cell>
        </row>
        <row r="73">
          <cell r="G73">
            <v>0</v>
          </cell>
          <cell r="M73">
            <v>0</v>
          </cell>
        </row>
        <row r="74">
          <cell r="G74">
            <v>0</v>
          </cell>
          <cell r="M74">
            <v>0</v>
          </cell>
        </row>
        <row r="75">
          <cell r="G75">
            <v>0</v>
          </cell>
          <cell r="M75">
            <v>0</v>
          </cell>
        </row>
      </sheetData>
      <sheetData sheetId="12">
        <row r="7">
          <cell r="G7">
            <v>0</v>
          </cell>
          <cell r="M7">
            <v>0</v>
          </cell>
        </row>
        <row r="8">
          <cell r="G8">
            <v>0</v>
          </cell>
          <cell r="M8">
            <v>0</v>
          </cell>
        </row>
        <row r="9">
          <cell r="G9">
            <v>0</v>
          </cell>
          <cell r="M9">
            <v>0</v>
          </cell>
        </row>
        <row r="10">
          <cell r="G10">
            <v>0</v>
          </cell>
          <cell r="M10">
            <v>0</v>
          </cell>
        </row>
        <row r="11">
          <cell r="G11">
            <v>0</v>
          </cell>
          <cell r="M11">
            <v>0</v>
          </cell>
        </row>
        <row r="12">
          <cell r="G12">
            <v>0</v>
          </cell>
          <cell r="M12">
            <v>0</v>
          </cell>
        </row>
        <row r="13">
          <cell r="G13">
            <v>0</v>
          </cell>
          <cell r="M13">
            <v>0</v>
          </cell>
        </row>
        <row r="14">
          <cell r="G14">
            <v>0</v>
          </cell>
          <cell r="M14">
            <v>0</v>
          </cell>
        </row>
        <row r="15">
          <cell r="G15">
            <v>0</v>
          </cell>
          <cell r="M15">
            <v>0</v>
          </cell>
        </row>
        <row r="16">
          <cell r="G16">
            <v>0</v>
          </cell>
          <cell r="M16">
            <v>0</v>
          </cell>
        </row>
        <row r="17">
          <cell r="G17">
            <v>0</v>
          </cell>
          <cell r="M17">
            <v>0</v>
          </cell>
        </row>
        <row r="18">
          <cell r="G18">
            <v>0</v>
          </cell>
          <cell r="M18">
            <v>0</v>
          </cell>
        </row>
        <row r="19">
          <cell r="G19">
            <v>0</v>
          </cell>
          <cell r="M19">
            <v>0</v>
          </cell>
        </row>
        <row r="20">
          <cell r="G20">
            <v>0</v>
          </cell>
          <cell r="M20">
            <v>0</v>
          </cell>
        </row>
        <row r="21">
          <cell r="G21">
            <v>0</v>
          </cell>
          <cell r="M21">
            <v>0</v>
          </cell>
        </row>
        <row r="22">
          <cell r="G22">
            <v>0</v>
          </cell>
          <cell r="M22">
            <v>0</v>
          </cell>
        </row>
        <row r="23">
          <cell r="G23">
            <v>0</v>
          </cell>
          <cell r="M23">
            <v>0</v>
          </cell>
        </row>
        <row r="24">
          <cell r="G24">
            <v>0</v>
          </cell>
          <cell r="M24">
            <v>0</v>
          </cell>
        </row>
        <row r="25">
          <cell r="G25">
            <v>0</v>
          </cell>
          <cell r="M25">
            <v>0</v>
          </cell>
        </row>
        <row r="26">
          <cell r="G26">
            <v>0</v>
          </cell>
          <cell r="M26">
            <v>0</v>
          </cell>
        </row>
        <row r="27">
          <cell r="G27">
            <v>0</v>
          </cell>
          <cell r="M27">
            <v>0</v>
          </cell>
        </row>
        <row r="28">
          <cell r="G28">
            <v>0</v>
          </cell>
          <cell r="M28">
            <v>0</v>
          </cell>
        </row>
        <row r="29">
          <cell r="G29">
            <v>0</v>
          </cell>
          <cell r="M29">
            <v>0</v>
          </cell>
        </row>
        <row r="30">
          <cell r="G30">
            <v>0</v>
          </cell>
          <cell r="M30">
            <v>0</v>
          </cell>
        </row>
        <row r="31">
          <cell r="G31">
            <v>0</v>
          </cell>
          <cell r="M31">
            <v>0</v>
          </cell>
        </row>
        <row r="32">
          <cell r="G32">
            <v>0</v>
          </cell>
          <cell r="M32">
            <v>0</v>
          </cell>
        </row>
        <row r="33">
          <cell r="G33">
            <v>0</v>
          </cell>
          <cell r="M33">
            <v>0</v>
          </cell>
        </row>
        <row r="34">
          <cell r="G34">
            <v>0</v>
          </cell>
          <cell r="M34">
            <v>0</v>
          </cell>
        </row>
        <row r="35">
          <cell r="G35">
            <v>0</v>
          </cell>
          <cell r="M35">
            <v>0</v>
          </cell>
        </row>
        <row r="36">
          <cell r="G36">
            <v>0</v>
          </cell>
          <cell r="M36">
            <v>0</v>
          </cell>
        </row>
        <row r="37">
          <cell r="G37">
            <v>0</v>
          </cell>
          <cell r="M37">
            <v>0</v>
          </cell>
        </row>
        <row r="38">
          <cell r="G38">
            <v>0</v>
          </cell>
          <cell r="M38">
            <v>0</v>
          </cell>
        </row>
        <row r="39">
          <cell r="G39">
            <v>0</v>
          </cell>
          <cell r="M39">
            <v>0</v>
          </cell>
        </row>
        <row r="40">
          <cell r="G40">
            <v>0</v>
          </cell>
          <cell r="M40">
            <v>0</v>
          </cell>
        </row>
        <row r="41">
          <cell r="G41">
            <v>0</v>
          </cell>
          <cell r="M41">
            <v>0</v>
          </cell>
        </row>
        <row r="42">
          <cell r="G42">
            <v>0</v>
          </cell>
          <cell r="M42">
            <v>0</v>
          </cell>
        </row>
        <row r="43">
          <cell r="G43">
            <v>0</v>
          </cell>
          <cell r="M43">
            <v>0</v>
          </cell>
        </row>
        <row r="44">
          <cell r="G44">
            <v>0</v>
          </cell>
          <cell r="M44">
            <v>0</v>
          </cell>
        </row>
        <row r="45">
          <cell r="G45">
            <v>0</v>
          </cell>
          <cell r="M45">
            <v>0</v>
          </cell>
        </row>
        <row r="46">
          <cell r="G46">
            <v>0</v>
          </cell>
          <cell r="M46">
            <v>0</v>
          </cell>
        </row>
        <row r="47">
          <cell r="G47">
            <v>0</v>
          </cell>
          <cell r="M47">
            <v>0</v>
          </cell>
        </row>
        <row r="48">
          <cell r="G48">
            <v>0</v>
          </cell>
          <cell r="M48">
            <v>0</v>
          </cell>
        </row>
        <row r="49">
          <cell r="G49">
            <v>0</v>
          </cell>
          <cell r="M49">
            <v>0</v>
          </cell>
        </row>
        <row r="50">
          <cell r="G50">
            <v>0</v>
          </cell>
          <cell r="M50">
            <v>0</v>
          </cell>
        </row>
        <row r="51">
          <cell r="G51">
            <v>0</v>
          </cell>
          <cell r="M51">
            <v>0</v>
          </cell>
        </row>
        <row r="52">
          <cell r="G52">
            <v>0</v>
          </cell>
          <cell r="M52">
            <v>0</v>
          </cell>
        </row>
        <row r="53">
          <cell r="G53">
            <v>0</v>
          </cell>
          <cell r="M53">
            <v>0</v>
          </cell>
        </row>
        <row r="54">
          <cell r="G54">
            <v>0</v>
          </cell>
          <cell r="M54">
            <v>0</v>
          </cell>
        </row>
        <row r="55">
          <cell r="G55">
            <v>0</v>
          </cell>
          <cell r="M55">
            <v>0</v>
          </cell>
        </row>
        <row r="56">
          <cell r="G56">
            <v>0</v>
          </cell>
          <cell r="M56">
            <v>0</v>
          </cell>
        </row>
        <row r="57">
          <cell r="G57">
            <v>0</v>
          </cell>
          <cell r="M57">
            <v>0</v>
          </cell>
        </row>
        <row r="58">
          <cell r="G58">
            <v>0</v>
          </cell>
          <cell r="M58">
            <v>0</v>
          </cell>
        </row>
        <row r="59">
          <cell r="G59">
            <v>0</v>
          </cell>
          <cell r="M59">
            <v>0</v>
          </cell>
        </row>
        <row r="60">
          <cell r="G60">
            <v>0</v>
          </cell>
          <cell r="M60">
            <v>0</v>
          </cell>
        </row>
        <row r="61">
          <cell r="G61">
            <v>0</v>
          </cell>
          <cell r="M61">
            <v>0</v>
          </cell>
        </row>
        <row r="62">
          <cell r="G62">
            <v>0</v>
          </cell>
          <cell r="M62">
            <v>0</v>
          </cell>
        </row>
        <row r="63">
          <cell r="G63">
            <v>0</v>
          </cell>
          <cell r="M63">
            <v>0</v>
          </cell>
        </row>
        <row r="64">
          <cell r="G64">
            <v>0</v>
          </cell>
          <cell r="M64">
            <v>0</v>
          </cell>
        </row>
        <row r="65">
          <cell r="G65">
            <v>0</v>
          </cell>
          <cell r="M65">
            <v>0</v>
          </cell>
        </row>
        <row r="66">
          <cell r="G66">
            <v>0</v>
          </cell>
          <cell r="M66">
            <v>0</v>
          </cell>
        </row>
        <row r="67">
          <cell r="G67">
            <v>0</v>
          </cell>
          <cell r="M67">
            <v>0</v>
          </cell>
        </row>
        <row r="68">
          <cell r="G68">
            <v>0</v>
          </cell>
          <cell r="M68">
            <v>0</v>
          </cell>
        </row>
        <row r="69">
          <cell r="G69">
            <v>0</v>
          </cell>
          <cell r="M69">
            <v>0</v>
          </cell>
        </row>
        <row r="70">
          <cell r="G70">
            <v>0</v>
          </cell>
          <cell r="M70">
            <v>0</v>
          </cell>
        </row>
        <row r="71">
          <cell r="G71">
            <v>0</v>
          </cell>
          <cell r="M71">
            <v>0</v>
          </cell>
        </row>
        <row r="72">
          <cell r="G72">
            <v>0</v>
          </cell>
          <cell r="M72">
            <v>0</v>
          </cell>
        </row>
        <row r="73">
          <cell r="G73">
            <v>0</v>
          </cell>
          <cell r="M73">
            <v>0</v>
          </cell>
        </row>
        <row r="74">
          <cell r="G74">
            <v>3082</v>
          </cell>
          <cell r="M74">
            <v>1392</v>
          </cell>
        </row>
        <row r="75">
          <cell r="G75">
            <v>0</v>
          </cell>
          <cell r="M75">
            <v>0</v>
          </cell>
        </row>
      </sheetData>
      <sheetData sheetId="13">
        <row r="7">
          <cell r="G7">
            <v>0</v>
          </cell>
          <cell r="M7">
            <v>0</v>
          </cell>
        </row>
        <row r="8">
          <cell r="G8">
            <v>0</v>
          </cell>
          <cell r="M8">
            <v>0</v>
          </cell>
        </row>
        <row r="9">
          <cell r="G9">
            <v>0</v>
          </cell>
          <cell r="M9">
            <v>-6383</v>
          </cell>
        </row>
        <row r="10">
          <cell r="G10">
            <v>0</v>
          </cell>
          <cell r="M10">
            <v>0</v>
          </cell>
        </row>
        <row r="11">
          <cell r="G11">
            <v>0</v>
          </cell>
          <cell r="M11">
            <v>0</v>
          </cell>
        </row>
        <row r="12">
          <cell r="G12">
            <v>0</v>
          </cell>
          <cell r="M12">
            <v>0</v>
          </cell>
        </row>
        <row r="13">
          <cell r="G13">
            <v>0</v>
          </cell>
          <cell r="M13">
            <v>0</v>
          </cell>
        </row>
        <row r="14">
          <cell r="G14">
            <v>0</v>
          </cell>
          <cell r="M14">
            <v>0</v>
          </cell>
        </row>
        <row r="15">
          <cell r="G15">
            <v>0</v>
          </cell>
          <cell r="M15">
            <v>0</v>
          </cell>
        </row>
        <row r="16">
          <cell r="G16">
            <v>0</v>
          </cell>
          <cell r="M16">
            <v>0</v>
          </cell>
        </row>
        <row r="17">
          <cell r="G17">
            <v>0</v>
          </cell>
          <cell r="M17">
            <v>0</v>
          </cell>
        </row>
        <row r="18">
          <cell r="G18">
            <v>0</v>
          </cell>
          <cell r="M18">
            <v>0</v>
          </cell>
        </row>
        <row r="19">
          <cell r="G19">
            <v>0</v>
          </cell>
          <cell r="M19">
            <v>0</v>
          </cell>
        </row>
        <row r="20">
          <cell r="G20">
            <v>0</v>
          </cell>
          <cell r="M20">
            <v>0</v>
          </cell>
        </row>
        <row r="21">
          <cell r="G21">
            <v>0</v>
          </cell>
          <cell r="M21">
            <v>0</v>
          </cell>
        </row>
        <row r="22">
          <cell r="G22">
            <v>0</v>
          </cell>
          <cell r="M22">
            <v>0</v>
          </cell>
        </row>
        <row r="23">
          <cell r="G23">
            <v>0</v>
          </cell>
          <cell r="M23">
            <v>6201</v>
          </cell>
        </row>
        <row r="24">
          <cell r="G24">
            <v>0</v>
          </cell>
          <cell r="M24">
            <v>0</v>
          </cell>
        </row>
        <row r="25">
          <cell r="G25">
            <v>0</v>
          </cell>
          <cell r="M25">
            <v>0</v>
          </cell>
        </row>
        <row r="26">
          <cell r="G26">
            <v>0</v>
          </cell>
          <cell r="M26">
            <v>0</v>
          </cell>
        </row>
        <row r="27">
          <cell r="G27">
            <v>0</v>
          </cell>
          <cell r="M27">
            <v>0</v>
          </cell>
        </row>
        <row r="28">
          <cell r="G28">
            <v>0</v>
          </cell>
          <cell r="M28">
            <v>0</v>
          </cell>
        </row>
        <row r="29">
          <cell r="G29">
            <v>0</v>
          </cell>
          <cell r="M29">
            <v>0</v>
          </cell>
        </row>
        <row r="30">
          <cell r="G30">
            <v>-2859</v>
          </cell>
          <cell r="M30">
            <v>-422686</v>
          </cell>
        </row>
        <row r="31">
          <cell r="G31">
            <v>0</v>
          </cell>
          <cell r="M31">
            <v>0</v>
          </cell>
        </row>
        <row r="32">
          <cell r="G32">
            <v>0</v>
          </cell>
          <cell r="M32">
            <v>0</v>
          </cell>
        </row>
        <row r="33">
          <cell r="G33">
            <v>0</v>
          </cell>
          <cell r="M33">
            <v>0</v>
          </cell>
        </row>
        <row r="34">
          <cell r="G34">
            <v>0</v>
          </cell>
          <cell r="M34">
            <v>0</v>
          </cell>
        </row>
        <row r="35">
          <cell r="G35">
            <v>0</v>
          </cell>
          <cell r="M35">
            <v>0</v>
          </cell>
        </row>
        <row r="36">
          <cell r="G36">
            <v>0</v>
          </cell>
          <cell r="M36">
            <v>0</v>
          </cell>
        </row>
        <row r="37">
          <cell r="G37">
            <v>0</v>
          </cell>
          <cell r="M37">
            <v>0</v>
          </cell>
        </row>
        <row r="38">
          <cell r="G38">
            <v>0</v>
          </cell>
          <cell r="M38">
            <v>0</v>
          </cell>
        </row>
        <row r="39">
          <cell r="G39">
            <v>0</v>
          </cell>
          <cell r="M39">
            <v>0</v>
          </cell>
        </row>
        <row r="40">
          <cell r="G40">
            <v>0</v>
          </cell>
          <cell r="M40">
            <v>0</v>
          </cell>
        </row>
        <row r="41">
          <cell r="G41">
            <v>0</v>
          </cell>
          <cell r="M41">
            <v>0</v>
          </cell>
        </row>
        <row r="42">
          <cell r="G42">
            <v>0</v>
          </cell>
          <cell r="M42">
            <v>0</v>
          </cell>
        </row>
        <row r="43">
          <cell r="G43">
            <v>0</v>
          </cell>
          <cell r="M43">
            <v>0</v>
          </cell>
        </row>
        <row r="44">
          <cell r="G44">
            <v>0</v>
          </cell>
          <cell r="M44">
            <v>0</v>
          </cell>
        </row>
        <row r="45">
          <cell r="G45">
            <v>0</v>
          </cell>
          <cell r="M45">
            <v>-10308</v>
          </cell>
        </row>
        <row r="46">
          <cell r="G46">
            <v>0</v>
          </cell>
          <cell r="M46">
            <v>0</v>
          </cell>
        </row>
        <row r="47">
          <cell r="G47">
            <v>0</v>
          </cell>
          <cell r="M47">
            <v>0</v>
          </cell>
        </row>
        <row r="48">
          <cell r="G48">
            <v>0</v>
          </cell>
          <cell r="M48">
            <v>0</v>
          </cell>
        </row>
        <row r="49">
          <cell r="G49">
            <v>0</v>
          </cell>
          <cell r="M49">
            <v>0</v>
          </cell>
        </row>
        <row r="50">
          <cell r="G50">
            <v>0</v>
          </cell>
          <cell r="M50">
            <v>0</v>
          </cell>
        </row>
        <row r="51">
          <cell r="G51">
            <v>0</v>
          </cell>
          <cell r="M51">
            <v>0</v>
          </cell>
        </row>
        <row r="52">
          <cell r="G52">
            <v>0</v>
          </cell>
          <cell r="M52">
            <v>0</v>
          </cell>
        </row>
        <row r="53">
          <cell r="G53">
            <v>0</v>
          </cell>
          <cell r="M53">
            <v>0</v>
          </cell>
        </row>
        <row r="54">
          <cell r="G54">
            <v>0</v>
          </cell>
          <cell r="M54">
            <v>0</v>
          </cell>
        </row>
        <row r="55">
          <cell r="G55">
            <v>0</v>
          </cell>
          <cell r="M55">
            <v>0</v>
          </cell>
        </row>
        <row r="56">
          <cell r="G56">
            <v>0</v>
          </cell>
          <cell r="M56">
            <v>0</v>
          </cell>
        </row>
        <row r="57">
          <cell r="G57">
            <v>0</v>
          </cell>
          <cell r="M57">
            <v>0</v>
          </cell>
        </row>
        <row r="58">
          <cell r="G58">
            <v>0</v>
          </cell>
          <cell r="M58">
            <v>0</v>
          </cell>
        </row>
        <row r="59">
          <cell r="G59">
            <v>0</v>
          </cell>
          <cell r="M59">
            <v>0</v>
          </cell>
        </row>
        <row r="60">
          <cell r="G60">
            <v>0</v>
          </cell>
          <cell r="M60">
            <v>0</v>
          </cell>
        </row>
        <row r="61">
          <cell r="G61">
            <v>0</v>
          </cell>
          <cell r="M61">
            <v>0</v>
          </cell>
        </row>
        <row r="62">
          <cell r="G62">
            <v>0</v>
          </cell>
          <cell r="M62">
            <v>0</v>
          </cell>
        </row>
        <row r="63">
          <cell r="G63">
            <v>0</v>
          </cell>
          <cell r="M63">
            <v>0</v>
          </cell>
        </row>
        <row r="64">
          <cell r="G64">
            <v>0</v>
          </cell>
          <cell r="M64">
            <v>0</v>
          </cell>
        </row>
        <row r="65">
          <cell r="G65">
            <v>0</v>
          </cell>
          <cell r="M65">
            <v>0</v>
          </cell>
        </row>
        <row r="66">
          <cell r="G66">
            <v>0</v>
          </cell>
          <cell r="M66">
            <v>0</v>
          </cell>
        </row>
        <row r="67">
          <cell r="G67">
            <v>0</v>
          </cell>
          <cell r="M67">
            <v>7955</v>
          </cell>
        </row>
        <row r="68">
          <cell r="G68">
            <v>0</v>
          </cell>
          <cell r="M68">
            <v>0</v>
          </cell>
        </row>
        <row r="69">
          <cell r="G69">
            <v>0</v>
          </cell>
          <cell r="M69">
            <v>0</v>
          </cell>
        </row>
        <row r="70">
          <cell r="G70">
            <v>0</v>
          </cell>
          <cell r="M70">
            <v>0</v>
          </cell>
        </row>
        <row r="71">
          <cell r="G71">
            <v>0</v>
          </cell>
          <cell r="M71">
            <v>0</v>
          </cell>
        </row>
        <row r="72">
          <cell r="G72">
            <v>0</v>
          </cell>
          <cell r="M72">
            <v>0</v>
          </cell>
        </row>
        <row r="73">
          <cell r="G73">
            <v>0</v>
          </cell>
          <cell r="M73">
            <v>0</v>
          </cell>
        </row>
        <row r="74">
          <cell r="G74">
            <v>0</v>
          </cell>
          <cell r="M74">
            <v>0</v>
          </cell>
        </row>
        <row r="75">
          <cell r="G75">
            <v>0</v>
          </cell>
          <cell r="M75">
            <v>0</v>
          </cell>
        </row>
      </sheetData>
      <sheetData sheetId="14">
        <row r="7">
          <cell r="G7">
            <v>0</v>
          </cell>
          <cell r="M7">
            <v>0</v>
          </cell>
        </row>
        <row r="8">
          <cell r="G8">
            <v>0</v>
          </cell>
          <cell r="M8">
            <v>0</v>
          </cell>
        </row>
        <row r="9">
          <cell r="G9">
            <v>0</v>
          </cell>
          <cell r="M9">
            <v>0</v>
          </cell>
        </row>
        <row r="10">
          <cell r="G10">
            <v>0</v>
          </cell>
          <cell r="M10">
            <v>0</v>
          </cell>
        </row>
        <row r="11">
          <cell r="G11">
            <v>0</v>
          </cell>
          <cell r="M11">
            <v>0</v>
          </cell>
        </row>
        <row r="12">
          <cell r="G12">
            <v>0</v>
          </cell>
          <cell r="M12">
            <v>0</v>
          </cell>
        </row>
        <row r="13">
          <cell r="G13">
            <v>0</v>
          </cell>
          <cell r="M13">
            <v>0</v>
          </cell>
        </row>
        <row r="14">
          <cell r="G14">
            <v>0</v>
          </cell>
          <cell r="M14">
            <v>0</v>
          </cell>
        </row>
        <row r="15">
          <cell r="G15">
            <v>0</v>
          </cell>
          <cell r="M15">
            <v>0</v>
          </cell>
        </row>
        <row r="16">
          <cell r="G16">
            <v>0</v>
          </cell>
          <cell r="M16">
            <v>0</v>
          </cell>
        </row>
        <row r="17">
          <cell r="G17">
            <v>0</v>
          </cell>
          <cell r="M17">
            <v>0</v>
          </cell>
        </row>
        <row r="18">
          <cell r="G18">
            <v>0</v>
          </cell>
          <cell r="M18">
            <v>0</v>
          </cell>
        </row>
        <row r="19">
          <cell r="G19">
            <v>0</v>
          </cell>
          <cell r="M19">
            <v>0</v>
          </cell>
        </row>
        <row r="20">
          <cell r="G20">
            <v>17836</v>
          </cell>
          <cell r="M20">
            <v>10878</v>
          </cell>
        </row>
        <row r="21">
          <cell r="G21">
            <v>0</v>
          </cell>
          <cell r="M21">
            <v>0</v>
          </cell>
        </row>
        <row r="22">
          <cell r="G22">
            <v>0</v>
          </cell>
          <cell r="M22">
            <v>0</v>
          </cell>
        </row>
        <row r="23">
          <cell r="G23">
            <v>0</v>
          </cell>
          <cell r="M23">
            <v>0</v>
          </cell>
        </row>
        <row r="24">
          <cell r="G24">
            <v>0</v>
          </cell>
          <cell r="M24">
            <v>0</v>
          </cell>
        </row>
        <row r="25">
          <cell r="G25">
            <v>0</v>
          </cell>
          <cell r="M25">
            <v>0</v>
          </cell>
        </row>
        <row r="26">
          <cell r="G26">
            <v>0</v>
          </cell>
          <cell r="M26">
            <v>0</v>
          </cell>
        </row>
        <row r="27">
          <cell r="G27">
            <v>0</v>
          </cell>
          <cell r="M27">
            <v>0</v>
          </cell>
        </row>
        <row r="28">
          <cell r="G28">
            <v>0</v>
          </cell>
          <cell r="M28">
            <v>0</v>
          </cell>
        </row>
        <row r="29">
          <cell r="G29">
            <v>0</v>
          </cell>
          <cell r="M29">
            <v>0</v>
          </cell>
        </row>
        <row r="30">
          <cell r="G30">
            <v>0</v>
          </cell>
          <cell r="M30">
            <v>0</v>
          </cell>
        </row>
        <row r="31">
          <cell r="G31">
            <v>0</v>
          </cell>
          <cell r="M31">
            <v>0</v>
          </cell>
        </row>
        <row r="32">
          <cell r="G32">
            <v>0</v>
          </cell>
          <cell r="M32">
            <v>0</v>
          </cell>
        </row>
        <row r="33">
          <cell r="G33">
            <v>0</v>
          </cell>
          <cell r="M33">
            <v>0</v>
          </cell>
        </row>
        <row r="34">
          <cell r="G34">
            <v>0</v>
          </cell>
          <cell r="M34">
            <v>0</v>
          </cell>
        </row>
        <row r="35">
          <cell r="G35">
            <v>4073</v>
          </cell>
          <cell r="M35">
            <v>2513</v>
          </cell>
        </row>
        <row r="36">
          <cell r="G36">
            <v>0</v>
          </cell>
          <cell r="M36">
            <v>0</v>
          </cell>
        </row>
        <row r="37">
          <cell r="G37">
            <v>0</v>
          </cell>
          <cell r="M37">
            <v>0</v>
          </cell>
        </row>
        <row r="38">
          <cell r="G38">
            <v>0</v>
          </cell>
          <cell r="M38">
            <v>0</v>
          </cell>
        </row>
        <row r="39">
          <cell r="G39">
            <v>0</v>
          </cell>
          <cell r="M39">
            <v>0</v>
          </cell>
        </row>
        <row r="40">
          <cell r="G40">
            <v>0</v>
          </cell>
          <cell r="M40">
            <v>0</v>
          </cell>
        </row>
        <row r="41">
          <cell r="G41">
            <v>0</v>
          </cell>
          <cell r="M41">
            <v>0</v>
          </cell>
        </row>
        <row r="42">
          <cell r="G42">
            <v>0</v>
          </cell>
          <cell r="M42">
            <v>0</v>
          </cell>
        </row>
        <row r="43">
          <cell r="G43">
            <v>0</v>
          </cell>
          <cell r="M43">
            <v>0</v>
          </cell>
        </row>
        <row r="44">
          <cell r="G44">
            <v>0</v>
          </cell>
          <cell r="M44">
            <v>0</v>
          </cell>
        </row>
        <row r="45">
          <cell r="G45">
            <v>0</v>
          </cell>
          <cell r="M45">
            <v>0</v>
          </cell>
        </row>
        <row r="46">
          <cell r="G46">
            <v>0</v>
          </cell>
          <cell r="M46">
            <v>0</v>
          </cell>
        </row>
        <row r="47">
          <cell r="G47">
            <v>0</v>
          </cell>
          <cell r="M47">
            <v>0</v>
          </cell>
        </row>
        <row r="48">
          <cell r="G48">
            <v>0</v>
          </cell>
          <cell r="M48">
            <v>0</v>
          </cell>
        </row>
        <row r="49">
          <cell r="G49">
            <v>0</v>
          </cell>
          <cell r="M49">
            <v>0</v>
          </cell>
        </row>
        <row r="50">
          <cell r="G50">
            <v>0</v>
          </cell>
          <cell r="M50">
            <v>0</v>
          </cell>
        </row>
        <row r="51">
          <cell r="G51">
            <v>0</v>
          </cell>
          <cell r="M51">
            <v>0</v>
          </cell>
        </row>
        <row r="52">
          <cell r="G52">
            <v>0</v>
          </cell>
          <cell r="M52">
            <v>0</v>
          </cell>
        </row>
        <row r="53">
          <cell r="G53">
            <v>0</v>
          </cell>
          <cell r="M53">
            <v>0</v>
          </cell>
        </row>
        <row r="54">
          <cell r="G54">
            <v>0</v>
          </cell>
          <cell r="M54">
            <v>0</v>
          </cell>
        </row>
        <row r="55">
          <cell r="G55">
            <v>0</v>
          </cell>
          <cell r="M55">
            <v>0</v>
          </cell>
        </row>
        <row r="56">
          <cell r="G56">
            <v>0</v>
          </cell>
          <cell r="M56">
            <v>0</v>
          </cell>
        </row>
        <row r="57">
          <cell r="G57">
            <v>0</v>
          </cell>
          <cell r="M57">
            <v>0</v>
          </cell>
        </row>
        <row r="58">
          <cell r="G58">
            <v>0</v>
          </cell>
          <cell r="M58">
            <v>0</v>
          </cell>
        </row>
        <row r="59">
          <cell r="G59">
            <v>0</v>
          </cell>
          <cell r="M59">
            <v>0</v>
          </cell>
        </row>
        <row r="60">
          <cell r="G60">
            <v>0</v>
          </cell>
          <cell r="M60">
            <v>0</v>
          </cell>
        </row>
        <row r="61">
          <cell r="G61">
            <v>0</v>
          </cell>
          <cell r="M61">
            <v>0</v>
          </cell>
        </row>
        <row r="62">
          <cell r="G62">
            <v>46230</v>
          </cell>
          <cell r="M62">
            <v>32031</v>
          </cell>
        </row>
        <row r="63">
          <cell r="G63">
            <v>0</v>
          </cell>
          <cell r="M63">
            <v>0</v>
          </cell>
        </row>
        <row r="64">
          <cell r="G64">
            <v>0</v>
          </cell>
          <cell r="M64">
            <v>0</v>
          </cell>
        </row>
        <row r="65">
          <cell r="G65">
            <v>0</v>
          </cell>
          <cell r="M65">
            <v>0</v>
          </cell>
        </row>
        <row r="66">
          <cell r="G66">
            <v>0</v>
          </cell>
          <cell r="M66">
            <v>0</v>
          </cell>
        </row>
        <row r="67">
          <cell r="G67">
            <v>0</v>
          </cell>
          <cell r="M67">
            <v>0</v>
          </cell>
        </row>
        <row r="68">
          <cell r="G68">
            <v>0</v>
          </cell>
          <cell r="M68">
            <v>0</v>
          </cell>
        </row>
        <row r="69">
          <cell r="G69">
            <v>0</v>
          </cell>
          <cell r="M69">
            <v>0</v>
          </cell>
        </row>
        <row r="70">
          <cell r="G70">
            <v>0</v>
          </cell>
          <cell r="M70">
            <v>0</v>
          </cell>
        </row>
        <row r="71">
          <cell r="G71">
            <v>0</v>
          </cell>
          <cell r="M71">
            <v>0</v>
          </cell>
        </row>
        <row r="72">
          <cell r="G72">
            <v>0</v>
          </cell>
          <cell r="M72">
            <v>0</v>
          </cell>
        </row>
        <row r="73">
          <cell r="G73">
            <v>0</v>
          </cell>
          <cell r="M73">
            <v>0</v>
          </cell>
        </row>
        <row r="74">
          <cell r="G74">
            <v>0</v>
          </cell>
          <cell r="M74">
            <v>0</v>
          </cell>
        </row>
        <row r="75">
          <cell r="G75">
            <v>0</v>
          </cell>
          <cell r="M75">
            <v>0</v>
          </cell>
        </row>
      </sheetData>
      <sheetData sheetId="15">
        <row r="7">
          <cell r="G7">
            <v>0</v>
          </cell>
          <cell r="M7">
            <v>11950</v>
          </cell>
        </row>
        <row r="8">
          <cell r="G8">
            <v>0</v>
          </cell>
          <cell r="M8">
            <v>0</v>
          </cell>
        </row>
        <row r="9">
          <cell r="G9">
            <v>0</v>
          </cell>
          <cell r="M9">
            <v>0</v>
          </cell>
        </row>
        <row r="10">
          <cell r="G10">
            <v>0</v>
          </cell>
          <cell r="M10">
            <v>0</v>
          </cell>
        </row>
        <row r="11">
          <cell r="G11">
            <v>0</v>
          </cell>
          <cell r="M11">
            <v>0</v>
          </cell>
        </row>
        <row r="12">
          <cell r="G12">
            <v>0</v>
          </cell>
          <cell r="M12">
            <v>0</v>
          </cell>
        </row>
        <row r="13">
          <cell r="G13">
            <v>0</v>
          </cell>
          <cell r="M13">
            <v>0</v>
          </cell>
        </row>
        <row r="14">
          <cell r="G14">
            <v>0</v>
          </cell>
          <cell r="M14">
            <v>0</v>
          </cell>
        </row>
        <row r="15">
          <cell r="G15">
            <v>0</v>
          </cell>
          <cell r="M15">
            <v>0</v>
          </cell>
        </row>
        <row r="16">
          <cell r="G16">
            <v>0</v>
          </cell>
          <cell r="M16">
            <v>0</v>
          </cell>
        </row>
        <row r="17">
          <cell r="G17">
            <v>0</v>
          </cell>
          <cell r="M17">
            <v>0</v>
          </cell>
        </row>
        <row r="18">
          <cell r="G18">
            <v>0</v>
          </cell>
          <cell r="M18">
            <v>0</v>
          </cell>
        </row>
        <row r="19">
          <cell r="G19">
            <v>0</v>
          </cell>
          <cell r="M19">
            <v>0</v>
          </cell>
        </row>
        <row r="20">
          <cell r="G20">
            <v>0</v>
          </cell>
          <cell r="M20">
            <v>0</v>
          </cell>
        </row>
        <row r="21">
          <cell r="G21">
            <v>0</v>
          </cell>
          <cell r="M21">
            <v>0</v>
          </cell>
        </row>
        <row r="22">
          <cell r="G22">
            <v>0</v>
          </cell>
          <cell r="M22">
            <v>0</v>
          </cell>
        </row>
        <row r="23">
          <cell r="G23">
            <v>0</v>
          </cell>
          <cell r="M23">
            <v>0</v>
          </cell>
        </row>
        <row r="24">
          <cell r="G24">
            <v>0</v>
          </cell>
          <cell r="M24">
            <v>0</v>
          </cell>
        </row>
        <row r="25">
          <cell r="G25">
            <v>0</v>
          </cell>
          <cell r="M25">
            <v>0</v>
          </cell>
        </row>
        <row r="26">
          <cell r="G26">
            <v>0</v>
          </cell>
          <cell r="M26">
            <v>0</v>
          </cell>
        </row>
        <row r="27">
          <cell r="G27">
            <v>0</v>
          </cell>
          <cell r="M27">
            <v>0</v>
          </cell>
        </row>
        <row r="28">
          <cell r="G28">
            <v>0</v>
          </cell>
          <cell r="M28">
            <v>0</v>
          </cell>
        </row>
        <row r="29">
          <cell r="G29">
            <v>0</v>
          </cell>
          <cell r="M29">
            <v>0</v>
          </cell>
        </row>
        <row r="30">
          <cell r="G30">
            <v>0</v>
          </cell>
          <cell r="M30">
            <v>0</v>
          </cell>
        </row>
        <row r="31">
          <cell r="G31">
            <v>0</v>
          </cell>
          <cell r="M31">
            <v>0</v>
          </cell>
        </row>
        <row r="32">
          <cell r="G32">
            <v>0</v>
          </cell>
          <cell r="M32">
            <v>0</v>
          </cell>
        </row>
        <row r="33">
          <cell r="G33">
            <v>0</v>
          </cell>
          <cell r="M33">
            <v>0</v>
          </cell>
        </row>
        <row r="34">
          <cell r="G34">
            <v>0</v>
          </cell>
          <cell r="M34">
            <v>-200879</v>
          </cell>
        </row>
        <row r="35">
          <cell r="G35">
            <v>0</v>
          </cell>
          <cell r="M35">
            <v>0</v>
          </cell>
        </row>
        <row r="36">
          <cell r="G36">
            <v>0</v>
          </cell>
          <cell r="M36">
            <v>0</v>
          </cell>
        </row>
        <row r="37">
          <cell r="G37">
            <v>0</v>
          </cell>
          <cell r="M37">
            <v>0</v>
          </cell>
        </row>
        <row r="38">
          <cell r="G38">
            <v>0</v>
          </cell>
          <cell r="M38">
            <v>0</v>
          </cell>
        </row>
        <row r="39">
          <cell r="G39">
            <v>0</v>
          </cell>
          <cell r="M39">
            <v>0</v>
          </cell>
        </row>
        <row r="40">
          <cell r="G40">
            <v>0</v>
          </cell>
          <cell r="M40">
            <v>0</v>
          </cell>
        </row>
        <row r="41">
          <cell r="G41">
            <v>0</v>
          </cell>
          <cell r="M41">
            <v>0</v>
          </cell>
        </row>
        <row r="42">
          <cell r="G42">
            <v>0</v>
          </cell>
          <cell r="M42">
            <v>0</v>
          </cell>
        </row>
        <row r="43">
          <cell r="G43">
            <v>0</v>
          </cell>
          <cell r="M43">
            <v>0</v>
          </cell>
        </row>
        <row r="44">
          <cell r="G44">
            <v>0</v>
          </cell>
          <cell r="M44">
            <v>0</v>
          </cell>
        </row>
        <row r="45">
          <cell r="G45">
            <v>0</v>
          </cell>
          <cell r="M45">
            <v>0</v>
          </cell>
        </row>
        <row r="46">
          <cell r="G46">
            <v>0</v>
          </cell>
          <cell r="M46">
            <v>0</v>
          </cell>
        </row>
        <row r="47">
          <cell r="G47">
            <v>0</v>
          </cell>
          <cell r="M47">
            <v>0</v>
          </cell>
        </row>
        <row r="48">
          <cell r="G48">
            <v>0</v>
          </cell>
          <cell r="M48">
            <v>0</v>
          </cell>
        </row>
        <row r="49">
          <cell r="G49">
            <v>0</v>
          </cell>
          <cell r="M49">
            <v>0</v>
          </cell>
        </row>
        <row r="50">
          <cell r="G50">
            <v>0</v>
          </cell>
          <cell r="M50">
            <v>0</v>
          </cell>
        </row>
        <row r="51">
          <cell r="G51">
            <v>0</v>
          </cell>
          <cell r="M51">
            <v>0</v>
          </cell>
        </row>
        <row r="52">
          <cell r="G52">
            <v>0</v>
          </cell>
          <cell r="M52">
            <v>0</v>
          </cell>
        </row>
        <row r="53">
          <cell r="G53">
            <v>0</v>
          </cell>
          <cell r="M53">
            <v>0</v>
          </cell>
        </row>
        <row r="54">
          <cell r="G54">
            <v>0</v>
          </cell>
          <cell r="M54">
            <v>0</v>
          </cell>
        </row>
        <row r="55">
          <cell r="G55">
            <v>0</v>
          </cell>
          <cell r="M55">
            <v>-22518</v>
          </cell>
        </row>
        <row r="56">
          <cell r="G56">
            <v>0</v>
          </cell>
          <cell r="M56">
            <v>-7240</v>
          </cell>
        </row>
        <row r="57">
          <cell r="G57">
            <v>0</v>
          </cell>
          <cell r="M57">
            <v>0</v>
          </cell>
        </row>
        <row r="58">
          <cell r="G58">
            <v>0</v>
          </cell>
          <cell r="M58">
            <v>0</v>
          </cell>
        </row>
        <row r="59">
          <cell r="G59">
            <v>0</v>
          </cell>
          <cell r="M59">
            <v>0</v>
          </cell>
        </row>
        <row r="60">
          <cell r="G60">
            <v>0</v>
          </cell>
          <cell r="M60">
            <v>0</v>
          </cell>
        </row>
        <row r="61">
          <cell r="G61">
            <v>0</v>
          </cell>
          <cell r="M61">
            <v>0</v>
          </cell>
        </row>
        <row r="62">
          <cell r="G62">
            <v>0</v>
          </cell>
          <cell r="M62">
            <v>0</v>
          </cell>
        </row>
        <row r="63">
          <cell r="G63">
            <v>0</v>
          </cell>
          <cell r="M63">
            <v>-6632</v>
          </cell>
        </row>
        <row r="64">
          <cell r="G64">
            <v>0</v>
          </cell>
          <cell r="M64">
            <v>0</v>
          </cell>
        </row>
        <row r="65">
          <cell r="G65">
            <v>0</v>
          </cell>
          <cell r="M65">
            <v>0</v>
          </cell>
        </row>
        <row r="66">
          <cell r="G66">
            <v>0</v>
          </cell>
          <cell r="M66">
            <v>0</v>
          </cell>
        </row>
        <row r="67">
          <cell r="G67">
            <v>0</v>
          </cell>
          <cell r="M67">
            <v>0</v>
          </cell>
        </row>
        <row r="68">
          <cell r="G68">
            <v>0</v>
          </cell>
          <cell r="M68">
            <v>0</v>
          </cell>
        </row>
        <row r="69">
          <cell r="G69">
            <v>0</v>
          </cell>
          <cell r="M69">
            <v>0</v>
          </cell>
        </row>
        <row r="70">
          <cell r="G70">
            <v>0</v>
          </cell>
          <cell r="M70">
            <v>0</v>
          </cell>
        </row>
        <row r="71">
          <cell r="G71">
            <v>0</v>
          </cell>
          <cell r="M71">
            <v>0</v>
          </cell>
        </row>
        <row r="72">
          <cell r="G72">
            <v>0</v>
          </cell>
          <cell r="M72">
            <v>0</v>
          </cell>
        </row>
        <row r="73">
          <cell r="G73">
            <v>0</v>
          </cell>
          <cell r="M73">
            <v>0</v>
          </cell>
        </row>
        <row r="74">
          <cell r="G74">
            <v>0</v>
          </cell>
          <cell r="M74">
            <v>0</v>
          </cell>
        </row>
        <row r="75">
          <cell r="G75">
            <v>0</v>
          </cell>
          <cell r="M75">
            <v>0</v>
          </cell>
        </row>
      </sheetData>
      <sheetData sheetId="16">
        <row r="7">
          <cell r="G7">
            <v>0</v>
          </cell>
          <cell r="M7">
            <v>0</v>
          </cell>
        </row>
        <row r="8">
          <cell r="G8">
            <v>0</v>
          </cell>
          <cell r="M8">
            <v>0</v>
          </cell>
        </row>
        <row r="9">
          <cell r="G9">
            <v>0</v>
          </cell>
          <cell r="M9">
            <v>0</v>
          </cell>
        </row>
        <row r="10">
          <cell r="G10">
            <v>0</v>
          </cell>
          <cell r="M10">
            <v>0</v>
          </cell>
        </row>
        <row r="11">
          <cell r="G11">
            <v>0</v>
          </cell>
          <cell r="M11">
            <v>0</v>
          </cell>
        </row>
        <row r="12">
          <cell r="G12">
            <v>0</v>
          </cell>
          <cell r="M12">
            <v>0</v>
          </cell>
        </row>
        <row r="13">
          <cell r="G13">
            <v>0</v>
          </cell>
          <cell r="M13">
            <v>0</v>
          </cell>
        </row>
        <row r="14">
          <cell r="G14">
            <v>0</v>
          </cell>
          <cell r="M14">
            <v>0</v>
          </cell>
        </row>
        <row r="15">
          <cell r="G15">
            <v>0</v>
          </cell>
          <cell r="M15">
            <v>0</v>
          </cell>
        </row>
        <row r="16">
          <cell r="G16">
            <v>0</v>
          </cell>
          <cell r="M16">
            <v>0</v>
          </cell>
        </row>
        <row r="17">
          <cell r="G17">
            <v>0</v>
          </cell>
          <cell r="M17">
            <v>0</v>
          </cell>
        </row>
        <row r="18">
          <cell r="G18">
            <v>0</v>
          </cell>
          <cell r="M18">
            <v>0</v>
          </cell>
        </row>
        <row r="19">
          <cell r="G19">
            <v>0</v>
          </cell>
          <cell r="M19">
            <v>0</v>
          </cell>
        </row>
        <row r="20">
          <cell r="G20">
            <v>0</v>
          </cell>
          <cell r="M20">
            <v>0</v>
          </cell>
        </row>
        <row r="21">
          <cell r="G21">
            <v>0</v>
          </cell>
          <cell r="M21">
            <v>0</v>
          </cell>
        </row>
        <row r="22">
          <cell r="G22">
            <v>0</v>
          </cell>
          <cell r="M22">
            <v>0</v>
          </cell>
        </row>
        <row r="23">
          <cell r="G23">
            <v>0</v>
          </cell>
          <cell r="M23">
            <v>0</v>
          </cell>
        </row>
        <row r="24">
          <cell r="G24">
            <v>0</v>
          </cell>
          <cell r="M24">
            <v>0</v>
          </cell>
        </row>
        <row r="25">
          <cell r="G25">
            <v>0</v>
          </cell>
          <cell r="M25">
            <v>0</v>
          </cell>
        </row>
        <row r="26">
          <cell r="G26">
            <v>0</v>
          </cell>
          <cell r="M26">
            <v>0</v>
          </cell>
        </row>
        <row r="27">
          <cell r="G27">
            <v>0</v>
          </cell>
          <cell r="M27">
            <v>0</v>
          </cell>
        </row>
        <row r="28">
          <cell r="G28">
            <v>0</v>
          </cell>
          <cell r="M28">
            <v>0</v>
          </cell>
        </row>
        <row r="29">
          <cell r="G29">
            <v>0</v>
          </cell>
          <cell r="M29">
            <v>0</v>
          </cell>
        </row>
        <row r="30">
          <cell r="G30">
            <v>0</v>
          </cell>
          <cell r="M30">
            <v>0</v>
          </cell>
        </row>
        <row r="31">
          <cell r="G31">
            <v>0</v>
          </cell>
          <cell r="M31">
            <v>0</v>
          </cell>
        </row>
        <row r="32">
          <cell r="G32">
            <v>0</v>
          </cell>
          <cell r="M32">
            <v>0</v>
          </cell>
        </row>
        <row r="33">
          <cell r="G33">
            <v>0</v>
          </cell>
          <cell r="M33">
            <v>0</v>
          </cell>
        </row>
        <row r="34">
          <cell r="G34">
            <v>0</v>
          </cell>
          <cell r="M34">
            <v>0</v>
          </cell>
        </row>
        <row r="35">
          <cell r="G35">
            <v>0</v>
          </cell>
          <cell r="M35">
            <v>0</v>
          </cell>
        </row>
        <row r="36">
          <cell r="G36">
            <v>0</v>
          </cell>
          <cell r="M36">
            <v>0</v>
          </cell>
        </row>
        <row r="37">
          <cell r="G37">
            <v>0</v>
          </cell>
          <cell r="M37">
            <v>0</v>
          </cell>
        </row>
        <row r="38">
          <cell r="G38">
            <v>0</v>
          </cell>
          <cell r="M38">
            <v>0</v>
          </cell>
        </row>
        <row r="39">
          <cell r="G39">
            <v>0</v>
          </cell>
          <cell r="M39">
            <v>0</v>
          </cell>
        </row>
        <row r="40">
          <cell r="G40">
            <v>0</v>
          </cell>
          <cell r="M40">
            <v>0</v>
          </cell>
        </row>
        <row r="41">
          <cell r="G41">
            <v>0</v>
          </cell>
          <cell r="M41">
            <v>0</v>
          </cell>
        </row>
        <row r="42">
          <cell r="G42">
            <v>0</v>
          </cell>
          <cell r="M42">
            <v>0</v>
          </cell>
        </row>
        <row r="43">
          <cell r="G43">
            <v>0</v>
          </cell>
          <cell r="M43">
            <v>0</v>
          </cell>
        </row>
        <row r="44">
          <cell r="G44">
            <v>0</v>
          </cell>
          <cell r="M44">
            <v>0</v>
          </cell>
        </row>
        <row r="45">
          <cell r="G45">
            <v>0</v>
          </cell>
          <cell r="M45">
            <v>0</v>
          </cell>
        </row>
        <row r="46">
          <cell r="G46">
            <v>0</v>
          </cell>
          <cell r="M46">
            <v>0</v>
          </cell>
        </row>
        <row r="47">
          <cell r="G47">
            <v>0</v>
          </cell>
          <cell r="M47">
            <v>0</v>
          </cell>
        </row>
        <row r="48">
          <cell r="G48">
            <v>0</v>
          </cell>
          <cell r="M48">
            <v>0</v>
          </cell>
        </row>
        <row r="49">
          <cell r="G49">
            <v>0</v>
          </cell>
          <cell r="M49">
            <v>0</v>
          </cell>
        </row>
        <row r="50">
          <cell r="G50">
            <v>0</v>
          </cell>
          <cell r="M50">
            <v>0</v>
          </cell>
        </row>
        <row r="51">
          <cell r="G51">
            <v>0</v>
          </cell>
          <cell r="M51">
            <v>0</v>
          </cell>
        </row>
        <row r="52">
          <cell r="G52">
            <v>0</v>
          </cell>
          <cell r="M52">
            <v>0</v>
          </cell>
        </row>
        <row r="53">
          <cell r="G53">
            <v>0</v>
          </cell>
          <cell r="M53">
            <v>0</v>
          </cell>
        </row>
        <row r="54">
          <cell r="G54">
            <v>0</v>
          </cell>
          <cell r="M54">
            <v>0</v>
          </cell>
        </row>
        <row r="55">
          <cell r="G55">
            <v>0</v>
          </cell>
          <cell r="M55">
            <v>0</v>
          </cell>
        </row>
        <row r="56">
          <cell r="G56">
            <v>0</v>
          </cell>
          <cell r="M56">
            <v>0</v>
          </cell>
        </row>
        <row r="57">
          <cell r="G57">
            <v>0</v>
          </cell>
          <cell r="M57">
            <v>0</v>
          </cell>
        </row>
        <row r="58">
          <cell r="G58">
            <v>0</v>
          </cell>
          <cell r="M58">
            <v>0</v>
          </cell>
        </row>
        <row r="59">
          <cell r="G59">
            <v>0</v>
          </cell>
          <cell r="M59">
            <v>0</v>
          </cell>
        </row>
        <row r="60">
          <cell r="G60">
            <v>0</v>
          </cell>
          <cell r="M60">
            <v>0</v>
          </cell>
        </row>
        <row r="61">
          <cell r="G61">
            <v>0</v>
          </cell>
          <cell r="M61">
            <v>0</v>
          </cell>
        </row>
        <row r="62">
          <cell r="G62">
            <v>0</v>
          </cell>
          <cell r="M62">
            <v>0</v>
          </cell>
        </row>
        <row r="63">
          <cell r="G63">
            <v>0</v>
          </cell>
          <cell r="M63">
            <v>0</v>
          </cell>
        </row>
        <row r="64">
          <cell r="G64">
            <v>0</v>
          </cell>
          <cell r="M64">
            <v>0</v>
          </cell>
        </row>
        <row r="65">
          <cell r="G65">
            <v>0</v>
          </cell>
          <cell r="M65">
            <v>0</v>
          </cell>
        </row>
        <row r="66">
          <cell r="G66">
            <v>0</v>
          </cell>
          <cell r="M66">
            <v>0</v>
          </cell>
        </row>
        <row r="67">
          <cell r="G67">
            <v>0</v>
          </cell>
          <cell r="M67">
            <v>0</v>
          </cell>
        </row>
        <row r="68">
          <cell r="G68">
            <v>0</v>
          </cell>
          <cell r="M68">
            <v>0</v>
          </cell>
        </row>
        <row r="69">
          <cell r="G69">
            <v>0</v>
          </cell>
          <cell r="M69">
            <v>0</v>
          </cell>
        </row>
        <row r="70">
          <cell r="G70">
            <v>0</v>
          </cell>
          <cell r="M70">
            <v>0</v>
          </cell>
        </row>
        <row r="71">
          <cell r="G71">
            <v>0</v>
          </cell>
          <cell r="M71">
            <v>0</v>
          </cell>
        </row>
        <row r="72">
          <cell r="G72">
            <v>0</v>
          </cell>
          <cell r="M72">
            <v>0</v>
          </cell>
        </row>
        <row r="73">
          <cell r="G73">
            <v>0</v>
          </cell>
          <cell r="M73">
            <v>0</v>
          </cell>
        </row>
        <row r="74">
          <cell r="G74">
            <v>0</v>
          </cell>
          <cell r="M74">
            <v>0</v>
          </cell>
        </row>
        <row r="75">
          <cell r="G75">
            <v>0</v>
          </cell>
          <cell r="M75">
            <v>0</v>
          </cell>
        </row>
      </sheetData>
      <sheetData sheetId="17">
        <row r="7">
          <cell r="G7">
            <v>0</v>
          </cell>
          <cell r="M7">
            <v>0</v>
          </cell>
        </row>
        <row r="8">
          <cell r="G8">
            <v>0</v>
          </cell>
          <cell r="M8">
            <v>0</v>
          </cell>
        </row>
        <row r="9">
          <cell r="G9">
            <v>0</v>
          </cell>
          <cell r="M9">
            <v>0</v>
          </cell>
        </row>
        <row r="10">
          <cell r="G10">
            <v>0</v>
          </cell>
          <cell r="M10">
            <v>0</v>
          </cell>
        </row>
        <row r="11">
          <cell r="G11">
            <v>0</v>
          </cell>
          <cell r="M11">
            <v>0</v>
          </cell>
        </row>
        <row r="12">
          <cell r="G12">
            <v>0</v>
          </cell>
          <cell r="M12">
            <v>0</v>
          </cell>
        </row>
        <row r="13">
          <cell r="G13">
            <v>0</v>
          </cell>
          <cell r="M13">
            <v>0</v>
          </cell>
        </row>
        <row r="14">
          <cell r="G14">
            <v>0</v>
          </cell>
          <cell r="M14">
            <v>0</v>
          </cell>
        </row>
        <row r="15">
          <cell r="G15">
            <v>0</v>
          </cell>
          <cell r="M15">
            <v>0</v>
          </cell>
        </row>
        <row r="16">
          <cell r="G16">
            <v>0</v>
          </cell>
          <cell r="M16">
            <v>0</v>
          </cell>
        </row>
        <row r="17">
          <cell r="G17">
            <v>0</v>
          </cell>
          <cell r="M17">
            <v>0</v>
          </cell>
        </row>
        <row r="18">
          <cell r="G18">
            <v>0</v>
          </cell>
          <cell r="M18">
            <v>0</v>
          </cell>
        </row>
        <row r="19">
          <cell r="G19">
            <v>0</v>
          </cell>
          <cell r="M19">
            <v>0</v>
          </cell>
        </row>
        <row r="20">
          <cell r="G20">
            <v>0</v>
          </cell>
          <cell r="M20">
            <v>0</v>
          </cell>
        </row>
        <row r="21">
          <cell r="G21">
            <v>0</v>
          </cell>
          <cell r="M21">
            <v>0</v>
          </cell>
        </row>
        <row r="22">
          <cell r="G22">
            <v>0</v>
          </cell>
          <cell r="M22">
            <v>0</v>
          </cell>
        </row>
        <row r="23">
          <cell r="G23">
            <v>-3427</v>
          </cell>
          <cell r="M23">
            <v>-3654</v>
          </cell>
        </row>
        <row r="24">
          <cell r="G24">
            <v>0</v>
          </cell>
          <cell r="M24">
            <v>0</v>
          </cell>
        </row>
        <row r="25">
          <cell r="G25">
            <v>0</v>
          </cell>
          <cell r="M25">
            <v>0</v>
          </cell>
        </row>
        <row r="26">
          <cell r="G26">
            <v>0</v>
          </cell>
          <cell r="M26">
            <v>0</v>
          </cell>
        </row>
        <row r="27">
          <cell r="G27">
            <v>0</v>
          </cell>
          <cell r="M27">
            <v>0</v>
          </cell>
        </row>
        <row r="28">
          <cell r="G28">
            <v>0</v>
          </cell>
          <cell r="M28">
            <v>0</v>
          </cell>
        </row>
        <row r="29">
          <cell r="G29">
            <v>0</v>
          </cell>
          <cell r="M29">
            <v>0</v>
          </cell>
        </row>
        <row r="30">
          <cell r="G30">
            <v>0</v>
          </cell>
          <cell r="M30">
            <v>0</v>
          </cell>
        </row>
        <row r="31">
          <cell r="G31">
            <v>0</v>
          </cell>
          <cell r="M31">
            <v>0</v>
          </cell>
        </row>
        <row r="32">
          <cell r="G32">
            <v>0</v>
          </cell>
          <cell r="M32">
            <v>0</v>
          </cell>
        </row>
        <row r="33">
          <cell r="G33">
            <v>0</v>
          </cell>
          <cell r="M33">
            <v>0</v>
          </cell>
        </row>
        <row r="34">
          <cell r="G34">
            <v>0</v>
          </cell>
          <cell r="M34">
            <v>0</v>
          </cell>
        </row>
        <row r="35">
          <cell r="G35">
            <v>0</v>
          </cell>
          <cell r="M35">
            <v>0</v>
          </cell>
        </row>
        <row r="36">
          <cell r="G36">
            <v>0</v>
          </cell>
          <cell r="M36">
            <v>0</v>
          </cell>
        </row>
        <row r="37">
          <cell r="G37">
            <v>0</v>
          </cell>
          <cell r="M37">
            <v>0</v>
          </cell>
        </row>
        <row r="38">
          <cell r="G38">
            <v>2957</v>
          </cell>
          <cell r="M38">
            <v>1271</v>
          </cell>
        </row>
        <row r="39">
          <cell r="G39">
            <v>0</v>
          </cell>
          <cell r="M39">
            <v>0</v>
          </cell>
        </row>
        <row r="40">
          <cell r="G40">
            <v>0</v>
          </cell>
          <cell r="M40">
            <v>0</v>
          </cell>
        </row>
        <row r="41">
          <cell r="G41">
            <v>0</v>
          </cell>
          <cell r="M41">
            <v>0</v>
          </cell>
        </row>
        <row r="42">
          <cell r="G42">
            <v>0</v>
          </cell>
          <cell r="M42">
            <v>0</v>
          </cell>
        </row>
        <row r="43">
          <cell r="G43">
            <v>0</v>
          </cell>
          <cell r="M43">
            <v>0</v>
          </cell>
        </row>
        <row r="44">
          <cell r="G44">
            <v>0</v>
          </cell>
          <cell r="M44">
            <v>0</v>
          </cell>
        </row>
        <row r="45">
          <cell r="G45">
            <v>0</v>
          </cell>
          <cell r="M45">
            <v>0</v>
          </cell>
        </row>
        <row r="46">
          <cell r="G46">
            <v>0</v>
          </cell>
          <cell r="M46">
            <v>0</v>
          </cell>
        </row>
        <row r="47">
          <cell r="G47">
            <v>0</v>
          </cell>
          <cell r="M47">
            <v>0</v>
          </cell>
        </row>
        <row r="48">
          <cell r="G48">
            <v>0</v>
          </cell>
          <cell r="M48">
            <v>0</v>
          </cell>
        </row>
        <row r="49">
          <cell r="G49">
            <v>0</v>
          </cell>
          <cell r="M49">
            <v>0</v>
          </cell>
        </row>
        <row r="50">
          <cell r="G50">
            <v>0</v>
          </cell>
          <cell r="M50">
            <v>0</v>
          </cell>
        </row>
        <row r="51">
          <cell r="G51">
            <v>0</v>
          </cell>
          <cell r="M51">
            <v>0</v>
          </cell>
        </row>
        <row r="52">
          <cell r="G52">
            <v>0</v>
          </cell>
          <cell r="M52">
            <v>0</v>
          </cell>
        </row>
        <row r="53">
          <cell r="G53">
            <v>0</v>
          </cell>
          <cell r="M53">
            <v>0</v>
          </cell>
        </row>
        <row r="54">
          <cell r="G54">
            <v>0</v>
          </cell>
          <cell r="M54">
            <v>0</v>
          </cell>
        </row>
        <row r="55">
          <cell r="G55">
            <v>0</v>
          </cell>
          <cell r="M55">
            <v>0</v>
          </cell>
        </row>
        <row r="56">
          <cell r="G56">
            <v>0</v>
          </cell>
          <cell r="M56">
            <v>0</v>
          </cell>
        </row>
        <row r="57">
          <cell r="G57">
            <v>0</v>
          </cell>
          <cell r="M57">
            <v>0</v>
          </cell>
        </row>
        <row r="58">
          <cell r="G58">
            <v>0</v>
          </cell>
          <cell r="M58">
            <v>0</v>
          </cell>
        </row>
        <row r="59">
          <cell r="G59">
            <v>0</v>
          </cell>
          <cell r="M59">
            <v>0</v>
          </cell>
        </row>
        <row r="60">
          <cell r="G60">
            <v>0</v>
          </cell>
          <cell r="M60">
            <v>0</v>
          </cell>
        </row>
        <row r="61">
          <cell r="G61">
            <v>0</v>
          </cell>
          <cell r="M61">
            <v>0</v>
          </cell>
        </row>
        <row r="62">
          <cell r="G62">
            <v>0</v>
          </cell>
          <cell r="M62">
            <v>0</v>
          </cell>
        </row>
        <row r="63">
          <cell r="G63">
            <v>0</v>
          </cell>
          <cell r="M63">
            <v>0</v>
          </cell>
        </row>
        <row r="64">
          <cell r="G64">
            <v>0</v>
          </cell>
          <cell r="M64">
            <v>0</v>
          </cell>
        </row>
        <row r="65">
          <cell r="G65">
            <v>0</v>
          </cell>
          <cell r="M65">
            <v>0</v>
          </cell>
        </row>
        <row r="66">
          <cell r="G66">
            <v>0</v>
          </cell>
          <cell r="M66">
            <v>0</v>
          </cell>
        </row>
        <row r="67">
          <cell r="G67">
            <v>0</v>
          </cell>
          <cell r="M67">
            <v>0</v>
          </cell>
        </row>
        <row r="68">
          <cell r="G68">
            <v>0</v>
          </cell>
          <cell r="M68">
            <v>0</v>
          </cell>
        </row>
        <row r="69">
          <cell r="G69">
            <v>0</v>
          </cell>
          <cell r="M69">
            <v>0</v>
          </cell>
        </row>
        <row r="70">
          <cell r="G70">
            <v>0</v>
          </cell>
          <cell r="M70">
            <v>0</v>
          </cell>
        </row>
        <row r="71">
          <cell r="G71">
            <v>0</v>
          </cell>
          <cell r="M71">
            <v>0</v>
          </cell>
        </row>
        <row r="72">
          <cell r="G72">
            <v>0</v>
          </cell>
          <cell r="M72">
            <v>0</v>
          </cell>
        </row>
        <row r="73">
          <cell r="G73">
            <v>0</v>
          </cell>
          <cell r="M73">
            <v>0</v>
          </cell>
        </row>
        <row r="74">
          <cell r="G74">
            <v>0</v>
          </cell>
          <cell r="M74">
            <v>0</v>
          </cell>
        </row>
        <row r="75">
          <cell r="G75">
            <v>0</v>
          </cell>
          <cell r="M75">
            <v>0</v>
          </cell>
        </row>
      </sheetData>
      <sheetData sheetId="18">
        <row r="7">
          <cell r="G7">
            <v>0</v>
          </cell>
          <cell r="M7">
            <v>0</v>
          </cell>
        </row>
        <row r="8">
          <cell r="G8">
            <v>0</v>
          </cell>
          <cell r="M8">
            <v>0</v>
          </cell>
        </row>
        <row r="9">
          <cell r="G9">
            <v>0</v>
          </cell>
          <cell r="M9">
            <v>0</v>
          </cell>
        </row>
        <row r="10">
          <cell r="G10">
            <v>0</v>
          </cell>
          <cell r="M10">
            <v>0</v>
          </cell>
        </row>
        <row r="11">
          <cell r="G11">
            <v>0</v>
          </cell>
          <cell r="M11">
            <v>0</v>
          </cell>
        </row>
        <row r="12">
          <cell r="G12">
            <v>0</v>
          </cell>
          <cell r="M12">
            <v>0</v>
          </cell>
        </row>
        <row r="13">
          <cell r="G13">
            <v>0</v>
          </cell>
          <cell r="M13">
            <v>0</v>
          </cell>
        </row>
        <row r="14">
          <cell r="G14">
            <v>0</v>
          </cell>
          <cell r="M14">
            <v>0</v>
          </cell>
        </row>
        <row r="15">
          <cell r="G15">
            <v>0</v>
          </cell>
          <cell r="M15">
            <v>0</v>
          </cell>
        </row>
        <row r="16">
          <cell r="G16">
            <v>0</v>
          </cell>
          <cell r="M16">
            <v>0</v>
          </cell>
        </row>
        <row r="17">
          <cell r="G17">
            <v>0</v>
          </cell>
          <cell r="M17">
            <v>0</v>
          </cell>
        </row>
        <row r="18">
          <cell r="G18">
            <v>0</v>
          </cell>
          <cell r="M18">
            <v>0</v>
          </cell>
        </row>
        <row r="19">
          <cell r="G19">
            <v>0</v>
          </cell>
          <cell r="M19">
            <v>0</v>
          </cell>
        </row>
        <row r="20">
          <cell r="G20">
            <v>0</v>
          </cell>
          <cell r="M20">
            <v>0</v>
          </cell>
        </row>
        <row r="21">
          <cell r="G21">
            <v>0</v>
          </cell>
          <cell r="M21">
            <v>0</v>
          </cell>
        </row>
        <row r="22">
          <cell r="G22">
            <v>0</v>
          </cell>
          <cell r="M22">
            <v>0</v>
          </cell>
        </row>
        <row r="23">
          <cell r="G23">
            <v>0</v>
          </cell>
          <cell r="M23">
            <v>0</v>
          </cell>
        </row>
        <row r="24">
          <cell r="G24">
            <v>0</v>
          </cell>
          <cell r="M24">
            <v>0</v>
          </cell>
        </row>
        <row r="25">
          <cell r="G25">
            <v>0</v>
          </cell>
          <cell r="M25">
            <v>0</v>
          </cell>
        </row>
        <row r="26">
          <cell r="G26">
            <v>0</v>
          </cell>
          <cell r="M26">
            <v>0</v>
          </cell>
        </row>
        <row r="27">
          <cell r="G27">
            <v>0</v>
          </cell>
          <cell r="M27">
            <v>0</v>
          </cell>
        </row>
        <row r="28">
          <cell r="G28">
            <v>0</v>
          </cell>
          <cell r="M28">
            <v>0</v>
          </cell>
        </row>
        <row r="29">
          <cell r="G29">
            <v>0</v>
          </cell>
          <cell r="M29">
            <v>0</v>
          </cell>
        </row>
        <row r="30">
          <cell r="G30">
            <v>0</v>
          </cell>
          <cell r="M30">
            <v>0</v>
          </cell>
        </row>
        <row r="31">
          <cell r="G31">
            <v>0</v>
          </cell>
          <cell r="M31">
            <v>0</v>
          </cell>
        </row>
        <row r="32">
          <cell r="G32">
            <v>0</v>
          </cell>
          <cell r="M32">
            <v>0</v>
          </cell>
        </row>
        <row r="33">
          <cell r="G33">
            <v>0</v>
          </cell>
          <cell r="M33">
            <v>0</v>
          </cell>
        </row>
        <row r="34">
          <cell r="G34">
            <v>0</v>
          </cell>
          <cell r="M34">
            <v>0</v>
          </cell>
        </row>
        <row r="35">
          <cell r="G35">
            <v>0</v>
          </cell>
          <cell r="M35">
            <v>0</v>
          </cell>
        </row>
        <row r="36">
          <cell r="G36">
            <v>0</v>
          </cell>
          <cell r="M36">
            <v>0</v>
          </cell>
        </row>
        <row r="37">
          <cell r="G37">
            <v>0</v>
          </cell>
          <cell r="M37">
            <v>0</v>
          </cell>
        </row>
        <row r="38">
          <cell r="G38">
            <v>0</v>
          </cell>
          <cell r="M38">
            <v>0</v>
          </cell>
        </row>
        <row r="39">
          <cell r="G39">
            <v>0</v>
          </cell>
          <cell r="M39">
            <v>0</v>
          </cell>
        </row>
        <row r="40">
          <cell r="G40">
            <v>0</v>
          </cell>
          <cell r="M40">
            <v>0</v>
          </cell>
        </row>
        <row r="41">
          <cell r="G41">
            <v>0</v>
          </cell>
          <cell r="M41">
            <v>0</v>
          </cell>
        </row>
        <row r="42">
          <cell r="G42">
            <v>0</v>
          </cell>
          <cell r="M42">
            <v>0</v>
          </cell>
        </row>
        <row r="43">
          <cell r="G43">
            <v>0</v>
          </cell>
          <cell r="M43">
            <v>0</v>
          </cell>
        </row>
        <row r="44">
          <cell r="G44">
            <v>0</v>
          </cell>
          <cell r="M44">
            <v>0</v>
          </cell>
        </row>
        <row r="45">
          <cell r="G45">
            <v>0</v>
          </cell>
          <cell r="M45">
            <v>0</v>
          </cell>
        </row>
        <row r="46">
          <cell r="G46">
            <v>0</v>
          </cell>
          <cell r="M46">
            <v>0</v>
          </cell>
        </row>
        <row r="47">
          <cell r="G47">
            <v>0</v>
          </cell>
          <cell r="M47">
            <v>0</v>
          </cell>
        </row>
        <row r="48">
          <cell r="G48">
            <v>0</v>
          </cell>
          <cell r="M48">
            <v>0</v>
          </cell>
        </row>
        <row r="49">
          <cell r="G49">
            <v>0</v>
          </cell>
          <cell r="M49">
            <v>0</v>
          </cell>
        </row>
        <row r="50">
          <cell r="G50">
            <v>0</v>
          </cell>
          <cell r="M50">
            <v>0</v>
          </cell>
        </row>
        <row r="51">
          <cell r="G51">
            <v>0</v>
          </cell>
          <cell r="M51">
            <v>0</v>
          </cell>
        </row>
        <row r="52">
          <cell r="G52">
            <v>0</v>
          </cell>
          <cell r="M52">
            <v>0</v>
          </cell>
        </row>
        <row r="53">
          <cell r="G53">
            <v>0</v>
          </cell>
          <cell r="M53">
            <v>0</v>
          </cell>
        </row>
        <row r="54">
          <cell r="G54">
            <v>0</v>
          </cell>
          <cell r="M54">
            <v>0</v>
          </cell>
        </row>
        <row r="55">
          <cell r="G55">
            <v>0</v>
          </cell>
          <cell r="M55">
            <v>0</v>
          </cell>
        </row>
        <row r="56">
          <cell r="G56">
            <v>0</v>
          </cell>
          <cell r="M56">
            <v>0</v>
          </cell>
        </row>
        <row r="57">
          <cell r="G57">
            <v>0</v>
          </cell>
          <cell r="M57">
            <v>0</v>
          </cell>
        </row>
        <row r="58">
          <cell r="G58">
            <v>0</v>
          </cell>
          <cell r="M58">
            <v>0</v>
          </cell>
        </row>
        <row r="59">
          <cell r="G59">
            <v>0</v>
          </cell>
          <cell r="M59">
            <v>0</v>
          </cell>
        </row>
        <row r="60">
          <cell r="G60">
            <v>0</v>
          </cell>
          <cell r="M60">
            <v>0</v>
          </cell>
        </row>
        <row r="61">
          <cell r="G61">
            <v>0</v>
          </cell>
          <cell r="M61">
            <v>0</v>
          </cell>
        </row>
        <row r="62">
          <cell r="G62">
            <v>0</v>
          </cell>
          <cell r="M62">
            <v>0</v>
          </cell>
        </row>
        <row r="63">
          <cell r="G63">
            <v>0</v>
          </cell>
          <cell r="M63">
            <v>0</v>
          </cell>
        </row>
        <row r="64">
          <cell r="G64">
            <v>0</v>
          </cell>
          <cell r="M64">
            <v>0</v>
          </cell>
        </row>
        <row r="65">
          <cell r="G65">
            <v>0</v>
          </cell>
          <cell r="M65">
            <v>0</v>
          </cell>
        </row>
        <row r="66">
          <cell r="G66">
            <v>0</v>
          </cell>
          <cell r="M66">
            <v>0</v>
          </cell>
        </row>
        <row r="67">
          <cell r="G67">
            <v>0</v>
          </cell>
          <cell r="M67">
            <v>0</v>
          </cell>
        </row>
        <row r="68">
          <cell r="G68">
            <v>0</v>
          </cell>
          <cell r="M68">
            <v>0</v>
          </cell>
        </row>
        <row r="69">
          <cell r="G69">
            <v>0</v>
          </cell>
          <cell r="M69">
            <v>0</v>
          </cell>
        </row>
        <row r="70">
          <cell r="G70">
            <v>0</v>
          </cell>
          <cell r="M70">
            <v>0</v>
          </cell>
        </row>
        <row r="71">
          <cell r="G71">
            <v>0</v>
          </cell>
          <cell r="M71">
            <v>0</v>
          </cell>
        </row>
        <row r="72">
          <cell r="G72">
            <v>0</v>
          </cell>
          <cell r="M72">
            <v>0</v>
          </cell>
        </row>
        <row r="73">
          <cell r="G73">
            <v>0</v>
          </cell>
          <cell r="M73">
            <v>0</v>
          </cell>
        </row>
        <row r="74">
          <cell r="G74">
            <v>0</v>
          </cell>
          <cell r="M74">
            <v>0</v>
          </cell>
        </row>
        <row r="75">
          <cell r="G75">
            <v>0</v>
          </cell>
          <cell r="M75">
            <v>0</v>
          </cell>
        </row>
      </sheetData>
      <sheetData sheetId="19">
        <row r="7">
          <cell r="G7">
            <v>0</v>
          </cell>
          <cell r="M7">
            <v>0</v>
          </cell>
        </row>
        <row r="8">
          <cell r="G8">
            <v>0</v>
          </cell>
          <cell r="M8">
            <v>0</v>
          </cell>
        </row>
        <row r="9">
          <cell r="G9">
            <v>0</v>
          </cell>
          <cell r="M9">
            <v>0</v>
          </cell>
        </row>
        <row r="10">
          <cell r="G10">
            <v>0</v>
          </cell>
          <cell r="M10">
            <v>0</v>
          </cell>
        </row>
        <row r="11">
          <cell r="G11">
            <v>0</v>
          </cell>
          <cell r="M11">
            <v>0</v>
          </cell>
        </row>
        <row r="12">
          <cell r="G12">
            <v>0</v>
          </cell>
          <cell r="M12">
            <v>0</v>
          </cell>
        </row>
        <row r="13">
          <cell r="G13">
            <v>0</v>
          </cell>
          <cell r="M13">
            <v>0</v>
          </cell>
        </row>
        <row r="14">
          <cell r="G14">
            <v>0</v>
          </cell>
          <cell r="M14">
            <v>0</v>
          </cell>
        </row>
        <row r="15">
          <cell r="G15">
            <v>0</v>
          </cell>
          <cell r="M15">
            <v>0</v>
          </cell>
        </row>
        <row r="16">
          <cell r="G16">
            <v>0</v>
          </cell>
          <cell r="M16">
            <v>0</v>
          </cell>
        </row>
        <row r="17">
          <cell r="G17">
            <v>0</v>
          </cell>
          <cell r="M17">
            <v>0</v>
          </cell>
        </row>
        <row r="18">
          <cell r="G18">
            <v>0</v>
          </cell>
          <cell r="M18">
            <v>0</v>
          </cell>
        </row>
        <row r="19">
          <cell r="G19">
            <v>0</v>
          </cell>
          <cell r="M19">
            <v>0</v>
          </cell>
        </row>
        <row r="20">
          <cell r="G20">
            <v>0</v>
          </cell>
          <cell r="M20">
            <v>0</v>
          </cell>
        </row>
        <row r="21">
          <cell r="G21">
            <v>0</v>
          </cell>
          <cell r="M21">
            <v>0</v>
          </cell>
        </row>
        <row r="22">
          <cell r="G22">
            <v>0</v>
          </cell>
          <cell r="M22">
            <v>0</v>
          </cell>
        </row>
        <row r="23">
          <cell r="G23">
            <v>0</v>
          </cell>
          <cell r="M23">
            <v>0</v>
          </cell>
        </row>
        <row r="24">
          <cell r="G24">
            <v>0</v>
          </cell>
          <cell r="M24">
            <v>0</v>
          </cell>
        </row>
        <row r="25">
          <cell r="G25">
            <v>0</v>
          </cell>
          <cell r="M25">
            <v>0</v>
          </cell>
        </row>
        <row r="26">
          <cell r="G26">
            <v>0</v>
          </cell>
          <cell r="M26">
            <v>0</v>
          </cell>
        </row>
        <row r="27">
          <cell r="G27">
            <v>0</v>
          </cell>
          <cell r="M27">
            <v>0</v>
          </cell>
        </row>
        <row r="28">
          <cell r="G28">
            <v>0</v>
          </cell>
          <cell r="M28">
            <v>0</v>
          </cell>
        </row>
        <row r="29">
          <cell r="G29">
            <v>0</v>
          </cell>
          <cell r="M29">
            <v>0</v>
          </cell>
        </row>
        <row r="30">
          <cell r="G30">
            <v>0</v>
          </cell>
          <cell r="M30">
            <v>0</v>
          </cell>
        </row>
        <row r="31">
          <cell r="G31">
            <v>0</v>
          </cell>
          <cell r="M31">
            <v>0</v>
          </cell>
        </row>
        <row r="32">
          <cell r="G32">
            <v>6181</v>
          </cell>
          <cell r="M32">
            <v>7775</v>
          </cell>
        </row>
        <row r="33">
          <cell r="G33">
            <v>0</v>
          </cell>
          <cell r="M33">
            <v>0</v>
          </cell>
        </row>
        <row r="34">
          <cell r="G34">
            <v>0</v>
          </cell>
          <cell r="M34">
            <v>0</v>
          </cell>
        </row>
        <row r="35">
          <cell r="G35">
            <v>0</v>
          </cell>
          <cell r="M35">
            <v>0</v>
          </cell>
        </row>
        <row r="36">
          <cell r="G36">
            <v>0</v>
          </cell>
          <cell r="M36">
            <v>0</v>
          </cell>
        </row>
        <row r="37">
          <cell r="G37">
            <v>0</v>
          </cell>
          <cell r="M37">
            <v>0</v>
          </cell>
        </row>
        <row r="38">
          <cell r="G38">
            <v>0</v>
          </cell>
          <cell r="M38">
            <v>0</v>
          </cell>
        </row>
        <row r="39">
          <cell r="G39">
            <v>0</v>
          </cell>
          <cell r="M39">
            <v>0</v>
          </cell>
        </row>
        <row r="40">
          <cell r="G40">
            <v>0</v>
          </cell>
          <cell r="M40">
            <v>0</v>
          </cell>
        </row>
        <row r="41">
          <cell r="G41">
            <v>0</v>
          </cell>
          <cell r="M41">
            <v>0</v>
          </cell>
        </row>
        <row r="42">
          <cell r="G42">
            <v>0</v>
          </cell>
          <cell r="M42">
            <v>0</v>
          </cell>
        </row>
        <row r="43">
          <cell r="G43">
            <v>0</v>
          </cell>
          <cell r="M43">
            <v>0</v>
          </cell>
        </row>
        <row r="44">
          <cell r="G44">
            <v>0</v>
          </cell>
          <cell r="M44">
            <v>0</v>
          </cell>
        </row>
        <row r="45">
          <cell r="G45">
            <v>0</v>
          </cell>
          <cell r="M45">
            <v>0</v>
          </cell>
        </row>
        <row r="46">
          <cell r="G46">
            <v>0</v>
          </cell>
          <cell r="M46">
            <v>0</v>
          </cell>
        </row>
        <row r="47">
          <cell r="G47">
            <v>0</v>
          </cell>
          <cell r="M47">
            <v>0</v>
          </cell>
        </row>
        <row r="48">
          <cell r="G48">
            <v>0</v>
          </cell>
          <cell r="M48">
            <v>0</v>
          </cell>
        </row>
        <row r="49">
          <cell r="G49">
            <v>0</v>
          </cell>
          <cell r="M49">
            <v>0</v>
          </cell>
        </row>
        <row r="50">
          <cell r="G50">
            <v>0</v>
          </cell>
          <cell r="M50">
            <v>0</v>
          </cell>
        </row>
        <row r="51">
          <cell r="G51">
            <v>0</v>
          </cell>
          <cell r="M51">
            <v>0</v>
          </cell>
        </row>
        <row r="52">
          <cell r="G52">
            <v>0</v>
          </cell>
          <cell r="M52">
            <v>0</v>
          </cell>
        </row>
        <row r="53">
          <cell r="G53">
            <v>0</v>
          </cell>
          <cell r="M53">
            <v>0</v>
          </cell>
        </row>
        <row r="54">
          <cell r="G54">
            <v>0</v>
          </cell>
          <cell r="M54">
            <v>0</v>
          </cell>
        </row>
        <row r="55">
          <cell r="G55">
            <v>0</v>
          </cell>
          <cell r="M55">
            <v>0</v>
          </cell>
        </row>
        <row r="56">
          <cell r="G56">
            <v>0</v>
          </cell>
          <cell r="M56">
            <v>0</v>
          </cell>
        </row>
        <row r="57">
          <cell r="G57">
            <v>0</v>
          </cell>
          <cell r="M57">
            <v>0</v>
          </cell>
        </row>
        <row r="58">
          <cell r="G58">
            <v>0</v>
          </cell>
          <cell r="M58">
            <v>0</v>
          </cell>
        </row>
        <row r="59">
          <cell r="G59">
            <v>0</v>
          </cell>
          <cell r="M59">
            <v>0</v>
          </cell>
        </row>
        <row r="60">
          <cell r="G60">
            <v>0</v>
          </cell>
          <cell r="M60">
            <v>0</v>
          </cell>
        </row>
        <row r="61">
          <cell r="G61">
            <v>0</v>
          </cell>
          <cell r="M61">
            <v>0</v>
          </cell>
        </row>
        <row r="62">
          <cell r="G62">
            <v>0</v>
          </cell>
          <cell r="M62">
            <v>0</v>
          </cell>
        </row>
        <row r="63">
          <cell r="G63">
            <v>0</v>
          </cell>
          <cell r="M63">
            <v>0</v>
          </cell>
        </row>
        <row r="64">
          <cell r="G64">
            <v>0</v>
          </cell>
          <cell r="M64">
            <v>0</v>
          </cell>
        </row>
        <row r="65">
          <cell r="G65">
            <v>0</v>
          </cell>
          <cell r="M65">
            <v>0</v>
          </cell>
        </row>
        <row r="66">
          <cell r="G66">
            <v>0</v>
          </cell>
          <cell r="M66">
            <v>0</v>
          </cell>
        </row>
        <row r="67">
          <cell r="G67">
            <v>0</v>
          </cell>
          <cell r="M67">
            <v>0</v>
          </cell>
        </row>
        <row r="68">
          <cell r="G68">
            <v>0</v>
          </cell>
          <cell r="M68">
            <v>0</v>
          </cell>
        </row>
        <row r="69">
          <cell r="G69">
            <v>0</v>
          </cell>
          <cell r="M69">
            <v>0</v>
          </cell>
        </row>
        <row r="70">
          <cell r="G70">
            <v>0</v>
          </cell>
          <cell r="M70">
            <v>0</v>
          </cell>
        </row>
        <row r="71">
          <cell r="G71">
            <v>0</v>
          </cell>
          <cell r="M71">
            <v>0</v>
          </cell>
        </row>
        <row r="72">
          <cell r="G72">
            <v>0</v>
          </cell>
          <cell r="M72">
            <v>0</v>
          </cell>
        </row>
        <row r="73">
          <cell r="G73">
            <v>0</v>
          </cell>
          <cell r="M73">
            <v>0</v>
          </cell>
        </row>
        <row r="74">
          <cell r="G74">
            <v>0</v>
          </cell>
          <cell r="M74">
            <v>0</v>
          </cell>
        </row>
        <row r="75">
          <cell r="G75">
            <v>0</v>
          </cell>
          <cell r="M75">
            <v>0</v>
          </cell>
        </row>
      </sheetData>
      <sheetData sheetId="20">
        <row r="7">
          <cell r="G7">
            <v>0</v>
          </cell>
          <cell r="M7">
            <v>0</v>
          </cell>
        </row>
        <row r="8">
          <cell r="G8">
            <v>0</v>
          </cell>
          <cell r="M8">
            <v>0</v>
          </cell>
        </row>
        <row r="9">
          <cell r="G9">
            <v>0</v>
          </cell>
          <cell r="M9">
            <v>0</v>
          </cell>
        </row>
        <row r="10">
          <cell r="G10">
            <v>0</v>
          </cell>
          <cell r="M10">
            <v>0</v>
          </cell>
        </row>
        <row r="11">
          <cell r="G11">
            <v>0</v>
          </cell>
          <cell r="M11">
            <v>0</v>
          </cell>
        </row>
        <row r="12">
          <cell r="G12">
            <v>0</v>
          </cell>
          <cell r="M12">
            <v>0</v>
          </cell>
        </row>
        <row r="13">
          <cell r="G13">
            <v>0</v>
          </cell>
          <cell r="M13">
            <v>0</v>
          </cell>
        </row>
        <row r="14">
          <cell r="G14">
            <v>0</v>
          </cell>
          <cell r="M14">
            <v>0</v>
          </cell>
        </row>
        <row r="15">
          <cell r="G15">
            <v>0</v>
          </cell>
          <cell r="M15">
            <v>0</v>
          </cell>
        </row>
        <row r="16">
          <cell r="G16">
            <v>0</v>
          </cell>
          <cell r="M16">
            <v>0</v>
          </cell>
        </row>
        <row r="17">
          <cell r="G17">
            <v>0</v>
          </cell>
          <cell r="M17">
            <v>0</v>
          </cell>
        </row>
        <row r="18">
          <cell r="G18">
            <v>0</v>
          </cell>
          <cell r="M18">
            <v>0</v>
          </cell>
        </row>
        <row r="19">
          <cell r="G19">
            <v>0</v>
          </cell>
          <cell r="M19">
            <v>0</v>
          </cell>
        </row>
        <row r="20">
          <cell r="G20">
            <v>0</v>
          </cell>
          <cell r="M20">
            <v>0</v>
          </cell>
        </row>
        <row r="21">
          <cell r="G21">
            <v>0</v>
          </cell>
          <cell r="M21">
            <v>0</v>
          </cell>
        </row>
        <row r="22">
          <cell r="G22">
            <v>0</v>
          </cell>
          <cell r="M22">
            <v>0</v>
          </cell>
        </row>
        <row r="23">
          <cell r="G23">
            <v>0</v>
          </cell>
          <cell r="M23">
            <v>0</v>
          </cell>
        </row>
        <row r="24">
          <cell r="G24">
            <v>0</v>
          </cell>
          <cell r="M24">
            <v>0</v>
          </cell>
        </row>
        <row r="25">
          <cell r="G25">
            <v>0</v>
          </cell>
          <cell r="M25">
            <v>0</v>
          </cell>
        </row>
        <row r="26">
          <cell r="G26">
            <v>0</v>
          </cell>
          <cell r="M26">
            <v>0</v>
          </cell>
        </row>
        <row r="27">
          <cell r="G27">
            <v>0</v>
          </cell>
          <cell r="M27">
            <v>0</v>
          </cell>
        </row>
        <row r="28">
          <cell r="G28">
            <v>0</v>
          </cell>
          <cell r="M28">
            <v>0</v>
          </cell>
        </row>
        <row r="29">
          <cell r="G29">
            <v>0</v>
          </cell>
          <cell r="M29">
            <v>0</v>
          </cell>
        </row>
        <row r="30">
          <cell r="G30">
            <v>0</v>
          </cell>
          <cell r="M30">
            <v>0</v>
          </cell>
        </row>
        <row r="31">
          <cell r="G31">
            <v>0</v>
          </cell>
          <cell r="M31">
            <v>0</v>
          </cell>
        </row>
        <row r="32">
          <cell r="G32">
            <v>0</v>
          </cell>
          <cell r="M32">
            <v>0</v>
          </cell>
        </row>
        <row r="33">
          <cell r="G33">
            <v>0</v>
          </cell>
          <cell r="M33">
            <v>0</v>
          </cell>
        </row>
        <row r="34">
          <cell r="G34">
            <v>0</v>
          </cell>
          <cell r="M34">
            <v>0</v>
          </cell>
        </row>
        <row r="35">
          <cell r="G35">
            <v>0</v>
          </cell>
          <cell r="M35">
            <v>0</v>
          </cell>
        </row>
        <row r="36">
          <cell r="G36">
            <v>0</v>
          </cell>
          <cell r="M36">
            <v>0</v>
          </cell>
        </row>
        <row r="37">
          <cell r="G37">
            <v>0</v>
          </cell>
          <cell r="M37">
            <v>0</v>
          </cell>
        </row>
        <row r="38">
          <cell r="G38">
            <v>0</v>
          </cell>
          <cell r="M38">
            <v>0</v>
          </cell>
        </row>
        <row r="39">
          <cell r="G39">
            <v>0</v>
          </cell>
          <cell r="M39">
            <v>0</v>
          </cell>
        </row>
        <row r="40">
          <cell r="G40">
            <v>0</v>
          </cell>
          <cell r="M40">
            <v>0</v>
          </cell>
        </row>
        <row r="41">
          <cell r="G41">
            <v>0</v>
          </cell>
          <cell r="M41">
            <v>0</v>
          </cell>
        </row>
        <row r="42">
          <cell r="G42">
            <v>0</v>
          </cell>
          <cell r="M42">
            <v>0</v>
          </cell>
        </row>
        <row r="43">
          <cell r="G43">
            <v>0</v>
          </cell>
          <cell r="M43">
            <v>0</v>
          </cell>
        </row>
        <row r="44">
          <cell r="G44">
            <v>0</v>
          </cell>
          <cell r="M44">
            <v>0</v>
          </cell>
        </row>
        <row r="45">
          <cell r="G45">
            <v>0</v>
          </cell>
          <cell r="M45">
            <v>0</v>
          </cell>
        </row>
        <row r="46">
          <cell r="G46">
            <v>0</v>
          </cell>
          <cell r="M46">
            <v>0</v>
          </cell>
        </row>
        <row r="47">
          <cell r="G47">
            <v>0</v>
          </cell>
          <cell r="M47">
            <v>0</v>
          </cell>
        </row>
        <row r="48">
          <cell r="G48">
            <v>0</v>
          </cell>
          <cell r="M48">
            <v>0</v>
          </cell>
        </row>
        <row r="49">
          <cell r="G49">
            <v>0</v>
          </cell>
          <cell r="M49">
            <v>0</v>
          </cell>
        </row>
        <row r="50">
          <cell r="G50">
            <v>0</v>
          </cell>
          <cell r="M50">
            <v>0</v>
          </cell>
        </row>
        <row r="51">
          <cell r="G51">
            <v>0</v>
          </cell>
          <cell r="M51">
            <v>0</v>
          </cell>
        </row>
        <row r="52">
          <cell r="G52">
            <v>0</v>
          </cell>
          <cell r="M52">
            <v>0</v>
          </cell>
        </row>
        <row r="53">
          <cell r="G53">
            <v>1140</v>
          </cell>
          <cell r="M53">
            <v>0</v>
          </cell>
        </row>
        <row r="54">
          <cell r="G54">
            <v>0</v>
          </cell>
          <cell r="M54">
            <v>0</v>
          </cell>
        </row>
        <row r="55">
          <cell r="G55">
            <v>0</v>
          </cell>
          <cell r="M55">
            <v>0</v>
          </cell>
        </row>
        <row r="56">
          <cell r="G56">
            <v>0</v>
          </cell>
          <cell r="M56">
            <v>0</v>
          </cell>
        </row>
        <row r="57">
          <cell r="G57">
            <v>0</v>
          </cell>
          <cell r="M57">
            <v>0</v>
          </cell>
        </row>
        <row r="58">
          <cell r="G58">
            <v>0</v>
          </cell>
          <cell r="M58">
            <v>0</v>
          </cell>
        </row>
        <row r="59">
          <cell r="G59">
            <v>0</v>
          </cell>
          <cell r="M59">
            <v>0</v>
          </cell>
        </row>
        <row r="60">
          <cell r="G60">
            <v>0</v>
          </cell>
          <cell r="M60">
            <v>0</v>
          </cell>
        </row>
        <row r="61">
          <cell r="G61">
            <v>0</v>
          </cell>
          <cell r="M61">
            <v>0</v>
          </cell>
        </row>
        <row r="62">
          <cell r="G62">
            <v>0</v>
          </cell>
          <cell r="M62">
            <v>0</v>
          </cell>
        </row>
        <row r="63">
          <cell r="G63">
            <v>0</v>
          </cell>
          <cell r="M63">
            <v>0</v>
          </cell>
        </row>
        <row r="64">
          <cell r="G64">
            <v>0</v>
          </cell>
          <cell r="M64">
            <v>0</v>
          </cell>
        </row>
        <row r="65">
          <cell r="G65">
            <v>0</v>
          </cell>
          <cell r="M65">
            <v>0</v>
          </cell>
        </row>
        <row r="66">
          <cell r="G66">
            <v>0</v>
          </cell>
          <cell r="M66">
            <v>0</v>
          </cell>
        </row>
        <row r="67">
          <cell r="G67">
            <v>0</v>
          </cell>
          <cell r="M67">
            <v>0</v>
          </cell>
        </row>
        <row r="68">
          <cell r="G68">
            <v>0</v>
          </cell>
          <cell r="M68">
            <v>0</v>
          </cell>
        </row>
        <row r="69">
          <cell r="G69">
            <v>0</v>
          </cell>
          <cell r="M69">
            <v>0</v>
          </cell>
        </row>
        <row r="70">
          <cell r="G70">
            <v>0</v>
          </cell>
          <cell r="M70">
            <v>0</v>
          </cell>
        </row>
        <row r="71">
          <cell r="G71">
            <v>0</v>
          </cell>
          <cell r="M71">
            <v>0</v>
          </cell>
        </row>
        <row r="72">
          <cell r="G72">
            <v>0</v>
          </cell>
          <cell r="M72">
            <v>0</v>
          </cell>
        </row>
        <row r="73">
          <cell r="G73">
            <v>0</v>
          </cell>
          <cell r="M73">
            <v>0</v>
          </cell>
        </row>
        <row r="74">
          <cell r="G74">
            <v>0</v>
          </cell>
          <cell r="M74">
            <v>0</v>
          </cell>
        </row>
        <row r="75">
          <cell r="G75">
            <v>0</v>
          </cell>
          <cell r="M75">
            <v>0</v>
          </cell>
        </row>
      </sheetData>
      <sheetData sheetId="21">
        <row r="7">
          <cell r="G7">
            <v>0</v>
          </cell>
          <cell r="M7">
            <v>0</v>
          </cell>
        </row>
        <row r="8">
          <cell r="G8">
            <v>0</v>
          </cell>
          <cell r="M8">
            <v>0</v>
          </cell>
        </row>
        <row r="9">
          <cell r="G9">
            <v>0</v>
          </cell>
          <cell r="M9">
            <v>0</v>
          </cell>
        </row>
        <row r="10">
          <cell r="G10">
            <v>0</v>
          </cell>
          <cell r="M10">
            <v>0</v>
          </cell>
        </row>
        <row r="11">
          <cell r="G11">
            <v>0</v>
          </cell>
          <cell r="M11">
            <v>0</v>
          </cell>
        </row>
        <row r="12">
          <cell r="G12">
            <v>0</v>
          </cell>
          <cell r="M12">
            <v>0</v>
          </cell>
        </row>
        <row r="13">
          <cell r="G13">
            <v>0</v>
          </cell>
          <cell r="M13">
            <v>0</v>
          </cell>
        </row>
        <row r="14">
          <cell r="G14">
            <v>0</v>
          </cell>
          <cell r="M14">
            <v>0</v>
          </cell>
        </row>
        <row r="15">
          <cell r="G15">
            <v>0</v>
          </cell>
          <cell r="M15">
            <v>0</v>
          </cell>
        </row>
        <row r="16">
          <cell r="G16">
            <v>0</v>
          </cell>
          <cell r="M16">
            <v>0</v>
          </cell>
        </row>
        <row r="17">
          <cell r="G17">
            <v>0</v>
          </cell>
          <cell r="M17">
            <v>0</v>
          </cell>
        </row>
        <row r="18">
          <cell r="G18">
            <v>0</v>
          </cell>
          <cell r="M18">
            <v>0</v>
          </cell>
        </row>
        <row r="19">
          <cell r="G19">
            <v>0</v>
          </cell>
          <cell r="M19">
            <v>0</v>
          </cell>
        </row>
        <row r="20">
          <cell r="G20">
            <v>0</v>
          </cell>
          <cell r="M20">
            <v>0</v>
          </cell>
        </row>
        <row r="21">
          <cell r="G21">
            <v>0</v>
          </cell>
          <cell r="M21">
            <v>0</v>
          </cell>
        </row>
        <row r="22">
          <cell r="G22">
            <v>0</v>
          </cell>
          <cell r="M22">
            <v>0</v>
          </cell>
        </row>
        <row r="23">
          <cell r="G23">
            <v>2112</v>
          </cell>
          <cell r="M23">
            <v>3190</v>
          </cell>
        </row>
        <row r="24">
          <cell r="G24">
            <v>0</v>
          </cell>
          <cell r="M24">
            <v>0</v>
          </cell>
        </row>
        <row r="25">
          <cell r="G25">
            <v>0</v>
          </cell>
          <cell r="M25">
            <v>0</v>
          </cell>
        </row>
        <row r="26">
          <cell r="G26">
            <v>0</v>
          </cell>
          <cell r="M26">
            <v>0</v>
          </cell>
        </row>
        <row r="27">
          <cell r="G27">
            <v>0</v>
          </cell>
          <cell r="M27">
            <v>0</v>
          </cell>
        </row>
        <row r="28">
          <cell r="G28">
            <v>0</v>
          </cell>
          <cell r="M28">
            <v>0</v>
          </cell>
        </row>
        <row r="29">
          <cell r="G29">
            <v>0</v>
          </cell>
          <cell r="M29">
            <v>0</v>
          </cell>
        </row>
        <row r="30">
          <cell r="G30">
            <v>0</v>
          </cell>
          <cell r="M30">
            <v>0</v>
          </cell>
        </row>
        <row r="31">
          <cell r="G31">
            <v>0</v>
          </cell>
          <cell r="M31">
            <v>0</v>
          </cell>
        </row>
        <row r="32">
          <cell r="G32">
            <v>0</v>
          </cell>
          <cell r="M32">
            <v>0</v>
          </cell>
        </row>
        <row r="33">
          <cell r="G33">
            <v>0</v>
          </cell>
          <cell r="M33">
            <v>0</v>
          </cell>
        </row>
        <row r="34">
          <cell r="G34">
            <v>0</v>
          </cell>
          <cell r="M34">
            <v>0</v>
          </cell>
        </row>
        <row r="35">
          <cell r="G35">
            <v>0</v>
          </cell>
          <cell r="M35">
            <v>0</v>
          </cell>
        </row>
        <row r="36">
          <cell r="G36">
            <v>0</v>
          </cell>
          <cell r="M36">
            <v>0</v>
          </cell>
        </row>
        <row r="37">
          <cell r="G37">
            <v>0</v>
          </cell>
          <cell r="M37">
            <v>0</v>
          </cell>
        </row>
        <row r="38">
          <cell r="G38">
            <v>0</v>
          </cell>
          <cell r="M38">
            <v>0</v>
          </cell>
        </row>
        <row r="39">
          <cell r="G39">
            <v>0</v>
          </cell>
          <cell r="M39">
            <v>0</v>
          </cell>
        </row>
        <row r="40">
          <cell r="G40">
            <v>0</v>
          </cell>
          <cell r="M40">
            <v>0</v>
          </cell>
        </row>
        <row r="41">
          <cell r="G41">
            <v>0</v>
          </cell>
          <cell r="M41">
            <v>0</v>
          </cell>
        </row>
        <row r="42">
          <cell r="G42">
            <v>0</v>
          </cell>
          <cell r="M42">
            <v>0</v>
          </cell>
        </row>
        <row r="43">
          <cell r="G43">
            <v>0</v>
          </cell>
          <cell r="M43">
            <v>0</v>
          </cell>
        </row>
        <row r="44">
          <cell r="G44">
            <v>0</v>
          </cell>
          <cell r="M44">
            <v>0</v>
          </cell>
        </row>
        <row r="45">
          <cell r="G45">
            <v>0</v>
          </cell>
          <cell r="M45">
            <v>0</v>
          </cell>
        </row>
        <row r="46">
          <cell r="G46">
            <v>0</v>
          </cell>
          <cell r="M46">
            <v>0</v>
          </cell>
        </row>
        <row r="47">
          <cell r="G47">
            <v>0</v>
          </cell>
          <cell r="M47">
            <v>0</v>
          </cell>
        </row>
        <row r="48">
          <cell r="G48">
            <v>0</v>
          </cell>
          <cell r="M48">
            <v>0</v>
          </cell>
        </row>
        <row r="49">
          <cell r="G49">
            <v>0</v>
          </cell>
          <cell r="M49">
            <v>0</v>
          </cell>
        </row>
        <row r="50">
          <cell r="G50">
            <v>0</v>
          </cell>
          <cell r="M50">
            <v>0</v>
          </cell>
        </row>
        <row r="51">
          <cell r="G51">
            <v>0</v>
          </cell>
          <cell r="M51">
            <v>0</v>
          </cell>
        </row>
        <row r="52">
          <cell r="G52">
            <v>0</v>
          </cell>
          <cell r="M52">
            <v>0</v>
          </cell>
        </row>
        <row r="53">
          <cell r="G53">
            <v>0</v>
          </cell>
          <cell r="M53">
            <v>0</v>
          </cell>
        </row>
        <row r="54">
          <cell r="G54">
            <v>0</v>
          </cell>
          <cell r="M54">
            <v>0</v>
          </cell>
        </row>
        <row r="55">
          <cell r="G55">
            <v>0</v>
          </cell>
          <cell r="M55">
            <v>0</v>
          </cell>
        </row>
        <row r="56">
          <cell r="G56">
            <v>0</v>
          </cell>
          <cell r="M56">
            <v>0</v>
          </cell>
        </row>
        <row r="57">
          <cell r="G57">
            <v>0</v>
          </cell>
          <cell r="M57">
            <v>0</v>
          </cell>
        </row>
        <row r="58">
          <cell r="G58">
            <v>0</v>
          </cell>
          <cell r="M58">
            <v>0</v>
          </cell>
        </row>
        <row r="59">
          <cell r="G59">
            <v>0</v>
          </cell>
          <cell r="M59">
            <v>0</v>
          </cell>
        </row>
        <row r="60">
          <cell r="G60">
            <v>0</v>
          </cell>
          <cell r="M60">
            <v>0</v>
          </cell>
        </row>
        <row r="61">
          <cell r="G61">
            <v>0</v>
          </cell>
          <cell r="M61">
            <v>0</v>
          </cell>
        </row>
        <row r="62">
          <cell r="G62">
            <v>0</v>
          </cell>
          <cell r="M62">
            <v>0</v>
          </cell>
        </row>
        <row r="63">
          <cell r="G63">
            <v>0</v>
          </cell>
          <cell r="M63">
            <v>0</v>
          </cell>
        </row>
        <row r="64">
          <cell r="G64">
            <v>0</v>
          </cell>
          <cell r="M64">
            <v>0</v>
          </cell>
        </row>
        <row r="65">
          <cell r="G65">
            <v>0</v>
          </cell>
          <cell r="M65">
            <v>0</v>
          </cell>
        </row>
        <row r="66">
          <cell r="G66">
            <v>0</v>
          </cell>
          <cell r="M66">
            <v>0</v>
          </cell>
        </row>
        <row r="67">
          <cell r="G67">
            <v>0</v>
          </cell>
          <cell r="M67">
            <v>0</v>
          </cell>
        </row>
        <row r="68">
          <cell r="G68">
            <v>0</v>
          </cell>
          <cell r="M68">
            <v>0</v>
          </cell>
        </row>
        <row r="69">
          <cell r="G69">
            <v>0</v>
          </cell>
          <cell r="M69">
            <v>0</v>
          </cell>
        </row>
        <row r="70">
          <cell r="G70">
            <v>0</v>
          </cell>
          <cell r="M70">
            <v>0</v>
          </cell>
        </row>
        <row r="71">
          <cell r="G71">
            <v>0</v>
          </cell>
          <cell r="M71">
            <v>0</v>
          </cell>
        </row>
        <row r="72">
          <cell r="G72">
            <v>0</v>
          </cell>
          <cell r="M72">
            <v>0</v>
          </cell>
        </row>
        <row r="73">
          <cell r="G73">
            <v>0</v>
          </cell>
          <cell r="M73">
            <v>0</v>
          </cell>
        </row>
        <row r="74">
          <cell r="G74">
            <v>0</v>
          </cell>
          <cell r="M74">
            <v>0</v>
          </cell>
        </row>
        <row r="75">
          <cell r="G75">
            <v>0</v>
          </cell>
          <cell r="M75">
            <v>0</v>
          </cell>
        </row>
      </sheetData>
      <sheetData sheetId="22">
        <row r="7">
          <cell r="G7">
            <v>0</v>
          </cell>
          <cell r="M7">
            <v>0</v>
          </cell>
        </row>
        <row r="8">
          <cell r="G8">
            <v>0</v>
          </cell>
          <cell r="M8">
            <v>0</v>
          </cell>
        </row>
        <row r="9">
          <cell r="G9">
            <v>0</v>
          </cell>
          <cell r="M9">
            <v>0</v>
          </cell>
        </row>
        <row r="10">
          <cell r="G10">
            <v>-2523</v>
          </cell>
          <cell r="M10">
            <v>-1917</v>
          </cell>
        </row>
        <row r="11">
          <cell r="G11">
            <v>0</v>
          </cell>
          <cell r="M11">
            <v>0</v>
          </cell>
        </row>
        <row r="12">
          <cell r="G12">
            <v>0</v>
          </cell>
          <cell r="M12">
            <v>0</v>
          </cell>
        </row>
        <row r="13">
          <cell r="G13">
            <v>0</v>
          </cell>
          <cell r="M13">
            <v>0</v>
          </cell>
        </row>
        <row r="14">
          <cell r="G14">
            <v>2316</v>
          </cell>
          <cell r="M14">
            <v>1998</v>
          </cell>
        </row>
        <row r="15">
          <cell r="G15">
            <v>0</v>
          </cell>
          <cell r="M15">
            <v>0</v>
          </cell>
        </row>
        <row r="16">
          <cell r="G16">
            <v>1934</v>
          </cell>
          <cell r="M16">
            <v>2878</v>
          </cell>
        </row>
        <row r="17">
          <cell r="G17">
            <v>0</v>
          </cell>
          <cell r="M17">
            <v>0</v>
          </cell>
        </row>
        <row r="18">
          <cell r="G18">
            <v>0</v>
          </cell>
          <cell r="M18">
            <v>0</v>
          </cell>
        </row>
        <row r="19">
          <cell r="G19">
            <v>0</v>
          </cell>
          <cell r="M19">
            <v>0</v>
          </cell>
        </row>
        <row r="20">
          <cell r="G20">
            <v>0</v>
          </cell>
          <cell r="M20">
            <v>0</v>
          </cell>
        </row>
        <row r="21">
          <cell r="G21">
            <v>0</v>
          </cell>
          <cell r="M21">
            <v>0</v>
          </cell>
        </row>
        <row r="22">
          <cell r="G22">
            <v>0</v>
          </cell>
          <cell r="M22">
            <v>0</v>
          </cell>
        </row>
        <row r="23">
          <cell r="G23">
            <v>1748</v>
          </cell>
          <cell r="M23">
            <v>3288</v>
          </cell>
        </row>
        <row r="24">
          <cell r="G24">
            <v>0</v>
          </cell>
          <cell r="M24">
            <v>0</v>
          </cell>
        </row>
        <row r="25">
          <cell r="G25">
            <v>0</v>
          </cell>
          <cell r="M25">
            <v>0</v>
          </cell>
        </row>
        <row r="26">
          <cell r="G26">
            <v>0</v>
          </cell>
          <cell r="M26">
            <v>0</v>
          </cell>
        </row>
        <row r="27">
          <cell r="G27">
            <v>0</v>
          </cell>
          <cell r="M27">
            <v>0</v>
          </cell>
        </row>
        <row r="28">
          <cell r="G28">
            <v>0</v>
          </cell>
          <cell r="M28">
            <v>0</v>
          </cell>
        </row>
        <row r="29">
          <cell r="G29">
            <v>0</v>
          </cell>
          <cell r="M29">
            <v>0</v>
          </cell>
        </row>
        <row r="30">
          <cell r="G30">
            <v>0</v>
          </cell>
          <cell r="M30">
            <v>0</v>
          </cell>
        </row>
        <row r="31">
          <cell r="G31">
            <v>0</v>
          </cell>
          <cell r="M31">
            <v>0</v>
          </cell>
        </row>
        <row r="32">
          <cell r="G32">
            <v>944</v>
          </cell>
          <cell r="M32">
            <v>-2332</v>
          </cell>
        </row>
        <row r="33">
          <cell r="G33">
            <v>0</v>
          </cell>
          <cell r="M33">
            <v>0</v>
          </cell>
        </row>
        <row r="34">
          <cell r="G34">
            <v>0</v>
          </cell>
          <cell r="M34">
            <v>0</v>
          </cell>
        </row>
        <row r="35">
          <cell r="G35">
            <v>0</v>
          </cell>
          <cell r="M35">
            <v>0</v>
          </cell>
        </row>
        <row r="36">
          <cell r="G36">
            <v>0</v>
          </cell>
          <cell r="M36">
            <v>0</v>
          </cell>
        </row>
        <row r="37">
          <cell r="G37">
            <v>0</v>
          </cell>
          <cell r="M37">
            <v>0</v>
          </cell>
        </row>
        <row r="38">
          <cell r="G38">
            <v>-2662</v>
          </cell>
          <cell r="M38">
            <v>-1143</v>
          </cell>
        </row>
        <row r="39">
          <cell r="G39">
            <v>0</v>
          </cell>
          <cell r="M39">
            <v>0</v>
          </cell>
        </row>
        <row r="40">
          <cell r="G40">
            <v>0</v>
          </cell>
          <cell r="M40">
            <v>0</v>
          </cell>
        </row>
        <row r="41">
          <cell r="G41">
            <v>0</v>
          </cell>
          <cell r="M41">
            <v>0</v>
          </cell>
        </row>
        <row r="42">
          <cell r="G42">
            <v>1554</v>
          </cell>
          <cell r="M42">
            <v>2726</v>
          </cell>
        </row>
        <row r="43">
          <cell r="G43">
            <v>0</v>
          </cell>
          <cell r="M43">
            <v>0</v>
          </cell>
        </row>
        <row r="44">
          <cell r="G44">
            <v>0</v>
          </cell>
          <cell r="M44">
            <v>0</v>
          </cell>
        </row>
        <row r="45">
          <cell r="G45">
            <v>0</v>
          </cell>
          <cell r="M45">
            <v>0</v>
          </cell>
        </row>
        <row r="46">
          <cell r="G46">
            <v>0</v>
          </cell>
          <cell r="M46">
            <v>0</v>
          </cell>
        </row>
        <row r="47">
          <cell r="G47">
            <v>0</v>
          </cell>
          <cell r="M47">
            <v>0</v>
          </cell>
        </row>
        <row r="48">
          <cell r="G48">
            <v>0</v>
          </cell>
          <cell r="M48">
            <v>0</v>
          </cell>
        </row>
        <row r="49">
          <cell r="G49">
            <v>0</v>
          </cell>
          <cell r="M49">
            <v>0</v>
          </cell>
        </row>
        <row r="50">
          <cell r="G50">
            <v>0</v>
          </cell>
          <cell r="M50">
            <v>0</v>
          </cell>
        </row>
        <row r="51">
          <cell r="G51">
            <v>0</v>
          </cell>
          <cell r="M51">
            <v>0</v>
          </cell>
        </row>
        <row r="52">
          <cell r="G52">
            <v>0</v>
          </cell>
          <cell r="M52">
            <v>0</v>
          </cell>
        </row>
        <row r="53">
          <cell r="G53">
            <v>0</v>
          </cell>
          <cell r="M53">
            <v>0</v>
          </cell>
        </row>
        <row r="54">
          <cell r="G54">
            <v>0</v>
          </cell>
          <cell r="M54">
            <v>0</v>
          </cell>
        </row>
        <row r="55">
          <cell r="G55">
            <v>0</v>
          </cell>
          <cell r="M55">
            <v>0</v>
          </cell>
        </row>
        <row r="56">
          <cell r="G56">
            <v>0</v>
          </cell>
          <cell r="M56">
            <v>0</v>
          </cell>
        </row>
        <row r="57">
          <cell r="G57">
            <v>0</v>
          </cell>
          <cell r="M57">
            <v>0</v>
          </cell>
        </row>
        <row r="58">
          <cell r="G58">
            <v>0</v>
          </cell>
          <cell r="M58">
            <v>0</v>
          </cell>
        </row>
        <row r="59">
          <cell r="G59">
            <v>0</v>
          </cell>
          <cell r="M59">
            <v>0</v>
          </cell>
        </row>
        <row r="60">
          <cell r="G60">
            <v>0</v>
          </cell>
          <cell r="M60">
            <v>0</v>
          </cell>
        </row>
        <row r="61">
          <cell r="G61">
            <v>0</v>
          </cell>
          <cell r="M61">
            <v>0</v>
          </cell>
        </row>
        <row r="62">
          <cell r="G62">
            <v>0</v>
          </cell>
          <cell r="M62">
            <v>0</v>
          </cell>
        </row>
        <row r="63">
          <cell r="G63">
            <v>0</v>
          </cell>
          <cell r="M63">
            <v>0</v>
          </cell>
        </row>
        <row r="64">
          <cell r="G64">
            <v>0</v>
          </cell>
          <cell r="M64">
            <v>0</v>
          </cell>
        </row>
        <row r="65">
          <cell r="G65">
            <v>0</v>
          </cell>
          <cell r="M65">
            <v>0</v>
          </cell>
        </row>
        <row r="66">
          <cell r="G66">
            <v>0</v>
          </cell>
          <cell r="M66">
            <v>0</v>
          </cell>
        </row>
        <row r="67">
          <cell r="G67">
            <v>1423</v>
          </cell>
          <cell r="M67">
            <v>3528</v>
          </cell>
        </row>
        <row r="68">
          <cell r="G68">
            <v>0</v>
          </cell>
          <cell r="M68">
            <v>0</v>
          </cell>
        </row>
        <row r="69">
          <cell r="G69">
            <v>0</v>
          </cell>
          <cell r="M69">
            <v>0</v>
          </cell>
        </row>
        <row r="70">
          <cell r="G70">
            <v>0</v>
          </cell>
          <cell r="M70">
            <v>0</v>
          </cell>
        </row>
        <row r="71">
          <cell r="G71">
            <v>0</v>
          </cell>
          <cell r="M71">
            <v>0</v>
          </cell>
        </row>
        <row r="72">
          <cell r="G72">
            <v>0</v>
          </cell>
          <cell r="M72">
            <v>0</v>
          </cell>
        </row>
        <row r="73">
          <cell r="G73">
            <v>0</v>
          </cell>
          <cell r="M73">
            <v>0</v>
          </cell>
        </row>
        <row r="74">
          <cell r="G74">
            <v>0</v>
          </cell>
          <cell r="M74">
            <v>0</v>
          </cell>
        </row>
        <row r="75">
          <cell r="G75">
            <v>0</v>
          </cell>
          <cell r="M75">
            <v>0</v>
          </cell>
        </row>
      </sheetData>
      <sheetData sheetId="23">
        <row r="7">
          <cell r="G7">
            <v>0</v>
          </cell>
          <cell r="M7">
            <v>0</v>
          </cell>
        </row>
        <row r="8">
          <cell r="G8">
            <v>0</v>
          </cell>
          <cell r="M8">
            <v>0</v>
          </cell>
        </row>
        <row r="9">
          <cell r="G9">
            <v>0</v>
          </cell>
          <cell r="M9">
            <v>0</v>
          </cell>
        </row>
        <row r="10">
          <cell r="G10">
            <v>0</v>
          </cell>
          <cell r="M10">
            <v>0</v>
          </cell>
        </row>
        <row r="11">
          <cell r="G11">
            <v>0</v>
          </cell>
          <cell r="M11">
            <v>0</v>
          </cell>
        </row>
        <row r="12">
          <cell r="G12">
            <v>-2376</v>
          </cell>
          <cell r="M12">
            <v>-1730</v>
          </cell>
        </row>
        <row r="13">
          <cell r="G13">
            <v>-2439</v>
          </cell>
          <cell r="M13">
            <v>-9878</v>
          </cell>
        </row>
        <row r="14">
          <cell r="G14">
            <v>-4142</v>
          </cell>
          <cell r="M14">
            <v>-4235</v>
          </cell>
        </row>
        <row r="15">
          <cell r="G15">
            <v>-8049</v>
          </cell>
          <cell r="M15">
            <v>-8991</v>
          </cell>
        </row>
        <row r="16">
          <cell r="G16">
            <v>-3230</v>
          </cell>
          <cell r="M16">
            <v>-6043</v>
          </cell>
        </row>
        <row r="17">
          <cell r="G17">
            <v>0</v>
          </cell>
          <cell r="M17">
            <v>0</v>
          </cell>
        </row>
        <row r="18">
          <cell r="G18">
            <v>0</v>
          </cell>
          <cell r="M18">
            <v>0</v>
          </cell>
        </row>
        <row r="19">
          <cell r="G19">
            <v>0</v>
          </cell>
          <cell r="M19">
            <v>0</v>
          </cell>
        </row>
        <row r="20">
          <cell r="G20">
            <v>0</v>
          </cell>
          <cell r="M20">
            <v>0</v>
          </cell>
        </row>
        <row r="21">
          <cell r="G21">
            <v>0</v>
          </cell>
          <cell r="M21">
            <v>0</v>
          </cell>
        </row>
        <row r="22">
          <cell r="G22">
            <v>0</v>
          </cell>
          <cell r="M22">
            <v>0</v>
          </cell>
        </row>
        <row r="23">
          <cell r="G23">
            <v>1552</v>
          </cell>
          <cell r="M23">
            <v>3288</v>
          </cell>
        </row>
        <row r="24">
          <cell r="G24">
            <v>0</v>
          </cell>
          <cell r="M24">
            <v>0</v>
          </cell>
        </row>
        <row r="25">
          <cell r="G25">
            <v>0</v>
          </cell>
          <cell r="M25">
            <v>0</v>
          </cell>
        </row>
        <row r="26">
          <cell r="G26">
            <v>0</v>
          </cell>
          <cell r="M26">
            <v>0</v>
          </cell>
        </row>
        <row r="27">
          <cell r="G27">
            <v>0</v>
          </cell>
          <cell r="M27">
            <v>0</v>
          </cell>
        </row>
        <row r="28">
          <cell r="G28">
            <v>0</v>
          </cell>
          <cell r="M28">
            <v>0</v>
          </cell>
        </row>
        <row r="29">
          <cell r="G29">
            <v>0</v>
          </cell>
          <cell r="M29">
            <v>0</v>
          </cell>
        </row>
        <row r="30">
          <cell r="G30">
            <v>0</v>
          </cell>
          <cell r="M30">
            <v>0</v>
          </cell>
        </row>
        <row r="31">
          <cell r="G31">
            <v>0</v>
          </cell>
          <cell r="M31">
            <v>0</v>
          </cell>
        </row>
        <row r="32">
          <cell r="G32">
            <v>1855</v>
          </cell>
          <cell r="M32">
            <v>2332</v>
          </cell>
        </row>
        <row r="33">
          <cell r="G33">
            <v>0</v>
          </cell>
          <cell r="M33">
            <v>0</v>
          </cell>
        </row>
        <row r="34">
          <cell r="G34">
            <v>1479</v>
          </cell>
          <cell r="M34">
            <v>2557</v>
          </cell>
        </row>
        <row r="35">
          <cell r="G35">
            <v>0</v>
          </cell>
          <cell r="M35">
            <v>0</v>
          </cell>
        </row>
        <row r="36">
          <cell r="G36">
            <v>0</v>
          </cell>
          <cell r="M36">
            <v>0</v>
          </cell>
        </row>
        <row r="37">
          <cell r="G37">
            <v>0</v>
          </cell>
          <cell r="M37">
            <v>0</v>
          </cell>
        </row>
        <row r="38">
          <cell r="G38">
            <v>-2331</v>
          </cell>
          <cell r="M38">
            <v>-1143</v>
          </cell>
        </row>
        <row r="39">
          <cell r="G39">
            <v>0</v>
          </cell>
          <cell r="M39">
            <v>0</v>
          </cell>
        </row>
        <row r="40">
          <cell r="G40">
            <v>0</v>
          </cell>
          <cell r="M40">
            <v>0</v>
          </cell>
        </row>
        <row r="41">
          <cell r="G41">
            <v>0</v>
          </cell>
          <cell r="M41">
            <v>0</v>
          </cell>
        </row>
        <row r="42">
          <cell r="G42">
            <v>-1688</v>
          </cell>
          <cell r="M42">
            <v>-2810</v>
          </cell>
        </row>
        <row r="43">
          <cell r="G43">
            <v>0</v>
          </cell>
          <cell r="M43">
            <v>0</v>
          </cell>
        </row>
        <row r="44">
          <cell r="G44">
            <v>0</v>
          </cell>
          <cell r="M44">
            <v>0</v>
          </cell>
        </row>
        <row r="45">
          <cell r="G45">
            <v>0</v>
          </cell>
          <cell r="M45">
            <v>0</v>
          </cell>
        </row>
        <row r="46">
          <cell r="G46">
            <v>6927</v>
          </cell>
          <cell r="M46">
            <v>2960</v>
          </cell>
        </row>
        <row r="47">
          <cell r="G47">
            <v>0</v>
          </cell>
          <cell r="M47">
            <v>0</v>
          </cell>
        </row>
        <row r="48">
          <cell r="G48">
            <v>0</v>
          </cell>
          <cell r="M48">
            <v>0</v>
          </cell>
        </row>
        <row r="49">
          <cell r="G49">
            <v>0</v>
          </cell>
          <cell r="M49">
            <v>0</v>
          </cell>
        </row>
        <row r="50">
          <cell r="G50">
            <v>0</v>
          </cell>
          <cell r="M50">
            <v>0</v>
          </cell>
        </row>
        <row r="51">
          <cell r="G51">
            <v>0</v>
          </cell>
          <cell r="M51">
            <v>0</v>
          </cell>
        </row>
        <row r="52">
          <cell r="G52">
            <v>0</v>
          </cell>
          <cell r="M52">
            <v>0</v>
          </cell>
        </row>
        <row r="53">
          <cell r="G53">
            <v>-1420</v>
          </cell>
          <cell r="M53">
            <v>-5099</v>
          </cell>
        </row>
        <row r="54">
          <cell r="G54">
            <v>0</v>
          </cell>
          <cell r="M54">
            <v>0</v>
          </cell>
        </row>
        <row r="55">
          <cell r="G55">
            <v>-2332</v>
          </cell>
          <cell r="M55">
            <v>-1113</v>
          </cell>
        </row>
        <row r="56">
          <cell r="G56">
            <v>0</v>
          </cell>
          <cell r="M56">
            <v>0</v>
          </cell>
        </row>
        <row r="57">
          <cell r="G57">
            <v>0</v>
          </cell>
          <cell r="M57">
            <v>0</v>
          </cell>
        </row>
        <row r="58">
          <cell r="G58">
            <v>0</v>
          </cell>
          <cell r="M58">
            <v>0</v>
          </cell>
        </row>
        <row r="59">
          <cell r="G59">
            <v>2412</v>
          </cell>
          <cell r="M59">
            <v>1138</v>
          </cell>
        </row>
        <row r="60">
          <cell r="G60">
            <v>0</v>
          </cell>
          <cell r="M60">
            <v>0</v>
          </cell>
        </row>
        <row r="61">
          <cell r="G61">
            <v>0</v>
          </cell>
          <cell r="M61">
            <v>0</v>
          </cell>
        </row>
        <row r="62">
          <cell r="G62">
            <v>0</v>
          </cell>
          <cell r="M62">
            <v>0</v>
          </cell>
        </row>
        <row r="63">
          <cell r="G63">
            <v>0</v>
          </cell>
          <cell r="M63">
            <v>0</v>
          </cell>
        </row>
        <row r="64">
          <cell r="G64">
            <v>0</v>
          </cell>
          <cell r="M64">
            <v>0</v>
          </cell>
        </row>
        <row r="65">
          <cell r="G65">
            <v>0</v>
          </cell>
          <cell r="M65">
            <v>0</v>
          </cell>
        </row>
        <row r="66">
          <cell r="G66">
            <v>0</v>
          </cell>
          <cell r="M66">
            <v>0</v>
          </cell>
        </row>
        <row r="67">
          <cell r="G67">
            <v>0</v>
          </cell>
          <cell r="M67">
            <v>0</v>
          </cell>
        </row>
        <row r="68">
          <cell r="G68">
            <v>0</v>
          </cell>
          <cell r="M68">
            <v>0</v>
          </cell>
        </row>
        <row r="69">
          <cell r="G69">
            <v>0</v>
          </cell>
          <cell r="M69">
            <v>0</v>
          </cell>
        </row>
        <row r="70">
          <cell r="G70">
            <v>0</v>
          </cell>
          <cell r="M70">
            <v>0</v>
          </cell>
        </row>
        <row r="71">
          <cell r="G71">
            <v>0</v>
          </cell>
          <cell r="M71">
            <v>0</v>
          </cell>
        </row>
        <row r="72">
          <cell r="G72">
            <v>0</v>
          </cell>
          <cell r="M72">
            <v>0</v>
          </cell>
        </row>
        <row r="73">
          <cell r="G73">
            <v>0</v>
          </cell>
          <cell r="M73">
            <v>0</v>
          </cell>
        </row>
        <row r="74">
          <cell r="G74">
            <v>0</v>
          </cell>
          <cell r="M74">
            <v>0</v>
          </cell>
        </row>
        <row r="75">
          <cell r="G75">
            <v>-4919</v>
          </cell>
          <cell r="M75">
            <v>-3587</v>
          </cell>
        </row>
      </sheetData>
      <sheetData sheetId="2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Econ. Disad."/>
      <sheetName val="SWD"/>
      <sheetName val="GT"/>
      <sheetName val="CTE"/>
      <sheetName val="Type 5"/>
      <sheetName val="OPSB"/>
      <sheetName val="Exceptions"/>
      <sheetName val="17-18 Prelim ADM_OJJ"/>
      <sheetName val="At-Risk"/>
    </sheetNames>
    <sheetDataSet>
      <sheetData sheetId="0">
        <row r="7"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</row>
        <row r="8"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</row>
        <row r="9"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4</v>
          </cell>
        </row>
        <row r="10"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</row>
        <row r="11"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</row>
        <row r="12"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</row>
        <row r="13">
          <cell r="U13">
            <v>31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U15">
            <v>1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</row>
        <row r="16"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</row>
        <row r="17"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</row>
        <row r="18"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</row>
        <row r="19"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</row>
        <row r="20">
          <cell r="U20">
            <v>53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</row>
        <row r="21"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</row>
        <row r="22"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</row>
        <row r="23">
          <cell r="U23">
            <v>0</v>
          </cell>
          <cell r="V23">
            <v>70</v>
          </cell>
          <cell r="W23">
            <v>100</v>
          </cell>
          <cell r="X23">
            <v>0</v>
          </cell>
          <cell r="Y23">
            <v>0</v>
          </cell>
        </row>
        <row r="24"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</row>
        <row r="25">
          <cell r="U25">
            <v>0</v>
          </cell>
          <cell r="V25">
            <v>0</v>
          </cell>
          <cell r="W25">
            <v>2</v>
          </cell>
          <cell r="X25">
            <v>0</v>
          </cell>
          <cell r="Y25">
            <v>0</v>
          </cell>
        </row>
        <row r="26"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</row>
        <row r="27"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</row>
        <row r="28"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</row>
        <row r="29"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</row>
        <row r="30"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</row>
        <row r="31">
          <cell r="U31">
            <v>15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</row>
        <row r="32">
          <cell r="U32">
            <v>0</v>
          </cell>
          <cell r="V32">
            <v>0</v>
          </cell>
          <cell r="W32">
            <v>0</v>
          </cell>
          <cell r="X32">
            <v>324</v>
          </cell>
          <cell r="Y32">
            <v>0</v>
          </cell>
        </row>
        <row r="33"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</row>
        <row r="34"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</row>
        <row r="35"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1</v>
          </cell>
        </row>
        <row r="36"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</row>
        <row r="37">
          <cell r="U37">
            <v>268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</row>
        <row r="38"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</row>
        <row r="39"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</row>
        <row r="40"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</row>
        <row r="41"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</row>
        <row r="42">
          <cell r="U42">
            <v>0</v>
          </cell>
          <cell r="V42">
            <v>0</v>
          </cell>
          <cell r="W42">
            <v>0</v>
          </cell>
          <cell r="X42">
            <v>95</v>
          </cell>
          <cell r="Y42">
            <v>0</v>
          </cell>
        </row>
        <row r="43">
          <cell r="U43">
            <v>11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</row>
        <row r="44"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</row>
        <row r="45"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</row>
        <row r="46"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</row>
        <row r="48"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</row>
        <row r="49"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</row>
        <row r="50">
          <cell r="U50">
            <v>0</v>
          </cell>
          <cell r="V50">
            <v>0</v>
          </cell>
          <cell r="W50">
            <v>0</v>
          </cell>
          <cell r="X50">
            <v>4</v>
          </cell>
          <cell r="Y50">
            <v>0</v>
          </cell>
        </row>
        <row r="51">
          <cell r="U51">
            <v>0</v>
          </cell>
          <cell r="V51">
            <v>0</v>
          </cell>
          <cell r="W51">
            <v>0</v>
          </cell>
          <cell r="X51">
            <v>2</v>
          </cell>
          <cell r="Y51">
            <v>0</v>
          </cell>
        </row>
        <row r="52"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</row>
        <row r="53"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67</v>
          </cell>
        </row>
        <row r="54">
          <cell r="U54">
            <v>0</v>
          </cell>
          <cell r="V54">
            <v>0</v>
          </cell>
          <cell r="W54">
            <v>0</v>
          </cell>
          <cell r="X54">
            <v>6</v>
          </cell>
          <cell r="Y54">
            <v>10</v>
          </cell>
        </row>
        <row r="55"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</row>
        <row r="56"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</row>
        <row r="57"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</row>
        <row r="58">
          <cell r="U58">
            <v>0</v>
          </cell>
          <cell r="V58">
            <v>0</v>
          </cell>
          <cell r="W58">
            <v>0</v>
          </cell>
          <cell r="X58">
            <v>1</v>
          </cell>
          <cell r="Y58">
            <v>0</v>
          </cell>
        </row>
        <row r="59"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</row>
        <row r="60"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</row>
        <row r="61"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</row>
        <row r="62">
          <cell r="U62">
            <v>40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</row>
        <row r="63"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</row>
        <row r="64"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</row>
        <row r="65"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</row>
        <row r="66">
          <cell r="U66">
            <v>4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</row>
        <row r="67">
          <cell r="U67">
            <v>0</v>
          </cell>
          <cell r="V67">
            <v>0</v>
          </cell>
          <cell r="W67">
            <v>1</v>
          </cell>
          <cell r="X67">
            <v>0</v>
          </cell>
          <cell r="Y67">
            <v>0</v>
          </cell>
        </row>
        <row r="68"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</row>
        <row r="69"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</row>
        <row r="70"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</row>
        <row r="71"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</row>
        <row r="72"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</row>
        <row r="73"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</row>
        <row r="74">
          <cell r="U74">
            <v>0</v>
          </cell>
          <cell r="V74">
            <v>0</v>
          </cell>
          <cell r="W74">
            <v>7</v>
          </cell>
          <cell r="X74">
            <v>0</v>
          </cell>
          <cell r="Y74">
            <v>0</v>
          </cell>
        </row>
        <row r="75"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</row>
      </sheetData>
      <sheetData sheetId="1">
        <row r="7">
          <cell r="J7">
            <v>29</v>
          </cell>
          <cell r="AP7">
            <v>6407</v>
          </cell>
        </row>
        <row r="8">
          <cell r="AP8">
            <v>2708</v>
          </cell>
        </row>
        <row r="9">
          <cell r="AP9">
            <v>10608</v>
          </cell>
        </row>
        <row r="10">
          <cell r="AP10">
            <v>2405</v>
          </cell>
        </row>
        <row r="11">
          <cell r="AP11">
            <v>4249</v>
          </cell>
        </row>
        <row r="12">
          <cell r="AP12">
            <v>3645</v>
          </cell>
        </row>
        <row r="13">
          <cell r="AP13">
            <v>1691</v>
          </cell>
        </row>
        <row r="14">
          <cell r="AP14">
            <v>11551</v>
          </cell>
        </row>
        <row r="15">
          <cell r="AP15">
            <v>27645</v>
          </cell>
        </row>
        <row r="16">
          <cell r="AP16">
            <v>20978</v>
          </cell>
        </row>
        <row r="17">
          <cell r="AP17">
            <v>1150</v>
          </cell>
        </row>
        <row r="18">
          <cell r="AP18">
            <v>660</v>
          </cell>
        </row>
        <row r="19">
          <cell r="AP19">
            <v>993</v>
          </cell>
        </row>
        <row r="20">
          <cell r="AP20">
            <v>1419</v>
          </cell>
        </row>
        <row r="21">
          <cell r="AP21">
            <v>2916</v>
          </cell>
        </row>
        <row r="22">
          <cell r="AP22">
            <v>2897</v>
          </cell>
        </row>
        <row r="23">
          <cell r="AP23">
            <v>34046</v>
          </cell>
        </row>
        <row r="24">
          <cell r="AP24">
            <v>911</v>
          </cell>
        </row>
        <row r="25">
          <cell r="AP25">
            <v>1536</v>
          </cell>
        </row>
        <row r="26">
          <cell r="AP26">
            <v>4072</v>
          </cell>
        </row>
        <row r="27">
          <cell r="AP27">
            <v>2447</v>
          </cell>
        </row>
        <row r="28">
          <cell r="AP28">
            <v>2139</v>
          </cell>
        </row>
        <row r="29">
          <cell r="AP29">
            <v>9966</v>
          </cell>
        </row>
        <row r="30">
          <cell r="AP30">
            <v>3509</v>
          </cell>
        </row>
        <row r="31">
          <cell r="AP31">
            <v>1667</v>
          </cell>
        </row>
        <row r="32">
          <cell r="AP32">
            <v>39191</v>
          </cell>
        </row>
        <row r="33">
          <cell r="AP33">
            <v>3580</v>
          </cell>
        </row>
        <row r="34">
          <cell r="AP34">
            <v>20116</v>
          </cell>
        </row>
        <row r="35">
          <cell r="AP35">
            <v>9601</v>
          </cell>
        </row>
        <row r="36">
          <cell r="AP36">
            <v>1623</v>
          </cell>
        </row>
        <row r="37">
          <cell r="AP37">
            <v>3825</v>
          </cell>
        </row>
        <row r="38">
          <cell r="AP38">
            <v>11717</v>
          </cell>
        </row>
        <row r="39">
          <cell r="AP39">
            <v>1537</v>
          </cell>
        </row>
        <row r="40">
          <cell r="AP40">
            <v>3824</v>
          </cell>
        </row>
        <row r="41">
          <cell r="AP41">
            <v>4346</v>
          </cell>
        </row>
        <row r="42">
          <cell r="AP42">
            <v>38289</v>
          </cell>
        </row>
        <row r="43">
          <cell r="AP43">
            <v>12528</v>
          </cell>
        </row>
        <row r="44">
          <cell r="AP44">
            <v>2772</v>
          </cell>
        </row>
        <row r="45">
          <cell r="AP45">
            <v>2087</v>
          </cell>
        </row>
        <row r="46">
          <cell r="AP46">
            <v>16992</v>
          </cell>
        </row>
        <row r="47">
          <cell r="AP47">
            <v>1231</v>
          </cell>
        </row>
        <row r="48">
          <cell r="AP48">
            <v>2317</v>
          </cell>
        </row>
        <row r="49">
          <cell r="AP49">
            <v>3116</v>
          </cell>
        </row>
        <row r="50">
          <cell r="AP50">
            <v>6089</v>
          </cell>
        </row>
        <row r="51">
          <cell r="AP51">
            <v>5416</v>
          </cell>
        </row>
        <row r="52">
          <cell r="AP52">
            <v>1133</v>
          </cell>
        </row>
        <row r="53">
          <cell r="AP53">
            <v>2176</v>
          </cell>
        </row>
        <row r="54">
          <cell r="AP54">
            <v>4939</v>
          </cell>
        </row>
        <row r="55">
          <cell r="AP55">
            <v>10162</v>
          </cell>
        </row>
        <row r="56">
          <cell r="AP56">
            <v>6326</v>
          </cell>
        </row>
        <row r="57">
          <cell r="AP57">
            <v>6333</v>
          </cell>
        </row>
        <row r="58">
          <cell r="AP58">
            <v>19789</v>
          </cell>
        </row>
        <row r="59">
          <cell r="AP59">
            <v>13547</v>
          </cell>
        </row>
        <row r="60">
          <cell r="AP60">
            <v>529</v>
          </cell>
        </row>
        <row r="61">
          <cell r="AP61">
            <v>12136</v>
          </cell>
        </row>
        <row r="62">
          <cell r="AP62">
            <v>2321</v>
          </cell>
        </row>
        <row r="63">
          <cell r="AP63">
            <v>5600</v>
          </cell>
        </row>
        <row r="64">
          <cell r="AP64">
            <v>5363</v>
          </cell>
        </row>
        <row r="65">
          <cell r="AP65">
            <v>3872</v>
          </cell>
        </row>
        <row r="66">
          <cell r="AP66">
            <v>4057</v>
          </cell>
        </row>
        <row r="67">
          <cell r="AP67">
            <v>2676</v>
          </cell>
        </row>
        <row r="68">
          <cell r="AP68">
            <v>1491</v>
          </cell>
        </row>
        <row r="69">
          <cell r="AP69">
            <v>985</v>
          </cell>
        </row>
        <row r="70">
          <cell r="AP70">
            <v>1708</v>
          </cell>
        </row>
        <row r="71">
          <cell r="AP71">
            <v>6767</v>
          </cell>
        </row>
        <row r="72">
          <cell r="AP72">
            <v>1963</v>
          </cell>
        </row>
        <row r="73">
          <cell r="AP73">
            <v>2634</v>
          </cell>
        </row>
        <row r="74">
          <cell r="AP74">
            <v>1706</v>
          </cell>
        </row>
        <row r="75">
          <cell r="AP75">
            <v>1806</v>
          </cell>
        </row>
      </sheetData>
      <sheetData sheetId="2">
        <row r="7">
          <cell r="J7">
            <v>5</v>
          </cell>
          <cell r="AP7">
            <v>950</v>
          </cell>
        </row>
        <row r="8">
          <cell r="AP8">
            <v>477</v>
          </cell>
        </row>
        <row r="9">
          <cell r="AP9">
            <v>2225</v>
          </cell>
        </row>
        <row r="10">
          <cell r="AP10">
            <v>435</v>
          </cell>
        </row>
        <row r="11">
          <cell r="AP11">
            <v>565</v>
          </cell>
        </row>
        <row r="12">
          <cell r="AP12">
            <v>869</v>
          </cell>
        </row>
        <row r="13">
          <cell r="AP13">
            <v>254</v>
          </cell>
        </row>
        <row r="14">
          <cell r="AP14">
            <v>3054</v>
          </cell>
        </row>
        <row r="15">
          <cell r="AP15">
            <v>4367</v>
          </cell>
        </row>
        <row r="16">
          <cell r="AP16">
            <v>5331</v>
          </cell>
        </row>
        <row r="17">
          <cell r="AP17">
            <v>288</v>
          </cell>
        </row>
        <row r="18">
          <cell r="AP18">
            <v>163</v>
          </cell>
        </row>
        <row r="19">
          <cell r="AP19">
            <v>182</v>
          </cell>
        </row>
        <row r="20">
          <cell r="AP20">
            <v>396</v>
          </cell>
        </row>
        <row r="21">
          <cell r="AP21">
            <v>408</v>
          </cell>
        </row>
        <row r="22">
          <cell r="AP22">
            <v>487</v>
          </cell>
        </row>
        <row r="23">
          <cell r="AP23">
            <v>4878</v>
          </cell>
        </row>
        <row r="24">
          <cell r="AP24">
            <v>118</v>
          </cell>
        </row>
        <row r="25">
          <cell r="AP25">
            <v>240</v>
          </cell>
        </row>
        <row r="26">
          <cell r="AP26">
            <v>804</v>
          </cell>
        </row>
        <row r="27">
          <cell r="AP27">
            <v>489</v>
          </cell>
        </row>
        <row r="28">
          <cell r="AP28">
            <v>561</v>
          </cell>
        </row>
        <row r="29">
          <cell r="AP29">
            <v>1734</v>
          </cell>
        </row>
        <row r="30">
          <cell r="AP30">
            <v>491</v>
          </cell>
        </row>
        <row r="31">
          <cell r="AP31">
            <v>204</v>
          </cell>
        </row>
        <row r="32">
          <cell r="AP32">
            <v>6262</v>
          </cell>
        </row>
        <row r="33">
          <cell r="AP33">
            <v>776</v>
          </cell>
        </row>
        <row r="34">
          <cell r="AP34">
            <v>3084</v>
          </cell>
        </row>
        <row r="35">
          <cell r="AP35">
            <v>1249</v>
          </cell>
        </row>
        <row r="36">
          <cell r="AP36">
            <v>281</v>
          </cell>
        </row>
        <row r="37">
          <cell r="AP37">
            <v>980</v>
          </cell>
        </row>
        <row r="38">
          <cell r="AP38">
            <v>3164</v>
          </cell>
        </row>
        <row r="39">
          <cell r="AP39">
            <v>163</v>
          </cell>
        </row>
        <row r="40">
          <cell r="AP40">
            <v>632</v>
          </cell>
        </row>
        <row r="41">
          <cell r="AP41">
            <v>725</v>
          </cell>
        </row>
        <row r="42">
          <cell r="AP42">
            <v>6548</v>
          </cell>
        </row>
        <row r="43">
          <cell r="AP43">
            <v>2542</v>
          </cell>
        </row>
        <row r="44">
          <cell r="AP44">
            <v>533</v>
          </cell>
        </row>
        <row r="45">
          <cell r="AP45">
            <v>472</v>
          </cell>
        </row>
        <row r="46">
          <cell r="AP46">
            <v>2925</v>
          </cell>
        </row>
        <row r="47">
          <cell r="AP47">
            <v>174</v>
          </cell>
        </row>
        <row r="48">
          <cell r="AP48">
            <v>349</v>
          </cell>
        </row>
        <row r="49">
          <cell r="AP49">
            <v>569</v>
          </cell>
        </row>
        <row r="50">
          <cell r="AP50">
            <v>834</v>
          </cell>
        </row>
        <row r="51">
          <cell r="AP51">
            <v>991</v>
          </cell>
        </row>
        <row r="52">
          <cell r="AP52">
            <v>170</v>
          </cell>
        </row>
        <row r="53">
          <cell r="AP53">
            <v>569</v>
          </cell>
        </row>
        <row r="54">
          <cell r="AP54">
            <v>810</v>
          </cell>
        </row>
        <row r="55">
          <cell r="AP55">
            <v>2013</v>
          </cell>
        </row>
        <row r="56">
          <cell r="AP56">
            <v>885</v>
          </cell>
        </row>
        <row r="57">
          <cell r="AP57">
            <v>1319</v>
          </cell>
        </row>
        <row r="58">
          <cell r="AP58">
            <v>6884</v>
          </cell>
        </row>
        <row r="59">
          <cell r="AP59">
            <v>2453</v>
          </cell>
        </row>
        <row r="60">
          <cell r="AP60">
            <v>92</v>
          </cell>
        </row>
        <row r="61">
          <cell r="AP61">
            <v>1972</v>
          </cell>
        </row>
        <row r="62">
          <cell r="AP62">
            <v>374</v>
          </cell>
        </row>
        <row r="63">
          <cell r="AP63">
            <v>1210</v>
          </cell>
        </row>
        <row r="64">
          <cell r="AP64">
            <v>1079</v>
          </cell>
        </row>
        <row r="65">
          <cell r="AP65">
            <v>971</v>
          </cell>
        </row>
        <row r="66">
          <cell r="AP66">
            <v>866</v>
          </cell>
        </row>
        <row r="67">
          <cell r="AP67">
            <v>423</v>
          </cell>
        </row>
        <row r="68">
          <cell r="AP68">
            <v>291</v>
          </cell>
        </row>
        <row r="69">
          <cell r="AP69">
            <v>293</v>
          </cell>
        </row>
        <row r="70">
          <cell r="AP70">
            <v>352</v>
          </cell>
        </row>
        <row r="71">
          <cell r="AP71">
            <v>1369</v>
          </cell>
        </row>
        <row r="72">
          <cell r="AP72">
            <v>454</v>
          </cell>
        </row>
        <row r="73">
          <cell r="AP73">
            <v>547</v>
          </cell>
        </row>
        <row r="74">
          <cell r="AP74">
            <v>215</v>
          </cell>
        </row>
        <row r="75">
          <cell r="AP75">
            <v>363</v>
          </cell>
        </row>
      </sheetData>
      <sheetData sheetId="3">
        <row r="7">
          <cell r="J7">
            <v>2</v>
          </cell>
          <cell r="AP7">
            <v>87</v>
          </cell>
        </row>
        <row r="8">
          <cell r="AP8">
            <v>48</v>
          </cell>
        </row>
        <row r="9">
          <cell r="AP9">
            <v>565</v>
          </cell>
        </row>
        <row r="10">
          <cell r="AP10">
            <v>125</v>
          </cell>
        </row>
        <row r="11">
          <cell r="AP11">
            <v>22</v>
          </cell>
        </row>
        <row r="12">
          <cell r="AP12">
            <v>50</v>
          </cell>
        </row>
        <row r="13">
          <cell r="AP13">
            <v>63</v>
          </cell>
        </row>
        <row r="14">
          <cell r="AP14">
            <v>1302</v>
          </cell>
        </row>
        <row r="15">
          <cell r="AP15">
            <v>1754</v>
          </cell>
        </row>
        <row r="16">
          <cell r="AP16">
            <v>1058</v>
          </cell>
        </row>
        <row r="17">
          <cell r="AP17">
            <v>42</v>
          </cell>
        </row>
        <row r="18">
          <cell r="AP18">
            <v>79</v>
          </cell>
        </row>
        <row r="19">
          <cell r="AP19">
            <v>9</v>
          </cell>
        </row>
        <row r="20">
          <cell r="AP20">
            <v>122</v>
          </cell>
        </row>
        <row r="21">
          <cell r="AP21">
            <v>114</v>
          </cell>
        </row>
        <row r="22">
          <cell r="AP22">
            <v>274</v>
          </cell>
        </row>
        <row r="23">
          <cell r="AP23">
            <v>1605</v>
          </cell>
        </row>
        <row r="24">
          <cell r="AP24">
            <v>0</v>
          </cell>
        </row>
        <row r="25">
          <cell r="AP25">
            <v>26</v>
          </cell>
        </row>
        <row r="26">
          <cell r="AP26">
            <v>116</v>
          </cell>
        </row>
        <row r="27">
          <cell r="AP27">
            <v>82</v>
          </cell>
        </row>
        <row r="28">
          <cell r="AP28">
            <v>16</v>
          </cell>
        </row>
        <row r="29">
          <cell r="AP29">
            <v>411</v>
          </cell>
        </row>
        <row r="30">
          <cell r="AP30">
            <v>225</v>
          </cell>
        </row>
        <row r="31">
          <cell r="AP31">
            <v>88</v>
          </cell>
        </row>
        <row r="32">
          <cell r="AP32">
            <v>3008</v>
          </cell>
        </row>
        <row r="33">
          <cell r="AP33">
            <v>167</v>
          </cell>
        </row>
        <row r="34">
          <cell r="AP34">
            <v>1426</v>
          </cell>
        </row>
        <row r="35">
          <cell r="AP35">
            <v>249</v>
          </cell>
        </row>
        <row r="36">
          <cell r="AP36">
            <v>37</v>
          </cell>
        </row>
        <row r="37">
          <cell r="AP37">
            <v>272</v>
          </cell>
        </row>
        <row r="38">
          <cell r="AP38">
            <v>1006</v>
          </cell>
        </row>
        <row r="39">
          <cell r="AP39">
            <v>15</v>
          </cell>
        </row>
        <row r="40">
          <cell r="AP40">
            <v>21</v>
          </cell>
        </row>
        <row r="41">
          <cell r="AP41">
            <v>215</v>
          </cell>
        </row>
        <row r="42">
          <cell r="AP42">
            <v>2643</v>
          </cell>
        </row>
        <row r="43">
          <cell r="AP43">
            <v>919</v>
          </cell>
        </row>
        <row r="44">
          <cell r="AP44">
            <v>236</v>
          </cell>
        </row>
        <row r="45">
          <cell r="AP45">
            <v>34</v>
          </cell>
        </row>
        <row r="46">
          <cell r="AP46">
            <v>495</v>
          </cell>
        </row>
        <row r="47">
          <cell r="AP47">
            <v>17</v>
          </cell>
        </row>
        <row r="48">
          <cell r="AP48">
            <v>57</v>
          </cell>
        </row>
        <row r="49">
          <cell r="AP49">
            <v>88</v>
          </cell>
        </row>
        <row r="50">
          <cell r="AP50">
            <v>126</v>
          </cell>
        </row>
        <row r="51">
          <cell r="AP51">
            <v>665</v>
          </cell>
        </row>
        <row r="52">
          <cell r="AP52">
            <v>57</v>
          </cell>
        </row>
        <row r="53">
          <cell r="AP53">
            <v>104</v>
          </cell>
        </row>
        <row r="54">
          <cell r="AP54">
            <v>136</v>
          </cell>
        </row>
        <row r="55">
          <cell r="AP55">
            <v>289</v>
          </cell>
        </row>
        <row r="56">
          <cell r="AP56">
            <v>383</v>
          </cell>
        </row>
        <row r="57">
          <cell r="AP57">
            <v>546</v>
          </cell>
        </row>
        <row r="58">
          <cell r="AP58">
            <v>2913</v>
          </cell>
        </row>
        <row r="59">
          <cell r="AP59">
            <v>473</v>
          </cell>
        </row>
        <row r="60">
          <cell r="AP60">
            <v>30</v>
          </cell>
        </row>
        <row r="61">
          <cell r="AP61">
            <v>627</v>
          </cell>
        </row>
        <row r="62">
          <cell r="AP62">
            <v>19</v>
          </cell>
        </row>
        <row r="63">
          <cell r="AP63">
            <v>206</v>
          </cell>
        </row>
        <row r="64">
          <cell r="AP64">
            <v>176</v>
          </cell>
        </row>
        <row r="65">
          <cell r="AP65">
            <v>346</v>
          </cell>
        </row>
        <row r="66">
          <cell r="AP66">
            <v>334</v>
          </cell>
        </row>
        <row r="67">
          <cell r="AP67">
            <v>181</v>
          </cell>
        </row>
        <row r="68">
          <cell r="AP68">
            <v>2</v>
          </cell>
        </row>
        <row r="69">
          <cell r="AP69">
            <v>160</v>
          </cell>
        </row>
        <row r="70">
          <cell r="AP70">
            <v>53</v>
          </cell>
        </row>
        <row r="71">
          <cell r="AP71">
            <v>688</v>
          </cell>
        </row>
        <row r="72">
          <cell r="AP72">
            <v>163</v>
          </cell>
        </row>
        <row r="73">
          <cell r="AP73">
            <v>476</v>
          </cell>
        </row>
        <row r="74">
          <cell r="AP74">
            <v>10</v>
          </cell>
        </row>
        <row r="75">
          <cell r="AP75">
            <v>411</v>
          </cell>
        </row>
      </sheetData>
      <sheetData sheetId="4">
        <row r="7">
          <cell r="J7">
            <v>40</v>
          </cell>
          <cell r="AP7">
            <v>4492</v>
          </cell>
        </row>
        <row r="8">
          <cell r="AP8">
            <v>1799.5</v>
          </cell>
        </row>
        <row r="9">
          <cell r="AP9">
            <v>10760</v>
          </cell>
        </row>
        <row r="10">
          <cell r="AP10">
            <v>1901</v>
          </cell>
        </row>
        <row r="11">
          <cell r="AP11">
            <v>3798.5</v>
          </cell>
        </row>
        <row r="12">
          <cell r="AP12">
            <v>2343</v>
          </cell>
        </row>
        <row r="13">
          <cell r="AP13">
            <v>1075.5</v>
          </cell>
        </row>
        <row r="14">
          <cell r="AP14">
            <v>7968</v>
          </cell>
        </row>
        <row r="15">
          <cell r="AP15">
            <v>12274.5</v>
          </cell>
        </row>
        <row r="16">
          <cell r="AP16">
            <v>10618</v>
          </cell>
        </row>
        <row r="17">
          <cell r="AP17">
            <v>1034.5</v>
          </cell>
        </row>
        <row r="18">
          <cell r="AP18">
            <v>603</v>
          </cell>
        </row>
        <row r="19">
          <cell r="AP19">
            <v>864</v>
          </cell>
        </row>
        <row r="20">
          <cell r="AP20">
            <v>863</v>
          </cell>
        </row>
        <row r="21">
          <cell r="AP21">
            <v>1821.5</v>
          </cell>
        </row>
        <row r="22">
          <cell r="AP22">
            <v>2131</v>
          </cell>
        </row>
        <row r="23">
          <cell r="AP23">
            <v>19587.5</v>
          </cell>
        </row>
        <row r="24">
          <cell r="AP24">
            <v>409</v>
          </cell>
        </row>
        <row r="25">
          <cell r="AP25">
            <v>588.5</v>
          </cell>
        </row>
        <row r="26">
          <cell r="AP26">
            <v>2746.5</v>
          </cell>
        </row>
        <row r="27">
          <cell r="AP27">
            <v>1145</v>
          </cell>
        </row>
        <row r="28">
          <cell r="AP28">
            <v>1683.5</v>
          </cell>
        </row>
        <row r="29">
          <cell r="AP29">
            <v>7568.5</v>
          </cell>
        </row>
        <row r="30">
          <cell r="AP30">
            <v>1960</v>
          </cell>
        </row>
        <row r="31">
          <cell r="AP31">
            <v>1258</v>
          </cell>
        </row>
        <row r="32">
          <cell r="AP32">
            <v>14808.5</v>
          </cell>
        </row>
        <row r="33">
          <cell r="AP33">
            <v>3539</v>
          </cell>
        </row>
        <row r="34">
          <cell r="AP34">
            <v>12308</v>
          </cell>
        </row>
        <row r="35">
          <cell r="AP35">
            <v>8368</v>
          </cell>
        </row>
        <row r="36">
          <cell r="AP36">
            <v>1038.5</v>
          </cell>
        </row>
        <row r="37">
          <cell r="AP37">
            <v>2804</v>
          </cell>
        </row>
        <row r="38">
          <cell r="AP38">
            <v>12397</v>
          </cell>
        </row>
        <row r="39">
          <cell r="AP39">
            <v>899.5</v>
          </cell>
        </row>
        <row r="40">
          <cell r="AP40">
            <v>1837.5</v>
          </cell>
        </row>
        <row r="41">
          <cell r="AP41">
            <v>3477</v>
          </cell>
        </row>
        <row r="42">
          <cell r="AP42">
            <v>11517.5</v>
          </cell>
        </row>
        <row r="43">
          <cell r="AP43">
            <v>7797.5</v>
          </cell>
        </row>
        <row r="44">
          <cell r="AP44">
            <v>2107.5</v>
          </cell>
        </row>
        <row r="45">
          <cell r="AP45">
            <v>1282.5</v>
          </cell>
        </row>
        <row r="46">
          <cell r="AP46">
            <v>10263</v>
          </cell>
        </row>
        <row r="47">
          <cell r="AP47">
            <v>923.5</v>
          </cell>
        </row>
        <row r="48">
          <cell r="AP48">
            <v>1625.5</v>
          </cell>
        </row>
        <row r="49">
          <cell r="AP49">
            <v>2736.5</v>
          </cell>
        </row>
        <row r="50">
          <cell r="AP50">
            <v>2808</v>
          </cell>
        </row>
        <row r="51">
          <cell r="AP51">
            <v>5455.5</v>
          </cell>
        </row>
        <row r="52">
          <cell r="AP52">
            <v>460.5</v>
          </cell>
        </row>
        <row r="53">
          <cell r="AP53">
            <v>1717</v>
          </cell>
        </row>
        <row r="54">
          <cell r="AP54">
            <v>5940.5</v>
          </cell>
        </row>
        <row r="55">
          <cell r="AP55">
            <v>6935</v>
          </cell>
        </row>
        <row r="56">
          <cell r="AP56">
            <v>4137</v>
          </cell>
        </row>
        <row r="57">
          <cell r="AP57">
            <v>4409</v>
          </cell>
        </row>
        <row r="58">
          <cell r="AP58">
            <v>14682.5</v>
          </cell>
        </row>
        <row r="59">
          <cell r="AP59">
            <v>12075.5</v>
          </cell>
        </row>
        <row r="60">
          <cell r="AP60">
            <v>373.5</v>
          </cell>
        </row>
        <row r="61">
          <cell r="AP61">
            <v>8914.5</v>
          </cell>
        </row>
        <row r="62">
          <cell r="AP62">
            <v>1589.5</v>
          </cell>
        </row>
        <row r="63">
          <cell r="AP63">
            <v>4160</v>
          </cell>
        </row>
        <row r="64">
          <cell r="AP64">
            <v>4006.5</v>
          </cell>
        </row>
        <row r="65">
          <cell r="AP65">
            <v>2833</v>
          </cell>
        </row>
        <row r="66">
          <cell r="AP66">
            <v>3138.5</v>
          </cell>
        </row>
        <row r="67">
          <cell r="AP67">
            <v>1758.5</v>
          </cell>
        </row>
        <row r="68">
          <cell r="AP68">
            <v>989.5</v>
          </cell>
        </row>
        <row r="69">
          <cell r="AP69">
            <v>1187.5</v>
          </cell>
        </row>
        <row r="70">
          <cell r="AP70">
            <v>1384.5</v>
          </cell>
        </row>
        <row r="71">
          <cell r="AP71">
            <v>2821</v>
          </cell>
        </row>
        <row r="72">
          <cell r="AP72">
            <v>507.5</v>
          </cell>
        </row>
        <row r="73">
          <cell r="AP73">
            <v>1649</v>
          </cell>
        </row>
        <row r="74">
          <cell r="AP74">
            <v>830.5</v>
          </cell>
        </row>
        <row r="75">
          <cell r="AP75">
            <v>2117.5</v>
          </cell>
        </row>
      </sheetData>
      <sheetData sheetId="5" refreshError="1"/>
      <sheetData sheetId="6" refreshError="1"/>
      <sheetData sheetId="7">
        <row r="4">
          <cell r="B4">
            <v>26</v>
          </cell>
        </row>
        <row r="5">
          <cell r="C5">
            <v>506</v>
          </cell>
        </row>
        <row r="16">
          <cell r="C16">
            <v>179</v>
          </cell>
        </row>
      </sheetData>
      <sheetData sheetId="8">
        <row r="5">
          <cell r="A5">
            <v>1</v>
          </cell>
          <cell r="B5" t="str">
            <v>Acadia Parish</v>
          </cell>
          <cell r="C5">
            <v>1.9298250000000001</v>
          </cell>
        </row>
        <row r="6">
          <cell r="A6">
            <v>3</v>
          </cell>
          <cell r="B6" t="str">
            <v>Ascension Parish</v>
          </cell>
          <cell r="C6">
            <v>2.078948</v>
          </cell>
        </row>
        <row r="7">
          <cell r="A7">
            <v>5</v>
          </cell>
          <cell r="B7" t="str">
            <v>Avoyelles Parish</v>
          </cell>
          <cell r="C7">
            <v>0.68420999999999998</v>
          </cell>
        </row>
        <row r="8">
          <cell r="A8">
            <v>6</v>
          </cell>
          <cell r="B8" t="str">
            <v>Beauregard Parish</v>
          </cell>
          <cell r="C8">
            <v>1.08772</v>
          </cell>
        </row>
        <row r="9">
          <cell r="A9">
            <v>7</v>
          </cell>
          <cell r="B9" t="str">
            <v>Bienville Parish</v>
          </cell>
          <cell r="C9">
            <v>1</v>
          </cell>
        </row>
        <row r="10">
          <cell r="A10">
            <v>8</v>
          </cell>
          <cell r="B10" t="str">
            <v>Bossier Parish</v>
          </cell>
          <cell r="C10">
            <v>2.3026309999999999</v>
          </cell>
        </row>
        <row r="11">
          <cell r="A11">
            <v>9</v>
          </cell>
          <cell r="B11" t="str">
            <v>Caddo Parish</v>
          </cell>
          <cell r="C11">
            <v>30.745618000000004</v>
          </cell>
        </row>
        <row r="12">
          <cell r="A12">
            <v>10</v>
          </cell>
          <cell r="B12" t="str">
            <v>Calcasieu Parish</v>
          </cell>
          <cell r="C12">
            <v>11.789473000000001</v>
          </cell>
        </row>
        <row r="13">
          <cell r="A13">
            <v>68</v>
          </cell>
          <cell r="B13" t="str">
            <v>City of Baker School District</v>
          </cell>
          <cell r="C13">
            <v>0.44736799999999999</v>
          </cell>
        </row>
        <row r="14">
          <cell r="A14">
            <v>66</v>
          </cell>
          <cell r="B14" t="str">
            <v>City of Bogalusa School District</v>
          </cell>
          <cell r="C14">
            <v>1</v>
          </cell>
        </row>
        <row r="15">
          <cell r="A15">
            <v>65</v>
          </cell>
          <cell r="B15" t="str">
            <v>City of Monroe School District</v>
          </cell>
          <cell r="C15">
            <v>4.3771930000000001</v>
          </cell>
        </row>
        <row r="16">
          <cell r="A16">
            <v>14</v>
          </cell>
          <cell r="B16" t="str">
            <v>Claiborne Parish</v>
          </cell>
          <cell r="C16">
            <v>1.982456</v>
          </cell>
        </row>
        <row r="17">
          <cell r="A17">
            <v>15</v>
          </cell>
          <cell r="B17" t="str">
            <v>Concordia Parish</v>
          </cell>
          <cell r="C17">
            <v>0.31578899999999999</v>
          </cell>
        </row>
        <row r="18">
          <cell r="A18">
            <v>16</v>
          </cell>
          <cell r="B18" t="str">
            <v>DeSoto Parish</v>
          </cell>
          <cell r="C18">
            <v>1.298246</v>
          </cell>
        </row>
        <row r="19">
          <cell r="A19">
            <v>17</v>
          </cell>
          <cell r="B19" t="str">
            <v>East Baton Rouge Parish</v>
          </cell>
          <cell r="C19">
            <v>30.307019999999994</v>
          </cell>
        </row>
        <row r="20">
          <cell r="A20">
            <v>18</v>
          </cell>
          <cell r="B20" t="str">
            <v>East Carroll Parish</v>
          </cell>
          <cell r="C20">
            <v>0.34210499999999999</v>
          </cell>
        </row>
        <row r="21">
          <cell r="A21">
            <v>20</v>
          </cell>
          <cell r="B21" t="str">
            <v>Evangeline Parish</v>
          </cell>
          <cell r="C21">
            <v>2.0614030000000003</v>
          </cell>
        </row>
        <row r="22">
          <cell r="A22">
            <v>21</v>
          </cell>
          <cell r="B22" t="str">
            <v>Franklin Parish</v>
          </cell>
          <cell r="C22">
            <v>5.0307010000000005</v>
          </cell>
        </row>
        <row r="23">
          <cell r="A23">
            <v>23</v>
          </cell>
          <cell r="B23" t="str">
            <v>Iberia Parish</v>
          </cell>
          <cell r="C23">
            <v>2.0219290000000001</v>
          </cell>
        </row>
        <row r="24">
          <cell r="A24">
            <v>24</v>
          </cell>
          <cell r="B24" t="str">
            <v>Iberville Parish</v>
          </cell>
          <cell r="C24">
            <v>3.0526309999999999</v>
          </cell>
        </row>
        <row r="25">
          <cell r="A25">
            <v>25</v>
          </cell>
          <cell r="B25" t="str">
            <v>Jackson Parish</v>
          </cell>
          <cell r="C25">
            <v>0.52193000000000001</v>
          </cell>
        </row>
        <row r="26">
          <cell r="A26">
            <v>27</v>
          </cell>
          <cell r="B26" t="str">
            <v>Jefferson Davis Parish</v>
          </cell>
          <cell r="C26">
            <v>1.1271930000000001</v>
          </cell>
        </row>
        <row r="27">
          <cell r="A27">
            <v>26</v>
          </cell>
          <cell r="B27" t="str">
            <v>Jefferson Parish</v>
          </cell>
          <cell r="C27">
            <v>15.521929999999998</v>
          </cell>
        </row>
        <row r="28">
          <cell r="A28">
            <v>30</v>
          </cell>
          <cell r="B28" t="str">
            <v>LaSalle Parish</v>
          </cell>
          <cell r="C28">
            <v>0.635965</v>
          </cell>
        </row>
        <row r="29">
          <cell r="A29">
            <v>28</v>
          </cell>
          <cell r="B29" t="str">
            <v>Lafayette Parish</v>
          </cell>
          <cell r="C29">
            <v>4.6710509999999994</v>
          </cell>
        </row>
        <row r="30">
          <cell r="A30">
            <v>29</v>
          </cell>
          <cell r="B30" t="str">
            <v>Lafourche Parish</v>
          </cell>
          <cell r="C30">
            <v>5.714913000000001</v>
          </cell>
        </row>
        <row r="31">
          <cell r="A31">
            <v>31</v>
          </cell>
          <cell r="B31" t="str">
            <v>Lincoln Parish</v>
          </cell>
          <cell r="C31">
            <v>2.276316</v>
          </cell>
        </row>
        <row r="32">
          <cell r="A32">
            <v>32</v>
          </cell>
          <cell r="B32" t="str">
            <v>Livingston Parish</v>
          </cell>
          <cell r="C32">
            <v>1.0657890000000001</v>
          </cell>
        </row>
        <row r="33">
          <cell r="A33">
            <v>33</v>
          </cell>
          <cell r="B33" t="str">
            <v>Madison Parish</v>
          </cell>
          <cell r="C33">
            <v>2.6096490000000001</v>
          </cell>
        </row>
        <row r="34">
          <cell r="A34">
            <v>34</v>
          </cell>
          <cell r="B34" t="str">
            <v>Morehouse Parish</v>
          </cell>
          <cell r="C34">
            <v>5.8815789999999994</v>
          </cell>
        </row>
        <row r="35">
          <cell r="A35">
            <v>35</v>
          </cell>
          <cell r="B35" t="str">
            <v>Natchitoches Parish</v>
          </cell>
          <cell r="C35">
            <v>0.872807</v>
          </cell>
        </row>
        <row r="36">
          <cell r="A36">
            <v>36</v>
          </cell>
          <cell r="B36" t="str">
            <v>Orleans Parish</v>
          </cell>
          <cell r="C36">
            <v>27.508769000000004</v>
          </cell>
        </row>
        <row r="37">
          <cell r="A37">
            <v>37</v>
          </cell>
          <cell r="B37" t="str">
            <v>Ouachita Parish</v>
          </cell>
          <cell r="C37">
            <v>5.122808</v>
          </cell>
        </row>
        <row r="38">
          <cell r="A38">
            <v>38</v>
          </cell>
          <cell r="B38" t="str">
            <v>Plaquemines Parish</v>
          </cell>
          <cell r="C38">
            <v>0.15789500000000001</v>
          </cell>
        </row>
        <row r="39">
          <cell r="A39">
            <v>39</v>
          </cell>
          <cell r="B39" t="str">
            <v>Pointe Coupee Parish</v>
          </cell>
          <cell r="C39">
            <v>0.59210499999999999</v>
          </cell>
        </row>
        <row r="40">
          <cell r="A40">
            <v>40</v>
          </cell>
          <cell r="B40" t="str">
            <v>Rapides Parish</v>
          </cell>
          <cell r="C40">
            <v>2.5394730000000001</v>
          </cell>
        </row>
        <row r="41">
          <cell r="A41">
            <v>42</v>
          </cell>
          <cell r="B41" t="str">
            <v>Richland Parish</v>
          </cell>
          <cell r="C41">
            <v>6.2543849999999992</v>
          </cell>
        </row>
        <row r="42">
          <cell r="A42">
            <v>43</v>
          </cell>
          <cell r="B42" t="str">
            <v>Sabine Parish</v>
          </cell>
          <cell r="C42">
            <v>1.0657890000000001</v>
          </cell>
        </row>
        <row r="43">
          <cell r="A43">
            <v>44</v>
          </cell>
          <cell r="B43" t="str">
            <v>St. Bernard Parish</v>
          </cell>
          <cell r="C43">
            <v>0.87280599999999997</v>
          </cell>
        </row>
        <row r="44">
          <cell r="A44">
            <v>45</v>
          </cell>
          <cell r="B44" t="str">
            <v>St. Charles Parish</v>
          </cell>
          <cell r="C44">
            <v>2.2894740000000002</v>
          </cell>
        </row>
        <row r="45">
          <cell r="A45">
            <v>49</v>
          </cell>
          <cell r="B45" t="str">
            <v>St. Landry Parish</v>
          </cell>
          <cell r="C45">
            <v>0.131578</v>
          </cell>
        </row>
        <row r="46">
          <cell r="A46">
            <v>50</v>
          </cell>
          <cell r="B46" t="str">
            <v>St. Martin Parish</v>
          </cell>
          <cell r="C46">
            <v>0.44298300000000002</v>
          </cell>
        </row>
        <row r="47">
          <cell r="A47">
            <v>51</v>
          </cell>
          <cell r="B47" t="str">
            <v>St. Mary Parish</v>
          </cell>
          <cell r="C47">
            <v>1</v>
          </cell>
        </row>
        <row r="48">
          <cell r="A48">
            <v>52</v>
          </cell>
          <cell r="B48" t="str">
            <v>St. Tammany Parish</v>
          </cell>
          <cell r="C48">
            <v>3.7149110000000003</v>
          </cell>
        </row>
        <row r="49">
          <cell r="A49">
            <v>53</v>
          </cell>
          <cell r="B49" t="str">
            <v>Tangipahoa Parish</v>
          </cell>
          <cell r="C49">
            <v>2.2894740000000002</v>
          </cell>
        </row>
        <row r="50">
          <cell r="A50">
            <v>54</v>
          </cell>
          <cell r="B50" t="str">
            <v>Tensas Parish</v>
          </cell>
          <cell r="C50">
            <v>0.22368399999999999</v>
          </cell>
        </row>
        <row r="51">
          <cell r="A51">
            <v>55</v>
          </cell>
          <cell r="B51" t="str">
            <v>Terrebonne Parish</v>
          </cell>
          <cell r="C51">
            <v>7.9385959999999995</v>
          </cell>
        </row>
        <row r="52">
          <cell r="A52">
            <v>56</v>
          </cell>
          <cell r="B52" t="str">
            <v>Union Parish</v>
          </cell>
          <cell r="C52">
            <v>6.5789E-2</v>
          </cell>
        </row>
        <row r="53">
          <cell r="A53">
            <v>57</v>
          </cell>
          <cell r="B53" t="str">
            <v>Vermilion Parish</v>
          </cell>
          <cell r="C53">
            <v>1.2500010000000001</v>
          </cell>
        </row>
        <row r="54">
          <cell r="A54">
            <v>58</v>
          </cell>
          <cell r="B54" t="str">
            <v>Vernon Parish</v>
          </cell>
          <cell r="C54">
            <v>2.6491229999999999</v>
          </cell>
        </row>
        <row r="55">
          <cell r="A55">
            <v>59</v>
          </cell>
          <cell r="B55" t="str">
            <v>Washington Parish</v>
          </cell>
          <cell r="C55">
            <v>1</v>
          </cell>
        </row>
        <row r="56">
          <cell r="A56">
            <v>60</v>
          </cell>
          <cell r="B56" t="str">
            <v>Webster Parish</v>
          </cell>
          <cell r="C56">
            <v>0.89912199999999998</v>
          </cell>
        </row>
        <row r="57">
          <cell r="A57">
            <v>61</v>
          </cell>
          <cell r="B57" t="str">
            <v>West Baton Rouge Parish</v>
          </cell>
          <cell r="C57">
            <v>0.54824600000000001</v>
          </cell>
        </row>
        <row r="58">
          <cell r="A58">
            <v>62</v>
          </cell>
          <cell r="B58" t="str">
            <v>West Carroll Parish</v>
          </cell>
          <cell r="C58">
            <v>1.592106</v>
          </cell>
        </row>
        <row r="59">
          <cell r="A59">
            <v>64</v>
          </cell>
          <cell r="B59" t="str">
            <v>Winn Parish</v>
          </cell>
          <cell r="C59">
            <v>0.513158</v>
          </cell>
        </row>
        <row r="60">
          <cell r="A60">
            <v>67</v>
          </cell>
          <cell r="B60" t="str">
            <v>Zachary Community School District</v>
          </cell>
          <cell r="C60">
            <v>0.33333299999999999</v>
          </cell>
        </row>
      </sheetData>
      <sheetData sheetId="9">
        <row r="7">
          <cell r="G7">
            <v>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 per Emails"/>
      <sheetName val="Final_MER"/>
      <sheetName val="Template"/>
    </sheetNames>
    <sheetDataSet>
      <sheetData sheetId="0"/>
      <sheetData sheetId="1">
        <row r="3">
          <cell r="A3">
            <v>1</v>
          </cell>
          <cell r="B3" t="str">
            <v>Acadia</v>
          </cell>
          <cell r="C3"/>
          <cell r="D3"/>
          <cell r="E3"/>
          <cell r="F3">
            <v>0</v>
          </cell>
        </row>
        <row r="4">
          <cell r="A4">
            <v>2</v>
          </cell>
          <cell r="B4" t="str">
            <v>Allen</v>
          </cell>
          <cell r="C4"/>
          <cell r="D4"/>
          <cell r="E4"/>
          <cell r="F4">
            <v>0</v>
          </cell>
        </row>
        <row r="5">
          <cell r="A5">
            <v>3</v>
          </cell>
          <cell r="B5" t="str">
            <v>Ascension</v>
          </cell>
          <cell r="C5"/>
          <cell r="D5"/>
          <cell r="E5"/>
          <cell r="F5">
            <v>0</v>
          </cell>
        </row>
        <row r="6">
          <cell r="A6">
            <v>4</v>
          </cell>
          <cell r="B6" t="str">
            <v>Assumption</v>
          </cell>
          <cell r="C6">
            <v>3</v>
          </cell>
          <cell r="D6">
            <v>0</v>
          </cell>
          <cell r="E6">
            <v>0</v>
          </cell>
          <cell r="F6">
            <v>3</v>
          </cell>
        </row>
        <row r="7">
          <cell r="A7">
            <v>5</v>
          </cell>
          <cell r="B7" t="str">
            <v>Avoyelles</v>
          </cell>
          <cell r="C7"/>
          <cell r="D7"/>
          <cell r="E7"/>
          <cell r="F7">
            <v>0</v>
          </cell>
        </row>
        <row r="8">
          <cell r="A8">
            <v>6</v>
          </cell>
          <cell r="B8" t="str">
            <v>Beauregard</v>
          </cell>
          <cell r="C8"/>
          <cell r="D8"/>
          <cell r="E8"/>
          <cell r="F8">
            <v>0</v>
          </cell>
        </row>
        <row r="9">
          <cell r="A9">
            <v>7</v>
          </cell>
          <cell r="B9" t="str">
            <v>Bienville</v>
          </cell>
          <cell r="C9"/>
          <cell r="D9"/>
          <cell r="E9"/>
          <cell r="F9">
            <v>0</v>
          </cell>
        </row>
        <row r="10">
          <cell r="A10">
            <v>8</v>
          </cell>
          <cell r="B10" t="str">
            <v>Bossier</v>
          </cell>
          <cell r="C10">
            <v>0</v>
          </cell>
          <cell r="D10">
            <v>3</v>
          </cell>
          <cell r="E10">
            <v>0</v>
          </cell>
          <cell r="F10">
            <v>3</v>
          </cell>
        </row>
        <row r="11">
          <cell r="A11">
            <v>9</v>
          </cell>
          <cell r="B11" t="str">
            <v>Caddo</v>
          </cell>
          <cell r="C11">
            <v>4</v>
          </cell>
          <cell r="D11">
            <v>9</v>
          </cell>
          <cell r="E11">
            <v>0</v>
          </cell>
          <cell r="F11">
            <v>13</v>
          </cell>
        </row>
        <row r="12">
          <cell r="A12">
            <v>10</v>
          </cell>
          <cell r="B12" t="str">
            <v>Calcasieu</v>
          </cell>
          <cell r="C12">
            <v>18</v>
          </cell>
          <cell r="D12">
            <v>17</v>
          </cell>
          <cell r="E12">
            <v>0</v>
          </cell>
          <cell r="F12">
            <v>35</v>
          </cell>
        </row>
        <row r="13">
          <cell r="A13">
            <v>11</v>
          </cell>
          <cell r="B13" t="str">
            <v>Caldwell</v>
          </cell>
          <cell r="C13"/>
          <cell r="D13"/>
          <cell r="E13"/>
          <cell r="F13">
            <v>0</v>
          </cell>
        </row>
        <row r="14">
          <cell r="A14">
            <v>12</v>
          </cell>
          <cell r="B14" t="str">
            <v>Cameron</v>
          </cell>
          <cell r="C14">
            <v>0</v>
          </cell>
          <cell r="D14">
            <v>2</v>
          </cell>
          <cell r="E14">
            <v>0</v>
          </cell>
          <cell r="F14">
            <v>2</v>
          </cell>
        </row>
        <row r="15">
          <cell r="A15">
            <v>13</v>
          </cell>
          <cell r="B15" t="str">
            <v>Catahoula</v>
          </cell>
          <cell r="C15"/>
          <cell r="D15"/>
          <cell r="E15"/>
          <cell r="F15">
            <v>0</v>
          </cell>
        </row>
        <row r="16">
          <cell r="A16">
            <v>14</v>
          </cell>
          <cell r="B16" t="str">
            <v>Claiborne</v>
          </cell>
          <cell r="C16"/>
          <cell r="D16"/>
          <cell r="E16"/>
          <cell r="F16">
            <v>0</v>
          </cell>
        </row>
        <row r="17">
          <cell r="A17">
            <v>15</v>
          </cell>
          <cell r="B17" t="str">
            <v>Concordia</v>
          </cell>
          <cell r="C17">
            <v>0</v>
          </cell>
          <cell r="D17">
            <v>2</v>
          </cell>
          <cell r="E17">
            <v>0</v>
          </cell>
          <cell r="F17">
            <v>2</v>
          </cell>
        </row>
        <row r="18">
          <cell r="A18">
            <v>16</v>
          </cell>
          <cell r="B18" t="str">
            <v>DeSoto</v>
          </cell>
          <cell r="C18"/>
          <cell r="D18"/>
          <cell r="E18"/>
          <cell r="F18">
            <v>0</v>
          </cell>
        </row>
        <row r="19">
          <cell r="A19">
            <v>17</v>
          </cell>
          <cell r="B19" t="str">
            <v>East Baton Rouge</v>
          </cell>
          <cell r="C19">
            <v>8</v>
          </cell>
          <cell r="D19">
            <v>8</v>
          </cell>
          <cell r="E19">
            <v>0</v>
          </cell>
          <cell r="F19">
            <v>16</v>
          </cell>
        </row>
        <row r="20">
          <cell r="A20">
            <v>18</v>
          </cell>
          <cell r="B20" t="str">
            <v>East Carroll</v>
          </cell>
          <cell r="C20">
            <v>0</v>
          </cell>
          <cell r="D20">
            <v>1</v>
          </cell>
          <cell r="E20">
            <v>0</v>
          </cell>
          <cell r="F20">
            <v>1</v>
          </cell>
        </row>
        <row r="21">
          <cell r="A21">
            <v>19</v>
          </cell>
          <cell r="B21" t="str">
            <v>East Feliciana</v>
          </cell>
          <cell r="C21"/>
          <cell r="D21"/>
          <cell r="E21"/>
          <cell r="F21">
            <v>0</v>
          </cell>
        </row>
        <row r="22">
          <cell r="A22">
            <v>20</v>
          </cell>
          <cell r="B22" t="str">
            <v>Evangeline</v>
          </cell>
          <cell r="C22">
            <v>3</v>
          </cell>
          <cell r="D22">
            <v>0</v>
          </cell>
          <cell r="E22">
            <v>0</v>
          </cell>
          <cell r="F22">
            <v>3</v>
          </cell>
        </row>
        <row r="23">
          <cell r="A23">
            <v>21</v>
          </cell>
          <cell r="B23" t="str">
            <v>Franklin</v>
          </cell>
          <cell r="C23"/>
          <cell r="D23"/>
          <cell r="E23"/>
          <cell r="F23">
            <v>0</v>
          </cell>
        </row>
        <row r="24">
          <cell r="A24">
            <v>22</v>
          </cell>
          <cell r="B24" t="str">
            <v>Grant</v>
          </cell>
          <cell r="C24"/>
          <cell r="D24"/>
          <cell r="E24"/>
          <cell r="F24">
            <v>0</v>
          </cell>
        </row>
        <row r="25">
          <cell r="A25">
            <v>23</v>
          </cell>
          <cell r="B25" t="str">
            <v>Iberia</v>
          </cell>
          <cell r="C25">
            <v>13</v>
          </cell>
          <cell r="D25">
            <v>0</v>
          </cell>
          <cell r="E25">
            <v>0</v>
          </cell>
          <cell r="F25">
            <v>13</v>
          </cell>
        </row>
        <row r="26">
          <cell r="A26">
            <v>24</v>
          </cell>
          <cell r="B26" t="str">
            <v>Iberville</v>
          </cell>
          <cell r="C26"/>
          <cell r="D26"/>
          <cell r="E26"/>
          <cell r="F26">
            <v>0</v>
          </cell>
        </row>
        <row r="27">
          <cell r="A27">
            <v>25</v>
          </cell>
          <cell r="B27" t="str">
            <v>Jackson</v>
          </cell>
          <cell r="C27"/>
          <cell r="D27"/>
          <cell r="E27"/>
          <cell r="F27">
            <v>0</v>
          </cell>
        </row>
        <row r="28">
          <cell r="A28">
            <v>26</v>
          </cell>
          <cell r="B28" t="str">
            <v>Jefferson</v>
          </cell>
          <cell r="C28">
            <v>6</v>
          </cell>
          <cell r="D28">
            <v>8</v>
          </cell>
          <cell r="E28">
            <v>0</v>
          </cell>
          <cell r="F28">
            <v>14</v>
          </cell>
        </row>
        <row r="29">
          <cell r="A29">
            <v>27</v>
          </cell>
          <cell r="B29" t="str">
            <v>Jefferson Davis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</row>
        <row r="30">
          <cell r="A30">
            <v>28</v>
          </cell>
          <cell r="B30" t="str">
            <v>Lafayette</v>
          </cell>
          <cell r="C30">
            <v>29</v>
          </cell>
          <cell r="D30">
            <v>11</v>
          </cell>
          <cell r="E30">
            <v>3</v>
          </cell>
          <cell r="F30">
            <v>43</v>
          </cell>
        </row>
        <row r="31">
          <cell r="A31">
            <v>29</v>
          </cell>
          <cell r="B31" t="str">
            <v>Lafourche</v>
          </cell>
          <cell r="C31">
            <v>16</v>
          </cell>
          <cell r="D31">
            <v>0</v>
          </cell>
          <cell r="E31">
            <v>0</v>
          </cell>
          <cell r="F31">
            <v>16</v>
          </cell>
        </row>
        <row r="32">
          <cell r="A32">
            <v>30</v>
          </cell>
          <cell r="B32" t="str">
            <v>LaSalle</v>
          </cell>
          <cell r="C32"/>
          <cell r="D32"/>
          <cell r="E32"/>
          <cell r="F32">
            <v>0</v>
          </cell>
        </row>
        <row r="33">
          <cell r="A33">
            <v>31</v>
          </cell>
          <cell r="B33" t="str">
            <v>Lincoln</v>
          </cell>
          <cell r="C33"/>
          <cell r="D33"/>
          <cell r="E33"/>
          <cell r="F33">
            <v>0</v>
          </cell>
        </row>
        <row r="34">
          <cell r="A34">
            <v>32</v>
          </cell>
          <cell r="B34" t="str">
            <v>Livingston</v>
          </cell>
          <cell r="C34"/>
          <cell r="D34"/>
          <cell r="E34"/>
          <cell r="F34">
            <v>0</v>
          </cell>
        </row>
        <row r="35">
          <cell r="A35">
            <v>33</v>
          </cell>
          <cell r="B35" t="str">
            <v>Madison</v>
          </cell>
          <cell r="C35"/>
          <cell r="D35"/>
          <cell r="E35"/>
          <cell r="F35">
            <v>0</v>
          </cell>
        </row>
        <row r="36">
          <cell r="A36">
            <v>34</v>
          </cell>
          <cell r="B36" t="str">
            <v>Morehouse</v>
          </cell>
          <cell r="C36"/>
          <cell r="D36"/>
          <cell r="E36"/>
          <cell r="F36">
            <v>0</v>
          </cell>
        </row>
        <row r="37">
          <cell r="A37">
            <v>35</v>
          </cell>
          <cell r="B37" t="str">
            <v>Natchitoches</v>
          </cell>
          <cell r="C37"/>
          <cell r="D37"/>
          <cell r="E37"/>
          <cell r="F37">
            <v>0</v>
          </cell>
        </row>
        <row r="38">
          <cell r="A38">
            <v>36</v>
          </cell>
          <cell r="B38" t="str">
            <v>Orleans</v>
          </cell>
          <cell r="C38">
            <v>4</v>
          </cell>
          <cell r="D38">
            <v>2</v>
          </cell>
          <cell r="E38">
            <v>0</v>
          </cell>
          <cell r="F38">
            <v>6</v>
          </cell>
        </row>
        <row r="39">
          <cell r="A39">
            <v>37</v>
          </cell>
          <cell r="B39" t="str">
            <v>Ouachita</v>
          </cell>
          <cell r="C39"/>
          <cell r="D39"/>
          <cell r="E39"/>
          <cell r="F39">
            <v>0</v>
          </cell>
        </row>
        <row r="40">
          <cell r="A40">
            <v>38</v>
          </cell>
          <cell r="B40" t="str">
            <v>Plaquemines</v>
          </cell>
          <cell r="C40"/>
          <cell r="D40"/>
          <cell r="E40"/>
          <cell r="F40">
            <v>0</v>
          </cell>
        </row>
        <row r="41">
          <cell r="A41">
            <v>39</v>
          </cell>
          <cell r="B41" t="str">
            <v>Pointe Coupee</v>
          </cell>
          <cell r="C41">
            <v>3</v>
          </cell>
          <cell r="D41">
            <v>0</v>
          </cell>
          <cell r="E41">
            <v>0</v>
          </cell>
          <cell r="F41">
            <v>3</v>
          </cell>
        </row>
        <row r="42">
          <cell r="A42">
            <v>40</v>
          </cell>
          <cell r="B42" t="str">
            <v>Rapides</v>
          </cell>
          <cell r="C42"/>
          <cell r="D42"/>
          <cell r="E42"/>
          <cell r="F42">
            <v>0</v>
          </cell>
        </row>
        <row r="43">
          <cell r="A43">
            <v>41</v>
          </cell>
          <cell r="B43" t="str">
            <v>Red River</v>
          </cell>
          <cell r="C43"/>
          <cell r="D43"/>
          <cell r="E43"/>
          <cell r="F43">
            <v>0</v>
          </cell>
        </row>
        <row r="44">
          <cell r="A44">
            <v>42</v>
          </cell>
          <cell r="B44" t="str">
            <v>Richland</v>
          </cell>
          <cell r="C44"/>
          <cell r="D44"/>
          <cell r="E44"/>
          <cell r="F44">
            <v>0</v>
          </cell>
        </row>
        <row r="45">
          <cell r="A45">
            <v>43</v>
          </cell>
          <cell r="B45" t="str">
            <v>Sabine</v>
          </cell>
          <cell r="C45"/>
          <cell r="D45"/>
          <cell r="E45"/>
          <cell r="F45">
            <v>0</v>
          </cell>
        </row>
        <row r="46">
          <cell r="A46">
            <v>44</v>
          </cell>
          <cell r="B46" t="str">
            <v>St. Bernard</v>
          </cell>
          <cell r="C46"/>
          <cell r="D46"/>
          <cell r="E46"/>
          <cell r="F46">
            <v>0</v>
          </cell>
        </row>
        <row r="47">
          <cell r="A47">
            <v>45</v>
          </cell>
          <cell r="B47" t="str">
            <v>St. Charles</v>
          </cell>
          <cell r="C47"/>
          <cell r="D47"/>
          <cell r="E47"/>
          <cell r="F47">
            <v>0</v>
          </cell>
        </row>
        <row r="48">
          <cell r="A48">
            <v>46</v>
          </cell>
          <cell r="B48" t="str">
            <v>St. Helena</v>
          </cell>
          <cell r="C48"/>
          <cell r="D48"/>
          <cell r="E48"/>
          <cell r="F48">
            <v>0</v>
          </cell>
        </row>
        <row r="49">
          <cell r="A49">
            <v>47</v>
          </cell>
          <cell r="B49" t="str">
            <v>St. James</v>
          </cell>
          <cell r="C49"/>
          <cell r="D49"/>
          <cell r="E49"/>
          <cell r="F49">
            <v>0</v>
          </cell>
        </row>
        <row r="50">
          <cell r="A50">
            <v>48</v>
          </cell>
          <cell r="B50" t="str">
            <v>St. John the Baptist</v>
          </cell>
          <cell r="C50"/>
          <cell r="D50"/>
          <cell r="E50"/>
          <cell r="F50">
            <v>0</v>
          </cell>
        </row>
        <row r="51">
          <cell r="A51">
            <v>49</v>
          </cell>
          <cell r="B51" t="str">
            <v>St. Landry</v>
          </cell>
          <cell r="C51">
            <v>3</v>
          </cell>
          <cell r="D51">
            <v>0</v>
          </cell>
          <cell r="E51">
            <v>0</v>
          </cell>
          <cell r="F51">
            <v>3</v>
          </cell>
        </row>
        <row r="52">
          <cell r="A52">
            <v>50</v>
          </cell>
          <cell r="B52" t="str">
            <v>St. Martin</v>
          </cell>
          <cell r="C52">
            <v>7</v>
          </cell>
          <cell r="D52">
            <v>0</v>
          </cell>
          <cell r="E52">
            <v>0</v>
          </cell>
          <cell r="F52">
            <v>7</v>
          </cell>
        </row>
        <row r="53">
          <cell r="A53">
            <v>51</v>
          </cell>
          <cell r="B53" t="str">
            <v>St. Mary</v>
          </cell>
          <cell r="C53"/>
          <cell r="D53"/>
          <cell r="E53"/>
          <cell r="F53">
            <v>0</v>
          </cell>
        </row>
        <row r="54">
          <cell r="A54">
            <v>52</v>
          </cell>
          <cell r="B54" t="str">
            <v>St. Tammany</v>
          </cell>
          <cell r="C54"/>
          <cell r="D54"/>
          <cell r="E54"/>
          <cell r="F54">
            <v>0</v>
          </cell>
        </row>
        <row r="55">
          <cell r="A55">
            <v>53</v>
          </cell>
          <cell r="B55" t="str">
            <v>Tangipahoa</v>
          </cell>
          <cell r="C55"/>
          <cell r="D55"/>
          <cell r="E55"/>
          <cell r="F55">
            <v>0</v>
          </cell>
        </row>
        <row r="56">
          <cell r="A56">
            <v>54</v>
          </cell>
          <cell r="B56" t="str">
            <v>Tensas</v>
          </cell>
          <cell r="C56"/>
          <cell r="D56"/>
          <cell r="E56"/>
          <cell r="F56">
            <v>0</v>
          </cell>
        </row>
        <row r="57">
          <cell r="A57">
            <v>55</v>
          </cell>
          <cell r="B57" t="str">
            <v>Terrebonne</v>
          </cell>
          <cell r="C57"/>
          <cell r="D57"/>
          <cell r="E57"/>
          <cell r="F57">
            <v>0</v>
          </cell>
        </row>
        <row r="58">
          <cell r="A58">
            <v>56</v>
          </cell>
          <cell r="B58" t="str">
            <v>Union</v>
          </cell>
          <cell r="C58"/>
          <cell r="D58"/>
          <cell r="E58"/>
          <cell r="F58">
            <v>0</v>
          </cell>
        </row>
        <row r="59">
          <cell r="A59">
            <v>57</v>
          </cell>
          <cell r="B59" t="str">
            <v>Vermilion</v>
          </cell>
          <cell r="C59"/>
          <cell r="D59"/>
          <cell r="E59"/>
          <cell r="F59">
            <v>0</v>
          </cell>
        </row>
        <row r="60">
          <cell r="A60">
            <v>58</v>
          </cell>
          <cell r="B60" t="str">
            <v>Vernon</v>
          </cell>
          <cell r="C60"/>
          <cell r="D60"/>
          <cell r="E60"/>
          <cell r="F60">
            <v>0</v>
          </cell>
        </row>
        <row r="61">
          <cell r="A61">
            <v>59</v>
          </cell>
          <cell r="B61" t="str">
            <v>Washington</v>
          </cell>
          <cell r="C61"/>
          <cell r="D61"/>
          <cell r="E61"/>
          <cell r="F61">
            <v>0</v>
          </cell>
        </row>
        <row r="62">
          <cell r="A62">
            <v>60</v>
          </cell>
          <cell r="B62" t="str">
            <v>Webster</v>
          </cell>
          <cell r="C62"/>
          <cell r="D62"/>
          <cell r="E62"/>
          <cell r="F62">
            <v>0</v>
          </cell>
        </row>
        <row r="63">
          <cell r="A63">
            <v>61</v>
          </cell>
          <cell r="B63" t="str">
            <v>West Baton Rouge</v>
          </cell>
          <cell r="C63"/>
          <cell r="D63"/>
          <cell r="E63"/>
          <cell r="F63">
            <v>0</v>
          </cell>
        </row>
        <row r="64">
          <cell r="A64">
            <v>62</v>
          </cell>
          <cell r="B64" t="str">
            <v>West Carroll</v>
          </cell>
          <cell r="C64"/>
          <cell r="D64"/>
          <cell r="E64"/>
          <cell r="F64">
            <v>0</v>
          </cell>
        </row>
        <row r="65">
          <cell r="A65">
            <v>63</v>
          </cell>
          <cell r="B65" t="str">
            <v>West Feliciana</v>
          </cell>
          <cell r="C65"/>
          <cell r="D65"/>
          <cell r="E65"/>
          <cell r="F65">
            <v>0</v>
          </cell>
        </row>
        <row r="66">
          <cell r="A66">
            <v>64</v>
          </cell>
          <cell r="B66" t="str">
            <v>Winn</v>
          </cell>
          <cell r="C66"/>
          <cell r="D66"/>
          <cell r="E66"/>
          <cell r="F66">
            <v>0</v>
          </cell>
        </row>
        <row r="67">
          <cell r="A67">
            <v>65</v>
          </cell>
          <cell r="B67" t="str">
            <v>City of Monroe</v>
          </cell>
          <cell r="C67"/>
          <cell r="D67"/>
          <cell r="E67"/>
          <cell r="F67">
            <v>0</v>
          </cell>
        </row>
        <row r="68">
          <cell r="A68">
            <v>66</v>
          </cell>
          <cell r="B68" t="str">
            <v>City of Bogalusa</v>
          </cell>
          <cell r="C68"/>
          <cell r="D68"/>
          <cell r="E68"/>
          <cell r="F68">
            <v>0</v>
          </cell>
        </row>
        <row r="69">
          <cell r="A69">
            <v>67</v>
          </cell>
          <cell r="B69" t="str">
            <v>Zachary Community</v>
          </cell>
          <cell r="C69"/>
          <cell r="D69"/>
          <cell r="E69"/>
          <cell r="F69">
            <v>0</v>
          </cell>
        </row>
        <row r="70">
          <cell r="A70">
            <v>68</v>
          </cell>
          <cell r="B70" t="str">
            <v>City of Baker</v>
          </cell>
          <cell r="C70"/>
          <cell r="D70"/>
          <cell r="E70"/>
          <cell r="F70">
            <v>0</v>
          </cell>
        </row>
        <row r="71">
          <cell r="A71">
            <v>69</v>
          </cell>
          <cell r="B71" t="str">
            <v>Central Community</v>
          </cell>
          <cell r="C71"/>
          <cell r="D71"/>
          <cell r="E71"/>
          <cell r="F71">
            <v>0</v>
          </cell>
        </row>
        <row r="72">
          <cell r="A72">
            <v>331001</v>
          </cell>
          <cell r="B72" t="str">
            <v>International School of LA (Type 2)</v>
          </cell>
          <cell r="C72">
            <v>12</v>
          </cell>
          <cell r="D72">
            <v>9</v>
          </cell>
          <cell r="E72">
            <v>0</v>
          </cell>
          <cell r="F72">
            <v>21</v>
          </cell>
        </row>
        <row r="73">
          <cell r="A73">
            <v>347001</v>
          </cell>
          <cell r="B73" t="str">
            <v>Lycée Français (Type 2)</v>
          </cell>
          <cell r="C73">
            <v>34</v>
          </cell>
          <cell r="D73">
            <v>1</v>
          </cell>
          <cell r="E73">
            <v>0</v>
          </cell>
          <cell r="F73">
            <v>35</v>
          </cell>
        </row>
        <row r="74">
          <cell r="A74" t="str">
            <v>WAA001</v>
          </cell>
          <cell r="B74" t="str">
            <v>Morris Jeff - Type 5</v>
          </cell>
          <cell r="C74">
            <v>0</v>
          </cell>
          <cell r="D74">
            <v>2</v>
          </cell>
          <cell r="E74">
            <v>0</v>
          </cell>
          <cell r="F74">
            <v>2</v>
          </cell>
        </row>
        <row r="75">
          <cell r="A75" t="str">
            <v>WAZ001</v>
          </cell>
          <cell r="B75" t="str">
            <v>Audubon-Type 3</v>
          </cell>
          <cell r="C75">
            <v>20</v>
          </cell>
          <cell r="D75">
            <v>0</v>
          </cell>
          <cell r="E75">
            <v>0</v>
          </cell>
          <cell r="F75">
            <v>20</v>
          </cell>
        </row>
        <row r="76">
          <cell r="A76" t="str">
            <v>WBB001</v>
          </cell>
          <cell r="B76" t="str">
            <v>B. Franklin Elem.</v>
          </cell>
          <cell r="C76">
            <v>0</v>
          </cell>
          <cell r="D76">
            <v>1</v>
          </cell>
          <cell r="E76">
            <v>0</v>
          </cell>
          <cell r="F76">
            <v>1</v>
          </cell>
        </row>
        <row r="77">
          <cell r="A77" t="str">
            <v>WBO001</v>
          </cell>
          <cell r="B77" t="str">
            <v>Einstein-Type 3</v>
          </cell>
          <cell r="C77">
            <v>0</v>
          </cell>
          <cell r="D77">
            <v>1</v>
          </cell>
          <cell r="E77">
            <v>0</v>
          </cell>
          <cell r="F77">
            <v>1</v>
          </cell>
        </row>
        <row r="78">
          <cell r="A78"/>
          <cell r="B78" t="str">
            <v>Totals</v>
          </cell>
          <cell r="C78">
            <v>183</v>
          </cell>
          <cell r="D78">
            <v>77</v>
          </cell>
          <cell r="E78">
            <v>3</v>
          </cell>
          <cell r="F78">
            <v>263</v>
          </cell>
        </row>
        <row r="79">
          <cell r="F79"/>
        </row>
        <row r="80">
          <cell r="B80" t="str">
            <v>Orleans Parish Breakdown</v>
          </cell>
          <cell r="C80"/>
          <cell r="D80"/>
          <cell r="E80"/>
          <cell r="F80"/>
        </row>
        <row r="81">
          <cell r="A81">
            <v>36</v>
          </cell>
          <cell r="B81" t="str">
            <v>Mahalia Jackson</v>
          </cell>
          <cell r="C81">
            <v>0</v>
          </cell>
          <cell r="D81">
            <v>1</v>
          </cell>
          <cell r="E81">
            <v>0</v>
          </cell>
          <cell r="F81">
            <v>1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_Level 4"/>
    </sheetNames>
    <sheetDataSet>
      <sheetData sheetId="0">
        <row r="7">
          <cell r="A7">
            <v>1</v>
          </cell>
          <cell r="B7">
            <v>1</v>
          </cell>
          <cell r="C7" t="str">
            <v>Acadia</v>
          </cell>
          <cell r="D7">
            <v>562</v>
          </cell>
          <cell r="E7">
            <v>133756</v>
          </cell>
          <cell r="F7">
            <v>100317</v>
          </cell>
        </row>
        <row r="8">
          <cell r="A8">
            <v>2</v>
          </cell>
          <cell r="B8">
            <v>2</v>
          </cell>
          <cell r="C8" t="str">
            <v>Allen</v>
          </cell>
          <cell r="D8">
            <v>69</v>
          </cell>
          <cell r="E8">
            <v>25000</v>
          </cell>
          <cell r="F8">
            <v>25000</v>
          </cell>
        </row>
        <row r="9">
          <cell r="A9">
            <v>3</v>
          </cell>
          <cell r="B9">
            <v>3</v>
          </cell>
          <cell r="C9" t="str">
            <v>Ascension</v>
          </cell>
          <cell r="D9">
            <v>1076</v>
          </cell>
          <cell r="E9">
            <v>256088</v>
          </cell>
          <cell r="F9">
            <v>192066</v>
          </cell>
        </row>
        <row r="10">
          <cell r="A10">
            <v>4</v>
          </cell>
          <cell r="B10">
            <v>4</v>
          </cell>
          <cell r="C10" t="str">
            <v>Assumption</v>
          </cell>
          <cell r="D10">
            <v>349</v>
          </cell>
          <cell r="E10">
            <v>83062</v>
          </cell>
          <cell r="F10">
            <v>62297</v>
          </cell>
        </row>
        <row r="11">
          <cell r="A11">
            <v>5</v>
          </cell>
          <cell r="B11">
            <v>5</v>
          </cell>
          <cell r="C11" t="str">
            <v>Avoyelles</v>
          </cell>
          <cell r="D11">
            <v>639</v>
          </cell>
          <cell r="E11">
            <v>152082</v>
          </cell>
          <cell r="F11">
            <v>114062</v>
          </cell>
        </row>
        <row r="12">
          <cell r="A12">
            <v>6</v>
          </cell>
          <cell r="B12">
            <v>6</v>
          </cell>
          <cell r="C12" t="str">
            <v>Beauregard</v>
          </cell>
          <cell r="D12">
            <v>280</v>
          </cell>
          <cell r="E12">
            <v>66640</v>
          </cell>
          <cell r="F12">
            <v>49980</v>
          </cell>
        </row>
        <row r="13">
          <cell r="A13">
            <v>7</v>
          </cell>
          <cell r="B13">
            <v>7</v>
          </cell>
          <cell r="C13" t="str">
            <v>Bienville</v>
          </cell>
          <cell r="D13">
            <v>169</v>
          </cell>
          <cell r="E13">
            <v>40222</v>
          </cell>
          <cell r="F13">
            <v>30167</v>
          </cell>
        </row>
        <row r="14">
          <cell r="A14">
            <v>8</v>
          </cell>
          <cell r="B14">
            <v>8</v>
          </cell>
          <cell r="C14" t="str">
            <v>Bossier</v>
          </cell>
          <cell r="D14">
            <v>748</v>
          </cell>
          <cell r="E14">
            <v>178024</v>
          </cell>
          <cell r="F14">
            <v>133518</v>
          </cell>
        </row>
        <row r="15">
          <cell r="A15">
            <v>9</v>
          </cell>
          <cell r="B15">
            <v>9</v>
          </cell>
          <cell r="C15" t="str">
            <v>Caddo</v>
          </cell>
          <cell r="D15">
            <v>1355</v>
          </cell>
          <cell r="E15">
            <v>322490</v>
          </cell>
          <cell r="F15">
            <v>241868</v>
          </cell>
        </row>
        <row r="16">
          <cell r="A16">
            <v>10</v>
          </cell>
          <cell r="B16">
            <v>10</v>
          </cell>
          <cell r="C16" t="str">
            <v>Calcasieu</v>
          </cell>
          <cell r="D16">
            <v>1564</v>
          </cell>
          <cell r="E16">
            <v>372232</v>
          </cell>
          <cell r="F16">
            <v>279174</v>
          </cell>
        </row>
        <row r="17">
          <cell r="A17">
            <v>11</v>
          </cell>
          <cell r="B17">
            <v>11</v>
          </cell>
          <cell r="C17" t="str">
            <v>Caldwell</v>
          </cell>
          <cell r="D17">
            <v>186</v>
          </cell>
          <cell r="E17">
            <v>44268</v>
          </cell>
          <cell r="F17">
            <v>33201</v>
          </cell>
        </row>
        <row r="18">
          <cell r="A18">
            <v>12</v>
          </cell>
          <cell r="B18">
            <v>12</v>
          </cell>
          <cell r="C18" t="str">
            <v>Cameron</v>
          </cell>
          <cell r="D18">
            <v>100</v>
          </cell>
          <cell r="E18">
            <v>25000</v>
          </cell>
          <cell r="F18">
            <v>25000</v>
          </cell>
        </row>
        <row r="19">
          <cell r="A19">
            <v>13</v>
          </cell>
          <cell r="B19">
            <v>13</v>
          </cell>
          <cell r="C19" t="str">
            <v>Catahoula</v>
          </cell>
          <cell r="D19">
            <v>104</v>
          </cell>
          <cell r="E19">
            <v>25000</v>
          </cell>
          <cell r="F19">
            <v>25000</v>
          </cell>
        </row>
        <row r="20">
          <cell r="A20">
            <v>14</v>
          </cell>
          <cell r="B20">
            <v>14</v>
          </cell>
          <cell r="C20" t="str">
            <v>Claiborne</v>
          </cell>
          <cell r="D20">
            <v>20</v>
          </cell>
          <cell r="E20">
            <v>25000</v>
          </cell>
          <cell r="F20">
            <v>25000</v>
          </cell>
        </row>
        <row r="21">
          <cell r="A21">
            <v>15</v>
          </cell>
          <cell r="B21">
            <v>15</v>
          </cell>
          <cell r="C21" t="str">
            <v>Concordia</v>
          </cell>
          <cell r="D21">
            <v>0</v>
          </cell>
          <cell r="E21">
            <v>25000</v>
          </cell>
          <cell r="F21">
            <v>25000</v>
          </cell>
        </row>
        <row r="22">
          <cell r="A22">
            <v>16</v>
          </cell>
          <cell r="B22">
            <v>16</v>
          </cell>
          <cell r="C22" t="str">
            <v>DeSoto</v>
          </cell>
          <cell r="D22">
            <v>294</v>
          </cell>
          <cell r="E22">
            <v>69972</v>
          </cell>
          <cell r="F22">
            <v>52479</v>
          </cell>
        </row>
        <row r="23">
          <cell r="A23">
            <v>17</v>
          </cell>
          <cell r="B23">
            <v>17</v>
          </cell>
          <cell r="C23" t="str">
            <v>East Baton Rouge</v>
          </cell>
          <cell r="D23">
            <v>1226</v>
          </cell>
          <cell r="E23">
            <v>291788</v>
          </cell>
          <cell r="F23">
            <v>218841</v>
          </cell>
        </row>
        <row r="24">
          <cell r="A24">
            <v>18</v>
          </cell>
          <cell r="B24">
            <v>18</v>
          </cell>
          <cell r="C24" t="str">
            <v>East Carroll</v>
          </cell>
          <cell r="D24">
            <v>105</v>
          </cell>
          <cell r="E24">
            <v>25000</v>
          </cell>
          <cell r="F24">
            <v>25000</v>
          </cell>
        </row>
        <row r="25">
          <cell r="A25">
            <v>19</v>
          </cell>
          <cell r="B25">
            <v>19</v>
          </cell>
          <cell r="C25" t="str">
            <v>East Feliciana</v>
          </cell>
          <cell r="D25">
            <v>31</v>
          </cell>
          <cell r="E25">
            <v>25000</v>
          </cell>
          <cell r="F25">
            <v>25000</v>
          </cell>
        </row>
        <row r="26">
          <cell r="A26">
            <v>20</v>
          </cell>
          <cell r="B26">
            <v>20</v>
          </cell>
          <cell r="C26" t="str">
            <v>Evangeline</v>
          </cell>
          <cell r="D26">
            <v>324</v>
          </cell>
          <cell r="E26">
            <v>77112</v>
          </cell>
          <cell r="F26">
            <v>57834</v>
          </cell>
        </row>
        <row r="27">
          <cell r="A27">
            <v>21</v>
          </cell>
          <cell r="B27">
            <v>21</v>
          </cell>
          <cell r="C27" t="str">
            <v>Franklin</v>
          </cell>
          <cell r="D27">
            <v>67</v>
          </cell>
          <cell r="E27">
            <v>25000</v>
          </cell>
          <cell r="F27">
            <v>25000</v>
          </cell>
        </row>
        <row r="28">
          <cell r="A28">
            <v>22</v>
          </cell>
          <cell r="B28">
            <v>22</v>
          </cell>
          <cell r="C28" t="str">
            <v>Grant</v>
          </cell>
          <cell r="D28">
            <v>502</v>
          </cell>
          <cell r="E28">
            <v>119476</v>
          </cell>
          <cell r="F28">
            <v>89607</v>
          </cell>
        </row>
        <row r="29">
          <cell r="A29">
            <v>23</v>
          </cell>
          <cell r="B29">
            <v>23</v>
          </cell>
          <cell r="C29" t="str">
            <v>Iberia</v>
          </cell>
          <cell r="D29">
            <v>1446</v>
          </cell>
          <cell r="E29">
            <v>344148</v>
          </cell>
          <cell r="F29">
            <v>258111</v>
          </cell>
        </row>
        <row r="30">
          <cell r="A30">
            <v>24</v>
          </cell>
          <cell r="B30">
            <v>24</v>
          </cell>
          <cell r="C30" t="str">
            <v>Iberville</v>
          </cell>
          <cell r="D30">
            <v>319</v>
          </cell>
          <cell r="E30">
            <v>75922</v>
          </cell>
          <cell r="F30">
            <v>56942</v>
          </cell>
        </row>
        <row r="31">
          <cell r="A31">
            <v>25</v>
          </cell>
          <cell r="B31">
            <v>25</v>
          </cell>
          <cell r="C31" t="str">
            <v>Jackson</v>
          </cell>
          <cell r="D31">
            <v>281</v>
          </cell>
          <cell r="E31">
            <v>66878</v>
          </cell>
          <cell r="F31">
            <v>50159</v>
          </cell>
        </row>
        <row r="32">
          <cell r="A32">
            <v>26</v>
          </cell>
          <cell r="B32">
            <v>26</v>
          </cell>
          <cell r="C32" t="str">
            <v>Jefferson</v>
          </cell>
          <cell r="D32">
            <v>1736</v>
          </cell>
          <cell r="E32">
            <v>413168</v>
          </cell>
          <cell r="F32">
            <v>309876</v>
          </cell>
        </row>
        <row r="33">
          <cell r="A33">
            <v>27</v>
          </cell>
          <cell r="B33">
            <v>27</v>
          </cell>
          <cell r="C33" t="str">
            <v>Jefferson Davis</v>
          </cell>
          <cell r="D33">
            <v>440</v>
          </cell>
          <cell r="E33">
            <v>104720</v>
          </cell>
          <cell r="F33">
            <v>78540</v>
          </cell>
        </row>
        <row r="34">
          <cell r="A34">
            <v>28</v>
          </cell>
          <cell r="B34">
            <v>28</v>
          </cell>
          <cell r="C34" t="str">
            <v>Lafayette</v>
          </cell>
          <cell r="D34">
            <v>1306</v>
          </cell>
          <cell r="E34">
            <v>310828</v>
          </cell>
          <cell r="F34">
            <v>233121</v>
          </cell>
        </row>
        <row r="35">
          <cell r="A35">
            <v>29</v>
          </cell>
          <cell r="B35">
            <v>29</v>
          </cell>
          <cell r="C35" t="str">
            <v>Lafourche</v>
          </cell>
          <cell r="D35">
            <v>1119</v>
          </cell>
          <cell r="E35">
            <v>266322</v>
          </cell>
          <cell r="F35">
            <v>199742</v>
          </cell>
        </row>
        <row r="36">
          <cell r="A36">
            <v>30</v>
          </cell>
          <cell r="B36">
            <v>30</v>
          </cell>
          <cell r="C36" t="str">
            <v>LaSalle</v>
          </cell>
          <cell r="D36">
            <v>214</v>
          </cell>
          <cell r="E36">
            <v>50932</v>
          </cell>
          <cell r="F36">
            <v>38199</v>
          </cell>
        </row>
        <row r="37">
          <cell r="A37">
            <v>31</v>
          </cell>
          <cell r="B37">
            <v>31</v>
          </cell>
          <cell r="C37" t="str">
            <v>Lincoln</v>
          </cell>
          <cell r="D37">
            <v>97</v>
          </cell>
          <cell r="E37">
            <v>25000</v>
          </cell>
          <cell r="F37">
            <v>25000</v>
          </cell>
        </row>
        <row r="38">
          <cell r="A38">
            <v>32</v>
          </cell>
          <cell r="B38">
            <v>32</v>
          </cell>
          <cell r="C38" t="str">
            <v>Livingston</v>
          </cell>
          <cell r="D38">
            <v>2930</v>
          </cell>
          <cell r="E38">
            <v>697340</v>
          </cell>
          <cell r="F38">
            <v>523005</v>
          </cell>
        </row>
        <row r="39">
          <cell r="A39">
            <v>33</v>
          </cell>
          <cell r="B39">
            <v>33</v>
          </cell>
          <cell r="C39" t="str">
            <v>Madison</v>
          </cell>
          <cell r="D39">
            <v>161</v>
          </cell>
          <cell r="E39">
            <v>38318</v>
          </cell>
          <cell r="F39">
            <v>28739</v>
          </cell>
        </row>
        <row r="40">
          <cell r="A40">
            <v>34</v>
          </cell>
          <cell r="B40">
            <v>34</v>
          </cell>
          <cell r="C40" t="str">
            <v>Morehouse</v>
          </cell>
          <cell r="D40">
            <v>223</v>
          </cell>
          <cell r="E40">
            <v>53074</v>
          </cell>
          <cell r="F40">
            <v>39806</v>
          </cell>
        </row>
        <row r="41">
          <cell r="A41">
            <v>35</v>
          </cell>
          <cell r="B41">
            <v>35</v>
          </cell>
          <cell r="C41" t="str">
            <v>Natchitoches</v>
          </cell>
          <cell r="D41">
            <v>310</v>
          </cell>
          <cell r="E41">
            <v>73780</v>
          </cell>
          <cell r="F41">
            <v>55335</v>
          </cell>
        </row>
        <row r="42">
          <cell r="A42">
            <v>36</v>
          </cell>
          <cell r="B42">
            <v>36</v>
          </cell>
          <cell r="C42" t="str">
            <v>Orleans</v>
          </cell>
          <cell r="D42">
            <v>104</v>
          </cell>
          <cell r="E42">
            <v>25000</v>
          </cell>
          <cell r="F42">
            <v>25000</v>
          </cell>
        </row>
        <row r="43">
          <cell r="A43">
            <v>37</v>
          </cell>
          <cell r="B43">
            <v>37</v>
          </cell>
          <cell r="C43" t="str">
            <v>Ouachita</v>
          </cell>
          <cell r="D43">
            <v>463</v>
          </cell>
          <cell r="E43">
            <v>110194</v>
          </cell>
          <cell r="F43">
            <v>82646</v>
          </cell>
        </row>
        <row r="44">
          <cell r="A44">
            <v>38</v>
          </cell>
          <cell r="B44">
            <v>38</v>
          </cell>
          <cell r="C44" t="str">
            <v>Plaquemines</v>
          </cell>
          <cell r="D44">
            <v>43</v>
          </cell>
          <cell r="E44">
            <v>25000</v>
          </cell>
          <cell r="F44">
            <v>25000</v>
          </cell>
        </row>
        <row r="45">
          <cell r="A45">
            <v>39</v>
          </cell>
          <cell r="B45">
            <v>39</v>
          </cell>
          <cell r="C45" t="str">
            <v>Pointe Coupee</v>
          </cell>
          <cell r="D45">
            <v>247</v>
          </cell>
          <cell r="E45">
            <v>58786</v>
          </cell>
          <cell r="F45">
            <v>44090</v>
          </cell>
        </row>
        <row r="46">
          <cell r="A46">
            <v>40</v>
          </cell>
          <cell r="B46">
            <v>40</v>
          </cell>
          <cell r="C46" t="str">
            <v>Rapides</v>
          </cell>
          <cell r="D46">
            <v>1461</v>
          </cell>
          <cell r="E46">
            <v>347718</v>
          </cell>
          <cell r="F46">
            <v>260789</v>
          </cell>
        </row>
        <row r="47">
          <cell r="A47">
            <v>41</v>
          </cell>
          <cell r="B47">
            <v>41</v>
          </cell>
          <cell r="C47" t="str">
            <v>Red River</v>
          </cell>
          <cell r="D47">
            <v>160</v>
          </cell>
          <cell r="E47">
            <v>38080</v>
          </cell>
          <cell r="F47">
            <v>28560</v>
          </cell>
        </row>
        <row r="48">
          <cell r="A48">
            <v>42</v>
          </cell>
          <cell r="B48">
            <v>42</v>
          </cell>
          <cell r="C48" t="str">
            <v>Richland</v>
          </cell>
          <cell r="D48">
            <v>404</v>
          </cell>
          <cell r="E48">
            <v>96152</v>
          </cell>
          <cell r="F48">
            <v>72114</v>
          </cell>
        </row>
        <row r="49">
          <cell r="A49">
            <v>43</v>
          </cell>
          <cell r="B49">
            <v>43</v>
          </cell>
          <cell r="C49" t="str">
            <v>Sabine</v>
          </cell>
          <cell r="D49">
            <v>418</v>
          </cell>
          <cell r="E49">
            <v>99484</v>
          </cell>
          <cell r="F49">
            <v>74613</v>
          </cell>
        </row>
        <row r="50">
          <cell r="A50">
            <v>44</v>
          </cell>
          <cell r="B50">
            <v>44</v>
          </cell>
          <cell r="C50" t="str">
            <v>St. Bernard</v>
          </cell>
          <cell r="D50">
            <v>186</v>
          </cell>
          <cell r="E50">
            <v>44268</v>
          </cell>
          <cell r="F50">
            <v>33201</v>
          </cell>
        </row>
        <row r="51">
          <cell r="A51">
            <v>45</v>
          </cell>
          <cell r="B51">
            <v>45</v>
          </cell>
          <cell r="C51" t="str">
            <v>St. Charles</v>
          </cell>
          <cell r="D51">
            <v>669</v>
          </cell>
          <cell r="E51">
            <v>159222</v>
          </cell>
          <cell r="F51">
            <v>119417</v>
          </cell>
        </row>
        <row r="52">
          <cell r="A52">
            <v>46</v>
          </cell>
          <cell r="B52">
            <v>46</v>
          </cell>
          <cell r="C52" t="str">
            <v>St. Helena</v>
          </cell>
          <cell r="D52">
            <v>32</v>
          </cell>
          <cell r="E52">
            <v>25000</v>
          </cell>
          <cell r="F52">
            <v>25000</v>
          </cell>
        </row>
        <row r="53">
          <cell r="A53">
            <v>47</v>
          </cell>
          <cell r="B53">
            <v>47</v>
          </cell>
          <cell r="C53" t="str">
            <v>St. James</v>
          </cell>
          <cell r="D53">
            <v>304</v>
          </cell>
          <cell r="E53">
            <v>72352</v>
          </cell>
          <cell r="F53">
            <v>54264</v>
          </cell>
        </row>
        <row r="54">
          <cell r="A54">
            <v>48</v>
          </cell>
          <cell r="B54">
            <v>48</v>
          </cell>
          <cell r="C54" t="str">
            <v>St. John the Baptist</v>
          </cell>
          <cell r="D54">
            <v>385</v>
          </cell>
          <cell r="E54">
            <v>91630</v>
          </cell>
          <cell r="F54">
            <v>68723</v>
          </cell>
        </row>
        <row r="55">
          <cell r="A55">
            <v>49</v>
          </cell>
          <cell r="B55">
            <v>49</v>
          </cell>
          <cell r="C55" t="str">
            <v>St. Landry</v>
          </cell>
          <cell r="D55">
            <v>1442</v>
          </cell>
          <cell r="E55">
            <v>343196</v>
          </cell>
          <cell r="F55">
            <v>257397</v>
          </cell>
        </row>
        <row r="56">
          <cell r="A56">
            <v>50</v>
          </cell>
          <cell r="B56">
            <v>50</v>
          </cell>
          <cell r="C56" t="str">
            <v>St. Martin</v>
          </cell>
          <cell r="D56">
            <v>485</v>
          </cell>
          <cell r="E56">
            <v>115430</v>
          </cell>
          <cell r="F56">
            <v>86573</v>
          </cell>
        </row>
        <row r="57">
          <cell r="A57">
            <v>51</v>
          </cell>
          <cell r="B57">
            <v>51</v>
          </cell>
          <cell r="C57" t="str">
            <v>St. Mary</v>
          </cell>
          <cell r="D57">
            <v>462</v>
          </cell>
          <cell r="E57">
            <v>109956</v>
          </cell>
          <cell r="F57">
            <v>82467</v>
          </cell>
        </row>
        <row r="58">
          <cell r="A58">
            <v>52</v>
          </cell>
          <cell r="B58">
            <v>52</v>
          </cell>
          <cell r="C58" t="str">
            <v>St. Tammany</v>
          </cell>
          <cell r="D58">
            <v>2436</v>
          </cell>
          <cell r="E58">
            <v>579768</v>
          </cell>
          <cell r="F58">
            <v>434826</v>
          </cell>
        </row>
        <row r="59">
          <cell r="A59">
            <v>53</v>
          </cell>
          <cell r="B59">
            <v>53</v>
          </cell>
          <cell r="C59" t="str">
            <v>Tangipahoa</v>
          </cell>
          <cell r="D59">
            <v>1120</v>
          </cell>
          <cell r="E59">
            <v>266560</v>
          </cell>
          <cell r="F59">
            <v>199920</v>
          </cell>
        </row>
        <row r="60">
          <cell r="A60">
            <v>54</v>
          </cell>
          <cell r="B60">
            <v>54</v>
          </cell>
          <cell r="C60" t="str">
            <v>Tensas</v>
          </cell>
          <cell r="D60">
            <v>0</v>
          </cell>
          <cell r="E60">
            <v>25000</v>
          </cell>
          <cell r="F60">
            <v>25000</v>
          </cell>
        </row>
        <row r="61">
          <cell r="A61">
            <v>55</v>
          </cell>
          <cell r="B61">
            <v>55</v>
          </cell>
          <cell r="C61" t="str">
            <v>Terrebonne</v>
          </cell>
          <cell r="D61">
            <v>1093</v>
          </cell>
          <cell r="E61">
            <v>260134</v>
          </cell>
          <cell r="F61">
            <v>195101</v>
          </cell>
        </row>
        <row r="62">
          <cell r="A62">
            <v>56</v>
          </cell>
          <cell r="B62">
            <v>56</v>
          </cell>
          <cell r="C62" t="str">
            <v>Union</v>
          </cell>
          <cell r="D62">
            <v>154</v>
          </cell>
          <cell r="E62">
            <v>36652</v>
          </cell>
          <cell r="F62">
            <v>27489</v>
          </cell>
        </row>
        <row r="63">
          <cell r="A63">
            <v>57</v>
          </cell>
          <cell r="B63">
            <v>57</v>
          </cell>
          <cell r="C63" t="str">
            <v>Vermilion</v>
          </cell>
          <cell r="D63">
            <v>595</v>
          </cell>
          <cell r="E63">
            <v>141610</v>
          </cell>
          <cell r="F63">
            <v>106208</v>
          </cell>
        </row>
        <row r="64">
          <cell r="A64">
            <v>58</v>
          </cell>
          <cell r="B64">
            <v>58</v>
          </cell>
          <cell r="C64" t="str">
            <v>Vernon</v>
          </cell>
          <cell r="D64">
            <v>596</v>
          </cell>
          <cell r="E64">
            <v>141848</v>
          </cell>
          <cell r="F64">
            <v>106386</v>
          </cell>
        </row>
        <row r="65">
          <cell r="A65">
            <v>59</v>
          </cell>
          <cell r="B65">
            <v>59</v>
          </cell>
          <cell r="C65" t="str">
            <v>Washington</v>
          </cell>
          <cell r="D65">
            <v>437</v>
          </cell>
          <cell r="E65">
            <v>104006</v>
          </cell>
          <cell r="F65">
            <v>78005</v>
          </cell>
        </row>
        <row r="66">
          <cell r="A66">
            <v>60</v>
          </cell>
          <cell r="B66">
            <v>60</v>
          </cell>
          <cell r="C66" t="str">
            <v>Webster</v>
          </cell>
          <cell r="D66">
            <v>318</v>
          </cell>
          <cell r="E66">
            <v>75684</v>
          </cell>
          <cell r="F66">
            <v>56763</v>
          </cell>
        </row>
        <row r="67">
          <cell r="A67">
            <v>61</v>
          </cell>
          <cell r="B67">
            <v>61</v>
          </cell>
          <cell r="C67" t="str">
            <v>West Baton Rouge</v>
          </cell>
          <cell r="D67">
            <v>219</v>
          </cell>
          <cell r="E67">
            <v>52122</v>
          </cell>
          <cell r="F67">
            <v>39092</v>
          </cell>
        </row>
        <row r="68">
          <cell r="A68">
            <v>62</v>
          </cell>
          <cell r="B68">
            <v>62</v>
          </cell>
          <cell r="C68" t="str">
            <v>West Carroll</v>
          </cell>
          <cell r="D68">
            <v>220</v>
          </cell>
          <cell r="E68">
            <v>52360</v>
          </cell>
          <cell r="F68">
            <v>39270</v>
          </cell>
        </row>
        <row r="69">
          <cell r="A69">
            <v>63</v>
          </cell>
          <cell r="B69">
            <v>63</v>
          </cell>
          <cell r="C69" t="str">
            <v>West Feliciana</v>
          </cell>
          <cell r="D69">
            <v>190</v>
          </cell>
          <cell r="E69">
            <v>45220</v>
          </cell>
          <cell r="F69">
            <v>33915</v>
          </cell>
        </row>
        <row r="70">
          <cell r="A70">
            <v>64</v>
          </cell>
          <cell r="B70">
            <v>64</v>
          </cell>
          <cell r="C70" t="str">
            <v>Winn</v>
          </cell>
          <cell r="D70">
            <v>219</v>
          </cell>
          <cell r="E70">
            <v>52122</v>
          </cell>
          <cell r="F70">
            <v>39092</v>
          </cell>
        </row>
        <row r="71">
          <cell r="A71">
            <v>65</v>
          </cell>
          <cell r="B71">
            <v>65</v>
          </cell>
          <cell r="C71" t="str">
            <v>City of Monroe</v>
          </cell>
          <cell r="D71">
            <v>111</v>
          </cell>
          <cell r="E71">
            <v>26418</v>
          </cell>
          <cell r="F71">
            <v>25000</v>
          </cell>
        </row>
        <row r="72">
          <cell r="A72">
            <v>66</v>
          </cell>
          <cell r="B72">
            <v>66</v>
          </cell>
          <cell r="C72" t="str">
            <v>City of Bogalusa</v>
          </cell>
          <cell r="D72">
            <v>17</v>
          </cell>
          <cell r="E72">
            <v>25000</v>
          </cell>
          <cell r="F72">
            <v>25000</v>
          </cell>
        </row>
        <row r="73">
          <cell r="A73">
            <v>67</v>
          </cell>
          <cell r="B73">
            <v>67</v>
          </cell>
          <cell r="C73" t="str">
            <v>Zachary Community</v>
          </cell>
          <cell r="D73">
            <v>128</v>
          </cell>
          <cell r="E73">
            <v>30464</v>
          </cell>
          <cell r="F73">
            <v>25000</v>
          </cell>
        </row>
        <row r="74">
          <cell r="A74">
            <v>68</v>
          </cell>
          <cell r="B74">
            <v>68</v>
          </cell>
          <cell r="C74" t="str">
            <v>City of Baker</v>
          </cell>
          <cell r="D74">
            <v>196</v>
          </cell>
          <cell r="E74">
            <v>46648</v>
          </cell>
          <cell r="F74">
            <v>34986</v>
          </cell>
        </row>
        <row r="75">
          <cell r="A75">
            <v>69</v>
          </cell>
          <cell r="B75">
            <v>69</v>
          </cell>
          <cell r="C75" t="str">
            <v>Central Community</v>
          </cell>
          <cell r="D75">
            <v>302</v>
          </cell>
          <cell r="E75">
            <v>71876</v>
          </cell>
          <cell r="F75">
            <v>53907</v>
          </cell>
        </row>
        <row r="76">
          <cell r="A76"/>
          <cell r="B76"/>
          <cell r="C76" t="str">
            <v>Total City/Parish</v>
          </cell>
          <cell r="D76">
            <v>35968</v>
          </cell>
          <cell r="E76">
            <v>8722602</v>
          </cell>
          <cell r="F76">
            <v>6636800</v>
          </cell>
        </row>
        <row r="77">
          <cell r="A77"/>
          <cell r="B77"/>
          <cell r="C77"/>
          <cell r="D77"/>
          <cell r="E77"/>
          <cell r="F77"/>
        </row>
        <row r="78">
          <cell r="A78">
            <v>318001</v>
          </cell>
          <cell r="B78">
            <v>318001</v>
          </cell>
          <cell r="C78" t="str">
            <v>LSU Lab School</v>
          </cell>
          <cell r="D78">
            <v>20</v>
          </cell>
          <cell r="E78">
            <v>10000</v>
          </cell>
          <cell r="F78">
            <v>10000</v>
          </cell>
        </row>
        <row r="79">
          <cell r="A79">
            <v>319001</v>
          </cell>
          <cell r="B79">
            <v>319001</v>
          </cell>
          <cell r="C79" t="str">
            <v>Southern Lab School</v>
          </cell>
          <cell r="D79">
            <v>0</v>
          </cell>
          <cell r="E79">
            <v>10000</v>
          </cell>
          <cell r="F79">
            <v>10000</v>
          </cell>
        </row>
        <row r="80">
          <cell r="A80">
            <v>302006</v>
          </cell>
          <cell r="B80">
            <v>302006</v>
          </cell>
          <cell r="C80" t="str">
            <v>LA School for Math, Science and the Arts</v>
          </cell>
          <cell r="D80">
            <v>0</v>
          </cell>
          <cell r="E80">
            <v>10000</v>
          </cell>
          <cell r="F80">
            <v>10000</v>
          </cell>
        </row>
        <row r="81">
          <cell r="A81">
            <v>334001</v>
          </cell>
          <cell r="B81">
            <v>334001</v>
          </cell>
          <cell r="C81" t="str">
            <v>New Orleans Center for Creative Arts</v>
          </cell>
          <cell r="D81">
            <v>0</v>
          </cell>
          <cell r="E81">
            <v>10000</v>
          </cell>
          <cell r="F81">
            <v>10000</v>
          </cell>
        </row>
        <row r="82">
          <cell r="A82" t="str">
            <v>3C1001</v>
          </cell>
          <cell r="B82">
            <v>17137</v>
          </cell>
          <cell r="C82" t="str">
            <v>Thrive</v>
          </cell>
          <cell r="D82">
            <v>6</v>
          </cell>
          <cell r="E82">
            <v>10000</v>
          </cell>
          <cell r="F82">
            <v>10000</v>
          </cell>
        </row>
        <row r="83">
          <cell r="A83" t="str">
            <v>A02</v>
          </cell>
          <cell r="B83" t="str">
            <v>A02</v>
          </cell>
          <cell r="C83" t="str">
            <v>Office of Juvenile Justice</v>
          </cell>
          <cell r="D83">
            <v>32</v>
          </cell>
          <cell r="E83">
            <v>10000</v>
          </cell>
          <cell r="F83">
            <v>10000</v>
          </cell>
        </row>
        <row r="84">
          <cell r="A84"/>
          <cell r="B84"/>
          <cell r="C84" t="str">
            <v>Total Lab &amp; State Approved Schools</v>
          </cell>
          <cell r="D84">
            <v>58</v>
          </cell>
          <cell r="E84">
            <v>60000</v>
          </cell>
          <cell r="F84">
            <v>60000</v>
          </cell>
        </row>
        <row r="85">
          <cell r="A85"/>
          <cell r="B85"/>
          <cell r="C85"/>
          <cell r="D85"/>
          <cell r="E85"/>
          <cell r="F85"/>
        </row>
        <row r="86">
          <cell r="A86">
            <v>321001</v>
          </cell>
          <cell r="B86">
            <v>321001</v>
          </cell>
          <cell r="C86" t="str">
            <v>New Vision Learning</v>
          </cell>
          <cell r="D86">
            <v>0</v>
          </cell>
          <cell r="E86">
            <v>0</v>
          </cell>
          <cell r="F86">
            <v>0</v>
          </cell>
        </row>
        <row r="87">
          <cell r="A87">
            <v>329001</v>
          </cell>
          <cell r="B87">
            <v>329001</v>
          </cell>
          <cell r="C87" t="str">
            <v>Glencoe Charter School</v>
          </cell>
          <cell r="D87">
            <v>0</v>
          </cell>
          <cell r="E87">
            <v>0</v>
          </cell>
          <cell r="F87">
            <v>0</v>
          </cell>
        </row>
        <row r="88">
          <cell r="A88">
            <v>331001</v>
          </cell>
          <cell r="B88">
            <v>331001</v>
          </cell>
          <cell r="C88" t="str">
            <v>International School of LA</v>
          </cell>
          <cell r="D88">
            <v>0</v>
          </cell>
          <cell r="E88">
            <v>0</v>
          </cell>
          <cell r="F88">
            <v>0</v>
          </cell>
        </row>
        <row r="89">
          <cell r="A89">
            <v>333001</v>
          </cell>
          <cell r="B89">
            <v>333001</v>
          </cell>
          <cell r="C89" t="str">
            <v>Avoyelles Public Charter School</v>
          </cell>
          <cell r="D89">
            <v>0</v>
          </cell>
          <cell r="E89">
            <v>10000</v>
          </cell>
          <cell r="F89">
            <v>10000</v>
          </cell>
        </row>
        <row r="90">
          <cell r="A90">
            <v>336001</v>
          </cell>
          <cell r="B90">
            <v>336001</v>
          </cell>
          <cell r="C90" t="str">
            <v>Delhi Charter School</v>
          </cell>
          <cell r="D90">
            <v>78</v>
          </cell>
          <cell r="E90">
            <v>18564</v>
          </cell>
          <cell r="F90">
            <v>13923</v>
          </cell>
        </row>
        <row r="91">
          <cell r="A91">
            <v>337001</v>
          </cell>
          <cell r="B91">
            <v>337001</v>
          </cell>
          <cell r="C91" t="str">
            <v>Belle Chasse Academy</v>
          </cell>
          <cell r="D91">
            <v>0</v>
          </cell>
          <cell r="E91">
            <v>0</v>
          </cell>
          <cell r="F91">
            <v>0</v>
          </cell>
        </row>
        <row r="92">
          <cell r="A92">
            <v>340001</v>
          </cell>
          <cell r="B92">
            <v>340001</v>
          </cell>
          <cell r="C92" t="str">
            <v>The MAX Charter School</v>
          </cell>
          <cell r="D92">
            <v>0</v>
          </cell>
          <cell r="E92">
            <v>0</v>
          </cell>
          <cell r="F92">
            <v>0</v>
          </cell>
        </row>
        <row r="93">
          <cell r="A93"/>
          <cell r="B93"/>
          <cell r="C93" t="str">
            <v>Total Legacy Type 2 Charter Schools</v>
          </cell>
          <cell r="D93">
            <v>78</v>
          </cell>
          <cell r="E93">
            <v>28564</v>
          </cell>
          <cell r="F93">
            <v>23923</v>
          </cell>
        </row>
        <row r="94">
          <cell r="A94"/>
          <cell r="B94"/>
          <cell r="C94"/>
          <cell r="D94"/>
          <cell r="E94"/>
          <cell r="F94"/>
        </row>
        <row r="95">
          <cell r="A95">
            <v>341001</v>
          </cell>
          <cell r="B95">
            <v>341001</v>
          </cell>
          <cell r="C95" t="str">
            <v xml:space="preserve">D'Arbonne Woods </v>
          </cell>
          <cell r="D95">
            <v>61</v>
          </cell>
          <cell r="E95">
            <v>14518</v>
          </cell>
          <cell r="F95">
            <v>10889</v>
          </cell>
        </row>
        <row r="96">
          <cell r="A96">
            <v>343001</v>
          </cell>
          <cell r="B96">
            <v>343001</v>
          </cell>
          <cell r="C96" t="str">
            <v>Madison Prep</v>
          </cell>
          <cell r="D96">
            <v>85</v>
          </cell>
          <cell r="E96">
            <v>20230</v>
          </cell>
          <cell r="F96">
            <v>15173</v>
          </cell>
        </row>
        <row r="97">
          <cell r="A97">
            <v>344001</v>
          </cell>
          <cell r="B97">
            <v>344001</v>
          </cell>
          <cell r="C97" t="str">
            <v xml:space="preserve">Int'l High School of N. O. </v>
          </cell>
          <cell r="D97">
            <v>0</v>
          </cell>
          <cell r="E97">
            <v>10000</v>
          </cell>
          <cell r="F97">
            <v>10000</v>
          </cell>
        </row>
        <row r="98">
          <cell r="A98">
            <v>345001</v>
          </cell>
          <cell r="B98">
            <v>345001</v>
          </cell>
          <cell r="C98" t="str">
            <v>University View Academy</v>
          </cell>
          <cell r="D98">
            <v>98</v>
          </cell>
          <cell r="E98">
            <v>23324</v>
          </cell>
          <cell r="F98">
            <v>17493</v>
          </cell>
        </row>
        <row r="99">
          <cell r="A99">
            <v>346001</v>
          </cell>
          <cell r="B99">
            <v>346001</v>
          </cell>
          <cell r="C99" t="str">
            <v xml:space="preserve">Lake Charles Charter Academy </v>
          </cell>
          <cell r="D99">
            <v>0</v>
          </cell>
          <cell r="E99">
            <v>0</v>
          </cell>
          <cell r="F99">
            <v>0</v>
          </cell>
        </row>
        <row r="100">
          <cell r="A100">
            <v>347001</v>
          </cell>
          <cell r="B100">
            <v>347001</v>
          </cell>
          <cell r="C100" t="str">
            <v xml:space="preserve">Lycee Francois de la Nouvelle Orleans </v>
          </cell>
          <cell r="D100">
            <v>0</v>
          </cell>
          <cell r="E100">
            <v>0</v>
          </cell>
          <cell r="F100">
            <v>0</v>
          </cell>
        </row>
        <row r="101">
          <cell r="A101">
            <v>348001</v>
          </cell>
          <cell r="B101">
            <v>348001</v>
          </cell>
          <cell r="C101" t="str">
            <v xml:space="preserve">New Orleans Military/Maritime Acdmy </v>
          </cell>
          <cell r="D101">
            <v>0</v>
          </cell>
          <cell r="E101">
            <v>10000</v>
          </cell>
          <cell r="F101">
            <v>10000</v>
          </cell>
        </row>
        <row r="102">
          <cell r="A102" t="str">
            <v>W18001</v>
          </cell>
          <cell r="B102" t="str">
            <v>W18001</v>
          </cell>
          <cell r="C102" t="str">
            <v>Noble Minds</v>
          </cell>
          <cell r="D102">
            <v>0</v>
          </cell>
          <cell r="E102">
            <v>0</v>
          </cell>
          <cell r="F102">
            <v>0</v>
          </cell>
        </row>
        <row r="103">
          <cell r="A103" t="str">
            <v>W1A001</v>
          </cell>
          <cell r="B103" t="str">
            <v>3A1001</v>
          </cell>
          <cell r="C103" t="str">
            <v xml:space="preserve">Jefferson Chamber Foundation </v>
          </cell>
          <cell r="D103">
            <v>79</v>
          </cell>
          <cell r="E103">
            <v>18802</v>
          </cell>
          <cell r="F103">
            <v>14102</v>
          </cell>
        </row>
        <row r="104">
          <cell r="A104" t="str">
            <v>W1B001</v>
          </cell>
          <cell r="B104" t="str">
            <v>3B1001</v>
          </cell>
          <cell r="C104" t="str">
            <v>Advantage Charter Academy</v>
          </cell>
          <cell r="D104">
            <v>0</v>
          </cell>
          <cell r="E104">
            <v>0</v>
          </cell>
          <cell r="F104">
            <v>0</v>
          </cell>
        </row>
        <row r="105">
          <cell r="A105" t="str">
            <v>W1D001</v>
          </cell>
          <cell r="B105" t="str">
            <v>W1D001</v>
          </cell>
          <cell r="C105" t="str">
            <v>JCFA - Lafayette</v>
          </cell>
          <cell r="D105">
            <v>0</v>
          </cell>
          <cell r="E105">
            <v>10000</v>
          </cell>
          <cell r="F105">
            <v>10000</v>
          </cell>
        </row>
        <row r="106">
          <cell r="A106" t="str">
            <v>W2A001</v>
          </cell>
          <cell r="B106" t="str">
            <v>3A2001</v>
          </cell>
          <cell r="C106" t="str">
            <v xml:space="preserve">Tallulah Charter School </v>
          </cell>
          <cell r="D106">
            <v>1</v>
          </cell>
          <cell r="E106">
            <v>10000</v>
          </cell>
          <cell r="F106">
            <v>10000</v>
          </cell>
        </row>
        <row r="107">
          <cell r="A107" t="str">
            <v>W2B001</v>
          </cell>
          <cell r="B107" t="str">
            <v>3B1002</v>
          </cell>
          <cell r="C107" t="str">
            <v>Willow Charter Academy</v>
          </cell>
          <cell r="D107">
            <v>0</v>
          </cell>
          <cell r="E107">
            <v>0</v>
          </cell>
          <cell r="F107">
            <v>0</v>
          </cell>
        </row>
        <row r="108">
          <cell r="A108" t="str">
            <v>W33001</v>
          </cell>
          <cell r="B108" t="str">
            <v>W33001</v>
          </cell>
          <cell r="C108" t="str">
            <v>Lincoln Prep School</v>
          </cell>
          <cell r="D108">
            <v>7</v>
          </cell>
          <cell r="E108">
            <v>10000</v>
          </cell>
          <cell r="F108">
            <v>10000</v>
          </cell>
        </row>
        <row r="109">
          <cell r="A109" t="str">
            <v>W34001</v>
          </cell>
          <cell r="B109" t="str">
            <v>W34001</v>
          </cell>
          <cell r="C109" t="str">
            <v>Laurel Oaks Charter School</v>
          </cell>
          <cell r="D109">
            <v>0</v>
          </cell>
          <cell r="E109">
            <v>0</v>
          </cell>
          <cell r="F109">
            <v>0</v>
          </cell>
        </row>
        <row r="110">
          <cell r="A110" t="str">
            <v>W35001</v>
          </cell>
          <cell r="B110" t="str">
            <v>W35001</v>
          </cell>
          <cell r="C110" t="str">
            <v>Apex Collegiate Academy</v>
          </cell>
          <cell r="D110">
            <v>0</v>
          </cell>
          <cell r="E110">
            <v>0</v>
          </cell>
          <cell r="F110">
            <v>0</v>
          </cell>
        </row>
        <row r="111">
          <cell r="A111" t="str">
            <v>W36001</v>
          </cell>
          <cell r="B111" t="str">
            <v>W36001</v>
          </cell>
          <cell r="C111" t="str">
            <v>Smothers Academy</v>
          </cell>
          <cell r="D111">
            <v>0</v>
          </cell>
          <cell r="E111">
            <v>0</v>
          </cell>
          <cell r="F111">
            <v>0</v>
          </cell>
        </row>
        <row r="112">
          <cell r="A112" t="str">
            <v>W37001</v>
          </cell>
          <cell r="B112" t="str">
            <v>W37001</v>
          </cell>
          <cell r="C112" t="str">
            <v>Greater Grace Charter Academy</v>
          </cell>
          <cell r="D112">
            <v>0</v>
          </cell>
          <cell r="E112">
            <v>0</v>
          </cell>
          <cell r="F112">
            <v>0</v>
          </cell>
        </row>
        <row r="113">
          <cell r="A113" t="str">
            <v>WZ8001</v>
          </cell>
          <cell r="B113" t="str">
            <v>W3A001</v>
          </cell>
          <cell r="C113" t="str">
            <v xml:space="preserve">GEO Prep Mid-City of Greater Baton Rouge </v>
          </cell>
          <cell r="D113">
            <v>0</v>
          </cell>
          <cell r="E113">
            <v>0</v>
          </cell>
          <cell r="F113">
            <v>0</v>
          </cell>
        </row>
        <row r="114">
          <cell r="A114" t="str">
            <v>W3B001</v>
          </cell>
          <cell r="B114" t="str">
            <v>3A3002</v>
          </cell>
          <cell r="C114" t="str">
            <v>Iberville Charter Academy</v>
          </cell>
          <cell r="D114">
            <v>0</v>
          </cell>
          <cell r="E114">
            <v>0</v>
          </cell>
          <cell r="F114">
            <v>0</v>
          </cell>
        </row>
        <row r="115">
          <cell r="A115" t="str">
            <v>W4A001</v>
          </cell>
          <cell r="B115" t="str">
            <v>3A4001</v>
          </cell>
          <cell r="C115" t="str">
            <v xml:space="preserve">Delta Charter School </v>
          </cell>
          <cell r="D115">
            <v>4</v>
          </cell>
          <cell r="E115">
            <v>10000</v>
          </cell>
          <cell r="F115">
            <v>10000</v>
          </cell>
        </row>
        <row r="116">
          <cell r="A116" t="str">
            <v>W4B001</v>
          </cell>
          <cell r="B116">
            <v>328002</v>
          </cell>
          <cell r="C116" t="str">
            <v>Lake Charles College Prep</v>
          </cell>
          <cell r="D116">
            <v>0</v>
          </cell>
          <cell r="E116">
            <v>10000</v>
          </cell>
          <cell r="F116">
            <v>10000</v>
          </cell>
        </row>
        <row r="117">
          <cell r="A117" t="str">
            <v>W5B001</v>
          </cell>
          <cell r="B117" t="str">
            <v>3B5001</v>
          </cell>
          <cell r="C117" t="str">
            <v>Northeast Claiborne Charter</v>
          </cell>
          <cell r="D117">
            <v>0</v>
          </cell>
          <cell r="E117">
            <v>10000</v>
          </cell>
          <cell r="F117">
            <v>10000</v>
          </cell>
        </row>
        <row r="118">
          <cell r="A118" t="str">
            <v>W6B001</v>
          </cell>
          <cell r="B118" t="str">
            <v>3B6001</v>
          </cell>
          <cell r="C118" t="str">
            <v>Acadiana Renaissance</v>
          </cell>
          <cell r="D118">
            <v>0</v>
          </cell>
          <cell r="E118">
            <v>0</v>
          </cell>
          <cell r="F118">
            <v>0</v>
          </cell>
        </row>
        <row r="119">
          <cell r="A119" t="str">
            <v>W7A001</v>
          </cell>
          <cell r="B119" t="str">
            <v>3A7001</v>
          </cell>
          <cell r="C119" t="str">
            <v xml:space="preserve">Louisiana Key Academy </v>
          </cell>
          <cell r="D119">
            <v>0</v>
          </cell>
          <cell r="E119">
            <v>0</v>
          </cell>
          <cell r="F119">
            <v>0</v>
          </cell>
        </row>
        <row r="120">
          <cell r="A120" t="str">
            <v>W7B001</v>
          </cell>
          <cell r="B120" t="str">
            <v>3B6002</v>
          </cell>
          <cell r="C120" t="str">
            <v>Lafayette Renaissance</v>
          </cell>
          <cell r="D120">
            <v>0</v>
          </cell>
          <cell r="E120">
            <v>0</v>
          </cell>
          <cell r="F120">
            <v>0</v>
          </cell>
        </row>
        <row r="121">
          <cell r="A121" t="str">
            <v>W8A001</v>
          </cell>
          <cell r="B121" t="str">
            <v>3A8001</v>
          </cell>
          <cell r="C121" t="str">
            <v>Impact Charter</v>
          </cell>
          <cell r="D121">
            <v>0</v>
          </cell>
          <cell r="E121">
            <v>0</v>
          </cell>
          <cell r="F121">
            <v>0</v>
          </cell>
        </row>
        <row r="122">
          <cell r="A122" t="str">
            <v>W9A001</v>
          </cell>
          <cell r="B122" t="str">
            <v>3A9001</v>
          </cell>
          <cell r="C122" t="str">
            <v>Vision Academy</v>
          </cell>
          <cell r="D122">
            <v>36</v>
          </cell>
          <cell r="E122">
            <v>10000</v>
          </cell>
          <cell r="F122">
            <v>10000</v>
          </cell>
        </row>
        <row r="123">
          <cell r="A123" t="str">
            <v>WAG001</v>
          </cell>
          <cell r="B123">
            <v>343002</v>
          </cell>
          <cell r="C123" t="str">
            <v>Louisiana Virtual Charter Academy</v>
          </cell>
          <cell r="D123">
            <v>5</v>
          </cell>
          <cell r="E123">
            <v>10000</v>
          </cell>
          <cell r="F123">
            <v>10000</v>
          </cell>
        </row>
        <row r="124">
          <cell r="A124" t="str">
            <v>WAK001</v>
          </cell>
          <cell r="B124">
            <v>328001</v>
          </cell>
          <cell r="C124" t="str">
            <v xml:space="preserve">Southwest LA Charter School </v>
          </cell>
          <cell r="D124">
            <v>0</v>
          </cell>
          <cell r="E124">
            <v>0</v>
          </cell>
          <cell r="F124">
            <v>0</v>
          </cell>
        </row>
        <row r="125">
          <cell r="A125" t="str">
            <v>WAL001</v>
          </cell>
          <cell r="B125">
            <v>349001</v>
          </cell>
          <cell r="C125" t="str">
            <v xml:space="preserve">J. S. Clark Leadership Academy </v>
          </cell>
          <cell r="D125">
            <v>176</v>
          </cell>
          <cell r="E125">
            <v>41888</v>
          </cell>
          <cell r="F125">
            <v>31416</v>
          </cell>
        </row>
        <row r="126">
          <cell r="A126" t="str">
            <v>WAR001</v>
          </cell>
          <cell r="B126" t="str">
            <v>WAR001</v>
          </cell>
          <cell r="C126" t="str">
            <v>Tangi Academy</v>
          </cell>
          <cell r="D126">
            <v>0</v>
          </cell>
          <cell r="E126">
            <v>0</v>
          </cell>
          <cell r="F126">
            <v>0</v>
          </cell>
        </row>
        <row r="127">
          <cell r="A127" t="str">
            <v>WAU001</v>
          </cell>
          <cell r="B127" t="str">
            <v>WAU001</v>
          </cell>
          <cell r="C127" t="str">
            <v>GEO Prep Academy</v>
          </cell>
          <cell r="D127">
            <v>0</v>
          </cell>
          <cell r="E127">
            <v>0</v>
          </cell>
          <cell r="F127">
            <v>0</v>
          </cell>
        </row>
        <row r="128">
          <cell r="A128" t="str">
            <v>WJ5001</v>
          </cell>
          <cell r="B128" t="str">
            <v>WJ5001</v>
          </cell>
          <cell r="C128" t="str">
            <v>Collegiate Academy (EBR)</v>
          </cell>
          <cell r="D128">
            <v>0</v>
          </cell>
          <cell r="E128">
            <v>10000</v>
          </cell>
          <cell r="F128">
            <v>10000</v>
          </cell>
        </row>
        <row r="129">
          <cell r="A129" t="str">
            <v>WAQ001</v>
          </cell>
          <cell r="B129" t="str">
            <v>3AQ001</v>
          </cell>
          <cell r="C129" t="str">
            <v>Baton Rouge University Prep</v>
          </cell>
          <cell r="D129">
            <v>0</v>
          </cell>
          <cell r="E129">
            <v>0</v>
          </cell>
          <cell r="F129">
            <v>0</v>
          </cell>
        </row>
        <row r="130">
          <cell r="A130"/>
          <cell r="B130"/>
          <cell r="C130" t="str">
            <v>Total New Type 2 Charter Schools</v>
          </cell>
          <cell r="D130">
            <v>552</v>
          </cell>
          <cell r="E130">
            <v>228762</v>
          </cell>
          <cell r="F130">
            <v>199073</v>
          </cell>
        </row>
        <row r="131">
          <cell r="A131"/>
          <cell r="B131"/>
          <cell r="C131"/>
          <cell r="D131"/>
          <cell r="E131"/>
          <cell r="F131"/>
        </row>
        <row r="132">
          <cell r="A132">
            <v>36005</v>
          </cell>
          <cell r="B132" t="str">
            <v>WAZ001</v>
          </cell>
          <cell r="C132" t="str">
            <v>Audubon Charter School</v>
          </cell>
          <cell r="D132">
            <v>0</v>
          </cell>
          <cell r="E132">
            <v>0</v>
          </cell>
          <cell r="F132">
            <v>0</v>
          </cell>
        </row>
        <row r="133">
          <cell r="A133">
            <v>36013</v>
          </cell>
          <cell r="B133" t="str">
            <v>WBA001</v>
          </cell>
          <cell r="C133" t="str">
            <v>Einstein Charter School at Village De L'Est</v>
          </cell>
          <cell r="D133">
            <v>0</v>
          </cell>
          <cell r="E133">
            <v>0</v>
          </cell>
          <cell r="F133">
            <v>0</v>
          </cell>
        </row>
        <row r="134">
          <cell r="A134">
            <v>36043</v>
          </cell>
          <cell r="B134" t="str">
            <v>WBB001</v>
          </cell>
          <cell r="C134" t="str">
            <v>Benjamin Franklin High School</v>
          </cell>
          <cell r="D134">
            <v>20</v>
          </cell>
          <cell r="E134">
            <v>10000</v>
          </cell>
          <cell r="F134">
            <v>10000</v>
          </cell>
        </row>
        <row r="135">
          <cell r="A135">
            <v>36056</v>
          </cell>
          <cell r="B135" t="str">
            <v>WBC001</v>
          </cell>
          <cell r="C135" t="str">
            <v>Alice M. Harte Elementary Charter School</v>
          </cell>
          <cell r="D135">
            <v>0</v>
          </cell>
          <cell r="E135">
            <v>0</v>
          </cell>
          <cell r="F135">
            <v>0</v>
          </cell>
        </row>
        <row r="136">
          <cell r="A136">
            <v>36064</v>
          </cell>
          <cell r="B136" t="str">
            <v>WBD001</v>
          </cell>
          <cell r="C136" t="str">
            <v>Edna Karr High School</v>
          </cell>
          <cell r="D136">
            <v>43</v>
          </cell>
          <cell r="E136">
            <v>10234</v>
          </cell>
          <cell r="F136">
            <v>10000</v>
          </cell>
        </row>
        <row r="137">
          <cell r="A137">
            <v>36079</v>
          </cell>
          <cell r="B137" t="str">
            <v>WBE001</v>
          </cell>
          <cell r="C137" t="str">
            <v>Lusher Charter School</v>
          </cell>
          <cell r="D137">
            <v>71</v>
          </cell>
          <cell r="E137">
            <v>16898</v>
          </cell>
          <cell r="F137">
            <v>12674</v>
          </cell>
        </row>
        <row r="138">
          <cell r="A138">
            <v>36096</v>
          </cell>
          <cell r="B138" t="str">
            <v>WBF001</v>
          </cell>
          <cell r="C138" t="str">
            <v>Eleanor McMain Secondary School</v>
          </cell>
          <cell r="D138">
            <v>0</v>
          </cell>
          <cell r="E138">
            <v>10000</v>
          </cell>
          <cell r="F138">
            <v>10000</v>
          </cell>
        </row>
        <row r="139">
          <cell r="A139">
            <v>36149</v>
          </cell>
          <cell r="B139" t="str">
            <v>WBG001</v>
          </cell>
          <cell r="C139" t="str">
            <v>Robert Russa Moton Charter School</v>
          </cell>
          <cell r="D139">
            <v>0</v>
          </cell>
          <cell r="E139">
            <v>0</v>
          </cell>
          <cell r="F139">
            <v>0</v>
          </cell>
        </row>
        <row r="140">
          <cell r="A140">
            <v>36158</v>
          </cell>
          <cell r="B140" t="str">
            <v>WBH001</v>
          </cell>
          <cell r="C140" t="str">
            <v>Lake Forest Elementary Charter School</v>
          </cell>
          <cell r="D140">
            <v>0</v>
          </cell>
          <cell r="E140">
            <v>0</v>
          </cell>
          <cell r="F140">
            <v>0</v>
          </cell>
        </row>
        <row r="141">
          <cell r="A141">
            <v>36163</v>
          </cell>
          <cell r="B141" t="str">
            <v>WBI001</v>
          </cell>
          <cell r="C141" t="str">
            <v>New Orleans Charter Sci. &amp; Math HS</v>
          </cell>
          <cell r="D141">
            <v>30</v>
          </cell>
          <cell r="E141">
            <v>10000</v>
          </cell>
          <cell r="F141">
            <v>10000</v>
          </cell>
        </row>
        <row r="142">
          <cell r="A142">
            <v>36187</v>
          </cell>
          <cell r="B142" t="str">
            <v>WBJ001</v>
          </cell>
          <cell r="C142" t="str">
            <v>ENCORE Academy</v>
          </cell>
          <cell r="D142">
            <v>0</v>
          </cell>
          <cell r="E142">
            <v>0</v>
          </cell>
          <cell r="F142">
            <v>0</v>
          </cell>
        </row>
        <row r="143">
          <cell r="A143">
            <v>36188</v>
          </cell>
          <cell r="B143" t="str">
            <v>WBK001</v>
          </cell>
          <cell r="C143" t="str">
            <v>Bricolage Academy</v>
          </cell>
          <cell r="D143">
            <v>0</v>
          </cell>
          <cell r="E143">
            <v>0</v>
          </cell>
          <cell r="F143">
            <v>0</v>
          </cell>
        </row>
        <row r="144">
          <cell r="A144">
            <v>36191</v>
          </cell>
          <cell r="B144" t="str">
            <v>WBL001</v>
          </cell>
          <cell r="C144" t="str">
            <v>Wilson Charter School</v>
          </cell>
          <cell r="D144">
            <v>0</v>
          </cell>
          <cell r="E144">
            <v>0</v>
          </cell>
          <cell r="F144">
            <v>0</v>
          </cell>
        </row>
        <row r="145">
          <cell r="A145">
            <v>36194</v>
          </cell>
          <cell r="B145" t="str">
            <v>WBM001</v>
          </cell>
          <cell r="C145" t="str">
            <v>Einstein Charter High @ Sarah Towles Reed</v>
          </cell>
          <cell r="D145">
            <v>40</v>
          </cell>
          <cell r="E145">
            <v>10000</v>
          </cell>
          <cell r="F145">
            <v>10000</v>
          </cell>
        </row>
        <row r="146">
          <cell r="A146">
            <v>36195</v>
          </cell>
          <cell r="B146" t="str">
            <v>WBN001</v>
          </cell>
          <cell r="C146" t="str">
            <v>Einstein Charter Middle @ Sarah Towles Reed</v>
          </cell>
          <cell r="D146">
            <v>0</v>
          </cell>
          <cell r="E146">
            <v>0</v>
          </cell>
          <cell r="F146">
            <v>0</v>
          </cell>
        </row>
        <row r="147">
          <cell r="A147">
            <v>36196</v>
          </cell>
          <cell r="B147" t="str">
            <v>WBO001</v>
          </cell>
          <cell r="C147" t="str">
            <v>Einstein Charter School @ Sherwood Forest</v>
          </cell>
          <cell r="D147">
            <v>0</v>
          </cell>
          <cell r="E147">
            <v>0</v>
          </cell>
          <cell r="F147">
            <v>0</v>
          </cell>
        </row>
        <row r="148">
          <cell r="A148" t="str">
            <v>W53001</v>
          </cell>
          <cell r="B148" t="str">
            <v>WBP001</v>
          </cell>
          <cell r="C148" t="str">
            <v>McDonogh 42 Charter School</v>
          </cell>
          <cell r="D148">
            <v>0</v>
          </cell>
          <cell r="E148">
            <v>0</v>
          </cell>
          <cell r="F148">
            <v>0</v>
          </cell>
        </row>
        <row r="149">
          <cell r="A149" t="str">
            <v>W12001</v>
          </cell>
          <cell r="B149">
            <v>300001</v>
          </cell>
          <cell r="C149" t="str">
            <v>Pierre A. Capdau Learning Academy</v>
          </cell>
          <cell r="D149">
            <v>0</v>
          </cell>
          <cell r="E149">
            <v>0</v>
          </cell>
          <cell r="F149">
            <v>0</v>
          </cell>
        </row>
        <row r="150">
          <cell r="A150" t="str">
            <v>W13001</v>
          </cell>
          <cell r="B150">
            <v>300003</v>
          </cell>
          <cell r="C150" t="str">
            <v>Lake Area New Tech Early College</v>
          </cell>
          <cell r="D150">
            <v>21</v>
          </cell>
          <cell r="E150">
            <v>10000</v>
          </cell>
          <cell r="F150">
            <v>10000</v>
          </cell>
        </row>
        <row r="151">
          <cell r="A151" t="str">
            <v>W31001</v>
          </cell>
          <cell r="B151" t="str">
            <v>W31001</v>
          </cell>
          <cell r="C151" t="str">
            <v>Dr. Martin Luther King Jr Charter</v>
          </cell>
          <cell r="D151">
            <v>0</v>
          </cell>
          <cell r="E151">
            <v>10000</v>
          </cell>
          <cell r="F151">
            <v>10000</v>
          </cell>
        </row>
        <row r="152">
          <cell r="A152" t="str">
            <v>W51001</v>
          </cell>
          <cell r="B152">
            <v>393001</v>
          </cell>
          <cell r="C152" t="str">
            <v>Lafayette Academy</v>
          </cell>
          <cell r="D152">
            <v>0</v>
          </cell>
          <cell r="E152">
            <v>0</v>
          </cell>
          <cell r="F152">
            <v>0</v>
          </cell>
        </row>
        <row r="153">
          <cell r="A153" t="str">
            <v>W52001</v>
          </cell>
          <cell r="B153">
            <v>393002</v>
          </cell>
          <cell r="C153" t="str">
            <v>Esperanza Charter School</v>
          </cell>
          <cell r="D153">
            <v>0</v>
          </cell>
          <cell r="E153">
            <v>0</v>
          </cell>
          <cell r="F153">
            <v>0</v>
          </cell>
        </row>
        <row r="154">
          <cell r="A154" t="str">
            <v>W5A001</v>
          </cell>
          <cell r="B154" t="str">
            <v>3A5001</v>
          </cell>
          <cell r="C154" t="str">
            <v>Mary D. Coghill Accelerated</v>
          </cell>
          <cell r="D154">
            <v>0</v>
          </cell>
          <cell r="E154">
            <v>0</v>
          </cell>
          <cell r="F154">
            <v>0</v>
          </cell>
        </row>
        <row r="155">
          <cell r="A155" t="str">
            <v>W84001</v>
          </cell>
          <cell r="B155">
            <v>398005</v>
          </cell>
          <cell r="C155" t="str">
            <v>KIPP Renaissance High</v>
          </cell>
          <cell r="D155">
            <v>0</v>
          </cell>
          <cell r="E155">
            <v>10000</v>
          </cell>
          <cell r="F155">
            <v>10000</v>
          </cell>
        </row>
        <row r="156">
          <cell r="A156" t="str">
            <v>W91001</v>
          </cell>
          <cell r="B156">
            <v>399001</v>
          </cell>
          <cell r="C156" t="str">
            <v>Samuel J_ Green Charter School</v>
          </cell>
          <cell r="D156">
            <v>0</v>
          </cell>
          <cell r="E156">
            <v>0</v>
          </cell>
          <cell r="F156">
            <v>0</v>
          </cell>
        </row>
        <row r="157">
          <cell r="A157" t="str">
            <v>W92001</v>
          </cell>
          <cell r="B157">
            <v>399002</v>
          </cell>
          <cell r="C157" t="str">
            <v>Arthur Ashe Charter School</v>
          </cell>
          <cell r="D157">
            <v>0</v>
          </cell>
          <cell r="E157">
            <v>0</v>
          </cell>
          <cell r="F157">
            <v>0</v>
          </cell>
        </row>
        <row r="158">
          <cell r="A158" t="str">
            <v>W94001</v>
          </cell>
          <cell r="B158">
            <v>399004</v>
          </cell>
          <cell r="C158" t="str">
            <v>Phillis Wheatley Community School</v>
          </cell>
          <cell r="D158">
            <v>0</v>
          </cell>
          <cell r="E158">
            <v>0</v>
          </cell>
          <cell r="F158">
            <v>0</v>
          </cell>
        </row>
        <row r="159">
          <cell r="A159" t="str">
            <v>W95001</v>
          </cell>
          <cell r="B159">
            <v>399005</v>
          </cell>
          <cell r="C159" t="str">
            <v>Langston Hughes Charter Academy</v>
          </cell>
          <cell r="D159">
            <v>0</v>
          </cell>
          <cell r="E159">
            <v>0</v>
          </cell>
          <cell r="F159">
            <v>0</v>
          </cell>
        </row>
        <row r="160">
          <cell r="A160" t="str">
            <v>WAB001</v>
          </cell>
          <cell r="B160">
            <v>367001</v>
          </cell>
          <cell r="C160" t="str">
            <v>Edgar P_ Harney Spirit of Excellence Acdmy</v>
          </cell>
          <cell r="D160">
            <v>0</v>
          </cell>
          <cell r="E160">
            <v>0</v>
          </cell>
          <cell r="F160">
            <v>0</v>
          </cell>
        </row>
        <row r="161">
          <cell r="A161" t="str">
            <v>WJ1001</v>
          </cell>
          <cell r="B161">
            <v>382001</v>
          </cell>
          <cell r="C161" t="str">
            <v>Sci Academy</v>
          </cell>
          <cell r="D161">
            <v>0</v>
          </cell>
          <cell r="E161">
            <v>10000</v>
          </cell>
          <cell r="F161">
            <v>10000</v>
          </cell>
        </row>
        <row r="162">
          <cell r="A162"/>
          <cell r="B162"/>
          <cell r="C162" t="str">
            <v>Total Type 3B Charters - Orleans</v>
          </cell>
          <cell r="D162">
            <v>225</v>
          </cell>
          <cell r="E162">
            <v>107132</v>
          </cell>
          <cell r="F162">
            <v>102674</v>
          </cell>
        </row>
        <row r="163">
          <cell r="A163"/>
          <cell r="B163"/>
          <cell r="C163"/>
          <cell r="D163"/>
          <cell r="E163"/>
          <cell r="F163"/>
        </row>
        <row r="164">
          <cell r="A164" t="str">
            <v>WX1001</v>
          </cell>
          <cell r="B164">
            <v>396211</v>
          </cell>
          <cell r="C164" t="str">
            <v>Linwood Public Charter (RSD Operated)</v>
          </cell>
          <cell r="D164">
            <v>0</v>
          </cell>
          <cell r="E164">
            <v>0</v>
          </cell>
          <cell r="F164">
            <v>0</v>
          </cell>
        </row>
        <row r="165">
          <cell r="A165" t="str">
            <v>W8B001</v>
          </cell>
          <cell r="B165" t="str">
            <v>3AP002</v>
          </cell>
          <cell r="C165" t="str">
            <v>Celerity Crestworth Charter School</v>
          </cell>
          <cell r="D165">
            <v>0</v>
          </cell>
          <cell r="E165">
            <v>0</v>
          </cell>
          <cell r="F165">
            <v>0</v>
          </cell>
        </row>
        <row r="166">
          <cell r="A166" t="str">
            <v>W9B001</v>
          </cell>
          <cell r="B166" t="str">
            <v>3B9001</v>
          </cell>
          <cell r="C166" t="str">
            <v>Capitol High School</v>
          </cell>
          <cell r="D166">
            <v>5</v>
          </cell>
          <cell r="E166">
            <v>10000</v>
          </cell>
          <cell r="F166">
            <v>10000</v>
          </cell>
        </row>
        <row r="167">
          <cell r="A167" t="str">
            <v>WAO001</v>
          </cell>
          <cell r="B167" t="str">
            <v>3AP003</v>
          </cell>
          <cell r="C167" t="str">
            <v>Celerity Dalton Charter School</v>
          </cell>
          <cell r="D167">
            <v>0</v>
          </cell>
          <cell r="E167">
            <v>0</v>
          </cell>
          <cell r="F167">
            <v>0</v>
          </cell>
        </row>
        <row r="168">
          <cell r="A168" t="str">
            <v>WAP001</v>
          </cell>
          <cell r="B168" t="str">
            <v>3AP001</v>
          </cell>
          <cell r="C168" t="str">
            <v>Celerity Lanier Charter School</v>
          </cell>
          <cell r="D168">
            <v>0</v>
          </cell>
          <cell r="E168">
            <v>0</v>
          </cell>
          <cell r="F168">
            <v>0</v>
          </cell>
        </row>
        <row r="169">
          <cell r="A169" t="str">
            <v>WAV001</v>
          </cell>
          <cell r="B169" t="str">
            <v>WAV001</v>
          </cell>
          <cell r="C169" t="str">
            <v>Democracy Prep</v>
          </cell>
          <cell r="D169">
            <v>0</v>
          </cell>
          <cell r="E169">
            <v>0</v>
          </cell>
          <cell r="F169">
            <v>0</v>
          </cell>
        </row>
        <row r="170">
          <cell r="A170" t="str">
            <v>WAW001</v>
          </cell>
          <cell r="B170" t="str">
            <v>WAW001</v>
          </cell>
          <cell r="C170" t="str">
            <v>Baton Rouge Bridge Academy</v>
          </cell>
          <cell r="D170">
            <v>0</v>
          </cell>
          <cell r="E170">
            <v>0</v>
          </cell>
          <cell r="F170">
            <v>0</v>
          </cell>
        </row>
        <row r="171">
          <cell r="A171" t="str">
            <v>WAX001</v>
          </cell>
          <cell r="B171" t="str">
            <v>WAX001</v>
          </cell>
          <cell r="C171" t="str">
            <v>Baton Rouge College Prep</v>
          </cell>
          <cell r="D171">
            <v>0</v>
          </cell>
          <cell r="E171">
            <v>0</v>
          </cell>
          <cell r="F171">
            <v>0</v>
          </cell>
        </row>
        <row r="172">
          <cell r="A172" t="str">
            <v>WB2001</v>
          </cell>
          <cell r="B172">
            <v>389002</v>
          </cell>
          <cell r="C172" t="str">
            <v>Kenilworth Science and Tech</v>
          </cell>
          <cell r="D172">
            <v>0</v>
          </cell>
          <cell r="E172">
            <v>0</v>
          </cell>
          <cell r="F172">
            <v>0</v>
          </cell>
        </row>
        <row r="173">
          <cell r="A173"/>
          <cell r="B173"/>
          <cell r="C173" t="str">
            <v>Total Type 5 Charters - LA</v>
          </cell>
          <cell r="D173">
            <v>5</v>
          </cell>
          <cell r="E173">
            <v>10000</v>
          </cell>
          <cell r="F173">
            <v>10000</v>
          </cell>
        </row>
        <row r="174">
          <cell r="A174"/>
          <cell r="B174"/>
          <cell r="C174"/>
          <cell r="D174"/>
          <cell r="E174"/>
          <cell r="F174"/>
        </row>
        <row r="175">
          <cell r="A175" t="str">
            <v>W11001</v>
          </cell>
          <cell r="B175">
            <v>300002</v>
          </cell>
          <cell r="C175" t="str">
            <v xml:space="preserve">Medard H. Nelson Elem </v>
          </cell>
          <cell r="D175">
            <v>0</v>
          </cell>
          <cell r="E175">
            <v>0</v>
          </cell>
          <cell r="F175">
            <v>0</v>
          </cell>
        </row>
        <row r="176">
          <cell r="A176" t="str">
            <v>W21001</v>
          </cell>
          <cell r="B176">
            <v>390001</v>
          </cell>
          <cell r="C176" t="str">
            <v xml:space="preserve">James M. Singleton Charter </v>
          </cell>
          <cell r="D176">
            <v>0</v>
          </cell>
          <cell r="E176">
            <v>0</v>
          </cell>
          <cell r="F176">
            <v>0</v>
          </cell>
        </row>
        <row r="177">
          <cell r="A177" t="str">
            <v>W32001</v>
          </cell>
          <cell r="B177" t="str">
            <v>W32001</v>
          </cell>
          <cell r="C177" t="str">
            <v xml:space="preserve">Joseph A. Craig </v>
          </cell>
          <cell r="D177">
            <v>0</v>
          </cell>
          <cell r="E177">
            <v>0</v>
          </cell>
          <cell r="F177">
            <v>0</v>
          </cell>
        </row>
        <row r="178">
          <cell r="A178" t="str">
            <v>W62001</v>
          </cell>
          <cell r="B178">
            <v>395005</v>
          </cell>
          <cell r="C178" t="str">
            <v xml:space="preserve">LB Landry-OP Walker College &amp; Career Prep </v>
          </cell>
          <cell r="D178">
            <v>133</v>
          </cell>
          <cell r="E178">
            <v>31654</v>
          </cell>
          <cell r="F178">
            <v>23741</v>
          </cell>
        </row>
        <row r="179">
          <cell r="A179" t="str">
            <v>W63001</v>
          </cell>
          <cell r="B179">
            <v>395004</v>
          </cell>
          <cell r="C179" t="str">
            <v xml:space="preserve">McDonogh #32 Elem </v>
          </cell>
          <cell r="D179">
            <v>0</v>
          </cell>
          <cell r="E179">
            <v>0</v>
          </cell>
          <cell r="F179">
            <v>0</v>
          </cell>
        </row>
        <row r="180">
          <cell r="A180" t="str">
            <v>W64001</v>
          </cell>
          <cell r="B180">
            <v>395003</v>
          </cell>
          <cell r="C180" t="str">
            <v xml:space="preserve">William J. Fischer </v>
          </cell>
          <cell r="D180">
            <v>0</v>
          </cell>
          <cell r="E180">
            <v>0</v>
          </cell>
          <cell r="F180">
            <v>0</v>
          </cell>
        </row>
        <row r="181">
          <cell r="A181" t="str">
            <v>W65001</v>
          </cell>
          <cell r="B181">
            <v>395002</v>
          </cell>
          <cell r="C181" t="str">
            <v xml:space="preserve">Dwight D. Eisenhower </v>
          </cell>
          <cell r="D181">
            <v>0</v>
          </cell>
          <cell r="E181">
            <v>0</v>
          </cell>
          <cell r="F181">
            <v>0</v>
          </cell>
        </row>
        <row r="182">
          <cell r="A182" t="str">
            <v>W66001</v>
          </cell>
          <cell r="B182">
            <v>395001</v>
          </cell>
          <cell r="C182" t="str">
            <v xml:space="preserve">Martin Behrman </v>
          </cell>
          <cell r="D182">
            <v>0</v>
          </cell>
          <cell r="E182">
            <v>0</v>
          </cell>
          <cell r="F182">
            <v>0</v>
          </cell>
        </row>
        <row r="183">
          <cell r="A183" t="str">
            <v>W71001</v>
          </cell>
          <cell r="B183">
            <v>397001</v>
          </cell>
          <cell r="C183" t="str">
            <v xml:space="preserve">Sophie B. Wright Learning Acdmy </v>
          </cell>
          <cell r="D183">
            <v>35</v>
          </cell>
          <cell r="E183">
            <v>10000</v>
          </cell>
          <cell r="F183">
            <v>10000</v>
          </cell>
        </row>
        <row r="184">
          <cell r="A184" t="str">
            <v>W81001</v>
          </cell>
          <cell r="B184">
            <v>398002</v>
          </cell>
          <cell r="C184" t="str">
            <v xml:space="preserve">KIPP McDonogh 15 Sch. for the Creative Arts </v>
          </cell>
          <cell r="D184">
            <v>0</v>
          </cell>
          <cell r="E184">
            <v>0</v>
          </cell>
          <cell r="F184">
            <v>0</v>
          </cell>
        </row>
        <row r="185">
          <cell r="A185" t="str">
            <v>W82001</v>
          </cell>
          <cell r="B185">
            <v>398001</v>
          </cell>
          <cell r="C185" t="str">
            <v xml:space="preserve">KIPP Believe College Prep </v>
          </cell>
          <cell r="D185">
            <v>0</v>
          </cell>
          <cell r="E185">
            <v>0</v>
          </cell>
          <cell r="F185">
            <v>0</v>
          </cell>
        </row>
        <row r="186">
          <cell r="A186" t="str">
            <v>W85001</v>
          </cell>
          <cell r="B186">
            <v>398006</v>
          </cell>
          <cell r="C186" t="str">
            <v xml:space="preserve">KIPP N.O. Leadership Acdmy </v>
          </cell>
          <cell r="D186">
            <v>0</v>
          </cell>
          <cell r="E186">
            <v>0</v>
          </cell>
          <cell r="F186">
            <v>0</v>
          </cell>
        </row>
        <row r="187">
          <cell r="A187" t="str">
            <v>W86001</v>
          </cell>
          <cell r="B187">
            <v>398007</v>
          </cell>
          <cell r="C187" t="str">
            <v xml:space="preserve">KIPP East </v>
          </cell>
          <cell r="D187">
            <v>0</v>
          </cell>
          <cell r="E187">
            <v>0</v>
          </cell>
          <cell r="F187">
            <v>0</v>
          </cell>
        </row>
        <row r="188">
          <cell r="A188" t="str">
            <v>W87001</v>
          </cell>
          <cell r="B188">
            <v>398008</v>
          </cell>
          <cell r="C188" t="str">
            <v>KIPP Booker T. Washington High School</v>
          </cell>
          <cell r="D188">
            <v>0</v>
          </cell>
          <cell r="E188">
            <v>10000</v>
          </cell>
          <cell r="F188">
            <v>10000</v>
          </cell>
        </row>
        <row r="189">
          <cell r="A189" t="str">
            <v>W93001</v>
          </cell>
          <cell r="B189">
            <v>399003</v>
          </cell>
          <cell r="C189" t="str">
            <v xml:space="preserve">Joseph Clark High </v>
          </cell>
          <cell r="D189">
            <v>0</v>
          </cell>
          <cell r="E189">
            <v>10000</v>
          </cell>
          <cell r="F189">
            <v>10000</v>
          </cell>
        </row>
        <row r="190">
          <cell r="A190" t="str">
            <v>WAA001</v>
          </cell>
          <cell r="B190">
            <v>368001</v>
          </cell>
          <cell r="C190" t="str">
            <v xml:space="preserve">Morris Jeff Community School </v>
          </cell>
          <cell r="D190">
            <v>0</v>
          </cell>
          <cell r="E190">
            <v>10000</v>
          </cell>
          <cell r="F190">
            <v>10000</v>
          </cell>
        </row>
        <row r="191">
          <cell r="A191" t="str">
            <v>WAE001</v>
          </cell>
          <cell r="B191">
            <v>364001</v>
          </cell>
          <cell r="C191" t="str">
            <v xml:space="preserve">Fannie C. Williams Charter School </v>
          </cell>
          <cell r="D191">
            <v>0</v>
          </cell>
          <cell r="E191">
            <v>0</v>
          </cell>
          <cell r="F191">
            <v>0</v>
          </cell>
        </row>
        <row r="192">
          <cell r="A192" t="str">
            <v>WAF001</v>
          </cell>
          <cell r="B192">
            <v>363001</v>
          </cell>
          <cell r="C192" t="str">
            <v xml:space="preserve">Harriet Tubman Charter School </v>
          </cell>
          <cell r="D192">
            <v>0</v>
          </cell>
          <cell r="E192">
            <v>0</v>
          </cell>
          <cell r="F192">
            <v>0</v>
          </cell>
        </row>
        <row r="193">
          <cell r="A193" t="str">
            <v>WAH001</v>
          </cell>
          <cell r="B193">
            <v>360001</v>
          </cell>
          <cell r="C193" t="str">
            <v xml:space="preserve">The NET Charter School </v>
          </cell>
          <cell r="D193">
            <v>0</v>
          </cell>
          <cell r="E193">
            <v>10000</v>
          </cell>
          <cell r="F193">
            <v>10000</v>
          </cell>
        </row>
        <row r="194">
          <cell r="A194" t="str">
            <v>WAI001</v>
          </cell>
          <cell r="B194">
            <v>361001</v>
          </cell>
          <cell r="C194" t="str">
            <v xml:space="preserve">Crescent Leadership Acdmy </v>
          </cell>
          <cell r="D194">
            <v>0</v>
          </cell>
          <cell r="E194">
            <v>10000</v>
          </cell>
          <cell r="F194">
            <v>10000</v>
          </cell>
        </row>
        <row r="195">
          <cell r="A195" t="str">
            <v>WAM001</v>
          </cell>
          <cell r="B195">
            <v>363002</v>
          </cell>
          <cell r="C195" t="str">
            <v xml:space="preserve">Paul Habans Elem </v>
          </cell>
          <cell r="D195">
            <v>0</v>
          </cell>
          <cell r="E195">
            <v>0</v>
          </cell>
          <cell r="F195">
            <v>0</v>
          </cell>
        </row>
        <row r="196">
          <cell r="A196" t="str">
            <v>WE1001</v>
          </cell>
          <cell r="B196">
            <v>385001</v>
          </cell>
          <cell r="C196" t="str">
            <v xml:space="preserve">Sylvanie Williams College Prep </v>
          </cell>
          <cell r="D196">
            <v>0</v>
          </cell>
          <cell r="E196">
            <v>0</v>
          </cell>
          <cell r="F196">
            <v>0</v>
          </cell>
        </row>
        <row r="197">
          <cell r="A197" t="str">
            <v>WE2001</v>
          </cell>
          <cell r="B197">
            <v>385002</v>
          </cell>
          <cell r="C197" t="str">
            <v xml:space="preserve">Cohen College Prep </v>
          </cell>
          <cell r="D197">
            <v>0</v>
          </cell>
          <cell r="E197">
            <v>10000</v>
          </cell>
          <cell r="F197">
            <v>10000</v>
          </cell>
        </row>
        <row r="198">
          <cell r="A198" t="str">
            <v>WE3001</v>
          </cell>
          <cell r="B198"/>
          <cell r="C198" t="str">
            <v xml:space="preserve">Crocker College Prep </v>
          </cell>
          <cell r="D198">
            <v>0</v>
          </cell>
          <cell r="E198">
            <v>0</v>
          </cell>
          <cell r="F198">
            <v>0</v>
          </cell>
        </row>
        <row r="199">
          <cell r="A199" t="str">
            <v>WI1001</v>
          </cell>
          <cell r="B199">
            <v>381001</v>
          </cell>
          <cell r="C199" t="str">
            <v xml:space="preserve">Akili Academy of N.O. </v>
          </cell>
          <cell r="D199">
            <v>0</v>
          </cell>
          <cell r="E199">
            <v>0</v>
          </cell>
          <cell r="F199">
            <v>0</v>
          </cell>
        </row>
        <row r="200">
          <cell r="A200" t="str">
            <v>WJ2001</v>
          </cell>
          <cell r="B200">
            <v>382002</v>
          </cell>
          <cell r="C200" t="str">
            <v xml:space="preserve">G.W. Carver Collegiate Acdmy </v>
          </cell>
          <cell r="D200">
            <v>0</v>
          </cell>
          <cell r="E200">
            <v>10000</v>
          </cell>
          <cell r="F200">
            <v>10000</v>
          </cell>
        </row>
        <row r="201">
          <cell r="A201" t="str">
            <v>WJ4001</v>
          </cell>
          <cell r="B201">
            <v>382004</v>
          </cell>
          <cell r="C201" t="str">
            <v>Livingston Collegiate Academy</v>
          </cell>
          <cell r="D201">
            <v>0</v>
          </cell>
          <cell r="E201">
            <v>10000</v>
          </cell>
          <cell r="F201">
            <v>10000</v>
          </cell>
        </row>
        <row r="202">
          <cell r="A202" t="str">
            <v>WL1001</v>
          </cell>
          <cell r="B202">
            <v>398004</v>
          </cell>
          <cell r="C202" t="str">
            <v xml:space="preserve">KIPP Central City Primary </v>
          </cell>
          <cell r="D202">
            <v>0</v>
          </cell>
          <cell r="E202">
            <v>0</v>
          </cell>
          <cell r="F202">
            <v>0</v>
          </cell>
        </row>
        <row r="203">
          <cell r="A203" t="str">
            <v>WU1001</v>
          </cell>
          <cell r="B203">
            <v>374001</v>
          </cell>
          <cell r="C203" t="str">
            <v xml:space="preserve">Success Preparatory Academy </v>
          </cell>
          <cell r="D203">
            <v>0</v>
          </cell>
          <cell r="E203">
            <v>0</v>
          </cell>
          <cell r="F203">
            <v>0</v>
          </cell>
        </row>
        <row r="204">
          <cell r="A204" t="str">
            <v>WV1001</v>
          </cell>
          <cell r="B204">
            <v>373001</v>
          </cell>
          <cell r="C204" t="str">
            <v xml:space="preserve">Arise Academy </v>
          </cell>
          <cell r="D204">
            <v>0</v>
          </cell>
          <cell r="E204">
            <v>0</v>
          </cell>
          <cell r="F204">
            <v>0</v>
          </cell>
        </row>
        <row r="205">
          <cell r="A205" t="str">
            <v>WV2001</v>
          </cell>
          <cell r="B205">
            <v>373002</v>
          </cell>
          <cell r="C205" t="str">
            <v xml:space="preserve">Mildred Osborne Elem </v>
          </cell>
          <cell r="D205">
            <v>0</v>
          </cell>
          <cell r="E205">
            <v>0</v>
          </cell>
          <cell r="F205">
            <v>0</v>
          </cell>
        </row>
        <row r="206">
          <cell r="A206" t="str">
            <v>WZ1001</v>
          </cell>
          <cell r="B206">
            <v>369001</v>
          </cell>
          <cell r="C206" t="str">
            <v xml:space="preserve">ReNEW Cultural Arts Acdmy. </v>
          </cell>
          <cell r="D206">
            <v>0</v>
          </cell>
          <cell r="E206">
            <v>0</v>
          </cell>
          <cell r="F206">
            <v>0</v>
          </cell>
        </row>
        <row r="207">
          <cell r="A207" t="str">
            <v>WZ2001</v>
          </cell>
          <cell r="B207">
            <v>369002</v>
          </cell>
          <cell r="C207" t="str">
            <v xml:space="preserve">ReNEW SciTech Acdmy. </v>
          </cell>
          <cell r="D207">
            <v>0</v>
          </cell>
          <cell r="E207">
            <v>0</v>
          </cell>
          <cell r="F207">
            <v>0</v>
          </cell>
        </row>
        <row r="208">
          <cell r="A208" t="str">
            <v>WZ3001</v>
          </cell>
          <cell r="B208">
            <v>369003</v>
          </cell>
          <cell r="C208" t="str">
            <v xml:space="preserve">ReNEW Delores T. Aaron Elem </v>
          </cell>
          <cell r="D208">
            <v>0</v>
          </cell>
          <cell r="E208">
            <v>0</v>
          </cell>
          <cell r="F208">
            <v>0</v>
          </cell>
        </row>
        <row r="209">
          <cell r="A209" t="str">
            <v>WZ5001</v>
          </cell>
          <cell r="B209">
            <v>369005</v>
          </cell>
          <cell r="C209" t="str">
            <v xml:space="preserve">ReNEW Accelerated High, City Park </v>
          </cell>
          <cell r="D209">
            <v>46</v>
          </cell>
          <cell r="E209">
            <v>10948</v>
          </cell>
          <cell r="F209">
            <v>10000</v>
          </cell>
        </row>
        <row r="210">
          <cell r="A210" t="str">
            <v>WZ6001</v>
          </cell>
          <cell r="B210">
            <v>369006</v>
          </cell>
          <cell r="C210" t="str">
            <v xml:space="preserve">ReNEW Schaumburg Elem </v>
          </cell>
          <cell r="D210">
            <v>0</v>
          </cell>
          <cell r="E210">
            <v>0</v>
          </cell>
          <cell r="F210">
            <v>0</v>
          </cell>
        </row>
        <row r="211">
          <cell r="A211" t="str">
            <v>WZ7001</v>
          </cell>
          <cell r="B211">
            <v>369007</v>
          </cell>
          <cell r="C211" t="str">
            <v xml:space="preserve">ReNEW McDonogh City Park Acdmy </v>
          </cell>
          <cell r="D211">
            <v>0</v>
          </cell>
          <cell r="E211">
            <v>0</v>
          </cell>
          <cell r="F211">
            <v>0</v>
          </cell>
        </row>
        <row r="212">
          <cell r="A212" t="str">
            <v>WZ9001</v>
          </cell>
          <cell r="B212">
            <v>360002</v>
          </cell>
          <cell r="C212" t="str">
            <v>The NET 2 Charter School</v>
          </cell>
          <cell r="D212">
            <v>24</v>
          </cell>
          <cell r="E212">
            <v>10000</v>
          </cell>
          <cell r="F212">
            <v>10000</v>
          </cell>
        </row>
        <row r="213">
          <cell r="A213"/>
          <cell r="B213"/>
          <cell r="C213" t="str">
            <v>Total Type 5 Charters - Orleans</v>
          </cell>
          <cell r="D213">
            <v>238</v>
          </cell>
          <cell r="E213">
            <v>142602</v>
          </cell>
          <cell r="F213">
            <v>133741</v>
          </cell>
        </row>
        <row r="214">
          <cell r="A214"/>
          <cell r="B214"/>
          <cell r="C214"/>
          <cell r="D214"/>
          <cell r="E214"/>
          <cell r="F214"/>
        </row>
        <row r="215">
          <cell r="A215"/>
          <cell r="B215"/>
          <cell r="C215" t="str">
            <v>Total Statewide</v>
          </cell>
          <cell r="D215">
            <v>37124</v>
          </cell>
          <cell r="E215">
            <v>9299662</v>
          </cell>
          <cell r="F215">
            <v>7166211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FP Grades 7-12"/>
      <sheetName val="OPSB_MFP"/>
      <sheetName val="MFP by School System"/>
      <sheetName val="MFP by Site"/>
    </sheetNames>
    <sheetDataSet>
      <sheetData sheetId="0">
        <row r="11">
          <cell r="B11">
            <v>1</v>
          </cell>
          <cell r="C11"/>
          <cell r="D11" t="str">
            <v>Acadia Parish</v>
          </cell>
          <cell r="E11">
            <v>730</v>
          </cell>
          <cell r="F11">
            <v>728</v>
          </cell>
          <cell r="G11">
            <v>713</v>
          </cell>
          <cell r="H11">
            <v>26</v>
          </cell>
          <cell r="I11">
            <v>693</v>
          </cell>
          <cell r="J11">
            <v>540</v>
          </cell>
          <cell r="K11">
            <v>621</v>
          </cell>
          <cell r="L11">
            <v>4051</v>
          </cell>
        </row>
        <row r="12">
          <cell r="B12">
            <v>2</v>
          </cell>
          <cell r="C12"/>
          <cell r="D12" t="str">
            <v>Allen Parish</v>
          </cell>
          <cell r="E12">
            <v>322</v>
          </cell>
          <cell r="F12">
            <v>288</v>
          </cell>
          <cell r="G12">
            <v>305</v>
          </cell>
          <cell r="H12">
            <v>1</v>
          </cell>
          <cell r="I12">
            <v>303</v>
          </cell>
          <cell r="J12">
            <v>244</v>
          </cell>
          <cell r="K12">
            <v>270</v>
          </cell>
          <cell r="L12">
            <v>1733</v>
          </cell>
        </row>
        <row r="13">
          <cell r="B13">
            <v>3</v>
          </cell>
          <cell r="C13"/>
          <cell r="D13" t="str">
            <v>Ascension Parish</v>
          </cell>
          <cell r="E13">
            <v>1681</v>
          </cell>
          <cell r="F13">
            <v>1680</v>
          </cell>
          <cell r="G13">
            <v>1719</v>
          </cell>
          <cell r="H13">
            <v>110</v>
          </cell>
          <cell r="I13">
            <v>1657</v>
          </cell>
          <cell r="J13">
            <v>1614</v>
          </cell>
          <cell r="K13">
            <v>1409</v>
          </cell>
          <cell r="L13">
            <v>9870</v>
          </cell>
        </row>
        <row r="14">
          <cell r="B14">
            <v>4</v>
          </cell>
          <cell r="C14"/>
          <cell r="D14" t="str">
            <v>Assumption Parish</v>
          </cell>
          <cell r="E14">
            <v>246</v>
          </cell>
          <cell r="F14">
            <v>246</v>
          </cell>
          <cell r="G14">
            <v>232</v>
          </cell>
          <cell r="H14">
            <v>22</v>
          </cell>
          <cell r="I14">
            <v>263</v>
          </cell>
          <cell r="J14">
            <v>236</v>
          </cell>
          <cell r="K14">
            <v>245</v>
          </cell>
          <cell r="L14">
            <v>1490</v>
          </cell>
        </row>
        <row r="15">
          <cell r="B15">
            <v>5</v>
          </cell>
          <cell r="C15"/>
          <cell r="D15" t="str">
            <v>Avoyelles Parish</v>
          </cell>
          <cell r="E15">
            <v>422</v>
          </cell>
          <cell r="F15">
            <v>431</v>
          </cell>
          <cell r="G15">
            <v>377</v>
          </cell>
          <cell r="H15">
            <v>71</v>
          </cell>
          <cell r="I15">
            <v>370</v>
          </cell>
          <cell r="J15">
            <v>350</v>
          </cell>
          <cell r="K15">
            <v>305</v>
          </cell>
          <cell r="L15">
            <v>2326</v>
          </cell>
        </row>
        <row r="16">
          <cell r="B16">
            <v>6</v>
          </cell>
          <cell r="C16"/>
          <cell r="D16" t="str">
            <v>Beauregard Parish</v>
          </cell>
          <cell r="E16">
            <v>448</v>
          </cell>
          <cell r="F16">
            <v>410</v>
          </cell>
          <cell r="G16">
            <v>474</v>
          </cell>
          <cell r="H16">
            <v>2</v>
          </cell>
          <cell r="I16">
            <v>421</v>
          </cell>
          <cell r="J16">
            <v>420</v>
          </cell>
          <cell r="K16">
            <v>463</v>
          </cell>
          <cell r="L16">
            <v>2638</v>
          </cell>
        </row>
        <row r="17">
          <cell r="B17">
            <v>7</v>
          </cell>
          <cell r="C17"/>
          <cell r="D17" t="str">
            <v>Bienville Parish</v>
          </cell>
          <cell r="E17">
            <v>143</v>
          </cell>
          <cell r="F17">
            <v>189</v>
          </cell>
          <cell r="G17">
            <v>156</v>
          </cell>
          <cell r="H17">
            <v>0</v>
          </cell>
          <cell r="I17">
            <v>160</v>
          </cell>
          <cell r="J17">
            <v>146</v>
          </cell>
          <cell r="K17">
            <v>152</v>
          </cell>
          <cell r="L17">
            <v>946</v>
          </cell>
        </row>
        <row r="18">
          <cell r="B18">
            <v>8</v>
          </cell>
          <cell r="C18"/>
          <cell r="D18" t="str">
            <v>Bossier Parish</v>
          </cell>
          <cell r="E18">
            <v>1795</v>
          </cell>
          <cell r="F18">
            <v>1697</v>
          </cell>
          <cell r="G18">
            <v>1605</v>
          </cell>
          <cell r="H18">
            <v>127</v>
          </cell>
          <cell r="I18">
            <v>1683</v>
          </cell>
          <cell r="J18">
            <v>1502</v>
          </cell>
          <cell r="K18">
            <v>1384</v>
          </cell>
          <cell r="L18">
            <v>9793</v>
          </cell>
        </row>
        <row r="19">
          <cell r="B19">
            <v>9</v>
          </cell>
          <cell r="C19"/>
          <cell r="D19" t="str">
            <v>Caddo Parish</v>
          </cell>
          <cell r="E19">
            <v>2906</v>
          </cell>
          <cell r="F19">
            <v>2658</v>
          </cell>
          <cell r="G19">
            <v>3074</v>
          </cell>
          <cell r="H19">
            <v>98</v>
          </cell>
          <cell r="I19">
            <v>2956</v>
          </cell>
          <cell r="J19">
            <v>2635</v>
          </cell>
          <cell r="K19">
            <v>2668</v>
          </cell>
          <cell r="L19">
            <v>16995</v>
          </cell>
        </row>
        <row r="20">
          <cell r="B20">
            <v>10</v>
          </cell>
          <cell r="C20"/>
          <cell r="D20" t="str">
            <v>Calcasieu Parish</v>
          </cell>
          <cell r="E20">
            <v>2337</v>
          </cell>
          <cell r="F20">
            <v>2293</v>
          </cell>
          <cell r="G20">
            <v>2470</v>
          </cell>
          <cell r="H20">
            <v>93</v>
          </cell>
          <cell r="I20">
            <v>2235</v>
          </cell>
          <cell r="J20">
            <v>2090</v>
          </cell>
          <cell r="K20">
            <v>2061</v>
          </cell>
          <cell r="L20">
            <v>13579</v>
          </cell>
        </row>
        <row r="21">
          <cell r="B21">
            <v>11</v>
          </cell>
          <cell r="C21"/>
          <cell r="D21" t="str">
            <v>Caldwell Parish</v>
          </cell>
          <cell r="E21">
            <v>127</v>
          </cell>
          <cell r="F21">
            <v>120</v>
          </cell>
          <cell r="G21">
            <v>111</v>
          </cell>
          <cell r="H21">
            <v>3</v>
          </cell>
          <cell r="I21">
            <v>109</v>
          </cell>
          <cell r="J21">
            <v>99</v>
          </cell>
          <cell r="K21">
            <v>110</v>
          </cell>
          <cell r="L21">
            <v>679</v>
          </cell>
        </row>
        <row r="22">
          <cell r="B22">
            <v>12</v>
          </cell>
          <cell r="C22"/>
          <cell r="D22" t="str">
            <v>Cameron Parish</v>
          </cell>
          <cell r="E22">
            <v>90</v>
          </cell>
          <cell r="F22">
            <v>103</v>
          </cell>
          <cell r="G22">
            <v>93</v>
          </cell>
          <cell r="H22">
            <v>0</v>
          </cell>
          <cell r="I22">
            <v>85</v>
          </cell>
          <cell r="J22">
            <v>115</v>
          </cell>
          <cell r="K22">
            <v>93</v>
          </cell>
          <cell r="L22">
            <v>579</v>
          </cell>
        </row>
        <row r="23">
          <cell r="B23">
            <v>13</v>
          </cell>
          <cell r="C23"/>
          <cell r="D23" t="str">
            <v>Catahoula Parish</v>
          </cell>
          <cell r="E23">
            <v>115</v>
          </cell>
          <cell r="F23">
            <v>86</v>
          </cell>
          <cell r="G23">
            <v>91</v>
          </cell>
          <cell r="H23">
            <v>0</v>
          </cell>
          <cell r="I23">
            <v>91</v>
          </cell>
          <cell r="J23">
            <v>82</v>
          </cell>
          <cell r="K23">
            <v>76</v>
          </cell>
          <cell r="L23">
            <v>541</v>
          </cell>
        </row>
        <row r="24">
          <cell r="B24">
            <v>14</v>
          </cell>
          <cell r="C24"/>
          <cell r="D24" t="str">
            <v>Claiborne Parish</v>
          </cell>
          <cell r="E24">
            <v>117</v>
          </cell>
          <cell r="F24">
            <v>112</v>
          </cell>
          <cell r="G24">
            <v>101</v>
          </cell>
          <cell r="H24">
            <v>0</v>
          </cell>
          <cell r="I24">
            <v>127</v>
          </cell>
          <cell r="J24">
            <v>108</v>
          </cell>
          <cell r="K24">
            <v>111</v>
          </cell>
          <cell r="L24">
            <v>676</v>
          </cell>
        </row>
        <row r="25">
          <cell r="B25">
            <v>15</v>
          </cell>
          <cell r="C25"/>
          <cell r="D25" t="str">
            <v>Concordia Parish</v>
          </cell>
          <cell r="E25">
            <v>256</v>
          </cell>
          <cell r="F25">
            <v>269</v>
          </cell>
          <cell r="G25">
            <v>259</v>
          </cell>
          <cell r="H25">
            <v>1</v>
          </cell>
          <cell r="I25">
            <v>230</v>
          </cell>
          <cell r="J25">
            <v>205</v>
          </cell>
          <cell r="K25">
            <v>205</v>
          </cell>
          <cell r="L25">
            <v>1425</v>
          </cell>
        </row>
        <row r="26">
          <cell r="B26">
            <v>16</v>
          </cell>
          <cell r="C26"/>
          <cell r="D26" t="str">
            <v>DeSoto Parish</v>
          </cell>
          <cell r="E26">
            <v>376</v>
          </cell>
          <cell r="F26">
            <v>392</v>
          </cell>
          <cell r="G26">
            <v>364</v>
          </cell>
          <cell r="H26">
            <v>8</v>
          </cell>
          <cell r="I26">
            <v>342</v>
          </cell>
          <cell r="J26">
            <v>381</v>
          </cell>
          <cell r="K26">
            <v>313</v>
          </cell>
          <cell r="L26">
            <v>2176</v>
          </cell>
        </row>
        <row r="27">
          <cell r="B27">
            <v>17</v>
          </cell>
          <cell r="C27"/>
          <cell r="D27" t="str">
            <v>East Baton Rouge Parish</v>
          </cell>
          <cell r="E27">
            <v>2604</v>
          </cell>
          <cell r="F27">
            <v>2769</v>
          </cell>
          <cell r="G27">
            <v>3031</v>
          </cell>
          <cell r="H27">
            <v>1</v>
          </cell>
          <cell r="I27">
            <v>2946</v>
          </cell>
          <cell r="J27">
            <v>2650</v>
          </cell>
          <cell r="K27">
            <v>2497</v>
          </cell>
          <cell r="L27">
            <v>16498</v>
          </cell>
        </row>
        <row r="28">
          <cell r="B28">
            <v>18</v>
          </cell>
          <cell r="C28"/>
          <cell r="D28" t="str">
            <v>East Carroll Parish</v>
          </cell>
          <cell r="E28">
            <v>88</v>
          </cell>
          <cell r="F28">
            <v>85</v>
          </cell>
          <cell r="G28">
            <v>61</v>
          </cell>
          <cell r="H28">
            <v>0</v>
          </cell>
          <cell r="I28">
            <v>69</v>
          </cell>
          <cell r="J28">
            <v>65</v>
          </cell>
          <cell r="K28">
            <v>61</v>
          </cell>
          <cell r="L28">
            <v>429</v>
          </cell>
        </row>
        <row r="29">
          <cell r="B29">
            <v>19</v>
          </cell>
          <cell r="C29"/>
          <cell r="D29" t="str">
            <v>East Feliciana Parish</v>
          </cell>
          <cell r="E29">
            <v>151</v>
          </cell>
          <cell r="F29">
            <v>137</v>
          </cell>
          <cell r="G29">
            <v>108</v>
          </cell>
          <cell r="H29">
            <v>31</v>
          </cell>
          <cell r="I29">
            <v>136</v>
          </cell>
          <cell r="J29">
            <v>128</v>
          </cell>
          <cell r="K29">
            <v>141</v>
          </cell>
          <cell r="L29">
            <v>832</v>
          </cell>
        </row>
        <row r="30">
          <cell r="B30">
            <v>20</v>
          </cell>
          <cell r="C30"/>
          <cell r="D30" t="str">
            <v>Evangeline Parish</v>
          </cell>
          <cell r="E30">
            <v>442</v>
          </cell>
          <cell r="F30">
            <v>452</v>
          </cell>
          <cell r="G30">
            <v>435</v>
          </cell>
          <cell r="H30">
            <v>18</v>
          </cell>
          <cell r="I30">
            <v>353</v>
          </cell>
          <cell r="J30">
            <v>327</v>
          </cell>
          <cell r="K30">
            <v>335</v>
          </cell>
          <cell r="L30">
            <v>2362</v>
          </cell>
        </row>
        <row r="31">
          <cell r="B31">
            <v>21</v>
          </cell>
          <cell r="C31"/>
          <cell r="D31" t="str">
            <v>Franklin Parish</v>
          </cell>
          <cell r="E31">
            <v>233</v>
          </cell>
          <cell r="F31">
            <v>228</v>
          </cell>
          <cell r="G31">
            <v>223</v>
          </cell>
          <cell r="H31">
            <v>0</v>
          </cell>
          <cell r="I31">
            <v>214</v>
          </cell>
          <cell r="J31">
            <v>176</v>
          </cell>
          <cell r="K31">
            <v>158</v>
          </cell>
          <cell r="L31">
            <v>1232</v>
          </cell>
        </row>
        <row r="32">
          <cell r="B32">
            <v>22</v>
          </cell>
          <cell r="C32"/>
          <cell r="D32" t="str">
            <v>Grant Parish</v>
          </cell>
          <cell r="E32">
            <v>228</v>
          </cell>
          <cell r="F32">
            <v>242</v>
          </cell>
          <cell r="G32">
            <v>218</v>
          </cell>
          <cell r="H32">
            <v>33</v>
          </cell>
          <cell r="I32">
            <v>187</v>
          </cell>
          <cell r="J32">
            <v>224</v>
          </cell>
          <cell r="K32">
            <v>153</v>
          </cell>
          <cell r="L32">
            <v>1285</v>
          </cell>
        </row>
        <row r="33">
          <cell r="B33">
            <v>23</v>
          </cell>
          <cell r="C33"/>
          <cell r="D33" t="str">
            <v>Iberia Parish</v>
          </cell>
          <cell r="E33">
            <v>878</v>
          </cell>
          <cell r="F33">
            <v>947</v>
          </cell>
          <cell r="G33">
            <v>1014</v>
          </cell>
          <cell r="H33">
            <v>43</v>
          </cell>
          <cell r="I33">
            <v>880</v>
          </cell>
          <cell r="J33">
            <v>843</v>
          </cell>
          <cell r="K33">
            <v>828</v>
          </cell>
          <cell r="L33">
            <v>5433</v>
          </cell>
        </row>
        <row r="34">
          <cell r="B34">
            <v>24</v>
          </cell>
          <cell r="C34"/>
          <cell r="D34" t="str">
            <v>Iberville Parish</v>
          </cell>
          <cell r="E34">
            <v>364</v>
          </cell>
          <cell r="F34">
            <v>355</v>
          </cell>
          <cell r="G34">
            <v>334</v>
          </cell>
          <cell r="H34">
            <v>45</v>
          </cell>
          <cell r="I34">
            <v>285</v>
          </cell>
          <cell r="J34">
            <v>323</v>
          </cell>
          <cell r="K34">
            <v>318</v>
          </cell>
          <cell r="L34">
            <v>2024</v>
          </cell>
        </row>
        <row r="35">
          <cell r="B35">
            <v>25</v>
          </cell>
          <cell r="C35"/>
          <cell r="D35" t="str">
            <v>Jackson Parish</v>
          </cell>
          <cell r="E35">
            <v>178</v>
          </cell>
          <cell r="F35">
            <v>156</v>
          </cell>
          <cell r="G35">
            <v>195</v>
          </cell>
          <cell r="H35">
            <v>0</v>
          </cell>
          <cell r="I35">
            <v>165</v>
          </cell>
          <cell r="J35">
            <v>156</v>
          </cell>
          <cell r="K35">
            <v>115</v>
          </cell>
          <cell r="L35">
            <v>965</v>
          </cell>
        </row>
        <row r="36">
          <cell r="B36">
            <v>26</v>
          </cell>
          <cell r="C36"/>
          <cell r="D36" t="str">
            <v>Jefferson Parish</v>
          </cell>
          <cell r="E36">
            <v>3330</v>
          </cell>
          <cell r="F36">
            <v>3604</v>
          </cell>
          <cell r="G36">
            <v>3067</v>
          </cell>
          <cell r="H36">
            <v>767</v>
          </cell>
          <cell r="I36">
            <v>3305</v>
          </cell>
          <cell r="J36">
            <v>2879</v>
          </cell>
          <cell r="K36">
            <v>2637</v>
          </cell>
          <cell r="L36">
            <v>19589</v>
          </cell>
        </row>
        <row r="37">
          <cell r="B37">
            <v>27</v>
          </cell>
          <cell r="C37"/>
          <cell r="D37" t="str">
            <v>Jefferson Davis Parish</v>
          </cell>
          <cell r="E37">
            <v>410</v>
          </cell>
          <cell r="F37">
            <v>431</v>
          </cell>
          <cell r="G37">
            <v>469</v>
          </cell>
          <cell r="H37">
            <v>1</v>
          </cell>
          <cell r="I37">
            <v>410</v>
          </cell>
          <cell r="J37">
            <v>436</v>
          </cell>
          <cell r="K37">
            <v>399</v>
          </cell>
          <cell r="L37">
            <v>2556</v>
          </cell>
        </row>
        <row r="38">
          <cell r="B38">
            <v>28</v>
          </cell>
          <cell r="C38"/>
          <cell r="D38" t="str">
            <v>Lafayette Parish</v>
          </cell>
          <cell r="E38">
            <v>2271</v>
          </cell>
          <cell r="F38">
            <v>2172</v>
          </cell>
          <cell r="G38">
            <v>2340</v>
          </cell>
          <cell r="H38">
            <v>367</v>
          </cell>
          <cell r="I38">
            <v>2249</v>
          </cell>
          <cell r="J38">
            <v>2086</v>
          </cell>
          <cell r="K38">
            <v>1800</v>
          </cell>
          <cell r="L38">
            <v>13285</v>
          </cell>
        </row>
        <row r="39">
          <cell r="B39">
            <v>29</v>
          </cell>
          <cell r="C39"/>
          <cell r="D39" t="str">
            <v>Lafourche Parish</v>
          </cell>
          <cell r="E39">
            <v>1045</v>
          </cell>
          <cell r="F39">
            <v>1067</v>
          </cell>
          <cell r="G39">
            <v>972</v>
          </cell>
          <cell r="H39">
            <v>134</v>
          </cell>
          <cell r="I39">
            <v>1024</v>
          </cell>
          <cell r="J39">
            <v>881</v>
          </cell>
          <cell r="K39">
            <v>928</v>
          </cell>
          <cell r="L39">
            <v>6051</v>
          </cell>
        </row>
        <row r="40">
          <cell r="B40">
            <v>30</v>
          </cell>
          <cell r="C40"/>
          <cell r="D40" t="str">
            <v>LaSalle Parish</v>
          </cell>
          <cell r="E40">
            <v>191</v>
          </cell>
          <cell r="F40">
            <v>186</v>
          </cell>
          <cell r="G40">
            <v>209</v>
          </cell>
          <cell r="H40">
            <v>0</v>
          </cell>
          <cell r="I40">
            <v>194</v>
          </cell>
          <cell r="J40">
            <v>168</v>
          </cell>
          <cell r="K40">
            <v>193</v>
          </cell>
          <cell r="L40">
            <v>1141</v>
          </cell>
        </row>
        <row r="41">
          <cell r="B41">
            <v>31</v>
          </cell>
          <cell r="C41"/>
          <cell r="D41" t="str">
            <v>Lincoln Parish</v>
          </cell>
          <cell r="E41">
            <v>477</v>
          </cell>
          <cell r="F41">
            <v>422</v>
          </cell>
          <cell r="G41">
            <v>400</v>
          </cell>
          <cell r="H41">
            <v>66</v>
          </cell>
          <cell r="I41">
            <v>445</v>
          </cell>
          <cell r="J41">
            <v>415</v>
          </cell>
          <cell r="K41">
            <v>376</v>
          </cell>
          <cell r="L41">
            <v>2601</v>
          </cell>
        </row>
        <row r="42">
          <cell r="B42">
            <v>32</v>
          </cell>
          <cell r="C42"/>
          <cell r="D42" t="str">
            <v>Livingston Parish</v>
          </cell>
          <cell r="E42">
            <v>1958</v>
          </cell>
          <cell r="F42">
            <v>2037</v>
          </cell>
          <cell r="G42">
            <v>1792</v>
          </cell>
          <cell r="H42">
            <v>106</v>
          </cell>
          <cell r="I42">
            <v>1736</v>
          </cell>
          <cell r="J42">
            <v>1676</v>
          </cell>
          <cell r="K42">
            <v>1526</v>
          </cell>
          <cell r="L42">
            <v>10831</v>
          </cell>
        </row>
        <row r="43">
          <cell r="B43">
            <v>33</v>
          </cell>
          <cell r="C43"/>
          <cell r="D43" t="str">
            <v>Madison Parish</v>
          </cell>
          <cell r="E43">
            <v>97</v>
          </cell>
          <cell r="F43">
            <v>102</v>
          </cell>
          <cell r="G43">
            <v>114</v>
          </cell>
          <cell r="H43">
            <v>1</v>
          </cell>
          <cell r="I43">
            <v>116</v>
          </cell>
          <cell r="J43">
            <v>96</v>
          </cell>
          <cell r="K43">
            <v>97</v>
          </cell>
          <cell r="L43">
            <v>623</v>
          </cell>
        </row>
        <row r="44">
          <cell r="B44">
            <v>34</v>
          </cell>
          <cell r="C44"/>
          <cell r="D44" t="str">
            <v>Morehouse Parish</v>
          </cell>
          <cell r="E44">
            <v>287</v>
          </cell>
          <cell r="F44">
            <v>311</v>
          </cell>
          <cell r="G44">
            <v>285</v>
          </cell>
          <cell r="H44">
            <v>0</v>
          </cell>
          <cell r="I44">
            <v>303</v>
          </cell>
          <cell r="J44">
            <v>232</v>
          </cell>
          <cell r="K44">
            <v>214</v>
          </cell>
          <cell r="L44">
            <v>1632</v>
          </cell>
        </row>
        <row r="45">
          <cell r="B45">
            <v>35</v>
          </cell>
          <cell r="C45"/>
          <cell r="D45" t="str">
            <v>Natchitoches Parish</v>
          </cell>
          <cell r="E45">
            <v>493</v>
          </cell>
          <cell r="F45">
            <v>507</v>
          </cell>
          <cell r="G45">
            <v>465</v>
          </cell>
          <cell r="H45">
            <v>0</v>
          </cell>
          <cell r="I45">
            <v>475</v>
          </cell>
          <cell r="J45">
            <v>372</v>
          </cell>
          <cell r="K45">
            <v>425</v>
          </cell>
          <cell r="L45">
            <v>2737</v>
          </cell>
        </row>
        <row r="46">
          <cell r="B46">
            <v>36</v>
          </cell>
          <cell r="C46"/>
          <cell r="D46" t="str">
            <v>Orleans</v>
          </cell>
          <cell r="E46">
            <v>230</v>
          </cell>
          <cell r="F46">
            <v>191</v>
          </cell>
          <cell r="G46">
            <v>555</v>
          </cell>
          <cell r="H46">
            <v>8</v>
          </cell>
          <cell r="I46">
            <v>411</v>
          </cell>
          <cell r="J46">
            <v>437</v>
          </cell>
          <cell r="K46">
            <v>493</v>
          </cell>
          <cell r="L46">
            <v>2325</v>
          </cell>
        </row>
        <row r="47">
          <cell r="B47">
            <v>37</v>
          </cell>
          <cell r="C47"/>
          <cell r="D47" t="str">
            <v>Ouachita Parish</v>
          </cell>
          <cell r="E47">
            <v>1491</v>
          </cell>
          <cell r="F47">
            <v>1478</v>
          </cell>
          <cell r="G47">
            <v>1426</v>
          </cell>
          <cell r="H47">
            <v>11</v>
          </cell>
          <cell r="I47">
            <v>1401</v>
          </cell>
          <cell r="J47">
            <v>1361</v>
          </cell>
          <cell r="K47">
            <v>1301</v>
          </cell>
          <cell r="L47">
            <v>8469</v>
          </cell>
        </row>
        <row r="48">
          <cell r="B48">
            <v>38</v>
          </cell>
          <cell r="C48"/>
          <cell r="D48" t="str">
            <v>Plaquemines Parish</v>
          </cell>
          <cell r="E48">
            <v>268</v>
          </cell>
          <cell r="F48">
            <v>306</v>
          </cell>
          <cell r="G48">
            <v>348</v>
          </cell>
          <cell r="H48">
            <v>6</v>
          </cell>
          <cell r="I48">
            <v>315</v>
          </cell>
          <cell r="J48">
            <v>281</v>
          </cell>
          <cell r="K48">
            <v>288</v>
          </cell>
          <cell r="L48">
            <v>1812</v>
          </cell>
        </row>
        <row r="49">
          <cell r="B49">
            <v>39</v>
          </cell>
          <cell r="C49"/>
          <cell r="D49" t="str">
            <v>Pointe Coupee Parish</v>
          </cell>
          <cell r="E49">
            <v>224</v>
          </cell>
          <cell r="F49">
            <v>210</v>
          </cell>
          <cell r="G49">
            <v>211</v>
          </cell>
          <cell r="H49">
            <v>17</v>
          </cell>
          <cell r="I49">
            <v>209</v>
          </cell>
          <cell r="J49">
            <v>143</v>
          </cell>
          <cell r="K49">
            <v>149</v>
          </cell>
          <cell r="L49">
            <v>1163</v>
          </cell>
        </row>
        <row r="50">
          <cell r="B50">
            <v>40</v>
          </cell>
          <cell r="C50"/>
          <cell r="D50" t="str">
            <v>Rapides Parish</v>
          </cell>
          <cell r="E50">
            <v>1645</v>
          </cell>
          <cell r="F50">
            <v>1804</v>
          </cell>
          <cell r="G50">
            <v>1563</v>
          </cell>
          <cell r="H50">
            <v>370</v>
          </cell>
          <cell r="I50">
            <v>1692</v>
          </cell>
          <cell r="J50">
            <v>1530</v>
          </cell>
          <cell r="K50">
            <v>1422</v>
          </cell>
          <cell r="L50">
            <v>10026</v>
          </cell>
        </row>
        <row r="51">
          <cell r="B51">
            <v>41</v>
          </cell>
          <cell r="C51"/>
          <cell r="D51" t="str">
            <v>Red River Parish</v>
          </cell>
          <cell r="E51">
            <v>119</v>
          </cell>
          <cell r="F51">
            <v>123</v>
          </cell>
          <cell r="G51">
            <v>120</v>
          </cell>
          <cell r="H51">
            <v>1</v>
          </cell>
          <cell r="I51">
            <v>104</v>
          </cell>
          <cell r="J51">
            <v>104</v>
          </cell>
          <cell r="K51">
            <v>83</v>
          </cell>
          <cell r="L51">
            <v>654</v>
          </cell>
        </row>
        <row r="52">
          <cell r="B52">
            <v>42</v>
          </cell>
          <cell r="C52"/>
          <cell r="D52" t="str">
            <v>Richland Parish</v>
          </cell>
          <cell r="E52">
            <v>234</v>
          </cell>
          <cell r="F52">
            <v>182</v>
          </cell>
          <cell r="G52">
            <v>226</v>
          </cell>
          <cell r="H52">
            <v>0</v>
          </cell>
          <cell r="I52">
            <v>204</v>
          </cell>
          <cell r="J52">
            <v>230</v>
          </cell>
          <cell r="K52">
            <v>209</v>
          </cell>
          <cell r="L52">
            <v>1285</v>
          </cell>
        </row>
        <row r="53">
          <cell r="B53">
            <v>43</v>
          </cell>
          <cell r="C53"/>
          <cell r="D53" t="str">
            <v>Sabine Parish</v>
          </cell>
          <cell r="E53">
            <v>311</v>
          </cell>
          <cell r="F53">
            <v>365</v>
          </cell>
          <cell r="G53">
            <v>329</v>
          </cell>
          <cell r="H53">
            <v>1</v>
          </cell>
          <cell r="I53">
            <v>278</v>
          </cell>
          <cell r="J53">
            <v>273</v>
          </cell>
          <cell r="K53">
            <v>264</v>
          </cell>
          <cell r="L53">
            <v>1821</v>
          </cell>
        </row>
        <row r="54">
          <cell r="B54">
            <v>44</v>
          </cell>
          <cell r="C54"/>
          <cell r="D54" t="str">
            <v>St. Bernard Parish</v>
          </cell>
          <cell r="E54">
            <v>524</v>
          </cell>
          <cell r="F54">
            <v>569</v>
          </cell>
          <cell r="G54">
            <v>517</v>
          </cell>
          <cell r="H54">
            <v>35</v>
          </cell>
          <cell r="I54">
            <v>521</v>
          </cell>
          <cell r="J54">
            <v>444</v>
          </cell>
          <cell r="K54">
            <v>395</v>
          </cell>
          <cell r="L54">
            <v>3005</v>
          </cell>
        </row>
        <row r="55">
          <cell r="B55">
            <v>45</v>
          </cell>
          <cell r="C55"/>
          <cell r="D55" t="str">
            <v>St. Charles Parish</v>
          </cell>
          <cell r="E55">
            <v>687</v>
          </cell>
          <cell r="F55">
            <v>751</v>
          </cell>
          <cell r="G55">
            <v>722</v>
          </cell>
          <cell r="H55">
            <v>40</v>
          </cell>
          <cell r="I55">
            <v>637</v>
          </cell>
          <cell r="J55">
            <v>724</v>
          </cell>
          <cell r="K55">
            <v>664</v>
          </cell>
          <cell r="L55">
            <v>4225</v>
          </cell>
        </row>
        <row r="56">
          <cell r="B56">
            <v>46</v>
          </cell>
          <cell r="C56"/>
          <cell r="D56" t="str">
            <v>St. Helena Parish</v>
          </cell>
          <cell r="E56">
            <v>92</v>
          </cell>
          <cell r="F56">
            <v>96</v>
          </cell>
          <cell r="G56">
            <v>103</v>
          </cell>
          <cell r="H56">
            <v>0</v>
          </cell>
          <cell r="I56">
            <v>73</v>
          </cell>
          <cell r="J56">
            <v>65</v>
          </cell>
          <cell r="K56">
            <v>70</v>
          </cell>
          <cell r="L56">
            <v>499</v>
          </cell>
        </row>
        <row r="57">
          <cell r="B57">
            <v>47</v>
          </cell>
          <cell r="C57"/>
          <cell r="D57" t="str">
            <v>St. James Parish</v>
          </cell>
          <cell r="E57">
            <v>294</v>
          </cell>
          <cell r="F57">
            <v>245</v>
          </cell>
          <cell r="G57">
            <v>269</v>
          </cell>
          <cell r="H57">
            <v>14</v>
          </cell>
          <cell r="I57">
            <v>292</v>
          </cell>
          <cell r="J57">
            <v>255</v>
          </cell>
          <cell r="K57">
            <v>278</v>
          </cell>
          <cell r="L57">
            <v>1647</v>
          </cell>
        </row>
        <row r="58">
          <cell r="B58">
            <v>48</v>
          </cell>
          <cell r="C58"/>
          <cell r="D58" t="str">
            <v>St. John the Baptist Parish</v>
          </cell>
          <cell r="E58">
            <v>473</v>
          </cell>
          <cell r="F58">
            <v>460</v>
          </cell>
          <cell r="G58">
            <v>460</v>
          </cell>
          <cell r="H58">
            <v>10</v>
          </cell>
          <cell r="I58">
            <v>414</v>
          </cell>
          <cell r="J58">
            <v>372</v>
          </cell>
          <cell r="K58">
            <v>375</v>
          </cell>
          <cell r="L58">
            <v>2564</v>
          </cell>
        </row>
        <row r="59">
          <cell r="B59">
            <v>49</v>
          </cell>
          <cell r="C59"/>
          <cell r="D59" t="str">
            <v>St. Landry Parish</v>
          </cell>
          <cell r="E59">
            <v>883</v>
          </cell>
          <cell r="F59">
            <v>1027</v>
          </cell>
          <cell r="G59">
            <v>1115</v>
          </cell>
          <cell r="H59">
            <v>22</v>
          </cell>
          <cell r="I59">
            <v>903</v>
          </cell>
          <cell r="J59">
            <v>768</v>
          </cell>
          <cell r="K59">
            <v>767</v>
          </cell>
          <cell r="L59">
            <v>5485</v>
          </cell>
        </row>
        <row r="60">
          <cell r="B60">
            <v>50</v>
          </cell>
          <cell r="C60"/>
          <cell r="D60" t="str">
            <v>St. Martin Parish</v>
          </cell>
          <cell r="E60">
            <v>564</v>
          </cell>
          <cell r="F60">
            <v>559</v>
          </cell>
          <cell r="G60">
            <v>577</v>
          </cell>
          <cell r="H60">
            <v>2</v>
          </cell>
          <cell r="I60">
            <v>580</v>
          </cell>
          <cell r="J60">
            <v>497</v>
          </cell>
          <cell r="K60">
            <v>518</v>
          </cell>
          <cell r="L60">
            <v>3297</v>
          </cell>
        </row>
        <row r="61">
          <cell r="B61">
            <v>51</v>
          </cell>
          <cell r="C61"/>
          <cell r="D61" t="str">
            <v>St. Mary Parish</v>
          </cell>
          <cell r="E61">
            <v>611</v>
          </cell>
          <cell r="F61">
            <v>617</v>
          </cell>
          <cell r="G61">
            <v>630</v>
          </cell>
          <cell r="H61">
            <v>31</v>
          </cell>
          <cell r="I61">
            <v>661</v>
          </cell>
          <cell r="J61">
            <v>612</v>
          </cell>
          <cell r="K61">
            <v>540</v>
          </cell>
          <cell r="L61">
            <v>3702</v>
          </cell>
        </row>
        <row r="62">
          <cell r="B62">
            <v>52</v>
          </cell>
          <cell r="C62"/>
          <cell r="D62" t="str">
            <v>St. Tammany Parish</v>
          </cell>
          <cell r="E62">
            <v>3041</v>
          </cell>
          <cell r="F62">
            <v>2855</v>
          </cell>
          <cell r="G62">
            <v>3069</v>
          </cell>
          <cell r="H62">
            <v>38</v>
          </cell>
          <cell r="I62">
            <v>2812</v>
          </cell>
          <cell r="J62">
            <v>2562</v>
          </cell>
          <cell r="K62">
            <v>2507</v>
          </cell>
          <cell r="L62">
            <v>16884</v>
          </cell>
        </row>
        <row r="63">
          <cell r="B63">
            <v>53</v>
          </cell>
          <cell r="C63"/>
          <cell r="D63" t="str">
            <v>Tangipahoa Parish</v>
          </cell>
          <cell r="E63">
            <v>1474</v>
          </cell>
          <cell r="F63">
            <v>1459</v>
          </cell>
          <cell r="G63">
            <v>1438</v>
          </cell>
          <cell r="H63">
            <v>0</v>
          </cell>
          <cell r="I63">
            <v>1412</v>
          </cell>
          <cell r="J63">
            <v>1232</v>
          </cell>
          <cell r="K63">
            <v>1172</v>
          </cell>
          <cell r="L63">
            <v>8187</v>
          </cell>
        </row>
        <row r="64">
          <cell r="B64">
            <v>54</v>
          </cell>
          <cell r="C64"/>
          <cell r="D64" t="str">
            <v>Tensas Parish</v>
          </cell>
          <cell r="E64">
            <v>35</v>
          </cell>
          <cell r="F64">
            <v>53</v>
          </cell>
          <cell r="G64">
            <v>32</v>
          </cell>
          <cell r="H64">
            <v>0</v>
          </cell>
          <cell r="I64">
            <v>52</v>
          </cell>
          <cell r="J64">
            <v>40</v>
          </cell>
          <cell r="K64">
            <v>47</v>
          </cell>
          <cell r="L64">
            <v>259</v>
          </cell>
        </row>
        <row r="65">
          <cell r="B65">
            <v>55</v>
          </cell>
          <cell r="C65"/>
          <cell r="D65" t="str">
            <v>Terrebonne Parish</v>
          </cell>
          <cell r="E65">
            <v>1268</v>
          </cell>
          <cell r="F65">
            <v>1221</v>
          </cell>
          <cell r="G65">
            <v>1198</v>
          </cell>
          <cell r="H65">
            <v>75</v>
          </cell>
          <cell r="I65">
            <v>1202</v>
          </cell>
          <cell r="J65">
            <v>1182</v>
          </cell>
          <cell r="K65">
            <v>1135</v>
          </cell>
          <cell r="L65">
            <v>7281</v>
          </cell>
        </row>
        <row r="66">
          <cell r="B66">
            <v>56</v>
          </cell>
          <cell r="C66"/>
          <cell r="D66" t="str">
            <v>Union Parish</v>
          </cell>
          <cell r="E66">
            <v>165</v>
          </cell>
          <cell r="F66">
            <v>141</v>
          </cell>
          <cell r="G66">
            <v>141</v>
          </cell>
          <cell r="H66">
            <v>20</v>
          </cell>
          <cell r="I66">
            <v>163</v>
          </cell>
          <cell r="J66">
            <v>161</v>
          </cell>
          <cell r="K66">
            <v>134</v>
          </cell>
          <cell r="L66">
            <v>925</v>
          </cell>
        </row>
        <row r="67">
          <cell r="B67">
            <v>57</v>
          </cell>
          <cell r="C67"/>
          <cell r="D67" t="str">
            <v>Vermilion Parish</v>
          </cell>
          <cell r="E67">
            <v>768</v>
          </cell>
          <cell r="F67">
            <v>684</v>
          </cell>
          <cell r="G67">
            <v>652</v>
          </cell>
          <cell r="H67">
            <v>35</v>
          </cell>
          <cell r="I67">
            <v>649</v>
          </cell>
          <cell r="J67">
            <v>584</v>
          </cell>
          <cell r="K67">
            <v>609</v>
          </cell>
          <cell r="L67">
            <v>3981</v>
          </cell>
        </row>
        <row r="68">
          <cell r="B68">
            <v>58</v>
          </cell>
          <cell r="C68"/>
          <cell r="D68" t="str">
            <v>Vernon Parish</v>
          </cell>
          <cell r="E68">
            <v>639</v>
          </cell>
          <cell r="F68">
            <v>556</v>
          </cell>
          <cell r="G68">
            <v>557</v>
          </cell>
          <cell r="H68">
            <v>12</v>
          </cell>
          <cell r="I68">
            <v>521</v>
          </cell>
          <cell r="J68">
            <v>520</v>
          </cell>
          <cell r="K68">
            <v>487</v>
          </cell>
          <cell r="L68">
            <v>3292</v>
          </cell>
        </row>
        <row r="69">
          <cell r="B69">
            <v>59</v>
          </cell>
          <cell r="C69"/>
          <cell r="D69" t="str">
            <v>Washington Parish</v>
          </cell>
          <cell r="E69">
            <v>418</v>
          </cell>
          <cell r="F69">
            <v>397</v>
          </cell>
          <cell r="G69">
            <v>424</v>
          </cell>
          <cell r="H69">
            <v>38</v>
          </cell>
          <cell r="I69">
            <v>409</v>
          </cell>
          <cell r="J69">
            <v>359</v>
          </cell>
          <cell r="K69">
            <v>367</v>
          </cell>
          <cell r="L69">
            <v>2412</v>
          </cell>
        </row>
        <row r="70">
          <cell r="B70">
            <v>60</v>
          </cell>
          <cell r="C70"/>
          <cell r="D70" t="str">
            <v>Webster Parish</v>
          </cell>
          <cell r="E70">
            <v>439</v>
          </cell>
          <cell r="F70">
            <v>462</v>
          </cell>
          <cell r="G70">
            <v>439</v>
          </cell>
          <cell r="H70">
            <v>21</v>
          </cell>
          <cell r="I70">
            <v>488</v>
          </cell>
          <cell r="J70">
            <v>453</v>
          </cell>
          <cell r="K70">
            <v>372</v>
          </cell>
          <cell r="L70">
            <v>2674</v>
          </cell>
        </row>
        <row r="71">
          <cell r="B71">
            <v>61</v>
          </cell>
          <cell r="C71"/>
          <cell r="D71" t="str">
            <v>West Baton Rouge Parish</v>
          </cell>
          <cell r="E71">
            <v>288</v>
          </cell>
          <cell r="F71">
            <v>251</v>
          </cell>
          <cell r="G71">
            <v>285</v>
          </cell>
          <cell r="H71">
            <v>15</v>
          </cell>
          <cell r="I71">
            <v>236</v>
          </cell>
          <cell r="J71">
            <v>224</v>
          </cell>
          <cell r="K71">
            <v>226</v>
          </cell>
          <cell r="L71">
            <v>1525</v>
          </cell>
        </row>
        <row r="72">
          <cell r="B72">
            <v>62</v>
          </cell>
          <cell r="C72"/>
          <cell r="D72" t="str">
            <v>West Carroll Parish</v>
          </cell>
          <cell r="E72">
            <v>160</v>
          </cell>
          <cell r="F72">
            <v>156</v>
          </cell>
          <cell r="G72">
            <v>163</v>
          </cell>
          <cell r="H72">
            <v>0</v>
          </cell>
          <cell r="I72">
            <v>146</v>
          </cell>
          <cell r="J72">
            <v>129</v>
          </cell>
          <cell r="K72">
            <v>95</v>
          </cell>
          <cell r="L72">
            <v>849</v>
          </cell>
        </row>
        <row r="73">
          <cell r="B73">
            <v>63</v>
          </cell>
          <cell r="C73"/>
          <cell r="D73" t="str">
            <v>West Feliciana Parish</v>
          </cell>
          <cell r="E73">
            <v>179</v>
          </cell>
          <cell r="F73">
            <v>165</v>
          </cell>
          <cell r="G73">
            <v>152</v>
          </cell>
          <cell r="H73">
            <v>0</v>
          </cell>
          <cell r="I73">
            <v>132</v>
          </cell>
          <cell r="J73">
            <v>152</v>
          </cell>
          <cell r="K73">
            <v>177</v>
          </cell>
          <cell r="L73">
            <v>957</v>
          </cell>
        </row>
        <row r="74">
          <cell r="B74">
            <v>64</v>
          </cell>
          <cell r="C74"/>
          <cell r="D74" t="str">
            <v>Winn Parish</v>
          </cell>
          <cell r="E74">
            <v>190</v>
          </cell>
          <cell r="F74">
            <v>157</v>
          </cell>
          <cell r="G74">
            <v>130</v>
          </cell>
          <cell r="H74">
            <v>44</v>
          </cell>
          <cell r="I74">
            <v>155</v>
          </cell>
          <cell r="J74">
            <v>152</v>
          </cell>
          <cell r="K74">
            <v>152</v>
          </cell>
          <cell r="L74">
            <v>980</v>
          </cell>
        </row>
        <row r="75">
          <cell r="B75">
            <v>65</v>
          </cell>
          <cell r="C75"/>
          <cell r="D75" t="str">
            <v>City of Monroe School District</v>
          </cell>
          <cell r="E75">
            <v>589</v>
          </cell>
          <cell r="F75">
            <v>498</v>
          </cell>
          <cell r="G75">
            <v>598</v>
          </cell>
          <cell r="H75">
            <v>90</v>
          </cell>
          <cell r="I75">
            <v>522</v>
          </cell>
          <cell r="J75">
            <v>473</v>
          </cell>
          <cell r="K75">
            <v>468</v>
          </cell>
          <cell r="L75">
            <v>3238</v>
          </cell>
        </row>
        <row r="76">
          <cell r="B76">
            <v>66</v>
          </cell>
          <cell r="C76"/>
          <cell r="D76" t="str">
            <v>City of Bogalusa School District</v>
          </cell>
          <cell r="E76">
            <v>151</v>
          </cell>
          <cell r="F76">
            <v>127</v>
          </cell>
          <cell r="G76">
            <v>114</v>
          </cell>
          <cell r="H76">
            <v>14</v>
          </cell>
          <cell r="I76">
            <v>121</v>
          </cell>
          <cell r="J76">
            <v>106</v>
          </cell>
          <cell r="K76">
            <v>112</v>
          </cell>
          <cell r="L76">
            <v>745</v>
          </cell>
        </row>
        <row r="77">
          <cell r="B77">
            <v>67</v>
          </cell>
          <cell r="C77"/>
          <cell r="D77" t="str">
            <v>Zachary Community School District</v>
          </cell>
          <cell r="E77">
            <v>417</v>
          </cell>
          <cell r="F77">
            <v>379</v>
          </cell>
          <cell r="G77">
            <v>420</v>
          </cell>
          <cell r="H77">
            <v>35</v>
          </cell>
          <cell r="I77">
            <v>396</v>
          </cell>
          <cell r="J77">
            <v>364</v>
          </cell>
          <cell r="K77">
            <v>366</v>
          </cell>
          <cell r="L77">
            <v>2377</v>
          </cell>
        </row>
        <row r="78">
          <cell r="B78">
            <v>68</v>
          </cell>
          <cell r="C78"/>
          <cell r="D78" t="str">
            <v>City of Baker School District</v>
          </cell>
          <cell r="E78">
            <v>113</v>
          </cell>
          <cell r="F78">
            <v>135</v>
          </cell>
          <cell r="G78">
            <v>59</v>
          </cell>
          <cell r="H78">
            <v>90</v>
          </cell>
          <cell r="I78">
            <v>124</v>
          </cell>
          <cell r="J78">
            <v>133</v>
          </cell>
          <cell r="K78">
            <v>146</v>
          </cell>
          <cell r="L78">
            <v>800</v>
          </cell>
        </row>
        <row r="79">
          <cell r="B79">
            <v>69</v>
          </cell>
          <cell r="C79"/>
          <cell r="D79" t="str">
            <v>Central Community School District</v>
          </cell>
          <cell r="E79">
            <v>359</v>
          </cell>
          <cell r="F79">
            <v>338</v>
          </cell>
          <cell r="G79">
            <v>347</v>
          </cell>
          <cell r="H79">
            <v>33</v>
          </cell>
          <cell r="I79">
            <v>322</v>
          </cell>
          <cell r="J79">
            <v>319</v>
          </cell>
          <cell r="K79">
            <v>296</v>
          </cell>
          <cell r="L79">
            <v>2014</v>
          </cell>
        </row>
        <row r="80">
          <cell r="B80" t="str">
            <v>A02</v>
          </cell>
          <cell r="C80"/>
          <cell r="D80" t="str">
            <v>Office of Juvenile Justice</v>
          </cell>
          <cell r="E80">
            <v>1</v>
          </cell>
          <cell r="F80">
            <v>17</v>
          </cell>
          <cell r="G80">
            <v>80</v>
          </cell>
          <cell r="H80">
            <v>4</v>
          </cell>
          <cell r="I80">
            <v>69</v>
          </cell>
          <cell r="J80">
            <v>24</v>
          </cell>
          <cell r="K80">
            <v>12</v>
          </cell>
          <cell r="L80">
            <v>207</v>
          </cell>
        </row>
        <row r="81">
          <cell r="B81" t="str">
            <v>W12001</v>
          </cell>
          <cell r="C81">
            <v>300001</v>
          </cell>
          <cell r="D81" t="str">
            <v>Pierre A. Capdau Charter School at Avery Alexander</v>
          </cell>
          <cell r="E81">
            <v>91</v>
          </cell>
          <cell r="F81">
            <v>85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176</v>
          </cell>
        </row>
        <row r="82">
          <cell r="B82" t="str">
            <v>W11001</v>
          </cell>
          <cell r="C82">
            <v>300002</v>
          </cell>
          <cell r="D82" t="str">
            <v>Nelson Elementary School</v>
          </cell>
          <cell r="E82">
            <v>40</v>
          </cell>
          <cell r="F82">
            <v>46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86</v>
          </cell>
        </row>
        <row r="83">
          <cell r="B83" t="str">
            <v>W13001</v>
          </cell>
          <cell r="C83">
            <v>300003</v>
          </cell>
          <cell r="D83" t="str">
            <v>Lake Area New Tech Early College High School</v>
          </cell>
          <cell r="E83">
            <v>0</v>
          </cell>
          <cell r="F83">
            <v>0</v>
          </cell>
          <cell r="G83">
            <v>149</v>
          </cell>
          <cell r="H83">
            <v>0</v>
          </cell>
          <cell r="I83">
            <v>189</v>
          </cell>
          <cell r="J83">
            <v>161</v>
          </cell>
          <cell r="K83">
            <v>163</v>
          </cell>
          <cell r="L83">
            <v>662</v>
          </cell>
        </row>
        <row r="84">
          <cell r="B84">
            <v>302006</v>
          </cell>
          <cell r="C84">
            <v>302006</v>
          </cell>
          <cell r="D84" t="str">
            <v>Louisiana School for Math Science &amp; the Arts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95</v>
          </cell>
          <cell r="J84">
            <v>126</v>
          </cell>
          <cell r="K84">
            <v>114</v>
          </cell>
          <cell r="L84">
            <v>335</v>
          </cell>
        </row>
        <row r="85">
          <cell r="B85">
            <v>318001</v>
          </cell>
          <cell r="C85">
            <v>318001</v>
          </cell>
          <cell r="D85" t="str">
            <v>LSU Laboratory School</v>
          </cell>
          <cell r="E85">
            <v>116</v>
          </cell>
          <cell r="F85">
            <v>117</v>
          </cell>
          <cell r="G85">
            <v>116</v>
          </cell>
          <cell r="H85">
            <v>0</v>
          </cell>
          <cell r="I85">
            <v>109</v>
          </cell>
          <cell r="J85">
            <v>117</v>
          </cell>
          <cell r="K85">
            <v>118</v>
          </cell>
          <cell r="L85">
            <v>693</v>
          </cell>
        </row>
        <row r="86">
          <cell r="B86">
            <v>319001</v>
          </cell>
          <cell r="C86">
            <v>319001</v>
          </cell>
          <cell r="D86" t="str">
            <v>Southern University Lab School</v>
          </cell>
          <cell r="E86">
            <v>38</v>
          </cell>
          <cell r="F86">
            <v>57</v>
          </cell>
          <cell r="G86">
            <v>60</v>
          </cell>
          <cell r="H86">
            <v>0</v>
          </cell>
          <cell r="I86">
            <v>56</v>
          </cell>
          <cell r="J86">
            <v>89</v>
          </cell>
          <cell r="K86">
            <v>71</v>
          </cell>
          <cell r="L86">
            <v>371</v>
          </cell>
        </row>
        <row r="87">
          <cell r="B87">
            <v>321001</v>
          </cell>
          <cell r="C87">
            <v>321001</v>
          </cell>
          <cell r="D87" t="str">
            <v>New Vision Learning Academy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B88">
            <v>329001</v>
          </cell>
          <cell r="C88">
            <v>329001</v>
          </cell>
          <cell r="D88" t="str">
            <v>V. B. Glencoe Charter School</v>
          </cell>
          <cell r="E88">
            <v>35</v>
          </cell>
          <cell r="F88">
            <v>26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61</v>
          </cell>
        </row>
        <row r="89">
          <cell r="B89">
            <v>331001</v>
          </cell>
          <cell r="C89">
            <v>331001</v>
          </cell>
          <cell r="D89" t="str">
            <v>International School of Louisiana</v>
          </cell>
          <cell r="E89">
            <v>63</v>
          </cell>
          <cell r="F89">
            <v>75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138</v>
          </cell>
        </row>
        <row r="90">
          <cell r="B90">
            <v>333001</v>
          </cell>
          <cell r="C90">
            <v>333001</v>
          </cell>
          <cell r="D90" t="str">
            <v>Avoyelles Public Charter School</v>
          </cell>
          <cell r="E90">
            <v>47</v>
          </cell>
          <cell r="F90">
            <v>46</v>
          </cell>
          <cell r="G90">
            <v>65</v>
          </cell>
          <cell r="H90">
            <v>0</v>
          </cell>
          <cell r="I90">
            <v>61</v>
          </cell>
          <cell r="J90">
            <v>65</v>
          </cell>
          <cell r="K90">
            <v>54</v>
          </cell>
          <cell r="L90">
            <v>338</v>
          </cell>
        </row>
        <row r="91">
          <cell r="B91">
            <v>334001</v>
          </cell>
          <cell r="C91">
            <v>334001</v>
          </cell>
          <cell r="D91" t="str">
            <v>New Orleans Center for Creative Arts</v>
          </cell>
          <cell r="E91">
            <v>0</v>
          </cell>
          <cell r="F91">
            <v>0</v>
          </cell>
          <cell r="G91">
            <v>63</v>
          </cell>
          <cell r="H91">
            <v>0</v>
          </cell>
          <cell r="I91">
            <v>55</v>
          </cell>
          <cell r="J91">
            <v>53</v>
          </cell>
          <cell r="K91">
            <v>51</v>
          </cell>
          <cell r="L91">
            <v>222</v>
          </cell>
        </row>
        <row r="92">
          <cell r="B92">
            <v>336001</v>
          </cell>
          <cell r="C92">
            <v>336001</v>
          </cell>
          <cell r="D92" t="str">
            <v>Delhi Charter School</v>
          </cell>
          <cell r="E92">
            <v>65</v>
          </cell>
          <cell r="F92">
            <v>69</v>
          </cell>
          <cell r="G92">
            <v>69</v>
          </cell>
          <cell r="H92">
            <v>0</v>
          </cell>
          <cell r="I92">
            <v>71</v>
          </cell>
          <cell r="J92">
            <v>62</v>
          </cell>
          <cell r="K92">
            <v>59</v>
          </cell>
          <cell r="L92">
            <v>395</v>
          </cell>
        </row>
        <row r="93">
          <cell r="B93">
            <v>337001</v>
          </cell>
          <cell r="C93">
            <v>337001</v>
          </cell>
          <cell r="D93" t="str">
            <v>Belle Chasse Academy</v>
          </cell>
          <cell r="E93">
            <v>104</v>
          </cell>
          <cell r="F93">
            <v>90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194</v>
          </cell>
        </row>
        <row r="94">
          <cell r="B94">
            <v>340001</v>
          </cell>
          <cell r="C94">
            <v>340001</v>
          </cell>
          <cell r="D94" t="str">
            <v>The MAX Charter School</v>
          </cell>
          <cell r="E94">
            <v>18</v>
          </cell>
          <cell r="F94">
            <v>18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36</v>
          </cell>
        </row>
        <row r="95">
          <cell r="B95">
            <v>341001</v>
          </cell>
          <cell r="C95">
            <v>341001</v>
          </cell>
          <cell r="D95" t="str">
            <v>D'Arbonne Woods Charter School</v>
          </cell>
          <cell r="E95">
            <v>81</v>
          </cell>
          <cell r="F95">
            <v>80</v>
          </cell>
          <cell r="G95">
            <v>69</v>
          </cell>
          <cell r="H95">
            <v>0</v>
          </cell>
          <cell r="I95">
            <v>67</v>
          </cell>
          <cell r="J95">
            <v>56</v>
          </cell>
          <cell r="K95">
            <v>57</v>
          </cell>
          <cell r="L95">
            <v>410</v>
          </cell>
        </row>
        <row r="96">
          <cell r="B96">
            <v>343001</v>
          </cell>
          <cell r="C96">
            <v>343001</v>
          </cell>
          <cell r="D96" t="str">
            <v>Madison Preparatory Academy</v>
          </cell>
          <cell r="E96">
            <v>0</v>
          </cell>
          <cell r="F96">
            <v>0</v>
          </cell>
          <cell r="G96">
            <v>143</v>
          </cell>
          <cell r="H96">
            <v>4</v>
          </cell>
          <cell r="I96">
            <v>134</v>
          </cell>
          <cell r="J96">
            <v>144</v>
          </cell>
          <cell r="K96">
            <v>144</v>
          </cell>
          <cell r="L96">
            <v>569</v>
          </cell>
        </row>
        <row r="97">
          <cell r="B97">
            <v>344001</v>
          </cell>
          <cell r="C97">
            <v>344001</v>
          </cell>
          <cell r="D97" t="str">
            <v>International High School of New Orleans</v>
          </cell>
          <cell r="E97">
            <v>0</v>
          </cell>
          <cell r="F97">
            <v>0</v>
          </cell>
          <cell r="G97">
            <v>92</v>
          </cell>
          <cell r="H97">
            <v>46</v>
          </cell>
          <cell r="I97">
            <v>134</v>
          </cell>
          <cell r="J97">
            <v>145</v>
          </cell>
          <cell r="K97">
            <v>148</v>
          </cell>
          <cell r="L97">
            <v>565</v>
          </cell>
        </row>
        <row r="98">
          <cell r="B98">
            <v>345001</v>
          </cell>
          <cell r="C98">
            <v>345001</v>
          </cell>
          <cell r="D98" t="str">
            <v>University View Academy, Inc. (FRM LA Connections)</v>
          </cell>
          <cell r="E98">
            <v>236</v>
          </cell>
          <cell r="F98">
            <v>237</v>
          </cell>
          <cell r="G98">
            <v>267</v>
          </cell>
          <cell r="H98">
            <v>53</v>
          </cell>
          <cell r="I98">
            <v>261</v>
          </cell>
          <cell r="J98">
            <v>291</v>
          </cell>
          <cell r="K98">
            <v>252</v>
          </cell>
          <cell r="L98">
            <v>1597</v>
          </cell>
        </row>
        <row r="99">
          <cell r="B99">
            <v>346001</v>
          </cell>
          <cell r="C99">
            <v>346001</v>
          </cell>
          <cell r="D99" t="str">
            <v>Lake Charles Charter Academy</v>
          </cell>
          <cell r="E99">
            <v>98</v>
          </cell>
          <cell r="F99">
            <v>88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186</v>
          </cell>
        </row>
        <row r="100">
          <cell r="B100">
            <v>347001</v>
          </cell>
          <cell r="C100">
            <v>347001</v>
          </cell>
          <cell r="D100" t="str">
            <v>Lycee Francais de la Nouvelle-Orleans</v>
          </cell>
          <cell r="E100">
            <v>24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24</v>
          </cell>
        </row>
        <row r="101">
          <cell r="B101">
            <v>348001</v>
          </cell>
          <cell r="C101">
            <v>348001</v>
          </cell>
          <cell r="D101" t="str">
            <v>New Orleans Military &amp; Maritime Academy</v>
          </cell>
          <cell r="E101">
            <v>0</v>
          </cell>
          <cell r="F101">
            <v>0</v>
          </cell>
          <cell r="G101">
            <v>205</v>
          </cell>
          <cell r="H101">
            <v>9</v>
          </cell>
          <cell r="I101">
            <v>198</v>
          </cell>
          <cell r="J101">
            <v>182</v>
          </cell>
          <cell r="K101">
            <v>160</v>
          </cell>
          <cell r="L101">
            <v>754</v>
          </cell>
        </row>
        <row r="102">
          <cell r="B102" t="str">
            <v>WAH001</v>
          </cell>
          <cell r="C102">
            <v>360001</v>
          </cell>
          <cell r="D102" t="str">
            <v>The NET Charter High School</v>
          </cell>
          <cell r="E102">
            <v>0</v>
          </cell>
          <cell r="F102">
            <v>0</v>
          </cell>
          <cell r="G102">
            <v>28</v>
          </cell>
          <cell r="H102">
            <v>0</v>
          </cell>
          <cell r="I102">
            <v>27</v>
          </cell>
          <cell r="J102">
            <v>34</v>
          </cell>
          <cell r="K102">
            <v>34</v>
          </cell>
          <cell r="L102">
            <v>123</v>
          </cell>
        </row>
        <row r="103">
          <cell r="B103" t="str">
            <v>WZ9001</v>
          </cell>
          <cell r="C103">
            <v>360002</v>
          </cell>
          <cell r="D103" t="str">
            <v>The NET 2 Charter High School</v>
          </cell>
          <cell r="E103">
            <v>0</v>
          </cell>
          <cell r="F103">
            <v>0</v>
          </cell>
          <cell r="G103">
            <v>33</v>
          </cell>
          <cell r="H103">
            <v>1</v>
          </cell>
          <cell r="I103">
            <v>43</v>
          </cell>
          <cell r="J103">
            <v>47</v>
          </cell>
          <cell r="K103">
            <v>36</v>
          </cell>
          <cell r="L103">
            <v>160</v>
          </cell>
        </row>
        <row r="104">
          <cell r="B104" t="str">
            <v>WAI001</v>
          </cell>
          <cell r="C104">
            <v>361001</v>
          </cell>
          <cell r="D104" t="str">
            <v>Crescent Leadership Academy</v>
          </cell>
          <cell r="E104">
            <v>6</v>
          </cell>
          <cell r="F104">
            <v>11</v>
          </cell>
          <cell r="G104">
            <v>12</v>
          </cell>
          <cell r="H104">
            <v>0</v>
          </cell>
          <cell r="I104">
            <v>20</v>
          </cell>
          <cell r="J104">
            <v>20</v>
          </cell>
          <cell r="K104">
            <v>4</v>
          </cell>
          <cell r="L104">
            <v>73</v>
          </cell>
        </row>
        <row r="105">
          <cell r="B105" t="str">
            <v>WAF001</v>
          </cell>
          <cell r="C105">
            <v>363001</v>
          </cell>
          <cell r="D105" t="str">
            <v>Harriet Tubman Charter School</v>
          </cell>
          <cell r="E105">
            <v>68</v>
          </cell>
          <cell r="F105">
            <v>59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127</v>
          </cell>
        </row>
        <row r="106">
          <cell r="B106" t="str">
            <v>WAM001</v>
          </cell>
          <cell r="C106">
            <v>363002</v>
          </cell>
          <cell r="D106" t="str">
            <v>Paul Habans Charter School</v>
          </cell>
          <cell r="E106">
            <v>60</v>
          </cell>
          <cell r="F106">
            <v>70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130</v>
          </cell>
        </row>
        <row r="107">
          <cell r="B107" t="str">
            <v>WAE001</v>
          </cell>
          <cell r="C107">
            <v>364001</v>
          </cell>
          <cell r="D107" t="str">
            <v>Fannie C. Williams Charter School</v>
          </cell>
          <cell r="E107">
            <v>55</v>
          </cell>
          <cell r="F107">
            <v>55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110</v>
          </cell>
        </row>
        <row r="108">
          <cell r="B108" t="str">
            <v>WAB001</v>
          </cell>
          <cell r="C108">
            <v>367001</v>
          </cell>
          <cell r="D108" t="str">
            <v>Edgar P. Harney Spirit of Excellence Academy</v>
          </cell>
          <cell r="E108">
            <v>33</v>
          </cell>
          <cell r="F108">
            <v>23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56</v>
          </cell>
        </row>
        <row r="109">
          <cell r="B109" t="str">
            <v>WAA001</v>
          </cell>
          <cell r="C109">
            <v>368001</v>
          </cell>
          <cell r="D109" t="str">
            <v>Morris Jeff Community School</v>
          </cell>
          <cell r="E109">
            <v>79</v>
          </cell>
          <cell r="F109">
            <v>79</v>
          </cell>
          <cell r="G109">
            <v>79</v>
          </cell>
          <cell r="H109">
            <v>1</v>
          </cell>
          <cell r="I109">
            <v>0</v>
          </cell>
          <cell r="J109">
            <v>0</v>
          </cell>
          <cell r="K109">
            <v>0</v>
          </cell>
          <cell r="L109">
            <v>238</v>
          </cell>
        </row>
        <row r="110">
          <cell r="B110" t="str">
            <v>WZ1001</v>
          </cell>
          <cell r="C110">
            <v>369001</v>
          </cell>
          <cell r="D110" t="str">
            <v>ReNEW Cultural Arts Academy at Live Oak Elementary</v>
          </cell>
          <cell r="E110">
            <v>82</v>
          </cell>
          <cell r="F110">
            <v>77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159</v>
          </cell>
        </row>
        <row r="111">
          <cell r="B111" t="str">
            <v>WZ2001</v>
          </cell>
          <cell r="C111">
            <v>369002</v>
          </cell>
          <cell r="D111" t="str">
            <v>ReNEW SciTech Academy at Laurel</v>
          </cell>
          <cell r="E111">
            <v>81</v>
          </cell>
          <cell r="F111">
            <v>78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159</v>
          </cell>
        </row>
        <row r="112">
          <cell r="B112" t="str">
            <v>WZ3001</v>
          </cell>
          <cell r="C112">
            <v>369003</v>
          </cell>
          <cell r="D112" t="str">
            <v>ReNEW Dolores T. Aaron Elementary</v>
          </cell>
          <cell r="E112">
            <v>67</v>
          </cell>
          <cell r="F112">
            <v>93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160</v>
          </cell>
        </row>
        <row r="113">
          <cell r="B113" t="str">
            <v>WZ5001</v>
          </cell>
          <cell r="C113">
            <v>369005</v>
          </cell>
          <cell r="D113" t="str">
            <v>ReNEW Accelerated High School</v>
          </cell>
          <cell r="E113">
            <v>0</v>
          </cell>
          <cell r="F113">
            <v>0</v>
          </cell>
          <cell r="G113">
            <v>47</v>
          </cell>
          <cell r="H113">
            <v>0</v>
          </cell>
          <cell r="I113">
            <v>92</v>
          </cell>
          <cell r="J113">
            <v>85</v>
          </cell>
          <cell r="K113">
            <v>75</v>
          </cell>
          <cell r="L113">
            <v>299</v>
          </cell>
        </row>
        <row r="114">
          <cell r="B114" t="str">
            <v>WZ6001</v>
          </cell>
          <cell r="C114">
            <v>369006</v>
          </cell>
          <cell r="D114" t="str">
            <v>ReNEW Schaumburg Elementary</v>
          </cell>
          <cell r="E114">
            <v>95</v>
          </cell>
          <cell r="F114">
            <v>84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179</v>
          </cell>
        </row>
        <row r="115">
          <cell r="B115" t="str">
            <v>WZ7001</v>
          </cell>
          <cell r="C115">
            <v>369007</v>
          </cell>
          <cell r="D115" t="str">
            <v>ReNew McDonogh City Park Academy</v>
          </cell>
          <cell r="E115">
            <v>33</v>
          </cell>
          <cell r="F115">
            <v>35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68</v>
          </cell>
        </row>
        <row r="116">
          <cell r="B116" t="str">
            <v>WV1001</v>
          </cell>
          <cell r="C116">
            <v>373001</v>
          </cell>
          <cell r="D116" t="str">
            <v>Arise Academy</v>
          </cell>
          <cell r="E116">
            <v>61</v>
          </cell>
          <cell r="F116">
            <v>57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118</v>
          </cell>
        </row>
        <row r="117">
          <cell r="B117" t="str">
            <v>WV2001</v>
          </cell>
          <cell r="C117">
            <v>373002</v>
          </cell>
          <cell r="D117" t="str">
            <v>Mildred Osborne Charter School</v>
          </cell>
          <cell r="E117">
            <v>52</v>
          </cell>
          <cell r="F117">
            <v>61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113</v>
          </cell>
        </row>
        <row r="118">
          <cell r="B118" t="str">
            <v>WU1001</v>
          </cell>
          <cell r="C118">
            <v>374001</v>
          </cell>
          <cell r="D118" t="str">
            <v>Success Preparatory Academy</v>
          </cell>
          <cell r="E118">
            <v>56</v>
          </cell>
          <cell r="F118">
            <v>53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109</v>
          </cell>
        </row>
        <row r="119">
          <cell r="B119" t="str">
            <v>WI1001</v>
          </cell>
          <cell r="C119">
            <v>381001</v>
          </cell>
          <cell r="D119" t="str">
            <v>Akili Academy of New Orleans</v>
          </cell>
          <cell r="E119">
            <v>69</v>
          </cell>
          <cell r="F119">
            <v>67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136</v>
          </cell>
        </row>
        <row r="120">
          <cell r="B120" t="str">
            <v>WJ1001</v>
          </cell>
          <cell r="C120">
            <v>382001</v>
          </cell>
          <cell r="D120" t="str">
            <v>Abramson Sci Academy</v>
          </cell>
          <cell r="E120">
            <v>0</v>
          </cell>
          <cell r="F120">
            <v>0</v>
          </cell>
          <cell r="G120">
            <v>142</v>
          </cell>
          <cell r="H120">
            <v>22</v>
          </cell>
          <cell r="I120">
            <v>156</v>
          </cell>
          <cell r="J120">
            <v>123</v>
          </cell>
          <cell r="K120">
            <v>131</v>
          </cell>
          <cell r="L120">
            <v>574</v>
          </cell>
        </row>
        <row r="121">
          <cell r="B121" t="str">
            <v>WJ2001</v>
          </cell>
          <cell r="C121">
            <v>382002</v>
          </cell>
          <cell r="D121" t="str">
            <v>G W Carver High School</v>
          </cell>
          <cell r="E121">
            <v>0</v>
          </cell>
          <cell r="F121">
            <v>0</v>
          </cell>
          <cell r="G121">
            <v>165</v>
          </cell>
          <cell r="H121">
            <v>35</v>
          </cell>
          <cell r="I121">
            <v>183</v>
          </cell>
          <cell r="J121">
            <v>222</v>
          </cell>
          <cell r="K121">
            <v>197</v>
          </cell>
          <cell r="L121">
            <v>802</v>
          </cell>
        </row>
        <row r="122">
          <cell r="B122" t="str">
            <v>WJ4001</v>
          </cell>
          <cell r="C122">
            <v>382004</v>
          </cell>
          <cell r="D122" t="str">
            <v>Livingston Collegiate Academy</v>
          </cell>
          <cell r="E122">
            <v>0</v>
          </cell>
          <cell r="F122">
            <v>0</v>
          </cell>
          <cell r="G122">
            <v>138</v>
          </cell>
          <cell r="H122">
            <v>23</v>
          </cell>
          <cell r="I122">
            <v>151</v>
          </cell>
          <cell r="J122">
            <v>0</v>
          </cell>
          <cell r="K122">
            <v>0</v>
          </cell>
          <cell r="L122">
            <v>312</v>
          </cell>
        </row>
        <row r="123">
          <cell r="B123" t="str">
            <v>WE1001</v>
          </cell>
          <cell r="C123">
            <v>385001</v>
          </cell>
          <cell r="D123" t="str">
            <v>Sylvanie Williams College Prep</v>
          </cell>
          <cell r="E123">
            <v>19</v>
          </cell>
          <cell r="F123">
            <v>29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48</v>
          </cell>
        </row>
        <row r="124">
          <cell r="B124" t="str">
            <v>WE2001</v>
          </cell>
          <cell r="C124">
            <v>385002</v>
          </cell>
          <cell r="D124" t="str">
            <v>Walter L. Cohen College Prep</v>
          </cell>
          <cell r="E124">
            <v>0</v>
          </cell>
          <cell r="F124">
            <v>0</v>
          </cell>
          <cell r="G124">
            <v>92</v>
          </cell>
          <cell r="H124">
            <v>0</v>
          </cell>
          <cell r="I124">
            <v>111</v>
          </cell>
          <cell r="J124">
            <v>97</v>
          </cell>
          <cell r="K124">
            <v>99</v>
          </cell>
          <cell r="L124">
            <v>399</v>
          </cell>
        </row>
        <row r="125">
          <cell r="B125" t="str">
            <v>WE3001</v>
          </cell>
          <cell r="C125">
            <v>385003</v>
          </cell>
          <cell r="D125" t="str">
            <v>Lawrence D. Crocker College Prep</v>
          </cell>
          <cell r="E125">
            <v>53</v>
          </cell>
          <cell r="F125">
            <v>54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107</v>
          </cell>
        </row>
        <row r="126">
          <cell r="B126" t="str">
            <v>WB2001</v>
          </cell>
          <cell r="C126">
            <v>389002</v>
          </cell>
          <cell r="D126" t="str">
            <v>Kenilworth Science and Technology Charter School</v>
          </cell>
          <cell r="E126">
            <v>142</v>
          </cell>
          <cell r="F126">
            <v>152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294</v>
          </cell>
        </row>
        <row r="127">
          <cell r="B127" t="str">
            <v>W21001</v>
          </cell>
          <cell r="C127">
            <v>390001</v>
          </cell>
          <cell r="D127" t="str">
            <v>James M. Singleton Charter School</v>
          </cell>
          <cell r="E127">
            <v>45</v>
          </cell>
          <cell r="F127">
            <v>43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88</v>
          </cell>
        </row>
        <row r="128">
          <cell r="B128" t="str">
            <v>W51001</v>
          </cell>
          <cell r="C128">
            <v>393001</v>
          </cell>
          <cell r="D128" t="str">
            <v>Lafayette Academy</v>
          </cell>
          <cell r="E128">
            <v>109</v>
          </cell>
          <cell r="F128">
            <v>108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217</v>
          </cell>
        </row>
        <row r="129">
          <cell r="B129" t="str">
            <v>W52001</v>
          </cell>
          <cell r="C129">
            <v>393002</v>
          </cell>
          <cell r="D129" t="str">
            <v>Esperanza Charter School</v>
          </cell>
          <cell r="E129">
            <v>55</v>
          </cell>
          <cell r="F129">
            <v>58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113</v>
          </cell>
        </row>
        <row r="130">
          <cell r="B130" t="str">
            <v>W66001</v>
          </cell>
          <cell r="C130">
            <v>395001</v>
          </cell>
          <cell r="D130" t="str">
            <v>Martin Behrman Charter Acad of Creative Arts &amp; Sci</v>
          </cell>
          <cell r="E130">
            <v>83</v>
          </cell>
          <cell r="F130">
            <v>73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156</v>
          </cell>
        </row>
        <row r="131">
          <cell r="B131" t="str">
            <v>W65001</v>
          </cell>
          <cell r="C131">
            <v>395002</v>
          </cell>
          <cell r="D131" t="str">
            <v>Dwight D. Eisenhower Academy of Global Studies</v>
          </cell>
          <cell r="E131">
            <v>75</v>
          </cell>
          <cell r="F131">
            <v>78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153</v>
          </cell>
        </row>
        <row r="132">
          <cell r="B132" t="str">
            <v>W64001</v>
          </cell>
          <cell r="C132">
            <v>395003</v>
          </cell>
          <cell r="D132" t="str">
            <v>William J. Fischer Accelerated Academy</v>
          </cell>
          <cell r="E132">
            <v>45</v>
          </cell>
          <cell r="F132">
            <v>39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84</v>
          </cell>
        </row>
        <row r="133">
          <cell r="B133" t="str">
            <v>W63001</v>
          </cell>
          <cell r="C133">
            <v>395004</v>
          </cell>
          <cell r="D133" t="str">
            <v>McDonogh #32 Literacy Charter School</v>
          </cell>
          <cell r="E133">
            <v>41</v>
          </cell>
          <cell r="F133">
            <v>32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73</v>
          </cell>
        </row>
        <row r="134">
          <cell r="B134" t="str">
            <v>W62001</v>
          </cell>
          <cell r="C134">
            <v>395005</v>
          </cell>
          <cell r="D134" t="str">
            <v>Lord Beaconsfield Landry-Oliver Perry Walker High</v>
          </cell>
          <cell r="E134">
            <v>0</v>
          </cell>
          <cell r="F134">
            <v>0</v>
          </cell>
          <cell r="G134">
            <v>269</v>
          </cell>
          <cell r="H134">
            <v>1</v>
          </cell>
          <cell r="I134">
            <v>310</v>
          </cell>
          <cell r="J134">
            <v>295</v>
          </cell>
          <cell r="K134">
            <v>275</v>
          </cell>
          <cell r="L134">
            <v>1150</v>
          </cell>
        </row>
        <row r="135">
          <cell r="B135">
            <v>396211</v>
          </cell>
          <cell r="C135">
            <v>371001</v>
          </cell>
          <cell r="D135" t="str">
            <v>Linwood Charter School</v>
          </cell>
          <cell r="E135">
            <v>108</v>
          </cell>
          <cell r="F135">
            <v>96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204</v>
          </cell>
        </row>
        <row r="136">
          <cell r="B136" t="str">
            <v>W71001</v>
          </cell>
          <cell r="C136">
            <v>397001</v>
          </cell>
          <cell r="D136" t="str">
            <v>Sophie B. Wright Institute of Academic Excellence</v>
          </cell>
          <cell r="E136">
            <v>0</v>
          </cell>
          <cell r="F136">
            <v>0</v>
          </cell>
          <cell r="G136">
            <v>149</v>
          </cell>
          <cell r="H136">
            <v>0</v>
          </cell>
          <cell r="I136">
            <v>134</v>
          </cell>
          <cell r="J136">
            <v>146</v>
          </cell>
          <cell r="K136">
            <v>101</v>
          </cell>
          <cell r="L136">
            <v>530</v>
          </cell>
        </row>
        <row r="137">
          <cell r="B137" t="str">
            <v>W82001</v>
          </cell>
          <cell r="C137">
            <v>398001</v>
          </cell>
          <cell r="D137" t="str">
            <v>KIPP Believe</v>
          </cell>
          <cell r="E137">
            <v>92</v>
          </cell>
          <cell r="F137">
            <v>104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196</v>
          </cell>
        </row>
        <row r="138">
          <cell r="B138" t="str">
            <v>W81001</v>
          </cell>
          <cell r="C138">
            <v>398002</v>
          </cell>
          <cell r="D138" t="str">
            <v>KIPP Morial</v>
          </cell>
          <cell r="E138">
            <v>111</v>
          </cell>
          <cell r="F138">
            <v>104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215</v>
          </cell>
        </row>
        <row r="139">
          <cell r="B139" t="str">
            <v>WL1001</v>
          </cell>
          <cell r="C139">
            <v>398004</v>
          </cell>
          <cell r="D139" t="str">
            <v>KIPP Central City</v>
          </cell>
          <cell r="E139">
            <v>104</v>
          </cell>
          <cell r="F139">
            <v>109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213</v>
          </cell>
        </row>
        <row r="140">
          <cell r="B140" t="str">
            <v>W84001</v>
          </cell>
          <cell r="C140">
            <v>398005</v>
          </cell>
          <cell r="D140" t="str">
            <v>KIPP Renaissance</v>
          </cell>
          <cell r="E140">
            <v>0</v>
          </cell>
          <cell r="F140">
            <v>0</v>
          </cell>
          <cell r="G140">
            <v>143</v>
          </cell>
          <cell r="H140">
            <v>8</v>
          </cell>
          <cell r="I140">
            <v>137</v>
          </cell>
          <cell r="J140">
            <v>127</v>
          </cell>
          <cell r="K140">
            <v>129</v>
          </cell>
          <cell r="L140">
            <v>544</v>
          </cell>
        </row>
        <row r="141">
          <cell r="B141" t="str">
            <v>W85001</v>
          </cell>
          <cell r="C141">
            <v>398006</v>
          </cell>
          <cell r="D141" t="str">
            <v>KIPP Leadership</v>
          </cell>
          <cell r="E141">
            <v>98</v>
          </cell>
          <cell r="F141">
            <v>95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193</v>
          </cell>
        </row>
        <row r="142">
          <cell r="B142" t="str">
            <v>W86001</v>
          </cell>
          <cell r="C142">
            <v>398007</v>
          </cell>
          <cell r="D142" t="str">
            <v>KIPP East Community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</row>
        <row r="143">
          <cell r="B143" t="str">
            <v>W87001</v>
          </cell>
          <cell r="C143">
            <v>398008</v>
          </cell>
          <cell r="D143" t="str">
            <v>KIPP Booker T Washington</v>
          </cell>
          <cell r="E143">
            <v>0</v>
          </cell>
          <cell r="F143">
            <v>0</v>
          </cell>
          <cell r="G143">
            <v>108</v>
          </cell>
          <cell r="H143">
            <v>3</v>
          </cell>
          <cell r="I143">
            <v>108</v>
          </cell>
          <cell r="J143">
            <v>0</v>
          </cell>
          <cell r="K143">
            <v>0</v>
          </cell>
          <cell r="L143">
            <v>219</v>
          </cell>
        </row>
        <row r="144">
          <cell r="B144" t="str">
            <v>W91001</v>
          </cell>
          <cell r="C144">
            <v>399001</v>
          </cell>
          <cell r="D144" t="str">
            <v>Samuel J. Green Charter School</v>
          </cell>
          <cell r="E144">
            <v>62</v>
          </cell>
          <cell r="F144">
            <v>60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122</v>
          </cell>
        </row>
        <row r="145">
          <cell r="B145" t="str">
            <v>W92001</v>
          </cell>
          <cell r="C145">
            <v>399002</v>
          </cell>
          <cell r="D145" t="str">
            <v>Arthur Ashe Charter School</v>
          </cell>
          <cell r="E145">
            <v>93</v>
          </cell>
          <cell r="F145">
            <v>92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185</v>
          </cell>
        </row>
        <row r="146">
          <cell r="B146" t="str">
            <v>W93001</v>
          </cell>
          <cell r="C146">
            <v>399003</v>
          </cell>
          <cell r="D146" t="str">
            <v>Joseph S. Clark Preparatory High School</v>
          </cell>
          <cell r="E146">
            <v>0</v>
          </cell>
          <cell r="F146">
            <v>0</v>
          </cell>
          <cell r="G146">
            <v>1</v>
          </cell>
          <cell r="H146">
            <v>0</v>
          </cell>
          <cell r="I146">
            <v>6</v>
          </cell>
          <cell r="J146">
            <v>44</v>
          </cell>
          <cell r="K146">
            <v>43</v>
          </cell>
          <cell r="L146">
            <v>94</v>
          </cell>
        </row>
        <row r="147">
          <cell r="B147" t="str">
            <v>W94001</v>
          </cell>
          <cell r="C147">
            <v>399004</v>
          </cell>
          <cell r="D147" t="str">
            <v>Phillis Wheatley Community School</v>
          </cell>
          <cell r="E147">
            <v>88</v>
          </cell>
          <cell r="F147">
            <v>83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171</v>
          </cell>
        </row>
        <row r="148">
          <cell r="B148" t="str">
            <v>W95001</v>
          </cell>
          <cell r="C148">
            <v>399005</v>
          </cell>
          <cell r="D148" t="str">
            <v>Langston Hughes Charter Academy</v>
          </cell>
          <cell r="E148">
            <v>89</v>
          </cell>
          <cell r="F148">
            <v>91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180</v>
          </cell>
        </row>
        <row r="149">
          <cell r="B149" t="str">
            <v>W5A001</v>
          </cell>
          <cell r="C149" t="str">
            <v>3A5001</v>
          </cell>
          <cell r="D149" t="str">
            <v>Mary D. Coghill Charter School</v>
          </cell>
          <cell r="E149">
            <v>62</v>
          </cell>
          <cell r="F149">
            <v>75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137</v>
          </cell>
        </row>
        <row r="150">
          <cell r="B150" t="str">
            <v>WAP001</v>
          </cell>
          <cell r="C150" t="str">
            <v>3AP001</v>
          </cell>
          <cell r="D150" t="str">
            <v>Celerity Lanier Charter School</v>
          </cell>
          <cell r="E150">
            <v>15</v>
          </cell>
          <cell r="F150">
            <v>13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28</v>
          </cell>
        </row>
        <row r="151">
          <cell r="B151" t="str">
            <v>W8B001</v>
          </cell>
          <cell r="C151" t="str">
            <v>3AP002</v>
          </cell>
          <cell r="D151" t="str">
            <v>Celerity Crestworth Charter School</v>
          </cell>
          <cell r="E151">
            <v>5</v>
          </cell>
          <cell r="F151">
            <v>10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15</v>
          </cell>
        </row>
        <row r="152">
          <cell r="B152" t="str">
            <v>WAO001</v>
          </cell>
          <cell r="C152" t="str">
            <v>3AP003</v>
          </cell>
          <cell r="D152" t="str">
            <v>Celerity Dalton Charter School</v>
          </cell>
          <cell r="E152">
            <v>15</v>
          </cell>
          <cell r="F152">
            <v>14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29</v>
          </cell>
        </row>
        <row r="153">
          <cell r="B153" t="str">
            <v>W9B001</v>
          </cell>
          <cell r="C153" t="str">
            <v>3B9001</v>
          </cell>
          <cell r="D153" t="str">
            <v>Capitol High School</v>
          </cell>
          <cell r="E153">
            <v>0</v>
          </cell>
          <cell r="F153">
            <v>0</v>
          </cell>
          <cell r="G153">
            <v>79</v>
          </cell>
          <cell r="H153">
            <v>12</v>
          </cell>
          <cell r="I153">
            <v>111</v>
          </cell>
          <cell r="J153">
            <v>109</v>
          </cell>
          <cell r="K153">
            <v>86</v>
          </cell>
          <cell r="L153">
            <v>397</v>
          </cell>
        </row>
        <row r="154">
          <cell r="B154" t="str">
            <v>3C1001</v>
          </cell>
          <cell r="C154" t="str">
            <v>3C1001</v>
          </cell>
          <cell r="D154" t="str">
            <v>Thrive Academy</v>
          </cell>
          <cell r="E154">
            <v>28</v>
          </cell>
          <cell r="F154">
            <v>26</v>
          </cell>
          <cell r="G154">
            <v>29</v>
          </cell>
          <cell r="H154">
            <v>0</v>
          </cell>
          <cell r="I154">
            <v>28</v>
          </cell>
          <cell r="J154">
            <v>23</v>
          </cell>
          <cell r="K154">
            <v>0</v>
          </cell>
          <cell r="L154">
            <v>134</v>
          </cell>
        </row>
        <row r="155">
          <cell r="B155" t="str">
            <v>W18001</v>
          </cell>
          <cell r="C155" t="str">
            <v>W18001</v>
          </cell>
          <cell r="D155" t="str">
            <v>Noble Minds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</row>
        <row r="156">
          <cell r="B156" t="str">
            <v>W1A001</v>
          </cell>
          <cell r="C156" t="str">
            <v>W1A001</v>
          </cell>
          <cell r="D156" t="str">
            <v>JCFA-East</v>
          </cell>
          <cell r="E156">
            <v>0</v>
          </cell>
          <cell r="F156">
            <v>7</v>
          </cell>
          <cell r="G156">
            <v>100</v>
          </cell>
          <cell r="H156">
            <v>8</v>
          </cell>
          <cell r="I156">
            <v>60</v>
          </cell>
          <cell r="J156">
            <v>57</v>
          </cell>
          <cell r="K156">
            <v>38</v>
          </cell>
          <cell r="L156">
            <v>270</v>
          </cell>
        </row>
        <row r="157">
          <cell r="B157" t="str">
            <v>W1B001</v>
          </cell>
          <cell r="C157" t="str">
            <v>W1B001</v>
          </cell>
          <cell r="D157" t="str">
            <v>Advantage Charter Academy</v>
          </cell>
          <cell r="E157">
            <v>52</v>
          </cell>
          <cell r="F157">
            <v>50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102</v>
          </cell>
        </row>
        <row r="158">
          <cell r="B158" t="str">
            <v>W1D001</v>
          </cell>
          <cell r="C158" t="str">
            <v>W1D001</v>
          </cell>
          <cell r="D158" t="str">
            <v>JCFA Lafayette</v>
          </cell>
          <cell r="E158">
            <v>0</v>
          </cell>
          <cell r="F158">
            <v>0</v>
          </cell>
          <cell r="G158">
            <v>21</v>
          </cell>
          <cell r="H158">
            <v>4</v>
          </cell>
          <cell r="I158">
            <v>12</v>
          </cell>
          <cell r="J158">
            <v>13</v>
          </cell>
          <cell r="K158">
            <v>4</v>
          </cell>
          <cell r="L158">
            <v>54</v>
          </cell>
        </row>
        <row r="159">
          <cell r="B159" t="str">
            <v>W2A001</v>
          </cell>
          <cell r="C159" t="str">
            <v>W2A001</v>
          </cell>
          <cell r="D159" t="str">
            <v>Tallulah Charter School</v>
          </cell>
          <cell r="E159">
            <v>27</v>
          </cell>
          <cell r="F159">
            <v>33</v>
          </cell>
          <cell r="G159">
            <v>32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92</v>
          </cell>
        </row>
        <row r="160">
          <cell r="B160" t="str">
            <v>W2B001</v>
          </cell>
          <cell r="C160" t="str">
            <v>W2B001</v>
          </cell>
          <cell r="D160" t="str">
            <v>Willow Charter Academy</v>
          </cell>
          <cell r="E160">
            <v>37</v>
          </cell>
          <cell r="F160">
            <v>39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76</v>
          </cell>
        </row>
        <row r="161">
          <cell r="B161" t="str">
            <v>W31001</v>
          </cell>
          <cell r="C161" t="str">
            <v>W31001</v>
          </cell>
          <cell r="D161" t="str">
            <v>Dr. Martin Luther King Charter School for Sci/Tech</v>
          </cell>
          <cell r="E161">
            <v>55</v>
          </cell>
          <cell r="F161">
            <v>44</v>
          </cell>
          <cell r="G161">
            <v>110</v>
          </cell>
          <cell r="H161">
            <v>0</v>
          </cell>
          <cell r="I161">
            <v>139</v>
          </cell>
          <cell r="J161">
            <v>104</v>
          </cell>
          <cell r="K161">
            <v>52</v>
          </cell>
          <cell r="L161">
            <v>504</v>
          </cell>
        </row>
        <row r="162">
          <cell r="B162" t="str">
            <v>W32001</v>
          </cell>
          <cell r="C162" t="str">
            <v>W32001</v>
          </cell>
          <cell r="D162" t="str">
            <v>Joseph A. Craig Charter School</v>
          </cell>
          <cell r="E162">
            <v>28</v>
          </cell>
          <cell r="F162">
            <v>22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50</v>
          </cell>
        </row>
        <row r="163">
          <cell r="B163" t="str">
            <v>W33001</v>
          </cell>
          <cell r="C163" t="str">
            <v>W33001</v>
          </cell>
          <cell r="D163" t="str">
            <v>Lincoln Preparatory School</v>
          </cell>
          <cell r="E163">
            <v>29</v>
          </cell>
          <cell r="F163">
            <v>33</v>
          </cell>
          <cell r="G163">
            <v>38</v>
          </cell>
          <cell r="H163">
            <v>0</v>
          </cell>
          <cell r="I163">
            <v>27</v>
          </cell>
          <cell r="J163">
            <v>42</v>
          </cell>
          <cell r="K163">
            <v>40</v>
          </cell>
          <cell r="L163">
            <v>209</v>
          </cell>
        </row>
        <row r="164">
          <cell r="B164" t="str">
            <v>W34001</v>
          </cell>
          <cell r="C164" t="str">
            <v>W34001</v>
          </cell>
          <cell r="D164" t="str">
            <v>Laurel Oaks Charter School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</row>
        <row r="165">
          <cell r="B165" t="str">
            <v>W35001</v>
          </cell>
          <cell r="C165" t="str">
            <v>W35001</v>
          </cell>
          <cell r="D165" t="str">
            <v>Apex Collegiate Academy Charter School</v>
          </cell>
          <cell r="E165">
            <v>69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69</v>
          </cell>
        </row>
        <row r="166">
          <cell r="B166" t="str">
            <v>W36001</v>
          </cell>
          <cell r="C166" t="str">
            <v>W36001</v>
          </cell>
          <cell r="D166" t="str">
            <v>Smothers Academy Preparatory School</v>
          </cell>
          <cell r="E166">
            <v>55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55</v>
          </cell>
        </row>
        <row r="167">
          <cell r="B167" t="str">
            <v>W37001</v>
          </cell>
          <cell r="C167" t="str">
            <v>W37001</v>
          </cell>
          <cell r="D167" t="str">
            <v>Greater Grace Charter Academy Inc.</v>
          </cell>
          <cell r="E167">
            <v>8</v>
          </cell>
          <cell r="F167">
            <v>6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14</v>
          </cell>
        </row>
        <row r="168">
          <cell r="B168" t="str">
            <v>W3B001</v>
          </cell>
          <cell r="C168" t="str">
            <v>W3B001</v>
          </cell>
          <cell r="D168" t="str">
            <v>Iberville Charter Academy</v>
          </cell>
          <cell r="E168">
            <v>20</v>
          </cell>
          <cell r="F168">
            <v>24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44</v>
          </cell>
        </row>
        <row r="169">
          <cell r="B169" t="str">
            <v>W4A001</v>
          </cell>
          <cell r="C169" t="str">
            <v>W4A001</v>
          </cell>
          <cell r="D169" t="str">
            <v>Delta Charter School MST</v>
          </cell>
          <cell r="E169">
            <v>40</v>
          </cell>
          <cell r="F169">
            <v>26</v>
          </cell>
          <cell r="G169">
            <v>38</v>
          </cell>
          <cell r="H169">
            <v>0</v>
          </cell>
          <cell r="I169">
            <v>44</v>
          </cell>
          <cell r="J169">
            <v>29</v>
          </cell>
          <cell r="K169">
            <v>36</v>
          </cell>
          <cell r="L169">
            <v>213</v>
          </cell>
        </row>
        <row r="170">
          <cell r="B170" t="str">
            <v>W4B001</v>
          </cell>
          <cell r="C170" t="str">
            <v>W4B001</v>
          </cell>
          <cell r="D170" t="str">
            <v>Lake Charles College Prep</v>
          </cell>
          <cell r="E170">
            <v>0</v>
          </cell>
          <cell r="F170">
            <v>0</v>
          </cell>
          <cell r="G170">
            <v>115</v>
          </cell>
          <cell r="H170">
            <v>1</v>
          </cell>
          <cell r="I170">
            <v>123</v>
          </cell>
          <cell r="J170">
            <v>107</v>
          </cell>
          <cell r="K170">
            <v>91</v>
          </cell>
          <cell r="L170">
            <v>437</v>
          </cell>
        </row>
        <row r="171">
          <cell r="B171" t="str">
            <v>W5B001</v>
          </cell>
          <cell r="C171" t="str">
            <v>W5B001</v>
          </cell>
          <cell r="D171" t="str">
            <v>Northeast Claiborne Charter</v>
          </cell>
          <cell r="E171">
            <v>18</v>
          </cell>
          <cell r="F171">
            <v>13</v>
          </cell>
          <cell r="G171">
            <v>13</v>
          </cell>
          <cell r="H171">
            <v>0</v>
          </cell>
          <cell r="I171">
            <v>9</v>
          </cell>
          <cell r="J171">
            <v>11</v>
          </cell>
          <cell r="K171">
            <v>13</v>
          </cell>
          <cell r="L171">
            <v>77</v>
          </cell>
        </row>
        <row r="172">
          <cell r="B172" t="str">
            <v>W6B001</v>
          </cell>
          <cell r="C172" t="str">
            <v>W6B001</v>
          </cell>
          <cell r="D172" t="str">
            <v>Acadiana Renaissance Charter Academy</v>
          </cell>
          <cell r="E172">
            <v>95</v>
          </cell>
          <cell r="F172">
            <v>93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188</v>
          </cell>
        </row>
        <row r="173">
          <cell r="B173" t="str">
            <v>W7A001</v>
          </cell>
          <cell r="C173" t="str">
            <v>W7A001</v>
          </cell>
          <cell r="D173" t="str">
            <v>Louisiana Key Academy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</row>
        <row r="174">
          <cell r="B174" t="str">
            <v>W7B001</v>
          </cell>
          <cell r="C174" t="str">
            <v>W7B001</v>
          </cell>
          <cell r="D174" t="str">
            <v>Lafayette Renaissance Charter Academy</v>
          </cell>
          <cell r="E174">
            <v>78</v>
          </cell>
          <cell r="F174">
            <v>87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165</v>
          </cell>
        </row>
        <row r="175">
          <cell r="B175" t="str">
            <v>W8A001</v>
          </cell>
          <cell r="C175" t="str">
            <v>W8A001</v>
          </cell>
          <cell r="D175" t="str">
            <v>Impact Charter Elementary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</row>
        <row r="176">
          <cell r="B176" t="str">
            <v>W9A001</v>
          </cell>
          <cell r="C176" t="str">
            <v>W9A001</v>
          </cell>
          <cell r="D176" t="str">
            <v>Vision Academy</v>
          </cell>
          <cell r="E176">
            <v>0</v>
          </cell>
          <cell r="F176">
            <v>17</v>
          </cell>
          <cell r="G176">
            <v>27</v>
          </cell>
          <cell r="H176">
            <v>2</v>
          </cell>
          <cell r="I176">
            <v>38</v>
          </cell>
          <cell r="J176">
            <v>22</v>
          </cell>
          <cell r="K176">
            <v>27</v>
          </cell>
          <cell r="L176">
            <v>133</v>
          </cell>
        </row>
        <row r="177">
          <cell r="B177" t="str">
            <v>WAG001</v>
          </cell>
          <cell r="C177" t="str">
            <v>WAG001</v>
          </cell>
          <cell r="D177" t="str">
            <v>Louisiana Virtual Charter Academy</v>
          </cell>
          <cell r="E177">
            <v>199</v>
          </cell>
          <cell r="F177">
            <v>224</v>
          </cell>
          <cell r="G177">
            <v>215</v>
          </cell>
          <cell r="H177">
            <v>2</v>
          </cell>
          <cell r="I177">
            <v>250</v>
          </cell>
          <cell r="J177">
            <v>112</v>
          </cell>
          <cell r="K177">
            <v>44</v>
          </cell>
          <cell r="L177">
            <v>1046</v>
          </cell>
        </row>
        <row r="178">
          <cell r="B178" t="str">
            <v>WAK001</v>
          </cell>
          <cell r="C178" t="str">
            <v>WAK001</v>
          </cell>
          <cell r="D178" t="str">
            <v>Southwest Louisiana Charter Academy</v>
          </cell>
          <cell r="E178">
            <v>69</v>
          </cell>
          <cell r="F178">
            <v>69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138</v>
          </cell>
        </row>
        <row r="179">
          <cell r="B179" t="str">
            <v>WAL001</v>
          </cell>
          <cell r="C179" t="str">
            <v>WAL001</v>
          </cell>
          <cell r="D179" t="str">
            <v>JS Clark Leadership Academy</v>
          </cell>
          <cell r="E179">
            <v>43</v>
          </cell>
          <cell r="F179">
            <v>40</v>
          </cell>
          <cell r="G179">
            <v>37</v>
          </cell>
          <cell r="H179">
            <v>0</v>
          </cell>
          <cell r="I179">
            <v>42</v>
          </cell>
          <cell r="J179">
            <v>19</v>
          </cell>
          <cell r="K179">
            <v>32</v>
          </cell>
          <cell r="L179">
            <v>213</v>
          </cell>
        </row>
        <row r="180">
          <cell r="B180" t="str">
            <v>WAQ001</v>
          </cell>
          <cell r="C180" t="str">
            <v>WAQ001</v>
          </cell>
          <cell r="D180" t="str">
            <v>Baton Rouge University Preparatory Elementary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</row>
        <row r="181">
          <cell r="B181" t="str">
            <v>WAR001</v>
          </cell>
          <cell r="C181" t="str">
            <v>WAR001</v>
          </cell>
          <cell r="D181" t="str">
            <v>Tangi Academy</v>
          </cell>
          <cell r="E181">
            <v>17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17</v>
          </cell>
        </row>
        <row r="182">
          <cell r="B182" t="str">
            <v>WAU001</v>
          </cell>
          <cell r="C182" t="str">
            <v>WAU001</v>
          </cell>
          <cell r="D182" t="str">
            <v>GEO Prep Academy of Greater Baton Rouge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</row>
        <row r="183">
          <cell r="B183" t="str">
            <v>WAV001</v>
          </cell>
          <cell r="C183" t="str">
            <v>WAV001</v>
          </cell>
          <cell r="D183" t="str">
            <v>Democracy Prep Baton Rouge</v>
          </cell>
          <cell r="E183">
            <v>61</v>
          </cell>
          <cell r="F183">
            <v>62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123</v>
          </cell>
        </row>
        <row r="184">
          <cell r="B184" t="str">
            <v>WAW001</v>
          </cell>
          <cell r="C184" t="str">
            <v>WAW001</v>
          </cell>
          <cell r="D184" t="str">
            <v>Baton Rouge Bridge Academy Inc.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</row>
        <row r="185">
          <cell r="B185" t="str">
            <v>WAX001</v>
          </cell>
          <cell r="C185" t="str">
            <v>WAX001</v>
          </cell>
          <cell r="D185" t="str">
            <v>Baton Rouge College Prep</v>
          </cell>
          <cell r="E185">
            <v>73</v>
          </cell>
          <cell r="F185">
            <v>71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144</v>
          </cell>
        </row>
        <row r="186">
          <cell r="B186" t="str">
            <v>WAZ001</v>
          </cell>
          <cell r="C186" t="str">
            <v>WAZ001</v>
          </cell>
          <cell r="D186" t="str">
            <v>Audubon Charter School</v>
          </cell>
          <cell r="E186">
            <v>77</v>
          </cell>
          <cell r="F186">
            <v>72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149</v>
          </cell>
        </row>
        <row r="187">
          <cell r="B187" t="str">
            <v>WBA001</v>
          </cell>
          <cell r="C187" t="str">
            <v>WBA001</v>
          </cell>
          <cell r="D187" t="str">
            <v>Einstein Charter School at Village De L'Est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</row>
        <row r="188">
          <cell r="B188" t="str">
            <v>WBB001</v>
          </cell>
          <cell r="C188" t="str">
            <v>WBB001</v>
          </cell>
          <cell r="D188" t="str">
            <v>Benjamin Franklin High School</v>
          </cell>
          <cell r="E188">
            <v>0</v>
          </cell>
          <cell r="F188">
            <v>0</v>
          </cell>
          <cell r="G188">
            <v>281</v>
          </cell>
          <cell r="H188">
            <v>0</v>
          </cell>
          <cell r="I188">
            <v>263</v>
          </cell>
          <cell r="J188">
            <v>227</v>
          </cell>
          <cell r="K188">
            <v>193</v>
          </cell>
          <cell r="L188">
            <v>964</v>
          </cell>
        </row>
        <row r="189">
          <cell r="B189" t="str">
            <v>WBC001</v>
          </cell>
          <cell r="C189" t="str">
            <v>WBC001</v>
          </cell>
          <cell r="D189" t="str">
            <v>Alice M Harte Elementary Charter School</v>
          </cell>
          <cell r="E189">
            <v>84</v>
          </cell>
          <cell r="F189">
            <v>84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168</v>
          </cell>
        </row>
        <row r="190">
          <cell r="B190" t="str">
            <v>WBD001</v>
          </cell>
          <cell r="C190" t="str">
            <v>WBD001</v>
          </cell>
          <cell r="D190" t="str">
            <v>Edna Karr High School</v>
          </cell>
          <cell r="E190">
            <v>0</v>
          </cell>
          <cell r="F190">
            <v>0</v>
          </cell>
          <cell r="G190">
            <v>293</v>
          </cell>
          <cell r="H190">
            <v>0</v>
          </cell>
          <cell r="I190">
            <v>269</v>
          </cell>
          <cell r="J190">
            <v>269</v>
          </cell>
          <cell r="K190">
            <v>276</v>
          </cell>
          <cell r="L190">
            <v>1107</v>
          </cell>
        </row>
        <row r="191">
          <cell r="B191" t="str">
            <v>WBE001</v>
          </cell>
          <cell r="C191" t="str">
            <v>WBE001</v>
          </cell>
          <cell r="D191" t="str">
            <v>Lusher Charter School</v>
          </cell>
          <cell r="E191">
            <v>156</v>
          </cell>
          <cell r="F191">
            <v>182</v>
          </cell>
          <cell r="G191">
            <v>167</v>
          </cell>
          <cell r="H191">
            <v>0</v>
          </cell>
          <cell r="I191">
            <v>153</v>
          </cell>
          <cell r="J191">
            <v>149</v>
          </cell>
          <cell r="K191">
            <v>132</v>
          </cell>
          <cell r="L191">
            <v>939</v>
          </cell>
        </row>
        <row r="192">
          <cell r="B192" t="str">
            <v>WBF001</v>
          </cell>
          <cell r="C192" t="str">
            <v>WBF001</v>
          </cell>
          <cell r="D192" t="str">
            <v>Eleanor McMain Secondary School</v>
          </cell>
          <cell r="E192">
            <v>0</v>
          </cell>
          <cell r="F192">
            <v>58</v>
          </cell>
          <cell r="G192">
            <v>230</v>
          </cell>
          <cell r="H192">
            <v>0</v>
          </cell>
          <cell r="I192">
            <v>207</v>
          </cell>
          <cell r="J192">
            <v>156</v>
          </cell>
          <cell r="K192">
            <v>150</v>
          </cell>
          <cell r="L192">
            <v>801</v>
          </cell>
        </row>
        <row r="193">
          <cell r="B193" t="str">
            <v>WBG001</v>
          </cell>
          <cell r="C193" t="str">
            <v>WBG001</v>
          </cell>
          <cell r="D193" t="str">
            <v>Robert Russa Moton Charter School</v>
          </cell>
          <cell r="E193">
            <v>23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23</v>
          </cell>
        </row>
        <row r="194">
          <cell r="B194" t="str">
            <v>WBH001</v>
          </cell>
          <cell r="C194" t="str">
            <v>WBH001</v>
          </cell>
          <cell r="D194" t="str">
            <v>Lake Forest Elementary Charter School</v>
          </cell>
          <cell r="E194">
            <v>57</v>
          </cell>
          <cell r="F194">
            <v>68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125</v>
          </cell>
        </row>
        <row r="195">
          <cell r="B195" t="str">
            <v>WBI001</v>
          </cell>
          <cell r="C195" t="str">
            <v>WBI001</v>
          </cell>
          <cell r="D195" t="str">
            <v>New Orleans Charter Science and Mathematics HS</v>
          </cell>
          <cell r="E195">
            <v>0</v>
          </cell>
          <cell r="F195">
            <v>0</v>
          </cell>
          <cell r="G195">
            <v>128</v>
          </cell>
          <cell r="H195">
            <v>2</v>
          </cell>
          <cell r="I195">
            <v>120</v>
          </cell>
          <cell r="J195">
            <v>113</v>
          </cell>
          <cell r="K195">
            <v>106</v>
          </cell>
          <cell r="L195">
            <v>469</v>
          </cell>
        </row>
        <row r="196">
          <cell r="B196" t="str">
            <v>WBJ001</v>
          </cell>
          <cell r="C196" t="str">
            <v>WBJ001</v>
          </cell>
          <cell r="D196" t="str">
            <v>ENCORE Academy</v>
          </cell>
          <cell r="E196">
            <v>54</v>
          </cell>
          <cell r="F196">
            <v>32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86</v>
          </cell>
        </row>
        <row r="197">
          <cell r="B197" t="str">
            <v>WBK001</v>
          </cell>
          <cell r="C197" t="str">
            <v>WBK001</v>
          </cell>
          <cell r="D197" t="str">
            <v>Bricolage Academy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</row>
        <row r="198">
          <cell r="B198" t="str">
            <v>WBL001</v>
          </cell>
          <cell r="C198" t="str">
            <v>WBL001</v>
          </cell>
          <cell r="D198" t="str">
            <v>Wilson Charter School</v>
          </cell>
          <cell r="E198">
            <v>70</v>
          </cell>
          <cell r="F198">
            <v>53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123</v>
          </cell>
        </row>
        <row r="199">
          <cell r="B199" t="str">
            <v>WBM001</v>
          </cell>
          <cell r="C199" t="str">
            <v>WBM001</v>
          </cell>
          <cell r="D199" t="str">
            <v>Einstein Charter High School at Sarah Towles Reed</v>
          </cell>
          <cell r="E199">
            <v>0</v>
          </cell>
          <cell r="F199">
            <v>0</v>
          </cell>
          <cell r="G199">
            <v>76</v>
          </cell>
          <cell r="H199">
            <v>5</v>
          </cell>
          <cell r="I199">
            <v>91</v>
          </cell>
          <cell r="J199">
            <v>0</v>
          </cell>
          <cell r="K199">
            <v>0</v>
          </cell>
          <cell r="L199">
            <v>172</v>
          </cell>
        </row>
        <row r="200">
          <cell r="B200" t="str">
            <v>WBN001</v>
          </cell>
          <cell r="C200" t="str">
            <v>WBN001</v>
          </cell>
          <cell r="D200" t="str">
            <v>Einstein Charter Middle Sch at Sarah Towles Reed</v>
          </cell>
          <cell r="E200">
            <v>108</v>
          </cell>
          <cell r="F200">
            <v>115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223</v>
          </cell>
        </row>
        <row r="201">
          <cell r="B201" t="str">
            <v>WBO001</v>
          </cell>
          <cell r="C201" t="str">
            <v>WBO001</v>
          </cell>
          <cell r="D201" t="str">
            <v>Einstein Charter at Sherwood Forest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</row>
        <row r="202">
          <cell r="B202" t="str">
            <v>WBP001</v>
          </cell>
          <cell r="C202" t="str">
            <v>WBP001</v>
          </cell>
          <cell r="D202" t="str">
            <v>McDonogh 42 Charter School</v>
          </cell>
          <cell r="E202">
            <v>44</v>
          </cell>
          <cell r="F202">
            <v>39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83</v>
          </cell>
        </row>
        <row r="203">
          <cell r="B203" t="str">
            <v>WJ5001</v>
          </cell>
          <cell r="C203" t="str">
            <v>WJ5001</v>
          </cell>
          <cell r="D203" t="str">
            <v>Collegiate Baton Rouge</v>
          </cell>
          <cell r="E203">
            <v>0</v>
          </cell>
          <cell r="F203">
            <v>0</v>
          </cell>
          <cell r="G203">
            <v>101</v>
          </cell>
          <cell r="H203">
            <v>23</v>
          </cell>
          <cell r="I203">
            <v>0</v>
          </cell>
          <cell r="J203">
            <v>0</v>
          </cell>
          <cell r="K203">
            <v>0</v>
          </cell>
          <cell r="L203">
            <v>124</v>
          </cell>
        </row>
        <row r="204">
          <cell r="B204" t="str">
            <v>WZ8001</v>
          </cell>
          <cell r="C204" t="str">
            <v>WZ8001</v>
          </cell>
          <cell r="D204" t="str">
            <v>GEO Prep Mid-City of Greater Baton Rouge</v>
          </cell>
          <cell r="E204">
            <v>58</v>
          </cell>
          <cell r="F204">
            <v>49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107</v>
          </cell>
        </row>
      </sheetData>
      <sheetData sheetId="1"/>
      <sheetData sheetId="2"/>
      <sheetData sheetId="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l &amp; Final Comparison"/>
      <sheetName val="18-19 Initial_Type1,1B,2,3,3B,4"/>
      <sheetName val="FY18-19 Initial Type 5"/>
      <sheetName val="Detail Calculation exclude debt"/>
      <sheetName val="Detail Calculation for debt"/>
      <sheetName val="Detail"/>
      <sheetName val="2.1.18 SIS"/>
    </sheetNames>
    <sheetDataSet>
      <sheetData sheetId="0" refreshError="1"/>
      <sheetData sheetId="1">
        <row r="4">
          <cell r="K4">
            <v>2506</v>
          </cell>
          <cell r="N4">
            <v>2506</v>
          </cell>
        </row>
        <row r="5">
          <cell r="K5">
            <v>2504</v>
          </cell>
          <cell r="N5">
            <v>2883</v>
          </cell>
        </row>
        <row r="6">
          <cell r="K6">
            <v>5439</v>
          </cell>
          <cell r="N6">
            <v>6285</v>
          </cell>
        </row>
        <row r="7">
          <cell r="K7">
            <v>3620</v>
          </cell>
          <cell r="N7">
            <v>3620</v>
          </cell>
        </row>
        <row r="8">
          <cell r="K8">
            <v>2115</v>
          </cell>
          <cell r="N8">
            <v>2115</v>
          </cell>
        </row>
        <row r="9">
          <cell r="K9">
            <v>3397</v>
          </cell>
          <cell r="N9">
            <v>4073</v>
          </cell>
        </row>
        <row r="10">
          <cell r="K10">
            <v>11478</v>
          </cell>
          <cell r="N10">
            <v>11839</v>
          </cell>
        </row>
        <row r="11">
          <cell r="K11">
            <v>4019</v>
          </cell>
          <cell r="N11">
            <v>4588</v>
          </cell>
        </row>
        <row r="12">
          <cell r="K12">
            <v>4394</v>
          </cell>
          <cell r="N12">
            <v>5094</v>
          </cell>
        </row>
        <row r="13">
          <cell r="K13">
            <v>6998</v>
          </cell>
          <cell r="N13">
            <v>7747</v>
          </cell>
        </row>
        <row r="14">
          <cell r="K14">
            <v>2643</v>
          </cell>
          <cell r="N14">
            <v>3310</v>
          </cell>
        </row>
        <row r="15">
          <cell r="K15">
            <v>6410</v>
          </cell>
          <cell r="N15">
            <v>6410</v>
          </cell>
        </row>
        <row r="16">
          <cell r="K16">
            <v>2773</v>
          </cell>
          <cell r="N16">
            <v>2773</v>
          </cell>
        </row>
        <row r="17">
          <cell r="K17">
            <v>2901</v>
          </cell>
          <cell r="N17">
            <v>3207</v>
          </cell>
        </row>
        <row r="18">
          <cell r="K18">
            <v>2896</v>
          </cell>
          <cell r="N18">
            <v>2896</v>
          </cell>
        </row>
        <row r="19">
          <cell r="K19">
            <v>10845</v>
          </cell>
          <cell r="N19">
            <v>11958</v>
          </cell>
        </row>
        <row r="20">
          <cell r="K20">
            <v>6714</v>
          </cell>
          <cell r="N20">
            <v>7667</v>
          </cell>
        </row>
        <row r="21">
          <cell r="K21">
            <v>3448</v>
          </cell>
          <cell r="N21">
            <v>3448</v>
          </cell>
        </row>
        <row r="22">
          <cell r="K22">
            <v>3382</v>
          </cell>
          <cell r="N22">
            <v>3382</v>
          </cell>
        </row>
        <row r="23">
          <cell r="K23">
            <v>2393</v>
          </cell>
          <cell r="N23">
            <v>2473</v>
          </cell>
        </row>
        <row r="24">
          <cell r="K24">
            <v>1728</v>
          </cell>
          <cell r="N24">
            <v>2521</v>
          </cell>
        </row>
        <row r="25">
          <cell r="K25">
            <v>1064</v>
          </cell>
          <cell r="N25">
            <v>1782</v>
          </cell>
        </row>
        <row r="26">
          <cell r="K26">
            <v>2358</v>
          </cell>
          <cell r="N26">
            <v>3371</v>
          </cell>
        </row>
        <row r="27">
          <cell r="K27">
            <v>11004</v>
          </cell>
          <cell r="N27">
            <v>11650</v>
          </cell>
        </row>
        <row r="28">
          <cell r="K28">
            <v>4673</v>
          </cell>
          <cell r="N28">
            <v>4673</v>
          </cell>
        </row>
        <row r="29">
          <cell r="K29">
            <v>4742</v>
          </cell>
          <cell r="N29">
            <v>5304</v>
          </cell>
        </row>
        <row r="30">
          <cell r="K30">
            <v>2784</v>
          </cell>
          <cell r="N30">
            <v>3412</v>
          </cell>
        </row>
        <row r="31">
          <cell r="K31">
            <v>5153</v>
          </cell>
          <cell r="N31">
            <v>5598</v>
          </cell>
        </row>
        <row r="32">
          <cell r="K32">
            <v>4141</v>
          </cell>
          <cell r="N32">
            <v>4860</v>
          </cell>
        </row>
        <row r="33">
          <cell r="K33">
            <v>2903</v>
          </cell>
          <cell r="N33">
            <v>3884</v>
          </cell>
        </row>
        <row r="34">
          <cell r="K34">
            <v>5439</v>
          </cell>
          <cell r="N34">
            <v>5567</v>
          </cell>
        </row>
        <row r="35">
          <cell r="K35">
            <v>2239</v>
          </cell>
          <cell r="N35">
            <v>2649</v>
          </cell>
        </row>
        <row r="36">
          <cell r="K36">
            <v>1991</v>
          </cell>
          <cell r="N36">
            <v>3419</v>
          </cell>
        </row>
        <row r="37">
          <cell r="K37">
            <v>1894</v>
          </cell>
          <cell r="N37">
            <v>1894</v>
          </cell>
        </row>
        <row r="38">
          <cell r="K38">
            <v>3436</v>
          </cell>
          <cell r="N38">
            <v>3679</v>
          </cell>
        </row>
        <row r="39">
          <cell r="K39">
            <v>5441</v>
          </cell>
          <cell r="N39">
            <v>6275</v>
          </cell>
        </row>
        <row r="40">
          <cell r="K40">
            <v>2930</v>
          </cell>
          <cell r="N40">
            <v>3876</v>
          </cell>
        </row>
        <row r="41">
          <cell r="K41">
            <v>11268</v>
          </cell>
          <cell r="N41">
            <v>11268</v>
          </cell>
        </row>
        <row r="42">
          <cell r="K42">
            <v>5158</v>
          </cell>
          <cell r="N42">
            <v>5158</v>
          </cell>
        </row>
        <row r="43">
          <cell r="K43">
            <v>3626</v>
          </cell>
          <cell r="N43">
            <v>4005</v>
          </cell>
        </row>
        <row r="44">
          <cell r="K44">
            <v>9213</v>
          </cell>
          <cell r="N44">
            <v>9547</v>
          </cell>
        </row>
        <row r="45">
          <cell r="K45">
            <v>3412</v>
          </cell>
          <cell r="N45">
            <v>4334</v>
          </cell>
        </row>
        <row r="46">
          <cell r="K46">
            <v>2894</v>
          </cell>
          <cell r="N46">
            <v>3642</v>
          </cell>
        </row>
        <row r="47">
          <cell r="K47">
            <v>3969</v>
          </cell>
          <cell r="N47">
            <v>3969</v>
          </cell>
        </row>
        <row r="48">
          <cell r="K48">
            <v>11967</v>
          </cell>
          <cell r="N48">
            <v>13416</v>
          </cell>
        </row>
        <row r="49">
          <cell r="K49">
            <v>1738</v>
          </cell>
          <cell r="N49">
            <v>2991</v>
          </cell>
        </row>
        <row r="50">
          <cell r="K50">
            <v>11571</v>
          </cell>
          <cell r="N50">
            <v>13043</v>
          </cell>
        </row>
        <row r="51">
          <cell r="K51">
            <v>5158</v>
          </cell>
          <cell r="N51">
            <v>5158</v>
          </cell>
        </row>
        <row r="52">
          <cell r="K52">
            <v>2655</v>
          </cell>
          <cell r="N52">
            <v>2655</v>
          </cell>
        </row>
        <row r="53">
          <cell r="K53">
            <v>2484</v>
          </cell>
          <cell r="N53">
            <v>3490</v>
          </cell>
        </row>
        <row r="54">
          <cell r="K54">
            <v>3943</v>
          </cell>
          <cell r="N54">
            <v>4268</v>
          </cell>
        </row>
        <row r="55">
          <cell r="K55">
            <v>5061</v>
          </cell>
          <cell r="N55">
            <v>5924</v>
          </cell>
        </row>
        <row r="56">
          <cell r="K56">
            <v>2464</v>
          </cell>
          <cell r="N56">
            <v>2670</v>
          </cell>
        </row>
        <row r="57">
          <cell r="K57">
            <v>5141</v>
          </cell>
          <cell r="N57">
            <v>5141</v>
          </cell>
        </row>
        <row r="58">
          <cell r="K58">
            <v>3703</v>
          </cell>
          <cell r="N58">
            <v>3703</v>
          </cell>
        </row>
        <row r="59">
          <cell r="K59">
            <v>3380</v>
          </cell>
          <cell r="N59">
            <v>4203</v>
          </cell>
        </row>
        <row r="60">
          <cell r="K60">
            <v>2620</v>
          </cell>
          <cell r="N60">
            <v>2620</v>
          </cell>
        </row>
        <row r="61">
          <cell r="K61">
            <v>1766</v>
          </cell>
          <cell r="N61">
            <v>2215</v>
          </cell>
        </row>
        <row r="62">
          <cell r="K62">
            <v>1286</v>
          </cell>
          <cell r="N62">
            <v>1488</v>
          </cell>
        </row>
        <row r="63">
          <cell r="K63">
            <v>2890</v>
          </cell>
          <cell r="N63">
            <v>4045</v>
          </cell>
        </row>
        <row r="64">
          <cell r="K64">
            <v>8735</v>
          </cell>
          <cell r="N64">
            <v>9576</v>
          </cell>
        </row>
        <row r="65">
          <cell r="K65">
            <v>1997</v>
          </cell>
          <cell r="N65">
            <v>1997</v>
          </cell>
        </row>
        <row r="66">
          <cell r="K66">
            <v>7559</v>
          </cell>
          <cell r="N66">
            <v>7559</v>
          </cell>
        </row>
        <row r="67">
          <cell r="K67">
            <v>2568</v>
          </cell>
          <cell r="N67">
            <v>2999</v>
          </cell>
        </row>
        <row r="68">
          <cell r="K68">
            <v>4570</v>
          </cell>
          <cell r="N68">
            <v>5234</v>
          </cell>
        </row>
        <row r="69">
          <cell r="K69">
            <v>3964</v>
          </cell>
          <cell r="N69">
            <v>3964</v>
          </cell>
        </row>
        <row r="70">
          <cell r="K70">
            <v>4021</v>
          </cell>
          <cell r="N70">
            <v>5608</v>
          </cell>
        </row>
        <row r="71">
          <cell r="K71">
            <v>2793</v>
          </cell>
          <cell r="N71">
            <v>2793</v>
          </cell>
        </row>
        <row r="72">
          <cell r="K72">
            <v>2663</v>
          </cell>
          <cell r="N72">
            <v>3798</v>
          </cell>
        </row>
        <row r="73">
          <cell r="K73">
            <v>4571</v>
          </cell>
          <cell r="N73">
            <v>5169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BH80"/>
  <sheetViews>
    <sheetView tabSelected="1" view="pageBreakPreview" zoomScaleNormal="100" zoomScaleSheetLayoutView="100" workbookViewId="0">
      <pane xSplit="2" ySplit="6" topLeftCell="C7" activePane="bottomRight" state="frozen"/>
      <selection activeCell="I5" sqref="I5"/>
      <selection pane="topRight" activeCell="I5" sqref="I5"/>
      <selection pane="bottomLeft" activeCell="I5" sqref="I5"/>
      <selection pane="bottomRight" activeCell="C7" sqref="C7"/>
    </sheetView>
  </sheetViews>
  <sheetFormatPr defaultColWidth="8.85546875" defaultRowHeight="12.75" x14ac:dyDescent="0.2"/>
  <cols>
    <col min="1" max="1" width="3" style="110" bestFit="1" customWidth="1"/>
    <col min="2" max="2" width="17.5703125" style="110" bestFit="1" customWidth="1"/>
    <col min="3" max="3" width="14.42578125" style="110" bestFit="1" customWidth="1"/>
    <col min="4" max="39" width="12.7109375" style="110" customWidth="1"/>
    <col min="40" max="40" width="14.5703125" style="110" bestFit="1" customWidth="1"/>
    <col min="41" max="41" width="15.42578125" style="110" customWidth="1"/>
    <col min="42" max="42" width="14.7109375" style="110" customWidth="1"/>
    <col min="43" max="43" width="14.28515625" style="110" customWidth="1"/>
    <col min="44" max="45" width="11.140625" style="110" customWidth="1"/>
    <col min="46" max="48" width="15.5703125" style="110" customWidth="1"/>
    <col min="49" max="49" width="16.5703125" style="110" customWidth="1"/>
    <col min="50" max="50" width="13.5703125" style="110" customWidth="1"/>
    <col min="51" max="51" width="14.42578125" style="110" bestFit="1" customWidth="1"/>
    <col min="52" max="52" width="14.85546875" style="110" customWidth="1"/>
    <col min="53" max="53" width="18.140625" style="110" customWidth="1"/>
    <col min="54" max="54" width="14.42578125" style="110" customWidth="1"/>
    <col min="55" max="55" width="14.42578125" style="110" bestFit="1" customWidth="1"/>
    <col min="56" max="56" width="14.140625" style="110" customWidth="1"/>
    <col min="57" max="58" width="13.42578125" style="110" customWidth="1"/>
    <col min="59" max="59" width="18.5703125" style="110" customWidth="1"/>
    <col min="60" max="60" width="14.5703125" style="110" customWidth="1"/>
    <col min="61" max="16384" width="8.85546875" style="110"/>
  </cols>
  <sheetData>
    <row r="1" spans="1:60" s="561" customFormat="1" ht="30" customHeight="1" x14ac:dyDescent="0.2">
      <c r="A1" s="1295" t="s">
        <v>80</v>
      </c>
      <c r="B1" s="1295"/>
      <c r="C1" s="1296" t="s">
        <v>515</v>
      </c>
      <c r="D1" s="1297" t="s">
        <v>516</v>
      </c>
      <c r="E1" s="1297"/>
      <c r="F1" s="1297"/>
      <c r="G1" s="1297"/>
      <c r="H1" s="1297"/>
      <c r="I1" s="1297"/>
      <c r="J1" s="1297"/>
      <c r="K1" s="1297" t="s">
        <v>516</v>
      </c>
      <c r="L1" s="1297"/>
      <c r="M1" s="1297"/>
      <c r="N1" s="1297"/>
      <c r="O1" s="1297"/>
      <c r="P1" s="1297"/>
      <c r="Q1" s="1297"/>
      <c r="R1" s="1297"/>
      <c r="S1" s="1297"/>
      <c r="T1" s="1297" t="s">
        <v>516</v>
      </c>
      <c r="U1" s="1297"/>
      <c r="V1" s="1297"/>
      <c r="W1" s="1297"/>
      <c r="X1" s="1297"/>
      <c r="Y1" s="1297"/>
      <c r="Z1" s="1297"/>
      <c r="AA1" s="1297"/>
      <c r="AB1" s="1297"/>
      <c r="AC1" s="1297" t="s">
        <v>516</v>
      </c>
      <c r="AD1" s="1297"/>
      <c r="AE1" s="1297"/>
      <c r="AF1" s="1297"/>
      <c r="AG1" s="1297"/>
      <c r="AH1" s="1297"/>
      <c r="AI1" s="1297"/>
      <c r="AJ1" s="1297"/>
      <c r="AK1" s="1297"/>
      <c r="AL1" s="1298" t="s">
        <v>516</v>
      </c>
      <c r="AM1" s="1298"/>
      <c r="AN1" s="1298"/>
      <c r="AO1" s="1296" t="s">
        <v>1528</v>
      </c>
      <c r="AP1" s="1296" t="s">
        <v>1549</v>
      </c>
      <c r="AQ1" s="1299" t="s">
        <v>1596</v>
      </c>
      <c r="AR1" s="1299"/>
      <c r="AS1" s="1299"/>
      <c r="AT1" s="1303" t="s">
        <v>230</v>
      </c>
      <c r="AU1" s="1303"/>
      <c r="AV1" s="1303"/>
      <c r="AW1" s="1296" t="s">
        <v>1547</v>
      </c>
      <c r="AX1" s="1300" t="s">
        <v>312</v>
      </c>
      <c r="AY1" s="1301"/>
      <c r="AZ1" s="1302"/>
      <c r="BA1" s="1296" t="s">
        <v>1548</v>
      </c>
      <c r="BB1" s="1296" t="s">
        <v>281</v>
      </c>
      <c r="BC1" s="1296" t="s">
        <v>282</v>
      </c>
      <c r="BD1" s="1296" t="s">
        <v>272</v>
      </c>
      <c r="BE1" s="1300" t="s">
        <v>1315</v>
      </c>
      <c r="BF1" s="1302"/>
      <c r="BG1" s="1296" t="s">
        <v>1546</v>
      </c>
    </row>
    <row r="2" spans="1:60" s="561" customFormat="1" ht="103.5" customHeight="1" x14ac:dyDescent="0.2">
      <c r="A2" s="1295"/>
      <c r="B2" s="1295"/>
      <c r="C2" s="1296"/>
      <c r="D2" s="1010" t="s">
        <v>517</v>
      </c>
      <c r="E2" s="1010" t="s">
        <v>518</v>
      </c>
      <c r="F2" s="1010" t="s">
        <v>519</v>
      </c>
      <c r="G2" s="1010" t="s">
        <v>1545</v>
      </c>
      <c r="H2" s="1010" t="s">
        <v>520</v>
      </c>
      <c r="I2" s="1010" t="s">
        <v>521</v>
      </c>
      <c r="J2" s="1010" t="s">
        <v>522</v>
      </c>
      <c r="K2" s="1010" t="s">
        <v>523</v>
      </c>
      <c r="L2" s="1010" t="s">
        <v>524</v>
      </c>
      <c r="M2" s="1010" t="s">
        <v>525</v>
      </c>
      <c r="N2" s="1010" t="s">
        <v>1270</v>
      </c>
      <c r="O2" s="1058" t="s">
        <v>1327</v>
      </c>
      <c r="P2" s="1010" t="s">
        <v>526</v>
      </c>
      <c r="Q2" s="1010" t="s">
        <v>527</v>
      </c>
      <c r="R2" s="1010" t="s">
        <v>528</v>
      </c>
      <c r="S2" s="1010" t="s">
        <v>529</v>
      </c>
      <c r="T2" s="1010" t="s">
        <v>530</v>
      </c>
      <c r="U2" s="1010" t="s">
        <v>531</v>
      </c>
      <c r="V2" s="1010" t="s">
        <v>532</v>
      </c>
      <c r="W2" s="1010" t="s">
        <v>533</v>
      </c>
      <c r="X2" s="1010" t="s">
        <v>534</v>
      </c>
      <c r="Y2" s="1010" t="s">
        <v>535</v>
      </c>
      <c r="Z2" s="1010" t="s">
        <v>536</v>
      </c>
      <c r="AA2" s="1010" t="s">
        <v>539</v>
      </c>
      <c r="AB2" s="1010" t="s">
        <v>548</v>
      </c>
      <c r="AC2" s="1010" t="s">
        <v>671</v>
      </c>
      <c r="AD2" s="1010" t="s">
        <v>628</v>
      </c>
      <c r="AE2" s="1010" t="s">
        <v>627</v>
      </c>
      <c r="AF2" s="1010" t="s">
        <v>626</v>
      </c>
      <c r="AG2" s="1010" t="s">
        <v>725</v>
      </c>
      <c r="AH2" s="1010" t="s">
        <v>1221</v>
      </c>
      <c r="AI2" s="1010" t="s">
        <v>1222</v>
      </c>
      <c r="AJ2" s="1010" t="s">
        <v>1460</v>
      </c>
      <c r="AK2" s="1010" t="s">
        <v>1220</v>
      </c>
      <c r="AL2" s="1010" t="s">
        <v>537</v>
      </c>
      <c r="AM2" s="1010" t="s">
        <v>739</v>
      </c>
      <c r="AN2" s="1010" t="s">
        <v>513</v>
      </c>
      <c r="AO2" s="1296"/>
      <c r="AP2" s="1296"/>
      <c r="AQ2" s="1266" t="s">
        <v>1595</v>
      </c>
      <c r="AR2" s="934" t="s">
        <v>657</v>
      </c>
      <c r="AS2" s="934" t="s">
        <v>658</v>
      </c>
      <c r="AT2" s="933" t="s">
        <v>1550</v>
      </c>
      <c r="AU2" s="933" t="s">
        <v>1551</v>
      </c>
      <c r="AV2" s="933" t="s">
        <v>1552</v>
      </c>
      <c r="AW2" s="1296"/>
      <c r="AX2" s="935" t="s">
        <v>307</v>
      </c>
      <c r="AY2" s="935" t="s">
        <v>1543</v>
      </c>
      <c r="AZ2" s="935" t="s">
        <v>1612</v>
      </c>
      <c r="BA2" s="1296"/>
      <c r="BB2" s="1296"/>
      <c r="BC2" s="1296"/>
      <c r="BD2" s="1296"/>
      <c r="BE2" s="935" t="s">
        <v>440</v>
      </c>
      <c r="BF2" s="935" t="s">
        <v>423</v>
      </c>
      <c r="BG2" s="1296"/>
    </row>
    <row r="3" spans="1:60" s="561" customFormat="1" ht="12.75" hidden="1" customHeight="1" x14ac:dyDescent="0.2">
      <c r="A3" s="846"/>
      <c r="B3" s="846"/>
      <c r="C3" s="845"/>
      <c r="D3" s="845"/>
      <c r="E3" s="845"/>
      <c r="F3" s="845"/>
      <c r="G3" s="845"/>
      <c r="H3" s="845"/>
      <c r="I3" s="845"/>
      <c r="J3" s="845"/>
      <c r="K3" s="845"/>
      <c r="L3" s="845"/>
      <c r="M3" s="845"/>
      <c r="N3" s="845"/>
      <c r="O3" s="845"/>
      <c r="P3" s="845"/>
      <c r="Q3" s="845"/>
      <c r="R3" s="845"/>
      <c r="S3" s="845"/>
      <c r="T3" s="845"/>
      <c r="U3" s="845"/>
      <c r="V3" s="845"/>
      <c r="W3" s="845"/>
      <c r="X3" s="845"/>
      <c r="Y3" s="845"/>
      <c r="Z3" s="845"/>
      <c r="AA3" s="845"/>
      <c r="AB3" s="845"/>
      <c r="AC3" s="845"/>
      <c r="AD3" s="845"/>
      <c r="AE3" s="845"/>
      <c r="AF3" s="845"/>
      <c r="AG3" s="845"/>
      <c r="AH3" s="948"/>
      <c r="AI3" s="948"/>
      <c r="AJ3" s="948"/>
      <c r="AK3" s="931"/>
      <c r="AL3" s="845"/>
      <c r="AM3" s="845"/>
      <c r="AN3" s="845"/>
      <c r="AO3" s="845"/>
      <c r="AP3" s="845"/>
      <c r="AQ3" s="588"/>
      <c r="AR3" s="589"/>
      <c r="AS3" s="589"/>
      <c r="AT3" s="588"/>
      <c r="AU3" s="588"/>
      <c r="AV3" s="588"/>
      <c r="AW3" s="845"/>
      <c r="AX3" s="847"/>
      <c r="AY3" s="847"/>
      <c r="AZ3" s="847"/>
      <c r="BA3" s="845"/>
      <c r="BB3" s="845"/>
      <c r="BC3" s="845"/>
      <c r="BD3" s="845"/>
      <c r="BE3" s="847"/>
      <c r="BF3" s="847"/>
      <c r="BG3" s="845"/>
    </row>
    <row r="4" spans="1:60" s="117" customFormat="1" x14ac:dyDescent="0.2">
      <c r="A4" s="562"/>
      <c r="B4" s="563"/>
      <c r="C4" s="564">
        <f t="shared" ref="C4:E4" si="0">B4+1</f>
        <v>1</v>
      </c>
      <c r="D4" s="564">
        <f t="shared" si="0"/>
        <v>2</v>
      </c>
      <c r="E4" s="564">
        <f t="shared" si="0"/>
        <v>3</v>
      </c>
      <c r="F4" s="564">
        <f t="shared" ref="F4" si="1">E4+1</f>
        <v>4</v>
      </c>
      <c r="G4" s="564">
        <f t="shared" ref="G4" si="2">F4+1</f>
        <v>5</v>
      </c>
      <c r="H4" s="564">
        <f t="shared" ref="H4" si="3">G4+1</f>
        <v>6</v>
      </c>
      <c r="I4" s="564">
        <f t="shared" ref="I4" si="4">H4+1</f>
        <v>7</v>
      </c>
      <c r="J4" s="564">
        <f t="shared" ref="J4" si="5">I4+1</f>
        <v>8</v>
      </c>
      <c r="K4" s="564">
        <f t="shared" ref="K4" si="6">J4+1</f>
        <v>9</v>
      </c>
      <c r="L4" s="564">
        <f t="shared" ref="L4" si="7">K4+1</f>
        <v>10</v>
      </c>
      <c r="M4" s="564">
        <f t="shared" ref="M4" si="8">L4+1</f>
        <v>11</v>
      </c>
      <c r="N4" s="564">
        <f t="shared" ref="N4" si="9">M4+1</f>
        <v>12</v>
      </c>
      <c r="O4" s="564">
        <f t="shared" ref="O4" si="10">N4+1</f>
        <v>13</v>
      </c>
      <c r="P4" s="564">
        <f t="shared" ref="P4" si="11">O4+1</f>
        <v>14</v>
      </c>
      <c r="Q4" s="564">
        <f t="shared" ref="Q4" si="12">P4+1</f>
        <v>15</v>
      </c>
      <c r="R4" s="564">
        <f t="shared" ref="R4" si="13">Q4+1</f>
        <v>16</v>
      </c>
      <c r="S4" s="564">
        <f t="shared" ref="S4" si="14">R4+1</f>
        <v>17</v>
      </c>
      <c r="T4" s="564">
        <f t="shared" ref="T4" si="15">S4+1</f>
        <v>18</v>
      </c>
      <c r="U4" s="564">
        <f t="shared" ref="U4" si="16">T4+1</f>
        <v>19</v>
      </c>
      <c r="V4" s="564">
        <f t="shared" ref="V4" si="17">U4+1</f>
        <v>20</v>
      </c>
      <c r="W4" s="564">
        <f t="shared" ref="W4" si="18">V4+1</f>
        <v>21</v>
      </c>
      <c r="X4" s="564">
        <f t="shared" ref="X4" si="19">W4+1</f>
        <v>22</v>
      </c>
      <c r="Y4" s="564">
        <f t="shared" ref="Y4" si="20">X4+1</f>
        <v>23</v>
      </c>
      <c r="Z4" s="564">
        <f t="shared" ref="Z4" si="21">Y4+1</f>
        <v>24</v>
      </c>
      <c r="AA4" s="564">
        <f t="shared" ref="AA4" si="22">Z4+1</f>
        <v>25</v>
      </c>
      <c r="AB4" s="564">
        <f t="shared" ref="AB4" si="23">AA4+1</f>
        <v>26</v>
      </c>
      <c r="AC4" s="564">
        <f t="shared" ref="AC4" si="24">AB4+1</f>
        <v>27</v>
      </c>
      <c r="AD4" s="564">
        <f t="shared" ref="AD4" si="25">AC4+1</f>
        <v>28</v>
      </c>
      <c r="AE4" s="564">
        <f t="shared" ref="AE4" si="26">AD4+1</f>
        <v>29</v>
      </c>
      <c r="AF4" s="564">
        <f t="shared" ref="AF4" si="27">AE4+1</f>
        <v>30</v>
      </c>
      <c r="AG4" s="564">
        <f t="shared" ref="AG4" si="28">AF4+1</f>
        <v>31</v>
      </c>
      <c r="AH4" s="564">
        <f t="shared" ref="AH4" si="29">AG4+1</f>
        <v>32</v>
      </c>
      <c r="AI4" s="564">
        <f t="shared" ref="AI4" si="30">AH4+1</f>
        <v>33</v>
      </c>
      <c r="AJ4" s="564">
        <f t="shared" ref="AJ4" si="31">AI4+1</f>
        <v>34</v>
      </c>
      <c r="AK4" s="564">
        <f t="shared" ref="AK4" si="32">AJ4+1</f>
        <v>35</v>
      </c>
      <c r="AL4" s="564">
        <f t="shared" ref="AL4" si="33">AK4+1</f>
        <v>36</v>
      </c>
      <c r="AM4" s="564">
        <f t="shared" ref="AM4" si="34">AL4+1</f>
        <v>37</v>
      </c>
      <c r="AN4" s="564">
        <f t="shared" ref="AN4" si="35">AM4+1</f>
        <v>38</v>
      </c>
      <c r="AO4" s="564">
        <f t="shared" ref="AO4" si="36">AN4+1</f>
        <v>39</v>
      </c>
      <c r="AP4" s="564">
        <f t="shared" ref="AP4" si="37">AO4+1</f>
        <v>40</v>
      </c>
      <c r="AQ4" s="564">
        <f t="shared" ref="AQ4" si="38">AP4+1</f>
        <v>41</v>
      </c>
      <c r="AR4" s="564">
        <f t="shared" ref="AR4" si="39">AQ4+1</f>
        <v>42</v>
      </c>
      <c r="AS4" s="564">
        <f t="shared" ref="AS4" si="40">AR4+1</f>
        <v>43</v>
      </c>
      <c r="AT4" s="564">
        <f t="shared" ref="AT4" si="41">AS4+1</f>
        <v>44</v>
      </c>
      <c r="AU4" s="564">
        <f t="shared" ref="AU4" si="42">AT4+1</f>
        <v>45</v>
      </c>
      <c r="AV4" s="564">
        <f t="shared" ref="AV4" si="43">AU4+1</f>
        <v>46</v>
      </c>
      <c r="AW4" s="564">
        <f t="shared" ref="AW4" si="44">AV4+1</f>
        <v>47</v>
      </c>
      <c r="AX4" s="564">
        <f t="shared" ref="AX4" si="45">AW4+1</f>
        <v>48</v>
      </c>
      <c r="AY4" s="564">
        <f t="shared" ref="AY4" si="46">AX4+1</f>
        <v>49</v>
      </c>
      <c r="AZ4" s="564">
        <f t="shared" ref="AZ4" si="47">AY4+1</f>
        <v>50</v>
      </c>
      <c r="BA4" s="564">
        <f t="shared" ref="BA4" si="48">AZ4+1</f>
        <v>51</v>
      </c>
      <c r="BB4" s="564">
        <f t="shared" ref="BB4" si="49">BA4+1</f>
        <v>52</v>
      </c>
      <c r="BC4" s="564">
        <f t="shared" ref="BC4" si="50">BB4+1</f>
        <v>53</v>
      </c>
      <c r="BD4" s="564">
        <f t="shared" ref="BD4" si="51">BC4+1</f>
        <v>54</v>
      </c>
      <c r="BE4" s="564">
        <f t="shared" ref="BE4" si="52">BD4+1</f>
        <v>55</v>
      </c>
      <c r="BF4" s="564">
        <f t="shared" ref="BF4" si="53">BE4+1</f>
        <v>56</v>
      </c>
      <c r="BG4" s="564">
        <f t="shared" ref="BG4" si="54">BF4+1</f>
        <v>57</v>
      </c>
    </row>
    <row r="5" spans="1:60" s="942" customFormat="1" ht="22.5" hidden="1" x14ac:dyDescent="0.2">
      <c r="A5" s="938"/>
      <c r="B5" s="938"/>
      <c r="C5" s="939" t="s">
        <v>816</v>
      </c>
      <c r="D5" s="939" t="s">
        <v>816</v>
      </c>
      <c r="E5" s="939" t="s">
        <v>816</v>
      </c>
      <c r="F5" s="939" t="s">
        <v>816</v>
      </c>
      <c r="G5" s="939" t="s">
        <v>816</v>
      </c>
      <c r="H5" s="939" t="s">
        <v>816</v>
      </c>
      <c r="I5" s="939" t="s">
        <v>816</v>
      </c>
      <c r="J5" s="939" t="s">
        <v>816</v>
      </c>
      <c r="K5" s="939" t="s">
        <v>816</v>
      </c>
      <c r="L5" s="939" t="s">
        <v>816</v>
      </c>
      <c r="M5" s="939" t="s">
        <v>816</v>
      </c>
      <c r="N5" s="939" t="s">
        <v>816</v>
      </c>
      <c r="O5" s="939" t="s">
        <v>816</v>
      </c>
      <c r="P5" s="939" t="s">
        <v>816</v>
      </c>
      <c r="Q5" s="939" t="s">
        <v>816</v>
      </c>
      <c r="R5" s="939" t="s">
        <v>816</v>
      </c>
      <c r="S5" s="939" t="s">
        <v>816</v>
      </c>
      <c r="T5" s="939" t="s">
        <v>816</v>
      </c>
      <c r="U5" s="939" t="s">
        <v>816</v>
      </c>
      <c r="V5" s="939" t="s">
        <v>816</v>
      </c>
      <c r="W5" s="939" t="s">
        <v>816</v>
      </c>
      <c r="X5" s="939" t="s">
        <v>816</v>
      </c>
      <c r="Y5" s="939" t="s">
        <v>816</v>
      </c>
      <c r="Z5" s="939" t="s">
        <v>816</v>
      </c>
      <c r="AA5" s="939" t="s">
        <v>816</v>
      </c>
      <c r="AB5" s="939" t="s">
        <v>816</v>
      </c>
      <c r="AC5" s="939" t="s">
        <v>816</v>
      </c>
      <c r="AD5" s="939" t="s">
        <v>816</v>
      </c>
      <c r="AE5" s="939" t="s">
        <v>816</v>
      </c>
      <c r="AF5" s="939" t="s">
        <v>816</v>
      </c>
      <c r="AG5" s="939" t="s">
        <v>816</v>
      </c>
      <c r="AH5" s="940"/>
      <c r="AI5" s="940"/>
      <c r="AJ5" s="940"/>
      <c r="AK5" s="940" t="s">
        <v>816</v>
      </c>
      <c r="AL5" s="939" t="s">
        <v>816</v>
      </c>
      <c r="AM5" s="939" t="s">
        <v>816</v>
      </c>
      <c r="AN5" s="939" t="s">
        <v>817</v>
      </c>
      <c r="AO5" s="939" t="s">
        <v>817</v>
      </c>
      <c r="AP5" s="939" t="s">
        <v>817</v>
      </c>
      <c r="AQ5" s="939" t="s">
        <v>817</v>
      </c>
      <c r="AR5" s="939" t="s">
        <v>1225</v>
      </c>
      <c r="AS5" s="939" t="s">
        <v>1225</v>
      </c>
      <c r="AT5" s="939" t="s">
        <v>1225</v>
      </c>
      <c r="AU5" s="939" t="s">
        <v>1225</v>
      </c>
      <c r="AV5" s="939" t="s">
        <v>817</v>
      </c>
      <c r="AW5" s="939" t="s">
        <v>817</v>
      </c>
      <c r="AX5" s="939" t="s">
        <v>816</v>
      </c>
      <c r="AY5" s="939" t="s">
        <v>816</v>
      </c>
      <c r="AZ5" s="939" t="s">
        <v>816</v>
      </c>
      <c r="BA5" s="939" t="s">
        <v>817</v>
      </c>
      <c r="BB5" s="939" t="s">
        <v>817</v>
      </c>
      <c r="BC5" s="939" t="s">
        <v>817</v>
      </c>
      <c r="BD5" s="939" t="s">
        <v>817</v>
      </c>
      <c r="BE5" s="939" t="s">
        <v>816</v>
      </c>
      <c r="BF5" s="939" t="s">
        <v>816</v>
      </c>
      <c r="BG5" s="939" t="s">
        <v>817</v>
      </c>
      <c r="BH5" s="941"/>
    </row>
    <row r="6" spans="1:60" s="942" customFormat="1" ht="22.5" x14ac:dyDescent="0.2">
      <c r="A6" s="938"/>
      <c r="B6" s="938"/>
      <c r="C6" s="939" t="s">
        <v>275</v>
      </c>
      <c r="D6" s="939" t="s">
        <v>1449</v>
      </c>
      <c r="E6" s="939" t="s">
        <v>781</v>
      </c>
      <c r="F6" s="939" t="s">
        <v>782</v>
      </c>
      <c r="G6" s="939" t="s">
        <v>783</v>
      </c>
      <c r="H6" s="939" t="s">
        <v>784</v>
      </c>
      <c r="I6" s="939" t="s">
        <v>785</v>
      </c>
      <c r="J6" s="939" t="s">
        <v>786</v>
      </c>
      <c r="K6" s="939" t="s">
        <v>787</v>
      </c>
      <c r="L6" s="939" t="s">
        <v>788</v>
      </c>
      <c r="M6" s="939" t="s">
        <v>789</v>
      </c>
      <c r="N6" s="939" t="s">
        <v>790</v>
      </c>
      <c r="O6" s="939" t="s">
        <v>791</v>
      </c>
      <c r="P6" s="939" t="s">
        <v>792</v>
      </c>
      <c r="Q6" s="939" t="s">
        <v>793</v>
      </c>
      <c r="R6" s="939" t="s">
        <v>794</v>
      </c>
      <c r="S6" s="939" t="s">
        <v>795</v>
      </c>
      <c r="T6" s="939" t="s">
        <v>796</v>
      </c>
      <c r="U6" s="939" t="s">
        <v>797</v>
      </c>
      <c r="V6" s="939" t="s">
        <v>798</v>
      </c>
      <c r="W6" s="939" t="s">
        <v>799</v>
      </c>
      <c r="X6" s="939" t="s">
        <v>800</v>
      </c>
      <c r="Y6" s="939" t="s">
        <v>801</v>
      </c>
      <c r="Z6" s="939" t="s">
        <v>802</v>
      </c>
      <c r="AA6" s="939" t="s">
        <v>803</v>
      </c>
      <c r="AB6" s="939" t="s">
        <v>804</v>
      </c>
      <c r="AC6" s="939" t="s">
        <v>805</v>
      </c>
      <c r="AD6" s="939" t="s">
        <v>806</v>
      </c>
      <c r="AE6" s="939" t="s">
        <v>807</v>
      </c>
      <c r="AF6" s="939" t="s">
        <v>808</v>
      </c>
      <c r="AG6" s="939" t="s">
        <v>809</v>
      </c>
      <c r="AH6" s="939" t="s">
        <v>1525</v>
      </c>
      <c r="AI6" s="939" t="s">
        <v>1526</v>
      </c>
      <c r="AJ6" s="939" t="s">
        <v>1527</v>
      </c>
      <c r="AK6" s="939" t="s">
        <v>1224</v>
      </c>
      <c r="AL6" s="939" t="s">
        <v>810</v>
      </c>
      <c r="AM6" s="939" t="s">
        <v>811</v>
      </c>
      <c r="AN6" s="939" t="s">
        <v>1529</v>
      </c>
      <c r="AO6" s="939" t="s">
        <v>1530</v>
      </c>
      <c r="AP6" s="939" t="s">
        <v>1531</v>
      </c>
      <c r="AQ6" s="939" t="s">
        <v>812</v>
      </c>
      <c r="AR6" s="1156" t="s">
        <v>1069</v>
      </c>
      <c r="AS6" s="1156" t="s">
        <v>1069</v>
      </c>
      <c r="AT6" s="1156" t="s">
        <v>1363</v>
      </c>
      <c r="AU6" s="1156" t="s">
        <v>1364</v>
      </c>
      <c r="AV6" s="939" t="s">
        <v>1532</v>
      </c>
      <c r="AW6" s="939" t="s">
        <v>1533</v>
      </c>
      <c r="AX6" s="939" t="s">
        <v>246</v>
      </c>
      <c r="AY6" s="939" t="s">
        <v>293</v>
      </c>
      <c r="AZ6" s="939" t="s">
        <v>469</v>
      </c>
      <c r="BA6" s="939" t="s">
        <v>1534</v>
      </c>
      <c r="BB6" s="943" t="s">
        <v>1535</v>
      </c>
      <c r="BC6" s="939" t="s">
        <v>1536</v>
      </c>
      <c r="BD6" s="939" t="s">
        <v>1537</v>
      </c>
      <c r="BE6" s="939" t="s">
        <v>276</v>
      </c>
      <c r="BF6" s="939" t="s">
        <v>414</v>
      </c>
      <c r="BG6" s="939" t="s">
        <v>1538</v>
      </c>
      <c r="BH6" s="941"/>
    </row>
    <row r="7" spans="1:60" ht="15.6" customHeight="1" x14ac:dyDescent="0.2">
      <c r="A7" s="565">
        <v>1</v>
      </c>
      <c r="B7" s="566" t="s">
        <v>6</v>
      </c>
      <c r="C7" s="145">
        <f>'3_Levels 1&amp;2'!AP7</f>
        <v>53742190</v>
      </c>
      <c r="D7" s="145">
        <v>0</v>
      </c>
      <c r="E7" s="145">
        <f>-'5C1A_Madison'!$R7</f>
        <v>0</v>
      </c>
      <c r="F7" s="145">
        <f>-'5C1B_DArbonne'!$R7</f>
        <v>0</v>
      </c>
      <c r="G7" s="145">
        <f>-'5C1C_Intl High'!$R7</f>
        <v>0</v>
      </c>
      <c r="H7" s="145">
        <f>-'5C1D_NOMMA'!$R7</f>
        <v>0</v>
      </c>
      <c r="I7" s="145">
        <f>-'5C1E_LFNO'!$R7</f>
        <v>0</v>
      </c>
      <c r="J7" s="145">
        <f>-'5C1F_L.C. Charter'!$R7</f>
        <v>0</v>
      </c>
      <c r="K7" s="145">
        <f>-'5C1G_JS Clark'!$R7</f>
        <v>0</v>
      </c>
      <c r="L7" s="145">
        <f>-'5C1H_Southwest'!$R7</f>
        <v>0</v>
      </c>
      <c r="M7" s="145">
        <f>-'5C1I_LA Key'!$R7</f>
        <v>0</v>
      </c>
      <c r="N7" s="145">
        <f>-'5C1J_Jeff Chamber'!$R7</f>
        <v>0</v>
      </c>
      <c r="O7" s="145">
        <f>-Placeholder_Tallulah!$R7</f>
        <v>0</v>
      </c>
      <c r="P7" s="145">
        <f>-'5C1M_GEO Mid'!$R7</f>
        <v>0</v>
      </c>
      <c r="Q7" s="145">
        <f>-'5C1N_Delta'!$R7</f>
        <v>0</v>
      </c>
      <c r="R7" s="145">
        <f>-'5C1O_Impact'!$R7</f>
        <v>0</v>
      </c>
      <c r="S7" s="145">
        <f>-'5C1P_Vision'!$R7</f>
        <v>0</v>
      </c>
      <c r="T7" s="145">
        <f>-'5C1Q_Advantage'!$R7</f>
        <v>0</v>
      </c>
      <c r="U7" s="145">
        <f>-'5C1R_Iberville'!$R7</f>
        <v>0</v>
      </c>
      <c r="V7" s="145">
        <f>-'5C1S_LC Col Prep'!$R7</f>
        <v>0</v>
      </c>
      <c r="W7" s="145">
        <f>-'5C1T_Northeast'!$R7</f>
        <v>0</v>
      </c>
      <c r="X7" s="145">
        <f>-'5C1U_Acadiana Ren'!$R7</f>
        <v>-4657</v>
      </c>
      <c r="Y7" s="145">
        <f>-'5C1V_Laf Ren'!$R7</f>
        <v>-162618</v>
      </c>
      <c r="Z7" s="145">
        <f>-'5C1W_Willow'!$R7</f>
        <v>-51675</v>
      </c>
      <c r="AA7" s="145">
        <f>-'5C1X_Tangi'!$R7</f>
        <v>0</v>
      </c>
      <c r="AB7" s="145">
        <f>-'5C1Y_GEO'!$R7</f>
        <v>0</v>
      </c>
      <c r="AC7" s="145">
        <f>-'5C1Z_Lincoln Prep'!$R7</f>
        <v>0</v>
      </c>
      <c r="AD7" s="145">
        <f>-'5C1AA_Laurel'!$R7</f>
        <v>0</v>
      </c>
      <c r="AE7" s="145">
        <f>-'5C1AB_Apex'!$R7</f>
        <v>0</v>
      </c>
      <c r="AF7" s="145">
        <f>-'5C1AC_Smothers'!$R7</f>
        <v>0</v>
      </c>
      <c r="AG7" s="145">
        <f>-'5C1AD_Greater'!$R7</f>
        <v>0</v>
      </c>
      <c r="AH7" s="145">
        <f>-'5C1AE_Noble Minds'!$R7</f>
        <v>0</v>
      </c>
      <c r="AI7" s="145">
        <f>-'5C1AF_JCFA-Laf'!$R7</f>
        <v>-9809</v>
      </c>
      <c r="AJ7" s="145">
        <f>-'5C1AG_Collegiate'!$R7</f>
        <v>0</v>
      </c>
      <c r="AK7" s="145">
        <f>-'5C1AH_BRUP'!$R7</f>
        <v>0</v>
      </c>
      <c r="AL7" s="145">
        <f>-('5C2_LAVCA'!$R7+'5C2_LAVCA'!$S7)</f>
        <v>-178954</v>
      </c>
      <c r="AM7" s="145">
        <f>-('5C3_UnvView'!$R7+'5C3_UnvView'!$S7)</f>
        <v>-229314</v>
      </c>
      <c r="AN7" s="144">
        <f t="shared" ref="AN7:AN38" si="55">SUM(D7:AM7)</f>
        <v>-637027</v>
      </c>
      <c r="AO7" s="144">
        <f t="shared" ref="AO7:AO38" si="56">SUM(C7:AM7)</f>
        <v>53105163</v>
      </c>
      <c r="AP7" s="144">
        <f>ROUND(AO7/'8_2.1.18 SIS'!C7,0)</f>
        <v>5648</v>
      </c>
      <c r="AQ7" s="146">
        <f>[1]Summary!L7</f>
        <v>11475</v>
      </c>
      <c r="AR7" s="145">
        <f>IF(AQ7&gt;0,AQ7,0)</f>
        <v>11475</v>
      </c>
      <c r="AS7" s="145">
        <f>IF(AQ7&lt;0,AQ7,0)</f>
        <v>0</v>
      </c>
      <c r="AT7" s="145"/>
      <c r="AU7" s="145"/>
      <c r="AV7" s="146">
        <f>SUM(AT7:AU7)</f>
        <v>0</v>
      </c>
      <c r="AW7" s="144">
        <f>AO7+AQ7+AV7</f>
        <v>53116638</v>
      </c>
      <c r="AX7" s="145">
        <f>'4_Level 4'!E7</f>
        <v>0</v>
      </c>
      <c r="AY7" s="145">
        <f>'4_Level 4'!L7</f>
        <v>100317</v>
      </c>
      <c r="AZ7" s="145">
        <f>'4_Level 4'!Q7</f>
        <v>239009</v>
      </c>
      <c r="BA7" s="144">
        <f>ROUND(SUM(AW7:AZ7),0)</f>
        <v>53455964</v>
      </c>
      <c r="BB7" s="145"/>
      <c r="BC7" s="145">
        <f>BA7-BB7</f>
        <v>53455964</v>
      </c>
      <c r="BD7" s="145">
        <f t="shared" ref="BD7:BD38" si="57">ROUND(BC7/$BD$79,0)</f>
        <v>4454664</v>
      </c>
      <c r="BE7" s="145">
        <f>'4_Level 4'!J7</f>
        <v>0</v>
      </c>
      <c r="BF7" s="145">
        <f>'4_Level 4'!M7</f>
        <v>0</v>
      </c>
      <c r="BG7" s="144">
        <f t="shared" ref="BG7:BG70" si="58">BA7+BE7+BF7</f>
        <v>53455964</v>
      </c>
    </row>
    <row r="8" spans="1:60" ht="15.6" customHeight="1" x14ac:dyDescent="0.2">
      <c r="A8" s="567">
        <v>2</v>
      </c>
      <c r="B8" s="568" t="s">
        <v>7</v>
      </c>
      <c r="C8" s="569">
        <f>'3_Levels 1&amp;2'!AP8</f>
        <v>29956953</v>
      </c>
      <c r="D8" s="569">
        <v>0</v>
      </c>
      <c r="E8" s="569">
        <f>-'5C1A_Madison'!$R8</f>
        <v>0</v>
      </c>
      <c r="F8" s="569">
        <f>-'5C1B_DArbonne'!$R8</f>
        <v>0</v>
      </c>
      <c r="G8" s="569">
        <f>-'5C1C_Intl High'!$R8</f>
        <v>0</v>
      </c>
      <c r="H8" s="569">
        <f>-'5C1D_NOMMA'!$R8</f>
        <v>0</v>
      </c>
      <c r="I8" s="569">
        <f>-'5C1E_LFNO'!$R8</f>
        <v>0</v>
      </c>
      <c r="J8" s="569">
        <f>-'5C1F_L.C. Charter'!$R8</f>
        <v>0</v>
      </c>
      <c r="K8" s="569">
        <f>-'5C1G_JS Clark'!$R8</f>
        <v>0</v>
      </c>
      <c r="L8" s="569">
        <f>-'5C1H_Southwest'!$R8</f>
        <v>0</v>
      </c>
      <c r="M8" s="569">
        <f>-'5C1I_LA Key'!$R8</f>
        <v>0</v>
      </c>
      <c r="N8" s="569">
        <f>-'5C1J_Jeff Chamber'!$R8</f>
        <v>0</v>
      </c>
      <c r="O8" s="569">
        <f>-Placeholder_Tallulah!$R8</f>
        <v>0</v>
      </c>
      <c r="P8" s="569">
        <f>-'5C1M_GEO Mid'!$R8</f>
        <v>0</v>
      </c>
      <c r="Q8" s="569">
        <f>-'5C1N_Delta'!$R8</f>
        <v>0</v>
      </c>
      <c r="R8" s="569">
        <f>-'5C1O_Impact'!$R8</f>
        <v>0</v>
      </c>
      <c r="S8" s="569">
        <f>-'5C1P_Vision'!$R8</f>
        <v>0</v>
      </c>
      <c r="T8" s="569">
        <f>-'5C1Q_Advantage'!$R8</f>
        <v>0</v>
      </c>
      <c r="U8" s="569">
        <f>-'5C1R_Iberville'!$R8</f>
        <v>0</v>
      </c>
      <c r="V8" s="569">
        <f>-'5C1S_LC Col Prep'!$R8</f>
        <v>0</v>
      </c>
      <c r="W8" s="569">
        <f>-'5C1T_Northeast'!$R8</f>
        <v>0</v>
      </c>
      <c r="X8" s="569">
        <f>-'5C1U_Acadiana Ren'!$R8</f>
        <v>0</v>
      </c>
      <c r="Y8" s="569">
        <f>-'5C1V_Laf Ren'!$R8</f>
        <v>0</v>
      </c>
      <c r="Z8" s="569">
        <f>-'5C1W_Willow'!$R8</f>
        <v>0</v>
      </c>
      <c r="AA8" s="569">
        <f>-'5C1X_Tangi'!$R8</f>
        <v>0</v>
      </c>
      <c r="AB8" s="569">
        <f>-'5C1Y_GEO'!$R8</f>
        <v>0</v>
      </c>
      <c r="AC8" s="569">
        <f>-'5C1Z_Lincoln Prep'!$R8</f>
        <v>0</v>
      </c>
      <c r="AD8" s="569">
        <f>-'5C1AA_Laurel'!$R8</f>
        <v>0</v>
      </c>
      <c r="AE8" s="569">
        <f>-'5C1AB_Apex'!$R8</f>
        <v>0</v>
      </c>
      <c r="AF8" s="569">
        <f>-'5C1AC_Smothers'!$R8</f>
        <v>0</v>
      </c>
      <c r="AG8" s="569">
        <f>-'5C1AD_Greater'!$R8</f>
        <v>0</v>
      </c>
      <c r="AH8" s="569">
        <f>-'5C1AE_Noble Minds'!$R8</f>
        <v>0</v>
      </c>
      <c r="AI8" s="569">
        <f>-'5C1AF_JCFA-Laf'!$R8</f>
        <v>0</v>
      </c>
      <c r="AJ8" s="569">
        <f>-'5C1AG_Collegiate'!$R8</f>
        <v>0</v>
      </c>
      <c r="AK8" s="569">
        <f>-'5C1AH_BRUP'!$R8</f>
        <v>0</v>
      </c>
      <c r="AL8" s="569">
        <f>-('5C2_LAVCA'!$R8+'5C2_LAVCA'!$S8)</f>
        <v>-80519</v>
      </c>
      <c r="AM8" s="569">
        <f>-('5C3_UnvView'!$R8+'5C3_UnvView'!$S8)</f>
        <v>-47143</v>
      </c>
      <c r="AN8" s="570">
        <f t="shared" si="55"/>
        <v>-127662</v>
      </c>
      <c r="AO8" s="570">
        <f t="shared" si="56"/>
        <v>29829291</v>
      </c>
      <c r="AP8" s="570">
        <f>ROUND(AO8/'8_2.1.18 SIS'!C8,0)</f>
        <v>7369</v>
      </c>
      <c r="AQ8" s="571">
        <f>[1]Summary!L8</f>
        <v>79325</v>
      </c>
      <c r="AR8" s="569">
        <f t="shared" ref="AR8:AR71" si="59">IF(AQ8&gt;0,AQ8,0)</f>
        <v>79325</v>
      </c>
      <c r="AS8" s="569">
        <f t="shared" ref="AS8:AS71" si="60">IF(AQ8&lt;0,AQ8,0)</f>
        <v>0</v>
      </c>
      <c r="AT8" s="569"/>
      <c r="AU8" s="569"/>
      <c r="AV8" s="571">
        <f t="shared" ref="AV8:AV71" si="61">SUM(AT8:AU8)</f>
        <v>0</v>
      </c>
      <c r="AW8" s="570">
        <f t="shared" ref="AW8:AW71" si="62">AO8+AQ8+AV8</f>
        <v>29908616</v>
      </c>
      <c r="AX8" s="569">
        <f>'4_Level 4'!E8</f>
        <v>0</v>
      </c>
      <c r="AY8" s="569">
        <f>'4_Level 4'!L8</f>
        <v>25000</v>
      </c>
      <c r="AZ8" s="569">
        <f>'4_Level 4'!Q8</f>
        <v>102247</v>
      </c>
      <c r="BA8" s="570">
        <f t="shared" ref="BA8:BA71" si="63">ROUND(SUM(AW8:AZ8),0)</f>
        <v>30035863</v>
      </c>
      <c r="BB8" s="569"/>
      <c r="BC8" s="569">
        <f t="shared" ref="BC8:BC71" si="64">BA8-BB8</f>
        <v>30035863</v>
      </c>
      <c r="BD8" s="569">
        <f t="shared" si="57"/>
        <v>2502989</v>
      </c>
      <c r="BE8" s="569">
        <f>'4_Level 4'!J8</f>
        <v>0</v>
      </c>
      <c r="BF8" s="569">
        <f>'4_Level 4'!M8</f>
        <v>0</v>
      </c>
      <c r="BG8" s="570">
        <f t="shared" si="58"/>
        <v>30035863</v>
      </c>
    </row>
    <row r="9" spans="1:60" ht="15.6" customHeight="1" x14ac:dyDescent="0.2">
      <c r="A9" s="567">
        <v>3</v>
      </c>
      <c r="B9" s="568" t="s">
        <v>8</v>
      </c>
      <c r="C9" s="569">
        <f>'3_Levels 1&amp;2'!AP9</f>
        <v>98396290</v>
      </c>
      <c r="D9" s="569">
        <v>0</v>
      </c>
      <c r="E9" s="569">
        <f>-'5C1A_Madison'!$R9</f>
        <v>-11660</v>
      </c>
      <c r="F9" s="569">
        <f>-'5C1B_DArbonne'!$R9</f>
        <v>0</v>
      </c>
      <c r="G9" s="569">
        <f>-'5C1C_Intl High'!$R9</f>
        <v>0</v>
      </c>
      <c r="H9" s="569">
        <f>-'5C1D_NOMMA'!$R9</f>
        <v>0</v>
      </c>
      <c r="I9" s="569">
        <f>-'5C1E_LFNO'!$R9</f>
        <v>0</v>
      </c>
      <c r="J9" s="569">
        <f>-'5C1F_L.C. Charter'!$R9</f>
        <v>0</v>
      </c>
      <c r="K9" s="569">
        <f>-'5C1G_JS Clark'!$R9</f>
        <v>0</v>
      </c>
      <c r="L9" s="569">
        <f>-'5C1H_Southwest'!$R9</f>
        <v>0</v>
      </c>
      <c r="M9" s="569">
        <f>-'5C1I_LA Key'!$R9</f>
        <v>-91799</v>
      </c>
      <c r="N9" s="569">
        <f>-'5C1J_Jeff Chamber'!$R9</f>
        <v>0</v>
      </c>
      <c r="O9" s="569">
        <f>-Placeholder_Tallulah!$R9</f>
        <v>0</v>
      </c>
      <c r="P9" s="569">
        <f>-'5C1M_GEO Mid'!$R9</f>
        <v>-3742</v>
      </c>
      <c r="Q9" s="569">
        <f>-'5C1N_Delta'!$R9</f>
        <v>0</v>
      </c>
      <c r="R9" s="569">
        <f>-'5C1O_Impact'!$R9</f>
        <v>0</v>
      </c>
      <c r="S9" s="569">
        <f>-'5C1P_Vision'!$R9</f>
        <v>0</v>
      </c>
      <c r="T9" s="569">
        <f>-'5C1Q_Advantage'!$R9</f>
        <v>0</v>
      </c>
      <c r="U9" s="569">
        <f>-'5C1R_Iberville'!$R9</f>
        <v>-34234</v>
      </c>
      <c r="V9" s="569">
        <f>-'5C1S_LC Col Prep'!$R9</f>
        <v>0</v>
      </c>
      <c r="W9" s="569">
        <f>-'5C1T_Northeast'!$R9</f>
        <v>0</v>
      </c>
      <c r="X9" s="569">
        <f>-'5C1U_Acadiana Ren'!$R9</f>
        <v>0</v>
      </c>
      <c r="Y9" s="569">
        <f>-'5C1V_Laf Ren'!$R9</f>
        <v>0</v>
      </c>
      <c r="Z9" s="569">
        <f>-'5C1W_Willow'!$R9</f>
        <v>0</v>
      </c>
      <c r="AA9" s="569">
        <f>-'5C1X_Tangi'!$R9</f>
        <v>0</v>
      </c>
      <c r="AB9" s="569">
        <f>-'5C1Y_GEO'!$R9</f>
        <v>-3742</v>
      </c>
      <c r="AC9" s="569">
        <f>-'5C1Z_Lincoln Prep'!$R9</f>
        <v>0</v>
      </c>
      <c r="AD9" s="569">
        <f>-'5C1AA_Laurel'!$R9</f>
        <v>0</v>
      </c>
      <c r="AE9" s="569">
        <f>-'5C1AB_Apex'!$R9</f>
        <v>0</v>
      </c>
      <c r="AF9" s="569">
        <f>-'5C1AC_Smothers'!$R9</f>
        <v>0</v>
      </c>
      <c r="AG9" s="569">
        <f>-'5C1AD_Greater'!$R9</f>
        <v>-17087</v>
      </c>
      <c r="AH9" s="569">
        <f>-'5C1AE_Noble Minds'!$R9</f>
        <v>0</v>
      </c>
      <c r="AI9" s="569">
        <f>-'5C1AF_JCFA-Laf'!$R9</f>
        <v>0</v>
      </c>
      <c r="AJ9" s="569">
        <f>-'5C1AG_Collegiate'!$R9</f>
        <v>0</v>
      </c>
      <c r="AK9" s="569">
        <f>-'5C1AH_BRUP'!$R9</f>
        <v>0</v>
      </c>
      <c r="AL9" s="569">
        <f>-('5C2_LAVCA'!$R9+'5C2_LAVCA'!$S9)</f>
        <v>-214561</v>
      </c>
      <c r="AM9" s="569">
        <f>-('5C3_UnvView'!$R9+'5C3_UnvView'!$S9)</f>
        <v>-254991</v>
      </c>
      <c r="AN9" s="570">
        <f t="shared" si="55"/>
        <v>-631816</v>
      </c>
      <c r="AO9" s="570">
        <f t="shared" si="56"/>
        <v>97764474</v>
      </c>
      <c r="AP9" s="570">
        <f>ROUND(AO9/'8_2.1.18 SIS'!C9,0)</f>
        <v>4469</v>
      </c>
      <c r="AQ9" s="571">
        <f>[1]Summary!L9</f>
        <v>-111241</v>
      </c>
      <c r="AR9" s="569">
        <f t="shared" si="59"/>
        <v>0</v>
      </c>
      <c r="AS9" s="569">
        <f t="shared" si="60"/>
        <v>-111241</v>
      </c>
      <c r="AT9" s="569"/>
      <c r="AU9" s="569"/>
      <c r="AV9" s="571">
        <f t="shared" si="61"/>
        <v>0</v>
      </c>
      <c r="AW9" s="570">
        <f t="shared" si="62"/>
        <v>97653233</v>
      </c>
      <c r="AX9" s="569">
        <f>'4_Level 4'!E9</f>
        <v>0</v>
      </c>
      <c r="AY9" s="569">
        <f>'4_Level 4'!L9</f>
        <v>192066</v>
      </c>
      <c r="AZ9" s="569">
        <f>'4_Level 4'!Q9</f>
        <v>582330</v>
      </c>
      <c r="BA9" s="570">
        <f t="shared" si="63"/>
        <v>98427629</v>
      </c>
      <c r="BB9" s="569"/>
      <c r="BC9" s="569">
        <f t="shared" si="64"/>
        <v>98427629</v>
      </c>
      <c r="BD9" s="569">
        <f t="shared" si="57"/>
        <v>8202302</v>
      </c>
      <c r="BE9" s="569">
        <f>'4_Level 4'!J9</f>
        <v>0</v>
      </c>
      <c r="BF9" s="569">
        <f>'4_Level 4'!M9</f>
        <v>0</v>
      </c>
      <c r="BG9" s="570">
        <f t="shared" si="58"/>
        <v>98427629</v>
      </c>
    </row>
    <row r="10" spans="1:60" ht="15.6" customHeight="1" x14ac:dyDescent="0.2">
      <c r="A10" s="567">
        <v>4</v>
      </c>
      <c r="B10" s="568" t="s">
        <v>9</v>
      </c>
      <c r="C10" s="569">
        <f>'3_Levels 1&amp;2'!AP10</f>
        <v>22159013</v>
      </c>
      <c r="D10" s="569">
        <v>0</v>
      </c>
      <c r="E10" s="569">
        <f>-'5C1A_Madison'!$R10</f>
        <v>0</v>
      </c>
      <c r="F10" s="569">
        <f>-'5C1B_DArbonne'!$R10</f>
        <v>-9891</v>
      </c>
      <c r="G10" s="569">
        <f>-'5C1C_Intl High'!$R10</f>
        <v>0</v>
      </c>
      <c r="H10" s="569">
        <f>-'5C1D_NOMMA'!$R10</f>
        <v>0</v>
      </c>
      <c r="I10" s="569">
        <f>-'5C1E_LFNO'!$R10</f>
        <v>0</v>
      </c>
      <c r="J10" s="569">
        <f>-'5C1F_L.C. Charter'!$R10</f>
        <v>0</v>
      </c>
      <c r="K10" s="569">
        <f>-'5C1G_JS Clark'!$R10</f>
        <v>0</v>
      </c>
      <c r="L10" s="569">
        <f>-'5C1H_Southwest'!$R10</f>
        <v>0</v>
      </c>
      <c r="M10" s="569">
        <f>-'5C1I_LA Key'!$R10</f>
        <v>0</v>
      </c>
      <c r="N10" s="569">
        <f>-'5C1J_Jeff Chamber'!$R10</f>
        <v>0</v>
      </c>
      <c r="O10" s="569">
        <f>-Placeholder_Tallulah!$R10</f>
        <v>0</v>
      </c>
      <c r="P10" s="569">
        <f>-'5C1M_GEO Mid'!$R10</f>
        <v>0</v>
      </c>
      <c r="Q10" s="569">
        <f>-'5C1N_Delta'!$R10</f>
        <v>0</v>
      </c>
      <c r="R10" s="569">
        <f>-'5C1O_Impact'!$R10</f>
        <v>0</v>
      </c>
      <c r="S10" s="569">
        <f>-'5C1P_Vision'!$R10</f>
        <v>0</v>
      </c>
      <c r="T10" s="569">
        <f>-'5C1Q_Advantage'!$R10</f>
        <v>0</v>
      </c>
      <c r="U10" s="569">
        <f>-'5C1R_Iberville'!$R10</f>
        <v>-5202</v>
      </c>
      <c r="V10" s="569">
        <f>-'5C1S_LC Col Prep'!$R10</f>
        <v>0</v>
      </c>
      <c r="W10" s="569">
        <f>-'5C1T_Northeast'!$R10</f>
        <v>0</v>
      </c>
      <c r="X10" s="569">
        <f>-'5C1U_Acadiana Ren'!$R10</f>
        <v>0</v>
      </c>
      <c r="Y10" s="569">
        <f>-'5C1V_Laf Ren'!$R10</f>
        <v>0</v>
      </c>
      <c r="Z10" s="569">
        <f>-'5C1W_Willow'!$R10</f>
        <v>0</v>
      </c>
      <c r="AA10" s="569">
        <f>-'5C1X_Tangi'!$R10</f>
        <v>0</v>
      </c>
      <c r="AB10" s="569">
        <f>-'5C1Y_GEO'!$R10</f>
        <v>0</v>
      </c>
      <c r="AC10" s="569">
        <f>-'5C1Z_Lincoln Prep'!$R10</f>
        <v>0</v>
      </c>
      <c r="AD10" s="569">
        <f>-'5C1AA_Laurel'!$R10</f>
        <v>0</v>
      </c>
      <c r="AE10" s="569">
        <f>-'5C1AB_Apex'!$R10</f>
        <v>0</v>
      </c>
      <c r="AF10" s="569">
        <f>-'5C1AC_Smothers'!$R10</f>
        <v>0</v>
      </c>
      <c r="AG10" s="569">
        <f>-'5C1AD_Greater'!$R10</f>
        <v>0</v>
      </c>
      <c r="AH10" s="569">
        <f>-'5C1AE_Noble Minds'!$R10</f>
        <v>0</v>
      </c>
      <c r="AI10" s="569">
        <f>-'5C1AF_JCFA-Laf'!$R10</f>
        <v>0</v>
      </c>
      <c r="AJ10" s="569">
        <f>-'5C1AG_Collegiate'!$R10</f>
        <v>0</v>
      </c>
      <c r="AK10" s="569">
        <f>-'5C1AH_BRUP'!$R10</f>
        <v>0</v>
      </c>
      <c r="AL10" s="569">
        <f>-('5C2_LAVCA'!$R10+'5C2_LAVCA'!$S10)</f>
        <v>-66917</v>
      </c>
      <c r="AM10" s="569">
        <f>-('5C3_UnvView'!$R10+'5C3_UnvView'!$S10)</f>
        <v>-53573</v>
      </c>
      <c r="AN10" s="570">
        <f t="shared" si="55"/>
        <v>-135583</v>
      </c>
      <c r="AO10" s="570">
        <f t="shared" si="56"/>
        <v>22023430</v>
      </c>
      <c r="AP10" s="570">
        <f>ROUND(AO10/'8_2.1.18 SIS'!C10,0)</f>
        <v>6897</v>
      </c>
      <c r="AQ10" s="571">
        <f>[1]Summary!L10</f>
        <v>-11988</v>
      </c>
      <c r="AR10" s="569">
        <f t="shared" si="59"/>
        <v>0</v>
      </c>
      <c r="AS10" s="569">
        <f t="shared" si="60"/>
        <v>-11988</v>
      </c>
      <c r="AT10" s="569"/>
      <c r="AU10" s="569"/>
      <c r="AV10" s="571">
        <f t="shared" si="61"/>
        <v>0</v>
      </c>
      <c r="AW10" s="570">
        <f t="shared" si="62"/>
        <v>22011442</v>
      </c>
      <c r="AX10" s="569">
        <f>'4_Level 4'!E10</f>
        <v>63000</v>
      </c>
      <c r="AY10" s="569">
        <f>'4_Level 4'!L10</f>
        <v>62297</v>
      </c>
      <c r="AZ10" s="569">
        <f>'4_Level 4'!Q10</f>
        <v>87910</v>
      </c>
      <c r="BA10" s="570">
        <f t="shared" si="63"/>
        <v>22224649</v>
      </c>
      <c r="BB10" s="569"/>
      <c r="BC10" s="569">
        <f t="shared" si="64"/>
        <v>22224649</v>
      </c>
      <c r="BD10" s="569">
        <f t="shared" si="57"/>
        <v>1852054</v>
      </c>
      <c r="BE10" s="569">
        <f>'4_Level 4'!J10</f>
        <v>0</v>
      </c>
      <c r="BF10" s="569">
        <f>'4_Level 4'!M10</f>
        <v>0</v>
      </c>
      <c r="BG10" s="570">
        <f t="shared" si="58"/>
        <v>22224649</v>
      </c>
    </row>
    <row r="11" spans="1:60" ht="15.6" customHeight="1" x14ac:dyDescent="0.2">
      <c r="A11" s="572">
        <v>5</v>
      </c>
      <c r="B11" s="573" t="s">
        <v>10</v>
      </c>
      <c r="C11" s="574">
        <f>'3_Levels 1&amp;2'!AP11</f>
        <v>31616728</v>
      </c>
      <c r="D11" s="574">
        <v>0</v>
      </c>
      <c r="E11" s="574">
        <f>-'5C1A_Madison'!$R11</f>
        <v>0</v>
      </c>
      <c r="F11" s="574">
        <f>-'5C1B_DArbonne'!$R11</f>
        <v>0</v>
      </c>
      <c r="G11" s="574">
        <f>-'5C1C_Intl High'!$R11</f>
        <v>0</v>
      </c>
      <c r="H11" s="574">
        <f>-'5C1D_NOMMA'!$R11</f>
        <v>0</v>
      </c>
      <c r="I11" s="574">
        <f>-'5C1E_LFNO'!$R11</f>
        <v>0</v>
      </c>
      <c r="J11" s="574">
        <f>-'5C1F_L.C. Charter'!$R11</f>
        <v>0</v>
      </c>
      <c r="K11" s="574">
        <f>-'5C1G_JS Clark'!$R11</f>
        <v>0</v>
      </c>
      <c r="L11" s="574">
        <f>-'5C1H_Southwest'!$R11</f>
        <v>0</v>
      </c>
      <c r="M11" s="574">
        <f>-'5C1I_LA Key'!$R11</f>
        <v>0</v>
      </c>
      <c r="N11" s="574">
        <f>-'5C1J_Jeff Chamber'!$R11</f>
        <v>0</v>
      </c>
      <c r="O11" s="574">
        <f>-Placeholder_Tallulah!$R11</f>
        <v>0</v>
      </c>
      <c r="P11" s="574">
        <f>-'5C1M_GEO Mid'!$R11</f>
        <v>0</v>
      </c>
      <c r="Q11" s="574">
        <f>-'5C1N_Delta'!$R11</f>
        <v>0</v>
      </c>
      <c r="R11" s="574">
        <f>-'5C1O_Impact'!$R11</f>
        <v>0</v>
      </c>
      <c r="S11" s="574">
        <f>-'5C1P_Vision'!$R11</f>
        <v>0</v>
      </c>
      <c r="T11" s="574">
        <f>-'5C1Q_Advantage'!$R11</f>
        <v>0</v>
      </c>
      <c r="U11" s="574">
        <f>-'5C1R_Iberville'!$R11</f>
        <v>0</v>
      </c>
      <c r="V11" s="574">
        <f>-'5C1S_LC Col Prep'!$R11</f>
        <v>0</v>
      </c>
      <c r="W11" s="574">
        <f>-'5C1T_Northeast'!$R11</f>
        <v>0</v>
      </c>
      <c r="X11" s="574">
        <f>-'5C1U_Acadiana Ren'!$R11</f>
        <v>0</v>
      </c>
      <c r="Y11" s="574">
        <f>-'5C1V_Laf Ren'!$R11</f>
        <v>0</v>
      </c>
      <c r="Z11" s="574">
        <f>-'5C1W_Willow'!$R11</f>
        <v>0</v>
      </c>
      <c r="AA11" s="574">
        <f>-'5C1X_Tangi'!$R11</f>
        <v>0</v>
      </c>
      <c r="AB11" s="574">
        <f>-'5C1Y_GEO'!$R11</f>
        <v>0</v>
      </c>
      <c r="AC11" s="574">
        <f>-'5C1Z_Lincoln Prep'!$R11</f>
        <v>0</v>
      </c>
      <c r="AD11" s="574">
        <f>-'5C1AA_Laurel'!$R11</f>
        <v>0</v>
      </c>
      <c r="AE11" s="574">
        <f>-'5C1AB_Apex'!$R11</f>
        <v>0</v>
      </c>
      <c r="AF11" s="574">
        <f>-'5C1AC_Smothers'!$R11</f>
        <v>0</v>
      </c>
      <c r="AG11" s="574">
        <f>-'5C1AD_Greater'!$R11</f>
        <v>0</v>
      </c>
      <c r="AH11" s="955">
        <f>-'5C1AE_Noble Minds'!$R11</f>
        <v>0</v>
      </c>
      <c r="AI11" s="955">
        <f>-'5C1AF_JCFA-Laf'!$R11</f>
        <v>0</v>
      </c>
      <c r="AJ11" s="955">
        <f>-'5C1AG_Collegiate'!$R11</f>
        <v>0</v>
      </c>
      <c r="AK11" s="574">
        <f>-'5C1AH_BRUP'!$R11</f>
        <v>0</v>
      </c>
      <c r="AL11" s="574">
        <f>-('5C2_LAVCA'!$R11+'5C2_LAVCA'!$S11)</f>
        <v>-178300</v>
      </c>
      <c r="AM11" s="574">
        <f>-('5C3_UnvView'!$R11+'5C3_UnvView'!$S11)</f>
        <v>-278431</v>
      </c>
      <c r="AN11" s="575">
        <f t="shared" si="55"/>
        <v>-456731</v>
      </c>
      <c r="AO11" s="575">
        <f t="shared" si="56"/>
        <v>31159997</v>
      </c>
      <c r="AP11" s="575">
        <f>ROUND(AO11/'8_2.1.18 SIS'!C11,0)</f>
        <v>6043</v>
      </c>
      <c r="AQ11" s="576">
        <f>[1]Summary!L11</f>
        <v>-52917</v>
      </c>
      <c r="AR11" s="574">
        <f t="shared" si="59"/>
        <v>0</v>
      </c>
      <c r="AS11" s="574">
        <f t="shared" si="60"/>
        <v>-52917</v>
      </c>
      <c r="AT11" s="574"/>
      <c r="AU11" s="574"/>
      <c r="AV11" s="576">
        <f t="shared" si="61"/>
        <v>0</v>
      </c>
      <c r="AW11" s="575">
        <f t="shared" si="62"/>
        <v>31107080</v>
      </c>
      <c r="AX11" s="574">
        <f>'4_Level 4'!E11</f>
        <v>0</v>
      </c>
      <c r="AY11" s="574">
        <f>'4_Level 4'!L11</f>
        <v>114062</v>
      </c>
      <c r="AZ11" s="574">
        <f>'4_Level 4'!Q11</f>
        <v>137234</v>
      </c>
      <c r="BA11" s="575">
        <f t="shared" si="63"/>
        <v>31358376</v>
      </c>
      <c r="BB11" s="574"/>
      <c r="BC11" s="574">
        <f t="shared" si="64"/>
        <v>31358376</v>
      </c>
      <c r="BD11" s="574">
        <f t="shared" si="57"/>
        <v>2613198</v>
      </c>
      <c r="BE11" s="574">
        <f>'4_Level 4'!J11</f>
        <v>0</v>
      </c>
      <c r="BF11" s="574">
        <f>'4_Level 4'!M11</f>
        <v>0</v>
      </c>
      <c r="BG11" s="575">
        <f t="shared" si="58"/>
        <v>31358376</v>
      </c>
    </row>
    <row r="12" spans="1:60" ht="15.6" customHeight="1" x14ac:dyDescent="0.2">
      <c r="A12" s="565">
        <v>6</v>
      </c>
      <c r="B12" s="566" t="s">
        <v>11</v>
      </c>
      <c r="C12" s="145">
        <f>'3_Levels 1&amp;2'!AP12</f>
        <v>36712506</v>
      </c>
      <c r="D12" s="145">
        <v>0</v>
      </c>
      <c r="E12" s="145">
        <f>-'5C1A_Madison'!$R12</f>
        <v>0</v>
      </c>
      <c r="F12" s="145">
        <f>-'5C1B_DArbonne'!$R12</f>
        <v>0</v>
      </c>
      <c r="G12" s="145">
        <f>-'5C1C_Intl High'!$R12</f>
        <v>0</v>
      </c>
      <c r="H12" s="145">
        <f>-'5C1D_NOMMA'!$R12</f>
        <v>0</v>
      </c>
      <c r="I12" s="145">
        <f>-'5C1E_LFNO'!$R12</f>
        <v>0</v>
      </c>
      <c r="J12" s="145">
        <f>-'5C1F_L.C. Charter'!$R12</f>
        <v>0</v>
      </c>
      <c r="K12" s="145">
        <f>-'5C1G_JS Clark'!$R12</f>
        <v>0</v>
      </c>
      <c r="L12" s="145">
        <f>-'5C1H_Southwest'!$R12</f>
        <v>0</v>
      </c>
      <c r="M12" s="145">
        <f>-'5C1I_LA Key'!$R12</f>
        <v>0</v>
      </c>
      <c r="N12" s="145">
        <f>-'5C1J_Jeff Chamber'!$R12</f>
        <v>0</v>
      </c>
      <c r="O12" s="145">
        <f>-Placeholder_Tallulah!$R12</f>
        <v>0</v>
      </c>
      <c r="P12" s="145">
        <f>-'5C1M_GEO Mid'!$R12</f>
        <v>0</v>
      </c>
      <c r="Q12" s="145">
        <f>-'5C1N_Delta'!$R12</f>
        <v>0</v>
      </c>
      <c r="R12" s="145">
        <f>-'5C1O_Impact'!$R12</f>
        <v>0</v>
      </c>
      <c r="S12" s="145">
        <f>-'5C1P_Vision'!$R12</f>
        <v>0</v>
      </c>
      <c r="T12" s="145">
        <f>-'5C1Q_Advantage'!$R12</f>
        <v>0</v>
      </c>
      <c r="U12" s="145">
        <f>-'5C1R_Iberville'!$R12</f>
        <v>0</v>
      </c>
      <c r="V12" s="145">
        <f>-'5C1S_LC Col Prep'!$R12</f>
        <v>0</v>
      </c>
      <c r="W12" s="145">
        <f>-'5C1T_Northeast'!$R12</f>
        <v>0</v>
      </c>
      <c r="X12" s="145">
        <f>-'5C1U_Acadiana Ren'!$R12</f>
        <v>0</v>
      </c>
      <c r="Y12" s="145">
        <f>-'5C1V_Laf Ren'!$R12</f>
        <v>0</v>
      </c>
      <c r="Z12" s="145">
        <f>-'5C1W_Willow'!$R12</f>
        <v>0</v>
      </c>
      <c r="AA12" s="145">
        <f>-'5C1X_Tangi'!$R12</f>
        <v>0</v>
      </c>
      <c r="AB12" s="145">
        <f>-'5C1Y_GEO'!$R12</f>
        <v>0</v>
      </c>
      <c r="AC12" s="145">
        <f>-'5C1Z_Lincoln Prep'!$R12</f>
        <v>0</v>
      </c>
      <c r="AD12" s="145">
        <f>-'5C1AA_Laurel'!$R12</f>
        <v>0</v>
      </c>
      <c r="AE12" s="145">
        <f>-'5C1AB_Apex'!$R12</f>
        <v>0</v>
      </c>
      <c r="AF12" s="145">
        <f>-'5C1AC_Smothers'!$R12</f>
        <v>0</v>
      </c>
      <c r="AG12" s="145">
        <f>-'5C1AD_Greater'!$R12</f>
        <v>0</v>
      </c>
      <c r="AH12" s="145">
        <f>-'5C1AE_Noble Minds'!$R12</f>
        <v>0</v>
      </c>
      <c r="AI12" s="145">
        <f>-'5C1AF_JCFA-Laf'!$R12</f>
        <v>0</v>
      </c>
      <c r="AJ12" s="145">
        <f>-'5C1AG_Collegiate'!$R12</f>
        <v>0</v>
      </c>
      <c r="AK12" s="145">
        <f>-'5C1AH_BRUP'!$R12</f>
        <v>0</v>
      </c>
      <c r="AL12" s="145">
        <f>-('5C2_LAVCA'!$R12+'5C2_LAVCA'!$S12)</f>
        <v>-137057</v>
      </c>
      <c r="AM12" s="145">
        <f>-('5C3_UnvView'!$R12+'5C3_UnvView'!$S12)</f>
        <v>-43211</v>
      </c>
      <c r="AN12" s="144">
        <f t="shared" si="55"/>
        <v>-180268</v>
      </c>
      <c r="AO12" s="144">
        <f t="shared" si="56"/>
        <v>36532238</v>
      </c>
      <c r="AP12" s="144">
        <f>ROUND(AO12/'8_2.1.18 SIS'!C12,0)</f>
        <v>6245</v>
      </c>
      <c r="AQ12" s="146">
        <f>[1]Summary!L12</f>
        <v>25837</v>
      </c>
      <c r="AR12" s="145">
        <f t="shared" si="59"/>
        <v>25837</v>
      </c>
      <c r="AS12" s="145">
        <f t="shared" si="60"/>
        <v>0</v>
      </c>
      <c r="AT12" s="145"/>
      <c r="AU12" s="145"/>
      <c r="AV12" s="146">
        <f t="shared" si="61"/>
        <v>0</v>
      </c>
      <c r="AW12" s="144">
        <f t="shared" si="62"/>
        <v>36558075</v>
      </c>
      <c r="AX12" s="145">
        <f>'4_Level 4'!E12</f>
        <v>0</v>
      </c>
      <c r="AY12" s="145">
        <f>'4_Level 4'!L12</f>
        <v>49980</v>
      </c>
      <c r="AZ12" s="145">
        <f>'4_Level 4'!Q12</f>
        <v>155642</v>
      </c>
      <c r="BA12" s="144">
        <f t="shared" si="63"/>
        <v>36763697</v>
      </c>
      <c r="BB12" s="145"/>
      <c r="BC12" s="145">
        <f t="shared" si="64"/>
        <v>36763697</v>
      </c>
      <c r="BD12" s="145">
        <f t="shared" si="57"/>
        <v>3063641</v>
      </c>
      <c r="BE12" s="145">
        <f>'4_Level 4'!J12</f>
        <v>0</v>
      </c>
      <c r="BF12" s="145">
        <f>'4_Level 4'!M12</f>
        <v>0</v>
      </c>
      <c r="BG12" s="144">
        <f t="shared" si="58"/>
        <v>36763697</v>
      </c>
    </row>
    <row r="13" spans="1:60" ht="15.6" customHeight="1" x14ac:dyDescent="0.2">
      <c r="A13" s="567">
        <v>7</v>
      </c>
      <c r="B13" s="568" t="s">
        <v>12</v>
      </c>
      <c r="C13" s="569">
        <f>'3_Levels 1&amp;2'!AP13</f>
        <v>8887252</v>
      </c>
      <c r="D13" s="569">
        <v>0</v>
      </c>
      <c r="E13" s="569">
        <f>-'5C1A_Madison'!$R13</f>
        <v>0</v>
      </c>
      <c r="F13" s="569">
        <f>-'5C1B_DArbonne'!$R13</f>
        <v>-3502</v>
      </c>
      <c r="G13" s="569">
        <f>-'5C1C_Intl High'!$R13</f>
        <v>0</v>
      </c>
      <c r="H13" s="569">
        <f>-'5C1D_NOMMA'!$R13</f>
        <v>0</v>
      </c>
      <c r="I13" s="569">
        <f>-'5C1E_LFNO'!$R13</f>
        <v>0</v>
      </c>
      <c r="J13" s="569">
        <f>-'5C1F_L.C. Charter'!$R13</f>
        <v>0</v>
      </c>
      <c r="K13" s="569">
        <f>-'5C1G_JS Clark'!$R13</f>
        <v>0</v>
      </c>
      <c r="L13" s="569">
        <f>-'5C1H_Southwest'!$R13</f>
        <v>0</v>
      </c>
      <c r="M13" s="569">
        <f>-'5C1I_LA Key'!$R13</f>
        <v>0</v>
      </c>
      <c r="N13" s="569">
        <f>-'5C1J_Jeff Chamber'!$R13</f>
        <v>0</v>
      </c>
      <c r="O13" s="569">
        <f>-Placeholder_Tallulah!$R13</f>
        <v>0</v>
      </c>
      <c r="P13" s="569">
        <f>-'5C1M_GEO Mid'!$R13</f>
        <v>0</v>
      </c>
      <c r="Q13" s="569">
        <f>-'5C1N_Delta'!$R13</f>
        <v>0</v>
      </c>
      <c r="R13" s="569">
        <f>-'5C1O_Impact'!$R13</f>
        <v>0</v>
      </c>
      <c r="S13" s="569">
        <f>-'5C1P_Vision'!$R13</f>
        <v>0</v>
      </c>
      <c r="T13" s="569">
        <f>-'5C1Q_Advantage'!$R13</f>
        <v>0</v>
      </c>
      <c r="U13" s="569">
        <f>-'5C1R_Iberville'!$R13</f>
        <v>0</v>
      </c>
      <c r="V13" s="569">
        <f>-'5C1S_LC Col Prep'!$R13</f>
        <v>0</v>
      </c>
      <c r="W13" s="569">
        <f>-'5C1T_Northeast'!$R13</f>
        <v>0</v>
      </c>
      <c r="X13" s="569">
        <f>-'5C1U_Acadiana Ren'!$R13</f>
        <v>0</v>
      </c>
      <c r="Y13" s="569">
        <f>-'5C1V_Laf Ren'!$R13</f>
        <v>0</v>
      </c>
      <c r="Z13" s="569">
        <f>-'5C1W_Willow'!$R13</f>
        <v>0</v>
      </c>
      <c r="AA13" s="569">
        <f>-'5C1X_Tangi'!$R13</f>
        <v>0</v>
      </c>
      <c r="AB13" s="569">
        <f>-'5C1Y_GEO'!$R13</f>
        <v>0</v>
      </c>
      <c r="AC13" s="569">
        <f>-'5C1Z_Lincoln Prep'!$R13</f>
        <v>-110831</v>
      </c>
      <c r="AD13" s="569">
        <f>-'5C1AA_Laurel'!$R13</f>
        <v>0</v>
      </c>
      <c r="AE13" s="569">
        <f>-'5C1AB_Apex'!$R13</f>
        <v>0</v>
      </c>
      <c r="AF13" s="569">
        <f>-'5C1AC_Smothers'!$R13</f>
        <v>0</v>
      </c>
      <c r="AG13" s="569">
        <f>-'5C1AD_Greater'!$R13</f>
        <v>0</v>
      </c>
      <c r="AH13" s="569">
        <f>-'5C1AE_Noble Minds'!$R13</f>
        <v>0</v>
      </c>
      <c r="AI13" s="569">
        <f>-'5C1AF_JCFA-Laf'!$R13</f>
        <v>0</v>
      </c>
      <c r="AJ13" s="569">
        <f>-'5C1AG_Collegiate'!$R13</f>
        <v>0</v>
      </c>
      <c r="AK13" s="569">
        <f>-'5C1AH_BRUP'!$R13</f>
        <v>0</v>
      </c>
      <c r="AL13" s="569">
        <f>-('5C2_LAVCA'!$R13+'5C2_LAVCA'!$S13)</f>
        <v>-32623</v>
      </c>
      <c r="AM13" s="569">
        <f>-('5C3_UnvView'!$R13+'5C3_UnvView'!$S13)</f>
        <v>-12780</v>
      </c>
      <c r="AN13" s="570">
        <f t="shared" si="55"/>
        <v>-159736</v>
      </c>
      <c r="AO13" s="570">
        <f t="shared" si="56"/>
        <v>8727516</v>
      </c>
      <c r="AP13" s="570">
        <f>ROUND(AO13/'8_2.1.18 SIS'!C13,0)</f>
        <v>4123</v>
      </c>
      <c r="AQ13" s="571">
        <f>[1]Summary!L13</f>
        <v>-2079</v>
      </c>
      <c r="AR13" s="569">
        <f t="shared" si="59"/>
        <v>0</v>
      </c>
      <c r="AS13" s="569">
        <f t="shared" si="60"/>
        <v>-2079</v>
      </c>
      <c r="AT13" s="569"/>
      <c r="AU13" s="569"/>
      <c r="AV13" s="571">
        <f t="shared" si="61"/>
        <v>0</v>
      </c>
      <c r="AW13" s="570">
        <f t="shared" si="62"/>
        <v>8725437</v>
      </c>
      <c r="AX13" s="569">
        <f>'4_Level 4'!E13</f>
        <v>0</v>
      </c>
      <c r="AY13" s="569">
        <f>'4_Level 4'!L13</f>
        <v>30167</v>
      </c>
      <c r="AZ13" s="569">
        <f>'4_Level 4'!Q13</f>
        <v>55814</v>
      </c>
      <c r="BA13" s="570">
        <f t="shared" si="63"/>
        <v>8811418</v>
      </c>
      <c r="BB13" s="569"/>
      <c r="BC13" s="569">
        <f t="shared" si="64"/>
        <v>8811418</v>
      </c>
      <c r="BD13" s="569">
        <f t="shared" si="57"/>
        <v>734285</v>
      </c>
      <c r="BE13" s="569">
        <f>'4_Level 4'!J13</f>
        <v>0</v>
      </c>
      <c r="BF13" s="569">
        <f>'4_Level 4'!M13</f>
        <v>0</v>
      </c>
      <c r="BG13" s="570">
        <f t="shared" si="58"/>
        <v>8811418</v>
      </c>
    </row>
    <row r="14" spans="1:60" ht="15.6" customHeight="1" x14ac:dyDescent="0.2">
      <c r="A14" s="567">
        <v>8</v>
      </c>
      <c r="B14" s="568" t="s">
        <v>13</v>
      </c>
      <c r="C14" s="569">
        <f>'3_Levels 1&amp;2'!AP14</f>
        <v>130301002</v>
      </c>
      <c r="D14" s="569">
        <v>0</v>
      </c>
      <c r="E14" s="569">
        <f>-'5C1A_Madison'!$R14</f>
        <v>0</v>
      </c>
      <c r="F14" s="569">
        <f>-'5C1B_DArbonne'!$R14</f>
        <v>0</v>
      </c>
      <c r="G14" s="569">
        <f>-'5C1C_Intl High'!$R14</f>
        <v>0</v>
      </c>
      <c r="H14" s="569">
        <f>-'5C1D_NOMMA'!$R14</f>
        <v>0</v>
      </c>
      <c r="I14" s="569">
        <f>-'5C1E_LFNO'!$R14</f>
        <v>0</v>
      </c>
      <c r="J14" s="569">
        <f>-'5C1F_L.C. Charter'!$R14</f>
        <v>0</v>
      </c>
      <c r="K14" s="569">
        <f>-'5C1G_JS Clark'!$R14</f>
        <v>0</v>
      </c>
      <c r="L14" s="569">
        <f>-'5C1H_Southwest'!$R14</f>
        <v>0</v>
      </c>
      <c r="M14" s="569">
        <f>-'5C1I_LA Key'!$R14</f>
        <v>0</v>
      </c>
      <c r="N14" s="569">
        <f>-'5C1J_Jeff Chamber'!$R14</f>
        <v>0</v>
      </c>
      <c r="O14" s="569">
        <f>-Placeholder_Tallulah!$R14</f>
        <v>0</v>
      </c>
      <c r="P14" s="569">
        <f>-'5C1M_GEO Mid'!$R14</f>
        <v>0</v>
      </c>
      <c r="Q14" s="569">
        <f>-'5C1N_Delta'!$R14</f>
        <v>0</v>
      </c>
      <c r="R14" s="569">
        <f>-'5C1O_Impact'!$R14</f>
        <v>0</v>
      </c>
      <c r="S14" s="569">
        <f>-'5C1P_Vision'!$R14</f>
        <v>0</v>
      </c>
      <c r="T14" s="569">
        <f>-'5C1Q_Advantage'!$R14</f>
        <v>0</v>
      </c>
      <c r="U14" s="569">
        <f>-'5C1R_Iberville'!$R14</f>
        <v>0</v>
      </c>
      <c r="V14" s="569">
        <f>-'5C1S_LC Col Prep'!$R14</f>
        <v>0</v>
      </c>
      <c r="W14" s="569">
        <f>-'5C1T_Northeast'!$R14</f>
        <v>0</v>
      </c>
      <c r="X14" s="569">
        <f>-'5C1U_Acadiana Ren'!$R14</f>
        <v>0</v>
      </c>
      <c r="Y14" s="569">
        <f>-'5C1V_Laf Ren'!$R14</f>
        <v>0</v>
      </c>
      <c r="Z14" s="569">
        <f>-'5C1W_Willow'!$R14</f>
        <v>0</v>
      </c>
      <c r="AA14" s="569">
        <f>-'5C1X_Tangi'!$R14</f>
        <v>0</v>
      </c>
      <c r="AB14" s="569">
        <f>-'5C1Y_GEO'!$R14</f>
        <v>0</v>
      </c>
      <c r="AC14" s="569">
        <f>-'5C1Z_Lincoln Prep'!$R14</f>
        <v>0</v>
      </c>
      <c r="AD14" s="569">
        <f>-'5C1AA_Laurel'!$R14</f>
        <v>0</v>
      </c>
      <c r="AE14" s="569">
        <f>-'5C1AB_Apex'!$R14</f>
        <v>0</v>
      </c>
      <c r="AF14" s="569">
        <f>-'5C1AC_Smothers'!$R14</f>
        <v>0</v>
      </c>
      <c r="AG14" s="569">
        <f>-'5C1AD_Greater'!$R14</f>
        <v>0</v>
      </c>
      <c r="AH14" s="569">
        <f>-'5C1AE_Noble Minds'!$R14</f>
        <v>0</v>
      </c>
      <c r="AI14" s="569">
        <f>-'5C1AF_JCFA-Laf'!$R14</f>
        <v>0</v>
      </c>
      <c r="AJ14" s="569">
        <f>-'5C1AG_Collegiate'!$R14</f>
        <v>0</v>
      </c>
      <c r="AK14" s="569">
        <f>-'5C1AH_BRUP'!$R14</f>
        <v>0</v>
      </c>
      <c r="AL14" s="569">
        <f>-('5C2_LAVCA'!$R14+'5C2_LAVCA'!$S14)</f>
        <v>-302820</v>
      </c>
      <c r="AM14" s="569">
        <f>-('5C3_UnvView'!$R14+'5C3_UnvView'!$S14)</f>
        <v>-354987</v>
      </c>
      <c r="AN14" s="570">
        <f t="shared" si="55"/>
        <v>-657807</v>
      </c>
      <c r="AO14" s="570">
        <f t="shared" si="56"/>
        <v>129643195</v>
      </c>
      <c r="AP14" s="570">
        <f>ROUND(AO14/'8_2.1.18 SIS'!C14,0)</f>
        <v>5812</v>
      </c>
      <c r="AQ14" s="571">
        <f>[1]Summary!L14</f>
        <v>-62868</v>
      </c>
      <c r="AR14" s="569">
        <f t="shared" si="59"/>
        <v>0</v>
      </c>
      <c r="AS14" s="569">
        <f t="shared" si="60"/>
        <v>-62868</v>
      </c>
      <c r="AT14" s="569"/>
      <c r="AU14" s="569"/>
      <c r="AV14" s="571">
        <f t="shared" si="61"/>
        <v>0</v>
      </c>
      <c r="AW14" s="570">
        <f t="shared" si="62"/>
        <v>129580327</v>
      </c>
      <c r="AX14" s="569">
        <f>'4_Level 4'!E14</f>
        <v>63000</v>
      </c>
      <c r="AY14" s="569">
        <f>'4_Level 4'!L14</f>
        <v>133518</v>
      </c>
      <c r="AZ14" s="569">
        <f>'4_Level 4'!Q14</f>
        <v>577787</v>
      </c>
      <c r="BA14" s="570">
        <f t="shared" si="63"/>
        <v>130354632</v>
      </c>
      <c r="BB14" s="569"/>
      <c r="BC14" s="569">
        <f t="shared" si="64"/>
        <v>130354632</v>
      </c>
      <c r="BD14" s="569">
        <f t="shared" si="57"/>
        <v>10862886</v>
      </c>
      <c r="BE14" s="569">
        <f>'4_Level 4'!J14</f>
        <v>0</v>
      </c>
      <c r="BF14" s="569">
        <f>'4_Level 4'!M14</f>
        <v>0</v>
      </c>
      <c r="BG14" s="570">
        <f t="shared" si="58"/>
        <v>130354632</v>
      </c>
    </row>
    <row r="15" spans="1:60" ht="15.6" customHeight="1" x14ac:dyDescent="0.2">
      <c r="A15" s="567">
        <v>9</v>
      </c>
      <c r="B15" s="568" t="s">
        <v>14</v>
      </c>
      <c r="C15" s="569">
        <f>'3_Levels 1&amp;2'!AP15</f>
        <v>219099390</v>
      </c>
      <c r="D15" s="569">
        <f>-'5B2_RSD LA'!I8</f>
        <v>-4729084</v>
      </c>
      <c r="E15" s="569">
        <f>-'5C1A_Madison'!$R15</f>
        <v>0</v>
      </c>
      <c r="F15" s="569">
        <f>-'5C1B_DArbonne'!$R15</f>
        <v>0</v>
      </c>
      <c r="G15" s="569">
        <f>-'5C1C_Intl High'!$R15</f>
        <v>0</v>
      </c>
      <c r="H15" s="569">
        <f>-'5C1D_NOMMA'!$R15</f>
        <v>0</v>
      </c>
      <c r="I15" s="569">
        <f>-'5C1E_LFNO'!$R15</f>
        <v>0</v>
      </c>
      <c r="J15" s="569">
        <f>-'5C1F_L.C. Charter'!$R15</f>
        <v>0</v>
      </c>
      <c r="K15" s="569">
        <f>-'5C1G_JS Clark'!$R15</f>
        <v>0</v>
      </c>
      <c r="L15" s="569">
        <f>-'5C1H_Southwest'!$R15</f>
        <v>0</v>
      </c>
      <c r="M15" s="569">
        <f>-'5C1I_LA Key'!$R15</f>
        <v>0</v>
      </c>
      <c r="N15" s="569">
        <f>-'5C1J_Jeff Chamber'!$R15</f>
        <v>0</v>
      </c>
      <c r="O15" s="569">
        <f>-Placeholder_Tallulah!$R15</f>
        <v>0</v>
      </c>
      <c r="P15" s="569">
        <f>-'5C1M_GEO Mid'!$R15</f>
        <v>0</v>
      </c>
      <c r="Q15" s="569">
        <f>-'5C1N_Delta'!$R15</f>
        <v>0</v>
      </c>
      <c r="R15" s="569">
        <f>-'5C1O_Impact'!$R15</f>
        <v>0</v>
      </c>
      <c r="S15" s="569">
        <f>-'5C1P_Vision'!$R15</f>
        <v>0</v>
      </c>
      <c r="T15" s="569">
        <f>-'5C1Q_Advantage'!$R15</f>
        <v>0</v>
      </c>
      <c r="U15" s="569">
        <f>-'5C1R_Iberville'!$R15</f>
        <v>0</v>
      </c>
      <c r="V15" s="569">
        <f>-'5C1S_LC Col Prep'!$R15</f>
        <v>0</v>
      </c>
      <c r="W15" s="569">
        <f>-'5C1T_Northeast'!$R15</f>
        <v>0</v>
      </c>
      <c r="X15" s="569">
        <f>-'5C1U_Acadiana Ren'!$R15</f>
        <v>0</v>
      </c>
      <c r="Y15" s="569">
        <f>-'5C1V_Laf Ren'!$R15</f>
        <v>0</v>
      </c>
      <c r="Z15" s="569">
        <f>-'5C1W_Willow'!$R15</f>
        <v>0</v>
      </c>
      <c r="AA15" s="569">
        <f>-'5C1X_Tangi'!$R15</f>
        <v>0</v>
      </c>
      <c r="AB15" s="569">
        <f>-'5C1Y_GEO'!$R15</f>
        <v>0</v>
      </c>
      <c r="AC15" s="569">
        <f>-'5C1Z_Lincoln Prep'!$R15</f>
        <v>-4549</v>
      </c>
      <c r="AD15" s="569">
        <f>-'5C1AA_Laurel'!$R15</f>
        <v>0</v>
      </c>
      <c r="AE15" s="569">
        <f>-'5C1AB_Apex'!$R15</f>
        <v>0</v>
      </c>
      <c r="AF15" s="569">
        <f>-'5C1AC_Smothers'!$R15</f>
        <v>0</v>
      </c>
      <c r="AG15" s="569">
        <f>-'5C1AD_Greater'!$R15</f>
        <v>0</v>
      </c>
      <c r="AH15" s="569">
        <f>-'5C1AE_Noble Minds'!$R15</f>
        <v>0</v>
      </c>
      <c r="AI15" s="569">
        <f>-'5C1AF_JCFA-Laf'!$R15</f>
        <v>0</v>
      </c>
      <c r="AJ15" s="569">
        <f>-'5C1AG_Collegiate'!$R15</f>
        <v>0</v>
      </c>
      <c r="AK15" s="569">
        <f>-'5C1AH_BRUP'!$R15</f>
        <v>0</v>
      </c>
      <c r="AL15" s="569">
        <f>-('5C2_LAVCA'!$R15+'5C2_LAVCA'!$S15)</f>
        <v>-625612</v>
      </c>
      <c r="AM15" s="569">
        <f>-('5C3_UnvView'!$R15+'5C3_UnvView'!$S15)</f>
        <v>-382680</v>
      </c>
      <c r="AN15" s="570">
        <f t="shared" si="55"/>
        <v>-5741925</v>
      </c>
      <c r="AO15" s="570">
        <f t="shared" si="56"/>
        <v>213357465</v>
      </c>
      <c r="AP15" s="570">
        <f>ROUND(AO15/'8_2.1.18 SIS'!C15,0)</f>
        <v>5557</v>
      </c>
      <c r="AQ15" s="571">
        <f>[1]Summary!L15</f>
        <v>-256675</v>
      </c>
      <c r="AR15" s="569">
        <f t="shared" si="59"/>
        <v>0</v>
      </c>
      <c r="AS15" s="569">
        <f t="shared" si="60"/>
        <v>-256675</v>
      </c>
      <c r="AT15" s="569"/>
      <c r="AU15" s="569"/>
      <c r="AV15" s="571">
        <f t="shared" si="61"/>
        <v>0</v>
      </c>
      <c r="AW15" s="570">
        <f t="shared" si="62"/>
        <v>213100790</v>
      </c>
      <c r="AX15" s="569">
        <f>'4_Level 4'!E15</f>
        <v>273000</v>
      </c>
      <c r="AY15" s="569">
        <f>'4_Level 4'!L15</f>
        <v>241868</v>
      </c>
      <c r="AZ15" s="569">
        <f>'4_Level 4'!Q15</f>
        <v>1002705</v>
      </c>
      <c r="BA15" s="570">
        <f t="shared" si="63"/>
        <v>214618363</v>
      </c>
      <c r="BB15" s="569"/>
      <c r="BC15" s="569">
        <f t="shared" si="64"/>
        <v>214618363</v>
      </c>
      <c r="BD15" s="569">
        <f t="shared" si="57"/>
        <v>17884864</v>
      </c>
      <c r="BE15" s="569">
        <f>'4_Level 4'!J15</f>
        <v>0</v>
      </c>
      <c r="BF15" s="569">
        <f>'4_Level 4'!M15</f>
        <v>0</v>
      </c>
      <c r="BG15" s="570">
        <f t="shared" si="58"/>
        <v>214618363</v>
      </c>
    </row>
    <row r="16" spans="1:60" ht="15.6" customHeight="1" x14ac:dyDescent="0.2">
      <c r="A16" s="572">
        <v>10</v>
      </c>
      <c r="B16" s="573" t="s">
        <v>15</v>
      </c>
      <c r="C16" s="574">
        <f>'3_Levels 1&amp;2'!AP16</f>
        <v>145636571</v>
      </c>
      <c r="D16" s="574">
        <v>0</v>
      </c>
      <c r="E16" s="574">
        <f>-'5C1A_Madison'!$R16</f>
        <v>0</v>
      </c>
      <c r="F16" s="574">
        <f>-'5C1B_DArbonne'!$R16</f>
        <v>0</v>
      </c>
      <c r="G16" s="574">
        <f>-'5C1C_Intl High'!$R16</f>
        <v>0</v>
      </c>
      <c r="H16" s="574">
        <f>-'5C1D_NOMMA'!$R16</f>
        <v>0</v>
      </c>
      <c r="I16" s="574">
        <f>-'5C1E_LFNO'!$R16</f>
        <v>0</v>
      </c>
      <c r="J16" s="574">
        <f>-'5C1F_L.C. Charter'!$R16</f>
        <v>-3729374</v>
      </c>
      <c r="K16" s="574">
        <f>-'5C1G_JS Clark'!$R16</f>
        <v>0</v>
      </c>
      <c r="L16" s="574">
        <f>-'5C1H_Southwest'!$R16</f>
        <v>-2329806</v>
      </c>
      <c r="M16" s="574">
        <f>-'5C1I_LA Key'!$R16</f>
        <v>0</v>
      </c>
      <c r="N16" s="574">
        <f>-'5C1J_Jeff Chamber'!$R16</f>
        <v>0</v>
      </c>
      <c r="O16" s="574">
        <f>-Placeholder_Tallulah!$R16</f>
        <v>0</v>
      </c>
      <c r="P16" s="574">
        <f>-'5C1M_GEO Mid'!$R16</f>
        <v>0</v>
      </c>
      <c r="Q16" s="574">
        <f>-'5C1N_Delta'!$R16</f>
        <v>0</v>
      </c>
      <c r="R16" s="574">
        <f>-'5C1O_Impact'!$R16</f>
        <v>0</v>
      </c>
      <c r="S16" s="574">
        <f>-'5C1P_Vision'!$R16</f>
        <v>0</v>
      </c>
      <c r="T16" s="574">
        <f>-'5C1Q_Advantage'!$R16</f>
        <v>0</v>
      </c>
      <c r="U16" s="574">
        <f>-'5C1R_Iberville'!$R16</f>
        <v>0</v>
      </c>
      <c r="V16" s="574">
        <f>-'5C1S_LC Col Prep'!$R16</f>
        <v>-1899117</v>
      </c>
      <c r="W16" s="574">
        <f>-'5C1T_Northeast'!$R16</f>
        <v>0</v>
      </c>
      <c r="X16" s="574">
        <f>-'5C1U_Acadiana Ren'!$R16</f>
        <v>0</v>
      </c>
      <c r="Y16" s="574">
        <f>-'5C1V_Laf Ren'!$R16</f>
        <v>0</v>
      </c>
      <c r="Z16" s="574">
        <f>-'5C1W_Willow'!$R16</f>
        <v>0</v>
      </c>
      <c r="AA16" s="574">
        <f>-'5C1X_Tangi'!$R16</f>
        <v>0</v>
      </c>
      <c r="AB16" s="574">
        <f>-'5C1Y_GEO'!$R16</f>
        <v>0</v>
      </c>
      <c r="AC16" s="574">
        <f>-'5C1Z_Lincoln Prep'!$R16</f>
        <v>0</v>
      </c>
      <c r="AD16" s="574">
        <f>-'5C1AA_Laurel'!$R16</f>
        <v>0</v>
      </c>
      <c r="AE16" s="574">
        <f>-'5C1AB_Apex'!$R16</f>
        <v>0</v>
      </c>
      <c r="AF16" s="574">
        <f>-'5C1AC_Smothers'!$R16</f>
        <v>0</v>
      </c>
      <c r="AG16" s="574">
        <f>-'5C1AD_Greater'!$R16</f>
        <v>0</v>
      </c>
      <c r="AH16" s="955">
        <f>-'5C1AE_Noble Minds'!$R16</f>
        <v>0</v>
      </c>
      <c r="AI16" s="955">
        <f>-'5C1AF_JCFA-Laf'!$R16</f>
        <v>0</v>
      </c>
      <c r="AJ16" s="955">
        <f>-'5C1AG_Collegiate'!$R16</f>
        <v>0</v>
      </c>
      <c r="AK16" s="574">
        <f>-'5C1AH_BRUP'!$R16</f>
        <v>0</v>
      </c>
      <c r="AL16" s="574">
        <f>-('5C2_LAVCA'!$R16+'5C2_LAVCA'!$S16)</f>
        <v>-402629</v>
      </c>
      <c r="AM16" s="574">
        <f>-('5C3_UnvView'!$R16+'5C3_UnvView'!$S16)</f>
        <v>-309821</v>
      </c>
      <c r="AN16" s="575">
        <f t="shared" si="55"/>
        <v>-8670747</v>
      </c>
      <c r="AO16" s="575">
        <f t="shared" si="56"/>
        <v>136965824</v>
      </c>
      <c r="AP16" s="575">
        <f>ROUND(AO16/'8_2.1.18 SIS'!C16,0)</f>
        <v>4374</v>
      </c>
      <c r="AQ16" s="576">
        <f>[1]Summary!L16</f>
        <v>-45212</v>
      </c>
      <c r="AR16" s="574">
        <f t="shared" si="59"/>
        <v>0</v>
      </c>
      <c r="AS16" s="574">
        <f t="shared" si="60"/>
        <v>-45212</v>
      </c>
      <c r="AT16" s="574"/>
      <c r="AU16" s="574"/>
      <c r="AV16" s="576">
        <f t="shared" si="61"/>
        <v>0</v>
      </c>
      <c r="AW16" s="575">
        <f t="shared" si="62"/>
        <v>136920612</v>
      </c>
      <c r="AX16" s="574">
        <f>'4_Level 4'!E16</f>
        <v>735000</v>
      </c>
      <c r="AY16" s="574">
        <f>'4_Level 4'!L16</f>
        <v>279174</v>
      </c>
      <c r="AZ16" s="574">
        <f>'4_Level 4'!Q16</f>
        <v>801161</v>
      </c>
      <c r="BA16" s="575">
        <f t="shared" si="63"/>
        <v>138735947</v>
      </c>
      <c r="BB16" s="574"/>
      <c r="BC16" s="574">
        <f t="shared" si="64"/>
        <v>138735947</v>
      </c>
      <c r="BD16" s="574">
        <f t="shared" si="57"/>
        <v>11561329</v>
      </c>
      <c r="BE16" s="574">
        <f>'4_Level 4'!J16</f>
        <v>0</v>
      </c>
      <c r="BF16" s="574">
        <f>'4_Level 4'!M16</f>
        <v>0</v>
      </c>
      <c r="BG16" s="575">
        <f t="shared" si="58"/>
        <v>138735947</v>
      </c>
    </row>
    <row r="17" spans="1:59" ht="15.6" customHeight="1" x14ac:dyDescent="0.2">
      <c r="A17" s="565">
        <v>11</v>
      </c>
      <c r="B17" s="566" t="s">
        <v>16</v>
      </c>
      <c r="C17" s="145">
        <f>'3_Levels 1&amp;2'!AP17</f>
        <v>12376147</v>
      </c>
      <c r="D17" s="145">
        <v>0</v>
      </c>
      <c r="E17" s="145">
        <f>-'5C1A_Madison'!$R17</f>
        <v>0</v>
      </c>
      <c r="F17" s="145">
        <f>-'5C1B_DArbonne'!$R17</f>
        <v>0</v>
      </c>
      <c r="G17" s="145">
        <f>-'5C1C_Intl High'!$R17</f>
        <v>0</v>
      </c>
      <c r="H17" s="145">
        <f>-'5C1D_NOMMA'!$R17</f>
        <v>0</v>
      </c>
      <c r="I17" s="145">
        <f>-'5C1E_LFNO'!$R17</f>
        <v>0</v>
      </c>
      <c r="J17" s="145">
        <f>-'5C1F_L.C. Charter'!$R17</f>
        <v>0</v>
      </c>
      <c r="K17" s="145">
        <f>-'5C1G_JS Clark'!$R17</f>
        <v>0</v>
      </c>
      <c r="L17" s="145">
        <f>-'5C1H_Southwest'!$R17</f>
        <v>0</v>
      </c>
      <c r="M17" s="145">
        <f>-'5C1I_LA Key'!$R17</f>
        <v>0</v>
      </c>
      <c r="N17" s="145">
        <f>-'5C1J_Jeff Chamber'!$R17</f>
        <v>0</v>
      </c>
      <c r="O17" s="145">
        <f>-Placeholder_Tallulah!$R17</f>
        <v>0</v>
      </c>
      <c r="P17" s="145">
        <f>-'5C1M_GEO Mid'!$R17</f>
        <v>0</v>
      </c>
      <c r="Q17" s="145">
        <f>-'5C1N_Delta'!$R17</f>
        <v>0</v>
      </c>
      <c r="R17" s="145">
        <f>-'5C1O_Impact'!$R17</f>
        <v>0</v>
      </c>
      <c r="S17" s="145">
        <f>-'5C1P_Vision'!$R17</f>
        <v>0</v>
      </c>
      <c r="T17" s="145">
        <f>-'5C1Q_Advantage'!$R17</f>
        <v>0</v>
      </c>
      <c r="U17" s="145">
        <f>-'5C1R_Iberville'!$R17</f>
        <v>0</v>
      </c>
      <c r="V17" s="145">
        <f>-'5C1S_LC Col Prep'!$R17</f>
        <v>0</v>
      </c>
      <c r="W17" s="145">
        <f>-'5C1T_Northeast'!$R17</f>
        <v>0</v>
      </c>
      <c r="X17" s="145">
        <f>-'5C1U_Acadiana Ren'!$R17</f>
        <v>0</v>
      </c>
      <c r="Y17" s="145">
        <f>-'5C1V_Laf Ren'!$R17</f>
        <v>0</v>
      </c>
      <c r="Z17" s="145">
        <f>-'5C1W_Willow'!$R17</f>
        <v>0</v>
      </c>
      <c r="AA17" s="145">
        <f>-'5C1X_Tangi'!$R17</f>
        <v>0</v>
      </c>
      <c r="AB17" s="145">
        <f>-'5C1Y_GEO'!$R17</f>
        <v>0</v>
      </c>
      <c r="AC17" s="145">
        <f>-'5C1Z_Lincoln Prep'!$R17</f>
        <v>0</v>
      </c>
      <c r="AD17" s="145">
        <f>-'5C1AA_Laurel'!$R17</f>
        <v>0</v>
      </c>
      <c r="AE17" s="145">
        <f>-'5C1AB_Apex'!$R17</f>
        <v>0</v>
      </c>
      <c r="AF17" s="145">
        <f>-'5C1AC_Smothers'!$R17</f>
        <v>0</v>
      </c>
      <c r="AG17" s="145">
        <f>-'5C1AD_Greater'!$R17</f>
        <v>0</v>
      </c>
      <c r="AH17" s="145">
        <f>-'5C1AE_Noble Minds'!$R17</f>
        <v>0</v>
      </c>
      <c r="AI17" s="145">
        <f>-'5C1AF_JCFA-Laf'!$R17</f>
        <v>0</v>
      </c>
      <c r="AJ17" s="145">
        <f>-'5C1AG_Collegiate'!$R17</f>
        <v>0</v>
      </c>
      <c r="AK17" s="145">
        <f>-'5C1AH_BRUP'!$R17</f>
        <v>0</v>
      </c>
      <c r="AL17" s="145">
        <f>-('5C2_LAVCA'!$R17+'5C2_LAVCA'!$S17)</f>
        <v>-11936</v>
      </c>
      <c r="AM17" s="145">
        <f>-('5C3_UnvView'!$R17+'5C3_UnvView'!$S17)</f>
        <v>-55052</v>
      </c>
      <c r="AN17" s="144">
        <f t="shared" si="55"/>
        <v>-66988</v>
      </c>
      <c r="AO17" s="144">
        <f t="shared" si="56"/>
        <v>12309159</v>
      </c>
      <c r="AP17" s="144">
        <f>ROUND(AO17/'8_2.1.18 SIS'!C17,0)</f>
        <v>7830</v>
      </c>
      <c r="AQ17" s="146">
        <f>[1]Summary!L17</f>
        <v>-48559</v>
      </c>
      <c r="AR17" s="145">
        <f t="shared" si="59"/>
        <v>0</v>
      </c>
      <c r="AS17" s="145">
        <f t="shared" si="60"/>
        <v>-48559</v>
      </c>
      <c r="AT17" s="145"/>
      <c r="AU17" s="145"/>
      <c r="AV17" s="146">
        <f t="shared" si="61"/>
        <v>0</v>
      </c>
      <c r="AW17" s="144">
        <f t="shared" si="62"/>
        <v>12260600</v>
      </c>
      <c r="AX17" s="145">
        <f>'4_Level 4'!E17</f>
        <v>0</v>
      </c>
      <c r="AY17" s="145">
        <f>'4_Level 4'!L17</f>
        <v>33201</v>
      </c>
      <c r="AZ17" s="145">
        <f>'4_Level 4'!Q17</f>
        <v>40061</v>
      </c>
      <c r="BA17" s="144">
        <f t="shared" si="63"/>
        <v>12333862</v>
      </c>
      <c r="BB17" s="145"/>
      <c r="BC17" s="145">
        <f t="shared" si="64"/>
        <v>12333862</v>
      </c>
      <c r="BD17" s="145">
        <f t="shared" si="57"/>
        <v>1027822</v>
      </c>
      <c r="BE17" s="145">
        <f>'4_Level 4'!J17</f>
        <v>0</v>
      </c>
      <c r="BF17" s="145">
        <f>'4_Level 4'!M17</f>
        <v>0</v>
      </c>
      <c r="BG17" s="144">
        <f t="shared" si="58"/>
        <v>12333862</v>
      </c>
    </row>
    <row r="18" spans="1:59" ht="15.6" customHeight="1" x14ac:dyDescent="0.2">
      <c r="A18" s="567">
        <v>12</v>
      </c>
      <c r="B18" s="568" t="s">
        <v>17</v>
      </c>
      <c r="C18" s="569">
        <f>'3_Levels 1&amp;2'!AP18</f>
        <v>5088945</v>
      </c>
      <c r="D18" s="569">
        <v>0</v>
      </c>
      <c r="E18" s="569">
        <f>-'5C1A_Madison'!$R18</f>
        <v>0</v>
      </c>
      <c r="F18" s="569">
        <f>-'5C1B_DArbonne'!$R18</f>
        <v>0</v>
      </c>
      <c r="G18" s="569">
        <f>-'5C1C_Intl High'!$R18</f>
        <v>0</v>
      </c>
      <c r="H18" s="569">
        <f>-'5C1D_NOMMA'!$R18</f>
        <v>0</v>
      </c>
      <c r="I18" s="569">
        <f>-'5C1E_LFNO'!$R18</f>
        <v>0</v>
      </c>
      <c r="J18" s="569">
        <f>-'5C1F_L.C. Charter'!$R18</f>
        <v>0</v>
      </c>
      <c r="K18" s="569">
        <f>-'5C1G_JS Clark'!$R18</f>
        <v>0</v>
      </c>
      <c r="L18" s="569">
        <f>-'5C1H_Southwest'!$R18</f>
        <v>-6689</v>
      </c>
      <c r="M18" s="569">
        <f>-'5C1I_LA Key'!$R18</f>
        <v>0</v>
      </c>
      <c r="N18" s="569">
        <f>-'5C1J_Jeff Chamber'!$R18</f>
        <v>0</v>
      </c>
      <c r="O18" s="569">
        <f>-Placeholder_Tallulah!$R18</f>
        <v>0</v>
      </c>
      <c r="P18" s="569">
        <f>-'5C1M_GEO Mid'!$R18</f>
        <v>0</v>
      </c>
      <c r="Q18" s="569">
        <f>-'5C1N_Delta'!$R18</f>
        <v>0</v>
      </c>
      <c r="R18" s="569">
        <f>-'5C1O_Impact'!$R18</f>
        <v>0</v>
      </c>
      <c r="S18" s="569">
        <f>-'5C1P_Vision'!$R18</f>
        <v>0</v>
      </c>
      <c r="T18" s="569">
        <f>-'5C1Q_Advantage'!$R18</f>
        <v>0</v>
      </c>
      <c r="U18" s="569">
        <f>-'5C1R_Iberville'!$R18</f>
        <v>0</v>
      </c>
      <c r="V18" s="569">
        <f>-'5C1S_LC Col Prep'!$R18</f>
        <v>0</v>
      </c>
      <c r="W18" s="569">
        <f>-'5C1T_Northeast'!$R18</f>
        <v>0</v>
      </c>
      <c r="X18" s="569">
        <f>-'5C1U_Acadiana Ren'!$R18</f>
        <v>0</v>
      </c>
      <c r="Y18" s="569">
        <f>-'5C1V_Laf Ren'!$R18</f>
        <v>0</v>
      </c>
      <c r="Z18" s="569">
        <f>-'5C1W_Willow'!$R18</f>
        <v>0</v>
      </c>
      <c r="AA18" s="569">
        <f>-'5C1X_Tangi'!$R18</f>
        <v>0</v>
      </c>
      <c r="AB18" s="569">
        <f>-'5C1Y_GEO'!$R18</f>
        <v>0</v>
      </c>
      <c r="AC18" s="569">
        <f>-'5C1Z_Lincoln Prep'!$R18</f>
        <v>0</v>
      </c>
      <c r="AD18" s="569">
        <f>-'5C1AA_Laurel'!$R18</f>
        <v>0</v>
      </c>
      <c r="AE18" s="569">
        <f>-'5C1AB_Apex'!$R18</f>
        <v>0</v>
      </c>
      <c r="AF18" s="569">
        <f>-'5C1AC_Smothers'!$R18</f>
        <v>0</v>
      </c>
      <c r="AG18" s="569">
        <f>-'5C1AD_Greater'!$R18</f>
        <v>0</v>
      </c>
      <c r="AH18" s="569">
        <f>-'5C1AE_Noble Minds'!$R18</f>
        <v>0</v>
      </c>
      <c r="AI18" s="569">
        <f>-'5C1AF_JCFA-Laf'!$R18</f>
        <v>0</v>
      </c>
      <c r="AJ18" s="569">
        <f>-'5C1AG_Collegiate'!$R18</f>
        <v>0</v>
      </c>
      <c r="AK18" s="569">
        <f>-'5C1AH_BRUP'!$R18</f>
        <v>0</v>
      </c>
      <c r="AL18" s="569">
        <f>-('5C2_LAVCA'!$R18+'5C2_LAVCA'!$S18)</f>
        <v>-3344</v>
      </c>
      <c r="AM18" s="569">
        <f>-('5C3_UnvView'!$R18+'5C3_UnvView'!$S18)</f>
        <v>0</v>
      </c>
      <c r="AN18" s="570">
        <f t="shared" si="55"/>
        <v>-10033</v>
      </c>
      <c r="AO18" s="570">
        <f t="shared" si="56"/>
        <v>5078912</v>
      </c>
      <c r="AP18" s="570">
        <f>ROUND(AO18/'8_2.1.18 SIS'!C18,0)</f>
        <v>3862</v>
      </c>
      <c r="AQ18" s="571">
        <f>[1]Summary!L18</f>
        <v>-864</v>
      </c>
      <c r="AR18" s="569">
        <f t="shared" si="59"/>
        <v>0</v>
      </c>
      <c r="AS18" s="569">
        <f t="shared" si="60"/>
        <v>-864</v>
      </c>
      <c r="AT18" s="569"/>
      <c r="AU18" s="569"/>
      <c r="AV18" s="571">
        <f t="shared" si="61"/>
        <v>0</v>
      </c>
      <c r="AW18" s="570">
        <f t="shared" si="62"/>
        <v>5078048</v>
      </c>
      <c r="AX18" s="569">
        <f>'4_Level 4'!E18</f>
        <v>42000</v>
      </c>
      <c r="AY18" s="569">
        <f>'4_Level 4'!L18</f>
        <v>25000</v>
      </c>
      <c r="AZ18" s="569">
        <f>'4_Level 4'!Q18</f>
        <v>34161</v>
      </c>
      <c r="BA18" s="570">
        <f t="shared" si="63"/>
        <v>5179209</v>
      </c>
      <c r="BB18" s="569"/>
      <c r="BC18" s="569">
        <f t="shared" si="64"/>
        <v>5179209</v>
      </c>
      <c r="BD18" s="569">
        <f t="shared" si="57"/>
        <v>431601</v>
      </c>
      <c r="BE18" s="569">
        <f>'4_Level 4'!J18</f>
        <v>0</v>
      </c>
      <c r="BF18" s="569">
        <f>'4_Level 4'!M18</f>
        <v>0</v>
      </c>
      <c r="BG18" s="570">
        <f t="shared" si="58"/>
        <v>5179209</v>
      </c>
    </row>
    <row r="19" spans="1:59" ht="15.6" customHeight="1" x14ac:dyDescent="0.2">
      <c r="A19" s="567">
        <v>13</v>
      </c>
      <c r="B19" s="568" t="s">
        <v>18</v>
      </c>
      <c r="C19" s="569">
        <f>'3_Levels 1&amp;2'!AP19</f>
        <v>9850214</v>
      </c>
      <c r="D19" s="569">
        <v>0</v>
      </c>
      <c r="E19" s="569">
        <f>-'5C1A_Madison'!$R19</f>
        <v>0</v>
      </c>
      <c r="F19" s="569">
        <f>-'5C1B_DArbonne'!$R19</f>
        <v>0</v>
      </c>
      <c r="G19" s="569">
        <f>-'5C1C_Intl High'!$R19</f>
        <v>0</v>
      </c>
      <c r="H19" s="569">
        <f>-'5C1D_NOMMA'!$R19</f>
        <v>0</v>
      </c>
      <c r="I19" s="569">
        <f>-'5C1E_LFNO'!$R19</f>
        <v>0</v>
      </c>
      <c r="J19" s="569">
        <f>-'5C1F_L.C. Charter'!$R19</f>
        <v>0</v>
      </c>
      <c r="K19" s="569">
        <f>-'5C1G_JS Clark'!$R19</f>
        <v>0</v>
      </c>
      <c r="L19" s="569">
        <f>-'5C1H_Southwest'!$R19</f>
        <v>0</v>
      </c>
      <c r="M19" s="569">
        <f>-'5C1I_LA Key'!$R19</f>
        <v>0</v>
      </c>
      <c r="N19" s="569">
        <f>-'5C1J_Jeff Chamber'!$R19</f>
        <v>0</v>
      </c>
      <c r="O19" s="569">
        <f>-Placeholder_Tallulah!$R19</f>
        <v>0</v>
      </c>
      <c r="P19" s="569">
        <f>-'5C1M_GEO Mid'!$R19</f>
        <v>0</v>
      </c>
      <c r="Q19" s="569">
        <f>-'5C1N_Delta'!$R19</f>
        <v>-511811</v>
      </c>
      <c r="R19" s="569">
        <f>-'5C1O_Impact'!$R19</f>
        <v>0</v>
      </c>
      <c r="S19" s="569">
        <f>-'5C1P_Vision'!$R19</f>
        <v>0</v>
      </c>
      <c r="T19" s="569">
        <f>-'5C1Q_Advantage'!$R19</f>
        <v>0</v>
      </c>
      <c r="U19" s="569">
        <f>-'5C1R_Iberville'!$R19</f>
        <v>0</v>
      </c>
      <c r="V19" s="569">
        <f>-'5C1S_LC Col Prep'!$R19</f>
        <v>0</v>
      </c>
      <c r="W19" s="569">
        <f>-'5C1T_Northeast'!$R19</f>
        <v>0</v>
      </c>
      <c r="X19" s="569">
        <f>-'5C1U_Acadiana Ren'!$R19</f>
        <v>0</v>
      </c>
      <c r="Y19" s="569">
        <f>-'5C1V_Laf Ren'!$R19</f>
        <v>0</v>
      </c>
      <c r="Z19" s="569">
        <f>-'5C1W_Willow'!$R19</f>
        <v>0</v>
      </c>
      <c r="AA19" s="569">
        <f>-'5C1X_Tangi'!$R19</f>
        <v>0</v>
      </c>
      <c r="AB19" s="569">
        <f>-'5C1Y_GEO'!$R19</f>
        <v>0</v>
      </c>
      <c r="AC19" s="569">
        <f>-'5C1Z_Lincoln Prep'!$R19</f>
        <v>0</v>
      </c>
      <c r="AD19" s="569">
        <f>-'5C1AA_Laurel'!$R19</f>
        <v>0</v>
      </c>
      <c r="AE19" s="569">
        <f>-'5C1AB_Apex'!$R19</f>
        <v>0</v>
      </c>
      <c r="AF19" s="569">
        <f>-'5C1AC_Smothers'!$R19</f>
        <v>0</v>
      </c>
      <c r="AG19" s="569">
        <f>-'5C1AD_Greater'!$R19</f>
        <v>0</v>
      </c>
      <c r="AH19" s="569">
        <f>-'5C1AE_Noble Minds'!$R19</f>
        <v>0</v>
      </c>
      <c r="AI19" s="569">
        <f>-'5C1AF_JCFA-Laf'!$R19</f>
        <v>0</v>
      </c>
      <c r="AJ19" s="569">
        <f>-'5C1AG_Collegiate'!$R19</f>
        <v>0</v>
      </c>
      <c r="AK19" s="569">
        <f>-'5C1AH_BRUP'!$R19</f>
        <v>0</v>
      </c>
      <c r="AL19" s="569">
        <f>-('5C2_LAVCA'!$R19+'5C2_LAVCA'!$S19)</f>
        <v>-58603</v>
      </c>
      <c r="AM19" s="569">
        <f>-('5C3_UnvView'!$R19+'5C3_UnvView'!$S19)</f>
        <v>-28390</v>
      </c>
      <c r="AN19" s="570">
        <f t="shared" si="55"/>
        <v>-598804</v>
      </c>
      <c r="AO19" s="570">
        <f t="shared" si="56"/>
        <v>9251410</v>
      </c>
      <c r="AP19" s="570">
        <f>ROUND(AO19/'8_2.1.18 SIS'!C19,0)</f>
        <v>7461</v>
      </c>
      <c r="AQ19" s="571">
        <f>[1]Summary!L19</f>
        <v>33976</v>
      </c>
      <c r="AR19" s="569">
        <f t="shared" si="59"/>
        <v>33976</v>
      </c>
      <c r="AS19" s="569">
        <f t="shared" si="60"/>
        <v>0</v>
      </c>
      <c r="AT19" s="569"/>
      <c r="AU19" s="569"/>
      <c r="AV19" s="571">
        <f t="shared" si="61"/>
        <v>0</v>
      </c>
      <c r="AW19" s="570">
        <f t="shared" si="62"/>
        <v>9285386</v>
      </c>
      <c r="AX19" s="569">
        <f>'4_Level 4'!E19</f>
        <v>0</v>
      </c>
      <c r="AY19" s="569">
        <f>'4_Level 4'!L19</f>
        <v>25000</v>
      </c>
      <c r="AZ19" s="569">
        <f>'4_Level 4'!Q19</f>
        <v>31919</v>
      </c>
      <c r="BA19" s="570">
        <f t="shared" si="63"/>
        <v>9342305</v>
      </c>
      <c r="BB19" s="569"/>
      <c r="BC19" s="569">
        <f t="shared" si="64"/>
        <v>9342305</v>
      </c>
      <c r="BD19" s="569">
        <f t="shared" si="57"/>
        <v>778525</v>
      </c>
      <c r="BE19" s="569">
        <f>'4_Level 4'!J19</f>
        <v>0</v>
      </c>
      <c r="BF19" s="569">
        <f>'4_Level 4'!M19</f>
        <v>0</v>
      </c>
      <c r="BG19" s="570">
        <f t="shared" si="58"/>
        <v>9342305</v>
      </c>
    </row>
    <row r="20" spans="1:59" ht="15.6" customHeight="1" x14ac:dyDescent="0.2">
      <c r="A20" s="567">
        <v>14</v>
      </c>
      <c r="B20" s="568" t="s">
        <v>19</v>
      </c>
      <c r="C20" s="569">
        <f>'3_Levels 1&amp;2'!AP20</f>
        <v>12685228</v>
      </c>
      <c r="D20" s="569">
        <v>0</v>
      </c>
      <c r="E20" s="569">
        <f>-'5C1A_Madison'!$R20</f>
        <v>0</v>
      </c>
      <c r="F20" s="569">
        <f>-'5C1B_DArbonne'!$R20</f>
        <v>-35111</v>
      </c>
      <c r="G20" s="569">
        <f>-'5C1C_Intl High'!$R20</f>
        <v>0</v>
      </c>
      <c r="H20" s="569">
        <f>-'5C1D_NOMMA'!$R20</f>
        <v>0</v>
      </c>
      <c r="I20" s="569">
        <f>-'5C1E_LFNO'!$R20</f>
        <v>0</v>
      </c>
      <c r="J20" s="569">
        <f>-'5C1F_L.C. Charter'!$R20</f>
        <v>0</v>
      </c>
      <c r="K20" s="569">
        <f>-'5C1G_JS Clark'!$R20</f>
        <v>0</v>
      </c>
      <c r="L20" s="569">
        <f>-'5C1H_Southwest'!$R20</f>
        <v>0</v>
      </c>
      <c r="M20" s="569">
        <f>-'5C1I_LA Key'!$R20</f>
        <v>0</v>
      </c>
      <c r="N20" s="569">
        <f>-'5C1J_Jeff Chamber'!$R20</f>
        <v>0</v>
      </c>
      <c r="O20" s="569">
        <f>-Placeholder_Tallulah!$R20</f>
        <v>0</v>
      </c>
      <c r="P20" s="569">
        <f>-'5C1M_GEO Mid'!$R20</f>
        <v>0</v>
      </c>
      <c r="Q20" s="569">
        <f>-'5C1N_Delta'!$R20</f>
        <v>0</v>
      </c>
      <c r="R20" s="569">
        <f>-'5C1O_Impact'!$R20</f>
        <v>0</v>
      </c>
      <c r="S20" s="569">
        <f>-'5C1P_Vision'!$R20</f>
        <v>0</v>
      </c>
      <c r="T20" s="569">
        <f>-'5C1Q_Advantage'!$R20</f>
        <v>0</v>
      </c>
      <c r="U20" s="569">
        <f>-'5C1R_Iberville'!$R20</f>
        <v>0</v>
      </c>
      <c r="V20" s="569">
        <f>-'5C1S_LC Col Prep'!$R20</f>
        <v>0</v>
      </c>
      <c r="W20" s="569">
        <f>-'5C1T_Northeast'!$R20</f>
        <v>-289231</v>
      </c>
      <c r="X20" s="569">
        <f>-'5C1U_Acadiana Ren'!$R20</f>
        <v>0</v>
      </c>
      <c r="Y20" s="569">
        <f>-'5C1V_Laf Ren'!$R20</f>
        <v>0</v>
      </c>
      <c r="Z20" s="569">
        <f>-'5C1W_Willow'!$R20</f>
        <v>0</v>
      </c>
      <c r="AA20" s="569">
        <f>-'5C1X_Tangi'!$R20</f>
        <v>0</v>
      </c>
      <c r="AB20" s="569">
        <f>-'5C1Y_GEO'!$R20</f>
        <v>0</v>
      </c>
      <c r="AC20" s="569">
        <f>-'5C1Z_Lincoln Prep'!$R20</f>
        <v>-316894</v>
      </c>
      <c r="AD20" s="569">
        <f>-'5C1AA_Laurel'!$R20</f>
        <v>0</v>
      </c>
      <c r="AE20" s="569">
        <f>-'5C1AB_Apex'!$R20</f>
        <v>0</v>
      </c>
      <c r="AF20" s="569">
        <f>-'5C1AC_Smothers'!$R20</f>
        <v>0</v>
      </c>
      <c r="AG20" s="569">
        <f>-'5C1AD_Greater'!$R20</f>
        <v>0</v>
      </c>
      <c r="AH20" s="569">
        <f>-'5C1AE_Noble Minds'!$R20</f>
        <v>0</v>
      </c>
      <c r="AI20" s="569">
        <f>-'5C1AF_JCFA-Laf'!$R20</f>
        <v>0</v>
      </c>
      <c r="AJ20" s="569">
        <f>-'5C1AG_Collegiate'!$R20</f>
        <v>0</v>
      </c>
      <c r="AK20" s="569">
        <f>-'5C1AH_BRUP'!$R20</f>
        <v>0</v>
      </c>
      <c r="AL20" s="569">
        <f>-('5C2_LAVCA'!$R20+'5C2_LAVCA'!$S20)</f>
        <v>-45103</v>
      </c>
      <c r="AM20" s="569">
        <f>-('5C3_UnvView'!$R20+'5C3_UnvView'!$S20)</f>
        <v>-53194</v>
      </c>
      <c r="AN20" s="570">
        <f t="shared" si="55"/>
        <v>-739533</v>
      </c>
      <c r="AO20" s="570">
        <f t="shared" si="56"/>
        <v>11945695</v>
      </c>
      <c r="AP20" s="570">
        <f>ROUND(AO20/'8_2.1.18 SIS'!C20,0)</f>
        <v>7231</v>
      </c>
      <c r="AQ20" s="571">
        <f>[1]Summary!L20</f>
        <v>-6811</v>
      </c>
      <c r="AR20" s="569">
        <f t="shared" si="59"/>
        <v>0</v>
      </c>
      <c r="AS20" s="569">
        <f t="shared" si="60"/>
        <v>-6811</v>
      </c>
      <c r="AT20" s="569"/>
      <c r="AU20" s="569"/>
      <c r="AV20" s="571">
        <f t="shared" si="61"/>
        <v>0</v>
      </c>
      <c r="AW20" s="570">
        <f t="shared" si="62"/>
        <v>11938884</v>
      </c>
      <c r="AX20" s="569">
        <f>'4_Level 4'!E20</f>
        <v>0</v>
      </c>
      <c r="AY20" s="569">
        <f>'4_Level 4'!L20</f>
        <v>25000</v>
      </c>
      <c r="AZ20" s="569">
        <f>'4_Level 4'!Q20</f>
        <v>39884</v>
      </c>
      <c r="BA20" s="570">
        <f t="shared" si="63"/>
        <v>12003768</v>
      </c>
      <c r="BB20" s="569"/>
      <c r="BC20" s="569">
        <f t="shared" si="64"/>
        <v>12003768</v>
      </c>
      <c r="BD20" s="569">
        <f t="shared" si="57"/>
        <v>1000314</v>
      </c>
      <c r="BE20" s="569">
        <f>'4_Level 4'!J20</f>
        <v>0</v>
      </c>
      <c r="BF20" s="569">
        <f>'4_Level 4'!M20</f>
        <v>0</v>
      </c>
      <c r="BG20" s="570">
        <f t="shared" si="58"/>
        <v>12003768</v>
      </c>
    </row>
    <row r="21" spans="1:59" ht="15.6" customHeight="1" x14ac:dyDescent="0.2">
      <c r="A21" s="572">
        <v>15</v>
      </c>
      <c r="B21" s="573" t="s">
        <v>20</v>
      </c>
      <c r="C21" s="574">
        <f>'3_Levels 1&amp;2'!AP21</f>
        <v>24087657</v>
      </c>
      <c r="D21" s="574">
        <v>0</v>
      </c>
      <c r="E21" s="574">
        <f>-'5C1A_Madison'!$R21</f>
        <v>0</v>
      </c>
      <c r="F21" s="574">
        <f>-'5C1B_DArbonne'!$R21</f>
        <v>0</v>
      </c>
      <c r="G21" s="574">
        <f>-'5C1C_Intl High'!$R21</f>
        <v>0</v>
      </c>
      <c r="H21" s="574">
        <f>-'5C1D_NOMMA'!$R21</f>
        <v>0</v>
      </c>
      <c r="I21" s="574">
        <f>-'5C1E_LFNO'!$R21</f>
        <v>0</v>
      </c>
      <c r="J21" s="574">
        <f>-'5C1F_L.C. Charter'!$R21</f>
        <v>0</v>
      </c>
      <c r="K21" s="574">
        <f>-'5C1G_JS Clark'!$R21</f>
        <v>0</v>
      </c>
      <c r="L21" s="574">
        <f>-'5C1H_Southwest'!$R21</f>
        <v>0</v>
      </c>
      <c r="M21" s="574">
        <f>-'5C1I_LA Key'!$R21</f>
        <v>0</v>
      </c>
      <c r="N21" s="574">
        <f>-'5C1J_Jeff Chamber'!$R21</f>
        <v>0</v>
      </c>
      <c r="O21" s="574">
        <f>-Placeholder_Tallulah!$R21</f>
        <v>0</v>
      </c>
      <c r="P21" s="574">
        <f>-'5C1M_GEO Mid'!$R21</f>
        <v>0</v>
      </c>
      <c r="Q21" s="574">
        <f>-'5C1N_Delta'!$R21</f>
        <v>-2103245</v>
      </c>
      <c r="R21" s="574">
        <f>-'5C1O_Impact'!$R21</f>
        <v>0</v>
      </c>
      <c r="S21" s="574">
        <f>-'5C1P_Vision'!$R21</f>
        <v>0</v>
      </c>
      <c r="T21" s="574">
        <f>-'5C1Q_Advantage'!$R21</f>
        <v>0</v>
      </c>
      <c r="U21" s="574">
        <f>-'5C1R_Iberville'!$R21</f>
        <v>0</v>
      </c>
      <c r="V21" s="574">
        <f>-'5C1S_LC Col Prep'!$R21</f>
        <v>0</v>
      </c>
      <c r="W21" s="574">
        <f>-'5C1T_Northeast'!$R21</f>
        <v>0</v>
      </c>
      <c r="X21" s="574">
        <f>-'5C1U_Acadiana Ren'!$R21</f>
        <v>0</v>
      </c>
      <c r="Y21" s="574">
        <f>-'5C1V_Laf Ren'!$R21</f>
        <v>0</v>
      </c>
      <c r="Z21" s="574">
        <f>-'5C1W_Willow'!$R21</f>
        <v>0</v>
      </c>
      <c r="AA21" s="574">
        <f>-'5C1X_Tangi'!$R21</f>
        <v>0</v>
      </c>
      <c r="AB21" s="574">
        <f>-'5C1Y_GEO'!$R21</f>
        <v>0</v>
      </c>
      <c r="AC21" s="574">
        <f>-'5C1Z_Lincoln Prep'!$R21</f>
        <v>0</v>
      </c>
      <c r="AD21" s="574">
        <f>-'5C1AA_Laurel'!$R21</f>
        <v>0</v>
      </c>
      <c r="AE21" s="574">
        <f>-'5C1AB_Apex'!$R21</f>
        <v>0</v>
      </c>
      <c r="AF21" s="574">
        <f>-'5C1AC_Smothers'!$R21</f>
        <v>0</v>
      </c>
      <c r="AG21" s="574">
        <f>-'5C1AD_Greater'!$R21</f>
        <v>0</v>
      </c>
      <c r="AH21" s="955">
        <f>-'5C1AE_Noble Minds'!$R21</f>
        <v>0</v>
      </c>
      <c r="AI21" s="955">
        <f>-'5C1AF_JCFA-Laf'!$R21</f>
        <v>0</v>
      </c>
      <c r="AJ21" s="955">
        <f>-'5C1AG_Collegiate'!$R21</f>
        <v>0</v>
      </c>
      <c r="AK21" s="574">
        <f>-'5C1AH_BRUP'!$R21</f>
        <v>0</v>
      </c>
      <c r="AL21" s="574">
        <f>-('5C2_LAVCA'!$R21+'5C2_LAVCA'!$S21)</f>
        <v>-52001</v>
      </c>
      <c r="AM21" s="574">
        <f>-('5C3_UnvView'!$R21+'5C3_UnvView'!$S21)</f>
        <v>-21253</v>
      </c>
      <c r="AN21" s="575">
        <f t="shared" si="55"/>
        <v>-2176499</v>
      </c>
      <c r="AO21" s="575">
        <f t="shared" si="56"/>
        <v>21911158</v>
      </c>
      <c r="AP21" s="575">
        <f>ROUND(AO21/'8_2.1.18 SIS'!C21,0)</f>
        <v>6732</v>
      </c>
      <c r="AQ21" s="576">
        <f>[1]Summary!L21</f>
        <v>-152634</v>
      </c>
      <c r="AR21" s="574">
        <f t="shared" si="59"/>
        <v>0</v>
      </c>
      <c r="AS21" s="574">
        <f t="shared" si="60"/>
        <v>-152634</v>
      </c>
      <c r="AT21" s="574"/>
      <c r="AU21" s="574"/>
      <c r="AV21" s="576">
        <f t="shared" si="61"/>
        <v>0</v>
      </c>
      <c r="AW21" s="575">
        <f t="shared" si="62"/>
        <v>21758524</v>
      </c>
      <c r="AX21" s="574">
        <f>'4_Level 4'!E21</f>
        <v>42000</v>
      </c>
      <c r="AY21" s="574">
        <f>'4_Level 4'!L21</f>
        <v>25000</v>
      </c>
      <c r="AZ21" s="574">
        <f>'4_Level 4'!Q21</f>
        <v>84075</v>
      </c>
      <c r="BA21" s="575">
        <f t="shared" si="63"/>
        <v>21909599</v>
      </c>
      <c r="BB21" s="574"/>
      <c r="BC21" s="574">
        <f t="shared" si="64"/>
        <v>21909599</v>
      </c>
      <c r="BD21" s="574">
        <f t="shared" si="57"/>
        <v>1825800</v>
      </c>
      <c r="BE21" s="574">
        <f>'4_Level 4'!J21</f>
        <v>0</v>
      </c>
      <c r="BF21" s="574">
        <f>'4_Level 4'!M21</f>
        <v>0</v>
      </c>
      <c r="BG21" s="575">
        <f t="shared" si="58"/>
        <v>21909599</v>
      </c>
    </row>
    <row r="22" spans="1:59" ht="15.6" customHeight="1" x14ac:dyDescent="0.2">
      <c r="A22" s="565">
        <v>16</v>
      </c>
      <c r="B22" s="566" t="s">
        <v>21</v>
      </c>
      <c r="C22" s="145">
        <f>'3_Levels 1&amp;2'!AP22</f>
        <v>14667741</v>
      </c>
      <c r="D22" s="145">
        <v>0</v>
      </c>
      <c r="E22" s="145">
        <f>-'5C1A_Madison'!$R22</f>
        <v>0</v>
      </c>
      <c r="F22" s="145">
        <f>-'5C1B_DArbonne'!$R22</f>
        <v>0</v>
      </c>
      <c r="G22" s="145">
        <f>-'5C1C_Intl High'!$R22</f>
        <v>0</v>
      </c>
      <c r="H22" s="145">
        <f>-'5C1D_NOMMA'!$R22</f>
        <v>0</v>
      </c>
      <c r="I22" s="145">
        <f>-'5C1E_LFNO'!$R22</f>
        <v>0</v>
      </c>
      <c r="J22" s="145">
        <f>-'5C1F_L.C. Charter'!$R22</f>
        <v>0</v>
      </c>
      <c r="K22" s="145">
        <f>-'5C1G_JS Clark'!$R22</f>
        <v>-2697</v>
      </c>
      <c r="L22" s="145">
        <f>-'5C1H_Southwest'!$R22</f>
        <v>0</v>
      </c>
      <c r="M22" s="145">
        <f>-'5C1I_LA Key'!$R22</f>
        <v>0</v>
      </c>
      <c r="N22" s="145">
        <f>-'5C1J_Jeff Chamber'!$R22</f>
        <v>0</v>
      </c>
      <c r="O22" s="145">
        <f>-Placeholder_Tallulah!$R22</f>
        <v>0</v>
      </c>
      <c r="P22" s="145">
        <f>-'5C1M_GEO Mid'!$R22</f>
        <v>0</v>
      </c>
      <c r="Q22" s="145">
        <f>-'5C1N_Delta'!$R22</f>
        <v>0</v>
      </c>
      <c r="R22" s="145">
        <f>-'5C1O_Impact'!$R22</f>
        <v>0</v>
      </c>
      <c r="S22" s="145">
        <f>-'5C1P_Vision'!$R22</f>
        <v>0</v>
      </c>
      <c r="T22" s="145">
        <f>-'5C1Q_Advantage'!$R22</f>
        <v>0</v>
      </c>
      <c r="U22" s="145">
        <f>-'5C1R_Iberville'!$R22</f>
        <v>0</v>
      </c>
      <c r="V22" s="145">
        <f>-'5C1S_LC Col Prep'!$R22</f>
        <v>0</v>
      </c>
      <c r="W22" s="145">
        <f>-'5C1T_Northeast'!$R22</f>
        <v>0</v>
      </c>
      <c r="X22" s="145">
        <f>-'5C1U_Acadiana Ren'!$R22</f>
        <v>0</v>
      </c>
      <c r="Y22" s="145">
        <f>-'5C1V_Laf Ren'!$R22</f>
        <v>0</v>
      </c>
      <c r="Z22" s="145">
        <f>-'5C1W_Willow'!$R22</f>
        <v>0</v>
      </c>
      <c r="AA22" s="145">
        <f>-'5C1X_Tangi'!$R22</f>
        <v>0</v>
      </c>
      <c r="AB22" s="145">
        <f>-'5C1Y_GEO'!$R22</f>
        <v>0</v>
      </c>
      <c r="AC22" s="145">
        <f>-'5C1Z_Lincoln Prep'!$R22</f>
        <v>0</v>
      </c>
      <c r="AD22" s="145">
        <f>-'5C1AA_Laurel'!$R22</f>
        <v>0</v>
      </c>
      <c r="AE22" s="145">
        <f>-'5C1AB_Apex'!$R22</f>
        <v>0</v>
      </c>
      <c r="AF22" s="145">
        <f>-'5C1AC_Smothers'!$R22</f>
        <v>0</v>
      </c>
      <c r="AG22" s="145">
        <f>-'5C1AD_Greater'!$R22</f>
        <v>0</v>
      </c>
      <c r="AH22" s="145">
        <f>-'5C1AE_Noble Minds'!$R22</f>
        <v>0</v>
      </c>
      <c r="AI22" s="145">
        <f>-'5C1AF_JCFA-Laf'!$R22</f>
        <v>0</v>
      </c>
      <c r="AJ22" s="145">
        <f>-'5C1AG_Collegiate'!$R22</f>
        <v>0</v>
      </c>
      <c r="AK22" s="145">
        <f>-'5C1AH_BRUP'!$R22</f>
        <v>0</v>
      </c>
      <c r="AL22" s="145">
        <f>-('5C2_LAVCA'!$R22+'5C2_LAVCA'!$S22)</f>
        <v>-41130</v>
      </c>
      <c r="AM22" s="145">
        <f>-('5C3_UnvView'!$R22+'5C3_UnvView'!$S22)</f>
        <v>-29158</v>
      </c>
      <c r="AN22" s="144">
        <f t="shared" si="55"/>
        <v>-72985</v>
      </c>
      <c r="AO22" s="144">
        <f t="shared" si="56"/>
        <v>14594756</v>
      </c>
      <c r="AP22" s="144">
        <f>ROUND(AO22/'8_2.1.18 SIS'!C22,0)</f>
        <v>2979</v>
      </c>
      <c r="AQ22" s="146">
        <f>[1]Summary!L22</f>
        <v>3376</v>
      </c>
      <c r="AR22" s="145">
        <f t="shared" si="59"/>
        <v>3376</v>
      </c>
      <c r="AS22" s="145">
        <f t="shared" si="60"/>
        <v>0</v>
      </c>
      <c r="AT22" s="145"/>
      <c r="AU22" s="145"/>
      <c r="AV22" s="146">
        <f t="shared" si="61"/>
        <v>0</v>
      </c>
      <c r="AW22" s="144">
        <f t="shared" si="62"/>
        <v>14598132</v>
      </c>
      <c r="AX22" s="145">
        <f>'4_Level 4'!E22</f>
        <v>0</v>
      </c>
      <c r="AY22" s="145">
        <f>'4_Level 4'!L22</f>
        <v>52479</v>
      </c>
      <c r="AZ22" s="145">
        <f>'4_Level 4'!Q22</f>
        <v>128384</v>
      </c>
      <c r="BA22" s="144">
        <f t="shared" si="63"/>
        <v>14778995</v>
      </c>
      <c r="BB22" s="145"/>
      <c r="BC22" s="145">
        <f t="shared" si="64"/>
        <v>14778995</v>
      </c>
      <c r="BD22" s="145">
        <f t="shared" si="57"/>
        <v>1231583</v>
      </c>
      <c r="BE22" s="145">
        <f>'4_Level 4'!J22</f>
        <v>0</v>
      </c>
      <c r="BF22" s="145">
        <f>'4_Level 4'!M22</f>
        <v>0</v>
      </c>
      <c r="BG22" s="144">
        <f t="shared" si="58"/>
        <v>14778995</v>
      </c>
    </row>
    <row r="23" spans="1:59" ht="15.6" customHeight="1" x14ac:dyDescent="0.2">
      <c r="A23" s="567">
        <v>17</v>
      </c>
      <c r="B23" s="568" t="s">
        <v>22</v>
      </c>
      <c r="C23" s="569">
        <f>'3_Levels 1&amp;2'!AP23</f>
        <v>172440286</v>
      </c>
      <c r="D23" s="569">
        <f>-'5B2_RSD LA'!I18</f>
        <v>-9295871</v>
      </c>
      <c r="E23" s="569">
        <f>-'5C1A_Madison'!$R23</f>
        <v>-2065452</v>
      </c>
      <c r="F23" s="569">
        <f>-'5C1B_DArbonne'!$R23</f>
        <v>0</v>
      </c>
      <c r="G23" s="569">
        <f>-'5C1C_Intl High'!$R23</f>
        <v>0</v>
      </c>
      <c r="H23" s="569">
        <f>-'5C1D_NOMMA'!$R23</f>
        <v>0</v>
      </c>
      <c r="I23" s="569">
        <f>-'5C1E_LFNO'!$R23</f>
        <v>-3603</v>
      </c>
      <c r="J23" s="569">
        <f>-'5C1F_L.C. Charter'!$R23</f>
        <v>0</v>
      </c>
      <c r="K23" s="569">
        <f>-'5C1G_JS Clark'!$R23</f>
        <v>0</v>
      </c>
      <c r="L23" s="569">
        <f>-'5C1H_Southwest'!$R23</f>
        <v>0</v>
      </c>
      <c r="M23" s="569">
        <f>-'5C1I_LA Key'!$R23</f>
        <v>-1131826</v>
      </c>
      <c r="N23" s="569">
        <f>-'5C1J_Jeff Chamber'!$R23</f>
        <v>0</v>
      </c>
      <c r="O23" s="569">
        <f>-Placeholder_Tallulah!$R23</f>
        <v>0</v>
      </c>
      <c r="P23" s="569">
        <f>-'5C1M_GEO Mid'!$R23</f>
        <v>-2587209</v>
      </c>
      <c r="Q23" s="569">
        <f>-'5C1N_Delta'!$R23</f>
        <v>-6475</v>
      </c>
      <c r="R23" s="569">
        <f>-'5C1O_Impact'!$R23</f>
        <v>-761691</v>
      </c>
      <c r="S23" s="569">
        <f>-'5C1P_Vision'!$R23</f>
        <v>0</v>
      </c>
      <c r="T23" s="569">
        <f>-'5C1Q_Advantage'!$R23</f>
        <v>-847623</v>
      </c>
      <c r="U23" s="569">
        <f>-'5C1R_Iberville'!$R23</f>
        <v>-3713</v>
      </c>
      <c r="V23" s="569">
        <f>-'5C1S_LC Col Prep'!$R23</f>
        <v>0</v>
      </c>
      <c r="W23" s="569">
        <f>-'5C1T_Northeast'!$R23</f>
        <v>0</v>
      </c>
      <c r="X23" s="569">
        <f>-'5C1U_Acadiana Ren'!$R23</f>
        <v>0</v>
      </c>
      <c r="Y23" s="569">
        <f>-'5C1V_Laf Ren'!$R23</f>
        <v>-3198</v>
      </c>
      <c r="Z23" s="569">
        <f>-'5C1W_Willow'!$R23</f>
        <v>-13570</v>
      </c>
      <c r="AA23" s="569">
        <f>-'5C1X_Tangi'!$R23</f>
        <v>0</v>
      </c>
      <c r="AB23" s="569">
        <f>-'5C1Y_GEO'!$R23</f>
        <v>-1023338</v>
      </c>
      <c r="AC23" s="569">
        <f>-'5C1Z_Lincoln Prep'!$R23</f>
        <v>0</v>
      </c>
      <c r="AD23" s="569">
        <f>-'5C1AA_Laurel'!$R23</f>
        <v>-267553</v>
      </c>
      <c r="AE23" s="569">
        <f>-'5C1AB_Apex'!$R23</f>
        <v>-379615</v>
      </c>
      <c r="AF23" s="569">
        <f>-'5C1AC_Smothers'!$R23</f>
        <v>0</v>
      </c>
      <c r="AG23" s="569">
        <f>-'5C1AD_Greater'!$R23</f>
        <v>0</v>
      </c>
      <c r="AH23" s="569">
        <f>-'5C1AE_Noble Minds'!$R23</f>
        <v>0</v>
      </c>
      <c r="AI23" s="569">
        <f>-'5C1AF_JCFA-Laf'!$R23</f>
        <v>0</v>
      </c>
      <c r="AJ23" s="569">
        <f>-'5C1AG_Collegiate'!$R23</f>
        <v>-479596</v>
      </c>
      <c r="AK23" s="569">
        <f>-'5C1AH_BRUP'!$R23</f>
        <v>-1032000</v>
      </c>
      <c r="AL23" s="569">
        <f>-('5C2_LAVCA'!$R23+'5C2_LAVCA'!$S23)</f>
        <v>-447201</v>
      </c>
      <c r="AM23" s="569">
        <f>-('5C3_UnvView'!$R23+'5C3_UnvView'!$S23)</f>
        <v>-824776</v>
      </c>
      <c r="AN23" s="570">
        <f t="shared" si="55"/>
        <v>-21174310</v>
      </c>
      <c r="AO23" s="570">
        <f t="shared" si="56"/>
        <v>151265976</v>
      </c>
      <c r="AP23" s="570">
        <f>ROUND(AO23/'8_2.1.18 SIS'!C23,0)</f>
        <v>3902</v>
      </c>
      <c r="AQ23" s="571">
        <f>[1]Summary!L23</f>
        <v>-275157</v>
      </c>
      <c r="AR23" s="569">
        <f t="shared" si="59"/>
        <v>0</v>
      </c>
      <c r="AS23" s="569">
        <f t="shared" si="60"/>
        <v>-275157</v>
      </c>
      <c r="AT23" s="569"/>
      <c r="AU23" s="569"/>
      <c r="AV23" s="571">
        <f t="shared" si="61"/>
        <v>0</v>
      </c>
      <c r="AW23" s="570">
        <f t="shared" si="62"/>
        <v>150990819</v>
      </c>
      <c r="AX23" s="569">
        <f>'4_Level 4'!E23</f>
        <v>336000</v>
      </c>
      <c r="AY23" s="569">
        <f>'4_Level 4'!L23</f>
        <v>218841</v>
      </c>
      <c r="AZ23" s="569">
        <f>'4_Level 4'!Q23</f>
        <v>973382</v>
      </c>
      <c r="BA23" s="570">
        <f t="shared" si="63"/>
        <v>152519042</v>
      </c>
      <c r="BB23" s="569"/>
      <c r="BC23" s="569">
        <f t="shared" si="64"/>
        <v>152519042</v>
      </c>
      <c r="BD23" s="569">
        <f t="shared" si="57"/>
        <v>12709920</v>
      </c>
      <c r="BE23" s="569">
        <f>'4_Level 4'!J23</f>
        <v>0</v>
      </c>
      <c r="BF23" s="569">
        <f>'4_Level 4'!M23</f>
        <v>0</v>
      </c>
      <c r="BG23" s="570">
        <f t="shared" si="58"/>
        <v>152519042</v>
      </c>
    </row>
    <row r="24" spans="1:59" ht="15.6" customHeight="1" x14ac:dyDescent="0.2">
      <c r="A24" s="567">
        <v>18</v>
      </c>
      <c r="B24" s="568" t="s">
        <v>23</v>
      </c>
      <c r="C24" s="569">
        <f>'3_Levels 1&amp;2'!AP24</f>
        <v>6733625</v>
      </c>
      <c r="D24" s="569">
        <v>0</v>
      </c>
      <c r="E24" s="569">
        <f>-'5C1A_Madison'!$R24</f>
        <v>0</v>
      </c>
      <c r="F24" s="569">
        <f>-'5C1B_DArbonne'!$R24</f>
        <v>0</v>
      </c>
      <c r="G24" s="569">
        <f>-'5C1C_Intl High'!$R24</f>
        <v>0</v>
      </c>
      <c r="H24" s="569">
        <f>-'5C1D_NOMMA'!$R24</f>
        <v>0</v>
      </c>
      <c r="I24" s="569">
        <f>-'5C1E_LFNO'!$R24</f>
        <v>0</v>
      </c>
      <c r="J24" s="569">
        <f>-'5C1F_L.C. Charter'!$R24</f>
        <v>0</v>
      </c>
      <c r="K24" s="569">
        <f>-'5C1G_JS Clark'!$R24</f>
        <v>0</v>
      </c>
      <c r="L24" s="569">
        <f>-'5C1H_Southwest'!$R24</f>
        <v>0</v>
      </c>
      <c r="M24" s="569">
        <f>-'5C1I_LA Key'!$R24</f>
        <v>0</v>
      </c>
      <c r="N24" s="569">
        <f>-'5C1J_Jeff Chamber'!$R24</f>
        <v>0</v>
      </c>
      <c r="O24" s="569">
        <f>-Placeholder_Tallulah!$R24</f>
        <v>0</v>
      </c>
      <c r="P24" s="569">
        <f>-'5C1M_GEO Mid'!$R24</f>
        <v>0</v>
      </c>
      <c r="Q24" s="569">
        <f>-'5C1N_Delta'!$R24</f>
        <v>0</v>
      </c>
      <c r="R24" s="569">
        <f>-'5C1O_Impact'!$R24</f>
        <v>0</v>
      </c>
      <c r="S24" s="569">
        <f>-'5C1P_Vision'!$R24</f>
        <v>0</v>
      </c>
      <c r="T24" s="569">
        <f>-'5C1Q_Advantage'!$R24</f>
        <v>0</v>
      </c>
      <c r="U24" s="569">
        <f>-'5C1R_Iberville'!$R24</f>
        <v>0</v>
      </c>
      <c r="V24" s="569">
        <f>-'5C1S_LC Col Prep'!$R24</f>
        <v>0</v>
      </c>
      <c r="W24" s="569">
        <f>-'5C1T_Northeast'!$R24</f>
        <v>0</v>
      </c>
      <c r="X24" s="569">
        <f>-'5C1U_Acadiana Ren'!$R24</f>
        <v>0</v>
      </c>
      <c r="Y24" s="569">
        <f>-'5C1V_Laf Ren'!$R24</f>
        <v>0</v>
      </c>
      <c r="Z24" s="569">
        <f>-'5C1W_Willow'!$R24</f>
        <v>0</v>
      </c>
      <c r="AA24" s="569">
        <f>-'5C1X_Tangi'!$R24</f>
        <v>0</v>
      </c>
      <c r="AB24" s="569">
        <f>-'5C1Y_GEO'!$R24</f>
        <v>0</v>
      </c>
      <c r="AC24" s="569">
        <f>-'5C1Z_Lincoln Prep'!$R24</f>
        <v>0</v>
      </c>
      <c r="AD24" s="569">
        <f>-'5C1AA_Laurel'!$R24</f>
        <v>0</v>
      </c>
      <c r="AE24" s="569">
        <f>-'5C1AB_Apex'!$R24</f>
        <v>0</v>
      </c>
      <c r="AF24" s="569">
        <f>-'5C1AC_Smothers'!$R24</f>
        <v>0</v>
      </c>
      <c r="AG24" s="569">
        <f>-'5C1AD_Greater'!$R24</f>
        <v>0</v>
      </c>
      <c r="AH24" s="569">
        <f>-'5C1AE_Noble Minds'!$R24</f>
        <v>0</v>
      </c>
      <c r="AI24" s="569">
        <f>-'5C1AF_JCFA-Laf'!$R24</f>
        <v>0</v>
      </c>
      <c r="AJ24" s="569">
        <f>-'5C1AG_Collegiate'!$R24</f>
        <v>0</v>
      </c>
      <c r="AK24" s="569">
        <f>-'5C1AH_BRUP'!$R24</f>
        <v>0</v>
      </c>
      <c r="AL24" s="569">
        <f>-('5C2_LAVCA'!$R24+'5C2_LAVCA'!$S24)</f>
        <v>-16069</v>
      </c>
      <c r="AM24" s="569">
        <f>-('5C3_UnvView'!$R24+'5C3_UnvView'!$S24)</f>
        <v>-32729</v>
      </c>
      <c r="AN24" s="570">
        <f t="shared" si="55"/>
        <v>-48798</v>
      </c>
      <c r="AO24" s="570">
        <f t="shared" si="56"/>
        <v>6684827</v>
      </c>
      <c r="AP24" s="570">
        <f>ROUND(AO24/'8_2.1.18 SIS'!C24,0)</f>
        <v>6978</v>
      </c>
      <c r="AQ24" s="571">
        <f>[1]Summary!L24</f>
        <v>-1244</v>
      </c>
      <c r="AR24" s="569">
        <f t="shared" si="59"/>
        <v>0</v>
      </c>
      <c r="AS24" s="569">
        <f t="shared" si="60"/>
        <v>-1244</v>
      </c>
      <c r="AT24" s="569"/>
      <c r="AU24" s="569"/>
      <c r="AV24" s="571">
        <f t="shared" si="61"/>
        <v>0</v>
      </c>
      <c r="AW24" s="570">
        <f t="shared" si="62"/>
        <v>6683583</v>
      </c>
      <c r="AX24" s="569">
        <f>'4_Level 4'!E24</f>
        <v>21000</v>
      </c>
      <c r="AY24" s="569">
        <f>'4_Level 4'!L24</f>
        <v>25000</v>
      </c>
      <c r="AZ24" s="569">
        <f>'4_Level 4'!Q24</f>
        <v>25311</v>
      </c>
      <c r="BA24" s="570">
        <f t="shared" si="63"/>
        <v>6754894</v>
      </c>
      <c r="BB24" s="569"/>
      <c r="BC24" s="569">
        <f t="shared" si="64"/>
        <v>6754894</v>
      </c>
      <c r="BD24" s="569">
        <f t="shared" si="57"/>
        <v>562908</v>
      </c>
      <c r="BE24" s="569">
        <f>'4_Level 4'!J24</f>
        <v>0</v>
      </c>
      <c r="BF24" s="569">
        <f>'4_Level 4'!M24</f>
        <v>0</v>
      </c>
      <c r="BG24" s="570">
        <f t="shared" si="58"/>
        <v>6754894</v>
      </c>
    </row>
    <row r="25" spans="1:59" ht="15.6" customHeight="1" x14ac:dyDescent="0.2">
      <c r="A25" s="567">
        <v>19</v>
      </c>
      <c r="B25" s="568" t="s">
        <v>24</v>
      </c>
      <c r="C25" s="569">
        <f>'3_Levels 1&amp;2'!AP25</f>
        <v>11428787</v>
      </c>
      <c r="D25" s="569">
        <v>0</v>
      </c>
      <c r="E25" s="569">
        <f>-'5C1A_Madison'!$R25</f>
        <v>0</v>
      </c>
      <c r="F25" s="569">
        <f>-'5C1B_DArbonne'!$R25</f>
        <v>0</v>
      </c>
      <c r="G25" s="569">
        <f>-'5C1C_Intl High'!$R25</f>
        <v>0</v>
      </c>
      <c r="H25" s="569">
        <f>-'5C1D_NOMMA'!$R25</f>
        <v>0</v>
      </c>
      <c r="I25" s="569">
        <f>-'5C1E_LFNO'!$R25</f>
        <v>0</v>
      </c>
      <c r="J25" s="569">
        <f>-'5C1F_L.C. Charter'!$R25</f>
        <v>0</v>
      </c>
      <c r="K25" s="569">
        <f>-'5C1G_JS Clark'!$R25</f>
        <v>0</v>
      </c>
      <c r="L25" s="569">
        <f>-'5C1H_Southwest'!$R25</f>
        <v>0</v>
      </c>
      <c r="M25" s="569">
        <f>-'5C1I_LA Key'!$R25</f>
        <v>-36777</v>
      </c>
      <c r="N25" s="569">
        <f>-'5C1J_Jeff Chamber'!$R25</f>
        <v>0</v>
      </c>
      <c r="O25" s="569">
        <f>-Placeholder_Tallulah!$R25</f>
        <v>0</v>
      </c>
      <c r="P25" s="569">
        <f>-'5C1M_GEO Mid'!$R25</f>
        <v>0</v>
      </c>
      <c r="Q25" s="569">
        <f>-'5C1N_Delta'!$R25</f>
        <v>0</v>
      </c>
      <c r="R25" s="569">
        <f>-'5C1O_Impact'!$R25</f>
        <v>-5124</v>
      </c>
      <c r="S25" s="569">
        <f>-'5C1P_Vision'!$R25</f>
        <v>0</v>
      </c>
      <c r="T25" s="569">
        <f>-'5C1Q_Advantage'!$R25</f>
        <v>-164164</v>
      </c>
      <c r="U25" s="569">
        <f>-'5C1R_Iberville'!$R25</f>
        <v>0</v>
      </c>
      <c r="V25" s="569">
        <f>-'5C1S_LC Col Prep'!$R25</f>
        <v>0</v>
      </c>
      <c r="W25" s="569">
        <f>-'5C1T_Northeast'!$R25</f>
        <v>0</v>
      </c>
      <c r="X25" s="569">
        <f>-'5C1U_Acadiana Ren'!$R25</f>
        <v>0</v>
      </c>
      <c r="Y25" s="569">
        <f>-'5C1V_Laf Ren'!$R25</f>
        <v>0</v>
      </c>
      <c r="Z25" s="569">
        <f>-'5C1W_Willow'!$R25</f>
        <v>0</v>
      </c>
      <c r="AA25" s="569">
        <f>-'5C1X_Tangi'!$R25</f>
        <v>0</v>
      </c>
      <c r="AB25" s="569">
        <f>-'5C1Y_GEO'!$R25</f>
        <v>0</v>
      </c>
      <c r="AC25" s="569">
        <f>-'5C1Z_Lincoln Prep'!$R25</f>
        <v>0</v>
      </c>
      <c r="AD25" s="569">
        <f>-'5C1AA_Laurel'!$R25</f>
        <v>0</v>
      </c>
      <c r="AE25" s="569">
        <f>-'5C1AB_Apex'!$R25</f>
        <v>-10247</v>
      </c>
      <c r="AF25" s="569">
        <f>-'5C1AC_Smothers'!$R25</f>
        <v>0</v>
      </c>
      <c r="AG25" s="569">
        <f>-'5C1AD_Greater'!$R25</f>
        <v>0</v>
      </c>
      <c r="AH25" s="569">
        <f>-'5C1AE_Noble Minds'!$R25</f>
        <v>0</v>
      </c>
      <c r="AI25" s="569">
        <f>-'5C1AF_JCFA-Laf'!$R25</f>
        <v>0</v>
      </c>
      <c r="AJ25" s="569">
        <f>-'5C1AG_Collegiate'!$R25</f>
        <v>0</v>
      </c>
      <c r="AK25" s="569">
        <f>-'5C1AH_BRUP'!$R25</f>
        <v>0</v>
      </c>
      <c r="AL25" s="569">
        <f>-('5C2_LAVCA'!$R25+'5C2_LAVCA'!$S25)</f>
        <v>-67392</v>
      </c>
      <c r="AM25" s="569">
        <f>-('5C3_UnvView'!$R25+'5C3_UnvView'!$S25)</f>
        <v>-134114</v>
      </c>
      <c r="AN25" s="570">
        <f t="shared" si="55"/>
        <v>-417818</v>
      </c>
      <c r="AO25" s="570">
        <f t="shared" si="56"/>
        <v>11010969</v>
      </c>
      <c r="AP25" s="570">
        <f>ROUND(AO25/'8_2.1.18 SIS'!C25,0)</f>
        <v>6027</v>
      </c>
      <c r="AQ25" s="571">
        <f>[1]Summary!L25</f>
        <v>6888</v>
      </c>
      <c r="AR25" s="569">
        <f t="shared" si="59"/>
        <v>6888</v>
      </c>
      <c r="AS25" s="569">
        <f t="shared" si="60"/>
        <v>0</v>
      </c>
      <c r="AT25" s="569"/>
      <c r="AU25" s="569"/>
      <c r="AV25" s="571">
        <f t="shared" si="61"/>
        <v>0</v>
      </c>
      <c r="AW25" s="570">
        <f t="shared" si="62"/>
        <v>11017857</v>
      </c>
      <c r="AX25" s="569">
        <f>'4_Level 4'!E25</f>
        <v>0</v>
      </c>
      <c r="AY25" s="569">
        <f>'4_Level 4'!L25</f>
        <v>25000</v>
      </c>
      <c r="AZ25" s="569">
        <f>'4_Level 4'!Q25</f>
        <v>49088</v>
      </c>
      <c r="BA25" s="570">
        <f t="shared" si="63"/>
        <v>11091945</v>
      </c>
      <c r="BB25" s="569"/>
      <c r="BC25" s="569">
        <f t="shared" si="64"/>
        <v>11091945</v>
      </c>
      <c r="BD25" s="569">
        <f t="shared" si="57"/>
        <v>924329</v>
      </c>
      <c r="BE25" s="569">
        <f>'4_Level 4'!J25</f>
        <v>0</v>
      </c>
      <c r="BF25" s="569">
        <f>'4_Level 4'!M25</f>
        <v>0</v>
      </c>
      <c r="BG25" s="570">
        <f t="shared" si="58"/>
        <v>11091945</v>
      </c>
    </row>
    <row r="26" spans="1:59" ht="15.6" customHeight="1" x14ac:dyDescent="0.2">
      <c r="A26" s="572">
        <v>20</v>
      </c>
      <c r="B26" s="573" t="s">
        <v>25</v>
      </c>
      <c r="C26" s="574">
        <f>'3_Levels 1&amp;2'!AP26</f>
        <v>35820482</v>
      </c>
      <c r="D26" s="574">
        <v>0</v>
      </c>
      <c r="E26" s="574">
        <f>-'5C1A_Madison'!$R26</f>
        <v>0</v>
      </c>
      <c r="F26" s="574">
        <f>-'5C1B_DArbonne'!$R26</f>
        <v>0</v>
      </c>
      <c r="G26" s="574">
        <f>-'5C1C_Intl High'!$R26</f>
        <v>0</v>
      </c>
      <c r="H26" s="574">
        <f>-'5C1D_NOMMA'!$R26</f>
        <v>0</v>
      </c>
      <c r="I26" s="574">
        <f>-'5C1E_LFNO'!$R26</f>
        <v>0</v>
      </c>
      <c r="J26" s="574">
        <f>-'5C1F_L.C. Charter'!$R26</f>
        <v>0</v>
      </c>
      <c r="K26" s="574">
        <f>-'5C1G_JS Clark'!$R26</f>
        <v>-15765</v>
      </c>
      <c r="L26" s="574">
        <f>-'5C1H_Southwest'!$R26</f>
        <v>0</v>
      </c>
      <c r="M26" s="574">
        <f>-'5C1I_LA Key'!$R26</f>
        <v>0</v>
      </c>
      <c r="N26" s="574">
        <f>-'5C1J_Jeff Chamber'!$R26</f>
        <v>0</v>
      </c>
      <c r="O26" s="574">
        <f>-Placeholder_Tallulah!$R26</f>
        <v>0</v>
      </c>
      <c r="P26" s="574">
        <f>-'5C1M_GEO Mid'!$R26</f>
        <v>0</v>
      </c>
      <c r="Q26" s="574">
        <f>-'5C1N_Delta'!$R26</f>
        <v>0</v>
      </c>
      <c r="R26" s="574">
        <f>-'5C1O_Impact'!$R26</f>
        <v>0</v>
      </c>
      <c r="S26" s="574">
        <f>-'5C1P_Vision'!$R26</f>
        <v>0</v>
      </c>
      <c r="T26" s="574">
        <f>-'5C1Q_Advantage'!$R26</f>
        <v>0</v>
      </c>
      <c r="U26" s="574">
        <f>-'5C1R_Iberville'!$R26</f>
        <v>0</v>
      </c>
      <c r="V26" s="574">
        <f>-'5C1S_LC Col Prep'!$R26</f>
        <v>0</v>
      </c>
      <c r="W26" s="574">
        <f>-'5C1T_Northeast'!$R26</f>
        <v>0</v>
      </c>
      <c r="X26" s="574">
        <f>-'5C1U_Acadiana Ren'!$R26</f>
        <v>0</v>
      </c>
      <c r="Y26" s="574">
        <f>-'5C1V_Laf Ren'!$R26</f>
        <v>0</v>
      </c>
      <c r="Z26" s="574">
        <f>-'5C1W_Willow'!$R26</f>
        <v>0</v>
      </c>
      <c r="AA26" s="574">
        <f>-'5C1X_Tangi'!$R26</f>
        <v>0</v>
      </c>
      <c r="AB26" s="574">
        <f>-'5C1Y_GEO'!$R26</f>
        <v>0</v>
      </c>
      <c r="AC26" s="574">
        <f>-'5C1Z_Lincoln Prep'!$R26</f>
        <v>0</v>
      </c>
      <c r="AD26" s="574">
        <f>-'5C1AA_Laurel'!$R26</f>
        <v>0</v>
      </c>
      <c r="AE26" s="574">
        <f>-'5C1AB_Apex'!$R26</f>
        <v>0</v>
      </c>
      <c r="AF26" s="574">
        <f>-'5C1AC_Smothers'!$R26</f>
        <v>0</v>
      </c>
      <c r="AG26" s="574">
        <f>-'5C1AD_Greater'!$R26</f>
        <v>0</v>
      </c>
      <c r="AH26" s="955">
        <f>-'5C1AE_Noble Minds'!$R26</f>
        <v>0</v>
      </c>
      <c r="AI26" s="955">
        <f>-'5C1AF_JCFA-Laf'!$R26</f>
        <v>0</v>
      </c>
      <c r="AJ26" s="955">
        <f>-'5C1AG_Collegiate'!$R26</f>
        <v>0</v>
      </c>
      <c r="AK26" s="574">
        <f>-'5C1AH_BRUP'!$R26</f>
        <v>0</v>
      </c>
      <c r="AL26" s="574">
        <f>-('5C2_LAVCA'!$R26+'5C2_LAVCA'!$S26)</f>
        <v>-125124</v>
      </c>
      <c r="AM26" s="574">
        <f>-('5C3_UnvView'!$R26+'5C3_UnvView'!$S26)</f>
        <v>-91919</v>
      </c>
      <c r="AN26" s="575">
        <f t="shared" si="55"/>
        <v>-232808</v>
      </c>
      <c r="AO26" s="575">
        <f t="shared" si="56"/>
        <v>35587674</v>
      </c>
      <c r="AP26" s="575">
        <f>ROUND(AO26/'8_2.1.18 SIS'!C26,0)</f>
        <v>6259</v>
      </c>
      <c r="AQ26" s="576">
        <f>[1]Summary!L26</f>
        <v>-22652</v>
      </c>
      <c r="AR26" s="574">
        <f t="shared" si="59"/>
        <v>0</v>
      </c>
      <c r="AS26" s="574">
        <f t="shared" si="60"/>
        <v>-22652</v>
      </c>
      <c r="AT26" s="574"/>
      <c r="AU26" s="574"/>
      <c r="AV26" s="576">
        <f t="shared" si="61"/>
        <v>0</v>
      </c>
      <c r="AW26" s="575">
        <f t="shared" si="62"/>
        <v>35565022</v>
      </c>
      <c r="AX26" s="574">
        <f>'4_Level 4'!E26</f>
        <v>63000</v>
      </c>
      <c r="AY26" s="574">
        <f>'4_Level 4'!L26</f>
        <v>57834</v>
      </c>
      <c r="AZ26" s="574">
        <f>'4_Level 4'!Q26</f>
        <v>139358</v>
      </c>
      <c r="BA26" s="575">
        <f t="shared" si="63"/>
        <v>35825214</v>
      </c>
      <c r="BB26" s="574"/>
      <c r="BC26" s="574">
        <f t="shared" si="64"/>
        <v>35825214</v>
      </c>
      <c r="BD26" s="574">
        <f t="shared" si="57"/>
        <v>2985435</v>
      </c>
      <c r="BE26" s="574">
        <f>'4_Level 4'!J26</f>
        <v>0</v>
      </c>
      <c r="BF26" s="574">
        <f>'4_Level 4'!M26</f>
        <v>0</v>
      </c>
      <c r="BG26" s="575">
        <f t="shared" si="58"/>
        <v>35825214</v>
      </c>
    </row>
    <row r="27" spans="1:59" ht="15.6" customHeight="1" x14ac:dyDescent="0.2">
      <c r="A27" s="565">
        <v>21</v>
      </c>
      <c r="B27" s="566" t="s">
        <v>26</v>
      </c>
      <c r="C27" s="145">
        <f>'3_Levels 1&amp;2'!AP27</f>
        <v>20433801</v>
      </c>
      <c r="D27" s="145">
        <v>0</v>
      </c>
      <c r="E27" s="145">
        <f>-'5C1A_Madison'!$R27</f>
        <v>0</v>
      </c>
      <c r="F27" s="145">
        <f>-'5C1B_DArbonne'!$R27</f>
        <v>0</v>
      </c>
      <c r="G27" s="145">
        <f>-'5C1C_Intl High'!$R27</f>
        <v>0</v>
      </c>
      <c r="H27" s="145">
        <f>-'5C1D_NOMMA'!$R27</f>
        <v>0</v>
      </c>
      <c r="I27" s="145">
        <f>-'5C1E_LFNO'!$R27</f>
        <v>0</v>
      </c>
      <c r="J27" s="145">
        <f>-'5C1F_L.C. Charter'!$R27</f>
        <v>0</v>
      </c>
      <c r="K27" s="145">
        <f>-'5C1G_JS Clark'!$R27</f>
        <v>0</v>
      </c>
      <c r="L27" s="145">
        <f>-'5C1H_Southwest'!$R27</f>
        <v>0</v>
      </c>
      <c r="M27" s="145">
        <f>-'5C1I_LA Key'!$R27</f>
        <v>0</v>
      </c>
      <c r="N27" s="145">
        <f>-'5C1J_Jeff Chamber'!$R27</f>
        <v>0</v>
      </c>
      <c r="O27" s="145">
        <f>-Placeholder_Tallulah!$R27</f>
        <v>-5669</v>
      </c>
      <c r="P27" s="145">
        <f>-'5C1M_GEO Mid'!$R27</f>
        <v>0</v>
      </c>
      <c r="Q27" s="145">
        <f>-'5C1N_Delta'!$R27</f>
        <v>-11723</v>
      </c>
      <c r="R27" s="145">
        <f>-'5C1O_Impact'!$R27</f>
        <v>0</v>
      </c>
      <c r="S27" s="145">
        <f>-'5C1P_Vision'!$R27</f>
        <v>0</v>
      </c>
      <c r="T27" s="145">
        <f>-'5C1Q_Advantage'!$R27</f>
        <v>0</v>
      </c>
      <c r="U27" s="145">
        <f>-'5C1R_Iberville'!$R27</f>
        <v>0</v>
      </c>
      <c r="V27" s="145">
        <f>-'5C1S_LC Col Prep'!$R27</f>
        <v>0</v>
      </c>
      <c r="W27" s="145">
        <f>-'5C1T_Northeast'!$R27</f>
        <v>0</v>
      </c>
      <c r="X27" s="145">
        <f>-'5C1U_Acadiana Ren'!$R27</f>
        <v>0</v>
      </c>
      <c r="Y27" s="145">
        <f>-'5C1V_Laf Ren'!$R27</f>
        <v>0</v>
      </c>
      <c r="Z27" s="145">
        <f>-'5C1W_Willow'!$R27</f>
        <v>0</v>
      </c>
      <c r="AA27" s="145">
        <f>-'5C1X_Tangi'!$R27</f>
        <v>0</v>
      </c>
      <c r="AB27" s="145">
        <f>-'5C1Y_GEO'!$R27</f>
        <v>0</v>
      </c>
      <c r="AC27" s="145">
        <f>-'5C1Z_Lincoln Prep'!$R27</f>
        <v>0</v>
      </c>
      <c r="AD27" s="145">
        <f>-'5C1AA_Laurel'!$R27</f>
        <v>0</v>
      </c>
      <c r="AE27" s="145">
        <f>-'5C1AB_Apex'!$R27</f>
        <v>0</v>
      </c>
      <c r="AF27" s="145">
        <f>-'5C1AC_Smothers'!$R27</f>
        <v>0</v>
      </c>
      <c r="AG27" s="145">
        <f>-'5C1AD_Greater'!$R27</f>
        <v>0</v>
      </c>
      <c r="AH27" s="145">
        <f>-'5C1AE_Noble Minds'!$R27</f>
        <v>0</v>
      </c>
      <c r="AI27" s="145">
        <f>-'5C1AF_JCFA-Laf'!$R27</f>
        <v>0</v>
      </c>
      <c r="AJ27" s="145">
        <f>-'5C1AG_Collegiate'!$R27</f>
        <v>0</v>
      </c>
      <c r="AK27" s="145">
        <f>-'5C1AH_BRUP'!$R27</f>
        <v>0</v>
      </c>
      <c r="AL27" s="145">
        <f>-('5C2_LAVCA'!$R27+'5C2_LAVCA'!$S27)</f>
        <v>-32448</v>
      </c>
      <c r="AM27" s="145">
        <f>-('5C3_UnvView'!$R27+'5C3_UnvView'!$S27)</f>
        <v>-48587</v>
      </c>
      <c r="AN27" s="144">
        <f t="shared" si="55"/>
        <v>-98427</v>
      </c>
      <c r="AO27" s="144">
        <f t="shared" si="56"/>
        <v>20335374</v>
      </c>
      <c r="AP27" s="144">
        <f>ROUND(AO27/'8_2.1.18 SIS'!C27,0)</f>
        <v>6847</v>
      </c>
      <c r="AQ27" s="146">
        <f>[1]Summary!L27</f>
        <v>0</v>
      </c>
      <c r="AR27" s="145">
        <f t="shared" si="59"/>
        <v>0</v>
      </c>
      <c r="AS27" s="145">
        <f t="shared" si="60"/>
        <v>0</v>
      </c>
      <c r="AT27" s="145"/>
      <c r="AU27" s="145"/>
      <c r="AV27" s="146">
        <f t="shared" si="61"/>
        <v>0</v>
      </c>
      <c r="AW27" s="144">
        <f t="shared" si="62"/>
        <v>20335374</v>
      </c>
      <c r="AX27" s="145">
        <f>'4_Level 4'!E27</f>
        <v>0</v>
      </c>
      <c r="AY27" s="145">
        <f>'4_Level 4'!L27</f>
        <v>25000</v>
      </c>
      <c r="AZ27" s="145">
        <f>'4_Level 4'!Q27</f>
        <v>72688</v>
      </c>
      <c r="BA27" s="144">
        <f t="shared" si="63"/>
        <v>20433062</v>
      </c>
      <c r="BB27" s="145"/>
      <c r="BC27" s="145">
        <f t="shared" si="64"/>
        <v>20433062</v>
      </c>
      <c r="BD27" s="145">
        <f t="shared" si="57"/>
        <v>1702755</v>
      </c>
      <c r="BE27" s="145">
        <f>'4_Level 4'!J27</f>
        <v>0</v>
      </c>
      <c r="BF27" s="145">
        <f>'4_Level 4'!M27</f>
        <v>0</v>
      </c>
      <c r="BG27" s="144">
        <f t="shared" si="58"/>
        <v>20433062</v>
      </c>
    </row>
    <row r="28" spans="1:59" ht="15.6" customHeight="1" x14ac:dyDescent="0.2">
      <c r="A28" s="567">
        <v>22</v>
      </c>
      <c r="B28" s="568" t="s">
        <v>27</v>
      </c>
      <c r="C28" s="569">
        <f>'3_Levels 1&amp;2'!AP28</f>
        <v>21754460</v>
      </c>
      <c r="D28" s="569">
        <v>0</v>
      </c>
      <c r="E28" s="569">
        <f>-'5C1A_Madison'!$R28</f>
        <v>0</v>
      </c>
      <c r="F28" s="569">
        <f>-'5C1B_DArbonne'!$R28</f>
        <v>0</v>
      </c>
      <c r="G28" s="569">
        <f>-'5C1C_Intl High'!$R28</f>
        <v>0</v>
      </c>
      <c r="H28" s="569">
        <f>-'5C1D_NOMMA'!$R28</f>
        <v>0</v>
      </c>
      <c r="I28" s="569">
        <f>-'5C1E_LFNO'!$R28</f>
        <v>0</v>
      </c>
      <c r="J28" s="569">
        <f>-'5C1F_L.C. Charter'!$R28</f>
        <v>0</v>
      </c>
      <c r="K28" s="569">
        <f>-'5C1G_JS Clark'!$R28</f>
        <v>0</v>
      </c>
      <c r="L28" s="569">
        <f>-'5C1H_Southwest'!$R28</f>
        <v>0</v>
      </c>
      <c r="M28" s="569">
        <f>-'5C1I_LA Key'!$R28</f>
        <v>0</v>
      </c>
      <c r="N28" s="569">
        <f>-'5C1J_Jeff Chamber'!$R28</f>
        <v>0</v>
      </c>
      <c r="O28" s="569">
        <f>-Placeholder_Tallulah!$R28</f>
        <v>0</v>
      </c>
      <c r="P28" s="569">
        <f>-'5C1M_GEO Mid'!$R28</f>
        <v>0</v>
      </c>
      <c r="Q28" s="569">
        <f>-'5C1N_Delta'!$R28</f>
        <v>0</v>
      </c>
      <c r="R28" s="569">
        <f>-'5C1O_Impact'!$R28</f>
        <v>0</v>
      </c>
      <c r="S28" s="569">
        <f>-'5C1P_Vision'!$R28</f>
        <v>0</v>
      </c>
      <c r="T28" s="569">
        <f>-'5C1Q_Advantage'!$R28</f>
        <v>0</v>
      </c>
      <c r="U28" s="569">
        <f>-'5C1R_Iberville'!$R28</f>
        <v>0</v>
      </c>
      <c r="V28" s="569">
        <f>-'5C1S_LC Col Prep'!$R28</f>
        <v>0</v>
      </c>
      <c r="W28" s="569">
        <f>-'5C1T_Northeast'!$R28</f>
        <v>0</v>
      </c>
      <c r="X28" s="569">
        <f>-'5C1U_Acadiana Ren'!$R28</f>
        <v>0</v>
      </c>
      <c r="Y28" s="569">
        <f>-'5C1V_Laf Ren'!$R28</f>
        <v>0</v>
      </c>
      <c r="Z28" s="569">
        <f>-'5C1W_Willow'!$R28</f>
        <v>0</v>
      </c>
      <c r="AA28" s="569">
        <f>-'5C1X_Tangi'!$R28</f>
        <v>0</v>
      </c>
      <c r="AB28" s="569">
        <f>-'5C1Y_GEO'!$R28</f>
        <v>0</v>
      </c>
      <c r="AC28" s="569">
        <f>-'5C1Z_Lincoln Prep'!$R28</f>
        <v>0</v>
      </c>
      <c r="AD28" s="569">
        <f>-'5C1AA_Laurel'!$R28</f>
        <v>0</v>
      </c>
      <c r="AE28" s="569">
        <f>-'5C1AB_Apex'!$R28</f>
        <v>0</v>
      </c>
      <c r="AF28" s="569">
        <f>-'5C1AC_Smothers'!$R28</f>
        <v>0</v>
      </c>
      <c r="AG28" s="569">
        <f>-'5C1AD_Greater'!$R28</f>
        <v>0</v>
      </c>
      <c r="AH28" s="569">
        <f>-'5C1AE_Noble Minds'!$R28</f>
        <v>0</v>
      </c>
      <c r="AI28" s="569">
        <f>-'5C1AF_JCFA-Laf'!$R28</f>
        <v>0</v>
      </c>
      <c r="AJ28" s="569">
        <f>-'5C1AG_Collegiate'!$R28</f>
        <v>0</v>
      </c>
      <c r="AK28" s="569">
        <f>-'5C1AH_BRUP'!$R28</f>
        <v>0</v>
      </c>
      <c r="AL28" s="569">
        <f>-('5C2_LAVCA'!$R28+'5C2_LAVCA'!$S28)</f>
        <v>-30688</v>
      </c>
      <c r="AM28" s="569">
        <f>-('5C3_UnvView'!$R28+'5C3_UnvView'!$S28)</f>
        <v>-79083</v>
      </c>
      <c r="AN28" s="570">
        <f t="shared" si="55"/>
        <v>-109771</v>
      </c>
      <c r="AO28" s="570">
        <f t="shared" si="56"/>
        <v>21644689</v>
      </c>
      <c r="AP28" s="570">
        <f>ROUND(AO28/'8_2.1.18 SIS'!C28,0)</f>
        <v>7448</v>
      </c>
      <c r="AQ28" s="571">
        <f>[1]Summary!L28</f>
        <v>4951</v>
      </c>
      <c r="AR28" s="569">
        <f t="shared" si="59"/>
        <v>4951</v>
      </c>
      <c r="AS28" s="569">
        <f t="shared" si="60"/>
        <v>0</v>
      </c>
      <c r="AT28" s="569"/>
      <c r="AU28" s="569"/>
      <c r="AV28" s="571">
        <f t="shared" si="61"/>
        <v>0</v>
      </c>
      <c r="AW28" s="570">
        <f t="shared" si="62"/>
        <v>21649640</v>
      </c>
      <c r="AX28" s="569">
        <f>'4_Level 4'!E28</f>
        <v>0</v>
      </c>
      <c r="AY28" s="569">
        <f>'4_Level 4'!L28</f>
        <v>89607</v>
      </c>
      <c r="AZ28" s="569">
        <f>'4_Level 4'!Q28</f>
        <v>75815</v>
      </c>
      <c r="BA28" s="570">
        <f t="shared" si="63"/>
        <v>21815062</v>
      </c>
      <c r="BB28" s="569"/>
      <c r="BC28" s="569">
        <f t="shared" si="64"/>
        <v>21815062</v>
      </c>
      <c r="BD28" s="569">
        <f t="shared" si="57"/>
        <v>1817922</v>
      </c>
      <c r="BE28" s="569">
        <f>'4_Level 4'!J28</f>
        <v>0</v>
      </c>
      <c r="BF28" s="569">
        <f>'4_Level 4'!M28</f>
        <v>0</v>
      </c>
      <c r="BG28" s="570">
        <f t="shared" si="58"/>
        <v>21815062</v>
      </c>
    </row>
    <row r="29" spans="1:59" ht="15.6" customHeight="1" x14ac:dyDescent="0.2">
      <c r="A29" s="567">
        <v>23</v>
      </c>
      <c r="B29" s="568" t="s">
        <v>28</v>
      </c>
      <c r="C29" s="569">
        <f>'3_Levels 1&amp;2'!AP29</f>
        <v>77672722</v>
      </c>
      <c r="D29" s="569">
        <v>0</v>
      </c>
      <c r="E29" s="569">
        <f>-'5C1A_Madison'!$R29</f>
        <v>0</v>
      </c>
      <c r="F29" s="569">
        <f>-'5C1B_DArbonne'!$R29</f>
        <v>0</v>
      </c>
      <c r="G29" s="569">
        <f>-'5C1C_Intl High'!$R29</f>
        <v>-9238</v>
      </c>
      <c r="H29" s="569">
        <f>-'5C1D_NOMMA'!$R29</f>
        <v>0</v>
      </c>
      <c r="I29" s="569">
        <f>-'5C1E_LFNO'!$R29</f>
        <v>0</v>
      </c>
      <c r="J29" s="569">
        <f>-'5C1F_L.C. Charter'!$R29</f>
        <v>0</v>
      </c>
      <c r="K29" s="569">
        <f>-'5C1G_JS Clark'!$R29</f>
        <v>0</v>
      </c>
      <c r="L29" s="569">
        <f>-'5C1H_Southwest'!$R29</f>
        <v>0</v>
      </c>
      <c r="M29" s="569">
        <f>-'5C1I_LA Key'!$R29</f>
        <v>0</v>
      </c>
      <c r="N29" s="569">
        <f>-'5C1J_Jeff Chamber'!$R29</f>
        <v>-5491</v>
      </c>
      <c r="O29" s="569">
        <f>-Placeholder_Tallulah!$R29</f>
        <v>0</v>
      </c>
      <c r="P29" s="569">
        <f>-'5C1M_GEO Mid'!$R29</f>
        <v>0</v>
      </c>
      <c r="Q29" s="569">
        <f>-'5C1N_Delta'!$R29</f>
        <v>-5491</v>
      </c>
      <c r="R29" s="569">
        <f>-'5C1O_Impact'!$R29</f>
        <v>0</v>
      </c>
      <c r="S29" s="569">
        <f>-'5C1P_Vision'!$R29</f>
        <v>0</v>
      </c>
      <c r="T29" s="569">
        <f>-'5C1Q_Advantage'!$R29</f>
        <v>-5491</v>
      </c>
      <c r="U29" s="569">
        <f>-'5C1R_Iberville'!$R29</f>
        <v>0</v>
      </c>
      <c r="V29" s="569">
        <f>-'5C1S_LC Col Prep'!$R29</f>
        <v>0</v>
      </c>
      <c r="W29" s="569">
        <f>-'5C1T_Northeast'!$R29</f>
        <v>0</v>
      </c>
      <c r="X29" s="569">
        <f>-'5C1U_Acadiana Ren'!$R29</f>
        <v>-399527</v>
      </c>
      <c r="Y29" s="569">
        <f>-'5C1V_Laf Ren'!$R29</f>
        <v>-14729</v>
      </c>
      <c r="Z29" s="569">
        <f>-'5C1W_Willow'!$R29</f>
        <v>-16474</v>
      </c>
      <c r="AA29" s="569">
        <f>-'5C1X_Tangi'!$R29</f>
        <v>0</v>
      </c>
      <c r="AB29" s="569">
        <f>-'5C1Y_GEO'!$R29</f>
        <v>0</v>
      </c>
      <c r="AC29" s="569">
        <f>-'5C1Z_Lincoln Prep'!$R29</f>
        <v>0</v>
      </c>
      <c r="AD29" s="569">
        <f>-'5C1AA_Laurel'!$R29</f>
        <v>0</v>
      </c>
      <c r="AE29" s="569">
        <f>-'5C1AB_Apex'!$R29</f>
        <v>0</v>
      </c>
      <c r="AF29" s="569">
        <f>-'5C1AC_Smothers'!$R29</f>
        <v>0</v>
      </c>
      <c r="AG29" s="569">
        <f>-'5C1AD_Greater'!$R29</f>
        <v>0</v>
      </c>
      <c r="AH29" s="569">
        <f>-'5C1AE_Noble Minds'!$R29</f>
        <v>0</v>
      </c>
      <c r="AI29" s="569">
        <f>-'5C1AF_JCFA-Laf'!$R29</f>
        <v>-5491</v>
      </c>
      <c r="AJ29" s="569">
        <f>-'5C1AG_Collegiate'!$R29</f>
        <v>0</v>
      </c>
      <c r="AK29" s="569">
        <f>-'5C1AH_BRUP'!$R29</f>
        <v>0</v>
      </c>
      <c r="AL29" s="569">
        <f>-('5C2_LAVCA'!$R29+'5C2_LAVCA'!$S29)</f>
        <v>-83446</v>
      </c>
      <c r="AM29" s="569">
        <f>-('5C3_UnvView'!$R29+'5C3_UnvView'!$S29)</f>
        <v>-201196</v>
      </c>
      <c r="AN29" s="570">
        <f t="shared" si="55"/>
        <v>-746574</v>
      </c>
      <c r="AO29" s="570">
        <f t="shared" si="56"/>
        <v>76926148</v>
      </c>
      <c r="AP29" s="570">
        <f>ROUND(AO29/'8_2.1.18 SIS'!C29,0)</f>
        <v>6114</v>
      </c>
      <c r="AQ29" s="571">
        <f>[1]Summary!L29</f>
        <v>-33424</v>
      </c>
      <c r="AR29" s="569">
        <f t="shared" si="59"/>
        <v>0</v>
      </c>
      <c r="AS29" s="569">
        <f t="shared" si="60"/>
        <v>-33424</v>
      </c>
      <c r="AT29" s="569"/>
      <c r="AU29" s="569"/>
      <c r="AV29" s="571">
        <f t="shared" si="61"/>
        <v>0</v>
      </c>
      <c r="AW29" s="570">
        <f t="shared" si="62"/>
        <v>76892724</v>
      </c>
      <c r="AX29" s="569">
        <f>'4_Level 4'!E29</f>
        <v>273000</v>
      </c>
      <c r="AY29" s="569">
        <f>'4_Level 4'!L29</f>
        <v>258111</v>
      </c>
      <c r="AZ29" s="569">
        <f>'4_Level 4'!Q29</f>
        <v>320547</v>
      </c>
      <c r="BA29" s="570">
        <f t="shared" si="63"/>
        <v>77744382</v>
      </c>
      <c r="BB29" s="569"/>
      <c r="BC29" s="569">
        <f t="shared" si="64"/>
        <v>77744382</v>
      </c>
      <c r="BD29" s="569">
        <f t="shared" si="57"/>
        <v>6478699</v>
      </c>
      <c r="BE29" s="569">
        <f>'4_Level 4'!J29</f>
        <v>0</v>
      </c>
      <c r="BF29" s="569">
        <f>'4_Level 4'!M29</f>
        <v>0</v>
      </c>
      <c r="BG29" s="570">
        <f t="shared" si="58"/>
        <v>77744382</v>
      </c>
    </row>
    <row r="30" spans="1:59" ht="15.6" customHeight="1" x14ac:dyDescent="0.2">
      <c r="A30" s="567">
        <v>24</v>
      </c>
      <c r="B30" s="568" t="s">
        <v>29</v>
      </c>
      <c r="C30" s="569">
        <f>'3_Levels 1&amp;2'!AP30</f>
        <v>13467010</v>
      </c>
      <c r="D30" s="569">
        <v>0</v>
      </c>
      <c r="E30" s="569">
        <f>-'5C1A_Madison'!$R30</f>
        <v>-5353</v>
      </c>
      <c r="F30" s="569">
        <f>-'5C1B_DArbonne'!$R30</f>
        <v>0</v>
      </c>
      <c r="G30" s="569">
        <f>-'5C1C_Intl High'!$R30</f>
        <v>0</v>
      </c>
      <c r="H30" s="569">
        <f>-'5C1D_NOMMA'!$R30</f>
        <v>0</v>
      </c>
      <c r="I30" s="569">
        <f>-'5C1E_LFNO'!$R30</f>
        <v>0</v>
      </c>
      <c r="J30" s="569">
        <f>-'5C1F_L.C. Charter'!$R30</f>
        <v>0</v>
      </c>
      <c r="K30" s="569">
        <f>-'5C1G_JS Clark'!$R30</f>
        <v>0</v>
      </c>
      <c r="L30" s="569">
        <f>-'5C1H_Southwest'!$R30</f>
        <v>0</v>
      </c>
      <c r="M30" s="569">
        <f>-'5C1I_LA Key'!$R30</f>
        <v>-50153</v>
      </c>
      <c r="N30" s="569">
        <f>-'5C1J_Jeff Chamber'!$R30</f>
        <v>0</v>
      </c>
      <c r="O30" s="569">
        <f>-Placeholder_Tallulah!$R30</f>
        <v>0</v>
      </c>
      <c r="P30" s="569">
        <f>-'5C1M_GEO Mid'!$R30</f>
        <v>0</v>
      </c>
      <c r="Q30" s="569">
        <f>-'5C1N_Delta'!$R30</f>
        <v>0</v>
      </c>
      <c r="R30" s="569">
        <f>-'5C1O_Impact'!$R30</f>
        <v>0</v>
      </c>
      <c r="S30" s="569">
        <f>-'5C1P_Vision'!$R30</f>
        <v>0</v>
      </c>
      <c r="T30" s="569">
        <f>-'5C1Q_Advantage'!$R30</f>
        <v>-2612</v>
      </c>
      <c r="U30" s="569">
        <f>-'5C1R_Iberville'!$R30</f>
        <v>-517067</v>
      </c>
      <c r="V30" s="569">
        <f>-'5C1S_LC Col Prep'!$R30</f>
        <v>0</v>
      </c>
      <c r="W30" s="569">
        <f>-'5C1T_Northeast'!$R30</f>
        <v>0</v>
      </c>
      <c r="X30" s="569">
        <f>-'5C1U_Acadiana Ren'!$R30</f>
        <v>0</v>
      </c>
      <c r="Y30" s="569">
        <f>-'5C1V_Laf Ren'!$R30</f>
        <v>0</v>
      </c>
      <c r="Z30" s="569">
        <f>-'5C1W_Willow'!$R30</f>
        <v>0</v>
      </c>
      <c r="AA30" s="569">
        <f>-'5C1X_Tangi'!$R30</f>
        <v>0</v>
      </c>
      <c r="AB30" s="569">
        <f>-'5C1Y_GEO'!$R30</f>
        <v>0</v>
      </c>
      <c r="AC30" s="569">
        <f>-'5C1Z_Lincoln Prep'!$R30</f>
        <v>0</v>
      </c>
      <c r="AD30" s="569">
        <f>-'5C1AA_Laurel'!$R30</f>
        <v>0</v>
      </c>
      <c r="AE30" s="569">
        <f>-'5C1AB_Apex'!$R30</f>
        <v>0</v>
      </c>
      <c r="AF30" s="569">
        <f>-'5C1AC_Smothers'!$R30</f>
        <v>0</v>
      </c>
      <c r="AG30" s="569">
        <f>-'5C1AD_Greater'!$R30</f>
        <v>0</v>
      </c>
      <c r="AH30" s="569">
        <f>-'5C1AE_Noble Minds'!$R30</f>
        <v>0</v>
      </c>
      <c r="AI30" s="569">
        <f>-'5C1AF_JCFA-Laf'!$R30</f>
        <v>0</v>
      </c>
      <c r="AJ30" s="569">
        <f>-'5C1AG_Collegiate'!$R30</f>
        <v>0</v>
      </c>
      <c r="AK30" s="569">
        <f>-'5C1AH_BRUP'!$R30</f>
        <v>0</v>
      </c>
      <c r="AL30" s="569">
        <f>-('5C2_LAVCA'!$R30+'5C2_LAVCA'!$S30)</f>
        <v>-27558</v>
      </c>
      <c r="AM30" s="569">
        <f>-('5C3_UnvView'!$R30+'5C3_UnvView'!$S30)</f>
        <v>-24710</v>
      </c>
      <c r="AN30" s="570">
        <f t="shared" si="55"/>
        <v>-627453</v>
      </c>
      <c r="AO30" s="570">
        <f t="shared" si="56"/>
        <v>12839557</v>
      </c>
      <c r="AP30" s="570">
        <f>ROUND(AO30/'8_2.1.18 SIS'!C30,0)</f>
        <v>2857</v>
      </c>
      <c r="AQ30" s="571">
        <f>[1]Summary!L30</f>
        <v>11039</v>
      </c>
      <c r="AR30" s="569">
        <f t="shared" si="59"/>
        <v>11039</v>
      </c>
      <c r="AS30" s="569">
        <f t="shared" si="60"/>
        <v>0</v>
      </c>
      <c r="AT30" s="569"/>
      <c r="AU30" s="569"/>
      <c r="AV30" s="571">
        <f t="shared" si="61"/>
        <v>0</v>
      </c>
      <c r="AW30" s="570">
        <f t="shared" si="62"/>
        <v>12850596</v>
      </c>
      <c r="AX30" s="569">
        <f>'4_Level 4'!E30</f>
        <v>0</v>
      </c>
      <c r="AY30" s="569">
        <f>'4_Level 4'!L30</f>
        <v>56942</v>
      </c>
      <c r="AZ30" s="569">
        <f>'4_Level 4'!Q30</f>
        <v>119416</v>
      </c>
      <c r="BA30" s="570">
        <f t="shared" si="63"/>
        <v>13026954</v>
      </c>
      <c r="BB30" s="569"/>
      <c r="BC30" s="569">
        <f t="shared" si="64"/>
        <v>13026954</v>
      </c>
      <c r="BD30" s="569">
        <f t="shared" si="57"/>
        <v>1085580</v>
      </c>
      <c r="BE30" s="569">
        <f>'4_Level 4'!J30</f>
        <v>0</v>
      </c>
      <c r="BF30" s="569">
        <f>'4_Level 4'!M30</f>
        <v>0</v>
      </c>
      <c r="BG30" s="570">
        <f t="shared" si="58"/>
        <v>13026954</v>
      </c>
    </row>
    <row r="31" spans="1:59" ht="15.6" customHeight="1" x14ac:dyDescent="0.2">
      <c r="A31" s="572">
        <v>25</v>
      </c>
      <c r="B31" s="573" t="s">
        <v>30</v>
      </c>
      <c r="C31" s="574">
        <f>'3_Levels 1&amp;2'!AP31</f>
        <v>11810027</v>
      </c>
      <c r="D31" s="574">
        <v>0</v>
      </c>
      <c r="E31" s="574">
        <f>-'5C1A_Madison'!$R31</f>
        <v>0</v>
      </c>
      <c r="F31" s="574">
        <f>-'5C1B_DArbonne'!$R31</f>
        <v>0</v>
      </c>
      <c r="G31" s="574">
        <f>-'5C1C_Intl High'!$R31</f>
        <v>0</v>
      </c>
      <c r="H31" s="574">
        <f>-'5C1D_NOMMA'!$R31</f>
        <v>0</v>
      </c>
      <c r="I31" s="574">
        <f>-'5C1E_LFNO'!$R31</f>
        <v>0</v>
      </c>
      <c r="J31" s="574">
        <f>-'5C1F_L.C. Charter'!$R31</f>
        <v>0</v>
      </c>
      <c r="K31" s="574">
        <f>-'5C1G_JS Clark'!$R31</f>
        <v>0</v>
      </c>
      <c r="L31" s="574">
        <f>-'5C1H_Southwest'!$R31</f>
        <v>0</v>
      </c>
      <c r="M31" s="574">
        <f>-'5C1I_LA Key'!$R31</f>
        <v>0</v>
      </c>
      <c r="N31" s="574">
        <f>-'5C1J_Jeff Chamber'!$R31</f>
        <v>0</v>
      </c>
      <c r="O31" s="574">
        <f>-Placeholder_Tallulah!$R31</f>
        <v>0</v>
      </c>
      <c r="P31" s="574">
        <f>-'5C1M_GEO Mid'!$R31</f>
        <v>0</v>
      </c>
      <c r="Q31" s="574">
        <f>-'5C1N_Delta'!$R31</f>
        <v>0</v>
      </c>
      <c r="R31" s="574">
        <f>-'5C1O_Impact'!$R31</f>
        <v>0</v>
      </c>
      <c r="S31" s="574">
        <f>-'5C1P_Vision'!$R31</f>
        <v>0</v>
      </c>
      <c r="T31" s="574">
        <f>-'5C1Q_Advantage'!$R31</f>
        <v>0</v>
      </c>
      <c r="U31" s="574">
        <f>-'5C1R_Iberville'!$R31</f>
        <v>0</v>
      </c>
      <c r="V31" s="574">
        <f>-'5C1S_LC Col Prep'!$R31</f>
        <v>0</v>
      </c>
      <c r="W31" s="574">
        <f>-'5C1T_Northeast'!$R31</f>
        <v>0</v>
      </c>
      <c r="X31" s="574">
        <f>-'5C1U_Acadiana Ren'!$R31</f>
        <v>0</v>
      </c>
      <c r="Y31" s="574">
        <f>-'5C1V_Laf Ren'!$R31</f>
        <v>0</v>
      </c>
      <c r="Z31" s="574">
        <f>-'5C1W_Willow'!$R31</f>
        <v>0</v>
      </c>
      <c r="AA31" s="574">
        <f>-'5C1X_Tangi'!$R31</f>
        <v>0</v>
      </c>
      <c r="AB31" s="574">
        <f>-'5C1Y_GEO'!$R31</f>
        <v>0</v>
      </c>
      <c r="AC31" s="574">
        <f>-'5C1Z_Lincoln Prep'!$R31</f>
        <v>-81907</v>
      </c>
      <c r="AD31" s="574">
        <f>-'5C1AA_Laurel'!$R31</f>
        <v>0</v>
      </c>
      <c r="AE31" s="574">
        <f>-'5C1AB_Apex'!$R31</f>
        <v>0</v>
      </c>
      <c r="AF31" s="574">
        <f>-'5C1AC_Smothers'!$R31</f>
        <v>0</v>
      </c>
      <c r="AG31" s="574">
        <f>-'5C1AD_Greater'!$R31</f>
        <v>0</v>
      </c>
      <c r="AH31" s="955">
        <f>-'5C1AE_Noble Minds'!$R31</f>
        <v>0</v>
      </c>
      <c r="AI31" s="955">
        <f>-'5C1AF_JCFA-Laf'!$R31</f>
        <v>0</v>
      </c>
      <c r="AJ31" s="955">
        <f>-'5C1AG_Collegiate'!$R31</f>
        <v>0</v>
      </c>
      <c r="AK31" s="574">
        <f>-'5C1AH_BRUP'!$R31</f>
        <v>0</v>
      </c>
      <c r="AL31" s="574">
        <f>-('5C2_LAVCA'!$R31+'5C2_LAVCA'!$S31)</f>
        <v>-44896</v>
      </c>
      <c r="AM31" s="574">
        <f>-('5C3_UnvView'!$R31+'5C3_UnvView'!$S31)</f>
        <v>-18140</v>
      </c>
      <c r="AN31" s="575">
        <f t="shared" si="55"/>
        <v>-144943</v>
      </c>
      <c r="AO31" s="575">
        <f t="shared" si="56"/>
        <v>11665084</v>
      </c>
      <c r="AP31" s="575">
        <f>ROUND(AO31/'8_2.1.18 SIS'!C31,0)</f>
        <v>5278</v>
      </c>
      <c r="AQ31" s="576">
        <f>[1]Summary!L31</f>
        <v>-2420</v>
      </c>
      <c r="AR31" s="574">
        <f t="shared" si="59"/>
        <v>0</v>
      </c>
      <c r="AS31" s="574">
        <f t="shared" si="60"/>
        <v>-2420</v>
      </c>
      <c r="AT31" s="574"/>
      <c r="AU31" s="574"/>
      <c r="AV31" s="576">
        <f t="shared" si="61"/>
        <v>0</v>
      </c>
      <c r="AW31" s="575">
        <f t="shared" si="62"/>
        <v>11662664</v>
      </c>
      <c r="AX31" s="574">
        <f>'4_Level 4'!E31</f>
        <v>0</v>
      </c>
      <c r="AY31" s="574">
        <f>'4_Level 4'!L31</f>
        <v>50159</v>
      </c>
      <c r="AZ31" s="574">
        <f>'4_Level 4'!Q31</f>
        <v>56935</v>
      </c>
      <c r="BA31" s="575">
        <f t="shared" si="63"/>
        <v>11769758</v>
      </c>
      <c r="BB31" s="574"/>
      <c r="BC31" s="574">
        <f t="shared" si="64"/>
        <v>11769758</v>
      </c>
      <c r="BD31" s="574">
        <f t="shared" si="57"/>
        <v>980813</v>
      </c>
      <c r="BE31" s="574">
        <f>'4_Level 4'!J31</f>
        <v>0</v>
      </c>
      <c r="BF31" s="574">
        <f>'4_Level 4'!M31</f>
        <v>0</v>
      </c>
      <c r="BG31" s="575">
        <f t="shared" si="58"/>
        <v>11769758</v>
      </c>
    </row>
    <row r="32" spans="1:59" ht="15.6" customHeight="1" x14ac:dyDescent="0.2">
      <c r="A32" s="565">
        <v>26</v>
      </c>
      <c r="B32" s="566" t="s">
        <v>31</v>
      </c>
      <c r="C32" s="145">
        <f>'3_Levels 1&amp;2'!AP32</f>
        <v>228111839</v>
      </c>
      <c r="D32" s="145">
        <v>0</v>
      </c>
      <c r="E32" s="145">
        <f>-'5C1A_Madison'!$R32</f>
        <v>0</v>
      </c>
      <c r="F32" s="145">
        <f>-'5C1B_DArbonne'!$R32</f>
        <v>0</v>
      </c>
      <c r="G32" s="145">
        <f>-'5C1C_Intl High'!$R32</f>
        <v>-251625</v>
      </c>
      <c r="H32" s="145">
        <f>-'5C1D_NOMMA'!$R32</f>
        <v>-2131545</v>
      </c>
      <c r="I32" s="145">
        <f>-'5C1E_LFNO'!$R32</f>
        <v>-871003</v>
      </c>
      <c r="J32" s="145">
        <f>-'5C1F_L.C. Charter'!$R32</f>
        <v>0</v>
      </c>
      <c r="K32" s="145">
        <f>-'5C1G_JS Clark'!$R32</f>
        <v>0</v>
      </c>
      <c r="L32" s="145">
        <f>-'5C1H_Southwest'!$R32</f>
        <v>0</v>
      </c>
      <c r="M32" s="145">
        <f>-'5C1I_LA Key'!$R32</f>
        <v>0</v>
      </c>
      <c r="N32" s="145">
        <f>-'5C1J_Jeff Chamber'!$R32</f>
        <v>-898376</v>
      </c>
      <c r="O32" s="145">
        <f>-Placeholder_Tallulah!$R32</f>
        <v>0</v>
      </c>
      <c r="P32" s="145">
        <f>-'5C1M_GEO Mid'!$R32</f>
        <v>0</v>
      </c>
      <c r="Q32" s="145">
        <f>-'5C1N_Delta'!$R32</f>
        <v>0</v>
      </c>
      <c r="R32" s="145">
        <f>-'5C1O_Impact'!$R32</f>
        <v>0</v>
      </c>
      <c r="S32" s="145">
        <f>-'5C1P_Vision'!$R32</f>
        <v>0</v>
      </c>
      <c r="T32" s="145">
        <f>-'5C1Q_Advantage'!$R32</f>
        <v>0</v>
      </c>
      <c r="U32" s="145">
        <f>-'5C1R_Iberville'!$R32</f>
        <v>0</v>
      </c>
      <c r="V32" s="145">
        <f>-'5C1S_LC Col Prep'!$R32</f>
        <v>0</v>
      </c>
      <c r="W32" s="145">
        <f>-'5C1T_Northeast'!$R32</f>
        <v>0</v>
      </c>
      <c r="X32" s="145">
        <f>-'5C1U_Acadiana Ren'!$R32</f>
        <v>0</v>
      </c>
      <c r="Y32" s="145">
        <f>-'5C1V_Laf Ren'!$R32</f>
        <v>0</v>
      </c>
      <c r="Z32" s="145">
        <f>-'5C1W_Willow'!$R32</f>
        <v>0</v>
      </c>
      <c r="AA32" s="145">
        <f>-'5C1X_Tangi'!$R32</f>
        <v>0</v>
      </c>
      <c r="AB32" s="145">
        <f>-'5C1Y_GEO'!$R32</f>
        <v>0</v>
      </c>
      <c r="AC32" s="145">
        <f>-'5C1Z_Lincoln Prep'!$R32</f>
        <v>0</v>
      </c>
      <c r="AD32" s="145">
        <f>-'5C1AA_Laurel'!$R32</f>
        <v>0</v>
      </c>
      <c r="AE32" s="145">
        <f>-'5C1AB_Apex'!$R32</f>
        <v>0</v>
      </c>
      <c r="AF32" s="145">
        <f>-'5C1AC_Smothers'!$R32</f>
        <v>-1414589</v>
      </c>
      <c r="AG32" s="145">
        <f>-'5C1AD_Greater'!$R32</f>
        <v>0</v>
      </c>
      <c r="AH32" s="145">
        <f>-'5C1AE_Noble Minds'!$R32</f>
        <v>-23906</v>
      </c>
      <c r="AI32" s="145">
        <f>-'5C1AF_JCFA-Laf'!$R32</f>
        <v>0</v>
      </c>
      <c r="AJ32" s="145">
        <f>-'5C1AG_Collegiate'!$R32</f>
        <v>0</v>
      </c>
      <c r="AK32" s="145">
        <f>-'5C1AH_BRUP'!$R32</f>
        <v>0</v>
      </c>
      <c r="AL32" s="145">
        <f>-('5C2_LAVCA'!$R32+'5C2_LAVCA'!$S32)</f>
        <v>-864693</v>
      </c>
      <c r="AM32" s="145">
        <f>-('5C3_UnvView'!$R32+'5C3_UnvView'!$S32)</f>
        <v>-762253</v>
      </c>
      <c r="AN32" s="144">
        <f t="shared" si="55"/>
        <v>-7217990</v>
      </c>
      <c r="AO32" s="144">
        <f t="shared" si="56"/>
        <v>220893849</v>
      </c>
      <c r="AP32" s="144">
        <f>ROUND(AO32/'8_2.1.18 SIS'!C32,0)</f>
        <v>4676</v>
      </c>
      <c r="AQ32" s="146">
        <f>[1]Summary!L32</f>
        <v>71827</v>
      </c>
      <c r="AR32" s="145">
        <f t="shared" si="59"/>
        <v>71827</v>
      </c>
      <c r="AS32" s="145">
        <f t="shared" si="60"/>
        <v>0</v>
      </c>
      <c r="AT32" s="145"/>
      <c r="AU32" s="145"/>
      <c r="AV32" s="146">
        <f t="shared" si="61"/>
        <v>0</v>
      </c>
      <c r="AW32" s="144">
        <f t="shared" si="62"/>
        <v>220965676</v>
      </c>
      <c r="AX32" s="145">
        <f>'4_Level 4'!E32</f>
        <v>294000</v>
      </c>
      <c r="AY32" s="145">
        <f>'4_Level 4'!L32</f>
        <v>309876</v>
      </c>
      <c r="AZ32" s="145">
        <f>'4_Level 4'!Q32</f>
        <v>1155751</v>
      </c>
      <c r="BA32" s="144">
        <f t="shared" si="63"/>
        <v>222725303</v>
      </c>
      <c r="BB32" s="145"/>
      <c r="BC32" s="145">
        <f t="shared" si="64"/>
        <v>222725303</v>
      </c>
      <c r="BD32" s="145">
        <f t="shared" si="57"/>
        <v>18560442</v>
      </c>
      <c r="BE32" s="145">
        <f>'4_Level 4'!J32</f>
        <v>0</v>
      </c>
      <c r="BF32" s="145">
        <f>'4_Level 4'!M32</f>
        <v>0</v>
      </c>
      <c r="BG32" s="144">
        <f t="shared" si="58"/>
        <v>222725303</v>
      </c>
    </row>
    <row r="33" spans="1:60" ht="15.6" customHeight="1" x14ac:dyDescent="0.2">
      <c r="A33" s="567">
        <v>27</v>
      </c>
      <c r="B33" s="568" t="s">
        <v>32</v>
      </c>
      <c r="C33" s="569">
        <f>'3_Levels 1&amp;2'!AP33</f>
        <v>37570335</v>
      </c>
      <c r="D33" s="569">
        <v>0</v>
      </c>
      <c r="E33" s="569">
        <f>-'5C1A_Madison'!$R33</f>
        <v>0</v>
      </c>
      <c r="F33" s="569">
        <f>-'5C1B_DArbonne'!$R33</f>
        <v>0</v>
      </c>
      <c r="G33" s="569">
        <f>-'5C1C_Intl High'!$R33</f>
        <v>0</v>
      </c>
      <c r="H33" s="569">
        <f>-'5C1D_NOMMA'!$R33</f>
        <v>0</v>
      </c>
      <c r="I33" s="569">
        <f>-'5C1E_LFNO'!$R33</f>
        <v>0</v>
      </c>
      <c r="J33" s="569">
        <f>-'5C1F_L.C. Charter'!$R33</f>
        <v>-17748</v>
      </c>
      <c r="K33" s="569">
        <f>-'5C1G_JS Clark'!$R33</f>
        <v>0</v>
      </c>
      <c r="L33" s="569">
        <f>-'5C1H_Southwest'!$R33</f>
        <v>0</v>
      </c>
      <c r="M33" s="569">
        <f>-'5C1I_LA Key'!$R33</f>
        <v>0</v>
      </c>
      <c r="N33" s="569">
        <f>-'5C1J_Jeff Chamber'!$R33</f>
        <v>0</v>
      </c>
      <c r="O33" s="569">
        <f>-Placeholder_Tallulah!$R33</f>
        <v>0</v>
      </c>
      <c r="P33" s="569">
        <f>-'5C1M_GEO Mid'!$R33</f>
        <v>0</v>
      </c>
      <c r="Q33" s="569">
        <f>-'5C1N_Delta'!$R33</f>
        <v>0</v>
      </c>
      <c r="R33" s="569">
        <f>-'5C1O_Impact'!$R33</f>
        <v>0</v>
      </c>
      <c r="S33" s="569">
        <f>-'5C1P_Vision'!$R33</f>
        <v>0</v>
      </c>
      <c r="T33" s="569">
        <f>-'5C1Q_Advantage'!$R33</f>
        <v>0</v>
      </c>
      <c r="U33" s="569">
        <f>-'5C1R_Iberville'!$R33</f>
        <v>0</v>
      </c>
      <c r="V33" s="569">
        <f>-'5C1S_LC Col Prep'!$R33</f>
        <v>-5916</v>
      </c>
      <c r="W33" s="569">
        <f>-'5C1T_Northeast'!$R33</f>
        <v>0</v>
      </c>
      <c r="X33" s="569">
        <f>-'5C1U_Acadiana Ren'!$R33</f>
        <v>0</v>
      </c>
      <c r="Y33" s="569">
        <f>-'5C1V_Laf Ren'!$R33</f>
        <v>0</v>
      </c>
      <c r="Z33" s="569">
        <f>-'5C1W_Willow'!$R33</f>
        <v>0</v>
      </c>
      <c r="AA33" s="569">
        <f>-'5C1X_Tangi'!$R33</f>
        <v>0</v>
      </c>
      <c r="AB33" s="569">
        <f>-'5C1Y_GEO'!$R33</f>
        <v>0</v>
      </c>
      <c r="AC33" s="569">
        <f>-'5C1Z_Lincoln Prep'!$R33</f>
        <v>0</v>
      </c>
      <c r="AD33" s="569">
        <f>-'5C1AA_Laurel'!$R33</f>
        <v>0</v>
      </c>
      <c r="AE33" s="569">
        <f>-'5C1AB_Apex'!$R33</f>
        <v>0</v>
      </c>
      <c r="AF33" s="569">
        <f>-'5C1AC_Smothers'!$R33</f>
        <v>0</v>
      </c>
      <c r="AG33" s="569">
        <f>-'5C1AD_Greater'!$R33</f>
        <v>0</v>
      </c>
      <c r="AH33" s="569">
        <f>-'5C1AE_Noble Minds'!$R33</f>
        <v>0</v>
      </c>
      <c r="AI33" s="569">
        <f>-'5C1AF_JCFA-Laf'!$R33</f>
        <v>0</v>
      </c>
      <c r="AJ33" s="569">
        <f>-'5C1AG_Collegiate'!$R33</f>
        <v>0</v>
      </c>
      <c r="AK33" s="569">
        <f>-'5C1AH_BRUP'!$R33</f>
        <v>0</v>
      </c>
      <c r="AL33" s="569">
        <f>-('5C2_LAVCA'!$R33+'5C2_LAVCA'!$S33)</f>
        <v>-86624</v>
      </c>
      <c r="AM33" s="569">
        <f>-('5C3_UnvView'!$R33+'5C3_UnvView'!$S33)</f>
        <v>-39037</v>
      </c>
      <c r="AN33" s="570">
        <f t="shared" si="55"/>
        <v>-149325</v>
      </c>
      <c r="AO33" s="570">
        <f t="shared" si="56"/>
        <v>37421010</v>
      </c>
      <c r="AP33" s="570">
        <f>ROUND(AO33/'8_2.1.18 SIS'!C33,0)</f>
        <v>6631</v>
      </c>
      <c r="AQ33" s="571">
        <f>[1]Summary!L33</f>
        <v>0</v>
      </c>
      <c r="AR33" s="569">
        <f t="shared" si="59"/>
        <v>0</v>
      </c>
      <c r="AS33" s="569">
        <f t="shared" si="60"/>
        <v>0</v>
      </c>
      <c r="AT33" s="569"/>
      <c r="AU33" s="569"/>
      <c r="AV33" s="571">
        <f t="shared" si="61"/>
        <v>0</v>
      </c>
      <c r="AW33" s="570">
        <f t="shared" si="62"/>
        <v>37421010</v>
      </c>
      <c r="AX33" s="569">
        <f>'4_Level 4'!E33</f>
        <v>0</v>
      </c>
      <c r="AY33" s="569">
        <f>'4_Level 4'!L33</f>
        <v>78540</v>
      </c>
      <c r="AZ33" s="569">
        <f>'4_Level 4'!Q33</f>
        <v>150804</v>
      </c>
      <c r="BA33" s="570">
        <f t="shared" si="63"/>
        <v>37650354</v>
      </c>
      <c r="BB33" s="569"/>
      <c r="BC33" s="569">
        <f t="shared" si="64"/>
        <v>37650354</v>
      </c>
      <c r="BD33" s="569">
        <f t="shared" si="57"/>
        <v>3137530</v>
      </c>
      <c r="BE33" s="569">
        <f>'4_Level 4'!J33</f>
        <v>0</v>
      </c>
      <c r="BF33" s="569">
        <f>'4_Level 4'!M33</f>
        <v>0</v>
      </c>
      <c r="BG33" s="570">
        <f t="shared" si="58"/>
        <v>37650354</v>
      </c>
    </row>
    <row r="34" spans="1:60" ht="15.6" customHeight="1" x14ac:dyDescent="0.2">
      <c r="A34" s="567">
        <v>28</v>
      </c>
      <c r="B34" s="568" t="s">
        <v>33</v>
      </c>
      <c r="C34" s="569">
        <f>'3_Levels 1&amp;2'!AP34</f>
        <v>131494121</v>
      </c>
      <c r="D34" s="569">
        <v>0</v>
      </c>
      <c r="E34" s="569">
        <f>-'5C1A_Madison'!$R34</f>
        <v>0</v>
      </c>
      <c r="F34" s="569">
        <f>-'5C1B_DArbonne'!$R34</f>
        <v>-3875</v>
      </c>
      <c r="G34" s="569">
        <f>-'5C1C_Intl High'!$R34</f>
        <v>0</v>
      </c>
      <c r="H34" s="569">
        <f>-'5C1D_NOMMA'!$R34</f>
        <v>0</v>
      </c>
      <c r="I34" s="569">
        <f>-'5C1E_LFNO'!$R34</f>
        <v>0</v>
      </c>
      <c r="J34" s="569">
        <f>-'5C1F_L.C. Charter'!$R34</f>
        <v>0</v>
      </c>
      <c r="K34" s="569">
        <f>-'5C1G_JS Clark'!$R34</f>
        <v>-7876</v>
      </c>
      <c r="L34" s="569">
        <f>-'5C1H_Southwest'!$R34</f>
        <v>-3875</v>
      </c>
      <c r="M34" s="569">
        <f>-'5C1I_LA Key'!$R34</f>
        <v>0</v>
      </c>
      <c r="N34" s="569">
        <f>-'5C1J_Jeff Chamber'!$R34</f>
        <v>0</v>
      </c>
      <c r="O34" s="569">
        <f>-Placeholder_Tallulah!$R34</f>
        <v>0</v>
      </c>
      <c r="P34" s="569">
        <f>-'5C1M_GEO Mid'!$R34</f>
        <v>0</v>
      </c>
      <c r="Q34" s="569">
        <f>-'5C1N_Delta'!$R34</f>
        <v>0</v>
      </c>
      <c r="R34" s="569">
        <f>-'5C1O_Impact'!$R34</f>
        <v>0</v>
      </c>
      <c r="S34" s="569">
        <f>-'5C1P_Vision'!$R34</f>
        <v>0</v>
      </c>
      <c r="T34" s="569">
        <f>-'5C1Q_Advantage'!$R34</f>
        <v>0</v>
      </c>
      <c r="U34" s="569">
        <f>-'5C1R_Iberville'!$R34</f>
        <v>0</v>
      </c>
      <c r="V34" s="569">
        <f>-'5C1S_LC Col Prep'!$R34</f>
        <v>0</v>
      </c>
      <c r="W34" s="569">
        <f>-'5C1T_Northeast'!$R34</f>
        <v>0</v>
      </c>
      <c r="X34" s="569">
        <f>-'5C1U_Acadiana Ren'!$R34</f>
        <v>-2835306</v>
      </c>
      <c r="Y34" s="569">
        <f>-'5C1V_Laf Ren'!$R34</f>
        <v>-2603285</v>
      </c>
      <c r="Z34" s="569">
        <f>-'5C1W_Willow'!$R34</f>
        <v>-1663754</v>
      </c>
      <c r="AA34" s="569">
        <f>-'5C1X_Tangi'!$R34</f>
        <v>0</v>
      </c>
      <c r="AB34" s="569">
        <f>-'5C1Y_GEO'!$R34</f>
        <v>0</v>
      </c>
      <c r="AC34" s="569">
        <f>-'5C1Z_Lincoln Prep'!$R34</f>
        <v>0</v>
      </c>
      <c r="AD34" s="569">
        <f>-'5C1AA_Laurel'!$R34</f>
        <v>0</v>
      </c>
      <c r="AE34" s="569">
        <f>-'5C1AB_Apex'!$R34</f>
        <v>0</v>
      </c>
      <c r="AF34" s="569">
        <f>-'5C1AC_Smothers'!$R34</f>
        <v>0</v>
      </c>
      <c r="AG34" s="569">
        <f>-'5C1AD_Greater'!$R34</f>
        <v>0</v>
      </c>
      <c r="AH34" s="569">
        <f>-'5C1AE_Noble Minds'!$R34</f>
        <v>0</v>
      </c>
      <c r="AI34" s="569">
        <f>-'5C1AF_JCFA-Laf'!$R34</f>
        <v>-220102</v>
      </c>
      <c r="AJ34" s="569">
        <f>-'5C1AG_Collegiate'!$R34</f>
        <v>0</v>
      </c>
      <c r="AK34" s="569">
        <f>-'5C1AH_BRUP'!$R34</f>
        <v>0</v>
      </c>
      <c r="AL34" s="569">
        <f>-('5C2_LAVCA'!$R34+'5C2_LAVCA'!$S34)</f>
        <v>-292962</v>
      </c>
      <c r="AM34" s="569">
        <f>-('5C3_UnvView'!$R34+'5C3_UnvView'!$S34)</f>
        <v>-469532</v>
      </c>
      <c r="AN34" s="570">
        <f t="shared" si="55"/>
        <v>-8100567</v>
      </c>
      <c r="AO34" s="570">
        <f t="shared" si="56"/>
        <v>123393554</v>
      </c>
      <c r="AP34" s="570">
        <f>ROUND(AO34/'8_2.1.18 SIS'!C34,0)</f>
        <v>4123</v>
      </c>
      <c r="AQ34" s="571">
        <f>[1]Summary!L34</f>
        <v>-28746</v>
      </c>
      <c r="AR34" s="569">
        <f t="shared" si="59"/>
        <v>0</v>
      </c>
      <c r="AS34" s="569">
        <f t="shared" si="60"/>
        <v>-28746</v>
      </c>
      <c r="AT34" s="569"/>
      <c r="AU34" s="569"/>
      <c r="AV34" s="571">
        <f t="shared" si="61"/>
        <v>0</v>
      </c>
      <c r="AW34" s="570">
        <f t="shared" si="62"/>
        <v>123364808</v>
      </c>
      <c r="AX34" s="569">
        <f>'4_Level 4'!E34</f>
        <v>903000</v>
      </c>
      <c r="AY34" s="569">
        <f>'4_Level 4'!L34</f>
        <v>233121</v>
      </c>
      <c r="AZ34" s="569">
        <f>'4_Level 4'!Q34</f>
        <v>783815</v>
      </c>
      <c r="BA34" s="570">
        <f t="shared" si="63"/>
        <v>125284744</v>
      </c>
      <c r="BB34" s="569"/>
      <c r="BC34" s="569">
        <f t="shared" si="64"/>
        <v>125284744</v>
      </c>
      <c r="BD34" s="569">
        <f t="shared" si="57"/>
        <v>10440395</v>
      </c>
      <c r="BE34" s="569">
        <f>'4_Level 4'!J34</f>
        <v>0</v>
      </c>
      <c r="BF34" s="569">
        <f>'4_Level 4'!M34</f>
        <v>0</v>
      </c>
      <c r="BG34" s="570">
        <f t="shared" si="58"/>
        <v>125284744</v>
      </c>
    </row>
    <row r="35" spans="1:60" ht="15.6" customHeight="1" x14ac:dyDescent="0.2">
      <c r="A35" s="567">
        <v>29</v>
      </c>
      <c r="B35" s="568" t="s">
        <v>34</v>
      </c>
      <c r="C35" s="569">
        <f>'3_Levels 1&amp;2'!AP35</f>
        <v>69538502</v>
      </c>
      <c r="D35" s="569">
        <v>0</v>
      </c>
      <c r="E35" s="569">
        <f>-'5C1A_Madison'!$R35</f>
        <v>0</v>
      </c>
      <c r="F35" s="569">
        <f>-'5C1B_DArbonne'!$R35</f>
        <v>0</v>
      </c>
      <c r="G35" s="569">
        <f>-'5C1C_Intl High'!$R35</f>
        <v>0</v>
      </c>
      <c r="H35" s="569">
        <f>-'5C1D_NOMMA'!$R35</f>
        <v>0</v>
      </c>
      <c r="I35" s="569">
        <f>-'5C1E_LFNO'!$R35</f>
        <v>0</v>
      </c>
      <c r="J35" s="569">
        <f>-'5C1F_L.C. Charter'!$R35</f>
        <v>0</v>
      </c>
      <c r="K35" s="569">
        <f>-'5C1G_JS Clark'!$R35</f>
        <v>0</v>
      </c>
      <c r="L35" s="569">
        <f>-'5C1H_Southwest'!$R35</f>
        <v>0</v>
      </c>
      <c r="M35" s="569">
        <f>-'5C1I_LA Key'!$R35</f>
        <v>0</v>
      </c>
      <c r="N35" s="569">
        <f>-'5C1J_Jeff Chamber'!$R35</f>
        <v>0</v>
      </c>
      <c r="O35" s="569">
        <f>-Placeholder_Tallulah!$R35</f>
        <v>0</v>
      </c>
      <c r="P35" s="569">
        <f>-'5C1M_GEO Mid'!$R35</f>
        <v>0</v>
      </c>
      <c r="Q35" s="569">
        <f>-'5C1N_Delta'!$R35</f>
        <v>0</v>
      </c>
      <c r="R35" s="569">
        <f>-'5C1O_Impact'!$R35</f>
        <v>0</v>
      </c>
      <c r="S35" s="569">
        <f>-'5C1P_Vision'!$R35</f>
        <v>0</v>
      </c>
      <c r="T35" s="569">
        <f>-'5C1Q_Advantage'!$R35</f>
        <v>0</v>
      </c>
      <c r="U35" s="569">
        <f>-'5C1R_Iberville'!$R35</f>
        <v>0</v>
      </c>
      <c r="V35" s="569">
        <f>-'5C1S_LC Col Prep'!$R35</f>
        <v>0</v>
      </c>
      <c r="W35" s="569">
        <f>-'5C1T_Northeast'!$R35</f>
        <v>-8458</v>
      </c>
      <c r="X35" s="569">
        <f>-'5C1U_Acadiana Ren'!$R35</f>
        <v>0</v>
      </c>
      <c r="Y35" s="569">
        <f>-'5C1V_Laf Ren'!$R35</f>
        <v>0</v>
      </c>
      <c r="Z35" s="569">
        <f>-'5C1W_Willow'!$R35</f>
        <v>0</v>
      </c>
      <c r="AA35" s="569">
        <f>-'5C1X_Tangi'!$R35</f>
        <v>0</v>
      </c>
      <c r="AB35" s="569">
        <f>-'5C1Y_GEO'!$R35</f>
        <v>0</v>
      </c>
      <c r="AC35" s="569">
        <f>-'5C1Z_Lincoln Prep'!$R35</f>
        <v>0</v>
      </c>
      <c r="AD35" s="569">
        <f>-'5C1AA_Laurel'!$R35</f>
        <v>0</v>
      </c>
      <c r="AE35" s="569">
        <f>-'5C1AB_Apex'!$R35</f>
        <v>0</v>
      </c>
      <c r="AF35" s="569">
        <f>-'5C1AC_Smothers'!$R35</f>
        <v>0</v>
      </c>
      <c r="AG35" s="569">
        <f>-'5C1AD_Greater'!$R35</f>
        <v>-4674</v>
      </c>
      <c r="AH35" s="569">
        <f>-'5C1AE_Noble Minds'!$R35</f>
        <v>0</v>
      </c>
      <c r="AI35" s="569">
        <f>-'5C1AF_JCFA-Laf'!$R35</f>
        <v>0</v>
      </c>
      <c r="AJ35" s="569">
        <f>-'5C1AG_Collegiate'!$R35</f>
        <v>0</v>
      </c>
      <c r="AK35" s="569">
        <f>-'5C1AH_BRUP'!$R35</f>
        <v>0</v>
      </c>
      <c r="AL35" s="569">
        <f>-('5C2_LAVCA'!$R35+'5C2_LAVCA'!$S35)</f>
        <v>-180238</v>
      </c>
      <c r="AM35" s="569">
        <f>-('5C3_UnvView'!$R35+'5C3_UnvView'!$S35)</f>
        <v>-367849</v>
      </c>
      <c r="AN35" s="570">
        <f t="shared" si="55"/>
        <v>-561219</v>
      </c>
      <c r="AO35" s="570">
        <f t="shared" si="56"/>
        <v>68977283</v>
      </c>
      <c r="AP35" s="570">
        <f>ROUND(AO35/'8_2.1.18 SIS'!C35,0)</f>
        <v>4955</v>
      </c>
      <c r="AQ35" s="571">
        <f>[1]Summary!L35</f>
        <v>-10466</v>
      </c>
      <c r="AR35" s="569">
        <f t="shared" si="59"/>
        <v>0</v>
      </c>
      <c r="AS35" s="569">
        <f t="shared" si="60"/>
        <v>-10466</v>
      </c>
      <c r="AT35" s="569"/>
      <c r="AU35" s="569"/>
      <c r="AV35" s="571">
        <f t="shared" si="61"/>
        <v>0</v>
      </c>
      <c r="AW35" s="570">
        <f t="shared" si="62"/>
        <v>68966817</v>
      </c>
      <c r="AX35" s="569">
        <f>'4_Level 4'!E35</f>
        <v>336000</v>
      </c>
      <c r="AY35" s="569">
        <f>'4_Level 4'!L35</f>
        <v>199742</v>
      </c>
      <c r="AZ35" s="569">
        <f>'4_Level 4'!Q35</f>
        <v>357009</v>
      </c>
      <c r="BA35" s="570">
        <f t="shared" si="63"/>
        <v>69859568</v>
      </c>
      <c r="BB35" s="569"/>
      <c r="BC35" s="569">
        <f t="shared" si="64"/>
        <v>69859568</v>
      </c>
      <c r="BD35" s="569">
        <f t="shared" si="57"/>
        <v>5821631</v>
      </c>
      <c r="BE35" s="569">
        <f>'4_Level 4'!J35</f>
        <v>0</v>
      </c>
      <c r="BF35" s="569">
        <f>'4_Level 4'!M35</f>
        <v>0</v>
      </c>
      <c r="BG35" s="570">
        <f t="shared" si="58"/>
        <v>69859568</v>
      </c>
    </row>
    <row r="36" spans="1:60" ht="15.6" customHeight="1" x14ac:dyDescent="0.2">
      <c r="A36" s="572">
        <v>30</v>
      </c>
      <c r="B36" s="573" t="s">
        <v>35</v>
      </c>
      <c r="C36" s="574">
        <f>'3_Levels 1&amp;2'!AP36</f>
        <v>17369704</v>
      </c>
      <c r="D36" s="574">
        <v>0</v>
      </c>
      <c r="E36" s="574">
        <f>-'5C1A_Madison'!$R36</f>
        <v>0</v>
      </c>
      <c r="F36" s="574">
        <f>-'5C1B_DArbonne'!$R36</f>
        <v>0</v>
      </c>
      <c r="G36" s="574">
        <f>-'5C1C_Intl High'!$R36</f>
        <v>0</v>
      </c>
      <c r="H36" s="574">
        <f>-'5C1D_NOMMA'!$R36</f>
        <v>0</v>
      </c>
      <c r="I36" s="574">
        <f>-'5C1E_LFNO'!$R36</f>
        <v>0</v>
      </c>
      <c r="J36" s="574">
        <f>-'5C1F_L.C. Charter'!$R36</f>
        <v>0</v>
      </c>
      <c r="K36" s="574">
        <f>-'5C1G_JS Clark'!$R36</f>
        <v>0</v>
      </c>
      <c r="L36" s="574">
        <f>-'5C1H_Southwest'!$R36</f>
        <v>0</v>
      </c>
      <c r="M36" s="574">
        <f>-'5C1I_LA Key'!$R36</f>
        <v>0</v>
      </c>
      <c r="N36" s="574">
        <f>-'5C1J_Jeff Chamber'!$R36</f>
        <v>0</v>
      </c>
      <c r="O36" s="574">
        <f>-Placeholder_Tallulah!$R36</f>
        <v>0</v>
      </c>
      <c r="P36" s="574">
        <f>-'5C1M_GEO Mid'!$R36</f>
        <v>0</v>
      </c>
      <c r="Q36" s="574">
        <f>-'5C1N_Delta'!$R36</f>
        <v>0</v>
      </c>
      <c r="R36" s="574">
        <f>-'5C1O_Impact'!$R36</f>
        <v>0</v>
      </c>
      <c r="S36" s="574">
        <f>-'5C1P_Vision'!$R36</f>
        <v>0</v>
      </c>
      <c r="T36" s="574">
        <f>-'5C1Q_Advantage'!$R36</f>
        <v>0</v>
      </c>
      <c r="U36" s="574">
        <f>-'5C1R_Iberville'!$R36</f>
        <v>0</v>
      </c>
      <c r="V36" s="574">
        <f>-'5C1S_LC Col Prep'!$R36</f>
        <v>0</v>
      </c>
      <c r="W36" s="574">
        <f>-'5C1T_Northeast'!$R36</f>
        <v>0</v>
      </c>
      <c r="X36" s="574">
        <f>-'5C1U_Acadiana Ren'!$R36</f>
        <v>0</v>
      </c>
      <c r="Y36" s="574">
        <f>-'5C1V_Laf Ren'!$R36</f>
        <v>0</v>
      </c>
      <c r="Z36" s="574">
        <f>-'5C1W_Willow'!$R36</f>
        <v>0</v>
      </c>
      <c r="AA36" s="574">
        <f>-'5C1X_Tangi'!$R36</f>
        <v>0</v>
      </c>
      <c r="AB36" s="574">
        <f>-'5C1Y_GEO'!$R36</f>
        <v>0</v>
      </c>
      <c r="AC36" s="574">
        <f>-'5C1Z_Lincoln Prep'!$R36</f>
        <v>0</v>
      </c>
      <c r="AD36" s="574">
        <f>-'5C1AA_Laurel'!$R36</f>
        <v>0</v>
      </c>
      <c r="AE36" s="574">
        <f>-'5C1AB_Apex'!$R36</f>
        <v>0</v>
      </c>
      <c r="AF36" s="574">
        <f>-'5C1AC_Smothers'!$R36</f>
        <v>0</v>
      </c>
      <c r="AG36" s="574">
        <f>-'5C1AD_Greater'!$R36</f>
        <v>0</v>
      </c>
      <c r="AH36" s="955">
        <f>-'5C1AE_Noble Minds'!$R36</f>
        <v>0</v>
      </c>
      <c r="AI36" s="955">
        <f>-'5C1AF_JCFA-Laf'!$R36</f>
        <v>0</v>
      </c>
      <c r="AJ36" s="955">
        <f>-'5C1AG_Collegiate'!$R36</f>
        <v>0</v>
      </c>
      <c r="AK36" s="574">
        <f>-'5C1AH_BRUP'!$R36</f>
        <v>0</v>
      </c>
      <c r="AL36" s="574">
        <f>-('5C2_LAVCA'!$R36+'5C2_LAVCA'!$S36)</f>
        <v>-12328</v>
      </c>
      <c r="AM36" s="574">
        <f>-('5C3_UnvView'!$R36+'5C3_UnvView'!$S36)</f>
        <v>-47780</v>
      </c>
      <c r="AN36" s="575">
        <f t="shared" si="55"/>
        <v>-60108</v>
      </c>
      <c r="AO36" s="575">
        <f t="shared" si="56"/>
        <v>17309596</v>
      </c>
      <c r="AP36" s="575">
        <f>ROUND(AO36/'8_2.1.18 SIS'!C36,0)</f>
        <v>6943</v>
      </c>
      <c r="AQ36" s="576">
        <f>[1]Summary!L36</f>
        <v>-2509</v>
      </c>
      <c r="AR36" s="574">
        <f t="shared" si="59"/>
        <v>0</v>
      </c>
      <c r="AS36" s="574">
        <f t="shared" si="60"/>
        <v>-2509</v>
      </c>
      <c r="AT36" s="574"/>
      <c r="AU36" s="574"/>
      <c r="AV36" s="576">
        <f t="shared" si="61"/>
        <v>0</v>
      </c>
      <c r="AW36" s="575">
        <f t="shared" si="62"/>
        <v>17307087</v>
      </c>
      <c r="AX36" s="574">
        <f>'4_Level 4'!E36</f>
        <v>0</v>
      </c>
      <c r="AY36" s="574">
        <f>'4_Level 4'!L36</f>
        <v>38199</v>
      </c>
      <c r="AZ36" s="574">
        <f>'4_Level 4'!Q36</f>
        <v>67319</v>
      </c>
      <c r="BA36" s="575">
        <f t="shared" si="63"/>
        <v>17412605</v>
      </c>
      <c r="BB36" s="574"/>
      <c r="BC36" s="574">
        <f t="shared" si="64"/>
        <v>17412605</v>
      </c>
      <c r="BD36" s="574">
        <f t="shared" si="57"/>
        <v>1451050</v>
      </c>
      <c r="BE36" s="574">
        <f>'4_Level 4'!J36</f>
        <v>0</v>
      </c>
      <c r="BF36" s="574">
        <f>'4_Level 4'!M36</f>
        <v>0</v>
      </c>
      <c r="BG36" s="575">
        <f t="shared" si="58"/>
        <v>17412605</v>
      </c>
    </row>
    <row r="37" spans="1:60" ht="15.6" customHeight="1" x14ac:dyDescent="0.2">
      <c r="A37" s="565">
        <v>31</v>
      </c>
      <c r="B37" s="566" t="s">
        <v>36</v>
      </c>
      <c r="C37" s="145">
        <f>'3_Levels 1&amp;2'!AP37</f>
        <v>30395963</v>
      </c>
      <c r="D37" s="145">
        <v>0</v>
      </c>
      <c r="E37" s="145">
        <f>-'5C1A_Madison'!$R37</f>
        <v>0</v>
      </c>
      <c r="F37" s="145">
        <f>-'5C1B_DArbonne'!$R37</f>
        <v>-182212</v>
      </c>
      <c r="G37" s="145">
        <f>-'5C1C_Intl High'!$R37</f>
        <v>0</v>
      </c>
      <c r="H37" s="145">
        <f>-'5C1D_NOMMA'!$R37</f>
        <v>0</v>
      </c>
      <c r="I37" s="145">
        <f>-'5C1E_LFNO'!$R37</f>
        <v>0</v>
      </c>
      <c r="J37" s="145">
        <f>-'5C1F_L.C. Charter'!$R37</f>
        <v>0</v>
      </c>
      <c r="K37" s="145">
        <f>-'5C1G_JS Clark'!$R37</f>
        <v>0</v>
      </c>
      <c r="L37" s="145">
        <f>-'5C1H_Southwest'!$R37</f>
        <v>0</v>
      </c>
      <c r="M37" s="145">
        <f>-'5C1I_LA Key'!$R37</f>
        <v>0</v>
      </c>
      <c r="N37" s="145">
        <f>-'5C1J_Jeff Chamber'!$R37</f>
        <v>0</v>
      </c>
      <c r="O37" s="145">
        <f>-Placeholder_Tallulah!$R37</f>
        <v>0</v>
      </c>
      <c r="P37" s="145">
        <f>-'5C1M_GEO Mid'!$R37</f>
        <v>0</v>
      </c>
      <c r="Q37" s="145">
        <f>-'5C1N_Delta'!$R37</f>
        <v>0</v>
      </c>
      <c r="R37" s="145">
        <f>-'5C1O_Impact'!$R37</f>
        <v>0</v>
      </c>
      <c r="S37" s="145">
        <f>-'5C1P_Vision'!$R37</f>
        <v>0</v>
      </c>
      <c r="T37" s="145">
        <f>-'5C1Q_Advantage'!$R37</f>
        <v>0</v>
      </c>
      <c r="U37" s="145">
        <f>-'5C1R_Iberville'!$R37</f>
        <v>0</v>
      </c>
      <c r="V37" s="145">
        <f>-'5C1S_LC Col Prep'!$R37</f>
        <v>0</v>
      </c>
      <c r="W37" s="145">
        <f>-'5C1T_Northeast'!$R37</f>
        <v>-12219</v>
      </c>
      <c r="X37" s="145">
        <f>-'5C1U_Acadiana Ren'!$R37</f>
        <v>0</v>
      </c>
      <c r="Y37" s="145">
        <f>-'5C1V_Laf Ren'!$R37</f>
        <v>0</v>
      </c>
      <c r="Z37" s="145">
        <f>-'5C1W_Willow'!$R37</f>
        <v>0</v>
      </c>
      <c r="AA37" s="145">
        <f>-'5C1X_Tangi'!$R37</f>
        <v>0</v>
      </c>
      <c r="AB37" s="145">
        <f>-'5C1Y_GEO'!$R37</f>
        <v>0</v>
      </c>
      <c r="AC37" s="145">
        <f>-'5C1Z_Lincoln Prep'!$R37</f>
        <v>-1271885</v>
      </c>
      <c r="AD37" s="145">
        <f>-'5C1AA_Laurel'!$R37</f>
        <v>0</v>
      </c>
      <c r="AE37" s="145">
        <f>-'5C1AB_Apex'!$R37</f>
        <v>0</v>
      </c>
      <c r="AF37" s="145">
        <f>-'5C1AC_Smothers'!$R37</f>
        <v>0</v>
      </c>
      <c r="AG37" s="145">
        <f>-'5C1AD_Greater'!$R37</f>
        <v>0</v>
      </c>
      <c r="AH37" s="145">
        <f>-'5C1AE_Noble Minds'!$R37</f>
        <v>0</v>
      </c>
      <c r="AI37" s="145">
        <f>-'5C1AF_JCFA-Laf'!$R37</f>
        <v>0</v>
      </c>
      <c r="AJ37" s="145">
        <f>-'5C1AG_Collegiate'!$R37</f>
        <v>0</v>
      </c>
      <c r="AK37" s="145">
        <f>-'5C1AH_BRUP'!$R37</f>
        <v>0</v>
      </c>
      <c r="AL37" s="145">
        <f>-('5C2_LAVCA'!$R37+'5C2_LAVCA'!$S37)</f>
        <v>-40366</v>
      </c>
      <c r="AM37" s="145">
        <f>-('5C3_UnvView'!$R37+'5C3_UnvView'!$S37)</f>
        <v>-46929</v>
      </c>
      <c r="AN37" s="144">
        <f t="shared" si="55"/>
        <v>-1553611</v>
      </c>
      <c r="AO37" s="144">
        <f t="shared" si="56"/>
        <v>28842352</v>
      </c>
      <c r="AP37" s="144">
        <f>ROUND(AO37/'8_2.1.18 SIS'!C37,0)</f>
        <v>4903</v>
      </c>
      <c r="AQ37" s="146">
        <f>[1]Summary!L37</f>
        <v>-2938</v>
      </c>
      <c r="AR37" s="145">
        <f t="shared" si="59"/>
        <v>0</v>
      </c>
      <c r="AS37" s="145">
        <f t="shared" si="60"/>
        <v>-2938</v>
      </c>
      <c r="AT37" s="145"/>
      <c r="AU37" s="145"/>
      <c r="AV37" s="146">
        <f t="shared" si="61"/>
        <v>0</v>
      </c>
      <c r="AW37" s="144">
        <f t="shared" si="62"/>
        <v>28839414</v>
      </c>
      <c r="AX37" s="145">
        <f>'4_Level 4'!E37</f>
        <v>0</v>
      </c>
      <c r="AY37" s="145">
        <f>'4_Level 4'!L37</f>
        <v>25000</v>
      </c>
      <c r="AZ37" s="145">
        <f>'4_Level 4'!Q37</f>
        <v>153459</v>
      </c>
      <c r="BA37" s="144">
        <f t="shared" si="63"/>
        <v>29017873</v>
      </c>
      <c r="BB37" s="145"/>
      <c r="BC37" s="145">
        <f t="shared" si="64"/>
        <v>29017873</v>
      </c>
      <c r="BD37" s="145">
        <f t="shared" si="57"/>
        <v>2418156</v>
      </c>
      <c r="BE37" s="145">
        <f>'4_Level 4'!J37</f>
        <v>0</v>
      </c>
      <c r="BF37" s="145">
        <f>'4_Level 4'!M37</f>
        <v>0</v>
      </c>
      <c r="BG37" s="144">
        <f t="shared" si="58"/>
        <v>29017873</v>
      </c>
    </row>
    <row r="38" spans="1:60" ht="15.6" customHeight="1" x14ac:dyDescent="0.2">
      <c r="A38" s="567">
        <v>32</v>
      </c>
      <c r="B38" s="568" t="s">
        <v>37</v>
      </c>
      <c r="C38" s="569">
        <f>'3_Levels 1&amp;2'!AP38</f>
        <v>159547361</v>
      </c>
      <c r="D38" s="569">
        <v>0</v>
      </c>
      <c r="E38" s="569">
        <f>-'5C1A_Madison'!$R38</f>
        <v>-23144</v>
      </c>
      <c r="F38" s="569">
        <f>-'5C1B_DArbonne'!$R38</f>
        <v>0</v>
      </c>
      <c r="G38" s="569">
        <f>-'5C1C_Intl High'!$R38</f>
        <v>0</v>
      </c>
      <c r="H38" s="569">
        <f>-'5C1D_NOMMA'!$R38</f>
        <v>0</v>
      </c>
      <c r="I38" s="569">
        <f>-'5C1E_LFNO'!$R38</f>
        <v>0</v>
      </c>
      <c r="J38" s="569">
        <f>-'5C1F_L.C. Charter'!$R38</f>
        <v>0</v>
      </c>
      <c r="K38" s="569">
        <f>-'5C1G_JS Clark'!$R38</f>
        <v>0</v>
      </c>
      <c r="L38" s="569">
        <f>-'5C1H_Southwest'!$R38</f>
        <v>0</v>
      </c>
      <c r="M38" s="569">
        <f>-'5C1I_LA Key'!$R38</f>
        <v>-124749</v>
      </c>
      <c r="N38" s="569">
        <f>-'5C1J_Jeff Chamber'!$R38</f>
        <v>0</v>
      </c>
      <c r="O38" s="569">
        <f>-Placeholder_Tallulah!$R38</f>
        <v>0</v>
      </c>
      <c r="P38" s="569">
        <f>-'5C1M_GEO Mid'!$R38</f>
        <v>-10783</v>
      </c>
      <c r="Q38" s="569">
        <f>-'5C1N_Delta'!$R38</f>
        <v>0</v>
      </c>
      <c r="R38" s="569">
        <f>-'5C1O_Impact'!$R38</f>
        <v>0</v>
      </c>
      <c r="S38" s="569">
        <f>-'5C1P_Vision'!$R38</f>
        <v>0</v>
      </c>
      <c r="T38" s="569">
        <f>-'5C1Q_Advantage'!$R38</f>
        <v>-33413</v>
      </c>
      <c r="U38" s="569">
        <f>-'5C1R_Iberville'!$R38</f>
        <v>0</v>
      </c>
      <c r="V38" s="569">
        <f>-'5C1S_LC Col Prep'!$R38</f>
        <v>0</v>
      </c>
      <c r="W38" s="569">
        <f>-'5C1T_Northeast'!$R38</f>
        <v>0</v>
      </c>
      <c r="X38" s="569">
        <f>-'5C1U_Acadiana Ren'!$R38</f>
        <v>0</v>
      </c>
      <c r="Y38" s="569">
        <f>-'5C1V_Laf Ren'!$R38</f>
        <v>0</v>
      </c>
      <c r="Z38" s="569">
        <f>-'5C1W_Willow'!$R38</f>
        <v>0</v>
      </c>
      <c r="AA38" s="569">
        <f>-'5C1X_Tangi'!$R38</f>
        <v>-40754</v>
      </c>
      <c r="AB38" s="569">
        <f>-'5C1Y_GEO'!$R38</f>
        <v>-16346</v>
      </c>
      <c r="AC38" s="569">
        <f>-'5C1Z_Lincoln Prep'!$R38</f>
        <v>0</v>
      </c>
      <c r="AD38" s="569">
        <f>-'5C1AA_Laurel'!$R38</f>
        <v>0</v>
      </c>
      <c r="AE38" s="569">
        <f>-'5C1AB_Apex'!$R38</f>
        <v>0</v>
      </c>
      <c r="AF38" s="569">
        <f>-'5C1AC_Smothers'!$R38</f>
        <v>0</v>
      </c>
      <c r="AG38" s="569">
        <f>-'5C1AD_Greater'!$R38</f>
        <v>0</v>
      </c>
      <c r="AH38" s="569">
        <f>-'5C1AE_Noble Minds'!$R38</f>
        <v>0</v>
      </c>
      <c r="AI38" s="569">
        <f>-'5C1AF_JCFA-Laf'!$R38</f>
        <v>0</v>
      </c>
      <c r="AJ38" s="569">
        <f>-'5C1AG_Collegiate'!$R38</f>
        <v>0</v>
      </c>
      <c r="AK38" s="569">
        <f>-'5C1AH_BRUP'!$R38</f>
        <v>0</v>
      </c>
      <c r="AL38" s="569">
        <f>-('5C2_LAVCA'!$R38+'5C2_LAVCA'!$S38)</f>
        <v>-543506</v>
      </c>
      <c r="AM38" s="569">
        <f>-('5C3_UnvView'!$R38+'5C3_UnvView'!$S38)</f>
        <v>-1126251</v>
      </c>
      <c r="AN38" s="570">
        <f t="shared" si="55"/>
        <v>-1918946</v>
      </c>
      <c r="AO38" s="570">
        <f t="shared" si="56"/>
        <v>157628415</v>
      </c>
      <c r="AP38" s="570">
        <f>ROUND(AO38/'8_2.1.18 SIS'!C38,0)</f>
        <v>6323</v>
      </c>
      <c r="AQ38" s="571">
        <f>[1]Summary!L38</f>
        <v>-124869</v>
      </c>
      <c r="AR38" s="569">
        <f t="shared" si="59"/>
        <v>0</v>
      </c>
      <c r="AS38" s="569">
        <f t="shared" si="60"/>
        <v>-124869</v>
      </c>
      <c r="AT38" s="569"/>
      <c r="AU38" s="569"/>
      <c r="AV38" s="571">
        <f t="shared" si="61"/>
        <v>0</v>
      </c>
      <c r="AW38" s="570">
        <f t="shared" si="62"/>
        <v>157503546</v>
      </c>
      <c r="AX38" s="569">
        <f>'4_Level 4'!E38</f>
        <v>0</v>
      </c>
      <c r="AY38" s="569">
        <f>'4_Level 4'!L38</f>
        <v>523005</v>
      </c>
      <c r="AZ38" s="569">
        <f>'4_Level 4'!Q38</f>
        <v>639029</v>
      </c>
      <c r="BA38" s="570">
        <f t="shared" si="63"/>
        <v>158665580</v>
      </c>
      <c r="BB38" s="569"/>
      <c r="BC38" s="569">
        <f t="shared" si="64"/>
        <v>158665580</v>
      </c>
      <c r="BD38" s="569">
        <f t="shared" si="57"/>
        <v>13222132</v>
      </c>
      <c r="BE38" s="569">
        <f>'4_Level 4'!J38</f>
        <v>0</v>
      </c>
      <c r="BF38" s="569">
        <f>'4_Level 4'!M38</f>
        <v>0</v>
      </c>
      <c r="BG38" s="570">
        <f t="shared" si="58"/>
        <v>158665580</v>
      </c>
    </row>
    <row r="39" spans="1:60" ht="15.6" customHeight="1" x14ac:dyDescent="0.2">
      <c r="A39" s="567">
        <v>33</v>
      </c>
      <c r="B39" s="568" t="s">
        <v>38</v>
      </c>
      <c r="C39" s="569">
        <f>'3_Levels 1&amp;2'!AP39</f>
        <v>10099136</v>
      </c>
      <c r="D39" s="569">
        <v>0</v>
      </c>
      <c r="E39" s="569">
        <f>-'5C1A_Madison'!$R39</f>
        <v>0</v>
      </c>
      <c r="F39" s="569">
        <f>-'5C1B_DArbonne'!$R39</f>
        <v>0</v>
      </c>
      <c r="G39" s="569">
        <f>-'5C1C_Intl High'!$R39</f>
        <v>0</v>
      </c>
      <c r="H39" s="569">
        <f>-'5C1D_NOMMA'!$R39</f>
        <v>0</v>
      </c>
      <c r="I39" s="569">
        <f>-'5C1E_LFNO'!$R39</f>
        <v>0</v>
      </c>
      <c r="J39" s="569">
        <f>-'5C1F_L.C. Charter'!$R39</f>
        <v>0</v>
      </c>
      <c r="K39" s="569">
        <f>-'5C1G_JS Clark'!$R39</f>
        <v>0</v>
      </c>
      <c r="L39" s="569">
        <f>-'5C1H_Southwest'!$R39</f>
        <v>0</v>
      </c>
      <c r="M39" s="569">
        <f>-'5C1I_LA Key'!$R39</f>
        <v>0</v>
      </c>
      <c r="N39" s="569">
        <f>-'5C1J_Jeff Chamber'!$R39</f>
        <v>0</v>
      </c>
      <c r="O39" s="569">
        <f>-Placeholder_Tallulah!$R39</f>
        <v>-2214824</v>
      </c>
      <c r="P39" s="569">
        <f>-'5C1M_GEO Mid'!$R39</f>
        <v>0</v>
      </c>
      <c r="Q39" s="569">
        <f>-'5C1N_Delta'!$R39</f>
        <v>0</v>
      </c>
      <c r="R39" s="569">
        <f>-'5C1O_Impact'!$R39</f>
        <v>0</v>
      </c>
      <c r="S39" s="569">
        <f>-'5C1P_Vision'!$R39</f>
        <v>0</v>
      </c>
      <c r="T39" s="569">
        <f>-'5C1Q_Advantage'!$R39</f>
        <v>0</v>
      </c>
      <c r="U39" s="569">
        <f>-'5C1R_Iberville'!$R39</f>
        <v>0</v>
      </c>
      <c r="V39" s="569">
        <f>-'5C1S_LC Col Prep'!$R39</f>
        <v>0</v>
      </c>
      <c r="W39" s="569">
        <f>-'5C1T_Northeast'!$R39</f>
        <v>0</v>
      </c>
      <c r="X39" s="569">
        <f>-'5C1U_Acadiana Ren'!$R39</f>
        <v>0</v>
      </c>
      <c r="Y39" s="569">
        <f>-'5C1V_Laf Ren'!$R39</f>
        <v>0</v>
      </c>
      <c r="Z39" s="569">
        <f>-'5C1W_Willow'!$R39</f>
        <v>0</v>
      </c>
      <c r="AA39" s="569">
        <f>-'5C1X_Tangi'!$R39</f>
        <v>0</v>
      </c>
      <c r="AB39" s="569">
        <f>-'5C1Y_GEO'!$R39</f>
        <v>0</v>
      </c>
      <c r="AC39" s="569">
        <f>-'5C1Z_Lincoln Prep'!$R39</f>
        <v>0</v>
      </c>
      <c r="AD39" s="569">
        <f>-'5C1AA_Laurel'!$R39</f>
        <v>0</v>
      </c>
      <c r="AE39" s="569">
        <f>-'5C1AB_Apex'!$R39</f>
        <v>0</v>
      </c>
      <c r="AF39" s="569">
        <f>-'5C1AC_Smothers'!$R39</f>
        <v>0</v>
      </c>
      <c r="AG39" s="569">
        <f>-'5C1AD_Greater'!$R39</f>
        <v>0</v>
      </c>
      <c r="AH39" s="569">
        <f>-'5C1AE_Noble Minds'!$R39</f>
        <v>0</v>
      </c>
      <c r="AI39" s="569">
        <f>-'5C1AF_JCFA-Laf'!$R39</f>
        <v>0</v>
      </c>
      <c r="AJ39" s="569">
        <f>-'5C1AG_Collegiate'!$R39</f>
        <v>0</v>
      </c>
      <c r="AK39" s="569">
        <f>-'5C1AH_BRUP'!$R39</f>
        <v>0</v>
      </c>
      <c r="AL39" s="569">
        <f>-('5C2_LAVCA'!$R39+'5C2_LAVCA'!$S39)</f>
        <v>-10651</v>
      </c>
      <c r="AM39" s="569">
        <f>-('5C3_UnvView'!$R39+'5C3_UnvView'!$S39)</f>
        <v>-4871</v>
      </c>
      <c r="AN39" s="570">
        <f t="shared" ref="AN39:AN70" si="65">SUM(D39:AM39)</f>
        <v>-2230346</v>
      </c>
      <c r="AO39" s="570">
        <f t="shared" ref="AO39:AO75" si="66">SUM(C39:AM39)</f>
        <v>7868790</v>
      </c>
      <c r="AP39" s="570">
        <f>ROUND(AO39/'8_2.1.18 SIS'!C39,0)</f>
        <v>6514</v>
      </c>
      <c r="AQ39" s="571">
        <f>[1]Summary!L39</f>
        <v>14514</v>
      </c>
      <c r="AR39" s="569">
        <f t="shared" si="59"/>
        <v>14514</v>
      </c>
      <c r="AS39" s="569">
        <f t="shared" si="60"/>
        <v>0</v>
      </c>
      <c r="AT39" s="569"/>
      <c r="AU39" s="569"/>
      <c r="AV39" s="571">
        <f t="shared" si="61"/>
        <v>0</v>
      </c>
      <c r="AW39" s="570">
        <f t="shared" si="62"/>
        <v>7883304</v>
      </c>
      <c r="AX39" s="569">
        <f>'4_Level 4'!E39</f>
        <v>0</v>
      </c>
      <c r="AY39" s="569">
        <f>'4_Level 4'!L39</f>
        <v>28739</v>
      </c>
      <c r="AZ39" s="569">
        <f>'4_Level 4'!Q39</f>
        <v>36757</v>
      </c>
      <c r="BA39" s="570">
        <f t="shared" si="63"/>
        <v>7948800</v>
      </c>
      <c r="BB39" s="569"/>
      <c r="BC39" s="569">
        <f t="shared" si="64"/>
        <v>7948800</v>
      </c>
      <c r="BD39" s="569">
        <f t="shared" ref="BD39:BD70" si="67">ROUND(BC39/$BD$79,0)</f>
        <v>662400</v>
      </c>
      <c r="BE39" s="569">
        <f>'4_Level 4'!J39</f>
        <v>0</v>
      </c>
      <c r="BF39" s="569">
        <f>'4_Level 4'!M39</f>
        <v>0</v>
      </c>
      <c r="BG39" s="570">
        <f t="shared" si="58"/>
        <v>7948800</v>
      </c>
    </row>
    <row r="40" spans="1:60" ht="15.6" customHeight="1" x14ac:dyDescent="0.2">
      <c r="A40" s="567">
        <v>34</v>
      </c>
      <c r="B40" s="568" t="s">
        <v>39</v>
      </c>
      <c r="C40" s="569">
        <f>'3_Levels 1&amp;2'!AP40</f>
        <v>27448839</v>
      </c>
      <c r="D40" s="569">
        <v>0</v>
      </c>
      <c r="E40" s="569">
        <f>-'5C1A_Madison'!$R40</f>
        <v>0</v>
      </c>
      <c r="F40" s="569">
        <f>-'5C1B_DArbonne'!$R40</f>
        <v>0</v>
      </c>
      <c r="G40" s="569">
        <f>-'5C1C_Intl High'!$R40</f>
        <v>0</v>
      </c>
      <c r="H40" s="569">
        <f>-'5C1D_NOMMA'!$R40</f>
        <v>0</v>
      </c>
      <c r="I40" s="569">
        <f>-'5C1E_LFNO'!$R40</f>
        <v>0</v>
      </c>
      <c r="J40" s="569">
        <f>-'5C1F_L.C. Charter'!$R40</f>
        <v>0</v>
      </c>
      <c r="K40" s="569">
        <f>-'5C1G_JS Clark'!$R40</f>
        <v>0</v>
      </c>
      <c r="L40" s="569">
        <f>-'5C1H_Southwest'!$R40</f>
        <v>0</v>
      </c>
      <c r="M40" s="569">
        <f>-'5C1I_LA Key'!$R40</f>
        <v>0</v>
      </c>
      <c r="N40" s="569">
        <f>-'5C1J_Jeff Chamber'!$R40</f>
        <v>0</v>
      </c>
      <c r="O40" s="569">
        <f>-Placeholder_Tallulah!$R40</f>
        <v>-11101</v>
      </c>
      <c r="P40" s="569">
        <f>-'5C1M_GEO Mid'!$R40</f>
        <v>0</v>
      </c>
      <c r="Q40" s="569">
        <f>-'5C1N_Delta'!$R40</f>
        <v>0</v>
      </c>
      <c r="R40" s="569">
        <f>-'5C1O_Impact'!$R40</f>
        <v>0</v>
      </c>
      <c r="S40" s="569">
        <f>-'5C1P_Vision'!$R40</f>
        <v>-12741</v>
      </c>
      <c r="T40" s="569">
        <f>-'5C1Q_Advantage'!$R40</f>
        <v>0</v>
      </c>
      <c r="U40" s="569">
        <f>-'5C1R_Iberville'!$R40</f>
        <v>0</v>
      </c>
      <c r="V40" s="569">
        <f>-'5C1S_LC Col Prep'!$R40</f>
        <v>0</v>
      </c>
      <c r="W40" s="569">
        <f>-'5C1T_Northeast'!$R40</f>
        <v>0</v>
      </c>
      <c r="X40" s="569">
        <f>-'5C1U_Acadiana Ren'!$R40</f>
        <v>0</v>
      </c>
      <c r="Y40" s="569">
        <f>-'5C1V_Laf Ren'!$R40</f>
        <v>0</v>
      </c>
      <c r="Z40" s="569">
        <f>-'5C1W_Willow'!$R40</f>
        <v>0</v>
      </c>
      <c r="AA40" s="569">
        <f>-'5C1X_Tangi'!$R40</f>
        <v>0</v>
      </c>
      <c r="AB40" s="569">
        <f>-'5C1Y_GEO'!$R40</f>
        <v>0</v>
      </c>
      <c r="AC40" s="569">
        <f>-'5C1Z_Lincoln Prep'!$R40</f>
        <v>0</v>
      </c>
      <c r="AD40" s="569">
        <f>-'5C1AA_Laurel'!$R40</f>
        <v>0</v>
      </c>
      <c r="AE40" s="569">
        <f>-'5C1AB_Apex'!$R40</f>
        <v>0</v>
      </c>
      <c r="AF40" s="569">
        <f>-'5C1AC_Smothers'!$R40</f>
        <v>0</v>
      </c>
      <c r="AG40" s="569">
        <f>-'5C1AD_Greater'!$R40</f>
        <v>0</v>
      </c>
      <c r="AH40" s="569">
        <f>-'5C1AE_Noble Minds'!$R40</f>
        <v>0</v>
      </c>
      <c r="AI40" s="569">
        <f>-'5C1AF_JCFA-Laf'!$R40</f>
        <v>0</v>
      </c>
      <c r="AJ40" s="569">
        <f>-'5C1AG_Collegiate'!$R40</f>
        <v>0</v>
      </c>
      <c r="AK40" s="569">
        <f>-'5C1AH_BRUP'!$R40</f>
        <v>0</v>
      </c>
      <c r="AL40" s="569">
        <f>-('5C2_LAVCA'!$R40+'5C2_LAVCA'!$S40)</f>
        <v>-290154</v>
      </c>
      <c r="AM40" s="569">
        <f>-('5C3_UnvView'!$R40+'5C3_UnvView'!$S40)</f>
        <v>-120411</v>
      </c>
      <c r="AN40" s="570">
        <f t="shared" si="65"/>
        <v>-434407</v>
      </c>
      <c r="AO40" s="570">
        <f t="shared" si="66"/>
        <v>27014432</v>
      </c>
      <c r="AP40" s="570">
        <f>ROUND(AO40/'8_2.1.18 SIS'!C40,0)</f>
        <v>7057</v>
      </c>
      <c r="AQ40" s="571">
        <f>[1]Summary!L40</f>
        <v>13000</v>
      </c>
      <c r="AR40" s="569">
        <f t="shared" si="59"/>
        <v>13000</v>
      </c>
      <c r="AS40" s="569">
        <f t="shared" si="60"/>
        <v>0</v>
      </c>
      <c r="AT40" s="569"/>
      <c r="AU40" s="569"/>
      <c r="AV40" s="571">
        <f t="shared" si="61"/>
        <v>0</v>
      </c>
      <c r="AW40" s="570">
        <f t="shared" si="62"/>
        <v>27027432</v>
      </c>
      <c r="AX40" s="569">
        <f>'4_Level 4'!E40</f>
        <v>0</v>
      </c>
      <c r="AY40" s="569">
        <f>'4_Level 4'!L40</f>
        <v>39806</v>
      </c>
      <c r="AZ40" s="569">
        <f>'4_Level 4'!Q40</f>
        <v>96288</v>
      </c>
      <c r="BA40" s="570">
        <f t="shared" si="63"/>
        <v>27163526</v>
      </c>
      <c r="BB40" s="569"/>
      <c r="BC40" s="569">
        <f t="shared" si="64"/>
        <v>27163526</v>
      </c>
      <c r="BD40" s="569">
        <f t="shared" si="67"/>
        <v>2263627</v>
      </c>
      <c r="BE40" s="569">
        <f>'4_Level 4'!J40</f>
        <v>0</v>
      </c>
      <c r="BF40" s="569">
        <f>'4_Level 4'!M40</f>
        <v>0</v>
      </c>
      <c r="BG40" s="570">
        <f t="shared" si="58"/>
        <v>27163526</v>
      </c>
    </row>
    <row r="41" spans="1:60" ht="15.6" customHeight="1" x14ac:dyDescent="0.2">
      <c r="A41" s="572">
        <v>35</v>
      </c>
      <c r="B41" s="573" t="s">
        <v>40</v>
      </c>
      <c r="C41" s="574">
        <f>'3_Levels 1&amp;2'!AP41</f>
        <v>33157166</v>
      </c>
      <c r="D41" s="574">
        <v>0</v>
      </c>
      <c r="E41" s="574">
        <f>-'5C1A_Madison'!$R41</f>
        <v>0</v>
      </c>
      <c r="F41" s="574">
        <f>-'5C1B_DArbonne'!$R41</f>
        <v>0</v>
      </c>
      <c r="G41" s="574">
        <f>-'5C1C_Intl High'!$R41</f>
        <v>0</v>
      </c>
      <c r="H41" s="574">
        <f>-'5C1D_NOMMA'!$R41</f>
        <v>0</v>
      </c>
      <c r="I41" s="574">
        <f>-'5C1E_LFNO'!$R41</f>
        <v>0</v>
      </c>
      <c r="J41" s="574">
        <f>-'5C1F_L.C. Charter'!$R41</f>
        <v>0</v>
      </c>
      <c r="K41" s="574">
        <f>-'5C1G_JS Clark'!$R41</f>
        <v>0</v>
      </c>
      <c r="L41" s="574">
        <f>-'5C1H_Southwest'!$R41</f>
        <v>0</v>
      </c>
      <c r="M41" s="574">
        <f>-'5C1I_LA Key'!$R41</f>
        <v>0</v>
      </c>
      <c r="N41" s="574">
        <f>-'5C1J_Jeff Chamber'!$R41</f>
        <v>0</v>
      </c>
      <c r="O41" s="574">
        <f>-Placeholder_Tallulah!$R41</f>
        <v>0</v>
      </c>
      <c r="P41" s="574">
        <f>-'5C1M_GEO Mid'!$R41</f>
        <v>0</v>
      </c>
      <c r="Q41" s="574">
        <f>-'5C1N_Delta'!$R41</f>
        <v>0</v>
      </c>
      <c r="R41" s="574">
        <f>-'5C1O_Impact'!$R41</f>
        <v>0</v>
      </c>
      <c r="S41" s="574">
        <f>-'5C1P_Vision'!$R41</f>
        <v>0</v>
      </c>
      <c r="T41" s="574">
        <f>-'5C1Q_Advantage'!$R41</f>
        <v>0</v>
      </c>
      <c r="U41" s="574">
        <f>-'5C1R_Iberville'!$R41</f>
        <v>0</v>
      </c>
      <c r="V41" s="574">
        <f>-'5C1S_LC Col Prep'!$R41</f>
        <v>0</v>
      </c>
      <c r="W41" s="574">
        <f>-'5C1T_Northeast'!$R41</f>
        <v>0</v>
      </c>
      <c r="X41" s="574">
        <f>-'5C1U_Acadiana Ren'!$R41</f>
        <v>0</v>
      </c>
      <c r="Y41" s="574">
        <f>-'5C1V_Laf Ren'!$R41</f>
        <v>0</v>
      </c>
      <c r="Z41" s="574">
        <f>-'5C1W_Willow'!$R41</f>
        <v>0</v>
      </c>
      <c r="AA41" s="574">
        <f>-'5C1X_Tangi'!$R41</f>
        <v>0</v>
      </c>
      <c r="AB41" s="574">
        <f>-'5C1Y_GEO'!$R41</f>
        <v>0</v>
      </c>
      <c r="AC41" s="574">
        <f>-'5C1Z_Lincoln Prep'!$R41</f>
        <v>0</v>
      </c>
      <c r="AD41" s="574">
        <f>-'5C1AA_Laurel'!$R41</f>
        <v>0</v>
      </c>
      <c r="AE41" s="574">
        <f>-'5C1AB_Apex'!$R41</f>
        <v>0</v>
      </c>
      <c r="AF41" s="574">
        <f>-'5C1AC_Smothers'!$R41</f>
        <v>0</v>
      </c>
      <c r="AG41" s="574">
        <f>-'5C1AD_Greater'!$R41</f>
        <v>0</v>
      </c>
      <c r="AH41" s="955">
        <f>-'5C1AE_Noble Minds'!$R41</f>
        <v>0</v>
      </c>
      <c r="AI41" s="955">
        <f>-'5C1AF_JCFA-Laf'!$R41</f>
        <v>0</v>
      </c>
      <c r="AJ41" s="955">
        <f>-'5C1AG_Collegiate'!$R41</f>
        <v>0</v>
      </c>
      <c r="AK41" s="574">
        <f>-'5C1AH_BRUP'!$R41</f>
        <v>0</v>
      </c>
      <c r="AL41" s="574">
        <f>-('5C2_LAVCA'!$R41+'5C2_LAVCA'!$S41)</f>
        <v>-104811</v>
      </c>
      <c r="AM41" s="574">
        <f>-('5C3_UnvView'!$R41+'5C3_UnvView'!$S41)</f>
        <v>-90001</v>
      </c>
      <c r="AN41" s="575">
        <f t="shared" si="65"/>
        <v>-194812</v>
      </c>
      <c r="AO41" s="575">
        <f t="shared" si="66"/>
        <v>32962354</v>
      </c>
      <c r="AP41" s="575">
        <f>ROUND(AO41/'8_2.1.18 SIS'!C41,0)</f>
        <v>5581</v>
      </c>
      <c r="AQ41" s="576">
        <f>[1]Summary!L41</f>
        <v>-121</v>
      </c>
      <c r="AR41" s="574">
        <f t="shared" si="59"/>
        <v>0</v>
      </c>
      <c r="AS41" s="574">
        <f t="shared" si="60"/>
        <v>-121</v>
      </c>
      <c r="AT41" s="574"/>
      <c r="AU41" s="574"/>
      <c r="AV41" s="576">
        <f t="shared" si="61"/>
        <v>0</v>
      </c>
      <c r="AW41" s="575">
        <f t="shared" si="62"/>
        <v>32962233</v>
      </c>
      <c r="AX41" s="574">
        <f>'4_Level 4'!E41</f>
        <v>0</v>
      </c>
      <c r="AY41" s="574">
        <f>'4_Level 4'!L41</f>
        <v>55335</v>
      </c>
      <c r="AZ41" s="574">
        <f>'4_Level 4'!Q41</f>
        <v>161483</v>
      </c>
      <c r="BA41" s="575">
        <f t="shared" si="63"/>
        <v>33179051</v>
      </c>
      <c r="BB41" s="574"/>
      <c r="BC41" s="574">
        <f t="shared" si="64"/>
        <v>33179051</v>
      </c>
      <c r="BD41" s="574">
        <f t="shared" si="67"/>
        <v>2764921</v>
      </c>
      <c r="BE41" s="574">
        <f>'4_Level 4'!J41</f>
        <v>0</v>
      </c>
      <c r="BF41" s="574">
        <f>'4_Level 4'!M41</f>
        <v>0</v>
      </c>
      <c r="BG41" s="575">
        <f t="shared" si="58"/>
        <v>33179051</v>
      </c>
    </row>
    <row r="42" spans="1:60" ht="15.6" customHeight="1" x14ac:dyDescent="0.2">
      <c r="A42" s="565">
        <v>36</v>
      </c>
      <c r="B42" s="566" t="s">
        <v>41</v>
      </c>
      <c r="C42" s="145">
        <f>'3_Levels 1&amp;2'!AP42</f>
        <v>199811901</v>
      </c>
      <c r="D42" s="145">
        <v>0</v>
      </c>
      <c r="E42" s="145">
        <f>-'5C1A_Madison'!$R42</f>
        <v>0</v>
      </c>
      <c r="F42" s="145">
        <f>-'5C1B_DArbonne'!$R42</f>
        <v>0</v>
      </c>
      <c r="G42" s="145">
        <f>-'5C1C_Intl High'!$R42</f>
        <v>-2049648</v>
      </c>
      <c r="H42" s="145">
        <f>-'5C1D_NOMMA'!$R42</f>
        <v>-1100042</v>
      </c>
      <c r="I42" s="145">
        <f>-'5C1E_LFNO'!$R42</f>
        <v>-2211366</v>
      </c>
      <c r="J42" s="145">
        <f>-'5C1F_L.C. Charter'!$R42</f>
        <v>0</v>
      </c>
      <c r="K42" s="145">
        <f>-'5C1G_JS Clark'!$R42</f>
        <v>0</v>
      </c>
      <c r="L42" s="145">
        <f>-'5C1H_Southwest'!$R42</f>
        <v>0</v>
      </c>
      <c r="M42" s="145">
        <f>-'5C1I_LA Key'!$R42</f>
        <v>0</v>
      </c>
      <c r="N42" s="145">
        <f>-'5C1J_Jeff Chamber'!$R42</f>
        <v>-264196</v>
      </c>
      <c r="O42" s="145">
        <f>-Placeholder_Tallulah!$R42</f>
        <v>0</v>
      </c>
      <c r="P42" s="145">
        <f>-'5C1M_GEO Mid'!$R42</f>
        <v>0</v>
      </c>
      <c r="Q42" s="145">
        <f>-'5C1N_Delta'!$R42</f>
        <v>0</v>
      </c>
      <c r="R42" s="145">
        <f>-'5C1O_Impact'!$R42</f>
        <v>0</v>
      </c>
      <c r="S42" s="145">
        <f>-'5C1P_Vision'!$R42</f>
        <v>0</v>
      </c>
      <c r="T42" s="145">
        <f>-'5C1Q_Advantage'!$R42</f>
        <v>0</v>
      </c>
      <c r="U42" s="145">
        <f>-'5C1R_Iberville'!$R42</f>
        <v>0</v>
      </c>
      <c r="V42" s="145">
        <f>-'5C1S_LC Col Prep'!$R42</f>
        <v>0</v>
      </c>
      <c r="W42" s="145">
        <f>-'5C1T_Northeast'!$R42</f>
        <v>0</v>
      </c>
      <c r="X42" s="145">
        <f>-'5C1U_Acadiana Ren'!$R42</f>
        <v>0</v>
      </c>
      <c r="Y42" s="145">
        <f>-'5C1V_Laf Ren'!$R42</f>
        <v>0</v>
      </c>
      <c r="Z42" s="145">
        <f>-'5C1W_Willow'!$R42</f>
        <v>0</v>
      </c>
      <c r="AA42" s="145">
        <f>-'5C1X_Tangi'!$R42</f>
        <v>0</v>
      </c>
      <c r="AB42" s="145">
        <f>-'5C1Y_GEO'!$R42</f>
        <v>0</v>
      </c>
      <c r="AC42" s="145">
        <f>-'5C1Z_Lincoln Prep'!$R42</f>
        <v>0</v>
      </c>
      <c r="AD42" s="145">
        <f>-'5C1AA_Laurel'!$R42</f>
        <v>0</v>
      </c>
      <c r="AE42" s="145">
        <f>-'5C1AB_Apex'!$R42</f>
        <v>0</v>
      </c>
      <c r="AF42" s="145">
        <f>-'5C1AC_Smothers'!$R42</f>
        <v>-383192</v>
      </c>
      <c r="AG42" s="145">
        <f>-'5C1AD_Greater'!$R42</f>
        <v>0</v>
      </c>
      <c r="AH42" s="145">
        <f>-'5C1AE_Noble Minds'!$R42</f>
        <v>-132680</v>
      </c>
      <c r="AI42" s="145">
        <f>-'5C1AF_JCFA-Laf'!$R42</f>
        <v>0</v>
      </c>
      <c r="AJ42" s="145">
        <f>-'5C1AG_Collegiate'!$R42</f>
        <v>0</v>
      </c>
      <c r="AK42" s="145">
        <f>-'5C1AH_BRUP'!$R42</f>
        <v>0</v>
      </c>
      <c r="AL42" s="145">
        <f>-('5C2_LAVCA'!$R42+'5C2_LAVCA'!$S42)</f>
        <v>-338440</v>
      </c>
      <c r="AM42" s="145">
        <f>-('5C3_UnvView'!$R42+'5C3_UnvView'!$S42)</f>
        <v>-328530</v>
      </c>
      <c r="AN42" s="144">
        <f t="shared" si="65"/>
        <v>-6808094</v>
      </c>
      <c r="AO42" s="144">
        <f t="shared" si="66"/>
        <v>193003807</v>
      </c>
      <c r="AP42" s="144">
        <f>ROUND(AO42/('8_2.1.18 SIS'!C42+'8_2.1.18 SIS'!D42+'8_2.1.18 SIS'!E42+'8_2.1.18 SIS'!F42),0)</f>
        <v>4326</v>
      </c>
      <c r="AQ42" s="146">
        <f>[1]Summary!L42</f>
        <v>-122995</v>
      </c>
      <c r="AR42" s="145">
        <f t="shared" si="59"/>
        <v>0</v>
      </c>
      <c r="AS42" s="145">
        <f t="shared" si="60"/>
        <v>-122995</v>
      </c>
      <c r="AT42" s="1263"/>
      <c r="AU42" s="145"/>
      <c r="AV42" s="146">
        <f t="shared" si="61"/>
        <v>0</v>
      </c>
      <c r="AW42" s="144">
        <f t="shared" si="62"/>
        <v>192880812</v>
      </c>
      <c r="AX42" s="145">
        <f>'4_Level 4'!E42</f>
        <v>630000</v>
      </c>
      <c r="AY42" s="145">
        <f>'4_Level 4'!L42</f>
        <v>261415</v>
      </c>
      <c r="AZ42" s="145">
        <f>'4_Level 4'!Q42</f>
        <v>1119761</v>
      </c>
      <c r="BA42" s="144">
        <f t="shared" si="63"/>
        <v>194891988</v>
      </c>
      <c r="BB42" s="145"/>
      <c r="BC42" s="145">
        <f t="shared" si="64"/>
        <v>194891988</v>
      </c>
      <c r="BD42" s="145">
        <f t="shared" si="67"/>
        <v>16240999</v>
      </c>
      <c r="BE42" s="145">
        <f>'4_Level 4'!J42</f>
        <v>0</v>
      </c>
      <c r="BF42" s="145">
        <f>'4_Level 4'!M42</f>
        <v>0</v>
      </c>
      <c r="BG42" s="144">
        <f t="shared" si="58"/>
        <v>194891988</v>
      </c>
    </row>
    <row r="43" spans="1:60" ht="15.6" customHeight="1" x14ac:dyDescent="0.2">
      <c r="A43" s="567">
        <v>37</v>
      </c>
      <c r="B43" s="568" t="s">
        <v>42</v>
      </c>
      <c r="C43" s="569">
        <f>'3_Levels 1&amp;2'!AP43</f>
        <v>121218980</v>
      </c>
      <c r="D43" s="569">
        <v>0</v>
      </c>
      <c r="E43" s="569">
        <f>-'5C1A_Madison'!$R43</f>
        <v>0</v>
      </c>
      <c r="F43" s="569">
        <f>-'5C1B_DArbonne'!$R43</f>
        <v>-38013</v>
      </c>
      <c r="G43" s="569">
        <f>-'5C1C_Intl High'!$R43</f>
        <v>0</v>
      </c>
      <c r="H43" s="569">
        <f>-'5C1D_NOMMA'!$R43</f>
        <v>0</v>
      </c>
      <c r="I43" s="569">
        <f>-'5C1E_LFNO'!$R43</f>
        <v>0</v>
      </c>
      <c r="J43" s="569">
        <f>-'5C1F_L.C. Charter'!$R43</f>
        <v>0</v>
      </c>
      <c r="K43" s="569">
        <f>-'5C1G_JS Clark'!$R43</f>
        <v>0</v>
      </c>
      <c r="L43" s="569">
        <f>-'5C1H_Southwest'!$R43</f>
        <v>0</v>
      </c>
      <c r="M43" s="569">
        <f>-'5C1I_LA Key'!$R43</f>
        <v>0</v>
      </c>
      <c r="N43" s="569">
        <f>-'5C1J_Jeff Chamber'!$R43</f>
        <v>0</v>
      </c>
      <c r="O43" s="569">
        <f>-Placeholder_Tallulah!$R43</f>
        <v>-5799</v>
      </c>
      <c r="P43" s="569">
        <f>-'5C1M_GEO Mid'!$R43</f>
        <v>0</v>
      </c>
      <c r="Q43" s="569">
        <f>-'5C1N_Delta'!$R43</f>
        <v>-5115</v>
      </c>
      <c r="R43" s="569">
        <f>-'5C1O_Impact'!$R43</f>
        <v>0</v>
      </c>
      <c r="S43" s="569">
        <f>-'5C1P_Vision'!$R43</f>
        <v>-272121</v>
      </c>
      <c r="T43" s="569">
        <f>-'5C1Q_Advantage'!$R43</f>
        <v>0</v>
      </c>
      <c r="U43" s="569">
        <f>-'5C1R_Iberville'!$R43</f>
        <v>0</v>
      </c>
      <c r="V43" s="569">
        <f>-'5C1S_LC Col Prep'!$R43</f>
        <v>0</v>
      </c>
      <c r="W43" s="569">
        <f>-'5C1T_Northeast'!$R43</f>
        <v>0</v>
      </c>
      <c r="X43" s="569">
        <f>-'5C1U_Acadiana Ren'!$R43</f>
        <v>0</v>
      </c>
      <c r="Y43" s="569">
        <f>-'5C1V_Laf Ren'!$R43</f>
        <v>0</v>
      </c>
      <c r="Z43" s="569">
        <f>-'5C1W_Willow'!$R43</f>
        <v>0</v>
      </c>
      <c r="AA43" s="569">
        <f>-'5C1X_Tangi'!$R43</f>
        <v>0</v>
      </c>
      <c r="AB43" s="569">
        <f>-'5C1Y_GEO'!$R43</f>
        <v>0</v>
      </c>
      <c r="AC43" s="569">
        <f>-'5C1Z_Lincoln Prep'!$R43</f>
        <v>-82310</v>
      </c>
      <c r="AD43" s="569">
        <f>-'5C1AA_Laurel'!$R43</f>
        <v>0</v>
      </c>
      <c r="AE43" s="569">
        <f>-'5C1AB_Apex'!$R43</f>
        <v>0</v>
      </c>
      <c r="AF43" s="569">
        <f>-'5C1AC_Smothers'!$R43</f>
        <v>0</v>
      </c>
      <c r="AG43" s="569">
        <f>-'5C1AD_Greater'!$R43</f>
        <v>0</v>
      </c>
      <c r="AH43" s="569">
        <f>-'5C1AE_Noble Minds'!$R43</f>
        <v>0</v>
      </c>
      <c r="AI43" s="569">
        <f>-'5C1AF_JCFA-Laf'!$R43</f>
        <v>0</v>
      </c>
      <c r="AJ43" s="569">
        <f>-'5C1AG_Collegiate'!$R43</f>
        <v>0</v>
      </c>
      <c r="AK43" s="569">
        <f>-'5C1AH_BRUP'!$R43</f>
        <v>0</v>
      </c>
      <c r="AL43" s="569">
        <f>-('5C2_LAVCA'!$R43+'5C2_LAVCA'!$S43)</f>
        <v>-340559</v>
      </c>
      <c r="AM43" s="569">
        <f>-('5C3_UnvView'!$R43+'5C3_UnvView'!$S43)</f>
        <v>-292191</v>
      </c>
      <c r="AN43" s="570">
        <f t="shared" si="65"/>
        <v>-1036108</v>
      </c>
      <c r="AO43" s="570">
        <f t="shared" si="66"/>
        <v>120182872</v>
      </c>
      <c r="AP43" s="570">
        <f>ROUND(AO43/'8_2.1.18 SIS'!C43,0)</f>
        <v>6350</v>
      </c>
      <c r="AQ43" s="571">
        <f>[1]Summary!L43</f>
        <v>-52441</v>
      </c>
      <c r="AR43" s="569">
        <f t="shared" si="59"/>
        <v>0</v>
      </c>
      <c r="AS43" s="569">
        <f t="shared" si="60"/>
        <v>-52441</v>
      </c>
      <c r="AT43" s="569"/>
      <c r="AU43" s="569"/>
      <c r="AV43" s="571">
        <f t="shared" si="61"/>
        <v>0</v>
      </c>
      <c r="AW43" s="570">
        <f t="shared" si="62"/>
        <v>120130431</v>
      </c>
      <c r="AX43" s="569">
        <f>'4_Level 4'!E43</f>
        <v>0</v>
      </c>
      <c r="AY43" s="569">
        <f>'4_Level 4'!L43</f>
        <v>82646</v>
      </c>
      <c r="AZ43" s="569">
        <f>'4_Level 4'!Q43</f>
        <v>499671</v>
      </c>
      <c r="BA43" s="570">
        <f t="shared" si="63"/>
        <v>120712748</v>
      </c>
      <c r="BB43" s="569"/>
      <c r="BC43" s="569">
        <f t="shared" si="64"/>
        <v>120712748</v>
      </c>
      <c r="BD43" s="569">
        <f t="shared" si="67"/>
        <v>10059396</v>
      </c>
      <c r="BE43" s="569">
        <f>'4_Level 4'!J43</f>
        <v>0</v>
      </c>
      <c r="BF43" s="569">
        <f>'4_Level 4'!M43</f>
        <v>0</v>
      </c>
      <c r="BG43" s="570">
        <f t="shared" si="58"/>
        <v>120712748</v>
      </c>
      <c r="BH43" s="577"/>
    </row>
    <row r="44" spans="1:60" ht="15.6" customHeight="1" x14ac:dyDescent="0.2">
      <c r="A44" s="567">
        <v>38</v>
      </c>
      <c r="B44" s="568" t="s">
        <v>43</v>
      </c>
      <c r="C44" s="569">
        <f>'3_Levels 1&amp;2'!AP44</f>
        <v>10780371</v>
      </c>
      <c r="D44" s="569">
        <v>0</v>
      </c>
      <c r="E44" s="569">
        <f>-'5C1A_Madison'!$R44</f>
        <v>0</v>
      </c>
      <c r="F44" s="569">
        <f>-'5C1B_DArbonne'!$R44</f>
        <v>0</v>
      </c>
      <c r="G44" s="569">
        <f>-'5C1C_Intl High'!$R44</f>
        <v>0</v>
      </c>
      <c r="H44" s="569">
        <f>-'5C1D_NOMMA'!$R44</f>
        <v>-35596</v>
      </c>
      <c r="I44" s="569">
        <f>-'5C1E_LFNO'!$R44</f>
        <v>-18669</v>
      </c>
      <c r="J44" s="569">
        <f>-'5C1F_L.C. Charter'!$R44</f>
        <v>0</v>
      </c>
      <c r="K44" s="569">
        <f>-'5C1G_JS Clark'!$R44</f>
        <v>0</v>
      </c>
      <c r="L44" s="569">
        <f>-'5C1H_Southwest'!$R44</f>
        <v>0</v>
      </c>
      <c r="M44" s="569">
        <f>-'5C1I_LA Key'!$R44</f>
        <v>0</v>
      </c>
      <c r="N44" s="569">
        <f>-'5C1J_Jeff Chamber'!$R44</f>
        <v>-4921</v>
      </c>
      <c r="O44" s="569">
        <f>-Placeholder_Tallulah!$R44</f>
        <v>0</v>
      </c>
      <c r="P44" s="569">
        <f>-'5C1M_GEO Mid'!$R44</f>
        <v>0</v>
      </c>
      <c r="Q44" s="569">
        <f>-'5C1N_Delta'!$R44</f>
        <v>-2243</v>
      </c>
      <c r="R44" s="569">
        <f>-'5C1O_Impact'!$R44</f>
        <v>0</v>
      </c>
      <c r="S44" s="569">
        <f>-'5C1P_Vision'!$R44</f>
        <v>0</v>
      </c>
      <c r="T44" s="569">
        <f>-'5C1Q_Advantage'!$R44</f>
        <v>0</v>
      </c>
      <c r="U44" s="569">
        <f>-'5C1R_Iberville'!$R44</f>
        <v>0</v>
      </c>
      <c r="V44" s="569">
        <f>-'5C1S_LC Col Prep'!$R44</f>
        <v>0</v>
      </c>
      <c r="W44" s="569">
        <f>-'5C1T_Northeast'!$R44</f>
        <v>0</v>
      </c>
      <c r="X44" s="569">
        <f>-'5C1U_Acadiana Ren'!$R44</f>
        <v>0</v>
      </c>
      <c r="Y44" s="569">
        <f>-'5C1V_Laf Ren'!$R44</f>
        <v>0</v>
      </c>
      <c r="Z44" s="569">
        <f>-'5C1W_Willow'!$R44</f>
        <v>0</v>
      </c>
      <c r="AA44" s="569">
        <f>-'5C1X_Tangi'!$R44</f>
        <v>0</v>
      </c>
      <c r="AB44" s="569">
        <f>-'5C1Y_GEO'!$R44</f>
        <v>0</v>
      </c>
      <c r="AC44" s="569">
        <f>-'5C1Z_Lincoln Prep'!$R44</f>
        <v>0</v>
      </c>
      <c r="AD44" s="569">
        <f>-'5C1AA_Laurel'!$R44</f>
        <v>0</v>
      </c>
      <c r="AE44" s="569">
        <f>-'5C1AB_Apex'!$R44</f>
        <v>0</v>
      </c>
      <c r="AF44" s="569">
        <f>-'5C1AC_Smothers'!$R44</f>
        <v>0</v>
      </c>
      <c r="AG44" s="569">
        <f>-'5C1AD_Greater'!$R44</f>
        <v>0</v>
      </c>
      <c r="AH44" s="569">
        <f>-'5C1AE_Noble Minds'!$R44</f>
        <v>0</v>
      </c>
      <c r="AI44" s="569">
        <f>-'5C1AF_JCFA-Laf'!$R44</f>
        <v>0</v>
      </c>
      <c r="AJ44" s="569">
        <f>-'5C1AG_Collegiate'!$R44</f>
        <v>0</v>
      </c>
      <c r="AK44" s="569">
        <f>-'5C1AH_BRUP'!$R44</f>
        <v>0</v>
      </c>
      <c r="AL44" s="569">
        <f>-('5C2_LAVCA'!$R44+'5C2_LAVCA'!$S44)</f>
        <v>-19614</v>
      </c>
      <c r="AM44" s="569">
        <f>-('5C3_UnvView'!$R44+'5C3_UnvView'!$S44)</f>
        <v>-30338</v>
      </c>
      <c r="AN44" s="570">
        <f t="shared" si="65"/>
        <v>-111381</v>
      </c>
      <c r="AO44" s="570">
        <f t="shared" si="66"/>
        <v>10668990</v>
      </c>
      <c r="AP44" s="570">
        <f>ROUND(AO44/'8_2.1.18 SIS'!C44,0)</f>
        <v>2766</v>
      </c>
      <c r="AQ44" s="571">
        <f>[1]Summary!L44</f>
        <v>-25137</v>
      </c>
      <c r="AR44" s="569">
        <f t="shared" si="59"/>
        <v>0</v>
      </c>
      <c r="AS44" s="569">
        <f t="shared" si="60"/>
        <v>-25137</v>
      </c>
      <c r="AT44" s="569"/>
      <c r="AU44" s="569"/>
      <c r="AV44" s="571">
        <f t="shared" si="61"/>
        <v>0</v>
      </c>
      <c r="AW44" s="570">
        <f t="shared" si="62"/>
        <v>10643853</v>
      </c>
      <c r="AX44" s="569">
        <f>'4_Level 4'!E44</f>
        <v>0</v>
      </c>
      <c r="AY44" s="569">
        <f>'4_Level 4'!L44</f>
        <v>25000</v>
      </c>
      <c r="AZ44" s="569">
        <f>'4_Level 4'!Q44</f>
        <v>106908</v>
      </c>
      <c r="BA44" s="570">
        <f t="shared" si="63"/>
        <v>10775761</v>
      </c>
      <c r="BB44" s="569"/>
      <c r="BC44" s="569">
        <f t="shared" si="64"/>
        <v>10775761</v>
      </c>
      <c r="BD44" s="569">
        <f t="shared" si="67"/>
        <v>897980</v>
      </c>
      <c r="BE44" s="569">
        <f>'4_Level 4'!J44</f>
        <v>0</v>
      </c>
      <c r="BF44" s="569">
        <f>'4_Level 4'!M44</f>
        <v>0</v>
      </c>
      <c r="BG44" s="570">
        <f t="shared" si="58"/>
        <v>10775761</v>
      </c>
      <c r="BH44" s="577"/>
    </row>
    <row r="45" spans="1:60" ht="15.6" customHeight="1" x14ac:dyDescent="0.2">
      <c r="A45" s="567">
        <v>39</v>
      </c>
      <c r="B45" s="568" t="s">
        <v>44</v>
      </c>
      <c r="C45" s="569">
        <f>'3_Levels 1&amp;2'!AP45</f>
        <v>10102184</v>
      </c>
      <c r="D45" s="569">
        <v>0</v>
      </c>
      <c r="E45" s="569">
        <f>-'5C1A_Madison'!$R45</f>
        <v>0</v>
      </c>
      <c r="F45" s="569">
        <f>-'5C1B_DArbonne'!$R45</f>
        <v>0</v>
      </c>
      <c r="G45" s="569">
        <f>-'5C1C_Intl High'!$R45</f>
        <v>0</v>
      </c>
      <c r="H45" s="569">
        <f>-'5C1D_NOMMA'!$R45</f>
        <v>0</v>
      </c>
      <c r="I45" s="569">
        <f>-'5C1E_LFNO'!$R45</f>
        <v>0</v>
      </c>
      <c r="J45" s="569">
        <f>-'5C1F_L.C. Charter'!$R45</f>
        <v>0</v>
      </c>
      <c r="K45" s="569">
        <f>-'5C1G_JS Clark'!$R45</f>
        <v>0</v>
      </c>
      <c r="L45" s="569">
        <f>-'5C1H_Southwest'!$R45</f>
        <v>0</v>
      </c>
      <c r="M45" s="569">
        <f>-'5C1I_LA Key'!$R45</f>
        <v>-66003</v>
      </c>
      <c r="N45" s="569">
        <f>-'5C1J_Jeff Chamber'!$R45</f>
        <v>0</v>
      </c>
      <c r="O45" s="569">
        <f>-Placeholder_Tallulah!$R45</f>
        <v>0</v>
      </c>
      <c r="P45" s="569">
        <f>-'5C1M_GEO Mid'!$R45</f>
        <v>0</v>
      </c>
      <c r="Q45" s="569">
        <f>-'5C1N_Delta'!$R45</f>
        <v>0</v>
      </c>
      <c r="R45" s="569">
        <f>-'5C1O_Impact'!$R45</f>
        <v>0</v>
      </c>
      <c r="S45" s="569">
        <f>-'5C1P_Vision'!$R45</f>
        <v>0</v>
      </c>
      <c r="T45" s="569">
        <f>-'5C1Q_Advantage'!$R45</f>
        <v>-2703</v>
      </c>
      <c r="U45" s="569">
        <f>-'5C1R_Iberville'!$R45</f>
        <v>0</v>
      </c>
      <c r="V45" s="569">
        <f>-'5C1S_LC Col Prep'!$R45</f>
        <v>0</v>
      </c>
      <c r="W45" s="569">
        <f>-'5C1T_Northeast'!$R45</f>
        <v>0</v>
      </c>
      <c r="X45" s="569">
        <f>-'5C1U_Acadiana Ren'!$R45</f>
        <v>0</v>
      </c>
      <c r="Y45" s="569">
        <f>-'5C1V_Laf Ren'!$R45</f>
        <v>0</v>
      </c>
      <c r="Z45" s="569">
        <f>-'5C1W_Willow'!$R45</f>
        <v>0</v>
      </c>
      <c r="AA45" s="569">
        <f>-'5C1X_Tangi'!$R45</f>
        <v>0</v>
      </c>
      <c r="AB45" s="569">
        <f>-'5C1Y_GEO'!$R45</f>
        <v>0</v>
      </c>
      <c r="AC45" s="569">
        <f>-'5C1Z_Lincoln Prep'!$R45</f>
        <v>0</v>
      </c>
      <c r="AD45" s="569">
        <f>-'5C1AA_Laurel'!$R45</f>
        <v>0</v>
      </c>
      <c r="AE45" s="569">
        <f>-'5C1AB_Apex'!$R45</f>
        <v>0</v>
      </c>
      <c r="AF45" s="569">
        <f>-'5C1AC_Smothers'!$R45</f>
        <v>0</v>
      </c>
      <c r="AG45" s="569">
        <f>-'5C1AD_Greater'!$R45</f>
        <v>0</v>
      </c>
      <c r="AH45" s="569">
        <f>-'5C1AE_Noble Minds'!$R45</f>
        <v>0</v>
      </c>
      <c r="AI45" s="569">
        <f>-'5C1AF_JCFA-Laf'!$R45</f>
        <v>0</v>
      </c>
      <c r="AJ45" s="569">
        <f>-'5C1AG_Collegiate'!$R45</f>
        <v>0</v>
      </c>
      <c r="AK45" s="569">
        <f>-'5C1AH_BRUP'!$R45</f>
        <v>0</v>
      </c>
      <c r="AL45" s="569">
        <f>-('5C2_LAVCA'!$R45+'5C2_LAVCA'!$S45)</f>
        <v>-41460</v>
      </c>
      <c r="AM45" s="569">
        <f>-('5C3_UnvView'!$R45+'5C3_UnvView'!$S45)</f>
        <v>-96010</v>
      </c>
      <c r="AN45" s="570">
        <f t="shared" si="65"/>
        <v>-206176</v>
      </c>
      <c r="AO45" s="570">
        <f t="shared" si="66"/>
        <v>9896008</v>
      </c>
      <c r="AP45" s="570">
        <f>ROUND(AO45/'8_2.1.18 SIS'!C45,0)</f>
        <v>3660</v>
      </c>
      <c r="AQ45" s="571">
        <f>[1]Summary!L45</f>
        <v>-6197</v>
      </c>
      <c r="AR45" s="569">
        <f t="shared" si="59"/>
        <v>0</v>
      </c>
      <c r="AS45" s="569">
        <f t="shared" si="60"/>
        <v>-6197</v>
      </c>
      <c r="AT45" s="569"/>
      <c r="AU45" s="569"/>
      <c r="AV45" s="571">
        <f t="shared" si="61"/>
        <v>0</v>
      </c>
      <c r="AW45" s="570">
        <f t="shared" si="62"/>
        <v>9889811</v>
      </c>
      <c r="AX45" s="569">
        <f>'4_Level 4'!E45</f>
        <v>63000</v>
      </c>
      <c r="AY45" s="569">
        <f>'4_Level 4'!L45</f>
        <v>44090</v>
      </c>
      <c r="AZ45" s="569">
        <f>'4_Level 4'!Q45</f>
        <v>68617</v>
      </c>
      <c r="BA45" s="570">
        <f t="shared" si="63"/>
        <v>10065518</v>
      </c>
      <c r="BB45" s="569"/>
      <c r="BC45" s="569">
        <f t="shared" si="64"/>
        <v>10065518</v>
      </c>
      <c r="BD45" s="569">
        <f t="shared" si="67"/>
        <v>838793</v>
      </c>
      <c r="BE45" s="569">
        <f>'4_Level 4'!J45</f>
        <v>0</v>
      </c>
      <c r="BF45" s="569">
        <f>'4_Level 4'!M45</f>
        <v>0</v>
      </c>
      <c r="BG45" s="570">
        <f t="shared" si="58"/>
        <v>10065518</v>
      </c>
      <c r="BH45" s="577"/>
    </row>
    <row r="46" spans="1:60" ht="15.6" customHeight="1" x14ac:dyDescent="0.2">
      <c r="A46" s="572">
        <v>40</v>
      </c>
      <c r="B46" s="573" t="s">
        <v>45</v>
      </c>
      <c r="C46" s="574">
        <f>'3_Levels 1&amp;2'!AP46</f>
        <v>134371721</v>
      </c>
      <c r="D46" s="574">
        <v>0</v>
      </c>
      <c r="E46" s="574">
        <f>-'5C1A_Madison'!$R46</f>
        <v>0</v>
      </c>
      <c r="F46" s="574">
        <f>-'5C1B_DArbonne'!$R46</f>
        <v>0</v>
      </c>
      <c r="G46" s="574">
        <f>-'5C1C_Intl High'!$R46</f>
        <v>0</v>
      </c>
      <c r="H46" s="574">
        <f>-'5C1D_NOMMA'!$R46</f>
        <v>0</v>
      </c>
      <c r="I46" s="574">
        <f>-'5C1E_LFNO'!$R46</f>
        <v>0</v>
      </c>
      <c r="J46" s="574">
        <f>-'5C1F_L.C. Charter'!$R46</f>
        <v>0</v>
      </c>
      <c r="K46" s="574">
        <f>-'5C1G_JS Clark'!$R46</f>
        <v>0</v>
      </c>
      <c r="L46" s="574">
        <f>-'5C1H_Southwest'!$R46</f>
        <v>0</v>
      </c>
      <c r="M46" s="574">
        <f>-'5C1I_LA Key'!$R46</f>
        <v>0</v>
      </c>
      <c r="N46" s="574">
        <f>-'5C1J_Jeff Chamber'!$R46</f>
        <v>0</v>
      </c>
      <c r="O46" s="574">
        <f>-Placeholder_Tallulah!$R46</f>
        <v>-16464</v>
      </c>
      <c r="P46" s="574">
        <f>-'5C1M_GEO Mid'!$R46</f>
        <v>0</v>
      </c>
      <c r="Q46" s="574">
        <f>-'5C1N_Delta'!$R46</f>
        <v>0</v>
      </c>
      <c r="R46" s="574">
        <f>-'5C1O_Impact'!$R46</f>
        <v>-5488</v>
      </c>
      <c r="S46" s="574">
        <f>-'5C1P_Vision'!$R46</f>
        <v>0</v>
      </c>
      <c r="T46" s="574">
        <f>-'5C1Q_Advantage'!$R46</f>
        <v>0</v>
      </c>
      <c r="U46" s="574">
        <f>-'5C1R_Iberville'!$R46</f>
        <v>0</v>
      </c>
      <c r="V46" s="574">
        <f>-'5C1S_LC Col Prep'!$R46</f>
        <v>0</v>
      </c>
      <c r="W46" s="574">
        <f>-'5C1T_Northeast'!$R46</f>
        <v>0</v>
      </c>
      <c r="X46" s="574">
        <f>-'5C1U_Acadiana Ren'!$R46</f>
        <v>0</v>
      </c>
      <c r="Y46" s="574">
        <f>-'5C1V_Laf Ren'!$R46</f>
        <v>0</v>
      </c>
      <c r="Z46" s="574">
        <f>-'5C1W_Willow'!$R46</f>
        <v>0</v>
      </c>
      <c r="AA46" s="574">
        <f>-'5C1X_Tangi'!$R46</f>
        <v>0</v>
      </c>
      <c r="AB46" s="574">
        <f>-'5C1Y_GEO'!$R46</f>
        <v>0</v>
      </c>
      <c r="AC46" s="574">
        <f>-'5C1Z_Lincoln Prep'!$R46</f>
        <v>0</v>
      </c>
      <c r="AD46" s="574">
        <f>-'5C1AA_Laurel'!$R46</f>
        <v>0</v>
      </c>
      <c r="AE46" s="574">
        <f>-'5C1AB_Apex'!$R46</f>
        <v>0</v>
      </c>
      <c r="AF46" s="574">
        <f>-'5C1AC_Smothers'!$R46</f>
        <v>0</v>
      </c>
      <c r="AG46" s="574">
        <f>-'5C1AD_Greater'!$R46</f>
        <v>0</v>
      </c>
      <c r="AH46" s="955">
        <f>-'5C1AE_Noble Minds'!$R46</f>
        <v>0</v>
      </c>
      <c r="AI46" s="955">
        <f>-'5C1AF_JCFA-Laf'!$R46</f>
        <v>0</v>
      </c>
      <c r="AJ46" s="955">
        <f>-'5C1AG_Collegiate'!$R46</f>
        <v>0</v>
      </c>
      <c r="AK46" s="574">
        <f>-'5C1AH_BRUP'!$R46</f>
        <v>0</v>
      </c>
      <c r="AL46" s="574">
        <f>-('5C2_LAVCA'!$R46+'5C2_LAVCA'!$S46)</f>
        <v>-249563</v>
      </c>
      <c r="AM46" s="574">
        <f>-('5C3_UnvView'!$R46+'5C3_UnvView'!$S46)</f>
        <v>-360164</v>
      </c>
      <c r="AN46" s="575">
        <f t="shared" si="65"/>
        <v>-631679</v>
      </c>
      <c r="AO46" s="575">
        <f t="shared" si="66"/>
        <v>133740042</v>
      </c>
      <c r="AP46" s="575">
        <f>ROUND(AO46/'8_2.1.18 SIS'!C46,0)</f>
        <v>6033</v>
      </c>
      <c r="AQ46" s="576">
        <f>[1]Summary!L46</f>
        <v>-106343</v>
      </c>
      <c r="AR46" s="574">
        <f t="shared" si="59"/>
        <v>0</v>
      </c>
      <c r="AS46" s="574">
        <f t="shared" si="60"/>
        <v>-106343</v>
      </c>
      <c r="AT46" s="574"/>
      <c r="AU46" s="574"/>
      <c r="AV46" s="576">
        <f t="shared" si="61"/>
        <v>0</v>
      </c>
      <c r="AW46" s="575">
        <f t="shared" si="62"/>
        <v>133633699</v>
      </c>
      <c r="AX46" s="574">
        <f>'4_Level 4'!E46</f>
        <v>0</v>
      </c>
      <c r="AY46" s="574">
        <f>'4_Level 4'!L46</f>
        <v>260789</v>
      </c>
      <c r="AZ46" s="574">
        <f>'4_Level 4'!Q46</f>
        <v>591534</v>
      </c>
      <c r="BA46" s="575">
        <f t="shared" si="63"/>
        <v>134486022</v>
      </c>
      <c r="BB46" s="574"/>
      <c r="BC46" s="574">
        <f t="shared" si="64"/>
        <v>134486022</v>
      </c>
      <c r="BD46" s="574">
        <f t="shared" si="67"/>
        <v>11207169</v>
      </c>
      <c r="BE46" s="574">
        <f>'4_Level 4'!J46</f>
        <v>0</v>
      </c>
      <c r="BF46" s="574">
        <f>'4_Level 4'!M46</f>
        <v>0</v>
      </c>
      <c r="BG46" s="575">
        <f t="shared" si="58"/>
        <v>134486022</v>
      </c>
    </row>
    <row r="47" spans="1:60" ht="15.6" customHeight="1" x14ac:dyDescent="0.2">
      <c r="A47" s="565">
        <v>41</v>
      </c>
      <c r="B47" s="566" t="s">
        <v>46</v>
      </c>
      <c r="C47" s="145">
        <f>'3_Levels 1&amp;2'!AP47</f>
        <v>5446486</v>
      </c>
      <c r="D47" s="145">
        <v>0</v>
      </c>
      <c r="E47" s="145">
        <f>-'5C1A_Madison'!$R47</f>
        <v>0</v>
      </c>
      <c r="F47" s="145">
        <f>-'5C1B_DArbonne'!$R47</f>
        <v>0</v>
      </c>
      <c r="G47" s="145">
        <f>-'5C1C_Intl High'!$R47</f>
        <v>0</v>
      </c>
      <c r="H47" s="145">
        <f>-'5C1D_NOMMA'!$R47</f>
        <v>0</v>
      </c>
      <c r="I47" s="145">
        <f>-'5C1E_LFNO'!$R47</f>
        <v>0</v>
      </c>
      <c r="J47" s="145">
        <f>-'5C1F_L.C. Charter'!$R47</f>
        <v>0</v>
      </c>
      <c r="K47" s="145">
        <f>-'5C1G_JS Clark'!$R47</f>
        <v>0</v>
      </c>
      <c r="L47" s="145">
        <f>-'5C1H_Southwest'!$R47</f>
        <v>0</v>
      </c>
      <c r="M47" s="145">
        <f>-'5C1I_LA Key'!$R47</f>
        <v>0</v>
      </c>
      <c r="N47" s="145">
        <f>-'5C1J_Jeff Chamber'!$R47</f>
        <v>0</v>
      </c>
      <c r="O47" s="145">
        <f>-Placeholder_Tallulah!$R47</f>
        <v>0</v>
      </c>
      <c r="P47" s="145">
        <f>-'5C1M_GEO Mid'!$R47</f>
        <v>0</v>
      </c>
      <c r="Q47" s="145">
        <f>-'5C1N_Delta'!$R47</f>
        <v>0</v>
      </c>
      <c r="R47" s="145">
        <f>-'5C1O_Impact'!$R47</f>
        <v>0</v>
      </c>
      <c r="S47" s="145">
        <f>-'5C1P_Vision'!$R47</f>
        <v>0</v>
      </c>
      <c r="T47" s="145">
        <f>-'5C1Q_Advantage'!$R47</f>
        <v>0</v>
      </c>
      <c r="U47" s="145">
        <f>-'5C1R_Iberville'!$R47</f>
        <v>0</v>
      </c>
      <c r="V47" s="145">
        <f>-'5C1S_LC Col Prep'!$R47</f>
        <v>0</v>
      </c>
      <c r="W47" s="145">
        <f>-'5C1T_Northeast'!$R47</f>
        <v>0</v>
      </c>
      <c r="X47" s="145">
        <f>-'5C1U_Acadiana Ren'!$R47</f>
        <v>0</v>
      </c>
      <c r="Y47" s="145">
        <f>-'5C1V_Laf Ren'!$R47</f>
        <v>0</v>
      </c>
      <c r="Z47" s="145">
        <f>-'5C1W_Willow'!$R47</f>
        <v>0</v>
      </c>
      <c r="AA47" s="145">
        <f>-'5C1X_Tangi'!$R47</f>
        <v>0</v>
      </c>
      <c r="AB47" s="145">
        <f>-'5C1Y_GEO'!$R47</f>
        <v>0</v>
      </c>
      <c r="AC47" s="145">
        <f>-'5C1Z_Lincoln Prep'!$R47</f>
        <v>0</v>
      </c>
      <c r="AD47" s="145">
        <f>-'5C1AA_Laurel'!$R47</f>
        <v>0</v>
      </c>
      <c r="AE47" s="145">
        <f>-'5C1AB_Apex'!$R47</f>
        <v>0</v>
      </c>
      <c r="AF47" s="145">
        <f>-'5C1AC_Smothers'!$R47</f>
        <v>0</v>
      </c>
      <c r="AG47" s="145">
        <f>-'5C1AD_Greater'!$R47</f>
        <v>0</v>
      </c>
      <c r="AH47" s="145">
        <f>-'5C1AE_Noble Minds'!$R47</f>
        <v>0</v>
      </c>
      <c r="AI47" s="145">
        <f>-'5C1AF_JCFA-Laf'!$R47</f>
        <v>0</v>
      </c>
      <c r="AJ47" s="145">
        <f>-'5C1AG_Collegiate'!$R47</f>
        <v>0</v>
      </c>
      <c r="AK47" s="145">
        <f>-'5C1AH_BRUP'!$R47</f>
        <v>0</v>
      </c>
      <c r="AL47" s="145">
        <f>-('5C2_LAVCA'!$R47+'5C2_LAVCA'!$S47)</f>
        <v>-14728</v>
      </c>
      <c r="AM47" s="145">
        <f>-('5C3_UnvView'!$R47+'5C3_UnvView'!$S47)</f>
        <v>-9088</v>
      </c>
      <c r="AN47" s="144">
        <f t="shared" si="65"/>
        <v>-23816</v>
      </c>
      <c r="AO47" s="144">
        <f t="shared" si="66"/>
        <v>5422670</v>
      </c>
      <c r="AP47" s="144">
        <f>ROUND(AO47/'8_2.1.18 SIS'!C47,0)</f>
        <v>3840</v>
      </c>
      <c r="AQ47" s="146">
        <f>[1]Summary!L47</f>
        <v>2659</v>
      </c>
      <c r="AR47" s="145">
        <f t="shared" si="59"/>
        <v>2659</v>
      </c>
      <c r="AS47" s="145">
        <f t="shared" si="60"/>
        <v>0</v>
      </c>
      <c r="AT47" s="145"/>
      <c r="AU47" s="145"/>
      <c r="AV47" s="146">
        <f t="shared" si="61"/>
        <v>0</v>
      </c>
      <c r="AW47" s="144">
        <f t="shared" si="62"/>
        <v>5425329</v>
      </c>
      <c r="AX47" s="145">
        <f>'4_Level 4'!E47</f>
        <v>0</v>
      </c>
      <c r="AY47" s="145">
        <f>'4_Level 4'!L47</f>
        <v>28560</v>
      </c>
      <c r="AZ47" s="145">
        <f>'4_Level 4'!Q47</f>
        <v>38586</v>
      </c>
      <c r="BA47" s="144">
        <f t="shared" si="63"/>
        <v>5492475</v>
      </c>
      <c r="BB47" s="145"/>
      <c r="BC47" s="145">
        <f t="shared" si="64"/>
        <v>5492475</v>
      </c>
      <c r="BD47" s="145">
        <f t="shared" si="67"/>
        <v>457706</v>
      </c>
      <c r="BE47" s="145">
        <f>'4_Level 4'!J47</f>
        <v>0</v>
      </c>
      <c r="BF47" s="145">
        <f>'4_Level 4'!M47</f>
        <v>0</v>
      </c>
      <c r="BG47" s="144">
        <f t="shared" si="58"/>
        <v>5492475</v>
      </c>
    </row>
    <row r="48" spans="1:60" ht="15.6" customHeight="1" x14ac:dyDescent="0.2">
      <c r="A48" s="567">
        <v>42</v>
      </c>
      <c r="B48" s="568" t="s">
        <v>47</v>
      </c>
      <c r="C48" s="569">
        <f>'3_Levels 1&amp;2'!AP48</f>
        <v>16175855</v>
      </c>
      <c r="D48" s="569">
        <v>0</v>
      </c>
      <c r="E48" s="569">
        <f>-'5C1A_Madison'!$R48</f>
        <v>0</v>
      </c>
      <c r="F48" s="569">
        <f>-'5C1B_DArbonne'!$R48</f>
        <v>0</v>
      </c>
      <c r="G48" s="569">
        <f>-'5C1C_Intl High'!$R48</f>
        <v>0</v>
      </c>
      <c r="H48" s="569">
        <f>-'5C1D_NOMMA'!$R48</f>
        <v>0</v>
      </c>
      <c r="I48" s="569">
        <f>-'5C1E_LFNO'!$R48</f>
        <v>0</v>
      </c>
      <c r="J48" s="569">
        <f>-'5C1F_L.C. Charter'!$R48</f>
        <v>0</v>
      </c>
      <c r="K48" s="569">
        <f>-'5C1G_JS Clark'!$R48</f>
        <v>0</v>
      </c>
      <c r="L48" s="569">
        <f>-'5C1H_Southwest'!$R48</f>
        <v>0</v>
      </c>
      <c r="M48" s="569">
        <f>-'5C1I_LA Key'!$R48</f>
        <v>0</v>
      </c>
      <c r="N48" s="569">
        <f>-'5C1J_Jeff Chamber'!$R48</f>
        <v>0</v>
      </c>
      <c r="O48" s="569">
        <f>-Placeholder_Tallulah!$R48</f>
        <v>0</v>
      </c>
      <c r="P48" s="569">
        <f>-'5C1M_GEO Mid'!$R48</f>
        <v>0</v>
      </c>
      <c r="Q48" s="569">
        <f>-'5C1N_Delta'!$R48</f>
        <v>0</v>
      </c>
      <c r="R48" s="569">
        <f>-'5C1O_Impact'!$R48</f>
        <v>0</v>
      </c>
      <c r="S48" s="569">
        <f>-'5C1P_Vision'!$R48</f>
        <v>0</v>
      </c>
      <c r="T48" s="569">
        <f>-'5C1Q_Advantage'!$R48</f>
        <v>0</v>
      </c>
      <c r="U48" s="569">
        <f>-'5C1R_Iberville'!$R48</f>
        <v>0</v>
      </c>
      <c r="V48" s="569">
        <f>-'5C1S_LC Col Prep'!$R48</f>
        <v>0</v>
      </c>
      <c r="W48" s="569">
        <f>-'5C1T_Northeast'!$R48</f>
        <v>0</v>
      </c>
      <c r="X48" s="569">
        <f>-'5C1U_Acadiana Ren'!$R48</f>
        <v>0</v>
      </c>
      <c r="Y48" s="569">
        <f>-'5C1V_Laf Ren'!$R48</f>
        <v>0</v>
      </c>
      <c r="Z48" s="569">
        <f>-'5C1W_Willow'!$R48</f>
        <v>0</v>
      </c>
      <c r="AA48" s="569">
        <f>-'5C1X_Tangi'!$R48</f>
        <v>0</v>
      </c>
      <c r="AB48" s="569">
        <f>-'5C1Y_GEO'!$R48</f>
        <v>0</v>
      </c>
      <c r="AC48" s="569">
        <f>-'5C1Z_Lincoln Prep'!$R48</f>
        <v>0</v>
      </c>
      <c r="AD48" s="569">
        <f>-'5C1AA_Laurel'!$R48</f>
        <v>0</v>
      </c>
      <c r="AE48" s="569">
        <f>-'5C1AB_Apex'!$R48</f>
        <v>0</v>
      </c>
      <c r="AF48" s="569">
        <f>-'5C1AC_Smothers'!$R48</f>
        <v>0</v>
      </c>
      <c r="AG48" s="569">
        <f>-'5C1AD_Greater'!$R48</f>
        <v>0</v>
      </c>
      <c r="AH48" s="569">
        <f>-'5C1AE_Noble Minds'!$R48</f>
        <v>0</v>
      </c>
      <c r="AI48" s="569">
        <f>-'5C1AF_JCFA-Laf'!$R48</f>
        <v>0</v>
      </c>
      <c r="AJ48" s="569">
        <f>-'5C1AG_Collegiate'!$R48</f>
        <v>0</v>
      </c>
      <c r="AK48" s="569">
        <f>-'5C1AH_BRUP'!$R48</f>
        <v>0</v>
      </c>
      <c r="AL48" s="569">
        <f>-('5C2_LAVCA'!$R48+'5C2_LAVCA'!$S48)</f>
        <v>-57193</v>
      </c>
      <c r="AM48" s="569">
        <f>-('5C3_UnvView'!$R48+'5C3_UnvView'!$S48)</f>
        <v>-59936</v>
      </c>
      <c r="AN48" s="570">
        <f t="shared" si="65"/>
        <v>-117129</v>
      </c>
      <c r="AO48" s="570">
        <f t="shared" si="66"/>
        <v>16058726</v>
      </c>
      <c r="AP48" s="570">
        <f>ROUND(AO48/'8_2.1.18 SIS'!C48,0)</f>
        <v>5693</v>
      </c>
      <c r="AQ48" s="571">
        <f>[1]Summary!L48</f>
        <v>-17271</v>
      </c>
      <c r="AR48" s="569">
        <f t="shared" si="59"/>
        <v>0</v>
      </c>
      <c r="AS48" s="569">
        <f t="shared" si="60"/>
        <v>-17271</v>
      </c>
      <c r="AT48" s="569"/>
      <c r="AU48" s="569"/>
      <c r="AV48" s="571">
        <f t="shared" si="61"/>
        <v>0</v>
      </c>
      <c r="AW48" s="570">
        <f t="shared" si="62"/>
        <v>16041455</v>
      </c>
      <c r="AX48" s="569">
        <f>'4_Level 4'!E48</f>
        <v>0</v>
      </c>
      <c r="AY48" s="569">
        <f>'4_Level 4'!L48</f>
        <v>72114</v>
      </c>
      <c r="AZ48" s="569">
        <f>'4_Level 4'!Q48</f>
        <v>75815</v>
      </c>
      <c r="BA48" s="570">
        <f t="shared" si="63"/>
        <v>16189384</v>
      </c>
      <c r="BB48" s="569"/>
      <c r="BC48" s="569">
        <f t="shared" si="64"/>
        <v>16189384</v>
      </c>
      <c r="BD48" s="569">
        <f t="shared" si="67"/>
        <v>1349115</v>
      </c>
      <c r="BE48" s="569">
        <f>'4_Level 4'!J48</f>
        <v>0</v>
      </c>
      <c r="BF48" s="569">
        <f>'4_Level 4'!M48</f>
        <v>0</v>
      </c>
      <c r="BG48" s="570">
        <f t="shared" si="58"/>
        <v>16189384</v>
      </c>
      <c r="BH48" s="578"/>
    </row>
    <row r="49" spans="1:60" ht="15.6" customHeight="1" x14ac:dyDescent="0.2">
      <c r="A49" s="567">
        <v>43</v>
      </c>
      <c r="B49" s="568" t="s">
        <v>48</v>
      </c>
      <c r="C49" s="569">
        <f>'3_Levels 1&amp;2'!AP49</f>
        <v>27927885</v>
      </c>
      <c r="D49" s="569">
        <v>0</v>
      </c>
      <c r="E49" s="569">
        <f>-'5C1A_Madison'!$R49</f>
        <v>0</v>
      </c>
      <c r="F49" s="569">
        <f>-'5C1B_DArbonne'!$R49</f>
        <v>0</v>
      </c>
      <c r="G49" s="569">
        <f>-'5C1C_Intl High'!$R49</f>
        <v>0</v>
      </c>
      <c r="H49" s="569">
        <f>-'5C1D_NOMMA'!$R49</f>
        <v>0</v>
      </c>
      <c r="I49" s="569">
        <f>-'5C1E_LFNO'!$R49</f>
        <v>0</v>
      </c>
      <c r="J49" s="569">
        <f>-'5C1F_L.C. Charter'!$R49</f>
        <v>0</v>
      </c>
      <c r="K49" s="569">
        <f>-'5C1G_JS Clark'!$R49</f>
        <v>0</v>
      </c>
      <c r="L49" s="569">
        <f>-'5C1H_Southwest'!$R49</f>
        <v>0</v>
      </c>
      <c r="M49" s="569">
        <f>-'5C1I_LA Key'!$R49</f>
        <v>0</v>
      </c>
      <c r="N49" s="569">
        <f>-'5C1J_Jeff Chamber'!$R49</f>
        <v>0</v>
      </c>
      <c r="O49" s="569">
        <f>-Placeholder_Tallulah!$R49</f>
        <v>0</v>
      </c>
      <c r="P49" s="569">
        <f>-'5C1M_GEO Mid'!$R49</f>
        <v>0</v>
      </c>
      <c r="Q49" s="569">
        <f>-'5C1N_Delta'!$R49</f>
        <v>0</v>
      </c>
      <c r="R49" s="569">
        <f>-'5C1O_Impact'!$R49</f>
        <v>0</v>
      </c>
      <c r="S49" s="569">
        <f>-'5C1P_Vision'!$R49</f>
        <v>0</v>
      </c>
      <c r="T49" s="569">
        <f>-'5C1Q_Advantage'!$R49</f>
        <v>0</v>
      </c>
      <c r="U49" s="569">
        <f>-'5C1R_Iberville'!$R49</f>
        <v>0</v>
      </c>
      <c r="V49" s="569">
        <f>-'5C1S_LC Col Prep'!$R49</f>
        <v>0</v>
      </c>
      <c r="W49" s="569">
        <f>-'5C1T_Northeast'!$R49</f>
        <v>0</v>
      </c>
      <c r="X49" s="569">
        <f>-'5C1U_Acadiana Ren'!$R49</f>
        <v>0</v>
      </c>
      <c r="Y49" s="569">
        <f>-'5C1V_Laf Ren'!$R49</f>
        <v>0</v>
      </c>
      <c r="Z49" s="569">
        <f>-'5C1W_Willow'!$R49</f>
        <v>0</v>
      </c>
      <c r="AA49" s="569">
        <f>-'5C1X_Tangi'!$R49</f>
        <v>0</v>
      </c>
      <c r="AB49" s="569">
        <f>-'5C1Y_GEO'!$R49</f>
        <v>0</v>
      </c>
      <c r="AC49" s="569">
        <f>-'5C1Z_Lincoln Prep'!$R49</f>
        <v>0</v>
      </c>
      <c r="AD49" s="569">
        <f>-'5C1AA_Laurel'!$R49</f>
        <v>0</v>
      </c>
      <c r="AE49" s="569">
        <f>-'5C1AB_Apex'!$R49</f>
        <v>0</v>
      </c>
      <c r="AF49" s="569">
        <f>-'5C1AC_Smothers'!$R49</f>
        <v>0</v>
      </c>
      <c r="AG49" s="569">
        <f>-'5C1AD_Greater'!$R49</f>
        <v>0</v>
      </c>
      <c r="AH49" s="569">
        <f>-'5C1AE_Noble Minds'!$R49</f>
        <v>0</v>
      </c>
      <c r="AI49" s="569">
        <f>-'5C1AF_JCFA-Laf'!$R49</f>
        <v>0</v>
      </c>
      <c r="AJ49" s="569">
        <f>-'5C1AG_Collegiate'!$R49</f>
        <v>0</v>
      </c>
      <c r="AK49" s="569">
        <f>-'5C1AH_BRUP'!$R49</f>
        <v>0</v>
      </c>
      <c r="AL49" s="569">
        <f>-('5C2_LAVCA'!$R49+'5C2_LAVCA'!$S49)</f>
        <v>-74983</v>
      </c>
      <c r="AM49" s="569">
        <f>-('5C3_UnvView'!$R49+'5C3_UnvView'!$S49)</f>
        <v>-56860</v>
      </c>
      <c r="AN49" s="570">
        <f t="shared" si="65"/>
        <v>-131843</v>
      </c>
      <c r="AO49" s="570">
        <f t="shared" si="66"/>
        <v>27796042</v>
      </c>
      <c r="AP49" s="570">
        <f>ROUND(AO49/'8_2.1.18 SIS'!C49,0)</f>
        <v>6793</v>
      </c>
      <c r="AQ49" s="571">
        <f>[1]Summary!L49</f>
        <v>-12217</v>
      </c>
      <c r="AR49" s="569">
        <f t="shared" si="59"/>
        <v>0</v>
      </c>
      <c r="AS49" s="569">
        <f t="shared" si="60"/>
        <v>-12217</v>
      </c>
      <c r="AT49" s="569"/>
      <c r="AU49" s="569"/>
      <c r="AV49" s="571">
        <f t="shared" si="61"/>
        <v>0</v>
      </c>
      <c r="AW49" s="570">
        <f t="shared" si="62"/>
        <v>27783825</v>
      </c>
      <c r="AX49" s="569">
        <f>'4_Level 4'!E49</f>
        <v>0</v>
      </c>
      <c r="AY49" s="569">
        <f>'4_Level 4'!L49</f>
        <v>74613</v>
      </c>
      <c r="AZ49" s="569">
        <f>'4_Level 4'!Q49</f>
        <v>107439</v>
      </c>
      <c r="BA49" s="570">
        <f t="shared" si="63"/>
        <v>27965877</v>
      </c>
      <c r="BB49" s="569"/>
      <c r="BC49" s="569">
        <f t="shared" si="64"/>
        <v>27965877</v>
      </c>
      <c r="BD49" s="569">
        <f t="shared" si="67"/>
        <v>2330490</v>
      </c>
      <c r="BE49" s="569">
        <f>'4_Level 4'!J49</f>
        <v>0</v>
      </c>
      <c r="BF49" s="569">
        <f>'4_Level 4'!M49</f>
        <v>0</v>
      </c>
      <c r="BG49" s="570">
        <f t="shared" si="58"/>
        <v>27965877</v>
      </c>
      <c r="BH49" s="578"/>
    </row>
    <row r="50" spans="1:60" ht="15.6" customHeight="1" x14ac:dyDescent="0.2">
      <c r="A50" s="567">
        <v>44</v>
      </c>
      <c r="B50" s="568" t="s">
        <v>49</v>
      </c>
      <c r="C50" s="569">
        <f>'3_Levels 1&amp;2'!AP50</f>
        <v>42983173</v>
      </c>
      <c r="D50" s="569">
        <v>0</v>
      </c>
      <c r="E50" s="569">
        <f>-'5C1A_Madison'!$R50</f>
        <v>0</v>
      </c>
      <c r="F50" s="569">
        <f>-'5C1B_DArbonne'!$R50</f>
        <v>0</v>
      </c>
      <c r="G50" s="569">
        <f>-'5C1C_Intl High'!$R50</f>
        <v>-9527</v>
      </c>
      <c r="H50" s="569">
        <f>-'5C1D_NOMMA'!$R50</f>
        <v>-22253</v>
      </c>
      <c r="I50" s="569">
        <f>-'5C1E_LFNO'!$R50</f>
        <v>-5403</v>
      </c>
      <c r="J50" s="569">
        <f>-'5C1F_L.C. Charter'!$R50</f>
        <v>0</v>
      </c>
      <c r="K50" s="569">
        <f>-'5C1G_JS Clark'!$R50</f>
        <v>0</v>
      </c>
      <c r="L50" s="569">
        <f>-'5C1H_Southwest'!$R50</f>
        <v>0</v>
      </c>
      <c r="M50" s="569">
        <f>-'5C1I_LA Key'!$R50</f>
        <v>0</v>
      </c>
      <c r="N50" s="569">
        <f>-'5C1J_Jeff Chamber'!$R50</f>
        <v>0</v>
      </c>
      <c r="O50" s="569">
        <f>-Placeholder_Tallulah!$R50</f>
        <v>0</v>
      </c>
      <c r="P50" s="569">
        <f>-'5C1M_GEO Mid'!$R50</f>
        <v>0</v>
      </c>
      <c r="Q50" s="569">
        <f>-'5C1N_Delta'!$R50</f>
        <v>0</v>
      </c>
      <c r="R50" s="569">
        <f>-'5C1O_Impact'!$R50</f>
        <v>0</v>
      </c>
      <c r="S50" s="569">
        <f>-'5C1P_Vision'!$R50</f>
        <v>0</v>
      </c>
      <c r="T50" s="569">
        <f>-'5C1Q_Advantage'!$R50</f>
        <v>0</v>
      </c>
      <c r="U50" s="569">
        <f>-'5C1R_Iberville'!$R50</f>
        <v>0</v>
      </c>
      <c r="V50" s="569">
        <f>-'5C1S_LC Col Prep'!$R50</f>
        <v>0</v>
      </c>
      <c r="W50" s="569">
        <f>-'5C1T_Northeast'!$R50</f>
        <v>0</v>
      </c>
      <c r="X50" s="569">
        <f>-'5C1U_Acadiana Ren'!$R50</f>
        <v>0</v>
      </c>
      <c r="Y50" s="569">
        <f>-'5C1V_Laf Ren'!$R50</f>
        <v>0</v>
      </c>
      <c r="Z50" s="569">
        <f>-'5C1W_Willow'!$R50</f>
        <v>0</v>
      </c>
      <c r="AA50" s="569">
        <f>-'5C1X_Tangi'!$R50</f>
        <v>0</v>
      </c>
      <c r="AB50" s="569">
        <f>-'5C1Y_GEO'!$R50</f>
        <v>0</v>
      </c>
      <c r="AC50" s="569">
        <f>-'5C1Z_Lincoln Prep'!$R50</f>
        <v>0</v>
      </c>
      <c r="AD50" s="569">
        <f>-'5C1AA_Laurel'!$R50</f>
        <v>0</v>
      </c>
      <c r="AE50" s="569">
        <f>-'5C1AB_Apex'!$R50</f>
        <v>0</v>
      </c>
      <c r="AF50" s="569">
        <f>-'5C1AC_Smothers'!$R50</f>
        <v>-20973</v>
      </c>
      <c r="AG50" s="569">
        <f>-'5C1AD_Greater'!$R50</f>
        <v>0</v>
      </c>
      <c r="AH50" s="569">
        <f>-'5C1AE_Noble Minds'!$R50</f>
        <v>-5403</v>
      </c>
      <c r="AI50" s="569">
        <f>-'5C1AF_JCFA-Laf'!$R50</f>
        <v>0</v>
      </c>
      <c r="AJ50" s="569">
        <f>-'5C1AG_Collegiate'!$R50</f>
        <v>0</v>
      </c>
      <c r="AK50" s="569">
        <f>-'5C1AH_BRUP'!$R50</f>
        <v>0</v>
      </c>
      <c r="AL50" s="569">
        <f>-('5C2_LAVCA'!$R50+'5C2_LAVCA'!$S50)</f>
        <v>-135410</v>
      </c>
      <c r="AM50" s="569">
        <f>-('5C3_UnvView'!$R50+'5C3_UnvView'!$S50)</f>
        <v>-90177</v>
      </c>
      <c r="AN50" s="570">
        <f t="shared" si="65"/>
        <v>-289146</v>
      </c>
      <c r="AO50" s="570">
        <f t="shared" si="66"/>
        <v>42694027</v>
      </c>
      <c r="AP50" s="570">
        <f>ROUND(AO50/'8_2.1.18 SIS'!C50,0)</f>
        <v>5919</v>
      </c>
      <c r="AQ50" s="571">
        <f>[1]Summary!L50</f>
        <v>-26838</v>
      </c>
      <c r="AR50" s="569">
        <f t="shared" si="59"/>
        <v>0</v>
      </c>
      <c r="AS50" s="569">
        <f t="shared" si="60"/>
        <v>-26838</v>
      </c>
      <c r="AT50" s="569"/>
      <c r="AU50" s="569"/>
      <c r="AV50" s="571">
        <f t="shared" si="61"/>
        <v>0</v>
      </c>
      <c r="AW50" s="570">
        <f t="shared" si="62"/>
        <v>42667189</v>
      </c>
      <c r="AX50" s="569">
        <f>'4_Level 4'!E50</f>
        <v>0</v>
      </c>
      <c r="AY50" s="569">
        <f>'4_Level 4'!L50</f>
        <v>33201</v>
      </c>
      <c r="AZ50" s="569">
        <f>'4_Level 4'!Q50</f>
        <v>177295</v>
      </c>
      <c r="BA50" s="570">
        <f t="shared" si="63"/>
        <v>42877685</v>
      </c>
      <c r="BB50" s="569"/>
      <c r="BC50" s="569">
        <f t="shared" si="64"/>
        <v>42877685</v>
      </c>
      <c r="BD50" s="569">
        <f t="shared" si="67"/>
        <v>3573140</v>
      </c>
      <c r="BE50" s="569">
        <f>'4_Level 4'!J50</f>
        <v>0</v>
      </c>
      <c r="BF50" s="569">
        <f>'4_Level 4'!M50</f>
        <v>0</v>
      </c>
      <c r="BG50" s="570">
        <f t="shared" si="58"/>
        <v>42877685</v>
      </c>
    </row>
    <row r="51" spans="1:60" ht="15.6" customHeight="1" x14ac:dyDescent="0.2">
      <c r="A51" s="572">
        <v>45</v>
      </c>
      <c r="B51" s="573" t="s">
        <v>50</v>
      </c>
      <c r="C51" s="574">
        <f>'3_Levels 1&amp;2'!AP51</f>
        <v>29982246</v>
      </c>
      <c r="D51" s="574">
        <v>0</v>
      </c>
      <c r="E51" s="574">
        <f>-'5C1A_Madison'!$R51</f>
        <v>0</v>
      </c>
      <c r="F51" s="574">
        <f>-'5C1B_DArbonne'!$R51</f>
        <v>0</v>
      </c>
      <c r="G51" s="574">
        <f>-'5C1C_Intl High'!$R51</f>
        <v>0</v>
      </c>
      <c r="H51" s="574">
        <f>-'5C1D_NOMMA'!$R51</f>
        <v>0</v>
      </c>
      <c r="I51" s="574">
        <f>-'5C1E_LFNO'!$R51</f>
        <v>-8359</v>
      </c>
      <c r="J51" s="574">
        <f>-'5C1F_L.C. Charter'!$R51</f>
        <v>-3008</v>
      </c>
      <c r="K51" s="574">
        <f>-'5C1G_JS Clark'!$R51</f>
        <v>0</v>
      </c>
      <c r="L51" s="574">
        <f>-'5C1H_Southwest'!$R51</f>
        <v>0</v>
      </c>
      <c r="M51" s="574">
        <f>-'5C1I_LA Key'!$R51</f>
        <v>0</v>
      </c>
      <c r="N51" s="574">
        <f>-'5C1J_Jeff Chamber'!$R51</f>
        <v>-3008</v>
      </c>
      <c r="O51" s="574">
        <f>-Placeholder_Tallulah!$R51</f>
        <v>0</v>
      </c>
      <c r="P51" s="574">
        <f>-'5C1M_GEO Mid'!$R51</f>
        <v>0</v>
      </c>
      <c r="Q51" s="574">
        <f>-'5C1N_Delta'!$R51</f>
        <v>0</v>
      </c>
      <c r="R51" s="574">
        <f>-'5C1O_Impact'!$R51</f>
        <v>0</v>
      </c>
      <c r="S51" s="574">
        <f>-'5C1P_Vision'!$R51</f>
        <v>0</v>
      </c>
      <c r="T51" s="574">
        <f>-'5C1Q_Advantage'!$R51</f>
        <v>0</v>
      </c>
      <c r="U51" s="574">
        <f>-'5C1R_Iberville'!$R51</f>
        <v>0</v>
      </c>
      <c r="V51" s="574">
        <f>-'5C1S_LC Col Prep'!$R51</f>
        <v>0</v>
      </c>
      <c r="W51" s="574">
        <f>-'5C1T_Northeast'!$R51</f>
        <v>0</v>
      </c>
      <c r="X51" s="574">
        <f>-'5C1U_Acadiana Ren'!$R51</f>
        <v>0</v>
      </c>
      <c r="Y51" s="574">
        <f>-'5C1V_Laf Ren'!$R51</f>
        <v>0</v>
      </c>
      <c r="Z51" s="574">
        <f>-'5C1W_Willow'!$R51</f>
        <v>0</v>
      </c>
      <c r="AA51" s="574">
        <f>-'5C1X_Tangi'!$R51</f>
        <v>0</v>
      </c>
      <c r="AB51" s="574">
        <f>-'5C1Y_GEO'!$R51</f>
        <v>0</v>
      </c>
      <c r="AC51" s="574">
        <f>-'5C1Z_Lincoln Prep'!$R51</f>
        <v>0</v>
      </c>
      <c r="AD51" s="574">
        <f>-'5C1AA_Laurel'!$R51</f>
        <v>0</v>
      </c>
      <c r="AE51" s="574">
        <f>-'5C1AB_Apex'!$R51</f>
        <v>0</v>
      </c>
      <c r="AF51" s="574">
        <f>-'5C1AC_Smothers'!$R51</f>
        <v>-5351</v>
      </c>
      <c r="AG51" s="574">
        <f>-'5C1AD_Greater'!$R51</f>
        <v>0</v>
      </c>
      <c r="AH51" s="955">
        <f>-'5C1AE_Noble Minds'!$R51</f>
        <v>0</v>
      </c>
      <c r="AI51" s="955">
        <f>-'5C1AF_JCFA-Laf'!$R51</f>
        <v>0</v>
      </c>
      <c r="AJ51" s="955">
        <f>-'5C1AG_Collegiate'!$R51</f>
        <v>0</v>
      </c>
      <c r="AK51" s="574">
        <f>-'5C1AH_BRUP'!$R51</f>
        <v>0</v>
      </c>
      <c r="AL51" s="574">
        <f>-('5C2_LAVCA'!$R51+'5C2_LAVCA'!$S51)</f>
        <v>-49444</v>
      </c>
      <c r="AM51" s="574">
        <f>-('5C3_UnvView'!$R51+'5C3_UnvView'!$S51)</f>
        <v>-24609</v>
      </c>
      <c r="AN51" s="575">
        <f t="shared" si="65"/>
        <v>-93779</v>
      </c>
      <c r="AO51" s="575">
        <f t="shared" si="66"/>
        <v>29888467</v>
      </c>
      <c r="AP51" s="575">
        <f>ROUND(AO51/'8_2.1.18 SIS'!C51,0)</f>
        <v>3230</v>
      </c>
      <c r="AQ51" s="576">
        <f>[1]Summary!L51</f>
        <v>664</v>
      </c>
      <c r="AR51" s="574">
        <f t="shared" si="59"/>
        <v>664</v>
      </c>
      <c r="AS51" s="574">
        <f t="shared" si="60"/>
        <v>0</v>
      </c>
      <c r="AT51" s="574"/>
      <c r="AU51" s="574"/>
      <c r="AV51" s="576">
        <f t="shared" si="61"/>
        <v>0</v>
      </c>
      <c r="AW51" s="575">
        <f t="shared" si="62"/>
        <v>29889131</v>
      </c>
      <c r="AX51" s="574">
        <f>'4_Level 4'!E51</f>
        <v>0</v>
      </c>
      <c r="AY51" s="574">
        <f>'4_Level 4'!L51</f>
        <v>119417</v>
      </c>
      <c r="AZ51" s="574">
        <f>'4_Level 4'!Q51</f>
        <v>249275</v>
      </c>
      <c r="BA51" s="575">
        <f t="shared" si="63"/>
        <v>30257823</v>
      </c>
      <c r="BB51" s="574"/>
      <c r="BC51" s="574">
        <f t="shared" si="64"/>
        <v>30257823</v>
      </c>
      <c r="BD51" s="574">
        <f t="shared" si="67"/>
        <v>2521485</v>
      </c>
      <c r="BE51" s="574">
        <f>'4_Level 4'!J51</f>
        <v>0</v>
      </c>
      <c r="BF51" s="574">
        <f>'4_Level 4'!M51</f>
        <v>0</v>
      </c>
      <c r="BG51" s="575">
        <f t="shared" si="58"/>
        <v>30257823</v>
      </c>
    </row>
    <row r="52" spans="1:60" ht="15.6" customHeight="1" x14ac:dyDescent="0.2">
      <c r="A52" s="565">
        <v>46</v>
      </c>
      <c r="B52" s="566" t="s">
        <v>51</v>
      </c>
      <c r="C52" s="145">
        <f>'3_Levels 1&amp;2'!AP52</f>
        <v>8813010</v>
      </c>
      <c r="D52" s="145">
        <v>0</v>
      </c>
      <c r="E52" s="145">
        <f>-'5C1A_Madison'!$R52</f>
        <v>0</v>
      </c>
      <c r="F52" s="145">
        <f>-'5C1B_DArbonne'!$R52</f>
        <v>0</v>
      </c>
      <c r="G52" s="145">
        <f>-'5C1C_Intl High'!$R52</f>
        <v>0</v>
      </c>
      <c r="H52" s="145">
        <f>-'5C1D_NOMMA'!$R52</f>
        <v>0</v>
      </c>
      <c r="I52" s="145">
        <f>-'5C1E_LFNO'!$R52</f>
        <v>0</v>
      </c>
      <c r="J52" s="145">
        <f>-'5C1F_L.C. Charter'!$R52</f>
        <v>0</v>
      </c>
      <c r="K52" s="145">
        <f>-'5C1G_JS Clark'!$R52</f>
        <v>0</v>
      </c>
      <c r="L52" s="145">
        <f>-'5C1H_Southwest'!$R52</f>
        <v>0</v>
      </c>
      <c r="M52" s="145">
        <f>-'5C1I_LA Key'!$R52</f>
        <v>0</v>
      </c>
      <c r="N52" s="145">
        <f>-'5C1J_Jeff Chamber'!$R52</f>
        <v>0</v>
      </c>
      <c r="O52" s="145">
        <f>-Placeholder_Tallulah!$R52</f>
        <v>0</v>
      </c>
      <c r="P52" s="145">
        <f>-'5C1M_GEO Mid'!$R52</f>
        <v>0</v>
      </c>
      <c r="Q52" s="145">
        <f>-'5C1N_Delta'!$R52</f>
        <v>0</v>
      </c>
      <c r="R52" s="145">
        <f>-'5C1O_Impact'!$R52</f>
        <v>0</v>
      </c>
      <c r="S52" s="145">
        <f>-'5C1P_Vision'!$R52</f>
        <v>0</v>
      </c>
      <c r="T52" s="145">
        <f>-'5C1Q_Advantage'!$R52</f>
        <v>-22046</v>
      </c>
      <c r="U52" s="145">
        <f>-'5C1R_Iberville'!$R52</f>
        <v>0</v>
      </c>
      <c r="V52" s="145">
        <f>-'5C1S_LC Col Prep'!$R52</f>
        <v>0</v>
      </c>
      <c r="W52" s="145">
        <f>-'5C1T_Northeast'!$R52</f>
        <v>0</v>
      </c>
      <c r="X52" s="145">
        <f>-'5C1U_Acadiana Ren'!$R52</f>
        <v>0</v>
      </c>
      <c r="Y52" s="145">
        <f>-'5C1V_Laf Ren'!$R52</f>
        <v>0</v>
      </c>
      <c r="Z52" s="145">
        <f>-'5C1W_Willow'!$R52</f>
        <v>0</v>
      </c>
      <c r="AA52" s="145">
        <f>-'5C1X_Tangi'!$R52</f>
        <v>-24049</v>
      </c>
      <c r="AB52" s="145">
        <f>-'5C1Y_GEO'!$R52</f>
        <v>0</v>
      </c>
      <c r="AC52" s="145">
        <f>-'5C1Z_Lincoln Prep'!$R52</f>
        <v>0</v>
      </c>
      <c r="AD52" s="145">
        <f>-'5C1AA_Laurel'!$R52</f>
        <v>0</v>
      </c>
      <c r="AE52" s="145">
        <f>-'5C1AB_Apex'!$R52</f>
        <v>0</v>
      </c>
      <c r="AF52" s="145">
        <f>-'5C1AC_Smothers'!$R52</f>
        <v>0</v>
      </c>
      <c r="AG52" s="145">
        <f>-'5C1AD_Greater'!$R52</f>
        <v>0</v>
      </c>
      <c r="AH52" s="145">
        <f>-'5C1AE_Noble Minds'!$R52</f>
        <v>0</v>
      </c>
      <c r="AI52" s="145">
        <f>-'5C1AF_JCFA-Laf'!$R52</f>
        <v>0</v>
      </c>
      <c r="AJ52" s="145">
        <f>-'5C1AG_Collegiate'!$R52</f>
        <v>0</v>
      </c>
      <c r="AK52" s="145">
        <f>-'5C1AH_BRUP'!$R52</f>
        <v>0</v>
      </c>
      <c r="AL52" s="145">
        <f>-('5C2_LAVCA'!$R52+'5C2_LAVCA'!$S52)</f>
        <v>-116208</v>
      </c>
      <c r="AM52" s="145">
        <f>-('5C3_UnvView'!$R52+'5C3_UnvView'!$S52)</f>
        <v>-96708</v>
      </c>
      <c r="AN52" s="144">
        <f t="shared" si="65"/>
        <v>-259011</v>
      </c>
      <c r="AO52" s="144">
        <f t="shared" si="66"/>
        <v>8553999</v>
      </c>
      <c r="AP52" s="144">
        <f>ROUND(AO52/'8_2.1.18 SIS'!C52,0)</f>
        <v>7624</v>
      </c>
      <c r="AQ52" s="146">
        <f>[1]Summary!L52</f>
        <v>-5273</v>
      </c>
      <c r="AR52" s="145">
        <f t="shared" si="59"/>
        <v>0</v>
      </c>
      <c r="AS52" s="145">
        <f t="shared" si="60"/>
        <v>-5273</v>
      </c>
      <c r="AT52" s="145"/>
      <c r="AU52" s="145"/>
      <c r="AV52" s="146">
        <f t="shared" si="61"/>
        <v>0</v>
      </c>
      <c r="AW52" s="144">
        <f t="shared" si="62"/>
        <v>8548726</v>
      </c>
      <c r="AX52" s="145">
        <f>'4_Level 4'!E52</f>
        <v>0</v>
      </c>
      <c r="AY52" s="145">
        <f>'4_Level 4'!L52</f>
        <v>25000</v>
      </c>
      <c r="AZ52" s="145">
        <f>'4_Level 4'!Q52</f>
        <v>29441</v>
      </c>
      <c r="BA52" s="144">
        <f t="shared" si="63"/>
        <v>8603167</v>
      </c>
      <c r="BB52" s="145"/>
      <c r="BC52" s="145">
        <f t="shared" si="64"/>
        <v>8603167</v>
      </c>
      <c r="BD52" s="145">
        <f t="shared" si="67"/>
        <v>716931</v>
      </c>
      <c r="BE52" s="145">
        <f>'4_Level 4'!J52</f>
        <v>0</v>
      </c>
      <c r="BF52" s="145">
        <f>'4_Level 4'!M52</f>
        <v>0</v>
      </c>
      <c r="BG52" s="144">
        <f t="shared" si="58"/>
        <v>8603167</v>
      </c>
    </row>
    <row r="53" spans="1:60" ht="15.6" customHeight="1" x14ac:dyDescent="0.2">
      <c r="A53" s="567">
        <v>47</v>
      </c>
      <c r="B53" s="568" t="s">
        <v>52</v>
      </c>
      <c r="C53" s="569">
        <f>'3_Levels 1&amp;2'!AP53</f>
        <v>13293004</v>
      </c>
      <c r="D53" s="569">
        <v>0</v>
      </c>
      <c r="E53" s="569">
        <f>-'5C1A_Madison'!$R53</f>
        <v>0</v>
      </c>
      <c r="F53" s="569">
        <f>-'5C1B_DArbonne'!$R53</f>
        <v>0</v>
      </c>
      <c r="G53" s="569">
        <f>-'5C1C_Intl High'!$R53</f>
        <v>0</v>
      </c>
      <c r="H53" s="569">
        <f>-'5C1D_NOMMA'!$R53</f>
        <v>0</v>
      </c>
      <c r="I53" s="569">
        <f>-'5C1E_LFNO'!$R53</f>
        <v>0</v>
      </c>
      <c r="J53" s="569">
        <f>-'5C1F_L.C. Charter'!$R53</f>
        <v>0</v>
      </c>
      <c r="K53" s="569">
        <f>-'5C1G_JS Clark'!$R53</f>
        <v>0</v>
      </c>
      <c r="L53" s="569">
        <f>-'5C1H_Southwest'!$R53</f>
        <v>0</v>
      </c>
      <c r="M53" s="569">
        <f>-'5C1I_LA Key'!$R53</f>
        <v>0</v>
      </c>
      <c r="N53" s="569">
        <f>-'5C1J_Jeff Chamber'!$R53</f>
        <v>0</v>
      </c>
      <c r="O53" s="569">
        <f>-Placeholder_Tallulah!$R53</f>
        <v>0</v>
      </c>
      <c r="P53" s="569">
        <f>-'5C1M_GEO Mid'!$R53</f>
        <v>0</v>
      </c>
      <c r="Q53" s="569">
        <f>-'5C1N_Delta'!$R53</f>
        <v>0</v>
      </c>
      <c r="R53" s="569">
        <f>-'5C1O_Impact'!$R53</f>
        <v>0</v>
      </c>
      <c r="S53" s="569">
        <f>-'5C1P_Vision'!$R53</f>
        <v>0</v>
      </c>
      <c r="T53" s="569">
        <f>-'5C1Q_Advantage'!$R53</f>
        <v>0</v>
      </c>
      <c r="U53" s="569">
        <f>-'5C1R_Iberville'!$R53</f>
        <v>0</v>
      </c>
      <c r="V53" s="569">
        <f>-'5C1S_LC Col Prep'!$R53</f>
        <v>0</v>
      </c>
      <c r="W53" s="569">
        <f>-'5C1T_Northeast'!$R53</f>
        <v>0</v>
      </c>
      <c r="X53" s="569">
        <f>-'5C1U_Acadiana Ren'!$R53</f>
        <v>0</v>
      </c>
      <c r="Y53" s="569">
        <f>-'5C1V_Laf Ren'!$R53</f>
        <v>0</v>
      </c>
      <c r="Z53" s="569">
        <f>-'5C1W_Willow'!$R53</f>
        <v>0</v>
      </c>
      <c r="AA53" s="569">
        <f>-'5C1X_Tangi'!$R53</f>
        <v>0</v>
      </c>
      <c r="AB53" s="569">
        <f>-'5C1Y_GEO'!$R53</f>
        <v>0</v>
      </c>
      <c r="AC53" s="569">
        <f>-'5C1Z_Lincoln Prep'!$R53</f>
        <v>0</v>
      </c>
      <c r="AD53" s="569">
        <f>-'5C1AA_Laurel'!$R53</f>
        <v>0</v>
      </c>
      <c r="AE53" s="569">
        <f>-'5C1AB_Apex'!$R53</f>
        <v>0</v>
      </c>
      <c r="AF53" s="569">
        <f>-'5C1AC_Smothers'!$R53</f>
        <v>0</v>
      </c>
      <c r="AG53" s="569">
        <f>-'5C1AD_Greater'!$R53</f>
        <v>-245651</v>
      </c>
      <c r="AH53" s="569">
        <f>-'5C1AE_Noble Minds'!$R53</f>
        <v>0</v>
      </c>
      <c r="AI53" s="569">
        <f>-'5C1AF_JCFA-Laf'!$R53</f>
        <v>0</v>
      </c>
      <c r="AJ53" s="569">
        <f>-'5C1AG_Collegiate'!$R53</f>
        <v>0</v>
      </c>
      <c r="AK53" s="569">
        <f>-'5C1AH_BRUP'!$R53</f>
        <v>0</v>
      </c>
      <c r="AL53" s="569">
        <f>-('5C2_LAVCA'!$R53+'5C2_LAVCA'!$S53)</f>
        <v>-6383</v>
      </c>
      <c r="AM53" s="569">
        <f>-('5C3_UnvView'!$R53+'5C3_UnvView'!$S53)</f>
        <v>-6136</v>
      </c>
      <c r="AN53" s="570">
        <f t="shared" si="65"/>
        <v>-258170</v>
      </c>
      <c r="AO53" s="570">
        <f t="shared" si="66"/>
        <v>13034834</v>
      </c>
      <c r="AP53" s="570">
        <f>ROUND(AO53/'8_2.1.18 SIS'!C53,0)</f>
        <v>3647</v>
      </c>
      <c r="AQ53" s="571">
        <f>[1]Summary!L53</f>
        <v>-32609</v>
      </c>
      <c r="AR53" s="569">
        <f t="shared" si="59"/>
        <v>0</v>
      </c>
      <c r="AS53" s="569">
        <f t="shared" si="60"/>
        <v>-32609</v>
      </c>
      <c r="AT53" s="569"/>
      <c r="AU53" s="569"/>
      <c r="AV53" s="571">
        <f t="shared" si="61"/>
        <v>0</v>
      </c>
      <c r="AW53" s="570">
        <f t="shared" si="62"/>
        <v>13002225</v>
      </c>
      <c r="AX53" s="569">
        <f>'4_Level 4'!E53</f>
        <v>0</v>
      </c>
      <c r="AY53" s="569">
        <f>'4_Level 4'!L53</f>
        <v>54264</v>
      </c>
      <c r="AZ53" s="569">
        <f>'4_Level 4'!Q53</f>
        <v>97173</v>
      </c>
      <c r="BA53" s="570">
        <f t="shared" si="63"/>
        <v>13153662</v>
      </c>
      <c r="BB53" s="569"/>
      <c r="BC53" s="569">
        <f t="shared" si="64"/>
        <v>13153662</v>
      </c>
      <c r="BD53" s="569">
        <f t="shared" si="67"/>
        <v>1096139</v>
      </c>
      <c r="BE53" s="569">
        <f>'4_Level 4'!J53</f>
        <v>0</v>
      </c>
      <c r="BF53" s="569">
        <f>'4_Level 4'!M53</f>
        <v>0</v>
      </c>
      <c r="BG53" s="570">
        <f t="shared" si="58"/>
        <v>13153662</v>
      </c>
    </row>
    <row r="54" spans="1:60" ht="15.6" customHeight="1" x14ac:dyDescent="0.2">
      <c r="A54" s="567">
        <v>48</v>
      </c>
      <c r="B54" s="568" t="s">
        <v>74</v>
      </c>
      <c r="C54" s="569">
        <f>'3_Levels 1&amp;2'!AP54</f>
        <v>30555277</v>
      </c>
      <c r="D54" s="569">
        <v>0</v>
      </c>
      <c r="E54" s="569">
        <f>-'5C1A_Madison'!$R54</f>
        <v>0</v>
      </c>
      <c r="F54" s="569">
        <f>-'5C1B_DArbonne'!$R54</f>
        <v>0</v>
      </c>
      <c r="G54" s="569">
        <f>-'5C1C_Intl High'!$R54</f>
        <v>0</v>
      </c>
      <c r="H54" s="569">
        <f>-'5C1D_NOMMA'!$R54</f>
        <v>0</v>
      </c>
      <c r="I54" s="569">
        <f>-'5C1E_LFNO'!$R54</f>
        <v>-9023</v>
      </c>
      <c r="J54" s="569">
        <f>-'5C1F_L.C. Charter'!$R54</f>
        <v>0</v>
      </c>
      <c r="K54" s="569">
        <f>-'5C1G_JS Clark'!$R54</f>
        <v>0</v>
      </c>
      <c r="L54" s="569">
        <f>-'5C1H_Southwest'!$R54</f>
        <v>0</v>
      </c>
      <c r="M54" s="569">
        <f>-'5C1I_LA Key'!$R54</f>
        <v>0</v>
      </c>
      <c r="N54" s="569">
        <f>-'5C1J_Jeff Chamber'!$R54</f>
        <v>-17338</v>
      </c>
      <c r="O54" s="569">
        <f>-Placeholder_Tallulah!$R54</f>
        <v>0</v>
      </c>
      <c r="P54" s="569">
        <f>-'5C1M_GEO Mid'!$R54</f>
        <v>0</v>
      </c>
      <c r="Q54" s="569">
        <f>-'5C1N_Delta'!$R54</f>
        <v>0</v>
      </c>
      <c r="R54" s="569">
        <f>-'5C1O_Impact'!$R54</f>
        <v>0</v>
      </c>
      <c r="S54" s="569">
        <f>-'5C1P_Vision'!$R54</f>
        <v>0</v>
      </c>
      <c r="T54" s="569">
        <f>-'5C1Q_Advantage'!$R54</f>
        <v>0</v>
      </c>
      <c r="U54" s="569">
        <f>-'5C1R_Iberville'!$R54</f>
        <v>0</v>
      </c>
      <c r="V54" s="569">
        <f>-'5C1S_LC Col Prep'!$R54</f>
        <v>0</v>
      </c>
      <c r="W54" s="569">
        <f>-'5C1T_Northeast'!$R54</f>
        <v>0</v>
      </c>
      <c r="X54" s="569">
        <f>-'5C1U_Acadiana Ren'!$R54</f>
        <v>0</v>
      </c>
      <c r="Y54" s="569">
        <f>-'5C1V_Laf Ren'!$R54</f>
        <v>0</v>
      </c>
      <c r="Z54" s="569">
        <f>-'5C1W_Willow'!$R54</f>
        <v>0</v>
      </c>
      <c r="AA54" s="569">
        <f>-'5C1X_Tangi'!$R54</f>
        <v>0</v>
      </c>
      <c r="AB54" s="569">
        <f>-'5C1Y_GEO'!$R54</f>
        <v>0</v>
      </c>
      <c r="AC54" s="569">
        <f>-'5C1Z_Lincoln Prep'!$R54</f>
        <v>0</v>
      </c>
      <c r="AD54" s="569">
        <f>-'5C1AA_Laurel'!$R54</f>
        <v>0</v>
      </c>
      <c r="AE54" s="569">
        <f>-'5C1AB_Apex'!$R54</f>
        <v>0</v>
      </c>
      <c r="AF54" s="569">
        <f>-'5C1AC_Smothers'!$R54</f>
        <v>-26554</v>
      </c>
      <c r="AG54" s="569">
        <f>-'5C1AD_Greater'!$R54</f>
        <v>-51126</v>
      </c>
      <c r="AH54" s="569">
        <f>-'5C1AE_Noble Minds'!$R54</f>
        <v>0</v>
      </c>
      <c r="AI54" s="569">
        <f>-'5C1AF_JCFA-Laf'!$R54</f>
        <v>0</v>
      </c>
      <c r="AJ54" s="569">
        <f>-'5C1AG_Collegiate'!$R54</f>
        <v>0</v>
      </c>
      <c r="AK54" s="569">
        <f>-'5C1AH_BRUP'!$R54</f>
        <v>0</v>
      </c>
      <c r="AL54" s="569">
        <f>-('5C2_LAVCA'!$R54+'5C2_LAVCA'!$S54)</f>
        <v>-60736</v>
      </c>
      <c r="AM54" s="569">
        <f>-('5C3_UnvView'!$R54+'5C3_UnvView'!$S54)</f>
        <v>-200138</v>
      </c>
      <c r="AN54" s="570">
        <f t="shared" si="65"/>
        <v>-364915</v>
      </c>
      <c r="AO54" s="570">
        <f t="shared" si="66"/>
        <v>30190362</v>
      </c>
      <c r="AP54" s="570">
        <f>ROUND(AO54/'8_2.1.18 SIS'!C54,0)</f>
        <v>5190</v>
      </c>
      <c r="AQ54" s="571">
        <f>[1]Summary!L54</f>
        <v>-59189</v>
      </c>
      <c r="AR54" s="569">
        <f t="shared" si="59"/>
        <v>0</v>
      </c>
      <c r="AS54" s="569">
        <f t="shared" si="60"/>
        <v>-59189</v>
      </c>
      <c r="AT54" s="569"/>
      <c r="AU54" s="569"/>
      <c r="AV54" s="571">
        <f t="shared" si="61"/>
        <v>0</v>
      </c>
      <c r="AW54" s="570">
        <f t="shared" si="62"/>
        <v>30131173</v>
      </c>
      <c r="AX54" s="569">
        <f>'4_Level 4'!E54</f>
        <v>0</v>
      </c>
      <c r="AY54" s="569">
        <f>'4_Level 4'!L54</f>
        <v>68723</v>
      </c>
      <c r="AZ54" s="569">
        <f>'4_Level 4'!Q54</f>
        <v>151276</v>
      </c>
      <c r="BA54" s="570">
        <f t="shared" si="63"/>
        <v>30351172</v>
      </c>
      <c r="BB54" s="569"/>
      <c r="BC54" s="569">
        <f t="shared" si="64"/>
        <v>30351172</v>
      </c>
      <c r="BD54" s="569">
        <f t="shared" si="67"/>
        <v>2529264</v>
      </c>
      <c r="BE54" s="569">
        <f>'4_Level 4'!J54</f>
        <v>0</v>
      </c>
      <c r="BF54" s="569">
        <f>'4_Level 4'!M54</f>
        <v>0</v>
      </c>
      <c r="BG54" s="570">
        <f t="shared" si="58"/>
        <v>30351172</v>
      </c>
    </row>
    <row r="55" spans="1:60" ht="15.6" customHeight="1" x14ac:dyDescent="0.2">
      <c r="A55" s="567">
        <v>49</v>
      </c>
      <c r="B55" s="568" t="s">
        <v>53</v>
      </c>
      <c r="C55" s="569">
        <f>'3_Levels 1&amp;2'!AP55</f>
        <v>78990980</v>
      </c>
      <c r="D55" s="569">
        <v>0</v>
      </c>
      <c r="E55" s="569">
        <f>-'5C1A_Madison'!$R55</f>
        <v>0</v>
      </c>
      <c r="F55" s="569">
        <f>-'5C1B_DArbonne'!$R55</f>
        <v>0</v>
      </c>
      <c r="G55" s="569">
        <f>-'5C1C_Intl High'!$R55</f>
        <v>0</v>
      </c>
      <c r="H55" s="569">
        <f>-'5C1D_NOMMA'!$R55</f>
        <v>0</v>
      </c>
      <c r="I55" s="569">
        <f>-'5C1E_LFNO'!$R55</f>
        <v>0</v>
      </c>
      <c r="J55" s="569">
        <f>-'5C1F_L.C. Charter'!$R55</f>
        <v>0</v>
      </c>
      <c r="K55" s="569">
        <f>-'5C1G_JS Clark'!$R55</f>
        <v>-1350574</v>
      </c>
      <c r="L55" s="569">
        <f>-'5C1H_Southwest'!$R55</f>
        <v>0</v>
      </c>
      <c r="M55" s="569">
        <f>-'5C1I_LA Key'!$R55</f>
        <v>0</v>
      </c>
      <c r="N55" s="569">
        <f>-'5C1J_Jeff Chamber'!$R55</f>
        <v>0</v>
      </c>
      <c r="O55" s="569">
        <f>-Placeholder_Tallulah!$R55</f>
        <v>0</v>
      </c>
      <c r="P55" s="569">
        <f>-'5C1M_GEO Mid'!$R55</f>
        <v>0</v>
      </c>
      <c r="Q55" s="569">
        <f>-'5C1N_Delta'!$R55</f>
        <v>0</v>
      </c>
      <c r="R55" s="569">
        <f>-'5C1O_Impact'!$R55</f>
        <v>0</v>
      </c>
      <c r="S55" s="569">
        <f>-'5C1P_Vision'!$R55</f>
        <v>0</v>
      </c>
      <c r="T55" s="569">
        <f>-'5C1Q_Advantage'!$R55</f>
        <v>0</v>
      </c>
      <c r="U55" s="569">
        <f>-'5C1R_Iberville'!$R55</f>
        <v>0</v>
      </c>
      <c r="V55" s="569">
        <f>-'5C1S_LC Col Prep'!$R55</f>
        <v>0</v>
      </c>
      <c r="W55" s="569">
        <f>-'5C1T_Northeast'!$R55</f>
        <v>0</v>
      </c>
      <c r="X55" s="569">
        <f>-'5C1U_Acadiana Ren'!$R55</f>
        <v>-4691</v>
      </c>
      <c r="Y55" s="569">
        <f>-'5C1V_Laf Ren'!$R55</f>
        <v>-594380</v>
      </c>
      <c r="Z55" s="569">
        <f>-'5C1W_Willow'!$R55</f>
        <v>-136497</v>
      </c>
      <c r="AA55" s="569">
        <f>-'5C1X_Tangi'!$R55</f>
        <v>0</v>
      </c>
      <c r="AB55" s="569">
        <f>-'5C1Y_GEO'!$R55</f>
        <v>0</v>
      </c>
      <c r="AC55" s="569">
        <f>-'5C1Z_Lincoln Prep'!$R55</f>
        <v>0</v>
      </c>
      <c r="AD55" s="569">
        <f>-'5C1AA_Laurel'!$R55</f>
        <v>0</v>
      </c>
      <c r="AE55" s="569">
        <f>-'5C1AB_Apex'!$R55</f>
        <v>0</v>
      </c>
      <c r="AF55" s="569">
        <f>-'5C1AC_Smothers'!$R55</f>
        <v>0</v>
      </c>
      <c r="AG55" s="569">
        <f>-'5C1AD_Greater'!$R55</f>
        <v>0</v>
      </c>
      <c r="AH55" s="569">
        <f>-'5C1AE_Noble Minds'!$R55</f>
        <v>0</v>
      </c>
      <c r="AI55" s="569">
        <f>-'5C1AF_JCFA-Laf'!$R55</f>
        <v>-5172</v>
      </c>
      <c r="AJ55" s="569">
        <f>-'5C1AG_Collegiate'!$R55</f>
        <v>0</v>
      </c>
      <c r="AK55" s="569">
        <f>-'5C1AH_BRUP'!$R55</f>
        <v>0</v>
      </c>
      <c r="AL55" s="569">
        <f>-('5C2_LAVCA'!$R55+'5C2_LAVCA'!$S55)</f>
        <v>-386819</v>
      </c>
      <c r="AM55" s="569">
        <f>-('5C3_UnvView'!$R55+'5C3_UnvView'!$S55)</f>
        <v>-206143</v>
      </c>
      <c r="AN55" s="570">
        <f t="shared" si="65"/>
        <v>-2684276</v>
      </c>
      <c r="AO55" s="570">
        <f t="shared" si="66"/>
        <v>76306704</v>
      </c>
      <c r="AP55" s="570">
        <f>ROUND(AO55/'8_2.1.18 SIS'!C55,0)</f>
        <v>5814</v>
      </c>
      <c r="AQ55" s="571">
        <f>[1]Summary!L55</f>
        <v>-159728</v>
      </c>
      <c r="AR55" s="569">
        <f t="shared" si="59"/>
        <v>0</v>
      </c>
      <c r="AS55" s="569">
        <f t="shared" si="60"/>
        <v>-159728</v>
      </c>
      <c r="AT55" s="569"/>
      <c r="AU55" s="569"/>
      <c r="AV55" s="571">
        <f t="shared" si="61"/>
        <v>0</v>
      </c>
      <c r="AW55" s="570">
        <f t="shared" si="62"/>
        <v>76146976</v>
      </c>
      <c r="AX55" s="569">
        <f>'4_Level 4'!E55</f>
        <v>63000</v>
      </c>
      <c r="AY55" s="569">
        <f>'4_Level 4'!L55</f>
        <v>257397</v>
      </c>
      <c r="AZ55" s="569">
        <f>'4_Level 4'!Q55</f>
        <v>323615</v>
      </c>
      <c r="BA55" s="570">
        <f t="shared" si="63"/>
        <v>76790988</v>
      </c>
      <c r="BB55" s="569"/>
      <c r="BC55" s="569">
        <f t="shared" si="64"/>
        <v>76790988</v>
      </c>
      <c r="BD55" s="569">
        <f t="shared" si="67"/>
        <v>6399249</v>
      </c>
      <c r="BE55" s="569">
        <f>'4_Level 4'!J55</f>
        <v>0</v>
      </c>
      <c r="BF55" s="569">
        <f>'4_Level 4'!M55</f>
        <v>0</v>
      </c>
      <c r="BG55" s="570">
        <f t="shared" si="58"/>
        <v>76790988</v>
      </c>
    </row>
    <row r="56" spans="1:60" ht="15.6" customHeight="1" x14ac:dyDescent="0.2">
      <c r="A56" s="572">
        <v>50</v>
      </c>
      <c r="B56" s="573" t="s">
        <v>54</v>
      </c>
      <c r="C56" s="574">
        <f>'3_Levels 1&amp;2'!AP56</f>
        <v>45860584</v>
      </c>
      <c r="D56" s="574">
        <v>0</v>
      </c>
      <c r="E56" s="574">
        <f>-'5C1A_Madison'!$R56</f>
        <v>0</v>
      </c>
      <c r="F56" s="574">
        <f>-'5C1B_DArbonne'!$R56</f>
        <v>0</v>
      </c>
      <c r="G56" s="574">
        <f>-'5C1C_Intl High'!$R56</f>
        <v>0</v>
      </c>
      <c r="H56" s="574">
        <f>-'5C1D_NOMMA'!$R56</f>
        <v>0</v>
      </c>
      <c r="I56" s="574">
        <f>-'5C1E_LFNO'!$R56</f>
        <v>0</v>
      </c>
      <c r="J56" s="574">
        <f>-'5C1F_L.C. Charter'!$R56</f>
        <v>0</v>
      </c>
      <c r="K56" s="574">
        <f>-'5C1G_JS Clark'!$R56</f>
        <v>0</v>
      </c>
      <c r="L56" s="574">
        <f>-'5C1H_Southwest'!$R56</f>
        <v>0</v>
      </c>
      <c r="M56" s="574">
        <f>-'5C1I_LA Key'!$R56</f>
        <v>0</v>
      </c>
      <c r="N56" s="574">
        <f>-'5C1J_Jeff Chamber'!$R56</f>
        <v>0</v>
      </c>
      <c r="O56" s="574">
        <f>-Placeholder_Tallulah!$R56</f>
        <v>0</v>
      </c>
      <c r="P56" s="574">
        <f>-'5C1M_GEO Mid'!$R56</f>
        <v>0</v>
      </c>
      <c r="Q56" s="574">
        <f>-'5C1N_Delta'!$R56</f>
        <v>0</v>
      </c>
      <c r="R56" s="574">
        <f>-'5C1O_Impact'!$R56</f>
        <v>0</v>
      </c>
      <c r="S56" s="574">
        <f>-'5C1P_Vision'!$R56</f>
        <v>0</v>
      </c>
      <c r="T56" s="574">
        <f>-'5C1Q_Advantage'!$R56</f>
        <v>0</v>
      </c>
      <c r="U56" s="574">
        <f>-'5C1R_Iberville'!$R56</f>
        <v>0</v>
      </c>
      <c r="V56" s="574">
        <f>-'5C1S_LC Col Prep'!$R56</f>
        <v>0</v>
      </c>
      <c r="W56" s="574">
        <f>-'5C1T_Northeast'!$R56</f>
        <v>0</v>
      </c>
      <c r="X56" s="574">
        <f>-'5C1U_Acadiana Ren'!$R56</f>
        <v>-220475</v>
      </c>
      <c r="Y56" s="574">
        <f>-'5C1V_Laf Ren'!$R56</f>
        <v>-277630</v>
      </c>
      <c r="Z56" s="574">
        <f>-'5C1W_Willow'!$R56</f>
        <v>-209438</v>
      </c>
      <c r="AA56" s="574">
        <f>-'5C1X_Tangi'!$R56</f>
        <v>0</v>
      </c>
      <c r="AB56" s="574">
        <f>-'5C1Y_GEO'!$R56</f>
        <v>0</v>
      </c>
      <c r="AC56" s="574">
        <f>-'5C1Z_Lincoln Prep'!$R56</f>
        <v>0</v>
      </c>
      <c r="AD56" s="574">
        <f>-'5C1AA_Laurel'!$R56</f>
        <v>0</v>
      </c>
      <c r="AE56" s="574">
        <f>-'5C1AB_Apex'!$R56</f>
        <v>0</v>
      </c>
      <c r="AF56" s="574">
        <f>-'5C1AC_Smothers'!$R56</f>
        <v>0</v>
      </c>
      <c r="AG56" s="574">
        <f>-'5C1AD_Greater'!$R56</f>
        <v>0</v>
      </c>
      <c r="AH56" s="955">
        <f>-'5C1AE_Noble Minds'!$R56</f>
        <v>0</v>
      </c>
      <c r="AI56" s="955">
        <f>-'5C1AF_JCFA-Laf'!$R56</f>
        <v>-10116</v>
      </c>
      <c r="AJ56" s="955">
        <f>-'5C1AG_Collegiate'!$R56</f>
        <v>0</v>
      </c>
      <c r="AK56" s="574">
        <f>-'5C1AH_BRUP'!$R56</f>
        <v>0</v>
      </c>
      <c r="AL56" s="574">
        <f>-('5C2_LAVCA'!$R56+'5C2_LAVCA'!$S56)</f>
        <v>-136934</v>
      </c>
      <c r="AM56" s="574">
        <f>-('5C3_UnvView'!$R56+'5C3_UnvView'!$S56)</f>
        <v>-104963</v>
      </c>
      <c r="AN56" s="575">
        <f t="shared" si="65"/>
        <v>-959556</v>
      </c>
      <c r="AO56" s="575">
        <f t="shared" si="66"/>
        <v>44901028</v>
      </c>
      <c r="AP56" s="575">
        <f>ROUND(AO56/'8_2.1.18 SIS'!C56,0)</f>
        <v>5951</v>
      </c>
      <c r="AQ56" s="576">
        <f>[1]Summary!L56</f>
        <v>11472</v>
      </c>
      <c r="AR56" s="574">
        <f t="shared" si="59"/>
        <v>11472</v>
      </c>
      <c r="AS56" s="574">
        <f t="shared" si="60"/>
        <v>0</v>
      </c>
      <c r="AT56" s="574"/>
      <c r="AU56" s="574"/>
      <c r="AV56" s="576">
        <f t="shared" si="61"/>
        <v>0</v>
      </c>
      <c r="AW56" s="575">
        <f t="shared" si="62"/>
        <v>44912500</v>
      </c>
      <c r="AX56" s="574">
        <f>'4_Level 4'!E56</f>
        <v>147000</v>
      </c>
      <c r="AY56" s="574">
        <f>'4_Level 4'!L56</f>
        <v>86573</v>
      </c>
      <c r="AZ56" s="574">
        <f>'4_Level 4'!Q56</f>
        <v>194523</v>
      </c>
      <c r="BA56" s="575">
        <f t="shared" si="63"/>
        <v>45340596</v>
      </c>
      <c r="BB56" s="574"/>
      <c r="BC56" s="574">
        <f t="shared" si="64"/>
        <v>45340596</v>
      </c>
      <c r="BD56" s="574">
        <f t="shared" si="67"/>
        <v>3778383</v>
      </c>
      <c r="BE56" s="574">
        <f>'4_Level 4'!J56</f>
        <v>0</v>
      </c>
      <c r="BF56" s="574">
        <f>'4_Level 4'!M56</f>
        <v>0</v>
      </c>
      <c r="BG56" s="575">
        <f t="shared" si="58"/>
        <v>45340596</v>
      </c>
    </row>
    <row r="57" spans="1:60" ht="15.6" customHeight="1" x14ac:dyDescent="0.2">
      <c r="A57" s="565">
        <v>51</v>
      </c>
      <c r="B57" s="566" t="s">
        <v>55</v>
      </c>
      <c r="C57" s="145">
        <f>'3_Levels 1&amp;2'!AP57</f>
        <v>45618332</v>
      </c>
      <c r="D57" s="145">
        <v>0</v>
      </c>
      <c r="E57" s="145">
        <f>-'5C1A_Madison'!$R57</f>
        <v>0</v>
      </c>
      <c r="F57" s="145">
        <f>-'5C1B_DArbonne'!$R57</f>
        <v>0</v>
      </c>
      <c r="G57" s="145">
        <f>-'5C1C_Intl High'!$R57</f>
        <v>0</v>
      </c>
      <c r="H57" s="145">
        <f>-'5C1D_NOMMA'!$R57</f>
        <v>0</v>
      </c>
      <c r="I57" s="145">
        <f>-'5C1E_LFNO'!$R57</f>
        <v>0</v>
      </c>
      <c r="J57" s="145">
        <f>-'5C1F_L.C. Charter'!$R57</f>
        <v>0</v>
      </c>
      <c r="K57" s="145">
        <f>-'5C1G_JS Clark'!$R57</f>
        <v>0</v>
      </c>
      <c r="L57" s="145">
        <f>-'5C1H_Southwest'!$R57</f>
        <v>0</v>
      </c>
      <c r="M57" s="145">
        <f>-'5C1I_LA Key'!$R57</f>
        <v>0</v>
      </c>
      <c r="N57" s="145">
        <f>-'5C1J_Jeff Chamber'!$R57</f>
        <v>0</v>
      </c>
      <c r="O57" s="145">
        <f>-Placeholder_Tallulah!$R57</f>
        <v>0</v>
      </c>
      <c r="P57" s="145">
        <f>-'5C1M_GEO Mid'!$R57</f>
        <v>0</v>
      </c>
      <c r="Q57" s="145">
        <f>-'5C1N_Delta'!$R57</f>
        <v>0</v>
      </c>
      <c r="R57" s="145">
        <f>-'5C1O_Impact'!$R57</f>
        <v>0</v>
      </c>
      <c r="S57" s="145">
        <f>-'5C1P_Vision'!$R57</f>
        <v>0</v>
      </c>
      <c r="T57" s="145">
        <f>-'5C1Q_Advantage'!$R57</f>
        <v>0</v>
      </c>
      <c r="U57" s="145">
        <f>-'5C1R_Iberville'!$R57</f>
        <v>0</v>
      </c>
      <c r="V57" s="145">
        <f>-'5C1S_LC Col Prep'!$R57</f>
        <v>0</v>
      </c>
      <c r="W57" s="145">
        <f>-'5C1T_Northeast'!$R57</f>
        <v>0</v>
      </c>
      <c r="X57" s="145">
        <f>-'5C1U_Acadiana Ren'!$R57</f>
        <v>-4853</v>
      </c>
      <c r="Y57" s="145">
        <f>-'5C1V_Laf Ren'!$R57</f>
        <v>0</v>
      </c>
      <c r="Z57" s="145">
        <f>-'5C1W_Willow'!$R57</f>
        <v>0</v>
      </c>
      <c r="AA57" s="145">
        <f>-'5C1X_Tangi'!$R57</f>
        <v>0</v>
      </c>
      <c r="AB57" s="145">
        <f>-'5C1Y_GEO'!$R57</f>
        <v>0</v>
      </c>
      <c r="AC57" s="145">
        <f>-'5C1Z_Lincoln Prep'!$R57</f>
        <v>0</v>
      </c>
      <c r="AD57" s="145">
        <f>-'5C1AA_Laurel'!$R57</f>
        <v>0</v>
      </c>
      <c r="AE57" s="145">
        <f>-'5C1AB_Apex'!$R57</f>
        <v>0</v>
      </c>
      <c r="AF57" s="145">
        <f>-'5C1AC_Smothers'!$R57</f>
        <v>0</v>
      </c>
      <c r="AG57" s="145">
        <f>-'5C1AD_Greater'!$R57</f>
        <v>0</v>
      </c>
      <c r="AH57" s="145">
        <f>-'5C1AE_Noble Minds'!$R57</f>
        <v>0</v>
      </c>
      <c r="AI57" s="145">
        <f>-'5C1AF_JCFA-Laf'!$R57</f>
        <v>-9134</v>
      </c>
      <c r="AJ57" s="145">
        <f>-'5C1AG_Collegiate'!$R57</f>
        <v>0</v>
      </c>
      <c r="AK57" s="145">
        <f>-'5C1AH_BRUP'!$R57</f>
        <v>0</v>
      </c>
      <c r="AL57" s="145">
        <f>-('5C2_LAVCA'!$R57+'5C2_LAVCA'!$S57)</f>
        <v>-38821</v>
      </c>
      <c r="AM57" s="145">
        <f>-('5C3_UnvView'!$R57+'5C3_UnvView'!$S57)</f>
        <v>-78811</v>
      </c>
      <c r="AN57" s="144">
        <f t="shared" si="65"/>
        <v>-131619</v>
      </c>
      <c r="AO57" s="144">
        <f t="shared" si="66"/>
        <v>45486713</v>
      </c>
      <c r="AP57" s="144">
        <f>ROUND(AO57/'8_2.1.18 SIS'!C57,0)</f>
        <v>5530</v>
      </c>
      <c r="AQ57" s="146">
        <f>[1]Summary!L57</f>
        <v>-5535</v>
      </c>
      <c r="AR57" s="145">
        <f t="shared" si="59"/>
        <v>0</v>
      </c>
      <c r="AS57" s="145">
        <f t="shared" si="60"/>
        <v>-5535</v>
      </c>
      <c r="AT57" s="145"/>
      <c r="AU57" s="145"/>
      <c r="AV57" s="146">
        <f t="shared" si="61"/>
        <v>0</v>
      </c>
      <c r="AW57" s="144">
        <f t="shared" si="62"/>
        <v>45481178</v>
      </c>
      <c r="AX57" s="145">
        <f>'4_Level 4'!E57</f>
        <v>0</v>
      </c>
      <c r="AY57" s="145">
        <f>'4_Level 4'!L57</f>
        <v>82467</v>
      </c>
      <c r="AZ57" s="145">
        <f>'4_Level 4'!Q57</f>
        <v>218418</v>
      </c>
      <c r="BA57" s="144">
        <f t="shared" si="63"/>
        <v>45782063</v>
      </c>
      <c r="BB57" s="145"/>
      <c r="BC57" s="145">
        <f t="shared" si="64"/>
        <v>45782063</v>
      </c>
      <c r="BD57" s="145">
        <f t="shared" si="67"/>
        <v>3815172</v>
      </c>
      <c r="BE57" s="145">
        <f>'4_Level 4'!J57</f>
        <v>0</v>
      </c>
      <c r="BF57" s="145">
        <f>'4_Level 4'!M57</f>
        <v>0</v>
      </c>
      <c r="BG57" s="144">
        <f t="shared" si="58"/>
        <v>45782063</v>
      </c>
    </row>
    <row r="58" spans="1:60" ht="15.6" customHeight="1" x14ac:dyDescent="0.2">
      <c r="A58" s="567">
        <v>52</v>
      </c>
      <c r="B58" s="568" t="s">
        <v>56</v>
      </c>
      <c r="C58" s="569">
        <f>'3_Levels 1&amp;2'!AP58</f>
        <v>216731679</v>
      </c>
      <c r="D58" s="569">
        <v>0</v>
      </c>
      <c r="E58" s="569">
        <f>-'5C1A_Madison'!$R58</f>
        <v>0</v>
      </c>
      <c r="F58" s="569">
        <f>-'5C1B_DArbonne'!$R58</f>
        <v>0</v>
      </c>
      <c r="G58" s="569">
        <f>-'5C1C_Intl High'!$R58</f>
        <v>-8956</v>
      </c>
      <c r="H58" s="569">
        <f>-'5C1D_NOMMA'!$R58</f>
        <v>-14970</v>
      </c>
      <c r="I58" s="569">
        <f>-'5C1E_LFNO'!$R58</f>
        <v>-19716</v>
      </c>
      <c r="J58" s="569">
        <f>-'5C1F_L.C. Charter'!$R58</f>
        <v>0</v>
      </c>
      <c r="K58" s="569">
        <f>-'5C1G_JS Clark'!$R58</f>
        <v>0</v>
      </c>
      <c r="L58" s="569">
        <f>-'5C1H_Southwest'!$R58</f>
        <v>0</v>
      </c>
      <c r="M58" s="569">
        <f>-'5C1I_LA Key'!$R58</f>
        <v>0</v>
      </c>
      <c r="N58" s="569">
        <f>-'5C1J_Jeff Chamber'!$R58</f>
        <v>-9557</v>
      </c>
      <c r="O58" s="569">
        <f>-Placeholder_Tallulah!$R58</f>
        <v>0</v>
      </c>
      <c r="P58" s="569">
        <f>-'5C1M_GEO Mid'!$R58</f>
        <v>0</v>
      </c>
      <c r="Q58" s="569">
        <f>-'5C1N_Delta'!$R58</f>
        <v>0</v>
      </c>
      <c r="R58" s="569">
        <f>-'5C1O_Impact'!$R58</f>
        <v>0</v>
      </c>
      <c r="S58" s="569">
        <f>-'5C1P_Vision'!$R58</f>
        <v>0</v>
      </c>
      <c r="T58" s="569">
        <f>-'5C1Q_Advantage'!$R58</f>
        <v>0</v>
      </c>
      <c r="U58" s="569">
        <f>-'5C1R_Iberville'!$R58</f>
        <v>0</v>
      </c>
      <c r="V58" s="569">
        <f>-'5C1S_LC Col Prep'!$R58</f>
        <v>0</v>
      </c>
      <c r="W58" s="569">
        <f>-'5C1T_Northeast'!$R58</f>
        <v>0</v>
      </c>
      <c r="X58" s="569">
        <f>-'5C1U_Acadiana Ren'!$R58</f>
        <v>0</v>
      </c>
      <c r="Y58" s="569">
        <f>-'5C1V_Laf Ren'!$R58</f>
        <v>0</v>
      </c>
      <c r="Z58" s="569">
        <f>-'5C1W_Willow'!$R58</f>
        <v>0</v>
      </c>
      <c r="AA58" s="569">
        <f>-'5C1X_Tangi'!$R58</f>
        <v>-8578</v>
      </c>
      <c r="AB58" s="569">
        <f>-'5C1Y_GEO'!$R58</f>
        <v>0</v>
      </c>
      <c r="AC58" s="569">
        <f>-'5C1Z_Lincoln Prep'!$R58</f>
        <v>0</v>
      </c>
      <c r="AD58" s="569">
        <f>-'5C1AA_Laurel'!$R58</f>
        <v>0</v>
      </c>
      <c r="AE58" s="569">
        <f>-'5C1AB_Apex'!$R58</f>
        <v>0</v>
      </c>
      <c r="AF58" s="569">
        <f>-'5C1AC_Smothers'!$R58</f>
        <v>-5079</v>
      </c>
      <c r="AG58" s="569">
        <f>-'5C1AD_Greater'!$R58</f>
        <v>0</v>
      </c>
      <c r="AH58" s="569">
        <f>-'5C1AE_Noble Minds'!$R58</f>
        <v>0</v>
      </c>
      <c r="AI58" s="569">
        <f>-'5C1AF_JCFA-Laf'!$R58</f>
        <v>0</v>
      </c>
      <c r="AJ58" s="569">
        <f>-'5C1AG_Collegiate'!$R58</f>
        <v>0</v>
      </c>
      <c r="AK58" s="569">
        <f>-'5C1AH_BRUP'!$R58</f>
        <v>0</v>
      </c>
      <c r="AL58" s="569">
        <f>-('5C2_LAVCA'!$R58+'5C2_LAVCA'!$S58)</f>
        <v>-640741</v>
      </c>
      <c r="AM58" s="569">
        <f>-('5C3_UnvView'!$R58+'5C3_UnvView'!$S58)</f>
        <v>-913867</v>
      </c>
      <c r="AN58" s="570">
        <f t="shared" si="65"/>
        <v>-1621464</v>
      </c>
      <c r="AO58" s="570">
        <f t="shared" si="66"/>
        <v>215110215</v>
      </c>
      <c r="AP58" s="570">
        <f>ROUND(AO58/'8_2.1.18 SIS'!C58,0)</f>
        <v>5729</v>
      </c>
      <c r="AQ58" s="571">
        <f>[1]Summary!L58</f>
        <v>16528</v>
      </c>
      <c r="AR58" s="569">
        <f t="shared" si="59"/>
        <v>16528</v>
      </c>
      <c r="AS58" s="569">
        <f t="shared" si="60"/>
        <v>0</v>
      </c>
      <c r="AT58" s="569"/>
      <c r="AU58" s="569"/>
      <c r="AV58" s="571">
        <f t="shared" si="61"/>
        <v>0</v>
      </c>
      <c r="AW58" s="570">
        <f t="shared" si="62"/>
        <v>215126743</v>
      </c>
      <c r="AX58" s="569">
        <f>'4_Level 4'!E58</f>
        <v>0</v>
      </c>
      <c r="AY58" s="569">
        <f>'4_Level 4'!L58</f>
        <v>434826</v>
      </c>
      <c r="AZ58" s="569">
        <f>'4_Level 4'!Q58</f>
        <v>996156</v>
      </c>
      <c r="BA58" s="570">
        <f t="shared" si="63"/>
        <v>216557725</v>
      </c>
      <c r="BB58" s="569"/>
      <c r="BC58" s="569">
        <f t="shared" si="64"/>
        <v>216557725</v>
      </c>
      <c r="BD58" s="569">
        <f t="shared" si="67"/>
        <v>18046477</v>
      </c>
      <c r="BE58" s="569">
        <f>'4_Level 4'!J58</f>
        <v>0</v>
      </c>
      <c r="BF58" s="569">
        <f>'4_Level 4'!M58</f>
        <v>0</v>
      </c>
      <c r="BG58" s="570">
        <f t="shared" si="58"/>
        <v>216557725</v>
      </c>
    </row>
    <row r="59" spans="1:60" ht="15.6" customHeight="1" x14ac:dyDescent="0.2">
      <c r="A59" s="567">
        <v>53</v>
      </c>
      <c r="B59" s="568" t="s">
        <v>57</v>
      </c>
      <c r="C59" s="569">
        <f>'3_Levels 1&amp;2'!AP59</f>
        <v>112398461</v>
      </c>
      <c r="D59" s="569">
        <v>0</v>
      </c>
      <c r="E59" s="569">
        <f>-'5C1A_Madison'!$R59</f>
        <v>0</v>
      </c>
      <c r="F59" s="569">
        <f>-'5C1B_DArbonne'!$R59</f>
        <v>0</v>
      </c>
      <c r="G59" s="569">
        <f>-'5C1C_Intl High'!$R59</f>
        <v>0</v>
      </c>
      <c r="H59" s="569">
        <f>-'5C1D_NOMMA'!$R59</f>
        <v>0</v>
      </c>
      <c r="I59" s="569">
        <f>-'5C1E_LFNO'!$R59</f>
        <v>0</v>
      </c>
      <c r="J59" s="569">
        <f>-'5C1F_L.C. Charter'!$R59</f>
        <v>0</v>
      </c>
      <c r="K59" s="569">
        <f>-'5C1G_JS Clark'!$R59</f>
        <v>0</v>
      </c>
      <c r="L59" s="569">
        <f>-'5C1H_Southwest'!$R59</f>
        <v>0</v>
      </c>
      <c r="M59" s="569">
        <f>-'5C1I_LA Key'!$R59</f>
        <v>-9197</v>
      </c>
      <c r="N59" s="569">
        <f>-'5C1J_Jeff Chamber'!$R59</f>
        <v>0</v>
      </c>
      <c r="O59" s="569">
        <f>-Placeholder_Tallulah!$R59</f>
        <v>0</v>
      </c>
      <c r="P59" s="569">
        <f>-'5C1M_GEO Mid'!$R59</f>
        <v>0</v>
      </c>
      <c r="Q59" s="569">
        <f>-'5C1N_Delta'!$R59</f>
        <v>0</v>
      </c>
      <c r="R59" s="569">
        <f>-'5C1O_Impact'!$R59</f>
        <v>0</v>
      </c>
      <c r="S59" s="569">
        <f>-'5C1P_Vision'!$R59</f>
        <v>0</v>
      </c>
      <c r="T59" s="569">
        <f>-'5C1Q_Advantage'!$R59</f>
        <v>0</v>
      </c>
      <c r="U59" s="569">
        <f>-'5C1R_Iberville'!$R59</f>
        <v>0</v>
      </c>
      <c r="V59" s="569">
        <f>-'5C1S_LC Col Prep'!$R59</f>
        <v>0</v>
      </c>
      <c r="W59" s="569">
        <f>-'5C1T_Northeast'!$R59</f>
        <v>0</v>
      </c>
      <c r="X59" s="569">
        <f>-'5C1U_Acadiana Ren'!$R59</f>
        <v>0</v>
      </c>
      <c r="Y59" s="569">
        <f>-'5C1V_Laf Ren'!$R59</f>
        <v>0</v>
      </c>
      <c r="Z59" s="569">
        <f>-'5C1W_Willow'!$R59</f>
        <v>0</v>
      </c>
      <c r="AA59" s="569">
        <f>-'5C1X_Tangi'!$R59</f>
        <v>-1725756</v>
      </c>
      <c r="AB59" s="569">
        <f>-'5C1Y_GEO'!$R59</f>
        <v>0</v>
      </c>
      <c r="AC59" s="569">
        <f>-'5C1Z_Lincoln Prep'!$R59</f>
        <v>0</v>
      </c>
      <c r="AD59" s="569">
        <f>-'5C1AA_Laurel'!$R59</f>
        <v>0</v>
      </c>
      <c r="AE59" s="569">
        <f>-'5C1AB_Apex'!$R59</f>
        <v>0</v>
      </c>
      <c r="AF59" s="569">
        <f>-'5C1AC_Smothers'!$R59</f>
        <v>0</v>
      </c>
      <c r="AG59" s="569">
        <f>-'5C1AD_Greater'!$R59</f>
        <v>0</v>
      </c>
      <c r="AH59" s="569">
        <f>-'5C1AE_Noble Minds'!$R59</f>
        <v>0</v>
      </c>
      <c r="AI59" s="569">
        <f>-'5C1AF_JCFA-Laf'!$R59</f>
        <v>0</v>
      </c>
      <c r="AJ59" s="569">
        <f>-'5C1AG_Collegiate'!$R59</f>
        <v>0</v>
      </c>
      <c r="AK59" s="569">
        <f>-'5C1AH_BRUP'!$R59</f>
        <v>0</v>
      </c>
      <c r="AL59" s="569">
        <f>-('5C2_LAVCA'!$R59+'5C2_LAVCA'!$S59)</f>
        <v>-405989</v>
      </c>
      <c r="AM59" s="569">
        <f>-('5C3_UnvView'!$R59+'5C3_UnvView'!$S59)</f>
        <v>-904210</v>
      </c>
      <c r="AN59" s="570">
        <f t="shared" si="65"/>
        <v>-3045152</v>
      </c>
      <c r="AO59" s="570">
        <f t="shared" si="66"/>
        <v>109353309</v>
      </c>
      <c r="AP59" s="570">
        <f>ROUND(AO59/'8_2.1.18 SIS'!C59,0)</f>
        <v>5894</v>
      </c>
      <c r="AQ59" s="571">
        <f>[1]Summary!L59</f>
        <v>-1250</v>
      </c>
      <c r="AR59" s="569">
        <f t="shared" si="59"/>
        <v>0</v>
      </c>
      <c r="AS59" s="569">
        <f t="shared" si="60"/>
        <v>-1250</v>
      </c>
      <c r="AT59" s="569"/>
      <c r="AU59" s="569"/>
      <c r="AV59" s="571">
        <f t="shared" si="61"/>
        <v>0</v>
      </c>
      <c r="AW59" s="570">
        <f t="shared" si="62"/>
        <v>109352059</v>
      </c>
      <c r="AX59" s="569">
        <f>'4_Level 4'!E59</f>
        <v>0</v>
      </c>
      <c r="AY59" s="569">
        <f>'4_Level 4'!L59</f>
        <v>199920</v>
      </c>
      <c r="AZ59" s="569">
        <f>'4_Level 4'!Q59</f>
        <v>483033</v>
      </c>
      <c r="BA59" s="570">
        <f t="shared" si="63"/>
        <v>110035012</v>
      </c>
      <c r="BB59" s="569"/>
      <c r="BC59" s="569">
        <f t="shared" si="64"/>
        <v>110035012</v>
      </c>
      <c r="BD59" s="569">
        <f t="shared" si="67"/>
        <v>9169584</v>
      </c>
      <c r="BE59" s="569">
        <f>'4_Level 4'!J59</f>
        <v>0</v>
      </c>
      <c r="BF59" s="569">
        <f>'4_Level 4'!M59</f>
        <v>0</v>
      </c>
      <c r="BG59" s="570">
        <f t="shared" si="58"/>
        <v>110035012</v>
      </c>
    </row>
    <row r="60" spans="1:60" ht="15.6" customHeight="1" x14ac:dyDescent="0.2">
      <c r="A60" s="567">
        <v>54</v>
      </c>
      <c r="B60" s="568" t="s">
        <v>58</v>
      </c>
      <c r="C60" s="569">
        <f>'3_Levels 1&amp;2'!AP60</f>
        <v>3600386</v>
      </c>
      <c r="D60" s="569">
        <v>0</v>
      </c>
      <c r="E60" s="569">
        <f>-'5C1A_Madison'!$R60</f>
        <v>0</v>
      </c>
      <c r="F60" s="569">
        <f>-'5C1B_DArbonne'!$R60</f>
        <v>0</v>
      </c>
      <c r="G60" s="569">
        <f>-'5C1C_Intl High'!$R60</f>
        <v>0</v>
      </c>
      <c r="H60" s="569">
        <f>-'5C1D_NOMMA'!$R60</f>
        <v>0</v>
      </c>
      <c r="I60" s="569">
        <f>-'5C1E_LFNO'!$R60</f>
        <v>0</v>
      </c>
      <c r="J60" s="569">
        <f>-'5C1F_L.C. Charter'!$R60</f>
        <v>0</v>
      </c>
      <c r="K60" s="569">
        <f>-'5C1G_JS Clark'!$R60</f>
        <v>0</v>
      </c>
      <c r="L60" s="569">
        <f>-'5C1H_Southwest'!$R60</f>
        <v>0</v>
      </c>
      <c r="M60" s="569">
        <f>-'5C1I_LA Key'!$R60</f>
        <v>0</v>
      </c>
      <c r="N60" s="569">
        <f>-'5C1J_Jeff Chamber'!$R60</f>
        <v>0</v>
      </c>
      <c r="O60" s="569">
        <f>-Placeholder_Tallulah!$R60</f>
        <v>-11055</v>
      </c>
      <c r="P60" s="569">
        <f>-'5C1M_GEO Mid'!$R60</f>
        <v>0</v>
      </c>
      <c r="Q60" s="569">
        <f>-'5C1N_Delta'!$R60</f>
        <v>-146023</v>
      </c>
      <c r="R60" s="569">
        <f>-'5C1O_Impact'!$R60</f>
        <v>0</v>
      </c>
      <c r="S60" s="569">
        <f>-'5C1P_Vision'!$R60</f>
        <v>0</v>
      </c>
      <c r="T60" s="569">
        <f>-'5C1Q_Advantage'!$R60</f>
        <v>0</v>
      </c>
      <c r="U60" s="569">
        <f>-'5C1R_Iberville'!$R60</f>
        <v>0</v>
      </c>
      <c r="V60" s="569">
        <f>-'5C1S_LC Col Prep'!$R60</f>
        <v>0</v>
      </c>
      <c r="W60" s="569">
        <f>-'5C1T_Northeast'!$R60</f>
        <v>0</v>
      </c>
      <c r="X60" s="569">
        <f>-'5C1U_Acadiana Ren'!$R60</f>
        <v>0</v>
      </c>
      <c r="Y60" s="569">
        <f>-'5C1V_Laf Ren'!$R60</f>
        <v>0</v>
      </c>
      <c r="Z60" s="569">
        <f>-'5C1W_Willow'!$R60</f>
        <v>0</v>
      </c>
      <c r="AA60" s="569">
        <f>-'5C1X_Tangi'!$R60</f>
        <v>0</v>
      </c>
      <c r="AB60" s="569">
        <f>-'5C1Y_GEO'!$R60</f>
        <v>0</v>
      </c>
      <c r="AC60" s="569">
        <f>-'5C1Z_Lincoln Prep'!$R60</f>
        <v>0</v>
      </c>
      <c r="AD60" s="569">
        <f>-'5C1AA_Laurel'!$R60</f>
        <v>0</v>
      </c>
      <c r="AE60" s="569">
        <f>-'5C1AB_Apex'!$R60</f>
        <v>0</v>
      </c>
      <c r="AF60" s="569">
        <f>-'5C1AC_Smothers'!$R60</f>
        <v>0</v>
      </c>
      <c r="AG60" s="569">
        <f>-'5C1AD_Greater'!$R60</f>
        <v>0</v>
      </c>
      <c r="AH60" s="569">
        <f>-'5C1AE_Noble Minds'!$R60</f>
        <v>0</v>
      </c>
      <c r="AI60" s="569">
        <f>-'5C1AF_JCFA-Laf'!$R60</f>
        <v>0</v>
      </c>
      <c r="AJ60" s="569">
        <f>-'5C1AG_Collegiate'!$R60</f>
        <v>0</v>
      </c>
      <c r="AK60" s="569">
        <f>-'5C1AH_BRUP'!$R60</f>
        <v>0</v>
      </c>
      <c r="AL60" s="569">
        <f>-('5C2_LAVCA'!$R60+'5C2_LAVCA'!$S60)</f>
        <v>-10817</v>
      </c>
      <c r="AM60" s="569">
        <f>-('5C3_UnvView'!$R60+'5C3_UnvView'!$S60)</f>
        <v>-25453</v>
      </c>
      <c r="AN60" s="570">
        <f t="shared" si="65"/>
        <v>-193348</v>
      </c>
      <c r="AO60" s="570">
        <f t="shared" si="66"/>
        <v>3407038</v>
      </c>
      <c r="AP60" s="570">
        <f>ROUND(AO60/'8_2.1.18 SIS'!C60,0)</f>
        <v>6773</v>
      </c>
      <c r="AQ60" s="571">
        <f>[1]Summary!L60</f>
        <v>-33674</v>
      </c>
      <c r="AR60" s="569">
        <f t="shared" si="59"/>
        <v>0</v>
      </c>
      <c r="AS60" s="569">
        <f t="shared" si="60"/>
        <v>-33674</v>
      </c>
      <c r="AT60" s="569"/>
      <c r="AU60" s="569"/>
      <c r="AV60" s="571">
        <f t="shared" si="61"/>
        <v>0</v>
      </c>
      <c r="AW60" s="570">
        <f t="shared" si="62"/>
        <v>3373364</v>
      </c>
      <c r="AX60" s="569">
        <f>'4_Level 4'!E60</f>
        <v>0</v>
      </c>
      <c r="AY60" s="569">
        <f>'4_Level 4'!L60</f>
        <v>25000</v>
      </c>
      <c r="AZ60" s="569">
        <f>'4_Level 4'!Q60</f>
        <v>15281</v>
      </c>
      <c r="BA60" s="570">
        <f t="shared" si="63"/>
        <v>3413645</v>
      </c>
      <c r="BB60" s="569"/>
      <c r="BC60" s="569">
        <f t="shared" si="64"/>
        <v>3413645</v>
      </c>
      <c r="BD60" s="569">
        <f t="shared" si="67"/>
        <v>284470</v>
      </c>
      <c r="BE60" s="569">
        <f>'4_Level 4'!J60</f>
        <v>0</v>
      </c>
      <c r="BF60" s="569">
        <f>'4_Level 4'!M60</f>
        <v>0</v>
      </c>
      <c r="BG60" s="570">
        <f t="shared" si="58"/>
        <v>3413645</v>
      </c>
    </row>
    <row r="61" spans="1:60" ht="15.6" customHeight="1" x14ac:dyDescent="0.2">
      <c r="A61" s="572">
        <v>55</v>
      </c>
      <c r="B61" s="573" t="s">
        <v>59</v>
      </c>
      <c r="C61" s="574">
        <f>'3_Levels 1&amp;2'!AP61</f>
        <v>94714355</v>
      </c>
      <c r="D61" s="574">
        <v>0</v>
      </c>
      <c r="E61" s="574">
        <f>-'5C1A_Madison'!$R61</f>
        <v>0</v>
      </c>
      <c r="F61" s="574">
        <f>-'5C1B_DArbonne'!$R61</f>
        <v>0</v>
      </c>
      <c r="G61" s="574">
        <f>-'5C1C_Intl High'!$R61</f>
        <v>0</v>
      </c>
      <c r="H61" s="574">
        <f>-'5C1D_NOMMA'!$R61</f>
        <v>0</v>
      </c>
      <c r="I61" s="574">
        <f>-'5C1E_LFNO'!$R61</f>
        <v>0</v>
      </c>
      <c r="J61" s="574">
        <f>-'5C1F_L.C. Charter'!$R61</f>
        <v>0</v>
      </c>
      <c r="K61" s="574">
        <f>-'5C1G_JS Clark'!$R61</f>
        <v>0</v>
      </c>
      <c r="L61" s="574">
        <f>-'5C1H_Southwest'!$R61</f>
        <v>0</v>
      </c>
      <c r="M61" s="574">
        <f>-'5C1I_LA Key'!$R61</f>
        <v>0</v>
      </c>
      <c r="N61" s="574">
        <f>-'5C1J_Jeff Chamber'!$R61</f>
        <v>0</v>
      </c>
      <c r="O61" s="574">
        <f>-Placeholder_Tallulah!$R61</f>
        <v>0</v>
      </c>
      <c r="P61" s="574">
        <f>-'5C1M_GEO Mid'!$R61</f>
        <v>0</v>
      </c>
      <c r="Q61" s="574">
        <f>-'5C1N_Delta'!$R61</f>
        <v>0</v>
      </c>
      <c r="R61" s="574">
        <f>-'5C1O_Impact'!$R61</f>
        <v>0</v>
      </c>
      <c r="S61" s="574">
        <f>-'5C1P_Vision'!$R61</f>
        <v>0</v>
      </c>
      <c r="T61" s="574">
        <f>-'5C1Q_Advantage'!$R61</f>
        <v>0</v>
      </c>
      <c r="U61" s="574">
        <f>-'5C1R_Iberville'!$R61</f>
        <v>0</v>
      </c>
      <c r="V61" s="574">
        <f>-'5C1S_LC Col Prep'!$R61</f>
        <v>0</v>
      </c>
      <c r="W61" s="574">
        <f>-'5C1T_Northeast'!$R61</f>
        <v>0</v>
      </c>
      <c r="X61" s="574">
        <f>-'5C1U_Acadiana Ren'!$R61</f>
        <v>0</v>
      </c>
      <c r="Y61" s="574">
        <f>-'5C1V_Laf Ren'!$R61</f>
        <v>0</v>
      </c>
      <c r="Z61" s="574">
        <f>-'5C1W_Willow'!$R61</f>
        <v>0</v>
      </c>
      <c r="AA61" s="574">
        <f>-'5C1X_Tangi'!$R61</f>
        <v>0</v>
      </c>
      <c r="AB61" s="574">
        <f>-'5C1Y_GEO'!$R61</f>
        <v>0</v>
      </c>
      <c r="AC61" s="574">
        <f>-'5C1Z_Lincoln Prep'!$R61</f>
        <v>0</v>
      </c>
      <c r="AD61" s="574">
        <f>-'5C1AA_Laurel'!$R61</f>
        <v>0</v>
      </c>
      <c r="AE61" s="574">
        <f>-'5C1AB_Apex'!$R61</f>
        <v>0</v>
      </c>
      <c r="AF61" s="574">
        <f>-'5C1AC_Smothers'!$R61</f>
        <v>0</v>
      </c>
      <c r="AG61" s="574">
        <f>-'5C1AD_Greater'!$R61</f>
        <v>0</v>
      </c>
      <c r="AH61" s="955">
        <f>-'5C1AE_Noble Minds'!$R61</f>
        <v>0</v>
      </c>
      <c r="AI61" s="955">
        <f>-'5C1AF_JCFA-Laf'!$R61</f>
        <v>0</v>
      </c>
      <c r="AJ61" s="955">
        <f>-'5C1AG_Collegiate'!$R61</f>
        <v>0</v>
      </c>
      <c r="AK61" s="574">
        <f>-'5C1AH_BRUP'!$R61</f>
        <v>0</v>
      </c>
      <c r="AL61" s="574">
        <f>-('5C2_LAVCA'!$R61+'5C2_LAVCA'!$S61)</f>
        <v>-299454</v>
      </c>
      <c r="AM61" s="574">
        <f>-('5C3_UnvView'!$R61+'5C3_UnvView'!$S61)</f>
        <v>-561882</v>
      </c>
      <c r="AN61" s="575">
        <f t="shared" si="65"/>
        <v>-861336</v>
      </c>
      <c r="AO61" s="575">
        <f t="shared" si="66"/>
        <v>93853019</v>
      </c>
      <c r="AP61" s="575">
        <f>ROUND(AO61/'8_2.1.18 SIS'!C61,0)</f>
        <v>5534</v>
      </c>
      <c r="AQ61" s="576">
        <f>[1]Summary!L61</f>
        <v>-9943</v>
      </c>
      <c r="AR61" s="574">
        <f t="shared" si="59"/>
        <v>0</v>
      </c>
      <c r="AS61" s="574">
        <f t="shared" si="60"/>
        <v>-9943</v>
      </c>
      <c r="AT61" s="574"/>
      <c r="AU61" s="574"/>
      <c r="AV61" s="576">
        <f t="shared" si="61"/>
        <v>0</v>
      </c>
      <c r="AW61" s="575">
        <f t="shared" si="62"/>
        <v>93843076</v>
      </c>
      <c r="AX61" s="574">
        <f>'4_Level 4'!E61</f>
        <v>0</v>
      </c>
      <c r="AY61" s="574">
        <f>'4_Level 4'!L61</f>
        <v>195101</v>
      </c>
      <c r="AZ61" s="574">
        <f>'4_Level 4'!Q61</f>
        <v>429579</v>
      </c>
      <c r="BA61" s="575">
        <f t="shared" si="63"/>
        <v>94467756</v>
      </c>
      <c r="BB61" s="574"/>
      <c r="BC61" s="574">
        <f t="shared" si="64"/>
        <v>94467756</v>
      </c>
      <c r="BD61" s="574">
        <f t="shared" si="67"/>
        <v>7872313</v>
      </c>
      <c r="BE61" s="574">
        <f>'4_Level 4'!J61</f>
        <v>0</v>
      </c>
      <c r="BF61" s="574">
        <f>'4_Level 4'!M61</f>
        <v>0</v>
      </c>
      <c r="BG61" s="575">
        <f t="shared" si="58"/>
        <v>94467756</v>
      </c>
    </row>
    <row r="62" spans="1:60" ht="15.6" customHeight="1" x14ac:dyDescent="0.2">
      <c r="A62" s="565">
        <v>56</v>
      </c>
      <c r="B62" s="566" t="s">
        <v>60</v>
      </c>
      <c r="C62" s="145">
        <f>'3_Levels 1&amp;2'!AP62</f>
        <v>19970610</v>
      </c>
      <c r="D62" s="145">
        <v>0</v>
      </c>
      <c r="E62" s="145">
        <f>-'5C1A_Madison'!$R62</f>
        <v>0</v>
      </c>
      <c r="F62" s="145">
        <f>-'5C1B_DArbonne'!$R62</f>
        <v>-5202346</v>
      </c>
      <c r="G62" s="145">
        <f>-'5C1C_Intl High'!$R62</f>
        <v>0</v>
      </c>
      <c r="H62" s="145">
        <f>-'5C1D_NOMMA'!$R62</f>
        <v>0</v>
      </c>
      <c r="I62" s="145">
        <f>-'5C1E_LFNO'!$R62</f>
        <v>0</v>
      </c>
      <c r="J62" s="145">
        <f>-'5C1F_L.C. Charter'!$R62</f>
        <v>0</v>
      </c>
      <c r="K62" s="145">
        <f>-'5C1G_JS Clark'!$R62</f>
        <v>0</v>
      </c>
      <c r="L62" s="145">
        <f>-'5C1H_Southwest'!$R62</f>
        <v>0</v>
      </c>
      <c r="M62" s="145">
        <f>-'5C1I_LA Key'!$R62</f>
        <v>0</v>
      </c>
      <c r="N62" s="145">
        <f>-'5C1J_Jeff Chamber'!$R62</f>
        <v>0</v>
      </c>
      <c r="O62" s="145">
        <f>-Placeholder_Tallulah!$R62</f>
        <v>0</v>
      </c>
      <c r="P62" s="145">
        <f>-'5C1M_GEO Mid'!$R62</f>
        <v>0</v>
      </c>
      <c r="Q62" s="145">
        <f>-'5C1N_Delta'!$R62</f>
        <v>0</v>
      </c>
      <c r="R62" s="145">
        <f>-'5C1O_Impact'!$R62</f>
        <v>0</v>
      </c>
      <c r="S62" s="145">
        <f>-'5C1P_Vision'!$R62</f>
        <v>0</v>
      </c>
      <c r="T62" s="145">
        <f>-'5C1Q_Advantage'!$R62</f>
        <v>0</v>
      </c>
      <c r="U62" s="145">
        <f>-'5C1R_Iberville'!$R62</f>
        <v>0</v>
      </c>
      <c r="V62" s="145">
        <f>-'5C1S_LC Col Prep'!$R62</f>
        <v>0</v>
      </c>
      <c r="W62" s="145">
        <f>-'5C1T_Northeast'!$R62</f>
        <v>-814215</v>
      </c>
      <c r="X62" s="145">
        <f>-'5C1U_Acadiana Ren'!$R62</f>
        <v>0</v>
      </c>
      <c r="Y62" s="145">
        <f>-'5C1V_Laf Ren'!$R62</f>
        <v>0</v>
      </c>
      <c r="Z62" s="145">
        <f>-'5C1W_Willow'!$R62</f>
        <v>0</v>
      </c>
      <c r="AA62" s="145">
        <f>-'5C1X_Tangi'!$R62</f>
        <v>0</v>
      </c>
      <c r="AB62" s="145">
        <f>-'5C1Y_GEO'!$R62</f>
        <v>0</v>
      </c>
      <c r="AC62" s="145">
        <f>-'5C1Z_Lincoln Prep'!$R62</f>
        <v>-242872</v>
      </c>
      <c r="AD62" s="145">
        <f>-'5C1AA_Laurel'!$R62</f>
        <v>0</v>
      </c>
      <c r="AE62" s="145">
        <f>-'5C1AB_Apex'!$R62</f>
        <v>0</v>
      </c>
      <c r="AF62" s="145">
        <f>-'5C1AC_Smothers'!$R62</f>
        <v>0</v>
      </c>
      <c r="AG62" s="145">
        <f>-'5C1AD_Greater'!$R62</f>
        <v>0</v>
      </c>
      <c r="AH62" s="145">
        <f>-'5C1AE_Noble Minds'!$R62</f>
        <v>0</v>
      </c>
      <c r="AI62" s="145">
        <f>-'5C1AF_JCFA-Laf'!$R62</f>
        <v>0</v>
      </c>
      <c r="AJ62" s="145">
        <f>-'5C1AG_Collegiate'!$R62</f>
        <v>0</v>
      </c>
      <c r="AK62" s="145">
        <f>-'5C1AH_BRUP'!$R62</f>
        <v>0</v>
      </c>
      <c r="AL62" s="145">
        <f>-('5C2_LAVCA'!$R62+'5C2_LAVCA'!$S62)</f>
        <v>-42270</v>
      </c>
      <c r="AM62" s="145">
        <f>-('5C3_UnvView'!$R62+'5C3_UnvView'!$S62)</f>
        <v>-49991</v>
      </c>
      <c r="AN62" s="144">
        <f t="shared" si="65"/>
        <v>-6351694</v>
      </c>
      <c r="AO62" s="144">
        <f t="shared" si="66"/>
        <v>13618916</v>
      </c>
      <c r="AP62" s="144">
        <f>ROUND(AO62/'8_2.1.18 SIS'!C62,0)</f>
        <v>6899</v>
      </c>
      <c r="AQ62" s="146">
        <f>[1]Summary!L62</f>
        <v>-15854</v>
      </c>
      <c r="AR62" s="145">
        <f t="shared" si="59"/>
        <v>0</v>
      </c>
      <c r="AS62" s="145">
        <f t="shared" si="60"/>
        <v>-15854</v>
      </c>
      <c r="AT62" s="145"/>
      <c r="AU62" s="145"/>
      <c r="AV62" s="146">
        <f t="shared" si="61"/>
        <v>0</v>
      </c>
      <c r="AW62" s="144">
        <f t="shared" si="62"/>
        <v>13603062</v>
      </c>
      <c r="AX62" s="145">
        <f>'4_Level 4'!E62</f>
        <v>0</v>
      </c>
      <c r="AY62" s="145">
        <f>'4_Level 4'!L62</f>
        <v>27489</v>
      </c>
      <c r="AZ62" s="145">
        <f>'4_Level 4'!Q62</f>
        <v>54575</v>
      </c>
      <c r="BA62" s="144">
        <f t="shared" si="63"/>
        <v>13685126</v>
      </c>
      <c r="BB62" s="145"/>
      <c r="BC62" s="145">
        <f t="shared" si="64"/>
        <v>13685126</v>
      </c>
      <c r="BD62" s="145">
        <f t="shared" si="67"/>
        <v>1140427</v>
      </c>
      <c r="BE62" s="145">
        <f>'4_Level 4'!J62</f>
        <v>0</v>
      </c>
      <c r="BF62" s="145">
        <f>'4_Level 4'!M62</f>
        <v>0</v>
      </c>
      <c r="BG62" s="144">
        <f t="shared" si="58"/>
        <v>13685126</v>
      </c>
    </row>
    <row r="63" spans="1:60" ht="15.6" customHeight="1" x14ac:dyDescent="0.2">
      <c r="A63" s="567">
        <v>57</v>
      </c>
      <c r="B63" s="568" t="s">
        <v>61</v>
      </c>
      <c r="C63" s="569">
        <f>'3_Levels 1&amp;2'!AP63</f>
        <v>55762069</v>
      </c>
      <c r="D63" s="569">
        <v>0</v>
      </c>
      <c r="E63" s="569">
        <f>-'5C1A_Madison'!$R63</f>
        <v>0</v>
      </c>
      <c r="F63" s="569">
        <f>-'5C1B_DArbonne'!$R63</f>
        <v>0</v>
      </c>
      <c r="G63" s="569">
        <f>-'5C1C_Intl High'!$R63</f>
        <v>0</v>
      </c>
      <c r="H63" s="569">
        <f>-'5C1D_NOMMA'!$R63</f>
        <v>0</v>
      </c>
      <c r="I63" s="569">
        <f>-'5C1E_LFNO'!$R63</f>
        <v>0</v>
      </c>
      <c r="J63" s="569">
        <f>-'5C1F_L.C. Charter'!$R63</f>
        <v>0</v>
      </c>
      <c r="K63" s="569">
        <f>-'5C1G_JS Clark'!$R63</f>
        <v>0</v>
      </c>
      <c r="L63" s="569">
        <f>-'5C1H_Southwest'!$R63</f>
        <v>0</v>
      </c>
      <c r="M63" s="569">
        <f>-'5C1I_LA Key'!$R63</f>
        <v>0</v>
      </c>
      <c r="N63" s="569">
        <f>-'5C1J_Jeff Chamber'!$R63</f>
        <v>0</v>
      </c>
      <c r="O63" s="569">
        <f>-Placeholder_Tallulah!$R63</f>
        <v>-5478</v>
      </c>
      <c r="P63" s="569">
        <f>-'5C1M_GEO Mid'!$R63</f>
        <v>0</v>
      </c>
      <c r="Q63" s="569">
        <f>-'5C1N_Delta'!$R63</f>
        <v>0</v>
      </c>
      <c r="R63" s="569">
        <f>-'5C1O_Impact'!$R63</f>
        <v>0</v>
      </c>
      <c r="S63" s="569">
        <f>-'5C1P_Vision'!$R63</f>
        <v>0</v>
      </c>
      <c r="T63" s="569">
        <f>-'5C1Q_Advantage'!$R63</f>
        <v>0</v>
      </c>
      <c r="U63" s="569">
        <f>-'5C1R_Iberville'!$R63</f>
        <v>0</v>
      </c>
      <c r="V63" s="569">
        <f>-'5C1S_LC Col Prep'!$R63</f>
        <v>0</v>
      </c>
      <c r="W63" s="569">
        <f>-'5C1T_Northeast'!$R63</f>
        <v>0</v>
      </c>
      <c r="X63" s="569">
        <f>-'5C1U_Acadiana Ren'!$R63</f>
        <v>-128642</v>
      </c>
      <c r="Y63" s="569">
        <f>-'5C1V_Laf Ren'!$R63</f>
        <v>-21910</v>
      </c>
      <c r="Z63" s="569">
        <f>-'5C1W_Willow'!$R63</f>
        <v>0</v>
      </c>
      <c r="AA63" s="569">
        <f>-'5C1X_Tangi'!$R63</f>
        <v>0</v>
      </c>
      <c r="AB63" s="569">
        <f>-'5C1Y_GEO'!$R63</f>
        <v>0</v>
      </c>
      <c r="AC63" s="569">
        <f>-'5C1Z_Lincoln Prep'!$R63</f>
        <v>0</v>
      </c>
      <c r="AD63" s="569">
        <f>-'5C1AA_Laurel'!$R63</f>
        <v>0</v>
      </c>
      <c r="AE63" s="569">
        <f>-'5C1AB_Apex'!$R63</f>
        <v>0</v>
      </c>
      <c r="AF63" s="569">
        <f>-'5C1AC_Smothers'!$R63</f>
        <v>0</v>
      </c>
      <c r="AG63" s="569">
        <f>-'5C1AD_Greater'!$R63</f>
        <v>0</v>
      </c>
      <c r="AH63" s="569">
        <f>-'5C1AE_Noble Minds'!$R63</f>
        <v>0</v>
      </c>
      <c r="AI63" s="569">
        <f>-'5C1AF_JCFA-Laf'!$R63</f>
        <v>-5478</v>
      </c>
      <c r="AJ63" s="569">
        <f>-'5C1AG_Collegiate'!$R63</f>
        <v>0</v>
      </c>
      <c r="AK63" s="569">
        <f>-'5C1AH_BRUP'!$R63</f>
        <v>0</v>
      </c>
      <c r="AL63" s="569">
        <f>-('5C2_LAVCA'!$R63+'5C2_LAVCA'!$S63)</f>
        <v>-176621</v>
      </c>
      <c r="AM63" s="569">
        <f>-('5C3_UnvView'!$R63+'5C3_UnvView'!$S63)</f>
        <v>-135317</v>
      </c>
      <c r="AN63" s="570">
        <f t="shared" si="65"/>
        <v>-473446</v>
      </c>
      <c r="AO63" s="570">
        <f t="shared" si="66"/>
        <v>55288623</v>
      </c>
      <c r="AP63" s="570">
        <f>ROUND(AO63/'8_2.1.18 SIS'!C63,0)</f>
        <v>5909</v>
      </c>
      <c r="AQ63" s="571">
        <f>[1]Summary!L63</f>
        <v>-12375</v>
      </c>
      <c r="AR63" s="569">
        <f t="shared" si="59"/>
        <v>0</v>
      </c>
      <c r="AS63" s="569">
        <f t="shared" si="60"/>
        <v>-12375</v>
      </c>
      <c r="AT63" s="569"/>
      <c r="AU63" s="569"/>
      <c r="AV63" s="571">
        <f t="shared" si="61"/>
        <v>0</v>
      </c>
      <c r="AW63" s="570">
        <f t="shared" si="62"/>
        <v>55276248</v>
      </c>
      <c r="AX63" s="569">
        <f>'4_Level 4'!E63</f>
        <v>0</v>
      </c>
      <c r="AY63" s="569">
        <f>'4_Level 4'!L63</f>
        <v>106208</v>
      </c>
      <c r="AZ63" s="569">
        <f>'4_Level 4'!Q63</f>
        <v>234879</v>
      </c>
      <c r="BA63" s="570">
        <f t="shared" si="63"/>
        <v>55617335</v>
      </c>
      <c r="BB63" s="569"/>
      <c r="BC63" s="569">
        <f t="shared" si="64"/>
        <v>55617335</v>
      </c>
      <c r="BD63" s="569">
        <f t="shared" si="67"/>
        <v>4634778</v>
      </c>
      <c r="BE63" s="569">
        <f>'4_Level 4'!J63</f>
        <v>0</v>
      </c>
      <c r="BF63" s="569">
        <f>'4_Level 4'!M63</f>
        <v>0</v>
      </c>
      <c r="BG63" s="570">
        <f t="shared" si="58"/>
        <v>55617335</v>
      </c>
    </row>
    <row r="64" spans="1:60" ht="15.6" customHeight="1" x14ac:dyDescent="0.2">
      <c r="A64" s="567">
        <v>58</v>
      </c>
      <c r="B64" s="568" t="s">
        <v>62</v>
      </c>
      <c r="C64" s="569">
        <f>'3_Levels 1&amp;2'!AP64</f>
        <v>55292523</v>
      </c>
      <c r="D64" s="569">
        <v>0</v>
      </c>
      <c r="E64" s="569">
        <f>-'5C1A_Madison'!$R64</f>
        <v>0</v>
      </c>
      <c r="F64" s="569">
        <f>-'5C1B_DArbonne'!$R64</f>
        <v>0</v>
      </c>
      <c r="G64" s="569">
        <f>-'5C1C_Intl High'!$R64</f>
        <v>0</v>
      </c>
      <c r="H64" s="569">
        <f>-'5C1D_NOMMA'!$R64</f>
        <v>0</v>
      </c>
      <c r="I64" s="569">
        <f>-'5C1E_LFNO'!$R64</f>
        <v>0</v>
      </c>
      <c r="J64" s="569">
        <f>-'5C1F_L.C. Charter'!$R64</f>
        <v>0</v>
      </c>
      <c r="K64" s="569">
        <f>-'5C1G_JS Clark'!$R64</f>
        <v>0</v>
      </c>
      <c r="L64" s="569">
        <f>-'5C1H_Southwest'!$R64</f>
        <v>0</v>
      </c>
      <c r="M64" s="569">
        <f>-'5C1I_LA Key'!$R64</f>
        <v>0</v>
      </c>
      <c r="N64" s="569">
        <f>-'5C1J_Jeff Chamber'!$R64</f>
        <v>0</v>
      </c>
      <c r="O64" s="569">
        <f>-Placeholder_Tallulah!$R64</f>
        <v>0</v>
      </c>
      <c r="P64" s="569">
        <f>-'5C1M_GEO Mid'!$R64</f>
        <v>0</v>
      </c>
      <c r="Q64" s="569">
        <f>-'5C1N_Delta'!$R64</f>
        <v>0</v>
      </c>
      <c r="R64" s="569">
        <f>-'5C1O_Impact'!$R64</f>
        <v>0</v>
      </c>
      <c r="S64" s="569">
        <f>-'5C1P_Vision'!$R64</f>
        <v>0</v>
      </c>
      <c r="T64" s="569">
        <f>-'5C1Q_Advantage'!$R64</f>
        <v>0</v>
      </c>
      <c r="U64" s="569">
        <f>-'5C1R_Iberville'!$R64</f>
        <v>0</v>
      </c>
      <c r="V64" s="569">
        <f>-'5C1S_LC Col Prep'!$R64</f>
        <v>0</v>
      </c>
      <c r="W64" s="569">
        <f>-'5C1T_Northeast'!$R64</f>
        <v>0</v>
      </c>
      <c r="X64" s="569">
        <f>-'5C1U_Acadiana Ren'!$R64</f>
        <v>0</v>
      </c>
      <c r="Y64" s="569">
        <f>-'5C1V_Laf Ren'!$R64</f>
        <v>0</v>
      </c>
      <c r="Z64" s="569">
        <f>-'5C1W_Willow'!$R64</f>
        <v>0</v>
      </c>
      <c r="AA64" s="569">
        <f>-'5C1X_Tangi'!$R64</f>
        <v>0</v>
      </c>
      <c r="AB64" s="569">
        <f>-'5C1Y_GEO'!$R64</f>
        <v>0</v>
      </c>
      <c r="AC64" s="569">
        <f>-'5C1Z_Lincoln Prep'!$R64</f>
        <v>0</v>
      </c>
      <c r="AD64" s="569">
        <f>-'5C1AA_Laurel'!$R64</f>
        <v>0</v>
      </c>
      <c r="AE64" s="569">
        <f>-'5C1AB_Apex'!$R64</f>
        <v>0</v>
      </c>
      <c r="AF64" s="569">
        <f>-'5C1AC_Smothers'!$R64</f>
        <v>0</v>
      </c>
      <c r="AG64" s="569">
        <f>-'5C1AD_Greater'!$R64</f>
        <v>0</v>
      </c>
      <c r="AH64" s="569">
        <f>-'5C1AE_Noble Minds'!$R64</f>
        <v>0</v>
      </c>
      <c r="AI64" s="569">
        <f>-'5C1AF_JCFA-Laf'!$R64</f>
        <v>0</v>
      </c>
      <c r="AJ64" s="569">
        <f>-'5C1AG_Collegiate'!$R64</f>
        <v>0</v>
      </c>
      <c r="AK64" s="569">
        <f>-'5C1AH_BRUP'!$R64</f>
        <v>0</v>
      </c>
      <c r="AL64" s="569">
        <f>-('5C2_LAVCA'!$R64+'5C2_LAVCA'!$S64)</f>
        <v>-188394</v>
      </c>
      <c r="AM64" s="569">
        <f>-('5C3_UnvView'!$R64+'5C3_UnvView'!$S64)</f>
        <v>-90199</v>
      </c>
      <c r="AN64" s="570">
        <f t="shared" si="65"/>
        <v>-278593</v>
      </c>
      <c r="AO64" s="570">
        <f t="shared" si="66"/>
        <v>55013930</v>
      </c>
      <c r="AP64" s="570">
        <f>ROUND(AO64/'8_2.1.18 SIS'!C64,0)</f>
        <v>6628</v>
      </c>
      <c r="AQ64" s="571">
        <f>[1]Summary!L64</f>
        <v>-17245</v>
      </c>
      <c r="AR64" s="569">
        <f t="shared" si="59"/>
        <v>0</v>
      </c>
      <c r="AS64" s="569">
        <f t="shared" si="60"/>
        <v>-17245</v>
      </c>
      <c r="AT64" s="569"/>
      <c r="AU64" s="569"/>
      <c r="AV64" s="571">
        <f t="shared" si="61"/>
        <v>0</v>
      </c>
      <c r="AW64" s="570">
        <f t="shared" si="62"/>
        <v>54996685</v>
      </c>
      <c r="AX64" s="569">
        <f>'4_Level 4'!E64</f>
        <v>0</v>
      </c>
      <c r="AY64" s="569">
        <f>'4_Level 4'!L64</f>
        <v>106386</v>
      </c>
      <c r="AZ64" s="569">
        <f>'4_Level 4'!Q64</f>
        <v>194228</v>
      </c>
      <c r="BA64" s="570">
        <f t="shared" si="63"/>
        <v>55297299</v>
      </c>
      <c r="BB64" s="569"/>
      <c r="BC64" s="569">
        <f t="shared" si="64"/>
        <v>55297299</v>
      </c>
      <c r="BD64" s="569">
        <f t="shared" si="67"/>
        <v>4608108</v>
      </c>
      <c r="BE64" s="569">
        <f>'4_Level 4'!J64</f>
        <v>0</v>
      </c>
      <c r="BF64" s="569">
        <f>'4_Level 4'!M64</f>
        <v>0</v>
      </c>
      <c r="BG64" s="570">
        <f t="shared" si="58"/>
        <v>55297299</v>
      </c>
    </row>
    <row r="65" spans="1:59" ht="15.6" customHeight="1" x14ac:dyDescent="0.2">
      <c r="A65" s="567">
        <v>59</v>
      </c>
      <c r="B65" s="568" t="s">
        <v>63</v>
      </c>
      <c r="C65" s="569">
        <f>'3_Levels 1&amp;2'!AP65</f>
        <v>36993832</v>
      </c>
      <c r="D65" s="569">
        <v>0</v>
      </c>
      <c r="E65" s="569">
        <f>-'5C1A_Madison'!$R65</f>
        <v>0</v>
      </c>
      <c r="F65" s="569">
        <f>-'5C1B_DArbonne'!$R65</f>
        <v>0</v>
      </c>
      <c r="G65" s="569">
        <f>-'5C1C_Intl High'!$R65</f>
        <v>0</v>
      </c>
      <c r="H65" s="569">
        <f>-'5C1D_NOMMA'!$R65</f>
        <v>0</v>
      </c>
      <c r="I65" s="569">
        <f>-'5C1E_LFNO'!$R65</f>
        <v>0</v>
      </c>
      <c r="J65" s="569">
        <f>-'5C1F_L.C. Charter'!$R65</f>
        <v>0</v>
      </c>
      <c r="K65" s="569">
        <f>-'5C1G_JS Clark'!$R65</f>
        <v>0</v>
      </c>
      <c r="L65" s="569">
        <f>-'5C1H_Southwest'!$R65</f>
        <v>0</v>
      </c>
      <c r="M65" s="569">
        <f>-'5C1I_LA Key'!$R65</f>
        <v>0</v>
      </c>
      <c r="N65" s="569">
        <f>-'5C1J_Jeff Chamber'!$R65</f>
        <v>0</v>
      </c>
      <c r="O65" s="569">
        <f>-Placeholder_Tallulah!$R65</f>
        <v>0</v>
      </c>
      <c r="P65" s="569">
        <f>-'5C1M_GEO Mid'!$R65</f>
        <v>0</v>
      </c>
      <c r="Q65" s="569">
        <f>-'5C1N_Delta'!$R65</f>
        <v>0</v>
      </c>
      <c r="R65" s="569">
        <f>-'5C1O_Impact'!$R65</f>
        <v>0</v>
      </c>
      <c r="S65" s="569">
        <f>-'5C1P_Vision'!$R65</f>
        <v>0</v>
      </c>
      <c r="T65" s="569">
        <f>-'5C1Q_Advantage'!$R65</f>
        <v>0</v>
      </c>
      <c r="U65" s="569">
        <f>-'5C1R_Iberville'!$R65</f>
        <v>0</v>
      </c>
      <c r="V65" s="569">
        <f>-'5C1S_LC Col Prep'!$R65</f>
        <v>0</v>
      </c>
      <c r="W65" s="569">
        <f>-'5C1T_Northeast'!$R65</f>
        <v>0</v>
      </c>
      <c r="X65" s="569">
        <f>-'5C1U_Acadiana Ren'!$R65</f>
        <v>0</v>
      </c>
      <c r="Y65" s="569">
        <f>-'5C1V_Laf Ren'!$R65</f>
        <v>0</v>
      </c>
      <c r="Z65" s="569">
        <f>-'5C1W_Willow'!$R65</f>
        <v>0</v>
      </c>
      <c r="AA65" s="569">
        <f>-'5C1X_Tangi'!$R65</f>
        <v>0</v>
      </c>
      <c r="AB65" s="569">
        <f>-'5C1Y_GEO'!$R65</f>
        <v>0</v>
      </c>
      <c r="AC65" s="569">
        <f>-'5C1Z_Lincoln Prep'!$R65</f>
        <v>0</v>
      </c>
      <c r="AD65" s="569">
        <f>-'5C1AA_Laurel'!$R65</f>
        <v>0</v>
      </c>
      <c r="AE65" s="569">
        <f>-'5C1AB_Apex'!$R65</f>
        <v>0</v>
      </c>
      <c r="AF65" s="569">
        <f>-'5C1AC_Smothers'!$R65</f>
        <v>0</v>
      </c>
      <c r="AG65" s="569">
        <f>-'5C1AD_Greater'!$R65</f>
        <v>0</v>
      </c>
      <c r="AH65" s="569">
        <f>-'5C1AE_Noble Minds'!$R65</f>
        <v>0</v>
      </c>
      <c r="AI65" s="569">
        <f>-'5C1AF_JCFA-Laf'!$R65</f>
        <v>0</v>
      </c>
      <c r="AJ65" s="569">
        <f>-'5C1AG_Collegiate'!$R65</f>
        <v>0</v>
      </c>
      <c r="AK65" s="569">
        <f>-'5C1AH_BRUP'!$R65</f>
        <v>0</v>
      </c>
      <c r="AL65" s="569">
        <f>-('5C2_LAVCA'!$R65+'5C2_LAVCA'!$S65)</f>
        <v>-117027</v>
      </c>
      <c r="AM65" s="569">
        <f>-('5C3_UnvView'!$R65+'5C3_UnvView'!$S65)</f>
        <v>-173523</v>
      </c>
      <c r="AN65" s="570">
        <f t="shared" si="65"/>
        <v>-290550</v>
      </c>
      <c r="AO65" s="570">
        <f t="shared" si="66"/>
        <v>36703282</v>
      </c>
      <c r="AP65" s="570">
        <f>ROUND(AO65/'8_2.1.18 SIS'!C65,0)</f>
        <v>7229</v>
      </c>
      <c r="AQ65" s="571">
        <f>[1]Summary!L65</f>
        <v>-662414</v>
      </c>
      <c r="AR65" s="569">
        <f t="shared" si="59"/>
        <v>0</v>
      </c>
      <c r="AS65" s="569">
        <f t="shared" si="60"/>
        <v>-662414</v>
      </c>
      <c r="AT65" s="569"/>
      <c r="AU65" s="569"/>
      <c r="AV65" s="571">
        <f t="shared" si="61"/>
        <v>0</v>
      </c>
      <c r="AW65" s="570">
        <f t="shared" si="62"/>
        <v>36040868</v>
      </c>
      <c r="AX65" s="569">
        <f>'4_Level 4'!E65</f>
        <v>0</v>
      </c>
      <c r="AY65" s="569">
        <f>'4_Level 4'!L65</f>
        <v>78005</v>
      </c>
      <c r="AZ65" s="569">
        <f>'4_Level 4'!Q65</f>
        <v>142308</v>
      </c>
      <c r="BA65" s="570">
        <f t="shared" si="63"/>
        <v>36261181</v>
      </c>
      <c r="BB65" s="569"/>
      <c r="BC65" s="569">
        <f t="shared" si="64"/>
        <v>36261181</v>
      </c>
      <c r="BD65" s="569">
        <f t="shared" si="67"/>
        <v>3021765</v>
      </c>
      <c r="BE65" s="569">
        <f>'4_Level 4'!J65</f>
        <v>0</v>
      </c>
      <c r="BF65" s="569">
        <f>'4_Level 4'!M65</f>
        <v>0</v>
      </c>
      <c r="BG65" s="570">
        <f t="shared" si="58"/>
        <v>36261181</v>
      </c>
    </row>
    <row r="66" spans="1:59" ht="15.6" customHeight="1" x14ac:dyDescent="0.2">
      <c r="A66" s="572">
        <v>60</v>
      </c>
      <c r="B66" s="573" t="s">
        <v>64</v>
      </c>
      <c r="C66" s="574">
        <f>'3_Levels 1&amp;2'!AP66</f>
        <v>38018972</v>
      </c>
      <c r="D66" s="574">
        <v>0</v>
      </c>
      <c r="E66" s="574">
        <f>-'5C1A_Madison'!$R66</f>
        <v>0</v>
      </c>
      <c r="F66" s="574">
        <f>-'5C1B_DArbonne'!$R66</f>
        <v>0</v>
      </c>
      <c r="G66" s="574">
        <f>-'5C1C_Intl High'!$R66</f>
        <v>0</v>
      </c>
      <c r="H66" s="574">
        <f>-'5C1D_NOMMA'!$R66</f>
        <v>0</v>
      </c>
      <c r="I66" s="574">
        <f>-'5C1E_LFNO'!$R66</f>
        <v>0</v>
      </c>
      <c r="J66" s="574">
        <f>-'5C1F_L.C. Charter'!$R66</f>
        <v>0</v>
      </c>
      <c r="K66" s="574">
        <f>-'5C1G_JS Clark'!$R66</f>
        <v>0</v>
      </c>
      <c r="L66" s="574">
        <f>-'5C1H_Southwest'!$R66</f>
        <v>0</v>
      </c>
      <c r="M66" s="574">
        <f>-'5C1I_LA Key'!$R66</f>
        <v>0</v>
      </c>
      <c r="N66" s="574">
        <f>-'5C1J_Jeff Chamber'!$R66</f>
        <v>0</v>
      </c>
      <c r="O66" s="574">
        <f>-Placeholder_Tallulah!$R66</f>
        <v>0</v>
      </c>
      <c r="P66" s="574">
        <f>-'5C1M_GEO Mid'!$R66</f>
        <v>0</v>
      </c>
      <c r="Q66" s="574">
        <f>-'5C1N_Delta'!$R66</f>
        <v>0</v>
      </c>
      <c r="R66" s="574">
        <f>-'5C1O_Impact'!$R66</f>
        <v>0</v>
      </c>
      <c r="S66" s="574">
        <f>-'5C1P_Vision'!$R66</f>
        <v>0</v>
      </c>
      <c r="T66" s="574">
        <f>-'5C1Q_Advantage'!$R66</f>
        <v>0</v>
      </c>
      <c r="U66" s="574">
        <f>-'5C1R_Iberville'!$R66</f>
        <v>0</v>
      </c>
      <c r="V66" s="574">
        <f>-'5C1S_LC Col Prep'!$R66</f>
        <v>0</v>
      </c>
      <c r="W66" s="574">
        <f>-'5C1T_Northeast'!$R66</f>
        <v>0</v>
      </c>
      <c r="X66" s="574">
        <f>-'5C1U_Acadiana Ren'!$R66</f>
        <v>0</v>
      </c>
      <c r="Y66" s="574">
        <f>-'5C1V_Laf Ren'!$R66</f>
        <v>0</v>
      </c>
      <c r="Z66" s="574">
        <f>-'5C1W_Willow'!$R66</f>
        <v>0</v>
      </c>
      <c r="AA66" s="574">
        <f>-'5C1X_Tangi'!$R66</f>
        <v>0</v>
      </c>
      <c r="AB66" s="574">
        <f>-'5C1Y_GEO'!$R66</f>
        <v>0</v>
      </c>
      <c r="AC66" s="574">
        <f>-'5C1Z_Lincoln Prep'!$R66</f>
        <v>-26515</v>
      </c>
      <c r="AD66" s="574">
        <f>-'5C1AA_Laurel'!$R66</f>
        <v>0</v>
      </c>
      <c r="AE66" s="574">
        <f>-'5C1AB_Apex'!$R66</f>
        <v>0</v>
      </c>
      <c r="AF66" s="574">
        <f>-'5C1AC_Smothers'!$R66</f>
        <v>0</v>
      </c>
      <c r="AG66" s="574">
        <f>-'5C1AD_Greater'!$R66</f>
        <v>0</v>
      </c>
      <c r="AH66" s="955">
        <f>-'5C1AE_Noble Minds'!$R66</f>
        <v>0</v>
      </c>
      <c r="AI66" s="955">
        <f>-'5C1AF_JCFA-Laf'!$R66</f>
        <v>0</v>
      </c>
      <c r="AJ66" s="955">
        <f>-'5C1AG_Collegiate'!$R66</f>
        <v>0</v>
      </c>
      <c r="AK66" s="574">
        <f>-'5C1AH_BRUP'!$R66</f>
        <v>0</v>
      </c>
      <c r="AL66" s="574">
        <f>-('5C2_LAVCA'!$R66+'5C2_LAVCA'!$S66)</f>
        <v>-85903</v>
      </c>
      <c r="AM66" s="574">
        <f>-('5C3_UnvView'!$R66+'5C3_UnvView'!$S66)</f>
        <v>-172921</v>
      </c>
      <c r="AN66" s="575">
        <f t="shared" si="65"/>
        <v>-285339</v>
      </c>
      <c r="AO66" s="575">
        <f t="shared" si="66"/>
        <v>37733633</v>
      </c>
      <c r="AP66" s="575">
        <f>ROUND(AO66/'8_2.1.18 SIS'!C66,0)</f>
        <v>6228</v>
      </c>
      <c r="AQ66" s="576">
        <f>[1]Summary!L66</f>
        <v>-43699</v>
      </c>
      <c r="AR66" s="574">
        <f t="shared" si="59"/>
        <v>0</v>
      </c>
      <c r="AS66" s="574">
        <f t="shared" si="60"/>
        <v>-43699</v>
      </c>
      <c r="AT66" s="574"/>
      <c r="AU66" s="574"/>
      <c r="AV66" s="576">
        <f t="shared" si="61"/>
        <v>0</v>
      </c>
      <c r="AW66" s="575">
        <f t="shared" si="62"/>
        <v>37689934</v>
      </c>
      <c r="AX66" s="574">
        <f>'4_Level 4'!E66</f>
        <v>0</v>
      </c>
      <c r="AY66" s="574">
        <f>'4_Level 4'!L66</f>
        <v>56763</v>
      </c>
      <c r="AZ66" s="574">
        <f>'4_Level 4'!Q66</f>
        <v>157766</v>
      </c>
      <c r="BA66" s="575">
        <f t="shared" si="63"/>
        <v>37904463</v>
      </c>
      <c r="BB66" s="574"/>
      <c r="BC66" s="574">
        <f t="shared" si="64"/>
        <v>37904463</v>
      </c>
      <c r="BD66" s="574">
        <f t="shared" si="67"/>
        <v>3158705</v>
      </c>
      <c r="BE66" s="574">
        <f>'4_Level 4'!J66</f>
        <v>0</v>
      </c>
      <c r="BF66" s="574">
        <f>'4_Level 4'!M66</f>
        <v>0</v>
      </c>
      <c r="BG66" s="575">
        <f t="shared" si="58"/>
        <v>37904463</v>
      </c>
    </row>
    <row r="67" spans="1:59" ht="15.6" customHeight="1" x14ac:dyDescent="0.2">
      <c r="A67" s="565">
        <v>61</v>
      </c>
      <c r="B67" s="566" t="s">
        <v>65</v>
      </c>
      <c r="C67" s="145">
        <f>'3_Levels 1&amp;2'!AP67</f>
        <v>13442623</v>
      </c>
      <c r="D67" s="145">
        <v>0</v>
      </c>
      <c r="E67" s="145">
        <f>-'5C1A_Madison'!$R67</f>
        <v>-13195</v>
      </c>
      <c r="F67" s="145">
        <f>-'5C1B_DArbonne'!$R67</f>
        <v>0</v>
      </c>
      <c r="G67" s="145">
        <f>-'5C1C_Intl High'!$R67</f>
        <v>0</v>
      </c>
      <c r="H67" s="145">
        <f>-'5C1D_NOMMA'!$R67</f>
        <v>0</v>
      </c>
      <c r="I67" s="145">
        <f>-'5C1E_LFNO'!$R67</f>
        <v>0</v>
      </c>
      <c r="J67" s="145">
        <f>-'5C1F_L.C. Charter'!$R67</f>
        <v>0</v>
      </c>
      <c r="K67" s="145">
        <f>-'5C1G_JS Clark'!$R67</f>
        <v>0</v>
      </c>
      <c r="L67" s="145">
        <f>-'5C1H_Southwest'!$R67</f>
        <v>0</v>
      </c>
      <c r="M67" s="145">
        <f>-'5C1I_LA Key'!$R67</f>
        <v>-71137</v>
      </c>
      <c r="N67" s="145">
        <f>-'5C1J_Jeff Chamber'!$R67</f>
        <v>0</v>
      </c>
      <c r="O67" s="145">
        <f>-Placeholder_Tallulah!$R67</f>
        <v>0</v>
      </c>
      <c r="P67" s="145">
        <f>-'5C1M_GEO Mid'!$R67</f>
        <v>-3186</v>
      </c>
      <c r="Q67" s="145">
        <f>-'5C1N_Delta'!$R67</f>
        <v>0</v>
      </c>
      <c r="R67" s="145">
        <f>-'5C1O_Impact'!$R67</f>
        <v>0</v>
      </c>
      <c r="S67" s="145">
        <f>-'5C1P_Vision'!$R67</f>
        <v>0</v>
      </c>
      <c r="T67" s="145">
        <f>-'5C1Q_Advantage'!$R67</f>
        <v>-18456</v>
      </c>
      <c r="U67" s="145">
        <f>-'5C1R_Iberville'!$R67</f>
        <v>-166054</v>
      </c>
      <c r="V67" s="145">
        <f>-'5C1S_LC Col Prep'!$R67</f>
        <v>0</v>
      </c>
      <c r="W67" s="145">
        <f>-'5C1T_Northeast'!$R67</f>
        <v>0</v>
      </c>
      <c r="X67" s="145">
        <f>-'5C1U_Acadiana Ren'!$R67</f>
        <v>0</v>
      </c>
      <c r="Y67" s="145">
        <f>-'5C1V_Laf Ren'!$R67</f>
        <v>0</v>
      </c>
      <c r="Z67" s="145">
        <f>-'5C1W_Willow'!$R67</f>
        <v>0</v>
      </c>
      <c r="AA67" s="145">
        <f>-'5C1X_Tangi'!$R67</f>
        <v>0</v>
      </c>
      <c r="AB67" s="145">
        <f>-'5C1Y_GEO'!$R67</f>
        <v>-6372</v>
      </c>
      <c r="AC67" s="145">
        <f>-'5C1Z_Lincoln Prep'!$R67</f>
        <v>0</v>
      </c>
      <c r="AD67" s="145">
        <f>-'5C1AA_Laurel'!$R67</f>
        <v>0</v>
      </c>
      <c r="AE67" s="145">
        <f>-'5C1AB_Apex'!$R67</f>
        <v>-3186</v>
      </c>
      <c r="AF67" s="145">
        <f>-'5C1AC_Smothers'!$R67</f>
        <v>0</v>
      </c>
      <c r="AG67" s="145">
        <f>-'5C1AD_Greater'!$R67</f>
        <v>0</v>
      </c>
      <c r="AH67" s="145">
        <f>-'5C1AE_Noble Minds'!$R67</f>
        <v>0</v>
      </c>
      <c r="AI67" s="145">
        <f>-'5C1AF_JCFA-Laf'!$R67</f>
        <v>0</v>
      </c>
      <c r="AJ67" s="145">
        <f>-'5C1AG_Collegiate'!$R67</f>
        <v>0</v>
      </c>
      <c r="AK67" s="145">
        <f>-'5C1AH_BRUP'!$R67</f>
        <v>0</v>
      </c>
      <c r="AL67" s="145">
        <f>-('5C2_LAVCA'!$R67+'5C2_LAVCA'!$S67)</f>
        <v>-24394</v>
      </c>
      <c r="AM67" s="145">
        <f>-('5C3_UnvView'!$R67+'5C3_UnvView'!$S67)</f>
        <v>-41312</v>
      </c>
      <c r="AN67" s="144">
        <f t="shared" si="65"/>
        <v>-347292</v>
      </c>
      <c r="AO67" s="144">
        <f t="shared" si="66"/>
        <v>13095331</v>
      </c>
      <c r="AP67" s="144">
        <f>ROUND(AO67/'8_2.1.18 SIS'!C67,0)</f>
        <v>3660</v>
      </c>
      <c r="AQ67" s="146">
        <f>[1]Summary!L67</f>
        <v>26357</v>
      </c>
      <c r="AR67" s="145">
        <f t="shared" si="59"/>
        <v>26357</v>
      </c>
      <c r="AS67" s="145">
        <f t="shared" si="60"/>
        <v>0</v>
      </c>
      <c r="AT67" s="145"/>
      <c r="AU67" s="145"/>
      <c r="AV67" s="146">
        <f t="shared" si="61"/>
        <v>0</v>
      </c>
      <c r="AW67" s="144">
        <f t="shared" si="62"/>
        <v>13121688</v>
      </c>
      <c r="AX67" s="145">
        <f>'4_Level 4'!E67</f>
        <v>0</v>
      </c>
      <c r="AY67" s="145">
        <f>'4_Level 4'!L67</f>
        <v>39092</v>
      </c>
      <c r="AZ67" s="145">
        <f>'4_Level 4'!Q67</f>
        <v>89975</v>
      </c>
      <c r="BA67" s="144">
        <f t="shared" si="63"/>
        <v>13250755</v>
      </c>
      <c r="BB67" s="145"/>
      <c r="BC67" s="145">
        <f t="shared" si="64"/>
        <v>13250755</v>
      </c>
      <c r="BD67" s="145">
        <f t="shared" si="67"/>
        <v>1104230</v>
      </c>
      <c r="BE67" s="145">
        <f>'4_Level 4'!J67</f>
        <v>0</v>
      </c>
      <c r="BF67" s="145">
        <f>'4_Level 4'!M67</f>
        <v>0</v>
      </c>
      <c r="BG67" s="144">
        <f t="shared" si="58"/>
        <v>13250755</v>
      </c>
    </row>
    <row r="68" spans="1:59" ht="15.6" customHeight="1" x14ac:dyDescent="0.2">
      <c r="A68" s="567">
        <v>62</v>
      </c>
      <c r="B68" s="568" t="s">
        <v>66</v>
      </c>
      <c r="C68" s="569">
        <f>'3_Levels 1&amp;2'!AP68</f>
        <v>13499233</v>
      </c>
      <c r="D68" s="569">
        <v>0</v>
      </c>
      <c r="E68" s="569">
        <f>-'5C1A_Madison'!$R68</f>
        <v>0</v>
      </c>
      <c r="F68" s="569">
        <f>-'5C1B_DArbonne'!$R68</f>
        <v>0</v>
      </c>
      <c r="G68" s="569">
        <f>-'5C1C_Intl High'!$R68</f>
        <v>0</v>
      </c>
      <c r="H68" s="569">
        <f>-'5C1D_NOMMA'!$R68</f>
        <v>0</v>
      </c>
      <c r="I68" s="569">
        <f>-'5C1E_LFNO'!$R68</f>
        <v>0</v>
      </c>
      <c r="J68" s="569">
        <f>-'5C1F_L.C. Charter'!$R68</f>
        <v>0</v>
      </c>
      <c r="K68" s="569">
        <f>-'5C1G_JS Clark'!$R68</f>
        <v>0</v>
      </c>
      <c r="L68" s="569">
        <f>-'5C1H_Southwest'!$R68</f>
        <v>0</v>
      </c>
      <c r="M68" s="569">
        <f>-'5C1I_LA Key'!$R68</f>
        <v>0</v>
      </c>
      <c r="N68" s="569">
        <f>-'5C1J_Jeff Chamber'!$R68</f>
        <v>0</v>
      </c>
      <c r="O68" s="569">
        <f>-Placeholder_Tallulah!$R68</f>
        <v>0</v>
      </c>
      <c r="P68" s="569">
        <f>-'5C1M_GEO Mid'!$R68</f>
        <v>0</v>
      </c>
      <c r="Q68" s="569">
        <f>-'5C1N_Delta'!$R68</f>
        <v>0</v>
      </c>
      <c r="R68" s="569">
        <f>-'5C1O_Impact'!$R68</f>
        <v>0</v>
      </c>
      <c r="S68" s="569">
        <f>-'5C1P_Vision'!$R68</f>
        <v>0</v>
      </c>
      <c r="T68" s="569">
        <f>-'5C1Q_Advantage'!$R68</f>
        <v>0</v>
      </c>
      <c r="U68" s="569">
        <f>-'5C1R_Iberville'!$R68</f>
        <v>0</v>
      </c>
      <c r="V68" s="569">
        <f>-'5C1S_LC Col Prep'!$R68</f>
        <v>0</v>
      </c>
      <c r="W68" s="569">
        <f>-'5C1T_Northeast'!$R68</f>
        <v>0</v>
      </c>
      <c r="X68" s="569">
        <f>-'5C1U_Acadiana Ren'!$R68</f>
        <v>0</v>
      </c>
      <c r="Y68" s="569">
        <f>-'5C1V_Laf Ren'!$R68</f>
        <v>0</v>
      </c>
      <c r="Z68" s="569">
        <f>-'5C1W_Willow'!$R68</f>
        <v>0</v>
      </c>
      <c r="AA68" s="569">
        <f>-'5C1X_Tangi'!$R68</f>
        <v>0</v>
      </c>
      <c r="AB68" s="569">
        <f>-'5C1Y_GEO'!$R68</f>
        <v>0</v>
      </c>
      <c r="AC68" s="569">
        <f>-'5C1Z_Lincoln Prep'!$R68</f>
        <v>0</v>
      </c>
      <c r="AD68" s="569">
        <f>-'5C1AA_Laurel'!$R68</f>
        <v>0</v>
      </c>
      <c r="AE68" s="569">
        <f>-'5C1AB_Apex'!$R68</f>
        <v>0</v>
      </c>
      <c r="AF68" s="569">
        <f>-'5C1AC_Smothers'!$R68</f>
        <v>0</v>
      </c>
      <c r="AG68" s="569">
        <f>-'5C1AD_Greater'!$R68</f>
        <v>0</v>
      </c>
      <c r="AH68" s="569">
        <f>-'5C1AE_Noble Minds'!$R68</f>
        <v>0</v>
      </c>
      <c r="AI68" s="569">
        <f>-'5C1AF_JCFA-Laf'!$R68</f>
        <v>0</v>
      </c>
      <c r="AJ68" s="569">
        <f>-'5C1AG_Collegiate'!$R68</f>
        <v>0</v>
      </c>
      <c r="AK68" s="569">
        <f>-'5C1AH_BRUP'!$R68</f>
        <v>0</v>
      </c>
      <c r="AL68" s="569">
        <f>-('5C2_LAVCA'!$R68+'5C2_LAVCA'!$S68)</f>
        <v>-10503</v>
      </c>
      <c r="AM68" s="569">
        <f>-('5C3_UnvView'!$R68+'5C3_UnvView'!$S68)</f>
        <v>-42217</v>
      </c>
      <c r="AN68" s="570">
        <f t="shared" si="65"/>
        <v>-52720</v>
      </c>
      <c r="AO68" s="570">
        <f t="shared" si="66"/>
        <v>13446513</v>
      </c>
      <c r="AP68" s="570">
        <f>ROUND(AO68/'8_2.1.18 SIS'!C68,0)</f>
        <v>6760</v>
      </c>
      <c r="AQ68" s="571">
        <f>[1]Summary!L68</f>
        <v>-4863</v>
      </c>
      <c r="AR68" s="569">
        <f t="shared" si="59"/>
        <v>0</v>
      </c>
      <c r="AS68" s="569">
        <f t="shared" si="60"/>
        <v>-4863</v>
      </c>
      <c r="AT68" s="569"/>
      <c r="AU68" s="569"/>
      <c r="AV68" s="571">
        <f t="shared" si="61"/>
        <v>0</v>
      </c>
      <c r="AW68" s="570">
        <f t="shared" si="62"/>
        <v>13441650</v>
      </c>
      <c r="AX68" s="569">
        <f>'4_Level 4'!E68</f>
        <v>0</v>
      </c>
      <c r="AY68" s="569">
        <f>'4_Level 4'!L68</f>
        <v>39270</v>
      </c>
      <c r="AZ68" s="569">
        <f>'4_Level 4'!Q68</f>
        <v>50091</v>
      </c>
      <c r="BA68" s="570">
        <f t="shared" si="63"/>
        <v>13531011</v>
      </c>
      <c r="BB68" s="569"/>
      <c r="BC68" s="569">
        <f t="shared" si="64"/>
        <v>13531011</v>
      </c>
      <c r="BD68" s="569">
        <f t="shared" si="67"/>
        <v>1127584</v>
      </c>
      <c r="BE68" s="569">
        <f>'4_Level 4'!J68</f>
        <v>0</v>
      </c>
      <c r="BF68" s="569">
        <f>'4_Level 4'!M68</f>
        <v>0</v>
      </c>
      <c r="BG68" s="570">
        <f t="shared" si="58"/>
        <v>13531011</v>
      </c>
    </row>
    <row r="69" spans="1:59" ht="15.6" customHeight="1" x14ac:dyDescent="0.2">
      <c r="A69" s="567">
        <v>63</v>
      </c>
      <c r="B69" s="568" t="s">
        <v>67</v>
      </c>
      <c r="C69" s="569">
        <f>'3_Levels 1&amp;2'!AP69</f>
        <v>9946356</v>
      </c>
      <c r="D69" s="569">
        <v>0</v>
      </c>
      <c r="E69" s="569">
        <f>-'5C1A_Madison'!$R69</f>
        <v>0</v>
      </c>
      <c r="F69" s="569">
        <f>-'5C1B_DArbonne'!$R69</f>
        <v>0</v>
      </c>
      <c r="G69" s="569">
        <f>-'5C1C_Intl High'!$R69</f>
        <v>0</v>
      </c>
      <c r="H69" s="569">
        <f>-'5C1D_NOMMA'!$R69</f>
        <v>0</v>
      </c>
      <c r="I69" s="569">
        <f>-'5C1E_LFNO'!$R69</f>
        <v>0</v>
      </c>
      <c r="J69" s="569">
        <f>-'5C1F_L.C. Charter'!$R69</f>
        <v>0</v>
      </c>
      <c r="K69" s="569">
        <f>-'5C1G_JS Clark'!$R69</f>
        <v>0</v>
      </c>
      <c r="L69" s="569">
        <f>-'5C1H_Southwest'!$R69</f>
        <v>0</v>
      </c>
      <c r="M69" s="569">
        <f>-'5C1I_LA Key'!$R69</f>
        <v>0</v>
      </c>
      <c r="N69" s="569">
        <f>-'5C1J_Jeff Chamber'!$R69</f>
        <v>0</v>
      </c>
      <c r="O69" s="569">
        <f>-Placeholder_Tallulah!$R69</f>
        <v>0</v>
      </c>
      <c r="P69" s="569">
        <f>-'5C1M_GEO Mid'!$R69</f>
        <v>0</v>
      </c>
      <c r="Q69" s="569">
        <f>-'5C1N_Delta'!$R69</f>
        <v>0</v>
      </c>
      <c r="R69" s="569">
        <f>-'5C1O_Impact'!$R69</f>
        <v>0</v>
      </c>
      <c r="S69" s="569">
        <f>-'5C1P_Vision'!$R69</f>
        <v>0</v>
      </c>
      <c r="T69" s="569">
        <f>-'5C1Q_Advantage'!$R69</f>
        <v>-7177</v>
      </c>
      <c r="U69" s="569">
        <f>-'5C1R_Iberville'!$R69</f>
        <v>0</v>
      </c>
      <c r="V69" s="569">
        <f>-'5C1S_LC Col Prep'!$R69</f>
        <v>0</v>
      </c>
      <c r="W69" s="569">
        <f>-'5C1T_Northeast'!$R69</f>
        <v>0</v>
      </c>
      <c r="X69" s="569">
        <f>-'5C1U_Acadiana Ren'!$R69</f>
        <v>0</v>
      </c>
      <c r="Y69" s="569">
        <f>-'5C1V_Laf Ren'!$R69</f>
        <v>0</v>
      </c>
      <c r="Z69" s="569">
        <f>-'5C1W_Willow'!$R69</f>
        <v>0</v>
      </c>
      <c r="AA69" s="569">
        <f>-'5C1X_Tangi'!$R69</f>
        <v>0</v>
      </c>
      <c r="AB69" s="569">
        <f>-'5C1Y_GEO'!$R69</f>
        <v>0</v>
      </c>
      <c r="AC69" s="569">
        <f>-'5C1Z_Lincoln Prep'!$R69</f>
        <v>0</v>
      </c>
      <c r="AD69" s="569">
        <f>-'5C1AA_Laurel'!$R69</f>
        <v>0</v>
      </c>
      <c r="AE69" s="569">
        <f>-'5C1AB_Apex'!$R69</f>
        <v>0</v>
      </c>
      <c r="AF69" s="569">
        <f>-'5C1AC_Smothers'!$R69</f>
        <v>0</v>
      </c>
      <c r="AG69" s="569">
        <f>-'5C1AD_Greater'!$R69</f>
        <v>0</v>
      </c>
      <c r="AH69" s="569">
        <f>-'5C1AE_Noble Minds'!$R69</f>
        <v>0</v>
      </c>
      <c r="AI69" s="569">
        <f>-'5C1AF_JCFA-Laf'!$R69</f>
        <v>0</v>
      </c>
      <c r="AJ69" s="569">
        <f>-'5C1AG_Collegiate'!$R69</f>
        <v>0</v>
      </c>
      <c r="AK69" s="569">
        <f>-'5C1AH_BRUP'!$R69</f>
        <v>0</v>
      </c>
      <c r="AL69" s="569">
        <f>-('5C2_LAVCA'!$R69+'5C2_LAVCA'!$S69)</f>
        <v>-22621</v>
      </c>
      <c r="AM69" s="569">
        <f>-('5C3_UnvView'!$R69+'5C3_UnvView'!$S69)</f>
        <v>-16292</v>
      </c>
      <c r="AN69" s="570">
        <f t="shared" si="65"/>
        <v>-46090</v>
      </c>
      <c r="AO69" s="570">
        <f t="shared" si="66"/>
        <v>9900266</v>
      </c>
      <c r="AP69" s="570">
        <f>ROUND(AO69/'8_2.1.18 SIS'!C69,0)</f>
        <v>4726</v>
      </c>
      <c r="AQ69" s="571">
        <f>[1]Summary!L69</f>
        <v>0</v>
      </c>
      <c r="AR69" s="569">
        <f t="shared" si="59"/>
        <v>0</v>
      </c>
      <c r="AS69" s="569">
        <f t="shared" si="60"/>
        <v>0</v>
      </c>
      <c r="AT69" s="569"/>
      <c r="AU69" s="569"/>
      <c r="AV69" s="571">
        <f t="shared" si="61"/>
        <v>0</v>
      </c>
      <c r="AW69" s="570">
        <f t="shared" si="62"/>
        <v>9900266</v>
      </c>
      <c r="AX69" s="569">
        <f>'4_Level 4'!E69</f>
        <v>0</v>
      </c>
      <c r="AY69" s="569">
        <f>'4_Level 4'!L69</f>
        <v>33915</v>
      </c>
      <c r="AZ69" s="569">
        <f>'4_Level 4'!Q69</f>
        <v>56463</v>
      </c>
      <c r="BA69" s="570">
        <f t="shared" si="63"/>
        <v>9990644</v>
      </c>
      <c r="BB69" s="569"/>
      <c r="BC69" s="569">
        <f t="shared" si="64"/>
        <v>9990644</v>
      </c>
      <c r="BD69" s="569">
        <f t="shared" si="67"/>
        <v>832554</v>
      </c>
      <c r="BE69" s="569">
        <f>'4_Level 4'!J69</f>
        <v>0</v>
      </c>
      <c r="BF69" s="569">
        <f>'4_Level 4'!M69</f>
        <v>0</v>
      </c>
      <c r="BG69" s="570">
        <f t="shared" si="58"/>
        <v>9990644</v>
      </c>
    </row>
    <row r="70" spans="1:59" ht="15.6" customHeight="1" x14ac:dyDescent="0.2">
      <c r="A70" s="567">
        <v>64</v>
      </c>
      <c r="B70" s="568" t="s">
        <v>68</v>
      </c>
      <c r="C70" s="569">
        <f>'3_Levels 1&amp;2'!AP70</f>
        <v>15402012</v>
      </c>
      <c r="D70" s="569">
        <v>0</v>
      </c>
      <c r="E70" s="569">
        <f>-'5C1A_Madison'!$R70</f>
        <v>0</v>
      </c>
      <c r="F70" s="569">
        <f>-'5C1B_DArbonne'!$R70</f>
        <v>0</v>
      </c>
      <c r="G70" s="569">
        <f>-'5C1C_Intl High'!$R70</f>
        <v>0</v>
      </c>
      <c r="H70" s="569">
        <f>-'5C1D_NOMMA'!$R70</f>
        <v>0</v>
      </c>
      <c r="I70" s="569">
        <f>-'5C1E_LFNO'!$R70</f>
        <v>0</v>
      </c>
      <c r="J70" s="569">
        <f>-'5C1F_L.C. Charter'!$R70</f>
        <v>0</v>
      </c>
      <c r="K70" s="569">
        <f>-'5C1G_JS Clark'!$R70</f>
        <v>0</v>
      </c>
      <c r="L70" s="569">
        <f>-'5C1H_Southwest'!$R70</f>
        <v>0</v>
      </c>
      <c r="M70" s="569">
        <f>-'5C1I_LA Key'!$R70</f>
        <v>0</v>
      </c>
      <c r="N70" s="569">
        <f>-'5C1J_Jeff Chamber'!$R70</f>
        <v>0</v>
      </c>
      <c r="O70" s="569">
        <f>-Placeholder_Tallulah!$R70</f>
        <v>0</v>
      </c>
      <c r="P70" s="569">
        <f>-'5C1M_GEO Mid'!$R70</f>
        <v>0</v>
      </c>
      <c r="Q70" s="569">
        <f>-'5C1N_Delta'!$R70</f>
        <v>0</v>
      </c>
      <c r="R70" s="569">
        <f>-'5C1O_Impact'!$R70</f>
        <v>0</v>
      </c>
      <c r="S70" s="569">
        <f>-'5C1P_Vision'!$R70</f>
        <v>0</v>
      </c>
      <c r="T70" s="569">
        <f>-'5C1Q_Advantage'!$R70</f>
        <v>0</v>
      </c>
      <c r="U70" s="569">
        <f>-'5C1R_Iberville'!$R70</f>
        <v>0</v>
      </c>
      <c r="V70" s="569">
        <f>-'5C1S_LC Col Prep'!$R70</f>
        <v>0</v>
      </c>
      <c r="W70" s="569">
        <f>-'5C1T_Northeast'!$R70</f>
        <v>0</v>
      </c>
      <c r="X70" s="569">
        <f>-'5C1U_Acadiana Ren'!$R70</f>
        <v>0</v>
      </c>
      <c r="Y70" s="569">
        <f>-'5C1V_Laf Ren'!$R70</f>
        <v>0</v>
      </c>
      <c r="Z70" s="569">
        <f>-'5C1W_Willow'!$R70</f>
        <v>0</v>
      </c>
      <c r="AA70" s="569">
        <f>-'5C1X_Tangi'!$R70</f>
        <v>0</v>
      </c>
      <c r="AB70" s="569">
        <f>-'5C1Y_GEO'!$R70</f>
        <v>0</v>
      </c>
      <c r="AC70" s="569">
        <f>-'5C1Z_Lincoln Prep'!$R70</f>
        <v>0</v>
      </c>
      <c r="AD70" s="569">
        <f>-'5C1AA_Laurel'!$R70</f>
        <v>0</v>
      </c>
      <c r="AE70" s="569">
        <f>-'5C1AB_Apex'!$R70</f>
        <v>0</v>
      </c>
      <c r="AF70" s="569">
        <f>-'5C1AC_Smothers'!$R70</f>
        <v>0</v>
      </c>
      <c r="AG70" s="569">
        <f>-'5C1AD_Greater'!$R70</f>
        <v>0</v>
      </c>
      <c r="AH70" s="569">
        <f>-'5C1AE_Noble Minds'!$R70</f>
        <v>0</v>
      </c>
      <c r="AI70" s="569">
        <f>-'5C1AF_JCFA-Laf'!$R70</f>
        <v>0</v>
      </c>
      <c r="AJ70" s="569">
        <f>-'5C1AG_Collegiate'!$R70</f>
        <v>0</v>
      </c>
      <c r="AK70" s="569">
        <f>-'5C1AH_BRUP'!$R70</f>
        <v>0</v>
      </c>
      <c r="AL70" s="569">
        <f>-('5C2_LAVCA'!$R70+'5C2_LAVCA'!$S70)</f>
        <v>-5931</v>
      </c>
      <c r="AM70" s="569">
        <f>-('5C3_UnvView'!$R70+'5C3_UnvView'!$S70)</f>
        <v>0</v>
      </c>
      <c r="AN70" s="570">
        <f t="shared" si="65"/>
        <v>-5931</v>
      </c>
      <c r="AO70" s="570">
        <f t="shared" si="66"/>
        <v>15396081</v>
      </c>
      <c r="AP70" s="570">
        <f>ROUND(AO70/'8_2.1.18 SIS'!C70,0)</f>
        <v>7205</v>
      </c>
      <c r="AQ70" s="571">
        <f>[1]Summary!L70</f>
        <v>4107</v>
      </c>
      <c r="AR70" s="569">
        <f t="shared" si="59"/>
        <v>4107</v>
      </c>
      <c r="AS70" s="569">
        <f t="shared" si="60"/>
        <v>0</v>
      </c>
      <c r="AT70" s="569"/>
      <c r="AU70" s="569"/>
      <c r="AV70" s="571">
        <f t="shared" si="61"/>
        <v>0</v>
      </c>
      <c r="AW70" s="570">
        <f t="shared" si="62"/>
        <v>15400188</v>
      </c>
      <c r="AX70" s="569">
        <f>'4_Level 4'!E70</f>
        <v>0</v>
      </c>
      <c r="AY70" s="569">
        <f>'4_Level 4'!L70</f>
        <v>39092</v>
      </c>
      <c r="AZ70" s="569">
        <f>'4_Level 4'!Q70</f>
        <v>57820</v>
      </c>
      <c r="BA70" s="570">
        <f t="shared" si="63"/>
        <v>15497100</v>
      </c>
      <c r="BB70" s="569"/>
      <c r="BC70" s="569">
        <f t="shared" si="64"/>
        <v>15497100</v>
      </c>
      <c r="BD70" s="569">
        <f t="shared" si="67"/>
        <v>1291425</v>
      </c>
      <c r="BE70" s="569">
        <f>'4_Level 4'!J70</f>
        <v>0</v>
      </c>
      <c r="BF70" s="569">
        <f>'4_Level 4'!M70</f>
        <v>0</v>
      </c>
      <c r="BG70" s="570">
        <f t="shared" si="58"/>
        <v>15497100</v>
      </c>
    </row>
    <row r="71" spans="1:59" ht="15.6" customHeight="1" x14ac:dyDescent="0.2">
      <c r="A71" s="572">
        <v>65</v>
      </c>
      <c r="B71" s="573" t="s">
        <v>69</v>
      </c>
      <c r="C71" s="574">
        <f>'3_Levels 1&amp;2'!AP71</f>
        <v>45945082</v>
      </c>
      <c r="D71" s="574">
        <v>0</v>
      </c>
      <c r="E71" s="574">
        <f>-'5C1A_Madison'!$R71</f>
        <v>0</v>
      </c>
      <c r="F71" s="574">
        <f>-'5C1B_DArbonne'!$R71</f>
        <v>-15322</v>
      </c>
      <c r="G71" s="574">
        <f>-'5C1C_Intl High'!$R71</f>
        <v>0</v>
      </c>
      <c r="H71" s="574">
        <f>-'5C1D_NOMMA'!$R71</f>
        <v>0</v>
      </c>
      <c r="I71" s="574">
        <f>-'5C1E_LFNO'!$R71</f>
        <v>0</v>
      </c>
      <c r="J71" s="574">
        <f>-'5C1F_L.C. Charter'!$R71</f>
        <v>0</v>
      </c>
      <c r="K71" s="574">
        <f>-'5C1G_JS Clark'!$R71</f>
        <v>0</v>
      </c>
      <c r="L71" s="574">
        <f>-'5C1H_Southwest'!$R71</f>
        <v>0</v>
      </c>
      <c r="M71" s="574">
        <f>-'5C1I_LA Key'!$R71</f>
        <v>0</v>
      </c>
      <c r="N71" s="574">
        <f>-'5C1J_Jeff Chamber'!$R71</f>
        <v>0</v>
      </c>
      <c r="O71" s="574">
        <f>-Placeholder_Tallulah!$R71</f>
        <v>-9906</v>
      </c>
      <c r="P71" s="574">
        <f>-'5C1M_GEO Mid'!$R71</f>
        <v>0</v>
      </c>
      <c r="Q71" s="574">
        <f>-'5C1N_Delta'!$R71</f>
        <v>0</v>
      </c>
      <c r="R71" s="574">
        <f>-'5C1O_Impact'!$R71</f>
        <v>0</v>
      </c>
      <c r="S71" s="574">
        <f>-'5C1P_Vision'!$R71</f>
        <v>-478091</v>
      </c>
      <c r="T71" s="574">
        <f>-'5C1Q_Advantage'!$R71</f>
        <v>0</v>
      </c>
      <c r="U71" s="574">
        <f>-'5C1R_Iberville'!$R71</f>
        <v>0</v>
      </c>
      <c r="V71" s="574">
        <f>-'5C1S_LC Col Prep'!$R71</f>
        <v>0</v>
      </c>
      <c r="W71" s="574">
        <f>-'5C1T_Northeast'!$R71</f>
        <v>0</v>
      </c>
      <c r="X71" s="574">
        <f>-'5C1U_Acadiana Ren'!$R71</f>
        <v>0</v>
      </c>
      <c r="Y71" s="574">
        <f>-'5C1V_Laf Ren'!$R71</f>
        <v>0</v>
      </c>
      <c r="Z71" s="574">
        <f>-'5C1W_Willow'!$R71</f>
        <v>0</v>
      </c>
      <c r="AA71" s="574">
        <f>-'5C1X_Tangi'!$R71</f>
        <v>0</v>
      </c>
      <c r="AB71" s="574">
        <f>-'5C1Y_GEO'!$R71</f>
        <v>0</v>
      </c>
      <c r="AC71" s="574">
        <f>-'5C1Z_Lincoln Prep'!$R71</f>
        <v>0</v>
      </c>
      <c r="AD71" s="574">
        <f>-'5C1AA_Laurel'!$R71</f>
        <v>0</v>
      </c>
      <c r="AE71" s="574">
        <f>-'5C1AB_Apex'!$R71</f>
        <v>0</v>
      </c>
      <c r="AF71" s="574">
        <f>-'5C1AC_Smothers'!$R71</f>
        <v>0</v>
      </c>
      <c r="AG71" s="574">
        <f>-'5C1AD_Greater'!$R71</f>
        <v>0</v>
      </c>
      <c r="AH71" s="955">
        <f>-'5C1AE_Noble Minds'!$R71</f>
        <v>0</v>
      </c>
      <c r="AI71" s="955">
        <f>-'5C1AF_JCFA-Laf'!$R71</f>
        <v>0</v>
      </c>
      <c r="AJ71" s="955">
        <f>-'5C1AG_Collegiate'!$R71</f>
        <v>0</v>
      </c>
      <c r="AK71" s="574">
        <f>-'5C1AH_BRUP'!$R71</f>
        <v>0</v>
      </c>
      <c r="AL71" s="574">
        <f>-('5C2_LAVCA'!$R71+'5C2_LAVCA'!$S71)</f>
        <v>-38044</v>
      </c>
      <c r="AM71" s="574">
        <f>-('5C3_UnvView'!$R71+'5C3_UnvView'!$S71)</f>
        <v>-34611</v>
      </c>
      <c r="AN71" s="575">
        <f t="shared" ref="AN71:AN75" si="68">SUM(D71:AM71)</f>
        <v>-575974</v>
      </c>
      <c r="AO71" s="575">
        <f t="shared" si="66"/>
        <v>45369108</v>
      </c>
      <c r="AP71" s="575">
        <f>ROUND(AO71/'8_2.1.18 SIS'!C71,0)</f>
        <v>5708</v>
      </c>
      <c r="AQ71" s="576">
        <f>[1]Summary!L71</f>
        <v>-18975</v>
      </c>
      <c r="AR71" s="574">
        <f t="shared" si="59"/>
        <v>0</v>
      </c>
      <c r="AS71" s="574">
        <f t="shared" si="60"/>
        <v>-18975</v>
      </c>
      <c r="AT71" s="574"/>
      <c r="AU71" s="574"/>
      <c r="AV71" s="576">
        <f t="shared" si="61"/>
        <v>0</v>
      </c>
      <c r="AW71" s="575">
        <f t="shared" si="62"/>
        <v>45350133</v>
      </c>
      <c r="AX71" s="574">
        <f>'4_Level 4'!E71</f>
        <v>0</v>
      </c>
      <c r="AY71" s="574">
        <f>'4_Level 4'!L71</f>
        <v>25000</v>
      </c>
      <c r="AZ71" s="574">
        <f>'4_Level 4'!Q71</f>
        <v>191042</v>
      </c>
      <c r="BA71" s="575">
        <f t="shared" si="63"/>
        <v>45566175</v>
      </c>
      <c r="BB71" s="574"/>
      <c r="BC71" s="574">
        <f t="shared" si="64"/>
        <v>45566175</v>
      </c>
      <c r="BD71" s="574">
        <f t="shared" ref="BD71:BD75" si="69">ROUND(BC71/$BD$79,0)</f>
        <v>3797181</v>
      </c>
      <c r="BE71" s="574">
        <f>'4_Level 4'!J71</f>
        <v>0</v>
      </c>
      <c r="BF71" s="574">
        <f>'4_Level 4'!M71</f>
        <v>0</v>
      </c>
      <c r="BG71" s="575">
        <f t="shared" ref="BG71:BG74" si="70">BA71+BE71+BF71</f>
        <v>45566175</v>
      </c>
    </row>
    <row r="72" spans="1:59" ht="15.6" customHeight="1" x14ac:dyDescent="0.2">
      <c r="A72" s="565">
        <v>66</v>
      </c>
      <c r="B72" s="566" t="s">
        <v>70</v>
      </c>
      <c r="C72" s="145">
        <f>'3_Levels 1&amp;2'!AP72</f>
        <v>14874614</v>
      </c>
      <c r="D72" s="145">
        <v>0</v>
      </c>
      <c r="E72" s="145">
        <f>-'5C1A_Madison'!$R72</f>
        <v>0</v>
      </c>
      <c r="F72" s="145">
        <f>-'5C1B_DArbonne'!$R72</f>
        <v>0</v>
      </c>
      <c r="G72" s="145">
        <f>-'5C1C_Intl High'!$R72</f>
        <v>0</v>
      </c>
      <c r="H72" s="145">
        <f>-'5C1D_NOMMA'!$R72</f>
        <v>0</v>
      </c>
      <c r="I72" s="145">
        <f>-'5C1E_LFNO'!$R72</f>
        <v>0</v>
      </c>
      <c r="J72" s="145">
        <f>-'5C1F_L.C. Charter'!$R72</f>
        <v>0</v>
      </c>
      <c r="K72" s="145">
        <f>-'5C1G_JS Clark'!$R72</f>
        <v>0</v>
      </c>
      <c r="L72" s="145">
        <f>-'5C1H_Southwest'!$R72</f>
        <v>0</v>
      </c>
      <c r="M72" s="145">
        <f>-'5C1I_LA Key'!$R72</f>
        <v>0</v>
      </c>
      <c r="N72" s="145">
        <f>-'5C1J_Jeff Chamber'!$R72</f>
        <v>0</v>
      </c>
      <c r="O72" s="145">
        <f>-Placeholder_Tallulah!$R72</f>
        <v>-5865</v>
      </c>
      <c r="P72" s="145">
        <f>-'5C1M_GEO Mid'!$R72</f>
        <v>0</v>
      </c>
      <c r="Q72" s="145">
        <f>-'5C1N_Delta'!$R72</f>
        <v>0</v>
      </c>
      <c r="R72" s="145">
        <f>-'5C1O_Impact'!$R72</f>
        <v>0</v>
      </c>
      <c r="S72" s="145">
        <f>-'5C1P_Vision'!$R72</f>
        <v>0</v>
      </c>
      <c r="T72" s="145">
        <f>-'5C1Q_Advantage'!$R72</f>
        <v>0</v>
      </c>
      <c r="U72" s="145">
        <f>-'5C1R_Iberville'!$R72</f>
        <v>0</v>
      </c>
      <c r="V72" s="145">
        <f>-'5C1S_LC Col Prep'!$R72</f>
        <v>0</v>
      </c>
      <c r="W72" s="145">
        <f>-'5C1T_Northeast'!$R72</f>
        <v>0</v>
      </c>
      <c r="X72" s="145">
        <f>-'5C1U_Acadiana Ren'!$R72</f>
        <v>0</v>
      </c>
      <c r="Y72" s="145">
        <f>-'5C1V_Laf Ren'!$R72</f>
        <v>0</v>
      </c>
      <c r="Z72" s="145">
        <f>-'5C1W_Willow'!$R72</f>
        <v>0</v>
      </c>
      <c r="AA72" s="145">
        <f>-'5C1X_Tangi'!$R72</f>
        <v>0</v>
      </c>
      <c r="AB72" s="145">
        <f>-'5C1Y_GEO'!$R72</f>
        <v>0</v>
      </c>
      <c r="AC72" s="145">
        <f>-'5C1Z_Lincoln Prep'!$R72</f>
        <v>0</v>
      </c>
      <c r="AD72" s="145">
        <f>-'5C1AA_Laurel'!$R72</f>
        <v>0</v>
      </c>
      <c r="AE72" s="145">
        <f>-'5C1AB_Apex'!$R72</f>
        <v>0</v>
      </c>
      <c r="AF72" s="145">
        <f>-'5C1AC_Smothers'!$R72</f>
        <v>0</v>
      </c>
      <c r="AG72" s="145">
        <f>-'5C1AD_Greater'!$R72</f>
        <v>0</v>
      </c>
      <c r="AH72" s="145">
        <f>-'5C1AE_Noble Minds'!$R72</f>
        <v>0</v>
      </c>
      <c r="AI72" s="145">
        <f>-'5C1AF_JCFA-Laf'!$R72</f>
        <v>0</v>
      </c>
      <c r="AJ72" s="145">
        <f>-'5C1AG_Collegiate'!$R72</f>
        <v>0</v>
      </c>
      <c r="AK72" s="145">
        <f>-'5C1AH_BRUP'!$R72</f>
        <v>0</v>
      </c>
      <c r="AL72" s="145">
        <f>-('5C2_LAVCA'!$R72+'5C2_LAVCA'!$S72)</f>
        <v>-57518</v>
      </c>
      <c r="AM72" s="145">
        <f>-('5C3_UnvView'!$R72+'5C3_UnvView'!$S72)</f>
        <v>-77499</v>
      </c>
      <c r="AN72" s="144">
        <f t="shared" si="68"/>
        <v>-140882</v>
      </c>
      <c r="AO72" s="144">
        <f t="shared" si="66"/>
        <v>14733732</v>
      </c>
      <c r="AP72" s="144">
        <f>ROUND(AO72/'8_2.1.18 SIS'!C72,0)</f>
        <v>7525</v>
      </c>
      <c r="AQ72" s="146">
        <f>[1]Summary!L72</f>
        <v>-3737</v>
      </c>
      <c r="AR72" s="145">
        <f t="shared" ref="AR72:AR75" si="71">IF(AQ72&gt;0,AQ72,0)</f>
        <v>0</v>
      </c>
      <c r="AS72" s="145">
        <f t="shared" ref="AS72:AS75" si="72">IF(AQ72&lt;0,AQ72,0)</f>
        <v>-3737</v>
      </c>
      <c r="AT72" s="145"/>
      <c r="AU72" s="145"/>
      <c r="AV72" s="146">
        <f>SUM(AT72:AU72)</f>
        <v>0</v>
      </c>
      <c r="AW72" s="144">
        <f t="shared" ref="AW72:AW75" si="73">AO72+AQ72+AV72</f>
        <v>14729995</v>
      </c>
      <c r="AX72" s="145">
        <f>'4_Level 4'!E72</f>
        <v>0</v>
      </c>
      <c r="AY72" s="145">
        <f>'4_Level 4'!L72</f>
        <v>25000</v>
      </c>
      <c r="AZ72" s="145">
        <f>'4_Level 4'!Q72</f>
        <v>43955</v>
      </c>
      <c r="BA72" s="144">
        <f>ROUND(SUM(AW72:AZ72),0)</f>
        <v>14798950</v>
      </c>
      <c r="BB72" s="145"/>
      <c r="BC72" s="145">
        <f>BA72-BB72</f>
        <v>14798950</v>
      </c>
      <c r="BD72" s="145">
        <f t="shared" si="69"/>
        <v>1233246</v>
      </c>
      <c r="BE72" s="145">
        <f>'4_Level 4'!J72</f>
        <v>0</v>
      </c>
      <c r="BF72" s="145">
        <f>'4_Level 4'!M72</f>
        <v>0</v>
      </c>
      <c r="BG72" s="144">
        <f t="shared" si="70"/>
        <v>14798950</v>
      </c>
    </row>
    <row r="73" spans="1:59" ht="15.6" customHeight="1" x14ac:dyDescent="0.2">
      <c r="A73" s="567">
        <v>67</v>
      </c>
      <c r="B73" s="568" t="s">
        <v>3</v>
      </c>
      <c r="C73" s="569">
        <f>'3_Levels 1&amp;2'!AP73</f>
        <v>31941690</v>
      </c>
      <c r="D73" s="569">
        <v>0</v>
      </c>
      <c r="E73" s="569">
        <f>-'5C1A_Madison'!$R73</f>
        <v>-16197</v>
      </c>
      <c r="F73" s="569">
        <f>-'5C1B_DArbonne'!$R73</f>
        <v>0</v>
      </c>
      <c r="G73" s="569">
        <f>-'5C1C_Intl High'!$R73</f>
        <v>0</v>
      </c>
      <c r="H73" s="569">
        <f>-'5C1D_NOMMA'!$R73</f>
        <v>0</v>
      </c>
      <c r="I73" s="569">
        <f>-'5C1E_LFNO'!$R73</f>
        <v>0</v>
      </c>
      <c r="J73" s="569">
        <f>-'5C1F_L.C. Charter'!$R73</f>
        <v>0</v>
      </c>
      <c r="K73" s="569">
        <f>-'5C1G_JS Clark'!$R73</f>
        <v>0</v>
      </c>
      <c r="L73" s="569">
        <f>-'5C1H_Southwest'!$R73</f>
        <v>0</v>
      </c>
      <c r="M73" s="569">
        <f>-'5C1I_LA Key'!$R73</f>
        <v>-48847</v>
      </c>
      <c r="N73" s="569">
        <f>-'5C1J_Jeff Chamber'!$R73</f>
        <v>0</v>
      </c>
      <c r="O73" s="569">
        <f>-Placeholder_Tallulah!$R73</f>
        <v>0</v>
      </c>
      <c r="P73" s="569">
        <f>-'5C1M_GEO Mid'!$R73</f>
        <v>-10200</v>
      </c>
      <c r="Q73" s="569">
        <f>-'5C1N_Delta'!$R73</f>
        <v>0</v>
      </c>
      <c r="R73" s="569">
        <f>-'5C1O_Impact'!$R73</f>
        <v>-62578</v>
      </c>
      <c r="S73" s="569">
        <f>-'5C1P_Vision'!$R73</f>
        <v>0</v>
      </c>
      <c r="T73" s="569">
        <f>-'5C1Q_Advantage'!$R73</f>
        <v>-86577</v>
      </c>
      <c r="U73" s="569">
        <f>-'5C1R_Iberville'!$R73</f>
        <v>0</v>
      </c>
      <c r="V73" s="569">
        <f>-'5C1S_LC Col Prep'!$R73</f>
        <v>0</v>
      </c>
      <c r="W73" s="569">
        <f>-'5C1T_Northeast'!$R73</f>
        <v>0</v>
      </c>
      <c r="X73" s="569">
        <f>-'5C1U_Acadiana Ren'!$R73</f>
        <v>0</v>
      </c>
      <c r="Y73" s="569">
        <f>-'5C1V_Laf Ren'!$R73</f>
        <v>0</v>
      </c>
      <c r="Z73" s="569">
        <f>-'5C1W_Willow'!$R73</f>
        <v>0</v>
      </c>
      <c r="AA73" s="569">
        <f>-'5C1X_Tangi'!$R73</f>
        <v>0</v>
      </c>
      <c r="AB73" s="569">
        <f>-'5C1Y_GEO'!$R73</f>
        <v>0</v>
      </c>
      <c r="AC73" s="569">
        <f>-'5C1Z_Lincoln Prep'!$R73</f>
        <v>0</v>
      </c>
      <c r="AD73" s="569">
        <f>-'5C1AA_Laurel'!$R73</f>
        <v>0</v>
      </c>
      <c r="AE73" s="569">
        <f>-'5C1AB_Apex'!$R73</f>
        <v>0</v>
      </c>
      <c r="AF73" s="569">
        <f>-'5C1AC_Smothers'!$R73</f>
        <v>0</v>
      </c>
      <c r="AG73" s="569">
        <f>-'5C1AD_Greater'!$R73</f>
        <v>0</v>
      </c>
      <c r="AH73" s="569">
        <f>-'5C1AE_Noble Minds'!$R73</f>
        <v>0</v>
      </c>
      <c r="AI73" s="569">
        <f>-'5C1AF_JCFA-Laf'!$R73</f>
        <v>0</v>
      </c>
      <c r="AJ73" s="569">
        <f>-'5C1AG_Collegiate'!$R73</f>
        <v>0</v>
      </c>
      <c r="AK73" s="569">
        <f>-'5C1AH_BRUP'!$R73</f>
        <v>0</v>
      </c>
      <c r="AL73" s="569">
        <f>-('5C2_LAVCA'!$R73+'5C2_LAVCA'!$S73)</f>
        <v>-31521</v>
      </c>
      <c r="AM73" s="569">
        <f>-('5C3_UnvView'!$R73+'5C3_UnvView'!$S73)</f>
        <v>-123313</v>
      </c>
      <c r="AN73" s="570">
        <f t="shared" si="68"/>
        <v>-379233</v>
      </c>
      <c r="AO73" s="570">
        <f t="shared" si="66"/>
        <v>31562457</v>
      </c>
      <c r="AP73" s="570">
        <f>ROUND(AO73/'8_2.1.18 SIS'!C73,0)</f>
        <v>5897</v>
      </c>
      <c r="AQ73" s="571">
        <f>[1]Summary!L73</f>
        <v>0</v>
      </c>
      <c r="AR73" s="569">
        <f t="shared" si="71"/>
        <v>0</v>
      </c>
      <c r="AS73" s="569">
        <f t="shared" si="72"/>
        <v>0</v>
      </c>
      <c r="AT73" s="569"/>
      <c r="AU73" s="569"/>
      <c r="AV73" s="571">
        <f>SUM(AT73:AU73)</f>
        <v>0</v>
      </c>
      <c r="AW73" s="570">
        <f t="shared" si="73"/>
        <v>31562457</v>
      </c>
      <c r="AX73" s="569">
        <f>'4_Level 4'!E73</f>
        <v>0</v>
      </c>
      <c r="AY73" s="569">
        <f>'4_Level 4'!L73</f>
        <v>25000</v>
      </c>
      <c r="AZ73" s="569">
        <f>'4_Level 4'!Q73</f>
        <v>140243</v>
      </c>
      <c r="BA73" s="570">
        <f>ROUND(SUM(AW73:AZ73),0)</f>
        <v>31727700</v>
      </c>
      <c r="BB73" s="569"/>
      <c r="BC73" s="569">
        <f>BA73-BB73</f>
        <v>31727700</v>
      </c>
      <c r="BD73" s="569">
        <f t="shared" si="69"/>
        <v>2643975</v>
      </c>
      <c r="BE73" s="569">
        <f>'4_Level 4'!J73</f>
        <v>0</v>
      </c>
      <c r="BF73" s="569">
        <f>'4_Level 4'!M73</f>
        <v>0</v>
      </c>
      <c r="BG73" s="570">
        <f t="shared" si="70"/>
        <v>31727700</v>
      </c>
    </row>
    <row r="74" spans="1:59" ht="15.6" customHeight="1" x14ac:dyDescent="0.2">
      <c r="A74" s="567">
        <v>68</v>
      </c>
      <c r="B74" s="568" t="s">
        <v>2</v>
      </c>
      <c r="C74" s="569">
        <f>'3_Levels 1&amp;2'!AP74</f>
        <v>13831678</v>
      </c>
      <c r="D74" s="569">
        <v>0</v>
      </c>
      <c r="E74" s="569">
        <f>-'5C1A_Madison'!$R74</f>
        <v>-62917</v>
      </c>
      <c r="F74" s="569">
        <f>-'5C1B_DArbonne'!$R74</f>
        <v>0</v>
      </c>
      <c r="G74" s="569">
        <f>-'5C1C_Intl High'!$R74</f>
        <v>0</v>
      </c>
      <c r="H74" s="569">
        <f>-'5C1D_NOMMA'!$R74</f>
        <v>0</v>
      </c>
      <c r="I74" s="569">
        <f>-'5C1E_LFNO'!$R74</f>
        <v>0</v>
      </c>
      <c r="J74" s="569">
        <f>-'5C1F_L.C. Charter'!$R74</f>
        <v>0</v>
      </c>
      <c r="K74" s="569">
        <f>-'5C1G_JS Clark'!$R74</f>
        <v>0</v>
      </c>
      <c r="L74" s="569">
        <f>-'5C1H_Southwest'!$R74</f>
        <v>0</v>
      </c>
      <c r="M74" s="569">
        <f>-'5C1I_LA Key'!$R74</f>
        <v>-67637</v>
      </c>
      <c r="N74" s="569">
        <f>-'5C1J_Jeff Chamber'!$R74</f>
        <v>0</v>
      </c>
      <c r="O74" s="569">
        <f>-Placeholder_Tallulah!$R74</f>
        <v>0</v>
      </c>
      <c r="P74" s="569">
        <f>-'5C1M_GEO Mid'!$R74</f>
        <v>-54965</v>
      </c>
      <c r="Q74" s="569">
        <f>-'5C1N_Delta'!$R74</f>
        <v>0</v>
      </c>
      <c r="R74" s="569">
        <f>-'5C1O_Impact'!$R74</f>
        <v>-993760</v>
      </c>
      <c r="S74" s="569">
        <f>-'5C1P_Vision'!$R74</f>
        <v>0</v>
      </c>
      <c r="T74" s="569">
        <f>-'5C1Q_Advantage'!$R74</f>
        <v>-2152359</v>
      </c>
      <c r="U74" s="569">
        <f>-'5C1R_Iberville'!$R74</f>
        <v>0</v>
      </c>
      <c r="V74" s="569">
        <f>-'5C1S_LC Col Prep'!$R74</f>
        <v>0</v>
      </c>
      <c r="W74" s="569">
        <f>-'5C1T_Northeast'!$R74</f>
        <v>0</v>
      </c>
      <c r="X74" s="569">
        <f>-'5C1U_Acadiana Ren'!$R74</f>
        <v>0</v>
      </c>
      <c r="Y74" s="569">
        <f>-'5C1V_Laf Ren'!$R74</f>
        <v>0</v>
      </c>
      <c r="Z74" s="569">
        <f>-'5C1W_Willow'!$R74</f>
        <v>0</v>
      </c>
      <c r="AA74" s="569">
        <f>-'5C1X_Tangi'!$R74</f>
        <v>0</v>
      </c>
      <c r="AB74" s="569">
        <f>-'5C1Y_GEO'!$R74</f>
        <v>-92196</v>
      </c>
      <c r="AC74" s="569">
        <f>-'5C1Z_Lincoln Prep'!$R74</f>
        <v>0</v>
      </c>
      <c r="AD74" s="569">
        <f>-'5C1AA_Laurel'!$R74</f>
        <v>0</v>
      </c>
      <c r="AE74" s="569">
        <f>-'5C1AB_Apex'!$R74</f>
        <v>-48270</v>
      </c>
      <c r="AF74" s="569">
        <f>-'5C1AC_Smothers'!$R74</f>
        <v>0</v>
      </c>
      <c r="AG74" s="569">
        <f>-'5C1AD_Greater'!$R74</f>
        <v>0</v>
      </c>
      <c r="AH74" s="569">
        <f>-'5C1AE_Noble Minds'!$R74</f>
        <v>0</v>
      </c>
      <c r="AI74" s="569">
        <f>-'5C1AF_JCFA-Laf'!$R74</f>
        <v>0</v>
      </c>
      <c r="AJ74" s="569">
        <f>-'5C1AG_Collegiate'!$R74</f>
        <v>-51773</v>
      </c>
      <c r="AK74" s="569">
        <f>-'5C1AH_BRUP'!$R74</f>
        <v>-6201</v>
      </c>
      <c r="AL74" s="569">
        <f>-('5C2_LAVCA'!$R74+'5C2_LAVCA'!$S74)</f>
        <v>-31686</v>
      </c>
      <c r="AM74" s="569">
        <f>-('5C3_UnvView'!$R74+'5C3_UnvView'!$S74)</f>
        <v>-37076</v>
      </c>
      <c r="AN74" s="570">
        <f t="shared" si="68"/>
        <v>-3598840</v>
      </c>
      <c r="AO74" s="570">
        <f t="shared" si="66"/>
        <v>10232838</v>
      </c>
      <c r="AP74" s="570">
        <f>ROUND(AO74/'8_2.1.18 SIS'!C74,0)</f>
        <v>7546</v>
      </c>
      <c r="AQ74" s="571">
        <f>[1]Summary!L74</f>
        <v>-22304</v>
      </c>
      <c r="AR74" s="569">
        <f t="shared" si="71"/>
        <v>0</v>
      </c>
      <c r="AS74" s="569">
        <f t="shared" si="72"/>
        <v>-22304</v>
      </c>
      <c r="AT74" s="569"/>
      <c r="AU74" s="569"/>
      <c r="AV74" s="571">
        <f>SUM(AT74:AU74)</f>
        <v>0</v>
      </c>
      <c r="AW74" s="570">
        <f t="shared" si="73"/>
        <v>10210534</v>
      </c>
      <c r="AX74" s="569">
        <f>'4_Level 4'!E74</f>
        <v>0</v>
      </c>
      <c r="AY74" s="569">
        <f>'4_Level 4'!L74</f>
        <v>34986</v>
      </c>
      <c r="AZ74" s="569">
        <f>'4_Level 4'!Q74</f>
        <v>47200</v>
      </c>
      <c r="BA74" s="570">
        <f>ROUND(SUM(AW74:AZ74),0)</f>
        <v>10292720</v>
      </c>
      <c r="BB74" s="569"/>
      <c r="BC74" s="569">
        <f>BA74-BB74</f>
        <v>10292720</v>
      </c>
      <c r="BD74" s="569">
        <f t="shared" si="69"/>
        <v>857727</v>
      </c>
      <c r="BE74" s="569">
        <f>'4_Level 4'!J74</f>
        <v>0</v>
      </c>
      <c r="BF74" s="569">
        <f>'4_Level 4'!M74</f>
        <v>0</v>
      </c>
      <c r="BG74" s="570">
        <f t="shared" si="70"/>
        <v>10292720</v>
      </c>
    </row>
    <row r="75" spans="1:59" ht="15.6" customHeight="1" x14ac:dyDescent="0.2">
      <c r="A75" s="579">
        <v>69</v>
      </c>
      <c r="B75" s="580" t="s">
        <v>75</v>
      </c>
      <c r="C75" s="581">
        <f>'3_Levels 1&amp;2'!AP75</f>
        <v>29427219</v>
      </c>
      <c r="D75" s="582">
        <v>0</v>
      </c>
      <c r="E75" s="582">
        <f>-'5C1A_Madison'!$R75</f>
        <v>-16836</v>
      </c>
      <c r="F75" s="582">
        <f>-'5C1B_DArbonne'!$R75</f>
        <v>0</v>
      </c>
      <c r="G75" s="582">
        <f>-'5C1C_Intl High'!$R75</f>
        <v>0</v>
      </c>
      <c r="H75" s="582">
        <f>-'5C1D_NOMMA'!$R75</f>
        <v>0</v>
      </c>
      <c r="I75" s="582">
        <f>-'5C1E_LFNO'!$R75</f>
        <v>0</v>
      </c>
      <c r="J75" s="582">
        <f>-'5C1F_L.C. Charter'!$R75</f>
        <v>0</v>
      </c>
      <c r="K75" s="582">
        <f>-'5C1G_JS Clark'!$R75</f>
        <v>0</v>
      </c>
      <c r="L75" s="582">
        <f>-'5C1H_Southwest'!$R75</f>
        <v>0</v>
      </c>
      <c r="M75" s="582">
        <f>-'5C1I_LA Key'!$R75</f>
        <v>-87550</v>
      </c>
      <c r="N75" s="582">
        <f>-'5C1J_Jeff Chamber'!$R75</f>
        <v>0</v>
      </c>
      <c r="O75" s="582">
        <f>-Placeholder_Tallulah!$R75</f>
        <v>0</v>
      </c>
      <c r="P75" s="582">
        <f>-'5C1M_GEO Mid'!$R75</f>
        <v>-29965</v>
      </c>
      <c r="Q75" s="582">
        <f>-'5C1N_Delta'!$R75</f>
        <v>0</v>
      </c>
      <c r="R75" s="582">
        <f>-'5C1O_Impact'!$R75</f>
        <v>-5291</v>
      </c>
      <c r="S75" s="582">
        <f>-'5C1P_Vision'!$R75</f>
        <v>0</v>
      </c>
      <c r="T75" s="582">
        <f>-'5C1Q_Advantage'!$R75</f>
        <v>-10077</v>
      </c>
      <c r="U75" s="582">
        <f>-'5C1R_Iberville'!$R75</f>
        <v>0</v>
      </c>
      <c r="V75" s="582">
        <f>-'5C1S_LC Col Prep'!$R75</f>
        <v>0</v>
      </c>
      <c r="W75" s="582">
        <f>-'5C1T_Northeast'!$R75</f>
        <v>0</v>
      </c>
      <c r="X75" s="582">
        <f>-'5C1U_Acadiana Ren'!$R75</f>
        <v>0</v>
      </c>
      <c r="Y75" s="582">
        <f>-'5C1V_Laf Ren'!$R75</f>
        <v>0</v>
      </c>
      <c r="Z75" s="582">
        <f>-'5C1W_Willow'!$R75</f>
        <v>0</v>
      </c>
      <c r="AA75" s="582">
        <f>-'5C1X_Tangi'!$R75</f>
        <v>0</v>
      </c>
      <c r="AB75" s="582">
        <f>-'5C1Y_GEO'!$R75</f>
        <v>-46040</v>
      </c>
      <c r="AC75" s="582">
        <f>-'5C1Z_Lincoln Prep'!$R75</f>
        <v>0</v>
      </c>
      <c r="AD75" s="582">
        <f>-'5C1AA_Laurel'!$R75</f>
        <v>0</v>
      </c>
      <c r="AE75" s="582">
        <f>-'5C1AB_Apex'!$R75</f>
        <v>0</v>
      </c>
      <c r="AF75" s="582">
        <f>-'5C1AC_Smothers'!$R75</f>
        <v>0</v>
      </c>
      <c r="AG75" s="582">
        <f>-'5C1AD_Greater'!$R75</f>
        <v>0</v>
      </c>
      <c r="AH75" s="929">
        <f>-'5C1AE_Noble Minds'!$R75</f>
        <v>0</v>
      </c>
      <c r="AI75" s="929">
        <f>-'5C1AF_JCFA-Laf'!$R75</f>
        <v>0</v>
      </c>
      <c r="AJ75" s="929">
        <f>-'5C1AG_Collegiate'!$R75</f>
        <v>0</v>
      </c>
      <c r="AK75" s="929">
        <f>-'5C1AH_BRUP'!$R75</f>
        <v>0</v>
      </c>
      <c r="AL75" s="582">
        <f>-('5C2_LAVCA'!$R75+'5C2_LAVCA'!$S75)</f>
        <v>-62802</v>
      </c>
      <c r="AM75" s="582">
        <f>-('5C3_UnvView'!$R75+'5C3_UnvView'!$S75)</f>
        <v>-141041</v>
      </c>
      <c r="AN75" s="583">
        <f t="shared" si="68"/>
        <v>-399602</v>
      </c>
      <c r="AO75" s="583">
        <f t="shared" si="66"/>
        <v>29027617</v>
      </c>
      <c r="AP75" s="583">
        <f>ROUND(AO75/'8_2.1.18 SIS'!C75,0)</f>
        <v>6458</v>
      </c>
      <c r="AQ75" s="584">
        <f>[1]Summary!L75</f>
        <v>-8125</v>
      </c>
      <c r="AR75" s="581">
        <f t="shared" si="71"/>
        <v>0</v>
      </c>
      <c r="AS75" s="581">
        <f t="shared" si="72"/>
        <v>-8125</v>
      </c>
      <c r="AT75" s="582"/>
      <c r="AU75" s="582"/>
      <c r="AV75" s="585">
        <f>SUM(AT75:AU75)</f>
        <v>0</v>
      </c>
      <c r="AW75" s="583">
        <f t="shared" si="73"/>
        <v>29019492</v>
      </c>
      <c r="AX75" s="582">
        <f>'4_Level 4'!E75</f>
        <v>0</v>
      </c>
      <c r="AY75" s="582">
        <f>'4_Level 4'!L75</f>
        <v>53907</v>
      </c>
      <c r="AZ75" s="582">
        <f>'4_Level 4'!Q75</f>
        <v>118826</v>
      </c>
      <c r="BA75" s="583">
        <f>ROUND(SUM(AW75:AZ75),0)</f>
        <v>29192225</v>
      </c>
      <c r="BB75" s="582"/>
      <c r="BC75" s="582">
        <f>BA75-BB75</f>
        <v>29192225</v>
      </c>
      <c r="BD75" s="582">
        <f t="shared" si="69"/>
        <v>2432685</v>
      </c>
      <c r="BE75" s="582">
        <f>'4_Level 4'!J75</f>
        <v>0</v>
      </c>
      <c r="BF75" s="582">
        <f>'4_Level 4'!M75</f>
        <v>0</v>
      </c>
      <c r="BG75" s="583">
        <f>BA75+BE75+BF75</f>
        <v>29192225</v>
      </c>
    </row>
    <row r="76" spans="1:59" s="142" customFormat="1" ht="15.6" customHeight="1" thickBot="1" x14ac:dyDescent="0.25">
      <c r="A76" s="810"/>
      <c r="B76" s="811" t="s">
        <v>71</v>
      </c>
      <c r="C76" s="812">
        <f t="shared" ref="C76:BG76" si="74">SUM(C7:C75)</f>
        <v>3615283376</v>
      </c>
      <c r="D76" s="812">
        <f t="shared" si="74"/>
        <v>-14024955</v>
      </c>
      <c r="E76" s="812">
        <f t="shared" si="74"/>
        <v>-2214754</v>
      </c>
      <c r="F76" s="812">
        <f t="shared" si="74"/>
        <v>-5490272</v>
      </c>
      <c r="G76" s="812">
        <f t="shared" si="74"/>
        <v>-2328994</v>
      </c>
      <c r="H76" s="812">
        <f t="shared" si="74"/>
        <v>-3304406</v>
      </c>
      <c r="I76" s="812">
        <f t="shared" si="74"/>
        <v>-3147142</v>
      </c>
      <c r="J76" s="812">
        <f t="shared" si="74"/>
        <v>-3750130</v>
      </c>
      <c r="K76" s="812">
        <f t="shared" si="74"/>
        <v>-1376912</v>
      </c>
      <c r="L76" s="812">
        <f t="shared" si="74"/>
        <v>-2340370</v>
      </c>
      <c r="M76" s="812">
        <f>SUM(M7:M75)</f>
        <v>-1785675</v>
      </c>
      <c r="N76" s="812">
        <f t="shared" si="74"/>
        <v>-1202887</v>
      </c>
      <c r="O76" s="812">
        <f t="shared" si="74"/>
        <v>-2286161</v>
      </c>
      <c r="P76" s="812">
        <f t="shared" si="74"/>
        <v>-2700050</v>
      </c>
      <c r="Q76" s="812">
        <f t="shared" si="74"/>
        <v>-2792126</v>
      </c>
      <c r="R76" s="812">
        <f t="shared" si="74"/>
        <v>-1833932</v>
      </c>
      <c r="S76" s="812">
        <f t="shared" si="74"/>
        <v>-762953</v>
      </c>
      <c r="T76" s="812">
        <f t="shared" si="74"/>
        <v>-3352698</v>
      </c>
      <c r="U76" s="812">
        <f t="shared" si="74"/>
        <v>-726270</v>
      </c>
      <c r="V76" s="812">
        <f t="shared" si="74"/>
        <v>-1905033</v>
      </c>
      <c r="W76" s="812">
        <f t="shared" si="74"/>
        <v>-1124123</v>
      </c>
      <c r="X76" s="812">
        <f t="shared" si="74"/>
        <v>-3598151</v>
      </c>
      <c r="Y76" s="812">
        <f t="shared" si="74"/>
        <v>-3677750</v>
      </c>
      <c r="Z76" s="812">
        <f t="shared" si="74"/>
        <v>-2091408</v>
      </c>
      <c r="AA76" s="812">
        <f t="shared" si="74"/>
        <v>-1799137</v>
      </c>
      <c r="AB76" s="812">
        <f t="shared" si="74"/>
        <v>-1188034</v>
      </c>
      <c r="AC76" s="812">
        <f t="shared" si="74"/>
        <v>-2137763</v>
      </c>
      <c r="AD76" s="812">
        <f t="shared" si="74"/>
        <v>-267553</v>
      </c>
      <c r="AE76" s="812">
        <f t="shared" si="74"/>
        <v>-441318</v>
      </c>
      <c r="AF76" s="812">
        <f t="shared" si="74"/>
        <v>-1855738</v>
      </c>
      <c r="AG76" s="812">
        <f t="shared" si="74"/>
        <v>-318538</v>
      </c>
      <c r="AH76" s="812">
        <f t="shared" si="74"/>
        <v>-161989</v>
      </c>
      <c r="AI76" s="812">
        <f t="shared" si="74"/>
        <v>-265302</v>
      </c>
      <c r="AJ76" s="812">
        <f t="shared" si="74"/>
        <v>-531369</v>
      </c>
      <c r="AK76" s="930">
        <f t="shared" si="74"/>
        <v>-1038201</v>
      </c>
      <c r="AL76" s="812">
        <f>SUM(AL7:AL75)</f>
        <v>-10052795</v>
      </c>
      <c r="AM76" s="812">
        <f t="shared" si="74"/>
        <v>-12265672</v>
      </c>
      <c r="AN76" s="813">
        <f t="shared" si="74"/>
        <v>-100140561</v>
      </c>
      <c r="AO76" s="813">
        <f t="shared" si="74"/>
        <v>3515142815</v>
      </c>
      <c r="AP76" s="813">
        <f>ROUND(AO76/'8_2.1.18 SIS'!C76,0)</f>
        <v>5642</v>
      </c>
      <c r="AQ76" s="814">
        <f t="shared" ref="AQ76:AX76" si="75">SUM(AQ7:AQ75)</f>
        <v>-2404630</v>
      </c>
      <c r="AR76" s="812">
        <f t="shared" si="75"/>
        <v>337995</v>
      </c>
      <c r="AS76" s="812">
        <f t="shared" si="75"/>
        <v>-2742625</v>
      </c>
      <c r="AT76" s="812">
        <f t="shared" si="75"/>
        <v>0</v>
      </c>
      <c r="AU76" s="812">
        <f t="shared" si="75"/>
        <v>0</v>
      </c>
      <c r="AV76" s="814">
        <f t="shared" si="75"/>
        <v>0</v>
      </c>
      <c r="AW76" s="813">
        <f t="shared" si="75"/>
        <v>3512738185</v>
      </c>
      <c r="AX76" s="812">
        <f t="shared" si="75"/>
        <v>4347000</v>
      </c>
      <c r="AY76" s="812">
        <f>SUM(AY7:AY75)</f>
        <v>6873215</v>
      </c>
      <c r="AZ76" s="812">
        <f t="shared" si="74"/>
        <v>17087344</v>
      </c>
      <c r="BA76" s="813">
        <f>SUM(BA7:BA75)</f>
        <v>3541045744</v>
      </c>
      <c r="BB76" s="812">
        <f t="shared" si="74"/>
        <v>0</v>
      </c>
      <c r="BC76" s="812">
        <f t="shared" si="74"/>
        <v>3541045744</v>
      </c>
      <c r="BD76" s="812">
        <f t="shared" si="74"/>
        <v>295087147</v>
      </c>
      <c r="BE76" s="812">
        <f t="shared" si="74"/>
        <v>0</v>
      </c>
      <c r="BF76" s="812">
        <f t="shared" si="74"/>
        <v>0</v>
      </c>
      <c r="BG76" s="813">
        <f t="shared" si="74"/>
        <v>3541045744</v>
      </c>
    </row>
    <row r="77" spans="1:59" ht="15.6" customHeight="1" thickTop="1" thickBot="1" x14ac:dyDescent="0.25">
      <c r="B77" s="142"/>
      <c r="C77" s="812"/>
      <c r="D77" s="812"/>
      <c r="E77" s="812"/>
      <c r="F77" s="812"/>
      <c r="G77" s="812"/>
      <c r="H77" s="812"/>
      <c r="I77" s="812"/>
      <c r="J77" s="812"/>
      <c r="K77" s="812"/>
      <c r="L77" s="812"/>
      <c r="M77" s="812"/>
      <c r="N77" s="812"/>
      <c r="O77" s="812"/>
      <c r="P77" s="812"/>
      <c r="Q77" s="812"/>
      <c r="R77" s="812"/>
      <c r="S77" s="812"/>
      <c r="T77" s="812"/>
      <c r="U77" s="812"/>
      <c r="V77" s="812"/>
      <c r="W77" s="812"/>
      <c r="X77" s="812"/>
      <c r="Y77" s="812"/>
      <c r="Z77" s="812"/>
      <c r="AA77" s="812"/>
      <c r="AB77" s="812"/>
      <c r="AC77" s="812"/>
      <c r="AD77" s="812"/>
      <c r="AE77" s="812"/>
      <c r="AF77" s="812"/>
      <c r="AG77" s="812"/>
      <c r="AH77" s="930"/>
      <c r="AI77" s="930"/>
      <c r="AJ77" s="930"/>
      <c r="AK77" s="930"/>
      <c r="AL77" s="812"/>
      <c r="AM77" s="812"/>
      <c r="AN77" s="813"/>
      <c r="AO77" s="813"/>
      <c r="AP77" s="813"/>
      <c r="AQ77" s="814"/>
      <c r="AR77" s="812"/>
      <c r="AS77" s="812"/>
      <c r="AT77" s="812"/>
      <c r="AU77" s="812"/>
      <c r="AV77" s="814"/>
      <c r="AW77" s="813"/>
      <c r="AX77" s="812"/>
      <c r="AY77" s="812"/>
      <c r="AZ77" s="812"/>
      <c r="BA77" s="813"/>
      <c r="BB77" s="812"/>
      <c r="BC77" s="812"/>
      <c r="BD77" s="812"/>
      <c r="BE77" s="812"/>
      <c r="BF77" s="812"/>
      <c r="BG77" s="813"/>
    </row>
    <row r="78" spans="1:59" ht="15.6" customHeight="1" thickTop="1" x14ac:dyDescent="0.2">
      <c r="B78" s="142"/>
      <c r="C78" s="945"/>
      <c r="D78" s="945"/>
      <c r="E78" s="945"/>
      <c r="F78" s="945"/>
      <c r="G78" s="945"/>
      <c r="H78" s="945"/>
      <c r="I78" s="945"/>
      <c r="J78" s="945"/>
      <c r="K78" s="945"/>
      <c r="L78" s="945"/>
      <c r="M78" s="945"/>
      <c r="N78" s="945"/>
      <c r="O78" s="945"/>
      <c r="P78" s="945"/>
      <c r="Q78" s="945"/>
      <c r="R78" s="945"/>
      <c r="S78" s="945"/>
      <c r="T78" s="945"/>
      <c r="U78" s="945"/>
      <c r="V78" s="945"/>
      <c r="W78" s="945"/>
      <c r="X78" s="945"/>
      <c r="Y78" s="945"/>
      <c r="Z78" s="945"/>
      <c r="AA78" s="945"/>
      <c r="AB78" s="945"/>
      <c r="AC78" s="945"/>
      <c r="AD78" s="945"/>
      <c r="AE78" s="945"/>
      <c r="AF78" s="945"/>
      <c r="AG78" s="945"/>
      <c r="AH78" s="945"/>
      <c r="AI78" s="945"/>
      <c r="AJ78" s="945"/>
      <c r="AK78" s="945"/>
      <c r="AL78" s="945"/>
      <c r="AM78" s="945"/>
      <c r="AN78" s="945"/>
      <c r="AO78" s="945"/>
      <c r="AP78" s="945"/>
      <c r="AQ78" s="945"/>
      <c r="AR78" s="945"/>
      <c r="AS78" s="945"/>
      <c r="AT78" s="945"/>
      <c r="AU78" s="945"/>
      <c r="AV78" s="945"/>
      <c r="AW78" s="945"/>
      <c r="AX78" s="945"/>
      <c r="AY78" s="945"/>
      <c r="AZ78" s="945"/>
      <c r="BA78" s="945"/>
      <c r="BB78" s="945"/>
      <c r="BC78" s="945"/>
      <c r="BD78" s="945"/>
      <c r="BE78" s="945"/>
      <c r="BF78" s="945"/>
      <c r="BG78" s="945"/>
    </row>
    <row r="79" spans="1:59" x14ac:dyDescent="0.2">
      <c r="D79" s="80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K79" s="946"/>
      <c r="AM79"/>
      <c r="AN79"/>
      <c r="AO79"/>
      <c r="AP79"/>
      <c r="AQ79"/>
      <c r="BD79" s="110">
        <v>12</v>
      </c>
      <c r="BF79" s="142" t="s">
        <v>1228</v>
      </c>
      <c r="BG79" s="586">
        <f>BA76+BE76+BF76</f>
        <v>3541045744</v>
      </c>
    </row>
    <row r="80" spans="1:59" ht="15.6" customHeight="1" x14ac:dyDescent="0.2">
      <c r="D80" s="809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 s="809"/>
      <c r="AM80" s="771"/>
      <c r="AN80"/>
      <c r="AO80"/>
      <c r="AP80"/>
      <c r="AQ80"/>
      <c r="AW80" s="586"/>
      <c r="AX80" s="587"/>
      <c r="AZ80" s="587"/>
      <c r="BA80" s="586"/>
      <c r="BB80" s="586"/>
      <c r="BD80" s="772"/>
      <c r="BF80" s="947" t="str">
        <f>IF(BG80=0,"P","X")</f>
        <v>P</v>
      </c>
      <c r="BG80" s="586">
        <f>BG76-BG79</f>
        <v>0</v>
      </c>
    </row>
  </sheetData>
  <mergeCells count="19">
    <mergeCell ref="BB1:BB2"/>
    <mergeCell ref="BC1:BC2"/>
    <mergeCell ref="BD1:BD2"/>
    <mergeCell ref="BG1:BG2"/>
    <mergeCell ref="BE1:BF1"/>
    <mergeCell ref="BA1:BA2"/>
    <mergeCell ref="AQ1:AS1"/>
    <mergeCell ref="AX1:AZ1"/>
    <mergeCell ref="AT1:AV1"/>
    <mergeCell ref="AW1:AW2"/>
    <mergeCell ref="A1:B2"/>
    <mergeCell ref="C1:C2"/>
    <mergeCell ref="AO1:AO2"/>
    <mergeCell ref="AP1:AP2"/>
    <mergeCell ref="D1:J1"/>
    <mergeCell ref="T1:AB1"/>
    <mergeCell ref="K1:S1"/>
    <mergeCell ref="AC1:AK1"/>
    <mergeCell ref="AL1:AN1"/>
  </mergeCells>
  <phoneticPr fontId="37" type="noConversion"/>
  <printOptions horizontalCentered="1"/>
  <pageMargins left="0.35" right="0.35" top="1.1499999999999999" bottom="0.5" header="0.5" footer="0.25"/>
  <pageSetup paperSize="5" scale="72" firstPageNumber="3" fitToWidth="0" orientation="portrait" r:id="rId1"/>
  <headerFooter alignWithMargins="0">
    <oddHeader xml:space="preserve">&amp;L&amp;"Arial,Bold"&amp;18&amp;K000000Table 2:  FY2018-19 Budget Letter  &amp;"Arial,Regular"&amp;10
&amp;"Arial,Bold"&amp;18Distribution and Adjustments </oddHeader>
    <oddFooter>&amp;R&amp;12&amp;P</oddFooter>
  </headerFooter>
  <colBreaks count="6" manualBreakCount="6">
    <brk id="10" max="75" man="1"/>
    <brk id="19" max="1048575" man="1"/>
    <brk id="28" max="1048575" man="1"/>
    <brk id="37" max="1048575" man="1"/>
    <brk id="45" max="1048575" man="1"/>
    <brk id="52" max="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F90"/>
  <sheetViews>
    <sheetView view="pageBreakPreview" zoomScaleNormal="100" zoomScaleSheetLayoutView="100" workbookViewId="0">
      <pane xSplit="2" ySplit="6" topLeftCell="C7" activePane="bottomRight" state="frozen"/>
      <selection activeCell="M18" sqref="M18"/>
      <selection pane="topRight" activeCell="M18" sqref="M18"/>
      <selection pane="bottomLeft" activeCell="M18" sqref="M18"/>
      <selection pane="bottomRight" activeCell="M18" sqref="M18"/>
    </sheetView>
  </sheetViews>
  <sheetFormatPr defaultColWidth="8.85546875" defaultRowHeight="12.75" x14ac:dyDescent="0.2"/>
  <cols>
    <col min="1" max="1" width="5" style="108" customWidth="1"/>
    <col min="2" max="2" width="27.42578125" style="108" customWidth="1"/>
    <col min="3" max="3" width="12.140625" style="108" bestFit="1" customWidth="1"/>
    <col min="4" max="4" width="10" style="108" customWidth="1"/>
    <col min="5" max="5" width="14.140625" style="108" customWidth="1"/>
    <col min="6" max="6" width="10" style="108" customWidth="1"/>
    <col min="7" max="7" width="14.140625" style="108" customWidth="1"/>
    <col min="8" max="8" width="11.5703125" style="108" customWidth="1"/>
    <col min="9" max="9" width="10" style="108" customWidth="1"/>
    <col min="10" max="10" width="11.28515625" style="108" customWidth="1"/>
    <col min="11" max="11" width="11.5703125" style="108" customWidth="1"/>
    <col min="12" max="12" width="10" style="108" customWidth="1"/>
    <col min="13" max="13" width="11.28515625" style="108" customWidth="1"/>
    <col min="14" max="14" width="11.5703125" style="108" customWidth="1"/>
    <col min="15" max="15" width="10" style="108" customWidth="1"/>
    <col min="16" max="16" width="11.28515625" style="108" customWidth="1"/>
    <col min="17" max="17" width="11.5703125" style="108" customWidth="1"/>
    <col min="18" max="18" width="10" style="108" customWidth="1"/>
    <col min="19" max="19" width="11.28515625" style="108" customWidth="1"/>
    <col min="20" max="20" width="13.140625" style="108" customWidth="1"/>
    <col min="21" max="24" width="14.85546875" style="108" customWidth="1"/>
    <col min="25" max="25" width="12.7109375" style="108" customWidth="1"/>
    <col min="26" max="26" width="14.85546875" style="108" customWidth="1"/>
    <col min="27" max="27" width="16.28515625" style="108" customWidth="1"/>
    <col min="28" max="28" width="17.28515625" style="108" bestFit="1" customWidth="1"/>
    <col min="29" max="31" width="15.28515625" style="108" customWidth="1"/>
    <col min="32" max="32" width="18.85546875" style="108" customWidth="1"/>
    <col min="33" max="16384" width="8.85546875" style="108"/>
  </cols>
  <sheetData>
    <row r="1" spans="1:32" ht="19.899999999999999" customHeight="1" x14ac:dyDescent="0.2">
      <c r="A1" s="1411" t="s">
        <v>507</v>
      </c>
      <c r="B1" s="1394"/>
      <c r="C1" s="1379" t="s">
        <v>315</v>
      </c>
      <c r="D1" s="1380"/>
      <c r="E1" s="1380"/>
      <c r="F1" s="1380"/>
      <c r="G1" s="1380"/>
      <c r="H1" s="1380"/>
      <c r="I1" s="1380"/>
      <c r="J1" s="1381"/>
      <c r="K1" s="1412" t="s">
        <v>315</v>
      </c>
      <c r="L1" s="1413"/>
      <c r="M1" s="1413"/>
      <c r="N1" s="1413"/>
      <c r="O1" s="1413"/>
      <c r="P1" s="1413"/>
      <c r="Q1" s="1413"/>
      <c r="R1" s="1413"/>
      <c r="S1" s="1413"/>
      <c r="T1" s="1414"/>
      <c r="U1" s="1379" t="s">
        <v>315</v>
      </c>
      <c r="V1" s="1380"/>
      <c r="W1" s="1380"/>
      <c r="X1" s="1380"/>
      <c r="Y1" s="1380"/>
      <c r="Z1" s="1380"/>
      <c r="AA1" s="1381"/>
      <c r="AB1" s="1379" t="s">
        <v>315</v>
      </c>
      <c r="AC1" s="1380"/>
      <c r="AD1" s="1380"/>
      <c r="AE1" s="1380"/>
      <c r="AF1" s="1381"/>
    </row>
    <row r="2" spans="1:32" ht="30" customHeight="1" x14ac:dyDescent="0.2">
      <c r="A2" s="1395"/>
      <c r="B2" s="1396"/>
      <c r="C2" s="1386" t="s">
        <v>1284</v>
      </c>
      <c r="D2" s="1376" t="s">
        <v>726</v>
      </c>
      <c r="E2" s="1377"/>
      <c r="F2" s="1377"/>
      <c r="G2" s="1378"/>
      <c r="H2" s="1376" t="s">
        <v>1378</v>
      </c>
      <c r="I2" s="1390"/>
      <c r="J2" s="1391"/>
      <c r="K2" s="1376" t="s">
        <v>1375</v>
      </c>
      <c r="L2" s="1390"/>
      <c r="M2" s="1391"/>
      <c r="N2" s="1376" t="s">
        <v>1376</v>
      </c>
      <c r="O2" s="1390"/>
      <c r="P2" s="1391"/>
      <c r="Q2" s="1376" t="s">
        <v>1377</v>
      </c>
      <c r="R2" s="1390"/>
      <c r="S2" s="1391"/>
      <c r="T2" s="1386" t="s">
        <v>501</v>
      </c>
      <c r="U2" s="1392" t="s">
        <v>230</v>
      </c>
      <c r="V2" s="1392"/>
      <c r="W2" s="1392"/>
      <c r="X2" s="1386" t="s">
        <v>502</v>
      </c>
      <c r="Y2" s="1387" t="s">
        <v>452</v>
      </c>
      <c r="Z2" s="1387" t="s">
        <v>503</v>
      </c>
      <c r="AA2" s="1400" t="s">
        <v>1321</v>
      </c>
      <c r="AB2" s="1386" t="s">
        <v>1384</v>
      </c>
      <c r="AC2" s="1386" t="s">
        <v>270</v>
      </c>
      <c r="AD2" s="1386" t="s">
        <v>271</v>
      </c>
      <c r="AE2" s="1386" t="s">
        <v>233</v>
      </c>
      <c r="AF2" s="1386" t="s">
        <v>1385</v>
      </c>
    </row>
    <row r="3" spans="1:32" ht="94.5" customHeight="1" x14ac:dyDescent="0.2">
      <c r="A3" s="1397"/>
      <c r="B3" s="1398"/>
      <c r="C3" s="1399"/>
      <c r="D3" s="774" t="s">
        <v>454</v>
      </c>
      <c r="E3" s="774" t="s">
        <v>728</v>
      </c>
      <c r="F3" s="774" t="s">
        <v>454</v>
      </c>
      <c r="G3" s="774" t="s">
        <v>727</v>
      </c>
      <c r="H3" s="1005" t="s">
        <v>1283</v>
      </c>
      <c r="I3" s="774" t="s">
        <v>454</v>
      </c>
      <c r="J3" s="774" t="s">
        <v>325</v>
      </c>
      <c r="K3" s="1005" t="s">
        <v>1282</v>
      </c>
      <c r="L3" s="774" t="s">
        <v>454</v>
      </c>
      <c r="M3" s="774" t="s">
        <v>325</v>
      </c>
      <c r="N3" s="1005" t="s">
        <v>1281</v>
      </c>
      <c r="O3" s="774" t="s">
        <v>454</v>
      </c>
      <c r="P3" s="774" t="s">
        <v>325</v>
      </c>
      <c r="Q3" s="1005" t="s">
        <v>1281</v>
      </c>
      <c r="R3" s="774" t="s">
        <v>454</v>
      </c>
      <c r="S3" s="774" t="s">
        <v>325</v>
      </c>
      <c r="T3" s="1386"/>
      <c r="U3" s="775" t="s">
        <v>1279</v>
      </c>
      <c r="V3" s="775" t="s">
        <v>1280</v>
      </c>
      <c r="W3" s="775" t="s">
        <v>232</v>
      </c>
      <c r="X3" s="1386"/>
      <c r="Y3" s="1388"/>
      <c r="Z3" s="1388"/>
      <c r="AA3" s="1401"/>
      <c r="AB3" s="1386"/>
      <c r="AC3" s="1386"/>
      <c r="AD3" s="1386"/>
      <c r="AE3" s="1386"/>
      <c r="AF3" s="1386"/>
    </row>
    <row r="4" spans="1:32" ht="14.25" customHeight="1" x14ac:dyDescent="0.2">
      <c r="A4" s="285"/>
      <c r="B4" s="286"/>
      <c r="C4" s="287">
        <v>1</v>
      </c>
      <c r="D4" s="287">
        <f t="shared" ref="D4:AA4" si="0">C4+1</f>
        <v>2</v>
      </c>
      <c r="E4" s="287">
        <f t="shared" si="0"/>
        <v>3</v>
      </c>
      <c r="F4" s="287">
        <f>E4+1</f>
        <v>4</v>
      </c>
      <c r="G4" s="287">
        <f>F4+1</f>
        <v>5</v>
      </c>
      <c r="H4" s="287">
        <f>G4+1</f>
        <v>6</v>
      </c>
      <c r="I4" s="287">
        <f t="shared" si="0"/>
        <v>7</v>
      </c>
      <c r="J4" s="287">
        <f t="shared" si="0"/>
        <v>8</v>
      </c>
      <c r="K4" s="287">
        <f t="shared" si="0"/>
        <v>9</v>
      </c>
      <c r="L4" s="287">
        <f t="shared" si="0"/>
        <v>10</v>
      </c>
      <c r="M4" s="287">
        <f t="shared" si="0"/>
        <v>11</v>
      </c>
      <c r="N4" s="287">
        <f t="shared" si="0"/>
        <v>12</v>
      </c>
      <c r="O4" s="287">
        <f t="shared" si="0"/>
        <v>13</v>
      </c>
      <c r="P4" s="287">
        <f t="shared" si="0"/>
        <v>14</v>
      </c>
      <c r="Q4" s="287">
        <f t="shared" si="0"/>
        <v>15</v>
      </c>
      <c r="R4" s="287">
        <f t="shared" si="0"/>
        <v>16</v>
      </c>
      <c r="S4" s="287">
        <f t="shared" si="0"/>
        <v>17</v>
      </c>
      <c r="T4" s="287">
        <f t="shared" si="0"/>
        <v>18</v>
      </c>
      <c r="U4" s="287">
        <f t="shared" si="0"/>
        <v>19</v>
      </c>
      <c r="V4" s="287">
        <f t="shared" si="0"/>
        <v>20</v>
      </c>
      <c r="W4" s="287">
        <f t="shared" si="0"/>
        <v>21</v>
      </c>
      <c r="X4" s="287">
        <f t="shared" si="0"/>
        <v>22</v>
      </c>
      <c r="Y4" s="287">
        <f t="shared" si="0"/>
        <v>23</v>
      </c>
      <c r="Z4" s="287">
        <f t="shared" si="0"/>
        <v>24</v>
      </c>
      <c r="AA4" s="287">
        <f t="shared" si="0"/>
        <v>25</v>
      </c>
      <c r="AB4" s="287">
        <f>AA4+1</f>
        <v>26</v>
      </c>
      <c r="AC4" s="287">
        <f>AB4+1</f>
        <v>27</v>
      </c>
      <c r="AD4" s="287">
        <f>AC4+1</f>
        <v>28</v>
      </c>
      <c r="AE4" s="287">
        <f>AD4+1</f>
        <v>29</v>
      </c>
      <c r="AF4" s="287">
        <f>AE4+1</f>
        <v>30</v>
      </c>
    </row>
    <row r="5" spans="1:32" s="1129" customFormat="1" ht="36" customHeight="1" x14ac:dyDescent="0.2">
      <c r="A5" s="1126"/>
      <c r="B5" s="1127"/>
      <c r="C5" s="939" t="s">
        <v>1061</v>
      </c>
      <c r="D5" s="939" t="s">
        <v>1073</v>
      </c>
      <c r="E5" s="939" t="s">
        <v>1063</v>
      </c>
      <c r="F5" s="939" t="s">
        <v>965</v>
      </c>
      <c r="G5" s="939" t="s">
        <v>940</v>
      </c>
      <c r="H5" s="939" t="s">
        <v>1374</v>
      </c>
      <c r="I5" s="939" t="s">
        <v>1074</v>
      </c>
      <c r="J5" s="939" t="s">
        <v>1075</v>
      </c>
      <c r="K5" s="939" t="s">
        <v>1373</v>
      </c>
      <c r="L5" s="939" t="s">
        <v>1076</v>
      </c>
      <c r="M5" s="939" t="s">
        <v>1077</v>
      </c>
      <c r="N5" s="939" t="s">
        <v>1371</v>
      </c>
      <c r="O5" s="939" t="s">
        <v>1078</v>
      </c>
      <c r="P5" s="939" t="s">
        <v>1079</v>
      </c>
      <c r="Q5" s="939" t="s">
        <v>1372</v>
      </c>
      <c r="R5" s="939" t="s">
        <v>1080</v>
      </c>
      <c r="S5" s="939" t="s">
        <v>1081</v>
      </c>
      <c r="T5" s="939" t="s">
        <v>1082</v>
      </c>
      <c r="U5" s="939" t="s">
        <v>1363</v>
      </c>
      <c r="V5" s="939" t="s">
        <v>1364</v>
      </c>
      <c r="W5" s="939" t="s">
        <v>1085</v>
      </c>
      <c r="X5" s="939" t="s">
        <v>1086</v>
      </c>
      <c r="Y5" s="939" t="s">
        <v>1087</v>
      </c>
      <c r="Z5" s="939" t="s">
        <v>1088</v>
      </c>
      <c r="AA5" s="939" t="s">
        <v>1069</v>
      </c>
      <c r="AB5" s="939" t="s">
        <v>1563</v>
      </c>
      <c r="AC5" s="939" t="s">
        <v>1370</v>
      </c>
      <c r="AD5" s="939" t="s">
        <v>1089</v>
      </c>
      <c r="AE5" s="939" t="s">
        <v>1383</v>
      </c>
      <c r="AF5" s="939" t="s">
        <v>1564</v>
      </c>
    </row>
    <row r="6" spans="1:32" s="1129" customFormat="1" ht="36" hidden="1" customHeight="1" x14ac:dyDescent="0.2">
      <c r="A6" s="1130"/>
      <c r="B6" s="1131"/>
      <c r="C6" s="943" t="s">
        <v>816</v>
      </c>
      <c r="D6" s="943" t="s">
        <v>816</v>
      </c>
      <c r="E6" s="943" t="s">
        <v>817</v>
      </c>
      <c r="F6" s="943" t="s">
        <v>972</v>
      </c>
      <c r="G6" s="943" t="s">
        <v>817</v>
      </c>
      <c r="H6" s="943" t="s">
        <v>924</v>
      </c>
      <c r="I6" s="943" t="s">
        <v>816</v>
      </c>
      <c r="J6" s="943" t="s">
        <v>817</v>
      </c>
      <c r="K6" s="943" t="s">
        <v>924</v>
      </c>
      <c r="L6" s="943" t="s">
        <v>816</v>
      </c>
      <c r="M6" s="943" t="s">
        <v>817</v>
      </c>
      <c r="N6" s="943" t="s">
        <v>924</v>
      </c>
      <c r="O6" s="943" t="s">
        <v>816</v>
      </c>
      <c r="P6" s="943" t="s">
        <v>817</v>
      </c>
      <c r="Q6" s="943" t="s">
        <v>924</v>
      </c>
      <c r="R6" s="943" t="s">
        <v>816</v>
      </c>
      <c r="S6" s="943" t="s">
        <v>817</v>
      </c>
      <c r="T6" s="943" t="s">
        <v>817</v>
      </c>
      <c r="U6" s="943" t="s">
        <v>1068</v>
      </c>
      <c r="V6" s="943" t="s">
        <v>1068</v>
      </c>
      <c r="W6" s="943" t="s">
        <v>817</v>
      </c>
      <c r="X6" s="943" t="s">
        <v>817</v>
      </c>
      <c r="Y6" s="943" t="s">
        <v>817</v>
      </c>
      <c r="Z6" s="943" t="s">
        <v>817</v>
      </c>
      <c r="AA6" s="943" t="s">
        <v>1069</v>
      </c>
      <c r="AB6" s="943" t="s">
        <v>1090</v>
      </c>
      <c r="AC6" s="943" t="s">
        <v>1070</v>
      </c>
      <c r="AD6" s="943" t="s">
        <v>817</v>
      </c>
      <c r="AE6" s="943" t="s">
        <v>817</v>
      </c>
      <c r="AF6" s="943" t="s">
        <v>1091</v>
      </c>
    </row>
    <row r="7" spans="1:32" ht="16.149999999999999" customHeight="1" x14ac:dyDescent="0.2">
      <c r="A7" s="58">
        <v>1</v>
      </c>
      <c r="B7" s="59" t="s">
        <v>6</v>
      </c>
      <c r="C7" s="270">
        <f>'8_2.1.18 SIS'!AR7</f>
        <v>0</v>
      </c>
      <c r="D7" s="60">
        <f>'Source Data'!O7</f>
        <v>6385.2526768902662</v>
      </c>
      <c r="E7" s="65">
        <f>C7*D7</f>
        <v>0</v>
      </c>
      <c r="F7" s="65">
        <v>598.40363440561384</v>
      </c>
      <c r="G7" s="65">
        <f t="shared" ref="G7:G38" si="1">$C7*F7</f>
        <v>0</v>
      </c>
      <c r="H7" s="289"/>
      <c r="I7" s="60">
        <f>'Source Data'!I7</f>
        <v>658.97263654491974</v>
      </c>
      <c r="J7" s="65">
        <f>H7*I7</f>
        <v>0</v>
      </c>
      <c r="K7" s="289"/>
      <c r="L7" s="60">
        <f>'Source Data'!J7</f>
        <v>179.71980996679628</v>
      </c>
      <c r="M7" s="65">
        <f>K7*L7</f>
        <v>0</v>
      </c>
      <c r="N7" s="289"/>
      <c r="O7" s="60">
        <f>'Source Data'!K7</f>
        <v>4492.9952491699069</v>
      </c>
      <c r="P7" s="65">
        <f>N7*O7</f>
        <v>0</v>
      </c>
      <c r="Q7" s="289"/>
      <c r="R7" s="60">
        <f>'Source Data'!L7</f>
        <v>1797.1980996679629</v>
      </c>
      <c r="S7" s="65">
        <f>Q7*R7</f>
        <v>0</v>
      </c>
      <c r="T7" s="92">
        <v>0</v>
      </c>
      <c r="U7" s="60"/>
      <c r="V7" s="60"/>
      <c r="W7" s="61">
        <f>U7+V7</f>
        <v>0</v>
      </c>
      <c r="X7" s="92">
        <f t="shared" ref="X7:X70" si="2">W7+T7</f>
        <v>0</v>
      </c>
      <c r="Y7" s="65">
        <f>ROUND(X7*-0.25%,0)</f>
        <v>0</v>
      </c>
      <c r="Z7" s="92">
        <f>SUM(X7:Y7)</f>
        <v>0</v>
      </c>
      <c r="AA7" s="60"/>
      <c r="AB7" s="92">
        <f>ROUND(SUM(Z7:AA7),0)</f>
        <v>0</v>
      </c>
      <c r="AC7" s="60"/>
      <c r="AD7" s="60">
        <f>AB7-AC7</f>
        <v>0</v>
      </c>
      <c r="AE7" s="92">
        <f t="shared" ref="AE7:AE38" si="3">ROUND(AD7/$AE$90,0)</f>
        <v>0</v>
      </c>
      <c r="AF7" s="96">
        <f>AB7</f>
        <v>0</v>
      </c>
    </row>
    <row r="8" spans="1:32" ht="16.149999999999999" customHeight="1" x14ac:dyDescent="0.2">
      <c r="A8" s="54">
        <v>2</v>
      </c>
      <c r="B8" s="55" t="s">
        <v>7</v>
      </c>
      <c r="C8" s="271">
        <f>'8_2.1.18 SIS'!AR8</f>
        <v>0</v>
      </c>
      <c r="D8" s="56">
        <f>'Source Data'!O8</f>
        <v>7896.4082403587008</v>
      </c>
      <c r="E8" s="74">
        <f t="shared" ref="E8:E71" si="4">C8*D8</f>
        <v>0</v>
      </c>
      <c r="F8" s="74">
        <v>598.40363440561384</v>
      </c>
      <c r="G8" s="74">
        <f t="shared" si="1"/>
        <v>0</v>
      </c>
      <c r="H8" s="290"/>
      <c r="I8" s="56">
        <f>'Source Data'!I8</f>
        <v>744.36686504426837</v>
      </c>
      <c r="J8" s="74">
        <f t="shared" ref="J8:J71" si="5">H8*I8</f>
        <v>0</v>
      </c>
      <c r="K8" s="290"/>
      <c r="L8" s="56">
        <f>'Source Data'!J8</f>
        <v>203.00914501207316</v>
      </c>
      <c r="M8" s="74">
        <f t="shared" ref="M8:M71" si="6">K8*L8</f>
        <v>0</v>
      </c>
      <c r="N8" s="290"/>
      <c r="O8" s="56">
        <f>'Source Data'!K8</f>
        <v>5075.2286253018301</v>
      </c>
      <c r="P8" s="74">
        <f t="shared" ref="P8:P71" si="7">N8*O8</f>
        <v>0</v>
      </c>
      <c r="Q8" s="290"/>
      <c r="R8" s="56">
        <f>'Source Data'!L8</f>
        <v>2030.0914501207317</v>
      </c>
      <c r="S8" s="74">
        <f t="shared" ref="S8:S71" si="8">Q8*R8</f>
        <v>0</v>
      </c>
      <c r="T8" s="93">
        <v>0</v>
      </c>
      <c r="U8" s="56"/>
      <c r="V8" s="56"/>
      <c r="W8" s="57">
        <f t="shared" ref="W8:W71" si="9">U8+V8</f>
        <v>0</v>
      </c>
      <c r="X8" s="93">
        <f t="shared" si="2"/>
        <v>0</v>
      </c>
      <c r="Y8" s="74">
        <f t="shared" ref="Y8:Y71" si="10">ROUND(X8*-0.25%,0)</f>
        <v>0</v>
      </c>
      <c r="Z8" s="93">
        <f t="shared" ref="Z8:Z71" si="11">SUM(X8:Y8)</f>
        <v>0</v>
      </c>
      <c r="AA8" s="56"/>
      <c r="AB8" s="93">
        <f t="shared" ref="AB8:AB71" si="12">ROUND(SUM(Z8:AA8),0)</f>
        <v>0</v>
      </c>
      <c r="AC8" s="56"/>
      <c r="AD8" s="56">
        <f t="shared" ref="AD8:AD71" si="13">AB8-AC8</f>
        <v>0</v>
      </c>
      <c r="AE8" s="93">
        <f t="shared" si="3"/>
        <v>0</v>
      </c>
      <c r="AF8" s="97">
        <f t="shared" ref="AF8:AF71" si="14">AB8</f>
        <v>0</v>
      </c>
    </row>
    <row r="9" spans="1:32" ht="16.149999999999999" customHeight="1" x14ac:dyDescent="0.2">
      <c r="A9" s="54">
        <v>3</v>
      </c>
      <c r="B9" s="55" t="s">
        <v>8</v>
      </c>
      <c r="C9" s="271">
        <f>'8_2.1.18 SIS'!AR9</f>
        <v>0</v>
      </c>
      <c r="D9" s="56">
        <f>'Source Data'!O9</f>
        <v>9430.4466078757869</v>
      </c>
      <c r="E9" s="74">
        <f t="shared" si="4"/>
        <v>0</v>
      </c>
      <c r="F9" s="74">
        <v>598.40363440561384</v>
      </c>
      <c r="G9" s="74">
        <f t="shared" si="1"/>
        <v>0</v>
      </c>
      <c r="H9" s="290"/>
      <c r="I9" s="56">
        <f>'Source Data'!I9</f>
        <v>529.43529443774321</v>
      </c>
      <c r="J9" s="74">
        <f t="shared" si="5"/>
        <v>0</v>
      </c>
      <c r="K9" s="290"/>
      <c r="L9" s="56">
        <f>'Source Data'!J9</f>
        <v>144.39144393756632</v>
      </c>
      <c r="M9" s="74">
        <f t="shared" si="6"/>
        <v>0</v>
      </c>
      <c r="N9" s="290"/>
      <c r="O9" s="56">
        <f>'Source Data'!K9</f>
        <v>3609.7860984391582</v>
      </c>
      <c r="P9" s="74">
        <f t="shared" si="7"/>
        <v>0</v>
      </c>
      <c r="Q9" s="290"/>
      <c r="R9" s="56">
        <f>'Source Data'!L9</f>
        <v>1443.9144393756631</v>
      </c>
      <c r="S9" s="74">
        <f t="shared" si="8"/>
        <v>0</v>
      </c>
      <c r="T9" s="93">
        <v>0</v>
      </c>
      <c r="U9" s="56"/>
      <c r="V9" s="56"/>
      <c r="W9" s="57">
        <f t="shared" si="9"/>
        <v>0</v>
      </c>
      <c r="X9" s="93">
        <f t="shared" si="2"/>
        <v>0</v>
      </c>
      <c r="Y9" s="74">
        <f t="shared" si="10"/>
        <v>0</v>
      </c>
      <c r="Z9" s="93">
        <f t="shared" si="11"/>
        <v>0</v>
      </c>
      <c r="AA9" s="56"/>
      <c r="AB9" s="93">
        <f t="shared" si="12"/>
        <v>0</v>
      </c>
      <c r="AC9" s="56"/>
      <c r="AD9" s="56">
        <f t="shared" si="13"/>
        <v>0</v>
      </c>
      <c r="AE9" s="93">
        <f t="shared" si="3"/>
        <v>0</v>
      </c>
      <c r="AF9" s="97">
        <f t="shared" si="14"/>
        <v>0</v>
      </c>
    </row>
    <row r="10" spans="1:32" ht="16.149999999999999" customHeight="1" x14ac:dyDescent="0.2">
      <c r="A10" s="54">
        <v>4</v>
      </c>
      <c r="B10" s="55" t="s">
        <v>9</v>
      </c>
      <c r="C10" s="271">
        <f>'8_2.1.18 SIS'!AR10</f>
        <v>0</v>
      </c>
      <c r="D10" s="56">
        <f>'Source Data'!O10</f>
        <v>8236.6703933253812</v>
      </c>
      <c r="E10" s="74">
        <f t="shared" si="4"/>
        <v>0</v>
      </c>
      <c r="F10" s="74">
        <v>598.40363440561384</v>
      </c>
      <c r="G10" s="74">
        <f t="shared" si="1"/>
        <v>0</v>
      </c>
      <c r="H10" s="290"/>
      <c r="I10" s="56">
        <f>'Source Data'!I10</f>
        <v>687.66452541183287</v>
      </c>
      <c r="J10" s="74">
        <f t="shared" si="5"/>
        <v>0</v>
      </c>
      <c r="K10" s="290"/>
      <c r="L10" s="56">
        <f>'Source Data'!J10</f>
        <v>187.54487056686349</v>
      </c>
      <c r="M10" s="74">
        <f t="shared" si="6"/>
        <v>0</v>
      </c>
      <c r="N10" s="290"/>
      <c r="O10" s="56">
        <f>'Source Data'!K10</f>
        <v>4688.6217641715884</v>
      </c>
      <c r="P10" s="74">
        <f t="shared" si="7"/>
        <v>0</v>
      </c>
      <c r="Q10" s="290"/>
      <c r="R10" s="56">
        <f>'Source Data'!L10</f>
        <v>1875.4487056686353</v>
      </c>
      <c r="S10" s="74">
        <f t="shared" si="8"/>
        <v>0</v>
      </c>
      <c r="T10" s="93">
        <v>0</v>
      </c>
      <c r="U10" s="56"/>
      <c r="V10" s="56"/>
      <c r="W10" s="57">
        <f t="shared" si="9"/>
        <v>0</v>
      </c>
      <c r="X10" s="93">
        <f t="shared" si="2"/>
        <v>0</v>
      </c>
      <c r="Y10" s="74">
        <f t="shared" si="10"/>
        <v>0</v>
      </c>
      <c r="Z10" s="93">
        <f t="shared" si="11"/>
        <v>0</v>
      </c>
      <c r="AA10" s="56"/>
      <c r="AB10" s="93">
        <f t="shared" si="12"/>
        <v>0</v>
      </c>
      <c r="AC10" s="56"/>
      <c r="AD10" s="56">
        <f t="shared" si="13"/>
        <v>0</v>
      </c>
      <c r="AE10" s="93">
        <f t="shared" si="3"/>
        <v>0</v>
      </c>
      <c r="AF10" s="97">
        <f t="shared" si="14"/>
        <v>0</v>
      </c>
    </row>
    <row r="11" spans="1:32" ht="16.149999999999999" customHeight="1" x14ac:dyDescent="0.2">
      <c r="A11" s="49">
        <v>5</v>
      </c>
      <c r="B11" s="50" t="s">
        <v>10</v>
      </c>
      <c r="C11" s="272">
        <f>'8_2.1.18 SIS'!AR11</f>
        <v>0</v>
      </c>
      <c r="D11" s="51">
        <f>'Source Data'!O11</f>
        <v>6175.2088110316745</v>
      </c>
      <c r="E11" s="80">
        <f t="shared" si="4"/>
        <v>0</v>
      </c>
      <c r="F11" s="80">
        <v>598.40363440561384</v>
      </c>
      <c r="G11" s="80">
        <f t="shared" si="1"/>
        <v>0</v>
      </c>
      <c r="H11" s="291"/>
      <c r="I11" s="51">
        <f>'Source Data'!I11</f>
        <v>699.44299073701018</v>
      </c>
      <c r="J11" s="80">
        <f t="shared" si="5"/>
        <v>0</v>
      </c>
      <c r="K11" s="291"/>
      <c r="L11" s="51">
        <f>'Source Data'!J11</f>
        <v>190.75717929191185</v>
      </c>
      <c r="M11" s="80">
        <f t="shared" si="6"/>
        <v>0</v>
      </c>
      <c r="N11" s="291"/>
      <c r="O11" s="51">
        <f>'Source Data'!K11</f>
        <v>4768.9294822977972</v>
      </c>
      <c r="P11" s="80">
        <f t="shared" si="7"/>
        <v>0</v>
      </c>
      <c r="Q11" s="291"/>
      <c r="R11" s="51">
        <f>'Source Data'!L11</f>
        <v>1907.5717929191187</v>
      </c>
      <c r="S11" s="80">
        <f t="shared" si="8"/>
        <v>0</v>
      </c>
      <c r="T11" s="94">
        <v>0</v>
      </c>
      <c r="U11" s="51"/>
      <c r="V11" s="51"/>
      <c r="W11" s="52">
        <f t="shared" si="9"/>
        <v>0</v>
      </c>
      <c r="X11" s="94">
        <f t="shared" si="2"/>
        <v>0</v>
      </c>
      <c r="Y11" s="80">
        <f t="shared" si="10"/>
        <v>0</v>
      </c>
      <c r="Z11" s="94">
        <f t="shared" si="11"/>
        <v>0</v>
      </c>
      <c r="AA11" s="51"/>
      <c r="AB11" s="94">
        <f t="shared" si="12"/>
        <v>0</v>
      </c>
      <c r="AC11" s="53"/>
      <c r="AD11" s="51">
        <f t="shared" si="13"/>
        <v>0</v>
      </c>
      <c r="AE11" s="95">
        <f t="shared" si="3"/>
        <v>0</v>
      </c>
      <c r="AF11" s="95">
        <f t="shared" si="14"/>
        <v>0</v>
      </c>
    </row>
    <row r="12" spans="1:32" ht="16.149999999999999" customHeight="1" x14ac:dyDescent="0.2">
      <c r="A12" s="58">
        <v>6</v>
      </c>
      <c r="B12" s="59" t="s">
        <v>11</v>
      </c>
      <c r="C12" s="270">
        <f>'8_2.1.18 SIS'!AR12</f>
        <v>0</v>
      </c>
      <c r="D12" s="60">
        <f>'Source Data'!O12</f>
        <v>8460.378988993878</v>
      </c>
      <c r="E12" s="65">
        <f t="shared" si="4"/>
        <v>0</v>
      </c>
      <c r="F12" s="65">
        <v>598.40363440561384</v>
      </c>
      <c r="G12" s="65">
        <f t="shared" si="1"/>
        <v>0</v>
      </c>
      <c r="H12" s="289"/>
      <c r="I12" s="60">
        <f>'Source Data'!I12</f>
        <v>671.54041297688354</v>
      </c>
      <c r="J12" s="65">
        <f t="shared" si="5"/>
        <v>0</v>
      </c>
      <c r="K12" s="289"/>
      <c r="L12" s="60">
        <f>'Source Data'!J12</f>
        <v>183.14738535733184</v>
      </c>
      <c r="M12" s="65">
        <f t="shared" si="6"/>
        <v>0</v>
      </c>
      <c r="N12" s="289"/>
      <c r="O12" s="60">
        <f>'Source Data'!K12</f>
        <v>4578.6846339332969</v>
      </c>
      <c r="P12" s="65">
        <f t="shared" si="7"/>
        <v>0</v>
      </c>
      <c r="Q12" s="289"/>
      <c r="R12" s="60">
        <f>'Source Data'!L12</f>
        <v>1831.4738535733186</v>
      </c>
      <c r="S12" s="65">
        <f t="shared" si="8"/>
        <v>0</v>
      </c>
      <c r="T12" s="92">
        <v>0</v>
      </c>
      <c r="U12" s="60"/>
      <c r="V12" s="60"/>
      <c r="W12" s="61">
        <f t="shared" si="9"/>
        <v>0</v>
      </c>
      <c r="X12" s="92">
        <f t="shared" si="2"/>
        <v>0</v>
      </c>
      <c r="Y12" s="65">
        <f t="shared" si="10"/>
        <v>0</v>
      </c>
      <c r="Z12" s="92">
        <f t="shared" si="11"/>
        <v>0</v>
      </c>
      <c r="AA12" s="60"/>
      <c r="AB12" s="92">
        <f t="shared" si="12"/>
        <v>0</v>
      </c>
      <c r="AC12" s="60"/>
      <c r="AD12" s="60">
        <f t="shared" si="13"/>
        <v>0</v>
      </c>
      <c r="AE12" s="92">
        <f t="shared" si="3"/>
        <v>0</v>
      </c>
      <c r="AF12" s="96">
        <f t="shared" si="14"/>
        <v>0</v>
      </c>
    </row>
    <row r="13" spans="1:32" ht="16.149999999999999" customHeight="1" x14ac:dyDescent="0.2">
      <c r="A13" s="54">
        <v>7</v>
      </c>
      <c r="B13" s="55" t="s">
        <v>12</v>
      </c>
      <c r="C13" s="271">
        <f>'8_2.1.18 SIS'!AR13</f>
        <v>0</v>
      </c>
      <c r="D13" s="56">
        <f>'Source Data'!O13</f>
        <v>14162.028556084506</v>
      </c>
      <c r="E13" s="74">
        <f t="shared" si="4"/>
        <v>0</v>
      </c>
      <c r="F13" s="74">
        <v>598.40363440561384</v>
      </c>
      <c r="G13" s="74">
        <f t="shared" si="1"/>
        <v>0</v>
      </c>
      <c r="H13" s="290"/>
      <c r="I13" s="56">
        <f>'Source Data'!I13</f>
        <v>422.20328372683736</v>
      </c>
      <c r="J13" s="74">
        <f t="shared" si="5"/>
        <v>0</v>
      </c>
      <c r="K13" s="290"/>
      <c r="L13" s="56">
        <f>'Source Data'!J13</f>
        <v>115.14635010731928</v>
      </c>
      <c r="M13" s="74">
        <f t="shared" si="6"/>
        <v>0</v>
      </c>
      <c r="N13" s="290"/>
      <c r="O13" s="56">
        <f>'Source Data'!K13</f>
        <v>2878.6587526829821</v>
      </c>
      <c r="P13" s="74">
        <f t="shared" si="7"/>
        <v>0</v>
      </c>
      <c r="Q13" s="290"/>
      <c r="R13" s="56">
        <f>'Source Data'!L13</f>
        <v>1151.4635010731927</v>
      </c>
      <c r="S13" s="74">
        <f t="shared" si="8"/>
        <v>0</v>
      </c>
      <c r="T13" s="93">
        <v>0</v>
      </c>
      <c r="U13" s="56"/>
      <c r="V13" s="56"/>
      <c r="W13" s="57">
        <f t="shared" si="9"/>
        <v>0</v>
      </c>
      <c r="X13" s="93">
        <f t="shared" si="2"/>
        <v>0</v>
      </c>
      <c r="Y13" s="74">
        <f t="shared" si="10"/>
        <v>0</v>
      </c>
      <c r="Z13" s="93">
        <f t="shared" si="11"/>
        <v>0</v>
      </c>
      <c r="AA13" s="56"/>
      <c r="AB13" s="93">
        <f t="shared" si="12"/>
        <v>0</v>
      </c>
      <c r="AC13" s="56"/>
      <c r="AD13" s="56">
        <f t="shared" si="13"/>
        <v>0</v>
      </c>
      <c r="AE13" s="93">
        <f t="shared" si="3"/>
        <v>0</v>
      </c>
      <c r="AF13" s="97">
        <f t="shared" si="14"/>
        <v>0</v>
      </c>
    </row>
    <row r="14" spans="1:32" ht="16.149999999999999" customHeight="1" x14ac:dyDescent="0.2">
      <c r="A14" s="54">
        <v>8</v>
      </c>
      <c r="B14" s="55" t="s">
        <v>13</v>
      </c>
      <c r="C14" s="271">
        <f>'8_2.1.18 SIS'!AR14</f>
        <v>0</v>
      </c>
      <c r="D14" s="56">
        <f>'Source Data'!O14</f>
        <v>8601.2356586322803</v>
      </c>
      <c r="E14" s="74">
        <f t="shared" si="4"/>
        <v>0</v>
      </c>
      <c r="F14" s="74">
        <v>598.40363440561384</v>
      </c>
      <c r="G14" s="74">
        <f t="shared" si="1"/>
        <v>0</v>
      </c>
      <c r="H14" s="290"/>
      <c r="I14" s="56">
        <f>'Source Data'!I14</f>
        <v>631.46888950213452</v>
      </c>
      <c r="J14" s="74">
        <f t="shared" si="5"/>
        <v>0</v>
      </c>
      <c r="K14" s="290"/>
      <c r="L14" s="56">
        <f>'Source Data'!J14</f>
        <v>172.21878804603671</v>
      </c>
      <c r="M14" s="74">
        <f t="shared" si="6"/>
        <v>0</v>
      </c>
      <c r="N14" s="290"/>
      <c r="O14" s="56">
        <f>'Source Data'!K14</f>
        <v>4305.4697011509179</v>
      </c>
      <c r="P14" s="74">
        <f t="shared" si="7"/>
        <v>0</v>
      </c>
      <c r="Q14" s="290"/>
      <c r="R14" s="56">
        <f>'Source Data'!L14</f>
        <v>1722.1878804603671</v>
      </c>
      <c r="S14" s="74">
        <f t="shared" si="8"/>
        <v>0</v>
      </c>
      <c r="T14" s="93">
        <v>0</v>
      </c>
      <c r="U14" s="56"/>
      <c r="V14" s="56"/>
      <c r="W14" s="57">
        <f t="shared" si="9"/>
        <v>0</v>
      </c>
      <c r="X14" s="93">
        <f t="shared" si="2"/>
        <v>0</v>
      </c>
      <c r="Y14" s="74">
        <f t="shared" si="10"/>
        <v>0</v>
      </c>
      <c r="Z14" s="93">
        <f t="shared" si="11"/>
        <v>0</v>
      </c>
      <c r="AA14" s="56"/>
      <c r="AB14" s="93">
        <f t="shared" si="12"/>
        <v>0</v>
      </c>
      <c r="AC14" s="56"/>
      <c r="AD14" s="56">
        <f t="shared" si="13"/>
        <v>0</v>
      </c>
      <c r="AE14" s="93">
        <f t="shared" si="3"/>
        <v>0</v>
      </c>
      <c r="AF14" s="97">
        <f t="shared" si="14"/>
        <v>0</v>
      </c>
    </row>
    <row r="15" spans="1:32" ht="16.149999999999999" customHeight="1" x14ac:dyDescent="0.2">
      <c r="A15" s="54">
        <v>9</v>
      </c>
      <c r="B15" s="55" t="s">
        <v>14</v>
      </c>
      <c r="C15" s="271">
        <f>'8_2.1.18 SIS'!AR15</f>
        <v>0</v>
      </c>
      <c r="D15" s="56">
        <f>'Source Data'!O15</f>
        <v>8897.9766413720354</v>
      </c>
      <c r="E15" s="74">
        <f t="shared" si="4"/>
        <v>0</v>
      </c>
      <c r="F15" s="74">
        <v>598.40363440561384</v>
      </c>
      <c r="G15" s="74">
        <f t="shared" si="1"/>
        <v>0</v>
      </c>
      <c r="H15" s="290"/>
      <c r="I15" s="56">
        <f>'Source Data'!I15</f>
        <v>606.55190779573797</v>
      </c>
      <c r="J15" s="74">
        <f t="shared" si="5"/>
        <v>0</v>
      </c>
      <c r="K15" s="290"/>
      <c r="L15" s="56">
        <f>'Source Data'!J15</f>
        <v>165.42324758065581</v>
      </c>
      <c r="M15" s="74">
        <f t="shared" si="6"/>
        <v>0</v>
      </c>
      <c r="N15" s="290"/>
      <c r="O15" s="56">
        <f>'Source Data'!K15</f>
        <v>4135.5811895163952</v>
      </c>
      <c r="P15" s="74">
        <f t="shared" si="7"/>
        <v>0</v>
      </c>
      <c r="Q15" s="290"/>
      <c r="R15" s="56">
        <f>'Source Data'!L15</f>
        <v>1654.2324758065579</v>
      </c>
      <c r="S15" s="74">
        <f t="shared" si="8"/>
        <v>0</v>
      </c>
      <c r="T15" s="93">
        <v>0</v>
      </c>
      <c r="U15" s="56"/>
      <c r="V15" s="56"/>
      <c r="W15" s="57">
        <f t="shared" si="9"/>
        <v>0</v>
      </c>
      <c r="X15" s="93">
        <f t="shared" si="2"/>
        <v>0</v>
      </c>
      <c r="Y15" s="74">
        <f t="shared" si="10"/>
        <v>0</v>
      </c>
      <c r="Z15" s="93">
        <f t="shared" si="11"/>
        <v>0</v>
      </c>
      <c r="AA15" s="56"/>
      <c r="AB15" s="93">
        <f t="shared" si="12"/>
        <v>0</v>
      </c>
      <c r="AC15" s="56"/>
      <c r="AD15" s="56">
        <f t="shared" si="13"/>
        <v>0</v>
      </c>
      <c r="AE15" s="93">
        <f t="shared" si="3"/>
        <v>0</v>
      </c>
      <c r="AF15" s="97">
        <f t="shared" si="14"/>
        <v>0</v>
      </c>
    </row>
    <row r="16" spans="1:32" ht="16.149999999999999" customHeight="1" x14ac:dyDescent="0.2">
      <c r="A16" s="49">
        <v>10</v>
      </c>
      <c r="B16" s="50" t="s">
        <v>15</v>
      </c>
      <c r="C16" s="272">
        <f>'8_2.1.18 SIS'!AR16</f>
        <v>0</v>
      </c>
      <c r="D16" s="51">
        <f>'Source Data'!O16</f>
        <v>10589.356861604319</v>
      </c>
      <c r="E16" s="80">
        <f t="shared" si="4"/>
        <v>0</v>
      </c>
      <c r="F16" s="80">
        <v>598.40363440561384</v>
      </c>
      <c r="G16" s="80">
        <f t="shared" si="1"/>
        <v>0</v>
      </c>
      <c r="H16" s="291"/>
      <c r="I16" s="51">
        <f>'Source Data'!I16</f>
        <v>486.95555408614769</v>
      </c>
      <c r="J16" s="80">
        <f t="shared" si="5"/>
        <v>0</v>
      </c>
      <c r="K16" s="291"/>
      <c r="L16" s="51">
        <f>'Source Data'!J16</f>
        <v>132.806060205313</v>
      </c>
      <c r="M16" s="80">
        <f t="shared" si="6"/>
        <v>0</v>
      </c>
      <c r="N16" s="291"/>
      <c r="O16" s="51">
        <f>'Source Data'!K16</f>
        <v>3320.1515051328256</v>
      </c>
      <c r="P16" s="80">
        <f t="shared" si="7"/>
        <v>0</v>
      </c>
      <c r="Q16" s="291"/>
      <c r="R16" s="51">
        <f>'Source Data'!L16</f>
        <v>1328.06060205313</v>
      </c>
      <c r="S16" s="80">
        <f t="shared" si="8"/>
        <v>0</v>
      </c>
      <c r="T16" s="94">
        <v>0</v>
      </c>
      <c r="U16" s="51"/>
      <c r="V16" s="51"/>
      <c r="W16" s="52">
        <f t="shared" si="9"/>
        <v>0</v>
      </c>
      <c r="X16" s="94">
        <f t="shared" si="2"/>
        <v>0</v>
      </c>
      <c r="Y16" s="80">
        <f t="shared" si="10"/>
        <v>0</v>
      </c>
      <c r="Z16" s="94">
        <f t="shared" si="11"/>
        <v>0</v>
      </c>
      <c r="AA16" s="51"/>
      <c r="AB16" s="94">
        <f t="shared" si="12"/>
        <v>0</v>
      </c>
      <c r="AC16" s="53"/>
      <c r="AD16" s="51">
        <f t="shared" si="13"/>
        <v>0</v>
      </c>
      <c r="AE16" s="95">
        <f t="shared" si="3"/>
        <v>0</v>
      </c>
      <c r="AF16" s="95">
        <f t="shared" si="14"/>
        <v>0</v>
      </c>
    </row>
    <row r="17" spans="1:32" ht="16.149999999999999" customHeight="1" x14ac:dyDescent="0.2">
      <c r="A17" s="58">
        <v>11</v>
      </c>
      <c r="B17" s="59" t="s">
        <v>16</v>
      </c>
      <c r="C17" s="270">
        <f>'8_2.1.18 SIS'!AR17</f>
        <v>0</v>
      </c>
      <c r="D17" s="60">
        <f>'Source Data'!O17</f>
        <v>8313.5847819377013</v>
      </c>
      <c r="E17" s="65">
        <f t="shared" si="4"/>
        <v>0</v>
      </c>
      <c r="F17" s="65">
        <v>598.40363440561384</v>
      </c>
      <c r="G17" s="65">
        <f t="shared" si="1"/>
        <v>0</v>
      </c>
      <c r="H17" s="289"/>
      <c r="I17" s="60">
        <f>'Source Data'!I17</f>
        <v>720.86562862338462</v>
      </c>
      <c r="J17" s="65">
        <f t="shared" si="5"/>
        <v>0</v>
      </c>
      <c r="K17" s="289"/>
      <c r="L17" s="60">
        <f>'Source Data'!J17</f>
        <v>196.59971689728673</v>
      </c>
      <c r="M17" s="65">
        <f t="shared" si="6"/>
        <v>0</v>
      </c>
      <c r="N17" s="289"/>
      <c r="O17" s="60">
        <f>'Source Data'!K17</f>
        <v>4914.9929224321686</v>
      </c>
      <c r="P17" s="65">
        <f t="shared" si="7"/>
        <v>0</v>
      </c>
      <c r="Q17" s="289"/>
      <c r="R17" s="60">
        <f>'Source Data'!L17</f>
        <v>1965.9971689728673</v>
      </c>
      <c r="S17" s="65">
        <f t="shared" si="8"/>
        <v>0</v>
      </c>
      <c r="T17" s="92">
        <v>0</v>
      </c>
      <c r="U17" s="60"/>
      <c r="V17" s="60"/>
      <c r="W17" s="61">
        <f t="shared" si="9"/>
        <v>0</v>
      </c>
      <c r="X17" s="92">
        <f t="shared" si="2"/>
        <v>0</v>
      </c>
      <c r="Y17" s="65">
        <f t="shared" si="10"/>
        <v>0</v>
      </c>
      <c r="Z17" s="92">
        <f t="shared" si="11"/>
        <v>0</v>
      </c>
      <c r="AA17" s="60"/>
      <c r="AB17" s="92">
        <f t="shared" si="12"/>
        <v>0</v>
      </c>
      <c r="AC17" s="60"/>
      <c r="AD17" s="60">
        <f t="shared" si="13"/>
        <v>0</v>
      </c>
      <c r="AE17" s="92">
        <f t="shared" si="3"/>
        <v>0</v>
      </c>
      <c r="AF17" s="96">
        <f t="shared" si="14"/>
        <v>0</v>
      </c>
    </row>
    <row r="18" spans="1:32" ht="16.149999999999999" customHeight="1" x14ac:dyDescent="0.2">
      <c r="A18" s="54">
        <v>12</v>
      </c>
      <c r="B18" s="55" t="s">
        <v>17</v>
      </c>
      <c r="C18" s="271">
        <f>'8_2.1.18 SIS'!AR18</f>
        <v>0</v>
      </c>
      <c r="D18" s="56">
        <f>'Source Data'!O18</f>
        <v>8317.2024583417533</v>
      </c>
      <c r="E18" s="74">
        <f t="shared" si="4"/>
        <v>0</v>
      </c>
      <c r="F18" s="74">
        <v>598.40363440561384</v>
      </c>
      <c r="G18" s="74">
        <f t="shared" si="1"/>
        <v>0</v>
      </c>
      <c r="H18" s="290"/>
      <c r="I18" s="56">
        <f>'Source Data'!I18</f>
        <v>374.0615666318472</v>
      </c>
      <c r="J18" s="74">
        <f t="shared" si="5"/>
        <v>0</v>
      </c>
      <c r="K18" s="290"/>
      <c r="L18" s="56">
        <f>'Source Data'!J18</f>
        <v>102.01679089959471</v>
      </c>
      <c r="M18" s="74">
        <f t="shared" si="6"/>
        <v>0</v>
      </c>
      <c r="N18" s="290"/>
      <c r="O18" s="56">
        <f>'Source Data'!K18</f>
        <v>2550.4197724898677</v>
      </c>
      <c r="P18" s="74">
        <f t="shared" si="7"/>
        <v>0</v>
      </c>
      <c r="Q18" s="290"/>
      <c r="R18" s="56">
        <f>'Source Data'!L18</f>
        <v>1020.1679089959471</v>
      </c>
      <c r="S18" s="74">
        <f t="shared" si="8"/>
        <v>0</v>
      </c>
      <c r="T18" s="93">
        <v>0</v>
      </c>
      <c r="U18" s="56"/>
      <c r="V18" s="56"/>
      <c r="W18" s="57">
        <f t="shared" si="9"/>
        <v>0</v>
      </c>
      <c r="X18" s="93">
        <f t="shared" si="2"/>
        <v>0</v>
      </c>
      <c r="Y18" s="74">
        <f t="shared" si="10"/>
        <v>0</v>
      </c>
      <c r="Z18" s="93">
        <f t="shared" si="11"/>
        <v>0</v>
      </c>
      <c r="AA18" s="56"/>
      <c r="AB18" s="93">
        <f t="shared" si="12"/>
        <v>0</v>
      </c>
      <c r="AC18" s="56"/>
      <c r="AD18" s="56">
        <f t="shared" si="13"/>
        <v>0</v>
      </c>
      <c r="AE18" s="93">
        <f t="shared" si="3"/>
        <v>0</v>
      </c>
      <c r="AF18" s="97">
        <f t="shared" si="14"/>
        <v>0</v>
      </c>
    </row>
    <row r="19" spans="1:32" ht="16.149999999999999" customHeight="1" x14ac:dyDescent="0.2">
      <c r="A19" s="54">
        <v>13</v>
      </c>
      <c r="B19" s="55" t="s">
        <v>18</v>
      </c>
      <c r="C19" s="271">
        <f>'8_2.1.18 SIS'!AR19</f>
        <v>0</v>
      </c>
      <c r="D19" s="56">
        <f>'Source Data'!O19</f>
        <v>7521.7287066365761</v>
      </c>
      <c r="E19" s="74">
        <f t="shared" si="4"/>
        <v>0</v>
      </c>
      <c r="F19" s="74">
        <v>598.40363440561384</v>
      </c>
      <c r="G19" s="74">
        <f t="shared" si="1"/>
        <v>0</v>
      </c>
      <c r="H19" s="290"/>
      <c r="I19" s="56">
        <f>'Source Data'!I19</f>
        <v>725.51734025343501</v>
      </c>
      <c r="J19" s="74">
        <f t="shared" si="5"/>
        <v>0</v>
      </c>
      <c r="K19" s="290"/>
      <c r="L19" s="56">
        <f>'Source Data'!J19</f>
        <v>197.86836552366407</v>
      </c>
      <c r="M19" s="74">
        <f t="shared" si="6"/>
        <v>0</v>
      </c>
      <c r="N19" s="290"/>
      <c r="O19" s="56">
        <f>'Source Data'!K19</f>
        <v>4946.7091380916027</v>
      </c>
      <c r="P19" s="74">
        <f t="shared" si="7"/>
        <v>0</v>
      </c>
      <c r="Q19" s="290"/>
      <c r="R19" s="56">
        <f>'Source Data'!L19</f>
        <v>1978.6836552366412</v>
      </c>
      <c r="S19" s="74">
        <f t="shared" si="8"/>
        <v>0</v>
      </c>
      <c r="T19" s="93">
        <v>0</v>
      </c>
      <c r="U19" s="56"/>
      <c r="V19" s="56"/>
      <c r="W19" s="57">
        <f t="shared" si="9"/>
        <v>0</v>
      </c>
      <c r="X19" s="93">
        <f t="shared" si="2"/>
        <v>0</v>
      </c>
      <c r="Y19" s="74">
        <f t="shared" si="10"/>
        <v>0</v>
      </c>
      <c r="Z19" s="93">
        <f t="shared" si="11"/>
        <v>0</v>
      </c>
      <c r="AA19" s="56"/>
      <c r="AB19" s="93">
        <f t="shared" si="12"/>
        <v>0</v>
      </c>
      <c r="AC19" s="56"/>
      <c r="AD19" s="56">
        <f t="shared" si="13"/>
        <v>0</v>
      </c>
      <c r="AE19" s="93">
        <f t="shared" si="3"/>
        <v>0</v>
      </c>
      <c r="AF19" s="97">
        <f t="shared" si="14"/>
        <v>0</v>
      </c>
    </row>
    <row r="20" spans="1:32" ht="16.149999999999999" customHeight="1" x14ac:dyDescent="0.2">
      <c r="A20" s="54">
        <v>14</v>
      </c>
      <c r="B20" s="55" t="s">
        <v>19</v>
      </c>
      <c r="C20" s="271">
        <f>'8_2.1.18 SIS'!AR20</f>
        <v>0</v>
      </c>
      <c r="D20" s="56">
        <f>'Source Data'!O20</f>
        <v>7408.2512545353484</v>
      </c>
      <c r="E20" s="74">
        <f t="shared" si="4"/>
        <v>0</v>
      </c>
      <c r="F20" s="74">
        <v>598.40363440561384</v>
      </c>
      <c r="G20" s="74">
        <f t="shared" si="1"/>
        <v>0</v>
      </c>
      <c r="H20" s="290"/>
      <c r="I20" s="56">
        <f>'Source Data'!I20</f>
        <v>644.89230424636412</v>
      </c>
      <c r="J20" s="74">
        <f t="shared" si="5"/>
        <v>0</v>
      </c>
      <c r="K20" s="290"/>
      <c r="L20" s="56">
        <f>'Source Data'!J20</f>
        <v>175.87971933991753</v>
      </c>
      <c r="M20" s="74">
        <f t="shared" si="6"/>
        <v>0</v>
      </c>
      <c r="N20" s="290"/>
      <c r="O20" s="56">
        <f>'Source Data'!K20</f>
        <v>4396.9929834979375</v>
      </c>
      <c r="P20" s="74">
        <f t="shared" si="7"/>
        <v>0</v>
      </c>
      <c r="Q20" s="290"/>
      <c r="R20" s="56">
        <f>'Source Data'!L20</f>
        <v>1758.7971933991751</v>
      </c>
      <c r="S20" s="74">
        <f t="shared" si="8"/>
        <v>0</v>
      </c>
      <c r="T20" s="93">
        <v>0</v>
      </c>
      <c r="U20" s="56"/>
      <c r="V20" s="56"/>
      <c r="W20" s="57">
        <f t="shared" si="9"/>
        <v>0</v>
      </c>
      <c r="X20" s="93">
        <f t="shared" si="2"/>
        <v>0</v>
      </c>
      <c r="Y20" s="74">
        <f t="shared" si="10"/>
        <v>0</v>
      </c>
      <c r="Z20" s="93">
        <f t="shared" si="11"/>
        <v>0</v>
      </c>
      <c r="AA20" s="56"/>
      <c r="AB20" s="93">
        <f t="shared" si="12"/>
        <v>0</v>
      </c>
      <c r="AC20" s="56"/>
      <c r="AD20" s="56">
        <f t="shared" si="13"/>
        <v>0</v>
      </c>
      <c r="AE20" s="93">
        <f t="shared" si="3"/>
        <v>0</v>
      </c>
      <c r="AF20" s="97">
        <f t="shared" si="14"/>
        <v>0</v>
      </c>
    </row>
    <row r="21" spans="1:32" ht="16.149999999999999" customHeight="1" x14ac:dyDescent="0.2">
      <c r="A21" s="49">
        <v>15</v>
      </c>
      <c r="B21" s="50" t="s">
        <v>20</v>
      </c>
      <c r="C21" s="272">
        <f>'8_2.1.18 SIS'!AR21</f>
        <v>0</v>
      </c>
      <c r="D21" s="51">
        <f>'Source Data'!O21</f>
        <v>7408.4622105753842</v>
      </c>
      <c r="E21" s="80">
        <f t="shared" si="4"/>
        <v>0</v>
      </c>
      <c r="F21" s="80">
        <v>598.40363440561384</v>
      </c>
      <c r="G21" s="80">
        <f t="shared" si="1"/>
        <v>0</v>
      </c>
      <c r="H21" s="291"/>
      <c r="I21" s="51">
        <f>'Source Data'!I21</f>
        <v>701.0216863265847</v>
      </c>
      <c r="J21" s="80">
        <f t="shared" si="5"/>
        <v>0</v>
      </c>
      <c r="K21" s="291"/>
      <c r="L21" s="51">
        <f>'Source Data'!J21</f>
        <v>191.18773263452312</v>
      </c>
      <c r="M21" s="80">
        <f t="shared" si="6"/>
        <v>0</v>
      </c>
      <c r="N21" s="291"/>
      <c r="O21" s="51">
        <f>'Source Data'!K21</f>
        <v>4779.6933158630773</v>
      </c>
      <c r="P21" s="80">
        <f t="shared" si="7"/>
        <v>0</v>
      </c>
      <c r="Q21" s="291"/>
      <c r="R21" s="51">
        <f>'Source Data'!L21</f>
        <v>1911.8773263452308</v>
      </c>
      <c r="S21" s="80">
        <f t="shared" si="8"/>
        <v>0</v>
      </c>
      <c r="T21" s="94">
        <v>0</v>
      </c>
      <c r="U21" s="51"/>
      <c r="V21" s="51"/>
      <c r="W21" s="52">
        <f t="shared" si="9"/>
        <v>0</v>
      </c>
      <c r="X21" s="94">
        <f t="shared" si="2"/>
        <v>0</v>
      </c>
      <c r="Y21" s="80">
        <f t="shared" si="10"/>
        <v>0</v>
      </c>
      <c r="Z21" s="94">
        <f t="shared" si="11"/>
        <v>0</v>
      </c>
      <c r="AA21" s="51"/>
      <c r="AB21" s="94">
        <f t="shared" si="12"/>
        <v>0</v>
      </c>
      <c r="AC21" s="53"/>
      <c r="AD21" s="51">
        <f t="shared" si="13"/>
        <v>0</v>
      </c>
      <c r="AE21" s="95">
        <f t="shared" si="3"/>
        <v>0</v>
      </c>
      <c r="AF21" s="95">
        <f t="shared" si="14"/>
        <v>0</v>
      </c>
    </row>
    <row r="22" spans="1:32" ht="16.149999999999999" customHeight="1" x14ac:dyDescent="0.2">
      <c r="A22" s="58">
        <v>16</v>
      </c>
      <c r="B22" s="59" t="s">
        <v>21</v>
      </c>
      <c r="C22" s="270">
        <f>'8_2.1.18 SIS'!AR22</f>
        <v>0</v>
      </c>
      <c r="D22" s="60">
        <f>'Source Data'!O22</f>
        <v>13636.521516716601</v>
      </c>
      <c r="E22" s="65">
        <f t="shared" si="4"/>
        <v>0</v>
      </c>
      <c r="F22" s="65">
        <v>598.40363440561384</v>
      </c>
      <c r="G22" s="65">
        <f t="shared" si="1"/>
        <v>0</v>
      </c>
      <c r="H22" s="289"/>
      <c r="I22" s="60">
        <f>'Source Data'!I22</f>
        <v>332.11179417298291</v>
      </c>
      <c r="J22" s="65">
        <f t="shared" si="5"/>
        <v>0</v>
      </c>
      <c r="K22" s="289"/>
      <c r="L22" s="60">
        <f>'Source Data'!J22</f>
        <v>90.57594386535898</v>
      </c>
      <c r="M22" s="65">
        <f t="shared" si="6"/>
        <v>0</v>
      </c>
      <c r="N22" s="289"/>
      <c r="O22" s="60">
        <f>'Source Data'!K22</f>
        <v>2264.3985966339742</v>
      </c>
      <c r="P22" s="65">
        <f t="shared" si="7"/>
        <v>0</v>
      </c>
      <c r="Q22" s="289"/>
      <c r="R22" s="60">
        <f>'Source Data'!L22</f>
        <v>905.75943865358965</v>
      </c>
      <c r="S22" s="65">
        <f t="shared" si="8"/>
        <v>0</v>
      </c>
      <c r="T22" s="92">
        <v>0</v>
      </c>
      <c r="U22" s="60"/>
      <c r="V22" s="60"/>
      <c r="W22" s="61">
        <f t="shared" si="9"/>
        <v>0</v>
      </c>
      <c r="X22" s="92">
        <f t="shared" si="2"/>
        <v>0</v>
      </c>
      <c r="Y22" s="65">
        <f t="shared" si="10"/>
        <v>0</v>
      </c>
      <c r="Z22" s="92">
        <f t="shared" si="11"/>
        <v>0</v>
      </c>
      <c r="AA22" s="60"/>
      <c r="AB22" s="92">
        <f t="shared" si="12"/>
        <v>0</v>
      </c>
      <c r="AC22" s="60"/>
      <c r="AD22" s="60">
        <f t="shared" si="13"/>
        <v>0</v>
      </c>
      <c r="AE22" s="92">
        <f t="shared" si="3"/>
        <v>0</v>
      </c>
      <c r="AF22" s="96">
        <f t="shared" si="14"/>
        <v>0</v>
      </c>
    </row>
    <row r="23" spans="1:32" ht="16.149999999999999" customHeight="1" x14ac:dyDescent="0.2">
      <c r="A23" s="54">
        <v>17</v>
      </c>
      <c r="B23" s="55" t="s">
        <v>22</v>
      </c>
      <c r="C23" s="271">
        <f>'8_2.1.18 SIS'!AR23</f>
        <v>0</v>
      </c>
      <c r="D23" s="56">
        <f>'Source Data'!O23</f>
        <v>10063.376286479652</v>
      </c>
      <c r="E23" s="74">
        <f t="shared" si="4"/>
        <v>0</v>
      </c>
      <c r="F23" s="74">
        <v>598.40363440561384</v>
      </c>
      <c r="G23" s="74">
        <f t="shared" si="1"/>
        <v>0</v>
      </c>
      <c r="H23" s="290"/>
      <c r="I23" s="56">
        <f>'Source Data'!I23</f>
        <v>404.99760461581491</v>
      </c>
      <c r="J23" s="74">
        <f t="shared" si="5"/>
        <v>0</v>
      </c>
      <c r="K23" s="290"/>
      <c r="L23" s="56">
        <f>'Source Data'!J23</f>
        <v>110.45389216794953</v>
      </c>
      <c r="M23" s="74">
        <f t="shared" si="6"/>
        <v>0</v>
      </c>
      <c r="N23" s="290"/>
      <c r="O23" s="56">
        <f>'Source Data'!K23</f>
        <v>2761.3473041987377</v>
      </c>
      <c r="P23" s="74">
        <f t="shared" si="7"/>
        <v>0</v>
      </c>
      <c r="Q23" s="290"/>
      <c r="R23" s="56">
        <f>'Source Data'!L23</f>
        <v>1104.5389216794952</v>
      </c>
      <c r="S23" s="74">
        <f t="shared" si="8"/>
        <v>0</v>
      </c>
      <c r="T23" s="93">
        <v>0</v>
      </c>
      <c r="U23" s="56"/>
      <c r="V23" s="56"/>
      <c r="W23" s="57">
        <f t="shared" si="9"/>
        <v>0</v>
      </c>
      <c r="X23" s="93">
        <f t="shared" si="2"/>
        <v>0</v>
      </c>
      <c r="Y23" s="74">
        <f t="shared" si="10"/>
        <v>0</v>
      </c>
      <c r="Z23" s="93">
        <f t="shared" si="11"/>
        <v>0</v>
      </c>
      <c r="AA23" s="56"/>
      <c r="AB23" s="93">
        <f t="shared" si="12"/>
        <v>0</v>
      </c>
      <c r="AC23" s="56"/>
      <c r="AD23" s="56">
        <f t="shared" si="13"/>
        <v>0</v>
      </c>
      <c r="AE23" s="93">
        <f t="shared" si="3"/>
        <v>0</v>
      </c>
      <c r="AF23" s="97">
        <f t="shared" si="14"/>
        <v>0</v>
      </c>
    </row>
    <row r="24" spans="1:32" ht="16.149999999999999" customHeight="1" x14ac:dyDescent="0.2">
      <c r="A24" s="54">
        <v>18</v>
      </c>
      <c r="B24" s="55" t="s">
        <v>23</v>
      </c>
      <c r="C24" s="271">
        <f>'8_2.1.18 SIS'!AR24</f>
        <v>0</v>
      </c>
      <c r="D24" s="56">
        <f>'Source Data'!O24</f>
        <v>7728.7033122919038</v>
      </c>
      <c r="E24" s="74">
        <f t="shared" si="4"/>
        <v>0</v>
      </c>
      <c r="F24" s="74">
        <v>598.40363440561384</v>
      </c>
      <c r="G24" s="74">
        <f t="shared" si="1"/>
        <v>0</v>
      </c>
      <c r="H24" s="290"/>
      <c r="I24" s="56">
        <f>'Source Data'!I24</f>
        <v>689.43182714981469</v>
      </c>
      <c r="J24" s="74">
        <f t="shared" si="5"/>
        <v>0</v>
      </c>
      <c r="K24" s="290"/>
      <c r="L24" s="56">
        <f>'Source Data'!J24</f>
        <v>188.02686194994951</v>
      </c>
      <c r="M24" s="74">
        <f t="shared" si="6"/>
        <v>0</v>
      </c>
      <c r="N24" s="290"/>
      <c r="O24" s="56">
        <f>'Source Data'!K24</f>
        <v>4700.6715487487372</v>
      </c>
      <c r="P24" s="74">
        <f t="shared" si="7"/>
        <v>0</v>
      </c>
      <c r="Q24" s="290"/>
      <c r="R24" s="56">
        <f>'Source Data'!L24</f>
        <v>0</v>
      </c>
      <c r="S24" s="74">
        <f t="shared" si="8"/>
        <v>0</v>
      </c>
      <c r="T24" s="93">
        <v>0</v>
      </c>
      <c r="U24" s="56"/>
      <c r="V24" s="56"/>
      <c r="W24" s="57">
        <f t="shared" si="9"/>
        <v>0</v>
      </c>
      <c r="X24" s="93">
        <f t="shared" si="2"/>
        <v>0</v>
      </c>
      <c r="Y24" s="74">
        <f t="shared" si="10"/>
        <v>0</v>
      </c>
      <c r="Z24" s="93">
        <f t="shared" si="11"/>
        <v>0</v>
      </c>
      <c r="AA24" s="56"/>
      <c r="AB24" s="93">
        <f t="shared" si="12"/>
        <v>0</v>
      </c>
      <c r="AC24" s="56"/>
      <c r="AD24" s="56">
        <f t="shared" si="13"/>
        <v>0</v>
      </c>
      <c r="AE24" s="93">
        <f t="shared" si="3"/>
        <v>0</v>
      </c>
      <c r="AF24" s="97">
        <f t="shared" si="14"/>
        <v>0</v>
      </c>
    </row>
    <row r="25" spans="1:32" ht="16.149999999999999" customHeight="1" x14ac:dyDescent="0.2">
      <c r="A25" s="54">
        <v>19</v>
      </c>
      <c r="B25" s="55" t="s">
        <v>24</v>
      </c>
      <c r="C25" s="271">
        <f>'8_2.1.18 SIS'!AR25</f>
        <v>0</v>
      </c>
      <c r="D25" s="56">
        <f>'Source Data'!O25</f>
        <v>6995.4914087345296</v>
      </c>
      <c r="E25" s="74">
        <f t="shared" si="4"/>
        <v>0</v>
      </c>
      <c r="F25" s="74">
        <v>598.40363440561384</v>
      </c>
      <c r="G25" s="74">
        <f t="shared" si="1"/>
        <v>0</v>
      </c>
      <c r="H25" s="290"/>
      <c r="I25" s="56">
        <f>'Source Data'!I25</f>
        <v>604.6851220204918</v>
      </c>
      <c r="J25" s="74">
        <f t="shared" si="5"/>
        <v>0</v>
      </c>
      <c r="K25" s="290"/>
      <c r="L25" s="56">
        <f>'Source Data'!J25</f>
        <v>164.91412418740686</v>
      </c>
      <c r="M25" s="74">
        <f t="shared" si="6"/>
        <v>0</v>
      </c>
      <c r="N25" s="290"/>
      <c r="O25" s="56">
        <f>'Source Data'!K25</f>
        <v>4122.8531046851722</v>
      </c>
      <c r="P25" s="74">
        <f t="shared" si="7"/>
        <v>0</v>
      </c>
      <c r="Q25" s="290"/>
      <c r="R25" s="56">
        <f>'Source Data'!L25</f>
        <v>1649.1412418740688</v>
      </c>
      <c r="S25" s="74">
        <f t="shared" si="8"/>
        <v>0</v>
      </c>
      <c r="T25" s="93">
        <v>0</v>
      </c>
      <c r="U25" s="56"/>
      <c r="V25" s="56"/>
      <c r="W25" s="57">
        <f t="shared" si="9"/>
        <v>0</v>
      </c>
      <c r="X25" s="93">
        <f t="shared" si="2"/>
        <v>0</v>
      </c>
      <c r="Y25" s="74">
        <f t="shared" si="10"/>
        <v>0</v>
      </c>
      <c r="Z25" s="93">
        <f t="shared" si="11"/>
        <v>0</v>
      </c>
      <c r="AA25" s="56"/>
      <c r="AB25" s="93">
        <f t="shared" si="12"/>
        <v>0</v>
      </c>
      <c r="AC25" s="56"/>
      <c r="AD25" s="56">
        <f t="shared" si="13"/>
        <v>0</v>
      </c>
      <c r="AE25" s="93">
        <f t="shared" si="3"/>
        <v>0</v>
      </c>
      <c r="AF25" s="97">
        <f t="shared" si="14"/>
        <v>0</v>
      </c>
    </row>
    <row r="26" spans="1:32" ht="16.149999999999999" customHeight="1" x14ac:dyDescent="0.2">
      <c r="A26" s="49">
        <v>20</v>
      </c>
      <c r="B26" s="50" t="s">
        <v>25</v>
      </c>
      <c r="C26" s="272">
        <f>'8_2.1.18 SIS'!AR26</f>
        <v>0</v>
      </c>
      <c r="D26" s="51">
        <f>'Source Data'!O26</f>
        <v>6707.0840944128086</v>
      </c>
      <c r="E26" s="80">
        <f t="shared" si="4"/>
        <v>0</v>
      </c>
      <c r="F26" s="80">
        <v>598.40363440561384</v>
      </c>
      <c r="G26" s="80">
        <f t="shared" si="1"/>
        <v>0</v>
      </c>
      <c r="H26" s="291"/>
      <c r="I26" s="51">
        <f>'Source Data'!I26</f>
        <v>694.558500770818</v>
      </c>
      <c r="J26" s="80">
        <f t="shared" si="5"/>
        <v>0</v>
      </c>
      <c r="K26" s="291"/>
      <c r="L26" s="51">
        <f>'Source Data'!J26</f>
        <v>189.42504566476853</v>
      </c>
      <c r="M26" s="80">
        <f t="shared" si="6"/>
        <v>0</v>
      </c>
      <c r="N26" s="291"/>
      <c r="O26" s="51">
        <f>'Source Data'!K26</f>
        <v>4735.6261416192137</v>
      </c>
      <c r="P26" s="80">
        <f t="shared" si="7"/>
        <v>0</v>
      </c>
      <c r="Q26" s="291"/>
      <c r="R26" s="51">
        <f>'Source Data'!L26</f>
        <v>1894.2504566476853</v>
      </c>
      <c r="S26" s="80">
        <f t="shared" si="8"/>
        <v>0</v>
      </c>
      <c r="T26" s="94">
        <v>0</v>
      </c>
      <c r="U26" s="51"/>
      <c r="V26" s="51"/>
      <c r="W26" s="52">
        <f t="shared" si="9"/>
        <v>0</v>
      </c>
      <c r="X26" s="94">
        <f t="shared" si="2"/>
        <v>0</v>
      </c>
      <c r="Y26" s="80">
        <f t="shared" si="10"/>
        <v>0</v>
      </c>
      <c r="Z26" s="94">
        <f t="shared" si="11"/>
        <v>0</v>
      </c>
      <c r="AA26" s="51"/>
      <c r="AB26" s="94">
        <f t="shared" si="12"/>
        <v>0</v>
      </c>
      <c r="AC26" s="53"/>
      <c r="AD26" s="51">
        <f t="shared" si="13"/>
        <v>0</v>
      </c>
      <c r="AE26" s="95">
        <f t="shared" si="3"/>
        <v>0</v>
      </c>
      <c r="AF26" s="95">
        <f t="shared" si="14"/>
        <v>0</v>
      </c>
    </row>
    <row r="27" spans="1:32" ht="16.149999999999999" customHeight="1" x14ac:dyDescent="0.2">
      <c r="A27" s="58">
        <v>21</v>
      </c>
      <c r="B27" s="59" t="s">
        <v>26</v>
      </c>
      <c r="C27" s="270">
        <f>'8_2.1.18 SIS'!AR27</f>
        <v>0</v>
      </c>
      <c r="D27" s="60">
        <f>'Source Data'!O27</f>
        <v>6874.7268196326959</v>
      </c>
      <c r="E27" s="65">
        <f t="shared" si="4"/>
        <v>0</v>
      </c>
      <c r="F27" s="65">
        <v>598.40363440561384</v>
      </c>
      <c r="G27" s="65">
        <f t="shared" si="1"/>
        <v>0</v>
      </c>
      <c r="H27" s="289"/>
      <c r="I27" s="60">
        <f>'Source Data'!I27</f>
        <v>705.05691404533979</v>
      </c>
      <c r="J27" s="65">
        <f t="shared" si="5"/>
        <v>0</v>
      </c>
      <c r="K27" s="289"/>
      <c r="L27" s="60">
        <f>'Source Data'!J27</f>
        <v>192.28824928509266</v>
      </c>
      <c r="M27" s="65">
        <f t="shared" si="6"/>
        <v>0</v>
      </c>
      <c r="N27" s="289"/>
      <c r="O27" s="60">
        <f>'Source Data'!K27</f>
        <v>4807.2062321273152</v>
      </c>
      <c r="P27" s="65">
        <f t="shared" si="7"/>
        <v>0</v>
      </c>
      <c r="Q27" s="289"/>
      <c r="R27" s="60">
        <f>'Source Data'!L27</f>
        <v>1922.8824928509262</v>
      </c>
      <c r="S27" s="65">
        <f t="shared" si="8"/>
        <v>0</v>
      </c>
      <c r="T27" s="92">
        <v>0</v>
      </c>
      <c r="U27" s="60"/>
      <c r="V27" s="60"/>
      <c r="W27" s="61">
        <f t="shared" si="9"/>
        <v>0</v>
      </c>
      <c r="X27" s="92">
        <f t="shared" si="2"/>
        <v>0</v>
      </c>
      <c r="Y27" s="65">
        <f t="shared" si="10"/>
        <v>0</v>
      </c>
      <c r="Z27" s="92">
        <f t="shared" si="11"/>
        <v>0</v>
      </c>
      <c r="AA27" s="60"/>
      <c r="AB27" s="92">
        <f t="shared" si="12"/>
        <v>0</v>
      </c>
      <c r="AC27" s="60"/>
      <c r="AD27" s="60">
        <f t="shared" si="13"/>
        <v>0</v>
      </c>
      <c r="AE27" s="92">
        <f t="shared" si="3"/>
        <v>0</v>
      </c>
      <c r="AF27" s="96">
        <f t="shared" si="14"/>
        <v>0</v>
      </c>
    </row>
    <row r="28" spans="1:32" ht="16.149999999999999" customHeight="1" x14ac:dyDescent="0.2">
      <c r="A28" s="54">
        <v>22</v>
      </c>
      <c r="B28" s="55" t="s">
        <v>27</v>
      </c>
      <c r="C28" s="271">
        <f>'8_2.1.18 SIS'!AR28</f>
        <v>0</v>
      </c>
      <c r="D28" s="56">
        <f>'Source Data'!O28</f>
        <v>6585.4526353513475</v>
      </c>
      <c r="E28" s="74">
        <f t="shared" si="4"/>
        <v>0</v>
      </c>
      <c r="F28" s="74">
        <v>598.40363440561384</v>
      </c>
      <c r="G28" s="74">
        <f t="shared" si="1"/>
        <v>0</v>
      </c>
      <c r="H28" s="290"/>
      <c r="I28" s="56">
        <f>'Source Data'!I28</f>
        <v>774.29658969861021</v>
      </c>
      <c r="J28" s="74">
        <f t="shared" si="5"/>
        <v>0</v>
      </c>
      <c r="K28" s="290"/>
      <c r="L28" s="56">
        <f>'Source Data'!J28</f>
        <v>211.17179719053001</v>
      </c>
      <c r="M28" s="74">
        <f t="shared" si="6"/>
        <v>0</v>
      </c>
      <c r="N28" s="290"/>
      <c r="O28" s="56">
        <f>'Source Data'!K28</f>
        <v>5279.2949297632513</v>
      </c>
      <c r="P28" s="74">
        <f t="shared" si="7"/>
        <v>0</v>
      </c>
      <c r="Q28" s="290"/>
      <c r="R28" s="56">
        <f>'Source Data'!L28</f>
        <v>2111.7179719053006</v>
      </c>
      <c r="S28" s="74">
        <f t="shared" si="8"/>
        <v>0</v>
      </c>
      <c r="T28" s="93">
        <v>0</v>
      </c>
      <c r="U28" s="56"/>
      <c r="V28" s="56"/>
      <c r="W28" s="57">
        <f t="shared" si="9"/>
        <v>0</v>
      </c>
      <c r="X28" s="93">
        <f t="shared" si="2"/>
        <v>0</v>
      </c>
      <c r="Y28" s="74">
        <f t="shared" si="10"/>
        <v>0</v>
      </c>
      <c r="Z28" s="93">
        <f t="shared" si="11"/>
        <v>0</v>
      </c>
      <c r="AA28" s="56"/>
      <c r="AB28" s="93">
        <f t="shared" si="12"/>
        <v>0</v>
      </c>
      <c r="AC28" s="56"/>
      <c r="AD28" s="56">
        <f t="shared" si="13"/>
        <v>0</v>
      </c>
      <c r="AE28" s="93">
        <f t="shared" si="3"/>
        <v>0</v>
      </c>
      <c r="AF28" s="97">
        <f t="shared" si="14"/>
        <v>0</v>
      </c>
    </row>
    <row r="29" spans="1:32" ht="16.149999999999999" customHeight="1" x14ac:dyDescent="0.2">
      <c r="A29" s="54">
        <v>23</v>
      </c>
      <c r="B29" s="55" t="s">
        <v>28</v>
      </c>
      <c r="C29" s="271">
        <f>'8_2.1.18 SIS'!AR29</f>
        <v>81</v>
      </c>
      <c r="D29" s="56">
        <f>'Source Data'!O29</f>
        <v>7529.7797582819803</v>
      </c>
      <c r="E29" s="74">
        <f t="shared" si="4"/>
        <v>609912.16042084037</v>
      </c>
      <c r="F29" s="74">
        <v>598.40363440561384</v>
      </c>
      <c r="G29" s="74">
        <f t="shared" si="1"/>
        <v>48470.694386854724</v>
      </c>
      <c r="H29" s="290"/>
      <c r="I29" s="56">
        <f>'Source Data'!I29</f>
        <v>643.90858310125191</v>
      </c>
      <c r="J29" s="74">
        <f t="shared" si="5"/>
        <v>0</v>
      </c>
      <c r="K29" s="290"/>
      <c r="L29" s="56">
        <f>'Source Data'!J29</f>
        <v>175.61143175488689</v>
      </c>
      <c r="M29" s="74">
        <f t="shared" si="6"/>
        <v>0</v>
      </c>
      <c r="N29" s="290"/>
      <c r="O29" s="56">
        <f>'Source Data'!K29</f>
        <v>4390.2857938721727</v>
      </c>
      <c r="P29" s="74">
        <f t="shared" si="7"/>
        <v>0</v>
      </c>
      <c r="Q29" s="290"/>
      <c r="R29" s="56">
        <f>'Source Data'!L29</f>
        <v>1756.1143175488689</v>
      </c>
      <c r="S29" s="74">
        <f t="shared" si="8"/>
        <v>0</v>
      </c>
      <c r="T29" s="93">
        <v>754033</v>
      </c>
      <c r="U29" s="56"/>
      <c r="V29" s="56"/>
      <c r="W29" s="57">
        <f t="shared" si="9"/>
        <v>0</v>
      </c>
      <c r="X29" s="93">
        <f t="shared" si="2"/>
        <v>754033</v>
      </c>
      <c r="Y29" s="74">
        <f t="shared" si="10"/>
        <v>-1885</v>
      </c>
      <c r="Z29" s="93">
        <f t="shared" si="11"/>
        <v>752148</v>
      </c>
      <c r="AA29" s="56"/>
      <c r="AB29" s="93">
        <f t="shared" si="12"/>
        <v>752148</v>
      </c>
      <c r="AC29" s="56"/>
      <c r="AD29" s="56">
        <f t="shared" si="13"/>
        <v>752148</v>
      </c>
      <c r="AE29" s="93">
        <f t="shared" si="3"/>
        <v>62679</v>
      </c>
      <c r="AF29" s="97">
        <f t="shared" si="14"/>
        <v>752148</v>
      </c>
    </row>
    <row r="30" spans="1:32" ht="16.149999999999999" customHeight="1" x14ac:dyDescent="0.2">
      <c r="A30" s="54">
        <v>24</v>
      </c>
      <c r="B30" s="55" t="s">
        <v>29</v>
      </c>
      <c r="C30" s="271">
        <f>'8_2.1.18 SIS'!AR30</f>
        <v>0</v>
      </c>
      <c r="D30" s="56">
        <f>'Source Data'!O30</f>
        <v>13172.252676643146</v>
      </c>
      <c r="E30" s="74">
        <f t="shared" si="4"/>
        <v>0</v>
      </c>
      <c r="F30" s="74">
        <v>598.40363440561384</v>
      </c>
      <c r="G30" s="74">
        <f t="shared" si="1"/>
        <v>0</v>
      </c>
      <c r="H30" s="290"/>
      <c r="I30" s="56">
        <f>'Source Data'!I30</f>
        <v>235.68636722840623</v>
      </c>
      <c r="J30" s="74">
        <f t="shared" si="5"/>
        <v>0</v>
      </c>
      <c r="K30" s="290"/>
      <c r="L30" s="56">
        <f>'Source Data'!J30</f>
        <v>64.278100153201677</v>
      </c>
      <c r="M30" s="74">
        <f t="shared" si="6"/>
        <v>0</v>
      </c>
      <c r="N30" s="290"/>
      <c r="O30" s="56">
        <f>'Source Data'!K30</f>
        <v>1606.9525038300424</v>
      </c>
      <c r="P30" s="74">
        <f t="shared" si="7"/>
        <v>0</v>
      </c>
      <c r="Q30" s="290"/>
      <c r="R30" s="56">
        <f>'Source Data'!L30</f>
        <v>642.78100153201683</v>
      </c>
      <c r="S30" s="74">
        <f t="shared" si="8"/>
        <v>0</v>
      </c>
      <c r="T30" s="93">
        <v>0</v>
      </c>
      <c r="U30" s="56"/>
      <c r="V30" s="56"/>
      <c r="W30" s="57">
        <f t="shared" si="9"/>
        <v>0</v>
      </c>
      <c r="X30" s="93">
        <f t="shared" si="2"/>
        <v>0</v>
      </c>
      <c r="Y30" s="74">
        <f t="shared" si="10"/>
        <v>0</v>
      </c>
      <c r="Z30" s="93">
        <f t="shared" si="11"/>
        <v>0</v>
      </c>
      <c r="AA30" s="56"/>
      <c r="AB30" s="93">
        <f t="shared" si="12"/>
        <v>0</v>
      </c>
      <c r="AC30" s="56"/>
      <c r="AD30" s="56">
        <f t="shared" si="13"/>
        <v>0</v>
      </c>
      <c r="AE30" s="93">
        <f t="shared" si="3"/>
        <v>0</v>
      </c>
      <c r="AF30" s="97">
        <f t="shared" si="14"/>
        <v>0</v>
      </c>
    </row>
    <row r="31" spans="1:32" ht="16.149999999999999" customHeight="1" x14ac:dyDescent="0.2">
      <c r="A31" s="49">
        <v>25</v>
      </c>
      <c r="B31" s="50" t="s">
        <v>30</v>
      </c>
      <c r="C31" s="272">
        <f>'8_2.1.18 SIS'!AR31</f>
        <v>0</v>
      </c>
      <c r="D31" s="51">
        <f>'Source Data'!O31</f>
        <v>8056.736979885065</v>
      </c>
      <c r="E31" s="80">
        <f t="shared" si="4"/>
        <v>0</v>
      </c>
      <c r="F31" s="80">
        <v>598.40363440561384</v>
      </c>
      <c r="G31" s="80">
        <f t="shared" si="1"/>
        <v>0</v>
      </c>
      <c r="H31" s="291"/>
      <c r="I31" s="51">
        <f>'Source Data'!I31</f>
        <v>547.31914183029971</v>
      </c>
      <c r="J31" s="80">
        <f t="shared" si="5"/>
        <v>0</v>
      </c>
      <c r="K31" s="291"/>
      <c r="L31" s="51">
        <f>'Source Data'!J31</f>
        <v>149.268856862809</v>
      </c>
      <c r="M31" s="80">
        <f t="shared" si="6"/>
        <v>0</v>
      </c>
      <c r="N31" s="291"/>
      <c r="O31" s="51">
        <f>'Source Data'!K31</f>
        <v>3731.7214215702247</v>
      </c>
      <c r="P31" s="80">
        <f t="shared" si="7"/>
        <v>0</v>
      </c>
      <c r="Q31" s="291"/>
      <c r="R31" s="51">
        <f>'Source Data'!L31</f>
        <v>1492.6885686280898</v>
      </c>
      <c r="S31" s="80">
        <f t="shared" si="8"/>
        <v>0</v>
      </c>
      <c r="T31" s="94">
        <v>0</v>
      </c>
      <c r="U31" s="51"/>
      <c r="V31" s="51"/>
      <c r="W31" s="52">
        <f t="shared" si="9"/>
        <v>0</v>
      </c>
      <c r="X31" s="94">
        <f t="shared" si="2"/>
        <v>0</v>
      </c>
      <c r="Y31" s="80">
        <f t="shared" si="10"/>
        <v>0</v>
      </c>
      <c r="Z31" s="94">
        <f t="shared" si="11"/>
        <v>0</v>
      </c>
      <c r="AA31" s="51"/>
      <c r="AB31" s="94">
        <f t="shared" si="12"/>
        <v>0</v>
      </c>
      <c r="AC31" s="53"/>
      <c r="AD31" s="51">
        <f t="shared" si="13"/>
        <v>0</v>
      </c>
      <c r="AE31" s="95">
        <f t="shared" si="3"/>
        <v>0</v>
      </c>
      <c r="AF31" s="95">
        <f t="shared" si="14"/>
        <v>0</v>
      </c>
    </row>
    <row r="32" spans="1:32" ht="16.149999999999999" customHeight="1" x14ac:dyDescent="0.2">
      <c r="A32" s="58">
        <v>26</v>
      </c>
      <c r="B32" s="59" t="s">
        <v>31</v>
      </c>
      <c r="C32" s="270">
        <f>'8_2.1.18 SIS'!AR32</f>
        <v>0</v>
      </c>
      <c r="D32" s="60">
        <f>'Source Data'!O32</f>
        <v>8234.0056517369012</v>
      </c>
      <c r="E32" s="65">
        <f t="shared" si="4"/>
        <v>0</v>
      </c>
      <c r="F32" s="65">
        <v>598.40363440561384</v>
      </c>
      <c r="G32" s="65">
        <f t="shared" si="1"/>
        <v>0</v>
      </c>
      <c r="H32" s="289"/>
      <c r="I32" s="60">
        <f>'Source Data'!I32</f>
        <v>468.82114429316323</v>
      </c>
      <c r="J32" s="65">
        <f t="shared" si="5"/>
        <v>0</v>
      </c>
      <c r="K32" s="289"/>
      <c r="L32" s="60">
        <f>'Source Data'!J32</f>
        <v>127.8603120799536</v>
      </c>
      <c r="M32" s="65">
        <f t="shared" si="6"/>
        <v>0</v>
      </c>
      <c r="N32" s="289"/>
      <c r="O32" s="60">
        <f>'Source Data'!K32</f>
        <v>3196.5078019988405</v>
      </c>
      <c r="P32" s="65">
        <f t="shared" si="7"/>
        <v>0</v>
      </c>
      <c r="Q32" s="289"/>
      <c r="R32" s="60">
        <f>'Source Data'!L32</f>
        <v>1278.6031207995361</v>
      </c>
      <c r="S32" s="65">
        <f t="shared" si="8"/>
        <v>0</v>
      </c>
      <c r="T32" s="92">
        <v>0</v>
      </c>
      <c r="U32" s="60"/>
      <c r="V32" s="60"/>
      <c r="W32" s="61">
        <f t="shared" si="9"/>
        <v>0</v>
      </c>
      <c r="X32" s="92">
        <f t="shared" si="2"/>
        <v>0</v>
      </c>
      <c r="Y32" s="65">
        <f t="shared" si="10"/>
        <v>0</v>
      </c>
      <c r="Z32" s="92">
        <f t="shared" si="11"/>
        <v>0</v>
      </c>
      <c r="AA32" s="60"/>
      <c r="AB32" s="92">
        <f t="shared" si="12"/>
        <v>0</v>
      </c>
      <c r="AC32" s="60"/>
      <c r="AD32" s="60">
        <f t="shared" si="13"/>
        <v>0</v>
      </c>
      <c r="AE32" s="92">
        <f t="shared" si="3"/>
        <v>0</v>
      </c>
      <c r="AF32" s="96">
        <f t="shared" si="14"/>
        <v>0</v>
      </c>
    </row>
    <row r="33" spans="1:32" ht="16.149999999999999" customHeight="1" x14ac:dyDescent="0.2">
      <c r="A33" s="54">
        <v>27</v>
      </c>
      <c r="B33" s="55" t="s">
        <v>32</v>
      </c>
      <c r="C33" s="271">
        <f>'8_2.1.18 SIS'!AR33</f>
        <v>0</v>
      </c>
      <c r="D33" s="56">
        <f>'Source Data'!O33</f>
        <v>7947.4844628948376</v>
      </c>
      <c r="E33" s="74">
        <f t="shared" si="4"/>
        <v>0</v>
      </c>
      <c r="F33" s="74">
        <v>598.40363440561384</v>
      </c>
      <c r="G33" s="74">
        <f t="shared" si="1"/>
        <v>0</v>
      </c>
      <c r="H33" s="290"/>
      <c r="I33" s="56">
        <f>'Source Data'!I33</f>
        <v>687.4036243637745</v>
      </c>
      <c r="J33" s="74">
        <f t="shared" si="5"/>
        <v>0</v>
      </c>
      <c r="K33" s="290"/>
      <c r="L33" s="56">
        <f>'Source Data'!J33</f>
        <v>187.4737157355749</v>
      </c>
      <c r="M33" s="74">
        <f t="shared" si="6"/>
        <v>0</v>
      </c>
      <c r="N33" s="290"/>
      <c r="O33" s="56">
        <f>'Source Data'!K33</f>
        <v>4686.842893389372</v>
      </c>
      <c r="P33" s="74">
        <f t="shared" si="7"/>
        <v>0</v>
      </c>
      <c r="Q33" s="290"/>
      <c r="R33" s="56">
        <f>'Source Data'!L33</f>
        <v>1874.7371573557489</v>
      </c>
      <c r="S33" s="74">
        <f t="shared" si="8"/>
        <v>0</v>
      </c>
      <c r="T33" s="93">
        <v>0</v>
      </c>
      <c r="U33" s="56"/>
      <c r="V33" s="56"/>
      <c r="W33" s="57">
        <f t="shared" si="9"/>
        <v>0</v>
      </c>
      <c r="X33" s="93">
        <f t="shared" si="2"/>
        <v>0</v>
      </c>
      <c r="Y33" s="74">
        <f t="shared" si="10"/>
        <v>0</v>
      </c>
      <c r="Z33" s="93">
        <f t="shared" si="11"/>
        <v>0</v>
      </c>
      <c r="AA33" s="56"/>
      <c r="AB33" s="93">
        <f t="shared" si="12"/>
        <v>0</v>
      </c>
      <c r="AC33" s="56"/>
      <c r="AD33" s="56">
        <f t="shared" si="13"/>
        <v>0</v>
      </c>
      <c r="AE33" s="93">
        <f t="shared" si="3"/>
        <v>0</v>
      </c>
      <c r="AF33" s="97">
        <f t="shared" si="14"/>
        <v>0</v>
      </c>
    </row>
    <row r="34" spans="1:32" ht="16.149999999999999" customHeight="1" x14ac:dyDescent="0.2">
      <c r="A34" s="54">
        <v>28</v>
      </c>
      <c r="B34" s="55" t="s">
        <v>33</v>
      </c>
      <c r="C34" s="271">
        <f>'8_2.1.18 SIS'!AR34</f>
        <v>2</v>
      </c>
      <c r="D34" s="56">
        <f>'Source Data'!O34</f>
        <v>8311.5343597999163</v>
      </c>
      <c r="E34" s="74">
        <f t="shared" si="4"/>
        <v>16623.068719599833</v>
      </c>
      <c r="F34" s="74">
        <v>598.40363440561384</v>
      </c>
      <c r="G34" s="74">
        <f t="shared" si="1"/>
        <v>1196.8072688112277</v>
      </c>
      <c r="H34" s="290"/>
      <c r="I34" s="56">
        <f>'Source Data'!I34</f>
        <v>466.65190378503735</v>
      </c>
      <c r="J34" s="74">
        <f t="shared" si="5"/>
        <v>0</v>
      </c>
      <c r="K34" s="290"/>
      <c r="L34" s="56">
        <f>'Source Data'!J34</f>
        <v>127.26870103228291</v>
      </c>
      <c r="M34" s="74">
        <f t="shared" si="6"/>
        <v>0</v>
      </c>
      <c r="N34" s="290"/>
      <c r="O34" s="56">
        <f>'Source Data'!K34</f>
        <v>3181.7175258070724</v>
      </c>
      <c r="P34" s="74">
        <f t="shared" si="7"/>
        <v>0</v>
      </c>
      <c r="Q34" s="290"/>
      <c r="R34" s="56">
        <f>'Source Data'!L34</f>
        <v>1272.6870103228293</v>
      </c>
      <c r="S34" s="74">
        <f t="shared" si="8"/>
        <v>0</v>
      </c>
      <c r="T34" s="93">
        <v>19559</v>
      </c>
      <c r="U34" s="56"/>
      <c r="V34" s="56"/>
      <c r="W34" s="57">
        <f t="shared" si="9"/>
        <v>0</v>
      </c>
      <c r="X34" s="93">
        <f t="shared" si="2"/>
        <v>19559</v>
      </c>
      <c r="Y34" s="74">
        <f t="shared" si="10"/>
        <v>-49</v>
      </c>
      <c r="Z34" s="93">
        <f t="shared" si="11"/>
        <v>19510</v>
      </c>
      <c r="AA34" s="56"/>
      <c r="AB34" s="93">
        <f t="shared" si="12"/>
        <v>19510</v>
      </c>
      <c r="AC34" s="56"/>
      <c r="AD34" s="56">
        <f t="shared" si="13"/>
        <v>19510</v>
      </c>
      <c r="AE34" s="93">
        <f t="shared" si="3"/>
        <v>1626</v>
      </c>
      <c r="AF34" s="97">
        <f t="shared" si="14"/>
        <v>19510</v>
      </c>
    </row>
    <row r="35" spans="1:32" ht="16.149999999999999" customHeight="1" x14ac:dyDescent="0.2">
      <c r="A35" s="54">
        <v>29</v>
      </c>
      <c r="B35" s="55" t="s">
        <v>34</v>
      </c>
      <c r="C35" s="271">
        <f>'8_2.1.18 SIS'!AR35</f>
        <v>0</v>
      </c>
      <c r="D35" s="56">
        <f>'Source Data'!O35</f>
        <v>8224.5252527522953</v>
      </c>
      <c r="E35" s="74">
        <f t="shared" si="4"/>
        <v>0</v>
      </c>
      <c r="F35" s="74">
        <v>598.40363440561384</v>
      </c>
      <c r="G35" s="74">
        <f t="shared" si="1"/>
        <v>0</v>
      </c>
      <c r="H35" s="290"/>
      <c r="I35" s="56">
        <f>'Source Data'!I35</f>
        <v>554.9726016103474</v>
      </c>
      <c r="J35" s="74">
        <f t="shared" si="5"/>
        <v>0</v>
      </c>
      <c r="K35" s="290"/>
      <c r="L35" s="56">
        <f>'Source Data'!J35</f>
        <v>151.35616407554929</v>
      </c>
      <c r="M35" s="74">
        <f t="shared" si="6"/>
        <v>0</v>
      </c>
      <c r="N35" s="290"/>
      <c r="O35" s="56">
        <f>'Source Data'!K35</f>
        <v>3783.9041018887328</v>
      </c>
      <c r="P35" s="74">
        <f t="shared" si="7"/>
        <v>0</v>
      </c>
      <c r="Q35" s="290"/>
      <c r="R35" s="56">
        <f>'Source Data'!L35</f>
        <v>1513.5616407554928</v>
      </c>
      <c r="S35" s="74">
        <f t="shared" si="8"/>
        <v>0</v>
      </c>
      <c r="T35" s="93">
        <v>0</v>
      </c>
      <c r="U35" s="56"/>
      <c r="V35" s="56"/>
      <c r="W35" s="57">
        <f t="shared" si="9"/>
        <v>0</v>
      </c>
      <c r="X35" s="93">
        <f t="shared" si="2"/>
        <v>0</v>
      </c>
      <c r="Y35" s="74">
        <f t="shared" si="10"/>
        <v>0</v>
      </c>
      <c r="Z35" s="93">
        <f t="shared" si="11"/>
        <v>0</v>
      </c>
      <c r="AA35" s="56"/>
      <c r="AB35" s="93">
        <f t="shared" si="12"/>
        <v>0</v>
      </c>
      <c r="AC35" s="56"/>
      <c r="AD35" s="56">
        <f t="shared" si="13"/>
        <v>0</v>
      </c>
      <c r="AE35" s="93">
        <f t="shared" si="3"/>
        <v>0</v>
      </c>
      <c r="AF35" s="97">
        <f t="shared" si="14"/>
        <v>0</v>
      </c>
    </row>
    <row r="36" spans="1:32" ht="16.149999999999999" customHeight="1" x14ac:dyDescent="0.2">
      <c r="A36" s="49">
        <v>30</v>
      </c>
      <c r="B36" s="50" t="s">
        <v>35</v>
      </c>
      <c r="C36" s="272">
        <f>'8_2.1.18 SIS'!AR36</f>
        <v>0</v>
      </c>
      <c r="D36" s="51">
        <f>'Source Data'!O36</f>
        <v>8570.7937107951475</v>
      </c>
      <c r="E36" s="80">
        <f t="shared" si="4"/>
        <v>0</v>
      </c>
      <c r="F36" s="80">
        <v>598.40363440561384</v>
      </c>
      <c r="G36" s="80">
        <f t="shared" si="1"/>
        <v>0</v>
      </c>
      <c r="H36" s="291"/>
      <c r="I36" s="51">
        <f>'Source Data'!I36</f>
        <v>702.2116679130869</v>
      </c>
      <c r="J36" s="80">
        <f t="shared" si="5"/>
        <v>0</v>
      </c>
      <c r="K36" s="291"/>
      <c r="L36" s="51">
        <f>'Source Data'!J36</f>
        <v>191.51227306720551</v>
      </c>
      <c r="M36" s="80">
        <f t="shared" si="6"/>
        <v>0</v>
      </c>
      <c r="N36" s="291"/>
      <c r="O36" s="51">
        <f>'Source Data'!K36</f>
        <v>4787.8068266801383</v>
      </c>
      <c r="P36" s="80">
        <f t="shared" si="7"/>
        <v>0</v>
      </c>
      <c r="Q36" s="291"/>
      <c r="R36" s="51">
        <f>'Source Data'!L36</f>
        <v>1915.1227306720555</v>
      </c>
      <c r="S36" s="80">
        <f t="shared" si="8"/>
        <v>0</v>
      </c>
      <c r="T36" s="94">
        <v>0</v>
      </c>
      <c r="U36" s="51"/>
      <c r="V36" s="51"/>
      <c r="W36" s="52">
        <f t="shared" si="9"/>
        <v>0</v>
      </c>
      <c r="X36" s="94">
        <f t="shared" si="2"/>
        <v>0</v>
      </c>
      <c r="Y36" s="80">
        <f t="shared" si="10"/>
        <v>0</v>
      </c>
      <c r="Z36" s="94">
        <f t="shared" si="11"/>
        <v>0</v>
      </c>
      <c r="AA36" s="51"/>
      <c r="AB36" s="94">
        <f t="shared" si="12"/>
        <v>0</v>
      </c>
      <c r="AC36" s="53"/>
      <c r="AD36" s="51">
        <f t="shared" si="13"/>
        <v>0</v>
      </c>
      <c r="AE36" s="95">
        <f t="shared" si="3"/>
        <v>0</v>
      </c>
      <c r="AF36" s="95">
        <f t="shared" si="14"/>
        <v>0</v>
      </c>
    </row>
    <row r="37" spans="1:32" ht="16.149999999999999" customHeight="1" x14ac:dyDescent="0.2">
      <c r="A37" s="58">
        <v>31</v>
      </c>
      <c r="B37" s="59" t="s">
        <v>36</v>
      </c>
      <c r="C37" s="270">
        <f>'8_2.1.18 SIS'!AR37</f>
        <v>0</v>
      </c>
      <c r="D37" s="60">
        <f>'Source Data'!O37</f>
        <v>8742.1797351340865</v>
      </c>
      <c r="E37" s="65">
        <f t="shared" si="4"/>
        <v>0</v>
      </c>
      <c r="F37" s="65">
        <v>598.40363440561384</v>
      </c>
      <c r="G37" s="65">
        <f t="shared" si="1"/>
        <v>0</v>
      </c>
      <c r="H37" s="289"/>
      <c r="I37" s="60">
        <f>'Source Data'!I37</f>
        <v>524.75657375911442</v>
      </c>
      <c r="J37" s="65">
        <f t="shared" si="5"/>
        <v>0</v>
      </c>
      <c r="K37" s="289"/>
      <c r="L37" s="60">
        <f>'Source Data'!J37</f>
        <v>143.11542920703121</v>
      </c>
      <c r="M37" s="65">
        <f t="shared" si="6"/>
        <v>0</v>
      </c>
      <c r="N37" s="289"/>
      <c r="O37" s="60">
        <f>'Source Data'!K37</f>
        <v>3577.8857301757807</v>
      </c>
      <c r="P37" s="65">
        <f t="shared" si="7"/>
        <v>0</v>
      </c>
      <c r="Q37" s="289"/>
      <c r="R37" s="60">
        <f>'Source Data'!L37</f>
        <v>1431.1542920703123</v>
      </c>
      <c r="S37" s="65">
        <f t="shared" si="8"/>
        <v>0</v>
      </c>
      <c r="T37" s="92">
        <v>0</v>
      </c>
      <c r="U37" s="60"/>
      <c r="V37" s="60"/>
      <c r="W37" s="61">
        <f t="shared" si="9"/>
        <v>0</v>
      </c>
      <c r="X37" s="92">
        <f t="shared" si="2"/>
        <v>0</v>
      </c>
      <c r="Y37" s="65">
        <f t="shared" si="10"/>
        <v>0</v>
      </c>
      <c r="Z37" s="92">
        <f t="shared" si="11"/>
        <v>0</v>
      </c>
      <c r="AA37" s="60"/>
      <c r="AB37" s="92">
        <f t="shared" si="12"/>
        <v>0</v>
      </c>
      <c r="AC37" s="60"/>
      <c r="AD37" s="60">
        <f t="shared" si="13"/>
        <v>0</v>
      </c>
      <c r="AE37" s="92">
        <f t="shared" si="3"/>
        <v>0</v>
      </c>
      <c r="AF37" s="96">
        <f t="shared" si="14"/>
        <v>0</v>
      </c>
    </row>
    <row r="38" spans="1:32" ht="16.149999999999999" customHeight="1" x14ac:dyDescent="0.2">
      <c r="A38" s="54">
        <v>32</v>
      </c>
      <c r="B38" s="55" t="s">
        <v>37</v>
      </c>
      <c r="C38" s="271">
        <f>'8_2.1.18 SIS'!AR38</f>
        <v>0</v>
      </c>
      <c r="D38" s="56">
        <f>'Source Data'!O38</f>
        <v>7300.3151557445535</v>
      </c>
      <c r="E38" s="74">
        <f t="shared" si="4"/>
        <v>0</v>
      </c>
      <c r="F38" s="74">
        <v>598.40363440561384</v>
      </c>
      <c r="G38" s="74">
        <f t="shared" si="1"/>
        <v>0</v>
      </c>
      <c r="H38" s="290"/>
      <c r="I38" s="56">
        <f>'Source Data'!I38</f>
        <v>712.66638210557119</v>
      </c>
      <c r="J38" s="74">
        <f t="shared" si="5"/>
        <v>0</v>
      </c>
      <c r="K38" s="290"/>
      <c r="L38" s="56">
        <f>'Source Data'!J38</f>
        <v>194.36355875606483</v>
      </c>
      <c r="M38" s="74">
        <f t="shared" si="6"/>
        <v>0</v>
      </c>
      <c r="N38" s="290"/>
      <c r="O38" s="56">
        <f>'Source Data'!K38</f>
        <v>4859.0889689016212</v>
      </c>
      <c r="P38" s="74">
        <f t="shared" si="7"/>
        <v>0</v>
      </c>
      <c r="Q38" s="290"/>
      <c r="R38" s="56">
        <f>'Source Data'!L38</f>
        <v>1943.6355875606487</v>
      </c>
      <c r="S38" s="74">
        <f t="shared" si="8"/>
        <v>0</v>
      </c>
      <c r="T38" s="93">
        <v>0</v>
      </c>
      <c r="U38" s="56"/>
      <c r="V38" s="56"/>
      <c r="W38" s="57">
        <f t="shared" si="9"/>
        <v>0</v>
      </c>
      <c r="X38" s="93">
        <f t="shared" si="2"/>
        <v>0</v>
      </c>
      <c r="Y38" s="74">
        <f t="shared" si="10"/>
        <v>0</v>
      </c>
      <c r="Z38" s="93">
        <f t="shared" si="11"/>
        <v>0</v>
      </c>
      <c r="AA38" s="56"/>
      <c r="AB38" s="93">
        <f t="shared" si="12"/>
        <v>0</v>
      </c>
      <c r="AC38" s="56"/>
      <c r="AD38" s="56">
        <f t="shared" si="13"/>
        <v>0</v>
      </c>
      <c r="AE38" s="93">
        <f t="shared" si="3"/>
        <v>0</v>
      </c>
      <c r="AF38" s="97">
        <f t="shared" si="14"/>
        <v>0</v>
      </c>
    </row>
    <row r="39" spans="1:32" ht="16.149999999999999" customHeight="1" x14ac:dyDescent="0.2">
      <c r="A39" s="54">
        <v>33</v>
      </c>
      <c r="B39" s="55" t="s">
        <v>38</v>
      </c>
      <c r="C39" s="271">
        <f>'8_2.1.18 SIS'!AR39</f>
        <v>0</v>
      </c>
      <c r="D39" s="56">
        <f>'Source Data'!O39</f>
        <v>7464.1308318694118</v>
      </c>
      <c r="E39" s="74">
        <f t="shared" si="4"/>
        <v>0</v>
      </c>
      <c r="F39" s="74">
        <v>598.40363440561384</v>
      </c>
      <c r="G39" s="74">
        <f t="shared" ref="G39:G70" si="15">$C39*F39</f>
        <v>0</v>
      </c>
      <c r="H39" s="290"/>
      <c r="I39" s="56">
        <f>'Source Data'!I39</f>
        <v>624.84576931264041</v>
      </c>
      <c r="J39" s="74">
        <f t="shared" si="5"/>
        <v>0</v>
      </c>
      <c r="K39" s="290"/>
      <c r="L39" s="56">
        <f>'Source Data'!J39</f>
        <v>170.41248253981104</v>
      </c>
      <c r="M39" s="74">
        <f t="shared" si="6"/>
        <v>0</v>
      </c>
      <c r="N39" s="290"/>
      <c r="O39" s="56">
        <f>'Source Data'!K39</f>
        <v>4260.3120634952766</v>
      </c>
      <c r="P39" s="74">
        <f t="shared" si="7"/>
        <v>0</v>
      </c>
      <c r="Q39" s="290"/>
      <c r="R39" s="56">
        <f>'Source Data'!L39</f>
        <v>1704.1248253981105</v>
      </c>
      <c r="S39" s="74">
        <f t="shared" si="8"/>
        <v>0</v>
      </c>
      <c r="T39" s="93">
        <v>0</v>
      </c>
      <c r="U39" s="56"/>
      <c r="V39" s="56"/>
      <c r="W39" s="57">
        <f t="shared" si="9"/>
        <v>0</v>
      </c>
      <c r="X39" s="93">
        <f t="shared" si="2"/>
        <v>0</v>
      </c>
      <c r="Y39" s="74">
        <f t="shared" si="10"/>
        <v>0</v>
      </c>
      <c r="Z39" s="93">
        <f t="shared" si="11"/>
        <v>0</v>
      </c>
      <c r="AA39" s="56"/>
      <c r="AB39" s="93">
        <f t="shared" si="12"/>
        <v>0</v>
      </c>
      <c r="AC39" s="56"/>
      <c r="AD39" s="56">
        <f t="shared" si="13"/>
        <v>0</v>
      </c>
      <c r="AE39" s="93">
        <f t="shared" ref="AE39:AE70" si="16">ROUND(AD39/$AE$90,0)</f>
        <v>0</v>
      </c>
      <c r="AF39" s="97">
        <f t="shared" si="14"/>
        <v>0</v>
      </c>
    </row>
    <row r="40" spans="1:32" ht="16.149999999999999" customHeight="1" x14ac:dyDescent="0.2">
      <c r="A40" s="54">
        <v>34</v>
      </c>
      <c r="B40" s="55" t="s">
        <v>39</v>
      </c>
      <c r="C40" s="271">
        <f>'8_2.1.18 SIS'!AR40</f>
        <v>0</v>
      </c>
      <c r="D40" s="56">
        <f>'Source Data'!O40</f>
        <v>6453.3416530730665</v>
      </c>
      <c r="E40" s="74">
        <f t="shared" si="4"/>
        <v>0</v>
      </c>
      <c r="F40" s="74">
        <v>598.40363440561384</v>
      </c>
      <c r="G40" s="74">
        <f t="shared" si="15"/>
        <v>0</v>
      </c>
      <c r="H40" s="290"/>
      <c r="I40" s="56">
        <f>'Source Data'!I40</f>
        <v>693.972191189574</v>
      </c>
      <c r="J40" s="74">
        <f t="shared" si="5"/>
        <v>0</v>
      </c>
      <c r="K40" s="290"/>
      <c r="L40" s="56">
        <f>'Source Data'!J40</f>
        <v>189.26514305170204</v>
      </c>
      <c r="M40" s="74">
        <f t="shared" si="6"/>
        <v>0</v>
      </c>
      <c r="N40" s="290"/>
      <c r="O40" s="56">
        <f>'Source Data'!K40</f>
        <v>4731.62857629255</v>
      </c>
      <c r="P40" s="74">
        <f t="shared" si="7"/>
        <v>0</v>
      </c>
      <c r="Q40" s="290"/>
      <c r="R40" s="56">
        <f>'Source Data'!L40</f>
        <v>1892.6514305170203</v>
      </c>
      <c r="S40" s="74">
        <f t="shared" si="8"/>
        <v>0</v>
      </c>
      <c r="T40" s="93">
        <v>0</v>
      </c>
      <c r="U40" s="56"/>
      <c r="V40" s="56"/>
      <c r="W40" s="57">
        <f t="shared" si="9"/>
        <v>0</v>
      </c>
      <c r="X40" s="93">
        <f t="shared" si="2"/>
        <v>0</v>
      </c>
      <c r="Y40" s="74">
        <f t="shared" si="10"/>
        <v>0</v>
      </c>
      <c r="Z40" s="93">
        <f t="shared" si="11"/>
        <v>0</v>
      </c>
      <c r="AA40" s="56"/>
      <c r="AB40" s="93">
        <f t="shared" si="12"/>
        <v>0</v>
      </c>
      <c r="AC40" s="56"/>
      <c r="AD40" s="56">
        <f t="shared" si="13"/>
        <v>0</v>
      </c>
      <c r="AE40" s="93">
        <f t="shared" si="16"/>
        <v>0</v>
      </c>
      <c r="AF40" s="97">
        <f t="shared" si="14"/>
        <v>0</v>
      </c>
    </row>
    <row r="41" spans="1:32" ht="16.149999999999999" customHeight="1" x14ac:dyDescent="0.2">
      <c r="A41" s="49">
        <v>35</v>
      </c>
      <c r="B41" s="50" t="s">
        <v>40</v>
      </c>
      <c r="C41" s="272">
        <f>'8_2.1.18 SIS'!AR41</f>
        <v>0</v>
      </c>
      <c r="D41" s="51">
        <f>'Source Data'!O41</f>
        <v>7498.271801684532</v>
      </c>
      <c r="E41" s="80">
        <f t="shared" si="4"/>
        <v>0</v>
      </c>
      <c r="F41" s="80">
        <v>598.40363440561384</v>
      </c>
      <c r="G41" s="80">
        <f t="shared" si="15"/>
        <v>0</v>
      </c>
      <c r="H41" s="291"/>
      <c r="I41" s="51">
        <f>'Source Data'!I41</f>
        <v>608.37683053992896</v>
      </c>
      <c r="J41" s="80">
        <f t="shared" si="5"/>
        <v>0</v>
      </c>
      <c r="K41" s="291"/>
      <c r="L41" s="51">
        <f>'Source Data'!J41</f>
        <v>165.92095378361697</v>
      </c>
      <c r="M41" s="80">
        <f t="shared" si="6"/>
        <v>0</v>
      </c>
      <c r="N41" s="291"/>
      <c r="O41" s="51">
        <f>'Source Data'!K41</f>
        <v>4148.0238445904242</v>
      </c>
      <c r="P41" s="80">
        <f t="shared" si="7"/>
        <v>0</v>
      </c>
      <c r="Q41" s="291"/>
      <c r="R41" s="51">
        <f>'Source Data'!L41</f>
        <v>1659.2095378361696</v>
      </c>
      <c r="S41" s="80">
        <f t="shared" si="8"/>
        <v>0</v>
      </c>
      <c r="T41" s="94">
        <v>0</v>
      </c>
      <c r="U41" s="51"/>
      <c r="V41" s="51"/>
      <c r="W41" s="52">
        <f t="shared" si="9"/>
        <v>0</v>
      </c>
      <c r="X41" s="94">
        <f t="shared" si="2"/>
        <v>0</v>
      </c>
      <c r="Y41" s="80">
        <f t="shared" si="10"/>
        <v>0</v>
      </c>
      <c r="Z41" s="94">
        <f t="shared" si="11"/>
        <v>0</v>
      </c>
      <c r="AA41" s="51"/>
      <c r="AB41" s="94">
        <f t="shared" si="12"/>
        <v>0</v>
      </c>
      <c r="AC41" s="53"/>
      <c r="AD41" s="51">
        <f t="shared" si="13"/>
        <v>0</v>
      </c>
      <c r="AE41" s="95">
        <f t="shared" si="16"/>
        <v>0</v>
      </c>
      <c r="AF41" s="95">
        <f t="shared" si="14"/>
        <v>0</v>
      </c>
    </row>
    <row r="42" spans="1:32" ht="16.149999999999999" customHeight="1" x14ac:dyDescent="0.2">
      <c r="A42" s="58">
        <v>36</v>
      </c>
      <c r="B42" s="59" t="s">
        <v>41</v>
      </c>
      <c r="C42" s="270">
        <f>'8_2.1.18 SIS'!AR42</f>
        <v>0</v>
      </c>
      <c r="D42" s="60">
        <f>'Source Data'!O42</f>
        <v>8926.1347109485268</v>
      </c>
      <c r="E42" s="65">
        <f t="shared" si="4"/>
        <v>0</v>
      </c>
      <c r="F42" s="65">
        <v>598.40363440561384</v>
      </c>
      <c r="G42" s="65">
        <f t="shared" si="15"/>
        <v>0</v>
      </c>
      <c r="H42" s="289"/>
      <c r="I42" s="60">
        <f>'Source Data'!I42</f>
        <v>463.14668164219148</v>
      </c>
      <c r="J42" s="65">
        <f t="shared" si="5"/>
        <v>0</v>
      </c>
      <c r="K42" s="289"/>
      <c r="L42" s="60">
        <f>'Source Data'!J42</f>
        <v>126.31273135696131</v>
      </c>
      <c r="M42" s="65">
        <f t="shared" si="6"/>
        <v>0</v>
      </c>
      <c r="N42" s="289"/>
      <c r="O42" s="60">
        <f>'Source Data'!K42</f>
        <v>3157.818283924033</v>
      </c>
      <c r="P42" s="65">
        <f t="shared" si="7"/>
        <v>0</v>
      </c>
      <c r="Q42" s="289"/>
      <c r="R42" s="60">
        <f>'Source Data'!L42</f>
        <v>1263.1273135696131</v>
      </c>
      <c r="S42" s="65">
        <f t="shared" si="8"/>
        <v>0</v>
      </c>
      <c r="T42" s="92">
        <v>0</v>
      </c>
      <c r="U42" s="60"/>
      <c r="V42" s="60"/>
      <c r="W42" s="61">
        <f t="shared" si="9"/>
        <v>0</v>
      </c>
      <c r="X42" s="92">
        <f t="shared" si="2"/>
        <v>0</v>
      </c>
      <c r="Y42" s="65">
        <f t="shared" si="10"/>
        <v>0</v>
      </c>
      <c r="Z42" s="92">
        <f t="shared" si="11"/>
        <v>0</v>
      </c>
      <c r="AA42" s="60"/>
      <c r="AB42" s="92">
        <f t="shared" si="12"/>
        <v>0</v>
      </c>
      <c r="AC42" s="60"/>
      <c r="AD42" s="60">
        <f t="shared" si="13"/>
        <v>0</v>
      </c>
      <c r="AE42" s="92">
        <f t="shared" si="16"/>
        <v>0</v>
      </c>
      <c r="AF42" s="96">
        <f t="shared" si="14"/>
        <v>0</v>
      </c>
    </row>
    <row r="43" spans="1:32" ht="16.149999999999999" customHeight="1" x14ac:dyDescent="0.2">
      <c r="A43" s="54">
        <v>37</v>
      </c>
      <c r="B43" s="55" t="s">
        <v>42</v>
      </c>
      <c r="C43" s="271">
        <f>'8_2.1.18 SIS'!AR43</f>
        <v>0</v>
      </c>
      <c r="D43" s="56">
        <f>'Source Data'!O43</f>
        <v>8337.6312376905516</v>
      </c>
      <c r="E43" s="74">
        <f t="shared" si="4"/>
        <v>0</v>
      </c>
      <c r="F43" s="74">
        <v>598.40363440561384</v>
      </c>
      <c r="G43" s="74">
        <f t="shared" si="15"/>
        <v>0</v>
      </c>
      <c r="H43" s="290"/>
      <c r="I43" s="56">
        <f>'Source Data'!I43</f>
        <v>683.69591860374021</v>
      </c>
      <c r="J43" s="74">
        <f t="shared" si="5"/>
        <v>0</v>
      </c>
      <c r="K43" s="290"/>
      <c r="L43" s="56">
        <f>'Source Data'!J43</f>
        <v>186.46252325556549</v>
      </c>
      <c r="M43" s="74">
        <f t="shared" si="6"/>
        <v>0</v>
      </c>
      <c r="N43" s="290"/>
      <c r="O43" s="56">
        <f>'Source Data'!K43</f>
        <v>4661.5630813891366</v>
      </c>
      <c r="P43" s="74">
        <f t="shared" si="7"/>
        <v>0</v>
      </c>
      <c r="Q43" s="290"/>
      <c r="R43" s="56">
        <f>'Source Data'!L43</f>
        <v>1864.6252325556547</v>
      </c>
      <c r="S43" s="74">
        <f t="shared" si="8"/>
        <v>0</v>
      </c>
      <c r="T43" s="93">
        <v>0</v>
      </c>
      <c r="U43" s="56"/>
      <c r="V43" s="56"/>
      <c r="W43" s="57">
        <f t="shared" si="9"/>
        <v>0</v>
      </c>
      <c r="X43" s="93">
        <f t="shared" si="2"/>
        <v>0</v>
      </c>
      <c r="Y43" s="74">
        <f t="shared" si="10"/>
        <v>0</v>
      </c>
      <c r="Z43" s="93">
        <f t="shared" si="11"/>
        <v>0</v>
      </c>
      <c r="AA43" s="56"/>
      <c r="AB43" s="93">
        <f t="shared" si="12"/>
        <v>0</v>
      </c>
      <c r="AC43" s="56"/>
      <c r="AD43" s="56">
        <f t="shared" si="13"/>
        <v>0</v>
      </c>
      <c r="AE43" s="93">
        <f t="shared" si="16"/>
        <v>0</v>
      </c>
      <c r="AF43" s="97">
        <f t="shared" si="14"/>
        <v>0</v>
      </c>
    </row>
    <row r="44" spans="1:32" ht="16.149999999999999" customHeight="1" x14ac:dyDescent="0.2">
      <c r="A44" s="54">
        <v>38</v>
      </c>
      <c r="B44" s="55" t="s">
        <v>43</v>
      </c>
      <c r="C44" s="271">
        <f>'8_2.1.18 SIS'!AR44</f>
        <v>0</v>
      </c>
      <c r="D44" s="56">
        <f>'Source Data'!O44</f>
        <v>12680.737487908473</v>
      </c>
      <c r="E44" s="74">
        <f t="shared" si="4"/>
        <v>0</v>
      </c>
      <c r="F44" s="74">
        <v>598.40363440561384</v>
      </c>
      <c r="G44" s="74">
        <f t="shared" si="15"/>
        <v>0</v>
      </c>
      <c r="H44" s="290"/>
      <c r="I44" s="56">
        <f>'Source Data'!I44</f>
        <v>217.85498253596765</v>
      </c>
      <c r="J44" s="74">
        <f t="shared" si="5"/>
        <v>0</v>
      </c>
      <c r="K44" s="290"/>
      <c r="L44" s="56">
        <f>'Source Data'!J44</f>
        <v>59.414995237082067</v>
      </c>
      <c r="M44" s="74">
        <f t="shared" si="6"/>
        <v>0</v>
      </c>
      <c r="N44" s="290"/>
      <c r="O44" s="56">
        <f>'Source Data'!K44</f>
        <v>1485.3748809270521</v>
      </c>
      <c r="P44" s="74">
        <f t="shared" si="7"/>
        <v>0</v>
      </c>
      <c r="Q44" s="290"/>
      <c r="R44" s="56">
        <f>'Source Data'!L44</f>
        <v>594.14995237082076</v>
      </c>
      <c r="S44" s="74">
        <f t="shared" si="8"/>
        <v>0</v>
      </c>
      <c r="T44" s="93">
        <v>0</v>
      </c>
      <c r="U44" s="56"/>
      <c r="V44" s="56"/>
      <c r="W44" s="57">
        <f t="shared" si="9"/>
        <v>0</v>
      </c>
      <c r="X44" s="93">
        <f t="shared" si="2"/>
        <v>0</v>
      </c>
      <c r="Y44" s="74">
        <f t="shared" si="10"/>
        <v>0</v>
      </c>
      <c r="Z44" s="93">
        <f t="shared" si="11"/>
        <v>0</v>
      </c>
      <c r="AA44" s="56"/>
      <c r="AB44" s="93">
        <f t="shared" si="12"/>
        <v>0</v>
      </c>
      <c r="AC44" s="56"/>
      <c r="AD44" s="56">
        <f t="shared" si="13"/>
        <v>0</v>
      </c>
      <c r="AE44" s="93">
        <f t="shared" si="16"/>
        <v>0</v>
      </c>
      <c r="AF44" s="97">
        <f t="shared" si="14"/>
        <v>0</v>
      </c>
    </row>
    <row r="45" spans="1:32" ht="16.149999999999999" customHeight="1" x14ac:dyDescent="0.2">
      <c r="A45" s="54">
        <v>39</v>
      </c>
      <c r="B45" s="55" t="s">
        <v>44</v>
      </c>
      <c r="C45" s="271">
        <f>'8_2.1.18 SIS'!AR45</f>
        <v>0</v>
      </c>
      <c r="D45" s="56">
        <f>'Source Data'!O45</f>
        <v>7081.6150635068243</v>
      </c>
      <c r="E45" s="74">
        <f t="shared" si="4"/>
        <v>0</v>
      </c>
      <c r="F45" s="74">
        <v>598.40363440561384</v>
      </c>
      <c r="G45" s="74">
        <f t="shared" si="15"/>
        <v>0</v>
      </c>
      <c r="H45" s="290"/>
      <c r="I45" s="56">
        <f>'Source Data'!I45</f>
        <v>360.15144440628399</v>
      </c>
      <c r="J45" s="74">
        <f t="shared" si="5"/>
        <v>0</v>
      </c>
      <c r="K45" s="290"/>
      <c r="L45" s="56">
        <f>'Source Data'!J45</f>
        <v>98.223121201713838</v>
      </c>
      <c r="M45" s="74">
        <f t="shared" si="6"/>
        <v>0</v>
      </c>
      <c r="N45" s="290"/>
      <c r="O45" s="56">
        <f>'Source Data'!K45</f>
        <v>2455.578030042846</v>
      </c>
      <c r="P45" s="74">
        <f t="shared" si="7"/>
        <v>0</v>
      </c>
      <c r="Q45" s="290"/>
      <c r="R45" s="56">
        <f>'Source Data'!L45</f>
        <v>982.2312120171382</v>
      </c>
      <c r="S45" s="74">
        <f t="shared" si="8"/>
        <v>0</v>
      </c>
      <c r="T45" s="93">
        <v>0</v>
      </c>
      <c r="U45" s="56"/>
      <c r="V45" s="56"/>
      <c r="W45" s="57">
        <f t="shared" si="9"/>
        <v>0</v>
      </c>
      <c r="X45" s="93">
        <f t="shared" si="2"/>
        <v>0</v>
      </c>
      <c r="Y45" s="74">
        <f t="shared" si="10"/>
        <v>0</v>
      </c>
      <c r="Z45" s="93">
        <f t="shared" si="11"/>
        <v>0</v>
      </c>
      <c r="AA45" s="56"/>
      <c r="AB45" s="93">
        <f t="shared" si="12"/>
        <v>0</v>
      </c>
      <c r="AC45" s="56"/>
      <c r="AD45" s="56">
        <f t="shared" si="13"/>
        <v>0</v>
      </c>
      <c r="AE45" s="93">
        <f t="shared" si="16"/>
        <v>0</v>
      </c>
      <c r="AF45" s="97">
        <f t="shared" si="14"/>
        <v>0</v>
      </c>
    </row>
    <row r="46" spans="1:32" ht="16.149999999999999" customHeight="1" x14ac:dyDescent="0.2">
      <c r="A46" s="49">
        <v>40</v>
      </c>
      <c r="B46" s="50" t="s">
        <v>45</v>
      </c>
      <c r="C46" s="272">
        <f>'8_2.1.18 SIS'!AR46</f>
        <v>0</v>
      </c>
      <c r="D46" s="51">
        <f>'Source Data'!O46</f>
        <v>8148.3852941270825</v>
      </c>
      <c r="E46" s="80">
        <f t="shared" si="4"/>
        <v>0</v>
      </c>
      <c r="F46" s="80">
        <v>598.40363440561384</v>
      </c>
      <c r="G46" s="80">
        <f t="shared" si="15"/>
        <v>0</v>
      </c>
      <c r="H46" s="291"/>
      <c r="I46" s="51">
        <f>'Source Data'!I46</f>
        <v>644.48181238686641</v>
      </c>
      <c r="J46" s="80">
        <f t="shared" si="5"/>
        <v>0</v>
      </c>
      <c r="K46" s="291"/>
      <c r="L46" s="51">
        <f>'Source Data'!J46</f>
        <v>175.76776701459988</v>
      </c>
      <c r="M46" s="80">
        <f t="shared" si="6"/>
        <v>0</v>
      </c>
      <c r="N46" s="291"/>
      <c r="O46" s="51">
        <f>'Source Data'!K46</f>
        <v>4394.194175364998</v>
      </c>
      <c r="P46" s="80">
        <f t="shared" si="7"/>
        <v>0</v>
      </c>
      <c r="Q46" s="291"/>
      <c r="R46" s="51">
        <f>'Source Data'!L46</f>
        <v>1757.6776701459989</v>
      </c>
      <c r="S46" s="80">
        <f t="shared" si="8"/>
        <v>0</v>
      </c>
      <c r="T46" s="94">
        <v>0</v>
      </c>
      <c r="U46" s="51"/>
      <c r="V46" s="51"/>
      <c r="W46" s="52">
        <f t="shared" si="9"/>
        <v>0</v>
      </c>
      <c r="X46" s="94">
        <f t="shared" si="2"/>
        <v>0</v>
      </c>
      <c r="Y46" s="80">
        <f t="shared" si="10"/>
        <v>0</v>
      </c>
      <c r="Z46" s="94">
        <f t="shared" si="11"/>
        <v>0</v>
      </c>
      <c r="AA46" s="51"/>
      <c r="AB46" s="94">
        <f t="shared" si="12"/>
        <v>0</v>
      </c>
      <c r="AC46" s="53"/>
      <c r="AD46" s="51">
        <f t="shared" si="13"/>
        <v>0</v>
      </c>
      <c r="AE46" s="95">
        <f t="shared" si="16"/>
        <v>0</v>
      </c>
      <c r="AF46" s="95">
        <f t="shared" si="14"/>
        <v>0</v>
      </c>
    </row>
    <row r="47" spans="1:32" ht="16.149999999999999" customHeight="1" x14ac:dyDescent="0.2">
      <c r="A47" s="58">
        <v>41</v>
      </c>
      <c r="B47" s="59" t="s">
        <v>46</v>
      </c>
      <c r="C47" s="270">
        <f>'8_2.1.18 SIS'!AR47</f>
        <v>0</v>
      </c>
      <c r="D47" s="60">
        <f>'Source Data'!O47</f>
        <v>11495.027173471952</v>
      </c>
      <c r="E47" s="65">
        <f t="shared" si="4"/>
        <v>0</v>
      </c>
      <c r="F47" s="65">
        <v>598.40363440561384</v>
      </c>
      <c r="G47" s="65">
        <f t="shared" si="15"/>
        <v>0</v>
      </c>
      <c r="H47" s="289"/>
      <c r="I47" s="60">
        <f>'Source Data'!I47</f>
        <v>378.64303242739538</v>
      </c>
      <c r="J47" s="65">
        <f t="shared" si="5"/>
        <v>0</v>
      </c>
      <c r="K47" s="289"/>
      <c r="L47" s="60">
        <f>'Source Data'!J47</f>
        <v>103.26628157110781</v>
      </c>
      <c r="M47" s="65">
        <f t="shared" si="6"/>
        <v>0</v>
      </c>
      <c r="N47" s="289"/>
      <c r="O47" s="60">
        <f>'Source Data'!K47</f>
        <v>2581.6570392776953</v>
      </c>
      <c r="P47" s="65">
        <f t="shared" si="7"/>
        <v>0</v>
      </c>
      <c r="Q47" s="289"/>
      <c r="R47" s="60">
        <f>'Source Data'!L47</f>
        <v>1032.6628157110781</v>
      </c>
      <c r="S47" s="65">
        <f t="shared" si="8"/>
        <v>0</v>
      </c>
      <c r="T47" s="92">
        <v>0</v>
      </c>
      <c r="U47" s="60"/>
      <c r="V47" s="60"/>
      <c r="W47" s="61">
        <f t="shared" si="9"/>
        <v>0</v>
      </c>
      <c r="X47" s="92">
        <f t="shared" si="2"/>
        <v>0</v>
      </c>
      <c r="Y47" s="65">
        <f t="shared" si="10"/>
        <v>0</v>
      </c>
      <c r="Z47" s="92">
        <f t="shared" si="11"/>
        <v>0</v>
      </c>
      <c r="AA47" s="60"/>
      <c r="AB47" s="92">
        <f t="shared" si="12"/>
        <v>0</v>
      </c>
      <c r="AC47" s="60"/>
      <c r="AD47" s="60">
        <f t="shared" si="13"/>
        <v>0</v>
      </c>
      <c r="AE47" s="92">
        <f t="shared" si="16"/>
        <v>0</v>
      </c>
      <c r="AF47" s="96">
        <f t="shared" si="14"/>
        <v>0</v>
      </c>
    </row>
    <row r="48" spans="1:32" ht="16.149999999999999" customHeight="1" x14ac:dyDescent="0.2">
      <c r="A48" s="54">
        <v>42</v>
      </c>
      <c r="B48" s="55" t="s">
        <v>47</v>
      </c>
      <c r="C48" s="271">
        <f>'8_2.1.18 SIS'!AR48</f>
        <v>0</v>
      </c>
      <c r="D48" s="56">
        <f>'Source Data'!O48</f>
        <v>8067.0126645330765</v>
      </c>
      <c r="E48" s="74">
        <f t="shared" si="4"/>
        <v>0</v>
      </c>
      <c r="F48" s="74">
        <v>598.40363440561384</v>
      </c>
      <c r="G48" s="74">
        <f t="shared" si="15"/>
        <v>0</v>
      </c>
      <c r="H48" s="290"/>
      <c r="I48" s="56">
        <f>'Source Data'!I48</f>
        <v>585.87981046741402</v>
      </c>
      <c r="J48" s="74">
        <f t="shared" si="5"/>
        <v>0</v>
      </c>
      <c r="K48" s="290"/>
      <c r="L48" s="56">
        <f>'Source Data'!J48</f>
        <v>159.78540285474929</v>
      </c>
      <c r="M48" s="74">
        <f t="shared" si="6"/>
        <v>0</v>
      </c>
      <c r="N48" s="290"/>
      <c r="O48" s="56">
        <f>'Source Data'!K48</f>
        <v>3994.6350713687325</v>
      </c>
      <c r="P48" s="74">
        <f t="shared" si="7"/>
        <v>0</v>
      </c>
      <c r="Q48" s="290"/>
      <c r="R48" s="56">
        <f>'Source Data'!L48</f>
        <v>1597.8540285474928</v>
      </c>
      <c r="S48" s="74">
        <f t="shared" si="8"/>
        <v>0</v>
      </c>
      <c r="T48" s="93">
        <v>0</v>
      </c>
      <c r="U48" s="56"/>
      <c r="V48" s="56"/>
      <c r="W48" s="57">
        <f t="shared" si="9"/>
        <v>0</v>
      </c>
      <c r="X48" s="93">
        <f t="shared" si="2"/>
        <v>0</v>
      </c>
      <c r="Y48" s="74">
        <f t="shared" si="10"/>
        <v>0</v>
      </c>
      <c r="Z48" s="93">
        <f t="shared" si="11"/>
        <v>0</v>
      </c>
      <c r="AA48" s="56"/>
      <c r="AB48" s="93">
        <f t="shared" si="12"/>
        <v>0</v>
      </c>
      <c r="AC48" s="56"/>
      <c r="AD48" s="56">
        <f t="shared" si="13"/>
        <v>0</v>
      </c>
      <c r="AE48" s="93">
        <f t="shared" si="16"/>
        <v>0</v>
      </c>
      <c r="AF48" s="97">
        <f t="shared" si="14"/>
        <v>0</v>
      </c>
    </row>
    <row r="49" spans="1:32" ht="16.149999999999999" customHeight="1" x14ac:dyDescent="0.2">
      <c r="A49" s="54">
        <v>43</v>
      </c>
      <c r="B49" s="55" t="s">
        <v>48</v>
      </c>
      <c r="C49" s="271">
        <f>'8_2.1.18 SIS'!AR49</f>
        <v>0</v>
      </c>
      <c r="D49" s="56">
        <f>'Source Data'!O49</f>
        <v>8238.9592260226855</v>
      </c>
      <c r="E49" s="74">
        <f t="shared" si="4"/>
        <v>0</v>
      </c>
      <c r="F49" s="74">
        <v>598.40363440561384</v>
      </c>
      <c r="G49" s="74">
        <f t="shared" si="15"/>
        <v>0</v>
      </c>
      <c r="H49" s="290"/>
      <c r="I49" s="56">
        <f>'Source Data'!I49</f>
        <v>687.72808854852053</v>
      </c>
      <c r="J49" s="74">
        <f t="shared" si="5"/>
        <v>0</v>
      </c>
      <c r="K49" s="290"/>
      <c r="L49" s="56">
        <f>'Source Data'!J49</f>
        <v>187.56220596777831</v>
      </c>
      <c r="M49" s="74">
        <f t="shared" si="6"/>
        <v>0</v>
      </c>
      <c r="N49" s="290"/>
      <c r="O49" s="56">
        <f>'Source Data'!K49</f>
        <v>4689.0551491944589</v>
      </c>
      <c r="P49" s="74">
        <f t="shared" si="7"/>
        <v>0</v>
      </c>
      <c r="Q49" s="290"/>
      <c r="R49" s="56">
        <f>'Source Data'!L49</f>
        <v>1875.6220596777835</v>
      </c>
      <c r="S49" s="74">
        <f t="shared" si="8"/>
        <v>0</v>
      </c>
      <c r="T49" s="93">
        <v>0</v>
      </c>
      <c r="U49" s="56"/>
      <c r="V49" s="56"/>
      <c r="W49" s="57">
        <f t="shared" si="9"/>
        <v>0</v>
      </c>
      <c r="X49" s="93">
        <f t="shared" si="2"/>
        <v>0</v>
      </c>
      <c r="Y49" s="74">
        <f t="shared" si="10"/>
        <v>0</v>
      </c>
      <c r="Z49" s="93">
        <f t="shared" si="11"/>
        <v>0</v>
      </c>
      <c r="AA49" s="56"/>
      <c r="AB49" s="93">
        <f t="shared" si="12"/>
        <v>0</v>
      </c>
      <c r="AC49" s="56"/>
      <c r="AD49" s="56">
        <f t="shared" si="13"/>
        <v>0</v>
      </c>
      <c r="AE49" s="93">
        <f t="shared" si="16"/>
        <v>0</v>
      </c>
      <c r="AF49" s="97">
        <f t="shared" si="14"/>
        <v>0</v>
      </c>
    </row>
    <row r="50" spans="1:32" ht="16.149999999999999" customHeight="1" x14ac:dyDescent="0.2">
      <c r="A50" s="54">
        <v>44</v>
      </c>
      <c r="B50" s="55" t="s">
        <v>49</v>
      </c>
      <c r="C50" s="271">
        <f>'8_2.1.18 SIS'!AR50</f>
        <v>0</v>
      </c>
      <c r="D50" s="56">
        <f>'Source Data'!O50</f>
        <v>8069.1235459226837</v>
      </c>
      <c r="E50" s="74">
        <f t="shared" si="4"/>
        <v>0</v>
      </c>
      <c r="F50" s="74">
        <v>598.40363440561384</v>
      </c>
      <c r="G50" s="74">
        <f t="shared" si="15"/>
        <v>0</v>
      </c>
      <c r="H50" s="290"/>
      <c r="I50" s="56">
        <f>'Source Data'!I50</f>
        <v>640.0242289674087</v>
      </c>
      <c r="J50" s="74">
        <f t="shared" si="5"/>
        <v>0</v>
      </c>
      <c r="K50" s="290"/>
      <c r="L50" s="56">
        <f>'Source Data'!J50</f>
        <v>174.5520624456569</v>
      </c>
      <c r="M50" s="74">
        <f t="shared" si="6"/>
        <v>0</v>
      </c>
      <c r="N50" s="290"/>
      <c r="O50" s="56">
        <f>'Source Data'!K50</f>
        <v>4363.8015611414239</v>
      </c>
      <c r="P50" s="74">
        <f t="shared" si="7"/>
        <v>0</v>
      </c>
      <c r="Q50" s="290"/>
      <c r="R50" s="56">
        <f>'Source Data'!L50</f>
        <v>1745.5206244565691</v>
      </c>
      <c r="S50" s="74">
        <f t="shared" si="8"/>
        <v>0</v>
      </c>
      <c r="T50" s="93">
        <v>0</v>
      </c>
      <c r="U50" s="56"/>
      <c r="V50" s="56"/>
      <c r="W50" s="57">
        <f t="shared" si="9"/>
        <v>0</v>
      </c>
      <c r="X50" s="93">
        <f t="shared" si="2"/>
        <v>0</v>
      </c>
      <c r="Y50" s="74">
        <f t="shared" si="10"/>
        <v>0</v>
      </c>
      <c r="Z50" s="93">
        <f t="shared" si="11"/>
        <v>0</v>
      </c>
      <c r="AA50" s="56"/>
      <c r="AB50" s="93">
        <f t="shared" si="12"/>
        <v>0</v>
      </c>
      <c r="AC50" s="56"/>
      <c r="AD50" s="56">
        <f t="shared" si="13"/>
        <v>0</v>
      </c>
      <c r="AE50" s="93">
        <f t="shared" si="16"/>
        <v>0</v>
      </c>
      <c r="AF50" s="97">
        <f t="shared" si="14"/>
        <v>0</v>
      </c>
    </row>
    <row r="51" spans="1:32" ht="16.149999999999999" customHeight="1" x14ac:dyDescent="0.2">
      <c r="A51" s="49">
        <v>45</v>
      </c>
      <c r="B51" s="50" t="s">
        <v>50</v>
      </c>
      <c r="C51" s="272">
        <f>'8_2.1.18 SIS'!AR51</f>
        <v>0</v>
      </c>
      <c r="D51" s="51">
        <f>'Source Data'!O51</f>
        <v>15337.693755907814</v>
      </c>
      <c r="E51" s="80">
        <f t="shared" si="4"/>
        <v>0</v>
      </c>
      <c r="F51" s="80">
        <v>598.40363440561384</v>
      </c>
      <c r="G51" s="80">
        <f t="shared" si="15"/>
        <v>0</v>
      </c>
      <c r="H51" s="291"/>
      <c r="I51" s="51">
        <f>'Source Data'!I51</f>
        <v>332.43156845204078</v>
      </c>
      <c r="J51" s="80">
        <f t="shared" si="5"/>
        <v>0</v>
      </c>
      <c r="K51" s="291"/>
      <c r="L51" s="51">
        <f>'Source Data'!J51</f>
        <v>90.66315503237476</v>
      </c>
      <c r="M51" s="80">
        <f t="shared" si="6"/>
        <v>0</v>
      </c>
      <c r="N51" s="291"/>
      <c r="O51" s="51">
        <f>'Source Data'!K51</f>
        <v>2266.578875809369</v>
      </c>
      <c r="P51" s="80">
        <f t="shared" si="7"/>
        <v>0</v>
      </c>
      <c r="Q51" s="291"/>
      <c r="R51" s="51">
        <f>'Source Data'!L51</f>
        <v>906.63155032374766</v>
      </c>
      <c r="S51" s="80">
        <f t="shared" si="8"/>
        <v>0</v>
      </c>
      <c r="T51" s="94">
        <v>0</v>
      </c>
      <c r="U51" s="51"/>
      <c r="V51" s="51"/>
      <c r="W51" s="52">
        <f t="shared" si="9"/>
        <v>0</v>
      </c>
      <c r="X51" s="94">
        <f t="shared" si="2"/>
        <v>0</v>
      </c>
      <c r="Y51" s="80">
        <f t="shared" si="10"/>
        <v>0</v>
      </c>
      <c r="Z51" s="94">
        <f t="shared" si="11"/>
        <v>0</v>
      </c>
      <c r="AA51" s="51"/>
      <c r="AB51" s="94">
        <f t="shared" si="12"/>
        <v>0</v>
      </c>
      <c r="AC51" s="53"/>
      <c r="AD51" s="51">
        <f t="shared" si="13"/>
        <v>0</v>
      </c>
      <c r="AE51" s="95">
        <f t="shared" si="16"/>
        <v>0</v>
      </c>
      <c r="AF51" s="95">
        <f t="shared" si="14"/>
        <v>0</v>
      </c>
    </row>
    <row r="52" spans="1:32" ht="16.149999999999999" customHeight="1" x14ac:dyDescent="0.2">
      <c r="A52" s="58">
        <v>46</v>
      </c>
      <c r="B52" s="59" t="s">
        <v>51</v>
      </c>
      <c r="C52" s="270">
        <f>'8_2.1.18 SIS'!AR52</f>
        <v>0</v>
      </c>
      <c r="D52" s="60">
        <f>'Source Data'!O52</f>
        <v>7743.3752847367332</v>
      </c>
      <c r="E52" s="65">
        <f t="shared" si="4"/>
        <v>0</v>
      </c>
      <c r="F52" s="65">
        <v>598.40363440561384</v>
      </c>
      <c r="G52" s="65">
        <f t="shared" si="15"/>
        <v>0</v>
      </c>
      <c r="H52" s="289"/>
      <c r="I52" s="60">
        <f>'Source Data'!I52</f>
        <v>708.93963160759859</v>
      </c>
      <c r="J52" s="65">
        <f t="shared" si="5"/>
        <v>0</v>
      </c>
      <c r="K52" s="289"/>
      <c r="L52" s="60">
        <f>'Source Data'!J52</f>
        <v>193.3471722566178</v>
      </c>
      <c r="M52" s="65">
        <f t="shared" si="6"/>
        <v>0</v>
      </c>
      <c r="N52" s="289"/>
      <c r="O52" s="60">
        <f>'Source Data'!K52</f>
        <v>4833.6793064154454</v>
      </c>
      <c r="P52" s="65">
        <f t="shared" si="7"/>
        <v>0</v>
      </c>
      <c r="Q52" s="289"/>
      <c r="R52" s="60">
        <f>'Source Data'!L52</f>
        <v>1933.4717225661777</v>
      </c>
      <c r="S52" s="65">
        <f t="shared" si="8"/>
        <v>0</v>
      </c>
      <c r="T52" s="92">
        <v>0</v>
      </c>
      <c r="U52" s="60"/>
      <c r="V52" s="60"/>
      <c r="W52" s="61">
        <f t="shared" si="9"/>
        <v>0</v>
      </c>
      <c r="X52" s="92">
        <f t="shared" si="2"/>
        <v>0</v>
      </c>
      <c r="Y52" s="65">
        <f t="shared" si="10"/>
        <v>0</v>
      </c>
      <c r="Z52" s="92">
        <f t="shared" si="11"/>
        <v>0</v>
      </c>
      <c r="AA52" s="60"/>
      <c r="AB52" s="92">
        <f t="shared" si="12"/>
        <v>0</v>
      </c>
      <c r="AC52" s="60"/>
      <c r="AD52" s="60">
        <f t="shared" si="13"/>
        <v>0</v>
      </c>
      <c r="AE52" s="92">
        <f t="shared" si="16"/>
        <v>0</v>
      </c>
      <c r="AF52" s="96">
        <f t="shared" si="14"/>
        <v>0</v>
      </c>
    </row>
    <row r="53" spans="1:32" ht="16.149999999999999" customHeight="1" x14ac:dyDescent="0.2">
      <c r="A53" s="54">
        <v>47</v>
      </c>
      <c r="B53" s="55" t="s">
        <v>52</v>
      </c>
      <c r="C53" s="271">
        <f>'8_2.1.18 SIS'!AR53</f>
        <v>0</v>
      </c>
      <c r="D53" s="56">
        <f>'Source Data'!O53</f>
        <v>14983.304211175284</v>
      </c>
      <c r="E53" s="74">
        <f t="shared" si="4"/>
        <v>0</v>
      </c>
      <c r="F53" s="74">
        <v>598.40363440561384</v>
      </c>
      <c r="G53" s="74">
        <f t="shared" si="15"/>
        <v>0</v>
      </c>
      <c r="H53" s="290"/>
      <c r="I53" s="56">
        <f>'Source Data'!I53</f>
        <v>340.85181534745152</v>
      </c>
      <c r="J53" s="74">
        <f t="shared" si="5"/>
        <v>0</v>
      </c>
      <c r="K53" s="290"/>
      <c r="L53" s="56">
        <f>'Source Data'!J53</f>
        <v>92.959586003850404</v>
      </c>
      <c r="M53" s="74">
        <f t="shared" si="6"/>
        <v>0</v>
      </c>
      <c r="N53" s="290"/>
      <c r="O53" s="56">
        <f>'Source Data'!K53</f>
        <v>2323.9896500962604</v>
      </c>
      <c r="P53" s="74">
        <f t="shared" si="7"/>
        <v>0</v>
      </c>
      <c r="Q53" s="290"/>
      <c r="R53" s="56">
        <f>'Source Data'!L53</f>
        <v>929.59586003850404</v>
      </c>
      <c r="S53" s="74">
        <f t="shared" si="8"/>
        <v>0</v>
      </c>
      <c r="T53" s="93">
        <v>0</v>
      </c>
      <c r="U53" s="56"/>
      <c r="V53" s="56"/>
      <c r="W53" s="57">
        <f t="shared" si="9"/>
        <v>0</v>
      </c>
      <c r="X53" s="93">
        <f t="shared" si="2"/>
        <v>0</v>
      </c>
      <c r="Y53" s="74">
        <f t="shared" si="10"/>
        <v>0</v>
      </c>
      <c r="Z53" s="93">
        <f t="shared" si="11"/>
        <v>0</v>
      </c>
      <c r="AA53" s="56"/>
      <c r="AB53" s="93">
        <f t="shared" si="12"/>
        <v>0</v>
      </c>
      <c r="AC53" s="56"/>
      <c r="AD53" s="56">
        <f t="shared" si="13"/>
        <v>0</v>
      </c>
      <c r="AE53" s="93">
        <f t="shared" si="16"/>
        <v>0</v>
      </c>
      <c r="AF53" s="97">
        <f t="shared" si="14"/>
        <v>0</v>
      </c>
    </row>
    <row r="54" spans="1:32" ht="16.149999999999999" customHeight="1" x14ac:dyDescent="0.2">
      <c r="A54" s="54">
        <v>48</v>
      </c>
      <c r="B54" s="55" t="s">
        <v>74</v>
      </c>
      <c r="C54" s="271">
        <f>'8_2.1.18 SIS'!AR54</f>
        <v>0</v>
      </c>
      <c r="D54" s="56">
        <f>'Source Data'!O54</f>
        <v>8282.2113864350213</v>
      </c>
      <c r="E54" s="74">
        <f t="shared" si="4"/>
        <v>0</v>
      </c>
      <c r="F54" s="74">
        <v>598.40363440561384</v>
      </c>
      <c r="G54" s="74">
        <f t="shared" si="15"/>
        <v>0</v>
      </c>
      <c r="H54" s="290"/>
      <c r="I54" s="56">
        <f>'Source Data'!I54</f>
        <v>516.40353727376908</v>
      </c>
      <c r="J54" s="74">
        <f t="shared" si="5"/>
        <v>0</v>
      </c>
      <c r="K54" s="290"/>
      <c r="L54" s="56">
        <f>'Source Data'!J54</f>
        <v>140.83732834739155</v>
      </c>
      <c r="M54" s="74">
        <f t="shared" si="6"/>
        <v>0</v>
      </c>
      <c r="N54" s="290"/>
      <c r="O54" s="56">
        <f>'Source Data'!K54</f>
        <v>3520.9332086847894</v>
      </c>
      <c r="P54" s="74">
        <f t="shared" si="7"/>
        <v>0</v>
      </c>
      <c r="Q54" s="290"/>
      <c r="R54" s="56">
        <f>'Source Data'!L54</f>
        <v>1408.3732834739153</v>
      </c>
      <c r="S54" s="74">
        <f t="shared" si="8"/>
        <v>0</v>
      </c>
      <c r="T54" s="93">
        <v>0</v>
      </c>
      <c r="U54" s="56"/>
      <c r="V54" s="56"/>
      <c r="W54" s="57">
        <f t="shared" si="9"/>
        <v>0</v>
      </c>
      <c r="X54" s="93">
        <f t="shared" si="2"/>
        <v>0</v>
      </c>
      <c r="Y54" s="74">
        <f t="shared" si="10"/>
        <v>0</v>
      </c>
      <c r="Z54" s="93">
        <f t="shared" si="11"/>
        <v>0</v>
      </c>
      <c r="AA54" s="56"/>
      <c r="AB54" s="93">
        <f t="shared" si="12"/>
        <v>0</v>
      </c>
      <c r="AC54" s="56"/>
      <c r="AD54" s="56">
        <f t="shared" si="13"/>
        <v>0</v>
      </c>
      <c r="AE54" s="93">
        <f t="shared" si="16"/>
        <v>0</v>
      </c>
      <c r="AF54" s="97">
        <f t="shared" si="14"/>
        <v>0</v>
      </c>
    </row>
    <row r="55" spans="1:32" ht="16.149999999999999" customHeight="1" x14ac:dyDescent="0.2">
      <c r="A55" s="54">
        <v>49</v>
      </c>
      <c r="B55" s="55" t="s">
        <v>53</v>
      </c>
      <c r="C55" s="271">
        <f>'8_2.1.18 SIS'!AR55</f>
        <v>0</v>
      </c>
      <c r="D55" s="56">
        <f>'Source Data'!O55</f>
        <v>6591.5200632140222</v>
      </c>
      <c r="E55" s="74">
        <f t="shared" si="4"/>
        <v>0</v>
      </c>
      <c r="F55" s="74">
        <v>598.40363440561384</v>
      </c>
      <c r="G55" s="74">
        <f t="shared" si="15"/>
        <v>0</v>
      </c>
      <c r="H55" s="290"/>
      <c r="I55" s="56">
        <f>'Source Data'!I55</f>
        <v>660.79145627436594</v>
      </c>
      <c r="J55" s="74">
        <f t="shared" si="5"/>
        <v>0</v>
      </c>
      <c r="K55" s="290"/>
      <c r="L55" s="56">
        <f>'Source Data'!J55</f>
        <v>180.21585171119071</v>
      </c>
      <c r="M55" s="74">
        <f t="shared" si="6"/>
        <v>0</v>
      </c>
      <c r="N55" s="290"/>
      <c r="O55" s="56">
        <f>'Source Data'!K55</f>
        <v>4505.3962927797675</v>
      </c>
      <c r="P55" s="74">
        <f t="shared" si="7"/>
        <v>0</v>
      </c>
      <c r="Q55" s="290"/>
      <c r="R55" s="56">
        <f>'Source Data'!L55</f>
        <v>1802.158517111907</v>
      </c>
      <c r="S55" s="74">
        <f t="shared" si="8"/>
        <v>0</v>
      </c>
      <c r="T55" s="93">
        <v>0</v>
      </c>
      <c r="U55" s="56"/>
      <c r="V55" s="56"/>
      <c r="W55" s="57">
        <f t="shared" si="9"/>
        <v>0</v>
      </c>
      <c r="X55" s="93">
        <f t="shared" si="2"/>
        <v>0</v>
      </c>
      <c r="Y55" s="74">
        <f t="shared" si="10"/>
        <v>0</v>
      </c>
      <c r="Z55" s="93">
        <f t="shared" si="11"/>
        <v>0</v>
      </c>
      <c r="AA55" s="56"/>
      <c r="AB55" s="93">
        <f t="shared" si="12"/>
        <v>0</v>
      </c>
      <c r="AC55" s="56"/>
      <c r="AD55" s="56">
        <f t="shared" si="13"/>
        <v>0</v>
      </c>
      <c r="AE55" s="93">
        <f t="shared" si="16"/>
        <v>0</v>
      </c>
      <c r="AF55" s="97">
        <f t="shared" si="14"/>
        <v>0</v>
      </c>
    </row>
    <row r="56" spans="1:32" ht="16.149999999999999" customHeight="1" x14ac:dyDescent="0.2">
      <c r="A56" s="49">
        <v>50</v>
      </c>
      <c r="B56" s="50" t="s">
        <v>54</v>
      </c>
      <c r="C56" s="272">
        <f>'8_2.1.18 SIS'!AR56</f>
        <v>0</v>
      </c>
      <c r="D56" s="51">
        <f>'Source Data'!O56</f>
        <v>7594.2487437121554</v>
      </c>
      <c r="E56" s="80">
        <f t="shared" si="4"/>
        <v>0</v>
      </c>
      <c r="F56" s="80">
        <v>598.40363440561384</v>
      </c>
      <c r="G56" s="80">
        <f t="shared" si="15"/>
        <v>0</v>
      </c>
      <c r="H56" s="291"/>
      <c r="I56" s="51">
        <f>'Source Data'!I56</f>
        <v>638.95176727517901</v>
      </c>
      <c r="J56" s="80">
        <f t="shared" si="5"/>
        <v>0</v>
      </c>
      <c r="K56" s="291"/>
      <c r="L56" s="51">
        <f>'Source Data'!J56</f>
        <v>174.25957289323065</v>
      </c>
      <c r="M56" s="80">
        <f t="shared" si="6"/>
        <v>0</v>
      </c>
      <c r="N56" s="291"/>
      <c r="O56" s="51">
        <f>'Source Data'!K56</f>
        <v>4356.4893223307663</v>
      </c>
      <c r="P56" s="80">
        <f t="shared" si="7"/>
        <v>0</v>
      </c>
      <c r="Q56" s="291"/>
      <c r="R56" s="51">
        <f>'Source Data'!L56</f>
        <v>1742.5957289323062</v>
      </c>
      <c r="S56" s="80">
        <f t="shared" si="8"/>
        <v>0</v>
      </c>
      <c r="T56" s="94">
        <v>0</v>
      </c>
      <c r="U56" s="51"/>
      <c r="V56" s="51"/>
      <c r="W56" s="52">
        <f t="shared" si="9"/>
        <v>0</v>
      </c>
      <c r="X56" s="94">
        <f t="shared" si="2"/>
        <v>0</v>
      </c>
      <c r="Y56" s="80">
        <f t="shared" si="10"/>
        <v>0</v>
      </c>
      <c r="Z56" s="94">
        <f t="shared" si="11"/>
        <v>0</v>
      </c>
      <c r="AA56" s="51"/>
      <c r="AB56" s="94">
        <f t="shared" si="12"/>
        <v>0</v>
      </c>
      <c r="AC56" s="53"/>
      <c r="AD56" s="51">
        <f t="shared" si="13"/>
        <v>0</v>
      </c>
      <c r="AE56" s="95">
        <f t="shared" si="16"/>
        <v>0</v>
      </c>
      <c r="AF56" s="95">
        <f t="shared" si="14"/>
        <v>0</v>
      </c>
    </row>
    <row r="57" spans="1:32" ht="16.149999999999999" customHeight="1" x14ac:dyDescent="0.2">
      <c r="A57" s="58">
        <v>51</v>
      </c>
      <c r="B57" s="59" t="s">
        <v>55</v>
      </c>
      <c r="C57" s="270">
        <f>'8_2.1.18 SIS'!AR57</f>
        <v>253</v>
      </c>
      <c r="D57" s="60">
        <f>'Source Data'!O57</f>
        <v>7843.0769154997215</v>
      </c>
      <c r="E57" s="65">
        <f t="shared" si="4"/>
        <v>1984298.4596214294</v>
      </c>
      <c r="F57" s="65">
        <v>598.40363440561384</v>
      </c>
      <c r="G57" s="65">
        <f t="shared" si="15"/>
        <v>151396.11950462029</v>
      </c>
      <c r="H57" s="289"/>
      <c r="I57" s="60">
        <f>'Source Data'!I57</f>
        <v>570.93395934473472</v>
      </c>
      <c r="J57" s="65">
        <f t="shared" si="5"/>
        <v>0</v>
      </c>
      <c r="K57" s="289"/>
      <c r="L57" s="60">
        <f>'Source Data'!J57</f>
        <v>155.70926163947308</v>
      </c>
      <c r="M57" s="65">
        <f t="shared" si="6"/>
        <v>0</v>
      </c>
      <c r="N57" s="289"/>
      <c r="O57" s="60">
        <f>'Source Data'!K57</f>
        <v>3892.7315409868274</v>
      </c>
      <c r="P57" s="65">
        <f t="shared" si="7"/>
        <v>0</v>
      </c>
      <c r="Q57" s="289"/>
      <c r="R57" s="60">
        <f>'Source Data'!L57</f>
        <v>1557.0926163947308</v>
      </c>
      <c r="S57" s="65">
        <f t="shared" si="8"/>
        <v>0</v>
      </c>
      <c r="T57" s="92">
        <v>2334847</v>
      </c>
      <c r="U57" s="60"/>
      <c r="V57" s="60"/>
      <c r="W57" s="61">
        <f t="shared" si="9"/>
        <v>0</v>
      </c>
      <c r="X57" s="92">
        <f t="shared" si="2"/>
        <v>2334847</v>
      </c>
      <c r="Y57" s="65">
        <f t="shared" si="10"/>
        <v>-5837</v>
      </c>
      <c r="Z57" s="92">
        <f t="shared" si="11"/>
        <v>2329010</v>
      </c>
      <c r="AA57" s="60"/>
      <c r="AB57" s="92">
        <f t="shared" si="12"/>
        <v>2329010</v>
      </c>
      <c r="AC57" s="60"/>
      <c r="AD57" s="60">
        <f t="shared" si="13"/>
        <v>2329010</v>
      </c>
      <c r="AE57" s="92">
        <f t="shared" si="16"/>
        <v>194084</v>
      </c>
      <c r="AF57" s="96">
        <f t="shared" si="14"/>
        <v>2329010</v>
      </c>
    </row>
    <row r="58" spans="1:32" ht="16.149999999999999" customHeight="1" x14ac:dyDescent="0.2">
      <c r="A58" s="54">
        <v>52</v>
      </c>
      <c r="B58" s="55" t="s">
        <v>56</v>
      </c>
      <c r="C58" s="271">
        <f>'8_2.1.18 SIS'!AR58</f>
        <v>0</v>
      </c>
      <c r="D58" s="56">
        <f>'Source Data'!O58</f>
        <v>9743.5154354861861</v>
      </c>
      <c r="E58" s="74">
        <f t="shared" si="4"/>
        <v>0</v>
      </c>
      <c r="F58" s="74">
        <v>598.40363440561384</v>
      </c>
      <c r="G58" s="74">
        <f t="shared" si="15"/>
        <v>0</v>
      </c>
      <c r="H58" s="290"/>
      <c r="I58" s="56">
        <f>'Source Data'!I58</f>
        <v>601.39043740535396</v>
      </c>
      <c r="J58" s="74">
        <f t="shared" si="5"/>
        <v>0</v>
      </c>
      <c r="K58" s="290"/>
      <c r="L58" s="56">
        <f>'Source Data'!J58</f>
        <v>164.01557383782384</v>
      </c>
      <c r="M58" s="74">
        <f t="shared" si="6"/>
        <v>0</v>
      </c>
      <c r="N58" s="290"/>
      <c r="O58" s="56">
        <f>'Source Data'!K58</f>
        <v>4100.3893459455958</v>
      </c>
      <c r="P58" s="74">
        <f t="shared" si="7"/>
        <v>0</v>
      </c>
      <c r="Q58" s="290"/>
      <c r="R58" s="56">
        <f>'Source Data'!L58</f>
        <v>1640.1557383782383</v>
      </c>
      <c r="S58" s="74">
        <f t="shared" si="8"/>
        <v>0</v>
      </c>
      <c r="T58" s="93">
        <v>0</v>
      </c>
      <c r="U58" s="56"/>
      <c r="V58" s="56"/>
      <c r="W58" s="57">
        <f t="shared" si="9"/>
        <v>0</v>
      </c>
      <c r="X58" s="93">
        <f t="shared" si="2"/>
        <v>0</v>
      </c>
      <c r="Y58" s="74">
        <f t="shared" si="10"/>
        <v>0</v>
      </c>
      <c r="Z58" s="93">
        <f t="shared" si="11"/>
        <v>0</v>
      </c>
      <c r="AA58" s="56"/>
      <c r="AB58" s="93">
        <f t="shared" si="12"/>
        <v>0</v>
      </c>
      <c r="AC58" s="56"/>
      <c r="AD58" s="56">
        <f t="shared" si="13"/>
        <v>0</v>
      </c>
      <c r="AE58" s="93">
        <f t="shared" si="16"/>
        <v>0</v>
      </c>
      <c r="AF58" s="97">
        <f t="shared" si="14"/>
        <v>0</v>
      </c>
    </row>
    <row r="59" spans="1:32" ht="16.149999999999999" customHeight="1" x14ac:dyDescent="0.2">
      <c r="A59" s="54">
        <v>53</v>
      </c>
      <c r="B59" s="55" t="s">
        <v>57</v>
      </c>
      <c r="C59" s="271">
        <f>'8_2.1.18 SIS'!AR59</f>
        <v>0</v>
      </c>
      <c r="D59" s="56">
        <f>'Source Data'!O59</f>
        <v>6655.0358891865671</v>
      </c>
      <c r="E59" s="74">
        <f t="shared" si="4"/>
        <v>0</v>
      </c>
      <c r="F59" s="74">
        <v>598.40363440561384</v>
      </c>
      <c r="G59" s="74">
        <f t="shared" si="15"/>
        <v>0</v>
      </c>
      <c r="H59" s="290"/>
      <c r="I59" s="56">
        <f>'Source Data'!I59</f>
        <v>663.32493479155164</v>
      </c>
      <c r="J59" s="74">
        <f t="shared" si="5"/>
        <v>0</v>
      </c>
      <c r="K59" s="290"/>
      <c r="L59" s="56">
        <f>'Source Data'!J59</f>
        <v>180.90680039769586</v>
      </c>
      <c r="M59" s="74">
        <f t="shared" si="6"/>
        <v>0</v>
      </c>
      <c r="N59" s="290"/>
      <c r="O59" s="56">
        <f>'Source Data'!K59</f>
        <v>4522.670009942397</v>
      </c>
      <c r="P59" s="74">
        <f t="shared" si="7"/>
        <v>0</v>
      </c>
      <c r="Q59" s="290"/>
      <c r="R59" s="56">
        <f>'Source Data'!L59</f>
        <v>1809.0680039769588</v>
      </c>
      <c r="S59" s="74">
        <f t="shared" si="8"/>
        <v>0</v>
      </c>
      <c r="T59" s="93">
        <v>0</v>
      </c>
      <c r="U59" s="56"/>
      <c r="V59" s="56"/>
      <c r="W59" s="57">
        <f t="shared" si="9"/>
        <v>0</v>
      </c>
      <c r="X59" s="93">
        <f t="shared" si="2"/>
        <v>0</v>
      </c>
      <c r="Y59" s="74">
        <f t="shared" si="10"/>
        <v>0</v>
      </c>
      <c r="Z59" s="93">
        <f t="shared" si="11"/>
        <v>0</v>
      </c>
      <c r="AA59" s="56"/>
      <c r="AB59" s="93">
        <f t="shared" si="12"/>
        <v>0</v>
      </c>
      <c r="AC59" s="56"/>
      <c r="AD59" s="56">
        <f t="shared" si="13"/>
        <v>0</v>
      </c>
      <c r="AE59" s="93">
        <f t="shared" si="16"/>
        <v>0</v>
      </c>
      <c r="AF59" s="97">
        <f t="shared" si="14"/>
        <v>0</v>
      </c>
    </row>
    <row r="60" spans="1:32" ht="16.149999999999999" customHeight="1" x14ac:dyDescent="0.2">
      <c r="A60" s="54">
        <v>54</v>
      </c>
      <c r="B60" s="55" t="s">
        <v>58</v>
      </c>
      <c r="C60" s="271">
        <f>'8_2.1.18 SIS'!AR60</f>
        <v>0</v>
      </c>
      <c r="D60" s="56">
        <f>'Source Data'!O60</f>
        <v>8974.1350415334582</v>
      </c>
      <c r="E60" s="74">
        <f t="shared" si="4"/>
        <v>0</v>
      </c>
      <c r="F60" s="74">
        <v>598.40363440561384</v>
      </c>
      <c r="G60" s="74">
        <f t="shared" si="15"/>
        <v>0</v>
      </c>
      <c r="H60" s="290"/>
      <c r="I60" s="56">
        <f>'Source Data'!I60</f>
        <v>583.70660052312871</v>
      </c>
      <c r="J60" s="74">
        <f t="shared" si="5"/>
        <v>0</v>
      </c>
      <c r="K60" s="290"/>
      <c r="L60" s="56">
        <f>'Source Data'!J60</f>
        <v>159.19270923358056</v>
      </c>
      <c r="M60" s="74">
        <f t="shared" si="6"/>
        <v>0</v>
      </c>
      <c r="N60" s="290"/>
      <c r="O60" s="56">
        <f>'Source Data'!K60</f>
        <v>3979.8177308395143</v>
      </c>
      <c r="P60" s="74">
        <f t="shared" si="7"/>
        <v>0</v>
      </c>
      <c r="Q60" s="290"/>
      <c r="R60" s="56">
        <f>'Source Data'!L60</f>
        <v>1591.9270923358056</v>
      </c>
      <c r="S60" s="74">
        <f t="shared" si="8"/>
        <v>0</v>
      </c>
      <c r="T60" s="93">
        <v>0</v>
      </c>
      <c r="U60" s="56"/>
      <c r="V60" s="56"/>
      <c r="W60" s="57">
        <f t="shared" si="9"/>
        <v>0</v>
      </c>
      <c r="X60" s="93">
        <f t="shared" si="2"/>
        <v>0</v>
      </c>
      <c r="Y60" s="74">
        <f t="shared" si="10"/>
        <v>0</v>
      </c>
      <c r="Z60" s="93">
        <f t="shared" si="11"/>
        <v>0</v>
      </c>
      <c r="AA60" s="56"/>
      <c r="AB60" s="93">
        <f t="shared" si="12"/>
        <v>0</v>
      </c>
      <c r="AC60" s="56"/>
      <c r="AD60" s="56">
        <f t="shared" si="13"/>
        <v>0</v>
      </c>
      <c r="AE60" s="93">
        <f t="shared" si="16"/>
        <v>0</v>
      </c>
      <c r="AF60" s="97">
        <f t="shared" si="14"/>
        <v>0</v>
      </c>
    </row>
    <row r="61" spans="1:32" ht="16.149999999999999" customHeight="1" x14ac:dyDescent="0.2">
      <c r="A61" s="49">
        <v>55</v>
      </c>
      <c r="B61" s="50" t="s">
        <v>59</v>
      </c>
      <c r="C61" s="272">
        <f>'8_2.1.18 SIS'!AR61</f>
        <v>1</v>
      </c>
      <c r="D61" s="51">
        <f>'Source Data'!O61</f>
        <v>7409.5836472239644</v>
      </c>
      <c r="E61" s="80">
        <f t="shared" si="4"/>
        <v>7409.5836472239644</v>
      </c>
      <c r="F61" s="80">
        <v>598.40363440561384</v>
      </c>
      <c r="G61" s="80">
        <f t="shared" si="15"/>
        <v>598.40363440561384</v>
      </c>
      <c r="H61" s="291"/>
      <c r="I61" s="51">
        <f>'Source Data'!I61</f>
        <v>593.48544210889816</v>
      </c>
      <c r="J61" s="80">
        <f t="shared" si="5"/>
        <v>0</v>
      </c>
      <c r="K61" s="291"/>
      <c r="L61" s="51">
        <f>'Source Data'!J61</f>
        <v>161.8596660296995</v>
      </c>
      <c r="M61" s="80">
        <f t="shared" si="6"/>
        <v>0</v>
      </c>
      <c r="N61" s="291"/>
      <c r="O61" s="51">
        <f>'Source Data'!K61</f>
        <v>4046.4916507424882</v>
      </c>
      <c r="P61" s="80">
        <f t="shared" si="7"/>
        <v>0</v>
      </c>
      <c r="Q61" s="291"/>
      <c r="R61" s="51">
        <f>'Source Data'!L61</f>
        <v>1618.596660296995</v>
      </c>
      <c r="S61" s="80">
        <f t="shared" si="8"/>
        <v>0</v>
      </c>
      <c r="T61" s="94">
        <v>8008</v>
      </c>
      <c r="U61" s="51"/>
      <c r="V61" s="51"/>
      <c r="W61" s="52">
        <f t="shared" si="9"/>
        <v>0</v>
      </c>
      <c r="X61" s="94">
        <f t="shared" si="2"/>
        <v>8008</v>
      </c>
      <c r="Y61" s="80">
        <f t="shared" si="10"/>
        <v>-20</v>
      </c>
      <c r="Z61" s="94">
        <f t="shared" si="11"/>
        <v>7988</v>
      </c>
      <c r="AA61" s="51"/>
      <c r="AB61" s="94">
        <f t="shared" si="12"/>
        <v>7988</v>
      </c>
      <c r="AC61" s="53"/>
      <c r="AD61" s="51">
        <f t="shared" si="13"/>
        <v>7988</v>
      </c>
      <c r="AE61" s="95">
        <f t="shared" si="16"/>
        <v>666</v>
      </c>
      <c r="AF61" s="95">
        <f t="shared" si="14"/>
        <v>7988</v>
      </c>
    </row>
    <row r="62" spans="1:32" ht="16.149999999999999" customHeight="1" x14ac:dyDescent="0.2">
      <c r="A62" s="58">
        <v>56</v>
      </c>
      <c r="B62" s="59" t="s">
        <v>60</v>
      </c>
      <c r="C62" s="270">
        <f>'8_2.1.18 SIS'!AR62</f>
        <v>0</v>
      </c>
      <c r="D62" s="60">
        <f>'Source Data'!O62</f>
        <v>8598.5057022009514</v>
      </c>
      <c r="E62" s="65">
        <f t="shared" si="4"/>
        <v>0</v>
      </c>
      <c r="F62" s="65">
        <v>598.40363440561384</v>
      </c>
      <c r="G62" s="65">
        <f t="shared" si="15"/>
        <v>0</v>
      </c>
      <c r="H62" s="289"/>
      <c r="I62" s="60">
        <f>'Source Data'!I62</f>
        <v>665.40831600253398</v>
      </c>
      <c r="J62" s="65">
        <f t="shared" si="5"/>
        <v>0</v>
      </c>
      <c r="K62" s="289"/>
      <c r="L62" s="60">
        <f>'Source Data'!J62</f>
        <v>181.4749952734183</v>
      </c>
      <c r="M62" s="65">
        <f t="shared" si="6"/>
        <v>0</v>
      </c>
      <c r="N62" s="289"/>
      <c r="O62" s="60">
        <f>'Source Data'!K62</f>
        <v>4536.8748818354579</v>
      </c>
      <c r="P62" s="65">
        <f t="shared" si="7"/>
        <v>0</v>
      </c>
      <c r="Q62" s="289"/>
      <c r="R62" s="60">
        <f>'Source Data'!L62</f>
        <v>1814.7499527341834</v>
      </c>
      <c r="S62" s="65">
        <f t="shared" si="8"/>
        <v>0</v>
      </c>
      <c r="T62" s="92">
        <v>0</v>
      </c>
      <c r="U62" s="60"/>
      <c r="V62" s="60"/>
      <c r="W62" s="61">
        <f t="shared" si="9"/>
        <v>0</v>
      </c>
      <c r="X62" s="92">
        <f t="shared" si="2"/>
        <v>0</v>
      </c>
      <c r="Y62" s="65">
        <f t="shared" si="10"/>
        <v>0</v>
      </c>
      <c r="Z62" s="92">
        <f t="shared" si="11"/>
        <v>0</v>
      </c>
      <c r="AA62" s="60"/>
      <c r="AB62" s="92">
        <f t="shared" si="12"/>
        <v>0</v>
      </c>
      <c r="AC62" s="60"/>
      <c r="AD62" s="60">
        <f t="shared" si="13"/>
        <v>0</v>
      </c>
      <c r="AE62" s="92">
        <f t="shared" si="16"/>
        <v>0</v>
      </c>
      <c r="AF62" s="96">
        <f t="shared" si="14"/>
        <v>0</v>
      </c>
    </row>
    <row r="63" spans="1:32" ht="16.149999999999999" customHeight="1" x14ac:dyDescent="0.2">
      <c r="A63" s="54">
        <v>57</v>
      </c>
      <c r="B63" s="55" t="s">
        <v>61</v>
      </c>
      <c r="C63" s="271">
        <f>'8_2.1.18 SIS'!AR63</f>
        <v>0</v>
      </c>
      <c r="D63" s="56">
        <f>'Source Data'!O63</f>
        <v>6666.900802271065</v>
      </c>
      <c r="E63" s="74">
        <f t="shared" si="4"/>
        <v>0</v>
      </c>
      <c r="F63" s="74">
        <v>598.40363440561384</v>
      </c>
      <c r="G63" s="74">
        <f t="shared" si="15"/>
        <v>0</v>
      </c>
      <c r="H63" s="290"/>
      <c r="I63" s="56">
        <f>'Source Data'!I63</f>
        <v>666.15521612667408</v>
      </c>
      <c r="J63" s="74">
        <f t="shared" si="5"/>
        <v>0</v>
      </c>
      <c r="K63" s="290"/>
      <c r="L63" s="56">
        <f>'Source Data'!J63</f>
        <v>181.67869530727472</v>
      </c>
      <c r="M63" s="74">
        <f t="shared" si="6"/>
        <v>0</v>
      </c>
      <c r="N63" s="290"/>
      <c r="O63" s="56">
        <f>'Source Data'!K63</f>
        <v>4541.967382681868</v>
      </c>
      <c r="P63" s="74">
        <f t="shared" si="7"/>
        <v>0</v>
      </c>
      <c r="Q63" s="290"/>
      <c r="R63" s="56">
        <f>'Source Data'!L63</f>
        <v>1816.7869530727471</v>
      </c>
      <c r="S63" s="74">
        <f t="shared" si="8"/>
        <v>0</v>
      </c>
      <c r="T63" s="93">
        <v>0</v>
      </c>
      <c r="U63" s="56"/>
      <c r="V63" s="56"/>
      <c r="W63" s="57">
        <f t="shared" si="9"/>
        <v>0</v>
      </c>
      <c r="X63" s="93">
        <f t="shared" si="2"/>
        <v>0</v>
      </c>
      <c r="Y63" s="74">
        <f t="shared" si="10"/>
        <v>0</v>
      </c>
      <c r="Z63" s="93">
        <f t="shared" si="11"/>
        <v>0</v>
      </c>
      <c r="AA63" s="56"/>
      <c r="AB63" s="93">
        <f t="shared" si="12"/>
        <v>0</v>
      </c>
      <c r="AC63" s="56"/>
      <c r="AD63" s="56">
        <f t="shared" si="13"/>
        <v>0</v>
      </c>
      <c r="AE63" s="93">
        <f t="shared" si="16"/>
        <v>0</v>
      </c>
      <c r="AF63" s="97">
        <f t="shared" si="14"/>
        <v>0</v>
      </c>
    </row>
    <row r="64" spans="1:32" ht="16.149999999999999" customHeight="1" x14ac:dyDescent="0.2">
      <c r="A64" s="54">
        <v>58</v>
      </c>
      <c r="B64" s="55" t="s">
        <v>62</v>
      </c>
      <c r="C64" s="271">
        <f>'8_2.1.18 SIS'!AR64</f>
        <v>0</v>
      </c>
      <c r="D64" s="56">
        <f>'Source Data'!O64</f>
        <v>6876.2452334446507</v>
      </c>
      <c r="E64" s="74">
        <f t="shared" si="4"/>
        <v>0</v>
      </c>
      <c r="F64" s="74">
        <v>598.40363440561384</v>
      </c>
      <c r="G64" s="74">
        <f t="shared" si="15"/>
        <v>0</v>
      </c>
      <c r="H64" s="290"/>
      <c r="I64" s="56">
        <f>'Source Data'!I64</f>
        <v>740.81098599764084</v>
      </c>
      <c r="J64" s="74">
        <f t="shared" si="5"/>
        <v>0</v>
      </c>
      <c r="K64" s="290"/>
      <c r="L64" s="56">
        <f>'Source Data'!J64</f>
        <v>202.03935981753844</v>
      </c>
      <c r="M64" s="74">
        <f t="shared" si="6"/>
        <v>0</v>
      </c>
      <c r="N64" s="290"/>
      <c r="O64" s="56">
        <f>'Source Data'!K64</f>
        <v>5050.9839954384606</v>
      </c>
      <c r="P64" s="74">
        <f t="shared" si="7"/>
        <v>0</v>
      </c>
      <c r="Q64" s="290"/>
      <c r="R64" s="56">
        <f>'Source Data'!L64</f>
        <v>2020.3935981753841</v>
      </c>
      <c r="S64" s="74">
        <f t="shared" si="8"/>
        <v>0</v>
      </c>
      <c r="T64" s="93">
        <v>0</v>
      </c>
      <c r="U64" s="56"/>
      <c r="V64" s="56"/>
      <c r="W64" s="57">
        <f t="shared" si="9"/>
        <v>0</v>
      </c>
      <c r="X64" s="93">
        <f t="shared" si="2"/>
        <v>0</v>
      </c>
      <c r="Y64" s="74">
        <f t="shared" si="10"/>
        <v>0</v>
      </c>
      <c r="Z64" s="93">
        <f t="shared" si="11"/>
        <v>0</v>
      </c>
      <c r="AA64" s="56"/>
      <c r="AB64" s="93">
        <f t="shared" si="12"/>
        <v>0</v>
      </c>
      <c r="AC64" s="56"/>
      <c r="AD64" s="56">
        <f t="shared" si="13"/>
        <v>0</v>
      </c>
      <c r="AE64" s="93">
        <f t="shared" si="16"/>
        <v>0</v>
      </c>
      <c r="AF64" s="97">
        <f t="shared" si="14"/>
        <v>0</v>
      </c>
    </row>
    <row r="65" spans="1:32" ht="16.149999999999999" customHeight="1" x14ac:dyDescent="0.2">
      <c r="A65" s="54">
        <v>59</v>
      </c>
      <c r="B65" s="55" t="s">
        <v>63</v>
      </c>
      <c r="C65" s="271">
        <f>'8_2.1.18 SIS'!AR65</f>
        <v>0</v>
      </c>
      <c r="D65" s="56">
        <f>'Source Data'!O65</f>
        <v>5942.9469727805899</v>
      </c>
      <c r="E65" s="74">
        <f t="shared" si="4"/>
        <v>0</v>
      </c>
      <c r="F65" s="74">
        <v>598.40363440561384</v>
      </c>
      <c r="G65" s="74">
        <f t="shared" si="15"/>
        <v>0</v>
      </c>
      <c r="H65" s="290"/>
      <c r="I65" s="56">
        <f>'Source Data'!I65</f>
        <v>778.80539593788717</v>
      </c>
      <c r="J65" s="74">
        <f t="shared" si="5"/>
        <v>0</v>
      </c>
      <c r="K65" s="290"/>
      <c r="L65" s="56">
        <f>'Source Data'!J65</f>
        <v>212.40147161942375</v>
      </c>
      <c r="M65" s="74">
        <f t="shared" si="6"/>
        <v>0</v>
      </c>
      <c r="N65" s="290"/>
      <c r="O65" s="56">
        <f>'Source Data'!K65</f>
        <v>5310.0367904855939</v>
      </c>
      <c r="P65" s="74">
        <f t="shared" si="7"/>
        <v>0</v>
      </c>
      <c r="Q65" s="290"/>
      <c r="R65" s="56">
        <f>'Source Data'!L65</f>
        <v>2124.0147161942373</v>
      </c>
      <c r="S65" s="74">
        <f t="shared" si="8"/>
        <v>0</v>
      </c>
      <c r="T65" s="93">
        <v>0</v>
      </c>
      <c r="U65" s="56"/>
      <c r="V65" s="56"/>
      <c r="W65" s="57">
        <f t="shared" si="9"/>
        <v>0</v>
      </c>
      <c r="X65" s="93">
        <f t="shared" si="2"/>
        <v>0</v>
      </c>
      <c r="Y65" s="74">
        <f t="shared" si="10"/>
        <v>0</v>
      </c>
      <c r="Z65" s="93">
        <f t="shared" si="11"/>
        <v>0</v>
      </c>
      <c r="AA65" s="56"/>
      <c r="AB65" s="93">
        <f t="shared" si="12"/>
        <v>0</v>
      </c>
      <c r="AC65" s="56"/>
      <c r="AD65" s="56">
        <f t="shared" si="13"/>
        <v>0</v>
      </c>
      <c r="AE65" s="93">
        <f t="shared" si="16"/>
        <v>0</v>
      </c>
      <c r="AF65" s="97">
        <f t="shared" si="14"/>
        <v>0</v>
      </c>
    </row>
    <row r="66" spans="1:32" ht="16.149999999999999" customHeight="1" x14ac:dyDescent="0.2">
      <c r="A66" s="49">
        <v>60</v>
      </c>
      <c r="B66" s="50" t="s">
        <v>64</v>
      </c>
      <c r="C66" s="272">
        <f>'8_2.1.18 SIS'!AR66</f>
        <v>0</v>
      </c>
      <c r="D66" s="51">
        <f>'Source Data'!O66</f>
        <v>8310.4548474230687</v>
      </c>
      <c r="E66" s="80">
        <f t="shared" si="4"/>
        <v>0</v>
      </c>
      <c r="F66" s="80">
        <v>598.40363440561384</v>
      </c>
      <c r="G66" s="80">
        <f t="shared" si="15"/>
        <v>0</v>
      </c>
      <c r="H66" s="291"/>
      <c r="I66" s="51">
        <f>'Source Data'!I66</f>
        <v>654.17710868659628</v>
      </c>
      <c r="J66" s="80">
        <f t="shared" si="5"/>
        <v>0</v>
      </c>
      <c r="K66" s="291"/>
      <c r="L66" s="51">
        <f>'Source Data'!J66</f>
        <v>178.41193873270808</v>
      </c>
      <c r="M66" s="80">
        <f t="shared" si="6"/>
        <v>0</v>
      </c>
      <c r="N66" s="291"/>
      <c r="O66" s="51">
        <f>'Source Data'!K66</f>
        <v>4460.2984683177028</v>
      </c>
      <c r="P66" s="80">
        <f t="shared" si="7"/>
        <v>0</v>
      </c>
      <c r="Q66" s="291"/>
      <c r="R66" s="51">
        <f>'Source Data'!L66</f>
        <v>1784.1193873270811</v>
      </c>
      <c r="S66" s="80">
        <f t="shared" si="8"/>
        <v>0</v>
      </c>
      <c r="T66" s="94">
        <v>0</v>
      </c>
      <c r="U66" s="51"/>
      <c r="V66" s="51"/>
      <c r="W66" s="52">
        <f t="shared" si="9"/>
        <v>0</v>
      </c>
      <c r="X66" s="94">
        <f t="shared" si="2"/>
        <v>0</v>
      </c>
      <c r="Y66" s="80">
        <f t="shared" si="10"/>
        <v>0</v>
      </c>
      <c r="Z66" s="94">
        <f t="shared" si="11"/>
        <v>0</v>
      </c>
      <c r="AA66" s="51"/>
      <c r="AB66" s="94">
        <f t="shared" si="12"/>
        <v>0</v>
      </c>
      <c r="AC66" s="53"/>
      <c r="AD66" s="51">
        <f t="shared" si="13"/>
        <v>0</v>
      </c>
      <c r="AE66" s="95">
        <f t="shared" si="16"/>
        <v>0</v>
      </c>
      <c r="AF66" s="95">
        <f t="shared" si="14"/>
        <v>0</v>
      </c>
    </row>
    <row r="67" spans="1:32" ht="16.149999999999999" customHeight="1" x14ac:dyDescent="0.2">
      <c r="A67" s="58">
        <v>61</v>
      </c>
      <c r="B67" s="59" t="s">
        <v>65</v>
      </c>
      <c r="C67" s="270">
        <f>'8_2.1.18 SIS'!AR67</f>
        <v>0</v>
      </c>
      <c r="D67" s="60">
        <f>'Source Data'!O67</f>
        <v>11546.564897969161</v>
      </c>
      <c r="E67" s="65">
        <f t="shared" si="4"/>
        <v>0</v>
      </c>
      <c r="F67" s="65">
        <v>598.40363440561384</v>
      </c>
      <c r="G67" s="65">
        <f t="shared" si="15"/>
        <v>0</v>
      </c>
      <c r="H67" s="289"/>
      <c r="I67" s="60">
        <f>'Source Data'!I67</f>
        <v>381.62134806778147</v>
      </c>
      <c r="J67" s="65">
        <f t="shared" si="5"/>
        <v>0</v>
      </c>
      <c r="K67" s="289"/>
      <c r="L67" s="60">
        <f>'Source Data'!J67</f>
        <v>104.0785494730313</v>
      </c>
      <c r="M67" s="65">
        <f t="shared" si="6"/>
        <v>0</v>
      </c>
      <c r="N67" s="289"/>
      <c r="O67" s="60">
        <f>'Source Data'!K67</f>
        <v>2601.9637368257822</v>
      </c>
      <c r="P67" s="65">
        <f t="shared" si="7"/>
        <v>0</v>
      </c>
      <c r="Q67" s="289"/>
      <c r="R67" s="60">
        <f>'Source Data'!L67</f>
        <v>1040.7854947303128</v>
      </c>
      <c r="S67" s="65">
        <f t="shared" si="8"/>
        <v>0</v>
      </c>
      <c r="T67" s="92">
        <v>0</v>
      </c>
      <c r="U67" s="60"/>
      <c r="V67" s="60"/>
      <c r="W67" s="61">
        <f t="shared" si="9"/>
        <v>0</v>
      </c>
      <c r="X67" s="92">
        <f t="shared" si="2"/>
        <v>0</v>
      </c>
      <c r="Y67" s="65">
        <f t="shared" si="10"/>
        <v>0</v>
      </c>
      <c r="Z67" s="92">
        <f t="shared" si="11"/>
        <v>0</v>
      </c>
      <c r="AA67" s="60"/>
      <c r="AB67" s="92">
        <f t="shared" si="12"/>
        <v>0</v>
      </c>
      <c r="AC67" s="60"/>
      <c r="AD67" s="60">
        <f t="shared" si="13"/>
        <v>0</v>
      </c>
      <c r="AE67" s="92">
        <f t="shared" si="16"/>
        <v>0</v>
      </c>
      <c r="AF67" s="96">
        <f t="shared" si="14"/>
        <v>0</v>
      </c>
    </row>
    <row r="68" spans="1:32" ht="16.149999999999999" customHeight="1" x14ac:dyDescent="0.2">
      <c r="A68" s="54">
        <v>62</v>
      </c>
      <c r="B68" s="55" t="s">
        <v>66</v>
      </c>
      <c r="C68" s="271">
        <f>'8_2.1.18 SIS'!AR68</f>
        <v>0</v>
      </c>
      <c r="D68" s="56">
        <f>'Source Data'!O68</f>
        <v>6364.6799729981076</v>
      </c>
      <c r="E68" s="74">
        <f t="shared" si="4"/>
        <v>0</v>
      </c>
      <c r="F68" s="74">
        <v>598.40363440561384</v>
      </c>
      <c r="G68" s="74">
        <f t="shared" si="15"/>
        <v>0</v>
      </c>
      <c r="H68" s="290"/>
      <c r="I68" s="56">
        <f>'Source Data'!I68</f>
        <v>736.06666112665073</v>
      </c>
      <c r="J68" s="74">
        <f t="shared" si="5"/>
        <v>0</v>
      </c>
      <c r="K68" s="290"/>
      <c r="L68" s="56">
        <f>'Source Data'!J68</f>
        <v>200.74545303454113</v>
      </c>
      <c r="M68" s="74">
        <f t="shared" si="6"/>
        <v>0</v>
      </c>
      <c r="N68" s="290"/>
      <c r="O68" s="56">
        <f>'Source Data'!K68</f>
        <v>5018.6363258635274</v>
      </c>
      <c r="P68" s="74">
        <f t="shared" si="7"/>
        <v>0</v>
      </c>
      <c r="Q68" s="290"/>
      <c r="R68" s="56">
        <f>'Source Data'!L68</f>
        <v>2007.4545303454111</v>
      </c>
      <c r="S68" s="74">
        <f t="shared" si="8"/>
        <v>0</v>
      </c>
      <c r="T68" s="93">
        <v>0</v>
      </c>
      <c r="U68" s="56"/>
      <c r="V68" s="56"/>
      <c r="W68" s="57">
        <f t="shared" si="9"/>
        <v>0</v>
      </c>
      <c r="X68" s="93">
        <f t="shared" si="2"/>
        <v>0</v>
      </c>
      <c r="Y68" s="74">
        <f t="shared" si="10"/>
        <v>0</v>
      </c>
      <c r="Z68" s="93">
        <f t="shared" si="11"/>
        <v>0</v>
      </c>
      <c r="AA68" s="56"/>
      <c r="AB68" s="93">
        <f t="shared" si="12"/>
        <v>0</v>
      </c>
      <c r="AC68" s="56"/>
      <c r="AD68" s="56">
        <f t="shared" si="13"/>
        <v>0</v>
      </c>
      <c r="AE68" s="93">
        <f t="shared" si="16"/>
        <v>0</v>
      </c>
      <c r="AF68" s="97">
        <f t="shared" si="14"/>
        <v>0</v>
      </c>
    </row>
    <row r="69" spans="1:32" ht="16.149999999999999" customHeight="1" x14ac:dyDescent="0.2">
      <c r="A69" s="54">
        <v>63</v>
      </c>
      <c r="B69" s="55" t="s">
        <v>67</v>
      </c>
      <c r="C69" s="271">
        <f>'8_2.1.18 SIS'!AR69</f>
        <v>0</v>
      </c>
      <c r="D69" s="56">
        <f>'Source Data'!O69</f>
        <v>10420.176957072748</v>
      </c>
      <c r="E69" s="74">
        <f t="shared" si="4"/>
        <v>0</v>
      </c>
      <c r="F69" s="74">
        <v>598.40363440561384</v>
      </c>
      <c r="G69" s="74">
        <f t="shared" si="15"/>
        <v>0</v>
      </c>
      <c r="H69" s="290"/>
      <c r="I69" s="56">
        <f>'Source Data'!I69</f>
        <v>455.19374290754848</v>
      </c>
      <c r="J69" s="74">
        <f t="shared" si="5"/>
        <v>0</v>
      </c>
      <c r="K69" s="290"/>
      <c r="L69" s="56">
        <f>'Source Data'!J69</f>
        <v>124.14374806569505</v>
      </c>
      <c r="M69" s="74">
        <f t="shared" si="6"/>
        <v>0</v>
      </c>
      <c r="N69" s="290"/>
      <c r="O69" s="56">
        <f>'Source Data'!K69</f>
        <v>3103.5937016423763</v>
      </c>
      <c r="P69" s="74">
        <f t="shared" si="7"/>
        <v>0</v>
      </c>
      <c r="Q69" s="290"/>
      <c r="R69" s="56">
        <f>'Source Data'!L69</f>
        <v>1241.4374806569506</v>
      </c>
      <c r="S69" s="74">
        <f t="shared" si="8"/>
        <v>0</v>
      </c>
      <c r="T69" s="93">
        <v>0</v>
      </c>
      <c r="U69" s="56"/>
      <c r="V69" s="56"/>
      <c r="W69" s="57">
        <f t="shared" si="9"/>
        <v>0</v>
      </c>
      <c r="X69" s="93">
        <f t="shared" si="2"/>
        <v>0</v>
      </c>
      <c r="Y69" s="74">
        <f t="shared" si="10"/>
        <v>0</v>
      </c>
      <c r="Z69" s="93">
        <f t="shared" si="11"/>
        <v>0</v>
      </c>
      <c r="AA69" s="56"/>
      <c r="AB69" s="93">
        <f t="shared" si="12"/>
        <v>0</v>
      </c>
      <c r="AC69" s="56"/>
      <c r="AD69" s="56">
        <f t="shared" si="13"/>
        <v>0</v>
      </c>
      <c r="AE69" s="93">
        <f t="shared" si="16"/>
        <v>0</v>
      </c>
      <c r="AF69" s="97">
        <f t="shared" si="14"/>
        <v>0</v>
      </c>
    </row>
    <row r="70" spans="1:32" ht="16.149999999999999" customHeight="1" x14ac:dyDescent="0.2">
      <c r="A70" s="54">
        <v>64</v>
      </c>
      <c r="B70" s="55" t="s">
        <v>68</v>
      </c>
      <c r="C70" s="271">
        <f>'8_2.1.18 SIS'!AR70</f>
        <v>0</v>
      </c>
      <c r="D70" s="56">
        <f>'Source Data'!O70</f>
        <v>7636.9814951359776</v>
      </c>
      <c r="E70" s="74">
        <f t="shared" si="4"/>
        <v>0</v>
      </c>
      <c r="F70" s="74">
        <v>598.40363440561384</v>
      </c>
      <c r="G70" s="74">
        <f t="shared" si="15"/>
        <v>0</v>
      </c>
      <c r="H70" s="290"/>
      <c r="I70" s="56">
        <f>'Source Data'!I70</f>
        <v>700.71301031438645</v>
      </c>
      <c r="J70" s="74">
        <f t="shared" si="5"/>
        <v>0</v>
      </c>
      <c r="K70" s="290"/>
      <c r="L70" s="56">
        <f>'Source Data'!J70</f>
        <v>191.10354826755992</v>
      </c>
      <c r="M70" s="74">
        <f t="shared" si="6"/>
        <v>0</v>
      </c>
      <c r="N70" s="290"/>
      <c r="O70" s="56">
        <f>'Source Data'!K70</f>
        <v>4777.5887066889991</v>
      </c>
      <c r="P70" s="74">
        <f t="shared" si="7"/>
        <v>0</v>
      </c>
      <c r="Q70" s="290"/>
      <c r="R70" s="56">
        <f>'Source Data'!L70</f>
        <v>1911.0354826755995</v>
      </c>
      <c r="S70" s="74">
        <f t="shared" si="8"/>
        <v>0</v>
      </c>
      <c r="T70" s="93">
        <v>0</v>
      </c>
      <c r="U70" s="56"/>
      <c r="V70" s="56"/>
      <c r="W70" s="57">
        <f t="shared" si="9"/>
        <v>0</v>
      </c>
      <c r="X70" s="93">
        <f t="shared" si="2"/>
        <v>0</v>
      </c>
      <c r="Y70" s="74">
        <f t="shared" si="10"/>
        <v>0</v>
      </c>
      <c r="Z70" s="93">
        <f t="shared" si="11"/>
        <v>0</v>
      </c>
      <c r="AA70" s="56"/>
      <c r="AB70" s="93">
        <f t="shared" si="12"/>
        <v>0</v>
      </c>
      <c r="AC70" s="56"/>
      <c r="AD70" s="56">
        <f t="shared" si="13"/>
        <v>0</v>
      </c>
      <c r="AE70" s="93">
        <f t="shared" si="16"/>
        <v>0</v>
      </c>
      <c r="AF70" s="97">
        <f t="shared" si="14"/>
        <v>0</v>
      </c>
    </row>
    <row r="71" spans="1:32" ht="16.149999999999999" customHeight="1" x14ac:dyDescent="0.2">
      <c r="A71" s="49">
        <v>65</v>
      </c>
      <c r="B71" s="50" t="s">
        <v>69</v>
      </c>
      <c r="C71" s="272">
        <f>'8_2.1.18 SIS'!AR71</f>
        <v>0</v>
      </c>
      <c r="D71" s="51">
        <f>'Source Data'!O71</f>
        <v>8790.9861727809566</v>
      </c>
      <c r="E71" s="80">
        <f t="shared" si="4"/>
        <v>0</v>
      </c>
      <c r="F71" s="80">
        <v>598.40363440561384</v>
      </c>
      <c r="G71" s="80">
        <f>$C71*F71</f>
        <v>0</v>
      </c>
      <c r="H71" s="291"/>
      <c r="I71" s="51">
        <f>'Source Data'!I71</f>
        <v>566.73400507501663</v>
      </c>
      <c r="J71" s="80">
        <f t="shared" si="5"/>
        <v>0</v>
      </c>
      <c r="K71" s="291"/>
      <c r="L71" s="51">
        <f>'Source Data'!J71</f>
        <v>154.56381956591363</v>
      </c>
      <c r="M71" s="80">
        <f t="shared" si="6"/>
        <v>0</v>
      </c>
      <c r="N71" s="291"/>
      <c r="O71" s="51">
        <f>'Source Data'!K71</f>
        <v>3864.0954891478409</v>
      </c>
      <c r="P71" s="80">
        <f t="shared" si="7"/>
        <v>0</v>
      </c>
      <c r="Q71" s="291"/>
      <c r="R71" s="51">
        <f>'Source Data'!L71</f>
        <v>1545.6381956591365</v>
      </c>
      <c r="S71" s="80">
        <f t="shared" si="8"/>
        <v>0</v>
      </c>
      <c r="T71" s="94">
        <v>0</v>
      </c>
      <c r="U71" s="51"/>
      <c r="V71" s="51"/>
      <c r="W71" s="52">
        <f t="shared" si="9"/>
        <v>0</v>
      </c>
      <c r="X71" s="94">
        <f>W71+T71</f>
        <v>0</v>
      </c>
      <c r="Y71" s="80">
        <f t="shared" si="10"/>
        <v>0</v>
      </c>
      <c r="Z71" s="94">
        <f t="shared" si="11"/>
        <v>0</v>
      </c>
      <c r="AA71" s="51"/>
      <c r="AB71" s="94">
        <f t="shared" si="12"/>
        <v>0</v>
      </c>
      <c r="AC71" s="53"/>
      <c r="AD71" s="51">
        <f t="shared" si="13"/>
        <v>0</v>
      </c>
      <c r="AE71" s="95">
        <f>ROUND(AD71/$AE$90,0)</f>
        <v>0</v>
      </c>
      <c r="AF71" s="95">
        <f t="shared" si="14"/>
        <v>0</v>
      </c>
    </row>
    <row r="72" spans="1:32" ht="16.149999999999999" customHeight="1" x14ac:dyDescent="0.2">
      <c r="A72" s="58">
        <v>66</v>
      </c>
      <c r="B72" s="59" t="s">
        <v>70</v>
      </c>
      <c r="C72" s="270">
        <f>'8_2.1.18 SIS'!AR72</f>
        <v>0</v>
      </c>
      <c r="D72" s="60">
        <f>'Source Data'!O72</f>
        <v>8443.0652297845954</v>
      </c>
      <c r="E72" s="65">
        <f>C72*D72</f>
        <v>0</v>
      </c>
      <c r="F72" s="65">
        <v>598.40363440561384</v>
      </c>
      <c r="G72" s="65">
        <f>$C72*F72</f>
        <v>0</v>
      </c>
      <c r="H72" s="289"/>
      <c r="I72" s="60">
        <f>'Source Data'!I72</f>
        <v>655.4113591428079</v>
      </c>
      <c r="J72" s="65">
        <f>H72*I72</f>
        <v>0</v>
      </c>
      <c r="K72" s="289"/>
      <c r="L72" s="60">
        <f>'Source Data'!J72</f>
        <v>178.74855249349307</v>
      </c>
      <c r="M72" s="65">
        <f>K72*L72</f>
        <v>0</v>
      </c>
      <c r="N72" s="289"/>
      <c r="O72" s="60">
        <f>'Source Data'!K72</f>
        <v>4468.713812337327</v>
      </c>
      <c r="P72" s="65">
        <f>N72*O72</f>
        <v>0</v>
      </c>
      <c r="Q72" s="289"/>
      <c r="R72" s="60">
        <f>'Source Data'!L72</f>
        <v>1787.4855249349307</v>
      </c>
      <c r="S72" s="65">
        <f>Q72*R72</f>
        <v>0</v>
      </c>
      <c r="T72" s="92">
        <v>0</v>
      </c>
      <c r="U72" s="60"/>
      <c r="V72" s="60"/>
      <c r="W72" s="61">
        <f>U72+V72</f>
        <v>0</v>
      </c>
      <c r="X72" s="92">
        <f>W72+T72</f>
        <v>0</v>
      </c>
      <c r="Y72" s="65">
        <f>ROUND(X72*-0.25%,0)</f>
        <v>0</v>
      </c>
      <c r="Z72" s="92">
        <f>SUM(X72:Y72)</f>
        <v>0</v>
      </c>
      <c r="AA72" s="60"/>
      <c r="AB72" s="92">
        <f>ROUND(SUM(Z72:AA72),0)</f>
        <v>0</v>
      </c>
      <c r="AC72" s="60"/>
      <c r="AD72" s="60">
        <f>AB72-AC72</f>
        <v>0</v>
      </c>
      <c r="AE72" s="92">
        <f>ROUND(AD72/$AE$90,0)</f>
        <v>0</v>
      </c>
      <c r="AF72" s="96">
        <f>AB72</f>
        <v>0</v>
      </c>
    </row>
    <row r="73" spans="1:32" ht="16.149999999999999" customHeight="1" x14ac:dyDescent="0.2">
      <c r="A73" s="54">
        <v>67</v>
      </c>
      <c r="B73" s="55" t="s">
        <v>3</v>
      </c>
      <c r="C73" s="271">
        <f>'8_2.1.18 SIS'!AR73</f>
        <v>0</v>
      </c>
      <c r="D73" s="56">
        <f>'Source Data'!O73</f>
        <v>9673.8242965526533</v>
      </c>
      <c r="E73" s="74">
        <f>C73*D73</f>
        <v>0</v>
      </c>
      <c r="F73" s="74">
        <v>598.40363440561384</v>
      </c>
      <c r="G73" s="74">
        <f>$C73*F73</f>
        <v>0</v>
      </c>
      <c r="H73" s="290"/>
      <c r="I73" s="56">
        <f>'Source Data'!I73</f>
        <v>636.87839950514967</v>
      </c>
      <c r="J73" s="74">
        <f>H73*I73</f>
        <v>0</v>
      </c>
      <c r="K73" s="290"/>
      <c r="L73" s="56">
        <f>'Source Data'!J73</f>
        <v>173.6941089559499</v>
      </c>
      <c r="M73" s="74">
        <f>K73*L73</f>
        <v>0</v>
      </c>
      <c r="N73" s="290"/>
      <c r="O73" s="56">
        <f>'Source Data'!K73</f>
        <v>4342.3527238987472</v>
      </c>
      <c r="P73" s="74">
        <f>N73*O73</f>
        <v>0</v>
      </c>
      <c r="Q73" s="290"/>
      <c r="R73" s="56">
        <f>'Source Data'!L73</f>
        <v>1736.9410895594988</v>
      </c>
      <c r="S73" s="74">
        <f>Q73*R73</f>
        <v>0</v>
      </c>
      <c r="T73" s="93">
        <v>0</v>
      </c>
      <c r="U73" s="56"/>
      <c r="V73" s="56"/>
      <c r="W73" s="57">
        <f>U73+V73</f>
        <v>0</v>
      </c>
      <c r="X73" s="93">
        <f>W73+T73</f>
        <v>0</v>
      </c>
      <c r="Y73" s="74">
        <f>ROUND(X73*-0.25%,0)</f>
        <v>0</v>
      </c>
      <c r="Z73" s="93">
        <f>SUM(X73:Y73)</f>
        <v>0</v>
      </c>
      <c r="AA73" s="56"/>
      <c r="AB73" s="93">
        <f>ROUND(SUM(Z73:AA73),0)</f>
        <v>0</v>
      </c>
      <c r="AC73" s="56"/>
      <c r="AD73" s="56">
        <f>AB73-AC73</f>
        <v>0</v>
      </c>
      <c r="AE73" s="93">
        <f>ROUND(AD73/$AE$90,0)</f>
        <v>0</v>
      </c>
      <c r="AF73" s="97">
        <f>AB73</f>
        <v>0</v>
      </c>
    </row>
    <row r="74" spans="1:32" ht="16.149999999999999" customHeight="1" x14ac:dyDescent="0.2">
      <c r="A74" s="54">
        <v>68</v>
      </c>
      <c r="B74" s="55" t="s">
        <v>2</v>
      </c>
      <c r="C74" s="271">
        <f>'8_2.1.18 SIS'!AR74</f>
        <v>0</v>
      </c>
      <c r="D74" s="56">
        <f>'Source Data'!O74</f>
        <v>7481.7620018962161</v>
      </c>
      <c r="E74" s="74">
        <f>C74*D74</f>
        <v>0</v>
      </c>
      <c r="F74" s="74">
        <v>598.40363440561384</v>
      </c>
      <c r="G74" s="74">
        <f>$C74*F74</f>
        <v>0</v>
      </c>
      <c r="H74" s="290"/>
      <c r="I74" s="56">
        <f>'Source Data'!I74</f>
        <v>713.42471435529035</v>
      </c>
      <c r="J74" s="74">
        <f>H74*I74</f>
        <v>0</v>
      </c>
      <c r="K74" s="290"/>
      <c r="L74" s="56">
        <f>'Source Data'!J74</f>
        <v>194.5703766423519</v>
      </c>
      <c r="M74" s="74">
        <f>K74*L74</f>
        <v>0</v>
      </c>
      <c r="N74" s="290"/>
      <c r="O74" s="56">
        <f>'Source Data'!K74</f>
        <v>4864.2594160587978</v>
      </c>
      <c r="P74" s="74">
        <f>N74*O74</f>
        <v>0</v>
      </c>
      <c r="Q74" s="290"/>
      <c r="R74" s="56">
        <f>'Source Data'!L74</f>
        <v>1945.703766423519</v>
      </c>
      <c r="S74" s="74">
        <f>Q74*R74</f>
        <v>0</v>
      </c>
      <c r="T74" s="93">
        <v>0</v>
      </c>
      <c r="U74" s="56"/>
      <c r="V74" s="56"/>
      <c r="W74" s="57">
        <f>U74+V74</f>
        <v>0</v>
      </c>
      <c r="X74" s="93">
        <f>W74+T74</f>
        <v>0</v>
      </c>
      <c r="Y74" s="74">
        <f>ROUND(X74*-0.25%,0)</f>
        <v>0</v>
      </c>
      <c r="Z74" s="93">
        <f>SUM(X74:Y74)</f>
        <v>0</v>
      </c>
      <c r="AA74" s="56"/>
      <c r="AB74" s="93">
        <f>ROUND(SUM(Z74:AA74),0)</f>
        <v>0</v>
      </c>
      <c r="AC74" s="56"/>
      <c r="AD74" s="56">
        <f>AB74-AC74</f>
        <v>0</v>
      </c>
      <c r="AE74" s="93">
        <f>ROUND(AD74/$AE$90,0)</f>
        <v>0</v>
      </c>
      <c r="AF74" s="97">
        <f>AB74</f>
        <v>0</v>
      </c>
    </row>
    <row r="75" spans="1:32" ht="16.149999999999999" customHeight="1" x14ac:dyDescent="0.2">
      <c r="A75" s="54">
        <v>69</v>
      </c>
      <c r="B75" s="55" t="s">
        <v>75</v>
      </c>
      <c r="C75" s="271">
        <f>'8_2.1.18 SIS'!AR75</f>
        <v>0</v>
      </c>
      <c r="D75" s="56">
        <f>'Source Data'!O75</f>
        <v>8383.4560189471158</v>
      </c>
      <c r="E75" s="74">
        <f>C75*D75</f>
        <v>0</v>
      </c>
      <c r="F75" s="74">
        <v>598.40363440561384</v>
      </c>
      <c r="G75" s="74">
        <f>$C75*F75</f>
        <v>0</v>
      </c>
      <c r="H75" s="290"/>
      <c r="I75" s="56">
        <f>'Source Data'!I75</f>
        <v>701.91738105393551</v>
      </c>
      <c r="J75" s="74">
        <f>H75*I75</f>
        <v>0</v>
      </c>
      <c r="K75" s="290"/>
      <c r="L75" s="56">
        <f>'Source Data'!J75</f>
        <v>191.43201301470964</v>
      </c>
      <c r="M75" s="74">
        <f>K75*L75</f>
        <v>0</v>
      </c>
      <c r="N75" s="290"/>
      <c r="O75" s="56">
        <f>'Source Data'!K75</f>
        <v>4785.8003253677416</v>
      </c>
      <c r="P75" s="74">
        <f>N75*O75</f>
        <v>0</v>
      </c>
      <c r="Q75" s="290"/>
      <c r="R75" s="56">
        <f>'Source Data'!L75</f>
        <v>1914.3201301470965</v>
      </c>
      <c r="S75" s="74">
        <f>Q75*R75</f>
        <v>0</v>
      </c>
      <c r="T75" s="93">
        <v>0</v>
      </c>
      <c r="U75" s="56"/>
      <c r="V75" s="56"/>
      <c r="W75" s="57">
        <f>U75+V75</f>
        <v>0</v>
      </c>
      <c r="X75" s="93">
        <f>W75+T75</f>
        <v>0</v>
      </c>
      <c r="Y75" s="74">
        <f>ROUND(X75*-0.25%,0)</f>
        <v>0</v>
      </c>
      <c r="Z75" s="93">
        <f>SUM(X75:Y75)</f>
        <v>0</v>
      </c>
      <c r="AA75" s="56"/>
      <c r="AB75" s="93">
        <f>ROUND(SUM(Z75:AA75),0)</f>
        <v>0</v>
      </c>
      <c r="AC75" s="56"/>
      <c r="AD75" s="56">
        <f>AB75-AC75</f>
        <v>0</v>
      </c>
      <c r="AE75" s="93">
        <f>ROUND(AD75/$AE$90,0)</f>
        <v>0</v>
      </c>
      <c r="AF75" s="97">
        <f>AB75</f>
        <v>0</v>
      </c>
    </row>
    <row r="76" spans="1:32" s="123" customFormat="1" ht="16.149999999999999" customHeight="1" thickBot="1" x14ac:dyDescent="0.25">
      <c r="A76" s="1402" t="s">
        <v>460</v>
      </c>
      <c r="B76" s="1408"/>
      <c r="C76" s="292">
        <f>SUM(C7:C75)</f>
        <v>337</v>
      </c>
      <c r="D76" s="252"/>
      <c r="E76" s="282">
        <f>SUM(E7:E75)</f>
        <v>2618243.2724090936</v>
      </c>
      <c r="F76" s="282">
        <v>598.40363440561384</v>
      </c>
      <c r="G76" s="282">
        <f>SUM(G7:G75)</f>
        <v>201662.02479469185</v>
      </c>
      <c r="H76" s="292">
        <v>242</v>
      </c>
      <c r="I76" s="252"/>
      <c r="J76" s="282">
        <v>142732.1120262832</v>
      </c>
      <c r="K76" s="292">
        <v>0</v>
      </c>
      <c r="L76" s="252"/>
      <c r="M76" s="282">
        <v>0</v>
      </c>
      <c r="N76" s="292">
        <v>36</v>
      </c>
      <c r="O76" s="252"/>
      <c r="P76" s="282">
        <v>146108.98651014993</v>
      </c>
      <c r="Q76" s="292">
        <v>5</v>
      </c>
      <c r="R76" s="252"/>
      <c r="S76" s="282">
        <v>7700.0791770558908</v>
      </c>
      <c r="T76" s="293">
        <f t="shared" ref="T76:AF76" si="17">SUM(T7:T75)</f>
        <v>3116447</v>
      </c>
      <c r="U76" s="252">
        <f t="shared" si="17"/>
        <v>0</v>
      </c>
      <c r="V76" s="252">
        <f t="shared" si="17"/>
        <v>0</v>
      </c>
      <c r="W76" s="294">
        <f t="shared" si="17"/>
        <v>0</v>
      </c>
      <c r="X76" s="293">
        <f t="shared" si="17"/>
        <v>3116447</v>
      </c>
      <c r="Y76" s="282">
        <f t="shared" si="17"/>
        <v>-7791</v>
      </c>
      <c r="Z76" s="293">
        <f t="shared" si="17"/>
        <v>3108656</v>
      </c>
      <c r="AA76" s="282">
        <f t="shared" si="17"/>
        <v>0</v>
      </c>
      <c r="AB76" s="293">
        <f t="shared" si="17"/>
        <v>3108656</v>
      </c>
      <c r="AC76" s="252">
        <f t="shared" si="17"/>
        <v>0</v>
      </c>
      <c r="AD76" s="252">
        <f t="shared" si="17"/>
        <v>3108656</v>
      </c>
      <c r="AE76" s="293">
        <f t="shared" si="17"/>
        <v>259055</v>
      </c>
      <c r="AF76" s="249">
        <f t="shared" si="17"/>
        <v>3108656</v>
      </c>
    </row>
    <row r="77" spans="1:32" s="123" customFormat="1" ht="12.75" customHeight="1" thickTop="1" x14ac:dyDescent="0.2">
      <c r="A77" s="1409" t="s">
        <v>410</v>
      </c>
      <c r="B77" s="1410"/>
      <c r="C77" s="301"/>
      <c r="D77" s="279"/>
      <c r="E77" s="279"/>
      <c r="F77" s="279"/>
      <c r="G77" s="279"/>
      <c r="H77" s="301"/>
      <c r="I77" s="279"/>
      <c r="J77" s="279"/>
      <c r="K77" s="301"/>
      <c r="L77" s="279"/>
      <c r="M77" s="279"/>
      <c r="N77" s="301"/>
      <c r="O77" s="279"/>
      <c r="P77" s="279"/>
      <c r="Q77" s="301"/>
      <c r="R77" s="279"/>
      <c r="S77" s="279"/>
      <c r="T77" s="279"/>
      <c r="U77" s="279"/>
      <c r="V77" s="279"/>
      <c r="W77" s="279"/>
      <c r="X77" s="279"/>
      <c r="Y77" s="279"/>
      <c r="Z77" s="279"/>
      <c r="AA77" s="279"/>
      <c r="AB77" s="279"/>
      <c r="AC77" s="279"/>
      <c r="AD77" s="279"/>
      <c r="AE77" s="279"/>
      <c r="AF77" s="279"/>
    </row>
    <row r="78" spans="1:32" s="123" customFormat="1" ht="16.149999999999999" customHeight="1" x14ac:dyDescent="0.2">
      <c r="A78" s="1406" t="s">
        <v>411</v>
      </c>
      <c r="B78" s="1407"/>
      <c r="C78" s="170"/>
      <c r="D78" s="168"/>
      <c r="E78" s="168"/>
      <c r="F78" s="168"/>
      <c r="G78" s="168"/>
      <c r="H78" s="170"/>
      <c r="I78" s="168"/>
      <c r="J78" s="168"/>
      <c r="K78" s="170"/>
      <c r="L78" s="168"/>
      <c r="M78" s="168"/>
      <c r="N78" s="170"/>
      <c r="O78" s="168"/>
      <c r="P78" s="168"/>
      <c r="Q78" s="170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97">
        <f>VLOOKUP($A$88,'4_Level 4'!$A$78:$R$214,5,FALSE)</f>
        <v>0</v>
      </c>
      <c r="AC78" s="173"/>
      <c r="AD78" s="168">
        <f>AB78-AC78</f>
        <v>0</v>
      </c>
      <c r="AE78" s="97">
        <f>ROUND(AD78/$AE$90,0)</f>
        <v>0</v>
      </c>
      <c r="AF78" s="97">
        <f>VLOOKUP($A$88,'4_Level 4'!$A$78:$R$214,5,FALSE)</f>
        <v>0</v>
      </c>
    </row>
    <row r="79" spans="1:32" s="123" customFormat="1" ht="16.149999999999999" customHeight="1" x14ac:dyDescent="0.2">
      <c r="A79" s="1404" t="s">
        <v>430</v>
      </c>
      <c r="B79" s="1405"/>
      <c r="C79" s="170"/>
      <c r="D79" s="168"/>
      <c r="E79" s="168"/>
      <c r="F79" s="168"/>
      <c r="G79" s="168"/>
      <c r="H79" s="170"/>
      <c r="I79" s="168"/>
      <c r="J79" s="168"/>
      <c r="K79" s="170"/>
      <c r="L79" s="168"/>
      <c r="M79" s="168"/>
      <c r="N79" s="170"/>
      <c r="O79" s="168"/>
      <c r="P79" s="168"/>
      <c r="Q79" s="170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72"/>
      <c r="AC79" s="173"/>
      <c r="AD79" s="168"/>
      <c r="AE79" s="172"/>
      <c r="AF79" s="97">
        <f>VLOOKUP($A$88,'4_Level 4'!$A$78:$R$214,10,FALSE)</f>
        <v>0</v>
      </c>
    </row>
    <row r="80" spans="1:32" ht="16.149999999999999" customHeight="1" x14ac:dyDescent="0.2">
      <c r="A80" s="1417" t="s">
        <v>1544</v>
      </c>
      <c r="B80" s="1418"/>
      <c r="C80" s="170"/>
      <c r="D80" s="168"/>
      <c r="E80" s="168"/>
      <c r="F80" s="168"/>
      <c r="G80" s="168"/>
      <c r="H80" s="170"/>
      <c r="I80" s="168"/>
      <c r="J80" s="168"/>
      <c r="K80" s="170"/>
      <c r="L80" s="168"/>
      <c r="M80" s="168"/>
      <c r="N80" s="170"/>
      <c r="O80" s="168"/>
      <c r="P80" s="168"/>
      <c r="Q80" s="170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97">
        <f>VLOOKUP($A$88,'4_Level 4'!$A$78:$R$214,12,FALSE)</f>
        <v>0</v>
      </c>
      <c r="AC80" s="173"/>
      <c r="AD80" s="168">
        <f>AB80-AC80</f>
        <v>0</v>
      </c>
      <c r="AE80" s="97">
        <f>ROUND(AD80/$AE$90,0)</f>
        <v>0</v>
      </c>
      <c r="AF80" s="97">
        <f>VLOOKUP($A$88,'4_Level 4'!$A$78:$R$214,12,FALSE)</f>
        <v>0</v>
      </c>
    </row>
    <row r="81" spans="1:32" s="123" customFormat="1" ht="16.149999999999999" customHeight="1" x14ac:dyDescent="0.2">
      <c r="A81" s="1417" t="s">
        <v>429</v>
      </c>
      <c r="B81" s="1418"/>
      <c r="C81" s="170"/>
      <c r="D81" s="168"/>
      <c r="E81" s="168"/>
      <c r="F81" s="168"/>
      <c r="G81" s="168"/>
      <c r="H81" s="170"/>
      <c r="I81" s="168"/>
      <c r="J81" s="168"/>
      <c r="K81" s="170"/>
      <c r="L81" s="168"/>
      <c r="M81" s="168"/>
      <c r="N81" s="170"/>
      <c r="O81" s="168"/>
      <c r="P81" s="168"/>
      <c r="Q81" s="170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72"/>
      <c r="AC81" s="173"/>
      <c r="AD81" s="168"/>
      <c r="AE81" s="172"/>
      <c r="AF81" s="97">
        <f>VLOOKUP($A$88,'4_Level 4'!$A$78:$R$214,13,FALSE)</f>
        <v>0</v>
      </c>
    </row>
    <row r="82" spans="1:32" s="123" customFormat="1" ht="16.149999999999999" customHeight="1" x14ac:dyDescent="0.2">
      <c r="A82" s="1415" t="s">
        <v>254</v>
      </c>
      <c r="B82" s="1416"/>
      <c r="C82" s="171"/>
      <c r="D82" s="169"/>
      <c r="E82" s="169"/>
      <c r="F82" s="169"/>
      <c r="G82" s="169"/>
      <c r="H82" s="171"/>
      <c r="I82" s="169"/>
      <c r="J82" s="169"/>
      <c r="K82" s="171"/>
      <c r="L82" s="169"/>
      <c r="M82" s="169"/>
      <c r="N82" s="171"/>
      <c r="O82" s="169"/>
      <c r="P82" s="169"/>
      <c r="Q82" s="171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95">
        <f>VLOOKUP($A$88,'4_Level 4'!$A$78:$R$214,17,FALSE)</f>
        <v>3599</v>
      </c>
      <c r="AC82" s="53"/>
      <c r="AD82" s="169">
        <f>AB82-AC82</f>
        <v>3599</v>
      </c>
      <c r="AE82" s="95">
        <f>ROUND(AD82/$AE$90,0)</f>
        <v>300</v>
      </c>
      <c r="AF82" s="95">
        <f>VLOOKUP($A$88,'4_Level 4'!$A$78:$R$214,17,FALSE)</f>
        <v>3599</v>
      </c>
    </row>
    <row r="83" spans="1:32" s="123" customFormat="1" ht="16.149999999999999" customHeight="1" thickBot="1" x14ac:dyDescent="0.25">
      <c r="A83" s="1402" t="s">
        <v>461</v>
      </c>
      <c r="B83" s="1403"/>
      <c r="C83" s="248">
        <f>SUM(C76:C82)</f>
        <v>337</v>
      </c>
      <c r="D83" s="247"/>
      <c r="E83" s="273">
        <f>SUM(E76:E82)</f>
        <v>2618243.2724090936</v>
      </c>
      <c r="F83" s="273"/>
      <c r="G83" s="273">
        <f>SUM(G76:G82)</f>
        <v>201662.02479469185</v>
      </c>
      <c r="H83" s="248">
        <v>242</v>
      </c>
      <c r="I83" s="247"/>
      <c r="J83" s="273">
        <v>142732.1120262832</v>
      </c>
      <c r="K83" s="248">
        <v>0</v>
      </c>
      <c r="L83" s="247"/>
      <c r="M83" s="273">
        <v>0</v>
      </c>
      <c r="N83" s="248">
        <v>36</v>
      </c>
      <c r="O83" s="247"/>
      <c r="P83" s="273">
        <v>146108.98651014993</v>
      </c>
      <c r="Q83" s="248">
        <v>5</v>
      </c>
      <c r="R83" s="247"/>
      <c r="S83" s="273">
        <v>7700.0791770558908</v>
      </c>
      <c r="T83" s="247">
        <f t="shared" ref="T83:AF83" si="18">SUM(T76:T82)</f>
        <v>3116447</v>
      </c>
      <c r="U83" s="247">
        <f t="shared" si="18"/>
        <v>0</v>
      </c>
      <c r="V83" s="247">
        <f t="shared" si="18"/>
        <v>0</v>
      </c>
      <c r="W83" s="247">
        <f t="shared" si="18"/>
        <v>0</v>
      </c>
      <c r="X83" s="247">
        <f t="shared" si="18"/>
        <v>3116447</v>
      </c>
      <c r="Y83" s="247">
        <f t="shared" si="18"/>
        <v>-7791</v>
      </c>
      <c r="Z83" s="247">
        <f t="shared" si="18"/>
        <v>3108656</v>
      </c>
      <c r="AA83" s="273">
        <f t="shared" si="18"/>
        <v>0</v>
      </c>
      <c r="AB83" s="249">
        <f t="shared" si="18"/>
        <v>3112255</v>
      </c>
      <c r="AC83" s="247">
        <f t="shared" si="18"/>
        <v>0</v>
      </c>
      <c r="AD83" s="247">
        <f t="shared" si="18"/>
        <v>3112255</v>
      </c>
      <c r="AE83" s="249">
        <f>SUM(AE76:AE82)</f>
        <v>259355</v>
      </c>
      <c r="AF83" s="249">
        <f t="shared" si="18"/>
        <v>3112255</v>
      </c>
    </row>
    <row r="84" spans="1:32" ht="8.4499999999999993" customHeight="1" thickTop="1" x14ac:dyDescent="0.2">
      <c r="D84" s="116"/>
      <c r="E84" s="116"/>
      <c r="F84" s="116"/>
      <c r="G84" s="116"/>
      <c r="H84" s="116"/>
      <c r="I84" s="116"/>
      <c r="J84" s="116"/>
      <c r="K84" s="116"/>
      <c r="L84" s="116"/>
      <c r="M84" s="116"/>
      <c r="N84" s="116"/>
      <c r="O84" s="116"/>
      <c r="P84" s="116"/>
      <c r="Q84" s="116"/>
      <c r="R84" s="116"/>
      <c r="S84" s="116"/>
      <c r="T84" s="116"/>
      <c r="U84" s="116"/>
      <c r="V84" s="116"/>
      <c r="W84" s="116"/>
      <c r="X84" s="116"/>
      <c r="AA84" s="116"/>
      <c r="AB84" s="116"/>
      <c r="AC84" s="116"/>
      <c r="AD84" s="116"/>
      <c r="AE84" s="116"/>
      <c r="AF84" s="116"/>
    </row>
    <row r="85" spans="1:32" ht="8.4499999999999993" customHeight="1" x14ac:dyDescent="0.2"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6"/>
      <c r="R85" s="116"/>
      <c r="S85" s="116"/>
      <c r="T85" s="116"/>
      <c r="U85" s="116"/>
      <c r="V85" s="116"/>
      <c r="W85" s="116"/>
      <c r="X85" s="116"/>
      <c r="AA85" s="116"/>
      <c r="AB85" s="116"/>
      <c r="AC85" s="116"/>
      <c r="AD85" s="116"/>
      <c r="AE85" s="116"/>
      <c r="AF85" s="116"/>
    </row>
    <row r="86" spans="1:32" ht="13.9" customHeight="1" x14ac:dyDescent="0.2"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6"/>
      <c r="R86" s="116"/>
      <c r="S86" s="116"/>
      <c r="T86" s="116"/>
      <c r="U86" s="116"/>
      <c r="V86" s="116"/>
      <c r="W86" s="116"/>
      <c r="X86" s="116"/>
      <c r="AA86" s="116"/>
      <c r="AB86" s="116"/>
      <c r="AC86" s="116"/>
      <c r="AD86" s="116"/>
      <c r="AE86" s="116"/>
      <c r="AF86" s="116"/>
    </row>
    <row r="87" spans="1:32" ht="13.9" customHeight="1" x14ac:dyDescent="0.2">
      <c r="F87" s="1387"/>
      <c r="G87" s="1387"/>
      <c r="L87"/>
      <c r="M87"/>
      <c r="N87"/>
      <c r="O87"/>
      <c r="P87"/>
      <c r="Q87"/>
      <c r="R87"/>
      <c r="S87"/>
    </row>
    <row r="88" spans="1:32" x14ac:dyDescent="0.2">
      <c r="A88" s="108">
        <v>329001</v>
      </c>
      <c r="F88" s="1388"/>
      <c r="G88" s="1388"/>
      <c r="L88"/>
      <c r="M88"/>
      <c r="N88"/>
      <c r="O88"/>
      <c r="P88"/>
      <c r="Q88"/>
      <c r="R88"/>
      <c r="S88"/>
      <c r="Y88" s="116"/>
      <c r="Z88" s="274"/>
    </row>
    <row r="89" spans="1:32" x14ac:dyDescent="0.2">
      <c r="Y89" s="116"/>
      <c r="Z89" s="274"/>
    </row>
    <row r="90" spans="1:32" x14ac:dyDescent="0.2">
      <c r="AE90" s="108">
        <v>12</v>
      </c>
    </row>
  </sheetData>
  <mergeCells count="32">
    <mergeCell ref="A78:B78"/>
    <mergeCell ref="X2:X3"/>
    <mergeCell ref="Y2:Y3"/>
    <mergeCell ref="A1:B3"/>
    <mergeCell ref="N2:P2"/>
    <mergeCell ref="K1:T1"/>
    <mergeCell ref="U1:AA1"/>
    <mergeCell ref="A76:B76"/>
    <mergeCell ref="A77:B77"/>
    <mergeCell ref="T2:T3"/>
    <mergeCell ref="U2:W2"/>
    <mergeCell ref="D2:G2"/>
    <mergeCell ref="H2:J2"/>
    <mergeCell ref="K2:M2"/>
    <mergeCell ref="A79:B79"/>
    <mergeCell ref="A80:B80"/>
    <mergeCell ref="A81:B81"/>
    <mergeCell ref="A82:B82"/>
    <mergeCell ref="A83:B83"/>
    <mergeCell ref="AB1:AF1"/>
    <mergeCell ref="F87:F88"/>
    <mergeCell ref="G87:G88"/>
    <mergeCell ref="AD2:AD3"/>
    <mergeCell ref="AE2:AE3"/>
    <mergeCell ref="AF2:AF3"/>
    <mergeCell ref="C1:J1"/>
    <mergeCell ref="AB2:AB3"/>
    <mergeCell ref="AC2:AC3"/>
    <mergeCell ref="C2:C3"/>
    <mergeCell ref="Z2:Z3"/>
    <mergeCell ref="AA2:AA3"/>
    <mergeCell ref="Q2:S2"/>
  </mergeCells>
  <printOptions horizontalCentered="1"/>
  <pageMargins left="0.3" right="0.3" top="0.55000000000000004" bottom="0.45" header="0.25" footer="0.25"/>
  <pageSetup paperSize="5" scale="65" firstPageNumber="50" fitToWidth="0" orientation="portrait" r:id="rId1"/>
  <headerFooter alignWithMargins="0">
    <oddHeader>&amp;L&amp;"Arial,Bold"&amp;18&amp;K000000FY2018-19 Budget Letter</oddHeader>
    <oddFooter>&amp;R&amp;P</oddFooter>
  </headerFooter>
  <colBreaks count="3" manualBreakCount="3">
    <brk id="10" max="1048575" man="1"/>
    <brk id="20" max="1048575" man="1"/>
    <brk id="27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F95"/>
  <sheetViews>
    <sheetView view="pageBreakPreview" zoomScaleNormal="100" zoomScaleSheetLayoutView="100" workbookViewId="0">
      <pane xSplit="2" ySplit="6" topLeftCell="C7" activePane="bottomRight" state="frozen"/>
      <selection activeCell="M18" sqref="M18"/>
      <selection pane="topRight" activeCell="M18" sqref="M18"/>
      <selection pane="bottomLeft" activeCell="M18" sqref="M18"/>
      <selection pane="bottomRight" activeCell="M18" sqref="M18"/>
    </sheetView>
  </sheetViews>
  <sheetFormatPr defaultColWidth="8.85546875" defaultRowHeight="12.75" x14ac:dyDescent="0.2"/>
  <cols>
    <col min="1" max="1" width="5" style="108" customWidth="1"/>
    <col min="2" max="2" width="27.42578125" style="108" customWidth="1"/>
    <col min="3" max="3" width="12.140625" style="108" bestFit="1" customWidth="1"/>
    <col min="4" max="4" width="10" style="108" customWidth="1"/>
    <col min="5" max="5" width="14.140625" style="108" customWidth="1"/>
    <col min="6" max="6" width="10" style="108" customWidth="1"/>
    <col min="7" max="7" width="14.140625" style="108" customWidth="1"/>
    <col min="8" max="8" width="11.5703125" style="108" customWidth="1"/>
    <col min="9" max="9" width="10" style="108" customWidth="1"/>
    <col min="10" max="10" width="11.28515625" style="108" customWidth="1"/>
    <col min="11" max="11" width="11.5703125" style="108" customWidth="1"/>
    <col min="12" max="12" width="10" style="108" customWidth="1"/>
    <col min="13" max="13" width="11.28515625" style="108" customWidth="1"/>
    <col min="14" max="14" width="11.5703125" style="108" customWidth="1"/>
    <col min="15" max="15" width="10" style="108" customWidth="1"/>
    <col min="16" max="16" width="11.28515625" style="108" customWidth="1"/>
    <col min="17" max="17" width="11.5703125" style="108" customWidth="1"/>
    <col min="18" max="18" width="10" style="108" customWidth="1"/>
    <col min="19" max="19" width="11.28515625" style="108" customWidth="1"/>
    <col min="20" max="20" width="13.140625" style="108" customWidth="1"/>
    <col min="21" max="24" width="14.85546875" style="108" customWidth="1"/>
    <col min="25" max="25" width="12.7109375" style="108" customWidth="1"/>
    <col min="26" max="26" width="14.85546875" style="108" customWidth="1"/>
    <col min="27" max="27" width="16.28515625" style="108" customWidth="1"/>
    <col min="28" max="28" width="17.28515625" style="108" bestFit="1" customWidth="1"/>
    <col min="29" max="31" width="15.28515625" style="108" customWidth="1"/>
    <col min="32" max="32" width="18.85546875" style="108" customWidth="1"/>
    <col min="33" max="16384" width="8.85546875" style="108"/>
  </cols>
  <sheetData>
    <row r="1" spans="1:32" ht="19.899999999999999" customHeight="1" x14ac:dyDescent="0.2">
      <c r="A1" s="1419" t="s">
        <v>471</v>
      </c>
      <c r="B1" s="1420"/>
      <c r="C1" s="1379" t="s">
        <v>315</v>
      </c>
      <c r="D1" s="1380"/>
      <c r="E1" s="1380"/>
      <c r="F1" s="1380"/>
      <c r="G1" s="1380"/>
      <c r="H1" s="1380"/>
      <c r="I1" s="1380"/>
      <c r="J1" s="1381"/>
      <c r="K1" s="1412" t="s">
        <v>315</v>
      </c>
      <c r="L1" s="1413"/>
      <c r="M1" s="1413"/>
      <c r="N1" s="1413"/>
      <c r="O1" s="1413"/>
      <c r="P1" s="1413"/>
      <c r="Q1" s="1413"/>
      <c r="R1" s="1413"/>
      <c r="S1" s="1413"/>
      <c r="T1" s="1414"/>
      <c r="U1" s="1379" t="s">
        <v>315</v>
      </c>
      <c r="V1" s="1380"/>
      <c r="W1" s="1380"/>
      <c r="X1" s="1380"/>
      <c r="Y1" s="1380"/>
      <c r="Z1" s="1380"/>
      <c r="AA1" s="1381"/>
      <c r="AB1" s="1379" t="s">
        <v>315</v>
      </c>
      <c r="AC1" s="1380"/>
      <c r="AD1" s="1380"/>
      <c r="AE1" s="1380"/>
      <c r="AF1" s="1381"/>
    </row>
    <row r="2" spans="1:32" ht="30" customHeight="1" x14ac:dyDescent="0.2">
      <c r="A2" s="1421"/>
      <c r="B2" s="1422"/>
      <c r="C2" s="1386" t="s">
        <v>1284</v>
      </c>
      <c r="D2" s="1376" t="s">
        <v>726</v>
      </c>
      <c r="E2" s="1377"/>
      <c r="F2" s="1377"/>
      <c r="G2" s="1378"/>
      <c r="H2" s="1376" t="s">
        <v>1378</v>
      </c>
      <c r="I2" s="1390"/>
      <c r="J2" s="1391"/>
      <c r="K2" s="1376" t="s">
        <v>1375</v>
      </c>
      <c r="L2" s="1390"/>
      <c r="M2" s="1391"/>
      <c r="N2" s="1376" t="s">
        <v>1376</v>
      </c>
      <c r="O2" s="1390"/>
      <c r="P2" s="1391"/>
      <c r="Q2" s="1376" t="s">
        <v>1377</v>
      </c>
      <c r="R2" s="1390"/>
      <c r="S2" s="1391"/>
      <c r="T2" s="1386" t="s">
        <v>501</v>
      </c>
      <c r="U2" s="1392" t="s">
        <v>230</v>
      </c>
      <c r="V2" s="1392"/>
      <c r="W2" s="1392"/>
      <c r="X2" s="1386" t="s">
        <v>502</v>
      </c>
      <c r="Y2" s="1387" t="s">
        <v>452</v>
      </c>
      <c r="Z2" s="1387" t="s">
        <v>503</v>
      </c>
      <c r="AA2" s="1400" t="s">
        <v>1321</v>
      </c>
      <c r="AB2" s="1386" t="s">
        <v>1384</v>
      </c>
      <c r="AC2" s="1386" t="s">
        <v>270</v>
      </c>
      <c r="AD2" s="1386" t="s">
        <v>271</v>
      </c>
      <c r="AE2" s="1386" t="s">
        <v>233</v>
      </c>
      <c r="AF2" s="1386" t="s">
        <v>1385</v>
      </c>
    </row>
    <row r="3" spans="1:32" ht="94.5" customHeight="1" x14ac:dyDescent="0.2">
      <c r="A3" s="1423"/>
      <c r="B3" s="1424"/>
      <c r="C3" s="1399"/>
      <c r="D3" s="774" t="s">
        <v>454</v>
      </c>
      <c r="E3" s="774" t="s">
        <v>728</v>
      </c>
      <c r="F3" s="774" t="s">
        <v>454</v>
      </c>
      <c r="G3" s="774" t="s">
        <v>727</v>
      </c>
      <c r="H3" s="1005" t="s">
        <v>1283</v>
      </c>
      <c r="I3" s="774" t="s">
        <v>454</v>
      </c>
      <c r="J3" s="774" t="s">
        <v>325</v>
      </c>
      <c r="K3" s="1005" t="s">
        <v>1282</v>
      </c>
      <c r="L3" s="774" t="s">
        <v>454</v>
      </c>
      <c r="M3" s="774" t="s">
        <v>325</v>
      </c>
      <c r="N3" s="1005" t="s">
        <v>1281</v>
      </c>
      <c r="O3" s="774" t="s">
        <v>454</v>
      </c>
      <c r="P3" s="774" t="s">
        <v>325</v>
      </c>
      <c r="Q3" s="1005" t="s">
        <v>1281</v>
      </c>
      <c r="R3" s="774" t="s">
        <v>454</v>
      </c>
      <c r="S3" s="774" t="s">
        <v>325</v>
      </c>
      <c r="T3" s="1386"/>
      <c r="U3" s="775" t="s">
        <v>1279</v>
      </c>
      <c r="V3" s="775" t="s">
        <v>1280</v>
      </c>
      <c r="W3" s="775" t="s">
        <v>232</v>
      </c>
      <c r="X3" s="1386"/>
      <c r="Y3" s="1388"/>
      <c r="Z3" s="1388"/>
      <c r="AA3" s="1401"/>
      <c r="AB3" s="1386"/>
      <c r="AC3" s="1386"/>
      <c r="AD3" s="1386"/>
      <c r="AE3" s="1386"/>
      <c r="AF3" s="1386"/>
    </row>
    <row r="4" spans="1:32" ht="14.25" customHeight="1" x14ac:dyDescent="0.2">
      <c r="A4" s="285"/>
      <c r="B4" s="286"/>
      <c r="C4" s="287">
        <v>1</v>
      </c>
      <c r="D4" s="287">
        <f t="shared" ref="D4:AA4" si="0">C4+1</f>
        <v>2</v>
      </c>
      <c r="E4" s="287">
        <f t="shared" si="0"/>
        <v>3</v>
      </c>
      <c r="F4" s="287">
        <f>E4+1</f>
        <v>4</v>
      </c>
      <c r="G4" s="287">
        <f>F4+1</f>
        <v>5</v>
      </c>
      <c r="H4" s="287">
        <f>G4+1</f>
        <v>6</v>
      </c>
      <c r="I4" s="287">
        <f t="shared" si="0"/>
        <v>7</v>
      </c>
      <c r="J4" s="287">
        <f t="shared" si="0"/>
        <v>8</v>
      </c>
      <c r="K4" s="287">
        <f t="shared" si="0"/>
        <v>9</v>
      </c>
      <c r="L4" s="287">
        <f t="shared" si="0"/>
        <v>10</v>
      </c>
      <c r="M4" s="287">
        <f t="shared" si="0"/>
        <v>11</v>
      </c>
      <c r="N4" s="287">
        <f t="shared" si="0"/>
        <v>12</v>
      </c>
      <c r="O4" s="287">
        <f t="shared" si="0"/>
        <v>13</v>
      </c>
      <c r="P4" s="287">
        <f t="shared" si="0"/>
        <v>14</v>
      </c>
      <c r="Q4" s="287">
        <f t="shared" si="0"/>
        <v>15</v>
      </c>
      <c r="R4" s="287">
        <f t="shared" si="0"/>
        <v>16</v>
      </c>
      <c r="S4" s="287">
        <f t="shared" si="0"/>
        <v>17</v>
      </c>
      <c r="T4" s="287">
        <f t="shared" si="0"/>
        <v>18</v>
      </c>
      <c r="U4" s="287">
        <f t="shared" si="0"/>
        <v>19</v>
      </c>
      <c r="V4" s="287">
        <f t="shared" si="0"/>
        <v>20</v>
      </c>
      <c r="W4" s="287">
        <f t="shared" si="0"/>
        <v>21</v>
      </c>
      <c r="X4" s="287">
        <f t="shared" si="0"/>
        <v>22</v>
      </c>
      <c r="Y4" s="287">
        <f t="shared" si="0"/>
        <v>23</v>
      </c>
      <c r="Z4" s="287">
        <f t="shared" si="0"/>
        <v>24</v>
      </c>
      <c r="AA4" s="287">
        <f t="shared" si="0"/>
        <v>25</v>
      </c>
      <c r="AB4" s="287">
        <f>AA4+1</f>
        <v>26</v>
      </c>
      <c r="AC4" s="287">
        <f>AB4+1</f>
        <v>27</v>
      </c>
      <c r="AD4" s="287">
        <f>AC4+1</f>
        <v>28</v>
      </c>
      <c r="AE4" s="287">
        <f>AD4+1</f>
        <v>29</v>
      </c>
      <c r="AF4" s="287">
        <f>AE4+1</f>
        <v>30</v>
      </c>
    </row>
    <row r="5" spans="1:32" s="1129" customFormat="1" ht="36" customHeight="1" x14ac:dyDescent="0.2">
      <c r="A5" s="1126"/>
      <c r="B5" s="1127"/>
      <c r="C5" s="939" t="s">
        <v>1061</v>
      </c>
      <c r="D5" s="939" t="s">
        <v>1073</v>
      </c>
      <c r="E5" s="939" t="s">
        <v>1063</v>
      </c>
      <c r="F5" s="939" t="s">
        <v>965</v>
      </c>
      <c r="G5" s="939" t="s">
        <v>940</v>
      </c>
      <c r="H5" s="939" t="s">
        <v>1374</v>
      </c>
      <c r="I5" s="939" t="s">
        <v>1074</v>
      </c>
      <c r="J5" s="939" t="s">
        <v>1075</v>
      </c>
      <c r="K5" s="939" t="s">
        <v>1373</v>
      </c>
      <c r="L5" s="939" t="s">
        <v>1076</v>
      </c>
      <c r="M5" s="939" t="s">
        <v>1077</v>
      </c>
      <c r="N5" s="939" t="s">
        <v>1371</v>
      </c>
      <c r="O5" s="939" t="s">
        <v>1078</v>
      </c>
      <c r="P5" s="939" t="s">
        <v>1079</v>
      </c>
      <c r="Q5" s="939" t="s">
        <v>1372</v>
      </c>
      <c r="R5" s="939" t="s">
        <v>1080</v>
      </c>
      <c r="S5" s="939" t="s">
        <v>1081</v>
      </c>
      <c r="T5" s="939" t="s">
        <v>1082</v>
      </c>
      <c r="U5" s="939" t="s">
        <v>1363</v>
      </c>
      <c r="V5" s="939" t="s">
        <v>1364</v>
      </c>
      <c r="W5" s="939" t="s">
        <v>1085</v>
      </c>
      <c r="X5" s="939" t="s">
        <v>1086</v>
      </c>
      <c r="Y5" s="939" t="s">
        <v>1087</v>
      </c>
      <c r="Z5" s="939" t="s">
        <v>1088</v>
      </c>
      <c r="AA5" s="939" t="s">
        <v>1069</v>
      </c>
      <c r="AB5" s="939" t="s">
        <v>1563</v>
      </c>
      <c r="AC5" s="939" t="s">
        <v>1370</v>
      </c>
      <c r="AD5" s="939" t="s">
        <v>1089</v>
      </c>
      <c r="AE5" s="939" t="s">
        <v>1383</v>
      </c>
      <c r="AF5" s="939" t="s">
        <v>1564</v>
      </c>
    </row>
    <row r="6" spans="1:32" s="1129" customFormat="1" ht="36" hidden="1" customHeight="1" x14ac:dyDescent="0.2">
      <c r="A6" s="1130"/>
      <c r="B6" s="1131"/>
      <c r="C6" s="943" t="s">
        <v>816</v>
      </c>
      <c r="D6" s="943" t="s">
        <v>816</v>
      </c>
      <c r="E6" s="943" t="s">
        <v>817</v>
      </c>
      <c r="F6" s="943" t="s">
        <v>972</v>
      </c>
      <c r="G6" s="943" t="s">
        <v>817</v>
      </c>
      <c r="H6" s="943" t="s">
        <v>924</v>
      </c>
      <c r="I6" s="943" t="s">
        <v>816</v>
      </c>
      <c r="J6" s="943" t="s">
        <v>817</v>
      </c>
      <c r="K6" s="943" t="s">
        <v>924</v>
      </c>
      <c r="L6" s="943" t="s">
        <v>816</v>
      </c>
      <c r="M6" s="943" t="s">
        <v>817</v>
      </c>
      <c r="N6" s="943" t="s">
        <v>924</v>
      </c>
      <c r="O6" s="943" t="s">
        <v>816</v>
      </c>
      <c r="P6" s="943" t="s">
        <v>817</v>
      </c>
      <c r="Q6" s="943" t="s">
        <v>924</v>
      </c>
      <c r="R6" s="943" t="s">
        <v>816</v>
      </c>
      <c r="S6" s="943" t="s">
        <v>817</v>
      </c>
      <c r="T6" s="943" t="s">
        <v>817</v>
      </c>
      <c r="U6" s="943" t="s">
        <v>1068</v>
      </c>
      <c r="V6" s="943" t="s">
        <v>1068</v>
      </c>
      <c r="W6" s="943" t="s">
        <v>817</v>
      </c>
      <c r="X6" s="943" t="s">
        <v>817</v>
      </c>
      <c r="Y6" s="943" t="s">
        <v>817</v>
      </c>
      <c r="Z6" s="943" t="s">
        <v>817</v>
      </c>
      <c r="AA6" s="943" t="s">
        <v>1069</v>
      </c>
      <c r="AB6" s="943" t="s">
        <v>1090</v>
      </c>
      <c r="AC6" s="943" t="s">
        <v>1070</v>
      </c>
      <c r="AD6" s="943" t="s">
        <v>817</v>
      </c>
      <c r="AE6" s="943" t="s">
        <v>817</v>
      </c>
      <c r="AF6" s="943" t="s">
        <v>1091</v>
      </c>
    </row>
    <row r="7" spans="1:32" ht="16.149999999999999" customHeight="1" x14ac:dyDescent="0.2">
      <c r="A7" s="58">
        <v>1</v>
      </c>
      <c r="B7" s="59" t="s">
        <v>6</v>
      </c>
      <c r="C7" s="270">
        <f>'8_2.1.18 SIS'!AS7</f>
        <v>0</v>
      </c>
      <c r="D7" s="60">
        <f>'Source Data'!O7</f>
        <v>6385.2526768902662</v>
      </c>
      <c r="E7" s="65">
        <f>C7*D7</f>
        <v>0</v>
      </c>
      <c r="F7" s="65">
        <v>714.81015756302509</v>
      </c>
      <c r="G7" s="65">
        <f t="shared" ref="G7:G38" si="1">$C7*F7</f>
        <v>0</v>
      </c>
      <c r="H7" s="289"/>
      <c r="I7" s="60">
        <f>'Source Data'!I7</f>
        <v>658.97263654491974</v>
      </c>
      <c r="J7" s="65">
        <f>H7*I7</f>
        <v>0</v>
      </c>
      <c r="K7" s="289"/>
      <c r="L7" s="60">
        <f>'Source Data'!J7</f>
        <v>179.71980996679628</v>
      </c>
      <c r="M7" s="65">
        <f>K7*L7</f>
        <v>0</v>
      </c>
      <c r="N7" s="289"/>
      <c r="O7" s="60">
        <f>'Source Data'!K7</f>
        <v>4492.9952491699069</v>
      </c>
      <c r="P7" s="65">
        <f>N7*O7</f>
        <v>0</v>
      </c>
      <c r="Q7" s="289"/>
      <c r="R7" s="60">
        <f>'Source Data'!L7</f>
        <v>1797.1980996679629</v>
      </c>
      <c r="S7" s="65">
        <f>Q7*R7</f>
        <v>0</v>
      </c>
      <c r="T7" s="92">
        <v>0</v>
      </c>
      <c r="U7" s="60"/>
      <c r="V7" s="60"/>
      <c r="W7" s="61">
        <f>U7+V7</f>
        <v>0</v>
      </c>
      <c r="X7" s="92">
        <f t="shared" ref="X7:X70" si="2">W7+T7</f>
        <v>0</v>
      </c>
      <c r="Y7" s="65">
        <f>ROUND(X7*-0.25%,0)</f>
        <v>0</v>
      </c>
      <c r="Z7" s="92">
        <f>SUM(X7:Y7)</f>
        <v>0</v>
      </c>
      <c r="AA7" s="60"/>
      <c r="AB7" s="92">
        <f>ROUND(SUM(Z7:AA7),0)</f>
        <v>0</v>
      </c>
      <c r="AC7" s="60"/>
      <c r="AD7" s="60">
        <f>AB7-AC7</f>
        <v>0</v>
      </c>
      <c r="AE7" s="92">
        <f t="shared" ref="AE7:AE38" si="3">ROUND(AD7/$AE$89,0)</f>
        <v>0</v>
      </c>
      <c r="AF7" s="96">
        <f>AB7</f>
        <v>0</v>
      </c>
    </row>
    <row r="8" spans="1:32" ht="16.149999999999999" customHeight="1" x14ac:dyDescent="0.2">
      <c r="A8" s="54">
        <v>2</v>
      </c>
      <c r="B8" s="55" t="s">
        <v>7</v>
      </c>
      <c r="C8" s="271">
        <f>'8_2.1.18 SIS'!AS8</f>
        <v>0</v>
      </c>
      <c r="D8" s="56">
        <f>'Source Data'!O8</f>
        <v>7896.4082403587008</v>
      </c>
      <c r="E8" s="74">
        <f t="shared" ref="E8:E71" si="4">C8*D8</f>
        <v>0</v>
      </c>
      <c r="F8" s="74">
        <v>714.81015756302509</v>
      </c>
      <c r="G8" s="74">
        <f t="shared" si="1"/>
        <v>0</v>
      </c>
      <c r="H8" s="290"/>
      <c r="I8" s="56">
        <f>'Source Data'!I8</f>
        <v>744.36686504426837</v>
      </c>
      <c r="J8" s="74">
        <f t="shared" ref="J8:J71" si="5">H8*I8</f>
        <v>0</v>
      </c>
      <c r="K8" s="290"/>
      <c r="L8" s="56">
        <f>'Source Data'!J8</f>
        <v>203.00914501207316</v>
      </c>
      <c r="M8" s="74">
        <f t="shared" ref="M8:M71" si="6">K8*L8</f>
        <v>0</v>
      </c>
      <c r="N8" s="290"/>
      <c r="O8" s="56">
        <f>'Source Data'!K8</f>
        <v>5075.2286253018301</v>
      </c>
      <c r="P8" s="74">
        <f t="shared" ref="P8:P71" si="7">N8*O8</f>
        <v>0</v>
      </c>
      <c r="Q8" s="290"/>
      <c r="R8" s="56">
        <f>'Source Data'!L8</f>
        <v>2030.0914501207317</v>
      </c>
      <c r="S8" s="74">
        <f t="shared" ref="S8:S71" si="8">Q8*R8</f>
        <v>0</v>
      </c>
      <c r="T8" s="93">
        <v>0</v>
      </c>
      <c r="U8" s="56"/>
      <c r="V8" s="56"/>
      <c r="W8" s="57">
        <f t="shared" ref="W8:W71" si="9">U8+V8</f>
        <v>0</v>
      </c>
      <c r="X8" s="93">
        <f t="shared" si="2"/>
        <v>0</v>
      </c>
      <c r="Y8" s="74">
        <f t="shared" ref="Y8:Y71" si="10">ROUND(X8*-0.25%,0)</f>
        <v>0</v>
      </c>
      <c r="Z8" s="93">
        <f t="shared" ref="Z8:Z71" si="11">SUM(X8:Y8)</f>
        <v>0</v>
      </c>
      <c r="AA8" s="56"/>
      <c r="AB8" s="93">
        <f t="shared" ref="AB8:AB71" si="12">ROUND(SUM(Z8:AA8),0)</f>
        <v>0</v>
      </c>
      <c r="AC8" s="56"/>
      <c r="AD8" s="56">
        <f t="shared" ref="AD8:AD71" si="13">AB8-AC8</f>
        <v>0</v>
      </c>
      <c r="AE8" s="93">
        <f t="shared" si="3"/>
        <v>0</v>
      </c>
      <c r="AF8" s="97">
        <f t="shared" ref="AF8:AF71" si="14">AB8</f>
        <v>0</v>
      </c>
    </row>
    <row r="9" spans="1:32" ht="16.149999999999999" customHeight="1" x14ac:dyDescent="0.2">
      <c r="A9" s="54">
        <v>3</v>
      </c>
      <c r="B9" s="55" t="s">
        <v>8</v>
      </c>
      <c r="C9" s="271">
        <f>'8_2.1.18 SIS'!AS9</f>
        <v>0</v>
      </c>
      <c r="D9" s="56">
        <f>'Source Data'!O9</f>
        <v>9430.4466078757869</v>
      </c>
      <c r="E9" s="74">
        <f t="shared" si="4"/>
        <v>0</v>
      </c>
      <c r="F9" s="74">
        <v>714.81015756302509</v>
      </c>
      <c r="G9" s="74">
        <f t="shared" si="1"/>
        <v>0</v>
      </c>
      <c r="H9" s="290"/>
      <c r="I9" s="56">
        <f>'Source Data'!I9</f>
        <v>529.43529443774321</v>
      </c>
      <c r="J9" s="74">
        <f t="shared" si="5"/>
        <v>0</v>
      </c>
      <c r="K9" s="290"/>
      <c r="L9" s="56">
        <f>'Source Data'!J9</f>
        <v>144.39144393756632</v>
      </c>
      <c r="M9" s="74">
        <f t="shared" si="6"/>
        <v>0</v>
      </c>
      <c r="N9" s="290"/>
      <c r="O9" s="56">
        <f>'Source Data'!K9</f>
        <v>3609.7860984391582</v>
      </c>
      <c r="P9" s="74">
        <f t="shared" si="7"/>
        <v>0</v>
      </c>
      <c r="Q9" s="290"/>
      <c r="R9" s="56">
        <f>'Source Data'!L9</f>
        <v>1443.9144393756631</v>
      </c>
      <c r="S9" s="74">
        <f t="shared" si="8"/>
        <v>0</v>
      </c>
      <c r="T9" s="93">
        <v>0</v>
      </c>
      <c r="U9" s="56"/>
      <c r="V9" s="56"/>
      <c r="W9" s="57">
        <f t="shared" si="9"/>
        <v>0</v>
      </c>
      <c r="X9" s="93">
        <f t="shared" si="2"/>
        <v>0</v>
      </c>
      <c r="Y9" s="74">
        <f t="shared" si="10"/>
        <v>0</v>
      </c>
      <c r="Z9" s="93">
        <f t="shared" si="11"/>
        <v>0</v>
      </c>
      <c r="AA9" s="56"/>
      <c r="AB9" s="93">
        <f t="shared" si="12"/>
        <v>0</v>
      </c>
      <c r="AC9" s="56"/>
      <c r="AD9" s="56">
        <f t="shared" si="13"/>
        <v>0</v>
      </c>
      <c r="AE9" s="93">
        <f t="shared" si="3"/>
        <v>0</v>
      </c>
      <c r="AF9" s="97">
        <f t="shared" si="14"/>
        <v>0</v>
      </c>
    </row>
    <row r="10" spans="1:32" ht="16.149999999999999" customHeight="1" x14ac:dyDescent="0.2">
      <c r="A10" s="54">
        <v>4</v>
      </c>
      <c r="B10" s="55" t="s">
        <v>9</v>
      </c>
      <c r="C10" s="271">
        <f>'8_2.1.18 SIS'!AS10</f>
        <v>0</v>
      </c>
      <c r="D10" s="56">
        <f>'Source Data'!O10</f>
        <v>8236.6703933253812</v>
      </c>
      <c r="E10" s="74">
        <f t="shared" si="4"/>
        <v>0</v>
      </c>
      <c r="F10" s="74">
        <v>714.81015756302509</v>
      </c>
      <c r="G10" s="74">
        <f t="shared" si="1"/>
        <v>0</v>
      </c>
      <c r="H10" s="290"/>
      <c r="I10" s="56">
        <f>'Source Data'!I10</f>
        <v>687.66452541183287</v>
      </c>
      <c r="J10" s="74">
        <f t="shared" si="5"/>
        <v>0</v>
      </c>
      <c r="K10" s="290"/>
      <c r="L10" s="56">
        <f>'Source Data'!J10</f>
        <v>187.54487056686349</v>
      </c>
      <c r="M10" s="74">
        <f t="shared" si="6"/>
        <v>0</v>
      </c>
      <c r="N10" s="290"/>
      <c r="O10" s="56">
        <f>'Source Data'!K10</f>
        <v>4688.6217641715884</v>
      </c>
      <c r="P10" s="74">
        <f t="shared" si="7"/>
        <v>0</v>
      </c>
      <c r="Q10" s="290"/>
      <c r="R10" s="56">
        <f>'Source Data'!L10</f>
        <v>1875.4487056686353</v>
      </c>
      <c r="S10" s="74">
        <f t="shared" si="8"/>
        <v>0</v>
      </c>
      <c r="T10" s="93">
        <v>0</v>
      </c>
      <c r="U10" s="56"/>
      <c r="V10" s="56"/>
      <c r="W10" s="57">
        <f t="shared" si="9"/>
        <v>0</v>
      </c>
      <c r="X10" s="93">
        <f t="shared" si="2"/>
        <v>0</v>
      </c>
      <c r="Y10" s="74">
        <f t="shared" si="10"/>
        <v>0</v>
      </c>
      <c r="Z10" s="93">
        <f t="shared" si="11"/>
        <v>0</v>
      </c>
      <c r="AA10" s="56"/>
      <c r="AB10" s="93">
        <f t="shared" si="12"/>
        <v>0</v>
      </c>
      <c r="AC10" s="56"/>
      <c r="AD10" s="56">
        <f t="shared" si="13"/>
        <v>0</v>
      </c>
      <c r="AE10" s="93">
        <f t="shared" si="3"/>
        <v>0</v>
      </c>
      <c r="AF10" s="97">
        <f t="shared" si="14"/>
        <v>0</v>
      </c>
    </row>
    <row r="11" spans="1:32" ht="16.149999999999999" customHeight="1" x14ac:dyDescent="0.2">
      <c r="A11" s="49">
        <v>5</v>
      </c>
      <c r="B11" s="50" t="s">
        <v>10</v>
      </c>
      <c r="C11" s="272">
        <f>'8_2.1.18 SIS'!AS11</f>
        <v>0</v>
      </c>
      <c r="D11" s="51">
        <f>'Source Data'!O11</f>
        <v>6175.2088110316745</v>
      </c>
      <c r="E11" s="80">
        <f t="shared" si="4"/>
        <v>0</v>
      </c>
      <c r="F11" s="80">
        <v>714.81015756302509</v>
      </c>
      <c r="G11" s="80">
        <f t="shared" si="1"/>
        <v>0</v>
      </c>
      <c r="H11" s="291"/>
      <c r="I11" s="51">
        <f>'Source Data'!I11</f>
        <v>699.44299073701018</v>
      </c>
      <c r="J11" s="80">
        <f t="shared" si="5"/>
        <v>0</v>
      </c>
      <c r="K11" s="291"/>
      <c r="L11" s="51">
        <f>'Source Data'!J11</f>
        <v>190.75717929191185</v>
      </c>
      <c r="M11" s="80">
        <f t="shared" si="6"/>
        <v>0</v>
      </c>
      <c r="N11" s="291"/>
      <c r="O11" s="51">
        <f>'Source Data'!K11</f>
        <v>4768.9294822977972</v>
      </c>
      <c r="P11" s="80">
        <f t="shared" si="7"/>
        <v>0</v>
      </c>
      <c r="Q11" s="291"/>
      <c r="R11" s="51">
        <f>'Source Data'!L11</f>
        <v>1907.5717929191187</v>
      </c>
      <c r="S11" s="80">
        <f t="shared" si="8"/>
        <v>0</v>
      </c>
      <c r="T11" s="94">
        <v>0</v>
      </c>
      <c r="U11" s="51"/>
      <c r="V11" s="51"/>
      <c r="W11" s="52">
        <f t="shared" si="9"/>
        <v>0</v>
      </c>
      <c r="X11" s="94">
        <f t="shared" si="2"/>
        <v>0</v>
      </c>
      <c r="Y11" s="80">
        <f t="shared" si="10"/>
        <v>0</v>
      </c>
      <c r="Z11" s="94">
        <f t="shared" si="11"/>
        <v>0</v>
      </c>
      <c r="AA11" s="51"/>
      <c r="AB11" s="94">
        <f t="shared" si="12"/>
        <v>0</v>
      </c>
      <c r="AC11" s="53"/>
      <c r="AD11" s="51">
        <f t="shared" si="13"/>
        <v>0</v>
      </c>
      <c r="AE11" s="95">
        <f t="shared" si="3"/>
        <v>0</v>
      </c>
      <c r="AF11" s="95">
        <f t="shared" si="14"/>
        <v>0</v>
      </c>
    </row>
    <row r="12" spans="1:32" ht="16.149999999999999" customHeight="1" x14ac:dyDescent="0.2">
      <c r="A12" s="58">
        <v>6</v>
      </c>
      <c r="B12" s="59" t="s">
        <v>11</v>
      </c>
      <c r="C12" s="270">
        <f>'8_2.1.18 SIS'!AS12</f>
        <v>0</v>
      </c>
      <c r="D12" s="60">
        <f>'Source Data'!O12</f>
        <v>8460.378988993878</v>
      </c>
      <c r="E12" s="65">
        <f t="shared" si="4"/>
        <v>0</v>
      </c>
      <c r="F12" s="65">
        <v>714.81015756302509</v>
      </c>
      <c r="G12" s="65">
        <f t="shared" si="1"/>
        <v>0</v>
      </c>
      <c r="H12" s="289"/>
      <c r="I12" s="60">
        <f>'Source Data'!I12</f>
        <v>671.54041297688354</v>
      </c>
      <c r="J12" s="65">
        <f t="shared" si="5"/>
        <v>0</v>
      </c>
      <c r="K12" s="289"/>
      <c r="L12" s="60">
        <f>'Source Data'!J12</f>
        <v>183.14738535733184</v>
      </c>
      <c r="M12" s="65">
        <f t="shared" si="6"/>
        <v>0</v>
      </c>
      <c r="N12" s="289"/>
      <c r="O12" s="60">
        <f>'Source Data'!K12</f>
        <v>4578.6846339332969</v>
      </c>
      <c r="P12" s="65">
        <f t="shared" si="7"/>
        <v>0</v>
      </c>
      <c r="Q12" s="289"/>
      <c r="R12" s="60">
        <f>'Source Data'!L12</f>
        <v>1831.4738535733186</v>
      </c>
      <c r="S12" s="65">
        <f t="shared" si="8"/>
        <v>0</v>
      </c>
      <c r="T12" s="92">
        <v>0</v>
      </c>
      <c r="U12" s="60"/>
      <c r="V12" s="60"/>
      <c r="W12" s="61">
        <f t="shared" si="9"/>
        <v>0</v>
      </c>
      <c r="X12" s="92">
        <f t="shared" si="2"/>
        <v>0</v>
      </c>
      <c r="Y12" s="65">
        <f t="shared" si="10"/>
        <v>0</v>
      </c>
      <c r="Z12" s="92">
        <f t="shared" si="11"/>
        <v>0</v>
      </c>
      <c r="AA12" s="60"/>
      <c r="AB12" s="92">
        <f t="shared" si="12"/>
        <v>0</v>
      </c>
      <c r="AC12" s="60"/>
      <c r="AD12" s="60">
        <f t="shared" si="13"/>
        <v>0</v>
      </c>
      <c r="AE12" s="92">
        <f t="shared" si="3"/>
        <v>0</v>
      </c>
      <c r="AF12" s="96">
        <f t="shared" si="14"/>
        <v>0</v>
      </c>
    </row>
    <row r="13" spans="1:32" ht="16.149999999999999" customHeight="1" x14ac:dyDescent="0.2">
      <c r="A13" s="54">
        <v>7</v>
      </c>
      <c r="B13" s="55" t="s">
        <v>12</v>
      </c>
      <c r="C13" s="271">
        <f>'8_2.1.18 SIS'!AS13</f>
        <v>0</v>
      </c>
      <c r="D13" s="56">
        <f>'Source Data'!O13</f>
        <v>14162.028556084506</v>
      </c>
      <c r="E13" s="74">
        <f t="shared" si="4"/>
        <v>0</v>
      </c>
      <c r="F13" s="74">
        <v>714.81015756302509</v>
      </c>
      <c r="G13" s="74">
        <f t="shared" si="1"/>
        <v>0</v>
      </c>
      <c r="H13" s="290"/>
      <c r="I13" s="56">
        <f>'Source Data'!I13</f>
        <v>422.20328372683736</v>
      </c>
      <c r="J13" s="74">
        <f t="shared" si="5"/>
        <v>0</v>
      </c>
      <c r="K13" s="290"/>
      <c r="L13" s="56">
        <f>'Source Data'!J13</f>
        <v>115.14635010731928</v>
      </c>
      <c r="M13" s="74">
        <f t="shared" si="6"/>
        <v>0</v>
      </c>
      <c r="N13" s="290"/>
      <c r="O13" s="56">
        <f>'Source Data'!K13</f>
        <v>2878.6587526829821</v>
      </c>
      <c r="P13" s="74">
        <f t="shared" si="7"/>
        <v>0</v>
      </c>
      <c r="Q13" s="290"/>
      <c r="R13" s="56">
        <f>'Source Data'!L13</f>
        <v>1151.4635010731927</v>
      </c>
      <c r="S13" s="74">
        <f t="shared" si="8"/>
        <v>0</v>
      </c>
      <c r="T13" s="93">
        <v>0</v>
      </c>
      <c r="U13" s="56"/>
      <c r="V13" s="56"/>
      <c r="W13" s="57">
        <f t="shared" si="9"/>
        <v>0</v>
      </c>
      <c r="X13" s="93">
        <f t="shared" si="2"/>
        <v>0</v>
      </c>
      <c r="Y13" s="74">
        <f t="shared" si="10"/>
        <v>0</v>
      </c>
      <c r="Z13" s="93">
        <f t="shared" si="11"/>
        <v>0</v>
      </c>
      <c r="AA13" s="56"/>
      <c r="AB13" s="93">
        <f t="shared" si="12"/>
        <v>0</v>
      </c>
      <c r="AC13" s="56"/>
      <c r="AD13" s="56">
        <f t="shared" si="13"/>
        <v>0</v>
      </c>
      <c r="AE13" s="93">
        <f t="shared" si="3"/>
        <v>0</v>
      </c>
      <c r="AF13" s="97">
        <f t="shared" si="14"/>
        <v>0</v>
      </c>
    </row>
    <row r="14" spans="1:32" ht="16.149999999999999" customHeight="1" x14ac:dyDescent="0.2">
      <c r="A14" s="54">
        <v>8</v>
      </c>
      <c r="B14" s="55" t="s">
        <v>13</v>
      </c>
      <c r="C14" s="271">
        <f>'8_2.1.18 SIS'!AS14</f>
        <v>0</v>
      </c>
      <c r="D14" s="56">
        <f>'Source Data'!O14</f>
        <v>8601.2356586322803</v>
      </c>
      <c r="E14" s="74">
        <f t="shared" si="4"/>
        <v>0</v>
      </c>
      <c r="F14" s="74">
        <v>714.81015756302509</v>
      </c>
      <c r="G14" s="74">
        <f t="shared" si="1"/>
        <v>0</v>
      </c>
      <c r="H14" s="290"/>
      <c r="I14" s="56">
        <f>'Source Data'!I14</f>
        <v>631.46888950213452</v>
      </c>
      <c r="J14" s="74">
        <f t="shared" si="5"/>
        <v>0</v>
      </c>
      <c r="K14" s="290"/>
      <c r="L14" s="56">
        <f>'Source Data'!J14</f>
        <v>172.21878804603671</v>
      </c>
      <c r="M14" s="74">
        <f t="shared" si="6"/>
        <v>0</v>
      </c>
      <c r="N14" s="290"/>
      <c r="O14" s="56">
        <f>'Source Data'!K14</f>
        <v>4305.4697011509179</v>
      </c>
      <c r="P14" s="74">
        <f t="shared" si="7"/>
        <v>0</v>
      </c>
      <c r="Q14" s="290"/>
      <c r="R14" s="56">
        <f>'Source Data'!L14</f>
        <v>1722.1878804603671</v>
      </c>
      <c r="S14" s="74">
        <f t="shared" si="8"/>
        <v>0</v>
      </c>
      <c r="T14" s="93">
        <v>0</v>
      </c>
      <c r="U14" s="56"/>
      <c r="V14" s="56"/>
      <c r="W14" s="57">
        <f t="shared" si="9"/>
        <v>0</v>
      </c>
      <c r="X14" s="93">
        <f t="shared" si="2"/>
        <v>0</v>
      </c>
      <c r="Y14" s="74">
        <f t="shared" si="10"/>
        <v>0</v>
      </c>
      <c r="Z14" s="93">
        <f t="shared" si="11"/>
        <v>0</v>
      </c>
      <c r="AA14" s="56"/>
      <c r="AB14" s="93">
        <f t="shared" si="12"/>
        <v>0</v>
      </c>
      <c r="AC14" s="56"/>
      <c r="AD14" s="56">
        <f t="shared" si="13"/>
        <v>0</v>
      </c>
      <c r="AE14" s="93">
        <f t="shared" si="3"/>
        <v>0</v>
      </c>
      <c r="AF14" s="97">
        <f t="shared" si="14"/>
        <v>0</v>
      </c>
    </row>
    <row r="15" spans="1:32" ht="16.149999999999999" customHeight="1" x14ac:dyDescent="0.2">
      <c r="A15" s="54">
        <v>9</v>
      </c>
      <c r="B15" s="55" t="s">
        <v>14</v>
      </c>
      <c r="C15" s="271">
        <f>'8_2.1.18 SIS'!AS15</f>
        <v>0</v>
      </c>
      <c r="D15" s="56">
        <f>'Source Data'!O15</f>
        <v>8897.9766413720354</v>
      </c>
      <c r="E15" s="74">
        <f t="shared" si="4"/>
        <v>0</v>
      </c>
      <c r="F15" s="74">
        <v>714.81015756302509</v>
      </c>
      <c r="G15" s="74">
        <f t="shared" si="1"/>
        <v>0</v>
      </c>
      <c r="H15" s="290"/>
      <c r="I15" s="56">
        <f>'Source Data'!I15</f>
        <v>606.55190779573797</v>
      </c>
      <c r="J15" s="74">
        <f t="shared" si="5"/>
        <v>0</v>
      </c>
      <c r="K15" s="290"/>
      <c r="L15" s="56">
        <f>'Source Data'!J15</f>
        <v>165.42324758065581</v>
      </c>
      <c r="M15" s="74">
        <f t="shared" si="6"/>
        <v>0</v>
      </c>
      <c r="N15" s="290"/>
      <c r="O15" s="56">
        <f>'Source Data'!K15</f>
        <v>4135.5811895163952</v>
      </c>
      <c r="P15" s="74">
        <f t="shared" si="7"/>
        <v>0</v>
      </c>
      <c r="Q15" s="290"/>
      <c r="R15" s="56">
        <f>'Source Data'!L15</f>
        <v>1654.2324758065579</v>
      </c>
      <c r="S15" s="74">
        <f t="shared" si="8"/>
        <v>0</v>
      </c>
      <c r="T15" s="93">
        <v>0</v>
      </c>
      <c r="U15" s="56"/>
      <c r="V15" s="56"/>
      <c r="W15" s="57">
        <f t="shared" si="9"/>
        <v>0</v>
      </c>
      <c r="X15" s="93">
        <f t="shared" si="2"/>
        <v>0</v>
      </c>
      <c r="Y15" s="74">
        <f t="shared" si="10"/>
        <v>0</v>
      </c>
      <c r="Z15" s="93">
        <f t="shared" si="11"/>
        <v>0</v>
      </c>
      <c r="AA15" s="56"/>
      <c r="AB15" s="93">
        <f t="shared" si="12"/>
        <v>0</v>
      </c>
      <c r="AC15" s="56"/>
      <c r="AD15" s="56">
        <f t="shared" si="13"/>
        <v>0</v>
      </c>
      <c r="AE15" s="93">
        <f t="shared" si="3"/>
        <v>0</v>
      </c>
      <c r="AF15" s="97">
        <f t="shared" si="14"/>
        <v>0</v>
      </c>
    </row>
    <row r="16" spans="1:32" ht="16.149999999999999" customHeight="1" x14ac:dyDescent="0.2">
      <c r="A16" s="49">
        <v>10</v>
      </c>
      <c r="B16" s="50" t="s">
        <v>15</v>
      </c>
      <c r="C16" s="272">
        <f>'8_2.1.18 SIS'!AS16</f>
        <v>0</v>
      </c>
      <c r="D16" s="51">
        <f>'Source Data'!O16</f>
        <v>10589.356861604319</v>
      </c>
      <c r="E16" s="80">
        <f t="shared" si="4"/>
        <v>0</v>
      </c>
      <c r="F16" s="80">
        <v>714.81015756302509</v>
      </c>
      <c r="G16" s="80">
        <f t="shared" si="1"/>
        <v>0</v>
      </c>
      <c r="H16" s="291"/>
      <c r="I16" s="51">
        <f>'Source Data'!I16</f>
        <v>486.95555408614769</v>
      </c>
      <c r="J16" s="80">
        <f t="shared" si="5"/>
        <v>0</v>
      </c>
      <c r="K16" s="291"/>
      <c r="L16" s="51">
        <f>'Source Data'!J16</f>
        <v>132.806060205313</v>
      </c>
      <c r="M16" s="80">
        <f t="shared" si="6"/>
        <v>0</v>
      </c>
      <c r="N16" s="291"/>
      <c r="O16" s="51">
        <f>'Source Data'!K16</f>
        <v>3320.1515051328256</v>
      </c>
      <c r="P16" s="80">
        <f t="shared" si="7"/>
        <v>0</v>
      </c>
      <c r="Q16" s="291"/>
      <c r="R16" s="51">
        <f>'Source Data'!L16</f>
        <v>1328.06060205313</v>
      </c>
      <c r="S16" s="80">
        <f t="shared" si="8"/>
        <v>0</v>
      </c>
      <c r="T16" s="94">
        <v>0</v>
      </c>
      <c r="U16" s="51"/>
      <c r="V16" s="51"/>
      <c r="W16" s="52">
        <f t="shared" si="9"/>
        <v>0</v>
      </c>
      <c r="X16" s="94">
        <f t="shared" si="2"/>
        <v>0</v>
      </c>
      <c r="Y16" s="80">
        <f t="shared" si="10"/>
        <v>0</v>
      </c>
      <c r="Z16" s="94">
        <f t="shared" si="11"/>
        <v>0</v>
      </c>
      <c r="AA16" s="51"/>
      <c r="AB16" s="94">
        <f t="shared" si="12"/>
        <v>0</v>
      </c>
      <c r="AC16" s="53"/>
      <c r="AD16" s="51">
        <f t="shared" si="13"/>
        <v>0</v>
      </c>
      <c r="AE16" s="95">
        <f t="shared" si="3"/>
        <v>0</v>
      </c>
      <c r="AF16" s="95">
        <f t="shared" si="14"/>
        <v>0</v>
      </c>
    </row>
    <row r="17" spans="1:32" ht="16.149999999999999" customHeight="1" x14ac:dyDescent="0.2">
      <c r="A17" s="58">
        <v>11</v>
      </c>
      <c r="B17" s="59" t="s">
        <v>16</v>
      </c>
      <c r="C17" s="270">
        <f>'8_2.1.18 SIS'!AS17</f>
        <v>0</v>
      </c>
      <c r="D17" s="60">
        <f>'Source Data'!O17</f>
        <v>8313.5847819377013</v>
      </c>
      <c r="E17" s="65">
        <f t="shared" si="4"/>
        <v>0</v>
      </c>
      <c r="F17" s="65">
        <v>714.81015756302509</v>
      </c>
      <c r="G17" s="65">
        <f t="shared" si="1"/>
        <v>0</v>
      </c>
      <c r="H17" s="289"/>
      <c r="I17" s="60">
        <f>'Source Data'!I17</f>
        <v>720.86562862338462</v>
      </c>
      <c r="J17" s="65">
        <f t="shared" si="5"/>
        <v>0</v>
      </c>
      <c r="K17" s="289"/>
      <c r="L17" s="60">
        <f>'Source Data'!J17</f>
        <v>196.59971689728673</v>
      </c>
      <c r="M17" s="65">
        <f t="shared" si="6"/>
        <v>0</v>
      </c>
      <c r="N17" s="289"/>
      <c r="O17" s="60">
        <f>'Source Data'!K17</f>
        <v>4914.9929224321686</v>
      </c>
      <c r="P17" s="65">
        <f t="shared" si="7"/>
        <v>0</v>
      </c>
      <c r="Q17" s="289"/>
      <c r="R17" s="60">
        <f>'Source Data'!L17</f>
        <v>1965.9971689728673</v>
      </c>
      <c r="S17" s="65">
        <f t="shared" si="8"/>
        <v>0</v>
      </c>
      <c r="T17" s="92">
        <v>0</v>
      </c>
      <c r="U17" s="60"/>
      <c r="V17" s="60"/>
      <c r="W17" s="61">
        <f t="shared" si="9"/>
        <v>0</v>
      </c>
      <c r="X17" s="92">
        <f t="shared" si="2"/>
        <v>0</v>
      </c>
      <c r="Y17" s="65">
        <f t="shared" si="10"/>
        <v>0</v>
      </c>
      <c r="Z17" s="92">
        <f t="shared" si="11"/>
        <v>0</v>
      </c>
      <c r="AA17" s="60"/>
      <c r="AB17" s="92">
        <f t="shared" si="12"/>
        <v>0</v>
      </c>
      <c r="AC17" s="60"/>
      <c r="AD17" s="60">
        <f t="shared" si="13"/>
        <v>0</v>
      </c>
      <c r="AE17" s="92">
        <f t="shared" si="3"/>
        <v>0</v>
      </c>
      <c r="AF17" s="96">
        <f t="shared" si="14"/>
        <v>0</v>
      </c>
    </row>
    <row r="18" spans="1:32" ht="16.149999999999999" customHeight="1" x14ac:dyDescent="0.2">
      <c r="A18" s="54">
        <v>12</v>
      </c>
      <c r="B18" s="55" t="s">
        <v>17</v>
      </c>
      <c r="C18" s="271">
        <f>'8_2.1.18 SIS'!AS18</f>
        <v>0</v>
      </c>
      <c r="D18" s="56">
        <f>'Source Data'!O18</f>
        <v>8317.2024583417533</v>
      </c>
      <c r="E18" s="74">
        <f t="shared" si="4"/>
        <v>0</v>
      </c>
      <c r="F18" s="74">
        <v>714.81015756302509</v>
      </c>
      <c r="G18" s="74">
        <f t="shared" si="1"/>
        <v>0</v>
      </c>
      <c r="H18" s="290"/>
      <c r="I18" s="56">
        <f>'Source Data'!I18</f>
        <v>374.0615666318472</v>
      </c>
      <c r="J18" s="74">
        <f t="shared" si="5"/>
        <v>0</v>
      </c>
      <c r="K18" s="290"/>
      <c r="L18" s="56">
        <f>'Source Data'!J18</f>
        <v>102.01679089959471</v>
      </c>
      <c r="M18" s="74">
        <f t="shared" si="6"/>
        <v>0</v>
      </c>
      <c r="N18" s="290"/>
      <c r="O18" s="56">
        <f>'Source Data'!K18</f>
        <v>2550.4197724898677</v>
      </c>
      <c r="P18" s="74">
        <f t="shared" si="7"/>
        <v>0</v>
      </c>
      <c r="Q18" s="290"/>
      <c r="R18" s="56">
        <f>'Source Data'!L18</f>
        <v>1020.1679089959471</v>
      </c>
      <c r="S18" s="74">
        <f t="shared" si="8"/>
        <v>0</v>
      </c>
      <c r="T18" s="93">
        <v>0</v>
      </c>
      <c r="U18" s="56"/>
      <c r="V18" s="56"/>
      <c r="W18" s="57">
        <f t="shared" si="9"/>
        <v>0</v>
      </c>
      <c r="X18" s="93">
        <f t="shared" si="2"/>
        <v>0</v>
      </c>
      <c r="Y18" s="74">
        <f t="shared" si="10"/>
        <v>0</v>
      </c>
      <c r="Z18" s="93">
        <f t="shared" si="11"/>
        <v>0</v>
      </c>
      <c r="AA18" s="56"/>
      <c r="AB18" s="93">
        <f t="shared" si="12"/>
        <v>0</v>
      </c>
      <c r="AC18" s="56"/>
      <c r="AD18" s="56">
        <f t="shared" si="13"/>
        <v>0</v>
      </c>
      <c r="AE18" s="93">
        <f t="shared" si="3"/>
        <v>0</v>
      </c>
      <c r="AF18" s="97">
        <f t="shared" si="14"/>
        <v>0</v>
      </c>
    </row>
    <row r="19" spans="1:32" ht="16.149999999999999" customHeight="1" x14ac:dyDescent="0.2">
      <c r="A19" s="54">
        <v>13</v>
      </c>
      <c r="B19" s="55" t="s">
        <v>18</v>
      </c>
      <c r="C19" s="271">
        <f>'8_2.1.18 SIS'!AS19</f>
        <v>0</v>
      </c>
      <c r="D19" s="56">
        <f>'Source Data'!O19</f>
        <v>7521.7287066365761</v>
      </c>
      <c r="E19" s="74">
        <f t="shared" si="4"/>
        <v>0</v>
      </c>
      <c r="F19" s="74">
        <v>714.81015756302509</v>
      </c>
      <c r="G19" s="74">
        <f t="shared" si="1"/>
        <v>0</v>
      </c>
      <c r="H19" s="290"/>
      <c r="I19" s="56">
        <f>'Source Data'!I19</f>
        <v>725.51734025343501</v>
      </c>
      <c r="J19" s="74">
        <f t="shared" si="5"/>
        <v>0</v>
      </c>
      <c r="K19" s="290"/>
      <c r="L19" s="56">
        <f>'Source Data'!J19</f>
        <v>197.86836552366407</v>
      </c>
      <c r="M19" s="74">
        <f t="shared" si="6"/>
        <v>0</v>
      </c>
      <c r="N19" s="290"/>
      <c r="O19" s="56">
        <f>'Source Data'!K19</f>
        <v>4946.7091380916027</v>
      </c>
      <c r="P19" s="74">
        <f t="shared" si="7"/>
        <v>0</v>
      </c>
      <c r="Q19" s="290"/>
      <c r="R19" s="56">
        <f>'Source Data'!L19</f>
        <v>1978.6836552366412</v>
      </c>
      <c r="S19" s="74">
        <f t="shared" si="8"/>
        <v>0</v>
      </c>
      <c r="T19" s="93">
        <v>0</v>
      </c>
      <c r="U19" s="56"/>
      <c r="V19" s="56"/>
      <c r="W19" s="57">
        <f t="shared" si="9"/>
        <v>0</v>
      </c>
      <c r="X19" s="93">
        <f t="shared" si="2"/>
        <v>0</v>
      </c>
      <c r="Y19" s="74">
        <f t="shared" si="10"/>
        <v>0</v>
      </c>
      <c r="Z19" s="93">
        <f t="shared" si="11"/>
        <v>0</v>
      </c>
      <c r="AA19" s="56"/>
      <c r="AB19" s="93">
        <f t="shared" si="12"/>
        <v>0</v>
      </c>
      <c r="AC19" s="56"/>
      <c r="AD19" s="56">
        <f t="shared" si="13"/>
        <v>0</v>
      </c>
      <c r="AE19" s="93">
        <f t="shared" si="3"/>
        <v>0</v>
      </c>
      <c r="AF19" s="97">
        <f t="shared" si="14"/>
        <v>0</v>
      </c>
    </row>
    <row r="20" spans="1:32" ht="16.149999999999999" customHeight="1" x14ac:dyDescent="0.2">
      <c r="A20" s="54">
        <v>14</v>
      </c>
      <c r="B20" s="55" t="s">
        <v>19</v>
      </c>
      <c r="C20" s="271">
        <f>'8_2.1.18 SIS'!AS20</f>
        <v>0</v>
      </c>
      <c r="D20" s="56">
        <f>'Source Data'!O20</f>
        <v>7408.2512545353484</v>
      </c>
      <c r="E20" s="74">
        <f t="shared" si="4"/>
        <v>0</v>
      </c>
      <c r="F20" s="74">
        <v>714.81015756302509</v>
      </c>
      <c r="G20" s="74">
        <f t="shared" si="1"/>
        <v>0</v>
      </c>
      <c r="H20" s="290"/>
      <c r="I20" s="56">
        <f>'Source Data'!I20</f>
        <v>644.89230424636412</v>
      </c>
      <c r="J20" s="74">
        <f t="shared" si="5"/>
        <v>0</v>
      </c>
      <c r="K20" s="290"/>
      <c r="L20" s="56">
        <f>'Source Data'!J20</f>
        <v>175.87971933991753</v>
      </c>
      <c r="M20" s="74">
        <f t="shared" si="6"/>
        <v>0</v>
      </c>
      <c r="N20" s="290"/>
      <c r="O20" s="56">
        <f>'Source Data'!K20</f>
        <v>4396.9929834979375</v>
      </c>
      <c r="P20" s="74">
        <f t="shared" si="7"/>
        <v>0</v>
      </c>
      <c r="Q20" s="290"/>
      <c r="R20" s="56">
        <f>'Source Data'!L20</f>
        <v>1758.7971933991751</v>
      </c>
      <c r="S20" s="74">
        <f t="shared" si="8"/>
        <v>0</v>
      </c>
      <c r="T20" s="93">
        <v>0</v>
      </c>
      <c r="U20" s="56"/>
      <c r="V20" s="56"/>
      <c r="W20" s="57">
        <f t="shared" si="9"/>
        <v>0</v>
      </c>
      <c r="X20" s="93">
        <f t="shared" si="2"/>
        <v>0</v>
      </c>
      <c r="Y20" s="74">
        <f t="shared" si="10"/>
        <v>0</v>
      </c>
      <c r="Z20" s="93">
        <f t="shared" si="11"/>
        <v>0</v>
      </c>
      <c r="AA20" s="56"/>
      <c r="AB20" s="93">
        <f t="shared" si="12"/>
        <v>0</v>
      </c>
      <c r="AC20" s="56"/>
      <c r="AD20" s="56">
        <f t="shared" si="13"/>
        <v>0</v>
      </c>
      <c r="AE20" s="93">
        <f t="shared" si="3"/>
        <v>0</v>
      </c>
      <c r="AF20" s="97">
        <f t="shared" si="14"/>
        <v>0</v>
      </c>
    </row>
    <row r="21" spans="1:32" ht="16.149999999999999" customHeight="1" x14ac:dyDescent="0.2">
      <c r="A21" s="49">
        <v>15</v>
      </c>
      <c r="B21" s="50" t="s">
        <v>20</v>
      </c>
      <c r="C21" s="272">
        <f>'8_2.1.18 SIS'!AS21</f>
        <v>0</v>
      </c>
      <c r="D21" s="51">
        <f>'Source Data'!O21</f>
        <v>7408.4622105753842</v>
      </c>
      <c r="E21" s="80">
        <f t="shared" si="4"/>
        <v>0</v>
      </c>
      <c r="F21" s="80">
        <v>714.81015756302509</v>
      </c>
      <c r="G21" s="80">
        <f t="shared" si="1"/>
        <v>0</v>
      </c>
      <c r="H21" s="291"/>
      <c r="I21" s="51">
        <f>'Source Data'!I21</f>
        <v>701.0216863265847</v>
      </c>
      <c r="J21" s="80">
        <f t="shared" si="5"/>
        <v>0</v>
      </c>
      <c r="K21" s="291"/>
      <c r="L21" s="51">
        <f>'Source Data'!J21</f>
        <v>191.18773263452312</v>
      </c>
      <c r="M21" s="80">
        <f t="shared" si="6"/>
        <v>0</v>
      </c>
      <c r="N21" s="291"/>
      <c r="O21" s="51">
        <f>'Source Data'!K21</f>
        <v>4779.6933158630773</v>
      </c>
      <c r="P21" s="80">
        <f t="shared" si="7"/>
        <v>0</v>
      </c>
      <c r="Q21" s="291"/>
      <c r="R21" s="51">
        <f>'Source Data'!L21</f>
        <v>1911.8773263452308</v>
      </c>
      <c r="S21" s="80">
        <f t="shared" si="8"/>
        <v>0</v>
      </c>
      <c r="T21" s="94">
        <v>0</v>
      </c>
      <c r="U21" s="51"/>
      <c r="V21" s="51"/>
      <c r="W21" s="52">
        <f t="shared" si="9"/>
        <v>0</v>
      </c>
      <c r="X21" s="94">
        <f t="shared" si="2"/>
        <v>0</v>
      </c>
      <c r="Y21" s="80">
        <f t="shared" si="10"/>
        <v>0</v>
      </c>
      <c r="Z21" s="94">
        <f t="shared" si="11"/>
        <v>0</v>
      </c>
      <c r="AA21" s="51"/>
      <c r="AB21" s="94">
        <f t="shared" si="12"/>
        <v>0</v>
      </c>
      <c r="AC21" s="53"/>
      <c r="AD21" s="51">
        <f t="shared" si="13"/>
        <v>0</v>
      </c>
      <c r="AE21" s="95">
        <f t="shared" si="3"/>
        <v>0</v>
      </c>
      <c r="AF21" s="95">
        <f t="shared" si="14"/>
        <v>0</v>
      </c>
    </row>
    <row r="22" spans="1:32" ht="16.149999999999999" customHeight="1" x14ac:dyDescent="0.2">
      <c r="A22" s="58">
        <v>16</v>
      </c>
      <c r="B22" s="59" t="s">
        <v>21</v>
      </c>
      <c r="C22" s="270">
        <f>'8_2.1.18 SIS'!AS22</f>
        <v>0</v>
      </c>
      <c r="D22" s="60">
        <f>'Source Data'!O22</f>
        <v>13636.521516716601</v>
      </c>
      <c r="E22" s="65">
        <f t="shared" si="4"/>
        <v>0</v>
      </c>
      <c r="F22" s="65">
        <v>714.81015756302509</v>
      </c>
      <c r="G22" s="65">
        <f t="shared" si="1"/>
        <v>0</v>
      </c>
      <c r="H22" s="289"/>
      <c r="I22" s="60">
        <f>'Source Data'!I22</f>
        <v>332.11179417298291</v>
      </c>
      <c r="J22" s="65">
        <f t="shared" si="5"/>
        <v>0</v>
      </c>
      <c r="K22" s="289"/>
      <c r="L22" s="60">
        <f>'Source Data'!J22</f>
        <v>90.57594386535898</v>
      </c>
      <c r="M22" s="65">
        <f t="shared" si="6"/>
        <v>0</v>
      </c>
      <c r="N22" s="289"/>
      <c r="O22" s="60">
        <f>'Source Data'!K22</f>
        <v>2264.3985966339742</v>
      </c>
      <c r="P22" s="65">
        <f t="shared" si="7"/>
        <v>0</v>
      </c>
      <c r="Q22" s="289"/>
      <c r="R22" s="60">
        <f>'Source Data'!L22</f>
        <v>905.75943865358965</v>
      </c>
      <c r="S22" s="65">
        <f t="shared" si="8"/>
        <v>0</v>
      </c>
      <c r="T22" s="92">
        <v>0</v>
      </c>
      <c r="U22" s="60"/>
      <c r="V22" s="60"/>
      <c r="W22" s="61">
        <f t="shared" si="9"/>
        <v>0</v>
      </c>
      <c r="X22" s="92">
        <f t="shared" si="2"/>
        <v>0</v>
      </c>
      <c r="Y22" s="65">
        <f t="shared" si="10"/>
        <v>0</v>
      </c>
      <c r="Z22" s="92">
        <f t="shared" si="11"/>
        <v>0</v>
      </c>
      <c r="AA22" s="60"/>
      <c r="AB22" s="92">
        <f t="shared" si="12"/>
        <v>0</v>
      </c>
      <c r="AC22" s="60"/>
      <c r="AD22" s="60">
        <f t="shared" si="13"/>
        <v>0</v>
      </c>
      <c r="AE22" s="92">
        <f t="shared" si="3"/>
        <v>0</v>
      </c>
      <c r="AF22" s="96">
        <f t="shared" si="14"/>
        <v>0</v>
      </c>
    </row>
    <row r="23" spans="1:32" ht="16.149999999999999" customHeight="1" x14ac:dyDescent="0.2">
      <c r="A23" s="54">
        <v>17</v>
      </c>
      <c r="B23" s="55" t="s">
        <v>22</v>
      </c>
      <c r="C23" s="271">
        <f>'8_2.1.18 SIS'!AS23</f>
        <v>0</v>
      </c>
      <c r="D23" s="56">
        <f>'Source Data'!O23</f>
        <v>10063.376286479652</v>
      </c>
      <c r="E23" s="74">
        <f t="shared" si="4"/>
        <v>0</v>
      </c>
      <c r="F23" s="74">
        <v>714.81015756302509</v>
      </c>
      <c r="G23" s="74">
        <f t="shared" si="1"/>
        <v>0</v>
      </c>
      <c r="H23" s="290"/>
      <c r="I23" s="56">
        <f>'Source Data'!I23</f>
        <v>404.99760461581491</v>
      </c>
      <c r="J23" s="74">
        <f t="shared" si="5"/>
        <v>0</v>
      </c>
      <c r="K23" s="290"/>
      <c r="L23" s="56">
        <f>'Source Data'!J23</f>
        <v>110.45389216794953</v>
      </c>
      <c r="M23" s="74">
        <f t="shared" si="6"/>
        <v>0</v>
      </c>
      <c r="N23" s="290"/>
      <c r="O23" s="56">
        <f>'Source Data'!K23</f>
        <v>2761.3473041987377</v>
      </c>
      <c r="P23" s="74">
        <f t="shared" si="7"/>
        <v>0</v>
      </c>
      <c r="Q23" s="290"/>
      <c r="R23" s="56">
        <f>'Source Data'!L23</f>
        <v>1104.5389216794952</v>
      </c>
      <c r="S23" s="74">
        <f t="shared" si="8"/>
        <v>0</v>
      </c>
      <c r="T23" s="93">
        <v>0</v>
      </c>
      <c r="U23" s="56"/>
      <c r="V23" s="56"/>
      <c r="W23" s="57">
        <f t="shared" si="9"/>
        <v>0</v>
      </c>
      <c r="X23" s="93">
        <f t="shared" si="2"/>
        <v>0</v>
      </c>
      <c r="Y23" s="74">
        <f t="shared" si="10"/>
        <v>0</v>
      </c>
      <c r="Z23" s="93">
        <f t="shared" si="11"/>
        <v>0</v>
      </c>
      <c r="AA23" s="56"/>
      <c r="AB23" s="93">
        <f t="shared" si="12"/>
        <v>0</v>
      </c>
      <c r="AC23" s="56"/>
      <c r="AD23" s="56">
        <f t="shared" si="13"/>
        <v>0</v>
      </c>
      <c r="AE23" s="93">
        <f t="shared" si="3"/>
        <v>0</v>
      </c>
      <c r="AF23" s="97">
        <f t="shared" si="14"/>
        <v>0</v>
      </c>
    </row>
    <row r="24" spans="1:32" ht="16.149999999999999" customHeight="1" x14ac:dyDescent="0.2">
      <c r="A24" s="54">
        <v>18</v>
      </c>
      <c r="B24" s="55" t="s">
        <v>23</v>
      </c>
      <c r="C24" s="271">
        <f>'8_2.1.18 SIS'!AS24</f>
        <v>0</v>
      </c>
      <c r="D24" s="56">
        <f>'Source Data'!O24</f>
        <v>7728.7033122919038</v>
      </c>
      <c r="E24" s="74">
        <f t="shared" si="4"/>
        <v>0</v>
      </c>
      <c r="F24" s="74">
        <v>714.81015756302509</v>
      </c>
      <c r="G24" s="74">
        <f t="shared" si="1"/>
        <v>0</v>
      </c>
      <c r="H24" s="290"/>
      <c r="I24" s="56">
        <f>'Source Data'!I24</f>
        <v>689.43182714981469</v>
      </c>
      <c r="J24" s="74">
        <f t="shared" si="5"/>
        <v>0</v>
      </c>
      <c r="K24" s="290"/>
      <c r="L24" s="56">
        <f>'Source Data'!J24</f>
        <v>188.02686194994951</v>
      </c>
      <c r="M24" s="74">
        <f t="shared" si="6"/>
        <v>0</v>
      </c>
      <c r="N24" s="290"/>
      <c r="O24" s="56">
        <f>'Source Data'!K24</f>
        <v>4700.6715487487372</v>
      </c>
      <c r="P24" s="74">
        <f t="shared" si="7"/>
        <v>0</v>
      </c>
      <c r="Q24" s="290"/>
      <c r="R24" s="56">
        <f>'Source Data'!L24</f>
        <v>0</v>
      </c>
      <c r="S24" s="74">
        <f t="shared" si="8"/>
        <v>0</v>
      </c>
      <c r="T24" s="93">
        <v>0</v>
      </c>
      <c r="U24" s="56"/>
      <c r="V24" s="56"/>
      <c r="W24" s="57">
        <f t="shared" si="9"/>
        <v>0</v>
      </c>
      <c r="X24" s="93">
        <f t="shared" si="2"/>
        <v>0</v>
      </c>
      <c r="Y24" s="74">
        <f t="shared" si="10"/>
        <v>0</v>
      </c>
      <c r="Z24" s="93">
        <f t="shared" si="11"/>
        <v>0</v>
      </c>
      <c r="AA24" s="56"/>
      <c r="AB24" s="93">
        <f t="shared" si="12"/>
        <v>0</v>
      </c>
      <c r="AC24" s="56"/>
      <c r="AD24" s="56">
        <f t="shared" si="13"/>
        <v>0</v>
      </c>
      <c r="AE24" s="93">
        <f t="shared" si="3"/>
        <v>0</v>
      </c>
      <c r="AF24" s="97">
        <f t="shared" si="14"/>
        <v>0</v>
      </c>
    </row>
    <row r="25" spans="1:32" ht="16.149999999999999" customHeight="1" x14ac:dyDescent="0.2">
      <c r="A25" s="54">
        <v>19</v>
      </c>
      <c r="B25" s="55" t="s">
        <v>24</v>
      </c>
      <c r="C25" s="271">
        <f>'8_2.1.18 SIS'!AS25</f>
        <v>0</v>
      </c>
      <c r="D25" s="56">
        <f>'Source Data'!O25</f>
        <v>6995.4914087345296</v>
      </c>
      <c r="E25" s="74">
        <f t="shared" si="4"/>
        <v>0</v>
      </c>
      <c r="F25" s="74">
        <v>714.81015756302509</v>
      </c>
      <c r="G25" s="74">
        <f t="shared" si="1"/>
        <v>0</v>
      </c>
      <c r="H25" s="290"/>
      <c r="I25" s="56">
        <f>'Source Data'!I25</f>
        <v>604.6851220204918</v>
      </c>
      <c r="J25" s="74">
        <f t="shared" si="5"/>
        <v>0</v>
      </c>
      <c r="K25" s="290"/>
      <c r="L25" s="56">
        <f>'Source Data'!J25</f>
        <v>164.91412418740686</v>
      </c>
      <c r="M25" s="74">
        <f t="shared" si="6"/>
        <v>0</v>
      </c>
      <c r="N25" s="290"/>
      <c r="O25" s="56">
        <f>'Source Data'!K25</f>
        <v>4122.8531046851722</v>
      </c>
      <c r="P25" s="74">
        <f t="shared" si="7"/>
        <v>0</v>
      </c>
      <c r="Q25" s="290"/>
      <c r="R25" s="56">
        <f>'Source Data'!L25</f>
        <v>1649.1412418740688</v>
      </c>
      <c r="S25" s="74">
        <f t="shared" si="8"/>
        <v>0</v>
      </c>
      <c r="T25" s="93">
        <v>0</v>
      </c>
      <c r="U25" s="56"/>
      <c r="V25" s="56"/>
      <c r="W25" s="57">
        <f t="shared" si="9"/>
        <v>0</v>
      </c>
      <c r="X25" s="93">
        <f t="shared" si="2"/>
        <v>0</v>
      </c>
      <c r="Y25" s="74">
        <f t="shared" si="10"/>
        <v>0</v>
      </c>
      <c r="Z25" s="93">
        <f t="shared" si="11"/>
        <v>0</v>
      </c>
      <c r="AA25" s="56"/>
      <c r="AB25" s="93">
        <f t="shared" si="12"/>
        <v>0</v>
      </c>
      <c r="AC25" s="56"/>
      <c r="AD25" s="56">
        <f t="shared" si="13"/>
        <v>0</v>
      </c>
      <c r="AE25" s="93">
        <f t="shared" si="3"/>
        <v>0</v>
      </c>
      <c r="AF25" s="97">
        <f t="shared" si="14"/>
        <v>0</v>
      </c>
    </row>
    <row r="26" spans="1:32" ht="16.149999999999999" customHeight="1" x14ac:dyDescent="0.2">
      <c r="A26" s="49">
        <v>20</v>
      </c>
      <c r="B26" s="50" t="s">
        <v>25</v>
      </c>
      <c r="C26" s="272">
        <f>'8_2.1.18 SIS'!AS26</f>
        <v>0</v>
      </c>
      <c r="D26" s="51">
        <f>'Source Data'!O26</f>
        <v>6707.0840944128086</v>
      </c>
      <c r="E26" s="80">
        <f t="shared" si="4"/>
        <v>0</v>
      </c>
      <c r="F26" s="80">
        <v>714.81015756302509</v>
      </c>
      <c r="G26" s="80">
        <f t="shared" si="1"/>
        <v>0</v>
      </c>
      <c r="H26" s="291"/>
      <c r="I26" s="51">
        <f>'Source Data'!I26</f>
        <v>694.558500770818</v>
      </c>
      <c r="J26" s="80">
        <f t="shared" si="5"/>
        <v>0</v>
      </c>
      <c r="K26" s="291"/>
      <c r="L26" s="51">
        <f>'Source Data'!J26</f>
        <v>189.42504566476853</v>
      </c>
      <c r="M26" s="80">
        <f t="shared" si="6"/>
        <v>0</v>
      </c>
      <c r="N26" s="291"/>
      <c r="O26" s="51">
        <f>'Source Data'!K26</f>
        <v>4735.6261416192137</v>
      </c>
      <c r="P26" s="80">
        <f t="shared" si="7"/>
        <v>0</v>
      </c>
      <c r="Q26" s="291"/>
      <c r="R26" s="51">
        <f>'Source Data'!L26</f>
        <v>1894.2504566476853</v>
      </c>
      <c r="S26" s="80">
        <f t="shared" si="8"/>
        <v>0</v>
      </c>
      <c r="T26" s="94">
        <v>0</v>
      </c>
      <c r="U26" s="51"/>
      <c r="V26" s="51"/>
      <c r="W26" s="52">
        <f t="shared" si="9"/>
        <v>0</v>
      </c>
      <c r="X26" s="94">
        <f t="shared" si="2"/>
        <v>0</v>
      </c>
      <c r="Y26" s="80">
        <f t="shared" si="10"/>
        <v>0</v>
      </c>
      <c r="Z26" s="94">
        <f t="shared" si="11"/>
        <v>0</v>
      </c>
      <c r="AA26" s="51"/>
      <c r="AB26" s="94">
        <f t="shared" si="12"/>
        <v>0</v>
      </c>
      <c r="AC26" s="53"/>
      <c r="AD26" s="51">
        <f t="shared" si="13"/>
        <v>0</v>
      </c>
      <c r="AE26" s="95">
        <f t="shared" si="3"/>
        <v>0</v>
      </c>
      <c r="AF26" s="95">
        <f t="shared" si="14"/>
        <v>0</v>
      </c>
    </row>
    <row r="27" spans="1:32" ht="16.149999999999999" customHeight="1" x14ac:dyDescent="0.2">
      <c r="A27" s="58">
        <v>21</v>
      </c>
      <c r="B27" s="59" t="s">
        <v>26</v>
      </c>
      <c r="C27" s="270">
        <f>'8_2.1.18 SIS'!AS27</f>
        <v>0</v>
      </c>
      <c r="D27" s="60">
        <f>'Source Data'!O27</f>
        <v>6874.7268196326959</v>
      </c>
      <c r="E27" s="65">
        <f t="shared" si="4"/>
        <v>0</v>
      </c>
      <c r="F27" s="65">
        <v>714.81015756302509</v>
      </c>
      <c r="G27" s="65">
        <f t="shared" si="1"/>
        <v>0</v>
      </c>
      <c r="H27" s="289"/>
      <c r="I27" s="60">
        <f>'Source Data'!I27</f>
        <v>705.05691404533979</v>
      </c>
      <c r="J27" s="65">
        <f t="shared" si="5"/>
        <v>0</v>
      </c>
      <c r="K27" s="289"/>
      <c r="L27" s="60">
        <f>'Source Data'!J27</f>
        <v>192.28824928509266</v>
      </c>
      <c r="M27" s="65">
        <f t="shared" si="6"/>
        <v>0</v>
      </c>
      <c r="N27" s="289"/>
      <c r="O27" s="60">
        <f>'Source Data'!K27</f>
        <v>4807.2062321273152</v>
      </c>
      <c r="P27" s="65">
        <f t="shared" si="7"/>
        <v>0</v>
      </c>
      <c r="Q27" s="289"/>
      <c r="R27" s="60">
        <f>'Source Data'!L27</f>
        <v>1922.8824928509262</v>
      </c>
      <c r="S27" s="65">
        <f t="shared" si="8"/>
        <v>0</v>
      </c>
      <c r="T27" s="92">
        <v>0</v>
      </c>
      <c r="U27" s="60"/>
      <c r="V27" s="60"/>
      <c r="W27" s="61">
        <f t="shared" si="9"/>
        <v>0</v>
      </c>
      <c r="X27" s="92">
        <f t="shared" si="2"/>
        <v>0</v>
      </c>
      <c r="Y27" s="65">
        <f t="shared" si="10"/>
        <v>0</v>
      </c>
      <c r="Z27" s="92">
        <f t="shared" si="11"/>
        <v>0</v>
      </c>
      <c r="AA27" s="60"/>
      <c r="AB27" s="92">
        <f t="shared" si="12"/>
        <v>0</v>
      </c>
      <c r="AC27" s="60"/>
      <c r="AD27" s="60">
        <f t="shared" si="13"/>
        <v>0</v>
      </c>
      <c r="AE27" s="92">
        <f t="shared" si="3"/>
        <v>0</v>
      </c>
      <c r="AF27" s="96">
        <f t="shared" si="14"/>
        <v>0</v>
      </c>
    </row>
    <row r="28" spans="1:32" ht="16.149999999999999" customHeight="1" x14ac:dyDescent="0.2">
      <c r="A28" s="54">
        <v>22</v>
      </c>
      <c r="B28" s="55" t="s">
        <v>27</v>
      </c>
      <c r="C28" s="271">
        <f>'8_2.1.18 SIS'!AS28</f>
        <v>0</v>
      </c>
      <c r="D28" s="56">
        <f>'Source Data'!O28</f>
        <v>6585.4526353513475</v>
      </c>
      <c r="E28" s="74">
        <f t="shared" si="4"/>
        <v>0</v>
      </c>
      <c r="F28" s="74">
        <v>714.81015756302509</v>
      </c>
      <c r="G28" s="74">
        <f t="shared" si="1"/>
        <v>0</v>
      </c>
      <c r="H28" s="290"/>
      <c r="I28" s="56">
        <f>'Source Data'!I28</f>
        <v>774.29658969861021</v>
      </c>
      <c r="J28" s="74">
        <f t="shared" si="5"/>
        <v>0</v>
      </c>
      <c r="K28" s="290"/>
      <c r="L28" s="56">
        <f>'Source Data'!J28</f>
        <v>211.17179719053001</v>
      </c>
      <c r="M28" s="74">
        <f t="shared" si="6"/>
        <v>0</v>
      </c>
      <c r="N28" s="290"/>
      <c r="O28" s="56">
        <f>'Source Data'!K28</f>
        <v>5279.2949297632513</v>
      </c>
      <c r="P28" s="74">
        <f t="shared" si="7"/>
        <v>0</v>
      </c>
      <c r="Q28" s="290"/>
      <c r="R28" s="56">
        <f>'Source Data'!L28</f>
        <v>2111.7179719053006</v>
      </c>
      <c r="S28" s="74">
        <f t="shared" si="8"/>
        <v>0</v>
      </c>
      <c r="T28" s="93">
        <v>0</v>
      </c>
      <c r="U28" s="56"/>
      <c r="V28" s="56"/>
      <c r="W28" s="57">
        <f t="shared" si="9"/>
        <v>0</v>
      </c>
      <c r="X28" s="93">
        <f t="shared" si="2"/>
        <v>0</v>
      </c>
      <c r="Y28" s="74">
        <f t="shared" si="10"/>
        <v>0</v>
      </c>
      <c r="Z28" s="93">
        <f t="shared" si="11"/>
        <v>0</v>
      </c>
      <c r="AA28" s="56"/>
      <c r="AB28" s="93">
        <f t="shared" si="12"/>
        <v>0</v>
      </c>
      <c r="AC28" s="56"/>
      <c r="AD28" s="56">
        <f t="shared" si="13"/>
        <v>0</v>
      </c>
      <c r="AE28" s="93">
        <f t="shared" si="3"/>
        <v>0</v>
      </c>
      <c r="AF28" s="97">
        <f t="shared" si="14"/>
        <v>0</v>
      </c>
    </row>
    <row r="29" spans="1:32" ht="16.149999999999999" customHeight="1" x14ac:dyDescent="0.2">
      <c r="A29" s="54">
        <v>23</v>
      </c>
      <c r="B29" s="55" t="s">
        <v>28</v>
      </c>
      <c r="C29" s="271">
        <f>'8_2.1.18 SIS'!AS29</f>
        <v>0</v>
      </c>
      <c r="D29" s="56">
        <f>'Source Data'!O29</f>
        <v>7529.7797582819803</v>
      </c>
      <c r="E29" s="74">
        <f t="shared" si="4"/>
        <v>0</v>
      </c>
      <c r="F29" s="74">
        <v>714.81015756302509</v>
      </c>
      <c r="G29" s="74">
        <f t="shared" si="1"/>
        <v>0</v>
      </c>
      <c r="H29" s="290"/>
      <c r="I29" s="56">
        <f>'Source Data'!I29</f>
        <v>643.90858310125191</v>
      </c>
      <c r="J29" s="74">
        <f t="shared" si="5"/>
        <v>0</v>
      </c>
      <c r="K29" s="290"/>
      <c r="L29" s="56">
        <f>'Source Data'!J29</f>
        <v>175.61143175488689</v>
      </c>
      <c r="M29" s="74">
        <f t="shared" si="6"/>
        <v>0</v>
      </c>
      <c r="N29" s="290"/>
      <c r="O29" s="56">
        <f>'Source Data'!K29</f>
        <v>4390.2857938721727</v>
      </c>
      <c r="P29" s="74">
        <f t="shared" si="7"/>
        <v>0</v>
      </c>
      <c r="Q29" s="290"/>
      <c r="R29" s="56">
        <f>'Source Data'!L29</f>
        <v>1756.1143175488689</v>
      </c>
      <c r="S29" s="74">
        <f t="shared" si="8"/>
        <v>0</v>
      </c>
      <c r="T29" s="93">
        <v>0</v>
      </c>
      <c r="U29" s="56"/>
      <c r="V29" s="56"/>
      <c r="W29" s="57">
        <f t="shared" si="9"/>
        <v>0</v>
      </c>
      <c r="X29" s="93">
        <f t="shared" si="2"/>
        <v>0</v>
      </c>
      <c r="Y29" s="74">
        <f t="shared" si="10"/>
        <v>0</v>
      </c>
      <c r="Z29" s="93">
        <f t="shared" si="11"/>
        <v>0</v>
      </c>
      <c r="AA29" s="56"/>
      <c r="AB29" s="93">
        <f t="shared" si="12"/>
        <v>0</v>
      </c>
      <c r="AC29" s="56"/>
      <c r="AD29" s="56">
        <f t="shared" si="13"/>
        <v>0</v>
      </c>
      <c r="AE29" s="93">
        <f t="shared" si="3"/>
        <v>0</v>
      </c>
      <c r="AF29" s="97">
        <f t="shared" si="14"/>
        <v>0</v>
      </c>
    </row>
    <row r="30" spans="1:32" ht="16.149999999999999" customHeight="1" x14ac:dyDescent="0.2">
      <c r="A30" s="54">
        <v>24</v>
      </c>
      <c r="B30" s="55" t="s">
        <v>29</v>
      </c>
      <c r="C30" s="271">
        <f>'8_2.1.18 SIS'!AS30</f>
        <v>0</v>
      </c>
      <c r="D30" s="56">
        <f>'Source Data'!O30</f>
        <v>13172.252676643146</v>
      </c>
      <c r="E30" s="74">
        <f t="shared" si="4"/>
        <v>0</v>
      </c>
      <c r="F30" s="74">
        <v>714.81015756302509</v>
      </c>
      <c r="G30" s="74">
        <f t="shared" si="1"/>
        <v>0</v>
      </c>
      <c r="H30" s="290"/>
      <c r="I30" s="56">
        <f>'Source Data'!I30</f>
        <v>235.68636722840623</v>
      </c>
      <c r="J30" s="74">
        <f t="shared" si="5"/>
        <v>0</v>
      </c>
      <c r="K30" s="290"/>
      <c r="L30" s="56">
        <f>'Source Data'!J30</f>
        <v>64.278100153201677</v>
      </c>
      <c r="M30" s="74">
        <f t="shared" si="6"/>
        <v>0</v>
      </c>
      <c r="N30" s="290"/>
      <c r="O30" s="56">
        <f>'Source Data'!K30</f>
        <v>1606.9525038300424</v>
      </c>
      <c r="P30" s="74">
        <f t="shared" si="7"/>
        <v>0</v>
      </c>
      <c r="Q30" s="290"/>
      <c r="R30" s="56">
        <f>'Source Data'!L30</f>
        <v>642.78100153201683</v>
      </c>
      <c r="S30" s="74">
        <f t="shared" si="8"/>
        <v>0</v>
      </c>
      <c r="T30" s="93">
        <v>0</v>
      </c>
      <c r="U30" s="56"/>
      <c r="V30" s="56"/>
      <c r="W30" s="57">
        <f t="shared" si="9"/>
        <v>0</v>
      </c>
      <c r="X30" s="93">
        <f t="shared" si="2"/>
        <v>0</v>
      </c>
      <c r="Y30" s="74">
        <f t="shared" si="10"/>
        <v>0</v>
      </c>
      <c r="Z30" s="93">
        <f t="shared" si="11"/>
        <v>0</v>
      </c>
      <c r="AA30" s="56"/>
      <c r="AB30" s="93">
        <f t="shared" si="12"/>
        <v>0</v>
      </c>
      <c r="AC30" s="56"/>
      <c r="AD30" s="56">
        <f t="shared" si="13"/>
        <v>0</v>
      </c>
      <c r="AE30" s="93">
        <f t="shared" si="3"/>
        <v>0</v>
      </c>
      <c r="AF30" s="97">
        <f t="shared" si="14"/>
        <v>0</v>
      </c>
    </row>
    <row r="31" spans="1:32" ht="16.149999999999999" customHeight="1" x14ac:dyDescent="0.2">
      <c r="A31" s="49">
        <v>25</v>
      </c>
      <c r="B31" s="50" t="s">
        <v>30</v>
      </c>
      <c r="C31" s="272">
        <f>'8_2.1.18 SIS'!AS31</f>
        <v>0</v>
      </c>
      <c r="D31" s="51">
        <f>'Source Data'!O31</f>
        <v>8056.736979885065</v>
      </c>
      <c r="E31" s="80">
        <f t="shared" si="4"/>
        <v>0</v>
      </c>
      <c r="F31" s="80">
        <v>714.81015756302509</v>
      </c>
      <c r="G31" s="80">
        <f t="shared" si="1"/>
        <v>0</v>
      </c>
      <c r="H31" s="291"/>
      <c r="I31" s="51">
        <f>'Source Data'!I31</f>
        <v>547.31914183029971</v>
      </c>
      <c r="J31" s="80">
        <f t="shared" si="5"/>
        <v>0</v>
      </c>
      <c r="K31" s="291"/>
      <c r="L31" s="51">
        <f>'Source Data'!J31</f>
        <v>149.268856862809</v>
      </c>
      <c r="M31" s="80">
        <f t="shared" si="6"/>
        <v>0</v>
      </c>
      <c r="N31" s="291"/>
      <c r="O31" s="51">
        <f>'Source Data'!K31</f>
        <v>3731.7214215702247</v>
      </c>
      <c r="P31" s="80">
        <f t="shared" si="7"/>
        <v>0</v>
      </c>
      <c r="Q31" s="291"/>
      <c r="R31" s="51">
        <f>'Source Data'!L31</f>
        <v>1492.6885686280898</v>
      </c>
      <c r="S31" s="80">
        <f t="shared" si="8"/>
        <v>0</v>
      </c>
      <c r="T31" s="94">
        <v>0</v>
      </c>
      <c r="U31" s="51"/>
      <c r="V31" s="51"/>
      <c r="W31" s="52">
        <f t="shared" si="9"/>
        <v>0</v>
      </c>
      <c r="X31" s="94">
        <f t="shared" si="2"/>
        <v>0</v>
      </c>
      <c r="Y31" s="80">
        <f t="shared" si="10"/>
        <v>0</v>
      </c>
      <c r="Z31" s="94">
        <f t="shared" si="11"/>
        <v>0</v>
      </c>
      <c r="AA31" s="51"/>
      <c r="AB31" s="94">
        <f t="shared" si="12"/>
        <v>0</v>
      </c>
      <c r="AC31" s="53"/>
      <c r="AD31" s="51">
        <f t="shared" si="13"/>
        <v>0</v>
      </c>
      <c r="AE31" s="95">
        <f t="shared" si="3"/>
        <v>0</v>
      </c>
      <c r="AF31" s="95">
        <f t="shared" si="14"/>
        <v>0</v>
      </c>
    </row>
    <row r="32" spans="1:32" ht="16.149999999999999" customHeight="1" x14ac:dyDescent="0.2">
      <c r="A32" s="58">
        <v>26</v>
      </c>
      <c r="B32" s="59" t="s">
        <v>31</v>
      </c>
      <c r="C32" s="270">
        <f>'8_2.1.18 SIS'!AS32</f>
        <v>638</v>
      </c>
      <c r="D32" s="60">
        <f>'Source Data'!O32</f>
        <v>8234.0056517369012</v>
      </c>
      <c r="E32" s="65">
        <f t="shared" si="4"/>
        <v>5253295.6058081426</v>
      </c>
      <c r="F32" s="65">
        <v>714.81015756302509</v>
      </c>
      <c r="G32" s="65">
        <f t="shared" si="1"/>
        <v>456048.88052521</v>
      </c>
      <c r="H32" s="289"/>
      <c r="I32" s="60">
        <f>'Source Data'!I32</f>
        <v>468.82114429316323</v>
      </c>
      <c r="J32" s="65">
        <f t="shared" si="5"/>
        <v>0</v>
      </c>
      <c r="K32" s="289"/>
      <c r="L32" s="60">
        <f>'Source Data'!J32</f>
        <v>127.8603120799536</v>
      </c>
      <c r="M32" s="65">
        <f t="shared" si="6"/>
        <v>0</v>
      </c>
      <c r="N32" s="289"/>
      <c r="O32" s="60">
        <f>'Source Data'!K32</f>
        <v>3196.5078019988405</v>
      </c>
      <c r="P32" s="65">
        <f t="shared" si="7"/>
        <v>0</v>
      </c>
      <c r="Q32" s="289"/>
      <c r="R32" s="60">
        <f>'Source Data'!L32</f>
        <v>1278.6031207995361</v>
      </c>
      <c r="S32" s="65">
        <f t="shared" si="8"/>
        <v>0</v>
      </c>
      <c r="T32" s="92">
        <v>6016806</v>
      </c>
      <c r="U32" s="60"/>
      <c r="V32" s="60"/>
      <c r="W32" s="61">
        <f t="shared" si="9"/>
        <v>0</v>
      </c>
      <c r="X32" s="92">
        <f t="shared" si="2"/>
        <v>6016806</v>
      </c>
      <c r="Y32" s="65">
        <f t="shared" si="10"/>
        <v>-15042</v>
      </c>
      <c r="Z32" s="92">
        <f t="shared" si="11"/>
        <v>6001764</v>
      </c>
      <c r="AA32" s="60"/>
      <c r="AB32" s="92">
        <f t="shared" si="12"/>
        <v>6001764</v>
      </c>
      <c r="AC32" s="60"/>
      <c r="AD32" s="60">
        <f t="shared" si="13"/>
        <v>6001764</v>
      </c>
      <c r="AE32" s="92">
        <f t="shared" si="3"/>
        <v>500147</v>
      </c>
      <c r="AF32" s="96">
        <f t="shared" si="14"/>
        <v>6001764</v>
      </c>
    </row>
    <row r="33" spans="1:32" ht="16.149999999999999" customHeight="1" x14ac:dyDescent="0.2">
      <c r="A33" s="54">
        <v>27</v>
      </c>
      <c r="B33" s="55" t="s">
        <v>32</v>
      </c>
      <c r="C33" s="271">
        <f>'8_2.1.18 SIS'!AS33</f>
        <v>0</v>
      </c>
      <c r="D33" s="56">
        <f>'Source Data'!O33</f>
        <v>7947.4844628948376</v>
      </c>
      <c r="E33" s="74">
        <f t="shared" si="4"/>
        <v>0</v>
      </c>
      <c r="F33" s="74">
        <v>714.81015756302509</v>
      </c>
      <c r="G33" s="74">
        <f t="shared" si="1"/>
        <v>0</v>
      </c>
      <c r="H33" s="290"/>
      <c r="I33" s="56">
        <f>'Source Data'!I33</f>
        <v>687.4036243637745</v>
      </c>
      <c r="J33" s="74">
        <f t="shared" si="5"/>
        <v>0</v>
      </c>
      <c r="K33" s="290"/>
      <c r="L33" s="56">
        <f>'Source Data'!J33</f>
        <v>187.4737157355749</v>
      </c>
      <c r="M33" s="74">
        <f t="shared" si="6"/>
        <v>0</v>
      </c>
      <c r="N33" s="290"/>
      <c r="O33" s="56">
        <f>'Source Data'!K33</f>
        <v>4686.842893389372</v>
      </c>
      <c r="P33" s="74">
        <f t="shared" si="7"/>
        <v>0</v>
      </c>
      <c r="Q33" s="290"/>
      <c r="R33" s="56">
        <f>'Source Data'!L33</f>
        <v>1874.7371573557489</v>
      </c>
      <c r="S33" s="74">
        <f t="shared" si="8"/>
        <v>0</v>
      </c>
      <c r="T33" s="93">
        <v>0</v>
      </c>
      <c r="U33" s="56"/>
      <c r="V33" s="56"/>
      <c r="W33" s="57">
        <f t="shared" si="9"/>
        <v>0</v>
      </c>
      <c r="X33" s="93">
        <f t="shared" si="2"/>
        <v>0</v>
      </c>
      <c r="Y33" s="74">
        <f t="shared" si="10"/>
        <v>0</v>
      </c>
      <c r="Z33" s="93">
        <f t="shared" si="11"/>
        <v>0</v>
      </c>
      <c r="AA33" s="56"/>
      <c r="AB33" s="93">
        <f t="shared" si="12"/>
        <v>0</v>
      </c>
      <c r="AC33" s="56"/>
      <c r="AD33" s="56">
        <f t="shared" si="13"/>
        <v>0</v>
      </c>
      <c r="AE33" s="93">
        <f t="shared" si="3"/>
        <v>0</v>
      </c>
      <c r="AF33" s="97">
        <f t="shared" si="14"/>
        <v>0</v>
      </c>
    </row>
    <row r="34" spans="1:32" ht="16.149999999999999" customHeight="1" x14ac:dyDescent="0.2">
      <c r="A34" s="54">
        <v>28</v>
      </c>
      <c r="B34" s="55" t="s">
        <v>33</v>
      </c>
      <c r="C34" s="271">
        <f>'8_2.1.18 SIS'!AS34</f>
        <v>0</v>
      </c>
      <c r="D34" s="56">
        <f>'Source Data'!O34</f>
        <v>8311.5343597999163</v>
      </c>
      <c r="E34" s="74">
        <f t="shared" si="4"/>
        <v>0</v>
      </c>
      <c r="F34" s="74">
        <v>714.81015756302509</v>
      </c>
      <c r="G34" s="74">
        <f t="shared" si="1"/>
        <v>0</v>
      </c>
      <c r="H34" s="290"/>
      <c r="I34" s="56">
        <f>'Source Data'!I34</f>
        <v>466.65190378503735</v>
      </c>
      <c r="J34" s="74">
        <f t="shared" si="5"/>
        <v>0</v>
      </c>
      <c r="K34" s="290"/>
      <c r="L34" s="56">
        <f>'Source Data'!J34</f>
        <v>127.26870103228291</v>
      </c>
      <c r="M34" s="74">
        <f t="shared" si="6"/>
        <v>0</v>
      </c>
      <c r="N34" s="290"/>
      <c r="O34" s="56">
        <f>'Source Data'!K34</f>
        <v>3181.7175258070724</v>
      </c>
      <c r="P34" s="74">
        <f t="shared" si="7"/>
        <v>0</v>
      </c>
      <c r="Q34" s="290"/>
      <c r="R34" s="56">
        <f>'Source Data'!L34</f>
        <v>1272.6870103228293</v>
      </c>
      <c r="S34" s="74">
        <f t="shared" si="8"/>
        <v>0</v>
      </c>
      <c r="T34" s="93">
        <v>0</v>
      </c>
      <c r="U34" s="56"/>
      <c r="V34" s="56"/>
      <c r="W34" s="57">
        <f t="shared" si="9"/>
        <v>0</v>
      </c>
      <c r="X34" s="93">
        <f t="shared" si="2"/>
        <v>0</v>
      </c>
      <c r="Y34" s="74">
        <f t="shared" si="10"/>
        <v>0</v>
      </c>
      <c r="Z34" s="93">
        <f t="shared" si="11"/>
        <v>0</v>
      </c>
      <c r="AA34" s="56"/>
      <c r="AB34" s="93">
        <f t="shared" si="12"/>
        <v>0</v>
      </c>
      <c r="AC34" s="56"/>
      <c r="AD34" s="56">
        <f t="shared" si="13"/>
        <v>0</v>
      </c>
      <c r="AE34" s="93">
        <f t="shared" si="3"/>
        <v>0</v>
      </c>
      <c r="AF34" s="97">
        <f t="shared" si="14"/>
        <v>0</v>
      </c>
    </row>
    <row r="35" spans="1:32" ht="16.149999999999999" customHeight="1" x14ac:dyDescent="0.2">
      <c r="A35" s="54">
        <v>29</v>
      </c>
      <c r="B35" s="55" t="s">
        <v>34</v>
      </c>
      <c r="C35" s="271">
        <f>'8_2.1.18 SIS'!AS35</f>
        <v>0</v>
      </c>
      <c r="D35" s="56">
        <f>'Source Data'!O35</f>
        <v>8224.5252527522953</v>
      </c>
      <c r="E35" s="74">
        <f t="shared" si="4"/>
        <v>0</v>
      </c>
      <c r="F35" s="74">
        <v>714.81015756302509</v>
      </c>
      <c r="G35" s="74">
        <f t="shared" si="1"/>
        <v>0</v>
      </c>
      <c r="H35" s="290"/>
      <c r="I35" s="56">
        <f>'Source Data'!I35</f>
        <v>554.9726016103474</v>
      </c>
      <c r="J35" s="74">
        <f t="shared" si="5"/>
        <v>0</v>
      </c>
      <c r="K35" s="290"/>
      <c r="L35" s="56">
        <f>'Source Data'!J35</f>
        <v>151.35616407554929</v>
      </c>
      <c r="M35" s="74">
        <f t="shared" si="6"/>
        <v>0</v>
      </c>
      <c r="N35" s="290"/>
      <c r="O35" s="56">
        <f>'Source Data'!K35</f>
        <v>3783.9041018887328</v>
      </c>
      <c r="P35" s="74">
        <f t="shared" si="7"/>
        <v>0</v>
      </c>
      <c r="Q35" s="290"/>
      <c r="R35" s="56">
        <f>'Source Data'!L35</f>
        <v>1513.5616407554928</v>
      </c>
      <c r="S35" s="74">
        <f t="shared" si="8"/>
        <v>0</v>
      </c>
      <c r="T35" s="93">
        <v>0</v>
      </c>
      <c r="U35" s="56"/>
      <c r="V35" s="56"/>
      <c r="W35" s="57">
        <f t="shared" si="9"/>
        <v>0</v>
      </c>
      <c r="X35" s="93">
        <f t="shared" si="2"/>
        <v>0</v>
      </c>
      <c r="Y35" s="74">
        <f t="shared" si="10"/>
        <v>0</v>
      </c>
      <c r="Z35" s="93">
        <f t="shared" si="11"/>
        <v>0</v>
      </c>
      <c r="AA35" s="56"/>
      <c r="AB35" s="93">
        <f t="shared" si="12"/>
        <v>0</v>
      </c>
      <c r="AC35" s="56"/>
      <c r="AD35" s="56">
        <f t="shared" si="13"/>
        <v>0</v>
      </c>
      <c r="AE35" s="93">
        <f t="shared" si="3"/>
        <v>0</v>
      </c>
      <c r="AF35" s="97">
        <f t="shared" si="14"/>
        <v>0</v>
      </c>
    </row>
    <row r="36" spans="1:32" ht="16.149999999999999" customHeight="1" x14ac:dyDescent="0.2">
      <c r="A36" s="49">
        <v>30</v>
      </c>
      <c r="B36" s="50" t="s">
        <v>35</v>
      </c>
      <c r="C36" s="272">
        <f>'8_2.1.18 SIS'!AS36</f>
        <v>0</v>
      </c>
      <c r="D36" s="51">
        <f>'Source Data'!O36</f>
        <v>8570.7937107951475</v>
      </c>
      <c r="E36" s="80">
        <f t="shared" si="4"/>
        <v>0</v>
      </c>
      <c r="F36" s="80">
        <v>714.81015756302509</v>
      </c>
      <c r="G36" s="80">
        <f t="shared" si="1"/>
        <v>0</v>
      </c>
      <c r="H36" s="291"/>
      <c r="I36" s="51">
        <f>'Source Data'!I36</f>
        <v>702.2116679130869</v>
      </c>
      <c r="J36" s="80">
        <f t="shared" si="5"/>
        <v>0</v>
      </c>
      <c r="K36" s="291"/>
      <c r="L36" s="51">
        <f>'Source Data'!J36</f>
        <v>191.51227306720551</v>
      </c>
      <c r="M36" s="80">
        <f t="shared" si="6"/>
        <v>0</v>
      </c>
      <c r="N36" s="291"/>
      <c r="O36" s="51">
        <f>'Source Data'!K36</f>
        <v>4787.8068266801383</v>
      </c>
      <c r="P36" s="80">
        <f t="shared" si="7"/>
        <v>0</v>
      </c>
      <c r="Q36" s="291"/>
      <c r="R36" s="51">
        <f>'Source Data'!L36</f>
        <v>1915.1227306720555</v>
      </c>
      <c r="S36" s="80">
        <f t="shared" si="8"/>
        <v>0</v>
      </c>
      <c r="T36" s="94">
        <v>0</v>
      </c>
      <c r="U36" s="51"/>
      <c r="V36" s="51"/>
      <c r="W36" s="52">
        <f t="shared" si="9"/>
        <v>0</v>
      </c>
      <c r="X36" s="94">
        <f t="shared" si="2"/>
        <v>0</v>
      </c>
      <c r="Y36" s="80">
        <f t="shared" si="10"/>
        <v>0</v>
      </c>
      <c r="Z36" s="94">
        <f t="shared" si="11"/>
        <v>0</v>
      </c>
      <c r="AA36" s="51"/>
      <c r="AB36" s="94">
        <f t="shared" si="12"/>
        <v>0</v>
      </c>
      <c r="AC36" s="53"/>
      <c r="AD36" s="51">
        <f t="shared" si="13"/>
        <v>0</v>
      </c>
      <c r="AE36" s="95">
        <f t="shared" si="3"/>
        <v>0</v>
      </c>
      <c r="AF36" s="95">
        <f t="shared" si="14"/>
        <v>0</v>
      </c>
    </row>
    <row r="37" spans="1:32" ht="16.149999999999999" customHeight="1" x14ac:dyDescent="0.2">
      <c r="A37" s="58">
        <v>31</v>
      </c>
      <c r="B37" s="59" t="s">
        <v>36</v>
      </c>
      <c r="C37" s="270">
        <f>'8_2.1.18 SIS'!AS37</f>
        <v>0</v>
      </c>
      <c r="D37" s="60">
        <f>'Source Data'!O37</f>
        <v>8742.1797351340865</v>
      </c>
      <c r="E37" s="65">
        <f t="shared" si="4"/>
        <v>0</v>
      </c>
      <c r="F37" s="65">
        <v>714.81015756302509</v>
      </c>
      <c r="G37" s="65">
        <f t="shared" si="1"/>
        <v>0</v>
      </c>
      <c r="H37" s="289"/>
      <c r="I37" s="60">
        <f>'Source Data'!I37</f>
        <v>524.75657375911442</v>
      </c>
      <c r="J37" s="65">
        <f t="shared" si="5"/>
        <v>0</v>
      </c>
      <c r="K37" s="289"/>
      <c r="L37" s="60">
        <f>'Source Data'!J37</f>
        <v>143.11542920703121</v>
      </c>
      <c r="M37" s="65">
        <f t="shared" si="6"/>
        <v>0</v>
      </c>
      <c r="N37" s="289"/>
      <c r="O37" s="60">
        <f>'Source Data'!K37</f>
        <v>3577.8857301757807</v>
      </c>
      <c r="P37" s="65">
        <f t="shared" si="7"/>
        <v>0</v>
      </c>
      <c r="Q37" s="289"/>
      <c r="R37" s="60">
        <f>'Source Data'!L37</f>
        <v>1431.1542920703123</v>
      </c>
      <c r="S37" s="65">
        <f t="shared" si="8"/>
        <v>0</v>
      </c>
      <c r="T37" s="92">
        <v>0</v>
      </c>
      <c r="U37" s="60"/>
      <c r="V37" s="60"/>
      <c r="W37" s="61">
        <f t="shared" si="9"/>
        <v>0</v>
      </c>
      <c r="X37" s="92">
        <f t="shared" si="2"/>
        <v>0</v>
      </c>
      <c r="Y37" s="65">
        <f t="shared" si="10"/>
        <v>0</v>
      </c>
      <c r="Z37" s="92">
        <f t="shared" si="11"/>
        <v>0</v>
      </c>
      <c r="AA37" s="60"/>
      <c r="AB37" s="92">
        <f t="shared" si="12"/>
        <v>0</v>
      </c>
      <c r="AC37" s="60"/>
      <c r="AD37" s="60">
        <f t="shared" si="13"/>
        <v>0</v>
      </c>
      <c r="AE37" s="92">
        <f t="shared" si="3"/>
        <v>0</v>
      </c>
      <c r="AF37" s="96">
        <f t="shared" si="14"/>
        <v>0</v>
      </c>
    </row>
    <row r="38" spans="1:32" ht="16.149999999999999" customHeight="1" x14ac:dyDescent="0.2">
      <c r="A38" s="54">
        <v>32</v>
      </c>
      <c r="B38" s="55" t="s">
        <v>37</v>
      </c>
      <c r="C38" s="271">
        <f>'8_2.1.18 SIS'!AS38</f>
        <v>0</v>
      </c>
      <c r="D38" s="56">
        <f>'Source Data'!O38</f>
        <v>7300.3151557445535</v>
      </c>
      <c r="E38" s="74">
        <f t="shared" si="4"/>
        <v>0</v>
      </c>
      <c r="F38" s="74">
        <v>714.81015756302509</v>
      </c>
      <c r="G38" s="74">
        <f t="shared" si="1"/>
        <v>0</v>
      </c>
      <c r="H38" s="290"/>
      <c r="I38" s="56">
        <f>'Source Data'!I38</f>
        <v>712.66638210557119</v>
      </c>
      <c r="J38" s="74">
        <f t="shared" si="5"/>
        <v>0</v>
      </c>
      <c r="K38" s="290"/>
      <c r="L38" s="56">
        <f>'Source Data'!J38</f>
        <v>194.36355875606483</v>
      </c>
      <c r="M38" s="74">
        <f t="shared" si="6"/>
        <v>0</v>
      </c>
      <c r="N38" s="290"/>
      <c r="O38" s="56">
        <f>'Source Data'!K38</f>
        <v>4859.0889689016212</v>
      </c>
      <c r="P38" s="74">
        <f t="shared" si="7"/>
        <v>0</v>
      </c>
      <c r="Q38" s="290"/>
      <c r="R38" s="56">
        <f>'Source Data'!L38</f>
        <v>1943.6355875606487</v>
      </c>
      <c r="S38" s="74">
        <f t="shared" si="8"/>
        <v>0</v>
      </c>
      <c r="T38" s="93">
        <v>0</v>
      </c>
      <c r="U38" s="56"/>
      <c r="V38" s="56"/>
      <c r="W38" s="57">
        <f t="shared" si="9"/>
        <v>0</v>
      </c>
      <c r="X38" s="93">
        <f t="shared" si="2"/>
        <v>0</v>
      </c>
      <c r="Y38" s="74">
        <f t="shared" si="10"/>
        <v>0</v>
      </c>
      <c r="Z38" s="93">
        <f t="shared" si="11"/>
        <v>0</v>
      </c>
      <c r="AA38" s="56"/>
      <c r="AB38" s="93">
        <f t="shared" si="12"/>
        <v>0</v>
      </c>
      <c r="AC38" s="56"/>
      <c r="AD38" s="56">
        <f t="shared" si="13"/>
        <v>0</v>
      </c>
      <c r="AE38" s="93">
        <f t="shared" si="3"/>
        <v>0</v>
      </c>
      <c r="AF38" s="97">
        <f t="shared" si="14"/>
        <v>0</v>
      </c>
    </row>
    <row r="39" spans="1:32" ht="16.149999999999999" customHeight="1" x14ac:dyDescent="0.2">
      <c r="A39" s="54">
        <v>33</v>
      </c>
      <c r="B39" s="55" t="s">
        <v>38</v>
      </c>
      <c r="C39" s="271">
        <f>'8_2.1.18 SIS'!AS39</f>
        <v>0</v>
      </c>
      <c r="D39" s="56">
        <f>'Source Data'!O39</f>
        <v>7464.1308318694118</v>
      </c>
      <c r="E39" s="74">
        <f t="shared" si="4"/>
        <v>0</v>
      </c>
      <c r="F39" s="74">
        <v>714.81015756302509</v>
      </c>
      <c r="G39" s="74">
        <f t="shared" ref="G39:G70" si="15">$C39*F39</f>
        <v>0</v>
      </c>
      <c r="H39" s="290"/>
      <c r="I39" s="56">
        <f>'Source Data'!I39</f>
        <v>624.84576931264041</v>
      </c>
      <c r="J39" s="74">
        <f t="shared" si="5"/>
        <v>0</v>
      </c>
      <c r="K39" s="290"/>
      <c r="L39" s="56">
        <f>'Source Data'!J39</f>
        <v>170.41248253981104</v>
      </c>
      <c r="M39" s="74">
        <f t="shared" si="6"/>
        <v>0</v>
      </c>
      <c r="N39" s="290"/>
      <c r="O39" s="56">
        <f>'Source Data'!K39</f>
        <v>4260.3120634952766</v>
      </c>
      <c r="P39" s="74">
        <f t="shared" si="7"/>
        <v>0</v>
      </c>
      <c r="Q39" s="290"/>
      <c r="R39" s="56">
        <f>'Source Data'!L39</f>
        <v>1704.1248253981105</v>
      </c>
      <c r="S39" s="74">
        <f t="shared" si="8"/>
        <v>0</v>
      </c>
      <c r="T39" s="93">
        <v>0</v>
      </c>
      <c r="U39" s="56"/>
      <c r="V39" s="56"/>
      <c r="W39" s="57">
        <f t="shared" si="9"/>
        <v>0</v>
      </c>
      <c r="X39" s="93">
        <f t="shared" si="2"/>
        <v>0</v>
      </c>
      <c r="Y39" s="74">
        <f t="shared" si="10"/>
        <v>0</v>
      </c>
      <c r="Z39" s="93">
        <f t="shared" si="11"/>
        <v>0</v>
      </c>
      <c r="AA39" s="56"/>
      <c r="AB39" s="93">
        <f t="shared" si="12"/>
        <v>0</v>
      </c>
      <c r="AC39" s="56"/>
      <c r="AD39" s="56">
        <f t="shared" si="13"/>
        <v>0</v>
      </c>
      <c r="AE39" s="93">
        <f t="shared" ref="AE39:AE70" si="16">ROUND(AD39/$AE$89,0)</f>
        <v>0</v>
      </c>
      <c r="AF39" s="97">
        <f t="shared" si="14"/>
        <v>0</v>
      </c>
    </row>
    <row r="40" spans="1:32" ht="16.149999999999999" customHeight="1" x14ac:dyDescent="0.2">
      <c r="A40" s="54">
        <v>34</v>
      </c>
      <c r="B40" s="55" t="s">
        <v>39</v>
      </c>
      <c r="C40" s="271">
        <f>'8_2.1.18 SIS'!AS40</f>
        <v>0</v>
      </c>
      <c r="D40" s="56">
        <f>'Source Data'!O40</f>
        <v>6453.3416530730665</v>
      </c>
      <c r="E40" s="74">
        <f t="shared" si="4"/>
        <v>0</v>
      </c>
      <c r="F40" s="74">
        <v>714.81015756302509</v>
      </c>
      <c r="G40" s="74">
        <f t="shared" si="15"/>
        <v>0</v>
      </c>
      <c r="H40" s="290"/>
      <c r="I40" s="56">
        <f>'Source Data'!I40</f>
        <v>693.972191189574</v>
      </c>
      <c r="J40" s="74">
        <f t="shared" si="5"/>
        <v>0</v>
      </c>
      <c r="K40" s="290"/>
      <c r="L40" s="56">
        <f>'Source Data'!J40</f>
        <v>189.26514305170204</v>
      </c>
      <c r="M40" s="74">
        <f t="shared" si="6"/>
        <v>0</v>
      </c>
      <c r="N40" s="290"/>
      <c r="O40" s="56">
        <f>'Source Data'!K40</f>
        <v>4731.62857629255</v>
      </c>
      <c r="P40" s="74">
        <f t="shared" si="7"/>
        <v>0</v>
      </c>
      <c r="Q40" s="290"/>
      <c r="R40" s="56">
        <f>'Source Data'!L40</f>
        <v>1892.6514305170203</v>
      </c>
      <c r="S40" s="74">
        <f t="shared" si="8"/>
        <v>0</v>
      </c>
      <c r="T40" s="93">
        <v>0</v>
      </c>
      <c r="U40" s="56"/>
      <c r="V40" s="56"/>
      <c r="W40" s="57">
        <f t="shared" si="9"/>
        <v>0</v>
      </c>
      <c r="X40" s="93">
        <f t="shared" si="2"/>
        <v>0</v>
      </c>
      <c r="Y40" s="74">
        <f t="shared" si="10"/>
        <v>0</v>
      </c>
      <c r="Z40" s="93">
        <f t="shared" si="11"/>
        <v>0</v>
      </c>
      <c r="AA40" s="56"/>
      <c r="AB40" s="93">
        <f t="shared" si="12"/>
        <v>0</v>
      </c>
      <c r="AC40" s="56"/>
      <c r="AD40" s="56">
        <f t="shared" si="13"/>
        <v>0</v>
      </c>
      <c r="AE40" s="93">
        <f t="shared" si="16"/>
        <v>0</v>
      </c>
      <c r="AF40" s="97">
        <f t="shared" si="14"/>
        <v>0</v>
      </c>
    </row>
    <row r="41" spans="1:32" ht="16.149999999999999" customHeight="1" x14ac:dyDescent="0.2">
      <c r="A41" s="49">
        <v>35</v>
      </c>
      <c r="B41" s="50" t="s">
        <v>40</v>
      </c>
      <c r="C41" s="272">
        <f>'8_2.1.18 SIS'!AS41</f>
        <v>0</v>
      </c>
      <c r="D41" s="51">
        <f>'Source Data'!O41</f>
        <v>7498.271801684532</v>
      </c>
      <c r="E41" s="80">
        <f t="shared" si="4"/>
        <v>0</v>
      </c>
      <c r="F41" s="80">
        <v>714.81015756302509</v>
      </c>
      <c r="G41" s="80">
        <f t="shared" si="15"/>
        <v>0</v>
      </c>
      <c r="H41" s="291"/>
      <c r="I41" s="51">
        <f>'Source Data'!I41</f>
        <v>608.37683053992896</v>
      </c>
      <c r="J41" s="80">
        <f t="shared" si="5"/>
        <v>0</v>
      </c>
      <c r="K41" s="291"/>
      <c r="L41" s="51">
        <f>'Source Data'!J41</f>
        <v>165.92095378361697</v>
      </c>
      <c r="M41" s="80">
        <f t="shared" si="6"/>
        <v>0</v>
      </c>
      <c r="N41" s="291"/>
      <c r="O41" s="51">
        <f>'Source Data'!K41</f>
        <v>4148.0238445904242</v>
      </c>
      <c r="P41" s="80">
        <f t="shared" si="7"/>
        <v>0</v>
      </c>
      <c r="Q41" s="291"/>
      <c r="R41" s="51">
        <f>'Source Data'!L41</f>
        <v>1659.2095378361696</v>
      </c>
      <c r="S41" s="80">
        <f t="shared" si="8"/>
        <v>0</v>
      </c>
      <c r="T41" s="94">
        <v>0</v>
      </c>
      <c r="U41" s="51"/>
      <c r="V41" s="51"/>
      <c r="W41" s="52">
        <f t="shared" si="9"/>
        <v>0</v>
      </c>
      <c r="X41" s="94">
        <f t="shared" si="2"/>
        <v>0</v>
      </c>
      <c r="Y41" s="80">
        <f t="shared" si="10"/>
        <v>0</v>
      </c>
      <c r="Z41" s="94">
        <f t="shared" si="11"/>
        <v>0</v>
      </c>
      <c r="AA41" s="51"/>
      <c r="AB41" s="94">
        <f t="shared" si="12"/>
        <v>0</v>
      </c>
      <c r="AC41" s="53"/>
      <c r="AD41" s="51">
        <f t="shared" si="13"/>
        <v>0</v>
      </c>
      <c r="AE41" s="95">
        <f t="shared" si="16"/>
        <v>0</v>
      </c>
      <c r="AF41" s="95">
        <f t="shared" si="14"/>
        <v>0</v>
      </c>
    </row>
    <row r="42" spans="1:32" ht="16.149999999999999" customHeight="1" x14ac:dyDescent="0.2">
      <c r="A42" s="58">
        <v>36</v>
      </c>
      <c r="B42" s="59" t="s">
        <v>463</v>
      </c>
      <c r="C42" s="270">
        <f>'8_2.1.18 SIS'!AS42</f>
        <v>685</v>
      </c>
      <c r="D42" s="60">
        <f>'Source Data'!O42</f>
        <v>8926.1347109485268</v>
      </c>
      <c r="E42" s="400">
        <f>E85+E86</f>
        <v>5692398.2769997409</v>
      </c>
      <c r="F42" s="65">
        <v>714.81015756302509</v>
      </c>
      <c r="G42" s="65">
        <f t="shared" si="15"/>
        <v>489644.95793067216</v>
      </c>
      <c r="H42" s="289"/>
      <c r="I42" s="60">
        <f>'Source Data'!I42</f>
        <v>463.14668164219148</v>
      </c>
      <c r="J42" s="65">
        <f t="shared" si="5"/>
        <v>0</v>
      </c>
      <c r="K42" s="289"/>
      <c r="L42" s="60">
        <f>'Source Data'!J42</f>
        <v>126.31273135696131</v>
      </c>
      <c r="M42" s="65">
        <f t="shared" si="6"/>
        <v>0</v>
      </c>
      <c r="N42" s="289"/>
      <c r="O42" s="60">
        <f>'Source Data'!K42</f>
        <v>3157.818283924033</v>
      </c>
      <c r="P42" s="65">
        <f t="shared" si="7"/>
        <v>0</v>
      </c>
      <c r="Q42" s="289"/>
      <c r="R42" s="60">
        <f>'Source Data'!L42</f>
        <v>1263.1273135696131</v>
      </c>
      <c r="S42" s="65">
        <f t="shared" si="8"/>
        <v>0</v>
      </c>
      <c r="T42" s="92">
        <v>6463300</v>
      </c>
      <c r="U42" s="60"/>
      <c r="V42" s="60"/>
      <c r="W42" s="61">
        <f t="shared" si="9"/>
        <v>0</v>
      </c>
      <c r="X42" s="92">
        <f t="shared" si="2"/>
        <v>6463300</v>
      </c>
      <c r="Y42" s="65">
        <f t="shared" si="10"/>
        <v>-16158</v>
      </c>
      <c r="Z42" s="92">
        <f t="shared" si="11"/>
        <v>6447142</v>
      </c>
      <c r="AA42" s="60"/>
      <c r="AB42" s="92">
        <f t="shared" si="12"/>
        <v>6447142</v>
      </c>
      <c r="AC42" s="60"/>
      <c r="AD42" s="60">
        <f t="shared" si="13"/>
        <v>6447142</v>
      </c>
      <c r="AE42" s="92">
        <f t="shared" si="16"/>
        <v>537262</v>
      </c>
      <c r="AF42" s="96">
        <f t="shared" si="14"/>
        <v>6447142</v>
      </c>
    </row>
    <row r="43" spans="1:32" ht="16.149999999999999" customHeight="1" x14ac:dyDescent="0.2">
      <c r="A43" s="54">
        <v>37</v>
      </c>
      <c r="B43" s="55" t="s">
        <v>42</v>
      </c>
      <c r="C43" s="271">
        <f>'8_2.1.18 SIS'!AS43</f>
        <v>1</v>
      </c>
      <c r="D43" s="56">
        <f>'Source Data'!O43</f>
        <v>8337.6312376905516</v>
      </c>
      <c r="E43" s="74">
        <f t="shared" si="4"/>
        <v>8337.6312376905516</v>
      </c>
      <c r="F43" s="74">
        <v>714.81015756302509</v>
      </c>
      <c r="G43" s="74">
        <f t="shared" si="15"/>
        <v>714.81015756302509</v>
      </c>
      <c r="H43" s="290"/>
      <c r="I43" s="56">
        <f>'Source Data'!I43</f>
        <v>683.69591860374021</v>
      </c>
      <c r="J43" s="74">
        <f t="shared" si="5"/>
        <v>0</v>
      </c>
      <c r="K43" s="290"/>
      <c r="L43" s="56">
        <f>'Source Data'!J43</f>
        <v>186.46252325556549</v>
      </c>
      <c r="M43" s="74">
        <f t="shared" si="6"/>
        <v>0</v>
      </c>
      <c r="N43" s="290"/>
      <c r="O43" s="56">
        <f>'Source Data'!K43</f>
        <v>4661.5630813891366</v>
      </c>
      <c r="P43" s="74">
        <f t="shared" si="7"/>
        <v>0</v>
      </c>
      <c r="Q43" s="290"/>
      <c r="R43" s="56">
        <f>'Source Data'!L43</f>
        <v>1864.6252325556547</v>
      </c>
      <c r="S43" s="74">
        <f t="shared" si="8"/>
        <v>0</v>
      </c>
      <c r="T43" s="93">
        <v>14398</v>
      </c>
      <c r="U43" s="56"/>
      <c r="V43" s="56"/>
      <c r="W43" s="57">
        <f t="shared" si="9"/>
        <v>0</v>
      </c>
      <c r="X43" s="93">
        <f t="shared" si="2"/>
        <v>14398</v>
      </c>
      <c r="Y43" s="74">
        <f t="shared" si="10"/>
        <v>-36</v>
      </c>
      <c r="Z43" s="93">
        <f t="shared" si="11"/>
        <v>14362</v>
      </c>
      <c r="AA43" s="56"/>
      <c r="AB43" s="93">
        <f t="shared" si="12"/>
        <v>14362</v>
      </c>
      <c r="AC43" s="56"/>
      <c r="AD43" s="56">
        <f t="shared" si="13"/>
        <v>14362</v>
      </c>
      <c r="AE43" s="93">
        <f t="shared" si="16"/>
        <v>1197</v>
      </c>
      <c r="AF43" s="97">
        <f t="shared" si="14"/>
        <v>14362</v>
      </c>
    </row>
    <row r="44" spans="1:32" ht="16.149999999999999" customHeight="1" x14ac:dyDescent="0.2">
      <c r="A44" s="54">
        <v>38</v>
      </c>
      <c r="B44" s="55" t="s">
        <v>43</v>
      </c>
      <c r="C44" s="271">
        <f>'8_2.1.18 SIS'!AS44</f>
        <v>9</v>
      </c>
      <c r="D44" s="56">
        <f>'Source Data'!O44</f>
        <v>12680.737487908473</v>
      </c>
      <c r="E44" s="74">
        <f t="shared" si="4"/>
        <v>114126.63739117625</v>
      </c>
      <c r="F44" s="74">
        <v>714.81015756302509</v>
      </c>
      <c r="G44" s="74">
        <f t="shared" si="15"/>
        <v>6433.291418067226</v>
      </c>
      <c r="H44" s="290"/>
      <c r="I44" s="56">
        <f>'Source Data'!I44</f>
        <v>217.85498253596765</v>
      </c>
      <c r="J44" s="74">
        <f t="shared" si="5"/>
        <v>0</v>
      </c>
      <c r="K44" s="290"/>
      <c r="L44" s="56">
        <f>'Source Data'!J44</f>
        <v>59.414995237082067</v>
      </c>
      <c r="M44" s="74">
        <f t="shared" si="6"/>
        <v>0</v>
      </c>
      <c r="N44" s="290"/>
      <c r="O44" s="56">
        <f>'Source Data'!K44</f>
        <v>1485.3748809270521</v>
      </c>
      <c r="P44" s="74">
        <f t="shared" si="7"/>
        <v>0</v>
      </c>
      <c r="Q44" s="290"/>
      <c r="R44" s="56">
        <f>'Source Data'!L44</f>
        <v>594.14995237082076</v>
      </c>
      <c r="S44" s="74">
        <f t="shared" si="8"/>
        <v>0</v>
      </c>
      <c r="T44" s="93">
        <v>123352</v>
      </c>
      <c r="U44" s="56"/>
      <c r="V44" s="56"/>
      <c r="W44" s="57">
        <f t="shared" si="9"/>
        <v>0</v>
      </c>
      <c r="X44" s="93">
        <f t="shared" si="2"/>
        <v>123352</v>
      </c>
      <c r="Y44" s="74">
        <f t="shared" si="10"/>
        <v>-308</v>
      </c>
      <c r="Z44" s="93">
        <f t="shared" si="11"/>
        <v>123044</v>
      </c>
      <c r="AA44" s="56"/>
      <c r="AB44" s="93">
        <f t="shared" si="12"/>
        <v>123044</v>
      </c>
      <c r="AC44" s="56"/>
      <c r="AD44" s="56">
        <f t="shared" si="13"/>
        <v>123044</v>
      </c>
      <c r="AE44" s="93">
        <f t="shared" si="16"/>
        <v>10254</v>
      </c>
      <c r="AF44" s="97">
        <f t="shared" si="14"/>
        <v>123044</v>
      </c>
    </row>
    <row r="45" spans="1:32" ht="16.149999999999999" customHeight="1" x14ac:dyDescent="0.2">
      <c r="A45" s="54">
        <v>39</v>
      </c>
      <c r="B45" s="55" t="s">
        <v>44</v>
      </c>
      <c r="C45" s="271">
        <f>'8_2.1.18 SIS'!AS45</f>
        <v>0</v>
      </c>
      <c r="D45" s="56">
        <f>'Source Data'!O45</f>
        <v>7081.6150635068243</v>
      </c>
      <c r="E45" s="74">
        <f t="shared" si="4"/>
        <v>0</v>
      </c>
      <c r="F45" s="74">
        <v>714.81015756302509</v>
      </c>
      <c r="G45" s="74">
        <f t="shared" si="15"/>
        <v>0</v>
      </c>
      <c r="H45" s="290"/>
      <c r="I45" s="56">
        <f>'Source Data'!I45</f>
        <v>360.15144440628399</v>
      </c>
      <c r="J45" s="74">
        <f t="shared" si="5"/>
        <v>0</v>
      </c>
      <c r="K45" s="290"/>
      <c r="L45" s="56">
        <f>'Source Data'!J45</f>
        <v>98.223121201713838</v>
      </c>
      <c r="M45" s="74">
        <f t="shared" si="6"/>
        <v>0</v>
      </c>
      <c r="N45" s="290"/>
      <c r="O45" s="56">
        <f>'Source Data'!K45</f>
        <v>2455.578030042846</v>
      </c>
      <c r="P45" s="74">
        <f t="shared" si="7"/>
        <v>0</v>
      </c>
      <c r="Q45" s="290"/>
      <c r="R45" s="56">
        <f>'Source Data'!L45</f>
        <v>982.2312120171382</v>
      </c>
      <c r="S45" s="74">
        <f t="shared" si="8"/>
        <v>0</v>
      </c>
      <c r="T45" s="93">
        <v>0</v>
      </c>
      <c r="U45" s="56"/>
      <c r="V45" s="56"/>
      <c r="W45" s="57">
        <f t="shared" si="9"/>
        <v>0</v>
      </c>
      <c r="X45" s="93">
        <f t="shared" si="2"/>
        <v>0</v>
      </c>
      <c r="Y45" s="74">
        <f t="shared" si="10"/>
        <v>0</v>
      </c>
      <c r="Z45" s="93">
        <f t="shared" si="11"/>
        <v>0</v>
      </c>
      <c r="AA45" s="56"/>
      <c r="AB45" s="93">
        <f t="shared" si="12"/>
        <v>0</v>
      </c>
      <c r="AC45" s="56"/>
      <c r="AD45" s="56">
        <f t="shared" si="13"/>
        <v>0</v>
      </c>
      <c r="AE45" s="93">
        <f t="shared" si="16"/>
        <v>0</v>
      </c>
      <c r="AF45" s="97">
        <f t="shared" si="14"/>
        <v>0</v>
      </c>
    </row>
    <row r="46" spans="1:32" ht="16.149999999999999" customHeight="1" x14ac:dyDescent="0.2">
      <c r="A46" s="49">
        <v>40</v>
      </c>
      <c r="B46" s="50" t="s">
        <v>45</v>
      </c>
      <c r="C46" s="272">
        <f>'8_2.1.18 SIS'!AS46</f>
        <v>0</v>
      </c>
      <c r="D46" s="51">
        <f>'Source Data'!O46</f>
        <v>8148.3852941270825</v>
      </c>
      <c r="E46" s="80">
        <f t="shared" si="4"/>
        <v>0</v>
      </c>
      <c r="F46" s="80">
        <v>714.81015756302509</v>
      </c>
      <c r="G46" s="80">
        <f t="shared" si="15"/>
        <v>0</v>
      </c>
      <c r="H46" s="291"/>
      <c r="I46" s="51">
        <f>'Source Data'!I46</f>
        <v>644.48181238686641</v>
      </c>
      <c r="J46" s="80">
        <f t="shared" si="5"/>
        <v>0</v>
      </c>
      <c r="K46" s="291"/>
      <c r="L46" s="51">
        <f>'Source Data'!J46</f>
        <v>175.76776701459988</v>
      </c>
      <c r="M46" s="80">
        <f t="shared" si="6"/>
        <v>0</v>
      </c>
      <c r="N46" s="291"/>
      <c r="O46" s="51">
        <f>'Source Data'!K46</f>
        <v>4394.194175364998</v>
      </c>
      <c r="P46" s="80">
        <f t="shared" si="7"/>
        <v>0</v>
      </c>
      <c r="Q46" s="291"/>
      <c r="R46" s="51">
        <f>'Source Data'!L46</f>
        <v>1757.6776701459989</v>
      </c>
      <c r="S46" s="80">
        <f t="shared" si="8"/>
        <v>0</v>
      </c>
      <c r="T46" s="94">
        <v>0</v>
      </c>
      <c r="U46" s="51"/>
      <c r="V46" s="51"/>
      <c r="W46" s="52">
        <f t="shared" si="9"/>
        <v>0</v>
      </c>
      <c r="X46" s="94">
        <f t="shared" si="2"/>
        <v>0</v>
      </c>
      <c r="Y46" s="80">
        <f t="shared" si="10"/>
        <v>0</v>
      </c>
      <c r="Z46" s="94">
        <f t="shared" si="11"/>
        <v>0</v>
      </c>
      <c r="AA46" s="51"/>
      <c r="AB46" s="94">
        <f t="shared" si="12"/>
        <v>0</v>
      </c>
      <c r="AC46" s="53"/>
      <c r="AD46" s="51">
        <f t="shared" si="13"/>
        <v>0</v>
      </c>
      <c r="AE46" s="95">
        <f t="shared" si="16"/>
        <v>0</v>
      </c>
      <c r="AF46" s="95">
        <f t="shared" si="14"/>
        <v>0</v>
      </c>
    </row>
    <row r="47" spans="1:32" ht="16.149999999999999" customHeight="1" x14ac:dyDescent="0.2">
      <c r="A47" s="58">
        <v>41</v>
      </c>
      <c r="B47" s="59" t="s">
        <v>46</v>
      </c>
      <c r="C47" s="270">
        <f>'8_2.1.18 SIS'!AS47</f>
        <v>0</v>
      </c>
      <c r="D47" s="60">
        <f>'Source Data'!O47</f>
        <v>11495.027173471952</v>
      </c>
      <c r="E47" s="65">
        <f t="shared" si="4"/>
        <v>0</v>
      </c>
      <c r="F47" s="65">
        <v>714.81015756302509</v>
      </c>
      <c r="G47" s="65">
        <f t="shared" si="15"/>
        <v>0</v>
      </c>
      <c r="H47" s="289"/>
      <c r="I47" s="60">
        <f>'Source Data'!I47</f>
        <v>378.64303242739538</v>
      </c>
      <c r="J47" s="65">
        <f t="shared" si="5"/>
        <v>0</v>
      </c>
      <c r="K47" s="289"/>
      <c r="L47" s="60">
        <f>'Source Data'!J47</f>
        <v>103.26628157110781</v>
      </c>
      <c r="M47" s="65">
        <f t="shared" si="6"/>
        <v>0</v>
      </c>
      <c r="N47" s="289"/>
      <c r="O47" s="60">
        <f>'Source Data'!K47</f>
        <v>2581.6570392776953</v>
      </c>
      <c r="P47" s="65">
        <f t="shared" si="7"/>
        <v>0</v>
      </c>
      <c r="Q47" s="289"/>
      <c r="R47" s="60">
        <f>'Source Data'!L47</f>
        <v>1032.6628157110781</v>
      </c>
      <c r="S47" s="65">
        <f t="shared" si="8"/>
        <v>0</v>
      </c>
      <c r="T47" s="92">
        <v>0</v>
      </c>
      <c r="U47" s="60"/>
      <c r="V47" s="60"/>
      <c r="W47" s="61">
        <f t="shared" si="9"/>
        <v>0</v>
      </c>
      <c r="X47" s="92">
        <f t="shared" si="2"/>
        <v>0</v>
      </c>
      <c r="Y47" s="65">
        <f t="shared" si="10"/>
        <v>0</v>
      </c>
      <c r="Z47" s="92">
        <f t="shared" si="11"/>
        <v>0</v>
      </c>
      <c r="AA47" s="60"/>
      <c r="AB47" s="92">
        <f t="shared" si="12"/>
        <v>0</v>
      </c>
      <c r="AC47" s="60"/>
      <c r="AD47" s="60">
        <f t="shared" si="13"/>
        <v>0</v>
      </c>
      <c r="AE47" s="92">
        <f t="shared" si="16"/>
        <v>0</v>
      </c>
      <c r="AF47" s="96">
        <f t="shared" si="14"/>
        <v>0</v>
      </c>
    </row>
    <row r="48" spans="1:32" ht="16.149999999999999" customHeight="1" x14ac:dyDescent="0.2">
      <c r="A48" s="54">
        <v>42</v>
      </c>
      <c r="B48" s="55" t="s">
        <v>47</v>
      </c>
      <c r="C48" s="271">
        <f>'8_2.1.18 SIS'!AS48</f>
        <v>0</v>
      </c>
      <c r="D48" s="56">
        <f>'Source Data'!O48</f>
        <v>8067.0126645330765</v>
      </c>
      <c r="E48" s="74">
        <f t="shared" si="4"/>
        <v>0</v>
      </c>
      <c r="F48" s="74">
        <v>714.81015756302509</v>
      </c>
      <c r="G48" s="74">
        <f t="shared" si="15"/>
        <v>0</v>
      </c>
      <c r="H48" s="290"/>
      <c r="I48" s="56">
        <f>'Source Data'!I48</f>
        <v>585.87981046741402</v>
      </c>
      <c r="J48" s="74">
        <f t="shared" si="5"/>
        <v>0</v>
      </c>
      <c r="K48" s="290"/>
      <c r="L48" s="56">
        <f>'Source Data'!J48</f>
        <v>159.78540285474929</v>
      </c>
      <c r="M48" s="74">
        <f t="shared" si="6"/>
        <v>0</v>
      </c>
      <c r="N48" s="290"/>
      <c r="O48" s="56">
        <f>'Source Data'!K48</f>
        <v>3994.6350713687325</v>
      </c>
      <c r="P48" s="74">
        <f t="shared" si="7"/>
        <v>0</v>
      </c>
      <c r="Q48" s="290"/>
      <c r="R48" s="56">
        <f>'Source Data'!L48</f>
        <v>1597.8540285474928</v>
      </c>
      <c r="S48" s="74">
        <f t="shared" si="8"/>
        <v>0</v>
      </c>
      <c r="T48" s="93">
        <v>0</v>
      </c>
      <c r="U48" s="56"/>
      <c r="V48" s="56"/>
      <c r="W48" s="57">
        <f t="shared" si="9"/>
        <v>0</v>
      </c>
      <c r="X48" s="93">
        <f t="shared" si="2"/>
        <v>0</v>
      </c>
      <c r="Y48" s="74">
        <f t="shared" si="10"/>
        <v>0</v>
      </c>
      <c r="Z48" s="93">
        <f t="shared" si="11"/>
        <v>0</v>
      </c>
      <c r="AA48" s="56"/>
      <c r="AB48" s="93">
        <f t="shared" si="12"/>
        <v>0</v>
      </c>
      <c r="AC48" s="56"/>
      <c r="AD48" s="56">
        <f t="shared" si="13"/>
        <v>0</v>
      </c>
      <c r="AE48" s="93">
        <f t="shared" si="16"/>
        <v>0</v>
      </c>
      <c r="AF48" s="97">
        <f t="shared" si="14"/>
        <v>0</v>
      </c>
    </row>
    <row r="49" spans="1:32" ht="16.149999999999999" customHeight="1" x14ac:dyDescent="0.2">
      <c r="A49" s="54">
        <v>43</v>
      </c>
      <c r="B49" s="55" t="s">
        <v>48</v>
      </c>
      <c r="C49" s="271">
        <f>'8_2.1.18 SIS'!AS49</f>
        <v>0</v>
      </c>
      <c r="D49" s="56">
        <f>'Source Data'!O49</f>
        <v>8238.9592260226855</v>
      </c>
      <c r="E49" s="74">
        <f t="shared" si="4"/>
        <v>0</v>
      </c>
      <c r="F49" s="74">
        <v>714.81015756302509</v>
      </c>
      <c r="G49" s="74">
        <f t="shared" si="15"/>
        <v>0</v>
      </c>
      <c r="H49" s="290"/>
      <c r="I49" s="56">
        <f>'Source Data'!I49</f>
        <v>687.72808854852053</v>
      </c>
      <c r="J49" s="74">
        <f t="shared" si="5"/>
        <v>0</v>
      </c>
      <c r="K49" s="290"/>
      <c r="L49" s="56">
        <f>'Source Data'!J49</f>
        <v>187.56220596777831</v>
      </c>
      <c r="M49" s="74">
        <f t="shared" si="6"/>
        <v>0</v>
      </c>
      <c r="N49" s="290"/>
      <c r="O49" s="56">
        <f>'Source Data'!K49</f>
        <v>4689.0551491944589</v>
      </c>
      <c r="P49" s="74">
        <f t="shared" si="7"/>
        <v>0</v>
      </c>
      <c r="Q49" s="290"/>
      <c r="R49" s="56">
        <f>'Source Data'!L49</f>
        <v>1875.6220596777835</v>
      </c>
      <c r="S49" s="74">
        <f t="shared" si="8"/>
        <v>0</v>
      </c>
      <c r="T49" s="93">
        <v>0</v>
      </c>
      <c r="U49" s="56"/>
      <c r="V49" s="56"/>
      <c r="W49" s="57">
        <f t="shared" si="9"/>
        <v>0</v>
      </c>
      <c r="X49" s="93">
        <f t="shared" si="2"/>
        <v>0</v>
      </c>
      <c r="Y49" s="74">
        <f t="shared" si="10"/>
        <v>0</v>
      </c>
      <c r="Z49" s="93">
        <f t="shared" si="11"/>
        <v>0</v>
      </c>
      <c r="AA49" s="56"/>
      <c r="AB49" s="93">
        <f t="shared" si="12"/>
        <v>0</v>
      </c>
      <c r="AC49" s="56"/>
      <c r="AD49" s="56">
        <f t="shared" si="13"/>
        <v>0</v>
      </c>
      <c r="AE49" s="93">
        <f t="shared" si="16"/>
        <v>0</v>
      </c>
      <c r="AF49" s="97">
        <f t="shared" si="14"/>
        <v>0</v>
      </c>
    </row>
    <row r="50" spans="1:32" ht="16.149999999999999" customHeight="1" x14ac:dyDescent="0.2">
      <c r="A50" s="54">
        <v>44</v>
      </c>
      <c r="B50" s="55" t="s">
        <v>49</v>
      </c>
      <c r="C50" s="271">
        <f>'8_2.1.18 SIS'!AS50</f>
        <v>27</v>
      </c>
      <c r="D50" s="56">
        <f>'Source Data'!O50</f>
        <v>8069.1235459226837</v>
      </c>
      <c r="E50" s="74">
        <f t="shared" si="4"/>
        <v>217866.33573991247</v>
      </c>
      <c r="F50" s="74">
        <v>714.81015756302509</v>
      </c>
      <c r="G50" s="74">
        <f t="shared" si="15"/>
        <v>19299.874254201677</v>
      </c>
      <c r="H50" s="290"/>
      <c r="I50" s="56">
        <f>'Source Data'!I50</f>
        <v>640.0242289674087</v>
      </c>
      <c r="J50" s="74">
        <f t="shared" si="5"/>
        <v>0</v>
      </c>
      <c r="K50" s="290"/>
      <c r="L50" s="56">
        <f>'Source Data'!J50</f>
        <v>174.5520624456569</v>
      </c>
      <c r="M50" s="74">
        <f t="shared" si="6"/>
        <v>0</v>
      </c>
      <c r="N50" s="290"/>
      <c r="O50" s="56">
        <f>'Source Data'!K50</f>
        <v>4363.8015611414239</v>
      </c>
      <c r="P50" s="74">
        <f t="shared" si="7"/>
        <v>0</v>
      </c>
      <c r="Q50" s="290"/>
      <c r="R50" s="56">
        <f>'Source Data'!L50</f>
        <v>1745.5206244565691</v>
      </c>
      <c r="S50" s="74">
        <f t="shared" si="8"/>
        <v>0</v>
      </c>
      <c r="T50" s="93">
        <v>257414</v>
      </c>
      <c r="U50" s="56"/>
      <c r="V50" s="56"/>
      <c r="W50" s="57">
        <f t="shared" si="9"/>
        <v>0</v>
      </c>
      <c r="X50" s="93">
        <f t="shared" si="2"/>
        <v>257414</v>
      </c>
      <c r="Y50" s="74">
        <f t="shared" si="10"/>
        <v>-644</v>
      </c>
      <c r="Z50" s="93">
        <f t="shared" si="11"/>
        <v>256770</v>
      </c>
      <c r="AA50" s="56"/>
      <c r="AB50" s="93">
        <f t="shared" si="12"/>
        <v>256770</v>
      </c>
      <c r="AC50" s="56"/>
      <c r="AD50" s="56">
        <f t="shared" si="13"/>
        <v>256770</v>
      </c>
      <c r="AE50" s="93">
        <f t="shared" si="16"/>
        <v>21398</v>
      </c>
      <c r="AF50" s="97">
        <f t="shared" si="14"/>
        <v>256770</v>
      </c>
    </row>
    <row r="51" spans="1:32" ht="16.149999999999999" customHeight="1" x14ac:dyDescent="0.2">
      <c r="A51" s="49">
        <v>45</v>
      </c>
      <c r="B51" s="50" t="s">
        <v>50</v>
      </c>
      <c r="C51" s="272">
        <f>'8_2.1.18 SIS'!AS51</f>
        <v>8</v>
      </c>
      <c r="D51" s="51">
        <f>'Source Data'!O51</f>
        <v>15337.693755907814</v>
      </c>
      <c r="E51" s="80">
        <f t="shared" si="4"/>
        <v>122701.55004726251</v>
      </c>
      <c r="F51" s="80">
        <v>714.81015756302509</v>
      </c>
      <c r="G51" s="80">
        <f t="shared" si="15"/>
        <v>5718.4812605042007</v>
      </c>
      <c r="H51" s="291"/>
      <c r="I51" s="51">
        <f>'Source Data'!I51</f>
        <v>332.43156845204078</v>
      </c>
      <c r="J51" s="80">
        <f t="shared" si="5"/>
        <v>0</v>
      </c>
      <c r="K51" s="291"/>
      <c r="L51" s="51">
        <f>'Source Data'!J51</f>
        <v>90.66315503237476</v>
      </c>
      <c r="M51" s="80">
        <f t="shared" si="6"/>
        <v>0</v>
      </c>
      <c r="N51" s="291"/>
      <c r="O51" s="51">
        <f>'Source Data'!K51</f>
        <v>2266.578875809369</v>
      </c>
      <c r="P51" s="80">
        <f t="shared" si="7"/>
        <v>0</v>
      </c>
      <c r="Q51" s="291"/>
      <c r="R51" s="51">
        <f>'Source Data'!L51</f>
        <v>906.63155032374766</v>
      </c>
      <c r="S51" s="80">
        <f t="shared" si="8"/>
        <v>0</v>
      </c>
      <c r="T51" s="94">
        <v>132681</v>
      </c>
      <c r="U51" s="51"/>
      <c r="V51" s="51"/>
      <c r="W51" s="52">
        <f t="shared" si="9"/>
        <v>0</v>
      </c>
      <c r="X51" s="94">
        <f t="shared" si="2"/>
        <v>132681</v>
      </c>
      <c r="Y51" s="80">
        <f t="shared" si="10"/>
        <v>-332</v>
      </c>
      <c r="Z51" s="94">
        <f t="shared" si="11"/>
        <v>132349</v>
      </c>
      <c r="AA51" s="51"/>
      <c r="AB51" s="94">
        <f t="shared" si="12"/>
        <v>132349</v>
      </c>
      <c r="AC51" s="53"/>
      <c r="AD51" s="51">
        <f t="shared" si="13"/>
        <v>132349</v>
      </c>
      <c r="AE51" s="95">
        <f t="shared" si="16"/>
        <v>11029</v>
      </c>
      <c r="AF51" s="95">
        <f t="shared" si="14"/>
        <v>132349</v>
      </c>
    </row>
    <row r="52" spans="1:32" ht="16.149999999999999" customHeight="1" x14ac:dyDescent="0.2">
      <c r="A52" s="58">
        <v>46</v>
      </c>
      <c r="B52" s="59" t="s">
        <v>51</v>
      </c>
      <c r="C52" s="270">
        <f>'8_2.1.18 SIS'!AS52</f>
        <v>0</v>
      </c>
      <c r="D52" s="60">
        <f>'Source Data'!O52</f>
        <v>7743.3752847367332</v>
      </c>
      <c r="E52" s="65">
        <f t="shared" si="4"/>
        <v>0</v>
      </c>
      <c r="F52" s="65">
        <v>714.81015756302509</v>
      </c>
      <c r="G52" s="65">
        <f t="shared" si="15"/>
        <v>0</v>
      </c>
      <c r="H52" s="289"/>
      <c r="I52" s="60">
        <f>'Source Data'!I52</f>
        <v>708.93963160759859</v>
      </c>
      <c r="J52" s="65">
        <f t="shared" si="5"/>
        <v>0</v>
      </c>
      <c r="K52" s="289"/>
      <c r="L52" s="60">
        <f>'Source Data'!J52</f>
        <v>193.3471722566178</v>
      </c>
      <c r="M52" s="65">
        <f t="shared" si="6"/>
        <v>0</v>
      </c>
      <c r="N52" s="289"/>
      <c r="O52" s="60">
        <f>'Source Data'!K52</f>
        <v>4833.6793064154454</v>
      </c>
      <c r="P52" s="65">
        <f t="shared" si="7"/>
        <v>0</v>
      </c>
      <c r="Q52" s="289"/>
      <c r="R52" s="60">
        <f>'Source Data'!L52</f>
        <v>1933.4717225661777</v>
      </c>
      <c r="S52" s="65">
        <f t="shared" si="8"/>
        <v>0</v>
      </c>
      <c r="T52" s="92">
        <v>0</v>
      </c>
      <c r="U52" s="60"/>
      <c r="V52" s="60"/>
      <c r="W52" s="61">
        <f t="shared" si="9"/>
        <v>0</v>
      </c>
      <c r="X52" s="92">
        <f t="shared" si="2"/>
        <v>0</v>
      </c>
      <c r="Y52" s="65">
        <f t="shared" si="10"/>
        <v>0</v>
      </c>
      <c r="Z52" s="92">
        <f t="shared" si="11"/>
        <v>0</v>
      </c>
      <c r="AA52" s="60"/>
      <c r="AB52" s="92">
        <f t="shared" si="12"/>
        <v>0</v>
      </c>
      <c r="AC52" s="60"/>
      <c r="AD52" s="60">
        <f t="shared" si="13"/>
        <v>0</v>
      </c>
      <c r="AE52" s="92">
        <f t="shared" si="16"/>
        <v>0</v>
      </c>
      <c r="AF52" s="96">
        <f t="shared" si="14"/>
        <v>0</v>
      </c>
    </row>
    <row r="53" spans="1:32" ht="16.149999999999999" customHeight="1" x14ac:dyDescent="0.2">
      <c r="A53" s="54">
        <v>47</v>
      </c>
      <c r="B53" s="55" t="s">
        <v>52</v>
      </c>
      <c r="C53" s="271">
        <f>'8_2.1.18 SIS'!AS53</f>
        <v>0</v>
      </c>
      <c r="D53" s="56">
        <f>'Source Data'!O53</f>
        <v>14983.304211175284</v>
      </c>
      <c r="E53" s="74">
        <f t="shared" si="4"/>
        <v>0</v>
      </c>
      <c r="F53" s="74">
        <v>714.81015756302509</v>
      </c>
      <c r="G53" s="74">
        <f t="shared" si="15"/>
        <v>0</v>
      </c>
      <c r="H53" s="290"/>
      <c r="I53" s="56">
        <f>'Source Data'!I53</f>
        <v>340.85181534745152</v>
      </c>
      <c r="J53" s="74">
        <f t="shared" si="5"/>
        <v>0</v>
      </c>
      <c r="K53" s="290"/>
      <c r="L53" s="56">
        <f>'Source Data'!J53</f>
        <v>92.959586003850404</v>
      </c>
      <c r="M53" s="74">
        <f t="shared" si="6"/>
        <v>0</v>
      </c>
      <c r="N53" s="290"/>
      <c r="O53" s="56">
        <f>'Source Data'!K53</f>
        <v>2323.9896500962604</v>
      </c>
      <c r="P53" s="74">
        <f t="shared" si="7"/>
        <v>0</v>
      </c>
      <c r="Q53" s="290"/>
      <c r="R53" s="56">
        <f>'Source Data'!L53</f>
        <v>929.59586003850404</v>
      </c>
      <c r="S53" s="74">
        <f t="shared" si="8"/>
        <v>0</v>
      </c>
      <c r="T53" s="93">
        <v>0</v>
      </c>
      <c r="U53" s="56"/>
      <c r="V53" s="56"/>
      <c r="W53" s="57">
        <f t="shared" si="9"/>
        <v>0</v>
      </c>
      <c r="X53" s="93">
        <f t="shared" si="2"/>
        <v>0</v>
      </c>
      <c r="Y53" s="74">
        <f t="shared" si="10"/>
        <v>0</v>
      </c>
      <c r="Z53" s="93">
        <f t="shared" si="11"/>
        <v>0</v>
      </c>
      <c r="AA53" s="56"/>
      <c r="AB53" s="93">
        <f t="shared" si="12"/>
        <v>0</v>
      </c>
      <c r="AC53" s="56"/>
      <c r="AD53" s="56">
        <f t="shared" si="13"/>
        <v>0</v>
      </c>
      <c r="AE53" s="93">
        <f t="shared" si="16"/>
        <v>0</v>
      </c>
      <c r="AF53" s="97">
        <f t="shared" si="14"/>
        <v>0</v>
      </c>
    </row>
    <row r="54" spans="1:32" ht="16.149999999999999" customHeight="1" x14ac:dyDescent="0.2">
      <c r="A54" s="54">
        <v>48</v>
      </c>
      <c r="B54" s="55" t="s">
        <v>74</v>
      </c>
      <c r="C54" s="271">
        <f>'8_2.1.18 SIS'!AS54</f>
        <v>4</v>
      </c>
      <c r="D54" s="56">
        <f>'Source Data'!O54</f>
        <v>8282.2113864350213</v>
      </c>
      <c r="E54" s="74">
        <f t="shared" si="4"/>
        <v>33128.845545740085</v>
      </c>
      <c r="F54" s="74">
        <v>714.81015756302509</v>
      </c>
      <c r="G54" s="74">
        <f t="shared" si="15"/>
        <v>2859.2406302521003</v>
      </c>
      <c r="H54" s="290"/>
      <c r="I54" s="56">
        <f>'Source Data'!I54</f>
        <v>516.40353727376908</v>
      </c>
      <c r="J54" s="74">
        <f t="shared" si="5"/>
        <v>0</v>
      </c>
      <c r="K54" s="290"/>
      <c r="L54" s="56">
        <f>'Source Data'!J54</f>
        <v>140.83732834739155</v>
      </c>
      <c r="M54" s="74">
        <f t="shared" si="6"/>
        <v>0</v>
      </c>
      <c r="N54" s="290"/>
      <c r="O54" s="56">
        <f>'Source Data'!K54</f>
        <v>3520.9332086847894</v>
      </c>
      <c r="P54" s="74">
        <f t="shared" si="7"/>
        <v>0</v>
      </c>
      <c r="Q54" s="290"/>
      <c r="R54" s="56">
        <f>'Source Data'!L54</f>
        <v>1408.3732834739153</v>
      </c>
      <c r="S54" s="74">
        <f t="shared" si="8"/>
        <v>0</v>
      </c>
      <c r="T54" s="93">
        <v>37537</v>
      </c>
      <c r="U54" s="56"/>
      <c r="V54" s="56"/>
      <c r="W54" s="57">
        <f t="shared" si="9"/>
        <v>0</v>
      </c>
      <c r="X54" s="93">
        <f t="shared" si="2"/>
        <v>37537</v>
      </c>
      <c r="Y54" s="74">
        <f t="shared" si="10"/>
        <v>-94</v>
      </c>
      <c r="Z54" s="93">
        <f t="shared" si="11"/>
        <v>37443</v>
      </c>
      <c r="AA54" s="56"/>
      <c r="AB54" s="93">
        <f t="shared" si="12"/>
        <v>37443</v>
      </c>
      <c r="AC54" s="56"/>
      <c r="AD54" s="56">
        <f t="shared" si="13"/>
        <v>37443</v>
      </c>
      <c r="AE54" s="93">
        <f t="shared" si="16"/>
        <v>3120</v>
      </c>
      <c r="AF54" s="97">
        <f t="shared" si="14"/>
        <v>37443</v>
      </c>
    </row>
    <row r="55" spans="1:32" ht="16.149999999999999" customHeight="1" x14ac:dyDescent="0.2">
      <c r="A55" s="54">
        <v>49</v>
      </c>
      <c r="B55" s="55" t="s">
        <v>53</v>
      </c>
      <c r="C55" s="271">
        <f>'8_2.1.18 SIS'!AS55</f>
        <v>0</v>
      </c>
      <c r="D55" s="56">
        <f>'Source Data'!O55</f>
        <v>6591.5200632140222</v>
      </c>
      <c r="E55" s="74">
        <f t="shared" si="4"/>
        <v>0</v>
      </c>
      <c r="F55" s="74">
        <v>714.81015756302509</v>
      </c>
      <c r="G55" s="74">
        <f t="shared" si="15"/>
        <v>0</v>
      </c>
      <c r="H55" s="290"/>
      <c r="I55" s="56">
        <f>'Source Data'!I55</f>
        <v>660.79145627436594</v>
      </c>
      <c r="J55" s="74">
        <f t="shared" si="5"/>
        <v>0</v>
      </c>
      <c r="K55" s="290"/>
      <c r="L55" s="56">
        <f>'Source Data'!J55</f>
        <v>180.21585171119071</v>
      </c>
      <c r="M55" s="74">
        <f t="shared" si="6"/>
        <v>0</v>
      </c>
      <c r="N55" s="290"/>
      <c r="O55" s="56">
        <f>'Source Data'!K55</f>
        <v>4505.3962927797675</v>
      </c>
      <c r="P55" s="74">
        <f t="shared" si="7"/>
        <v>0</v>
      </c>
      <c r="Q55" s="290"/>
      <c r="R55" s="56">
        <f>'Source Data'!L55</f>
        <v>1802.158517111907</v>
      </c>
      <c r="S55" s="74">
        <f t="shared" si="8"/>
        <v>0</v>
      </c>
      <c r="T55" s="93">
        <v>0</v>
      </c>
      <c r="U55" s="56"/>
      <c r="V55" s="56"/>
      <c r="W55" s="57">
        <f t="shared" si="9"/>
        <v>0</v>
      </c>
      <c r="X55" s="93">
        <f t="shared" si="2"/>
        <v>0</v>
      </c>
      <c r="Y55" s="74">
        <f t="shared" si="10"/>
        <v>0</v>
      </c>
      <c r="Z55" s="93">
        <f t="shared" si="11"/>
        <v>0</v>
      </c>
      <c r="AA55" s="56"/>
      <c r="AB55" s="93">
        <f t="shared" si="12"/>
        <v>0</v>
      </c>
      <c r="AC55" s="56"/>
      <c r="AD55" s="56">
        <f t="shared" si="13"/>
        <v>0</v>
      </c>
      <c r="AE55" s="93">
        <f t="shared" si="16"/>
        <v>0</v>
      </c>
      <c r="AF55" s="97">
        <f t="shared" si="14"/>
        <v>0</v>
      </c>
    </row>
    <row r="56" spans="1:32" ht="16.149999999999999" customHeight="1" x14ac:dyDescent="0.2">
      <c r="A56" s="49">
        <v>50</v>
      </c>
      <c r="B56" s="50" t="s">
        <v>54</v>
      </c>
      <c r="C56" s="272">
        <f>'8_2.1.18 SIS'!AS56</f>
        <v>0</v>
      </c>
      <c r="D56" s="51">
        <f>'Source Data'!O56</f>
        <v>7594.2487437121554</v>
      </c>
      <c r="E56" s="80">
        <f t="shared" si="4"/>
        <v>0</v>
      </c>
      <c r="F56" s="80">
        <v>714.81015756302509</v>
      </c>
      <c r="G56" s="80">
        <f t="shared" si="15"/>
        <v>0</v>
      </c>
      <c r="H56" s="291"/>
      <c r="I56" s="51">
        <f>'Source Data'!I56</f>
        <v>638.95176727517901</v>
      </c>
      <c r="J56" s="80">
        <f t="shared" si="5"/>
        <v>0</v>
      </c>
      <c r="K56" s="291"/>
      <c r="L56" s="51">
        <f>'Source Data'!J56</f>
        <v>174.25957289323065</v>
      </c>
      <c r="M56" s="80">
        <f t="shared" si="6"/>
        <v>0</v>
      </c>
      <c r="N56" s="291"/>
      <c r="O56" s="51">
        <f>'Source Data'!K56</f>
        <v>4356.4893223307663</v>
      </c>
      <c r="P56" s="80">
        <f t="shared" si="7"/>
        <v>0</v>
      </c>
      <c r="Q56" s="291"/>
      <c r="R56" s="51">
        <f>'Source Data'!L56</f>
        <v>1742.5957289323062</v>
      </c>
      <c r="S56" s="80">
        <f t="shared" si="8"/>
        <v>0</v>
      </c>
      <c r="T56" s="94">
        <v>0</v>
      </c>
      <c r="U56" s="51"/>
      <c r="V56" s="51"/>
      <c r="W56" s="52">
        <f t="shared" si="9"/>
        <v>0</v>
      </c>
      <c r="X56" s="94">
        <f t="shared" si="2"/>
        <v>0</v>
      </c>
      <c r="Y56" s="80">
        <f t="shared" si="10"/>
        <v>0</v>
      </c>
      <c r="Z56" s="94">
        <f t="shared" si="11"/>
        <v>0</v>
      </c>
      <c r="AA56" s="51"/>
      <c r="AB56" s="94">
        <f t="shared" si="12"/>
        <v>0</v>
      </c>
      <c r="AC56" s="53"/>
      <c r="AD56" s="51">
        <f t="shared" si="13"/>
        <v>0</v>
      </c>
      <c r="AE56" s="95">
        <f t="shared" si="16"/>
        <v>0</v>
      </c>
      <c r="AF56" s="95">
        <f t="shared" si="14"/>
        <v>0</v>
      </c>
    </row>
    <row r="57" spans="1:32" ht="16.149999999999999" customHeight="1" x14ac:dyDescent="0.2">
      <c r="A57" s="58">
        <v>51</v>
      </c>
      <c r="B57" s="59" t="s">
        <v>55</v>
      </c>
      <c r="C57" s="270">
        <f>'8_2.1.18 SIS'!AS57</f>
        <v>0</v>
      </c>
      <c r="D57" s="60">
        <f>'Source Data'!O57</f>
        <v>7843.0769154997215</v>
      </c>
      <c r="E57" s="65">
        <f t="shared" si="4"/>
        <v>0</v>
      </c>
      <c r="F57" s="65">
        <v>714.81015756302509</v>
      </c>
      <c r="G57" s="65">
        <f t="shared" si="15"/>
        <v>0</v>
      </c>
      <c r="H57" s="289"/>
      <c r="I57" s="60">
        <f>'Source Data'!I57</f>
        <v>570.93395934473472</v>
      </c>
      <c r="J57" s="65">
        <f t="shared" si="5"/>
        <v>0</v>
      </c>
      <c r="K57" s="289"/>
      <c r="L57" s="60">
        <f>'Source Data'!J57</f>
        <v>155.70926163947308</v>
      </c>
      <c r="M57" s="65">
        <f t="shared" si="6"/>
        <v>0</v>
      </c>
      <c r="N57" s="289"/>
      <c r="O57" s="60">
        <f>'Source Data'!K57</f>
        <v>3892.7315409868274</v>
      </c>
      <c r="P57" s="65">
        <f t="shared" si="7"/>
        <v>0</v>
      </c>
      <c r="Q57" s="289"/>
      <c r="R57" s="60">
        <f>'Source Data'!L57</f>
        <v>1557.0926163947308</v>
      </c>
      <c r="S57" s="65">
        <f t="shared" si="8"/>
        <v>0</v>
      </c>
      <c r="T57" s="92">
        <v>0</v>
      </c>
      <c r="U57" s="60"/>
      <c r="V57" s="60"/>
      <c r="W57" s="61">
        <f t="shared" si="9"/>
        <v>0</v>
      </c>
      <c r="X57" s="92">
        <f t="shared" si="2"/>
        <v>0</v>
      </c>
      <c r="Y57" s="65">
        <f t="shared" si="10"/>
        <v>0</v>
      </c>
      <c r="Z57" s="92">
        <f t="shared" si="11"/>
        <v>0</v>
      </c>
      <c r="AA57" s="60"/>
      <c r="AB57" s="92">
        <f t="shared" si="12"/>
        <v>0</v>
      </c>
      <c r="AC57" s="60"/>
      <c r="AD57" s="60">
        <f t="shared" si="13"/>
        <v>0</v>
      </c>
      <c r="AE57" s="92">
        <f t="shared" si="16"/>
        <v>0</v>
      </c>
      <c r="AF57" s="96">
        <f t="shared" si="14"/>
        <v>0</v>
      </c>
    </row>
    <row r="58" spans="1:32" ht="16.149999999999999" customHeight="1" x14ac:dyDescent="0.2">
      <c r="A58" s="54">
        <v>52</v>
      </c>
      <c r="B58" s="55" t="s">
        <v>56</v>
      </c>
      <c r="C58" s="271">
        <f>'8_2.1.18 SIS'!AS58</f>
        <v>7</v>
      </c>
      <c r="D58" s="56">
        <f>'Source Data'!O58</f>
        <v>9743.5154354861861</v>
      </c>
      <c r="E58" s="74">
        <f t="shared" si="4"/>
        <v>68204.608048403301</v>
      </c>
      <c r="F58" s="74">
        <v>714.81015756302509</v>
      </c>
      <c r="G58" s="74">
        <f t="shared" si="15"/>
        <v>5003.6711029411754</v>
      </c>
      <c r="H58" s="290"/>
      <c r="I58" s="56">
        <f>'Source Data'!I58</f>
        <v>601.39043740535396</v>
      </c>
      <c r="J58" s="74">
        <f t="shared" si="5"/>
        <v>0</v>
      </c>
      <c r="K58" s="290"/>
      <c r="L58" s="56">
        <f>'Source Data'!J58</f>
        <v>164.01557383782384</v>
      </c>
      <c r="M58" s="74">
        <f t="shared" si="6"/>
        <v>0</v>
      </c>
      <c r="N58" s="290"/>
      <c r="O58" s="56">
        <f>'Source Data'!K58</f>
        <v>4100.3893459455958</v>
      </c>
      <c r="P58" s="74">
        <f t="shared" si="7"/>
        <v>0</v>
      </c>
      <c r="Q58" s="290"/>
      <c r="R58" s="56">
        <f>'Source Data'!L58</f>
        <v>1640.1557383782383</v>
      </c>
      <c r="S58" s="74">
        <f t="shared" si="8"/>
        <v>0</v>
      </c>
      <c r="T58" s="93">
        <v>74411</v>
      </c>
      <c r="U58" s="56"/>
      <c r="V58" s="56"/>
      <c r="W58" s="57">
        <f t="shared" si="9"/>
        <v>0</v>
      </c>
      <c r="X58" s="93">
        <f t="shared" si="2"/>
        <v>74411</v>
      </c>
      <c r="Y58" s="74">
        <f t="shared" si="10"/>
        <v>-186</v>
      </c>
      <c r="Z58" s="93">
        <f t="shared" si="11"/>
        <v>74225</v>
      </c>
      <c r="AA58" s="56"/>
      <c r="AB58" s="93">
        <f t="shared" si="12"/>
        <v>74225</v>
      </c>
      <c r="AC58" s="56"/>
      <c r="AD58" s="56">
        <f t="shared" si="13"/>
        <v>74225</v>
      </c>
      <c r="AE58" s="93">
        <f t="shared" si="16"/>
        <v>6185</v>
      </c>
      <c r="AF58" s="97">
        <f t="shared" si="14"/>
        <v>74225</v>
      </c>
    </row>
    <row r="59" spans="1:32" ht="16.149999999999999" customHeight="1" x14ac:dyDescent="0.2">
      <c r="A59" s="54">
        <v>53</v>
      </c>
      <c r="B59" s="55" t="s">
        <v>57</v>
      </c>
      <c r="C59" s="271">
        <f>'8_2.1.18 SIS'!AS59</f>
        <v>0</v>
      </c>
      <c r="D59" s="56">
        <f>'Source Data'!O59</f>
        <v>6655.0358891865671</v>
      </c>
      <c r="E59" s="74">
        <f t="shared" si="4"/>
        <v>0</v>
      </c>
      <c r="F59" s="74">
        <v>714.81015756302509</v>
      </c>
      <c r="G59" s="74">
        <f t="shared" si="15"/>
        <v>0</v>
      </c>
      <c r="H59" s="290"/>
      <c r="I59" s="56">
        <f>'Source Data'!I59</f>
        <v>663.32493479155164</v>
      </c>
      <c r="J59" s="74">
        <f t="shared" si="5"/>
        <v>0</v>
      </c>
      <c r="K59" s="290"/>
      <c r="L59" s="56">
        <f>'Source Data'!J59</f>
        <v>180.90680039769586</v>
      </c>
      <c r="M59" s="74">
        <f t="shared" si="6"/>
        <v>0</v>
      </c>
      <c r="N59" s="290"/>
      <c r="O59" s="56">
        <f>'Source Data'!K59</f>
        <v>4522.670009942397</v>
      </c>
      <c r="P59" s="74">
        <f t="shared" si="7"/>
        <v>0</v>
      </c>
      <c r="Q59" s="290"/>
      <c r="R59" s="56">
        <f>'Source Data'!L59</f>
        <v>1809.0680039769588</v>
      </c>
      <c r="S59" s="74">
        <f t="shared" si="8"/>
        <v>0</v>
      </c>
      <c r="T59" s="93">
        <v>0</v>
      </c>
      <c r="U59" s="56"/>
      <c r="V59" s="56"/>
      <c r="W59" s="57">
        <f t="shared" si="9"/>
        <v>0</v>
      </c>
      <c r="X59" s="93">
        <f t="shared" si="2"/>
        <v>0</v>
      </c>
      <c r="Y59" s="74">
        <f t="shared" si="10"/>
        <v>0</v>
      </c>
      <c r="Z59" s="93">
        <f t="shared" si="11"/>
        <v>0</v>
      </c>
      <c r="AA59" s="56"/>
      <c r="AB59" s="93">
        <f t="shared" si="12"/>
        <v>0</v>
      </c>
      <c r="AC59" s="56"/>
      <c r="AD59" s="56">
        <f t="shared" si="13"/>
        <v>0</v>
      </c>
      <c r="AE59" s="93">
        <f t="shared" si="16"/>
        <v>0</v>
      </c>
      <c r="AF59" s="97">
        <f t="shared" si="14"/>
        <v>0</v>
      </c>
    </row>
    <row r="60" spans="1:32" ht="16.149999999999999" customHeight="1" x14ac:dyDescent="0.2">
      <c r="A60" s="54">
        <v>54</v>
      </c>
      <c r="B60" s="55" t="s">
        <v>58</v>
      </c>
      <c r="C60" s="271">
        <f>'8_2.1.18 SIS'!AS60</f>
        <v>0</v>
      </c>
      <c r="D60" s="56">
        <f>'Source Data'!O60</f>
        <v>8974.1350415334582</v>
      </c>
      <c r="E60" s="74">
        <f t="shared" si="4"/>
        <v>0</v>
      </c>
      <c r="F60" s="74">
        <v>714.81015756302509</v>
      </c>
      <c r="G60" s="74">
        <f t="shared" si="15"/>
        <v>0</v>
      </c>
      <c r="H60" s="290"/>
      <c r="I60" s="56">
        <f>'Source Data'!I60</f>
        <v>583.70660052312871</v>
      </c>
      <c r="J60" s="74">
        <f t="shared" si="5"/>
        <v>0</v>
      </c>
      <c r="K60" s="290"/>
      <c r="L60" s="56">
        <f>'Source Data'!J60</f>
        <v>159.19270923358056</v>
      </c>
      <c r="M60" s="74">
        <f t="shared" si="6"/>
        <v>0</v>
      </c>
      <c r="N60" s="290"/>
      <c r="O60" s="56">
        <f>'Source Data'!K60</f>
        <v>3979.8177308395143</v>
      </c>
      <c r="P60" s="74">
        <f t="shared" si="7"/>
        <v>0</v>
      </c>
      <c r="Q60" s="290"/>
      <c r="R60" s="56">
        <f>'Source Data'!L60</f>
        <v>1591.9270923358056</v>
      </c>
      <c r="S60" s="74">
        <f t="shared" si="8"/>
        <v>0</v>
      </c>
      <c r="T60" s="93">
        <v>0</v>
      </c>
      <c r="U60" s="56"/>
      <c r="V60" s="56"/>
      <c r="W60" s="57">
        <f t="shared" si="9"/>
        <v>0</v>
      </c>
      <c r="X60" s="93">
        <f t="shared" si="2"/>
        <v>0</v>
      </c>
      <c r="Y60" s="74">
        <f t="shared" si="10"/>
        <v>0</v>
      </c>
      <c r="Z60" s="93">
        <f t="shared" si="11"/>
        <v>0</v>
      </c>
      <c r="AA60" s="56"/>
      <c r="AB60" s="93">
        <f t="shared" si="12"/>
        <v>0</v>
      </c>
      <c r="AC60" s="56"/>
      <c r="AD60" s="56">
        <f t="shared" si="13"/>
        <v>0</v>
      </c>
      <c r="AE60" s="93">
        <f t="shared" si="16"/>
        <v>0</v>
      </c>
      <c r="AF60" s="97">
        <f t="shared" si="14"/>
        <v>0</v>
      </c>
    </row>
    <row r="61" spans="1:32" ht="16.149999999999999" customHeight="1" x14ac:dyDescent="0.2">
      <c r="A61" s="49">
        <v>55</v>
      </c>
      <c r="B61" s="50" t="s">
        <v>59</v>
      </c>
      <c r="C61" s="272">
        <f>'8_2.1.18 SIS'!AS61</f>
        <v>0</v>
      </c>
      <c r="D61" s="51">
        <f>'Source Data'!O61</f>
        <v>7409.5836472239644</v>
      </c>
      <c r="E61" s="80">
        <f t="shared" si="4"/>
        <v>0</v>
      </c>
      <c r="F61" s="80">
        <v>714.81015756302509</v>
      </c>
      <c r="G61" s="80">
        <f t="shared" si="15"/>
        <v>0</v>
      </c>
      <c r="H61" s="291"/>
      <c r="I61" s="51">
        <f>'Source Data'!I61</f>
        <v>593.48544210889816</v>
      </c>
      <c r="J61" s="80">
        <f t="shared" si="5"/>
        <v>0</v>
      </c>
      <c r="K61" s="291"/>
      <c r="L61" s="51">
        <f>'Source Data'!J61</f>
        <v>161.8596660296995</v>
      </c>
      <c r="M61" s="80">
        <f t="shared" si="6"/>
        <v>0</v>
      </c>
      <c r="N61" s="291"/>
      <c r="O61" s="51">
        <f>'Source Data'!K61</f>
        <v>4046.4916507424882</v>
      </c>
      <c r="P61" s="80">
        <f t="shared" si="7"/>
        <v>0</v>
      </c>
      <c r="Q61" s="291"/>
      <c r="R61" s="51">
        <f>'Source Data'!L61</f>
        <v>1618.596660296995</v>
      </c>
      <c r="S61" s="80">
        <f t="shared" si="8"/>
        <v>0</v>
      </c>
      <c r="T61" s="94">
        <v>0</v>
      </c>
      <c r="U61" s="51"/>
      <c r="V61" s="51"/>
      <c r="W61" s="52">
        <f t="shared" si="9"/>
        <v>0</v>
      </c>
      <c r="X61" s="94">
        <f t="shared" si="2"/>
        <v>0</v>
      </c>
      <c r="Y61" s="80">
        <f t="shared" si="10"/>
        <v>0</v>
      </c>
      <c r="Z61" s="94">
        <f t="shared" si="11"/>
        <v>0</v>
      </c>
      <c r="AA61" s="51"/>
      <c r="AB61" s="94">
        <f t="shared" si="12"/>
        <v>0</v>
      </c>
      <c r="AC61" s="53"/>
      <c r="AD61" s="51">
        <f t="shared" si="13"/>
        <v>0</v>
      </c>
      <c r="AE61" s="95">
        <f t="shared" si="16"/>
        <v>0</v>
      </c>
      <c r="AF61" s="95">
        <f t="shared" si="14"/>
        <v>0</v>
      </c>
    </row>
    <row r="62" spans="1:32" ht="16.149999999999999" customHeight="1" x14ac:dyDescent="0.2">
      <c r="A62" s="58">
        <v>56</v>
      </c>
      <c r="B62" s="59" t="s">
        <v>60</v>
      </c>
      <c r="C62" s="270">
        <f>'8_2.1.18 SIS'!AS62</f>
        <v>0</v>
      </c>
      <c r="D62" s="60">
        <f>'Source Data'!O62</f>
        <v>8598.5057022009514</v>
      </c>
      <c r="E62" s="65">
        <f t="shared" si="4"/>
        <v>0</v>
      </c>
      <c r="F62" s="65">
        <v>714.81015756302509</v>
      </c>
      <c r="G62" s="65">
        <f t="shared" si="15"/>
        <v>0</v>
      </c>
      <c r="H62" s="289"/>
      <c r="I62" s="60">
        <f>'Source Data'!I62</f>
        <v>665.40831600253398</v>
      </c>
      <c r="J62" s="65">
        <f t="shared" si="5"/>
        <v>0</v>
      </c>
      <c r="K62" s="289"/>
      <c r="L62" s="60">
        <f>'Source Data'!J62</f>
        <v>181.4749952734183</v>
      </c>
      <c r="M62" s="65">
        <f t="shared" si="6"/>
        <v>0</v>
      </c>
      <c r="N62" s="289"/>
      <c r="O62" s="60">
        <f>'Source Data'!K62</f>
        <v>4536.8748818354579</v>
      </c>
      <c r="P62" s="65">
        <f t="shared" si="7"/>
        <v>0</v>
      </c>
      <c r="Q62" s="289"/>
      <c r="R62" s="60">
        <f>'Source Data'!L62</f>
        <v>1814.7499527341834</v>
      </c>
      <c r="S62" s="65">
        <f t="shared" si="8"/>
        <v>0</v>
      </c>
      <c r="T62" s="92">
        <v>0</v>
      </c>
      <c r="U62" s="60"/>
      <c r="V62" s="60"/>
      <c r="W62" s="61">
        <f t="shared" si="9"/>
        <v>0</v>
      </c>
      <c r="X62" s="92">
        <f t="shared" si="2"/>
        <v>0</v>
      </c>
      <c r="Y62" s="65">
        <f t="shared" si="10"/>
        <v>0</v>
      </c>
      <c r="Z62" s="92">
        <f t="shared" si="11"/>
        <v>0</v>
      </c>
      <c r="AA62" s="60"/>
      <c r="AB62" s="92">
        <f t="shared" si="12"/>
        <v>0</v>
      </c>
      <c r="AC62" s="60"/>
      <c r="AD62" s="60">
        <f t="shared" si="13"/>
        <v>0</v>
      </c>
      <c r="AE62" s="92">
        <f t="shared" si="16"/>
        <v>0</v>
      </c>
      <c r="AF62" s="96">
        <f t="shared" si="14"/>
        <v>0</v>
      </c>
    </row>
    <row r="63" spans="1:32" ht="16.149999999999999" customHeight="1" x14ac:dyDescent="0.2">
      <c r="A63" s="54">
        <v>57</v>
      </c>
      <c r="B63" s="55" t="s">
        <v>61</v>
      </c>
      <c r="C63" s="271">
        <f>'8_2.1.18 SIS'!AS63</f>
        <v>0</v>
      </c>
      <c r="D63" s="56">
        <f>'Source Data'!O63</f>
        <v>6666.900802271065</v>
      </c>
      <c r="E63" s="74">
        <f t="shared" si="4"/>
        <v>0</v>
      </c>
      <c r="F63" s="74">
        <v>714.81015756302509</v>
      </c>
      <c r="G63" s="74">
        <f t="shared" si="15"/>
        <v>0</v>
      </c>
      <c r="H63" s="290"/>
      <c r="I63" s="56">
        <f>'Source Data'!I63</f>
        <v>666.15521612667408</v>
      </c>
      <c r="J63" s="74">
        <f t="shared" si="5"/>
        <v>0</v>
      </c>
      <c r="K63" s="290"/>
      <c r="L63" s="56">
        <f>'Source Data'!J63</f>
        <v>181.67869530727472</v>
      </c>
      <c r="M63" s="74">
        <f t="shared" si="6"/>
        <v>0</v>
      </c>
      <c r="N63" s="290"/>
      <c r="O63" s="56">
        <f>'Source Data'!K63</f>
        <v>4541.967382681868</v>
      </c>
      <c r="P63" s="74">
        <f t="shared" si="7"/>
        <v>0</v>
      </c>
      <c r="Q63" s="290"/>
      <c r="R63" s="56">
        <f>'Source Data'!L63</f>
        <v>1816.7869530727471</v>
      </c>
      <c r="S63" s="74">
        <f t="shared" si="8"/>
        <v>0</v>
      </c>
      <c r="T63" s="93">
        <v>0</v>
      </c>
      <c r="U63" s="56"/>
      <c r="V63" s="56"/>
      <c r="W63" s="57">
        <f t="shared" si="9"/>
        <v>0</v>
      </c>
      <c r="X63" s="93">
        <f t="shared" si="2"/>
        <v>0</v>
      </c>
      <c r="Y63" s="74">
        <f t="shared" si="10"/>
        <v>0</v>
      </c>
      <c r="Z63" s="93">
        <f t="shared" si="11"/>
        <v>0</v>
      </c>
      <c r="AA63" s="56"/>
      <c r="AB63" s="93">
        <f t="shared" si="12"/>
        <v>0</v>
      </c>
      <c r="AC63" s="56"/>
      <c r="AD63" s="56">
        <f t="shared" si="13"/>
        <v>0</v>
      </c>
      <c r="AE63" s="93">
        <f t="shared" si="16"/>
        <v>0</v>
      </c>
      <c r="AF63" s="97">
        <f t="shared" si="14"/>
        <v>0</v>
      </c>
    </row>
    <row r="64" spans="1:32" ht="16.149999999999999" customHeight="1" x14ac:dyDescent="0.2">
      <c r="A64" s="54">
        <v>58</v>
      </c>
      <c r="B64" s="55" t="s">
        <v>62</v>
      </c>
      <c r="C64" s="271">
        <f>'8_2.1.18 SIS'!AS64</f>
        <v>0</v>
      </c>
      <c r="D64" s="56">
        <f>'Source Data'!O64</f>
        <v>6876.2452334446507</v>
      </c>
      <c r="E64" s="74">
        <f t="shared" si="4"/>
        <v>0</v>
      </c>
      <c r="F64" s="74">
        <v>714.81015756302509</v>
      </c>
      <c r="G64" s="74">
        <f t="shared" si="15"/>
        <v>0</v>
      </c>
      <c r="H64" s="290"/>
      <c r="I64" s="56">
        <f>'Source Data'!I64</f>
        <v>740.81098599764084</v>
      </c>
      <c r="J64" s="74">
        <f t="shared" si="5"/>
        <v>0</v>
      </c>
      <c r="K64" s="290"/>
      <c r="L64" s="56">
        <f>'Source Data'!J64</f>
        <v>202.03935981753844</v>
      </c>
      <c r="M64" s="74">
        <f t="shared" si="6"/>
        <v>0</v>
      </c>
      <c r="N64" s="290"/>
      <c r="O64" s="56">
        <f>'Source Data'!K64</f>
        <v>5050.9839954384606</v>
      </c>
      <c r="P64" s="74">
        <f t="shared" si="7"/>
        <v>0</v>
      </c>
      <c r="Q64" s="290"/>
      <c r="R64" s="56">
        <f>'Source Data'!L64</f>
        <v>2020.3935981753841</v>
      </c>
      <c r="S64" s="74">
        <f t="shared" si="8"/>
        <v>0</v>
      </c>
      <c r="T64" s="93">
        <v>0</v>
      </c>
      <c r="U64" s="56"/>
      <c r="V64" s="56"/>
      <c r="W64" s="57">
        <f t="shared" si="9"/>
        <v>0</v>
      </c>
      <c r="X64" s="93">
        <f t="shared" si="2"/>
        <v>0</v>
      </c>
      <c r="Y64" s="74">
        <f t="shared" si="10"/>
        <v>0</v>
      </c>
      <c r="Z64" s="93">
        <f t="shared" si="11"/>
        <v>0</v>
      </c>
      <c r="AA64" s="56"/>
      <c r="AB64" s="93">
        <f t="shared" si="12"/>
        <v>0</v>
      </c>
      <c r="AC64" s="56"/>
      <c r="AD64" s="56">
        <f t="shared" si="13"/>
        <v>0</v>
      </c>
      <c r="AE64" s="93">
        <f t="shared" si="16"/>
        <v>0</v>
      </c>
      <c r="AF64" s="97">
        <f t="shared" si="14"/>
        <v>0</v>
      </c>
    </row>
    <row r="65" spans="1:32" ht="16.149999999999999" customHeight="1" x14ac:dyDescent="0.2">
      <c r="A65" s="54">
        <v>59</v>
      </c>
      <c r="B65" s="55" t="s">
        <v>63</v>
      </c>
      <c r="C65" s="271">
        <f>'8_2.1.18 SIS'!AS65</f>
        <v>0</v>
      </c>
      <c r="D65" s="56">
        <f>'Source Data'!O65</f>
        <v>5942.9469727805899</v>
      </c>
      <c r="E65" s="74">
        <f t="shared" si="4"/>
        <v>0</v>
      </c>
      <c r="F65" s="74">
        <v>714.81015756302509</v>
      </c>
      <c r="G65" s="74">
        <f t="shared" si="15"/>
        <v>0</v>
      </c>
      <c r="H65" s="290"/>
      <c r="I65" s="56">
        <f>'Source Data'!I65</f>
        <v>778.80539593788717</v>
      </c>
      <c r="J65" s="74">
        <f t="shared" si="5"/>
        <v>0</v>
      </c>
      <c r="K65" s="290"/>
      <c r="L65" s="56">
        <f>'Source Data'!J65</f>
        <v>212.40147161942375</v>
      </c>
      <c r="M65" s="74">
        <f t="shared" si="6"/>
        <v>0</v>
      </c>
      <c r="N65" s="290"/>
      <c r="O65" s="56">
        <f>'Source Data'!K65</f>
        <v>5310.0367904855939</v>
      </c>
      <c r="P65" s="74">
        <f t="shared" si="7"/>
        <v>0</v>
      </c>
      <c r="Q65" s="290"/>
      <c r="R65" s="56">
        <f>'Source Data'!L65</f>
        <v>2124.0147161942373</v>
      </c>
      <c r="S65" s="74">
        <f t="shared" si="8"/>
        <v>0</v>
      </c>
      <c r="T65" s="93">
        <v>0</v>
      </c>
      <c r="U65" s="56"/>
      <c r="V65" s="56"/>
      <c r="W65" s="57">
        <f t="shared" si="9"/>
        <v>0</v>
      </c>
      <c r="X65" s="93">
        <f t="shared" si="2"/>
        <v>0</v>
      </c>
      <c r="Y65" s="74">
        <f t="shared" si="10"/>
        <v>0</v>
      </c>
      <c r="Z65" s="93">
        <f t="shared" si="11"/>
        <v>0</v>
      </c>
      <c r="AA65" s="56"/>
      <c r="AB65" s="93">
        <f t="shared" si="12"/>
        <v>0</v>
      </c>
      <c r="AC65" s="56"/>
      <c r="AD65" s="56">
        <f t="shared" si="13"/>
        <v>0</v>
      </c>
      <c r="AE65" s="93">
        <f t="shared" si="16"/>
        <v>0</v>
      </c>
      <c r="AF65" s="97">
        <f t="shared" si="14"/>
        <v>0</v>
      </c>
    </row>
    <row r="66" spans="1:32" ht="16.149999999999999" customHeight="1" x14ac:dyDescent="0.2">
      <c r="A66" s="49">
        <v>60</v>
      </c>
      <c r="B66" s="50" t="s">
        <v>64</v>
      </c>
      <c r="C66" s="272">
        <f>'8_2.1.18 SIS'!AS66</f>
        <v>0</v>
      </c>
      <c r="D66" s="51">
        <f>'Source Data'!O66</f>
        <v>8310.4548474230687</v>
      </c>
      <c r="E66" s="80">
        <f t="shared" si="4"/>
        <v>0</v>
      </c>
      <c r="F66" s="80">
        <v>714.81015756302509</v>
      </c>
      <c r="G66" s="80">
        <f t="shared" si="15"/>
        <v>0</v>
      </c>
      <c r="H66" s="291"/>
      <c r="I66" s="51">
        <f>'Source Data'!I66</f>
        <v>654.17710868659628</v>
      </c>
      <c r="J66" s="80">
        <f t="shared" si="5"/>
        <v>0</v>
      </c>
      <c r="K66" s="291"/>
      <c r="L66" s="51">
        <f>'Source Data'!J66</f>
        <v>178.41193873270808</v>
      </c>
      <c r="M66" s="80">
        <f t="shared" si="6"/>
        <v>0</v>
      </c>
      <c r="N66" s="291"/>
      <c r="O66" s="51">
        <f>'Source Data'!K66</f>
        <v>4460.2984683177028</v>
      </c>
      <c r="P66" s="80">
        <f t="shared" si="7"/>
        <v>0</v>
      </c>
      <c r="Q66" s="291"/>
      <c r="R66" s="51">
        <f>'Source Data'!L66</f>
        <v>1784.1193873270811</v>
      </c>
      <c r="S66" s="80">
        <f t="shared" si="8"/>
        <v>0</v>
      </c>
      <c r="T66" s="94">
        <v>0</v>
      </c>
      <c r="U66" s="51"/>
      <c r="V66" s="51"/>
      <c r="W66" s="52">
        <f t="shared" si="9"/>
        <v>0</v>
      </c>
      <c r="X66" s="94">
        <f t="shared" si="2"/>
        <v>0</v>
      </c>
      <c r="Y66" s="80">
        <f t="shared" si="10"/>
        <v>0</v>
      </c>
      <c r="Z66" s="94">
        <f t="shared" si="11"/>
        <v>0</v>
      </c>
      <c r="AA66" s="51"/>
      <c r="AB66" s="94">
        <f t="shared" si="12"/>
        <v>0</v>
      </c>
      <c r="AC66" s="53"/>
      <c r="AD66" s="51">
        <f t="shared" si="13"/>
        <v>0</v>
      </c>
      <c r="AE66" s="95">
        <f t="shared" si="16"/>
        <v>0</v>
      </c>
      <c r="AF66" s="95">
        <f t="shared" si="14"/>
        <v>0</v>
      </c>
    </row>
    <row r="67" spans="1:32" ht="16.149999999999999" customHeight="1" x14ac:dyDescent="0.2">
      <c r="A67" s="58">
        <v>61</v>
      </c>
      <c r="B67" s="59" t="s">
        <v>65</v>
      </c>
      <c r="C67" s="270">
        <f>'8_2.1.18 SIS'!AS67</f>
        <v>0</v>
      </c>
      <c r="D67" s="60">
        <f>'Source Data'!O67</f>
        <v>11546.564897969161</v>
      </c>
      <c r="E67" s="65">
        <f t="shared" si="4"/>
        <v>0</v>
      </c>
      <c r="F67" s="65">
        <v>714.81015756302509</v>
      </c>
      <c r="G67" s="65">
        <f t="shared" si="15"/>
        <v>0</v>
      </c>
      <c r="H67" s="289"/>
      <c r="I67" s="60">
        <f>'Source Data'!I67</f>
        <v>381.62134806778147</v>
      </c>
      <c r="J67" s="65">
        <f t="shared" si="5"/>
        <v>0</v>
      </c>
      <c r="K67" s="289"/>
      <c r="L67" s="60">
        <f>'Source Data'!J67</f>
        <v>104.0785494730313</v>
      </c>
      <c r="M67" s="65">
        <f t="shared" si="6"/>
        <v>0</v>
      </c>
      <c r="N67" s="289"/>
      <c r="O67" s="60">
        <f>'Source Data'!K67</f>
        <v>2601.9637368257822</v>
      </c>
      <c r="P67" s="65">
        <f t="shared" si="7"/>
        <v>0</v>
      </c>
      <c r="Q67" s="289"/>
      <c r="R67" s="60">
        <f>'Source Data'!L67</f>
        <v>1040.7854947303128</v>
      </c>
      <c r="S67" s="65">
        <f t="shared" si="8"/>
        <v>0</v>
      </c>
      <c r="T67" s="92">
        <v>0</v>
      </c>
      <c r="U67" s="60"/>
      <c r="V67" s="60"/>
      <c r="W67" s="61">
        <f t="shared" si="9"/>
        <v>0</v>
      </c>
      <c r="X67" s="92">
        <f t="shared" si="2"/>
        <v>0</v>
      </c>
      <c r="Y67" s="65">
        <f t="shared" si="10"/>
        <v>0</v>
      </c>
      <c r="Z67" s="92">
        <f t="shared" si="11"/>
        <v>0</v>
      </c>
      <c r="AA67" s="60"/>
      <c r="AB67" s="92">
        <f t="shared" si="12"/>
        <v>0</v>
      </c>
      <c r="AC67" s="60"/>
      <c r="AD67" s="60">
        <f t="shared" si="13"/>
        <v>0</v>
      </c>
      <c r="AE67" s="92">
        <f t="shared" si="16"/>
        <v>0</v>
      </c>
      <c r="AF67" s="96">
        <f t="shared" si="14"/>
        <v>0</v>
      </c>
    </row>
    <row r="68" spans="1:32" ht="16.149999999999999" customHeight="1" x14ac:dyDescent="0.2">
      <c r="A68" s="54">
        <v>62</v>
      </c>
      <c r="B68" s="55" t="s">
        <v>66</v>
      </c>
      <c r="C68" s="271">
        <f>'8_2.1.18 SIS'!AS68</f>
        <v>0</v>
      </c>
      <c r="D68" s="56">
        <f>'Source Data'!O68</f>
        <v>6364.6799729981076</v>
      </c>
      <c r="E68" s="74">
        <f t="shared" si="4"/>
        <v>0</v>
      </c>
      <c r="F68" s="74">
        <v>714.81015756302509</v>
      </c>
      <c r="G68" s="74">
        <f t="shared" si="15"/>
        <v>0</v>
      </c>
      <c r="H68" s="290"/>
      <c r="I68" s="56">
        <f>'Source Data'!I68</f>
        <v>736.06666112665073</v>
      </c>
      <c r="J68" s="74">
        <f t="shared" si="5"/>
        <v>0</v>
      </c>
      <c r="K68" s="290"/>
      <c r="L68" s="56">
        <f>'Source Data'!J68</f>
        <v>200.74545303454113</v>
      </c>
      <c r="M68" s="74">
        <f t="shared" si="6"/>
        <v>0</v>
      </c>
      <c r="N68" s="290"/>
      <c r="O68" s="56">
        <f>'Source Data'!K68</f>
        <v>5018.6363258635274</v>
      </c>
      <c r="P68" s="74">
        <f t="shared" si="7"/>
        <v>0</v>
      </c>
      <c r="Q68" s="290"/>
      <c r="R68" s="56">
        <f>'Source Data'!L68</f>
        <v>2007.4545303454111</v>
      </c>
      <c r="S68" s="74">
        <f t="shared" si="8"/>
        <v>0</v>
      </c>
      <c r="T68" s="93">
        <v>0</v>
      </c>
      <c r="U68" s="56"/>
      <c r="V68" s="56"/>
      <c r="W68" s="57">
        <f t="shared" si="9"/>
        <v>0</v>
      </c>
      <c r="X68" s="93">
        <f t="shared" si="2"/>
        <v>0</v>
      </c>
      <c r="Y68" s="74">
        <f t="shared" si="10"/>
        <v>0</v>
      </c>
      <c r="Z68" s="93">
        <f t="shared" si="11"/>
        <v>0</v>
      </c>
      <c r="AA68" s="56"/>
      <c r="AB68" s="93">
        <f t="shared" si="12"/>
        <v>0</v>
      </c>
      <c r="AC68" s="56"/>
      <c r="AD68" s="56">
        <f t="shared" si="13"/>
        <v>0</v>
      </c>
      <c r="AE68" s="93">
        <f t="shared" si="16"/>
        <v>0</v>
      </c>
      <c r="AF68" s="97">
        <f t="shared" si="14"/>
        <v>0</v>
      </c>
    </row>
    <row r="69" spans="1:32" ht="16.149999999999999" customHeight="1" x14ac:dyDescent="0.2">
      <c r="A69" s="54">
        <v>63</v>
      </c>
      <c r="B69" s="55" t="s">
        <v>67</v>
      </c>
      <c r="C69" s="271">
        <f>'8_2.1.18 SIS'!AS69</f>
        <v>0</v>
      </c>
      <c r="D69" s="56">
        <f>'Source Data'!O69</f>
        <v>10420.176957072748</v>
      </c>
      <c r="E69" s="74">
        <f t="shared" si="4"/>
        <v>0</v>
      </c>
      <c r="F69" s="74">
        <v>714.81015756302509</v>
      </c>
      <c r="G69" s="74">
        <f t="shared" si="15"/>
        <v>0</v>
      </c>
      <c r="H69" s="290"/>
      <c r="I69" s="56">
        <f>'Source Data'!I69</f>
        <v>455.19374290754848</v>
      </c>
      <c r="J69" s="74">
        <f t="shared" si="5"/>
        <v>0</v>
      </c>
      <c r="K69" s="290"/>
      <c r="L69" s="56">
        <f>'Source Data'!J69</f>
        <v>124.14374806569505</v>
      </c>
      <c r="M69" s="74">
        <f t="shared" si="6"/>
        <v>0</v>
      </c>
      <c r="N69" s="290"/>
      <c r="O69" s="56">
        <f>'Source Data'!K69</f>
        <v>3103.5937016423763</v>
      </c>
      <c r="P69" s="74">
        <f t="shared" si="7"/>
        <v>0</v>
      </c>
      <c r="Q69" s="290"/>
      <c r="R69" s="56">
        <f>'Source Data'!L69</f>
        <v>1241.4374806569506</v>
      </c>
      <c r="S69" s="74">
        <f t="shared" si="8"/>
        <v>0</v>
      </c>
      <c r="T69" s="93">
        <v>0</v>
      </c>
      <c r="U69" s="56"/>
      <c r="V69" s="56"/>
      <c r="W69" s="57">
        <f t="shared" si="9"/>
        <v>0</v>
      </c>
      <c r="X69" s="93">
        <f t="shared" si="2"/>
        <v>0</v>
      </c>
      <c r="Y69" s="74">
        <f t="shared" si="10"/>
        <v>0</v>
      </c>
      <c r="Z69" s="93">
        <f t="shared" si="11"/>
        <v>0</v>
      </c>
      <c r="AA69" s="56"/>
      <c r="AB69" s="93">
        <f t="shared" si="12"/>
        <v>0</v>
      </c>
      <c r="AC69" s="56"/>
      <c r="AD69" s="56">
        <f t="shared" si="13"/>
        <v>0</v>
      </c>
      <c r="AE69" s="93">
        <f t="shared" si="16"/>
        <v>0</v>
      </c>
      <c r="AF69" s="97">
        <f t="shared" si="14"/>
        <v>0</v>
      </c>
    </row>
    <row r="70" spans="1:32" ht="16.149999999999999" customHeight="1" x14ac:dyDescent="0.2">
      <c r="A70" s="54">
        <v>64</v>
      </c>
      <c r="B70" s="55" t="s">
        <v>68</v>
      </c>
      <c r="C70" s="271">
        <f>'8_2.1.18 SIS'!AS70</f>
        <v>0</v>
      </c>
      <c r="D70" s="56">
        <f>'Source Data'!O70</f>
        <v>7636.9814951359776</v>
      </c>
      <c r="E70" s="74">
        <f t="shared" si="4"/>
        <v>0</v>
      </c>
      <c r="F70" s="74">
        <v>714.81015756302509</v>
      </c>
      <c r="G70" s="74">
        <f t="shared" si="15"/>
        <v>0</v>
      </c>
      <c r="H70" s="290"/>
      <c r="I70" s="56">
        <f>'Source Data'!I70</f>
        <v>700.71301031438645</v>
      </c>
      <c r="J70" s="74">
        <f t="shared" si="5"/>
        <v>0</v>
      </c>
      <c r="K70" s="290"/>
      <c r="L70" s="56">
        <f>'Source Data'!J70</f>
        <v>191.10354826755992</v>
      </c>
      <c r="M70" s="74">
        <f t="shared" si="6"/>
        <v>0</v>
      </c>
      <c r="N70" s="290"/>
      <c r="O70" s="56">
        <f>'Source Data'!K70</f>
        <v>4777.5887066889991</v>
      </c>
      <c r="P70" s="74">
        <f t="shared" si="7"/>
        <v>0</v>
      </c>
      <c r="Q70" s="290"/>
      <c r="R70" s="56">
        <f>'Source Data'!L70</f>
        <v>1911.0354826755995</v>
      </c>
      <c r="S70" s="74">
        <f t="shared" si="8"/>
        <v>0</v>
      </c>
      <c r="T70" s="93">
        <v>0</v>
      </c>
      <c r="U70" s="56"/>
      <c r="V70" s="56"/>
      <c r="W70" s="57">
        <f t="shared" si="9"/>
        <v>0</v>
      </c>
      <c r="X70" s="93">
        <f t="shared" si="2"/>
        <v>0</v>
      </c>
      <c r="Y70" s="74">
        <f t="shared" si="10"/>
        <v>0</v>
      </c>
      <c r="Z70" s="93">
        <f t="shared" si="11"/>
        <v>0</v>
      </c>
      <c r="AA70" s="56"/>
      <c r="AB70" s="93">
        <f t="shared" si="12"/>
        <v>0</v>
      </c>
      <c r="AC70" s="56"/>
      <c r="AD70" s="56">
        <f t="shared" si="13"/>
        <v>0</v>
      </c>
      <c r="AE70" s="93">
        <f t="shared" si="16"/>
        <v>0</v>
      </c>
      <c r="AF70" s="97">
        <f t="shared" si="14"/>
        <v>0</v>
      </c>
    </row>
    <row r="71" spans="1:32" ht="16.149999999999999" customHeight="1" x14ac:dyDescent="0.2">
      <c r="A71" s="49">
        <v>65</v>
      </c>
      <c r="B71" s="50" t="s">
        <v>69</v>
      </c>
      <c r="C71" s="272">
        <f>'8_2.1.18 SIS'!AS71</f>
        <v>0</v>
      </c>
      <c r="D71" s="51">
        <f>'Source Data'!O71</f>
        <v>8790.9861727809566</v>
      </c>
      <c r="E71" s="80">
        <f t="shared" si="4"/>
        <v>0</v>
      </c>
      <c r="F71" s="80">
        <v>714.81015756302509</v>
      </c>
      <c r="G71" s="80">
        <f>$C71*F71</f>
        <v>0</v>
      </c>
      <c r="H71" s="291"/>
      <c r="I71" s="51">
        <f>'Source Data'!I71</f>
        <v>566.73400507501663</v>
      </c>
      <c r="J71" s="80">
        <f t="shared" si="5"/>
        <v>0</v>
      </c>
      <c r="K71" s="291"/>
      <c r="L71" s="51">
        <f>'Source Data'!J71</f>
        <v>154.56381956591363</v>
      </c>
      <c r="M71" s="80">
        <f t="shared" si="6"/>
        <v>0</v>
      </c>
      <c r="N71" s="291"/>
      <c r="O71" s="51">
        <f>'Source Data'!K71</f>
        <v>3864.0954891478409</v>
      </c>
      <c r="P71" s="80">
        <f t="shared" si="7"/>
        <v>0</v>
      </c>
      <c r="Q71" s="291"/>
      <c r="R71" s="51">
        <f>'Source Data'!L71</f>
        <v>1545.6381956591365</v>
      </c>
      <c r="S71" s="80">
        <f t="shared" si="8"/>
        <v>0</v>
      </c>
      <c r="T71" s="94">
        <v>0</v>
      </c>
      <c r="U71" s="51"/>
      <c r="V71" s="51"/>
      <c r="W71" s="52">
        <f t="shared" si="9"/>
        <v>0</v>
      </c>
      <c r="X71" s="94">
        <f>W71+T71</f>
        <v>0</v>
      </c>
      <c r="Y71" s="80">
        <f t="shared" si="10"/>
        <v>0</v>
      </c>
      <c r="Z71" s="94">
        <f t="shared" si="11"/>
        <v>0</v>
      </c>
      <c r="AA71" s="51"/>
      <c r="AB71" s="94">
        <f t="shared" si="12"/>
        <v>0</v>
      </c>
      <c r="AC71" s="53"/>
      <c r="AD71" s="51">
        <f t="shared" si="13"/>
        <v>0</v>
      </c>
      <c r="AE71" s="95">
        <f>ROUND(AD71/$AE$89,0)</f>
        <v>0</v>
      </c>
      <c r="AF71" s="95">
        <f t="shared" si="14"/>
        <v>0</v>
      </c>
    </row>
    <row r="72" spans="1:32" ht="16.149999999999999" customHeight="1" x14ac:dyDescent="0.2">
      <c r="A72" s="58">
        <v>66</v>
      </c>
      <c r="B72" s="59" t="s">
        <v>70</v>
      </c>
      <c r="C72" s="270">
        <f>'8_2.1.18 SIS'!AS72</f>
        <v>0</v>
      </c>
      <c r="D72" s="60">
        <f>'Source Data'!O72</f>
        <v>8443.0652297845954</v>
      </c>
      <c r="E72" s="65">
        <f>C72*D72</f>
        <v>0</v>
      </c>
      <c r="F72" s="65">
        <v>714.81015756302509</v>
      </c>
      <c r="G72" s="65">
        <f>$C72*F72</f>
        <v>0</v>
      </c>
      <c r="H72" s="289"/>
      <c r="I72" s="60">
        <f>'Source Data'!I72</f>
        <v>655.4113591428079</v>
      </c>
      <c r="J72" s="65">
        <f>H72*I72</f>
        <v>0</v>
      </c>
      <c r="K72" s="289"/>
      <c r="L72" s="60">
        <f>'Source Data'!J72</f>
        <v>178.74855249349307</v>
      </c>
      <c r="M72" s="65">
        <f>K72*L72</f>
        <v>0</v>
      </c>
      <c r="N72" s="289"/>
      <c r="O72" s="60">
        <f>'Source Data'!K72</f>
        <v>4468.713812337327</v>
      </c>
      <c r="P72" s="65">
        <f>N72*O72</f>
        <v>0</v>
      </c>
      <c r="Q72" s="289"/>
      <c r="R72" s="60">
        <f>'Source Data'!L72</f>
        <v>1787.4855249349307</v>
      </c>
      <c r="S72" s="65">
        <f>Q72*R72</f>
        <v>0</v>
      </c>
      <c r="T72" s="92">
        <v>0</v>
      </c>
      <c r="U72" s="60"/>
      <c r="V72" s="60"/>
      <c r="W72" s="61">
        <f>U72+V72</f>
        <v>0</v>
      </c>
      <c r="X72" s="92">
        <f>W72+T72</f>
        <v>0</v>
      </c>
      <c r="Y72" s="65">
        <f>ROUND(X72*-0.25%,0)</f>
        <v>0</v>
      </c>
      <c r="Z72" s="92">
        <f>SUM(X72:Y72)</f>
        <v>0</v>
      </c>
      <c r="AA72" s="60"/>
      <c r="AB72" s="92">
        <f>ROUND(SUM(Z72:AA72),0)</f>
        <v>0</v>
      </c>
      <c r="AC72" s="60"/>
      <c r="AD72" s="60">
        <f>AB72-AC72</f>
        <v>0</v>
      </c>
      <c r="AE72" s="92">
        <f>ROUND(AD72/$AE$89,0)</f>
        <v>0</v>
      </c>
      <c r="AF72" s="96">
        <f>AB72</f>
        <v>0</v>
      </c>
    </row>
    <row r="73" spans="1:32" ht="16.149999999999999" customHeight="1" x14ac:dyDescent="0.2">
      <c r="A73" s="54">
        <v>67</v>
      </c>
      <c r="B73" s="55" t="s">
        <v>3</v>
      </c>
      <c r="C73" s="271">
        <f>'8_2.1.18 SIS'!AS73</f>
        <v>0</v>
      </c>
      <c r="D73" s="56">
        <f>'Source Data'!O73</f>
        <v>9673.8242965526533</v>
      </c>
      <c r="E73" s="74">
        <f>C73*D73</f>
        <v>0</v>
      </c>
      <c r="F73" s="74">
        <v>714.81015756302509</v>
      </c>
      <c r="G73" s="74">
        <f>$C73*F73</f>
        <v>0</v>
      </c>
      <c r="H73" s="290"/>
      <c r="I73" s="56">
        <f>'Source Data'!I73</f>
        <v>636.87839950514967</v>
      </c>
      <c r="J73" s="74">
        <f>H73*I73</f>
        <v>0</v>
      </c>
      <c r="K73" s="290"/>
      <c r="L73" s="56">
        <f>'Source Data'!J73</f>
        <v>173.6941089559499</v>
      </c>
      <c r="M73" s="74">
        <f>K73*L73</f>
        <v>0</v>
      </c>
      <c r="N73" s="290"/>
      <c r="O73" s="56">
        <f>'Source Data'!K73</f>
        <v>4342.3527238987472</v>
      </c>
      <c r="P73" s="74">
        <f>N73*O73</f>
        <v>0</v>
      </c>
      <c r="Q73" s="290"/>
      <c r="R73" s="56">
        <f>'Source Data'!L73</f>
        <v>1736.9410895594988</v>
      </c>
      <c r="S73" s="74">
        <f>Q73*R73</f>
        <v>0</v>
      </c>
      <c r="T73" s="93">
        <v>0</v>
      </c>
      <c r="U73" s="56"/>
      <c r="V73" s="56"/>
      <c r="W73" s="57">
        <f>U73+V73</f>
        <v>0</v>
      </c>
      <c r="X73" s="93">
        <f>W73+T73</f>
        <v>0</v>
      </c>
      <c r="Y73" s="74">
        <f>ROUND(X73*-0.25%,0)</f>
        <v>0</v>
      </c>
      <c r="Z73" s="93">
        <f>SUM(X73:Y73)</f>
        <v>0</v>
      </c>
      <c r="AA73" s="56"/>
      <c r="AB73" s="93">
        <f>ROUND(SUM(Z73:AA73),0)</f>
        <v>0</v>
      </c>
      <c r="AC73" s="56"/>
      <c r="AD73" s="56">
        <f>AB73-AC73</f>
        <v>0</v>
      </c>
      <c r="AE73" s="93">
        <f>ROUND(AD73/$AE$89,0)</f>
        <v>0</v>
      </c>
      <c r="AF73" s="97">
        <f>AB73</f>
        <v>0</v>
      </c>
    </row>
    <row r="74" spans="1:32" ht="16.149999999999999" customHeight="1" x14ac:dyDescent="0.2">
      <c r="A74" s="54">
        <v>68</v>
      </c>
      <c r="B74" s="55" t="s">
        <v>2</v>
      </c>
      <c r="C74" s="271">
        <f>'8_2.1.18 SIS'!AS74</f>
        <v>0</v>
      </c>
      <c r="D74" s="56">
        <f>'Source Data'!O74</f>
        <v>7481.7620018962161</v>
      </c>
      <c r="E74" s="74">
        <f>C74*D74</f>
        <v>0</v>
      </c>
      <c r="F74" s="74">
        <v>714.81015756302509</v>
      </c>
      <c r="G74" s="74">
        <f>$C74*F74</f>
        <v>0</v>
      </c>
      <c r="H74" s="290"/>
      <c r="I74" s="56">
        <f>'Source Data'!I74</f>
        <v>713.42471435529035</v>
      </c>
      <c r="J74" s="74">
        <f>H74*I74</f>
        <v>0</v>
      </c>
      <c r="K74" s="290"/>
      <c r="L74" s="56">
        <f>'Source Data'!J74</f>
        <v>194.5703766423519</v>
      </c>
      <c r="M74" s="74">
        <f>K74*L74</f>
        <v>0</v>
      </c>
      <c r="N74" s="290"/>
      <c r="O74" s="56">
        <f>'Source Data'!K74</f>
        <v>4864.2594160587978</v>
      </c>
      <c r="P74" s="74">
        <f>N74*O74</f>
        <v>0</v>
      </c>
      <c r="Q74" s="290"/>
      <c r="R74" s="56">
        <f>'Source Data'!L74</f>
        <v>1945.703766423519</v>
      </c>
      <c r="S74" s="74">
        <f>Q74*R74</f>
        <v>0</v>
      </c>
      <c r="T74" s="93">
        <v>0</v>
      </c>
      <c r="U74" s="56"/>
      <c r="V74" s="56"/>
      <c r="W74" s="57">
        <f>U74+V74</f>
        <v>0</v>
      </c>
      <c r="X74" s="93">
        <f>W74+T74</f>
        <v>0</v>
      </c>
      <c r="Y74" s="74">
        <f>ROUND(X74*-0.25%,0)</f>
        <v>0</v>
      </c>
      <c r="Z74" s="93">
        <f>SUM(X74:Y74)</f>
        <v>0</v>
      </c>
      <c r="AA74" s="56"/>
      <c r="AB74" s="93">
        <f>ROUND(SUM(Z74:AA74),0)</f>
        <v>0</v>
      </c>
      <c r="AC74" s="56"/>
      <c r="AD74" s="56">
        <f>AB74-AC74</f>
        <v>0</v>
      </c>
      <c r="AE74" s="93">
        <f>ROUND(AD74/$AE$89,0)</f>
        <v>0</v>
      </c>
      <c r="AF74" s="97">
        <f>AB74</f>
        <v>0</v>
      </c>
    </row>
    <row r="75" spans="1:32" ht="16.149999999999999" customHeight="1" x14ac:dyDescent="0.2">
      <c r="A75" s="54">
        <v>69</v>
      </c>
      <c r="B75" s="55" t="s">
        <v>75</v>
      </c>
      <c r="C75" s="271">
        <f>'8_2.1.18 SIS'!AS75</f>
        <v>0</v>
      </c>
      <c r="D75" s="56">
        <f>'Source Data'!O75</f>
        <v>8383.4560189471158</v>
      </c>
      <c r="E75" s="74">
        <f>C75*D75</f>
        <v>0</v>
      </c>
      <c r="F75" s="74">
        <v>714.81015756302509</v>
      </c>
      <c r="G75" s="74">
        <f>$C75*F75</f>
        <v>0</v>
      </c>
      <c r="H75" s="290"/>
      <c r="I75" s="56">
        <f>'Source Data'!I75</f>
        <v>701.91738105393551</v>
      </c>
      <c r="J75" s="74">
        <f>H75*I75</f>
        <v>0</v>
      </c>
      <c r="K75" s="290"/>
      <c r="L75" s="56">
        <f>'Source Data'!J75</f>
        <v>191.43201301470964</v>
      </c>
      <c r="M75" s="74">
        <f>K75*L75</f>
        <v>0</v>
      </c>
      <c r="N75" s="290"/>
      <c r="O75" s="56">
        <f>'Source Data'!K75</f>
        <v>4785.8003253677416</v>
      </c>
      <c r="P75" s="74">
        <f>N75*O75</f>
        <v>0</v>
      </c>
      <c r="Q75" s="290"/>
      <c r="R75" s="56">
        <f>'Source Data'!L75</f>
        <v>1914.3201301470965</v>
      </c>
      <c r="S75" s="74">
        <f>Q75*R75</f>
        <v>0</v>
      </c>
      <c r="T75" s="93">
        <v>0</v>
      </c>
      <c r="U75" s="56"/>
      <c r="V75" s="56"/>
      <c r="W75" s="57">
        <f>U75+V75</f>
        <v>0</v>
      </c>
      <c r="X75" s="93">
        <f>W75+T75</f>
        <v>0</v>
      </c>
      <c r="Y75" s="74">
        <f>ROUND(X75*-0.25%,0)</f>
        <v>0</v>
      </c>
      <c r="Z75" s="93">
        <f>SUM(X75:Y75)</f>
        <v>0</v>
      </c>
      <c r="AA75" s="56"/>
      <c r="AB75" s="93">
        <f>ROUND(SUM(Z75:AA75),0)</f>
        <v>0</v>
      </c>
      <c r="AC75" s="56"/>
      <c r="AD75" s="56">
        <f>AB75-AC75</f>
        <v>0</v>
      </c>
      <c r="AE75" s="93">
        <f>ROUND(AD75/$AE$89,0)</f>
        <v>0</v>
      </c>
      <c r="AF75" s="97">
        <f>AB75</f>
        <v>0</v>
      </c>
    </row>
    <row r="76" spans="1:32" s="123" customFormat="1" ht="16.149999999999999" customHeight="1" thickBot="1" x14ac:dyDescent="0.25">
      <c r="A76" s="1402" t="s">
        <v>460</v>
      </c>
      <c r="B76" s="1408"/>
      <c r="C76" s="292">
        <f>SUM(C7:C75)</f>
        <v>1379</v>
      </c>
      <c r="D76" s="252"/>
      <c r="E76" s="282">
        <f>SUM(E7:E75)</f>
        <v>11510059.49081807</v>
      </c>
      <c r="F76" s="282">
        <v>714.81015756302509</v>
      </c>
      <c r="G76" s="282">
        <f>SUM(G7:G75)</f>
        <v>985723.20727941149</v>
      </c>
      <c r="H76" s="292">
        <v>890</v>
      </c>
      <c r="I76" s="252"/>
      <c r="J76" s="282">
        <v>416191.0811190207</v>
      </c>
      <c r="K76" s="292">
        <v>0</v>
      </c>
      <c r="L76" s="252"/>
      <c r="M76" s="282">
        <v>0</v>
      </c>
      <c r="N76" s="292">
        <v>65</v>
      </c>
      <c r="O76" s="252"/>
      <c r="P76" s="282">
        <v>207925.66061039385</v>
      </c>
      <c r="Q76" s="292">
        <v>0</v>
      </c>
      <c r="R76" s="252"/>
      <c r="S76" s="282">
        <v>0</v>
      </c>
      <c r="T76" s="293">
        <f t="shared" ref="T76:AF76" si="17">SUM(T7:T75)</f>
        <v>13119899</v>
      </c>
      <c r="U76" s="252">
        <f t="shared" si="17"/>
        <v>0</v>
      </c>
      <c r="V76" s="252">
        <f t="shared" si="17"/>
        <v>0</v>
      </c>
      <c r="W76" s="294">
        <f t="shared" si="17"/>
        <v>0</v>
      </c>
      <c r="X76" s="293">
        <f t="shared" si="17"/>
        <v>13119899</v>
      </c>
      <c r="Y76" s="282">
        <f t="shared" si="17"/>
        <v>-32800</v>
      </c>
      <c r="Z76" s="293">
        <f t="shared" si="17"/>
        <v>13087099</v>
      </c>
      <c r="AA76" s="282">
        <f t="shared" si="17"/>
        <v>0</v>
      </c>
      <c r="AB76" s="293">
        <f t="shared" si="17"/>
        <v>13087099</v>
      </c>
      <c r="AC76" s="252">
        <f t="shared" si="17"/>
        <v>0</v>
      </c>
      <c r="AD76" s="252">
        <f t="shared" si="17"/>
        <v>13087099</v>
      </c>
      <c r="AE76" s="293">
        <f t="shared" si="17"/>
        <v>1090592</v>
      </c>
      <c r="AF76" s="249">
        <f t="shared" si="17"/>
        <v>13087099</v>
      </c>
    </row>
    <row r="77" spans="1:32" s="123" customFormat="1" ht="12.75" customHeight="1" thickTop="1" x14ac:dyDescent="0.2">
      <c r="A77" s="1409" t="s">
        <v>410</v>
      </c>
      <c r="B77" s="1410"/>
      <c r="C77" s="301"/>
      <c r="D77" s="279"/>
      <c r="E77" s="279"/>
      <c r="F77" s="279"/>
      <c r="G77" s="279"/>
      <c r="H77" s="301"/>
      <c r="I77" s="279"/>
      <c r="J77" s="279"/>
      <c r="K77" s="301"/>
      <c r="L77" s="279"/>
      <c r="M77" s="279"/>
      <c r="N77" s="301"/>
      <c r="O77" s="279"/>
      <c r="P77" s="279"/>
      <c r="Q77" s="301"/>
      <c r="R77" s="279"/>
      <c r="S77" s="279"/>
      <c r="T77" s="279"/>
      <c r="U77" s="279"/>
      <c r="V77" s="279"/>
      <c r="W77" s="279"/>
      <c r="X77" s="279"/>
      <c r="Y77" s="279"/>
      <c r="Z77" s="279"/>
      <c r="AA77" s="279"/>
      <c r="AB77" s="279"/>
      <c r="AC77" s="279"/>
      <c r="AD77" s="279"/>
      <c r="AE77" s="279"/>
      <c r="AF77" s="279"/>
    </row>
    <row r="78" spans="1:32" s="123" customFormat="1" ht="14.45" customHeight="1" x14ac:dyDescent="0.2">
      <c r="A78" s="1406" t="s">
        <v>411</v>
      </c>
      <c r="B78" s="1407"/>
      <c r="C78" s="170"/>
      <c r="D78" s="168"/>
      <c r="E78" s="168"/>
      <c r="F78" s="168"/>
      <c r="G78" s="168"/>
      <c r="H78" s="170"/>
      <c r="I78" s="168"/>
      <c r="J78" s="168"/>
      <c r="K78" s="170"/>
      <c r="L78" s="168"/>
      <c r="M78" s="168"/>
      <c r="N78" s="170"/>
      <c r="O78" s="168"/>
      <c r="P78" s="168"/>
      <c r="Q78" s="170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97">
        <f>VLOOKUP($A$87,'4_Level 4'!$A$78:$R$214,5,FALSE)</f>
        <v>441000</v>
      </c>
      <c r="AC78" s="173"/>
      <c r="AD78" s="168">
        <f>AB78-AC78</f>
        <v>441000</v>
      </c>
      <c r="AE78" s="97">
        <f>ROUND(AD78/$AE$89,0)</f>
        <v>36750</v>
      </c>
      <c r="AF78" s="97">
        <f>VLOOKUP($A$87,'4_Level 4'!$A$78:$R$214,5,FALSE)</f>
        <v>441000</v>
      </c>
    </row>
    <row r="79" spans="1:32" s="123" customFormat="1" ht="14.45" customHeight="1" x14ac:dyDescent="0.2">
      <c r="A79" s="1404" t="s">
        <v>430</v>
      </c>
      <c r="B79" s="1405"/>
      <c r="C79" s="170"/>
      <c r="D79" s="168"/>
      <c r="E79" s="168"/>
      <c r="F79" s="168"/>
      <c r="G79" s="168"/>
      <c r="H79" s="170"/>
      <c r="I79" s="168"/>
      <c r="J79" s="168"/>
      <c r="K79" s="170"/>
      <c r="L79" s="168"/>
      <c r="M79" s="168"/>
      <c r="N79" s="170"/>
      <c r="O79" s="168"/>
      <c r="P79" s="168"/>
      <c r="Q79" s="170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72"/>
      <c r="AC79" s="173"/>
      <c r="AD79" s="168"/>
      <c r="AE79" s="172"/>
      <c r="AF79" s="97">
        <f>VLOOKUP($A$87,'4_Level 4'!$A$78:$R$214,10,FALSE)</f>
        <v>0</v>
      </c>
    </row>
    <row r="80" spans="1:32" ht="14.45" customHeight="1" x14ac:dyDescent="0.2">
      <c r="A80" s="1417" t="s">
        <v>1544</v>
      </c>
      <c r="B80" s="1418"/>
      <c r="C80" s="170"/>
      <c r="D80" s="168"/>
      <c r="E80" s="168"/>
      <c r="F80" s="168"/>
      <c r="G80" s="168"/>
      <c r="H80" s="170"/>
      <c r="I80" s="168"/>
      <c r="J80" s="168"/>
      <c r="K80" s="170"/>
      <c r="L80" s="168"/>
      <c r="M80" s="168"/>
      <c r="N80" s="170"/>
      <c r="O80" s="168"/>
      <c r="P80" s="168"/>
      <c r="Q80" s="170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97">
        <f>VLOOKUP($A$87,'4_Level 4'!$A$78:$R$214,12,FALSE)</f>
        <v>0</v>
      </c>
      <c r="AC80" s="173"/>
      <c r="AD80" s="168">
        <f>AB80-AC80</f>
        <v>0</v>
      </c>
      <c r="AE80" s="97">
        <f>ROUND(AD80/$AE$89,0)</f>
        <v>0</v>
      </c>
      <c r="AF80" s="97">
        <f>VLOOKUP($A$87,'4_Level 4'!$A$78:$R$214,12,FALSE)</f>
        <v>0</v>
      </c>
    </row>
    <row r="81" spans="1:32" s="123" customFormat="1" ht="14.45" customHeight="1" x14ac:dyDescent="0.2">
      <c r="A81" s="1417" t="s">
        <v>429</v>
      </c>
      <c r="B81" s="1418"/>
      <c r="C81" s="170"/>
      <c r="D81" s="168"/>
      <c r="E81" s="168"/>
      <c r="F81" s="168"/>
      <c r="G81" s="168"/>
      <c r="H81" s="170"/>
      <c r="I81" s="168"/>
      <c r="J81" s="168"/>
      <c r="K81" s="170"/>
      <c r="L81" s="168"/>
      <c r="M81" s="168"/>
      <c r="N81" s="170"/>
      <c r="O81" s="168"/>
      <c r="P81" s="168"/>
      <c r="Q81" s="170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72"/>
      <c r="AC81" s="173"/>
      <c r="AD81" s="168"/>
      <c r="AE81" s="172"/>
      <c r="AF81" s="97">
        <f>VLOOKUP($A$87,'4_Level 4'!$A$78:$R$214,13,FALSE)</f>
        <v>0</v>
      </c>
    </row>
    <row r="82" spans="1:32" s="123" customFormat="1" ht="14.45" customHeight="1" x14ac:dyDescent="0.2">
      <c r="A82" s="1415" t="s">
        <v>254</v>
      </c>
      <c r="B82" s="1416"/>
      <c r="C82" s="171"/>
      <c r="D82" s="169"/>
      <c r="E82" s="169"/>
      <c r="F82" s="169"/>
      <c r="G82" s="169"/>
      <c r="H82" s="171"/>
      <c r="I82" s="169"/>
      <c r="J82" s="169"/>
      <c r="K82" s="171"/>
      <c r="L82" s="169"/>
      <c r="M82" s="169"/>
      <c r="N82" s="171"/>
      <c r="O82" s="169"/>
      <c r="P82" s="169"/>
      <c r="Q82" s="171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95">
        <f>VLOOKUP($A$87,'4_Level 4'!$A$78:$R$214,17,FALSE)</f>
        <v>8142</v>
      </c>
      <c r="AC82" s="53"/>
      <c r="AD82" s="169">
        <f>AB82-AC82</f>
        <v>8142</v>
      </c>
      <c r="AE82" s="95">
        <f>ROUND(AD82/$AE$89,0)</f>
        <v>679</v>
      </c>
      <c r="AF82" s="95">
        <f>VLOOKUP($A$87,'4_Level 4'!$A$78:$R$214,17,FALSE)</f>
        <v>8142</v>
      </c>
    </row>
    <row r="83" spans="1:32" s="123" customFormat="1" ht="14.45" customHeight="1" thickBot="1" x14ac:dyDescent="0.25">
      <c r="A83" s="1402" t="s">
        <v>461</v>
      </c>
      <c r="B83" s="1403"/>
      <c r="C83" s="248">
        <f>SUM(C76:C82)</f>
        <v>1379</v>
      </c>
      <c r="D83" s="247"/>
      <c r="E83" s="273">
        <f>SUM(E76:E82)</f>
        <v>11510059.49081807</v>
      </c>
      <c r="F83" s="273"/>
      <c r="G83" s="273">
        <f>SUM(G76:G82)</f>
        <v>985723.20727941149</v>
      </c>
      <c r="H83" s="248">
        <v>890</v>
      </c>
      <c r="I83" s="247"/>
      <c r="J83" s="273">
        <v>416191.0811190207</v>
      </c>
      <c r="K83" s="248">
        <v>0</v>
      </c>
      <c r="L83" s="247"/>
      <c r="M83" s="273">
        <v>0</v>
      </c>
      <c r="N83" s="248">
        <v>65</v>
      </c>
      <c r="O83" s="247"/>
      <c r="P83" s="273">
        <v>207925.66061039385</v>
      </c>
      <c r="Q83" s="248">
        <v>0</v>
      </c>
      <c r="R83" s="247"/>
      <c r="S83" s="273">
        <v>0</v>
      </c>
      <c r="T83" s="247">
        <f t="shared" ref="T83:AF83" si="18">SUM(T76:T82)</f>
        <v>13119899</v>
      </c>
      <c r="U83" s="247">
        <f t="shared" si="18"/>
        <v>0</v>
      </c>
      <c r="V83" s="247">
        <f t="shared" si="18"/>
        <v>0</v>
      </c>
      <c r="W83" s="247">
        <f t="shared" si="18"/>
        <v>0</v>
      </c>
      <c r="X83" s="247">
        <f t="shared" si="18"/>
        <v>13119899</v>
      </c>
      <c r="Y83" s="247">
        <f t="shared" si="18"/>
        <v>-32800</v>
      </c>
      <c r="Z83" s="247">
        <f t="shared" si="18"/>
        <v>13087099</v>
      </c>
      <c r="AA83" s="273">
        <f t="shared" si="18"/>
        <v>0</v>
      </c>
      <c r="AB83" s="249">
        <f t="shared" si="18"/>
        <v>13536241</v>
      </c>
      <c r="AC83" s="247">
        <f t="shared" si="18"/>
        <v>0</v>
      </c>
      <c r="AD83" s="247">
        <f t="shared" si="18"/>
        <v>13536241</v>
      </c>
      <c r="AE83" s="249">
        <f t="shared" si="18"/>
        <v>1128021</v>
      </c>
      <c r="AF83" s="249">
        <f t="shared" si="18"/>
        <v>13536241</v>
      </c>
    </row>
    <row r="84" spans="1:32" customFormat="1" ht="8.4499999999999993" customHeight="1" thickTop="1" x14ac:dyDescent="0.2"/>
    <row r="85" spans="1:32" customFormat="1" ht="13.9" customHeight="1" x14ac:dyDescent="0.2">
      <c r="B85" s="303" t="s">
        <v>464</v>
      </c>
      <c r="C85" s="305">
        <f>[2]Exceptions!$C$5</f>
        <v>506</v>
      </c>
      <c r="D85" s="401">
        <f>'Source Data'!F42+'Source Data'!M42</f>
        <v>8092.1347109485268</v>
      </c>
      <c r="E85" s="401">
        <f>C85*D85</f>
        <v>4094620.1637399546</v>
      </c>
    </row>
    <row r="86" spans="1:32" customFormat="1" ht="13.9" customHeight="1" x14ac:dyDescent="0.2">
      <c r="B86" s="304" t="s">
        <v>465</v>
      </c>
      <c r="C86" s="306">
        <f>[2]Exceptions!$C$16</f>
        <v>179</v>
      </c>
      <c r="D86" s="53">
        <f>D42</f>
        <v>8926.1347109485268</v>
      </c>
      <c r="E86" s="53">
        <f>C86*D86</f>
        <v>1597778.1132597863</v>
      </c>
    </row>
    <row r="87" spans="1:32" ht="16.149999999999999" customHeight="1" x14ac:dyDescent="0.2">
      <c r="A87" s="108">
        <v>331001</v>
      </c>
      <c r="B87" s="108" t="s">
        <v>549</v>
      </c>
      <c r="C87" s="530">
        <f>SUM(C85:C86)</f>
        <v>685</v>
      </c>
      <c r="D87" s="116"/>
      <c r="E87" s="116"/>
      <c r="F87" s="116"/>
      <c r="G87" s="116"/>
      <c r="H87" s="116"/>
      <c r="I87" s="116"/>
      <c r="J87" s="116"/>
      <c r="K87" s="116"/>
      <c r="L87"/>
      <c r="M87"/>
      <c r="N87"/>
      <c r="O87"/>
      <c r="P87"/>
      <c r="Q87"/>
      <c r="R87"/>
      <c r="S87"/>
      <c r="T87" s="116"/>
      <c r="U87" s="116"/>
      <c r="V87" s="116"/>
      <c r="W87" s="116"/>
      <c r="X87" s="116"/>
      <c r="Y87" s="116"/>
      <c r="Z87" s="274"/>
      <c r="AA87" s="116"/>
      <c r="AB87" s="116"/>
      <c r="AC87" s="116"/>
      <c r="AD87" s="116"/>
      <c r="AF87" s="116"/>
    </row>
    <row r="88" spans="1:32" ht="16.149999999999999" customHeight="1" x14ac:dyDescent="0.2">
      <c r="A88"/>
      <c r="B88" t="s">
        <v>41</v>
      </c>
      <c r="C88" s="530">
        <f>C42</f>
        <v>685</v>
      </c>
      <c r="D88" s="116"/>
      <c r="E88" s="116"/>
      <c r="F88" s="116"/>
      <c r="G88" s="116"/>
      <c r="H88" s="116"/>
      <c r="I88" s="116"/>
      <c r="J88" s="116"/>
      <c r="K88" s="116"/>
      <c r="L88" s="116"/>
      <c r="M88" s="116"/>
      <c r="N88" s="116"/>
      <c r="O88" s="116"/>
      <c r="P88" s="116"/>
      <c r="Q88" s="116"/>
      <c r="R88" s="116"/>
      <c r="S88" s="116"/>
      <c r="T88" s="116"/>
      <c r="U88" s="116"/>
      <c r="V88" s="116"/>
      <c r="W88" s="116"/>
      <c r="X88" s="116"/>
      <c r="Y88" s="116"/>
      <c r="Z88" s="274"/>
      <c r="AA88" s="116"/>
      <c r="AB88" s="116"/>
      <c r="AC88" s="116"/>
      <c r="AD88" s="116"/>
      <c r="AE88" s="116"/>
      <c r="AF88" s="116"/>
    </row>
    <row r="89" spans="1:32" ht="16.149999999999999" customHeight="1" x14ac:dyDescent="0.2">
      <c r="A89"/>
      <c r="B89"/>
      <c r="C89" s="530">
        <f>C87-C88</f>
        <v>0</v>
      </c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AE89" s="108">
        <v>12</v>
      </c>
    </row>
    <row r="90" spans="1:32" x14ac:dyDescent="0.2">
      <c r="A90"/>
      <c r="B90"/>
      <c r="F90"/>
      <c r="G90"/>
      <c r="H90"/>
      <c r="I90"/>
      <c r="J90"/>
      <c r="K90"/>
      <c r="L90"/>
      <c r="M90"/>
      <c r="N90"/>
      <c r="O90"/>
      <c r="P90"/>
      <c r="Q90"/>
      <c r="R90"/>
      <c r="S90"/>
    </row>
    <row r="91" spans="1:32" x14ac:dyDescent="0.2">
      <c r="A91"/>
      <c r="B91"/>
    </row>
    <row r="92" spans="1:32" x14ac:dyDescent="0.2">
      <c r="A92"/>
      <c r="B92"/>
    </row>
    <row r="93" spans="1:32" x14ac:dyDescent="0.2">
      <c r="A93"/>
      <c r="B93"/>
    </row>
    <row r="94" spans="1:32" x14ac:dyDescent="0.2">
      <c r="A94"/>
      <c r="B94"/>
    </row>
    <row r="95" spans="1:32" x14ac:dyDescent="0.2">
      <c r="A95"/>
      <c r="B95"/>
    </row>
  </sheetData>
  <mergeCells count="30">
    <mergeCell ref="A78:B78"/>
    <mergeCell ref="X2:X3"/>
    <mergeCell ref="Y2:Y3"/>
    <mergeCell ref="A1:B3"/>
    <mergeCell ref="N2:P2"/>
    <mergeCell ref="K1:T1"/>
    <mergeCell ref="U1:AA1"/>
    <mergeCell ref="A76:B76"/>
    <mergeCell ref="A77:B77"/>
    <mergeCell ref="T2:T3"/>
    <mergeCell ref="U2:W2"/>
    <mergeCell ref="D2:G2"/>
    <mergeCell ref="H2:J2"/>
    <mergeCell ref="K2:M2"/>
    <mergeCell ref="A79:B79"/>
    <mergeCell ref="A80:B80"/>
    <mergeCell ref="A81:B81"/>
    <mergeCell ref="A82:B82"/>
    <mergeCell ref="A83:B83"/>
    <mergeCell ref="AB1:AF1"/>
    <mergeCell ref="AD2:AD3"/>
    <mergeCell ref="AE2:AE3"/>
    <mergeCell ref="AF2:AF3"/>
    <mergeCell ref="C1:J1"/>
    <mergeCell ref="AB2:AB3"/>
    <mergeCell ref="AC2:AC3"/>
    <mergeCell ref="C2:C3"/>
    <mergeCell ref="Z2:Z3"/>
    <mergeCell ref="AA2:AA3"/>
    <mergeCell ref="Q2:S2"/>
  </mergeCells>
  <printOptions horizontalCentered="1"/>
  <pageMargins left="0.3" right="0.3" top="0.55000000000000004" bottom="0.45" header="0.25" footer="0.25"/>
  <pageSetup paperSize="5" scale="65" firstPageNumber="50" fitToWidth="0" fitToHeight="0" orientation="portrait" r:id="rId1"/>
  <headerFooter alignWithMargins="0">
    <oddHeader>&amp;L&amp;"Arial,Bold"&amp;18&amp;K000000FY2018-19 Budget Letter</oddHeader>
    <oddFooter>&amp;R&amp;P</oddFooter>
  </headerFooter>
  <colBreaks count="3" manualBreakCount="3">
    <brk id="10" max="1048575" man="1"/>
    <brk id="20" max="1048575" man="1"/>
    <brk id="27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F90"/>
  <sheetViews>
    <sheetView view="pageBreakPreview" zoomScaleNormal="100" zoomScaleSheetLayoutView="100" workbookViewId="0">
      <pane xSplit="2" ySplit="6" topLeftCell="C7" activePane="bottomRight" state="frozen"/>
      <selection activeCell="M18" sqref="M18"/>
      <selection pane="topRight" activeCell="M18" sqref="M18"/>
      <selection pane="bottomLeft" activeCell="M18" sqref="M18"/>
      <selection pane="bottomRight" activeCell="M18" sqref="M18"/>
    </sheetView>
  </sheetViews>
  <sheetFormatPr defaultColWidth="8.85546875" defaultRowHeight="12.75" x14ac:dyDescent="0.2"/>
  <cols>
    <col min="1" max="1" width="5" style="108" customWidth="1"/>
    <col min="2" max="2" width="27.42578125" style="108" customWidth="1"/>
    <col min="3" max="3" width="12.140625" style="108" bestFit="1" customWidth="1"/>
    <col min="4" max="4" width="10" style="108" customWidth="1"/>
    <col min="5" max="5" width="14.140625" style="108" customWidth="1"/>
    <col min="6" max="6" width="10" style="108" customWidth="1"/>
    <col min="7" max="7" width="14.140625" style="108" customWidth="1"/>
    <col min="8" max="8" width="11.5703125" style="108" customWidth="1"/>
    <col min="9" max="9" width="10" style="108" customWidth="1"/>
    <col min="10" max="10" width="11.28515625" style="108" customWidth="1"/>
    <col min="11" max="11" width="11.5703125" style="108" customWidth="1"/>
    <col min="12" max="12" width="10" style="108" customWidth="1"/>
    <col min="13" max="13" width="11.28515625" style="108" customWidth="1"/>
    <col min="14" max="14" width="11.5703125" style="108" customWidth="1"/>
    <col min="15" max="15" width="10" style="108" customWidth="1"/>
    <col min="16" max="16" width="11.28515625" style="108" customWidth="1"/>
    <col min="17" max="17" width="11.5703125" style="108" customWidth="1"/>
    <col min="18" max="18" width="10" style="108" customWidth="1"/>
    <col min="19" max="19" width="11.28515625" style="108" customWidth="1"/>
    <col min="20" max="20" width="13.140625" style="108" customWidth="1"/>
    <col min="21" max="24" width="14.85546875" style="108" customWidth="1"/>
    <col min="25" max="25" width="12.7109375" style="108" customWidth="1"/>
    <col min="26" max="26" width="14.85546875" style="108" customWidth="1"/>
    <col min="27" max="27" width="16.28515625" style="108" customWidth="1"/>
    <col min="28" max="28" width="17.28515625" style="108" bestFit="1" customWidth="1"/>
    <col min="29" max="31" width="15.28515625" style="108" customWidth="1"/>
    <col min="32" max="32" width="18.85546875" style="108" customWidth="1"/>
    <col min="33" max="16384" width="8.85546875" style="108"/>
  </cols>
  <sheetData>
    <row r="1" spans="1:32" ht="19.899999999999999" customHeight="1" x14ac:dyDescent="0.2">
      <c r="A1" s="1411" t="s">
        <v>462</v>
      </c>
      <c r="B1" s="1394"/>
      <c r="C1" s="1379" t="s">
        <v>315</v>
      </c>
      <c r="D1" s="1380"/>
      <c r="E1" s="1380"/>
      <c r="F1" s="1380"/>
      <c r="G1" s="1380"/>
      <c r="H1" s="1380"/>
      <c r="I1" s="1380"/>
      <c r="J1" s="1381"/>
      <c r="K1" s="1412" t="s">
        <v>315</v>
      </c>
      <c r="L1" s="1413"/>
      <c r="M1" s="1413"/>
      <c r="N1" s="1413"/>
      <c r="O1" s="1413"/>
      <c r="P1" s="1413"/>
      <c r="Q1" s="1413"/>
      <c r="R1" s="1413"/>
      <c r="S1" s="1413"/>
      <c r="T1" s="1414"/>
      <c r="U1" s="1379" t="s">
        <v>315</v>
      </c>
      <c r="V1" s="1380"/>
      <c r="W1" s="1380"/>
      <c r="X1" s="1380"/>
      <c r="Y1" s="1380"/>
      <c r="Z1" s="1380"/>
      <c r="AA1" s="1381"/>
      <c r="AB1" s="1379" t="s">
        <v>315</v>
      </c>
      <c r="AC1" s="1380"/>
      <c r="AD1" s="1380"/>
      <c r="AE1" s="1380"/>
      <c r="AF1" s="1381"/>
    </row>
    <row r="2" spans="1:32" ht="30" customHeight="1" x14ac:dyDescent="0.2">
      <c r="A2" s="1395"/>
      <c r="B2" s="1396"/>
      <c r="C2" s="1386" t="s">
        <v>1284</v>
      </c>
      <c r="D2" s="1376" t="s">
        <v>726</v>
      </c>
      <c r="E2" s="1377"/>
      <c r="F2" s="1377"/>
      <c r="G2" s="1378"/>
      <c r="H2" s="1376" t="s">
        <v>1378</v>
      </c>
      <c r="I2" s="1390"/>
      <c r="J2" s="1391"/>
      <c r="K2" s="1376" t="s">
        <v>1375</v>
      </c>
      <c r="L2" s="1390"/>
      <c r="M2" s="1391"/>
      <c r="N2" s="1376" t="s">
        <v>1376</v>
      </c>
      <c r="O2" s="1390"/>
      <c r="P2" s="1391"/>
      <c r="Q2" s="1376" t="s">
        <v>1377</v>
      </c>
      <c r="R2" s="1390"/>
      <c r="S2" s="1391"/>
      <c r="T2" s="1386" t="s">
        <v>501</v>
      </c>
      <c r="U2" s="1392" t="s">
        <v>230</v>
      </c>
      <c r="V2" s="1392"/>
      <c r="W2" s="1392"/>
      <c r="X2" s="1386" t="s">
        <v>502</v>
      </c>
      <c r="Y2" s="1387" t="s">
        <v>452</v>
      </c>
      <c r="Z2" s="1387" t="s">
        <v>503</v>
      </c>
      <c r="AA2" s="1400" t="s">
        <v>1321</v>
      </c>
      <c r="AB2" s="1386" t="s">
        <v>1384</v>
      </c>
      <c r="AC2" s="1386" t="s">
        <v>270</v>
      </c>
      <c r="AD2" s="1386" t="s">
        <v>271</v>
      </c>
      <c r="AE2" s="1386" t="s">
        <v>233</v>
      </c>
      <c r="AF2" s="1386" t="s">
        <v>1385</v>
      </c>
    </row>
    <row r="3" spans="1:32" ht="94.5" customHeight="1" x14ac:dyDescent="0.2">
      <c r="A3" s="1397"/>
      <c r="B3" s="1398"/>
      <c r="C3" s="1399"/>
      <c r="D3" s="774" t="s">
        <v>454</v>
      </c>
      <c r="E3" s="774" t="s">
        <v>728</v>
      </c>
      <c r="F3" s="774" t="s">
        <v>454</v>
      </c>
      <c r="G3" s="774" t="s">
        <v>727</v>
      </c>
      <c r="H3" s="1005" t="s">
        <v>1283</v>
      </c>
      <c r="I3" s="774" t="s">
        <v>454</v>
      </c>
      <c r="J3" s="774" t="s">
        <v>325</v>
      </c>
      <c r="K3" s="1005" t="s">
        <v>1282</v>
      </c>
      <c r="L3" s="774" t="s">
        <v>454</v>
      </c>
      <c r="M3" s="774" t="s">
        <v>325</v>
      </c>
      <c r="N3" s="1005" t="s">
        <v>1281</v>
      </c>
      <c r="O3" s="774" t="s">
        <v>454</v>
      </c>
      <c r="P3" s="774" t="s">
        <v>325</v>
      </c>
      <c r="Q3" s="1005" t="s">
        <v>1281</v>
      </c>
      <c r="R3" s="774" t="s">
        <v>454</v>
      </c>
      <c r="S3" s="774" t="s">
        <v>325</v>
      </c>
      <c r="T3" s="1386"/>
      <c r="U3" s="775" t="s">
        <v>1279</v>
      </c>
      <c r="V3" s="775" t="s">
        <v>1280</v>
      </c>
      <c r="W3" s="775" t="s">
        <v>232</v>
      </c>
      <c r="X3" s="1386"/>
      <c r="Y3" s="1388"/>
      <c r="Z3" s="1388"/>
      <c r="AA3" s="1401"/>
      <c r="AB3" s="1386"/>
      <c r="AC3" s="1386"/>
      <c r="AD3" s="1386"/>
      <c r="AE3" s="1386"/>
      <c r="AF3" s="1386"/>
    </row>
    <row r="4" spans="1:32" ht="14.25" customHeight="1" x14ac:dyDescent="0.2">
      <c r="A4" s="285"/>
      <c r="B4" s="286"/>
      <c r="C4" s="287">
        <v>1</v>
      </c>
      <c r="D4" s="287">
        <f t="shared" ref="D4:AA4" si="0">C4+1</f>
        <v>2</v>
      </c>
      <c r="E4" s="287">
        <f t="shared" si="0"/>
        <v>3</v>
      </c>
      <c r="F4" s="287">
        <f>E4+1</f>
        <v>4</v>
      </c>
      <c r="G4" s="287">
        <f>F4+1</f>
        <v>5</v>
      </c>
      <c r="H4" s="287">
        <f>G4+1</f>
        <v>6</v>
      </c>
      <c r="I4" s="287">
        <f t="shared" si="0"/>
        <v>7</v>
      </c>
      <c r="J4" s="287">
        <f t="shared" si="0"/>
        <v>8</v>
      </c>
      <c r="K4" s="287">
        <f t="shared" si="0"/>
        <v>9</v>
      </c>
      <c r="L4" s="287">
        <f t="shared" si="0"/>
        <v>10</v>
      </c>
      <c r="M4" s="287">
        <f t="shared" si="0"/>
        <v>11</v>
      </c>
      <c r="N4" s="287">
        <f t="shared" si="0"/>
        <v>12</v>
      </c>
      <c r="O4" s="287">
        <f t="shared" si="0"/>
        <v>13</v>
      </c>
      <c r="P4" s="287">
        <f t="shared" si="0"/>
        <v>14</v>
      </c>
      <c r="Q4" s="287">
        <f t="shared" si="0"/>
        <v>15</v>
      </c>
      <c r="R4" s="287">
        <f t="shared" si="0"/>
        <v>16</v>
      </c>
      <c r="S4" s="287">
        <f t="shared" si="0"/>
        <v>17</v>
      </c>
      <c r="T4" s="287">
        <f t="shared" si="0"/>
        <v>18</v>
      </c>
      <c r="U4" s="287">
        <f t="shared" si="0"/>
        <v>19</v>
      </c>
      <c r="V4" s="287">
        <f t="shared" si="0"/>
        <v>20</v>
      </c>
      <c r="W4" s="287">
        <f t="shared" si="0"/>
        <v>21</v>
      </c>
      <c r="X4" s="287">
        <f t="shared" si="0"/>
        <v>22</v>
      </c>
      <c r="Y4" s="287">
        <f t="shared" si="0"/>
        <v>23</v>
      </c>
      <c r="Z4" s="287">
        <f t="shared" si="0"/>
        <v>24</v>
      </c>
      <c r="AA4" s="287">
        <f t="shared" si="0"/>
        <v>25</v>
      </c>
      <c r="AB4" s="287">
        <f>AA4+1</f>
        <v>26</v>
      </c>
      <c r="AC4" s="287">
        <f>AB4+1</f>
        <v>27</v>
      </c>
      <c r="AD4" s="287">
        <f>AC4+1</f>
        <v>28</v>
      </c>
      <c r="AE4" s="287">
        <f>AD4+1</f>
        <v>29</v>
      </c>
      <c r="AF4" s="287">
        <f>AE4+1</f>
        <v>30</v>
      </c>
    </row>
    <row r="5" spans="1:32" s="1129" customFormat="1" ht="36" customHeight="1" x14ac:dyDescent="0.2">
      <c r="A5" s="1126"/>
      <c r="B5" s="1127"/>
      <c r="C5" s="939" t="s">
        <v>1061</v>
      </c>
      <c r="D5" s="939" t="s">
        <v>1073</v>
      </c>
      <c r="E5" s="939" t="s">
        <v>1063</v>
      </c>
      <c r="F5" s="939" t="s">
        <v>965</v>
      </c>
      <c r="G5" s="939" t="s">
        <v>940</v>
      </c>
      <c r="H5" s="939" t="s">
        <v>1374</v>
      </c>
      <c r="I5" s="939" t="s">
        <v>1074</v>
      </c>
      <c r="J5" s="939" t="s">
        <v>1075</v>
      </c>
      <c r="K5" s="939" t="s">
        <v>1373</v>
      </c>
      <c r="L5" s="939" t="s">
        <v>1076</v>
      </c>
      <c r="M5" s="939" t="s">
        <v>1077</v>
      </c>
      <c r="N5" s="939" t="s">
        <v>1371</v>
      </c>
      <c r="O5" s="939" t="s">
        <v>1078</v>
      </c>
      <c r="P5" s="939" t="s">
        <v>1079</v>
      </c>
      <c r="Q5" s="939" t="s">
        <v>1372</v>
      </c>
      <c r="R5" s="939" t="s">
        <v>1080</v>
      </c>
      <c r="S5" s="939" t="s">
        <v>1081</v>
      </c>
      <c r="T5" s="939" t="s">
        <v>1082</v>
      </c>
      <c r="U5" s="939" t="s">
        <v>1363</v>
      </c>
      <c r="V5" s="939" t="s">
        <v>1364</v>
      </c>
      <c r="W5" s="939" t="s">
        <v>1085</v>
      </c>
      <c r="X5" s="939" t="s">
        <v>1086</v>
      </c>
      <c r="Y5" s="939" t="s">
        <v>1087</v>
      </c>
      <c r="Z5" s="939" t="s">
        <v>1088</v>
      </c>
      <c r="AA5" s="939" t="s">
        <v>1069</v>
      </c>
      <c r="AB5" s="939" t="s">
        <v>1563</v>
      </c>
      <c r="AC5" s="939" t="s">
        <v>1370</v>
      </c>
      <c r="AD5" s="939" t="s">
        <v>1089</v>
      </c>
      <c r="AE5" s="939" t="s">
        <v>1383</v>
      </c>
      <c r="AF5" s="939" t="s">
        <v>1564</v>
      </c>
    </row>
    <row r="6" spans="1:32" s="1129" customFormat="1" ht="36" hidden="1" customHeight="1" x14ac:dyDescent="0.2">
      <c r="A6" s="1130"/>
      <c r="B6" s="1131"/>
      <c r="C6" s="943" t="s">
        <v>816</v>
      </c>
      <c r="D6" s="943" t="s">
        <v>816</v>
      </c>
      <c r="E6" s="943" t="s">
        <v>817</v>
      </c>
      <c r="F6" s="943" t="s">
        <v>972</v>
      </c>
      <c r="G6" s="943" t="s">
        <v>817</v>
      </c>
      <c r="H6" s="943" t="s">
        <v>924</v>
      </c>
      <c r="I6" s="943" t="s">
        <v>816</v>
      </c>
      <c r="J6" s="943" t="s">
        <v>817</v>
      </c>
      <c r="K6" s="943" t="s">
        <v>924</v>
      </c>
      <c r="L6" s="943" t="s">
        <v>816</v>
      </c>
      <c r="M6" s="943" t="s">
        <v>817</v>
      </c>
      <c r="N6" s="943" t="s">
        <v>924</v>
      </c>
      <c r="O6" s="943" t="s">
        <v>816</v>
      </c>
      <c r="P6" s="943" t="s">
        <v>817</v>
      </c>
      <c r="Q6" s="943" t="s">
        <v>924</v>
      </c>
      <c r="R6" s="943" t="s">
        <v>816</v>
      </c>
      <c r="S6" s="943" t="s">
        <v>817</v>
      </c>
      <c r="T6" s="943" t="s">
        <v>817</v>
      </c>
      <c r="U6" s="943" t="s">
        <v>1068</v>
      </c>
      <c r="V6" s="943" t="s">
        <v>1068</v>
      </c>
      <c r="W6" s="943" t="s">
        <v>817</v>
      </c>
      <c r="X6" s="943" t="s">
        <v>817</v>
      </c>
      <c r="Y6" s="943" t="s">
        <v>817</v>
      </c>
      <c r="Z6" s="943" t="s">
        <v>817</v>
      </c>
      <c r="AA6" s="943" t="s">
        <v>1069</v>
      </c>
      <c r="AB6" s="943" t="s">
        <v>1090</v>
      </c>
      <c r="AC6" s="943" t="s">
        <v>1070</v>
      </c>
      <c r="AD6" s="943" t="s">
        <v>817</v>
      </c>
      <c r="AE6" s="943" t="s">
        <v>817</v>
      </c>
      <c r="AF6" s="943" t="s">
        <v>1091</v>
      </c>
    </row>
    <row r="7" spans="1:32" ht="16.149999999999999" customHeight="1" x14ac:dyDescent="0.2">
      <c r="A7" s="58">
        <v>1</v>
      </c>
      <c r="B7" s="59" t="s">
        <v>6</v>
      </c>
      <c r="C7" s="270">
        <f>'8_2.1.18 SIS'!AT7</f>
        <v>0</v>
      </c>
      <c r="D7" s="60">
        <f>'Source Data'!O7</f>
        <v>6385.2526768902662</v>
      </c>
      <c r="E7" s="65">
        <f>C7*D7</f>
        <v>0</v>
      </c>
      <c r="F7" s="65">
        <v>536.12413544332276</v>
      </c>
      <c r="G7" s="65">
        <f t="shared" ref="G7:G38" si="1">$C7*F7</f>
        <v>0</v>
      </c>
      <c r="H7" s="289"/>
      <c r="I7" s="60">
        <f>'Source Data'!I7</f>
        <v>658.97263654491974</v>
      </c>
      <c r="J7" s="65">
        <f>H7*I7</f>
        <v>0</v>
      </c>
      <c r="K7" s="289"/>
      <c r="L7" s="60">
        <f>'Source Data'!J7</f>
        <v>179.71980996679628</v>
      </c>
      <c r="M7" s="65">
        <f>K7*L7</f>
        <v>0</v>
      </c>
      <c r="N7" s="289"/>
      <c r="O7" s="60">
        <f>'Source Data'!K7</f>
        <v>4492.9952491699069</v>
      </c>
      <c r="P7" s="65">
        <f>N7*O7</f>
        <v>0</v>
      </c>
      <c r="Q7" s="289"/>
      <c r="R7" s="60">
        <f>'Source Data'!L7</f>
        <v>1797.1980996679629</v>
      </c>
      <c r="S7" s="65">
        <f>Q7*R7</f>
        <v>0</v>
      </c>
      <c r="T7" s="92">
        <v>0</v>
      </c>
      <c r="U7" s="60"/>
      <c r="V7" s="60"/>
      <c r="W7" s="61">
        <f>U7+V7</f>
        <v>0</v>
      </c>
      <c r="X7" s="92">
        <f t="shared" ref="X7:X70" si="2">W7+T7</f>
        <v>0</v>
      </c>
      <c r="Y7" s="65">
        <f>ROUND(X7*-0.25%,0)</f>
        <v>0</v>
      </c>
      <c r="Z7" s="92">
        <f>SUM(X7:Y7)</f>
        <v>0</v>
      </c>
      <c r="AA7" s="60"/>
      <c r="AB7" s="92">
        <f>ROUND(SUM(Z7:AA7),0)</f>
        <v>0</v>
      </c>
      <c r="AC7" s="60"/>
      <c r="AD7" s="60">
        <f>AB7-AC7</f>
        <v>0</v>
      </c>
      <c r="AE7" s="92">
        <f t="shared" ref="AE7:AE38" si="3">ROUND(AD7/$AE$90,0)</f>
        <v>0</v>
      </c>
      <c r="AF7" s="96">
        <f>AB7</f>
        <v>0</v>
      </c>
    </row>
    <row r="8" spans="1:32" ht="16.149999999999999" customHeight="1" x14ac:dyDescent="0.2">
      <c r="A8" s="54">
        <v>2</v>
      </c>
      <c r="B8" s="55" t="s">
        <v>7</v>
      </c>
      <c r="C8" s="271">
        <f>'8_2.1.18 SIS'!AT8</f>
        <v>0</v>
      </c>
      <c r="D8" s="56">
        <f>'Source Data'!O8</f>
        <v>7896.4082403587008</v>
      </c>
      <c r="E8" s="74">
        <f t="shared" ref="E8:E71" si="4">C8*D8</f>
        <v>0</v>
      </c>
      <c r="F8" s="74">
        <v>536.12413544332276</v>
      </c>
      <c r="G8" s="74">
        <f t="shared" si="1"/>
        <v>0</v>
      </c>
      <c r="H8" s="290"/>
      <c r="I8" s="56">
        <f>'Source Data'!I8</f>
        <v>744.36686504426837</v>
      </c>
      <c r="J8" s="74">
        <f t="shared" ref="J8:J71" si="5">H8*I8</f>
        <v>0</v>
      </c>
      <c r="K8" s="290"/>
      <c r="L8" s="56">
        <f>'Source Data'!J8</f>
        <v>203.00914501207316</v>
      </c>
      <c r="M8" s="74">
        <f t="shared" ref="M8:M71" si="6">K8*L8</f>
        <v>0</v>
      </c>
      <c r="N8" s="290"/>
      <c r="O8" s="56">
        <f>'Source Data'!K8</f>
        <v>5075.2286253018301</v>
      </c>
      <c r="P8" s="74">
        <f t="shared" ref="P8:P71" si="7">N8*O8</f>
        <v>0</v>
      </c>
      <c r="Q8" s="290"/>
      <c r="R8" s="56">
        <f>'Source Data'!L8</f>
        <v>2030.0914501207317</v>
      </c>
      <c r="S8" s="74">
        <f t="shared" ref="S8:S71" si="8">Q8*R8</f>
        <v>0</v>
      </c>
      <c r="T8" s="93">
        <v>0</v>
      </c>
      <c r="U8" s="56"/>
      <c r="V8" s="56"/>
      <c r="W8" s="57">
        <f t="shared" ref="W8:W71" si="9">U8+V8</f>
        <v>0</v>
      </c>
      <c r="X8" s="93">
        <f t="shared" si="2"/>
        <v>0</v>
      </c>
      <c r="Y8" s="74">
        <f t="shared" ref="Y8:Y71" si="10">ROUND(X8*-0.25%,0)</f>
        <v>0</v>
      </c>
      <c r="Z8" s="93">
        <f t="shared" ref="Z8:Z71" si="11">SUM(X8:Y8)</f>
        <v>0</v>
      </c>
      <c r="AA8" s="56"/>
      <c r="AB8" s="93">
        <f t="shared" ref="AB8:AB71" si="12">ROUND(SUM(Z8:AA8),0)</f>
        <v>0</v>
      </c>
      <c r="AC8" s="56"/>
      <c r="AD8" s="56">
        <f t="shared" ref="AD8:AD71" si="13">AB8-AC8</f>
        <v>0</v>
      </c>
      <c r="AE8" s="93">
        <f t="shared" si="3"/>
        <v>0</v>
      </c>
      <c r="AF8" s="97">
        <f t="shared" ref="AF8:AF71" si="14">AB8</f>
        <v>0</v>
      </c>
    </row>
    <row r="9" spans="1:32" ht="16.149999999999999" customHeight="1" x14ac:dyDescent="0.2">
      <c r="A9" s="54">
        <v>3</v>
      </c>
      <c r="B9" s="55" t="s">
        <v>8</v>
      </c>
      <c r="C9" s="271">
        <f>'8_2.1.18 SIS'!AT9</f>
        <v>0</v>
      </c>
      <c r="D9" s="56">
        <f>'Source Data'!O9</f>
        <v>9430.4466078757869</v>
      </c>
      <c r="E9" s="74">
        <f t="shared" si="4"/>
        <v>0</v>
      </c>
      <c r="F9" s="74">
        <v>536.12413544332276</v>
      </c>
      <c r="G9" s="74">
        <f t="shared" si="1"/>
        <v>0</v>
      </c>
      <c r="H9" s="290"/>
      <c r="I9" s="56">
        <f>'Source Data'!I9</f>
        <v>529.43529443774321</v>
      </c>
      <c r="J9" s="74">
        <f t="shared" si="5"/>
        <v>0</v>
      </c>
      <c r="K9" s="290"/>
      <c r="L9" s="56">
        <f>'Source Data'!J9</f>
        <v>144.39144393756632</v>
      </c>
      <c r="M9" s="74">
        <f t="shared" si="6"/>
        <v>0</v>
      </c>
      <c r="N9" s="290"/>
      <c r="O9" s="56">
        <f>'Source Data'!K9</f>
        <v>3609.7860984391582</v>
      </c>
      <c r="P9" s="74">
        <f t="shared" si="7"/>
        <v>0</v>
      </c>
      <c r="Q9" s="290"/>
      <c r="R9" s="56">
        <f>'Source Data'!L9</f>
        <v>1443.9144393756631</v>
      </c>
      <c r="S9" s="74">
        <f t="shared" si="8"/>
        <v>0</v>
      </c>
      <c r="T9" s="93">
        <v>0</v>
      </c>
      <c r="U9" s="56"/>
      <c r="V9" s="56"/>
      <c r="W9" s="57">
        <f t="shared" si="9"/>
        <v>0</v>
      </c>
      <c r="X9" s="93">
        <f t="shared" si="2"/>
        <v>0</v>
      </c>
      <c r="Y9" s="74">
        <f t="shared" si="10"/>
        <v>0</v>
      </c>
      <c r="Z9" s="93">
        <f t="shared" si="11"/>
        <v>0</v>
      </c>
      <c r="AA9" s="56"/>
      <c r="AB9" s="93">
        <f t="shared" si="12"/>
        <v>0</v>
      </c>
      <c r="AC9" s="56"/>
      <c r="AD9" s="56">
        <f t="shared" si="13"/>
        <v>0</v>
      </c>
      <c r="AE9" s="93">
        <f t="shared" si="3"/>
        <v>0</v>
      </c>
      <c r="AF9" s="97">
        <f t="shared" si="14"/>
        <v>0</v>
      </c>
    </row>
    <row r="10" spans="1:32" ht="16.149999999999999" customHeight="1" x14ac:dyDescent="0.2">
      <c r="A10" s="54">
        <v>4</v>
      </c>
      <c r="B10" s="55" t="s">
        <v>9</v>
      </c>
      <c r="C10" s="271">
        <f>'8_2.1.18 SIS'!AT10</f>
        <v>1</v>
      </c>
      <c r="D10" s="56">
        <f>'Source Data'!O10</f>
        <v>8236.6703933253812</v>
      </c>
      <c r="E10" s="74">
        <f t="shared" si="4"/>
        <v>8236.6703933253812</v>
      </c>
      <c r="F10" s="74">
        <v>536.12413544332276</v>
      </c>
      <c r="G10" s="74">
        <f t="shared" si="1"/>
        <v>536.12413544332276</v>
      </c>
      <c r="H10" s="290"/>
      <c r="I10" s="56">
        <f>'Source Data'!I10</f>
        <v>687.66452541183287</v>
      </c>
      <c r="J10" s="74">
        <f t="shared" si="5"/>
        <v>0</v>
      </c>
      <c r="K10" s="290"/>
      <c r="L10" s="56">
        <f>'Source Data'!J10</f>
        <v>187.54487056686349</v>
      </c>
      <c r="M10" s="74">
        <f t="shared" si="6"/>
        <v>0</v>
      </c>
      <c r="N10" s="290"/>
      <c r="O10" s="56">
        <f>'Source Data'!K10</f>
        <v>4688.6217641715884</v>
      </c>
      <c r="P10" s="74">
        <f t="shared" si="7"/>
        <v>0</v>
      </c>
      <c r="Q10" s="290"/>
      <c r="R10" s="56">
        <f>'Source Data'!L10</f>
        <v>1875.4487056686353</v>
      </c>
      <c r="S10" s="74">
        <f t="shared" si="8"/>
        <v>0</v>
      </c>
      <c r="T10" s="93">
        <v>8773</v>
      </c>
      <c r="U10" s="56"/>
      <c r="V10" s="56"/>
      <c r="W10" s="57">
        <f t="shared" si="9"/>
        <v>0</v>
      </c>
      <c r="X10" s="93">
        <f t="shared" si="2"/>
        <v>8773</v>
      </c>
      <c r="Y10" s="74">
        <f t="shared" si="10"/>
        <v>-22</v>
      </c>
      <c r="Z10" s="93">
        <f t="shared" si="11"/>
        <v>8751</v>
      </c>
      <c r="AA10" s="56"/>
      <c r="AB10" s="93">
        <f t="shared" si="12"/>
        <v>8751</v>
      </c>
      <c r="AC10" s="56"/>
      <c r="AD10" s="56">
        <f t="shared" si="13"/>
        <v>8751</v>
      </c>
      <c r="AE10" s="93">
        <f t="shared" si="3"/>
        <v>729</v>
      </c>
      <c r="AF10" s="97">
        <f t="shared" si="14"/>
        <v>8751</v>
      </c>
    </row>
    <row r="11" spans="1:32" ht="16.149999999999999" customHeight="1" x14ac:dyDescent="0.2">
      <c r="A11" s="49">
        <v>5</v>
      </c>
      <c r="B11" s="50" t="s">
        <v>10</v>
      </c>
      <c r="C11" s="272">
        <f>'8_2.1.18 SIS'!AT11</f>
        <v>718</v>
      </c>
      <c r="D11" s="51">
        <f>'Source Data'!O11</f>
        <v>6175.2088110316745</v>
      </c>
      <c r="E11" s="80">
        <f t="shared" si="4"/>
        <v>4433799.9263207419</v>
      </c>
      <c r="F11" s="80">
        <v>536.12413544332276</v>
      </c>
      <c r="G11" s="80">
        <f t="shared" si="1"/>
        <v>384937.12924830575</v>
      </c>
      <c r="H11" s="291"/>
      <c r="I11" s="51">
        <f>'Source Data'!I11</f>
        <v>699.44299073701018</v>
      </c>
      <c r="J11" s="80">
        <f t="shared" si="5"/>
        <v>0</v>
      </c>
      <c r="K11" s="291"/>
      <c r="L11" s="51">
        <f>'Source Data'!J11</f>
        <v>190.75717929191185</v>
      </c>
      <c r="M11" s="80">
        <f t="shared" si="6"/>
        <v>0</v>
      </c>
      <c r="N11" s="291"/>
      <c r="O11" s="51">
        <f>'Source Data'!K11</f>
        <v>4768.9294822977972</v>
      </c>
      <c r="P11" s="80">
        <f t="shared" si="7"/>
        <v>0</v>
      </c>
      <c r="Q11" s="291"/>
      <c r="R11" s="51">
        <f>'Source Data'!L11</f>
        <v>1907.5717929191187</v>
      </c>
      <c r="S11" s="80">
        <f t="shared" si="8"/>
        <v>0</v>
      </c>
      <c r="T11" s="94">
        <v>5278271</v>
      </c>
      <c r="U11" s="51"/>
      <c r="V11" s="51"/>
      <c r="W11" s="52">
        <f t="shared" si="9"/>
        <v>0</v>
      </c>
      <c r="X11" s="94">
        <f t="shared" si="2"/>
        <v>5278271</v>
      </c>
      <c r="Y11" s="80">
        <f t="shared" si="10"/>
        <v>-13196</v>
      </c>
      <c r="Z11" s="94">
        <f t="shared" si="11"/>
        <v>5265075</v>
      </c>
      <c r="AA11" s="51"/>
      <c r="AB11" s="94">
        <f t="shared" si="12"/>
        <v>5265075</v>
      </c>
      <c r="AC11" s="53"/>
      <c r="AD11" s="51">
        <f t="shared" si="13"/>
        <v>5265075</v>
      </c>
      <c r="AE11" s="95">
        <f t="shared" si="3"/>
        <v>438756</v>
      </c>
      <c r="AF11" s="95">
        <f t="shared" si="14"/>
        <v>5265075</v>
      </c>
    </row>
    <row r="12" spans="1:32" ht="16.149999999999999" customHeight="1" x14ac:dyDescent="0.2">
      <c r="A12" s="58">
        <v>6</v>
      </c>
      <c r="B12" s="59" t="s">
        <v>11</v>
      </c>
      <c r="C12" s="270">
        <f>'8_2.1.18 SIS'!AT12</f>
        <v>0</v>
      </c>
      <c r="D12" s="60">
        <f>'Source Data'!O12</f>
        <v>8460.378988993878</v>
      </c>
      <c r="E12" s="65">
        <f t="shared" si="4"/>
        <v>0</v>
      </c>
      <c r="F12" s="65">
        <v>536.12413544332276</v>
      </c>
      <c r="G12" s="65">
        <f t="shared" si="1"/>
        <v>0</v>
      </c>
      <c r="H12" s="289"/>
      <c r="I12" s="60">
        <f>'Source Data'!I12</f>
        <v>671.54041297688354</v>
      </c>
      <c r="J12" s="65">
        <f t="shared" si="5"/>
        <v>0</v>
      </c>
      <c r="K12" s="289"/>
      <c r="L12" s="60">
        <f>'Source Data'!J12</f>
        <v>183.14738535733184</v>
      </c>
      <c r="M12" s="65">
        <f t="shared" si="6"/>
        <v>0</v>
      </c>
      <c r="N12" s="289"/>
      <c r="O12" s="60">
        <f>'Source Data'!K12</f>
        <v>4578.6846339332969</v>
      </c>
      <c r="P12" s="65">
        <f t="shared" si="7"/>
        <v>0</v>
      </c>
      <c r="Q12" s="289"/>
      <c r="R12" s="60">
        <f>'Source Data'!L12</f>
        <v>1831.4738535733186</v>
      </c>
      <c r="S12" s="65">
        <f t="shared" si="8"/>
        <v>0</v>
      </c>
      <c r="T12" s="92">
        <v>0</v>
      </c>
      <c r="U12" s="60"/>
      <c r="V12" s="60"/>
      <c r="W12" s="61">
        <f t="shared" si="9"/>
        <v>0</v>
      </c>
      <c r="X12" s="92">
        <f t="shared" si="2"/>
        <v>0</v>
      </c>
      <c r="Y12" s="65">
        <f t="shared" si="10"/>
        <v>0</v>
      </c>
      <c r="Z12" s="92">
        <f t="shared" si="11"/>
        <v>0</v>
      </c>
      <c r="AA12" s="60"/>
      <c r="AB12" s="92">
        <f t="shared" si="12"/>
        <v>0</v>
      </c>
      <c r="AC12" s="60"/>
      <c r="AD12" s="60">
        <f t="shared" si="13"/>
        <v>0</v>
      </c>
      <c r="AE12" s="92">
        <f t="shared" si="3"/>
        <v>0</v>
      </c>
      <c r="AF12" s="96">
        <f t="shared" si="14"/>
        <v>0</v>
      </c>
    </row>
    <row r="13" spans="1:32" ht="16.149999999999999" customHeight="1" x14ac:dyDescent="0.2">
      <c r="A13" s="54">
        <v>7</v>
      </c>
      <c r="B13" s="55" t="s">
        <v>12</v>
      </c>
      <c r="C13" s="271">
        <f>'8_2.1.18 SIS'!AT13</f>
        <v>0</v>
      </c>
      <c r="D13" s="56">
        <f>'Source Data'!O13</f>
        <v>14162.028556084506</v>
      </c>
      <c r="E13" s="74">
        <f t="shared" si="4"/>
        <v>0</v>
      </c>
      <c r="F13" s="74">
        <v>536.12413544332276</v>
      </c>
      <c r="G13" s="74">
        <f t="shared" si="1"/>
        <v>0</v>
      </c>
      <c r="H13" s="290"/>
      <c r="I13" s="56">
        <f>'Source Data'!I13</f>
        <v>422.20328372683736</v>
      </c>
      <c r="J13" s="74">
        <f t="shared" si="5"/>
        <v>0</v>
      </c>
      <c r="K13" s="290"/>
      <c r="L13" s="56">
        <f>'Source Data'!J13</f>
        <v>115.14635010731928</v>
      </c>
      <c r="M13" s="74">
        <f t="shared" si="6"/>
        <v>0</v>
      </c>
      <c r="N13" s="290"/>
      <c r="O13" s="56">
        <f>'Source Data'!K13</f>
        <v>2878.6587526829821</v>
      </c>
      <c r="P13" s="74">
        <f t="shared" si="7"/>
        <v>0</v>
      </c>
      <c r="Q13" s="290"/>
      <c r="R13" s="56">
        <f>'Source Data'!L13</f>
        <v>1151.4635010731927</v>
      </c>
      <c r="S13" s="74">
        <f t="shared" si="8"/>
        <v>0</v>
      </c>
      <c r="T13" s="93">
        <v>0</v>
      </c>
      <c r="U13" s="56"/>
      <c r="V13" s="56"/>
      <c r="W13" s="57">
        <f t="shared" si="9"/>
        <v>0</v>
      </c>
      <c r="X13" s="93">
        <f t="shared" si="2"/>
        <v>0</v>
      </c>
      <c r="Y13" s="74">
        <f t="shared" si="10"/>
        <v>0</v>
      </c>
      <c r="Z13" s="93">
        <f t="shared" si="11"/>
        <v>0</v>
      </c>
      <c r="AA13" s="56"/>
      <c r="AB13" s="93">
        <f t="shared" si="12"/>
        <v>0</v>
      </c>
      <c r="AC13" s="56"/>
      <c r="AD13" s="56">
        <f t="shared" si="13"/>
        <v>0</v>
      </c>
      <c r="AE13" s="93">
        <f t="shared" si="3"/>
        <v>0</v>
      </c>
      <c r="AF13" s="97">
        <f t="shared" si="14"/>
        <v>0</v>
      </c>
    </row>
    <row r="14" spans="1:32" ht="16.149999999999999" customHeight="1" x14ac:dyDescent="0.2">
      <c r="A14" s="54">
        <v>8</v>
      </c>
      <c r="B14" s="55" t="s">
        <v>13</v>
      </c>
      <c r="C14" s="271">
        <f>'8_2.1.18 SIS'!AT14</f>
        <v>0</v>
      </c>
      <c r="D14" s="56">
        <f>'Source Data'!O14</f>
        <v>8601.2356586322803</v>
      </c>
      <c r="E14" s="74">
        <f t="shared" si="4"/>
        <v>0</v>
      </c>
      <c r="F14" s="74">
        <v>536.12413544332276</v>
      </c>
      <c r="G14" s="74">
        <f t="shared" si="1"/>
        <v>0</v>
      </c>
      <c r="H14" s="290"/>
      <c r="I14" s="56">
        <f>'Source Data'!I14</f>
        <v>631.46888950213452</v>
      </c>
      <c r="J14" s="74">
        <f t="shared" si="5"/>
        <v>0</v>
      </c>
      <c r="K14" s="290"/>
      <c r="L14" s="56">
        <f>'Source Data'!J14</f>
        <v>172.21878804603671</v>
      </c>
      <c r="M14" s="74">
        <f t="shared" si="6"/>
        <v>0</v>
      </c>
      <c r="N14" s="290"/>
      <c r="O14" s="56">
        <f>'Source Data'!K14</f>
        <v>4305.4697011509179</v>
      </c>
      <c r="P14" s="74">
        <f t="shared" si="7"/>
        <v>0</v>
      </c>
      <c r="Q14" s="290"/>
      <c r="R14" s="56">
        <f>'Source Data'!L14</f>
        <v>1722.1878804603671</v>
      </c>
      <c r="S14" s="74">
        <f t="shared" si="8"/>
        <v>0</v>
      </c>
      <c r="T14" s="93">
        <v>0</v>
      </c>
      <c r="U14" s="56"/>
      <c r="V14" s="56"/>
      <c r="W14" s="57">
        <f t="shared" si="9"/>
        <v>0</v>
      </c>
      <c r="X14" s="93">
        <f t="shared" si="2"/>
        <v>0</v>
      </c>
      <c r="Y14" s="74">
        <f t="shared" si="10"/>
        <v>0</v>
      </c>
      <c r="Z14" s="93">
        <f t="shared" si="11"/>
        <v>0</v>
      </c>
      <c r="AA14" s="56"/>
      <c r="AB14" s="93">
        <f t="shared" si="12"/>
        <v>0</v>
      </c>
      <c r="AC14" s="56"/>
      <c r="AD14" s="56">
        <f t="shared" si="13"/>
        <v>0</v>
      </c>
      <c r="AE14" s="93">
        <f t="shared" si="3"/>
        <v>0</v>
      </c>
      <c r="AF14" s="97">
        <f t="shared" si="14"/>
        <v>0</v>
      </c>
    </row>
    <row r="15" spans="1:32" ht="16.149999999999999" customHeight="1" x14ac:dyDescent="0.2">
      <c r="A15" s="54">
        <v>9</v>
      </c>
      <c r="B15" s="55" t="s">
        <v>14</v>
      </c>
      <c r="C15" s="271">
        <f>'8_2.1.18 SIS'!AT15</f>
        <v>0</v>
      </c>
      <c r="D15" s="56">
        <f>'Source Data'!O15</f>
        <v>8897.9766413720354</v>
      </c>
      <c r="E15" s="74">
        <f t="shared" si="4"/>
        <v>0</v>
      </c>
      <c r="F15" s="74">
        <v>536.12413544332276</v>
      </c>
      <c r="G15" s="74">
        <f t="shared" si="1"/>
        <v>0</v>
      </c>
      <c r="H15" s="290"/>
      <c r="I15" s="56">
        <f>'Source Data'!I15</f>
        <v>606.55190779573797</v>
      </c>
      <c r="J15" s="74">
        <f t="shared" si="5"/>
        <v>0</v>
      </c>
      <c r="K15" s="290"/>
      <c r="L15" s="56">
        <f>'Source Data'!J15</f>
        <v>165.42324758065581</v>
      </c>
      <c r="M15" s="74">
        <f t="shared" si="6"/>
        <v>0</v>
      </c>
      <c r="N15" s="290"/>
      <c r="O15" s="56">
        <f>'Source Data'!K15</f>
        <v>4135.5811895163952</v>
      </c>
      <c r="P15" s="74">
        <f t="shared" si="7"/>
        <v>0</v>
      </c>
      <c r="Q15" s="290"/>
      <c r="R15" s="56">
        <f>'Source Data'!L15</f>
        <v>1654.2324758065579</v>
      </c>
      <c r="S15" s="74">
        <f t="shared" si="8"/>
        <v>0</v>
      </c>
      <c r="T15" s="93">
        <v>0</v>
      </c>
      <c r="U15" s="56"/>
      <c r="V15" s="56"/>
      <c r="W15" s="57">
        <f t="shared" si="9"/>
        <v>0</v>
      </c>
      <c r="X15" s="93">
        <f t="shared" si="2"/>
        <v>0</v>
      </c>
      <c r="Y15" s="74">
        <f t="shared" si="10"/>
        <v>0</v>
      </c>
      <c r="Z15" s="93">
        <f t="shared" si="11"/>
        <v>0</v>
      </c>
      <c r="AA15" s="56"/>
      <c r="AB15" s="93">
        <f t="shared" si="12"/>
        <v>0</v>
      </c>
      <c r="AC15" s="56"/>
      <c r="AD15" s="56">
        <f t="shared" si="13"/>
        <v>0</v>
      </c>
      <c r="AE15" s="93">
        <f t="shared" si="3"/>
        <v>0</v>
      </c>
      <c r="AF15" s="97">
        <f t="shared" si="14"/>
        <v>0</v>
      </c>
    </row>
    <row r="16" spans="1:32" ht="16.149999999999999" customHeight="1" x14ac:dyDescent="0.2">
      <c r="A16" s="49">
        <v>10</v>
      </c>
      <c r="B16" s="50" t="s">
        <v>15</v>
      </c>
      <c r="C16" s="272">
        <f>'8_2.1.18 SIS'!AT16</f>
        <v>1</v>
      </c>
      <c r="D16" s="51">
        <f>'Source Data'!O16</f>
        <v>10589.356861604319</v>
      </c>
      <c r="E16" s="80">
        <f t="shared" si="4"/>
        <v>10589.356861604319</v>
      </c>
      <c r="F16" s="80">
        <v>536.12413544332276</v>
      </c>
      <c r="G16" s="80">
        <f t="shared" si="1"/>
        <v>536.12413544332276</v>
      </c>
      <c r="H16" s="291"/>
      <c r="I16" s="51">
        <f>'Source Data'!I16</f>
        <v>486.95555408614769</v>
      </c>
      <c r="J16" s="80">
        <f t="shared" si="5"/>
        <v>0</v>
      </c>
      <c r="K16" s="291"/>
      <c r="L16" s="51">
        <f>'Source Data'!J16</f>
        <v>132.806060205313</v>
      </c>
      <c r="M16" s="80">
        <f t="shared" si="6"/>
        <v>0</v>
      </c>
      <c r="N16" s="291"/>
      <c r="O16" s="51">
        <f>'Source Data'!K16</f>
        <v>3320.1515051328256</v>
      </c>
      <c r="P16" s="80">
        <f t="shared" si="7"/>
        <v>0</v>
      </c>
      <c r="Q16" s="291"/>
      <c r="R16" s="51">
        <f>'Source Data'!L16</f>
        <v>1328.06060205313</v>
      </c>
      <c r="S16" s="80">
        <f t="shared" si="8"/>
        <v>0</v>
      </c>
      <c r="T16" s="94">
        <v>11125</v>
      </c>
      <c r="U16" s="51"/>
      <c r="V16" s="51"/>
      <c r="W16" s="52">
        <f t="shared" si="9"/>
        <v>0</v>
      </c>
      <c r="X16" s="94">
        <f t="shared" si="2"/>
        <v>11125</v>
      </c>
      <c r="Y16" s="80">
        <f t="shared" si="10"/>
        <v>-28</v>
      </c>
      <c r="Z16" s="94">
        <f t="shared" si="11"/>
        <v>11097</v>
      </c>
      <c r="AA16" s="51"/>
      <c r="AB16" s="94">
        <f t="shared" si="12"/>
        <v>11097</v>
      </c>
      <c r="AC16" s="53"/>
      <c r="AD16" s="51">
        <f t="shared" si="13"/>
        <v>11097</v>
      </c>
      <c r="AE16" s="95">
        <f t="shared" si="3"/>
        <v>925</v>
      </c>
      <c r="AF16" s="95">
        <f t="shared" si="14"/>
        <v>11097</v>
      </c>
    </row>
    <row r="17" spans="1:32" ht="16.149999999999999" customHeight="1" x14ac:dyDescent="0.2">
      <c r="A17" s="58">
        <v>11</v>
      </c>
      <c r="B17" s="59" t="s">
        <v>16</v>
      </c>
      <c r="C17" s="270">
        <f>'8_2.1.18 SIS'!AT17</f>
        <v>0</v>
      </c>
      <c r="D17" s="60">
        <f>'Source Data'!O17</f>
        <v>8313.5847819377013</v>
      </c>
      <c r="E17" s="65">
        <f t="shared" si="4"/>
        <v>0</v>
      </c>
      <c r="F17" s="65">
        <v>536.12413544332276</v>
      </c>
      <c r="G17" s="65">
        <f t="shared" si="1"/>
        <v>0</v>
      </c>
      <c r="H17" s="289"/>
      <c r="I17" s="60">
        <f>'Source Data'!I17</f>
        <v>720.86562862338462</v>
      </c>
      <c r="J17" s="65">
        <f t="shared" si="5"/>
        <v>0</v>
      </c>
      <c r="K17" s="289"/>
      <c r="L17" s="60">
        <f>'Source Data'!J17</f>
        <v>196.59971689728673</v>
      </c>
      <c r="M17" s="65">
        <f t="shared" si="6"/>
        <v>0</v>
      </c>
      <c r="N17" s="289"/>
      <c r="O17" s="60">
        <f>'Source Data'!K17</f>
        <v>4914.9929224321686</v>
      </c>
      <c r="P17" s="65">
        <f t="shared" si="7"/>
        <v>0</v>
      </c>
      <c r="Q17" s="289"/>
      <c r="R17" s="60">
        <f>'Source Data'!L17</f>
        <v>1965.9971689728673</v>
      </c>
      <c r="S17" s="65">
        <f t="shared" si="8"/>
        <v>0</v>
      </c>
      <c r="T17" s="92">
        <v>0</v>
      </c>
      <c r="U17" s="60"/>
      <c r="V17" s="60"/>
      <c r="W17" s="61">
        <f t="shared" si="9"/>
        <v>0</v>
      </c>
      <c r="X17" s="92">
        <f t="shared" si="2"/>
        <v>0</v>
      </c>
      <c r="Y17" s="65">
        <f t="shared" si="10"/>
        <v>0</v>
      </c>
      <c r="Z17" s="92">
        <f t="shared" si="11"/>
        <v>0</v>
      </c>
      <c r="AA17" s="60"/>
      <c r="AB17" s="92">
        <f t="shared" si="12"/>
        <v>0</v>
      </c>
      <c r="AC17" s="60"/>
      <c r="AD17" s="60">
        <f t="shared" si="13"/>
        <v>0</v>
      </c>
      <c r="AE17" s="92">
        <f t="shared" si="3"/>
        <v>0</v>
      </c>
      <c r="AF17" s="96">
        <f t="shared" si="14"/>
        <v>0</v>
      </c>
    </row>
    <row r="18" spans="1:32" ht="16.149999999999999" customHeight="1" x14ac:dyDescent="0.2">
      <c r="A18" s="54">
        <v>12</v>
      </c>
      <c r="B18" s="55" t="s">
        <v>17</v>
      </c>
      <c r="C18" s="271">
        <f>'8_2.1.18 SIS'!AT18</f>
        <v>0</v>
      </c>
      <c r="D18" s="56">
        <f>'Source Data'!O18</f>
        <v>8317.2024583417533</v>
      </c>
      <c r="E18" s="74">
        <f t="shared" si="4"/>
        <v>0</v>
      </c>
      <c r="F18" s="74">
        <v>536.12413544332276</v>
      </c>
      <c r="G18" s="74">
        <f t="shared" si="1"/>
        <v>0</v>
      </c>
      <c r="H18" s="290"/>
      <c r="I18" s="56">
        <f>'Source Data'!I18</f>
        <v>374.0615666318472</v>
      </c>
      <c r="J18" s="74">
        <f t="shared" si="5"/>
        <v>0</v>
      </c>
      <c r="K18" s="290"/>
      <c r="L18" s="56">
        <f>'Source Data'!J18</f>
        <v>102.01679089959471</v>
      </c>
      <c r="M18" s="74">
        <f t="shared" si="6"/>
        <v>0</v>
      </c>
      <c r="N18" s="290"/>
      <c r="O18" s="56">
        <f>'Source Data'!K18</f>
        <v>2550.4197724898677</v>
      </c>
      <c r="P18" s="74">
        <f t="shared" si="7"/>
        <v>0</v>
      </c>
      <c r="Q18" s="290"/>
      <c r="R18" s="56">
        <f>'Source Data'!L18</f>
        <v>1020.1679089959471</v>
      </c>
      <c r="S18" s="74">
        <f t="shared" si="8"/>
        <v>0</v>
      </c>
      <c r="T18" s="93">
        <v>0</v>
      </c>
      <c r="U18" s="56"/>
      <c r="V18" s="56"/>
      <c r="W18" s="57">
        <f t="shared" si="9"/>
        <v>0</v>
      </c>
      <c r="X18" s="93">
        <f t="shared" si="2"/>
        <v>0</v>
      </c>
      <c r="Y18" s="74">
        <f t="shared" si="10"/>
        <v>0</v>
      </c>
      <c r="Z18" s="93">
        <f t="shared" si="11"/>
        <v>0</v>
      </c>
      <c r="AA18" s="56"/>
      <c r="AB18" s="93">
        <f t="shared" si="12"/>
        <v>0</v>
      </c>
      <c r="AC18" s="56"/>
      <c r="AD18" s="56">
        <f t="shared" si="13"/>
        <v>0</v>
      </c>
      <c r="AE18" s="93">
        <f t="shared" si="3"/>
        <v>0</v>
      </c>
      <c r="AF18" s="97">
        <f t="shared" si="14"/>
        <v>0</v>
      </c>
    </row>
    <row r="19" spans="1:32" ht="16.149999999999999" customHeight="1" x14ac:dyDescent="0.2">
      <c r="A19" s="54">
        <v>13</v>
      </c>
      <c r="B19" s="55" t="s">
        <v>18</v>
      </c>
      <c r="C19" s="271">
        <f>'8_2.1.18 SIS'!AT19</f>
        <v>0</v>
      </c>
      <c r="D19" s="56">
        <f>'Source Data'!O19</f>
        <v>7521.7287066365761</v>
      </c>
      <c r="E19" s="74">
        <f t="shared" si="4"/>
        <v>0</v>
      </c>
      <c r="F19" s="74">
        <v>536.12413544332276</v>
      </c>
      <c r="G19" s="74">
        <f t="shared" si="1"/>
        <v>0</v>
      </c>
      <c r="H19" s="290"/>
      <c r="I19" s="56">
        <f>'Source Data'!I19</f>
        <v>725.51734025343501</v>
      </c>
      <c r="J19" s="74">
        <f t="shared" si="5"/>
        <v>0</v>
      </c>
      <c r="K19" s="290"/>
      <c r="L19" s="56">
        <f>'Source Data'!J19</f>
        <v>197.86836552366407</v>
      </c>
      <c r="M19" s="74">
        <f t="shared" si="6"/>
        <v>0</v>
      </c>
      <c r="N19" s="290"/>
      <c r="O19" s="56">
        <f>'Source Data'!K19</f>
        <v>4946.7091380916027</v>
      </c>
      <c r="P19" s="74">
        <f t="shared" si="7"/>
        <v>0</v>
      </c>
      <c r="Q19" s="290"/>
      <c r="R19" s="56">
        <f>'Source Data'!L19</f>
        <v>1978.6836552366412</v>
      </c>
      <c r="S19" s="74">
        <f t="shared" si="8"/>
        <v>0</v>
      </c>
      <c r="T19" s="93">
        <v>0</v>
      </c>
      <c r="U19" s="56"/>
      <c r="V19" s="56"/>
      <c r="W19" s="57">
        <f t="shared" si="9"/>
        <v>0</v>
      </c>
      <c r="X19" s="93">
        <f t="shared" si="2"/>
        <v>0</v>
      </c>
      <c r="Y19" s="74">
        <f t="shared" si="10"/>
        <v>0</v>
      </c>
      <c r="Z19" s="93">
        <f t="shared" si="11"/>
        <v>0</v>
      </c>
      <c r="AA19" s="56"/>
      <c r="AB19" s="93">
        <f t="shared" si="12"/>
        <v>0</v>
      </c>
      <c r="AC19" s="56"/>
      <c r="AD19" s="56">
        <f t="shared" si="13"/>
        <v>0</v>
      </c>
      <c r="AE19" s="93">
        <f t="shared" si="3"/>
        <v>0</v>
      </c>
      <c r="AF19" s="97">
        <f t="shared" si="14"/>
        <v>0</v>
      </c>
    </row>
    <row r="20" spans="1:32" ht="16.149999999999999" customHeight="1" x14ac:dyDescent="0.2">
      <c r="A20" s="54">
        <v>14</v>
      </c>
      <c r="B20" s="55" t="s">
        <v>19</v>
      </c>
      <c r="C20" s="271">
        <f>'8_2.1.18 SIS'!AT20</f>
        <v>0</v>
      </c>
      <c r="D20" s="56">
        <f>'Source Data'!O20</f>
        <v>7408.2512545353484</v>
      </c>
      <c r="E20" s="74">
        <f t="shared" si="4"/>
        <v>0</v>
      </c>
      <c r="F20" s="74">
        <v>536.12413544332276</v>
      </c>
      <c r="G20" s="74">
        <f t="shared" si="1"/>
        <v>0</v>
      </c>
      <c r="H20" s="290"/>
      <c r="I20" s="56">
        <f>'Source Data'!I20</f>
        <v>644.89230424636412</v>
      </c>
      <c r="J20" s="74">
        <f t="shared" si="5"/>
        <v>0</v>
      </c>
      <c r="K20" s="290"/>
      <c r="L20" s="56">
        <f>'Source Data'!J20</f>
        <v>175.87971933991753</v>
      </c>
      <c r="M20" s="74">
        <f t="shared" si="6"/>
        <v>0</v>
      </c>
      <c r="N20" s="290"/>
      <c r="O20" s="56">
        <f>'Source Data'!K20</f>
        <v>4396.9929834979375</v>
      </c>
      <c r="P20" s="74">
        <f t="shared" si="7"/>
        <v>0</v>
      </c>
      <c r="Q20" s="290"/>
      <c r="R20" s="56">
        <f>'Source Data'!L20</f>
        <v>1758.7971933991751</v>
      </c>
      <c r="S20" s="74">
        <f t="shared" si="8"/>
        <v>0</v>
      </c>
      <c r="T20" s="93">
        <v>0</v>
      </c>
      <c r="U20" s="56"/>
      <c r="V20" s="56"/>
      <c r="W20" s="57">
        <f t="shared" si="9"/>
        <v>0</v>
      </c>
      <c r="X20" s="93">
        <f t="shared" si="2"/>
        <v>0</v>
      </c>
      <c r="Y20" s="74">
        <f t="shared" si="10"/>
        <v>0</v>
      </c>
      <c r="Z20" s="93">
        <f t="shared" si="11"/>
        <v>0</v>
      </c>
      <c r="AA20" s="56"/>
      <c r="AB20" s="93">
        <f t="shared" si="12"/>
        <v>0</v>
      </c>
      <c r="AC20" s="56"/>
      <c r="AD20" s="56">
        <f t="shared" si="13"/>
        <v>0</v>
      </c>
      <c r="AE20" s="93">
        <f t="shared" si="3"/>
        <v>0</v>
      </c>
      <c r="AF20" s="97">
        <f t="shared" si="14"/>
        <v>0</v>
      </c>
    </row>
    <row r="21" spans="1:32" ht="16.149999999999999" customHeight="1" x14ac:dyDescent="0.2">
      <c r="A21" s="49">
        <v>15</v>
      </c>
      <c r="B21" s="50" t="s">
        <v>20</v>
      </c>
      <c r="C21" s="272">
        <f>'8_2.1.18 SIS'!AT21</f>
        <v>0</v>
      </c>
      <c r="D21" s="51">
        <f>'Source Data'!O21</f>
        <v>7408.4622105753842</v>
      </c>
      <c r="E21" s="80">
        <f t="shared" si="4"/>
        <v>0</v>
      </c>
      <c r="F21" s="80">
        <v>536.12413544332276</v>
      </c>
      <c r="G21" s="80">
        <f t="shared" si="1"/>
        <v>0</v>
      </c>
      <c r="H21" s="291"/>
      <c r="I21" s="51">
        <f>'Source Data'!I21</f>
        <v>701.0216863265847</v>
      </c>
      <c r="J21" s="80">
        <f t="shared" si="5"/>
        <v>0</v>
      </c>
      <c r="K21" s="291"/>
      <c r="L21" s="51">
        <f>'Source Data'!J21</f>
        <v>191.18773263452312</v>
      </c>
      <c r="M21" s="80">
        <f t="shared" si="6"/>
        <v>0</v>
      </c>
      <c r="N21" s="291"/>
      <c r="O21" s="51">
        <f>'Source Data'!K21</f>
        <v>4779.6933158630773</v>
      </c>
      <c r="P21" s="80">
        <f t="shared" si="7"/>
        <v>0</v>
      </c>
      <c r="Q21" s="291"/>
      <c r="R21" s="51">
        <f>'Source Data'!L21</f>
        <v>1911.8773263452308</v>
      </c>
      <c r="S21" s="80">
        <f t="shared" si="8"/>
        <v>0</v>
      </c>
      <c r="T21" s="94">
        <v>0</v>
      </c>
      <c r="U21" s="51"/>
      <c r="V21" s="51"/>
      <c r="W21" s="52">
        <f t="shared" si="9"/>
        <v>0</v>
      </c>
      <c r="X21" s="94">
        <f t="shared" si="2"/>
        <v>0</v>
      </c>
      <c r="Y21" s="80">
        <f t="shared" si="10"/>
        <v>0</v>
      </c>
      <c r="Z21" s="94">
        <f t="shared" si="11"/>
        <v>0</v>
      </c>
      <c r="AA21" s="51"/>
      <c r="AB21" s="94">
        <f t="shared" si="12"/>
        <v>0</v>
      </c>
      <c r="AC21" s="53"/>
      <c r="AD21" s="51">
        <f t="shared" si="13"/>
        <v>0</v>
      </c>
      <c r="AE21" s="95">
        <f t="shared" si="3"/>
        <v>0</v>
      </c>
      <c r="AF21" s="95">
        <f t="shared" si="14"/>
        <v>0</v>
      </c>
    </row>
    <row r="22" spans="1:32" ht="16.149999999999999" customHeight="1" x14ac:dyDescent="0.2">
      <c r="A22" s="58">
        <v>16</v>
      </c>
      <c r="B22" s="59" t="s">
        <v>21</v>
      </c>
      <c r="C22" s="270">
        <f>'8_2.1.18 SIS'!AT22</f>
        <v>0</v>
      </c>
      <c r="D22" s="60">
        <f>'Source Data'!O22</f>
        <v>13636.521516716601</v>
      </c>
      <c r="E22" s="65">
        <f t="shared" si="4"/>
        <v>0</v>
      </c>
      <c r="F22" s="65">
        <v>536.12413544332276</v>
      </c>
      <c r="G22" s="65">
        <f t="shared" si="1"/>
        <v>0</v>
      </c>
      <c r="H22" s="289"/>
      <c r="I22" s="60">
        <f>'Source Data'!I22</f>
        <v>332.11179417298291</v>
      </c>
      <c r="J22" s="65">
        <f t="shared" si="5"/>
        <v>0</v>
      </c>
      <c r="K22" s="289"/>
      <c r="L22" s="60">
        <f>'Source Data'!J22</f>
        <v>90.57594386535898</v>
      </c>
      <c r="M22" s="65">
        <f t="shared" si="6"/>
        <v>0</v>
      </c>
      <c r="N22" s="289"/>
      <c r="O22" s="60">
        <f>'Source Data'!K22</f>
        <v>2264.3985966339742</v>
      </c>
      <c r="P22" s="65">
        <f t="shared" si="7"/>
        <v>0</v>
      </c>
      <c r="Q22" s="289"/>
      <c r="R22" s="60">
        <f>'Source Data'!L22</f>
        <v>905.75943865358965</v>
      </c>
      <c r="S22" s="65">
        <f t="shared" si="8"/>
        <v>0</v>
      </c>
      <c r="T22" s="92">
        <v>0</v>
      </c>
      <c r="U22" s="60"/>
      <c r="V22" s="60"/>
      <c r="W22" s="61">
        <f t="shared" si="9"/>
        <v>0</v>
      </c>
      <c r="X22" s="92">
        <f t="shared" si="2"/>
        <v>0</v>
      </c>
      <c r="Y22" s="65">
        <f t="shared" si="10"/>
        <v>0</v>
      </c>
      <c r="Z22" s="92">
        <f t="shared" si="11"/>
        <v>0</v>
      </c>
      <c r="AA22" s="60"/>
      <c r="AB22" s="92">
        <f t="shared" si="12"/>
        <v>0</v>
      </c>
      <c r="AC22" s="60"/>
      <c r="AD22" s="60">
        <f t="shared" si="13"/>
        <v>0</v>
      </c>
      <c r="AE22" s="92">
        <f t="shared" si="3"/>
        <v>0</v>
      </c>
      <c r="AF22" s="96">
        <f t="shared" si="14"/>
        <v>0</v>
      </c>
    </row>
    <row r="23" spans="1:32" ht="16.149999999999999" customHeight="1" x14ac:dyDescent="0.2">
      <c r="A23" s="54">
        <v>17</v>
      </c>
      <c r="B23" s="55" t="s">
        <v>22</v>
      </c>
      <c r="C23" s="271">
        <f>'8_2.1.18 SIS'!AT23</f>
        <v>0</v>
      </c>
      <c r="D23" s="56">
        <f>'Source Data'!O23</f>
        <v>10063.376286479652</v>
      </c>
      <c r="E23" s="74">
        <f t="shared" si="4"/>
        <v>0</v>
      </c>
      <c r="F23" s="74">
        <v>536.12413544332276</v>
      </c>
      <c r="G23" s="74">
        <f t="shared" si="1"/>
        <v>0</v>
      </c>
      <c r="H23" s="290"/>
      <c r="I23" s="56">
        <f>'Source Data'!I23</f>
        <v>404.99760461581491</v>
      </c>
      <c r="J23" s="74">
        <f t="shared" si="5"/>
        <v>0</v>
      </c>
      <c r="K23" s="290"/>
      <c r="L23" s="56">
        <f>'Source Data'!J23</f>
        <v>110.45389216794953</v>
      </c>
      <c r="M23" s="74">
        <f t="shared" si="6"/>
        <v>0</v>
      </c>
      <c r="N23" s="290"/>
      <c r="O23" s="56">
        <f>'Source Data'!K23</f>
        <v>2761.3473041987377</v>
      </c>
      <c r="P23" s="74">
        <f t="shared" si="7"/>
        <v>0</v>
      </c>
      <c r="Q23" s="290"/>
      <c r="R23" s="56">
        <f>'Source Data'!L23</f>
        <v>1104.5389216794952</v>
      </c>
      <c r="S23" s="74">
        <f t="shared" si="8"/>
        <v>0</v>
      </c>
      <c r="T23" s="93">
        <v>0</v>
      </c>
      <c r="U23" s="56"/>
      <c r="V23" s="56"/>
      <c r="W23" s="57">
        <f t="shared" si="9"/>
        <v>0</v>
      </c>
      <c r="X23" s="93">
        <f t="shared" si="2"/>
        <v>0</v>
      </c>
      <c r="Y23" s="74">
        <f t="shared" si="10"/>
        <v>0</v>
      </c>
      <c r="Z23" s="93">
        <f t="shared" si="11"/>
        <v>0</v>
      </c>
      <c r="AA23" s="56"/>
      <c r="AB23" s="93">
        <f t="shared" si="12"/>
        <v>0</v>
      </c>
      <c r="AC23" s="56"/>
      <c r="AD23" s="56">
        <f t="shared" si="13"/>
        <v>0</v>
      </c>
      <c r="AE23" s="93">
        <f t="shared" si="3"/>
        <v>0</v>
      </c>
      <c r="AF23" s="97">
        <f t="shared" si="14"/>
        <v>0</v>
      </c>
    </row>
    <row r="24" spans="1:32" ht="16.149999999999999" customHeight="1" x14ac:dyDescent="0.2">
      <c r="A24" s="54">
        <v>18</v>
      </c>
      <c r="B24" s="55" t="s">
        <v>23</v>
      </c>
      <c r="C24" s="271">
        <f>'8_2.1.18 SIS'!AT24</f>
        <v>0</v>
      </c>
      <c r="D24" s="56">
        <f>'Source Data'!O24</f>
        <v>7728.7033122919038</v>
      </c>
      <c r="E24" s="74">
        <f t="shared" si="4"/>
        <v>0</v>
      </c>
      <c r="F24" s="74">
        <v>536.12413544332276</v>
      </c>
      <c r="G24" s="74">
        <f t="shared" si="1"/>
        <v>0</v>
      </c>
      <c r="H24" s="290"/>
      <c r="I24" s="56">
        <f>'Source Data'!I24</f>
        <v>689.43182714981469</v>
      </c>
      <c r="J24" s="74">
        <f t="shared" si="5"/>
        <v>0</v>
      </c>
      <c r="K24" s="290"/>
      <c r="L24" s="56">
        <f>'Source Data'!J24</f>
        <v>188.02686194994951</v>
      </c>
      <c r="M24" s="74">
        <f t="shared" si="6"/>
        <v>0</v>
      </c>
      <c r="N24" s="290"/>
      <c r="O24" s="56">
        <f>'Source Data'!K24</f>
        <v>4700.6715487487372</v>
      </c>
      <c r="P24" s="74">
        <f t="shared" si="7"/>
        <v>0</v>
      </c>
      <c r="Q24" s="290"/>
      <c r="R24" s="56">
        <f>'Source Data'!L24</f>
        <v>0</v>
      </c>
      <c r="S24" s="74">
        <f t="shared" si="8"/>
        <v>0</v>
      </c>
      <c r="T24" s="93">
        <v>0</v>
      </c>
      <c r="U24" s="56"/>
      <c r="V24" s="56"/>
      <c r="W24" s="57">
        <f t="shared" si="9"/>
        <v>0</v>
      </c>
      <c r="X24" s="93">
        <f t="shared" si="2"/>
        <v>0</v>
      </c>
      <c r="Y24" s="74">
        <f t="shared" si="10"/>
        <v>0</v>
      </c>
      <c r="Z24" s="93">
        <f t="shared" si="11"/>
        <v>0</v>
      </c>
      <c r="AA24" s="56"/>
      <c r="AB24" s="93">
        <f t="shared" si="12"/>
        <v>0</v>
      </c>
      <c r="AC24" s="56"/>
      <c r="AD24" s="56">
        <f t="shared" si="13"/>
        <v>0</v>
      </c>
      <c r="AE24" s="93">
        <f t="shared" si="3"/>
        <v>0</v>
      </c>
      <c r="AF24" s="97">
        <f t="shared" si="14"/>
        <v>0</v>
      </c>
    </row>
    <row r="25" spans="1:32" ht="16.149999999999999" customHeight="1" x14ac:dyDescent="0.2">
      <c r="A25" s="54">
        <v>19</v>
      </c>
      <c r="B25" s="55" t="s">
        <v>24</v>
      </c>
      <c r="C25" s="271">
        <f>'8_2.1.18 SIS'!AT25</f>
        <v>0</v>
      </c>
      <c r="D25" s="56">
        <f>'Source Data'!O25</f>
        <v>6995.4914087345296</v>
      </c>
      <c r="E25" s="74">
        <f t="shared" si="4"/>
        <v>0</v>
      </c>
      <c r="F25" s="74">
        <v>536.12413544332276</v>
      </c>
      <c r="G25" s="74">
        <f t="shared" si="1"/>
        <v>0</v>
      </c>
      <c r="H25" s="290"/>
      <c r="I25" s="56">
        <f>'Source Data'!I25</f>
        <v>604.6851220204918</v>
      </c>
      <c r="J25" s="74">
        <f t="shared" si="5"/>
        <v>0</v>
      </c>
      <c r="K25" s="290"/>
      <c r="L25" s="56">
        <f>'Source Data'!J25</f>
        <v>164.91412418740686</v>
      </c>
      <c r="M25" s="74">
        <f t="shared" si="6"/>
        <v>0</v>
      </c>
      <c r="N25" s="290"/>
      <c r="O25" s="56">
        <f>'Source Data'!K25</f>
        <v>4122.8531046851722</v>
      </c>
      <c r="P25" s="74">
        <f t="shared" si="7"/>
        <v>0</v>
      </c>
      <c r="Q25" s="290"/>
      <c r="R25" s="56">
        <f>'Source Data'!L25</f>
        <v>1649.1412418740688</v>
      </c>
      <c r="S25" s="74">
        <f t="shared" si="8"/>
        <v>0</v>
      </c>
      <c r="T25" s="93">
        <v>0</v>
      </c>
      <c r="U25" s="56"/>
      <c r="V25" s="56"/>
      <c r="W25" s="57">
        <f t="shared" si="9"/>
        <v>0</v>
      </c>
      <c r="X25" s="93">
        <f t="shared" si="2"/>
        <v>0</v>
      </c>
      <c r="Y25" s="74">
        <f t="shared" si="10"/>
        <v>0</v>
      </c>
      <c r="Z25" s="93">
        <f t="shared" si="11"/>
        <v>0</v>
      </c>
      <c r="AA25" s="56"/>
      <c r="AB25" s="93">
        <f t="shared" si="12"/>
        <v>0</v>
      </c>
      <c r="AC25" s="56"/>
      <c r="AD25" s="56">
        <f t="shared" si="13"/>
        <v>0</v>
      </c>
      <c r="AE25" s="93">
        <f t="shared" si="3"/>
        <v>0</v>
      </c>
      <c r="AF25" s="97">
        <f t="shared" si="14"/>
        <v>0</v>
      </c>
    </row>
    <row r="26" spans="1:32" ht="16.149999999999999" customHeight="1" x14ac:dyDescent="0.2">
      <c r="A26" s="49">
        <v>20</v>
      </c>
      <c r="B26" s="50" t="s">
        <v>25</v>
      </c>
      <c r="C26" s="272">
        <f>'8_2.1.18 SIS'!AT26</f>
        <v>0</v>
      </c>
      <c r="D26" s="51">
        <f>'Source Data'!O26</f>
        <v>6707.0840944128086</v>
      </c>
      <c r="E26" s="80">
        <f t="shared" si="4"/>
        <v>0</v>
      </c>
      <c r="F26" s="80">
        <v>536.12413544332276</v>
      </c>
      <c r="G26" s="80">
        <f t="shared" si="1"/>
        <v>0</v>
      </c>
      <c r="H26" s="291"/>
      <c r="I26" s="51">
        <f>'Source Data'!I26</f>
        <v>694.558500770818</v>
      </c>
      <c r="J26" s="80">
        <f t="shared" si="5"/>
        <v>0</v>
      </c>
      <c r="K26" s="291"/>
      <c r="L26" s="51">
        <f>'Source Data'!J26</f>
        <v>189.42504566476853</v>
      </c>
      <c r="M26" s="80">
        <f t="shared" si="6"/>
        <v>0</v>
      </c>
      <c r="N26" s="291"/>
      <c r="O26" s="51">
        <f>'Source Data'!K26</f>
        <v>4735.6261416192137</v>
      </c>
      <c r="P26" s="80">
        <f t="shared" si="7"/>
        <v>0</v>
      </c>
      <c r="Q26" s="291"/>
      <c r="R26" s="51">
        <f>'Source Data'!L26</f>
        <v>1894.2504566476853</v>
      </c>
      <c r="S26" s="80">
        <f t="shared" si="8"/>
        <v>0</v>
      </c>
      <c r="T26" s="94">
        <v>0</v>
      </c>
      <c r="U26" s="51"/>
      <c r="V26" s="51"/>
      <c r="W26" s="52">
        <f t="shared" si="9"/>
        <v>0</v>
      </c>
      <c r="X26" s="94">
        <f t="shared" si="2"/>
        <v>0</v>
      </c>
      <c r="Y26" s="80">
        <f t="shared" si="10"/>
        <v>0</v>
      </c>
      <c r="Z26" s="94">
        <f t="shared" si="11"/>
        <v>0</v>
      </c>
      <c r="AA26" s="51"/>
      <c r="AB26" s="94">
        <f t="shared" si="12"/>
        <v>0</v>
      </c>
      <c r="AC26" s="53"/>
      <c r="AD26" s="51">
        <f t="shared" si="13"/>
        <v>0</v>
      </c>
      <c r="AE26" s="95">
        <f t="shared" si="3"/>
        <v>0</v>
      </c>
      <c r="AF26" s="95">
        <f t="shared" si="14"/>
        <v>0</v>
      </c>
    </row>
    <row r="27" spans="1:32" ht="16.149999999999999" customHeight="1" x14ac:dyDescent="0.2">
      <c r="A27" s="58">
        <v>21</v>
      </c>
      <c r="B27" s="59" t="s">
        <v>26</v>
      </c>
      <c r="C27" s="270">
        <f>'8_2.1.18 SIS'!AT27</f>
        <v>0</v>
      </c>
      <c r="D27" s="60">
        <f>'Source Data'!O27</f>
        <v>6874.7268196326959</v>
      </c>
      <c r="E27" s="65">
        <f t="shared" si="4"/>
        <v>0</v>
      </c>
      <c r="F27" s="65">
        <v>536.12413544332276</v>
      </c>
      <c r="G27" s="65">
        <f t="shared" si="1"/>
        <v>0</v>
      </c>
      <c r="H27" s="289"/>
      <c r="I27" s="60">
        <f>'Source Data'!I27</f>
        <v>705.05691404533979</v>
      </c>
      <c r="J27" s="65">
        <f t="shared" si="5"/>
        <v>0</v>
      </c>
      <c r="K27" s="289"/>
      <c r="L27" s="60">
        <f>'Source Data'!J27</f>
        <v>192.28824928509266</v>
      </c>
      <c r="M27" s="65">
        <f t="shared" si="6"/>
        <v>0</v>
      </c>
      <c r="N27" s="289"/>
      <c r="O27" s="60">
        <f>'Source Data'!K27</f>
        <v>4807.2062321273152</v>
      </c>
      <c r="P27" s="65">
        <f t="shared" si="7"/>
        <v>0</v>
      </c>
      <c r="Q27" s="289"/>
      <c r="R27" s="60">
        <f>'Source Data'!L27</f>
        <v>1922.8824928509262</v>
      </c>
      <c r="S27" s="65">
        <f t="shared" si="8"/>
        <v>0</v>
      </c>
      <c r="T27" s="92">
        <v>0</v>
      </c>
      <c r="U27" s="60"/>
      <c r="V27" s="60"/>
      <c r="W27" s="61">
        <f t="shared" si="9"/>
        <v>0</v>
      </c>
      <c r="X27" s="92">
        <f t="shared" si="2"/>
        <v>0</v>
      </c>
      <c r="Y27" s="65">
        <f t="shared" si="10"/>
        <v>0</v>
      </c>
      <c r="Z27" s="92">
        <f t="shared" si="11"/>
        <v>0</v>
      </c>
      <c r="AA27" s="60"/>
      <c r="AB27" s="92">
        <f t="shared" si="12"/>
        <v>0</v>
      </c>
      <c r="AC27" s="60"/>
      <c r="AD27" s="60">
        <f t="shared" si="13"/>
        <v>0</v>
      </c>
      <c r="AE27" s="92">
        <f t="shared" si="3"/>
        <v>0</v>
      </c>
      <c r="AF27" s="96">
        <f t="shared" si="14"/>
        <v>0</v>
      </c>
    </row>
    <row r="28" spans="1:32" ht="16.149999999999999" customHeight="1" x14ac:dyDescent="0.2">
      <c r="A28" s="54">
        <v>22</v>
      </c>
      <c r="B28" s="55" t="s">
        <v>27</v>
      </c>
      <c r="C28" s="271">
        <f>'8_2.1.18 SIS'!AT28</f>
        <v>0</v>
      </c>
      <c r="D28" s="56">
        <f>'Source Data'!O28</f>
        <v>6585.4526353513475</v>
      </c>
      <c r="E28" s="74">
        <f t="shared" si="4"/>
        <v>0</v>
      </c>
      <c r="F28" s="74">
        <v>536.12413544332276</v>
      </c>
      <c r="G28" s="74">
        <f t="shared" si="1"/>
        <v>0</v>
      </c>
      <c r="H28" s="290"/>
      <c r="I28" s="56">
        <f>'Source Data'!I28</f>
        <v>774.29658969861021</v>
      </c>
      <c r="J28" s="74">
        <f t="shared" si="5"/>
        <v>0</v>
      </c>
      <c r="K28" s="290"/>
      <c r="L28" s="56">
        <f>'Source Data'!J28</f>
        <v>211.17179719053001</v>
      </c>
      <c r="M28" s="74">
        <f t="shared" si="6"/>
        <v>0</v>
      </c>
      <c r="N28" s="290"/>
      <c r="O28" s="56">
        <f>'Source Data'!K28</f>
        <v>5279.2949297632513</v>
      </c>
      <c r="P28" s="74">
        <f t="shared" si="7"/>
        <v>0</v>
      </c>
      <c r="Q28" s="290"/>
      <c r="R28" s="56">
        <f>'Source Data'!L28</f>
        <v>2111.7179719053006</v>
      </c>
      <c r="S28" s="74">
        <f t="shared" si="8"/>
        <v>0</v>
      </c>
      <c r="T28" s="93">
        <v>0</v>
      </c>
      <c r="U28" s="56"/>
      <c r="V28" s="56"/>
      <c r="W28" s="57">
        <f t="shared" si="9"/>
        <v>0</v>
      </c>
      <c r="X28" s="93">
        <f t="shared" si="2"/>
        <v>0</v>
      </c>
      <c r="Y28" s="74">
        <f t="shared" si="10"/>
        <v>0</v>
      </c>
      <c r="Z28" s="93">
        <f t="shared" si="11"/>
        <v>0</v>
      </c>
      <c r="AA28" s="56"/>
      <c r="AB28" s="93">
        <f t="shared" si="12"/>
        <v>0</v>
      </c>
      <c r="AC28" s="56"/>
      <c r="AD28" s="56">
        <f t="shared" si="13"/>
        <v>0</v>
      </c>
      <c r="AE28" s="93">
        <f t="shared" si="3"/>
        <v>0</v>
      </c>
      <c r="AF28" s="97">
        <f t="shared" si="14"/>
        <v>0</v>
      </c>
    </row>
    <row r="29" spans="1:32" ht="16.149999999999999" customHeight="1" x14ac:dyDescent="0.2">
      <c r="A29" s="54">
        <v>23</v>
      </c>
      <c r="B29" s="55" t="s">
        <v>28</v>
      </c>
      <c r="C29" s="271">
        <f>'8_2.1.18 SIS'!AT29</f>
        <v>0</v>
      </c>
      <c r="D29" s="56">
        <f>'Source Data'!O29</f>
        <v>7529.7797582819803</v>
      </c>
      <c r="E29" s="74">
        <f t="shared" si="4"/>
        <v>0</v>
      </c>
      <c r="F29" s="74">
        <v>536.12413544332276</v>
      </c>
      <c r="G29" s="74">
        <f t="shared" si="1"/>
        <v>0</v>
      </c>
      <c r="H29" s="290"/>
      <c r="I29" s="56">
        <f>'Source Data'!I29</f>
        <v>643.90858310125191</v>
      </c>
      <c r="J29" s="74">
        <f t="shared" si="5"/>
        <v>0</v>
      </c>
      <c r="K29" s="290"/>
      <c r="L29" s="56">
        <f>'Source Data'!J29</f>
        <v>175.61143175488689</v>
      </c>
      <c r="M29" s="74">
        <f t="shared" si="6"/>
        <v>0</v>
      </c>
      <c r="N29" s="290"/>
      <c r="O29" s="56">
        <f>'Source Data'!K29</f>
        <v>4390.2857938721727</v>
      </c>
      <c r="P29" s="74">
        <f t="shared" si="7"/>
        <v>0</v>
      </c>
      <c r="Q29" s="290"/>
      <c r="R29" s="56">
        <f>'Source Data'!L29</f>
        <v>1756.1143175488689</v>
      </c>
      <c r="S29" s="74">
        <f t="shared" si="8"/>
        <v>0</v>
      </c>
      <c r="T29" s="93">
        <v>0</v>
      </c>
      <c r="U29" s="56"/>
      <c r="V29" s="56"/>
      <c r="W29" s="57">
        <f t="shared" si="9"/>
        <v>0</v>
      </c>
      <c r="X29" s="93">
        <f t="shared" si="2"/>
        <v>0</v>
      </c>
      <c r="Y29" s="74">
        <f t="shared" si="10"/>
        <v>0</v>
      </c>
      <c r="Z29" s="93">
        <f t="shared" si="11"/>
        <v>0</v>
      </c>
      <c r="AA29" s="56"/>
      <c r="AB29" s="93">
        <f t="shared" si="12"/>
        <v>0</v>
      </c>
      <c r="AC29" s="56"/>
      <c r="AD29" s="56">
        <f t="shared" si="13"/>
        <v>0</v>
      </c>
      <c r="AE29" s="93">
        <f t="shared" si="3"/>
        <v>0</v>
      </c>
      <c r="AF29" s="97">
        <f t="shared" si="14"/>
        <v>0</v>
      </c>
    </row>
    <row r="30" spans="1:32" ht="16.149999999999999" customHeight="1" x14ac:dyDescent="0.2">
      <c r="A30" s="54">
        <v>24</v>
      </c>
      <c r="B30" s="55" t="s">
        <v>29</v>
      </c>
      <c r="C30" s="271">
        <f>'8_2.1.18 SIS'!AT30</f>
        <v>0</v>
      </c>
      <c r="D30" s="56">
        <f>'Source Data'!O30</f>
        <v>13172.252676643146</v>
      </c>
      <c r="E30" s="74">
        <f t="shared" si="4"/>
        <v>0</v>
      </c>
      <c r="F30" s="74">
        <v>536.12413544332276</v>
      </c>
      <c r="G30" s="74">
        <f t="shared" si="1"/>
        <v>0</v>
      </c>
      <c r="H30" s="290"/>
      <c r="I30" s="56">
        <f>'Source Data'!I30</f>
        <v>235.68636722840623</v>
      </c>
      <c r="J30" s="74">
        <f t="shared" si="5"/>
        <v>0</v>
      </c>
      <c r="K30" s="290"/>
      <c r="L30" s="56">
        <f>'Source Data'!J30</f>
        <v>64.278100153201677</v>
      </c>
      <c r="M30" s="74">
        <f t="shared" si="6"/>
        <v>0</v>
      </c>
      <c r="N30" s="290"/>
      <c r="O30" s="56">
        <f>'Source Data'!K30</f>
        <v>1606.9525038300424</v>
      </c>
      <c r="P30" s="74">
        <f t="shared" si="7"/>
        <v>0</v>
      </c>
      <c r="Q30" s="290"/>
      <c r="R30" s="56">
        <f>'Source Data'!L30</f>
        <v>642.78100153201683</v>
      </c>
      <c r="S30" s="74">
        <f t="shared" si="8"/>
        <v>0</v>
      </c>
      <c r="T30" s="93">
        <v>0</v>
      </c>
      <c r="U30" s="56"/>
      <c r="V30" s="56"/>
      <c r="W30" s="57">
        <f t="shared" si="9"/>
        <v>0</v>
      </c>
      <c r="X30" s="93">
        <f t="shared" si="2"/>
        <v>0</v>
      </c>
      <c r="Y30" s="74">
        <f t="shared" si="10"/>
        <v>0</v>
      </c>
      <c r="Z30" s="93">
        <f t="shared" si="11"/>
        <v>0</v>
      </c>
      <c r="AA30" s="56"/>
      <c r="AB30" s="93">
        <f t="shared" si="12"/>
        <v>0</v>
      </c>
      <c r="AC30" s="56"/>
      <c r="AD30" s="56">
        <f t="shared" si="13"/>
        <v>0</v>
      </c>
      <c r="AE30" s="93">
        <f t="shared" si="3"/>
        <v>0</v>
      </c>
      <c r="AF30" s="97">
        <f t="shared" si="14"/>
        <v>0</v>
      </c>
    </row>
    <row r="31" spans="1:32" ht="16.149999999999999" customHeight="1" x14ac:dyDescent="0.2">
      <c r="A31" s="49">
        <v>25</v>
      </c>
      <c r="B31" s="50" t="s">
        <v>30</v>
      </c>
      <c r="C31" s="272">
        <f>'8_2.1.18 SIS'!AT31</f>
        <v>0</v>
      </c>
      <c r="D31" s="51">
        <f>'Source Data'!O31</f>
        <v>8056.736979885065</v>
      </c>
      <c r="E31" s="80">
        <f t="shared" si="4"/>
        <v>0</v>
      </c>
      <c r="F31" s="80">
        <v>536.12413544332276</v>
      </c>
      <c r="G31" s="80">
        <f t="shared" si="1"/>
        <v>0</v>
      </c>
      <c r="H31" s="291"/>
      <c r="I31" s="51">
        <f>'Source Data'!I31</f>
        <v>547.31914183029971</v>
      </c>
      <c r="J31" s="80">
        <f t="shared" si="5"/>
        <v>0</v>
      </c>
      <c r="K31" s="291"/>
      <c r="L31" s="51">
        <f>'Source Data'!J31</f>
        <v>149.268856862809</v>
      </c>
      <c r="M31" s="80">
        <f t="shared" si="6"/>
        <v>0</v>
      </c>
      <c r="N31" s="291"/>
      <c r="O31" s="51">
        <f>'Source Data'!K31</f>
        <v>3731.7214215702247</v>
      </c>
      <c r="P31" s="80">
        <f t="shared" si="7"/>
        <v>0</v>
      </c>
      <c r="Q31" s="291"/>
      <c r="R31" s="51">
        <f>'Source Data'!L31</f>
        <v>1492.6885686280898</v>
      </c>
      <c r="S31" s="80">
        <f t="shared" si="8"/>
        <v>0</v>
      </c>
      <c r="T31" s="94">
        <v>0</v>
      </c>
      <c r="U31" s="51"/>
      <c r="V31" s="51"/>
      <c r="W31" s="52">
        <f t="shared" si="9"/>
        <v>0</v>
      </c>
      <c r="X31" s="94">
        <f t="shared" si="2"/>
        <v>0</v>
      </c>
      <c r="Y31" s="80">
        <f t="shared" si="10"/>
        <v>0</v>
      </c>
      <c r="Z31" s="94">
        <f t="shared" si="11"/>
        <v>0</v>
      </c>
      <c r="AA31" s="51"/>
      <c r="AB31" s="94">
        <f t="shared" si="12"/>
        <v>0</v>
      </c>
      <c r="AC31" s="53"/>
      <c r="AD31" s="51">
        <f t="shared" si="13"/>
        <v>0</v>
      </c>
      <c r="AE31" s="95">
        <f t="shared" si="3"/>
        <v>0</v>
      </c>
      <c r="AF31" s="95">
        <f t="shared" si="14"/>
        <v>0</v>
      </c>
    </row>
    <row r="32" spans="1:32" ht="16.149999999999999" customHeight="1" x14ac:dyDescent="0.2">
      <c r="A32" s="58">
        <v>26</v>
      </c>
      <c r="B32" s="59" t="s">
        <v>31</v>
      </c>
      <c r="C32" s="270">
        <f>'8_2.1.18 SIS'!AT32</f>
        <v>0</v>
      </c>
      <c r="D32" s="60">
        <f>'Source Data'!O32</f>
        <v>8234.0056517369012</v>
      </c>
      <c r="E32" s="65">
        <f t="shared" si="4"/>
        <v>0</v>
      </c>
      <c r="F32" s="65">
        <v>536.12413544332276</v>
      </c>
      <c r="G32" s="65">
        <f t="shared" si="1"/>
        <v>0</v>
      </c>
      <c r="H32" s="289"/>
      <c r="I32" s="60">
        <f>'Source Data'!I32</f>
        <v>468.82114429316323</v>
      </c>
      <c r="J32" s="65">
        <f t="shared" si="5"/>
        <v>0</v>
      </c>
      <c r="K32" s="289"/>
      <c r="L32" s="60">
        <f>'Source Data'!J32</f>
        <v>127.8603120799536</v>
      </c>
      <c r="M32" s="65">
        <f t="shared" si="6"/>
        <v>0</v>
      </c>
      <c r="N32" s="289"/>
      <c r="O32" s="60">
        <f>'Source Data'!K32</f>
        <v>3196.5078019988405</v>
      </c>
      <c r="P32" s="65">
        <f t="shared" si="7"/>
        <v>0</v>
      </c>
      <c r="Q32" s="289"/>
      <c r="R32" s="60">
        <f>'Source Data'!L32</f>
        <v>1278.6031207995361</v>
      </c>
      <c r="S32" s="65">
        <f t="shared" si="8"/>
        <v>0</v>
      </c>
      <c r="T32" s="92">
        <v>0</v>
      </c>
      <c r="U32" s="60"/>
      <c r="V32" s="60"/>
      <c r="W32" s="61">
        <f t="shared" si="9"/>
        <v>0</v>
      </c>
      <c r="X32" s="92">
        <f t="shared" si="2"/>
        <v>0</v>
      </c>
      <c r="Y32" s="65">
        <f t="shared" si="10"/>
        <v>0</v>
      </c>
      <c r="Z32" s="92">
        <f t="shared" si="11"/>
        <v>0</v>
      </c>
      <c r="AA32" s="60"/>
      <c r="AB32" s="92">
        <f t="shared" si="12"/>
        <v>0</v>
      </c>
      <c r="AC32" s="60"/>
      <c r="AD32" s="60">
        <f t="shared" si="13"/>
        <v>0</v>
      </c>
      <c r="AE32" s="92">
        <f t="shared" si="3"/>
        <v>0</v>
      </c>
      <c r="AF32" s="96">
        <f t="shared" si="14"/>
        <v>0</v>
      </c>
    </row>
    <row r="33" spans="1:32" ht="16.149999999999999" customHeight="1" x14ac:dyDescent="0.2">
      <c r="A33" s="54">
        <v>27</v>
      </c>
      <c r="B33" s="55" t="s">
        <v>32</v>
      </c>
      <c r="C33" s="271">
        <f>'8_2.1.18 SIS'!AT33</f>
        <v>0</v>
      </c>
      <c r="D33" s="56">
        <f>'Source Data'!O33</f>
        <v>7947.4844628948376</v>
      </c>
      <c r="E33" s="74">
        <f t="shared" si="4"/>
        <v>0</v>
      </c>
      <c r="F33" s="74">
        <v>536.12413544332276</v>
      </c>
      <c r="G33" s="74">
        <f t="shared" si="1"/>
        <v>0</v>
      </c>
      <c r="H33" s="290"/>
      <c r="I33" s="56">
        <f>'Source Data'!I33</f>
        <v>687.4036243637745</v>
      </c>
      <c r="J33" s="74">
        <f t="shared" si="5"/>
        <v>0</v>
      </c>
      <c r="K33" s="290"/>
      <c r="L33" s="56">
        <f>'Source Data'!J33</f>
        <v>187.4737157355749</v>
      </c>
      <c r="M33" s="74">
        <f t="shared" si="6"/>
        <v>0</v>
      </c>
      <c r="N33" s="290"/>
      <c r="O33" s="56">
        <f>'Source Data'!K33</f>
        <v>4686.842893389372</v>
      </c>
      <c r="P33" s="74">
        <f t="shared" si="7"/>
        <v>0</v>
      </c>
      <c r="Q33" s="290"/>
      <c r="R33" s="56">
        <f>'Source Data'!L33</f>
        <v>1874.7371573557489</v>
      </c>
      <c r="S33" s="74">
        <f t="shared" si="8"/>
        <v>0</v>
      </c>
      <c r="T33" s="93">
        <v>0</v>
      </c>
      <c r="U33" s="56"/>
      <c r="V33" s="56"/>
      <c r="W33" s="57">
        <f t="shared" si="9"/>
        <v>0</v>
      </c>
      <c r="X33" s="93">
        <f t="shared" si="2"/>
        <v>0</v>
      </c>
      <c r="Y33" s="74">
        <f t="shared" si="10"/>
        <v>0</v>
      </c>
      <c r="Z33" s="93">
        <f t="shared" si="11"/>
        <v>0</v>
      </c>
      <c r="AA33" s="56"/>
      <c r="AB33" s="93">
        <f t="shared" si="12"/>
        <v>0</v>
      </c>
      <c r="AC33" s="56"/>
      <c r="AD33" s="56">
        <f t="shared" si="13"/>
        <v>0</v>
      </c>
      <c r="AE33" s="93">
        <f t="shared" si="3"/>
        <v>0</v>
      </c>
      <c r="AF33" s="97">
        <f t="shared" si="14"/>
        <v>0</v>
      </c>
    </row>
    <row r="34" spans="1:32" ht="16.149999999999999" customHeight="1" x14ac:dyDescent="0.2">
      <c r="A34" s="54">
        <v>28</v>
      </c>
      <c r="B34" s="55" t="s">
        <v>33</v>
      </c>
      <c r="C34" s="271">
        <f>'8_2.1.18 SIS'!AT34</f>
        <v>1</v>
      </c>
      <c r="D34" s="56">
        <f>'Source Data'!O34</f>
        <v>8311.5343597999163</v>
      </c>
      <c r="E34" s="74">
        <f t="shared" si="4"/>
        <v>8311.5343597999163</v>
      </c>
      <c r="F34" s="74">
        <v>536.12413544332276</v>
      </c>
      <c r="G34" s="74">
        <f t="shared" si="1"/>
        <v>536.12413544332276</v>
      </c>
      <c r="H34" s="290"/>
      <c r="I34" s="56">
        <f>'Source Data'!I34</f>
        <v>466.65190378503735</v>
      </c>
      <c r="J34" s="74">
        <f t="shared" si="5"/>
        <v>0</v>
      </c>
      <c r="K34" s="290"/>
      <c r="L34" s="56">
        <f>'Source Data'!J34</f>
        <v>127.26870103228291</v>
      </c>
      <c r="M34" s="74">
        <f t="shared" si="6"/>
        <v>0</v>
      </c>
      <c r="N34" s="290"/>
      <c r="O34" s="56">
        <f>'Source Data'!K34</f>
        <v>3181.7175258070724</v>
      </c>
      <c r="P34" s="74">
        <f t="shared" si="7"/>
        <v>0</v>
      </c>
      <c r="Q34" s="290"/>
      <c r="R34" s="56">
        <f>'Source Data'!L34</f>
        <v>1272.6870103228293</v>
      </c>
      <c r="S34" s="74">
        <f t="shared" si="8"/>
        <v>0</v>
      </c>
      <c r="T34" s="93">
        <v>9314</v>
      </c>
      <c r="U34" s="56"/>
      <c r="V34" s="56"/>
      <c r="W34" s="57">
        <f t="shared" si="9"/>
        <v>0</v>
      </c>
      <c r="X34" s="93">
        <f t="shared" si="2"/>
        <v>9314</v>
      </c>
      <c r="Y34" s="74">
        <f t="shared" si="10"/>
        <v>-23</v>
      </c>
      <c r="Z34" s="93">
        <f t="shared" si="11"/>
        <v>9291</v>
      </c>
      <c r="AA34" s="56"/>
      <c r="AB34" s="93">
        <f t="shared" si="12"/>
        <v>9291</v>
      </c>
      <c r="AC34" s="56"/>
      <c r="AD34" s="56">
        <f t="shared" si="13"/>
        <v>9291</v>
      </c>
      <c r="AE34" s="93">
        <f t="shared" si="3"/>
        <v>774</v>
      </c>
      <c r="AF34" s="97">
        <f t="shared" si="14"/>
        <v>9291</v>
      </c>
    </row>
    <row r="35" spans="1:32" ht="16.149999999999999" customHeight="1" x14ac:dyDescent="0.2">
      <c r="A35" s="54">
        <v>29</v>
      </c>
      <c r="B35" s="55" t="s">
        <v>34</v>
      </c>
      <c r="C35" s="271">
        <f>'8_2.1.18 SIS'!AT35</f>
        <v>0</v>
      </c>
      <c r="D35" s="56">
        <f>'Source Data'!O35</f>
        <v>8224.5252527522953</v>
      </c>
      <c r="E35" s="74">
        <f t="shared" si="4"/>
        <v>0</v>
      </c>
      <c r="F35" s="74">
        <v>536.12413544332276</v>
      </c>
      <c r="G35" s="74">
        <f t="shared" si="1"/>
        <v>0</v>
      </c>
      <c r="H35" s="290"/>
      <c r="I35" s="56">
        <f>'Source Data'!I35</f>
        <v>554.9726016103474</v>
      </c>
      <c r="J35" s="74">
        <f t="shared" si="5"/>
        <v>0</v>
      </c>
      <c r="K35" s="290"/>
      <c r="L35" s="56">
        <f>'Source Data'!J35</f>
        <v>151.35616407554929</v>
      </c>
      <c r="M35" s="74">
        <f t="shared" si="6"/>
        <v>0</v>
      </c>
      <c r="N35" s="290"/>
      <c r="O35" s="56">
        <f>'Source Data'!K35</f>
        <v>3783.9041018887328</v>
      </c>
      <c r="P35" s="74">
        <f t="shared" si="7"/>
        <v>0</v>
      </c>
      <c r="Q35" s="290"/>
      <c r="R35" s="56">
        <f>'Source Data'!L35</f>
        <v>1513.5616407554928</v>
      </c>
      <c r="S35" s="74">
        <f t="shared" si="8"/>
        <v>0</v>
      </c>
      <c r="T35" s="93">
        <v>0</v>
      </c>
      <c r="U35" s="56"/>
      <c r="V35" s="56"/>
      <c r="W35" s="57">
        <f t="shared" si="9"/>
        <v>0</v>
      </c>
      <c r="X35" s="93">
        <f t="shared" si="2"/>
        <v>0</v>
      </c>
      <c r="Y35" s="74">
        <f t="shared" si="10"/>
        <v>0</v>
      </c>
      <c r="Z35" s="93">
        <f t="shared" si="11"/>
        <v>0</v>
      </c>
      <c r="AA35" s="56"/>
      <c r="AB35" s="93">
        <f t="shared" si="12"/>
        <v>0</v>
      </c>
      <c r="AC35" s="56"/>
      <c r="AD35" s="56">
        <f t="shared" si="13"/>
        <v>0</v>
      </c>
      <c r="AE35" s="93">
        <f t="shared" si="3"/>
        <v>0</v>
      </c>
      <c r="AF35" s="97">
        <f t="shared" si="14"/>
        <v>0</v>
      </c>
    </row>
    <row r="36" spans="1:32" ht="16.149999999999999" customHeight="1" x14ac:dyDescent="0.2">
      <c r="A36" s="49">
        <v>30</v>
      </c>
      <c r="B36" s="50" t="s">
        <v>35</v>
      </c>
      <c r="C36" s="272">
        <f>'8_2.1.18 SIS'!AT36</f>
        <v>0</v>
      </c>
      <c r="D36" s="51">
        <f>'Source Data'!O36</f>
        <v>8570.7937107951475</v>
      </c>
      <c r="E36" s="80">
        <f t="shared" si="4"/>
        <v>0</v>
      </c>
      <c r="F36" s="80">
        <v>536.12413544332276</v>
      </c>
      <c r="G36" s="80">
        <f t="shared" si="1"/>
        <v>0</v>
      </c>
      <c r="H36" s="291"/>
      <c r="I36" s="51">
        <f>'Source Data'!I36</f>
        <v>702.2116679130869</v>
      </c>
      <c r="J36" s="80">
        <f t="shared" si="5"/>
        <v>0</v>
      </c>
      <c r="K36" s="291"/>
      <c r="L36" s="51">
        <f>'Source Data'!J36</f>
        <v>191.51227306720551</v>
      </c>
      <c r="M36" s="80">
        <f t="shared" si="6"/>
        <v>0</v>
      </c>
      <c r="N36" s="291"/>
      <c r="O36" s="51">
        <f>'Source Data'!K36</f>
        <v>4787.8068266801383</v>
      </c>
      <c r="P36" s="80">
        <f t="shared" si="7"/>
        <v>0</v>
      </c>
      <c r="Q36" s="291"/>
      <c r="R36" s="51">
        <f>'Source Data'!L36</f>
        <v>1915.1227306720555</v>
      </c>
      <c r="S36" s="80">
        <f t="shared" si="8"/>
        <v>0</v>
      </c>
      <c r="T36" s="94">
        <v>0</v>
      </c>
      <c r="U36" s="51"/>
      <c r="V36" s="51"/>
      <c r="W36" s="52">
        <f t="shared" si="9"/>
        <v>0</v>
      </c>
      <c r="X36" s="94">
        <f t="shared" si="2"/>
        <v>0</v>
      </c>
      <c r="Y36" s="80">
        <f t="shared" si="10"/>
        <v>0</v>
      </c>
      <c r="Z36" s="94">
        <f t="shared" si="11"/>
        <v>0</v>
      </c>
      <c r="AA36" s="51"/>
      <c r="AB36" s="94">
        <f t="shared" si="12"/>
        <v>0</v>
      </c>
      <c r="AC36" s="53"/>
      <c r="AD36" s="51">
        <f t="shared" si="13"/>
        <v>0</v>
      </c>
      <c r="AE36" s="95">
        <f t="shared" si="3"/>
        <v>0</v>
      </c>
      <c r="AF36" s="95">
        <f t="shared" si="14"/>
        <v>0</v>
      </c>
    </row>
    <row r="37" spans="1:32" ht="16.149999999999999" customHeight="1" x14ac:dyDescent="0.2">
      <c r="A37" s="58">
        <v>31</v>
      </c>
      <c r="B37" s="59" t="s">
        <v>36</v>
      </c>
      <c r="C37" s="270">
        <f>'8_2.1.18 SIS'!AT37</f>
        <v>0</v>
      </c>
      <c r="D37" s="60">
        <f>'Source Data'!O37</f>
        <v>8742.1797351340865</v>
      </c>
      <c r="E37" s="65">
        <f t="shared" si="4"/>
        <v>0</v>
      </c>
      <c r="F37" s="65">
        <v>536.12413544332276</v>
      </c>
      <c r="G37" s="65">
        <f t="shared" si="1"/>
        <v>0</v>
      </c>
      <c r="H37" s="289"/>
      <c r="I37" s="60">
        <f>'Source Data'!I37</f>
        <v>524.75657375911442</v>
      </c>
      <c r="J37" s="65">
        <f t="shared" si="5"/>
        <v>0</v>
      </c>
      <c r="K37" s="289"/>
      <c r="L37" s="60">
        <f>'Source Data'!J37</f>
        <v>143.11542920703121</v>
      </c>
      <c r="M37" s="65">
        <f t="shared" si="6"/>
        <v>0</v>
      </c>
      <c r="N37" s="289"/>
      <c r="O37" s="60">
        <f>'Source Data'!K37</f>
        <v>3577.8857301757807</v>
      </c>
      <c r="P37" s="65">
        <f t="shared" si="7"/>
        <v>0</v>
      </c>
      <c r="Q37" s="289"/>
      <c r="R37" s="60">
        <f>'Source Data'!L37</f>
        <v>1431.1542920703123</v>
      </c>
      <c r="S37" s="65">
        <f t="shared" si="8"/>
        <v>0</v>
      </c>
      <c r="T37" s="92">
        <v>0</v>
      </c>
      <c r="U37" s="60"/>
      <c r="V37" s="60"/>
      <c r="W37" s="61">
        <f t="shared" si="9"/>
        <v>0</v>
      </c>
      <c r="X37" s="92">
        <f t="shared" si="2"/>
        <v>0</v>
      </c>
      <c r="Y37" s="65">
        <f t="shared" si="10"/>
        <v>0</v>
      </c>
      <c r="Z37" s="92">
        <f t="shared" si="11"/>
        <v>0</v>
      </c>
      <c r="AA37" s="60"/>
      <c r="AB37" s="92">
        <f t="shared" si="12"/>
        <v>0</v>
      </c>
      <c r="AC37" s="60"/>
      <c r="AD37" s="60">
        <f t="shared" si="13"/>
        <v>0</v>
      </c>
      <c r="AE37" s="92">
        <f t="shared" si="3"/>
        <v>0</v>
      </c>
      <c r="AF37" s="96">
        <f t="shared" si="14"/>
        <v>0</v>
      </c>
    </row>
    <row r="38" spans="1:32" ht="16.149999999999999" customHeight="1" x14ac:dyDescent="0.2">
      <c r="A38" s="54">
        <v>32</v>
      </c>
      <c r="B38" s="55" t="s">
        <v>37</v>
      </c>
      <c r="C38" s="271">
        <f>'8_2.1.18 SIS'!AT38</f>
        <v>0</v>
      </c>
      <c r="D38" s="56">
        <f>'Source Data'!O38</f>
        <v>7300.3151557445535</v>
      </c>
      <c r="E38" s="74">
        <f t="shared" si="4"/>
        <v>0</v>
      </c>
      <c r="F38" s="74">
        <v>536.12413544332276</v>
      </c>
      <c r="G38" s="74">
        <f t="shared" si="1"/>
        <v>0</v>
      </c>
      <c r="H38" s="290"/>
      <c r="I38" s="56">
        <f>'Source Data'!I38</f>
        <v>712.66638210557119</v>
      </c>
      <c r="J38" s="74">
        <f t="shared" si="5"/>
        <v>0</v>
      </c>
      <c r="K38" s="290"/>
      <c r="L38" s="56">
        <f>'Source Data'!J38</f>
        <v>194.36355875606483</v>
      </c>
      <c r="M38" s="74">
        <f t="shared" si="6"/>
        <v>0</v>
      </c>
      <c r="N38" s="290"/>
      <c r="O38" s="56">
        <f>'Source Data'!K38</f>
        <v>4859.0889689016212</v>
      </c>
      <c r="P38" s="74">
        <f t="shared" si="7"/>
        <v>0</v>
      </c>
      <c r="Q38" s="290"/>
      <c r="R38" s="56">
        <f>'Source Data'!L38</f>
        <v>1943.6355875606487</v>
      </c>
      <c r="S38" s="74">
        <f t="shared" si="8"/>
        <v>0</v>
      </c>
      <c r="T38" s="93">
        <v>0</v>
      </c>
      <c r="U38" s="56"/>
      <c r="V38" s="56"/>
      <c r="W38" s="57">
        <f t="shared" si="9"/>
        <v>0</v>
      </c>
      <c r="X38" s="93">
        <f t="shared" si="2"/>
        <v>0</v>
      </c>
      <c r="Y38" s="74">
        <f t="shared" si="10"/>
        <v>0</v>
      </c>
      <c r="Z38" s="93">
        <f t="shared" si="11"/>
        <v>0</v>
      </c>
      <c r="AA38" s="56"/>
      <c r="AB38" s="93">
        <f t="shared" si="12"/>
        <v>0</v>
      </c>
      <c r="AC38" s="56"/>
      <c r="AD38" s="56">
        <f t="shared" si="13"/>
        <v>0</v>
      </c>
      <c r="AE38" s="93">
        <f t="shared" si="3"/>
        <v>0</v>
      </c>
      <c r="AF38" s="97">
        <f t="shared" si="14"/>
        <v>0</v>
      </c>
    </row>
    <row r="39" spans="1:32" ht="16.149999999999999" customHeight="1" x14ac:dyDescent="0.2">
      <c r="A39" s="54">
        <v>33</v>
      </c>
      <c r="B39" s="55" t="s">
        <v>38</v>
      </c>
      <c r="C39" s="271">
        <f>'8_2.1.18 SIS'!AT39</f>
        <v>0</v>
      </c>
      <c r="D39" s="56">
        <f>'Source Data'!O39</f>
        <v>7464.1308318694118</v>
      </c>
      <c r="E39" s="74">
        <f t="shared" si="4"/>
        <v>0</v>
      </c>
      <c r="F39" s="74">
        <v>536.12413544332276</v>
      </c>
      <c r="G39" s="74">
        <f t="shared" ref="G39:G70" si="15">$C39*F39</f>
        <v>0</v>
      </c>
      <c r="H39" s="290"/>
      <c r="I39" s="56">
        <f>'Source Data'!I39</f>
        <v>624.84576931264041</v>
      </c>
      <c r="J39" s="74">
        <f t="shared" si="5"/>
        <v>0</v>
      </c>
      <c r="K39" s="290"/>
      <c r="L39" s="56">
        <f>'Source Data'!J39</f>
        <v>170.41248253981104</v>
      </c>
      <c r="M39" s="74">
        <f t="shared" si="6"/>
        <v>0</v>
      </c>
      <c r="N39" s="290"/>
      <c r="O39" s="56">
        <f>'Source Data'!K39</f>
        <v>4260.3120634952766</v>
      </c>
      <c r="P39" s="74">
        <f t="shared" si="7"/>
        <v>0</v>
      </c>
      <c r="Q39" s="290"/>
      <c r="R39" s="56">
        <f>'Source Data'!L39</f>
        <v>1704.1248253981105</v>
      </c>
      <c r="S39" s="74">
        <f t="shared" si="8"/>
        <v>0</v>
      </c>
      <c r="T39" s="93">
        <v>0</v>
      </c>
      <c r="U39" s="56"/>
      <c r="V39" s="56"/>
      <c r="W39" s="57">
        <f t="shared" si="9"/>
        <v>0</v>
      </c>
      <c r="X39" s="93">
        <f t="shared" si="2"/>
        <v>0</v>
      </c>
      <c r="Y39" s="74">
        <f t="shared" si="10"/>
        <v>0</v>
      </c>
      <c r="Z39" s="93">
        <f t="shared" si="11"/>
        <v>0</v>
      </c>
      <c r="AA39" s="56"/>
      <c r="AB39" s="93">
        <f t="shared" si="12"/>
        <v>0</v>
      </c>
      <c r="AC39" s="56"/>
      <c r="AD39" s="56">
        <f t="shared" si="13"/>
        <v>0</v>
      </c>
      <c r="AE39" s="93">
        <f t="shared" ref="AE39:AE70" si="16">ROUND(AD39/$AE$90,0)</f>
        <v>0</v>
      </c>
      <c r="AF39" s="97">
        <f t="shared" si="14"/>
        <v>0</v>
      </c>
    </row>
    <row r="40" spans="1:32" ht="16.149999999999999" customHeight="1" x14ac:dyDescent="0.2">
      <c r="A40" s="54">
        <v>34</v>
      </c>
      <c r="B40" s="55" t="s">
        <v>39</v>
      </c>
      <c r="C40" s="271">
        <f>'8_2.1.18 SIS'!AT40</f>
        <v>0</v>
      </c>
      <c r="D40" s="56">
        <f>'Source Data'!O40</f>
        <v>6453.3416530730665</v>
      </c>
      <c r="E40" s="74">
        <f t="shared" si="4"/>
        <v>0</v>
      </c>
      <c r="F40" s="74">
        <v>536.12413544332276</v>
      </c>
      <c r="G40" s="74">
        <f t="shared" si="15"/>
        <v>0</v>
      </c>
      <c r="H40" s="290"/>
      <c r="I40" s="56">
        <f>'Source Data'!I40</f>
        <v>693.972191189574</v>
      </c>
      <c r="J40" s="74">
        <f t="shared" si="5"/>
        <v>0</v>
      </c>
      <c r="K40" s="290"/>
      <c r="L40" s="56">
        <f>'Source Data'!J40</f>
        <v>189.26514305170204</v>
      </c>
      <c r="M40" s="74">
        <f t="shared" si="6"/>
        <v>0</v>
      </c>
      <c r="N40" s="290"/>
      <c r="O40" s="56">
        <f>'Source Data'!K40</f>
        <v>4731.62857629255</v>
      </c>
      <c r="P40" s="74">
        <f t="shared" si="7"/>
        <v>0</v>
      </c>
      <c r="Q40" s="290"/>
      <c r="R40" s="56">
        <f>'Source Data'!L40</f>
        <v>1892.6514305170203</v>
      </c>
      <c r="S40" s="74">
        <f t="shared" si="8"/>
        <v>0</v>
      </c>
      <c r="T40" s="93">
        <v>0</v>
      </c>
      <c r="U40" s="56"/>
      <c r="V40" s="56"/>
      <c r="W40" s="57">
        <f t="shared" si="9"/>
        <v>0</v>
      </c>
      <c r="X40" s="93">
        <f t="shared" si="2"/>
        <v>0</v>
      </c>
      <c r="Y40" s="74">
        <f t="shared" si="10"/>
        <v>0</v>
      </c>
      <c r="Z40" s="93">
        <f t="shared" si="11"/>
        <v>0</v>
      </c>
      <c r="AA40" s="56"/>
      <c r="AB40" s="93">
        <f t="shared" si="12"/>
        <v>0</v>
      </c>
      <c r="AC40" s="56"/>
      <c r="AD40" s="56">
        <f t="shared" si="13"/>
        <v>0</v>
      </c>
      <c r="AE40" s="93">
        <f t="shared" si="16"/>
        <v>0</v>
      </c>
      <c r="AF40" s="97">
        <f t="shared" si="14"/>
        <v>0</v>
      </c>
    </row>
    <row r="41" spans="1:32" ht="16.149999999999999" customHeight="1" x14ac:dyDescent="0.2">
      <c r="A41" s="49">
        <v>35</v>
      </c>
      <c r="B41" s="50" t="s">
        <v>40</v>
      </c>
      <c r="C41" s="272">
        <f>'8_2.1.18 SIS'!AT41</f>
        <v>0</v>
      </c>
      <c r="D41" s="51">
        <f>'Source Data'!O41</f>
        <v>7498.271801684532</v>
      </c>
      <c r="E41" s="80">
        <f t="shared" si="4"/>
        <v>0</v>
      </c>
      <c r="F41" s="80">
        <v>536.12413544332276</v>
      </c>
      <c r="G41" s="80">
        <f t="shared" si="15"/>
        <v>0</v>
      </c>
      <c r="H41" s="291"/>
      <c r="I41" s="51">
        <f>'Source Data'!I41</f>
        <v>608.37683053992896</v>
      </c>
      <c r="J41" s="80">
        <f t="shared" si="5"/>
        <v>0</v>
      </c>
      <c r="K41" s="291"/>
      <c r="L41" s="51">
        <f>'Source Data'!J41</f>
        <v>165.92095378361697</v>
      </c>
      <c r="M41" s="80">
        <f t="shared" si="6"/>
        <v>0</v>
      </c>
      <c r="N41" s="291"/>
      <c r="O41" s="51">
        <f>'Source Data'!K41</f>
        <v>4148.0238445904242</v>
      </c>
      <c r="P41" s="80">
        <f t="shared" si="7"/>
        <v>0</v>
      </c>
      <c r="Q41" s="291"/>
      <c r="R41" s="51">
        <f>'Source Data'!L41</f>
        <v>1659.2095378361696</v>
      </c>
      <c r="S41" s="80">
        <f t="shared" si="8"/>
        <v>0</v>
      </c>
      <c r="T41" s="94">
        <v>0</v>
      </c>
      <c r="U41" s="51"/>
      <c r="V41" s="51"/>
      <c r="W41" s="52">
        <f t="shared" si="9"/>
        <v>0</v>
      </c>
      <c r="X41" s="94">
        <f t="shared" si="2"/>
        <v>0</v>
      </c>
      <c r="Y41" s="80">
        <f t="shared" si="10"/>
        <v>0</v>
      </c>
      <c r="Z41" s="94">
        <f t="shared" si="11"/>
        <v>0</v>
      </c>
      <c r="AA41" s="51"/>
      <c r="AB41" s="94">
        <f t="shared" si="12"/>
        <v>0</v>
      </c>
      <c r="AC41" s="53"/>
      <c r="AD41" s="51">
        <f t="shared" si="13"/>
        <v>0</v>
      </c>
      <c r="AE41" s="95">
        <f t="shared" si="16"/>
        <v>0</v>
      </c>
      <c r="AF41" s="95">
        <f t="shared" si="14"/>
        <v>0</v>
      </c>
    </row>
    <row r="42" spans="1:32" ht="16.149999999999999" customHeight="1" x14ac:dyDescent="0.2">
      <c r="A42" s="58">
        <v>36</v>
      </c>
      <c r="B42" s="59" t="s">
        <v>41</v>
      </c>
      <c r="C42" s="270">
        <f>'8_2.1.18 SIS'!AT42</f>
        <v>0</v>
      </c>
      <c r="D42" s="60">
        <f>'Source Data'!O42</f>
        <v>8926.1347109485268</v>
      </c>
      <c r="E42" s="65">
        <f t="shared" si="4"/>
        <v>0</v>
      </c>
      <c r="F42" s="65">
        <v>536.12413544332276</v>
      </c>
      <c r="G42" s="65">
        <f t="shared" si="15"/>
        <v>0</v>
      </c>
      <c r="H42" s="289"/>
      <c r="I42" s="60">
        <f>'Source Data'!I42</f>
        <v>463.14668164219148</v>
      </c>
      <c r="J42" s="65">
        <f t="shared" si="5"/>
        <v>0</v>
      </c>
      <c r="K42" s="289"/>
      <c r="L42" s="60">
        <f>'Source Data'!J42</f>
        <v>126.31273135696131</v>
      </c>
      <c r="M42" s="65">
        <f t="shared" si="6"/>
        <v>0</v>
      </c>
      <c r="N42" s="289"/>
      <c r="O42" s="60">
        <f>'Source Data'!K42</f>
        <v>3157.818283924033</v>
      </c>
      <c r="P42" s="65">
        <f t="shared" si="7"/>
        <v>0</v>
      </c>
      <c r="Q42" s="289"/>
      <c r="R42" s="60">
        <f>'Source Data'!L42</f>
        <v>1263.1273135696131</v>
      </c>
      <c r="S42" s="65">
        <f t="shared" si="8"/>
        <v>0</v>
      </c>
      <c r="T42" s="92">
        <v>0</v>
      </c>
      <c r="U42" s="60"/>
      <c r="V42" s="60"/>
      <c r="W42" s="61">
        <f t="shared" si="9"/>
        <v>0</v>
      </c>
      <c r="X42" s="92">
        <f t="shared" si="2"/>
        <v>0</v>
      </c>
      <c r="Y42" s="65">
        <f t="shared" si="10"/>
        <v>0</v>
      </c>
      <c r="Z42" s="92">
        <f t="shared" si="11"/>
        <v>0</v>
      </c>
      <c r="AA42" s="60"/>
      <c r="AB42" s="92">
        <f t="shared" si="12"/>
        <v>0</v>
      </c>
      <c r="AC42" s="60"/>
      <c r="AD42" s="60">
        <f t="shared" si="13"/>
        <v>0</v>
      </c>
      <c r="AE42" s="92">
        <f t="shared" si="16"/>
        <v>0</v>
      </c>
      <c r="AF42" s="96">
        <f t="shared" si="14"/>
        <v>0</v>
      </c>
    </row>
    <row r="43" spans="1:32" ht="16.149999999999999" customHeight="1" x14ac:dyDescent="0.2">
      <c r="A43" s="54">
        <v>37</v>
      </c>
      <c r="B43" s="55" t="s">
        <v>42</v>
      </c>
      <c r="C43" s="271">
        <f>'8_2.1.18 SIS'!AT43</f>
        <v>0</v>
      </c>
      <c r="D43" s="56">
        <f>'Source Data'!O43</f>
        <v>8337.6312376905516</v>
      </c>
      <c r="E43" s="74">
        <f t="shared" si="4"/>
        <v>0</v>
      </c>
      <c r="F43" s="74">
        <v>536.12413544332276</v>
      </c>
      <c r="G43" s="74">
        <f t="shared" si="15"/>
        <v>0</v>
      </c>
      <c r="H43" s="290"/>
      <c r="I43" s="56">
        <f>'Source Data'!I43</f>
        <v>683.69591860374021</v>
      </c>
      <c r="J43" s="74">
        <f t="shared" si="5"/>
        <v>0</v>
      </c>
      <c r="K43" s="290"/>
      <c r="L43" s="56">
        <f>'Source Data'!J43</f>
        <v>186.46252325556549</v>
      </c>
      <c r="M43" s="74">
        <f t="shared" si="6"/>
        <v>0</v>
      </c>
      <c r="N43" s="290"/>
      <c r="O43" s="56">
        <f>'Source Data'!K43</f>
        <v>4661.5630813891366</v>
      </c>
      <c r="P43" s="74">
        <f t="shared" si="7"/>
        <v>0</v>
      </c>
      <c r="Q43" s="290"/>
      <c r="R43" s="56">
        <f>'Source Data'!L43</f>
        <v>1864.6252325556547</v>
      </c>
      <c r="S43" s="74">
        <f t="shared" si="8"/>
        <v>0</v>
      </c>
      <c r="T43" s="93">
        <v>0</v>
      </c>
      <c r="U43" s="56"/>
      <c r="V43" s="56"/>
      <c r="W43" s="57">
        <f t="shared" si="9"/>
        <v>0</v>
      </c>
      <c r="X43" s="93">
        <f t="shared" si="2"/>
        <v>0</v>
      </c>
      <c r="Y43" s="74">
        <f t="shared" si="10"/>
        <v>0</v>
      </c>
      <c r="Z43" s="93">
        <f t="shared" si="11"/>
        <v>0</v>
      </c>
      <c r="AA43" s="56"/>
      <c r="AB43" s="93">
        <f t="shared" si="12"/>
        <v>0</v>
      </c>
      <c r="AC43" s="56"/>
      <c r="AD43" s="56">
        <f t="shared" si="13"/>
        <v>0</v>
      </c>
      <c r="AE43" s="93">
        <f t="shared" si="16"/>
        <v>0</v>
      </c>
      <c r="AF43" s="97">
        <f t="shared" si="14"/>
        <v>0</v>
      </c>
    </row>
    <row r="44" spans="1:32" ht="16.149999999999999" customHeight="1" x14ac:dyDescent="0.2">
      <c r="A44" s="54">
        <v>38</v>
      </c>
      <c r="B44" s="55" t="s">
        <v>43</v>
      </c>
      <c r="C44" s="271">
        <f>'8_2.1.18 SIS'!AT44</f>
        <v>0</v>
      </c>
      <c r="D44" s="56">
        <f>'Source Data'!O44</f>
        <v>12680.737487908473</v>
      </c>
      <c r="E44" s="74">
        <f t="shared" si="4"/>
        <v>0</v>
      </c>
      <c r="F44" s="74">
        <v>536.12413544332276</v>
      </c>
      <c r="G44" s="74">
        <f t="shared" si="15"/>
        <v>0</v>
      </c>
      <c r="H44" s="290"/>
      <c r="I44" s="56">
        <f>'Source Data'!I44</f>
        <v>217.85498253596765</v>
      </c>
      <c r="J44" s="74">
        <f t="shared" si="5"/>
        <v>0</v>
      </c>
      <c r="K44" s="290"/>
      <c r="L44" s="56">
        <f>'Source Data'!J44</f>
        <v>59.414995237082067</v>
      </c>
      <c r="M44" s="74">
        <f t="shared" si="6"/>
        <v>0</v>
      </c>
      <c r="N44" s="290"/>
      <c r="O44" s="56">
        <f>'Source Data'!K44</f>
        <v>1485.3748809270521</v>
      </c>
      <c r="P44" s="74">
        <f t="shared" si="7"/>
        <v>0</v>
      </c>
      <c r="Q44" s="290"/>
      <c r="R44" s="56">
        <f>'Source Data'!L44</f>
        <v>594.14995237082076</v>
      </c>
      <c r="S44" s="74">
        <f t="shared" si="8"/>
        <v>0</v>
      </c>
      <c r="T44" s="93">
        <v>0</v>
      </c>
      <c r="U44" s="56"/>
      <c r="V44" s="56"/>
      <c r="W44" s="57">
        <f t="shared" si="9"/>
        <v>0</v>
      </c>
      <c r="X44" s="93">
        <f t="shared" si="2"/>
        <v>0</v>
      </c>
      <c r="Y44" s="74">
        <f t="shared" si="10"/>
        <v>0</v>
      </c>
      <c r="Z44" s="93">
        <f t="shared" si="11"/>
        <v>0</v>
      </c>
      <c r="AA44" s="56"/>
      <c r="AB44" s="93">
        <f t="shared" si="12"/>
        <v>0</v>
      </c>
      <c r="AC44" s="56"/>
      <c r="AD44" s="56">
        <f t="shared" si="13"/>
        <v>0</v>
      </c>
      <c r="AE44" s="93">
        <f t="shared" si="16"/>
        <v>0</v>
      </c>
      <c r="AF44" s="97">
        <f t="shared" si="14"/>
        <v>0</v>
      </c>
    </row>
    <row r="45" spans="1:32" ht="16.149999999999999" customHeight="1" x14ac:dyDescent="0.2">
      <c r="A45" s="54">
        <v>39</v>
      </c>
      <c r="B45" s="55" t="s">
        <v>44</v>
      </c>
      <c r="C45" s="271">
        <f>'8_2.1.18 SIS'!AT45</f>
        <v>0</v>
      </c>
      <c r="D45" s="56">
        <f>'Source Data'!O45</f>
        <v>7081.6150635068243</v>
      </c>
      <c r="E45" s="74">
        <f t="shared" si="4"/>
        <v>0</v>
      </c>
      <c r="F45" s="74">
        <v>536.12413544332276</v>
      </c>
      <c r="G45" s="74">
        <f t="shared" si="15"/>
        <v>0</v>
      </c>
      <c r="H45" s="290"/>
      <c r="I45" s="56">
        <f>'Source Data'!I45</f>
        <v>360.15144440628399</v>
      </c>
      <c r="J45" s="74">
        <f t="shared" si="5"/>
        <v>0</v>
      </c>
      <c r="K45" s="290"/>
      <c r="L45" s="56">
        <f>'Source Data'!J45</f>
        <v>98.223121201713838</v>
      </c>
      <c r="M45" s="74">
        <f t="shared" si="6"/>
        <v>0</v>
      </c>
      <c r="N45" s="290"/>
      <c r="O45" s="56">
        <f>'Source Data'!K45</f>
        <v>2455.578030042846</v>
      </c>
      <c r="P45" s="74">
        <f t="shared" si="7"/>
        <v>0</v>
      </c>
      <c r="Q45" s="290"/>
      <c r="R45" s="56">
        <f>'Source Data'!L45</f>
        <v>982.2312120171382</v>
      </c>
      <c r="S45" s="74">
        <f t="shared" si="8"/>
        <v>0</v>
      </c>
      <c r="T45" s="93">
        <v>0</v>
      </c>
      <c r="U45" s="56"/>
      <c r="V45" s="56"/>
      <c r="W45" s="57">
        <f t="shared" si="9"/>
        <v>0</v>
      </c>
      <c r="X45" s="93">
        <f t="shared" si="2"/>
        <v>0</v>
      </c>
      <c r="Y45" s="74">
        <f t="shared" si="10"/>
        <v>0</v>
      </c>
      <c r="Z45" s="93">
        <f t="shared" si="11"/>
        <v>0</v>
      </c>
      <c r="AA45" s="56"/>
      <c r="AB45" s="93">
        <f t="shared" si="12"/>
        <v>0</v>
      </c>
      <c r="AC45" s="56"/>
      <c r="AD45" s="56">
        <f t="shared" si="13"/>
        <v>0</v>
      </c>
      <c r="AE45" s="93">
        <f t="shared" si="16"/>
        <v>0</v>
      </c>
      <c r="AF45" s="97">
        <f t="shared" si="14"/>
        <v>0</v>
      </c>
    </row>
    <row r="46" spans="1:32" ht="16.149999999999999" customHeight="1" x14ac:dyDescent="0.2">
      <c r="A46" s="49">
        <v>40</v>
      </c>
      <c r="B46" s="50" t="s">
        <v>45</v>
      </c>
      <c r="C46" s="272">
        <f>'8_2.1.18 SIS'!AT46</f>
        <v>0</v>
      </c>
      <c r="D46" s="51">
        <f>'Source Data'!O46</f>
        <v>8148.3852941270825</v>
      </c>
      <c r="E46" s="80">
        <f t="shared" si="4"/>
        <v>0</v>
      </c>
      <c r="F46" s="80">
        <v>536.12413544332276</v>
      </c>
      <c r="G46" s="80">
        <f t="shared" si="15"/>
        <v>0</v>
      </c>
      <c r="H46" s="291"/>
      <c r="I46" s="51">
        <f>'Source Data'!I46</f>
        <v>644.48181238686641</v>
      </c>
      <c r="J46" s="80">
        <f t="shared" si="5"/>
        <v>0</v>
      </c>
      <c r="K46" s="291"/>
      <c r="L46" s="51">
        <f>'Source Data'!J46</f>
        <v>175.76776701459988</v>
      </c>
      <c r="M46" s="80">
        <f t="shared" si="6"/>
        <v>0</v>
      </c>
      <c r="N46" s="291"/>
      <c r="O46" s="51">
        <f>'Source Data'!K46</f>
        <v>4394.194175364998</v>
      </c>
      <c r="P46" s="80">
        <f t="shared" si="7"/>
        <v>0</v>
      </c>
      <c r="Q46" s="291"/>
      <c r="R46" s="51">
        <f>'Source Data'!L46</f>
        <v>1757.6776701459989</v>
      </c>
      <c r="S46" s="80">
        <f t="shared" si="8"/>
        <v>0</v>
      </c>
      <c r="T46" s="94">
        <v>0</v>
      </c>
      <c r="U46" s="51"/>
      <c r="V46" s="51"/>
      <c r="W46" s="52">
        <f t="shared" si="9"/>
        <v>0</v>
      </c>
      <c r="X46" s="94">
        <f t="shared" si="2"/>
        <v>0</v>
      </c>
      <c r="Y46" s="80">
        <f t="shared" si="10"/>
        <v>0</v>
      </c>
      <c r="Z46" s="94">
        <f t="shared" si="11"/>
        <v>0</v>
      </c>
      <c r="AA46" s="51"/>
      <c r="AB46" s="94">
        <f t="shared" si="12"/>
        <v>0</v>
      </c>
      <c r="AC46" s="53"/>
      <c r="AD46" s="51">
        <f t="shared" si="13"/>
        <v>0</v>
      </c>
      <c r="AE46" s="95">
        <f t="shared" si="16"/>
        <v>0</v>
      </c>
      <c r="AF46" s="95">
        <f t="shared" si="14"/>
        <v>0</v>
      </c>
    </row>
    <row r="47" spans="1:32" ht="16.149999999999999" customHeight="1" x14ac:dyDescent="0.2">
      <c r="A47" s="58">
        <v>41</v>
      </c>
      <c r="B47" s="59" t="s">
        <v>46</v>
      </c>
      <c r="C47" s="270">
        <f>'8_2.1.18 SIS'!AT47</f>
        <v>0</v>
      </c>
      <c r="D47" s="60">
        <f>'Source Data'!O47</f>
        <v>11495.027173471952</v>
      </c>
      <c r="E47" s="65">
        <f t="shared" si="4"/>
        <v>0</v>
      </c>
      <c r="F47" s="65">
        <v>536.12413544332276</v>
      </c>
      <c r="G47" s="65">
        <f t="shared" si="15"/>
        <v>0</v>
      </c>
      <c r="H47" s="289"/>
      <c r="I47" s="60">
        <f>'Source Data'!I47</f>
        <v>378.64303242739538</v>
      </c>
      <c r="J47" s="65">
        <f t="shared" si="5"/>
        <v>0</v>
      </c>
      <c r="K47" s="289"/>
      <c r="L47" s="60">
        <f>'Source Data'!J47</f>
        <v>103.26628157110781</v>
      </c>
      <c r="M47" s="65">
        <f t="shared" si="6"/>
        <v>0</v>
      </c>
      <c r="N47" s="289"/>
      <c r="O47" s="60">
        <f>'Source Data'!K47</f>
        <v>2581.6570392776953</v>
      </c>
      <c r="P47" s="65">
        <f t="shared" si="7"/>
        <v>0</v>
      </c>
      <c r="Q47" s="289"/>
      <c r="R47" s="60">
        <f>'Source Data'!L47</f>
        <v>1032.6628157110781</v>
      </c>
      <c r="S47" s="65">
        <f t="shared" si="8"/>
        <v>0</v>
      </c>
      <c r="T47" s="92">
        <v>0</v>
      </c>
      <c r="U47" s="60"/>
      <c r="V47" s="60"/>
      <c r="W47" s="61">
        <f t="shared" si="9"/>
        <v>0</v>
      </c>
      <c r="X47" s="92">
        <f t="shared" si="2"/>
        <v>0</v>
      </c>
      <c r="Y47" s="65">
        <f t="shared" si="10"/>
        <v>0</v>
      </c>
      <c r="Z47" s="92">
        <f t="shared" si="11"/>
        <v>0</v>
      </c>
      <c r="AA47" s="60"/>
      <c r="AB47" s="92">
        <f t="shared" si="12"/>
        <v>0</v>
      </c>
      <c r="AC47" s="60"/>
      <c r="AD47" s="60">
        <f t="shared" si="13"/>
        <v>0</v>
      </c>
      <c r="AE47" s="92">
        <f t="shared" si="16"/>
        <v>0</v>
      </c>
      <c r="AF47" s="96">
        <f t="shared" si="14"/>
        <v>0</v>
      </c>
    </row>
    <row r="48" spans="1:32" ht="16.149999999999999" customHeight="1" x14ac:dyDescent="0.2">
      <c r="A48" s="54">
        <v>42</v>
      </c>
      <c r="B48" s="55" t="s">
        <v>47</v>
      </c>
      <c r="C48" s="271">
        <f>'8_2.1.18 SIS'!AT48</f>
        <v>0</v>
      </c>
      <c r="D48" s="56">
        <f>'Source Data'!O48</f>
        <v>8067.0126645330765</v>
      </c>
      <c r="E48" s="74">
        <f t="shared" si="4"/>
        <v>0</v>
      </c>
      <c r="F48" s="74">
        <v>536.12413544332276</v>
      </c>
      <c r="G48" s="74">
        <f t="shared" si="15"/>
        <v>0</v>
      </c>
      <c r="H48" s="290"/>
      <c r="I48" s="56">
        <f>'Source Data'!I48</f>
        <v>585.87981046741402</v>
      </c>
      <c r="J48" s="74">
        <f t="shared" si="5"/>
        <v>0</v>
      </c>
      <c r="K48" s="290"/>
      <c r="L48" s="56">
        <f>'Source Data'!J48</f>
        <v>159.78540285474929</v>
      </c>
      <c r="M48" s="74">
        <f t="shared" si="6"/>
        <v>0</v>
      </c>
      <c r="N48" s="290"/>
      <c r="O48" s="56">
        <f>'Source Data'!K48</f>
        <v>3994.6350713687325</v>
      </c>
      <c r="P48" s="74">
        <f t="shared" si="7"/>
        <v>0</v>
      </c>
      <c r="Q48" s="290"/>
      <c r="R48" s="56">
        <f>'Source Data'!L48</f>
        <v>1597.8540285474928</v>
      </c>
      <c r="S48" s="74">
        <f t="shared" si="8"/>
        <v>0</v>
      </c>
      <c r="T48" s="93">
        <v>0</v>
      </c>
      <c r="U48" s="56"/>
      <c r="V48" s="56"/>
      <c r="W48" s="57">
        <f t="shared" si="9"/>
        <v>0</v>
      </c>
      <c r="X48" s="93">
        <f t="shared" si="2"/>
        <v>0</v>
      </c>
      <c r="Y48" s="74">
        <f t="shared" si="10"/>
        <v>0</v>
      </c>
      <c r="Z48" s="93">
        <f t="shared" si="11"/>
        <v>0</v>
      </c>
      <c r="AA48" s="56"/>
      <c r="AB48" s="93">
        <f t="shared" si="12"/>
        <v>0</v>
      </c>
      <c r="AC48" s="56"/>
      <c r="AD48" s="56">
        <f t="shared" si="13"/>
        <v>0</v>
      </c>
      <c r="AE48" s="93">
        <f t="shared" si="16"/>
        <v>0</v>
      </c>
      <c r="AF48" s="97">
        <f t="shared" si="14"/>
        <v>0</v>
      </c>
    </row>
    <row r="49" spans="1:32" ht="16.149999999999999" customHeight="1" x14ac:dyDescent="0.2">
      <c r="A49" s="54">
        <v>43</v>
      </c>
      <c r="B49" s="55" t="s">
        <v>48</v>
      </c>
      <c r="C49" s="271">
        <f>'8_2.1.18 SIS'!AT49</f>
        <v>0</v>
      </c>
      <c r="D49" s="56">
        <f>'Source Data'!O49</f>
        <v>8238.9592260226855</v>
      </c>
      <c r="E49" s="74">
        <f t="shared" si="4"/>
        <v>0</v>
      </c>
      <c r="F49" s="74">
        <v>536.12413544332276</v>
      </c>
      <c r="G49" s="74">
        <f t="shared" si="15"/>
        <v>0</v>
      </c>
      <c r="H49" s="290"/>
      <c r="I49" s="56">
        <f>'Source Data'!I49</f>
        <v>687.72808854852053</v>
      </c>
      <c r="J49" s="74">
        <f t="shared" si="5"/>
        <v>0</v>
      </c>
      <c r="K49" s="290"/>
      <c r="L49" s="56">
        <f>'Source Data'!J49</f>
        <v>187.56220596777831</v>
      </c>
      <c r="M49" s="74">
        <f t="shared" si="6"/>
        <v>0</v>
      </c>
      <c r="N49" s="290"/>
      <c r="O49" s="56">
        <f>'Source Data'!K49</f>
        <v>4689.0551491944589</v>
      </c>
      <c r="P49" s="74">
        <f t="shared" si="7"/>
        <v>0</v>
      </c>
      <c r="Q49" s="290"/>
      <c r="R49" s="56">
        <f>'Source Data'!L49</f>
        <v>1875.6220596777835</v>
      </c>
      <c r="S49" s="74">
        <f t="shared" si="8"/>
        <v>0</v>
      </c>
      <c r="T49" s="93">
        <v>0</v>
      </c>
      <c r="U49" s="56"/>
      <c r="V49" s="56"/>
      <c r="W49" s="57">
        <f t="shared" si="9"/>
        <v>0</v>
      </c>
      <c r="X49" s="93">
        <f t="shared" si="2"/>
        <v>0</v>
      </c>
      <c r="Y49" s="74">
        <f t="shared" si="10"/>
        <v>0</v>
      </c>
      <c r="Z49" s="93">
        <f t="shared" si="11"/>
        <v>0</v>
      </c>
      <c r="AA49" s="56"/>
      <c r="AB49" s="93">
        <f t="shared" si="12"/>
        <v>0</v>
      </c>
      <c r="AC49" s="56"/>
      <c r="AD49" s="56">
        <f t="shared" si="13"/>
        <v>0</v>
      </c>
      <c r="AE49" s="93">
        <f t="shared" si="16"/>
        <v>0</v>
      </c>
      <c r="AF49" s="97">
        <f t="shared" si="14"/>
        <v>0</v>
      </c>
    </row>
    <row r="50" spans="1:32" ht="16.149999999999999" customHeight="1" x14ac:dyDescent="0.2">
      <c r="A50" s="54">
        <v>44</v>
      </c>
      <c r="B50" s="55" t="s">
        <v>49</v>
      </c>
      <c r="C50" s="271">
        <f>'8_2.1.18 SIS'!AT50</f>
        <v>0</v>
      </c>
      <c r="D50" s="56">
        <f>'Source Data'!O50</f>
        <v>8069.1235459226837</v>
      </c>
      <c r="E50" s="74">
        <f t="shared" si="4"/>
        <v>0</v>
      </c>
      <c r="F50" s="74">
        <v>536.12413544332276</v>
      </c>
      <c r="G50" s="74">
        <f t="shared" si="15"/>
        <v>0</v>
      </c>
      <c r="H50" s="290"/>
      <c r="I50" s="56">
        <f>'Source Data'!I50</f>
        <v>640.0242289674087</v>
      </c>
      <c r="J50" s="74">
        <f t="shared" si="5"/>
        <v>0</v>
      </c>
      <c r="K50" s="290"/>
      <c r="L50" s="56">
        <f>'Source Data'!J50</f>
        <v>174.5520624456569</v>
      </c>
      <c r="M50" s="74">
        <f t="shared" si="6"/>
        <v>0</v>
      </c>
      <c r="N50" s="290"/>
      <c r="O50" s="56">
        <f>'Source Data'!K50</f>
        <v>4363.8015611414239</v>
      </c>
      <c r="P50" s="74">
        <f t="shared" si="7"/>
        <v>0</v>
      </c>
      <c r="Q50" s="290"/>
      <c r="R50" s="56">
        <f>'Source Data'!L50</f>
        <v>1745.5206244565691</v>
      </c>
      <c r="S50" s="74">
        <f t="shared" si="8"/>
        <v>0</v>
      </c>
      <c r="T50" s="93">
        <v>0</v>
      </c>
      <c r="U50" s="56"/>
      <c r="V50" s="56"/>
      <c r="W50" s="57">
        <f t="shared" si="9"/>
        <v>0</v>
      </c>
      <c r="X50" s="93">
        <f t="shared" si="2"/>
        <v>0</v>
      </c>
      <c r="Y50" s="74">
        <f t="shared" si="10"/>
        <v>0</v>
      </c>
      <c r="Z50" s="93">
        <f t="shared" si="11"/>
        <v>0</v>
      </c>
      <c r="AA50" s="56"/>
      <c r="AB50" s="93">
        <f t="shared" si="12"/>
        <v>0</v>
      </c>
      <c r="AC50" s="56"/>
      <c r="AD50" s="56">
        <f t="shared" si="13"/>
        <v>0</v>
      </c>
      <c r="AE50" s="93">
        <f t="shared" si="16"/>
        <v>0</v>
      </c>
      <c r="AF50" s="97">
        <f t="shared" si="14"/>
        <v>0</v>
      </c>
    </row>
    <row r="51" spans="1:32" ht="16.149999999999999" customHeight="1" x14ac:dyDescent="0.2">
      <c r="A51" s="49">
        <v>45</v>
      </c>
      <c r="B51" s="50" t="s">
        <v>50</v>
      </c>
      <c r="C51" s="272">
        <f>'8_2.1.18 SIS'!AT51</f>
        <v>0</v>
      </c>
      <c r="D51" s="51">
        <f>'Source Data'!O51</f>
        <v>15337.693755907814</v>
      </c>
      <c r="E51" s="80">
        <f t="shared" si="4"/>
        <v>0</v>
      </c>
      <c r="F51" s="80">
        <v>536.12413544332276</v>
      </c>
      <c r="G51" s="80">
        <f t="shared" si="15"/>
        <v>0</v>
      </c>
      <c r="H51" s="291"/>
      <c r="I51" s="51">
        <f>'Source Data'!I51</f>
        <v>332.43156845204078</v>
      </c>
      <c r="J51" s="80">
        <f t="shared" si="5"/>
        <v>0</v>
      </c>
      <c r="K51" s="291"/>
      <c r="L51" s="51">
        <f>'Source Data'!J51</f>
        <v>90.66315503237476</v>
      </c>
      <c r="M51" s="80">
        <f t="shared" si="6"/>
        <v>0</v>
      </c>
      <c r="N51" s="291"/>
      <c r="O51" s="51">
        <f>'Source Data'!K51</f>
        <v>2266.578875809369</v>
      </c>
      <c r="P51" s="80">
        <f t="shared" si="7"/>
        <v>0</v>
      </c>
      <c r="Q51" s="291"/>
      <c r="R51" s="51">
        <f>'Source Data'!L51</f>
        <v>906.63155032374766</v>
      </c>
      <c r="S51" s="80">
        <f t="shared" si="8"/>
        <v>0</v>
      </c>
      <c r="T51" s="94">
        <v>0</v>
      </c>
      <c r="U51" s="51"/>
      <c r="V51" s="51"/>
      <c r="W51" s="52">
        <f t="shared" si="9"/>
        <v>0</v>
      </c>
      <c r="X51" s="94">
        <f t="shared" si="2"/>
        <v>0</v>
      </c>
      <c r="Y51" s="80">
        <f t="shared" si="10"/>
        <v>0</v>
      </c>
      <c r="Z51" s="94">
        <f t="shared" si="11"/>
        <v>0</v>
      </c>
      <c r="AA51" s="51"/>
      <c r="AB51" s="94">
        <f t="shared" si="12"/>
        <v>0</v>
      </c>
      <c r="AC51" s="53"/>
      <c r="AD51" s="51">
        <f t="shared" si="13"/>
        <v>0</v>
      </c>
      <c r="AE51" s="95">
        <f t="shared" si="16"/>
        <v>0</v>
      </c>
      <c r="AF51" s="95">
        <f t="shared" si="14"/>
        <v>0</v>
      </c>
    </row>
    <row r="52" spans="1:32" ht="16.149999999999999" customHeight="1" x14ac:dyDescent="0.2">
      <c r="A52" s="58">
        <v>46</v>
      </c>
      <c r="B52" s="59" t="s">
        <v>51</v>
      </c>
      <c r="C52" s="270">
        <f>'8_2.1.18 SIS'!AT52</f>
        <v>0</v>
      </c>
      <c r="D52" s="60">
        <f>'Source Data'!O52</f>
        <v>7743.3752847367332</v>
      </c>
      <c r="E52" s="65">
        <f t="shared" si="4"/>
        <v>0</v>
      </c>
      <c r="F52" s="65">
        <v>536.12413544332276</v>
      </c>
      <c r="G52" s="65">
        <f t="shared" si="15"/>
        <v>0</v>
      </c>
      <c r="H52" s="289"/>
      <c r="I52" s="60">
        <f>'Source Data'!I52</f>
        <v>708.93963160759859</v>
      </c>
      <c r="J52" s="65">
        <f t="shared" si="5"/>
        <v>0</v>
      </c>
      <c r="K52" s="289"/>
      <c r="L52" s="60">
        <f>'Source Data'!J52</f>
        <v>193.3471722566178</v>
      </c>
      <c r="M52" s="65">
        <f t="shared" si="6"/>
        <v>0</v>
      </c>
      <c r="N52" s="289"/>
      <c r="O52" s="60">
        <f>'Source Data'!K52</f>
        <v>4833.6793064154454</v>
      </c>
      <c r="P52" s="65">
        <f t="shared" si="7"/>
        <v>0</v>
      </c>
      <c r="Q52" s="289"/>
      <c r="R52" s="60">
        <f>'Source Data'!L52</f>
        <v>1933.4717225661777</v>
      </c>
      <c r="S52" s="65">
        <f t="shared" si="8"/>
        <v>0</v>
      </c>
      <c r="T52" s="92">
        <v>0</v>
      </c>
      <c r="U52" s="60"/>
      <c r="V52" s="60"/>
      <c r="W52" s="61">
        <f t="shared" si="9"/>
        <v>0</v>
      </c>
      <c r="X52" s="92">
        <f t="shared" si="2"/>
        <v>0</v>
      </c>
      <c r="Y52" s="65">
        <f t="shared" si="10"/>
        <v>0</v>
      </c>
      <c r="Z52" s="92">
        <f t="shared" si="11"/>
        <v>0</v>
      </c>
      <c r="AA52" s="60"/>
      <c r="AB52" s="92">
        <f t="shared" si="12"/>
        <v>0</v>
      </c>
      <c r="AC52" s="60"/>
      <c r="AD52" s="60">
        <f t="shared" si="13"/>
        <v>0</v>
      </c>
      <c r="AE52" s="92">
        <f t="shared" si="16"/>
        <v>0</v>
      </c>
      <c r="AF52" s="96">
        <f t="shared" si="14"/>
        <v>0</v>
      </c>
    </row>
    <row r="53" spans="1:32" ht="16.149999999999999" customHeight="1" x14ac:dyDescent="0.2">
      <c r="A53" s="54">
        <v>47</v>
      </c>
      <c r="B53" s="55" t="s">
        <v>52</v>
      </c>
      <c r="C53" s="271">
        <f>'8_2.1.18 SIS'!AT53</f>
        <v>0</v>
      </c>
      <c r="D53" s="56">
        <f>'Source Data'!O53</f>
        <v>14983.304211175284</v>
      </c>
      <c r="E53" s="74">
        <f t="shared" si="4"/>
        <v>0</v>
      </c>
      <c r="F53" s="74">
        <v>536.12413544332276</v>
      </c>
      <c r="G53" s="74">
        <f t="shared" si="15"/>
        <v>0</v>
      </c>
      <c r="H53" s="290"/>
      <c r="I53" s="56">
        <f>'Source Data'!I53</f>
        <v>340.85181534745152</v>
      </c>
      <c r="J53" s="74">
        <f t="shared" si="5"/>
        <v>0</v>
      </c>
      <c r="K53" s="290"/>
      <c r="L53" s="56">
        <f>'Source Data'!J53</f>
        <v>92.959586003850404</v>
      </c>
      <c r="M53" s="74">
        <f t="shared" si="6"/>
        <v>0</v>
      </c>
      <c r="N53" s="290"/>
      <c r="O53" s="56">
        <f>'Source Data'!K53</f>
        <v>2323.9896500962604</v>
      </c>
      <c r="P53" s="74">
        <f t="shared" si="7"/>
        <v>0</v>
      </c>
      <c r="Q53" s="290"/>
      <c r="R53" s="56">
        <f>'Source Data'!L53</f>
        <v>929.59586003850404</v>
      </c>
      <c r="S53" s="74">
        <f t="shared" si="8"/>
        <v>0</v>
      </c>
      <c r="T53" s="93">
        <v>0</v>
      </c>
      <c r="U53" s="56"/>
      <c r="V53" s="56"/>
      <c r="W53" s="57">
        <f t="shared" si="9"/>
        <v>0</v>
      </c>
      <c r="X53" s="93">
        <f t="shared" si="2"/>
        <v>0</v>
      </c>
      <c r="Y53" s="74">
        <f t="shared" si="10"/>
        <v>0</v>
      </c>
      <c r="Z53" s="93">
        <f t="shared" si="11"/>
        <v>0</v>
      </c>
      <c r="AA53" s="56"/>
      <c r="AB53" s="93">
        <f t="shared" si="12"/>
        <v>0</v>
      </c>
      <c r="AC53" s="56"/>
      <c r="AD53" s="56">
        <f t="shared" si="13"/>
        <v>0</v>
      </c>
      <c r="AE53" s="93">
        <f t="shared" si="16"/>
        <v>0</v>
      </c>
      <c r="AF53" s="97">
        <f t="shared" si="14"/>
        <v>0</v>
      </c>
    </row>
    <row r="54" spans="1:32" ht="16.149999999999999" customHeight="1" x14ac:dyDescent="0.2">
      <c r="A54" s="54">
        <v>48</v>
      </c>
      <c r="B54" s="55" t="s">
        <v>74</v>
      </c>
      <c r="C54" s="271">
        <f>'8_2.1.18 SIS'!AT54</f>
        <v>0</v>
      </c>
      <c r="D54" s="56">
        <f>'Source Data'!O54</f>
        <v>8282.2113864350213</v>
      </c>
      <c r="E54" s="74">
        <f t="shared" si="4"/>
        <v>0</v>
      </c>
      <c r="F54" s="74">
        <v>536.12413544332276</v>
      </c>
      <c r="G54" s="74">
        <f t="shared" si="15"/>
        <v>0</v>
      </c>
      <c r="H54" s="290"/>
      <c r="I54" s="56">
        <f>'Source Data'!I54</f>
        <v>516.40353727376908</v>
      </c>
      <c r="J54" s="74">
        <f t="shared" si="5"/>
        <v>0</v>
      </c>
      <c r="K54" s="290"/>
      <c r="L54" s="56">
        <f>'Source Data'!J54</f>
        <v>140.83732834739155</v>
      </c>
      <c r="M54" s="74">
        <f t="shared" si="6"/>
        <v>0</v>
      </c>
      <c r="N54" s="290"/>
      <c r="O54" s="56">
        <f>'Source Data'!K54</f>
        <v>3520.9332086847894</v>
      </c>
      <c r="P54" s="74">
        <f t="shared" si="7"/>
        <v>0</v>
      </c>
      <c r="Q54" s="290"/>
      <c r="R54" s="56">
        <f>'Source Data'!L54</f>
        <v>1408.3732834739153</v>
      </c>
      <c r="S54" s="74">
        <f t="shared" si="8"/>
        <v>0</v>
      </c>
      <c r="T54" s="93">
        <v>0</v>
      </c>
      <c r="U54" s="56"/>
      <c r="V54" s="56"/>
      <c r="W54" s="57">
        <f t="shared" si="9"/>
        <v>0</v>
      </c>
      <c r="X54" s="93">
        <f t="shared" si="2"/>
        <v>0</v>
      </c>
      <c r="Y54" s="74">
        <f t="shared" si="10"/>
        <v>0</v>
      </c>
      <c r="Z54" s="93">
        <f t="shared" si="11"/>
        <v>0</v>
      </c>
      <c r="AA54" s="56"/>
      <c r="AB54" s="93">
        <f t="shared" si="12"/>
        <v>0</v>
      </c>
      <c r="AC54" s="56"/>
      <c r="AD54" s="56">
        <f t="shared" si="13"/>
        <v>0</v>
      </c>
      <c r="AE54" s="93">
        <f t="shared" si="16"/>
        <v>0</v>
      </c>
      <c r="AF54" s="97">
        <f t="shared" si="14"/>
        <v>0</v>
      </c>
    </row>
    <row r="55" spans="1:32" ht="16.149999999999999" customHeight="1" x14ac:dyDescent="0.2">
      <c r="A55" s="54">
        <v>49</v>
      </c>
      <c r="B55" s="55" t="s">
        <v>53</v>
      </c>
      <c r="C55" s="271">
        <f>'8_2.1.18 SIS'!AT55</f>
        <v>7</v>
      </c>
      <c r="D55" s="56">
        <f>'Source Data'!O55</f>
        <v>6591.5200632140222</v>
      </c>
      <c r="E55" s="74">
        <f t="shared" si="4"/>
        <v>46140.640442498159</v>
      </c>
      <c r="F55" s="74">
        <v>536.12413544332276</v>
      </c>
      <c r="G55" s="74">
        <f t="shared" si="15"/>
        <v>3752.8689481032593</v>
      </c>
      <c r="H55" s="290"/>
      <c r="I55" s="56">
        <f>'Source Data'!I55</f>
        <v>660.79145627436594</v>
      </c>
      <c r="J55" s="74">
        <f t="shared" si="5"/>
        <v>0</v>
      </c>
      <c r="K55" s="290"/>
      <c r="L55" s="56">
        <f>'Source Data'!J55</f>
        <v>180.21585171119071</v>
      </c>
      <c r="M55" s="74">
        <f t="shared" si="6"/>
        <v>0</v>
      </c>
      <c r="N55" s="290"/>
      <c r="O55" s="56">
        <f>'Source Data'!K55</f>
        <v>4505.3962927797675</v>
      </c>
      <c r="P55" s="74">
        <f t="shared" si="7"/>
        <v>0</v>
      </c>
      <c r="Q55" s="290"/>
      <c r="R55" s="56">
        <f>'Source Data'!L55</f>
        <v>1802.158517111907</v>
      </c>
      <c r="S55" s="74">
        <f t="shared" si="8"/>
        <v>0</v>
      </c>
      <c r="T55" s="93">
        <v>51215</v>
      </c>
      <c r="U55" s="56"/>
      <c r="V55" s="56"/>
      <c r="W55" s="57">
        <f t="shared" si="9"/>
        <v>0</v>
      </c>
      <c r="X55" s="93">
        <f t="shared" si="2"/>
        <v>51215</v>
      </c>
      <c r="Y55" s="74">
        <f t="shared" si="10"/>
        <v>-128</v>
      </c>
      <c r="Z55" s="93">
        <f t="shared" si="11"/>
        <v>51087</v>
      </c>
      <c r="AA55" s="56"/>
      <c r="AB55" s="93">
        <f t="shared" si="12"/>
        <v>51087</v>
      </c>
      <c r="AC55" s="56"/>
      <c r="AD55" s="56">
        <f t="shared" si="13"/>
        <v>51087</v>
      </c>
      <c r="AE55" s="93">
        <f t="shared" si="16"/>
        <v>4257</v>
      </c>
      <c r="AF55" s="97">
        <f t="shared" si="14"/>
        <v>51087</v>
      </c>
    </row>
    <row r="56" spans="1:32" ht="16.149999999999999" customHeight="1" x14ac:dyDescent="0.2">
      <c r="A56" s="49">
        <v>50</v>
      </c>
      <c r="B56" s="50" t="s">
        <v>54</v>
      </c>
      <c r="C56" s="272">
        <f>'8_2.1.18 SIS'!AT56</f>
        <v>0</v>
      </c>
      <c r="D56" s="51">
        <f>'Source Data'!O56</f>
        <v>7594.2487437121554</v>
      </c>
      <c r="E56" s="80">
        <f t="shared" si="4"/>
        <v>0</v>
      </c>
      <c r="F56" s="80">
        <v>536.12413544332276</v>
      </c>
      <c r="G56" s="80">
        <f t="shared" si="15"/>
        <v>0</v>
      </c>
      <c r="H56" s="291"/>
      <c r="I56" s="51">
        <f>'Source Data'!I56</f>
        <v>638.95176727517901</v>
      </c>
      <c r="J56" s="80">
        <f t="shared" si="5"/>
        <v>0</v>
      </c>
      <c r="K56" s="291"/>
      <c r="L56" s="51">
        <f>'Source Data'!J56</f>
        <v>174.25957289323065</v>
      </c>
      <c r="M56" s="80">
        <f t="shared" si="6"/>
        <v>0</v>
      </c>
      <c r="N56" s="291"/>
      <c r="O56" s="51">
        <f>'Source Data'!K56</f>
        <v>4356.4893223307663</v>
      </c>
      <c r="P56" s="80">
        <f t="shared" si="7"/>
        <v>0</v>
      </c>
      <c r="Q56" s="291"/>
      <c r="R56" s="51">
        <f>'Source Data'!L56</f>
        <v>1742.5957289323062</v>
      </c>
      <c r="S56" s="80">
        <f t="shared" si="8"/>
        <v>0</v>
      </c>
      <c r="T56" s="94">
        <v>0</v>
      </c>
      <c r="U56" s="51"/>
      <c r="V56" s="51"/>
      <c r="W56" s="52">
        <f t="shared" si="9"/>
        <v>0</v>
      </c>
      <c r="X56" s="94">
        <f t="shared" si="2"/>
        <v>0</v>
      </c>
      <c r="Y56" s="80">
        <f t="shared" si="10"/>
        <v>0</v>
      </c>
      <c r="Z56" s="94">
        <f t="shared" si="11"/>
        <v>0</v>
      </c>
      <c r="AA56" s="51"/>
      <c r="AB56" s="94">
        <f t="shared" si="12"/>
        <v>0</v>
      </c>
      <c r="AC56" s="53"/>
      <c r="AD56" s="51">
        <f t="shared" si="13"/>
        <v>0</v>
      </c>
      <c r="AE56" s="95">
        <f t="shared" si="16"/>
        <v>0</v>
      </c>
      <c r="AF56" s="95">
        <f t="shared" si="14"/>
        <v>0</v>
      </c>
    </row>
    <row r="57" spans="1:32" ht="16.149999999999999" customHeight="1" x14ac:dyDescent="0.2">
      <c r="A57" s="58">
        <v>51</v>
      </c>
      <c r="B57" s="59" t="s">
        <v>55</v>
      </c>
      <c r="C57" s="270">
        <f>'8_2.1.18 SIS'!AT57</f>
        <v>0</v>
      </c>
      <c r="D57" s="60">
        <f>'Source Data'!O57</f>
        <v>7843.0769154997215</v>
      </c>
      <c r="E57" s="65">
        <f t="shared" si="4"/>
        <v>0</v>
      </c>
      <c r="F57" s="65">
        <v>536.12413544332276</v>
      </c>
      <c r="G57" s="65">
        <f t="shared" si="15"/>
        <v>0</v>
      </c>
      <c r="H57" s="289"/>
      <c r="I57" s="60">
        <f>'Source Data'!I57</f>
        <v>570.93395934473472</v>
      </c>
      <c r="J57" s="65">
        <f t="shared" si="5"/>
        <v>0</v>
      </c>
      <c r="K57" s="289"/>
      <c r="L57" s="60">
        <f>'Source Data'!J57</f>
        <v>155.70926163947308</v>
      </c>
      <c r="M57" s="65">
        <f t="shared" si="6"/>
        <v>0</v>
      </c>
      <c r="N57" s="289"/>
      <c r="O57" s="60">
        <f>'Source Data'!K57</f>
        <v>3892.7315409868274</v>
      </c>
      <c r="P57" s="65">
        <f t="shared" si="7"/>
        <v>0</v>
      </c>
      <c r="Q57" s="289"/>
      <c r="R57" s="60">
        <f>'Source Data'!L57</f>
        <v>1557.0926163947308</v>
      </c>
      <c r="S57" s="65">
        <f t="shared" si="8"/>
        <v>0</v>
      </c>
      <c r="T57" s="92">
        <v>0</v>
      </c>
      <c r="U57" s="60"/>
      <c r="V57" s="60"/>
      <c r="W57" s="61">
        <f t="shared" si="9"/>
        <v>0</v>
      </c>
      <c r="X57" s="92">
        <f t="shared" si="2"/>
        <v>0</v>
      </c>
      <c r="Y57" s="65">
        <f t="shared" si="10"/>
        <v>0</v>
      </c>
      <c r="Z57" s="92">
        <f t="shared" si="11"/>
        <v>0</v>
      </c>
      <c r="AA57" s="60"/>
      <c r="AB57" s="92">
        <f t="shared" si="12"/>
        <v>0</v>
      </c>
      <c r="AC57" s="60"/>
      <c r="AD57" s="60">
        <f t="shared" si="13"/>
        <v>0</v>
      </c>
      <c r="AE57" s="92">
        <f t="shared" si="16"/>
        <v>0</v>
      </c>
      <c r="AF57" s="96">
        <f t="shared" si="14"/>
        <v>0</v>
      </c>
    </row>
    <row r="58" spans="1:32" ht="16.149999999999999" customHeight="1" x14ac:dyDescent="0.2">
      <c r="A58" s="54">
        <v>52</v>
      </c>
      <c r="B58" s="55" t="s">
        <v>56</v>
      </c>
      <c r="C58" s="271">
        <f>'8_2.1.18 SIS'!AT58</f>
        <v>0</v>
      </c>
      <c r="D58" s="56">
        <f>'Source Data'!O58</f>
        <v>9743.5154354861861</v>
      </c>
      <c r="E58" s="74">
        <f t="shared" si="4"/>
        <v>0</v>
      </c>
      <c r="F58" s="74">
        <v>536.12413544332276</v>
      </c>
      <c r="G58" s="74">
        <f t="shared" si="15"/>
        <v>0</v>
      </c>
      <c r="H58" s="290"/>
      <c r="I58" s="56">
        <f>'Source Data'!I58</f>
        <v>601.39043740535396</v>
      </c>
      <c r="J58" s="74">
        <f t="shared" si="5"/>
        <v>0</v>
      </c>
      <c r="K58" s="290"/>
      <c r="L58" s="56">
        <f>'Source Data'!J58</f>
        <v>164.01557383782384</v>
      </c>
      <c r="M58" s="74">
        <f t="shared" si="6"/>
        <v>0</v>
      </c>
      <c r="N58" s="290"/>
      <c r="O58" s="56">
        <f>'Source Data'!K58</f>
        <v>4100.3893459455958</v>
      </c>
      <c r="P58" s="74">
        <f t="shared" si="7"/>
        <v>0</v>
      </c>
      <c r="Q58" s="290"/>
      <c r="R58" s="56">
        <f>'Source Data'!L58</f>
        <v>1640.1557383782383</v>
      </c>
      <c r="S58" s="74">
        <f t="shared" si="8"/>
        <v>0</v>
      </c>
      <c r="T58" s="93">
        <v>0</v>
      </c>
      <c r="U58" s="56"/>
      <c r="V58" s="56"/>
      <c r="W58" s="57">
        <f t="shared" si="9"/>
        <v>0</v>
      </c>
      <c r="X58" s="93">
        <f t="shared" si="2"/>
        <v>0</v>
      </c>
      <c r="Y58" s="74">
        <f t="shared" si="10"/>
        <v>0</v>
      </c>
      <c r="Z58" s="93">
        <f t="shared" si="11"/>
        <v>0</v>
      </c>
      <c r="AA58" s="56"/>
      <c r="AB58" s="93">
        <f t="shared" si="12"/>
        <v>0</v>
      </c>
      <c r="AC58" s="56"/>
      <c r="AD58" s="56">
        <f t="shared" si="13"/>
        <v>0</v>
      </c>
      <c r="AE58" s="93">
        <f t="shared" si="16"/>
        <v>0</v>
      </c>
      <c r="AF58" s="97">
        <f t="shared" si="14"/>
        <v>0</v>
      </c>
    </row>
    <row r="59" spans="1:32" ht="16.149999999999999" customHeight="1" x14ac:dyDescent="0.2">
      <c r="A59" s="54">
        <v>53</v>
      </c>
      <c r="B59" s="55" t="s">
        <v>57</v>
      </c>
      <c r="C59" s="271">
        <f>'8_2.1.18 SIS'!AT59</f>
        <v>0</v>
      </c>
      <c r="D59" s="56">
        <f>'Source Data'!O59</f>
        <v>6655.0358891865671</v>
      </c>
      <c r="E59" s="74">
        <f t="shared" si="4"/>
        <v>0</v>
      </c>
      <c r="F59" s="74">
        <v>536.12413544332276</v>
      </c>
      <c r="G59" s="74">
        <f t="shared" si="15"/>
        <v>0</v>
      </c>
      <c r="H59" s="290"/>
      <c r="I59" s="56">
        <f>'Source Data'!I59</f>
        <v>663.32493479155164</v>
      </c>
      <c r="J59" s="74">
        <f t="shared" si="5"/>
        <v>0</v>
      </c>
      <c r="K59" s="290"/>
      <c r="L59" s="56">
        <f>'Source Data'!J59</f>
        <v>180.90680039769586</v>
      </c>
      <c r="M59" s="74">
        <f t="shared" si="6"/>
        <v>0</v>
      </c>
      <c r="N59" s="290"/>
      <c r="O59" s="56">
        <f>'Source Data'!K59</f>
        <v>4522.670009942397</v>
      </c>
      <c r="P59" s="74">
        <f t="shared" si="7"/>
        <v>0</v>
      </c>
      <c r="Q59" s="290"/>
      <c r="R59" s="56">
        <f>'Source Data'!L59</f>
        <v>1809.0680039769588</v>
      </c>
      <c r="S59" s="74">
        <f t="shared" si="8"/>
        <v>0</v>
      </c>
      <c r="T59" s="93">
        <v>0</v>
      </c>
      <c r="U59" s="56"/>
      <c r="V59" s="56"/>
      <c r="W59" s="57">
        <f t="shared" si="9"/>
        <v>0</v>
      </c>
      <c r="X59" s="93">
        <f t="shared" si="2"/>
        <v>0</v>
      </c>
      <c r="Y59" s="74">
        <f t="shared" si="10"/>
        <v>0</v>
      </c>
      <c r="Z59" s="93">
        <f t="shared" si="11"/>
        <v>0</v>
      </c>
      <c r="AA59" s="56"/>
      <c r="AB59" s="93">
        <f t="shared" si="12"/>
        <v>0</v>
      </c>
      <c r="AC59" s="56"/>
      <c r="AD59" s="56">
        <f t="shared" si="13"/>
        <v>0</v>
      </c>
      <c r="AE59" s="93">
        <f t="shared" si="16"/>
        <v>0</v>
      </c>
      <c r="AF59" s="97">
        <f t="shared" si="14"/>
        <v>0</v>
      </c>
    </row>
    <row r="60" spans="1:32" ht="16.149999999999999" customHeight="1" x14ac:dyDescent="0.2">
      <c r="A60" s="54">
        <v>54</v>
      </c>
      <c r="B60" s="55" t="s">
        <v>58</v>
      </c>
      <c r="C60" s="271">
        <f>'8_2.1.18 SIS'!AT60</f>
        <v>0</v>
      </c>
      <c r="D60" s="56">
        <f>'Source Data'!O60</f>
        <v>8974.1350415334582</v>
      </c>
      <c r="E60" s="74">
        <f t="shared" si="4"/>
        <v>0</v>
      </c>
      <c r="F60" s="74">
        <v>536.12413544332276</v>
      </c>
      <c r="G60" s="74">
        <f t="shared" si="15"/>
        <v>0</v>
      </c>
      <c r="H60" s="290"/>
      <c r="I60" s="56">
        <f>'Source Data'!I60</f>
        <v>583.70660052312871</v>
      </c>
      <c r="J60" s="74">
        <f t="shared" si="5"/>
        <v>0</v>
      </c>
      <c r="K60" s="290"/>
      <c r="L60" s="56">
        <f>'Source Data'!J60</f>
        <v>159.19270923358056</v>
      </c>
      <c r="M60" s="74">
        <f t="shared" si="6"/>
        <v>0</v>
      </c>
      <c r="N60" s="290"/>
      <c r="O60" s="56">
        <f>'Source Data'!K60</f>
        <v>3979.8177308395143</v>
      </c>
      <c r="P60" s="74">
        <f t="shared" si="7"/>
        <v>0</v>
      </c>
      <c r="Q60" s="290"/>
      <c r="R60" s="56">
        <f>'Source Data'!L60</f>
        <v>1591.9270923358056</v>
      </c>
      <c r="S60" s="74">
        <f t="shared" si="8"/>
        <v>0</v>
      </c>
      <c r="T60" s="93">
        <v>0</v>
      </c>
      <c r="U60" s="56"/>
      <c r="V60" s="56"/>
      <c r="W60" s="57">
        <f t="shared" si="9"/>
        <v>0</v>
      </c>
      <c r="X60" s="93">
        <f t="shared" si="2"/>
        <v>0</v>
      </c>
      <c r="Y60" s="74">
        <f t="shared" si="10"/>
        <v>0</v>
      </c>
      <c r="Z60" s="93">
        <f t="shared" si="11"/>
        <v>0</v>
      </c>
      <c r="AA60" s="56"/>
      <c r="AB60" s="93">
        <f t="shared" si="12"/>
        <v>0</v>
      </c>
      <c r="AC60" s="56"/>
      <c r="AD60" s="56">
        <f t="shared" si="13"/>
        <v>0</v>
      </c>
      <c r="AE60" s="93">
        <f t="shared" si="16"/>
        <v>0</v>
      </c>
      <c r="AF60" s="97">
        <f t="shared" si="14"/>
        <v>0</v>
      </c>
    </row>
    <row r="61" spans="1:32" ht="16.149999999999999" customHeight="1" x14ac:dyDescent="0.2">
      <c r="A61" s="49">
        <v>55</v>
      </c>
      <c r="B61" s="50" t="s">
        <v>59</v>
      </c>
      <c r="C61" s="272">
        <f>'8_2.1.18 SIS'!AT61</f>
        <v>0</v>
      </c>
      <c r="D61" s="51">
        <f>'Source Data'!O61</f>
        <v>7409.5836472239644</v>
      </c>
      <c r="E61" s="80">
        <f t="shared" si="4"/>
        <v>0</v>
      </c>
      <c r="F61" s="80">
        <v>536.12413544332276</v>
      </c>
      <c r="G61" s="80">
        <f t="shared" si="15"/>
        <v>0</v>
      </c>
      <c r="H61" s="291"/>
      <c r="I61" s="51">
        <f>'Source Data'!I61</f>
        <v>593.48544210889816</v>
      </c>
      <c r="J61" s="80">
        <f t="shared" si="5"/>
        <v>0</v>
      </c>
      <c r="K61" s="291"/>
      <c r="L61" s="51">
        <f>'Source Data'!J61</f>
        <v>161.8596660296995</v>
      </c>
      <c r="M61" s="80">
        <f t="shared" si="6"/>
        <v>0</v>
      </c>
      <c r="N61" s="291"/>
      <c r="O61" s="51">
        <f>'Source Data'!K61</f>
        <v>4046.4916507424882</v>
      </c>
      <c r="P61" s="80">
        <f t="shared" si="7"/>
        <v>0</v>
      </c>
      <c r="Q61" s="291"/>
      <c r="R61" s="51">
        <f>'Source Data'!L61</f>
        <v>1618.596660296995</v>
      </c>
      <c r="S61" s="80">
        <f t="shared" si="8"/>
        <v>0</v>
      </c>
      <c r="T61" s="94">
        <v>0</v>
      </c>
      <c r="U61" s="51"/>
      <c r="V61" s="51"/>
      <c r="W61" s="52">
        <f t="shared" si="9"/>
        <v>0</v>
      </c>
      <c r="X61" s="94">
        <f t="shared" si="2"/>
        <v>0</v>
      </c>
      <c r="Y61" s="80">
        <f t="shared" si="10"/>
        <v>0</v>
      </c>
      <c r="Z61" s="94">
        <f t="shared" si="11"/>
        <v>0</v>
      </c>
      <c r="AA61" s="51"/>
      <c r="AB61" s="94">
        <f t="shared" si="12"/>
        <v>0</v>
      </c>
      <c r="AC61" s="53"/>
      <c r="AD61" s="51">
        <f t="shared" si="13"/>
        <v>0</v>
      </c>
      <c r="AE61" s="95">
        <f t="shared" si="16"/>
        <v>0</v>
      </c>
      <c r="AF61" s="95">
        <f t="shared" si="14"/>
        <v>0</v>
      </c>
    </row>
    <row r="62" spans="1:32" ht="16.149999999999999" customHeight="1" x14ac:dyDescent="0.2">
      <c r="A62" s="58">
        <v>56</v>
      </c>
      <c r="B62" s="59" t="s">
        <v>60</v>
      </c>
      <c r="C62" s="270">
        <f>'8_2.1.18 SIS'!AT62</f>
        <v>0</v>
      </c>
      <c r="D62" s="60">
        <f>'Source Data'!O62</f>
        <v>8598.5057022009514</v>
      </c>
      <c r="E62" s="65">
        <f t="shared" si="4"/>
        <v>0</v>
      </c>
      <c r="F62" s="65">
        <v>536.12413544332276</v>
      </c>
      <c r="G62" s="65">
        <f t="shared" si="15"/>
        <v>0</v>
      </c>
      <c r="H62" s="289"/>
      <c r="I62" s="60">
        <f>'Source Data'!I62</f>
        <v>665.40831600253398</v>
      </c>
      <c r="J62" s="65">
        <f t="shared" si="5"/>
        <v>0</v>
      </c>
      <c r="K62" s="289"/>
      <c r="L62" s="60">
        <f>'Source Data'!J62</f>
        <v>181.4749952734183</v>
      </c>
      <c r="M62" s="65">
        <f t="shared" si="6"/>
        <v>0</v>
      </c>
      <c r="N62" s="289"/>
      <c r="O62" s="60">
        <f>'Source Data'!K62</f>
        <v>4536.8748818354579</v>
      </c>
      <c r="P62" s="65">
        <f t="shared" si="7"/>
        <v>0</v>
      </c>
      <c r="Q62" s="289"/>
      <c r="R62" s="60">
        <f>'Source Data'!L62</f>
        <v>1814.7499527341834</v>
      </c>
      <c r="S62" s="65">
        <f t="shared" si="8"/>
        <v>0</v>
      </c>
      <c r="T62" s="92">
        <v>0</v>
      </c>
      <c r="U62" s="60"/>
      <c r="V62" s="60"/>
      <c r="W62" s="61">
        <f t="shared" si="9"/>
        <v>0</v>
      </c>
      <c r="X62" s="92">
        <f t="shared" si="2"/>
        <v>0</v>
      </c>
      <c r="Y62" s="65">
        <f t="shared" si="10"/>
        <v>0</v>
      </c>
      <c r="Z62" s="92">
        <f t="shared" si="11"/>
        <v>0</v>
      </c>
      <c r="AA62" s="60"/>
      <c r="AB62" s="92">
        <f t="shared" si="12"/>
        <v>0</v>
      </c>
      <c r="AC62" s="60"/>
      <c r="AD62" s="60">
        <f t="shared" si="13"/>
        <v>0</v>
      </c>
      <c r="AE62" s="92">
        <f t="shared" si="16"/>
        <v>0</v>
      </c>
      <c r="AF62" s="96">
        <f t="shared" si="14"/>
        <v>0</v>
      </c>
    </row>
    <row r="63" spans="1:32" ht="16.149999999999999" customHeight="1" x14ac:dyDescent="0.2">
      <c r="A63" s="54">
        <v>57</v>
      </c>
      <c r="B63" s="55" t="s">
        <v>61</v>
      </c>
      <c r="C63" s="271">
        <f>'8_2.1.18 SIS'!AT63</f>
        <v>0</v>
      </c>
      <c r="D63" s="56">
        <f>'Source Data'!O63</f>
        <v>6666.900802271065</v>
      </c>
      <c r="E63" s="74">
        <f t="shared" si="4"/>
        <v>0</v>
      </c>
      <c r="F63" s="74">
        <v>536.12413544332276</v>
      </c>
      <c r="G63" s="74">
        <f t="shared" si="15"/>
        <v>0</v>
      </c>
      <c r="H63" s="290"/>
      <c r="I63" s="56">
        <f>'Source Data'!I63</f>
        <v>666.15521612667408</v>
      </c>
      <c r="J63" s="74">
        <f t="shared" si="5"/>
        <v>0</v>
      </c>
      <c r="K63" s="290"/>
      <c r="L63" s="56">
        <f>'Source Data'!J63</f>
        <v>181.67869530727472</v>
      </c>
      <c r="M63" s="74">
        <f t="shared" si="6"/>
        <v>0</v>
      </c>
      <c r="N63" s="290"/>
      <c r="O63" s="56">
        <f>'Source Data'!K63</f>
        <v>4541.967382681868</v>
      </c>
      <c r="P63" s="74">
        <f t="shared" si="7"/>
        <v>0</v>
      </c>
      <c r="Q63" s="290"/>
      <c r="R63" s="56">
        <f>'Source Data'!L63</f>
        <v>1816.7869530727471</v>
      </c>
      <c r="S63" s="74">
        <f t="shared" si="8"/>
        <v>0</v>
      </c>
      <c r="T63" s="93">
        <v>0</v>
      </c>
      <c r="U63" s="56"/>
      <c r="V63" s="56"/>
      <c r="W63" s="57">
        <f t="shared" si="9"/>
        <v>0</v>
      </c>
      <c r="X63" s="93">
        <f t="shared" si="2"/>
        <v>0</v>
      </c>
      <c r="Y63" s="74">
        <f t="shared" si="10"/>
        <v>0</v>
      </c>
      <c r="Z63" s="93">
        <f t="shared" si="11"/>
        <v>0</v>
      </c>
      <c r="AA63" s="56"/>
      <c r="AB63" s="93">
        <f t="shared" si="12"/>
        <v>0</v>
      </c>
      <c r="AC63" s="56"/>
      <c r="AD63" s="56">
        <f t="shared" si="13"/>
        <v>0</v>
      </c>
      <c r="AE63" s="93">
        <f t="shared" si="16"/>
        <v>0</v>
      </c>
      <c r="AF63" s="97">
        <f t="shared" si="14"/>
        <v>0</v>
      </c>
    </row>
    <row r="64" spans="1:32" ht="16.149999999999999" customHeight="1" x14ac:dyDescent="0.2">
      <c r="A64" s="54">
        <v>58</v>
      </c>
      <c r="B64" s="55" t="s">
        <v>62</v>
      </c>
      <c r="C64" s="271">
        <f>'8_2.1.18 SIS'!AT64</f>
        <v>0</v>
      </c>
      <c r="D64" s="56">
        <f>'Source Data'!O64</f>
        <v>6876.2452334446507</v>
      </c>
      <c r="E64" s="74">
        <f t="shared" si="4"/>
        <v>0</v>
      </c>
      <c r="F64" s="74">
        <v>536.12413544332276</v>
      </c>
      <c r="G64" s="74">
        <f t="shared" si="15"/>
        <v>0</v>
      </c>
      <c r="H64" s="290"/>
      <c r="I64" s="56">
        <f>'Source Data'!I64</f>
        <v>740.81098599764084</v>
      </c>
      <c r="J64" s="74">
        <f t="shared" si="5"/>
        <v>0</v>
      </c>
      <c r="K64" s="290"/>
      <c r="L64" s="56">
        <f>'Source Data'!J64</f>
        <v>202.03935981753844</v>
      </c>
      <c r="M64" s="74">
        <f t="shared" si="6"/>
        <v>0</v>
      </c>
      <c r="N64" s="290"/>
      <c r="O64" s="56">
        <f>'Source Data'!K64</f>
        <v>5050.9839954384606</v>
      </c>
      <c r="P64" s="74">
        <f t="shared" si="7"/>
        <v>0</v>
      </c>
      <c r="Q64" s="290"/>
      <c r="R64" s="56">
        <f>'Source Data'!L64</f>
        <v>2020.3935981753841</v>
      </c>
      <c r="S64" s="74">
        <f t="shared" si="8"/>
        <v>0</v>
      </c>
      <c r="T64" s="93">
        <v>0</v>
      </c>
      <c r="U64" s="56"/>
      <c r="V64" s="56"/>
      <c r="W64" s="57">
        <f t="shared" si="9"/>
        <v>0</v>
      </c>
      <c r="X64" s="93">
        <f t="shared" si="2"/>
        <v>0</v>
      </c>
      <c r="Y64" s="74">
        <f t="shared" si="10"/>
        <v>0</v>
      </c>
      <c r="Z64" s="93">
        <f t="shared" si="11"/>
        <v>0</v>
      </c>
      <c r="AA64" s="56"/>
      <c r="AB64" s="93">
        <f t="shared" si="12"/>
        <v>0</v>
      </c>
      <c r="AC64" s="56"/>
      <c r="AD64" s="56">
        <f t="shared" si="13"/>
        <v>0</v>
      </c>
      <c r="AE64" s="93">
        <f t="shared" si="16"/>
        <v>0</v>
      </c>
      <c r="AF64" s="97">
        <f t="shared" si="14"/>
        <v>0</v>
      </c>
    </row>
    <row r="65" spans="1:32" ht="16.149999999999999" customHeight="1" x14ac:dyDescent="0.2">
      <c r="A65" s="54">
        <v>59</v>
      </c>
      <c r="B65" s="55" t="s">
        <v>63</v>
      </c>
      <c r="C65" s="271">
        <f>'8_2.1.18 SIS'!AT65</f>
        <v>0</v>
      </c>
      <c r="D65" s="56">
        <f>'Source Data'!O65</f>
        <v>5942.9469727805899</v>
      </c>
      <c r="E65" s="74">
        <f t="shared" si="4"/>
        <v>0</v>
      </c>
      <c r="F65" s="74">
        <v>536.12413544332276</v>
      </c>
      <c r="G65" s="74">
        <f t="shared" si="15"/>
        <v>0</v>
      </c>
      <c r="H65" s="290"/>
      <c r="I65" s="56">
        <f>'Source Data'!I65</f>
        <v>778.80539593788717</v>
      </c>
      <c r="J65" s="74">
        <f t="shared" si="5"/>
        <v>0</v>
      </c>
      <c r="K65" s="290"/>
      <c r="L65" s="56">
        <f>'Source Data'!J65</f>
        <v>212.40147161942375</v>
      </c>
      <c r="M65" s="74">
        <f t="shared" si="6"/>
        <v>0</v>
      </c>
      <c r="N65" s="290"/>
      <c r="O65" s="56">
        <f>'Source Data'!K65</f>
        <v>5310.0367904855939</v>
      </c>
      <c r="P65" s="74">
        <f t="shared" si="7"/>
        <v>0</v>
      </c>
      <c r="Q65" s="290"/>
      <c r="R65" s="56">
        <f>'Source Data'!L65</f>
        <v>2124.0147161942373</v>
      </c>
      <c r="S65" s="74">
        <f t="shared" si="8"/>
        <v>0</v>
      </c>
      <c r="T65" s="93">
        <v>0</v>
      </c>
      <c r="U65" s="56"/>
      <c r="V65" s="56"/>
      <c r="W65" s="57">
        <f t="shared" si="9"/>
        <v>0</v>
      </c>
      <c r="X65" s="93">
        <f t="shared" si="2"/>
        <v>0</v>
      </c>
      <c r="Y65" s="74">
        <f t="shared" si="10"/>
        <v>0</v>
      </c>
      <c r="Z65" s="93">
        <f t="shared" si="11"/>
        <v>0</v>
      </c>
      <c r="AA65" s="56"/>
      <c r="AB65" s="93">
        <f t="shared" si="12"/>
        <v>0</v>
      </c>
      <c r="AC65" s="56"/>
      <c r="AD65" s="56">
        <f t="shared" si="13"/>
        <v>0</v>
      </c>
      <c r="AE65" s="93">
        <f t="shared" si="16"/>
        <v>0</v>
      </c>
      <c r="AF65" s="97">
        <f t="shared" si="14"/>
        <v>0</v>
      </c>
    </row>
    <row r="66" spans="1:32" ht="16.149999999999999" customHeight="1" x14ac:dyDescent="0.2">
      <c r="A66" s="49">
        <v>60</v>
      </c>
      <c r="B66" s="50" t="s">
        <v>64</v>
      </c>
      <c r="C66" s="272">
        <f>'8_2.1.18 SIS'!AT66</f>
        <v>0</v>
      </c>
      <c r="D66" s="51">
        <f>'Source Data'!O66</f>
        <v>8310.4548474230687</v>
      </c>
      <c r="E66" s="80">
        <f t="shared" si="4"/>
        <v>0</v>
      </c>
      <c r="F66" s="80">
        <v>536.12413544332276</v>
      </c>
      <c r="G66" s="80">
        <f t="shared" si="15"/>
        <v>0</v>
      </c>
      <c r="H66" s="291"/>
      <c r="I66" s="51">
        <f>'Source Data'!I66</f>
        <v>654.17710868659628</v>
      </c>
      <c r="J66" s="80">
        <f t="shared" si="5"/>
        <v>0</v>
      </c>
      <c r="K66" s="291"/>
      <c r="L66" s="51">
        <f>'Source Data'!J66</f>
        <v>178.41193873270808</v>
      </c>
      <c r="M66" s="80">
        <f t="shared" si="6"/>
        <v>0</v>
      </c>
      <c r="N66" s="291"/>
      <c r="O66" s="51">
        <f>'Source Data'!K66</f>
        <v>4460.2984683177028</v>
      </c>
      <c r="P66" s="80">
        <f t="shared" si="7"/>
        <v>0</v>
      </c>
      <c r="Q66" s="291"/>
      <c r="R66" s="51">
        <f>'Source Data'!L66</f>
        <v>1784.1193873270811</v>
      </c>
      <c r="S66" s="80">
        <f t="shared" si="8"/>
        <v>0</v>
      </c>
      <c r="T66" s="94">
        <v>0</v>
      </c>
      <c r="U66" s="51"/>
      <c r="V66" s="51"/>
      <c r="W66" s="52">
        <f t="shared" si="9"/>
        <v>0</v>
      </c>
      <c r="X66" s="94">
        <f t="shared" si="2"/>
        <v>0</v>
      </c>
      <c r="Y66" s="80">
        <f t="shared" si="10"/>
        <v>0</v>
      </c>
      <c r="Z66" s="94">
        <f t="shared" si="11"/>
        <v>0</v>
      </c>
      <c r="AA66" s="51"/>
      <c r="AB66" s="94">
        <f t="shared" si="12"/>
        <v>0</v>
      </c>
      <c r="AC66" s="53"/>
      <c r="AD66" s="51">
        <f t="shared" si="13"/>
        <v>0</v>
      </c>
      <c r="AE66" s="95">
        <f t="shared" si="16"/>
        <v>0</v>
      </c>
      <c r="AF66" s="95">
        <f t="shared" si="14"/>
        <v>0</v>
      </c>
    </row>
    <row r="67" spans="1:32" ht="16.149999999999999" customHeight="1" x14ac:dyDescent="0.2">
      <c r="A67" s="58">
        <v>61</v>
      </c>
      <c r="B67" s="59" t="s">
        <v>65</v>
      </c>
      <c r="C67" s="270">
        <f>'8_2.1.18 SIS'!AT67</f>
        <v>0</v>
      </c>
      <c r="D67" s="60">
        <f>'Source Data'!O67</f>
        <v>11546.564897969161</v>
      </c>
      <c r="E67" s="65">
        <f t="shared" si="4"/>
        <v>0</v>
      </c>
      <c r="F67" s="65">
        <v>536.12413544332276</v>
      </c>
      <c r="G67" s="65">
        <f t="shared" si="15"/>
        <v>0</v>
      </c>
      <c r="H67" s="289"/>
      <c r="I67" s="60">
        <f>'Source Data'!I67</f>
        <v>381.62134806778147</v>
      </c>
      <c r="J67" s="65">
        <f t="shared" si="5"/>
        <v>0</v>
      </c>
      <c r="K67" s="289"/>
      <c r="L67" s="60">
        <f>'Source Data'!J67</f>
        <v>104.0785494730313</v>
      </c>
      <c r="M67" s="65">
        <f t="shared" si="6"/>
        <v>0</v>
      </c>
      <c r="N67" s="289"/>
      <c r="O67" s="60">
        <f>'Source Data'!K67</f>
        <v>2601.9637368257822</v>
      </c>
      <c r="P67" s="65">
        <f t="shared" si="7"/>
        <v>0</v>
      </c>
      <c r="Q67" s="289"/>
      <c r="R67" s="60">
        <f>'Source Data'!L67</f>
        <v>1040.7854947303128</v>
      </c>
      <c r="S67" s="65">
        <f t="shared" si="8"/>
        <v>0</v>
      </c>
      <c r="T67" s="92">
        <v>0</v>
      </c>
      <c r="U67" s="60"/>
      <c r="V67" s="60"/>
      <c r="W67" s="61">
        <f t="shared" si="9"/>
        <v>0</v>
      </c>
      <c r="X67" s="92">
        <f t="shared" si="2"/>
        <v>0</v>
      </c>
      <c r="Y67" s="65">
        <f t="shared" si="10"/>
        <v>0</v>
      </c>
      <c r="Z67" s="92">
        <f t="shared" si="11"/>
        <v>0</v>
      </c>
      <c r="AA67" s="60"/>
      <c r="AB67" s="92">
        <f t="shared" si="12"/>
        <v>0</v>
      </c>
      <c r="AC67" s="60"/>
      <c r="AD67" s="60">
        <f t="shared" si="13"/>
        <v>0</v>
      </c>
      <c r="AE67" s="92">
        <f t="shared" si="16"/>
        <v>0</v>
      </c>
      <c r="AF67" s="96">
        <f t="shared" si="14"/>
        <v>0</v>
      </c>
    </row>
    <row r="68" spans="1:32" ht="16.149999999999999" customHeight="1" x14ac:dyDescent="0.2">
      <c r="A68" s="54">
        <v>62</v>
      </c>
      <c r="B68" s="55" t="s">
        <v>66</v>
      </c>
      <c r="C68" s="271">
        <f>'8_2.1.18 SIS'!AT68</f>
        <v>0</v>
      </c>
      <c r="D68" s="56">
        <f>'Source Data'!O68</f>
        <v>6364.6799729981076</v>
      </c>
      <c r="E68" s="74">
        <f t="shared" si="4"/>
        <v>0</v>
      </c>
      <c r="F68" s="74">
        <v>536.12413544332276</v>
      </c>
      <c r="G68" s="74">
        <f t="shared" si="15"/>
        <v>0</v>
      </c>
      <c r="H68" s="290"/>
      <c r="I68" s="56">
        <f>'Source Data'!I68</f>
        <v>736.06666112665073</v>
      </c>
      <c r="J68" s="74">
        <f t="shared" si="5"/>
        <v>0</v>
      </c>
      <c r="K68" s="290"/>
      <c r="L68" s="56">
        <f>'Source Data'!J68</f>
        <v>200.74545303454113</v>
      </c>
      <c r="M68" s="74">
        <f t="shared" si="6"/>
        <v>0</v>
      </c>
      <c r="N68" s="290"/>
      <c r="O68" s="56">
        <f>'Source Data'!K68</f>
        <v>5018.6363258635274</v>
      </c>
      <c r="P68" s="74">
        <f t="shared" si="7"/>
        <v>0</v>
      </c>
      <c r="Q68" s="290"/>
      <c r="R68" s="56">
        <f>'Source Data'!L68</f>
        <v>2007.4545303454111</v>
      </c>
      <c r="S68" s="74">
        <f t="shared" si="8"/>
        <v>0</v>
      </c>
      <c r="T68" s="93">
        <v>0</v>
      </c>
      <c r="U68" s="56"/>
      <c r="V68" s="56"/>
      <c r="W68" s="57">
        <f t="shared" si="9"/>
        <v>0</v>
      </c>
      <c r="X68" s="93">
        <f t="shared" si="2"/>
        <v>0</v>
      </c>
      <c r="Y68" s="74">
        <f t="shared" si="10"/>
        <v>0</v>
      </c>
      <c r="Z68" s="93">
        <f t="shared" si="11"/>
        <v>0</v>
      </c>
      <c r="AA68" s="56"/>
      <c r="AB68" s="93">
        <f t="shared" si="12"/>
        <v>0</v>
      </c>
      <c r="AC68" s="56"/>
      <c r="AD68" s="56">
        <f t="shared" si="13"/>
        <v>0</v>
      </c>
      <c r="AE68" s="93">
        <f t="shared" si="16"/>
        <v>0</v>
      </c>
      <c r="AF68" s="97">
        <f t="shared" si="14"/>
        <v>0</v>
      </c>
    </row>
    <row r="69" spans="1:32" ht="16.149999999999999" customHeight="1" x14ac:dyDescent="0.2">
      <c r="A69" s="54">
        <v>63</v>
      </c>
      <c r="B69" s="55" t="s">
        <v>67</v>
      </c>
      <c r="C69" s="271">
        <f>'8_2.1.18 SIS'!AT69</f>
        <v>0</v>
      </c>
      <c r="D69" s="56">
        <f>'Source Data'!O69</f>
        <v>10420.176957072748</v>
      </c>
      <c r="E69" s="74">
        <f t="shared" si="4"/>
        <v>0</v>
      </c>
      <c r="F69" s="74">
        <v>536.12413544332276</v>
      </c>
      <c r="G69" s="74">
        <f t="shared" si="15"/>
        <v>0</v>
      </c>
      <c r="H69" s="290"/>
      <c r="I69" s="56">
        <f>'Source Data'!I69</f>
        <v>455.19374290754848</v>
      </c>
      <c r="J69" s="74">
        <f t="shared" si="5"/>
        <v>0</v>
      </c>
      <c r="K69" s="290"/>
      <c r="L69" s="56">
        <f>'Source Data'!J69</f>
        <v>124.14374806569505</v>
      </c>
      <c r="M69" s="74">
        <f t="shared" si="6"/>
        <v>0</v>
      </c>
      <c r="N69" s="290"/>
      <c r="O69" s="56">
        <f>'Source Data'!K69</f>
        <v>3103.5937016423763</v>
      </c>
      <c r="P69" s="74">
        <f t="shared" si="7"/>
        <v>0</v>
      </c>
      <c r="Q69" s="290"/>
      <c r="R69" s="56">
        <f>'Source Data'!L69</f>
        <v>1241.4374806569506</v>
      </c>
      <c r="S69" s="74">
        <f t="shared" si="8"/>
        <v>0</v>
      </c>
      <c r="T69" s="93">
        <v>0</v>
      </c>
      <c r="U69" s="56"/>
      <c r="V69" s="56"/>
      <c r="W69" s="57">
        <f t="shared" si="9"/>
        <v>0</v>
      </c>
      <c r="X69" s="93">
        <f t="shared" si="2"/>
        <v>0</v>
      </c>
      <c r="Y69" s="74">
        <f t="shared" si="10"/>
        <v>0</v>
      </c>
      <c r="Z69" s="93">
        <f t="shared" si="11"/>
        <v>0</v>
      </c>
      <c r="AA69" s="56"/>
      <c r="AB69" s="93">
        <f t="shared" si="12"/>
        <v>0</v>
      </c>
      <c r="AC69" s="56"/>
      <c r="AD69" s="56">
        <f t="shared" si="13"/>
        <v>0</v>
      </c>
      <c r="AE69" s="93">
        <f t="shared" si="16"/>
        <v>0</v>
      </c>
      <c r="AF69" s="97">
        <f t="shared" si="14"/>
        <v>0</v>
      </c>
    </row>
    <row r="70" spans="1:32" ht="16.149999999999999" customHeight="1" x14ac:dyDescent="0.2">
      <c r="A70" s="54">
        <v>64</v>
      </c>
      <c r="B70" s="55" t="s">
        <v>68</v>
      </c>
      <c r="C70" s="271">
        <f>'8_2.1.18 SIS'!AT70</f>
        <v>0</v>
      </c>
      <c r="D70" s="56">
        <f>'Source Data'!O70</f>
        <v>7636.9814951359776</v>
      </c>
      <c r="E70" s="74">
        <f t="shared" si="4"/>
        <v>0</v>
      </c>
      <c r="F70" s="74">
        <v>536.12413544332276</v>
      </c>
      <c r="G70" s="74">
        <f t="shared" si="15"/>
        <v>0</v>
      </c>
      <c r="H70" s="290"/>
      <c r="I70" s="56">
        <f>'Source Data'!I70</f>
        <v>700.71301031438645</v>
      </c>
      <c r="J70" s="74">
        <f t="shared" si="5"/>
        <v>0</v>
      </c>
      <c r="K70" s="290"/>
      <c r="L70" s="56">
        <f>'Source Data'!J70</f>
        <v>191.10354826755992</v>
      </c>
      <c r="M70" s="74">
        <f t="shared" si="6"/>
        <v>0</v>
      </c>
      <c r="N70" s="290"/>
      <c r="O70" s="56">
        <f>'Source Data'!K70</f>
        <v>4777.5887066889991</v>
      </c>
      <c r="P70" s="74">
        <f t="shared" si="7"/>
        <v>0</v>
      </c>
      <c r="Q70" s="290"/>
      <c r="R70" s="56">
        <f>'Source Data'!L70</f>
        <v>1911.0354826755995</v>
      </c>
      <c r="S70" s="74">
        <f t="shared" si="8"/>
        <v>0</v>
      </c>
      <c r="T70" s="93">
        <v>0</v>
      </c>
      <c r="U70" s="56"/>
      <c r="V70" s="56"/>
      <c r="W70" s="57">
        <f t="shared" si="9"/>
        <v>0</v>
      </c>
      <c r="X70" s="93">
        <f t="shared" si="2"/>
        <v>0</v>
      </c>
      <c r="Y70" s="74">
        <f t="shared" si="10"/>
        <v>0</v>
      </c>
      <c r="Z70" s="93">
        <f t="shared" si="11"/>
        <v>0</v>
      </c>
      <c r="AA70" s="56"/>
      <c r="AB70" s="93">
        <f t="shared" si="12"/>
        <v>0</v>
      </c>
      <c r="AC70" s="56"/>
      <c r="AD70" s="56">
        <f t="shared" si="13"/>
        <v>0</v>
      </c>
      <c r="AE70" s="93">
        <f t="shared" si="16"/>
        <v>0</v>
      </c>
      <c r="AF70" s="97">
        <f t="shared" si="14"/>
        <v>0</v>
      </c>
    </row>
    <row r="71" spans="1:32" ht="16.149999999999999" customHeight="1" x14ac:dyDescent="0.2">
      <c r="A71" s="49">
        <v>65</v>
      </c>
      <c r="B71" s="50" t="s">
        <v>69</v>
      </c>
      <c r="C71" s="272">
        <f>'8_2.1.18 SIS'!AT71</f>
        <v>0</v>
      </c>
      <c r="D71" s="51">
        <f>'Source Data'!O71</f>
        <v>8790.9861727809566</v>
      </c>
      <c r="E71" s="80">
        <f t="shared" si="4"/>
        <v>0</v>
      </c>
      <c r="F71" s="80">
        <v>536.12413544332276</v>
      </c>
      <c r="G71" s="80">
        <f>$C71*F71</f>
        <v>0</v>
      </c>
      <c r="H71" s="291"/>
      <c r="I71" s="51">
        <f>'Source Data'!I71</f>
        <v>566.73400507501663</v>
      </c>
      <c r="J71" s="80">
        <f t="shared" si="5"/>
        <v>0</v>
      </c>
      <c r="K71" s="291"/>
      <c r="L71" s="51">
        <f>'Source Data'!J71</f>
        <v>154.56381956591363</v>
      </c>
      <c r="M71" s="80">
        <f t="shared" si="6"/>
        <v>0</v>
      </c>
      <c r="N71" s="291"/>
      <c r="O71" s="51">
        <f>'Source Data'!K71</f>
        <v>3864.0954891478409</v>
      </c>
      <c r="P71" s="80">
        <f t="shared" si="7"/>
        <v>0</v>
      </c>
      <c r="Q71" s="291"/>
      <c r="R71" s="51">
        <f>'Source Data'!L71</f>
        <v>1545.6381956591365</v>
      </c>
      <c r="S71" s="80">
        <f t="shared" si="8"/>
        <v>0</v>
      </c>
      <c r="T71" s="94">
        <v>0</v>
      </c>
      <c r="U71" s="51"/>
      <c r="V71" s="51"/>
      <c r="W71" s="52">
        <f t="shared" si="9"/>
        <v>0</v>
      </c>
      <c r="X71" s="94">
        <f>W71+T71</f>
        <v>0</v>
      </c>
      <c r="Y71" s="80">
        <f t="shared" si="10"/>
        <v>0</v>
      </c>
      <c r="Z71" s="94">
        <f t="shared" si="11"/>
        <v>0</v>
      </c>
      <c r="AA71" s="51"/>
      <c r="AB71" s="94">
        <f t="shared" si="12"/>
        <v>0</v>
      </c>
      <c r="AC71" s="53"/>
      <c r="AD71" s="51">
        <f t="shared" si="13"/>
        <v>0</v>
      </c>
      <c r="AE71" s="95">
        <f>ROUND(AD71/$AE$90,0)</f>
        <v>0</v>
      </c>
      <c r="AF71" s="95">
        <f t="shared" si="14"/>
        <v>0</v>
      </c>
    </row>
    <row r="72" spans="1:32" ht="16.149999999999999" customHeight="1" x14ac:dyDescent="0.2">
      <c r="A72" s="58">
        <v>66</v>
      </c>
      <c r="B72" s="59" t="s">
        <v>70</v>
      </c>
      <c r="C72" s="270">
        <f>'8_2.1.18 SIS'!AT72</f>
        <v>0</v>
      </c>
      <c r="D72" s="60">
        <f>'Source Data'!O72</f>
        <v>8443.0652297845954</v>
      </c>
      <c r="E72" s="65">
        <f>C72*D72</f>
        <v>0</v>
      </c>
      <c r="F72" s="65">
        <v>536.12413544332276</v>
      </c>
      <c r="G72" s="65">
        <f>$C72*F72</f>
        <v>0</v>
      </c>
      <c r="H72" s="289"/>
      <c r="I72" s="60">
        <f>'Source Data'!I72</f>
        <v>655.4113591428079</v>
      </c>
      <c r="J72" s="65">
        <f>H72*I72</f>
        <v>0</v>
      </c>
      <c r="K72" s="289"/>
      <c r="L72" s="60">
        <f>'Source Data'!J72</f>
        <v>178.74855249349307</v>
      </c>
      <c r="M72" s="65">
        <f>K72*L72</f>
        <v>0</v>
      </c>
      <c r="N72" s="289"/>
      <c r="O72" s="60">
        <f>'Source Data'!K72</f>
        <v>4468.713812337327</v>
      </c>
      <c r="P72" s="65">
        <f>N72*O72</f>
        <v>0</v>
      </c>
      <c r="Q72" s="289"/>
      <c r="R72" s="60">
        <f>'Source Data'!L72</f>
        <v>1787.4855249349307</v>
      </c>
      <c r="S72" s="65">
        <f>Q72*R72</f>
        <v>0</v>
      </c>
      <c r="T72" s="92">
        <v>0</v>
      </c>
      <c r="U72" s="60"/>
      <c r="V72" s="60"/>
      <c r="W72" s="61">
        <f>U72+V72</f>
        <v>0</v>
      </c>
      <c r="X72" s="92">
        <f>W72+T72</f>
        <v>0</v>
      </c>
      <c r="Y72" s="65">
        <f>ROUND(X72*-0.25%,0)</f>
        <v>0</v>
      </c>
      <c r="Z72" s="92">
        <f>SUM(X72:Y72)</f>
        <v>0</v>
      </c>
      <c r="AA72" s="60"/>
      <c r="AB72" s="92">
        <f>ROUND(SUM(Z72:AA72),0)</f>
        <v>0</v>
      </c>
      <c r="AC72" s="60"/>
      <c r="AD72" s="60">
        <f>AB72-AC72</f>
        <v>0</v>
      </c>
      <c r="AE72" s="92">
        <f>ROUND(AD72/$AE$90,0)</f>
        <v>0</v>
      </c>
      <c r="AF72" s="96">
        <f>AB72</f>
        <v>0</v>
      </c>
    </row>
    <row r="73" spans="1:32" ht="16.149999999999999" customHeight="1" x14ac:dyDescent="0.2">
      <c r="A73" s="54">
        <v>67</v>
      </c>
      <c r="B73" s="55" t="s">
        <v>3</v>
      </c>
      <c r="C73" s="271">
        <f>'8_2.1.18 SIS'!AT73</f>
        <v>0</v>
      </c>
      <c r="D73" s="56">
        <f>'Source Data'!O73</f>
        <v>9673.8242965526533</v>
      </c>
      <c r="E73" s="74">
        <f>C73*D73</f>
        <v>0</v>
      </c>
      <c r="F73" s="74">
        <v>536.12413544332276</v>
      </c>
      <c r="G73" s="74">
        <f>$C73*F73</f>
        <v>0</v>
      </c>
      <c r="H73" s="290"/>
      <c r="I73" s="56">
        <f>'Source Data'!I73</f>
        <v>636.87839950514967</v>
      </c>
      <c r="J73" s="74">
        <f>H73*I73</f>
        <v>0</v>
      </c>
      <c r="K73" s="290"/>
      <c r="L73" s="56">
        <f>'Source Data'!J73</f>
        <v>173.6941089559499</v>
      </c>
      <c r="M73" s="74">
        <f>K73*L73</f>
        <v>0</v>
      </c>
      <c r="N73" s="290"/>
      <c r="O73" s="56">
        <f>'Source Data'!K73</f>
        <v>4342.3527238987472</v>
      </c>
      <c r="P73" s="74">
        <f>N73*O73</f>
        <v>0</v>
      </c>
      <c r="Q73" s="290"/>
      <c r="R73" s="56">
        <f>'Source Data'!L73</f>
        <v>1736.9410895594988</v>
      </c>
      <c r="S73" s="74">
        <f>Q73*R73</f>
        <v>0</v>
      </c>
      <c r="T73" s="93">
        <v>0</v>
      </c>
      <c r="U73" s="56"/>
      <c r="V73" s="56"/>
      <c r="W73" s="57">
        <f>U73+V73</f>
        <v>0</v>
      </c>
      <c r="X73" s="93">
        <f>W73+T73</f>
        <v>0</v>
      </c>
      <c r="Y73" s="74">
        <f>ROUND(X73*-0.25%,0)</f>
        <v>0</v>
      </c>
      <c r="Z73" s="93">
        <f>SUM(X73:Y73)</f>
        <v>0</v>
      </c>
      <c r="AA73" s="56"/>
      <c r="AB73" s="93">
        <f>ROUND(SUM(Z73:AA73),0)</f>
        <v>0</v>
      </c>
      <c r="AC73" s="56"/>
      <c r="AD73" s="56">
        <f>AB73-AC73</f>
        <v>0</v>
      </c>
      <c r="AE73" s="93">
        <f>ROUND(AD73/$AE$90,0)</f>
        <v>0</v>
      </c>
      <c r="AF73" s="97">
        <f>AB73</f>
        <v>0</v>
      </c>
    </row>
    <row r="74" spans="1:32" ht="16.149999999999999" customHeight="1" x14ac:dyDescent="0.2">
      <c r="A74" s="54">
        <v>68</v>
      </c>
      <c r="B74" s="55" t="s">
        <v>2</v>
      </c>
      <c r="C74" s="271">
        <f>'8_2.1.18 SIS'!AT74</f>
        <v>0</v>
      </c>
      <c r="D74" s="56">
        <f>'Source Data'!O74</f>
        <v>7481.7620018962161</v>
      </c>
      <c r="E74" s="74">
        <f>C74*D74</f>
        <v>0</v>
      </c>
      <c r="F74" s="74">
        <v>536.12413544332276</v>
      </c>
      <c r="G74" s="74">
        <f>$C74*F74</f>
        <v>0</v>
      </c>
      <c r="H74" s="290"/>
      <c r="I74" s="56">
        <f>'Source Data'!I74</f>
        <v>713.42471435529035</v>
      </c>
      <c r="J74" s="74">
        <f>H74*I74</f>
        <v>0</v>
      </c>
      <c r="K74" s="290"/>
      <c r="L74" s="56">
        <f>'Source Data'!J74</f>
        <v>194.5703766423519</v>
      </c>
      <c r="M74" s="74">
        <f>K74*L74</f>
        <v>0</v>
      </c>
      <c r="N74" s="290"/>
      <c r="O74" s="56">
        <f>'Source Data'!K74</f>
        <v>4864.2594160587978</v>
      </c>
      <c r="P74" s="74">
        <f>N74*O74</f>
        <v>0</v>
      </c>
      <c r="Q74" s="290"/>
      <c r="R74" s="56">
        <f>'Source Data'!L74</f>
        <v>1945.703766423519</v>
      </c>
      <c r="S74" s="74">
        <f>Q74*R74</f>
        <v>0</v>
      </c>
      <c r="T74" s="93">
        <v>0</v>
      </c>
      <c r="U74" s="56"/>
      <c r="V74" s="56"/>
      <c r="W74" s="57">
        <f>U74+V74</f>
        <v>0</v>
      </c>
      <c r="X74" s="93">
        <f>W74+T74</f>
        <v>0</v>
      </c>
      <c r="Y74" s="74">
        <f>ROUND(X74*-0.25%,0)</f>
        <v>0</v>
      </c>
      <c r="Z74" s="93">
        <f>SUM(X74:Y74)</f>
        <v>0</v>
      </c>
      <c r="AA74" s="56"/>
      <c r="AB74" s="93">
        <f>ROUND(SUM(Z74:AA74),0)</f>
        <v>0</v>
      </c>
      <c r="AC74" s="56"/>
      <c r="AD74" s="56">
        <f>AB74-AC74</f>
        <v>0</v>
      </c>
      <c r="AE74" s="93">
        <f>ROUND(AD74/$AE$90,0)</f>
        <v>0</v>
      </c>
      <c r="AF74" s="97">
        <f>AB74</f>
        <v>0</v>
      </c>
    </row>
    <row r="75" spans="1:32" ht="16.149999999999999" customHeight="1" x14ac:dyDescent="0.2">
      <c r="A75" s="54">
        <v>69</v>
      </c>
      <c r="B75" s="55" t="s">
        <v>75</v>
      </c>
      <c r="C75" s="271">
        <f>'8_2.1.18 SIS'!AT75</f>
        <v>0</v>
      </c>
      <c r="D75" s="56">
        <f>'Source Data'!O75</f>
        <v>8383.4560189471158</v>
      </c>
      <c r="E75" s="74">
        <f>C75*D75</f>
        <v>0</v>
      </c>
      <c r="F75" s="74">
        <v>536.12413544332276</v>
      </c>
      <c r="G75" s="74">
        <f>$C75*F75</f>
        <v>0</v>
      </c>
      <c r="H75" s="290"/>
      <c r="I75" s="56">
        <f>'Source Data'!I75</f>
        <v>701.91738105393551</v>
      </c>
      <c r="J75" s="74">
        <f>H75*I75</f>
        <v>0</v>
      </c>
      <c r="K75" s="290"/>
      <c r="L75" s="56">
        <f>'Source Data'!J75</f>
        <v>191.43201301470964</v>
      </c>
      <c r="M75" s="74">
        <f>K75*L75</f>
        <v>0</v>
      </c>
      <c r="N75" s="290"/>
      <c r="O75" s="56">
        <f>'Source Data'!K75</f>
        <v>4785.8003253677416</v>
      </c>
      <c r="P75" s="74">
        <f>N75*O75</f>
        <v>0</v>
      </c>
      <c r="Q75" s="290"/>
      <c r="R75" s="56">
        <f>'Source Data'!L75</f>
        <v>1914.3201301470965</v>
      </c>
      <c r="S75" s="74">
        <f>Q75*R75</f>
        <v>0</v>
      </c>
      <c r="T75" s="93">
        <v>0</v>
      </c>
      <c r="U75" s="56"/>
      <c r="V75" s="56"/>
      <c r="W75" s="57">
        <f>U75+V75</f>
        <v>0</v>
      </c>
      <c r="X75" s="93">
        <f>W75+T75</f>
        <v>0</v>
      </c>
      <c r="Y75" s="74">
        <f>ROUND(X75*-0.25%,0)</f>
        <v>0</v>
      </c>
      <c r="Z75" s="93">
        <f>SUM(X75:Y75)</f>
        <v>0</v>
      </c>
      <c r="AA75" s="56"/>
      <c r="AB75" s="93">
        <f>ROUND(SUM(Z75:AA75),0)</f>
        <v>0</v>
      </c>
      <c r="AC75" s="56"/>
      <c r="AD75" s="56">
        <f>AB75-AC75</f>
        <v>0</v>
      </c>
      <c r="AE75" s="93">
        <f>ROUND(AD75/$AE$90,0)</f>
        <v>0</v>
      </c>
      <c r="AF75" s="97">
        <f>AB75</f>
        <v>0</v>
      </c>
    </row>
    <row r="76" spans="1:32" s="123" customFormat="1" ht="16.149999999999999" customHeight="1" thickBot="1" x14ac:dyDescent="0.25">
      <c r="A76" s="1402" t="s">
        <v>460</v>
      </c>
      <c r="B76" s="1408"/>
      <c r="C76" s="292">
        <f>SUM(C7:C75)</f>
        <v>728</v>
      </c>
      <c r="D76" s="252"/>
      <c r="E76" s="282">
        <f>SUM(E7:E75)</f>
        <v>4507078.1283779694</v>
      </c>
      <c r="F76" s="282">
        <v>536.12413544332276</v>
      </c>
      <c r="G76" s="282">
        <f>SUM(G7:G75)</f>
        <v>390298.37060273893</v>
      </c>
      <c r="H76" s="292">
        <v>426</v>
      </c>
      <c r="I76" s="252"/>
      <c r="J76" s="282">
        <v>297652.61989808903</v>
      </c>
      <c r="K76" s="292">
        <v>108</v>
      </c>
      <c r="L76" s="252"/>
      <c r="M76" s="282">
        <v>20601.775363526482</v>
      </c>
      <c r="N76" s="292">
        <v>30</v>
      </c>
      <c r="O76" s="252"/>
      <c r="P76" s="282">
        <v>143067.88446893392</v>
      </c>
      <c r="Q76" s="292">
        <v>0</v>
      </c>
      <c r="R76" s="252"/>
      <c r="S76" s="282">
        <v>0</v>
      </c>
      <c r="T76" s="293">
        <f t="shared" ref="T76:AF76" si="17">SUM(T7:T75)</f>
        <v>5358698</v>
      </c>
      <c r="U76" s="252">
        <f t="shared" si="17"/>
        <v>0</v>
      </c>
      <c r="V76" s="252">
        <f t="shared" si="17"/>
        <v>0</v>
      </c>
      <c r="W76" s="294">
        <f t="shared" si="17"/>
        <v>0</v>
      </c>
      <c r="X76" s="293">
        <f t="shared" si="17"/>
        <v>5358698</v>
      </c>
      <c r="Y76" s="282">
        <f t="shared" si="17"/>
        <v>-13397</v>
      </c>
      <c r="Z76" s="293">
        <f t="shared" si="17"/>
        <v>5345301</v>
      </c>
      <c r="AA76" s="282">
        <f t="shared" si="17"/>
        <v>0</v>
      </c>
      <c r="AB76" s="293">
        <f t="shared" si="17"/>
        <v>5345301</v>
      </c>
      <c r="AC76" s="252">
        <f t="shared" si="17"/>
        <v>0</v>
      </c>
      <c r="AD76" s="252">
        <f t="shared" si="17"/>
        <v>5345301</v>
      </c>
      <c r="AE76" s="293">
        <f t="shared" si="17"/>
        <v>445441</v>
      </c>
      <c r="AF76" s="249">
        <f t="shared" si="17"/>
        <v>5345301</v>
      </c>
    </row>
    <row r="77" spans="1:32" s="123" customFormat="1" ht="12.75" customHeight="1" thickTop="1" x14ac:dyDescent="0.2">
      <c r="A77" s="1409" t="s">
        <v>410</v>
      </c>
      <c r="B77" s="1410"/>
      <c r="C77" s="301"/>
      <c r="D77" s="279"/>
      <c r="E77" s="279"/>
      <c r="F77" s="279"/>
      <c r="G77" s="279"/>
      <c r="H77" s="301"/>
      <c r="I77" s="279"/>
      <c r="J77" s="279"/>
      <c r="K77" s="301"/>
      <c r="L77" s="279"/>
      <c r="M77" s="279"/>
      <c r="N77" s="301"/>
      <c r="O77" s="279"/>
      <c r="P77" s="279"/>
      <c r="Q77" s="301"/>
      <c r="R77" s="279"/>
      <c r="S77" s="279"/>
      <c r="T77" s="279"/>
      <c r="U77" s="279"/>
      <c r="V77" s="279"/>
      <c r="W77" s="279"/>
      <c r="X77" s="279"/>
      <c r="Y77" s="279"/>
      <c r="Z77" s="279"/>
      <c r="AA77" s="279"/>
      <c r="AB77" s="279"/>
      <c r="AC77" s="279"/>
      <c r="AD77" s="279"/>
      <c r="AE77" s="279"/>
      <c r="AF77" s="279"/>
    </row>
    <row r="78" spans="1:32" s="123" customFormat="1" ht="16.149999999999999" customHeight="1" x14ac:dyDescent="0.2">
      <c r="A78" s="1406" t="s">
        <v>411</v>
      </c>
      <c r="B78" s="1407"/>
      <c r="C78" s="170"/>
      <c r="D78" s="168"/>
      <c r="E78" s="168"/>
      <c r="F78" s="168"/>
      <c r="G78" s="168"/>
      <c r="H78" s="170"/>
      <c r="I78" s="168"/>
      <c r="J78" s="168"/>
      <c r="K78" s="170"/>
      <c r="L78" s="168"/>
      <c r="M78" s="168"/>
      <c r="N78" s="170"/>
      <c r="O78" s="168"/>
      <c r="P78" s="168"/>
      <c r="Q78" s="170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97">
        <f>VLOOKUP($A$88,'4_Level 4'!$A$78:$R$214,5,FALSE)</f>
        <v>0</v>
      </c>
      <c r="AC78" s="173"/>
      <c r="AD78" s="168">
        <f>AB78-AC78</f>
        <v>0</v>
      </c>
      <c r="AE78" s="97">
        <f>ROUND(AD78/$AE$90,0)</f>
        <v>0</v>
      </c>
      <c r="AF78" s="97">
        <f>VLOOKUP($A$88,'4_Level 4'!$A$78:$R$214,5,FALSE)</f>
        <v>0</v>
      </c>
    </row>
    <row r="79" spans="1:32" s="123" customFormat="1" ht="16.149999999999999" customHeight="1" x14ac:dyDescent="0.2">
      <c r="A79" s="1404" t="s">
        <v>430</v>
      </c>
      <c r="B79" s="1405"/>
      <c r="C79" s="170"/>
      <c r="D79" s="168"/>
      <c r="E79" s="168"/>
      <c r="F79" s="168"/>
      <c r="G79" s="168"/>
      <c r="H79" s="170"/>
      <c r="I79" s="168"/>
      <c r="J79" s="168"/>
      <c r="K79" s="170"/>
      <c r="L79" s="168"/>
      <c r="M79" s="168"/>
      <c r="N79" s="170"/>
      <c r="O79" s="168"/>
      <c r="P79" s="168"/>
      <c r="Q79" s="170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72"/>
      <c r="AC79" s="173"/>
      <c r="AD79" s="168"/>
      <c r="AE79" s="172"/>
      <c r="AF79" s="97">
        <f>VLOOKUP($A$88,'4_Level 4'!$A$78:$R$214,10,FALSE)</f>
        <v>0</v>
      </c>
    </row>
    <row r="80" spans="1:32" ht="16.149999999999999" customHeight="1" x14ac:dyDescent="0.2">
      <c r="A80" s="1417" t="s">
        <v>1544</v>
      </c>
      <c r="B80" s="1418"/>
      <c r="C80" s="170"/>
      <c r="D80" s="168"/>
      <c r="E80" s="168"/>
      <c r="F80" s="168"/>
      <c r="G80" s="168"/>
      <c r="H80" s="170"/>
      <c r="I80" s="168"/>
      <c r="J80" s="168"/>
      <c r="K80" s="170"/>
      <c r="L80" s="168"/>
      <c r="M80" s="168"/>
      <c r="N80" s="170"/>
      <c r="O80" s="168"/>
      <c r="P80" s="168"/>
      <c r="Q80" s="170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97">
        <f>VLOOKUP($A$88,'4_Level 4'!$A$78:$R$214,12,FALSE)</f>
        <v>10000</v>
      </c>
      <c r="AC80" s="173"/>
      <c r="AD80" s="168">
        <f>AB80-AC80</f>
        <v>10000</v>
      </c>
      <c r="AE80" s="97">
        <f>ROUND(AD80/$AE$90,0)</f>
        <v>833</v>
      </c>
      <c r="AF80" s="97">
        <f>VLOOKUP($A$88,'4_Level 4'!$A$78:$R$214,12,FALSE)</f>
        <v>10000</v>
      </c>
    </row>
    <row r="81" spans="1:32" s="123" customFormat="1" ht="16.149999999999999" customHeight="1" x14ac:dyDescent="0.2">
      <c r="A81" s="1417" t="s">
        <v>429</v>
      </c>
      <c r="B81" s="1418"/>
      <c r="C81" s="170"/>
      <c r="D81" s="168"/>
      <c r="E81" s="168"/>
      <c r="F81" s="168"/>
      <c r="G81" s="168"/>
      <c r="H81" s="170"/>
      <c r="I81" s="168"/>
      <c r="J81" s="168"/>
      <c r="K81" s="170"/>
      <c r="L81" s="168"/>
      <c r="M81" s="168"/>
      <c r="N81" s="170"/>
      <c r="O81" s="168"/>
      <c r="P81" s="168"/>
      <c r="Q81" s="170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72"/>
      <c r="AC81" s="173"/>
      <c r="AD81" s="168"/>
      <c r="AE81" s="172"/>
      <c r="AF81" s="97">
        <f>VLOOKUP($A$88,'4_Level 4'!$A$78:$R$214,13,FALSE)</f>
        <v>0</v>
      </c>
    </row>
    <row r="82" spans="1:32" s="123" customFormat="1" ht="16.149999999999999" customHeight="1" x14ac:dyDescent="0.2">
      <c r="A82" s="1415" t="s">
        <v>254</v>
      </c>
      <c r="B82" s="1416"/>
      <c r="C82" s="171"/>
      <c r="D82" s="169"/>
      <c r="E82" s="169"/>
      <c r="F82" s="169"/>
      <c r="G82" s="169"/>
      <c r="H82" s="171"/>
      <c r="I82" s="169"/>
      <c r="J82" s="169"/>
      <c r="K82" s="171"/>
      <c r="L82" s="169"/>
      <c r="M82" s="169"/>
      <c r="N82" s="171"/>
      <c r="O82" s="169"/>
      <c r="P82" s="169"/>
      <c r="Q82" s="171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95">
        <f>VLOOKUP($A$88,'4_Level 4'!$A$78:$R$214,17,FALSE)</f>
        <v>19942</v>
      </c>
      <c r="AC82" s="53"/>
      <c r="AD82" s="169">
        <f>AB82-AC82</f>
        <v>19942</v>
      </c>
      <c r="AE82" s="95">
        <f>ROUND(AD82/$AE$90,0)</f>
        <v>1662</v>
      </c>
      <c r="AF82" s="95">
        <f>VLOOKUP($A$88,'4_Level 4'!$A$78:$R$214,17,FALSE)</f>
        <v>19942</v>
      </c>
    </row>
    <row r="83" spans="1:32" s="123" customFormat="1" ht="16.149999999999999" customHeight="1" thickBot="1" x14ac:dyDescent="0.25">
      <c r="A83" s="1402" t="s">
        <v>461</v>
      </c>
      <c r="B83" s="1403"/>
      <c r="C83" s="248">
        <f>SUM(C76:C82)</f>
        <v>728</v>
      </c>
      <c r="D83" s="247"/>
      <c r="E83" s="273">
        <f>SUM(E76:E82)</f>
        <v>4507078.1283779694</v>
      </c>
      <c r="F83" s="273"/>
      <c r="G83" s="273">
        <f>SUM(G76:G82)</f>
        <v>390298.37060273893</v>
      </c>
      <c r="H83" s="248">
        <v>426</v>
      </c>
      <c r="I83" s="247"/>
      <c r="J83" s="273">
        <v>297652.61989808903</v>
      </c>
      <c r="K83" s="248">
        <v>108</v>
      </c>
      <c r="L83" s="247"/>
      <c r="M83" s="273">
        <v>20601.775363526482</v>
      </c>
      <c r="N83" s="248">
        <v>30</v>
      </c>
      <c r="O83" s="247"/>
      <c r="P83" s="273">
        <v>143067.88446893392</v>
      </c>
      <c r="Q83" s="248">
        <v>0</v>
      </c>
      <c r="R83" s="247"/>
      <c r="S83" s="273">
        <v>0</v>
      </c>
      <c r="T83" s="247">
        <f t="shared" ref="T83:AF83" si="18">SUM(T76:T82)</f>
        <v>5358698</v>
      </c>
      <c r="U83" s="247">
        <f t="shared" si="18"/>
        <v>0</v>
      </c>
      <c r="V83" s="247">
        <f t="shared" si="18"/>
        <v>0</v>
      </c>
      <c r="W83" s="247">
        <f t="shared" si="18"/>
        <v>0</v>
      </c>
      <c r="X83" s="247">
        <f t="shared" si="18"/>
        <v>5358698</v>
      </c>
      <c r="Y83" s="247">
        <f t="shared" si="18"/>
        <v>-13397</v>
      </c>
      <c r="Z83" s="247">
        <f t="shared" si="18"/>
        <v>5345301</v>
      </c>
      <c r="AA83" s="273">
        <f t="shared" si="18"/>
        <v>0</v>
      </c>
      <c r="AB83" s="249">
        <f t="shared" si="18"/>
        <v>5375243</v>
      </c>
      <c r="AC83" s="247">
        <f t="shared" si="18"/>
        <v>0</v>
      </c>
      <c r="AD83" s="247">
        <f t="shared" si="18"/>
        <v>5375243</v>
      </c>
      <c r="AE83" s="249">
        <f t="shared" si="18"/>
        <v>447936</v>
      </c>
      <c r="AF83" s="249">
        <f t="shared" si="18"/>
        <v>5375243</v>
      </c>
    </row>
    <row r="84" spans="1:32" ht="8.4499999999999993" customHeight="1" thickTop="1" x14ac:dyDescent="0.2">
      <c r="D84" s="116"/>
      <c r="E84" s="116"/>
      <c r="F84" s="116"/>
      <c r="G84" s="116"/>
      <c r="H84" s="116"/>
      <c r="I84" s="116"/>
      <c r="J84" s="116"/>
      <c r="K84" s="116"/>
      <c r="L84" s="116"/>
      <c r="M84" s="116"/>
      <c r="N84" s="116"/>
      <c r="O84" s="116"/>
      <c r="P84" s="116"/>
      <c r="Q84" s="116"/>
      <c r="R84" s="116"/>
      <c r="S84" s="116"/>
      <c r="T84" s="116"/>
      <c r="U84" s="116"/>
      <c r="V84" s="116"/>
      <c r="W84" s="116"/>
      <c r="X84" s="116"/>
      <c r="AA84" s="116"/>
      <c r="AB84" s="116"/>
      <c r="AC84" s="116"/>
      <c r="AD84" s="116"/>
      <c r="AE84" s="116"/>
      <c r="AF84" s="116"/>
    </row>
    <row r="85" spans="1:32" ht="8.4499999999999993" customHeight="1" x14ac:dyDescent="0.2"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6"/>
      <c r="R85" s="116"/>
      <c r="S85" s="116"/>
      <c r="T85" s="116"/>
      <c r="U85" s="116"/>
      <c r="V85" s="116"/>
      <c r="W85" s="116"/>
      <c r="X85" s="116"/>
      <c r="AA85" s="116"/>
      <c r="AB85" s="116"/>
      <c r="AC85" s="116"/>
      <c r="AD85" s="116"/>
      <c r="AE85" s="116"/>
      <c r="AF85" s="116"/>
    </row>
    <row r="86" spans="1:32" ht="13.9" customHeight="1" x14ac:dyDescent="0.2"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6"/>
      <c r="R86" s="116"/>
      <c r="S86" s="116"/>
      <c r="T86" s="116"/>
      <c r="U86" s="116"/>
      <c r="V86" s="116"/>
      <c r="W86" s="116"/>
      <c r="X86" s="116"/>
      <c r="AA86" s="116"/>
      <c r="AB86" s="116"/>
      <c r="AC86" s="116"/>
      <c r="AD86" s="116"/>
      <c r="AE86" s="116"/>
      <c r="AF86" s="116"/>
    </row>
    <row r="87" spans="1:32" ht="13.9" customHeight="1" x14ac:dyDescent="0.2">
      <c r="F87" s="1387"/>
      <c r="G87" s="1387"/>
      <c r="L87"/>
      <c r="M87"/>
      <c r="N87"/>
      <c r="O87"/>
      <c r="P87"/>
      <c r="Q87"/>
      <c r="R87"/>
      <c r="S87"/>
    </row>
    <row r="88" spans="1:32" x14ac:dyDescent="0.2">
      <c r="A88" s="108">
        <v>333001</v>
      </c>
      <c r="F88" s="1388"/>
      <c r="G88" s="1388"/>
      <c r="L88"/>
      <c r="M88"/>
      <c r="N88"/>
      <c r="O88"/>
      <c r="P88"/>
      <c r="Q88"/>
      <c r="R88"/>
      <c r="S88"/>
      <c r="Y88" s="116"/>
      <c r="Z88" s="274"/>
    </row>
    <row r="89" spans="1:32" x14ac:dyDescent="0.2">
      <c r="Y89" s="116"/>
      <c r="Z89" s="274"/>
    </row>
    <row r="90" spans="1:32" x14ac:dyDescent="0.2">
      <c r="AE90" s="108">
        <v>12</v>
      </c>
    </row>
  </sheetData>
  <mergeCells count="32">
    <mergeCell ref="A78:B78"/>
    <mergeCell ref="X2:X3"/>
    <mergeCell ref="Y2:Y3"/>
    <mergeCell ref="A1:B3"/>
    <mergeCell ref="N2:P2"/>
    <mergeCell ref="K1:T1"/>
    <mergeCell ref="U1:AA1"/>
    <mergeCell ref="A76:B76"/>
    <mergeCell ref="A77:B77"/>
    <mergeCell ref="T2:T3"/>
    <mergeCell ref="U2:W2"/>
    <mergeCell ref="D2:G2"/>
    <mergeCell ref="H2:J2"/>
    <mergeCell ref="K2:M2"/>
    <mergeCell ref="A79:B79"/>
    <mergeCell ref="A80:B80"/>
    <mergeCell ref="A81:B81"/>
    <mergeCell ref="A82:B82"/>
    <mergeCell ref="A83:B83"/>
    <mergeCell ref="AB1:AF1"/>
    <mergeCell ref="F87:F88"/>
    <mergeCell ref="G87:G88"/>
    <mergeCell ref="AD2:AD3"/>
    <mergeCell ref="AE2:AE3"/>
    <mergeCell ref="AF2:AF3"/>
    <mergeCell ref="C1:J1"/>
    <mergeCell ref="AB2:AB3"/>
    <mergeCell ref="AC2:AC3"/>
    <mergeCell ref="C2:C3"/>
    <mergeCell ref="Z2:Z3"/>
    <mergeCell ref="AA2:AA3"/>
    <mergeCell ref="Q2:S2"/>
  </mergeCells>
  <printOptions horizontalCentered="1"/>
  <pageMargins left="0.3" right="0.3" top="0.55000000000000004" bottom="0.45" header="0.25" footer="0.25"/>
  <pageSetup paperSize="5" scale="65" firstPageNumber="50" fitToWidth="0" orientation="portrait" r:id="rId1"/>
  <headerFooter alignWithMargins="0">
    <oddHeader>&amp;L&amp;"Arial,Bold"&amp;18&amp;K000000FY2018-19 Budget Letter</oddHeader>
    <oddFooter>&amp;R&amp;P</oddFooter>
  </headerFooter>
  <colBreaks count="3" manualBreakCount="3">
    <brk id="10" max="1048575" man="1"/>
    <brk id="20" max="1048575" man="1"/>
    <brk id="27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F90"/>
  <sheetViews>
    <sheetView view="pageBreakPreview" zoomScaleNormal="100" zoomScaleSheetLayoutView="100" workbookViewId="0">
      <pane xSplit="2" ySplit="6" topLeftCell="C7" activePane="bottomRight" state="frozen"/>
      <selection activeCell="M18" sqref="M18"/>
      <selection pane="topRight" activeCell="M18" sqref="M18"/>
      <selection pane="bottomLeft" activeCell="M18" sqref="M18"/>
      <selection pane="bottomRight" activeCell="M18" sqref="M18"/>
    </sheetView>
  </sheetViews>
  <sheetFormatPr defaultColWidth="8.85546875" defaultRowHeight="12.75" x14ac:dyDescent="0.2"/>
  <cols>
    <col min="1" max="1" width="5" style="108" customWidth="1"/>
    <col min="2" max="2" width="27.42578125" style="108" customWidth="1"/>
    <col min="3" max="3" width="12.140625" style="108" bestFit="1" customWidth="1"/>
    <col min="4" max="4" width="10" style="108" customWidth="1"/>
    <col min="5" max="5" width="14.140625" style="108" customWidth="1"/>
    <col min="6" max="6" width="10" style="108" customWidth="1"/>
    <col min="7" max="7" width="14.140625" style="108" customWidth="1"/>
    <col min="8" max="8" width="11.5703125" style="108" customWidth="1"/>
    <col min="9" max="9" width="10" style="108" customWidth="1"/>
    <col min="10" max="10" width="11.28515625" style="108" customWidth="1"/>
    <col min="11" max="11" width="11.5703125" style="108" customWidth="1"/>
    <col min="12" max="12" width="10" style="108" customWidth="1"/>
    <col min="13" max="13" width="11.28515625" style="108" customWidth="1"/>
    <col min="14" max="14" width="11.5703125" style="108" customWidth="1"/>
    <col min="15" max="15" width="10" style="108" customWidth="1"/>
    <col min="16" max="16" width="11.28515625" style="108" customWidth="1"/>
    <col min="17" max="17" width="11.5703125" style="108" customWidth="1"/>
    <col min="18" max="18" width="10" style="108" customWidth="1"/>
    <col min="19" max="19" width="11.28515625" style="108" customWidth="1"/>
    <col min="20" max="20" width="13.140625" style="108" customWidth="1"/>
    <col min="21" max="24" width="14.85546875" style="108" customWidth="1"/>
    <col min="25" max="25" width="12.7109375" style="108" customWidth="1"/>
    <col min="26" max="26" width="14.85546875" style="108" customWidth="1"/>
    <col min="27" max="27" width="16.28515625" style="108" customWidth="1"/>
    <col min="28" max="28" width="17.28515625" style="108" bestFit="1" customWidth="1"/>
    <col min="29" max="31" width="15.28515625" style="108" customWidth="1"/>
    <col min="32" max="32" width="18.85546875" style="108" customWidth="1"/>
    <col min="33" max="16384" width="8.85546875" style="108"/>
  </cols>
  <sheetData>
    <row r="1" spans="1:32" ht="19.899999999999999" customHeight="1" x14ac:dyDescent="0.2">
      <c r="A1" s="1411" t="s">
        <v>488</v>
      </c>
      <c r="B1" s="1394"/>
      <c r="C1" s="1379" t="s">
        <v>315</v>
      </c>
      <c r="D1" s="1380"/>
      <c r="E1" s="1380"/>
      <c r="F1" s="1380"/>
      <c r="G1" s="1380"/>
      <c r="H1" s="1380"/>
      <c r="I1" s="1380"/>
      <c r="J1" s="1381"/>
      <c r="K1" s="1412" t="s">
        <v>315</v>
      </c>
      <c r="L1" s="1413"/>
      <c r="M1" s="1413"/>
      <c r="N1" s="1413"/>
      <c r="O1" s="1413"/>
      <c r="P1" s="1413"/>
      <c r="Q1" s="1413"/>
      <c r="R1" s="1413"/>
      <c r="S1" s="1413"/>
      <c r="T1" s="1414"/>
      <c r="U1" s="1379" t="s">
        <v>315</v>
      </c>
      <c r="V1" s="1380"/>
      <c r="W1" s="1380"/>
      <c r="X1" s="1380"/>
      <c r="Y1" s="1380"/>
      <c r="Z1" s="1380"/>
      <c r="AA1" s="1381"/>
      <c r="AB1" s="1379" t="s">
        <v>315</v>
      </c>
      <c r="AC1" s="1380"/>
      <c r="AD1" s="1380"/>
      <c r="AE1" s="1380"/>
      <c r="AF1" s="1381"/>
    </row>
    <row r="2" spans="1:32" ht="30" customHeight="1" x14ac:dyDescent="0.2">
      <c r="A2" s="1395"/>
      <c r="B2" s="1396"/>
      <c r="C2" s="1386" t="s">
        <v>1284</v>
      </c>
      <c r="D2" s="1376" t="s">
        <v>726</v>
      </c>
      <c r="E2" s="1377"/>
      <c r="F2" s="1377"/>
      <c r="G2" s="1378"/>
      <c r="H2" s="1376" t="s">
        <v>1378</v>
      </c>
      <c r="I2" s="1390"/>
      <c r="J2" s="1391"/>
      <c r="K2" s="1376" t="s">
        <v>1375</v>
      </c>
      <c r="L2" s="1390"/>
      <c r="M2" s="1391"/>
      <c r="N2" s="1376" t="s">
        <v>1376</v>
      </c>
      <c r="O2" s="1390"/>
      <c r="P2" s="1391"/>
      <c r="Q2" s="1376" t="s">
        <v>1377</v>
      </c>
      <c r="R2" s="1390"/>
      <c r="S2" s="1391"/>
      <c r="T2" s="1386" t="s">
        <v>501</v>
      </c>
      <c r="U2" s="1392" t="s">
        <v>230</v>
      </c>
      <c r="V2" s="1392"/>
      <c r="W2" s="1392"/>
      <c r="X2" s="1386" t="s">
        <v>502</v>
      </c>
      <c r="Y2" s="1387" t="s">
        <v>452</v>
      </c>
      <c r="Z2" s="1387" t="s">
        <v>503</v>
      </c>
      <c r="AA2" s="1400" t="s">
        <v>1321</v>
      </c>
      <c r="AB2" s="1386" t="s">
        <v>1384</v>
      </c>
      <c r="AC2" s="1386" t="s">
        <v>270</v>
      </c>
      <c r="AD2" s="1386" t="s">
        <v>271</v>
      </c>
      <c r="AE2" s="1386" t="s">
        <v>233</v>
      </c>
      <c r="AF2" s="1386" t="s">
        <v>1385</v>
      </c>
    </row>
    <row r="3" spans="1:32" ht="94.5" customHeight="1" x14ac:dyDescent="0.2">
      <c r="A3" s="1397"/>
      <c r="B3" s="1398"/>
      <c r="C3" s="1399"/>
      <c r="D3" s="774" t="s">
        <v>454</v>
      </c>
      <c r="E3" s="774" t="s">
        <v>728</v>
      </c>
      <c r="F3" s="774" t="s">
        <v>454</v>
      </c>
      <c r="G3" s="774" t="s">
        <v>727</v>
      </c>
      <c r="H3" s="774" t="s">
        <v>1283</v>
      </c>
      <c r="I3" s="774" t="s">
        <v>454</v>
      </c>
      <c r="J3" s="774" t="s">
        <v>325</v>
      </c>
      <c r="K3" s="774" t="s">
        <v>1282</v>
      </c>
      <c r="L3" s="774" t="s">
        <v>454</v>
      </c>
      <c r="M3" s="774" t="s">
        <v>325</v>
      </c>
      <c r="N3" s="774" t="s">
        <v>1281</v>
      </c>
      <c r="O3" s="774" t="s">
        <v>454</v>
      </c>
      <c r="P3" s="774" t="s">
        <v>325</v>
      </c>
      <c r="Q3" s="774" t="s">
        <v>1281</v>
      </c>
      <c r="R3" s="774" t="s">
        <v>454</v>
      </c>
      <c r="S3" s="774" t="s">
        <v>325</v>
      </c>
      <c r="T3" s="1386"/>
      <c r="U3" s="775" t="s">
        <v>1279</v>
      </c>
      <c r="V3" s="775" t="s">
        <v>1280</v>
      </c>
      <c r="W3" s="775" t="s">
        <v>232</v>
      </c>
      <c r="X3" s="1386"/>
      <c r="Y3" s="1388"/>
      <c r="Z3" s="1388"/>
      <c r="AA3" s="1401"/>
      <c r="AB3" s="1386"/>
      <c r="AC3" s="1386"/>
      <c r="AD3" s="1386"/>
      <c r="AE3" s="1386"/>
      <c r="AF3" s="1386"/>
    </row>
    <row r="4" spans="1:32" ht="14.25" customHeight="1" x14ac:dyDescent="0.2">
      <c r="A4" s="285"/>
      <c r="B4" s="286"/>
      <c r="C4" s="287">
        <v>1</v>
      </c>
      <c r="D4" s="287">
        <f t="shared" ref="D4:AA4" si="0">C4+1</f>
        <v>2</v>
      </c>
      <c r="E4" s="287">
        <f t="shared" si="0"/>
        <v>3</v>
      </c>
      <c r="F4" s="287">
        <f>E4+1</f>
        <v>4</v>
      </c>
      <c r="G4" s="287">
        <f>F4+1</f>
        <v>5</v>
      </c>
      <c r="H4" s="287">
        <f>G4+1</f>
        <v>6</v>
      </c>
      <c r="I4" s="287">
        <f t="shared" si="0"/>
        <v>7</v>
      </c>
      <c r="J4" s="287">
        <f t="shared" si="0"/>
        <v>8</v>
      </c>
      <c r="K4" s="287">
        <f t="shared" si="0"/>
        <v>9</v>
      </c>
      <c r="L4" s="287">
        <f t="shared" si="0"/>
        <v>10</v>
      </c>
      <c r="M4" s="287">
        <f t="shared" si="0"/>
        <v>11</v>
      </c>
      <c r="N4" s="287">
        <f t="shared" si="0"/>
        <v>12</v>
      </c>
      <c r="O4" s="287">
        <f t="shared" si="0"/>
        <v>13</v>
      </c>
      <c r="P4" s="287">
        <f t="shared" si="0"/>
        <v>14</v>
      </c>
      <c r="Q4" s="287">
        <f t="shared" si="0"/>
        <v>15</v>
      </c>
      <c r="R4" s="287">
        <f t="shared" si="0"/>
        <v>16</v>
      </c>
      <c r="S4" s="287">
        <f t="shared" si="0"/>
        <v>17</v>
      </c>
      <c r="T4" s="287">
        <f t="shared" si="0"/>
        <v>18</v>
      </c>
      <c r="U4" s="287">
        <f t="shared" si="0"/>
        <v>19</v>
      </c>
      <c r="V4" s="287">
        <f t="shared" si="0"/>
        <v>20</v>
      </c>
      <c r="W4" s="287">
        <f t="shared" si="0"/>
        <v>21</v>
      </c>
      <c r="X4" s="287">
        <f t="shared" si="0"/>
        <v>22</v>
      </c>
      <c r="Y4" s="287">
        <f t="shared" si="0"/>
        <v>23</v>
      </c>
      <c r="Z4" s="287">
        <f t="shared" si="0"/>
        <v>24</v>
      </c>
      <c r="AA4" s="287">
        <f t="shared" si="0"/>
        <v>25</v>
      </c>
      <c r="AB4" s="287">
        <f>AA4+1</f>
        <v>26</v>
      </c>
      <c r="AC4" s="287">
        <f>AB4+1</f>
        <v>27</v>
      </c>
      <c r="AD4" s="287">
        <f>AC4+1</f>
        <v>28</v>
      </c>
      <c r="AE4" s="287">
        <f>AD4+1</f>
        <v>29</v>
      </c>
      <c r="AF4" s="287">
        <f>AE4+1</f>
        <v>30</v>
      </c>
    </row>
    <row r="5" spans="1:32" s="1129" customFormat="1" ht="36" customHeight="1" x14ac:dyDescent="0.2">
      <c r="A5" s="1126"/>
      <c r="B5" s="1127"/>
      <c r="C5" s="939" t="s">
        <v>1061</v>
      </c>
      <c r="D5" s="939" t="s">
        <v>1073</v>
      </c>
      <c r="E5" s="939" t="s">
        <v>1063</v>
      </c>
      <c r="F5" s="939" t="s">
        <v>965</v>
      </c>
      <c r="G5" s="939" t="s">
        <v>940</v>
      </c>
      <c r="H5" s="939" t="s">
        <v>1374</v>
      </c>
      <c r="I5" s="939" t="s">
        <v>1074</v>
      </c>
      <c r="J5" s="939" t="s">
        <v>1075</v>
      </c>
      <c r="K5" s="939" t="s">
        <v>1373</v>
      </c>
      <c r="L5" s="939" t="s">
        <v>1076</v>
      </c>
      <c r="M5" s="939" t="s">
        <v>1077</v>
      </c>
      <c r="N5" s="939" t="s">
        <v>1371</v>
      </c>
      <c r="O5" s="939" t="s">
        <v>1078</v>
      </c>
      <c r="P5" s="939" t="s">
        <v>1079</v>
      </c>
      <c r="Q5" s="939" t="s">
        <v>1372</v>
      </c>
      <c r="R5" s="939" t="s">
        <v>1080</v>
      </c>
      <c r="S5" s="939" t="s">
        <v>1081</v>
      </c>
      <c r="T5" s="939" t="s">
        <v>1082</v>
      </c>
      <c r="U5" s="939" t="s">
        <v>1363</v>
      </c>
      <c r="V5" s="939" t="s">
        <v>1364</v>
      </c>
      <c r="W5" s="939" t="s">
        <v>1085</v>
      </c>
      <c r="X5" s="939" t="s">
        <v>1086</v>
      </c>
      <c r="Y5" s="939" t="s">
        <v>1087</v>
      </c>
      <c r="Z5" s="939" t="s">
        <v>1088</v>
      </c>
      <c r="AA5" s="939" t="s">
        <v>1069</v>
      </c>
      <c r="AB5" s="939" t="s">
        <v>1563</v>
      </c>
      <c r="AC5" s="939" t="s">
        <v>1370</v>
      </c>
      <c r="AD5" s="939" t="s">
        <v>1089</v>
      </c>
      <c r="AE5" s="939" t="s">
        <v>1383</v>
      </c>
      <c r="AF5" s="939" t="s">
        <v>1564</v>
      </c>
    </row>
    <row r="6" spans="1:32" s="1129" customFormat="1" ht="36" hidden="1" customHeight="1" x14ac:dyDescent="0.2">
      <c r="A6" s="1130"/>
      <c r="B6" s="1131"/>
      <c r="C6" s="943" t="s">
        <v>816</v>
      </c>
      <c r="D6" s="943" t="s">
        <v>816</v>
      </c>
      <c r="E6" s="943" t="s">
        <v>817</v>
      </c>
      <c r="F6" s="943" t="s">
        <v>972</v>
      </c>
      <c r="G6" s="943" t="s">
        <v>817</v>
      </c>
      <c r="H6" s="943" t="s">
        <v>924</v>
      </c>
      <c r="I6" s="943" t="s">
        <v>816</v>
      </c>
      <c r="J6" s="943" t="s">
        <v>817</v>
      </c>
      <c r="K6" s="943" t="s">
        <v>924</v>
      </c>
      <c r="L6" s="943" t="s">
        <v>816</v>
      </c>
      <c r="M6" s="943" t="s">
        <v>817</v>
      </c>
      <c r="N6" s="943" t="s">
        <v>924</v>
      </c>
      <c r="O6" s="943" t="s">
        <v>816</v>
      </c>
      <c r="P6" s="943" t="s">
        <v>817</v>
      </c>
      <c r="Q6" s="943" t="s">
        <v>924</v>
      </c>
      <c r="R6" s="943" t="s">
        <v>816</v>
      </c>
      <c r="S6" s="943" t="s">
        <v>817</v>
      </c>
      <c r="T6" s="943" t="s">
        <v>817</v>
      </c>
      <c r="U6" s="943" t="s">
        <v>1068</v>
      </c>
      <c r="V6" s="943" t="s">
        <v>1068</v>
      </c>
      <c r="W6" s="943" t="s">
        <v>817</v>
      </c>
      <c r="X6" s="943" t="s">
        <v>817</v>
      </c>
      <c r="Y6" s="943" t="s">
        <v>817</v>
      </c>
      <c r="Z6" s="943" t="s">
        <v>817</v>
      </c>
      <c r="AA6" s="943" t="s">
        <v>1069</v>
      </c>
      <c r="AB6" s="943" t="s">
        <v>1090</v>
      </c>
      <c r="AC6" s="943" t="s">
        <v>1070</v>
      </c>
      <c r="AD6" s="943" t="s">
        <v>817</v>
      </c>
      <c r="AE6" s="943" t="s">
        <v>817</v>
      </c>
      <c r="AF6" s="943" t="s">
        <v>1091</v>
      </c>
    </row>
    <row r="7" spans="1:32" ht="16.149999999999999" customHeight="1" x14ac:dyDescent="0.2">
      <c r="A7" s="58">
        <v>1</v>
      </c>
      <c r="B7" s="59" t="s">
        <v>6</v>
      </c>
      <c r="C7" s="270">
        <f>'8_2.1.18 SIS'!AU7</f>
        <v>0</v>
      </c>
      <c r="D7" s="60">
        <f>'Source Data'!O7</f>
        <v>6385.2526768902662</v>
      </c>
      <c r="E7" s="65">
        <f>C7*D7</f>
        <v>0</v>
      </c>
      <c r="F7" s="65">
        <v>527.02354414153262</v>
      </c>
      <c r="G7" s="65">
        <f t="shared" ref="G7:G38" si="1">$C7*F7</f>
        <v>0</v>
      </c>
      <c r="H7" s="289"/>
      <c r="I7" s="60">
        <f>'Source Data'!I7</f>
        <v>658.97263654491974</v>
      </c>
      <c r="J7" s="65">
        <f>H7*I7</f>
        <v>0</v>
      </c>
      <c r="K7" s="289"/>
      <c r="L7" s="60">
        <f>'Source Data'!J7</f>
        <v>179.71980996679628</v>
      </c>
      <c r="M7" s="65">
        <f>K7*L7</f>
        <v>0</v>
      </c>
      <c r="N7" s="289"/>
      <c r="O7" s="60">
        <f>'Source Data'!K7</f>
        <v>4492.9952491699069</v>
      </c>
      <c r="P7" s="65">
        <f>N7*O7</f>
        <v>0</v>
      </c>
      <c r="Q7" s="289"/>
      <c r="R7" s="60">
        <f>'Source Data'!L7</f>
        <v>1797.1980996679629</v>
      </c>
      <c r="S7" s="65">
        <f>Q7*R7</f>
        <v>0</v>
      </c>
      <c r="T7" s="92">
        <v>0</v>
      </c>
      <c r="U7" s="60"/>
      <c r="V7" s="60"/>
      <c r="W7" s="61">
        <f>U7+V7</f>
        <v>0</v>
      </c>
      <c r="X7" s="92">
        <f t="shared" ref="X7:X70" si="2">W7+T7</f>
        <v>0</v>
      </c>
      <c r="Y7" s="65">
        <f>ROUND(X7*-0.25%,0)</f>
        <v>0</v>
      </c>
      <c r="Z7" s="92">
        <f>SUM(X7:Y7)</f>
        <v>0</v>
      </c>
      <c r="AA7" s="60"/>
      <c r="AB7" s="92">
        <f>ROUND(SUM(Z7:AA7),0)</f>
        <v>0</v>
      </c>
      <c r="AC7" s="60"/>
      <c r="AD7" s="60">
        <f>AB7-AC7</f>
        <v>0</v>
      </c>
      <c r="AE7" s="92">
        <f t="shared" ref="AE7:AE38" si="3">ROUND(AD7/$AE$90,0)</f>
        <v>0</v>
      </c>
      <c r="AF7" s="96">
        <f>AB7</f>
        <v>0</v>
      </c>
    </row>
    <row r="8" spans="1:32" ht="16.149999999999999" customHeight="1" x14ac:dyDescent="0.2">
      <c r="A8" s="54">
        <v>2</v>
      </c>
      <c r="B8" s="55" t="s">
        <v>7</v>
      </c>
      <c r="C8" s="271">
        <f>'8_2.1.18 SIS'!AU8</f>
        <v>0</v>
      </c>
      <c r="D8" s="56">
        <f>'Source Data'!O8</f>
        <v>7896.4082403587008</v>
      </c>
      <c r="E8" s="74">
        <f t="shared" ref="E8:E71" si="4">C8*D8</f>
        <v>0</v>
      </c>
      <c r="F8" s="74">
        <v>527.02354414153262</v>
      </c>
      <c r="G8" s="74">
        <f t="shared" si="1"/>
        <v>0</v>
      </c>
      <c r="H8" s="290"/>
      <c r="I8" s="56">
        <f>'Source Data'!I8</f>
        <v>744.36686504426837</v>
      </c>
      <c r="J8" s="74">
        <f t="shared" ref="J8:J71" si="5">H8*I8</f>
        <v>0</v>
      </c>
      <c r="K8" s="290"/>
      <c r="L8" s="56">
        <f>'Source Data'!J8</f>
        <v>203.00914501207316</v>
      </c>
      <c r="M8" s="74">
        <f t="shared" ref="M8:M71" si="6">K8*L8</f>
        <v>0</v>
      </c>
      <c r="N8" s="290"/>
      <c r="O8" s="56">
        <f>'Source Data'!K8</f>
        <v>5075.2286253018301</v>
      </c>
      <c r="P8" s="74">
        <f t="shared" ref="P8:P71" si="7">N8*O8</f>
        <v>0</v>
      </c>
      <c r="Q8" s="290"/>
      <c r="R8" s="56">
        <f>'Source Data'!L8</f>
        <v>2030.0914501207317</v>
      </c>
      <c r="S8" s="74">
        <f t="shared" ref="S8:S71" si="8">Q8*R8</f>
        <v>0</v>
      </c>
      <c r="T8" s="93">
        <v>0</v>
      </c>
      <c r="U8" s="56"/>
      <c r="V8" s="56"/>
      <c r="W8" s="57">
        <f t="shared" ref="W8:W71" si="9">U8+V8</f>
        <v>0</v>
      </c>
      <c r="X8" s="93">
        <f t="shared" si="2"/>
        <v>0</v>
      </c>
      <c r="Y8" s="74">
        <f t="shared" ref="Y8:Y71" si="10">ROUND(X8*-0.25%,0)</f>
        <v>0</v>
      </c>
      <c r="Z8" s="93">
        <f t="shared" ref="Z8:Z71" si="11">SUM(X8:Y8)</f>
        <v>0</v>
      </c>
      <c r="AA8" s="56"/>
      <c r="AB8" s="93">
        <f t="shared" ref="AB8:AB71" si="12">ROUND(SUM(Z8:AA8),0)</f>
        <v>0</v>
      </c>
      <c r="AC8" s="56"/>
      <c r="AD8" s="56">
        <f t="shared" ref="AD8:AD71" si="13">AB8-AC8</f>
        <v>0</v>
      </c>
      <c r="AE8" s="93">
        <f t="shared" si="3"/>
        <v>0</v>
      </c>
      <c r="AF8" s="97">
        <f t="shared" ref="AF8:AF71" si="14">AB8</f>
        <v>0</v>
      </c>
    </row>
    <row r="9" spans="1:32" ht="16.149999999999999" customHeight="1" x14ac:dyDescent="0.2">
      <c r="A9" s="54">
        <v>3</v>
      </c>
      <c r="B9" s="55" t="s">
        <v>8</v>
      </c>
      <c r="C9" s="271">
        <f>'8_2.1.18 SIS'!AU9</f>
        <v>0</v>
      </c>
      <c r="D9" s="56">
        <f>'Source Data'!O9</f>
        <v>9430.4466078757869</v>
      </c>
      <c r="E9" s="74">
        <f t="shared" si="4"/>
        <v>0</v>
      </c>
      <c r="F9" s="74">
        <v>527.02354414153262</v>
      </c>
      <c r="G9" s="74">
        <f t="shared" si="1"/>
        <v>0</v>
      </c>
      <c r="H9" s="290"/>
      <c r="I9" s="56">
        <f>'Source Data'!I9</f>
        <v>529.43529443774321</v>
      </c>
      <c r="J9" s="74">
        <f t="shared" si="5"/>
        <v>0</v>
      </c>
      <c r="K9" s="290"/>
      <c r="L9" s="56">
        <f>'Source Data'!J9</f>
        <v>144.39144393756632</v>
      </c>
      <c r="M9" s="74">
        <f t="shared" si="6"/>
        <v>0</v>
      </c>
      <c r="N9" s="290"/>
      <c r="O9" s="56">
        <f>'Source Data'!K9</f>
        <v>3609.7860984391582</v>
      </c>
      <c r="P9" s="74">
        <f t="shared" si="7"/>
        <v>0</v>
      </c>
      <c r="Q9" s="290"/>
      <c r="R9" s="56">
        <f>'Source Data'!L9</f>
        <v>1443.9144393756631</v>
      </c>
      <c r="S9" s="74">
        <f t="shared" si="8"/>
        <v>0</v>
      </c>
      <c r="T9" s="93">
        <v>0</v>
      </c>
      <c r="U9" s="56"/>
      <c r="V9" s="56"/>
      <c r="W9" s="57">
        <f t="shared" si="9"/>
        <v>0</v>
      </c>
      <c r="X9" s="93">
        <f t="shared" si="2"/>
        <v>0</v>
      </c>
      <c r="Y9" s="74">
        <f t="shared" si="10"/>
        <v>0</v>
      </c>
      <c r="Z9" s="93">
        <f t="shared" si="11"/>
        <v>0</v>
      </c>
      <c r="AA9" s="56"/>
      <c r="AB9" s="93">
        <f t="shared" si="12"/>
        <v>0</v>
      </c>
      <c r="AC9" s="56"/>
      <c r="AD9" s="56">
        <f t="shared" si="13"/>
        <v>0</v>
      </c>
      <c r="AE9" s="93">
        <f t="shared" si="3"/>
        <v>0</v>
      </c>
      <c r="AF9" s="97">
        <f t="shared" si="14"/>
        <v>0</v>
      </c>
    </row>
    <row r="10" spans="1:32" ht="16.149999999999999" customHeight="1" x14ac:dyDescent="0.2">
      <c r="A10" s="54">
        <v>4</v>
      </c>
      <c r="B10" s="55" t="s">
        <v>9</v>
      </c>
      <c r="C10" s="271">
        <f>'8_2.1.18 SIS'!AU10</f>
        <v>0</v>
      </c>
      <c r="D10" s="56">
        <f>'Source Data'!O10</f>
        <v>8236.6703933253812</v>
      </c>
      <c r="E10" s="74">
        <f t="shared" si="4"/>
        <v>0</v>
      </c>
      <c r="F10" s="74">
        <v>527.02354414153262</v>
      </c>
      <c r="G10" s="74">
        <f t="shared" si="1"/>
        <v>0</v>
      </c>
      <c r="H10" s="290"/>
      <c r="I10" s="56">
        <f>'Source Data'!I10</f>
        <v>687.66452541183287</v>
      </c>
      <c r="J10" s="74">
        <f t="shared" si="5"/>
        <v>0</v>
      </c>
      <c r="K10" s="290"/>
      <c r="L10" s="56">
        <f>'Source Data'!J10</f>
        <v>187.54487056686349</v>
      </c>
      <c r="M10" s="74">
        <f t="shared" si="6"/>
        <v>0</v>
      </c>
      <c r="N10" s="290"/>
      <c r="O10" s="56">
        <f>'Source Data'!K10</f>
        <v>4688.6217641715884</v>
      </c>
      <c r="P10" s="74">
        <f t="shared" si="7"/>
        <v>0</v>
      </c>
      <c r="Q10" s="290"/>
      <c r="R10" s="56">
        <f>'Source Data'!L10</f>
        <v>1875.4487056686353</v>
      </c>
      <c r="S10" s="74">
        <f t="shared" si="8"/>
        <v>0</v>
      </c>
      <c r="T10" s="93">
        <v>0</v>
      </c>
      <c r="U10" s="56"/>
      <c r="V10" s="56"/>
      <c r="W10" s="57">
        <f t="shared" si="9"/>
        <v>0</v>
      </c>
      <c r="X10" s="93">
        <f t="shared" si="2"/>
        <v>0</v>
      </c>
      <c r="Y10" s="74">
        <f t="shared" si="10"/>
        <v>0</v>
      </c>
      <c r="Z10" s="93">
        <f t="shared" si="11"/>
        <v>0</v>
      </c>
      <c r="AA10" s="56"/>
      <c r="AB10" s="93">
        <f t="shared" si="12"/>
        <v>0</v>
      </c>
      <c r="AC10" s="56"/>
      <c r="AD10" s="56">
        <f t="shared" si="13"/>
        <v>0</v>
      </c>
      <c r="AE10" s="93">
        <f t="shared" si="3"/>
        <v>0</v>
      </c>
      <c r="AF10" s="97">
        <f t="shared" si="14"/>
        <v>0</v>
      </c>
    </row>
    <row r="11" spans="1:32" ht="16.149999999999999" customHeight="1" x14ac:dyDescent="0.2">
      <c r="A11" s="49">
        <v>5</v>
      </c>
      <c r="B11" s="50" t="s">
        <v>10</v>
      </c>
      <c r="C11" s="272">
        <f>'8_2.1.18 SIS'!AU11</f>
        <v>0</v>
      </c>
      <c r="D11" s="51">
        <f>'Source Data'!O11</f>
        <v>6175.2088110316745</v>
      </c>
      <c r="E11" s="80">
        <f t="shared" si="4"/>
        <v>0</v>
      </c>
      <c r="F11" s="80">
        <v>527.02354414153262</v>
      </c>
      <c r="G11" s="80">
        <f t="shared" si="1"/>
        <v>0</v>
      </c>
      <c r="H11" s="291"/>
      <c r="I11" s="51">
        <f>'Source Data'!I11</f>
        <v>699.44299073701018</v>
      </c>
      <c r="J11" s="80">
        <f t="shared" si="5"/>
        <v>0</v>
      </c>
      <c r="K11" s="291"/>
      <c r="L11" s="51">
        <f>'Source Data'!J11</f>
        <v>190.75717929191185</v>
      </c>
      <c r="M11" s="80">
        <f t="shared" si="6"/>
        <v>0</v>
      </c>
      <c r="N11" s="291"/>
      <c r="O11" s="51">
        <f>'Source Data'!K11</f>
        <v>4768.9294822977972</v>
      </c>
      <c r="P11" s="80">
        <f t="shared" si="7"/>
        <v>0</v>
      </c>
      <c r="Q11" s="291"/>
      <c r="R11" s="51">
        <f>'Source Data'!L11</f>
        <v>1907.5717929191187</v>
      </c>
      <c r="S11" s="80">
        <f t="shared" si="8"/>
        <v>0</v>
      </c>
      <c r="T11" s="94">
        <v>0</v>
      </c>
      <c r="U11" s="51"/>
      <c r="V11" s="51"/>
      <c r="W11" s="52">
        <f t="shared" si="9"/>
        <v>0</v>
      </c>
      <c r="X11" s="94">
        <f t="shared" si="2"/>
        <v>0</v>
      </c>
      <c r="Y11" s="80">
        <f t="shared" si="10"/>
        <v>0</v>
      </c>
      <c r="Z11" s="94">
        <f t="shared" si="11"/>
        <v>0</v>
      </c>
      <c r="AA11" s="51"/>
      <c r="AB11" s="94">
        <f t="shared" si="12"/>
        <v>0</v>
      </c>
      <c r="AC11" s="53"/>
      <c r="AD11" s="51">
        <f t="shared" si="13"/>
        <v>0</v>
      </c>
      <c r="AE11" s="95">
        <f t="shared" si="3"/>
        <v>0</v>
      </c>
      <c r="AF11" s="95">
        <f t="shared" si="14"/>
        <v>0</v>
      </c>
    </row>
    <row r="12" spans="1:32" ht="16.149999999999999" customHeight="1" x14ac:dyDescent="0.2">
      <c r="A12" s="58">
        <v>6</v>
      </c>
      <c r="B12" s="59" t="s">
        <v>11</v>
      </c>
      <c r="C12" s="270">
        <f>'8_2.1.18 SIS'!AU12</f>
        <v>0</v>
      </c>
      <c r="D12" s="60">
        <f>'Source Data'!O12</f>
        <v>8460.378988993878</v>
      </c>
      <c r="E12" s="65">
        <f t="shared" si="4"/>
        <v>0</v>
      </c>
      <c r="F12" s="65">
        <v>527.02354414153262</v>
      </c>
      <c r="G12" s="65">
        <f t="shared" si="1"/>
        <v>0</v>
      </c>
      <c r="H12" s="289"/>
      <c r="I12" s="60">
        <f>'Source Data'!I12</f>
        <v>671.54041297688354</v>
      </c>
      <c r="J12" s="65">
        <f t="shared" si="5"/>
        <v>0</v>
      </c>
      <c r="K12" s="289"/>
      <c r="L12" s="60">
        <f>'Source Data'!J12</f>
        <v>183.14738535733184</v>
      </c>
      <c r="M12" s="65">
        <f t="shared" si="6"/>
        <v>0</v>
      </c>
      <c r="N12" s="289"/>
      <c r="O12" s="60">
        <f>'Source Data'!K12</f>
        <v>4578.6846339332969</v>
      </c>
      <c r="P12" s="65">
        <f t="shared" si="7"/>
        <v>0</v>
      </c>
      <c r="Q12" s="289"/>
      <c r="R12" s="60">
        <f>'Source Data'!L12</f>
        <v>1831.4738535733186</v>
      </c>
      <c r="S12" s="65">
        <f t="shared" si="8"/>
        <v>0</v>
      </c>
      <c r="T12" s="92">
        <v>0</v>
      </c>
      <c r="U12" s="60"/>
      <c r="V12" s="60"/>
      <c r="W12" s="61">
        <f t="shared" si="9"/>
        <v>0</v>
      </c>
      <c r="X12" s="92">
        <f t="shared" si="2"/>
        <v>0</v>
      </c>
      <c r="Y12" s="65">
        <f t="shared" si="10"/>
        <v>0</v>
      </c>
      <c r="Z12" s="92">
        <f t="shared" si="11"/>
        <v>0</v>
      </c>
      <c r="AA12" s="60"/>
      <c r="AB12" s="92">
        <f t="shared" si="12"/>
        <v>0</v>
      </c>
      <c r="AC12" s="60"/>
      <c r="AD12" s="60">
        <f t="shared" si="13"/>
        <v>0</v>
      </c>
      <c r="AE12" s="92">
        <f t="shared" si="3"/>
        <v>0</v>
      </c>
      <c r="AF12" s="96">
        <f t="shared" si="14"/>
        <v>0</v>
      </c>
    </row>
    <row r="13" spans="1:32" ht="16.149999999999999" customHeight="1" x14ac:dyDescent="0.2">
      <c r="A13" s="54">
        <v>7</v>
      </c>
      <c r="B13" s="55" t="s">
        <v>12</v>
      </c>
      <c r="C13" s="271">
        <f>'8_2.1.18 SIS'!AU13</f>
        <v>1</v>
      </c>
      <c r="D13" s="56">
        <f>'Source Data'!O13</f>
        <v>14162.028556084506</v>
      </c>
      <c r="E13" s="74">
        <f t="shared" si="4"/>
        <v>14162.028556084506</v>
      </c>
      <c r="F13" s="74">
        <v>527.02354414153262</v>
      </c>
      <c r="G13" s="74">
        <f t="shared" si="1"/>
        <v>527.02354414153262</v>
      </c>
      <c r="H13" s="290"/>
      <c r="I13" s="56">
        <f>'Source Data'!I13</f>
        <v>422.20328372683736</v>
      </c>
      <c r="J13" s="74">
        <f t="shared" si="5"/>
        <v>0</v>
      </c>
      <c r="K13" s="290"/>
      <c r="L13" s="56">
        <f>'Source Data'!J13</f>
        <v>115.14635010731928</v>
      </c>
      <c r="M13" s="74">
        <f t="shared" si="6"/>
        <v>0</v>
      </c>
      <c r="N13" s="290"/>
      <c r="O13" s="56">
        <f>'Source Data'!K13</f>
        <v>2878.6587526829821</v>
      </c>
      <c r="P13" s="74">
        <f t="shared" si="7"/>
        <v>0</v>
      </c>
      <c r="Q13" s="290"/>
      <c r="R13" s="56">
        <f>'Source Data'!L13</f>
        <v>1151.4635010731927</v>
      </c>
      <c r="S13" s="74">
        <f t="shared" si="8"/>
        <v>0</v>
      </c>
      <c r="T13" s="93">
        <v>15111</v>
      </c>
      <c r="U13" s="56"/>
      <c r="V13" s="56"/>
      <c r="W13" s="57">
        <f t="shared" si="9"/>
        <v>0</v>
      </c>
      <c r="X13" s="93">
        <f t="shared" si="2"/>
        <v>15111</v>
      </c>
      <c r="Y13" s="74">
        <f t="shared" si="10"/>
        <v>-38</v>
      </c>
      <c r="Z13" s="93">
        <f t="shared" si="11"/>
        <v>15073</v>
      </c>
      <c r="AA13" s="56"/>
      <c r="AB13" s="93">
        <f t="shared" si="12"/>
        <v>15073</v>
      </c>
      <c r="AC13" s="56"/>
      <c r="AD13" s="56">
        <f t="shared" si="13"/>
        <v>15073</v>
      </c>
      <c r="AE13" s="93">
        <f t="shared" si="3"/>
        <v>1256</v>
      </c>
      <c r="AF13" s="97">
        <f t="shared" si="14"/>
        <v>15073</v>
      </c>
    </row>
    <row r="14" spans="1:32" ht="16.149999999999999" customHeight="1" x14ac:dyDescent="0.2">
      <c r="A14" s="54">
        <v>8</v>
      </c>
      <c r="B14" s="55" t="s">
        <v>13</v>
      </c>
      <c r="C14" s="271">
        <f>'8_2.1.18 SIS'!AU14</f>
        <v>0</v>
      </c>
      <c r="D14" s="56">
        <f>'Source Data'!O14</f>
        <v>8601.2356586322803</v>
      </c>
      <c r="E14" s="74">
        <f t="shared" si="4"/>
        <v>0</v>
      </c>
      <c r="F14" s="74">
        <v>527.02354414153262</v>
      </c>
      <c r="G14" s="74">
        <f t="shared" si="1"/>
        <v>0</v>
      </c>
      <c r="H14" s="290"/>
      <c r="I14" s="56">
        <f>'Source Data'!I14</f>
        <v>631.46888950213452</v>
      </c>
      <c r="J14" s="74">
        <f t="shared" si="5"/>
        <v>0</v>
      </c>
      <c r="K14" s="290"/>
      <c r="L14" s="56">
        <f>'Source Data'!J14</f>
        <v>172.21878804603671</v>
      </c>
      <c r="M14" s="74">
        <f t="shared" si="6"/>
        <v>0</v>
      </c>
      <c r="N14" s="290"/>
      <c r="O14" s="56">
        <f>'Source Data'!K14</f>
        <v>4305.4697011509179</v>
      </c>
      <c r="P14" s="74">
        <f t="shared" si="7"/>
        <v>0</v>
      </c>
      <c r="Q14" s="290"/>
      <c r="R14" s="56">
        <f>'Source Data'!L14</f>
        <v>1722.1878804603671</v>
      </c>
      <c r="S14" s="74">
        <f t="shared" si="8"/>
        <v>0</v>
      </c>
      <c r="T14" s="93">
        <v>0</v>
      </c>
      <c r="U14" s="56"/>
      <c r="V14" s="56"/>
      <c r="W14" s="57">
        <f t="shared" si="9"/>
        <v>0</v>
      </c>
      <c r="X14" s="93">
        <f t="shared" si="2"/>
        <v>0</v>
      </c>
      <c r="Y14" s="74">
        <f t="shared" si="10"/>
        <v>0</v>
      </c>
      <c r="Z14" s="93">
        <f t="shared" si="11"/>
        <v>0</v>
      </c>
      <c r="AA14" s="56"/>
      <c r="AB14" s="93">
        <f t="shared" si="12"/>
        <v>0</v>
      </c>
      <c r="AC14" s="56"/>
      <c r="AD14" s="56">
        <f t="shared" si="13"/>
        <v>0</v>
      </c>
      <c r="AE14" s="93">
        <f t="shared" si="3"/>
        <v>0</v>
      </c>
      <c r="AF14" s="97">
        <f t="shared" si="14"/>
        <v>0</v>
      </c>
    </row>
    <row r="15" spans="1:32" ht="16.149999999999999" customHeight="1" x14ac:dyDescent="0.2">
      <c r="A15" s="54">
        <v>9</v>
      </c>
      <c r="B15" s="55" t="s">
        <v>14</v>
      </c>
      <c r="C15" s="271">
        <f>'8_2.1.18 SIS'!AU15</f>
        <v>0</v>
      </c>
      <c r="D15" s="56">
        <f>'Source Data'!O15</f>
        <v>8897.9766413720354</v>
      </c>
      <c r="E15" s="74">
        <f t="shared" si="4"/>
        <v>0</v>
      </c>
      <c r="F15" s="74">
        <v>527.02354414153262</v>
      </c>
      <c r="G15" s="74">
        <f t="shared" si="1"/>
        <v>0</v>
      </c>
      <c r="H15" s="290"/>
      <c r="I15" s="56">
        <f>'Source Data'!I15</f>
        <v>606.55190779573797</v>
      </c>
      <c r="J15" s="74">
        <f t="shared" si="5"/>
        <v>0</v>
      </c>
      <c r="K15" s="290"/>
      <c r="L15" s="56">
        <f>'Source Data'!J15</f>
        <v>165.42324758065581</v>
      </c>
      <c r="M15" s="74">
        <f t="shared" si="6"/>
        <v>0</v>
      </c>
      <c r="N15" s="290"/>
      <c r="O15" s="56">
        <f>'Source Data'!K15</f>
        <v>4135.5811895163952</v>
      </c>
      <c r="P15" s="74">
        <f t="shared" si="7"/>
        <v>0</v>
      </c>
      <c r="Q15" s="290"/>
      <c r="R15" s="56">
        <f>'Source Data'!L15</f>
        <v>1654.2324758065579</v>
      </c>
      <c r="S15" s="74">
        <f t="shared" si="8"/>
        <v>0</v>
      </c>
      <c r="T15" s="93">
        <v>0</v>
      </c>
      <c r="U15" s="56"/>
      <c r="V15" s="56"/>
      <c r="W15" s="57">
        <f t="shared" si="9"/>
        <v>0</v>
      </c>
      <c r="X15" s="93">
        <f t="shared" si="2"/>
        <v>0</v>
      </c>
      <c r="Y15" s="74">
        <f t="shared" si="10"/>
        <v>0</v>
      </c>
      <c r="Z15" s="93">
        <f t="shared" si="11"/>
        <v>0</v>
      </c>
      <c r="AA15" s="56"/>
      <c r="AB15" s="93">
        <f t="shared" si="12"/>
        <v>0</v>
      </c>
      <c r="AC15" s="56"/>
      <c r="AD15" s="56">
        <f t="shared" si="13"/>
        <v>0</v>
      </c>
      <c r="AE15" s="93">
        <f t="shared" si="3"/>
        <v>0</v>
      </c>
      <c r="AF15" s="97">
        <f t="shared" si="14"/>
        <v>0</v>
      </c>
    </row>
    <row r="16" spans="1:32" ht="16.149999999999999" customHeight="1" x14ac:dyDescent="0.2">
      <c r="A16" s="49">
        <v>10</v>
      </c>
      <c r="B16" s="50" t="s">
        <v>15</v>
      </c>
      <c r="C16" s="272">
        <f>'8_2.1.18 SIS'!AU16</f>
        <v>0</v>
      </c>
      <c r="D16" s="51">
        <f>'Source Data'!O16</f>
        <v>10589.356861604319</v>
      </c>
      <c r="E16" s="80">
        <f t="shared" si="4"/>
        <v>0</v>
      </c>
      <c r="F16" s="80">
        <v>527.02354414153262</v>
      </c>
      <c r="G16" s="80">
        <f t="shared" si="1"/>
        <v>0</v>
      </c>
      <c r="H16" s="291"/>
      <c r="I16" s="51">
        <f>'Source Data'!I16</f>
        <v>486.95555408614769</v>
      </c>
      <c r="J16" s="80">
        <f t="shared" si="5"/>
        <v>0</v>
      </c>
      <c r="K16" s="291"/>
      <c r="L16" s="51">
        <f>'Source Data'!J16</f>
        <v>132.806060205313</v>
      </c>
      <c r="M16" s="80">
        <f t="shared" si="6"/>
        <v>0</v>
      </c>
      <c r="N16" s="291"/>
      <c r="O16" s="51">
        <f>'Source Data'!K16</f>
        <v>3320.1515051328256</v>
      </c>
      <c r="P16" s="80">
        <f t="shared" si="7"/>
        <v>0</v>
      </c>
      <c r="Q16" s="291"/>
      <c r="R16" s="51">
        <f>'Source Data'!L16</f>
        <v>1328.06060205313</v>
      </c>
      <c r="S16" s="80">
        <f t="shared" si="8"/>
        <v>0</v>
      </c>
      <c r="T16" s="94">
        <v>0</v>
      </c>
      <c r="U16" s="51"/>
      <c r="V16" s="51"/>
      <c r="W16" s="52">
        <f t="shared" si="9"/>
        <v>0</v>
      </c>
      <c r="X16" s="94">
        <f t="shared" si="2"/>
        <v>0</v>
      </c>
      <c r="Y16" s="80">
        <f t="shared" si="10"/>
        <v>0</v>
      </c>
      <c r="Z16" s="94">
        <f t="shared" si="11"/>
        <v>0</v>
      </c>
      <c r="AA16" s="51"/>
      <c r="AB16" s="94">
        <f t="shared" si="12"/>
        <v>0</v>
      </c>
      <c r="AC16" s="53"/>
      <c r="AD16" s="51">
        <f t="shared" si="13"/>
        <v>0</v>
      </c>
      <c r="AE16" s="95">
        <f t="shared" si="3"/>
        <v>0</v>
      </c>
      <c r="AF16" s="95">
        <f t="shared" si="14"/>
        <v>0</v>
      </c>
    </row>
    <row r="17" spans="1:32" ht="16.149999999999999" customHeight="1" x14ac:dyDescent="0.2">
      <c r="A17" s="58">
        <v>11</v>
      </c>
      <c r="B17" s="59" t="s">
        <v>16</v>
      </c>
      <c r="C17" s="270">
        <f>'8_2.1.18 SIS'!AU17</f>
        <v>0</v>
      </c>
      <c r="D17" s="60">
        <f>'Source Data'!O17</f>
        <v>8313.5847819377013</v>
      </c>
      <c r="E17" s="65">
        <f t="shared" si="4"/>
        <v>0</v>
      </c>
      <c r="F17" s="65">
        <v>527.02354414153262</v>
      </c>
      <c r="G17" s="65">
        <f t="shared" si="1"/>
        <v>0</v>
      </c>
      <c r="H17" s="289"/>
      <c r="I17" s="60">
        <f>'Source Data'!I17</f>
        <v>720.86562862338462</v>
      </c>
      <c r="J17" s="65">
        <f t="shared" si="5"/>
        <v>0</v>
      </c>
      <c r="K17" s="289"/>
      <c r="L17" s="60">
        <f>'Source Data'!J17</f>
        <v>196.59971689728673</v>
      </c>
      <c r="M17" s="65">
        <f t="shared" si="6"/>
        <v>0</v>
      </c>
      <c r="N17" s="289"/>
      <c r="O17" s="60">
        <f>'Source Data'!K17</f>
        <v>4914.9929224321686</v>
      </c>
      <c r="P17" s="65">
        <f t="shared" si="7"/>
        <v>0</v>
      </c>
      <c r="Q17" s="289"/>
      <c r="R17" s="60">
        <f>'Source Data'!L17</f>
        <v>1965.9971689728673</v>
      </c>
      <c r="S17" s="65">
        <f t="shared" si="8"/>
        <v>0</v>
      </c>
      <c r="T17" s="92">
        <v>0</v>
      </c>
      <c r="U17" s="60"/>
      <c r="V17" s="60"/>
      <c r="W17" s="61">
        <f t="shared" si="9"/>
        <v>0</v>
      </c>
      <c r="X17" s="92">
        <f t="shared" si="2"/>
        <v>0</v>
      </c>
      <c r="Y17" s="65">
        <f t="shared" si="10"/>
        <v>0</v>
      </c>
      <c r="Z17" s="92">
        <f t="shared" si="11"/>
        <v>0</v>
      </c>
      <c r="AA17" s="60"/>
      <c r="AB17" s="92">
        <f t="shared" si="12"/>
        <v>0</v>
      </c>
      <c r="AC17" s="60"/>
      <c r="AD17" s="60">
        <f t="shared" si="13"/>
        <v>0</v>
      </c>
      <c r="AE17" s="92">
        <f t="shared" si="3"/>
        <v>0</v>
      </c>
      <c r="AF17" s="96">
        <f t="shared" si="14"/>
        <v>0</v>
      </c>
    </row>
    <row r="18" spans="1:32" ht="16.149999999999999" customHeight="1" x14ac:dyDescent="0.2">
      <c r="A18" s="54">
        <v>12</v>
      </c>
      <c r="B18" s="55" t="s">
        <v>17</v>
      </c>
      <c r="C18" s="271">
        <f>'8_2.1.18 SIS'!AU18</f>
        <v>0</v>
      </c>
      <c r="D18" s="56">
        <f>'Source Data'!O18</f>
        <v>8317.2024583417533</v>
      </c>
      <c r="E18" s="74">
        <f t="shared" si="4"/>
        <v>0</v>
      </c>
      <c r="F18" s="74">
        <v>527.02354414153262</v>
      </c>
      <c r="G18" s="74">
        <f t="shared" si="1"/>
        <v>0</v>
      </c>
      <c r="H18" s="290"/>
      <c r="I18" s="56">
        <f>'Source Data'!I18</f>
        <v>374.0615666318472</v>
      </c>
      <c r="J18" s="74">
        <f t="shared" si="5"/>
        <v>0</v>
      </c>
      <c r="K18" s="290"/>
      <c r="L18" s="56">
        <f>'Source Data'!J18</f>
        <v>102.01679089959471</v>
      </c>
      <c r="M18" s="74">
        <f t="shared" si="6"/>
        <v>0</v>
      </c>
      <c r="N18" s="290"/>
      <c r="O18" s="56">
        <f>'Source Data'!K18</f>
        <v>2550.4197724898677</v>
      </c>
      <c r="P18" s="74">
        <f t="shared" si="7"/>
        <v>0</v>
      </c>
      <c r="Q18" s="290"/>
      <c r="R18" s="56">
        <f>'Source Data'!L18</f>
        <v>1020.1679089959471</v>
      </c>
      <c r="S18" s="74">
        <f t="shared" si="8"/>
        <v>0</v>
      </c>
      <c r="T18" s="93">
        <v>0</v>
      </c>
      <c r="U18" s="56"/>
      <c r="V18" s="56"/>
      <c r="W18" s="57">
        <f t="shared" si="9"/>
        <v>0</v>
      </c>
      <c r="X18" s="93">
        <f t="shared" si="2"/>
        <v>0</v>
      </c>
      <c r="Y18" s="74">
        <f t="shared" si="10"/>
        <v>0</v>
      </c>
      <c r="Z18" s="93">
        <f t="shared" si="11"/>
        <v>0</v>
      </c>
      <c r="AA18" s="56"/>
      <c r="AB18" s="93">
        <f t="shared" si="12"/>
        <v>0</v>
      </c>
      <c r="AC18" s="56"/>
      <c r="AD18" s="56">
        <f t="shared" si="13"/>
        <v>0</v>
      </c>
      <c r="AE18" s="93">
        <f t="shared" si="3"/>
        <v>0</v>
      </c>
      <c r="AF18" s="97">
        <f t="shared" si="14"/>
        <v>0</v>
      </c>
    </row>
    <row r="19" spans="1:32" ht="16.149999999999999" customHeight="1" x14ac:dyDescent="0.2">
      <c r="A19" s="54">
        <v>13</v>
      </c>
      <c r="B19" s="55" t="s">
        <v>18</v>
      </c>
      <c r="C19" s="271">
        <f>'8_2.1.18 SIS'!AU19</f>
        <v>0</v>
      </c>
      <c r="D19" s="56">
        <f>'Source Data'!O19</f>
        <v>7521.7287066365761</v>
      </c>
      <c r="E19" s="74">
        <f t="shared" si="4"/>
        <v>0</v>
      </c>
      <c r="F19" s="74">
        <v>527.02354414153262</v>
      </c>
      <c r="G19" s="74">
        <f t="shared" si="1"/>
        <v>0</v>
      </c>
      <c r="H19" s="290"/>
      <c r="I19" s="56">
        <f>'Source Data'!I19</f>
        <v>725.51734025343501</v>
      </c>
      <c r="J19" s="74">
        <f t="shared" si="5"/>
        <v>0</v>
      </c>
      <c r="K19" s="290"/>
      <c r="L19" s="56">
        <f>'Source Data'!J19</f>
        <v>197.86836552366407</v>
      </c>
      <c r="M19" s="74">
        <f t="shared" si="6"/>
        <v>0</v>
      </c>
      <c r="N19" s="290"/>
      <c r="O19" s="56">
        <f>'Source Data'!K19</f>
        <v>4946.7091380916027</v>
      </c>
      <c r="P19" s="74">
        <f t="shared" si="7"/>
        <v>0</v>
      </c>
      <c r="Q19" s="290"/>
      <c r="R19" s="56">
        <f>'Source Data'!L19</f>
        <v>1978.6836552366412</v>
      </c>
      <c r="S19" s="74">
        <f t="shared" si="8"/>
        <v>0</v>
      </c>
      <c r="T19" s="93">
        <v>0</v>
      </c>
      <c r="U19" s="56"/>
      <c r="V19" s="56"/>
      <c r="W19" s="57">
        <f t="shared" si="9"/>
        <v>0</v>
      </c>
      <c r="X19" s="93">
        <f t="shared" si="2"/>
        <v>0</v>
      </c>
      <c r="Y19" s="74">
        <f t="shared" si="10"/>
        <v>0</v>
      </c>
      <c r="Z19" s="93">
        <f t="shared" si="11"/>
        <v>0</v>
      </c>
      <c r="AA19" s="56"/>
      <c r="AB19" s="93">
        <f t="shared" si="12"/>
        <v>0</v>
      </c>
      <c r="AC19" s="56"/>
      <c r="AD19" s="56">
        <f t="shared" si="13"/>
        <v>0</v>
      </c>
      <c r="AE19" s="93">
        <f t="shared" si="3"/>
        <v>0</v>
      </c>
      <c r="AF19" s="97">
        <f t="shared" si="14"/>
        <v>0</v>
      </c>
    </row>
    <row r="20" spans="1:32" ht="16.149999999999999" customHeight="1" x14ac:dyDescent="0.2">
      <c r="A20" s="54">
        <v>14</v>
      </c>
      <c r="B20" s="55" t="s">
        <v>19</v>
      </c>
      <c r="C20" s="271">
        <f>'8_2.1.18 SIS'!AU20</f>
        <v>1</v>
      </c>
      <c r="D20" s="56">
        <f>'Source Data'!O20</f>
        <v>7408.2512545353484</v>
      </c>
      <c r="E20" s="74">
        <f t="shared" si="4"/>
        <v>7408.2512545353484</v>
      </c>
      <c r="F20" s="74">
        <v>527.02354414153262</v>
      </c>
      <c r="G20" s="74">
        <f t="shared" si="1"/>
        <v>527.02354414153262</v>
      </c>
      <c r="H20" s="290"/>
      <c r="I20" s="56">
        <f>'Source Data'!I20</f>
        <v>644.89230424636412</v>
      </c>
      <c r="J20" s="74">
        <f t="shared" si="5"/>
        <v>0</v>
      </c>
      <c r="K20" s="290"/>
      <c r="L20" s="56">
        <f>'Source Data'!J20</f>
        <v>175.87971933991753</v>
      </c>
      <c r="M20" s="74">
        <f t="shared" si="6"/>
        <v>0</v>
      </c>
      <c r="N20" s="290"/>
      <c r="O20" s="56">
        <f>'Source Data'!K20</f>
        <v>4396.9929834979375</v>
      </c>
      <c r="P20" s="74">
        <f t="shared" si="7"/>
        <v>0</v>
      </c>
      <c r="Q20" s="290"/>
      <c r="R20" s="56">
        <f>'Source Data'!L20</f>
        <v>1758.7971933991751</v>
      </c>
      <c r="S20" s="74">
        <f t="shared" si="8"/>
        <v>0</v>
      </c>
      <c r="T20" s="93">
        <v>8580</v>
      </c>
      <c r="U20" s="56"/>
      <c r="V20" s="56"/>
      <c r="W20" s="57">
        <f t="shared" si="9"/>
        <v>0</v>
      </c>
      <c r="X20" s="93">
        <f t="shared" si="2"/>
        <v>8580</v>
      </c>
      <c r="Y20" s="74">
        <f t="shared" si="10"/>
        <v>-21</v>
      </c>
      <c r="Z20" s="93">
        <f t="shared" si="11"/>
        <v>8559</v>
      </c>
      <c r="AA20" s="56"/>
      <c r="AB20" s="93">
        <f t="shared" si="12"/>
        <v>8559</v>
      </c>
      <c r="AC20" s="56"/>
      <c r="AD20" s="56">
        <f t="shared" si="13"/>
        <v>8559</v>
      </c>
      <c r="AE20" s="93">
        <f t="shared" si="3"/>
        <v>713</v>
      </c>
      <c r="AF20" s="97">
        <f t="shared" si="14"/>
        <v>8559</v>
      </c>
    </row>
    <row r="21" spans="1:32" ht="16.149999999999999" customHeight="1" x14ac:dyDescent="0.2">
      <c r="A21" s="49">
        <v>15</v>
      </c>
      <c r="B21" s="50" t="s">
        <v>20</v>
      </c>
      <c r="C21" s="272">
        <f>'8_2.1.18 SIS'!AU21</f>
        <v>0</v>
      </c>
      <c r="D21" s="51">
        <f>'Source Data'!O21</f>
        <v>7408.4622105753842</v>
      </c>
      <c r="E21" s="80">
        <f t="shared" si="4"/>
        <v>0</v>
      </c>
      <c r="F21" s="80">
        <v>527.02354414153262</v>
      </c>
      <c r="G21" s="80">
        <f t="shared" si="1"/>
        <v>0</v>
      </c>
      <c r="H21" s="291"/>
      <c r="I21" s="51">
        <f>'Source Data'!I21</f>
        <v>701.0216863265847</v>
      </c>
      <c r="J21" s="80">
        <f t="shared" si="5"/>
        <v>0</v>
      </c>
      <c r="K21" s="291"/>
      <c r="L21" s="51">
        <f>'Source Data'!J21</f>
        <v>191.18773263452312</v>
      </c>
      <c r="M21" s="80">
        <f t="shared" si="6"/>
        <v>0</v>
      </c>
      <c r="N21" s="291"/>
      <c r="O21" s="51">
        <f>'Source Data'!K21</f>
        <v>4779.6933158630773</v>
      </c>
      <c r="P21" s="80">
        <f t="shared" si="7"/>
        <v>0</v>
      </c>
      <c r="Q21" s="291"/>
      <c r="R21" s="51">
        <f>'Source Data'!L21</f>
        <v>1911.8773263452308</v>
      </c>
      <c r="S21" s="80">
        <f t="shared" si="8"/>
        <v>0</v>
      </c>
      <c r="T21" s="94">
        <v>0</v>
      </c>
      <c r="U21" s="51"/>
      <c r="V21" s="51"/>
      <c r="W21" s="52">
        <f t="shared" si="9"/>
        <v>0</v>
      </c>
      <c r="X21" s="94">
        <f t="shared" si="2"/>
        <v>0</v>
      </c>
      <c r="Y21" s="80">
        <f t="shared" si="10"/>
        <v>0</v>
      </c>
      <c r="Z21" s="94">
        <f t="shared" si="11"/>
        <v>0</v>
      </c>
      <c r="AA21" s="51"/>
      <c r="AB21" s="94">
        <f t="shared" si="12"/>
        <v>0</v>
      </c>
      <c r="AC21" s="53"/>
      <c r="AD21" s="51">
        <f t="shared" si="13"/>
        <v>0</v>
      </c>
      <c r="AE21" s="95">
        <f t="shared" si="3"/>
        <v>0</v>
      </c>
      <c r="AF21" s="95">
        <f t="shared" si="14"/>
        <v>0</v>
      </c>
    </row>
    <row r="22" spans="1:32" ht="16.149999999999999" customHeight="1" x14ac:dyDescent="0.2">
      <c r="A22" s="58">
        <v>16</v>
      </c>
      <c r="B22" s="59" t="s">
        <v>21</v>
      </c>
      <c r="C22" s="270">
        <f>'8_2.1.18 SIS'!AU22</f>
        <v>2</v>
      </c>
      <c r="D22" s="60">
        <f>'Source Data'!O22</f>
        <v>13636.521516716601</v>
      </c>
      <c r="E22" s="65">
        <f t="shared" si="4"/>
        <v>27273.043033433201</v>
      </c>
      <c r="F22" s="65">
        <v>527.02354414153262</v>
      </c>
      <c r="G22" s="65">
        <f t="shared" si="1"/>
        <v>1054.0470882830652</v>
      </c>
      <c r="H22" s="289"/>
      <c r="I22" s="60">
        <f>'Source Data'!I22</f>
        <v>332.11179417298291</v>
      </c>
      <c r="J22" s="65">
        <f t="shared" si="5"/>
        <v>0</v>
      </c>
      <c r="K22" s="289"/>
      <c r="L22" s="60">
        <f>'Source Data'!J22</f>
        <v>90.57594386535898</v>
      </c>
      <c r="M22" s="65">
        <f t="shared" si="6"/>
        <v>0</v>
      </c>
      <c r="N22" s="289"/>
      <c r="O22" s="60">
        <f>'Source Data'!K22</f>
        <v>2264.3985966339742</v>
      </c>
      <c r="P22" s="65">
        <f t="shared" si="7"/>
        <v>0</v>
      </c>
      <c r="Q22" s="289"/>
      <c r="R22" s="60">
        <f>'Source Data'!L22</f>
        <v>905.75943865358965</v>
      </c>
      <c r="S22" s="65">
        <f t="shared" si="8"/>
        <v>0</v>
      </c>
      <c r="T22" s="92">
        <v>28991</v>
      </c>
      <c r="U22" s="60"/>
      <c r="V22" s="60"/>
      <c r="W22" s="61">
        <f t="shared" si="9"/>
        <v>0</v>
      </c>
      <c r="X22" s="92">
        <f t="shared" si="2"/>
        <v>28991</v>
      </c>
      <c r="Y22" s="65">
        <f t="shared" si="10"/>
        <v>-72</v>
      </c>
      <c r="Z22" s="92">
        <f t="shared" si="11"/>
        <v>28919</v>
      </c>
      <c r="AA22" s="60"/>
      <c r="AB22" s="92">
        <f t="shared" si="12"/>
        <v>28919</v>
      </c>
      <c r="AC22" s="60"/>
      <c r="AD22" s="60">
        <f t="shared" si="13"/>
        <v>28919</v>
      </c>
      <c r="AE22" s="92">
        <f t="shared" si="3"/>
        <v>2410</v>
      </c>
      <c r="AF22" s="96">
        <f t="shared" si="14"/>
        <v>28919</v>
      </c>
    </row>
    <row r="23" spans="1:32" ht="16.149999999999999" customHeight="1" x14ac:dyDescent="0.2">
      <c r="A23" s="54">
        <v>17</v>
      </c>
      <c r="B23" s="55" t="s">
        <v>22</v>
      </c>
      <c r="C23" s="271">
        <f>'8_2.1.18 SIS'!AU23</f>
        <v>0</v>
      </c>
      <c r="D23" s="56">
        <f>'Source Data'!O23</f>
        <v>10063.376286479652</v>
      </c>
      <c r="E23" s="74">
        <f t="shared" si="4"/>
        <v>0</v>
      </c>
      <c r="F23" s="74">
        <v>527.02354414153262</v>
      </c>
      <c r="G23" s="74">
        <f t="shared" si="1"/>
        <v>0</v>
      </c>
      <c r="H23" s="290"/>
      <c r="I23" s="56">
        <f>'Source Data'!I23</f>
        <v>404.99760461581491</v>
      </c>
      <c r="J23" s="74">
        <f t="shared" si="5"/>
        <v>0</v>
      </c>
      <c r="K23" s="290"/>
      <c r="L23" s="56">
        <f>'Source Data'!J23</f>
        <v>110.45389216794953</v>
      </c>
      <c r="M23" s="74">
        <f t="shared" si="6"/>
        <v>0</v>
      </c>
      <c r="N23" s="290"/>
      <c r="O23" s="56">
        <f>'Source Data'!K23</f>
        <v>2761.3473041987377</v>
      </c>
      <c r="P23" s="74">
        <f t="shared" si="7"/>
        <v>0</v>
      </c>
      <c r="Q23" s="290"/>
      <c r="R23" s="56">
        <f>'Source Data'!L23</f>
        <v>1104.5389216794952</v>
      </c>
      <c r="S23" s="74">
        <f t="shared" si="8"/>
        <v>0</v>
      </c>
      <c r="T23" s="93">
        <v>0</v>
      </c>
      <c r="U23" s="56"/>
      <c r="V23" s="56"/>
      <c r="W23" s="57">
        <f t="shared" si="9"/>
        <v>0</v>
      </c>
      <c r="X23" s="93">
        <f t="shared" si="2"/>
        <v>0</v>
      </c>
      <c r="Y23" s="74">
        <f t="shared" si="10"/>
        <v>0</v>
      </c>
      <c r="Z23" s="93">
        <f t="shared" si="11"/>
        <v>0</v>
      </c>
      <c r="AA23" s="56"/>
      <c r="AB23" s="93">
        <f t="shared" si="12"/>
        <v>0</v>
      </c>
      <c r="AC23" s="56"/>
      <c r="AD23" s="56">
        <f t="shared" si="13"/>
        <v>0</v>
      </c>
      <c r="AE23" s="93">
        <f t="shared" si="3"/>
        <v>0</v>
      </c>
      <c r="AF23" s="97">
        <f t="shared" si="14"/>
        <v>0</v>
      </c>
    </row>
    <row r="24" spans="1:32" ht="16.149999999999999" customHeight="1" x14ac:dyDescent="0.2">
      <c r="A24" s="54">
        <v>18</v>
      </c>
      <c r="B24" s="55" t="s">
        <v>23</v>
      </c>
      <c r="C24" s="271">
        <f>'8_2.1.18 SIS'!AU24</f>
        <v>13</v>
      </c>
      <c r="D24" s="56">
        <f>'Source Data'!O24</f>
        <v>7728.7033122919038</v>
      </c>
      <c r="E24" s="74">
        <f t="shared" si="4"/>
        <v>100473.14305979475</v>
      </c>
      <c r="F24" s="74">
        <v>527.02354414153262</v>
      </c>
      <c r="G24" s="74">
        <f t="shared" si="1"/>
        <v>6851.3060738399245</v>
      </c>
      <c r="H24" s="290"/>
      <c r="I24" s="56">
        <f>'Source Data'!I24</f>
        <v>689.43182714981469</v>
      </c>
      <c r="J24" s="74">
        <f t="shared" si="5"/>
        <v>0</v>
      </c>
      <c r="K24" s="290"/>
      <c r="L24" s="56">
        <f>'Source Data'!J24</f>
        <v>188.02686194994951</v>
      </c>
      <c r="M24" s="74">
        <f t="shared" si="6"/>
        <v>0</v>
      </c>
      <c r="N24" s="290"/>
      <c r="O24" s="56">
        <f>'Source Data'!K24</f>
        <v>4700.6715487487372</v>
      </c>
      <c r="P24" s="74">
        <f t="shared" si="7"/>
        <v>0</v>
      </c>
      <c r="Q24" s="290"/>
      <c r="R24" s="56">
        <f>'Source Data'!L24</f>
        <v>0</v>
      </c>
      <c r="S24" s="74">
        <f t="shared" si="8"/>
        <v>0</v>
      </c>
      <c r="T24" s="93">
        <v>131705</v>
      </c>
      <c r="U24" s="56"/>
      <c r="V24" s="56"/>
      <c r="W24" s="57">
        <f t="shared" si="9"/>
        <v>0</v>
      </c>
      <c r="X24" s="93">
        <f t="shared" si="2"/>
        <v>131705</v>
      </c>
      <c r="Y24" s="74">
        <f t="shared" si="10"/>
        <v>-329</v>
      </c>
      <c r="Z24" s="93">
        <f t="shared" si="11"/>
        <v>131376</v>
      </c>
      <c r="AA24" s="56"/>
      <c r="AB24" s="93">
        <f t="shared" si="12"/>
        <v>131376</v>
      </c>
      <c r="AC24" s="56"/>
      <c r="AD24" s="56">
        <f t="shared" si="13"/>
        <v>131376</v>
      </c>
      <c r="AE24" s="93">
        <f t="shared" si="3"/>
        <v>10948</v>
      </c>
      <c r="AF24" s="97">
        <f t="shared" si="14"/>
        <v>131376</v>
      </c>
    </row>
    <row r="25" spans="1:32" ht="16.149999999999999" customHeight="1" x14ac:dyDescent="0.2">
      <c r="A25" s="54">
        <v>19</v>
      </c>
      <c r="B25" s="55" t="s">
        <v>24</v>
      </c>
      <c r="C25" s="271">
        <f>'8_2.1.18 SIS'!AU25</f>
        <v>0</v>
      </c>
      <c r="D25" s="56">
        <f>'Source Data'!O25</f>
        <v>6995.4914087345296</v>
      </c>
      <c r="E25" s="74">
        <f t="shared" si="4"/>
        <v>0</v>
      </c>
      <c r="F25" s="74">
        <v>527.02354414153262</v>
      </c>
      <c r="G25" s="74">
        <f t="shared" si="1"/>
        <v>0</v>
      </c>
      <c r="H25" s="290"/>
      <c r="I25" s="56">
        <f>'Source Data'!I25</f>
        <v>604.6851220204918</v>
      </c>
      <c r="J25" s="74">
        <f t="shared" si="5"/>
        <v>0</v>
      </c>
      <c r="K25" s="290"/>
      <c r="L25" s="56">
        <f>'Source Data'!J25</f>
        <v>164.91412418740686</v>
      </c>
      <c r="M25" s="74">
        <f t="shared" si="6"/>
        <v>0</v>
      </c>
      <c r="N25" s="290"/>
      <c r="O25" s="56">
        <f>'Source Data'!K25</f>
        <v>4122.8531046851722</v>
      </c>
      <c r="P25" s="74">
        <f t="shared" si="7"/>
        <v>0</v>
      </c>
      <c r="Q25" s="290"/>
      <c r="R25" s="56">
        <f>'Source Data'!L25</f>
        <v>1649.1412418740688</v>
      </c>
      <c r="S25" s="74">
        <f t="shared" si="8"/>
        <v>0</v>
      </c>
      <c r="T25" s="93">
        <v>0</v>
      </c>
      <c r="U25" s="56"/>
      <c r="V25" s="56"/>
      <c r="W25" s="57">
        <f t="shared" si="9"/>
        <v>0</v>
      </c>
      <c r="X25" s="93">
        <f t="shared" si="2"/>
        <v>0</v>
      </c>
      <c r="Y25" s="74">
        <f t="shared" si="10"/>
        <v>0</v>
      </c>
      <c r="Z25" s="93">
        <f t="shared" si="11"/>
        <v>0</v>
      </c>
      <c r="AA25" s="56"/>
      <c r="AB25" s="93">
        <f t="shared" si="12"/>
        <v>0</v>
      </c>
      <c r="AC25" s="56"/>
      <c r="AD25" s="56">
        <f t="shared" si="13"/>
        <v>0</v>
      </c>
      <c r="AE25" s="93">
        <f t="shared" si="3"/>
        <v>0</v>
      </c>
      <c r="AF25" s="97">
        <f t="shared" si="14"/>
        <v>0</v>
      </c>
    </row>
    <row r="26" spans="1:32" ht="16.149999999999999" customHeight="1" x14ac:dyDescent="0.2">
      <c r="A26" s="49">
        <v>20</v>
      </c>
      <c r="B26" s="50" t="s">
        <v>25</v>
      </c>
      <c r="C26" s="272">
        <f>'8_2.1.18 SIS'!AU26</f>
        <v>1</v>
      </c>
      <c r="D26" s="51">
        <f>'Source Data'!O26</f>
        <v>6707.0840944128086</v>
      </c>
      <c r="E26" s="80">
        <f t="shared" si="4"/>
        <v>6707.0840944128086</v>
      </c>
      <c r="F26" s="80">
        <v>527.02354414153262</v>
      </c>
      <c r="G26" s="80">
        <f t="shared" si="1"/>
        <v>527.02354414153262</v>
      </c>
      <c r="H26" s="291"/>
      <c r="I26" s="51">
        <f>'Source Data'!I26</f>
        <v>694.558500770818</v>
      </c>
      <c r="J26" s="80">
        <f t="shared" si="5"/>
        <v>0</v>
      </c>
      <c r="K26" s="291"/>
      <c r="L26" s="51">
        <f>'Source Data'!J26</f>
        <v>189.42504566476853</v>
      </c>
      <c r="M26" s="80">
        <f t="shared" si="6"/>
        <v>0</v>
      </c>
      <c r="N26" s="291"/>
      <c r="O26" s="51">
        <f>'Source Data'!K26</f>
        <v>4735.6261416192137</v>
      </c>
      <c r="P26" s="80">
        <f t="shared" si="7"/>
        <v>0</v>
      </c>
      <c r="Q26" s="291"/>
      <c r="R26" s="51">
        <f>'Source Data'!L26</f>
        <v>1894.2504566476853</v>
      </c>
      <c r="S26" s="80">
        <f t="shared" si="8"/>
        <v>0</v>
      </c>
      <c r="T26" s="94">
        <v>12664</v>
      </c>
      <c r="U26" s="51"/>
      <c r="V26" s="51"/>
      <c r="W26" s="52">
        <f t="shared" si="9"/>
        <v>0</v>
      </c>
      <c r="X26" s="94">
        <f t="shared" si="2"/>
        <v>12664</v>
      </c>
      <c r="Y26" s="80">
        <f t="shared" si="10"/>
        <v>-32</v>
      </c>
      <c r="Z26" s="94">
        <f t="shared" si="11"/>
        <v>12632</v>
      </c>
      <c r="AA26" s="51"/>
      <c r="AB26" s="94">
        <f t="shared" si="12"/>
        <v>12632</v>
      </c>
      <c r="AC26" s="53"/>
      <c r="AD26" s="51">
        <f t="shared" si="13"/>
        <v>12632</v>
      </c>
      <c r="AE26" s="95">
        <f t="shared" si="3"/>
        <v>1053</v>
      </c>
      <c r="AF26" s="95">
        <f t="shared" si="14"/>
        <v>12632</v>
      </c>
    </row>
    <row r="27" spans="1:32" ht="16.149999999999999" customHeight="1" x14ac:dyDescent="0.2">
      <c r="A27" s="58">
        <v>21</v>
      </c>
      <c r="B27" s="59" t="s">
        <v>26</v>
      </c>
      <c r="C27" s="270">
        <f>'8_2.1.18 SIS'!AU27</f>
        <v>86</v>
      </c>
      <c r="D27" s="60">
        <f>'Source Data'!O27</f>
        <v>6874.7268196326959</v>
      </c>
      <c r="E27" s="65">
        <f t="shared" si="4"/>
        <v>591226.5064884118</v>
      </c>
      <c r="F27" s="65">
        <v>527.02354414153262</v>
      </c>
      <c r="G27" s="65">
        <f t="shared" si="1"/>
        <v>45324.024796171805</v>
      </c>
      <c r="H27" s="289"/>
      <c r="I27" s="60">
        <f>'Source Data'!I27</f>
        <v>705.05691404533979</v>
      </c>
      <c r="J27" s="65">
        <f t="shared" si="5"/>
        <v>0</v>
      </c>
      <c r="K27" s="289"/>
      <c r="L27" s="60">
        <f>'Source Data'!J27</f>
        <v>192.28824928509266</v>
      </c>
      <c r="M27" s="65">
        <f t="shared" si="6"/>
        <v>0</v>
      </c>
      <c r="N27" s="289"/>
      <c r="O27" s="60">
        <f>'Source Data'!K27</f>
        <v>4807.2062321273152</v>
      </c>
      <c r="P27" s="65">
        <f t="shared" si="7"/>
        <v>0</v>
      </c>
      <c r="Q27" s="289"/>
      <c r="R27" s="60">
        <f>'Source Data'!L27</f>
        <v>1922.8824928509262</v>
      </c>
      <c r="S27" s="65">
        <f t="shared" si="8"/>
        <v>0</v>
      </c>
      <c r="T27" s="92">
        <v>717440</v>
      </c>
      <c r="U27" s="60"/>
      <c r="V27" s="60"/>
      <c r="W27" s="61">
        <f t="shared" si="9"/>
        <v>0</v>
      </c>
      <c r="X27" s="92">
        <f t="shared" si="2"/>
        <v>717440</v>
      </c>
      <c r="Y27" s="65">
        <f t="shared" si="10"/>
        <v>-1794</v>
      </c>
      <c r="Z27" s="92">
        <f t="shared" si="11"/>
        <v>715646</v>
      </c>
      <c r="AA27" s="60"/>
      <c r="AB27" s="92">
        <f t="shared" si="12"/>
        <v>715646</v>
      </c>
      <c r="AC27" s="60"/>
      <c r="AD27" s="60">
        <f t="shared" si="13"/>
        <v>715646</v>
      </c>
      <c r="AE27" s="92">
        <f t="shared" si="3"/>
        <v>59637</v>
      </c>
      <c r="AF27" s="96">
        <f t="shared" si="14"/>
        <v>715646</v>
      </c>
    </row>
    <row r="28" spans="1:32" ht="16.149999999999999" customHeight="1" x14ac:dyDescent="0.2">
      <c r="A28" s="54">
        <v>22</v>
      </c>
      <c r="B28" s="55" t="s">
        <v>27</v>
      </c>
      <c r="C28" s="271">
        <f>'8_2.1.18 SIS'!AU28</f>
        <v>0</v>
      </c>
      <c r="D28" s="56">
        <f>'Source Data'!O28</f>
        <v>6585.4526353513475</v>
      </c>
      <c r="E28" s="74">
        <f t="shared" si="4"/>
        <v>0</v>
      </c>
      <c r="F28" s="74">
        <v>527.02354414153262</v>
      </c>
      <c r="G28" s="74">
        <f t="shared" si="1"/>
        <v>0</v>
      </c>
      <c r="H28" s="290"/>
      <c r="I28" s="56">
        <f>'Source Data'!I28</f>
        <v>774.29658969861021</v>
      </c>
      <c r="J28" s="74">
        <f t="shared" si="5"/>
        <v>0</v>
      </c>
      <c r="K28" s="290"/>
      <c r="L28" s="56">
        <f>'Source Data'!J28</f>
        <v>211.17179719053001</v>
      </c>
      <c r="M28" s="74">
        <f t="shared" si="6"/>
        <v>0</v>
      </c>
      <c r="N28" s="290"/>
      <c r="O28" s="56">
        <f>'Source Data'!K28</f>
        <v>5279.2949297632513</v>
      </c>
      <c r="P28" s="74">
        <f t="shared" si="7"/>
        <v>0</v>
      </c>
      <c r="Q28" s="290"/>
      <c r="R28" s="56">
        <f>'Source Data'!L28</f>
        <v>2111.7179719053006</v>
      </c>
      <c r="S28" s="74">
        <f t="shared" si="8"/>
        <v>0</v>
      </c>
      <c r="T28" s="93">
        <v>0</v>
      </c>
      <c r="U28" s="56"/>
      <c r="V28" s="56"/>
      <c r="W28" s="57">
        <f t="shared" si="9"/>
        <v>0</v>
      </c>
      <c r="X28" s="93">
        <f t="shared" si="2"/>
        <v>0</v>
      </c>
      <c r="Y28" s="74">
        <f t="shared" si="10"/>
        <v>0</v>
      </c>
      <c r="Z28" s="93">
        <f t="shared" si="11"/>
        <v>0</v>
      </c>
      <c r="AA28" s="56"/>
      <c r="AB28" s="93">
        <f t="shared" si="12"/>
        <v>0</v>
      </c>
      <c r="AC28" s="56"/>
      <c r="AD28" s="56">
        <f t="shared" si="13"/>
        <v>0</v>
      </c>
      <c r="AE28" s="93">
        <f t="shared" si="3"/>
        <v>0</v>
      </c>
      <c r="AF28" s="97">
        <f t="shared" si="14"/>
        <v>0</v>
      </c>
    </row>
    <row r="29" spans="1:32" ht="16.149999999999999" customHeight="1" x14ac:dyDescent="0.2">
      <c r="A29" s="54">
        <v>23</v>
      </c>
      <c r="B29" s="55" t="s">
        <v>28</v>
      </c>
      <c r="C29" s="271">
        <f>'8_2.1.18 SIS'!AU29</f>
        <v>0</v>
      </c>
      <c r="D29" s="56">
        <f>'Source Data'!O29</f>
        <v>7529.7797582819803</v>
      </c>
      <c r="E29" s="74">
        <f t="shared" si="4"/>
        <v>0</v>
      </c>
      <c r="F29" s="74">
        <v>527.02354414153262</v>
      </c>
      <c r="G29" s="74">
        <f t="shared" si="1"/>
        <v>0</v>
      </c>
      <c r="H29" s="290"/>
      <c r="I29" s="56">
        <f>'Source Data'!I29</f>
        <v>643.90858310125191</v>
      </c>
      <c r="J29" s="74">
        <f t="shared" si="5"/>
        <v>0</v>
      </c>
      <c r="K29" s="290"/>
      <c r="L29" s="56">
        <f>'Source Data'!J29</f>
        <v>175.61143175488689</v>
      </c>
      <c r="M29" s="74">
        <f t="shared" si="6"/>
        <v>0</v>
      </c>
      <c r="N29" s="290"/>
      <c r="O29" s="56">
        <f>'Source Data'!K29</f>
        <v>4390.2857938721727</v>
      </c>
      <c r="P29" s="74">
        <f t="shared" si="7"/>
        <v>0</v>
      </c>
      <c r="Q29" s="290"/>
      <c r="R29" s="56">
        <f>'Source Data'!L29</f>
        <v>1756.1143175488689</v>
      </c>
      <c r="S29" s="74">
        <f t="shared" si="8"/>
        <v>0</v>
      </c>
      <c r="T29" s="93">
        <v>0</v>
      </c>
      <c r="U29" s="56"/>
      <c r="V29" s="56"/>
      <c r="W29" s="57">
        <f t="shared" si="9"/>
        <v>0</v>
      </c>
      <c r="X29" s="93">
        <f t="shared" si="2"/>
        <v>0</v>
      </c>
      <c r="Y29" s="74">
        <f t="shared" si="10"/>
        <v>0</v>
      </c>
      <c r="Z29" s="93">
        <f t="shared" si="11"/>
        <v>0</v>
      </c>
      <c r="AA29" s="56"/>
      <c r="AB29" s="93">
        <f t="shared" si="12"/>
        <v>0</v>
      </c>
      <c r="AC29" s="56"/>
      <c r="AD29" s="56">
        <f t="shared" si="13"/>
        <v>0</v>
      </c>
      <c r="AE29" s="93">
        <f t="shared" si="3"/>
        <v>0</v>
      </c>
      <c r="AF29" s="97">
        <f t="shared" si="14"/>
        <v>0</v>
      </c>
    </row>
    <row r="30" spans="1:32" ht="16.149999999999999" customHeight="1" x14ac:dyDescent="0.2">
      <c r="A30" s="54">
        <v>24</v>
      </c>
      <c r="B30" s="55" t="s">
        <v>29</v>
      </c>
      <c r="C30" s="271">
        <f>'8_2.1.18 SIS'!AU30</f>
        <v>0</v>
      </c>
      <c r="D30" s="56">
        <f>'Source Data'!O30</f>
        <v>13172.252676643146</v>
      </c>
      <c r="E30" s="74">
        <f t="shared" si="4"/>
        <v>0</v>
      </c>
      <c r="F30" s="74">
        <v>527.02354414153262</v>
      </c>
      <c r="G30" s="74">
        <f t="shared" si="1"/>
        <v>0</v>
      </c>
      <c r="H30" s="290"/>
      <c r="I30" s="56">
        <f>'Source Data'!I30</f>
        <v>235.68636722840623</v>
      </c>
      <c r="J30" s="74">
        <f t="shared" si="5"/>
        <v>0</v>
      </c>
      <c r="K30" s="290"/>
      <c r="L30" s="56">
        <f>'Source Data'!J30</f>
        <v>64.278100153201677</v>
      </c>
      <c r="M30" s="74">
        <f t="shared" si="6"/>
        <v>0</v>
      </c>
      <c r="N30" s="290"/>
      <c r="O30" s="56">
        <f>'Source Data'!K30</f>
        <v>1606.9525038300424</v>
      </c>
      <c r="P30" s="74">
        <f t="shared" si="7"/>
        <v>0</v>
      </c>
      <c r="Q30" s="290"/>
      <c r="R30" s="56">
        <f>'Source Data'!L30</f>
        <v>642.78100153201683</v>
      </c>
      <c r="S30" s="74">
        <f t="shared" si="8"/>
        <v>0</v>
      </c>
      <c r="T30" s="93">
        <v>0</v>
      </c>
      <c r="U30" s="56"/>
      <c r="V30" s="56"/>
      <c r="W30" s="57">
        <f t="shared" si="9"/>
        <v>0</v>
      </c>
      <c r="X30" s="93">
        <f t="shared" si="2"/>
        <v>0</v>
      </c>
      <c r="Y30" s="74">
        <f t="shared" si="10"/>
        <v>0</v>
      </c>
      <c r="Z30" s="93">
        <f t="shared" si="11"/>
        <v>0</v>
      </c>
      <c r="AA30" s="56"/>
      <c r="AB30" s="93">
        <f t="shared" si="12"/>
        <v>0</v>
      </c>
      <c r="AC30" s="56"/>
      <c r="AD30" s="56">
        <f t="shared" si="13"/>
        <v>0</v>
      </c>
      <c r="AE30" s="93">
        <f t="shared" si="3"/>
        <v>0</v>
      </c>
      <c r="AF30" s="97">
        <f t="shared" si="14"/>
        <v>0</v>
      </c>
    </row>
    <row r="31" spans="1:32" ht="16.149999999999999" customHeight="1" x14ac:dyDescent="0.2">
      <c r="A31" s="49">
        <v>25</v>
      </c>
      <c r="B31" s="50" t="s">
        <v>30</v>
      </c>
      <c r="C31" s="272">
        <f>'8_2.1.18 SIS'!AU31</f>
        <v>0</v>
      </c>
      <c r="D31" s="51">
        <f>'Source Data'!O31</f>
        <v>8056.736979885065</v>
      </c>
      <c r="E31" s="80">
        <f t="shared" si="4"/>
        <v>0</v>
      </c>
      <c r="F31" s="80">
        <v>527.02354414153262</v>
      </c>
      <c r="G31" s="80">
        <f t="shared" si="1"/>
        <v>0</v>
      </c>
      <c r="H31" s="291"/>
      <c r="I31" s="51">
        <f>'Source Data'!I31</f>
        <v>547.31914183029971</v>
      </c>
      <c r="J31" s="80">
        <f t="shared" si="5"/>
        <v>0</v>
      </c>
      <c r="K31" s="291"/>
      <c r="L31" s="51">
        <f>'Source Data'!J31</f>
        <v>149.268856862809</v>
      </c>
      <c r="M31" s="80">
        <f t="shared" si="6"/>
        <v>0</v>
      </c>
      <c r="N31" s="291"/>
      <c r="O31" s="51">
        <f>'Source Data'!K31</f>
        <v>3731.7214215702247</v>
      </c>
      <c r="P31" s="80">
        <f t="shared" si="7"/>
        <v>0</v>
      </c>
      <c r="Q31" s="291"/>
      <c r="R31" s="51">
        <f>'Source Data'!L31</f>
        <v>1492.6885686280898</v>
      </c>
      <c r="S31" s="80">
        <f t="shared" si="8"/>
        <v>0</v>
      </c>
      <c r="T31" s="94">
        <v>0</v>
      </c>
      <c r="U31" s="51"/>
      <c r="V31" s="51"/>
      <c r="W31" s="52">
        <f t="shared" si="9"/>
        <v>0</v>
      </c>
      <c r="X31" s="94">
        <f t="shared" si="2"/>
        <v>0</v>
      </c>
      <c r="Y31" s="80">
        <f t="shared" si="10"/>
        <v>0</v>
      </c>
      <c r="Z31" s="94">
        <f t="shared" si="11"/>
        <v>0</v>
      </c>
      <c r="AA31" s="51"/>
      <c r="AB31" s="94">
        <f t="shared" si="12"/>
        <v>0</v>
      </c>
      <c r="AC31" s="53"/>
      <c r="AD31" s="51">
        <f t="shared" si="13"/>
        <v>0</v>
      </c>
      <c r="AE31" s="95">
        <f t="shared" si="3"/>
        <v>0</v>
      </c>
      <c r="AF31" s="95">
        <f t="shared" si="14"/>
        <v>0</v>
      </c>
    </row>
    <row r="32" spans="1:32" ht="16.149999999999999" customHeight="1" x14ac:dyDescent="0.2">
      <c r="A32" s="58">
        <v>26</v>
      </c>
      <c r="B32" s="59" t="s">
        <v>31</v>
      </c>
      <c r="C32" s="270">
        <f>'8_2.1.18 SIS'!AU32</f>
        <v>1</v>
      </c>
      <c r="D32" s="60">
        <f>'Source Data'!O32</f>
        <v>8234.0056517369012</v>
      </c>
      <c r="E32" s="65">
        <f t="shared" si="4"/>
        <v>8234.0056517369012</v>
      </c>
      <c r="F32" s="65">
        <v>527.02354414153262</v>
      </c>
      <c r="G32" s="65">
        <f t="shared" si="1"/>
        <v>527.02354414153262</v>
      </c>
      <c r="H32" s="289"/>
      <c r="I32" s="60">
        <f>'Source Data'!I32</f>
        <v>468.82114429316323</v>
      </c>
      <c r="J32" s="65">
        <f t="shared" si="5"/>
        <v>0</v>
      </c>
      <c r="K32" s="289"/>
      <c r="L32" s="60">
        <f>'Source Data'!J32</f>
        <v>127.8603120799536</v>
      </c>
      <c r="M32" s="65">
        <f t="shared" si="6"/>
        <v>0</v>
      </c>
      <c r="N32" s="289"/>
      <c r="O32" s="60">
        <f>'Source Data'!K32</f>
        <v>3196.5078019988405</v>
      </c>
      <c r="P32" s="65">
        <f t="shared" si="7"/>
        <v>0</v>
      </c>
      <c r="Q32" s="289"/>
      <c r="R32" s="60">
        <f>'Source Data'!L32</f>
        <v>1278.6031207995361</v>
      </c>
      <c r="S32" s="65">
        <f t="shared" si="8"/>
        <v>0</v>
      </c>
      <c r="T32" s="92">
        <v>12426</v>
      </c>
      <c r="U32" s="60"/>
      <c r="V32" s="60"/>
      <c r="W32" s="61">
        <f t="shared" si="9"/>
        <v>0</v>
      </c>
      <c r="X32" s="92">
        <f t="shared" si="2"/>
        <v>12426</v>
      </c>
      <c r="Y32" s="65">
        <f t="shared" si="10"/>
        <v>-31</v>
      </c>
      <c r="Z32" s="92">
        <f t="shared" si="11"/>
        <v>12395</v>
      </c>
      <c r="AA32" s="60"/>
      <c r="AB32" s="92">
        <f t="shared" si="12"/>
        <v>12395</v>
      </c>
      <c r="AC32" s="60"/>
      <c r="AD32" s="60">
        <f t="shared" si="13"/>
        <v>12395</v>
      </c>
      <c r="AE32" s="92">
        <f t="shared" si="3"/>
        <v>1033</v>
      </c>
      <c r="AF32" s="96">
        <f t="shared" si="14"/>
        <v>12395</v>
      </c>
    </row>
    <row r="33" spans="1:32" ht="16.149999999999999" customHeight="1" x14ac:dyDescent="0.2">
      <c r="A33" s="54">
        <v>27</v>
      </c>
      <c r="B33" s="55" t="s">
        <v>32</v>
      </c>
      <c r="C33" s="271">
        <f>'8_2.1.18 SIS'!AU33</f>
        <v>0</v>
      </c>
      <c r="D33" s="56">
        <f>'Source Data'!O33</f>
        <v>7947.4844628948376</v>
      </c>
      <c r="E33" s="74">
        <f t="shared" si="4"/>
        <v>0</v>
      </c>
      <c r="F33" s="74">
        <v>527.02354414153262</v>
      </c>
      <c r="G33" s="74">
        <f t="shared" si="1"/>
        <v>0</v>
      </c>
      <c r="H33" s="290"/>
      <c r="I33" s="56">
        <f>'Source Data'!I33</f>
        <v>687.4036243637745</v>
      </c>
      <c r="J33" s="74">
        <f t="shared" si="5"/>
        <v>0</v>
      </c>
      <c r="K33" s="290"/>
      <c r="L33" s="56">
        <f>'Source Data'!J33</f>
        <v>187.4737157355749</v>
      </c>
      <c r="M33" s="74">
        <f t="shared" si="6"/>
        <v>0</v>
      </c>
      <c r="N33" s="290"/>
      <c r="O33" s="56">
        <f>'Source Data'!K33</f>
        <v>4686.842893389372</v>
      </c>
      <c r="P33" s="74">
        <f t="shared" si="7"/>
        <v>0</v>
      </c>
      <c r="Q33" s="290"/>
      <c r="R33" s="56">
        <f>'Source Data'!L33</f>
        <v>1874.7371573557489</v>
      </c>
      <c r="S33" s="74">
        <f t="shared" si="8"/>
        <v>0</v>
      </c>
      <c r="T33" s="93">
        <v>0</v>
      </c>
      <c r="U33" s="56"/>
      <c r="V33" s="56"/>
      <c r="W33" s="57">
        <f t="shared" si="9"/>
        <v>0</v>
      </c>
      <c r="X33" s="93">
        <f t="shared" si="2"/>
        <v>0</v>
      </c>
      <c r="Y33" s="74">
        <f t="shared" si="10"/>
        <v>0</v>
      </c>
      <c r="Z33" s="93">
        <f t="shared" si="11"/>
        <v>0</v>
      </c>
      <c r="AA33" s="56"/>
      <c r="AB33" s="93">
        <f t="shared" si="12"/>
        <v>0</v>
      </c>
      <c r="AC33" s="56"/>
      <c r="AD33" s="56">
        <f t="shared" si="13"/>
        <v>0</v>
      </c>
      <c r="AE33" s="93">
        <f t="shared" si="3"/>
        <v>0</v>
      </c>
      <c r="AF33" s="97">
        <f t="shared" si="14"/>
        <v>0</v>
      </c>
    </row>
    <row r="34" spans="1:32" ht="16.149999999999999" customHeight="1" x14ac:dyDescent="0.2">
      <c r="A34" s="54">
        <v>28</v>
      </c>
      <c r="B34" s="55" t="s">
        <v>33</v>
      </c>
      <c r="C34" s="271">
        <f>'8_2.1.18 SIS'!AU34</f>
        <v>0</v>
      </c>
      <c r="D34" s="56">
        <f>'Source Data'!O34</f>
        <v>8311.5343597999163</v>
      </c>
      <c r="E34" s="74">
        <f t="shared" si="4"/>
        <v>0</v>
      </c>
      <c r="F34" s="74">
        <v>527.02354414153262</v>
      </c>
      <c r="G34" s="74">
        <f t="shared" si="1"/>
        <v>0</v>
      </c>
      <c r="H34" s="290"/>
      <c r="I34" s="56">
        <f>'Source Data'!I34</f>
        <v>466.65190378503735</v>
      </c>
      <c r="J34" s="74">
        <f t="shared" si="5"/>
        <v>0</v>
      </c>
      <c r="K34" s="290"/>
      <c r="L34" s="56">
        <f>'Source Data'!J34</f>
        <v>127.26870103228291</v>
      </c>
      <c r="M34" s="74">
        <f t="shared" si="6"/>
        <v>0</v>
      </c>
      <c r="N34" s="290"/>
      <c r="O34" s="56">
        <f>'Source Data'!K34</f>
        <v>3181.7175258070724</v>
      </c>
      <c r="P34" s="74">
        <f t="shared" si="7"/>
        <v>0</v>
      </c>
      <c r="Q34" s="290"/>
      <c r="R34" s="56">
        <f>'Source Data'!L34</f>
        <v>1272.6870103228293</v>
      </c>
      <c r="S34" s="74">
        <f t="shared" si="8"/>
        <v>0</v>
      </c>
      <c r="T34" s="93">
        <v>0</v>
      </c>
      <c r="U34" s="56"/>
      <c r="V34" s="56"/>
      <c r="W34" s="57">
        <f t="shared" si="9"/>
        <v>0</v>
      </c>
      <c r="X34" s="93">
        <f t="shared" si="2"/>
        <v>0</v>
      </c>
      <c r="Y34" s="74">
        <f t="shared" si="10"/>
        <v>0</v>
      </c>
      <c r="Z34" s="93">
        <f t="shared" si="11"/>
        <v>0</v>
      </c>
      <c r="AA34" s="56"/>
      <c r="AB34" s="93">
        <f t="shared" si="12"/>
        <v>0</v>
      </c>
      <c r="AC34" s="56"/>
      <c r="AD34" s="56">
        <f t="shared" si="13"/>
        <v>0</v>
      </c>
      <c r="AE34" s="93">
        <f t="shared" si="3"/>
        <v>0</v>
      </c>
      <c r="AF34" s="97">
        <f t="shared" si="14"/>
        <v>0</v>
      </c>
    </row>
    <row r="35" spans="1:32" ht="16.149999999999999" customHeight="1" x14ac:dyDescent="0.2">
      <c r="A35" s="54">
        <v>29</v>
      </c>
      <c r="B35" s="55" t="s">
        <v>34</v>
      </c>
      <c r="C35" s="271">
        <f>'8_2.1.18 SIS'!AU35</f>
        <v>0</v>
      </c>
      <c r="D35" s="56">
        <f>'Source Data'!O35</f>
        <v>8224.5252527522953</v>
      </c>
      <c r="E35" s="74">
        <f t="shared" si="4"/>
        <v>0</v>
      </c>
      <c r="F35" s="74">
        <v>527.02354414153262</v>
      </c>
      <c r="G35" s="74">
        <f t="shared" si="1"/>
        <v>0</v>
      </c>
      <c r="H35" s="290"/>
      <c r="I35" s="56">
        <f>'Source Data'!I35</f>
        <v>554.9726016103474</v>
      </c>
      <c r="J35" s="74">
        <f t="shared" si="5"/>
        <v>0</v>
      </c>
      <c r="K35" s="290"/>
      <c r="L35" s="56">
        <f>'Source Data'!J35</f>
        <v>151.35616407554929</v>
      </c>
      <c r="M35" s="74">
        <f t="shared" si="6"/>
        <v>0</v>
      </c>
      <c r="N35" s="290"/>
      <c r="O35" s="56">
        <f>'Source Data'!K35</f>
        <v>3783.9041018887328</v>
      </c>
      <c r="P35" s="74">
        <f t="shared" si="7"/>
        <v>0</v>
      </c>
      <c r="Q35" s="290"/>
      <c r="R35" s="56">
        <f>'Source Data'!L35</f>
        <v>1513.5616407554928</v>
      </c>
      <c r="S35" s="74">
        <f t="shared" si="8"/>
        <v>0</v>
      </c>
      <c r="T35" s="93">
        <v>0</v>
      </c>
      <c r="U35" s="56"/>
      <c r="V35" s="56"/>
      <c r="W35" s="57">
        <f t="shared" si="9"/>
        <v>0</v>
      </c>
      <c r="X35" s="93">
        <f t="shared" si="2"/>
        <v>0</v>
      </c>
      <c r="Y35" s="74">
        <f t="shared" si="10"/>
        <v>0</v>
      </c>
      <c r="Z35" s="93">
        <f t="shared" si="11"/>
        <v>0</v>
      </c>
      <c r="AA35" s="56"/>
      <c r="AB35" s="93">
        <f t="shared" si="12"/>
        <v>0</v>
      </c>
      <c r="AC35" s="56"/>
      <c r="AD35" s="56">
        <f t="shared" si="13"/>
        <v>0</v>
      </c>
      <c r="AE35" s="93">
        <f t="shared" si="3"/>
        <v>0</v>
      </c>
      <c r="AF35" s="97">
        <f t="shared" si="14"/>
        <v>0</v>
      </c>
    </row>
    <row r="36" spans="1:32" ht="16.149999999999999" customHeight="1" x14ac:dyDescent="0.2">
      <c r="A36" s="49">
        <v>30</v>
      </c>
      <c r="B36" s="50" t="s">
        <v>35</v>
      </c>
      <c r="C36" s="272">
        <f>'8_2.1.18 SIS'!AU36</f>
        <v>0</v>
      </c>
      <c r="D36" s="51">
        <f>'Source Data'!O36</f>
        <v>8570.7937107951475</v>
      </c>
      <c r="E36" s="80">
        <f t="shared" si="4"/>
        <v>0</v>
      </c>
      <c r="F36" s="80">
        <v>527.02354414153262</v>
      </c>
      <c r="G36" s="80">
        <f t="shared" si="1"/>
        <v>0</v>
      </c>
      <c r="H36" s="291"/>
      <c r="I36" s="51">
        <f>'Source Data'!I36</f>
        <v>702.2116679130869</v>
      </c>
      <c r="J36" s="80">
        <f t="shared" si="5"/>
        <v>0</v>
      </c>
      <c r="K36" s="291"/>
      <c r="L36" s="51">
        <f>'Source Data'!J36</f>
        <v>191.51227306720551</v>
      </c>
      <c r="M36" s="80">
        <f t="shared" si="6"/>
        <v>0</v>
      </c>
      <c r="N36" s="291"/>
      <c r="O36" s="51">
        <f>'Source Data'!K36</f>
        <v>4787.8068266801383</v>
      </c>
      <c r="P36" s="80">
        <f t="shared" si="7"/>
        <v>0</v>
      </c>
      <c r="Q36" s="291"/>
      <c r="R36" s="51">
        <f>'Source Data'!L36</f>
        <v>1915.1227306720555</v>
      </c>
      <c r="S36" s="80">
        <f t="shared" si="8"/>
        <v>0</v>
      </c>
      <c r="T36" s="94">
        <v>0</v>
      </c>
      <c r="U36" s="51"/>
      <c r="V36" s="51"/>
      <c r="W36" s="52">
        <f t="shared" si="9"/>
        <v>0</v>
      </c>
      <c r="X36" s="94">
        <f t="shared" si="2"/>
        <v>0</v>
      </c>
      <c r="Y36" s="80">
        <f t="shared" si="10"/>
        <v>0</v>
      </c>
      <c r="Z36" s="94">
        <f t="shared" si="11"/>
        <v>0</v>
      </c>
      <c r="AA36" s="51"/>
      <c r="AB36" s="94">
        <f t="shared" si="12"/>
        <v>0</v>
      </c>
      <c r="AC36" s="53"/>
      <c r="AD36" s="51">
        <f t="shared" si="13"/>
        <v>0</v>
      </c>
      <c r="AE36" s="95">
        <f t="shared" si="3"/>
        <v>0</v>
      </c>
      <c r="AF36" s="95">
        <f t="shared" si="14"/>
        <v>0</v>
      </c>
    </row>
    <row r="37" spans="1:32" ht="16.149999999999999" customHeight="1" x14ac:dyDescent="0.2">
      <c r="A37" s="58">
        <v>31</v>
      </c>
      <c r="B37" s="59" t="s">
        <v>36</v>
      </c>
      <c r="C37" s="270">
        <f>'8_2.1.18 SIS'!AU37</f>
        <v>0</v>
      </c>
      <c r="D37" s="60">
        <f>'Source Data'!O37</f>
        <v>8742.1797351340865</v>
      </c>
      <c r="E37" s="65">
        <f t="shared" si="4"/>
        <v>0</v>
      </c>
      <c r="F37" s="65">
        <v>527.02354414153262</v>
      </c>
      <c r="G37" s="65">
        <f t="shared" si="1"/>
        <v>0</v>
      </c>
      <c r="H37" s="289"/>
      <c r="I37" s="60">
        <f>'Source Data'!I37</f>
        <v>524.75657375911442</v>
      </c>
      <c r="J37" s="65">
        <f t="shared" si="5"/>
        <v>0</v>
      </c>
      <c r="K37" s="289"/>
      <c r="L37" s="60">
        <f>'Source Data'!J37</f>
        <v>143.11542920703121</v>
      </c>
      <c r="M37" s="65">
        <f t="shared" si="6"/>
        <v>0</v>
      </c>
      <c r="N37" s="289"/>
      <c r="O37" s="60">
        <f>'Source Data'!K37</f>
        <v>3577.8857301757807</v>
      </c>
      <c r="P37" s="65">
        <f t="shared" si="7"/>
        <v>0</v>
      </c>
      <c r="Q37" s="289"/>
      <c r="R37" s="60">
        <f>'Source Data'!L37</f>
        <v>1431.1542920703123</v>
      </c>
      <c r="S37" s="65">
        <f t="shared" si="8"/>
        <v>0</v>
      </c>
      <c r="T37" s="92">
        <v>0</v>
      </c>
      <c r="U37" s="60"/>
      <c r="V37" s="60"/>
      <c r="W37" s="61">
        <f t="shared" si="9"/>
        <v>0</v>
      </c>
      <c r="X37" s="92">
        <f t="shared" si="2"/>
        <v>0</v>
      </c>
      <c r="Y37" s="65">
        <f t="shared" si="10"/>
        <v>0</v>
      </c>
      <c r="Z37" s="92">
        <f t="shared" si="11"/>
        <v>0</v>
      </c>
      <c r="AA37" s="60"/>
      <c r="AB37" s="92">
        <f t="shared" si="12"/>
        <v>0</v>
      </c>
      <c r="AC37" s="60"/>
      <c r="AD37" s="60">
        <f t="shared" si="13"/>
        <v>0</v>
      </c>
      <c r="AE37" s="92">
        <f t="shared" si="3"/>
        <v>0</v>
      </c>
      <c r="AF37" s="96">
        <f t="shared" si="14"/>
        <v>0</v>
      </c>
    </row>
    <row r="38" spans="1:32" ht="16.149999999999999" customHeight="1" x14ac:dyDescent="0.2">
      <c r="A38" s="54">
        <v>32</v>
      </c>
      <c r="B38" s="55" t="s">
        <v>37</v>
      </c>
      <c r="C38" s="271">
        <f>'8_2.1.18 SIS'!AU38</f>
        <v>0</v>
      </c>
      <c r="D38" s="56">
        <f>'Source Data'!O38</f>
        <v>7300.3151557445535</v>
      </c>
      <c r="E38" s="74">
        <f t="shared" si="4"/>
        <v>0</v>
      </c>
      <c r="F38" s="74">
        <v>527.02354414153262</v>
      </c>
      <c r="G38" s="74">
        <f t="shared" si="1"/>
        <v>0</v>
      </c>
      <c r="H38" s="290"/>
      <c r="I38" s="56">
        <f>'Source Data'!I38</f>
        <v>712.66638210557119</v>
      </c>
      <c r="J38" s="74">
        <f t="shared" si="5"/>
        <v>0</v>
      </c>
      <c r="K38" s="290"/>
      <c r="L38" s="56">
        <f>'Source Data'!J38</f>
        <v>194.36355875606483</v>
      </c>
      <c r="M38" s="74">
        <f t="shared" si="6"/>
        <v>0</v>
      </c>
      <c r="N38" s="290"/>
      <c r="O38" s="56">
        <f>'Source Data'!K38</f>
        <v>4859.0889689016212</v>
      </c>
      <c r="P38" s="74">
        <f t="shared" si="7"/>
        <v>0</v>
      </c>
      <c r="Q38" s="290"/>
      <c r="R38" s="56">
        <f>'Source Data'!L38</f>
        <v>1943.6355875606487</v>
      </c>
      <c r="S38" s="74">
        <f t="shared" si="8"/>
        <v>0</v>
      </c>
      <c r="T38" s="93">
        <v>0</v>
      </c>
      <c r="U38" s="56"/>
      <c r="V38" s="56"/>
      <c r="W38" s="57">
        <f t="shared" si="9"/>
        <v>0</v>
      </c>
      <c r="X38" s="93">
        <f t="shared" si="2"/>
        <v>0</v>
      </c>
      <c r="Y38" s="74">
        <f t="shared" si="10"/>
        <v>0</v>
      </c>
      <c r="Z38" s="93">
        <f t="shared" si="11"/>
        <v>0</v>
      </c>
      <c r="AA38" s="56"/>
      <c r="AB38" s="93">
        <f t="shared" si="12"/>
        <v>0</v>
      </c>
      <c r="AC38" s="56"/>
      <c r="AD38" s="56">
        <f t="shared" si="13"/>
        <v>0</v>
      </c>
      <c r="AE38" s="93">
        <f t="shared" si="3"/>
        <v>0</v>
      </c>
      <c r="AF38" s="97">
        <f t="shared" si="14"/>
        <v>0</v>
      </c>
    </row>
    <row r="39" spans="1:32" ht="16.149999999999999" customHeight="1" x14ac:dyDescent="0.2">
      <c r="A39" s="54">
        <v>33</v>
      </c>
      <c r="B39" s="55" t="s">
        <v>38</v>
      </c>
      <c r="C39" s="271">
        <f>'8_2.1.18 SIS'!AU39</f>
        <v>260</v>
      </c>
      <c r="D39" s="56">
        <f>'Source Data'!O39</f>
        <v>7464.1308318694118</v>
      </c>
      <c r="E39" s="74">
        <f t="shared" si="4"/>
        <v>1940674.0162860472</v>
      </c>
      <c r="F39" s="74">
        <v>527.02354414153262</v>
      </c>
      <c r="G39" s="74">
        <f t="shared" ref="G39:G70" si="15">$C39*F39</f>
        <v>137026.12147679849</v>
      </c>
      <c r="H39" s="290"/>
      <c r="I39" s="56">
        <f>'Source Data'!I39</f>
        <v>624.84576931264041</v>
      </c>
      <c r="J39" s="74">
        <f t="shared" si="5"/>
        <v>0</v>
      </c>
      <c r="K39" s="290"/>
      <c r="L39" s="56">
        <f>'Source Data'!J39</f>
        <v>170.41248253981104</v>
      </c>
      <c r="M39" s="74">
        <f t="shared" si="6"/>
        <v>0</v>
      </c>
      <c r="N39" s="290"/>
      <c r="O39" s="56">
        <f>'Source Data'!K39</f>
        <v>4260.3120634952766</v>
      </c>
      <c r="P39" s="74">
        <f t="shared" si="7"/>
        <v>0</v>
      </c>
      <c r="Q39" s="290"/>
      <c r="R39" s="56">
        <f>'Source Data'!L39</f>
        <v>1704.1248253981105</v>
      </c>
      <c r="S39" s="74">
        <f t="shared" si="8"/>
        <v>0</v>
      </c>
      <c r="T39" s="93">
        <v>2308069</v>
      </c>
      <c r="U39" s="56"/>
      <c r="V39" s="56"/>
      <c r="W39" s="57">
        <f t="shared" si="9"/>
        <v>0</v>
      </c>
      <c r="X39" s="93">
        <f t="shared" si="2"/>
        <v>2308069</v>
      </c>
      <c r="Y39" s="74">
        <f t="shared" si="10"/>
        <v>-5770</v>
      </c>
      <c r="Z39" s="93">
        <f t="shared" si="11"/>
        <v>2302299</v>
      </c>
      <c r="AA39" s="56"/>
      <c r="AB39" s="93">
        <f t="shared" si="12"/>
        <v>2302299</v>
      </c>
      <c r="AC39" s="56"/>
      <c r="AD39" s="56">
        <f t="shared" si="13"/>
        <v>2302299</v>
      </c>
      <c r="AE39" s="93">
        <f t="shared" ref="AE39:AE70" si="16">ROUND(AD39/$AE$90,0)</f>
        <v>191858</v>
      </c>
      <c r="AF39" s="97">
        <f t="shared" si="14"/>
        <v>2302299</v>
      </c>
    </row>
    <row r="40" spans="1:32" ht="16.149999999999999" customHeight="1" x14ac:dyDescent="0.2">
      <c r="A40" s="54">
        <v>34</v>
      </c>
      <c r="B40" s="55" t="s">
        <v>39</v>
      </c>
      <c r="C40" s="271">
        <f>'8_2.1.18 SIS'!AU40</f>
        <v>0</v>
      </c>
      <c r="D40" s="56">
        <f>'Source Data'!O40</f>
        <v>6453.3416530730665</v>
      </c>
      <c r="E40" s="74">
        <f t="shared" si="4"/>
        <v>0</v>
      </c>
      <c r="F40" s="74">
        <v>527.02354414153262</v>
      </c>
      <c r="G40" s="74">
        <f t="shared" si="15"/>
        <v>0</v>
      </c>
      <c r="H40" s="290"/>
      <c r="I40" s="56">
        <f>'Source Data'!I40</f>
        <v>693.972191189574</v>
      </c>
      <c r="J40" s="74">
        <f t="shared" si="5"/>
        <v>0</v>
      </c>
      <c r="K40" s="290"/>
      <c r="L40" s="56">
        <f>'Source Data'!J40</f>
        <v>189.26514305170204</v>
      </c>
      <c r="M40" s="74">
        <f t="shared" si="6"/>
        <v>0</v>
      </c>
      <c r="N40" s="290"/>
      <c r="O40" s="56">
        <f>'Source Data'!K40</f>
        <v>4731.62857629255</v>
      </c>
      <c r="P40" s="74">
        <f t="shared" si="7"/>
        <v>0</v>
      </c>
      <c r="Q40" s="290"/>
      <c r="R40" s="56">
        <f>'Source Data'!L40</f>
        <v>1892.6514305170203</v>
      </c>
      <c r="S40" s="74">
        <f t="shared" si="8"/>
        <v>0</v>
      </c>
      <c r="T40" s="93">
        <v>0</v>
      </c>
      <c r="U40" s="56"/>
      <c r="V40" s="56"/>
      <c r="W40" s="57">
        <f t="shared" si="9"/>
        <v>0</v>
      </c>
      <c r="X40" s="93">
        <f t="shared" si="2"/>
        <v>0</v>
      </c>
      <c r="Y40" s="74">
        <f t="shared" si="10"/>
        <v>0</v>
      </c>
      <c r="Z40" s="93">
        <f t="shared" si="11"/>
        <v>0</v>
      </c>
      <c r="AA40" s="56"/>
      <c r="AB40" s="93">
        <f t="shared" si="12"/>
        <v>0</v>
      </c>
      <c r="AC40" s="56"/>
      <c r="AD40" s="56">
        <f t="shared" si="13"/>
        <v>0</v>
      </c>
      <c r="AE40" s="93">
        <f t="shared" si="16"/>
        <v>0</v>
      </c>
      <c r="AF40" s="97">
        <f t="shared" si="14"/>
        <v>0</v>
      </c>
    </row>
    <row r="41" spans="1:32" ht="16.149999999999999" customHeight="1" x14ac:dyDescent="0.2">
      <c r="A41" s="49">
        <v>35</v>
      </c>
      <c r="B41" s="50" t="s">
        <v>40</v>
      </c>
      <c r="C41" s="272">
        <f>'8_2.1.18 SIS'!AU41</f>
        <v>0</v>
      </c>
      <c r="D41" s="51">
        <f>'Source Data'!O41</f>
        <v>7498.271801684532</v>
      </c>
      <c r="E41" s="80">
        <f t="shared" si="4"/>
        <v>0</v>
      </c>
      <c r="F41" s="80">
        <v>527.02354414153262</v>
      </c>
      <c r="G41" s="80">
        <f t="shared" si="15"/>
        <v>0</v>
      </c>
      <c r="H41" s="291"/>
      <c r="I41" s="51">
        <f>'Source Data'!I41</f>
        <v>608.37683053992896</v>
      </c>
      <c r="J41" s="80">
        <f t="shared" si="5"/>
        <v>0</v>
      </c>
      <c r="K41" s="291"/>
      <c r="L41" s="51">
        <f>'Source Data'!J41</f>
        <v>165.92095378361697</v>
      </c>
      <c r="M41" s="80">
        <f t="shared" si="6"/>
        <v>0</v>
      </c>
      <c r="N41" s="291"/>
      <c r="O41" s="51">
        <f>'Source Data'!K41</f>
        <v>4148.0238445904242</v>
      </c>
      <c r="P41" s="80">
        <f t="shared" si="7"/>
        <v>0</v>
      </c>
      <c r="Q41" s="291"/>
      <c r="R41" s="51">
        <f>'Source Data'!L41</f>
        <v>1659.2095378361696</v>
      </c>
      <c r="S41" s="80">
        <f t="shared" si="8"/>
        <v>0</v>
      </c>
      <c r="T41" s="94">
        <v>0</v>
      </c>
      <c r="U41" s="51"/>
      <c r="V41" s="51"/>
      <c r="W41" s="52">
        <f t="shared" si="9"/>
        <v>0</v>
      </c>
      <c r="X41" s="94">
        <f t="shared" si="2"/>
        <v>0</v>
      </c>
      <c r="Y41" s="80">
        <f t="shared" si="10"/>
        <v>0</v>
      </c>
      <c r="Z41" s="94">
        <f t="shared" si="11"/>
        <v>0</v>
      </c>
      <c r="AA41" s="51"/>
      <c r="AB41" s="94">
        <f t="shared" si="12"/>
        <v>0</v>
      </c>
      <c r="AC41" s="53"/>
      <c r="AD41" s="51">
        <f t="shared" si="13"/>
        <v>0</v>
      </c>
      <c r="AE41" s="95">
        <f t="shared" si="16"/>
        <v>0</v>
      </c>
      <c r="AF41" s="95">
        <f t="shared" si="14"/>
        <v>0</v>
      </c>
    </row>
    <row r="42" spans="1:32" ht="16.149999999999999" customHeight="1" x14ac:dyDescent="0.2">
      <c r="A42" s="58">
        <v>36</v>
      </c>
      <c r="B42" s="59" t="s">
        <v>41</v>
      </c>
      <c r="C42" s="270">
        <f>'8_2.1.18 SIS'!AU42</f>
        <v>0</v>
      </c>
      <c r="D42" s="60">
        <f>'Source Data'!O42</f>
        <v>8926.1347109485268</v>
      </c>
      <c r="E42" s="65">
        <f t="shared" si="4"/>
        <v>0</v>
      </c>
      <c r="F42" s="65">
        <v>527.02354414153262</v>
      </c>
      <c r="G42" s="65">
        <f t="shared" si="15"/>
        <v>0</v>
      </c>
      <c r="H42" s="289"/>
      <c r="I42" s="60">
        <f>'Source Data'!I42</f>
        <v>463.14668164219148</v>
      </c>
      <c r="J42" s="65">
        <f t="shared" si="5"/>
        <v>0</v>
      </c>
      <c r="K42" s="289"/>
      <c r="L42" s="60">
        <f>'Source Data'!J42</f>
        <v>126.31273135696131</v>
      </c>
      <c r="M42" s="65">
        <f t="shared" si="6"/>
        <v>0</v>
      </c>
      <c r="N42" s="289"/>
      <c r="O42" s="60">
        <f>'Source Data'!K42</f>
        <v>3157.818283924033</v>
      </c>
      <c r="P42" s="65">
        <f t="shared" si="7"/>
        <v>0</v>
      </c>
      <c r="Q42" s="289"/>
      <c r="R42" s="60">
        <f>'Source Data'!L42</f>
        <v>1263.1273135696131</v>
      </c>
      <c r="S42" s="65">
        <f t="shared" si="8"/>
        <v>0</v>
      </c>
      <c r="T42" s="92">
        <v>0</v>
      </c>
      <c r="U42" s="60"/>
      <c r="V42" s="60"/>
      <c r="W42" s="61">
        <f t="shared" si="9"/>
        <v>0</v>
      </c>
      <c r="X42" s="92">
        <f t="shared" si="2"/>
        <v>0</v>
      </c>
      <c r="Y42" s="65">
        <f t="shared" si="10"/>
        <v>0</v>
      </c>
      <c r="Z42" s="92">
        <f t="shared" si="11"/>
        <v>0</v>
      </c>
      <c r="AA42" s="60"/>
      <c r="AB42" s="92">
        <f t="shared" si="12"/>
        <v>0</v>
      </c>
      <c r="AC42" s="60"/>
      <c r="AD42" s="60">
        <f t="shared" si="13"/>
        <v>0</v>
      </c>
      <c r="AE42" s="92">
        <f t="shared" si="16"/>
        <v>0</v>
      </c>
      <c r="AF42" s="96">
        <f t="shared" si="14"/>
        <v>0</v>
      </c>
    </row>
    <row r="43" spans="1:32" ht="16.149999999999999" customHeight="1" x14ac:dyDescent="0.2">
      <c r="A43" s="54">
        <v>37</v>
      </c>
      <c r="B43" s="55" t="s">
        <v>42</v>
      </c>
      <c r="C43" s="271">
        <f>'8_2.1.18 SIS'!AU43</f>
        <v>5</v>
      </c>
      <c r="D43" s="56">
        <f>'Source Data'!O43</f>
        <v>8337.6312376905516</v>
      </c>
      <c r="E43" s="74">
        <f t="shared" si="4"/>
        <v>41688.156188452762</v>
      </c>
      <c r="F43" s="74">
        <v>527.02354414153262</v>
      </c>
      <c r="G43" s="74">
        <f t="shared" si="15"/>
        <v>2635.117720707663</v>
      </c>
      <c r="H43" s="290"/>
      <c r="I43" s="56">
        <f>'Source Data'!I43</f>
        <v>683.69591860374021</v>
      </c>
      <c r="J43" s="74">
        <f t="shared" si="5"/>
        <v>0</v>
      </c>
      <c r="K43" s="290"/>
      <c r="L43" s="56">
        <f>'Source Data'!J43</f>
        <v>186.46252325556549</v>
      </c>
      <c r="M43" s="74">
        <f t="shared" si="6"/>
        <v>0</v>
      </c>
      <c r="N43" s="290"/>
      <c r="O43" s="56">
        <f>'Source Data'!K43</f>
        <v>4661.5630813891366</v>
      </c>
      <c r="P43" s="74">
        <f t="shared" si="7"/>
        <v>0</v>
      </c>
      <c r="Q43" s="290"/>
      <c r="R43" s="56">
        <f>'Source Data'!L43</f>
        <v>1864.6252325556547</v>
      </c>
      <c r="S43" s="74">
        <f t="shared" si="8"/>
        <v>0</v>
      </c>
      <c r="T43" s="93">
        <v>47245</v>
      </c>
      <c r="U43" s="56"/>
      <c r="V43" s="56"/>
      <c r="W43" s="57">
        <f t="shared" si="9"/>
        <v>0</v>
      </c>
      <c r="X43" s="93">
        <f t="shared" si="2"/>
        <v>47245</v>
      </c>
      <c r="Y43" s="74">
        <f t="shared" si="10"/>
        <v>-118</v>
      </c>
      <c r="Z43" s="93">
        <f t="shared" si="11"/>
        <v>47127</v>
      </c>
      <c r="AA43" s="56"/>
      <c r="AB43" s="93">
        <f t="shared" si="12"/>
        <v>47127</v>
      </c>
      <c r="AC43" s="56"/>
      <c r="AD43" s="56">
        <f t="shared" si="13"/>
        <v>47127</v>
      </c>
      <c r="AE43" s="93">
        <f t="shared" si="16"/>
        <v>3927</v>
      </c>
      <c r="AF43" s="97">
        <f t="shared" si="14"/>
        <v>47127</v>
      </c>
    </row>
    <row r="44" spans="1:32" ht="16.149999999999999" customHeight="1" x14ac:dyDescent="0.2">
      <c r="A44" s="54">
        <v>38</v>
      </c>
      <c r="B44" s="55" t="s">
        <v>43</v>
      </c>
      <c r="C44" s="271">
        <f>'8_2.1.18 SIS'!AU44</f>
        <v>0</v>
      </c>
      <c r="D44" s="56">
        <f>'Source Data'!O44</f>
        <v>12680.737487908473</v>
      </c>
      <c r="E44" s="74">
        <f t="shared" si="4"/>
        <v>0</v>
      </c>
      <c r="F44" s="74">
        <v>527.02354414153262</v>
      </c>
      <c r="G44" s="74">
        <f t="shared" si="15"/>
        <v>0</v>
      </c>
      <c r="H44" s="290"/>
      <c r="I44" s="56">
        <f>'Source Data'!I44</f>
        <v>217.85498253596765</v>
      </c>
      <c r="J44" s="74">
        <f t="shared" si="5"/>
        <v>0</v>
      </c>
      <c r="K44" s="290"/>
      <c r="L44" s="56">
        <f>'Source Data'!J44</f>
        <v>59.414995237082067</v>
      </c>
      <c r="M44" s="74">
        <f t="shared" si="6"/>
        <v>0</v>
      </c>
      <c r="N44" s="290"/>
      <c r="O44" s="56">
        <f>'Source Data'!K44</f>
        <v>1485.3748809270521</v>
      </c>
      <c r="P44" s="74">
        <f t="shared" si="7"/>
        <v>0</v>
      </c>
      <c r="Q44" s="290"/>
      <c r="R44" s="56">
        <f>'Source Data'!L44</f>
        <v>594.14995237082076</v>
      </c>
      <c r="S44" s="74">
        <f t="shared" si="8"/>
        <v>0</v>
      </c>
      <c r="T44" s="93">
        <v>0</v>
      </c>
      <c r="U44" s="56"/>
      <c r="V44" s="56"/>
      <c r="W44" s="57">
        <f t="shared" si="9"/>
        <v>0</v>
      </c>
      <c r="X44" s="93">
        <f t="shared" si="2"/>
        <v>0</v>
      </c>
      <c r="Y44" s="74">
        <f t="shared" si="10"/>
        <v>0</v>
      </c>
      <c r="Z44" s="93">
        <f t="shared" si="11"/>
        <v>0</v>
      </c>
      <c r="AA44" s="56"/>
      <c r="AB44" s="93">
        <f t="shared" si="12"/>
        <v>0</v>
      </c>
      <c r="AC44" s="56"/>
      <c r="AD44" s="56">
        <f t="shared" si="13"/>
        <v>0</v>
      </c>
      <c r="AE44" s="93">
        <f t="shared" si="16"/>
        <v>0</v>
      </c>
      <c r="AF44" s="97">
        <f t="shared" si="14"/>
        <v>0</v>
      </c>
    </row>
    <row r="45" spans="1:32" ht="16.149999999999999" customHeight="1" x14ac:dyDescent="0.2">
      <c r="A45" s="54">
        <v>39</v>
      </c>
      <c r="B45" s="55" t="s">
        <v>44</v>
      </c>
      <c r="C45" s="271">
        <f>'8_2.1.18 SIS'!AU45</f>
        <v>0</v>
      </c>
      <c r="D45" s="56">
        <f>'Source Data'!O45</f>
        <v>7081.6150635068243</v>
      </c>
      <c r="E45" s="74">
        <f t="shared" si="4"/>
        <v>0</v>
      </c>
      <c r="F45" s="74">
        <v>527.02354414153262</v>
      </c>
      <c r="G45" s="74">
        <f t="shared" si="15"/>
        <v>0</v>
      </c>
      <c r="H45" s="290"/>
      <c r="I45" s="56">
        <f>'Source Data'!I45</f>
        <v>360.15144440628399</v>
      </c>
      <c r="J45" s="74">
        <f t="shared" si="5"/>
        <v>0</v>
      </c>
      <c r="K45" s="290"/>
      <c r="L45" s="56">
        <f>'Source Data'!J45</f>
        <v>98.223121201713838</v>
      </c>
      <c r="M45" s="74">
        <f t="shared" si="6"/>
        <v>0</v>
      </c>
      <c r="N45" s="290"/>
      <c r="O45" s="56">
        <f>'Source Data'!K45</f>
        <v>2455.578030042846</v>
      </c>
      <c r="P45" s="74">
        <f t="shared" si="7"/>
        <v>0</v>
      </c>
      <c r="Q45" s="290"/>
      <c r="R45" s="56">
        <f>'Source Data'!L45</f>
        <v>982.2312120171382</v>
      </c>
      <c r="S45" s="74">
        <f t="shared" si="8"/>
        <v>0</v>
      </c>
      <c r="T45" s="93">
        <v>0</v>
      </c>
      <c r="U45" s="56"/>
      <c r="V45" s="56"/>
      <c r="W45" s="57">
        <f t="shared" si="9"/>
        <v>0</v>
      </c>
      <c r="X45" s="93">
        <f t="shared" si="2"/>
        <v>0</v>
      </c>
      <c r="Y45" s="74">
        <f t="shared" si="10"/>
        <v>0</v>
      </c>
      <c r="Z45" s="93">
        <f t="shared" si="11"/>
        <v>0</v>
      </c>
      <c r="AA45" s="56"/>
      <c r="AB45" s="93">
        <f t="shared" si="12"/>
        <v>0</v>
      </c>
      <c r="AC45" s="56"/>
      <c r="AD45" s="56">
        <f t="shared" si="13"/>
        <v>0</v>
      </c>
      <c r="AE45" s="93">
        <f t="shared" si="16"/>
        <v>0</v>
      </c>
      <c r="AF45" s="97">
        <f t="shared" si="14"/>
        <v>0</v>
      </c>
    </row>
    <row r="46" spans="1:32" ht="16.149999999999999" customHeight="1" x14ac:dyDescent="0.2">
      <c r="A46" s="49">
        <v>40</v>
      </c>
      <c r="B46" s="50" t="s">
        <v>45</v>
      </c>
      <c r="C46" s="272">
        <f>'8_2.1.18 SIS'!AU46</f>
        <v>2</v>
      </c>
      <c r="D46" s="51">
        <f>'Source Data'!O46</f>
        <v>8148.3852941270825</v>
      </c>
      <c r="E46" s="80">
        <f t="shared" si="4"/>
        <v>16296.770588254165</v>
      </c>
      <c r="F46" s="80">
        <v>527.02354414153262</v>
      </c>
      <c r="G46" s="80">
        <f t="shared" si="15"/>
        <v>1054.0470882830652</v>
      </c>
      <c r="H46" s="291"/>
      <c r="I46" s="51">
        <f>'Source Data'!I46</f>
        <v>644.48181238686641</v>
      </c>
      <c r="J46" s="80">
        <f t="shared" si="5"/>
        <v>0</v>
      </c>
      <c r="K46" s="291"/>
      <c r="L46" s="51">
        <f>'Source Data'!J46</f>
        <v>175.76776701459988</v>
      </c>
      <c r="M46" s="80">
        <f t="shared" si="6"/>
        <v>0</v>
      </c>
      <c r="N46" s="291"/>
      <c r="O46" s="51">
        <f>'Source Data'!K46</f>
        <v>4394.194175364998</v>
      </c>
      <c r="P46" s="80">
        <f t="shared" si="7"/>
        <v>0</v>
      </c>
      <c r="Q46" s="291"/>
      <c r="R46" s="51">
        <f>'Source Data'!L46</f>
        <v>1757.6776701459989</v>
      </c>
      <c r="S46" s="80">
        <f t="shared" si="8"/>
        <v>0</v>
      </c>
      <c r="T46" s="94">
        <v>18640</v>
      </c>
      <c r="U46" s="51"/>
      <c r="V46" s="51"/>
      <c r="W46" s="52">
        <f t="shared" si="9"/>
        <v>0</v>
      </c>
      <c r="X46" s="94">
        <f t="shared" si="2"/>
        <v>18640</v>
      </c>
      <c r="Y46" s="80">
        <f t="shared" si="10"/>
        <v>-47</v>
      </c>
      <c r="Z46" s="94">
        <f t="shared" si="11"/>
        <v>18593</v>
      </c>
      <c r="AA46" s="51"/>
      <c r="AB46" s="94">
        <f t="shared" si="12"/>
        <v>18593</v>
      </c>
      <c r="AC46" s="53"/>
      <c r="AD46" s="51">
        <f t="shared" si="13"/>
        <v>18593</v>
      </c>
      <c r="AE46" s="95">
        <f t="shared" si="16"/>
        <v>1549</v>
      </c>
      <c r="AF46" s="95">
        <f t="shared" si="14"/>
        <v>18593</v>
      </c>
    </row>
    <row r="47" spans="1:32" ht="16.149999999999999" customHeight="1" x14ac:dyDescent="0.2">
      <c r="A47" s="58">
        <v>41</v>
      </c>
      <c r="B47" s="59" t="s">
        <v>46</v>
      </c>
      <c r="C47" s="270">
        <f>'8_2.1.18 SIS'!AU47</f>
        <v>0</v>
      </c>
      <c r="D47" s="60">
        <f>'Source Data'!O47</f>
        <v>11495.027173471952</v>
      </c>
      <c r="E47" s="65">
        <f t="shared" si="4"/>
        <v>0</v>
      </c>
      <c r="F47" s="65">
        <v>527.02354414153262</v>
      </c>
      <c r="G47" s="65">
        <f t="shared" si="15"/>
        <v>0</v>
      </c>
      <c r="H47" s="289"/>
      <c r="I47" s="60">
        <f>'Source Data'!I47</f>
        <v>378.64303242739538</v>
      </c>
      <c r="J47" s="65">
        <f t="shared" si="5"/>
        <v>0</v>
      </c>
      <c r="K47" s="289"/>
      <c r="L47" s="60">
        <f>'Source Data'!J47</f>
        <v>103.26628157110781</v>
      </c>
      <c r="M47" s="65">
        <f t="shared" si="6"/>
        <v>0</v>
      </c>
      <c r="N47" s="289"/>
      <c r="O47" s="60">
        <f>'Source Data'!K47</f>
        <v>2581.6570392776953</v>
      </c>
      <c r="P47" s="65">
        <f t="shared" si="7"/>
        <v>0</v>
      </c>
      <c r="Q47" s="289"/>
      <c r="R47" s="60">
        <f>'Source Data'!L47</f>
        <v>1032.6628157110781</v>
      </c>
      <c r="S47" s="65">
        <f t="shared" si="8"/>
        <v>0</v>
      </c>
      <c r="T47" s="92">
        <v>0</v>
      </c>
      <c r="U47" s="60"/>
      <c r="V47" s="60"/>
      <c r="W47" s="61">
        <f t="shared" si="9"/>
        <v>0</v>
      </c>
      <c r="X47" s="92">
        <f t="shared" si="2"/>
        <v>0</v>
      </c>
      <c r="Y47" s="65">
        <f t="shared" si="10"/>
        <v>0</v>
      </c>
      <c r="Z47" s="92">
        <f t="shared" si="11"/>
        <v>0</v>
      </c>
      <c r="AA47" s="60"/>
      <c r="AB47" s="92">
        <f t="shared" si="12"/>
        <v>0</v>
      </c>
      <c r="AC47" s="60"/>
      <c r="AD47" s="60">
        <f t="shared" si="13"/>
        <v>0</v>
      </c>
      <c r="AE47" s="92">
        <f t="shared" si="16"/>
        <v>0</v>
      </c>
      <c r="AF47" s="96">
        <f t="shared" si="14"/>
        <v>0</v>
      </c>
    </row>
    <row r="48" spans="1:32" ht="16.149999999999999" customHeight="1" x14ac:dyDescent="0.2">
      <c r="A48" s="54">
        <v>42</v>
      </c>
      <c r="B48" s="55" t="s">
        <v>47</v>
      </c>
      <c r="C48" s="271">
        <f>'8_2.1.18 SIS'!AU48</f>
        <v>436</v>
      </c>
      <c r="D48" s="56">
        <f>'Source Data'!O48</f>
        <v>8067.0126645330765</v>
      </c>
      <c r="E48" s="74">
        <f t="shared" si="4"/>
        <v>3517217.5217364212</v>
      </c>
      <c r="F48" s="74">
        <v>527.02354414153262</v>
      </c>
      <c r="G48" s="74">
        <f t="shared" si="15"/>
        <v>229782.26524570823</v>
      </c>
      <c r="H48" s="290"/>
      <c r="I48" s="56">
        <f>'Source Data'!I48</f>
        <v>585.87981046741402</v>
      </c>
      <c r="J48" s="74">
        <f t="shared" si="5"/>
        <v>0</v>
      </c>
      <c r="K48" s="290"/>
      <c r="L48" s="56">
        <f>'Source Data'!J48</f>
        <v>159.78540285474929</v>
      </c>
      <c r="M48" s="74">
        <f t="shared" si="6"/>
        <v>0</v>
      </c>
      <c r="N48" s="290"/>
      <c r="O48" s="56">
        <f>'Source Data'!K48</f>
        <v>3994.6350713687325</v>
      </c>
      <c r="P48" s="74">
        <f t="shared" si="7"/>
        <v>0</v>
      </c>
      <c r="Q48" s="290"/>
      <c r="R48" s="56">
        <f>'Source Data'!L48</f>
        <v>1597.8540285474928</v>
      </c>
      <c r="S48" s="74">
        <f t="shared" si="8"/>
        <v>0</v>
      </c>
      <c r="T48" s="93">
        <v>4131417</v>
      </c>
      <c r="U48" s="56"/>
      <c r="V48" s="56"/>
      <c r="W48" s="57">
        <f t="shared" si="9"/>
        <v>0</v>
      </c>
      <c r="X48" s="93">
        <f t="shared" si="2"/>
        <v>4131417</v>
      </c>
      <c r="Y48" s="74">
        <f t="shared" si="10"/>
        <v>-10329</v>
      </c>
      <c r="Z48" s="93">
        <f t="shared" si="11"/>
        <v>4121088</v>
      </c>
      <c r="AA48" s="56"/>
      <c r="AB48" s="93">
        <f t="shared" si="12"/>
        <v>4121088</v>
      </c>
      <c r="AC48" s="56"/>
      <c r="AD48" s="56">
        <f t="shared" si="13"/>
        <v>4121088</v>
      </c>
      <c r="AE48" s="93">
        <f t="shared" si="16"/>
        <v>343424</v>
      </c>
      <c r="AF48" s="97">
        <f t="shared" si="14"/>
        <v>4121088</v>
      </c>
    </row>
    <row r="49" spans="1:32" ht="16.149999999999999" customHeight="1" x14ac:dyDescent="0.2">
      <c r="A49" s="54">
        <v>43</v>
      </c>
      <c r="B49" s="55" t="s">
        <v>48</v>
      </c>
      <c r="C49" s="271">
        <f>'8_2.1.18 SIS'!AU49</f>
        <v>2</v>
      </c>
      <c r="D49" s="56">
        <f>'Source Data'!O49</f>
        <v>8238.9592260226855</v>
      </c>
      <c r="E49" s="74">
        <f t="shared" si="4"/>
        <v>16477.918452045371</v>
      </c>
      <c r="F49" s="74">
        <v>527.02354414153262</v>
      </c>
      <c r="G49" s="74">
        <f t="shared" si="15"/>
        <v>1054.0470882830652</v>
      </c>
      <c r="H49" s="290"/>
      <c r="I49" s="56">
        <f>'Source Data'!I49</f>
        <v>687.72808854852053</v>
      </c>
      <c r="J49" s="74">
        <f t="shared" si="5"/>
        <v>0</v>
      </c>
      <c r="K49" s="290"/>
      <c r="L49" s="56">
        <f>'Source Data'!J49</f>
        <v>187.56220596777831</v>
      </c>
      <c r="M49" s="74">
        <f t="shared" si="6"/>
        <v>0</v>
      </c>
      <c r="N49" s="290"/>
      <c r="O49" s="56">
        <f>'Source Data'!K49</f>
        <v>4689.0551491944589</v>
      </c>
      <c r="P49" s="74">
        <f t="shared" si="7"/>
        <v>0</v>
      </c>
      <c r="Q49" s="290"/>
      <c r="R49" s="56">
        <f>'Source Data'!L49</f>
        <v>1875.6220596777835</v>
      </c>
      <c r="S49" s="74">
        <f t="shared" si="8"/>
        <v>0</v>
      </c>
      <c r="T49" s="93">
        <v>18907</v>
      </c>
      <c r="U49" s="56"/>
      <c r="V49" s="56"/>
      <c r="W49" s="57">
        <f t="shared" si="9"/>
        <v>0</v>
      </c>
      <c r="X49" s="93">
        <f t="shared" si="2"/>
        <v>18907</v>
      </c>
      <c r="Y49" s="74">
        <f t="shared" si="10"/>
        <v>-47</v>
      </c>
      <c r="Z49" s="93">
        <f t="shared" si="11"/>
        <v>18860</v>
      </c>
      <c r="AA49" s="56"/>
      <c r="AB49" s="93">
        <f t="shared" si="12"/>
        <v>18860</v>
      </c>
      <c r="AC49" s="56"/>
      <c r="AD49" s="56">
        <f t="shared" si="13"/>
        <v>18860</v>
      </c>
      <c r="AE49" s="93">
        <f t="shared" si="16"/>
        <v>1572</v>
      </c>
      <c r="AF49" s="97">
        <f t="shared" si="14"/>
        <v>18860</v>
      </c>
    </row>
    <row r="50" spans="1:32" ht="16.149999999999999" customHeight="1" x14ac:dyDescent="0.2">
      <c r="A50" s="54">
        <v>44</v>
      </c>
      <c r="B50" s="55" t="s">
        <v>49</v>
      </c>
      <c r="C50" s="271">
        <f>'8_2.1.18 SIS'!AU50</f>
        <v>0</v>
      </c>
      <c r="D50" s="56">
        <f>'Source Data'!O50</f>
        <v>8069.1235459226837</v>
      </c>
      <c r="E50" s="74">
        <f t="shared" si="4"/>
        <v>0</v>
      </c>
      <c r="F50" s="74">
        <v>527.02354414153262</v>
      </c>
      <c r="G50" s="74">
        <f t="shared" si="15"/>
        <v>0</v>
      </c>
      <c r="H50" s="290"/>
      <c r="I50" s="56">
        <f>'Source Data'!I50</f>
        <v>640.0242289674087</v>
      </c>
      <c r="J50" s="74">
        <f t="shared" si="5"/>
        <v>0</v>
      </c>
      <c r="K50" s="290"/>
      <c r="L50" s="56">
        <f>'Source Data'!J50</f>
        <v>174.5520624456569</v>
      </c>
      <c r="M50" s="74">
        <f t="shared" si="6"/>
        <v>0</v>
      </c>
      <c r="N50" s="290"/>
      <c r="O50" s="56">
        <f>'Source Data'!K50</f>
        <v>4363.8015611414239</v>
      </c>
      <c r="P50" s="74">
        <f t="shared" si="7"/>
        <v>0</v>
      </c>
      <c r="Q50" s="290"/>
      <c r="R50" s="56">
        <f>'Source Data'!L50</f>
        <v>1745.5206244565691</v>
      </c>
      <c r="S50" s="74">
        <f t="shared" si="8"/>
        <v>0</v>
      </c>
      <c r="T50" s="93">
        <v>0</v>
      </c>
      <c r="U50" s="56"/>
      <c r="V50" s="56"/>
      <c r="W50" s="57">
        <f t="shared" si="9"/>
        <v>0</v>
      </c>
      <c r="X50" s="93">
        <f t="shared" si="2"/>
        <v>0</v>
      </c>
      <c r="Y50" s="74">
        <f t="shared" si="10"/>
        <v>0</v>
      </c>
      <c r="Z50" s="93">
        <f t="shared" si="11"/>
        <v>0</v>
      </c>
      <c r="AA50" s="56"/>
      <c r="AB50" s="93">
        <f t="shared" si="12"/>
        <v>0</v>
      </c>
      <c r="AC50" s="56"/>
      <c r="AD50" s="56">
        <f t="shared" si="13"/>
        <v>0</v>
      </c>
      <c r="AE50" s="93">
        <f t="shared" si="16"/>
        <v>0</v>
      </c>
      <c r="AF50" s="97">
        <f t="shared" si="14"/>
        <v>0</v>
      </c>
    </row>
    <row r="51" spans="1:32" ht="16.149999999999999" customHeight="1" x14ac:dyDescent="0.2">
      <c r="A51" s="49">
        <v>45</v>
      </c>
      <c r="B51" s="50" t="s">
        <v>50</v>
      </c>
      <c r="C51" s="272">
        <f>'8_2.1.18 SIS'!AU51</f>
        <v>0</v>
      </c>
      <c r="D51" s="51">
        <f>'Source Data'!O51</f>
        <v>15337.693755907814</v>
      </c>
      <c r="E51" s="80">
        <f t="shared" si="4"/>
        <v>0</v>
      </c>
      <c r="F51" s="80">
        <v>527.02354414153262</v>
      </c>
      <c r="G51" s="80">
        <f t="shared" si="15"/>
        <v>0</v>
      </c>
      <c r="H51" s="291"/>
      <c r="I51" s="51">
        <f>'Source Data'!I51</f>
        <v>332.43156845204078</v>
      </c>
      <c r="J51" s="80">
        <f t="shared" si="5"/>
        <v>0</v>
      </c>
      <c r="K51" s="291"/>
      <c r="L51" s="51">
        <f>'Source Data'!J51</f>
        <v>90.66315503237476</v>
      </c>
      <c r="M51" s="80">
        <f t="shared" si="6"/>
        <v>0</v>
      </c>
      <c r="N51" s="291"/>
      <c r="O51" s="51">
        <f>'Source Data'!K51</f>
        <v>2266.578875809369</v>
      </c>
      <c r="P51" s="80">
        <f t="shared" si="7"/>
        <v>0</v>
      </c>
      <c r="Q51" s="291"/>
      <c r="R51" s="51">
        <f>'Source Data'!L51</f>
        <v>906.63155032374766</v>
      </c>
      <c r="S51" s="80">
        <f t="shared" si="8"/>
        <v>0</v>
      </c>
      <c r="T51" s="94">
        <v>0</v>
      </c>
      <c r="U51" s="51"/>
      <c r="V51" s="51"/>
      <c r="W51" s="52">
        <f t="shared" si="9"/>
        <v>0</v>
      </c>
      <c r="X51" s="94">
        <f t="shared" si="2"/>
        <v>0</v>
      </c>
      <c r="Y51" s="80">
        <f t="shared" si="10"/>
        <v>0</v>
      </c>
      <c r="Z51" s="94">
        <f t="shared" si="11"/>
        <v>0</v>
      </c>
      <c r="AA51" s="51"/>
      <c r="AB51" s="94">
        <f t="shared" si="12"/>
        <v>0</v>
      </c>
      <c r="AC51" s="53"/>
      <c r="AD51" s="51">
        <f t="shared" si="13"/>
        <v>0</v>
      </c>
      <c r="AE51" s="95">
        <f t="shared" si="16"/>
        <v>0</v>
      </c>
      <c r="AF51" s="95">
        <f t="shared" si="14"/>
        <v>0</v>
      </c>
    </row>
    <row r="52" spans="1:32" ht="16.149999999999999" customHeight="1" x14ac:dyDescent="0.2">
      <c r="A52" s="58">
        <v>46</v>
      </c>
      <c r="B52" s="59" t="s">
        <v>51</v>
      </c>
      <c r="C52" s="270">
        <f>'8_2.1.18 SIS'!AU52</f>
        <v>0</v>
      </c>
      <c r="D52" s="60">
        <f>'Source Data'!O52</f>
        <v>7743.3752847367332</v>
      </c>
      <c r="E52" s="65">
        <f t="shared" si="4"/>
        <v>0</v>
      </c>
      <c r="F52" s="65">
        <v>527.02354414153262</v>
      </c>
      <c r="G52" s="65">
        <f t="shared" si="15"/>
        <v>0</v>
      </c>
      <c r="H52" s="289"/>
      <c r="I52" s="60">
        <f>'Source Data'!I52</f>
        <v>708.93963160759859</v>
      </c>
      <c r="J52" s="65">
        <f t="shared" si="5"/>
        <v>0</v>
      </c>
      <c r="K52" s="289"/>
      <c r="L52" s="60">
        <f>'Source Data'!J52</f>
        <v>193.3471722566178</v>
      </c>
      <c r="M52" s="65">
        <f t="shared" si="6"/>
        <v>0</v>
      </c>
      <c r="N52" s="289"/>
      <c r="O52" s="60">
        <f>'Source Data'!K52</f>
        <v>4833.6793064154454</v>
      </c>
      <c r="P52" s="65">
        <f t="shared" si="7"/>
        <v>0</v>
      </c>
      <c r="Q52" s="289"/>
      <c r="R52" s="60">
        <f>'Source Data'!L52</f>
        <v>1933.4717225661777</v>
      </c>
      <c r="S52" s="65">
        <f t="shared" si="8"/>
        <v>0</v>
      </c>
      <c r="T52" s="92">
        <v>0</v>
      </c>
      <c r="U52" s="60"/>
      <c r="V52" s="60"/>
      <c r="W52" s="61">
        <f t="shared" si="9"/>
        <v>0</v>
      </c>
      <c r="X52" s="92">
        <f t="shared" si="2"/>
        <v>0</v>
      </c>
      <c r="Y52" s="65">
        <f t="shared" si="10"/>
        <v>0</v>
      </c>
      <c r="Z52" s="92">
        <f t="shared" si="11"/>
        <v>0</v>
      </c>
      <c r="AA52" s="60"/>
      <c r="AB52" s="92">
        <f t="shared" si="12"/>
        <v>0</v>
      </c>
      <c r="AC52" s="60"/>
      <c r="AD52" s="60">
        <f t="shared" si="13"/>
        <v>0</v>
      </c>
      <c r="AE52" s="92">
        <f t="shared" si="16"/>
        <v>0</v>
      </c>
      <c r="AF52" s="96">
        <f t="shared" si="14"/>
        <v>0</v>
      </c>
    </row>
    <row r="53" spans="1:32" ht="16.149999999999999" customHeight="1" x14ac:dyDescent="0.2">
      <c r="A53" s="54">
        <v>47</v>
      </c>
      <c r="B53" s="55" t="s">
        <v>52</v>
      </c>
      <c r="C53" s="271">
        <f>'8_2.1.18 SIS'!AU53</f>
        <v>0</v>
      </c>
      <c r="D53" s="56">
        <f>'Source Data'!O53</f>
        <v>14983.304211175284</v>
      </c>
      <c r="E53" s="74">
        <f t="shared" si="4"/>
        <v>0</v>
      </c>
      <c r="F53" s="74">
        <v>527.02354414153262</v>
      </c>
      <c r="G53" s="74">
        <f t="shared" si="15"/>
        <v>0</v>
      </c>
      <c r="H53" s="290"/>
      <c r="I53" s="56">
        <f>'Source Data'!I53</f>
        <v>340.85181534745152</v>
      </c>
      <c r="J53" s="74">
        <f t="shared" si="5"/>
        <v>0</v>
      </c>
      <c r="K53" s="290"/>
      <c r="L53" s="56">
        <f>'Source Data'!J53</f>
        <v>92.959586003850404</v>
      </c>
      <c r="M53" s="74">
        <f t="shared" si="6"/>
        <v>0</v>
      </c>
      <c r="N53" s="290"/>
      <c r="O53" s="56">
        <f>'Source Data'!K53</f>
        <v>2323.9896500962604</v>
      </c>
      <c r="P53" s="74">
        <f t="shared" si="7"/>
        <v>0</v>
      </c>
      <c r="Q53" s="290"/>
      <c r="R53" s="56">
        <f>'Source Data'!L53</f>
        <v>929.59586003850404</v>
      </c>
      <c r="S53" s="74">
        <f t="shared" si="8"/>
        <v>0</v>
      </c>
      <c r="T53" s="93">
        <v>0</v>
      </c>
      <c r="U53" s="56"/>
      <c r="V53" s="56"/>
      <c r="W53" s="57">
        <f t="shared" si="9"/>
        <v>0</v>
      </c>
      <c r="X53" s="93">
        <f t="shared" si="2"/>
        <v>0</v>
      </c>
      <c r="Y53" s="74">
        <f t="shared" si="10"/>
        <v>0</v>
      </c>
      <c r="Z53" s="93">
        <f t="shared" si="11"/>
        <v>0</v>
      </c>
      <c r="AA53" s="56"/>
      <c r="AB53" s="93">
        <f t="shared" si="12"/>
        <v>0</v>
      </c>
      <c r="AC53" s="56"/>
      <c r="AD53" s="56">
        <f t="shared" si="13"/>
        <v>0</v>
      </c>
      <c r="AE53" s="93">
        <f t="shared" si="16"/>
        <v>0</v>
      </c>
      <c r="AF53" s="97">
        <f t="shared" si="14"/>
        <v>0</v>
      </c>
    </row>
    <row r="54" spans="1:32" ht="16.149999999999999" customHeight="1" x14ac:dyDescent="0.2">
      <c r="A54" s="54">
        <v>48</v>
      </c>
      <c r="B54" s="55" t="s">
        <v>74</v>
      </c>
      <c r="C54" s="271">
        <f>'8_2.1.18 SIS'!AU54</f>
        <v>0</v>
      </c>
      <c r="D54" s="56">
        <f>'Source Data'!O54</f>
        <v>8282.2113864350213</v>
      </c>
      <c r="E54" s="74">
        <f t="shared" si="4"/>
        <v>0</v>
      </c>
      <c r="F54" s="74">
        <v>527.02354414153262</v>
      </c>
      <c r="G54" s="74">
        <f t="shared" si="15"/>
        <v>0</v>
      </c>
      <c r="H54" s="290"/>
      <c r="I54" s="56">
        <f>'Source Data'!I54</f>
        <v>516.40353727376908</v>
      </c>
      <c r="J54" s="74">
        <f t="shared" si="5"/>
        <v>0</v>
      </c>
      <c r="K54" s="290"/>
      <c r="L54" s="56">
        <f>'Source Data'!J54</f>
        <v>140.83732834739155</v>
      </c>
      <c r="M54" s="74">
        <f t="shared" si="6"/>
        <v>0</v>
      </c>
      <c r="N54" s="290"/>
      <c r="O54" s="56">
        <f>'Source Data'!K54</f>
        <v>3520.9332086847894</v>
      </c>
      <c r="P54" s="74">
        <f t="shared" si="7"/>
        <v>0</v>
      </c>
      <c r="Q54" s="290"/>
      <c r="R54" s="56">
        <f>'Source Data'!L54</f>
        <v>1408.3732834739153</v>
      </c>
      <c r="S54" s="74">
        <f t="shared" si="8"/>
        <v>0</v>
      </c>
      <c r="T54" s="93">
        <v>0</v>
      </c>
      <c r="U54" s="56"/>
      <c r="V54" s="56"/>
      <c r="W54" s="57">
        <f t="shared" si="9"/>
        <v>0</v>
      </c>
      <c r="X54" s="93">
        <f t="shared" si="2"/>
        <v>0</v>
      </c>
      <c r="Y54" s="74">
        <f t="shared" si="10"/>
        <v>0</v>
      </c>
      <c r="Z54" s="93">
        <f t="shared" si="11"/>
        <v>0</v>
      </c>
      <c r="AA54" s="56"/>
      <c r="AB54" s="93">
        <f t="shared" si="12"/>
        <v>0</v>
      </c>
      <c r="AC54" s="56"/>
      <c r="AD54" s="56">
        <f t="shared" si="13"/>
        <v>0</v>
      </c>
      <c r="AE54" s="93">
        <f t="shared" si="16"/>
        <v>0</v>
      </c>
      <c r="AF54" s="97">
        <f t="shared" si="14"/>
        <v>0</v>
      </c>
    </row>
    <row r="55" spans="1:32" ht="16.149999999999999" customHeight="1" x14ac:dyDescent="0.2">
      <c r="A55" s="54">
        <v>49</v>
      </c>
      <c r="B55" s="55" t="s">
        <v>53</v>
      </c>
      <c r="C55" s="271">
        <f>'8_2.1.18 SIS'!AU55</f>
        <v>2</v>
      </c>
      <c r="D55" s="56">
        <f>'Source Data'!O55</f>
        <v>6591.5200632140222</v>
      </c>
      <c r="E55" s="74">
        <f t="shared" si="4"/>
        <v>13183.040126428044</v>
      </c>
      <c r="F55" s="74">
        <v>527.02354414153262</v>
      </c>
      <c r="G55" s="74">
        <f t="shared" si="15"/>
        <v>1054.0470882830652</v>
      </c>
      <c r="H55" s="290"/>
      <c r="I55" s="56">
        <f>'Source Data'!I55</f>
        <v>660.79145627436594</v>
      </c>
      <c r="J55" s="74">
        <f t="shared" si="5"/>
        <v>0</v>
      </c>
      <c r="K55" s="290"/>
      <c r="L55" s="56">
        <f>'Source Data'!J55</f>
        <v>180.21585171119071</v>
      </c>
      <c r="M55" s="74">
        <f t="shared" si="6"/>
        <v>0</v>
      </c>
      <c r="N55" s="290"/>
      <c r="O55" s="56">
        <f>'Source Data'!K55</f>
        <v>4505.3962927797675</v>
      </c>
      <c r="P55" s="74">
        <f t="shared" si="7"/>
        <v>0</v>
      </c>
      <c r="Q55" s="290"/>
      <c r="R55" s="56">
        <f>'Source Data'!L55</f>
        <v>1802.158517111907</v>
      </c>
      <c r="S55" s="74">
        <f t="shared" si="8"/>
        <v>0</v>
      </c>
      <c r="T55" s="93">
        <v>15559</v>
      </c>
      <c r="U55" s="56"/>
      <c r="V55" s="56"/>
      <c r="W55" s="57">
        <f t="shared" si="9"/>
        <v>0</v>
      </c>
      <c r="X55" s="93">
        <f t="shared" si="2"/>
        <v>15559</v>
      </c>
      <c r="Y55" s="74">
        <f t="shared" si="10"/>
        <v>-39</v>
      </c>
      <c r="Z55" s="93">
        <f t="shared" si="11"/>
        <v>15520</v>
      </c>
      <c r="AA55" s="56"/>
      <c r="AB55" s="93">
        <f t="shared" si="12"/>
        <v>15520</v>
      </c>
      <c r="AC55" s="56"/>
      <c r="AD55" s="56">
        <f t="shared" si="13"/>
        <v>15520</v>
      </c>
      <c r="AE55" s="93">
        <f t="shared" si="16"/>
        <v>1293</v>
      </c>
      <c r="AF55" s="97">
        <f t="shared" si="14"/>
        <v>15520</v>
      </c>
    </row>
    <row r="56" spans="1:32" ht="16.149999999999999" customHeight="1" x14ac:dyDescent="0.2">
      <c r="A56" s="49">
        <v>50</v>
      </c>
      <c r="B56" s="50" t="s">
        <v>54</v>
      </c>
      <c r="C56" s="272">
        <f>'8_2.1.18 SIS'!AU56</f>
        <v>0</v>
      </c>
      <c r="D56" s="51">
        <f>'Source Data'!O56</f>
        <v>7594.2487437121554</v>
      </c>
      <c r="E56" s="80">
        <f t="shared" si="4"/>
        <v>0</v>
      </c>
      <c r="F56" s="80">
        <v>527.02354414153262</v>
      </c>
      <c r="G56" s="80">
        <f t="shared" si="15"/>
        <v>0</v>
      </c>
      <c r="H56" s="291"/>
      <c r="I56" s="51">
        <f>'Source Data'!I56</f>
        <v>638.95176727517901</v>
      </c>
      <c r="J56" s="80">
        <f t="shared" si="5"/>
        <v>0</v>
      </c>
      <c r="K56" s="291"/>
      <c r="L56" s="51">
        <f>'Source Data'!J56</f>
        <v>174.25957289323065</v>
      </c>
      <c r="M56" s="80">
        <f t="shared" si="6"/>
        <v>0</v>
      </c>
      <c r="N56" s="291"/>
      <c r="O56" s="51">
        <f>'Source Data'!K56</f>
        <v>4356.4893223307663</v>
      </c>
      <c r="P56" s="80">
        <f t="shared" si="7"/>
        <v>0</v>
      </c>
      <c r="Q56" s="291"/>
      <c r="R56" s="51">
        <f>'Source Data'!L56</f>
        <v>1742.5957289323062</v>
      </c>
      <c r="S56" s="80">
        <f t="shared" si="8"/>
        <v>0</v>
      </c>
      <c r="T56" s="94">
        <v>0</v>
      </c>
      <c r="U56" s="51"/>
      <c r="V56" s="51"/>
      <c r="W56" s="52">
        <f t="shared" si="9"/>
        <v>0</v>
      </c>
      <c r="X56" s="94">
        <f t="shared" si="2"/>
        <v>0</v>
      </c>
      <c r="Y56" s="80">
        <f t="shared" si="10"/>
        <v>0</v>
      </c>
      <c r="Z56" s="94">
        <f t="shared" si="11"/>
        <v>0</v>
      </c>
      <c r="AA56" s="51"/>
      <c r="AB56" s="94">
        <f t="shared" si="12"/>
        <v>0</v>
      </c>
      <c r="AC56" s="53"/>
      <c r="AD56" s="51">
        <f t="shared" si="13"/>
        <v>0</v>
      </c>
      <c r="AE56" s="95">
        <f t="shared" si="16"/>
        <v>0</v>
      </c>
      <c r="AF56" s="95">
        <f t="shared" si="14"/>
        <v>0</v>
      </c>
    </row>
    <row r="57" spans="1:32" ht="16.149999999999999" customHeight="1" x14ac:dyDescent="0.2">
      <c r="A57" s="58">
        <v>51</v>
      </c>
      <c r="B57" s="59" t="s">
        <v>55</v>
      </c>
      <c r="C57" s="270">
        <f>'8_2.1.18 SIS'!AU57</f>
        <v>0</v>
      </c>
      <c r="D57" s="60">
        <f>'Source Data'!O57</f>
        <v>7843.0769154997215</v>
      </c>
      <c r="E57" s="65">
        <f t="shared" si="4"/>
        <v>0</v>
      </c>
      <c r="F57" s="65">
        <v>527.02354414153262</v>
      </c>
      <c r="G57" s="65">
        <f t="shared" si="15"/>
        <v>0</v>
      </c>
      <c r="H57" s="289"/>
      <c r="I57" s="60">
        <f>'Source Data'!I57</f>
        <v>570.93395934473472</v>
      </c>
      <c r="J57" s="65">
        <f t="shared" si="5"/>
        <v>0</v>
      </c>
      <c r="K57" s="289"/>
      <c r="L57" s="60">
        <f>'Source Data'!J57</f>
        <v>155.70926163947308</v>
      </c>
      <c r="M57" s="65">
        <f t="shared" si="6"/>
        <v>0</v>
      </c>
      <c r="N57" s="289"/>
      <c r="O57" s="60">
        <f>'Source Data'!K57</f>
        <v>3892.7315409868274</v>
      </c>
      <c r="P57" s="65">
        <f t="shared" si="7"/>
        <v>0</v>
      </c>
      <c r="Q57" s="289"/>
      <c r="R57" s="60">
        <f>'Source Data'!L57</f>
        <v>1557.0926163947308</v>
      </c>
      <c r="S57" s="65">
        <f t="shared" si="8"/>
        <v>0</v>
      </c>
      <c r="T57" s="92">
        <v>0</v>
      </c>
      <c r="U57" s="60"/>
      <c r="V57" s="60"/>
      <c r="W57" s="61">
        <f t="shared" si="9"/>
        <v>0</v>
      </c>
      <c r="X57" s="92">
        <f t="shared" si="2"/>
        <v>0</v>
      </c>
      <c r="Y57" s="65">
        <f t="shared" si="10"/>
        <v>0</v>
      </c>
      <c r="Z57" s="92">
        <f t="shared" si="11"/>
        <v>0</v>
      </c>
      <c r="AA57" s="60"/>
      <c r="AB57" s="92">
        <f t="shared" si="12"/>
        <v>0</v>
      </c>
      <c r="AC57" s="60"/>
      <c r="AD57" s="60">
        <f t="shared" si="13"/>
        <v>0</v>
      </c>
      <c r="AE57" s="92">
        <f t="shared" si="16"/>
        <v>0</v>
      </c>
      <c r="AF57" s="96">
        <f t="shared" si="14"/>
        <v>0</v>
      </c>
    </row>
    <row r="58" spans="1:32" ht="16.149999999999999" customHeight="1" x14ac:dyDescent="0.2">
      <c r="A58" s="54">
        <v>52</v>
      </c>
      <c r="B58" s="55" t="s">
        <v>56</v>
      </c>
      <c r="C58" s="271">
        <f>'8_2.1.18 SIS'!AU58</f>
        <v>0</v>
      </c>
      <c r="D58" s="56">
        <f>'Source Data'!O58</f>
        <v>9743.5154354861861</v>
      </c>
      <c r="E58" s="74">
        <f t="shared" si="4"/>
        <v>0</v>
      </c>
      <c r="F58" s="74">
        <v>527.02354414153262</v>
      </c>
      <c r="G58" s="74">
        <f t="shared" si="15"/>
        <v>0</v>
      </c>
      <c r="H58" s="290"/>
      <c r="I58" s="56">
        <f>'Source Data'!I58</f>
        <v>601.39043740535396</v>
      </c>
      <c r="J58" s="74">
        <f t="shared" si="5"/>
        <v>0</v>
      </c>
      <c r="K58" s="290"/>
      <c r="L58" s="56">
        <f>'Source Data'!J58</f>
        <v>164.01557383782384</v>
      </c>
      <c r="M58" s="74">
        <f t="shared" si="6"/>
        <v>0</v>
      </c>
      <c r="N58" s="290"/>
      <c r="O58" s="56">
        <f>'Source Data'!K58</f>
        <v>4100.3893459455958</v>
      </c>
      <c r="P58" s="74">
        <f t="shared" si="7"/>
        <v>0</v>
      </c>
      <c r="Q58" s="290"/>
      <c r="R58" s="56">
        <f>'Source Data'!L58</f>
        <v>1640.1557383782383</v>
      </c>
      <c r="S58" s="74">
        <f t="shared" si="8"/>
        <v>0</v>
      </c>
      <c r="T58" s="93">
        <v>0</v>
      </c>
      <c r="U58" s="56"/>
      <c r="V58" s="56"/>
      <c r="W58" s="57">
        <f t="shared" si="9"/>
        <v>0</v>
      </c>
      <c r="X58" s="93">
        <f t="shared" si="2"/>
        <v>0</v>
      </c>
      <c r="Y58" s="74">
        <f t="shared" si="10"/>
        <v>0</v>
      </c>
      <c r="Z58" s="93">
        <f t="shared" si="11"/>
        <v>0</v>
      </c>
      <c r="AA58" s="56"/>
      <c r="AB58" s="93">
        <f t="shared" si="12"/>
        <v>0</v>
      </c>
      <c r="AC58" s="56"/>
      <c r="AD58" s="56">
        <f t="shared" si="13"/>
        <v>0</v>
      </c>
      <c r="AE58" s="93">
        <f t="shared" si="16"/>
        <v>0</v>
      </c>
      <c r="AF58" s="97">
        <f t="shared" si="14"/>
        <v>0</v>
      </c>
    </row>
    <row r="59" spans="1:32" ht="16.149999999999999" customHeight="1" x14ac:dyDescent="0.2">
      <c r="A59" s="54">
        <v>53</v>
      </c>
      <c r="B59" s="55" t="s">
        <v>57</v>
      </c>
      <c r="C59" s="271">
        <f>'8_2.1.18 SIS'!AU59</f>
        <v>0</v>
      </c>
      <c r="D59" s="56">
        <f>'Source Data'!O59</f>
        <v>6655.0358891865671</v>
      </c>
      <c r="E59" s="74">
        <f t="shared" si="4"/>
        <v>0</v>
      </c>
      <c r="F59" s="74">
        <v>527.02354414153262</v>
      </c>
      <c r="G59" s="74">
        <f t="shared" si="15"/>
        <v>0</v>
      </c>
      <c r="H59" s="290"/>
      <c r="I59" s="56">
        <f>'Source Data'!I59</f>
        <v>663.32493479155164</v>
      </c>
      <c r="J59" s="74">
        <f t="shared" si="5"/>
        <v>0</v>
      </c>
      <c r="K59" s="290"/>
      <c r="L59" s="56">
        <f>'Source Data'!J59</f>
        <v>180.90680039769586</v>
      </c>
      <c r="M59" s="74">
        <f t="shared" si="6"/>
        <v>0</v>
      </c>
      <c r="N59" s="290"/>
      <c r="O59" s="56">
        <f>'Source Data'!K59</f>
        <v>4522.670009942397</v>
      </c>
      <c r="P59" s="74">
        <f t="shared" si="7"/>
        <v>0</v>
      </c>
      <c r="Q59" s="290"/>
      <c r="R59" s="56">
        <f>'Source Data'!L59</f>
        <v>1809.0680039769588</v>
      </c>
      <c r="S59" s="74">
        <f t="shared" si="8"/>
        <v>0</v>
      </c>
      <c r="T59" s="93">
        <v>0</v>
      </c>
      <c r="U59" s="56"/>
      <c r="V59" s="56"/>
      <c r="W59" s="57">
        <f t="shared" si="9"/>
        <v>0</v>
      </c>
      <c r="X59" s="93">
        <f t="shared" si="2"/>
        <v>0</v>
      </c>
      <c r="Y59" s="74">
        <f t="shared" si="10"/>
        <v>0</v>
      </c>
      <c r="Z59" s="93">
        <f t="shared" si="11"/>
        <v>0</v>
      </c>
      <c r="AA59" s="56"/>
      <c r="AB59" s="93">
        <f t="shared" si="12"/>
        <v>0</v>
      </c>
      <c r="AC59" s="56"/>
      <c r="AD59" s="56">
        <f t="shared" si="13"/>
        <v>0</v>
      </c>
      <c r="AE59" s="93">
        <f t="shared" si="16"/>
        <v>0</v>
      </c>
      <c r="AF59" s="97">
        <f t="shared" si="14"/>
        <v>0</v>
      </c>
    </row>
    <row r="60" spans="1:32" ht="16.149999999999999" customHeight="1" x14ac:dyDescent="0.2">
      <c r="A60" s="54">
        <v>54</v>
      </c>
      <c r="B60" s="55" t="s">
        <v>58</v>
      </c>
      <c r="C60" s="271">
        <f>'8_2.1.18 SIS'!AU60</f>
        <v>5</v>
      </c>
      <c r="D60" s="56">
        <f>'Source Data'!O60</f>
        <v>8974.1350415334582</v>
      </c>
      <c r="E60" s="74">
        <f t="shared" si="4"/>
        <v>44870.675207667293</v>
      </c>
      <c r="F60" s="74">
        <v>527.02354414153262</v>
      </c>
      <c r="G60" s="74">
        <f t="shared" si="15"/>
        <v>2635.117720707663</v>
      </c>
      <c r="H60" s="290"/>
      <c r="I60" s="56">
        <f>'Source Data'!I60</f>
        <v>583.70660052312871</v>
      </c>
      <c r="J60" s="74">
        <f t="shared" si="5"/>
        <v>0</v>
      </c>
      <c r="K60" s="290"/>
      <c r="L60" s="56">
        <f>'Source Data'!J60</f>
        <v>159.19270923358056</v>
      </c>
      <c r="M60" s="74">
        <f t="shared" si="6"/>
        <v>0</v>
      </c>
      <c r="N60" s="290"/>
      <c r="O60" s="56">
        <f>'Source Data'!K60</f>
        <v>3979.8177308395143</v>
      </c>
      <c r="P60" s="74">
        <f t="shared" si="7"/>
        <v>0</v>
      </c>
      <c r="Q60" s="290"/>
      <c r="R60" s="56">
        <f>'Source Data'!L60</f>
        <v>1591.9270923358056</v>
      </c>
      <c r="S60" s="74">
        <f t="shared" si="8"/>
        <v>0</v>
      </c>
      <c r="T60" s="93">
        <v>49894</v>
      </c>
      <c r="U60" s="56"/>
      <c r="V60" s="56"/>
      <c r="W60" s="57">
        <f t="shared" si="9"/>
        <v>0</v>
      </c>
      <c r="X60" s="93">
        <f t="shared" si="2"/>
        <v>49894</v>
      </c>
      <c r="Y60" s="74">
        <f t="shared" si="10"/>
        <v>-125</v>
      </c>
      <c r="Z60" s="93">
        <f t="shared" si="11"/>
        <v>49769</v>
      </c>
      <c r="AA60" s="56"/>
      <c r="AB60" s="93">
        <f t="shared" si="12"/>
        <v>49769</v>
      </c>
      <c r="AC60" s="56"/>
      <c r="AD60" s="56">
        <f t="shared" si="13"/>
        <v>49769</v>
      </c>
      <c r="AE60" s="93">
        <f t="shared" si="16"/>
        <v>4147</v>
      </c>
      <c r="AF60" s="97">
        <f t="shared" si="14"/>
        <v>49769</v>
      </c>
    </row>
    <row r="61" spans="1:32" ht="16.149999999999999" customHeight="1" x14ac:dyDescent="0.2">
      <c r="A61" s="49">
        <v>55</v>
      </c>
      <c r="B61" s="50" t="s">
        <v>59</v>
      </c>
      <c r="C61" s="272">
        <f>'8_2.1.18 SIS'!AU61</f>
        <v>0</v>
      </c>
      <c r="D61" s="51">
        <f>'Source Data'!O61</f>
        <v>7409.5836472239644</v>
      </c>
      <c r="E61" s="80">
        <f t="shared" si="4"/>
        <v>0</v>
      </c>
      <c r="F61" s="80">
        <v>527.02354414153262</v>
      </c>
      <c r="G61" s="80">
        <f t="shared" si="15"/>
        <v>0</v>
      </c>
      <c r="H61" s="291"/>
      <c r="I61" s="51">
        <f>'Source Data'!I61</f>
        <v>593.48544210889816</v>
      </c>
      <c r="J61" s="80">
        <f t="shared" si="5"/>
        <v>0</v>
      </c>
      <c r="K61" s="291"/>
      <c r="L61" s="51">
        <f>'Source Data'!J61</f>
        <v>161.8596660296995</v>
      </c>
      <c r="M61" s="80">
        <f t="shared" si="6"/>
        <v>0</v>
      </c>
      <c r="N61" s="291"/>
      <c r="O61" s="51">
        <f>'Source Data'!K61</f>
        <v>4046.4916507424882</v>
      </c>
      <c r="P61" s="80">
        <f t="shared" si="7"/>
        <v>0</v>
      </c>
      <c r="Q61" s="291"/>
      <c r="R61" s="51">
        <f>'Source Data'!L61</f>
        <v>1618.596660296995</v>
      </c>
      <c r="S61" s="80">
        <f t="shared" si="8"/>
        <v>0</v>
      </c>
      <c r="T61" s="94">
        <v>0</v>
      </c>
      <c r="U61" s="51"/>
      <c r="V61" s="51"/>
      <c r="W61" s="52">
        <f t="shared" si="9"/>
        <v>0</v>
      </c>
      <c r="X61" s="94">
        <f t="shared" si="2"/>
        <v>0</v>
      </c>
      <c r="Y61" s="80">
        <f t="shared" si="10"/>
        <v>0</v>
      </c>
      <c r="Z61" s="94">
        <f t="shared" si="11"/>
        <v>0</v>
      </c>
      <c r="AA61" s="51"/>
      <c r="AB61" s="94">
        <f t="shared" si="12"/>
        <v>0</v>
      </c>
      <c r="AC61" s="53"/>
      <c r="AD61" s="51">
        <f t="shared" si="13"/>
        <v>0</v>
      </c>
      <c r="AE61" s="95">
        <f t="shared" si="16"/>
        <v>0</v>
      </c>
      <c r="AF61" s="95">
        <f t="shared" si="14"/>
        <v>0</v>
      </c>
    </row>
    <row r="62" spans="1:32" ht="16.149999999999999" customHeight="1" x14ac:dyDescent="0.2">
      <c r="A62" s="58">
        <v>56</v>
      </c>
      <c r="B62" s="59" t="s">
        <v>60</v>
      </c>
      <c r="C62" s="270">
        <f>'8_2.1.18 SIS'!AU62</f>
        <v>2</v>
      </c>
      <c r="D62" s="60">
        <f>'Source Data'!O62</f>
        <v>8598.5057022009514</v>
      </c>
      <c r="E62" s="65">
        <f t="shared" si="4"/>
        <v>17197.011404401903</v>
      </c>
      <c r="F62" s="65">
        <v>527.02354414153262</v>
      </c>
      <c r="G62" s="65">
        <f t="shared" si="15"/>
        <v>1054.0470882830652</v>
      </c>
      <c r="H62" s="289"/>
      <c r="I62" s="60">
        <f>'Source Data'!I62</f>
        <v>665.40831600253398</v>
      </c>
      <c r="J62" s="65">
        <f t="shared" si="5"/>
        <v>0</v>
      </c>
      <c r="K62" s="289"/>
      <c r="L62" s="60">
        <f>'Source Data'!J62</f>
        <v>181.4749952734183</v>
      </c>
      <c r="M62" s="65">
        <f t="shared" si="6"/>
        <v>0</v>
      </c>
      <c r="N62" s="289"/>
      <c r="O62" s="60">
        <f>'Source Data'!K62</f>
        <v>4536.8748818354579</v>
      </c>
      <c r="P62" s="65">
        <f t="shared" si="7"/>
        <v>0</v>
      </c>
      <c r="Q62" s="289"/>
      <c r="R62" s="60">
        <f>'Source Data'!L62</f>
        <v>1814.7499527341834</v>
      </c>
      <c r="S62" s="65">
        <f t="shared" si="8"/>
        <v>0</v>
      </c>
      <c r="T62" s="92">
        <v>19582</v>
      </c>
      <c r="U62" s="60"/>
      <c r="V62" s="60"/>
      <c r="W62" s="61">
        <f t="shared" si="9"/>
        <v>0</v>
      </c>
      <c r="X62" s="92">
        <f t="shared" si="2"/>
        <v>19582</v>
      </c>
      <c r="Y62" s="65">
        <f t="shared" si="10"/>
        <v>-49</v>
      </c>
      <c r="Z62" s="92">
        <f t="shared" si="11"/>
        <v>19533</v>
      </c>
      <c r="AA62" s="60"/>
      <c r="AB62" s="92">
        <f t="shared" si="12"/>
        <v>19533</v>
      </c>
      <c r="AC62" s="60"/>
      <c r="AD62" s="60">
        <f t="shared" si="13"/>
        <v>19533</v>
      </c>
      <c r="AE62" s="92">
        <f t="shared" si="16"/>
        <v>1628</v>
      </c>
      <c r="AF62" s="96">
        <f t="shared" si="14"/>
        <v>19533</v>
      </c>
    </row>
    <row r="63" spans="1:32" ht="16.149999999999999" customHeight="1" x14ac:dyDescent="0.2">
      <c r="A63" s="54">
        <v>57</v>
      </c>
      <c r="B63" s="55" t="s">
        <v>61</v>
      </c>
      <c r="C63" s="271">
        <f>'8_2.1.18 SIS'!AU63</f>
        <v>0</v>
      </c>
      <c r="D63" s="56">
        <f>'Source Data'!O63</f>
        <v>6666.900802271065</v>
      </c>
      <c r="E63" s="74">
        <f t="shared" si="4"/>
        <v>0</v>
      </c>
      <c r="F63" s="74">
        <v>527.02354414153262</v>
      </c>
      <c r="G63" s="74">
        <f t="shared" si="15"/>
        <v>0</v>
      </c>
      <c r="H63" s="290"/>
      <c r="I63" s="56">
        <f>'Source Data'!I63</f>
        <v>666.15521612667408</v>
      </c>
      <c r="J63" s="74">
        <f t="shared" si="5"/>
        <v>0</v>
      </c>
      <c r="K63" s="290"/>
      <c r="L63" s="56">
        <f>'Source Data'!J63</f>
        <v>181.67869530727472</v>
      </c>
      <c r="M63" s="74">
        <f t="shared" si="6"/>
        <v>0</v>
      </c>
      <c r="N63" s="290"/>
      <c r="O63" s="56">
        <f>'Source Data'!K63</f>
        <v>4541.967382681868</v>
      </c>
      <c r="P63" s="74">
        <f t="shared" si="7"/>
        <v>0</v>
      </c>
      <c r="Q63" s="290"/>
      <c r="R63" s="56">
        <f>'Source Data'!L63</f>
        <v>1816.7869530727471</v>
      </c>
      <c r="S63" s="74">
        <f t="shared" si="8"/>
        <v>0</v>
      </c>
      <c r="T63" s="93">
        <v>0</v>
      </c>
      <c r="U63" s="56"/>
      <c r="V63" s="56"/>
      <c r="W63" s="57">
        <f t="shared" si="9"/>
        <v>0</v>
      </c>
      <c r="X63" s="93">
        <f t="shared" si="2"/>
        <v>0</v>
      </c>
      <c r="Y63" s="74">
        <f t="shared" si="10"/>
        <v>0</v>
      </c>
      <c r="Z63" s="93">
        <f t="shared" si="11"/>
        <v>0</v>
      </c>
      <c r="AA63" s="56"/>
      <c r="AB63" s="93">
        <f t="shared" si="12"/>
        <v>0</v>
      </c>
      <c r="AC63" s="56"/>
      <c r="AD63" s="56">
        <f t="shared" si="13"/>
        <v>0</v>
      </c>
      <c r="AE63" s="93">
        <f t="shared" si="16"/>
        <v>0</v>
      </c>
      <c r="AF63" s="97">
        <f t="shared" si="14"/>
        <v>0</v>
      </c>
    </row>
    <row r="64" spans="1:32" ht="16.149999999999999" customHeight="1" x14ac:dyDescent="0.2">
      <c r="A64" s="54">
        <v>58</v>
      </c>
      <c r="B64" s="55" t="s">
        <v>62</v>
      </c>
      <c r="C64" s="271">
        <f>'8_2.1.18 SIS'!AU64</f>
        <v>0</v>
      </c>
      <c r="D64" s="56">
        <f>'Source Data'!O64</f>
        <v>6876.2452334446507</v>
      </c>
      <c r="E64" s="74">
        <f t="shared" si="4"/>
        <v>0</v>
      </c>
      <c r="F64" s="74">
        <v>527.02354414153262</v>
      </c>
      <c r="G64" s="74">
        <f t="shared" si="15"/>
        <v>0</v>
      </c>
      <c r="H64" s="290"/>
      <c r="I64" s="56">
        <f>'Source Data'!I64</f>
        <v>740.81098599764084</v>
      </c>
      <c r="J64" s="74">
        <f t="shared" si="5"/>
        <v>0</v>
      </c>
      <c r="K64" s="290"/>
      <c r="L64" s="56">
        <f>'Source Data'!J64</f>
        <v>202.03935981753844</v>
      </c>
      <c r="M64" s="74">
        <f t="shared" si="6"/>
        <v>0</v>
      </c>
      <c r="N64" s="290"/>
      <c r="O64" s="56">
        <f>'Source Data'!K64</f>
        <v>5050.9839954384606</v>
      </c>
      <c r="P64" s="74">
        <f t="shared" si="7"/>
        <v>0</v>
      </c>
      <c r="Q64" s="290"/>
      <c r="R64" s="56">
        <f>'Source Data'!L64</f>
        <v>2020.3935981753841</v>
      </c>
      <c r="S64" s="74">
        <f t="shared" si="8"/>
        <v>0</v>
      </c>
      <c r="T64" s="93">
        <v>0</v>
      </c>
      <c r="U64" s="56"/>
      <c r="V64" s="56"/>
      <c r="W64" s="57">
        <f t="shared" si="9"/>
        <v>0</v>
      </c>
      <c r="X64" s="93">
        <f t="shared" si="2"/>
        <v>0</v>
      </c>
      <c r="Y64" s="74">
        <f t="shared" si="10"/>
        <v>0</v>
      </c>
      <c r="Z64" s="93">
        <f t="shared" si="11"/>
        <v>0</v>
      </c>
      <c r="AA64" s="56"/>
      <c r="AB64" s="93">
        <f t="shared" si="12"/>
        <v>0</v>
      </c>
      <c r="AC64" s="56"/>
      <c r="AD64" s="56">
        <f t="shared" si="13"/>
        <v>0</v>
      </c>
      <c r="AE64" s="93">
        <f t="shared" si="16"/>
        <v>0</v>
      </c>
      <c r="AF64" s="97">
        <f t="shared" si="14"/>
        <v>0</v>
      </c>
    </row>
    <row r="65" spans="1:32" ht="16.149999999999999" customHeight="1" x14ac:dyDescent="0.2">
      <c r="A65" s="54">
        <v>59</v>
      </c>
      <c r="B65" s="55" t="s">
        <v>63</v>
      </c>
      <c r="C65" s="271">
        <f>'8_2.1.18 SIS'!AU65</f>
        <v>0</v>
      </c>
      <c r="D65" s="56">
        <f>'Source Data'!O65</f>
        <v>5942.9469727805899</v>
      </c>
      <c r="E65" s="74">
        <f t="shared" si="4"/>
        <v>0</v>
      </c>
      <c r="F65" s="74">
        <v>527.02354414153262</v>
      </c>
      <c r="G65" s="74">
        <f t="shared" si="15"/>
        <v>0</v>
      </c>
      <c r="H65" s="290"/>
      <c r="I65" s="56">
        <f>'Source Data'!I65</f>
        <v>778.80539593788717</v>
      </c>
      <c r="J65" s="74">
        <f t="shared" si="5"/>
        <v>0</v>
      </c>
      <c r="K65" s="290"/>
      <c r="L65" s="56">
        <f>'Source Data'!J65</f>
        <v>212.40147161942375</v>
      </c>
      <c r="M65" s="74">
        <f t="shared" si="6"/>
        <v>0</v>
      </c>
      <c r="N65" s="290"/>
      <c r="O65" s="56">
        <f>'Source Data'!K65</f>
        <v>5310.0367904855939</v>
      </c>
      <c r="P65" s="74">
        <f t="shared" si="7"/>
        <v>0</v>
      </c>
      <c r="Q65" s="290"/>
      <c r="R65" s="56">
        <f>'Source Data'!L65</f>
        <v>2124.0147161942373</v>
      </c>
      <c r="S65" s="74">
        <f t="shared" si="8"/>
        <v>0</v>
      </c>
      <c r="T65" s="93">
        <v>0</v>
      </c>
      <c r="U65" s="56"/>
      <c r="V65" s="56"/>
      <c r="W65" s="57">
        <f t="shared" si="9"/>
        <v>0</v>
      </c>
      <c r="X65" s="93">
        <f t="shared" si="2"/>
        <v>0</v>
      </c>
      <c r="Y65" s="74">
        <f t="shared" si="10"/>
        <v>0</v>
      </c>
      <c r="Z65" s="93">
        <f t="shared" si="11"/>
        <v>0</v>
      </c>
      <c r="AA65" s="56"/>
      <c r="AB65" s="93">
        <f t="shared" si="12"/>
        <v>0</v>
      </c>
      <c r="AC65" s="56"/>
      <c r="AD65" s="56">
        <f t="shared" si="13"/>
        <v>0</v>
      </c>
      <c r="AE65" s="93">
        <f t="shared" si="16"/>
        <v>0</v>
      </c>
      <c r="AF65" s="97">
        <f t="shared" si="14"/>
        <v>0</v>
      </c>
    </row>
    <row r="66" spans="1:32" ht="16.149999999999999" customHeight="1" x14ac:dyDescent="0.2">
      <c r="A66" s="49">
        <v>60</v>
      </c>
      <c r="B66" s="50" t="s">
        <v>64</v>
      </c>
      <c r="C66" s="272">
        <f>'8_2.1.18 SIS'!AU66</f>
        <v>1</v>
      </c>
      <c r="D66" s="51">
        <f>'Source Data'!O66</f>
        <v>8310.4548474230687</v>
      </c>
      <c r="E66" s="80">
        <f t="shared" si="4"/>
        <v>8310.4548474230687</v>
      </c>
      <c r="F66" s="80">
        <v>527.02354414153262</v>
      </c>
      <c r="G66" s="80">
        <f t="shared" si="15"/>
        <v>527.02354414153262</v>
      </c>
      <c r="H66" s="291"/>
      <c r="I66" s="51">
        <f>'Source Data'!I66</f>
        <v>654.17710868659628</v>
      </c>
      <c r="J66" s="80">
        <f t="shared" si="5"/>
        <v>0</v>
      </c>
      <c r="K66" s="291"/>
      <c r="L66" s="51">
        <f>'Source Data'!J66</f>
        <v>178.41193873270808</v>
      </c>
      <c r="M66" s="80">
        <f t="shared" si="6"/>
        <v>0</v>
      </c>
      <c r="N66" s="291"/>
      <c r="O66" s="51">
        <f>'Source Data'!K66</f>
        <v>4460.2984683177028</v>
      </c>
      <c r="P66" s="80">
        <f t="shared" si="7"/>
        <v>0</v>
      </c>
      <c r="Q66" s="291"/>
      <c r="R66" s="51">
        <f>'Source Data'!L66</f>
        <v>1784.1193873270811</v>
      </c>
      <c r="S66" s="80">
        <f t="shared" si="8"/>
        <v>0</v>
      </c>
      <c r="T66" s="94">
        <v>8837</v>
      </c>
      <c r="U66" s="51"/>
      <c r="V66" s="51"/>
      <c r="W66" s="52">
        <f t="shared" si="9"/>
        <v>0</v>
      </c>
      <c r="X66" s="94">
        <f t="shared" si="2"/>
        <v>8837</v>
      </c>
      <c r="Y66" s="80">
        <f t="shared" si="10"/>
        <v>-22</v>
      </c>
      <c r="Z66" s="94">
        <f t="shared" si="11"/>
        <v>8815</v>
      </c>
      <c r="AA66" s="51"/>
      <c r="AB66" s="94">
        <f t="shared" si="12"/>
        <v>8815</v>
      </c>
      <c r="AC66" s="53"/>
      <c r="AD66" s="51">
        <f t="shared" si="13"/>
        <v>8815</v>
      </c>
      <c r="AE66" s="95">
        <f t="shared" si="16"/>
        <v>735</v>
      </c>
      <c r="AF66" s="95">
        <f t="shared" si="14"/>
        <v>8815</v>
      </c>
    </row>
    <row r="67" spans="1:32" ht="16.149999999999999" customHeight="1" x14ac:dyDescent="0.2">
      <c r="A67" s="58">
        <v>61</v>
      </c>
      <c r="B67" s="59" t="s">
        <v>65</v>
      </c>
      <c r="C67" s="270">
        <f>'8_2.1.18 SIS'!AU67</f>
        <v>0</v>
      </c>
      <c r="D67" s="60">
        <f>'Source Data'!O67</f>
        <v>11546.564897969161</v>
      </c>
      <c r="E67" s="65">
        <f t="shared" si="4"/>
        <v>0</v>
      </c>
      <c r="F67" s="65">
        <v>527.02354414153262</v>
      </c>
      <c r="G67" s="65">
        <f t="shared" si="15"/>
        <v>0</v>
      </c>
      <c r="H67" s="289"/>
      <c r="I67" s="60">
        <f>'Source Data'!I67</f>
        <v>381.62134806778147</v>
      </c>
      <c r="J67" s="65">
        <f t="shared" si="5"/>
        <v>0</v>
      </c>
      <c r="K67" s="289"/>
      <c r="L67" s="60">
        <f>'Source Data'!J67</f>
        <v>104.0785494730313</v>
      </c>
      <c r="M67" s="65">
        <f t="shared" si="6"/>
        <v>0</v>
      </c>
      <c r="N67" s="289"/>
      <c r="O67" s="60">
        <f>'Source Data'!K67</f>
        <v>2601.9637368257822</v>
      </c>
      <c r="P67" s="65">
        <f t="shared" si="7"/>
        <v>0</v>
      </c>
      <c r="Q67" s="289"/>
      <c r="R67" s="60">
        <f>'Source Data'!L67</f>
        <v>1040.7854947303128</v>
      </c>
      <c r="S67" s="65">
        <f t="shared" si="8"/>
        <v>0</v>
      </c>
      <c r="T67" s="92">
        <v>0</v>
      </c>
      <c r="U67" s="60"/>
      <c r="V67" s="60"/>
      <c r="W67" s="61">
        <f t="shared" si="9"/>
        <v>0</v>
      </c>
      <c r="X67" s="92">
        <f t="shared" si="2"/>
        <v>0</v>
      </c>
      <c r="Y67" s="65">
        <f t="shared" si="10"/>
        <v>0</v>
      </c>
      <c r="Z67" s="92">
        <f t="shared" si="11"/>
        <v>0</v>
      </c>
      <c r="AA67" s="60"/>
      <c r="AB67" s="92">
        <f t="shared" si="12"/>
        <v>0</v>
      </c>
      <c r="AC67" s="60"/>
      <c r="AD67" s="60">
        <f t="shared" si="13"/>
        <v>0</v>
      </c>
      <c r="AE67" s="92">
        <f t="shared" si="16"/>
        <v>0</v>
      </c>
      <c r="AF67" s="96">
        <f t="shared" si="14"/>
        <v>0</v>
      </c>
    </row>
    <row r="68" spans="1:32" ht="16.149999999999999" customHeight="1" x14ac:dyDescent="0.2">
      <c r="A68" s="54">
        <v>62</v>
      </c>
      <c r="B68" s="55" t="s">
        <v>66</v>
      </c>
      <c r="C68" s="271">
        <f>'8_2.1.18 SIS'!AU68</f>
        <v>45</v>
      </c>
      <c r="D68" s="56">
        <f>'Source Data'!O68</f>
        <v>6364.6799729981076</v>
      </c>
      <c r="E68" s="74">
        <f t="shared" si="4"/>
        <v>286410.59878491482</v>
      </c>
      <c r="F68" s="74">
        <v>527.02354414153262</v>
      </c>
      <c r="G68" s="74">
        <f t="shared" si="15"/>
        <v>23716.059486368969</v>
      </c>
      <c r="H68" s="290"/>
      <c r="I68" s="56">
        <f>'Source Data'!I68</f>
        <v>736.06666112665073</v>
      </c>
      <c r="J68" s="74">
        <f t="shared" si="5"/>
        <v>0</v>
      </c>
      <c r="K68" s="290"/>
      <c r="L68" s="56">
        <f>'Source Data'!J68</f>
        <v>200.74545303454113</v>
      </c>
      <c r="M68" s="74">
        <f t="shared" si="6"/>
        <v>0</v>
      </c>
      <c r="N68" s="290"/>
      <c r="O68" s="56">
        <f>'Source Data'!K68</f>
        <v>5018.6363258635274</v>
      </c>
      <c r="P68" s="74">
        <f t="shared" si="7"/>
        <v>0</v>
      </c>
      <c r="Q68" s="290"/>
      <c r="R68" s="56">
        <f>'Source Data'!L68</f>
        <v>2007.4545303454111</v>
      </c>
      <c r="S68" s="74">
        <f t="shared" si="8"/>
        <v>0</v>
      </c>
      <c r="T68" s="93">
        <v>364729</v>
      </c>
      <c r="U68" s="56"/>
      <c r="V68" s="56"/>
      <c r="W68" s="57">
        <f t="shared" si="9"/>
        <v>0</v>
      </c>
      <c r="X68" s="93">
        <f t="shared" si="2"/>
        <v>364729</v>
      </c>
      <c r="Y68" s="74">
        <f t="shared" si="10"/>
        <v>-912</v>
      </c>
      <c r="Z68" s="93">
        <f t="shared" si="11"/>
        <v>363817</v>
      </c>
      <c r="AA68" s="56"/>
      <c r="AB68" s="93">
        <f t="shared" si="12"/>
        <v>363817</v>
      </c>
      <c r="AC68" s="56"/>
      <c r="AD68" s="56">
        <f t="shared" si="13"/>
        <v>363817</v>
      </c>
      <c r="AE68" s="93">
        <f t="shared" si="16"/>
        <v>30318</v>
      </c>
      <c r="AF68" s="97">
        <f t="shared" si="14"/>
        <v>363817</v>
      </c>
    </row>
    <row r="69" spans="1:32" ht="16.149999999999999" customHeight="1" x14ac:dyDescent="0.2">
      <c r="A69" s="54">
        <v>63</v>
      </c>
      <c r="B69" s="55" t="s">
        <v>67</v>
      </c>
      <c r="C69" s="271">
        <f>'8_2.1.18 SIS'!AU69</f>
        <v>0</v>
      </c>
      <c r="D69" s="56">
        <f>'Source Data'!O69</f>
        <v>10420.176957072748</v>
      </c>
      <c r="E69" s="74">
        <f t="shared" si="4"/>
        <v>0</v>
      </c>
      <c r="F69" s="74">
        <v>527.02354414153262</v>
      </c>
      <c r="G69" s="74">
        <f t="shared" si="15"/>
        <v>0</v>
      </c>
      <c r="H69" s="290"/>
      <c r="I69" s="56">
        <f>'Source Data'!I69</f>
        <v>455.19374290754848</v>
      </c>
      <c r="J69" s="74">
        <f t="shared" si="5"/>
        <v>0</v>
      </c>
      <c r="K69" s="290"/>
      <c r="L69" s="56">
        <f>'Source Data'!J69</f>
        <v>124.14374806569505</v>
      </c>
      <c r="M69" s="74">
        <f t="shared" si="6"/>
        <v>0</v>
      </c>
      <c r="N69" s="290"/>
      <c r="O69" s="56">
        <f>'Source Data'!K69</f>
        <v>3103.5937016423763</v>
      </c>
      <c r="P69" s="74">
        <f t="shared" si="7"/>
        <v>0</v>
      </c>
      <c r="Q69" s="290"/>
      <c r="R69" s="56">
        <f>'Source Data'!L69</f>
        <v>1241.4374806569506</v>
      </c>
      <c r="S69" s="74">
        <f t="shared" si="8"/>
        <v>0</v>
      </c>
      <c r="T69" s="93">
        <v>0</v>
      </c>
      <c r="U69" s="56"/>
      <c r="V69" s="56"/>
      <c r="W69" s="57">
        <f t="shared" si="9"/>
        <v>0</v>
      </c>
      <c r="X69" s="93">
        <f t="shared" si="2"/>
        <v>0</v>
      </c>
      <c r="Y69" s="74">
        <f t="shared" si="10"/>
        <v>0</v>
      </c>
      <c r="Z69" s="93">
        <f t="shared" si="11"/>
        <v>0</v>
      </c>
      <c r="AA69" s="56"/>
      <c r="AB69" s="93">
        <f t="shared" si="12"/>
        <v>0</v>
      </c>
      <c r="AC69" s="56"/>
      <c r="AD69" s="56">
        <f t="shared" si="13"/>
        <v>0</v>
      </c>
      <c r="AE69" s="93">
        <f t="shared" si="16"/>
        <v>0</v>
      </c>
      <c r="AF69" s="97">
        <f t="shared" si="14"/>
        <v>0</v>
      </c>
    </row>
    <row r="70" spans="1:32" ht="16.149999999999999" customHeight="1" x14ac:dyDescent="0.2">
      <c r="A70" s="54">
        <v>64</v>
      </c>
      <c r="B70" s="55" t="s">
        <v>68</v>
      </c>
      <c r="C70" s="271">
        <f>'8_2.1.18 SIS'!AU70</f>
        <v>0</v>
      </c>
      <c r="D70" s="56">
        <f>'Source Data'!O70</f>
        <v>7636.9814951359776</v>
      </c>
      <c r="E70" s="74">
        <f t="shared" si="4"/>
        <v>0</v>
      </c>
      <c r="F70" s="74">
        <v>527.02354414153262</v>
      </c>
      <c r="G70" s="74">
        <f t="shared" si="15"/>
        <v>0</v>
      </c>
      <c r="H70" s="290"/>
      <c r="I70" s="56">
        <f>'Source Data'!I70</f>
        <v>700.71301031438645</v>
      </c>
      <c r="J70" s="74">
        <f t="shared" si="5"/>
        <v>0</v>
      </c>
      <c r="K70" s="290"/>
      <c r="L70" s="56">
        <f>'Source Data'!J70</f>
        <v>191.10354826755992</v>
      </c>
      <c r="M70" s="74">
        <f t="shared" si="6"/>
        <v>0</v>
      </c>
      <c r="N70" s="290"/>
      <c r="O70" s="56">
        <f>'Source Data'!K70</f>
        <v>4777.5887066889991</v>
      </c>
      <c r="P70" s="74">
        <f t="shared" si="7"/>
        <v>0</v>
      </c>
      <c r="Q70" s="290"/>
      <c r="R70" s="56">
        <f>'Source Data'!L70</f>
        <v>1911.0354826755995</v>
      </c>
      <c r="S70" s="74">
        <f t="shared" si="8"/>
        <v>0</v>
      </c>
      <c r="T70" s="93">
        <v>0</v>
      </c>
      <c r="U70" s="56"/>
      <c r="V70" s="56"/>
      <c r="W70" s="57">
        <f t="shared" si="9"/>
        <v>0</v>
      </c>
      <c r="X70" s="93">
        <f t="shared" si="2"/>
        <v>0</v>
      </c>
      <c r="Y70" s="74">
        <f t="shared" si="10"/>
        <v>0</v>
      </c>
      <c r="Z70" s="93">
        <f t="shared" si="11"/>
        <v>0</v>
      </c>
      <c r="AA70" s="56"/>
      <c r="AB70" s="93">
        <f t="shared" si="12"/>
        <v>0</v>
      </c>
      <c r="AC70" s="56"/>
      <c r="AD70" s="56">
        <f t="shared" si="13"/>
        <v>0</v>
      </c>
      <c r="AE70" s="93">
        <f t="shared" si="16"/>
        <v>0</v>
      </c>
      <c r="AF70" s="97">
        <f t="shared" si="14"/>
        <v>0</v>
      </c>
    </row>
    <row r="71" spans="1:32" ht="16.149999999999999" customHeight="1" x14ac:dyDescent="0.2">
      <c r="A71" s="49">
        <v>65</v>
      </c>
      <c r="B71" s="50" t="s">
        <v>69</v>
      </c>
      <c r="C71" s="272">
        <f>'8_2.1.18 SIS'!AU71</f>
        <v>1</v>
      </c>
      <c r="D71" s="51">
        <f>'Source Data'!O71</f>
        <v>8790.9861727809566</v>
      </c>
      <c r="E71" s="80">
        <f t="shared" si="4"/>
        <v>8790.9861727809566</v>
      </c>
      <c r="F71" s="80">
        <v>527.02354414153262</v>
      </c>
      <c r="G71" s="80">
        <f>$C71*F71</f>
        <v>527.02354414153262</v>
      </c>
      <c r="H71" s="291"/>
      <c r="I71" s="51">
        <f>'Source Data'!I71</f>
        <v>566.73400507501663</v>
      </c>
      <c r="J71" s="80">
        <f t="shared" si="5"/>
        <v>0</v>
      </c>
      <c r="K71" s="291"/>
      <c r="L71" s="51">
        <f>'Source Data'!J71</f>
        <v>154.56381956591363</v>
      </c>
      <c r="M71" s="80">
        <f t="shared" si="6"/>
        <v>0</v>
      </c>
      <c r="N71" s="291"/>
      <c r="O71" s="51">
        <f>'Source Data'!K71</f>
        <v>3864.0954891478409</v>
      </c>
      <c r="P71" s="80">
        <f t="shared" si="7"/>
        <v>0</v>
      </c>
      <c r="Q71" s="291"/>
      <c r="R71" s="51">
        <f>'Source Data'!L71</f>
        <v>1545.6381956591365</v>
      </c>
      <c r="S71" s="80">
        <f t="shared" si="8"/>
        <v>0</v>
      </c>
      <c r="T71" s="94">
        <v>9885</v>
      </c>
      <c r="U71" s="51"/>
      <c r="V71" s="51"/>
      <c r="W71" s="52">
        <f t="shared" si="9"/>
        <v>0</v>
      </c>
      <c r="X71" s="94">
        <f>W71+T71</f>
        <v>9885</v>
      </c>
      <c r="Y71" s="80">
        <f t="shared" si="10"/>
        <v>-25</v>
      </c>
      <c r="Z71" s="94">
        <f t="shared" si="11"/>
        <v>9860</v>
      </c>
      <c r="AA71" s="51"/>
      <c r="AB71" s="94">
        <f t="shared" si="12"/>
        <v>9860</v>
      </c>
      <c r="AC71" s="53"/>
      <c r="AD71" s="51">
        <f t="shared" si="13"/>
        <v>9860</v>
      </c>
      <c r="AE71" s="95">
        <f>ROUND(AD71/$AE$90,0)</f>
        <v>822</v>
      </c>
      <c r="AF71" s="95">
        <f t="shared" si="14"/>
        <v>9860</v>
      </c>
    </row>
    <row r="72" spans="1:32" ht="16.149999999999999" customHeight="1" x14ac:dyDescent="0.2">
      <c r="A72" s="58">
        <v>66</v>
      </c>
      <c r="B72" s="59" t="s">
        <v>70</v>
      </c>
      <c r="C72" s="270">
        <f>'8_2.1.18 SIS'!AU72</f>
        <v>0</v>
      </c>
      <c r="D72" s="60">
        <f>'Source Data'!O72</f>
        <v>8443.0652297845954</v>
      </c>
      <c r="E72" s="65">
        <f>C72*D72</f>
        <v>0</v>
      </c>
      <c r="F72" s="65">
        <v>527.02354414153262</v>
      </c>
      <c r="G72" s="65">
        <f>$C72*F72</f>
        <v>0</v>
      </c>
      <c r="H72" s="289"/>
      <c r="I72" s="60">
        <f>'Source Data'!I72</f>
        <v>655.4113591428079</v>
      </c>
      <c r="J72" s="65">
        <f>H72*I72</f>
        <v>0</v>
      </c>
      <c r="K72" s="289"/>
      <c r="L72" s="60">
        <f>'Source Data'!J72</f>
        <v>178.74855249349307</v>
      </c>
      <c r="M72" s="65">
        <f>K72*L72</f>
        <v>0</v>
      </c>
      <c r="N72" s="289"/>
      <c r="O72" s="60">
        <f>'Source Data'!K72</f>
        <v>4468.713812337327</v>
      </c>
      <c r="P72" s="65">
        <f>N72*O72</f>
        <v>0</v>
      </c>
      <c r="Q72" s="289"/>
      <c r="R72" s="60">
        <f>'Source Data'!L72</f>
        <v>1787.4855249349307</v>
      </c>
      <c r="S72" s="65">
        <f>Q72*R72</f>
        <v>0</v>
      </c>
      <c r="T72" s="92">
        <v>0</v>
      </c>
      <c r="U72" s="60"/>
      <c r="V72" s="60"/>
      <c r="W72" s="61">
        <f>U72+V72</f>
        <v>0</v>
      </c>
      <c r="X72" s="92">
        <f>W72+T72</f>
        <v>0</v>
      </c>
      <c r="Y72" s="65">
        <f>ROUND(X72*-0.25%,0)</f>
        <v>0</v>
      </c>
      <c r="Z72" s="92">
        <f>SUM(X72:Y72)</f>
        <v>0</v>
      </c>
      <c r="AA72" s="60"/>
      <c r="AB72" s="92">
        <f>ROUND(SUM(Z72:AA72),0)</f>
        <v>0</v>
      </c>
      <c r="AC72" s="60"/>
      <c r="AD72" s="60">
        <f>AB72-AC72</f>
        <v>0</v>
      </c>
      <c r="AE72" s="92">
        <f>ROUND(AD72/$AE$90,0)</f>
        <v>0</v>
      </c>
      <c r="AF72" s="96">
        <f>AB72</f>
        <v>0</v>
      </c>
    </row>
    <row r="73" spans="1:32" ht="16.149999999999999" customHeight="1" x14ac:dyDescent="0.2">
      <c r="A73" s="54">
        <v>67</v>
      </c>
      <c r="B73" s="55" t="s">
        <v>3</v>
      </c>
      <c r="C73" s="271">
        <f>'8_2.1.18 SIS'!AU73</f>
        <v>0</v>
      </c>
      <c r="D73" s="56">
        <f>'Source Data'!O73</f>
        <v>9673.8242965526533</v>
      </c>
      <c r="E73" s="74">
        <f>C73*D73</f>
        <v>0</v>
      </c>
      <c r="F73" s="74">
        <v>527.02354414153262</v>
      </c>
      <c r="G73" s="74">
        <f>$C73*F73</f>
        <v>0</v>
      </c>
      <c r="H73" s="290"/>
      <c r="I73" s="56">
        <f>'Source Data'!I73</f>
        <v>636.87839950514967</v>
      </c>
      <c r="J73" s="74">
        <f>H73*I73</f>
        <v>0</v>
      </c>
      <c r="K73" s="290"/>
      <c r="L73" s="56">
        <f>'Source Data'!J73</f>
        <v>173.6941089559499</v>
      </c>
      <c r="M73" s="74">
        <f>K73*L73</f>
        <v>0</v>
      </c>
      <c r="N73" s="290"/>
      <c r="O73" s="56">
        <f>'Source Data'!K73</f>
        <v>4342.3527238987472</v>
      </c>
      <c r="P73" s="74">
        <f>N73*O73</f>
        <v>0</v>
      </c>
      <c r="Q73" s="290"/>
      <c r="R73" s="56">
        <f>'Source Data'!L73</f>
        <v>1736.9410895594988</v>
      </c>
      <c r="S73" s="74">
        <f>Q73*R73</f>
        <v>0</v>
      </c>
      <c r="T73" s="93">
        <v>0</v>
      </c>
      <c r="U73" s="56"/>
      <c r="V73" s="56"/>
      <c r="W73" s="57">
        <f>U73+V73</f>
        <v>0</v>
      </c>
      <c r="X73" s="93">
        <f>W73+T73</f>
        <v>0</v>
      </c>
      <c r="Y73" s="74">
        <f>ROUND(X73*-0.25%,0)</f>
        <v>0</v>
      </c>
      <c r="Z73" s="93">
        <f>SUM(X73:Y73)</f>
        <v>0</v>
      </c>
      <c r="AA73" s="56"/>
      <c r="AB73" s="93">
        <f>ROUND(SUM(Z73:AA73),0)</f>
        <v>0</v>
      </c>
      <c r="AC73" s="56"/>
      <c r="AD73" s="56">
        <f>AB73-AC73</f>
        <v>0</v>
      </c>
      <c r="AE73" s="93">
        <f>ROUND(AD73/$AE$90,0)</f>
        <v>0</v>
      </c>
      <c r="AF73" s="97">
        <f>AB73</f>
        <v>0</v>
      </c>
    </row>
    <row r="74" spans="1:32" ht="16.149999999999999" customHeight="1" x14ac:dyDescent="0.2">
      <c r="A74" s="54">
        <v>68</v>
      </c>
      <c r="B74" s="55" t="s">
        <v>2</v>
      </c>
      <c r="C74" s="271">
        <f>'8_2.1.18 SIS'!AU74</f>
        <v>0</v>
      </c>
      <c r="D74" s="56">
        <f>'Source Data'!O74</f>
        <v>7481.7620018962161</v>
      </c>
      <c r="E74" s="74">
        <f>C74*D74</f>
        <v>0</v>
      </c>
      <c r="F74" s="74">
        <v>527.02354414153262</v>
      </c>
      <c r="G74" s="74">
        <f>$C74*F74</f>
        <v>0</v>
      </c>
      <c r="H74" s="290"/>
      <c r="I74" s="56">
        <f>'Source Data'!I74</f>
        <v>713.42471435529035</v>
      </c>
      <c r="J74" s="74">
        <f>H74*I74</f>
        <v>0</v>
      </c>
      <c r="K74" s="290"/>
      <c r="L74" s="56">
        <f>'Source Data'!J74</f>
        <v>194.5703766423519</v>
      </c>
      <c r="M74" s="74">
        <f>K74*L74</f>
        <v>0</v>
      </c>
      <c r="N74" s="290"/>
      <c r="O74" s="56">
        <f>'Source Data'!K74</f>
        <v>4864.2594160587978</v>
      </c>
      <c r="P74" s="74">
        <f>N74*O74</f>
        <v>0</v>
      </c>
      <c r="Q74" s="290"/>
      <c r="R74" s="56">
        <f>'Source Data'!L74</f>
        <v>1945.703766423519</v>
      </c>
      <c r="S74" s="74">
        <f>Q74*R74</f>
        <v>0</v>
      </c>
      <c r="T74" s="93">
        <v>0</v>
      </c>
      <c r="U74" s="56"/>
      <c r="V74" s="56"/>
      <c r="W74" s="57">
        <f>U74+V74</f>
        <v>0</v>
      </c>
      <c r="X74" s="93">
        <f>W74+T74</f>
        <v>0</v>
      </c>
      <c r="Y74" s="74">
        <f>ROUND(X74*-0.25%,0)</f>
        <v>0</v>
      </c>
      <c r="Z74" s="93">
        <f>SUM(X74:Y74)</f>
        <v>0</v>
      </c>
      <c r="AA74" s="56"/>
      <c r="AB74" s="93">
        <f>ROUND(SUM(Z74:AA74),0)</f>
        <v>0</v>
      </c>
      <c r="AC74" s="56"/>
      <c r="AD74" s="56">
        <f>AB74-AC74</f>
        <v>0</v>
      </c>
      <c r="AE74" s="93">
        <f>ROUND(AD74/$AE$90,0)</f>
        <v>0</v>
      </c>
      <c r="AF74" s="97">
        <f>AB74</f>
        <v>0</v>
      </c>
    </row>
    <row r="75" spans="1:32" ht="16.149999999999999" customHeight="1" x14ac:dyDescent="0.2">
      <c r="A75" s="54">
        <v>69</v>
      </c>
      <c r="B75" s="55" t="s">
        <v>75</v>
      </c>
      <c r="C75" s="271">
        <f>'8_2.1.18 SIS'!AU75</f>
        <v>0</v>
      </c>
      <c r="D75" s="56">
        <f>'Source Data'!O75</f>
        <v>8383.4560189471158</v>
      </c>
      <c r="E75" s="74">
        <f>C75*D75</f>
        <v>0</v>
      </c>
      <c r="F75" s="74">
        <v>527.02354414153262</v>
      </c>
      <c r="G75" s="74">
        <f>$C75*F75</f>
        <v>0</v>
      </c>
      <c r="H75" s="290"/>
      <c r="I75" s="56">
        <f>'Source Data'!I75</f>
        <v>701.91738105393551</v>
      </c>
      <c r="J75" s="74">
        <f>H75*I75</f>
        <v>0</v>
      </c>
      <c r="K75" s="290"/>
      <c r="L75" s="56">
        <f>'Source Data'!J75</f>
        <v>191.43201301470964</v>
      </c>
      <c r="M75" s="74">
        <f>K75*L75</f>
        <v>0</v>
      </c>
      <c r="N75" s="290"/>
      <c r="O75" s="56">
        <f>'Source Data'!K75</f>
        <v>4785.8003253677416</v>
      </c>
      <c r="P75" s="74">
        <f>N75*O75</f>
        <v>0</v>
      </c>
      <c r="Q75" s="290"/>
      <c r="R75" s="56">
        <f>'Source Data'!L75</f>
        <v>1914.3201301470965</v>
      </c>
      <c r="S75" s="74">
        <f>Q75*R75</f>
        <v>0</v>
      </c>
      <c r="T75" s="93">
        <v>0</v>
      </c>
      <c r="U75" s="56"/>
      <c r="V75" s="56"/>
      <c r="W75" s="57">
        <f>U75+V75</f>
        <v>0</v>
      </c>
      <c r="X75" s="93">
        <f>W75+T75</f>
        <v>0</v>
      </c>
      <c r="Y75" s="74">
        <f>ROUND(X75*-0.25%,0)</f>
        <v>0</v>
      </c>
      <c r="Z75" s="93">
        <f>SUM(X75:Y75)</f>
        <v>0</v>
      </c>
      <c r="AA75" s="56"/>
      <c r="AB75" s="93">
        <f>ROUND(SUM(Z75:AA75),0)</f>
        <v>0</v>
      </c>
      <c r="AC75" s="56"/>
      <c r="AD75" s="56">
        <f>AB75-AC75</f>
        <v>0</v>
      </c>
      <c r="AE75" s="93">
        <f>ROUND(AD75/$AE$90,0)</f>
        <v>0</v>
      </c>
      <c r="AF75" s="97">
        <f>AB75</f>
        <v>0</v>
      </c>
    </row>
    <row r="76" spans="1:32" s="123" customFormat="1" ht="16.149999999999999" customHeight="1" thickBot="1" x14ac:dyDescent="0.25">
      <c r="A76" s="1402" t="s">
        <v>460</v>
      </c>
      <c r="B76" s="1408"/>
      <c r="C76" s="292">
        <f>SUM(C7:C75)</f>
        <v>866</v>
      </c>
      <c r="D76" s="252"/>
      <c r="E76" s="282">
        <f>SUM(E7:E75)</f>
        <v>6666601.2119332459</v>
      </c>
      <c r="F76" s="282">
        <v>527.02354414153262</v>
      </c>
      <c r="G76" s="282">
        <f>SUM(G7:G75)</f>
        <v>456402.38922656729</v>
      </c>
      <c r="H76" s="292">
        <v>661</v>
      </c>
      <c r="I76" s="252"/>
      <c r="J76" s="282">
        <v>408604.77892406372</v>
      </c>
      <c r="K76" s="292">
        <v>317</v>
      </c>
      <c r="L76" s="252"/>
      <c r="M76" s="282">
        <v>53455.66713855906</v>
      </c>
      <c r="N76" s="292">
        <v>73</v>
      </c>
      <c r="O76" s="252"/>
      <c r="P76" s="282">
        <v>308728.16971474682</v>
      </c>
      <c r="Q76" s="292">
        <v>15</v>
      </c>
      <c r="R76" s="252"/>
      <c r="S76" s="282">
        <v>25890.066380925276</v>
      </c>
      <c r="T76" s="293">
        <f t="shared" ref="T76:AF76" si="17">SUM(T7:T75)</f>
        <v>7919681</v>
      </c>
      <c r="U76" s="252">
        <f t="shared" si="17"/>
        <v>0</v>
      </c>
      <c r="V76" s="252">
        <f t="shared" si="17"/>
        <v>0</v>
      </c>
      <c r="W76" s="294">
        <f t="shared" si="17"/>
        <v>0</v>
      </c>
      <c r="X76" s="293">
        <f t="shared" si="17"/>
        <v>7919681</v>
      </c>
      <c r="Y76" s="282">
        <f t="shared" si="17"/>
        <v>-19800</v>
      </c>
      <c r="Z76" s="293">
        <f t="shared" si="17"/>
        <v>7899881</v>
      </c>
      <c r="AA76" s="282">
        <f t="shared" si="17"/>
        <v>0</v>
      </c>
      <c r="AB76" s="293">
        <f t="shared" si="17"/>
        <v>7899881</v>
      </c>
      <c r="AC76" s="252">
        <f t="shared" si="17"/>
        <v>0</v>
      </c>
      <c r="AD76" s="252">
        <f t="shared" si="17"/>
        <v>7899881</v>
      </c>
      <c r="AE76" s="293">
        <f t="shared" si="17"/>
        <v>658323</v>
      </c>
      <c r="AF76" s="249">
        <f t="shared" si="17"/>
        <v>7899881</v>
      </c>
    </row>
    <row r="77" spans="1:32" s="123" customFormat="1" ht="12.75" customHeight="1" thickTop="1" x14ac:dyDescent="0.2">
      <c r="A77" s="1409" t="s">
        <v>410</v>
      </c>
      <c r="B77" s="1410"/>
      <c r="C77" s="301"/>
      <c r="D77" s="279"/>
      <c r="E77" s="279"/>
      <c r="F77" s="279"/>
      <c r="G77" s="279"/>
      <c r="H77" s="301"/>
      <c r="I77" s="279"/>
      <c r="J77" s="279"/>
      <c r="K77" s="301"/>
      <c r="L77" s="279"/>
      <c r="M77" s="279"/>
      <c r="N77" s="301"/>
      <c r="O77" s="279"/>
      <c r="P77" s="279"/>
      <c r="Q77" s="301"/>
      <c r="R77" s="279"/>
      <c r="S77" s="279"/>
      <c r="T77" s="279"/>
      <c r="U77" s="279"/>
      <c r="V77" s="279"/>
      <c r="W77" s="279"/>
      <c r="X77" s="279"/>
      <c r="Y77" s="279"/>
      <c r="Z77" s="279"/>
      <c r="AA77" s="279"/>
      <c r="AB77" s="279"/>
      <c r="AC77" s="279"/>
      <c r="AD77" s="279"/>
      <c r="AE77" s="279"/>
      <c r="AF77" s="279"/>
    </row>
    <row r="78" spans="1:32" s="123" customFormat="1" ht="16.149999999999999" customHeight="1" x14ac:dyDescent="0.2">
      <c r="A78" s="1406" t="s">
        <v>411</v>
      </c>
      <c r="B78" s="1407"/>
      <c r="C78" s="170"/>
      <c r="D78" s="168"/>
      <c r="E78" s="168"/>
      <c r="F78" s="168"/>
      <c r="G78" s="168"/>
      <c r="H78" s="170"/>
      <c r="I78" s="168"/>
      <c r="J78" s="168"/>
      <c r="K78" s="170"/>
      <c r="L78" s="168"/>
      <c r="M78" s="168"/>
      <c r="N78" s="170"/>
      <c r="O78" s="168"/>
      <c r="P78" s="168"/>
      <c r="Q78" s="170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97">
        <f>VLOOKUP($A$88,'4_Level 4'!$A$78:$R$214,5,FALSE)</f>
        <v>0</v>
      </c>
      <c r="AC78" s="173"/>
      <c r="AD78" s="168">
        <f>AB78-AC78</f>
        <v>0</v>
      </c>
      <c r="AE78" s="97">
        <f>ROUND(AD78/$AE$90,0)</f>
        <v>0</v>
      </c>
      <c r="AF78" s="97">
        <f>VLOOKUP($A$88,'4_Level 4'!$A$78:$R$214,5,FALSE)</f>
        <v>0</v>
      </c>
    </row>
    <row r="79" spans="1:32" s="123" customFormat="1" ht="16.149999999999999" customHeight="1" x14ac:dyDescent="0.2">
      <c r="A79" s="1404" t="s">
        <v>430</v>
      </c>
      <c r="B79" s="1405"/>
      <c r="C79" s="170"/>
      <c r="D79" s="168"/>
      <c r="E79" s="168"/>
      <c r="F79" s="168"/>
      <c r="G79" s="168"/>
      <c r="H79" s="170"/>
      <c r="I79" s="168"/>
      <c r="J79" s="168"/>
      <c r="K79" s="170"/>
      <c r="L79" s="168"/>
      <c r="M79" s="168"/>
      <c r="N79" s="170"/>
      <c r="O79" s="168"/>
      <c r="P79" s="168"/>
      <c r="Q79" s="170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72"/>
      <c r="AC79" s="173"/>
      <c r="AD79" s="168"/>
      <c r="AE79" s="172"/>
      <c r="AF79" s="97">
        <f>VLOOKUP($A$88,'4_Level 4'!$A$78:$R$214,10,FALSE)</f>
        <v>0</v>
      </c>
    </row>
    <row r="80" spans="1:32" ht="16.149999999999999" customHeight="1" x14ac:dyDescent="0.2">
      <c r="A80" s="1417" t="s">
        <v>1544</v>
      </c>
      <c r="B80" s="1418"/>
      <c r="C80" s="170"/>
      <c r="D80" s="168"/>
      <c r="E80" s="168"/>
      <c r="F80" s="168"/>
      <c r="G80" s="168"/>
      <c r="H80" s="170"/>
      <c r="I80" s="168"/>
      <c r="J80" s="168"/>
      <c r="K80" s="170"/>
      <c r="L80" s="168"/>
      <c r="M80" s="168"/>
      <c r="N80" s="170"/>
      <c r="O80" s="168"/>
      <c r="P80" s="168"/>
      <c r="Q80" s="170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97">
        <f>VLOOKUP($A$88,'4_Level 4'!$A$78:$R$214,12,FALSE)</f>
        <v>13923</v>
      </c>
      <c r="AC80" s="173"/>
      <c r="AD80" s="168">
        <f>AB80-AC80</f>
        <v>13923</v>
      </c>
      <c r="AE80" s="97">
        <f>ROUND(AD80/$AE$90,0)</f>
        <v>1160</v>
      </c>
      <c r="AF80" s="97">
        <f>VLOOKUP($A$88,'4_Level 4'!$A$78:$R$214,12,FALSE)</f>
        <v>13923</v>
      </c>
    </row>
    <row r="81" spans="1:32" s="123" customFormat="1" ht="16.149999999999999" customHeight="1" x14ac:dyDescent="0.2">
      <c r="A81" s="1417" t="s">
        <v>429</v>
      </c>
      <c r="B81" s="1418"/>
      <c r="C81" s="170"/>
      <c r="D81" s="168"/>
      <c r="E81" s="168"/>
      <c r="F81" s="168"/>
      <c r="G81" s="168"/>
      <c r="H81" s="170"/>
      <c r="I81" s="168"/>
      <c r="J81" s="168"/>
      <c r="K81" s="170"/>
      <c r="L81" s="168"/>
      <c r="M81" s="168"/>
      <c r="N81" s="170"/>
      <c r="O81" s="168"/>
      <c r="P81" s="168"/>
      <c r="Q81" s="170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72"/>
      <c r="AC81" s="173"/>
      <c r="AD81" s="168"/>
      <c r="AE81" s="172"/>
      <c r="AF81" s="97">
        <f>VLOOKUP($A$88,'4_Level 4'!$A$78:$R$214,13,FALSE)</f>
        <v>0</v>
      </c>
    </row>
    <row r="82" spans="1:32" s="123" customFormat="1" ht="16.149999999999999" customHeight="1" x14ac:dyDescent="0.2">
      <c r="A82" s="1415" t="s">
        <v>254</v>
      </c>
      <c r="B82" s="1416"/>
      <c r="C82" s="171"/>
      <c r="D82" s="169"/>
      <c r="E82" s="169"/>
      <c r="F82" s="169"/>
      <c r="G82" s="169"/>
      <c r="H82" s="171"/>
      <c r="I82" s="169"/>
      <c r="J82" s="169"/>
      <c r="K82" s="171"/>
      <c r="L82" s="169"/>
      <c r="M82" s="169"/>
      <c r="N82" s="171"/>
      <c r="O82" s="169"/>
      <c r="P82" s="169"/>
      <c r="Q82" s="171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95">
        <f>VLOOKUP($A$88,'4_Level 4'!$A$78:$R$214,17,FALSE)</f>
        <v>23305</v>
      </c>
      <c r="AC82" s="53"/>
      <c r="AD82" s="169">
        <f>AB82-AC82</f>
        <v>23305</v>
      </c>
      <c r="AE82" s="95">
        <f>ROUND(AD82/$AE$90,0)</f>
        <v>1942</v>
      </c>
      <c r="AF82" s="95">
        <f>VLOOKUP($A$88,'4_Level 4'!$A$78:$R$214,17,FALSE)</f>
        <v>23305</v>
      </c>
    </row>
    <row r="83" spans="1:32" s="123" customFormat="1" ht="16.149999999999999" customHeight="1" thickBot="1" x14ac:dyDescent="0.25">
      <c r="A83" s="1402" t="s">
        <v>461</v>
      </c>
      <c r="B83" s="1403"/>
      <c r="C83" s="248">
        <f>SUM(C76:C82)</f>
        <v>866</v>
      </c>
      <c r="D83" s="247"/>
      <c r="E83" s="273">
        <f>SUM(E76:E82)</f>
        <v>6666601.2119332459</v>
      </c>
      <c r="F83" s="273"/>
      <c r="G83" s="273">
        <f>SUM(G76:G82)</f>
        <v>456402.38922656729</v>
      </c>
      <c r="H83" s="248">
        <v>661</v>
      </c>
      <c r="I83" s="247"/>
      <c r="J83" s="273">
        <v>408604.77892406372</v>
      </c>
      <c r="K83" s="248">
        <v>317</v>
      </c>
      <c r="L83" s="247"/>
      <c r="M83" s="273">
        <v>53455.66713855906</v>
      </c>
      <c r="N83" s="248">
        <v>73</v>
      </c>
      <c r="O83" s="247"/>
      <c r="P83" s="273">
        <v>308728.16971474682</v>
      </c>
      <c r="Q83" s="248">
        <v>15</v>
      </c>
      <c r="R83" s="247"/>
      <c r="S83" s="273">
        <v>25890.066380925276</v>
      </c>
      <c r="T83" s="247">
        <f t="shared" ref="T83:AF83" si="18">SUM(T76:T82)</f>
        <v>7919681</v>
      </c>
      <c r="U83" s="247">
        <f t="shared" si="18"/>
        <v>0</v>
      </c>
      <c r="V83" s="247">
        <f t="shared" si="18"/>
        <v>0</v>
      </c>
      <c r="W83" s="247">
        <f t="shared" si="18"/>
        <v>0</v>
      </c>
      <c r="X83" s="247">
        <f t="shared" si="18"/>
        <v>7919681</v>
      </c>
      <c r="Y83" s="247">
        <f t="shared" si="18"/>
        <v>-19800</v>
      </c>
      <c r="Z83" s="247">
        <f t="shared" si="18"/>
        <v>7899881</v>
      </c>
      <c r="AA83" s="273">
        <f t="shared" si="18"/>
        <v>0</v>
      </c>
      <c r="AB83" s="249">
        <f t="shared" si="18"/>
        <v>7937109</v>
      </c>
      <c r="AC83" s="247">
        <f t="shared" si="18"/>
        <v>0</v>
      </c>
      <c r="AD83" s="247">
        <f t="shared" si="18"/>
        <v>7937109</v>
      </c>
      <c r="AE83" s="249">
        <f t="shared" si="18"/>
        <v>661425</v>
      </c>
      <c r="AF83" s="249">
        <f t="shared" si="18"/>
        <v>7937109</v>
      </c>
    </row>
    <row r="84" spans="1:32" ht="8.4499999999999993" customHeight="1" thickTop="1" x14ac:dyDescent="0.2">
      <c r="D84" s="116"/>
      <c r="E84" s="116"/>
      <c r="F84" s="116"/>
      <c r="G84" s="116"/>
      <c r="H84" s="116"/>
      <c r="I84" s="116"/>
      <c r="J84" s="116"/>
      <c r="K84" s="116"/>
      <c r="L84" s="116"/>
      <c r="M84" s="116"/>
      <c r="N84" s="116"/>
      <c r="O84" s="116"/>
      <c r="P84" s="116"/>
      <c r="Q84" s="116"/>
      <c r="R84" s="116"/>
      <c r="S84" s="116"/>
      <c r="T84" s="116"/>
      <c r="U84" s="116"/>
      <c r="V84" s="116"/>
      <c r="W84" s="116"/>
      <c r="X84" s="116"/>
      <c r="AA84" s="116"/>
      <c r="AB84" s="116"/>
      <c r="AC84" s="116"/>
      <c r="AD84" s="116"/>
      <c r="AE84" s="116"/>
      <c r="AF84" s="116"/>
    </row>
    <row r="85" spans="1:32" ht="8.4499999999999993" customHeight="1" x14ac:dyDescent="0.2"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6"/>
      <c r="R85" s="116"/>
      <c r="S85" s="116"/>
      <c r="T85" s="116"/>
      <c r="U85" s="116"/>
      <c r="V85" s="116"/>
      <c r="W85" s="116"/>
      <c r="X85" s="116"/>
      <c r="AA85" s="116"/>
      <c r="AB85" s="116"/>
      <c r="AC85" s="116"/>
      <c r="AD85" s="116"/>
      <c r="AE85" s="116"/>
      <c r="AF85" s="116"/>
    </row>
    <row r="86" spans="1:32" ht="13.9" customHeight="1" x14ac:dyDescent="0.2"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6"/>
      <c r="R86" s="116"/>
      <c r="S86" s="116"/>
      <c r="T86" s="116"/>
      <c r="U86" s="116"/>
      <c r="V86" s="116"/>
      <c r="W86" s="116"/>
      <c r="X86" s="116"/>
      <c r="AA86" s="116"/>
      <c r="AB86" s="116"/>
      <c r="AC86" s="116"/>
      <c r="AD86" s="116"/>
      <c r="AE86" s="116"/>
      <c r="AF86" s="116"/>
    </row>
    <row r="87" spans="1:32" ht="13.9" customHeight="1" x14ac:dyDescent="0.2">
      <c r="F87" s="1387"/>
      <c r="G87" s="1387"/>
      <c r="L87"/>
      <c r="M87"/>
      <c r="N87"/>
      <c r="O87"/>
      <c r="P87"/>
      <c r="Q87"/>
      <c r="R87"/>
      <c r="S87"/>
    </row>
    <row r="88" spans="1:32" x14ac:dyDescent="0.2">
      <c r="A88" s="108">
        <v>336001</v>
      </c>
      <c r="F88" s="1388"/>
      <c r="G88" s="1388"/>
      <c r="L88"/>
      <c r="M88"/>
      <c r="N88"/>
      <c r="O88"/>
      <c r="P88"/>
      <c r="Q88"/>
      <c r="R88"/>
      <c r="S88"/>
      <c r="Y88" s="116"/>
      <c r="Z88" s="274"/>
    </row>
    <row r="89" spans="1:32" x14ac:dyDescent="0.2">
      <c r="Y89" s="116"/>
      <c r="Z89" s="274"/>
    </row>
    <row r="90" spans="1:32" x14ac:dyDescent="0.2">
      <c r="AE90" s="108">
        <v>12</v>
      </c>
    </row>
  </sheetData>
  <mergeCells count="32">
    <mergeCell ref="A78:B78"/>
    <mergeCell ref="X2:X3"/>
    <mergeCell ref="Y2:Y3"/>
    <mergeCell ref="A1:B3"/>
    <mergeCell ref="N2:P2"/>
    <mergeCell ref="K1:T1"/>
    <mergeCell ref="U1:AA1"/>
    <mergeCell ref="A76:B76"/>
    <mergeCell ref="A77:B77"/>
    <mergeCell ref="T2:T3"/>
    <mergeCell ref="U2:W2"/>
    <mergeCell ref="D2:G2"/>
    <mergeCell ref="H2:J2"/>
    <mergeCell ref="K2:M2"/>
    <mergeCell ref="A79:B79"/>
    <mergeCell ref="A80:B80"/>
    <mergeCell ref="A81:B81"/>
    <mergeCell ref="A82:B82"/>
    <mergeCell ref="A83:B83"/>
    <mergeCell ref="AB1:AF1"/>
    <mergeCell ref="F87:F88"/>
    <mergeCell ref="G87:G88"/>
    <mergeCell ref="AD2:AD3"/>
    <mergeCell ref="AE2:AE3"/>
    <mergeCell ref="AF2:AF3"/>
    <mergeCell ref="C1:J1"/>
    <mergeCell ref="AB2:AB3"/>
    <mergeCell ref="AC2:AC3"/>
    <mergeCell ref="C2:C3"/>
    <mergeCell ref="Z2:Z3"/>
    <mergeCell ref="AA2:AA3"/>
    <mergeCell ref="Q2:S2"/>
  </mergeCells>
  <printOptions horizontalCentered="1"/>
  <pageMargins left="0.3" right="0.3" top="0.55000000000000004" bottom="0.45" header="0.25" footer="0.25"/>
  <pageSetup paperSize="5" scale="65" firstPageNumber="50" fitToWidth="0" orientation="portrait" r:id="rId1"/>
  <headerFooter alignWithMargins="0">
    <oddHeader>&amp;L&amp;"Arial,Bold"&amp;18&amp;K000000FY2018-19 Budget Letter</oddHeader>
    <oddFooter>&amp;R&amp;P</oddFooter>
  </headerFooter>
  <colBreaks count="3" manualBreakCount="3">
    <brk id="10" max="1048575" man="1"/>
    <brk id="20" max="1048575" man="1"/>
    <brk id="27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F90"/>
  <sheetViews>
    <sheetView view="pageBreakPreview" zoomScaleNormal="100" zoomScaleSheetLayoutView="100" workbookViewId="0">
      <pane xSplit="2" ySplit="6" topLeftCell="Q7" activePane="bottomRight" state="frozen"/>
      <selection activeCell="M18" sqref="M18"/>
      <selection pane="topRight" activeCell="M18" sqref="M18"/>
      <selection pane="bottomLeft" activeCell="M18" sqref="M18"/>
      <selection pane="bottomRight" activeCell="M18" sqref="M18"/>
    </sheetView>
  </sheetViews>
  <sheetFormatPr defaultColWidth="8.85546875" defaultRowHeight="12.75" x14ac:dyDescent="0.2"/>
  <cols>
    <col min="1" max="1" width="5" style="108" customWidth="1"/>
    <col min="2" max="2" width="27.42578125" style="108" customWidth="1"/>
    <col min="3" max="3" width="12.140625" style="108" bestFit="1" customWidth="1"/>
    <col min="4" max="4" width="10" style="108" customWidth="1"/>
    <col min="5" max="5" width="14.140625" style="108" customWidth="1"/>
    <col min="6" max="6" width="10" style="108" customWidth="1"/>
    <col min="7" max="7" width="14.140625" style="108" customWidth="1"/>
    <col min="8" max="8" width="11.5703125" style="108" customWidth="1"/>
    <col min="9" max="9" width="10" style="108" customWidth="1"/>
    <col min="10" max="10" width="11.28515625" style="108" customWidth="1"/>
    <col min="11" max="11" width="11.5703125" style="108" customWidth="1"/>
    <col min="12" max="12" width="10" style="108" customWidth="1"/>
    <col min="13" max="13" width="11.28515625" style="108" customWidth="1"/>
    <col min="14" max="14" width="11.5703125" style="108" customWidth="1"/>
    <col min="15" max="15" width="10" style="108" customWidth="1"/>
    <col min="16" max="16" width="11.28515625" style="108" customWidth="1"/>
    <col min="17" max="17" width="11.5703125" style="108" customWidth="1"/>
    <col min="18" max="18" width="10" style="108" customWidth="1"/>
    <col min="19" max="19" width="11.28515625" style="108" customWidth="1"/>
    <col min="20" max="20" width="13.140625" style="108" customWidth="1"/>
    <col min="21" max="24" width="14.85546875" style="108" customWidth="1"/>
    <col min="25" max="25" width="12.7109375" style="108" customWidth="1"/>
    <col min="26" max="26" width="14.85546875" style="108" customWidth="1"/>
    <col min="27" max="27" width="16.28515625" style="108" customWidth="1"/>
    <col min="28" max="28" width="17.28515625" style="108" bestFit="1" customWidth="1"/>
    <col min="29" max="31" width="15.28515625" style="108" customWidth="1"/>
    <col min="32" max="32" width="18.85546875" style="108" customWidth="1"/>
    <col min="33" max="16384" width="8.85546875" style="108"/>
  </cols>
  <sheetData>
    <row r="1" spans="1:32" ht="19.899999999999999" customHeight="1" x14ac:dyDescent="0.2">
      <c r="A1" s="1411" t="s">
        <v>489</v>
      </c>
      <c r="B1" s="1394"/>
      <c r="C1" s="1379" t="s">
        <v>315</v>
      </c>
      <c r="D1" s="1380"/>
      <c r="E1" s="1380"/>
      <c r="F1" s="1380"/>
      <c r="G1" s="1380"/>
      <c r="H1" s="1380"/>
      <c r="I1" s="1380"/>
      <c r="J1" s="1381"/>
      <c r="K1" s="1412" t="s">
        <v>315</v>
      </c>
      <c r="L1" s="1413"/>
      <c r="M1" s="1413"/>
      <c r="N1" s="1413"/>
      <c r="O1" s="1413"/>
      <c r="P1" s="1413"/>
      <c r="Q1" s="1413"/>
      <c r="R1" s="1413"/>
      <c r="S1" s="1413"/>
      <c r="T1" s="1414"/>
      <c r="U1" s="1379" t="s">
        <v>315</v>
      </c>
      <c r="V1" s="1380"/>
      <c r="W1" s="1380"/>
      <c r="X1" s="1380"/>
      <c r="Y1" s="1380"/>
      <c r="Z1" s="1380"/>
      <c r="AA1" s="1381"/>
      <c r="AB1" s="1379" t="s">
        <v>315</v>
      </c>
      <c r="AC1" s="1380"/>
      <c r="AD1" s="1380"/>
      <c r="AE1" s="1380"/>
      <c r="AF1" s="1381"/>
    </row>
    <row r="2" spans="1:32" ht="30" customHeight="1" x14ac:dyDescent="0.2">
      <c r="A2" s="1395"/>
      <c r="B2" s="1396"/>
      <c r="C2" s="1386" t="s">
        <v>1284</v>
      </c>
      <c r="D2" s="1376" t="s">
        <v>726</v>
      </c>
      <c r="E2" s="1377"/>
      <c r="F2" s="1377"/>
      <c r="G2" s="1378"/>
      <c r="H2" s="1376" t="s">
        <v>1378</v>
      </c>
      <c r="I2" s="1390"/>
      <c r="J2" s="1391"/>
      <c r="K2" s="1376" t="s">
        <v>1375</v>
      </c>
      <c r="L2" s="1390"/>
      <c r="M2" s="1391"/>
      <c r="N2" s="1376" t="s">
        <v>1376</v>
      </c>
      <c r="O2" s="1390"/>
      <c r="P2" s="1391"/>
      <c r="Q2" s="1376" t="s">
        <v>1377</v>
      </c>
      <c r="R2" s="1390"/>
      <c r="S2" s="1391"/>
      <c r="T2" s="1386" t="s">
        <v>501</v>
      </c>
      <c r="U2" s="1392" t="s">
        <v>230</v>
      </c>
      <c r="V2" s="1392"/>
      <c r="W2" s="1392"/>
      <c r="X2" s="1386" t="s">
        <v>502</v>
      </c>
      <c r="Y2" s="1387" t="s">
        <v>452</v>
      </c>
      <c r="Z2" s="1387" t="s">
        <v>503</v>
      </c>
      <c r="AA2" s="1400" t="s">
        <v>1321</v>
      </c>
      <c r="AB2" s="1386" t="s">
        <v>1384</v>
      </c>
      <c r="AC2" s="1386" t="s">
        <v>270</v>
      </c>
      <c r="AD2" s="1386" t="s">
        <v>271</v>
      </c>
      <c r="AE2" s="1386" t="s">
        <v>233</v>
      </c>
      <c r="AF2" s="1386" t="s">
        <v>1385</v>
      </c>
    </row>
    <row r="3" spans="1:32" ht="94.5" customHeight="1" x14ac:dyDescent="0.2">
      <c r="A3" s="1397"/>
      <c r="B3" s="1398"/>
      <c r="C3" s="1399"/>
      <c r="D3" s="774" t="s">
        <v>454</v>
      </c>
      <c r="E3" s="774" t="s">
        <v>728</v>
      </c>
      <c r="F3" s="774" t="s">
        <v>454</v>
      </c>
      <c r="G3" s="774" t="s">
        <v>727</v>
      </c>
      <c r="H3" s="1005" t="s">
        <v>1283</v>
      </c>
      <c r="I3" s="774" t="s">
        <v>454</v>
      </c>
      <c r="J3" s="774" t="s">
        <v>325</v>
      </c>
      <c r="K3" s="1005" t="s">
        <v>1282</v>
      </c>
      <c r="L3" s="774" t="s">
        <v>454</v>
      </c>
      <c r="M3" s="774" t="s">
        <v>325</v>
      </c>
      <c r="N3" s="1005" t="s">
        <v>1281</v>
      </c>
      <c r="O3" s="774" t="s">
        <v>454</v>
      </c>
      <c r="P3" s="774" t="s">
        <v>325</v>
      </c>
      <c r="Q3" s="1005" t="s">
        <v>1281</v>
      </c>
      <c r="R3" s="774" t="s">
        <v>454</v>
      </c>
      <c r="S3" s="774" t="s">
        <v>325</v>
      </c>
      <c r="T3" s="1386"/>
      <c r="U3" s="775" t="s">
        <v>1279</v>
      </c>
      <c r="V3" s="775" t="s">
        <v>1280</v>
      </c>
      <c r="W3" s="775" t="s">
        <v>232</v>
      </c>
      <c r="X3" s="1386"/>
      <c r="Y3" s="1388"/>
      <c r="Z3" s="1388"/>
      <c r="AA3" s="1401"/>
      <c r="AB3" s="1386"/>
      <c r="AC3" s="1386"/>
      <c r="AD3" s="1386"/>
      <c r="AE3" s="1386"/>
      <c r="AF3" s="1386"/>
    </row>
    <row r="4" spans="1:32" ht="14.25" customHeight="1" x14ac:dyDescent="0.2">
      <c r="A4" s="285"/>
      <c r="B4" s="286"/>
      <c r="C4" s="287">
        <v>1</v>
      </c>
      <c r="D4" s="287">
        <f t="shared" ref="D4:AA4" si="0">C4+1</f>
        <v>2</v>
      </c>
      <c r="E4" s="287">
        <f t="shared" si="0"/>
        <v>3</v>
      </c>
      <c r="F4" s="287">
        <f>E4+1</f>
        <v>4</v>
      </c>
      <c r="G4" s="287">
        <f>F4+1</f>
        <v>5</v>
      </c>
      <c r="H4" s="287">
        <f>G4+1</f>
        <v>6</v>
      </c>
      <c r="I4" s="287">
        <f t="shared" si="0"/>
        <v>7</v>
      </c>
      <c r="J4" s="287">
        <f t="shared" si="0"/>
        <v>8</v>
      </c>
      <c r="K4" s="287">
        <f t="shared" si="0"/>
        <v>9</v>
      </c>
      <c r="L4" s="287">
        <f t="shared" si="0"/>
        <v>10</v>
      </c>
      <c r="M4" s="287">
        <f t="shared" si="0"/>
        <v>11</v>
      </c>
      <c r="N4" s="287">
        <f t="shared" si="0"/>
        <v>12</v>
      </c>
      <c r="O4" s="287">
        <f t="shared" si="0"/>
        <v>13</v>
      </c>
      <c r="P4" s="287">
        <f t="shared" si="0"/>
        <v>14</v>
      </c>
      <c r="Q4" s="287">
        <f t="shared" si="0"/>
        <v>15</v>
      </c>
      <c r="R4" s="287">
        <f t="shared" si="0"/>
        <v>16</v>
      </c>
      <c r="S4" s="287">
        <f t="shared" si="0"/>
        <v>17</v>
      </c>
      <c r="T4" s="287">
        <f t="shared" si="0"/>
        <v>18</v>
      </c>
      <c r="U4" s="287">
        <f t="shared" si="0"/>
        <v>19</v>
      </c>
      <c r="V4" s="287">
        <f t="shared" si="0"/>
        <v>20</v>
      </c>
      <c r="W4" s="287">
        <f t="shared" si="0"/>
        <v>21</v>
      </c>
      <c r="X4" s="287">
        <f t="shared" si="0"/>
        <v>22</v>
      </c>
      <c r="Y4" s="287">
        <f t="shared" si="0"/>
        <v>23</v>
      </c>
      <c r="Z4" s="287">
        <f t="shared" si="0"/>
        <v>24</v>
      </c>
      <c r="AA4" s="287">
        <f t="shared" si="0"/>
        <v>25</v>
      </c>
      <c r="AB4" s="287">
        <f>AA4+1</f>
        <v>26</v>
      </c>
      <c r="AC4" s="287">
        <f>AB4+1</f>
        <v>27</v>
      </c>
      <c r="AD4" s="287">
        <f>AC4+1</f>
        <v>28</v>
      </c>
      <c r="AE4" s="287">
        <f>AD4+1</f>
        <v>29</v>
      </c>
      <c r="AF4" s="287">
        <f>AE4+1</f>
        <v>30</v>
      </c>
    </row>
    <row r="5" spans="1:32" s="1129" customFormat="1" ht="36" customHeight="1" x14ac:dyDescent="0.2">
      <c r="A5" s="1126"/>
      <c r="B5" s="1127"/>
      <c r="C5" s="939" t="s">
        <v>1061</v>
      </c>
      <c r="D5" s="939" t="s">
        <v>1073</v>
      </c>
      <c r="E5" s="939" t="s">
        <v>1063</v>
      </c>
      <c r="F5" s="939" t="s">
        <v>965</v>
      </c>
      <c r="G5" s="939" t="s">
        <v>940</v>
      </c>
      <c r="H5" s="939" t="s">
        <v>1374</v>
      </c>
      <c r="I5" s="939" t="s">
        <v>1074</v>
      </c>
      <c r="J5" s="939" t="s">
        <v>1075</v>
      </c>
      <c r="K5" s="939" t="s">
        <v>1373</v>
      </c>
      <c r="L5" s="939" t="s">
        <v>1076</v>
      </c>
      <c r="M5" s="939" t="s">
        <v>1077</v>
      </c>
      <c r="N5" s="939" t="s">
        <v>1371</v>
      </c>
      <c r="O5" s="939" t="s">
        <v>1078</v>
      </c>
      <c r="P5" s="939" t="s">
        <v>1079</v>
      </c>
      <c r="Q5" s="939" t="s">
        <v>1372</v>
      </c>
      <c r="R5" s="939" t="s">
        <v>1080</v>
      </c>
      <c r="S5" s="939" t="s">
        <v>1081</v>
      </c>
      <c r="T5" s="939" t="s">
        <v>1082</v>
      </c>
      <c r="U5" s="939" t="s">
        <v>1363</v>
      </c>
      <c r="V5" s="939" t="s">
        <v>1364</v>
      </c>
      <c r="W5" s="939" t="s">
        <v>1085</v>
      </c>
      <c r="X5" s="939" t="s">
        <v>1086</v>
      </c>
      <c r="Y5" s="939" t="s">
        <v>1087</v>
      </c>
      <c r="Z5" s="939" t="s">
        <v>1088</v>
      </c>
      <c r="AA5" s="939" t="s">
        <v>1069</v>
      </c>
      <c r="AB5" s="939" t="s">
        <v>1563</v>
      </c>
      <c r="AC5" s="939" t="s">
        <v>1370</v>
      </c>
      <c r="AD5" s="939" t="s">
        <v>1089</v>
      </c>
      <c r="AE5" s="939" t="s">
        <v>1383</v>
      </c>
      <c r="AF5" s="939" t="s">
        <v>1564</v>
      </c>
    </row>
    <row r="6" spans="1:32" s="1129" customFormat="1" ht="36" hidden="1" customHeight="1" x14ac:dyDescent="0.2">
      <c r="A6" s="1130"/>
      <c r="B6" s="1131"/>
      <c r="C6" s="943" t="s">
        <v>816</v>
      </c>
      <c r="D6" s="943" t="s">
        <v>816</v>
      </c>
      <c r="E6" s="943" t="s">
        <v>817</v>
      </c>
      <c r="F6" s="943" t="s">
        <v>972</v>
      </c>
      <c r="G6" s="943" t="s">
        <v>817</v>
      </c>
      <c r="H6" s="943" t="s">
        <v>924</v>
      </c>
      <c r="I6" s="943" t="s">
        <v>816</v>
      </c>
      <c r="J6" s="943" t="s">
        <v>817</v>
      </c>
      <c r="K6" s="943" t="s">
        <v>924</v>
      </c>
      <c r="L6" s="943" t="s">
        <v>816</v>
      </c>
      <c r="M6" s="943" t="s">
        <v>817</v>
      </c>
      <c r="N6" s="943" t="s">
        <v>924</v>
      </c>
      <c r="O6" s="943" t="s">
        <v>816</v>
      </c>
      <c r="P6" s="943" t="s">
        <v>817</v>
      </c>
      <c r="Q6" s="943" t="s">
        <v>924</v>
      </c>
      <c r="R6" s="943" t="s">
        <v>816</v>
      </c>
      <c r="S6" s="943" t="s">
        <v>817</v>
      </c>
      <c r="T6" s="943" t="s">
        <v>817</v>
      </c>
      <c r="U6" s="943" t="s">
        <v>1068</v>
      </c>
      <c r="V6" s="943" t="s">
        <v>1068</v>
      </c>
      <c r="W6" s="943" t="s">
        <v>817</v>
      </c>
      <c r="X6" s="943" t="s">
        <v>817</v>
      </c>
      <c r="Y6" s="943" t="s">
        <v>817</v>
      </c>
      <c r="Z6" s="943" t="s">
        <v>817</v>
      </c>
      <c r="AA6" s="943" t="s">
        <v>1069</v>
      </c>
      <c r="AB6" s="943" t="s">
        <v>1090</v>
      </c>
      <c r="AC6" s="943" t="s">
        <v>1070</v>
      </c>
      <c r="AD6" s="943" t="s">
        <v>817</v>
      </c>
      <c r="AE6" s="943" t="s">
        <v>817</v>
      </c>
      <c r="AF6" s="943" t="s">
        <v>1091</v>
      </c>
    </row>
    <row r="7" spans="1:32" ht="16.149999999999999" customHeight="1" x14ac:dyDescent="0.2">
      <c r="A7" s="58">
        <v>1</v>
      </c>
      <c r="B7" s="59" t="s">
        <v>6</v>
      </c>
      <c r="C7" s="270">
        <f>'8_2.1.18 SIS'!AV7</f>
        <v>0</v>
      </c>
      <c r="D7" s="60">
        <f>'Source Data'!O7</f>
        <v>6385.2526768902662</v>
      </c>
      <c r="E7" s="65">
        <f>C7*D7</f>
        <v>0</v>
      </c>
      <c r="F7" s="65">
        <v>788.90242015830813</v>
      </c>
      <c r="G7" s="65">
        <f t="shared" ref="G7:G38" si="1">$C7*F7</f>
        <v>0</v>
      </c>
      <c r="H7" s="289"/>
      <c r="I7" s="60">
        <f>'Source Data'!I7</f>
        <v>658.97263654491974</v>
      </c>
      <c r="J7" s="65">
        <f>H7*I7</f>
        <v>0</v>
      </c>
      <c r="K7" s="289"/>
      <c r="L7" s="60">
        <f>'Source Data'!J7</f>
        <v>179.71980996679628</v>
      </c>
      <c r="M7" s="65">
        <f>K7*L7</f>
        <v>0</v>
      </c>
      <c r="N7" s="289"/>
      <c r="O7" s="60">
        <f>'Source Data'!K7</f>
        <v>4492.9952491699069</v>
      </c>
      <c r="P7" s="65">
        <f>N7*O7</f>
        <v>0</v>
      </c>
      <c r="Q7" s="289"/>
      <c r="R7" s="60">
        <f>'Source Data'!L7</f>
        <v>1797.1980996679629</v>
      </c>
      <c r="S7" s="65">
        <f>Q7*R7</f>
        <v>0</v>
      </c>
      <c r="T7" s="92">
        <v>0</v>
      </c>
      <c r="U7" s="60"/>
      <c r="V7" s="60"/>
      <c r="W7" s="61">
        <f>U7+V7</f>
        <v>0</v>
      </c>
      <c r="X7" s="92">
        <f t="shared" ref="X7:X70" si="2">W7+T7</f>
        <v>0</v>
      </c>
      <c r="Y7" s="65">
        <f>ROUND(X7*-0.25%,0)</f>
        <v>0</v>
      </c>
      <c r="Z7" s="92">
        <f>SUM(X7:Y7)</f>
        <v>0</v>
      </c>
      <c r="AA7" s="60"/>
      <c r="AB7" s="92">
        <f>ROUND(SUM(Z7:AA7),0)</f>
        <v>0</v>
      </c>
      <c r="AC7" s="60"/>
      <c r="AD7" s="60">
        <f>AB7-AC7</f>
        <v>0</v>
      </c>
      <c r="AE7" s="92">
        <f t="shared" ref="AE7:AE38" si="3">ROUND(AD7/$AE$90,0)</f>
        <v>0</v>
      </c>
      <c r="AF7" s="96">
        <f>AB7</f>
        <v>0</v>
      </c>
    </row>
    <row r="8" spans="1:32" ht="16.149999999999999" customHeight="1" x14ac:dyDescent="0.2">
      <c r="A8" s="54">
        <v>2</v>
      </c>
      <c r="B8" s="55" t="s">
        <v>7</v>
      </c>
      <c r="C8" s="271">
        <f>'8_2.1.18 SIS'!AV8</f>
        <v>0</v>
      </c>
      <c r="D8" s="56">
        <f>'Source Data'!O8</f>
        <v>7896.4082403587008</v>
      </c>
      <c r="E8" s="74">
        <f t="shared" ref="E8:E71" si="4">C8*D8</f>
        <v>0</v>
      </c>
      <c r="F8" s="74">
        <v>788.90242015830813</v>
      </c>
      <c r="G8" s="74">
        <f t="shared" si="1"/>
        <v>0</v>
      </c>
      <c r="H8" s="290"/>
      <c r="I8" s="56">
        <f>'Source Data'!I8</f>
        <v>744.36686504426837</v>
      </c>
      <c r="J8" s="74">
        <f t="shared" ref="J8:J71" si="5">H8*I8</f>
        <v>0</v>
      </c>
      <c r="K8" s="290"/>
      <c r="L8" s="56">
        <f>'Source Data'!J8</f>
        <v>203.00914501207316</v>
      </c>
      <c r="M8" s="74">
        <f t="shared" ref="M8:M71" si="6">K8*L8</f>
        <v>0</v>
      </c>
      <c r="N8" s="290"/>
      <c r="O8" s="56">
        <f>'Source Data'!K8</f>
        <v>5075.2286253018301</v>
      </c>
      <c r="P8" s="74">
        <f t="shared" ref="P8:P71" si="7">N8*O8</f>
        <v>0</v>
      </c>
      <c r="Q8" s="290"/>
      <c r="R8" s="56">
        <f>'Source Data'!L8</f>
        <v>2030.0914501207317</v>
      </c>
      <c r="S8" s="74">
        <f t="shared" ref="S8:S71" si="8">Q8*R8</f>
        <v>0</v>
      </c>
      <c r="T8" s="93">
        <v>0</v>
      </c>
      <c r="U8" s="56"/>
      <c r="V8" s="56"/>
      <c r="W8" s="57">
        <f t="shared" ref="W8:W71" si="9">U8+V8</f>
        <v>0</v>
      </c>
      <c r="X8" s="93">
        <f t="shared" si="2"/>
        <v>0</v>
      </c>
      <c r="Y8" s="74">
        <f t="shared" ref="Y8:Y71" si="10">ROUND(X8*-0.25%,0)</f>
        <v>0</v>
      </c>
      <c r="Z8" s="93">
        <f t="shared" ref="Z8:Z71" si="11">SUM(X8:Y8)</f>
        <v>0</v>
      </c>
      <c r="AA8" s="56"/>
      <c r="AB8" s="93">
        <f t="shared" ref="AB8:AB71" si="12">ROUND(SUM(Z8:AA8),0)</f>
        <v>0</v>
      </c>
      <c r="AC8" s="56"/>
      <c r="AD8" s="56">
        <f t="shared" ref="AD8:AD71" si="13">AB8-AC8</f>
        <v>0</v>
      </c>
      <c r="AE8" s="93">
        <f t="shared" si="3"/>
        <v>0</v>
      </c>
      <c r="AF8" s="97">
        <f t="shared" ref="AF8:AF71" si="14">AB8</f>
        <v>0</v>
      </c>
    </row>
    <row r="9" spans="1:32" ht="16.149999999999999" customHeight="1" x14ac:dyDescent="0.2">
      <c r="A9" s="54">
        <v>3</v>
      </c>
      <c r="B9" s="55" t="s">
        <v>8</v>
      </c>
      <c r="C9" s="271">
        <f>'8_2.1.18 SIS'!AV9</f>
        <v>0</v>
      </c>
      <c r="D9" s="56">
        <f>'Source Data'!O9</f>
        <v>9430.4466078757869</v>
      </c>
      <c r="E9" s="74">
        <f t="shared" si="4"/>
        <v>0</v>
      </c>
      <c r="F9" s="74">
        <v>788.90242015830813</v>
      </c>
      <c r="G9" s="74">
        <f t="shared" si="1"/>
        <v>0</v>
      </c>
      <c r="H9" s="290"/>
      <c r="I9" s="56">
        <f>'Source Data'!I9</f>
        <v>529.43529443774321</v>
      </c>
      <c r="J9" s="74">
        <f t="shared" si="5"/>
        <v>0</v>
      </c>
      <c r="K9" s="290"/>
      <c r="L9" s="56">
        <f>'Source Data'!J9</f>
        <v>144.39144393756632</v>
      </c>
      <c r="M9" s="74">
        <f t="shared" si="6"/>
        <v>0</v>
      </c>
      <c r="N9" s="290"/>
      <c r="O9" s="56">
        <f>'Source Data'!K9</f>
        <v>3609.7860984391582</v>
      </c>
      <c r="P9" s="74">
        <f t="shared" si="7"/>
        <v>0</v>
      </c>
      <c r="Q9" s="290"/>
      <c r="R9" s="56">
        <f>'Source Data'!L9</f>
        <v>1443.9144393756631</v>
      </c>
      <c r="S9" s="74">
        <f t="shared" si="8"/>
        <v>0</v>
      </c>
      <c r="T9" s="93">
        <v>0</v>
      </c>
      <c r="U9" s="56"/>
      <c r="V9" s="56"/>
      <c r="W9" s="57">
        <f t="shared" si="9"/>
        <v>0</v>
      </c>
      <c r="X9" s="93">
        <f t="shared" si="2"/>
        <v>0</v>
      </c>
      <c r="Y9" s="74">
        <f t="shared" si="10"/>
        <v>0</v>
      </c>
      <c r="Z9" s="93">
        <f t="shared" si="11"/>
        <v>0</v>
      </c>
      <c r="AA9" s="56"/>
      <c r="AB9" s="93">
        <f t="shared" si="12"/>
        <v>0</v>
      </c>
      <c r="AC9" s="56"/>
      <c r="AD9" s="56">
        <f t="shared" si="13"/>
        <v>0</v>
      </c>
      <c r="AE9" s="93">
        <f t="shared" si="3"/>
        <v>0</v>
      </c>
      <c r="AF9" s="97">
        <f t="shared" si="14"/>
        <v>0</v>
      </c>
    </row>
    <row r="10" spans="1:32" ht="16.149999999999999" customHeight="1" x14ac:dyDescent="0.2">
      <c r="A10" s="54">
        <v>4</v>
      </c>
      <c r="B10" s="55" t="s">
        <v>9</v>
      </c>
      <c r="C10" s="271">
        <f>'8_2.1.18 SIS'!AV10</f>
        <v>0</v>
      </c>
      <c r="D10" s="56">
        <f>'Source Data'!O10</f>
        <v>8236.6703933253812</v>
      </c>
      <c r="E10" s="74">
        <f t="shared" si="4"/>
        <v>0</v>
      </c>
      <c r="F10" s="74">
        <v>788.90242015830813</v>
      </c>
      <c r="G10" s="74">
        <f t="shared" si="1"/>
        <v>0</v>
      </c>
      <c r="H10" s="290"/>
      <c r="I10" s="56">
        <f>'Source Data'!I10</f>
        <v>687.66452541183287</v>
      </c>
      <c r="J10" s="74">
        <f t="shared" si="5"/>
        <v>0</v>
      </c>
      <c r="K10" s="290"/>
      <c r="L10" s="56">
        <f>'Source Data'!J10</f>
        <v>187.54487056686349</v>
      </c>
      <c r="M10" s="74">
        <f t="shared" si="6"/>
        <v>0</v>
      </c>
      <c r="N10" s="290"/>
      <c r="O10" s="56">
        <f>'Source Data'!K10</f>
        <v>4688.6217641715884</v>
      </c>
      <c r="P10" s="74">
        <f t="shared" si="7"/>
        <v>0</v>
      </c>
      <c r="Q10" s="290"/>
      <c r="R10" s="56">
        <f>'Source Data'!L10</f>
        <v>1875.4487056686353</v>
      </c>
      <c r="S10" s="74">
        <f t="shared" si="8"/>
        <v>0</v>
      </c>
      <c r="T10" s="93">
        <v>0</v>
      </c>
      <c r="U10" s="56"/>
      <c r="V10" s="56"/>
      <c r="W10" s="57">
        <f t="shared" si="9"/>
        <v>0</v>
      </c>
      <c r="X10" s="93">
        <f t="shared" si="2"/>
        <v>0</v>
      </c>
      <c r="Y10" s="74">
        <f t="shared" si="10"/>
        <v>0</v>
      </c>
      <c r="Z10" s="93">
        <f t="shared" si="11"/>
        <v>0</v>
      </c>
      <c r="AA10" s="56"/>
      <c r="AB10" s="93">
        <f t="shared" si="12"/>
        <v>0</v>
      </c>
      <c r="AC10" s="56"/>
      <c r="AD10" s="56">
        <f t="shared" si="13"/>
        <v>0</v>
      </c>
      <c r="AE10" s="93">
        <f t="shared" si="3"/>
        <v>0</v>
      </c>
      <c r="AF10" s="97">
        <f t="shared" si="14"/>
        <v>0</v>
      </c>
    </row>
    <row r="11" spans="1:32" ht="16.149999999999999" customHeight="1" x14ac:dyDescent="0.2">
      <c r="A11" s="49">
        <v>5</v>
      </c>
      <c r="B11" s="50" t="s">
        <v>10</v>
      </c>
      <c r="C11" s="272">
        <f>'8_2.1.18 SIS'!AV11</f>
        <v>0</v>
      </c>
      <c r="D11" s="51">
        <f>'Source Data'!O11</f>
        <v>6175.2088110316745</v>
      </c>
      <c r="E11" s="80">
        <f t="shared" si="4"/>
        <v>0</v>
      </c>
      <c r="F11" s="80">
        <v>788.90242015830813</v>
      </c>
      <c r="G11" s="80">
        <f t="shared" si="1"/>
        <v>0</v>
      </c>
      <c r="H11" s="291"/>
      <c r="I11" s="51">
        <f>'Source Data'!I11</f>
        <v>699.44299073701018</v>
      </c>
      <c r="J11" s="80">
        <f t="shared" si="5"/>
        <v>0</v>
      </c>
      <c r="K11" s="291"/>
      <c r="L11" s="51">
        <f>'Source Data'!J11</f>
        <v>190.75717929191185</v>
      </c>
      <c r="M11" s="80">
        <f t="shared" si="6"/>
        <v>0</v>
      </c>
      <c r="N11" s="291"/>
      <c r="O11" s="51">
        <f>'Source Data'!K11</f>
        <v>4768.9294822977972</v>
      </c>
      <c r="P11" s="80">
        <f t="shared" si="7"/>
        <v>0</v>
      </c>
      <c r="Q11" s="291"/>
      <c r="R11" s="51">
        <f>'Source Data'!L11</f>
        <v>1907.5717929191187</v>
      </c>
      <c r="S11" s="80">
        <f t="shared" si="8"/>
        <v>0</v>
      </c>
      <c r="T11" s="94">
        <v>0</v>
      </c>
      <c r="U11" s="51"/>
      <c r="V11" s="51"/>
      <c r="W11" s="52">
        <f t="shared" si="9"/>
        <v>0</v>
      </c>
      <c r="X11" s="94">
        <f t="shared" si="2"/>
        <v>0</v>
      </c>
      <c r="Y11" s="80">
        <f t="shared" si="10"/>
        <v>0</v>
      </c>
      <c r="Z11" s="94">
        <f t="shared" si="11"/>
        <v>0</v>
      </c>
      <c r="AA11" s="51"/>
      <c r="AB11" s="94">
        <f t="shared" si="12"/>
        <v>0</v>
      </c>
      <c r="AC11" s="53"/>
      <c r="AD11" s="51">
        <f t="shared" si="13"/>
        <v>0</v>
      </c>
      <c r="AE11" s="95">
        <f t="shared" si="3"/>
        <v>0</v>
      </c>
      <c r="AF11" s="95">
        <f t="shared" si="14"/>
        <v>0</v>
      </c>
    </row>
    <row r="12" spans="1:32" ht="16.149999999999999" customHeight="1" x14ac:dyDescent="0.2">
      <c r="A12" s="58">
        <v>6</v>
      </c>
      <c r="B12" s="59" t="s">
        <v>11</v>
      </c>
      <c r="C12" s="270">
        <f>'8_2.1.18 SIS'!AV12</f>
        <v>0</v>
      </c>
      <c r="D12" s="60">
        <f>'Source Data'!O12</f>
        <v>8460.378988993878</v>
      </c>
      <c r="E12" s="65">
        <f t="shared" si="4"/>
        <v>0</v>
      </c>
      <c r="F12" s="65">
        <v>788.90242015830813</v>
      </c>
      <c r="G12" s="65">
        <f t="shared" si="1"/>
        <v>0</v>
      </c>
      <c r="H12" s="289"/>
      <c r="I12" s="60">
        <f>'Source Data'!I12</f>
        <v>671.54041297688354</v>
      </c>
      <c r="J12" s="65">
        <f t="shared" si="5"/>
        <v>0</v>
      </c>
      <c r="K12" s="289"/>
      <c r="L12" s="60">
        <f>'Source Data'!J12</f>
        <v>183.14738535733184</v>
      </c>
      <c r="M12" s="65">
        <f t="shared" si="6"/>
        <v>0</v>
      </c>
      <c r="N12" s="289"/>
      <c r="O12" s="60">
        <f>'Source Data'!K12</f>
        <v>4578.6846339332969</v>
      </c>
      <c r="P12" s="65">
        <f t="shared" si="7"/>
        <v>0</v>
      </c>
      <c r="Q12" s="289"/>
      <c r="R12" s="60">
        <f>'Source Data'!L12</f>
        <v>1831.4738535733186</v>
      </c>
      <c r="S12" s="65">
        <f t="shared" si="8"/>
        <v>0</v>
      </c>
      <c r="T12" s="92">
        <v>0</v>
      </c>
      <c r="U12" s="60"/>
      <c r="V12" s="60"/>
      <c r="W12" s="61">
        <f t="shared" si="9"/>
        <v>0</v>
      </c>
      <c r="X12" s="92">
        <f t="shared" si="2"/>
        <v>0</v>
      </c>
      <c r="Y12" s="65">
        <f t="shared" si="10"/>
        <v>0</v>
      </c>
      <c r="Z12" s="92">
        <f t="shared" si="11"/>
        <v>0</v>
      </c>
      <c r="AA12" s="60"/>
      <c r="AB12" s="92">
        <f t="shared" si="12"/>
        <v>0</v>
      </c>
      <c r="AC12" s="60"/>
      <c r="AD12" s="60">
        <f t="shared" si="13"/>
        <v>0</v>
      </c>
      <c r="AE12" s="92">
        <f t="shared" si="3"/>
        <v>0</v>
      </c>
      <c r="AF12" s="96">
        <f t="shared" si="14"/>
        <v>0</v>
      </c>
    </row>
    <row r="13" spans="1:32" ht="16.149999999999999" customHeight="1" x14ac:dyDescent="0.2">
      <c r="A13" s="54">
        <v>7</v>
      </c>
      <c r="B13" s="55" t="s">
        <v>12</v>
      </c>
      <c r="C13" s="271">
        <f>'8_2.1.18 SIS'!AV13</f>
        <v>0</v>
      </c>
      <c r="D13" s="56">
        <f>'Source Data'!O13</f>
        <v>14162.028556084506</v>
      </c>
      <c r="E13" s="74">
        <f t="shared" si="4"/>
        <v>0</v>
      </c>
      <c r="F13" s="74">
        <v>788.90242015830813</v>
      </c>
      <c r="G13" s="74">
        <f t="shared" si="1"/>
        <v>0</v>
      </c>
      <c r="H13" s="290"/>
      <c r="I13" s="56">
        <f>'Source Data'!I13</f>
        <v>422.20328372683736</v>
      </c>
      <c r="J13" s="74">
        <f t="shared" si="5"/>
        <v>0</v>
      </c>
      <c r="K13" s="290"/>
      <c r="L13" s="56">
        <f>'Source Data'!J13</f>
        <v>115.14635010731928</v>
      </c>
      <c r="M13" s="74">
        <f t="shared" si="6"/>
        <v>0</v>
      </c>
      <c r="N13" s="290"/>
      <c r="O13" s="56">
        <f>'Source Data'!K13</f>
        <v>2878.6587526829821</v>
      </c>
      <c r="P13" s="74">
        <f t="shared" si="7"/>
        <v>0</v>
      </c>
      <c r="Q13" s="290"/>
      <c r="R13" s="56">
        <f>'Source Data'!L13</f>
        <v>1151.4635010731927</v>
      </c>
      <c r="S13" s="74">
        <f t="shared" si="8"/>
        <v>0</v>
      </c>
      <c r="T13" s="93">
        <v>0</v>
      </c>
      <c r="U13" s="56"/>
      <c r="V13" s="56"/>
      <c r="W13" s="57">
        <f t="shared" si="9"/>
        <v>0</v>
      </c>
      <c r="X13" s="93">
        <f t="shared" si="2"/>
        <v>0</v>
      </c>
      <c r="Y13" s="74">
        <f t="shared" si="10"/>
        <v>0</v>
      </c>
      <c r="Z13" s="93">
        <f t="shared" si="11"/>
        <v>0</v>
      </c>
      <c r="AA13" s="56"/>
      <c r="AB13" s="93">
        <f t="shared" si="12"/>
        <v>0</v>
      </c>
      <c r="AC13" s="56"/>
      <c r="AD13" s="56">
        <f t="shared" si="13"/>
        <v>0</v>
      </c>
      <c r="AE13" s="93">
        <f t="shared" si="3"/>
        <v>0</v>
      </c>
      <c r="AF13" s="97">
        <f t="shared" si="14"/>
        <v>0</v>
      </c>
    </row>
    <row r="14" spans="1:32" ht="16.149999999999999" customHeight="1" x14ac:dyDescent="0.2">
      <c r="A14" s="54">
        <v>8</v>
      </c>
      <c r="B14" s="55" t="s">
        <v>13</v>
      </c>
      <c r="C14" s="271">
        <f>'8_2.1.18 SIS'!AV14</f>
        <v>0</v>
      </c>
      <c r="D14" s="56">
        <f>'Source Data'!O14</f>
        <v>8601.2356586322803</v>
      </c>
      <c r="E14" s="74">
        <f t="shared" si="4"/>
        <v>0</v>
      </c>
      <c r="F14" s="74">
        <v>788.90242015830813</v>
      </c>
      <c r="G14" s="74">
        <f t="shared" si="1"/>
        <v>0</v>
      </c>
      <c r="H14" s="290"/>
      <c r="I14" s="56">
        <f>'Source Data'!I14</f>
        <v>631.46888950213452</v>
      </c>
      <c r="J14" s="74">
        <f t="shared" si="5"/>
        <v>0</v>
      </c>
      <c r="K14" s="290"/>
      <c r="L14" s="56">
        <f>'Source Data'!J14</f>
        <v>172.21878804603671</v>
      </c>
      <c r="M14" s="74">
        <f t="shared" si="6"/>
        <v>0</v>
      </c>
      <c r="N14" s="290"/>
      <c r="O14" s="56">
        <f>'Source Data'!K14</f>
        <v>4305.4697011509179</v>
      </c>
      <c r="P14" s="74">
        <f t="shared" si="7"/>
        <v>0</v>
      </c>
      <c r="Q14" s="290"/>
      <c r="R14" s="56">
        <f>'Source Data'!L14</f>
        <v>1722.1878804603671</v>
      </c>
      <c r="S14" s="74">
        <f t="shared" si="8"/>
        <v>0</v>
      </c>
      <c r="T14" s="93">
        <v>0</v>
      </c>
      <c r="U14" s="56"/>
      <c r="V14" s="56"/>
      <c r="W14" s="57">
        <f t="shared" si="9"/>
        <v>0</v>
      </c>
      <c r="X14" s="93">
        <f t="shared" si="2"/>
        <v>0</v>
      </c>
      <c r="Y14" s="74">
        <f t="shared" si="10"/>
        <v>0</v>
      </c>
      <c r="Z14" s="93">
        <f t="shared" si="11"/>
        <v>0</v>
      </c>
      <c r="AA14" s="56"/>
      <c r="AB14" s="93">
        <f t="shared" si="12"/>
        <v>0</v>
      </c>
      <c r="AC14" s="56"/>
      <c r="AD14" s="56">
        <f t="shared" si="13"/>
        <v>0</v>
      </c>
      <c r="AE14" s="93">
        <f t="shared" si="3"/>
        <v>0</v>
      </c>
      <c r="AF14" s="97">
        <f t="shared" si="14"/>
        <v>0</v>
      </c>
    </row>
    <row r="15" spans="1:32" ht="16.149999999999999" customHeight="1" x14ac:dyDescent="0.2">
      <c r="A15" s="54">
        <v>9</v>
      </c>
      <c r="B15" s="55" t="s">
        <v>14</v>
      </c>
      <c r="C15" s="271">
        <f>'8_2.1.18 SIS'!AV15</f>
        <v>0</v>
      </c>
      <c r="D15" s="56">
        <f>'Source Data'!O15</f>
        <v>8897.9766413720354</v>
      </c>
      <c r="E15" s="74">
        <f t="shared" si="4"/>
        <v>0</v>
      </c>
      <c r="F15" s="74">
        <v>788.90242015830813</v>
      </c>
      <c r="G15" s="74">
        <f t="shared" si="1"/>
        <v>0</v>
      </c>
      <c r="H15" s="290"/>
      <c r="I15" s="56">
        <f>'Source Data'!I15</f>
        <v>606.55190779573797</v>
      </c>
      <c r="J15" s="74">
        <f t="shared" si="5"/>
        <v>0</v>
      </c>
      <c r="K15" s="290"/>
      <c r="L15" s="56">
        <f>'Source Data'!J15</f>
        <v>165.42324758065581</v>
      </c>
      <c r="M15" s="74">
        <f t="shared" si="6"/>
        <v>0</v>
      </c>
      <c r="N15" s="290"/>
      <c r="O15" s="56">
        <f>'Source Data'!K15</f>
        <v>4135.5811895163952</v>
      </c>
      <c r="P15" s="74">
        <f t="shared" si="7"/>
        <v>0</v>
      </c>
      <c r="Q15" s="290"/>
      <c r="R15" s="56">
        <f>'Source Data'!L15</f>
        <v>1654.2324758065579</v>
      </c>
      <c r="S15" s="74">
        <f t="shared" si="8"/>
        <v>0</v>
      </c>
      <c r="T15" s="93">
        <v>0</v>
      </c>
      <c r="U15" s="56"/>
      <c r="V15" s="56"/>
      <c r="W15" s="57">
        <f t="shared" si="9"/>
        <v>0</v>
      </c>
      <c r="X15" s="93">
        <f t="shared" si="2"/>
        <v>0</v>
      </c>
      <c r="Y15" s="74">
        <f t="shared" si="10"/>
        <v>0</v>
      </c>
      <c r="Z15" s="93">
        <f t="shared" si="11"/>
        <v>0</v>
      </c>
      <c r="AA15" s="56"/>
      <c r="AB15" s="93">
        <f t="shared" si="12"/>
        <v>0</v>
      </c>
      <c r="AC15" s="56"/>
      <c r="AD15" s="56">
        <f t="shared" si="13"/>
        <v>0</v>
      </c>
      <c r="AE15" s="93">
        <f t="shared" si="3"/>
        <v>0</v>
      </c>
      <c r="AF15" s="97">
        <f t="shared" si="14"/>
        <v>0</v>
      </c>
    </row>
    <row r="16" spans="1:32" ht="16.149999999999999" customHeight="1" x14ac:dyDescent="0.2">
      <c r="A16" s="49">
        <v>10</v>
      </c>
      <c r="B16" s="50" t="s">
        <v>15</v>
      </c>
      <c r="C16" s="272">
        <f>'8_2.1.18 SIS'!AV16</f>
        <v>0</v>
      </c>
      <c r="D16" s="51">
        <f>'Source Data'!O16</f>
        <v>10589.356861604319</v>
      </c>
      <c r="E16" s="80">
        <f t="shared" si="4"/>
        <v>0</v>
      </c>
      <c r="F16" s="80">
        <v>788.90242015830813</v>
      </c>
      <c r="G16" s="80">
        <f t="shared" si="1"/>
        <v>0</v>
      </c>
      <c r="H16" s="291"/>
      <c r="I16" s="51">
        <f>'Source Data'!I16</f>
        <v>486.95555408614769</v>
      </c>
      <c r="J16" s="80">
        <f t="shared" si="5"/>
        <v>0</v>
      </c>
      <c r="K16" s="291"/>
      <c r="L16" s="51">
        <f>'Source Data'!J16</f>
        <v>132.806060205313</v>
      </c>
      <c r="M16" s="80">
        <f t="shared" si="6"/>
        <v>0</v>
      </c>
      <c r="N16" s="291"/>
      <c r="O16" s="51">
        <f>'Source Data'!K16</f>
        <v>3320.1515051328256</v>
      </c>
      <c r="P16" s="80">
        <f t="shared" si="7"/>
        <v>0</v>
      </c>
      <c r="Q16" s="291"/>
      <c r="R16" s="51">
        <f>'Source Data'!L16</f>
        <v>1328.06060205313</v>
      </c>
      <c r="S16" s="80">
        <f t="shared" si="8"/>
        <v>0</v>
      </c>
      <c r="T16" s="94">
        <v>0</v>
      </c>
      <c r="U16" s="51"/>
      <c r="V16" s="51"/>
      <c r="W16" s="52">
        <f t="shared" si="9"/>
        <v>0</v>
      </c>
      <c r="X16" s="94">
        <f t="shared" si="2"/>
        <v>0</v>
      </c>
      <c r="Y16" s="80">
        <f t="shared" si="10"/>
        <v>0</v>
      </c>
      <c r="Z16" s="94">
        <f t="shared" si="11"/>
        <v>0</v>
      </c>
      <c r="AA16" s="51"/>
      <c r="AB16" s="94">
        <f t="shared" si="12"/>
        <v>0</v>
      </c>
      <c r="AC16" s="53"/>
      <c r="AD16" s="51">
        <f t="shared" si="13"/>
        <v>0</v>
      </c>
      <c r="AE16" s="95">
        <f t="shared" si="3"/>
        <v>0</v>
      </c>
      <c r="AF16" s="95">
        <f t="shared" si="14"/>
        <v>0</v>
      </c>
    </row>
    <row r="17" spans="1:32" ht="16.149999999999999" customHeight="1" x14ac:dyDescent="0.2">
      <c r="A17" s="58">
        <v>11</v>
      </c>
      <c r="B17" s="59" t="s">
        <v>16</v>
      </c>
      <c r="C17" s="270">
        <f>'8_2.1.18 SIS'!AV17</f>
        <v>0</v>
      </c>
      <c r="D17" s="60">
        <f>'Source Data'!O17</f>
        <v>8313.5847819377013</v>
      </c>
      <c r="E17" s="65">
        <f t="shared" si="4"/>
        <v>0</v>
      </c>
      <c r="F17" s="65">
        <v>788.90242015830813</v>
      </c>
      <c r="G17" s="65">
        <f t="shared" si="1"/>
        <v>0</v>
      </c>
      <c r="H17" s="289"/>
      <c r="I17" s="60">
        <f>'Source Data'!I17</f>
        <v>720.86562862338462</v>
      </c>
      <c r="J17" s="65">
        <f t="shared" si="5"/>
        <v>0</v>
      </c>
      <c r="K17" s="289"/>
      <c r="L17" s="60">
        <f>'Source Data'!J17</f>
        <v>196.59971689728673</v>
      </c>
      <c r="M17" s="65">
        <f t="shared" si="6"/>
        <v>0</v>
      </c>
      <c r="N17" s="289"/>
      <c r="O17" s="60">
        <f>'Source Data'!K17</f>
        <v>4914.9929224321686</v>
      </c>
      <c r="P17" s="65">
        <f t="shared" si="7"/>
        <v>0</v>
      </c>
      <c r="Q17" s="289"/>
      <c r="R17" s="60">
        <f>'Source Data'!L17</f>
        <v>1965.9971689728673</v>
      </c>
      <c r="S17" s="65">
        <f t="shared" si="8"/>
        <v>0</v>
      </c>
      <c r="T17" s="92">
        <v>0</v>
      </c>
      <c r="U17" s="60"/>
      <c r="V17" s="60"/>
      <c r="W17" s="61">
        <f t="shared" si="9"/>
        <v>0</v>
      </c>
      <c r="X17" s="92">
        <f t="shared" si="2"/>
        <v>0</v>
      </c>
      <c r="Y17" s="65">
        <f t="shared" si="10"/>
        <v>0</v>
      </c>
      <c r="Z17" s="92">
        <f t="shared" si="11"/>
        <v>0</v>
      </c>
      <c r="AA17" s="60"/>
      <c r="AB17" s="92">
        <f t="shared" si="12"/>
        <v>0</v>
      </c>
      <c r="AC17" s="60"/>
      <c r="AD17" s="60">
        <f t="shared" si="13"/>
        <v>0</v>
      </c>
      <c r="AE17" s="92">
        <f t="shared" si="3"/>
        <v>0</v>
      </c>
      <c r="AF17" s="96">
        <f t="shared" si="14"/>
        <v>0</v>
      </c>
    </row>
    <row r="18" spans="1:32" ht="16.149999999999999" customHeight="1" x14ac:dyDescent="0.2">
      <c r="A18" s="54">
        <v>12</v>
      </c>
      <c r="B18" s="55" t="s">
        <v>17</v>
      </c>
      <c r="C18" s="271">
        <f>'8_2.1.18 SIS'!AV18</f>
        <v>0</v>
      </c>
      <c r="D18" s="56">
        <f>'Source Data'!O18</f>
        <v>8317.2024583417533</v>
      </c>
      <c r="E18" s="74">
        <f t="shared" si="4"/>
        <v>0</v>
      </c>
      <c r="F18" s="74">
        <v>788.90242015830813</v>
      </c>
      <c r="G18" s="74">
        <f t="shared" si="1"/>
        <v>0</v>
      </c>
      <c r="H18" s="290"/>
      <c r="I18" s="56">
        <f>'Source Data'!I18</f>
        <v>374.0615666318472</v>
      </c>
      <c r="J18" s="74">
        <f t="shared" si="5"/>
        <v>0</v>
      </c>
      <c r="K18" s="290"/>
      <c r="L18" s="56">
        <f>'Source Data'!J18</f>
        <v>102.01679089959471</v>
      </c>
      <c r="M18" s="74">
        <f t="shared" si="6"/>
        <v>0</v>
      </c>
      <c r="N18" s="290"/>
      <c r="O18" s="56">
        <f>'Source Data'!K18</f>
        <v>2550.4197724898677</v>
      </c>
      <c r="P18" s="74">
        <f t="shared" si="7"/>
        <v>0</v>
      </c>
      <c r="Q18" s="290"/>
      <c r="R18" s="56">
        <f>'Source Data'!L18</f>
        <v>1020.1679089959471</v>
      </c>
      <c r="S18" s="74">
        <f t="shared" si="8"/>
        <v>0</v>
      </c>
      <c r="T18" s="93">
        <v>0</v>
      </c>
      <c r="U18" s="56"/>
      <c r="V18" s="56"/>
      <c r="W18" s="57">
        <f t="shared" si="9"/>
        <v>0</v>
      </c>
      <c r="X18" s="93">
        <f t="shared" si="2"/>
        <v>0</v>
      </c>
      <c r="Y18" s="74">
        <f t="shared" si="10"/>
        <v>0</v>
      </c>
      <c r="Z18" s="93">
        <f t="shared" si="11"/>
        <v>0</v>
      </c>
      <c r="AA18" s="56"/>
      <c r="AB18" s="93">
        <f t="shared" si="12"/>
        <v>0</v>
      </c>
      <c r="AC18" s="56"/>
      <c r="AD18" s="56">
        <f t="shared" si="13"/>
        <v>0</v>
      </c>
      <c r="AE18" s="93">
        <f t="shared" si="3"/>
        <v>0</v>
      </c>
      <c r="AF18" s="97">
        <f t="shared" si="14"/>
        <v>0</v>
      </c>
    </row>
    <row r="19" spans="1:32" ht="16.149999999999999" customHeight="1" x14ac:dyDescent="0.2">
      <c r="A19" s="54">
        <v>13</v>
      </c>
      <c r="B19" s="55" t="s">
        <v>18</v>
      </c>
      <c r="C19" s="271">
        <f>'8_2.1.18 SIS'!AV19</f>
        <v>0</v>
      </c>
      <c r="D19" s="56">
        <f>'Source Data'!O19</f>
        <v>7521.7287066365761</v>
      </c>
      <c r="E19" s="74">
        <f t="shared" si="4"/>
        <v>0</v>
      </c>
      <c r="F19" s="74">
        <v>788.90242015830813</v>
      </c>
      <c r="G19" s="74">
        <f t="shared" si="1"/>
        <v>0</v>
      </c>
      <c r="H19" s="290"/>
      <c r="I19" s="56">
        <f>'Source Data'!I19</f>
        <v>725.51734025343501</v>
      </c>
      <c r="J19" s="74">
        <f t="shared" si="5"/>
        <v>0</v>
      </c>
      <c r="K19" s="290"/>
      <c r="L19" s="56">
        <f>'Source Data'!J19</f>
        <v>197.86836552366407</v>
      </c>
      <c r="M19" s="74">
        <f t="shared" si="6"/>
        <v>0</v>
      </c>
      <c r="N19" s="290"/>
      <c r="O19" s="56">
        <f>'Source Data'!K19</f>
        <v>4946.7091380916027</v>
      </c>
      <c r="P19" s="74">
        <f t="shared" si="7"/>
        <v>0</v>
      </c>
      <c r="Q19" s="290"/>
      <c r="R19" s="56">
        <f>'Source Data'!L19</f>
        <v>1978.6836552366412</v>
      </c>
      <c r="S19" s="74">
        <f t="shared" si="8"/>
        <v>0</v>
      </c>
      <c r="T19" s="93">
        <v>0</v>
      </c>
      <c r="U19" s="56"/>
      <c r="V19" s="56"/>
      <c r="W19" s="57">
        <f t="shared" si="9"/>
        <v>0</v>
      </c>
      <c r="X19" s="93">
        <f t="shared" si="2"/>
        <v>0</v>
      </c>
      <c r="Y19" s="74">
        <f t="shared" si="10"/>
        <v>0</v>
      </c>
      <c r="Z19" s="93">
        <f t="shared" si="11"/>
        <v>0</v>
      </c>
      <c r="AA19" s="56"/>
      <c r="AB19" s="93">
        <f t="shared" si="12"/>
        <v>0</v>
      </c>
      <c r="AC19" s="56"/>
      <c r="AD19" s="56">
        <f t="shared" si="13"/>
        <v>0</v>
      </c>
      <c r="AE19" s="93">
        <f t="shared" si="3"/>
        <v>0</v>
      </c>
      <c r="AF19" s="97">
        <f t="shared" si="14"/>
        <v>0</v>
      </c>
    </row>
    <row r="20" spans="1:32" ht="16.149999999999999" customHeight="1" x14ac:dyDescent="0.2">
      <c r="A20" s="54">
        <v>14</v>
      </c>
      <c r="B20" s="55" t="s">
        <v>19</v>
      </c>
      <c r="C20" s="271">
        <f>'8_2.1.18 SIS'!AV20</f>
        <v>0</v>
      </c>
      <c r="D20" s="56">
        <f>'Source Data'!O20</f>
        <v>7408.2512545353484</v>
      </c>
      <c r="E20" s="74">
        <f t="shared" si="4"/>
        <v>0</v>
      </c>
      <c r="F20" s="74">
        <v>788.90242015830813</v>
      </c>
      <c r="G20" s="74">
        <f t="shared" si="1"/>
        <v>0</v>
      </c>
      <c r="H20" s="290"/>
      <c r="I20" s="56">
        <f>'Source Data'!I20</f>
        <v>644.89230424636412</v>
      </c>
      <c r="J20" s="74">
        <f t="shared" si="5"/>
        <v>0</v>
      </c>
      <c r="K20" s="290"/>
      <c r="L20" s="56">
        <f>'Source Data'!J20</f>
        <v>175.87971933991753</v>
      </c>
      <c r="M20" s="74">
        <f t="shared" si="6"/>
        <v>0</v>
      </c>
      <c r="N20" s="290"/>
      <c r="O20" s="56">
        <f>'Source Data'!K20</f>
        <v>4396.9929834979375</v>
      </c>
      <c r="P20" s="74">
        <f t="shared" si="7"/>
        <v>0</v>
      </c>
      <c r="Q20" s="290"/>
      <c r="R20" s="56">
        <f>'Source Data'!L20</f>
        <v>1758.7971933991751</v>
      </c>
      <c r="S20" s="74">
        <f t="shared" si="8"/>
        <v>0</v>
      </c>
      <c r="T20" s="93">
        <v>0</v>
      </c>
      <c r="U20" s="56"/>
      <c r="V20" s="56"/>
      <c r="W20" s="57">
        <f t="shared" si="9"/>
        <v>0</v>
      </c>
      <c r="X20" s="93">
        <f t="shared" si="2"/>
        <v>0</v>
      </c>
      <c r="Y20" s="74">
        <f t="shared" si="10"/>
        <v>0</v>
      </c>
      <c r="Z20" s="93">
        <f t="shared" si="11"/>
        <v>0</v>
      </c>
      <c r="AA20" s="56"/>
      <c r="AB20" s="93">
        <f t="shared" si="12"/>
        <v>0</v>
      </c>
      <c r="AC20" s="56"/>
      <c r="AD20" s="56">
        <f t="shared" si="13"/>
        <v>0</v>
      </c>
      <c r="AE20" s="93">
        <f t="shared" si="3"/>
        <v>0</v>
      </c>
      <c r="AF20" s="97">
        <f t="shared" si="14"/>
        <v>0</v>
      </c>
    </row>
    <row r="21" spans="1:32" ht="16.149999999999999" customHeight="1" x14ac:dyDescent="0.2">
      <c r="A21" s="49">
        <v>15</v>
      </c>
      <c r="B21" s="50" t="s">
        <v>20</v>
      </c>
      <c r="C21" s="272">
        <f>'8_2.1.18 SIS'!AV21</f>
        <v>0</v>
      </c>
      <c r="D21" s="51">
        <f>'Source Data'!O21</f>
        <v>7408.4622105753842</v>
      </c>
      <c r="E21" s="80">
        <f t="shared" si="4"/>
        <v>0</v>
      </c>
      <c r="F21" s="80">
        <v>788.90242015830813</v>
      </c>
      <c r="G21" s="80">
        <f t="shared" si="1"/>
        <v>0</v>
      </c>
      <c r="H21" s="291"/>
      <c r="I21" s="51">
        <f>'Source Data'!I21</f>
        <v>701.0216863265847</v>
      </c>
      <c r="J21" s="80">
        <f t="shared" si="5"/>
        <v>0</v>
      </c>
      <c r="K21" s="291"/>
      <c r="L21" s="51">
        <f>'Source Data'!J21</f>
        <v>191.18773263452312</v>
      </c>
      <c r="M21" s="80">
        <f t="shared" si="6"/>
        <v>0</v>
      </c>
      <c r="N21" s="291"/>
      <c r="O21" s="51">
        <f>'Source Data'!K21</f>
        <v>4779.6933158630773</v>
      </c>
      <c r="P21" s="80">
        <f t="shared" si="7"/>
        <v>0</v>
      </c>
      <c r="Q21" s="291"/>
      <c r="R21" s="51">
        <f>'Source Data'!L21</f>
        <v>1911.8773263452308</v>
      </c>
      <c r="S21" s="80">
        <f t="shared" si="8"/>
        <v>0</v>
      </c>
      <c r="T21" s="94">
        <v>0</v>
      </c>
      <c r="U21" s="51"/>
      <c r="V21" s="51"/>
      <c r="W21" s="52">
        <f t="shared" si="9"/>
        <v>0</v>
      </c>
      <c r="X21" s="94">
        <f t="shared" si="2"/>
        <v>0</v>
      </c>
      <c r="Y21" s="80">
        <f t="shared" si="10"/>
        <v>0</v>
      </c>
      <c r="Z21" s="94">
        <f t="shared" si="11"/>
        <v>0</v>
      </c>
      <c r="AA21" s="51"/>
      <c r="AB21" s="94">
        <f t="shared" si="12"/>
        <v>0</v>
      </c>
      <c r="AC21" s="53"/>
      <c r="AD21" s="51">
        <f t="shared" si="13"/>
        <v>0</v>
      </c>
      <c r="AE21" s="95">
        <f t="shared" si="3"/>
        <v>0</v>
      </c>
      <c r="AF21" s="95">
        <f t="shared" si="14"/>
        <v>0</v>
      </c>
    </row>
    <row r="22" spans="1:32" ht="16.149999999999999" customHeight="1" x14ac:dyDescent="0.2">
      <c r="A22" s="58">
        <v>16</v>
      </c>
      <c r="B22" s="59" t="s">
        <v>21</v>
      </c>
      <c r="C22" s="270">
        <f>'8_2.1.18 SIS'!AV22</f>
        <v>0</v>
      </c>
      <c r="D22" s="60">
        <f>'Source Data'!O22</f>
        <v>13636.521516716601</v>
      </c>
      <c r="E22" s="65">
        <f t="shared" si="4"/>
        <v>0</v>
      </c>
      <c r="F22" s="65">
        <v>788.90242015830813</v>
      </c>
      <c r="G22" s="65">
        <f t="shared" si="1"/>
        <v>0</v>
      </c>
      <c r="H22" s="289"/>
      <c r="I22" s="60">
        <f>'Source Data'!I22</f>
        <v>332.11179417298291</v>
      </c>
      <c r="J22" s="65">
        <f t="shared" si="5"/>
        <v>0</v>
      </c>
      <c r="K22" s="289"/>
      <c r="L22" s="60">
        <f>'Source Data'!J22</f>
        <v>90.57594386535898</v>
      </c>
      <c r="M22" s="65">
        <f t="shared" si="6"/>
        <v>0</v>
      </c>
      <c r="N22" s="289"/>
      <c r="O22" s="60">
        <f>'Source Data'!K22</f>
        <v>2264.3985966339742</v>
      </c>
      <c r="P22" s="65">
        <f t="shared" si="7"/>
        <v>0</v>
      </c>
      <c r="Q22" s="289"/>
      <c r="R22" s="60">
        <f>'Source Data'!L22</f>
        <v>905.75943865358965</v>
      </c>
      <c r="S22" s="65">
        <f t="shared" si="8"/>
        <v>0</v>
      </c>
      <c r="T22" s="92">
        <v>0</v>
      </c>
      <c r="U22" s="60"/>
      <c r="V22" s="60"/>
      <c r="W22" s="61">
        <f t="shared" si="9"/>
        <v>0</v>
      </c>
      <c r="X22" s="92">
        <f t="shared" si="2"/>
        <v>0</v>
      </c>
      <c r="Y22" s="65">
        <f t="shared" si="10"/>
        <v>0</v>
      </c>
      <c r="Z22" s="92">
        <f t="shared" si="11"/>
        <v>0</v>
      </c>
      <c r="AA22" s="60"/>
      <c r="AB22" s="92">
        <f t="shared" si="12"/>
        <v>0</v>
      </c>
      <c r="AC22" s="60"/>
      <c r="AD22" s="60">
        <f t="shared" si="13"/>
        <v>0</v>
      </c>
      <c r="AE22" s="92">
        <f t="shared" si="3"/>
        <v>0</v>
      </c>
      <c r="AF22" s="96">
        <f t="shared" si="14"/>
        <v>0</v>
      </c>
    </row>
    <row r="23" spans="1:32" ht="16.149999999999999" customHeight="1" x14ac:dyDescent="0.2">
      <c r="A23" s="54">
        <v>17</v>
      </c>
      <c r="B23" s="55" t="s">
        <v>22</v>
      </c>
      <c r="C23" s="271">
        <f>'8_2.1.18 SIS'!AV23</f>
        <v>0</v>
      </c>
      <c r="D23" s="56">
        <f>'Source Data'!O23</f>
        <v>10063.376286479652</v>
      </c>
      <c r="E23" s="74">
        <f t="shared" si="4"/>
        <v>0</v>
      </c>
      <c r="F23" s="74">
        <v>788.90242015830813</v>
      </c>
      <c r="G23" s="74">
        <f t="shared" si="1"/>
        <v>0</v>
      </c>
      <c r="H23" s="290"/>
      <c r="I23" s="56">
        <f>'Source Data'!I23</f>
        <v>404.99760461581491</v>
      </c>
      <c r="J23" s="74">
        <f t="shared" si="5"/>
        <v>0</v>
      </c>
      <c r="K23" s="290"/>
      <c r="L23" s="56">
        <f>'Source Data'!J23</f>
        <v>110.45389216794953</v>
      </c>
      <c r="M23" s="74">
        <f t="shared" si="6"/>
        <v>0</v>
      </c>
      <c r="N23" s="290"/>
      <c r="O23" s="56">
        <f>'Source Data'!K23</f>
        <v>2761.3473041987377</v>
      </c>
      <c r="P23" s="74">
        <f t="shared" si="7"/>
        <v>0</v>
      </c>
      <c r="Q23" s="290"/>
      <c r="R23" s="56">
        <f>'Source Data'!L23</f>
        <v>1104.5389216794952</v>
      </c>
      <c r="S23" s="74">
        <f t="shared" si="8"/>
        <v>0</v>
      </c>
      <c r="T23" s="93">
        <v>0</v>
      </c>
      <c r="U23" s="56"/>
      <c r="V23" s="56"/>
      <c r="W23" s="57">
        <f t="shared" si="9"/>
        <v>0</v>
      </c>
      <c r="X23" s="93">
        <f t="shared" si="2"/>
        <v>0</v>
      </c>
      <c r="Y23" s="74">
        <f t="shared" si="10"/>
        <v>0</v>
      </c>
      <c r="Z23" s="93">
        <f t="shared" si="11"/>
        <v>0</v>
      </c>
      <c r="AA23" s="56"/>
      <c r="AB23" s="93">
        <f t="shared" si="12"/>
        <v>0</v>
      </c>
      <c r="AC23" s="56"/>
      <c r="AD23" s="56">
        <f t="shared" si="13"/>
        <v>0</v>
      </c>
      <c r="AE23" s="93">
        <f t="shared" si="3"/>
        <v>0</v>
      </c>
      <c r="AF23" s="97">
        <f t="shared" si="14"/>
        <v>0</v>
      </c>
    </row>
    <row r="24" spans="1:32" ht="16.149999999999999" customHeight="1" x14ac:dyDescent="0.2">
      <c r="A24" s="54">
        <v>18</v>
      </c>
      <c r="B24" s="55" t="s">
        <v>23</v>
      </c>
      <c r="C24" s="271">
        <f>'8_2.1.18 SIS'!AV24</f>
        <v>0</v>
      </c>
      <c r="D24" s="56">
        <f>'Source Data'!O24</f>
        <v>7728.7033122919038</v>
      </c>
      <c r="E24" s="74">
        <f t="shared" si="4"/>
        <v>0</v>
      </c>
      <c r="F24" s="74">
        <v>788.90242015830813</v>
      </c>
      <c r="G24" s="74">
        <f t="shared" si="1"/>
        <v>0</v>
      </c>
      <c r="H24" s="290"/>
      <c r="I24" s="56">
        <f>'Source Data'!I24</f>
        <v>689.43182714981469</v>
      </c>
      <c r="J24" s="74">
        <f t="shared" si="5"/>
        <v>0</v>
      </c>
      <c r="K24" s="290"/>
      <c r="L24" s="56">
        <f>'Source Data'!J24</f>
        <v>188.02686194994951</v>
      </c>
      <c r="M24" s="74">
        <f t="shared" si="6"/>
        <v>0</v>
      </c>
      <c r="N24" s="290"/>
      <c r="O24" s="56">
        <f>'Source Data'!K24</f>
        <v>4700.6715487487372</v>
      </c>
      <c r="P24" s="74">
        <f t="shared" si="7"/>
        <v>0</v>
      </c>
      <c r="Q24" s="290"/>
      <c r="R24" s="56">
        <f>'Source Data'!L24</f>
        <v>0</v>
      </c>
      <c r="S24" s="74">
        <f t="shared" si="8"/>
        <v>0</v>
      </c>
      <c r="T24" s="93">
        <v>0</v>
      </c>
      <c r="U24" s="56"/>
      <c r="V24" s="56"/>
      <c r="W24" s="57">
        <f t="shared" si="9"/>
        <v>0</v>
      </c>
      <c r="X24" s="93">
        <f t="shared" si="2"/>
        <v>0</v>
      </c>
      <c r="Y24" s="74">
        <f t="shared" si="10"/>
        <v>0</v>
      </c>
      <c r="Z24" s="93">
        <f t="shared" si="11"/>
        <v>0</v>
      </c>
      <c r="AA24" s="56"/>
      <c r="AB24" s="93">
        <f t="shared" si="12"/>
        <v>0</v>
      </c>
      <c r="AC24" s="56"/>
      <c r="AD24" s="56">
        <f t="shared" si="13"/>
        <v>0</v>
      </c>
      <c r="AE24" s="93">
        <f t="shared" si="3"/>
        <v>0</v>
      </c>
      <c r="AF24" s="97">
        <f t="shared" si="14"/>
        <v>0</v>
      </c>
    </row>
    <row r="25" spans="1:32" ht="16.149999999999999" customHeight="1" x14ac:dyDescent="0.2">
      <c r="A25" s="54">
        <v>19</v>
      </c>
      <c r="B25" s="55" t="s">
        <v>24</v>
      </c>
      <c r="C25" s="271">
        <f>'8_2.1.18 SIS'!AV25</f>
        <v>0</v>
      </c>
      <c r="D25" s="56">
        <f>'Source Data'!O25</f>
        <v>6995.4914087345296</v>
      </c>
      <c r="E25" s="74">
        <f t="shared" si="4"/>
        <v>0</v>
      </c>
      <c r="F25" s="74">
        <v>788.90242015830813</v>
      </c>
      <c r="G25" s="74">
        <f t="shared" si="1"/>
        <v>0</v>
      </c>
      <c r="H25" s="290"/>
      <c r="I25" s="56">
        <f>'Source Data'!I25</f>
        <v>604.6851220204918</v>
      </c>
      <c r="J25" s="74">
        <f t="shared" si="5"/>
        <v>0</v>
      </c>
      <c r="K25" s="290"/>
      <c r="L25" s="56">
        <f>'Source Data'!J25</f>
        <v>164.91412418740686</v>
      </c>
      <c r="M25" s="74">
        <f t="shared" si="6"/>
        <v>0</v>
      </c>
      <c r="N25" s="290"/>
      <c r="O25" s="56">
        <f>'Source Data'!K25</f>
        <v>4122.8531046851722</v>
      </c>
      <c r="P25" s="74">
        <f t="shared" si="7"/>
        <v>0</v>
      </c>
      <c r="Q25" s="290"/>
      <c r="R25" s="56">
        <f>'Source Data'!L25</f>
        <v>1649.1412418740688</v>
      </c>
      <c r="S25" s="74">
        <f t="shared" si="8"/>
        <v>0</v>
      </c>
      <c r="T25" s="93">
        <v>0</v>
      </c>
      <c r="U25" s="56"/>
      <c r="V25" s="56"/>
      <c r="W25" s="57">
        <f t="shared" si="9"/>
        <v>0</v>
      </c>
      <c r="X25" s="93">
        <f t="shared" si="2"/>
        <v>0</v>
      </c>
      <c r="Y25" s="74">
        <f t="shared" si="10"/>
        <v>0</v>
      </c>
      <c r="Z25" s="93">
        <f t="shared" si="11"/>
        <v>0</v>
      </c>
      <c r="AA25" s="56"/>
      <c r="AB25" s="93">
        <f t="shared" si="12"/>
        <v>0</v>
      </c>
      <c r="AC25" s="56"/>
      <c r="AD25" s="56">
        <f t="shared" si="13"/>
        <v>0</v>
      </c>
      <c r="AE25" s="93">
        <f t="shared" si="3"/>
        <v>0</v>
      </c>
      <c r="AF25" s="97">
        <f t="shared" si="14"/>
        <v>0</v>
      </c>
    </row>
    <row r="26" spans="1:32" ht="16.149999999999999" customHeight="1" x14ac:dyDescent="0.2">
      <c r="A26" s="49">
        <v>20</v>
      </c>
      <c r="B26" s="50" t="s">
        <v>25</v>
      </c>
      <c r="C26" s="272">
        <f>'8_2.1.18 SIS'!AV26</f>
        <v>0</v>
      </c>
      <c r="D26" s="51">
        <f>'Source Data'!O26</f>
        <v>6707.0840944128086</v>
      </c>
      <c r="E26" s="80">
        <f t="shared" si="4"/>
        <v>0</v>
      </c>
      <c r="F26" s="80">
        <v>788.90242015830813</v>
      </c>
      <c r="G26" s="80">
        <f t="shared" si="1"/>
        <v>0</v>
      </c>
      <c r="H26" s="291"/>
      <c r="I26" s="51">
        <f>'Source Data'!I26</f>
        <v>694.558500770818</v>
      </c>
      <c r="J26" s="80">
        <f t="shared" si="5"/>
        <v>0</v>
      </c>
      <c r="K26" s="291"/>
      <c r="L26" s="51">
        <f>'Source Data'!J26</f>
        <v>189.42504566476853</v>
      </c>
      <c r="M26" s="80">
        <f t="shared" si="6"/>
        <v>0</v>
      </c>
      <c r="N26" s="291"/>
      <c r="O26" s="51">
        <f>'Source Data'!K26</f>
        <v>4735.6261416192137</v>
      </c>
      <c r="P26" s="80">
        <f t="shared" si="7"/>
        <v>0</v>
      </c>
      <c r="Q26" s="291"/>
      <c r="R26" s="51">
        <f>'Source Data'!L26</f>
        <v>1894.2504566476853</v>
      </c>
      <c r="S26" s="80">
        <f t="shared" si="8"/>
        <v>0</v>
      </c>
      <c r="T26" s="94">
        <v>0</v>
      </c>
      <c r="U26" s="51"/>
      <c r="V26" s="51"/>
      <c r="W26" s="52">
        <f t="shared" si="9"/>
        <v>0</v>
      </c>
      <c r="X26" s="94">
        <f t="shared" si="2"/>
        <v>0</v>
      </c>
      <c r="Y26" s="80">
        <f t="shared" si="10"/>
        <v>0</v>
      </c>
      <c r="Z26" s="94">
        <f t="shared" si="11"/>
        <v>0</v>
      </c>
      <c r="AA26" s="51"/>
      <c r="AB26" s="94">
        <f t="shared" si="12"/>
        <v>0</v>
      </c>
      <c r="AC26" s="53"/>
      <c r="AD26" s="51">
        <f t="shared" si="13"/>
        <v>0</v>
      </c>
      <c r="AE26" s="95">
        <f t="shared" si="3"/>
        <v>0</v>
      </c>
      <c r="AF26" s="95">
        <f t="shared" si="14"/>
        <v>0</v>
      </c>
    </row>
    <row r="27" spans="1:32" ht="16.149999999999999" customHeight="1" x14ac:dyDescent="0.2">
      <c r="A27" s="58">
        <v>21</v>
      </c>
      <c r="B27" s="59" t="s">
        <v>26</v>
      </c>
      <c r="C27" s="270">
        <f>'8_2.1.18 SIS'!AV27</f>
        <v>0</v>
      </c>
      <c r="D27" s="60">
        <f>'Source Data'!O27</f>
        <v>6874.7268196326959</v>
      </c>
      <c r="E27" s="65">
        <f t="shared" si="4"/>
        <v>0</v>
      </c>
      <c r="F27" s="65">
        <v>788.90242015830813</v>
      </c>
      <c r="G27" s="65">
        <f t="shared" si="1"/>
        <v>0</v>
      </c>
      <c r="H27" s="289"/>
      <c r="I27" s="60">
        <f>'Source Data'!I27</f>
        <v>705.05691404533979</v>
      </c>
      <c r="J27" s="65">
        <f t="shared" si="5"/>
        <v>0</v>
      </c>
      <c r="K27" s="289"/>
      <c r="L27" s="60">
        <f>'Source Data'!J27</f>
        <v>192.28824928509266</v>
      </c>
      <c r="M27" s="65">
        <f t="shared" si="6"/>
        <v>0</v>
      </c>
      <c r="N27" s="289"/>
      <c r="O27" s="60">
        <f>'Source Data'!K27</f>
        <v>4807.2062321273152</v>
      </c>
      <c r="P27" s="65">
        <f t="shared" si="7"/>
        <v>0</v>
      </c>
      <c r="Q27" s="289"/>
      <c r="R27" s="60">
        <f>'Source Data'!L27</f>
        <v>1922.8824928509262</v>
      </c>
      <c r="S27" s="65">
        <f t="shared" si="8"/>
        <v>0</v>
      </c>
      <c r="T27" s="92">
        <v>0</v>
      </c>
      <c r="U27" s="60"/>
      <c r="V27" s="60"/>
      <c r="W27" s="61">
        <f t="shared" si="9"/>
        <v>0</v>
      </c>
      <c r="X27" s="92">
        <f t="shared" si="2"/>
        <v>0</v>
      </c>
      <c r="Y27" s="65">
        <f t="shared" si="10"/>
        <v>0</v>
      </c>
      <c r="Z27" s="92">
        <f t="shared" si="11"/>
        <v>0</v>
      </c>
      <c r="AA27" s="60"/>
      <c r="AB27" s="92">
        <f t="shared" si="12"/>
        <v>0</v>
      </c>
      <c r="AC27" s="60"/>
      <c r="AD27" s="60">
        <f t="shared" si="13"/>
        <v>0</v>
      </c>
      <c r="AE27" s="92">
        <f t="shared" si="3"/>
        <v>0</v>
      </c>
      <c r="AF27" s="96">
        <f t="shared" si="14"/>
        <v>0</v>
      </c>
    </row>
    <row r="28" spans="1:32" ht="16.149999999999999" customHeight="1" x14ac:dyDescent="0.2">
      <c r="A28" s="54">
        <v>22</v>
      </c>
      <c r="B28" s="55" t="s">
        <v>27</v>
      </c>
      <c r="C28" s="271">
        <f>'8_2.1.18 SIS'!AV28</f>
        <v>0</v>
      </c>
      <c r="D28" s="56">
        <f>'Source Data'!O28</f>
        <v>6585.4526353513475</v>
      </c>
      <c r="E28" s="74">
        <f t="shared" si="4"/>
        <v>0</v>
      </c>
      <c r="F28" s="74">
        <v>788.90242015830813</v>
      </c>
      <c r="G28" s="74">
        <f t="shared" si="1"/>
        <v>0</v>
      </c>
      <c r="H28" s="290"/>
      <c r="I28" s="56">
        <f>'Source Data'!I28</f>
        <v>774.29658969861021</v>
      </c>
      <c r="J28" s="74">
        <f t="shared" si="5"/>
        <v>0</v>
      </c>
      <c r="K28" s="290"/>
      <c r="L28" s="56">
        <f>'Source Data'!J28</f>
        <v>211.17179719053001</v>
      </c>
      <c r="M28" s="74">
        <f t="shared" si="6"/>
        <v>0</v>
      </c>
      <c r="N28" s="290"/>
      <c r="O28" s="56">
        <f>'Source Data'!K28</f>
        <v>5279.2949297632513</v>
      </c>
      <c r="P28" s="74">
        <f t="shared" si="7"/>
        <v>0</v>
      </c>
      <c r="Q28" s="290"/>
      <c r="R28" s="56">
        <f>'Source Data'!L28</f>
        <v>2111.7179719053006</v>
      </c>
      <c r="S28" s="74">
        <f t="shared" si="8"/>
        <v>0</v>
      </c>
      <c r="T28" s="93">
        <v>0</v>
      </c>
      <c r="U28" s="56"/>
      <c r="V28" s="56"/>
      <c r="W28" s="57">
        <f t="shared" si="9"/>
        <v>0</v>
      </c>
      <c r="X28" s="93">
        <f t="shared" si="2"/>
        <v>0</v>
      </c>
      <c r="Y28" s="74">
        <f t="shared" si="10"/>
        <v>0</v>
      </c>
      <c r="Z28" s="93">
        <f t="shared" si="11"/>
        <v>0</v>
      </c>
      <c r="AA28" s="56"/>
      <c r="AB28" s="93">
        <f t="shared" si="12"/>
        <v>0</v>
      </c>
      <c r="AC28" s="56"/>
      <c r="AD28" s="56">
        <f t="shared" si="13"/>
        <v>0</v>
      </c>
      <c r="AE28" s="93">
        <f t="shared" si="3"/>
        <v>0</v>
      </c>
      <c r="AF28" s="97">
        <f t="shared" si="14"/>
        <v>0</v>
      </c>
    </row>
    <row r="29" spans="1:32" ht="16.149999999999999" customHeight="1" x14ac:dyDescent="0.2">
      <c r="A29" s="54">
        <v>23</v>
      </c>
      <c r="B29" s="55" t="s">
        <v>28</v>
      </c>
      <c r="C29" s="271">
        <f>'8_2.1.18 SIS'!AV29</f>
        <v>0</v>
      </c>
      <c r="D29" s="56">
        <f>'Source Data'!O29</f>
        <v>7529.7797582819803</v>
      </c>
      <c r="E29" s="74">
        <f t="shared" si="4"/>
        <v>0</v>
      </c>
      <c r="F29" s="74">
        <v>788.90242015830813</v>
      </c>
      <c r="G29" s="74">
        <f t="shared" si="1"/>
        <v>0</v>
      </c>
      <c r="H29" s="290"/>
      <c r="I29" s="56">
        <f>'Source Data'!I29</f>
        <v>643.90858310125191</v>
      </c>
      <c r="J29" s="74">
        <f t="shared" si="5"/>
        <v>0</v>
      </c>
      <c r="K29" s="290"/>
      <c r="L29" s="56">
        <f>'Source Data'!J29</f>
        <v>175.61143175488689</v>
      </c>
      <c r="M29" s="74">
        <f t="shared" si="6"/>
        <v>0</v>
      </c>
      <c r="N29" s="290"/>
      <c r="O29" s="56">
        <f>'Source Data'!K29</f>
        <v>4390.2857938721727</v>
      </c>
      <c r="P29" s="74">
        <f t="shared" si="7"/>
        <v>0</v>
      </c>
      <c r="Q29" s="290"/>
      <c r="R29" s="56">
        <f>'Source Data'!L29</f>
        <v>1756.1143175488689</v>
      </c>
      <c r="S29" s="74">
        <f t="shared" si="8"/>
        <v>0</v>
      </c>
      <c r="T29" s="93">
        <v>0</v>
      </c>
      <c r="U29" s="56"/>
      <c r="V29" s="56"/>
      <c r="W29" s="57">
        <f t="shared" si="9"/>
        <v>0</v>
      </c>
      <c r="X29" s="93">
        <f t="shared" si="2"/>
        <v>0</v>
      </c>
      <c r="Y29" s="74">
        <f t="shared" si="10"/>
        <v>0</v>
      </c>
      <c r="Z29" s="93">
        <f t="shared" si="11"/>
        <v>0</v>
      </c>
      <c r="AA29" s="56"/>
      <c r="AB29" s="93">
        <f t="shared" si="12"/>
        <v>0</v>
      </c>
      <c r="AC29" s="56"/>
      <c r="AD29" s="56">
        <f t="shared" si="13"/>
        <v>0</v>
      </c>
      <c r="AE29" s="93">
        <f t="shared" si="3"/>
        <v>0</v>
      </c>
      <c r="AF29" s="97">
        <f t="shared" si="14"/>
        <v>0</v>
      </c>
    </row>
    <row r="30" spans="1:32" ht="16.149999999999999" customHeight="1" x14ac:dyDescent="0.2">
      <c r="A30" s="54">
        <v>24</v>
      </c>
      <c r="B30" s="55" t="s">
        <v>29</v>
      </c>
      <c r="C30" s="271">
        <f>'8_2.1.18 SIS'!AV30</f>
        <v>0</v>
      </c>
      <c r="D30" s="56">
        <f>'Source Data'!O30</f>
        <v>13172.252676643146</v>
      </c>
      <c r="E30" s="74">
        <f t="shared" si="4"/>
        <v>0</v>
      </c>
      <c r="F30" s="74">
        <v>788.90242015830813</v>
      </c>
      <c r="G30" s="74">
        <f t="shared" si="1"/>
        <v>0</v>
      </c>
      <c r="H30" s="290"/>
      <c r="I30" s="56">
        <f>'Source Data'!I30</f>
        <v>235.68636722840623</v>
      </c>
      <c r="J30" s="74">
        <f t="shared" si="5"/>
        <v>0</v>
      </c>
      <c r="K30" s="290"/>
      <c r="L30" s="56">
        <f>'Source Data'!J30</f>
        <v>64.278100153201677</v>
      </c>
      <c r="M30" s="74">
        <f t="shared" si="6"/>
        <v>0</v>
      </c>
      <c r="N30" s="290"/>
      <c r="O30" s="56">
        <f>'Source Data'!K30</f>
        <v>1606.9525038300424</v>
      </c>
      <c r="P30" s="74">
        <f t="shared" si="7"/>
        <v>0</v>
      </c>
      <c r="Q30" s="290"/>
      <c r="R30" s="56">
        <f>'Source Data'!L30</f>
        <v>642.78100153201683</v>
      </c>
      <c r="S30" s="74">
        <f t="shared" si="8"/>
        <v>0</v>
      </c>
      <c r="T30" s="93">
        <v>0</v>
      </c>
      <c r="U30" s="56"/>
      <c r="V30" s="56"/>
      <c r="W30" s="57">
        <f t="shared" si="9"/>
        <v>0</v>
      </c>
      <c r="X30" s="93">
        <f t="shared" si="2"/>
        <v>0</v>
      </c>
      <c r="Y30" s="74">
        <f t="shared" si="10"/>
        <v>0</v>
      </c>
      <c r="Z30" s="93">
        <f t="shared" si="11"/>
        <v>0</v>
      </c>
      <c r="AA30" s="56"/>
      <c r="AB30" s="93">
        <f t="shared" si="12"/>
        <v>0</v>
      </c>
      <c r="AC30" s="56"/>
      <c r="AD30" s="56">
        <f t="shared" si="13"/>
        <v>0</v>
      </c>
      <c r="AE30" s="93">
        <f t="shared" si="3"/>
        <v>0</v>
      </c>
      <c r="AF30" s="97">
        <f t="shared" si="14"/>
        <v>0</v>
      </c>
    </row>
    <row r="31" spans="1:32" ht="16.149999999999999" customHeight="1" x14ac:dyDescent="0.2">
      <c r="A31" s="49">
        <v>25</v>
      </c>
      <c r="B31" s="50" t="s">
        <v>30</v>
      </c>
      <c r="C31" s="272">
        <f>'8_2.1.18 SIS'!AV31</f>
        <v>0</v>
      </c>
      <c r="D31" s="51">
        <f>'Source Data'!O31</f>
        <v>8056.736979885065</v>
      </c>
      <c r="E31" s="80">
        <f t="shared" si="4"/>
        <v>0</v>
      </c>
      <c r="F31" s="80">
        <v>788.90242015830813</v>
      </c>
      <c r="G31" s="80">
        <f t="shared" si="1"/>
        <v>0</v>
      </c>
      <c r="H31" s="291"/>
      <c r="I31" s="51">
        <f>'Source Data'!I31</f>
        <v>547.31914183029971</v>
      </c>
      <c r="J31" s="80">
        <f t="shared" si="5"/>
        <v>0</v>
      </c>
      <c r="K31" s="291"/>
      <c r="L31" s="51">
        <f>'Source Data'!J31</f>
        <v>149.268856862809</v>
      </c>
      <c r="M31" s="80">
        <f t="shared" si="6"/>
        <v>0</v>
      </c>
      <c r="N31" s="291"/>
      <c r="O31" s="51">
        <f>'Source Data'!K31</f>
        <v>3731.7214215702247</v>
      </c>
      <c r="P31" s="80">
        <f t="shared" si="7"/>
        <v>0</v>
      </c>
      <c r="Q31" s="291"/>
      <c r="R31" s="51">
        <f>'Source Data'!L31</f>
        <v>1492.6885686280898</v>
      </c>
      <c r="S31" s="80">
        <f t="shared" si="8"/>
        <v>0</v>
      </c>
      <c r="T31" s="94">
        <v>0</v>
      </c>
      <c r="U31" s="51"/>
      <c r="V31" s="51"/>
      <c r="W31" s="52">
        <f t="shared" si="9"/>
        <v>0</v>
      </c>
      <c r="X31" s="94">
        <f t="shared" si="2"/>
        <v>0</v>
      </c>
      <c r="Y31" s="80">
        <f t="shared" si="10"/>
        <v>0</v>
      </c>
      <c r="Z31" s="94">
        <f t="shared" si="11"/>
        <v>0</v>
      </c>
      <c r="AA31" s="51"/>
      <c r="AB31" s="94">
        <f t="shared" si="12"/>
        <v>0</v>
      </c>
      <c r="AC31" s="53"/>
      <c r="AD31" s="51">
        <f t="shared" si="13"/>
        <v>0</v>
      </c>
      <c r="AE31" s="95">
        <f t="shared" si="3"/>
        <v>0</v>
      </c>
      <c r="AF31" s="95">
        <f t="shared" si="14"/>
        <v>0</v>
      </c>
    </row>
    <row r="32" spans="1:32" ht="16.149999999999999" customHeight="1" x14ac:dyDescent="0.2">
      <c r="A32" s="58">
        <v>26</v>
      </c>
      <c r="B32" s="59" t="s">
        <v>31</v>
      </c>
      <c r="C32" s="270">
        <f>'8_2.1.18 SIS'!AV32</f>
        <v>219</v>
      </c>
      <c r="D32" s="60">
        <f>'Source Data'!O32</f>
        <v>8234.0056517369012</v>
      </c>
      <c r="E32" s="65">
        <f t="shared" si="4"/>
        <v>1803247.2377303813</v>
      </c>
      <c r="F32" s="65">
        <v>788.90242015830813</v>
      </c>
      <c r="G32" s="65">
        <f t="shared" si="1"/>
        <v>172769.63001466947</v>
      </c>
      <c r="H32" s="289"/>
      <c r="I32" s="60">
        <f>'Source Data'!I32</f>
        <v>468.82114429316323</v>
      </c>
      <c r="J32" s="65">
        <f t="shared" si="5"/>
        <v>0</v>
      </c>
      <c r="K32" s="289"/>
      <c r="L32" s="60">
        <f>'Source Data'!J32</f>
        <v>127.8603120799536</v>
      </c>
      <c r="M32" s="65">
        <f t="shared" si="6"/>
        <v>0</v>
      </c>
      <c r="N32" s="289"/>
      <c r="O32" s="60">
        <f>'Source Data'!K32</f>
        <v>3196.5078019988405</v>
      </c>
      <c r="P32" s="65">
        <f t="shared" si="7"/>
        <v>0</v>
      </c>
      <c r="Q32" s="289"/>
      <c r="R32" s="60">
        <f>'Source Data'!L32</f>
        <v>1278.6031207995361</v>
      </c>
      <c r="S32" s="65">
        <f t="shared" si="8"/>
        <v>0</v>
      </c>
      <c r="T32" s="92">
        <v>2111037</v>
      </c>
      <c r="U32" s="60"/>
      <c r="V32" s="60"/>
      <c r="W32" s="61">
        <f t="shared" si="9"/>
        <v>0</v>
      </c>
      <c r="X32" s="92">
        <f t="shared" si="2"/>
        <v>2111037</v>
      </c>
      <c r="Y32" s="65">
        <f t="shared" si="10"/>
        <v>-5278</v>
      </c>
      <c r="Z32" s="92">
        <f t="shared" si="11"/>
        <v>2105759</v>
      </c>
      <c r="AA32" s="60"/>
      <c r="AB32" s="92">
        <f t="shared" si="12"/>
        <v>2105759</v>
      </c>
      <c r="AC32" s="60"/>
      <c r="AD32" s="60">
        <f t="shared" si="13"/>
        <v>2105759</v>
      </c>
      <c r="AE32" s="92">
        <f t="shared" si="3"/>
        <v>175480</v>
      </c>
      <c r="AF32" s="96">
        <f t="shared" si="14"/>
        <v>2105759</v>
      </c>
    </row>
    <row r="33" spans="1:32" ht="16.149999999999999" customHeight="1" x14ac:dyDescent="0.2">
      <c r="A33" s="54">
        <v>27</v>
      </c>
      <c r="B33" s="55" t="s">
        <v>32</v>
      </c>
      <c r="C33" s="271">
        <f>'8_2.1.18 SIS'!AV33</f>
        <v>0</v>
      </c>
      <c r="D33" s="56">
        <f>'Source Data'!O33</f>
        <v>7947.4844628948376</v>
      </c>
      <c r="E33" s="74">
        <f t="shared" si="4"/>
        <v>0</v>
      </c>
      <c r="F33" s="74">
        <v>788.90242015830813</v>
      </c>
      <c r="G33" s="74">
        <f t="shared" si="1"/>
        <v>0</v>
      </c>
      <c r="H33" s="290"/>
      <c r="I33" s="56">
        <f>'Source Data'!I33</f>
        <v>687.4036243637745</v>
      </c>
      <c r="J33" s="74">
        <f t="shared" si="5"/>
        <v>0</v>
      </c>
      <c r="K33" s="290"/>
      <c r="L33" s="56">
        <f>'Source Data'!J33</f>
        <v>187.4737157355749</v>
      </c>
      <c r="M33" s="74">
        <f t="shared" si="6"/>
        <v>0</v>
      </c>
      <c r="N33" s="290"/>
      <c r="O33" s="56">
        <f>'Source Data'!K33</f>
        <v>4686.842893389372</v>
      </c>
      <c r="P33" s="74">
        <f t="shared" si="7"/>
        <v>0</v>
      </c>
      <c r="Q33" s="290"/>
      <c r="R33" s="56">
        <f>'Source Data'!L33</f>
        <v>1874.7371573557489</v>
      </c>
      <c r="S33" s="74">
        <f t="shared" si="8"/>
        <v>0</v>
      </c>
      <c r="T33" s="93">
        <v>0</v>
      </c>
      <c r="U33" s="56"/>
      <c r="V33" s="56"/>
      <c r="W33" s="57">
        <f t="shared" si="9"/>
        <v>0</v>
      </c>
      <c r="X33" s="93">
        <f t="shared" si="2"/>
        <v>0</v>
      </c>
      <c r="Y33" s="74">
        <f t="shared" si="10"/>
        <v>0</v>
      </c>
      <c r="Z33" s="93">
        <f t="shared" si="11"/>
        <v>0</v>
      </c>
      <c r="AA33" s="56"/>
      <c r="AB33" s="93">
        <f t="shared" si="12"/>
        <v>0</v>
      </c>
      <c r="AC33" s="56"/>
      <c r="AD33" s="56">
        <f t="shared" si="13"/>
        <v>0</v>
      </c>
      <c r="AE33" s="93">
        <f t="shared" si="3"/>
        <v>0</v>
      </c>
      <c r="AF33" s="97">
        <f t="shared" si="14"/>
        <v>0</v>
      </c>
    </row>
    <row r="34" spans="1:32" ht="16.149999999999999" customHeight="1" x14ac:dyDescent="0.2">
      <c r="A34" s="54">
        <v>28</v>
      </c>
      <c r="B34" s="55" t="s">
        <v>33</v>
      </c>
      <c r="C34" s="271">
        <f>'8_2.1.18 SIS'!AV34</f>
        <v>0</v>
      </c>
      <c r="D34" s="56">
        <f>'Source Data'!O34</f>
        <v>8311.5343597999163</v>
      </c>
      <c r="E34" s="74">
        <f t="shared" si="4"/>
        <v>0</v>
      </c>
      <c r="F34" s="74">
        <v>788.90242015830813</v>
      </c>
      <c r="G34" s="74">
        <f t="shared" si="1"/>
        <v>0</v>
      </c>
      <c r="H34" s="290"/>
      <c r="I34" s="56">
        <f>'Source Data'!I34</f>
        <v>466.65190378503735</v>
      </c>
      <c r="J34" s="74">
        <f t="shared" si="5"/>
        <v>0</v>
      </c>
      <c r="K34" s="290"/>
      <c r="L34" s="56">
        <f>'Source Data'!J34</f>
        <v>127.26870103228291</v>
      </c>
      <c r="M34" s="74">
        <f t="shared" si="6"/>
        <v>0</v>
      </c>
      <c r="N34" s="290"/>
      <c r="O34" s="56">
        <f>'Source Data'!K34</f>
        <v>3181.7175258070724</v>
      </c>
      <c r="P34" s="74">
        <f t="shared" si="7"/>
        <v>0</v>
      </c>
      <c r="Q34" s="290"/>
      <c r="R34" s="56">
        <f>'Source Data'!L34</f>
        <v>1272.6870103228293</v>
      </c>
      <c r="S34" s="74">
        <f t="shared" si="8"/>
        <v>0</v>
      </c>
      <c r="T34" s="93">
        <v>0</v>
      </c>
      <c r="U34" s="56"/>
      <c r="V34" s="56"/>
      <c r="W34" s="57">
        <f t="shared" si="9"/>
        <v>0</v>
      </c>
      <c r="X34" s="93">
        <f t="shared" si="2"/>
        <v>0</v>
      </c>
      <c r="Y34" s="74">
        <f t="shared" si="10"/>
        <v>0</v>
      </c>
      <c r="Z34" s="93">
        <f t="shared" si="11"/>
        <v>0</v>
      </c>
      <c r="AA34" s="56"/>
      <c r="AB34" s="93">
        <f t="shared" si="12"/>
        <v>0</v>
      </c>
      <c r="AC34" s="56"/>
      <c r="AD34" s="56">
        <f t="shared" si="13"/>
        <v>0</v>
      </c>
      <c r="AE34" s="93">
        <f t="shared" si="3"/>
        <v>0</v>
      </c>
      <c r="AF34" s="97">
        <f t="shared" si="14"/>
        <v>0</v>
      </c>
    </row>
    <row r="35" spans="1:32" ht="16.149999999999999" customHeight="1" x14ac:dyDescent="0.2">
      <c r="A35" s="54">
        <v>29</v>
      </c>
      <c r="B35" s="55" t="s">
        <v>34</v>
      </c>
      <c r="C35" s="271">
        <f>'8_2.1.18 SIS'!AV35</f>
        <v>0</v>
      </c>
      <c r="D35" s="56">
        <f>'Source Data'!O35</f>
        <v>8224.5252527522953</v>
      </c>
      <c r="E35" s="74">
        <f t="shared" si="4"/>
        <v>0</v>
      </c>
      <c r="F35" s="74">
        <v>788.90242015830813</v>
      </c>
      <c r="G35" s="74">
        <f t="shared" si="1"/>
        <v>0</v>
      </c>
      <c r="H35" s="290"/>
      <c r="I35" s="56">
        <f>'Source Data'!I35</f>
        <v>554.9726016103474</v>
      </c>
      <c r="J35" s="74">
        <f t="shared" si="5"/>
        <v>0</v>
      </c>
      <c r="K35" s="290"/>
      <c r="L35" s="56">
        <f>'Source Data'!J35</f>
        <v>151.35616407554929</v>
      </c>
      <c r="M35" s="74">
        <f t="shared" si="6"/>
        <v>0</v>
      </c>
      <c r="N35" s="290"/>
      <c r="O35" s="56">
        <f>'Source Data'!K35</f>
        <v>3783.9041018887328</v>
      </c>
      <c r="P35" s="74">
        <f t="shared" si="7"/>
        <v>0</v>
      </c>
      <c r="Q35" s="290"/>
      <c r="R35" s="56">
        <f>'Source Data'!L35</f>
        <v>1513.5616407554928</v>
      </c>
      <c r="S35" s="74">
        <f t="shared" si="8"/>
        <v>0</v>
      </c>
      <c r="T35" s="93">
        <v>0</v>
      </c>
      <c r="U35" s="56"/>
      <c r="V35" s="56"/>
      <c r="W35" s="57">
        <f t="shared" si="9"/>
        <v>0</v>
      </c>
      <c r="X35" s="93">
        <f t="shared" si="2"/>
        <v>0</v>
      </c>
      <c r="Y35" s="74">
        <f t="shared" si="10"/>
        <v>0</v>
      </c>
      <c r="Z35" s="93">
        <f t="shared" si="11"/>
        <v>0</v>
      </c>
      <c r="AA35" s="56"/>
      <c r="AB35" s="93">
        <f t="shared" si="12"/>
        <v>0</v>
      </c>
      <c r="AC35" s="56"/>
      <c r="AD35" s="56">
        <f t="shared" si="13"/>
        <v>0</v>
      </c>
      <c r="AE35" s="93">
        <f t="shared" si="3"/>
        <v>0</v>
      </c>
      <c r="AF35" s="97">
        <f t="shared" si="14"/>
        <v>0</v>
      </c>
    </row>
    <row r="36" spans="1:32" ht="16.149999999999999" customHeight="1" x14ac:dyDescent="0.2">
      <c r="A36" s="49">
        <v>30</v>
      </c>
      <c r="B36" s="50" t="s">
        <v>35</v>
      </c>
      <c r="C36" s="272">
        <f>'8_2.1.18 SIS'!AV36</f>
        <v>0</v>
      </c>
      <c r="D36" s="51">
        <f>'Source Data'!O36</f>
        <v>8570.7937107951475</v>
      </c>
      <c r="E36" s="80">
        <f t="shared" si="4"/>
        <v>0</v>
      </c>
      <c r="F36" s="80">
        <v>788.90242015830813</v>
      </c>
      <c r="G36" s="80">
        <f t="shared" si="1"/>
        <v>0</v>
      </c>
      <c r="H36" s="291"/>
      <c r="I36" s="51">
        <f>'Source Data'!I36</f>
        <v>702.2116679130869</v>
      </c>
      <c r="J36" s="80">
        <f t="shared" si="5"/>
        <v>0</v>
      </c>
      <c r="K36" s="291"/>
      <c r="L36" s="51">
        <f>'Source Data'!J36</f>
        <v>191.51227306720551</v>
      </c>
      <c r="M36" s="80">
        <f t="shared" si="6"/>
        <v>0</v>
      </c>
      <c r="N36" s="291"/>
      <c r="O36" s="51">
        <f>'Source Data'!K36</f>
        <v>4787.8068266801383</v>
      </c>
      <c r="P36" s="80">
        <f t="shared" si="7"/>
        <v>0</v>
      </c>
      <c r="Q36" s="291"/>
      <c r="R36" s="51">
        <f>'Source Data'!L36</f>
        <v>1915.1227306720555</v>
      </c>
      <c r="S36" s="80">
        <f t="shared" si="8"/>
        <v>0</v>
      </c>
      <c r="T36" s="94">
        <v>0</v>
      </c>
      <c r="U36" s="51"/>
      <c r="V36" s="51"/>
      <c r="W36" s="52">
        <f t="shared" si="9"/>
        <v>0</v>
      </c>
      <c r="X36" s="94">
        <f t="shared" si="2"/>
        <v>0</v>
      </c>
      <c r="Y36" s="80">
        <f t="shared" si="10"/>
        <v>0</v>
      </c>
      <c r="Z36" s="94">
        <f t="shared" si="11"/>
        <v>0</v>
      </c>
      <c r="AA36" s="51"/>
      <c r="AB36" s="94">
        <f t="shared" si="12"/>
        <v>0</v>
      </c>
      <c r="AC36" s="53"/>
      <c r="AD36" s="51">
        <f t="shared" si="13"/>
        <v>0</v>
      </c>
      <c r="AE36" s="95">
        <f t="shared" si="3"/>
        <v>0</v>
      </c>
      <c r="AF36" s="95">
        <f t="shared" si="14"/>
        <v>0</v>
      </c>
    </row>
    <row r="37" spans="1:32" ht="16.149999999999999" customHeight="1" x14ac:dyDescent="0.2">
      <c r="A37" s="58">
        <v>31</v>
      </c>
      <c r="B37" s="59" t="s">
        <v>36</v>
      </c>
      <c r="C37" s="270">
        <f>'8_2.1.18 SIS'!AV37</f>
        <v>0</v>
      </c>
      <c r="D37" s="60">
        <f>'Source Data'!O37</f>
        <v>8742.1797351340865</v>
      </c>
      <c r="E37" s="65">
        <f t="shared" si="4"/>
        <v>0</v>
      </c>
      <c r="F37" s="65">
        <v>788.90242015830813</v>
      </c>
      <c r="G37" s="65">
        <f t="shared" si="1"/>
        <v>0</v>
      </c>
      <c r="H37" s="289"/>
      <c r="I37" s="60">
        <f>'Source Data'!I37</f>
        <v>524.75657375911442</v>
      </c>
      <c r="J37" s="65">
        <f t="shared" si="5"/>
        <v>0</v>
      </c>
      <c r="K37" s="289"/>
      <c r="L37" s="60">
        <f>'Source Data'!J37</f>
        <v>143.11542920703121</v>
      </c>
      <c r="M37" s="65">
        <f t="shared" si="6"/>
        <v>0</v>
      </c>
      <c r="N37" s="289"/>
      <c r="O37" s="60">
        <f>'Source Data'!K37</f>
        <v>3577.8857301757807</v>
      </c>
      <c r="P37" s="65">
        <f t="shared" si="7"/>
        <v>0</v>
      </c>
      <c r="Q37" s="289"/>
      <c r="R37" s="60">
        <f>'Source Data'!L37</f>
        <v>1431.1542920703123</v>
      </c>
      <c r="S37" s="65">
        <f t="shared" si="8"/>
        <v>0</v>
      </c>
      <c r="T37" s="92">
        <v>0</v>
      </c>
      <c r="U37" s="60"/>
      <c r="V37" s="60"/>
      <c r="W37" s="61">
        <f t="shared" si="9"/>
        <v>0</v>
      </c>
      <c r="X37" s="92">
        <f t="shared" si="2"/>
        <v>0</v>
      </c>
      <c r="Y37" s="65">
        <f t="shared" si="10"/>
        <v>0</v>
      </c>
      <c r="Z37" s="92">
        <f t="shared" si="11"/>
        <v>0</v>
      </c>
      <c r="AA37" s="60"/>
      <c r="AB37" s="92">
        <f t="shared" si="12"/>
        <v>0</v>
      </c>
      <c r="AC37" s="60"/>
      <c r="AD37" s="60">
        <f t="shared" si="13"/>
        <v>0</v>
      </c>
      <c r="AE37" s="92">
        <f t="shared" si="3"/>
        <v>0</v>
      </c>
      <c r="AF37" s="96">
        <f t="shared" si="14"/>
        <v>0</v>
      </c>
    </row>
    <row r="38" spans="1:32" ht="16.149999999999999" customHeight="1" x14ac:dyDescent="0.2">
      <c r="A38" s="54">
        <v>32</v>
      </c>
      <c r="B38" s="55" t="s">
        <v>37</v>
      </c>
      <c r="C38" s="271">
        <f>'8_2.1.18 SIS'!AV38</f>
        <v>0</v>
      </c>
      <c r="D38" s="56">
        <f>'Source Data'!O38</f>
        <v>7300.3151557445535</v>
      </c>
      <c r="E38" s="74">
        <f t="shared" si="4"/>
        <v>0</v>
      </c>
      <c r="F38" s="74">
        <v>788.90242015830813</v>
      </c>
      <c r="G38" s="74">
        <f t="shared" si="1"/>
        <v>0</v>
      </c>
      <c r="H38" s="290"/>
      <c r="I38" s="56">
        <f>'Source Data'!I38</f>
        <v>712.66638210557119</v>
      </c>
      <c r="J38" s="74">
        <f t="shared" si="5"/>
        <v>0</v>
      </c>
      <c r="K38" s="290"/>
      <c r="L38" s="56">
        <f>'Source Data'!J38</f>
        <v>194.36355875606483</v>
      </c>
      <c r="M38" s="74">
        <f t="shared" si="6"/>
        <v>0</v>
      </c>
      <c r="N38" s="290"/>
      <c r="O38" s="56">
        <f>'Source Data'!K38</f>
        <v>4859.0889689016212</v>
      </c>
      <c r="P38" s="74">
        <f t="shared" si="7"/>
        <v>0</v>
      </c>
      <c r="Q38" s="290"/>
      <c r="R38" s="56">
        <f>'Source Data'!L38</f>
        <v>1943.6355875606487</v>
      </c>
      <c r="S38" s="74">
        <f t="shared" si="8"/>
        <v>0</v>
      </c>
      <c r="T38" s="93">
        <v>0</v>
      </c>
      <c r="U38" s="56"/>
      <c r="V38" s="56"/>
      <c r="W38" s="57">
        <f t="shared" si="9"/>
        <v>0</v>
      </c>
      <c r="X38" s="93">
        <f t="shared" si="2"/>
        <v>0</v>
      </c>
      <c r="Y38" s="74">
        <f t="shared" si="10"/>
        <v>0</v>
      </c>
      <c r="Z38" s="93">
        <f t="shared" si="11"/>
        <v>0</v>
      </c>
      <c r="AA38" s="56"/>
      <c r="AB38" s="93">
        <f t="shared" si="12"/>
        <v>0</v>
      </c>
      <c r="AC38" s="56"/>
      <c r="AD38" s="56">
        <f t="shared" si="13"/>
        <v>0</v>
      </c>
      <c r="AE38" s="93">
        <f t="shared" si="3"/>
        <v>0</v>
      </c>
      <c r="AF38" s="97">
        <f t="shared" si="14"/>
        <v>0</v>
      </c>
    </row>
    <row r="39" spans="1:32" ht="16.149999999999999" customHeight="1" x14ac:dyDescent="0.2">
      <c r="A39" s="54">
        <v>33</v>
      </c>
      <c r="B39" s="55" t="s">
        <v>38</v>
      </c>
      <c r="C39" s="271">
        <f>'8_2.1.18 SIS'!AV39</f>
        <v>0</v>
      </c>
      <c r="D39" s="56">
        <f>'Source Data'!O39</f>
        <v>7464.1308318694118</v>
      </c>
      <c r="E39" s="74">
        <f t="shared" si="4"/>
        <v>0</v>
      </c>
      <c r="F39" s="74">
        <v>788.90242015830813</v>
      </c>
      <c r="G39" s="74">
        <f t="shared" ref="G39:G70" si="15">$C39*F39</f>
        <v>0</v>
      </c>
      <c r="H39" s="290"/>
      <c r="I39" s="56">
        <f>'Source Data'!I39</f>
        <v>624.84576931264041</v>
      </c>
      <c r="J39" s="74">
        <f t="shared" si="5"/>
        <v>0</v>
      </c>
      <c r="K39" s="290"/>
      <c r="L39" s="56">
        <f>'Source Data'!J39</f>
        <v>170.41248253981104</v>
      </c>
      <c r="M39" s="74">
        <f t="shared" si="6"/>
        <v>0</v>
      </c>
      <c r="N39" s="290"/>
      <c r="O39" s="56">
        <f>'Source Data'!K39</f>
        <v>4260.3120634952766</v>
      </c>
      <c r="P39" s="74">
        <f t="shared" si="7"/>
        <v>0</v>
      </c>
      <c r="Q39" s="290"/>
      <c r="R39" s="56">
        <f>'Source Data'!L39</f>
        <v>1704.1248253981105</v>
      </c>
      <c r="S39" s="74">
        <f t="shared" si="8"/>
        <v>0</v>
      </c>
      <c r="T39" s="93">
        <v>0</v>
      </c>
      <c r="U39" s="56"/>
      <c r="V39" s="56"/>
      <c r="W39" s="57">
        <f t="shared" si="9"/>
        <v>0</v>
      </c>
      <c r="X39" s="93">
        <f t="shared" si="2"/>
        <v>0</v>
      </c>
      <c r="Y39" s="74">
        <f t="shared" si="10"/>
        <v>0</v>
      </c>
      <c r="Z39" s="93">
        <f t="shared" si="11"/>
        <v>0</v>
      </c>
      <c r="AA39" s="56"/>
      <c r="AB39" s="93">
        <f t="shared" si="12"/>
        <v>0</v>
      </c>
      <c r="AC39" s="56"/>
      <c r="AD39" s="56">
        <f t="shared" si="13"/>
        <v>0</v>
      </c>
      <c r="AE39" s="93">
        <f t="shared" ref="AE39:AE70" si="16">ROUND(AD39/$AE$90,0)</f>
        <v>0</v>
      </c>
      <c r="AF39" s="97">
        <f t="shared" si="14"/>
        <v>0</v>
      </c>
    </row>
    <row r="40" spans="1:32" ht="16.149999999999999" customHeight="1" x14ac:dyDescent="0.2">
      <c r="A40" s="54">
        <v>34</v>
      </c>
      <c r="B40" s="55" t="s">
        <v>39</v>
      </c>
      <c r="C40" s="271">
        <f>'8_2.1.18 SIS'!AV40</f>
        <v>0</v>
      </c>
      <c r="D40" s="56">
        <f>'Source Data'!O40</f>
        <v>6453.3416530730665</v>
      </c>
      <c r="E40" s="74">
        <f t="shared" si="4"/>
        <v>0</v>
      </c>
      <c r="F40" s="74">
        <v>788.90242015830813</v>
      </c>
      <c r="G40" s="74">
        <f t="shared" si="15"/>
        <v>0</v>
      </c>
      <c r="H40" s="290"/>
      <c r="I40" s="56">
        <f>'Source Data'!I40</f>
        <v>693.972191189574</v>
      </c>
      <c r="J40" s="74">
        <f t="shared" si="5"/>
        <v>0</v>
      </c>
      <c r="K40" s="290"/>
      <c r="L40" s="56">
        <f>'Source Data'!J40</f>
        <v>189.26514305170204</v>
      </c>
      <c r="M40" s="74">
        <f t="shared" si="6"/>
        <v>0</v>
      </c>
      <c r="N40" s="290"/>
      <c r="O40" s="56">
        <f>'Source Data'!K40</f>
        <v>4731.62857629255</v>
      </c>
      <c r="P40" s="74">
        <f t="shared" si="7"/>
        <v>0</v>
      </c>
      <c r="Q40" s="290"/>
      <c r="R40" s="56">
        <f>'Source Data'!L40</f>
        <v>1892.6514305170203</v>
      </c>
      <c r="S40" s="74">
        <f t="shared" si="8"/>
        <v>0</v>
      </c>
      <c r="T40" s="93">
        <v>0</v>
      </c>
      <c r="U40" s="56"/>
      <c r="V40" s="56"/>
      <c r="W40" s="57">
        <f t="shared" si="9"/>
        <v>0</v>
      </c>
      <c r="X40" s="93">
        <f t="shared" si="2"/>
        <v>0</v>
      </c>
      <c r="Y40" s="74">
        <f t="shared" si="10"/>
        <v>0</v>
      </c>
      <c r="Z40" s="93">
        <f t="shared" si="11"/>
        <v>0</v>
      </c>
      <c r="AA40" s="56"/>
      <c r="AB40" s="93">
        <f t="shared" si="12"/>
        <v>0</v>
      </c>
      <c r="AC40" s="56"/>
      <c r="AD40" s="56">
        <f t="shared" si="13"/>
        <v>0</v>
      </c>
      <c r="AE40" s="93">
        <f t="shared" si="16"/>
        <v>0</v>
      </c>
      <c r="AF40" s="97">
        <f t="shared" si="14"/>
        <v>0</v>
      </c>
    </row>
    <row r="41" spans="1:32" ht="16.149999999999999" customHeight="1" x14ac:dyDescent="0.2">
      <c r="A41" s="49">
        <v>35</v>
      </c>
      <c r="B41" s="50" t="s">
        <v>40</v>
      </c>
      <c r="C41" s="272">
        <f>'8_2.1.18 SIS'!AV41</f>
        <v>0</v>
      </c>
      <c r="D41" s="51">
        <f>'Source Data'!O41</f>
        <v>7498.271801684532</v>
      </c>
      <c r="E41" s="80">
        <f t="shared" si="4"/>
        <v>0</v>
      </c>
      <c r="F41" s="80">
        <v>788.90242015830813</v>
      </c>
      <c r="G41" s="80">
        <f t="shared" si="15"/>
        <v>0</v>
      </c>
      <c r="H41" s="291"/>
      <c r="I41" s="51">
        <f>'Source Data'!I41</f>
        <v>608.37683053992896</v>
      </c>
      <c r="J41" s="80">
        <f t="shared" si="5"/>
        <v>0</v>
      </c>
      <c r="K41" s="291"/>
      <c r="L41" s="51">
        <f>'Source Data'!J41</f>
        <v>165.92095378361697</v>
      </c>
      <c r="M41" s="80">
        <f t="shared" si="6"/>
        <v>0</v>
      </c>
      <c r="N41" s="291"/>
      <c r="O41" s="51">
        <f>'Source Data'!K41</f>
        <v>4148.0238445904242</v>
      </c>
      <c r="P41" s="80">
        <f t="shared" si="7"/>
        <v>0</v>
      </c>
      <c r="Q41" s="291"/>
      <c r="R41" s="51">
        <f>'Source Data'!L41</f>
        <v>1659.2095378361696</v>
      </c>
      <c r="S41" s="80">
        <f t="shared" si="8"/>
        <v>0</v>
      </c>
      <c r="T41" s="94">
        <v>0</v>
      </c>
      <c r="U41" s="51"/>
      <c r="V41" s="51"/>
      <c r="W41" s="52">
        <f t="shared" si="9"/>
        <v>0</v>
      </c>
      <c r="X41" s="94">
        <f t="shared" si="2"/>
        <v>0</v>
      </c>
      <c r="Y41" s="80">
        <f t="shared" si="10"/>
        <v>0</v>
      </c>
      <c r="Z41" s="94">
        <f t="shared" si="11"/>
        <v>0</v>
      </c>
      <c r="AA41" s="51"/>
      <c r="AB41" s="94">
        <f t="shared" si="12"/>
        <v>0</v>
      </c>
      <c r="AC41" s="53"/>
      <c r="AD41" s="51">
        <f t="shared" si="13"/>
        <v>0</v>
      </c>
      <c r="AE41" s="95">
        <f t="shared" si="16"/>
        <v>0</v>
      </c>
      <c r="AF41" s="95">
        <f t="shared" si="14"/>
        <v>0</v>
      </c>
    </row>
    <row r="42" spans="1:32" ht="16.149999999999999" customHeight="1" x14ac:dyDescent="0.2">
      <c r="A42" s="58">
        <v>36</v>
      </c>
      <c r="B42" s="59" t="s">
        <v>41</v>
      </c>
      <c r="C42" s="270">
        <f>'8_2.1.18 SIS'!AV42</f>
        <v>199</v>
      </c>
      <c r="D42" s="60">
        <f>'Source Data'!O42</f>
        <v>8926.1347109485268</v>
      </c>
      <c r="E42" s="65">
        <f t="shared" si="4"/>
        <v>1776300.8074787569</v>
      </c>
      <c r="F42" s="65">
        <v>788.90242015830813</v>
      </c>
      <c r="G42" s="65">
        <f t="shared" si="15"/>
        <v>156991.58161150332</v>
      </c>
      <c r="H42" s="289"/>
      <c r="I42" s="60">
        <f>'Source Data'!I42</f>
        <v>463.14668164219148</v>
      </c>
      <c r="J42" s="65">
        <f t="shared" si="5"/>
        <v>0</v>
      </c>
      <c r="K42" s="289"/>
      <c r="L42" s="60">
        <f>'Source Data'!J42</f>
        <v>126.31273135696131</v>
      </c>
      <c r="M42" s="65">
        <f t="shared" si="6"/>
        <v>0</v>
      </c>
      <c r="N42" s="289"/>
      <c r="O42" s="60">
        <f>'Source Data'!K42</f>
        <v>3157.818283924033</v>
      </c>
      <c r="P42" s="65">
        <f t="shared" si="7"/>
        <v>0</v>
      </c>
      <c r="Q42" s="289"/>
      <c r="R42" s="60">
        <f>'Source Data'!L42</f>
        <v>1263.1273135696131</v>
      </c>
      <c r="S42" s="65">
        <f t="shared" si="8"/>
        <v>0</v>
      </c>
      <c r="T42" s="92">
        <v>2027480</v>
      </c>
      <c r="U42" s="60"/>
      <c r="V42" s="60"/>
      <c r="W42" s="61">
        <f t="shared" si="9"/>
        <v>0</v>
      </c>
      <c r="X42" s="92">
        <f t="shared" si="2"/>
        <v>2027480</v>
      </c>
      <c r="Y42" s="65">
        <f t="shared" si="10"/>
        <v>-5069</v>
      </c>
      <c r="Z42" s="92">
        <f t="shared" si="11"/>
        <v>2022411</v>
      </c>
      <c r="AA42" s="60"/>
      <c r="AB42" s="92">
        <f t="shared" si="12"/>
        <v>2022411</v>
      </c>
      <c r="AC42" s="60"/>
      <c r="AD42" s="60">
        <f t="shared" si="13"/>
        <v>2022411</v>
      </c>
      <c r="AE42" s="92">
        <f t="shared" si="16"/>
        <v>168534</v>
      </c>
      <c r="AF42" s="96">
        <f t="shared" si="14"/>
        <v>2022411</v>
      </c>
    </row>
    <row r="43" spans="1:32" ht="16.149999999999999" customHeight="1" x14ac:dyDescent="0.2">
      <c r="A43" s="54">
        <v>37</v>
      </c>
      <c r="B43" s="55" t="s">
        <v>42</v>
      </c>
      <c r="C43" s="271">
        <f>'8_2.1.18 SIS'!AV43</f>
        <v>0</v>
      </c>
      <c r="D43" s="56">
        <f>'Source Data'!O43</f>
        <v>8337.6312376905516</v>
      </c>
      <c r="E43" s="74">
        <f t="shared" si="4"/>
        <v>0</v>
      </c>
      <c r="F43" s="74">
        <v>788.90242015830813</v>
      </c>
      <c r="G43" s="74">
        <f t="shared" si="15"/>
        <v>0</v>
      </c>
      <c r="H43" s="290"/>
      <c r="I43" s="56">
        <f>'Source Data'!I43</f>
        <v>683.69591860374021</v>
      </c>
      <c r="J43" s="74">
        <f t="shared" si="5"/>
        <v>0</v>
      </c>
      <c r="K43" s="290"/>
      <c r="L43" s="56">
        <f>'Source Data'!J43</f>
        <v>186.46252325556549</v>
      </c>
      <c r="M43" s="74">
        <f t="shared" si="6"/>
        <v>0</v>
      </c>
      <c r="N43" s="290"/>
      <c r="O43" s="56">
        <f>'Source Data'!K43</f>
        <v>4661.5630813891366</v>
      </c>
      <c r="P43" s="74">
        <f t="shared" si="7"/>
        <v>0</v>
      </c>
      <c r="Q43" s="290"/>
      <c r="R43" s="56">
        <f>'Source Data'!L43</f>
        <v>1864.6252325556547</v>
      </c>
      <c r="S43" s="74">
        <f t="shared" si="8"/>
        <v>0</v>
      </c>
      <c r="T43" s="93">
        <v>0</v>
      </c>
      <c r="U43" s="56"/>
      <c r="V43" s="56"/>
      <c r="W43" s="57">
        <f t="shared" si="9"/>
        <v>0</v>
      </c>
      <c r="X43" s="93">
        <f t="shared" si="2"/>
        <v>0</v>
      </c>
      <c r="Y43" s="74">
        <f t="shared" si="10"/>
        <v>0</v>
      </c>
      <c r="Z43" s="93">
        <f t="shared" si="11"/>
        <v>0</v>
      </c>
      <c r="AA43" s="56"/>
      <c r="AB43" s="93">
        <f t="shared" si="12"/>
        <v>0</v>
      </c>
      <c r="AC43" s="56"/>
      <c r="AD43" s="56">
        <f t="shared" si="13"/>
        <v>0</v>
      </c>
      <c r="AE43" s="93">
        <f t="shared" si="16"/>
        <v>0</v>
      </c>
      <c r="AF43" s="97">
        <f t="shared" si="14"/>
        <v>0</v>
      </c>
    </row>
    <row r="44" spans="1:32" ht="16.149999999999999" customHeight="1" x14ac:dyDescent="0.2">
      <c r="A44" s="54">
        <v>38</v>
      </c>
      <c r="B44" s="55" t="s">
        <v>43</v>
      </c>
      <c r="C44" s="271">
        <f>'8_2.1.18 SIS'!AV44</f>
        <v>513</v>
      </c>
      <c r="D44" s="56">
        <f>'Source Data'!O44</f>
        <v>12680.737487908473</v>
      </c>
      <c r="E44" s="74">
        <f t="shared" si="4"/>
        <v>6505218.3312970465</v>
      </c>
      <c r="F44" s="74">
        <v>788.90242015830813</v>
      </c>
      <c r="G44" s="74">
        <f t="shared" si="15"/>
        <v>404706.94154121209</v>
      </c>
      <c r="H44" s="290"/>
      <c r="I44" s="56">
        <f>'Source Data'!I44</f>
        <v>217.85498253596765</v>
      </c>
      <c r="J44" s="74">
        <f t="shared" si="5"/>
        <v>0</v>
      </c>
      <c r="K44" s="290"/>
      <c r="L44" s="56">
        <f>'Source Data'!J44</f>
        <v>59.414995237082067</v>
      </c>
      <c r="M44" s="74">
        <f t="shared" si="6"/>
        <v>0</v>
      </c>
      <c r="N44" s="290"/>
      <c r="O44" s="56">
        <f>'Source Data'!K44</f>
        <v>1485.3748809270521</v>
      </c>
      <c r="P44" s="74">
        <f t="shared" si="7"/>
        <v>0</v>
      </c>
      <c r="Q44" s="290"/>
      <c r="R44" s="56">
        <f>'Source Data'!L44</f>
        <v>594.14995237082076</v>
      </c>
      <c r="S44" s="74">
        <f t="shared" si="8"/>
        <v>0</v>
      </c>
      <c r="T44" s="93">
        <v>7063909</v>
      </c>
      <c r="U44" s="56"/>
      <c r="V44" s="56"/>
      <c r="W44" s="57">
        <f t="shared" si="9"/>
        <v>0</v>
      </c>
      <c r="X44" s="93">
        <f t="shared" si="2"/>
        <v>7063909</v>
      </c>
      <c r="Y44" s="74">
        <f t="shared" si="10"/>
        <v>-17660</v>
      </c>
      <c r="Z44" s="93">
        <f t="shared" si="11"/>
        <v>7046249</v>
      </c>
      <c r="AA44" s="56"/>
      <c r="AB44" s="93">
        <f t="shared" si="12"/>
        <v>7046249</v>
      </c>
      <c r="AC44" s="56"/>
      <c r="AD44" s="56">
        <f t="shared" si="13"/>
        <v>7046249</v>
      </c>
      <c r="AE44" s="93">
        <f t="shared" si="16"/>
        <v>587187</v>
      </c>
      <c r="AF44" s="97">
        <f t="shared" si="14"/>
        <v>7046249</v>
      </c>
    </row>
    <row r="45" spans="1:32" ht="16.149999999999999" customHeight="1" x14ac:dyDescent="0.2">
      <c r="A45" s="54">
        <v>39</v>
      </c>
      <c r="B45" s="55" t="s">
        <v>44</v>
      </c>
      <c r="C45" s="271">
        <f>'8_2.1.18 SIS'!AV45</f>
        <v>0</v>
      </c>
      <c r="D45" s="56">
        <f>'Source Data'!O45</f>
        <v>7081.6150635068243</v>
      </c>
      <c r="E45" s="74">
        <f t="shared" si="4"/>
        <v>0</v>
      </c>
      <c r="F45" s="74">
        <v>788.90242015830813</v>
      </c>
      <c r="G45" s="74">
        <f t="shared" si="15"/>
        <v>0</v>
      </c>
      <c r="H45" s="290"/>
      <c r="I45" s="56">
        <f>'Source Data'!I45</f>
        <v>360.15144440628399</v>
      </c>
      <c r="J45" s="74">
        <f t="shared" si="5"/>
        <v>0</v>
      </c>
      <c r="K45" s="290"/>
      <c r="L45" s="56">
        <f>'Source Data'!J45</f>
        <v>98.223121201713838</v>
      </c>
      <c r="M45" s="74">
        <f t="shared" si="6"/>
        <v>0</v>
      </c>
      <c r="N45" s="290"/>
      <c r="O45" s="56">
        <f>'Source Data'!K45</f>
        <v>2455.578030042846</v>
      </c>
      <c r="P45" s="74">
        <f t="shared" si="7"/>
        <v>0</v>
      </c>
      <c r="Q45" s="290"/>
      <c r="R45" s="56">
        <f>'Source Data'!L45</f>
        <v>982.2312120171382</v>
      </c>
      <c r="S45" s="74">
        <f t="shared" si="8"/>
        <v>0</v>
      </c>
      <c r="T45" s="93">
        <v>0</v>
      </c>
      <c r="U45" s="56"/>
      <c r="V45" s="56"/>
      <c r="W45" s="57">
        <f t="shared" si="9"/>
        <v>0</v>
      </c>
      <c r="X45" s="93">
        <f t="shared" si="2"/>
        <v>0</v>
      </c>
      <c r="Y45" s="74">
        <f t="shared" si="10"/>
        <v>0</v>
      </c>
      <c r="Z45" s="93">
        <f t="shared" si="11"/>
        <v>0</v>
      </c>
      <c r="AA45" s="56"/>
      <c r="AB45" s="93">
        <f t="shared" si="12"/>
        <v>0</v>
      </c>
      <c r="AC45" s="56"/>
      <c r="AD45" s="56">
        <f t="shared" si="13"/>
        <v>0</v>
      </c>
      <c r="AE45" s="93">
        <f t="shared" si="16"/>
        <v>0</v>
      </c>
      <c r="AF45" s="97">
        <f t="shared" si="14"/>
        <v>0</v>
      </c>
    </row>
    <row r="46" spans="1:32" ht="16.149999999999999" customHeight="1" x14ac:dyDescent="0.2">
      <c r="A46" s="49">
        <v>40</v>
      </c>
      <c r="B46" s="50" t="s">
        <v>45</v>
      </c>
      <c r="C46" s="272">
        <f>'8_2.1.18 SIS'!AV46</f>
        <v>0</v>
      </c>
      <c r="D46" s="51">
        <f>'Source Data'!O46</f>
        <v>8148.3852941270825</v>
      </c>
      <c r="E46" s="80">
        <f t="shared" si="4"/>
        <v>0</v>
      </c>
      <c r="F46" s="80">
        <v>788.90242015830813</v>
      </c>
      <c r="G46" s="80">
        <f t="shared" si="15"/>
        <v>0</v>
      </c>
      <c r="H46" s="291"/>
      <c r="I46" s="51">
        <f>'Source Data'!I46</f>
        <v>644.48181238686641</v>
      </c>
      <c r="J46" s="80">
        <f t="shared" si="5"/>
        <v>0</v>
      </c>
      <c r="K46" s="291"/>
      <c r="L46" s="51">
        <f>'Source Data'!J46</f>
        <v>175.76776701459988</v>
      </c>
      <c r="M46" s="80">
        <f t="shared" si="6"/>
        <v>0</v>
      </c>
      <c r="N46" s="291"/>
      <c r="O46" s="51">
        <f>'Source Data'!K46</f>
        <v>4394.194175364998</v>
      </c>
      <c r="P46" s="80">
        <f t="shared" si="7"/>
        <v>0</v>
      </c>
      <c r="Q46" s="291"/>
      <c r="R46" s="51">
        <f>'Source Data'!L46</f>
        <v>1757.6776701459989</v>
      </c>
      <c r="S46" s="80">
        <f t="shared" si="8"/>
        <v>0</v>
      </c>
      <c r="T46" s="94">
        <v>0</v>
      </c>
      <c r="U46" s="51"/>
      <c r="V46" s="51"/>
      <c r="W46" s="52">
        <f t="shared" si="9"/>
        <v>0</v>
      </c>
      <c r="X46" s="94">
        <f t="shared" si="2"/>
        <v>0</v>
      </c>
      <c r="Y46" s="80">
        <f t="shared" si="10"/>
        <v>0</v>
      </c>
      <c r="Z46" s="94">
        <f t="shared" si="11"/>
        <v>0</v>
      </c>
      <c r="AA46" s="51"/>
      <c r="AB46" s="94">
        <f t="shared" si="12"/>
        <v>0</v>
      </c>
      <c r="AC46" s="53"/>
      <c r="AD46" s="51">
        <f t="shared" si="13"/>
        <v>0</v>
      </c>
      <c r="AE46" s="95">
        <f t="shared" si="16"/>
        <v>0</v>
      </c>
      <c r="AF46" s="95">
        <f t="shared" si="14"/>
        <v>0</v>
      </c>
    </row>
    <row r="47" spans="1:32" ht="16.149999999999999" customHeight="1" x14ac:dyDescent="0.2">
      <c r="A47" s="58">
        <v>41</v>
      </c>
      <c r="B47" s="59" t="s">
        <v>46</v>
      </c>
      <c r="C47" s="270">
        <f>'8_2.1.18 SIS'!AV47</f>
        <v>0</v>
      </c>
      <c r="D47" s="60">
        <f>'Source Data'!O47</f>
        <v>11495.027173471952</v>
      </c>
      <c r="E47" s="65">
        <f t="shared" si="4"/>
        <v>0</v>
      </c>
      <c r="F47" s="65">
        <v>788.90242015830813</v>
      </c>
      <c r="G47" s="65">
        <f t="shared" si="15"/>
        <v>0</v>
      </c>
      <c r="H47" s="289"/>
      <c r="I47" s="60">
        <f>'Source Data'!I47</f>
        <v>378.64303242739538</v>
      </c>
      <c r="J47" s="65">
        <f t="shared" si="5"/>
        <v>0</v>
      </c>
      <c r="K47" s="289"/>
      <c r="L47" s="60">
        <f>'Source Data'!J47</f>
        <v>103.26628157110781</v>
      </c>
      <c r="M47" s="65">
        <f t="shared" si="6"/>
        <v>0</v>
      </c>
      <c r="N47" s="289"/>
      <c r="O47" s="60">
        <f>'Source Data'!K47</f>
        <v>2581.6570392776953</v>
      </c>
      <c r="P47" s="65">
        <f t="shared" si="7"/>
        <v>0</v>
      </c>
      <c r="Q47" s="289"/>
      <c r="R47" s="60">
        <f>'Source Data'!L47</f>
        <v>1032.6628157110781</v>
      </c>
      <c r="S47" s="65">
        <f t="shared" si="8"/>
        <v>0</v>
      </c>
      <c r="T47" s="92">
        <v>0</v>
      </c>
      <c r="U47" s="60"/>
      <c r="V47" s="60"/>
      <c r="W47" s="61">
        <f t="shared" si="9"/>
        <v>0</v>
      </c>
      <c r="X47" s="92">
        <f t="shared" si="2"/>
        <v>0</v>
      </c>
      <c r="Y47" s="65">
        <f t="shared" si="10"/>
        <v>0</v>
      </c>
      <c r="Z47" s="92">
        <f t="shared" si="11"/>
        <v>0</v>
      </c>
      <c r="AA47" s="60"/>
      <c r="AB47" s="92">
        <f t="shared" si="12"/>
        <v>0</v>
      </c>
      <c r="AC47" s="60"/>
      <c r="AD47" s="60">
        <f t="shared" si="13"/>
        <v>0</v>
      </c>
      <c r="AE47" s="92">
        <f t="shared" si="16"/>
        <v>0</v>
      </c>
      <c r="AF47" s="96">
        <f t="shared" si="14"/>
        <v>0</v>
      </c>
    </row>
    <row r="48" spans="1:32" ht="16.149999999999999" customHeight="1" x14ac:dyDescent="0.2">
      <c r="A48" s="54">
        <v>42</v>
      </c>
      <c r="B48" s="55" t="s">
        <v>47</v>
      </c>
      <c r="C48" s="271">
        <f>'8_2.1.18 SIS'!AV48</f>
        <v>0</v>
      </c>
      <c r="D48" s="56">
        <f>'Source Data'!O48</f>
        <v>8067.0126645330765</v>
      </c>
      <c r="E48" s="74">
        <f t="shared" si="4"/>
        <v>0</v>
      </c>
      <c r="F48" s="74">
        <v>788.90242015830813</v>
      </c>
      <c r="G48" s="74">
        <f t="shared" si="15"/>
        <v>0</v>
      </c>
      <c r="H48" s="290"/>
      <c r="I48" s="56">
        <f>'Source Data'!I48</f>
        <v>585.87981046741402</v>
      </c>
      <c r="J48" s="74">
        <f t="shared" si="5"/>
        <v>0</v>
      </c>
      <c r="K48" s="290"/>
      <c r="L48" s="56">
        <f>'Source Data'!J48</f>
        <v>159.78540285474929</v>
      </c>
      <c r="M48" s="74">
        <f t="shared" si="6"/>
        <v>0</v>
      </c>
      <c r="N48" s="290"/>
      <c r="O48" s="56">
        <f>'Source Data'!K48</f>
        <v>3994.6350713687325</v>
      </c>
      <c r="P48" s="74">
        <f t="shared" si="7"/>
        <v>0</v>
      </c>
      <c r="Q48" s="290"/>
      <c r="R48" s="56">
        <f>'Source Data'!L48</f>
        <v>1597.8540285474928</v>
      </c>
      <c r="S48" s="74">
        <f t="shared" si="8"/>
        <v>0</v>
      </c>
      <c r="T48" s="93">
        <v>0</v>
      </c>
      <c r="U48" s="56"/>
      <c r="V48" s="56"/>
      <c r="W48" s="57">
        <f t="shared" si="9"/>
        <v>0</v>
      </c>
      <c r="X48" s="93">
        <f t="shared" si="2"/>
        <v>0</v>
      </c>
      <c r="Y48" s="74">
        <f t="shared" si="10"/>
        <v>0</v>
      </c>
      <c r="Z48" s="93">
        <f t="shared" si="11"/>
        <v>0</v>
      </c>
      <c r="AA48" s="56"/>
      <c r="AB48" s="93">
        <f t="shared" si="12"/>
        <v>0</v>
      </c>
      <c r="AC48" s="56"/>
      <c r="AD48" s="56">
        <f t="shared" si="13"/>
        <v>0</v>
      </c>
      <c r="AE48" s="93">
        <f t="shared" si="16"/>
        <v>0</v>
      </c>
      <c r="AF48" s="97">
        <f t="shared" si="14"/>
        <v>0</v>
      </c>
    </row>
    <row r="49" spans="1:32" ht="16.149999999999999" customHeight="1" x14ac:dyDescent="0.2">
      <c r="A49" s="54">
        <v>43</v>
      </c>
      <c r="B49" s="55" t="s">
        <v>48</v>
      </c>
      <c r="C49" s="271">
        <f>'8_2.1.18 SIS'!AV49</f>
        <v>0</v>
      </c>
      <c r="D49" s="56">
        <f>'Source Data'!O49</f>
        <v>8238.9592260226855</v>
      </c>
      <c r="E49" s="74">
        <f t="shared" si="4"/>
        <v>0</v>
      </c>
      <c r="F49" s="74">
        <v>788.90242015830813</v>
      </c>
      <c r="G49" s="74">
        <f t="shared" si="15"/>
        <v>0</v>
      </c>
      <c r="H49" s="290"/>
      <c r="I49" s="56">
        <f>'Source Data'!I49</f>
        <v>687.72808854852053</v>
      </c>
      <c r="J49" s="74">
        <f t="shared" si="5"/>
        <v>0</v>
      </c>
      <c r="K49" s="290"/>
      <c r="L49" s="56">
        <f>'Source Data'!J49</f>
        <v>187.56220596777831</v>
      </c>
      <c r="M49" s="74">
        <f t="shared" si="6"/>
        <v>0</v>
      </c>
      <c r="N49" s="290"/>
      <c r="O49" s="56">
        <f>'Source Data'!K49</f>
        <v>4689.0551491944589</v>
      </c>
      <c r="P49" s="74">
        <f t="shared" si="7"/>
        <v>0</v>
      </c>
      <c r="Q49" s="290"/>
      <c r="R49" s="56">
        <f>'Source Data'!L49</f>
        <v>1875.6220596777835</v>
      </c>
      <c r="S49" s="74">
        <f t="shared" si="8"/>
        <v>0</v>
      </c>
      <c r="T49" s="93">
        <v>0</v>
      </c>
      <c r="U49" s="56"/>
      <c r="V49" s="56"/>
      <c r="W49" s="57">
        <f t="shared" si="9"/>
        <v>0</v>
      </c>
      <c r="X49" s="93">
        <f t="shared" si="2"/>
        <v>0</v>
      </c>
      <c r="Y49" s="74">
        <f t="shared" si="10"/>
        <v>0</v>
      </c>
      <c r="Z49" s="93">
        <f t="shared" si="11"/>
        <v>0</v>
      </c>
      <c r="AA49" s="56"/>
      <c r="AB49" s="93">
        <f t="shared" si="12"/>
        <v>0</v>
      </c>
      <c r="AC49" s="56"/>
      <c r="AD49" s="56">
        <f t="shared" si="13"/>
        <v>0</v>
      </c>
      <c r="AE49" s="93">
        <f t="shared" si="16"/>
        <v>0</v>
      </c>
      <c r="AF49" s="97">
        <f t="shared" si="14"/>
        <v>0</v>
      </c>
    </row>
    <row r="50" spans="1:32" ht="16.149999999999999" customHeight="1" x14ac:dyDescent="0.2">
      <c r="A50" s="54">
        <v>44</v>
      </c>
      <c r="B50" s="55" t="s">
        <v>49</v>
      </c>
      <c r="C50" s="271">
        <f>'8_2.1.18 SIS'!AV50</f>
        <v>0</v>
      </c>
      <c r="D50" s="56">
        <f>'Source Data'!O50</f>
        <v>8069.1235459226837</v>
      </c>
      <c r="E50" s="74">
        <f t="shared" si="4"/>
        <v>0</v>
      </c>
      <c r="F50" s="74">
        <v>788.90242015830813</v>
      </c>
      <c r="G50" s="74">
        <f t="shared" si="15"/>
        <v>0</v>
      </c>
      <c r="H50" s="290"/>
      <c r="I50" s="56">
        <f>'Source Data'!I50</f>
        <v>640.0242289674087</v>
      </c>
      <c r="J50" s="74">
        <f t="shared" si="5"/>
        <v>0</v>
      </c>
      <c r="K50" s="290"/>
      <c r="L50" s="56">
        <f>'Source Data'!J50</f>
        <v>174.5520624456569</v>
      </c>
      <c r="M50" s="74">
        <f t="shared" si="6"/>
        <v>0</v>
      </c>
      <c r="N50" s="290"/>
      <c r="O50" s="56">
        <f>'Source Data'!K50</f>
        <v>4363.8015611414239</v>
      </c>
      <c r="P50" s="74">
        <f t="shared" si="7"/>
        <v>0</v>
      </c>
      <c r="Q50" s="290"/>
      <c r="R50" s="56">
        <f>'Source Data'!L50</f>
        <v>1745.5206244565691</v>
      </c>
      <c r="S50" s="74">
        <f t="shared" si="8"/>
        <v>0</v>
      </c>
      <c r="T50" s="93">
        <v>0</v>
      </c>
      <c r="U50" s="56"/>
      <c r="V50" s="56"/>
      <c r="W50" s="57">
        <f t="shared" si="9"/>
        <v>0</v>
      </c>
      <c r="X50" s="93">
        <f t="shared" si="2"/>
        <v>0</v>
      </c>
      <c r="Y50" s="74">
        <f t="shared" si="10"/>
        <v>0</v>
      </c>
      <c r="Z50" s="93">
        <f t="shared" si="11"/>
        <v>0</v>
      </c>
      <c r="AA50" s="56"/>
      <c r="AB50" s="93">
        <f t="shared" si="12"/>
        <v>0</v>
      </c>
      <c r="AC50" s="56"/>
      <c r="AD50" s="56">
        <f t="shared" si="13"/>
        <v>0</v>
      </c>
      <c r="AE50" s="93">
        <f t="shared" si="16"/>
        <v>0</v>
      </c>
      <c r="AF50" s="97">
        <f t="shared" si="14"/>
        <v>0</v>
      </c>
    </row>
    <row r="51" spans="1:32" ht="16.149999999999999" customHeight="1" x14ac:dyDescent="0.2">
      <c r="A51" s="49">
        <v>45</v>
      </c>
      <c r="B51" s="50" t="s">
        <v>50</v>
      </c>
      <c r="C51" s="272">
        <f>'8_2.1.18 SIS'!AV51</f>
        <v>0</v>
      </c>
      <c r="D51" s="51">
        <f>'Source Data'!O51</f>
        <v>15337.693755907814</v>
      </c>
      <c r="E51" s="80">
        <f t="shared" si="4"/>
        <v>0</v>
      </c>
      <c r="F51" s="80">
        <v>788.90242015830813</v>
      </c>
      <c r="G51" s="80">
        <f t="shared" si="15"/>
        <v>0</v>
      </c>
      <c r="H51" s="291"/>
      <c r="I51" s="51">
        <f>'Source Data'!I51</f>
        <v>332.43156845204078</v>
      </c>
      <c r="J51" s="80">
        <f t="shared" si="5"/>
        <v>0</v>
      </c>
      <c r="K51" s="291"/>
      <c r="L51" s="51">
        <f>'Source Data'!J51</f>
        <v>90.66315503237476</v>
      </c>
      <c r="M51" s="80">
        <f t="shared" si="6"/>
        <v>0</v>
      </c>
      <c r="N51" s="291"/>
      <c r="O51" s="51">
        <f>'Source Data'!K51</f>
        <v>2266.578875809369</v>
      </c>
      <c r="P51" s="80">
        <f t="shared" si="7"/>
        <v>0</v>
      </c>
      <c r="Q51" s="291"/>
      <c r="R51" s="51">
        <f>'Source Data'!L51</f>
        <v>906.63155032374766</v>
      </c>
      <c r="S51" s="80">
        <f t="shared" si="8"/>
        <v>0</v>
      </c>
      <c r="T51" s="94">
        <v>0</v>
      </c>
      <c r="U51" s="51"/>
      <c r="V51" s="51"/>
      <c r="W51" s="52">
        <f t="shared" si="9"/>
        <v>0</v>
      </c>
      <c r="X51" s="94">
        <f t="shared" si="2"/>
        <v>0</v>
      </c>
      <c r="Y51" s="80">
        <f t="shared" si="10"/>
        <v>0</v>
      </c>
      <c r="Z51" s="94">
        <f t="shared" si="11"/>
        <v>0</v>
      </c>
      <c r="AA51" s="51"/>
      <c r="AB51" s="94">
        <f t="shared" si="12"/>
        <v>0</v>
      </c>
      <c r="AC51" s="53"/>
      <c r="AD51" s="51">
        <f t="shared" si="13"/>
        <v>0</v>
      </c>
      <c r="AE51" s="95">
        <f t="shared" si="16"/>
        <v>0</v>
      </c>
      <c r="AF51" s="95">
        <f t="shared" si="14"/>
        <v>0</v>
      </c>
    </row>
    <row r="52" spans="1:32" ht="16.149999999999999" customHeight="1" x14ac:dyDescent="0.2">
      <c r="A52" s="58">
        <v>46</v>
      </c>
      <c r="B52" s="59" t="s">
        <v>51</v>
      </c>
      <c r="C52" s="270">
        <f>'8_2.1.18 SIS'!AV52</f>
        <v>0</v>
      </c>
      <c r="D52" s="60">
        <f>'Source Data'!O52</f>
        <v>7743.3752847367332</v>
      </c>
      <c r="E52" s="65">
        <f t="shared" si="4"/>
        <v>0</v>
      </c>
      <c r="F52" s="65">
        <v>788.90242015830813</v>
      </c>
      <c r="G52" s="65">
        <f t="shared" si="15"/>
        <v>0</v>
      </c>
      <c r="H52" s="289"/>
      <c r="I52" s="60">
        <f>'Source Data'!I52</f>
        <v>708.93963160759859</v>
      </c>
      <c r="J52" s="65">
        <f t="shared" si="5"/>
        <v>0</v>
      </c>
      <c r="K52" s="289"/>
      <c r="L52" s="60">
        <f>'Source Data'!J52</f>
        <v>193.3471722566178</v>
      </c>
      <c r="M52" s="65">
        <f t="shared" si="6"/>
        <v>0</v>
      </c>
      <c r="N52" s="289"/>
      <c r="O52" s="60">
        <f>'Source Data'!K52</f>
        <v>4833.6793064154454</v>
      </c>
      <c r="P52" s="65">
        <f t="shared" si="7"/>
        <v>0</v>
      </c>
      <c r="Q52" s="289"/>
      <c r="R52" s="60">
        <f>'Source Data'!L52</f>
        <v>1933.4717225661777</v>
      </c>
      <c r="S52" s="65">
        <f t="shared" si="8"/>
        <v>0</v>
      </c>
      <c r="T52" s="92">
        <v>0</v>
      </c>
      <c r="U52" s="60"/>
      <c r="V52" s="60"/>
      <c r="W52" s="61">
        <f t="shared" si="9"/>
        <v>0</v>
      </c>
      <c r="X52" s="92">
        <f t="shared" si="2"/>
        <v>0</v>
      </c>
      <c r="Y52" s="65">
        <f t="shared" si="10"/>
        <v>0</v>
      </c>
      <c r="Z52" s="92">
        <f t="shared" si="11"/>
        <v>0</v>
      </c>
      <c r="AA52" s="60"/>
      <c r="AB52" s="92">
        <f t="shared" si="12"/>
        <v>0</v>
      </c>
      <c r="AC52" s="60"/>
      <c r="AD52" s="60">
        <f t="shared" si="13"/>
        <v>0</v>
      </c>
      <c r="AE52" s="92">
        <f t="shared" si="16"/>
        <v>0</v>
      </c>
      <c r="AF52" s="96">
        <f t="shared" si="14"/>
        <v>0</v>
      </c>
    </row>
    <row r="53" spans="1:32" ht="16.149999999999999" customHeight="1" x14ac:dyDescent="0.2">
      <c r="A53" s="54">
        <v>47</v>
      </c>
      <c r="B53" s="55" t="s">
        <v>52</v>
      </c>
      <c r="C53" s="271">
        <f>'8_2.1.18 SIS'!AV53</f>
        <v>0</v>
      </c>
      <c r="D53" s="56">
        <f>'Source Data'!O53</f>
        <v>14983.304211175284</v>
      </c>
      <c r="E53" s="74">
        <f t="shared" si="4"/>
        <v>0</v>
      </c>
      <c r="F53" s="74">
        <v>788.90242015830813</v>
      </c>
      <c r="G53" s="74">
        <f t="shared" si="15"/>
        <v>0</v>
      </c>
      <c r="H53" s="290"/>
      <c r="I53" s="56">
        <f>'Source Data'!I53</f>
        <v>340.85181534745152</v>
      </c>
      <c r="J53" s="74">
        <f t="shared" si="5"/>
        <v>0</v>
      </c>
      <c r="K53" s="290"/>
      <c r="L53" s="56">
        <f>'Source Data'!J53</f>
        <v>92.959586003850404</v>
      </c>
      <c r="M53" s="74">
        <f t="shared" si="6"/>
        <v>0</v>
      </c>
      <c r="N53" s="290"/>
      <c r="O53" s="56">
        <f>'Source Data'!K53</f>
        <v>2323.9896500962604</v>
      </c>
      <c r="P53" s="74">
        <f t="shared" si="7"/>
        <v>0</v>
      </c>
      <c r="Q53" s="290"/>
      <c r="R53" s="56">
        <f>'Source Data'!L53</f>
        <v>929.59586003850404</v>
      </c>
      <c r="S53" s="74">
        <f t="shared" si="8"/>
        <v>0</v>
      </c>
      <c r="T53" s="93">
        <v>0</v>
      </c>
      <c r="U53" s="56"/>
      <c r="V53" s="56"/>
      <c r="W53" s="57">
        <f t="shared" si="9"/>
        <v>0</v>
      </c>
      <c r="X53" s="93">
        <f t="shared" si="2"/>
        <v>0</v>
      </c>
      <c r="Y53" s="74">
        <f t="shared" si="10"/>
        <v>0</v>
      </c>
      <c r="Z53" s="93">
        <f t="shared" si="11"/>
        <v>0</v>
      </c>
      <c r="AA53" s="56"/>
      <c r="AB53" s="93">
        <f t="shared" si="12"/>
        <v>0</v>
      </c>
      <c r="AC53" s="56"/>
      <c r="AD53" s="56">
        <f t="shared" si="13"/>
        <v>0</v>
      </c>
      <c r="AE53" s="93">
        <f t="shared" si="16"/>
        <v>0</v>
      </c>
      <c r="AF53" s="97">
        <f t="shared" si="14"/>
        <v>0</v>
      </c>
    </row>
    <row r="54" spans="1:32" ht="16.149999999999999" customHeight="1" x14ac:dyDescent="0.2">
      <c r="A54" s="54">
        <v>48</v>
      </c>
      <c r="B54" s="55" t="s">
        <v>74</v>
      </c>
      <c r="C54" s="271">
        <f>'8_2.1.18 SIS'!AV54</f>
        <v>0</v>
      </c>
      <c r="D54" s="56">
        <f>'Source Data'!O54</f>
        <v>8282.2113864350213</v>
      </c>
      <c r="E54" s="74">
        <f t="shared" si="4"/>
        <v>0</v>
      </c>
      <c r="F54" s="74">
        <v>788.90242015830813</v>
      </c>
      <c r="G54" s="74">
        <f t="shared" si="15"/>
        <v>0</v>
      </c>
      <c r="H54" s="290"/>
      <c r="I54" s="56">
        <f>'Source Data'!I54</f>
        <v>516.40353727376908</v>
      </c>
      <c r="J54" s="74">
        <f t="shared" si="5"/>
        <v>0</v>
      </c>
      <c r="K54" s="290"/>
      <c r="L54" s="56">
        <f>'Source Data'!J54</f>
        <v>140.83732834739155</v>
      </c>
      <c r="M54" s="74">
        <f t="shared" si="6"/>
        <v>0</v>
      </c>
      <c r="N54" s="290"/>
      <c r="O54" s="56">
        <f>'Source Data'!K54</f>
        <v>3520.9332086847894</v>
      </c>
      <c r="P54" s="74">
        <f t="shared" si="7"/>
        <v>0</v>
      </c>
      <c r="Q54" s="290"/>
      <c r="R54" s="56">
        <f>'Source Data'!L54</f>
        <v>1408.3732834739153</v>
      </c>
      <c r="S54" s="74">
        <f t="shared" si="8"/>
        <v>0</v>
      </c>
      <c r="T54" s="93">
        <v>0</v>
      </c>
      <c r="U54" s="56"/>
      <c r="V54" s="56"/>
      <c r="W54" s="57">
        <f t="shared" si="9"/>
        <v>0</v>
      </c>
      <c r="X54" s="93">
        <f t="shared" si="2"/>
        <v>0</v>
      </c>
      <c r="Y54" s="74">
        <f t="shared" si="10"/>
        <v>0</v>
      </c>
      <c r="Z54" s="93">
        <f t="shared" si="11"/>
        <v>0</v>
      </c>
      <c r="AA54" s="56"/>
      <c r="AB54" s="93">
        <f t="shared" si="12"/>
        <v>0</v>
      </c>
      <c r="AC54" s="56"/>
      <c r="AD54" s="56">
        <f t="shared" si="13"/>
        <v>0</v>
      </c>
      <c r="AE54" s="93">
        <f t="shared" si="16"/>
        <v>0</v>
      </c>
      <c r="AF54" s="97">
        <f t="shared" si="14"/>
        <v>0</v>
      </c>
    </row>
    <row r="55" spans="1:32" ht="16.149999999999999" customHeight="1" x14ac:dyDescent="0.2">
      <c r="A55" s="54">
        <v>49</v>
      </c>
      <c r="B55" s="55" t="s">
        <v>53</v>
      </c>
      <c r="C55" s="271">
        <f>'8_2.1.18 SIS'!AV55</f>
        <v>0</v>
      </c>
      <c r="D55" s="56">
        <f>'Source Data'!O55</f>
        <v>6591.5200632140222</v>
      </c>
      <c r="E55" s="74">
        <f t="shared" si="4"/>
        <v>0</v>
      </c>
      <c r="F55" s="74">
        <v>788.90242015830813</v>
      </c>
      <c r="G55" s="74">
        <f t="shared" si="15"/>
        <v>0</v>
      </c>
      <c r="H55" s="290"/>
      <c r="I55" s="56">
        <f>'Source Data'!I55</f>
        <v>660.79145627436594</v>
      </c>
      <c r="J55" s="74">
        <f t="shared" si="5"/>
        <v>0</v>
      </c>
      <c r="K55" s="290"/>
      <c r="L55" s="56">
        <f>'Source Data'!J55</f>
        <v>180.21585171119071</v>
      </c>
      <c r="M55" s="74">
        <f t="shared" si="6"/>
        <v>0</v>
      </c>
      <c r="N55" s="290"/>
      <c r="O55" s="56">
        <f>'Source Data'!K55</f>
        <v>4505.3962927797675</v>
      </c>
      <c r="P55" s="74">
        <f t="shared" si="7"/>
        <v>0</v>
      </c>
      <c r="Q55" s="290"/>
      <c r="R55" s="56">
        <f>'Source Data'!L55</f>
        <v>1802.158517111907</v>
      </c>
      <c r="S55" s="74">
        <f t="shared" si="8"/>
        <v>0</v>
      </c>
      <c r="T55" s="93">
        <v>0</v>
      </c>
      <c r="U55" s="56"/>
      <c r="V55" s="56"/>
      <c r="W55" s="57">
        <f t="shared" si="9"/>
        <v>0</v>
      </c>
      <c r="X55" s="93">
        <f t="shared" si="2"/>
        <v>0</v>
      </c>
      <c r="Y55" s="74">
        <f t="shared" si="10"/>
        <v>0</v>
      </c>
      <c r="Z55" s="93">
        <f t="shared" si="11"/>
        <v>0</v>
      </c>
      <c r="AA55" s="56"/>
      <c r="AB55" s="93">
        <f t="shared" si="12"/>
        <v>0</v>
      </c>
      <c r="AC55" s="56"/>
      <c r="AD55" s="56">
        <f t="shared" si="13"/>
        <v>0</v>
      </c>
      <c r="AE55" s="93">
        <f t="shared" si="16"/>
        <v>0</v>
      </c>
      <c r="AF55" s="97">
        <f t="shared" si="14"/>
        <v>0</v>
      </c>
    </row>
    <row r="56" spans="1:32" ht="16.149999999999999" customHeight="1" x14ac:dyDescent="0.2">
      <c r="A56" s="49">
        <v>50</v>
      </c>
      <c r="B56" s="50" t="s">
        <v>54</v>
      </c>
      <c r="C56" s="272">
        <f>'8_2.1.18 SIS'!AV56</f>
        <v>0</v>
      </c>
      <c r="D56" s="51">
        <f>'Source Data'!O56</f>
        <v>7594.2487437121554</v>
      </c>
      <c r="E56" s="80">
        <f t="shared" si="4"/>
        <v>0</v>
      </c>
      <c r="F56" s="80">
        <v>788.90242015830813</v>
      </c>
      <c r="G56" s="80">
        <f t="shared" si="15"/>
        <v>0</v>
      </c>
      <c r="H56" s="291"/>
      <c r="I56" s="51">
        <f>'Source Data'!I56</f>
        <v>638.95176727517901</v>
      </c>
      <c r="J56" s="80">
        <f t="shared" si="5"/>
        <v>0</v>
      </c>
      <c r="K56" s="291"/>
      <c r="L56" s="51">
        <f>'Source Data'!J56</f>
        <v>174.25957289323065</v>
      </c>
      <c r="M56" s="80">
        <f t="shared" si="6"/>
        <v>0</v>
      </c>
      <c r="N56" s="291"/>
      <c r="O56" s="51">
        <f>'Source Data'!K56</f>
        <v>4356.4893223307663</v>
      </c>
      <c r="P56" s="80">
        <f t="shared" si="7"/>
        <v>0</v>
      </c>
      <c r="Q56" s="291"/>
      <c r="R56" s="51">
        <f>'Source Data'!L56</f>
        <v>1742.5957289323062</v>
      </c>
      <c r="S56" s="80">
        <f t="shared" si="8"/>
        <v>0</v>
      </c>
      <c r="T56" s="94">
        <v>0</v>
      </c>
      <c r="U56" s="51"/>
      <c r="V56" s="51"/>
      <c r="W56" s="52">
        <f t="shared" si="9"/>
        <v>0</v>
      </c>
      <c r="X56" s="94">
        <f t="shared" si="2"/>
        <v>0</v>
      </c>
      <c r="Y56" s="80">
        <f t="shared" si="10"/>
        <v>0</v>
      </c>
      <c r="Z56" s="94">
        <f t="shared" si="11"/>
        <v>0</v>
      </c>
      <c r="AA56" s="51"/>
      <c r="AB56" s="94">
        <f t="shared" si="12"/>
        <v>0</v>
      </c>
      <c r="AC56" s="53"/>
      <c r="AD56" s="51">
        <f t="shared" si="13"/>
        <v>0</v>
      </c>
      <c r="AE56" s="95">
        <f t="shared" si="16"/>
        <v>0</v>
      </c>
      <c r="AF56" s="95">
        <f t="shared" si="14"/>
        <v>0</v>
      </c>
    </row>
    <row r="57" spans="1:32" ht="16.149999999999999" customHeight="1" x14ac:dyDescent="0.2">
      <c r="A57" s="58">
        <v>51</v>
      </c>
      <c r="B57" s="59" t="s">
        <v>55</v>
      </c>
      <c r="C57" s="270">
        <f>'8_2.1.18 SIS'!AV57</f>
        <v>0</v>
      </c>
      <c r="D57" s="60">
        <f>'Source Data'!O57</f>
        <v>7843.0769154997215</v>
      </c>
      <c r="E57" s="65">
        <f t="shared" si="4"/>
        <v>0</v>
      </c>
      <c r="F57" s="65">
        <v>788.90242015830813</v>
      </c>
      <c r="G57" s="65">
        <f t="shared" si="15"/>
        <v>0</v>
      </c>
      <c r="H57" s="289"/>
      <c r="I57" s="60">
        <f>'Source Data'!I57</f>
        <v>570.93395934473472</v>
      </c>
      <c r="J57" s="65">
        <f t="shared" si="5"/>
        <v>0</v>
      </c>
      <c r="K57" s="289"/>
      <c r="L57" s="60">
        <f>'Source Data'!J57</f>
        <v>155.70926163947308</v>
      </c>
      <c r="M57" s="65">
        <f t="shared" si="6"/>
        <v>0</v>
      </c>
      <c r="N57" s="289"/>
      <c r="O57" s="60">
        <f>'Source Data'!K57</f>
        <v>3892.7315409868274</v>
      </c>
      <c r="P57" s="65">
        <f t="shared" si="7"/>
        <v>0</v>
      </c>
      <c r="Q57" s="289"/>
      <c r="R57" s="60">
        <f>'Source Data'!L57</f>
        <v>1557.0926163947308</v>
      </c>
      <c r="S57" s="65">
        <f t="shared" si="8"/>
        <v>0</v>
      </c>
      <c r="T57" s="92">
        <v>0</v>
      </c>
      <c r="U57" s="60"/>
      <c r="V57" s="60"/>
      <c r="W57" s="61">
        <f t="shared" si="9"/>
        <v>0</v>
      </c>
      <c r="X57" s="92">
        <f t="shared" si="2"/>
        <v>0</v>
      </c>
      <c r="Y57" s="65">
        <f t="shared" si="10"/>
        <v>0</v>
      </c>
      <c r="Z57" s="92">
        <f t="shared" si="11"/>
        <v>0</v>
      </c>
      <c r="AA57" s="60"/>
      <c r="AB57" s="92">
        <f t="shared" si="12"/>
        <v>0</v>
      </c>
      <c r="AC57" s="60"/>
      <c r="AD57" s="60">
        <f t="shared" si="13"/>
        <v>0</v>
      </c>
      <c r="AE57" s="92">
        <f t="shared" si="16"/>
        <v>0</v>
      </c>
      <c r="AF57" s="96">
        <f t="shared" si="14"/>
        <v>0</v>
      </c>
    </row>
    <row r="58" spans="1:32" ht="16.149999999999999" customHeight="1" x14ac:dyDescent="0.2">
      <c r="A58" s="54">
        <v>52</v>
      </c>
      <c r="B58" s="55" t="s">
        <v>56</v>
      </c>
      <c r="C58" s="271">
        <f>'8_2.1.18 SIS'!AV58</f>
        <v>9</v>
      </c>
      <c r="D58" s="56">
        <f>'Source Data'!O58</f>
        <v>9743.5154354861861</v>
      </c>
      <c r="E58" s="74">
        <f t="shared" si="4"/>
        <v>87691.638919375677</v>
      </c>
      <c r="F58" s="74">
        <v>788.90242015830813</v>
      </c>
      <c r="G58" s="74">
        <f t="shared" si="15"/>
        <v>7100.121781424773</v>
      </c>
      <c r="H58" s="290"/>
      <c r="I58" s="56">
        <f>'Source Data'!I58</f>
        <v>601.39043740535396</v>
      </c>
      <c r="J58" s="74">
        <f t="shared" si="5"/>
        <v>0</v>
      </c>
      <c r="K58" s="290"/>
      <c r="L58" s="56">
        <f>'Source Data'!J58</f>
        <v>164.01557383782384</v>
      </c>
      <c r="M58" s="74">
        <f t="shared" si="6"/>
        <v>0</v>
      </c>
      <c r="N58" s="290"/>
      <c r="O58" s="56">
        <f>'Source Data'!K58</f>
        <v>4100.3893459455958</v>
      </c>
      <c r="P58" s="74">
        <f t="shared" si="7"/>
        <v>0</v>
      </c>
      <c r="Q58" s="290"/>
      <c r="R58" s="56">
        <f>'Source Data'!L58</f>
        <v>1640.1557383782383</v>
      </c>
      <c r="S58" s="74">
        <f t="shared" si="8"/>
        <v>0</v>
      </c>
      <c r="T58" s="93">
        <v>108897</v>
      </c>
      <c r="U58" s="56"/>
      <c r="V58" s="56"/>
      <c r="W58" s="57">
        <f t="shared" si="9"/>
        <v>0</v>
      </c>
      <c r="X58" s="93">
        <f t="shared" si="2"/>
        <v>108897</v>
      </c>
      <c r="Y58" s="74">
        <f t="shared" si="10"/>
        <v>-272</v>
      </c>
      <c r="Z58" s="93">
        <f t="shared" si="11"/>
        <v>108625</v>
      </c>
      <c r="AA58" s="56"/>
      <c r="AB58" s="93">
        <f t="shared" si="12"/>
        <v>108625</v>
      </c>
      <c r="AC58" s="56"/>
      <c r="AD58" s="56">
        <f t="shared" si="13"/>
        <v>108625</v>
      </c>
      <c r="AE58" s="93">
        <f t="shared" si="16"/>
        <v>9052</v>
      </c>
      <c r="AF58" s="97">
        <f t="shared" si="14"/>
        <v>108625</v>
      </c>
    </row>
    <row r="59" spans="1:32" ht="16.149999999999999" customHeight="1" x14ac:dyDescent="0.2">
      <c r="A59" s="54">
        <v>53</v>
      </c>
      <c r="B59" s="55" t="s">
        <v>57</v>
      </c>
      <c r="C59" s="271">
        <f>'8_2.1.18 SIS'!AV59</f>
        <v>1</v>
      </c>
      <c r="D59" s="56">
        <f>'Source Data'!O59</f>
        <v>6655.0358891865671</v>
      </c>
      <c r="E59" s="74">
        <f t="shared" si="4"/>
        <v>6655.0358891865671</v>
      </c>
      <c r="F59" s="74">
        <v>788.90242015830813</v>
      </c>
      <c r="G59" s="74">
        <f t="shared" si="15"/>
        <v>788.90242015830813</v>
      </c>
      <c r="H59" s="290"/>
      <c r="I59" s="56">
        <f>'Source Data'!I59</f>
        <v>663.32493479155164</v>
      </c>
      <c r="J59" s="74">
        <f t="shared" si="5"/>
        <v>0</v>
      </c>
      <c r="K59" s="290"/>
      <c r="L59" s="56">
        <f>'Source Data'!J59</f>
        <v>180.90680039769586</v>
      </c>
      <c r="M59" s="74">
        <f t="shared" si="6"/>
        <v>0</v>
      </c>
      <c r="N59" s="290"/>
      <c r="O59" s="56">
        <f>'Source Data'!K59</f>
        <v>4522.670009942397</v>
      </c>
      <c r="P59" s="74">
        <f t="shared" si="7"/>
        <v>0</v>
      </c>
      <c r="Q59" s="290"/>
      <c r="R59" s="56">
        <f>'Source Data'!L59</f>
        <v>1809.0680039769588</v>
      </c>
      <c r="S59" s="74">
        <f t="shared" si="8"/>
        <v>0</v>
      </c>
      <c r="T59" s="93">
        <v>8107</v>
      </c>
      <c r="U59" s="56"/>
      <c r="V59" s="56"/>
      <c r="W59" s="57">
        <f t="shared" si="9"/>
        <v>0</v>
      </c>
      <c r="X59" s="93">
        <f t="shared" si="2"/>
        <v>8107</v>
      </c>
      <c r="Y59" s="74">
        <f t="shared" si="10"/>
        <v>-20</v>
      </c>
      <c r="Z59" s="93">
        <f t="shared" si="11"/>
        <v>8087</v>
      </c>
      <c r="AA59" s="56"/>
      <c r="AB59" s="93">
        <f t="shared" si="12"/>
        <v>8087</v>
      </c>
      <c r="AC59" s="56"/>
      <c r="AD59" s="56">
        <f t="shared" si="13"/>
        <v>8087</v>
      </c>
      <c r="AE59" s="93">
        <f t="shared" si="16"/>
        <v>674</v>
      </c>
      <c r="AF59" s="97">
        <f t="shared" si="14"/>
        <v>8087</v>
      </c>
    </row>
    <row r="60" spans="1:32" ht="16.149999999999999" customHeight="1" x14ac:dyDescent="0.2">
      <c r="A60" s="54">
        <v>54</v>
      </c>
      <c r="B60" s="55" t="s">
        <v>58</v>
      </c>
      <c r="C60" s="271">
        <f>'8_2.1.18 SIS'!AV60</f>
        <v>0</v>
      </c>
      <c r="D60" s="56">
        <f>'Source Data'!O60</f>
        <v>8974.1350415334582</v>
      </c>
      <c r="E60" s="74">
        <f t="shared" si="4"/>
        <v>0</v>
      </c>
      <c r="F60" s="74">
        <v>788.90242015830813</v>
      </c>
      <c r="G60" s="74">
        <f t="shared" si="15"/>
        <v>0</v>
      </c>
      <c r="H60" s="290"/>
      <c r="I60" s="56">
        <f>'Source Data'!I60</f>
        <v>583.70660052312871</v>
      </c>
      <c r="J60" s="74">
        <f t="shared" si="5"/>
        <v>0</v>
      </c>
      <c r="K60" s="290"/>
      <c r="L60" s="56">
        <f>'Source Data'!J60</f>
        <v>159.19270923358056</v>
      </c>
      <c r="M60" s="74">
        <f t="shared" si="6"/>
        <v>0</v>
      </c>
      <c r="N60" s="290"/>
      <c r="O60" s="56">
        <f>'Source Data'!K60</f>
        <v>3979.8177308395143</v>
      </c>
      <c r="P60" s="74">
        <f t="shared" si="7"/>
        <v>0</v>
      </c>
      <c r="Q60" s="290"/>
      <c r="R60" s="56">
        <f>'Source Data'!L60</f>
        <v>1591.9270923358056</v>
      </c>
      <c r="S60" s="74">
        <f t="shared" si="8"/>
        <v>0</v>
      </c>
      <c r="T60" s="93">
        <v>0</v>
      </c>
      <c r="U60" s="56"/>
      <c r="V60" s="56"/>
      <c r="W60" s="57">
        <f t="shared" si="9"/>
        <v>0</v>
      </c>
      <c r="X60" s="93">
        <f t="shared" si="2"/>
        <v>0</v>
      </c>
      <c r="Y60" s="74">
        <f t="shared" si="10"/>
        <v>0</v>
      </c>
      <c r="Z60" s="93">
        <f t="shared" si="11"/>
        <v>0</v>
      </c>
      <c r="AA60" s="56"/>
      <c r="AB60" s="93">
        <f t="shared" si="12"/>
        <v>0</v>
      </c>
      <c r="AC60" s="56"/>
      <c r="AD60" s="56">
        <f t="shared" si="13"/>
        <v>0</v>
      </c>
      <c r="AE60" s="93">
        <f t="shared" si="16"/>
        <v>0</v>
      </c>
      <c r="AF60" s="97">
        <f t="shared" si="14"/>
        <v>0</v>
      </c>
    </row>
    <row r="61" spans="1:32" ht="16.149999999999999" customHeight="1" x14ac:dyDescent="0.2">
      <c r="A61" s="49">
        <v>55</v>
      </c>
      <c r="B61" s="50" t="s">
        <v>59</v>
      </c>
      <c r="C61" s="272">
        <f>'8_2.1.18 SIS'!AV61</f>
        <v>0</v>
      </c>
      <c r="D61" s="51">
        <f>'Source Data'!O61</f>
        <v>7409.5836472239644</v>
      </c>
      <c r="E61" s="80">
        <f t="shared" si="4"/>
        <v>0</v>
      </c>
      <c r="F61" s="80">
        <v>788.90242015830813</v>
      </c>
      <c r="G61" s="80">
        <f t="shared" si="15"/>
        <v>0</v>
      </c>
      <c r="H61" s="291"/>
      <c r="I61" s="51">
        <f>'Source Data'!I61</f>
        <v>593.48544210889816</v>
      </c>
      <c r="J61" s="80">
        <f t="shared" si="5"/>
        <v>0</v>
      </c>
      <c r="K61" s="291"/>
      <c r="L61" s="51">
        <f>'Source Data'!J61</f>
        <v>161.8596660296995</v>
      </c>
      <c r="M61" s="80">
        <f t="shared" si="6"/>
        <v>0</v>
      </c>
      <c r="N61" s="291"/>
      <c r="O61" s="51">
        <f>'Source Data'!K61</f>
        <v>4046.4916507424882</v>
      </c>
      <c r="P61" s="80">
        <f t="shared" si="7"/>
        <v>0</v>
      </c>
      <c r="Q61" s="291"/>
      <c r="R61" s="51">
        <f>'Source Data'!L61</f>
        <v>1618.596660296995</v>
      </c>
      <c r="S61" s="80">
        <f t="shared" si="8"/>
        <v>0</v>
      </c>
      <c r="T61" s="94">
        <v>0</v>
      </c>
      <c r="U61" s="51"/>
      <c r="V61" s="51"/>
      <c r="W61" s="52">
        <f t="shared" si="9"/>
        <v>0</v>
      </c>
      <c r="X61" s="94">
        <f t="shared" si="2"/>
        <v>0</v>
      </c>
      <c r="Y61" s="80">
        <f t="shared" si="10"/>
        <v>0</v>
      </c>
      <c r="Z61" s="94">
        <f t="shared" si="11"/>
        <v>0</v>
      </c>
      <c r="AA61" s="51"/>
      <c r="AB61" s="94">
        <f t="shared" si="12"/>
        <v>0</v>
      </c>
      <c r="AC61" s="53"/>
      <c r="AD61" s="51">
        <f t="shared" si="13"/>
        <v>0</v>
      </c>
      <c r="AE61" s="95">
        <f t="shared" si="16"/>
        <v>0</v>
      </c>
      <c r="AF61" s="95">
        <f t="shared" si="14"/>
        <v>0</v>
      </c>
    </row>
    <row r="62" spans="1:32" ht="16.149999999999999" customHeight="1" x14ac:dyDescent="0.2">
      <c r="A62" s="58">
        <v>56</v>
      </c>
      <c r="B62" s="59" t="s">
        <v>60</v>
      </c>
      <c r="C62" s="270">
        <f>'8_2.1.18 SIS'!AV62</f>
        <v>0</v>
      </c>
      <c r="D62" s="60">
        <f>'Source Data'!O62</f>
        <v>8598.5057022009514</v>
      </c>
      <c r="E62" s="65">
        <f t="shared" si="4"/>
        <v>0</v>
      </c>
      <c r="F62" s="65">
        <v>788.90242015830813</v>
      </c>
      <c r="G62" s="65">
        <f t="shared" si="15"/>
        <v>0</v>
      </c>
      <c r="H62" s="289"/>
      <c r="I62" s="60">
        <f>'Source Data'!I62</f>
        <v>665.40831600253398</v>
      </c>
      <c r="J62" s="65">
        <f t="shared" si="5"/>
        <v>0</v>
      </c>
      <c r="K62" s="289"/>
      <c r="L62" s="60">
        <f>'Source Data'!J62</f>
        <v>181.4749952734183</v>
      </c>
      <c r="M62" s="65">
        <f t="shared" si="6"/>
        <v>0</v>
      </c>
      <c r="N62" s="289"/>
      <c r="O62" s="60">
        <f>'Source Data'!K62</f>
        <v>4536.8748818354579</v>
      </c>
      <c r="P62" s="65">
        <f t="shared" si="7"/>
        <v>0</v>
      </c>
      <c r="Q62" s="289"/>
      <c r="R62" s="60">
        <f>'Source Data'!L62</f>
        <v>1814.7499527341834</v>
      </c>
      <c r="S62" s="65">
        <f t="shared" si="8"/>
        <v>0</v>
      </c>
      <c r="T62" s="92">
        <v>0</v>
      </c>
      <c r="U62" s="60"/>
      <c r="V62" s="60"/>
      <c r="W62" s="61">
        <f t="shared" si="9"/>
        <v>0</v>
      </c>
      <c r="X62" s="92">
        <f t="shared" si="2"/>
        <v>0</v>
      </c>
      <c r="Y62" s="65">
        <f t="shared" si="10"/>
        <v>0</v>
      </c>
      <c r="Z62" s="92">
        <f t="shared" si="11"/>
        <v>0</v>
      </c>
      <c r="AA62" s="60"/>
      <c r="AB62" s="92">
        <f t="shared" si="12"/>
        <v>0</v>
      </c>
      <c r="AC62" s="60"/>
      <c r="AD62" s="60">
        <f t="shared" si="13"/>
        <v>0</v>
      </c>
      <c r="AE62" s="92">
        <f t="shared" si="16"/>
        <v>0</v>
      </c>
      <c r="AF62" s="96">
        <f t="shared" si="14"/>
        <v>0</v>
      </c>
    </row>
    <row r="63" spans="1:32" ht="16.149999999999999" customHeight="1" x14ac:dyDescent="0.2">
      <c r="A63" s="54">
        <v>57</v>
      </c>
      <c r="B63" s="55" t="s">
        <v>61</v>
      </c>
      <c r="C63" s="271">
        <f>'8_2.1.18 SIS'!AV63</f>
        <v>0</v>
      </c>
      <c r="D63" s="56">
        <f>'Source Data'!O63</f>
        <v>6666.900802271065</v>
      </c>
      <c r="E63" s="74">
        <f t="shared" si="4"/>
        <v>0</v>
      </c>
      <c r="F63" s="74">
        <v>788.90242015830813</v>
      </c>
      <c r="G63" s="74">
        <f t="shared" si="15"/>
        <v>0</v>
      </c>
      <c r="H63" s="290"/>
      <c r="I63" s="56">
        <f>'Source Data'!I63</f>
        <v>666.15521612667408</v>
      </c>
      <c r="J63" s="74">
        <f t="shared" si="5"/>
        <v>0</v>
      </c>
      <c r="K63" s="290"/>
      <c r="L63" s="56">
        <f>'Source Data'!J63</f>
        <v>181.67869530727472</v>
      </c>
      <c r="M63" s="74">
        <f t="shared" si="6"/>
        <v>0</v>
      </c>
      <c r="N63" s="290"/>
      <c r="O63" s="56">
        <f>'Source Data'!K63</f>
        <v>4541.967382681868</v>
      </c>
      <c r="P63" s="74">
        <f t="shared" si="7"/>
        <v>0</v>
      </c>
      <c r="Q63" s="290"/>
      <c r="R63" s="56">
        <f>'Source Data'!L63</f>
        <v>1816.7869530727471</v>
      </c>
      <c r="S63" s="74">
        <f t="shared" si="8"/>
        <v>0</v>
      </c>
      <c r="T63" s="93">
        <v>0</v>
      </c>
      <c r="U63" s="56"/>
      <c r="V63" s="56"/>
      <c r="W63" s="57">
        <f t="shared" si="9"/>
        <v>0</v>
      </c>
      <c r="X63" s="93">
        <f t="shared" si="2"/>
        <v>0</v>
      </c>
      <c r="Y63" s="74">
        <f t="shared" si="10"/>
        <v>0</v>
      </c>
      <c r="Z63" s="93">
        <f t="shared" si="11"/>
        <v>0</v>
      </c>
      <c r="AA63" s="56"/>
      <c r="AB63" s="93">
        <f t="shared" si="12"/>
        <v>0</v>
      </c>
      <c r="AC63" s="56"/>
      <c r="AD63" s="56">
        <f t="shared" si="13"/>
        <v>0</v>
      </c>
      <c r="AE63" s="93">
        <f t="shared" si="16"/>
        <v>0</v>
      </c>
      <c r="AF63" s="97">
        <f t="shared" si="14"/>
        <v>0</v>
      </c>
    </row>
    <row r="64" spans="1:32" ht="16.149999999999999" customHeight="1" x14ac:dyDescent="0.2">
      <c r="A64" s="54">
        <v>58</v>
      </c>
      <c r="B64" s="55" t="s">
        <v>62</v>
      </c>
      <c r="C64" s="271">
        <f>'8_2.1.18 SIS'!AV64</f>
        <v>0</v>
      </c>
      <c r="D64" s="56">
        <f>'Source Data'!O64</f>
        <v>6876.2452334446507</v>
      </c>
      <c r="E64" s="74">
        <f t="shared" si="4"/>
        <v>0</v>
      </c>
      <c r="F64" s="74">
        <v>788.90242015830813</v>
      </c>
      <c r="G64" s="74">
        <f t="shared" si="15"/>
        <v>0</v>
      </c>
      <c r="H64" s="290"/>
      <c r="I64" s="56">
        <f>'Source Data'!I64</f>
        <v>740.81098599764084</v>
      </c>
      <c r="J64" s="74">
        <f t="shared" si="5"/>
        <v>0</v>
      </c>
      <c r="K64" s="290"/>
      <c r="L64" s="56">
        <f>'Source Data'!J64</f>
        <v>202.03935981753844</v>
      </c>
      <c r="M64" s="74">
        <f t="shared" si="6"/>
        <v>0</v>
      </c>
      <c r="N64" s="290"/>
      <c r="O64" s="56">
        <f>'Source Data'!K64</f>
        <v>5050.9839954384606</v>
      </c>
      <c r="P64" s="74">
        <f t="shared" si="7"/>
        <v>0</v>
      </c>
      <c r="Q64" s="290"/>
      <c r="R64" s="56">
        <f>'Source Data'!L64</f>
        <v>2020.3935981753841</v>
      </c>
      <c r="S64" s="74">
        <f t="shared" si="8"/>
        <v>0</v>
      </c>
      <c r="T64" s="93">
        <v>0</v>
      </c>
      <c r="U64" s="56"/>
      <c r="V64" s="56"/>
      <c r="W64" s="57">
        <f t="shared" si="9"/>
        <v>0</v>
      </c>
      <c r="X64" s="93">
        <f t="shared" si="2"/>
        <v>0</v>
      </c>
      <c r="Y64" s="74">
        <f t="shared" si="10"/>
        <v>0</v>
      </c>
      <c r="Z64" s="93">
        <f t="shared" si="11"/>
        <v>0</v>
      </c>
      <c r="AA64" s="56"/>
      <c r="AB64" s="93">
        <f t="shared" si="12"/>
        <v>0</v>
      </c>
      <c r="AC64" s="56"/>
      <c r="AD64" s="56">
        <f t="shared" si="13"/>
        <v>0</v>
      </c>
      <c r="AE64" s="93">
        <f t="shared" si="16"/>
        <v>0</v>
      </c>
      <c r="AF64" s="97">
        <f t="shared" si="14"/>
        <v>0</v>
      </c>
    </row>
    <row r="65" spans="1:32" ht="16.149999999999999" customHeight="1" x14ac:dyDescent="0.2">
      <c r="A65" s="54">
        <v>59</v>
      </c>
      <c r="B65" s="55" t="s">
        <v>63</v>
      </c>
      <c r="C65" s="271">
        <f>'8_2.1.18 SIS'!AV65</f>
        <v>0</v>
      </c>
      <c r="D65" s="56">
        <f>'Source Data'!O65</f>
        <v>5942.9469727805899</v>
      </c>
      <c r="E65" s="74">
        <f t="shared" si="4"/>
        <v>0</v>
      </c>
      <c r="F65" s="74">
        <v>788.90242015830813</v>
      </c>
      <c r="G65" s="74">
        <f t="shared" si="15"/>
        <v>0</v>
      </c>
      <c r="H65" s="290"/>
      <c r="I65" s="56">
        <f>'Source Data'!I65</f>
        <v>778.80539593788717</v>
      </c>
      <c r="J65" s="74">
        <f t="shared" si="5"/>
        <v>0</v>
      </c>
      <c r="K65" s="290"/>
      <c r="L65" s="56">
        <f>'Source Data'!J65</f>
        <v>212.40147161942375</v>
      </c>
      <c r="M65" s="74">
        <f t="shared" si="6"/>
        <v>0</v>
      </c>
      <c r="N65" s="290"/>
      <c r="O65" s="56">
        <f>'Source Data'!K65</f>
        <v>5310.0367904855939</v>
      </c>
      <c r="P65" s="74">
        <f t="shared" si="7"/>
        <v>0</v>
      </c>
      <c r="Q65" s="290"/>
      <c r="R65" s="56">
        <f>'Source Data'!L65</f>
        <v>2124.0147161942373</v>
      </c>
      <c r="S65" s="74">
        <f t="shared" si="8"/>
        <v>0</v>
      </c>
      <c r="T65" s="93">
        <v>0</v>
      </c>
      <c r="U65" s="56"/>
      <c r="V65" s="56"/>
      <c r="W65" s="57">
        <f t="shared" si="9"/>
        <v>0</v>
      </c>
      <c r="X65" s="93">
        <f t="shared" si="2"/>
        <v>0</v>
      </c>
      <c r="Y65" s="74">
        <f t="shared" si="10"/>
        <v>0</v>
      </c>
      <c r="Z65" s="93">
        <f t="shared" si="11"/>
        <v>0</v>
      </c>
      <c r="AA65" s="56"/>
      <c r="AB65" s="93">
        <f t="shared" si="12"/>
        <v>0</v>
      </c>
      <c r="AC65" s="56"/>
      <c r="AD65" s="56">
        <f t="shared" si="13"/>
        <v>0</v>
      </c>
      <c r="AE65" s="93">
        <f t="shared" si="16"/>
        <v>0</v>
      </c>
      <c r="AF65" s="97">
        <f t="shared" si="14"/>
        <v>0</v>
      </c>
    </row>
    <row r="66" spans="1:32" ht="16.149999999999999" customHeight="1" x14ac:dyDescent="0.2">
      <c r="A66" s="49">
        <v>60</v>
      </c>
      <c r="B66" s="50" t="s">
        <v>64</v>
      </c>
      <c r="C66" s="272">
        <f>'8_2.1.18 SIS'!AV66</f>
        <v>0</v>
      </c>
      <c r="D66" s="51">
        <f>'Source Data'!O66</f>
        <v>8310.4548474230687</v>
      </c>
      <c r="E66" s="80">
        <f t="shared" si="4"/>
        <v>0</v>
      </c>
      <c r="F66" s="80">
        <v>788.90242015830813</v>
      </c>
      <c r="G66" s="80">
        <f t="shared" si="15"/>
        <v>0</v>
      </c>
      <c r="H66" s="291"/>
      <c r="I66" s="51">
        <f>'Source Data'!I66</f>
        <v>654.17710868659628</v>
      </c>
      <c r="J66" s="80">
        <f t="shared" si="5"/>
        <v>0</v>
      </c>
      <c r="K66" s="291"/>
      <c r="L66" s="51">
        <f>'Source Data'!J66</f>
        <v>178.41193873270808</v>
      </c>
      <c r="M66" s="80">
        <f t="shared" si="6"/>
        <v>0</v>
      </c>
      <c r="N66" s="291"/>
      <c r="O66" s="51">
        <f>'Source Data'!K66</f>
        <v>4460.2984683177028</v>
      </c>
      <c r="P66" s="80">
        <f t="shared" si="7"/>
        <v>0</v>
      </c>
      <c r="Q66" s="291"/>
      <c r="R66" s="51">
        <f>'Source Data'!L66</f>
        <v>1784.1193873270811</v>
      </c>
      <c r="S66" s="80">
        <f t="shared" si="8"/>
        <v>0</v>
      </c>
      <c r="T66" s="94">
        <v>0</v>
      </c>
      <c r="U66" s="51"/>
      <c r="V66" s="51"/>
      <c r="W66" s="52">
        <f t="shared" si="9"/>
        <v>0</v>
      </c>
      <c r="X66" s="94">
        <f t="shared" si="2"/>
        <v>0</v>
      </c>
      <c r="Y66" s="80">
        <f t="shared" si="10"/>
        <v>0</v>
      </c>
      <c r="Z66" s="94">
        <f t="shared" si="11"/>
        <v>0</v>
      </c>
      <c r="AA66" s="51"/>
      <c r="AB66" s="94">
        <f t="shared" si="12"/>
        <v>0</v>
      </c>
      <c r="AC66" s="53"/>
      <c r="AD66" s="51">
        <f t="shared" si="13"/>
        <v>0</v>
      </c>
      <c r="AE66" s="95">
        <f t="shared" si="16"/>
        <v>0</v>
      </c>
      <c r="AF66" s="95">
        <f t="shared" si="14"/>
        <v>0</v>
      </c>
    </row>
    <row r="67" spans="1:32" ht="16.149999999999999" customHeight="1" x14ac:dyDescent="0.2">
      <c r="A67" s="58">
        <v>61</v>
      </c>
      <c r="B67" s="59" t="s">
        <v>65</v>
      </c>
      <c r="C67" s="270">
        <f>'8_2.1.18 SIS'!AV67</f>
        <v>0</v>
      </c>
      <c r="D67" s="60">
        <f>'Source Data'!O67</f>
        <v>11546.564897969161</v>
      </c>
      <c r="E67" s="65">
        <f t="shared" si="4"/>
        <v>0</v>
      </c>
      <c r="F67" s="65">
        <v>788.90242015830813</v>
      </c>
      <c r="G67" s="65">
        <f t="shared" si="15"/>
        <v>0</v>
      </c>
      <c r="H67" s="289"/>
      <c r="I67" s="60">
        <f>'Source Data'!I67</f>
        <v>381.62134806778147</v>
      </c>
      <c r="J67" s="65">
        <f t="shared" si="5"/>
        <v>0</v>
      </c>
      <c r="K67" s="289"/>
      <c r="L67" s="60">
        <f>'Source Data'!J67</f>
        <v>104.0785494730313</v>
      </c>
      <c r="M67" s="65">
        <f t="shared" si="6"/>
        <v>0</v>
      </c>
      <c r="N67" s="289"/>
      <c r="O67" s="60">
        <f>'Source Data'!K67</f>
        <v>2601.9637368257822</v>
      </c>
      <c r="P67" s="65">
        <f t="shared" si="7"/>
        <v>0</v>
      </c>
      <c r="Q67" s="289"/>
      <c r="R67" s="60">
        <f>'Source Data'!L67</f>
        <v>1040.7854947303128</v>
      </c>
      <c r="S67" s="65">
        <f t="shared" si="8"/>
        <v>0</v>
      </c>
      <c r="T67" s="92">
        <v>0</v>
      </c>
      <c r="U67" s="60"/>
      <c r="V67" s="60"/>
      <c r="W67" s="61">
        <f t="shared" si="9"/>
        <v>0</v>
      </c>
      <c r="X67" s="92">
        <f t="shared" si="2"/>
        <v>0</v>
      </c>
      <c r="Y67" s="65">
        <f t="shared" si="10"/>
        <v>0</v>
      </c>
      <c r="Z67" s="92">
        <f t="shared" si="11"/>
        <v>0</v>
      </c>
      <c r="AA67" s="60"/>
      <c r="AB67" s="92">
        <f t="shared" si="12"/>
        <v>0</v>
      </c>
      <c r="AC67" s="60"/>
      <c r="AD67" s="60">
        <f t="shared" si="13"/>
        <v>0</v>
      </c>
      <c r="AE67" s="92">
        <f t="shared" si="16"/>
        <v>0</v>
      </c>
      <c r="AF67" s="96">
        <f t="shared" si="14"/>
        <v>0</v>
      </c>
    </row>
    <row r="68" spans="1:32" ht="16.149999999999999" customHeight="1" x14ac:dyDescent="0.2">
      <c r="A68" s="54">
        <v>62</v>
      </c>
      <c r="B68" s="55" t="s">
        <v>66</v>
      </c>
      <c r="C68" s="271">
        <f>'8_2.1.18 SIS'!AV68</f>
        <v>0</v>
      </c>
      <c r="D68" s="56">
        <f>'Source Data'!O68</f>
        <v>6364.6799729981076</v>
      </c>
      <c r="E68" s="74">
        <f t="shared" si="4"/>
        <v>0</v>
      </c>
      <c r="F68" s="74">
        <v>788.90242015830813</v>
      </c>
      <c r="G68" s="74">
        <f t="shared" si="15"/>
        <v>0</v>
      </c>
      <c r="H68" s="290"/>
      <c r="I68" s="56">
        <f>'Source Data'!I68</f>
        <v>736.06666112665073</v>
      </c>
      <c r="J68" s="74">
        <f t="shared" si="5"/>
        <v>0</v>
      </c>
      <c r="K68" s="290"/>
      <c r="L68" s="56">
        <f>'Source Data'!J68</f>
        <v>200.74545303454113</v>
      </c>
      <c r="M68" s="74">
        <f t="shared" si="6"/>
        <v>0</v>
      </c>
      <c r="N68" s="290"/>
      <c r="O68" s="56">
        <f>'Source Data'!K68</f>
        <v>5018.6363258635274</v>
      </c>
      <c r="P68" s="74">
        <f t="shared" si="7"/>
        <v>0</v>
      </c>
      <c r="Q68" s="290"/>
      <c r="R68" s="56">
        <f>'Source Data'!L68</f>
        <v>2007.4545303454111</v>
      </c>
      <c r="S68" s="74">
        <f t="shared" si="8"/>
        <v>0</v>
      </c>
      <c r="T68" s="93">
        <v>0</v>
      </c>
      <c r="U68" s="56"/>
      <c r="V68" s="56"/>
      <c r="W68" s="57">
        <f t="shared" si="9"/>
        <v>0</v>
      </c>
      <c r="X68" s="93">
        <f t="shared" si="2"/>
        <v>0</v>
      </c>
      <c r="Y68" s="74">
        <f t="shared" si="10"/>
        <v>0</v>
      </c>
      <c r="Z68" s="93">
        <f t="shared" si="11"/>
        <v>0</v>
      </c>
      <c r="AA68" s="56"/>
      <c r="AB68" s="93">
        <f t="shared" si="12"/>
        <v>0</v>
      </c>
      <c r="AC68" s="56"/>
      <c r="AD68" s="56">
        <f t="shared" si="13"/>
        <v>0</v>
      </c>
      <c r="AE68" s="93">
        <f t="shared" si="16"/>
        <v>0</v>
      </c>
      <c r="AF68" s="97">
        <f t="shared" si="14"/>
        <v>0</v>
      </c>
    </row>
    <row r="69" spans="1:32" ht="16.149999999999999" customHeight="1" x14ac:dyDescent="0.2">
      <c r="A69" s="54">
        <v>63</v>
      </c>
      <c r="B69" s="55" t="s">
        <v>67</v>
      </c>
      <c r="C69" s="271">
        <f>'8_2.1.18 SIS'!AV69</f>
        <v>0</v>
      </c>
      <c r="D69" s="56">
        <f>'Source Data'!O69</f>
        <v>10420.176957072748</v>
      </c>
      <c r="E69" s="74">
        <f t="shared" si="4"/>
        <v>0</v>
      </c>
      <c r="F69" s="74">
        <v>788.90242015830813</v>
      </c>
      <c r="G69" s="74">
        <f t="shared" si="15"/>
        <v>0</v>
      </c>
      <c r="H69" s="290"/>
      <c r="I69" s="56">
        <f>'Source Data'!I69</f>
        <v>455.19374290754848</v>
      </c>
      <c r="J69" s="74">
        <f t="shared" si="5"/>
        <v>0</v>
      </c>
      <c r="K69" s="290"/>
      <c r="L69" s="56">
        <f>'Source Data'!J69</f>
        <v>124.14374806569505</v>
      </c>
      <c r="M69" s="74">
        <f t="shared" si="6"/>
        <v>0</v>
      </c>
      <c r="N69" s="290"/>
      <c r="O69" s="56">
        <f>'Source Data'!K69</f>
        <v>3103.5937016423763</v>
      </c>
      <c r="P69" s="74">
        <f t="shared" si="7"/>
        <v>0</v>
      </c>
      <c r="Q69" s="290"/>
      <c r="R69" s="56">
        <f>'Source Data'!L69</f>
        <v>1241.4374806569506</v>
      </c>
      <c r="S69" s="74">
        <f t="shared" si="8"/>
        <v>0</v>
      </c>
      <c r="T69" s="93">
        <v>0</v>
      </c>
      <c r="U69" s="56"/>
      <c r="V69" s="56"/>
      <c r="W69" s="57">
        <f t="shared" si="9"/>
        <v>0</v>
      </c>
      <c r="X69" s="93">
        <f t="shared" si="2"/>
        <v>0</v>
      </c>
      <c r="Y69" s="74">
        <f t="shared" si="10"/>
        <v>0</v>
      </c>
      <c r="Z69" s="93">
        <f t="shared" si="11"/>
        <v>0</v>
      </c>
      <c r="AA69" s="56"/>
      <c r="AB69" s="93">
        <f t="shared" si="12"/>
        <v>0</v>
      </c>
      <c r="AC69" s="56"/>
      <c r="AD69" s="56">
        <f t="shared" si="13"/>
        <v>0</v>
      </c>
      <c r="AE69" s="93">
        <f t="shared" si="16"/>
        <v>0</v>
      </c>
      <c r="AF69" s="97">
        <f t="shared" si="14"/>
        <v>0</v>
      </c>
    </row>
    <row r="70" spans="1:32" ht="16.149999999999999" customHeight="1" x14ac:dyDescent="0.2">
      <c r="A70" s="54">
        <v>64</v>
      </c>
      <c r="B70" s="55" t="s">
        <v>68</v>
      </c>
      <c r="C70" s="271">
        <f>'8_2.1.18 SIS'!AV70</f>
        <v>0</v>
      </c>
      <c r="D70" s="56">
        <f>'Source Data'!O70</f>
        <v>7636.9814951359776</v>
      </c>
      <c r="E70" s="74">
        <f t="shared" si="4"/>
        <v>0</v>
      </c>
      <c r="F70" s="74">
        <v>788.90242015830813</v>
      </c>
      <c r="G70" s="74">
        <f t="shared" si="15"/>
        <v>0</v>
      </c>
      <c r="H70" s="290"/>
      <c r="I70" s="56">
        <f>'Source Data'!I70</f>
        <v>700.71301031438645</v>
      </c>
      <c r="J70" s="74">
        <f t="shared" si="5"/>
        <v>0</v>
      </c>
      <c r="K70" s="290"/>
      <c r="L70" s="56">
        <f>'Source Data'!J70</f>
        <v>191.10354826755992</v>
      </c>
      <c r="M70" s="74">
        <f t="shared" si="6"/>
        <v>0</v>
      </c>
      <c r="N70" s="290"/>
      <c r="O70" s="56">
        <f>'Source Data'!K70</f>
        <v>4777.5887066889991</v>
      </c>
      <c r="P70" s="74">
        <f t="shared" si="7"/>
        <v>0</v>
      </c>
      <c r="Q70" s="290"/>
      <c r="R70" s="56">
        <f>'Source Data'!L70</f>
        <v>1911.0354826755995</v>
      </c>
      <c r="S70" s="74">
        <f t="shared" si="8"/>
        <v>0</v>
      </c>
      <c r="T70" s="93">
        <v>0</v>
      </c>
      <c r="U70" s="56"/>
      <c r="V70" s="56"/>
      <c r="W70" s="57">
        <f t="shared" si="9"/>
        <v>0</v>
      </c>
      <c r="X70" s="93">
        <f t="shared" si="2"/>
        <v>0</v>
      </c>
      <c r="Y70" s="74">
        <f t="shared" si="10"/>
        <v>0</v>
      </c>
      <c r="Z70" s="93">
        <f t="shared" si="11"/>
        <v>0</v>
      </c>
      <c r="AA70" s="56"/>
      <c r="AB70" s="93">
        <f t="shared" si="12"/>
        <v>0</v>
      </c>
      <c r="AC70" s="56"/>
      <c r="AD70" s="56">
        <f t="shared" si="13"/>
        <v>0</v>
      </c>
      <c r="AE70" s="93">
        <f t="shared" si="16"/>
        <v>0</v>
      </c>
      <c r="AF70" s="97">
        <f t="shared" si="14"/>
        <v>0</v>
      </c>
    </row>
    <row r="71" spans="1:32" ht="16.149999999999999" customHeight="1" x14ac:dyDescent="0.2">
      <c r="A71" s="49">
        <v>65</v>
      </c>
      <c r="B71" s="50" t="s">
        <v>69</v>
      </c>
      <c r="C71" s="272">
        <f>'8_2.1.18 SIS'!AV71</f>
        <v>0</v>
      </c>
      <c r="D71" s="51">
        <f>'Source Data'!O71</f>
        <v>8790.9861727809566</v>
      </c>
      <c r="E71" s="80">
        <f t="shared" si="4"/>
        <v>0</v>
      </c>
      <c r="F71" s="80">
        <v>788.90242015830813</v>
      </c>
      <c r="G71" s="80">
        <f>$C71*F71</f>
        <v>0</v>
      </c>
      <c r="H71" s="291"/>
      <c r="I71" s="51">
        <f>'Source Data'!I71</f>
        <v>566.73400507501663</v>
      </c>
      <c r="J71" s="80">
        <f t="shared" si="5"/>
        <v>0</v>
      </c>
      <c r="K71" s="291"/>
      <c r="L71" s="51">
        <f>'Source Data'!J71</f>
        <v>154.56381956591363</v>
      </c>
      <c r="M71" s="80">
        <f t="shared" si="6"/>
        <v>0</v>
      </c>
      <c r="N71" s="291"/>
      <c r="O71" s="51">
        <f>'Source Data'!K71</f>
        <v>3864.0954891478409</v>
      </c>
      <c r="P71" s="80">
        <f t="shared" si="7"/>
        <v>0</v>
      </c>
      <c r="Q71" s="291"/>
      <c r="R71" s="51">
        <f>'Source Data'!L71</f>
        <v>1545.6381956591365</v>
      </c>
      <c r="S71" s="80">
        <f t="shared" si="8"/>
        <v>0</v>
      </c>
      <c r="T71" s="94">
        <v>0</v>
      </c>
      <c r="U71" s="51"/>
      <c r="V71" s="51"/>
      <c r="W71" s="52">
        <f t="shared" si="9"/>
        <v>0</v>
      </c>
      <c r="X71" s="94">
        <f>W71+T71</f>
        <v>0</v>
      </c>
      <c r="Y71" s="80">
        <f t="shared" si="10"/>
        <v>0</v>
      </c>
      <c r="Z71" s="94">
        <f t="shared" si="11"/>
        <v>0</v>
      </c>
      <c r="AA71" s="51"/>
      <c r="AB71" s="94">
        <f t="shared" si="12"/>
        <v>0</v>
      </c>
      <c r="AC71" s="53"/>
      <c r="AD71" s="51">
        <f t="shared" si="13"/>
        <v>0</v>
      </c>
      <c r="AE71" s="95">
        <f>ROUND(AD71/$AE$90,0)</f>
        <v>0</v>
      </c>
      <c r="AF71" s="95">
        <f t="shared" si="14"/>
        <v>0</v>
      </c>
    </row>
    <row r="72" spans="1:32" ht="16.149999999999999" customHeight="1" x14ac:dyDescent="0.2">
      <c r="A72" s="58">
        <v>66</v>
      </c>
      <c r="B72" s="59" t="s">
        <v>70</v>
      </c>
      <c r="C72" s="270">
        <f>'8_2.1.18 SIS'!AV72</f>
        <v>0</v>
      </c>
      <c r="D72" s="60">
        <f>'Source Data'!O72</f>
        <v>8443.0652297845954</v>
      </c>
      <c r="E72" s="65">
        <f>C72*D72</f>
        <v>0</v>
      </c>
      <c r="F72" s="65">
        <v>788.90242015830813</v>
      </c>
      <c r="G72" s="65">
        <f>$C72*F72</f>
        <v>0</v>
      </c>
      <c r="H72" s="289"/>
      <c r="I72" s="60">
        <f>'Source Data'!I72</f>
        <v>655.4113591428079</v>
      </c>
      <c r="J72" s="65">
        <f>H72*I72</f>
        <v>0</v>
      </c>
      <c r="K72" s="289"/>
      <c r="L72" s="60">
        <f>'Source Data'!J72</f>
        <v>178.74855249349307</v>
      </c>
      <c r="M72" s="65">
        <f>K72*L72</f>
        <v>0</v>
      </c>
      <c r="N72" s="289"/>
      <c r="O72" s="60">
        <f>'Source Data'!K72</f>
        <v>4468.713812337327</v>
      </c>
      <c r="P72" s="65">
        <f>N72*O72</f>
        <v>0</v>
      </c>
      <c r="Q72" s="289"/>
      <c r="R72" s="60">
        <f>'Source Data'!L72</f>
        <v>1787.4855249349307</v>
      </c>
      <c r="S72" s="65">
        <f>Q72*R72</f>
        <v>0</v>
      </c>
      <c r="T72" s="92">
        <v>0</v>
      </c>
      <c r="U72" s="60"/>
      <c r="V72" s="60"/>
      <c r="W72" s="61">
        <f>U72+V72</f>
        <v>0</v>
      </c>
      <c r="X72" s="92">
        <f>W72+T72</f>
        <v>0</v>
      </c>
      <c r="Y72" s="65">
        <f>ROUND(X72*-0.25%,0)</f>
        <v>0</v>
      </c>
      <c r="Z72" s="92">
        <f>SUM(X72:Y72)</f>
        <v>0</v>
      </c>
      <c r="AA72" s="60"/>
      <c r="AB72" s="92">
        <f>ROUND(SUM(Z72:AA72),0)</f>
        <v>0</v>
      </c>
      <c r="AC72" s="60"/>
      <c r="AD72" s="60">
        <f>AB72-AC72</f>
        <v>0</v>
      </c>
      <c r="AE72" s="92">
        <f>ROUND(AD72/$AE$90,0)</f>
        <v>0</v>
      </c>
      <c r="AF72" s="96">
        <f>AB72</f>
        <v>0</v>
      </c>
    </row>
    <row r="73" spans="1:32" ht="16.149999999999999" customHeight="1" x14ac:dyDescent="0.2">
      <c r="A73" s="54">
        <v>67</v>
      </c>
      <c r="B73" s="55" t="s">
        <v>3</v>
      </c>
      <c r="C73" s="271">
        <f>'8_2.1.18 SIS'!AV73</f>
        <v>0</v>
      </c>
      <c r="D73" s="56">
        <f>'Source Data'!O73</f>
        <v>9673.8242965526533</v>
      </c>
      <c r="E73" s="74">
        <f>C73*D73</f>
        <v>0</v>
      </c>
      <c r="F73" s="74">
        <v>788.90242015830813</v>
      </c>
      <c r="G73" s="74">
        <f>$C73*F73</f>
        <v>0</v>
      </c>
      <c r="H73" s="290"/>
      <c r="I73" s="56">
        <f>'Source Data'!I73</f>
        <v>636.87839950514967</v>
      </c>
      <c r="J73" s="74">
        <f>H73*I73</f>
        <v>0</v>
      </c>
      <c r="K73" s="290"/>
      <c r="L73" s="56">
        <f>'Source Data'!J73</f>
        <v>173.6941089559499</v>
      </c>
      <c r="M73" s="74">
        <f>K73*L73</f>
        <v>0</v>
      </c>
      <c r="N73" s="290"/>
      <c r="O73" s="56">
        <f>'Source Data'!K73</f>
        <v>4342.3527238987472</v>
      </c>
      <c r="P73" s="74">
        <f>N73*O73</f>
        <v>0</v>
      </c>
      <c r="Q73" s="290"/>
      <c r="R73" s="56">
        <f>'Source Data'!L73</f>
        <v>1736.9410895594988</v>
      </c>
      <c r="S73" s="74">
        <f>Q73*R73</f>
        <v>0</v>
      </c>
      <c r="T73" s="93">
        <v>0</v>
      </c>
      <c r="U73" s="56"/>
      <c r="V73" s="56"/>
      <c r="W73" s="57">
        <f>U73+V73</f>
        <v>0</v>
      </c>
      <c r="X73" s="93">
        <f>W73+T73</f>
        <v>0</v>
      </c>
      <c r="Y73" s="74">
        <f>ROUND(X73*-0.25%,0)</f>
        <v>0</v>
      </c>
      <c r="Z73" s="93">
        <f>SUM(X73:Y73)</f>
        <v>0</v>
      </c>
      <c r="AA73" s="56"/>
      <c r="AB73" s="93">
        <f>ROUND(SUM(Z73:AA73),0)</f>
        <v>0</v>
      </c>
      <c r="AC73" s="56"/>
      <c r="AD73" s="56">
        <f>AB73-AC73</f>
        <v>0</v>
      </c>
      <c r="AE73" s="93">
        <f>ROUND(AD73/$AE$90,0)</f>
        <v>0</v>
      </c>
      <c r="AF73" s="97">
        <f>AB73</f>
        <v>0</v>
      </c>
    </row>
    <row r="74" spans="1:32" ht="16.149999999999999" customHeight="1" x14ac:dyDescent="0.2">
      <c r="A74" s="54">
        <v>68</v>
      </c>
      <c r="B74" s="55" t="s">
        <v>2</v>
      </c>
      <c r="C74" s="271">
        <f>'8_2.1.18 SIS'!AV74</f>
        <v>0</v>
      </c>
      <c r="D74" s="56">
        <f>'Source Data'!O74</f>
        <v>7481.7620018962161</v>
      </c>
      <c r="E74" s="74">
        <f>C74*D74</f>
        <v>0</v>
      </c>
      <c r="F74" s="74">
        <v>788.90242015830813</v>
      </c>
      <c r="G74" s="74">
        <f>$C74*F74</f>
        <v>0</v>
      </c>
      <c r="H74" s="290"/>
      <c r="I74" s="56">
        <f>'Source Data'!I74</f>
        <v>713.42471435529035</v>
      </c>
      <c r="J74" s="74">
        <f>H74*I74</f>
        <v>0</v>
      </c>
      <c r="K74" s="290"/>
      <c r="L74" s="56">
        <f>'Source Data'!J74</f>
        <v>194.5703766423519</v>
      </c>
      <c r="M74" s="74">
        <f>K74*L74</f>
        <v>0</v>
      </c>
      <c r="N74" s="290"/>
      <c r="O74" s="56">
        <f>'Source Data'!K74</f>
        <v>4864.2594160587978</v>
      </c>
      <c r="P74" s="74">
        <f>N74*O74</f>
        <v>0</v>
      </c>
      <c r="Q74" s="290"/>
      <c r="R74" s="56">
        <f>'Source Data'!L74</f>
        <v>1945.703766423519</v>
      </c>
      <c r="S74" s="74">
        <f>Q74*R74</f>
        <v>0</v>
      </c>
      <c r="T74" s="93">
        <v>0</v>
      </c>
      <c r="U74" s="56"/>
      <c r="V74" s="56"/>
      <c r="W74" s="57">
        <f>U74+V74</f>
        <v>0</v>
      </c>
      <c r="X74" s="93">
        <f>W74+T74</f>
        <v>0</v>
      </c>
      <c r="Y74" s="74">
        <f>ROUND(X74*-0.25%,0)</f>
        <v>0</v>
      </c>
      <c r="Z74" s="93">
        <f>SUM(X74:Y74)</f>
        <v>0</v>
      </c>
      <c r="AA74" s="56"/>
      <c r="AB74" s="93">
        <f>ROUND(SUM(Z74:AA74),0)</f>
        <v>0</v>
      </c>
      <c r="AC74" s="56"/>
      <c r="AD74" s="56">
        <f>AB74-AC74</f>
        <v>0</v>
      </c>
      <c r="AE74" s="93">
        <f>ROUND(AD74/$AE$90,0)</f>
        <v>0</v>
      </c>
      <c r="AF74" s="97">
        <f>AB74</f>
        <v>0</v>
      </c>
    </row>
    <row r="75" spans="1:32" ht="16.149999999999999" customHeight="1" x14ac:dyDescent="0.2">
      <c r="A75" s="54">
        <v>69</v>
      </c>
      <c r="B75" s="55" t="s">
        <v>75</v>
      </c>
      <c r="C75" s="271">
        <f>'8_2.1.18 SIS'!AV75</f>
        <v>0</v>
      </c>
      <c r="D75" s="56">
        <f>'Source Data'!O75</f>
        <v>8383.4560189471158</v>
      </c>
      <c r="E75" s="74">
        <f>C75*D75</f>
        <v>0</v>
      </c>
      <c r="F75" s="74">
        <v>788.90242015830813</v>
      </c>
      <c r="G75" s="74">
        <f>$C75*F75</f>
        <v>0</v>
      </c>
      <c r="H75" s="290"/>
      <c r="I75" s="56">
        <f>'Source Data'!I75</f>
        <v>701.91738105393551</v>
      </c>
      <c r="J75" s="74">
        <f>H75*I75</f>
        <v>0</v>
      </c>
      <c r="K75" s="290"/>
      <c r="L75" s="56">
        <f>'Source Data'!J75</f>
        <v>191.43201301470964</v>
      </c>
      <c r="M75" s="74">
        <f>K75*L75</f>
        <v>0</v>
      </c>
      <c r="N75" s="290"/>
      <c r="O75" s="56">
        <f>'Source Data'!K75</f>
        <v>4785.8003253677416</v>
      </c>
      <c r="P75" s="74">
        <f>N75*O75</f>
        <v>0</v>
      </c>
      <c r="Q75" s="290"/>
      <c r="R75" s="56">
        <f>'Source Data'!L75</f>
        <v>1914.3201301470965</v>
      </c>
      <c r="S75" s="74">
        <f>Q75*R75</f>
        <v>0</v>
      </c>
      <c r="T75" s="93">
        <v>0</v>
      </c>
      <c r="U75" s="56"/>
      <c r="V75" s="56"/>
      <c r="W75" s="57">
        <f>U75+V75</f>
        <v>0</v>
      </c>
      <c r="X75" s="93">
        <f>W75+T75</f>
        <v>0</v>
      </c>
      <c r="Y75" s="74">
        <f>ROUND(X75*-0.25%,0)</f>
        <v>0</v>
      </c>
      <c r="Z75" s="93">
        <f>SUM(X75:Y75)</f>
        <v>0</v>
      </c>
      <c r="AA75" s="56"/>
      <c r="AB75" s="93">
        <f>ROUND(SUM(Z75:AA75),0)</f>
        <v>0</v>
      </c>
      <c r="AC75" s="56"/>
      <c r="AD75" s="56">
        <f>AB75-AC75</f>
        <v>0</v>
      </c>
      <c r="AE75" s="93">
        <f>ROUND(AD75/$AE$90,0)</f>
        <v>0</v>
      </c>
      <c r="AF75" s="97">
        <f>AB75</f>
        <v>0</v>
      </c>
    </row>
    <row r="76" spans="1:32" s="123" customFormat="1" ht="16.149999999999999" customHeight="1" thickBot="1" x14ac:dyDescent="0.25">
      <c r="A76" s="1402" t="s">
        <v>460</v>
      </c>
      <c r="B76" s="1408"/>
      <c r="C76" s="292">
        <f>SUM(C7:C75)</f>
        <v>941</v>
      </c>
      <c r="D76" s="252"/>
      <c r="E76" s="282">
        <f>SUM(E7:E75)</f>
        <v>10179113.051314747</v>
      </c>
      <c r="F76" s="282">
        <v>788.90242015830813</v>
      </c>
      <c r="G76" s="282">
        <f>SUM(G7:G75)</f>
        <v>742357.17736896791</v>
      </c>
      <c r="H76" s="292">
        <v>429</v>
      </c>
      <c r="I76" s="252"/>
      <c r="J76" s="282">
        <v>142359.24556104591</v>
      </c>
      <c r="K76" s="292">
        <v>0</v>
      </c>
      <c r="L76" s="252"/>
      <c r="M76" s="282">
        <v>0</v>
      </c>
      <c r="N76" s="292">
        <v>94</v>
      </c>
      <c r="O76" s="252"/>
      <c r="P76" s="282">
        <v>203396.01534452024</v>
      </c>
      <c r="Q76" s="292">
        <v>56</v>
      </c>
      <c r="R76" s="252"/>
      <c r="S76" s="282">
        <v>52204.948940321141</v>
      </c>
      <c r="T76" s="293">
        <f t="shared" ref="T76:AF76" si="17">SUM(T7:T75)</f>
        <v>11319430</v>
      </c>
      <c r="U76" s="252">
        <f t="shared" si="17"/>
        <v>0</v>
      </c>
      <c r="V76" s="252">
        <f t="shared" si="17"/>
        <v>0</v>
      </c>
      <c r="W76" s="294">
        <f t="shared" si="17"/>
        <v>0</v>
      </c>
      <c r="X76" s="293">
        <f t="shared" si="17"/>
        <v>11319430</v>
      </c>
      <c r="Y76" s="282">
        <f t="shared" si="17"/>
        <v>-28299</v>
      </c>
      <c r="Z76" s="293">
        <f t="shared" si="17"/>
        <v>11291131</v>
      </c>
      <c r="AA76" s="282">
        <f t="shared" si="17"/>
        <v>0</v>
      </c>
      <c r="AB76" s="293">
        <f t="shared" si="17"/>
        <v>11291131</v>
      </c>
      <c r="AC76" s="252">
        <f t="shared" si="17"/>
        <v>0</v>
      </c>
      <c r="AD76" s="252">
        <f t="shared" si="17"/>
        <v>11291131</v>
      </c>
      <c r="AE76" s="293">
        <f t="shared" si="17"/>
        <v>940927</v>
      </c>
      <c r="AF76" s="249">
        <f t="shared" si="17"/>
        <v>11291131</v>
      </c>
    </row>
    <row r="77" spans="1:32" s="123" customFormat="1" ht="12.75" customHeight="1" thickTop="1" x14ac:dyDescent="0.2">
      <c r="A77" s="1409" t="s">
        <v>410</v>
      </c>
      <c r="B77" s="1410"/>
      <c r="C77" s="301"/>
      <c r="D77" s="279"/>
      <c r="E77" s="279"/>
      <c r="F77" s="279"/>
      <c r="G77" s="279"/>
      <c r="H77" s="301"/>
      <c r="I77" s="279"/>
      <c r="J77" s="279"/>
      <c r="K77" s="301"/>
      <c r="L77" s="279"/>
      <c r="M77" s="279"/>
      <c r="N77" s="301"/>
      <c r="O77" s="279"/>
      <c r="P77" s="279"/>
      <c r="Q77" s="301"/>
      <c r="R77" s="279"/>
      <c r="S77" s="279"/>
      <c r="T77" s="279"/>
      <c r="U77" s="279"/>
      <c r="V77" s="279"/>
      <c r="W77" s="279"/>
      <c r="X77" s="279"/>
      <c r="Y77" s="279"/>
      <c r="Z77" s="279"/>
      <c r="AA77" s="279"/>
      <c r="AB77" s="279"/>
      <c r="AC77" s="279"/>
      <c r="AD77" s="279"/>
      <c r="AE77" s="279"/>
      <c r="AF77" s="279"/>
    </row>
    <row r="78" spans="1:32" s="123" customFormat="1" ht="16.149999999999999" customHeight="1" x14ac:dyDescent="0.2">
      <c r="A78" s="1406" t="s">
        <v>411</v>
      </c>
      <c r="B78" s="1407"/>
      <c r="C78" s="170"/>
      <c r="D78" s="168"/>
      <c r="E78" s="168"/>
      <c r="F78" s="168"/>
      <c r="G78" s="168"/>
      <c r="H78" s="170"/>
      <c r="I78" s="168"/>
      <c r="J78" s="168"/>
      <c r="K78" s="170"/>
      <c r="L78" s="168"/>
      <c r="M78" s="168"/>
      <c r="N78" s="170"/>
      <c r="O78" s="168"/>
      <c r="P78" s="168"/>
      <c r="Q78" s="170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97">
        <f>VLOOKUP($A$88,'4_Level 4'!$A$78:$R$214,5,FALSE)</f>
        <v>0</v>
      </c>
      <c r="AC78" s="173"/>
      <c r="AD78" s="168">
        <f>AB78-AC78</f>
        <v>0</v>
      </c>
      <c r="AE78" s="97">
        <f>ROUND(AD78/$AE$90,0)</f>
        <v>0</v>
      </c>
      <c r="AF78" s="97">
        <f>VLOOKUP($A$88,'4_Level 4'!$A$78:$R$214,5,FALSE)</f>
        <v>0</v>
      </c>
    </row>
    <row r="79" spans="1:32" s="123" customFormat="1" ht="16.149999999999999" customHeight="1" x14ac:dyDescent="0.2">
      <c r="A79" s="1404" t="s">
        <v>430</v>
      </c>
      <c r="B79" s="1405"/>
      <c r="C79" s="170"/>
      <c r="D79" s="168"/>
      <c r="E79" s="168"/>
      <c r="F79" s="168"/>
      <c r="G79" s="168"/>
      <c r="H79" s="170"/>
      <c r="I79" s="168"/>
      <c r="J79" s="168"/>
      <c r="K79" s="170"/>
      <c r="L79" s="168"/>
      <c r="M79" s="168"/>
      <c r="N79" s="170"/>
      <c r="O79" s="168"/>
      <c r="P79" s="168"/>
      <c r="Q79" s="170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72"/>
      <c r="AC79" s="173"/>
      <c r="AD79" s="168"/>
      <c r="AE79" s="172"/>
      <c r="AF79" s="97">
        <f>VLOOKUP($A$88,'4_Level 4'!$A$78:$R$214,10,FALSE)</f>
        <v>0</v>
      </c>
    </row>
    <row r="80" spans="1:32" ht="16.149999999999999" customHeight="1" x14ac:dyDescent="0.2">
      <c r="A80" s="1417" t="s">
        <v>1544</v>
      </c>
      <c r="B80" s="1418"/>
      <c r="C80" s="170"/>
      <c r="D80" s="168"/>
      <c r="E80" s="168"/>
      <c r="F80" s="168"/>
      <c r="G80" s="168"/>
      <c r="H80" s="170"/>
      <c r="I80" s="168"/>
      <c r="J80" s="168"/>
      <c r="K80" s="170"/>
      <c r="L80" s="168"/>
      <c r="M80" s="168"/>
      <c r="N80" s="170"/>
      <c r="O80" s="168"/>
      <c r="P80" s="168"/>
      <c r="Q80" s="170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97">
        <f>VLOOKUP($A$88,'4_Level 4'!$A$78:$R$214,12,FALSE)</f>
        <v>0</v>
      </c>
      <c r="AC80" s="173"/>
      <c r="AD80" s="168">
        <f>AB80-AC80</f>
        <v>0</v>
      </c>
      <c r="AE80" s="97">
        <f>ROUND(AD80/$AE$90,0)</f>
        <v>0</v>
      </c>
      <c r="AF80" s="97">
        <f>VLOOKUP($A$88,'4_Level 4'!$A$78:$R$214,12,FALSE)</f>
        <v>0</v>
      </c>
    </row>
    <row r="81" spans="1:32" s="123" customFormat="1" ht="16.149999999999999" customHeight="1" x14ac:dyDescent="0.2">
      <c r="A81" s="1417" t="s">
        <v>429</v>
      </c>
      <c r="B81" s="1418"/>
      <c r="C81" s="170"/>
      <c r="D81" s="168"/>
      <c r="E81" s="168"/>
      <c r="F81" s="168"/>
      <c r="G81" s="168"/>
      <c r="H81" s="170"/>
      <c r="I81" s="168"/>
      <c r="J81" s="168"/>
      <c r="K81" s="170"/>
      <c r="L81" s="168"/>
      <c r="M81" s="168"/>
      <c r="N81" s="170"/>
      <c r="O81" s="168"/>
      <c r="P81" s="168"/>
      <c r="Q81" s="170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72"/>
      <c r="AC81" s="173"/>
      <c r="AD81" s="168"/>
      <c r="AE81" s="172"/>
      <c r="AF81" s="97">
        <f>VLOOKUP($A$88,'4_Level 4'!$A$78:$R$214,13,FALSE)</f>
        <v>0</v>
      </c>
    </row>
    <row r="82" spans="1:32" s="123" customFormat="1" ht="16.149999999999999" customHeight="1" x14ac:dyDescent="0.2">
      <c r="A82" s="1415" t="s">
        <v>254</v>
      </c>
      <c r="B82" s="1416"/>
      <c r="C82" s="171"/>
      <c r="D82" s="169"/>
      <c r="E82" s="169"/>
      <c r="F82" s="169"/>
      <c r="G82" s="169"/>
      <c r="H82" s="171"/>
      <c r="I82" s="169"/>
      <c r="J82" s="169"/>
      <c r="K82" s="171"/>
      <c r="L82" s="169"/>
      <c r="M82" s="169"/>
      <c r="N82" s="171"/>
      <c r="O82" s="169"/>
      <c r="P82" s="169"/>
      <c r="Q82" s="171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95">
        <f>VLOOKUP($A$88,'4_Level 4'!$A$78:$R$214,17,FALSE)</f>
        <v>11446</v>
      </c>
      <c r="AC82" s="53"/>
      <c r="AD82" s="169">
        <f>AB82-AC82</f>
        <v>11446</v>
      </c>
      <c r="AE82" s="95">
        <f>ROUND(AD82/$AE$90,0)</f>
        <v>954</v>
      </c>
      <c r="AF82" s="95">
        <f>VLOOKUP($A$88,'4_Level 4'!$A$78:$R$214,17,FALSE)</f>
        <v>11446</v>
      </c>
    </row>
    <row r="83" spans="1:32" s="123" customFormat="1" ht="16.149999999999999" customHeight="1" thickBot="1" x14ac:dyDescent="0.25">
      <c r="A83" s="1402" t="s">
        <v>461</v>
      </c>
      <c r="B83" s="1403"/>
      <c r="C83" s="248">
        <f>SUM(C76:C82)</f>
        <v>941</v>
      </c>
      <c r="D83" s="247"/>
      <c r="E83" s="273">
        <f>SUM(E76:E82)</f>
        <v>10179113.051314747</v>
      </c>
      <c r="F83" s="273"/>
      <c r="G83" s="273">
        <f>SUM(G76:G82)</f>
        <v>742357.17736896791</v>
      </c>
      <c r="H83" s="248">
        <v>429</v>
      </c>
      <c r="I83" s="247"/>
      <c r="J83" s="273">
        <v>142359.24556104591</v>
      </c>
      <c r="K83" s="248">
        <v>0</v>
      </c>
      <c r="L83" s="247"/>
      <c r="M83" s="273">
        <v>0</v>
      </c>
      <c r="N83" s="248">
        <v>94</v>
      </c>
      <c r="O83" s="247"/>
      <c r="P83" s="273">
        <v>203396.01534452024</v>
      </c>
      <c r="Q83" s="248">
        <v>56</v>
      </c>
      <c r="R83" s="247"/>
      <c r="S83" s="273">
        <v>52204.948940321141</v>
      </c>
      <c r="T83" s="247">
        <f t="shared" ref="T83:AF83" si="18">SUM(T76:T82)</f>
        <v>11319430</v>
      </c>
      <c r="U83" s="247">
        <f t="shared" si="18"/>
        <v>0</v>
      </c>
      <c r="V83" s="247">
        <f t="shared" si="18"/>
        <v>0</v>
      </c>
      <c r="W83" s="247">
        <f t="shared" si="18"/>
        <v>0</v>
      </c>
      <c r="X83" s="247">
        <f t="shared" si="18"/>
        <v>11319430</v>
      </c>
      <c r="Y83" s="247">
        <f t="shared" si="18"/>
        <v>-28299</v>
      </c>
      <c r="Z83" s="247">
        <f t="shared" si="18"/>
        <v>11291131</v>
      </c>
      <c r="AA83" s="273">
        <f t="shared" si="18"/>
        <v>0</v>
      </c>
      <c r="AB83" s="249">
        <f t="shared" si="18"/>
        <v>11302577</v>
      </c>
      <c r="AC83" s="247">
        <f t="shared" si="18"/>
        <v>0</v>
      </c>
      <c r="AD83" s="247">
        <f t="shared" si="18"/>
        <v>11302577</v>
      </c>
      <c r="AE83" s="249">
        <f t="shared" si="18"/>
        <v>941881</v>
      </c>
      <c r="AF83" s="249">
        <f t="shared" si="18"/>
        <v>11302577</v>
      </c>
    </row>
    <row r="84" spans="1:32" ht="8.4499999999999993" customHeight="1" thickTop="1" x14ac:dyDescent="0.2">
      <c r="D84" s="116"/>
      <c r="E84" s="116"/>
      <c r="F84" s="116"/>
      <c r="G84" s="116"/>
      <c r="H84" s="116"/>
      <c r="I84" s="116"/>
      <c r="J84" s="116"/>
      <c r="K84" s="116"/>
      <c r="L84" s="116"/>
      <c r="M84" s="116"/>
      <c r="N84" s="116"/>
      <c r="O84" s="116"/>
      <c r="P84" s="116"/>
      <c r="Q84" s="116"/>
      <c r="R84" s="116"/>
      <c r="S84" s="116"/>
      <c r="T84" s="116"/>
      <c r="U84" s="116"/>
      <c r="V84" s="116"/>
      <c r="W84" s="116"/>
      <c r="X84" s="116"/>
      <c r="AA84" s="116"/>
      <c r="AB84" s="116"/>
      <c r="AC84" s="116"/>
      <c r="AD84" s="116"/>
      <c r="AE84" s="116"/>
      <c r="AF84" s="116"/>
    </row>
    <row r="85" spans="1:32" ht="8.4499999999999993" customHeight="1" x14ac:dyDescent="0.2"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6"/>
      <c r="R85" s="116"/>
      <c r="S85" s="116"/>
      <c r="T85" s="116"/>
      <c r="U85" s="116"/>
      <c r="V85" s="116"/>
      <c r="W85" s="116"/>
      <c r="X85" s="116"/>
      <c r="AA85" s="116"/>
      <c r="AB85" s="116"/>
      <c r="AC85" s="116"/>
      <c r="AD85" s="116"/>
      <c r="AE85" s="116"/>
      <c r="AF85" s="116"/>
    </row>
    <row r="86" spans="1:32" ht="13.9" customHeight="1" x14ac:dyDescent="0.2"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6"/>
      <c r="R86" s="116"/>
      <c r="S86" s="116"/>
      <c r="T86" s="116"/>
      <c r="U86" s="116"/>
      <c r="V86" s="116"/>
      <c r="W86" s="116"/>
      <c r="X86" s="116"/>
      <c r="AA86" s="116"/>
      <c r="AB86" s="116"/>
      <c r="AC86" s="116"/>
      <c r="AD86" s="116"/>
      <c r="AE86" s="116"/>
      <c r="AF86" s="116"/>
    </row>
    <row r="87" spans="1:32" ht="13.9" customHeight="1" x14ac:dyDescent="0.2">
      <c r="F87" s="1387"/>
      <c r="G87" s="1387"/>
      <c r="L87"/>
      <c r="M87"/>
      <c r="N87"/>
      <c r="O87"/>
      <c r="P87"/>
      <c r="Q87"/>
      <c r="R87"/>
      <c r="S87"/>
    </row>
    <row r="88" spans="1:32" x14ac:dyDescent="0.2">
      <c r="A88" s="108">
        <v>337001</v>
      </c>
      <c r="F88" s="1388"/>
      <c r="G88" s="1388"/>
      <c r="L88"/>
      <c r="M88"/>
      <c r="N88"/>
      <c r="O88"/>
      <c r="P88"/>
      <c r="Q88"/>
      <c r="R88"/>
      <c r="S88"/>
      <c r="Y88" s="116"/>
      <c r="Z88" s="274"/>
    </row>
    <row r="89" spans="1:32" x14ac:dyDescent="0.2">
      <c r="Y89" s="116"/>
      <c r="Z89" s="274"/>
    </row>
    <row r="90" spans="1:32" x14ac:dyDescent="0.2">
      <c r="AE90" s="108">
        <v>12</v>
      </c>
    </row>
  </sheetData>
  <mergeCells count="32">
    <mergeCell ref="A78:B78"/>
    <mergeCell ref="X2:X3"/>
    <mergeCell ref="Y2:Y3"/>
    <mergeCell ref="A1:B3"/>
    <mergeCell ref="N2:P2"/>
    <mergeCell ref="K1:T1"/>
    <mergeCell ref="U1:AA1"/>
    <mergeCell ref="A76:B76"/>
    <mergeCell ref="A77:B77"/>
    <mergeCell ref="T2:T3"/>
    <mergeCell ref="U2:W2"/>
    <mergeCell ref="D2:G2"/>
    <mergeCell ref="H2:J2"/>
    <mergeCell ref="K2:M2"/>
    <mergeCell ref="A79:B79"/>
    <mergeCell ref="A80:B80"/>
    <mergeCell ref="A81:B81"/>
    <mergeCell ref="A82:B82"/>
    <mergeCell ref="A83:B83"/>
    <mergeCell ref="AB1:AF1"/>
    <mergeCell ref="F87:F88"/>
    <mergeCell ref="G87:G88"/>
    <mergeCell ref="AD2:AD3"/>
    <mergeCell ref="AE2:AE3"/>
    <mergeCell ref="AF2:AF3"/>
    <mergeCell ref="C1:J1"/>
    <mergeCell ref="AB2:AB3"/>
    <mergeCell ref="AC2:AC3"/>
    <mergeCell ref="C2:C3"/>
    <mergeCell ref="Z2:Z3"/>
    <mergeCell ref="AA2:AA3"/>
    <mergeCell ref="Q2:S2"/>
  </mergeCells>
  <printOptions horizontalCentered="1"/>
  <pageMargins left="0.3" right="0.3" top="0.55000000000000004" bottom="0.45" header="0.25" footer="0.25"/>
  <pageSetup paperSize="5" scale="65" firstPageNumber="50" fitToWidth="0" orientation="portrait" r:id="rId1"/>
  <headerFooter alignWithMargins="0">
    <oddHeader>&amp;L&amp;"Arial,Bold"&amp;18&amp;K000000FY2018-19 Budget Letter</oddHeader>
    <oddFooter>&amp;R&amp;P</oddFooter>
  </headerFooter>
  <colBreaks count="3" manualBreakCount="3">
    <brk id="10" max="1048575" man="1"/>
    <brk id="20" max="1048575" man="1"/>
    <brk id="27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F90"/>
  <sheetViews>
    <sheetView view="pageBreakPreview" zoomScaleNormal="100" zoomScaleSheetLayoutView="100" workbookViewId="0">
      <pane xSplit="2" ySplit="6" topLeftCell="Q7" activePane="bottomRight" state="frozen"/>
      <selection activeCell="M18" sqref="M18"/>
      <selection pane="topRight" activeCell="M18" sqref="M18"/>
      <selection pane="bottomLeft" activeCell="M18" sqref="M18"/>
      <selection pane="bottomRight" activeCell="M18" sqref="M18"/>
    </sheetView>
  </sheetViews>
  <sheetFormatPr defaultColWidth="8.85546875" defaultRowHeight="12.75" x14ac:dyDescent="0.2"/>
  <cols>
    <col min="1" max="1" width="5" style="108" customWidth="1"/>
    <col min="2" max="2" width="27.42578125" style="108" customWidth="1"/>
    <col min="3" max="3" width="12.140625" style="108" bestFit="1" customWidth="1"/>
    <col min="4" max="4" width="10" style="108" customWidth="1"/>
    <col min="5" max="5" width="14.140625" style="108" customWidth="1"/>
    <col min="6" max="6" width="10" style="108" customWidth="1"/>
    <col min="7" max="7" width="14.140625" style="108" customWidth="1"/>
    <col min="8" max="8" width="11.5703125" style="108" customWidth="1"/>
    <col min="9" max="9" width="10" style="108" customWidth="1"/>
    <col min="10" max="10" width="11.28515625" style="108" customWidth="1"/>
    <col min="11" max="11" width="11.5703125" style="108" customWidth="1"/>
    <col min="12" max="12" width="10" style="108" customWidth="1"/>
    <col min="13" max="13" width="11.28515625" style="108" customWidth="1"/>
    <col min="14" max="14" width="11.5703125" style="108" customWidth="1"/>
    <col min="15" max="15" width="10" style="108" customWidth="1"/>
    <col min="16" max="16" width="11.28515625" style="108" customWidth="1"/>
    <col min="17" max="17" width="11.5703125" style="108" customWidth="1"/>
    <col min="18" max="18" width="10" style="108" customWidth="1"/>
    <col min="19" max="19" width="11.28515625" style="108" customWidth="1"/>
    <col min="20" max="20" width="13.140625" style="108" customWidth="1"/>
    <col min="21" max="24" width="14.85546875" style="108" customWidth="1"/>
    <col min="25" max="25" width="12.7109375" style="108" customWidth="1"/>
    <col min="26" max="26" width="14.85546875" style="108" customWidth="1"/>
    <col min="27" max="27" width="16.28515625" style="108" customWidth="1"/>
    <col min="28" max="28" width="17.28515625" style="108" bestFit="1" customWidth="1"/>
    <col min="29" max="31" width="15.28515625" style="108" customWidth="1"/>
    <col min="32" max="32" width="18.85546875" style="108" customWidth="1"/>
    <col min="33" max="16384" width="8.85546875" style="108"/>
  </cols>
  <sheetData>
    <row r="1" spans="1:32" ht="19.899999999999999" customHeight="1" x14ac:dyDescent="0.2">
      <c r="A1" s="1411" t="s">
        <v>490</v>
      </c>
      <c r="B1" s="1394"/>
      <c r="C1" s="1379" t="s">
        <v>315</v>
      </c>
      <c r="D1" s="1380"/>
      <c r="E1" s="1380"/>
      <c r="F1" s="1380"/>
      <c r="G1" s="1380"/>
      <c r="H1" s="1380"/>
      <c r="I1" s="1380"/>
      <c r="J1" s="1381"/>
      <c r="K1" s="1412" t="s">
        <v>315</v>
      </c>
      <c r="L1" s="1413"/>
      <c r="M1" s="1413"/>
      <c r="N1" s="1413"/>
      <c r="O1" s="1413"/>
      <c r="P1" s="1413"/>
      <c r="Q1" s="1413"/>
      <c r="R1" s="1413"/>
      <c r="S1" s="1413"/>
      <c r="T1" s="1414"/>
      <c r="U1" s="1379" t="s">
        <v>315</v>
      </c>
      <c r="V1" s="1380"/>
      <c r="W1" s="1380"/>
      <c r="X1" s="1380"/>
      <c r="Y1" s="1380"/>
      <c r="Z1" s="1380"/>
      <c r="AA1" s="1381"/>
      <c r="AB1" s="1379" t="s">
        <v>315</v>
      </c>
      <c r="AC1" s="1380"/>
      <c r="AD1" s="1380"/>
      <c r="AE1" s="1380"/>
      <c r="AF1" s="1381"/>
    </row>
    <row r="2" spans="1:32" ht="30" customHeight="1" x14ac:dyDescent="0.2">
      <c r="A2" s="1395"/>
      <c r="B2" s="1396"/>
      <c r="C2" s="1386" t="s">
        <v>1284</v>
      </c>
      <c r="D2" s="1376" t="s">
        <v>726</v>
      </c>
      <c r="E2" s="1377"/>
      <c r="F2" s="1377"/>
      <c r="G2" s="1378"/>
      <c r="H2" s="1376" t="s">
        <v>1378</v>
      </c>
      <c r="I2" s="1390"/>
      <c r="J2" s="1391"/>
      <c r="K2" s="1376" t="s">
        <v>1375</v>
      </c>
      <c r="L2" s="1390"/>
      <c r="M2" s="1391"/>
      <c r="N2" s="1376" t="s">
        <v>1376</v>
      </c>
      <c r="O2" s="1390"/>
      <c r="P2" s="1391"/>
      <c r="Q2" s="1376" t="s">
        <v>1377</v>
      </c>
      <c r="R2" s="1390"/>
      <c r="S2" s="1391"/>
      <c r="T2" s="1386" t="s">
        <v>501</v>
      </c>
      <c r="U2" s="1392" t="s">
        <v>230</v>
      </c>
      <c r="V2" s="1392"/>
      <c r="W2" s="1392"/>
      <c r="X2" s="1386" t="s">
        <v>502</v>
      </c>
      <c r="Y2" s="1387" t="s">
        <v>452</v>
      </c>
      <c r="Z2" s="1387" t="s">
        <v>503</v>
      </c>
      <c r="AA2" s="1400" t="s">
        <v>1321</v>
      </c>
      <c r="AB2" s="1386" t="s">
        <v>1384</v>
      </c>
      <c r="AC2" s="1386" t="s">
        <v>270</v>
      </c>
      <c r="AD2" s="1386" t="s">
        <v>271</v>
      </c>
      <c r="AE2" s="1386" t="s">
        <v>233</v>
      </c>
      <c r="AF2" s="1386" t="s">
        <v>1385</v>
      </c>
    </row>
    <row r="3" spans="1:32" ht="94.5" customHeight="1" x14ac:dyDescent="0.2">
      <c r="A3" s="1397"/>
      <c r="B3" s="1398"/>
      <c r="C3" s="1399"/>
      <c r="D3" s="774" t="s">
        <v>454</v>
      </c>
      <c r="E3" s="774" t="s">
        <v>728</v>
      </c>
      <c r="F3" s="774" t="s">
        <v>454</v>
      </c>
      <c r="G3" s="774" t="s">
        <v>727</v>
      </c>
      <c r="H3" s="1005" t="s">
        <v>1283</v>
      </c>
      <c r="I3" s="774" t="s">
        <v>454</v>
      </c>
      <c r="J3" s="774" t="s">
        <v>325</v>
      </c>
      <c r="K3" s="1005" t="s">
        <v>1282</v>
      </c>
      <c r="L3" s="774" t="s">
        <v>454</v>
      </c>
      <c r="M3" s="774" t="s">
        <v>325</v>
      </c>
      <c r="N3" s="1005" t="s">
        <v>1281</v>
      </c>
      <c r="O3" s="774" t="s">
        <v>454</v>
      </c>
      <c r="P3" s="774" t="s">
        <v>325</v>
      </c>
      <c r="Q3" s="1005" t="s">
        <v>1281</v>
      </c>
      <c r="R3" s="774" t="s">
        <v>454</v>
      </c>
      <c r="S3" s="774" t="s">
        <v>325</v>
      </c>
      <c r="T3" s="1386"/>
      <c r="U3" s="775" t="s">
        <v>1279</v>
      </c>
      <c r="V3" s="775" t="s">
        <v>1280</v>
      </c>
      <c r="W3" s="775" t="s">
        <v>232</v>
      </c>
      <c r="X3" s="1386"/>
      <c r="Y3" s="1388"/>
      <c r="Z3" s="1388"/>
      <c r="AA3" s="1401"/>
      <c r="AB3" s="1386"/>
      <c r="AC3" s="1386"/>
      <c r="AD3" s="1386"/>
      <c r="AE3" s="1386"/>
      <c r="AF3" s="1386"/>
    </row>
    <row r="4" spans="1:32" ht="14.25" customHeight="1" x14ac:dyDescent="0.2">
      <c r="A4" s="285"/>
      <c r="B4" s="286"/>
      <c r="C4" s="287">
        <v>1</v>
      </c>
      <c r="D4" s="287">
        <f t="shared" ref="D4:AA4" si="0">C4+1</f>
        <v>2</v>
      </c>
      <c r="E4" s="287">
        <f t="shared" si="0"/>
        <v>3</v>
      </c>
      <c r="F4" s="287">
        <f>E4+1</f>
        <v>4</v>
      </c>
      <c r="G4" s="287">
        <f>F4+1</f>
        <v>5</v>
      </c>
      <c r="H4" s="287">
        <f>G4+1</f>
        <v>6</v>
      </c>
      <c r="I4" s="287">
        <f t="shared" si="0"/>
        <v>7</v>
      </c>
      <c r="J4" s="287">
        <f t="shared" si="0"/>
        <v>8</v>
      </c>
      <c r="K4" s="287">
        <f t="shared" si="0"/>
        <v>9</v>
      </c>
      <c r="L4" s="287">
        <f t="shared" si="0"/>
        <v>10</v>
      </c>
      <c r="M4" s="287">
        <f t="shared" si="0"/>
        <v>11</v>
      </c>
      <c r="N4" s="287">
        <f t="shared" si="0"/>
        <v>12</v>
      </c>
      <c r="O4" s="287">
        <f t="shared" si="0"/>
        <v>13</v>
      </c>
      <c r="P4" s="287">
        <f t="shared" si="0"/>
        <v>14</v>
      </c>
      <c r="Q4" s="287">
        <f t="shared" si="0"/>
        <v>15</v>
      </c>
      <c r="R4" s="287">
        <f t="shared" si="0"/>
        <v>16</v>
      </c>
      <c r="S4" s="287">
        <f t="shared" si="0"/>
        <v>17</v>
      </c>
      <c r="T4" s="287">
        <f t="shared" si="0"/>
        <v>18</v>
      </c>
      <c r="U4" s="287">
        <f t="shared" si="0"/>
        <v>19</v>
      </c>
      <c r="V4" s="287">
        <f t="shared" si="0"/>
        <v>20</v>
      </c>
      <c r="W4" s="287">
        <f t="shared" si="0"/>
        <v>21</v>
      </c>
      <c r="X4" s="287">
        <f t="shared" si="0"/>
        <v>22</v>
      </c>
      <c r="Y4" s="287">
        <f t="shared" si="0"/>
        <v>23</v>
      </c>
      <c r="Z4" s="287">
        <f t="shared" si="0"/>
        <v>24</v>
      </c>
      <c r="AA4" s="287">
        <f t="shared" si="0"/>
        <v>25</v>
      </c>
      <c r="AB4" s="287">
        <f>AA4+1</f>
        <v>26</v>
      </c>
      <c r="AC4" s="287">
        <f>AB4+1</f>
        <v>27</v>
      </c>
      <c r="AD4" s="287">
        <f>AC4+1</f>
        <v>28</v>
      </c>
      <c r="AE4" s="287">
        <f>AD4+1</f>
        <v>29</v>
      </c>
      <c r="AF4" s="287">
        <f>AE4+1</f>
        <v>30</v>
      </c>
    </row>
    <row r="5" spans="1:32" s="1129" customFormat="1" ht="36" customHeight="1" x14ac:dyDescent="0.2">
      <c r="A5" s="1126"/>
      <c r="B5" s="1127"/>
      <c r="C5" s="939" t="s">
        <v>1061</v>
      </c>
      <c r="D5" s="939" t="s">
        <v>1073</v>
      </c>
      <c r="E5" s="939" t="s">
        <v>1063</v>
      </c>
      <c r="F5" s="939" t="s">
        <v>965</v>
      </c>
      <c r="G5" s="939" t="s">
        <v>940</v>
      </c>
      <c r="H5" s="939" t="s">
        <v>1374</v>
      </c>
      <c r="I5" s="939" t="s">
        <v>1074</v>
      </c>
      <c r="J5" s="939" t="s">
        <v>1075</v>
      </c>
      <c r="K5" s="939" t="s">
        <v>1373</v>
      </c>
      <c r="L5" s="939" t="s">
        <v>1076</v>
      </c>
      <c r="M5" s="939" t="s">
        <v>1077</v>
      </c>
      <c r="N5" s="939" t="s">
        <v>1371</v>
      </c>
      <c r="O5" s="939" t="s">
        <v>1078</v>
      </c>
      <c r="P5" s="939" t="s">
        <v>1079</v>
      </c>
      <c r="Q5" s="939" t="s">
        <v>1372</v>
      </c>
      <c r="R5" s="939" t="s">
        <v>1080</v>
      </c>
      <c r="S5" s="939" t="s">
        <v>1081</v>
      </c>
      <c r="T5" s="939" t="s">
        <v>1082</v>
      </c>
      <c r="U5" s="939" t="s">
        <v>1363</v>
      </c>
      <c r="V5" s="939" t="s">
        <v>1364</v>
      </c>
      <c r="W5" s="939" t="s">
        <v>1085</v>
      </c>
      <c r="X5" s="939" t="s">
        <v>1086</v>
      </c>
      <c r="Y5" s="939" t="s">
        <v>1087</v>
      </c>
      <c r="Z5" s="939" t="s">
        <v>1088</v>
      </c>
      <c r="AA5" s="939" t="s">
        <v>1069</v>
      </c>
      <c r="AB5" s="939" t="s">
        <v>1563</v>
      </c>
      <c r="AC5" s="939" t="s">
        <v>1370</v>
      </c>
      <c r="AD5" s="939" t="s">
        <v>1089</v>
      </c>
      <c r="AE5" s="939" t="s">
        <v>1383</v>
      </c>
      <c r="AF5" s="939" t="s">
        <v>1564</v>
      </c>
    </row>
    <row r="6" spans="1:32" s="1129" customFormat="1" ht="36" hidden="1" customHeight="1" x14ac:dyDescent="0.2">
      <c r="A6" s="1130"/>
      <c r="B6" s="1131"/>
      <c r="C6" s="943" t="s">
        <v>816</v>
      </c>
      <c r="D6" s="943" t="s">
        <v>816</v>
      </c>
      <c r="E6" s="943" t="s">
        <v>817</v>
      </c>
      <c r="F6" s="943" t="s">
        <v>972</v>
      </c>
      <c r="G6" s="943" t="s">
        <v>817</v>
      </c>
      <c r="H6" s="943" t="s">
        <v>924</v>
      </c>
      <c r="I6" s="943" t="s">
        <v>816</v>
      </c>
      <c r="J6" s="943" t="s">
        <v>817</v>
      </c>
      <c r="K6" s="943" t="s">
        <v>924</v>
      </c>
      <c r="L6" s="943" t="s">
        <v>816</v>
      </c>
      <c r="M6" s="943" t="s">
        <v>817</v>
      </c>
      <c r="N6" s="943" t="s">
        <v>924</v>
      </c>
      <c r="O6" s="943" t="s">
        <v>816</v>
      </c>
      <c r="P6" s="943" t="s">
        <v>817</v>
      </c>
      <c r="Q6" s="943" t="s">
        <v>924</v>
      </c>
      <c r="R6" s="943" t="s">
        <v>816</v>
      </c>
      <c r="S6" s="943" t="s">
        <v>817</v>
      </c>
      <c r="T6" s="943" t="s">
        <v>817</v>
      </c>
      <c r="U6" s="943" t="s">
        <v>1068</v>
      </c>
      <c r="V6" s="943" t="s">
        <v>1068</v>
      </c>
      <c r="W6" s="943" t="s">
        <v>817</v>
      </c>
      <c r="X6" s="943" t="s">
        <v>817</v>
      </c>
      <c r="Y6" s="943" t="s">
        <v>817</v>
      </c>
      <c r="Z6" s="943" t="s">
        <v>817</v>
      </c>
      <c r="AA6" s="943" t="s">
        <v>1069</v>
      </c>
      <c r="AB6" s="943" t="s">
        <v>1090</v>
      </c>
      <c r="AC6" s="943" t="s">
        <v>1070</v>
      </c>
      <c r="AD6" s="943" t="s">
        <v>817</v>
      </c>
      <c r="AE6" s="943" t="s">
        <v>817</v>
      </c>
      <c r="AF6" s="943" t="s">
        <v>1091</v>
      </c>
    </row>
    <row r="7" spans="1:32" ht="16.149999999999999" customHeight="1" x14ac:dyDescent="0.2">
      <c r="A7" s="58">
        <v>1</v>
      </c>
      <c r="B7" s="59" t="s">
        <v>6</v>
      </c>
      <c r="C7" s="270">
        <f>'8_2.1.18 SIS'!AW7</f>
        <v>0</v>
      </c>
      <c r="D7" s="60">
        <f>'Source Data'!O7</f>
        <v>6385.2526768902662</v>
      </c>
      <c r="E7" s="65">
        <f>C7*D7</f>
        <v>0</v>
      </c>
      <c r="F7" s="65">
        <v>659.21180998497243</v>
      </c>
      <c r="G7" s="65">
        <f t="shared" ref="G7:G38" si="1">$C7*F7</f>
        <v>0</v>
      </c>
      <c r="H7" s="289"/>
      <c r="I7" s="60">
        <f>'Source Data'!I7</f>
        <v>658.97263654491974</v>
      </c>
      <c r="J7" s="65">
        <f>H7*I7</f>
        <v>0</v>
      </c>
      <c r="K7" s="289"/>
      <c r="L7" s="60">
        <f>'Source Data'!J7</f>
        <v>179.71980996679628</v>
      </c>
      <c r="M7" s="65">
        <f>K7*L7</f>
        <v>0</v>
      </c>
      <c r="N7" s="289"/>
      <c r="O7" s="60">
        <f>'Source Data'!K7</f>
        <v>4492.9952491699069</v>
      </c>
      <c r="P7" s="65">
        <f>N7*O7</f>
        <v>0</v>
      </c>
      <c r="Q7" s="289"/>
      <c r="R7" s="60">
        <f>'Source Data'!L7</f>
        <v>1797.1980996679629</v>
      </c>
      <c r="S7" s="65">
        <f>Q7*R7</f>
        <v>0</v>
      </c>
      <c r="T7" s="92">
        <v>0</v>
      </c>
      <c r="U7" s="60"/>
      <c r="V7" s="60"/>
      <c r="W7" s="61">
        <f>U7+V7</f>
        <v>0</v>
      </c>
      <c r="X7" s="92">
        <f t="shared" ref="X7:X70" si="2">W7+T7</f>
        <v>0</v>
      </c>
      <c r="Y7" s="65">
        <f>ROUND(X7*-0.25%,0)</f>
        <v>0</v>
      </c>
      <c r="Z7" s="92">
        <f>SUM(X7:Y7)</f>
        <v>0</v>
      </c>
      <c r="AA7" s="60"/>
      <c r="AB7" s="92">
        <f>ROUND(SUM(Z7:AA7),0)</f>
        <v>0</v>
      </c>
      <c r="AC7" s="60"/>
      <c r="AD7" s="60">
        <f>AB7-AC7</f>
        <v>0</v>
      </c>
      <c r="AE7" s="92">
        <f t="shared" ref="AE7:AE38" si="3">ROUND(AD7/$AE$90,0)</f>
        <v>0</v>
      </c>
      <c r="AF7" s="96">
        <f>AB7</f>
        <v>0</v>
      </c>
    </row>
    <row r="8" spans="1:32" ht="16.149999999999999" customHeight="1" x14ac:dyDescent="0.2">
      <c r="A8" s="54">
        <v>2</v>
      </c>
      <c r="B8" s="55" t="s">
        <v>7</v>
      </c>
      <c r="C8" s="271">
        <f>'8_2.1.18 SIS'!AW8</f>
        <v>0</v>
      </c>
      <c r="D8" s="56">
        <f>'Source Data'!O8</f>
        <v>7896.4082403587008</v>
      </c>
      <c r="E8" s="74">
        <f t="shared" ref="E8:E71" si="4">C8*D8</f>
        <v>0</v>
      </c>
      <c r="F8" s="74">
        <v>659.21180998497243</v>
      </c>
      <c r="G8" s="74">
        <f t="shared" si="1"/>
        <v>0</v>
      </c>
      <c r="H8" s="290"/>
      <c r="I8" s="56">
        <f>'Source Data'!I8</f>
        <v>744.36686504426837</v>
      </c>
      <c r="J8" s="74">
        <f t="shared" ref="J8:J71" si="5">H8*I8</f>
        <v>0</v>
      </c>
      <c r="K8" s="290"/>
      <c r="L8" s="56">
        <f>'Source Data'!J8</f>
        <v>203.00914501207316</v>
      </c>
      <c r="M8" s="74">
        <f t="shared" ref="M8:M71" si="6">K8*L8</f>
        <v>0</v>
      </c>
      <c r="N8" s="290"/>
      <c r="O8" s="56">
        <f>'Source Data'!K8</f>
        <v>5075.2286253018301</v>
      </c>
      <c r="P8" s="74">
        <f t="shared" ref="P8:P71" si="7">N8*O8</f>
        <v>0</v>
      </c>
      <c r="Q8" s="290"/>
      <c r="R8" s="56">
        <f>'Source Data'!L8</f>
        <v>2030.0914501207317</v>
      </c>
      <c r="S8" s="74">
        <f t="shared" ref="S8:S71" si="8">Q8*R8</f>
        <v>0</v>
      </c>
      <c r="T8" s="93">
        <v>0</v>
      </c>
      <c r="U8" s="56"/>
      <c r="V8" s="56"/>
      <c r="W8" s="57">
        <f t="shared" ref="W8:W71" si="9">U8+V8</f>
        <v>0</v>
      </c>
      <c r="X8" s="93">
        <f t="shared" si="2"/>
        <v>0</v>
      </c>
      <c r="Y8" s="74">
        <f t="shared" ref="Y8:Y71" si="10">ROUND(X8*-0.25%,0)</f>
        <v>0</v>
      </c>
      <c r="Z8" s="93">
        <f t="shared" ref="Z8:Z71" si="11">SUM(X8:Y8)</f>
        <v>0</v>
      </c>
      <c r="AA8" s="56"/>
      <c r="AB8" s="93">
        <f t="shared" ref="AB8:AB71" si="12">ROUND(SUM(Z8:AA8),0)</f>
        <v>0</v>
      </c>
      <c r="AC8" s="56"/>
      <c r="AD8" s="56">
        <f t="shared" ref="AD8:AD71" si="13">AB8-AC8</f>
        <v>0</v>
      </c>
      <c r="AE8" s="93">
        <f t="shared" si="3"/>
        <v>0</v>
      </c>
      <c r="AF8" s="97">
        <f t="shared" ref="AF8:AF71" si="14">AB8</f>
        <v>0</v>
      </c>
    </row>
    <row r="9" spans="1:32" ht="16.149999999999999" customHeight="1" x14ac:dyDescent="0.2">
      <c r="A9" s="54">
        <v>3</v>
      </c>
      <c r="B9" s="55" t="s">
        <v>8</v>
      </c>
      <c r="C9" s="271">
        <f>'8_2.1.18 SIS'!AW9</f>
        <v>0</v>
      </c>
      <c r="D9" s="56">
        <f>'Source Data'!O9</f>
        <v>9430.4466078757869</v>
      </c>
      <c r="E9" s="74">
        <f t="shared" si="4"/>
        <v>0</v>
      </c>
      <c r="F9" s="74">
        <v>659.21180998497243</v>
      </c>
      <c r="G9" s="74">
        <f t="shared" si="1"/>
        <v>0</v>
      </c>
      <c r="H9" s="290"/>
      <c r="I9" s="56">
        <f>'Source Data'!I9</f>
        <v>529.43529443774321</v>
      </c>
      <c r="J9" s="74">
        <f t="shared" si="5"/>
        <v>0</v>
      </c>
      <c r="K9" s="290"/>
      <c r="L9" s="56">
        <f>'Source Data'!J9</f>
        <v>144.39144393756632</v>
      </c>
      <c r="M9" s="74">
        <f t="shared" si="6"/>
        <v>0</v>
      </c>
      <c r="N9" s="290"/>
      <c r="O9" s="56">
        <f>'Source Data'!K9</f>
        <v>3609.7860984391582</v>
      </c>
      <c r="P9" s="74">
        <f t="shared" si="7"/>
        <v>0</v>
      </c>
      <c r="Q9" s="290"/>
      <c r="R9" s="56">
        <f>'Source Data'!L9</f>
        <v>1443.9144393756631</v>
      </c>
      <c r="S9" s="74">
        <f t="shared" si="8"/>
        <v>0</v>
      </c>
      <c r="T9" s="93">
        <v>0</v>
      </c>
      <c r="U9" s="56"/>
      <c r="V9" s="56"/>
      <c r="W9" s="57">
        <f t="shared" si="9"/>
        <v>0</v>
      </c>
      <c r="X9" s="93">
        <f t="shared" si="2"/>
        <v>0</v>
      </c>
      <c r="Y9" s="74">
        <f t="shared" si="10"/>
        <v>0</v>
      </c>
      <c r="Z9" s="93">
        <f t="shared" si="11"/>
        <v>0</v>
      </c>
      <c r="AA9" s="56"/>
      <c r="AB9" s="93">
        <f t="shared" si="12"/>
        <v>0</v>
      </c>
      <c r="AC9" s="56"/>
      <c r="AD9" s="56">
        <f t="shared" si="13"/>
        <v>0</v>
      </c>
      <c r="AE9" s="93">
        <f t="shared" si="3"/>
        <v>0</v>
      </c>
      <c r="AF9" s="97">
        <f t="shared" si="14"/>
        <v>0</v>
      </c>
    </row>
    <row r="10" spans="1:32" ht="16.149999999999999" customHeight="1" x14ac:dyDescent="0.2">
      <c r="A10" s="54">
        <v>4</v>
      </c>
      <c r="B10" s="55" t="s">
        <v>9</v>
      </c>
      <c r="C10" s="271">
        <f>'8_2.1.18 SIS'!AW10</f>
        <v>4</v>
      </c>
      <c r="D10" s="56">
        <f>'Source Data'!O10</f>
        <v>8236.6703933253812</v>
      </c>
      <c r="E10" s="74">
        <f t="shared" si="4"/>
        <v>32946.681573301525</v>
      </c>
      <c r="F10" s="74">
        <v>659.21180998497243</v>
      </c>
      <c r="G10" s="74">
        <f t="shared" si="1"/>
        <v>2636.8472399398897</v>
      </c>
      <c r="H10" s="290"/>
      <c r="I10" s="56">
        <f>'Source Data'!I10</f>
        <v>687.66452541183287</v>
      </c>
      <c r="J10" s="74">
        <f t="shared" si="5"/>
        <v>0</v>
      </c>
      <c r="K10" s="290"/>
      <c r="L10" s="56">
        <f>'Source Data'!J10</f>
        <v>187.54487056686349</v>
      </c>
      <c r="M10" s="74">
        <f t="shared" si="6"/>
        <v>0</v>
      </c>
      <c r="N10" s="290"/>
      <c r="O10" s="56">
        <f>'Source Data'!K10</f>
        <v>4688.6217641715884</v>
      </c>
      <c r="P10" s="74">
        <f t="shared" si="7"/>
        <v>0</v>
      </c>
      <c r="Q10" s="290"/>
      <c r="R10" s="56">
        <f>'Source Data'!L10</f>
        <v>1875.4487056686353</v>
      </c>
      <c r="S10" s="74">
        <f t="shared" si="8"/>
        <v>0</v>
      </c>
      <c r="T10" s="93">
        <v>50337</v>
      </c>
      <c r="U10" s="56"/>
      <c r="V10" s="56"/>
      <c r="W10" s="57">
        <f t="shared" si="9"/>
        <v>0</v>
      </c>
      <c r="X10" s="93">
        <f t="shared" si="2"/>
        <v>50337</v>
      </c>
      <c r="Y10" s="74">
        <f t="shared" si="10"/>
        <v>-126</v>
      </c>
      <c r="Z10" s="93">
        <f t="shared" si="11"/>
        <v>50211</v>
      </c>
      <c r="AA10" s="56"/>
      <c r="AB10" s="93">
        <f t="shared" si="12"/>
        <v>50211</v>
      </c>
      <c r="AC10" s="56"/>
      <c r="AD10" s="56">
        <f t="shared" si="13"/>
        <v>50211</v>
      </c>
      <c r="AE10" s="93">
        <f t="shared" si="3"/>
        <v>4184</v>
      </c>
      <c r="AF10" s="97">
        <f t="shared" si="14"/>
        <v>50211</v>
      </c>
    </row>
    <row r="11" spans="1:32" ht="16.149999999999999" customHeight="1" x14ac:dyDescent="0.2">
      <c r="A11" s="49">
        <v>5</v>
      </c>
      <c r="B11" s="50" t="s">
        <v>10</v>
      </c>
      <c r="C11" s="272">
        <f>'8_2.1.18 SIS'!AW11</f>
        <v>0</v>
      </c>
      <c r="D11" s="51">
        <f>'Source Data'!O11</f>
        <v>6175.2088110316745</v>
      </c>
      <c r="E11" s="80">
        <f t="shared" si="4"/>
        <v>0</v>
      </c>
      <c r="F11" s="80">
        <v>659.21180998497243</v>
      </c>
      <c r="G11" s="80">
        <f t="shared" si="1"/>
        <v>0</v>
      </c>
      <c r="H11" s="291"/>
      <c r="I11" s="51">
        <f>'Source Data'!I11</f>
        <v>699.44299073701018</v>
      </c>
      <c r="J11" s="80">
        <f t="shared" si="5"/>
        <v>0</v>
      </c>
      <c r="K11" s="291"/>
      <c r="L11" s="51">
        <f>'Source Data'!J11</f>
        <v>190.75717929191185</v>
      </c>
      <c r="M11" s="80">
        <f t="shared" si="6"/>
        <v>0</v>
      </c>
      <c r="N11" s="291"/>
      <c r="O11" s="51">
        <f>'Source Data'!K11</f>
        <v>4768.9294822977972</v>
      </c>
      <c r="P11" s="80">
        <f t="shared" si="7"/>
        <v>0</v>
      </c>
      <c r="Q11" s="291"/>
      <c r="R11" s="51">
        <f>'Source Data'!L11</f>
        <v>1907.5717929191187</v>
      </c>
      <c r="S11" s="80">
        <f t="shared" si="8"/>
        <v>0</v>
      </c>
      <c r="T11" s="94">
        <v>0</v>
      </c>
      <c r="U11" s="51"/>
      <c r="V11" s="51"/>
      <c r="W11" s="52">
        <f t="shared" si="9"/>
        <v>0</v>
      </c>
      <c r="X11" s="94">
        <f t="shared" si="2"/>
        <v>0</v>
      </c>
      <c r="Y11" s="80">
        <f t="shared" si="10"/>
        <v>0</v>
      </c>
      <c r="Z11" s="94">
        <f t="shared" si="11"/>
        <v>0</v>
      </c>
      <c r="AA11" s="51"/>
      <c r="AB11" s="94">
        <f t="shared" si="12"/>
        <v>0</v>
      </c>
      <c r="AC11" s="53"/>
      <c r="AD11" s="51">
        <f t="shared" si="13"/>
        <v>0</v>
      </c>
      <c r="AE11" s="95">
        <f t="shared" si="3"/>
        <v>0</v>
      </c>
      <c r="AF11" s="95">
        <f t="shared" si="14"/>
        <v>0</v>
      </c>
    </row>
    <row r="12" spans="1:32" ht="16.149999999999999" customHeight="1" x14ac:dyDescent="0.2">
      <c r="A12" s="58">
        <v>6</v>
      </c>
      <c r="B12" s="59" t="s">
        <v>11</v>
      </c>
      <c r="C12" s="270">
        <f>'8_2.1.18 SIS'!AW12</f>
        <v>0</v>
      </c>
      <c r="D12" s="60">
        <f>'Source Data'!O12</f>
        <v>8460.378988993878</v>
      </c>
      <c r="E12" s="65">
        <f t="shared" si="4"/>
        <v>0</v>
      </c>
      <c r="F12" s="65">
        <v>659.21180998497243</v>
      </c>
      <c r="G12" s="65">
        <f t="shared" si="1"/>
        <v>0</v>
      </c>
      <c r="H12" s="289"/>
      <c r="I12" s="60">
        <f>'Source Data'!I12</f>
        <v>671.54041297688354</v>
      </c>
      <c r="J12" s="65">
        <f t="shared" si="5"/>
        <v>0</v>
      </c>
      <c r="K12" s="289"/>
      <c r="L12" s="60">
        <f>'Source Data'!J12</f>
        <v>183.14738535733184</v>
      </c>
      <c r="M12" s="65">
        <f t="shared" si="6"/>
        <v>0</v>
      </c>
      <c r="N12" s="289"/>
      <c r="O12" s="60">
        <f>'Source Data'!K12</f>
        <v>4578.6846339332969</v>
      </c>
      <c r="P12" s="65">
        <f t="shared" si="7"/>
        <v>0</v>
      </c>
      <c r="Q12" s="289"/>
      <c r="R12" s="60">
        <f>'Source Data'!L12</f>
        <v>1831.4738535733186</v>
      </c>
      <c r="S12" s="65">
        <f t="shared" si="8"/>
        <v>0</v>
      </c>
      <c r="T12" s="92">
        <v>0</v>
      </c>
      <c r="U12" s="60"/>
      <c r="V12" s="60"/>
      <c r="W12" s="61">
        <f t="shared" si="9"/>
        <v>0</v>
      </c>
      <c r="X12" s="92">
        <f t="shared" si="2"/>
        <v>0</v>
      </c>
      <c r="Y12" s="65">
        <f t="shared" si="10"/>
        <v>0</v>
      </c>
      <c r="Z12" s="92">
        <f t="shared" si="11"/>
        <v>0</v>
      </c>
      <c r="AA12" s="60"/>
      <c r="AB12" s="92">
        <f t="shared" si="12"/>
        <v>0</v>
      </c>
      <c r="AC12" s="60"/>
      <c r="AD12" s="60">
        <f t="shared" si="13"/>
        <v>0</v>
      </c>
      <c r="AE12" s="92">
        <f t="shared" si="3"/>
        <v>0</v>
      </c>
      <c r="AF12" s="96">
        <f t="shared" si="14"/>
        <v>0</v>
      </c>
    </row>
    <row r="13" spans="1:32" ht="16.149999999999999" customHeight="1" x14ac:dyDescent="0.2">
      <c r="A13" s="54">
        <v>7</v>
      </c>
      <c r="B13" s="55" t="s">
        <v>12</v>
      </c>
      <c r="C13" s="271">
        <f>'8_2.1.18 SIS'!AW13</f>
        <v>0</v>
      </c>
      <c r="D13" s="56">
        <f>'Source Data'!O13</f>
        <v>14162.028556084506</v>
      </c>
      <c r="E13" s="74">
        <f t="shared" si="4"/>
        <v>0</v>
      </c>
      <c r="F13" s="74">
        <v>659.21180998497243</v>
      </c>
      <c r="G13" s="74">
        <f t="shared" si="1"/>
        <v>0</v>
      </c>
      <c r="H13" s="290"/>
      <c r="I13" s="56">
        <f>'Source Data'!I13</f>
        <v>422.20328372683736</v>
      </c>
      <c r="J13" s="74">
        <f t="shared" si="5"/>
        <v>0</v>
      </c>
      <c r="K13" s="290"/>
      <c r="L13" s="56">
        <f>'Source Data'!J13</f>
        <v>115.14635010731928</v>
      </c>
      <c r="M13" s="74">
        <f t="shared" si="6"/>
        <v>0</v>
      </c>
      <c r="N13" s="290"/>
      <c r="O13" s="56">
        <f>'Source Data'!K13</f>
        <v>2878.6587526829821</v>
      </c>
      <c r="P13" s="74">
        <f t="shared" si="7"/>
        <v>0</v>
      </c>
      <c r="Q13" s="290"/>
      <c r="R13" s="56">
        <f>'Source Data'!L13</f>
        <v>1151.4635010731927</v>
      </c>
      <c r="S13" s="74">
        <f t="shared" si="8"/>
        <v>0</v>
      </c>
      <c r="T13" s="93">
        <v>0</v>
      </c>
      <c r="U13" s="56"/>
      <c r="V13" s="56"/>
      <c r="W13" s="57">
        <f t="shared" si="9"/>
        <v>0</v>
      </c>
      <c r="X13" s="93">
        <f t="shared" si="2"/>
        <v>0</v>
      </c>
      <c r="Y13" s="74">
        <f t="shared" si="10"/>
        <v>0</v>
      </c>
      <c r="Z13" s="93">
        <f t="shared" si="11"/>
        <v>0</v>
      </c>
      <c r="AA13" s="56"/>
      <c r="AB13" s="93">
        <f t="shared" si="12"/>
        <v>0</v>
      </c>
      <c r="AC13" s="56"/>
      <c r="AD13" s="56">
        <f t="shared" si="13"/>
        <v>0</v>
      </c>
      <c r="AE13" s="93">
        <f t="shared" si="3"/>
        <v>0</v>
      </c>
      <c r="AF13" s="97">
        <f t="shared" si="14"/>
        <v>0</v>
      </c>
    </row>
    <row r="14" spans="1:32" ht="16.149999999999999" customHeight="1" x14ac:dyDescent="0.2">
      <c r="A14" s="54">
        <v>8</v>
      </c>
      <c r="B14" s="55" t="s">
        <v>13</v>
      </c>
      <c r="C14" s="271">
        <f>'8_2.1.18 SIS'!AW14</f>
        <v>0</v>
      </c>
      <c r="D14" s="56">
        <f>'Source Data'!O14</f>
        <v>8601.2356586322803</v>
      </c>
      <c r="E14" s="74">
        <f t="shared" si="4"/>
        <v>0</v>
      </c>
      <c r="F14" s="74">
        <v>659.21180998497243</v>
      </c>
      <c r="G14" s="74">
        <f t="shared" si="1"/>
        <v>0</v>
      </c>
      <c r="H14" s="290"/>
      <c r="I14" s="56">
        <f>'Source Data'!I14</f>
        <v>631.46888950213452</v>
      </c>
      <c r="J14" s="74">
        <f t="shared" si="5"/>
        <v>0</v>
      </c>
      <c r="K14" s="290"/>
      <c r="L14" s="56">
        <f>'Source Data'!J14</f>
        <v>172.21878804603671</v>
      </c>
      <c r="M14" s="74">
        <f t="shared" si="6"/>
        <v>0</v>
      </c>
      <c r="N14" s="290"/>
      <c r="O14" s="56">
        <f>'Source Data'!K14</f>
        <v>4305.4697011509179</v>
      </c>
      <c r="P14" s="74">
        <f t="shared" si="7"/>
        <v>0</v>
      </c>
      <c r="Q14" s="290"/>
      <c r="R14" s="56">
        <f>'Source Data'!L14</f>
        <v>1722.1878804603671</v>
      </c>
      <c r="S14" s="74">
        <f t="shared" si="8"/>
        <v>0</v>
      </c>
      <c r="T14" s="93">
        <v>0</v>
      </c>
      <c r="U14" s="56"/>
      <c r="V14" s="56"/>
      <c r="W14" s="57">
        <f t="shared" si="9"/>
        <v>0</v>
      </c>
      <c r="X14" s="93">
        <f t="shared" si="2"/>
        <v>0</v>
      </c>
      <c r="Y14" s="74">
        <f t="shared" si="10"/>
        <v>0</v>
      </c>
      <c r="Z14" s="93">
        <f t="shared" si="11"/>
        <v>0</v>
      </c>
      <c r="AA14" s="56"/>
      <c r="AB14" s="93">
        <f t="shared" si="12"/>
        <v>0</v>
      </c>
      <c r="AC14" s="56"/>
      <c r="AD14" s="56">
        <f t="shared" si="13"/>
        <v>0</v>
      </c>
      <c r="AE14" s="93">
        <f t="shared" si="3"/>
        <v>0</v>
      </c>
      <c r="AF14" s="97">
        <f t="shared" si="14"/>
        <v>0</v>
      </c>
    </row>
    <row r="15" spans="1:32" ht="16.149999999999999" customHeight="1" x14ac:dyDescent="0.2">
      <c r="A15" s="54">
        <v>9</v>
      </c>
      <c r="B15" s="55" t="s">
        <v>14</v>
      </c>
      <c r="C15" s="271">
        <f>'8_2.1.18 SIS'!AW15</f>
        <v>1</v>
      </c>
      <c r="D15" s="56">
        <f>'Source Data'!O15</f>
        <v>8897.9766413720354</v>
      </c>
      <c r="E15" s="74">
        <f t="shared" si="4"/>
        <v>8897.9766413720354</v>
      </c>
      <c r="F15" s="74">
        <v>659.21180998497243</v>
      </c>
      <c r="G15" s="74">
        <f t="shared" si="1"/>
        <v>659.21180998497243</v>
      </c>
      <c r="H15" s="290"/>
      <c r="I15" s="56">
        <f>'Source Data'!I15</f>
        <v>606.55190779573797</v>
      </c>
      <c r="J15" s="74">
        <f t="shared" si="5"/>
        <v>0</v>
      </c>
      <c r="K15" s="290"/>
      <c r="L15" s="56">
        <f>'Source Data'!J15</f>
        <v>165.42324758065581</v>
      </c>
      <c r="M15" s="74">
        <f t="shared" si="6"/>
        <v>0</v>
      </c>
      <c r="N15" s="290"/>
      <c r="O15" s="56">
        <f>'Source Data'!K15</f>
        <v>4135.5811895163952</v>
      </c>
      <c r="P15" s="74">
        <f t="shared" si="7"/>
        <v>0</v>
      </c>
      <c r="Q15" s="290"/>
      <c r="R15" s="56">
        <f>'Source Data'!L15</f>
        <v>1654.2324758065579</v>
      </c>
      <c r="S15" s="74">
        <f t="shared" si="8"/>
        <v>0</v>
      </c>
      <c r="T15" s="93">
        <v>9557</v>
      </c>
      <c r="U15" s="56"/>
      <c r="V15" s="56"/>
      <c r="W15" s="57">
        <f t="shared" si="9"/>
        <v>0</v>
      </c>
      <c r="X15" s="93">
        <f t="shared" si="2"/>
        <v>9557</v>
      </c>
      <c r="Y15" s="74">
        <f t="shared" si="10"/>
        <v>-24</v>
      </c>
      <c r="Z15" s="93">
        <f t="shared" si="11"/>
        <v>9533</v>
      </c>
      <c r="AA15" s="56"/>
      <c r="AB15" s="93">
        <f t="shared" si="12"/>
        <v>9533</v>
      </c>
      <c r="AC15" s="56"/>
      <c r="AD15" s="56">
        <f t="shared" si="13"/>
        <v>9533</v>
      </c>
      <c r="AE15" s="93">
        <f t="shared" si="3"/>
        <v>794</v>
      </c>
      <c r="AF15" s="97">
        <f t="shared" si="14"/>
        <v>9533</v>
      </c>
    </row>
    <row r="16" spans="1:32" ht="16.149999999999999" customHeight="1" x14ac:dyDescent="0.2">
      <c r="A16" s="49">
        <v>10</v>
      </c>
      <c r="B16" s="50" t="s">
        <v>15</v>
      </c>
      <c r="C16" s="272">
        <f>'8_2.1.18 SIS'!AW16</f>
        <v>0</v>
      </c>
      <c r="D16" s="51">
        <f>'Source Data'!O16</f>
        <v>10589.356861604319</v>
      </c>
      <c r="E16" s="80">
        <f t="shared" si="4"/>
        <v>0</v>
      </c>
      <c r="F16" s="80">
        <v>659.21180998497243</v>
      </c>
      <c r="G16" s="80">
        <f t="shared" si="1"/>
        <v>0</v>
      </c>
      <c r="H16" s="291"/>
      <c r="I16" s="51">
        <f>'Source Data'!I16</f>
        <v>486.95555408614769</v>
      </c>
      <c r="J16" s="80">
        <f t="shared" si="5"/>
        <v>0</v>
      </c>
      <c r="K16" s="291"/>
      <c r="L16" s="51">
        <f>'Source Data'!J16</f>
        <v>132.806060205313</v>
      </c>
      <c r="M16" s="80">
        <f t="shared" si="6"/>
        <v>0</v>
      </c>
      <c r="N16" s="291"/>
      <c r="O16" s="51">
        <f>'Source Data'!K16</f>
        <v>3320.1515051328256</v>
      </c>
      <c r="P16" s="80">
        <f t="shared" si="7"/>
        <v>0</v>
      </c>
      <c r="Q16" s="291"/>
      <c r="R16" s="51">
        <f>'Source Data'!L16</f>
        <v>1328.06060205313</v>
      </c>
      <c r="S16" s="80">
        <f t="shared" si="8"/>
        <v>0</v>
      </c>
      <c r="T16" s="94">
        <v>0</v>
      </c>
      <c r="U16" s="51"/>
      <c r="V16" s="51"/>
      <c r="W16" s="52">
        <f t="shared" si="9"/>
        <v>0</v>
      </c>
      <c r="X16" s="94">
        <f t="shared" si="2"/>
        <v>0</v>
      </c>
      <c r="Y16" s="80">
        <f t="shared" si="10"/>
        <v>0</v>
      </c>
      <c r="Z16" s="94">
        <f t="shared" si="11"/>
        <v>0</v>
      </c>
      <c r="AA16" s="51"/>
      <c r="AB16" s="94">
        <f t="shared" si="12"/>
        <v>0</v>
      </c>
      <c r="AC16" s="53"/>
      <c r="AD16" s="51">
        <f t="shared" si="13"/>
        <v>0</v>
      </c>
      <c r="AE16" s="95">
        <f t="shared" si="3"/>
        <v>0</v>
      </c>
      <c r="AF16" s="95">
        <f t="shared" si="14"/>
        <v>0</v>
      </c>
    </row>
    <row r="17" spans="1:32" ht="16.149999999999999" customHeight="1" x14ac:dyDescent="0.2">
      <c r="A17" s="58">
        <v>11</v>
      </c>
      <c r="B17" s="59" t="s">
        <v>16</v>
      </c>
      <c r="C17" s="270">
        <f>'8_2.1.18 SIS'!AW17</f>
        <v>0</v>
      </c>
      <c r="D17" s="60">
        <f>'Source Data'!O17</f>
        <v>8313.5847819377013</v>
      </c>
      <c r="E17" s="65">
        <f t="shared" si="4"/>
        <v>0</v>
      </c>
      <c r="F17" s="65">
        <v>659.21180998497243</v>
      </c>
      <c r="G17" s="65">
        <f t="shared" si="1"/>
        <v>0</v>
      </c>
      <c r="H17" s="289"/>
      <c r="I17" s="60">
        <f>'Source Data'!I17</f>
        <v>720.86562862338462</v>
      </c>
      <c r="J17" s="65">
        <f t="shared" si="5"/>
        <v>0</v>
      </c>
      <c r="K17" s="289"/>
      <c r="L17" s="60">
        <f>'Source Data'!J17</f>
        <v>196.59971689728673</v>
      </c>
      <c r="M17" s="65">
        <f t="shared" si="6"/>
        <v>0</v>
      </c>
      <c r="N17" s="289"/>
      <c r="O17" s="60">
        <f>'Source Data'!K17</f>
        <v>4914.9929224321686</v>
      </c>
      <c r="P17" s="65">
        <f t="shared" si="7"/>
        <v>0</v>
      </c>
      <c r="Q17" s="289"/>
      <c r="R17" s="60">
        <f>'Source Data'!L17</f>
        <v>1965.9971689728673</v>
      </c>
      <c r="S17" s="65">
        <f t="shared" si="8"/>
        <v>0</v>
      </c>
      <c r="T17" s="92">
        <v>0</v>
      </c>
      <c r="U17" s="60"/>
      <c r="V17" s="60"/>
      <c r="W17" s="61">
        <f t="shared" si="9"/>
        <v>0</v>
      </c>
      <c r="X17" s="92">
        <f t="shared" si="2"/>
        <v>0</v>
      </c>
      <c r="Y17" s="65">
        <f t="shared" si="10"/>
        <v>0</v>
      </c>
      <c r="Z17" s="92">
        <f t="shared" si="11"/>
        <v>0</v>
      </c>
      <c r="AA17" s="60"/>
      <c r="AB17" s="92">
        <f t="shared" si="12"/>
        <v>0</v>
      </c>
      <c r="AC17" s="60"/>
      <c r="AD17" s="60">
        <f t="shared" si="13"/>
        <v>0</v>
      </c>
      <c r="AE17" s="92">
        <f t="shared" si="3"/>
        <v>0</v>
      </c>
      <c r="AF17" s="96">
        <f t="shared" si="14"/>
        <v>0</v>
      </c>
    </row>
    <row r="18" spans="1:32" ht="16.149999999999999" customHeight="1" x14ac:dyDescent="0.2">
      <c r="A18" s="54">
        <v>12</v>
      </c>
      <c r="B18" s="55" t="s">
        <v>17</v>
      </c>
      <c r="C18" s="271">
        <f>'8_2.1.18 SIS'!AW18</f>
        <v>0</v>
      </c>
      <c r="D18" s="56">
        <f>'Source Data'!O18</f>
        <v>8317.2024583417533</v>
      </c>
      <c r="E18" s="74">
        <f t="shared" si="4"/>
        <v>0</v>
      </c>
      <c r="F18" s="74">
        <v>659.21180998497243</v>
      </c>
      <c r="G18" s="74">
        <f t="shared" si="1"/>
        <v>0</v>
      </c>
      <c r="H18" s="290"/>
      <c r="I18" s="56">
        <f>'Source Data'!I18</f>
        <v>374.0615666318472</v>
      </c>
      <c r="J18" s="74">
        <f t="shared" si="5"/>
        <v>0</v>
      </c>
      <c r="K18" s="290"/>
      <c r="L18" s="56">
        <f>'Source Data'!J18</f>
        <v>102.01679089959471</v>
      </c>
      <c r="M18" s="74">
        <f t="shared" si="6"/>
        <v>0</v>
      </c>
      <c r="N18" s="290"/>
      <c r="O18" s="56">
        <f>'Source Data'!K18</f>
        <v>2550.4197724898677</v>
      </c>
      <c r="P18" s="74">
        <f t="shared" si="7"/>
        <v>0</v>
      </c>
      <c r="Q18" s="290"/>
      <c r="R18" s="56">
        <f>'Source Data'!L18</f>
        <v>1020.1679089959471</v>
      </c>
      <c r="S18" s="74">
        <f t="shared" si="8"/>
        <v>0</v>
      </c>
      <c r="T18" s="93">
        <v>0</v>
      </c>
      <c r="U18" s="56"/>
      <c r="V18" s="56"/>
      <c r="W18" s="57">
        <f t="shared" si="9"/>
        <v>0</v>
      </c>
      <c r="X18" s="93">
        <f t="shared" si="2"/>
        <v>0</v>
      </c>
      <c r="Y18" s="74">
        <f t="shared" si="10"/>
        <v>0</v>
      </c>
      <c r="Z18" s="93">
        <f t="shared" si="11"/>
        <v>0</v>
      </c>
      <c r="AA18" s="56"/>
      <c r="AB18" s="93">
        <f t="shared" si="12"/>
        <v>0</v>
      </c>
      <c r="AC18" s="56"/>
      <c r="AD18" s="56">
        <f t="shared" si="13"/>
        <v>0</v>
      </c>
      <c r="AE18" s="93">
        <f t="shared" si="3"/>
        <v>0</v>
      </c>
      <c r="AF18" s="97">
        <f t="shared" si="14"/>
        <v>0</v>
      </c>
    </row>
    <row r="19" spans="1:32" ht="16.149999999999999" customHeight="1" x14ac:dyDescent="0.2">
      <c r="A19" s="54">
        <v>13</v>
      </c>
      <c r="B19" s="55" t="s">
        <v>18</v>
      </c>
      <c r="C19" s="271">
        <f>'8_2.1.18 SIS'!AW19</f>
        <v>0</v>
      </c>
      <c r="D19" s="56">
        <f>'Source Data'!O19</f>
        <v>7521.7287066365761</v>
      </c>
      <c r="E19" s="74">
        <f t="shared" si="4"/>
        <v>0</v>
      </c>
      <c r="F19" s="74">
        <v>659.21180998497243</v>
      </c>
      <c r="G19" s="74">
        <f t="shared" si="1"/>
        <v>0</v>
      </c>
      <c r="H19" s="290"/>
      <c r="I19" s="56">
        <f>'Source Data'!I19</f>
        <v>725.51734025343501</v>
      </c>
      <c r="J19" s="74">
        <f t="shared" si="5"/>
        <v>0</v>
      </c>
      <c r="K19" s="290"/>
      <c r="L19" s="56">
        <f>'Source Data'!J19</f>
        <v>197.86836552366407</v>
      </c>
      <c r="M19" s="74">
        <f t="shared" si="6"/>
        <v>0</v>
      </c>
      <c r="N19" s="290"/>
      <c r="O19" s="56">
        <f>'Source Data'!K19</f>
        <v>4946.7091380916027</v>
      </c>
      <c r="P19" s="74">
        <f t="shared" si="7"/>
        <v>0</v>
      </c>
      <c r="Q19" s="290"/>
      <c r="R19" s="56">
        <f>'Source Data'!L19</f>
        <v>1978.6836552366412</v>
      </c>
      <c r="S19" s="74">
        <f t="shared" si="8"/>
        <v>0</v>
      </c>
      <c r="T19" s="93">
        <v>0</v>
      </c>
      <c r="U19" s="56"/>
      <c r="V19" s="56"/>
      <c r="W19" s="57">
        <f t="shared" si="9"/>
        <v>0</v>
      </c>
      <c r="X19" s="93">
        <f t="shared" si="2"/>
        <v>0</v>
      </c>
      <c r="Y19" s="74">
        <f t="shared" si="10"/>
        <v>0</v>
      </c>
      <c r="Z19" s="93">
        <f t="shared" si="11"/>
        <v>0</v>
      </c>
      <c r="AA19" s="56"/>
      <c r="AB19" s="93">
        <f t="shared" si="12"/>
        <v>0</v>
      </c>
      <c r="AC19" s="56"/>
      <c r="AD19" s="56">
        <f t="shared" si="13"/>
        <v>0</v>
      </c>
      <c r="AE19" s="93">
        <f t="shared" si="3"/>
        <v>0</v>
      </c>
      <c r="AF19" s="97">
        <f t="shared" si="14"/>
        <v>0</v>
      </c>
    </row>
    <row r="20" spans="1:32" ht="16.149999999999999" customHeight="1" x14ac:dyDescent="0.2">
      <c r="A20" s="54">
        <v>14</v>
      </c>
      <c r="B20" s="55" t="s">
        <v>19</v>
      </c>
      <c r="C20" s="271">
        <f>'8_2.1.18 SIS'!AW20</f>
        <v>0</v>
      </c>
      <c r="D20" s="56">
        <f>'Source Data'!O20</f>
        <v>7408.2512545353484</v>
      </c>
      <c r="E20" s="74">
        <f t="shared" si="4"/>
        <v>0</v>
      </c>
      <c r="F20" s="74">
        <v>659.21180998497243</v>
      </c>
      <c r="G20" s="74">
        <f t="shared" si="1"/>
        <v>0</v>
      </c>
      <c r="H20" s="290"/>
      <c r="I20" s="56">
        <f>'Source Data'!I20</f>
        <v>644.89230424636412</v>
      </c>
      <c r="J20" s="74">
        <f t="shared" si="5"/>
        <v>0</v>
      </c>
      <c r="K20" s="290"/>
      <c r="L20" s="56">
        <f>'Source Data'!J20</f>
        <v>175.87971933991753</v>
      </c>
      <c r="M20" s="74">
        <f t="shared" si="6"/>
        <v>0</v>
      </c>
      <c r="N20" s="290"/>
      <c r="O20" s="56">
        <f>'Source Data'!K20</f>
        <v>4396.9929834979375</v>
      </c>
      <c r="P20" s="74">
        <f t="shared" si="7"/>
        <v>0</v>
      </c>
      <c r="Q20" s="290"/>
      <c r="R20" s="56">
        <f>'Source Data'!L20</f>
        <v>1758.7971933991751</v>
      </c>
      <c r="S20" s="74">
        <f t="shared" si="8"/>
        <v>0</v>
      </c>
      <c r="T20" s="93">
        <v>0</v>
      </c>
      <c r="U20" s="56"/>
      <c r="V20" s="56"/>
      <c r="W20" s="57">
        <f t="shared" si="9"/>
        <v>0</v>
      </c>
      <c r="X20" s="93">
        <f t="shared" si="2"/>
        <v>0</v>
      </c>
      <c r="Y20" s="74">
        <f t="shared" si="10"/>
        <v>0</v>
      </c>
      <c r="Z20" s="93">
        <f t="shared" si="11"/>
        <v>0</v>
      </c>
      <c r="AA20" s="56"/>
      <c r="AB20" s="93">
        <f t="shared" si="12"/>
        <v>0</v>
      </c>
      <c r="AC20" s="56"/>
      <c r="AD20" s="56">
        <f t="shared" si="13"/>
        <v>0</v>
      </c>
      <c r="AE20" s="93">
        <f t="shared" si="3"/>
        <v>0</v>
      </c>
      <c r="AF20" s="97">
        <f t="shared" si="14"/>
        <v>0</v>
      </c>
    </row>
    <row r="21" spans="1:32" ht="16.149999999999999" customHeight="1" x14ac:dyDescent="0.2">
      <c r="A21" s="49">
        <v>15</v>
      </c>
      <c r="B21" s="50" t="s">
        <v>20</v>
      </c>
      <c r="C21" s="272">
        <f>'8_2.1.18 SIS'!AW21</f>
        <v>0</v>
      </c>
      <c r="D21" s="51">
        <f>'Source Data'!O21</f>
        <v>7408.4622105753842</v>
      </c>
      <c r="E21" s="80">
        <f t="shared" si="4"/>
        <v>0</v>
      </c>
      <c r="F21" s="80">
        <v>659.21180998497243</v>
      </c>
      <c r="G21" s="80">
        <f t="shared" si="1"/>
        <v>0</v>
      </c>
      <c r="H21" s="291"/>
      <c r="I21" s="51">
        <f>'Source Data'!I21</f>
        <v>701.0216863265847</v>
      </c>
      <c r="J21" s="80">
        <f t="shared" si="5"/>
        <v>0</v>
      </c>
      <c r="K21" s="291"/>
      <c r="L21" s="51">
        <f>'Source Data'!J21</f>
        <v>191.18773263452312</v>
      </c>
      <c r="M21" s="80">
        <f t="shared" si="6"/>
        <v>0</v>
      </c>
      <c r="N21" s="291"/>
      <c r="O21" s="51">
        <f>'Source Data'!K21</f>
        <v>4779.6933158630773</v>
      </c>
      <c r="P21" s="80">
        <f t="shared" si="7"/>
        <v>0</v>
      </c>
      <c r="Q21" s="291"/>
      <c r="R21" s="51">
        <f>'Source Data'!L21</f>
        <v>1911.8773263452308</v>
      </c>
      <c r="S21" s="80">
        <f t="shared" si="8"/>
        <v>0</v>
      </c>
      <c r="T21" s="94">
        <v>0</v>
      </c>
      <c r="U21" s="51"/>
      <c r="V21" s="51"/>
      <c r="W21" s="52">
        <f t="shared" si="9"/>
        <v>0</v>
      </c>
      <c r="X21" s="94">
        <f t="shared" si="2"/>
        <v>0</v>
      </c>
      <c r="Y21" s="80">
        <f t="shared" si="10"/>
        <v>0</v>
      </c>
      <c r="Z21" s="94">
        <f t="shared" si="11"/>
        <v>0</v>
      </c>
      <c r="AA21" s="51"/>
      <c r="AB21" s="94">
        <f t="shared" si="12"/>
        <v>0</v>
      </c>
      <c r="AC21" s="53"/>
      <c r="AD21" s="51">
        <f t="shared" si="13"/>
        <v>0</v>
      </c>
      <c r="AE21" s="95">
        <f t="shared" si="3"/>
        <v>0</v>
      </c>
      <c r="AF21" s="95">
        <f t="shared" si="14"/>
        <v>0</v>
      </c>
    </row>
    <row r="22" spans="1:32" ht="16.149999999999999" customHeight="1" x14ac:dyDescent="0.2">
      <c r="A22" s="58">
        <v>16</v>
      </c>
      <c r="B22" s="59" t="s">
        <v>21</v>
      </c>
      <c r="C22" s="270">
        <f>'8_2.1.18 SIS'!AW22</f>
        <v>0</v>
      </c>
      <c r="D22" s="60">
        <f>'Source Data'!O22</f>
        <v>13636.521516716601</v>
      </c>
      <c r="E22" s="65">
        <f t="shared" si="4"/>
        <v>0</v>
      </c>
      <c r="F22" s="65">
        <v>659.21180998497243</v>
      </c>
      <c r="G22" s="65">
        <f t="shared" si="1"/>
        <v>0</v>
      </c>
      <c r="H22" s="289"/>
      <c r="I22" s="60">
        <f>'Source Data'!I22</f>
        <v>332.11179417298291</v>
      </c>
      <c r="J22" s="65">
        <f t="shared" si="5"/>
        <v>0</v>
      </c>
      <c r="K22" s="289"/>
      <c r="L22" s="60">
        <f>'Source Data'!J22</f>
        <v>90.57594386535898</v>
      </c>
      <c r="M22" s="65">
        <f t="shared" si="6"/>
        <v>0</v>
      </c>
      <c r="N22" s="289"/>
      <c r="O22" s="60">
        <f>'Source Data'!K22</f>
        <v>2264.3985966339742</v>
      </c>
      <c r="P22" s="65">
        <f t="shared" si="7"/>
        <v>0</v>
      </c>
      <c r="Q22" s="289"/>
      <c r="R22" s="60">
        <f>'Source Data'!L22</f>
        <v>905.75943865358965</v>
      </c>
      <c r="S22" s="65">
        <f t="shared" si="8"/>
        <v>0</v>
      </c>
      <c r="T22" s="92">
        <v>0</v>
      </c>
      <c r="U22" s="60"/>
      <c r="V22" s="60"/>
      <c r="W22" s="61">
        <f t="shared" si="9"/>
        <v>0</v>
      </c>
      <c r="X22" s="92">
        <f t="shared" si="2"/>
        <v>0</v>
      </c>
      <c r="Y22" s="65">
        <f t="shared" si="10"/>
        <v>0</v>
      </c>
      <c r="Z22" s="92">
        <f t="shared" si="11"/>
        <v>0</v>
      </c>
      <c r="AA22" s="60"/>
      <c r="AB22" s="92">
        <f t="shared" si="12"/>
        <v>0</v>
      </c>
      <c r="AC22" s="60"/>
      <c r="AD22" s="60">
        <f t="shared" si="13"/>
        <v>0</v>
      </c>
      <c r="AE22" s="92">
        <f t="shared" si="3"/>
        <v>0</v>
      </c>
      <c r="AF22" s="96">
        <f t="shared" si="14"/>
        <v>0</v>
      </c>
    </row>
    <row r="23" spans="1:32" ht="16.149999999999999" customHeight="1" x14ac:dyDescent="0.2">
      <c r="A23" s="54">
        <v>17</v>
      </c>
      <c r="B23" s="55" t="s">
        <v>22</v>
      </c>
      <c r="C23" s="271">
        <f>'8_2.1.18 SIS'!AW23</f>
        <v>0</v>
      </c>
      <c r="D23" s="56">
        <f>'Source Data'!O23</f>
        <v>10063.376286479652</v>
      </c>
      <c r="E23" s="74">
        <f t="shared" si="4"/>
        <v>0</v>
      </c>
      <c r="F23" s="74">
        <v>659.21180998497243</v>
      </c>
      <c r="G23" s="74">
        <f t="shared" si="1"/>
        <v>0</v>
      </c>
      <c r="H23" s="290"/>
      <c r="I23" s="56">
        <f>'Source Data'!I23</f>
        <v>404.99760461581491</v>
      </c>
      <c r="J23" s="74">
        <f t="shared" si="5"/>
        <v>0</v>
      </c>
      <c r="K23" s="290"/>
      <c r="L23" s="56">
        <f>'Source Data'!J23</f>
        <v>110.45389216794953</v>
      </c>
      <c r="M23" s="74">
        <f t="shared" si="6"/>
        <v>0</v>
      </c>
      <c r="N23" s="290"/>
      <c r="O23" s="56">
        <f>'Source Data'!K23</f>
        <v>2761.3473041987377</v>
      </c>
      <c r="P23" s="74">
        <f t="shared" si="7"/>
        <v>0</v>
      </c>
      <c r="Q23" s="290"/>
      <c r="R23" s="56">
        <f>'Source Data'!L23</f>
        <v>1104.5389216794952</v>
      </c>
      <c r="S23" s="74">
        <f t="shared" si="8"/>
        <v>0</v>
      </c>
      <c r="T23" s="93">
        <v>0</v>
      </c>
      <c r="U23" s="56"/>
      <c r="V23" s="56"/>
      <c r="W23" s="57">
        <f t="shared" si="9"/>
        <v>0</v>
      </c>
      <c r="X23" s="93">
        <f t="shared" si="2"/>
        <v>0</v>
      </c>
      <c r="Y23" s="74">
        <f t="shared" si="10"/>
        <v>0</v>
      </c>
      <c r="Z23" s="93">
        <f t="shared" si="11"/>
        <v>0</v>
      </c>
      <c r="AA23" s="56"/>
      <c r="AB23" s="93">
        <f t="shared" si="12"/>
        <v>0</v>
      </c>
      <c r="AC23" s="56"/>
      <c r="AD23" s="56">
        <f t="shared" si="13"/>
        <v>0</v>
      </c>
      <c r="AE23" s="93">
        <f t="shared" si="3"/>
        <v>0</v>
      </c>
      <c r="AF23" s="97">
        <f t="shared" si="14"/>
        <v>0</v>
      </c>
    </row>
    <row r="24" spans="1:32" ht="16.149999999999999" customHeight="1" x14ac:dyDescent="0.2">
      <c r="A24" s="54">
        <v>18</v>
      </c>
      <c r="B24" s="55" t="s">
        <v>23</v>
      </c>
      <c r="C24" s="271">
        <f>'8_2.1.18 SIS'!AW24</f>
        <v>0</v>
      </c>
      <c r="D24" s="56">
        <f>'Source Data'!O24</f>
        <v>7728.7033122919038</v>
      </c>
      <c r="E24" s="74">
        <f t="shared" si="4"/>
        <v>0</v>
      </c>
      <c r="F24" s="74">
        <v>659.21180998497243</v>
      </c>
      <c r="G24" s="74">
        <f t="shared" si="1"/>
        <v>0</v>
      </c>
      <c r="H24" s="290"/>
      <c r="I24" s="56">
        <f>'Source Data'!I24</f>
        <v>689.43182714981469</v>
      </c>
      <c r="J24" s="74">
        <f t="shared" si="5"/>
        <v>0</v>
      </c>
      <c r="K24" s="290"/>
      <c r="L24" s="56">
        <f>'Source Data'!J24</f>
        <v>188.02686194994951</v>
      </c>
      <c r="M24" s="74">
        <f t="shared" si="6"/>
        <v>0</v>
      </c>
      <c r="N24" s="290"/>
      <c r="O24" s="56">
        <f>'Source Data'!K24</f>
        <v>4700.6715487487372</v>
      </c>
      <c r="P24" s="74">
        <f t="shared" si="7"/>
        <v>0</v>
      </c>
      <c r="Q24" s="290"/>
      <c r="R24" s="56">
        <f>'Source Data'!L24</f>
        <v>0</v>
      </c>
      <c r="S24" s="74">
        <f t="shared" si="8"/>
        <v>0</v>
      </c>
      <c r="T24" s="93">
        <v>0</v>
      </c>
      <c r="U24" s="56"/>
      <c r="V24" s="56"/>
      <c r="W24" s="57">
        <f t="shared" si="9"/>
        <v>0</v>
      </c>
      <c r="X24" s="93">
        <f t="shared" si="2"/>
        <v>0</v>
      </c>
      <c r="Y24" s="74">
        <f t="shared" si="10"/>
        <v>0</v>
      </c>
      <c r="Z24" s="93">
        <f t="shared" si="11"/>
        <v>0</v>
      </c>
      <c r="AA24" s="56"/>
      <c r="AB24" s="93">
        <f t="shared" si="12"/>
        <v>0</v>
      </c>
      <c r="AC24" s="56"/>
      <c r="AD24" s="56">
        <f t="shared" si="13"/>
        <v>0</v>
      </c>
      <c r="AE24" s="93">
        <f t="shared" si="3"/>
        <v>0</v>
      </c>
      <c r="AF24" s="97">
        <f t="shared" si="14"/>
        <v>0</v>
      </c>
    </row>
    <row r="25" spans="1:32" ht="16.149999999999999" customHeight="1" x14ac:dyDescent="0.2">
      <c r="A25" s="54">
        <v>19</v>
      </c>
      <c r="B25" s="55" t="s">
        <v>24</v>
      </c>
      <c r="C25" s="271">
        <f>'8_2.1.18 SIS'!AW25</f>
        <v>0</v>
      </c>
      <c r="D25" s="56">
        <f>'Source Data'!O25</f>
        <v>6995.4914087345296</v>
      </c>
      <c r="E25" s="74">
        <f t="shared" si="4"/>
        <v>0</v>
      </c>
      <c r="F25" s="74">
        <v>659.21180998497243</v>
      </c>
      <c r="G25" s="74">
        <f t="shared" si="1"/>
        <v>0</v>
      </c>
      <c r="H25" s="290"/>
      <c r="I25" s="56">
        <f>'Source Data'!I25</f>
        <v>604.6851220204918</v>
      </c>
      <c r="J25" s="74">
        <f t="shared" si="5"/>
        <v>0</v>
      </c>
      <c r="K25" s="290"/>
      <c r="L25" s="56">
        <f>'Source Data'!J25</f>
        <v>164.91412418740686</v>
      </c>
      <c r="M25" s="74">
        <f t="shared" si="6"/>
        <v>0</v>
      </c>
      <c r="N25" s="290"/>
      <c r="O25" s="56">
        <f>'Source Data'!K25</f>
        <v>4122.8531046851722</v>
      </c>
      <c r="P25" s="74">
        <f t="shared" si="7"/>
        <v>0</v>
      </c>
      <c r="Q25" s="290"/>
      <c r="R25" s="56">
        <f>'Source Data'!L25</f>
        <v>1649.1412418740688</v>
      </c>
      <c r="S25" s="74">
        <f t="shared" si="8"/>
        <v>0</v>
      </c>
      <c r="T25" s="93">
        <v>0</v>
      </c>
      <c r="U25" s="56"/>
      <c r="V25" s="56"/>
      <c r="W25" s="57">
        <f t="shared" si="9"/>
        <v>0</v>
      </c>
      <c r="X25" s="93">
        <f t="shared" si="2"/>
        <v>0</v>
      </c>
      <c r="Y25" s="74">
        <f t="shared" si="10"/>
        <v>0</v>
      </c>
      <c r="Z25" s="93">
        <f t="shared" si="11"/>
        <v>0</v>
      </c>
      <c r="AA25" s="56"/>
      <c r="AB25" s="93">
        <f t="shared" si="12"/>
        <v>0</v>
      </c>
      <c r="AC25" s="56"/>
      <c r="AD25" s="56">
        <f t="shared" si="13"/>
        <v>0</v>
      </c>
      <c r="AE25" s="93">
        <f t="shared" si="3"/>
        <v>0</v>
      </c>
      <c r="AF25" s="97">
        <f t="shared" si="14"/>
        <v>0</v>
      </c>
    </row>
    <row r="26" spans="1:32" ht="16.149999999999999" customHeight="1" x14ac:dyDescent="0.2">
      <c r="A26" s="49">
        <v>20</v>
      </c>
      <c r="B26" s="50" t="s">
        <v>25</v>
      </c>
      <c r="C26" s="272">
        <f>'8_2.1.18 SIS'!AW26</f>
        <v>0</v>
      </c>
      <c r="D26" s="51">
        <f>'Source Data'!O26</f>
        <v>6707.0840944128086</v>
      </c>
      <c r="E26" s="80">
        <f t="shared" si="4"/>
        <v>0</v>
      </c>
      <c r="F26" s="80">
        <v>659.21180998497243</v>
      </c>
      <c r="G26" s="80">
        <f t="shared" si="1"/>
        <v>0</v>
      </c>
      <c r="H26" s="291"/>
      <c r="I26" s="51">
        <f>'Source Data'!I26</f>
        <v>694.558500770818</v>
      </c>
      <c r="J26" s="80">
        <f t="shared" si="5"/>
        <v>0</v>
      </c>
      <c r="K26" s="291"/>
      <c r="L26" s="51">
        <f>'Source Data'!J26</f>
        <v>189.42504566476853</v>
      </c>
      <c r="M26" s="80">
        <f t="shared" si="6"/>
        <v>0</v>
      </c>
      <c r="N26" s="291"/>
      <c r="O26" s="51">
        <f>'Source Data'!K26</f>
        <v>4735.6261416192137</v>
      </c>
      <c r="P26" s="80">
        <f t="shared" si="7"/>
        <v>0</v>
      </c>
      <c r="Q26" s="291"/>
      <c r="R26" s="51">
        <f>'Source Data'!L26</f>
        <v>1894.2504566476853</v>
      </c>
      <c r="S26" s="80">
        <f t="shared" si="8"/>
        <v>0</v>
      </c>
      <c r="T26" s="94">
        <v>0</v>
      </c>
      <c r="U26" s="51"/>
      <c r="V26" s="51"/>
      <c r="W26" s="52">
        <f t="shared" si="9"/>
        <v>0</v>
      </c>
      <c r="X26" s="94">
        <f t="shared" si="2"/>
        <v>0</v>
      </c>
      <c r="Y26" s="80">
        <f t="shared" si="10"/>
        <v>0</v>
      </c>
      <c r="Z26" s="94">
        <f t="shared" si="11"/>
        <v>0</v>
      </c>
      <c r="AA26" s="51"/>
      <c r="AB26" s="94">
        <f t="shared" si="12"/>
        <v>0</v>
      </c>
      <c r="AC26" s="53"/>
      <c r="AD26" s="51">
        <f t="shared" si="13"/>
        <v>0</v>
      </c>
      <c r="AE26" s="95">
        <f t="shared" si="3"/>
        <v>0</v>
      </c>
      <c r="AF26" s="95">
        <f t="shared" si="14"/>
        <v>0</v>
      </c>
    </row>
    <row r="27" spans="1:32" ht="16.149999999999999" customHeight="1" x14ac:dyDescent="0.2">
      <c r="A27" s="58">
        <v>21</v>
      </c>
      <c r="B27" s="59" t="s">
        <v>26</v>
      </c>
      <c r="C27" s="270">
        <f>'8_2.1.18 SIS'!AW27</f>
        <v>0</v>
      </c>
      <c r="D27" s="60">
        <f>'Source Data'!O27</f>
        <v>6874.7268196326959</v>
      </c>
      <c r="E27" s="65">
        <f t="shared" si="4"/>
        <v>0</v>
      </c>
      <c r="F27" s="65">
        <v>659.21180998497243</v>
      </c>
      <c r="G27" s="65">
        <f t="shared" si="1"/>
        <v>0</v>
      </c>
      <c r="H27" s="289"/>
      <c r="I27" s="60">
        <f>'Source Data'!I27</f>
        <v>705.05691404533979</v>
      </c>
      <c r="J27" s="65">
        <f t="shared" si="5"/>
        <v>0</v>
      </c>
      <c r="K27" s="289"/>
      <c r="L27" s="60">
        <f>'Source Data'!J27</f>
        <v>192.28824928509266</v>
      </c>
      <c r="M27" s="65">
        <f t="shared" si="6"/>
        <v>0</v>
      </c>
      <c r="N27" s="289"/>
      <c r="O27" s="60">
        <f>'Source Data'!K27</f>
        <v>4807.2062321273152</v>
      </c>
      <c r="P27" s="65">
        <f t="shared" si="7"/>
        <v>0</v>
      </c>
      <c r="Q27" s="289"/>
      <c r="R27" s="60">
        <f>'Source Data'!L27</f>
        <v>1922.8824928509262</v>
      </c>
      <c r="S27" s="65">
        <f t="shared" si="8"/>
        <v>0</v>
      </c>
      <c r="T27" s="92">
        <v>0</v>
      </c>
      <c r="U27" s="60"/>
      <c r="V27" s="60"/>
      <c r="W27" s="61">
        <f t="shared" si="9"/>
        <v>0</v>
      </c>
      <c r="X27" s="92">
        <f t="shared" si="2"/>
        <v>0</v>
      </c>
      <c r="Y27" s="65">
        <f t="shared" si="10"/>
        <v>0</v>
      </c>
      <c r="Z27" s="92">
        <f t="shared" si="11"/>
        <v>0</v>
      </c>
      <c r="AA27" s="60"/>
      <c r="AB27" s="92">
        <f t="shared" si="12"/>
        <v>0</v>
      </c>
      <c r="AC27" s="60"/>
      <c r="AD27" s="60">
        <f t="shared" si="13"/>
        <v>0</v>
      </c>
      <c r="AE27" s="92">
        <f t="shared" si="3"/>
        <v>0</v>
      </c>
      <c r="AF27" s="96">
        <f t="shared" si="14"/>
        <v>0</v>
      </c>
    </row>
    <row r="28" spans="1:32" ht="16.149999999999999" customHeight="1" x14ac:dyDescent="0.2">
      <c r="A28" s="54">
        <v>22</v>
      </c>
      <c r="B28" s="55" t="s">
        <v>27</v>
      </c>
      <c r="C28" s="271">
        <f>'8_2.1.18 SIS'!AW28</f>
        <v>0</v>
      </c>
      <c r="D28" s="56">
        <f>'Source Data'!O28</f>
        <v>6585.4526353513475</v>
      </c>
      <c r="E28" s="74">
        <f t="shared" si="4"/>
        <v>0</v>
      </c>
      <c r="F28" s="74">
        <v>659.21180998497243</v>
      </c>
      <c r="G28" s="74">
        <f t="shared" si="1"/>
        <v>0</v>
      </c>
      <c r="H28" s="290"/>
      <c r="I28" s="56">
        <f>'Source Data'!I28</f>
        <v>774.29658969861021</v>
      </c>
      <c r="J28" s="74">
        <f t="shared" si="5"/>
        <v>0</v>
      </c>
      <c r="K28" s="290"/>
      <c r="L28" s="56">
        <f>'Source Data'!J28</f>
        <v>211.17179719053001</v>
      </c>
      <c r="M28" s="74">
        <f t="shared" si="6"/>
        <v>0</v>
      </c>
      <c r="N28" s="290"/>
      <c r="O28" s="56">
        <f>'Source Data'!K28</f>
        <v>5279.2949297632513</v>
      </c>
      <c r="P28" s="74">
        <f t="shared" si="7"/>
        <v>0</v>
      </c>
      <c r="Q28" s="290"/>
      <c r="R28" s="56">
        <f>'Source Data'!L28</f>
        <v>2111.7179719053006</v>
      </c>
      <c r="S28" s="74">
        <f t="shared" si="8"/>
        <v>0</v>
      </c>
      <c r="T28" s="93">
        <v>0</v>
      </c>
      <c r="U28" s="56"/>
      <c r="V28" s="56"/>
      <c r="W28" s="57">
        <f t="shared" si="9"/>
        <v>0</v>
      </c>
      <c r="X28" s="93">
        <f t="shared" si="2"/>
        <v>0</v>
      </c>
      <c r="Y28" s="74">
        <f t="shared" si="10"/>
        <v>0</v>
      </c>
      <c r="Z28" s="93">
        <f t="shared" si="11"/>
        <v>0</v>
      </c>
      <c r="AA28" s="56"/>
      <c r="AB28" s="93">
        <f t="shared" si="12"/>
        <v>0</v>
      </c>
      <c r="AC28" s="56"/>
      <c r="AD28" s="56">
        <f t="shared" si="13"/>
        <v>0</v>
      </c>
      <c r="AE28" s="93">
        <f t="shared" si="3"/>
        <v>0</v>
      </c>
      <c r="AF28" s="97">
        <f t="shared" si="14"/>
        <v>0</v>
      </c>
    </row>
    <row r="29" spans="1:32" ht="16.149999999999999" customHeight="1" x14ac:dyDescent="0.2">
      <c r="A29" s="54">
        <v>23</v>
      </c>
      <c r="B29" s="55" t="s">
        <v>28</v>
      </c>
      <c r="C29" s="271">
        <f>'8_2.1.18 SIS'!AW29</f>
        <v>0</v>
      </c>
      <c r="D29" s="56">
        <f>'Source Data'!O29</f>
        <v>7529.7797582819803</v>
      </c>
      <c r="E29" s="74">
        <f t="shared" si="4"/>
        <v>0</v>
      </c>
      <c r="F29" s="74">
        <v>659.21180998497243</v>
      </c>
      <c r="G29" s="74">
        <f t="shared" si="1"/>
        <v>0</v>
      </c>
      <c r="H29" s="290"/>
      <c r="I29" s="56">
        <f>'Source Data'!I29</f>
        <v>643.90858310125191</v>
      </c>
      <c r="J29" s="74">
        <f t="shared" si="5"/>
        <v>0</v>
      </c>
      <c r="K29" s="290"/>
      <c r="L29" s="56">
        <f>'Source Data'!J29</f>
        <v>175.61143175488689</v>
      </c>
      <c r="M29" s="74">
        <f t="shared" si="6"/>
        <v>0</v>
      </c>
      <c r="N29" s="290"/>
      <c r="O29" s="56">
        <f>'Source Data'!K29</f>
        <v>4390.2857938721727</v>
      </c>
      <c r="P29" s="74">
        <f t="shared" si="7"/>
        <v>0</v>
      </c>
      <c r="Q29" s="290"/>
      <c r="R29" s="56">
        <f>'Source Data'!L29</f>
        <v>1756.1143175488689</v>
      </c>
      <c r="S29" s="74">
        <f t="shared" si="8"/>
        <v>0</v>
      </c>
      <c r="T29" s="93">
        <v>0</v>
      </c>
      <c r="U29" s="56"/>
      <c r="V29" s="56"/>
      <c r="W29" s="57">
        <f t="shared" si="9"/>
        <v>0</v>
      </c>
      <c r="X29" s="93">
        <f t="shared" si="2"/>
        <v>0</v>
      </c>
      <c r="Y29" s="74">
        <f t="shared" si="10"/>
        <v>0</v>
      </c>
      <c r="Z29" s="93">
        <f t="shared" si="11"/>
        <v>0</v>
      </c>
      <c r="AA29" s="56"/>
      <c r="AB29" s="93">
        <f t="shared" si="12"/>
        <v>0</v>
      </c>
      <c r="AC29" s="56"/>
      <c r="AD29" s="56">
        <f t="shared" si="13"/>
        <v>0</v>
      </c>
      <c r="AE29" s="93">
        <f t="shared" si="3"/>
        <v>0</v>
      </c>
      <c r="AF29" s="97">
        <f t="shared" si="14"/>
        <v>0</v>
      </c>
    </row>
    <row r="30" spans="1:32" ht="16.149999999999999" customHeight="1" x14ac:dyDescent="0.2">
      <c r="A30" s="54">
        <v>24</v>
      </c>
      <c r="B30" s="55" t="s">
        <v>29</v>
      </c>
      <c r="C30" s="271">
        <f>'8_2.1.18 SIS'!AW30</f>
        <v>0</v>
      </c>
      <c r="D30" s="56">
        <f>'Source Data'!O30</f>
        <v>13172.252676643146</v>
      </c>
      <c r="E30" s="74">
        <f t="shared" si="4"/>
        <v>0</v>
      </c>
      <c r="F30" s="74">
        <v>659.21180998497243</v>
      </c>
      <c r="G30" s="74">
        <f t="shared" si="1"/>
        <v>0</v>
      </c>
      <c r="H30" s="290"/>
      <c r="I30" s="56">
        <f>'Source Data'!I30</f>
        <v>235.68636722840623</v>
      </c>
      <c r="J30" s="74">
        <f t="shared" si="5"/>
        <v>0</v>
      </c>
      <c r="K30" s="290"/>
      <c r="L30" s="56">
        <f>'Source Data'!J30</f>
        <v>64.278100153201677</v>
      </c>
      <c r="M30" s="74">
        <f t="shared" si="6"/>
        <v>0</v>
      </c>
      <c r="N30" s="290"/>
      <c r="O30" s="56">
        <f>'Source Data'!K30</f>
        <v>1606.9525038300424</v>
      </c>
      <c r="P30" s="74">
        <f t="shared" si="7"/>
        <v>0</v>
      </c>
      <c r="Q30" s="290"/>
      <c r="R30" s="56">
        <f>'Source Data'!L30</f>
        <v>642.78100153201683</v>
      </c>
      <c r="S30" s="74">
        <f t="shared" si="8"/>
        <v>0</v>
      </c>
      <c r="T30" s="93">
        <v>0</v>
      </c>
      <c r="U30" s="56"/>
      <c r="V30" s="56"/>
      <c r="W30" s="57">
        <f t="shared" si="9"/>
        <v>0</v>
      </c>
      <c r="X30" s="93">
        <f t="shared" si="2"/>
        <v>0</v>
      </c>
      <c r="Y30" s="74">
        <f t="shared" si="10"/>
        <v>0</v>
      </c>
      <c r="Z30" s="93">
        <f t="shared" si="11"/>
        <v>0</v>
      </c>
      <c r="AA30" s="56"/>
      <c r="AB30" s="93">
        <f t="shared" si="12"/>
        <v>0</v>
      </c>
      <c r="AC30" s="56"/>
      <c r="AD30" s="56">
        <f t="shared" si="13"/>
        <v>0</v>
      </c>
      <c r="AE30" s="93">
        <f t="shared" si="3"/>
        <v>0</v>
      </c>
      <c r="AF30" s="97">
        <f t="shared" si="14"/>
        <v>0</v>
      </c>
    </row>
    <row r="31" spans="1:32" ht="16.149999999999999" customHeight="1" x14ac:dyDescent="0.2">
      <c r="A31" s="49">
        <v>25</v>
      </c>
      <c r="B31" s="50" t="s">
        <v>30</v>
      </c>
      <c r="C31" s="272">
        <f>'8_2.1.18 SIS'!AW31</f>
        <v>0</v>
      </c>
      <c r="D31" s="51">
        <f>'Source Data'!O31</f>
        <v>8056.736979885065</v>
      </c>
      <c r="E31" s="80">
        <f t="shared" si="4"/>
        <v>0</v>
      </c>
      <c r="F31" s="80">
        <v>659.21180998497243</v>
      </c>
      <c r="G31" s="80">
        <f t="shared" si="1"/>
        <v>0</v>
      </c>
      <c r="H31" s="291"/>
      <c r="I31" s="51">
        <f>'Source Data'!I31</f>
        <v>547.31914183029971</v>
      </c>
      <c r="J31" s="80">
        <f t="shared" si="5"/>
        <v>0</v>
      </c>
      <c r="K31" s="291"/>
      <c r="L31" s="51">
        <f>'Source Data'!J31</f>
        <v>149.268856862809</v>
      </c>
      <c r="M31" s="80">
        <f t="shared" si="6"/>
        <v>0</v>
      </c>
      <c r="N31" s="291"/>
      <c r="O31" s="51">
        <f>'Source Data'!K31</f>
        <v>3731.7214215702247</v>
      </c>
      <c r="P31" s="80">
        <f t="shared" si="7"/>
        <v>0</v>
      </c>
      <c r="Q31" s="291"/>
      <c r="R31" s="51">
        <f>'Source Data'!L31</f>
        <v>1492.6885686280898</v>
      </c>
      <c r="S31" s="80">
        <f t="shared" si="8"/>
        <v>0</v>
      </c>
      <c r="T31" s="94">
        <v>0</v>
      </c>
      <c r="U31" s="51"/>
      <c r="V31" s="51"/>
      <c r="W31" s="52">
        <f t="shared" si="9"/>
        <v>0</v>
      </c>
      <c r="X31" s="94">
        <f t="shared" si="2"/>
        <v>0</v>
      </c>
      <c r="Y31" s="80">
        <f t="shared" si="10"/>
        <v>0</v>
      </c>
      <c r="Z31" s="94">
        <f t="shared" si="11"/>
        <v>0</v>
      </c>
      <c r="AA31" s="51"/>
      <c r="AB31" s="94">
        <f t="shared" si="12"/>
        <v>0</v>
      </c>
      <c r="AC31" s="53"/>
      <c r="AD31" s="51">
        <f t="shared" si="13"/>
        <v>0</v>
      </c>
      <c r="AE31" s="95">
        <f t="shared" si="3"/>
        <v>0</v>
      </c>
      <c r="AF31" s="95">
        <f t="shared" si="14"/>
        <v>0</v>
      </c>
    </row>
    <row r="32" spans="1:32" ht="16.149999999999999" customHeight="1" x14ac:dyDescent="0.2">
      <c r="A32" s="58">
        <v>26</v>
      </c>
      <c r="B32" s="59" t="s">
        <v>31</v>
      </c>
      <c r="C32" s="270">
        <f>'8_2.1.18 SIS'!AW32</f>
        <v>0</v>
      </c>
      <c r="D32" s="60">
        <f>'Source Data'!O32</f>
        <v>8234.0056517369012</v>
      </c>
      <c r="E32" s="65">
        <f t="shared" si="4"/>
        <v>0</v>
      </c>
      <c r="F32" s="65">
        <v>659.21180998497243</v>
      </c>
      <c r="G32" s="65">
        <f t="shared" si="1"/>
        <v>0</v>
      </c>
      <c r="H32" s="289"/>
      <c r="I32" s="60">
        <f>'Source Data'!I32</f>
        <v>468.82114429316323</v>
      </c>
      <c r="J32" s="65">
        <f t="shared" si="5"/>
        <v>0</v>
      </c>
      <c r="K32" s="289"/>
      <c r="L32" s="60">
        <f>'Source Data'!J32</f>
        <v>127.8603120799536</v>
      </c>
      <c r="M32" s="65">
        <f t="shared" si="6"/>
        <v>0</v>
      </c>
      <c r="N32" s="289"/>
      <c r="O32" s="60">
        <f>'Source Data'!K32</f>
        <v>3196.5078019988405</v>
      </c>
      <c r="P32" s="65">
        <f t="shared" si="7"/>
        <v>0</v>
      </c>
      <c r="Q32" s="289"/>
      <c r="R32" s="60">
        <f>'Source Data'!L32</f>
        <v>1278.6031207995361</v>
      </c>
      <c r="S32" s="65">
        <f t="shared" si="8"/>
        <v>0</v>
      </c>
      <c r="T32" s="92">
        <v>0</v>
      </c>
      <c r="U32" s="60"/>
      <c r="V32" s="60"/>
      <c r="W32" s="61">
        <f t="shared" si="9"/>
        <v>0</v>
      </c>
      <c r="X32" s="92">
        <f t="shared" si="2"/>
        <v>0</v>
      </c>
      <c r="Y32" s="65">
        <f t="shared" si="10"/>
        <v>0</v>
      </c>
      <c r="Z32" s="92">
        <f t="shared" si="11"/>
        <v>0</v>
      </c>
      <c r="AA32" s="60"/>
      <c r="AB32" s="92">
        <f t="shared" si="12"/>
        <v>0</v>
      </c>
      <c r="AC32" s="60"/>
      <c r="AD32" s="60">
        <f t="shared" si="13"/>
        <v>0</v>
      </c>
      <c r="AE32" s="92">
        <f t="shared" si="3"/>
        <v>0</v>
      </c>
      <c r="AF32" s="96">
        <f t="shared" si="14"/>
        <v>0</v>
      </c>
    </row>
    <row r="33" spans="1:32" ht="16.149999999999999" customHeight="1" x14ac:dyDescent="0.2">
      <c r="A33" s="54">
        <v>27</v>
      </c>
      <c r="B33" s="55" t="s">
        <v>32</v>
      </c>
      <c r="C33" s="271">
        <f>'8_2.1.18 SIS'!AW33</f>
        <v>0</v>
      </c>
      <c r="D33" s="56">
        <f>'Source Data'!O33</f>
        <v>7947.4844628948376</v>
      </c>
      <c r="E33" s="74">
        <f t="shared" si="4"/>
        <v>0</v>
      </c>
      <c r="F33" s="74">
        <v>659.21180998497243</v>
      </c>
      <c r="G33" s="74">
        <f t="shared" si="1"/>
        <v>0</v>
      </c>
      <c r="H33" s="290"/>
      <c r="I33" s="56">
        <f>'Source Data'!I33</f>
        <v>687.4036243637745</v>
      </c>
      <c r="J33" s="74">
        <f t="shared" si="5"/>
        <v>0</v>
      </c>
      <c r="K33" s="290"/>
      <c r="L33" s="56">
        <f>'Source Data'!J33</f>
        <v>187.4737157355749</v>
      </c>
      <c r="M33" s="74">
        <f t="shared" si="6"/>
        <v>0</v>
      </c>
      <c r="N33" s="290"/>
      <c r="O33" s="56">
        <f>'Source Data'!K33</f>
        <v>4686.842893389372</v>
      </c>
      <c r="P33" s="74">
        <f t="shared" si="7"/>
        <v>0</v>
      </c>
      <c r="Q33" s="290"/>
      <c r="R33" s="56">
        <f>'Source Data'!L33</f>
        <v>1874.7371573557489</v>
      </c>
      <c r="S33" s="74">
        <f t="shared" si="8"/>
        <v>0</v>
      </c>
      <c r="T33" s="93">
        <v>0</v>
      </c>
      <c r="U33" s="56"/>
      <c r="V33" s="56"/>
      <c r="W33" s="57">
        <f t="shared" si="9"/>
        <v>0</v>
      </c>
      <c r="X33" s="93">
        <f t="shared" si="2"/>
        <v>0</v>
      </c>
      <c r="Y33" s="74">
        <f t="shared" si="10"/>
        <v>0</v>
      </c>
      <c r="Z33" s="93">
        <f t="shared" si="11"/>
        <v>0</v>
      </c>
      <c r="AA33" s="56"/>
      <c r="AB33" s="93">
        <f t="shared" si="12"/>
        <v>0</v>
      </c>
      <c r="AC33" s="56"/>
      <c r="AD33" s="56">
        <f t="shared" si="13"/>
        <v>0</v>
      </c>
      <c r="AE33" s="93">
        <f t="shared" si="3"/>
        <v>0</v>
      </c>
      <c r="AF33" s="97">
        <f t="shared" si="14"/>
        <v>0</v>
      </c>
    </row>
    <row r="34" spans="1:32" ht="16.149999999999999" customHeight="1" x14ac:dyDescent="0.2">
      <c r="A34" s="54">
        <v>28</v>
      </c>
      <c r="B34" s="55" t="s">
        <v>33</v>
      </c>
      <c r="C34" s="271">
        <f>'8_2.1.18 SIS'!AW34</f>
        <v>0</v>
      </c>
      <c r="D34" s="56">
        <f>'Source Data'!O34</f>
        <v>8311.5343597999163</v>
      </c>
      <c r="E34" s="74">
        <f t="shared" si="4"/>
        <v>0</v>
      </c>
      <c r="F34" s="74">
        <v>659.21180998497243</v>
      </c>
      <c r="G34" s="74">
        <f t="shared" si="1"/>
        <v>0</v>
      </c>
      <c r="H34" s="290"/>
      <c r="I34" s="56">
        <f>'Source Data'!I34</f>
        <v>466.65190378503735</v>
      </c>
      <c r="J34" s="74">
        <f t="shared" si="5"/>
        <v>0</v>
      </c>
      <c r="K34" s="290"/>
      <c r="L34" s="56">
        <f>'Source Data'!J34</f>
        <v>127.26870103228291</v>
      </c>
      <c r="M34" s="74">
        <f t="shared" si="6"/>
        <v>0</v>
      </c>
      <c r="N34" s="290"/>
      <c r="O34" s="56">
        <f>'Source Data'!K34</f>
        <v>3181.7175258070724</v>
      </c>
      <c r="P34" s="74">
        <f t="shared" si="7"/>
        <v>0</v>
      </c>
      <c r="Q34" s="290"/>
      <c r="R34" s="56">
        <f>'Source Data'!L34</f>
        <v>1272.6870103228293</v>
      </c>
      <c r="S34" s="74">
        <f t="shared" si="8"/>
        <v>0</v>
      </c>
      <c r="T34" s="93">
        <v>0</v>
      </c>
      <c r="U34" s="56"/>
      <c r="V34" s="56"/>
      <c r="W34" s="57">
        <f t="shared" si="9"/>
        <v>0</v>
      </c>
      <c r="X34" s="93">
        <f t="shared" si="2"/>
        <v>0</v>
      </c>
      <c r="Y34" s="74">
        <f t="shared" si="10"/>
        <v>0</v>
      </c>
      <c r="Z34" s="93">
        <f t="shared" si="11"/>
        <v>0</v>
      </c>
      <c r="AA34" s="56"/>
      <c r="AB34" s="93">
        <f t="shared" si="12"/>
        <v>0</v>
      </c>
      <c r="AC34" s="56"/>
      <c r="AD34" s="56">
        <f t="shared" si="13"/>
        <v>0</v>
      </c>
      <c r="AE34" s="93">
        <f t="shared" si="3"/>
        <v>0</v>
      </c>
      <c r="AF34" s="97">
        <f t="shared" si="14"/>
        <v>0</v>
      </c>
    </row>
    <row r="35" spans="1:32" ht="16.149999999999999" customHeight="1" x14ac:dyDescent="0.2">
      <c r="A35" s="54">
        <v>29</v>
      </c>
      <c r="B35" s="55" t="s">
        <v>34</v>
      </c>
      <c r="C35" s="271">
        <f>'8_2.1.18 SIS'!AW35</f>
        <v>60</v>
      </c>
      <c r="D35" s="56">
        <f>'Source Data'!O35</f>
        <v>8224.5252527522953</v>
      </c>
      <c r="E35" s="74">
        <f t="shared" si="4"/>
        <v>493471.51516513771</v>
      </c>
      <c r="F35" s="74">
        <v>659.21180998497243</v>
      </c>
      <c r="G35" s="74">
        <f t="shared" si="1"/>
        <v>39552.708599098347</v>
      </c>
      <c r="H35" s="290"/>
      <c r="I35" s="56">
        <f>'Source Data'!I35</f>
        <v>554.9726016103474</v>
      </c>
      <c r="J35" s="74">
        <f t="shared" si="5"/>
        <v>0</v>
      </c>
      <c r="K35" s="290"/>
      <c r="L35" s="56">
        <f>'Source Data'!J35</f>
        <v>151.35616407554929</v>
      </c>
      <c r="M35" s="74">
        <f t="shared" si="6"/>
        <v>0</v>
      </c>
      <c r="N35" s="290"/>
      <c r="O35" s="56">
        <f>'Source Data'!K35</f>
        <v>3783.9041018887328</v>
      </c>
      <c r="P35" s="74">
        <f t="shared" si="7"/>
        <v>0</v>
      </c>
      <c r="Q35" s="290"/>
      <c r="R35" s="56">
        <f>'Source Data'!L35</f>
        <v>1513.5616407554928</v>
      </c>
      <c r="S35" s="74">
        <f t="shared" si="8"/>
        <v>0</v>
      </c>
      <c r="T35" s="93">
        <v>579390</v>
      </c>
      <c r="U35" s="56"/>
      <c r="V35" s="56"/>
      <c r="W35" s="57">
        <f t="shared" si="9"/>
        <v>0</v>
      </c>
      <c r="X35" s="93">
        <f t="shared" si="2"/>
        <v>579390</v>
      </c>
      <c r="Y35" s="74">
        <f t="shared" si="10"/>
        <v>-1448</v>
      </c>
      <c r="Z35" s="93">
        <f t="shared" si="11"/>
        <v>577942</v>
      </c>
      <c r="AA35" s="56"/>
      <c r="AB35" s="93">
        <f t="shared" si="12"/>
        <v>577942</v>
      </c>
      <c r="AC35" s="56"/>
      <c r="AD35" s="56">
        <f t="shared" si="13"/>
        <v>577942</v>
      </c>
      <c r="AE35" s="93">
        <f t="shared" si="3"/>
        <v>48162</v>
      </c>
      <c r="AF35" s="97">
        <f t="shared" si="14"/>
        <v>577942</v>
      </c>
    </row>
    <row r="36" spans="1:32" ht="16.149999999999999" customHeight="1" x14ac:dyDescent="0.2">
      <c r="A36" s="49">
        <v>30</v>
      </c>
      <c r="B36" s="50" t="s">
        <v>35</v>
      </c>
      <c r="C36" s="272">
        <f>'8_2.1.18 SIS'!AW36</f>
        <v>0</v>
      </c>
      <c r="D36" s="51">
        <f>'Source Data'!O36</f>
        <v>8570.7937107951475</v>
      </c>
      <c r="E36" s="80">
        <f t="shared" si="4"/>
        <v>0</v>
      </c>
      <c r="F36" s="80">
        <v>659.21180998497243</v>
      </c>
      <c r="G36" s="80">
        <f t="shared" si="1"/>
        <v>0</v>
      </c>
      <c r="H36" s="291"/>
      <c r="I36" s="51">
        <f>'Source Data'!I36</f>
        <v>702.2116679130869</v>
      </c>
      <c r="J36" s="80">
        <f t="shared" si="5"/>
        <v>0</v>
      </c>
      <c r="K36" s="291"/>
      <c r="L36" s="51">
        <f>'Source Data'!J36</f>
        <v>191.51227306720551</v>
      </c>
      <c r="M36" s="80">
        <f t="shared" si="6"/>
        <v>0</v>
      </c>
      <c r="N36" s="291"/>
      <c r="O36" s="51">
        <f>'Source Data'!K36</f>
        <v>4787.8068266801383</v>
      </c>
      <c r="P36" s="80">
        <f t="shared" si="7"/>
        <v>0</v>
      </c>
      <c r="Q36" s="291"/>
      <c r="R36" s="51">
        <f>'Source Data'!L36</f>
        <v>1915.1227306720555</v>
      </c>
      <c r="S36" s="80">
        <f t="shared" si="8"/>
        <v>0</v>
      </c>
      <c r="T36" s="94">
        <v>0</v>
      </c>
      <c r="U36" s="51"/>
      <c r="V36" s="51"/>
      <c r="W36" s="52">
        <f t="shared" si="9"/>
        <v>0</v>
      </c>
      <c r="X36" s="94">
        <f t="shared" si="2"/>
        <v>0</v>
      </c>
      <c r="Y36" s="80">
        <f t="shared" si="10"/>
        <v>0</v>
      </c>
      <c r="Z36" s="94">
        <f t="shared" si="11"/>
        <v>0</v>
      </c>
      <c r="AA36" s="51"/>
      <c r="AB36" s="94">
        <f t="shared" si="12"/>
        <v>0</v>
      </c>
      <c r="AC36" s="53"/>
      <c r="AD36" s="51">
        <f t="shared" si="13"/>
        <v>0</v>
      </c>
      <c r="AE36" s="95">
        <f t="shared" si="3"/>
        <v>0</v>
      </c>
      <c r="AF36" s="95">
        <f t="shared" si="14"/>
        <v>0</v>
      </c>
    </row>
    <row r="37" spans="1:32" ht="16.149999999999999" customHeight="1" x14ac:dyDescent="0.2">
      <c r="A37" s="58">
        <v>31</v>
      </c>
      <c r="B37" s="59" t="s">
        <v>36</v>
      </c>
      <c r="C37" s="270">
        <f>'8_2.1.18 SIS'!AW37</f>
        <v>0</v>
      </c>
      <c r="D37" s="60">
        <f>'Source Data'!O37</f>
        <v>8742.1797351340865</v>
      </c>
      <c r="E37" s="65">
        <f t="shared" si="4"/>
        <v>0</v>
      </c>
      <c r="F37" s="65">
        <v>659.21180998497243</v>
      </c>
      <c r="G37" s="65">
        <f t="shared" si="1"/>
        <v>0</v>
      </c>
      <c r="H37" s="289"/>
      <c r="I37" s="60">
        <f>'Source Data'!I37</f>
        <v>524.75657375911442</v>
      </c>
      <c r="J37" s="65">
        <f t="shared" si="5"/>
        <v>0</v>
      </c>
      <c r="K37" s="289"/>
      <c r="L37" s="60">
        <f>'Source Data'!J37</f>
        <v>143.11542920703121</v>
      </c>
      <c r="M37" s="65">
        <f t="shared" si="6"/>
        <v>0</v>
      </c>
      <c r="N37" s="289"/>
      <c r="O37" s="60">
        <f>'Source Data'!K37</f>
        <v>3577.8857301757807</v>
      </c>
      <c r="P37" s="65">
        <f t="shared" si="7"/>
        <v>0</v>
      </c>
      <c r="Q37" s="289"/>
      <c r="R37" s="60">
        <f>'Source Data'!L37</f>
        <v>1431.1542920703123</v>
      </c>
      <c r="S37" s="65">
        <f t="shared" si="8"/>
        <v>0</v>
      </c>
      <c r="T37" s="92">
        <v>0</v>
      </c>
      <c r="U37" s="60"/>
      <c r="V37" s="60"/>
      <c r="W37" s="61">
        <f t="shared" si="9"/>
        <v>0</v>
      </c>
      <c r="X37" s="92">
        <f t="shared" si="2"/>
        <v>0</v>
      </c>
      <c r="Y37" s="65">
        <f t="shared" si="10"/>
        <v>0</v>
      </c>
      <c r="Z37" s="92">
        <f t="shared" si="11"/>
        <v>0</v>
      </c>
      <c r="AA37" s="60"/>
      <c r="AB37" s="92">
        <f t="shared" si="12"/>
        <v>0</v>
      </c>
      <c r="AC37" s="60"/>
      <c r="AD37" s="60">
        <f t="shared" si="13"/>
        <v>0</v>
      </c>
      <c r="AE37" s="92">
        <f t="shared" si="3"/>
        <v>0</v>
      </c>
      <c r="AF37" s="96">
        <f t="shared" si="14"/>
        <v>0</v>
      </c>
    </row>
    <row r="38" spans="1:32" ht="16.149999999999999" customHeight="1" x14ac:dyDescent="0.2">
      <c r="A38" s="54">
        <v>32</v>
      </c>
      <c r="B38" s="55" t="s">
        <v>37</v>
      </c>
      <c r="C38" s="271">
        <f>'8_2.1.18 SIS'!AW38</f>
        <v>0</v>
      </c>
      <c r="D38" s="56">
        <f>'Source Data'!O38</f>
        <v>7300.3151557445535</v>
      </c>
      <c r="E38" s="74">
        <f t="shared" si="4"/>
        <v>0</v>
      </c>
      <c r="F38" s="74">
        <v>659.21180998497243</v>
      </c>
      <c r="G38" s="74">
        <f t="shared" si="1"/>
        <v>0</v>
      </c>
      <c r="H38" s="290"/>
      <c r="I38" s="56">
        <f>'Source Data'!I38</f>
        <v>712.66638210557119</v>
      </c>
      <c r="J38" s="74">
        <f t="shared" si="5"/>
        <v>0</v>
      </c>
      <c r="K38" s="290"/>
      <c r="L38" s="56">
        <f>'Source Data'!J38</f>
        <v>194.36355875606483</v>
      </c>
      <c r="M38" s="74">
        <f t="shared" si="6"/>
        <v>0</v>
      </c>
      <c r="N38" s="290"/>
      <c r="O38" s="56">
        <f>'Source Data'!K38</f>
        <v>4859.0889689016212</v>
      </c>
      <c r="P38" s="74">
        <f t="shared" si="7"/>
        <v>0</v>
      </c>
      <c r="Q38" s="290"/>
      <c r="R38" s="56">
        <f>'Source Data'!L38</f>
        <v>1943.6355875606487</v>
      </c>
      <c r="S38" s="74">
        <f t="shared" si="8"/>
        <v>0</v>
      </c>
      <c r="T38" s="93">
        <v>0</v>
      </c>
      <c r="U38" s="56"/>
      <c r="V38" s="56"/>
      <c r="W38" s="57">
        <f t="shared" si="9"/>
        <v>0</v>
      </c>
      <c r="X38" s="93">
        <f t="shared" si="2"/>
        <v>0</v>
      </c>
      <c r="Y38" s="74">
        <f t="shared" si="10"/>
        <v>0</v>
      </c>
      <c r="Z38" s="93">
        <f t="shared" si="11"/>
        <v>0</v>
      </c>
      <c r="AA38" s="56"/>
      <c r="AB38" s="93">
        <f t="shared" si="12"/>
        <v>0</v>
      </c>
      <c r="AC38" s="56"/>
      <c r="AD38" s="56">
        <f t="shared" si="13"/>
        <v>0</v>
      </c>
      <c r="AE38" s="93">
        <f t="shared" si="3"/>
        <v>0</v>
      </c>
      <c r="AF38" s="97">
        <f t="shared" si="14"/>
        <v>0</v>
      </c>
    </row>
    <row r="39" spans="1:32" ht="16.149999999999999" customHeight="1" x14ac:dyDescent="0.2">
      <c r="A39" s="54">
        <v>33</v>
      </c>
      <c r="B39" s="55" t="s">
        <v>38</v>
      </c>
      <c r="C39" s="271">
        <f>'8_2.1.18 SIS'!AW39</f>
        <v>0</v>
      </c>
      <c r="D39" s="56">
        <f>'Source Data'!O39</f>
        <v>7464.1308318694118</v>
      </c>
      <c r="E39" s="74">
        <f t="shared" si="4"/>
        <v>0</v>
      </c>
      <c r="F39" s="74">
        <v>659.21180998497243</v>
      </c>
      <c r="G39" s="74">
        <f t="shared" ref="G39:G70" si="15">$C39*F39</f>
        <v>0</v>
      </c>
      <c r="H39" s="290"/>
      <c r="I39" s="56">
        <f>'Source Data'!I39</f>
        <v>624.84576931264041</v>
      </c>
      <c r="J39" s="74">
        <f t="shared" si="5"/>
        <v>0</v>
      </c>
      <c r="K39" s="290"/>
      <c r="L39" s="56">
        <f>'Source Data'!J39</f>
        <v>170.41248253981104</v>
      </c>
      <c r="M39" s="74">
        <f t="shared" si="6"/>
        <v>0</v>
      </c>
      <c r="N39" s="290"/>
      <c r="O39" s="56">
        <f>'Source Data'!K39</f>
        <v>4260.3120634952766</v>
      </c>
      <c r="P39" s="74">
        <f t="shared" si="7"/>
        <v>0</v>
      </c>
      <c r="Q39" s="290"/>
      <c r="R39" s="56">
        <f>'Source Data'!L39</f>
        <v>1704.1248253981105</v>
      </c>
      <c r="S39" s="74">
        <f t="shared" si="8"/>
        <v>0</v>
      </c>
      <c r="T39" s="93">
        <v>0</v>
      </c>
      <c r="U39" s="56"/>
      <c r="V39" s="56"/>
      <c r="W39" s="57">
        <f t="shared" si="9"/>
        <v>0</v>
      </c>
      <c r="X39" s="93">
        <f t="shared" si="2"/>
        <v>0</v>
      </c>
      <c r="Y39" s="74">
        <f t="shared" si="10"/>
        <v>0</v>
      </c>
      <c r="Z39" s="93">
        <f t="shared" si="11"/>
        <v>0</v>
      </c>
      <c r="AA39" s="56"/>
      <c r="AB39" s="93">
        <f t="shared" si="12"/>
        <v>0</v>
      </c>
      <c r="AC39" s="56"/>
      <c r="AD39" s="56">
        <f t="shared" si="13"/>
        <v>0</v>
      </c>
      <c r="AE39" s="93">
        <f t="shared" ref="AE39:AE70" si="16">ROUND(AD39/$AE$90,0)</f>
        <v>0</v>
      </c>
      <c r="AF39" s="97">
        <f t="shared" si="14"/>
        <v>0</v>
      </c>
    </row>
    <row r="40" spans="1:32" ht="16.149999999999999" customHeight="1" x14ac:dyDescent="0.2">
      <c r="A40" s="54">
        <v>34</v>
      </c>
      <c r="B40" s="55" t="s">
        <v>39</v>
      </c>
      <c r="C40" s="271">
        <f>'8_2.1.18 SIS'!AW40</f>
        <v>0</v>
      </c>
      <c r="D40" s="56">
        <f>'Source Data'!O40</f>
        <v>6453.3416530730665</v>
      </c>
      <c r="E40" s="74">
        <f t="shared" si="4"/>
        <v>0</v>
      </c>
      <c r="F40" s="74">
        <v>659.21180998497243</v>
      </c>
      <c r="G40" s="74">
        <f t="shared" si="15"/>
        <v>0</v>
      </c>
      <c r="H40" s="290"/>
      <c r="I40" s="56">
        <f>'Source Data'!I40</f>
        <v>693.972191189574</v>
      </c>
      <c r="J40" s="74">
        <f t="shared" si="5"/>
        <v>0</v>
      </c>
      <c r="K40" s="290"/>
      <c r="L40" s="56">
        <f>'Source Data'!J40</f>
        <v>189.26514305170204</v>
      </c>
      <c r="M40" s="74">
        <f t="shared" si="6"/>
        <v>0</v>
      </c>
      <c r="N40" s="290"/>
      <c r="O40" s="56">
        <f>'Source Data'!K40</f>
        <v>4731.62857629255</v>
      </c>
      <c r="P40" s="74">
        <f t="shared" si="7"/>
        <v>0</v>
      </c>
      <c r="Q40" s="290"/>
      <c r="R40" s="56">
        <f>'Source Data'!L40</f>
        <v>1892.6514305170203</v>
      </c>
      <c r="S40" s="74">
        <f t="shared" si="8"/>
        <v>0</v>
      </c>
      <c r="T40" s="93">
        <v>0</v>
      </c>
      <c r="U40" s="56"/>
      <c r="V40" s="56"/>
      <c r="W40" s="57">
        <f t="shared" si="9"/>
        <v>0</v>
      </c>
      <c r="X40" s="93">
        <f t="shared" si="2"/>
        <v>0</v>
      </c>
      <c r="Y40" s="74">
        <f t="shared" si="10"/>
        <v>0</v>
      </c>
      <c r="Z40" s="93">
        <f t="shared" si="11"/>
        <v>0</v>
      </c>
      <c r="AA40" s="56"/>
      <c r="AB40" s="93">
        <f t="shared" si="12"/>
        <v>0</v>
      </c>
      <c r="AC40" s="56"/>
      <c r="AD40" s="56">
        <f t="shared" si="13"/>
        <v>0</v>
      </c>
      <c r="AE40" s="93">
        <f t="shared" si="16"/>
        <v>0</v>
      </c>
      <c r="AF40" s="97">
        <f t="shared" si="14"/>
        <v>0</v>
      </c>
    </row>
    <row r="41" spans="1:32" ht="16.149999999999999" customHeight="1" x14ac:dyDescent="0.2">
      <c r="A41" s="49">
        <v>35</v>
      </c>
      <c r="B41" s="50" t="s">
        <v>40</v>
      </c>
      <c r="C41" s="272">
        <f>'8_2.1.18 SIS'!AW41</f>
        <v>0</v>
      </c>
      <c r="D41" s="51">
        <f>'Source Data'!O41</f>
        <v>7498.271801684532</v>
      </c>
      <c r="E41" s="80">
        <f t="shared" si="4"/>
        <v>0</v>
      </c>
      <c r="F41" s="80">
        <v>659.21180998497243</v>
      </c>
      <c r="G41" s="80">
        <f t="shared" si="15"/>
        <v>0</v>
      </c>
      <c r="H41" s="291"/>
      <c r="I41" s="51">
        <f>'Source Data'!I41</f>
        <v>608.37683053992896</v>
      </c>
      <c r="J41" s="80">
        <f t="shared" si="5"/>
        <v>0</v>
      </c>
      <c r="K41" s="291"/>
      <c r="L41" s="51">
        <f>'Source Data'!J41</f>
        <v>165.92095378361697</v>
      </c>
      <c r="M41" s="80">
        <f t="shared" si="6"/>
        <v>0</v>
      </c>
      <c r="N41" s="291"/>
      <c r="O41" s="51">
        <f>'Source Data'!K41</f>
        <v>4148.0238445904242</v>
      </c>
      <c r="P41" s="80">
        <f t="shared" si="7"/>
        <v>0</v>
      </c>
      <c r="Q41" s="291"/>
      <c r="R41" s="51">
        <f>'Source Data'!L41</f>
        <v>1659.2095378361696</v>
      </c>
      <c r="S41" s="80">
        <f t="shared" si="8"/>
        <v>0</v>
      </c>
      <c r="T41" s="94">
        <v>0</v>
      </c>
      <c r="U41" s="51"/>
      <c r="V41" s="51"/>
      <c r="W41" s="52">
        <f t="shared" si="9"/>
        <v>0</v>
      </c>
      <c r="X41" s="94">
        <f t="shared" si="2"/>
        <v>0</v>
      </c>
      <c r="Y41" s="80">
        <f t="shared" si="10"/>
        <v>0</v>
      </c>
      <c r="Z41" s="94">
        <f t="shared" si="11"/>
        <v>0</v>
      </c>
      <c r="AA41" s="51"/>
      <c r="AB41" s="94">
        <f t="shared" si="12"/>
        <v>0</v>
      </c>
      <c r="AC41" s="53"/>
      <c r="AD41" s="51">
        <f t="shared" si="13"/>
        <v>0</v>
      </c>
      <c r="AE41" s="95">
        <f t="shared" si="16"/>
        <v>0</v>
      </c>
      <c r="AF41" s="95">
        <f t="shared" si="14"/>
        <v>0</v>
      </c>
    </row>
    <row r="42" spans="1:32" ht="16.149999999999999" customHeight="1" x14ac:dyDescent="0.2">
      <c r="A42" s="58">
        <v>36</v>
      </c>
      <c r="B42" s="59" t="s">
        <v>41</v>
      </c>
      <c r="C42" s="270">
        <f>'8_2.1.18 SIS'!AW42</f>
        <v>0</v>
      </c>
      <c r="D42" s="60">
        <f>'Source Data'!O42</f>
        <v>8926.1347109485268</v>
      </c>
      <c r="E42" s="65">
        <f t="shared" si="4"/>
        <v>0</v>
      </c>
      <c r="F42" s="65">
        <v>659.21180998497243</v>
      </c>
      <c r="G42" s="65">
        <f t="shared" si="15"/>
        <v>0</v>
      </c>
      <c r="H42" s="289"/>
      <c r="I42" s="60">
        <f>'Source Data'!I42</f>
        <v>463.14668164219148</v>
      </c>
      <c r="J42" s="65">
        <f t="shared" si="5"/>
        <v>0</v>
      </c>
      <c r="K42" s="289"/>
      <c r="L42" s="60">
        <f>'Source Data'!J42</f>
        <v>126.31273135696131</v>
      </c>
      <c r="M42" s="65">
        <f t="shared" si="6"/>
        <v>0</v>
      </c>
      <c r="N42" s="289"/>
      <c r="O42" s="60">
        <f>'Source Data'!K42</f>
        <v>3157.818283924033</v>
      </c>
      <c r="P42" s="65">
        <f t="shared" si="7"/>
        <v>0</v>
      </c>
      <c r="Q42" s="289"/>
      <c r="R42" s="60">
        <f>'Source Data'!L42</f>
        <v>1263.1273135696131</v>
      </c>
      <c r="S42" s="65">
        <f t="shared" si="8"/>
        <v>0</v>
      </c>
      <c r="T42" s="92">
        <v>0</v>
      </c>
      <c r="U42" s="60"/>
      <c r="V42" s="60"/>
      <c r="W42" s="61">
        <f t="shared" si="9"/>
        <v>0</v>
      </c>
      <c r="X42" s="92">
        <f t="shared" si="2"/>
        <v>0</v>
      </c>
      <c r="Y42" s="65">
        <f t="shared" si="10"/>
        <v>0</v>
      </c>
      <c r="Z42" s="92">
        <f t="shared" si="11"/>
        <v>0</v>
      </c>
      <c r="AA42" s="60"/>
      <c r="AB42" s="92">
        <f t="shared" si="12"/>
        <v>0</v>
      </c>
      <c r="AC42" s="60"/>
      <c r="AD42" s="60">
        <f t="shared" si="13"/>
        <v>0</v>
      </c>
      <c r="AE42" s="92">
        <f t="shared" si="16"/>
        <v>0</v>
      </c>
      <c r="AF42" s="96">
        <f t="shared" si="14"/>
        <v>0</v>
      </c>
    </row>
    <row r="43" spans="1:32" ht="16.149999999999999" customHeight="1" x14ac:dyDescent="0.2">
      <c r="A43" s="54">
        <v>37</v>
      </c>
      <c r="B43" s="55" t="s">
        <v>42</v>
      </c>
      <c r="C43" s="271">
        <f>'8_2.1.18 SIS'!AW43</f>
        <v>0</v>
      </c>
      <c r="D43" s="56">
        <f>'Source Data'!O43</f>
        <v>8337.6312376905516</v>
      </c>
      <c r="E43" s="74">
        <f t="shared" si="4"/>
        <v>0</v>
      </c>
      <c r="F43" s="74">
        <v>659.21180998497243</v>
      </c>
      <c r="G43" s="74">
        <f t="shared" si="15"/>
        <v>0</v>
      </c>
      <c r="H43" s="290"/>
      <c r="I43" s="56">
        <f>'Source Data'!I43</f>
        <v>683.69591860374021</v>
      </c>
      <c r="J43" s="74">
        <f t="shared" si="5"/>
        <v>0</v>
      </c>
      <c r="K43" s="290"/>
      <c r="L43" s="56">
        <f>'Source Data'!J43</f>
        <v>186.46252325556549</v>
      </c>
      <c r="M43" s="74">
        <f t="shared" si="6"/>
        <v>0</v>
      </c>
      <c r="N43" s="290"/>
      <c r="O43" s="56">
        <f>'Source Data'!K43</f>
        <v>4661.5630813891366</v>
      </c>
      <c r="P43" s="74">
        <f t="shared" si="7"/>
        <v>0</v>
      </c>
      <c r="Q43" s="290"/>
      <c r="R43" s="56">
        <f>'Source Data'!L43</f>
        <v>1864.6252325556547</v>
      </c>
      <c r="S43" s="74">
        <f t="shared" si="8"/>
        <v>0</v>
      </c>
      <c r="T43" s="93">
        <v>0</v>
      </c>
      <c r="U43" s="56"/>
      <c r="V43" s="56"/>
      <c r="W43" s="57">
        <f t="shared" si="9"/>
        <v>0</v>
      </c>
      <c r="X43" s="93">
        <f t="shared" si="2"/>
        <v>0</v>
      </c>
      <c r="Y43" s="74">
        <f t="shared" si="10"/>
        <v>0</v>
      </c>
      <c r="Z43" s="93">
        <f t="shared" si="11"/>
        <v>0</v>
      </c>
      <c r="AA43" s="56"/>
      <c r="AB43" s="93">
        <f t="shared" si="12"/>
        <v>0</v>
      </c>
      <c r="AC43" s="56"/>
      <c r="AD43" s="56">
        <f t="shared" si="13"/>
        <v>0</v>
      </c>
      <c r="AE43" s="93">
        <f t="shared" si="16"/>
        <v>0</v>
      </c>
      <c r="AF43" s="97">
        <f t="shared" si="14"/>
        <v>0</v>
      </c>
    </row>
    <row r="44" spans="1:32" ht="16.149999999999999" customHeight="1" x14ac:dyDescent="0.2">
      <c r="A44" s="54">
        <v>38</v>
      </c>
      <c r="B44" s="55" t="s">
        <v>43</v>
      </c>
      <c r="C44" s="271">
        <f>'8_2.1.18 SIS'!AW44</f>
        <v>0</v>
      </c>
      <c r="D44" s="56">
        <f>'Source Data'!O44</f>
        <v>12680.737487908473</v>
      </c>
      <c r="E44" s="74">
        <f t="shared" si="4"/>
        <v>0</v>
      </c>
      <c r="F44" s="74">
        <v>659.21180998497243</v>
      </c>
      <c r="G44" s="74">
        <f t="shared" si="15"/>
        <v>0</v>
      </c>
      <c r="H44" s="290"/>
      <c r="I44" s="56">
        <f>'Source Data'!I44</f>
        <v>217.85498253596765</v>
      </c>
      <c r="J44" s="74">
        <f t="shared" si="5"/>
        <v>0</v>
      </c>
      <c r="K44" s="290"/>
      <c r="L44" s="56">
        <f>'Source Data'!J44</f>
        <v>59.414995237082067</v>
      </c>
      <c r="M44" s="74">
        <f t="shared" si="6"/>
        <v>0</v>
      </c>
      <c r="N44" s="290"/>
      <c r="O44" s="56">
        <f>'Source Data'!K44</f>
        <v>1485.3748809270521</v>
      </c>
      <c r="P44" s="74">
        <f t="shared" si="7"/>
        <v>0</v>
      </c>
      <c r="Q44" s="290"/>
      <c r="R44" s="56">
        <f>'Source Data'!L44</f>
        <v>594.14995237082076</v>
      </c>
      <c r="S44" s="74">
        <f t="shared" si="8"/>
        <v>0</v>
      </c>
      <c r="T44" s="93">
        <v>0</v>
      </c>
      <c r="U44" s="56"/>
      <c r="V44" s="56"/>
      <c r="W44" s="57">
        <f t="shared" si="9"/>
        <v>0</v>
      </c>
      <c r="X44" s="93">
        <f t="shared" si="2"/>
        <v>0</v>
      </c>
      <c r="Y44" s="74">
        <f t="shared" si="10"/>
        <v>0</v>
      </c>
      <c r="Z44" s="93">
        <f t="shared" si="11"/>
        <v>0</v>
      </c>
      <c r="AA44" s="56"/>
      <c r="AB44" s="93">
        <f t="shared" si="12"/>
        <v>0</v>
      </c>
      <c r="AC44" s="56"/>
      <c r="AD44" s="56">
        <f t="shared" si="13"/>
        <v>0</v>
      </c>
      <c r="AE44" s="93">
        <f t="shared" si="16"/>
        <v>0</v>
      </c>
      <c r="AF44" s="97">
        <f t="shared" si="14"/>
        <v>0</v>
      </c>
    </row>
    <row r="45" spans="1:32" ht="16.149999999999999" customHeight="1" x14ac:dyDescent="0.2">
      <c r="A45" s="54">
        <v>39</v>
      </c>
      <c r="B45" s="55" t="s">
        <v>44</v>
      </c>
      <c r="C45" s="271">
        <f>'8_2.1.18 SIS'!AW45</f>
        <v>0</v>
      </c>
      <c r="D45" s="56">
        <f>'Source Data'!O45</f>
        <v>7081.6150635068243</v>
      </c>
      <c r="E45" s="74">
        <f t="shared" si="4"/>
        <v>0</v>
      </c>
      <c r="F45" s="74">
        <v>659.21180998497243</v>
      </c>
      <c r="G45" s="74">
        <f t="shared" si="15"/>
        <v>0</v>
      </c>
      <c r="H45" s="290"/>
      <c r="I45" s="56">
        <f>'Source Data'!I45</f>
        <v>360.15144440628399</v>
      </c>
      <c r="J45" s="74">
        <f t="shared" si="5"/>
        <v>0</v>
      </c>
      <c r="K45" s="290"/>
      <c r="L45" s="56">
        <f>'Source Data'!J45</f>
        <v>98.223121201713838</v>
      </c>
      <c r="M45" s="74">
        <f t="shared" si="6"/>
        <v>0</v>
      </c>
      <c r="N45" s="290"/>
      <c r="O45" s="56">
        <f>'Source Data'!K45</f>
        <v>2455.578030042846</v>
      </c>
      <c r="P45" s="74">
        <f t="shared" si="7"/>
        <v>0</v>
      </c>
      <c r="Q45" s="290"/>
      <c r="R45" s="56">
        <f>'Source Data'!L45</f>
        <v>982.2312120171382</v>
      </c>
      <c r="S45" s="74">
        <f t="shared" si="8"/>
        <v>0</v>
      </c>
      <c r="T45" s="93">
        <v>0</v>
      </c>
      <c r="U45" s="56"/>
      <c r="V45" s="56"/>
      <c r="W45" s="57">
        <f t="shared" si="9"/>
        <v>0</v>
      </c>
      <c r="X45" s="93">
        <f t="shared" si="2"/>
        <v>0</v>
      </c>
      <c r="Y45" s="74">
        <f t="shared" si="10"/>
        <v>0</v>
      </c>
      <c r="Z45" s="93">
        <f t="shared" si="11"/>
        <v>0</v>
      </c>
      <c r="AA45" s="56"/>
      <c r="AB45" s="93">
        <f t="shared" si="12"/>
        <v>0</v>
      </c>
      <c r="AC45" s="56"/>
      <c r="AD45" s="56">
        <f t="shared" si="13"/>
        <v>0</v>
      </c>
      <c r="AE45" s="93">
        <f t="shared" si="16"/>
        <v>0</v>
      </c>
      <c r="AF45" s="97">
        <f t="shared" si="14"/>
        <v>0</v>
      </c>
    </row>
    <row r="46" spans="1:32" ht="16.149999999999999" customHeight="1" x14ac:dyDescent="0.2">
      <c r="A46" s="49">
        <v>40</v>
      </c>
      <c r="B46" s="50" t="s">
        <v>45</v>
      </c>
      <c r="C46" s="272">
        <f>'8_2.1.18 SIS'!AW46</f>
        <v>0</v>
      </c>
      <c r="D46" s="51">
        <f>'Source Data'!O46</f>
        <v>8148.3852941270825</v>
      </c>
      <c r="E46" s="80">
        <f t="shared" si="4"/>
        <v>0</v>
      </c>
      <c r="F46" s="80">
        <v>659.21180998497243</v>
      </c>
      <c r="G46" s="80">
        <f t="shared" si="15"/>
        <v>0</v>
      </c>
      <c r="H46" s="291"/>
      <c r="I46" s="51">
        <f>'Source Data'!I46</f>
        <v>644.48181238686641</v>
      </c>
      <c r="J46" s="80">
        <f t="shared" si="5"/>
        <v>0</v>
      </c>
      <c r="K46" s="291"/>
      <c r="L46" s="51">
        <f>'Source Data'!J46</f>
        <v>175.76776701459988</v>
      </c>
      <c r="M46" s="80">
        <f t="shared" si="6"/>
        <v>0</v>
      </c>
      <c r="N46" s="291"/>
      <c r="O46" s="51">
        <f>'Source Data'!K46</f>
        <v>4394.194175364998</v>
      </c>
      <c r="P46" s="80">
        <f t="shared" si="7"/>
        <v>0</v>
      </c>
      <c r="Q46" s="291"/>
      <c r="R46" s="51">
        <f>'Source Data'!L46</f>
        <v>1757.6776701459989</v>
      </c>
      <c r="S46" s="80">
        <f t="shared" si="8"/>
        <v>0</v>
      </c>
      <c r="T46" s="94">
        <v>0</v>
      </c>
      <c r="U46" s="51"/>
      <c r="V46" s="51"/>
      <c r="W46" s="52">
        <f t="shared" si="9"/>
        <v>0</v>
      </c>
      <c r="X46" s="94">
        <f t="shared" si="2"/>
        <v>0</v>
      </c>
      <c r="Y46" s="80">
        <f t="shared" si="10"/>
        <v>0</v>
      </c>
      <c r="Z46" s="94">
        <f t="shared" si="11"/>
        <v>0</v>
      </c>
      <c r="AA46" s="51"/>
      <c r="AB46" s="94">
        <f t="shared" si="12"/>
        <v>0</v>
      </c>
      <c r="AC46" s="53"/>
      <c r="AD46" s="51">
        <f t="shared" si="13"/>
        <v>0</v>
      </c>
      <c r="AE46" s="95">
        <f t="shared" si="16"/>
        <v>0</v>
      </c>
      <c r="AF46" s="95">
        <f t="shared" si="14"/>
        <v>0</v>
      </c>
    </row>
    <row r="47" spans="1:32" ht="16.149999999999999" customHeight="1" x14ac:dyDescent="0.2">
      <c r="A47" s="58">
        <v>41</v>
      </c>
      <c r="B47" s="59" t="s">
        <v>46</v>
      </c>
      <c r="C47" s="270">
        <f>'8_2.1.18 SIS'!AW47</f>
        <v>0</v>
      </c>
      <c r="D47" s="60">
        <f>'Source Data'!O47</f>
        <v>11495.027173471952</v>
      </c>
      <c r="E47" s="65">
        <f t="shared" si="4"/>
        <v>0</v>
      </c>
      <c r="F47" s="65">
        <v>659.21180998497243</v>
      </c>
      <c r="G47" s="65">
        <f t="shared" si="15"/>
        <v>0</v>
      </c>
      <c r="H47" s="289"/>
      <c r="I47" s="60">
        <f>'Source Data'!I47</f>
        <v>378.64303242739538</v>
      </c>
      <c r="J47" s="65">
        <f t="shared" si="5"/>
        <v>0</v>
      </c>
      <c r="K47" s="289"/>
      <c r="L47" s="60">
        <f>'Source Data'!J47</f>
        <v>103.26628157110781</v>
      </c>
      <c r="M47" s="65">
        <f t="shared" si="6"/>
        <v>0</v>
      </c>
      <c r="N47" s="289"/>
      <c r="O47" s="60">
        <f>'Source Data'!K47</f>
        <v>2581.6570392776953</v>
      </c>
      <c r="P47" s="65">
        <f t="shared" si="7"/>
        <v>0</v>
      </c>
      <c r="Q47" s="289"/>
      <c r="R47" s="60">
        <f>'Source Data'!L47</f>
        <v>1032.6628157110781</v>
      </c>
      <c r="S47" s="65">
        <f t="shared" si="8"/>
        <v>0</v>
      </c>
      <c r="T47" s="92">
        <v>0</v>
      </c>
      <c r="U47" s="60"/>
      <c r="V47" s="60"/>
      <c r="W47" s="61">
        <f t="shared" si="9"/>
        <v>0</v>
      </c>
      <c r="X47" s="92">
        <f t="shared" si="2"/>
        <v>0</v>
      </c>
      <c r="Y47" s="65">
        <f t="shared" si="10"/>
        <v>0</v>
      </c>
      <c r="Z47" s="92">
        <f t="shared" si="11"/>
        <v>0</v>
      </c>
      <c r="AA47" s="60"/>
      <c r="AB47" s="92">
        <f t="shared" si="12"/>
        <v>0</v>
      </c>
      <c r="AC47" s="60"/>
      <c r="AD47" s="60">
        <f t="shared" si="13"/>
        <v>0</v>
      </c>
      <c r="AE47" s="92">
        <f t="shared" si="16"/>
        <v>0</v>
      </c>
      <c r="AF47" s="96">
        <f t="shared" si="14"/>
        <v>0</v>
      </c>
    </row>
    <row r="48" spans="1:32" ht="16.149999999999999" customHeight="1" x14ac:dyDescent="0.2">
      <c r="A48" s="54">
        <v>42</v>
      </c>
      <c r="B48" s="55" t="s">
        <v>47</v>
      </c>
      <c r="C48" s="271">
        <f>'8_2.1.18 SIS'!AW48</f>
        <v>0</v>
      </c>
      <c r="D48" s="56">
        <f>'Source Data'!O48</f>
        <v>8067.0126645330765</v>
      </c>
      <c r="E48" s="74">
        <f t="shared" si="4"/>
        <v>0</v>
      </c>
      <c r="F48" s="74">
        <v>659.21180998497243</v>
      </c>
      <c r="G48" s="74">
        <f t="shared" si="15"/>
        <v>0</v>
      </c>
      <c r="H48" s="290"/>
      <c r="I48" s="56">
        <f>'Source Data'!I48</f>
        <v>585.87981046741402</v>
      </c>
      <c r="J48" s="74">
        <f t="shared" si="5"/>
        <v>0</v>
      </c>
      <c r="K48" s="290"/>
      <c r="L48" s="56">
        <f>'Source Data'!J48</f>
        <v>159.78540285474929</v>
      </c>
      <c r="M48" s="74">
        <f t="shared" si="6"/>
        <v>0</v>
      </c>
      <c r="N48" s="290"/>
      <c r="O48" s="56">
        <f>'Source Data'!K48</f>
        <v>3994.6350713687325</v>
      </c>
      <c r="P48" s="74">
        <f t="shared" si="7"/>
        <v>0</v>
      </c>
      <c r="Q48" s="290"/>
      <c r="R48" s="56">
        <f>'Source Data'!L48</f>
        <v>1597.8540285474928</v>
      </c>
      <c r="S48" s="74">
        <f t="shared" si="8"/>
        <v>0</v>
      </c>
      <c r="T48" s="93">
        <v>0</v>
      </c>
      <c r="U48" s="56"/>
      <c r="V48" s="56"/>
      <c r="W48" s="57">
        <f t="shared" si="9"/>
        <v>0</v>
      </c>
      <c r="X48" s="93">
        <f t="shared" si="2"/>
        <v>0</v>
      </c>
      <c r="Y48" s="74">
        <f t="shared" si="10"/>
        <v>0</v>
      </c>
      <c r="Z48" s="93">
        <f t="shared" si="11"/>
        <v>0</v>
      </c>
      <c r="AA48" s="56"/>
      <c r="AB48" s="93">
        <f t="shared" si="12"/>
        <v>0</v>
      </c>
      <c r="AC48" s="56"/>
      <c r="AD48" s="56">
        <f t="shared" si="13"/>
        <v>0</v>
      </c>
      <c r="AE48" s="93">
        <f t="shared" si="16"/>
        <v>0</v>
      </c>
      <c r="AF48" s="97">
        <f t="shared" si="14"/>
        <v>0</v>
      </c>
    </row>
    <row r="49" spans="1:32" ht="16.149999999999999" customHeight="1" x14ac:dyDescent="0.2">
      <c r="A49" s="54">
        <v>43</v>
      </c>
      <c r="B49" s="55" t="s">
        <v>48</v>
      </c>
      <c r="C49" s="271">
        <f>'8_2.1.18 SIS'!AW49</f>
        <v>0</v>
      </c>
      <c r="D49" s="56">
        <f>'Source Data'!O49</f>
        <v>8238.9592260226855</v>
      </c>
      <c r="E49" s="74">
        <f t="shared" si="4"/>
        <v>0</v>
      </c>
      <c r="F49" s="74">
        <v>659.21180998497243</v>
      </c>
      <c r="G49" s="74">
        <f t="shared" si="15"/>
        <v>0</v>
      </c>
      <c r="H49" s="290"/>
      <c r="I49" s="56">
        <f>'Source Data'!I49</f>
        <v>687.72808854852053</v>
      </c>
      <c r="J49" s="74">
        <f t="shared" si="5"/>
        <v>0</v>
      </c>
      <c r="K49" s="290"/>
      <c r="L49" s="56">
        <f>'Source Data'!J49</f>
        <v>187.56220596777831</v>
      </c>
      <c r="M49" s="74">
        <f t="shared" si="6"/>
        <v>0</v>
      </c>
      <c r="N49" s="290"/>
      <c r="O49" s="56">
        <f>'Source Data'!K49</f>
        <v>4689.0551491944589</v>
      </c>
      <c r="P49" s="74">
        <f t="shared" si="7"/>
        <v>0</v>
      </c>
      <c r="Q49" s="290"/>
      <c r="R49" s="56">
        <f>'Source Data'!L49</f>
        <v>1875.6220596777835</v>
      </c>
      <c r="S49" s="74">
        <f t="shared" si="8"/>
        <v>0</v>
      </c>
      <c r="T49" s="93">
        <v>0</v>
      </c>
      <c r="U49" s="56"/>
      <c r="V49" s="56"/>
      <c r="W49" s="57">
        <f t="shared" si="9"/>
        <v>0</v>
      </c>
      <c r="X49" s="93">
        <f t="shared" si="2"/>
        <v>0</v>
      </c>
      <c r="Y49" s="74">
        <f t="shared" si="10"/>
        <v>0</v>
      </c>
      <c r="Z49" s="93">
        <f t="shared" si="11"/>
        <v>0</v>
      </c>
      <c r="AA49" s="56"/>
      <c r="AB49" s="93">
        <f t="shared" si="12"/>
        <v>0</v>
      </c>
      <c r="AC49" s="56"/>
      <c r="AD49" s="56">
        <f t="shared" si="13"/>
        <v>0</v>
      </c>
      <c r="AE49" s="93">
        <f t="shared" si="16"/>
        <v>0</v>
      </c>
      <c r="AF49" s="97">
        <f t="shared" si="14"/>
        <v>0</v>
      </c>
    </row>
    <row r="50" spans="1:32" ht="16.149999999999999" customHeight="1" x14ac:dyDescent="0.2">
      <c r="A50" s="54">
        <v>44</v>
      </c>
      <c r="B50" s="55" t="s">
        <v>49</v>
      </c>
      <c r="C50" s="271">
        <f>'8_2.1.18 SIS'!AW50</f>
        <v>0</v>
      </c>
      <c r="D50" s="56">
        <f>'Source Data'!O50</f>
        <v>8069.1235459226837</v>
      </c>
      <c r="E50" s="74">
        <f t="shared" si="4"/>
        <v>0</v>
      </c>
      <c r="F50" s="74">
        <v>659.21180998497243</v>
      </c>
      <c r="G50" s="74">
        <f t="shared" si="15"/>
        <v>0</v>
      </c>
      <c r="H50" s="290"/>
      <c r="I50" s="56">
        <f>'Source Data'!I50</f>
        <v>640.0242289674087</v>
      </c>
      <c r="J50" s="74">
        <f t="shared" si="5"/>
        <v>0</v>
      </c>
      <c r="K50" s="290"/>
      <c r="L50" s="56">
        <f>'Source Data'!J50</f>
        <v>174.5520624456569</v>
      </c>
      <c r="M50" s="74">
        <f t="shared" si="6"/>
        <v>0</v>
      </c>
      <c r="N50" s="290"/>
      <c r="O50" s="56">
        <f>'Source Data'!K50</f>
        <v>4363.8015611414239</v>
      </c>
      <c r="P50" s="74">
        <f t="shared" si="7"/>
        <v>0</v>
      </c>
      <c r="Q50" s="290"/>
      <c r="R50" s="56">
        <f>'Source Data'!L50</f>
        <v>1745.5206244565691</v>
      </c>
      <c r="S50" s="74">
        <f t="shared" si="8"/>
        <v>0</v>
      </c>
      <c r="T50" s="93">
        <v>0</v>
      </c>
      <c r="U50" s="56"/>
      <c r="V50" s="56"/>
      <c r="W50" s="57">
        <f t="shared" si="9"/>
        <v>0</v>
      </c>
      <c r="X50" s="93">
        <f t="shared" si="2"/>
        <v>0</v>
      </c>
      <c r="Y50" s="74">
        <f t="shared" si="10"/>
        <v>0</v>
      </c>
      <c r="Z50" s="93">
        <f t="shared" si="11"/>
        <v>0</v>
      </c>
      <c r="AA50" s="56"/>
      <c r="AB50" s="93">
        <f t="shared" si="12"/>
        <v>0</v>
      </c>
      <c r="AC50" s="56"/>
      <c r="AD50" s="56">
        <f t="shared" si="13"/>
        <v>0</v>
      </c>
      <c r="AE50" s="93">
        <f t="shared" si="16"/>
        <v>0</v>
      </c>
      <c r="AF50" s="97">
        <f t="shared" si="14"/>
        <v>0</v>
      </c>
    </row>
    <row r="51" spans="1:32" ht="16.149999999999999" customHeight="1" x14ac:dyDescent="0.2">
      <c r="A51" s="49">
        <v>45</v>
      </c>
      <c r="B51" s="50" t="s">
        <v>50</v>
      </c>
      <c r="C51" s="272">
        <f>'8_2.1.18 SIS'!AW51</f>
        <v>3</v>
      </c>
      <c r="D51" s="51">
        <f>'Source Data'!O51</f>
        <v>15337.693755907814</v>
      </c>
      <c r="E51" s="80">
        <f t="shared" si="4"/>
        <v>46013.081267723443</v>
      </c>
      <c r="F51" s="80">
        <v>659.21180998497243</v>
      </c>
      <c r="G51" s="80">
        <f t="shared" si="15"/>
        <v>1977.6354299549173</v>
      </c>
      <c r="H51" s="291"/>
      <c r="I51" s="51">
        <f>'Source Data'!I51</f>
        <v>332.43156845204078</v>
      </c>
      <c r="J51" s="80">
        <f t="shared" si="5"/>
        <v>0</v>
      </c>
      <c r="K51" s="291"/>
      <c r="L51" s="51">
        <f>'Source Data'!J51</f>
        <v>90.66315503237476</v>
      </c>
      <c r="M51" s="80">
        <f t="shared" si="6"/>
        <v>0</v>
      </c>
      <c r="N51" s="291"/>
      <c r="O51" s="51">
        <f>'Source Data'!K51</f>
        <v>2266.578875809369</v>
      </c>
      <c r="P51" s="80">
        <f t="shared" si="7"/>
        <v>0</v>
      </c>
      <c r="Q51" s="291"/>
      <c r="R51" s="51">
        <f>'Source Data'!L51</f>
        <v>906.63155032374766</v>
      </c>
      <c r="S51" s="80">
        <f t="shared" si="8"/>
        <v>0</v>
      </c>
      <c r="T51" s="94">
        <v>50257</v>
      </c>
      <c r="U51" s="51"/>
      <c r="V51" s="51"/>
      <c r="W51" s="52">
        <f t="shared" si="9"/>
        <v>0</v>
      </c>
      <c r="X51" s="94">
        <f t="shared" si="2"/>
        <v>50257</v>
      </c>
      <c r="Y51" s="80">
        <f t="shared" si="10"/>
        <v>-126</v>
      </c>
      <c r="Z51" s="94">
        <f t="shared" si="11"/>
        <v>50131</v>
      </c>
      <c r="AA51" s="51"/>
      <c r="AB51" s="94">
        <f t="shared" si="12"/>
        <v>50131</v>
      </c>
      <c r="AC51" s="53"/>
      <c r="AD51" s="51">
        <f t="shared" si="13"/>
        <v>50131</v>
      </c>
      <c r="AE51" s="95">
        <f t="shared" si="16"/>
        <v>4178</v>
      </c>
      <c r="AF51" s="95">
        <f t="shared" si="14"/>
        <v>50131</v>
      </c>
    </row>
    <row r="52" spans="1:32" ht="16.149999999999999" customHeight="1" x14ac:dyDescent="0.2">
      <c r="A52" s="58">
        <v>46</v>
      </c>
      <c r="B52" s="59" t="s">
        <v>51</v>
      </c>
      <c r="C52" s="270">
        <f>'8_2.1.18 SIS'!AW52</f>
        <v>0</v>
      </c>
      <c r="D52" s="60">
        <f>'Source Data'!O52</f>
        <v>7743.3752847367332</v>
      </c>
      <c r="E52" s="65">
        <f t="shared" si="4"/>
        <v>0</v>
      </c>
      <c r="F52" s="65">
        <v>659.21180998497243</v>
      </c>
      <c r="G52" s="65">
        <f t="shared" si="15"/>
        <v>0</v>
      </c>
      <c r="H52" s="289"/>
      <c r="I52" s="60">
        <f>'Source Data'!I52</f>
        <v>708.93963160759859</v>
      </c>
      <c r="J52" s="65">
        <f t="shared" si="5"/>
        <v>0</v>
      </c>
      <c r="K52" s="289"/>
      <c r="L52" s="60">
        <f>'Source Data'!J52</f>
        <v>193.3471722566178</v>
      </c>
      <c r="M52" s="65">
        <f t="shared" si="6"/>
        <v>0</v>
      </c>
      <c r="N52" s="289"/>
      <c r="O52" s="60">
        <f>'Source Data'!K52</f>
        <v>4833.6793064154454</v>
      </c>
      <c r="P52" s="65">
        <f t="shared" si="7"/>
        <v>0</v>
      </c>
      <c r="Q52" s="289"/>
      <c r="R52" s="60">
        <f>'Source Data'!L52</f>
        <v>1933.4717225661777</v>
      </c>
      <c r="S52" s="65">
        <f t="shared" si="8"/>
        <v>0</v>
      </c>
      <c r="T52" s="92">
        <v>0</v>
      </c>
      <c r="U52" s="60"/>
      <c r="V52" s="60"/>
      <c r="W52" s="61">
        <f t="shared" si="9"/>
        <v>0</v>
      </c>
      <c r="X52" s="92">
        <f t="shared" si="2"/>
        <v>0</v>
      </c>
      <c r="Y52" s="65">
        <f t="shared" si="10"/>
        <v>0</v>
      </c>
      <c r="Z52" s="92">
        <f t="shared" si="11"/>
        <v>0</v>
      </c>
      <c r="AA52" s="60"/>
      <c r="AB52" s="92">
        <f t="shared" si="12"/>
        <v>0</v>
      </c>
      <c r="AC52" s="60"/>
      <c r="AD52" s="60">
        <f t="shared" si="13"/>
        <v>0</v>
      </c>
      <c r="AE52" s="92">
        <f t="shared" si="16"/>
        <v>0</v>
      </c>
      <c r="AF52" s="96">
        <f t="shared" si="14"/>
        <v>0</v>
      </c>
    </row>
    <row r="53" spans="1:32" ht="16.149999999999999" customHeight="1" x14ac:dyDescent="0.2">
      <c r="A53" s="54">
        <v>47</v>
      </c>
      <c r="B53" s="55" t="s">
        <v>52</v>
      </c>
      <c r="C53" s="271">
        <f>'8_2.1.18 SIS'!AW53</f>
        <v>2</v>
      </c>
      <c r="D53" s="56">
        <f>'Source Data'!O53</f>
        <v>14983.304211175284</v>
      </c>
      <c r="E53" s="74">
        <f t="shared" si="4"/>
        <v>29966.608422350568</v>
      </c>
      <c r="F53" s="74">
        <v>659.21180998497243</v>
      </c>
      <c r="G53" s="74">
        <f t="shared" si="15"/>
        <v>1318.4236199699449</v>
      </c>
      <c r="H53" s="290"/>
      <c r="I53" s="56">
        <f>'Source Data'!I53</f>
        <v>340.85181534745152</v>
      </c>
      <c r="J53" s="74">
        <f t="shared" si="5"/>
        <v>0</v>
      </c>
      <c r="K53" s="290"/>
      <c r="L53" s="56">
        <f>'Source Data'!J53</f>
        <v>92.959586003850404</v>
      </c>
      <c r="M53" s="74">
        <f t="shared" si="6"/>
        <v>0</v>
      </c>
      <c r="N53" s="290"/>
      <c r="O53" s="56">
        <f>'Source Data'!K53</f>
        <v>2323.9896500962604</v>
      </c>
      <c r="P53" s="74">
        <f t="shared" si="7"/>
        <v>0</v>
      </c>
      <c r="Q53" s="290"/>
      <c r="R53" s="56">
        <f>'Source Data'!L53</f>
        <v>929.59586003850404</v>
      </c>
      <c r="S53" s="74">
        <f t="shared" si="8"/>
        <v>0</v>
      </c>
      <c r="T53" s="93">
        <v>33609</v>
      </c>
      <c r="U53" s="56"/>
      <c r="V53" s="56"/>
      <c r="W53" s="57">
        <f t="shared" si="9"/>
        <v>0</v>
      </c>
      <c r="X53" s="93">
        <f t="shared" si="2"/>
        <v>33609</v>
      </c>
      <c r="Y53" s="74">
        <f t="shared" si="10"/>
        <v>-84</v>
      </c>
      <c r="Z53" s="93">
        <f t="shared" si="11"/>
        <v>33525</v>
      </c>
      <c r="AA53" s="56"/>
      <c r="AB53" s="93">
        <f t="shared" si="12"/>
        <v>33525</v>
      </c>
      <c r="AC53" s="56"/>
      <c r="AD53" s="56">
        <f t="shared" si="13"/>
        <v>33525</v>
      </c>
      <c r="AE53" s="93">
        <f t="shared" si="16"/>
        <v>2794</v>
      </c>
      <c r="AF53" s="97">
        <f t="shared" si="14"/>
        <v>33525</v>
      </c>
    </row>
    <row r="54" spans="1:32" ht="16.149999999999999" customHeight="1" x14ac:dyDescent="0.2">
      <c r="A54" s="54">
        <v>48</v>
      </c>
      <c r="B54" s="55" t="s">
        <v>74</v>
      </c>
      <c r="C54" s="271">
        <f>'8_2.1.18 SIS'!AW54</f>
        <v>4</v>
      </c>
      <c r="D54" s="56">
        <f>'Source Data'!O54</f>
        <v>8282.2113864350213</v>
      </c>
      <c r="E54" s="74">
        <f t="shared" si="4"/>
        <v>33128.845545740085</v>
      </c>
      <c r="F54" s="74">
        <v>659.21180998497243</v>
      </c>
      <c r="G54" s="74">
        <f t="shared" si="15"/>
        <v>2636.8472399398897</v>
      </c>
      <c r="H54" s="290"/>
      <c r="I54" s="56">
        <f>'Source Data'!I54</f>
        <v>516.40353727376908</v>
      </c>
      <c r="J54" s="74">
        <f t="shared" si="5"/>
        <v>0</v>
      </c>
      <c r="K54" s="290"/>
      <c r="L54" s="56">
        <f>'Source Data'!J54</f>
        <v>140.83732834739155</v>
      </c>
      <c r="M54" s="74">
        <f t="shared" si="6"/>
        <v>0</v>
      </c>
      <c r="N54" s="290"/>
      <c r="O54" s="56">
        <f>'Source Data'!K54</f>
        <v>3520.9332086847894</v>
      </c>
      <c r="P54" s="74">
        <f t="shared" si="7"/>
        <v>0</v>
      </c>
      <c r="Q54" s="290"/>
      <c r="R54" s="56">
        <f>'Source Data'!L54</f>
        <v>1408.3732834739153</v>
      </c>
      <c r="S54" s="74">
        <f t="shared" si="8"/>
        <v>0</v>
      </c>
      <c r="T54" s="93">
        <v>40319</v>
      </c>
      <c r="U54" s="56"/>
      <c r="V54" s="56"/>
      <c r="W54" s="57">
        <f t="shared" si="9"/>
        <v>0</v>
      </c>
      <c r="X54" s="93">
        <f t="shared" si="2"/>
        <v>40319</v>
      </c>
      <c r="Y54" s="74">
        <f t="shared" si="10"/>
        <v>-101</v>
      </c>
      <c r="Z54" s="93">
        <f t="shared" si="11"/>
        <v>40218</v>
      </c>
      <c r="AA54" s="56"/>
      <c r="AB54" s="93">
        <f t="shared" si="12"/>
        <v>40218</v>
      </c>
      <c r="AC54" s="56"/>
      <c r="AD54" s="56">
        <f t="shared" si="13"/>
        <v>40218</v>
      </c>
      <c r="AE54" s="93">
        <f t="shared" si="16"/>
        <v>3352</v>
      </c>
      <c r="AF54" s="97">
        <f t="shared" si="14"/>
        <v>40218</v>
      </c>
    </row>
    <row r="55" spans="1:32" ht="16.149999999999999" customHeight="1" x14ac:dyDescent="0.2">
      <c r="A55" s="54">
        <v>49</v>
      </c>
      <c r="B55" s="55" t="s">
        <v>53</v>
      </c>
      <c r="C55" s="271">
        <f>'8_2.1.18 SIS'!AW55</f>
        <v>0</v>
      </c>
      <c r="D55" s="56">
        <f>'Source Data'!O55</f>
        <v>6591.5200632140222</v>
      </c>
      <c r="E55" s="74">
        <f t="shared" si="4"/>
        <v>0</v>
      </c>
      <c r="F55" s="74">
        <v>659.21180998497243</v>
      </c>
      <c r="G55" s="74">
        <f t="shared" si="15"/>
        <v>0</v>
      </c>
      <c r="H55" s="290"/>
      <c r="I55" s="56">
        <f>'Source Data'!I55</f>
        <v>660.79145627436594</v>
      </c>
      <c r="J55" s="74">
        <f t="shared" si="5"/>
        <v>0</v>
      </c>
      <c r="K55" s="290"/>
      <c r="L55" s="56">
        <f>'Source Data'!J55</f>
        <v>180.21585171119071</v>
      </c>
      <c r="M55" s="74">
        <f t="shared" si="6"/>
        <v>0</v>
      </c>
      <c r="N55" s="290"/>
      <c r="O55" s="56">
        <f>'Source Data'!K55</f>
        <v>4505.3962927797675</v>
      </c>
      <c r="P55" s="74">
        <f t="shared" si="7"/>
        <v>0</v>
      </c>
      <c r="Q55" s="290"/>
      <c r="R55" s="56">
        <f>'Source Data'!L55</f>
        <v>1802.158517111907</v>
      </c>
      <c r="S55" s="74">
        <f t="shared" si="8"/>
        <v>0</v>
      </c>
      <c r="T55" s="93">
        <v>0</v>
      </c>
      <c r="U55" s="56"/>
      <c r="V55" s="56"/>
      <c r="W55" s="57">
        <f t="shared" si="9"/>
        <v>0</v>
      </c>
      <c r="X55" s="93">
        <f t="shared" si="2"/>
        <v>0</v>
      </c>
      <c r="Y55" s="74">
        <f t="shared" si="10"/>
        <v>0</v>
      </c>
      <c r="Z55" s="93">
        <f t="shared" si="11"/>
        <v>0</v>
      </c>
      <c r="AA55" s="56"/>
      <c r="AB55" s="93">
        <f t="shared" si="12"/>
        <v>0</v>
      </c>
      <c r="AC55" s="56"/>
      <c r="AD55" s="56">
        <f t="shared" si="13"/>
        <v>0</v>
      </c>
      <c r="AE55" s="93">
        <f t="shared" si="16"/>
        <v>0</v>
      </c>
      <c r="AF55" s="97">
        <f t="shared" si="14"/>
        <v>0</v>
      </c>
    </row>
    <row r="56" spans="1:32" ht="16.149999999999999" customHeight="1" x14ac:dyDescent="0.2">
      <c r="A56" s="49">
        <v>50</v>
      </c>
      <c r="B56" s="50" t="s">
        <v>54</v>
      </c>
      <c r="C56" s="272">
        <f>'8_2.1.18 SIS'!AW56</f>
        <v>0</v>
      </c>
      <c r="D56" s="51">
        <f>'Source Data'!O56</f>
        <v>7594.2487437121554</v>
      </c>
      <c r="E56" s="80">
        <f t="shared" si="4"/>
        <v>0</v>
      </c>
      <c r="F56" s="80">
        <v>659.21180998497243</v>
      </c>
      <c r="G56" s="80">
        <f t="shared" si="15"/>
        <v>0</v>
      </c>
      <c r="H56" s="291"/>
      <c r="I56" s="51">
        <f>'Source Data'!I56</f>
        <v>638.95176727517901</v>
      </c>
      <c r="J56" s="80">
        <f t="shared" si="5"/>
        <v>0</v>
      </c>
      <c r="K56" s="291"/>
      <c r="L56" s="51">
        <f>'Source Data'!J56</f>
        <v>174.25957289323065</v>
      </c>
      <c r="M56" s="80">
        <f t="shared" si="6"/>
        <v>0</v>
      </c>
      <c r="N56" s="291"/>
      <c r="O56" s="51">
        <f>'Source Data'!K56</f>
        <v>4356.4893223307663</v>
      </c>
      <c r="P56" s="80">
        <f t="shared" si="7"/>
        <v>0</v>
      </c>
      <c r="Q56" s="291"/>
      <c r="R56" s="51">
        <f>'Source Data'!L56</f>
        <v>1742.5957289323062</v>
      </c>
      <c r="S56" s="80">
        <f t="shared" si="8"/>
        <v>0</v>
      </c>
      <c r="T56" s="94">
        <v>0</v>
      </c>
      <c r="U56" s="51"/>
      <c r="V56" s="51"/>
      <c r="W56" s="52">
        <f t="shared" si="9"/>
        <v>0</v>
      </c>
      <c r="X56" s="94">
        <f t="shared" si="2"/>
        <v>0</v>
      </c>
      <c r="Y56" s="80">
        <f t="shared" si="10"/>
        <v>0</v>
      </c>
      <c r="Z56" s="94">
        <f t="shared" si="11"/>
        <v>0</v>
      </c>
      <c r="AA56" s="51"/>
      <c r="AB56" s="94">
        <f t="shared" si="12"/>
        <v>0</v>
      </c>
      <c r="AC56" s="53"/>
      <c r="AD56" s="51">
        <f t="shared" si="13"/>
        <v>0</v>
      </c>
      <c r="AE56" s="95">
        <f t="shared" si="16"/>
        <v>0</v>
      </c>
      <c r="AF56" s="95">
        <f t="shared" si="14"/>
        <v>0</v>
      </c>
    </row>
    <row r="57" spans="1:32" ht="16.149999999999999" customHeight="1" x14ac:dyDescent="0.2">
      <c r="A57" s="58">
        <v>51</v>
      </c>
      <c r="B57" s="59" t="s">
        <v>55</v>
      </c>
      <c r="C57" s="270">
        <f>'8_2.1.18 SIS'!AW57</f>
        <v>2</v>
      </c>
      <c r="D57" s="60">
        <f>'Source Data'!O57</f>
        <v>7843.0769154997215</v>
      </c>
      <c r="E57" s="65">
        <f t="shared" si="4"/>
        <v>15686.153830999443</v>
      </c>
      <c r="F57" s="65">
        <v>659.21180998497243</v>
      </c>
      <c r="G57" s="65">
        <f t="shared" si="15"/>
        <v>1318.4236199699449</v>
      </c>
      <c r="H57" s="289"/>
      <c r="I57" s="60">
        <f>'Source Data'!I57</f>
        <v>570.93395934473472</v>
      </c>
      <c r="J57" s="65">
        <f t="shared" si="5"/>
        <v>0</v>
      </c>
      <c r="K57" s="289"/>
      <c r="L57" s="60">
        <f>'Source Data'!J57</f>
        <v>155.70926163947308</v>
      </c>
      <c r="M57" s="65">
        <f t="shared" si="6"/>
        <v>0</v>
      </c>
      <c r="N57" s="289"/>
      <c r="O57" s="60">
        <f>'Source Data'!K57</f>
        <v>3892.7315409868274</v>
      </c>
      <c r="P57" s="65">
        <f t="shared" si="7"/>
        <v>0</v>
      </c>
      <c r="Q57" s="289"/>
      <c r="R57" s="60">
        <f>'Source Data'!L57</f>
        <v>1557.0926163947308</v>
      </c>
      <c r="S57" s="65">
        <f t="shared" si="8"/>
        <v>0</v>
      </c>
      <c r="T57" s="92">
        <v>17576</v>
      </c>
      <c r="U57" s="60"/>
      <c r="V57" s="60"/>
      <c r="W57" s="61">
        <f t="shared" si="9"/>
        <v>0</v>
      </c>
      <c r="X57" s="92">
        <f t="shared" si="2"/>
        <v>17576</v>
      </c>
      <c r="Y57" s="65">
        <f t="shared" si="10"/>
        <v>-44</v>
      </c>
      <c r="Z57" s="92">
        <f t="shared" si="11"/>
        <v>17532</v>
      </c>
      <c r="AA57" s="60"/>
      <c r="AB57" s="92">
        <f t="shared" si="12"/>
        <v>17532</v>
      </c>
      <c r="AC57" s="60"/>
      <c r="AD57" s="60">
        <f t="shared" si="13"/>
        <v>17532</v>
      </c>
      <c r="AE57" s="92">
        <f t="shared" si="16"/>
        <v>1461</v>
      </c>
      <c r="AF57" s="96">
        <f t="shared" si="14"/>
        <v>17532</v>
      </c>
    </row>
    <row r="58" spans="1:32" ht="16.149999999999999" customHeight="1" x14ac:dyDescent="0.2">
      <c r="A58" s="54">
        <v>52</v>
      </c>
      <c r="B58" s="55" t="s">
        <v>56</v>
      </c>
      <c r="C58" s="271">
        <f>'8_2.1.18 SIS'!AW58</f>
        <v>0</v>
      </c>
      <c r="D58" s="56">
        <f>'Source Data'!O58</f>
        <v>9743.5154354861861</v>
      </c>
      <c r="E58" s="74">
        <f t="shared" si="4"/>
        <v>0</v>
      </c>
      <c r="F58" s="74">
        <v>659.21180998497243</v>
      </c>
      <c r="G58" s="74">
        <f t="shared" si="15"/>
        <v>0</v>
      </c>
      <c r="H58" s="290"/>
      <c r="I58" s="56">
        <f>'Source Data'!I58</f>
        <v>601.39043740535396</v>
      </c>
      <c r="J58" s="74">
        <f t="shared" si="5"/>
        <v>0</v>
      </c>
      <c r="K58" s="290"/>
      <c r="L58" s="56">
        <f>'Source Data'!J58</f>
        <v>164.01557383782384</v>
      </c>
      <c r="M58" s="74">
        <f t="shared" si="6"/>
        <v>0</v>
      </c>
      <c r="N58" s="290"/>
      <c r="O58" s="56">
        <f>'Source Data'!K58</f>
        <v>4100.3893459455958</v>
      </c>
      <c r="P58" s="74">
        <f t="shared" si="7"/>
        <v>0</v>
      </c>
      <c r="Q58" s="290"/>
      <c r="R58" s="56">
        <f>'Source Data'!L58</f>
        <v>1640.1557383782383</v>
      </c>
      <c r="S58" s="74">
        <f t="shared" si="8"/>
        <v>0</v>
      </c>
      <c r="T58" s="93">
        <v>0</v>
      </c>
      <c r="U58" s="56"/>
      <c r="V58" s="56"/>
      <c r="W58" s="57">
        <f t="shared" si="9"/>
        <v>0</v>
      </c>
      <c r="X58" s="93">
        <f t="shared" si="2"/>
        <v>0</v>
      </c>
      <c r="Y58" s="74">
        <f t="shared" si="10"/>
        <v>0</v>
      </c>
      <c r="Z58" s="93">
        <f t="shared" si="11"/>
        <v>0</v>
      </c>
      <c r="AA58" s="56"/>
      <c r="AB58" s="93">
        <f t="shared" si="12"/>
        <v>0</v>
      </c>
      <c r="AC58" s="56"/>
      <c r="AD58" s="56">
        <f t="shared" si="13"/>
        <v>0</v>
      </c>
      <c r="AE58" s="93">
        <f t="shared" si="16"/>
        <v>0</v>
      </c>
      <c r="AF58" s="97">
        <f t="shared" si="14"/>
        <v>0</v>
      </c>
    </row>
    <row r="59" spans="1:32" ht="16.149999999999999" customHeight="1" x14ac:dyDescent="0.2">
      <c r="A59" s="54">
        <v>53</v>
      </c>
      <c r="B59" s="55" t="s">
        <v>57</v>
      </c>
      <c r="C59" s="271">
        <f>'8_2.1.18 SIS'!AW59</f>
        <v>0</v>
      </c>
      <c r="D59" s="56">
        <f>'Source Data'!O59</f>
        <v>6655.0358891865671</v>
      </c>
      <c r="E59" s="74">
        <f t="shared" si="4"/>
        <v>0</v>
      </c>
      <c r="F59" s="74">
        <v>659.21180998497243</v>
      </c>
      <c r="G59" s="74">
        <f t="shared" si="15"/>
        <v>0</v>
      </c>
      <c r="H59" s="290"/>
      <c r="I59" s="56">
        <f>'Source Data'!I59</f>
        <v>663.32493479155164</v>
      </c>
      <c r="J59" s="74">
        <f t="shared" si="5"/>
        <v>0</v>
      </c>
      <c r="K59" s="290"/>
      <c r="L59" s="56">
        <f>'Source Data'!J59</f>
        <v>180.90680039769586</v>
      </c>
      <c r="M59" s="74">
        <f t="shared" si="6"/>
        <v>0</v>
      </c>
      <c r="N59" s="290"/>
      <c r="O59" s="56">
        <f>'Source Data'!K59</f>
        <v>4522.670009942397</v>
      </c>
      <c r="P59" s="74">
        <f t="shared" si="7"/>
        <v>0</v>
      </c>
      <c r="Q59" s="290"/>
      <c r="R59" s="56">
        <f>'Source Data'!L59</f>
        <v>1809.0680039769588</v>
      </c>
      <c r="S59" s="74">
        <f t="shared" si="8"/>
        <v>0</v>
      </c>
      <c r="T59" s="93">
        <v>0</v>
      </c>
      <c r="U59" s="56"/>
      <c r="V59" s="56"/>
      <c r="W59" s="57">
        <f t="shared" si="9"/>
        <v>0</v>
      </c>
      <c r="X59" s="93">
        <f t="shared" si="2"/>
        <v>0</v>
      </c>
      <c r="Y59" s="74">
        <f t="shared" si="10"/>
        <v>0</v>
      </c>
      <c r="Z59" s="93">
        <f t="shared" si="11"/>
        <v>0</v>
      </c>
      <c r="AA59" s="56"/>
      <c r="AB59" s="93">
        <f t="shared" si="12"/>
        <v>0</v>
      </c>
      <c r="AC59" s="56"/>
      <c r="AD59" s="56">
        <f t="shared" si="13"/>
        <v>0</v>
      </c>
      <c r="AE59" s="93">
        <f t="shared" si="16"/>
        <v>0</v>
      </c>
      <c r="AF59" s="97">
        <f t="shared" si="14"/>
        <v>0</v>
      </c>
    </row>
    <row r="60" spans="1:32" ht="16.149999999999999" customHeight="1" x14ac:dyDescent="0.2">
      <c r="A60" s="54">
        <v>54</v>
      </c>
      <c r="B60" s="55" t="s">
        <v>58</v>
      </c>
      <c r="C60" s="271">
        <f>'8_2.1.18 SIS'!AW60</f>
        <v>0</v>
      </c>
      <c r="D60" s="56">
        <f>'Source Data'!O60</f>
        <v>8974.1350415334582</v>
      </c>
      <c r="E60" s="74">
        <f t="shared" si="4"/>
        <v>0</v>
      </c>
      <c r="F60" s="74">
        <v>659.21180998497243</v>
      </c>
      <c r="G60" s="74">
        <f t="shared" si="15"/>
        <v>0</v>
      </c>
      <c r="H60" s="290"/>
      <c r="I60" s="56">
        <f>'Source Data'!I60</f>
        <v>583.70660052312871</v>
      </c>
      <c r="J60" s="74">
        <f t="shared" si="5"/>
        <v>0</v>
      </c>
      <c r="K60" s="290"/>
      <c r="L60" s="56">
        <f>'Source Data'!J60</f>
        <v>159.19270923358056</v>
      </c>
      <c r="M60" s="74">
        <f t="shared" si="6"/>
        <v>0</v>
      </c>
      <c r="N60" s="290"/>
      <c r="O60" s="56">
        <f>'Source Data'!K60</f>
        <v>3979.8177308395143</v>
      </c>
      <c r="P60" s="74">
        <f t="shared" si="7"/>
        <v>0</v>
      </c>
      <c r="Q60" s="290"/>
      <c r="R60" s="56">
        <f>'Source Data'!L60</f>
        <v>1591.9270923358056</v>
      </c>
      <c r="S60" s="74">
        <f t="shared" si="8"/>
        <v>0</v>
      </c>
      <c r="T60" s="93">
        <v>0</v>
      </c>
      <c r="U60" s="56"/>
      <c r="V60" s="56"/>
      <c r="W60" s="57">
        <f t="shared" si="9"/>
        <v>0</v>
      </c>
      <c r="X60" s="93">
        <f t="shared" si="2"/>
        <v>0</v>
      </c>
      <c r="Y60" s="74">
        <f t="shared" si="10"/>
        <v>0</v>
      </c>
      <c r="Z60" s="93">
        <f t="shared" si="11"/>
        <v>0</v>
      </c>
      <c r="AA60" s="56"/>
      <c r="AB60" s="93">
        <f t="shared" si="12"/>
        <v>0</v>
      </c>
      <c r="AC60" s="56"/>
      <c r="AD60" s="56">
        <f t="shared" si="13"/>
        <v>0</v>
      </c>
      <c r="AE60" s="93">
        <f t="shared" si="16"/>
        <v>0</v>
      </c>
      <c r="AF60" s="97">
        <f t="shared" si="14"/>
        <v>0</v>
      </c>
    </row>
    <row r="61" spans="1:32" ht="16.149999999999999" customHeight="1" x14ac:dyDescent="0.2">
      <c r="A61" s="49">
        <v>55</v>
      </c>
      <c r="B61" s="50" t="s">
        <v>59</v>
      </c>
      <c r="C61" s="272">
        <f>'8_2.1.18 SIS'!AW61</f>
        <v>43</v>
      </c>
      <c r="D61" s="51">
        <f>'Source Data'!O61</f>
        <v>7409.5836472239644</v>
      </c>
      <c r="E61" s="80">
        <f t="shared" si="4"/>
        <v>318612.09683063044</v>
      </c>
      <c r="F61" s="80">
        <v>659.21180998497243</v>
      </c>
      <c r="G61" s="80">
        <f t="shared" si="15"/>
        <v>28346.107829353816</v>
      </c>
      <c r="H61" s="291"/>
      <c r="I61" s="51">
        <f>'Source Data'!I61</f>
        <v>593.48544210889816</v>
      </c>
      <c r="J61" s="80">
        <f t="shared" si="5"/>
        <v>0</v>
      </c>
      <c r="K61" s="291"/>
      <c r="L61" s="51">
        <f>'Source Data'!J61</f>
        <v>161.8596660296995</v>
      </c>
      <c r="M61" s="80">
        <f t="shared" si="6"/>
        <v>0</v>
      </c>
      <c r="N61" s="291"/>
      <c r="O61" s="51">
        <f>'Source Data'!K61</f>
        <v>4046.4916507424882</v>
      </c>
      <c r="P61" s="80">
        <f t="shared" si="7"/>
        <v>0</v>
      </c>
      <c r="Q61" s="291"/>
      <c r="R61" s="51">
        <f>'Source Data'!L61</f>
        <v>1618.596660296995</v>
      </c>
      <c r="S61" s="80">
        <f t="shared" si="8"/>
        <v>0</v>
      </c>
      <c r="T61" s="94">
        <v>409274</v>
      </c>
      <c r="U61" s="51"/>
      <c r="V61" s="51"/>
      <c r="W61" s="52">
        <f t="shared" si="9"/>
        <v>0</v>
      </c>
      <c r="X61" s="94">
        <f t="shared" si="2"/>
        <v>409274</v>
      </c>
      <c r="Y61" s="80">
        <f t="shared" si="10"/>
        <v>-1023</v>
      </c>
      <c r="Z61" s="94">
        <f t="shared" si="11"/>
        <v>408251</v>
      </c>
      <c r="AA61" s="51"/>
      <c r="AB61" s="94">
        <f t="shared" si="12"/>
        <v>408251</v>
      </c>
      <c r="AC61" s="53"/>
      <c r="AD61" s="51">
        <f t="shared" si="13"/>
        <v>408251</v>
      </c>
      <c r="AE61" s="95">
        <f t="shared" si="16"/>
        <v>34021</v>
      </c>
      <c r="AF61" s="95">
        <f t="shared" si="14"/>
        <v>408251</v>
      </c>
    </row>
    <row r="62" spans="1:32" ht="16.149999999999999" customHeight="1" x14ac:dyDescent="0.2">
      <c r="A62" s="58">
        <v>56</v>
      </c>
      <c r="B62" s="59" t="s">
        <v>60</v>
      </c>
      <c r="C62" s="270">
        <f>'8_2.1.18 SIS'!AW62</f>
        <v>0</v>
      </c>
      <c r="D62" s="60">
        <f>'Source Data'!O62</f>
        <v>8598.5057022009514</v>
      </c>
      <c r="E62" s="65">
        <f t="shared" si="4"/>
        <v>0</v>
      </c>
      <c r="F62" s="65">
        <v>659.21180998497243</v>
      </c>
      <c r="G62" s="65">
        <f t="shared" si="15"/>
        <v>0</v>
      </c>
      <c r="H62" s="289"/>
      <c r="I62" s="60">
        <f>'Source Data'!I62</f>
        <v>665.40831600253398</v>
      </c>
      <c r="J62" s="65">
        <f t="shared" si="5"/>
        <v>0</v>
      </c>
      <c r="K62" s="289"/>
      <c r="L62" s="60">
        <f>'Source Data'!J62</f>
        <v>181.4749952734183</v>
      </c>
      <c r="M62" s="65">
        <f t="shared" si="6"/>
        <v>0</v>
      </c>
      <c r="N62" s="289"/>
      <c r="O62" s="60">
        <f>'Source Data'!K62</f>
        <v>4536.8748818354579</v>
      </c>
      <c r="P62" s="65">
        <f t="shared" si="7"/>
        <v>0</v>
      </c>
      <c r="Q62" s="289"/>
      <c r="R62" s="60">
        <f>'Source Data'!L62</f>
        <v>1814.7499527341834</v>
      </c>
      <c r="S62" s="65">
        <f t="shared" si="8"/>
        <v>0</v>
      </c>
      <c r="T62" s="92">
        <v>0</v>
      </c>
      <c r="U62" s="60"/>
      <c r="V62" s="60"/>
      <c r="W62" s="61">
        <f t="shared" si="9"/>
        <v>0</v>
      </c>
      <c r="X62" s="92">
        <f t="shared" si="2"/>
        <v>0</v>
      </c>
      <c r="Y62" s="65">
        <f t="shared" si="10"/>
        <v>0</v>
      </c>
      <c r="Z62" s="92">
        <f t="shared" si="11"/>
        <v>0</v>
      </c>
      <c r="AA62" s="60"/>
      <c r="AB62" s="92">
        <f t="shared" si="12"/>
        <v>0</v>
      </c>
      <c r="AC62" s="60"/>
      <c r="AD62" s="60">
        <f t="shared" si="13"/>
        <v>0</v>
      </c>
      <c r="AE62" s="92">
        <f t="shared" si="16"/>
        <v>0</v>
      </c>
      <c r="AF62" s="96">
        <f t="shared" si="14"/>
        <v>0</v>
      </c>
    </row>
    <row r="63" spans="1:32" ht="16.149999999999999" customHeight="1" x14ac:dyDescent="0.2">
      <c r="A63" s="54">
        <v>57</v>
      </c>
      <c r="B63" s="55" t="s">
        <v>61</v>
      </c>
      <c r="C63" s="271">
        <f>'8_2.1.18 SIS'!AW63</f>
        <v>0</v>
      </c>
      <c r="D63" s="56">
        <f>'Source Data'!O63</f>
        <v>6666.900802271065</v>
      </c>
      <c r="E63" s="74">
        <f t="shared" si="4"/>
        <v>0</v>
      </c>
      <c r="F63" s="74">
        <v>659.21180998497243</v>
      </c>
      <c r="G63" s="74">
        <f t="shared" si="15"/>
        <v>0</v>
      </c>
      <c r="H63" s="290"/>
      <c r="I63" s="56">
        <f>'Source Data'!I63</f>
        <v>666.15521612667408</v>
      </c>
      <c r="J63" s="74">
        <f t="shared" si="5"/>
        <v>0</v>
      </c>
      <c r="K63" s="290"/>
      <c r="L63" s="56">
        <f>'Source Data'!J63</f>
        <v>181.67869530727472</v>
      </c>
      <c r="M63" s="74">
        <f t="shared" si="6"/>
        <v>0</v>
      </c>
      <c r="N63" s="290"/>
      <c r="O63" s="56">
        <f>'Source Data'!K63</f>
        <v>4541.967382681868</v>
      </c>
      <c r="P63" s="74">
        <f t="shared" si="7"/>
        <v>0</v>
      </c>
      <c r="Q63" s="290"/>
      <c r="R63" s="56">
        <f>'Source Data'!L63</f>
        <v>1816.7869530727471</v>
      </c>
      <c r="S63" s="74">
        <f t="shared" si="8"/>
        <v>0</v>
      </c>
      <c r="T63" s="93">
        <v>0</v>
      </c>
      <c r="U63" s="56"/>
      <c r="V63" s="56"/>
      <c r="W63" s="57">
        <f t="shared" si="9"/>
        <v>0</v>
      </c>
      <c r="X63" s="93">
        <f t="shared" si="2"/>
        <v>0</v>
      </c>
      <c r="Y63" s="74">
        <f t="shared" si="10"/>
        <v>0</v>
      </c>
      <c r="Z63" s="93">
        <f t="shared" si="11"/>
        <v>0</v>
      </c>
      <c r="AA63" s="56"/>
      <c r="AB63" s="93">
        <f t="shared" si="12"/>
        <v>0</v>
      </c>
      <c r="AC63" s="56"/>
      <c r="AD63" s="56">
        <f t="shared" si="13"/>
        <v>0</v>
      </c>
      <c r="AE63" s="93">
        <f t="shared" si="16"/>
        <v>0</v>
      </c>
      <c r="AF63" s="97">
        <f t="shared" si="14"/>
        <v>0</v>
      </c>
    </row>
    <row r="64" spans="1:32" ht="16.149999999999999" customHeight="1" x14ac:dyDescent="0.2">
      <c r="A64" s="54">
        <v>58</v>
      </c>
      <c r="B64" s="55" t="s">
        <v>62</v>
      </c>
      <c r="C64" s="271">
        <f>'8_2.1.18 SIS'!AW64</f>
        <v>1</v>
      </c>
      <c r="D64" s="56">
        <f>'Source Data'!O64</f>
        <v>6876.2452334446507</v>
      </c>
      <c r="E64" s="74">
        <f t="shared" si="4"/>
        <v>6876.2452334446507</v>
      </c>
      <c r="F64" s="74">
        <v>659.21180998497243</v>
      </c>
      <c r="G64" s="74">
        <f t="shared" si="15"/>
        <v>659.21180998497243</v>
      </c>
      <c r="H64" s="290"/>
      <c r="I64" s="56">
        <f>'Source Data'!I64</f>
        <v>740.81098599764084</v>
      </c>
      <c r="J64" s="74">
        <f t="shared" si="5"/>
        <v>0</v>
      </c>
      <c r="K64" s="290"/>
      <c r="L64" s="56">
        <f>'Source Data'!J64</f>
        <v>202.03935981753844</v>
      </c>
      <c r="M64" s="74">
        <f t="shared" si="6"/>
        <v>0</v>
      </c>
      <c r="N64" s="290"/>
      <c r="O64" s="56">
        <f>'Source Data'!K64</f>
        <v>5050.9839954384606</v>
      </c>
      <c r="P64" s="74">
        <f t="shared" si="7"/>
        <v>0</v>
      </c>
      <c r="Q64" s="290"/>
      <c r="R64" s="56">
        <f>'Source Data'!L64</f>
        <v>2020.3935981753841</v>
      </c>
      <c r="S64" s="74">
        <f t="shared" si="8"/>
        <v>0</v>
      </c>
      <c r="T64" s="93">
        <v>12586</v>
      </c>
      <c r="U64" s="56"/>
      <c r="V64" s="56"/>
      <c r="W64" s="57">
        <f t="shared" si="9"/>
        <v>0</v>
      </c>
      <c r="X64" s="93">
        <f t="shared" si="2"/>
        <v>12586</v>
      </c>
      <c r="Y64" s="74">
        <f t="shared" si="10"/>
        <v>-31</v>
      </c>
      <c r="Z64" s="93">
        <f t="shared" si="11"/>
        <v>12555</v>
      </c>
      <c r="AA64" s="56"/>
      <c r="AB64" s="93">
        <f t="shared" si="12"/>
        <v>12555</v>
      </c>
      <c r="AC64" s="56"/>
      <c r="AD64" s="56">
        <f t="shared" si="13"/>
        <v>12555</v>
      </c>
      <c r="AE64" s="93">
        <f t="shared" si="16"/>
        <v>1046</v>
      </c>
      <c r="AF64" s="97">
        <f t="shared" si="14"/>
        <v>12555</v>
      </c>
    </row>
    <row r="65" spans="1:32" ht="16.149999999999999" customHeight="1" x14ac:dyDescent="0.2">
      <c r="A65" s="54">
        <v>59</v>
      </c>
      <c r="B65" s="55" t="s">
        <v>63</v>
      </c>
      <c r="C65" s="271">
        <f>'8_2.1.18 SIS'!AW65</f>
        <v>0</v>
      </c>
      <c r="D65" s="56">
        <f>'Source Data'!O65</f>
        <v>5942.9469727805899</v>
      </c>
      <c r="E65" s="74">
        <f t="shared" si="4"/>
        <v>0</v>
      </c>
      <c r="F65" s="74">
        <v>659.21180998497243</v>
      </c>
      <c r="G65" s="74">
        <f t="shared" si="15"/>
        <v>0</v>
      </c>
      <c r="H65" s="290"/>
      <c r="I65" s="56">
        <f>'Source Data'!I65</f>
        <v>778.80539593788717</v>
      </c>
      <c r="J65" s="74">
        <f t="shared" si="5"/>
        <v>0</v>
      </c>
      <c r="K65" s="290"/>
      <c r="L65" s="56">
        <f>'Source Data'!J65</f>
        <v>212.40147161942375</v>
      </c>
      <c r="M65" s="74">
        <f t="shared" si="6"/>
        <v>0</v>
      </c>
      <c r="N65" s="290"/>
      <c r="O65" s="56">
        <f>'Source Data'!K65</f>
        <v>5310.0367904855939</v>
      </c>
      <c r="P65" s="74">
        <f t="shared" si="7"/>
        <v>0</v>
      </c>
      <c r="Q65" s="290"/>
      <c r="R65" s="56">
        <f>'Source Data'!L65</f>
        <v>2124.0147161942373</v>
      </c>
      <c r="S65" s="74">
        <f t="shared" si="8"/>
        <v>0</v>
      </c>
      <c r="T65" s="93">
        <v>0</v>
      </c>
      <c r="U65" s="56"/>
      <c r="V65" s="56"/>
      <c r="W65" s="57">
        <f t="shared" si="9"/>
        <v>0</v>
      </c>
      <c r="X65" s="93">
        <f t="shared" si="2"/>
        <v>0</v>
      </c>
      <c r="Y65" s="74">
        <f t="shared" si="10"/>
        <v>0</v>
      </c>
      <c r="Z65" s="93">
        <f t="shared" si="11"/>
        <v>0</v>
      </c>
      <c r="AA65" s="56"/>
      <c r="AB65" s="93">
        <f t="shared" si="12"/>
        <v>0</v>
      </c>
      <c r="AC65" s="56"/>
      <c r="AD65" s="56">
        <f t="shared" si="13"/>
        <v>0</v>
      </c>
      <c r="AE65" s="93">
        <f t="shared" si="16"/>
        <v>0</v>
      </c>
      <c r="AF65" s="97">
        <f t="shared" si="14"/>
        <v>0</v>
      </c>
    </row>
    <row r="66" spans="1:32" ht="16.149999999999999" customHeight="1" x14ac:dyDescent="0.2">
      <c r="A66" s="49">
        <v>60</v>
      </c>
      <c r="B66" s="50" t="s">
        <v>64</v>
      </c>
      <c r="C66" s="272">
        <f>'8_2.1.18 SIS'!AW66</f>
        <v>0</v>
      </c>
      <c r="D66" s="51">
        <f>'Source Data'!O66</f>
        <v>8310.4548474230687</v>
      </c>
      <c r="E66" s="80">
        <f t="shared" si="4"/>
        <v>0</v>
      </c>
      <c r="F66" s="80">
        <v>659.21180998497243</v>
      </c>
      <c r="G66" s="80">
        <f t="shared" si="15"/>
        <v>0</v>
      </c>
      <c r="H66" s="291"/>
      <c r="I66" s="51">
        <f>'Source Data'!I66</f>
        <v>654.17710868659628</v>
      </c>
      <c r="J66" s="80">
        <f t="shared" si="5"/>
        <v>0</v>
      </c>
      <c r="K66" s="291"/>
      <c r="L66" s="51">
        <f>'Source Data'!J66</f>
        <v>178.41193873270808</v>
      </c>
      <c r="M66" s="80">
        <f t="shared" si="6"/>
        <v>0</v>
      </c>
      <c r="N66" s="291"/>
      <c r="O66" s="51">
        <f>'Source Data'!K66</f>
        <v>4460.2984683177028</v>
      </c>
      <c r="P66" s="80">
        <f t="shared" si="7"/>
        <v>0</v>
      </c>
      <c r="Q66" s="291"/>
      <c r="R66" s="51">
        <f>'Source Data'!L66</f>
        <v>1784.1193873270811</v>
      </c>
      <c r="S66" s="80">
        <f t="shared" si="8"/>
        <v>0</v>
      </c>
      <c r="T66" s="94">
        <v>0</v>
      </c>
      <c r="U66" s="51"/>
      <c r="V66" s="51"/>
      <c r="W66" s="52">
        <f t="shared" si="9"/>
        <v>0</v>
      </c>
      <c r="X66" s="94">
        <f t="shared" si="2"/>
        <v>0</v>
      </c>
      <c r="Y66" s="80">
        <f t="shared" si="10"/>
        <v>0</v>
      </c>
      <c r="Z66" s="94">
        <f t="shared" si="11"/>
        <v>0</v>
      </c>
      <c r="AA66" s="51"/>
      <c r="AB66" s="94">
        <f t="shared" si="12"/>
        <v>0</v>
      </c>
      <c r="AC66" s="53"/>
      <c r="AD66" s="51">
        <f t="shared" si="13"/>
        <v>0</v>
      </c>
      <c r="AE66" s="95">
        <f t="shared" si="16"/>
        <v>0</v>
      </c>
      <c r="AF66" s="95">
        <f t="shared" si="14"/>
        <v>0</v>
      </c>
    </row>
    <row r="67" spans="1:32" ht="16.149999999999999" customHeight="1" x14ac:dyDescent="0.2">
      <c r="A67" s="58">
        <v>61</v>
      </c>
      <c r="B67" s="59" t="s">
        <v>65</v>
      </c>
      <c r="C67" s="270">
        <f>'8_2.1.18 SIS'!AW67</f>
        <v>0</v>
      </c>
      <c r="D67" s="60">
        <f>'Source Data'!O67</f>
        <v>11546.564897969161</v>
      </c>
      <c r="E67" s="65">
        <f t="shared" si="4"/>
        <v>0</v>
      </c>
      <c r="F67" s="65">
        <v>659.21180998497243</v>
      </c>
      <c r="G67" s="65">
        <f t="shared" si="15"/>
        <v>0</v>
      </c>
      <c r="H67" s="289"/>
      <c r="I67" s="60">
        <f>'Source Data'!I67</f>
        <v>381.62134806778147</v>
      </c>
      <c r="J67" s="65">
        <f t="shared" si="5"/>
        <v>0</v>
      </c>
      <c r="K67" s="289"/>
      <c r="L67" s="60">
        <f>'Source Data'!J67</f>
        <v>104.0785494730313</v>
      </c>
      <c r="M67" s="65">
        <f t="shared" si="6"/>
        <v>0</v>
      </c>
      <c r="N67" s="289"/>
      <c r="O67" s="60">
        <f>'Source Data'!K67</f>
        <v>2601.9637368257822</v>
      </c>
      <c r="P67" s="65">
        <f t="shared" si="7"/>
        <v>0</v>
      </c>
      <c r="Q67" s="289"/>
      <c r="R67" s="60">
        <f>'Source Data'!L67</f>
        <v>1040.7854947303128</v>
      </c>
      <c r="S67" s="65">
        <f t="shared" si="8"/>
        <v>0</v>
      </c>
      <c r="T67" s="92">
        <v>0</v>
      </c>
      <c r="U67" s="60"/>
      <c r="V67" s="60"/>
      <c r="W67" s="61">
        <f t="shared" si="9"/>
        <v>0</v>
      </c>
      <c r="X67" s="92">
        <f t="shared" si="2"/>
        <v>0</v>
      </c>
      <c r="Y67" s="65">
        <f t="shared" si="10"/>
        <v>0</v>
      </c>
      <c r="Z67" s="92">
        <f t="shared" si="11"/>
        <v>0</v>
      </c>
      <c r="AA67" s="60"/>
      <c r="AB67" s="92">
        <f t="shared" si="12"/>
        <v>0</v>
      </c>
      <c r="AC67" s="60"/>
      <c r="AD67" s="60">
        <f t="shared" si="13"/>
        <v>0</v>
      </c>
      <c r="AE67" s="92">
        <f t="shared" si="16"/>
        <v>0</v>
      </c>
      <c r="AF67" s="96">
        <f t="shared" si="14"/>
        <v>0</v>
      </c>
    </row>
    <row r="68" spans="1:32" ht="16.149999999999999" customHeight="1" x14ac:dyDescent="0.2">
      <c r="A68" s="54">
        <v>62</v>
      </c>
      <c r="B68" s="55" t="s">
        <v>66</v>
      </c>
      <c r="C68" s="271">
        <f>'8_2.1.18 SIS'!AW68</f>
        <v>0</v>
      </c>
      <c r="D68" s="56">
        <f>'Source Data'!O68</f>
        <v>6364.6799729981076</v>
      </c>
      <c r="E68" s="74">
        <f t="shared" si="4"/>
        <v>0</v>
      </c>
      <c r="F68" s="74">
        <v>659.21180998497243</v>
      </c>
      <c r="G68" s="74">
        <f t="shared" si="15"/>
        <v>0</v>
      </c>
      <c r="H68" s="290"/>
      <c r="I68" s="56">
        <f>'Source Data'!I68</f>
        <v>736.06666112665073</v>
      </c>
      <c r="J68" s="74">
        <f t="shared" si="5"/>
        <v>0</v>
      </c>
      <c r="K68" s="290"/>
      <c r="L68" s="56">
        <f>'Source Data'!J68</f>
        <v>200.74545303454113</v>
      </c>
      <c r="M68" s="74">
        <f t="shared" si="6"/>
        <v>0</v>
      </c>
      <c r="N68" s="290"/>
      <c r="O68" s="56">
        <f>'Source Data'!K68</f>
        <v>5018.6363258635274</v>
      </c>
      <c r="P68" s="74">
        <f t="shared" si="7"/>
        <v>0</v>
      </c>
      <c r="Q68" s="290"/>
      <c r="R68" s="56">
        <f>'Source Data'!L68</f>
        <v>2007.4545303454111</v>
      </c>
      <c r="S68" s="74">
        <f t="shared" si="8"/>
        <v>0</v>
      </c>
      <c r="T68" s="93">
        <v>0</v>
      </c>
      <c r="U68" s="56"/>
      <c r="V68" s="56"/>
      <c r="W68" s="57">
        <f t="shared" si="9"/>
        <v>0</v>
      </c>
      <c r="X68" s="93">
        <f t="shared" si="2"/>
        <v>0</v>
      </c>
      <c r="Y68" s="74">
        <f t="shared" si="10"/>
        <v>0</v>
      </c>
      <c r="Z68" s="93">
        <f t="shared" si="11"/>
        <v>0</v>
      </c>
      <c r="AA68" s="56"/>
      <c r="AB68" s="93">
        <f t="shared" si="12"/>
        <v>0</v>
      </c>
      <c r="AC68" s="56"/>
      <c r="AD68" s="56">
        <f t="shared" si="13"/>
        <v>0</v>
      </c>
      <c r="AE68" s="93">
        <f t="shared" si="16"/>
        <v>0</v>
      </c>
      <c r="AF68" s="97">
        <f t="shared" si="14"/>
        <v>0</v>
      </c>
    </row>
    <row r="69" spans="1:32" ht="16.149999999999999" customHeight="1" x14ac:dyDescent="0.2">
      <c r="A69" s="54">
        <v>63</v>
      </c>
      <c r="B69" s="55" t="s">
        <v>67</v>
      </c>
      <c r="C69" s="271">
        <f>'8_2.1.18 SIS'!AW69</f>
        <v>0</v>
      </c>
      <c r="D69" s="56">
        <f>'Source Data'!O69</f>
        <v>10420.176957072748</v>
      </c>
      <c r="E69" s="74">
        <f t="shared" si="4"/>
        <v>0</v>
      </c>
      <c r="F69" s="74">
        <v>659.21180998497243</v>
      </c>
      <c r="G69" s="74">
        <f t="shared" si="15"/>
        <v>0</v>
      </c>
      <c r="H69" s="290"/>
      <c r="I69" s="56">
        <f>'Source Data'!I69</f>
        <v>455.19374290754848</v>
      </c>
      <c r="J69" s="74">
        <f t="shared" si="5"/>
        <v>0</v>
      </c>
      <c r="K69" s="290"/>
      <c r="L69" s="56">
        <f>'Source Data'!J69</f>
        <v>124.14374806569505</v>
      </c>
      <c r="M69" s="74">
        <f t="shared" si="6"/>
        <v>0</v>
      </c>
      <c r="N69" s="290"/>
      <c r="O69" s="56">
        <f>'Source Data'!K69</f>
        <v>3103.5937016423763</v>
      </c>
      <c r="P69" s="74">
        <f t="shared" si="7"/>
        <v>0</v>
      </c>
      <c r="Q69" s="290"/>
      <c r="R69" s="56">
        <f>'Source Data'!L69</f>
        <v>1241.4374806569506</v>
      </c>
      <c r="S69" s="74">
        <f t="shared" si="8"/>
        <v>0</v>
      </c>
      <c r="T69" s="93">
        <v>0</v>
      </c>
      <c r="U69" s="56"/>
      <c r="V69" s="56"/>
      <c r="W69" s="57">
        <f t="shared" si="9"/>
        <v>0</v>
      </c>
      <c r="X69" s="93">
        <f t="shared" si="2"/>
        <v>0</v>
      </c>
      <c r="Y69" s="74">
        <f t="shared" si="10"/>
        <v>0</v>
      </c>
      <c r="Z69" s="93">
        <f t="shared" si="11"/>
        <v>0</v>
      </c>
      <c r="AA69" s="56"/>
      <c r="AB69" s="93">
        <f t="shared" si="12"/>
        <v>0</v>
      </c>
      <c r="AC69" s="56"/>
      <c r="AD69" s="56">
        <f t="shared" si="13"/>
        <v>0</v>
      </c>
      <c r="AE69" s="93">
        <f t="shared" si="16"/>
        <v>0</v>
      </c>
      <c r="AF69" s="97">
        <f t="shared" si="14"/>
        <v>0</v>
      </c>
    </row>
    <row r="70" spans="1:32" ht="16.149999999999999" customHeight="1" x14ac:dyDescent="0.2">
      <c r="A70" s="54">
        <v>64</v>
      </c>
      <c r="B70" s="55" t="s">
        <v>68</v>
      </c>
      <c r="C70" s="271">
        <f>'8_2.1.18 SIS'!AW70</f>
        <v>0</v>
      </c>
      <c r="D70" s="56">
        <f>'Source Data'!O70</f>
        <v>7636.9814951359776</v>
      </c>
      <c r="E70" s="74">
        <f t="shared" si="4"/>
        <v>0</v>
      </c>
      <c r="F70" s="74">
        <v>659.21180998497243</v>
      </c>
      <c r="G70" s="74">
        <f t="shared" si="15"/>
        <v>0</v>
      </c>
      <c r="H70" s="290"/>
      <c r="I70" s="56">
        <f>'Source Data'!I70</f>
        <v>700.71301031438645</v>
      </c>
      <c r="J70" s="74">
        <f t="shared" si="5"/>
        <v>0</v>
      </c>
      <c r="K70" s="290"/>
      <c r="L70" s="56">
        <f>'Source Data'!J70</f>
        <v>191.10354826755992</v>
      </c>
      <c r="M70" s="74">
        <f t="shared" si="6"/>
        <v>0</v>
      </c>
      <c r="N70" s="290"/>
      <c r="O70" s="56">
        <f>'Source Data'!K70</f>
        <v>4777.5887066889991</v>
      </c>
      <c r="P70" s="74">
        <f t="shared" si="7"/>
        <v>0</v>
      </c>
      <c r="Q70" s="290"/>
      <c r="R70" s="56">
        <f>'Source Data'!L70</f>
        <v>1911.0354826755995</v>
      </c>
      <c r="S70" s="74">
        <f t="shared" si="8"/>
        <v>0</v>
      </c>
      <c r="T70" s="93">
        <v>0</v>
      </c>
      <c r="U70" s="56"/>
      <c r="V70" s="56"/>
      <c r="W70" s="57">
        <f t="shared" si="9"/>
        <v>0</v>
      </c>
      <c r="X70" s="93">
        <f t="shared" si="2"/>
        <v>0</v>
      </c>
      <c r="Y70" s="74">
        <f t="shared" si="10"/>
        <v>0</v>
      </c>
      <c r="Z70" s="93">
        <f t="shared" si="11"/>
        <v>0</v>
      </c>
      <c r="AA70" s="56"/>
      <c r="AB70" s="93">
        <f t="shared" si="12"/>
        <v>0</v>
      </c>
      <c r="AC70" s="56"/>
      <c r="AD70" s="56">
        <f t="shared" si="13"/>
        <v>0</v>
      </c>
      <c r="AE70" s="93">
        <f t="shared" si="16"/>
        <v>0</v>
      </c>
      <c r="AF70" s="97">
        <f t="shared" si="14"/>
        <v>0</v>
      </c>
    </row>
    <row r="71" spans="1:32" ht="16.149999999999999" customHeight="1" x14ac:dyDescent="0.2">
      <c r="A71" s="49">
        <v>65</v>
      </c>
      <c r="B71" s="50" t="s">
        <v>69</v>
      </c>
      <c r="C71" s="272">
        <f>'8_2.1.18 SIS'!AW71</f>
        <v>0</v>
      </c>
      <c r="D71" s="51">
        <f>'Source Data'!O71</f>
        <v>8790.9861727809566</v>
      </c>
      <c r="E71" s="80">
        <f t="shared" si="4"/>
        <v>0</v>
      </c>
      <c r="F71" s="80">
        <v>659.21180998497243</v>
      </c>
      <c r="G71" s="80">
        <f>$C71*F71</f>
        <v>0</v>
      </c>
      <c r="H71" s="291"/>
      <c r="I71" s="51">
        <f>'Source Data'!I71</f>
        <v>566.73400507501663</v>
      </c>
      <c r="J71" s="80">
        <f t="shared" si="5"/>
        <v>0</v>
      </c>
      <c r="K71" s="291"/>
      <c r="L71" s="51">
        <f>'Source Data'!J71</f>
        <v>154.56381956591363</v>
      </c>
      <c r="M71" s="80">
        <f t="shared" si="6"/>
        <v>0</v>
      </c>
      <c r="N71" s="291"/>
      <c r="O71" s="51">
        <f>'Source Data'!K71</f>
        <v>3864.0954891478409</v>
      </c>
      <c r="P71" s="80">
        <f t="shared" si="7"/>
        <v>0</v>
      </c>
      <c r="Q71" s="291"/>
      <c r="R71" s="51">
        <f>'Source Data'!L71</f>
        <v>1545.6381956591365</v>
      </c>
      <c r="S71" s="80">
        <f t="shared" si="8"/>
        <v>0</v>
      </c>
      <c r="T71" s="94">
        <v>0</v>
      </c>
      <c r="U71" s="51"/>
      <c r="V71" s="51"/>
      <c r="W71" s="52">
        <f t="shared" si="9"/>
        <v>0</v>
      </c>
      <c r="X71" s="94">
        <f>W71+T71</f>
        <v>0</v>
      </c>
      <c r="Y71" s="80">
        <f t="shared" si="10"/>
        <v>0</v>
      </c>
      <c r="Z71" s="94">
        <f t="shared" si="11"/>
        <v>0</v>
      </c>
      <c r="AA71" s="51"/>
      <c r="AB71" s="94">
        <f t="shared" si="12"/>
        <v>0</v>
      </c>
      <c r="AC71" s="53"/>
      <c r="AD71" s="51">
        <f t="shared" si="13"/>
        <v>0</v>
      </c>
      <c r="AE71" s="95">
        <f>ROUND(AD71/$AE$90,0)</f>
        <v>0</v>
      </c>
      <c r="AF71" s="95">
        <f t="shared" si="14"/>
        <v>0</v>
      </c>
    </row>
    <row r="72" spans="1:32" ht="16.149999999999999" customHeight="1" x14ac:dyDescent="0.2">
      <c r="A72" s="58">
        <v>66</v>
      </c>
      <c r="B72" s="59" t="s">
        <v>70</v>
      </c>
      <c r="C72" s="270">
        <f>'8_2.1.18 SIS'!AW72</f>
        <v>0</v>
      </c>
      <c r="D72" s="60">
        <f>'Source Data'!O72</f>
        <v>8443.0652297845954</v>
      </c>
      <c r="E72" s="65">
        <f>C72*D72</f>
        <v>0</v>
      </c>
      <c r="F72" s="65">
        <v>659.21180998497243</v>
      </c>
      <c r="G72" s="65">
        <f>$C72*F72</f>
        <v>0</v>
      </c>
      <c r="H72" s="289"/>
      <c r="I72" s="60">
        <f>'Source Data'!I72</f>
        <v>655.4113591428079</v>
      </c>
      <c r="J72" s="65">
        <f>H72*I72</f>
        <v>0</v>
      </c>
      <c r="K72" s="289"/>
      <c r="L72" s="60">
        <f>'Source Data'!J72</f>
        <v>178.74855249349307</v>
      </c>
      <c r="M72" s="65">
        <f>K72*L72</f>
        <v>0</v>
      </c>
      <c r="N72" s="289"/>
      <c r="O72" s="60">
        <f>'Source Data'!K72</f>
        <v>4468.713812337327</v>
      </c>
      <c r="P72" s="65">
        <f>N72*O72</f>
        <v>0</v>
      </c>
      <c r="Q72" s="289"/>
      <c r="R72" s="60">
        <f>'Source Data'!L72</f>
        <v>1787.4855249349307</v>
      </c>
      <c r="S72" s="65">
        <f>Q72*R72</f>
        <v>0</v>
      </c>
      <c r="T72" s="92">
        <v>0</v>
      </c>
      <c r="U72" s="60"/>
      <c r="V72" s="60"/>
      <c r="W72" s="61">
        <f>U72+V72</f>
        <v>0</v>
      </c>
      <c r="X72" s="92">
        <f>W72+T72</f>
        <v>0</v>
      </c>
      <c r="Y72" s="65">
        <f>ROUND(X72*-0.25%,0)</f>
        <v>0</v>
      </c>
      <c r="Z72" s="92">
        <f>SUM(X72:Y72)</f>
        <v>0</v>
      </c>
      <c r="AA72" s="60"/>
      <c r="AB72" s="92">
        <f>ROUND(SUM(Z72:AA72),0)</f>
        <v>0</v>
      </c>
      <c r="AC72" s="60"/>
      <c r="AD72" s="60">
        <f>AB72-AC72</f>
        <v>0</v>
      </c>
      <c r="AE72" s="92">
        <f>ROUND(AD72/$AE$90,0)</f>
        <v>0</v>
      </c>
      <c r="AF72" s="96">
        <f>AB72</f>
        <v>0</v>
      </c>
    </row>
    <row r="73" spans="1:32" ht="16.149999999999999" customHeight="1" x14ac:dyDescent="0.2">
      <c r="A73" s="54">
        <v>67</v>
      </c>
      <c r="B73" s="55" t="s">
        <v>3</v>
      </c>
      <c r="C73" s="271">
        <f>'8_2.1.18 SIS'!AW73</f>
        <v>0</v>
      </c>
      <c r="D73" s="56">
        <f>'Source Data'!O73</f>
        <v>9673.8242965526533</v>
      </c>
      <c r="E73" s="74">
        <f>C73*D73</f>
        <v>0</v>
      </c>
      <c r="F73" s="74">
        <v>659.21180998497243</v>
      </c>
      <c r="G73" s="74">
        <f>$C73*F73</f>
        <v>0</v>
      </c>
      <c r="H73" s="290"/>
      <c r="I73" s="56">
        <f>'Source Data'!I73</f>
        <v>636.87839950514967</v>
      </c>
      <c r="J73" s="74">
        <f>H73*I73</f>
        <v>0</v>
      </c>
      <c r="K73" s="290"/>
      <c r="L73" s="56">
        <f>'Source Data'!J73</f>
        <v>173.6941089559499</v>
      </c>
      <c r="M73" s="74">
        <f>K73*L73</f>
        <v>0</v>
      </c>
      <c r="N73" s="290"/>
      <c r="O73" s="56">
        <f>'Source Data'!K73</f>
        <v>4342.3527238987472</v>
      </c>
      <c r="P73" s="74">
        <f>N73*O73</f>
        <v>0</v>
      </c>
      <c r="Q73" s="290"/>
      <c r="R73" s="56">
        <f>'Source Data'!L73</f>
        <v>1736.9410895594988</v>
      </c>
      <c r="S73" s="74">
        <f>Q73*R73</f>
        <v>0</v>
      </c>
      <c r="T73" s="93">
        <v>0</v>
      </c>
      <c r="U73" s="56"/>
      <c r="V73" s="56"/>
      <c r="W73" s="57">
        <f>U73+V73</f>
        <v>0</v>
      </c>
      <c r="X73" s="93">
        <f>W73+T73</f>
        <v>0</v>
      </c>
      <c r="Y73" s="74">
        <f>ROUND(X73*-0.25%,0)</f>
        <v>0</v>
      </c>
      <c r="Z73" s="93">
        <f>SUM(X73:Y73)</f>
        <v>0</v>
      </c>
      <c r="AA73" s="56"/>
      <c r="AB73" s="93">
        <f>ROUND(SUM(Z73:AA73),0)</f>
        <v>0</v>
      </c>
      <c r="AC73" s="56"/>
      <c r="AD73" s="56">
        <f>AB73-AC73</f>
        <v>0</v>
      </c>
      <c r="AE73" s="93">
        <f>ROUND(AD73/$AE$90,0)</f>
        <v>0</v>
      </c>
      <c r="AF73" s="97">
        <f>AB73</f>
        <v>0</v>
      </c>
    </row>
    <row r="74" spans="1:32" ht="16.149999999999999" customHeight="1" x14ac:dyDescent="0.2">
      <c r="A74" s="54">
        <v>68</v>
      </c>
      <c r="B74" s="55" t="s">
        <v>2</v>
      </c>
      <c r="C74" s="271">
        <f>'8_2.1.18 SIS'!AW74</f>
        <v>0</v>
      </c>
      <c r="D74" s="56">
        <f>'Source Data'!O74</f>
        <v>7481.7620018962161</v>
      </c>
      <c r="E74" s="74">
        <f>C74*D74</f>
        <v>0</v>
      </c>
      <c r="F74" s="74">
        <v>659.21180998497243</v>
      </c>
      <c r="G74" s="74">
        <f>$C74*F74</f>
        <v>0</v>
      </c>
      <c r="H74" s="290"/>
      <c r="I74" s="56">
        <f>'Source Data'!I74</f>
        <v>713.42471435529035</v>
      </c>
      <c r="J74" s="74">
        <f>H74*I74</f>
        <v>0</v>
      </c>
      <c r="K74" s="290"/>
      <c r="L74" s="56">
        <f>'Source Data'!J74</f>
        <v>194.5703766423519</v>
      </c>
      <c r="M74" s="74">
        <f>K74*L74</f>
        <v>0</v>
      </c>
      <c r="N74" s="290"/>
      <c r="O74" s="56">
        <f>'Source Data'!K74</f>
        <v>4864.2594160587978</v>
      </c>
      <c r="P74" s="74">
        <f>N74*O74</f>
        <v>0</v>
      </c>
      <c r="Q74" s="290"/>
      <c r="R74" s="56">
        <f>'Source Data'!L74</f>
        <v>1945.703766423519</v>
      </c>
      <c r="S74" s="74">
        <f>Q74*R74</f>
        <v>0</v>
      </c>
      <c r="T74" s="93">
        <v>0</v>
      </c>
      <c r="U74" s="56"/>
      <c r="V74" s="56"/>
      <c r="W74" s="57">
        <f>U74+V74</f>
        <v>0</v>
      </c>
      <c r="X74" s="93">
        <f>W74+T74</f>
        <v>0</v>
      </c>
      <c r="Y74" s="74">
        <f>ROUND(X74*-0.25%,0)</f>
        <v>0</v>
      </c>
      <c r="Z74" s="93">
        <f>SUM(X74:Y74)</f>
        <v>0</v>
      </c>
      <c r="AA74" s="56"/>
      <c r="AB74" s="93">
        <f>ROUND(SUM(Z74:AA74),0)</f>
        <v>0</v>
      </c>
      <c r="AC74" s="56"/>
      <c r="AD74" s="56">
        <f>AB74-AC74</f>
        <v>0</v>
      </c>
      <c r="AE74" s="93">
        <f>ROUND(AD74/$AE$90,0)</f>
        <v>0</v>
      </c>
      <c r="AF74" s="97">
        <f>AB74</f>
        <v>0</v>
      </c>
    </row>
    <row r="75" spans="1:32" ht="16.149999999999999" customHeight="1" x14ac:dyDescent="0.2">
      <c r="A75" s="54">
        <v>69</v>
      </c>
      <c r="B75" s="55" t="s">
        <v>75</v>
      </c>
      <c r="C75" s="271">
        <f>'8_2.1.18 SIS'!AW75</f>
        <v>0</v>
      </c>
      <c r="D75" s="56">
        <f>'Source Data'!O75</f>
        <v>8383.4560189471158</v>
      </c>
      <c r="E75" s="74">
        <f>C75*D75</f>
        <v>0</v>
      </c>
      <c r="F75" s="74">
        <v>659.21180998497243</v>
      </c>
      <c r="G75" s="74">
        <f>$C75*F75</f>
        <v>0</v>
      </c>
      <c r="H75" s="290"/>
      <c r="I75" s="56">
        <f>'Source Data'!I75</f>
        <v>701.91738105393551</v>
      </c>
      <c r="J75" s="74">
        <f>H75*I75</f>
        <v>0</v>
      </c>
      <c r="K75" s="290"/>
      <c r="L75" s="56">
        <f>'Source Data'!J75</f>
        <v>191.43201301470964</v>
      </c>
      <c r="M75" s="74">
        <f>K75*L75</f>
        <v>0</v>
      </c>
      <c r="N75" s="290"/>
      <c r="O75" s="56">
        <f>'Source Data'!K75</f>
        <v>4785.8003253677416</v>
      </c>
      <c r="P75" s="74">
        <f>N75*O75</f>
        <v>0</v>
      </c>
      <c r="Q75" s="290"/>
      <c r="R75" s="56">
        <f>'Source Data'!L75</f>
        <v>1914.3201301470965</v>
      </c>
      <c r="S75" s="74">
        <f>Q75*R75</f>
        <v>0</v>
      </c>
      <c r="T75" s="93">
        <v>0</v>
      </c>
      <c r="U75" s="56"/>
      <c r="V75" s="56"/>
      <c r="W75" s="57">
        <f>U75+V75</f>
        <v>0</v>
      </c>
      <c r="X75" s="93">
        <f>W75+T75</f>
        <v>0</v>
      </c>
      <c r="Y75" s="74">
        <f>ROUND(X75*-0.25%,0)</f>
        <v>0</v>
      </c>
      <c r="Z75" s="93">
        <f>SUM(X75:Y75)</f>
        <v>0</v>
      </c>
      <c r="AA75" s="56"/>
      <c r="AB75" s="93">
        <f>ROUND(SUM(Z75:AA75),0)</f>
        <v>0</v>
      </c>
      <c r="AC75" s="56"/>
      <c r="AD75" s="56">
        <f>AB75-AC75</f>
        <v>0</v>
      </c>
      <c r="AE75" s="93">
        <f>ROUND(AD75/$AE$90,0)</f>
        <v>0</v>
      </c>
      <c r="AF75" s="97">
        <f>AB75</f>
        <v>0</v>
      </c>
    </row>
    <row r="76" spans="1:32" s="123" customFormat="1" ht="16.149999999999999" customHeight="1" thickBot="1" x14ac:dyDescent="0.25">
      <c r="A76" s="1402" t="s">
        <v>460</v>
      </c>
      <c r="B76" s="1408"/>
      <c r="C76" s="292">
        <f>SUM(C7:C75)</f>
        <v>120</v>
      </c>
      <c r="D76" s="252"/>
      <c r="E76" s="282">
        <f>SUM(E7:E75)</f>
        <v>985599.20451069984</v>
      </c>
      <c r="F76" s="282">
        <v>659.21180998497243</v>
      </c>
      <c r="G76" s="282">
        <f>SUM(G7:G75)</f>
        <v>79105.417198196708</v>
      </c>
      <c r="H76" s="292">
        <v>63</v>
      </c>
      <c r="I76" s="252"/>
      <c r="J76" s="282">
        <v>36190.174269271127</v>
      </c>
      <c r="K76" s="292">
        <v>0</v>
      </c>
      <c r="L76" s="252"/>
      <c r="M76" s="282">
        <v>0</v>
      </c>
      <c r="N76" s="292">
        <v>26</v>
      </c>
      <c r="O76" s="252"/>
      <c r="P76" s="282">
        <v>102010.99199582088</v>
      </c>
      <c r="Q76" s="292">
        <v>0</v>
      </c>
      <c r="R76" s="252"/>
      <c r="S76" s="282">
        <v>0</v>
      </c>
      <c r="T76" s="293">
        <f t="shared" ref="T76:AF76" si="17">SUM(T7:T75)</f>
        <v>1202905</v>
      </c>
      <c r="U76" s="252">
        <f t="shared" si="17"/>
        <v>0</v>
      </c>
      <c r="V76" s="252">
        <f t="shared" si="17"/>
        <v>0</v>
      </c>
      <c r="W76" s="294">
        <f t="shared" si="17"/>
        <v>0</v>
      </c>
      <c r="X76" s="293">
        <f t="shared" si="17"/>
        <v>1202905</v>
      </c>
      <c r="Y76" s="282">
        <f t="shared" si="17"/>
        <v>-3007</v>
      </c>
      <c r="Z76" s="293">
        <f t="shared" si="17"/>
        <v>1199898</v>
      </c>
      <c r="AA76" s="282">
        <f t="shared" si="17"/>
        <v>0</v>
      </c>
      <c r="AB76" s="293">
        <f t="shared" si="17"/>
        <v>1199898</v>
      </c>
      <c r="AC76" s="252">
        <f t="shared" si="17"/>
        <v>0</v>
      </c>
      <c r="AD76" s="252">
        <f t="shared" si="17"/>
        <v>1199898</v>
      </c>
      <c r="AE76" s="293">
        <f t="shared" si="17"/>
        <v>99992</v>
      </c>
      <c r="AF76" s="249">
        <f t="shared" si="17"/>
        <v>1199898</v>
      </c>
    </row>
    <row r="77" spans="1:32" s="123" customFormat="1" ht="12.75" customHeight="1" thickTop="1" x14ac:dyDescent="0.2">
      <c r="A77" s="1409" t="s">
        <v>410</v>
      </c>
      <c r="B77" s="1410"/>
      <c r="C77" s="301"/>
      <c r="D77" s="279"/>
      <c r="E77" s="279"/>
      <c r="F77" s="279"/>
      <c r="G77" s="279"/>
      <c r="H77" s="301"/>
      <c r="I77" s="279"/>
      <c r="J77" s="279"/>
      <c r="K77" s="301"/>
      <c r="L77" s="279"/>
      <c r="M77" s="279"/>
      <c r="N77" s="301"/>
      <c r="O77" s="279"/>
      <c r="P77" s="279"/>
      <c r="Q77" s="301"/>
      <c r="R77" s="279"/>
      <c r="S77" s="279"/>
      <c r="T77" s="279"/>
      <c r="U77" s="279"/>
      <c r="V77" s="279"/>
      <c r="W77" s="279"/>
      <c r="X77" s="279"/>
      <c r="Y77" s="279"/>
      <c r="Z77" s="279"/>
      <c r="AA77" s="279"/>
      <c r="AB77" s="279"/>
      <c r="AC77" s="279"/>
      <c r="AD77" s="279"/>
      <c r="AE77" s="279"/>
      <c r="AF77" s="279"/>
    </row>
    <row r="78" spans="1:32" s="123" customFormat="1" ht="16.149999999999999" customHeight="1" x14ac:dyDescent="0.2">
      <c r="A78" s="1406" t="s">
        <v>411</v>
      </c>
      <c r="B78" s="1407"/>
      <c r="C78" s="170"/>
      <c r="D78" s="168"/>
      <c r="E78" s="168"/>
      <c r="F78" s="168"/>
      <c r="G78" s="168"/>
      <c r="H78" s="170"/>
      <c r="I78" s="168"/>
      <c r="J78" s="168"/>
      <c r="K78" s="170"/>
      <c r="L78" s="168"/>
      <c r="M78" s="168"/>
      <c r="N78" s="170"/>
      <c r="O78" s="168"/>
      <c r="P78" s="168"/>
      <c r="Q78" s="170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97">
        <f>VLOOKUP($A$88,'4_Level 4'!$A$78:$R$214,5,FALSE)</f>
        <v>0</v>
      </c>
      <c r="AC78" s="173"/>
      <c r="AD78" s="168">
        <f>AB78-AC78</f>
        <v>0</v>
      </c>
      <c r="AE78" s="97">
        <f>ROUND(AD78/$AE$90,0)</f>
        <v>0</v>
      </c>
      <c r="AF78" s="97">
        <f>VLOOKUP($A$88,'4_Level 4'!$A$78:$R$214,5,FALSE)</f>
        <v>0</v>
      </c>
    </row>
    <row r="79" spans="1:32" s="123" customFormat="1" ht="16.149999999999999" customHeight="1" x14ac:dyDescent="0.2">
      <c r="A79" s="1404" t="s">
        <v>430</v>
      </c>
      <c r="B79" s="1405"/>
      <c r="C79" s="170"/>
      <c r="D79" s="168"/>
      <c r="E79" s="168"/>
      <c r="F79" s="168"/>
      <c r="G79" s="168"/>
      <c r="H79" s="170"/>
      <c r="I79" s="168"/>
      <c r="J79" s="168"/>
      <c r="K79" s="170"/>
      <c r="L79" s="168"/>
      <c r="M79" s="168"/>
      <c r="N79" s="170"/>
      <c r="O79" s="168"/>
      <c r="P79" s="168"/>
      <c r="Q79" s="170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72"/>
      <c r="AC79" s="173"/>
      <c r="AD79" s="168"/>
      <c r="AE79" s="172"/>
      <c r="AF79" s="97">
        <f>VLOOKUP($A$88,'4_Level 4'!$A$78:$R$214,10,FALSE)</f>
        <v>0</v>
      </c>
    </row>
    <row r="80" spans="1:32" ht="16.149999999999999" customHeight="1" x14ac:dyDescent="0.2">
      <c r="A80" s="1417" t="s">
        <v>1544</v>
      </c>
      <c r="B80" s="1418"/>
      <c r="C80" s="170"/>
      <c r="D80" s="168"/>
      <c r="E80" s="168"/>
      <c r="F80" s="168"/>
      <c r="G80" s="168"/>
      <c r="H80" s="170"/>
      <c r="I80" s="168"/>
      <c r="J80" s="168"/>
      <c r="K80" s="170"/>
      <c r="L80" s="168"/>
      <c r="M80" s="168"/>
      <c r="N80" s="170"/>
      <c r="O80" s="168"/>
      <c r="P80" s="168"/>
      <c r="Q80" s="170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97">
        <f>VLOOKUP($A$88,'4_Level 4'!$A$78:$R$214,12,FALSE)</f>
        <v>0</v>
      </c>
      <c r="AC80" s="173"/>
      <c r="AD80" s="168">
        <f>AB80-AC80</f>
        <v>0</v>
      </c>
      <c r="AE80" s="97">
        <f>ROUND(AD80/$AE$90,0)</f>
        <v>0</v>
      </c>
      <c r="AF80" s="97">
        <f>VLOOKUP($A$88,'4_Level 4'!$A$78:$R$214,12,FALSE)</f>
        <v>0</v>
      </c>
    </row>
    <row r="81" spans="1:32" s="123" customFormat="1" ht="16.149999999999999" customHeight="1" x14ac:dyDescent="0.2">
      <c r="A81" s="1417" t="s">
        <v>429</v>
      </c>
      <c r="B81" s="1418"/>
      <c r="C81" s="170"/>
      <c r="D81" s="168"/>
      <c r="E81" s="168"/>
      <c r="F81" s="168"/>
      <c r="G81" s="168"/>
      <c r="H81" s="170"/>
      <c r="I81" s="168"/>
      <c r="J81" s="168"/>
      <c r="K81" s="170"/>
      <c r="L81" s="168"/>
      <c r="M81" s="168"/>
      <c r="N81" s="170"/>
      <c r="O81" s="168"/>
      <c r="P81" s="168"/>
      <c r="Q81" s="170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72"/>
      <c r="AC81" s="173"/>
      <c r="AD81" s="168"/>
      <c r="AE81" s="172"/>
      <c r="AF81" s="97">
        <f>VLOOKUP($A$88,'4_Level 4'!$A$78:$R$214,13,FALSE)</f>
        <v>0</v>
      </c>
    </row>
    <row r="82" spans="1:32" s="123" customFormat="1" ht="16.149999999999999" customHeight="1" x14ac:dyDescent="0.2">
      <c r="A82" s="1415" t="s">
        <v>254</v>
      </c>
      <c r="B82" s="1416"/>
      <c r="C82" s="171"/>
      <c r="D82" s="169"/>
      <c r="E82" s="169"/>
      <c r="F82" s="169"/>
      <c r="G82" s="169"/>
      <c r="H82" s="171"/>
      <c r="I82" s="169"/>
      <c r="J82" s="169"/>
      <c r="K82" s="171"/>
      <c r="L82" s="169"/>
      <c r="M82" s="169"/>
      <c r="N82" s="171"/>
      <c r="O82" s="169"/>
      <c r="P82" s="169"/>
      <c r="Q82" s="171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95">
        <f>VLOOKUP($A$88,'4_Level 4'!$A$78:$R$214,17,FALSE)</f>
        <v>2124</v>
      </c>
      <c r="AC82" s="53"/>
      <c r="AD82" s="169">
        <f>AB82-AC82</f>
        <v>2124</v>
      </c>
      <c r="AE82" s="95">
        <f>ROUND(AD82/$AE$90,0)</f>
        <v>177</v>
      </c>
      <c r="AF82" s="95">
        <f>VLOOKUP($A$88,'4_Level 4'!$A$78:$R$214,17,FALSE)</f>
        <v>2124</v>
      </c>
    </row>
    <row r="83" spans="1:32" s="123" customFormat="1" ht="16.149999999999999" customHeight="1" thickBot="1" x14ac:dyDescent="0.25">
      <c r="A83" s="1402" t="s">
        <v>461</v>
      </c>
      <c r="B83" s="1403"/>
      <c r="C83" s="248">
        <f>SUM(C76:C82)</f>
        <v>120</v>
      </c>
      <c r="D83" s="247"/>
      <c r="E83" s="273">
        <f>SUM(E76:E82)</f>
        <v>985599.20451069984</v>
      </c>
      <c r="F83" s="273"/>
      <c r="G83" s="273">
        <f>SUM(G76:G82)</f>
        <v>79105.417198196708</v>
      </c>
      <c r="H83" s="248">
        <v>63</v>
      </c>
      <c r="I83" s="247"/>
      <c r="J83" s="273">
        <v>36190.174269271127</v>
      </c>
      <c r="K83" s="248">
        <v>0</v>
      </c>
      <c r="L83" s="247"/>
      <c r="M83" s="273">
        <v>0</v>
      </c>
      <c r="N83" s="248">
        <v>26</v>
      </c>
      <c r="O83" s="247"/>
      <c r="P83" s="273">
        <v>102010.99199582088</v>
      </c>
      <c r="Q83" s="248">
        <v>0</v>
      </c>
      <c r="R83" s="247"/>
      <c r="S83" s="273">
        <v>0</v>
      </c>
      <c r="T83" s="247">
        <f t="shared" ref="T83:AF83" si="18">SUM(T76:T82)</f>
        <v>1202905</v>
      </c>
      <c r="U83" s="247">
        <f t="shared" si="18"/>
        <v>0</v>
      </c>
      <c r="V83" s="247">
        <f t="shared" si="18"/>
        <v>0</v>
      </c>
      <c r="W83" s="247">
        <f t="shared" si="18"/>
        <v>0</v>
      </c>
      <c r="X83" s="247">
        <f t="shared" si="18"/>
        <v>1202905</v>
      </c>
      <c r="Y83" s="247">
        <f t="shared" si="18"/>
        <v>-3007</v>
      </c>
      <c r="Z83" s="247">
        <f t="shared" si="18"/>
        <v>1199898</v>
      </c>
      <c r="AA83" s="273">
        <f t="shared" si="18"/>
        <v>0</v>
      </c>
      <c r="AB83" s="249">
        <f t="shared" si="18"/>
        <v>1202022</v>
      </c>
      <c r="AC83" s="247">
        <f t="shared" si="18"/>
        <v>0</v>
      </c>
      <c r="AD83" s="247">
        <f t="shared" si="18"/>
        <v>1202022</v>
      </c>
      <c r="AE83" s="249">
        <f t="shared" si="18"/>
        <v>100169</v>
      </c>
      <c r="AF83" s="249">
        <f t="shared" si="18"/>
        <v>1202022</v>
      </c>
    </row>
    <row r="84" spans="1:32" ht="8.4499999999999993" customHeight="1" thickTop="1" x14ac:dyDescent="0.2">
      <c r="D84" s="116"/>
      <c r="E84" s="116"/>
      <c r="F84" s="116"/>
      <c r="G84" s="116"/>
      <c r="H84" s="116"/>
      <c r="I84" s="116"/>
      <c r="J84" s="116"/>
      <c r="K84" s="116"/>
      <c r="L84" s="116"/>
      <c r="M84" s="116"/>
      <c r="N84" s="116"/>
      <c r="O84" s="116"/>
      <c r="P84" s="116"/>
      <c r="Q84" s="116"/>
      <c r="R84" s="116"/>
      <c r="S84" s="116"/>
      <c r="T84" s="116"/>
      <c r="U84" s="116"/>
      <c r="V84" s="116"/>
      <c r="W84" s="116"/>
      <c r="X84" s="116"/>
      <c r="AA84" s="116"/>
      <c r="AB84" s="116"/>
      <c r="AC84" s="116"/>
      <c r="AD84" s="116"/>
      <c r="AE84" s="116"/>
      <c r="AF84" s="116"/>
    </row>
    <row r="85" spans="1:32" ht="8.4499999999999993" customHeight="1" x14ac:dyDescent="0.2"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6"/>
      <c r="R85" s="116"/>
      <c r="S85" s="116"/>
      <c r="T85" s="116"/>
      <c r="U85" s="116"/>
      <c r="V85" s="116"/>
      <c r="W85" s="116"/>
      <c r="X85" s="116"/>
      <c r="AA85" s="116"/>
      <c r="AB85" s="116"/>
      <c r="AC85" s="116"/>
      <c r="AD85" s="116"/>
      <c r="AE85" s="116"/>
      <c r="AF85" s="116"/>
    </row>
    <row r="86" spans="1:32" ht="13.9" customHeight="1" x14ac:dyDescent="0.2"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6"/>
      <c r="R86" s="116"/>
      <c r="S86" s="116"/>
      <c r="T86" s="116"/>
      <c r="U86" s="116"/>
      <c r="V86" s="116"/>
      <c r="W86" s="116"/>
      <c r="X86" s="116"/>
      <c r="AA86" s="116"/>
      <c r="AB86" s="116"/>
      <c r="AC86" s="116"/>
      <c r="AD86" s="116"/>
      <c r="AE86" s="116"/>
      <c r="AF86" s="116"/>
    </row>
    <row r="87" spans="1:32" ht="13.9" customHeight="1" x14ac:dyDescent="0.2">
      <c r="F87" s="1387"/>
      <c r="G87" s="1387"/>
      <c r="L87"/>
      <c r="M87"/>
      <c r="N87"/>
      <c r="O87"/>
      <c r="P87"/>
      <c r="Q87"/>
      <c r="R87"/>
      <c r="S87"/>
    </row>
    <row r="88" spans="1:32" x14ac:dyDescent="0.2">
      <c r="A88" s="108">
        <v>340001</v>
      </c>
      <c r="F88" s="1388"/>
      <c r="G88" s="1388"/>
      <c r="L88"/>
      <c r="M88"/>
      <c r="N88"/>
      <c r="O88"/>
      <c r="P88"/>
      <c r="Q88"/>
      <c r="R88"/>
      <c r="S88"/>
      <c r="Y88" s="116"/>
      <c r="Z88" s="274"/>
    </row>
    <row r="89" spans="1:32" x14ac:dyDescent="0.2">
      <c r="Y89" s="116"/>
      <c r="Z89" s="274"/>
    </row>
    <row r="90" spans="1:32" x14ac:dyDescent="0.2">
      <c r="AE90" s="108">
        <v>12</v>
      </c>
    </row>
  </sheetData>
  <mergeCells count="32">
    <mergeCell ref="A78:B78"/>
    <mergeCell ref="X2:X3"/>
    <mergeCell ref="Y2:Y3"/>
    <mergeCell ref="A1:B3"/>
    <mergeCell ref="N2:P2"/>
    <mergeCell ref="K1:T1"/>
    <mergeCell ref="U1:AA1"/>
    <mergeCell ref="A76:B76"/>
    <mergeCell ref="A77:B77"/>
    <mergeCell ref="T2:T3"/>
    <mergeCell ref="U2:W2"/>
    <mergeCell ref="D2:G2"/>
    <mergeCell ref="H2:J2"/>
    <mergeCell ref="K2:M2"/>
    <mergeCell ref="A79:B79"/>
    <mergeCell ref="A80:B80"/>
    <mergeCell ref="A81:B81"/>
    <mergeCell ref="A82:B82"/>
    <mergeCell ref="A83:B83"/>
    <mergeCell ref="AB1:AF1"/>
    <mergeCell ref="F87:F88"/>
    <mergeCell ref="G87:G88"/>
    <mergeCell ref="AD2:AD3"/>
    <mergeCell ref="AE2:AE3"/>
    <mergeCell ref="AF2:AF3"/>
    <mergeCell ref="C1:J1"/>
    <mergeCell ref="AB2:AB3"/>
    <mergeCell ref="AC2:AC3"/>
    <mergeCell ref="C2:C3"/>
    <mergeCell ref="Z2:Z3"/>
    <mergeCell ref="AA2:AA3"/>
    <mergeCell ref="Q2:S2"/>
  </mergeCells>
  <printOptions horizontalCentered="1"/>
  <pageMargins left="0.3" right="0.3" top="0.55000000000000004" bottom="0.45" header="0.25" footer="0.25"/>
  <pageSetup paperSize="5" scale="65" firstPageNumber="50" fitToWidth="0" orientation="portrait" r:id="rId1"/>
  <headerFooter alignWithMargins="0">
    <oddHeader>&amp;L&amp;"Arial,Bold"&amp;18&amp;K000000FY2018-19 Budget Letter</oddHeader>
    <oddFooter>&amp;R&amp;P</oddFooter>
  </headerFooter>
  <colBreaks count="3" manualBreakCount="3">
    <brk id="10" max="1048575" man="1"/>
    <brk id="20" max="1048575" man="1"/>
    <brk id="27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Sheet34"/>
  <dimension ref="A1:S88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12.5703125" defaultRowHeight="12.75" x14ac:dyDescent="0.2"/>
  <cols>
    <col min="1" max="1" width="3.85546875" style="107" customWidth="1"/>
    <col min="2" max="2" width="27" style="107" customWidth="1"/>
    <col min="3" max="3" width="12.140625" style="120" customWidth="1"/>
    <col min="4" max="4" width="12" style="120" customWidth="1"/>
    <col min="5" max="5" width="11.7109375" style="120" bestFit="1" customWidth="1"/>
    <col min="6" max="6" width="12.85546875" style="120" bestFit="1" customWidth="1"/>
    <col min="7" max="7" width="13.42578125" style="140" customWidth="1"/>
    <col min="8" max="9" width="11.42578125" style="140" customWidth="1"/>
    <col min="10" max="10" width="11.28515625" style="120" customWidth="1"/>
    <col min="11" max="11" width="12.7109375" style="141" customWidth="1"/>
    <col min="12" max="12" width="15.7109375" style="1" customWidth="1"/>
    <col min="13" max="14" width="12.7109375" style="120" customWidth="1"/>
    <col min="15" max="16" width="15.7109375" style="120" customWidth="1"/>
    <col min="17" max="18" width="14" style="120" customWidth="1"/>
    <col min="19" max="19" width="15.7109375" style="120" customWidth="1"/>
    <col min="20" max="16384" width="12.5703125" style="107"/>
  </cols>
  <sheetData>
    <row r="1" spans="1:19" s="135" customFormat="1" ht="30" customHeight="1" x14ac:dyDescent="0.2">
      <c r="A1" s="1393" t="s">
        <v>647</v>
      </c>
      <c r="B1" s="1394"/>
      <c r="C1" s="1429" t="s">
        <v>1267</v>
      </c>
      <c r="D1" s="1429"/>
      <c r="E1" s="1429"/>
      <c r="F1" s="1429"/>
      <c r="G1" s="1429"/>
      <c r="H1" s="1429"/>
      <c r="I1" s="1429"/>
      <c r="J1" s="1429"/>
      <c r="K1" s="1429"/>
      <c r="L1" s="1428" t="s">
        <v>322</v>
      </c>
      <c r="M1" s="1428"/>
      <c r="N1" s="1428"/>
      <c r="O1" s="1428"/>
      <c r="P1" s="1428"/>
      <c r="Q1" s="1428"/>
      <c r="R1" s="1428"/>
      <c r="S1" s="1428"/>
    </row>
    <row r="2" spans="1:19" ht="104.25" customHeight="1" x14ac:dyDescent="0.2">
      <c r="A2" s="1395"/>
      <c r="B2" s="1396"/>
      <c r="C2" s="1427" t="s">
        <v>1268</v>
      </c>
      <c r="D2" s="1427" t="s">
        <v>538</v>
      </c>
      <c r="E2" s="136" t="s">
        <v>686</v>
      </c>
      <c r="F2" s="136" t="s">
        <v>685</v>
      </c>
      <c r="G2" s="1427" t="s">
        <v>1391</v>
      </c>
      <c r="H2" s="1427" t="s">
        <v>270</v>
      </c>
      <c r="I2" s="1427" t="s">
        <v>271</v>
      </c>
      <c r="J2" s="1427" t="s">
        <v>416</v>
      </c>
      <c r="K2" s="1427" t="s">
        <v>684</v>
      </c>
      <c r="L2" s="1425" t="s">
        <v>1438</v>
      </c>
      <c r="M2" s="1425" t="s">
        <v>1285</v>
      </c>
      <c r="N2" s="1425" t="s">
        <v>1286</v>
      </c>
      <c r="O2" s="1425" t="s">
        <v>323</v>
      </c>
      <c r="P2" s="1425" t="s">
        <v>687</v>
      </c>
      <c r="Q2" s="1425" t="s">
        <v>294</v>
      </c>
      <c r="R2" s="1425" t="s">
        <v>271</v>
      </c>
      <c r="S2" s="1425" t="s">
        <v>324</v>
      </c>
    </row>
    <row r="3" spans="1:19" ht="13.15" customHeight="1" x14ac:dyDescent="0.2">
      <c r="A3" s="1397"/>
      <c r="B3" s="1398"/>
      <c r="C3" s="1427"/>
      <c r="D3" s="1427"/>
      <c r="E3" s="137">
        <v>0.31638418079096048</v>
      </c>
      <c r="F3" s="138">
        <v>1470.3473918621949</v>
      </c>
      <c r="G3" s="1427"/>
      <c r="H3" s="1427"/>
      <c r="I3" s="1427"/>
      <c r="J3" s="1427"/>
      <c r="K3" s="1427"/>
      <c r="L3" s="1425"/>
      <c r="M3" s="1425"/>
      <c r="N3" s="1425"/>
      <c r="O3" s="1425"/>
      <c r="P3" s="1425"/>
      <c r="Q3" s="1425"/>
      <c r="R3" s="1425"/>
      <c r="S3" s="1425"/>
    </row>
    <row r="4" spans="1:19" s="139" customFormat="1" ht="14.25" customHeight="1" x14ac:dyDescent="0.2">
      <c r="A4" s="22"/>
      <c r="B4" s="23"/>
      <c r="C4" s="24">
        <v>1</v>
      </c>
      <c r="D4" s="24">
        <f t="shared" ref="D4:S4" si="0">C4+1</f>
        <v>2</v>
      </c>
      <c r="E4" s="24">
        <f t="shared" si="0"/>
        <v>3</v>
      </c>
      <c r="F4" s="24">
        <f t="shared" si="0"/>
        <v>4</v>
      </c>
      <c r="G4" s="24">
        <f t="shared" si="0"/>
        <v>5</v>
      </c>
      <c r="H4" s="24">
        <f t="shared" si="0"/>
        <v>6</v>
      </c>
      <c r="I4" s="24">
        <f t="shared" si="0"/>
        <v>7</v>
      </c>
      <c r="J4" s="24">
        <f t="shared" si="0"/>
        <v>8</v>
      </c>
      <c r="K4" s="24">
        <f t="shared" si="0"/>
        <v>9</v>
      </c>
      <c r="L4" s="24">
        <f t="shared" si="0"/>
        <v>10</v>
      </c>
      <c r="M4" s="24">
        <f t="shared" si="0"/>
        <v>11</v>
      </c>
      <c r="N4" s="24">
        <f t="shared" si="0"/>
        <v>12</v>
      </c>
      <c r="O4" s="24">
        <f t="shared" si="0"/>
        <v>13</v>
      </c>
      <c r="P4" s="24">
        <f t="shared" si="0"/>
        <v>14</v>
      </c>
      <c r="Q4" s="24">
        <f t="shared" si="0"/>
        <v>15</v>
      </c>
      <c r="R4" s="24">
        <f t="shared" si="0"/>
        <v>16</v>
      </c>
      <c r="S4" s="24">
        <f t="shared" si="0"/>
        <v>17</v>
      </c>
    </row>
    <row r="5" spans="1:19" s="1133" customFormat="1" ht="33.75" x14ac:dyDescent="0.2">
      <c r="A5" s="1132"/>
      <c r="B5" s="1132"/>
      <c r="C5" s="939" t="s">
        <v>1387</v>
      </c>
      <c r="D5" s="939" t="s">
        <v>470</v>
      </c>
      <c r="E5" s="939" t="s">
        <v>1388</v>
      </c>
      <c r="F5" s="939" t="s">
        <v>1389</v>
      </c>
      <c r="G5" s="939" t="s">
        <v>1565</v>
      </c>
      <c r="H5" s="939" t="s">
        <v>1390</v>
      </c>
      <c r="I5" s="939" t="s">
        <v>1092</v>
      </c>
      <c r="J5" s="939" t="s">
        <v>1394</v>
      </c>
      <c r="K5" s="939" t="s">
        <v>1566</v>
      </c>
      <c r="L5" s="939" t="s">
        <v>1093</v>
      </c>
      <c r="M5" s="939" t="s">
        <v>235</v>
      </c>
      <c r="N5" s="939" t="s">
        <v>1094</v>
      </c>
      <c r="O5" s="939" t="s">
        <v>1386</v>
      </c>
      <c r="P5" s="939" t="s">
        <v>947</v>
      </c>
      <c r="Q5" s="939" t="s">
        <v>1392</v>
      </c>
      <c r="R5" s="939" t="s">
        <v>1095</v>
      </c>
      <c r="S5" s="939" t="s">
        <v>1393</v>
      </c>
    </row>
    <row r="6" spans="1:19" s="1134" customFormat="1" ht="22.5" hidden="1" x14ac:dyDescent="0.2">
      <c r="A6" s="1132"/>
      <c r="B6" s="1132"/>
      <c r="C6" s="939" t="s">
        <v>1096</v>
      </c>
      <c r="D6" s="939" t="s">
        <v>816</v>
      </c>
      <c r="E6" s="939" t="s">
        <v>817</v>
      </c>
      <c r="F6" s="939" t="s">
        <v>817</v>
      </c>
      <c r="G6" s="1103" t="s">
        <v>1090</v>
      </c>
      <c r="H6" s="939" t="s">
        <v>1070</v>
      </c>
      <c r="I6" s="939" t="s">
        <v>817</v>
      </c>
      <c r="J6" s="939" t="s">
        <v>817</v>
      </c>
      <c r="K6" s="1103" t="s">
        <v>1091</v>
      </c>
      <c r="L6" s="939" t="s">
        <v>816</v>
      </c>
      <c r="M6" s="939" t="s">
        <v>816</v>
      </c>
      <c r="N6" s="939" t="s">
        <v>817</v>
      </c>
      <c r="O6" s="939" t="s">
        <v>817</v>
      </c>
      <c r="P6" s="939" t="s">
        <v>817</v>
      </c>
      <c r="Q6" s="939" t="s">
        <v>1070</v>
      </c>
      <c r="R6" s="939" t="s">
        <v>817</v>
      </c>
      <c r="S6" s="939" t="s">
        <v>817</v>
      </c>
    </row>
    <row r="7" spans="1:19" ht="16.149999999999999" customHeight="1" x14ac:dyDescent="0.2">
      <c r="A7" s="45">
        <v>1</v>
      </c>
      <c r="B7" s="32" t="s">
        <v>6</v>
      </c>
      <c r="C7" s="33">
        <f>IFERROR(VLOOKUP(A7,'[2]17-18 Prelim ADM_OJJ'!$A$5:$C$60,3,FALSE),0)</f>
        <v>1.9298250000000001</v>
      </c>
      <c r="D7" s="34">
        <f>'3_Levels 1&amp;2'!AQ7</f>
        <v>5650.5299127326252</v>
      </c>
      <c r="E7" s="34">
        <f>D7*(1+$E$3)</f>
        <v>7438.2681902073537</v>
      </c>
      <c r="F7" s="34">
        <f>E7+$F$3</f>
        <v>8908.6155820695494</v>
      </c>
      <c r="G7" s="101">
        <f t="shared" ref="G7:G38" si="1">ROUND(C7*F7,0)</f>
        <v>17192</v>
      </c>
      <c r="H7" s="35"/>
      <c r="I7" s="35">
        <f t="shared" ref="I7:I70" si="2">G7-H7</f>
        <v>17192</v>
      </c>
      <c r="J7" s="98">
        <f t="shared" ref="J7:J70" si="3">ROUND(I7/$J$85,0)</f>
        <v>1433</v>
      </c>
      <c r="K7" s="101">
        <f>G7</f>
        <v>17192</v>
      </c>
      <c r="L7" s="36">
        <f>'3_Levels 1&amp;2'!AT7</f>
        <v>23940247</v>
      </c>
      <c r="M7" s="37">
        <f>'3_Levels 1&amp;2'!C7</f>
        <v>9511</v>
      </c>
      <c r="N7" s="37">
        <f t="shared" ref="N7:N38" si="4">C7+M7</f>
        <v>9512.9298249999993</v>
      </c>
      <c r="O7" s="38">
        <f>L7/N7</f>
        <v>2516.6008201894838</v>
      </c>
      <c r="P7" s="102">
        <f>ROUND(C7*O7,0)</f>
        <v>4857</v>
      </c>
      <c r="Q7" s="38"/>
      <c r="R7" s="38">
        <f>P7-Q7</f>
        <v>4857</v>
      </c>
      <c r="S7" s="102">
        <f t="shared" ref="S7:S70" si="5">ROUND(R7/$S$85,0)</f>
        <v>405</v>
      </c>
    </row>
    <row r="8" spans="1:19" ht="16.149999999999999" customHeight="1" x14ac:dyDescent="0.2">
      <c r="A8" s="46">
        <v>2</v>
      </c>
      <c r="B8" s="39" t="s">
        <v>7</v>
      </c>
      <c r="C8" s="40">
        <f>IFERROR(VLOOKUP(A8,'[2]17-18 Prelim ADM_OJJ'!$A$5:$C$60,3,FALSE),0)</f>
        <v>0</v>
      </c>
      <c r="D8" s="41">
        <f>'3_Levels 1&amp;2'!AQ8</f>
        <v>7371.2974901574808</v>
      </c>
      <c r="E8" s="41">
        <f t="shared" ref="E8:E71" si="6">D8*(1+$E$3)</f>
        <v>9703.4594079474173</v>
      </c>
      <c r="F8" s="41">
        <f t="shared" ref="F8:F71" si="7">E8+$F$3</f>
        <v>11173.806799809612</v>
      </c>
      <c r="G8" s="99">
        <f t="shared" si="1"/>
        <v>0</v>
      </c>
      <c r="H8" s="41"/>
      <c r="I8" s="41">
        <f t="shared" si="2"/>
        <v>0</v>
      </c>
      <c r="J8" s="99">
        <f t="shared" si="3"/>
        <v>0</v>
      </c>
      <c r="K8" s="99">
        <f t="shared" ref="K8:K71" si="8">G8</f>
        <v>0</v>
      </c>
      <c r="L8" s="42">
        <f>'3_Levels 1&amp;2'!AT8</f>
        <v>11323109.1</v>
      </c>
      <c r="M8" s="43">
        <f>'3_Levels 1&amp;2'!C8</f>
        <v>4064</v>
      </c>
      <c r="N8" s="43">
        <f t="shared" si="4"/>
        <v>4064</v>
      </c>
      <c r="O8" s="44">
        <f t="shared" ref="O8:O71" si="9">L8/N8</f>
        <v>2786.1981053149607</v>
      </c>
      <c r="P8" s="103">
        <f t="shared" ref="P8:P71" si="10">ROUND(C8*O8,0)</f>
        <v>0</v>
      </c>
      <c r="Q8" s="44"/>
      <c r="R8" s="44">
        <f t="shared" ref="R8:R71" si="11">P8-Q8</f>
        <v>0</v>
      </c>
      <c r="S8" s="103">
        <f t="shared" si="5"/>
        <v>0</v>
      </c>
    </row>
    <row r="9" spans="1:19" ht="16.149999999999999" customHeight="1" x14ac:dyDescent="0.2">
      <c r="A9" s="46">
        <v>3</v>
      </c>
      <c r="B9" s="39" t="s">
        <v>8</v>
      </c>
      <c r="C9" s="40">
        <f>IFERROR(VLOOKUP(A9,'[2]17-18 Prelim ADM_OJJ'!$A$5:$C$60,3,FALSE),0)</f>
        <v>2.078948</v>
      </c>
      <c r="D9" s="41">
        <f>'3_Levels 1&amp;2'!AQ9</f>
        <v>4470.1203888787932</v>
      </c>
      <c r="E9" s="41">
        <f t="shared" si="6"/>
        <v>5884.3957661511795</v>
      </c>
      <c r="F9" s="41">
        <f t="shared" si="7"/>
        <v>7354.7431580133743</v>
      </c>
      <c r="G9" s="99">
        <f t="shared" si="1"/>
        <v>15290</v>
      </c>
      <c r="H9" s="41"/>
      <c r="I9" s="41">
        <f t="shared" si="2"/>
        <v>15290</v>
      </c>
      <c r="J9" s="99">
        <f t="shared" si="3"/>
        <v>1274</v>
      </c>
      <c r="K9" s="99">
        <f t="shared" si="8"/>
        <v>15290</v>
      </c>
      <c r="L9" s="42">
        <f>'3_Levels 1&amp;2'!AT9</f>
        <v>83171651.620000005</v>
      </c>
      <c r="M9" s="43">
        <f>'3_Levels 1&amp;2'!C9</f>
        <v>22012</v>
      </c>
      <c r="N9" s="43">
        <f t="shared" si="4"/>
        <v>22014.078947999998</v>
      </c>
      <c r="O9" s="44">
        <f t="shared" si="9"/>
        <v>3778.1118081961013</v>
      </c>
      <c r="P9" s="103">
        <f t="shared" si="10"/>
        <v>7854</v>
      </c>
      <c r="Q9" s="44"/>
      <c r="R9" s="44">
        <f t="shared" si="11"/>
        <v>7854</v>
      </c>
      <c r="S9" s="103">
        <f t="shared" si="5"/>
        <v>655</v>
      </c>
    </row>
    <row r="10" spans="1:19" ht="16.149999999999999" customHeight="1" x14ac:dyDescent="0.2">
      <c r="A10" s="46">
        <v>4</v>
      </c>
      <c r="B10" s="39" t="s">
        <v>9</v>
      </c>
      <c r="C10" s="40">
        <f>IFERROR(VLOOKUP(A10,'[2]17-18 Prelim ADM_OJJ'!$A$5:$C$60,3,FALSE),0)</f>
        <v>0</v>
      </c>
      <c r="D10" s="41">
        <f>'3_Levels 1&amp;2'!AQ10</f>
        <v>6892.3835147744949</v>
      </c>
      <c r="E10" s="41">
        <f t="shared" si="6"/>
        <v>9073.0246267935436</v>
      </c>
      <c r="F10" s="41">
        <f t="shared" si="7"/>
        <v>10543.372018655738</v>
      </c>
      <c r="G10" s="99">
        <f t="shared" si="1"/>
        <v>0</v>
      </c>
      <c r="H10" s="41"/>
      <c r="I10" s="41">
        <f t="shared" si="2"/>
        <v>0</v>
      </c>
      <c r="J10" s="99">
        <f t="shared" si="3"/>
        <v>0</v>
      </c>
      <c r="K10" s="99">
        <f t="shared" si="8"/>
        <v>0</v>
      </c>
      <c r="L10" s="42">
        <f>'3_Levels 1&amp;2'!AT10</f>
        <v>10807490.560000001</v>
      </c>
      <c r="M10" s="43">
        <f>'3_Levels 1&amp;2'!C10</f>
        <v>3215</v>
      </c>
      <c r="N10" s="43">
        <f t="shared" si="4"/>
        <v>3215</v>
      </c>
      <c r="O10" s="44">
        <f t="shared" si="9"/>
        <v>3361.5833779160189</v>
      </c>
      <c r="P10" s="103">
        <f t="shared" si="10"/>
        <v>0</v>
      </c>
      <c r="Q10" s="44"/>
      <c r="R10" s="44">
        <f t="shared" si="11"/>
        <v>0</v>
      </c>
      <c r="S10" s="103">
        <f t="shared" si="5"/>
        <v>0</v>
      </c>
    </row>
    <row r="11" spans="1:19" ht="16.149999999999999" customHeight="1" x14ac:dyDescent="0.2">
      <c r="A11" s="25">
        <v>5</v>
      </c>
      <c r="B11" s="26" t="s">
        <v>10</v>
      </c>
      <c r="C11" s="27">
        <f>IFERROR(VLOOKUP(A11,'[2]17-18 Prelim ADM_OJJ'!$A$5:$C$60,3,FALSE),0)</f>
        <v>0.68420999999999998</v>
      </c>
      <c r="D11" s="28">
        <f>'3_Levels 1&amp;2'!AQ11</f>
        <v>6036.0305460099271</v>
      </c>
      <c r="E11" s="28">
        <f t="shared" si="6"/>
        <v>7945.735125538491</v>
      </c>
      <c r="F11" s="28">
        <f t="shared" si="7"/>
        <v>9416.0825174006859</v>
      </c>
      <c r="G11" s="100">
        <f t="shared" si="1"/>
        <v>6443</v>
      </c>
      <c r="H11" s="28"/>
      <c r="I11" s="28">
        <f t="shared" si="2"/>
        <v>6443</v>
      </c>
      <c r="J11" s="100">
        <f t="shared" si="3"/>
        <v>537</v>
      </c>
      <c r="K11" s="100">
        <f t="shared" si="8"/>
        <v>6443</v>
      </c>
      <c r="L11" s="29">
        <f>'3_Levels 1&amp;2'!AT11</f>
        <v>11570038</v>
      </c>
      <c r="M11" s="30">
        <f>'3_Levels 1&amp;2'!C11</f>
        <v>5238</v>
      </c>
      <c r="N11" s="30">
        <f t="shared" si="4"/>
        <v>5238.6842100000003</v>
      </c>
      <c r="O11" s="31">
        <f t="shared" si="9"/>
        <v>2208.5771037533104</v>
      </c>
      <c r="P11" s="104">
        <f t="shared" si="10"/>
        <v>1511</v>
      </c>
      <c r="Q11" s="31"/>
      <c r="R11" s="31">
        <f t="shared" si="11"/>
        <v>1511</v>
      </c>
      <c r="S11" s="104">
        <f t="shared" si="5"/>
        <v>126</v>
      </c>
    </row>
    <row r="12" spans="1:19" ht="16.149999999999999" customHeight="1" x14ac:dyDescent="0.2">
      <c r="A12" s="45">
        <v>6</v>
      </c>
      <c r="B12" s="32" t="s">
        <v>11</v>
      </c>
      <c r="C12" s="33">
        <f>IFERROR(VLOOKUP(A12,'[2]17-18 Prelim ADM_OJJ'!$A$5:$C$60,3,FALSE),0)</f>
        <v>1.08772</v>
      </c>
      <c r="D12" s="34">
        <f>'3_Levels 1&amp;2'!AQ12</f>
        <v>6247.8737236215111</v>
      </c>
      <c r="E12" s="34">
        <f t="shared" si="6"/>
        <v>8224.6021333548706</v>
      </c>
      <c r="F12" s="34">
        <f t="shared" si="7"/>
        <v>9694.9495252170655</v>
      </c>
      <c r="G12" s="101">
        <f t="shared" si="1"/>
        <v>10545</v>
      </c>
      <c r="H12" s="35"/>
      <c r="I12" s="35">
        <f t="shared" si="2"/>
        <v>10545</v>
      </c>
      <c r="J12" s="98">
        <f t="shared" si="3"/>
        <v>879</v>
      </c>
      <c r="K12" s="101">
        <f t="shared" si="8"/>
        <v>10545</v>
      </c>
      <c r="L12" s="36">
        <f>'3_Levels 1&amp;2'!AT12</f>
        <v>18958972.84</v>
      </c>
      <c r="M12" s="37">
        <f>'3_Levels 1&amp;2'!C12</f>
        <v>5876</v>
      </c>
      <c r="N12" s="37">
        <f t="shared" si="4"/>
        <v>5877.0877200000004</v>
      </c>
      <c r="O12" s="38">
        <f t="shared" si="9"/>
        <v>3225.9128573973367</v>
      </c>
      <c r="P12" s="102">
        <f t="shared" si="10"/>
        <v>3509</v>
      </c>
      <c r="Q12" s="38"/>
      <c r="R12" s="38">
        <f t="shared" si="11"/>
        <v>3509</v>
      </c>
      <c r="S12" s="102">
        <f t="shared" si="5"/>
        <v>292</v>
      </c>
    </row>
    <row r="13" spans="1:19" ht="16.149999999999999" customHeight="1" x14ac:dyDescent="0.2">
      <c r="A13" s="46">
        <v>7</v>
      </c>
      <c r="B13" s="39" t="s">
        <v>12</v>
      </c>
      <c r="C13" s="40">
        <f>IFERROR(VLOOKUP(A13,'[2]17-18 Prelim ADM_OJJ'!$A$5:$C$60,3,FALSE),0)</f>
        <v>1</v>
      </c>
      <c r="D13" s="41">
        <f>'3_Levels 1&amp;2'!AQ13</f>
        <v>4112.5645534474779</v>
      </c>
      <c r="E13" s="41">
        <f t="shared" si="6"/>
        <v>5413.7149206398999</v>
      </c>
      <c r="F13" s="41">
        <f t="shared" si="7"/>
        <v>6884.0623125020948</v>
      </c>
      <c r="G13" s="99">
        <f t="shared" si="1"/>
        <v>6884</v>
      </c>
      <c r="H13" s="41"/>
      <c r="I13" s="41">
        <f t="shared" si="2"/>
        <v>6884</v>
      </c>
      <c r="J13" s="99">
        <f t="shared" si="3"/>
        <v>574</v>
      </c>
      <c r="K13" s="99">
        <f t="shared" si="8"/>
        <v>6884</v>
      </c>
      <c r="L13" s="42">
        <f>'3_Levels 1&amp;2'!AT13</f>
        <v>11263859.4</v>
      </c>
      <c r="M13" s="43">
        <f>'3_Levels 1&amp;2'!C13</f>
        <v>2161</v>
      </c>
      <c r="N13" s="43">
        <f t="shared" si="4"/>
        <v>2162</v>
      </c>
      <c r="O13" s="44">
        <f t="shared" si="9"/>
        <v>5209.9257169287703</v>
      </c>
      <c r="P13" s="103">
        <f t="shared" si="10"/>
        <v>5210</v>
      </c>
      <c r="Q13" s="44"/>
      <c r="R13" s="44">
        <f t="shared" si="11"/>
        <v>5210</v>
      </c>
      <c r="S13" s="103">
        <f t="shared" si="5"/>
        <v>434</v>
      </c>
    </row>
    <row r="14" spans="1:19" ht="16.149999999999999" customHeight="1" x14ac:dyDescent="0.2">
      <c r="A14" s="46">
        <v>8</v>
      </c>
      <c r="B14" s="39" t="s">
        <v>13</v>
      </c>
      <c r="C14" s="40">
        <f>IFERROR(VLOOKUP(A14,'[2]17-18 Prelim ADM_OJJ'!$A$5:$C$60,3,FALSE),0)</f>
        <v>2.3026309999999999</v>
      </c>
      <c r="D14" s="41">
        <f>'3_Levels 1&amp;2'!AQ14</f>
        <v>5811.8198929527207</v>
      </c>
      <c r="E14" s="41">
        <f t="shared" si="6"/>
        <v>7650.5877686891745</v>
      </c>
      <c r="F14" s="41">
        <f t="shared" si="7"/>
        <v>9120.9351605513693</v>
      </c>
      <c r="G14" s="99">
        <f t="shared" si="1"/>
        <v>21002</v>
      </c>
      <c r="H14" s="41"/>
      <c r="I14" s="41">
        <f t="shared" si="2"/>
        <v>21002</v>
      </c>
      <c r="J14" s="99">
        <f t="shared" si="3"/>
        <v>1750</v>
      </c>
      <c r="K14" s="99">
        <f t="shared" si="8"/>
        <v>21002</v>
      </c>
      <c r="L14" s="42">
        <f>'3_Levels 1&amp;2'!AT14</f>
        <v>75076404.280000001</v>
      </c>
      <c r="M14" s="43">
        <f>'3_Levels 1&amp;2'!C14</f>
        <v>22420</v>
      </c>
      <c r="N14" s="43">
        <f t="shared" si="4"/>
        <v>22422.302630999999</v>
      </c>
      <c r="O14" s="44">
        <f t="shared" si="9"/>
        <v>3348.2914540722936</v>
      </c>
      <c r="P14" s="103">
        <f t="shared" si="10"/>
        <v>7710</v>
      </c>
      <c r="Q14" s="44"/>
      <c r="R14" s="44">
        <f t="shared" si="11"/>
        <v>7710</v>
      </c>
      <c r="S14" s="103">
        <f t="shared" si="5"/>
        <v>643</v>
      </c>
    </row>
    <row r="15" spans="1:19" ht="16.149999999999999" customHeight="1" x14ac:dyDescent="0.2">
      <c r="A15" s="46">
        <v>9</v>
      </c>
      <c r="B15" s="39" t="s">
        <v>14</v>
      </c>
      <c r="C15" s="40">
        <f>IFERROR(VLOOKUP(A15,'[2]17-18 Prelim ADM_OJJ'!$A$5:$C$60,3,FALSE),0)</f>
        <v>30.745618000000004</v>
      </c>
      <c r="D15" s="41">
        <f>'3_Levels 1&amp;2'!AQ15</f>
        <v>5557.0900651837574</v>
      </c>
      <c r="E15" s="41">
        <f t="shared" si="6"/>
        <v>7315.2654530385053</v>
      </c>
      <c r="F15" s="41">
        <f t="shared" si="7"/>
        <v>8785.612844900701</v>
      </c>
      <c r="G15" s="99">
        <f t="shared" si="1"/>
        <v>270119</v>
      </c>
      <c r="H15" s="41"/>
      <c r="I15" s="41">
        <f t="shared" si="2"/>
        <v>270119</v>
      </c>
      <c r="J15" s="99">
        <f t="shared" si="3"/>
        <v>22510</v>
      </c>
      <c r="K15" s="99">
        <f t="shared" si="8"/>
        <v>270119</v>
      </c>
      <c r="L15" s="42">
        <f>'3_Levels 1&amp;2'!AT15</f>
        <v>137350020.97999999</v>
      </c>
      <c r="M15" s="43">
        <f>'3_Levels 1&amp;2'!C15</f>
        <v>39427</v>
      </c>
      <c r="N15" s="43">
        <f t="shared" si="4"/>
        <v>39457.745618000001</v>
      </c>
      <c r="O15" s="44">
        <f t="shared" si="9"/>
        <v>3480.9393904486797</v>
      </c>
      <c r="P15" s="103">
        <f t="shared" si="10"/>
        <v>107024</v>
      </c>
      <c r="Q15" s="44"/>
      <c r="R15" s="44">
        <f t="shared" si="11"/>
        <v>107024</v>
      </c>
      <c r="S15" s="103">
        <f t="shared" si="5"/>
        <v>8919</v>
      </c>
    </row>
    <row r="16" spans="1:19" ht="16.149999999999999" customHeight="1" x14ac:dyDescent="0.2">
      <c r="A16" s="25">
        <v>10</v>
      </c>
      <c r="B16" s="26" t="s">
        <v>15</v>
      </c>
      <c r="C16" s="27">
        <f>IFERROR(VLOOKUP(A16,'[2]17-18 Prelim ADM_OJJ'!$A$5:$C$60,3,FALSE),0)</f>
        <v>11.789473000000001</v>
      </c>
      <c r="D16" s="28">
        <f>'3_Levels 1&amp;2'!AQ16</f>
        <v>4373.3392690910187</v>
      </c>
      <c r="E16" s="28">
        <f t="shared" si="6"/>
        <v>5756.9946310633186</v>
      </c>
      <c r="F16" s="28">
        <f t="shared" si="7"/>
        <v>7227.3420229255134</v>
      </c>
      <c r="G16" s="100">
        <f t="shared" si="1"/>
        <v>85207</v>
      </c>
      <c r="H16" s="28"/>
      <c r="I16" s="28">
        <f t="shared" si="2"/>
        <v>85207</v>
      </c>
      <c r="J16" s="100">
        <f t="shared" si="3"/>
        <v>7101</v>
      </c>
      <c r="K16" s="100">
        <f t="shared" si="8"/>
        <v>85207</v>
      </c>
      <c r="L16" s="29">
        <f>'3_Levels 1&amp;2'!AT16</f>
        <v>146003389.41999999</v>
      </c>
      <c r="M16" s="30">
        <f>'3_Levels 1&amp;2'!C16</f>
        <v>33301</v>
      </c>
      <c r="N16" s="30">
        <f t="shared" si="4"/>
        <v>33312.789472999997</v>
      </c>
      <c r="O16" s="31">
        <f t="shared" si="9"/>
        <v>4382.8028733029296</v>
      </c>
      <c r="P16" s="104">
        <f t="shared" si="10"/>
        <v>51671</v>
      </c>
      <c r="Q16" s="31"/>
      <c r="R16" s="31">
        <f t="shared" si="11"/>
        <v>51671</v>
      </c>
      <c r="S16" s="104">
        <f t="shared" si="5"/>
        <v>4306</v>
      </c>
    </row>
    <row r="17" spans="1:19" ht="16.149999999999999" customHeight="1" x14ac:dyDescent="0.2">
      <c r="A17" s="45">
        <v>11</v>
      </c>
      <c r="B17" s="32" t="s">
        <v>16</v>
      </c>
      <c r="C17" s="33">
        <f>IFERROR(VLOOKUP(A17,'[2]17-18 Prelim ADM_OJJ'!$A$5:$C$60,3,FALSE),0)</f>
        <v>0</v>
      </c>
      <c r="D17" s="34">
        <f>'3_Levels 1&amp;2'!AQ17</f>
        <v>7828.0499683744465</v>
      </c>
      <c r="E17" s="34">
        <f t="shared" si="6"/>
        <v>10304.7211448093</v>
      </c>
      <c r="F17" s="34">
        <f t="shared" si="7"/>
        <v>11775.068536671495</v>
      </c>
      <c r="G17" s="101">
        <f t="shared" si="1"/>
        <v>0</v>
      </c>
      <c r="H17" s="35"/>
      <c r="I17" s="35">
        <f t="shared" si="2"/>
        <v>0</v>
      </c>
      <c r="J17" s="98">
        <f t="shared" si="3"/>
        <v>0</v>
      </c>
      <c r="K17" s="101">
        <f t="shared" si="8"/>
        <v>0</v>
      </c>
      <c r="L17" s="36">
        <f>'3_Levels 1&amp;2'!AT17</f>
        <v>5286520</v>
      </c>
      <c r="M17" s="37">
        <f>'3_Levels 1&amp;2'!C17</f>
        <v>1581</v>
      </c>
      <c r="N17" s="37">
        <f t="shared" si="4"/>
        <v>1581</v>
      </c>
      <c r="O17" s="38">
        <f t="shared" si="9"/>
        <v>3343.7824161922836</v>
      </c>
      <c r="P17" s="102">
        <f t="shared" si="10"/>
        <v>0</v>
      </c>
      <c r="Q17" s="38"/>
      <c r="R17" s="38">
        <f t="shared" si="11"/>
        <v>0</v>
      </c>
      <c r="S17" s="102">
        <f t="shared" si="5"/>
        <v>0</v>
      </c>
    </row>
    <row r="18" spans="1:19" ht="16.149999999999999" customHeight="1" x14ac:dyDescent="0.2">
      <c r="A18" s="46">
        <v>12</v>
      </c>
      <c r="B18" s="39" t="s">
        <v>17</v>
      </c>
      <c r="C18" s="40">
        <f>IFERROR(VLOOKUP(A18,'[2]17-18 Prelim ADM_OJJ'!$A$5:$C$60,3,FALSE),0)</f>
        <v>0</v>
      </c>
      <c r="D18" s="41">
        <f>'3_Levels 1&amp;2'!AQ18</f>
        <v>3861.1115326251897</v>
      </c>
      <c r="E18" s="41">
        <f t="shared" si="6"/>
        <v>5082.7061418173398</v>
      </c>
      <c r="F18" s="41">
        <f t="shared" si="7"/>
        <v>6553.0535336795347</v>
      </c>
      <c r="G18" s="99">
        <f t="shared" si="1"/>
        <v>0</v>
      </c>
      <c r="H18" s="41"/>
      <c r="I18" s="41">
        <f t="shared" si="2"/>
        <v>0</v>
      </c>
      <c r="J18" s="99">
        <f t="shared" si="3"/>
        <v>0</v>
      </c>
      <c r="K18" s="99">
        <f t="shared" si="8"/>
        <v>0</v>
      </c>
      <c r="L18" s="42">
        <f>'3_Levels 1&amp;2'!AT18</f>
        <v>7245772.8399999999</v>
      </c>
      <c r="M18" s="43">
        <f>'3_Levels 1&amp;2'!C18</f>
        <v>1318</v>
      </c>
      <c r="N18" s="43">
        <f t="shared" si="4"/>
        <v>1318</v>
      </c>
      <c r="O18" s="44">
        <f t="shared" si="9"/>
        <v>5497.5514719271623</v>
      </c>
      <c r="P18" s="103">
        <f t="shared" si="10"/>
        <v>0</v>
      </c>
      <c r="Q18" s="44"/>
      <c r="R18" s="44">
        <f t="shared" si="11"/>
        <v>0</v>
      </c>
      <c r="S18" s="103">
        <f t="shared" si="5"/>
        <v>0</v>
      </c>
    </row>
    <row r="19" spans="1:19" ht="16.149999999999999" customHeight="1" x14ac:dyDescent="0.2">
      <c r="A19" s="46">
        <v>13</v>
      </c>
      <c r="B19" s="39" t="s">
        <v>18</v>
      </c>
      <c r="C19" s="40">
        <f>IFERROR(VLOOKUP(A19,'[2]17-18 Prelim ADM_OJJ'!$A$5:$C$60,3,FALSE),0)</f>
        <v>0</v>
      </c>
      <c r="D19" s="41">
        <f>'3_Levels 1&amp;2'!AQ19</f>
        <v>7400.6115702479337</v>
      </c>
      <c r="E19" s="41">
        <f t="shared" si="6"/>
        <v>9742.047999252929</v>
      </c>
      <c r="F19" s="41">
        <f t="shared" si="7"/>
        <v>11212.395391115124</v>
      </c>
      <c r="G19" s="99">
        <f t="shared" si="1"/>
        <v>0</v>
      </c>
      <c r="H19" s="41"/>
      <c r="I19" s="41">
        <f t="shared" si="2"/>
        <v>0</v>
      </c>
      <c r="J19" s="99">
        <f t="shared" si="3"/>
        <v>0</v>
      </c>
      <c r="K19" s="99">
        <f t="shared" si="8"/>
        <v>0</v>
      </c>
      <c r="L19" s="42">
        <f>'3_Levels 1&amp;2'!AT19</f>
        <v>3788914</v>
      </c>
      <c r="M19" s="43">
        <f>'3_Levels 1&amp;2'!C19</f>
        <v>1331</v>
      </c>
      <c r="N19" s="43">
        <f t="shared" si="4"/>
        <v>1331</v>
      </c>
      <c r="O19" s="44">
        <f t="shared" si="9"/>
        <v>2846.6671675432008</v>
      </c>
      <c r="P19" s="103">
        <f t="shared" si="10"/>
        <v>0</v>
      </c>
      <c r="Q19" s="44"/>
      <c r="R19" s="44">
        <f t="shared" si="11"/>
        <v>0</v>
      </c>
      <c r="S19" s="103">
        <f t="shared" si="5"/>
        <v>0</v>
      </c>
    </row>
    <row r="20" spans="1:19" ht="16.149999999999999" customHeight="1" x14ac:dyDescent="0.2">
      <c r="A20" s="46">
        <v>14</v>
      </c>
      <c r="B20" s="39" t="s">
        <v>19</v>
      </c>
      <c r="C20" s="40">
        <f>IFERROR(VLOOKUP(A20,'[2]17-18 Prelim ADM_OJJ'!$A$5:$C$60,3,FALSE),0)</f>
        <v>1.982456</v>
      </c>
      <c r="D20" s="41">
        <f>'3_Levels 1&amp;2'!AQ20</f>
        <v>7166.7954802259883</v>
      </c>
      <c r="E20" s="41">
        <f t="shared" si="6"/>
        <v>9434.2561971336454</v>
      </c>
      <c r="F20" s="41">
        <f t="shared" si="7"/>
        <v>10904.60358899584</v>
      </c>
      <c r="G20" s="99">
        <f t="shared" si="1"/>
        <v>21618</v>
      </c>
      <c r="H20" s="41"/>
      <c r="I20" s="41">
        <f t="shared" si="2"/>
        <v>21618</v>
      </c>
      <c r="J20" s="99">
        <f t="shared" si="3"/>
        <v>1802</v>
      </c>
      <c r="K20" s="99">
        <f t="shared" si="8"/>
        <v>21618</v>
      </c>
      <c r="L20" s="42">
        <f>'3_Levels 1&amp;2'!AT20</f>
        <v>6687817</v>
      </c>
      <c r="M20" s="43">
        <f>'3_Levels 1&amp;2'!C20</f>
        <v>1770</v>
      </c>
      <c r="N20" s="43">
        <f t="shared" si="4"/>
        <v>1771.982456</v>
      </c>
      <c r="O20" s="44">
        <f t="shared" si="9"/>
        <v>3774.2004596912329</v>
      </c>
      <c r="P20" s="103">
        <f t="shared" si="10"/>
        <v>7482</v>
      </c>
      <c r="Q20" s="44"/>
      <c r="R20" s="44">
        <f t="shared" si="11"/>
        <v>7482</v>
      </c>
      <c r="S20" s="103">
        <f t="shared" si="5"/>
        <v>624</v>
      </c>
    </row>
    <row r="21" spans="1:19" ht="16.149999999999999" customHeight="1" x14ac:dyDescent="0.2">
      <c r="A21" s="25">
        <v>15</v>
      </c>
      <c r="B21" s="26" t="s">
        <v>20</v>
      </c>
      <c r="C21" s="27">
        <f>IFERROR(VLOOKUP(A21,'[2]17-18 Prelim ADM_OJJ'!$A$5:$C$60,3,FALSE),0)</f>
        <v>0.31578899999999999</v>
      </c>
      <c r="D21" s="28">
        <f>'3_Levels 1&amp;2'!AQ21</f>
        <v>6655.8875379939209</v>
      </c>
      <c r="E21" s="28">
        <f t="shared" si="6"/>
        <v>8761.7050641388905</v>
      </c>
      <c r="F21" s="28">
        <f t="shared" si="7"/>
        <v>10232.052456001085</v>
      </c>
      <c r="G21" s="100">
        <f t="shared" si="1"/>
        <v>3231</v>
      </c>
      <c r="H21" s="28"/>
      <c r="I21" s="28">
        <f t="shared" si="2"/>
        <v>3231</v>
      </c>
      <c r="J21" s="100">
        <f t="shared" si="3"/>
        <v>269</v>
      </c>
      <c r="K21" s="100">
        <f t="shared" si="8"/>
        <v>3231</v>
      </c>
      <c r="L21" s="29">
        <f>'3_Levels 1&amp;2'!AT21</f>
        <v>10884742</v>
      </c>
      <c r="M21" s="30">
        <f>'3_Levels 1&amp;2'!C21</f>
        <v>3619</v>
      </c>
      <c r="N21" s="30">
        <f t="shared" si="4"/>
        <v>3619.3157890000002</v>
      </c>
      <c r="O21" s="31">
        <f t="shared" si="9"/>
        <v>3007.403231594611</v>
      </c>
      <c r="P21" s="104">
        <f t="shared" si="10"/>
        <v>950</v>
      </c>
      <c r="Q21" s="31"/>
      <c r="R21" s="31">
        <f t="shared" si="11"/>
        <v>950</v>
      </c>
      <c r="S21" s="104">
        <f t="shared" si="5"/>
        <v>79</v>
      </c>
    </row>
    <row r="22" spans="1:19" ht="16.149999999999999" customHeight="1" x14ac:dyDescent="0.2">
      <c r="A22" s="45">
        <v>16</v>
      </c>
      <c r="B22" s="32" t="s">
        <v>21</v>
      </c>
      <c r="C22" s="33">
        <f>IFERROR(VLOOKUP(A22,'[2]17-18 Prelim ADM_OJJ'!$A$5:$C$60,3,FALSE),0)</f>
        <v>1.298246</v>
      </c>
      <c r="D22" s="34">
        <f>'3_Levels 1&amp;2'!AQ22</f>
        <v>2977.6169305724725</v>
      </c>
      <c r="E22" s="34">
        <f t="shared" si="6"/>
        <v>3919.6878238609384</v>
      </c>
      <c r="F22" s="34">
        <f t="shared" si="7"/>
        <v>5390.0352157231337</v>
      </c>
      <c r="G22" s="101">
        <f t="shared" si="1"/>
        <v>6998</v>
      </c>
      <c r="H22" s="35"/>
      <c r="I22" s="35">
        <f t="shared" si="2"/>
        <v>6998</v>
      </c>
      <c r="J22" s="98">
        <f t="shared" si="3"/>
        <v>583</v>
      </c>
      <c r="K22" s="101">
        <f t="shared" si="8"/>
        <v>6998</v>
      </c>
      <c r="L22" s="36">
        <f>'3_Levels 1&amp;2'!AT22</f>
        <v>26299165.920000002</v>
      </c>
      <c r="M22" s="37">
        <f>'3_Levels 1&amp;2'!C22</f>
        <v>4926</v>
      </c>
      <c r="N22" s="37">
        <f t="shared" si="4"/>
        <v>4927.2982460000003</v>
      </c>
      <c r="O22" s="38">
        <f t="shared" si="9"/>
        <v>5337.4414551320833</v>
      </c>
      <c r="P22" s="102">
        <f t="shared" si="10"/>
        <v>6929</v>
      </c>
      <c r="Q22" s="38"/>
      <c r="R22" s="38">
        <f t="shared" si="11"/>
        <v>6929</v>
      </c>
      <c r="S22" s="102">
        <f t="shared" si="5"/>
        <v>577</v>
      </c>
    </row>
    <row r="23" spans="1:19" ht="16.149999999999999" customHeight="1" x14ac:dyDescent="0.2">
      <c r="A23" s="46">
        <v>17</v>
      </c>
      <c r="B23" s="39" t="s">
        <v>22</v>
      </c>
      <c r="C23" s="40">
        <f>IFERROR(VLOOKUP(A23,'[2]17-18 Prelim ADM_OJJ'!$A$5:$C$60,3,FALSE),0)</f>
        <v>30.307019999999994</v>
      </c>
      <c r="D23" s="41">
        <f>'3_Levels 1&amp;2'!AQ23</f>
        <v>3904.1904999094368</v>
      </c>
      <c r="E23" s="41">
        <f t="shared" si="6"/>
        <v>5139.4146128751345</v>
      </c>
      <c r="F23" s="41">
        <f t="shared" si="7"/>
        <v>6609.7620047373293</v>
      </c>
      <c r="G23" s="99">
        <f t="shared" si="1"/>
        <v>200322</v>
      </c>
      <c r="H23" s="41"/>
      <c r="I23" s="41">
        <f t="shared" si="2"/>
        <v>200322</v>
      </c>
      <c r="J23" s="99">
        <f t="shared" si="3"/>
        <v>16694</v>
      </c>
      <c r="K23" s="99">
        <f t="shared" si="8"/>
        <v>200322</v>
      </c>
      <c r="L23" s="42">
        <f>'3_Levels 1&amp;2'!AT23</f>
        <v>211870386.06</v>
      </c>
      <c r="M23" s="43">
        <f>'3_Levels 1&amp;2'!C23</f>
        <v>44168</v>
      </c>
      <c r="N23" s="43">
        <f t="shared" si="4"/>
        <v>44198.30702</v>
      </c>
      <c r="O23" s="44">
        <f t="shared" si="9"/>
        <v>4793.6312575078355</v>
      </c>
      <c r="P23" s="103">
        <f t="shared" si="10"/>
        <v>145281</v>
      </c>
      <c r="Q23" s="44"/>
      <c r="R23" s="44">
        <f t="shared" si="11"/>
        <v>145281</v>
      </c>
      <c r="S23" s="103">
        <f t="shared" si="5"/>
        <v>12107</v>
      </c>
    </row>
    <row r="24" spans="1:19" ht="16.149999999999999" customHeight="1" x14ac:dyDescent="0.2">
      <c r="A24" s="46">
        <v>18</v>
      </c>
      <c r="B24" s="39" t="s">
        <v>23</v>
      </c>
      <c r="C24" s="40">
        <f>IFERROR(VLOOKUP(A24,'[2]17-18 Prelim ADM_OJJ'!$A$5:$C$60,3,FALSE),0)</f>
        <v>0.34210499999999999</v>
      </c>
      <c r="D24" s="41">
        <f>'3_Levels 1&amp;2'!AQ24</f>
        <v>6977.8497409326428</v>
      </c>
      <c r="E24" s="41">
        <f t="shared" si="6"/>
        <v>9185.5310149000325</v>
      </c>
      <c r="F24" s="41">
        <f t="shared" si="7"/>
        <v>10655.878406762227</v>
      </c>
      <c r="G24" s="99">
        <f t="shared" si="1"/>
        <v>3645</v>
      </c>
      <c r="H24" s="41"/>
      <c r="I24" s="41">
        <f t="shared" si="2"/>
        <v>3645</v>
      </c>
      <c r="J24" s="99">
        <f t="shared" si="3"/>
        <v>304</v>
      </c>
      <c r="K24" s="99">
        <f t="shared" si="8"/>
        <v>3645</v>
      </c>
      <c r="L24" s="42">
        <f>'3_Levels 1&amp;2'!AT24</f>
        <v>2742136</v>
      </c>
      <c r="M24" s="43">
        <f>'3_Levels 1&amp;2'!C24</f>
        <v>965</v>
      </c>
      <c r="N24" s="43">
        <f t="shared" si="4"/>
        <v>965.34210499999995</v>
      </c>
      <c r="O24" s="44">
        <f t="shared" si="9"/>
        <v>2840.5846857783131</v>
      </c>
      <c r="P24" s="103">
        <f t="shared" si="10"/>
        <v>972</v>
      </c>
      <c r="Q24" s="44"/>
      <c r="R24" s="44">
        <f t="shared" si="11"/>
        <v>972</v>
      </c>
      <c r="S24" s="103">
        <f t="shared" si="5"/>
        <v>81</v>
      </c>
    </row>
    <row r="25" spans="1:19" ht="16.149999999999999" customHeight="1" x14ac:dyDescent="0.2">
      <c r="A25" s="46">
        <v>19</v>
      </c>
      <c r="B25" s="39" t="s">
        <v>24</v>
      </c>
      <c r="C25" s="40">
        <f>IFERROR(VLOOKUP(A25,'[2]17-18 Prelim ADM_OJJ'!$A$5:$C$60,3,FALSE),0)</f>
        <v>0</v>
      </c>
      <c r="D25" s="41">
        <f>'3_Levels 1&amp;2'!AQ25</f>
        <v>6011.9868490268282</v>
      </c>
      <c r="E25" s="41">
        <f t="shared" si="6"/>
        <v>7914.0843831822085</v>
      </c>
      <c r="F25" s="41">
        <f t="shared" si="7"/>
        <v>9384.4317750444025</v>
      </c>
      <c r="G25" s="99">
        <f t="shared" si="1"/>
        <v>0</v>
      </c>
      <c r="H25" s="41"/>
      <c r="I25" s="41">
        <f t="shared" si="2"/>
        <v>0</v>
      </c>
      <c r="J25" s="99">
        <f t="shared" si="3"/>
        <v>0</v>
      </c>
      <c r="K25" s="99">
        <f t="shared" si="8"/>
        <v>0</v>
      </c>
      <c r="L25" s="42">
        <f>'3_Levels 1&amp;2'!AT25</f>
        <v>6351025</v>
      </c>
      <c r="M25" s="43">
        <f>'3_Levels 1&amp;2'!C25</f>
        <v>1901</v>
      </c>
      <c r="N25" s="43">
        <f t="shared" si="4"/>
        <v>1901</v>
      </c>
      <c r="O25" s="44">
        <f t="shared" si="9"/>
        <v>3340.8863755917937</v>
      </c>
      <c r="P25" s="103">
        <f t="shared" si="10"/>
        <v>0</v>
      </c>
      <c r="Q25" s="44"/>
      <c r="R25" s="44">
        <f t="shared" si="11"/>
        <v>0</v>
      </c>
      <c r="S25" s="103">
        <f t="shared" si="5"/>
        <v>0</v>
      </c>
    </row>
    <row r="26" spans="1:19" ht="16.149999999999999" customHeight="1" x14ac:dyDescent="0.2">
      <c r="A26" s="25">
        <v>20</v>
      </c>
      <c r="B26" s="26" t="s">
        <v>25</v>
      </c>
      <c r="C26" s="27">
        <f>IFERROR(VLOOKUP(A26,'[2]17-18 Prelim ADM_OJJ'!$A$5:$C$60,3,FALSE),0)</f>
        <v>2.0614030000000003</v>
      </c>
      <c r="D26" s="28">
        <f>'3_Levels 1&amp;2'!AQ26</f>
        <v>6259.039315044557</v>
      </c>
      <c r="E26" s="28">
        <f t="shared" si="6"/>
        <v>8239.3003412733433</v>
      </c>
      <c r="F26" s="28">
        <f t="shared" si="7"/>
        <v>9709.6477331355381</v>
      </c>
      <c r="G26" s="100">
        <f t="shared" si="1"/>
        <v>20015</v>
      </c>
      <c r="H26" s="28"/>
      <c r="I26" s="28">
        <f t="shared" si="2"/>
        <v>20015</v>
      </c>
      <c r="J26" s="100">
        <f t="shared" si="3"/>
        <v>1668</v>
      </c>
      <c r="K26" s="100">
        <f t="shared" si="8"/>
        <v>20015</v>
      </c>
      <c r="L26" s="29">
        <f>'3_Levels 1&amp;2'!AT26</f>
        <v>15291441</v>
      </c>
      <c r="M26" s="30">
        <f>'3_Levels 1&amp;2'!C26</f>
        <v>5723</v>
      </c>
      <c r="N26" s="30">
        <f t="shared" si="4"/>
        <v>5725.0614029999997</v>
      </c>
      <c r="O26" s="31">
        <f t="shared" si="9"/>
        <v>2670.9654139232644</v>
      </c>
      <c r="P26" s="104">
        <f t="shared" si="10"/>
        <v>5506</v>
      </c>
      <c r="Q26" s="31"/>
      <c r="R26" s="31">
        <f t="shared" si="11"/>
        <v>5506</v>
      </c>
      <c r="S26" s="104">
        <f t="shared" si="5"/>
        <v>459</v>
      </c>
    </row>
    <row r="27" spans="1:19" ht="16.149999999999999" customHeight="1" x14ac:dyDescent="0.2">
      <c r="A27" s="45">
        <v>21</v>
      </c>
      <c r="B27" s="32" t="s">
        <v>26</v>
      </c>
      <c r="C27" s="33">
        <f>IFERROR(VLOOKUP(A27,'[2]17-18 Prelim ADM_OJJ'!$A$5:$C$60,3,FALSE),0)</f>
        <v>5.0307010000000005</v>
      </c>
      <c r="D27" s="34">
        <f>'3_Levels 1&amp;2'!AQ27</f>
        <v>6840.9109474389015</v>
      </c>
      <c r="E27" s="34">
        <f t="shared" si="6"/>
        <v>9005.2669534082706</v>
      </c>
      <c r="F27" s="34">
        <f t="shared" si="7"/>
        <v>10475.614345270465</v>
      </c>
      <c r="G27" s="101">
        <f t="shared" si="1"/>
        <v>52700</v>
      </c>
      <c r="H27" s="35"/>
      <c r="I27" s="35">
        <f t="shared" si="2"/>
        <v>52700</v>
      </c>
      <c r="J27" s="98">
        <f t="shared" si="3"/>
        <v>4392</v>
      </c>
      <c r="K27" s="101">
        <f t="shared" si="8"/>
        <v>52700</v>
      </c>
      <c r="L27" s="36">
        <f>'3_Levels 1&amp;2'!AT27</f>
        <v>7940079</v>
      </c>
      <c r="M27" s="37">
        <f>'3_Levels 1&amp;2'!C27</f>
        <v>2987</v>
      </c>
      <c r="N27" s="37">
        <f t="shared" si="4"/>
        <v>2992.0307010000001</v>
      </c>
      <c r="O27" s="38">
        <f t="shared" si="9"/>
        <v>2653.7424891216046</v>
      </c>
      <c r="P27" s="102">
        <f t="shared" si="10"/>
        <v>13350</v>
      </c>
      <c r="Q27" s="38"/>
      <c r="R27" s="38">
        <f t="shared" si="11"/>
        <v>13350</v>
      </c>
      <c r="S27" s="102">
        <f t="shared" si="5"/>
        <v>1113</v>
      </c>
    </row>
    <row r="28" spans="1:19" ht="16.149999999999999" customHeight="1" x14ac:dyDescent="0.2">
      <c r="A28" s="46">
        <v>22</v>
      </c>
      <c r="B28" s="39" t="s">
        <v>27</v>
      </c>
      <c r="C28" s="40">
        <f>IFERROR(VLOOKUP(A28,'[2]17-18 Prelim ADM_OJJ'!$A$5:$C$60,3,FALSE),0)</f>
        <v>0</v>
      </c>
      <c r="D28" s="41">
        <f>'3_Levels 1&amp;2'!AQ28</f>
        <v>7442.5111187136499</v>
      </c>
      <c r="E28" s="41">
        <f t="shared" si="6"/>
        <v>9797.2039020354823</v>
      </c>
      <c r="F28" s="41">
        <f t="shared" si="7"/>
        <v>11267.551293897677</v>
      </c>
      <c r="G28" s="99">
        <f t="shared" si="1"/>
        <v>0</v>
      </c>
      <c r="H28" s="41"/>
      <c r="I28" s="41">
        <f t="shared" si="2"/>
        <v>0</v>
      </c>
      <c r="J28" s="99">
        <f t="shared" si="3"/>
        <v>0</v>
      </c>
      <c r="K28" s="99">
        <f t="shared" si="8"/>
        <v>0</v>
      </c>
      <c r="L28" s="42">
        <f>'3_Levels 1&amp;2'!AT28</f>
        <v>6108866</v>
      </c>
      <c r="M28" s="43">
        <f>'3_Levels 1&amp;2'!C28</f>
        <v>2923</v>
      </c>
      <c r="N28" s="43">
        <f t="shared" si="4"/>
        <v>2923</v>
      </c>
      <c r="O28" s="44">
        <f t="shared" si="9"/>
        <v>2089.9302086897023</v>
      </c>
      <c r="P28" s="103">
        <f t="shared" si="10"/>
        <v>0</v>
      </c>
      <c r="Q28" s="44"/>
      <c r="R28" s="44">
        <f t="shared" si="11"/>
        <v>0</v>
      </c>
      <c r="S28" s="103">
        <f t="shared" si="5"/>
        <v>0</v>
      </c>
    </row>
    <row r="29" spans="1:19" ht="16.149999999999999" customHeight="1" x14ac:dyDescent="0.2">
      <c r="A29" s="46">
        <v>23</v>
      </c>
      <c r="B29" s="39" t="s">
        <v>28</v>
      </c>
      <c r="C29" s="40">
        <f>IFERROR(VLOOKUP(A29,'[2]17-18 Prelim ADM_OJJ'!$A$5:$C$60,3,FALSE),0)</f>
        <v>2.0219290000000001</v>
      </c>
      <c r="D29" s="41">
        <f>'3_Levels 1&amp;2'!AQ29</f>
        <v>6112.5932163374518</v>
      </c>
      <c r="E29" s="41">
        <f t="shared" si="6"/>
        <v>8046.5210135967582</v>
      </c>
      <c r="F29" s="41">
        <f t="shared" si="7"/>
        <v>9516.8684054589539</v>
      </c>
      <c r="G29" s="99">
        <f t="shared" si="1"/>
        <v>19242</v>
      </c>
      <c r="H29" s="41"/>
      <c r="I29" s="41">
        <f t="shared" si="2"/>
        <v>19242</v>
      </c>
      <c r="J29" s="99">
        <f t="shared" si="3"/>
        <v>1604</v>
      </c>
      <c r="K29" s="99">
        <f t="shared" si="8"/>
        <v>19242</v>
      </c>
      <c r="L29" s="42">
        <f>'3_Levels 1&amp;2'!AT29</f>
        <v>43334995.479999997</v>
      </c>
      <c r="M29" s="43">
        <f>'3_Levels 1&amp;2'!C29</f>
        <v>12707</v>
      </c>
      <c r="N29" s="43">
        <f t="shared" si="4"/>
        <v>12709.021929</v>
      </c>
      <c r="O29" s="44">
        <f t="shared" si="9"/>
        <v>3409.7820998417128</v>
      </c>
      <c r="P29" s="103">
        <f t="shared" si="10"/>
        <v>6894</v>
      </c>
      <c r="Q29" s="44"/>
      <c r="R29" s="44">
        <f t="shared" si="11"/>
        <v>6894</v>
      </c>
      <c r="S29" s="103">
        <f t="shared" si="5"/>
        <v>575</v>
      </c>
    </row>
    <row r="30" spans="1:19" ht="16.149999999999999" customHeight="1" x14ac:dyDescent="0.2">
      <c r="A30" s="46">
        <v>24</v>
      </c>
      <c r="B30" s="39" t="s">
        <v>29</v>
      </c>
      <c r="C30" s="40">
        <f>IFERROR(VLOOKUP(A30,'[2]17-18 Prelim ADM_OJJ'!$A$5:$C$60,3,FALSE),0)</f>
        <v>3.0526309999999999</v>
      </c>
      <c r="D30" s="41">
        <f>'3_Levels 1&amp;2'!AQ30</f>
        <v>2856.20572640509</v>
      </c>
      <c r="E30" s="41">
        <f t="shared" si="6"/>
        <v>3759.8640353242145</v>
      </c>
      <c r="F30" s="41">
        <f t="shared" si="7"/>
        <v>5230.2114271864093</v>
      </c>
      <c r="G30" s="99">
        <f t="shared" si="1"/>
        <v>15966</v>
      </c>
      <c r="H30" s="41"/>
      <c r="I30" s="41">
        <f t="shared" si="2"/>
        <v>15966</v>
      </c>
      <c r="J30" s="99">
        <f t="shared" si="3"/>
        <v>1331</v>
      </c>
      <c r="K30" s="99">
        <f t="shared" si="8"/>
        <v>15966</v>
      </c>
      <c r="L30" s="42">
        <f>'3_Levels 1&amp;2'!AT30</f>
        <v>28919042.52</v>
      </c>
      <c r="M30" s="43">
        <f>'3_Levels 1&amp;2'!C30</f>
        <v>4715</v>
      </c>
      <c r="N30" s="43">
        <f t="shared" si="4"/>
        <v>4718.0526309999996</v>
      </c>
      <c r="O30" s="44">
        <f t="shared" si="9"/>
        <v>6129.4446632466997</v>
      </c>
      <c r="P30" s="103">
        <f t="shared" si="10"/>
        <v>18711</v>
      </c>
      <c r="Q30" s="44"/>
      <c r="R30" s="44">
        <f t="shared" si="11"/>
        <v>18711</v>
      </c>
      <c r="S30" s="103">
        <f t="shared" si="5"/>
        <v>1559</v>
      </c>
    </row>
    <row r="31" spans="1:19" ht="16.149999999999999" customHeight="1" x14ac:dyDescent="0.2">
      <c r="A31" s="25">
        <v>25</v>
      </c>
      <c r="B31" s="26" t="s">
        <v>30</v>
      </c>
      <c r="C31" s="27">
        <f>IFERROR(VLOOKUP(A31,'[2]17-18 Prelim ADM_OJJ'!$A$5:$C$60,3,FALSE),0)</f>
        <v>0.52193000000000001</v>
      </c>
      <c r="D31" s="28">
        <f>'3_Levels 1&amp;2'!AQ31</f>
        <v>5277.0451295799821</v>
      </c>
      <c r="E31" s="28">
        <f t="shared" si="6"/>
        <v>6946.6187298990726</v>
      </c>
      <c r="F31" s="28">
        <f t="shared" si="7"/>
        <v>8416.9661217612665</v>
      </c>
      <c r="G31" s="100">
        <f t="shared" si="1"/>
        <v>4393</v>
      </c>
      <c r="H31" s="28"/>
      <c r="I31" s="28">
        <f t="shared" si="2"/>
        <v>4393</v>
      </c>
      <c r="J31" s="100">
        <f t="shared" si="3"/>
        <v>366</v>
      </c>
      <c r="K31" s="100">
        <f t="shared" si="8"/>
        <v>4393</v>
      </c>
      <c r="L31" s="29">
        <f>'3_Levels 1&amp;2'!AT31</f>
        <v>9455368.6999999993</v>
      </c>
      <c r="M31" s="30">
        <f>'3_Levels 1&amp;2'!C31</f>
        <v>2238</v>
      </c>
      <c r="N31" s="30">
        <f t="shared" si="4"/>
        <v>2238.5219299999999</v>
      </c>
      <c r="O31" s="31">
        <f t="shared" si="9"/>
        <v>4223.9339151794684</v>
      </c>
      <c r="P31" s="104">
        <f t="shared" si="10"/>
        <v>2205</v>
      </c>
      <c r="Q31" s="31"/>
      <c r="R31" s="31">
        <f t="shared" si="11"/>
        <v>2205</v>
      </c>
      <c r="S31" s="104">
        <f t="shared" si="5"/>
        <v>184</v>
      </c>
    </row>
    <row r="32" spans="1:19" ht="16.149999999999999" customHeight="1" x14ac:dyDescent="0.2">
      <c r="A32" s="45">
        <v>26</v>
      </c>
      <c r="B32" s="32" t="s">
        <v>31</v>
      </c>
      <c r="C32" s="33">
        <f>IFERROR(VLOOKUP(A32,'[2]17-18 Prelim ADM_OJJ'!$A$5:$C$60,3,FALSE),0)</f>
        <v>15.521929999999998</v>
      </c>
      <c r="D32" s="34">
        <f>'3_Levels 1&amp;2'!AQ32</f>
        <v>4670.1164704678067</v>
      </c>
      <c r="E32" s="34">
        <f t="shared" si="6"/>
        <v>6147.6674441751356</v>
      </c>
      <c r="F32" s="34">
        <f t="shared" si="7"/>
        <v>7618.0148360373305</v>
      </c>
      <c r="G32" s="101">
        <f t="shared" si="1"/>
        <v>118246</v>
      </c>
      <c r="H32" s="35"/>
      <c r="I32" s="35">
        <f t="shared" si="2"/>
        <v>118246</v>
      </c>
      <c r="J32" s="98">
        <f t="shared" si="3"/>
        <v>9854</v>
      </c>
      <c r="K32" s="101">
        <f t="shared" si="8"/>
        <v>118246</v>
      </c>
      <c r="L32" s="36">
        <f>'3_Levels 1&amp;2'!AT32</f>
        <v>220952483.59999999</v>
      </c>
      <c r="M32" s="37">
        <f>'3_Levels 1&amp;2'!C32</f>
        <v>48845</v>
      </c>
      <c r="N32" s="37">
        <f t="shared" si="4"/>
        <v>48860.521930000003</v>
      </c>
      <c r="O32" s="38">
        <f t="shared" si="9"/>
        <v>4522.1064956397195</v>
      </c>
      <c r="P32" s="102">
        <f t="shared" si="10"/>
        <v>70192</v>
      </c>
      <c r="Q32" s="38"/>
      <c r="R32" s="38">
        <f t="shared" si="11"/>
        <v>70192</v>
      </c>
      <c r="S32" s="102">
        <f t="shared" si="5"/>
        <v>5849</v>
      </c>
    </row>
    <row r="33" spans="1:19" ht="16.149999999999999" customHeight="1" x14ac:dyDescent="0.2">
      <c r="A33" s="46">
        <v>27</v>
      </c>
      <c r="B33" s="39" t="s">
        <v>32</v>
      </c>
      <c r="C33" s="40">
        <f>IFERROR(VLOOKUP(A33,'[2]17-18 Prelim ADM_OJJ'!$A$5:$C$60,3,FALSE),0)</f>
        <v>1.1271930000000001</v>
      </c>
      <c r="D33" s="41">
        <f>'3_Levels 1&amp;2'!AQ33</f>
        <v>6629.6691371095822</v>
      </c>
      <c r="E33" s="41">
        <f t="shared" si="6"/>
        <v>8727.191575969111</v>
      </c>
      <c r="F33" s="41">
        <f t="shared" si="7"/>
        <v>10197.538967831306</v>
      </c>
      <c r="G33" s="99">
        <f t="shared" si="1"/>
        <v>11495</v>
      </c>
      <c r="H33" s="41"/>
      <c r="I33" s="41">
        <f t="shared" si="2"/>
        <v>11495</v>
      </c>
      <c r="J33" s="99">
        <f t="shared" si="3"/>
        <v>958</v>
      </c>
      <c r="K33" s="99">
        <f t="shared" si="8"/>
        <v>11495</v>
      </c>
      <c r="L33" s="42">
        <f>'3_Levels 1&amp;2'!AT33</f>
        <v>17919837.359999999</v>
      </c>
      <c r="M33" s="43">
        <f>'3_Levels 1&amp;2'!C33</f>
        <v>5667</v>
      </c>
      <c r="N33" s="43">
        <f t="shared" si="4"/>
        <v>5668.1271930000003</v>
      </c>
      <c r="O33" s="44">
        <f t="shared" si="9"/>
        <v>3161.509392755082</v>
      </c>
      <c r="P33" s="103">
        <f t="shared" si="10"/>
        <v>3564</v>
      </c>
      <c r="Q33" s="44"/>
      <c r="R33" s="44">
        <f t="shared" si="11"/>
        <v>3564</v>
      </c>
      <c r="S33" s="103">
        <f t="shared" si="5"/>
        <v>297</v>
      </c>
    </row>
    <row r="34" spans="1:19" ht="16.149999999999999" customHeight="1" x14ac:dyDescent="0.2">
      <c r="A34" s="46">
        <v>28</v>
      </c>
      <c r="B34" s="39" t="s">
        <v>33</v>
      </c>
      <c r="C34" s="40">
        <f>IFERROR(VLOOKUP(A34,'[2]17-18 Prelim ADM_OJJ'!$A$5:$C$60,3,FALSE),0)</f>
        <v>4.6710509999999994</v>
      </c>
      <c r="D34" s="41">
        <f>'3_Levels 1&amp;2'!AQ34</f>
        <v>4114.4629368878877</v>
      </c>
      <c r="E34" s="41">
        <f t="shared" si="6"/>
        <v>5416.2139225699311</v>
      </c>
      <c r="F34" s="41">
        <f t="shared" si="7"/>
        <v>6886.561314432126</v>
      </c>
      <c r="G34" s="99">
        <f t="shared" si="1"/>
        <v>32167</v>
      </c>
      <c r="H34" s="41"/>
      <c r="I34" s="41">
        <f t="shared" si="2"/>
        <v>32167</v>
      </c>
      <c r="J34" s="99">
        <f t="shared" si="3"/>
        <v>2681</v>
      </c>
      <c r="K34" s="99">
        <f t="shared" si="8"/>
        <v>32167</v>
      </c>
      <c r="L34" s="42">
        <f>'3_Levels 1&amp;2'!AT34</f>
        <v>135763605.13999999</v>
      </c>
      <c r="M34" s="43">
        <f>'3_Levels 1&amp;2'!C34</f>
        <v>31959</v>
      </c>
      <c r="N34" s="43">
        <f t="shared" si="4"/>
        <v>31963.671051000001</v>
      </c>
      <c r="O34" s="44">
        <f t="shared" si="9"/>
        <v>4247.434686816192</v>
      </c>
      <c r="P34" s="103">
        <f t="shared" si="10"/>
        <v>19840</v>
      </c>
      <c r="Q34" s="44"/>
      <c r="R34" s="44">
        <f t="shared" si="11"/>
        <v>19840</v>
      </c>
      <c r="S34" s="103">
        <f t="shared" si="5"/>
        <v>1653</v>
      </c>
    </row>
    <row r="35" spans="1:19" ht="16.149999999999999" customHeight="1" x14ac:dyDescent="0.2">
      <c r="A35" s="46">
        <v>29</v>
      </c>
      <c r="B35" s="39" t="s">
        <v>34</v>
      </c>
      <c r="C35" s="40">
        <f>IFERROR(VLOOKUP(A35,'[2]17-18 Prelim ADM_OJJ'!$A$5:$C$60,3,FALSE),0)</f>
        <v>5.714913000000001</v>
      </c>
      <c r="D35" s="41">
        <f>'3_Levels 1&amp;2'!AQ35</f>
        <v>4952.1793191853012</v>
      </c>
      <c r="E35" s="41">
        <f t="shared" si="6"/>
        <v>6518.9705162156788</v>
      </c>
      <c r="F35" s="41">
        <f t="shared" si="7"/>
        <v>7989.3179080778737</v>
      </c>
      <c r="G35" s="99">
        <f t="shared" si="1"/>
        <v>45658</v>
      </c>
      <c r="H35" s="41"/>
      <c r="I35" s="41">
        <f t="shared" si="2"/>
        <v>45658</v>
      </c>
      <c r="J35" s="99">
        <f t="shared" si="3"/>
        <v>3805</v>
      </c>
      <c r="K35" s="99">
        <f t="shared" si="8"/>
        <v>45658</v>
      </c>
      <c r="L35" s="42">
        <f>'3_Levels 1&amp;2'!AT35</f>
        <v>52024135.740000002</v>
      </c>
      <c r="M35" s="43">
        <f>'3_Levels 1&amp;2'!C35</f>
        <v>14042</v>
      </c>
      <c r="N35" s="43">
        <f t="shared" si="4"/>
        <v>14047.714913</v>
      </c>
      <c r="O35" s="44">
        <f t="shared" si="9"/>
        <v>3703.3877795922499</v>
      </c>
      <c r="P35" s="103">
        <f t="shared" si="10"/>
        <v>21165</v>
      </c>
      <c r="Q35" s="44"/>
      <c r="R35" s="44">
        <f t="shared" si="11"/>
        <v>21165</v>
      </c>
      <c r="S35" s="103">
        <f t="shared" si="5"/>
        <v>1764</v>
      </c>
    </row>
    <row r="36" spans="1:19" ht="16.149999999999999" customHeight="1" x14ac:dyDescent="0.2">
      <c r="A36" s="25">
        <v>30</v>
      </c>
      <c r="B36" s="26" t="s">
        <v>35</v>
      </c>
      <c r="C36" s="27">
        <f>IFERROR(VLOOKUP(A36,'[2]17-18 Prelim ADM_OJJ'!$A$5:$C$60,3,FALSE),0)</f>
        <v>0.635965</v>
      </c>
      <c r="D36" s="28">
        <f>'3_Levels 1&amp;2'!AQ36</f>
        <v>6939.5541350379544</v>
      </c>
      <c r="E36" s="28">
        <f t="shared" si="6"/>
        <v>9135.1192851064588</v>
      </c>
      <c r="F36" s="28">
        <f t="shared" si="7"/>
        <v>10605.466676968654</v>
      </c>
      <c r="G36" s="100">
        <f t="shared" si="1"/>
        <v>6745</v>
      </c>
      <c r="H36" s="28"/>
      <c r="I36" s="28">
        <f t="shared" si="2"/>
        <v>6745</v>
      </c>
      <c r="J36" s="100">
        <f t="shared" si="3"/>
        <v>562</v>
      </c>
      <c r="K36" s="100">
        <f t="shared" si="8"/>
        <v>6745</v>
      </c>
      <c r="L36" s="29">
        <f>'3_Levels 1&amp;2'!AT36</f>
        <v>7827857.2999999998</v>
      </c>
      <c r="M36" s="30">
        <f>'3_Levels 1&amp;2'!C36</f>
        <v>2503</v>
      </c>
      <c r="N36" s="30">
        <f t="shared" si="4"/>
        <v>2503.6359649999999</v>
      </c>
      <c r="O36" s="31">
        <f t="shared" si="9"/>
        <v>3126.5956430690594</v>
      </c>
      <c r="P36" s="104">
        <f t="shared" si="10"/>
        <v>1988</v>
      </c>
      <c r="Q36" s="31"/>
      <c r="R36" s="31">
        <f t="shared" si="11"/>
        <v>1988</v>
      </c>
      <c r="S36" s="104">
        <f t="shared" si="5"/>
        <v>166</v>
      </c>
    </row>
    <row r="37" spans="1:19" ht="16.149999999999999" customHeight="1" x14ac:dyDescent="0.2">
      <c r="A37" s="45">
        <v>31</v>
      </c>
      <c r="B37" s="32" t="s">
        <v>36</v>
      </c>
      <c r="C37" s="33">
        <f>IFERROR(VLOOKUP(A37,'[2]17-18 Prelim ADM_OJJ'!$A$5:$C$60,3,FALSE),0)</f>
        <v>2.276316</v>
      </c>
      <c r="D37" s="34">
        <f>'3_Levels 1&amp;2'!AQ37</f>
        <v>4892.3165942378882</v>
      </c>
      <c r="E37" s="34">
        <f t="shared" si="6"/>
        <v>6440.1681720758643</v>
      </c>
      <c r="F37" s="34">
        <f t="shared" si="7"/>
        <v>7910.5155639380591</v>
      </c>
      <c r="G37" s="101">
        <f t="shared" si="1"/>
        <v>18007</v>
      </c>
      <c r="H37" s="35"/>
      <c r="I37" s="35">
        <f t="shared" si="2"/>
        <v>18007</v>
      </c>
      <c r="J37" s="98">
        <f t="shared" si="3"/>
        <v>1501</v>
      </c>
      <c r="K37" s="101">
        <f t="shared" si="8"/>
        <v>18007</v>
      </c>
      <c r="L37" s="36">
        <f>'3_Levels 1&amp;2'!AT37</f>
        <v>26504494.219999999</v>
      </c>
      <c r="M37" s="37">
        <f>'3_Levels 1&amp;2'!C37</f>
        <v>6213</v>
      </c>
      <c r="N37" s="37">
        <f t="shared" si="4"/>
        <v>6215.2763160000004</v>
      </c>
      <c r="O37" s="38">
        <f t="shared" si="9"/>
        <v>4264.4112461692839</v>
      </c>
      <c r="P37" s="102">
        <f t="shared" si="10"/>
        <v>9707</v>
      </c>
      <c r="Q37" s="38"/>
      <c r="R37" s="38">
        <f t="shared" si="11"/>
        <v>9707</v>
      </c>
      <c r="S37" s="102">
        <f t="shared" si="5"/>
        <v>809</v>
      </c>
    </row>
    <row r="38" spans="1:19" ht="16.149999999999999" customHeight="1" x14ac:dyDescent="0.2">
      <c r="A38" s="46">
        <v>32</v>
      </c>
      <c r="B38" s="39" t="s">
        <v>37</v>
      </c>
      <c r="C38" s="40">
        <f>IFERROR(VLOOKUP(A38,'[2]17-18 Prelim ADM_OJJ'!$A$5:$C$60,3,FALSE),0)</f>
        <v>1.0657890000000001</v>
      </c>
      <c r="D38" s="41">
        <f>'3_Levels 1&amp;2'!AQ38</f>
        <v>6323.9669031669901</v>
      </c>
      <c r="E38" s="41">
        <f t="shared" si="6"/>
        <v>8324.7699911746258</v>
      </c>
      <c r="F38" s="41">
        <f t="shared" si="7"/>
        <v>9795.1173830368207</v>
      </c>
      <c r="G38" s="99">
        <f t="shared" si="1"/>
        <v>10440</v>
      </c>
      <c r="H38" s="41"/>
      <c r="I38" s="41">
        <f t="shared" si="2"/>
        <v>10440</v>
      </c>
      <c r="J38" s="99">
        <f t="shared" si="3"/>
        <v>870</v>
      </c>
      <c r="K38" s="99">
        <f t="shared" si="8"/>
        <v>10440</v>
      </c>
      <c r="L38" s="42">
        <f>'3_Levels 1&amp;2'!AT38</f>
        <v>70117306.560000002</v>
      </c>
      <c r="M38" s="43">
        <f>'3_Levels 1&amp;2'!C38</f>
        <v>25229</v>
      </c>
      <c r="N38" s="43">
        <f t="shared" si="4"/>
        <v>25230.065789</v>
      </c>
      <c r="O38" s="44">
        <f t="shared" si="9"/>
        <v>2779.1170719249685</v>
      </c>
      <c r="P38" s="103">
        <f t="shared" si="10"/>
        <v>2962</v>
      </c>
      <c r="Q38" s="44"/>
      <c r="R38" s="44">
        <f t="shared" si="11"/>
        <v>2962</v>
      </c>
      <c r="S38" s="103">
        <f t="shared" si="5"/>
        <v>247</v>
      </c>
    </row>
    <row r="39" spans="1:19" ht="16.149999999999999" customHeight="1" x14ac:dyDescent="0.2">
      <c r="A39" s="46">
        <v>33</v>
      </c>
      <c r="B39" s="39" t="s">
        <v>38</v>
      </c>
      <c r="C39" s="40">
        <f>IFERROR(VLOOKUP(A39,'[2]17-18 Prelim ADM_OJJ'!$A$5:$C$60,3,FALSE),0)</f>
        <v>2.6096490000000001</v>
      </c>
      <c r="D39" s="41">
        <f>'3_Levels 1&amp;2'!AQ39</f>
        <v>6288.3785803237861</v>
      </c>
      <c r="E39" s="41">
        <f t="shared" si="6"/>
        <v>8277.9220859629495</v>
      </c>
      <c r="F39" s="41">
        <f t="shared" si="7"/>
        <v>9748.2694778251443</v>
      </c>
      <c r="G39" s="99">
        <f t="shared" ref="G39:G70" si="12">ROUND(C39*F39,0)</f>
        <v>25440</v>
      </c>
      <c r="H39" s="41"/>
      <c r="I39" s="41">
        <f t="shared" si="2"/>
        <v>25440</v>
      </c>
      <c r="J39" s="99">
        <f t="shared" si="3"/>
        <v>2120</v>
      </c>
      <c r="K39" s="99">
        <f t="shared" si="8"/>
        <v>25440</v>
      </c>
      <c r="L39" s="42">
        <f>'3_Levels 1&amp;2'!AT39</f>
        <v>6047598</v>
      </c>
      <c r="M39" s="43">
        <f>'3_Levels 1&amp;2'!C39</f>
        <v>1606</v>
      </c>
      <c r="N39" s="43">
        <f t="shared" ref="N39:N70" si="13">C39+M39</f>
        <v>1608.609649</v>
      </c>
      <c r="O39" s="44">
        <f t="shared" si="9"/>
        <v>3759.5186649287593</v>
      </c>
      <c r="P39" s="103">
        <f t="shared" si="10"/>
        <v>9811</v>
      </c>
      <c r="Q39" s="44"/>
      <c r="R39" s="44">
        <f t="shared" si="11"/>
        <v>9811</v>
      </c>
      <c r="S39" s="103">
        <f t="shared" si="5"/>
        <v>818</v>
      </c>
    </row>
    <row r="40" spans="1:19" ht="16.149999999999999" customHeight="1" x14ac:dyDescent="0.2">
      <c r="A40" s="46">
        <v>34</v>
      </c>
      <c r="B40" s="39" t="s">
        <v>39</v>
      </c>
      <c r="C40" s="40">
        <f>IFERROR(VLOOKUP(A40,'[2]17-18 Prelim ADM_OJJ'!$A$5:$C$60,3,FALSE),0)</f>
        <v>5.8815789999999994</v>
      </c>
      <c r="D40" s="41">
        <f>'3_Levels 1&amp;2'!AQ40</f>
        <v>7058.0712265363845</v>
      </c>
      <c r="E40" s="41">
        <f t="shared" si="6"/>
        <v>9291.1333095083482</v>
      </c>
      <c r="F40" s="41">
        <f t="shared" si="7"/>
        <v>10761.480701370543</v>
      </c>
      <c r="G40" s="99">
        <f t="shared" si="12"/>
        <v>63294</v>
      </c>
      <c r="H40" s="41"/>
      <c r="I40" s="41">
        <f t="shared" si="2"/>
        <v>63294</v>
      </c>
      <c r="J40" s="99">
        <f t="shared" si="3"/>
        <v>5275</v>
      </c>
      <c r="K40" s="99">
        <f t="shared" si="8"/>
        <v>63294</v>
      </c>
      <c r="L40" s="42">
        <f>'3_Levels 1&amp;2'!AT40</f>
        <v>12377952</v>
      </c>
      <c r="M40" s="43">
        <f>'3_Levels 1&amp;2'!C40</f>
        <v>3889</v>
      </c>
      <c r="N40" s="43">
        <f t="shared" si="13"/>
        <v>3894.8815789999999</v>
      </c>
      <c r="O40" s="44">
        <f t="shared" si="9"/>
        <v>3178.004709241508</v>
      </c>
      <c r="P40" s="103">
        <f t="shared" si="10"/>
        <v>18692</v>
      </c>
      <c r="Q40" s="44"/>
      <c r="R40" s="44">
        <f t="shared" si="11"/>
        <v>18692</v>
      </c>
      <c r="S40" s="103">
        <f t="shared" si="5"/>
        <v>1558</v>
      </c>
    </row>
    <row r="41" spans="1:19" ht="16.149999999999999" customHeight="1" x14ac:dyDescent="0.2">
      <c r="A41" s="25">
        <v>35</v>
      </c>
      <c r="B41" s="26" t="s">
        <v>40</v>
      </c>
      <c r="C41" s="27">
        <f>IFERROR(VLOOKUP(A41,'[2]17-18 Prelim ADM_OJJ'!$A$5:$C$60,3,FALSE),0)</f>
        <v>0.872807</v>
      </c>
      <c r="D41" s="28">
        <f>'3_Levels 1&amp;2'!AQ41</f>
        <v>5581.074903214947</v>
      </c>
      <c r="E41" s="28">
        <f t="shared" si="6"/>
        <v>7346.8387144015969</v>
      </c>
      <c r="F41" s="28">
        <f t="shared" si="7"/>
        <v>8817.1861062637909</v>
      </c>
      <c r="G41" s="100">
        <f t="shared" si="12"/>
        <v>7696</v>
      </c>
      <c r="H41" s="28"/>
      <c r="I41" s="28">
        <f t="shared" si="2"/>
        <v>7696</v>
      </c>
      <c r="J41" s="100">
        <f t="shared" si="3"/>
        <v>641</v>
      </c>
      <c r="K41" s="100">
        <f t="shared" si="8"/>
        <v>7696</v>
      </c>
      <c r="L41" s="29">
        <f>'3_Levels 1&amp;2'!AT41</f>
        <v>21188937</v>
      </c>
      <c r="M41" s="30">
        <f>'3_Levels 1&amp;2'!C41</f>
        <v>5941</v>
      </c>
      <c r="N41" s="30">
        <f t="shared" si="13"/>
        <v>5941.8728069999997</v>
      </c>
      <c r="O41" s="31">
        <f t="shared" si="9"/>
        <v>3566.0367847386001</v>
      </c>
      <c r="P41" s="104">
        <f t="shared" si="10"/>
        <v>3112</v>
      </c>
      <c r="Q41" s="31"/>
      <c r="R41" s="31">
        <f t="shared" si="11"/>
        <v>3112</v>
      </c>
      <c r="S41" s="104">
        <f t="shared" si="5"/>
        <v>259</v>
      </c>
    </row>
    <row r="42" spans="1:19" ht="16.149999999999999" customHeight="1" x14ac:dyDescent="0.2">
      <c r="A42" s="45">
        <v>36</v>
      </c>
      <c r="B42" s="32" t="s">
        <v>41</v>
      </c>
      <c r="C42" s="33">
        <f>IFERROR(VLOOKUP(A42,'[2]17-18 Prelim ADM_OJJ'!$A$5:$C$60,3,FALSE),0)</f>
        <v>27.508769000000004</v>
      </c>
      <c r="D42" s="34">
        <f>'3_Levels 1&amp;2'!AQ42</f>
        <v>4318.2965788506845</v>
      </c>
      <c r="E42" s="34">
        <f t="shared" si="6"/>
        <v>5684.5373043627651</v>
      </c>
      <c r="F42" s="34">
        <f t="shared" si="7"/>
        <v>7154.88469622496</v>
      </c>
      <c r="G42" s="101">
        <f t="shared" si="12"/>
        <v>196822</v>
      </c>
      <c r="H42" s="35"/>
      <c r="I42" s="35">
        <f t="shared" si="2"/>
        <v>196822</v>
      </c>
      <c r="J42" s="98">
        <f t="shared" si="3"/>
        <v>16402</v>
      </c>
      <c r="K42" s="101">
        <f t="shared" si="8"/>
        <v>196822</v>
      </c>
      <c r="L42" s="36">
        <f>'3_Levels 1&amp;2'!AT42</f>
        <v>213907816.84</v>
      </c>
      <c r="M42" s="37">
        <f>'3_Levels 1&amp;2'!C42</f>
        <v>46271</v>
      </c>
      <c r="N42" s="37">
        <f t="shared" si="13"/>
        <v>46298.508769</v>
      </c>
      <c r="O42" s="38">
        <f t="shared" si="9"/>
        <v>4620.1880476812639</v>
      </c>
      <c r="P42" s="102">
        <f t="shared" si="10"/>
        <v>127096</v>
      </c>
      <c r="Q42" s="38"/>
      <c r="R42" s="38">
        <f t="shared" si="11"/>
        <v>127096</v>
      </c>
      <c r="S42" s="102">
        <f t="shared" si="5"/>
        <v>10591</v>
      </c>
    </row>
    <row r="43" spans="1:19" ht="16.149999999999999" customHeight="1" x14ac:dyDescent="0.2">
      <c r="A43" s="46">
        <v>37</v>
      </c>
      <c r="B43" s="39" t="s">
        <v>42</v>
      </c>
      <c r="C43" s="40">
        <f>IFERROR(VLOOKUP(A43,'[2]17-18 Prelim ADM_OJJ'!$A$5:$C$60,3,FALSE),0)</f>
        <v>5.122808</v>
      </c>
      <c r="D43" s="41">
        <f>'3_Levels 1&amp;2'!AQ43</f>
        <v>6350.5333193629504</v>
      </c>
      <c r="E43" s="41">
        <f t="shared" si="6"/>
        <v>8359.7416011952955</v>
      </c>
      <c r="F43" s="41">
        <f t="shared" si="7"/>
        <v>9830.0889930574904</v>
      </c>
      <c r="G43" s="99">
        <f t="shared" si="12"/>
        <v>50358</v>
      </c>
      <c r="H43" s="41"/>
      <c r="I43" s="41">
        <f t="shared" si="2"/>
        <v>50358</v>
      </c>
      <c r="J43" s="99">
        <f t="shared" si="3"/>
        <v>4197</v>
      </c>
      <c r="K43" s="99">
        <f t="shared" si="8"/>
        <v>50358</v>
      </c>
      <c r="L43" s="42">
        <f>'3_Levels 1&amp;2'!AT43</f>
        <v>58688936.399999999</v>
      </c>
      <c r="M43" s="43">
        <f>'3_Levels 1&amp;2'!C43</f>
        <v>19088</v>
      </c>
      <c r="N43" s="43">
        <f t="shared" si="13"/>
        <v>19093.122808</v>
      </c>
      <c r="O43" s="44">
        <f t="shared" si="9"/>
        <v>3073.8259524214336</v>
      </c>
      <c r="P43" s="103">
        <f t="shared" si="10"/>
        <v>15747</v>
      </c>
      <c r="Q43" s="44"/>
      <c r="R43" s="44">
        <f t="shared" si="11"/>
        <v>15747</v>
      </c>
      <c r="S43" s="103">
        <f t="shared" si="5"/>
        <v>1312</v>
      </c>
    </row>
    <row r="44" spans="1:19" ht="16.149999999999999" customHeight="1" x14ac:dyDescent="0.2">
      <c r="A44" s="46">
        <v>38</v>
      </c>
      <c r="B44" s="39" t="s">
        <v>43</v>
      </c>
      <c r="C44" s="40">
        <f>IFERROR(VLOOKUP(A44,'[2]17-18 Prelim ADM_OJJ'!$A$5:$C$60,3,FALSE),0)</f>
        <v>0.15789500000000001</v>
      </c>
      <c r="D44" s="41">
        <f>'3_Levels 1&amp;2'!AQ44</f>
        <v>2763.4891053576007</v>
      </c>
      <c r="E44" s="41">
        <f t="shared" si="6"/>
        <v>3637.8133420809095</v>
      </c>
      <c r="F44" s="41">
        <f t="shared" si="7"/>
        <v>5108.1607339431048</v>
      </c>
      <c r="G44" s="99">
        <f t="shared" si="12"/>
        <v>807</v>
      </c>
      <c r="H44" s="41"/>
      <c r="I44" s="41">
        <f t="shared" si="2"/>
        <v>807</v>
      </c>
      <c r="J44" s="99">
        <f t="shared" si="3"/>
        <v>67</v>
      </c>
      <c r="K44" s="99">
        <f t="shared" si="8"/>
        <v>807</v>
      </c>
      <c r="L44" s="42">
        <f>'3_Levels 1&amp;2'!AT44</f>
        <v>25701021.120000001</v>
      </c>
      <c r="M44" s="43">
        <f>'3_Levels 1&amp;2'!C44</f>
        <v>3901</v>
      </c>
      <c r="N44" s="43">
        <f t="shared" si="13"/>
        <v>3901.1578949999998</v>
      </c>
      <c r="O44" s="44">
        <f t="shared" si="9"/>
        <v>6588.0494488419063</v>
      </c>
      <c r="P44" s="103">
        <f t="shared" si="10"/>
        <v>1040</v>
      </c>
      <c r="Q44" s="44"/>
      <c r="R44" s="44">
        <f t="shared" si="11"/>
        <v>1040</v>
      </c>
      <c r="S44" s="103">
        <f t="shared" si="5"/>
        <v>87</v>
      </c>
    </row>
    <row r="45" spans="1:19" ht="16.149999999999999" customHeight="1" x14ac:dyDescent="0.2">
      <c r="A45" s="46">
        <v>39</v>
      </c>
      <c r="B45" s="39" t="s">
        <v>44</v>
      </c>
      <c r="C45" s="40">
        <f>IFERROR(VLOOKUP(A45,'[2]17-18 Prelim ADM_OJJ'!$A$5:$C$60,3,FALSE),0)</f>
        <v>0.59210499999999999</v>
      </c>
      <c r="D45" s="41">
        <f>'3_Levels 1&amp;2'!AQ45</f>
        <v>3660.2115942028986</v>
      </c>
      <c r="E45" s="41">
        <f t="shared" si="6"/>
        <v>4818.2446409563581</v>
      </c>
      <c r="F45" s="41">
        <f t="shared" si="7"/>
        <v>6288.592032818553</v>
      </c>
      <c r="G45" s="99">
        <f t="shared" si="12"/>
        <v>3724</v>
      </c>
      <c r="H45" s="41"/>
      <c r="I45" s="41">
        <f t="shared" si="2"/>
        <v>3724</v>
      </c>
      <c r="J45" s="99">
        <f t="shared" si="3"/>
        <v>310</v>
      </c>
      <c r="K45" s="99">
        <f t="shared" si="8"/>
        <v>3724</v>
      </c>
      <c r="L45" s="42">
        <f>'3_Levels 1&amp;2'!AT45</f>
        <v>15215831</v>
      </c>
      <c r="M45" s="43">
        <f>'3_Levels 1&amp;2'!C45</f>
        <v>2760</v>
      </c>
      <c r="N45" s="43">
        <f t="shared" si="13"/>
        <v>2760.5921050000002</v>
      </c>
      <c r="O45" s="44">
        <f t="shared" si="9"/>
        <v>5511.7997955732035</v>
      </c>
      <c r="P45" s="103">
        <f t="shared" si="10"/>
        <v>3264</v>
      </c>
      <c r="Q45" s="44"/>
      <c r="R45" s="44">
        <f t="shared" si="11"/>
        <v>3264</v>
      </c>
      <c r="S45" s="103">
        <f t="shared" si="5"/>
        <v>272</v>
      </c>
    </row>
    <row r="46" spans="1:19" ht="16.149999999999999" customHeight="1" x14ac:dyDescent="0.2">
      <c r="A46" s="25">
        <v>40</v>
      </c>
      <c r="B46" s="26" t="s">
        <v>45</v>
      </c>
      <c r="C46" s="27">
        <f>IFERROR(VLOOKUP(A46,'[2]17-18 Prelim ADM_OJJ'!$A$5:$C$60,3,FALSE),0)</f>
        <v>2.5394730000000001</v>
      </c>
      <c r="D46" s="28">
        <f>'3_Levels 1&amp;2'!AQ46</f>
        <v>6032.6713208224837</v>
      </c>
      <c r="E46" s="28">
        <f t="shared" si="6"/>
        <v>7941.313094642026</v>
      </c>
      <c r="F46" s="28">
        <f t="shared" si="7"/>
        <v>9411.6604865042209</v>
      </c>
      <c r="G46" s="100">
        <f t="shared" si="12"/>
        <v>23901</v>
      </c>
      <c r="H46" s="28"/>
      <c r="I46" s="28">
        <f t="shared" si="2"/>
        <v>23901</v>
      </c>
      <c r="J46" s="100">
        <f t="shared" si="3"/>
        <v>1992</v>
      </c>
      <c r="K46" s="100">
        <f t="shared" si="8"/>
        <v>23901</v>
      </c>
      <c r="L46" s="29">
        <f>'3_Levels 1&amp;2'!AT46</f>
        <v>74469853.280000001</v>
      </c>
      <c r="M46" s="30">
        <f>'3_Levels 1&amp;2'!C46</f>
        <v>22274</v>
      </c>
      <c r="N46" s="30">
        <f t="shared" si="13"/>
        <v>22276.539473000001</v>
      </c>
      <c r="O46" s="31">
        <f t="shared" si="9"/>
        <v>3342.9722498083802</v>
      </c>
      <c r="P46" s="104">
        <f t="shared" si="10"/>
        <v>8489</v>
      </c>
      <c r="Q46" s="31"/>
      <c r="R46" s="31">
        <f t="shared" si="11"/>
        <v>8489</v>
      </c>
      <c r="S46" s="104">
        <f t="shared" si="5"/>
        <v>707</v>
      </c>
    </row>
    <row r="47" spans="1:19" ht="16.149999999999999" customHeight="1" x14ac:dyDescent="0.2">
      <c r="A47" s="45">
        <v>41</v>
      </c>
      <c r="B47" s="32" t="s">
        <v>46</v>
      </c>
      <c r="C47" s="33">
        <f>IFERROR(VLOOKUP(A47,'[2]17-18 Prelim ADM_OJJ'!$A$5:$C$60,3,FALSE),0)</f>
        <v>0</v>
      </c>
      <c r="D47" s="34">
        <f>'3_Levels 1&amp;2'!AQ47</f>
        <v>3838.2565186751235</v>
      </c>
      <c r="E47" s="34">
        <f t="shared" si="6"/>
        <v>5052.6201630017158</v>
      </c>
      <c r="F47" s="34">
        <f t="shared" si="7"/>
        <v>6522.9675548639107</v>
      </c>
      <c r="G47" s="101">
        <f t="shared" si="12"/>
        <v>0</v>
      </c>
      <c r="H47" s="35"/>
      <c r="I47" s="35">
        <f t="shared" si="2"/>
        <v>0</v>
      </c>
      <c r="J47" s="98">
        <f t="shared" si="3"/>
        <v>0</v>
      </c>
      <c r="K47" s="101">
        <f t="shared" si="8"/>
        <v>0</v>
      </c>
      <c r="L47" s="36">
        <f>'3_Levels 1&amp;2'!AT47</f>
        <v>8057501.5</v>
      </c>
      <c r="M47" s="37">
        <f>'3_Levels 1&amp;2'!C47</f>
        <v>1419</v>
      </c>
      <c r="N47" s="37">
        <f t="shared" si="13"/>
        <v>1419</v>
      </c>
      <c r="O47" s="38">
        <f t="shared" si="9"/>
        <v>5678.2956307258637</v>
      </c>
      <c r="P47" s="102">
        <f t="shared" si="10"/>
        <v>0</v>
      </c>
      <c r="Q47" s="38"/>
      <c r="R47" s="38">
        <f t="shared" si="11"/>
        <v>0</v>
      </c>
      <c r="S47" s="102">
        <f t="shared" si="5"/>
        <v>0</v>
      </c>
    </row>
    <row r="48" spans="1:19" ht="16.149999999999999" customHeight="1" x14ac:dyDescent="0.2">
      <c r="A48" s="46">
        <v>42</v>
      </c>
      <c r="B48" s="39" t="s">
        <v>47</v>
      </c>
      <c r="C48" s="40">
        <f>IFERROR(VLOOKUP(A48,'[2]17-18 Prelim ADM_OJJ'!$A$5:$C$60,3,FALSE),0)</f>
        <v>6.2543849999999992</v>
      </c>
      <c r="D48" s="41">
        <f>'3_Levels 1&amp;2'!AQ48</f>
        <v>5689.713330988393</v>
      </c>
      <c r="E48" s="41">
        <f t="shared" si="6"/>
        <v>7489.8486221485628</v>
      </c>
      <c r="F48" s="41">
        <f t="shared" si="7"/>
        <v>8960.1960140107585</v>
      </c>
      <c r="G48" s="99">
        <f t="shared" si="12"/>
        <v>56041</v>
      </c>
      <c r="H48" s="41"/>
      <c r="I48" s="41">
        <f t="shared" si="2"/>
        <v>56041</v>
      </c>
      <c r="J48" s="99">
        <f t="shared" si="3"/>
        <v>4670</v>
      </c>
      <c r="K48" s="99">
        <f t="shared" si="8"/>
        <v>56041</v>
      </c>
      <c r="L48" s="42">
        <f>'3_Levels 1&amp;2'!AT48</f>
        <v>11533429.92</v>
      </c>
      <c r="M48" s="43">
        <f>'3_Levels 1&amp;2'!C48</f>
        <v>2843</v>
      </c>
      <c r="N48" s="43">
        <f t="shared" si="13"/>
        <v>2849.2543850000002</v>
      </c>
      <c r="O48" s="44">
        <f t="shared" si="9"/>
        <v>4047.8765184036029</v>
      </c>
      <c r="P48" s="103">
        <f t="shared" si="10"/>
        <v>25317</v>
      </c>
      <c r="Q48" s="44"/>
      <c r="R48" s="44">
        <f t="shared" si="11"/>
        <v>25317</v>
      </c>
      <c r="S48" s="103">
        <f t="shared" si="5"/>
        <v>2110</v>
      </c>
    </row>
    <row r="49" spans="1:19" ht="16.149999999999999" customHeight="1" x14ac:dyDescent="0.2">
      <c r="A49" s="46">
        <v>43</v>
      </c>
      <c r="B49" s="39" t="s">
        <v>48</v>
      </c>
      <c r="C49" s="40">
        <f>IFERROR(VLOOKUP(A49,'[2]17-18 Prelim ADM_OJJ'!$A$5:$C$60,3,FALSE),0)</f>
        <v>1.0657890000000001</v>
      </c>
      <c r="D49" s="41">
        <f>'3_Levels 1&amp;2'!AQ49</f>
        <v>6788.4990277102579</v>
      </c>
      <c r="E49" s="41">
        <f t="shared" si="6"/>
        <v>8936.2727313925989</v>
      </c>
      <c r="F49" s="41">
        <f t="shared" si="7"/>
        <v>10406.620123254794</v>
      </c>
      <c r="G49" s="99">
        <f t="shared" si="12"/>
        <v>11091</v>
      </c>
      <c r="H49" s="41"/>
      <c r="I49" s="41">
        <f t="shared" si="2"/>
        <v>11091</v>
      </c>
      <c r="J49" s="99">
        <f t="shared" si="3"/>
        <v>924</v>
      </c>
      <c r="K49" s="99">
        <f t="shared" si="8"/>
        <v>11091</v>
      </c>
      <c r="L49" s="42">
        <f>'3_Levels 1&amp;2'!AT49</f>
        <v>13617019.9</v>
      </c>
      <c r="M49" s="43">
        <f>'3_Levels 1&amp;2'!C49</f>
        <v>4114</v>
      </c>
      <c r="N49" s="43">
        <f t="shared" si="13"/>
        <v>4115.0657890000002</v>
      </c>
      <c r="O49" s="44">
        <f t="shared" si="9"/>
        <v>3309.0649331536119</v>
      </c>
      <c r="P49" s="103">
        <f t="shared" si="10"/>
        <v>3527</v>
      </c>
      <c r="Q49" s="44"/>
      <c r="R49" s="44">
        <f t="shared" si="11"/>
        <v>3527</v>
      </c>
      <c r="S49" s="103">
        <f t="shared" si="5"/>
        <v>294</v>
      </c>
    </row>
    <row r="50" spans="1:19" ht="16.149999999999999" customHeight="1" x14ac:dyDescent="0.2">
      <c r="A50" s="46">
        <v>44</v>
      </c>
      <c r="B50" s="39" t="s">
        <v>49</v>
      </c>
      <c r="C50" s="40">
        <f>IFERROR(VLOOKUP(A50,'[2]17-18 Prelim ADM_OJJ'!$A$5:$C$60,3,FALSE),0)</f>
        <v>0.87280599999999997</v>
      </c>
      <c r="D50" s="41">
        <f>'3_Levels 1&amp;2'!AQ50</f>
        <v>5916.4725395732967</v>
      </c>
      <c r="E50" s="41">
        <f t="shared" si="6"/>
        <v>7788.3508571784078</v>
      </c>
      <c r="F50" s="41">
        <f t="shared" si="7"/>
        <v>9258.6982490406026</v>
      </c>
      <c r="G50" s="99">
        <f t="shared" si="12"/>
        <v>8081</v>
      </c>
      <c r="H50" s="41"/>
      <c r="I50" s="41">
        <f t="shared" si="2"/>
        <v>8081</v>
      </c>
      <c r="J50" s="99">
        <f t="shared" si="3"/>
        <v>673</v>
      </c>
      <c r="K50" s="99">
        <f t="shared" si="8"/>
        <v>8081</v>
      </c>
      <c r="L50" s="42">
        <f>'3_Levels 1&amp;2'!AT50</f>
        <v>24333685.219999999</v>
      </c>
      <c r="M50" s="43">
        <f>'3_Levels 1&amp;2'!C50</f>
        <v>7265</v>
      </c>
      <c r="N50" s="43">
        <f t="shared" si="13"/>
        <v>7265.8728060000003</v>
      </c>
      <c r="O50" s="44">
        <f t="shared" si="9"/>
        <v>3349.0381499529926</v>
      </c>
      <c r="P50" s="103">
        <f t="shared" si="10"/>
        <v>2923</v>
      </c>
      <c r="Q50" s="44"/>
      <c r="R50" s="44">
        <f t="shared" si="11"/>
        <v>2923</v>
      </c>
      <c r="S50" s="103">
        <f t="shared" si="5"/>
        <v>244</v>
      </c>
    </row>
    <row r="51" spans="1:19" ht="16.149999999999999" customHeight="1" x14ac:dyDescent="0.2">
      <c r="A51" s="25">
        <v>45</v>
      </c>
      <c r="B51" s="26" t="s">
        <v>50</v>
      </c>
      <c r="C51" s="27">
        <f>IFERROR(VLOOKUP(A51,'[2]17-18 Prelim ADM_OJJ'!$A$5:$C$60,3,FALSE),0)</f>
        <v>2.2894740000000002</v>
      </c>
      <c r="D51" s="28">
        <f>'3_Levels 1&amp;2'!AQ51</f>
        <v>3229.8013573198318</v>
      </c>
      <c r="E51" s="28">
        <f t="shared" si="6"/>
        <v>4251.6594138729988</v>
      </c>
      <c r="F51" s="28">
        <f t="shared" si="7"/>
        <v>5722.0068057351937</v>
      </c>
      <c r="G51" s="100">
        <f t="shared" si="12"/>
        <v>13100</v>
      </c>
      <c r="H51" s="28"/>
      <c r="I51" s="28">
        <f t="shared" si="2"/>
        <v>13100</v>
      </c>
      <c r="J51" s="100">
        <f t="shared" si="3"/>
        <v>1092</v>
      </c>
      <c r="K51" s="100">
        <f t="shared" si="8"/>
        <v>13100</v>
      </c>
      <c r="L51" s="29">
        <f>'3_Levels 1&amp;2'!AT51</f>
        <v>48169901.619999997</v>
      </c>
      <c r="M51" s="30">
        <f>'3_Levels 1&amp;2'!C51</f>
        <v>9283</v>
      </c>
      <c r="N51" s="30">
        <f t="shared" si="13"/>
        <v>9285.2894739999992</v>
      </c>
      <c r="O51" s="31">
        <f t="shared" si="9"/>
        <v>5187.7652016000038</v>
      </c>
      <c r="P51" s="104">
        <f t="shared" si="10"/>
        <v>11877</v>
      </c>
      <c r="Q51" s="31"/>
      <c r="R51" s="31">
        <f t="shared" si="11"/>
        <v>11877</v>
      </c>
      <c r="S51" s="104">
        <f t="shared" si="5"/>
        <v>990</v>
      </c>
    </row>
    <row r="52" spans="1:19" ht="16.149999999999999" customHeight="1" x14ac:dyDescent="0.2">
      <c r="A52" s="45">
        <v>46</v>
      </c>
      <c r="B52" s="32" t="s">
        <v>51</v>
      </c>
      <c r="C52" s="33">
        <f>IFERROR(VLOOKUP(A52,'[2]17-18 Prelim ADM_OJJ'!$A$5:$C$60,3,FALSE),0)</f>
        <v>0</v>
      </c>
      <c r="D52" s="34">
        <f>'3_Levels 1&amp;2'!AQ52</f>
        <v>7597.4224137931033</v>
      </c>
      <c r="E52" s="34">
        <f t="shared" si="6"/>
        <v>10001.126680303916</v>
      </c>
      <c r="F52" s="34">
        <f t="shared" si="7"/>
        <v>11471.474072166111</v>
      </c>
      <c r="G52" s="101">
        <f t="shared" si="12"/>
        <v>0</v>
      </c>
      <c r="H52" s="35"/>
      <c r="I52" s="35">
        <f t="shared" si="2"/>
        <v>0</v>
      </c>
      <c r="J52" s="98">
        <f t="shared" si="3"/>
        <v>0</v>
      </c>
      <c r="K52" s="101">
        <f t="shared" si="8"/>
        <v>0</v>
      </c>
      <c r="L52" s="36">
        <f>'3_Levels 1&amp;2'!AT52</f>
        <v>3743302</v>
      </c>
      <c r="M52" s="37">
        <f>'3_Levels 1&amp;2'!C52</f>
        <v>1160</v>
      </c>
      <c r="N52" s="37">
        <f t="shared" si="13"/>
        <v>1160</v>
      </c>
      <c r="O52" s="38">
        <f t="shared" si="9"/>
        <v>3226.9844827586207</v>
      </c>
      <c r="P52" s="102">
        <f t="shared" si="10"/>
        <v>0</v>
      </c>
      <c r="Q52" s="38"/>
      <c r="R52" s="38">
        <f t="shared" si="11"/>
        <v>0</v>
      </c>
      <c r="S52" s="102">
        <f t="shared" si="5"/>
        <v>0</v>
      </c>
    </row>
    <row r="53" spans="1:19" ht="16.149999999999999" customHeight="1" x14ac:dyDescent="0.2">
      <c r="A53" s="46">
        <v>47</v>
      </c>
      <c r="B53" s="39" t="s">
        <v>52</v>
      </c>
      <c r="C53" s="40">
        <f>IFERROR(VLOOKUP(A53,'[2]17-18 Prelim ADM_OJJ'!$A$5:$C$60,3,FALSE),0)</f>
        <v>0</v>
      </c>
      <c r="D53" s="41">
        <f>'3_Levels 1&amp;2'!AQ53</f>
        <v>3646.9146776406037</v>
      </c>
      <c r="E53" s="41">
        <f t="shared" si="6"/>
        <v>4800.7407903404555</v>
      </c>
      <c r="F53" s="41">
        <f t="shared" si="7"/>
        <v>6271.0881822026504</v>
      </c>
      <c r="G53" s="99">
        <f t="shared" si="12"/>
        <v>0</v>
      </c>
      <c r="H53" s="41"/>
      <c r="I53" s="41">
        <f t="shared" si="2"/>
        <v>0</v>
      </c>
      <c r="J53" s="99">
        <f t="shared" si="3"/>
        <v>0</v>
      </c>
      <c r="K53" s="99">
        <f t="shared" si="8"/>
        <v>0</v>
      </c>
      <c r="L53" s="42">
        <f>'3_Levels 1&amp;2'!AT53</f>
        <v>20736468.719999999</v>
      </c>
      <c r="M53" s="43">
        <f>'3_Levels 1&amp;2'!C53</f>
        <v>3645</v>
      </c>
      <c r="N53" s="43">
        <f t="shared" si="13"/>
        <v>3645</v>
      </c>
      <c r="O53" s="44">
        <f t="shared" si="9"/>
        <v>5689.0174814814809</v>
      </c>
      <c r="P53" s="103">
        <f t="shared" si="10"/>
        <v>0</v>
      </c>
      <c r="Q53" s="44"/>
      <c r="R53" s="44">
        <f t="shared" si="11"/>
        <v>0</v>
      </c>
      <c r="S53" s="103">
        <f t="shared" si="5"/>
        <v>0</v>
      </c>
    </row>
    <row r="54" spans="1:19" ht="16.149999999999999" customHeight="1" x14ac:dyDescent="0.2">
      <c r="A54" s="46">
        <v>48</v>
      </c>
      <c r="B54" s="39" t="s">
        <v>74</v>
      </c>
      <c r="C54" s="40">
        <f>IFERROR(VLOOKUP(A54,'[2]17-18 Prelim ADM_OJJ'!$A$5:$C$60,3,FALSE),0)</f>
        <v>0</v>
      </c>
      <c r="D54" s="41">
        <f>'3_Levels 1&amp;2'!AQ54</f>
        <v>5187.6531409168083</v>
      </c>
      <c r="E54" s="41">
        <f t="shared" si="6"/>
        <v>6828.9445301334254</v>
      </c>
      <c r="F54" s="41">
        <f t="shared" si="7"/>
        <v>8299.2919219956202</v>
      </c>
      <c r="G54" s="99">
        <f t="shared" si="12"/>
        <v>0</v>
      </c>
      <c r="H54" s="41"/>
      <c r="I54" s="41">
        <f t="shared" si="2"/>
        <v>0</v>
      </c>
      <c r="J54" s="99">
        <f t="shared" si="3"/>
        <v>0</v>
      </c>
      <c r="K54" s="99">
        <f t="shared" si="8"/>
        <v>0</v>
      </c>
      <c r="L54" s="42">
        <f>'3_Levels 1&amp;2'!AT54</f>
        <v>26296112.699999999</v>
      </c>
      <c r="M54" s="43">
        <f>'3_Levels 1&amp;2'!C54</f>
        <v>5890</v>
      </c>
      <c r="N54" s="43">
        <f t="shared" si="13"/>
        <v>5890</v>
      </c>
      <c r="O54" s="44">
        <f t="shared" si="9"/>
        <v>4464.5352631578944</v>
      </c>
      <c r="P54" s="103">
        <f t="shared" si="10"/>
        <v>0</v>
      </c>
      <c r="Q54" s="44"/>
      <c r="R54" s="44">
        <f t="shared" si="11"/>
        <v>0</v>
      </c>
      <c r="S54" s="103">
        <f t="shared" si="5"/>
        <v>0</v>
      </c>
    </row>
    <row r="55" spans="1:19" ht="16.149999999999999" customHeight="1" x14ac:dyDescent="0.2">
      <c r="A55" s="46">
        <v>49</v>
      </c>
      <c r="B55" s="39" t="s">
        <v>53</v>
      </c>
      <c r="C55" s="40">
        <f>IFERROR(VLOOKUP(A55,'[2]17-18 Prelim ADM_OJJ'!$A$5:$C$60,3,FALSE),0)</f>
        <v>0.131578</v>
      </c>
      <c r="D55" s="41">
        <f>'3_Levels 1&amp;2'!AQ55</f>
        <v>5800.0572729275273</v>
      </c>
      <c r="E55" s="41">
        <f t="shared" si="6"/>
        <v>7635.103641763355</v>
      </c>
      <c r="F55" s="41">
        <f t="shared" si="7"/>
        <v>9105.4510336255498</v>
      </c>
      <c r="G55" s="99">
        <f t="shared" si="12"/>
        <v>1198</v>
      </c>
      <c r="H55" s="41"/>
      <c r="I55" s="41">
        <f t="shared" si="2"/>
        <v>1198</v>
      </c>
      <c r="J55" s="99">
        <f t="shared" si="3"/>
        <v>100</v>
      </c>
      <c r="K55" s="99">
        <f t="shared" si="8"/>
        <v>1198</v>
      </c>
      <c r="L55" s="42">
        <f>'3_Levels 1&amp;2'!AT55</f>
        <v>36444929</v>
      </c>
      <c r="M55" s="43">
        <f>'3_Levels 1&amp;2'!C55</f>
        <v>13619</v>
      </c>
      <c r="N55" s="43">
        <f t="shared" si="13"/>
        <v>13619.131578</v>
      </c>
      <c r="O55" s="44">
        <f t="shared" si="9"/>
        <v>2676.0097581311434</v>
      </c>
      <c r="P55" s="103">
        <f t="shared" si="10"/>
        <v>352</v>
      </c>
      <c r="Q55" s="44"/>
      <c r="R55" s="44">
        <f t="shared" si="11"/>
        <v>352</v>
      </c>
      <c r="S55" s="103">
        <f t="shared" si="5"/>
        <v>29</v>
      </c>
    </row>
    <row r="56" spans="1:19" ht="16.149999999999999" customHeight="1" x14ac:dyDescent="0.2">
      <c r="A56" s="25">
        <v>50</v>
      </c>
      <c r="B56" s="26" t="s">
        <v>54</v>
      </c>
      <c r="C56" s="27">
        <f>IFERROR(VLOOKUP(A56,'[2]17-18 Prelim ADM_OJJ'!$A$5:$C$60,3,FALSE),0)</f>
        <v>0.44298300000000002</v>
      </c>
      <c r="D56" s="28">
        <f>'3_Levels 1&amp;2'!AQ56</f>
        <v>5941.2597486721079</v>
      </c>
      <c r="E56" s="28">
        <f t="shared" si="6"/>
        <v>7820.9803471220403</v>
      </c>
      <c r="F56" s="28">
        <f t="shared" si="7"/>
        <v>9291.3277389842351</v>
      </c>
      <c r="G56" s="100">
        <f t="shared" si="12"/>
        <v>4116</v>
      </c>
      <c r="H56" s="28"/>
      <c r="I56" s="28">
        <f t="shared" si="2"/>
        <v>4116</v>
      </c>
      <c r="J56" s="100">
        <f t="shared" si="3"/>
        <v>343</v>
      </c>
      <c r="K56" s="100">
        <f t="shared" si="8"/>
        <v>4116</v>
      </c>
      <c r="L56" s="29">
        <f>'3_Levels 1&amp;2'!AT56</f>
        <v>26236242.18</v>
      </c>
      <c r="M56" s="30">
        <f>'3_Levels 1&amp;2'!C56</f>
        <v>7719</v>
      </c>
      <c r="N56" s="30">
        <f t="shared" si="13"/>
        <v>7719.4429829999999</v>
      </c>
      <c r="O56" s="31">
        <f t="shared" si="9"/>
        <v>3398.7221924921628</v>
      </c>
      <c r="P56" s="104">
        <f t="shared" si="10"/>
        <v>1506</v>
      </c>
      <c r="Q56" s="31"/>
      <c r="R56" s="31">
        <f t="shared" si="11"/>
        <v>1506</v>
      </c>
      <c r="S56" s="104">
        <f t="shared" si="5"/>
        <v>126</v>
      </c>
    </row>
    <row r="57" spans="1:19" ht="16.149999999999999" customHeight="1" x14ac:dyDescent="0.2">
      <c r="A57" s="45">
        <v>51</v>
      </c>
      <c r="B57" s="32" t="s">
        <v>55</v>
      </c>
      <c r="C57" s="33">
        <f>IFERROR(VLOOKUP(A57,'[2]17-18 Prelim ADM_OJJ'!$A$5:$C$60,3,FALSE),0)</f>
        <v>1</v>
      </c>
      <c r="D57" s="34">
        <f>'3_Levels 1&amp;2'!AQ57</f>
        <v>5528.8246273179011</v>
      </c>
      <c r="E57" s="34">
        <f t="shared" si="6"/>
        <v>7278.0572777687621</v>
      </c>
      <c r="F57" s="34">
        <f t="shared" si="7"/>
        <v>8748.4046696309561</v>
      </c>
      <c r="G57" s="101">
        <f t="shared" si="12"/>
        <v>8748</v>
      </c>
      <c r="H57" s="35"/>
      <c r="I57" s="35">
        <f t="shared" si="2"/>
        <v>8748</v>
      </c>
      <c r="J57" s="98">
        <f t="shared" si="3"/>
        <v>729</v>
      </c>
      <c r="K57" s="101">
        <f t="shared" si="8"/>
        <v>8748</v>
      </c>
      <c r="L57" s="36">
        <f>'3_Levels 1&amp;2'!AT57</f>
        <v>33133962.460000001</v>
      </c>
      <c r="M57" s="37">
        <f>'3_Levels 1&amp;2'!C57</f>
        <v>8251</v>
      </c>
      <c r="N57" s="37">
        <f t="shared" si="13"/>
        <v>8252</v>
      </c>
      <c r="O57" s="38">
        <f t="shared" si="9"/>
        <v>4015.2644764905481</v>
      </c>
      <c r="P57" s="102">
        <f t="shared" si="10"/>
        <v>4015</v>
      </c>
      <c r="Q57" s="38"/>
      <c r="R57" s="38">
        <f t="shared" si="11"/>
        <v>4015</v>
      </c>
      <c r="S57" s="102">
        <f t="shared" si="5"/>
        <v>335</v>
      </c>
    </row>
    <row r="58" spans="1:19" ht="16.149999999999999" customHeight="1" x14ac:dyDescent="0.2">
      <c r="A58" s="46">
        <v>52</v>
      </c>
      <c r="B58" s="39" t="s">
        <v>56</v>
      </c>
      <c r="C58" s="40">
        <f>IFERROR(VLOOKUP(A58,'[2]17-18 Prelim ADM_OJJ'!$A$5:$C$60,3,FALSE),0)</f>
        <v>3.7149110000000003</v>
      </c>
      <c r="D58" s="41">
        <f>'3_Levels 1&amp;2'!AQ58</f>
        <v>5727.8841112109521</v>
      </c>
      <c r="E58" s="41">
        <f t="shared" si="6"/>
        <v>7540.0960334019874</v>
      </c>
      <c r="F58" s="41">
        <f t="shared" si="7"/>
        <v>9010.4434252641822</v>
      </c>
      <c r="G58" s="99">
        <f t="shared" si="12"/>
        <v>33473</v>
      </c>
      <c r="H58" s="41"/>
      <c r="I58" s="41">
        <f t="shared" si="2"/>
        <v>33473</v>
      </c>
      <c r="J58" s="99">
        <f t="shared" si="3"/>
        <v>2789</v>
      </c>
      <c r="K58" s="99">
        <f t="shared" si="8"/>
        <v>33473</v>
      </c>
      <c r="L58" s="42">
        <f>'3_Levels 1&amp;2'!AT58</f>
        <v>141954765.41999999</v>
      </c>
      <c r="M58" s="43">
        <f>'3_Levels 1&amp;2'!C58</f>
        <v>37838</v>
      </c>
      <c r="N58" s="43">
        <f t="shared" si="13"/>
        <v>37841.714911000003</v>
      </c>
      <c r="O58" s="44">
        <f>L58/N58</f>
        <v>3751.2772810075771</v>
      </c>
      <c r="P58" s="103">
        <f t="shared" si="10"/>
        <v>13936</v>
      </c>
      <c r="Q58" s="44"/>
      <c r="R58" s="44">
        <f t="shared" si="11"/>
        <v>13936</v>
      </c>
      <c r="S58" s="103">
        <f t="shared" si="5"/>
        <v>1161</v>
      </c>
    </row>
    <row r="59" spans="1:19" ht="16.149999999999999" customHeight="1" x14ac:dyDescent="0.2">
      <c r="A59" s="46">
        <v>53</v>
      </c>
      <c r="B59" s="39" t="s">
        <v>57</v>
      </c>
      <c r="C59" s="40">
        <f>IFERROR(VLOOKUP(A59,'[2]17-18 Prelim ADM_OJJ'!$A$5:$C$60,3,FALSE),0)</f>
        <v>2.2894740000000002</v>
      </c>
      <c r="D59" s="41">
        <f>'3_Levels 1&amp;2'!AQ59</f>
        <v>5885.9688416422287</v>
      </c>
      <c r="E59" s="41">
        <f t="shared" si="6"/>
        <v>7748.1962717663237</v>
      </c>
      <c r="F59" s="41">
        <f t="shared" si="7"/>
        <v>9218.5436636285194</v>
      </c>
      <c r="G59" s="99">
        <f t="shared" si="12"/>
        <v>21106</v>
      </c>
      <c r="H59" s="41"/>
      <c r="I59" s="41">
        <f t="shared" si="2"/>
        <v>21106</v>
      </c>
      <c r="J59" s="99">
        <f t="shared" si="3"/>
        <v>1759</v>
      </c>
      <c r="K59" s="99">
        <f t="shared" si="8"/>
        <v>21106</v>
      </c>
      <c r="L59" s="42">
        <f>'3_Levels 1&amp;2'!AT59</f>
        <v>51287990</v>
      </c>
      <c r="M59" s="43">
        <f>'3_Levels 1&amp;2'!C59</f>
        <v>19096</v>
      </c>
      <c r="N59" s="43">
        <f t="shared" si="13"/>
        <v>19098.289474000001</v>
      </c>
      <c r="O59" s="44">
        <f t="shared" si="9"/>
        <v>2685.4755798849087</v>
      </c>
      <c r="P59" s="103">
        <f t="shared" si="10"/>
        <v>6148</v>
      </c>
      <c r="Q59" s="44"/>
      <c r="R59" s="44">
        <f t="shared" si="11"/>
        <v>6148</v>
      </c>
      <c r="S59" s="103">
        <f t="shared" si="5"/>
        <v>512</v>
      </c>
    </row>
    <row r="60" spans="1:19" ht="16.149999999999999" customHeight="1" x14ac:dyDescent="0.2">
      <c r="A60" s="46">
        <v>54</v>
      </c>
      <c r="B60" s="39" t="s">
        <v>58</v>
      </c>
      <c r="C60" s="40">
        <f>IFERROR(VLOOKUP(A60,'[2]17-18 Prelim ADM_OJJ'!$A$5:$C$60,3,FALSE),0)</f>
        <v>0.22368399999999999</v>
      </c>
      <c r="D60" s="41">
        <f>'3_Levels 1&amp;2'!AQ60</f>
        <v>6742.2958801498125</v>
      </c>
      <c r="E60" s="41">
        <f t="shared" si="6"/>
        <v>8875.4516388412776</v>
      </c>
      <c r="F60" s="41">
        <f t="shared" si="7"/>
        <v>10345.799030703472</v>
      </c>
      <c r="G60" s="99">
        <f t="shared" si="12"/>
        <v>2314</v>
      </c>
      <c r="H60" s="41"/>
      <c r="I60" s="41">
        <f t="shared" si="2"/>
        <v>2314</v>
      </c>
      <c r="J60" s="99">
        <f t="shared" si="3"/>
        <v>193</v>
      </c>
      <c r="K60" s="99">
        <f t="shared" si="8"/>
        <v>2314</v>
      </c>
      <c r="L60" s="42">
        <f>'3_Levels 1&amp;2'!AT60</f>
        <v>2463364.6800000002</v>
      </c>
      <c r="M60" s="43">
        <f>'3_Levels 1&amp;2'!C60</f>
        <v>534</v>
      </c>
      <c r="N60" s="43">
        <f t="shared" si="13"/>
        <v>534.22368400000005</v>
      </c>
      <c r="O60" s="44">
        <f t="shared" si="9"/>
        <v>4611.110951793743</v>
      </c>
      <c r="P60" s="103">
        <f t="shared" si="10"/>
        <v>1031</v>
      </c>
      <c r="Q60" s="44"/>
      <c r="R60" s="44">
        <f t="shared" si="11"/>
        <v>1031</v>
      </c>
      <c r="S60" s="103">
        <f t="shared" si="5"/>
        <v>86</v>
      </c>
    </row>
    <row r="61" spans="1:19" ht="16.149999999999999" customHeight="1" x14ac:dyDescent="0.2">
      <c r="A61" s="25">
        <v>55</v>
      </c>
      <c r="B61" s="26" t="s">
        <v>59</v>
      </c>
      <c r="C61" s="27">
        <f>IFERROR(VLOOKUP(A61,'[2]17-18 Prelim ADM_OJJ'!$A$5:$C$60,3,FALSE),0)</f>
        <v>7.9385959999999995</v>
      </c>
      <c r="D61" s="28">
        <f>'3_Levels 1&amp;2'!AQ61</f>
        <v>5532.3805490654204</v>
      </c>
      <c r="E61" s="28">
        <f t="shared" si="6"/>
        <v>7282.7382369053275</v>
      </c>
      <c r="F61" s="28">
        <f t="shared" si="7"/>
        <v>8753.0856287675233</v>
      </c>
      <c r="G61" s="100">
        <f t="shared" si="12"/>
        <v>69487</v>
      </c>
      <c r="H61" s="28"/>
      <c r="I61" s="28">
        <f t="shared" si="2"/>
        <v>69487</v>
      </c>
      <c r="J61" s="100">
        <f t="shared" si="3"/>
        <v>5791</v>
      </c>
      <c r="K61" s="100">
        <f t="shared" si="8"/>
        <v>69487</v>
      </c>
      <c r="L61" s="29">
        <f>'3_Levels 1&amp;2'!AT61</f>
        <v>61751830.060000002</v>
      </c>
      <c r="M61" s="30">
        <f>'3_Levels 1&amp;2'!C61</f>
        <v>17120</v>
      </c>
      <c r="N61" s="30">
        <f t="shared" si="13"/>
        <v>17127.938596</v>
      </c>
      <c r="O61" s="31">
        <f t="shared" si="9"/>
        <v>3605.3276180252838</v>
      </c>
      <c r="P61" s="104">
        <f t="shared" si="10"/>
        <v>28621</v>
      </c>
      <c r="Q61" s="31"/>
      <c r="R61" s="31">
        <f t="shared" si="11"/>
        <v>28621</v>
      </c>
      <c r="S61" s="104">
        <f t="shared" si="5"/>
        <v>2385</v>
      </c>
    </row>
    <row r="62" spans="1:19" ht="16.149999999999999" customHeight="1" x14ac:dyDescent="0.2">
      <c r="A62" s="45">
        <v>56</v>
      </c>
      <c r="B62" s="32" t="s">
        <v>60</v>
      </c>
      <c r="C62" s="33">
        <f>IFERROR(VLOOKUP(A62,'[2]17-18 Prelim ADM_OJJ'!$A$5:$C$60,3,FALSE),0)</f>
        <v>6.5789E-2</v>
      </c>
      <c r="D62" s="34">
        <f>'3_Levels 1&amp;2'!AQ62</f>
        <v>6534.8854712041884</v>
      </c>
      <c r="E62" s="34">
        <f t="shared" si="6"/>
        <v>8602.4198575738756</v>
      </c>
      <c r="F62" s="34">
        <f t="shared" si="7"/>
        <v>10072.76724943607</v>
      </c>
      <c r="G62" s="101">
        <f t="shared" si="12"/>
        <v>663</v>
      </c>
      <c r="H62" s="35"/>
      <c r="I62" s="35">
        <f t="shared" si="2"/>
        <v>663</v>
      </c>
      <c r="J62" s="98">
        <f t="shared" si="3"/>
        <v>55</v>
      </c>
      <c r="K62" s="101">
        <f t="shared" si="8"/>
        <v>663</v>
      </c>
      <c r="L62" s="36">
        <f>'3_Levels 1&amp;2'!AT62</f>
        <v>10494659.74</v>
      </c>
      <c r="M62" s="37">
        <f>'3_Levels 1&amp;2'!C62</f>
        <v>3056</v>
      </c>
      <c r="N62" s="37">
        <f t="shared" si="13"/>
        <v>3056.0657890000002</v>
      </c>
      <c r="O62" s="38">
        <f t="shared" si="9"/>
        <v>3434.0424796398256</v>
      </c>
      <c r="P62" s="102">
        <f t="shared" si="10"/>
        <v>226</v>
      </c>
      <c r="Q62" s="38"/>
      <c r="R62" s="38">
        <f t="shared" si="11"/>
        <v>226</v>
      </c>
      <c r="S62" s="102">
        <f t="shared" si="5"/>
        <v>19</v>
      </c>
    </row>
    <row r="63" spans="1:19" ht="16.149999999999999" customHeight="1" x14ac:dyDescent="0.2">
      <c r="A63" s="46">
        <v>57</v>
      </c>
      <c r="B63" s="39" t="s">
        <v>61</v>
      </c>
      <c r="C63" s="40">
        <f>IFERROR(VLOOKUP(A63,'[2]17-18 Prelim ADM_OJJ'!$A$5:$C$60,3,FALSE),0)</f>
        <v>1.2500010000000001</v>
      </c>
      <c r="D63" s="41">
        <f>'3_Levels 1&amp;2'!AQ63</f>
        <v>5908.2505827505829</v>
      </c>
      <c r="E63" s="41">
        <f t="shared" si="6"/>
        <v>7777.527603281841</v>
      </c>
      <c r="F63" s="41">
        <f t="shared" si="7"/>
        <v>9247.8749951440368</v>
      </c>
      <c r="G63" s="99">
        <f t="shared" si="12"/>
        <v>11560</v>
      </c>
      <c r="H63" s="41"/>
      <c r="I63" s="41">
        <f t="shared" si="2"/>
        <v>11560</v>
      </c>
      <c r="J63" s="99">
        <f t="shared" si="3"/>
        <v>963</v>
      </c>
      <c r="K63" s="99">
        <f t="shared" si="8"/>
        <v>11560</v>
      </c>
      <c r="L63" s="42">
        <f>'3_Levels 1&amp;2'!AT63</f>
        <v>25477838</v>
      </c>
      <c r="M63" s="43">
        <f>'3_Levels 1&amp;2'!C63</f>
        <v>9438</v>
      </c>
      <c r="N63" s="43">
        <f t="shared" si="13"/>
        <v>9439.2500010000003</v>
      </c>
      <c r="O63" s="44">
        <f t="shared" si="9"/>
        <v>2699.1379608868142</v>
      </c>
      <c r="P63" s="103">
        <f t="shared" si="10"/>
        <v>3374</v>
      </c>
      <c r="Q63" s="44"/>
      <c r="R63" s="44">
        <f t="shared" si="11"/>
        <v>3374</v>
      </c>
      <c r="S63" s="103">
        <f t="shared" si="5"/>
        <v>281</v>
      </c>
    </row>
    <row r="64" spans="1:19" ht="16.149999999999999" customHeight="1" x14ac:dyDescent="0.2">
      <c r="A64" s="46">
        <v>58</v>
      </c>
      <c r="B64" s="39" t="s">
        <v>62</v>
      </c>
      <c r="C64" s="40">
        <f>IFERROR(VLOOKUP(A64,'[2]17-18 Prelim ADM_OJJ'!$A$5:$C$60,3,FALSE),0)</f>
        <v>2.6491229999999999</v>
      </c>
      <c r="D64" s="41">
        <f>'3_Levels 1&amp;2'!AQ64</f>
        <v>6627.414958647968</v>
      </c>
      <c r="E64" s="41">
        <f t="shared" si="6"/>
        <v>8724.2242111015621</v>
      </c>
      <c r="F64" s="41">
        <f t="shared" si="7"/>
        <v>10194.571602963757</v>
      </c>
      <c r="G64" s="99">
        <f t="shared" si="12"/>
        <v>27007</v>
      </c>
      <c r="H64" s="41"/>
      <c r="I64" s="41">
        <f t="shared" si="2"/>
        <v>27007</v>
      </c>
      <c r="J64" s="99">
        <f t="shared" si="3"/>
        <v>2251</v>
      </c>
      <c r="K64" s="99">
        <f t="shared" si="8"/>
        <v>27007</v>
      </c>
      <c r="L64" s="42">
        <f>'3_Levels 1&amp;2'!AT64</f>
        <v>19466690</v>
      </c>
      <c r="M64" s="43">
        <f>'3_Levels 1&amp;2'!C64</f>
        <v>8343</v>
      </c>
      <c r="N64" s="43">
        <f t="shared" si="13"/>
        <v>8345.6491229999992</v>
      </c>
      <c r="O64" s="44">
        <f t="shared" si="9"/>
        <v>2332.5555284071584</v>
      </c>
      <c r="P64" s="103">
        <f t="shared" si="10"/>
        <v>6179</v>
      </c>
      <c r="Q64" s="44"/>
      <c r="R64" s="44">
        <f t="shared" si="11"/>
        <v>6179</v>
      </c>
      <c r="S64" s="103">
        <f t="shared" si="5"/>
        <v>515</v>
      </c>
    </row>
    <row r="65" spans="1:19" ht="16.149999999999999" customHeight="1" x14ac:dyDescent="0.2">
      <c r="A65" s="46">
        <v>59</v>
      </c>
      <c r="B65" s="39" t="s">
        <v>63</v>
      </c>
      <c r="C65" s="40">
        <f>IFERROR(VLOOKUP(A65,'[2]17-18 Prelim ADM_OJJ'!$A$5:$C$60,3,FALSE),0)</f>
        <v>1</v>
      </c>
      <c r="D65" s="41">
        <f>'3_Levels 1&amp;2'!AQ65</f>
        <v>7226.7692908771241</v>
      </c>
      <c r="E65" s="41">
        <f t="shared" si="6"/>
        <v>9513.2047727365534</v>
      </c>
      <c r="F65" s="41">
        <f t="shared" si="7"/>
        <v>10983.552164598748</v>
      </c>
      <c r="G65" s="99">
        <f t="shared" si="12"/>
        <v>10984</v>
      </c>
      <c r="H65" s="41"/>
      <c r="I65" s="41">
        <f t="shared" si="2"/>
        <v>10984</v>
      </c>
      <c r="J65" s="99">
        <f t="shared" si="3"/>
        <v>915</v>
      </c>
      <c r="K65" s="99">
        <f t="shared" si="8"/>
        <v>10984</v>
      </c>
      <c r="L65" s="42">
        <f>'3_Levels 1&amp;2'!AT65</f>
        <v>8096383</v>
      </c>
      <c r="M65" s="43">
        <f>'3_Levels 1&amp;2'!C65</f>
        <v>5119</v>
      </c>
      <c r="N65" s="43">
        <f t="shared" si="13"/>
        <v>5120</v>
      </c>
      <c r="O65" s="44">
        <f t="shared" si="9"/>
        <v>1581.3248046875001</v>
      </c>
      <c r="P65" s="103">
        <f t="shared" si="10"/>
        <v>1581</v>
      </c>
      <c r="Q65" s="44"/>
      <c r="R65" s="44">
        <f t="shared" si="11"/>
        <v>1581</v>
      </c>
      <c r="S65" s="103">
        <f t="shared" si="5"/>
        <v>132</v>
      </c>
    </row>
    <row r="66" spans="1:19" ht="16.149999999999999" customHeight="1" x14ac:dyDescent="0.2">
      <c r="A66" s="25">
        <v>60</v>
      </c>
      <c r="B66" s="26" t="s">
        <v>64</v>
      </c>
      <c r="C66" s="27">
        <f>IFERROR(VLOOKUP(A66,'[2]17-18 Prelim ADM_OJJ'!$A$5:$C$60,3,FALSE),0)</f>
        <v>0.89912199999999998</v>
      </c>
      <c r="D66" s="28">
        <f>'3_Levels 1&amp;2'!AQ66</f>
        <v>6226.4939403865055</v>
      </c>
      <c r="E66" s="28">
        <f t="shared" si="6"/>
        <v>8196.458124915569</v>
      </c>
      <c r="F66" s="28">
        <f t="shared" si="7"/>
        <v>9666.8055167777638</v>
      </c>
      <c r="G66" s="100">
        <f t="shared" si="12"/>
        <v>8692</v>
      </c>
      <c r="H66" s="28"/>
      <c r="I66" s="28">
        <f t="shared" si="2"/>
        <v>8692</v>
      </c>
      <c r="J66" s="100">
        <f t="shared" si="3"/>
        <v>724</v>
      </c>
      <c r="K66" s="100">
        <f t="shared" si="8"/>
        <v>8692</v>
      </c>
      <c r="L66" s="29">
        <f>'3_Levels 1&amp;2'!AT66</f>
        <v>20805283.5</v>
      </c>
      <c r="M66" s="30">
        <f>'3_Levels 1&amp;2'!C66</f>
        <v>6106</v>
      </c>
      <c r="N66" s="30">
        <f t="shared" si="13"/>
        <v>6106.8991219999998</v>
      </c>
      <c r="O66" s="31">
        <f t="shared" si="9"/>
        <v>3406.849054547065</v>
      </c>
      <c r="P66" s="104">
        <f t="shared" si="10"/>
        <v>3063</v>
      </c>
      <c r="Q66" s="31"/>
      <c r="R66" s="31">
        <f t="shared" si="11"/>
        <v>3063</v>
      </c>
      <c r="S66" s="104">
        <f t="shared" si="5"/>
        <v>255</v>
      </c>
    </row>
    <row r="67" spans="1:19" ht="16.149999999999999" customHeight="1" x14ac:dyDescent="0.2">
      <c r="A67" s="45">
        <v>61</v>
      </c>
      <c r="B67" s="32" t="s">
        <v>65</v>
      </c>
      <c r="C67" s="33">
        <f>IFERROR(VLOOKUP(A67,'[2]17-18 Prelim ADM_OJJ'!$A$5:$C$60,3,FALSE),0)</f>
        <v>0.54824600000000001</v>
      </c>
      <c r="D67" s="34">
        <f>'3_Levels 1&amp;2'!AQ67</f>
        <v>3659.8483528450856</v>
      </c>
      <c r="E67" s="34">
        <f t="shared" si="6"/>
        <v>4817.7664757791235</v>
      </c>
      <c r="F67" s="34">
        <f t="shared" si="7"/>
        <v>6288.1138676413184</v>
      </c>
      <c r="G67" s="101">
        <f t="shared" si="12"/>
        <v>3447</v>
      </c>
      <c r="H67" s="35"/>
      <c r="I67" s="35">
        <f t="shared" si="2"/>
        <v>3447</v>
      </c>
      <c r="J67" s="98">
        <f t="shared" si="3"/>
        <v>287</v>
      </c>
      <c r="K67" s="101">
        <f t="shared" si="8"/>
        <v>3447</v>
      </c>
      <c r="L67" s="36">
        <f>'3_Levels 1&amp;2'!AT67</f>
        <v>19599009.780000001</v>
      </c>
      <c r="M67" s="37">
        <f>'3_Levels 1&amp;2'!C67</f>
        <v>3673</v>
      </c>
      <c r="N67" s="37">
        <f t="shared" si="13"/>
        <v>3673.5482459999998</v>
      </c>
      <c r="O67" s="38">
        <f t="shared" si="9"/>
        <v>5335.1714657186521</v>
      </c>
      <c r="P67" s="102">
        <f t="shared" si="10"/>
        <v>2925</v>
      </c>
      <c r="Q67" s="38"/>
      <c r="R67" s="38">
        <f t="shared" si="11"/>
        <v>2925</v>
      </c>
      <c r="S67" s="102">
        <f t="shared" si="5"/>
        <v>244</v>
      </c>
    </row>
    <row r="68" spans="1:19" ht="16.149999999999999" customHeight="1" x14ac:dyDescent="0.2">
      <c r="A68" s="46">
        <v>62</v>
      </c>
      <c r="B68" s="39" t="s">
        <v>66</v>
      </c>
      <c r="C68" s="40">
        <f>IFERROR(VLOOKUP(A68,'[2]17-18 Prelim ADM_OJJ'!$A$5:$C$60,3,FALSE),0)</f>
        <v>1.592106</v>
      </c>
      <c r="D68" s="41">
        <f>'3_Levels 1&amp;2'!AQ68</f>
        <v>6756.3728728728729</v>
      </c>
      <c r="E68" s="41">
        <f t="shared" si="6"/>
        <v>8893.9823693750241</v>
      </c>
      <c r="F68" s="41">
        <f t="shared" si="7"/>
        <v>10364.329761237219</v>
      </c>
      <c r="G68" s="99">
        <f t="shared" si="12"/>
        <v>16501</v>
      </c>
      <c r="H68" s="41"/>
      <c r="I68" s="41">
        <f t="shared" si="2"/>
        <v>16501</v>
      </c>
      <c r="J68" s="99">
        <f t="shared" si="3"/>
        <v>1375</v>
      </c>
      <c r="K68" s="99">
        <f t="shared" si="8"/>
        <v>16501</v>
      </c>
      <c r="L68" s="42">
        <f>'3_Levels 1&amp;2'!AT68</f>
        <v>4242883</v>
      </c>
      <c r="M68" s="43">
        <f>'3_Levels 1&amp;2'!C68</f>
        <v>1998</v>
      </c>
      <c r="N68" s="43">
        <f t="shared" si="13"/>
        <v>1999.5921060000001</v>
      </c>
      <c r="O68" s="44">
        <f t="shared" si="9"/>
        <v>2121.8742498876418</v>
      </c>
      <c r="P68" s="103">
        <f t="shared" si="10"/>
        <v>3378</v>
      </c>
      <c r="Q68" s="44"/>
      <c r="R68" s="44">
        <f t="shared" si="11"/>
        <v>3378</v>
      </c>
      <c r="S68" s="103">
        <f t="shared" si="5"/>
        <v>282</v>
      </c>
    </row>
    <row r="69" spans="1:19" ht="16.149999999999999" customHeight="1" x14ac:dyDescent="0.2">
      <c r="A69" s="46">
        <v>63</v>
      </c>
      <c r="B69" s="39" t="s">
        <v>67</v>
      </c>
      <c r="C69" s="40">
        <f>IFERROR(VLOOKUP(A69,'[2]17-18 Prelim ADM_OJJ'!$A$5:$C$60,3,FALSE),0)</f>
        <v>0</v>
      </c>
      <c r="D69" s="41">
        <f>'3_Levels 1&amp;2'!AQ69</f>
        <v>4725.1097387173395</v>
      </c>
      <c r="E69" s="41">
        <f t="shared" si="6"/>
        <v>6220.0597125488139</v>
      </c>
      <c r="F69" s="41">
        <f t="shared" si="7"/>
        <v>7690.4071044110087</v>
      </c>
      <c r="G69" s="99">
        <f t="shared" si="12"/>
        <v>0</v>
      </c>
      <c r="H69" s="41"/>
      <c r="I69" s="41">
        <f t="shared" si="2"/>
        <v>0</v>
      </c>
      <c r="J69" s="99">
        <f t="shared" si="3"/>
        <v>0</v>
      </c>
      <c r="K69" s="99">
        <f t="shared" si="8"/>
        <v>0</v>
      </c>
      <c r="L69" s="42">
        <f>'3_Levels 1&amp;2'!AT69</f>
        <v>10465127.1</v>
      </c>
      <c r="M69" s="43">
        <f>'3_Levels 1&amp;2'!C69</f>
        <v>2105</v>
      </c>
      <c r="N69" s="43">
        <f t="shared" si="13"/>
        <v>2105</v>
      </c>
      <c r="O69" s="44">
        <f t="shared" si="9"/>
        <v>4971.5568171021378</v>
      </c>
      <c r="P69" s="103">
        <f t="shared" si="10"/>
        <v>0</v>
      </c>
      <c r="Q69" s="44"/>
      <c r="R69" s="44">
        <f t="shared" si="11"/>
        <v>0</v>
      </c>
      <c r="S69" s="103">
        <f t="shared" si="5"/>
        <v>0</v>
      </c>
    </row>
    <row r="70" spans="1:19" ht="16.149999999999999" customHeight="1" x14ac:dyDescent="0.2">
      <c r="A70" s="46">
        <v>64</v>
      </c>
      <c r="B70" s="39" t="s">
        <v>68</v>
      </c>
      <c r="C70" s="40">
        <f>IFERROR(VLOOKUP(A70,'[2]17-18 Prelim ADM_OJJ'!$A$5:$C$60,3,FALSE),0)</f>
        <v>0.513158</v>
      </c>
      <c r="D70" s="41">
        <f>'3_Levels 1&amp;2'!AQ70</f>
        <v>7203.9345182413472</v>
      </c>
      <c r="E70" s="41">
        <f t="shared" si="6"/>
        <v>9483.1454392668584</v>
      </c>
      <c r="F70" s="41">
        <f t="shared" si="7"/>
        <v>10953.492831129053</v>
      </c>
      <c r="G70" s="99">
        <f t="shared" si="12"/>
        <v>5621</v>
      </c>
      <c r="H70" s="41"/>
      <c r="I70" s="41">
        <f t="shared" si="2"/>
        <v>5621</v>
      </c>
      <c r="J70" s="99">
        <f t="shared" si="3"/>
        <v>468</v>
      </c>
      <c r="K70" s="99">
        <f t="shared" si="8"/>
        <v>5621</v>
      </c>
      <c r="L70" s="42">
        <f>'3_Levels 1&amp;2'!AT70</f>
        <v>6828002</v>
      </c>
      <c r="M70" s="43">
        <f>'3_Levels 1&amp;2'!C70</f>
        <v>2138</v>
      </c>
      <c r="N70" s="43">
        <f t="shared" si="13"/>
        <v>2138.5131580000002</v>
      </c>
      <c r="O70" s="44">
        <f t="shared" si="9"/>
        <v>3192.8735039375424</v>
      </c>
      <c r="P70" s="103">
        <f t="shared" si="10"/>
        <v>1638</v>
      </c>
      <c r="Q70" s="44"/>
      <c r="R70" s="44">
        <f t="shared" si="11"/>
        <v>1638</v>
      </c>
      <c r="S70" s="103">
        <f t="shared" si="5"/>
        <v>137</v>
      </c>
    </row>
    <row r="71" spans="1:19" ht="16.149999999999999" customHeight="1" x14ac:dyDescent="0.2">
      <c r="A71" s="25">
        <v>65</v>
      </c>
      <c r="B71" s="26" t="s">
        <v>69</v>
      </c>
      <c r="C71" s="27">
        <f>IFERROR(VLOOKUP(A71,'[2]17-18 Prelim ADM_OJJ'!$A$5:$C$60,3,FALSE),0)</f>
        <v>4.3771930000000001</v>
      </c>
      <c r="D71" s="28">
        <f>'3_Levels 1&amp;2'!AQ71</f>
        <v>5705.337389792624</v>
      </c>
      <c r="E71" s="28">
        <f t="shared" si="6"/>
        <v>7510.4158859981999</v>
      </c>
      <c r="F71" s="28">
        <f t="shared" si="7"/>
        <v>8980.7632778603947</v>
      </c>
      <c r="G71" s="100">
        <f>ROUND(C71*F71,0)</f>
        <v>39311</v>
      </c>
      <c r="H71" s="28"/>
      <c r="I71" s="28">
        <f>G71-H71</f>
        <v>39311</v>
      </c>
      <c r="J71" s="100">
        <f>ROUND(I71/$J$85,0)</f>
        <v>3276</v>
      </c>
      <c r="K71" s="100">
        <f t="shared" si="8"/>
        <v>39311</v>
      </c>
      <c r="L71" s="29">
        <f>'3_Levels 1&amp;2'!AT71</f>
        <v>33264441.899999999</v>
      </c>
      <c r="M71" s="30">
        <f>'3_Levels 1&amp;2'!C71</f>
        <v>8053</v>
      </c>
      <c r="N71" s="30">
        <f>C71+M71</f>
        <v>8057.3771930000003</v>
      </c>
      <c r="O71" s="31">
        <f t="shared" si="9"/>
        <v>4128.4454113553375</v>
      </c>
      <c r="P71" s="104">
        <f t="shared" si="10"/>
        <v>18071</v>
      </c>
      <c r="Q71" s="31"/>
      <c r="R71" s="31">
        <f t="shared" si="11"/>
        <v>18071</v>
      </c>
      <c r="S71" s="104">
        <f>ROUND(R71/$S$85,0)</f>
        <v>1506</v>
      </c>
    </row>
    <row r="72" spans="1:19" ht="16.149999999999999" customHeight="1" x14ac:dyDescent="0.2">
      <c r="A72" s="45">
        <v>66</v>
      </c>
      <c r="B72" s="32" t="s">
        <v>70</v>
      </c>
      <c r="C72" s="33">
        <f>IFERROR(VLOOKUP(A72,'[2]17-18 Prelim ADM_OJJ'!$A$5:$C$60,3,FALSE),0)</f>
        <v>1</v>
      </c>
      <c r="D72" s="34">
        <f>'3_Levels 1&amp;2'!AQ72</f>
        <v>7516.2273875694791</v>
      </c>
      <c r="E72" s="34">
        <f>D72*(1+$E$3)</f>
        <v>9894.2428322242286</v>
      </c>
      <c r="F72" s="34">
        <f>E72+$F$3</f>
        <v>11364.590224086423</v>
      </c>
      <c r="G72" s="101">
        <f>ROUND(C72*F72,0)</f>
        <v>11365</v>
      </c>
      <c r="H72" s="35"/>
      <c r="I72" s="35">
        <f>G72-H72</f>
        <v>11365</v>
      </c>
      <c r="J72" s="98">
        <f>ROUND(I72/$J$85,0)</f>
        <v>947</v>
      </c>
      <c r="K72" s="101">
        <f>G72</f>
        <v>11365</v>
      </c>
      <c r="L72" s="36">
        <f>'3_Levels 1&amp;2'!AT72</f>
        <v>8040305</v>
      </c>
      <c r="M72" s="37">
        <f>'3_Levels 1&amp;2'!C72</f>
        <v>1979</v>
      </c>
      <c r="N72" s="37">
        <f>C72+M72</f>
        <v>1980</v>
      </c>
      <c r="O72" s="38">
        <f>L72/N72</f>
        <v>4060.7601010101012</v>
      </c>
      <c r="P72" s="102">
        <f>ROUND(C72*O72,0)</f>
        <v>4061</v>
      </c>
      <c r="Q72" s="38"/>
      <c r="R72" s="38">
        <f>P72-Q72</f>
        <v>4061</v>
      </c>
      <c r="S72" s="102">
        <f>ROUND(R72/$S$85,0)</f>
        <v>338</v>
      </c>
    </row>
    <row r="73" spans="1:19" ht="16.149999999999999" customHeight="1" x14ac:dyDescent="0.2">
      <c r="A73" s="46">
        <v>67</v>
      </c>
      <c r="B73" s="39" t="s">
        <v>3</v>
      </c>
      <c r="C73" s="40">
        <f>IFERROR(VLOOKUP(A73,'[2]17-18 Prelim ADM_OJJ'!$A$5:$C$60,3,FALSE),0)</f>
        <v>0.33333299999999999</v>
      </c>
      <c r="D73" s="41">
        <f>'3_Levels 1&amp;2'!AQ73</f>
        <v>5895.4761904761908</v>
      </c>
      <c r="E73" s="41">
        <f>D73*(1+$E$3)</f>
        <v>7760.7115953726125</v>
      </c>
      <c r="F73" s="41">
        <f>E73+$F$3</f>
        <v>9231.0589872348064</v>
      </c>
      <c r="G73" s="99">
        <f>ROUND(C73*F73,0)</f>
        <v>3077</v>
      </c>
      <c r="H73" s="41"/>
      <c r="I73" s="41">
        <f>G73-H73</f>
        <v>3077</v>
      </c>
      <c r="J73" s="99">
        <f>ROUND(I73/$J$85,0)</f>
        <v>256</v>
      </c>
      <c r="K73" s="99">
        <f>G73</f>
        <v>3077</v>
      </c>
      <c r="L73" s="42">
        <f>'3_Levels 1&amp;2'!AT73</f>
        <v>18104315.199999999</v>
      </c>
      <c r="M73" s="43">
        <f>'3_Levels 1&amp;2'!C73</f>
        <v>5418</v>
      </c>
      <c r="N73" s="43">
        <f>C73+M73</f>
        <v>5418.3333329999996</v>
      </c>
      <c r="O73" s="44">
        <f>L73/N73</f>
        <v>3341.3070195842083</v>
      </c>
      <c r="P73" s="103">
        <f>ROUND(C73*O73,0)</f>
        <v>1114</v>
      </c>
      <c r="Q73" s="44"/>
      <c r="R73" s="44">
        <f>P73-Q73</f>
        <v>1114</v>
      </c>
      <c r="S73" s="103">
        <f>ROUND(R73/$S$85,0)</f>
        <v>93</v>
      </c>
    </row>
    <row r="74" spans="1:19" ht="16.149999999999999" customHeight="1" x14ac:dyDescent="0.2">
      <c r="A74" s="46">
        <v>68</v>
      </c>
      <c r="B74" s="48" t="s">
        <v>2</v>
      </c>
      <c r="C74" s="40">
        <f>IFERROR(VLOOKUP(A74,'[2]17-18 Prelim ADM_OJJ'!$A$5:$C$60,3,FALSE),0)</f>
        <v>0.44736799999999999</v>
      </c>
      <c r="D74" s="41">
        <f>'3_Levels 1&amp;2'!AQ74</f>
        <v>7253.1085474567381</v>
      </c>
      <c r="E74" s="41">
        <f>D74*(1+$E$3)</f>
        <v>9547.8773534317515</v>
      </c>
      <c r="F74" s="41">
        <f>E74+$F$3</f>
        <v>11018.224745293946</v>
      </c>
      <c r="G74" s="99">
        <f>ROUND(C74*F74,0)</f>
        <v>4929</v>
      </c>
      <c r="H74" s="41"/>
      <c r="I74" s="41">
        <f>G74-H74</f>
        <v>4929</v>
      </c>
      <c r="J74" s="99">
        <f>ROUND(I74/$J$85,0)</f>
        <v>411</v>
      </c>
      <c r="K74" s="99">
        <f>G74</f>
        <v>4929</v>
      </c>
      <c r="L74" s="42">
        <f>'3_Levels 1&amp;2'!AT74</f>
        <v>5654897</v>
      </c>
      <c r="M74" s="43">
        <f>'3_Levels 1&amp;2'!C74</f>
        <v>1907</v>
      </c>
      <c r="N74" s="43">
        <f>C74+M74</f>
        <v>1907.4473680000001</v>
      </c>
      <c r="O74" s="44">
        <f>L74/N74</f>
        <v>2964.6411716876269</v>
      </c>
      <c r="P74" s="103">
        <f>ROUND(C74*O74,0)</f>
        <v>1326</v>
      </c>
      <c r="Q74" s="44"/>
      <c r="R74" s="44">
        <f>P74-Q74</f>
        <v>1326</v>
      </c>
      <c r="S74" s="103">
        <f>ROUND(R74/$S$85,0)</f>
        <v>111</v>
      </c>
    </row>
    <row r="75" spans="1:19" ht="16.149999999999999" customHeight="1" x14ac:dyDescent="0.2">
      <c r="A75" s="46">
        <v>69</v>
      </c>
      <c r="B75" s="39" t="s">
        <v>75</v>
      </c>
      <c r="C75" s="40">
        <f>IFERROR(VLOOKUP(A75,'[2]17-18 Prelim ADM_OJJ'!$A$5:$C$60,3,FALSE),0)</f>
        <v>0</v>
      </c>
      <c r="D75" s="41">
        <f>'3_Levels 1&amp;2'!AQ75</f>
        <v>6463.2591697781681</v>
      </c>
      <c r="E75" s="41">
        <f>D75*(1+$E$3)</f>
        <v>8508.1321274480961</v>
      </c>
      <c r="F75" s="41">
        <f>E75+$F$3</f>
        <v>9978.4795193102909</v>
      </c>
      <c r="G75" s="99">
        <f>ROUND(C75*F75,0)</f>
        <v>0</v>
      </c>
      <c r="H75" s="41"/>
      <c r="I75" s="41">
        <f>G75-H75</f>
        <v>0</v>
      </c>
      <c r="J75" s="99">
        <f>ROUND(I75/$J$85,0)</f>
        <v>0</v>
      </c>
      <c r="K75" s="99">
        <f>G75</f>
        <v>0</v>
      </c>
      <c r="L75" s="42">
        <f>'3_Levels 1&amp;2'!AT75</f>
        <v>13182342.24</v>
      </c>
      <c r="M75" s="43">
        <f>'3_Levels 1&amp;2'!C75</f>
        <v>4553</v>
      </c>
      <c r="N75" s="43">
        <f>C75+M75</f>
        <v>4553</v>
      </c>
      <c r="O75" s="44">
        <f>L75/N75</f>
        <v>2895.3090797276523</v>
      </c>
      <c r="P75" s="103">
        <f>ROUND(C75*O75,0)</f>
        <v>0</v>
      </c>
      <c r="Q75" s="44"/>
      <c r="R75" s="44">
        <f>P75-Q75</f>
        <v>0</v>
      </c>
      <c r="S75" s="103">
        <f>ROUND(R75/$S$85,0)</f>
        <v>0</v>
      </c>
    </row>
    <row r="76" spans="1:19" s="124" customFormat="1" ht="16.149999999999999" customHeight="1" thickBot="1" x14ac:dyDescent="0.25">
      <c r="A76" s="1402" t="s">
        <v>460</v>
      </c>
      <c r="B76" s="1408"/>
      <c r="C76" s="250">
        <f>SUM(C7:C75)</f>
        <v>215.74999599999995</v>
      </c>
      <c r="D76" s="237">
        <f>'3_Levels 1&amp;2'!AQ76</f>
        <v>5285.7570262892805</v>
      </c>
      <c r="E76" s="238">
        <f>D76*(1+$E$3)</f>
        <v>6958.0869329118777</v>
      </c>
      <c r="F76" s="238">
        <f>E76+$F$3</f>
        <v>8428.4343247740726</v>
      </c>
      <c r="G76" s="240">
        <f t="shared" ref="G76:N76" si="14">SUM(G7:G75)</f>
        <v>1767524</v>
      </c>
      <c r="H76" s="239">
        <f t="shared" si="14"/>
        <v>0</v>
      </c>
      <c r="I76" s="239">
        <f t="shared" si="14"/>
        <v>1767524</v>
      </c>
      <c r="J76" s="240">
        <f t="shared" si="14"/>
        <v>147297</v>
      </c>
      <c r="K76" s="246">
        <f t="shared" si="14"/>
        <v>1767524</v>
      </c>
      <c r="L76" s="251">
        <f t="shared" si="14"/>
        <v>2593861803.1199989</v>
      </c>
      <c r="M76" s="236">
        <f t="shared" si="14"/>
        <v>683967</v>
      </c>
      <c r="N76" s="236">
        <f t="shared" si="14"/>
        <v>684182.74999599985</v>
      </c>
      <c r="O76" s="241">
        <f>L76/N76</f>
        <v>3791.1826966335593</v>
      </c>
      <c r="P76" s="243">
        <f t="shared" ref="P76:S76" si="15">SUM(P7:P75)</f>
        <v>860484</v>
      </c>
      <c r="Q76" s="252">
        <f t="shared" si="15"/>
        <v>0</v>
      </c>
      <c r="R76" s="85">
        <f t="shared" si="15"/>
        <v>860484</v>
      </c>
      <c r="S76" s="243">
        <f t="shared" si="15"/>
        <v>71712</v>
      </c>
    </row>
    <row r="77" spans="1:19" s="124" customFormat="1" ht="16.149999999999999" customHeight="1" thickTop="1" x14ac:dyDescent="0.2">
      <c r="A77" s="1409" t="s">
        <v>410</v>
      </c>
      <c r="B77" s="1432"/>
      <c r="C77" s="167"/>
      <c r="D77" s="162"/>
      <c r="E77" s="162"/>
      <c r="F77" s="162"/>
      <c r="G77" s="162"/>
      <c r="H77" s="163"/>
      <c r="I77" s="163"/>
      <c r="J77" s="162"/>
      <c r="K77" s="162"/>
      <c r="L77" s="164"/>
      <c r="M77" s="232"/>
      <c r="N77" s="232"/>
      <c r="O77" s="163"/>
      <c r="P77" s="165"/>
      <c r="Q77" s="163"/>
      <c r="R77" s="166"/>
      <c r="S77" s="689"/>
    </row>
    <row r="78" spans="1:19" s="124" customFormat="1" ht="16.149999999999999" customHeight="1" x14ac:dyDescent="0.2">
      <c r="A78" s="1406" t="s">
        <v>411</v>
      </c>
      <c r="B78" s="1426"/>
      <c r="C78" s="467"/>
      <c r="D78" s="6"/>
      <c r="E78" s="6"/>
      <c r="F78" s="6"/>
      <c r="G78" s="97">
        <f>VLOOKUP($A$88,'4_Level 4'!$A$78:$R$214,5,FALSE)</f>
        <v>0</v>
      </c>
      <c r="H78" s="173"/>
      <c r="I78" s="168">
        <f>G78-H78</f>
        <v>0</v>
      </c>
      <c r="J78" s="97">
        <f>ROUND(I78/$J$85,0)</f>
        <v>0</v>
      </c>
      <c r="K78" s="97">
        <f>VLOOKUP($A$88,'4_Level 4'!$A$78:$R$214,5,FALSE)</f>
        <v>0</v>
      </c>
      <c r="L78" s="19"/>
      <c r="M78" s="161"/>
      <c r="N78" s="161"/>
      <c r="O78" s="11"/>
      <c r="P78" s="12"/>
      <c r="Q78" s="11"/>
      <c r="R78" s="12"/>
      <c r="S78" s="12"/>
    </row>
    <row r="79" spans="1:19" s="124" customFormat="1" ht="16.149999999999999" customHeight="1" x14ac:dyDescent="0.2">
      <c r="A79" s="1404" t="s">
        <v>430</v>
      </c>
      <c r="B79" s="1433"/>
      <c r="C79" s="468"/>
      <c r="D79" s="4"/>
      <c r="E79" s="7"/>
      <c r="F79" s="7"/>
      <c r="G79" s="172"/>
      <c r="H79" s="173"/>
      <c r="I79" s="168"/>
      <c r="J79" s="172"/>
      <c r="K79" s="97">
        <f>VLOOKUP($A$88,'4_Level 4'!$A$78:$R$214,10,FALSE)</f>
        <v>0</v>
      </c>
      <c r="L79" s="20"/>
      <c r="M79" s="47"/>
      <c r="N79" s="47"/>
      <c r="O79" s="11"/>
      <c r="P79" s="16"/>
      <c r="Q79" s="11"/>
      <c r="R79" s="13"/>
      <c r="S79" s="13"/>
    </row>
    <row r="80" spans="1:19" s="124" customFormat="1" ht="16.149999999999999" customHeight="1" x14ac:dyDescent="0.2">
      <c r="A80" s="1434" t="s">
        <v>1544</v>
      </c>
      <c r="B80" s="1407"/>
      <c r="C80" s="1435"/>
      <c r="D80" s="4"/>
      <c r="E80" s="7"/>
      <c r="F80" s="7"/>
      <c r="G80" s="97">
        <f>VLOOKUP($A$88,'4_Level 4'!$A$78:$R$214,12,FALSE)</f>
        <v>10000</v>
      </c>
      <c r="H80" s="173"/>
      <c r="I80" s="168">
        <f>G80-H80</f>
        <v>10000</v>
      </c>
      <c r="J80" s="97">
        <f>ROUND(I80/$J$85,0)</f>
        <v>833</v>
      </c>
      <c r="K80" s="97">
        <f>VLOOKUP($A$88,'4_Level 4'!$A$78:$R$214,12,FALSE)</f>
        <v>10000</v>
      </c>
      <c r="L80" s="20"/>
      <c r="M80" s="9"/>
      <c r="N80" s="9"/>
      <c r="O80" s="11"/>
      <c r="P80" s="16"/>
      <c r="Q80" s="11"/>
      <c r="R80" s="13"/>
      <c r="S80" s="13"/>
    </row>
    <row r="81" spans="1:19" s="124" customFormat="1" ht="16.149999999999999" customHeight="1" x14ac:dyDescent="0.2">
      <c r="A81" s="1417" t="s">
        <v>429</v>
      </c>
      <c r="B81" s="1431"/>
      <c r="C81" s="468"/>
      <c r="D81" s="4"/>
      <c r="E81" s="7"/>
      <c r="F81" s="7"/>
      <c r="G81" s="172"/>
      <c r="H81" s="173"/>
      <c r="I81" s="168"/>
      <c r="J81" s="172"/>
      <c r="K81" s="97">
        <f>VLOOKUP($A$88,'4_Level 4'!$A$78:$R$214,13,FALSE)</f>
        <v>0</v>
      </c>
      <c r="L81" s="20"/>
      <c r="M81" s="9"/>
      <c r="N81" s="9"/>
      <c r="O81" s="11"/>
      <c r="P81" s="16"/>
      <c r="Q81" s="11"/>
      <c r="R81" s="13"/>
      <c r="S81" s="13"/>
    </row>
    <row r="82" spans="1:19" s="124" customFormat="1" ht="16.149999999999999" customHeight="1" x14ac:dyDescent="0.2">
      <c r="A82" s="1434" t="s">
        <v>1589</v>
      </c>
      <c r="B82" s="1407"/>
      <c r="C82" s="1435"/>
      <c r="D82" s="5"/>
      <c r="E82" s="8"/>
      <c r="F82" s="8"/>
      <c r="G82" s="95">
        <f>VLOOKUP($A$88,'4_Level 4'!$A$78:$R$214,17,FALSE)</f>
        <v>12213</v>
      </c>
      <c r="H82" s="53"/>
      <c r="I82" s="169">
        <f>G82-H82</f>
        <v>12213</v>
      </c>
      <c r="J82" s="95">
        <f>ROUND(I82/$J$85,0)</f>
        <v>1018</v>
      </c>
      <c r="K82" s="95">
        <f>VLOOKUP($A$88,'4_Level 4'!$A$78:$R$214,17,FALSE)</f>
        <v>12213</v>
      </c>
      <c r="L82" s="21"/>
      <c r="M82" s="10"/>
      <c r="N82" s="10"/>
      <c r="O82" s="15"/>
      <c r="P82" s="17"/>
      <c r="Q82" s="15"/>
      <c r="R82" s="14"/>
      <c r="S82" s="14"/>
    </row>
    <row r="83" spans="1:19" s="124" customFormat="1" ht="16.149999999999999" customHeight="1" thickBot="1" x14ac:dyDescent="0.25">
      <c r="A83" s="1402" t="s">
        <v>461</v>
      </c>
      <c r="B83" s="1430"/>
      <c r="C83" s="469">
        <f>SUM(C76:C82)</f>
        <v>215.74999599999995</v>
      </c>
      <c r="D83" s="237">
        <f t="shared" ref="D83:S83" si="16">SUM(D76:D82)</f>
        <v>5285.7570262892805</v>
      </c>
      <c r="E83" s="238">
        <f t="shared" si="16"/>
        <v>6958.0869329118777</v>
      </c>
      <c r="F83" s="238">
        <f t="shared" si="16"/>
        <v>8428.4343247740726</v>
      </c>
      <c r="G83" s="253">
        <f t="shared" si="16"/>
        <v>1789737</v>
      </c>
      <c r="H83" s="239">
        <f t="shared" si="16"/>
        <v>0</v>
      </c>
      <c r="I83" s="239">
        <f t="shared" si="16"/>
        <v>1789737</v>
      </c>
      <c r="J83" s="240">
        <f t="shared" si="16"/>
        <v>149148</v>
      </c>
      <c r="K83" s="246">
        <f t="shared" si="16"/>
        <v>1789737</v>
      </c>
      <c r="L83" s="254">
        <f t="shared" si="16"/>
        <v>2593861803.1199989</v>
      </c>
      <c r="M83" s="236">
        <f t="shared" si="16"/>
        <v>683967</v>
      </c>
      <c r="N83" s="236">
        <f t="shared" si="16"/>
        <v>684182.74999599985</v>
      </c>
      <c r="O83" s="241">
        <f t="shared" si="16"/>
        <v>3791.1826966335593</v>
      </c>
      <c r="P83" s="242">
        <f t="shared" si="16"/>
        <v>860484</v>
      </c>
      <c r="Q83" s="255">
        <f t="shared" si="16"/>
        <v>0</v>
      </c>
      <c r="R83" s="18">
        <f t="shared" si="16"/>
        <v>860484</v>
      </c>
      <c r="S83" s="244">
        <f t="shared" si="16"/>
        <v>71712</v>
      </c>
    </row>
    <row r="84" spans="1:19" ht="21" thickTop="1" x14ac:dyDescent="0.2">
      <c r="A84" s="2"/>
      <c r="C84" s="3"/>
      <c r="G84"/>
      <c r="H84"/>
      <c r="I84"/>
      <c r="J84"/>
      <c r="K84"/>
      <c r="M84" s="3"/>
    </row>
    <row r="85" spans="1:19" ht="12.75" customHeight="1" x14ac:dyDescent="0.2">
      <c r="E85" s="107"/>
      <c r="F85" s="107"/>
      <c r="J85" s="120">
        <v>12</v>
      </c>
      <c r="S85" s="120">
        <f>J85</f>
        <v>12</v>
      </c>
    </row>
    <row r="86" spans="1:19" customFormat="1" x14ac:dyDescent="0.2"/>
    <row r="88" spans="1:19" x14ac:dyDescent="0.2">
      <c r="A88" s="123" t="s">
        <v>285</v>
      </c>
    </row>
  </sheetData>
  <mergeCells count="26">
    <mergeCell ref="A83:B83"/>
    <mergeCell ref="K2:K3"/>
    <mergeCell ref="A81:B81"/>
    <mergeCell ref="A77:B77"/>
    <mergeCell ref="G2:G3"/>
    <mergeCell ref="H2:H3"/>
    <mergeCell ref="A79:B79"/>
    <mergeCell ref="I2:I3"/>
    <mergeCell ref="J2:J3"/>
    <mergeCell ref="C2:C3"/>
    <mergeCell ref="A76:B76"/>
    <mergeCell ref="A80:C80"/>
    <mergeCell ref="A82:C82"/>
    <mergeCell ref="R2:R3"/>
    <mergeCell ref="S2:S3"/>
    <mergeCell ref="A78:B78"/>
    <mergeCell ref="L2:L3"/>
    <mergeCell ref="M2:M3"/>
    <mergeCell ref="D2:D3"/>
    <mergeCell ref="A1:B3"/>
    <mergeCell ref="N2:N3"/>
    <mergeCell ref="L1:S1"/>
    <mergeCell ref="C1:K1"/>
    <mergeCell ref="O2:O3"/>
    <mergeCell ref="P2:P3"/>
    <mergeCell ref="Q2:Q3"/>
  </mergeCells>
  <printOptions horizontalCentered="1"/>
  <pageMargins left="0.27" right="0.25" top="0.6" bottom="0.5" header="0.25" footer="0.2"/>
  <pageSetup paperSize="5" scale="65" firstPageNumber="90" fitToWidth="0" fitToHeight="0" orientation="portrait" r:id="rId1"/>
  <headerFooter alignWithMargins="0">
    <oddHeader xml:space="preserve">&amp;L&amp;"Arial,Bold"&amp;20&amp;K000000FY2018-19 MFP Budget Letter&amp;R&amp;"Arial,Bold"&amp;12&amp;KFF0000
</oddHeader>
    <oddFooter>&amp;R&amp;9&amp;P</oddFooter>
  </headerFooter>
  <colBreaks count="1" manualBreakCount="1">
    <brk id="11" max="81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R88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4.7109375" style="110" customWidth="1"/>
    <col min="2" max="2" width="24.85546875" style="110" customWidth="1"/>
    <col min="3" max="3" width="13.140625" style="110" customWidth="1"/>
    <col min="4" max="4" width="12.85546875" style="110" customWidth="1"/>
    <col min="5" max="5" width="13.7109375" style="110" customWidth="1"/>
    <col min="6" max="6" width="12.5703125" style="110" bestFit="1" customWidth="1"/>
    <col min="7" max="8" width="13.7109375" style="110" customWidth="1"/>
    <col min="9" max="10" width="14.85546875" style="110" customWidth="1"/>
    <col min="11" max="11" width="13.7109375" style="110" customWidth="1"/>
    <col min="12" max="12" width="14.140625" style="110" customWidth="1"/>
    <col min="13" max="13" width="13.42578125" style="110" bestFit="1" customWidth="1"/>
    <col min="14" max="14" width="19.85546875" style="110" customWidth="1"/>
    <col min="15" max="17" width="14.5703125" style="110" customWidth="1"/>
    <col min="18" max="18" width="17.5703125" style="110" customWidth="1"/>
    <col min="19" max="16384" width="8.85546875" style="110"/>
  </cols>
  <sheetData>
    <row r="1" spans="1:18" ht="17.45" customHeight="1" x14ac:dyDescent="0.2">
      <c r="A1" s="1448" t="s">
        <v>678</v>
      </c>
      <c r="B1" s="1448"/>
      <c r="C1" s="1436" t="s">
        <v>315</v>
      </c>
      <c r="D1" s="1437"/>
      <c r="E1" s="1437"/>
      <c r="F1" s="1437"/>
      <c r="G1" s="1437"/>
      <c r="H1" s="1437"/>
      <c r="I1" s="1437"/>
      <c r="J1" s="1437"/>
      <c r="K1" s="1438"/>
      <c r="L1" s="1436" t="s">
        <v>315</v>
      </c>
      <c r="M1" s="1437"/>
      <c r="N1" s="1437"/>
      <c r="O1" s="1437"/>
      <c r="P1" s="1437"/>
      <c r="Q1" s="1437"/>
      <c r="R1" s="1438"/>
    </row>
    <row r="2" spans="1:18" s="683" customFormat="1" ht="17.45" customHeight="1" x14ac:dyDescent="0.2">
      <c r="A2" s="1448"/>
      <c r="B2" s="1448"/>
      <c r="C2" s="132"/>
      <c r="D2" s="133"/>
      <c r="E2" s="133"/>
      <c r="F2" s="133"/>
      <c r="G2" s="133"/>
      <c r="H2" s="133"/>
      <c r="I2" s="1449" t="s">
        <v>230</v>
      </c>
      <c r="J2" s="1450"/>
      <c r="K2" s="1451"/>
      <c r="L2" s="132"/>
      <c r="M2" s="133"/>
      <c r="N2" s="133"/>
      <c r="O2" s="133"/>
      <c r="P2" s="133"/>
      <c r="Q2" s="133"/>
      <c r="R2" s="134"/>
    </row>
    <row r="3" spans="1:18" ht="138" customHeight="1" x14ac:dyDescent="0.2">
      <c r="A3" s="1448"/>
      <c r="B3" s="1448"/>
      <c r="C3" s="369" t="s">
        <v>1278</v>
      </c>
      <c r="D3" s="368" t="s">
        <v>680</v>
      </c>
      <c r="E3" s="368" t="s">
        <v>681</v>
      </c>
      <c r="F3" s="368" t="s">
        <v>415</v>
      </c>
      <c r="G3" s="368" t="s">
        <v>313</v>
      </c>
      <c r="H3" s="368" t="s">
        <v>682</v>
      </c>
      <c r="I3" s="129" t="s">
        <v>1279</v>
      </c>
      <c r="J3" s="129" t="s">
        <v>1280</v>
      </c>
      <c r="K3" s="129" t="s">
        <v>232</v>
      </c>
      <c r="L3" s="368" t="s">
        <v>683</v>
      </c>
      <c r="M3" s="1266" t="s">
        <v>1597</v>
      </c>
      <c r="N3" s="131" t="s">
        <v>1396</v>
      </c>
      <c r="O3" s="131" t="s">
        <v>270</v>
      </c>
      <c r="P3" s="131" t="s">
        <v>273</v>
      </c>
      <c r="Q3" s="131" t="s">
        <v>231</v>
      </c>
      <c r="R3" s="131" t="s">
        <v>1397</v>
      </c>
    </row>
    <row r="4" spans="1:18" ht="14.25" customHeight="1" x14ac:dyDescent="0.2">
      <c r="A4" s="684"/>
      <c r="B4" s="685"/>
      <c r="C4" s="686">
        <v>1</v>
      </c>
      <c r="D4" s="686">
        <f>C4+1</f>
        <v>2</v>
      </c>
      <c r="E4" s="686">
        <f>D4+1</f>
        <v>3</v>
      </c>
      <c r="F4" s="686">
        <f t="shared" ref="F4:R4" si="0">E4+1</f>
        <v>4</v>
      </c>
      <c r="G4" s="686">
        <f t="shared" si="0"/>
        <v>5</v>
      </c>
      <c r="H4" s="686">
        <f t="shared" si="0"/>
        <v>6</v>
      </c>
      <c r="I4" s="686">
        <f t="shared" si="0"/>
        <v>7</v>
      </c>
      <c r="J4" s="686">
        <f t="shared" si="0"/>
        <v>8</v>
      </c>
      <c r="K4" s="686">
        <f t="shared" si="0"/>
        <v>9</v>
      </c>
      <c r="L4" s="686">
        <f t="shared" si="0"/>
        <v>10</v>
      </c>
      <c r="M4" s="686">
        <f t="shared" ref="M4" si="1">L4+1</f>
        <v>11</v>
      </c>
      <c r="N4" s="686">
        <f t="shared" ref="N4" si="2">M4+1</f>
        <v>12</v>
      </c>
      <c r="O4" s="686">
        <f t="shared" si="0"/>
        <v>13</v>
      </c>
      <c r="P4" s="686">
        <f t="shared" si="0"/>
        <v>14</v>
      </c>
      <c r="Q4" s="686">
        <f t="shared" si="0"/>
        <v>15</v>
      </c>
      <c r="R4" s="686">
        <f t="shared" si="0"/>
        <v>16</v>
      </c>
    </row>
    <row r="5" spans="1:18" s="787" customFormat="1" ht="27.75" customHeight="1" x14ac:dyDescent="0.2">
      <c r="A5" s="1135"/>
      <c r="B5" s="1135"/>
      <c r="C5" s="939" t="s">
        <v>1061</v>
      </c>
      <c r="D5" s="939" t="s">
        <v>1097</v>
      </c>
      <c r="E5" s="939" t="s">
        <v>1063</v>
      </c>
      <c r="F5" s="939" t="s">
        <v>965</v>
      </c>
      <c r="G5" s="939" t="s">
        <v>940</v>
      </c>
      <c r="H5" s="939" t="s">
        <v>1064</v>
      </c>
      <c r="I5" s="939" t="s">
        <v>1363</v>
      </c>
      <c r="J5" s="939" t="s">
        <v>1364</v>
      </c>
      <c r="K5" s="939" t="s">
        <v>1065</v>
      </c>
      <c r="L5" s="939" t="s">
        <v>1066</v>
      </c>
      <c r="M5" s="943" t="s">
        <v>1069</v>
      </c>
      <c r="N5" s="939" t="s">
        <v>1395</v>
      </c>
      <c r="O5" s="939" t="s">
        <v>1399</v>
      </c>
      <c r="P5" s="939" t="s">
        <v>1098</v>
      </c>
      <c r="Q5" s="939" t="s">
        <v>1398</v>
      </c>
      <c r="R5" s="939" t="s">
        <v>1400</v>
      </c>
    </row>
    <row r="6" spans="1:18" s="787" customFormat="1" ht="22.5" hidden="1" x14ac:dyDescent="0.2">
      <c r="A6" s="1136"/>
      <c r="B6" s="1136"/>
      <c r="C6" s="943" t="s">
        <v>816</v>
      </c>
      <c r="D6" s="943" t="s">
        <v>816</v>
      </c>
      <c r="E6" s="943" t="s">
        <v>817</v>
      </c>
      <c r="F6" s="943" t="s">
        <v>1099</v>
      </c>
      <c r="G6" s="943" t="s">
        <v>817</v>
      </c>
      <c r="H6" s="943" t="s">
        <v>817</v>
      </c>
      <c r="I6" s="943" t="s">
        <v>1068</v>
      </c>
      <c r="J6" s="943" t="s">
        <v>1068</v>
      </c>
      <c r="K6" s="943" t="s">
        <v>817</v>
      </c>
      <c r="L6" s="943" t="s">
        <v>817</v>
      </c>
      <c r="M6" s="943" t="s">
        <v>1069</v>
      </c>
      <c r="N6" s="943" t="s">
        <v>1090</v>
      </c>
      <c r="O6" s="943" t="s">
        <v>1100</v>
      </c>
      <c r="P6" s="943" t="s">
        <v>817</v>
      </c>
      <c r="Q6" s="943" t="s">
        <v>817</v>
      </c>
      <c r="R6" s="943" t="s">
        <v>1091</v>
      </c>
    </row>
    <row r="7" spans="1:18" ht="15.6" customHeight="1" x14ac:dyDescent="0.2">
      <c r="A7" s="624">
        <v>1</v>
      </c>
      <c r="B7" s="307" t="s">
        <v>6</v>
      </c>
      <c r="C7" s="625">
        <f>'8_2.1.18 SIS'!BB7</f>
        <v>0</v>
      </c>
      <c r="D7" s="626">
        <f>'3_Levels 1&amp;2'!AM7+'3_Levels 1&amp;2'!AU7</f>
        <v>7390.1599421722221</v>
      </c>
      <c r="E7" s="627">
        <f>C7*D7</f>
        <v>0</v>
      </c>
      <c r="F7" s="627">
        <v>777.48</v>
      </c>
      <c r="G7" s="627">
        <f>C7*F7</f>
        <v>0</v>
      </c>
      <c r="H7" s="628">
        <f>ROUND(E7+G7,0)</f>
        <v>0</v>
      </c>
      <c r="I7" s="309"/>
      <c r="J7" s="309"/>
      <c r="K7" s="313">
        <f t="shared" ref="K7:K38" si="3">I7+J7</f>
        <v>0</v>
      </c>
      <c r="L7" s="628">
        <f t="shared" ref="L7:L70" si="4">K7+H7</f>
        <v>0</v>
      </c>
      <c r="M7" s="626"/>
      <c r="N7" s="312">
        <f>ROUND(SUM(L7:M7),0)</f>
        <v>0</v>
      </c>
      <c r="O7" s="309"/>
      <c r="P7" s="309">
        <f>N7-O7</f>
        <v>0</v>
      </c>
      <c r="Q7" s="312">
        <f>ROUND(P7/$Q$85,0)</f>
        <v>0</v>
      </c>
      <c r="R7" s="314">
        <f t="shared" ref="R7:R38" si="5">N7</f>
        <v>0</v>
      </c>
    </row>
    <row r="8" spans="1:18" ht="15.6" customHeight="1" x14ac:dyDescent="0.2">
      <c r="A8" s="629">
        <v>2</v>
      </c>
      <c r="B8" s="325" t="s">
        <v>7</v>
      </c>
      <c r="C8" s="630">
        <f>'8_2.1.18 SIS'!BB8</f>
        <v>0</v>
      </c>
      <c r="D8" s="631">
        <f>'3_Levels 1&amp;2'!AM8+'3_Levels 1&amp;2'!AU8</f>
        <v>9315.177608267717</v>
      </c>
      <c r="E8" s="632">
        <f t="shared" ref="E8:E71" si="6">C8*D8</f>
        <v>0</v>
      </c>
      <c r="F8" s="632">
        <v>842.32</v>
      </c>
      <c r="G8" s="632">
        <f t="shared" ref="G8:G71" si="7">C8*F8</f>
        <v>0</v>
      </c>
      <c r="H8" s="633">
        <f t="shared" ref="H8:H71" si="8">ROUND(E8+G8,0)</f>
        <v>0</v>
      </c>
      <c r="I8" s="327"/>
      <c r="K8" s="331">
        <f t="shared" si="3"/>
        <v>0</v>
      </c>
      <c r="L8" s="633">
        <f t="shared" si="4"/>
        <v>0</v>
      </c>
      <c r="M8" s="631"/>
      <c r="N8" s="330">
        <f t="shared" ref="N8:N71" si="9">ROUND(SUM(L8:M8),0)</f>
        <v>0</v>
      </c>
      <c r="O8" s="327"/>
      <c r="P8" s="327">
        <f t="shared" ref="P8:P71" si="10">N8-O8</f>
        <v>0</v>
      </c>
      <c r="Q8" s="330">
        <f t="shared" ref="Q8:Q71" si="11">ROUND(P8/$Q$85,0)</f>
        <v>0</v>
      </c>
      <c r="R8" s="330">
        <f t="shared" si="5"/>
        <v>0</v>
      </c>
    </row>
    <row r="9" spans="1:18" ht="15.6" customHeight="1" x14ac:dyDescent="0.2">
      <c r="A9" s="629">
        <v>3</v>
      </c>
      <c r="B9" s="325" t="s">
        <v>8</v>
      </c>
      <c r="C9" s="630">
        <f>'8_2.1.18 SIS'!BB9</f>
        <v>0</v>
      </c>
      <c r="D9" s="631">
        <f>'3_Levels 1&amp;2'!AM9+'3_Levels 1&amp;2'!AU9</f>
        <v>7651.750392513175</v>
      </c>
      <c r="E9" s="632">
        <f t="shared" si="6"/>
        <v>0</v>
      </c>
      <c r="F9" s="632">
        <v>596.84</v>
      </c>
      <c r="G9" s="632">
        <f t="shared" si="7"/>
        <v>0</v>
      </c>
      <c r="H9" s="633">
        <f t="shared" si="8"/>
        <v>0</v>
      </c>
      <c r="I9" s="327"/>
      <c r="J9" s="327"/>
      <c r="K9" s="331">
        <f t="shared" si="3"/>
        <v>0</v>
      </c>
      <c r="L9" s="633">
        <f t="shared" si="4"/>
        <v>0</v>
      </c>
      <c r="M9" s="631"/>
      <c r="N9" s="330">
        <f t="shared" si="9"/>
        <v>0</v>
      </c>
      <c r="O9" s="327"/>
      <c r="P9" s="327">
        <f t="shared" si="10"/>
        <v>0</v>
      </c>
      <c r="Q9" s="330">
        <f t="shared" si="11"/>
        <v>0</v>
      </c>
      <c r="R9" s="330">
        <f t="shared" si="5"/>
        <v>0</v>
      </c>
    </row>
    <row r="10" spans="1:18" ht="15.6" customHeight="1" x14ac:dyDescent="0.2">
      <c r="A10" s="629">
        <v>4</v>
      </c>
      <c r="B10" s="325" t="s">
        <v>9</v>
      </c>
      <c r="C10" s="630">
        <f>'8_2.1.18 SIS'!BB10</f>
        <v>0</v>
      </c>
      <c r="D10" s="631">
        <f>'3_Levels 1&amp;2'!AM10+'3_Levels 1&amp;2'!AU10</f>
        <v>9668.2036391912916</v>
      </c>
      <c r="E10" s="632">
        <f t="shared" si="6"/>
        <v>0</v>
      </c>
      <c r="F10" s="632">
        <v>585.76</v>
      </c>
      <c r="G10" s="632">
        <f t="shared" si="7"/>
        <v>0</v>
      </c>
      <c r="H10" s="633">
        <f t="shared" si="8"/>
        <v>0</v>
      </c>
      <c r="I10" s="327"/>
      <c r="J10" s="327"/>
      <c r="K10" s="331">
        <f t="shared" si="3"/>
        <v>0</v>
      </c>
      <c r="L10" s="633">
        <f t="shared" si="4"/>
        <v>0</v>
      </c>
      <c r="M10" s="631"/>
      <c r="N10" s="330">
        <f t="shared" si="9"/>
        <v>0</v>
      </c>
      <c r="O10" s="327"/>
      <c r="P10" s="327">
        <f t="shared" si="10"/>
        <v>0</v>
      </c>
      <c r="Q10" s="330">
        <f t="shared" si="11"/>
        <v>0</v>
      </c>
      <c r="R10" s="330">
        <f t="shared" si="5"/>
        <v>0</v>
      </c>
    </row>
    <row r="11" spans="1:18" ht="15.6" customHeight="1" x14ac:dyDescent="0.2">
      <c r="A11" s="634">
        <v>5</v>
      </c>
      <c r="B11" s="339" t="s">
        <v>10</v>
      </c>
      <c r="C11" s="635">
        <f>'8_2.1.18 SIS'!BB11</f>
        <v>0</v>
      </c>
      <c r="D11" s="636">
        <f>'3_Levels 1&amp;2'!AM11+'3_Levels 1&amp;2'!AU11</f>
        <v>7688.9904658266514</v>
      </c>
      <c r="E11" s="637">
        <f t="shared" si="6"/>
        <v>0</v>
      </c>
      <c r="F11" s="637">
        <v>555.91</v>
      </c>
      <c r="G11" s="637">
        <f t="shared" si="7"/>
        <v>0</v>
      </c>
      <c r="H11" s="638">
        <f t="shared" si="8"/>
        <v>0</v>
      </c>
      <c r="I11" s="341"/>
      <c r="J11" s="341"/>
      <c r="K11" s="345">
        <f t="shared" si="3"/>
        <v>0</v>
      </c>
      <c r="L11" s="638">
        <f t="shared" si="4"/>
        <v>0</v>
      </c>
      <c r="M11" s="636"/>
      <c r="N11" s="344">
        <f t="shared" si="9"/>
        <v>0</v>
      </c>
      <c r="O11" s="347"/>
      <c r="P11" s="341">
        <f t="shared" si="10"/>
        <v>0</v>
      </c>
      <c r="Q11" s="348">
        <f t="shared" si="11"/>
        <v>0</v>
      </c>
      <c r="R11" s="348">
        <f t="shared" si="5"/>
        <v>0</v>
      </c>
    </row>
    <row r="12" spans="1:18" ht="15.6" customHeight="1" x14ac:dyDescent="0.2">
      <c r="A12" s="624">
        <v>6</v>
      </c>
      <c r="B12" s="307" t="s">
        <v>11</v>
      </c>
      <c r="C12" s="625">
        <f>'8_2.1.18 SIS'!BB12</f>
        <v>0</v>
      </c>
      <c r="D12" s="626">
        <f>'3_Levels 1&amp;2'!AM12+'3_Levels 1&amp;2'!AU12</f>
        <v>8928.9038053097356</v>
      </c>
      <c r="E12" s="627">
        <f t="shared" si="6"/>
        <v>0</v>
      </c>
      <c r="F12" s="627">
        <v>545.4799999999999</v>
      </c>
      <c r="G12" s="627">
        <f t="shared" si="7"/>
        <v>0</v>
      </c>
      <c r="H12" s="628">
        <f t="shared" si="8"/>
        <v>0</v>
      </c>
      <c r="I12" s="309"/>
      <c r="J12" s="309"/>
      <c r="K12" s="313">
        <f t="shared" si="3"/>
        <v>0</v>
      </c>
      <c r="L12" s="628">
        <f t="shared" si="4"/>
        <v>0</v>
      </c>
      <c r="M12" s="626"/>
      <c r="N12" s="312">
        <f t="shared" si="9"/>
        <v>0</v>
      </c>
      <c r="O12" s="309"/>
      <c r="P12" s="309">
        <f t="shared" si="10"/>
        <v>0</v>
      </c>
      <c r="Q12" s="312">
        <f t="shared" si="11"/>
        <v>0</v>
      </c>
      <c r="R12" s="314">
        <f t="shared" si="5"/>
        <v>0</v>
      </c>
    </row>
    <row r="13" spans="1:18" ht="15.6" customHeight="1" x14ac:dyDescent="0.2">
      <c r="A13" s="629">
        <v>7</v>
      </c>
      <c r="B13" s="325" t="s">
        <v>12</v>
      </c>
      <c r="C13" s="630">
        <f>'8_2.1.18 SIS'!BB13</f>
        <v>0</v>
      </c>
      <c r="D13" s="631">
        <f>'3_Levels 1&amp;2'!AM13+'3_Levels 1&amp;2'!AU13</f>
        <v>8567.9846089773255</v>
      </c>
      <c r="E13" s="632">
        <f t="shared" si="6"/>
        <v>0</v>
      </c>
      <c r="F13" s="632">
        <v>756.91999999999985</v>
      </c>
      <c r="G13" s="632">
        <f t="shared" si="7"/>
        <v>0</v>
      </c>
      <c r="H13" s="633">
        <f t="shared" si="8"/>
        <v>0</v>
      </c>
      <c r="I13" s="327"/>
      <c r="J13" s="327"/>
      <c r="K13" s="331">
        <f t="shared" si="3"/>
        <v>0</v>
      </c>
      <c r="L13" s="633">
        <f t="shared" si="4"/>
        <v>0</v>
      </c>
      <c r="M13" s="631"/>
      <c r="N13" s="330">
        <f t="shared" si="9"/>
        <v>0</v>
      </c>
      <c r="O13" s="327"/>
      <c r="P13" s="327">
        <f t="shared" si="10"/>
        <v>0</v>
      </c>
      <c r="Q13" s="330">
        <f t="shared" si="11"/>
        <v>0</v>
      </c>
      <c r="R13" s="330">
        <f t="shared" si="5"/>
        <v>0</v>
      </c>
    </row>
    <row r="14" spans="1:18" ht="15.6" customHeight="1" x14ac:dyDescent="0.2">
      <c r="A14" s="629">
        <v>8</v>
      </c>
      <c r="B14" s="325" t="s">
        <v>13</v>
      </c>
      <c r="C14" s="630">
        <f>'8_2.1.18 SIS'!BB14</f>
        <v>0</v>
      </c>
      <c r="D14" s="631">
        <f>'3_Levels 1&amp;2'!AM14+'3_Levels 1&amp;2'!AU14</f>
        <v>8434.6999018733277</v>
      </c>
      <c r="E14" s="632">
        <f t="shared" si="6"/>
        <v>0</v>
      </c>
      <c r="F14" s="632">
        <v>725.76</v>
      </c>
      <c r="G14" s="632">
        <f t="shared" si="7"/>
        <v>0</v>
      </c>
      <c r="H14" s="633">
        <f t="shared" si="8"/>
        <v>0</v>
      </c>
      <c r="I14" s="327"/>
      <c r="J14" s="327"/>
      <c r="K14" s="331">
        <f t="shared" si="3"/>
        <v>0</v>
      </c>
      <c r="L14" s="633">
        <f t="shared" si="4"/>
        <v>0</v>
      </c>
      <c r="M14" s="631"/>
      <c r="N14" s="330">
        <f t="shared" si="9"/>
        <v>0</v>
      </c>
      <c r="O14" s="327"/>
      <c r="P14" s="327">
        <f t="shared" si="10"/>
        <v>0</v>
      </c>
      <c r="Q14" s="330">
        <f t="shared" si="11"/>
        <v>0</v>
      </c>
      <c r="R14" s="330">
        <f t="shared" si="5"/>
        <v>0</v>
      </c>
    </row>
    <row r="15" spans="1:18" ht="15.6" customHeight="1" x14ac:dyDescent="0.2">
      <c r="A15" s="629">
        <v>9</v>
      </c>
      <c r="B15" s="325" t="s">
        <v>14</v>
      </c>
      <c r="C15" s="630">
        <f>'8_2.1.18 SIS'!BB15</f>
        <v>0</v>
      </c>
      <c r="D15" s="631">
        <f>'3_Levels 1&amp;2'!AM15+'3_Levels 1&amp;2'!AU15</f>
        <v>8295.9800530093598</v>
      </c>
      <c r="E15" s="632">
        <f t="shared" si="6"/>
        <v>0</v>
      </c>
      <c r="F15" s="632">
        <v>744.76</v>
      </c>
      <c r="G15" s="632">
        <f t="shared" si="7"/>
        <v>0</v>
      </c>
      <c r="H15" s="633">
        <f t="shared" si="8"/>
        <v>0</v>
      </c>
      <c r="I15" s="327"/>
      <c r="J15" s="327"/>
      <c r="K15" s="331">
        <f t="shared" si="3"/>
        <v>0</v>
      </c>
      <c r="L15" s="633">
        <f t="shared" si="4"/>
        <v>0</v>
      </c>
      <c r="M15" s="631"/>
      <c r="N15" s="330">
        <f t="shared" si="9"/>
        <v>0</v>
      </c>
      <c r="O15" s="327"/>
      <c r="P15" s="327">
        <f t="shared" si="10"/>
        <v>0</v>
      </c>
      <c r="Q15" s="330">
        <f t="shared" si="11"/>
        <v>0</v>
      </c>
      <c r="R15" s="330">
        <f t="shared" si="5"/>
        <v>0</v>
      </c>
    </row>
    <row r="16" spans="1:18" ht="15.6" customHeight="1" x14ac:dyDescent="0.2">
      <c r="A16" s="634">
        <v>10</v>
      </c>
      <c r="B16" s="339" t="s">
        <v>15</v>
      </c>
      <c r="C16" s="635">
        <f>'8_2.1.18 SIS'!BB16</f>
        <v>0</v>
      </c>
      <c r="D16" s="636">
        <f>'3_Levels 1&amp;2'!AM16+'3_Levels 1&amp;2'!AU16</f>
        <v>8149.6492702921842</v>
      </c>
      <c r="E16" s="637">
        <f t="shared" si="6"/>
        <v>0</v>
      </c>
      <c r="F16" s="637">
        <v>608.04000000000008</v>
      </c>
      <c r="G16" s="637">
        <f t="shared" si="7"/>
        <v>0</v>
      </c>
      <c r="H16" s="638">
        <f t="shared" si="8"/>
        <v>0</v>
      </c>
      <c r="I16" s="341"/>
      <c r="J16" s="341"/>
      <c r="K16" s="345">
        <f t="shared" si="3"/>
        <v>0</v>
      </c>
      <c r="L16" s="638">
        <f t="shared" si="4"/>
        <v>0</v>
      </c>
      <c r="M16" s="636"/>
      <c r="N16" s="344">
        <f t="shared" si="9"/>
        <v>0</v>
      </c>
      <c r="O16" s="347"/>
      <c r="P16" s="341">
        <f t="shared" si="10"/>
        <v>0</v>
      </c>
      <c r="Q16" s="348">
        <f t="shared" si="11"/>
        <v>0</v>
      </c>
      <c r="R16" s="348">
        <f t="shared" si="5"/>
        <v>0</v>
      </c>
    </row>
    <row r="17" spans="1:18" ht="15.6" customHeight="1" x14ac:dyDescent="0.2">
      <c r="A17" s="624">
        <v>11</v>
      </c>
      <c r="B17" s="307" t="s">
        <v>16</v>
      </c>
      <c r="C17" s="625">
        <f>'8_2.1.18 SIS'!BB17</f>
        <v>0</v>
      </c>
      <c r="D17" s="626">
        <f>'3_Levels 1&amp;2'!AM17+'3_Levels 1&amp;2'!AU17</f>
        <v>10465.279683744466</v>
      </c>
      <c r="E17" s="627">
        <f t="shared" si="6"/>
        <v>0</v>
      </c>
      <c r="F17" s="627">
        <v>706.55</v>
      </c>
      <c r="G17" s="627">
        <f t="shared" si="7"/>
        <v>0</v>
      </c>
      <c r="H17" s="628">
        <f t="shared" si="8"/>
        <v>0</v>
      </c>
      <c r="I17" s="309"/>
      <c r="J17" s="309"/>
      <c r="K17" s="313">
        <f t="shared" si="3"/>
        <v>0</v>
      </c>
      <c r="L17" s="628">
        <f t="shared" si="4"/>
        <v>0</v>
      </c>
      <c r="M17" s="626"/>
      <c r="N17" s="312">
        <f t="shared" si="9"/>
        <v>0</v>
      </c>
      <c r="O17" s="309"/>
      <c r="P17" s="309">
        <f t="shared" si="10"/>
        <v>0</v>
      </c>
      <c r="Q17" s="312">
        <f t="shared" si="11"/>
        <v>0</v>
      </c>
      <c r="R17" s="314">
        <f t="shared" si="5"/>
        <v>0</v>
      </c>
    </row>
    <row r="18" spans="1:18" ht="15.6" customHeight="1" x14ac:dyDescent="0.2">
      <c r="A18" s="629">
        <v>12</v>
      </c>
      <c r="B18" s="325" t="s">
        <v>17</v>
      </c>
      <c r="C18" s="630">
        <f>'8_2.1.18 SIS'!BB18</f>
        <v>0</v>
      </c>
      <c r="D18" s="631">
        <f>'3_Levels 1&amp;2'!AM18+'3_Levels 1&amp;2'!AU18</f>
        <v>8295.3512139605464</v>
      </c>
      <c r="E18" s="632">
        <f t="shared" si="6"/>
        <v>0</v>
      </c>
      <c r="F18" s="632">
        <v>1063.31</v>
      </c>
      <c r="G18" s="632">
        <f t="shared" si="7"/>
        <v>0</v>
      </c>
      <c r="H18" s="633">
        <f t="shared" si="8"/>
        <v>0</v>
      </c>
      <c r="I18" s="327"/>
      <c r="J18" s="327"/>
      <c r="K18" s="331">
        <f t="shared" si="3"/>
        <v>0</v>
      </c>
      <c r="L18" s="633">
        <f t="shared" si="4"/>
        <v>0</v>
      </c>
      <c r="M18" s="631"/>
      <c r="N18" s="330">
        <f t="shared" si="9"/>
        <v>0</v>
      </c>
      <c r="O18" s="327"/>
      <c r="P18" s="327">
        <f t="shared" si="10"/>
        <v>0</v>
      </c>
      <c r="Q18" s="330">
        <f t="shared" si="11"/>
        <v>0</v>
      </c>
      <c r="R18" s="330">
        <f t="shared" si="5"/>
        <v>0</v>
      </c>
    </row>
    <row r="19" spans="1:18" ht="15.6" customHeight="1" x14ac:dyDescent="0.2">
      <c r="A19" s="629">
        <v>13</v>
      </c>
      <c r="B19" s="325" t="s">
        <v>18</v>
      </c>
      <c r="C19" s="630">
        <f>'8_2.1.18 SIS'!BB19</f>
        <v>0</v>
      </c>
      <c r="D19" s="631">
        <f>'3_Levels 1&amp;2'!AM19+'3_Levels 1&amp;2'!AU19</f>
        <v>9497.8518181818181</v>
      </c>
      <c r="E19" s="632">
        <f t="shared" si="6"/>
        <v>0</v>
      </c>
      <c r="F19" s="632">
        <v>749.43000000000006</v>
      </c>
      <c r="G19" s="632">
        <f t="shared" si="7"/>
        <v>0</v>
      </c>
      <c r="H19" s="633">
        <f t="shared" si="8"/>
        <v>0</v>
      </c>
      <c r="I19" s="327"/>
      <c r="J19" s="327"/>
      <c r="K19" s="331">
        <f t="shared" si="3"/>
        <v>0</v>
      </c>
      <c r="L19" s="633">
        <f t="shared" si="4"/>
        <v>0</v>
      </c>
      <c r="M19" s="631"/>
      <c r="N19" s="330">
        <f t="shared" si="9"/>
        <v>0</v>
      </c>
      <c r="O19" s="327"/>
      <c r="P19" s="327">
        <f t="shared" si="10"/>
        <v>0</v>
      </c>
      <c r="Q19" s="330">
        <f t="shared" si="11"/>
        <v>0</v>
      </c>
      <c r="R19" s="330">
        <f t="shared" si="5"/>
        <v>0</v>
      </c>
    </row>
    <row r="20" spans="1:18" ht="15.6" customHeight="1" x14ac:dyDescent="0.2">
      <c r="A20" s="629">
        <v>14</v>
      </c>
      <c r="B20" s="325" t="s">
        <v>19</v>
      </c>
      <c r="C20" s="630">
        <f>'8_2.1.18 SIS'!BB20</f>
        <v>0</v>
      </c>
      <c r="D20" s="631">
        <f>'3_Levels 1&amp;2'!AM20+'3_Levels 1&amp;2'!AU20</f>
        <v>10135.245254237288</v>
      </c>
      <c r="E20" s="632">
        <f t="shared" si="6"/>
        <v>0</v>
      </c>
      <c r="F20" s="632">
        <v>809.9799999999999</v>
      </c>
      <c r="G20" s="632">
        <f t="shared" si="7"/>
        <v>0</v>
      </c>
      <c r="H20" s="633">
        <f t="shared" si="8"/>
        <v>0</v>
      </c>
      <c r="I20" s="327"/>
      <c r="J20" s="327"/>
      <c r="K20" s="331">
        <f t="shared" si="3"/>
        <v>0</v>
      </c>
      <c r="L20" s="633">
        <f t="shared" si="4"/>
        <v>0</v>
      </c>
      <c r="M20" s="631"/>
      <c r="N20" s="330">
        <f t="shared" si="9"/>
        <v>0</v>
      </c>
      <c r="O20" s="327"/>
      <c r="P20" s="327">
        <f t="shared" si="10"/>
        <v>0</v>
      </c>
      <c r="Q20" s="330">
        <f t="shared" si="11"/>
        <v>0</v>
      </c>
      <c r="R20" s="330">
        <f t="shared" si="5"/>
        <v>0</v>
      </c>
    </row>
    <row r="21" spans="1:18" ht="15.6" customHeight="1" x14ac:dyDescent="0.2">
      <c r="A21" s="634">
        <v>15</v>
      </c>
      <c r="B21" s="339" t="s">
        <v>20</v>
      </c>
      <c r="C21" s="635">
        <f>'8_2.1.18 SIS'!BB21</f>
        <v>0</v>
      </c>
      <c r="D21" s="636">
        <f>'3_Levels 1&amp;2'!AM21+'3_Levels 1&amp;2'!AU21</f>
        <v>9109.7575932578075</v>
      </c>
      <c r="E21" s="637">
        <f t="shared" si="6"/>
        <v>0</v>
      </c>
      <c r="F21" s="637">
        <v>553.79999999999995</v>
      </c>
      <c r="G21" s="637">
        <f t="shared" si="7"/>
        <v>0</v>
      </c>
      <c r="H21" s="638">
        <f t="shared" si="8"/>
        <v>0</v>
      </c>
      <c r="I21" s="341"/>
      <c r="J21" s="341"/>
      <c r="K21" s="345">
        <f t="shared" si="3"/>
        <v>0</v>
      </c>
      <c r="L21" s="638">
        <f t="shared" si="4"/>
        <v>0</v>
      </c>
      <c r="M21" s="636"/>
      <c r="N21" s="344">
        <f t="shared" si="9"/>
        <v>0</v>
      </c>
      <c r="O21" s="347"/>
      <c r="P21" s="341">
        <f t="shared" si="10"/>
        <v>0</v>
      </c>
      <c r="Q21" s="348">
        <f t="shared" si="11"/>
        <v>0</v>
      </c>
      <c r="R21" s="348">
        <f t="shared" si="5"/>
        <v>0</v>
      </c>
    </row>
    <row r="22" spans="1:18" ht="15.6" customHeight="1" x14ac:dyDescent="0.2">
      <c r="A22" s="624">
        <v>16</v>
      </c>
      <c r="B22" s="307" t="s">
        <v>21</v>
      </c>
      <c r="C22" s="625">
        <f>'8_2.1.18 SIS'!BB22</f>
        <v>0</v>
      </c>
      <c r="D22" s="626">
        <f>'3_Levels 1&amp;2'!AM22+'3_Levels 1&amp;2'!AU22</f>
        <v>7629.7369265123834</v>
      </c>
      <c r="E22" s="627">
        <f t="shared" si="6"/>
        <v>0</v>
      </c>
      <c r="F22" s="627">
        <v>686.73</v>
      </c>
      <c r="G22" s="627">
        <f t="shared" si="7"/>
        <v>0</v>
      </c>
      <c r="H22" s="628">
        <f t="shared" si="8"/>
        <v>0</v>
      </c>
      <c r="I22" s="309"/>
      <c r="J22" s="309"/>
      <c r="K22" s="313">
        <f t="shared" si="3"/>
        <v>0</v>
      </c>
      <c r="L22" s="628">
        <f t="shared" si="4"/>
        <v>0</v>
      </c>
      <c r="M22" s="626"/>
      <c r="N22" s="312">
        <f t="shared" si="9"/>
        <v>0</v>
      </c>
      <c r="O22" s="309"/>
      <c r="P22" s="309">
        <f t="shared" si="10"/>
        <v>0</v>
      </c>
      <c r="Q22" s="312">
        <f t="shared" si="11"/>
        <v>0</v>
      </c>
      <c r="R22" s="314">
        <f t="shared" si="5"/>
        <v>0</v>
      </c>
    </row>
    <row r="23" spans="1:18" ht="15.6" customHeight="1" x14ac:dyDescent="0.2">
      <c r="A23" s="629">
        <v>17</v>
      </c>
      <c r="B23" s="325" t="s">
        <v>22</v>
      </c>
      <c r="C23" s="630">
        <f>'8_2.1.18 SIS'!BB23</f>
        <v>1</v>
      </c>
      <c r="D23" s="631">
        <f>'3_Levels 1&amp;2'!AM23+'3_Levels 1&amp;2'!AU23</f>
        <v>7899.6304917587395</v>
      </c>
      <c r="E23" s="632">
        <f t="shared" si="6"/>
        <v>7899.6304917587395</v>
      </c>
      <c r="F23" s="632">
        <v>801.47762416806802</v>
      </c>
      <c r="G23" s="632">
        <f t="shared" si="7"/>
        <v>801.47762416806802</v>
      </c>
      <c r="H23" s="633">
        <f t="shared" si="8"/>
        <v>8701</v>
      </c>
      <c r="I23" s="327"/>
      <c r="J23" s="327"/>
      <c r="K23" s="331">
        <f t="shared" si="3"/>
        <v>0</v>
      </c>
      <c r="L23" s="633">
        <f t="shared" si="4"/>
        <v>8701</v>
      </c>
      <c r="M23" s="631"/>
      <c r="N23" s="330">
        <f t="shared" si="9"/>
        <v>8701</v>
      </c>
      <c r="O23" s="327"/>
      <c r="P23" s="327">
        <f t="shared" si="10"/>
        <v>8701</v>
      </c>
      <c r="Q23" s="330">
        <f t="shared" si="11"/>
        <v>725</v>
      </c>
      <c r="R23" s="330">
        <f t="shared" si="5"/>
        <v>8701</v>
      </c>
    </row>
    <row r="24" spans="1:18" ht="15.6" customHeight="1" x14ac:dyDescent="0.2">
      <c r="A24" s="629">
        <v>18</v>
      </c>
      <c r="B24" s="325" t="s">
        <v>23</v>
      </c>
      <c r="C24" s="630">
        <f>'8_2.1.18 SIS'!BB24</f>
        <v>0</v>
      </c>
      <c r="D24" s="631">
        <f>'3_Levels 1&amp;2'!AM24+'3_Levels 1&amp;2'!AU24</f>
        <v>8973.4894818652847</v>
      </c>
      <c r="E24" s="632">
        <f t="shared" si="6"/>
        <v>0</v>
      </c>
      <c r="F24" s="632">
        <v>845.94999999999993</v>
      </c>
      <c r="G24" s="632">
        <f t="shared" si="7"/>
        <v>0</v>
      </c>
      <c r="H24" s="633">
        <f t="shared" si="8"/>
        <v>0</v>
      </c>
      <c r="I24" s="327"/>
      <c r="J24" s="327"/>
      <c r="K24" s="331">
        <f t="shared" si="3"/>
        <v>0</v>
      </c>
      <c r="L24" s="633">
        <f t="shared" si="4"/>
        <v>0</v>
      </c>
      <c r="M24" s="631"/>
      <c r="N24" s="330">
        <f t="shared" si="9"/>
        <v>0</v>
      </c>
      <c r="O24" s="327"/>
      <c r="P24" s="327">
        <f t="shared" si="10"/>
        <v>0</v>
      </c>
      <c r="Q24" s="330">
        <f t="shared" si="11"/>
        <v>0</v>
      </c>
      <c r="R24" s="330">
        <f t="shared" si="5"/>
        <v>0</v>
      </c>
    </row>
    <row r="25" spans="1:18" ht="15.6" customHeight="1" x14ac:dyDescent="0.2">
      <c r="A25" s="629">
        <v>19</v>
      </c>
      <c r="B25" s="325" t="s">
        <v>24</v>
      </c>
      <c r="C25" s="630">
        <f>'8_2.1.18 SIS'!BB25</f>
        <v>0</v>
      </c>
      <c r="D25" s="631">
        <f>'3_Levels 1&amp;2'!AM25+'3_Levels 1&amp;2'!AU25</f>
        <v>8447.4470752235666</v>
      </c>
      <c r="E25" s="632">
        <f t="shared" si="6"/>
        <v>0</v>
      </c>
      <c r="F25" s="632">
        <v>905.43</v>
      </c>
      <c r="G25" s="632">
        <f t="shared" si="7"/>
        <v>0</v>
      </c>
      <c r="H25" s="633">
        <f t="shared" si="8"/>
        <v>0</v>
      </c>
      <c r="I25" s="327"/>
      <c r="J25" s="327"/>
      <c r="K25" s="331">
        <f t="shared" si="3"/>
        <v>0</v>
      </c>
      <c r="L25" s="633">
        <f t="shared" si="4"/>
        <v>0</v>
      </c>
      <c r="M25" s="631"/>
      <c r="N25" s="330">
        <f t="shared" si="9"/>
        <v>0</v>
      </c>
      <c r="O25" s="327"/>
      <c r="P25" s="327">
        <f t="shared" si="10"/>
        <v>0</v>
      </c>
      <c r="Q25" s="330">
        <f t="shared" si="11"/>
        <v>0</v>
      </c>
      <c r="R25" s="330">
        <f t="shared" si="5"/>
        <v>0</v>
      </c>
    </row>
    <row r="26" spans="1:18" ht="15.6" customHeight="1" x14ac:dyDescent="0.2">
      <c r="A26" s="634">
        <v>20</v>
      </c>
      <c r="B26" s="339" t="s">
        <v>25</v>
      </c>
      <c r="C26" s="635">
        <f>'8_2.1.18 SIS'!BB26</f>
        <v>0</v>
      </c>
      <c r="D26" s="636">
        <f>'3_Levels 1&amp;2'!AM26+'3_Levels 1&amp;2'!AU26</f>
        <v>8344.7992993185399</v>
      </c>
      <c r="E26" s="637">
        <f t="shared" si="6"/>
        <v>0</v>
      </c>
      <c r="F26" s="637">
        <v>586.16999999999996</v>
      </c>
      <c r="G26" s="637">
        <f t="shared" si="7"/>
        <v>0</v>
      </c>
      <c r="H26" s="638">
        <f t="shared" si="8"/>
        <v>0</v>
      </c>
      <c r="I26" s="341"/>
      <c r="J26" s="341"/>
      <c r="K26" s="345">
        <f t="shared" si="3"/>
        <v>0</v>
      </c>
      <c r="L26" s="638">
        <f t="shared" si="4"/>
        <v>0</v>
      </c>
      <c r="M26" s="636"/>
      <c r="N26" s="344">
        <f t="shared" si="9"/>
        <v>0</v>
      </c>
      <c r="O26" s="347"/>
      <c r="P26" s="341">
        <f t="shared" si="10"/>
        <v>0</v>
      </c>
      <c r="Q26" s="348">
        <f t="shared" si="11"/>
        <v>0</v>
      </c>
      <c r="R26" s="348">
        <f t="shared" si="5"/>
        <v>0</v>
      </c>
    </row>
    <row r="27" spans="1:18" ht="15.6" customHeight="1" x14ac:dyDescent="0.2">
      <c r="A27" s="624">
        <v>21</v>
      </c>
      <c r="B27" s="307" t="s">
        <v>26</v>
      </c>
      <c r="C27" s="625">
        <f>'8_2.1.18 SIS'!BB27</f>
        <v>0</v>
      </c>
      <c r="D27" s="626">
        <f>'3_Levels 1&amp;2'!AM27+'3_Levels 1&amp;2'!AU27</f>
        <v>8888.7710980917309</v>
      </c>
      <c r="E27" s="627">
        <f t="shared" si="6"/>
        <v>0</v>
      </c>
      <c r="F27" s="627">
        <v>610.35</v>
      </c>
      <c r="G27" s="627">
        <f t="shared" si="7"/>
        <v>0</v>
      </c>
      <c r="H27" s="628">
        <f t="shared" si="8"/>
        <v>0</v>
      </c>
      <c r="I27" s="309"/>
      <c r="J27" s="309"/>
      <c r="K27" s="313">
        <f t="shared" si="3"/>
        <v>0</v>
      </c>
      <c r="L27" s="628">
        <f t="shared" si="4"/>
        <v>0</v>
      </c>
      <c r="M27" s="626"/>
      <c r="N27" s="312">
        <f t="shared" si="9"/>
        <v>0</v>
      </c>
      <c r="O27" s="309"/>
      <c r="P27" s="309">
        <f t="shared" si="10"/>
        <v>0</v>
      </c>
      <c r="Q27" s="312">
        <f t="shared" si="11"/>
        <v>0</v>
      </c>
      <c r="R27" s="314">
        <f t="shared" si="5"/>
        <v>0</v>
      </c>
    </row>
    <row r="28" spans="1:18" ht="15.6" customHeight="1" x14ac:dyDescent="0.2">
      <c r="A28" s="629">
        <v>22</v>
      </c>
      <c r="B28" s="325" t="s">
        <v>27</v>
      </c>
      <c r="C28" s="630">
        <f>'8_2.1.18 SIS'!BB28</f>
        <v>0</v>
      </c>
      <c r="D28" s="631">
        <f>'3_Levels 1&amp;2'!AM28+'3_Levels 1&amp;2'!AU28</f>
        <v>9036.0812145056443</v>
      </c>
      <c r="E28" s="632">
        <f t="shared" si="6"/>
        <v>0</v>
      </c>
      <c r="F28" s="632">
        <v>496.36</v>
      </c>
      <c r="G28" s="632">
        <f t="shared" si="7"/>
        <v>0</v>
      </c>
      <c r="H28" s="633">
        <f t="shared" si="8"/>
        <v>0</v>
      </c>
      <c r="I28" s="327"/>
      <c r="J28" s="327"/>
      <c r="K28" s="331">
        <f t="shared" si="3"/>
        <v>0</v>
      </c>
      <c r="L28" s="633">
        <f t="shared" si="4"/>
        <v>0</v>
      </c>
      <c r="M28" s="631"/>
      <c r="N28" s="330">
        <f t="shared" si="9"/>
        <v>0</v>
      </c>
      <c r="O28" s="327"/>
      <c r="P28" s="327">
        <f t="shared" si="10"/>
        <v>0</v>
      </c>
      <c r="Q28" s="330">
        <f t="shared" si="11"/>
        <v>0</v>
      </c>
      <c r="R28" s="330">
        <f t="shared" si="5"/>
        <v>0</v>
      </c>
    </row>
    <row r="29" spans="1:18" ht="15.6" customHeight="1" x14ac:dyDescent="0.2">
      <c r="A29" s="629">
        <v>23</v>
      </c>
      <c r="B29" s="325" t="s">
        <v>28</v>
      </c>
      <c r="C29" s="630">
        <f>'8_2.1.18 SIS'!BB29</f>
        <v>0</v>
      </c>
      <c r="D29" s="631">
        <f>'3_Levels 1&amp;2'!AM29+'3_Levels 1&amp;2'!AU29</f>
        <v>8834.333221059258</v>
      </c>
      <c r="E29" s="632">
        <f t="shared" si="6"/>
        <v>0</v>
      </c>
      <c r="F29" s="632">
        <v>688.58</v>
      </c>
      <c r="G29" s="632">
        <f t="shared" si="7"/>
        <v>0</v>
      </c>
      <c r="H29" s="633">
        <f t="shared" si="8"/>
        <v>0</v>
      </c>
      <c r="I29" s="327"/>
      <c r="J29" s="327"/>
      <c r="K29" s="331">
        <f t="shared" si="3"/>
        <v>0</v>
      </c>
      <c r="L29" s="633">
        <f t="shared" si="4"/>
        <v>0</v>
      </c>
      <c r="M29" s="631"/>
      <c r="N29" s="330">
        <f t="shared" si="9"/>
        <v>0</v>
      </c>
      <c r="O29" s="327"/>
      <c r="P29" s="327">
        <f t="shared" si="10"/>
        <v>0</v>
      </c>
      <c r="Q29" s="330">
        <f t="shared" si="11"/>
        <v>0</v>
      </c>
      <c r="R29" s="330">
        <f t="shared" si="5"/>
        <v>0</v>
      </c>
    </row>
    <row r="30" spans="1:18" ht="15.6" customHeight="1" x14ac:dyDescent="0.2">
      <c r="A30" s="629">
        <v>24</v>
      </c>
      <c r="B30" s="325" t="s">
        <v>29</v>
      </c>
      <c r="C30" s="630">
        <f>'8_2.1.18 SIS'!BB30</f>
        <v>0</v>
      </c>
      <c r="D30" s="631">
        <f>'3_Levels 1&amp;2'!AM30+'3_Levels 1&amp;2'!AU30</f>
        <v>8135.3656733828211</v>
      </c>
      <c r="E30" s="632">
        <f t="shared" si="6"/>
        <v>0</v>
      </c>
      <c r="F30" s="632">
        <v>854.24999999999989</v>
      </c>
      <c r="G30" s="632">
        <f t="shared" si="7"/>
        <v>0</v>
      </c>
      <c r="H30" s="633">
        <f t="shared" si="8"/>
        <v>0</v>
      </c>
      <c r="I30" s="327"/>
      <c r="J30" s="327"/>
      <c r="K30" s="331">
        <f t="shared" si="3"/>
        <v>0</v>
      </c>
      <c r="L30" s="633">
        <f t="shared" si="4"/>
        <v>0</v>
      </c>
      <c r="M30" s="631"/>
      <c r="N30" s="330">
        <f t="shared" si="9"/>
        <v>0</v>
      </c>
      <c r="O30" s="327"/>
      <c r="P30" s="327">
        <f t="shared" si="10"/>
        <v>0</v>
      </c>
      <c r="Q30" s="330">
        <f t="shared" si="11"/>
        <v>0</v>
      </c>
      <c r="R30" s="330">
        <f t="shared" si="5"/>
        <v>0</v>
      </c>
    </row>
    <row r="31" spans="1:18" ht="15.6" customHeight="1" x14ac:dyDescent="0.2">
      <c r="A31" s="634">
        <v>25</v>
      </c>
      <c r="B31" s="339" t="s">
        <v>30</v>
      </c>
      <c r="C31" s="635">
        <f>'8_2.1.18 SIS'!BB31</f>
        <v>0</v>
      </c>
      <c r="D31" s="636">
        <f>'3_Levels 1&amp;2'!AM31+'3_Levels 1&amp;2'!AU31</f>
        <v>8848.2350134048247</v>
      </c>
      <c r="E31" s="637">
        <f t="shared" si="6"/>
        <v>0</v>
      </c>
      <c r="F31" s="637">
        <v>653.73</v>
      </c>
      <c r="G31" s="637">
        <f t="shared" si="7"/>
        <v>0</v>
      </c>
      <c r="H31" s="638">
        <f t="shared" si="8"/>
        <v>0</v>
      </c>
      <c r="I31" s="341"/>
      <c r="J31" s="341"/>
      <c r="K31" s="345">
        <f t="shared" si="3"/>
        <v>0</v>
      </c>
      <c r="L31" s="638">
        <f t="shared" si="4"/>
        <v>0</v>
      </c>
      <c r="M31" s="636"/>
      <c r="N31" s="344">
        <f t="shared" si="9"/>
        <v>0</v>
      </c>
      <c r="O31" s="347"/>
      <c r="P31" s="341">
        <f t="shared" si="10"/>
        <v>0</v>
      </c>
      <c r="Q31" s="348">
        <f t="shared" si="11"/>
        <v>0</v>
      </c>
      <c r="R31" s="348">
        <f t="shared" si="5"/>
        <v>0</v>
      </c>
    </row>
    <row r="32" spans="1:18" ht="15.6" customHeight="1" x14ac:dyDescent="0.2">
      <c r="A32" s="624">
        <v>26</v>
      </c>
      <c r="B32" s="307" t="s">
        <v>31</v>
      </c>
      <c r="C32" s="625">
        <f>'8_2.1.18 SIS'!BB32</f>
        <v>58</v>
      </c>
      <c r="D32" s="626">
        <f>'3_Levels 1&amp;2'!AM32+'3_Levels 1&amp;2'!AU32</f>
        <v>8356.8264776333308</v>
      </c>
      <c r="E32" s="627">
        <f t="shared" si="6"/>
        <v>484695.93570273317</v>
      </c>
      <c r="F32" s="627">
        <v>836.83</v>
      </c>
      <c r="G32" s="627">
        <f t="shared" si="7"/>
        <v>48536.14</v>
      </c>
      <c r="H32" s="628">
        <f t="shared" si="8"/>
        <v>533232</v>
      </c>
      <c r="I32" s="309"/>
      <c r="J32" s="309"/>
      <c r="K32" s="313">
        <f t="shared" si="3"/>
        <v>0</v>
      </c>
      <c r="L32" s="628">
        <f t="shared" si="4"/>
        <v>533232</v>
      </c>
      <c r="M32" s="626"/>
      <c r="N32" s="312">
        <f t="shared" si="9"/>
        <v>533232</v>
      </c>
      <c r="O32" s="309"/>
      <c r="P32" s="309">
        <f t="shared" si="10"/>
        <v>533232</v>
      </c>
      <c r="Q32" s="312">
        <f t="shared" si="11"/>
        <v>44436</v>
      </c>
      <c r="R32" s="314">
        <f t="shared" si="5"/>
        <v>533232</v>
      </c>
    </row>
    <row r="33" spans="1:18" ht="15.6" customHeight="1" x14ac:dyDescent="0.2">
      <c r="A33" s="629">
        <v>27</v>
      </c>
      <c r="B33" s="325" t="s">
        <v>32</v>
      </c>
      <c r="C33" s="630">
        <f>'8_2.1.18 SIS'!BB33</f>
        <v>0</v>
      </c>
      <c r="D33" s="631">
        <f>'3_Levels 1&amp;2'!AM33+'3_Levels 1&amp;2'!AU33</f>
        <v>9098.7491406387853</v>
      </c>
      <c r="E33" s="632">
        <f t="shared" si="6"/>
        <v>0</v>
      </c>
      <c r="F33" s="632">
        <v>693.06</v>
      </c>
      <c r="G33" s="632">
        <f t="shared" si="7"/>
        <v>0</v>
      </c>
      <c r="H33" s="633">
        <f t="shared" si="8"/>
        <v>0</v>
      </c>
      <c r="I33" s="327"/>
      <c r="J33" s="327"/>
      <c r="K33" s="331">
        <f t="shared" si="3"/>
        <v>0</v>
      </c>
      <c r="L33" s="633">
        <f t="shared" si="4"/>
        <v>0</v>
      </c>
      <c r="M33" s="631"/>
      <c r="N33" s="330">
        <f t="shared" si="9"/>
        <v>0</v>
      </c>
      <c r="O33" s="327"/>
      <c r="P33" s="327">
        <f t="shared" si="10"/>
        <v>0</v>
      </c>
      <c r="Q33" s="330">
        <f t="shared" si="11"/>
        <v>0</v>
      </c>
      <c r="R33" s="330">
        <f t="shared" si="5"/>
        <v>0</v>
      </c>
    </row>
    <row r="34" spans="1:18" ht="15.6" customHeight="1" x14ac:dyDescent="0.2">
      <c r="A34" s="629">
        <v>28</v>
      </c>
      <c r="B34" s="325" t="s">
        <v>33</v>
      </c>
      <c r="C34" s="630">
        <f>'8_2.1.18 SIS'!BB34</f>
        <v>0</v>
      </c>
      <c r="D34" s="631">
        <f>'3_Levels 1&amp;2'!AM34+'3_Levels 1&amp;2'!AU34</f>
        <v>7668.1229243718517</v>
      </c>
      <c r="E34" s="632">
        <f t="shared" si="6"/>
        <v>0</v>
      </c>
      <c r="F34" s="632">
        <v>694.4</v>
      </c>
      <c r="G34" s="632">
        <f t="shared" si="7"/>
        <v>0</v>
      </c>
      <c r="H34" s="633">
        <f t="shared" si="8"/>
        <v>0</v>
      </c>
      <c r="I34" s="327"/>
      <c r="J34" s="327"/>
      <c r="K34" s="331">
        <f t="shared" si="3"/>
        <v>0</v>
      </c>
      <c r="L34" s="633">
        <f t="shared" si="4"/>
        <v>0</v>
      </c>
      <c r="M34" s="631"/>
      <c r="N34" s="330">
        <f t="shared" si="9"/>
        <v>0</v>
      </c>
      <c r="O34" s="327"/>
      <c r="P34" s="327">
        <f t="shared" si="10"/>
        <v>0</v>
      </c>
      <c r="Q34" s="330">
        <f t="shared" si="11"/>
        <v>0</v>
      </c>
      <c r="R34" s="330">
        <f t="shared" si="5"/>
        <v>0</v>
      </c>
    </row>
    <row r="35" spans="1:18" ht="15.6" customHeight="1" x14ac:dyDescent="0.2">
      <c r="A35" s="629">
        <v>29</v>
      </c>
      <c r="B35" s="325" t="s">
        <v>34</v>
      </c>
      <c r="C35" s="630">
        <f>'8_2.1.18 SIS'!BB35</f>
        <v>0</v>
      </c>
      <c r="D35" s="631">
        <f>'3_Levels 1&amp;2'!AM35+'3_Levels 1&amp;2'!AU35</f>
        <v>7902.1293120638093</v>
      </c>
      <c r="E35" s="632">
        <f t="shared" si="6"/>
        <v>0</v>
      </c>
      <c r="F35" s="632">
        <v>754.94999999999993</v>
      </c>
      <c r="G35" s="632">
        <f t="shared" si="7"/>
        <v>0</v>
      </c>
      <c r="H35" s="633">
        <f t="shared" si="8"/>
        <v>0</v>
      </c>
      <c r="I35" s="327"/>
      <c r="J35" s="327"/>
      <c r="K35" s="331">
        <f t="shared" si="3"/>
        <v>0</v>
      </c>
      <c r="L35" s="633">
        <f t="shared" si="4"/>
        <v>0</v>
      </c>
      <c r="M35" s="631"/>
      <c r="N35" s="330">
        <f t="shared" si="9"/>
        <v>0</v>
      </c>
      <c r="O35" s="327"/>
      <c r="P35" s="327">
        <f t="shared" si="10"/>
        <v>0</v>
      </c>
      <c r="Q35" s="330">
        <f t="shared" si="11"/>
        <v>0</v>
      </c>
      <c r="R35" s="330">
        <f t="shared" si="5"/>
        <v>0</v>
      </c>
    </row>
    <row r="36" spans="1:18" ht="15.6" customHeight="1" x14ac:dyDescent="0.2">
      <c r="A36" s="634">
        <v>30</v>
      </c>
      <c r="B36" s="339" t="s">
        <v>35</v>
      </c>
      <c r="C36" s="635">
        <f>'8_2.1.18 SIS'!BB36</f>
        <v>0</v>
      </c>
      <c r="D36" s="636">
        <f>'3_Levels 1&amp;2'!AM36+'3_Levels 1&amp;2'!AU36</f>
        <v>9339.7739392728727</v>
      </c>
      <c r="E36" s="637">
        <f t="shared" si="6"/>
        <v>0</v>
      </c>
      <c r="F36" s="637">
        <v>727.17</v>
      </c>
      <c r="G36" s="637">
        <f t="shared" si="7"/>
        <v>0</v>
      </c>
      <c r="H36" s="638">
        <f t="shared" si="8"/>
        <v>0</v>
      </c>
      <c r="I36" s="341"/>
      <c r="J36" s="341"/>
      <c r="K36" s="345">
        <f t="shared" si="3"/>
        <v>0</v>
      </c>
      <c r="L36" s="638">
        <f t="shared" si="4"/>
        <v>0</v>
      </c>
      <c r="M36" s="636"/>
      <c r="N36" s="344">
        <f t="shared" si="9"/>
        <v>0</v>
      </c>
      <c r="O36" s="347"/>
      <c r="P36" s="341">
        <f t="shared" si="10"/>
        <v>0</v>
      </c>
      <c r="Q36" s="348">
        <f t="shared" si="11"/>
        <v>0</v>
      </c>
      <c r="R36" s="348">
        <f t="shared" si="5"/>
        <v>0</v>
      </c>
    </row>
    <row r="37" spans="1:18" ht="15.6" customHeight="1" x14ac:dyDescent="0.2">
      <c r="A37" s="624">
        <v>31</v>
      </c>
      <c r="B37" s="307" t="s">
        <v>36</v>
      </c>
      <c r="C37" s="625">
        <f>'8_2.1.18 SIS'!BB37</f>
        <v>0</v>
      </c>
      <c r="D37" s="626">
        <f>'3_Levels 1&amp;2'!AM37+'3_Levels 1&amp;2'!AU37</f>
        <v>8537.4565604377931</v>
      </c>
      <c r="E37" s="627">
        <f t="shared" si="6"/>
        <v>0</v>
      </c>
      <c r="F37" s="627">
        <v>620.83000000000004</v>
      </c>
      <c r="G37" s="627">
        <f t="shared" si="7"/>
        <v>0</v>
      </c>
      <c r="H37" s="628">
        <f t="shared" si="8"/>
        <v>0</v>
      </c>
      <c r="I37" s="309"/>
      <c r="J37" s="309"/>
      <c r="K37" s="313">
        <f t="shared" si="3"/>
        <v>0</v>
      </c>
      <c r="L37" s="628">
        <f t="shared" si="4"/>
        <v>0</v>
      </c>
      <c r="M37" s="626"/>
      <c r="N37" s="312">
        <f t="shared" si="9"/>
        <v>0</v>
      </c>
      <c r="O37" s="309"/>
      <c r="P37" s="309">
        <f t="shared" si="10"/>
        <v>0</v>
      </c>
      <c r="Q37" s="312">
        <f t="shared" si="11"/>
        <v>0</v>
      </c>
      <c r="R37" s="314">
        <f t="shared" si="5"/>
        <v>0</v>
      </c>
    </row>
    <row r="38" spans="1:18" ht="15.6" customHeight="1" x14ac:dyDescent="0.2">
      <c r="A38" s="629">
        <v>32</v>
      </c>
      <c r="B38" s="325" t="s">
        <v>37</v>
      </c>
      <c r="C38" s="630">
        <f>'8_2.1.18 SIS'!BB38</f>
        <v>0</v>
      </c>
      <c r="D38" s="631">
        <f>'3_Levels 1&amp;2'!AM38+'3_Levels 1&amp;2'!AU38</f>
        <v>8543.4269162471755</v>
      </c>
      <c r="E38" s="632">
        <f t="shared" si="6"/>
        <v>0</v>
      </c>
      <c r="F38" s="632">
        <v>559.77</v>
      </c>
      <c r="G38" s="632">
        <f t="shared" si="7"/>
        <v>0</v>
      </c>
      <c r="H38" s="633">
        <f t="shared" si="8"/>
        <v>0</v>
      </c>
      <c r="I38" s="327"/>
      <c r="J38" s="327"/>
      <c r="K38" s="331">
        <f t="shared" si="3"/>
        <v>0</v>
      </c>
      <c r="L38" s="633">
        <f t="shared" si="4"/>
        <v>0</v>
      </c>
      <c r="M38" s="631"/>
      <c r="N38" s="330">
        <f t="shared" si="9"/>
        <v>0</v>
      </c>
      <c r="O38" s="327"/>
      <c r="P38" s="327">
        <f t="shared" si="10"/>
        <v>0</v>
      </c>
      <c r="Q38" s="330">
        <f t="shared" si="11"/>
        <v>0</v>
      </c>
      <c r="R38" s="330">
        <f t="shared" si="5"/>
        <v>0</v>
      </c>
    </row>
    <row r="39" spans="1:18" ht="15.6" customHeight="1" x14ac:dyDescent="0.2">
      <c r="A39" s="629">
        <v>33</v>
      </c>
      <c r="B39" s="325" t="s">
        <v>38</v>
      </c>
      <c r="C39" s="630">
        <f>'8_2.1.18 SIS'!BB39</f>
        <v>0</v>
      </c>
      <c r="D39" s="631">
        <f>'3_Levels 1&amp;2'!AM39+'3_Levels 1&amp;2'!AU39</f>
        <v>9398.698493150685</v>
      </c>
      <c r="E39" s="632">
        <f t="shared" si="6"/>
        <v>0</v>
      </c>
      <c r="F39" s="632">
        <v>655.31000000000006</v>
      </c>
      <c r="G39" s="632">
        <f t="shared" si="7"/>
        <v>0</v>
      </c>
      <c r="H39" s="633">
        <f t="shared" si="8"/>
        <v>0</v>
      </c>
      <c r="I39" s="327"/>
      <c r="J39" s="327"/>
      <c r="K39" s="331">
        <f t="shared" ref="K39:K70" si="12">I39+J39</f>
        <v>0</v>
      </c>
      <c r="L39" s="633">
        <f t="shared" si="4"/>
        <v>0</v>
      </c>
      <c r="M39" s="631"/>
      <c r="N39" s="330">
        <f t="shared" si="9"/>
        <v>0</v>
      </c>
      <c r="O39" s="327"/>
      <c r="P39" s="327">
        <f t="shared" si="10"/>
        <v>0</v>
      </c>
      <c r="Q39" s="330">
        <f t="shared" si="11"/>
        <v>0</v>
      </c>
      <c r="R39" s="330">
        <f t="shared" ref="R39:R75" si="13">N39</f>
        <v>0</v>
      </c>
    </row>
    <row r="40" spans="1:18" ht="15.6" customHeight="1" x14ac:dyDescent="0.2">
      <c r="A40" s="629">
        <v>34</v>
      </c>
      <c r="B40" s="325" t="s">
        <v>39</v>
      </c>
      <c r="C40" s="630">
        <f>'8_2.1.18 SIS'!BB40</f>
        <v>0</v>
      </c>
      <c r="D40" s="631">
        <f>'3_Levels 1&amp;2'!AM40+'3_Levels 1&amp;2'!AU40</f>
        <v>9596.7711725379268</v>
      </c>
      <c r="E40" s="632">
        <f t="shared" si="6"/>
        <v>0</v>
      </c>
      <c r="F40" s="632">
        <v>644.11000000000013</v>
      </c>
      <c r="G40" s="632">
        <f t="shared" si="7"/>
        <v>0</v>
      </c>
      <c r="H40" s="633">
        <f t="shared" si="8"/>
        <v>0</v>
      </c>
      <c r="I40" s="327"/>
      <c r="J40" s="327"/>
      <c r="K40" s="331">
        <f t="shared" si="12"/>
        <v>0</v>
      </c>
      <c r="L40" s="633">
        <f t="shared" si="4"/>
        <v>0</v>
      </c>
      <c r="M40" s="631"/>
      <c r="N40" s="330">
        <f t="shared" si="9"/>
        <v>0</v>
      </c>
      <c r="O40" s="327"/>
      <c r="P40" s="327">
        <f t="shared" si="10"/>
        <v>0</v>
      </c>
      <c r="Q40" s="330">
        <f t="shared" si="11"/>
        <v>0</v>
      </c>
      <c r="R40" s="330">
        <f t="shared" si="13"/>
        <v>0</v>
      </c>
    </row>
    <row r="41" spans="1:18" ht="15.6" customHeight="1" x14ac:dyDescent="0.2">
      <c r="A41" s="634">
        <v>35</v>
      </c>
      <c r="B41" s="339" t="s">
        <v>40</v>
      </c>
      <c r="C41" s="635">
        <f>'8_2.1.18 SIS'!BB41</f>
        <v>0</v>
      </c>
      <c r="D41" s="636">
        <f>'3_Levels 1&amp;2'!AM41+'3_Levels 1&amp;2'!AU41</f>
        <v>8609.6749638108067</v>
      </c>
      <c r="E41" s="637">
        <f t="shared" si="6"/>
        <v>0</v>
      </c>
      <c r="F41" s="637">
        <v>537.96</v>
      </c>
      <c r="G41" s="637">
        <f t="shared" si="7"/>
        <v>0</v>
      </c>
      <c r="H41" s="638">
        <f t="shared" si="8"/>
        <v>0</v>
      </c>
      <c r="I41" s="341"/>
      <c r="J41" s="341"/>
      <c r="K41" s="345">
        <f t="shared" si="12"/>
        <v>0</v>
      </c>
      <c r="L41" s="638">
        <f t="shared" si="4"/>
        <v>0</v>
      </c>
      <c r="M41" s="636"/>
      <c r="N41" s="344">
        <f t="shared" si="9"/>
        <v>0</v>
      </c>
      <c r="O41" s="347"/>
      <c r="P41" s="341">
        <f t="shared" si="10"/>
        <v>0</v>
      </c>
      <c r="Q41" s="348">
        <f t="shared" si="11"/>
        <v>0</v>
      </c>
      <c r="R41" s="348">
        <f t="shared" si="13"/>
        <v>0</v>
      </c>
    </row>
    <row r="42" spans="1:18" ht="15.6" customHeight="1" x14ac:dyDescent="0.2">
      <c r="A42" s="624">
        <v>36</v>
      </c>
      <c r="B42" s="307" t="s">
        <v>41</v>
      </c>
      <c r="C42" s="625">
        <f>'8_2.1.18 SIS'!BB42</f>
        <v>90</v>
      </c>
      <c r="D42" s="626">
        <f>'3_Levels 1&amp;2'!AM42+'3_Levels 1&amp;2'!AU42</f>
        <v>8208.2794629465534</v>
      </c>
      <c r="E42" s="627">
        <f t="shared" si="6"/>
        <v>738745.15166518977</v>
      </c>
      <c r="F42" s="627">
        <v>746.0335616438357</v>
      </c>
      <c r="G42" s="627">
        <f t="shared" si="7"/>
        <v>67143.020547945212</v>
      </c>
      <c r="H42" s="628">
        <f t="shared" si="8"/>
        <v>805888</v>
      </c>
      <c r="I42" s="309"/>
      <c r="J42" s="309"/>
      <c r="K42" s="313">
        <f t="shared" si="12"/>
        <v>0</v>
      </c>
      <c r="L42" s="628">
        <f t="shared" si="4"/>
        <v>805888</v>
      </c>
      <c r="M42" s="626"/>
      <c r="N42" s="312">
        <f t="shared" si="9"/>
        <v>805888</v>
      </c>
      <c r="O42" s="309"/>
      <c r="P42" s="309">
        <f t="shared" si="10"/>
        <v>805888</v>
      </c>
      <c r="Q42" s="312">
        <f t="shared" si="11"/>
        <v>67157</v>
      </c>
      <c r="R42" s="314">
        <f t="shared" si="13"/>
        <v>805888</v>
      </c>
    </row>
    <row r="43" spans="1:18" ht="15.6" customHeight="1" x14ac:dyDescent="0.2">
      <c r="A43" s="629">
        <v>37</v>
      </c>
      <c r="B43" s="325" t="s">
        <v>42</v>
      </c>
      <c r="C43" s="630">
        <f>'8_2.1.18 SIS'!BB43</f>
        <v>0</v>
      </c>
      <c r="D43" s="631">
        <f>'3_Levels 1&amp;2'!AM43+'3_Levels 1&amp;2'!AU43</f>
        <v>8771.5733025984919</v>
      </c>
      <c r="E43" s="632">
        <f t="shared" si="6"/>
        <v>0</v>
      </c>
      <c r="F43" s="632">
        <v>653.61</v>
      </c>
      <c r="G43" s="632">
        <f t="shared" si="7"/>
        <v>0</v>
      </c>
      <c r="H43" s="633">
        <f t="shared" si="8"/>
        <v>0</v>
      </c>
      <c r="I43" s="327"/>
      <c r="J43" s="327"/>
      <c r="K43" s="331">
        <f t="shared" si="12"/>
        <v>0</v>
      </c>
      <c r="L43" s="633">
        <f t="shared" si="4"/>
        <v>0</v>
      </c>
      <c r="M43" s="631"/>
      <c r="N43" s="330">
        <f t="shared" si="9"/>
        <v>0</v>
      </c>
      <c r="O43" s="327"/>
      <c r="P43" s="327">
        <f t="shared" si="10"/>
        <v>0</v>
      </c>
      <c r="Q43" s="330">
        <f t="shared" si="11"/>
        <v>0</v>
      </c>
      <c r="R43" s="330">
        <f t="shared" si="13"/>
        <v>0</v>
      </c>
    </row>
    <row r="44" spans="1:18" ht="15.6" customHeight="1" x14ac:dyDescent="0.2">
      <c r="A44" s="629">
        <v>38</v>
      </c>
      <c r="B44" s="325" t="s">
        <v>43</v>
      </c>
      <c r="C44" s="630">
        <f>'8_2.1.18 SIS'!BB44</f>
        <v>3</v>
      </c>
      <c r="D44" s="631">
        <f>'3_Levels 1&amp;2'!AM44+'3_Levels 1&amp;2'!AU44</f>
        <v>8521.8890848500378</v>
      </c>
      <c r="E44" s="632">
        <f t="shared" si="6"/>
        <v>25565.667254550113</v>
      </c>
      <c r="F44" s="632">
        <v>829.92000000000007</v>
      </c>
      <c r="G44" s="632">
        <f t="shared" si="7"/>
        <v>2489.7600000000002</v>
      </c>
      <c r="H44" s="633">
        <f t="shared" si="8"/>
        <v>28055</v>
      </c>
      <c r="I44" s="327"/>
      <c r="J44" s="327"/>
      <c r="K44" s="331">
        <f t="shared" si="12"/>
        <v>0</v>
      </c>
      <c r="L44" s="633">
        <f t="shared" si="4"/>
        <v>28055</v>
      </c>
      <c r="M44" s="631"/>
      <c r="N44" s="330">
        <f t="shared" si="9"/>
        <v>28055</v>
      </c>
      <c r="O44" s="327"/>
      <c r="P44" s="327">
        <f t="shared" si="10"/>
        <v>28055</v>
      </c>
      <c r="Q44" s="330">
        <f t="shared" si="11"/>
        <v>2338</v>
      </c>
      <c r="R44" s="330">
        <f t="shared" si="13"/>
        <v>28055</v>
      </c>
    </row>
    <row r="45" spans="1:18" ht="15.6" customHeight="1" x14ac:dyDescent="0.2">
      <c r="A45" s="629">
        <v>39</v>
      </c>
      <c r="B45" s="325" t="s">
        <v>44</v>
      </c>
      <c r="C45" s="630">
        <f>'8_2.1.18 SIS'!BB45</f>
        <v>0</v>
      </c>
      <c r="D45" s="631">
        <f>'3_Levels 1&amp;2'!AM45+'3_Levels 1&amp;2'!AU45</f>
        <v>8393.5314492753623</v>
      </c>
      <c r="E45" s="632">
        <f t="shared" si="6"/>
        <v>0</v>
      </c>
      <c r="F45" s="632">
        <v>779.65573042776396</v>
      </c>
      <c r="G45" s="632">
        <f t="shared" si="7"/>
        <v>0</v>
      </c>
      <c r="H45" s="633">
        <f t="shared" si="8"/>
        <v>0</v>
      </c>
      <c r="I45" s="327"/>
      <c r="J45" s="327"/>
      <c r="K45" s="331">
        <f t="shared" si="12"/>
        <v>0</v>
      </c>
      <c r="L45" s="633">
        <f t="shared" si="4"/>
        <v>0</v>
      </c>
      <c r="M45" s="631"/>
      <c r="N45" s="330">
        <f t="shared" si="9"/>
        <v>0</v>
      </c>
      <c r="O45" s="327"/>
      <c r="P45" s="327">
        <f t="shared" si="10"/>
        <v>0</v>
      </c>
      <c r="Q45" s="330">
        <f t="shared" si="11"/>
        <v>0</v>
      </c>
      <c r="R45" s="330">
        <f t="shared" si="13"/>
        <v>0</v>
      </c>
    </row>
    <row r="46" spans="1:18" ht="15.6" customHeight="1" x14ac:dyDescent="0.2">
      <c r="A46" s="634">
        <v>40</v>
      </c>
      <c r="B46" s="339" t="s">
        <v>45</v>
      </c>
      <c r="C46" s="635">
        <f>'8_2.1.18 SIS'!BB46</f>
        <v>0</v>
      </c>
      <c r="D46" s="636">
        <f>'3_Levels 1&amp;2'!AM46+'3_Levels 1&amp;2'!AU46</f>
        <v>8675.751319924575</v>
      </c>
      <c r="E46" s="637">
        <f t="shared" si="6"/>
        <v>0</v>
      </c>
      <c r="F46" s="637">
        <v>700.2700000000001</v>
      </c>
      <c r="G46" s="637">
        <f t="shared" si="7"/>
        <v>0</v>
      </c>
      <c r="H46" s="638">
        <f t="shared" si="8"/>
        <v>0</v>
      </c>
      <c r="I46" s="341"/>
      <c r="J46" s="341"/>
      <c r="K46" s="345">
        <f t="shared" si="12"/>
        <v>0</v>
      </c>
      <c r="L46" s="638">
        <f t="shared" si="4"/>
        <v>0</v>
      </c>
      <c r="M46" s="636"/>
      <c r="N46" s="344">
        <f t="shared" si="9"/>
        <v>0</v>
      </c>
      <c r="O46" s="347"/>
      <c r="P46" s="341">
        <f t="shared" si="10"/>
        <v>0</v>
      </c>
      <c r="Q46" s="348">
        <f t="shared" si="11"/>
        <v>0</v>
      </c>
      <c r="R46" s="348">
        <f t="shared" si="13"/>
        <v>0</v>
      </c>
    </row>
    <row r="47" spans="1:18" ht="15.6" customHeight="1" x14ac:dyDescent="0.2">
      <c r="A47" s="624">
        <v>41</v>
      </c>
      <c r="B47" s="307" t="s">
        <v>46</v>
      </c>
      <c r="C47" s="625">
        <f>'8_2.1.18 SIS'!BB47</f>
        <v>0</v>
      </c>
      <c r="D47" s="626">
        <f>'3_Levels 1&amp;2'!AM47+'3_Levels 1&amp;2'!AU47</f>
        <v>8630.336645525018</v>
      </c>
      <c r="E47" s="627">
        <f t="shared" si="6"/>
        <v>0</v>
      </c>
      <c r="F47" s="627">
        <v>886.22</v>
      </c>
      <c r="G47" s="627">
        <f t="shared" si="7"/>
        <v>0</v>
      </c>
      <c r="H47" s="628">
        <f t="shared" si="8"/>
        <v>0</v>
      </c>
      <c r="I47" s="309"/>
      <c r="J47" s="309"/>
      <c r="K47" s="313">
        <f t="shared" si="12"/>
        <v>0</v>
      </c>
      <c r="L47" s="628">
        <f t="shared" si="4"/>
        <v>0</v>
      </c>
      <c r="M47" s="626"/>
      <c r="N47" s="312">
        <f t="shared" si="9"/>
        <v>0</v>
      </c>
      <c r="O47" s="309"/>
      <c r="P47" s="309">
        <f t="shared" si="10"/>
        <v>0</v>
      </c>
      <c r="Q47" s="312">
        <f t="shared" si="11"/>
        <v>0</v>
      </c>
      <c r="R47" s="314">
        <f t="shared" si="13"/>
        <v>0</v>
      </c>
    </row>
    <row r="48" spans="1:18" ht="15.6" customHeight="1" x14ac:dyDescent="0.2">
      <c r="A48" s="629">
        <v>42</v>
      </c>
      <c r="B48" s="325" t="s">
        <v>47</v>
      </c>
      <c r="C48" s="630">
        <f>'8_2.1.18 SIS'!BB48</f>
        <v>0</v>
      </c>
      <c r="D48" s="631">
        <f>'3_Levels 1&amp;2'!AM48+'3_Levels 1&amp;2'!AU48</f>
        <v>9212.2133450580368</v>
      </c>
      <c r="E48" s="632">
        <f t="shared" si="6"/>
        <v>0</v>
      </c>
      <c r="F48" s="632">
        <v>534.28</v>
      </c>
      <c r="G48" s="632">
        <f t="shared" si="7"/>
        <v>0</v>
      </c>
      <c r="H48" s="633">
        <f t="shared" si="8"/>
        <v>0</v>
      </c>
      <c r="I48" s="327"/>
      <c r="J48" s="327"/>
      <c r="K48" s="331">
        <f t="shared" si="12"/>
        <v>0</v>
      </c>
      <c r="L48" s="633">
        <f t="shared" si="4"/>
        <v>0</v>
      </c>
      <c r="M48" s="631"/>
      <c r="N48" s="330">
        <f t="shared" si="9"/>
        <v>0</v>
      </c>
      <c r="O48" s="327"/>
      <c r="P48" s="327">
        <f t="shared" si="10"/>
        <v>0</v>
      </c>
      <c r="Q48" s="330">
        <f t="shared" si="11"/>
        <v>0</v>
      </c>
      <c r="R48" s="330">
        <f t="shared" si="13"/>
        <v>0</v>
      </c>
    </row>
    <row r="49" spans="1:18" ht="15.6" customHeight="1" x14ac:dyDescent="0.2">
      <c r="A49" s="629">
        <v>43</v>
      </c>
      <c r="B49" s="325" t="s">
        <v>48</v>
      </c>
      <c r="C49" s="630">
        <f>'8_2.1.18 SIS'!BB49</f>
        <v>0</v>
      </c>
      <c r="D49" s="631">
        <f>'3_Levels 1&amp;2'!AM49+'3_Levels 1&amp;2'!AU49</f>
        <v>9523.8089158969378</v>
      </c>
      <c r="E49" s="632">
        <f t="shared" si="6"/>
        <v>0</v>
      </c>
      <c r="F49" s="632">
        <v>574.6099999999999</v>
      </c>
      <c r="G49" s="632">
        <f t="shared" si="7"/>
        <v>0</v>
      </c>
      <c r="H49" s="633">
        <f t="shared" si="8"/>
        <v>0</v>
      </c>
      <c r="I49" s="327"/>
      <c r="J49" s="327"/>
      <c r="K49" s="331">
        <f t="shared" si="12"/>
        <v>0</v>
      </c>
      <c r="L49" s="633">
        <f t="shared" si="4"/>
        <v>0</v>
      </c>
      <c r="M49" s="631"/>
      <c r="N49" s="330">
        <f t="shared" si="9"/>
        <v>0</v>
      </c>
      <c r="O49" s="327"/>
      <c r="P49" s="327">
        <f t="shared" si="10"/>
        <v>0</v>
      </c>
      <c r="Q49" s="330">
        <f t="shared" si="11"/>
        <v>0</v>
      </c>
      <c r="R49" s="330">
        <f t="shared" si="13"/>
        <v>0</v>
      </c>
    </row>
    <row r="50" spans="1:18" ht="15.6" customHeight="1" x14ac:dyDescent="0.2">
      <c r="A50" s="629">
        <v>44</v>
      </c>
      <c r="B50" s="325" t="s">
        <v>49</v>
      </c>
      <c r="C50" s="630">
        <f>'8_2.1.18 SIS'!BB50</f>
        <v>4</v>
      </c>
      <c r="D50" s="631">
        <f>'3_Levels 1&amp;2'!AM50+'3_Levels 1&amp;2'!AU50</f>
        <v>8602.7525946317965</v>
      </c>
      <c r="E50" s="632">
        <f t="shared" si="6"/>
        <v>34411.010378527186</v>
      </c>
      <c r="F50" s="632">
        <v>663.16000000000008</v>
      </c>
      <c r="G50" s="632">
        <f t="shared" si="7"/>
        <v>2652.6400000000003</v>
      </c>
      <c r="H50" s="633">
        <f t="shared" si="8"/>
        <v>37064</v>
      </c>
      <c r="I50" s="327"/>
      <c r="J50" s="327"/>
      <c r="K50" s="331">
        <f t="shared" si="12"/>
        <v>0</v>
      </c>
      <c r="L50" s="633">
        <f t="shared" si="4"/>
        <v>37064</v>
      </c>
      <c r="M50" s="631"/>
      <c r="N50" s="330">
        <f t="shared" si="9"/>
        <v>37064</v>
      </c>
      <c r="O50" s="327"/>
      <c r="P50" s="327">
        <f t="shared" si="10"/>
        <v>37064</v>
      </c>
      <c r="Q50" s="330">
        <f t="shared" si="11"/>
        <v>3089</v>
      </c>
      <c r="R50" s="330">
        <f t="shared" si="13"/>
        <v>37064</v>
      </c>
    </row>
    <row r="51" spans="1:18" ht="15.6" customHeight="1" x14ac:dyDescent="0.2">
      <c r="A51" s="634">
        <v>45</v>
      </c>
      <c r="B51" s="339" t="s">
        <v>50</v>
      </c>
      <c r="C51" s="635">
        <f>'8_2.1.18 SIS'!BB51</f>
        <v>7</v>
      </c>
      <c r="D51" s="636">
        <f>'3_Levels 1&amp;2'!AM51+'3_Levels 1&amp;2'!AU51</f>
        <v>7664.8813228482177</v>
      </c>
      <c r="E51" s="637">
        <f t="shared" si="6"/>
        <v>53654.169259937524</v>
      </c>
      <c r="F51" s="637">
        <v>753.96000000000015</v>
      </c>
      <c r="G51" s="637">
        <f t="shared" si="7"/>
        <v>5277.7200000000012</v>
      </c>
      <c r="H51" s="638">
        <f t="shared" si="8"/>
        <v>58932</v>
      </c>
      <c r="I51" s="341"/>
      <c r="J51" s="341"/>
      <c r="K51" s="345">
        <f t="shared" si="12"/>
        <v>0</v>
      </c>
      <c r="L51" s="638">
        <f t="shared" si="4"/>
        <v>58932</v>
      </c>
      <c r="M51" s="636"/>
      <c r="N51" s="344">
        <f t="shared" si="9"/>
        <v>58932</v>
      </c>
      <c r="O51" s="347"/>
      <c r="P51" s="341">
        <f t="shared" si="10"/>
        <v>58932</v>
      </c>
      <c r="Q51" s="348">
        <f t="shared" si="11"/>
        <v>4911</v>
      </c>
      <c r="R51" s="348">
        <f t="shared" si="13"/>
        <v>58932</v>
      </c>
    </row>
    <row r="52" spans="1:18" ht="15.6" customHeight="1" x14ac:dyDescent="0.2">
      <c r="A52" s="624">
        <v>46</v>
      </c>
      <c r="B52" s="307" t="s">
        <v>51</v>
      </c>
      <c r="C52" s="625">
        <f>'8_2.1.18 SIS'!BB52</f>
        <v>0</v>
      </c>
      <c r="D52" s="626">
        <f>'3_Levels 1&amp;2'!AM52+'3_Levels 1&amp;2'!AU52</f>
        <v>10096.342068965518</v>
      </c>
      <c r="E52" s="627">
        <f t="shared" si="6"/>
        <v>0</v>
      </c>
      <c r="F52" s="627">
        <v>728.06</v>
      </c>
      <c r="G52" s="627">
        <f t="shared" si="7"/>
        <v>0</v>
      </c>
      <c r="H52" s="628">
        <f t="shared" si="8"/>
        <v>0</v>
      </c>
      <c r="I52" s="309"/>
      <c r="J52" s="309"/>
      <c r="K52" s="313">
        <f t="shared" si="12"/>
        <v>0</v>
      </c>
      <c r="L52" s="628">
        <f t="shared" si="4"/>
        <v>0</v>
      </c>
      <c r="M52" s="626"/>
      <c r="N52" s="312">
        <f t="shared" si="9"/>
        <v>0</v>
      </c>
      <c r="O52" s="309"/>
      <c r="P52" s="309">
        <f t="shared" si="10"/>
        <v>0</v>
      </c>
      <c r="Q52" s="312">
        <f t="shared" si="11"/>
        <v>0</v>
      </c>
      <c r="R52" s="314">
        <f t="shared" si="13"/>
        <v>0</v>
      </c>
    </row>
    <row r="53" spans="1:18" ht="15.6" customHeight="1" x14ac:dyDescent="0.2">
      <c r="A53" s="629">
        <v>47</v>
      </c>
      <c r="B53" s="325" t="s">
        <v>52</v>
      </c>
      <c r="C53" s="630">
        <f>'8_2.1.18 SIS'!BB53</f>
        <v>0</v>
      </c>
      <c r="D53" s="631">
        <f>'3_Levels 1&amp;2'!AM53+'3_Levels 1&amp;2'!AU53</f>
        <v>8425.1747325102879</v>
      </c>
      <c r="E53" s="632">
        <f t="shared" si="6"/>
        <v>0</v>
      </c>
      <c r="F53" s="632">
        <v>910.76</v>
      </c>
      <c r="G53" s="632">
        <f t="shared" si="7"/>
        <v>0</v>
      </c>
      <c r="H53" s="633">
        <f t="shared" si="8"/>
        <v>0</v>
      </c>
      <c r="I53" s="327"/>
      <c r="J53" s="327"/>
      <c r="K53" s="331">
        <f t="shared" si="12"/>
        <v>0</v>
      </c>
      <c r="L53" s="633">
        <f t="shared" si="4"/>
        <v>0</v>
      </c>
      <c r="M53" s="631"/>
      <c r="N53" s="330">
        <f t="shared" si="9"/>
        <v>0</v>
      </c>
      <c r="O53" s="327"/>
      <c r="P53" s="327">
        <f t="shared" si="10"/>
        <v>0</v>
      </c>
      <c r="Q53" s="330">
        <f t="shared" si="11"/>
        <v>0</v>
      </c>
      <c r="R53" s="330">
        <f t="shared" si="13"/>
        <v>0</v>
      </c>
    </row>
    <row r="54" spans="1:18" ht="15.6" customHeight="1" x14ac:dyDescent="0.2">
      <c r="A54" s="629">
        <v>48</v>
      </c>
      <c r="B54" s="325" t="s">
        <v>74</v>
      </c>
      <c r="C54" s="630">
        <f>'8_2.1.18 SIS'!BB54</f>
        <v>4</v>
      </c>
      <c r="D54" s="631">
        <f>'3_Levels 1&amp;2'!AM54+'3_Levels 1&amp;2'!AU54</f>
        <v>8781.1231918505946</v>
      </c>
      <c r="E54" s="632">
        <f t="shared" si="6"/>
        <v>35124.492767402378</v>
      </c>
      <c r="F54" s="632">
        <v>871.07</v>
      </c>
      <c r="G54" s="632">
        <f t="shared" si="7"/>
        <v>3484.28</v>
      </c>
      <c r="H54" s="633">
        <f t="shared" si="8"/>
        <v>38609</v>
      </c>
      <c r="I54" s="327"/>
      <c r="J54" s="327"/>
      <c r="K54" s="331">
        <f t="shared" si="12"/>
        <v>0</v>
      </c>
      <c r="L54" s="633">
        <f t="shared" si="4"/>
        <v>38609</v>
      </c>
      <c r="M54" s="631"/>
      <c r="N54" s="330">
        <f t="shared" si="9"/>
        <v>38609</v>
      </c>
      <c r="O54" s="327"/>
      <c r="P54" s="327">
        <f t="shared" si="10"/>
        <v>38609</v>
      </c>
      <c r="Q54" s="330">
        <f t="shared" si="11"/>
        <v>3217</v>
      </c>
      <c r="R54" s="330">
        <f t="shared" si="13"/>
        <v>38609</v>
      </c>
    </row>
    <row r="55" spans="1:18" ht="15.6" customHeight="1" x14ac:dyDescent="0.2">
      <c r="A55" s="629">
        <v>49</v>
      </c>
      <c r="B55" s="325" t="s">
        <v>53</v>
      </c>
      <c r="C55" s="630">
        <f>'8_2.1.18 SIS'!BB55</f>
        <v>0</v>
      </c>
      <c r="D55" s="631">
        <f>'3_Levels 1&amp;2'!AM55+'3_Levels 1&amp;2'!AU55</f>
        <v>7901.6572993611862</v>
      </c>
      <c r="E55" s="632">
        <f t="shared" si="6"/>
        <v>0</v>
      </c>
      <c r="F55" s="632">
        <v>574.43999999999994</v>
      </c>
      <c r="G55" s="632">
        <f t="shared" si="7"/>
        <v>0</v>
      </c>
      <c r="H55" s="633">
        <f t="shared" si="8"/>
        <v>0</v>
      </c>
      <c r="I55" s="327"/>
      <c r="J55" s="327"/>
      <c r="K55" s="331">
        <f t="shared" si="12"/>
        <v>0</v>
      </c>
      <c r="L55" s="633">
        <f t="shared" si="4"/>
        <v>0</v>
      </c>
      <c r="M55" s="631"/>
      <c r="N55" s="330">
        <f t="shared" si="9"/>
        <v>0</v>
      </c>
      <c r="O55" s="327"/>
      <c r="P55" s="327">
        <f t="shared" si="10"/>
        <v>0</v>
      </c>
      <c r="Q55" s="330">
        <f t="shared" si="11"/>
        <v>0</v>
      </c>
      <c r="R55" s="330">
        <f t="shared" si="13"/>
        <v>0</v>
      </c>
    </row>
    <row r="56" spans="1:18" ht="15.6" customHeight="1" x14ac:dyDescent="0.2">
      <c r="A56" s="634">
        <v>50</v>
      </c>
      <c r="B56" s="339" t="s">
        <v>54</v>
      </c>
      <c r="C56" s="635">
        <f>'8_2.1.18 SIS'!BB56</f>
        <v>0</v>
      </c>
      <c r="D56" s="636">
        <f>'3_Levels 1&amp;2'!AM56+'3_Levels 1&amp;2'!AU56</f>
        <v>8705.7197149889871</v>
      </c>
      <c r="E56" s="637">
        <f t="shared" si="6"/>
        <v>0</v>
      </c>
      <c r="F56" s="637">
        <v>634.46</v>
      </c>
      <c r="G56" s="637">
        <f t="shared" si="7"/>
        <v>0</v>
      </c>
      <c r="H56" s="638">
        <f t="shared" si="8"/>
        <v>0</v>
      </c>
      <c r="I56" s="341"/>
      <c r="J56" s="341"/>
      <c r="K56" s="345">
        <f t="shared" si="12"/>
        <v>0</v>
      </c>
      <c r="L56" s="638">
        <f t="shared" si="4"/>
        <v>0</v>
      </c>
      <c r="M56" s="636"/>
      <c r="N56" s="344">
        <f t="shared" si="9"/>
        <v>0</v>
      </c>
      <c r="O56" s="347"/>
      <c r="P56" s="341">
        <f t="shared" si="10"/>
        <v>0</v>
      </c>
      <c r="Q56" s="348">
        <f t="shared" si="11"/>
        <v>0</v>
      </c>
      <c r="R56" s="348">
        <f t="shared" si="13"/>
        <v>0</v>
      </c>
    </row>
    <row r="57" spans="1:18" ht="15.6" customHeight="1" x14ac:dyDescent="0.2">
      <c r="A57" s="624">
        <v>51</v>
      </c>
      <c r="B57" s="307" t="s">
        <v>55</v>
      </c>
      <c r="C57" s="625">
        <f>'8_2.1.18 SIS'!BB57</f>
        <v>0</v>
      </c>
      <c r="D57" s="626">
        <f>'3_Levels 1&amp;2'!AM57+'3_Levels 1&amp;2'!AU57</f>
        <v>8837.9145861107754</v>
      </c>
      <c r="E57" s="627">
        <f t="shared" si="6"/>
        <v>0</v>
      </c>
      <c r="F57" s="627">
        <v>706.66</v>
      </c>
      <c r="G57" s="627">
        <f t="shared" si="7"/>
        <v>0</v>
      </c>
      <c r="H57" s="628">
        <f t="shared" si="8"/>
        <v>0</v>
      </c>
      <c r="I57" s="309"/>
      <c r="J57" s="309"/>
      <c r="K57" s="313">
        <f t="shared" si="12"/>
        <v>0</v>
      </c>
      <c r="L57" s="628">
        <f t="shared" si="4"/>
        <v>0</v>
      </c>
      <c r="M57" s="626"/>
      <c r="N57" s="312">
        <f t="shared" si="9"/>
        <v>0</v>
      </c>
      <c r="O57" s="309"/>
      <c r="P57" s="309">
        <f t="shared" si="10"/>
        <v>0</v>
      </c>
      <c r="Q57" s="312">
        <f t="shared" si="11"/>
        <v>0</v>
      </c>
      <c r="R57" s="314">
        <f t="shared" si="13"/>
        <v>0</v>
      </c>
    </row>
    <row r="58" spans="1:18" ht="15.6" customHeight="1" x14ac:dyDescent="0.2">
      <c r="A58" s="629">
        <v>52</v>
      </c>
      <c r="B58" s="325" t="s">
        <v>56</v>
      </c>
      <c r="C58" s="630">
        <f>'8_2.1.18 SIS'!BB58</f>
        <v>47</v>
      </c>
      <c r="D58" s="631">
        <f>'3_Levels 1&amp;2'!AM58+'3_Levels 1&amp;2'!AU58</f>
        <v>8821.1641127966595</v>
      </c>
      <c r="E58" s="632">
        <f t="shared" si="6"/>
        <v>414594.71330144297</v>
      </c>
      <c r="F58" s="632">
        <v>658.37</v>
      </c>
      <c r="G58" s="632">
        <f t="shared" si="7"/>
        <v>30943.39</v>
      </c>
      <c r="H58" s="633">
        <f t="shared" si="8"/>
        <v>445538</v>
      </c>
      <c r="I58" s="327"/>
      <c r="J58" s="327"/>
      <c r="K58" s="331">
        <f t="shared" si="12"/>
        <v>0</v>
      </c>
      <c r="L58" s="633">
        <f t="shared" si="4"/>
        <v>445538</v>
      </c>
      <c r="M58" s="631"/>
      <c r="N58" s="330">
        <f t="shared" si="9"/>
        <v>445538</v>
      </c>
      <c r="O58" s="327"/>
      <c r="P58" s="327">
        <f t="shared" si="10"/>
        <v>445538</v>
      </c>
      <c r="Q58" s="330">
        <f t="shared" si="11"/>
        <v>37128</v>
      </c>
      <c r="R58" s="330">
        <f t="shared" si="13"/>
        <v>445538</v>
      </c>
    </row>
    <row r="59" spans="1:18" ht="15.6" customHeight="1" x14ac:dyDescent="0.2">
      <c r="A59" s="629">
        <v>53</v>
      </c>
      <c r="B59" s="325" t="s">
        <v>57</v>
      </c>
      <c r="C59" s="630">
        <f>'8_2.1.18 SIS'!BB59</f>
        <v>8</v>
      </c>
      <c r="D59" s="631">
        <f>'3_Levels 1&amp;2'!AM59+'3_Levels 1&amp;2'!AU59</f>
        <v>7882.0288437369081</v>
      </c>
      <c r="E59" s="632">
        <f t="shared" si="6"/>
        <v>63056.230749895265</v>
      </c>
      <c r="F59" s="632">
        <v>689.74</v>
      </c>
      <c r="G59" s="632">
        <f t="shared" si="7"/>
        <v>5517.92</v>
      </c>
      <c r="H59" s="633">
        <f t="shared" si="8"/>
        <v>68574</v>
      </c>
      <c r="I59" s="327"/>
      <c r="J59" s="327"/>
      <c r="K59" s="331">
        <f t="shared" si="12"/>
        <v>0</v>
      </c>
      <c r="L59" s="633">
        <f t="shared" si="4"/>
        <v>68574</v>
      </c>
      <c r="M59" s="631"/>
      <c r="N59" s="330">
        <f t="shared" si="9"/>
        <v>68574</v>
      </c>
      <c r="O59" s="327"/>
      <c r="P59" s="327">
        <f t="shared" si="10"/>
        <v>68574</v>
      </c>
      <c r="Q59" s="330">
        <f t="shared" si="11"/>
        <v>5715</v>
      </c>
      <c r="R59" s="330">
        <f t="shared" si="13"/>
        <v>68574</v>
      </c>
    </row>
    <row r="60" spans="1:18" ht="15.6" customHeight="1" x14ac:dyDescent="0.2">
      <c r="A60" s="629">
        <v>54</v>
      </c>
      <c r="B60" s="325" t="s">
        <v>58</v>
      </c>
      <c r="C60" s="630">
        <f>'8_2.1.18 SIS'!BB60</f>
        <v>0</v>
      </c>
      <c r="D60" s="631">
        <f>'3_Levels 1&amp;2'!AM60+'3_Levels 1&amp;2'!AU60</f>
        <v>10403.886441947565</v>
      </c>
      <c r="E60" s="632">
        <f t="shared" si="6"/>
        <v>0</v>
      </c>
      <c r="F60" s="632">
        <v>951.45</v>
      </c>
      <c r="G60" s="632">
        <f t="shared" si="7"/>
        <v>0</v>
      </c>
      <c r="H60" s="633">
        <f t="shared" si="8"/>
        <v>0</v>
      </c>
      <c r="I60" s="327"/>
      <c r="J60" s="327"/>
      <c r="K60" s="331">
        <f t="shared" si="12"/>
        <v>0</v>
      </c>
      <c r="L60" s="633">
        <f t="shared" si="4"/>
        <v>0</v>
      </c>
      <c r="M60" s="631"/>
      <c r="N60" s="330">
        <f t="shared" si="9"/>
        <v>0</v>
      </c>
      <c r="O60" s="327"/>
      <c r="P60" s="327">
        <f t="shared" si="10"/>
        <v>0</v>
      </c>
      <c r="Q60" s="330">
        <f t="shared" si="11"/>
        <v>0</v>
      </c>
      <c r="R60" s="330">
        <f t="shared" si="13"/>
        <v>0</v>
      </c>
    </row>
    <row r="61" spans="1:18" ht="15.6" customHeight="1" x14ac:dyDescent="0.2">
      <c r="A61" s="634">
        <v>55</v>
      </c>
      <c r="B61" s="339" t="s">
        <v>59</v>
      </c>
      <c r="C61" s="635">
        <f>'8_2.1.18 SIS'!BB61</f>
        <v>0</v>
      </c>
      <c r="D61" s="636">
        <f>'3_Levels 1&amp;2'!AM61+'3_Levels 1&amp;2'!AU61</f>
        <v>8344.2405373831789</v>
      </c>
      <c r="E61" s="637">
        <f t="shared" si="6"/>
        <v>0</v>
      </c>
      <c r="F61" s="637">
        <v>795.14</v>
      </c>
      <c r="G61" s="637">
        <f t="shared" si="7"/>
        <v>0</v>
      </c>
      <c r="H61" s="638">
        <f t="shared" si="8"/>
        <v>0</v>
      </c>
      <c r="I61" s="341"/>
      <c r="J61" s="341"/>
      <c r="K61" s="345">
        <f t="shared" si="12"/>
        <v>0</v>
      </c>
      <c r="L61" s="638">
        <f t="shared" si="4"/>
        <v>0</v>
      </c>
      <c r="M61" s="636"/>
      <c r="N61" s="344">
        <f t="shared" si="9"/>
        <v>0</v>
      </c>
      <c r="O61" s="347"/>
      <c r="P61" s="341">
        <f t="shared" si="10"/>
        <v>0</v>
      </c>
      <c r="Q61" s="348">
        <f t="shared" si="11"/>
        <v>0</v>
      </c>
      <c r="R61" s="348">
        <f t="shared" si="13"/>
        <v>0</v>
      </c>
    </row>
    <row r="62" spans="1:18" ht="15.6" customHeight="1" x14ac:dyDescent="0.2">
      <c r="A62" s="624">
        <v>56</v>
      </c>
      <c r="B62" s="307" t="s">
        <v>60</v>
      </c>
      <c r="C62" s="625">
        <f>'8_2.1.18 SIS'!BB62</f>
        <v>0</v>
      </c>
      <c r="D62" s="626">
        <f>'3_Levels 1&amp;2'!AM62+'3_Levels 1&amp;2'!AU62</f>
        <v>9354.3454581151818</v>
      </c>
      <c r="E62" s="627">
        <f t="shared" si="6"/>
        <v>0</v>
      </c>
      <c r="F62" s="627">
        <v>614.66000000000008</v>
      </c>
      <c r="G62" s="627">
        <f t="shared" si="7"/>
        <v>0</v>
      </c>
      <c r="H62" s="628">
        <f t="shared" si="8"/>
        <v>0</v>
      </c>
      <c r="I62" s="309"/>
      <c r="J62" s="309"/>
      <c r="K62" s="313">
        <f t="shared" si="12"/>
        <v>0</v>
      </c>
      <c r="L62" s="628">
        <f t="shared" si="4"/>
        <v>0</v>
      </c>
      <c r="M62" s="626"/>
      <c r="N62" s="312">
        <f t="shared" si="9"/>
        <v>0</v>
      </c>
      <c r="O62" s="309"/>
      <c r="P62" s="309">
        <f t="shared" si="10"/>
        <v>0</v>
      </c>
      <c r="Q62" s="312">
        <f t="shared" si="11"/>
        <v>0</v>
      </c>
      <c r="R62" s="314">
        <f t="shared" si="13"/>
        <v>0</v>
      </c>
    </row>
    <row r="63" spans="1:18" ht="15.6" customHeight="1" x14ac:dyDescent="0.2">
      <c r="A63" s="629">
        <v>57</v>
      </c>
      <c r="B63" s="325" t="s">
        <v>61</v>
      </c>
      <c r="C63" s="630">
        <f>'8_2.1.18 SIS'!BB63</f>
        <v>0</v>
      </c>
      <c r="D63" s="631">
        <f>'3_Levels 1&amp;2'!AM63+'3_Levels 1&amp;2'!AU63</f>
        <v>7843.2406230133502</v>
      </c>
      <c r="E63" s="632">
        <f t="shared" si="6"/>
        <v>0</v>
      </c>
      <c r="F63" s="632">
        <v>764.51</v>
      </c>
      <c r="G63" s="632">
        <f t="shared" si="7"/>
        <v>0</v>
      </c>
      <c r="H63" s="633">
        <f t="shared" si="8"/>
        <v>0</v>
      </c>
      <c r="I63" s="327"/>
      <c r="J63" s="327"/>
      <c r="K63" s="331">
        <f t="shared" si="12"/>
        <v>0</v>
      </c>
      <c r="L63" s="633">
        <f t="shared" si="4"/>
        <v>0</v>
      </c>
      <c r="M63" s="631"/>
      <c r="N63" s="330">
        <f t="shared" si="9"/>
        <v>0</v>
      </c>
      <c r="O63" s="327"/>
      <c r="P63" s="327">
        <f t="shared" si="10"/>
        <v>0</v>
      </c>
      <c r="Q63" s="330">
        <f t="shared" si="11"/>
        <v>0</v>
      </c>
      <c r="R63" s="330">
        <f t="shared" si="13"/>
        <v>0</v>
      </c>
    </row>
    <row r="64" spans="1:18" ht="15.6" customHeight="1" x14ac:dyDescent="0.2">
      <c r="A64" s="629">
        <v>58</v>
      </c>
      <c r="B64" s="325" t="s">
        <v>62</v>
      </c>
      <c r="C64" s="630">
        <f>'8_2.1.18 SIS'!BB64</f>
        <v>0</v>
      </c>
      <c r="D64" s="631">
        <f>'3_Levels 1&amp;2'!AM64+'3_Levels 1&amp;2'!AU64</f>
        <v>8263.6749250868997</v>
      </c>
      <c r="E64" s="632">
        <f t="shared" si="6"/>
        <v>0</v>
      </c>
      <c r="F64" s="632">
        <v>697.04</v>
      </c>
      <c r="G64" s="632">
        <f t="shared" si="7"/>
        <v>0</v>
      </c>
      <c r="H64" s="633">
        <f t="shared" si="8"/>
        <v>0</v>
      </c>
      <c r="I64" s="327"/>
      <c r="J64" s="327"/>
      <c r="K64" s="331">
        <f t="shared" si="12"/>
        <v>0</v>
      </c>
      <c r="L64" s="633">
        <f t="shared" si="4"/>
        <v>0</v>
      </c>
      <c r="M64" s="631"/>
      <c r="N64" s="330">
        <f t="shared" si="9"/>
        <v>0</v>
      </c>
      <c r="O64" s="327"/>
      <c r="P64" s="327">
        <f t="shared" si="10"/>
        <v>0</v>
      </c>
      <c r="Q64" s="330">
        <f t="shared" si="11"/>
        <v>0</v>
      </c>
      <c r="R64" s="330">
        <f t="shared" si="13"/>
        <v>0</v>
      </c>
    </row>
    <row r="65" spans="1:18" ht="15.6" customHeight="1" x14ac:dyDescent="0.2">
      <c r="A65" s="629">
        <v>59</v>
      </c>
      <c r="B65" s="325" t="s">
        <v>63</v>
      </c>
      <c r="C65" s="630">
        <f>'8_2.1.18 SIS'!BB65</f>
        <v>0</v>
      </c>
      <c r="D65" s="631">
        <f>'3_Levels 1&amp;2'!AM65+'3_Levels 1&amp;2'!AU65</f>
        <v>8118.8792674350461</v>
      </c>
      <c r="E65" s="632">
        <f t="shared" si="6"/>
        <v>0</v>
      </c>
      <c r="F65" s="632">
        <v>689.52</v>
      </c>
      <c r="G65" s="632">
        <f t="shared" si="7"/>
        <v>0</v>
      </c>
      <c r="H65" s="633">
        <f t="shared" si="8"/>
        <v>0</v>
      </c>
      <c r="I65" s="327"/>
      <c r="J65" s="327"/>
      <c r="K65" s="331">
        <f t="shared" si="12"/>
        <v>0</v>
      </c>
      <c r="L65" s="633">
        <f t="shared" si="4"/>
        <v>0</v>
      </c>
      <c r="M65" s="631"/>
      <c r="N65" s="330">
        <f t="shared" si="9"/>
        <v>0</v>
      </c>
      <c r="O65" s="327"/>
      <c r="P65" s="327">
        <f t="shared" si="10"/>
        <v>0</v>
      </c>
      <c r="Q65" s="330">
        <f t="shared" si="11"/>
        <v>0</v>
      </c>
      <c r="R65" s="330">
        <f t="shared" si="13"/>
        <v>0</v>
      </c>
    </row>
    <row r="66" spans="1:18" ht="15.6" customHeight="1" x14ac:dyDescent="0.2">
      <c r="A66" s="634">
        <v>60</v>
      </c>
      <c r="B66" s="339" t="s">
        <v>64</v>
      </c>
      <c r="C66" s="635">
        <f>'8_2.1.18 SIS'!BB66</f>
        <v>0</v>
      </c>
      <c r="D66" s="636">
        <f>'3_Levels 1&amp;2'!AM66+'3_Levels 1&amp;2'!AU66</f>
        <v>9039.8039796921057</v>
      </c>
      <c r="E66" s="637">
        <f t="shared" si="6"/>
        <v>0</v>
      </c>
      <c r="F66" s="637">
        <v>594.04</v>
      </c>
      <c r="G66" s="637">
        <f t="shared" si="7"/>
        <v>0</v>
      </c>
      <c r="H66" s="638">
        <f t="shared" si="8"/>
        <v>0</v>
      </c>
      <c r="I66" s="341"/>
      <c r="J66" s="341"/>
      <c r="K66" s="345">
        <f t="shared" si="12"/>
        <v>0</v>
      </c>
      <c r="L66" s="638">
        <f t="shared" si="4"/>
        <v>0</v>
      </c>
      <c r="M66" s="636"/>
      <c r="N66" s="344">
        <f t="shared" si="9"/>
        <v>0</v>
      </c>
      <c r="O66" s="347"/>
      <c r="P66" s="341">
        <f t="shared" si="10"/>
        <v>0</v>
      </c>
      <c r="Q66" s="348">
        <f t="shared" si="11"/>
        <v>0</v>
      </c>
      <c r="R66" s="348">
        <f t="shared" si="13"/>
        <v>0</v>
      </c>
    </row>
    <row r="67" spans="1:18" ht="15.6" customHeight="1" x14ac:dyDescent="0.2">
      <c r="A67" s="624">
        <v>61</v>
      </c>
      <c r="B67" s="307" t="s">
        <v>65</v>
      </c>
      <c r="C67" s="625">
        <f>'8_2.1.18 SIS'!BB67</f>
        <v>0</v>
      </c>
      <c r="D67" s="626">
        <f>'3_Levels 1&amp;2'!AM67+'3_Levels 1&amp;2'!AU67</f>
        <v>8162.1083065613948</v>
      </c>
      <c r="E67" s="627">
        <f t="shared" si="6"/>
        <v>0</v>
      </c>
      <c r="F67" s="627">
        <v>833.70999999999992</v>
      </c>
      <c r="G67" s="627">
        <f t="shared" si="7"/>
        <v>0</v>
      </c>
      <c r="H67" s="628">
        <f t="shared" si="8"/>
        <v>0</v>
      </c>
      <c r="I67" s="309"/>
      <c r="J67" s="309"/>
      <c r="K67" s="313">
        <f t="shared" si="12"/>
        <v>0</v>
      </c>
      <c r="L67" s="628">
        <f t="shared" si="4"/>
        <v>0</v>
      </c>
      <c r="M67" s="626"/>
      <c r="N67" s="312">
        <f t="shared" si="9"/>
        <v>0</v>
      </c>
      <c r="O67" s="309"/>
      <c r="P67" s="309">
        <f t="shared" si="10"/>
        <v>0</v>
      </c>
      <c r="Q67" s="312">
        <f t="shared" si="11"/>
        <v>0</v>
      </c>
      <c r="R67" s="314">
        <f t="shared" si="13"/>
        <v>0</v>
      </c>
    </row>
    <row r="68" spans="1:18" ht="15.6" customHeight="1" x14ac:dyDescent="0.2">
      <c r="A68" s="629">
        <v>62</v>
      </c>
      <c r="B68" s="325" t="s">
        <v>66</v>
      </c>
      <c r="C68" s="630">
        <f>'8_2.1.18 SIS'!BB68</f>
        <v>0</v>
      </c>
      <c r="D68" s="631">
        <f>'3_Levels 1&amp;2'!AM68+'3_Levels 1&amp;2'!AU68</f>
        <v>8363.8627927927937</v>
      </c>
      <c r="E68" s="632">
        <f t="shared" si="6"/>
        <v>0</v>
      </c>
      <c r="F68" s="632">
        <v>516.08000000000004</v>
      </c>
      <c r="G68" s="632">
        <f t="shared" si="7"/>
        <v>0</v>
      </c>
      <c r="H68" s="633">
        <f t="shared" si="8"/>
        <v>0</v>
      </c>
      <c r="I68" s="327"/>
      <c r="J68" s="327"/>
      <c r="K68" s="331">
        <f t="shared" si="12"/>
        <v>0</v>
      </c>
      <c r="L68" s="633">
        <f t="shared" si="4"/>
        <v>0</v>
      </c>
      <c r="M68" s="631"/>
      <c r="N68" s="330">
        <f t="shared" si="9"/>
        <v>0</v>
      </c>
      <c r="O68" s="327"/>
      <c r="P68" s="327">
        <f t="shared" si="10"/>
        <v>0</v>
      </c>
      <c r="Q68" s="330">
        <f t="shared" si="11"/>
        <v>0</v>
      </c>
      <c r="R68" s="330">
        <f t="shared" si="13"/>
        <v>0</v>
      </c>
    </row>
    <row r="69" spans="1:18" ht="15.6" customHeight="1" x14ac:dyDescent="0.2">
      <c r="A69" s="629">
        <v>63</v>
      </c>
      <c r="B69" s="325" t="s">
        <v>67</v>
      </c>
      <c r="C69" s="630">
        <f>'8_2.1.18 SIS'!BB69</f>
        <v>0</v>
      </c>
      <c r="D69" s="631">
        <f>'3_Levels 1&amp;2'!AM69+'3_Levels 1&amp;2'!AU69</f>
        <v>8939.8797149643706</v>
      </c>
      <c r="E69" s="632">
        <f t="shared" si="6"/>
        <v>0</v>
      </c>
      <c r="F69" s="632">
        <v>756.79</v>
      </c>
      <c r="G69" s="632">
        <f t="shared" si="7"/>
        <v>0</v>
      </c>
      <c r="H69" s="633">
        <f t="shared" si="8"/>
        <v>0</v>
      </c>
      <c r="I69" s="327"/>
      <c r="J69" s="327"/>
      <c r="K69" s="331">
        <f t="shared" si="12"/>
        <v>0</v>
      </c>
      <c r="L69" s="633">
        <f t="shared" si="4"/>
        <v>0</v>
      </c>
      <c r="M69" s="631"/>
      <c r="N69" s="330">
        <f t="shared" si="9"/>
        <v>0</v>
      </c>
      <c r="O69" s="327"/>
      <c r="P69" s="327">
        <f t="shared" si="10"/>
        <v>0</v>
      </c>
      <c r="Q69" s="330">
        <f t="shared" si="11"/>
        <v>0</v>
      </c>
      <c r="R69" s="330">
        <f t="shared" si="13"/>
        <v>0</v>
      </c>
    </row>
    <row r="70" spans="1:18" ht="15.6" customHeight="1" x14ac:dyDescent="0.2">
      <c r="A70" s="629">
        <v>64</v>
      </c>
      <c r="B70" s="325" t="s">
        <v>68</v>
      </c>
      <c r="C70" s="630">
        <f>'8_2.1.18 SIS'!BB70</f>
        <v>0</v>
      </c>
      <c r="D70" s="631">
        <f>'3_Levels 1&amp;2'!AM70+'3_Levels 1&amp;2'!AU70</f>
        <v>9804.914555659494</v>
      </c>
      <c r="E70" s="632">
        <f t="shared" si="6"/>
        <v>0</v>
      </c>
      <c r="F70" s="632">
        <v>592.66</v>
      </c>
      <c r="G70" s="632">
        <f t="shared" si="7"/>
        <v>0</v>
      </c>
      <c r="H70" s="633">
        <f t="shared" si="8"/>
        <v>0</v>
      </c>
      <c r="I70" s="327"/>
      <c r="J70" s="327"/>
      <c r="K70" s="331">
        <f t="shared" si="12"/>
        <v>0</v>
      </c>
      <c r="L70" s="633">
        <f t="shared" si="4"/>
        <v>0</v>
      </c>
      <c r="M70" s="631"/>
      <c r="N70" s="330">
        <f t="shared" si="9"/>
        <v>0</v>
      </c>
      <c r="O70" s="327"/>
      <c r="P70" s="327">
        <f t="shared" si="10"/>
        <v>0</v>
      </c>
      <c r="Q70" s="330">
        <f t="shared" si="11"/>
        <v>0</v>
      </c>
      <c r="R70" s="330">
        <f t="shared" si="13"/>
        <v>0</v>
      </c>
    </row>
    <row r="71" spans="1:18" ht="15.6" customHeight="1" x14ac:dyDescent="0.2">
      <c r="A71" s="634">
        <v>65</v>
      </c>
      <c r="B71" s="339" t="s">
        <v>69</v>
      </c>
      <c r="C71" s="635">
        <f>'8_2.1.18 SIS'!BB71</f>
        <v>0</v>
      </c>
      <c r="D71" s="636">
        <f>'3_Levels 1&amp;2'!AM71+'3_Levels 1&amp;2'!AU71</f>
        <v>9006.9074344964611</v>
      </c>
      <c r="E71" s="637">
        <f t="shared" si="6"/>
        <v>0</v>
      </c>
      <c r="F71" s="637">
        <v>829.12</v>
      </c>
      <c r="G71" s="637">
        <f t="shared" si="7"/>
        <v>0</v>
      </c>
      <c r="H71" s="638">
        <f t="shared" si="8"/>
        <v>0</v>
      </c>
      <c r="I71" s="341"/>
      <c r="J71" s="341"/>
      <c r="K71" s="345">
        <f t="shared" ref="K71:K75" si="14">I71+J71</f>
        <v>0</v>
      </c>
      <c r="L71" s="638">
        <f>K71+H71</f>
        <v>0</v>
      </c>
      <c r="M71" s="636"/>
      <c r="N71" s="344">
        <f t="shared" si="9"/>
        <v>0</v>
      </c>
      <c r="O71" s="347"/>
      <c r="P71" s="341">
        <f t="shared" si="10"/>
        <v>0</v>
      </c>
      <c r="Q71" s="348">
        <f t="shared" si="11"/>
        <v>0</v>
      </c>
      <c r="R71" s="348">
        <f t="shared" si="13"/>
        <v>0</v>
      </c>
    </row>
    <row r="72" spans="1:18" ht="15.6" customHeight="1" x14ac:dyDescent="0.2">
      <c r="A72" s="629">
        <v>66</v>
      </c>
      <c r="B72" s="325" t="s">
        <v>70</v>
      </c>
      <c r="C72" s="639">
        <f>'8_2.1.18 SIS'!BB72</f>
        <v>0</v>
      </c>
      <c r="D72" s="640">
        <f>'3_Levels 1&amp;2'!AM72+'3_Levels 1&amp;2'!AU72</f>
        <v>10848.977256189995</v>
      </c>
      <c r="E72" s="641">
        <f>C72*D72</f>
        <v>0</v>
      </c>
      <c r="F72" s="641">
        <v>730.06</v>
      </c>
      <c r="G72" s="641">
        <f>C72*F72</f>
        <v>0</v>
      </c>
      <c r="H72" s="642">
        <f>ROUND(E72+G72,0)</f>
        <v>0</v>
      </c>
      <c r="I72" s="643"/>
      <c r="J72" s="643"/>
      <c r="K72" s="644">
        <f t="shared" si="14"/>
        <v>0</v>
      </c>
      <c r="L72" s="642">
        <f>K72+H72</f>
        <v>0</v>
      </c>
      <c r="M72" s="640"/>
      <c r="N72" s="645">
        <f>ROUND(SUM(L72:M72),0)</f>
        <v>0</v>
      </c>
      <c r="O72" s="327"/>
      <c r="P72" s="643">
        <f>N72-O72</f>
        <v>0</v>
      </c>
      <c r="Q72" s="330">
        <f>ROUND(P72/$Q$85,0)</f>
        <v>0</v>
      </c>
      <c r="R72" s="330">
        <f t="shared" si="13"/>
        <v>0</v>
      </c>
    </row>
    <row r="73" spans="1:18" ht="15.6" customHeight="1" x14ac:dyDescent="0.2">
      <c r="A73" s="629">
        <v>67</v>
      </c>
      <c r="B73" s="325" t="s">
        <v>3</v>
      </c>
      <c r="C73" s="639">
        <f>'8_2.1.18 SIS'!BB73</f>
        <v>0</v>
      </c>
      <c r="D73" s="640">
        <f>'3_Levels 1&amp;2'!AM73+'3_Levels 1&amp;2'!AU73</f>
        <v>8521.3761867847916</v>
      </c>
      <c r="E73" s="641">
        <f>C73*D73</f>
        <v>0</v>
      </c>
      <c r="F73" s="641">
        <v>715.61</v>
      </c>
      <c r="G73" s="641">
        <f>C73*F73</f>
        <v>0</v>
      </c>
      <c r="H73" s="642">
        <f>ROUND(E73+G73,0)</f>
        <v>0</v>
      </c>
      <c r="I73" s="643"/>
      <c r="J73" s="643"/>
      <c r="K73" s="644">
        <f t="shared" si="14"/>
        <v>0</v>
      </c>
      <c r="L73" s="642">
        <f>K73+H73</f>
        <v>0</v>
      </c>
      <c r="M73" s="640"/>
      <c r="N73" s="645">
        <f>ROUND(SUM(L73:M73),0)</f>
        <v>0</v>
      </c>
      <c r="O73" s="327"/>
      <c r="P73" s="643">
        <f>N73-O73</f>
        <v>0</v>
      </c>
      <c r="Q73" s="330">
        <f>ROUND(P73/$Q$85,0)</f>
        <v>0</v>
      </c>
      <c r="R73" s="330">
        <f t="shared" si="13"/>
        <v>0</v>
      </c>
    </row>
    <row r="74" spans="1:18" ht="15.6" customHeight="1" x14ac:dyDescent="0.2">
      <c r="A74" s="629">
        <v>68</v>
      </c>
      <c r="B74" s="325" t="s">
        <v>2</v>
      </c>
      <c r="C74" s="639">
        <f>'8_2.1.18 SIS'!BB74</f>
        <v>0</v>
      </c>
      <c r="D74" s="640">
        <f>'3_Levels 1&amp;2'!AM74+'3_Levels 1&amp;2'!AU74</f>
        <v>9419.7484950183534</v>
      </c>
      <c r="E74" s="641">
        <f>C74*D74</f>
        <v>0</v>
      </c>
      <c r="F74" s="641">
        <v>798.7</v>
      </c>
      <c r="G74" s="641">
        <f>C74*F74</f>
        <v>0</v>
      </c>
      <c r="H74" s="642">
        <f>ROUND(E74+G74,0)</f>
        <v>0</v>
      </c>
      <c r="I74" s="643"/>
      <c r="J74" s="643"/>
      <c r="K74" s="644">
        <f t="shared" si="14"/>
        <v>0</v>
      </c>
      <c r="L74" s="642">
        <f>K74+H74</f>
        <v>0</v>
      </c>
      <c r="M74" s="640"/>
      <c r="N74" s="645">
        <f>ROUND(SUM(L74:M74),0)</f>
        <v>0</v>
      </c>
      <c r="O74" s="327"/>
      <c r="P74" s="643">
        <f>N74-O74</f>
        <v>0</v>
      </c>
      <c r="Q74" s="330">
        <f>ROUND(P74/$Q$85,0)</f>
        <v>0</v>
      </c>
      <c r="R74" s="330">
        <f t="shared" si="13"/>
        <v>0</v>
      </c>
    </row>
    <row r="75" spans="1:18" ht="15.6" customHeight="1" x14ac:dyDescent="0.2">
      <c r="A75" s="646">
        <v>69</v>
      </c>
      <c r="B75" s="647" t="s">
        <v>75</v>
      </c>
      <c r="C75" s="648">
        <f>'8_2.1.18 SIS'!BB75</f>
        <v>0</v>
      </c>
      <c r="D75" s="649">
        <f>'3_Levels 1&amp;2'!AM75+'3_Levels 1&amp;2'!AU75</f>
        <v>8652.8990621568191</v>
      </c>
      <c r="E75" s="650">
        <f>C75*D75</f>
        <v>0</v>
      </c>
      <c r="F75" s="650">
        <v>705.67</v>
      </c>
      <c r="G75" s="650">
        <f>C75*F75</f>
        <v>0</v>
      </c>
      <c r="H75" s="651">
        <f>ROUND(E75+G75,0)</f>
        <v>0</v>
      </c>
      <c r="I75" s="652"/>
      <c r="J75" s="652"/>
      <c r="K75" s="653">
        <f t="shared" si="14"/>
        <v>0</v>
      </c>
      <c r="L75" s="651">
        <f>K75+H75</f>
        <v>0</v>
      </c>
      <c r="M75" s="649"/>
      <c r="N75" s="654">
        <f>ROUND(SUM(L75:M75),0)</f>
        <v>0</v>
      </c>
      <c r="O75" s="655"/>
      <c r="P75" s="652">
        <f>N75-O75</f>
        <v>0</v>
      </c>
      <c r="Q75" s="656">
        <f>ROUND(P75/$Q$85,0)</f>
        <v>0</v>
      </c>
      <c r="R75" s="656">
        <f t="shared" si="13"/>
        <v>0</v>
      </c>
    </row>
    <row r="76" spans="1:18" s="142" customFormat="1" ht="15.6" customHeight="1" thickBot="1" x14ac:dyDescent="0.25">
      <c r="A76" s="1382" t="s">
        <v>460</v>
      </c>
      <c r="B76" s="1383"/>
      <c r="C76" s="657">
        <f>SUM(C7:C75)</f>
        <v>222</v>
      </c>
      <c r="D76" s="658"/>
      <c r="E76" s="659">
        <f>SUM(E7:E75)</f>
        <v>1857747.0015714373</v>
      </c>
      <c r="F76" s="659">
        <v>705.28672061088969</v>
      </c>
      <c r="G76" s="659">
        <f t="shared" ref="G76:O76" si="15">SUM(G7:G75)</f>
        <v>166846.34817211327</v>
      </c>
      <c r="H76" s="660">
        <f t="shared" si="15"/>
        <v>2024593</v>
      </c>
      <c r="I76" s="661">
        <f t="shared" si="15"/>
        <v>0</v>
      </c>
      <c r="J76" s="661">
        <f>SUM(J7:J75)</f>
        <v>0</v>
      </c>
      <c r="K76" s="662">
        <f t="shared" si="15"/>
        <v>0</v>
      </c>
      <c r="L76" s="663">
        <f>SUM(L7:L75)</f>
        <v>2024593</v>
      </c>
      <c r="M76" s="664">
        <f t="shared" si="15"/>
        <v>0</v>
      </c>
      <c r="N76" s="660">
        <f t="shared" si="15"/>
        <v>2024593</v>
      </c>
      <c r="O76" s="664">
        <f t="shared" si="15"/>
        <v>0</v>
      </c>
      <c r="P76" s="664">
        <f>SUM(P7:P75)</f>
        <v>2024593</v>
      </c>
      <c r="Q76" s="665">
        <f>SUM(Q7:Q75)</f>
        <v>168716</v>
      </c>
      <c r="R76" s="665">
        <f>SUM(R7:R75)</f>
        <v>2024593</v>
      </c>
    </row>
    <row r="77" spans="1:18" ht="15.6" customHeight="1" thickTop="1" x14ac:dyDescent="0.2">
      <c r="A77" s="1440" t="s">
        <v>410</v>
      </c>
      <c r="B77" s="1441"/>
      <c r="C77" s="688"/>
      <c r="D77" s="666"/>
      <c r="E77" s="666"/>
      <c r="F77" s="666"/>
      <c r="G77" s="666"/>
      <c r="H77" s="666"/>
      <c r="I77" s="666"/>
      <c r="J77" s="667"/>
      <c r="K77" s="667"/>
      <c r="L77" s="666"/>
      <c r="M77" s="666"/>
      <c r="N77" s="668"/>
      <c r="O77" s="666"/>
      <c r="P77" s="667"/>
      <c r="Q77" s="667"/>
      <c r="R77" s="669"/>
    </row>
    <row r="78" spans="1:18" ht="15.6" customHeight="1" x14ac:dyDescent="0.2">
      <c r="A78" s="1446" t="s">
        <v>411</v>
      </c>
      <c r="B78" s="1447"/>
      <c r="C78" s="670"/>
      <c r="D78" s="671"/>
      <c r="E78" s="672"/>
      <c r="F78" s="672"/>
      <c r="G78" s="672"/>
      <c r="H78" s="672"/>
      <c r="I78" s="673"/>
      <c r="J78" s="673"/>
      <c r="K78" s="673"/>
      <c r="L78" s="673"/>
      <c r="M78" s="673"/>
      <c r="N78" s="97">
        <f>VLOOKUP($A$88,'4_Level 4'!$A$78:$R$214,5,FALSE)</f>
        <v>0</v>
      </c>
      <c r="O78" s="173"/>
      <c r="P78" s="168">
        <f>N78-O78</f>
        <v>0</v>
      </c>
      <c r="Q78" s="97">
        <f>ROUND(P78/$Q$85,0)</f>
        <v>0</v>
      </c>
      <c r="R78" s="97">
        <f>VLOOKUP($A$88,'4_Level 4'!$A$78:$R$214,5,FALSE)</f>
        <v>0</v>
      </c>
    </row>
    <row r="79" spans="1:18" ht="15.6" customHeight="1" x14ac:dyDescent="0.2">
      <c r="A79" s="1444" t="s">
        <v>430</v>
      </c>
      <c r="B79" s="1445"/>
      <c r="C79" s="674"/>
      <c r="D79" s="675"/>
      <c r="E79" s="676"/>
      <c r="F79" s="676"/>
      <c r="G79" s="676"/>
      <c r="H79" s="676"/>
      <c r="I79" s="677"/>
      <c r="J79" s="677"/>
      <c r="K79" s="677"/>
      <c r="L79" s="677"/>
      <c r="M79" s="677"/>
      <c r="N79" s="172"/>
      <c r="O79" s="173"/>
      <c r="P79" s="168"/>
      <c r="Q79" s="172"/>
      <c r="R79" s="97">
        <f>VLOOKUP($A$88,'4_Level 4'!$A$78:$R$214,10,FALSE)</f>
        <v>0</v>
      </c>
    </row>
    <row r="80" spans="1:18" ht="15.6" customHeight="1" x14ac:dyDescent="0.2">
      <c r="A80" s="1452" t="s">
        <v>1544</v>
      </c>
      <c r="B80" s="1447"/>
      <c r="C80" s="1453"/>
      <c r="D80" s="675"/>
      <c r="E80" s="676"/>
      <c r="F80" s="676"/>
      <c r="G80" s="676"/>
      <c r="H80" s="676"/>
      <c r="I80" s="677"/>
      <c r="J80" s="677"/>
      <c r="K80" s="677"/>
      <c r="L80" s="677"/>
      <c r="M80" s="677"/>
      <c r="N80" s="97">
        <f>VLOOKUP($A$88,'4_Level 4'!$A$78:$R$214,12,FALSE)</f>
        <v>10000</v>
      </c>
      <c r="O80" s="173"/>
      <c r="P80" s="168">
        <f>N80-O80</f>
        <v>10000</v>
      </c>
      <c r="Q80" s="97">
        <f>ROUND(P80/$Q$85,0)</f>
        <v>833</v>
      </c>
      <c r="R80" s="97">
        <f>VLOOKUP($A$88,'4_Level 4'!$A$78:$R$214,12,FALSE)</f>
        <v>10000</v>
      </c>
    </row>
    <row r="81" spans="1:18" ht="15.6" customHeight="1" x14ac:dyDescent="0.2">
      <c r="A81" s="1442" t="s">
        <v>429</v>
      </c>
      <c r="B81" s="1443"/>
      <c r="C81" s="674"/>
      <c r="D81" s="675"/>
      <c r="E81" s="676"/>
      <c r="F81" s="676"/>
      <c r="G81" s="676"/>
      <c r="H81" s="676"/>
      <c r="I81" s="677"/>
      <c r="J81" s="677"/>
      <c r="K81" s="677"/>
      <c r="L81" s="677"/>
      <c r="M81" s="677"/>
      <c r="N81" s="172"/>
      <c r="O81" s="173"/>
      <c r="P81" s="168"/>
      <c r="Q81" s="172"/>
      <c r="R81" s="97">
        <f>VLOOKUP($A$88,'4_Level 4'!$A$78:$R$214,13,FALSE)</f>
        <v>0</v>
      </c>
    </row>
    <row r="82" spans="1:18" ht="15.6" customHeight="1" x14ac:dyDescent="0.2">
      <c r="A82" s="1452" t="s">
        <v>1589</v>
      </c>
      <c r="B82" s="1447"/>
      <c r="C82" s="1453"/>
      <c r="D82" s="678"/>
      <c r="E82" s="679"/>
      <c r="F82" s="679"/>
      <c r="G82" s="679"/>
      <c r="H82" s="679"/>
      <c r="I82" s="680"/>
      <c r="J82" s="680"/>
      <c r="K82" s="680"/>
      <c r="L82" s="680"/>
      <c r="M82" s="680"/>
      <c r="N82" s="95">
        <f>VLOOKUP($A$88,'4_Level 4'!$A$78:$R$214,17,FALSE)</f>
        <v>13098</v>
      </c>
      <c r="O82" s="53"/>
      <c r="P82" s="169">
        <f>N82-O82</f>
        <v>13098</v>
      </c>
      <c r="Q82" s="95">
        <f>ROUND(P82/$Q$85,0)</f>
        <v>1092</v>
      </c>
      <c r="R82" s="95">
        <f>VLOOKUP($A$88,'4_Level 4'!$A$78:$R$214,17,FALSE)</f>
        <v>13098</v>
      </c>
    </row>
    <row r="83" spans="1:18" s="142" customFormat="1" ht="15.6" customHeight="1" thickBot="1" x14ac:dyDescent="0.25">
      <c r="A83" s="1382" t="s">
        <v>461</v>
      </c>
      <c r="B83" s="1439"/>
      <c r="C83" s="657">
        <f>SUM(C76)</f>
        <v>222</v>
      </c>
      <c r="D83" s="658"/>
      <c r="E83" s="659">
        <f>SUM(E76:E82)</f>
        <v>1857747.0015714373</v>
      </c>
      <c r="F83" s="659">
        <f t="shared" ref="F83:R83" si="16">SUM(F76:F82)</f>
        <v>705.28672061088969</v>
      </c>
      <c r="G83" s="659">
        <f t="shared" si="16"/>
        <v>166846.34817211327</v>
      </c>
      <c r="H83" s="658">
        <f t="shared" si="16"/>
        <v>2024593</v>
      </c>
      <c r="I83" s="661">
        <f t="shared" si="16"/>
        <v>0</v>
      </c>
      <c r="J83" s="661">
        <f t="shared" si="16"/>
        <v>0</v>
      </c>
      <c r="K83" s="661">
        <f t="shared" si="16"/>
        <v>0</v>
      </c>
      <c r="L83" s="681">
        <f t="shared" si="16"/>
        <v>2024593</v>
      </c>
      <c r="M83" s="682">
        <f t="shared" si="16"/>
        <v>0</v>
      </c>
      <c r="N83" s="665">
        <f t="shared" si="16"/>
        <v>2047691</v>
      </c>
      <c r="O83" s="664">
        <f t="shared" si="16"/>
        <v>0</v>
      </c>
      <c r="P83" s="664">
        <f t="shared" si="16"/>
        <v>2047691</v>
      </c>
      <c r="Q83" s="665">
        <f t="shared" si="16"/>
        <v>170641</v>
      </c>
      <c r="R83" s="665">
        <f t="shared" si="16"/>
        <v>2047691</v>
      </c>
    </row>
    <row r="84" spans="1:18" ht="13.5" thickTop="1" x14ac:dyDescent="0.2"/>
    <row r="85" spans="1:18" x14ac:dyDescent="0.2">
      <c r="Q85" s="110">
        <v>12</v>
      </c>
    </row>
    <row r="88" spans="1:18" x14ac:dyDescent="0.2">
      <c r="A88" s="110">
        <v>334001</v>
      </c>
    </row>
  </sheetData>
  <mergeCells count="12">
    <mergeCell ref="L1:R1"/>
    <mergeCell ref="A83:B83"/>
    <mergeCell ref="A77:B77"/>
    <mergeCell ref="A81:B81"/>
    <mergeCell ref="A79:B79"/>
    <mergeCell ref="A76:B76"/>
    <mergeCell ref="A78:B78"/>
    <mergeCell ref="A1:B3"/>
    <mergeCell ref="I2:K2"/>
    <mergeCell ref="C1:K1"/>
    <mergeCell ref="A80:C80"/>
    <mergeCell ref="A82:C82"/>
  </mergeCells>
  <printOptions horizontalCentered="1"/>
  <pageMargins left="0.35" right="0.35" top="0.6" bottom="0.35" header="0.3" footer="0.25"/>
  <pageSetup paperSize="5" scale="65" firstPageNumber="50" fitToWidth="0" fitToHeight="0" orientation="portrait" r:id="rId1"/>
  <headerFooter alignWithMargins="0">
    <oddHeader xml:space="preserve">&amp;L&amp;"Arial,Bold"&amp;20&amp;K000000FY2018-19 MFP Budget Letter&amp;R&amp;"Arial,Bold"&amp;12&amp;KFF0000
</oddHeader>
    <oddFooter>&amp;R&amp;9&amp;P</oddFooter>
  </headerFooter>
  <colBreaks count="1" manualBreakCount="1">
    <brk id="11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R88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4.7109375" style="110" customWidth="1"/>
    <col min="2" max="2" width="24.85546875" style="110" customWidth="1"/>
    <col min="3" max="3" width="13.140625" style="110" customWidth="1"/>
    <col min="4" max="4" width="12.85546875" style="110" customWidth="1"/>
    <col min="5" max="5" width="13.7109375" style="110" customWidth="1"/>
    <col min="6" max="6" width="12.5703125" style="110" bestFit="1" customWidth="1"/>
    <col min="7" max="8" width="13.7109375" style="110" customWidth="1"/>
    <col min="9" max="10" width="14.85546875" style="110" customWidth="1"/>
    <col min="11" max="11" width="13.7109375" style="110" customWidth="1"/>
    <col min="12" max="12" width="14.140625" style="110" customWidth="1"/>
    <col min="13" max="13" width="13.42578125" style="110" bestFit="1" customWidth="1"/>
    <col min="14" max="14" width="19.85546875" style="110" customWidth="1"/>
    <col min="15" max="17" width="14.5703125" style="110" customWidth="1"/>
    <col min="18" max="18" width="17.5703125" style="110" customWidth="1"/>
    <col min="19" max="16384" width="8.85546875" style="110"/>
  </cols>
  <sheetData>
    <row r="1" spans="1:18" ht="17.45" customHeight="1" x14ac:dyDescent="0.2">
      <c r="A1" s="1448" t="s">
        <v>679</v>
      </c>
      <c r="B1" s="1448"/>
      <c r="C1" s="1436" t="s">
        <v>315</v>
      </c>
      <c r="D1" s="1437"/>
      <c r="E1" s="1437"/>
      <c r="F1" s="1437"/>
      <c r="G1" s="1437"/>
      <c r="H1" s="1437"/>
      <c r="I1" s="1437"/>
      <c r="J1" s="1437"/>
      <c r="K1" s="1438"/>
      <c r="L1" s="1436" t="s">
        <v>315</v>
      </c>
      <c r="M1" s="1437"/>
      <c r="N1" s="1437"/>
      <c r="O1" s="1437"/>
      <c r="P1" s="1437"/>
      <c r="Q1" s="1437"/>
      <c r="R1" s="1438"/>
    </row>
    <row r="2" spans="1:18" s="683" customFormat="1" ht="17.45" customHeight="1" x14ac:dyDescent="0.2">
      <c r="A2" s="1448"/>
      <c r="B2" s="1448"/>
      <c r="C2" s="132"/>
      <c r="D2" s="133"/>
      <c r="E2" s="133"/>
      <c r="F2" s="133"/>
      <c r="G2" s="133"/>
      <c r="H2" s="133"/>
      <c r="I2" s="1449" t="s">
        <v>230</v>
      </c>
      <c r="J2" s="1450"/>
      <c r="K2" s="1451"/>
      <c r="L2" s="132"/>
      <c r="M2" s="133"/>
      <c r="N2" s="133"/>
      <c r="O2" s="133"/>
      <c r="P2" s="133"/>
      <c r="Q2" s="133"/>
      <c r="R2" s="134"/>
    </row>
    <row r="3" spans="1:18" ht="138" customHeight="1" x14ac:dyDescent="0.2">
      <c r="A3" s="1448"/>
      <c r="B3" s="1448"/>
      <c r="C3" s="369" t="s">
        <v>1278</v>
      </c>
      <c r="D3" s="368" t="s">
        <v>680</v>
      </c>
      <c r="E3" s="368" t="s">
        <v>681</v>
      </c>
      <c r="F3" s="368" t="s">
        <v>415</v>
      </c>
      <c r="G3" s="368" t="s">
        <v>313</v>
      </c>
      <c r="H3" s="368" t="s">
        <v>682</v>
      </c>
      <c r="I3" s="129" t="s">
        <v>1279</v>
      </c>
      <c r="J3" s="129" t="s">
        <v>1280</v>
      </c>
      <c r="K3" s="129" t="s">
        <v>232</v>
      </c>
      <c r="L3" s="368" t="s">
        <v>683</v>
      </c>
      <c r="M3" s="1266" t="s">
        <v>1597</v>
      </c>
      <c r="N3" s="131" t="s">
        <v>1396</v>
      </c>
      <c r="O3" s="131" t="s">
        <v>270</v>
      </c>
      <c r="P3" s="131" t="s">
        <v>273</v>
      </c>
      <c r="Q3" s="131" t="s">
        <v>231</v>
      </c>
      <c r="R3" s="131" t="s">
        <v>1397</v>
      </c>
    </row>
    <row r="4" spans="1:18" ht="14.25" customHeight="1" x14ac:dyDescent="0.2">
      <c r="A4" s="684"/>
      <c r="B4" s="685"/>
      <c r="C4" s="686">
        <v>1</v>
      </c>
      <c r="D4" s="686">
        <f>C4+1</f>
        <v>2</v>
      </c>
      <c r="E4" s="686">
        <f>D4+1</f>
        <v>3</v>
      </c>
      <c r="F4" s="686">
        <f t="shared" ref="F4:L4" si="0">E4+1</f>
        <v>4</v>
      </c>
      <c r="G4" s="686">
        <f t="shared" si="0"/>
        <v>5</v>
      </c>
      <c r="H4" s="686">
        <f t="shared" si="0"/>
        <v>6</v>
      </c>
      <c r="I4" s="686">
        <f t="shared" si="0"/>
        <v>7</v>
      </c>
      <c r="J4" s="686">
        <f t="shared" si="0"/>
        <v>8</v>
      </c>
      <c r="K4" s="686">
        <f t="shared" si="0"/>
        <v>9</v>
      </c>
      <c r="L4" s="686">
        <f t="shared" si="0"/>
        <v>10</v>
      </c>
      <c r="M4" s="686">
        <f t="shared" ref="M4" si="1">L4+1</f>
        <v>11</v>
      </c>
      <c r="N4" s="686">
        <f t="shared" ref="N4" si="2">M4+1</f>
        <v>12</v>
      </c>
      <c r="O4" s="686">
        <f t="shared" ref="O4:R4" si="3">N4+1</f>
        <v>13</v>
      </c>
      <c r="P4" s="686">
        <f t="shared" si="3"/>
        <v>14</v>
      </c>
      <c r="Q4" s="686">
        <f t="shared" si="3"/>
        <v>15</v>
      </c>
      <c r="R4" s="686">
        <f t="shared" si="3"/>
        <v>16</v>
      </c>
    </row>
    <row r="5" spans="1:18" s="787" customFormat="1" ht="27.75" customHeight="1" x14ac:dyDescent="0.2">
      <c r="A5" s="1135"/>
      <c r="B5" s="1135"/>
      <c r="C5" s="939" t="s">
        <v>1061</v>
      </c>
      <c r="D5" s="939" t="s">
        <v>1097</v>
      </c>
      <c r="E5" s="939" t="s">
        <v>1063</v>
      </c>
      <c r="F5" s="939" t="s">
        <v>965</v>
      </c>
      <c r="G5" s="939" t="s">
        <v>940</v>
      </c>
      <c r="H5" s="939" t="s">
        <v>1064</v>
      </c>
      <c r="I5" s="939" t="s">
        <v>1363</v>
      </c>
      <c r="J5" s="939" t="s">
        <v>1364</v>
      </c>
      <c r="K5" s="939" t="s">
        <v>1065</v>
      </c>
      <c r="L5" s="939" t="s">
        <v>1066</v>
      </c>
      <c r="M5" s="943" t="s">
        <v>1069</v>
      </c>
      <c r="N5" s="939" t="s">
        <v>1395</v>
      </c>
      <c r="O5" s="939" t="s">
        <v>1399</v>
      </c>
      <c r="P5" s="939" t="s">
        <v>1098</v>
      </c>
      <c r="Q5" s="939" t="s">
        <v>1398</v>
      </c>
      <c r="R5" s="939" t="s">
        <v>1400</v>
      </c>
    </row>
    <row r="6" spans="1:18" s="787" customFormat="1" ht="22.5" hidden="1" x14ac:dyDescent="0.2">
      <c r="A6" s="1136"/>
      <c r="B6" s="1136"/>
      <c r="C6" s="943" t="s">
        <v>816</v>
      </c>
      <c r="D6" s="943" t="s">
        <v>816</v>
      </c>
      <c r="E6" s="943" t="s">
        <v>817</v>
      </c>
      <c r="F6" s="943" t="s">
        <v>1099</v>
      </c>
      <c r="G6" s="943" t="s">
        <v>817</v>
      </c>
      <c r="H6" s="943" t="s">
        <v>817</v>
      </c>
      <c r="I6" s="943" t="s">
        <v>1068</v>
      </c>
      <c r="J6" s="943" t="s">
        <v>1068</v>
      </c>
      <c r="K6" s="943" t="s">
        <v>817</v>
      </c>
      <c r="L6" s="943" t="s">
        <v>817</v>
      </c>
      <c r="M6" s="943" t="s">
        <v>1069</v>
      </c>
      <c r="N6" s="943" t="s">
        <v>1090</v>
      </c>
      <c r="O6" s="943" t="s">
        <v>1100</v>
      </c>
      <c r="P6" s="943" t="s">
        <v>817</v>
      </c>
      <c r="Q6" s="943" t="s">
        <v>817</v>
      </c>
      <c r="R6" s="943" t="s">
        <v>1091</v>
      </c>
    </row>
    <row r="7" spans="1:18" ht="15.6" customHeight="1" x14ac:dyDescent="0.2">
      <c r="A7" s="624">
        <v>1</v>
      </c>
      <c r="B7" s="307" t="s">
        <v>6</v>
      </c>
      <c r="C7" s="625">
        <f>'8_2.1.18 SIS'!BA7</f>
        <v>8</v>
      </c>
      <c r="D7" s="626">
        <f>'3_Levels 1&amp;2'!AM7+'3_Levels 1&amp;2'!AU7</f>
        <v>7390.1599421722221</v>
      </c>
      <c r="E7" s="627">
        <f>C7*D7</f>
        <v>59121.279537377777</v>
      </c>
      <c r="F7" s="627">
        <v>777.48</v>
      </c>
      <c r="G7" s="627">
        <f>C7*F7</f>
        <v>6219.84</v>
      </c>
      <c r="H7" s="628">
        <f>ROUND(E7+G7,0)</f>
        <v>65341</v>
      </c>
      <c r="I7" s="309"/>
      <c r="J7" s="309"/>
      <c r="K7" s="313">
        <f t="shared" ref="K7:K38" si="4">I7+J7</f>
        <v>0</v>
      </c>
      <c r="L7" s="628">
        <f t="shared" ref="L7:L70" si="5">K7+H7</f>
        <v>65341</v>
      </c>
      <c r="M7" s="626"/>
      <c r="N7" s="312">
        <f>ROUND(SUM(L7:M7),0)</f>
        <v>65341</v>
      </c>
      <c r="O7" s="309"/>
      <c r="P7" s="309">
        <f>N7-O7</f>
        <v>65341</v>
      </c>
      <c r="Q7" s="312">
        <f>ROUND(P7/$Q$85,0)</f>
        <v>5445</v>
      </c>
      <c r="R7" s="314">
        <f t="shared" ref="R7:R38" si="6">N7</f>
        <v>65341</v>
      </c>
    </row>
    <row r="8" spans="1:18" ht="15.6" customHeight="1" x14ac:dyDescent="0.2">
      <c r="A8" s="629">
        <v>2</v>
      </c>
      <c r="B8" s="325" t="s">
        <v>7</v>
      </c>
      <c r="C8" s="630">
        <f>'8_2.1.18 SIS'!BA8</f>
        <v>6</v>
      </c>
      <c r="D8" s="631">
        <f>'3_Levels 1&amp;2'!AM8+'3_Levels 1&amp;2'!AU8</f>
        <v>9315.177608267717</v>
      </c>
      <c r="E8" s="632">
        <f t="shared" ref="E8:E71" si="7">C8*D8</f>
        <v>55891.065649606302</v>
      </c>
      <c r="F8" s="632">
        <v>842.32</v>
      </c>
      <c r="G8" s="632">
        <f t="shared" ref="G8:G71" si="8">C8*F8</f>
        <v>5053.92</v>
      </c>
      <c r="H8" s="633">
        <f t="shared" ref="H8:H71" si="9">ROUND(E8+G8,0)</f>
        <v>60945</v>
      </c>
      <c r="I8" s="327"/>
      <c r="K8" s="331">
        <f t="shared" si="4"/>
        <v>0</v>
      </c>
      <c r="L8" s="633">
        <f t="shared" si="5"/>
        <v>60945</v>
      </c>
      <c r="M8" s="631"/>
      <c r="N8" s="330">
        <f t="shared" ref="N8:N71" si="10">ROUND(SUM(L8:M8),0)</f>
        <v>60945</v>
      </c>
      <c r="O8" s="327"/>
      <c r="P8" s="327">
        <f t="shared" ref="P8:P71" si="11">N8-O8</f>
        <v>60945</v>
      </c>
      <c r="Q8" s="330">
        <f t="shared" ref="Q8:Q71" si="12">ROUND(P8/$Q$85,0)</f>
        <v>5079</v>
      </c>
      <c r="R8" s="330">
        <f t="shared" si="6"/>
        <v>60945</v>
      </c>
    </row>
    <row r="9" spans="1:18" ht="15.6" customHeight="1" x14ac:dyDescent="0.2">
      <c r="A9" s="629">
        <v>3</v>
      </c>
      <c r="B9" s="325" t="s">
        <v>8</v>
      </c>
      <c r="C9" s="630">
        <f>'8_2.1.18 SIS'!BA9</f>
        <v>12</v>
      </c>
      <c r="D9" s="631">
        <f>'3_Levels 1&amp;2'!AM9+'3_Levels 1&amp;2'!AU9</f>
        <v>7651.750392513175</v>
      </c>
      <c r="E9" s="632">
        <f t="shared" si="7"/>
        <v>91821.0047101581</v>
      </c>
      <c r="F9" s="632">
        <v>596.84</v>
      </c>
      <c r="G9" s="632">
        <f t="shared" si="8"/>
        <v>7162.08</v>
      </c>
      <c r="H9" s="633">
        <f t="shared" si="9"/>
        <v>98983</v>
      </c>
      <c r="I9" s="327"/>
      <c r="J9" s="327"/>
      <c r="K9" s="331">
        <f t="shared" si="4"/>
        <v>0</v>
      </c>
      <c r="L9" s="633">
        <f t="shared" si="5"/>
        <v>98983</v>
      </c>
      <c r="M9" s="631"/>
      <c r="N9" s="330">
        <f t="shared" si="10"/>
        <v>98983</v>
      </c>
      <c r="O9" s="327"/>
      <c r="P9" s="327">
        <f t="shared" si="11"/>
        <v>98983</v>
      </c>
      <c r="Q9" s="330">
        <f t="shared" si="12"/>
        <v>8249</v>
      </c>
      <c r="R9" s="330">
        <f t="shared" si="6"/>
        <v>98983</v>
      </c>
    </row>
    <row r="10" spans="1:18" ht="15.6" customHeight="1" x14ac:dyDescent="0.2">
      <c r="A10" s="629">
        <v>4</v>
      </c>
      <c r="B10" s="325" t="s">
        <v>9</v>
      </c>
      <c r="C10" s="630">
        <f>'8_2.1.18 SIS'!BA10</f>
        <v>0</v>
      </c>
      <c r="D10" s="631">
        <f>'3_Levels 1&amp;2'!AM10+'3_Levels 1&amp;2'!AU10</f>
        <v>9668.2036391912916</v>
      </c>
      <c r="E10" s="632">
        <f t="shared" si="7"/>
        <v>0</v>
      </c>
      <c r="F10" s="632">
        <v>585.76</v>
      </c>
      <c r="G10" s="632">
        <f t="shared" si="8"/>
        <v>0</v>
      </c>
      <c r="H10" s="633">
        <f t="shared" si="9"/>
        <v>0</v>
      </c>
      <c r="I10" s="327"/>
      <c r="J10" s="327"/>
      <c r="K10" s="331">
        <f t="shared" si="4"/>
        <v>0</v>
      </c>
      <c r="L10" s="633">
        <f t="shared" si="5"/>
        <v>0</v>
      </c>
      <c r="M10" s="631"/>
      <c r="N10" s="330">
        <f t="shared" si="10"/>
        <v>0</v>
      </c>
      <c r="O10" s="327"/>
      <c r="P10" s="327">
        <f t="shared" si="11"/>
        <v>0</v>
      </c>
      <c r="Q10" s="330">
        <f t="shared" si="12"/>
        <v>0</v>
      </c>
      <c r="R10" s="330">
        <f t="shared" si="6"/>
        <v>0</v>
      </c>
    </row>
    <row r="11" spans="1:18" ht="15.6" customHeight="1" x14ac:dyDescent="0.2">
      <c r="A11" s="634">
        <v>5</v>
      </c>
      <c r="B11" s="339" t="s">
        <v>10</v>
      </c>
      <c r="C11" s="635">
        <f>'8_2.1.18 SIS'!BA11</f>
        <v>0</v>
      </c>
      <c r="D11" s="636">
        <f>'3_Levels 1&amp;2'!AM11+'3_Levels 1&amp;2'!AU11</f>
        <v>7688.9904658266514</v>
      </c>
      <c r="E11" s="637">
        <f t="shared" si="7"/>
        <v>0</v>
      </c>
      <c r="F11" s="637">
        <v>555.91</v>
      </c>
      <c r="G11" s="637">
        <f t="shared" si="8"/>
        <v>0</v>
      </c>
      <c r="H11" s="638">
        <f t="shared" si="9"/>
        <v>0</v>
      </c>
      <c r="I11" s="341"/>
      <c r="J11" s="341"/>
      <c r="K11" s="345">
        <f t="shared" si="4"/>
        <v>0</v>
      </c>
      <c r="L11" s="638">
        <f t="shared" si="5"/>
        <v>0</v>
      </c>
      <c r="M11" s="636"/>
      <c r="N11" s="344">
        <f t="shared" si="10"/>
        <v>0</v>
      </c>
      <c r="O11" s="347"/>
      <c r="P11" s="341">
        <f t="shared" si="11"/>
        <v>0</v>
      </c>
      <c r="Q11" s="348">
        <f t="shared" si="12"/>
        <v>0</v>
      </c>
      <c r="R11" s="344">
        <f t="shared" si="6"/>
        <v>0</v>
      </c>
    </row>
    <row r="12" spans="1:18" ht="15.6" customHeight="1" x14ac:dyDescent="0.2">
      <c r="A12" s="624">
        <v>6</v>
      </c>
      <c r="B12" s="307" t="s">
        <v>11</v>
      </c>
      <c r="C12" s="625">
        <f>'8_2.1.18 SIS'!BA12</f>
        <v>6</v>
      </c>
      <c r="D12" s="626">
        <f>'3_Levels 1&amp;2'!AM12+'3_Levels 1&amp;2'!AU12</f>
        <v>8928.9038053097356</v>
      </c>
      <c r="E12" s="627">
        <f t="shared" si="7"/>
        <v>53573.422831858414</v>
      </c>
      <c r="F12" s="627">
        <v>545.4799999999999</v>
      </c>
      <c r="G12" s="627">
        <f t="shared" si="8"/>
        <v>3272.8799999999992</v>
      </c>
      <c r="H12" s="628">
        <f t="shared" si="9"/>
        <v>56846</v>
      </c>
      <c r="I12" s="309"/>
      <c r="J12" s="309"/>
      <c r="K12" s="313">
        <f t="shared" si="4"/>
        <v>0</v>
      </c>
      <c r="L12" s="628">
        <f t="shared" si="5"/>
        <v>56846</v>
      </c>
      <c r="M12" s="626"/>
      <c r="N12" s="312">
        <f t="shared" si="10"/>
        <v>56846</v>
      </c>
      <c r="O12" s="309"/>
      <c r="P12" s="309">
        <f t="shared" si="11"/>
        <v>56846</v>
      </c>
      <c r="Q12" s="312">
        <f t="shared" si="12"/>
        <v>4737</v>
      </c>
      <c r="R12" s="314">
        <f t="shared" si="6"/>
        <v>56846</v>
      </c>
    </row>
    <row r="13" spans="1:18" ht="15.6" customHeight="1" x14ac:dyDescent="0.2">
      <c r="A13" s="629">
        <v>7</v>
      </c>
      <c r="B13" s="325" t="s">
        <v>12</v>
      </c>
      <c r="C13" s="630">
        <f>'8_2.1.18 SIS'!BA13</f>
        <v>0</v>
      </c>
      <c r="D13" s="631">
        <f>'3_Levels 1&amp;2'!AM13+'3_Levels 1&amp;2'!AU13</f>
        <v>8567.9846089773255</v>
      </c>
      <c r="E13" s="632">
        <f t="shared" si="7"/>
        <v>0</v>
      </c>
      <c r="F13" s="632">
        <v>756.91999999999985</v>
      </c>
      <c r="G13" s="632">
        <f t="shared" si="8"/>
        <v>0</v>
      </c>
      <c r="H13" s="633">
        <f t="shared" si="9"/>
        <v>0</v>
      </c>
      <c r="I13" s="327"/>
      <c r="J13" s="327"/>
      <c r="K13" s="331">
        <f t="shared" si="4"/>
        <v>0</v>
      </c>
      <c r="L13" s="633">
        <f t="shared" si="5"/>
        <v>0</v>
      </c>
      <c r="M13" s="631"/>
      <c r="N13" s="330">
        <f t="shared" si="10"/>
        <v>0</v>
      </c>
      <c r="O13" s="327"/>
      <c r="P13" s="327">
        <f t="shared" si="11"/>
        <v>0</v>
      </c>
      <c r="Q13" s="330">
        <f t="shared" si="12"/>
        <v>0</v>
      </c>
      <c r="R13" s="330">
        <f t="shared" si="6"/>
        <v>0</v>
      </c>
    </row>
    <row r="14" spans="1:18" ht="15.6" customHeight="1" x14ac:dyDescent="0.2">
      <c r="A14" s="629">
        <v>8</v>
      </c>
      <c r="B14" s="325" t="s">
        <v>13</v>
      </c>
      <c r="C14" s="630">
        <f>'8_2.1.18 SIS'!BA14</f>
        <v>14</v>
      </c>
      <c r="D14" s="631">
        <f>'3_Levels 1&amp;2'!AM14+'3_Levels 1&amp;2'!AU14</f>
        <v>8434.6999018733277</v>
      </c>
      <c r="E14" s="632">
        <f t="shared" si="7"/>
        <v>118085.79862622659</v>
      </c>
      <c r="F14" s="632">
        <v>725.76</v>
      </c>
      <c r="G14" s="632">
        <f t="shared" si="8"/>
        <v>10160.64</v>
      </c>
      <c r="H14" s="633">
        <f t="shared" si="9"/>
        <v>128246</v>
      </c>
      <c r="I14" s="327"/>
      <c r="J14" s="327"/>
      <c r="K14" s="331">
        <f t="shared" si="4"/>
        <v>0</v>
      </c>
      <c r="L14" s="633">
        <f t="shared" si="5"/>
        <v>128246</v>
      </c>
      <c r="M14" s="631"/>
      <c r="N14" s="330">
        <f t="shared" si="10"/>
        <v>128246</v>
      </c>
      <c r="O14" s="327"/>
      <c r="P14" s="327">
        <f t="shared" si="11"/>
        <v>128246</v>
      </c>
      <c r="Q14" s="330">
        <f t="shared" si="12"/>
        <v>10687</v>
      </c>
      <c r="R14" s="330">
        <f t="shared" si="6"/>
        <v>128246</v>
      </c>
    </row>
    <row r="15" spans="1:18" ht="15.6" customHeight="1" x14ac:dyDescent="0.2">
      <c r="A15" s="629">
        <v>9</v>
      </c>
      <c r="B15" s="325" t="s">
        <v>14</v>
      </c>
      <c r="C15" s="630">
        <f>'8_2.1.18 SIS'!BA15</f>
        <v>9</v>
      </c>
      <c r="D15" s="631">
        <f>'3_Levels 1&amp;2'!AM15+'3_Levels 1&amp;2'!AU15</f>
        <v>8295.9800530093598</v>
      </c>
      <c r="E15" s="632">
        <f t="shared" si="7"/>
        <v>74663.820477084242</v>
      </c>
      <c r="F15" s="632">
        <v>744.76</v>
      </c>
      <c r="G15" s="632">
        <f t="shared" si="8"/>
        <v>6702.84</v>
      </c>
      <c r="H15" s="633">
        <f t="shared" si="9"/>
        <v>81367</v>
      </c>
      <c r="I15" s="327"/>
      <c r="J15" s="327"/>
      <c r="K15" s="331">
        <f t="shared" si="4"/>
        <v>0</v>
      </c>
      <c r="L15" s="633">
        <f t="shared" si="5"/>
        <v>81367</v>
      </c>
      <c r="M15" s="631"/>
      <c r="N15" s="330">
        <f t="shared" si="10"/>
        <v>81367</v>
      </c>
      <c r="O15" s="327"/>
      <c r="P15" s="327">
        <f t="shared" si="11"/>
        <v>81367</v>
      </c>
      <c r="Q15" s="330">
        <f t="shared" si="12"/>
        <v>6781</v>
      </c>
      <c r="R15" s="330">
        <f t="shared" si="6"/>
        <v>81367</v>
      </c>
    </row>
    <row r="16" spans="1:18" ht="15.6" customHeight="1" x14ac:dyDescent="0.2">
      <c r="A16" s="634">
        <v>10</v>
      </c>
      <c r="B16" s="339" t="s">
        <v>15</v>
      </c>
      <c r="C16" s="635">
        <f>'8_2.1.18 SIS'!BA16</f>
        <v>22</v>
      </c>
      <c r="D16" s="636">
        <f>'3_Levels 1&amp;2'!AM16+'3_Levels 1&amp;2'!AU16</f>
        <v>8149.6492702921842</v>
      </c>
      <c r="E16" s="637">
        <f t="shared" si="7"/>
        <v>179292.28394642804</v>
      </c>
      <c r="F16" s="637">
        <v>608.04000000000008</v>
      </c>
      <c r="G16" s="637">
        <f t="shared" si="8"/>
        <v>13376.880000000001</v>
      </c>
      <c r="H16" s="638">
        <f t="shared" si="9"/>
        <v>192669</v>
      </c>
      <c r="I16" s="341"/>
      <c r="J16" s="341"/>
      <c r="K16" s="345">
        <f t="shared" si="4"/>
        <v>0</v>
      </c>
      <c r="L16" s="638">
        <f t="shared" si="5"/>
        <v>192669</v>
      </c>
      <c r="M16" s="636"/>
      <c r="N16" s="344">
        <f t="shared" si="10"/>
        <v>192669</v>
      </c>
      <c r="O16" s="347"/>
      <c r="P16" s="341">
        <f t="shared" si="11"/>
        <v>192669</v>
      </c>
      <c r="Q16" s="348">
        <f t="shared" si="12"/>
        <v>16056</v>
      </c>
      <c r="R16" s="344">
        <f t="shared" si="6"/>
        <v>192669</v>
      </c>
    </row>
    <row r="17" spans="1:18" ht="15.6" customHeight="1" x14ac:dyDescent="0.2">
      <c r="A17" s="624">
        <v>11</v>
      </c>
      <c r="B17" s="307" t="s">
        <v>16</v>
      </c>
      <c r="C17" s="625">
        <f>'8_2.1.18 SIS'!BA17</f>
        <v>1</v>
      </c>
      <c r="D17" s="626">
        <f>'3_Levels 1&amp;2'!AM17+'3_Levels 1&amp;2'!AU17</f>
        <v>10465.279683744466</v>
      </c>
      <c r="E17" s="627">
        <f t="shared" si="7"/>
        <v>10465.279683744466</v>
      </c>
      <c r="F17" s="627">
        <v>706.55</v>
      </c>
      <c r="G17" s="627">
        <f t="shared" si="8"/>
        <v>706.55</v>
      </c>
      <c r="H17" s="628">
        <f t="shared" si="9"/>
        <v>11172</v>
      </c>
      <c r="I17" s="309"/>
      <c r="J17" s="309"/>
      <c r="K17" s="313">
        <f t="shared" si="4"/>
        <v>0</v>
      </c>
      <c r="L17" s="628">
        <f t="shared" si="5"/>
        <v>11172</v>
      </c>
      <c r="M17" s="626"/>
      <c r="N17" s="312">
        <f t="shared" si="10"/>
        <v>11172</v>
      </c>
      <c r="O17" s="309"/>
      <c r="P17" s="309">
        <f t="shared" si="11"/>
        <v>11172</v>
      </c>
      <c r="Q17" s="312">
        <f t="shared" si="12"/>
        <v>931</v>
      </c>
      <c r="R17" s="314">
        <f t="shared" si="6"/>
        <v>11172</v>
      </c>
    </row>
    <row r="18" spans="1:18" ht="15.6" customHeight="1" x14ac:dyDescent="0.2">
      <c r="A18" s="629">
        <v>12</v>
      </c>
      <c r="B18" s="325" t="s">
        <v>17</v>
      </c>
      <c r="C18" s="630">
        <f>'8_2.1.18 SIS'!BA18</f>
        <v>1</v>
      </c>
      <c r="D18" s="631">
        <f>'3_Levels 1&amp;2'!AM18+'3_Levels 1&amp;2'!AU18</f>
        <v>8295.3512139605464</v>
      </c>
      <c r="E18" s="632">
        <f t="shared" si="7"/>
        <v>8295.3512139605464</v>
      </c>
      <c r="F18" s="632">
        <v>1063.31</v>
      </c>
      <c r="G18" s="632">
        <f t="shared" si="8"/>
        <v>1063.31</v>
      </c>
      <c r="H18" s="633">
        <f t="shared" si="9"/>
        <v>9359</v>
      </c>
      <c r="I18" s="327"/>
      <c r="J18" s="327"/>
      <c r="K18" s="331">
        <f t="shared" si="4"/>
        <v>0</v>
      </c>
      <c r="L18" s="633">
        <f t="shared" si="5"/>
        <v>9359</v>
      </c>
      <c r="M18" s="631"/>
      <c r="N18" s="330">
        <f t="shared" si="10"/>
        <v>9359</v>
      </c>
      <c r="O18" s="327"/>
      <c r="P18" s="327">
        <f t="shared" si="11"/>
        <v>9359</v>
      </c>
      <c r="Q18" s="330">
        <f t="shared" si="12"/>
        <v>780</v>
      </c>
      <c r="R18" s="330">
        <f t="shared" si="6"/>
        <v>9359</v>
      </c>
    </row>
    <row r="19" spans="1:18" ht="15.6" customHeight="1" x14ac:dyDescent="0.2">
      <c r="A19" s="629">
        <v>13</v>
      </c>
      <c r="B19" s="325" t="s">
        <v>18</v>
      </c>
      <c r="C19" s="630">
        <f>'8_2.1.18 SIS'!BA19</f>
        <v>0</v>
      </c>
      <c r="D19" s="631">
        <f>'3_Levels 1&amp;2'!AM19+'3_Levels 1&amp;2'!AU19</f>
        <v>9497.8518181818181</v>
      </c>
      <c r="E19" s="632">
        <f t="shared" si="7"/>
        <v>0</v>
      </c>
      <c r="F19" s="632">
        <v>749.43000000000006</v>
      </c>
      <c r="G19" s="632">
        <f t="shared" si="8"/>
        <v>0</v>
      </c>
      <c r="H19" s="633">
        <f t="shared" si="9"/>
        <v>0</v>
      </c>
      <c r="I19" s="327"/>
      <c r="J19" s="327"/>
      <c r="K19" s="331">
        <f t="shared" si="4"/>
        <v>0</v>
      </c>
      <c r="L19" s="633">
        <f t="shared" si="5"/>
        <v>0</v>
      </c>
      <c r="M19" s="631"/>
      <c r="N19" s="330">
        <f t="shared" si="10"/>
        <v>0</v>
      </c>
      <c r="O19" s="327"/>
      <c r="P19" s="327">
        <f t="shared" si="11"/>
        <v>0</v>
      </c>
      <c r="Q19" s="330">
        <f t="shared" si="12"/>
        <v>0</v>
      </c>
      <c r="R19" s="330">
        <f t="shared" si="6"/>
        <v>0</v>
      </c>
    </row>
    <row r="20" spans="1:18" ht="15.6" customHeight="1" x14ac:dyDescent="0.2">
      <c r="A20" s="629">
        <v>14</v>
      </c>
      <c r="B20" s="325" t="s">
        <v>19</v>
      </c>
      <c r="C20" s="630">
        <f>'8_2.1.18 SIS'!BA20</f>
        <v>3</v>
      </c>
      <c r="D20" s="631">
        <f>'3_Levels 1&amp;2'!AM20+'3_Levels 1&amp;2'!AU20</f>
        <v>10135.245254237288</v>
      </c>
      <c r="E20" s="632">
        <f t="shared" si="7"/>
        <v>30405.735762711865</v>
      </c>
      <c r="F20" s="632">
        <v>809.9799999999999</v>
      </c>
      <c r="G20" s="632">
        <f t="shared" si="8"/>
        <v>2429.9399999999996</v>
      </c>
      <c r="H20" s="633">
        <f t="shared" si="9"/>
        <v>32836</v>
      </c>
      <c r="I20" s="327"/>
      <c r="J20" s="327"/>
      <c r="K20" s="331">
        <f t="shared" si="4"/>
        <v>0</v>
      </c>
      <c r="L20" s="633">
        <f t="shared" si="5"/>
        <v>32836</v>
      </c>
      <c r="M20" s="631"/>
      <c r="N20" s="330">
        <f t="shared" si="10"/>
        <v>32836</v>
      </c>
      <c r="O20" s="327"/>
      <c r="P20" s="327">
        <f t="shared" si="11"/>
        <v>32836</v>
      </c>
      <c r="Q20" s="330">
        <f t="shared" si="12"/>
        <v>2736</v>
      </c>
      <c r="R20" s="330">
        <f t="shared" si="6"/>
        <v>32836</v>
      </c>
    </row>
    <row r="21" spans="1:18" ht="15.6" customHeight="1" x14ac:dyDescent="0.2">
      <c r="A21" s="634">
        <v>15</v>
      </c>
      <c r="B21" s="339" t="s">
        <v>20</v>
      </c>
      <c r="C21" s="635">
        <f>'8_2.1.18 SIS'!BA21</f>
        <v>2</v>
      </c>
      <c r="D21" s="636">
        <f>'3_Levels 1&amp;2'!AM21+'3_Levels 1&amp;2'!AU21</f>
        <v>9109.7575932578075</v>
      </c>
      <c r="E21" s="637">
        <f t="shared" si="7"/>
        <v>18219.515186515615</v>
      </c>
      <c r="F21" s="637">
        <v>553.79999999999995</v>
      </c>
      <c r="G21" s="637">
        <f t="shared" si="8"/>
        <v>1107.5999999999999</v>
      </c>
      <c r="H21" s="638">
        <f t="shared" si="9"/>
        <v>19327</v>
      </c>
      <c r="I21" s="341"/>
      <c r="J21" s="341"/>
      <c r="K21" s="345">
        <f t="shared" si="4"/>
        <v>0</v>
      </c>
      <c r="L21" s="638">
        <f t="shared" si="5"/>
        <v>19327</v>
      </c>
      <c r="M21" s="636"/>
      <c r="N21" s="344">
        <f t="shared" si="10"/>
        <v>19327</v>
      </c>
      <c r="O21" s="347"/>
      <c r="P21" s="341">
        <f t="shared" si="11"/>
        <v>19327</v>
      </c>
      <c r="Q21" s="348">
        <f t="shared" si="12"/>
        <v>1611</v>
      </c>
      <c r="R21" s="344">
        <f t="shared" si="6"/>
        <v>19327</v>
      </c>
    </row>
    <row r="22" spans="1:18" ht="15.6" customHeight="1" x14ac:dyDescent="0.2">
      <c r="A22" s="624">
        <v>16</v>
      </c>
      <c r="B22" s="307" t="s">
        <v>21</v>
      </c>
      <c r="C22" s="625">
        <f>'8_2.1.18 SIS'!BA22</f>
        <v>6</v>
      </c>
      <c r="D22" s="626">
        <f>'3_Levels 1&amp;2'!AM22+'3_Levels 1&amp;2'!AU22</f>
        <v>7629.7369265123834</v>
      </c>
      <c r="E22" s="627">
        <f t="shared" si="7"/>
        <v>45778.421559074297</v>
      </c>
      <c r="F22" s="627">
        <v>686.73</v>
      </c>
      <c r="G22" s="627">
        <f t="shared" si="8"/>
        <v>4120.38</v>
      </c>
      <c r="H22" s="628">
        <f t="shared" si="9"/>
        <v>49899</v>
      </c>
      <c r="I22" s="309"/>
      <c r="J22" s="309"/>
      <c r="K22" s="313">
        <f t="shared" si="4"/>
        <v>0</v>
      </c>
      <c r="L22" s="628">
        <f t="shared" si="5"/>
        <v>49899</v>
      </c>
      <c r="M22" s="626"/>
      <c r="N22" s="312">
        <f t="shared" si="10"/>
        <v>49899</v>
      </c>
      <c r="O22" s="309"/>
      <c r="P22" s="309">
        <f t="shared" si="11"/>
        <v>49899</v>
      </c>
      <c r="Q22" s="312">
        <f t="shared" si="12"/>
        <v>4158</v>
      </c>
      <c r="R22" s="314">
        <f t="shared" si="6"/>
        <v>49899</v>
      </c>
    </row>
    <row r="23" spans="1:18" ht="15.6" customHeight="1" x14ac:dyDescent="0.2">
      <c r="A23" s="629">
        <v>17</v>
      </c>
      <c r="B23" s="325" t="s">
        <v>22</v>
      </c>
      <c r="C23" s="630">
        <f>'8_2.1.18 SIS'!BA23</f>
        <v>26</v>
      </c>
      <c r="D23" s="631">
        <f>'3_Levels 1&amp;2'!AM23+'3_Levels 1&amp;2'!AU23</f>
        <v>7899.6304917587395</v>
      </c>
      <c r="E23" s="632">
        <f t="shared" si="7"/>
        <v>205390.39278572722</v>
      </c>
      <c r="F23" s="632">
        <v>801.47762416806802</v>
      </c>
      <c r="G23" s="632">
        <f t="shared" si="8"/>
        <v>20838.41822836977</v>
      </c>
      <c r="H23" s="633">
        <f t="shared" si="9"/>
        <v>226229</v>
      </c>
      <c r="I23" s="327"/>
      <c r="J23" s="327"/>
      <c r="K23" s="331">
        <f t="shared" si="4"/>
        <v>0</v>
      </c>
      <c r="L23" s="633">
        <f t="shared" si="5"/>
        <v>226229</v>
      </c>
      <c r="M23" s="631"/>
      <c r="N23" s="330">
        <f t="shared" si="10"/>
        <v>226229</v>
      </c>
      <c r="O23" s="327"/>
      <c r="P23" s="327">
        <f t="shared" si="11"/>
        <v>226229</v>
      </c>
      <c r="Q23" s="330">
        <f t="shared" si="12"/>
        <v>18852</v>
      </c>
      <c r="R23" s="330">
        <f t="shared" si="6"/>
        <v>226229</v>
      </c>
    </row>
    <row r="24" spans="1:18" ht="15.6" customHeight="1" x14ac:dyDescent="0.2">
      <c r="A24" s="629">
        <v>18</v>
      </c>
      <c r="B24" s="325" t="s">
        <v>23</v>
      </c>
      <c r="C24" s="630">
        <f>'8_2.1.18 SIS'!BA24</f>
        <v>1</v>
      </c>
      <c r="D24" s="631">
        <f>'3_Levels 1&amp;2'!AM24+'3_Levels 1&amp;2'!AU24</f>
        <v>8973.4894818652847</v>
      </c>
      <c r="E24" s="632">
        <f t="shared" si="7"/>
        <v>8973.4894818652847</v>
      </c>
      <c r="F24" s="632">
        <v>845.94999999999993</v>
      </c>
      <c r="G24" s="632">
        <f t="shared" si="8"/>
        <v>845.94999999999993</v>
      </c>
      <c r="H24" s="633">
        <f t="shared" si="9"/>
        <v>9819</v>
      </c>
      <c r="I24" s="327"/>
      <c r="J24" s="327"/>
      <c r="K24" s="331">
        <f t="shared" si="4"/>
        <v>0</v>
      </c>
      <c r="L24" s="633">
        <f t="shared" si="5"/>
        <v>9819</v>
      </c>
      <c r="M24" s="631"/>
      <c r="N24" s="330">
        <f t="shared" si="10"/>
        <v>9819</v>
      </c>
      <c r="O24" s="327"/>
      <c r="P24" s="327">
        <f t="shared" si="11"/>
        <v>9819</v>
      </c>
      <c r="Q24" s="330">
        <f t="shared" si="12"/>
        <v>818</v>
      </c>
      <c r="R24" s="330">
        <f t="shared" si="6"/>
        <v>9819</v>
      </c>
    </row>
    <row r="25" spans="1:18" ht="15.6" customHeight="1" x14ac:dyDescent="0.2">
      <c r="A25" s="629">
        <v>19</v>
      </c>
      <c r="B25" s="325" t="s">
        <v>24</v>
      </c>
      <c r="C25" s="630">
        <f>'8_2.1.18 SIS'!BA25</f>
        <v>0</v>
      </c>
      <c r="D25" s="631">
        <f>'3_Levels 1&amp;2'!AM25+'3_Levels 1&amp;2'!AU25</f>
        <v>8447.4470752235666</v>
      </c>
      <c r="E25" s="632">
        <f t="shared" si="7"/>
        <v>0</v>
      </c>
      <c r="F25" s="632">
        <v>905.43</v>
      </c>
      <c r="G25" s="632">
        <f t="shared" si="8"/>
        <v>0</v>
      </c>
      <c r="H25" s="633">
        <f t="shared" si="9"/>
        <v>0</v>
      </c>
      <c r="I25" s="327"/>
      <c r="J25" s="327"/>
      <c r="K25" s="331">
        <f t="shared" si="4"/>
        <v>0</v>
      </c>
      <c r="L25" s="633">
        <f t="shared" si="5"/>
        <v>0</v>
      </c>
      <c r="M25" s="631"/>
      <c r="N25" s="330">
        <f t="shared" si="10"/>
        <v>0</v>
      </c>
      <c r="O25" s="327"/>
      <c r="P25" s="327">
        <f t="shared" si="11"/>
        <v>0</v>
      </c>
      <c r="Q25" s="330">
        <f t="shared" si="12"/>
        <v>0</v>
      </c>
      <c r="R25" s="330">
        <f t="shared" si="6"/>
        <v>0</v>
      </c>
    </row>
    <row r="26" spans="1:18" ht="15.6" customHeight="1" x14ac:dyDescent="0.2">
      <c r="A26" s="634">
        <v>20</v>
      </c>
      <c r="B26" s="339" t="s">
        <v>25</v>
      </c>
      <c r="C26" s="635">
        <f>'8_2.1.18 SIS'!BA26</f>
        <v>2</v>
      </c>
      <c r="D26" s="636">
        <f>'3_Levels 1&amp;2'!AM26+'3_Levels 1&amp;2'!AU26</f>
        <v>8344.7992993185399</v>
      </c>
      <c r="E26" s="637">
        <f t="shared" si="7"/>
        <v>16689.59859863708</v>
      </c>
      <c r="F26" s="637">
        <v>586.16999999999996</v>
      </c>
      <c r="G26" s="637">
        <f t="shared" si="8"/>
        <v>1172.3399999999999</v>
      </c>
      <c r="H26" s="638">
        <f t="shared" si="9"/>
        <v>17862</v>
      </c>
      <c r="I26" s="341"/>
      <c r="J26" s="341"/>
      <c r="K26" s="345">
        <f t="shared" si="4"/>
        <v>0</v>
      </c>
      <c r="L26" s="638">
        <f t="shared" si="5"/>
        <v>17862</v>
      </c>
      <c r="M26" s="636"/>
      <c r="N26" s="344">
        <f t="shared" si="10"/>
        <v>17862</v>
      </c>
      <c r="O26" s="347"/>
      <c r="P26" s="341">
        <f t="shared" si="11"/>
        <v>17862</v>
      </c>
      <c r="Q26" s="348">
        <f t="shared" si="12"/>
        <v>1489</v>
      </c>
      <c r="R26" s="344">
        <f t="shared" si="6"/>
        <v>17862</v>
      </c>
    </row>
    <row r="27" spans="1:18" ht="15.6" customHeight="1" x14ac:dyDescent="0.2">
      <c r="A27" s="624">
        <v>21</v>
      </c>
      <c r="B27" s="307" t="s">
        <v>26</v>
      </c>
      <c r="C27" s="625">
        <f>'8_2.1.18 SIS'!BA27</f>
        <v>1</v>
      </c>
      <c r="D27" s="626">
        <f>'3_Levels 1&amp;2'!AM27+'3_Levels 1&amp;2'!AU27</f>
        <v>8888.7710980917309</v>
      </c>
      <c r="E27" s="627">
        <f t="shared" si="7"/>
        <v>8888.7710980917309</v>
      </c>
      <c r="F27" s="627">
        <v>610.35</v>
      </c>
      <c r="G27" s="627">
        <f t="shared" si="8"/>
        <v>610.35</v>
      </c>
      <c r="H27" s="628">
        <f t="shared" si="9"/>
        <v>9499</v>
      </c>
      <c r="I27" s="309"/>
      <c r="J27" s="309"/>
      <c r="K27" s="313">
        <f t="shared" si="4"/>
        <v>0</v>
      </c>
      <c r="L27" s="628">
        <f t="shared" si="5"/>
        <v>9499</v>
      </c>
      <c r="M27" s="626"/>
      <c r="N27" s="312">
        <f t="shared" si="10"/>
        <v>9499</v>
      </c>
      <c r="O27" s="309"/>
      <c r="P27" s="309">
        <f t="shared" si="11"/>
        <v>9499</v>
      </c>
      <c r="Q27" s="312">
        <f t="shared" si="12"/>
        <v>792</v>
      </c>
      <c r="R27" s="314">
        <f t="shared" si="6"/>
        <v>9499</v>
      </c>
    </row>
    <row r="28" spans="1:18" ht="15.6" customHeight="1" x14ac:dyDescent="0.2">
      <c r="A28" s="629">
        <v>22</v>
      </c>
      <c r="B28" s="325" t="s">
        <v>27</v>
      </c>
      <c r="C28" s="630">
        <f>'8_2.1.18 SIS'!BA28</f>
        <v>3</v>
      </c>
      <c r="D28" s="631">
        <f>'3_Levels 1&amp;2'!AM28+'3_Levels 1&amp;2'!AU28</f>
        <v>9036.0812145056443</v>
      </c>
      <c r="E28" s="632">
        <f t="shared" si="7"/>
        <v>27108.243643516933</v>
      </c>
      <c r="F28" s="632">
        <v>496.36</v>
      </c>
      <c r="G28" s="632">
        <f t="shared" si="8"/>
        <v>1489.08</v>
      </c>
      <c r="H28" s="633">
        <f t="shared" si="9"/>
        <v>28597</v>
      </c>
      <c r="I28" s="327"/>
      <c r="J28" s="327"/>
      <c r="K28" s="331">
        <f t="shared" si="4"/>
        <v>0</v>
      </c>
      <c r="L28" s="633">
        <f t="shared" si="5"/>
        <v>28597</v>
      </c>
      <c r="M28" s="631"/>
      <c r="N28" s="330">
        <f t="shared" si="10"/>
        <v>28597</v>
      </c>
      <c r="O28" s="327"/>
      <c r="P28" s="327">
        <f t="shared" si="11"/>
        <v>28597</v>
      </c>
      <c r="Q28" s="330">
        <f t="shared" si="12"/>
        <v>2383</v>
      </c>
      <c r="R28" s="330">
        <f t="shared" si="6"/>
        <v>28597</v>
      </c>
    </row>
    <row r="29" spans="1:18" ht="15.6" customHeight="1" x14ac:dyDescent="0.2">
      <c r="A29" s="629">
        <v>23</v>
      </c>
      <c r="B29" s="325" t="s">
        <v>28</v>
      </c>
      <c r="C29" s="630">
        <f>'8_2.1.18 SIS'!BA29</f>
        <v>7</v>
      </c>
      <c r="D29" s="631">
        <f>'3_Levels 1&amp;2'!AM29+'3_Levels 1&amp;2'!AU29</f>
        <v>8834.333221059258</v>
      </c>
      <c r="E29" s="632">
        <f t="shared" si="7"/>
        <v>61840.332547414808</v>
      </c>
      <c r="F29" s="632">
        <v>688.58</v>
      </c>
      <c r="G29" s="632">
        <f t="shared" si="8"/>
        <v>4820.0600000000004</v>
      </c>
      <c r="H29" s="633">
        <f t="shared" si="9"/>
        <v>66660</v>
      </c>
      <c r="I29" s="327"/>
      <c r="J29" s="327"/>
      <c r="K29" s="331">
        <f t="shared" si="4"/>
        <v>0</v>
      </c>
      <c r="L29" s="633">
        <f t="shared" si="5"/>
        <v>66660</v>
      </c>
      <c r="M29" s="631"/>
      <c r="N29" s="330">
        <f t="shared" si="10"/>
        <v>66660</v>
      </c>
      <c r="O29" s="327"/>
      <c r="P29" s="327">
        <f t="shared" si="11"/>
        <v>66660</v>
      </c>
      <c r="Q29" s="330">
        <f t="shared" si="12"/>
        <v>5555</v>
      </c>
      <c r="R29" s="330">
        <f t="shared" si="6"/>
        <v>66660</v>
      </c>
    </row>
    <row r="30" spans="1:18" ht="15.6" customHeight="1" x14ac:dyDescent="0.2">
      <c r="A30" s="629">
        <v>24</v>
      </c>
      <c r="B30" s="325" t="s">
        <v>29</v>
      </c>
      <c r="C30" s="630">
        <f>'8_2.1.18 SIS'!BA30</f>
        <v>1</v>
      </c>
      <c r="D30" s="631">
        <f>'3_Levels 1&amp;2'!AM30+'3_Levels 1&amp;2'!AU30</f>
        <v>8135.3656733828211</v>
      </c>
      <c r="E30" s="632">
        <f t="shared" si="7"/>
        <v>8135.3656733828211</v>
      </c>
      <c r="F30" s="632">
        <v>854.24999999999989</v>
      </c>
      <c r="G30" s="632">
        <f t="shared" si="8"/>
        <v>854.24999999999989</v>
      </c>
      <c r="H30" s="633">
        <f t="shared" si="9"/>
        <v>8990</v>
      </c>
      <c r="I30" s="327"/>
      <c r="J30" s="327"/>
      <c r="K30" s="331">
        <f t="shared" si="4"/>
        <v>0</v>
      </c>
      <c r="L30" s="633">
        <f t="shared" si="5"/>
        <v>8990</v>
      </c>
      <c r="M30" s="631"/>
      <c r="N30" s="330">
        <f t="shared" si="10"/>
        <v>8990</v>
      </c>
      <c r="O30" s="327"/>
      <c r="P30" s="327">
        <f t="shared" si="11"/>
        <v>8990</v>
      </c>
      <c r="Q30" s="330">
        <f t="shared" si="12"/>
        <v>749</v>
      </c>
      <c r="R30" s="330">
        <f t="shared" si="6"/>
        <v>8990</v>
      </c>
    </row>
    <row r="31" spans="1:18" ht="15.6" customHeight="1" x14ac:dyDescent="0.2">
      <c r="A31" s="634">
        <v>25</v>
      </c>
      <c r="B31" s="339" t="s">
        <v>30</v>
      </c>
      <c r="C31" s="635">
        <f>'8_2.1.18 SIS'!BA31</f>
        <v>3</v>
      </c>
      <c r="D31" s="636">
        <f>'3_Levels 1&amp;2'!AM31+'3_Levels 1&amp;2'!AU31</f>
        <v>8848.2350134048247</v>
      </c>
      <c r="E31" s="637">
        <f t="shared" si="7"/>
        <v>26544.705040214474</v>
      </c>
      <c r="F31" s="637">
        <v>653.73</v>
      </c>
      <c r="G31" s="637">
        <f t="shared" si="8"/>
        <v>1961.19</v>
      </c>
      <c r="H31" s="638">
        <f t="shared" si="9"/>
        <v>28506</v>
      </c>
      <c r="I31" s="341"/>
      <c r="J31" s="341"/>
      <c r="K31" s="345">
        <f t="shared" si="4"/>
        <v>0</v>
      </c>
      <c r="L31" s="638">
        <f t="shared" si="5"/>
        <v>28506</v>
      </c>
      <c r="M31" s="636"/>
      <c r="N31" s="344">
        <f t="shared" si="10"/>
        <v>28506</v>
      </c>
      <c r="O31" s="347"/>
      <c r="P31" s="341">
        <f t="shared" si="11"/>
        <v>28506</v>
      </c>
      <c r="Q31" s="348">
        <f t="shared" si="12"/>
        <v>2376</v>
      </c>
      <c r="R31" s="344">
        <f t="shared" si="6"/>
        <v>28506</v>
      </c>
    </row>
    <row r="32" spans="1:18" ht="15.6" customHeight="1" x14ac:dyDescent="0.2">
      <c r="A32" s="624">
        <v>26</v>
      </c>
      <c r="B32" s="307" t="s">
        <v>31</v>
      </c>
      <c r="C32" s="625">
        <f>'8_2.1.18 SIS'!BA32</f>
        <v>8</v>
      </c>
      <c r="D32" s="626">
        <f>'3_Levels 1&amp;2'!AM32+'3_Levels 1&amp;2'!AU32</f>
        <v>8356.8264776333308</v>
      </c>
      <c r="E32" s="627">
        <f t="shared" si="7"/>
        <v>66854.611821066646</v>
      </c>
      <c r="F32" s="627">
        <v>836.83</v>
      </c>
      <c r="G32" s="627">
        <f t="shared" si="8"/>
        <v>6694.64</v>
      </c>
      <c r="H32" s="628">
        <f t="shared" si="9"/>
        <v>73549</v>
      </c>
      <c r="I32" s="309"/>
      <c r="J32" s="309"/>
      <c r="K32" s="313">
        <f t="shared" si="4"/>
        <v>0</v>
      </c>
      <c r="L32" s="628">
        <f t="shared" si="5"/>
        <v>73549</v>
      </c>
      <c r="M32" s="626"/>
      <c r="N32" s="312">
        <f t="shared" si="10"/>
        <v>73549</v>
      </c>
      <c r="O32" s="309"/>
      <c r="P32" s="309">
        <f t="shared" si="11"/>
        <v>73549</v>
      </c>
      <c r="Q32" s="312">
        <f t="shared" si="12"/>
        <v>6129</v>
      </c>
      <c r="R32" s="314">
        <f t="shared" si="6"/>
        <v>73549</v>
      </c>
    </row>
    <row r="33" spans="1:18" ht="15.6" customHeight="1" x14ac:dyDescent="0.2">
      <c r="A33" s="629">
        <v>27</v>
      </c>
      <c r="B33" s="325" t="s">
        <v>32</v>
      </c>
      <c r="C33" s="630">
        <f>'8_2.1.18 SIS'!BA33</f>
        <v>4</v>
      </c>
      <c r="D33" s="631">
        <f>'3_Levels 1&amp;2'!AM33+'3_Levels 1&amp;2'!AU33</f>
        <v>9098.7491406387853</v>
      </c>
      <c r="E33" s="632">
        <f t="shared" si="7"/>
        <v>36394.996562555141</v>
      </c>
      <c r="F33" s="632">
        <v>693.06</v>
      </c>
      <c r="G33" s="632">
        <f t="shared" si="8"/>
        <v>2772.24</v>
      </c>
      <c r="H33" s="633">
        <f t="shared" si="9"/>
        <v>39167</v>
      </c>
      <c r="I33" s="327"/>
      <c r="J33" s="327"/>
      <c r="K33" s="331">
        <f t="shared" si="4"/>
        <v>0</v>
      </c>
      <c r="L33" s="633">
        <f t="shared" si="5"/>
        <v>39167</v>
      </c>
      <c r="M33" s="631"/>
      <c r="N33" s="330">
        <f t="shared" si="10"/>
        <v>39167</v>
      </c>
      <c r="O33" s="327"/>
      <c r="P33" s="327">
        <f t="shared" si="11"/>
        <v>39167</v>
      </c>
      <c r="Q33" s="330">
        <f t="shared" si="12"/>
        <v>3264</v>
      </c>
      <c r="R33" s="330">
        <f t="shared" si="6"/>
        <v>39167</v>
      </c>
    </row>
    <row r="34" spans="1:18" ht="15.6" customHeight="1" x14ac:dyDescent="0.2">
      <c r="A34" s="629">
        <v>28</v>
      </c>
      <c r="B34" s="325" t="s">
        <v>33</v>
      </c>
      <c r="C34" s="630">
        <f>'8_2.1.18 SIS'!BA34</f>
        <v>11</v>
      </c>
      <c r="D34" s="631">
        <f>'3_Levels 1&amp;2'!AM34+'3_Levels 1&amp;2'!AU34</f>
        <v>7668.1229243718517</v>
      </c>
      <c r="E34" s="632">
        <f t="shared" si="7"/>
        <v>84349.352168090365</v>
      </c>
      <c r="F34" s="632">
        <v>694.4</v>
      </c>
      <c r="G34" s="632">
        <f t="shared" si="8"/>
        <v>7638.4</v>
      </c>
      <c r="H34" s="633">
        <f t="shared" si="9"/>
        <v>91988</v>
      </c>
      <c r="I34" s="327"/>
      <c r="J34" s="327"/>
      <c r="K34" s="331">
        <f t="shared" si="4"/>
        <v>0</v>
      </c>
      <c r="L34" s="633">
        <f t="shared" si="5"/>
        <v>91988</v>
      </c>
      <c r="M34" s="631"/>
      <c r="N34" s="330">
        <f t="shared" si="10"/>
        <v>91988</v>
      </c>
      <c r="O34" s="327"/>
      <c r="P34" s="327">
        <f t="shared" si="11"/>
        <v>91988</v>
      </c>
      <c r="Q34" s="330">
        <f t="shared" si="12"/>
        <v>7666</v>
      </c>
      <c r="R34" s="330">
        <f t="shared" si="6"/>
        <v>91988</v>
      </c>
    </row>
    <row r="35" spans="1:18" ht="15.6" customHeight="1" x14ac:dyDescent="0.2">
      <c r="A35" s="629">
        <v>29</v>
      </c>
      <c r="B35" s="325" t="s">
        <v>34</v>
      </c>
      <c r="C35" s="630">
        <f>'8_2.1.18 SIS'!BA35</f>
        <v>9</v>
      </c>
      <c r="D35" s="631">
        <f>'3_Levels 1&amp;2'!AM35+'3_Levels 1&amp;2'!AU35</f>
        <v>7902.1293120638093</v>
      </c>
      <c r="E35" s="632">
        <f t="shared" si="7"/>
        <v>71119.163808574289</v>
      </c>
      <c r="F35" s="632">
        <v>754.94999999999993</v>
      </c>
      <c r="G35" s="632">
        <f t="shared" si="8"/>
        <v>6794.5499999999993</v>
      </c>
      <c r="H35" s="633">
        <f t="shared" si="9"/>
        <v>77914</v>
      </c>
      <c r="I35" s="327"/>
      <c r="J35" s="327"/>
      <c r="K35" s="331">
        <f t="shared" si="4"/>
        <v>0</v>
      </c>
      <c r="L35" s="633">
        <f t="shared" si="5"/>
        <v>77914</v>
      </c>
      <c r="M35" s="631"/>
      <c r="N35" s="330">
        <f t="shared" si="10"/>
        <v>77914</v>
      </c>
      <c r="O35" s="327"/>
      <c r="P35" s="327">
        <f t="shared" si="11"/>
        <v>77914</v>
      </c>
      <c r="Q35" s="330">
        <f t="shared" si="12"/>
        <v>6493</v>
      </c>
      <c r="R35" s="330">
        <f t="shared" si="6"/>
        <v>77914</v>
      </c>
    </row>
    <row r="36" spans="1:18" ht="15.6" customHeight="1" x14ac:dyDescent="0.2">
      <c r="A36" s="634">
        <v>30</v>
      </c>
      <c r="B36" s="339" t="s">
        <v>35</v>
      </c>
      <c r="C36" s="635">
        <f>'8_2.1.18 SIS'!BA36</f>
        <v>0</v>
      </c>
      <c r="D36" s="636">
        <f>'3_Levels 1&amp;2'!AM36+'3_Levels 1&amp;2'!AU36</f>
        <v>9339.7739392728727</v>
      </c>
      <c r="E36" s="637">
        <f t="shared" si="7"/>
        <v>0</v>
      </c>
      <c r="F36" s="637">
        <v>727.17</v>
      </c>
      <c r="G36" s="637">
        <f t="shared" si="8"/>
        <v>0</v>
      </c>
      <c r="H36" s="638">
        <f t="shared" si="9"/>
        <v>0</v>
      </c>
      <c r="I36" s="341"/>
      <c r="J36" s="341"/>
      <c r="K36" s="345">
        <f t="shared" si="4"/>
        <v>0</v>
      </c>
      <c r="L36" s="638">
        <f t="shared" si="5"/>
        <v>0</v>
      </c>
      <c r="M36" s="636"/>
      <c r="N36" s="344">
        <f t="shared" si="10"/>
        <v>0</v>
      </c>
      <c r="O36" s="347"/>
      <c r="P36" s="341">
        <f t="shared" si="11"/>
        <v>0</v>
      </c>
      <c r="Q36" s="348">
        <f t="shared" si="12"/>
        <v>0</v>
      </c>
      <c r="R36" s="344">
        <f t="shared" si="6"/>
        <v>0</v>
      </c>
    </row>
    <row r="37" spans="1:18" ht="15.6" customHeight="1" x14ac:dyDescent="0.2">
      <c r="A37" s="624">
        <v>31</v>
      </c>
      <c r="B37" s="307" t="s">
        <v>36</v>
      </c>
      <c r="C37" s="625">
        <f>'8_2.1.18 SIS'!BA37</f>
        <v>3</v>
      </c>
      <c r="D37" s="626">
        <f>'3_Levels 1&amp;2'!AM37+'3_Levels 1&amp;2'!AU37</f>
        <v>8537.4565604377931</v>
      </c>
      <c r="E37" s="627">
        <f t="shared" si="7"/>
        <v>25612.369681313379</v>
      </c>
      <c r="F37" s="627">
        <v>620.83000000000004</v>
      </c>
      <c r="G37" s="627">
        <f t="shared" si="8"/>
        <v>1862.4900000000002</v>
      </c>
      <c r="H37" s="628">
        <f t="shared" si="9"/>
        <v>27475</v>
      </c>
      <c r="I37" s="309"/>
      <c r="J37" s="309"/>
      <c r="K37" s="313">
        <f t="shared" si="4"/>
        <v>0</v>
      </c>
      <c r="L37" s="628">
        <f t="shared" si="5"/>
        <v>27475</v>
      </c>
      <c r="M37" s="626"/>
      <c r="N37" s="312">
        <f t="shared" si="10"/>
        <v>27475</v>
      </c>
      <c r="O37" s="309"/>
      <c r="P37" s="309">
        <f t="shared" si="11"/>
        <v>27475</v>
      </c>
      <c r="Q37" s="312">
        <f t="shared" si="12"/>
        <v>2290</v>
      </c>
      <c r="R37" s="314">
        <f t="shared" si="6"/>
        <v>27475</v>
      </c>
    </row>
    <row r="38" spans="1:18" ht="15.6" customHeight="1" x14ac:dyDescent="0.2">
      <c r="A38" s="629">
        <v>32</v>
      </c>
      <c r="B38" s="325" t="s">
        <v>37</v>
      </c>
      <c r="C38" s="630">
        <f>'8_2.1.18 SIS'!BA38</f>
        <v>22</v>
      </c>
      <c r="D38" s="631">
        <f>'3_Levels 1&amp;2'!AM38+'3_Levels 1&amp;2'!AU38</f>
        <v>8543.4269162471755</v>
      </c>
      <c r="E38" s="632">
        <f t="shared" si="7"/>
        <v>187955.39215743786</v>
      </c>
      <c r="F38" s="632">
        <v>559.77</v>
      </c>
      <c r="G38" s="632">
        <f t="shared" si="8"/>
        <v>12314.939999999999</v>
      </c>
      <c r="H38" s="633">
        <f t="shared" si="9"/>
        <v>200270</v>
      </c>
      <c r="I38" s="327"/>
      <c r="J38" s="327"/>
      <c r="K38" s="331">
        <f t="shared" si="4"/>
        <v>0</v>
      </c>
      <c r="L38" s="633">
        <f t="shared" si="5"/>
        <v>200270</v>
      </c>
      <c r="M38" s="631"/>
      <c r="N38" s="330">
        <f t="shared" si="10"/>
        <v>200270</v>
      </c>
      <c r="O38" s="327"/>
      <c r="P38" s="327">
        <f t="shared" si="11"/>
        <v>200270</v>
      </c>
      <c r="Q38" s="330">
        <f t="shared" si="12"/>
        <v>16689</v>
      </c>
      <c r="R38" s="330">
        <f t="shared" si="6"/>
        <v>200270</v>
      </c>
    </row>
    <row r="39" spans="1:18" ht="15.6" customHeight="1" x14ac:dyDescent="0.2">
      <c r="A39" s="629">
        <v>33</v>
      </c>
      <c r="B39" s="325" t="s">
        <v>38</v>
      </c>
      <c r="C39" s="630">
        <f>'8_2.1.18 SIS'!BA39</f>
        <v>0</v>
      </c>
      <c r="D39" s="631">
        <f>'3_Levels 1&amp;2'!AM39+'3_Levels 1&amp;2'!AU39</f>
        <v>9398.698493150685</v>
      </c>
      <c r="E39" s="632">
        <f t="shared" si="7"/>
        <v>0</v>
      </c>
      <c r="F39" s="632">
        <v>655.31000000000006</v>
      </c>
      <c r="G39" s="632">
        <f t="shared" si="8"/>
        <v>0</v>
      </c>
      <c r="H39" s="633">
        <f t="shared" si="9"/>
        <v>0</v>
      </c>
      <c r="I39" s="327"/>
      <c r="J39" s="327"/>
      <c r="K39" s="331">
        <f t="shared" ref="K39:K70" si="13">I39+J39</f>
        <v>0</v>
      </c>
      <c r="L39" s="633">
        <f t="shared" si="5"/>
        <v>0</v>
      </c>
      <c r="M39" s="631"/>
      <c r="N39" s="330">
        <f t="shared" si="10"/>
        <v>0</v>
      </c>
      <c r="O39" s="327"/>
      <c r="P39" s="327">
        <f t="shared" si="11"/>
        <v>0</v>
      </c>
      <c r="Q39" s="330">
        <f t="shared" si="12"/>
        <v>0</v>
      </c>
      <c r="R39" s="330">
        <f t="shared" ref="R39:R75" si="14">N39</f>
        <v>0</v>
      </c>
    </row>
    <row r="40" spans="1:18" ht="15.6" customHeight="1" x14ac:dyDescent="0.2">
      <c r="A40" s="629">
        <v>34</v>
      </c>
      <c r="B40" s="325" t="s">
        <v>39</v>
      </c>
      <c r="C40" s="630">
        <f>'8_2.1.18 SIS'!BA40</f>
        <v>0</v>
      </c>
      <c r="D40" s="631">
        <f>'3_Levels 1&amp;2'!AM40+'3_Levels 1&amp;2'!AU40</f>
        <v>9596.7711725379268</v>
      </c>
      <c r="E40" s="632">
        <f t="shared" si="7"/>
        <v>0</v>
      </c>
      <c r="F40" s="632">
        <v>644.11000000000013</v>
      </c>
      <c r="G40" s="632">
        <f t="shared" si="8"/>
        <v>0</v>
      </c>
      <c r="H40" s="633">
        <f t="shared" si="9"/>
        <v>0</v>
      </c>
      <c r="I40" s="327"/>
      <c r="J40" s="327"/>
      <c r="K40" s="331">
        <f t="shared" si="13"/>
        <v>0</v>
      </c>
      <c r="L40" s="633">
        <f t="shared" si="5"/>
        <v>0</v>
      </c>
      <c r="M40" s="631"/>
      <c r="N40" s="330">
        <f t="shared" si="10"/>
        <v>0</v>
      </c>
      <c r="O40" s="327"/>
      <c r="P40" s="327">
        <f t="shared" si="11"/>
        <v>0</v>
      </c>
      <c r="Q40" s="330">
        <f t="shared" si="12"/>
        <v>0</v>
      </c>
      <c r="R40" s="330">
        <f t="shared" si="14"/>
        <v>0</v>
      </c>
    </row>
    <row r="41" spans="1:18" ht="15.6" customHeight="1" x14ac:dyDescent="0.2">
      <c r="A41" s="634">
        <v>35</v>
      </c>
      <c r="B41" s="339" t="s">
        <v>40</v>
      </c>
      <c r="C41" s="635">
        <f>'8_2.1.18 SIS'!BA41</f>
        <v>29</v>
      </c>
      <c r="D41" s="636">
        <f>'3_Levels 1&amp;2'!AM41+'3_Levels 1&amp;2'!AU41</f>
        <v>8609.6749638108067</v>
      </c>
      <c r="E41" s="637">
        <f t="shared" si="7"/>
        <v>249680.57395051338</v>
      </c>
      <c r="F41" s="637">
        <v>537.96</v>
      </c>
      <c r="G41" s="637">
        <f t="shared" si="8"/>
        <v>15600.84</v>
      </c>
      <c r="H41" s="638">
        <f t="shared" si="9"/>
        <v>265281</v>
      </c>
      <c r="I41" s="341"/>
      <c r="J41" s="341"/>
      <c r="K41" s="345">
        <f t="shared" si="13"/>
        <v>0</v>
      </c>
      <c r="L41" s="638">
        <f t="shared" si="5"/>
        <v>265281</v>
      </c>
      <c r="M41" s="636"/>
      <c r="N41" s="344">
        <f t="shared" si="10"/>
        <v>265281</v>
      </c>
      <c r="O41" s="347"/>
      <c r="P41" s="341">
        <f t="shared" si="11"/>
        <v>265281</v>
      </c>
      <c r="Q41" s="348">
        <f t="shared" si="12"/>
        <v>22107</v>
      </c>
      <c r="R41" s="344">
        <f t="shared" si="14"/>
        <v>265281</v>
      </c>
    </row>
    <row r="42" spans="1:18" ht="15.6" customHeight="1" x14ac:dyDescent="0.2">
      <c r="A42" s="624">
        <v>36</v>
      </c>
      <c r="B42" s="307" t="s">
        <v>41</v>
      </c>
      <c r="C42" s="625">
        <f>'8_2.1.18 SIS'!BA42</f>
        <v>3</v>
      </c>
      <c r="D42" s="626">
        <f>'3_Levels 1&amp;2'!AM42+'3_Levels 1&amp;2'!AU42</f>
        <v>8208.2794629465534</v>
      </c>
      <c r="E42" s="627">
        <f t="shared" si="7"/>
        <v>24624.83838883966</v>
      </c>
      <c r="F42" s="627">
        <v>746.0335616438357</v>
      </c>
      <c r="G42" s="627">
        <f t="shared" si="8"/>
        <v>2238.1006849315072</v>
      </c>
      <c r="H42" s="628">
        <f t="shared" si="9"/>
        <v>26863</v>
      </c>
      <c r="I42" s="309"/>
      <c r="J42" s="309"/>
      <c r="K42" s="313">
        <f t="shared" si="13"/>
        <v>0</v>
      </c>
      <c r="L42" s="628">
        <f t="shared" si="5"/>
        <v>26863</v>
      </c>
      <c r="M42" s="626"/>
      <c r="N42" s="312">
        <f t="shared" si="10"/>
        <v>26863</v>
      </c>
      <c r="O42" s="309"/>
      <c r="P42" s="309">
        <f t="shared" si="11"/>
        <v>26863</v>
      </c>
      <c r="Q42" s="312">
        <f t="shared" si="12"/>
        <v>2239</v>
      </c>
      <c r="R42" s="314">
        <f t="shared" si="14"/>
        <v>26863</v>
      </c>
    </row>
    <row r="43" spans="1:18" ht="15.6" customHeight="1" x14ac:dyDescent="0.2">
      <c r="A43" s="629">
        <v>37</v>
      </c>
      <c r="B43" s="325" t="s">
        <v>42</v>
      </c>
      <c r="C43" s="630">
        <f>'8_2.1.18 SIS'!BA43</f>
        <v>7</v>
      </c>
      <c r="D43" s="631">
        <f>'3_Levels 1&amp;2'!AM43+'3_Levels 1&amp;2'!AU43</f>
        <v>8771.5733025984919</v>
      </c>
      <c r="E43" s="632">
        <f t="shared" si="7"/>
        <v>61401.013118189439</v>
      </c>
      <c r="F43" s="632">
        <v>653.61</v>
      </c>
      <c r="G43" s="632">
        <f t="shared" si="8"/>
        <v>4575.2700000000004</v>
      </c>
      <c r="H43" s="633">
        <f t="shared" si="9"/>
        <v>65976</v>
      </c>
      <c r="I43" s="327"/>
      <c r="J43" s="327"/>
      <c r="K43" s="331">
        <f t="shared" si="13"/>
        <v>0</v>
      </c>
      <c r="L43" s="633">
        <f t="shared" si="5"/>
        <v>65976</v>
      </c>
      <c r="M43" s="631"/>
      <c r="N43" s="330">
        <f t="shared" si="10"/>
        <v>65976</v>
      </c>
      <c r="O43" s="327"/>
      <c r="P43" s="327">
        <f t="shared" si="11"/>
        <v>65976</v>
      </c>
      <c r="Q43" s="330">
        <f t="shared" si="12"/>
        <v>5498</v>
      </c>
      <c r="R43" s="330">
        <f t="shared" si="14"/>
        <v>65976</v>
      </c>
    </row>
    <row r="44" spans="1:18" ht="15.6" customHeight="1" x14ac:dyDescent="0.2">
      <c r="A44" s="629">
        <v>38</v>
      </c>
      <c r="B44" s="325" t="s">
        <v>43</v>
      </c>
      <c r="C44" s="630">
        <f>'8_2.1.18 SIS'!BA44</f>
        <v>1</v>
      </c>
      <c r="D44" s="631">
        <f>'3_Levels 1&amp;2'!AM44+'3_Levels 1&amp;2'!AU44</f>
        <v>8521.8890848500378</v>
      </c>
      <c r="E44" s="632">
        <f t="shared" si="7"/>
        <v>8521.8890848500378</v>
      </c>
      <c r="F44" s="632">
        <v>829.92000000000007</v>
      </c>
      <c r="G44" s="632">
        <f t="shared" si="8"/>
        <v>829.92000000000007</v>
      </c>
      <c r="H44" s="633">
        <f t="shared" si="9"/>
        <v>9352</v>
      </c>
      <c r="I44" s="327"/>
      <c r="J44" s="327"/>
      <c r="K44" s="331">
        <f t="shared" si="13"/>
        <v>0</v>
      </c>
      <c r="L44" s="633">
        <f t="shared" si="5"/>
        <v>9352</v>
      </c>
      <c r="M44" s="631"/>
      <c r="N44" s="330">
        <f t="shared" si="10"/>
        <v>9352</v>
      </c>
      <c r="O44" s="327"/>
      <c r="P44" s="327">
        <f t="shared" si="11"/>
        <v>9352</v>
      </c>
      <c r="Q44" s="330">
        <f t="shared" si="12"/>
        <v>779</v>
      </c>
      <c r="R44" s="330">
        <f t="shared" si="14"/>
        <v>9352</v>
      </c>
    </row>
    <row r="45" spans="1:18" ht="15.6" customHeight="1" x14ac:dyDescent="0.2">
      <c r="A45" s="629">
        <v>39</v>
      </c>
      <c r="B45" s="325" t="s">
        <v>44</v>
      </c>
      <c r="C45" s="630">
        <f>'8_2.1.18 SIS'!BA45</f>
        <v>2</v>
      </c>
      <c r="D45" s="631">
        <f>'3_Levels 1&amp;2'!AM45+'3_Levels 1&amp;2'!AU45</f>
        <v>8393.5314492753623</v>
      </c>
      <c r="E45" s="632">
        <f t="shared" si="7"/>
        <v>16787.062898550725</v>
      </c>
      <c r="F45" s="632">
        <v>779.65573042776396</v>
      </c>
      <c r="G45" s="632">
        <f t="shared" si="8"/>
        <v>1559.3114608555279</v>
      </c>
      <c r="H45" s="633">
        <f t="shared" si="9"/>
        <v>18346</v>
      </c>
      <c r="I45" s="327"/>
      <c r="J45" s="327"/>
      <c r="K45" s="331">
        <f t="shared" si="13"/>
        <v>0</v>
      </c>
      <c r="L45" s="633">
        <f t="shared" si="5"/>
        <v>18346</v>
      </c>
      <c r="M45" s="631"/>
      <c r="N45" s="330">
        <f t="shared" si="10"/>
        <v>18346</v>
      </c>
      <c r="O45" s="327"/>
      <c r="P45" s="327">
        <f t="shared" si="11"/>
        <v>18346</v>
      </c>
      <c r="Q45" s="330">
        <f t="shared" si="12"/>
        <v>1529</v>
      </c>
      <c r="R45" s="330">
        <f t="shared" si="14"/>
        <v>18346</v>
      </c>
    </row>
    <row r="46" spans="1:18" ht="15.6" customHeight="1" x14ac:dyDescent="0.2">
      <c r="A46" s="634">
        <v>40</v>
      </c>
      <c r="B46" s="339" t="s">
        <v>45</v>
      </c>
      <c r="C46" s="635">
        <f>'8_2.1.18 SIS'!BA46</f>
        <v>6</v>
      </c>
      <c r="D46" s="636">
        <f>'3_Levels 1&amp;2'!AM46+'3_Levels 1&amp;2'!AU46</f>
        <v>8675.751319924575</v>
      </c>
      <c r="E46" s="637">
        <f t="shared" si="7"/>
        <v>52054.507919547454</v>
      </c>
      <c r="F46" s="637">
        <v>700.2700000000001</v>
      </c>
      <c r="G46" s="637">
        <f t="shared" si="8"/>
        <v>4201.6200000000008</v>
      </c>
      <c r="H46" s="638">
        <f t="shared" si="9"/>
        <v>56256</v>
      </c>
      <c r="I46" s="341"/>
      <c r="J46" s="341"/>
      <c r="K46" s="345">
        <f t="shared" si="13"/>
        <v>0</v>
      </c>
      <c r="L46" s="638">
        <f t="shared" si="5"/>
        <v>56256</v>
      </c>
      <c r="M46" s="636"/>
      <c r="N46" s="344">
        <f t="shared" si="10"/>
        <v>56256</v>
      </c>
      <c r="O46" s="347"/>
      <c r="P46" s="341">
        <f t="shared" si="11"/>
        <v>56256</v>
      </c>
      <c r="Q46" s="348">
        <f t="shared" si="12"/>
        <v>4688</v>
      </c>
      <c r="R46" s="344">
        <f t="shared" si="14"/>
        <v>56256</v>
      </c>
    </row>
    <row r="47" spans="1:18" ht="15.6" customHeight="1" x14ac:dyDescent="0.2">
      <c r="A47" s="624">
        <v>41</v>
      </c>
      <c r="B47" s="307" t="s">
        <v>46</v>
      </c>
      <c r="C47" s="625">
        <f>'8_2.1.18 SIS'!BA47</f>
        <v>1</v>
      </c>
      <c r="D47" s="626">
        <f>'3_Levels 1&amp;2'!AM47+'3_Levels 1&amp;2'!AU47</f>
        <v>8630.336645525018</v>
      </c>
      <c r="E47" s="627">
        <f t="shared" si="7"/>
        <v>8630.336645525018</v>
      </c>
      <c r="F47" s="627">
        <v>886.22</v>
      </c>
      <c r="G47" s="627">
        <f t="shared" si="8"/>
        <v>886.22</v>
      </c>
      <c r="H47" s="628">
        <f t="shared" si="9"/>
        <v>9517</v>
      </c>
      <c r="I47" s="309"/>
      <c r="J47" s="309"/>
      <c r="K47" s="313">
        <f t="shared" si="13"/>
        <v>0</v>
      </c>
      <c r="L47" s="628">
        <f t="shared" si="5"/>
        <v>9517</v>
      </c>
      <c r="M47" s="626"/>
      <c r="N47" s="312">
        <f t="shared" si="10"/>
        <v>9517</v>
      </c>
      <c r="O47" s="309"/>
      <c r="P47" s="309">
        <f t="shared" si="11"/>
        <v>9517</v>
      </c>
      <c r="Q47" s="312">
        <f t="shared" si="12"/>
        <v>793</v>
      </c>
      <c r="R47" s="314">
        <f t="shared" si="14"/>
        <v>9517</v>
      </c>
    </row>
    <row r="48" spans="1:18" ht="15.6" customHeight="1" x14ac:dyDescent="0.2">
      <c r="A48" s="629">
        <v>42</v>
      </c>
      <c r="B48" s="325" t="s">
        <v>47</v>
      </c>
      <c r="C48" s="630">
        <f>'8_2.1.18 SIS'!BA48</f>
        <v>1</v>
      </c>
      <c r="D48" s="631">
        <f>'3_Levels 1&amp;2'!AM48+'3_Levels 1&amp;2'!AU48</f>
        <v>9212.2133450580368</v>
      </c>
      <c r="E48" s="632">
        <f t="shared" si="7"/>
        <v>9212.2133450580368</v>
      </c>
      <c r="F48" s="632">
        <v>534.28</v>
      </c>
      <c r="G48" s="632">
        <f t="shared" si="8"/>
        <v>534.28</v>
      </c>
      <c r="H48" s="633">
        <f t="shared" si="9"/>
        <v>9746</v>
      </c>
      <c r="I48" s="327"/>
      <c r="J48" s="327"/>
      <c r="K48" s="331">
        <f t="shared" si="13"/>
        <v>0</v>
      </c>
      <c r="L48" s="633">
        <f t="shared" si="5"/>
        <v>9746</v>
      </c>
      <c r="M48" s="631"/>
      <c r="N48" s="330">
        <f t="shared" si="10"/>
        <v>9746</v>
      </c>
      <c r="O48" s="327"/>
      <c r="P48" s="327">
        <f t="shared" si="11"/>
        <v>9746</v>
      </c>
      <c r="Q48" s="330">
        <f t="shared" si="12"/>
        <v>812</v>
      </c>
      <c r="R48" s="330">
        <f t="shared" si="14"/>
        <v>9746</v>
      </c>
    </row>
    <row r="49" spans="1:18" ht="15.6" customHeight="1" x14ac:dyDescent="0.2">
      <c r="A49" s="629">
        <v>43</v>
      </c>
      <c r="B49" s="325" t="s">
        <v>48</v>
      </c>
      <c r="C49" s="630">
        <f>'8_2.1.18 SIS'!BA49</f>
        <v>2</v>
      </c>
      <c r="D49" s="631">
        <f>'3_Levels 1&amp;2'!AM49+'3_Levels 1&amp;2'!AU49</f>
        <v>9523.8089158969378</v>
      </c>
      <c r="E49" s="632">
        <f t="shared" si="7"/>
        <v>19047.617831793876</v>
      </c>
      <c r="F49" s="632">
        <v>574.6099999999999</v>
      </c>
      <c r="G49" s="632">
        <f t="shared" si="8"/>
        <v>1149.2199999999998</v>
      </c>
      <c r="H49" s="633">
        <f t="shared" si="9"/>
        <v>20197</v>
      </c>
      <c r="I49" s="327"/>
      <c r="J49" s="327"/>
      <c r="K49" s="331">
        <f t="shared" si="13"/>
        <v>0</v>
      </c>
      <c r="L49" s="633">
        <f t="shared" si="5"/>
        <v>20197</v>
      </c>
      <c r="M49" s="631"/>
      <c r="N49" s="330">
        <f t="shared" si="10"/>
        <v>20197</v>
      </c>
      <c r="O49" s="327"/>
      <c r="P49" s="327">
        <f t="shared" si="11"/>
        <v>20197</v>
      </c>
      <c r="Q49" s="330">
        <f t="shared" si="12"/>
        <v>1683</v>
      </c>
      <c r="R49" s="330">
        <f t="shared" si="14"/>
        <v>20197</v>
      </c>
    </row>
    <row r="50" spans="1:18" ht="15.6" customHeight="1" x14ac:dyDescent="0.2">
      <c r="A50" s="629">
        <v>44</v>
      </c>
      <c r="B50" s="325" t="s">
        <v>49</v>
      </c>
      <c r="C50" s="630">
        <f>'8_2.1.18 SIS'!BA50</f>
        <v>1</v>
      </c>
      <c r="D50" s="631">
        <f>'3_Levels 1&amp;2'!AM50+'3_Levels 1&amp;2'!AU50</f>
        <v>8602.7525946317965</v>
      </c>
      <c r="E50" s="632">
        <f t="shared" si="7"/>
        <v>8602.7525946317965</v>
      </c>
      <c r="F50" s="632">
        <v>663.16000000000008</v>
      </c>
      <c r="G50" s="632">
        <f t="shared" si="8"/>
        <v>663.16000000000008</v>
      </c>
      <c r="H50" s="633">
        <f t="shared" si="9"/>
        <v>9266</v>
      </c>
      <c r="I50" s="327"/>
      <c r="J50" s="327"/>
      <c r="K50" s="331">
        <f t="shared" si="13"/>
        <v>0</v>
      </c>
      <c r="L50" s="633">
        <f t="shared" si="5"/>
        <v>9266</v>
      </c>
      <c r="M50" s="631"/>
      <c r="N50" s="330">
        <f t="shared" si="10"/>
        <v>9266</v>
      </c>
      <c r="O50" s="327"/>
      <c r="P50" s="327">
        <f t="shared" si="11"/>
        <v>9266</v>
      </c>
      <c r="Q50" s="330">
        <f t="shared" si="12"/>
        <v>772</v>
      </c>
      <c r="R50" s="330">
        <f t="shared" si="14"/>
        <v>9266</v>
      </c>
    </row>
    <row r="51" spans="1:18" ht="15.6" customHeight="1" x14ac:dyDescent="0.2">
      <c r="A51" s="634">
        <v>45</v>
      </c>
      <c r="B51" s="339" t="s">
        <v>50</v>
      </c>
      <c r="C51" s="635">
        <f>'8_2.1.18 SIS'!BA51</f>
        <v>1</v>
      </c>
      <c r="D51" s="636">
        <f>'3_Levels 1&amp;2'!AM51+'3_Levels 1&amp;2'!AU51</f>
        <v>7664.8813228482177</v>
      </c>
      <c r="E51" s="637">
        <f t="shared" si="7"/>
        <v>7664.8813228482177</v>
      </c>
      <c r="F51" s="637">
        <v>753.96000000000015</v>
      </c>
      <c r="G51" s="637">
        <f t="shared" si="8"/>
        <v>753.96000000000015</v>
      </c>
      <c r="H51" s="638">
        <f t="shared" si="9"/>
        <v>8419</v>
      </c>
      <c r="I51" s="341"/>
      <c r="J51" s="341"/>
      <c r="K51" s="345">
        <f t="shared" si="13"/>
        <v>0</v>
      </c>
      <c r="L51" s="638">
        <f t="shared" si="5"/>
        <v>8419</v>
      </c>
      <c r="M51" s="636"/>
      <c r="N51" s="344">
        <f t="shared" si="10"/>
        <v>8419</v>
      </c>
      <c r="O51" s="347"/>
      <c r="P51" s="341">
        <f t="shared" si="11"/>
        <v>8419</v>
      </c>
      <c r="Q51" s="348">
        <f t="shared" si="12"/>
        <v>702</v>
      </c>
      <c r="R51" s="344">
        <f t="shared" si="14"/>
        <v>8419</v>
      </c>
    </row>
    <row r="52" spans="1:18" ht="15.6" customHeight="1" x14ac:dyDescent="0.2">
      <c r="A52" s="624">
        <v>46</v>
      </c>
      <c r="B52" s="307" t="s">
        <v>51</v>
      </c>
      <c r="C52" s="625">
        <f>'8_2.1.18 SIS'!BA52</f>
        <v>0</v>
      </c>
      <c r="D52" s="626">
        <f>'3_Levels 1&amp;2'!AM52+'3_Levels 1&amp;2'!AU52</f>
        <v>10096.342068965518</v>
      </c>
      <c r="E52" s="627">
        <f t="shared" si="7"/>
        <v>0</v>
      </c>
      <c r="F52" s="627">
        <v>728.06</v>
      </c>
      <c r="G52" s="627">
        <f t="shared" si="8"/>
        <v>0</v>
      </c>
      <c r="H52" s="628">
        <f t="shared" si="9"/>
        <v>0</v>
      </c>
      <c r="I52" s="309"/>
      <c r="J52" s="309"/>
      <c r="K52" s="313">
        <f t="shared" si="13"/>
        <v>0</v>
      </c>
      <c r="L52" s="628">
        <f t="shared" si="5"/>
        <v>0</v>
      </c>
      <c r="M52" s="626"/>
      <c r="N52" s="312">
        <f t="shared" si="10"/>
        <v>0</v>
      </c>
      <c r="O52" s="309"/>
      <c r="P52" s="309">
        <f t="shared" si="11"/>
        <v>0</v>
      </c>
      <c r="Q52" s="312">
        <f t="shared" si="12"/>
        <v>0</v>
      </c>
      <c r="R52" s="314">
        <f t="shared" si="14"/>
        <v>0</v>
      </c>
    </row>
    <row r="53" spans="1:18" ht="15.6" customHeight="1" x14ac:dyDescent="0.2">
      <c r="A53" s="629">
        <v>47</v>
      </c>
      <c r="B53" s="325" t="s">
        <v>52</v>
      </c>
      <c r="C53" s="630">
        <f>'8_2.1.18 SIS'!BA53</f>
        <v>0</v>
      </c>
      <c r="D53" s="631">
        <f>'3_Levels 1&amp;2'!AM53+'3_Levels 1&amp;2'!AU53</f>
        <v>8425.1747325102879</v>
      </c>
      <c r="E53" s="632">
        <f t="shared" si="7"/>
        <v>0</v>
      </c>
      <c r="F53" s="632">
        <v>910.76</v>
      </c>
      <c r="G53" s="632">
        <f t="shared" si="8"/>
        <v>0</v>
      </c>
      <c r="H53" s="633">
        <f t="shared" si="9"/>
        <v>0</v>
      </c>
      <c r="I53" s="327"/>
      <c r="J53" s="327"/>
      <c r="K53" s="331">
        <f t="shared" si="13"/>
        <v>0</v>
      </c>
      <c r="L53" s="633">
        <f t="shared" si="5"/>
        <v>0</v>
      </c>
      <c r="M53" s="631"/>
      <c r="N53" s="330">
        <f t="shared" si="10"/>
        <v>0</v>
      </c>
      <c r="O53" s="327"/>
      <c r="P53" s="327">
        <f t="shared" si="11"/>
        <v>0</v>
      </c>
      <c r="Q53" s="330">
        <f t="shared" si="12"/>
        <v>0</v>
      </c>
      <c r="R53" s="330">
        <f t="shared" si="14"/>
        <v>0</v>
      </c>
    </row>
    <row r="54" spans="1:18" ht="15.6" customHeight="1" x14ac:dyDescent="0.2">
      <c r="A54" s="629">
        <v>48</v>
      </c>
      <c r="B54" s="325" t="s">
        <v>74</v>
      </c>
      <c r="C54" s="630">
        <f>'8_2.1.18 SIS'!BA54</f>
        <v>5</v>
      </c>
      <c r="D54" s="631">
        <f>'3_Levels 1&amp;2'!AM54+'3_Levels 1&amp;2'!AU54</f>
        <v>8781.1231918505946</v>
      </c>
      <c r="E54" s="632">
        <f t="shared" si="7"/>
        <v>43905.615959252973</v>
      </c>
      <c r="F54" s="632">
        <v>871.07</v>
      </c>
      <c r="G54" s="632">
        <f t="shared" si="8"/>
        <v>4355.3500000000004</v>
      </c>
      <c r="H54" s="633">
        <f t="shared" si="9"/>
        <v>48261</v>
      </c>
      <c r="I54" s="327"/>
      <c r="J54" s="327"/>
      <c r="K54" s="331">
        <f t="shared" si="13"/>
        <v>0</v>
      </c>
      <c r="L54" s="633">
        <f t="shared" si="5"/>
        <v>48261</v>
      </c>
      <c r="M54" s="631"/>
      <c r="N54" s="330">
        <f t="shared" si="10"/>
        <v>48261</v>
      </c>
      <c r="O54" s="327"/>
      <c r="P54" s="327">
        <f t="shared" si="11"/>
        <v>48261</v>
      </c>
      <c r="Q54" s="330">
        <f t="shared" si="12"/>
        <v>4022</v>
      </c>
      <c r="R54" s="330">
        <f t="shared" si="14"/>
        <v>48261</v>
      </c>
    </row>
    <row r="55" spans="1:18" ht="15.6" customHeight="1" x14ac:dyDescent="0.2">
      <c r="A55" s="629">
        <v>49</v>
      </c>
      <c r="B55" s="325" t="s">
        <v>53</v>
      </c>
      <c r="C55" s="630">
        <f>'8_2.1.18 SIS'!BA55</f>
        <v>6</v>
      </c>
      <c r="D55" s="631">
        <f>'3_Levels 1&amp;2'!AM55+'3_Levels 1&amp;2'!AU55</f>
        <v>7901.6572993611862</v>
      </c>
      <c r="E55" s="632">
        <f t="shared" si="7"/>
        <v>47409.943796167121</v>
      </c>
      <c r="F55" s="632">
        <v>574.43999999999994</v>
      </c>
      <c r="G55" s="632">
        <f t="shared" si="8"/>
        <v>3446.6399999999994</v>
      </c>
      <c r="H55" s="633">
        <f t="shared" si="9"/>
        <v>50857</v>
      </c>
      <c r="I55" s="327"/>
      <c r="J55" s="327"/>
      <c r="K55" s="331">
        <f t="shared" si="13"/>
        <v>0</v>
      </c>
      <c r="L55" s="633">
        <f t="shared" si="5"/>
        <v>50857</v>
      </c>
      <c r="M55" s="631"/>
      <c r="N55" s="330">
        <f t="shared" si="10"/>
        <v>50857</v>
      </c>
      <c r="O55" s="327"/>
      <c r="P55" s="327">
        <f t="shared" si="11"/>
        <v>50857</v>
      </c>
      <c r="Q55" s="330">
        <f t="shared" si="12"/>
        <v>4238</v>
      </c>
      <c r="R55" s="330">
        <f t="shared" si="14"/>
        <v>50857</v>
      </c>
    </row>
    <row r="56" spans="1:18" ht="15.6" customHeight="1" x14ac:dyDescent="0.2">
      <c r="A56" s="634">
        <v>50</v>
      </c>
      <c r="B56" s="339" t="s">
        <v>54</v>
      </c>
      <c r="C56" s="635">
        <f>'8_2.1.18 SIS'!BA56</f>
        <v>6</v>
      </c>
      <c r="D56" s="636">
        <f>'3_Levels 1&amp;2'!AM56+'3_Levels 1&amp;2'!AU56</f>
        <v>8705.7197149889871</v>
      </c>
      <c r="E56" s="637">
        <f t="shared" si="7"/>
        <v>52234.318289933923</v>
      </c>
      <c r="F56" s="637">
        <v>634.46</v>
      </c>
      <c r="G56" s="637">
        <f t="shared" si="8"/>
        <v>3806.76</v>
      </c>
      <c r="H56" s="638">
        <f t="shared" si="9"/>
        <v>56041</v>
      </c>
      <c r="I56" s="341"/>
      <c r="J56" s="341"/>
      <c r="K56" s="345">
        <f t="shared" si="13"/>
        <v>0</v>
      </c>
      <c r="L56" s="638">
        <f t="shared" si="5"/>
        <v>56041</v>
      </c>
      <c r="M56" s="636"/>
      <c r="N56" s="344">
        <f t="shared" si="10"/>
        <v>56041</v>
      </c>
      <c r="O56" s="347"/>
      <c r="P56" s="341">
        <f t="shared" si="11"/>
        <v>56041</v>
      </c>
      <c r="Q56" s="348">
        <f t="shared" si="12"/>
        <v>4670</v>
      </c>
      <c r="R56" s="344">
        <f t="shared" si="14"/>
        <v>56041</v>
      </c>
    </row>
    <row r="57" spans="1:18" ht="15.6" customHeight="1" x14ac:dyDescent="0.2">
      <c r="A57" s="624">
        <v>51</v>
      </c>
      <c r="B57" s="307" t="s">
        <v>55</v>
      </c>
      <c r="C57" s="625">
        <f>'8_2.1.18 SIS'!BA57</f>
        <v>6</v>
      </c>
      <c r="D57" s="626">
        <f>'3_Levels 1&amp;2'!AM57+'3_Levels 1&amp;2'!AU57</f>
        <v>8837.9145861107754</v>
      </c>
      <c r="E57" s="627">
        <f t="shared" si="7"/>
        <v>53027.487516664653</v>
      </c>
      <c r="F57" s="627">
        <v>706.66</v>
      </c>
      <c r="G57" s="627">
        <f t="shared" si="8"/>
        <v>4239.96</v>
      </c>
      <c r="H57" s="628">
        <f t="shared" si="9"/>
        <v>57267</v>
      </c>
      <c r="I57" s="309"/>
      <c r="J57" s="309"/>
      <c r="K57" s="313">
        <f t="shared" si="13"/>
        <v>0</v>
      </c>
      <c r="L57" s="628">
        <f t="shared" si="5"/>
        <v>57267</v>
      </c>
      <c r="M57" s="626"/>
      <c r="N57" s="312">
        <f t="shared" si="10"/>
        <v>57267</v>
      </c>
      <c r="O57" s="309"/>
      <c r="P57" s="309">
        <f t="shared" si="11"/>
        <v>57267</v>
      </c>
      <c r="Q57" s="312">
        <f t="shared" si="12"/>
        <v>4772</v>
      </c>
      <c r="R57" s="314">
        <f t="shared" si="14"/>
        <v>57267</v>
      </c>
    </row>
    <row r="58" spans="1:18" ht="15.6" customHeight="1" x14ac:dyDescent="0.2">
      <c r="A58" s="629">
        <v>52</v>
      </c>
      <c r="B58" s="325" t="s">
        <v>56</v>
      </c>
      <c r="C58" s="630">
        <f>'8_2.1.18 SIS'!BA58</f>
        <v>27</v>
      </c>
      <c r="D58" s="631">
        <f>'3_Levels 1&amp;2'!AM58+'3_Levels 1&amp;2'!AU58</f>
        <v>8821.1641127966595</v>
      </c>
      <c r="E58" s="632">
        <f t="shared" si="7"/>
        <v>238171.43104550982</v>
      </c>
      <c r="F58" s="632">
        <v>658.37</v>
      </c>
      <c r="G58" s="632">
        <f t="shared" si="8"/>
        <v>17775.990000000002</v>
      </c>
      <c r="H58" s="633">
        <f t="shared" si="9"/>
        <v>255947</v>
      </c>
      <c r="I58" s="327"/>
      <c r="J58" s="327"/>
      <c r="K58" s="331">
        <f t="shared" si="13"/>
        <v>0</v>
      </c>
      <c r="L58" s="633">
        <f t="shared" si="5"/>
        <v>255947</v>
      </c>
      <c r="M58" s="631"/>
      <c r="N58" s="330">
        <f t="shared" si="10"/>
        <v>255947</v>
      </c>
      <c r="O58" s="327"/>
      <c r="P58" s="327">
        <f t="shared" si="11"/>
        <v>255947</v>
      </c>
      <c r="Q58" s="330">
        <f t="shared" si="12"/>
        <v>21329</v>
      </c>
      <c r="R58" s="330">
        <f t="shared" si="14"/>
        <v>255947</v>
      </c>
    </row>
    <row r="59" spans="1:18" ht="15.6" customHeight="1" x14ac:dyDescent="0.2">
      <c r="A59" s="629">
        <v>53</v>
      </c>
      <c r="B59" s="325" t="s">
        <v>57</v>
      </c>
      <c r="C59" s="630">
        <f>'8_2.1.18 SIS'!BA59</f>
        <v>8</v>
      </c>
      <c r="D59" s="631">
        <f>'3_Levels 1&amp;2'!AM59+'3_Levels 1&amp;2'!AU59</f>
        <v>7882.0288437369081</v>
      </c>
      <c r="E59" s="632">
        <f t="shared" si="7"/>
        <v>63056.230749895265</v>
      </c>
      <c r="F59" s="632">
        <v>689.74</v>
      </c>
      <c r="G59" s="632">
        <f t="shared" si="8"/>
        <v>5517.92</v>
      </c>
      <c r="H59" s="633">
        <f t="shared" si="9"/>
        <v>68574</v>
      </c>
      <c r="I59" s="327"/>
      <c r="J59" s="327"/>
      <c r="K59" s="331">
        <f t="shared" si="13"/>
        <v>0</v>
      </c>
      <c r="L59" s="633">
        <f t="shared" si="5"/>
        <v>68574</v>
      </c>
      <c r="M59" s="631"/>
      <c r="N59" s="330">
        <f t="shared" si="10"/>
        <v>68574</v>
      </c>
      <c r="O59" s="327"/>
      <c r="P59" s="327">
        <f t="shared" si="11"/>
        <v>68574</v>
      </c>
      <c r="Q59" s="330">
        <f t="shared" si="12"/>
        <v>5715</v>
      </c>
      <c r="R59" s="330">
        <f t="shared" si="14"/>
        <v>68574</v>
      </c>
    </row>
    <row r="60" spans="1:18" ht="15.6" customHeight="1" x14ac:dyDescent="0.2">
      <c r="A60" s="629">
        <v>54</v>
      </c>
      <c r="B60" s="325" t="s">
        <v>58</v>
      </c>
      <c r="C60" s="630">
        <f>'8_2.1.18 SIS'!BA60</f>
        <v>0</v>
      </c>
      <c r="D60" s="631">
        <f>'3_Levels 1&amp;2'!AM60+'3_Levels 1&amp;2'!AU60</f>
        <v>10403.886441947565</v>
      </c>
      <c r="E60" s="632">
        <f t="shared" si="7"/>
        <v>0</v>
      </c>
      <c r="F60" s="632">
        <v>951.45</v>
      </c>
      <c r="G60" s="632">
        <f t="shared" si="8"/>
        <v>0</v>
      </c>
      <c r="H60" s="633">
        <f t="shared" si="9"/>
        <v>0</v>
      </c>
      <c r="I60" s="327"/>
      <c r="J60" s="327"/>
      <c r="K60" s="331">
        <f t="shared" si="13"/>
        <v>0</v>
      </c>
      <c r="L60" s="633">
        <f t="shared" si="5"/>
        <v>0</v>
      </c>
      <c r="M60" s="631"/>
      <c r="N60" s="330">
        <f t="shared" si="10"/>
        <v>0</v>
      </c>
      <c r="O60" s="327"/>
      <c r="P60" s="327">
        <f t="shared" si="11"/>
        <v>0</v>
      </c>
      <c r="Q60" s="330">
        <f t="shared" si="12"/>
        <v>0</v>
      </c>
      <c r="R60" s="330">
        <f t="shared" si="14"/>
        <v>0</v>
      </c>
    </row>
    <row r="61" spans="1:18" ht="15.6" customHeight="1" x14ac:dyDescent="0.2">
      <c r="A61" s="634">
        <v>55</v>
      </c>
      <c r="B61" s="339" t="s">
        <v>59</v>
      </c>
      <c r="C61" s="635">
        <f>'8_2.1.18 SIS'!BA61</f>
        <v>9</v>
      </c>
      <c r="D61" s="636">
        <f>'3_Levels 1&amp;2'!AM61+'3_Levels 1&amp;2'!AU61</f>
        <v>8344.2405373831789</v>
      </c>
      <c r="E61" s="637">
        <f t="shared" si="7"/>
        <v>75098.164836448617</v>
      </c>
      <c r="F61" s="637">
        <v>795.14</v>
      </c>
      <c r="G61" s="637">
        <f t="shared" si="8"/>
        <v>7156.26</v>
      </c>
      <c r="H61" s="638">
        <f t="shared" si="9"/>
        <v>82254</v>
      </c>
      <c r="I61" s="341"/>
      <c r="J61" s="341"/>
      <c r="K61" s="345">
        <f t="shared" si="13"/>
        <v>0</v>
      </c>
      <c r="L61" s="638">
        <f t="shared" si="5"/>
        <v>82254</v>
      </c>
      <c r="M61" s="636"/>
      <c r="N61" s="344">
        <f t="shared" si="10"/>
        <v>82254</v>
      </c>
      <c r="O61" s="347"/>
      <c r="P61" s="341">
        <f t="shared" si="11"/>
        <v>82254</v>
      </c>
      <c r="Q61" s="348">
        <f t="shared" si="12"/>
        <v>6855</v>
      </c>
      <c r="R61" s="344">
        <f t="shared" si="14"/>
        <v>82254</v>
      </c>
    </row>
    <row r="62" spans="1:18" ht="15.6" customHeight="1" x14ac:dyDescent="0.2">
      <c r="A62" s="624">
        <v>56</v>
      </c>
      <c r="B62" s="307" t="s">
        <v>60</v>
      </c>
      <c r="C62" s="625">
        <f>'8_2.1.18 SIS'!BA62</f>
        <v>1</v>
      </c>
      <c r="D62" s="626">
        <f>'3_Levels 1&amp;2'!AM62+'3_Levels 1&amp;2'!AU62</f>
        <v>9354.3454581151818</v>
      </c>
      <c r="E62" s="627">
        <f t="shared" si="7"/>
        <v>9354.3454581151818</v>
      </c>
      <c r="F62" s="627">
        <v>614.66000000000008</v>
      </c>
      <c r="G62" s="627">
        <f t="shared" si="8"/>
        <v>614.66000000000008</v>
      </c>
      <c r="H62" s="628">
        <f t="shared" si="9"/>
        <v>9969</v>
      </c>
      <c r="I62" s="309"/>
      <c r="J62" s="309"/>
      <c r="K62" s="313">
        <f t="shared" si="13"/>
        <v>0</v>
      </c>
      <c r="L62" s="628">
        <f t="shared" si="5"/>
        <v>9969</v>
      </c>
      <c r="M62" s="626"/>
      <c r="N62" s="312">
        <f t="shared" si="10"/>
        <v>9969</v>
      </c>
      <c r="O62" s="309"/>
      <c r="P62" s="309">
        <f t="shared" si="11"/>
        <v>9969</v>
      </c>
      <c r="Q62" s="312">
        <f t="shared" si="12"/>
        <v>831</v>
      </c>
      <c r="R62" s="314">
        <f t="shared" si="14"/>
        <v>9969</v>
      </c>
    </row>
    <row r="63" spans="1:18" ht="15.6" customHeight="1" x14ac:dyDescent="0.2">
      <c r="A63" s="629">
        <v>57</v>
      </c>
      <c r="B63" s="325" t="s">
        <v>61</v>
      </c>
      <c r="C63" s="630">
        <f>'8_2.1.18 SIS'!BA63</f>
        <v>1</v>
      </c>
      <c r="D63" s="631">
        <f>'3_Levels 1&amp;2'!AM63+'3_Levels 1&amp;2'!AU63</f>
        <v>7843.2406230133502</v>
      </c>
      <c r="E63" s="632">
        <f t="shared" si="7"/>
        <v>7843.2406230133502</v>
      </c>
      <c r="F63" s="632">
        <v>764.51</v>
      </c>
      <c r="G63" s="632">
        <f t="shared" si="8"/>
        <v>764.51</v>
      </c>
      <c r="H63" s="633">
        <f t="shared" si="9"/>
        <v>8608</v>
      </c>
      <c r="I63" s="327"/>
      <c r="J63" s="327"/>
      <c r="K63" s="331">
        <f t="shared" si="13"/>
        <v>0</v>
      </c>
      <c r="L63" s="633">
        <f t="shared" si="5"/>
        <v>8608</v>
      </c>
      <c r="M63" s="631"/>
      <c r="N63" s="330">
        <f t="shared" si="10"/>
        <v>8608</v>
      </c>
      <c r="O63" s="327"/>
      <c r="P63" s="327">
        <f t="shared" si="11"/>
        <v>8608</v>
      </c>
      <c r="Q63" s="330">
        <f t="shared" si="12"/>
        <v>717</v>
      </c>
      <c r="R63" s="330">
        <f t="shared" si="14"/>
        <v>8608</v>
      </c>
    </row>
    <row r="64" spans="1:18" ht="15.6" customHeight="1" x14ac:dyDescent="0.2">
      <c r="A64" s="629">
        <v>58</v>
      </c>
      <c r="B64" s="325" t="s">
        <v>62</v>
      </c>
      <c r="C64" s="630">
        <f>'8_2.1.18 SIS'!BA64</f>
        <v>13</v>
      </c>
      <c r="D64" s="631">
        <f>'3_Levels 1&amp;2'!AM64+'3_Levels 1&amp;2'!AU64</f>
        <v>8263.6749250868997</v>
      </c>
      <c r="E64" s="632">
        <f t="shared" si="7"/>
        <v>107427.7740261297</v>
      </c>
      <c r="F64" s="632">
        <v>697.04</v>
      </c>
      <c r="G64" s="632">
        <f t="shared" si="8"/>
        <v>9061.52</v>
      </c>
      <c r="H64" s="633">
        <f t="shared" si="9"/>
        <v>116489</v>
      </c>
      <c r="I64" s="327"/>
      <c r="J64" s="327"/>
      <c r="K64" s="331">
        <f t="shared" si="13"/>
        <v>0</v>
      </c>
      <c r="L64" s="633">
        <f t="shared" si="5"/>
        <v>116489</v>
      </c>
      <c r="M64" s="631"/>
      <c r="N64" s="330">
        <f t="shared" si="10"/>
        <v>116489</v>
      </c>
      <c r="O64" s="327"/>
      <c r="P64" s="327">
        <f t="shared" si="11"/>
        <v>116489</v>
      </c>
      <c r="Q64" s="330">
        <f t="shared" si="12"/>
        <v>9707</v>
      </c>
      <c r="R64" s="330">
        <f t="shared" si="14"/>
        <v>116489</v>
      </c>
    </row>
    <row r="65" spans="1:18" ht="15.6" customHeight="1" x14ac:dyDescent="0.2">
      <c r="A65" s="629">
        <v>59</v>
      </c>
      <c r="B65" s="325" t="s">
        <v>63</v>
      </c>
      <c r="C65" s="630">
        <f>'8_2.1.18 SIS'!BA65</f>
        <v>0</v>
      </c>
      <c r="D65" s="631">
        <f>'3_Levels 1&amp;2'!AM65+'3_Levels 1&amp;2'!AU65</f>
        <v>8118.8792674350461</v>
      </c>
      <c r="E65" s="632">
        <f t="shared" si="7"/>
        <v>0</v>
      </c>
      <c r="F65" s="632">
        <v>689.52</v>
      </c>
      <c r="G65" s="632">
        <f t="shared" si="8"/>
        <v>0</v>
      </c>
      <c r="H65" s="633">
        <f t="shared" si="9"/>
        <v>0</v>
      </c>
      <c r="I65" s="327"/>
      <c r="J65" s="327"/>
      <c r="K65" s="331">
        <f t="shared" si="13"/>
        <v>0</v>
      </c>
      <c r="L65" s="633">
        <f t="shared" si="5"/>
        <v>0</v>
      </c>
      <c r="M65" s="631"/>
      <c r="N65" s="330">
        <f t="shared" si="10"/>
        <v>0</v>
      </c>
      <c r="O65" s="327"/>
      <c r="P65" s="327">
        <f t="shared" si="11"/>
        <v>0</v>
      </c>
      <c r="Q65" s="330">
        <f t="shared" si="12"/>
        <v>0</v>
      </c>
      <c r="R65" s="330">
        <f t="shared" si="14"/>
        <v>0</v>
      </c>
    </row>
    <row r="66" spans="1:18" ht="15.6" customHeight="1" x14ac:dyDescent="0.2">
      <c r="A66" s="634">
        <v>60</v>
      </c>
      <c r="B66" s="339" t="s">
        <v>64</v>
      </c>
      <c r="C66" s="635">
        <f>'8_2.1.18 SIS'!BA66</f>
        <v>1</v>
      </c>
      <c r="D66" s="636">
        <f>'3_Levels 1&amp;2'!AM66+'3_Levels 1&amp;2'!AU66</f>
        <v>9039.8039796921057</v>
      </c>
      <c r="E66" s="637">
        <f t="shared" si="7"/>
        <v>9039.8039796921057</v>
      </c>
      <c r="F66" s="637">
        <v>594.04</v>
      </c>
      <c r="G66" s="637">
        <f t="shared" si="8"/>
        <v>594.04</v>
      </c>
      <c r="H66" s="638">
        <f t="shared" si="9"/>
        <v>9634</v>
      </c>
      <c r="I66" s="341"/>
      <c r="J66" s="341"/>
      <c r="K66" s="345">
        <f t="shared" si="13"/>
        <v>0</v>
      </c>
      <c r="L66" s="638">
        <f t="shared" si="5"/>
        <v>9634</v>
      </c>
      <c r="M66" s="636"/>
      <c r="N66" s="344">
        <f t="shared" si="10"/>
        <v>9634</v>
      </c>
      <c r="O66" s="347"/>
      <c r="P66" s="341">
        <f t="shared" si="11"/>
        <v>9634</v>
      </c>
      <c r="Q66" s="348">
        <f t="shared" si="12"/>
        <v>803</v>
      </c>
      <c r="R66" s="344">
        <f t="shared" si="14"/>
        <v>9634</v>
      </c>
    </row>
    <row r="67" spans="1:18" ht="15.6" customHeight="1" x14ac:dyDescent="0.2">
      <c r="A67" s="624">
        <v>61</v>
      </c>
      <c r="B67" s="307" t="s">
        <v>65</v>
      </c>
      <c r="C67" s="625">
        <f>'8_2.1.18 SIS'!BA67</f>
        <v>3</v>
      </c>
      <c r="D67" s="626">
        <f>'3_Levels 1&amp;2'!AM67+'3_Levels 1&amp;2'!AU67</f>
        <v>8162.1083065613948</v>
      </c>
      <c r="E67" s="627">
        <f t="shared" si="7"/>
        <v>24486.324919684186</v>
      </c>
      <c r="F67" s="627">
        <v>833.70999999999992</v>
      </c>
      <c r="G67" s="627">
        <f t="shared" si="8"/>
        <v>2501.1299999999997</v>
      </c>
      <c r="H67" s="628">
        <f t="shared" si="9"/>
        <v>26987</v>
      </c>
      <c r="I67" s="309"/>
      <c r="J67" s="309"/>
      <c r="K67" s="313">
        <f t="shared" si="13"/>
        <v>0</v>
      </c>
      <c r="L67" s="628">
        <f t="shared" si="5"/>
        <v>26987</v>
      </c>
      <c r="M67" s="626"/>
      <c r="N67" s="312">
        <f t="shared" si="10"/>
        <v>26987</v>
      </c>
      <c r="O67" s="309"/>
      <c r="P67" s="309">
        <f t="shared" si="11"/>
        <v>26987</v>
      </c>
      <c r="Q67" s="312">
        <f t="shared" si="12"/>
        <v>2249</v>
      </c>
      <c r="R67" s="314">
        <f t="shared" si="14"/>
        <v>26987</v>
      </c>
    </row>
    <row r="68" spans="1:18" ht="15.6" customHeight="1" x14ac:dyDescent="0.2">
      <c r="A68" s="629">
        <v>62</v>
      </c>
      <c r="B68" s="325" t="s">
        <v>66</v>
      </c>
      <c r="C68" s="630">
        <f>'8_2.1.18 SIS'!BA68</f>
        <v>0</v>
      </c>
      <c r="D68" s="631">
        <f>'3_Levels 1&amp;2'!AM68+'3_Levels 1&amp;2'!AU68</f>
        <v>8363.8627927927937</v>
      </c>
      <c r="E68" s="632">
        <f t="shared" si="7"/>
        <v>0</v>
      </c>
      <c r="F68" s="632">
        <v>516.08000000000004</v>
      </c>
      <c r="G68" s="632">
        <f t="shared" si="8"/>
        <v>0</v>
      </c>
      <c r="H68" s="633">
        <f t="shared" si="9"/>
        <v>0</v>
      </c>
      <c r="I68" s="327"/>
      <c r="J68" s="327"/>
      <c r="K68" s="331">
        <f t="shared" si="13"/>
        <v>0</v>
      </c>
      <c r="L68" s="633">
        <f t="shared" si="5"/>
        <v>0</v>
      </c>
      <c r="M68" s="631"/>
      <c r="N68" s="330">
        <f t="shared" si="10"/>
        <v>0</v>
      </c>
      <c r="O68" s="327"/>
      <c r="P68" s="327">
        <f t="shared" si="11"/>
        <v>0</v>
      </c>
      <c r="Q68" s="330">
        <f t="shared" si="12"/>
        <v>0</v>
      </c>
      <c r="R68" s="330">
        <f t="shared" si="14"/>
        <v>0</v>
      </c>
    </row>
    <row r="69" spans="1:18" ht="15.6" customHeight="1" x14ac:dyDescent="0.2">
      <c r="A69" s="629">
        <v>63</v>
      </c>
      <c r="B69" s="325" t="s">
        <v>67</v>
      </c>
      <c r="C69" s="630">
        <f>'8_2.1.18 SIS'!BA69</f>
        <v>1</v>
      </c>
      <c r="D69" s="631">
        <f>'3_Levels 1&amp;2'!AM69+'3_Levels 1&amp;2'!AU69</f>
        <v>8939.8797149643706</v>
      </c>
      <c r="E69" s="632">
        <f t="shared" si="7"/>
        <v>8939.8797149643706</v>
      </c>
      <c r="F69" s="632">
        <v>756.79</v>
      </c>
      <c r="G69" s="632">
        <f t="shared" si="8"/>
        <v>756.79</v>
      </c>
      <c r="H69" s="633">
        <f t="shared" si="9"/>
        <v>9697</v>
      </c>
      <c r="I69" s="327"/>
      <c r="J69" s="327"/>
      <c r="K69" s="331">
        <f t="shared" si="13"/>
        <v>0</v>
      </c>
      <c r="L69" s="633">
        <f t="shared" si="5"/>
        <v>9697</v>
      </c>
      <c r="M69" s="631"/>
      <c r="N69" s="330">
        <f t="shared" si="10"/>
        <v>9697</v>
      </c>
      <c r="O69" s="327"/>
      <c r="P69" s="327">
        <f t="shared" si="11"/>
        <v>9697</v>
      </c>
      <c r="Q69" s="330">
        <f t="shared" si="12"/>
        <v>808</v>
      </c>
      <c r="R69" s="330">
        <f t="shared" si="14"/>
        <v>9697</v>
      </c>
    </row>
    <row r="70" spans="1:18" ht="15.6" customHeight="1" x14ac:dyDescent="0.2">
      <c r="A70" s="629">
        <v>64</v>
      </c>
      <c r="B70" s="325" t="s">
        <v>68</v>
      </c>
      <c r="C70" s="630">
        <f>'8_2.1.18 SIS'!BA70</f>
        <v>0</v>
      </c>
      <c r="D70" s="631">
        <f>'3_Levels 1&amp;2'!AM70+'3_Levels 1&amp;2'!AU70</f>
        <v>9804.914555659494</v>
      </c>
      <c r="E70" s="632">
        <f t="shared" si="7"/>
        <v>0</v>
      </c>
      <c r="F70" s="632">
        <v>592.66</v>
      </c>
      <c r="G70" s="632">
        <f t="shared" si="8"/>
        <v>0</v>
      </c>
      <c r="H70" s="633">
        <f t="shared" si="9"/>
        <v>0</v>
      </c>
      <c r="I70" s="327"/>
      <c r="J70" s="327"/>
      <c r="K70" s="331">
        <f t="shared" si="13"/>
        <v>0</v>
      </c>
      <c r="L70" s="633">
        <f t="shared" si="5"/>
        <v>0</v>
      </c>
      <c r="M70" s="631"/>
      <c r="N70" s="330">
        <f t="shared" si="10"/>
        <v>0</v>
      </c>
      <c r="O70" s="327"/>
      <c r="P70" s="327">
        <f t="shared" si="11"/>
        <v>0</v>
      </c>
      <c r="Q70" s="330">
        <f t="shared" si="12"/>
        <v>0</v>
      </c>
      <c r="R70" s="330">
        <f t="shared" si="14"/>
        <v>0</v>
      </c>
    </row>
    <row r="71" spans="1:18" ht="15.6" customHeight="1" x14ac:dyDescent="0.2">
      <c r="A71" s="634">
        <v>65</v>
      </c>
      <c r="B71" s="339" t="s">
        <v>69</v>
      </c>
      <c r="C71" s="635">
        <f>'8_2.1.18 SIS'!BA71</f>
        <v>0</v>
      </c>
      <c r="D71" s="636">
        <f>'3_Levels 1&amp;2'!AM71+'3_Levels 1&amp;2'!AU71</f>
        <v>9006.9074344964611</v>
      </c>
      <c r="E71" s="637">
        <f t="shared" si="7"/>
        <v>0</v>
      </c>
      <c r="F71" s="637">
        <v>829.12</v>
      </c>
      <c r="G71" s="637">
        <f t="shared" si="8"/>
        <v>0</v>
      </c>
      <c r="H71" s="638">
        <f t="shared" si="9"/>
        <v>0</v>
      </c>
      <c r="I71" s="341"/>
      <c r="J71" s="341"/>
      <c r="K71" s="345">
        <f t="shared" ref="K71:K75" si="15">I71+J71</f>
        <v>0</v>
      </c>
      <c r="L71" s="638">
        <f>K71+H71</f>
        <v>0</v>
      </c>
      <c r="M71" s="636"/>
      <c r="N71" s="344">
        <f t="shared" si="10"/>
        <v>0</v>
      </c>
      <c r="O71" s="347"/>
      <c r="P71" s="341">
        <f t="shared" si="11"/>
        <v>0</v>
      </c>
      <c r="Q71" s="348">
        <f t="shared" si="12"/>
        <v>0</v>
      </c>
      <c r="R71" s="344">
        <f t="shared" si="14"/>
        <v>0</v>
      </c>
    </row>
    <row r="72" spans="1:18" ht="15.6" customHeight="1" x14ac:dyDescent="0.2">
      <c r="A72" s="629">
        <v>66</v>
      </c>
      <c r="B72" s="325" t="s">
        <v>70</v>
      </c>
      <c r="C72" s="639">
        <f>'8_2.1.18 SIS'!BA72</f>
        <v>1</v>
      </c>
      <c r="D72" s="640">
        <f>'3_Levels 1&amp;2'!AM72+'3_Levels 1&amp;2'!AU72</f>
        <v>10848.977256189995</v>
      </c>
      <c r="E72" s="641">
        <f>C72*D72</f>
        <v>10848.977256189995</v>
      </c>
      <c r="F72" s="641">
        <v>730.06</v>
      </c>
      <c r="G72" s="641">
        <f>C72*F72</f>
        <v>730.06</v>
      </c>
      <c r="H72" s="642">
        <f>ROUND(E72+G72,0)</f>
        <v>11579</v>
      </c>
      <c r="I72" s="643"/>
      <c r="J72" s="643"/>
      <c r="K72" s="644">
        <f t="shared" si="15"/>
        <v>0</v>
      </c>
      <c r="L72" s="642">
        <f>K72+H72</f>
        <v>11579</v>
      </c>
      <c r="M72" s="640"/>
      <c r="N72" s="645">
        <f>ROUND(SUM(L72:M72),0)</f>
        <v>11579</v>
      </c>
      <c r="O72" s="327"/>
      <c r="P72" s="643">
        <f>N72-O72</f>
        <v>11579</v>
      </c>
      <c r="Q72" s="330">
        <f>ROUND(P72/$Q$85,0)</f>
        <v>965</v>
      </c>
      <c r="R72" s="645">
        <f t="shared" si="14"/>
        <v>11579</v>
      </c>
    </row>
    <row r="73" spans="1:18" ht="15.6" customHeight="1" x14ac:dyDescent="0.2">
      <c r="A73" s="629">
        <v>67</v>
      </c>
      <c r="B73" s="325" t="s">
        <v>3</v>
      </c>
      <c r="C73" s="639">
        <f>'8_2.1.18 SIS'!BA73</f>
        <v>2</v>
      </c>
      <c r="D73" s="640">
        <f>'3_Levels 1&amp;2'!AM73+'3_Levels 1&amp;2'!AU73</f>
        <v>8521.3761867847916</v>
      </c>
      <c r="E73" s="641">
        <f>C73*D73</f>
        <v>17042.752373569583</v>
      </c>
      <c r="F73" s="641">
        <v>715.61</v>
      </c>
      <c r="G73" s="641">
        <f>C73*F73</f>
        <v>1431.22</v>
      </c>
      <c r="H73" s="642">
        <f>ROUND(E73+G73,0)</f>
        <v>18474</v>
      </c>
      <c r="I73" s="643"/>
      <c r="J73" s="643"/>
      <c r="K73" s="644">
        <f t="shared" si="15"/>
        <v>0</v>
      </c>
      <c r="L73" s="642">
        <f>K73+H73</f>
        <v>18474</v>
      </c>
      <c r="M73" s="640"/>
      <c r="N73" s="645">
        <f>ROUND(SUM(L73:M73),0)</f>
        <v>18474</v>
      </c>
      <c r="O73" s="327"/>
      <c r="P73" s="643">
        <f>N73-O73</f>
        <v>18474</v>
      </c>
      <c r="Q73" s="330">
        <f>ROUND(P73/$Q$85,0)</f>
        <v>1540</v>
      </c>
      <c r="R73" s="645">
        <f t="shared" si="14"/>
        <v>18474</v>
      </c>
    </row>
    <row r="74" spans="1:18" ht="15.6" customHeight="1" x14ac:dyDescent="0.2">
      <c r="A74" s="629">
        <v>68</v>
      </c>
      <c r="B74" s="325" t="s">
        <v>2</v>
      </c>
      <c r="C74" s="639">
        <f>'8_2.1.18 SIS'!BA74</f>
        <v>0</v>
      </c>
      <c r="D74" s="640">
        <f>'3_Levels 1&amp;2'!AM74+'3_Levels 1&amp;2'!AU74</f>
        <v>9419.7484950183534</v>
      </c>
      <c r="E74" s="641">
        <f>C74*D74</f>
        <v>0</v>
      </c>
      <c r="F74" s="641">
        <v>798.7</v>
      </c>
      <c r="G74" s="641">
        <f>C74*F74</f>
        <v>0</v>
      </c>
      <c r="H74" s="642">
        <f>ROUND(E74+G74,0)</f>
        <v>0</v>
      </c>
      <c r="I74" s="643"/>
      <c r="J74" s="643"/>
      <c r="K74" s="644">
        <f t="shared" si="15"/>
        <v>0</v>
      </c>
      <c r="L74" s="642">
        <f>K74+H74</f>
        <v>0</v>
      </c>
      <c r="M74" s="640"/>
      <c r="N74" s="645">
        <f>ROUND(SUM(L74:M74),0)</f>
        <v>0</v>
      </c>
      <c r="O74" s="327"/>
      <c r="P74" s="643">
        <f>N74-O74</f>
        <v>0</v>
      </c>
      <c r="Q74" s="330">
        <f>ROUND(P74/$Q$85,0)</f>
        <v>0</v>
      </c>
      <c r="R74" s="645">
        <f t="shared" si="14"/>
        <v>0</v>
      </c>
    </row>
    <row r="75" spans="1:18" ht="15.6" customHeight="1" x14ac:dyDescent="0.2">
      <c r="A75" s="646">
        <v>69</v>
      </c>
      <c r="B75" s="647" t="s">
        <v>75</v>
      </c>
      <c r="C75" s="648">
        <f>'8_2.1.18 SIS'!BA75</f>
        <v>0</v>
      </c>
      <c r="D75" s="649">
        <f>'3_Levels 1&amp;2'!AM75+'3_Levels 1&amp;2'!AU75</f>
        <v>8652.8990621568191</v>
      </c>
      <c r="E75" s="650">
        <f>C75*D75</f>
        <v>0</v>
      </c>
      <c r="F75" s="650">
        <v>705.67</v>
      </c>
      <c r="G75" s="650">
        <f>C75*F75</f>
        <v>0</v>
      </c>
      <c r="H75" s="651">
        <f>ROUND(E75+G75,0)</f>
        <v>0</v>
      </c>
      <c r="I75" s="652"/>
      <c r="J75" s="652"/>
      <c r="K75" s="653">
        <f t="shared" si="15"/>
        <v>0</v>
      </c>
      <c r="L75" s="651">
        <f>K75+H75</f>
        <v>0</v>
      </c>
      <c r="M75" s="649"/>
      <c r="N75" s="654">
        <f>ROUND(SUM(L75:M75),0)</f>
        <v>0</v>
      </c>
      <c r="O75" s="655"/>
      <c r="P75" s="652">
        <f>N75-O75</f>
        <v>0</v>
      </c>
      <c r="Q75" s="656">
        <f>ROUND(P75/$Q$85,0)</f>
        <v>0</v>
      </c>
      <c r="R75" s="654">
        <f t="shared" si="14"/>
        <v>0</v>
      </c>
    </row>
    <row r="76" spans="1:18" s="142" customFormat="1" ht="15.6" customHeight="1" thickBot="1" x14ac:dyDescent="0.25">
      <c r="A76" s="1382" t="s">
        <v>460</v>
      </c>
      <c r="B76" s="1383"/>
      <c r="C76" s="657">
        <f>SUM(C7:C75)</f>
        <v>335</v>
      </c>
      <c r="D76" s="658"/>
      <c r="E76" s="659">
        <f>SUM(E7:E75)</f>
        <v>2815583.7418982126</v>
      </c>
      <c r="F76" s="659">
        <v>705.28672061088969</v>
      </c>
      <c r="G76" s="659">
        <f t="shared" ref="G76:O76" si="16">SUM(G7:G75)</f>
        <v>227790.47037415687</v>
      </c>
      <c r="H76" s="660">
        <f t="shared" si="16"/>
        <v>3043372</v>
      </c>
      <c r="I76" s="661">
        <f t="shared" si="16"/>
        <v>0</v>
      </c>
      <c r="J76" s="661">
        <f>SUM(J7:J75)</f>
        <v>0</v>
      </c>
      <c r="K76" s="662">
        <f t="shared" si="16"/>
        <v>0</v>
      </c>
      <c r="L76" s="663">
        <f>SUM(L7:L75)</f>
        <v>3043372</v>
      </c>
      <c r="M76" s="664">
        <f t="shared" si="16"/>
        <v>0</v>
      </c>
      <c r="N76" s="660">
        <f t="shared" si="16"/>
        <v>3043372</v>
      </c>
      <c r="O76" s="664">
        <f t="shared" si="16"/>
        <v>0</v>
      </c>
      <c r="P76" s="664">
        <f>SUM(P7:P75)</f>
        <v>3043372</v>
      </c>
      <c r="Q76" s="665">
        <f>SUM(Q7:Q75)</f>
        <v>253618</v>
      </c>
      <c r="R76" s="660">
        <f>SUM(R7:R75)</f>
        <v>3043372</v>
      </c>
    </row>
    <row r="77" spans="1:18" ht="15.6" customHeight="1" thickTop="1" x14ac:dyDescent="0.2">
      <c r="A77" s="1440" t="s">
        <v>410</v>
      </c>
      <c r="B77" s="1441"/>
      <c r="C77" s="688"/>
      <c r="D77" s="666"/>
      <c r="E77" s="666"/>
      <c r="F77" s="666"/>
      <c r="G77" s="666"/>
      <c r="H77" s="666"/>
      <c r="I77" s="666"/>
      <c r="J77" s="667"/>
      <c r="K77" s="667"/>
      <c r="L77" s="666"/>
      <c r="M77" s="666"/>
      <c r="N77" s="668"/>
      <c r="O77" s="666"/>
      <c r="P77" s="667"/>
      <c r="Q77" s="667"/>
      <c r="R77" s="669"/>
    </row>
    <row r="78" spans="1:18" ht="15.6" customHeight="1" x14ac:dyDescent="0.2">
      <c r="A78" s="1446" t="s">
        <v>411</v>
      </c>
      <c r="B78" s="1447"/>
      <c r="C78" s="670"/>
      <c r="D78" s="671"/>
      <c r="E78" s="672"/>
      <c r="F78" s="672"/>
      <c r="G78" s="672"/>
      <c r="H78" s="672"/>
      <c r="I78" s="673"/>
      <c r="J78" s="673"/>
      <c r="K78" s="673"/>
      <c r="L78" s="673"/>
      <c r="M78" s="673"/>
      <c r="N78" s="97">
        <f>VLOOKUP($A$88,'4_Level 4'!$A$78:$R$214,5,FALSE)</f>
        <v>0</v>
      </c>
      <c r="O78" s="173"/>
      <c r="P78" s="168">
        <f>N78-O78</f>
        <v>0</v>
      </c>
      <c r="Q78" s="97">
        <f>ROUND(P78/$Q$85,0)</f>
        <v>0</v>
      </c>
      <c r="R78" s="97">
        <f>VLOOKUP($A$88,'4_Level 4'!$A$78:$R$214,5,FALSE)</f>
        <v>0</v>
      </c>
    </row>
    <row r="79" spans="1:18" ht="15.6" customHeight="1" x14ac:dyDescent="0.2">
      <c r="A79" s="1444" t="s">
        <v>430</v>
      </c>
      <c r="B79" s="1445"/>
      <c r="C79" s="687"/>
      <c r="D79" s="675"/>
      <c r="E79" s="676"/>
      <c r="F79" s="676"/>
      <c r="G79" s="676"/>
      <c r="H79" s="676"/>
      <c r="I79" s="677"/>
      <c r="J79" s="677"/>
      <c r="K79" s="677"/>
      <c r="L79" s="677"/>
      <c r="M79" s="677"/>
      <c r="N79" s="172"/>
      <c r="O79" s="173"/>
      <c r="P79" s="168"/>
      <c r="Q79" s="172"/>
      <c r="R79" s="97">
        <f>VLOOKUP($A$88,'4_Level 4'!$A$78:$R$214,10,FALSE)</f>
        <v>0</v>
      </c>
    </row>
    <row r="80" spans="1:18" ht="15.6" customHeight="1" x14ac:dyDescent="0.2">
      <c r="A80" s="1452" t="s">
        <v>1544</v>
      </c>
      <c r="B80" s="1447"/>
      <c r="C80" s="1453"/>
      <c r="D80" s="675"/>
      <c r="E80" s="676"/>
      <c r="F80" s="676"/>
      <c r="G80" s="676"/>
      <c r="H80" s="676"/>
      <c r="I80" s="677"/>
      <c r="J80" s="677"/>
      <c r="K80" s="677"/>
      <c r="L80" s="677"/>
      <c r="M80" s="677"/>
      <c r="N80" s="97">
        <f>VLOOKUP($A$88,'4_Level 4'!$A$78:$R$214,12,FALSE)</f>
        <v>10000</v>
      </c>
      <c r="O80" s="173"/>
      <c r="P80" s="168">
        <f>N80-O80</f>
        <v>10000</v>
      </c>
      <c r="Q80" s="97">
        <f>ROUND(P80/$Q$85,0)</f>
        <v>833</v>
      </c>
      <c r="R80" s="97">
        <f>VLOOKUP($A$88,'4_Level 4'!$A$78:$R$214,12,FALSE)</f>
        <v>10000</v>
      </c>
    </row>
    <row r="81" spans="1:18" ht="15.6" customHeight="1" x14ac:dyDescent="0.2">
      <c r="A81" s="1442" t="s">
        <v>429</v>
      </c>
      <c r="B81" s="1443"/>
      <c r="C81" s="674"/>
      <c r="D81" s="675"/>
      <c r="E81" s="676"/>
      <c r="F81" s="676"/>
      <c r="G81" s="676"/>
      <c r="H81" s="676"/>
      <c r="I81" s="677"/>
      <c r="J81" s="677"/>
      <c r="K81" s="677"/>
      <c r="L81" s="677"/>
      <c r="M81" s="677"/>
      <c r="N81" s="172"/>
      <c r="O81" s="173"/>
      <c r="P81" s="168"/>
      <c r="Q81" s="172"/>
      <c r="R81" s="97">
        <f>VLOOKUP($A$88,'4_Level 4'!$A$78:$R$214,13,FALSE)</f>
        <v>0</v>
      </c>
    </row>
    <row r="82" spans="1:18" ht="15.6" customHeight="1" x14ac:dyDescent="0.2">
      <c r="A82" s="1452" t="s">
        <v>1589</v>
      </c>
      <c r="B82" s="1447"/>
      <c r="C82" s="1453"/>
      <c r="D82" s="678"/>
      <c r="E82" s="679"/>
      <c r="F82" s="679"/>
      <c r="G82" s="679"/>
      <c r="H82" s="679"/>
      <c r="I82" s="680"/>
      <c r="J82" s="680"/>
      <c r="K82" s="680"/>
      <c r="L82" s="680"/>
      <c r="M82" s="680"/>
      <c r="N82" s="95">
        <f>VLOOKUP($A$88,'4_Level 4'!$A$78:$R$214,17,FALSE)</f>
        <v>19765</v>
      </c>
      <c r="O82" s="53"/>
      <c r="P82" s="169">
        <f>N82-O82</f>
        <v>19765</v>
      </c>
      <c r="Q82" s="95">
        <f>ROUND(P82/$Q$85,0)</f>
        <v>1647</v>
      </c>
      <c r="R82" s="95">
        <f>VLOOKUP($A$88,'4_Level 4'!$A$78:$R$214,17,FALSE)</f>
        <v>19765</v>
      </c>
    </row>
    <row r="83" spans="1:18" s="142" customFormat="1" ht="15.6" customHeight="1" thickBot="1" x14ac:dyDescent="0.25">
      <c r="A83" s="1382" t="s">
        <v>461</v>
      </c>
      <c r="B83" s="1439"/>
      <c r="C83" s="657">
        <f>SUM(C76:C82)</f>
        <v>335</v>
      </c>
      <c r="D83" s="658"/>
      <c r="E83" s="659">
        <f t="shared" ref="E83:R83" si="17">SUM(E76:E82)</f>
        <v>2815583.7418982126</v>
      </c>
      <c r="F83" s="659">
        <f t="shared" si="17"/>
        <v>705.28672061088969</v>
      </c>
      <c r="G83" s="659">
        <f t="shared" si="17"/>
        <v>227790.47037415687</v>
      </c>
      <c r="H83" s="658">
        <f t="shared" si="17"/>
        <v>3043372</v>
      </c>
      <c r="I83" s="661">
        <f t="shared" si="17"/>
        <v>0</v>
      </c>
      <c r="J83" s="661">
        <f t="shared" si="17"/>
        <v>0</v>
      </c>
      <c r="K83" s="661">
        <f t="shared" si="17"/>
        <v>0</v>
      </c>
      <c r="L83" s="681">
        <f t="shared" si="17"/>
        <v>3043372</v>
      </c>
      <c r="M83" s="682">
        <f t="shared" si="17"/>
        <v>0</v>
      </c>
      <c r="N83" s="660">
        <f t="shared" si="17"/>
        <v>3073137</v>
      </c>
      <c r="O83" s="664">
        <f t="shared" si="17"/>
        <v>0</v>
      </c>
      <c r="P83" s="664">
        <f t="shared" si="17"/>
        <v>3073137</v>
      </c>
      <c r="Q83" s="665">
        <f t="shared" si="17"/>
        <v>256098</v>
      </c>
      <c r="R83" s="660">
        <f t="shared" si="17"/>
        <v>3073137</v>
      </c>
    </row>
    <row r="84" spans="1:18" ht="13.5" thickTop="1" x14ac:dyDescent="0.2"/>
    <row r="85" spans="1:18" x14ac:dyDescent="0.2">
      <c r="O85" s="586"/>
      <c r="Q85" s="110">
        <v>12</v>
      </c>
    </row>
    <row r="88" spans="1:18" x14ac:dyDescent="0.2">
      <c r="A88" s="110">
        <v>302006</v>
      </c>
    </row>
  </sheetData>
  <mergeCells count="12">
    <mergeCell ref="L1:R1"/>
    <mergeCell ref="A83:B83"/>
    <mergeCell ref="A77:B77"/>
    <mergeCell ref="A81:B81"/>
    <mergeCell ref="A79:B79"/>
    <mergeCell ref="A76:B76"/>
    <mergeCell ref="A78:B78"/>
    <mergeCell ref="A1:B3"/>
    <mergeCell ref="I2:K2"/>
    <mergeCell ref="C1:K1"/>
    <mergeCell ref="A80:C80"/>
    <mergeCell ref="A82:C82"/>
  </mergeCells>
  <printOptions horizontalCentered="1"/>
  <pageMargins left="0.35" right="0.35" top="0.6" bottom="0.35" header="0.3" footer="0.25"/>
  <pageSetup paperSize="5" scale="65" firstPageNumber="50" fitToWidth="0" orientation="portrait" r:id="rId1"/>
  <headerFooter alignWithMargins="0">
    <oddHeader xml:space="preserve">&amp;L&amp;"Arial,Bold"&amp;20&amp;K000000FY2018-19 MFP Budget Letter&amp;R&amp;"Arial,Bold"&amp;12&amp;KFF0000
</oddHeader>
    <oddFooter>&amp;R&amp;9&amp;P</oddFooter>
  </headerFooter>
  <colBreaks count="1" manualBreakCount="1">
    <brk id="11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R88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4.7109375" style="110" customWidth="1"/>
    <col min="2" max="2" width="24.85546875" style="110" customWidth="1"/>
    <col min="3" max="3" width="13.140625" style="110" customWidth="1"/>
    <col min="4" max="4" width="12.85546875" style="110" customWidth="1"/>
    <col min="5" max="5" width="13.7109375" style="110" customWidth="1"/>
    <col min="6" max="6" width="12.5703125" style="110" bestFit="1" customWidth="1"/>
    <col min="7" max="8" width="13.7109375" style="110" customWidth="1"/>
    <col min="9" max="10" width="14.85546875" style="110" customWidth="1"/>
    <col min="11" max="11" width="13.7109375" style="110" customWidth="1"/>
    <col min="12" max="12" width="14.140625" style="110" customWidth="1"/>
    <col min="13" max="13" width="13.42578125" style="110" bestFit="1" customWidth="1"/>
    <col min="14" max="14" width="19.85546875" style="110" customWidth="1"/>
    <col min="15" max="17" width="14.5703125" style="110" customWidth="1"/>
    <col min="18" max="18" width="17.5703125" style="110" customWidth="1"/>
    <col min="19" max="16384" width="8.85546875" style="110"/>
  </cols>
  <sheetData>
    <row r="1" spans="1:18" ht="17.45" customHeight="1" x14ac:dyDescent="0.2">
      <c r="A1" s="1448" t="s">
        <v>1171</v>
      </c>
      <c r="B1" s="1448"/>
      <c r="C1" s="1436" t="s">
        <v>315</v>
      </c>
      <c r="D1" s="1437"/>
      <c r="E1" s="1437"/>
      <c r="F1" s="1437"/>
      <c r="G1" s="1437"/>
      <c r="H1" s="1437"/>
      <c r="I1" s="1437"/>
      <c r="J1" s="1437"/>
      <c r="K1" s="1438"/>
      <c r="L1" s="1436" t="s">
        <v>315</v>
      </c>
      <c r="M1" s="1437"/>
      <c r="N1" s="1437"/>
      <c r="O1" s="1437"/>
      <c r="P1" s="1437"/>
      <c r="Q1" s="1437"/>
      <c r="R1" s="1438"/>
    </row>
    <row r="2" spans="1:18" s="683" customFormat="1" ht="29.25" customHeight="1" x14ac:dyDescent="0.2">
      <c r="A2" s="1448"/>
      <c r="B2" s="1448"/>
      <c r="C2" s="132"/>
      <c r="D2" s="133"/>
      <c r="E2" s="133"/>
      <c r="F2" s="133"/>
      <c r="G2" s="133"/>
      <c r="H2" s="133"/>
      <c r="I2" s="1392" t="s">
        <v>230</v>
      </c>
      <c r="J2" s="1392"/>
      <c r="K2" s="1392"/>
      <c r="L2" s="132"/>
      <c r="M2" s="133"/>
      <c r="N2" s="133"/>
      <c r="O2" s="133"/>
      <c r="P2" s="133"/>
      <c r="Q2" s="133"/>
      <c r="R2" s="134"/>
    </row>
    <row r="3" spans="1:18" ht="138" customHeight="1" x14ac:dyDescent="0.2">
      <c r="A3" s="1448"/>
      <c r="B3" s="1448"/>
      <c r="C3" s="369" t="s">
        <v>1278</v>
      </c>
      <c r="D3" s="368" t="s">
        <v>680</v>
      </c>
      <c r="E3" s="368" t="s">
        <v>681</v>
      </c>
      <c r="F3" s="368" t="s">
        <v>415</v>
      </c>
      <c r="G3" s="368" t="s">
        <v>313</v>
      </c>
      <c r="H3" s="368" t="s">
        <v>682</v>
      </c>
      <c r="I3" s="932" t="s">
        <v>1279</v>
      </c>
      <c r="J3" s="932" t="s">
        <v>1280</v>
      </c>
      <c r="K3" s="932" t="s">
        <v>232</v>
      </c>
      <c r="L3" s="368" t="s">
        <v>683</v>
      </c>
      <c r="M3" s="1266" t="s">
        <v>1597</v>
      </c>
      <c r="N3" s="131" t="s">
        <v>1396</v>
      </c>
      <c r="O3" s="131" t="s">
        <v>270</v>
      </c>
      <c r="P3" s="131" t="s">
        <v>273</v>
      </c>
      <c r="Q3" s="131" t="s">
        <v>231</v>
      </c>
      <c r="R3" s="131" t="s">
        <v>1397</v>
      </c>
    </row>
    <row r="4" spans="1:18" ht="14.25" customHeight="1" x14ac:dyDescent="0.2">
      <c r="A4" s="684"/>
      <c r="B4" s="685"/>
      <c r="C4" s="686">
        <v>1</v>
      </c>
      <c r="D4" s="686">
        <f>C4+1</f>
        <v>2</v>
      </c>
      <c r="E4" s="686">
        <f>D4+1</f>
        <v>3</v>
      </c>
      <c r="F4" s="686">
        <f t="shared" ref="F4:R4" si="0">E4+1</f>
        <v>4</v>
      </c>
      <c r="G4" s="686">
        <f t="shared" si="0"/>
        <v>5</v>
      </c>
      <c r="H4" s="686">
        <f t="shared" si="0"/>
        <v>6</v>
      </c>
      <c r="I4" s="686">
        <f t="shared" si="0"/>
        <v>7</v>
      </c>
      <c r="J4" s="686">
        <f t="shared" si="0"/>
        <v>8</v>
      </c>
      <c r="K4" s="686">
        <f t="shared" si="0"/>
        <v>9</v>
      </c>
      <c r="L4" s="686">
        <f t="shared" si="0"/>
        <v>10</v>
      </c>
      <c r="M4" s="686">
        <f t="shared" ref="M4" si="1">L4+1</f>
        <v>11</v>
      </c>
      <c r="N4" s="686">
        <f t="shared" ref="N4" si="2">M4+1</f>
        <v>12</v>
      </c>
      <c r="O4" s="686">
        <f t="shared" si="0"/>
        <v>13</v>
      </c>
      <c r="P4" s="686">
        <f t="shared" si="0"/>
        <v>14</v>
      </c>
      <c r="Q4" s="686">
        <f t="shared" si="0"/>
        <v>15</v>
      </c>
      <c r="R4" s="686">
        <f t="shared" si="0"/>
        <v>16</v>
      </c>
    </row>
    <row r="5" spans="1:18" s="787" customFormat="1" ht="27.75" customHeight="1" x14ac:dyDescent="0.2">
      <c r="A5" s="1135"/>
      <c r="B5" s="1135"/>
      <c r="C5" s="939" t="s">
        <v>1061</v>
      </c>
      <c r="D5" s="939" t="s">
        <v>1097</v>
      </c>
      <c r="E5" s="939" t="s">
        <v>1063</v>
      </c>
      <c r="F5" s="939" t="s">
        <v>965</v>
      </c>
      <c r="G5" s="939" t="s">
        <v>940</v>
      </c>
      <c r="H5" s="939" t="s">
        <v>1064</v>
      </c>
      <c r="I5" s="939" t="s">
        <v>1363</v>
      </c>
      <c r="J5" s="939" t="s">
        <v>1364</v>
      </c>
      <c r="K5" s="939" t="s">
        <v>1065</v>
      </c>
      <c r="L5" s="939" t="s">
        <v>1066</v>
      </c>
      <c r="M5" s="943" t="s">
        <v>1069</v>
      </c>
      <c r="N5" s="939" t="s">
        <v>1395</v>
      </c>
      <c r="O5" s="939" t="s">
        <v>1399</v>
      </c>
      <c r="P5" s="939" t="s">
        <v>1098</v>
      </c>
      <c r="Q5" s="939" t="s">
        <v>1398</v>
      </c>
      <c r="R5" s="939" t="s">
        <v>1400</v>
      </c>
    </row>
    <row r="6" spans="1:18" s="787" customFormat="1" ht="22.5" hidden="1" x14ac:dyDescent="0.2">
      <c r="A6" s="1136"/>
      <c r="B6" s="1136"/>
      <c r="C6" s="943"/>
      <c r="D6" s="943" t="s">
        <v>816</v>
      </c>
      <c r="E6" s="943" t="s">
        <v>817</v>
      </c>
      <c r="F6" s="943" t="s">
        <v>1099</v>
      </c>
      <c r="G6" s="943" t="s">
        <v>817</v>
      </c>
      <c r="H6" s="943" t="s">
        <v>817</v>
      </c>
      <c r="I6" s="943" t="s">
        <v>1068</v>
      </c>
      <c r="J6" s="943" t="s">
        <v>1068</v>
      </c>
      <c r="K6" s="943" t="s">
        <v>817</v>
      </c>
      <c r="L6" s="943" t="s">
        <v>817</v>
      </c>
      <c r="M6" s="943" t="s">
        <v>1069</v>
      </c>
      <c r="N6" s="943" t="s">
        <v>1090</v>
      </c>
      <c r="O6" s="943" t="s">
        <v>1100</v>
      </c>
      <c r="P6" s="943" t="s">
        <v>817</v>
      </c>
      <c r="Q6" s="943" t="s">
        <v>817</v>
      </c>
      <c r="R6" s="943" t="s">
        <v>1091</v>
      </c>
    </row>
    <row r="7" spans="1:18" ht="15.6" customHeight="1" x14ac:dyDescent="0.2">
      <c r="A7" s="624">
        <v>1</v>
      </c>
      <c r="B7" s="307" t="s">
        <v>6</v>
      </c>
      <c r="C7" s="625">
        <f>'8_2.1.18 SIS'!BC7</f>
        <v>0</v>
      </c>
      <c r="D7" s="626">
        <f>'3_Levels 1&amp;2'!AM7+'3_Levels 1&amp;2'!AU7</f>
        <v>7390.1599421722221</v>
      </c>
      <c r="E7" s="627">
        <f>C7*D7</f>
        <v>0</v>
      </c>
      <c r="F7" s="627">
        <v>777.48</v>
      </c>
      <c r="G7" s="627">
        <f>C7*F7</f>
        <v>0</v>
      </c>
      <c r="H7" s="628">
        <f>ROUND(E7+G7,0)</f>
        <v>0</v>
      </c>
      <c r="I7" s="309"/>
      <c r="J7" s="309"/>
      <c r="K7" s="313">
        <f t="shared" ref="K7:K38" si="3">I7+J7</f>
        <v>0</v>
      </c>
      <c r="L7" s="628">
        <f t="shared" ref="L7:L70" si="4">K7+H7</f>
        <v>0</v>
      </c>
      <c r="M7" s="626"/>
      <c r="N7" s="312">
        <f>ROUND(SUM(L7:M7),0)</f>
        <v>0</v>
      </c>
      <c r="O7" s="309"/>
      <c r="P7" s="309">
        <f>N7-O7</f>
        <v>0</v>
      </c>
      <c r="Q7" s="312">
        <f>ROUND(P7/$Q$85,0)</f>
        <v>0</v>
      </c>
      <c r="R7" s="314">
        <f t="shared" ref="R7:R38" si="5">N7</f>
        <v>0</v>
      </c>
    </row>
    <row r="8" spans="1:18" ht="15.6" customHeight="1" x14ac:dyDescent="0.2">
      <c r="A8" s="629">
        <v>2</v>
      </c>
      <c r="B8" s="325" t="s">
        <v>7</v>
      </c>
      <c r="C8" s="630">
        <f>'8_2.1.18 SIS'!BC8</f>
        <v>0</v>
      </c>
      <c r="D8" s="631">
        <f>'3_Levels 1&amp;2'!AM8+'3_Levels 1&amp;2'!AU8</f>
        <v>9315.177608267717</v>
      </c>
      <c r="E8" s="632">
        <f t="shared" ref="E8:E71" si="6">C8*D8</f>
        <v>0</v>
      </c>
      <c r="F8" s="632">
        <v>842.32</v>
      </c>
      <c r="G8" s="632">
        <f t="shared" ref="G8:G71" si="7">C8*F8</f>
        <v>0</v>
      </c>
      <c r="H8" s="633">
        <f t="shared" ref="H8:H71" si="8">ROUND(E8+G8,0)</f>
        <v>0</v>
      </c>
      <c r="I8" s="327"/>
      <c r="K8" s="331">
        <f t="shared" si="3"/>
        <v>0</v>
      </c>
      <c r="L8" s="633">
        <f t="shared" si="4"/>
        <v>0</v>
      </c>
      <c r="M8" s="631"/>
      <c r="N8" s="330">
        <f t="shared" ref="N8:N71" si="9">ROUND(SUM(L8:M8),0)</f>
        <v>0</v>
      </c>
      <c r="O8" s="327"/>
      <c r="P8" s="327">
        <f t="shared" ref="P8:P71" si="10">N8-O8</f>
        <v>0</v>
      </c>
      <c r="Q8" s="330">
        <f t="shared" ref="Q8:Q71" si="11">ROUND(P8/$Q$85,0)</f>
        <v>0</v>
      </c>
      <c r="R8" s="330">
        <f t="shared" si="5"/>
        <v>0</v>
      </c>
    </row>
    <row r="9" spans="1:18" ht="15.6" customHeight="1" x14ac:dyDescent="0.2">
      <c r="A9" s="629">
        <v>3</v>
      </c>
      <c r="B9" s="325" t="s">
        <v>8</v>
      </c>
      <c r="C9" s="630">
        <f>'8_2.1.18 SIS'!BC9</f>
        <v>0</v>
      </c>
      <c r="D9" s="631">
        <f>'3_Levels 1&amp;2'!AM9+'3_Levels 1&amp;2'!AU9</f>
        <v>7651.750392513175</v>
      </c>
      <c r="E9" s="632">
        <f t="shared" si="6"/>
        <v>0</v>
      </c>
      <c r="F9" s="632">
        <v>596.84</v>
      </c>
      <c r="G9" s="632">
        <f t="shared" si="7"/>
        <v>0</v>
      </c>
      <c r="H9" s="633">
        <f t="shared" si="8"/>
        <v>0</v>
      </c>
      <c r="I9" s="327"/>
      <c r="J9" s="327"/>
      <c r="K9" s="331">
        <f t="shared" si="3"/>
        <v>0</v>
      </c>
      <c r="L9" s="633">
        <f t="shared" si="4"/>
        <v>0</v>
      </c>
      <c r="M9" s="631"/>
      <c r="N9" s="330">
        <f t="shared" si="9"/>
        <v>0</v>
      </c>
      <c r="O9" s="327"/>
      <c r="P9" s="327">
        <f t="shared" si="10"/>
        <v>0</v>
      </c>
      <c r="Q9" s="330">
        <f t="shared" si="11"/>
        <v>0</v>
      </c>
      <c r="R9" s="330">
        <f t="shared" si="5"/>
        <v>0</v>
      </c>
    </row>
    <row r="10" spans="1:18" ht="15.6" customHeight="1" x14ac:dyDescent="0.2">
      <c r="A10" s="629">
        <v>4</v>
      </c>
      <c r="B10" s="325" t="s">
        <v>9</v>
      </c>
      <c r="C10" s="630">
        <f>'8_2.1.18 SIS'!BC10</f>
        <v>0</v>
      </c>
      <c r="D10" s="631">
        <f>'3_Levels 1&amp;2'!AM10+'3_Levels 1&amp;2'!AU10</f>
        <v>9668.2036391912916</v>
      </c>
      <c r="E10" s="632">
        <f t="shared" si="6"/>
        <v>0</v>
      </c>
      <c r="F10" s="632">
        <v>585.76</v>
      </c>
      <c r="G10" s="632">
        <f t="shared" si="7"/>
        <v>0</v>
      </c>
      <c r="H10" s="633">
        <f t="shared" si="8"/>
        <v>0</v>
      </c>
      <c r="I10" s="327"/>
      <c r="J10" s="327"/>
      <c r="K10" s="331">
        <f t="shared" si="3"/>
        <v>0</v>
      </c>
      <c r="L10" s="633">
        <f t="shared" si="4"/>
        <v>0</v>
      </c>
      <c r="M10" s="631"/>
      <c r="N10" s="330">
        <f t="shared" si="9"/>
        <v>0</v>
      </c>
      <c r="O10" s="327"/>
      <c r="P10" s="327">
        <f t="shared" si="10"/>
        <v>0</v>
      </c>
      <c r="Q10" s="330">
        <f t="shared" si="11"/>
        <v>0</v>
      </c>
      <c r="R10" s="330">
        <f t="shared" si="5"/>
        <v>0</v>
      </c>
    </row>
    <row r="11" spans="1:18" ht="15.6" customHeight="1" x14ac:dyDescent="0.2">
      <c r="A11" s="634">
        <v>5</v>
      </c>
      <c r="B11" s="339" t="s">
        <v>10</v>
      </c>
      <c r="C11" s="635">
        <f>'8_2.1.18 SIS'!BC11</f>
        <v>0</v>
      </c>
      <c r="D11" s="636">
        <f>'3_Levels 1&amp;2'!AM11+'3_Levels 1&amp;2'!AU11</f>
        <v>7688.9904658266514</v>
      </c>
      <c r="E11" s="637">
        <f t="shared" si="6"/>
        <v>0</v>
      </c>
      <c r="F11" s="637">
        <v>555.91</v>
      </c>
      <c r="G11" s="637">
        <f t="shared" si="7"/>
        <v>0</v>
      </c>
      <c r="H11" s="638">
        <f t="shared" si="8"/>
        <v>0</v>
      </c>
      <c r="I11" s="341"/>
      <c r="J11" s="341"/>
      <c r="K11" s="345">
        <f t="shared" si="3"/>
        <v>0</v>
      </c>
      <c r="L11" s="638">
        <f t="shared" si="4"/>
        <v>0</v>
      </c>
      <c r="M11" s="636"/>
      <c r="N11" s="344">
        <f t="shared" si="9"/>
        <v>0</v>
      </c>
      <c r="O11" s="347"/>
      <c r="P11" s="341">
        <f t="shared" si="10"/>
        <v>0</v>
      </c>
      <c r="Q11" s="348">
        <f t="shared" si="11"/>
        <v>0</v>
      </c>
      <c r="R11" s="344">
        <f t="shared" si="5"/>
        <v>0</v>
      </c>
    </row>
    <row r="12" spans="1:18" ht="15.6" customHeight="1" x14ac:dyDescent="0.2">
      <c r="A12" s="624">
        <v>6</v>
      </c>
      <c r="B12" s="307" t="s">
        <v>11</v>
      </c>
      <c r="C12" s="625">
        <f>'8_2.1.18 SIS'!BC12</f>
        <v>0</v>
      </c>
      <c r="D12" s="626">
        <f>'3_Levels 1&amp;2'!AM12+'3_Levels 1&amp;2'!AU12</f>
        <v>8928.9038053097356</v>
      </c>
      <c r="E12" s="627">
        <f t="shared" si="6"/>
        <v>0</v>
      </c>
      <c r="F12" s="627">
        <v>545.4799999999999</v>
      </c>
      <c r="G12" s="627">
        <f t="shared" si="7"/>
        <v>0</v>
      </c>
      <c r="H12" s="628">
        <f t="shared" si="8"/>
        <v>0</v>
      </c>
      <c r="I12" s="309"/>
      <c r="J12" s="309"/>
      <c r="K12" s="313">
        <f t="shared" si="3"/>
        <v>0</v>
      </c>
      <c r="L12" s="628">
        <f t="shared" si="4"/>
        <v>0</v>
      </c>
      <c r="M12" s="626"/>
      <c r="N12" s="312">
        <f t="shared" si="9"/>
        <v>0</v>
      </c>
      <c r="O12" s="309"/>
      <c r="P12" s="309">
        <f t="shared" si="10"/>
        <v>0</v>
      </c>
      <c r="Q12" s="312">
        <f t="shared" si="11"/>
        <v>0</v>
      </c>
      <c r="R12" s="314">
        <f t="shared" si="5"/>
        <v>0</v>
      </c>
    </row>
    <row r="13" spans="1:18" ht="15.6" customHeight="1" x14ac:dyDescent="0.2">
      <c r="A13" s="629">
        <v>7</v>
      </c>
      <c r="B13" s="325" t="s">
        <v>12</v>
      </c>
      <c r="C13" s="630">
        <f>'8_2.1.18 SIS'!BC13</f>
        <v>0</v>
      </c>
      <c r="D13" s="631">
        <f>'3_Levels 1&amp;2'!AM13+'3_Levels 1&amp;2'!AU13</f>
        <v>8567.9846089773255</v>
      </c>
      <c r="E13" s="632">
        <f t="shared" si="6"/>
        <v>0</v>
      </c>
      <c r="F13" s="632">
        <v>756.91999999999985</v>
      </c>
      <c r="G13" s="632">
        <f t="shared" si="7"/>
        <v>0</v>
      </c>
      <c r="H13" s="633">
        <f t="shared" si="8"/>
        <v>0</v>
      </c>
      <c r="I13" s="327"/>
      <c r="J13" s="327"/>
      <c r="K13" s="331">
        <f t="shared" si="3"/>
        <v>0</v>
      </c>
      <c r="L13" s="633">
        <f t="shared" si="4"/>
        <v>0</v>
      </c>
      <c r="M13" s="631"/>
      <c r="N13" s="330">
        <f t="shared" si="9"/>
        <v>0</v>
      </c>
      <c r="O13" s="327"/>
      <c r="P13" s="327">
        <f t="shared" si="10"/>
        <v>0</v>
      </c>
      <c r="Q13" s="330">
        <f t="shared" si="11"/>
        <v>0</v>
      </c>
      <c r="R13" s="330">
        <f t="shared" si="5"/>
        <v>0</v>
      </c>
    </row>
    <row r="14" spans="1:18" ht="15.6" customHeight="1" x14ac:dyDescent="0.2">
      <c r="A14" s="629">
        <v>8</v>
      </c>
      <c r="B14" s="325" t="s">
        <v>13</v>
      </c>
      <c r="C14" s="630">
        <f>'8_2.1.18 SIS'!BC14</f>
        <v>0</v>
      </c>
      <c r="D14" s="631">
        <f>'3_Levels 1&amp;2'!AM14+'3_Levels 1&amp;2'!AU14</f>
        <v>8434.6999018733277</v>
      </c>
      <c r="E14" s="632">
        <f t="shared" si="6"/>
        <v>0</v>
      </c>
      <c r="F14" s="632">
        <v>725.76</v>
      </c>
      <c r="G14" s="632">
        <f t="shared" si="7"/>
        <v>0</v>
      </c>
      <c r="H14" s="633">
        <f t="shared" si="8"/>
        <v>0</v>
      </c>
      <c r="I14" s="327"/>
      <c r="J14" s="327"/>
      <c r="K14" s="331">
        <f t="shared" si="3"/>
        <v>0</v>
      </c>
      <c r="L14" s="633">
        <f t="shared" si="4"/>
        <v>0</v>
      </c>
      <c r="M14" s="631"/>
      <c r="N14" s="330">
        <f t="shared" si="9"/>
        <v>0</v>
      </c>
      <c r="O14" s="327"/>
      <c r="P14" s="327">
        <f t="shared" si="10"/>
        <v>0</v>
      </c>
      <c r="Q14" s="330">
        <f t="shared" si="11"/>
        <v>0</v>
      </c>
      <c r="R14" s="330">
        <f t="shared" si="5"/>
        <v>0</v>
      </c>
    </row>
    <row r="15" spans="1:18" ht="15.6" customHeight="1" x14ac:dyDescent="0.2">
      <c r="A15" s="629">
        <v>9</v>
      </c>
      <c r="B15" s="325" t="s">
        <v>14</v>
      </c>
      <c r="C15" s="630">
        <f>'8_2.1.18 SIS'!BC15</f>
        <v>0</v>
      </c>
      <c r="D15" s="631">
        <f>'3_Levels 1&amp;2'!AM15+'3_Levels 1&amp;2'!AU15</f>
        <v>8295.9800530093598</v>
      </c>
      <c r="E15" s="632">
        <f t="shared" si="6"/>
        <v>0</v>
      </c>
      <c r="F15" s="632">
        <v>744.76</v>
      </c>
      <c r="G15" s="632">
        <f t="shared" si="7"/>
        <v>0</v>
      </c>
      <c r="H15" s="633">
        <f t="shared" si="8"/>
        <v>0</v>
      </c>
      <c r="I15" s="327"/>
      <c r="J15" s="327"/>
      <c r="K15" s="331">
        <f t="shared" si="3"/>
        <v>0</v>
      </c>
      <c r="L15" s="633">
        <f t="shared" si="4"/>
        <v>0</v>
      </c>
      <c r="M15" s="631"/>
      <c r="N15" s="330">
        <f t="shared" si="9"/>
        <v>0</v>
      </c>
      <c r="O15" s="327"/>
      <c r="P15" s="327">
        <f t="shared" si="10"/>
        <v>0</v>
      </c>
      <c r="Q15" s="330">
        <f t="shared" si="11"/>
        <v>0</v>
      </c>
      <c r="R15" s="330">
        <f t="shared" si="5"/>
        <v>0</v>
      </c>
    </row>
    <row r="16" spans="1:18" ht="15.6" customHeight="1" x14ac:dyDescent="0.2">
      <c r="A16" s="634">
        <v>10</v>
      </c>
      <c r="B16" s="339" t="s">
        <v>15</v>
      </c>
      <c r="C16" s="635">
        <f>'8_2.1.18 SIS'!BC16</f>
        <v>0</v>
      </c>
      <c r="D16" s="636">
        <f>'3_Levels 1&amp;2'!AM16+'3_Levels 1&amp;2'!AU16</f>
        <v>8149.6492702921842</v>
      </c>
      <c r="E16" s="637">
        <f t="shared" si="6"/>
        <v>0</v>
      </c>
      <c r="F16" s="637">
        <v>608.04000000000008</v>
      </c>
      <c r="G16" s="637">
        <f t="shared" si="7"/>
        <v>0</v>
      </c>
      <c r="H16" s="638">
        <f t="shared" si="8"/>
        <v>0</v>
      </c>
      <c r="I16" s="341"/>
      <c r="J16" s="341"/>
      <c r="K16" s="345">
        <f t="shared" si="3"/>
        <v>0</v>
      </c>
      <c r="L16" s="638">
        <f t="shared" si="4"/>
        <v>0</v>
      </c>
      <c r="M16" s="636"/>
      <c r="N16" s="344">
        <f t="shared" si="9"/>
        <v>0</v>
      </c>
      <c r="O16" s="347"/>
      <c r="P16" s="341">
        <f t="shared" si="10"/>
        <v>0</v>
      </c>
      <c r="Q16" s="348">
        <f t="shared" si="11"/>
        <v>0</v>
      </c>
      <c r="R16" s="344">
        <f t="shared" si="5"/>
        <v>0</v>
      </c>
    </row>
    <row r="17" spans="1:18" ht="15.6" customHeight="1" x14ac:dyDescent="0.2">
      <c r="A17" s="624">
        <v>11</v>
      </c>
      <c r="B17" s="307" t="s">
        <v>16</v>
      </c>
      <c r="C17" s="625">
        <f>'8_2.1.18 SIS'!BC17</f>
        <v>0</v>
      </c>
      <c r="D17" s="626">
        <f>'3_Levels 1&amp;2'!AM17+'3_Levels 1&amp;2'!AU17</f>
        <v>10465.279683744466</v>
      </c>
      <c r="E17" s="627">
        <f t="shared" si="6"/>
        <v>0</v>
      </c>
      <c r="F17" s="627">
        <v>706.55</v>
      </c>
      <c r="G17" s="627">
        <f t="shared" si="7"/>
        <v>0</v>
      </c>
      <c r="H17" s="628">
        <f t="shared" si="8"/>
        <v>0</v>
      </c>
      <c r="I17" s="309"/>
      <c r="J17" s="309"/>
      <c r="K17" s="313">
        <f t="shared" si="3"/>
        <v>0</v>
      </c>
      <c r="L17" s="628">
        <f t="shared" si="4"/>
        <v>0</v>
      </c>
      <c r="M17" s="626"/>
      <c r="N17" s="312">
        <f t="shared" si="9"/>
        <v>0</v>
      </c>
      <c r="O17" s="309"/>
      <c r="P17" s="309">
        <f t="shared" si="10"/>
        <v>0</v>
      </c>
      <c r="Q17" s="312">
        <f t="shared" si="11"/>
        <v>0</v>
      </c>
      <c r="R17" s="314">
        <f t="shared" si="5"/>
        <v>0</v>
      </c>
    </row>
    <row r="18" spans="1:18" ht="15.6" customHeight="1" x14ac:dyDescent="0.2">
      <c r="A18" s="629">
        <v>12</v>
      </c>
      <c r="B18" s="325" t="s">
        <v>17</v>
      </c>
      <c r="C18" s="630">
        <f>'8_2.1.18 SIS'!BC18</f>
        <v>0</v>
      </c>
      <c r="D18" s="631">
        <f>'3_Levels 1&amp;2'!AM18+'3_Levels 1&amp;2'!AU18</f>
        <v>8295.3512139605464</v>
      </c>
      <c r="E18" s="632">
        <f t="shared" si="6"/>
        <v>0</v>
      </c>
      <c r="F18" s="632">
        <v>1063.31</v>
      </c>
      <c r="G18" s="632">
        <f t="shared" si="7"/>
        <v>0</v>
      </c>
      <c r="H18" s="633">
        <f t="shared" si="8"/>
        <v>0</v>
      </c>
      <c r="I18" s="327"/>
      <c r="J18" s="327"/>
      <c r="K18" s="331">
        <f t="shared" si="3"/>
        <v>0</v>
      </c>
      <c r="L18" s="633">
        <f t="shared" si="4"/>
        <v>0</v>
      </c>
      <c r="M18" s="631"/>
      <c r="N18" s="330">
        <f t="shared" si="9"/>
        <v>0</v>
      </c>
      <c r="O18" s="327"/>
      <c r="P18" s="327">
        <f t="shared" si="10"/>
        <v>0</v>
      </c>
      <c r="Q18" s="330">
        <f t="shared" si="11"/>
        <v>0</v>
      </c>
      <c r="R18" s="330">
        <f t="shared" si="5"/>
        <v>0</v>
      </c>
    </row>
    <row r="19" spans="1:18" ht="15.6" customHeight="1" x14ac:dyDescent="0.2">
      <c r="A19" s="629">
        <v>13</v>
      </c>
      <c r="B19" s="325" t="s">
        <v>18</v>
      </c>
      <c r="C19" s="630">
        <f>'8_2.1.18 SIS'!BC19</f>
        <v>0</v>
      </c>
      <c r="D19" s="631">
        <f>'3_Levels 1&amp;2'!AM19+'3_Levels 1&amp;2'!AU19</f>
        <v>9497.8518181818181</v>
      </c>
      <c r="E19" s="632">
        <f t="shared" si="6"/>
        <v>0</v>
      </c>
      <c r="F19" s="632">
        <v>749.43000000000006</v>
      </c>
      <c r="G19" s="632">
        <f t="shared" si="7"/>
        <v>0</v>
      </c>
      <c r="H19" s="633">
        <f t="shared" si="8"/>
        <v>0</v>
      </c>
      <c r="I19" s="327"/>
      <c r="J19" s="327"/>
      <c r="K19" s="331">
        <f t="shared" si="3"/>
        <v>0</v>
      </c>
      <c r="L19" s="633">
        <f t="shared" si="4"/>
        <v>0</v>
      </c>
      <c r="M19" s="631"/>
      <c r="N19" s="330">
        <f t="shared" si="9"/>
        <v>0</v>
      </c>
      <c r="O19" s="327"/>
      <c r="P19" s="327">
        <f t="shared" si="10"/>
        <v>0</v>
      </c>
      <c r="Q19" s="330">
        <f t="shared" si="11"/>
        <v>0</v>
      </c>
      <c r="R19" s="330">
        <f t="shared" si="5"/>
        <v>0</v>
      </c>
    </row>
    <row r="20" spans="1:18" ht="15.6" customHeight="1" x14ac:dyDescent="0.2">
      <c r="A20" s="629">
        <v>14</v>
      </c>
      <c r="B20" s="325" t="s">
        <v>19</v>
      </c>
      <c r="C20" s="630">
        <f>'8_2.1.18 SIS'!BC20</f>
        <v>0</v>
      </c>
      <c r="D20" s="631">
        <f>'3_Levels 1&amp;2'!AM20+'3_Levels 1&amp;2'!AU20</f>
        <v>10135.245254237288</v>
      </c>
      <c r="E20" s="632">
        <f t="shared" si="6"/>
        <v>0</v>
      </c>
      <c r="F20" s="632">
        <v>809.9799999999999</v>
      </c>
      <c r="G20" s="632">
        <f t="shared" si="7"/>
        <v>0</v>
      </c>
      <c r="H20" s="633">
        <f t="shared" si="8"/>
        <v>0</v>
      </c>
      <c r="I20" s="327"/>
      <c r="J20" s="327"/>
      <c r="K20" s="331">
        <f t="shared" si="3"/>
        <v>0</v>
      </c>
      <c r="L20" s="633">
        <f t="shared" si="4"/>
        <v>0</v>
      </c>
      <c r="M20" s="631"/>
      <c r="N20" s="330">
        <f t="shared" si="9"/>
        <v>0</v>
      </c>
      <c r="O20" s="327"/>
      <c r="P20" s="327">
        <f t="shared" si="10"/>
        <v>0</v>
      </c>
      <c r="Q20" s="330">
        <f t="shared" si="11"/>
        <v>0</v>
      </c>
      <c r="R20" s="330">
        <f t="shared" si="5"/>
        <v>0</v>
      </c>
    </row>
    <row r="21" spans="1:18" ht="15.6" customHeight="1" x14ac:dyDescent="0.2">
      <c r="A21" s="634">
        <v>15</v>
      </c>
      <c r="B21" s="339" t="s">
        <v>20</v>
      </c>
      <c r="C21" s="635">
        <f>'8_2.1.18 SIS'!BC21</f>
        <v>0</v>
      </c>
      <c r="D21" s="636">
        <f>'3_Levels 1&amp;2'!AM21+'3_Levels 1&amp;2'!AU21</f>
        <v>9109.7575932578075</v>
      </c>
      <c r="E21" s="637">
        <f t="shared" si="6"/>
        <v>0</v>
      </c>
      <c r="F21" s="637">
        <v>553.79999999999995</v>
      </c>
      <c r="G21" s="637">
        <f t="shared" si="7"/>
        <v>0</v>
      </c>
      <c r="H21" s="638">
        <f t="shared" si="8"/>
        <v>0</v>
      </c>
      <c r="I21" s="341"/>
      <c r="J21" s="341"/>
      <c r="K21" s="345">
        <f t="shared" si="3"/>
        <v>0</v>
      </c>
      <c r="L21" s="638">
        <f t="shared" si="4"/>
        <v>0</v>
      </c>
      <c r="M21" s="636"/>
      <c r="N21" s="344">
        <f t="shared" si="9"/>
        <v>0</v>
      </c>
      <c r="O21" s="347"/>
      <c r="P21" s="341">
        <f t="shared" si="10"/>
        <v>0</v>
      </c>
      <c r="Q21" s="348">
        <f t="shared" si="11"/>
        <v>0</v>
      </c>
      <c r="R21" s="344">
        <f t="shared" si="5"/>
        <v>0</v>
      </c>
    </row>
    <row r="22" spans="1:18" ht="15.6" customHeight="1" x14ac:dyDescent="0.2">
      <c r="A22" s="624">
        <v>16</v>
      </c>
      <c r="B22" s="307" t="s">
        <v>21</v>
      </c>
      <c r="C22" s="625">
        <f>'8_2.1.18 SIS'!BC22</f>
        <v>0</v>
      </c>
      <c r="D22" s="626">
        <f>'3_Levels 1&amp;2'!AM22+'3_Levels 1&amp;2'!AU22</f>
        <v>7629.7369265123834</v>
      </c>
      <c r="E22" s="627">
        <f t="shared" si="6"/>
        <v>0</v>
      </c>
      <c r="F22" s="627">
        <v>686.73</v>
      </c>
      <c r="G22" s="627">
        <f t="shared" si="7"/>
        <v>0</v>
      </c>
      <c r="H22" s="628">
        <f t="shared" si="8"/>
        <v>0</v>
      </c>
      <c r="I22" s="309"/>
      <c r="J22" s="309"/>
      <c r="K22" s="313">
        <f t="shared" si="3"/>
        <v>0</v>
      </c>
      <c r="L22" s="628">
        <f t="shared" si="4"/>
        <v>0</v>
      </c>
      <c r="M22" s="626"/>
      <c r="N22" s="312">
        <f t="shared" si="9"/>
        <v>0</v>
      </c>
      <c r="O22" s="309"/>
      <c r="P22" s="309">
        <f t="shared" si="10"/>
        <v>0</v>
      </c>
      <c r="Q22" s="312">
        <f t="shared" si="11"/>
        <v>0</v>
      </c>
      <c r="R22" s="314">
        <f t="shared" si="5"/>
        <v>0</v>
      </c>
    </row>
    <row r="23" spans="1:18" ht="15.6" customHeight="1" x14ac:dyDescent="0.2">
      <c r="A23" s="629">
        <v>17</v>
      </c>
      <c r="B23" s="325" t="s">
        <v>22</v>
      </c>
      <c r="C23" s="630">
        <f>'8_2.1.18 SIS'!BC23</f>
        <v>132</v>
      </c>
      <c r="D23" s="631">
        <f>'3_Levels 1&amp;2'!AM23+'3_Levels 1&amp;2'!AU23</f>
        <v>7899.6304917587395</v>
      </c>
      <c r="E23" s="632">
        <f t="shared" si="6"/>
        <v>1042751.2249121536</v>
      </c>
      <c r="F23" s="632">
        <v>801.47762416806802</v>
      </c>
      <c r="G23" s="632">
        <f t="shared" si="7"/>
        <v>105795.04639018497</v>
      </c>
      <c r="H23" s="633">
        <f t="shared" si="8"/>
        <v>1148546</v>
      </c>
      <c r="I23" s="327"/>
      <c r="J23" s="327"/>
      <c r="K23" s="331">
        <f t="shared" si="3"/>
        <v>0</v>
      </c>
      <c r="L23" s="633">
        <f t="shared" si="4"/>
        <v>1148546</v>
      </c>
      <c r="M23" s="631"/>
      <c r="N23" s="330">
        <f t="shared" si="9"/>
        <v>1148546</v>
      </c>
      <c r="O23" s="327"/>
      <c r="P23" s="327">
        <f t="shared" si="10"/>
        <v>1148546</v>
      </c>
      <c r="Q23" s="330">
        <f t="shared" si="11"/>
        <v>95712</v>
      </c>
      <c r="R23" s="330">
        <f t="shared" si="5"/>
        <v>1148546</v>
      </c>
    </row>
    <row r="24" spans="1:18" ht="15.6" customHeight="1" x14ac:dyDescent="0.2">
      <c r="A24" s="629">
        <v>18</v>
      </c>
      <c r="B24" s="325" t="s">
        <v>23</v>
      </c>
      <c r="C24" s="630">
        <f>'8_2.1.18 SIS'!BC24</f>
        <v>0</v>
      </c>
      <c r="D24" s="631">
        <f>'3_Levels 1&amp;2'!AM24+'3_Levels 1&amp;2'!AU24</f>
        <v>8973.4894818652847</v>
      </c>
      <c r="E24" s="632">
        <f t="shared" si="6"/>
        <v>0</v>
      </c>
      <c r="F24" s="632">
        <v>845.94999999999993</v>
      </c>
      <c r="G24" s="632">
        <f t="shared" si="7"/>
        <v>0</v>
      </c>
      <c r="H24" s="633">
        <f t="shared" si="8"/>
        <v>0</v>
      </c>
      <c r="I24" s="327"/>
      <c r="J24" s="327"/>
      <c r="K24" s="331">
        <f t="shared" si="3"/>
        <v>0</v>
      </c>
      <c r="L24" s="633">
        <f t="shared" si="4"/>
        <v>0</v>
      </c>
      <c r="M24" s="631"/>
      <c r="N24" s="330">
        <f t="shared" si="9"/>
        <v>0</v>
      </c>
      <c r="O24" s="327"/>
      <c r="P24" s="327">
        <f t="shared" si="10"/>
        <v>0</v>
      </c>
      <c r="Q24" s="330">
        <f t="shared" si="11"/>
        <v>0</v>
      </c>
      <c r="R24" s="330">
        <f t="shared" si="5"/>
        <v>0</v>
      </c>
    </row>
    <row r="25" spans="1:18" ht="15.6" customHeight="1" x14ac:dyDescent="0.2">
      <c r="A25" s="629">
        <v>19</v>
      </c>
      <c r="B25" s="325" t="s">
        <v>24</v>
      </c>
      <c r="C25" s="630">
        <f>'8_2.1.18 SIS'!BC25</f>
        <v>0</v>
      </c>
      <c r="D25" s="631">
        <f>'3_Levels 1&amp;2'!AM25+'3_Levels 1&amp;2'!AU25</f>
        <v>8447.4470752235666</v>
      </c>
      <c r="E25" s="632">
        <f t="shared" si="6"/>
        <v>0</v>
      </c>
      <c r="F25" s="632">
        <v>905.43</v>
      </c>
      <c r="G25" s="632">
        <f t="shared" si="7"/>
        <v>0</v>
      </c>
      <c r="H25" s="633">
        <f t="shared" si="8"/>
        <v>0</v>
      </c>
      <c r="I25" s="327"/>
      <c r="J25" s="327"/>
      <c r="K25" s="331">
        <f t="shared" si="3"/>
        <v>0</v>
      </c>
      <c r="L25" s="633">
        <f t="shared" si="4"/>
        <v>0</v>
      </c>
      <c r="M25" s="631"/>
      <c r="N25" s="330">
        <f t="shared" si="9"/>
        <v>0</v>
      </c>
      <c r="O25" s="327"/>
      <c r="P25" s="327">
        <f t="shared" si="10"/>
        <v>0</v>
      </c>
      <c r="Q25" s="330">
        <f t="shared" si="11"/>
        <v>0</v>
      </c>
      <c r="R25" s="330">
        <f t="shared" si="5"/>
        <v>0</v>
      </c>
    </row>
    <row r="26" spans="1:18" ht="15.6" customHeight="1" x14ac:dyDescent="0.2">
      <c r="A26" s="634">
        <v>20</v>
      </c>
      <c r="B26" s="339" t="s">
        <v>25</v>
      </c>
      <c r="C26" s="635">
        <f>'8_2.1.18 SIS'!BC26</f>
        <v>0</v>
      </c>
      <c r="D26" s="636">
        <f>'3_Levels 1&amp;2'!AM26+'3_Levels 1&amp;2'!AU26</f>
        <v>8344.7992993185399</v>
      </c>
      <c r="E26" s="637">
        <f t="shared" si="6"/>
        <v>0</v>
      </c>
      <c r="F26" s="637">
        <v>586.16999999999996</v>
      </c>
      <c r="G26" s="637">
        <f t="shared" si="7"/>
        <v>0</v>
      </c>
      <c r="H26" s="638">
        <f t="shared" si="8"/>
        <v>0</v>
      </c>
      <c r="I26" s="341"/>
      <c r="J26" s="341"/>
      <c r="K26" s="345">
        <f t="shared" si="3"/>
        <v>0</v>
      </c>
      <c r="L26" s="638">
        <f t="shared" si="4"/>
        <v>0</v>
      </c>
      <c r="M26" s="636"/>
      <c r="N26" s="344">
        <f t="shared" si="9"/>
        <v>0</v>
      </c>
      <c r="O26" s="347"/>
      <c r="P26" s="341">
        <f t="shared" si="10"/>
        <v>0</v>
      </c>
      <c r="Q26" s="348">
        <f t="shared" si="11"/>
        <v>0</v>
      </c>
      <c r="R26" s="344">
        <f t="shared" si="5"/>
        <v>0</v>
      </c>
    </row>
    <row r="27" spans="1:18" ht="15.6" customHeight="1" x14ac:dyDescent="0.2">
      <c r="A27" s="624">
        <v>21</v>
      </c>
      <c r="B27" s="307" t="s">
        <v>26</v>
      </c>
      <c r="C27" s="625">
        <f>'8_2.1.18 SIS'!BC27</f>
        <v>0</v>
      </c>
      <c r="D27" s="626">
        <f>'3_Levels 1&amp;2'!AM27+'3_Levels 1&amp;2'!AU27</f>
        <v>8888.7710980917309</v>
      </c>
      <c r="E27" s="627">
        <f t="shared" si="6"/>
        <v>0</v>
      </c>
      <c r="F27" s="627">
        <v>610.35</v>
      </c>
      <c r="G27" s="627">
        <f t="shared" si="7"/>
        <v>0</v>
      </c>
      <c r="H27" s="628">
        <f t="shared" si="8"/>
        <v>0</v>
      </c>
      <c r="I27" s="309"/>
      <c r="J27" s="309"/>
      <c r="K27" s="313">
        <f t="shared" si="3"/>
        <v>0</v>
      </c>
      <c r="L27" s="628">
        <f t="shared" si="4"/>
        <v>0</v>
      </c>
      <c r="M27" s="626"/>
      <c r="N27" s="312">
        <f t="shared" si="9"/>
        <v>0</v>
      </c>
      <c r="O27" s="309"/>
      <c r="P27" s="309">
        <f t="shared" si="10"/>
        <v>0</v>
      </c>
      <c r="Q27" s="312">
        <f t="shared" si="11"/>
        <v>0</v>
      </c>
      <c r="R27" s="314">
        <f t="shared" si="5"/>
        <v>0</v>
      </c>
    </row>
    <row r="28" spans="1:18" ht="15.6" customHeight="1" x14ac:dyDescent="0.2">
      <c r="A28" s="629">
        <v>22</v>
      </c>
      <c r="B28" s="325" t="s">
        <v>27</v>
      </c>
      <c r="C28" s="630">
        <f>'8_2.1.18 SIS'!BC28</f>
        <v>0</v>
      </c>
      <c r="D28" s="631">
        <f>'3_Levels 1&amp;2'!AM28+'3_Levels 1&amp;2'!AU28</f>
        <v>9036.0812145056443</v>
      </c>
      <c r="E28" s="632">
        <f t="shared" si="6"/>
        <v>0</v>
      </c>
      <c r="F28" s="632">
        <v>496.36</v>
      </c>
      <c r="G28" s="632">
        <f t="shared" si="7"/>
        <v>0</v>
      </c>
      <c r="H28" s="633">
        <f t="shared" si="8"/>
        <v>0</v>
      </c>
      <c r="I28" s="327"/>
      <c r="J28" s="327"/>
      <c r="K28" s="331">
        <f t="shared" si="3"/>
        <v>0</v>
      </c>
      <c r="L28" s="633">
        <f t="shared" si="4"/>
        <v>0</v>
      </c>
      <c r="M28" s="631"/>
      <c r="N28" s="330">
        <f t="shared" si="9"/>
        <v>0</v>
      </c>
      <c r="O28" s="327"/>
      <c r="P28" s="327">
        <f t="shared" si="10"/>
        <v>0</v>
      </c>
      <c r="Q28" s="330">
        <f t="shared" si="11"/>
        <v>0</v>
      </c>
      <c r="R28" s="330">
        <f t="shared" si="5"/>
        <v>0</v>
      </c>
    </row>
    <row r="29" spans="1:18" ht="15.6" customHeight="1" x14ac:dyDescent="0.2">
      <c r="A29" s="629">
        <v>23</v>
      </c>
      <c r="B29" s="325" t="s">
        <v>28</v>
      </c>
      <c r="C29" s="630">
        <f>'8_2.1.18 SIS'!BC29</f>
        <v>0</v>
      </c>
      <c r="D29" s="631">
        <f>'3_Levels 1&amp;2'!AM29+'3_Levels 1&amp;2'!AU29</f>
        <v>8834.333221059258</v>
      </c>
      <c r="E29" s="632">
        <f t="shared" si="6"/>
        <v>0</v>
      </c>
      <c r="F29" s="632">
        <v>688.58</v>
      </c>
      <c r="G29" s="632">
        <f t="shared" si="7"/>
        <v>0</v>
      </c>
      <c r="H29" s="633">
        <f t="shared" si="8"/>
        <v>0</v>
      </c>
      <c r="I29" s="327"/>
      <c r="J29" s="327"/>
      <c r="K29" s="331">
        <f t="shared" si="3"/>
        <v>0</v>
      </c>
      <c r="L29" s="633">
        <f t="shared" si="4"/>
        <v>0</v>
      </c>
      <c r="M29" s="631"/>
      <c r="N29" s="330">
        <f t="shared" si="9"/>
        <v>0</v>
      </c>
      <c r="O29" s="327"/>
      <c r="P29" s="327">
        <f t="shared" si="10"/>
        <v>0</v>
      </c>
      <c r="Q29" s="330">
        <f t="shared" si="11"/>
        <v>0</v>
      </c>
      <c r="R29" s="330">
        <f t="shared" si="5"/>
        <v>0</v>
      </c>
    </row>
    <row r="30" spans="1:18" ht="15.6" customHeight="1" x14ac:dyDescent="0.2">
      <c r="A30" s="629">
        <v>24</v>
      </c>
      <c r="B30" s="325" t="s">
        <v>29</v>
      </c>
      <c r="C30" s="630">
        <f>'8_2.1.18 SIS'!BC30</f>
        <v>1</v>
      </c>
      <c r="D30" s="631">
        <f>'3_Levels 1&amp;2'!AM30+'3_Levels 1&amp;2'!AU30</f>
        <v>8135.3656733828211</v>
      </c>
      <c r="E30" s="632">
        <f t="shared" si="6"/>
        <v>8135.3656733828211</v>
      </c>
      <c r="F30" s="632">
        <v>854.24999999999989</v>
      </c>
      <c r="G30" s="632">
        <f t="shared" si="7"/>
        <v>854.24999999999989</v>
      </c>
      <c r="H30" s="633">
        <f t="shared" si="8"/>
        <v>8990</v>
      </c>
      <c r="I30" s="327"/>
      <c r="J30" s="327"/>
      <c r="K30" s="331">
        <f t="shared" si="3"/>
        <v>0</v>
      </c>
      <c r="L30" s="633">
        <f t="shared" si="4"/>
        <v>8990</v>
      </c>
      <c r="M30" s="631"/>
      <c r="N30" s="330">
        <f t="shared" si="9"/>
        <v>8990</v>
      </c>
      <c r="O30" s="327"/>
      <c r="P30" s="327">
        <f t="shared" si="10"/>
        <v>8990</v>
      </c>
      <c r="Q30" s="330">
        <f t="shared" si="11"/>
        <v>749</v>
      </c>
      <c r="R30" s="330">
        <f t="shared" si="5"/>
        <v>8990</v>
      </c>
    </row>
    <row r="31" spans="1:18" ht="15.6" customHeight="1" x14ac:dyDescent="0.2">
      <c r="A31" s="634">
        <v>25</v>
      </c>
      <c r="B31" s="339" t="s">
        <v>30</v>
      </c>
      <c r="C31" s="635">
        <f>'8_2.1.18 SIS'!BC31</f>
        <v>0</v>
      </c>
      <c r="D31" s="636">
        <f>'3_Levels 1&amp;2'!AM31+'3_Levels 1&amp;2'!AU31</f>
        <v>8848.2350134048247</v>
      </c>
      <c r="E31" s="637">
        <f t="shared" si="6"/>
        <v>0</v>
      </c>
      <c r="F31" s="637">
        <v>653.73</v>
      </c>
      <c r="G31" s="637">
        <f t="shared" si="7"/>
        <v>0</v>
      </c>
      <c r="H31" s="638">
        <f t="shared" si="8"/>
        <v>0</v>
      </c>
      <c r="I31" s="341"/>
      <c r="J31" s="341"/>
      <c r="K31" s="345">
        <f t="shared" si="3"/>
        <v>0</v>
      </c>
      <c r="L31" s="638">
        <f t="shared" si="4"/>
        <v>0</v>
      </c>
      <c r="M31" s="636"/>
      <c r="N31" s="344">
        <f t="shared" si="9"/>
        <v>0</v>
      </c>
      <c r="O31" s="347"/>
      <c r="P31" s="341">
        <f t="shared" si="10"/>
        <v>0</v>
      </c>
      <c r="Q31" s="348">
        <f t="shared" si="11"/>
        <v>0</v>
      </c>
      <c r="R31" s="344">
        <f t="shared" si="5"/>
        <v>0</v>
      </c>
    </row>
    <row r="32" spans="1:18" ht="15.6" customHeight="1" x14ac:dyDescent="0.2">
      <c r="A32" s="624">
        <v>26</v>
      </c>
      <c r="B32" s="307" t="s">
        <v>31</v>
      </c>
      <c r="C32" s="625">
        <f>'8_2.1.18 SIS'!BC32</f>
        <v>3</v>
      </c>
      <c r="D32" s="626">
        <f>'3_Levels 1&amp;2'!AM32+'3_Levels 1&amp;2'!AU32</f>
        <v>8356.8264776333308</v>
      </c>
      <c r="E32" s="627">
        <f t="shared" si="6"/>
        <v>25070.479432899992</v>
      </c>
      <c r="F32" s="627">
        <v>836.83</v>
      </c>
      <c r="G32" s="627">
        <f t="shared" si="7"/>
        <v>2510.4900000000002</v>
      </c>
      <c r="H32" s="628">
        <f t="shared" si="8"/>
        <v>27581</v>
      </c>
      <c r="I32" s="309"/>
      <c r="J32" s="309"/>
      <c r="K32" s="313">
        <f t="shared" si="3"/>
        <v>0</v>
      </c>
      <c r="L32" s="628">
        <f t="shared" si="4"/>
        <v>27581</v>
      </c>
      <c r="M32" s="626"/>
      <c r="N32" s="312">
        <f t="shared" si="9"/>
        <v>27581</v>
      </c>
      <c r="O32" s="309"/>
      <c r="P32" s="309">
        <f t="shared" si="10"/>
        <v>27581</v>
      </c>
      <c r="Q32" s="312">
        <f t="shared" si="11"/>
        <v>2298</v>
      </c>
      <c r="R32" s="314">
        <f t="shared" si="5"/>
        <v>27581</v>
      </c>
    </row>
    <row r="33" spans="1:18" ht="15.6" customHeight="1" x14ac:dyDescent="0.2">
      <c r="A33" s="629">
        <v>27</v>
      </c>
      <c r="B33" s="325" t="s">
        <v>32</v>
      </c>
      <c r="C33" s="630">
        <f>'8_2.1.18 SIS'!BC33</f>
        <v>0</v>
      </c>
      <c r="D33" s="631">
        <f>'3_Levels 1&amp;2'!AM33+'3_Levels 1&amp;2'!AU33</f>
        <v>9098.7491406387853</v>
      </c>
      <c r="E33" s="632">
        <f t="shared" si="6"/>
        <v>0</v>
      </c>
      <c r="F33" s="632">
        <v>693.06</v>
      </c>
      <c r="G33" s="632">
        <f t="shared" si="7"/>
        <v>0</v>
      </c>
      <c r="H33" s="633">
        <f t="shared" si="8"/>
        <v>0</v>
      </c>
      <c r="I33" s="327"/>
      <c r="J33" s="327"/>
      <c r="K33" s="331">
        <f t="shared" si="3"/>
        <v>0</v>
      </c>
      <c r="L33" s="633">
        <f t="shared" si="4"/>
        <v>0</v>
      </c>
      <c r="M33" s="631"/>
      <c r="N33" s="330">
        <f t="shared" si="9"/>
        <v>0</v>
      </c>
      <c r="O33" s="327"/>
      <c r="P33" s="327">
        <f t="shared" si="10"/>
        <v>0</v>
      </c>
      <c r="Q33" s="330">
        <f t="shared" si="11"/>
        <v>0</v>
      </c>
      <c r="R33" s="330">
        <f t="shared" si="5"/>
        <v>0</v>
      </c>
    </row>
    <row r="34" spans="1:18" ht="15.6" customHeight="1" x14ac:dyDescent="0.2">
      <c r="A34" s="629">
        <v>28</v>
      </c>
      <c r="B34" s="325" t="s">
        <v>33</v>
      </c>
      <c r="C34" s="630">
        <f>'8_2.1.18 SIS'!BC34</f>
        <v>0</v>
      </c>
      <c r="D34" s="631">
        <f>'3_Levels 1&amp;2'!AM34+'3_Levels 1&amp;2'!AU34</f>
        <v>7668.1229243718517</v>
      </c>
      <c r="E34" s="632">
        <f t="shared" si="6"/>
        <v>0</v>
      </c>
      <c r="F34" s="632">
        <v>694.4</v>
      </c>
      <c r="G34" s="632">
        <f t="shared" si="7"/>
        <v>0</v>
      </c>
      <c r="H34" s="633">
        <f t="shared" si="8"/>
        <v>0</v>
      </c>
      <c r="I34" s="327"/>
      <c r="J34" s="327"/>
      <c r="K34" s="331">
        <f t="shared" si="3"/>
        <v>0</v>
      </c>
      <c r="L34" s="633">
        <f t="shared" si="4"/>
        <v>0</v>
      </c>
      <c r="M34" s="631"/>
      <c r="N34" s="330">
        <f t="shared" si="9"/>
        <v>0</v>
      </c>
      <c r="O34" s="327"/>
      <c r="P34" s="327">
        <f t="shared" si="10"/>
        <v>0</v>
      </c>
      <c r="Q34" s="330">
        <f t="shared" si="11"/>
        <v>0</v>
      </c>
      <c r="R34" s="330">
        <f t="shared" si="5"/>
        <v>0</v>
      </c>
    </row>
    <row r="35" spans="1:18" ht="15.6" customHeight="1" x14ac:dyDescent="0.2">
      <c r="A35" s="629">
        <v>29</v>
      </c>
      <c r="B35" s="325" t="s">
        <v>34</v>
      </c>
      <c r="C35" s="630">
        <f>'8_2.1.18 SIS'!BC35</f>
        <v>0</v>
      </c>
      <c r="D35" s="631">
        <f>'3_Levels 1&amp;2'!AM35+'3_Levels 1&amp;2'!AU35</f>
        <v>7902.1293120638093</v>
      </c>
      <c r="E35" s="632">
        <f t="shared" si="6"/>
        <v>0</v>
      </c>
      <c r="F35" s="632">
        <v>754.94999999999993</v>
      </c>
      <c r="G35" s="632">
        <f t="shared" si="7"/>
        <v>0</v>
      </c>
      <c r="H35" s="633">
        <f t="shared" si="8"/>
        <v>0</v>
      </c>
      <c r="I35" s="327"/>
      <c r="J35" s="327"/>
      <c r="K35" s="331">
        <f t="shared" si="3"/>
        <v>0</v>
      </c>
      <c r="L35" s="633">
        <f t="shared" si="4"/>
        <v>0</v>
      </c>
      <c r="M35" s="631"/>
      <c r="N35" s="330">
        <f t="shared" si="9"/>
        <v>0</v>
      </c>
      <c r="O35" s="327"/>
      <c r="P35" s="327">
        <f t="shared" si="10"/>
        <v>0</v>
      </c>
      <c r="Q35" s="330">
        <f t="shared" si="11"/>
        <v>0</v>
      </c>
      <c r="R35" s="330">
        <f t="shared" si="5"/>
        <v>0</v>
      </c>
    </row>
    <row r="36" spans="1:18" ht="15.6" customHeight="1" x14ac:dyDescent="0.2">
      <c r="A36" s="634">
        <v>30</v>
      </c>
      <c r="B36" s="339" t="s">
        <v>35</v>
      </c>
      <c r="C36" s="635">
        <f>'8_2.1.18 SIS'!BC36</f>
        <v>0</v>
      </c>
      <c r="D36" s="636">
        <f>'3_Levels 1&amp;2'!AM36+'3_Levels 1&amp;2'!AU36</f>
        <v>9339.7739392728727</v>
      </c>
      <c r="E36" s="637">
        <f t="shared" si="6"/>
        <v>0</v>
      </c>
      <c r="F36" s="637">
        <v>727.17</v>
      </c>
      <c r="G36" s="637">
        <f t="shared" si="7"/>
        <v>0</v>
      </c>
      <c r="H36" s="638">
        <f t="shared" si="8"/>
        <v>0</v>
      </c>
      <c r="I36" s="341"/>
      <c r="J36" s="341"/>
      <c r="K36" s="345">
        <f t="shared" si="3"/>
        <v>0</v>
      </c>
      <c r="L36" s="638">
        <f t="shared" si="4"/>
        <v>0</v>
      </c>
      <c r="M36" s="636"/>
      <c r="N36" s="344">
        <f t="shared" si="9"/>
        <v>0</v>
      </c>
      <c r="O36" s="347"/>
      <c r="P36" s="341">
        <f t="shared" si="10"/>
        <v>0</v>
      </c>
      <c r="Q36" s="348">
        <f t="shared" si="11"/>
        <v>0</v>
      </c>
      <c r="R36" s="344">
        <f t="shared" si="5"/>
        <v>0</v>
      </c>
    </row>
    <row r="37" spans="1:18" ht="15.6" customHeight="1" x14ac:dyDescent="0.2">
      <c r="A37" s="624">
        <v>31</v>
      </c>
      <c r="B37" s="307" t="s">
        <v>36</v>
      </c>
      <c r="C37" s="625">
        <f>'8_2.1.18 SIS'!BC37</f>
        <v>0</v>
      </c>
      <c r="D37" s="626">
        <f>'3_Levels 1&amp;2'!AM37+'3_Levels 1&amp;2'!AU37</f>
        <v>8537.4565604377931</v>
      </c>
      <c r="E37" s="627">
        <f t="shared" si="6"/>
        <v>0</v>
      </c>
      <c r="F37" s="627">
        <v>620.83000000000004</v>
      </c>
      <c r="G37" s="627">
        <f t="shared" si="7"/>
        <v>0</v>
      </c>
      <c r="H37" s="628">
        <f t="shared" si="8"/>
        <v>0</v>
      </c>
      <c r="I37" s="309"/>
      <c r="J37" s="309"/>
      <c r="K37" s="313">
        <f t="shared" si="3"/>
        <v>0</v>
      </c>
      <c r="L37" s="628">
        <f t="shared" si="4"/>
        <v>0</v>
      </c>
      <c r="M37" s="626"/>
      <c r="N37" s="312">
        <f t="shared" si="9"/>
        <v>0</v>
      </c>
      <c r="O37" s="309"/>
      <c r="P37" s="309">
        <f t="shared" si="10"/>
        <v>0</v>
      </c>
      <c r="Q37" s="312">
        <f t="shared" si="11"/>
        <v>0</v>
      </c>
      <c r="R37" s="314">
        <f t="shared" si="5"/>
        <v>0</v>
      </c>
    </row>
    <row r="38" spans="1:18" ht="15.6" customHeight="1" x14ac:dyDescent="0.2">
      <c r="A38" s="629">
        <v>32</v>
      </c>
      <c r="B38" s="325" t="s">
        <v>37</v>
      </c>
      <c r="C38" s="630">
        <f>'8_2.1.18 SIS'!BC38</f>
        <v>1</v>
      </c>
      <c r="D38" s="631">
        <f>'3_Levels 1&amp;2'!AM38+'3_Levels 1&amp;2'!AU38</f>
        <v>8543.4269162471755</v>
      </c>
      <c r="E38" s="632">
        <f t="shared" si="6"/>
        <v>8543.4269162471755</v>
      </c>
      <c r="F38" s="632">
        <v>559.77</v>
      </c>
      <c r="G38" s="632">
        <f t="shared" si="7"/>
        <v>559.77</v>
      </c>
      <c r="H38" s="633">
        <f t="shared" si="8"/>
        <v>9103</v>
      </c>
      <c r="I38" s="327"/>
      <c r="J38" s="327"/>
      <c r="K38" s="331">
        <f t="shared" si="3"/>
        <v>0</v>
      </c>
      <c r="L38" s="633">
        <f t="shared" si="4"/>
        <v>9103</v>
      </c>
      <c r="M38" s="631"/>
      <c r="N38" s="330">
        <f t="shared" si="9"/>
        <v>9103</v>
      </c>
      <c r="O38" s="327"/>
      <c r="P38" s="327">
        <f t="shared" si="10"/>
        <v>9103</v>
      </c>
      <c r="Q38" s="330">
        <f t="shared" si="11"/>
        <v>759</v>
      </c>
      <c r="R38" s="330">
        <f t="shared" si="5"/>
        <v>9103</v>
      </c>
    </row>
    <row r="39" spans="1:18" ht="15.6" customHeight="1" x14ac:dyDescent="0.2">
      <c r="A39" s="629">
        <v>33</v>
      </c>
      <c r="B39" s="325" t="s">
        <v>38</v>
      </c>
      <c r="C39" s="630">
        <f>'8_2.1.18 SIS'!BC39</f>
        <v>0</v>
      </c>
      <c r="D39" s="631">
        <f>'3_Levels 1&amp;2'!AM39+'3_Levels 1&amp;2'!AU39</f>
        <v>9398.698493150685</v>
      </c>
      <c r="E39" s="632">
        <f t="shared" si="6"/>
        <v>0</v>
      </c>
      <c r="F39" s="632">
        <v>655.31000000000006</v>
      </c>
      <c r="G39" s="632">
        <f t="shared" si="7"/>
        <v>0</v>
      </c>
      <c r="H39" s="633">
        <f t="shared" si="8"/>
        <v>0</v>
      </c>
      <c r="I39" s="327"/>
      <c r="J39" s="327"/>
      <c r="K39" s="331">
        <f t="shared" ref="K39:K70" si="12">I39+J39</f>
        <v>0</v>
      </c>
      <c r="L39" s="633">
        <f t="shared" si="4"/>
        <v>0</v>
      </c>
      <c r="M39" s="631"/>
      <c r="N39" s="330">
        <f t="shared" si="9"/>
        <v>0</v>
      </c>
      <c r="O39" s="327"/>
      <c r="P39" s="327">
        <f t="shared" si="10"/>
        <v>0</v>
      </c>
      <c r="Q39" s="330">
        <f t="shared" si="11"/>
        <v>0</v>
      </c>
      <c r="R39" s="330">
        <f t="shared" ref="R39:R75" si="13">N39</f>
        <v>0</v>
      </c>
    </row>
    <row r="40" spans="1:18" ht="15.6" customHeight="1" x14ac:dyDescent="0.2">
      <c r="A40" s="629">
        <v>34</v>
      </c>
      <c r="B40" s="325" t="s">
        <v>39</v>
      </c>
      <c r="C40" s="630">
        <f>'8_2.1.18 SIS'!BC40</f>
        <v>0</v>
      </c>
      <c r="D40" s="631">
        <f>'3_Levels 1&amp;2'!AM40+'3_Levels 1&amp;2'!AU40</f>
        <v>9596.7711725379268</v>
      </c>
      <c r="E40" s="632">
        <f t="shared" si="6"/>
        <v>0</v>
      </c>
      <c r="F40" s="632">
        <v>644.11000000000013</v>
      </c>
      <c r="G40" s="632">
        <f t="shared" si="7"/>
        <v>0</v>
      </c>
      <c r="H40" s="633">
        <f t="shared" si="8"/>
        <v>0</v>
      </c>
      <c r="I40" s="327"/>
      <c r="J40" s="327"/>
      <c r="K40" s="331">
        <f t="shared" si="12"/>
        <v>0</v>
      </c>
      <c r="L40" s="633">
        <f t="shared" si="4"/>
        <v>0</v>
      </c>
      <c r="M40" s="631"/>
      <c r="N40" s="330">
        <f t="shared" si="9"/>
        <v>0</v>
      </c>
      <c r="O40" s="327"/>
      <c r="P40" s="327">
        <f t="shared" si="10"/>
        <v>0</v>
      </c>
      <c r="Q40" s="330">
        <f t="shared" si="11"/>
        <v>0</v>
      </c>
      <c r="R40" s="330">
        <f t="shared" si="13"/>
        <v>0</v>
      </c>
    </row>
    <row r="41" spans="1:18" ht="15.6" customHeight="1" x14ac:dyDescent="0.2">
      <c r="A41" s="634">
        <v>35</v>
      </c>
      <c r="B41" s="339" t="s">
        <v>40</v>
      </c>
      <c r="C41" s="635">
        <f>'8_2.1.18 SIS'!BC41</f>
        <v>0</v>
      </c>
      <c r="D41" s="636">
        <f>'3_Levels 1&amp;2'!AM41+'3_Levels 1&amp;2'!AU41</f>
        <v>8609.6749638108067</v>
      </c>
      <c r="E41" s="637">
        <f t="shared" si="6"/>
        <v>0</v>
      </c>
      <c r="F41" s="637">
        <v>537.96</v>
      </c>
      <c r="G41" s="637">
        <f t="shared" si="7"/>
        <v>0</v>
      </c>
      <c r="H41" s="638">
        <f t="shared" si="8"/>
        <v>0</v>
      </c>
      <c r="I41" s="341"/>
      <c r="J41" s="341"/>
      <c r="K41" s="345">
        <f t="shared" si="12"/>
        <v>0</v>
      </c>
      <c r="L41" s="638">
        <f t="shared" si="4"/>
        <v>0</v>
      </c>
      <c r="M41" s="636"/>
      <c r="N41" s="344">
        <f t="shared" si="9"/>
        <v>0</v>
      </c>
      <c r="O41" s="347"/>
      <c r="P41" s="341">
        <f t="shared" si="10"/>
        <v>0</v>
      </c>
      <c r="Q41" s="348">
        <f t="shared" si="11"/>
        <v>0</v>
      </c>
      <c r="R41" s="344">
        <f t="shared" si="13"/>
        <v>0</v>
      </c>
    </row>
    <row r="42" spans="1:18" ht="15.6" customHeight="1" x14ac:dyDescent="0.2">
      <c r="A42" s="624">
        <v>36</v>
      </c>
      <c r="B42" s="307" t="s">
        <v>41</v>
      </c>
      <c r="C42" s="625">
        <f>'8_2.1.18 SIS'!BC42</f>
        <v>1</v>
      </c>
      <c r="D42" s="626">
        <f>'3_Levels 1&amp;2'!AM42+'3_Levels 1&amp;2'!AU42</f>
        <v>8208.2794629465534</v>
      </c>
      <c r="E42" s="627">
        <f t="shared" si="6"/>
        <v>8208.2794629465534</v>
      </c>
      <c r="F42" s="627">
        <v>746.0335616438357</v>
      </c>
      <c r="G42" s="627">
        <f t="shared" si="7"/>
        <v>746.0335616438357</v>
      </c>
      <c r="H42" s="628">
        <f t="shared" si="8"/>
        <v>8954</v>
      </c>
      <c r="I42" s="309"/>
      <c r="J42" s="309"/>
      <c r="K42" s="313">
        <f t="shared" si="12"/>
        <v>0</v>
      </c>
      <c r="L42" s="628">
        <f t="shared" si="4"/>
        <v>8954</v>
      </c>
      <c r="M42" s="626"/>
      <c r="N42" s="312">
        <f t="shared" si="9"/>
        <v>8954</v>
      </c>
      <c r="O42" s="309"/>
      <c r="P42" s="309">
        <f t="shared" si="10"/>
        <v>8954</v>
      </c>
      <c r="Q42" s="312">
        <f t="shared" si="11"/>
        <v>746</v>
      </c>
      <c r="R42" s="314">
        <f t="shared" si="13"/>
        <v>8954</v>
      </c>
    </row>
    <row r="43" spans="1:18" ht="15.6" customHeight="1" x14ac:dyDescent="0.2">
      <c r="A43" s="629">
        <v>37</v>
      </c>
      <c r="B43" s="325" t="s">
        <v>42</v>
      </c>
      <c r="C43" s="630">
        <f>'8_2.1.18 SIS'!BC43</f>
        <v>0</v>
      </c>
      <c r="D43" s="631">
        <f>'3_Levels 1&amp;2'!AM43+'3_Levels 1&amp;2'!AU43</f>
        <v>8771.5733025984919</v>
      </c>
      <c r="E43" s="632">
        <f t="shared" si="6"/>
        <v>0</v>
      </c>
      <c r="F43" s="632">
        <v>653.61</v>
      </c>
      <c r="G43" s="632">
        <f t="shared" si="7"/>
        <v>0</v>
      </c>
      <c r="H43" s="633">
        <f t="shared" si="8"/>
        <v>0</v>
      </c>
      <c r="I43" s="327"/>
      <c r="J43" s="327"/>
      <c r="K43" s="331">
        <f t="shared" si="12"/>
        <v>0</v>
      </c>
      <c r="L43" s="633">
        <f t="shared" si="4"/>
        <v>0</v>
      </c>
      <c r="M43" s="631"/>
      <c r="N43" s="330">
        <f t="shared" si="9"/>
        <v>0</v>
      </c>
      <c r="O43" s="327"/>
      <c r="P43" s="327">
        <f t="shared" si="10"/>
        <v>0</v>
      </c>
      <c r="Q43" s="330">
        <f t="shared" si="11"/>
        <v>0</v>
      </c>
      <c r="R43" s="330">
        <f t="shared" si="13"/>
        <v>0</v>
      </c>
    </row>
    <row r="44" spans="1:18" ht="15.6" customHeight="1" x14ac:dyDescent="0.2">
      <c r="A44" s="629">
        <v>38</v>
      </c>
      <c r="B44" s="325" t="s">
        <v>43</v>
      </c>
      <c r="C44" s="630">
        <f>'8_2.1.18 SIS'!BC44</f>
        <v>0</v>
      </c>
      <c r="D44" s="631">
        <f>'3_Levels 1&amp;2'!AM44+'3_Levels 1&amp;2'!AU44</f>
        <v>8521.8890848500378</v>
      </c>
      <c r="E44" s="632">
        <f t="shared" si="6"/>
        <v>0</v>
      </c>
      <c r="F44" s="632">
        <v>829.92000000000007</v>
      </c>
      <c r="G44" s="632">
        <f t="shared" si="7"/>
        <v>0</v>
      </c>
      <c r="H44" s="633">
        <f t="shared" si="8"/>
        <v>0</v>
      </c>
      <c r="I44" s="327"/>
      <c r="J44" s="327"/>
      <c r="K44" s="331">
        <f t="shared" si="12"/>
        <v>0</v>
      </c>
      <c r="L44" s="633">
        <f t="shared" si="4"/>
        <v>0</v>
      </c>
      <c r="M44" s="631"/>
      <c r="N44" s="330">
        <f t="shared" si="9"/>
        <v>0</v>
      </c>
      <c r="O44" s="327"/>
      <c r="P44" s="327">
        <f t="shared" si="10"/>
        <v>0</v>
      </c>
      <c r="Q44" s="330">
        <f t="shared" si="11"/>
        <v>0</v>
      </c>
      <c r="R44" s="330">
        <f t="shared" si="13"/>
        <v>0</v>
      </c>
    </row>
    <row r="45" spans="1:18" ht="15.6" customHeight="1" x14ac:dyDescent="0.2">
      <c r="A45" s="629">
        <v>39</v>
      </c>
      <c r="B45" s="325" t="s">
        <v>44</v>
      </c>
      <c r="C45" s="630">
        <f>'8_2.1.18 SIS'!BC45</f>
        <v>0</v>
      </c>
      <c r="D45" s="631">
        <f>'3_Levels 1&amp;2'!AM45+'3_Levels 1&amp;2'!AU45</f>
        <v>8393.5314492753623</v>
      </c>
      <c r="E45" s="632">
        <f t="shared" si="6"/>
        <v>0</v>
      </c>
      <c r="F45" s="632">
        <v>779.65573042776396</v>
      </c>
      <c r="G45" s="632">
        <f t="shared" si="7"/>
        <v>0</v>
      </c>
      <c r="H45" s="633">
        <f t="shared" si="8"/>
        <v>0</v>
      </c>
      <c r="I45" s="327"/>
      <c r="J45" s="327"/>
      <c r="K45" s="331">
        <f t="shared" si="12"/>
        <v>0</v>
      </c>
      <c r="L45" s="633">
        <f t="shared" si="4"/>
        <v>0</v>
      </c>
      <c r="M45" s="631"/>
      <c r="N45" s="330">
        <f t="shared" si="9"/>
        <v>0</v>
      </c>
      <c r="O45" s="327"/>
      <c r="P45" s="327">
        <f t="shared" si="10"/>
        <v>0</v>
      </c>
      <c r="Q45" s="330">
        <f t="shared" si="11"/>
        <v>0</v>
      </c>
      <c r="R45" s="330">
        <f t="shared" si="13"/>
        <v>0</v>
      </c>
    </row>
    <row r="46" spans="1:18" ht="15.6" customHeight="1" x14ac:dyDescent="0.2">
      <c r="A46" s="634">
        <v>40</v>
      </c>
      <c r="B46" s="339" t="s">
        <v>45</v>
      </c>
      <c r="C46" s="635">
        <f>'8_2.1.18 SIS'!BC46</f>
        <v>0</v>
      </c>
      <c r="D46" s="636">
        <f>'3_Levels 1&amp;2'!AM46+'3_Levels 1&amp;2'!AU46</f>
        <v>8675.751319924575</v>
      </c>
      <c r="E46" s="637">
        <f t="shared" si="6"/>
        <v>0</v>
      </c>
      <c r="F46" s="637">
        <v>700.2700000000001</v>
      </c>
      <c r="G46" s="637">
        <f t="shared" si="7"/>
        <v>0</v>
      </c>
      <c r="H46" s="638">
        <f t="shared" si="8"/>
        <v>0</v>
      </c>
      <c r="I46" s="341"/>
      <c r="J46" s="341"/>
      <c r="K46" s="345">
        <f t="shared" si="12"/>
        <v>0</v>
      </c>
      <c r="L46" s="638">
        <f t="shared" si="4"/>
        <v>0</v>
      </c>
      <c r="M46" s="636"/>
      <c r="N46" s="344">
        <f t="shared" si="9"/>
        <v>0</v>
      </c>
      <c r="O46" s="347"/>
      <c r="P46" s="341">
        <f t="shared" si="10"/>
        <v>0</v>
      </c>
      <c r="Q46" s="348">
        <f t="shared" si="11"/>
        <v>0</v>
      </c>
      <c r="R46" s="344">
        <f t="shared" si="13"/>
        <v>0</v>
      </c>
    </row>
    <row r="47" spans="1:18" ht="15.6" customHeight="1" x14ac:dyDescent="0.2">
      <c r="A47" s="624">
        <v>41</v>
      </c>
      <c r="B47" s="307" t="s">
        <v>46</v>
      </c>
      <c r="C47" s="625">
        <f>'8_2.1.18 SIS'!BC47</f>
        <v>0</v>
      </c>
      <c r="D47" s="626">
        <f>'3_Levels 1&amp;2'!AM47+'3_Levels 1&amp;2'!AU47</f>
        <v>8630.336645525018</v>
      </c>
      <c r="E47" s="627">
        <f t="shared" si="6"/>
        <v>0</v>
      </c>
      <c r="F47" s="627">
        <v>886.22</v>
      </c>
      <c r="G47" s="627">
        <f t="shared" si="7"/>
        <v>0</v>
      </c>
      <c r="H47" s="628">
        <f t="shared" si="8"/>
        <v>0</v>
      </c>
      <c r="I47" s="309"/>
      <c r="J47" s="309"/>
      <c r="K47" s="313">
        <f t="shared" si="12"/>
        <v>0</v>
      </c>
      <c r="L47" s="628">
        <f t="shared" si="4"/>
        <v>0</v>
      </c>
      <c r="M47" s="626"/>
      <c r="N47" s="312">
        <f t="shared" si="9"/>
        <v>0</v>
      </c>
      <c r="O47" s="309"/>
      <c r="P47" s="309">
        <f t="shared" si="10"/>
        <v>0</v>
      </c>
      <c r="Q47" s="312">
        <f t="shared" si="11"/>
        <v>0</v>
      </c>
      <c r="R47" s="314">
        <f t="shared" si="13"/>
        <v>0</v>
      </c>
    </row>
    <row r="48" spans="1:18" ht="15.6" customHeight="1" x14ac:dyDescent="0.2">
      <c r="A48" s="629">
        <v>42</v>
      </c>
      <c r="B48" s="325" t="s">
        <v>47</v>
      </c>
      <c r="C48" s="630">
        <f>'8_2.1.18 SIS'!BC48</f>
        <v>0</v>
      </c>
      <c r="D48" s="631">
        <f>'3_Levels 1&amp;2'!AM48+'3_Levels 1&amp;2'!AU48</f>
        <v>9212.2133450580368</v>
      </c>
      <c r="E48" s="632">
        <f t="shared" si="6"/>
        <v>0</v>
      </c>
      <c r="F48" s="632">
        <v>534.28</v>
      </c>
      <c r="G48" s="632">
        <f t="shared" si="7"/>
        <v>0</v>
      </c>
      <c r="H48" s="633">
        <f t="shared" si="8"/>
        <v>0</v>
      </c>
      <c r="I48" s="327"/>
      <c r="J48" s="327"/>
      <c r="K48" s="331">
        <f t="shared" si="12"/>
        <v>0</v>
      </c>
      <c r="L48" s="633">
        <f t="shared" si="4"/>
        <v>0</v>
      </c>
      <c r="M48" s="631"/>
      <c r="N48" s="330">
        <f t="shared" si="9"/>
        <v>0</v>
      </c>
      <c r="O48" s="327"/>
      <c r="P48" s="327">
        <f t="shared" si="10"/>
        <v>0</v>
      </c>
      <c r="Q48" s="330">
        <f t="shared" si="11"/>
        <v>0</v>
      </c>
      <c r="R48" s="330">
        <f t="shared" si="13"/>
        <v>0</v>
      </c>
    </row>
    <row r="49" spans="1:18" ht="15.6" customHeight="1" x14ac:dyDescent="0.2">
      <c r="A49" s="629">
        <v>43</v>
      </c>
      <c r="B49" s="325" t="s">
        <v>48</v>
      </c>
      <c r="C49" s="630">
        <f>'8_2.1.18 SIS'!BC49</f>
        <v>0</v>
      </c>
      <c r="D49" s="631">
        <f>'3_Levels 1&amp;2'!AM49+'3_Levels 1&amp;2'!AU49</f>
        <v>9523.8089158969378</v>
      </c>
      <c r="E49" s="632">
        <f t="shared" si="6"/>
        <v>0</v>
      </c>
      <c r="F49" s="632">
        <v>574.6099999999999</v>
      </c>
      <c r="G49" s="632">
        <f t="shared" si="7"/>
        <v>0</v>
      </c>
      <c r="H49" s="633">
        <f t="shared" si="8"/>
        <v>0</v>
      </c>
      <c r="I49" s="327"/>
      <c r="J49" s="327"/>
      <c r="K49" s="331">
        <f t="shared" si="12"/>
        <v>0</v>
      </c>
      <c r="L49" s="633">
        <f t="shared" si="4"/>
        <v>0</v>
      </c>
      <c r="M49" s="631"/>
      <c r="N49" s="330">
        <f t="shared" si="9"/>
        <v>0</v>
      </c>
      <c r="O49" s="327"/>
      <c r="P49" s="327">
        <f t="shared" si="10"/>
        <v>0</v>
      </c>
      <c r="Q49" s="330">
        <f t="shared" si="11"/>
        <v>0</v>
      </c>
      <c r="R49" s="330">
        <f t="shared" si="13"/>
        <v>0</v>
      </c>
    </row>
    <row r="50" spans="1:18" ht="15.6" customHeight="1" x14ac:dyDescent="0.2">
      <c r="A50" s="629">
        <v>44</v>
      </c>
      <c r="B50" s="325" t="s">
        <v>49</v>
      </c>
      <c r="C50" s="630">
        <f>'8_2.1.18 SIS'!BC50</f>
        <v>0</v>
      </c>
      <c r="D50" s="631">
        <f>'3_Levels 1&amp;2'!AM50+'3_Levels 1&amp;2'!AU50</f>
        <v>8602.7525946317965</v>
      </c>
      <c r="E50" s="632">
        <f t="shared" si="6"/>
        <v>0</v>
      </c>
      <c r="F50" s="632">
        <v>663.16000000000008</v>
      </c>
      <c r="G50" s="632">
        <f t="shared" si="7"/>
        <v>0</v>
      </c>
      <c r="H50" s="633">
        <f t="shared" si="8"/>
        <v>0</v>
      </c>
      <c r="I50" s="327"/>
      <c r="J50" s="327"/>
      <c r="K50" s="331">
        <f t="shared" si="12"/>
        <v>0</v>
      </c>
      <c r="L50" s="633">
        <f t="shared" si="4"/>
        <v>0</v>
      </c>
      <c r="M50" s="631"/>
      <c r="N50" s="330">
        <f t="shared" si="9"/>
        <v>0</v>
      </c>
      <c r="O50" s="327"/>
      <c r="P50" s="327">
        <f t="shared" si="10"/>
        <v>0</v>
      </c>
      <c r="Q50" s="330">
        <f t="shared" si="11"/>
        <v>0</v>
      </c>
      <c r="R50" s="330">
        <f t="shared" si="13"/>
        <v>0</v>
      </c>
    </row>
    <row r="51" spans="1:18" ht="15.6" customHeight="1" x14ac:dyDescent="0.2">
      <c r="A51" s="634">
        <v>45</v>
      </c>
      <c r="B51" s="339" t="s">
        <v>50</v>
      </c>
      <c r="C51" s="635">
        <f>'8_2.1.18 SIS'!BC51</f>
        <v>0</v>
      </c>
      <c r="D51" s="636">
        <f>'3_Levels 1&amp;2'!AM51+'3_Levels 1&amp;2'!AU51</f>
        <v>7664.8813228482177</v>
      </c>
      <c r="E51" s="637">
        <f t="shared" si="6"/>
        <v>0</v>
      </c>
      <c r="F51" s="637">
        <v>753.96000000000015</v>
      </c>
      <c r="G51" s="637">
        <f t="shared" si="7"/>
        <v>0</v>
      </c>
      <c r="H51" s="638">
        <f t="shared" si="8"/>
        <v>0</v>
      </c>
      <c r="I51" s="341"/>
      <c r="J51" s="341"/>
      <c r="K51" s="345">
        <f t="shared" si="12"/>
        <v>0</v>
      </c>
      <c r="L51" s="638">
        <f t="shared" si="4"/>
        <v>0</v>
      </c>
      <c r="M51" s="636"/>
      <c r="N51" s="344">
        <f t="shared" si="9"/>
        <v>0</v>
      </c>
      <c r="O51" s="347"/>
      <c r="P51" s="341">
        <f t="shared" si="10"/>
        <v>0</v>
      </c>
      <c r="Q51" s="348">
        <f t="shared" si="11"/>
        <v>0</v>
      </c>
      <c r="R51" s="344">
        <f t="shared" si="13"/>
        <v>0</v>
      </c>
    </row>
    <row r="52" spans="1:18" ht="15.6" customHeight="1" x14ac:dyDescent="0.2">
      <c r="A52" s="624">
        <v>46</v>
      </c>
      <c r="B52" s="307" t="s">
        <v>51</v>
      </c>
      <c r="C52" s="625">
        <f>'8_2.1.18 SIS'!BC52</f>
        <v>0</v>
      </c>
      <c r="D52" s="626">
        <f>'3_Levels 1&amp;2'!AM52+'3_Levels 1&amp;2'!AU52</f>
        <v>10096.342068965518</v>
      </c>
      <c r="E52" s="627">
        <f t="shared" si="6"/>
        <v>0</v>
      </c>
      <c r="F52" s="627">
        <v>728.06</v>
      </c>
      <c r="G52" s="627">
        <f t="shared" si="7"/>
        <v>0</v>
      </c>
      <c r="H52" s="628">
        <f t="shared" si="8"/>
        <v>0</v>
      </c>
      <c r="I52" s="309"/>
      <c r="J52" s="309"/>
      <c r="K52" s="313">
        <f t="shared" si="12"/>
        <v>0</v>
      </c>
      <c r="L52" s="628">
        <f t="shared" si="4"/>
        <v>0</v>
      </c>
      <c r="M52" s="626"/>
      <c r="N52" s="312">
        <f t="shared" si="9"/>
        <v>0</v>
      </c>
      <c r="O52" s="309"/>
      <c r="P52" s="309">
        <f t="shared" si="10"/>
        <v>0</v>
      </c>
      <c r="Q52" s="312">
        <f t="shared" si="11"/>
        <v>0</v>
      </c>
      <c r="R52" s="314">
        <f t="shared" si="13"/>
        <v>0</v>
      </c>
    </row>
    <row r="53" spans="1:18" ht="15.6" customHeight="1" x14ac:dyDescent="0.2">
      <c r="A53" s="629">
        <v>47</v>
      </c>
      <c r="B53" s="325" t="s">
        <v>52</v>
      </c>
      <c r="C53" s="630">
        <f>'8_2.1.18 SIS'!BC53</f>
        <v>0</v>
      </c>
      <c r="D53" s="631">
        <f>'3_Levels 1&amp;2'!AM53+'3_Levels 1&amp;2'!AU53</f>
        <v>8425.1747325102879</v>
      </c>
      <c r="E53" s="632">
        <f t="shared" si="6"/>
        <v>0</v>
      </c>
      <c r="F53" s="632">
        <v>910.76</v>
      </c>
      <c r="G53" s="632">
        <f t="shared" si="7"/>
        <v>0</v>
      </c>
      <c r="H53" s="633">
        <f t="shared" si="8"/>
        <v>0</v>
      </c>
      <c r="I53" s="327"/>
      <c r="J53" s="327"/>
      <c r="K53" s="331">
        <f t="shared" si="12"/>
        <v>0</v>
      </c>
      <c r="L53" s="633">
        <f t="shared" si="4"/>
        <v>0</v>
      </c>
      <c r="M53" s="631"/>
      <c r="N53" s="330">
        <f t="shared" si="9"/>
        <v>0</v>
      </c>
      <c r="O53" s="327"/>
      <c r="P53" s="327">
        <f t="shared" si="10"/>
        <v>0</v>
      </c>
      <c r="Q53" s="330">
        <f t="shared" si="11"/>
        <v>0</v>
      </c>
      <c r="R53" s="330">
        <f t="shared" si="13"/>
        <v>0</v>
      </c>
    </row>
    <row r="54" spans="1:18" ht="15.6" customHeight="1" x14ac:dyDescent="0.2">
      <c r="A54" s="629">
        <v>48</v>
      </c>
      <c r="B54" s="325" t="s">
        <v>74</v>
      </c>
      <c r="C54" s="630">
        <f>'8_2.1.18 SIS'!BC54</f>
        <v>5</v>
      </c>
      <c r="D54" s="631">
        <f>'3_Levels 1&amp;2'!AM54+'3_Levels 1&amp;2'!AU54</f>
        <v>8781.1231918505946</v>
      </c>
      <c r="E54" s="632">
        <f t="shared" si="6"/>
        <v>43905.615959252973</v>
      </c>
      <c r="F54" s="632">
        <v>871.07</v>
      </c>
      <c r="G54" s="632">
        <f t="shared" si="7"/>
        <v>4355.3500000000004</v>
      </c>
      <c r="H54" s="633">
        <f t="shared" si="8"/>
        <v>48261</v>
      </c>
      <c r="I54" s="327"/>
      <c r="J54" s="327"/>
      <c r="K54" s="331">
        <f t="shared" si="12"/>
        <v>0</v>
      </c>
      <c r="L54" s="633">
        <f t="shared" si="4"/>
        <v>48261</v>
      </c>
      <c r="M54" s="631"/>
      <c r="N54" s="330">
        <f t="shared" si="9"/>
        <v>48261</v>
      </c>
      <c r="O54" s="327"/>
      <c r="P54" s="327">
        <f t="shared" si="10"/>
        <v>48261</v>
      </c>
      <c r="Q54" s="330">
        <f t="shared" si="11"/>
        <v>4022</v>
      </c>
      <c r="R54" s="330">
        <f t="shared" si="13"/>
        <v>48261</v>
      </c>
    </row>
    <row r="55" spans="1:18" ht="15.6" customHeight="1" x14ac:dyDescent="0.2">
      <c r="A55" s="629">
        <v>49</v>
      </c>
      <c r="B55" s="325" t="s">
        <v>53</v>
      </c>
      <c r="C55" s="630">
        <f>'8_2.1.18 SIS'!BC55</f>
        <v>0</v>
      </c>
      <c r="D55" s="631">
        <f>'3_Levels 1&amp;2'!AM55+'3_Levels 1&amp;2'!AU55</f>
        <v>7901.6572993611862</v>
      </c>
      <c r="E55" s="632">
        <f t="shared" si="6"/>
        <v>0</v>
      </c>
      <c r="F55" s="632">
        <v>574.43999999999994</v>
      </c>
      <c r="G55" s="632">
        <f t="shared" si="7"/>
        <v>0</v>
      </c>
      <c r="H55" s="633">
        <f t="shared" si="8"/>
        <v>0</v>
      </c>
      <c r="I55" s="327"/>
      <c r="J55" s="327"/>
      <c r="K55" s="331">
        <f t="shared" si="12"/>
        <v>0</v>
      </c>
      <c r="L55" s="633">
        <f t="shared" si="4"/>
        <v>0</v>
      </c>
      <c r="M55" s="631"/>
      <c r="N55" s="330">
        <f t="shared" si="9"/>
        <v>0</v>
      </c>
      <c r="O55" s="327"/>
      <c r="P55" s="327">
        <f t="shared" si="10"/>
        <v>0</v>
      </c>
      <c r="Q55" s="330">
        <f t="shared" si="11"/>
        <v>0</v>
      </c>
      <c r="R55" s="330">
        <f t="shared" si="13"/>
        <v>0</v>
      </c>
    </row>
    <row r="56" spans="1:18" ht="15.6" customHeight="1" x14ac:dyDescent="0.2">
      <c r="A56" s="634">
        <v>50</v>
      </c>
      <c r="B56" s="339" t="s">
        <v>54</v>
      </c>
      <c r="C56" s="635">
        <f>'8_2.1.18 SIS'!BC56</f>
        <v>1</v>
      </c>
      <c r="D56" s="636">
        <f>'3_Levels 1&amp;2'!AM56+'3_Levels 1&amp;2'!AU56</f>
        <v>8705.7197149889871</v>
      </c>
      <c r="E56" s="637">
        <f t="shared" si="6"/>
        <v>8705.7197149889871</v>
      </c>
      <c r="F56" s="637">
        <v>634.46</v>
      </c>
      <c r="G56" s="637">
        <f t="shared" si="7"/>
        <v>634.46</v>
      </c>
      <c r="H56" s="638">
        <f t="shared" si="8"/>
        <v>9340</v>
      </c>
      <c r="I56" s="341"/>
      <c r="J56" s="341"/>
      <c r="K56" s="345">
        <f t="shared" si="12"/>
        <v>0</v>
      </c>
      <c r="L56" s="638">
        <f t="shared" si="4"/>
        <v>9340</v>
      </c>
      <c r="M56" s="636"/>
      <c r="N56" s="344">
        <f t="shared" si="9"/>
        <v>9340</v>
      </c>
      <c r="O56" s="347"/>
      <c r="P56" s="341">
        <f t="shared" si="10"/>
        <v>9340</v>
      </c>
      <c r="Q56" s="348">
        <f t="shared" si="11"/>
        <v>778</v>
      </c>
      <c r="R56" s="344">
        <f t="shared" si="13"/>
        <v>9340</v>
      </c>
    </row>
    <row r="57" spans="1:18" ht="15.6" customHeight="1" x14ac:dyDescent="0.2">
      <c r="A57" s="624">
        <v>51</v>
      </c>
      <c r="B57" s="307" t="s">
        <v>55</v>
      </c>
      <c r="C57" s="625">
        <f>'8_2.1.18 SIS'!BC57</f>
        <v>0</v>
      </c>
      <c r="D57" s="626">
        <f>'3_Levels 1&amp;2'!AM57+'3_Levels 1&amp;2'!AU57</f>
        <v>8837.9145861107754</v>
      </c>
      <c r="E57" s="627">
        <f t="shared" si="6"/>
        <v>0</v>
      </c>
      <c r="F57" s="627">
        <v>706.66</v>
      </c>
      <c r="G57" s="627">
        <f t="shared" si="7"/>
        <v>0</v>
      </c>
      <c r="H57" s="628">
        <f t="shared" si="8"/>
        <v>0</v>
      </c>
      <c r="I57" s="309"/>
      <c r="J57" s="309"/>
      <c r="K57" s="313">
        <f t="shared" si="12"/>
        <v>0</v>
      </c>
      <c r="L57" s="628">
        <f t="shared" si="4"/>
        <v>0</v>
      </c>
      <c r="M57" s="626"/>
      <c r="N57" s="312">
        <f t="shared" si="9"/>
        <v>0</v>
      </c>
      <c r="O57" s="309"/>
      <c r="P57" s="309">
        <f t="shared" si="10"/>
        <v>0</v>
      </c>
      <c r="Q57" s="312">
        <f t="shared" si="11"/>
        <v>0</v>
      </c>
      <c r="R57" s="314">
        <f t="shared" si="13"/>
        <v>0</v>
      </c>
    </row>
    <row r="58" spans="1:18" ht="15.6" customHeight="1" x14ac:dyDescent="0.2">
      <c r="A58" s="629">
        <v>52</v>
      </c>
      <c r="B58" s="325" t="s">
        <v>56</v>
      </c>
      <c r="C58" s="630">
        <f>'8_2.1.18 SIS'!BC58</f>
        <v>0</v>
      </c>
      <c r="D58" s="631">
        <f>'3_Levels 1&amp;2'!AM58+'3_Levels 1&amp;2'!AU58</f>
        <v>8821.1641127966595</v>
      </c>
      <c r="E58" s="632">
        <f t="shared" si="6"/>
        <v>0</v>
      </c>
      <c r="F58" s="632">
        <v>658.37</v>
      </c>
      <c r="G58" s="632">
        <f t="shared" si="7"/>
        <v>0</v>
      </c>
      <c r="H58" s="633">
        <f t="shared" si="8"/>
        <v>0</v>
      </c>
      <c r="I58" s="327"/>
      <c r="J58" s="327"/>
      <c r="K58" s="331">
        <f t="shared" si="12"/>
        <v>0</v>
      </c>
      <c r="L58" s="633">
        <f t="shared" si="4"/>
        <v>0</v>
      </c>
      <c r="M58" s="631"/>
      <c r="N58" s="330">
        <f t="shared" si="9"/>
        <v>0</v>
      </c>
      <c r="O58" s="327"/>
      <c r="P58" s="327">
        <f t="shared" si="10"/>
        <v>0</v>
      </c>
      <c r="Q58" s="330">
        <f t="shared" si="11"/>
        <v>0</v>
      </c>
      <c r="R58" s="330">
        <f t="shared" si="13"/>
        <v>0</v>
      </c>
    </row>
    <row r="59" spans="1:18" ht="15.6" customHeight="1" x14ac:dyDescent="0.2">
      <c r="A59" s="629">
        <v>53</v>
      </c>
      <c r="B59" s="325" t="s">
        <v>57</v>
      </c>
      <c r="C59" s="630">
        <f>'8_2.1.18 SIS'!BC59</f>
        <v>0</v>
      </c>
      <c r="D59" s="631">
        <f>'3_Levels 1&amp;2'!AM59+'3_Levels 1&amp;2'!AU59</f>
        <v>7882.0288437369081</v>
      </c>
      <c r="E59" s="632">
        <f t="shared" si="6"/>
        <v>0</v>
      </c>
      <c r="F59" s="632">
        <v>689.74</v>
      </c>
      <c r="G59" s="632">
        <f t="shared" si="7"/>
        <v>0</v>
      </c>
      <c r="H59" s="633">
        <f t="shared" si="8"/>
        <v>0</v>
      </c>
      <c r="I59" s="327"/>
      <c r="J59" s="327"/>
      <c r="K59" s="331">
        <f t="shared" si="12"/>
        <v>0</v>
      </c>
      <c r="L59" s="633">
        <f t="shared" si="4"/>
        <v>0</v>
      </c>
      <c r="M59" s="631"/>
      <c r="N59" s="330">
        <f t="shared" si="9"/>
        <v>0</v>
      </c>
      <c r="O59" s="327"/>
      <c r="P59" s="327">
        <f t="shared" si="10"/>
        <v>0</v>
      </c>
      <c r="Q59" s="330">
        <f t="shared" si="11"/>
        <v>0</v>
      </c>
      <c r="R59" s="330">
        <f t="shared" si="13"/>
        <v>0</v>
      </c>
    </row>
    <row r="60" spans="1:18" ht="15.6" customHeight="1" x14ac:dyDescent="0.2">
      <c r="A60" s="629">
        <v>54</v>
      </c>
      <c r="B60" s="325" t="s">
        <v>58</v>
      </c>
      <c r="C60" s="630">
        <f>'8_2.1.18 SIS'!BC60</f>
        <v>0</v>
      </c>
      <c r="D60" s="631">
        <f>'3_Levels 1&amp;2'!AM60+'3_Levels 1&amp;2'!AU60</f>
        <v>10403.886441947565</v>
      </c>
      <c r="E60" s="632">
        <f t="shared" si="6"/>
        <v>0</v>
      </c>
      <c r="F60" s="632">
        <v>951.45</v>
      </c>
      <c r="G60" s="632">
        <f t="shared" si="7"/>
        <v>0</v>
      </c>
      <c r="H60" s="633">
        <f t="shared" si="8"/>
        <v>0</v>
      </c>
      <c r="I60" s="327"/>
      <c r="J60" s="327"/>
      <c r="K60" s="331">
        <f t="shared" si="12"/>
        <v>0</v>
      </c>
      <c r="L60" s="633">
        <f t="shared" si="4"/>
        <v>0</v>
      </c>
      <c r="M60" s="631"/>
      <c r="N60" s="330">
        <f t="shared" si="9"/>
        <v>0</v>
      </c>
      <c r="O60" s="327"/>
      <c r="P60" s="327">
        <f t="shared" si="10"/>
        <v>0</v>
      </c>
      <c r="Q60" s="330">
        <f t="shared" si="11"/>
        <v>0</v>
      </c>
      <c r="R60" s="330">
        <f t="shared" si="13"/>
        <v>0</v>
      </c>
    </row>
    <row r="61" spans="1:18" ht="15.6" customHeight="1" x14ac:dyDescent="0.2">
      <c r="A61" s="634">
        <v>55</v>
      </c>
      <c r="B61" s="339" t="s">
        <v>59</v>
      </c>
      <c r="C61" s="635">
        <f>'8_2.1.18 SIS'!BC61</f>
        <v>0</v>
      </c>
      <c r="D61" s="636">
        <f>'3_Levels 1&amp;2'!AM61+'3_Levels 1&amp;2'!AU61</f>
        <v>8344.2405373831789</v>
      </c>
      <c r="E61" s="637">
        <f t="shared" si="6"/>
        <v>0</v>
      </c>
      <c r="F61" s="637">
        <v>795.14</v>
      </c>
      <c r="G61" s="637">
        <f t="shared" si="7"/>
        <v>0</v>
      </c>
      <c r="H61" s="638">
        <f t="shared" si="8"/>
        <v>0</v>
      </c>
      <c r="I61" s="341"/>
      <c r="J61" s="341"/>
      <c r="K61" s="345">
        <f t="shared" si="12"/>
        <v>0</v>
      </c>
      <c r="L61" s="638">
        <f t="shared" si="4"/>
        <v>0</v>
      </c>
      <c r="M61" s="636"/>
      <c r="N61" s="344">
        <f t="shared" si="9"/>
        <v>0</v>
      </c>
      <c r="O61" s="347"/>
      <c r="P61" s="341">
        <f t="shared" si="10"/>
        <v>0</v>
      </c>
      <c r="Q61" s="348">
        <f t="shared" si="11"/>
        <v>0</v>
      </c>
      <c r="R61" s="344">
        <f t="shared" si="13"/>
        <v>0</v>
      </c>
    </row>
    <row r="62" spans="1:18" ht="15.6" customHeight="1" x14ac:dyDescent="0.2">
      <c r="A62" s="624">
        <v>56</v>
      </c>
      <c r="B62" s="307" t="s">
        <v>60</v>
      </c>
      <c r="C62" s="625">
        <f>'8_2.1.18 SIS'!BC62</f>
        <v>0</v>
      </c>
      <c r="D62" s="626">
        <f>'3_Levels 1&amp;2'!AM62+'3_Levels 1&amp;2'!AU62</f>
        <v>9354.3454581151818</v>
      </c>
      <c r="E62" s="627">
        <f t="shared" si="6"/>
        <v>0</v>
      </c>
      <c r="F62" s="627">
        <v>614.66000000000008</v>
      </c>
      <c r="G62" s="627">
        <f t="shared" si="7"/>
        <v>0</v>
      </c>
      <c r="H62" s="628">
        <f t="shared" si="8"/>
        <v>0</v>
      </c>
      <c r="I62" s="309"/>
      <c r="J62" s="309"/>
      <c r="K62" s="313">
        <f t="shared" si="12"/>
        <v>0</v>
      </c>
      <c r="L62" s="628">
        <f t="shared" si="4"/>
        <v>0</v>
      </c>
      <c r="M62" s="626"/>
      <c r="N62" s="312">
        <f t="shared" si="9"/>
        <v>0</v>
      </c>
      <c r="O62" s="309"/>
      <c r="P62" s="309">
        <f t="shared" si="10"/>
        <v>0</v>
      </c>
      <c r="Q62" s="312">
        <f t="shared" si="11"/>
        <v>0</v>
      </c>
      <c r="R62" s="314">
        <f t="shared" si="13"/>
        <v>0</v>
      </c>
    </row>
    <row r="63" spans="1:18" ht="15.6" customHeight="1" x14ac:dyDescent="0.2">
      <c r="A63" s="629">
        <v>57</v>
      </c>
      <c r="B63" s="325" t="s">
        <v>61</v>
      </c>
      <c r="C63" s="630">
        <f>'8_2.1.18 SIS'!BC63</f>
        <v>0</v>
      </c>
      <c r="D63" s="631">
        <f>'3_Levels 1&amp;2'!AM63+'3_Levels 1&amp;2'!AU63</f>
        <v>7843.2406230133502</v>
      </c>
      <c r="E63" s="632">
        <f t="shared" si="6"/>
        <v>0</v>
      </c>
      <c r="F63" s="632">
        <v>764.51</v>
      </c>
      <c r="G63" s="632">
        <f t="shared" si="7"/>
        <v>0</v>
      </c>
      <c r="H63" s="633">
        <f t="shared" si="8"/>
        <v>0</v>
      </c>
      <c r="I63" s="327"/>
      <c r="J63" s="327"/>
      <c r="K63" s="331">
        <f t="shared" si="12"/>
        <v>0</v>
      </c>
      <c r="L63" s="633">
        <f t="shared" si="4"/>
        <v>0</v>
      </c>
      <c r="M63" s="631"/>
      <c r="N63" s="330">
        <f t="shared" si="9"/>
        <v>0</v>
      </c>
      <c r="O63" s="327"/>
      <c r="P63" s="327">
        <f t="shared" si="10"/>
        <v>0</v>
      </c>
      <c r="Q63" s="330">
        <f t="shared" si="11"/>
        <v>0</v>
      </c>
      <c r="R63" s="330">
        <f t="shared" si="13"/>
        <v>0</v>
      </c>
    </row>
    <row r="64" spans="1:18" ht="15.6" customHeight="1" x14ac:dyDescent="0.2">
      <c r="A64" s="629">
        <v>58</v>
      </c>
      <c r="B64" s="325" t="s">
        <v>62</v>
      </c>
      <c r="C64" s="630">
        <f>'8_2.1.18 SIS'!BC64</f>
        <v>0</v>
      </c>
      <c r="D64" s="631">
        <f>'3_Levels 1&amp;2'!AM64+'3_Levels 1&amp;2'!AU64</f>
        <v>8263.6749250868997</v>
      </c>
      <c r="E64" s="632">
        <f t="shared" si="6"/>
        <v>0</v>
      </c>
      <c r="F64" s="632">
        <v>697.04</v>
      </c>
      <c r="G64" s="632">
        <f t="shared" si="7"/>
        <v>0</v>
      </c>
      <c r="H64" s="633">
        <f t="shared" si="8"/>
        <v>0</v>
      </c>
      <c r="I64" s="327"/>
      <c r="J64" s="327"/>
      <c r="K64" s="331">
        <f t="shared" si="12"/>
        <v>0</v>
      </c>
      <c r="L64" s="633">
        <f t="shared" si="4"/>
        <v>0</v>
      </c>
      <c r="M64" s="631"/>
      <c r="N64" s="330">
        <f t="shared" si="9"/>
        <v>0</v>
      </c>
      <c r="O64" s="327"/>
      <c r="P64" s="327">
        <f t="shared" si="10"/>
        <v>0</v>
      </c>
      <c r="Q64" s="330">
        <f t="shared" si="11"/>
        <v>0</v>
      </c>
      <c r="R64" s="330">
        <f t="shared" si="13"/>
        <v>0</v>
      </c>
    </row>
    <row r="65" spans="1:18" ht="15.6" customHeight="1" x14ac:dyDescent="0.2">
      <c r="A65" s="629">
        <v>59</v>
      </c>
      <c r="B65" s="325" t="s">
        <v>63</v>
      </c>
      <c r="C65" s="630">
        <f>'8_2.1.18 SIS'!BC65</f>
        <v>0</v>
      </c>
      <c r="D65" s="631">
        <f>'3_Levels 1&amp;2'!AM65+'3_Levels 1&amp;2'!AU65</f>
        <v>8118.8792674350461</v>
      </c>
      <c r="E65" s="632">
        <f t="shared" si="6"/>
        <v>0</v>
      </c>
      <c r="F65" s="632">
        <v>689.52</v>
      </c>
      <c r="G65" s="632">
        <f t="shared" si="7"/>
        <v>0</v>
      </c>
      <c r="H65" s="633">
        <f t="shared" si="8"/>
        <v>0</v>
      </c>
      <c r="I65" s="327"/>
      <c r="J65" s="327"/>
      <c r="K65" s="331">
        <f t="shared" si="12"/>
        <v>0</v>
      </c>
      <c r="L65" s="633">
        <f t="shared" si="4"/>
        <v>0</v>
      </c>
      <c r="M65" s="631"/>
      <c r="N65" s="330">
        <f t="shared" si="9"/>
        <v>0</v>
      </c>
      <c r="O65" s="327"/>
      <c r="P65" s="327">
        <f t="shared" si="10"/>
        <v>0</v>
      </c>
      <c r="Q65" s="330">
        <f t="shared" si="11"/>
        <v>0</v>
      </c>
      <c r="R65" s="330">
        <f t="shared" si="13"/>
        <v>0</v>
      </c>
    </row>
    <row r="66" spans="1:18" ht="15.6" customHeight="1" x14ac:dyDescent="0.2">
      <c r="A66" s="634">
        <v>60</v>
      </c>
      <c r="B66" s="339" t="s">
        <v>64</v>
      </c>
      <c r="C66" s="635">
        <f>'8_2.1.18 SIS'!BC66</f>
        <v>0</v>
      </c>
      <c r="D66" s="636">
        <f>'3_Levels 1&amp;2'!AM66+'3_Levels 1&amp;2'!AU66</f>
        <v>9039.8039796921057</v>
      </c>
      <c r="E66" s="637">
        <f t="shared" si="6"/>
        <v>0</v>
      </c>
      <c r="F66" s="637">
        <v>594.04</v>
      </c>
      <c r="G66" s="637">
        <f t="shared" si="7"/>
        <v>0</v>
      </c>
      <c r="H66" s="638">
        <f t="shared" si="8"/>
        <v>0</v>
      </c>
      <c r="I66" s="341"/>
      <c r="J66" s="341"/>
      <c r="K66" s="345">
        <f t="shared" si="12"/>
        <v>0</v>
      </c>
      <c r="L66" s="638">
        <f t="shared" si="4"/>
        <v>0</v>
      </c>
      <c r="M66" s="636"/>
      <c r="N66" s="344">
        <f t="shared" si="9"/>
        <v>0</v>
      </c>
      <c r="O66" s="347"/>
      <c r="P66" s="341">
        <f t="shared" si="10"/>
        <v>0</v>
      </c>
      <c r="Q66" s="348">
        <f t="shared" si="11"/>
        <v>0</v>
      </c>
      <c r="R66" s="344">
        <f t="shared" si="13"/>
        <v>0</v>
      </c>
    </row>
    <row r="67" spans="1:18" ht="15.6" customHeight="1" x14ac:dyDescent="0.2">
      <c r="A67" s="624">
        <v>61</v>
      </c>
      <c r="B67" s="307" t="s">
        <v>65</v>
      </c>
      <c r="C67" s="625">
        <f>'8_2.1.18 SIS'!BC67</f>
        <v>7</v>
      </c>
      <c r="D67" s="626">
        <f>'3_Levels 1&amp;2'!AM67+'3_Levels 1&amp;2'!AU67</f>
        <v>8162.1083065613948</v>
      </c>
      <c r="E67" s="627">
        <f t="shared" si="6"/>
        <v>57134.758145929765</v>
      </c>
      <c r="F67" s="627">
        <v>833.70999999999992</v>
      </c>
      <c r="G67" s="627">
        <f t="shared" si="7"/>
        <v>5835.9699999999993</v>
      </c>
      <c r="H67" s="628">
        <f t="shared" si="8"/>
        <v>62971</v>
      </c>
      <c r="I67" s="309"/>
      <c r="J67" s="309"/>
      <c r="K67" s="313">
        <f t="shared" si="12"/>
        <v>0</v>
      </c>
      <c r="L67" s="628">
        <f t="shared" si="4"/>
        <v>62971</v>
      </c>
      <c r="M67" s="626"/>
      <c r="N67" s="312">
        <f t="shared" si="9"/>
        <v>62971</v>
      </c>
      <c r="O67" s="309"/>
      <c r="P67" s="309">
        <f t="shared" si="10"/>
        <v>62971</v>
      </c>
      <c r="Q67" s="312">
        <f t="shared" si="11"/>
        <v>5248</v>
      </c>
      <c r="R67" s="314">
        <f t="shared" si="13"/>
        <v>62971</v>
      </c>
    </row>
    <row r="68" spans="1:18" ht="15.6" customHeight="1" x14ac:dyDescent="0.2">
      <c r="A68" s="629">
        <v>62</v>
      </c>
      <c r="B68" s="325" t="s">
        <v>66</v>
      </c>
      <c r="C68" s="630">
        <f>'8_2.1.18 SIS'!BC68</f>
        <v>0</v>
      </c>
      <c r="D68" s="631">
        <f>'3_Levels 1&amp;2'!AM68+'3_Levels 1&amp;2'!AU68</f>
        <v>8363.8627927927937</v>
      </c>
      <c r="E68" s="632">
        <f t="shared" si="6"/>
        <v>0</v>
      </c>
      <c r="F68" s="632">
        <v>516.08000000000004</v>
      </c>
      <c r="G68" s="632">
        <f t="shared" si="7"/>
        <v>0</v>
      </c>
      <c r="H68" s="633">
        <f t="shared" si="8"/>
        <v>0</v>
      </c>
      <c r="I68" s="327"/>
      <c r="J68" s="327"/>
      <c r="K68" s="331">
        <f t="shared" si="12"/>
        <v>0</v>
      </c>
      <c r="L68" s="633">
        <f t="shared" si="4"/>
        <v>0</v>
      </c>
      <c r="M68" s="631"/>
      <c r="N68" s="330">
        <f t="shared" si="9"/>
        <v>0</v>
      </c>
      <c r="O68" s="327"/>
      <c r="P68" s="327">
        <f t="shared" si="10"/>
        <v>0</v>
      </c>
      <c r="Q68" s="330">
        <f t="shared" si="11"/>
        <v>0</v>
      </c>
      <c r="R68" s="330">
        <f t="shared" si="13"/>
        <v>0</v>
      </c>
    </row>
    <row r="69" spans="1:18" ht="15.6" customHeight="1" x14ac:dyDescent="0.2">
      <c r="A69" s="629">
        <v>63</v>
      </c>
      <c r="B69" s="325" t="s">
        <v>67</v>
      </c>
      <c r="C69" s="630">
        <f>'8_2.1.18 SIS'!BC69</f>
        <v>2</v>
      </c>
      <c r="D69" s="631">
        <f>'3_Levels 1&amp;2'!AM69+'3_Levels 1&amp;2'!AU69</f>
        <v>8939.8797149643706</v>
      </c>
      <c r="E69" s="632">
        <f t="shared" si="6"/>
        <v>17879.759429928741</v>
      </c>
      <c r="F69" s="632">
        <v>756.79</v>
      </c>
      <c r="G69" s="632">
        <f t="shared" si="7"/>
        <v>1513.58</v>
      </c>
      <c r="H69" s="633">
        <f t="shared" si="8"/>
        <v>19393</v>
      </c>
      <c r="I69" s="327"/>
      <c r="J69" s="327"/>
      <c r="K69" s="331">
        <f t="shared" si="12"/>
        <v>0</v>
      </c>
      <c r="L69" s="633">
        <f t="shared" si="4"/>
        <v>19393</v>
      </c>
      <c r="M69" s="631"/>
      <c r="N69" s="330">
        <f t="shared" si="9"/>
        <v>19393</v>
      </c>
      <c r="O69" s="327"/>
      <c r="P69" s="327">
        <f t="shared" si="10"/>
        <v>19393</v>
      </c>
      <c r="Q69" s="330">
        <f t="shared" si="11"/>
        <v>1616</v>
      </c>
      <c r="R69" s="330">
        <f t="shared" si="13"/>
        <v>19393</v>
      </c>
    </row>
    <row r="70" spans="1:18" ht="15.6" customHeight="1" x14ac:dyDescent="0.2">
      <c r="A70" s="629">
        <v>64</v>
      </c>
      <c r="B70" s="325" t="s">
        <v>68</v>
      </c>
      <c r="C70" s="630">
        <f>'8_2.1.18 SIS'!BC70</f>
        <v>0</v>
      </c>
      <c r="D70" s="631">
        <f>'3_Levels 1&amp;2'!AM70+'3_Levels 1&amp;2'!AU70</f>
        <v>9804.914555659494</v>
      </c>
      <c r="E70" s="632">
        <f t="shared" si="6"/>
        <v>0</v>
      </c>
      <c r="F70" s="632">
        <v>592.66</v>
      </c>
      <c r="G70" s="632">
        <f t="shared" si="7"/>
        <v>0</v>
      </c>
      <c r="H70" s="633">
        <f t="shared" si="8"/>
        <v>0</v>
      </c>
      <c r="I70" s="327"/>
      <c r="J70" s="327"/>
      <c r="K70" s="331">
        <f t="shared" si="12"/>
        <v>0</v>
      </c>
      <c r="L70" s="633">
        <f t="shared" si="4"/>
        <v>0</v>
      </c>
      <c r="M70" s="631"/>
      <c r="N70" s="330">
        <f t="shared" si="9"/>
        <v>0</v>
      </c>
      <c r="O70" s="327"/>
      <c r="P70" s="327">
        <f t="shared" si="10"/>
        <v>0</v>
      </c>
      <c r="Q70" s="330">
        <f t="shared" si="11"/>
        <v>0</v>
      </c>
      <c r="R70" s="330">
        <f t="shared" si="13"/>
        <v>0</v>
      </c>
    </row>
    <row r="71" spans="1:18" ht="15.6" customHeight="1" x14ac:dyDescent="0.2">
      <c r="A71" s="634">
        <v>65</v>
      </c>
      <c r="B71" s="339" t="s">
        <v>69</v>
      </c>
      <c r="C71" s="635">
        <f>'8_2.1.18 SIS'!BC71</f>
        <v>0</v>
      </c>
      <c r="D71" s="636">
        <f>'3_Levels 1&amp;2'!AM71+'3_Levels 1&amp;2'!AU71</f>
        <v>9006.9074344964611</v>
      </c>
      <c r="E71" s="637">
        <f t="shared" si="6"/>
        <v>0</v>
      </c>
      <c r="F71" s="637">
        <v>829.12</v>
      </c>
      <c r="G71" s="637">
        <f t="shared" si="7"/>
        <v>0</v>
      </c>
      <c r="H71" s="638">
        <f t="shared" si="8"/>
        <v>0</v>
      </c>
      <c r="I71" s="341"/>
      <c r="J71" s="341"/>
      <c r="K71" s="345">
        <f t="shared" ref="K71:K75" si="14">I71+J71</f>
        <v>0</v>
      </c>
      <c r="L71" s="638">
        <f>K71+H71</f>
        <v>0</v>
      </c>
      <c r="M71" s="636"/>
      <c r="N71" s="344">
        <f t="shared" si="9"/>
        <v>0</v>
      </c>
      <c r="O71" s="347"/>
      <c r="P71" s="341">
        <f t="shared" si="10"/>
        <v>0</v>
      </c>
      <c r="Q71" s="348">
        <f t="shared" si="11"/>
        <v>0</v>
      </c>
      <c r="R71" s="344">
        <f t="shared" si="13"/>
        <v>0</v>
      </c>
    </row>
    <row r="72" spans="1:18" ht="15.6" customHeight="1" x14ac:dyDescent="0.2">
      <c r="A72" s="629">
        <v>66</v>
      </c>
      <c r="B72" s="325" t="s">
        <v>70</v>
      </c>
      <c r="C72" s="639">
        <f>'8_2.1.18 SIS'!BC72</f>
        <v>0</v>
      </c>
      <c r="D72" s="640">
        <f>'3_Levels 1&amp;2'!AM72+'3_Levels 1&amp;2'!AU72</f>
        <v>10848.977256189995</v>
      </c>
      <c r="E72" s="641">
        <f>C72*D72</f>
        <v>0</v>
      </c>
      <c r="F72" s="641">
        <v>730.06</v>
      </c>
      <c r="G72" s="641">
        <f>C72*F72</f>
        <v>0</v>
      </c>
      <c r="H72" s="642">
        <f>ROUND(E72+G72,0)</f>
        <v>0</v>
      </c>
      <c r="I72" s="643"/>
      <c r="J72" s="643"/>
      <c r="K72" s="644">
        <f t="shared" si="14"/>
        <v>0</v>
      </c>
      <c r="L72" s="642">
        <f>K72+H72</f>
        <v>0</v>
      </c>
      <c r="M72" s="640"/>
      <c r="N72" s="645">
        <f>ROUND(SUM(L72:M72),0)</f>
        <v>0</v>
      </c>
      <c r="O72" s="327"/>
      <c r="P72" s="643">
        <f>N72-O72</f>
        <v>0</v>
      </c>
      <c r="Q72" s="330">
        <f>ROUND(P72/$Q$85,0)</f>
        <v>0</v>
      </c>
      <c r="R72" s="645">
        <f t="shared" si="13"/>
        <v>0</v>
      </c>
    </row>
    <row r="73" spans="1:18" ht="15.6" customHeight="1" x14ac:dyDescent="0.2">
      <c r="A73" s="629">
        <v>67</v>
      </c>
      <c r="B73" s="325" t="s">
        <v>3</v>
      </c>
      <c r="C73" s="639">
        <f>'8_2.1.18 SIS'!BC73</f>
        <v>2</v>
      </c>
      <c r="D73" s="640">
        <f>'3_Levels 1&amp;2'!AM73+'3_Levels 1&amp;2'!AU73</f>
        <v>8521.3761867847916</v>
      </c>
      <c r="E73" s="641">
        <f>C73*D73</f>
        <v>17042.752373569583</v>
      </c>
      <c r="F73" s="641">
        <v>715.61</v>
      </c>
      <c r="G73" s="641">
        <f>C73*F73</f>
        <v>1431.22</v>
      </c>
      <c r="H73" s="642">
        <f>ROUND(E73+G73,0)</f>
        <v>18474</v>
      </c>
      <c r="I73" s="643"/>
      <c r="J73" s="643"/>
      <c r="K73" s="644">
        <f t="shared" si="14"/>
        <v>0</v>
      </c>
      <c r="L73" s="642">
        <f>K73+H73</f>
        <v>18474</v>
      </c>
      <c r="M73" s="640"/>
      <c r="N73" s="645">
        <f>ROUND(SUM(L73:M73),0)</f>
        <v>18474</v>
      </c>
      <c r="O73" s="327"/>
      <c r="P73" s="643">
        <f>N73-O73</f>
        <v>18474</v>
      </c>
      <c r="Q73" s="330">
        <f>ROUND(P73/$Q$85,0)</f>
        <v>1540</v>
      </c>
      <c r="R73" s="645">
        <f t="shared" si="13"/>
        <v>18474</v>
      </c>
    </row>
    <row r="74" spans="1:18" ht="15.6" customHeight="1" x14ac:dyDescent="0.2">
      <c r="A74" s="629">
        <v>68</v>
      </c>
      <c r="B74" s="325" t="s">
        <v>2</v>
      </c>
      <c r="C74" s="639">
        <f>'8_2.1.18 SIS'!BC74</f>
        <v>1</v>
      </c>
      <c r="D74" s="640">
        <f>'3_Levels 1&amp;2'!AM74+'3_Levels 1&amp;2'!AU74</f>
        <v>9419.7484950183534</v>
      </c>
      <c r="E74" s="641">
        <f>C74*D74</f>
        <v>9419.7484950183534</v>
      </c>
      <c r="F74" s="641">
        <v>798.7</v>
      </c>
      <c r="G74" s="641">
        <f>C74*F74</f>
        <v>798.7</v>
      </c>
      <c r="H74" s="642">
        <f>ROUND(E74+G74,0)</f>
        <v>10218</v>
      </c>
      <c r="I74" s="643"/>
      <c r="J74" s="643"/>
      <c r="K74" s="644">
        <f t="shared" si="14"/>
        <v>0</v>
      </c>
      <c r="L74" s="642">
        <f>K74+H74</f>
        <v>10218</v>
      </c>
      <c r="M74" s="640"/>
      <c r="N74" s="645">
        <f>ROUND(SUM(L74:M74),0)</f>
        <v>10218</v>
      </c>
      <c r="O74" s="327"/>
      <c r="P74" s="643">
        <f>N74-O74</f>
        <v>10218</v>
      </c>
      <c r="Q74" s="330">
        <f>ROUND(P74/$Q$85,0)</f>
        <v>852</v>
      </c>
      <c r="R74" s="645">
        <f t="shared" si="13"/>
        <v>10218</v>
      </c>
    </row>
    <row r="75" spans="1:18" ht="15.6" customHeight="1" x14ac:dyDescent="0.2">
      <c r="A75" s="646">
        <v>69</v>
      </c>
      <c r="B75" s="647" t="s">
        <v>75</v>
      </c>
      <c r="C75" s="648">
        <f>'8_2.1.18 SIS'!BC75</f>
        <v>2</v>
      </c>
      <c r="D75" s="649">
        <f>'3_Levels 1&amp;2'!AM75+'3_Levels 1&amp;2'!AU75</f>
        <v>8652.8990621568191</v>
      </c>
      <c r="E75" s="650">
        <f>C75*D75</f>
        <v>17305.798124313638</v>
      </c>
      <c r="F75" s="650">
        <v>705.67</v>
      </c>
      <c r="G75" s="650">
        <f>C75*F75</f>
        <v>1411.34</v>
      </c>
      <c r="H75" s="651">
        <f>ROUND(E75+G75,0)</f>
        <v>18717</v>
      </c>
      <c r="I75" s="652"/>
      <c r="J75" s="652"/>
      <c r="K75" s="653">
        <f t="shared" si="14"/>
        <v>0</v>
      </c>
      <c r="L75" s="651">
        <f>K75+H75</f>
        <v>18717</v>
      </c>
      <c r="M75" s="649"/>
      <c r="N75" s="654">
        <f>ROUND(SUM(L75:M75),0)</f>
        <v>18717</v>
      </c>
      <c r="O75" s="655"/>
      <c r="P75" s="652">
        <f>N75-O75</f>
        <v>18717</v>
      </c>
      <c r="Q75" s="656">
        <f>ROUND(P75/$Q$85,0)</f>
        <v>1560</v>
      </c>
      <c r="R75" s="654">
        <f t="shared" si="13"/>
        <v>18717</v>
      </c>
    </row>
    <row r="76" spans="1:18" s="142" customFormat="1" ht="15.6" customHeight="1" thickBot="1" x14ac:dyDescent="0.25">
      <c r="A76" s="1382" t="s">
        <v>460</v>
      </c>
      <c r="B76" s="1383"/>
      <c r="C76" s="657">
        <f>SUM(C7:C75)</f>
        <v>158</v>
      </c>
      <c r="D76" s="658"/>
      <c r="E76" s="659">
        <f>SUM(E7:E75)</f>
        <v>1264102.9286406322</v>
      </c>
      <c r="F76" s="659">
        <v>705.28672061088969</v>
      </c>
      <c r="G76" s="659">
        <f t="shared" ref="G76:O76" si="15">SUM(G7:G75)</f>
        <v>126446.20995182883</v>
      </c>
      <c r="H76" s="660">
        <f t="shared" si="15"/>
        <v>1390548</v>
      </c>
      <c r="I76" s="661">
        <f t="shared" si="15"/>
        <v>0</v>
      </c>
      <c r="J76" s="661">
        <f>SUM(J7:J75)</f>
        <v>0</v>
      </c>
      <c r="K76" s="662">
        <f t="shared" si="15"/>
        <v>0</v>
      </c>
      <c r="L76" s="663">
        <f>SUM(L7:L75)</f>
        <v>1390548</v>
      </c>
      <c r="M76" s="664">
        <f t="shared" si="15"/>
        <v>0</v>
      </c>
      <c r="N76" s="660">
        <f t="shared" si="15"/>
        <v>1390548</v>
      </c>
      <c r="O76" s="664">
        <f t="shared" si="15"/>
        <v>0</v>
      </c>
      <c r="P76" s="664">
        <f>SUM(P7:P75)</f>
        <v>1390548</v>
      </c>
      <c r="Q76" s="665">
        <f>SUM(Q7:Q75)</f>
        <v>115880</v>
      </c>
      <c r="R76" s="660">
        <f>SUM(R7:R75)</f>
        <v>1390548</v>
      </c>
    </row>
    <row r="77" spans="1:18" ht="15.6" customHeight="1" thickTop="1" x14ac:dyDescent="0.2">
      <c r="A77" s="1440" t="s">
        <v>410</v>
      </c>
      <c r="B77" s="1441"/>
      <c r="C77" s="688"/>
      <c r="D77" s="666"/>
      <c r="E77" s="666"/>
      <c r="F77" s="666"/>
      <c r="G77" s="666"/>
      <c r="H77" s="666"/>
      <c r="I77" s="666"/>
      <c r="J77" s="667"/>
      <c r="K77" s="667"/>
      <c r="L77" s="666"/>
      <c r="M77" s="666"/>
      <c r="N77" s="668"/>
      <c r="O77" s="666"/>
      <c r="P77" s="667"/>
      <c r="Q77" s="667"/>
      <c r="R77" s="669"/>
    </row>
    <row r="78" spans="1:18" ht="15.6" customHeight="1" x14ac:dyDescent="0.2">
      <c r="A78" s="1446" t="s">
        <v>411</v>
      </c>
      <c r="B78" s="1447"/>
      <c r="C78" s="670"/>
      <c r="D78" s="671"/>
      <c r="E78" s="672"/>
      <c r="F78" s="672"/>
      <c r="G78" s="672"/>
      <c r="H78" s="672"/>
      <c r="I78" s="673"/>
      <c r="J78" s="673"/>
      <c r="K78" s="673"/>
      <c r="L78" s="673"/>
      <c r="M78" s="673"/>
      <c r="N78" s="97">
        <f>VLOOKUP($A$88,'4_Level 4'!$A$78:$R$214,5,FALSE)</f>
        <v>0</v>
      </c>
      <c r="O78" s="173"/>
      <c r="P78" s="168">
        <f>N78-O78</f>
        <v>0</v>
      </c>
      <c r="Q78" s="97">
        <f>ROUND(P78/$Q$85,0)</f>
        <v>0</v>
      </c>
      <c r="R78" s="97">
        <f>VLOOKUP($A$88,'4_Level 4'!$A$78:$R$214,5,FALSE)</f>
        <v>0</v>
      </c>
    </row>
    <row r="79" spans="1:18" ht="15.6" customHeight="1" x14ac:dyDescent="0.2">
      <c r="A79" s="1444" t="s">
        <v>430</v>
      </c>
      <c r="B79" s="1445"/>
      <c r="C79" s="687"/>
      <c r="D79" s="675"/>
      <c r="E79" s="676"/>
      <c r="F79" s="676"/>
      <c r="G79" s="676"/>
      <c r="H79" s="676"/>
      <c r="I79" s="677"/>
      <c r="J79" s="677"/>
      <c r="K79" s="677"/>
      <c r="L79" s="677"/>
      <c r="M79" s="677"/>
      <c r="N79" s="172"/>
      <c r="O79" s="173"/>
      <c r="P79" s="168"/>
      <c r="Q79" s="172"/>
      <c r="R79" s="97">
        <f>VLOOKUP($A$88,'4_Level 4'!$A$78:$R$214,10,FALSE)</f>
        <v>0</v>
      </c>
    </row>
    <row r="80" spans="1:18" ht="15.6" customHeight="1" x14ac:dyDescent="0.2">
      <c r="A80" s="1452" t="s">
        <v>1544</v>
      </c>
      <c r="B80" s="1447"/>
      <c r="C80" s="1453"/>
      <c r="D80" s="675"/>
      <c r="E80" s="676"/>
      <c r="F80" s="676"/>
      <c r="G80" s="676"/>
      <c r="H80" s="676"/>
      <c r="I80" s="677"/>
      <c r="J80" s="677"/>
      <c r="K80" s="677"/>
      <c r="L80" s="677"/>
      <c r="M80" s="677"/>
      <c r="N80" s="97">
        <f>VLOOKUP($A$88,'4_Level 4'!$A$78:$R$214,12,FALSE)</f>
        <v>10000</v>
      </c>
      <c r="O80" s="173"/>
      <c r="P80" s="168">
        <f>N80-O80</f>
        <v>10000</v>
      </c>
      <c r="Q80" s="97">
        <f>ROUND(P80/$Q$85,0)</f>
        <v>833</v>
      </c>
      <c r="R80" s="97">
        <f>VLOOKUP($A$88,'4_Level 4'!$A$78:$R$214,12,FALSE)</f>
        <v>10000</v>
      </c>
    </row>
    <row r="81" spans="1:18" ht="15.6" customHeight="1" x14ac:dyDescent="0.2">
      <c r="A81" s="1442" t="s">
        <v>429</v>
      </c>
      <c r="B81" s="1443"/>
      <c r="C81" s="674"/>
      <c r="D81" s="675"/>
      <c r="E81" s="676"/>
      <c r="F81" s="676"/>
      <c r="G81" s="676"/>
      <c r="H81" s="676"/>
      <c r="I81" s="677"/>
      <c r="J81" s="677"/>
      <c r="K81" s="677"/>
      <c r="L81" s="677"/>
      <c r="M81" s="677"/>
      <c r="N81" s="172"/>
      <c r="O81" s="173"/>
      <c r="P81" s="168"/>
      <c r="Q81" s="172"/>
      <c r="R81" s="97">
        <f>VLOOKUP($A$88,'4_Level 4'!$A$78:$R$214,13,FALSE)</f>
        <v>0</v>
      </c>
    </row>
    <row r="82" spans="1:18" ht="15.6" customHeight="1" x14ac:dyDescent="0.2">
      <c r="A82" s="1452" t="s">
        <v>1589</v>
      </c>
      <c r="B82" s="1447"/>
      <c r="C82" s="1453"/>
      <c r="D82" s="678"/>
      <c r="E82" s="679"/>
      <c r="F82" s="679"/>
      <c r="G82" s="679"/>
      <c r="H82" s="679"/>
      <c r="I82" s="680"/>
      <c r="J82" s="680"/>
      <c r="K82" s="680"/>
      <c r="L82" s="680"/>
      <c r="M82" s="680"/>
      <c r="N82" s="95">
        <f>VLOOKUP($A$88,'4_Level 4'!$A$78:$R$214,17,FALSE)</f>
        <v>7906</v>
      </c>
      <c r="O82" s="53"/>
      <c r="P82" s="169">
        <f>N82-O82</f>
        <v>7906</v>
      </c>
      <c r="Q82" s="95">
        <f>ROUND(P82/$Q$85,0)</f>
        <v>659</v>
      </c>
      <c r="R82" s="95">
        <f>VLOOKUP($A$88,'4_Level 4'!$A$78:$R$214,17,FALSE)</f>
        <v>7906</v>
      </c>
    </row>
    <row r="83" spans="1:18" s="142" customFormat="1" ht="15.6" customHeight="1" thickBot="1" x14ac:dyDescent="0.25">
      <c r="A83" s="1382" t="s">
        <v>461</v>
      </c>
      <c r="B83" s="1439"/>
      <c r="C83" s="657">
        <f>SUM(C76:C82)</f>
        <v>158</v>
      </c>
      <c r="D83" s="658"/>
      <c r="E83" s="659">
        <f t="shared" ref="E83:R83" si="16">SUM(E76:E82)</f>
        <v>1264102.9286406322</v>
      </c>
      <c r="F83" s="659">
        <f t="shared" si="16"/>
        <v>705.28672061088969</v>
      </c>
      <c r="G83" s="659">
        <f t="shared" si="16"/>
        <v>126446.20995182883</v>
      </c>
      <c r="H83" s="658">
        <f t="shared" si="16"/>
        <v>1390548</v>
      </c>
      <c r="I83" s="661">
        <f t="shared" si="16"/>
        <v>0</v>
      </c>
      <c r="J83" s="661">
        <f t="shared" si="16"/>
        <v>0</v>
      </c>
      <c r="K83" s="661">
        <f t="shared" si="16"/>
        <v>0</v>
      </c>
      <c r="L83" s="681">
        <f t="shared" si="16"/>
        <v>1390548</v>
      </c>
      <c r="M83" s="682">
        <f t="shared" si="16"/>
        <v>0</v>
      </c>
      <c r="N83" s="660">
        <f t="shared" si="16"/>
        <v>1408454</v>
      </c>
      <c r="O83" s="664">
        <f t="shared" si="16"/>
        <v>0</v>
      </c>
      <c r="P83" s="664">
        <f t="shared" si="16"/>
        <v>1408454</v>
      </c>
      <c r="Q83" s="665">
        <f t="shared" si="16"/>
        <v>117372</v>
      </c>
      <c r="R83" s="660">
        <f t="shared" si="16"/>
        <v>1408454</v>
      </c>
    </row>
    <row r="84" spans="1:18" ht="13.5" thickTop="1" x14ac:dyDescent="0.2"/>
    <row r="85" spans="1:18" x14ac:dyDescent="0.2">
      <c r="O85" s="586"/>
      <c r="Q85" s="110">
        <v>12</v>
      </c>
    </row>
    <row r="88" spans="1:18" x14ac:dyDescent="0.2">
      <c r="A88" s="142" t="s">
        <v>1184</v>
      </c>
    </row>
  </sheetData>
  <mergeCells count="12">
    <mergeCell ref="A83:B83"/>
    <mergeCell ref="A1:B3"/>
    <mergeCell ref="C1:K1"/>
    <mergeCell ref="L1:R1"/>
    <mergeCell ref="I2:K2"/>
    <mergeCell ref="A76:B76"/>
    <mergeCell ref="A77:B77"/>
    <mergeCell ref="A78:B78"/>
    <mergeCell ref="A79:B79"/>
    <mergeCell ref="A81:B81"/>
    <mergeCell ref="A80:C80"/>
    <mergeCell ref="A82:C82"/>
  </mergeCells>
  <printOptions horizontalCentered="1"/>
  <pageMargins left="0.35" right="0.35" top="0.6" bottom="0.35" header="0.3" footer="0.25"/>
  <pageSetup paperSize="5" scale="65" firstPageNumber="50" fitToWidth="0" orientation="portrait" r:id="rId1"/>
  <headerFooter alignWithMargins="0">
    <oddHeader xml:space="preserve">&amp;L&amp;"Arial,Bold"&amp;20&amp;K000000FY2018-19 MFP Budget Letter&amp;R&amp;"Arial,Bold"&amp;12&amp;KFF0000
</oddHeader>
    <oddFooter>&amp;R&amp;9&amp;P</oddFooter>
  </headerFooter>
  <colBreaks count="1" manualBreakCount="1">
    <brk id="11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AQ80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3.42578125" style="110" bestFit="1" customWidth="1"/>
    <col min="2" max="2" width="18.28515625" style="110" customWidth="1"/>
    <col min="3" max="3" width="15.85546875" style="110" customWidth="1"/>
    <col min="4" max="41" width="13.7109375" style="110" customWidth="1"/>
    <col min="42" max="42" width="15.5703125" style="110" customWidth="1"/>
    <col min="43" max="43" width="17.7109375" style="110" customWidth="1"/>
    <col min="44" max="16384" width="8.85546875" style="110"/>
  </cols>
  <sheetData>
    <row r="1" spans="1:43" ht="19.5" customHeight="1" x14ac:dyDescent="0.2">
      <c r="A1" s="1308" t="s">
        <v>80</v>
      </c>
      <c r="B1" s="1308"/>
      <c r="C1" s="1296" t="s">
        <v>1524</v>
      </c>
      <c r="D1" s="1305" t="s">
        <v>545</v>
      </c>
      <c r="E1" s="1306"/>
      <c r="F1" s="1306"/>
      <c r="G1" s="1306"/>
      <c r="H1" s="1306"/>
      <c r="I1" s="1307"/>
      <c r="J1" s="1305" t="s">
        <v>545</v>
      </c>
      <c r="K1" s="1306"/>
      <c r="L1" s="1306"/>
      <c r="M1" s="1306"/>
      <c r="N1" s="1306"/>
      <c r="O1" s="1306"/>
      <c r="P1" s="1307"/>
      <c r="Q1" s="1305" t="s">
        <v>545</v>
      </c>
      <c r="R1" s="1306" t="s">
        <v>545</v>
      </c>
      <c r="S1" s="1306"/>
      <c r="T1" s="1306"/>
      <c r="U1" s="1306"/>
      <c r="V1" s="1306"/>
      <c r="W1" s="1307"/>
      <c r="X1" s="1305" t="s">
        <v>545</v>
      </c>
      <c r="Y1" s="1306"/>
      <c r="Z1" s="1306"/>
      <c r="AA1" s="1306" t="s">
        <v>545</v>
      </c>
      <c r="AB1" s="1306"/>
      <c r="AC1" s="1306"/>
      <c r="AD1" s="1307"/>
      <c r="AE1" s="1305" t="s">
        <v>545</v>
      </c>
      <c r="AF1" s="1306"/>
      <c r="AG1" s="1306"/>
      <c r="AH1" s="1306"/>
      <c r="AI1" s="1306" t="s">
        <v>545</v>
      </c>
      <c r="AJ1" s="1306"/>
      <c r="AK1" s="1307"/>
      <c r="AL1" s="1305" t="s">
        <v>545</v>
      </c>
      <c r="AM1" s="1306"/>
      <c r="AN1" s="1306"/>
      <c r="AO1" s="1306"/>
      <c r="AP1" s="1307"/>
      <c r="AQ1" s="1304" t="s">
        <v>514</v>
      </c>
    </row>
    <row r="2" spans="1:43" ht="96.75" customHeight="1" x14ac:dyDescent="0.2">
      <c r="A2" s="1308"/>
      <c r="B2" s="1308"/>
      <c r="C2" s="1296"/>
      <c r="D2" s="936" t="s">
        <v>541</v>
      </c>
      <c r="E2" s="937" t="s">
        <v>517</v>
      </c>
      <c r="F2" s="937" t="s">
        <v>518</v>
      </c>
      <c r="G2" s="937" t="s">
        <v>519</v>
      </c>
      <c r="H2" s="937" t="s">
        <v>1545</v>
      </c>
      <c r="I2" s="937" t="s">
        <v>520</v>
      </c>
      <c r="J2" s="937" t="s">
        <v>521</v>
      </c>
      <c r="K2" s="937" t="s">
        <v>522</v>
      </c>
      <c r="L2" s="937" t="s">
        <v>523</v>
      </c>
      <c r="M2" s="937" t="s">
        <v>524</v>
      </c>
      <c r="N2" s="937" t="s">
        <v>525</v>
      </c>
      <c r="O2" s="937" t="s">
        <v>1270</v>
      </c>
      <c r="P2" s="937" t="s">
        <v>526</v>
      </c>
      <c r="Q2" s="937" t="s">
        <v>527</v>
      </c>
      <c r="R2" s="937" t="s">
        <v>528</v>
      </c>
      <c r="S2" s="937" t="s">
        <v>529</v>
      </c>
      <c r="T2" s="937" t="s">
        <v>530</v>
      </c>
      <c r="U2" s="937" t="s">
        <v>531</v>
      </c>
      <c r="V2" s="937" t="s">
        <v>532</v>
      </c>
      <c r="W2" s="937" t="s">
        <v>533</v>
      </c>
      <c r="X2" s="937" t="s">
        <v>534</v>
      </c>
      <c r="Y2" s="937" t="s">
        <v>535</v>
      </c>
      <c r="Z2" s="937" t="s">
        <v>536</v>
      </c>
      <c r="AA2" s="936" t="s">
        <v>539</v>
      </c>
      <c r="AB2" s="936" t="s">
        <v>540</v>
      </c>
      <c r="AC2" s="936" t="s">
        <v>671</v>
      </c>
      <c r="AD2" s="936" t="s">
        <v>628</v>
      </c>
      <c r="AE2" s="936" t="s">
        <v>627</v>
      </c>
      <c r="AF2" s="936" t="s">
        <v>626</v>
      </c>
      <c r="AG2" s="936" t="s">
        <v>725</v>
      </c>
      <c r="AH2" s="936" t="s">
        <v>1221</v>
      </c>
      <c r="AI2" s="936" t="s">
        <v>1222</v>
      </c>
      <c r="AJ2" s="936" t="s">
        <v>1460</v>
      </c>
      <c r="AK2" s="936" t="s">
        <v>1220</v>
      </c>
      <c r="AL2" s="936" t="s">
        <v>1311</v>
      </c>
      <c r="AM2" s="936" t="s">
        <v>1310</v>
      </c>
      <c r="AN2" s="937" t="s">
        <v>537</v>
      </c>
      <c r="AO2" s="937" t="s">
        <v>739</v>
      </c>
      <c r="AP2" s="936" t="s">
        <v>542</v>
      </c>
      <c r="AQ2" s="1304"/>
    </row>
    <row r="3" spans="1:43" hidden="1" x14ac:dyDescent="0.2">
      <c r="A3" s="848"/>
      <c r="B3" s="848"/>
      <c r="C3" s="849"/>
      <c r="D3" s="860"/>
      <c r="E3" s="470"/>
      <c r="F3" s="470"/>
      <c r="G3" s="470"/>
      <c r="H3" s="470"/>
      <c r="I3" s="470"/>
      <c r="J3" s="470"/>
      <c r="K3" s="470"/>
      <c r="L3" s="470"/>
      <c r="M3" s="470"/>
      <c r="N3" s="470"/>
      <c r="O3" s="470"/>
      <c r="P3" s="470"/>
      <c r="Q3" s="470"/>
      <c r="R3" s="470"/>
      <c r="S3" s="470"/>
      <c r="T3" s="470"/>
      <c r="U3" s="470"/>
      <c r="V3" s="470"/>
      <c r="W3" s="470"/>
      <c r="X3" s="470"/>
      <c r="Y3" s="470"/>
      <c r="Z3" s="470"/>
      <c r="AA3" s="860"/>
      <c r="AB3" s="860"/>
      <c r="AC3" s="860"/>
      <c r="AD3" s="860"/>
      <c r="AE3" s="860"/>
      <c r="AF3" s="860"/>
      <c r="AG3" s="860"/>
      <c r="AH3" s="860"/>
      <c r="AI3" s="860"/>
      <c r="AJ3" s="860"/>
      <c r="AK3" s="860"/>
      <c r="AL3" s="936"/>
      <c r="AM3" s="936"/>
      <c r="AN3" s="470"/>
      <c r="AO3" s="470"/>
      <c r="AP3" s="860"/>
      <c r="AQ3" s="850"/>
    </row>
    <row r="4" spans="1:43" s="117" customFormat="1" x14ac:dyDescent="0.2">
      <c r="A4" s="62"/>
      <c r="B4" s="63"/>
      <c r="C4" s="64">
        <v>1</v>
      </c>
      <c r="D4" s="64">
        <f t="shared" ref="D4:AQ4" si="0">C4+1</f>
        <v>2</v>
      </c>
      <c r="E4" s="64">
        <f t="shared" si="0"/>
        <v>3</v>
      </c>
      <c r="F4" s="64">
        <f t="shared" si="0"/>
        <v>4</v>
      </c>
      <c r="G4" s="64">
        <f t="shared" si="0"/>
        <v>5</v>
      </c>
      <c r="H4" s="64">
        <f t="shared" si="0"/>
        <v>6</v>
      </c>
      <c r="I4" s="64">
        <f t="shared" si="0"/>
        <v>7</v>
      </c>
      <c r="J4" s="64">
        <f t="shared" si="0"/>
        <v>8</v>
      </c>
      <c r="K4" s="64">
        <f t="shared" si="0"/>
        <v>9</v>
      </c>
      <c r="L4" s="64">
        <f t="shared" si="0"/>
        <v>10</v>
      </c>
      <c r="M4" s="64">
        <f t="shared" si="0"/>
        <v>11</v>
      </c>
      <c r="N4" s="64">
        <f t="shared" si="0"/>
        <v>12</v>
      </c>
      <c r="O4" s="64">
        <f t="shared" si="0"/>
        <v>13</v>
      </c>
      <c r="P4" s="64">
        <f t="shared" si="0"/>
        <v>14</v>
      </c>
      <c r="Q4" s="64">
        <f t="shared" si="0"/>
        <v>15</v>
      </c>
      <c r="R4" s="64">
        <f t="shared" si="0"/>
        <v>16</v>
      </c>
      <c r="S4" s="64">
        <f t="shared" si="0"/>
        <v>17</v>
      </c>
      <c r="T4" s="64">
        <f t="shared" si="0"/>
        <v>18</v>
      </c>
      <c r="U4" s="64">
        <f t="shared" si="0"/>
        <v>19</v>
      </c>
      <c r="V4" s="64">
        <f t="shared" si="0"/>
        <v>20</v>
      </c>
      <c r="W4" s="64">
        <f t="shared" si="0"/>
        <v>21</v>
      </c>
      <c r="X4" s="64">
        <f t="shared" si="0"/>
        <v>22</v>
      </c>
      <c r="Y4" s="64">
        <f t="shared" si="0"/>
        <v>23</v>
      </c>
      <c r="Z4" s="64">
        <f t="shared" si="0"/>
        <v>24</v>
      </c>
      <c r="AA4" s="64">
        <f t="shared" si="0"/>
        <v>25</v>
      </c>
      <c r="AB4" s="64">
        <f t="shared" si="0"/>
        <v>26</v>
      </c>
      <c r="AC4" s="64">
        <f t="shared" si="0"/>
        <v>27</v>
      </c>
      <c r="AD4" s="64">
        <f t="shared" si="0"/>
        <v>28</v>
      </c>
      <c r="AE4" s="64">
        <f t="shared" si="0"/>
        <v>29</v>
      </c>
      <c r="AF4" s="64">
        <f t="shared" si="0"/>
        <v>30</v>
      </c>
      <c r="AG4" s="64">
        <f t="shared" si="0"/>
        <v>31</v>
      </c>
      <c r="AH4" s="64">
        <f t="shared" si="0"/>
        <v>32</v>
      </c>
      <c r="AI4" s="64">
        <f t="shared" si="0"/>
        <v>33</v>
      </c>
      <c r="AJ4" s="64">
        <f t="shared" si="0"/>
        <v>34</v>
      </c>
      <c r="AK4" s="64">
        <f t="shared" si="0"/>
        <v>35</v>
      </c>
      <c r="AL4" s="64">
        <f t="shared" si="0"/>
        <v>36</v>
      </c>
      <c r="AM4" s="64">
        <f t="shared" si="0"/>
        <v>37</v>
      </c>
      <c r="AN4" s="64">
        <f t="shared" si="0"/>
        <v>38</v>
      </c>
      <c r="AO4" s="64">
        <f t="shared" si="0"/>
        <v>39</v>
      </c>
      <c r="AP4" s="64">
        <f t="shared" si="0"/>
        <v>40</v>
      </c>
      <c r="AQ4" s="64">
        <f t="shared" si="0"/>
        <v>41</v>
      </c>
    </row>
    <row r="5" spans="1:43" s="942" customFormat="1" ht="11.25" hidden="1" x14ac:dyDescent="0.2">
      <c r="A5" s="938"/>
      <c r="B5" s="938"/>
      <c r="C5" s="944" t="s">
        <v>816</v>
      </c>
      <c r="D5" s="939" t="s">
        <v>816</v>
      </c>
      <c r="E5" s="939" t="s">
        <v>816</v>
      </c>
      <c r="F5" s="939" t="s">
        <v>816</v>
      </c>
      <c r="G5" s="939" t="s">
        <v>816</v>
      </c>
      <c r="H5" s="939" t="s">
        <v>816</v>
      </c>
      <c r="I5" s="939" t="s">
        <v>816</v>
      </c>
      <c r="J5" s="939" t="s">
        <v>816</v>
      </c>
      <c r="K5" s="939" t="s">
        <v>816</v>
      </c>
      <c r="L5" s="939" t="s">
        <v>816</v>
      </c>
      <c r="M5" s="939" t="s">
        <v>816</v>
      </c>
      <c r="N5" s="939" t="s">
        <v>816</v>
      </c>
      <c r="O5" s="939" t="s">
        <v>816</v>
      </c>
      <c r="P5" s="939" t="s">
        <v>816</v>
      </c>
      <c r="Q5" s="939" t="s">
        <v>816</v>
      </c>
      <c r="R5" s="939" t="s">
        <v>816</v>
      </c>
      <c r="S5" s="939" t="s">
        <v>816</v>
      </c>
      <c r="T5" s="939" t="s">
        <v>816</v>
      </c>
      <c r="U5" s="939" t="s">
        <v>816</v>
      </c>
      <c r="V5" s="939" t="s">
        <v>816</v>
      </c>
      <c r="W5" s="939" t="s">
        <v>816</v>
      </c>
      <c r="X5" s="939" t="s">
        <v>816</v>
      </c>
      <c r="Y5" s="939" t="s">
        <v>816</v>
      </c>
      <c r="Z5" s="939" t="s">
        <v>816</v>
      </c>
      <c r="AA5" s="939" t="s">
        <v>816</v>
      </c>
      <c r="AB5" s="939" t="s">
        <v>816</v>
      </c>
      <c r="AC5" s="939" t="s">
        <v>816</v>
      </c>
      <c r="AD5" s="939" t="s">
        <v>816</v>
      </c>
      <c r="AE5" s="939" t="s">
        <v>816</v>
      </c>
      <c r="AF5" s="939" t="s">
        <v>816</v>
      </c>
      <c r="AG5" s="939" t="s">
        <v>816</v>
      </c>
      <c r="AH5" s="939" t="s">
        <v>816</v>
      </c>
      <c r="AI5" s="939" t="s">
        <v>816</v>
      </c>
      <c r="AJ5" s="939" t="s">
        <v>816</v>
      </c>
      <c r="AK5" s="939" t="s">
        <v>816</v>
      </c>
      <c r="AL5" s="939" t="s">
        <v>816</v>
      </c>
      <c r="AM5" s="939" t="s">
        <v>816</v>
      </c>
      <c r="AN5" s="939" t="s">
        <v>816</v>
      </c>
      <c r="AO5" s="939" t="s">
        <v>816</v>
      </c>
      <c r="AP5" s="944" t="s">
        <v>817</v>
      </c>
      <c r="AQ5" s="939" t="s">
        <v>817</v>
      </c>
    </row>
    <row r="6" spans="1:43" s="942" customFormat="1" ht="22.5" x14ac:dyDescent="0.2">
      <c r="A6" s="938"/>
      <c r="B6" s="938"/>
      <c r="C6" s="944" t="s">
        <v>1223</v>
      </c>
      <c r="D6" s="939" t="s">
        <v>974</v>
      </c>
      <c r="E6" s="939" t="s">
        <v>975</v>
      </c>
      <c r="F6" s="939" t="s">
        <v>978</v>
      </c>
      <c r="G6" s="939" t="s">
        <v>979</v>
      </c>
      <c r="H6" s="939" t="s">
        <v>980</v>
      </c>
      <c r="I6" s="939" t="s">
        <v>981</v>
      </c>
      <c r="J6" s="939" t="s">
        <v>982</v>
      </c>
      <c r="K6" s="939" t="s">
        <v>983</v>
      </c>
      <c r="L6" s="939" t="s">
        <v>984</v>
      </c>
      <c r="M6" s="939" t="s">
        <v>985</v>
      </c>
      <c r="N6" s="939" t="s">
        <v>986</v>
      </c>
      <c r="O6" s="939" t="s">
        <v>987</v>
      </c>
      <c r="P6" s="939" t="s">
        <v>988</v>
      </c>
      <c r="Q6" s="939" t="s">
        <v>989</v>
      </c>
      <c r="R6" s="939" t="s">
        <v>990</v>
      </c>
      <c r="S6" s="939" t="s">
        <v>991</v>
      </c>
      <c r="T6" s="939" t="s">
        <v>992</v>
      </c>
      <c r="U6" s="939" t="s">
        <v>993</v>
      </c>
      <c r="V6" s="939" t="s">
        <v>994</v>
      </c>
      <c r="W6" s="939" t="s">
        <v>995</v>
      </c>
      <c r="X6" s="939" t="s">
        <v>996</v>
      </c>
      <c r="Y6" s="939" t="s">
        <v>997</v>
      </c>
      <c r="Z6" s="939" t="s">
        <v>998</v>
      </c>
      <c r="AA6" s="939" t="s">
        <v>999</v>
      </c>
      <c r="AB6" s="939" t="s">
        <v>1000</v>
      </c>
      <c r="AC6" s="939" t="s">
        <v>1001</v>
      </c>
      <c r="AD6" s="939" t="s">
        <v>1002</v>
      </c>
      <c r="AE6" s="939" t="s">
        <v>1003</v>
      </c>
      <c r="AF6" s="939" t="s">
        <v>1004</v>
      </c>
      <c r="AG6" s="939" t="s">
        <v>1005</v>
      </c>
      <c r="AH6" s="939" t="s">
        <v>1006</v>
      </c>
      <c r="AI6" s="939" t="s">
        <v>1007</v>
      </c>
      <c r="AJ6" s="939" t="s">
        <v>1008</v>
      </c>
      <c r="AK6" s="939" t="s">
        <v>1009</v>
      </c>
      <c r="AL6" s="939" t="s">
        <v>1330</v>
      </c>
      <c r="AM6" s="939" t="s">
        <v>1331</v>
      </c>
      <c r="AN6" s="939" t="s">
        <v>976</v>
      </c>
      <c r="AO6" s="939" t="s">
        <v>977</v>
      </c>
      <c r="AP6" s="944" t="s">
        <v>1226</v>
      </c>
      <c r="AQ6" s="939" t="s">
        <v>1227</v>
      </c>
    </row>
    <row r="7" spans="1:43" ht="15.6" customHeight="1" x14ac:dyDescent="0.2">
      <c r="A7" s="590">
        <v>1</v>
      </c>
      <c r="B7" s="591" t="s">
        <v>6</v>
      </c>
      <c r="C7" s="592">
        <f>'2_State Distrib and Adjs'!BG7</f>
        <v>53455964</v>
      </c>
      <c r="D7" s="592">
        <f>-'5A3_OJJ'!P7</f>
        <v>-4857</v>
      </c>
      <c r="E7" s="592"/>
      <c r="F7" s="592">
        <f>-('5C1A_Madison'!AL7+'5C1A_Madison'!AO7)</f>
        <v>0</v>
      </c>
      <c r="G7" s="592">
        <f>-('5C1B_DArbonne'!AL7+'5C1B_DArbonne'!AO7)</f>
        <v>0</v>
      </c>
      <c r="H7" s="592">
        <f>-('5C1C_Intl High'!AL7+'5C1C_Intl High'!AO7)</f>
        <v>0</v>
      </c>
      <c r="I7" s="592">
        <f>-('5C1D_NOMMA'!AL7+'5C1D_NOMMA'!AO7)</f>
        <v>0</v>
      </c>
      <c r="J7" s="592">
        <f>-('5C1E_LFNO'!AL7+'5C1E_LFNO'!AO7)</f>
        <v>0</v>
      </c>
      <c r="K7" s="592">
        <f>-('5C1F_L.C. Charter'!AL7+'5C1F_L.C. Charter'!AO7)</f>
        <v>0</v>
      </c>
      <c r="L7" s="592">
        <f>-('5C1G_JS Clark'!AL7+'5C1G_JS Clark'!AO7)</f>
        <v>0</v>
      </c>
      <c r="M7" s="592">
        <f>-('5C1H_Southwest'!AL7+'5C1H_Southwest'!AO7)</f>
        <v>0</v>
      </c>
      <c r="N7" s="592">
        <f>-('5C1I_LA Key'!AL7+'5C1I_LA Key'!AO7)</f>
        <v>0</v>
      </c>
      <c r="O7" s="592">
        <f>-('5C1J_Jeff Chamber'!AL7+'5C1J_Jeff Chamber'!AO7)</f>
        <v>0</v>
      </c>
      <c r="P7" s="592">
        <f>-('5C1M_GEO Mid'!AL7+'5C1M_GEO Mid'!AO7)</f>
        <v>0</v>
      </c>
      <c r="Q7" s="592">
        <f>-('5C1N_Delta'!AL7+'5C1N_Delta'!AO7)</f>
        <v>0</v>
      </c>
      <c r="R7" s="592">
        <f>-('5C1O_Impact'!AL7+'5C1O_Impact'!AO7)</f>
        <v>0</v>
      </c>
      <c r="S7" s="592">
        <f>-('5C1P_Vision'!AL7+'5C1P_Vision'!AO7)</f>
        <v>0</v>
      </c>
      <c r="T7" s="592">
        <f>-('5C1Q_Advantage'!AL7+'5C1Q_Advantage'!AO7)</f>
        <v>0</v>
      </c>
      <c r="U7" s="592">
        <f>-('5C1R_Iberville'!AL7+'5C1R_Iberville'!AO7)</f>
        <v>0</v>
      </c>
      <c r="V7" s="592">
        <f>-('5C1S_LC Col Prep'!AL7+'5C1S_LC Col Prep'!AO7)</f>
        <v>0</v>
      </c>
      <c r="W7" s="592">
        <f>-('5C1T_Northeast'!AL7+'5C1T_Northeast'!AO7)</f>
        <v>0</v>
      </c>
      <c r="X7" s="592">
        <f>-('5C1U_Acadiana Ren'!AL7+'5C1U_Acadiana Ren'!AO7)</f>
        <v>-2506</v>
      </c>
      <c r="Y7" s="592">
        <f>-('5C1V_Laf Ren'!AL7+'5C1V_Laf Ren'!AO7)</f>
        <v>-70168</v>
      </c>
      <c r="Z7" s="592">
        <f>-('5C1W_Willow'!AL7+'5C1W_Willow'!AO7)</f>
        <v>-34504</v>
      </c>
      <c r="AA7" s="592">
        <f>-('5C1X_Tangi'!AL7+'5C1X_Tangi'!AO7)</f>
        <v>0</v>
      </c>
      <c r="AB7" s="592">
        <f>-('5C1Y_GEO'!AL7+'5C1Y_GEO'!AO7)</f>
        <v>0</v>
      </c>
      <c r="AC7" s="593">
        <f>-('5C1Z_Lincoln Prep'!AL7+'5C1Z_Lincoln Prep'!AO7)</f>
        <v>0</v>
      </c>
      <c r="AD7" s="593">
        <f>-('5C1AA_Laurel'!$AL7+'5C1AA_Laurel'!$AO7)</f>
        <v>0</v>
      </c>
      <c r="AE7" s="593">
        <f>-('5C1AB_Apex'!$AL7+'5C1AB_Apex'!$AO7)</f>
        <v>0</v>
      </c>
      <c r="AF7" s="593">
        <f>-('5C1AC_Smothers'!$AL7+'5C1AC_Smothers'!$AO7)</f>
        <v>0</v>
      </c>
      <c r="AG7" s="593">
        <f>-('5C1AD_Greater'!$AL7+'5C1AD_Greater'!$AO7)</f>
        <v>0</v>
      </c>
      <c r="AH7" s="593">
        <f>-('5C1AE_Noble Minds'!$AL7+'5C1AE_Noble Minds'!$AO7)</f>
        <v>0</v>
      </c>
      <c r="AI7" s="593">
        <f>-('5C1AF_JCFA-Laf'!$AL7+'5C1AF_JCFA-Laf'!$AO7)</f>
        <v>-2506</v>
      </c>
      <c r="AJ7" s="593">
        <f>-('5C1AG_Collegiate'!$AL7+'5C1AG_Collegiate'!$AO7)</f>
        <v>0</v>
      </c>
      <c r="AK7" s="593">
        <f>-('5C1AH_BRUP'!$AL7+'5C1AH_BRUP'!$AO7)</f>
        <v>0</v>
      </c>
      <c r="AL7" s="1007">
        <f>-('5C1AI_Harmony'!$AL7+'5C1AI_Harmony'!$AO7)</f>
        <v>0</v>
      </c>
      <c r="AM7" s="1007">
        <f>-('5C1AJ_Athlos'!$AL7+'5C1AJ_Athlos'!$AO7)</f>
        <v>0</v>
      </c>
      <c r="AN7" s="592">
        <f>-('5C2_LAVCA'!AM7+'5C2_LAVCA'!AP7)</f>
        <v>-69917</v>
      </c>
      <c r="AO7" s="592">
        <f>-('5C3_UnvView'!AM7+'5C3_UnvView'!AP7)</f>
        <v>-85705</v>
      </c>
      <c r="AP7" s="594">
        <f t="shared" ref="AP7:AP38" si="1">SUM(D7:AO7)</f>
        <v>-270163</v>
      </c>
      <c r="AQ7" s="595">
        <f t="shared" ref="AQ7:AQ38" si="2">SUM(C7:AO7)</f>
        <v>53185801</v>
      </c>
    </row>
    <row r="8" spans="1:43" ht="15.6" customHeight="1" x14ac:dyDescent="0.2">
      <c r="A8" s="596">
        <v>2</v>
      </c>
      <c r="B8" s="597" t="s">
        <v>7</v>
      </c>
      <c r="C8" s="598">
        <f>'2_State Distrib and Adjs'!BG8</f>
        <v>30035863</v>
      </c>
      <c r="D8" s="598">
        <f>-'5A3_OJJ'!P8</f>
        <v>0</v>
      </c>
      <c r="E8" s="598"/>
      <c r="F8" s="598">
        <f>-('5C1A_Madison'!AL8+'5C1A_Madison'!AO8)</f>
        <v>0</v>
      </c>
      <c r="G8" s="598">
        <f>-('5C1B_DArbonne'!AL8+'5C1B_DArbonne'!AO8)</f>
        <v>0</v>
      </c>
      <c r="H8" s="598">
        <f>-('5C1C_Intl High'!AL8+'5C1C_Intl High'!AO8)</f>
        <v>0</v>
      </c>
      <c r="I8" s="598">
        <f>-('5C1D_NOMMA'!AL8+'5C1D_NOMMA'!AO8)</f>
        <v>0</v>
      </c>
      <c r="J8" s="598">
        <f>-('5C1E_LFNO'!AL8+'5C1E_LFNO'!AO8)</f>
        <v>0</v>
      </c>
      <c r="K8" s="598">
        <f>-('5C1F_L.C. Charter'!AL8+'5C1F_L.C. Charter'!AO8)</f>
        <v>0</v>
      </c>
      <c r="L8" s="598">
        <f>-('5C1G_JS Clark'!AL8+'5C1G_JS Clark'!AO8)</f>
        <v>0</v>
      </c>
      <c r="M8" s="598">
        <f>-('5C1H_Southwest'!AL8+'5C1H_Southwest'!AO8)</f>
        <v>0</v>
      </c>
      <c r="N8" s="598">
        <f>-('5C1I_LA Key'!AL8+'5C1I_LA Key'!AO8)</f>
        <v>0</v>
      </c>
      <c r="O8" s="598">
        <f>-('5C1J_Jeff Chamber'!AL8+'5C1J_Jeff Chamber'!AO8)</f>
        <v>0</v>
      </c>
      <c r="P8" s="598">
        <f>-('5C1M_GEO Mid'!AL8+'5C1M_GEO Mid'!AO8)</f>
        <v>0</v>
      </c>
      <c r="Q8" s="598">
        <f>-('5C1N_Delta'!AL8+'5C1N_Delta'!AO8)</f>
        <v>0</v>
      </c>
      <c r="R8" s="598">
        <f>-('5C1O_Impact'!AL8+'5C1O_Impact'!AO8)</f>
        <v>0</v>
      </c>
      <c r="S8" s="598">
        <f>-('5C1P_Vision'!AL8+'5C1P_Vision'!AO8)</f>
        <v>0</v>
      </c>
      <c r="T8" s="598">
        <f>-('5C1Q_Advantage'!AL8+'5C1Q_Advantage'!AO8)</f>
        <v>0</v>
      </c>
      <c r="U8" s="598">
        <f>-('5C1R_Iberville'!AL8+'5C1R_Iberville'!AO8)</f>
        <v>0</v>
      </c>
      <c r="V8" s="598">
        <f>-('5C1S_LC Col Prep'!AL8+'5C1S_LC Col Prep'!AO8)</f>
        <v>0</v>
      </c>
      <c r="W8" s="598">
        <f>-('5C1T_Northeast'!AL8+'5C1T_Northeast'!AO8)</f>
        <v>0</v>
      </c>
      <c r="X8" s="598">
        <f>-('5C1U_Acadiana Ren'!AL8+'5C1U_Acadiana Ren'!AO8)</f>
        <v>0</v>
      </c>
      <c r="Y8" s="598">
        <f>-('5C1V_Laf Ren'!AL8+'5C1V_Laf Ren'!AO8)</f>
        <v>0</v>
      </c>
      <c r="Z8" s="598">
        <f>-('5C1W_Willow'!AL8+'5C1W_Willow'!AO8)</f>
        <v>0</v>
      </c>
      <c r="AA8" s="598">
        <f>-('5C1X_Tangi'!AL8+'5C1X_Tangi'!AO8)</f>
        <v>0</v>
      </c>
      <c r="AB8" s="598">
        <f>-('5C1Y_GEO'!AL8+'5C1Y_GEO'!AO8)</f>
        <v>0</v>
      </c>
      <c r="AC8" s="598">
        <f>-('5C1Z_Lincoln Prep'!AL8+'5C1Z_Lincoln Prep'!AO8)</f>
        <v>0</v>
      </c>
      <c r="AD8" s="598">
        <f>-('5C1AA_Laurel'!$AL8+'5C1AA_Laurel'!$AO8)</f>
        <v>0</v>
      </c>
      <c r="AE8" s="598">
        <f>-('5C1AB_Apex'!$AL8+'5C1AB_Apex'!$AO8)</f>
        <v>0</v>
      </c>
      <c r="AF8" s="598">
        <f>-('5C1AC_Smothers'!$AL8+'5C1AC_Smothers'!$AO8)</f>
        <v>0</v>
      </c>
      <c r="AG8" s="598">
        <f>-('5C1AD_Greater'!$AL8+'5C1AD_Greater'!$AO8)</f>
        <v>0</v>
      </c>
      <c r="AH8" s="598">
        <f>-('5C1AE_Noble Minds'!$AL8+'5C1AE_Noble Minds'!$AO8)</f>
        <v>0</v>
      </c>
      <c r="AI8" s="598">
        <f>-('5C1AF_JCFA-Laf'!$AL8+'5C1AF_JCFA-Laf'!$AO8)</f>
        <v>0</v>
      </c>
      <c r="AJ8" s="598">
        <f>-('5C1AG_Collegiate'!$AL8+'5C1AG_Collegiate'!$AO8)</f>
        <v>0</v>
      </c>
      <c r="AK8" s="598">
        <f>-('5C1AH_BRUP'!$AL8+'5C1AH_BRUP'!$AO8)</f>
        <v>0</v>
      </c>
      <c r="AL8" s="598">
        <f>-('5C1AI_Harmony'!$AL8+'5C1AI_Harmony'!$AO8)</f>
        <v>0</v>
      </c>
      <c r="AM8" s="598">
        <f>-('5C1AJ_Athlos'!$AL8+'5C1AJ_Athlos'!$AO8)</f>
        <v>0</v>
      </c>
      <c r="AN8" s="598">
        <f>-('5C2_LAVCA'!AM8+'5C2_LAVCA'!AP8)</f>
        <v>-28542</v>
      </c>
      <c r="AO8" s="598">
        <f>-('5C3_UnvView'!AM8+'5C3_UnvView'!AP8)</f>
        <v>-12974</v>
      </c>
      <c r="AP8" s="599">
        <f t="shared" si="1"/>
        <v>-41516</v>
      </c>
      <c r="AQ8" s="600">
        <f t="shared" si="2"/>
        <v>29994347</v>
      </c>
    </row>
    <row r="9" spans="1:43" ht="15.6" customHeight="1" x14ac:dyDescent="0.2">
      <c r="A9" s="596">
        <v>3</v>
      </c>
      <c r="B9" s="597" t="s">
        <v>8</v>
      </c>
      <c r="C9" s="598">
        <f>'2_State Distrib and Adjs'!BG9</f>
        <v>98427629</v>
      </c>
      <c r="D9" s="598">
        <f>-'5A3_OJJ'!P9</f>
        <v>-7854</v>
      </c>
      <c r="E9" s="598"/>
      <c r="F9" s="598">
        <f>-('5C1A_Madison'!AL9+'5C1A_Madison'!AO9)</f>
        <v>-18855</v>
      </c>
      <c r="G9" s="598">
        <f>-('5C1B_DArbonne'!AL9+'5C1B_DArbonne'!AO9)</f>
        <v>0</v>
      </c>
      <c r="H9" s="598">
        <f>-('5C1C_Intl High'!AL9+'5C1C_Intl High'!AO9)</f>
        <v>0</v>
      </c>
      <c r="I9" s="598">
        <f>-('5C1D_NOMMA'!AL9+'5C1D_NOMMA'!AO9)</f>
        <v>0</v>
      </c>
      <c r="J9" s="598">
        <f>-('5C1E_LFNO'!AL9+'5C1E_LFNO'!AO9)</f>
        <v>0</v>
      </c>
      <c r="K9" s="598">
        <f>-('5C1F_L.C. Charter'!AL9+'5C1F_L.C. Charter'!AO9)</f>
        <v>0</v>
      </c>
      <c r="L9" s="598">
        <f>-('5C1G_JS Clark'!AL9+'5C1G_JS Clark'!AO9)</f>
        <v>0</v>
      </c>
      <c r="M9" s="598">
        <f>-('5C1H_Southwest'!AL9+'5C1H_Southwest'!AO9)</f>
        <v>0</v>
      </c>
      <c r="N9" s="598">
        <f>-('5C1I_LA Key'!AL9+'5C1I_LA Key'!AO9)</f>
        <v>-94275</v>
      </c>
      <c r="O9" s="598">
        <f>-('5C1J_Jeff Chamber'!AL9+'5C1J_Jeff Chamber'!AO9)</f>
        <v>0</v>
      </c>
      <c r="P9" s="598">
        <f>-('5C1M_GEO Mid'!AL9+'5C1M_GEO Mid'!AO9)</f>
        <v>-6285</v>
      </c>
      <c r="Q9" s="598">
        <f>-('5C1N_Delta'!AL9+'5C1N_Delta'!AO9)</f>
        <v>0</v>
      </c>
      <c r="R9" s="598">
        <f>-('5C1O_Impact'!AL9+'5C1O_Impact'!AO9)</f>
        <v>0</v>
      </c>
      <c r="S9" s="598">
        <f>-('5C1P_Vision'!AL9+'5C1P_Vision'!AO9)</f>
        <v>0</v>
      </c>
      <c r="T9" s="598">
        <f>-('5C1Q_Advantage'!AL9+'5C1Q_Advantage'!AO9)</f>
        <v>0</v>
      </c>
      <c r="U9" s="598">
        <f>-('5C1R_Iberville'!AL9+'5C1R_Iberville'!AO9)</f>
        <v>-37612</v>
      </c>
      <c r="V9" s="598">
        <f>-('5C1S_LC Col Prep'!AL9+'5C1S_LC Col Prep'!AO9)</f>
        <v>0</v>
      </c>
      <c r="W9" s="598">
        <f>-('5C1T_Northeast'!AL9+'5C1T_Northeast'!AO9)</f>
        <v>0</v>
      </c>
      <c r="X9" s="598">
        <f>-('5C1U_Acadiana Ren'!AL9+'5C1U_Acadiana Ren'!AO9)</f>
        <v>0</v>
      </c>
      <c r="Y9" s="598">
        <f>-('5C1V_Laf Ren'!AL9+'5C1V_Laf Ren'!AO9)</f>
        <v>0</v>
      </c>
      <c r="Z9" s="598">
        <f>-('5C1W_Willow'!AL9+'5C1W_Willow'!AO9)</f>
        <v>0</v>
      </c>
      <c r="AA9" s="598">
        <f>-('5C1X_Tangi'!AL9+'5C1X_Tangi'!AO9)</f>
        <v>0</v>
      </c>
      <c r="AB9" s="598">
        <f>-('5C1Y_GEO'!AL9+'5C1Y_GEO'!AO9)</f>
        <v>-6285</v>
      </c>
      <c r="AC9" s="598">
        <f>-('5C1Z_Lincoln Prep'!AL9+'5C1Z_Lincoln Prep'!AO9)</f>
        <v>0</v>
      </c>
      <c r="AD9" s="598">
        <f>-('5C1AA_Laurel'!$AL9+'5C1AA_Laurel'!$AO9)</f>
        <v>0</v>
      </c>
      <c r="AE9" s="598">
        <f>-('5C1AB_Apex'!$AL9+'5C1AB_Apex'!$AO9)</f>
        <v>0</v>
      </c>
      <c r="AF9" s="598">
        <f>-('5C1AC_Smothers'!$AL9+'5C1AC_Smothers'!$AO9)</f>
        <v>0</v>
      </c>
      <c r="AG9" s="598">
        <f>-('5C1AD_Greater'!$AL9+'5C1AD_Greater'!$AO9)</f>
        <v>-25140</v>
      </c>
      <c r="AH9" s="598">
        <f>-('5C1AE_Noble Minds'!$AL9+'5C1AE_Noble Minds'!$AO9)</f>
        <v>0</v>
      </c>
      <c r="AI9" s="598">
        <f>-('5C1AF_JCFA-Laf'!$AL9+'5C1AF_JCFA-Laf'!$AO9)</f>
        <v>0</v>
      </c>
      <c r="AJ9" s="598">
        <f>-('5C1AG_Collegiate'!$AL9+'5C1AG_Collegiate'!$AO9)</f>
        <v>0</v>
      </c>
      <c r="AK9" s="598">
        <f>-('5C1AH_BRUP'!$AL9+'5C1AH_BRUP'!$AO9)</f>
        <v>0</v>
      </c>
      <c r="AL9" s="598">
        <f>-('5C1AI_Harmony'!$AL9+'5C1AI_Harmony'!$AO9)</f>
        <v>0</v>
      </c>
      <c r="AM9" s="598">
        <f>-('5C1AJ_Athlos'!$AL9+'5C1AJ_Athlos'!$AO9)</f>
        <v>0</v>
      </c>
      <c r="AN9" s="598">
        <f>-('5C2_LAVCA'!AM9+'5C2_LAVCA'!AP9)</f>
        <v>-277169</v>
      </c>
      <c r="AO9" s="598">
        <f>-('5C3_UnvView'!AM9+'5C3_UnvView'!AP9)</f>
        <v>-322421</v>
      </c>
      <c r="AP9" s="599">
        <f t="shared" si="1"/>
        <v>-795896</v>
      </c>
      <c r="AQ9" s="600">
        <f t="shared" si="2"/>
        <v>97631733</v>
      </c>
    </row>
    <row r="10" spans="1:43" ht="15.6" customHeight="1" x14ac:dyDescent="0.2">
      <c r="A10" s="596">
        <v>4</v>
      </c>
      <c r="B10" s="597" t="s">
        <v>9</v>
      </c>
      <c r="C10" s="598">
        <f>'2_State Distrib and Adjs'!BG10</f>
        <v>22224649</v>
      </c>
      <c r="D10" s="598">
        <f>-'5A3_OJJ'!P10</f>
        <v>0</v>
      </c>
      <c r="E10" s="598"/>
      <c r="F10" s="598">
        <f>-('5C1A_Madison'!AL10+'5C1A_Madison'!AO10)</f>
        <v>0</v>
      </c>
      <c r="G10" s="598">
        <f>-('5C1B_DArbonne'!AL10+'5C1B_DArbonne'!AO10)</f>
        <v>-3620</v>
      </c>
      <c r="H10" s="598">
        <f>-('5C1C_Intl High'!AL10+'5C1C_Intl High'!AO10)</f>
        <v>0</v>
      </c>
      <c r="I10" s="598">
        <f>-('5C1D_NOMMA'!AL10+'5C1D_NOMMA'!AO10)</f>
        <v>0</v>
      </c>
      <c r="J10" s="598">
        <f>-('5C1E_LFNO'!AL10+'5C1E_LFNO'!AO10)</f>
        <v>0</v>
      </c>
      <c r="K10" s="598">
        <f>-('5C1F_L.C. Charter'!AL10+'5C1F_L.C. Charter'!AO10)</f>
        <v>0</v>
      </c>
      <c r="L10" s="598">
        <f>-('5C1G_JS Clark'!AL10+'5C1G_JS Clark'!AO10)</f>
        <v>0</v>
      </c>
      <c r="M10" s="598">
        <f>-('5C1H_Southwest'!AL10+'5C1H_Southwest'!AO10)</f>
        <v>0</v>
      </c>
      <c r="N10" s="598">
        <f>-('5C1I_LA Key'!AL10+'5C1I_LA Key'!AO10)</f>
        <v>0</v>
      </c>
      <c r="O10" s="598">
        <f>-('5C1J_Jeff Chamber'!AL10+'5C1J_Jeff Chamber'!AO10)</f>
        <v>0</v>
      </c>
      <c r="P10" s="598">
        <f>-('5C1M_GEO Mid'!AL10+'5C1M_GEO Mid'!AO10)</f>
        <v>0</v>
      </c>
      <c r="Q10" s="598">
        <f>-('5C1N_Delta'!AL10+'5C1N_Delta'!AO10)</f>
        <v>0</v>
      </c>
      <c r="R10" s="598">
        <f>-('5C1O_Impact'!AL10+'5C1O_Impact'!AO10)</f>
        <v>0</v>
      </c>
      <c r="S10" s="598">
        <f>-('5C1P_Vision'!AL10+'5C1P_Vision'!AO10)</f>
        <v>0</v>
      </c>
      <c r="T10" s="598">
        <f>-('5C1Q_Advantage'!AL10+'5C1Q_Advantage'!AO10)</f>
        <v>0</v>
      </c>
      <c r="U10" s="598">
        <f>-('5C1R_Iberville'!AL10+'5C1R_Iberville'!AO10)</f>
        <v>-3620</v>
      </c>
      <c r="V10" s="598">
        <f>-('5C1S_LC Col Prep'!AL10+'5C1S_LC Col Prep'!AO10)</f>
        <v>0</v>
      </c>
      <c r="W10" s="598">
        <f>-('5C1T_Northeast'!AL10+'5C1T_Northeast'!AO10)</f>
        <v>0</v>
      </c>
      <c r="X10" s="598">
        <f>-('5C1U_Acadiana Ren'!AL10+'5C1U_Acadiana Ren'!AO10)</f>
        <v>0</v>
      </c>
      <c r="Y10" s="598">
        <f>-('5C1V_Laf Ren'!AL10+'5C1V_Laf Ren'!AO10)</f>
        <v>0</v>
      </c>
      <c r="Z10" s="598">
        <f>-('5C1W_Willow'!AL10+'5C1W_Willow'!AO10)</f>
        <v>0</v>
      </c>
      <c r="AA10" s="598">
        <f>-('5C1X_Tangi'!AL10+'5C1X_Tangi'!AO10)</f>
        <v>0</v>
      </c>
      <c r="AB10" s="598">
        <f>-('5C1Y_GEO'!AL10+'5C1Y_GEO'!AO10)</f>
        <v>0</v>
      </c>
      <c r="AC10" s="598">
        <f>-('5C1Z_Lincoln Prep'!AL10+'5C1Z_Lincoln Prep'!AO10)</f>
        <v>0</v>
      </c>
      <c r="AD10" s="598">
        <f>-('5C1AA_Laurel'!$AL10+'5C1AA_Laurel'!$AO10)</f>
        <v>0</v>
      </c>
      <c r="AE10" s="598">
        <f>-('5C1AB_Apex'!$AL10+'5C1AB_Apex'!$AO10)</f>
        <v>0</v>
      </c>
      <c r="AF10" s="598">
        <f>-('5C1AC_Smothers'!$AL10+'5C1AC_Smothers'!$AO10)</f>
        <v>0</v>
      </c>
      <c r="AG10" s="598">
        <f>-('5C1AD_Greater'!$AL10+'5C1AD_Greater'!$AO10)</f>
        <v>0</v>
      </c>
      <c r="AH10" s="598">
        <f>-('5C1AE_Noble Minds'!$AL10+'5C1AE_Noble Minds'!$AO10)</f>
        <v>0</v>
      </c>
      <c r="AI10" s="598">
        <f>-('5C1AF_JCFA-Laf'!$AL10+'5C1AF_JCFA-Laf'!$AO10)</f>
        <v>0</v>
      </c>
      <c r="AJ10" s="598">
        <f>-('5C1AG_Collegiate'!$AL10+'5C1AG_Collegiate'!$AO10)</f>
        <v>0</v>
      </c>
      <c r="AK10" s="598">
        <f>-('5C1AH_BRUP'!$AL10+'5C1AH_BRUP'!$AO10)</f>
        <v>0</v>
      </c>
      <c r="AL10" s="598">
        <f>-('5C1AI_Harmony'!$AL10+'5C1AI_Harmony'!$AO10)</f>
        <v>0</v>
      </c>
      <c r="AM10" s="598">
        <f>-('5C1AJ_Athlos'!$AL10+'5C1AJ_Athlos'!$AO10)</f>
        <v>0</v>
      </c>
      <c r="AN10" s="598">
        <f>-('5C2_LAVCA'!AM10+'5C2_LAVCA'!AP10)</f>
        <v>-33921</v>
      </c>
      <c r="AO10" s="598">
        <f>-('5C3_UnvView'!AM10+'5C3_UnvView'!AP10)</f>
        <v>-29322</v>
      </c>
      <c r="AP10" s="599">
        <f t="shared" si="1"/>
        <v>-70483</v>
      </c>
      <c r="AQ10" s="600">
        <f t="shared" si="2"/>
        <v>22154166</v>
      </c>
    </row>
    <row r="11" spans="1:43" ht="15.6" customHeight="1" x14ac:dyDescent="0.2">
      <c r="A11" s="601">
        <v>5</v>
      </c>
      <c r="B11" s="602" t="s">
        <v>10</v>
      </c>
      <c r="C11" s="603">
        <f>'2_State Distrib and Adjs'!BG11</f>
        <v>31358376</v>
      </c>
      <c r="D11" s="603">
        <f>-'5A3_OJJ'!P11</f>
        <v>-1511</v>
      </c>
      <c r="E11" s="603"/>
      <c r="F11" s="603">
        <f>-('5C1A_Madison'!AL11+'5C1A_Madison'!AO11)</f>
        <v>0</v>
      </c>
      <c r="G11" s="603">
        <f>-('5C1B_DArbonne'!AL11+'5C1B_DArbonne'!AO11)</f>
        <v>0</v>
      </c>
      <c r="H11" s="603">
        <f>-('5C1C_Intl High'!AL11+'5C1C_Intl High'!AO11)</f>
        <v>0</v>
      </c>
      <c r="I11" s="603">
        <f>-('5C1D_NOMMA'!AL11+'5C1D_NOMMA'!AO11)</f>
        <v>0</v>
      </c>
      <c r="J11" s="603">
        <f>-('5C1E_LFNO'!AL11+'5C1E_LFNO'!AO11)</f>
        <v>0</v>
      </c>
      <c r="K11" s="603">
        <f>-('5C1F_L.C. Charter'!AL11+'5C1F_L.C. Charter'!AO11)</f>
        <v>0</v>
      </c>
      <c r="L11" s="603">
        <f>-('5C1G_JS Clark'!AL11+'5C1G_JS Clark'!AO11)</f>
        <v>0</v>
      </c>
      <c r="M11" s="603">
        <f>-('5C1H_Southwest'!AL11+'5C1H_Southwest'!AO11)</f>
        <v>0</v>
      </c>
      <c r="N11" s="603">
        <f>-('5C1I_LA Key'!AL11+'5C1I_LA Key'!AO11)</f>
        <v>0</v>
      </c>
      <c r="O11" s="603">
        <f>-('5C1J_Jeff Chamber'!AL11+'5C1J_Jeff Chamber'!AO11)</f>
        <v>0</v>
      </c>
      <c r="P11" s="603">
        <f>-('5C1M_GEO Mid'!AL11+'5C1M_GEO Mid'!AO11)</f>
        <v>0</v>
      </c>
      <c r="Q11" s="603">
        <f>-('5C1N_Delta'!AL11+'5C1N_Delta'!AO11)</f>
        <v>0</v>
      </c>
      <c r="R11" s="603">
        <f>-('5C1O_Impact'!AL11+'5C1O_Impact'!AO11)</f>
        <v>0</v>
      </c>
      <c r="S11" s="603">
        <f>-('5C1P_Vision'!AL11+'5C1P_Vision'!AO11)</f>
        <v>0</v>
      </c>
      <c r="T11" s="603">
        <f>-('5C1Q_Advantage'!AL11+'5C1Q_Advantage'!AO11)</f>
        <v>0</v>
      </c>
      <c r="U11" s="603">
        <f>-('5C1R_Iberville'!AL11+'5C1R_Iberville'!AO11)</f>
        <v>0</v>
      </c>
      <c r="V11" s="603">
        <f>-('5C1S_LC Col Prep'!AL11+'5C1S_LC Col Prep'!AO11)</f>
        <v>0</v>
      </c>
      <c r="W11" s="603">
        <f>-('5C1T_Northeast'!AL11+'5C1T_Northeast'!AO11)</f>
        <v>0</v>
      </c>
      <c r="X11" s="603">
        <f>-('5C1U_Acadiana Ren'!AL11+'5C1U_Acadiana Ren'!AO11)</f>
        <v>0</v>
      </c>
      <c r="Y11" s="603">
        <f>-('5C1V_Laf Ren'!AL11+'5C1V_Laf Ren'!AO11)</f>
        <v>0</v>
      </c>
      <c r="Z11" s="603">
        <f>-('5C1W_Willow'!AL11+'5C1W_Willow'!AO11)</f>
        <v>0</v>
      </c>
      <c r="AA11" s="603">
        <f>-('5C1X_Tangi'!AL11+'5C1X_Tangi'!AO11)</f>
        <v>0</v>
      </c>
      <c r="AB11" s="603">
        <f>-('5C1Y_GEO'!AL11+'5C1Y_GEO'!AO11)</f>
        <v>0</v>
      </c>
      <c r="AC11" s="603">
        <f>-('5C1Z_Lincoln Prep'!AL11+'5C1Z_Lincoln Prep'!AO11)</f>
        <v>0</v>
      </c>
      <c r="AD11" s="603">
        <f>-('5C1AA_Laurel'!$AL11+'5C1AA_Laurel'!$AO11)</f>
        <v>0</v>
      </c>
      <c r="AE11" s="603">
        <f>-('5C1AB_Apex'!$AL11+'5C1AB_Apex'!$AO11)</f>
        <v>0</v>
      </c>
      <c r="AF11" s="603">
        <f>-('5C1AC_Smothers'!$AL11+'5C1AC_Smothers'!$AO11)</f>
        <v>0</v>
      </c>
      <c r="AG11" s="603">
        <f>-('5C1AD_Greater'!$AL11+'5C1AD_Greater'!$AO11)</f>
        <v>0</v>
      </c>
      <c r="AH11" s="603">
        <f>-('5C1AE_Noble Minds'!$AL11+'5C1AE_Noble Minds'!$AO11)</f>
        <v>0</v>
      </c>
      <c r="AI11" s="603">
        <f>-('5C1AF_JCFA-Laf'!$AL11+'5C1AF_JCFA-Laf'!$AO11)</f>
        <v>0</v>
      </c>
      <c r="AJ11" s="603">
        <f>-('5C1AG_Collegiate'!$AL11+'5C1AG_Collegiate'!$AO11)</f>
        <v>0</v>
      </c>
      <c r="AK11" s="603">
        <f>-('5C1AH_BRUP'!$AL11+'5C1AH_BRUP'!$AO11)</f>
        <v>0</v>
      </c>
      <c r="AL11" s="1008">
        <f>-('5C1AI_Harmony'!$AL11+'5C1AI_Harmony'!$AO11)</f>
        <v>0</v>
      </c>
      <c r="AM11" s="1008">
        <f>-('5C1AJ_Athlos'!$AL11+'5C1AJ_Athlos'!$AO11)</f>
        <v>0</v>
      </c>
      <c r="AN11" s="603">
        <f>-('5C2_LAVCA'!AM11+'5C2_LAVCA'!AP11)</f>
        <v>-60912</v>
      </c>
      <c r="AO11" s="603">
        <f>-('5C3_UnvView'!AM11+'5C3_UnvView'!AP11)</f>
        <v>-95175</v>
      </c>
      <c r="AP11" s="604">
        <f t="shared" si="1"/>
        <v>-157598</v>
      </c>
      <c r="AQ11" s="605">
        <f t="shared" si="2"/>
        <v>31200778</v>
      </c>
    </row>
    <row r="12" spans="1:43" ht="15.6" customHeight="1" x14ac:dyDescent="0.2">
      <c r="A12" s="590">
        <v>6</v>
      </c>
      <c r="B12" s="591" t="s">
        <v>11</v>
      </c>
      <c r="C12" s="592">
        <f>'2_State Distrib and Adjs'!BG12</f>
        <v>36763697</v>
      </c>
      <c r="D12" s="592">
        <f>-'5A3_OJJ'!P12</f>
        <v>-3509</v>
      </c>
      <c r="E12" s="592"/>
      <c r="F12" s="592">
        <f>-('5C1A_Madison'!AL12+'5C1A_Madison'!AO12)</f>
        <v>0</v>
      </c>
      <c r="G12" s="592">
        <f>-('5C1B_DArbonne'!AL12+'5C1B_DArbonne'!AO12)</f>
        <v>0</v>
      </c>
      <c r="H12" s="592">
        <f>-('5C1C_Intl High'!AL12+'5C1C_Intl High'!AO12)</f>
        <v>0</v>
      </c>
      <c r="I12" s="592">
        <f>-('5C1D_NOMMA'!AL12+'5C1D_NOMMA'!AO12)</f>
        <v>0</v>
      </c>
      <c r="J12" s="592">
        <f>-('5C1E_LFNO'!AL12+'5C1E_LFNO'!AO12)</f>
        <v>0</v>
      </c>
      <c r="K12" s="592">
        <f>-('5C1F_L.C. Charter'!AL12+'5C1F_L.C. Charter'!AO12)</f>
        <v>0</v>
      </c>
      <c r="L12" s="592">
        <f>-('5C1G_JS Clark'!AL12+'5C1G_JS Clark'!AO12)</f>
        <v>0</v>
      </c>
      <c r="M12" s="592">
        <f>-('5C1H_Southwest'!AL12+'5C1H_Southwest'!AO12)</f>
        <v>0</v>
      </c>
      <c r="N12" s="592">
        <f>-('5C1I_LA Key'!AL12+'5C1I_LA Key'!AO12)</f>
        <v>0</v>
      </c>
      <c r="O12" s="592">
        <f>-('5C1J_Jeff Chamber'!AL12+'5C1J_Jeff Chamber'!AO12)</f>
        <v>0</v>
      </c>
      <c r="P12" s="592">
        <f>-('5C1M_GEO Mid'!AL12+'5C1M_GEO Mid'!AO12)</f>
        <v>0</v>
      </c>
      <c r="Q12" s="592">
        <f>-('5C1N_Delta'!AL12+'5C1N_Delta'!AO12)</f>
        <v>0</v>
      </c>
      <c r="R12" s="592">
        <f>-('5C1O_Impact'!AL12+'5C1O_Impact'!AO12)</f>
        <v>0</v>
      </c>
      <c r="S12" s="592">
        <f>-('5C1P_Vision'!AL12+'5C1P_Vision'!AO12)</f>
        <v>0</v>
      </c>
      <c r="T12" s="592">
        <f>-('5C1Q_Advantage'!AL12+'5C1Q_Advantage'!AO12)</f>
        <v>0</v>
      </c>
      <c r="U12" s="592">
        <f>-('5C1R_Iberville'!AL12+'5C1R_Iberville'!AO12)</f>
        <v>0</v>
      </c>
      <c r="V12" s="592">
        <f>-('5C1S_LC Col Prep'!AL12+'5C1S_LC Col Prep'!AO12)</f>
        <v>0</v>
      </c>
      <c r="W12" s="592">
        <f>-('5C1T_Northeast'!AL12+'5C1T_Northeast'!AO12)</f>
        <v>0</v>
      </c>
      <c r="X12" s="592">
        <f>-('5C1U_Acadiana Ren'!AL12+'5C1U_Acadiana Ren'!AO12)</f>
        <v>0</v>
      </c>
      <c r="Y12" s="592">
        <f>-('5C1V_Laf Ren'!AL12+'5C1V_Laf Ren'!AO12)</f>
        <v>0</v>
      </c>
      <c r="Z12" s="592">
        <f>-('5C1W_Willow'!AL12+'5C1W_Willow'!AO12)</f>
        <v>0</v>
      </c>
      <c r="AA12" s="592">
        <f>-('5C1X_Tangi'!AL12+'5C1X_Tangi'!AO12)</f>
        <v>0</v>
      </c>
      <c r="AB12" s="592">
        <f>-('5C1Y_GEO'!AL12+'5C1Y_GEO'!AO12)</f>
        <v>0</v>
      </c>
      <c r="AC12" s="593">
        <f>-('5C1Z_Lincoln Prep'!AL12+'5C1Z_Lincoln Prep'!AO12)</f>
        <v>0</v>
      </c>
      <c r="AD12" s="593">
        <f>-('5C1AA_Laurel'!$AL12+'5C1AA_Laurel'!$AO12)</f>
        <v>0</v>
      </c>
      <c r="AE12" s="593">
        <f>-('5C1AB_Apex'!$AL12+'5C1AB_Apex'!$AO12)</f>
        <v>0</v>
      </c>
      <c r="AF12" s="593">
        <f>-('5C1AC_Smothers'!$AL12+'5C1AC_Smothers'!$AO12)</f>
        <v>0</v>
      </c>
      <c r="AG12" s="593">
        <f>-('5C1AD_Greater'!$AL12+'5C1AD_Greater'!$AO12)</f>
        <v>0</v>
      </c>
      <c r="AH12" s="593">
        <f>-('5C1AE_Noble Minds'!$AL12+'5C1AE_Noble Minds'!$AO12)</f>
        <v>0</v>
      </c>
      <c r="AI12" s="593">
        <f>-('5C1AF_JCFA-Laf'!$AL12+'5C1AF_JCFA-Laf'!$AO12)</f>
        <v>0</v>
      </c>
      <c r="AJ12" s="593">
        <f>-('5C1AG_Collegiate'!$AL12+'5C1AG_Collegiate'!$AO12)</f>
        <v>0</v>
      </c>
      <c r="AK12" s="593">
        <f>-('5C1AH_BRUP'!$AL12+'5C1AH_BRUP'!$AO12)</f>
        <v>0</v>
      </c>
      <c r="AL12" s="1007">
        <f>-('5C1AI_Harmony'!$AL12+'5C1AI_Harmony'!$AO12)</f>
        <v>0</v>
      </c>
      <c r="AM12" s="1007">
        <f>-('5C1AJ_Athlos'!$AL12+'5C1AJ_Athlos'!$AO12)</f>
        <v>0</v>
      </c>
      <c r="AN12" s="592">
        <f>-('5C2_LAVCA'!AM12+'5C2_LAVCA'!AP12)</f>
        <v>-73314</v>
      </c>
      <c r="AO12" s="592">
        <f>-('5C3_UnvView'!AM12+'5C3_UnvView'!AP12)</f>
        <v>-20264</v>
      </c>
      <c r="AP12" s="594">
        <f t="shared" si="1"/>
        <v>-97087</v>
      </c>
      <c r="AQ12" s="595">
        <f t="shared" si="2"/>
        <v>36666610</v>
      </c>
    </row>
    <row r="13" spans="1:43" ht="15.6" customHeight="1" x14ac:dyDescent="0.2">
      <c r="A13" s="596">
        <v>7</v>
      </c>
      <c r="B13" s="597" t="s">
        <v>12</v>
      </c>
      <c r="C13" s="598">
        <f>'2_State Distrib and Adjs'!BG13</f>
        <v>8811418</v>
      </c>
      <c r="D13" s="598">
        <f>-'5A3_OJJ'!P13</f>
        <v>-5210</v>
      </c>
      <c r="E13" s="598"/>
      <c r="F13" s="598">
        <f>-('5C1A_Madison'!AL13+'5C1A_Madison'!AO13)</f>
        <v>0</v>
      </c>
      <c r="G13" s="598">
        <f>-('5C1B_DArbonne'!AL13+'5C1B_DArbonne'!AO13)</f>
        <v>-11839</v>
      </c>
      <c r="H13" s="598">
        <f>-('5C1C_Intl High'!AL13+'5C1C_Intl High'!AO13)</f>
        <v>0</v>
      </c>
      <c r="I13" s="598">
        <f>-('5C1D_NOMMA'!AL13+'5C1D_NOMMA'!AO13)</f>
        <v>0</v>
      </c>
      <c r="J13" s="598">
        <f>-('5C1E_LFNO'!AL13+'5C1E_LFNO'!AO13)</f>
        <v>0</v>
      </c>
      <c r="K13" s="598">
        <f>-('5C1F_L.C. Charter'!AL13+'5C1F_L.C. Charter'!AO13)</f>
        <v>0</v>
      </c>
      <c r="L13" s="598">
        <f>-('5C1G_JS Clark'!AL13+'5C1G_JS Clark'!AO13)</f>
        <v>0</v>
      </c>
      <c r="M13" s="598">
        <f>-('5C1H_Southwest'!AL13+'5C1H_Southwest'!AO13)</f>
        <v>0</v>
      </c>
      <c r="N13" s="598">
        <f>-('5C1I_LA Key'!AL13+'5C1I_LA Key'!AO13)</f>
        <v>0</v>
      </c>
      <c r="O13" s="598">
        <f>-('5C1J_Jeff Chamber'!AL13+'5C1J_Jeff Chamber'!AO13)</f>
        <v>0</v>
      </c>
      <c r="P13" s="598">
        <f>-('5C1M_GEO Mid'!AL13+'5C1M_GEO Mid'!AO13)</f>
        <v>0</v>
      </c>
      <c r="Q13" s="598">
        <f>-('5C1N_Delta'!AL13+'5C1N_Delta'!AO13)</f>
        <v>0</v>
      </c>
      <c r="R13" s="598">
        <f>-('5C1O_Impact'!AL13+'5C1O_Impact'!AO13)</f>
        <v>0</v>
      </c>
      <c r="S13" s="598">
        <f>-('5C1P_Vision'!AL13+'5C1P_Vision'!AO13)</f>
        <v>0</v>
      </c>
      <c r="T13" s="598">
        <f>-('5C1Q_Advantage'!AL13+'5C1Q_Advantage'!AO13)</f>
        <v>0</v>
      </c>
      <c r="U13" s="598">
        <f>-('5C1R_Iberville'!AL13+'5C1R_Iberville'!AO13)</f>
        <v>0</v>
      </c>
      <c r="V13" s="598">
        <f>-('5C1S_LC Col Prep'!AL13+'5C1S_LC Col Prep'!AO13)</f>
        <v>0</v>
      </c>
      <c r="W13" s="598">
        <f>-('5C1T_Northeast'!AL13+'5C1T_Northeast'!AO13)</f>
        <v>0</v>
      </c>
      <c r="X13" s="598">
        <f>-('5C1U_Acadiana Ren'!AL13+'5C1U_Acadiana Ren'!AO13)</f>
        <v>0</v>
      </c>
      <c r="Y13" s="598">
        <f>-('5C1V_Laf Ren'!AL13+'5C1V_Laf Ren'!AO13)</f>
        <v>0</v>
      </c>
      <c r="Z13" s="598">
        <f>-('5C1W_Willow'!AL13+'5C1W_Willow'!AO13)</f>
        <v>0</v>
      </c>
      <c r="AA13" s="598">
        <f>-('5C1X_Tangi'!AL13+'5C1X_Tangi'!AO13)</f>
        <v>0</v>
      </c>
      <c r="AB13" s="598">
        <f>-('5C1Y_GEO'!AL13+'5C1Y_GEO'!AO13)</f>
        <v>0</v>
      </c>
      <c r="AC13" s="598">
        <f>-('5C1Z_Lincoln Prep'!AL13+'5C1Z_Lincoln Prep'!AO13)</f>
        <v>-367009</v>
      </c>
      <c r="AD13" s="598">
        <f>-('5C1AA_Laurel'!$AL13+'5C1AA_Laurel'!$AO13)</f>
        <v>0</v>
      </c>
      <c r="AE13" s="598">
        <f>-('5C1AB_Apex'!$AL13+'5C1AB_Apex'!$AO13)</f>
        <v>0</v>
      </c>
      <c r="AF13" s="598">
        <f>-('5C1AC_Smothers'!$AL13+'5C1AC_Smothers'!$AO13)</f>
        <v>0</v>
      </c>
      <c r="AG13" s="598">
        <f>-('5C1AD_Greater'!$AL13+'5C1AD_Greater'!$AO13)</f>
        <v>0</v>
      </c>
      <c r="AH13" s="598">
        <f>-('5C1AE_Noble Minds'!$AL13+'5C1AE_Noble Minds'!$AO13)</f>
        <v>0</v>
      </c>
      <c r="AI13" s="598">
        <f>-('5C1AF_JCFA-Laf'!$AL13+'5C1AF_JCFA-Laf'!$AO13)</f>
        <v>0</v>
      </c>
      <c r="AJ13" s="598">
        <f>-('5C1AG_Collegiate'!$AL13+'5C1AG_Collegiate'!$AO13)</f>
        <v>0</v>
      </c>
      <c r="AK13" s="598">
        <f>-('5C1AH_BRUP'!$AL13+'5C1AH_BRUP'!$AO13)</f>
        <v>0</v>
      </c>
      <c r="AL13" s="598">
        <f>-('5C1AI_Harmony'!$AL13+'5C1AI_Harmony'!$AO13)</f>
        <v>0</v>
      </c>
      <c r="AM13" s="598">
        <f>-('5C1AJ_Athlos'!$AL13+'5C1AJ_Athlos'!$AO13)</f>
        <v>0</v>
      </c>
      <c r="AN13" s="598">
        <f>-('5C2_LAVCA'!AM13+'5C2_LAVCA'!AP13)</f>
        <v>-85241</v>
      </c>
      <c r="AO13" s="598">
        <f>-('5C3_UnvView'!AM13+'5C3_UnvView'!AP13)</f>
        <v>-32742</v>
      </c>
      <c r="AP13" s="599">
        <f t="shared" si="1"/>
        <v>-502041</v>
      </c>
      <c r="AQ13" s="600">
        <f t="shared" si="2"/>
        <v>8309377</v>
      </c>
    </row>
    <row r="14" spans="1:43" ht="15.6" customHeight="1" x14ac:dyDescent="0.2">
      <c r="A14" s="596">
        <v>8</v>
      </c>
      <c r="B14" s="597" t="s">
        <v>13</v>
      </c>
      <c r="C14" s="598">
        <f>'2_State Distrib and Adjs'!BG14</f>
        <v>130354632</v>
      </c>
      <c r="D14" s="598">
        <f>-'5A3_OJJ'!P14</f>
        <v>-7710</v>
      </c>
      <c r="E14" s="598"/>
      <c r="F14" s="598">
        <f>-('5C1A_Madison'!AL14+'5C1A_Madison'!AO14)</f>
        <v>0</v>
      </c>
      <c r="G14" s="598">
        <f>-('5C1B_DArbonne'!AL14+'5C1B_DArbonne'!AO14)</f>
        <v>0</v>
      </c>
      <c r="H14" s="598">
        <f>-('5C1C_Intl High'!AL14+'5C1C_Intl High'!AO14)</f>
        <v>0</v>
      </c>
      <c r="I14" s="598">
        <f>-('5C1D_NOMMA'!AL14+'5C1D_NOMMA'!AO14)</f>
        <v>0</v>
      </c>
      <c r="J14" s="598">
        <f>-('5C1E_LFNO'!AL14+'5C1E_LFNO'!AO14)</f>
        <v>0</v>
      </c>
      <c r="K14" s="598">
        <f>-('5C1F_L.C. Charter'!AL14+'5C1F_L.C. Charter'!AO14)</f>
        <v>0</v>
      </c>
      <c r="L14" s="598">
        <f>-('5C1G_JS Clark'!AL14+'5C1G_JS Clark'!AO14)</f>
        <v>0</v>
      </c>
      <c r="M14" s="598">
        <f>-('5C1H_Southwest'!AL14+'5C1H_Southwest'!AO14)</f>
        <v>0</v>
      </c>
      <c r="N14" s="598">
        <f>-('5C1I_LA Key'!AL14+'5C1I_LA Key'!AO14)</f>
        <v>0</v>
      </c>
      <c r="O14" s="598">
        <f>-('5C1J_Jeff Chamber'!AL14+'5C1J_Jeff Chamber'!AO14)</f>
        <v>0</v>
      </c>
      <c r="P14" s="598">
        <f>-('5C1M_GEO Mid'!AL14+'5C1M_GEO Mid'!AO14)</f>
        <v>0</v>
      </c>
      <c r="Q14" s="598">
        <f>-('5C1N_Delta'!AL14+'5C1N_Delta'!AO14)</f>
        <v>0</v>
      </c>
      <c r="R14" s="598">
        <f>-('5C1O_Impact'!AL14+'5C1O_Impact'!AO14)</f>
        <v>0</v>
      </c>
      <c r="S14" s="598">
        <f>-('5C1P_Vision'!AL14+'5C1P_Vision'!AO14)</f>
        <v>0</v>
      </c>
      <c r="T14" s="598">
        <f>-('5C1Q_Advantage'!AL14+'5C1Q_Advantage'!AO14)</f>
        <v>0</v>
      </c>
      <c r="U14" s="598">
        <f>-('5C1R_Iberville'!AL14+'5C1R_Iberville'!AO14)</f>
        <v>0</v>
      </c>
      <c r="V14" s="598">
        <f>-('5C1S_LC Col Prep'!AL14+'5C1S_LC Col Prep'!AO14)</f>
        <v>0</v>
      </c>
      <c r="W14" s="598">
        <f>-('5C1T_Northeast'!AL14+'5C1T_Northeast'!AO14)</f>
        <v>0</v>
      </c>
      <c r="X14" s="598">
        <f>-('5C1U_Acadiana Ren'!AL14+'5C1U_Acadiana Ren'!AO14)</f>
        <v>0</v>
      </c>
      <c r="Y14" s="598">
        <f>-('5C1V_Laf Ren'!AL14+'5C1V_Laf Ren'!AO14)</f>
        <v>0</v>
      </c>
      <c r="Z14" s="598">
        <f>-('5C1W_Willow'!AL14+'5C1W_Willow'!AO14)</f>
        <v>0</v>
      </c>
      <c r="AA14" s="598">
        <f>-('5C1X_Tangi'!AL14+'5C1X_Tangi'!AO14)</f>
        <v>0</v>
      </c>
      <c r="AB14" s="598">
        <f>-('5C1Y_GEO'!AL14+'5C1Y_GEO'!AO14)</f>
        <v>0</v>
      </c>
      <c r="AC14" s="598">
        <f>-('5C1Z_Lincoln Prep'!AL14+'5C1Z_Lincoln Prep'!AO14)</f>
        <v>0</v>
      </c>
      <c r="AD14" s="598">
        <f>-('5C1AA_Laurel'!$AL14+'5C1AA_Laurel'!$AO14)</f>
        <v>0</v>
      </c>
      <c r="AE14" s="598">
        <f>-('5C1AB_Apex'!$AL14+'5C1AB_Apex'!$AO14)</f>
        <v>0</v>
      </c>
      <c r="AF14" s="598">
        <f>-('5C1AC_Smothers'!$AL14+'5C1AC_Smothers'!$AO14)</f>
        <v>0</v>
      </c>
      <c r="AG14" s="598">
        <f>-('5C1AD_Greater'!$AL14+'5C1AD_Greater'!$AO14)</f>
        <v>0</v>
      </c>
      <c r="AH14" s="598">
        <f>-('5C1AE_Noble Minds'!$AL14+'5C1AE_Noble Minds'!$AO14)</f>
        <v>0</v>
      </c>
      <c r="AI14" s="598">
        <f>-('5C1AF_JCFA-Laf'!$AL14+'5C1AF_JCFA-Laf'!$AO14)</f>
        <v>0</v>
      </c>
      <c r="AJ14" s="598">
        <f>-('5C1AG_Collegiate'!$AL14+'5C1AG_Collegiate'!$AO14)</f>
        <v>0</v>
      </c>
      <c r="AK14" s="598">
        <f>-('5C1AH_BRUP'!$AL14+'5C1AH_BRUP'!$AO14)</f>
        <v>0</v>
      </c>
      <c r="AL14" s="598">
        <f>-('5C1AI_Harmony'!$AL14+'5C1AI_Harmony'!$AO14)</f>
        <v>0</v>
      </c>
      <c r="AM14" s="598">
        <f>-('5C1AJ_Athlos'!$AL14+'5C1AJ_Athlos'!$AO14)</f>
        <v>0</v>
      </c>
      <c r="AN14" s="598">
        <f>-('5C2_LAVCA'!AM14+'5C2_LAVCA'!AP14)</f>
        <v>-204329</v>
      </c>
      <c r="AO14" s="598">
        <f>-('5C3_UnvView'!AM14+'5C3_UnvView'!AP14)</f>
        <v>-255905</v>
      </c>
      <c r="AP14" s="599">
        <f t="shared" si="1"/>
        <v>-467944</v>
      </c>
      <c r="AQ14" s="600">
        <f t="shared" si="2"/>
        <v>129886688</v>
      </c>
    </row>
    <row r="15" spans="1:43" ht="15.6" customHeight="1" x14ac:dyDescent="0.2">
      <c r="A15" s="596">
        <v>9</v>
      </c>
      <c r="B15" s="597" t="s">
        <v>14</v>
      </c>
      <c r="C15" s="598">
        <f>'2_State Distrib and Adjs'!BG15</f>
        <v>214618363</v>
      </c>
      <c r="D15" s="598">
        <f>-'5A3_OJJ'!P15</f>
        <v>-107024</v>
      </c>
      <c r="E15" s="598">
        <f>-('5B2_RSD LA'!AK8+'5B2_RSD LA'!AP8)</f>
        <v>-3739294</v>
      </c>
      <c r="F15" s="598">
        <f>-('5C1A_Madison'!AL15+'5C1A_Madison'!AO15)</f>
        <v>0</v>
      </c>
      <c r="G15" s="598">
        <f>-('5C1B_DArbonne'!AL15+'5C1B_DArbonne'!AO15)</f>
        <v>0</v>
      </c>
      <c r="H15" s="598">
        <f>-('5C1C_Intl High'!AL15+'5C1C_Intl High'!AO15)</f>
        <v>0</v>
      </c>
      <c r="I15" s="598">
        <f>-('5C1D_NOMMA'!AL15+'5C1D_NOMMA'!AO15)</f>
        <v>0</v>
      </c>
      <c r="J15" s="598">
        <f>-('5C1E_LFNO'!AL15+'5C1E_LFNO'!AO15)</f>
        <v>0</v>
      </c>
      <c r="K15" s="598">
        <f>-('5C1F_L.C. Charter'!AL15+'5C1F_L.C. Charter'!AO15)</f>
        <v>0</v>
      </c>
      <c r="L15" s="598">
        <f>-('5C1G_JS Clark'!AL15+'5C1G_JS Clark'!AO15)</f>
        <v>0</v>
      </c>
      <c r="M15" s="598">
        <f>-('5C1H_Southwest'!AL15+'5C1H_Southwest'!AO15)</f>
        <v>0</v>
      </c>
      <c r="N15" s="598">
        <f>-('5C1I_LA Key'!AL15+'5C1I_LA Key'!AO15)</f>
        <v>0</v>
      </c>
      <c r="O15" s="598">
        <f>-('5C1J_Jeff Chamber'!AL15+'5C1J_Jeff Chamber'!AO15)</f>
        <v>0</v>
      </c>
      <c r="P15" s="598">
        <f>-('5C1M_GEO Mid'!AL15+'5C1M_GEO Mid'!AO15)</f>
        <v>0</v>
      </c>
      <c r="Q15" s="598">
        <f>-('5C1N_Delta'!AL15+'5C1N_Delta'!AO15)</f>
        <v>0</v>
      </c>
      <c r="R15" s="598">
        <f>-('5C1O_Impact'!AL15+'5C1O_Impact'!AO15)</f>
        <v>0</v>
      </c>
      <c r="S15" s="598">
        <f>-('5C1P_Vision'!AL15+'5C1P_Vision'!AO15)</f>
        <v>0</v>
      </c>
      <c r="T15" s="598">
        <f>-('5C1Q_Advantage'!AL15+'5C1Q_Advantage'!AO15)</f>
        <v>0</v>
      </c>
      <c r="U15" s="598">
        <f>-('5C1R_Iberville'!AL15+'5C1R_Iberville'!AO15)</f>
        <v>0</v>
      </c>
      <c r="V15" s="598">
        <f>-('5C1S_LC Col Prep'!AL15+'5C1S_LC Col Prep'!AO15)</f>
        <v>0</v>
      </c>
      <c r="W15" s="598">
        <f>-('5C1T_Northeast'!AL15+'5C1T_Northeast'!AO15)</f>
        <v>0</v>
      </c>
      <c r="X15" s="598">
        <f>-('5C1U_Acadiana Ren'!AL15+'5C1U_Acadiana Ren'!AO15)</f>
        <v>0</v>
      </c>
      <c r="Y15" s="598">
        <f>-('5C1V_Laf Ren'!AL15+'5C1V_Laf Ren'!AO15)</f>
        <v>0</v>
      </c>
      <c r="Z15" s="598">
        <f>-('5C1W_Willow'!AL15+'5C1W_Willow'!AO15)</f>
        <v>0</v>
      </c>
      <c r="AA15" s="598">
        <f>-('5C1X_Tangi'!AL15+'5C1X_Tangi'!AO15)</f>
        <v>0</v>
      </c>
      <c r="AB15" s="598">
        <f>-('5C1Y_GEO'!AL15+'5C1Y_GEO'!AO15)</f>
        <v>0</v>
      </c>
      <c r="AC15" s="598">
        <f>-('5C1Z_Lincoln Prep'!AL15+'5C1Z_Lincoln Prep'!AO15)</f>
        <v>-5094</v>
      </c>
      <c r="AD15" s="598">
        <f>-('5C1AA_Laurel'!$AL15+'5C1AA_Laurel'!$AO15)</f>
        <v>0</v>
      </c>
      <c r="AE15" s="598">
        <f>-('5C1AB_Apex'!$AL15+'5C1AB_Apex'!$AO15)</f>
        <v>0</v>
      </c>
      <c r="AF15" s="598">
        <f>-('5C1AC_Smothers'!$AL15+'5C1AC_Smothers'!$AO15)</f>
        <v>0</v>
      </c>
      <c r="AG15" s="598">
        <f>-('5C1AD_Greater'!$AL15+'5C1AD_Greater'!$AO15)</f>
        <v>0</v>
      </c>
      <c r="AH15" s="598">
        <f>-('5C1AE_Noble Minds'!$AL15+'5C1AE_Noble Minds'!$AO15)</f>
        <v>0</v>
      </c>
      <c r="AI15" s="598">
        <f>-('5C1AF_JCFA-Laf'!$AL15+'5C1AF_JCFA-Laf'!$AO15)</f>
        <v>0</v>
      </c>
      <c r="AJ15" s="598">
        <f>-('5C1AG_Collegiate'!$AL15+'5C1AG_Collegiate'!$AO15)</f>
        <v>0</v>
      </c>
      <c r="AK15" s="598">
        <f>-('5C1AH_BRUP'!$AL15+'5C1AH_BRUP'!$AO15)</f>
        <v>0</v>
      </c>
      <c r="AL15" s="598">
        <f>-('5C1AI_Harmony'!$AL15+'5C1AI_Harmony'!$AO15)</f>
        <v>0</v>
      </c>
      <c r="AM15" s="598">
        <f>-('5C1AJ_Athlos'!$AL15+'5C1AJ_Athlos'!$AO15)</f>
        <v>0</v>
      </c>
      <c r="AN15" s="598">
        <f>-('5C2_LAVCA'!AM15+'5C2_LAVCA'!AP15)</f>
        <v>-527229</v>
      </c>
      <c r="AO15" s="598">
        <f>-('5C3_UnvView'!AM15+'5C3_UnvView'!AP15)</f>
        <v>-298177</v>
      </c>
      <c r="AP15" s="599">
        <f t="shared" si="1"/>
        <v>-4676818</v>
      </c>
      <c r="AQ15" s="600">
        <f t="shared" si="2"/>
        <v>209941545</v>
      </c>
    </row>
    <row r="16" spans="1:43" ht="15.6" customHeight="1" x14ac:dyDescent="0.2">
      <c r="A16" s="601">
        <v>10</v>
      </c>
      <c r="B16" s="602" t="s">
        <v>15</v>
      </c>
      <c r="C16" s="603">
        <f>'2_State Distrib and Adjs'!BG16</f>
        <v>138735947</v>
      </c>
      <c r="D16" s="603">
        <f>-'5A3_OJJ'!P16</f>
        <v>-51671</v>
      </c>
      <c r="E16" s="603"/>
      <c r="F16" s="603">
        <f>-('5C1A_Madison'!AL16+'5C1A_Madison'!AO16)</f>
        <v>0</v>
      </c>
      <c r="G16" s="603">
        <f>-('5C1B_DArbonne'!AL16+'5C1B_DArbonne'!AO16)</f>
        <v>0</v>
      </c>
      <c r="H16" s="603">
        <f>-('5C1C_Intl High'!AL16+'5C1C_Intl High'!AO16)</f>
        <v>0</v>
      </c>
      <c r="I16" s="603">
        <f>-('5C1D_NOMMA'!AL16+'5C1D_NOMMA'!AO16)</f>
        <v>0</v>
      </c>
      <c r="J16" s="603">
        <f>-('5C1E_LFNO'!AL16+'5C1E_LFNO'!AO16)</f>
        <v>0</v>
      </c>
      <c r="K16" s="603">
        <f>-('5C1F_L.C. Charter'!AL16+'5C1F_L.C. Charter'!AO16)</f>
        <v>-6550764</v>
      </c>
      <c r="L16" s="603">
        <f>-('5C1G_JS Clark'!AL16+'5C1G_JS Clark'!AO16)</f>
        <v>0</v>
      </c>
      <c r="M16" s="603">
        <f>-('5C1H_Southwest'!AL16+'5C1H_Southwest'!AO16)</f>
        <v>-4189775</v>
      </c>
      <c r="N16" s="603">
        <f>-('5C1I_LA Key'!AL16+'5C1I_LA Key'!AO16)</f>
        <v>0</v>
      </c>
      <c r="O16" s="603">
        <f>-('5C1J_Jeff Chamber'!AL16+'5C1J_Jeff Chamber'!AO16)</f>
        <v>0</v>
      </c>
      <c r="P16" s="603">
        <f>-('5C1M_GEO Mid'!AL16+'5C1M_GEO Mid'!AO16)</f>
        <v>0</v>
      </c>
      <c r="Q16" s="603">
        <f>-('5C1N_Delta'!AL16+'5C1N_Delta'!AO16)</f>
        <v>0</v>
      </c>
      <c r="R16" s="603">
        <f>-('5C1O_Impact'!AL16+'5C1O_Impact'!AO16)</f>
        <v>0</v>
      </c>
      <c r="S16" s="603">
        <f>-('5C1P_Vision'!AL16+'5C1P_Vision'!AO16)</f>
        <v>0</v>
      </c>
      <c r="T16" s="603">
        <f>-('5C1Q_Advantage'!AL16+'5C1Q_Advantage'!AO16)</f>
        <v>0</v>
      </c>
      <c r="U16" s="603">
        <f>-('5C1R_Iberville'!AL16+'5C1R_Iberville'!AO16)</f>
        <v>0</v>
      </c>
      <c r="V16" s="603">
        <f>-('5C1S_LC Col Prep'!AL16+'5C1S_LC Col Prep'!AO16)</f>
        <v>-3377692</v>
      </c>
      <c r="W16" s="603">
        <f>-('5C1T_Northeast'!AL16+'5C1T_Northeast'!AO16)</f>
        <v>0</v>
      </c>
      <c r="X16" s="603">
        <f>-('5C1U_Acadiana Ren'!AL16+'5C1U_Acadiana Ren'!AO16)</f>
        <v>0</v>
      </c>
      <c r="Y16" s="603">
        <f>-('5C1V_Laf Ren'!AL16+'5C1V_Laf Ren'!AO16)</f>
        <v>0</v>
      </c>
      <c r="Z16" s="603">
        <f>-('5C1W_Willow'!AL16+'5C1W_Willow'!AO16)</f>
        <v>0</v>
      </c>
      <c r="AA16" s="603">
        <f>-('5C1X_Tangi'!AL16+'5C1X_Tangi'!AO16)</f>
        <v>0</v>
      </c>
      <c r="AB16" s="603">
        <f>-('5C1Y_GEO'!AL16+'5C1Y_GEO'!AO16)</f>
        <v>0</v>
      </c>
      <c r="AC16" s="603">
        <f>-('5C1Z_Lincoln Prep'!AL16+'5C1Z_Lincoln Prep'!AO16)</f>
        <v>0</v>
      </c>
      <c r="AD16" s="603">
        <f>-('5C1AA_Laurel'!$AL16+'5C1AA_Laurel'!$AO16)</f>
        <v>0</v>
      </c>
      <c r="AE16" s="603">
        <f>-('5C1AB_Apex'!$AL16+'5C1AB_Apex'!$AO16)</f>
        <v>0</v>
      </c>
      <c r="AF16" s="603">
        <f>-('5C1AC_Smothers'!$AL16+'5C1AC_Smothers'!$AO16)</f>
        <v>0</v>
      </c>
      <c r="AG16" s="603">
        <f>-('5C1AD_Greater'!$AL16+'5C1AD_Greater'!$AO16)</f>
        <v>0</v>
      </c>
      <c r="AH16" s="603">
        <f>-('5C1AE_Noble Minds'!$AL16+'5C1AE_Noble Minds'!$AO16)</f>
        <v>0</v>
      </c>
      <c r="AI16" s="603">
        <f>-('5C1AF_JCFA-Laf'!$AL16+'5C1AF_JCFA-Laf'!$AO16)</f>
        <v>0</v>
      </c>
      <c r="AJ16" s="603">
        <f>-('5C1AG_Collegiate'!$AL16+'5C1AG_Collegiate'!$AO16)</f>
        <v>0</v>
      </c>
      <c r="AK16" s="603">
        <f>-('5C1AH_BRUP'!$AL16+'5C1AH_BRUP'!$AO16)</f>
        <v>0</v>
      </c>
      <c r="AL16" s="1008">
        <f>-('5C1AI_Harmony'!$AL16+'5C1AI_Harmony'!$AO16)</f>
        <v>0</v>
      </c>
      <c r="AM16" s="1008">
        <f>-('5C1AJ_Athlos'!$AL16+'5C1AJ_Athlos'!$AO16)</f>
        <v>0</v>
      </c>
      <c r="AN16" s="603">
        <f>-('5C2_LAVCA'!AM16+'5C2_LAVCA'!AP16)</f>
        <v>-651302</v>
      </c>
      <c r="AO16" s="603">
        <f>-('5C3_UnvView'!AM16+'5C3_UnvView'!AP16)</f>
        <v>-516880</v>
      </c>
      <c r="AP16" s="604">
        <f t="shared" si="1"/>
        <v>-15338084</v>
      </c>
      <c r="AQ16" s="605">
        <f t="shared" si="2"/>
        <v>123397863</v>
      </c>
    </row>
    <row r="17" spans="1:43" ht="15.6" customHeight="1" x14ac:dyDescent="0.2">
      <c r="A17" s="590">
        <v>11</v>
      </c>
      <c r="B17" s="591" t="s">
        <v>16</v>
      </c>
      <c r="C17" s="592">
        <f>'2_State Distrib and Adjs'!BG17</f>
        <v>12333862</v>
      </c>
      <c r="D17" s="592">
        <f>-'5A3_OJJ'!P17</f>
        <v>0</v>
      </c>
      <c r="E17" s="592"/>
      <c r="F17" s="592">
        <f>-('5C1A_Madison'!AL17+'5C1A_Madison'!AO17)</f>
        <v>0</v>
      </c>
      <c r="G17" s="592">
        <f>-('5C1B_DArbonne'!AL17+'5C1B_DArbonne'!AO17)</f>
        <v>0</v>
      </c>
      <c r="H17" s="592">
        <f>-('5C1C_Intl High'!AL17+'5C1C_Intl High'!AO17)</f>
        <v>0</v>
      </c>
      <c r="I17" s="592">
        <f>-('5C1D_NOMMA'!AL17+'5C1D_NOMMA'!AO17)</f>
        <v>0</v>
      </c>
      <c r="J17" s="592">
        <f>-('5C1E_LFNO'!AL17+'5C1E_LFNO'!AO17)</f>
        <v>0</v>
      </c>
      <c r="K17" s="592">
        <f>-('5C1F_L.C. Charter'!AL17+'5C1F_L.C. Charter'!AO17)</f>
        <v>0</v>
      </c>
      <c r="L17" s="592">
        <f>-('5C1G_JS Clark'!AL17+'5C1G_JS Clark'!AO17)</f>
        <v>0</v>
      </c>
      <c r="M17" s="592">
        <f>-('5C1H_Southwest'!AL17+'5C1H_Southwest'!AO17)</f>
        <v>0</v>
      </c>
      <c r="N17" s="592">
        <f>-('5C1I_LA Key'!AL17+'5C1I_LA Key'!AO17)</f>
        <v>0</v>
      </c>
      <c r="O17" s="592">
        <f>-('5C1J_Jeff Chamber'!AL17+'5C1J_Jeff Chamber'!AO17)</f>
        <v>0</v>
      </c>
      <c r="P17" s="592">
        <f>-('5C1M_GEO Mid'!AL17+'5C1M_GEO Mid'!AO17)</f>
        <v>0</v>
      </c>
      <c r="Q17" s="592">
        <f>-('5C1N_Delta'!AL17+'5C1N_Delta'!AO17)</f>
        <v>0</v>
      </c>
      <c r="R17" s="592">
        <f>-('5C1O_Impact'!AL17+'5C1O_Impact'!AO17)</f>
        <v>0</v>
      </c>
      <c r="S17" s="592">
        <f>-('5C1P_Vision'!AL17+'5C1P_Vision'!AO17)</f>
        <v>0</v>
      </c>
      <c r="T17" s="592">
        <f>-('5C1Q_Advantage'!AL17+'5C1Q_Advantage'!AO17)</f>
        <v>0</v>
      </c>
      <c r="U17" s="592">
        <f>-('5C1R_Iberville'!AL17+'5C1R_Iberville'!AO17)</f>
        <v>0</v>
      </c>
      <c r="V17" s="592">
        <f>-('5C1S_LC Col Prep'!AL17+'5C1S_LC Col Prep'!AO17)</f>
        <v>0</v>
      </c>
      <c r="W17" s="592">
        <f>-('5C1T_Northeast'!AL17+'5C1T_Northeast'!AO17)</f>
        <v>0</v>
      </c>
      <c r="X17" s="592">
        <f>-('5C1U_Acadiana Ren'!AL17+'5C1U_Acadiana Ren'!AO17)</f>
        <v>0</v>
      </c>
      <c r="Y17" s="592">
        <f>-('5C1V_Laf Ren'!AL17+'5C1V_Laf Ren'!AO17)</f>
        <v>0</v>
      </c>
      <c r="Z17" s="592">
        <f>-('5C1W_Willow'!AL17+'5C1W_Willow'!AO17)</f>
        <v>0</v>
      </c>
      <c r="AA17" s="592">
        <f>-('5C1X_Tangi'!AL17+'5C1X_Tangi'!AO17)</f>
        <v>0</v>
      </c>
      <c r="AB17" s="592">
        <f>-('5C1Y_GEO'!AL17+'5C1Y_GEO'!AO17)</f>
        <v>0</v>
      </c>
      <c r="AC17" s="593">
        <f>-('5C1Z_Lincoln Prep'!AL17+'5C1Z_Lincoln Prep'!AO17)</f>
        <v>0</v>
      </c>
      <c r="AD17" s="593">
        <f>-('5C1AA_Laurel'!$AL17+'5C1AA_Laurel'!$AO17)</f>
        <v>0</v>
      </c>
      <c r="AE17" s="593">
        <f>-('5C1AB_Apex'!$AL17+'5C1AB_Apex'!$AO17)</f>
        <v>0</v>
      </c>
      <c r="AF17" s="593">
        <f>-('5C1AC_Smothers'!$AL17+'5C1AC_Smothers'!$AO17)</f>
        <v>0</v>
      </c>
      <c r="AG17" s="593">
        <f>-('5C1AD_Greater'!$AL17+'5C1AD_Greater'!$AO17)</f>
        <v>0</v>
      </c>
      <c r="AH17" s="593">
        <f>-('5C1AE_Noble Minds'!$AL17+'5C1AE_Noble Minds'!$AO17)</f>
        <v>0</v>
      </c>
      <c r="AI17" s="593">
        <f>-('5C1AF_JCFA-Laf'!$AL17+'5C1AF_JCFA-Laf'!$AO17)</f>
        <v>0</v>
      </c>
      <c r="AJ17" s="593">
        <f>-('5C1AG_Collegiate'!$AL17+'5C1AG_Collegiate'!$AO17)</f>
        <v>0</v>
      </c>
      <c r="AK17" s="593">
        <f>-('5C1AH_BRUP'!$AL17+'5C1AH_BRUP'!$AO17)</f>
        <v>0</v>
      </c>
      <c r="AL17" s="1007">
        <f>-('5C1AI_Harmony'!$AL17+'5C1AI_Harmony'!$AO17)</f>
        <v>0</v>
      </c>
      <c r="AM17" s="1007">
        <f>-('5C1AJ_Athlos'!$AL17+'5C1AJ_Athlos'!$AO17)</f>
        <v>0</v>
      </c>
      <c r="AN17" s="592">
        <f>-('5C2_LAVCA'!AM17+'5C2_LAVCA'!AP17)</f>
        <v>-2979</v>
      </c>
      <c r="AO17" s="592">
        <f>-('5C3_UnvView'!AM17+'5C3_UnvView'!AP17)</f>
        <v>-23832</v>
      </c>
      <c r="AP17" s="594">
        <f t="shared" si="1"/>
        <v>-26811</v>
      </c>
      <c r="AQ17" s="595">
        <f t="shared" si="2"/>
        <v>12307051</v>
      </c>
    </row>
    <row r="18" spans="1:43" ht="15.6" customHeight="1" x14ac:dyDescent="0.2">
      <c r="A18" s="596">
        <v>12</v>
      </c>
      <c r="B18" s="597" t="s">
        <v>17</v>
      </c>
      <c r="C18" s="598">
        <f>'2_State Distrib and Adjs'!BG18</f>
        <v>5179209</v>
      </c>
      <c r="D18" s="598">
        <f>-'5A3_OJJ'!P18</f>
        <v>0</v>
      </c>
      <c r="E18" s="598"/>
      <c r="F18" s="598">
        <f>-('5C1A_Madison'!AL18+'5C1A_Madison'!AO18)</f>
        <v>0</v>
      </c>
      <c r="G18" s="598">
        <f>-('5C1B_DArbonne'!AL18+'5C1B_DArbonne'!AO18)</f>
        <v>0</v>
      </c>
      <c r="H18" s="598">
        <f>-('5C1C_Intl High'!AL18+'5C1C_Intl High'!AO18)</f>
        <v>0</v>
      </c>
      <c r="I18" s="598">
        <f>-('5C1D_NOMMA'!AL18+'5C1D_NOMMA'!AO18)</f>
        <v>0</v>
      </c>
      <c r="J18" s="598">
        <f>-('5C1E_LFNO'!AL18+'5C1E_LFNO'!AO18)</f>
        <v>0</v>
      </c>
      <c r="K18" s="598">
        <f>-('5C1F_L.C. Charter'!AL18+'5C1F_L.C. Charter'!AO18)</f>
        <v>0</v>
      </c>
      <c r="L18" s="598">
        <f>-('5C1G_JS Clark'!AL18+'5C1G_JS Clark'!AO18)</f>
        <v>0</v>
      </c>
      <c r="M18" s="598">
        <f>-('5C1H_Southwest'!AL18+'5C1H_Southwest'!AO18)</f>
        <v>-12820</v>
      </c>
      <c r="N18" s="598">
        <f>-('5C1I_LA Key'!AL18+'5C1I_LA Key'!AO18)</f>
        <v>0</v>
      </c>
      <c r="O18" s="598">
        <f>-('5C1J_Jeff Chamber'!AL18+'5C1J_Jeff Chamber'!AO18)</f>
        <v>0</v>
      </c>
      <c r="P18" s="598">
        <f>-('5C1M_GEO Mid'!AL18+'5C1M_GEO Mid'!AO18)</f>
        <v>0</v>
      </c>
      <c r="Q18" s="598">
        <f>-('5C1N_Delta'!AL18+'5C1N_Delta'!AO18)</f>
        <v>0</v>
      </c>
      <c r="R18" s="598">
        <f>-('5C1O_Impact'!AL18+'5C1O_Impact'!AO18)</f>
        <v>0</v>
      </c>
      <c r="S18" s="598">
        <f>-('5C1P_Vision'!AL18+'5C1P_Vision'!AO18)</f>
        <v>0</v>
      </c>
      <c r="T18" s="598">
        <f>-('5C1Q_Advantage'!AL18+'5C1Q_Advantage'!AO18)</f>
        <v>0</v>
      </c>
      <c r="U18" s="598">
        <f>-('5C1R_Iberville'!AL18+'5C1R_Iberville'!AO18)</f>
        <v>0</v>
      </c>
      <c r="V18" s="598">
        <f>-('5C1S_LC Col Prep'!AL18+'5C1S_LC Col Prep'!AO18)</f>
        <v>0</v>
      </c>
      <c r="W18" s="598">
        <f>-('5C1T_Northeast'!AL18+'5C1T_Northeast'!AO18)</f>
        <v>0</v>
      </c>
      <c r="X18" s="598">
        <f>-('5C1U_Acadiana Ren'!AL18+'5C1U_Acadiana Ren'!AO18)</f>
        <v>0</v>
      </c>
      <c r="Y18" s="598">
        <f>-('5C1V_Laf Ren'!AL18+'5C1V_Laf Ren'!AO18)</f>
        <v>0</v>
      </c>
      <c r="Z18" s="598">
        <f>-('5C1W_Willow'!AL18+'5C1W_Willow'!AO18)</f>
        <v>0</v>
      </c>
      <c r="AA18" s="598">
        <f>-('5C1X_Tangi'!AL18+'5C1X_Tangi'!AO18)</f>
        <v>0</v>
      </c>
      <c r="AB18" s="598">
        <f>-('5C1Y_GEO'!AL18+'5C1Y_GEO'!AO18)</f>
        <v>0</v>
      </c>
      <c r="AC18" s="598">
        <f>-('5C1Z_Lincoln Prep'!AL18+'5C1Z_Lincoln Prep'!AO18)</f>
        <v>0</v>
      </c>
      <c r="AD18" s="598">
        <f>-('5C1AA_Laurel'!$AL18+'5C1AA_Laurel'!$AO18)</f>
        <v>0</v>
      </c>
      <c r="AE18" s="598">
        <f>-('5C1AB_Apex'!$AL18+'5C1AB_Apex'!$AO18)</f>
        <v>0</v>
      </c>
      <c r="AF18" s="598">
        <f>-('5C1AC_Smothers'!$AL18+'5C1AC_Smothers'!$AO18)</f>
        <v>0</v>
      </c>
      <c r="AG18" s="598">
        <f>-('5C1AD_Greater'!$AL18+'5C1AD_Greater'!$AO18)</f>
        <v>0</v>
      </c>
      <c r="AH18" s="598">
        <f>-('5C1AE_Noble Minds'!$AL18+'5C1AE_Noble Minds'!$AO18)</f>
        <v>0</v>
      </c>
      <c r="AI18" s="598">
        <f>-('5C1AF_JCFA-Laf'!$AL18+'5C1AF_JCFA-Laf'!$AO18)</f>
        <v>0</v>
      </c>
      <c r="AJ18" s="598">
        <f>-('5C1AG_Collegiate'!$AL18+'5C1AG_Collegiate'!$AO18)</f>
        <v>0</v>
      </c>
      <c r="AK18" s="598">
        <f>-('5C1AH_BRUP'!$AL18+'5C1AH_BRUP'!$AO18)</f>
        <v>0</v>
      </c>
      <c r="AL18" s="598">
        <f>-('5C1AI_Harmony'!$AL18+'5C1AI_Harmony'!$AO18)</f>
        <v>0</v>
      </c>
      <c r="AM18" s="598">
        <f>-('5C1AJ_Athlos'!$AL18+'5C1AJ_Athlos'!$AO18)</f>
        <v>0</v>
      </c>
      <c r="AN18" s="598">
        <f>-('5C2_LAVCA'!AM18+'5C2_LAVCA'!AP18)</f>
        <v>-5769</v>
      </c>
      <c r="AO18" s="598">
        <f>-('5C3_UnvView'!AM18+'5C3_UnvView'!AP18)</f>
        <v>0</v>
      </c>
      <c r="AP18" s="599">
        <f t="shared" si="1"/>
        <v>-18589</v>
      </c>
      <c r="AQ18" s="600">
        <f t="shared" si="2"/>
        <v>5160620</v>
      </c>
    </row>
    <row r="19" spans="1:43" ht="15.6" customHeight="1" x14ac:dyDescent="0.2">
      <c r="A19" s="596">
        <v>13</v>
      </c>
      <c r="B19" s="597" t="s">
        <v>18</v>
      </c>
      <c r="C19" s="598">
        <f>'2_State Distrib and Adjs'!BG19</f>
        <v>9342305</v>
      </c>
      <c r="D19" s="598">
        <f>-'5A3_OJJ'!P19</f>
        <v>0</v>
      </c>
      <c r="E19" s="598"/>
      <c r="F19" s="598">
        <f>-('5C1A_Madison'!AL19+'5C1A_Madison'!AO19)</f>
        <v>0</v>
      </c>
      <c r="G19" s="598">
        <f>-('5C1B_DArbonne'!AL19+'5C1B_DArbonne'!AO19)</f>
        <v>0</v>
      </c>
      <c r="H19" s="598">
        <f>-('5C1C_Intl High'!AL19+'5C1C_Intl High'!AO19)</f>
        <v>0</v>
      </c>
      <c r="I19" s="598">
        <f>-('5C1D_NOMMA'!AL19+'5C1D_NOMMA'!AO19)</f>
        <v>0</v>
      </c>
      <c r="J19" s="598">
        <f>-('5C1E_LFNO'!AL19+'5C1E_LFNO'!AO19)</f>
        <v>0</v>
      </c>
      <c r="K19" s="598">
        <f>-('5C1F_L.C. Charter'!AL19+'5C1F_L.C. Charter'!AO19)</f>
        <v>0</v>
      </c>
      <c r="L19" s="598">
        <f>-('5C1G_JS Clark'!AL19+'5C1G_JS Clark'!AO19)</f>
        <v>0</v>
      </c>
      <c r="M19" s="598">
        <f>-('5C1H_Southwest'!AL19+'5C1H_Southwest'!AO19)</f>
        <v>0</v>
      </c>
      <c r="N19" s="598">
        <f>-('5C1I_LA Key'!AL19+'5C1I_LA Key'!AO19)</f>
        <v>0</v>
      </c>
      <c r="O19" s="598">
        <f>-('5C1J_Jeff Chamber'!AL19+'5C1J_Jeff Chamber'!AO19)</f>
        <v>0</v>
      </c>
      <c r="P19" s="598">
        <f>-('5C1M_GEO Mid'!AL19+'5C1M_GEO Mid'!AO19)</f>
        <v>0</v>
      </c>
      <c r="Q19" s="598">
        <f>-('5C1N_Delta'!AL19+'5C1N_Delta'!AO19)</f>
        <v>-221840</v>
      </c>
      <c r="R19" s="598">
        <f>-('5C1O_Impact'!AL19+'5C1O_Impact'!AO19)</f>
        <v>0</v>
      </c>
      <c r="S19" s="598">
        <f>-('5C1P_Vision'!AL19+'5C1P_Vision'!AO19)</f>
        <v>0</v>
      </c>
      <c r="T19" s="598">
        <f>-('5C1Q_Advantage'!AL19+'5C1Q_Advantage'!AO19)</f>
        <v>0</v>
      </c>
      <c r="U19" s="598">
        <f>-('5C1R_Iberville'!AL19+'5C1R_Iberville'!AO19)</f>
        <v>0</v>
      </c>
      <c r="V19" s="598">
        <f>-('5C1S_LC Col Prep'!AL19+'5C1S_LC Col Prep'!AO19)</f>
        <v>0</v>
      </c>
      <c r="W19" s="598">
        <f>-('5C1T_Northeast'!AL19+'5C1T_Northeast'!AO19)</f>
        <v>0</v>
      </c>
      <c r="X19" s="598">
        <f>-('5C1U_Acadiana Ren'!AL19+'5C1U_Acadiana Ren'!AO19)</f>
        <v>0</v>
      </c>
      <c r="Y19" s="598">
        <f>-('5C1V_Laf Ren'!AL19+'5C1V_Laf Ren'!AO19)</f>
        <v>0</v>
      </c>
      <c r="Z19" s="598">
        <f>-('5C1W_Willow'!AL19+'5C1W_Willow'!AO19)</f>
        <v>0</v>
      </c>
      <c r="AA19" s="598">
        <f>-('5C1X_Tangi'!AL19+'5C1X_Tangi'!AO19)</f>
        <v>0</v>
      </c>
      <c r="AB19" s="598">
        <f>-('5C1Y_GEO'!AL19+'5C1Y_GEO'!AO19)</f>
        <v>0</v>
      </c>
      <c r="AC19" s="598">
        <f>-('5C1Z_Lincoln Prep'!AL19+'5C1Z_Lincoln Prep'!AO19)</f>
        <v>0</v>
      </c>
      <c r="AD19" s="598">
        <f>-('5C1AA_Laurel'!$AL19+'5C1AA_Laurel'!$AO19)</f>
        <v>0</v>
      </c>
      <c r="AE19" s="598">
        <f>-('5C1AB_Apex'!$AL19+'5C1AB_Apex'!$AO19)</f>
        <v>0</v>
      </c>
      <c r="AF19" s="598">
        <f>-('5C1AC_Smothers'!$AL19+'5C1AC_Smothers'!$AO19)</f>
        <v>0</v>
      </c>
      <c r="AG19" s="598">
        <f>-('5C1AD_Greater'!$AL19+'5C1AD_Greater'!$AO19)</f>
        <v>0</v>
      </c>
      <c r="AH19" s="598">
        <f>-('5C1AE_Noble Minds'!$AL19+'5C1AE_Noble Minds'!$AO19)</f>
        <v>0</v>
      </c>
      <c r="AI19" s="598">
        <f>-('5C1AF_JCFA-Laf'!$AL19+'5C1AF_JCFA-Laf'!$AO19)</f>
        <v>0</v>
      </c>
      <c r="AJ19" s="598">
        <f>-('5C1AG_Collegiate'!$AL19+'5C1AG_Collegiate'!$AO19)</f>
        <v>0</v>
      </c>
      <c r="AK19" s="598">
        <f>-('5C1AH_BRUP'!$AL19+'5C1AH_BRUP'!$AO19)</f>
        <v>0</v>
      </c>
      <c r="AL19" s="598">
        <f>-('5C1AI_Harmony'!$AL19+'5C1AI_Harmony'!$AO19)</f>
        <v>0</v>
      </c>
      <c r="AM19" s="598">
        <f>-('5C1AJ_Athlos'!$AL19+'5C1AJ_Athlos'!$AO19)</f>
        <v>0</v>
      </c>
      <c r="AN19" s="598">
        <f>-('5C2_LAVCA'!AM19+'5C2_LAVCA'!AP19)</f>
        <v>-17470</v>
      </c>
      <c r="AO19" s="598">
        <f>-('5C3_UnvView'!AM19+'5C3_UnvView'!AP19)</f>
        <v>-9983</v>
      </c>
      <c r="AP19" s="599">
        <f t="shared" si="1"/>
        <v>-249293</v>
      </c>
      <c r="AQ19" s="600">
        <f t="shared" si="2"/>
        <v>9093012</v>
      </c>
    </row>
    <row r="20" spans="1:43" ht="15.6" customHeight="1" x14ac:dyDescent="0.2">
      <c r="A20" s="596">
        <v>14</v>
      </c>
      <c r="B20" s="597" t="s">
        <v>19</v>
      </c>
      <c r="C20" s="598">
        <f>'2_State Distrib and Adjs'!BG20</f>
        <v>12003768</v>
      </c>
      <c r="D20" s="598">
        <f>-'5A3_OJJ'!P20</f>
        <v>-7482</v>
      </c>
      <c r="E20" s="598"/>
      <c r="F20" s="598">
        <f>-('5C1A_Madison'!AL20+'5C1A_Madison'!AO20)</f>
        <v>0</v>
      </c>
      <c r="G20" s="598">
        <f>-('5C1B_DArbonne'!AL20+'5C1B_DArbonne'!AO20)</f>
        <v>-16035</v>
      </c>
      <c r="H20" s="598">
        <f>-('5C1C_Intl High'!AL20+'5C1C_Intl High'!AO20)</f>
        <v>0</v>
      </c>
      <c r="I20" s="598">
        <f>-('5C1D_NOMMA'!AL20+'5C1D_NOMMA'!AO20)</f>
        <v>0</v>
      </c>
      <c r="J20" s="598">
        <f>-('5C1E_LFNO'!AL20+'5C1E_LFNO'!AO20)</f>
        <v>0</v>
      </c>
      <c r="K20" s="598">
        <f>-('5C1F_L.C. Charter'!AL20+'5C1F_L.C. Charter'!AO20)</f>
        <v>0</v>
      </c>
      <c r="L20" s="598">
        <f>-('5C1G_JS Clark'!AL20+'5C1G_JS Clark'!AO20)</f>
        <v>0</v>
      </c>
      <c r="M20" s="598">
        <f>-('5C1H_Southwest'!AL20+'5C1H_Southwest'!AO20)</f>
        <v>0</v>
      </c>
      <c r="N20" s="598">
        <f>-('5C1I_LA Key'!AL20+'5C1I_LA Key'!AO20)</f>
        <v>0</v>
      </c>
      <c r="O20" s="598">
        <f>-('5C1J_Jeff Chamber'!AL20+'5C1J_Jeff Chamber'!AO20)</f>
        <v>0</v>
      </c>
      <c r="P20" s="598">
        <f>-('5C1M_GEO Mid'!AL20+'5C1M_GEO Mid'!AO20)</f>
        <v>0</v>
      </c>
      <c r="Q20" s="598">
        <f>-('5C1N_Delta'!AL20+'5C1N_Delta'!AO20)</f>
        <v>0</v>
      </c>
      <c r="R20" s="598">
        <f>-('5C1O_Impact'!AL20+'5C1O_Impact'!AO20)</f>
        <v>0</v>
      </c>
      <c r="S20" s="598">
        <f>-('5C1P_Vision'!AL20+'5C1P_Vision'!AO20)</f>
        <v>0</v>
      </c>
      <c r="T20" s="598">
        <f>-('5C1Q_Advantage'!AL20+'5C1Q_Advantage'!AO20)</f>
        <v>0</v>
      </c>
      <c r="U20" s="598">
        <f>-('5C1R_Iberville'!AL20+'5C1R_Iberville'!AO20)</f>
        <v>0</v>
      </c>
      <c r="V20" s="598">
        <f>-('5C1S_LC Col Prep'!AL20+'5C1S_LC Col Prep'!AO20)</f>
        <v>0</v>
      </c>
      <c r="W20" s="598">
        <f>-('5C1T_Northeast'!AL20+'5C1T_Northeast'!AO20)</f>
        <v>-158400</v>
      </c>
      <c r="X20" s="598">
        <f>-('5C1U_Acadiana Ren'!AL20+'5C1U_Acadiana Ren'!AO20)</f>
        <v>0</v>
      </c>
      <c r="Y20" s="598">
        <f>-('5C1V_Laf Ren'!AL20+'5C1V_Laf Ren'!AO20)</f>
        <v>0</v>
      </c>
      <c r="Z20" s="598">
        <f>-('5C1W_Willow'!AL20+'5C1W_Willow'!AO20)</f>
        <v>0</v>
      </c>
      <c r="AA20" s="598">
        <f>-('5C1X_Tangi'!AL20+'5C1X_Tangi'!AO20)</f>
        <v>0</v>
      </c>
      <c r="AB20" s="598">
        <f>-('5C1Y_GEO'!AL20+'5C1Y_GEO'!AO20)</f>
        <v>0</v>
      </c>
      <c r="AC20" s="598">
        <f>-('5C1Z_Lincoln Prep'!AL20+'5C1Z_Lincoln Prep'!AO20)</f>
        <v>-169971</v>
      </c>
      <c r="AD20" s="598">
        <f>-('5C1AA_Laurel'!$AL20+'5C1AA_Laurel'!$AO20)</f>
        <v>0</v>
      </c>
      <c r="AE20" s="598">
        <f>-('5C1AB_Apex'!$AL20+'5C1AB_Apex'!$AO20)</f>
        <v>0</v>
      </c>
      <c r="AF20" s="598">
        <f>-('5C1AC_Smothers'!$AL20+'5C1AC_Smothers'!$AO20)</f>
        <v>0</v>
      </c>
      <c r="AG20" s="598">
        <f>-('5C1AD_Greater'!$AL20+'5C1AD_Greater'!$AO20)</f>
        <v>0</v>
      </c>
      <c r="AH20" s="598">
        <f>-('5C1AE_Noble Minds'!$AL20+'5C1AE_Noble Minds'!$AO20)</f>
        <v>0</v>
      </c>
      <c r="AI20" s="598">
        <f>-('5C1AF_JCFA-Laf'!$AL20+'5C1AF_JCFA-Laf'!$AO20)</f>
        <v>0</v>
      </c>
      <c r="AJ20" s="598">
        <f>-('5C1AG_Collegiate'!$AL20+'5C1AG_Collegiate'!$AO20)</f>
        <v>0</v>
      </c>
      <c r="AK20" s="598">
        <f>-('5C1AH_BRUP'!$AL20+'5C1AH_BRUP'!$AO20)</f>
        <v>0</v>
      </c>
      <c r="AL20" s="598">
        <f>-('5C1AI_Harmony'!$AL20+'5C1AI_Harmony'!$AO20)</f>
        <v>0</v>
      </c>
      <c r="AM20" s="598">
        <f>-('5C1AJ_Athlos'!$AL20+'5C1AJ_Athlos'!$AO20)</f>
        <v>0</v>
      </c>
      <c r="AN20" s="598">
        <f>-('5C2_LAVCA'!AM20+'5C2_LAVCA'!AP20)</f>
        <v>-20204</v>
      </c>
      <c r="AO20" s="598">
        <f>-('5C3_UnvView'!AM20+'5C3_UnvView'!AP20)</f>
        <v>-20204</v>
      </c>
      <c r="AP20" s="599">
        <f t="shared" si="1"/>
        <v>-392296</v>
      </c>
      <c r="AQ20" s="600">
        <f t="shared" si="2"/>
        <v>11611472</v>
      </c>
    </row>
    <row r="21" spans="1:43" ht="15.6" customHeight="1" x14ac:dyDescent="0.2">
      <c r="A21" s="601">
        <v>15</v>
      </c>
      <c r="B21" s="602" t="s">
        <v>20</v>
      </c>
      <c r="C21" s="603">
        <f>'2_State Distrib and Adjs'!BG21</f>
        <v>21909599</v>
      </c>
      <c r="D21" s="603">
        <f>-'5A3_OJJ'!P21</f>
        <v>-950</v>
      </c>
      <c r="E21" s="603"/>
      <c r="F21" s="603">
        <f>-('5C1A_Madison'!AL21+'5C1A_Madison'!AO21)</f>
        <v>0</v>
      </c>
      <c r="G21" s="603">
        <f>-('5C1B_DArbonne'!AL21+'5C1B_DArbonne'!AO21)</f>
        <v>0</v>
      </c>
      <c r="H21" s="603">
        <f>-('5C1C_Intl High'!AL21+'5C1C_Intl High'!AO21)</f>
        <v>0</v>
      </c>
      <c r="I21" s="603">
        <f>-('5C1D_NOMMA'!AL21+'5C1D_NOMMA'!AO21)</f>
        <v>0</v>
      </c>
      <c r="J21" s="603">
        <f>-('5C1E_LFNO'!AL21+'5C1E_LFNO'!AO21)</f>
        <v>0</v>
      </c>
      <c r="K21" s="603">
        <f>-('5C1F_L.C. Charter'!AL21+'5C1F_L.C. Charter'!AO21)</f>
        <v>0</v>
      </c>
      <c r="L21" s="603">
        <f>-('5C1G_JS Clark'!AL21+'5C1G_JS Clark'!AO21)</f>
        <v>0</v>
      </c>
      <c r="M21" s="603">
        <f>-('5C1H_Southwest'!AL21+'5C1H_Southwest'!AO21)</f>
        <v>0</v>
      </c>
      <c r="N21" s="603">
        <f>-('5C1I_LA Key'!AL21+'5C1I_LA Key'!AO21)</f>
        <v>0</v>
      </c>
      <c r="O21" s="603">
        <f>-('5C1J_Jeff Chamber'!AL21+'5C1J_Jeff Chamber'!AO21)</f>
        <v>0</v>
      </c>
      <c r="P21" s="603">
        <f>-('5C1M_GEO Mid'!AL21+'5C1M_GEO Mid'!AO21)</f>
        <v>0</v>
      </c>
      <c r="Q21" s="603">
        <f>-('5C1N_Delta'!AL21+'5C1N_Delta'!AO21)</f>
        <v>-1019392</v>
      </c>
      <c r="R21" s="603">
        <f>-('5C1O_Impact'!AL21+'5C1O_Impact'!AO21)</f>
        <v>0</v>
      </c>
      <c r="S21" s="603">
        <f>-('5C1P_Vision'!AL21+'5C1P_Vision'!AO21)</f>
        <v>0</v>
      </c>
      <c r="T21" s="603">
        <f>-('5C1Q_Advantage'!AL21+'5C1Q_Advantage'!AO21)</f>
        <v>0</v>
      </c>
      <c r="U21" s="603">
        <f>-('5C1R_Iberville'!AL21+'5C1R_Iberville'!AO21)</f>
        <v>0</v>
      </c>
      <c r="V21" s="603">
        <f>-('5C1S_LC Col Prep'!AL21+'5C1S_LC Col Prep'!AO21)</f>
        <v>0</v>
      </c>
      <c r="W21" s="603">
        <f>-('5C1T_Northeast'!AL21+'5C1T_Northeast'!AO21)</f>
        <v>0</v>
      </c>
      <c r="X21" s="603">
        <f>-('5C1U_Acadiana Ren'!AL21+'5C1U_Acadiana Ren'!AO21)</f>
        <v>0</v>
      </c>
      <c r="Y21" s="603">
        <f>-('5C1V_Laf Ren'!AL21+'5C1V_Laf Ren'!AO21)</f>
        <v>0</v>
      </c>
      <c r="Z21" s="603">
        <f>-('5C1W_Willow'!AL21+'5C1W_Willow'!AO21)</f>
        <v>0</v>
      </c>
      <c r="AA21" s="603">
        <f>-('5C1X_Tangi'!AL21+'5C1X_Tangi'!AO21)</f>
        <v>0</v>
      </c>
      <c r="AB21" s="603">
        <f>-('5C1Y_GEO'!AL21+'5C1Y_GEO'!AO21)</f>
        <v>0</v>
      </c>
      <c r="AC21" s="603">
        <f>-('5C1Z_Lincoln Prep'!AL21+'5C1Z_Lincoln Prep'!AO21)</f>
        <v>0</v>
      </c>
      <c r="AD21" s="603">
        <f>-('5C1AA_Laurel'!$AL21+'5C1AA_Laurel'!$AO21)</f>
        <v>0</v>
      </c>
      <c r="AE21" s="603">
        <f>-('5C1AB_Apex'!$AL21+'5C1AB_Apex'!$AO21)</f>
        <v>0</v>
      </c>
      <c r="AF21" s="603">
        <f>-('5C1AC_Smothers'!$AL21+'5C1AC_Smothers'!$AO21)</f>
        <v>0</v>
      </c>
      <c r="AG21" s="603">
        <f>-('5C1AD_Greater'!$AL21+'5C1AD_Greater'!$AO21)</f>
        <v>0</v>
      </c>
      <c r="AH21" s="603">
        <f>-('5C1AE_Noble Minds'!$AL21+'5C1AE_Noble Minds'!$AO21)</f>
        <v>0</v>
      </c>
      <c r="AI21" s="603">
        <f>-('5C1AF_JCFA-Laf'!$AL21+'5C1AF_JCFA-Laf'!$AO21)</f>
        <v>0</v>
      </c>
      <c r="AJ21" s="603">
        <f>-('5C1AG_Collegiate'!$AL21+'5C1AG_Collegiate'!$AO21)</f>
        <v>0</v>
      </c>
      <c r="AK21" s="603">
        <f>-('5C1AH_BRUP'!$AL21+'5C1AH_BRUP'!$AO21)</f>
        <v>0</v>
      </c>
      <c r="AL21" s="1008">
        <f>-('5C1AI_Harmony'!$AL21+'5C1AI_Harmony'!$AO21)</f>
        <v>0</v>
      </c>
      <c r="AM21" s="1008">
        <f>-('5C1AJ_Athlos'!$AL21+'5C1AJ_Athlos'!$AO21)</f>
        <v>0</v>
      </c>
      <c r="AN21" s="603">
        <f>-('5C2_LAVCA'!AM21+'5C2_LAVCA'!AP21)</f>
        <v>-23458</v>
      </c>
      <c r="AO21" s="603">
        <f>-('5C3_UnvView'!AM21+'5C3_UnvView'!AP21)</f>
        <v>-7819</v>
      </c>
      <c r="AP21" s="604">
        <f t="shared" si="1"/>
        <v>-1051619</v>
      </c>
      <c r="AQ21" s="605">
        <f t="shared" si="2"/>
        <v>20857980</v>
      </c>
    </row>
    <row r="22" spans="1:43" ht="15.6" customHeight="1" x14ac:dyDescent="0.2">
      <c r="A22" s="590">
        <v>16</v>
      </c>
      <c r="B22" s="591" t="s">
        <v>21</v>
      </c>
      <c r="C22" s="592">
        <f>'2_State Distrib and Adjs'!BG22</f>
        <v>14778995</v>
      </c>
      <c r="D22" s="592">
        <f>-'5A3_OJJ'!P22</f>
        <v>-6929</v>
      </c>
      <c r="E22" s="592"/>
      <c r="F22" s="592">
        <f>-('5C1A_Madison'!AL22+'5C1A_Madison'!AO22)</f>
        <v>0</v>
      </c>
      <c r="G22" s="592">
        <f>-('5C1B_DArbonne'!AL22+'5C1B_DArbonne'!AO22)</f>
        <v>0</v>
      </c>
      <c r="H22" s="592">
        <f>-('5C1C_Intl High'!AL22+'5C1C_Intl High'!AO22)</f>
        <v>0</v>
      </c>
      <c r="I22" s="592">
        <f>-('5C1D_NOMMA'!AL22+'5C1D_NOMMA'!AO22)</f>
        <v>0</v>
      </c>
      <c r="J22" s="592">
        <f>-('5C1E_LFNO'!AL22+'5C1E_LFNO'!AO22)</f>
        <v>0</v>
      </c>
      <c r="K22" s="592">
        <f>-('5C1F_L.C. Charter'!AL22+'5C1F_L.C. Charter'!AO22)</f>
        <v>0</v>
      </c>
      <c r="L22" s="592">
        <f>-('5C1G_JS Clark'!AL22+'5C1G_JS Clark'!AO22)</f>
        <v>-11958</v>
      </c>
      <c r="M22" s="592">
        <f>-('5C1H_Southwest'!AL22+'5C1H_Southwest'!AO22)</f>
        <v>0</v>
      </c>
      <c r="N22" s="592">
        <f>-('5C1I_LA Key'!AL22+'5C1I_LA Key'!AO22)</f>
        <v>0</v>
      </c>
      <c r="O22" s="592">
        <f>-('5C1J_Jeff Chamber'!AL22+'5C1J_Jeff Chamber'!AO22)</f>
        <v>0</v>
      </c>
      <c r="P22" s="592">
        <f>-('5C1M_GEO Mid'!AL22+'5C1M_GEO Mid'!AO22)</f>
        <v>0</v>
      </c>
      <c r="Q22" s="592">
        <f>-('5C1N_Delta'!AL22+'5C1N_Delta'!AO22)</f>
        <v>0</v>
      </c>
      <c r="R22" s="592">
        <f>-('5C1O_Impact'!AL22+'5C1O_Impact'!AO22)</f>
        <v>0</v>
      </c>
      <c r="S22" s="592">
        <f>-('5C1P_Vision'!AL22+'5C1P_Vision'!AO22)</f>
        <v>0</v>
      </c>
      <c r="T22" s="592">
        <f>-('5C1Q_Advantage'!AL22+'5C1Q_Advantage'!AO22)</f>
        <v>0</v>
      </c>
      <c r="U22" s="592">
        <f>-('5C1R_Iberville'!AL22+'5C1R_Iberville'!AO22)</f>
        <v>0</v>
      </c>
      <c r="V22" s="592">
        <f>-('5C1S_LC Col Prep'!AL22+'5C1S_LC Col Prep'!AO22)</f>
        <v>0</v>
      </c>
      <c r="W22" s="592">
        <f>-('5C1T_Northeast'!AL22+'5C1T_Northeast'!AO22)</f>
        <v>0</v>
      </c>
      <c r="X22" s="592">
        <f>-('5C1U_Acadiana Ren'!AL22+'5C1U_Acadiana Ren'!AO22)</f>
        <v>0</v>
      </c>
      <c r="Y22" s="592">
        <f>-('5C1V_Laf Ren'!AL22+'5C1V_Laf Ren'!AO22)</f>
        <v>0</v>
      </c>
      <c r="Z22" s="592">
        <f>-('5C1W_Willow'!AL22+'5C1W_Willow'!AO22)</f>
        <v>0</v>
      </c>
      <c r="AA22" s="592">
        <f>-('5C1X_Tangi'!AL22+'5C1X_Tangi'!AO22)</f>
        <v>0</v>
      </c>
      <c r="AB22" s="592">
        <f>-('5C1Y_GEO'!AL22+'5C1Y_GEO'!AO22)</f>
        <v>0</v>
      </c>
      <c r="AC22" s="593">
        <f>-('5C1Z_Lincoln Prep'!AL22+'5C1Z_Lincoln Prep'!AO22)</f>
        <v>0</v>
      </c>
      <c r="AD22" s="593">
        <f>-('5C1AA_Laurel'!$AL22+'5C1AA_Laurel'!$AO22)</f>
        <v>0</v>
      </c>
      <c r="AE22" s="593">
        <f>-('5C1AB_Apex'!$AL22+'5C1AB_Apex'!$AO22)</f>
        <v>0</v>
      </c>
      <c r="AF22" s="593">
        <f>-('5C1AC_Smothers'!$AL22+'5C1AC_Smothers'!$AO22)</f>
        <v>0</v>
      </c>
      <c r="AG22" s="593">
        <f>-('5C1AD_Greater'!$AL22+'5C1AD_Greater'!$AO22)</f>
        <v>0</v>
      </c>
      <c r="AH22" s="593">
        <f>-('5C1AE_Noble Minds'!$AL22+'5C1AE_Noble Minds'!$AO22)</f>
        <v>0</v>
      </c>
      <c r="AI22" s="593">
        <f>-('5C1AF_JCFA-Laf'!$AL22+'5C1AF_JCFA-Laf'!$AO22)</f>
        <v>0</v>
      </c>
      <c r="AJ22" s="593">
        <f>-('5C1AG_Collegiate'!$AL22+'5C1AG_Collegiate'!$AO22)</f>
        <v>0</v>
      </c>
      <c r="AK22" s="593">
        <f>-('5C1AH_BRUP'!$AL22+'5C1AH_BRUP'!$AO22)</f>
        <v>0</v>
      </c>
      <c r="AL22" s="1007">
        <f>-('5C1AI_Harmony'!$AL22+'5C1AI_Harmony'!$AO22)</f>
        <v>0</v>
      </c>
      <c r="AM22" s="1007">
        <f>-('5C1AJ_Athlos'!$AL22+'5C1AJ_Athlos'!$AO22)</f>
        <v>0</v>
      </c>
      <c r="AN22" s="592">
        <f>-('5C2_LAVCA'!AM22+'5C2_LAVCA'!AP22)</f>
        <v>-150671</v>
      </c>
      <c r="AO22" s="592">
        <f>-('5C3_UnvView'!AM22+'5C3_UnvView'!AP22)</f>
        <v>-118384</v>
      </c>
      <c r="AP22" s="594">
        <f t="shared" si="1"/>
        <v>-287942</v>
      </c>
      <c r="AQ22" s="595">
        <f t="shared" si="2"/>
        <v>14491053</v>
      </c>
    </row>
    <row r="23" spans="1:43" ht="15.6" customHeight="1" x14ac:dyDescent="0.2">
      <c r="A23" s="596">
        <v>17</v>
      </c>
      <c r="B23" s="597" t="s">
        <v>22</v>
      </c>
      <c r="C23" s="598">
        <f>'2_State Distrib and Adjs'!BG23</f>
        <v>152519042</v>
      </c>
      <c r="D23" s="598">
        <f>-'5A3_OJJ'!P23</f>
        <v>-145281</v>
      </c>
      <c r="E23" s="598">
        <f>-('5B2_RSD LA'!AK18+'5B2_RSD LA'!AP18)</f>
        <v>-14674071</v>
      </c>
      <c r="F23" s="598">
        <f>-('5C1A_Madison'!AL23+'5C1A_Madison'!AO23)</f>
        <v>-4132819</v>
      </c>
      <c r="G23" s="598">
        <f>-('5C1B_DArbonne'!AL23+'5C1B_DArbonne'!AO23)</f>
        <v>0</v>
      </c>
      <c r="H23" s="598">
        <f>-('5C1C_Intl High'!AL23+'5C1C_Intl High'!AO23)</f>
        <v>0</v>
      </c>
      <c r="I23" s="598">
        <f>-('5C1D_NOMMA'!AL23+'5C1D_NOMMA'!AO23)</f>
        <v>0</v>
      </c>
      <c r="J23" s="598">
        <f>-('5C1E_LFNO'!AL23+'5C1E_LFNO'!AO23)</f>
        <v>-7667</v>
      </c>
      <c r="K23" s="598">
        <f>-('5C1F_L.C. Charter'!AL23+'5C1F_L.C. Charter'!AO23)</f>
        <v>0</v>
      </c>
      <c r="L23" s="598">
        <f>-('5C1G_JS Clark'!AL23+'5C1G_JS Clark'!AO23)</f>
        <v>0</v>
      </c>
      <c r="M23" s="598">
        <f>-('5C1H_Southwest'!AL23+'5C1H_Southwest'!AO23)</f>
        <v>0</v>
      </c>
      <c r="N23" s="598">
        <f>-('5C1I_LA Key'!AL23+'5C1I_LA Key'!AO23)</f>
        <v>-1748076</v>
      </c>
      <c r="O23" s="598">
        <f>-('5C1J_Jeff Chamber'!AL23+'5C1J_Jeff Chamber'!AO23)</f>
        <v>0</v>
      </c>
      <c r="P23" s="598">
        <f>-('5C1M_GEO Mid'!AL23+'5C1M_GEO Mid'!AO23)</f>
        <v>-5144557</v>
      </c>
      <c r="Q23" s="598">
        <f>-('5C1N_Delta'!AL23+'5C1N_Delta'!AO23)</f>
        <v>-7667</v>
      </c>
      <c r="R23" s="598">
        <f>-('5C1O_Impact'!AL23+'5C1O_Impact'!AO23)</f>
        <v>-1541067</v>
      </c>
      <c r="S23" s="598">
        <f>-('5C1P_Vision'!AL23+'5C1P_Vision'!AO23)</f>
        <v>0</v>
      </c>
      <c r="T23" s="598">
        <f>-('5C1Q_Advantage'!AL23+'5C1Q_Advantage'!AO23)</f>
        <v>-1702074</v>
      </c>
      <c r="U23" s="598">
        <f>-('5C1R_Iberville'!AL23+'5C1R_Iberville'!AO23)</f>
        <v>-13868</v>
      </c>
      <c r="V23" s="598">
        <f>-('5C1S_LC Col Prep'!AL23+'5C1S_LC Col Prep'!AO23)</f>
        <v>0</v>
      </c>
      <c r="W23" s="598">
        <f>-('5C1T_Northeast'!AL23+'5C1T_Northeast'!AO23)</f>
        <v>0</v>
      </c>
      <c r="X23" s="598">
        <f>-('5C1U_Acadiana Ren'!AL23+'5C1U_Acadiana Ren'!AO23)</f>
        <v>0</v>
      </c>
      <c r="Y23" s="598">
        <f>-('5C1V_Laf Ren'!AL23+'5C1V_Laf Ren'!AO23)</f>
        <v>-7667</v>
      </c>
      <c r="Z23" s="598">
        <f>-('5C1W_Willow'!AL23+'5C1W_Willow'!AO23)</f>
        <v>-23001</v>
      </c>
      <c r="AA23" s="598">
        <f>-('5C1X_Tangi'!AL23+'5C1X_Tangi'!AO23)</f>
        <v>0</v>
      </c>
      <c r="AB23" s="598">
        <f>-('5C1Y_GEO'!AL23+'5C1Y_GEO'!AO23)</f>
        <v>-1989766</v>
      </c>
      <c r="AC23" s="598">
        <f>-('5C1Z_Lincoln Prep'!AL23+'5C1Z_Lincoln Prep'!AO23)</f>
        <v>0</v>
      </c>
      <c r="AD23" s="598">
        <f>-('5C1AA_Laurel'!$AL23+'5C1AA_Laurel'!$AO23)</f>
        <v>-536690</v>
      </c>
      <c r="AE23" s="598">
        <f>-('5C1AB_Apex'!$AL23+'5C1AB_Apex'!$AO23)</f>
        <v>-766700</v>
      </c>
      <c r="AF23" s="598">
        <f>-('5C1AC_Smothers'!$AL23+'5C1AC_Smothers'!$AO23)</f>
        <v>0</v>
      </c>
      <c r="AG23" s="598">
        <f>-('5C1AD_Greater'!$AL23+'5C1AD_Greater'!$AO23)</f>
        <v>0</v>
      </c>
      <c r="AH23" s="598">
        <f>-('5C1AE_Noble Minds'!$AL23+'5C1AE_Noble Minds'!$AO23)</f>
        <v>0</v>
      </c>
      <c r="AI23" s="598">
        <f>-('5C1AF_JCFA-Laf'!$AL23+'5C1AF_JCFA-Laf'!$AO23)</f>
        <v>0</v>
      </c>
      <c r="AJ23" s="598">
        <f>-('5C1AG_Collegiate'!$AL23+'5C1AG_Collegiate'!$AO23)</f>
        <v>-897039</v>
      </c>
      <c r="AK23" s="598">
        <f>-('5C1AH_BRUP'!$AL23+'5C1AH_BRUP'!$AO23)</f>
        <v>-2034945</v>
      </c>
      <c r="AL23" s="598">
        <f>-('5C1AI_Harmony'!$AL23+'5C1AI_Harmony'!$AO23)</f>
        <v>0</v>
      </c>
      <c r="AM23" s="598">
        <f>-('5C1AJ_Athlos'!$AL23+'5C1AJ_Athlos'!$AO23)</f>
        <v>0</v>
      </c>
      <c r="AN23" s="598">
        <f>-('5C2_LAVCA'!AM23+'5C2_LAVCA'!AP23)</f>
        <v>-803723</v>
      </c>
      <c r="AO23" s="598">
        <f>-('5C3_UnvView'!AM23+'5C3_UnvView'!AP23)</f>
        <v>-1514454</v>
      </c>
      <c r="AP23" s="599">
        <f t="shared" si="1"/>
        <v>-37691132</v>
      </c>
      <c r="AQ23" s="600">
        <f t="shared" si="2"/>
        <v>114827910</v>
      </c>
    </row>
    <row r="24" spans="1:43" ht="15.6" customHeight="1" x14ac:dyDescent="0.2">
      <c r="A24" s="596">
        <v>18</v>
      </c>
      <c r="B24" s="597" t="s">
        <v>23</v>
      </c>
      <c r="C24" s="598">
        <f>'2_State Distrib and Adjs'!BG24</f>
        <v>6754894</v>
      </c>
      <c r="D24" s="598">
        <f>-'5A3_OJJ'!P24</f>
        <v>-972</v>
      </c>
      <c r="E24" s="598"/>
      <c r="F24" s="598">
        <f>-('5C1A_Madison'!AL24+'5C1A_Madison'!AO24)</f>
        <v>0</v>
      </c>
      <c r="G24" s="598">
        <f>-('5C1B_DArbonne'!AL24+'5C1B_DArbonne'!AO24)</f>
        <v>0</v>
      </c>
      <c r="H24" s="598">
        <f>-('5C1C_Intl High'!AL24+'5C1C_Intl High'!AO24)</f>
        <v>0</v>
      </c>
      <c r="I24" s="598">
        <f>-('5C1D_NOMMA'!AL24+'5C1D_NOMMA'!AO24)</f>
        <v>0</v>
      </c>
      <c r="J24" s="598">
        <f>-('5C1E_LFNO'!AL24+'5C1E_LFNO'!AO24)</f>
        <v>0</v>
      </c>
      <c r="K24" s="598">
        <f>-('5C1F_L.C. Charter'!AL24+'5C1F_L.C. Charter'!AO24)</f>
        <v>0</v>
      </c>
      <c r="L24" s="598">
        <f>-('5C1G_JS Clark'!AL24+'5C1G_JS Clark'!AO24)</f>
        <v>0</v>
      </c>
      <c r="M24" s="598">
        <f>-('5C1H_Southwest'!AL24+'5C1H_Southwest'!AO24)</f>
        <v>0</v>
      </c>
      <c r="N24" s="598">
        <f>-('5C1I_LA Key'!AL24+'5C1I_LA Key'!AO24)</f>
        <v>0</v>
      </c>
      <c r="O24" s="598">
        <f>-('5C1J_Jeff Chamber'!AL24+'5C1J_Jeff Chamber'!AO24)</f>
        <v>0</v>
      </c>
      <c r="P24" s="598">
        <f>-('5C1M_GEO Mid'!AL24+'5C1M_GEO Mid'!AO24)</f>
        <v>0</v>
      </c>
      <c r="Q24" s="598">
        <f>-('5C1N_Delta'!AL24+'5C1N_Delta'!AO24)</f>
        <v>0</v>
      </c>
      <c r="R24" s="598">
        <f>-('5C1O_Impact'!AL24+'5C1O_Impact'!AO24)</f>
        <v>0</v>
      </c>
      <c r="S24" s="598">
        <f>-('5C1P_Vision'!AL24+'5C1P_Vision'!AO24)</f>
        <v>0</v>
      </c>
      <c r="T24" s="598">
        <f>-('5C1Q_Advantage'!AL24+'5C1Q_Advantage'!AO24)</f>
        <v>0</v>
      </c>
      <c r="U24" s="598">
        <f>-('5C1R_Iberville'!AL24+'5C1R_Iberville'!AO24)</f>
        <v>0</v>
      </c>
      <c r="V24" s="598">
        <f>-('5C1S_LC Col Prep'!AL24+'5C1S_LC Col Prep'!AO24)</f>
        <v>0</v>
      </c>
      <c r="W24" s="598">
        <f>-('5C1T_Northeast'!AL24+'5C1T_Northeast'!AO24)</f>
        <v>0</v>
      </c>
      <c r="X24" s="598">
        <f>-('5C1U_Acadiana Ren'!AL24+'5C1U_Acadiana Ren'!AO24)</f>
        <v>0</v>
      </c>
      <c r="Y24" s="598">
        <f>-('5C1V_Laf Ren'!AL24+'5C1V_Laf Ren'!AO24)</f>
        <v>0</v>
      </c>
      <c r="Z24" s="598">
        <f>-('5C1W_Willow'!AL24+'5C1W_Willow'!AO24)</f>
        <v>0</v>
      </c>
      <c r="AA24" s="598">
        <f>-('5C1X_Tangi'!AL24+'5C1X_Tangi'!AO24)</f>
        <v>0</v>
      </c>
      <c r="AB24" s="598">
        <f>-('5C1Y_GEO'!AL24+'5C1Y_GEO'!AO24)</f>
        <v>0</v>
      </c>
      <c r="AC24" s="598">
        <f>-('5C1Z_Lincoln Prep'!AL24+'5C1Z_Lincoln Prep'!AO24)</f>
        <v>0</v>
      </c>
      <c r="AD24" s="598">
        <f>-('5C1AA_Laurel'!$AL24+'5C1AA_Laurel'!$AO24)</f>
        <v>0</v>
      </c>
      <c r="AE24" s="598">
        <f>-('5C1AB_Apex'!$AL24+'5C1AB_Apex'!$AO24)</f>
        <v>0</v>
      </c>
      <c r="AF24" s="598">
        <f>-('5C1AC_Smothers'!$AL24+'5C1AC_Smothers'!$AO24)</f>
        <v>0</v>
      </c>
      <c r="AG24" s="598">
        <f>-('5C1AD_Greater'!$AL24+'5C1AD_Greater'!$AO24)</f>
        <v>0</v>
      </c>
      <c r="AH24" s="598">
        <f>-('5C1AE_Noble Minds'!$AL24+'5C1AE_Noble Minds'!$AO24)</f>
        <v>0</v>
      </c>
      <c r="AI24" s="598">
        <f>-('5C1AF_JCFA-Laf'!$AL24+'5C1AF_JCFA-Laf'!$AO24)</f>
        <v>0</v>
      </c>
      <c r="AJ24" s="598">
        <f>-('5C1AG_Collegiate'!$AL24+'5C1AG_Collegiate'!$AO24)</f>
        <v>0</v>
      </c>
      <c r="AK24" s="598">
        <f>-('5C1AH_BRUP'!$AL24+'5C1AH_BRUP'!$AO24)</f>
        <v>0</v>
      </c>
      <c r="AL24" s="598">
        <f>-('5C1AI_Harmony'!$AL24+'5C1AI_Harmony'!$AO24)</f>
        <v>0</v>
      </c>
      <c r="AM24" s="598">
        <f>-('5C1AJ_Athlos'!$AL24+'5C1AJ_Athlos'!$AO24)</f>
        <v>0</v>
      </c>
      <c r="AN24" s="598">
        <f>-('5C2_LAVCA'!AM24+'5C2_LAVCA'!AP24)</f>
        <v>-9310</v>
      </c>
      <c r="AO24" s="598">
        <f>-('5C3_UnvView'!AM24+'5C3_UnvView'!AP24)</f>
        <v>-12413</v>
      </c>
      <c r="AP24" s="599">
        <f t="shared" si="1"/>
        <v>-22695</v>
      </c>
      <c r="AQ24" s="600">
        <f t="shared" si="2"/>
        <v>6732199</v>
      </c>
    </row>
    <row r="25" spans="1:43" ht="15.6" customHeight="1" x14ac:dyDescent="0.2">
      <c r="A25" s="596">
        <v>19</v>
      </c>
      <c r="B25" s="597" t="s">
        <v>24</v>
      </c>
      <c r="C25" s="598">
        <f>'2_State Distrib and Adjs'!BG25</f>
        <v>11091945</v>
      </c>
      <c r="D25" s="598">
        <f>-'5A3_OJJ'!P25</f>
        <v>0</v>
      </c>
      <c r="E25" s="598"/>
      <c r="F25" s="598">
        <f>-('5C1A_Madison'!AL25+'5C1A_Madison'!AO25)</f>
        <v>0</v>
      </c>
      <c r="G25" s="598">
        <f>-('5C1B_DArbonne'!AL25+'5C1B_DArbonne'!AO25)</f>
        <v>0</v>
      </c>
      <c r="H25" s="598">
        <f>-('5C1C_Intl High'!AL25+'5C1C_Intl High'!AO25)</f>
        <v>0</v>
      </c>
      <c r="I25" s="598">
        <f>-('5C1D_NOMMA'!AL25+'5C1D_NOMMA'!AO25)</f>
        <v>0</v>
      </c>
      <c r="J25" s="598">
        <f>-('5C1E_LFNO'!AL25+'5C1E_LFNO'!AO25)</f>
        <v>0</v>
      </c>
      <c r="K25" s="598">
        <f>-('5C1F_L.C. Charter'!AL25+'5C1F_L.C. Charter'!AO25)</f>
        <v>0</v>
      </c>
      <c r="L25" s="598">
        <f>-('5C1G_JS Clark'!AL25+'5C1G_JS Clark'!AO25)</f>
        <v>0</v>
      </c>
      <c r="M25" s="598">
        <f>-('5C1H_Southwest'!AL25+'5C1H_Southwest'!AO25)</f>
        <v>0</v>
      </c>
      <c r="N25" s="598">
        <f>-('5C1I_LA Key'!AL25+'5C1I_LA Key'!AO25)</f>
        <v>-16910</v>
      </c>
      <c r="O25" s="598">
        <f>-('5C1J_Jeff Chamber'!AL25+'5C1J_Jeff Chamber'!AO25)</f>
        <v>0</v>
      </c>
      <c r="P25" s="598">
        <f>-('5C1M_GEO Mid'!AL25+'5C1M_GEO Mid'!AO25)</f>
        <v>0</v>
      </c>
      <c r="Q25" s="598">
        <f>-('5C1N_Delta'!AL25+'5C1N_Delta'!AO25)</f>
        <v>0</v>
      </c>
      <c r="R25" s="598">
        <f>-('5C1O_Impact'!AL25+'5C1O_Impact'!AO25)</f>
        <v>-3382</v>
      </c>
      <c r="S25" s="598">
        <f>-('5C1P_Vision'!AL25+'5C1P_Vision'!AO25)</f>
        <v>0</v>
      </c>
      <c r="T25" s="598">
        <f>-('5C1Q_Advantage'!AL25+'5C1Q_Advantage'!AO25)</f>
        <v>-104842</v>
      </c>
      <c r="U25" s="598">
        <f>-('5C1R_Iberville'!AL25+'5C1R_Iberville'!AO25)</f>
        <v>0</v>
      </c>
      <c r="V25" s="598">
        <f>-('5C1S_LC Col Prep'!AL25+'5C1S_LC Col Prep'!AO25)</f>
        <v>0</v>
      </c>
      <c r="W25" s="598">
        <f>-('5C1T_Northeast'!AL25+'5C1T_Northeast'!AO25)</f>
        <v>0</v>
      </c>
      <c r="X25" s="598">
        <f>-('5C1U_Acadiana Ren'!AL25+'5C1U_Acadiana Ren'!AO25)</f>
        <v>0</v>
      </c>
      <c r="Y25" s="598">
        <f>-('5C1V_Laf Ren'!AL25+'5C1V_Laf Ren'!AO25)</f>
        <v>0</v>
      </c>
      <c r="Z25" s="598">
        <f>-('5C1W_Willow'!AL25+'5C1W_Willow'!AO25)</f>
        <v>0</v>
      </c>
      <c r="AA25" s="598">
        <f>-('5C1X_Tangi'!AL25+'5C1X_Tangi'!AO25)</f>
        <v>0</v>
      </c>
      <c r="AB25" s="598">
        <f>-('5C1Y_GEO'!AL25+'5C1Y_GEO'!AO25)</f>
        <v>0</v>
      </c>
      <c r="AC25" s="598">
        <f>-('5C1Z_Lincoln Prep'!AL25+'5C1Z_Lincoln Prep'!AO25)</f>
        <v>0</v>
      </c>
      <c r="AD25" s="598">
        <f>-('5C1AA_Laurel'!$AL25+'5C1AA_Laurel'!$AO25)</f>
        <v>0</v>
      </c>
      <c r="AE25" s="598">
        <f>-('5C1AB_Apex'!$AL25+'5C1AB_Apex'!$AO25)</f>
        <v>-6764</v>
      </c>
      <c r="AF25" s="598">
        <f>-('5C1AC_Smothers'!$AL25+'5C1AC_Smothers'!$AO25)</f>
        <v>0</v>
      </c>
      <c r="AG25" s="598">
        <f>-('5C1AD_Greater'!$AL25+'5C1AD_Greater'!$AO25)</f>
        <v>0</v>
      </c>
      <c r="AH25" s="598">
        <f>-('5C1AE_Noble Minds'!$AL25+'5C1AE_Noble Minds'!$AO25)</f>
        <v>0</v>
      </c>
      <c r="AI25" s="598">
        <f>-('5C1AF_JCFA-Laf'!$AL25+'5C1AF_JCFA-Laf'!$AO25)</f>
        <v>0</v>
      </c>
      <c r="AJ25" s="598">
        <f>-('5C1AG_Collegiate'!$AL25+'5C1AG_Collegiate'!$AO25)</f>
        <v>0</v>
      </c>
      <c r="AK25" s="598">
        <f>-('5C1AH_BRUP'!$AL25+'5C1AH_BRUP'!$AO25)</f>
        <v>0</v>
      </c>
      <c r="AL25" s="598">
        <f>-('5C1AI_Harmony'!$AL25+'5C1AI_Harmony'!$AO25)</f>
        <v>0</v>
      </c>
      <c r="AM25" s="598">
        <f>-('5C1AJ_Athlos'!$AL25+'5C1AJ_Athlos'!$AO25)</f>
        <v>0</v>
      </c>
      <c r="AN25" s="598">
        <f>-('5C2_LAVCA'!AM25+'5C2_LAVCA'!AP25)</f>
        <v>-36526</v>
      </c>
      <c r="AO25" s="598">
        <f>-('5C3_UnvView'!AM25+'5C3_UnvView'!AP25)</f>
        <v>-70007</v>
      </c>
      <c r="AP25" s="599">
        <f t="shared" si="1"/>
        <v>-238431</v>
      </c>
      <c r="AQ25" s="600">
        <f t="shared" si="2"/>
        <v>10853514</v>
      </c>
    </row>
    <row r="26" spans="1:43" ht="15.6" customHeight="1" x14ac:dyDescent="0.2">
      <c r="A26" s="601">
        <v>20</v>
      </c>
      <c r="B26" s="602" t="s">
        <v>25</v>
      </c>
      <c r="C26" s="603">
        <f>'2_State Distrib and Adjs'!BG26</f>
        <v>35825214</v>
      </c>
      <c r="D26" s="603">
        <f>-'5A3_OJJ'!P26</f>
        <v>-5506</v>
      </c>
      <c r="E26" s="603"/>
      <c r="F26" s="603">
        <f>-('5C1A_Madison'!AL26+'5C1A_Madison'!AO26)</f>
        <v>0</v>
      </c>
      <c r="G26" s="603">
        <f>-('5C1B_DArbonne'!AL26+'5C1B_DArbonne'!AO26)</f>
        <v>0</v>
      </c>
      <c r="H26" s="603">
        <f>-('5C1C_Intl High'!AL26+'5C1C_Intl High'!AO26)</f>
        <v>0</v>
      </c>
      <c r="I26" s="603">
        <f>-('5C1D_NOMMA'!AL26+'5C1D_NOMMA'!AO26)</f>
        <v>0</v>
      </c>
      <c r="J26" s="603">
        <f>-('5C1E_LFNO'!AL26+'5C1E_LFNO'!AO26)</f>
        <v>0</v>
      </c>
      <c r="K26" s="603">
        <f>-('5C1F_L.C. Charter'!AL26+'5C1F_L.C. Charter'!AO26)</f>
        <v>0</v>
      </c>
      <c r="L26" s="603">
        <f>-('5C1G_JS Clark'!AL26+'5C1G_JS Clark'!AO26)</f>
        <v>-4946</v>
      </c>
      <c r="M26" s="603">
        <f>-('5C1H_Southwest'!AL26+'5C1H_Southwest'!AO26)</f>
        <v>0</v>
      </c>
      <c r="N26" s="603">
        <f>-('5C1I_LA Key'!AL26+'5C1I_LA Key'!AO26)</f>
        <v>0</v>
      </c>
      <c r="O26" s="603">
        <f>-('5C1J_Jeff Chamber'!AL26+'5C1J_Jeff Chamber'!AO26)</f>
        <v>0</v>
      </c>
      <c r="P26" s="603">
        <f>-('5C1M_GEO Mid'!AL26+'5C1M_GEO Mid'!AO26)</f>
        <v>0</v>
      </c>
      <c r="Q26" s="603">
        <f>-('5C1N_Delta'!AL26+'5C1N_Delta'!AO26)</f>
        <v>0</v>
      </c>
      <c r="R26" s="603">
        <f>-('5C1O_Impact'!AL26+'5C1O_Impact'!AO26)</f>
        <v>0</v>
      </c>
      <c r="S26" s="603">
        <f>-('5C1P_Vision'!AL26+'5C1P_Vision'!AO26)</f>
        <v>0</v>
      </c>
      <c r="T26" s="603">
        <f>-('5C1Q_Advantage'!AL26+'5C1Q_Advantage'!AO26)</f>
        <v>0</v>
      </c>
      <c r="U26" s="603">
        <f>-('5C1R_Iberville'!AL26+'5C1R_Iberville'!AO26)</f>
        <v>0</v>
      </c>
      <c r="V26" s="603">
        <f>-('5C1S_LC Col Prep'!AL26+'5C1S_LC Col Prep'!AO26)</f>
        <v>0</v>
      </c>
      <c r="W26" s="603">
        <f>-('5C1T_Northeast'!AL26+'5C1T_Northeast'!AO26)</f>
        <v>0</v>
      </c>
      <c r="X26" s="603">
        <f>-('5C1U_Acadiana Ren'!AL26+'5C1U_Acadiana Ren'!AO26)</f>
        <v>0</v>
      </c>
      <c r="Y26" s="603">
        <f>-('5C1V_Laf Ren'!AL26+'5C1V_Laf Ren'!AO26)</f>
        <v>0</v>
      </c>
      <c r="Z26" s="603">
        <f>-('5C1W_Willow'!AL26+'5C1W_Willow'!AO26)</f>
        <v>0</v>
      </c>
      <c r="AA26" s="603">
        <f>-('5C1X_Tangi'!AL26+'5C1X_Tangi'!AO26)</f>
        <v>0</v>
      </c>
      <c r="AB26" s="603">
        <f>-('5C1Y_GEO'!AL26+'5C1Y_GEO'!AO26)</f>
        <v>0</v>
      </c>
      <c r="AC26" s="603">
        <f>-('5C1Z_Lincoln Prep'!AL26+'5C1Z_Lincoln Prep'!AO26)</f>
        <v>0</v>
      </c>
      <c r="AD26" s="603">
        <f>-('5C1AA_Laurel'!$AL26+'5C1AA_Laurel'!$AO26)</f>
        <v>0</v>
      </c>
      <c r="AE26" s="603">
        <f>-('5C1AB_Apex'!$AL26+'5C1AB_Apex'!$AO26)</f>
        <v>0</v>
      </c>
      <c r="AF26" s="603">
        <f>-('5C1AC_Smothers'!$AL26+'5C1AC_Smothers'!$AO26)</f>
        <v>0</v>
      </c>
      <c r="AG26" s="603">
        <f>-('5C1AD_Greater'!$AL26+'5C1AD_Greater'!$AO26)</f>
        <v>0</v>
      </c>
      <c r="AH26" s="603">
        <f>-('5C1AE_Noble Minds'!$AL26+'5C1AE_Noble Minds'!$AO26)</f>
        <v>0</v>
      </c>
      <c r="AI26" s="603">
        <f>-('5C1AF_JCFA-Laf'!$AL26+'5C1AF_JCFA-Laf'!$AO26)</f>
        <v>0</v>
      </c>
      <c r="AJ26" s="603">
        <f>-('5C1AG_Collegiate'!$AL26+'5C1AG_Collegiate'!$AO26)</f>
        <v>0</v>
      </c>
      <c r="AK26" s="603">
        <f>-('5C1AH_BRUP'!$AL26+'5C1AH_BRUP'!$AO26)</f>
        <v>0</v>
      </c>
      <c r="AL26" s="1008">
        <f>-('5C1AI_Harmony'!$AL26+'5C1AI_Harmony'!$AO26)</f>
        <v>0</v>
      </c>
      <c r="AM26" s="1008">
        <f>-('5C1AJ_Athlos'!$AL26+'5C1AJ_Athlos'!$AO26)</f>
        <v>0</v>
      </c>
      <c r="AN26" s="603">
        <f>-('5C2_LAVCA'!AM26+'5C2_LAVCA'!AP26)</f>
        <v>-46740</v>
      </c>
      <c r="AO26" s="603">
        <f>-('5C3_UnvView'!AM26+'5C3_UnvView'!AP26)</f>
        <v>-31160</v>
      </c>
      <c r="AP26" s="604">
        <f t="shared" si="1"/>
        <v>-88352</v>
      </c>
      <c r="AQ26" s="605">
        <f t="shared" si="2"/>
        <v>35736862</v>
      </c>
    </row>
    <row r="27" spans="1:43" ht="15.6" customHeight="1" x14ac:dyDescent="0.2">
      <c r="A27" s="590">
        <v>21</v>
      </c>
      <c r="B27" s="591" t="s">
        <v>26</v>
      </c>
      <c r="C27" s="592">
        <f>'2_State Distrib and Adjs'!BG27</f>
        <v>20433062</v>
      </c>
      <c r="D27" s="592">
        <f>-'5A3_OJJ'!P27</f>
        <v>-13350</v>
      </c>
      <c r="E27" s="592"/>
      <c r="F27" s="592">
        <f>-('5C1A_Madison'!AL27+'5C1A_Madison'!AO27)</f>
        <v>0</v>
      </c>
      <c r="G27" s="592">
        <f>-('5C1B_DArbonne'!AL27+'5C1B_DArbonne'!AO27)</f>
        <v>0</v>
      </c>
      <c r="H27" s="592">
        <f>-('5C1C_Intl High'!AL27+'5C1C_Intl High'!AO27)</f>
        <v>0</v>
      </c>
      <c r="I27" s="592">
        <f>-('5C1D_NOMMA'!AL27+'5C1D_NOMMA'!AO27)</f>
        <v>0</v>
      </c>
      <c r="J27" s="592">
        <f>-('5C1E_LFNO'!AL27+'5C1E_LFNO'!AO27)</f>
        <v>0</v>
      </c>
      <c r="K27" s="592">
        <f>-('5C1F_L.C. Charter'!AL27+'5C1F_L.C. Charter'!AO27)</f>
        <v>0</v>
      </c>
      <c r="L27" s="592">
        <f>-('5C1G_JS Clark'!AL27+'5C1G_JS Clark'!AO27)</f>
        <v>0</v>
      </c>
      <c r="M27" s="592">
        <f>-('5C1H_Southwest'!AL27+'5C1H_Southwest'!AO27)</f>
        <v>0</v>
      </c>
      <c r="N27" s="592">
        <f>-('5C1I_LA Key'!AL27+'5C1I_LA Key'!AO27)</f>
        <v>0</v>
      </c>
      <c r="O27" s="592">
        <f>-('5C1J_Jeff Chamber'!AL27+'5C1J_Jeff Chamber'!AO27)</f>
        <v>0</v>
      </c>
      <c r="P27" s="592">
        <f>-('5C1M_GEO Mid'!AL27+'5C1M_GEO Mid'!AO27)</f>
        <v>0</v>
      </c>
      <c r="Q27" s="592">
        <f>-('5C1N_Delta'!AL27+'5C1N_Delta'!AO27)</f>
        <v>-5042</v>
      </c>
      <c r="R27" s="592">
        <f>-('5C1O_Impact'!AL27+'5C1O_Impact'!AO27)</f>
        <v>0</v>
      </c>
      <c r="S27" s="592">
        <f>-('5C1P_Vision'!AL27+'5C1P_Vision'!AO27)</f>
        <v>0</v>
      </c>
      <c r="T27" s="592">
        <f>-('5C1Q_Advantage'!AL27+'5C1Q_Advantage'!AO27)</f>
        <v>0</v>
      </c>
      <c r="U27" s="592">
        <f>-('5C1R_Iberville'!AL27+'5C1R_Iberville'!AO27)</f>
        <v>0</v>
      </c>
      <c r="V27" s="592">
        <f>-('5C1S_LC Col Prep'!AL27+'5C1S_LC Col Prep'!AO27)</f>
        <v>0</v>
      </c>
      <c r="W27" s="592">
        <f>-('5C1T_Northeast'!AL27+'5C1T_Northeast'!AO27)</f>
        <v>0</v>
      </c>
      <c r="X27" s="592">
        <f>-('5C1U_Acadiana Ren'!AL27+'5C1U_Acadiana Ren'!AO27)</f>
        <v>0</v>
      </c>
      <c r="Y27" s="592">
        <f>-('5C1V_Laf Ren'!AL27+'5C1V_Laf Ren'!AO27)</f>
        <v>0</v>
      </c>
      <c r="Z27" s="592">
        <f>-('5C1W_Willow'!AL27+'5C1W_Willow'!AO27)</f>
        <v>0</v>
      </c>
      <c r="AA27" s="592">
        <f>-('5C1X_Tangi'!AL27+'5C1X_Tangi'!AO27)</f>
        <v>0</v>
      </c>
      <c r="AB27" s="592">
        <f>-('5C1Y_GEO'!AL27+'5C1Y_GEO'!AO27)</f>
        <v>0</v>
      </c>
      <c r="AC27" s="593">
        <f>-('5C1Z_Lincoln Prep'!AL27+'5C1Z_Lincoln Prep'!AO27)</f>
        <v>0</v>
      </c>
      <c r="AD27" s="593">
        <f>-('5C1AA_Laurel'!$AL27+'5C1AA_Laurel'!$AO27)</f>
        <v>0</v>
      </c>
      <c r="AE27" s="593">
        <f>-('5C1AB_Apex'!$AL27+'5C1AB_Apex'!$AO27)</f>
        <v>0</v>
      </c>
      <c r="AF27" s="593">
        <f>-('5C1AC_Smothers'!$AL27+'5C1AC_Smothers'!$AO27)</f>
        <v>0</v>
      </c>
      <c r="AG27" s="593">
        <f>-('5C1AD_Greater'!$AL27+'5C1AD_Greater'!$AO27)</f>
        <v>0</v>
      </c>
      <c r="AH27" s="593">
        <f>-('5C1AE_Noble Minds'!$AL27+'5C1AE_Noble Minds'!$AO27)</f>
        <v>0</v>
      </c>
      <c r="AI27" s="593">
        <f>-('5C1AF_JCFA-Laf'!$AL27+'5C1AF_JCFA-Laf'!$AO27)</f>
        <v>0</v>
      </c>
      <c r="AJ27" s="593">
        <f>-('5C1AG_Collegiate'!$AL27+'5C1AG_Collegiate'!$AO27)</f>
        <v>0</v>
      </c>
      <c r="AK27" s="593">
        <f>-('5C1AH_BRUP'!$AL27+'5C1AH_BRUP'!$AO27)</f>
        <v>0</v>
      </c>
      <c r="AL27" s="1007">
        <f>-('5C1AI_Harmony'!$AL27+'5C1AI_Harmony'!$AO27)</f>
        <v>0</v>
      </c>
      <c r="AM27" s="1007">
        <f>-('5C1AJ_Athlos'!$AL27+'5C1AJ_Athlos'!$AO27)</f>
        <v>0</v>
      </c>
      <c r="AN27" s="592">
        <f>-('5C2_LAVCA'!AM27+'5C2_LAVCA'!AP27)</f>
        <v>-11345</v>
      </c>
      <c r="AO27" s="592">
        <f>-('5C3_UnvView'!AM27+'5C3_UnvView'!AP27)</f>
        <v>-20420</v>
      </c>
      <c r="AP27" s="594">
        <f t="shared" si="1"/>
        <v>-50157</v>
      </c>
      <c r="AQ27" s="595">
        <f t="shared" si="2"/>
        <v>20382905</v>
      </c>
    </row>
    <row r="28" spans="1:43" ht="15.6" customHeight="1" x14ac:dyDescent="0.2">
      <c r="A28" s="596">
        <v>22</v>
      </c>
      <c r="B28" s="597" t="s">
        <v>27</v>
      </c>
      <c r="C28" s="598">
        <f>'2_State Distrib and Adjs'!BG28</f>
        <v>21815062</v>
      </c>
      <c r="D28" s="598">
        <f>-'5A3_OJJ'!P28</f>
        <v>0</v>
      </c>
      <c r="E28" s="598"/>
      <c r="F28" s="598">
        <f>-('5C1A_Madison'!AL28+'5C1A_Madison'!AO28)</f>
        <v>0</v>
      </c>
      <c r="G28" s="598">
        <f>-('5C1B_DArbonne'!AL28+'5C1B_DArbonne'!AO28)</f>
        <v>0</v>
      </c>
      <c r="H28" s="598">
        <f>-('5C1C_Intl High'!AL28+'5C1C_Intl High'!AO28)</f>
        <v>0</v>
      </c>
      <c r="I28" s="598">
        <f>-('5C1D_NOMMA'!AL28+'5C1D_NOMMA'!AO28)</f>
        <v>0</v>
      </c>
      <c r="J28" s="598">
        <f>-('5C1E_LFNO'!AL28+'5C1E_LFNO'!AO28)</f>
        <v>0</v>
      </c>
      <c r="K28" s="598">
        <f>-('5C1F_L.C. Charter'!AL28+'5C1F_L.C. Charter'!AO28)</f>
        <v>0</v>
      </c>
      <c r="L28" s="598">
        <f>-('5C1G_JS Clark'!AL28+'5C1G_JS Clark'!AO28)</f>
        <v>0</v>
      </c>
      <c r="M28" s="598">
        <f>-('5C1H_Southwest'!AL28+'5C1H_Southwest'!AO28)</f>
        <v>0</v>
      </c>
      <c r="N28" s="598">
        <f>-('5C1I_LA Key'!AL28+'5C1I_LA Key'!AO28)</f>
        <v>0</v>
      </c>
      <c r="O28" s="598">
        <f>-('5C1J_Jeff Chamber'!AL28+'5C1J_Jeff Chamber'!AO28)</f>
        <v>0</v>
      </c>
      <c r="P28" s="598">
        <f>-('5C1M_GEO Mid'!AL28+'5C1M_GEO Mid'!AO28)</f>
        <v>0</v>
      </c>
      <c r="Q28" s="598">
        <f>-('5C1N_Delta'!AL28+'5C1N_Delta'!AO28)</f>
        <v>0</v>
      </c>
      <c r="R28" s="598">
        <f>-('5C1O_Impact'!AL28+'5C1O_Impact'!AO28)</f>
        <v>0</v>
      </c>
      <c r="S28" s="598">
        <f>-('5C1P_Vision'!AL28+'5C1P_Vision'!AO28)</f>
        <v>0</v>
      </c>
      <c r="T28" s="598">
        <f>-('5C1Q_Advantage'!AL28+'5C1Q_Advantage'!AO28)</f>
        <v>0</v>
      </c>
      <c r="U28" s="598">
        <f>-('5C1R_Iberville'!AL28+'5C1R_Iberville'!AO28)</f>
        <v>0</v>
      </c>
      <c r="V28" s="598">
        <f>-('5C1S_LC Col Prep'!AL28+'5C1S_LC Col Prep'!AO28)</f>
        <v>0</v>
      </c>
      <c r="W28" s="598">
        <f>-('5C1T_Northeast'!AL28+'5C1T_Northeast'!AO28)</f>
        <v>0</v>
      </c>
      <c r="X28" s="598">
        <f>-('5C1U_Acadiana Ren'!AL28+'5C1U_Acadiana Ren'!AO28)</f>
        <v>0</v>
      </c>
      <c r="Y28" s="598">
        <f>-('5C1V_Laf Ren'!AL28+'5C1V_Laf Ren'!AO28)</f>
        <v>0</v>
      </c>
      <c r="Z28" s="598">
        <f>-('5C1W_Willow'!AL28+'5C1W_Willow'!AO28)</f>
        <v>0</v>
      </c>
      <c r="AA28" s="598">
        <f>-('5C1X_Tangi'!AL28+'5C1X_Tangi'!AO28)</f>
        <v>0</v>
      </c>
      <c r="AB28" s="598">
        <f>-('5C1Y_GEO'!AL28+'5C1Y_GEO'!AO28)</f>
        <v>0</v>
      </c>
      <c r="AC28" s="598">
        <f>-('5C1Z_Lincoln Prep'!AL28+'5C1Z_Lincoln Prep'!AO28)</f>
        <v>0</v>
      </c>
      <c r="AD28" s="598">
        <f>-('5C1AA_Laurel'!$AL28+'5C1AA_Laurel'!$AO28)</f>
        <v>0</v>
      </c>
      <c r="AE28" s="598">
        <f>-('5C1AB_Apex'!$AL28+'5C1AB_Apex'!$AO28)</f>
        <v>0</v>
      </c>
      <c r="AF28" s="598">
        <f>-('5C1AC_Smothers'!$AL28+'5C1AC_Smothers'!$AO28)</f>
        <v>0</v>
      </c>
      <c r="AG28" s="598">
        <f>-('5C1AD_Greater'!$AL28+'5C1AD_Greater'!$AO28)</f>
        <v>0</v>
      </c>
      <c r="AH28" s="598">
        <f>-('5C1AE_Noble Minds'!$AL28+'5C1AE_Noble Minds'!$AO28)</f>
        <v>0</v>
      </c>
      <c r="AI28" s="598">
        <f>-('5C1AF_JCFA-Laf'!$AL28+'5C1AF_JCFA-Laf'!$AO28)</f>
        <v>0</v>
      </c>
      <c r="AJ28" s="598">
        <f>-('5C1AG_Collegiate'!$AL28+'5C1AG_Collegiate'!$AO28)</f>
        <v>0</v>
      </c>
      <c r="AK28" s="598">
        <f>-('5C1AH_BRUP'!$AL28+'5C1AH_BRUP'!$AO28)</f>
        <v>0</v>
      </c>
      <c r="AL28" s="598">
        <f>-('5C1AI_Harmony'!$AL28+'5C1AI_Harmony'!$AO28)</f>
        <v>0</v>
      </c>
      <c r="AM28" s="598">
        <f>-('5C1AJ_Athlos'!$AL28+'5C1AJ_Athlos'!$AO28)</f>
        <v>0</v>
      </c>
      <c r="AN28" s="598">
        <f>-('5C2_LAVCA'!AM28+'5C2_LAVCA'!AP28)</f>
        <v>-8019</v>
      </c>
      <c r="AO28" s="598">
        <f>-('5C3_UnvView'!AM28+'5C3_UnvView'!AP28)</f>
        <v>-19246</v>
      </c>
      <c r="AP28" s="599">
        <f t="shared" si="1"/>
        <v>-27265</v>
      </c>
      <c r="AQ28" s="600">
        <f t="shared" si="2"/>
        <v>21787797</v>
      </c>
    </row>
    <row r="29" spans="1:43" ht="15.6" customHeight="1" x14ac:dyDescent="0.2">
      <c r="A29" s="596">
        <v>23</v>
      </c>
      <c r="B29" s="597" t="s">
        <v>28</v>
      </c>
      <c r="C29" s="598">
        <f>'2_State Distrib and Adjs'!BG29</f>
        <v>77744382</v>
      </c>
      <c r="D29" s="598">
        <f>-'5A3_OJJ'!P29</f>
        <v>-6894</v>
      </c>
      <c r="E29" s="598"/>
      <c r="F29" s="598">
        <f>-('5C1A_Madison'!AL29+'5C1A_Madison'!AO29)</f>
        <v>0</v>
      </c>
      <c r="G29" s="598">
        <f>-('5C1B_DArbonne'!AL29+'5C1B_DArbonne'!AO29)</f>
        <v>0</v>
      </c>
      <c r="H29" s="598">
        <f>-('5C1C_Intl High'!AL29+'5C1C_Intl High'!AO29)</f>
        <v>-3371</v>
      </c>
      <c r="I29" s="598">
        <f>-('5C1D_NOMMA'!AL29+'5C1D_NOMMA'!AO29)</f>
        <v>0</v>
      </c>
      <c r="J29" s="598">
        <f>-('5C1E_LFNO'!AL29+'5C1E_LFNO'!AO29)</f>
        <v>0</v>
      </c>
      <c r="K29" s="598">
        <f>-('5C1F_L.C. Charter'!AL29+'5C1F_L.C. Charter'!AO29)</f>
        <v>0</v>
      </c>
      <c r="L29" s="598">
        <f>-('5C1G_JS Clark'!AL29+'5C1G_JS Clark'!AO29)</f>
        <v>0</v>
      </c>
      <c r="M29" s="598">
        <f>-('5C1H_Southwest'!AL29+'5C1H_Southwest'!AO29)</f>
        <v>0</v>
      </c>
      <c r="N29" s="598">
        <f>-('5C1I_LA Key'!AL29+'5C1I_LA Key'!AO29)</f>
        <v>0</v>
      </c>
      <c r="O29" s="598">
        <f>-('5C1J_Jeff Chamber'!AL29+'5C1J_Jeff Chamber'!AO29)</f>
        <v>-3371</v>
      </c>
      <c r="P29" s="598">
        <f>-('5C1M_GEO Mid'!AL29+'5C1M_GEO Mid'!AO29)</f>
        <v>0</v>
      </c>
      <c r="Q29" s="598">
        <f>-('5C1N_Delta'!AL29+'5C1N_Delta'!AO29)</f>
        <v>-3371</v>
      </c>
      <c r="R29" s="598">
        <f>-('5C1O_Impact'!AL29+'5C1O_Impact'!AO29)</f>
        <v>0</v>
      </c>
      <c r="S29" s="598">
        <f>-('5C1P_Vision'!AL29+'5C1P_Vision'!AO29)</f>
        <v>0</v>
      </c>
      <c r="T29" s="598">
        <f>-('5C1Q_Advantage'!AL29+'5C1Q_Advantage'!AO29)</f>
        <v>-3371</v>
      </c>
      <c r="U29" s="598">
        <f>-('5C1R_Iberville'!AL29+'5C1R_Iberville'!AO29)</f>
        <v>0</v>
      </c>
      <c r="V29" s="598">
        <f>-('5C1S_LC Col Prep'!AL29+'5C1S_LC Col Prep'!AO29)</f>
        <v>0</v>
      </c>
      <c r="W29" s="598">
        <f>-('5C1T_Northeast'!AL29+'5C1T_Northeast'!AO29)</f>
        <v>0</v>
      </c>
      <c r="X29" s="598">
        <f>-('5C1U_Acadiana Ren'!AL29+'5C1U_Acadiana Ren'!AO29)</f>
        <v>-242712</v>
      </c>
      <c r="Y29" s="598">
        <f>-('5C1V_Laf Ren'!AL29+'5C1V_Laf Ren'!AO29)</f>
        <v>-6742</v>
      </c>
      <c r="Z29" s="598">
        <f>-('5C1W_Willow'!AL29+'5C1W_Willow'!AO29)</f>
        <v>-10113</v>
      </c>
      <c r="AA29" s="598">
        <f>-('5C1X_Tangi'!AL29+'5C1X_Tangi'!AO29)</f>
        <v>0</v>
      </c>
      <c r="AB29" s="598">
        <f>-('5C1Y_GEO'!AL29+'5C1Y_GEO'!AO29)</f>
        <v>0</v>
      </c>
      <c r="AC29" s="598">
        <f>-('5C1Z_Lincoln Prep'!AL29+'5C1Z_Lincoln Prep'!AO29)</f>
        <v>0</v>
      </c>
      <c r="AD29" s="598">
        <f>-('5C1AA_Laurel'!$AL29+'5C1AA_Laurel'!$AO29)</f>
        <v>0</v>
      </c>
      <c r="AE29" s="598">
        <f>-('5C1AB_Apex'!$AL29+'5C1AB_Apex'!$AO29)</f>
        <v>0</v>
      </c>
      <c r="AF29" s="598">
        <f>-('5C1AC_Smothers'!$AL29+'5C1AC_Smothers'!$AO29)</f>
        <v>0</v>
      </c>
      <c r="AG29" s="598">
        <f>-('5C1AD_Greater'!$AL29+'5C1AD_Greater'!$AO29)</f>
        <v>0</v>
      </c>
      <c r="AH29" s="598">
        <f>-('5C1AE_Noble Minds'!$AL29+'5C1AE_Noble Minds'!$AO29)</f>
        <v>0</v>
      </c>
      <c r="AI29" s="598">
        <f>-('5C1AF_JCFA-Laf'!$AL29+'5C1AF_JCFA-Laf'!$AO29)</f>
        <v>-3371</v>
      </c>
      <c r="AJ29" s="598">
        <f>-('5C1AG_Collegiate'!$AL29+'5C1AG_Collegiate'!$AO29)</f>
        <v>0</v>
      </c>
      <c r="AK29" s="598">
        <f>-('5C1AH_BRUP'!$AL29+'5C1AH_BRUP'!$AO29)</f>
        <v>0</v>
      </c>
      <c r="AL29" s="598">
        <f>-('5C1AI_Harmony'!$AL29+'5C1AI_Harmony'!$AO29)</f>
        <v>0</v>
      </c>
      <c r="AM29" s="598">
        <f>-('5C1AJ_Athlos'!$AL29+'5C1AJ_Athlos'!$AO29)</f>
        <v>0</v>
      </c>
      <c r="AN29" s="598">
        <f>-('5C2_LAVCA'!AM29+'5C2_LAVCA'!AP29)</f>
        <v>-39441</v>
      </c>
      <c r="AO29" s="598">
        <f>-('5C3_UnvView'!AM29+'5C3_UnvView'!AP29)</f>
        <v>-94051</v>
      </c>
      <c r="AP29" s="599">
        <f t="shared" si="1"/>
        <v>-416808</v>
      </c>
      <c r="AQ29" s="600">
        <f t="shared" si="2"/>
        <v>77327574</v>
      </c>
    </row>
    <row r="30" spans="1:43" ht="15.6" customHeight="1" x14ac:dyDescent="0.2">
      <c r="A30" s="596">
        <v>24</v>
      </c>
      <c r="B30" s="597" t="s">
        <v>29</v>
      </c>
      <c r="C30" s="598">
        <f>'2_State Distrib and Adjs'!BG30</f>
        <v>13026954</v>
      </c>
      <c r="D30" s="598">
        <f>-'5A3_OJJ'!P30</f>
        <v>-18711</v>
      </c>
      <c r="E30" s="598"/>
      <c r="F30" s="598">
        <f>-('5C1A_Madison'!AL30+'5C1A_Madison'!AO30)</f>
        <v>-23300</v>
      </c>
      <c r="G30" s="598">
        <f>-('5C1B_DArbonne'!AL30+'5C1B_DArbonne'!AO30)</f>
        <v>0</v>
      </c>
      <c r="H30" s="598">
        <f>-('5C1C_Intl High'!AL30+'5C1C_Intl High'!AO30)</f>
        <v>0</v>
      </c>
      <c r="I30" s="598">
        <f>-('5C1D_NOMMA'!AL30+'5C1D_NOMMA'!AO30)</f>
        <v>0</v>
      </c>
      <c r="J30" s="598">
        <f>-('5C1E_LFNO'!AL30+'5C1E_LFNO'!AO30)</f>
        <v>0</v>
      </c>
      <c r="K30" s="598">
        <f>-('5C1F_L.C. Charter'!AL30+'5C1F_L.C. Charter'!AO30)</f>
        <v>0</v>
      </c>
      <c r="L30" s="598">
        <f>-('5C1G_JS Clark'!AL30+'5C1G_JS Clark'!AO30)</f>
        <v>0</v>
      </c>
      <c r="M30" s="598">
        <f>-('5C1H_Southwest'!AL30+'5C1H_Southwest'!AO30)</f>
        <v>0</v>
      </c>
      <c r="N30" s="598">
        <f>-('5C1I_LA Key'!AL30+'5C1I_LA Key'!AO30)</f>
        <v>-174750</v>
      </c>
      <c r="O30" s="598">
        <f>-('5C1J_Jeff Chamber'!AL30+'5C1J_Jeff Chamber'!AO30)</f>
        <v>0</v>
      </c>
      <c r="P30" s="598">
        <f>-('5C1M_GEO Mid'!AL30+'5C1M_GEO Mid'!AO30)</f>
        <v>0</v>
      </c>
      <c r="Q30" s="598">
        <f>-('5C1N_Delta'!AL30+'5C1N_Delta'!AO30)</f>
        <v>0</v>
      </c>
      <c r="R30" s="598">
        <f>-('5C1O_Impact'!AL30+'5C1O_Impact'!AO30)</f>
        <v>0</v>
      </c>
      <c r="S30" s="598">
        <f>-('5C1P_Vision'!AL30+'5C1P_Vision'!AO30)</f>
        <v>0</v>
      </c>
      <c r="T30" s="598">
        <f>-('5C1Q_Advantage'!AL30+'5C1Q_Advantage'!AO30)</f>
        <v>-11650</v>
      </c>
      <c r="U30" s="598">
        <f>-('5C1R_Iberville'!AL30+'5C1R_Iberville'!AO30)</f>
        <v>-1720914</v>
      </c>
      <c r="V30" s="598">
        <f>-('5C1S_LC Col Prep'!AL30+'5C1S_LC Col Prep'!AO30)</f>
        <v>0</v>
      </c>
      <c r="W30" s="598">
        <f>-('5C1T_Northeast'!AL30+'5C1T_Northeast'!AO30)</f>
        <v>0</v>
      </c>
      <c r="X30" s="598">
        <f>-('5C1U_Acadiana Ren'!AL30+'5C1U_Acadiana Ren'!AO30)</f>
        <v>0</v>
      </c>
      <c r="Y30" s="598">
        <f>-('5C1V_Laf Ren'!AL30+'5C1V_Laf Ren'!AO30)</f>
        <v>0</v>
      </c>
      <c r="Z30" s="598">
        <f>-('5C1W_Willow'!AL30+'5C1W_Willow'!AO30)</f>
        <v>0</v>
      </c>
      <c r="AA30" s="598">
        <f>-('5C1X_Tangi'!AL30+'5C1X_Tangi'!AO30)</f>
        <v>0</v>
      </c>
      <c r="AB30" s="598">
        <f>-('5C1Y_GEO'!AL30+'5C1Y_GEO'!AO30)</f>
        <v>0</v>
      </c>
      <c r="AC30" s="598">
        <f>-('5C1Z_Lincoln Prep'!AL30+'5C1Z_Lincoln Prep'!AO30)</f>
        <v>0</v>
      </c>
      <c r="AD30" s="598">
        <f>-('5C1AA_Laurel'!$AL30+'5C1AA_Laurel'!$AO30)</f>
        <v>0</v>
      </c>
      <c r="AE30" s="598">
        <f>-('5C1AB_Apex'!$AL30+'5C1AB_Apex'!$AO30)</f>
        <v>0</v>
      </c>
      <c r="AF30" s="598">
        <f>-('5C1AC_Smothers'!$AL30+'5C1AC_Smothers'!$AO30)</f>
        <v>0</v>
      </c>
      <c r="AG30" s="598">
        <f>-('5C1AD_Greater'!$AL30+'5C1AD_Greater'!$AO30)</f>
        <v>0</v>
      </c>
      <c r="AH30" s="598">
        <f>-('5C1AE_Noble Minds'!$AL30+'5C1AE_Noble Minds'!$AO30)</f>
        <v>0</v>
      </c>
      <c r="AI30" s="598">
        <f>-('5C1AF_JCFA-Laf'!$AL30+'5C1AF_JCFA-Laf'!$AO30)</f>
        <v>0</v>
      </c>
      <c r="AJ30" s="598">
        <f>-('5C1AG_Collegiate'!$AL30+'5C1AG_Collegiate'!$AO30)</f>
        <v>0</v>
      </c>
      <c r="AK30" s="598">
        <f>-('5C1AH_BRUP'!$AL30+'5C1AH_BRUP'!$AO30)</f>
        <v>0</v>
      </c>
      <c r="AL30" s="598">
        <f>-('5C1AI_Harmony'!$AL30+'5C1AI_Harmony'!$AO30)</f>
        <v>0</v>
      </c>
      <c r="AM30" s="598">
        <f>-('5C1AJ_Athlos'!$AL30+'5C1AJ_Athlos'!$AO30)</f>
        <v>0</v>
      </c>
      <c r="AN30" s="598">
        <f>-('5C2_LAVCA'!AM30+'5C2_LAVCA'!AP30)</f>
        <v>-104850</v>
      </c>
      <c r="AO30" s="598">
        <f>-('5C3_UnvView'!AM30+'5C3_UnvView'!AP30)</f>
        <v>-94365</v>
      </c>
      <c r="AP30" s="599">
        <f t="shared" si="1"/>
        <v>-2148540</v>
      </c>
      <c r="AQ30" s="600">
        <f t="shared" si="2"/>
        <v>10878414</v>
      </c>
    </row>
    <row r="31" spans="1:43" ht="15.6" customHeight="1" x14ac:dyDescent="0.2">
      <c r="A31" s="601">
        <v>25</v>
      </c>
      <c r="B31" s="602" t="s">
        <v>30</v>
      </c>
      <c r="C31" s="603">
        <f>'2_State Distrib and Adjs'!BG31</f>
        <v>11769758</v>
      </c>
      <c r="D31" s="603">
        <f>-'5A3_OJJ'!P31</f>
        <v>-2205</v>
      </c>
      <c r="E31" s="603"/>
      <c r="F31" s="603">
        <f>-('5C1A_Madison'!AL31+'5C1A_Madison'!AO31)</f>
        <v>0</v>
      </c>
      <c r="G31" s="603">
        <f>-('5C1B_DArbonne'!AL31+'5C1B_DArbonne'!AO31)</f>
        <v>0</v>
      </c>
      <c r="H31" s="603">
        <f>-('5C1C_Intl High'!AL31+'5C1C_Intl High'!AO31)</f>
        <v>0</v>
      </c>
      <c r="I31" s="603">
        <f>-('5C1D_NOMMA'!AL31+'5C1D_NOMMA'!AO31)</f>
        <v>0</v>
      </c>
      <c r="J31" s="603">
        <f>-('5C1E_LFNO'!AL31+'5C1E_LFNO'!AO31)</f>
        <v>0</v>
      </c>
      <c r="K31" s="603">
        <f>-('5C1F_L.C. Charter'!AL31+'5C1F_L.C. Charter'!AO31)</f>
        <v>0</v>
      </c>
      <c r="L31" s="603">
        <f>-('5C1G_JS Clark'!AL31+'5C1G_JS Clark'!AO31)</f>
        <v>0</v>
      </c>
      <c r="M31" s="603">
        <f>-('5C1H_Southwest'!AL31+'5C1H_Southwest'!AO31)</f>
        <v>0</v>
      </c>
      <c r="N31" s="603">
        <f>-('5C1I_LA Key'!AL31+'5C1I_LA Key'!AO31)</f>
        <v>0</v>
      </c>
      <c r="O31" s="603">
        <f>-('5C1J_Jeff Chamber'!AL31+'5C1J_Jeff Chamber'!AO31)</f>
        <v>0</v>
      </c>
      <c r="P31" s="603">
        <f>-('5C1M_GEO Mid'!AL31+'5C1M_GEO Mid'!AO31)</f>
        <v>0</v>
      </c>
      <c r="Q31" s="603">
        <f>-('5C1N_Delta'!AL31+'5C1N_Delta'!AO31)</f>
        <v>0</v>
      </c>
      <c r="R31" s="603">
        <f>-('5C1O_Impact'!AL31+'5C1O_Impact'!AO31)</f>
        <v>0</v>
      </c>
      <c r="S31" s="603">
        <f>-('5C1P_Vision'!AL31+'5C1P_Vision'!AO31)</f>
        <v>0</v>
      </c>
      <c r="T31" s="603">
        <f>-('5C1Q_Advantage'!AL31+'5C1Q_Advantage'!AO31)</f>
        <v>0</v>
      </c>
      <c r="U31" s="603">
        <f>-('5C1R_Iberville'!AL31+'5C1R_Iberville'!AO31)</f>
        <v>0</v>
      </c>
      <c r="V31" s="603">
        <f>-('5C1S_LC Col Prep'!AL31+'5C1S_LC Col Prep'!AO31)</f>
        <v>0</v>
      </c>
      <c r="W31" s="603">
        <f>-('5C1T_Northeast'!AL31+'5C1T_Northeast'!AO31)</f>
        <v>0</v>
      </c>
      <c r="X31" s="603">
        <f>-('5C1U_Acadiana Ren'!AL31+'5C1U_Acadiana Ren'!AO31)</f>
        <v>0</v>
      </c>
      <c r="Y31" s="603">
        <f>-('5C1V_Laf Ren'!AL31+'5C1V_Laf Ren'!AO31)</f>
        <v>0</v>
      </c>
      <c r="Z31" s="603">
        <f>-('5C1W_Willow'!AL31+'5C1W_Willow'!AO31)</f>
        <v>0</v>
      </c>
      <c r="AA31" s="603">
        <f>-('5C1X_Tangi'!AL31+'5C1X_Tangi'!AO31)</f>
        <v>0</v>
      </c>
      <c r="AB31" s="603">
        <f>-('5C1Y_GEO'!AL31+'5C1Y_GEO'!AO31)</f>
        <v>0</v>
      </c>
      <c r="AC31" s="603">
        <f>-('5C1Z_Lincoln Prep'!AL31+'5C1Z_Lincoln Prep'!AO31)</f>
        <v>-70095</v>
      </c>
      <c r="AD31" s="603">
        <f>-('5C1AA_Laurel'!$AL31+'5C1AA_Laurel'!$AO31)</f>
        <v>0</v>
      </c>
      <c r="AE31" s="603">
        <f>-('5C1AB_Apex'!$AL31+'5C1AB_Apex'!$AO31)</f>
        <v>0</v>
      </c>
      <c r="AF31" s="603">
        <f>-('5C1AC_Smothers'!$AL31+'5C1AC_Smothers'!$AO31)</f>
        <v>0</v>
      </c>
      <c r="AG31" s="603">
        <f>-('5C1AD_Greater'!$AL31+'5C1AD_Greater'!$AO31)</f>
        <v>0</v>
      </c>
      <c r="AH31" s="603">
        <f>-('5C1AE_Noble Minds'!$AL31+'5C1AE_Noble Minds'!$AO31)</f>
        <v>0</v>
      </c>
      <c r="AI31" s="603">
        <f>-('5C1AF_JCFA-Laf'!$AL31+'5C1AF_JCFA-Laf'!$AO31)</f>
        <v>0</v>
      </c>
      <c r="AJ31" s="603">
        <f>-('5C1AG_Collegiate'!$AL31+'5C1AG_Collegiate'!$AO31)</f>
        <v>0</v>
      </c>
      <c r="AK31" s="603">
        <f>-('5C1AH_BRUP'!$AL31+'5C1AH_BRUP'!$AO31)</f>
        <v>0</v>
      </c>
      <c r="AL31" s="1008">
        <f>-('5C1AI_Harmony'!$AL31+'5C1AI_Harmony'!$AO31)</f>
        <v>0</v>
      </c>
      <c r="AM31" s="1008">
        <f>-('5C1AJ_Athlos'!$AL31+'5C1AJ_Athlos'!$AO31)</f>
        <v>0</v>
      </c>
      <c r="AN31" s="603">
        <f>-('5C2_LAVCA'!AM31+'5C2_LAVCA'!AP31)</f>
        <v>-37851</v>
      </c>
      <c r="AO31" s="603">
        <f>-('5C3_UnvView'!AM31+'5C3_UnvView'!AP31)</f>
        <v>-16823</v>
      </c>
      <c r="AP31" s="604">
        <f t="shared" si="1"/>
        <v>-126974</v>
      </c>
      <c r="AQ31" s="605">
        <f t="shared" si="2"/>
        <v>11642784</v>
      </c>
    </row>
    <row r="32" spans="1:43" ht="15.6" customHeight="1" x14ac:dyDescent="0.2">
      <c r="A32" s="590">
        <v>26</v>
      </c>
      <c r="B32" s="591" t="s">
        <v>31</v>
      </c>
      <c r="C32" s="592">
        <f>'2_State Distrib and Adjs'!BG32</f>
        <v>222725303</v>
      </c>
      <c r="D32" s="592">
        <f>-'5A3_OJJ'!P32</f>
        <v>-70192</v>
      </c>
      <c r="E32" s="592"/>
      <c r="F32" s="592">
        <f>-('5C1A_Madison'!AL32+'5C1A_Madison'!AO32)</f>
        <v>0</v>
      </c>
      <c r="G32" s="592">
        <f>-('5C1B_DArbonne'!AL32+'5C1B_DArbonne'!AO32)</f>
        <v>0</v>
      </c>
      <c r="H32" s="592">
        <f>-('5C1C_Intl High'!AL32+'5C1C_Intl High'!AO32)</f>
        <v>-318240</v>
      </c>
      <c r="I32" s="592">
        <f>-('5C1D_NOMMA'!AL32+'5C1D_NOMMA'!AO32)</f>
        <v>-2527296</v>
      </c>
      <c r="J32" s="592">
        <f>-('5C1E_LFNO'!AL32+'5C1E_LFNO'!AO32)</f>
        <v>-1034280</v>
      </c>
      <c r="K32" s="592">
        <f>-('5C1F_L.C. Charter'!AL32+'5C1F_L.C. Charter'!AO32)</f>
        <v>0</v>
      </c>
      <c r="L32" s="592">
        <f>-('5C1G_JS Clark'!AL32+'5C1G_JS Clark'!AO32)</f>
        <v>0</v>
      </c>
      <c r="M32" s="592">
        <f>-('5C1H_Southwest'!AL32+'5C1H_Southwest'!AO32)</f>
        <v>0</v>
      </c>
      <c r="N32" s="592">
        <f>-('5C1I_LA Key'!AL32+'5C1I_LA Key'!AO32)</f>
        <v>0</v>
      </c>
      <c r="O32" s="592">
        <f>-('5C1J_Jeff Chamber'!AL32+'5C1J_Jeff Chamber'!AO32)</f>
        <v>-1021514</v>
      </c>
      <c r="P32" s="592">
        <f>-('5C1M_GEO Mid'!AL32+'5C1M_GEO Mid'!AO32)</f>
        <v>0</v>
      </c>
      <c r="Q32" s="592">
        <f>-('5C1N_Delta'!AL32+'5C1N_Delta'!AO32)</f>
        <v>0</v>
      </c>
      <c r="R32" s="592">
        <f>-('5C1O_Impact'!AL32+'5C1O_Impact'!AO32)</f>
        <v>0</v>
      </c>
      <c r="S32" s="592">
        <f>-('5C1P_Vision'!AL32+'5C1P_Vision'!AO32)</f>
        <v>0</v>
      </c>
      <c r="T32" s="592">
        <f>-('5C1Q_Advantage'!AL32+'5C1Q_Advantage'!AO32)</f>
        <v>0</v>
      </c>
      <c r="U32" s="592">
        <f>-('5C1R_Iberville'!AL32+'5C1R_Iberville'!AO32)</f>
        <v>0</v>
      </c>
      <c r="V32" s="592">
        <f>-('5C1S_LC Col Prep'!AL32+'5C1S_LC Col Prep'!AO32)</f>
        <v>0</v>
      </c>
      <c r="W32" s="592">
        <f>-('5C1T_Northeast'!AL32+'5C1T_Northeast'!AO32)</f>
        <v>0</v>
      </c>
      <c r="X32" s="592">
        <f>-('5C1U_Acadiana Ren'!AL32+'5C1U_Acadiana Ren'!AO32)</f>
        <v>0</v>
      </c>
      <c r="Y32" s="592">
        <f>-('5C1V_Laf Ren'!AL32+'5C1V_Laf Ren'!AO32)</f>
        <v>0</v>
      </c>
      <c r="Z32" s="592">
        <f>-('5C1W_Willow'!AL32+'5C1W_Willow'!AO32)</f>
        <v>0</v>
      </c>
      <c r="AA32" s="592">
        <f>-('5C1X_Tangi'!AL32+'5C1X_Tangi'!AO32)</f>
        <v>0</v>
      </c>
      <c r="AB32" s="592">
        <f>-('5C1Y_GEO'!AL32+'5C1Y_GEO'!AO32)</f>
        <v>0</v>
      </c>
      <c r="AC32" s="593">
        <f>-('5C1Z_Lincoln Prep'!AL32+'5C1Z_Lincoln Prep'!AO32)</f>
        <v>0</v>
      </c>
      <c r="AD32" s="593">
        <f>-('5C1AA_Laurel'!$AL32+'5C1AA_Laurel'!$AO32)</f>
        <v>0</v>
      </c>
      <c r="AE32" s="593">
        <f>-('5C1AB_Apex'!$AL32+'5C1AB_Apex'!$AO32)</f>
        <v>0</v>
      </c>
      <c r="AF32" s="593">
        <f>-('5C1AC_Smothers'!$AL32+'5C1AC_Smothers'!$AO32)</f>
        <v>-1726271</v>
      </c>
      <c r="AG32" s="593">
        <f>-('5C1AD_Greater'!$AL32+'5C1AD_Greater'!$AO32)</f>
        <v>0</v>
      </c>
      <c r="AH32" s="593">
        <f>-('5C1AE_Noble Minds'!$AL32+'5C1AE_Noble Minds'!$AO32)</f>
        <v>-26520</v>
      </c>
      <c r="AI32" s="593">
        <f>-('5C1AF_JCFA-Laf'!$AL32+'5C1AF_JCFA-Laf'!$AO32)</f>
        <v>0</v>
      </c>
      <c r="AJ32" s="593">
        <f>-('5C1AG_Collegiate'!$AL32+'5C1AG_Collegiate'!$AO32)</f>
        <v>0</v>
      </c>
      <c r="AK32" s="593">
        <f>-('5C1AH_BRUP'!$AL32+'5C1AH_BRUP'!$AO32)</f>
        <v>0</v>
      </c>
      <c r="AL32" s="1007">
        <f>-('5C1AI_Harmony'!$AL32+'5C1AI_Harmony'!$AO32)</f>
        <v>-15912</v>
      </c>
      <c r="AM32" s="1007">
        <f>-('5C1AJ_Athlos'!$AL32+'5C1AJ_Athlos'!$AO32)</f>
        <v>-4057560</v>
      </c>
      <c r="AN32" s="592">
        <f>-('5C2_LAVCA'!AM32+'5C2_LAVCA'!AP32)</f>
        <v>-909426</v>
      </c>
      <c r="AO32" s="592">
        <f>-('5C3_UnvView'!AM32+'5C3_UnvView'!AP32)</f>
        <v>-775655</v>
      </c>
      <c r="AP32" s="594">
        <f t="shared" si="1"/>
        <v>-12482866</v>
      </c>
      <c r="AQ32" s="595">
        <f t="shared" si="2"/>
        <v>210242437</v>
      </c>
    </row>
    <row r="33" spans="1:43" ht="15.6" customHeight="1" x14ac:dyDescent="0.2">
      <c r="A33" s="596">
        <v>27</v>
      </c>
      <c r="B33" s="597" t="s">
        <v>32</v>
      </c>
      <c r="C33" s="598">
        <f>'2_State Distrib and Adjs'!BG33</f>
        <v>37650354</v>
      </c>
      <c r="D33" s="598">
        <f>-'5A3_OJJ'!P33</f>
        <v>-3564</v>
      </c>
      <c r="E33" s="598"/>
      <c r="F33" s="598">
        <f>-('5C1A_Madison'!AL33+'5C1A_Madison'!AO33)</f>
        <v>0</v>
      </c>
      <c r="G33" s="598">
        <f>-('5C1B_DArbonne'!AL33+'5C1B_DArbonne'!AO33)</f>
        <v>0</v>
      </c>
      <c r="H33" s="598">
        <f>-('5C1C_Intl High'!AL33+'5C1C_Intl High'!AO33)</f>
        <v>0</v>
      </c>
      <c r="I33" s="598">
        <f>-('5C1D_NOMMA'!AL33+'5C1D_NOMMA'!AO33)</f>
        <v>0</v>
      </c>
      <c r="J33" s="598">
        <f>-('5C1E_LFNO'!AL33+'5C1E_LFNO'!AO33)</f>
        <v>0</v>
      </c>
      <c r="K33" s="598">
        <f>-('5C1F_L.C. Charter'!AL33+'5C1F_L.C. Charter'!AO33)</f>
        <v>-10236</v>
      </c>
      <c r="L33" s="598">
        <f>-('5C1G_JS Clark'!AL33+'5C1G_JS Clark'!AO33)</f>
        <v>0</v>
      </c>
      <c r="M33" s="598">
        <f>-('5C1H_Southwest'!AL33+'5C1H_Southwest'!AO33)</f>
        <v>0</v>
      </c>
      <c r="N33" s="598">
        <f>-('5C1I_LA Key'!AL33+'5C1I_LA Key'!AO33)</f>
        <v>0</v>
      </c>
      <c r="O33" s="598">
        <f>-('5C1J_Jeff Chamber'!AL33+'5C1J_Jeff Chamber'!AO33)</f>
        <v>0</v>
      </c>
      <c r="P33" s="598">
        <f>-('5C1M_GEO Mid'!AL33+'5C1M_GEO Mid'!AO33)</f>
        <v>0</v>
      </c>
      <c r="Q33" s="598">
        <f>-('5C1N_Delta'!AL33+'5C1N_Delta'!AO33)</f>
        <v>0</v>
      </c>
      <c r="R33" s="598">
        <f>-('5C1O_Impact'!AL33+'5C1O_Impact'!AO33)</f>
        <v>0</v>
      </c>
      <c r="S33" s="598">
        <f>-('5C1P_Vision'!AL33+'5C1P_Vision'!AO33)</f>
        <v>0</v>
      </c>
      <c r="T33" s="598">
        <f>-('5C1Q_Advantage'!AL33+'5C1Q_Advantage'!AO33)</f>
        <v>0</v>
      </c>
      <c r="U33" s="598">
        <f>-('5C1R_Iberville'!AL33+'5C1R_Iberville'!AO33)</f>
        <v>0</v>
      </c>
      <c r="V33" s="598">
        <f>-('5C1S_LC Col Prep'!AL33+'5C1S_LC Col Prep'!AO33)</f>
        <v>-3412</v>
      </c>
      <c r="W33" s="598">
        <f>-('5C1T_Northeast'!AL33+'5C1T_Northeast'!AO33)</f>
        <v>0</v>
      </c>
      <c r="X33" s="598">
        <f>-('5C1U_Acadiana Ren'!AL33+'5C1U_Acadiana Ren'!AO33)</f>
        <v>0</v>
      </c>
      <c r="Y33" s="598">
        <f>-('5C1V_Laf Ren'!AL33+'5C1V_Laf Ren'!AO33)</f>
        <v>0</v>
      </c>
      <c r="Z33" s="598">
        <f>-('5C1W_Willow'!AL33+'5C1W_Willow'!AO33)</f>
        <v>0</v>
      </c>
      <c r="AA33" s="598">
        <f>-('5C1X_Tangi'!AL33+'5C1X_Tangi'!AO33)</f>
        <v>0</v>
      </c>
      <c r="AB33" s="598">
        <f>-('5C1Y_GEO'!AL33+'5C1Y_GEO'!AO33)</f>
        <v>0</v>
      </c>
      <c r="AC33" s="598">
        <f>-('5C1Z_Lincoln Prep'!AL33+'5C1Z_Lincoln Prep'!AO33)</f>
        <v>0</v>
      </c>
      <c r="AD33" s="598">
        <f>-('5C1AA_Laurel'!$AL33+'5C1AA_Laurel'!$AO33)</f>
        <v>0</v>
      </c>
      <c r="AE33" s="598">
        <f>-('5C1AB_Apex'!$AL33+'5C1AB_Apex'!$AO33)</f>
        <v>0</v>
      </c>
      <c r="AF33" s="598">
        <f>-('5C1AC_Smothers'!$AL33+'5C1AC_Smothers'!$AO33)</f>
        <v>0</v>
      </c>
      <c r="AG33" s="598">
        <f>-('5C1AD_Greater'!$AL33+'5C1AD_Greater'!$AO33)</f>
        <v>0</v>
      </c>
      <c r="AH33" s="598">
        <f>-('5C1AE_Noble Minds'!$AL33+'5C1AE_Noble Minds'!$AO33)</f>
        <v>0</v>
      </c>
      <c r="AI33" s="598">
        <f>-('5C1AF_JCFA-Laf'!$AL33+'5C1AF_JCFA-Laf'!$AO33)</f>
        <v>0</v>
      </c>
      <c r="AJ33" s="598">
        <f>-('5C1AG_Collegiate'!$AL33+'5C1AG_Collegiate'!$AO33)</f>
        <v>0</v>
      </c>
      <c r="AK33" s="598">
        <f>-('5C1AH_BRUP'!$AL33+'5C1AH_BRUP'!$AO33)</f>
        <v>0</v>
      </c>
      <c r="AL33" s="598">
        <f>-('5C1AI_Harmony'!$AL33+'5C1AI_Harmony'!$AO33)</f>
        <v>0</v>
      </c>
      <c r="AM33" s="598">
        <f>-('5C1AJ_Athlos'!$AL33+'5C1AJ_Athlos'!$AO33)</f>
        <v>0</v>
      </c>
      <c r="AN33" s="598">
        <f>-('5C2_LAVCA'!AM33+'5C2_LAVCA'!AP33)</f>
        <v>-39920</v>
      </c>
      <c r="AO33" s="598">
        <f>-('5C3_UnvView'!AM33+'5C3_UnvView'!AP33)</f>
        <v>-21496</v>
      </c>
      <c r="AP33" s="599">
        <f t="shared" si="1"/>
        <v>-78628</v>
      </c>
      <c r="AQ33" s="600">
        <f t="shared" si="2"/>
        <v>37571726</v>
      </c>
    </row>
    <row r="34" spans="1:43" ht="15.6" customHeight="1" x14ac:dyDescent="0.2">
      <c r="A34" s="596">
        <v>28</v>
      </c>
      <c r="B34" s="597" t="s">
        <v>33</v>
      </c>
      <c r="C34" s="598">
        <f>'2_State Distrib and Adjs'!BG34</f>
        <v>125284744</v>
      </c>
      <c r="D34" s="598">
        <f>-'5A3_OJJ'!P34</f>
        <v>-19840</v>
      </c>
      <c r="E34" s="598"/>
      <c r="F34" s="598">
        <f>-('5C1A_Madison'!AL34+'5C1A_Madison'!AO34)</f>
        <v>0</v>
      </c>
      <c r="G34" s="598">
        <f>-('5C1B_DArbonne'!AL34+'5C1B_DArbonne'!AO34)</f>
        <v>-5598</v>
      </c>
      <c r="H34" s="598">
        <f>-('5C1C_Intl High'!AL34+'5C1C_Intl High'!AO34)</f>
        <v>0</v>
      </c>
      <c r="I34" s="598">
        <f>-('5C1D_NOMMA'!AL34+'5C1D_NOMMA'!AO34)</f>
        <v>0</v>
      </c>
      <c r="J34" s="598">
        <f>-('5C1E_LFNO'!AL34+'5C1E_LFNO'!AO34)</f>
        <v>0</v>
      </c>
      <c r="K34" s="598">
        <f>-('5C1F_L.C. Charter'!AL34+'5C1F_L.C. Charter'!AO34)</f>
        <v>0</v>
      </c>
      <c r="L34" s="598">
        <f>-('5C1G_JS Clark'!AL34+'5C1G_JS Clark'!AO34)</f>
        <v>-11196</v>
      </c>
      <c r="M34" s="598">
        <f>-('5C1H_Southwest'!AL34+'5C1H_Southwest'!AO34)</f>
        <v>-5598</v>
      </c>
      <c r="N34" s="598">
        <f>-('5C1I_LA Key'!AL34+'5C1I_LA Key'!AO34)</f>
        <v>0</v>
      </c>
      <c r="O34" s="598">
        <f>-('5C1J_Jeff Chamber'!AL34+'5C1J_Jeff Chamber'!AO34)</f>
        <v>0</v>
      </c>
      <c r="P34" s="598">
        <f>-('5C1M_GEO Mid'!AL34+'5C1M_GEO Mid'!AO34)</f>
        <v>0</v>
      </c>
      <c r="Q34" s="598">
        <f>-('5C1N_Delta'!AL34+'5C1N_Delta'!AO34)</f>
        <v>0</v>
      </c>
      <c r="R34" s="598">
        <f>-('5C1O_Impact'!AL34+'5C1O_Impact'!AO34)</f>
        <v>0</v>
      </c>
      <c r="S34" s="598">
        <f>-('5C1P_Vision'!AL34+'5C1P_Vision'!AO34)</f>
        <v>0</v>
      </c>
      <c r="T34" s="598">
        <f>-('5C1Q_Advantage'!AL34+'5C1Q_Advantage'!AO34)</f>
        <v>0</v>
      </c>
      <c r="U34" s="598">
        <f>-('5C1R_Iberville'!AL34+'5C1R_Iberville'!AO34)</f>
        <v>0</v>
      </c>
      <c r="V34" s="598">
        <f>-('5C1S_LC Col Prep'!AL34+'5C1S_LC Col Prep'!AO34)</f>
        <v>0</v>
      </c>
      <c r="W34" s="598">
        <f>-('5C1T_Northeast'!AL34+'5C1T_Northeast'!AO34)</f>
        <v>0</v>
      </c>
      <c r="X34" s="598">
        <f>-('5C1U_Acadiana Ren'!AL34+'5C1U_Acadiana Ren'!AO34)</f>
        <v>-4164912</v>
      </c>
      <c r="Y34" s="598">
        <f>-('5C1V_Laf Ren'!AL34+'5C1V_Laf Ren'!AO34)</f>
        <v>-3621906</v>
      </c>
      <c r="Z34" s="598">
        <f>-('5C1W_Willow'!AL34+'5C1W_Willow'!AO34)</f>
        <v>-2060713</v>
      </c>
      <c r="AA34" s="598">
        <f>-('5C1X_Tangi'!AL34+'5C1X_Tangi'!AO34)</f>
        <v>0</v>
      </c>
      <c r="AB34" s="598">
        <f>-('5C1Y_GEO'!AL34+'5C1Y_GEO'!AO34)</f>
        <v>0</v>
      </c>
      <c r="AC34" s="598">
        <f>-('5C1Z_Lincoln Prep'!AL34+'5C1Z_Lincoln Prep'!AO34)</f>
        <v>0</v>
      </c>
      <c r="AD34" s="598">
        <f>-('5C1AA_Laurel'!$AL34+'5C1AA_Laurel'!$AO34)</f>
        <v>0</v>
      </c>
      <c r="AE34" s="598">
        <f>-('5C1AB_Apex'!$AL34+'5C1AB_Apex'!$AO34)</f>
        <v>0</v>
      </c>
      <c r="AF34" s="598">
        <f>-('5C1AC_Smothers'!$AL34+'5C1AC_Smothers'!$AO34)</f>
        <v>0</v>
      </c>
      <c r="AG34" s="598">
        <f>-('5C1AD_Greater'!$AL34+'5C1AD_Greater'!$AO34)</f>
        <v>0</v>
      </c>
      <c r="AH34" s="598">
        <f>-('5C1AE_Noble Minds'!$AL34+'5C1AE_Noble Minds'!$AO34)</f>
        <v>0</v>
      </c>
      <c r="AI34" s="598">
        <f>-('5C1AF_JCFA-Laf'!$AL34+'5C1AF_JCFA-Laf'!$AO34)</f>
        <v>-257508</v>
      </c>
      <c r="AJ34" s="598">
        <f>-('5C1AG_Collegiate'!$AL34+'5C1AG_Collegiate'!$AO34)</f>
        <v>0</v>
      </c>
      <c r="AK34" s="598">
        <f>-('5C1AH_BRUP'!$AL34+'5C1AH_BRUP'!$AO34)</f>
        <v>0</v>
      </c>
      <c r="AL34" s="598">
        <f>-('5C1AI_Harmony'!$AL34+'5C1AI_Harmony'!$AO34)</f>
        <v>0</v>
      </c>
      <c r="AM34" s="598">
        <f>-('5C1AJ_Athlos'!$AL34+'5C1AJ_Athlos'!$AO34)</f>
        <v>0</v>
      </c>
      <c r="AN34" s="598">
        <f>-('5C2_LAVCA'!AM34+'5C2_LAVCA'!AP34)</f>
        <v>-367789</v>
      </c>
      <c r="AO34" s="598">
        <f>-('5C3_UnvView'!AM34+'5C3_UnvView'!AP34)</f>
        <v>-561797</v>
      </c>
      <c r="AP34" s="599">
        <f t="shared" si="1"/>
        <v>-11076857</v>
      </c>
      <c r="AQ34" s="600">
        <f t="shared" si="2"/>
        <v>114207887</v>
      </c>
    </row>
    <row r="35" spans="1:43" ht="15.6" customHeight="1" x14ac:dyDescent="0.2">
      <c r="A35" s="596">
        <v>29</v>
      </c>
      <c r="B35" s="597" t="s">
        <v>34</v>
      </c>
      <c r="C35" s="598">
        <f>'2_State Distrib and Adjs'!BG35</f>
        <v>69859568</v>
      </c>
      <c r="D35" s="598">
        <f>-'5A3_OJJ'!P35</f>
        <v>-21165</v>
      </c>
      <c r="E35" s="598"/>
      <c r="F35" s="598">
        <f>-('5C1A_Madison'!AL35+'5C1A_Madison'!AO35)</f>
        <v>0</v>
      </c>
      <c r="G35" s="598">
        <f>-('5C1B_DArbonne'!AL35+'5C1B_DArbonne'!AO35)</f>
        <v>0</v>
      </c>
      <c r="H35" s="598">
        <f>-('5C1C_Intl High'!AL35+'5C1C_Intl High'!AO35)</f>
        <v>0</v>
      </c>
      <c r="I35" s="598">
        <f>-('5C1D_NOMMA'!AL35+'5C1D_NOMMA'!AO35)</f>
        <v>0</v>
      </c>
      <c r="J35" s="598">
        <f>-('5C1E_LFNO'!AL35+'5C1E_LFNO'!AO35)</f>
        <v>0</v>
      </c>
      <c r="K35" s="598">
        <f>-('5C1F_L.C. Charter'!AL35+'5C1F_L.C. Charter'!AO35)</f>
        <v>0</v>
      </c>
      <c r="L35" s="598">
        <f>-('5C1G_JS Clark'!AL35+'5C1G_JS Clark'!AO35)</f>
        <v>0</v>
      </c>
      <c r="M35" s="598">
        <f>-('5C1H_Southwest'!AL35+'5C1H_Southwest'!AO35)</f>
        <v>0</v>
      </c>
      <c r="N35" s="598">
        <f>-('5C1I_LA Key'!AL35+'5C1I_LA Key'!AO35)</f>
        <v>0</v>
      </c>
      <c r="O35" s="598">
        <f>-('5C1J_Jeff Chamber'!AL35+'5C1J_Jeff Chamber'!AO35)</f>
        <v>0</v>
      </c>
      <c r="P35" s="598">
        <f>-('5C1M_GEO Mid'!AL35+'5C1M_GEO Mid'!AO35)</f>
        <v>0</v>
      </c>
      <c r="Q35" s="598">
        <f>-('5C1N_Delta'!AL35+'5C1N_Delta'!AO35)</f>
        <v>0</v>
      </c>
      <c r="R35" s="598">
        <f>-('5C1O_Impact'!AL35+'5C1O_Impact'!AO35)</f>
        <v>0</v>
      </c>
      <c r="S35" s="598">
        <f>-('5C1P_Vision'!AL35+'5C1P_Vision'!AO35)</f>
        <v>0</v>
      </c>
      <c r="T35" s="598">
        <f>-('5C1Q_Advantage'!AL35+'5C1Q_Advantage'!AO35)</f>
        <v>0</v>
      </c>
      <c r="U35" s="598">
        <f>-('5C1R_Iberville'!AL35+'5C1R_Iberville'!AO35)</f>
        <v>0</v>
      </c>
      <c r="V35" s="598">
        <f>-('5C1S_LC Col Prep'!AL35+'5C1S_LC Col Prep'!AO35)</f>
        <v>0</v>
      </c>
      <c r="W35" s="598">
        <f>-('5C1T_Northeast'!AL35+'5C1T_Northeast'!AO35)</f>
        <v>-7373</v>
      </c>
      <c r="X35" s="598">
        <f>-('5C1U_Acadiana Ren'!AL35+'5C1U_Acadiana Ren'!AO35)</f>
        <v>0</v>
      </c>
      <c r="Y35" s="598">
        <f>-('5C1V_Laf Ren'!AL35+'5C1V_Laf Ren'!AO35)</f>
        <v>0</v>
      </c>
      <c r="Z35" s="598">
        <f>-('5C1W_Willow'!AL35+'5C1W_Willow'!AO35)</f>
        <v>0</v>
      </c>
      <c r="AA35" s="598">
        <f>-('5C1X_Tangi'!AL35+'5C1X_Tangi'!AO35)</f>
        <v>0</v>
      </c>
      <c r="AB35" s="598">
        <f>-('5C1Y_GEO'!AL35+'5C1Y_GEO'!AO35)</f>
        <v>0</v>
      </c>
      <c r="AC35" s="598">
        <f>-('5C1Z_Lincoln Prep'!AL35+'5C1Z_Lincoln Prep'!AO35)</f>
        <v>0</v>
      </c>
      <c r="AD35" s="598">
        <f>-('5C1AA_Laurel'!$AL35+'5C1AA_Laurel'!$AO35)</f>
        <v>0</v>
      </c>
      <c r="AE35" s="598">
        <f>-('5C1AB_Apex'!$AL35+'5C1AB_Apex'!$AO35)</f>
        <v>0</v>
      </c>
      <c r="AF35" s="598">
        <f>-('5C1AC_Smothers'!$AL35+'5C1AC_Smothers'!$AO35)</f>
        <v>0</v>
      </c>
      <c r="AG35" s="598">
        <f>-('5C1AD_Greater'!$AL35+'5C1AD_Greater'!$AO35)</f>
        <v>-4860</v>
      </c>
      <c r="AH35" s="598">
        <f>-('5C1AE_Noble Minds'!$AL35+'5C1AE_Noble Minds'!$AO35)</f>
        <v>0</v>
      </c>
      <c r="AI35" s="598">
        <f>-('5C1AF_JCFA-Laf'!$AL35+'5C1AF_JCFA-Laf'!$AO35)</f>
        <v>0</v>
      </c>
      <c r="AJ35" s="598">
        <f>-('5C1AG_Collegiate'!$AL35+'5C1AG_Collegiate'!$AO35)</f>
        <v>0</v>
      </c>
      <c r="AK35" s="598">
        <f>-('5C1AH_BRUP'!$AL35+'5C1AH_BRUP'!$AO35)</f>
        <v>0</v>
      </c>
      <c r="AL35" s="598">
        <f>-('5C1AI_Harmony'!$AL35+'5C1AI_Harmony'!$AO35)</f>
        <v>0</v>
      </c>
      <c r="AM35" s="598">
        <f>-('5C1AJ_Athlos'!$AL35+'5C1AJ_Athlos'!$AO35)</f>
        <v>0</v>
      </c>
      <c r="AN35" s="598">
        <f>-('5C2_LAVCA'!AM35+'5C2_LAVCA'!AP35)</f>
        <v>-157464</v>
      </c>
      <c r="AO35" s="598">
        <f>-('5C3_UnvView'!AM35+'5C3_UnvView'!AP35)</f>
        <v>-363042</v>
      </c>
      <c r="AP35" s="599">
        <f t="shared" si="1"/>
        <v>-553904</v>
      </c>
      <c r="AQ35" s="600">
        <f t="shared" si="2"/>
        <v>69305664</v>
      </c>
    </row>
    <row r="36" spans="1:43" ht="15.6" customHeight="1" x14ac:dyDescent="0.2">
      <c r="A36" s="601">
        <v>30</v>
      </c>
      <c r="B36" s="602" t="s">
        <v>35</v>
      </c>
      <c r="C36" s="603">
        <f>'2_State Distrib and Adjs'!BG36</f>
        <v>17412605</v>
      </c>
      <c r="D36" s="603">
        <f>-'5A3_OJJ'!P36</f>
        <v>-1988</v>
      </c>
      <c r="E36" s="603"/>
      <c r="F36" s="603">
        <f>-('5C1A_Madison'!AL36+'5C1A_Madison'!AO36)</f>
        <v>0</v>
      </c>
      <c r="G36" s="603">
        <f>-('5C1B_DArbonne'!AL36+'5C1B_DArbonne'!AO36)</f>
        <v>0</v>
      </c>
      <c r="H36" s="603">
        <f>-('5C1C_Intl High'!AL36+'5C1C_Intl High'!AO36)</f>
        <v>0</v>
      </c>
      <c r="I36" s="603">
        <f>-('5C1D_NOMMA'!AL36+'5C1D_NOMMA'!AO36)</f>
        <v>0</v>
      </c>
      <c r="J36" s="603">
        <f>-('5C1E_LFNO'!AL36+'5C1E_LFNO'!AO36)</f>
        <v>0</v>
      </c>
      <c r="K36" s="603">
        <f>-('5C1F_L.C. Charter'!AL36+'5C1F_L.C. Charter'!AO36)</f>
        <v>0</v>
      </c>
      <c r="L36" s="603">
        <f>-('5C1G_JS Clark'!AL36+'5C1G_JS Clark'!AO36)</f>
        <v>0</v>
      </c>
      <c r="M36" s="603">
        <f>-('5C1H_Southwest'!AL36+'5C1H_Southwest'!AO36)</f>
        <v>0</v>
      </c>
      <c r="N36" s="603">
        <f>-('5C1I_LA Key'!AL36+'5C1I_LA Key'!AO36)</f>
        <v>0</v>
      </c>
      <c r="O36" s="603">
        <f>-('5C1J_Jeff Chamber'!AL36+'5C1J_Jeff Chamber'!AO36)</f>
        <v>0</v>
      </c>
      <c r="P36" s="603">
        <f>-('5C1M_GEO Mid'!AL36+'5C1M_GEO Mid'!AO36)</f>
        <v>0</v>
      </c>
      <c r="Q36" s="603">
        <f>-('5C1N_Delta'!AL36+'5C1N_Delta'!AO36)</f>
        <v>0</v>
      </c>
      <c r="R36" s="603">
        <f>-('5C1O_Impact'!AL36+'5C1O_Impact'!AO36)</f>
        <v>0</v>
      </c>
      <c r="S36" s="603">
        <f>-('5C1P_Vision'!AL36+'5C1P_Vision'!AO36)</f>
        <v>0</v>
      </c>
      <c r="T36" s="603">
        <f>-('5C1Q_Advantage'!AL36+'5C1Q_Advantage'!AO36)</f>
        <v>0</v>
      </c>
      <c r="U36" s="603">
        <f>-('5C1R_Iberville'!AL36+'5C1R_Iberville'!AO36)</f>
        <v>0</v>
      </c>
      <c r="V36" s="603">
        <f>-('5C1S_LC Col Prep'!AL36+'5C1S_LC Col Prep'!AO36)</f>
        <v>0</v>
      </c>
      <c r="W36" s="603">
        <f>-('5C1T_Northeast'!AL36+'5C1T_Northeast'!AO36)</f>
        <v>0</v>
      </c>
      <c r="X36" s="603">
        <f>-('5C1U_Acadiana Ren'!AL36+'5C1U_Acadiana Ren'!AO36)</f>
        <v>0</v>
      </c>
      <c r="Y36" s="603">
        <f>-('5C1V_Laf Ren'!AL36+'5C1V_Laf Ren'!AO36)</f>
        <v>0</v>
      </c>
      <c r="Z36" s="603">
        <f>-('5C1W_Willow'!AL36+'5C1W_Willow'!AO36)</f>
        <v>0</v>
      </c>
      <c r="AA36" s="603">
        <f>-('5C1X_Tangi'!AL36+'5C1X_Tangi'!AO36)</f>
        <v>0</v>
      </c>
      <c r="AB36" s="603">
        <f>-('5C1Y_GEO'!AL36+'5C1Y_GEO'!AO36)</f>
        <v>0</v>
      </c>
      <c r="AC36" s="603">
        <f>-('5C1Z_Lincoln Prep'!AL36+'5C1Z_Lincoln Prep'!AO36)</f>
        <v>0</v>
      </c>
      <c r="AD36" s="603">
        <f>-('5C1AA_Laurel'!$AL36+'5C1AA_Laurel'!$AO36)</f>
        <v>0</v>
      </c>
      <c r="AE36" s="603">
        <f>-('5C1AB_Apex'!$AL36+'5C1AB_Apex'!$AO36)</f>
        <v>0</v>
      </c>
      <c r="AF36" s="603">
        <f>-('5C1AC_Smothers'!$AL36+'5C1AC_Smothers'!$AO36)</f>
        <v>0</v>
      </c>
      <c r="AG36" s="603">
        <f>-('5C1AD_Greater'!$AL36+'5C1AD_Greater'!$AO36)</f>
        <v>0</v>
      </c>
      <c r="AH36" s="603">
        <f>-('5C1AE_Noble Minds'!$AL36+'5C1AE_Noble Minds'!$AO36)</f>
        <v>0</v>
      </c>
      <c r="AI36" s="603">
        <f>-('5C1AF_JCFA-Laf'!$AL36+'5C1AF_JCFA-Laf'!$AO36)</f>
        <v>0</v>
      </c>
      <c r="AJ36" s="603">
        <f>-('5C1AG_Collegiate'!$AL36+'5C1AG_Collegiate'!$AO36)</f>
        <v>0</v>
      </c>
      <c r="AK36" s="603">
        <f>-('5C1AH_BRUP'!$AL36+'5C1AH_BRUP'!$AO36)</f>
        <v>0</v>
      </c>
      <c r="AL36" s="1008">
        <f>-('5C1AI_Harmony'!$AL36+'5C1AI_Harmony'!$AO36)</f>
        <v>0</v>
      </c>
      <c r="AM36" s="1008">
        <f>-('5C1AJ_Athlos'!$AL36+'5C1AJ_Athlos'!$AO36)</f>
        <v>0</v>
      </c>
      <c r="AN36" s="603">
        <f>-('5C2_LAVCA'!AM36+'5C2_LAVCA'!AP36)</f>
        <v>-6991</v>
      </c>
      <c r="AO36" s="603">
        <f>-('5C3_UnvView'!AM36+'5C3_UnvView'!AP36)</f>
        <v>-27965</v>
      </c>
      <c r="AP36" s="604">
        <f t="shared" si="1"/>
        <v>-36944</v>
      </c>
      <c r="AQ36" s="605">
        <f t="shared" si="2"/>
        <v>17375661</v>
      </c>
    </row>
    <row r="37" spans="1:43" ht="15.6" customHeight="1" x14ac:dyDescent="0.2">
      <c r="A37" s="590">
        <v>31</v>
      </c>
      <c r="B37" s="591" t="s">
        <v>36</v>
      </c>
      <c r="C37" s="592">
        <f>'2_State Distrib and Adjs'!BG37</f>
        <v>29017873</v>
      </c>
      <c r="D37" s="592">
        <f>-'5A3_OJJ'!P37</f>
        <v>-9707</v>
      </c>
      <c r="E37" s="592"/>
      <c r="F37" s="592">
        <f>-('5C1A_Madison'!AL37+'5C1A_Madison'!AO37)</f>
        <v>0</v>
      </c>
      <c r="G37" s="592">
        <f>-('5C1B_DArbonne'!AL37+'5C1B_DArbonne'!AO37)</f>
        <v>-233814</v>
      </c>
      <c r="H37" s="592">
        <f>-('5C1C_Intl High'!AL37+'5C1C_Intl High'!AO37)</f>
        <v>0</v>
      </c>
      <c r="I37" s="592">
        <f>-('5C1D_NOMMA'!AL37+'5C1D_NOMMA'!AO37)</f>
        <v>0</v>
      </c>
      <c r="J37" s="592">
        <f>-('5C1E_LFNO'!AL37+'5C1E_LFNO'!AO37)</f>
        <v>0</v>
      </c>
      <c r="K37" s="592">
        <f>-('5C1F_L.C. Charter'!AL37+'5C1F_L.C. Charter'!AO37)</f>
        <v>0</v>
      </c>
      <c r="L37" s="592">
        <f>-('5C1G_JS Clark'!AL37+'5C1G_JS Clark'!AO37)</f>
        <v>0</v>
      </c>
      <c r="M37" s="592">
        <f>-('5C1H_Southwest'!AL37+'5C1H_Southwest'!AO37)</f>
        <v>0</v>
      </c>
      <c r="N37" s="592">
        <f>-('5C1I_LA Key'!AL37+'5C1I_LA Key'!AO37)</f>
        <v>0</v>
      </c>
      <c r="O37" s="592">
        <f>-('5C1J_Jeff Chamber'!AL37+'5C1J_Jeff Chamber'!AO37)</f>
        <v>0</v>
      </c>
      <c r="P37" s="592">
        <f>-('5C1M_GEO Mid'!AL37+'5C1M_GEO Mid'!AO37)</f>
        <v>0</v>
      </c>
      <c r="Q37" s="592">
        <f>-('5C1N_Delta'!AL37+'5C1N_Delta'!AO37)</f>
        <v>0</v>
      </c>
      <c r="R37" s="592">
        <f>-('5C1O_Impact'!AL37+'5C1O_Impact'!AO37)</f>
        <v>0</v>
      </c>
      <c r="S37" s="592">
        <f>-('5C1P_Vision'!AL37+'5C1P_Vision'!AO37)</f>
        <v>0</v>
      </c>
      <c r="T37" s="592">
        <f>-('5C1Q_Advantage'!AL37+'5C1Q_Advantage'!AO37)</f>
        <v>0</v>
      </c>
      <c r="U37" s="592">
        <f>-('5C1R_Iberville'!AL37+'5C1R_Iberville'!AO37)</f>
        <v>0</v>
      </c>
      <c r="V37" s="592">
        <f>-('5C1S_LC Col Prep'!AL37+'5C1S_LC Col Prep'!AO37)</f>
        <v>0</v>
      </c>
      <c r="W37" s="592">
        <f>-('5C1T_Northeast'!AL37+'5C1T_Northeast'!AO37)</f>
        <v>-11134</v>
      </c>
      <c r="X37" s="592">
        <f>-('5C1U_Acadiana Ren'!AL37+'5C1U_Acadiana Ren'!AO37)</f>
        <v>0</v>
      </c>
      <c r="Y37" s="592">
        <f>-('5C1V_Laf Ren'!AL37+'5C1V_Laf Ren'!AO37)</f>
        <v>0</v>
      </c>
      <c r="Z37" s="592">
        <f>-('5C1W_Willow'!AL37+'5C1W_Willow'!AO37)</f>
        <v>0</v>
      </c>
      <c r="AA37" s="592">
        <f>-('5C1X_Tangi'!AL37+'5C1X_Tangi'!AO37)</f>
        <v>0</v>
      </c>
      <c r="AB37" s="592">
        <f>-('5C1Y_GEO'!AL37+'5C1Y_GEO'!AO37)</f>
        <v>0</v>
      </c>
      <c r="AC37" s="593">
        <f>-('5C1Z_Lincoln Prep'!AL37+'5C1Z_Lincoln Prep'!AO37)</f>
        <v>-1491956</v>
      </c>
      <c r="AD37" s="593">
        <f>-('5C1AA_Laurel'!$AL37+'5C1AA_Laurel'!$AO37)</f>
        <v>0</v>
      </c>
      <c r="AE37" s="593">
        <f>-('5C1AB_Apex'!$AL37+'5C1AB_Apex'!$AO37)</f>
        <v>0</v>
      </c>
      <c r="AF37" s="593">
        <f>-('5C1AC_Smothers'!$AL37+'5C1AC_Smothers'!$AO37)</f>
        <v>0</v>
      </c>
      <c r="AG37" s="593">
        <f>-('5C1AD_Greater'!$AL37+'5C1AD_Greater'!$AO37)</f>
        <v>0</v>
      </c>
      <c r="AH37" s="593">
        <f>-('5C1AE_Noble Minds'!$AL37+'5C1AE_Noble Minds'!$AO37)</f>
        <v>0</v>
      </c>
      <c r="AI37" s="593">
        <f>-('5C1AF_JCFA-Laf'!$AL37+'5C1AF_JCFA-Laf'!$AO37)</f>
        <v>0</v>
      </c>
      <c r="AJ37" s="593">
        <f>-('5C1AG_Collegiate'!$AL37+'5C1AG_Collegiate'!$AO37)</f>
        <v>0</v>
      </c>
      <c r="AK37" s="593">
        <f>-('5C1AH_BRUP'!$AL37+'5C1AH_BRUP'!$AO37)</f>
        <v>0</v>
      </c>
      <c r="AL37" s="1007">
        <f>-('5C1AI_Harmony'!$AL37+'5C1AI_Harmony'!$AO37)</f>
        <v>0</v>
      </c>
      <c r="AM37" s="1007">
        <f>-('5C1AJ_Athlos'!$AL37+'5C1AJ_Athlos'!$AO37)</f>
        <v>0</v>
      </c>
      <c r="AN37" s="592">
        <f>-('5C2_LAVCA'!AM37+'5C2_LAVCA'!AP37)</f>
        <v>-45093</v>
      </c>
      <c r="AO37" s="592">
        <f>-('5C3_UnvView'!AM37+'5C3_UnvView'!AP37)</f>
        <v>-50103</v>
      </c>
      <c r="AP37" s="594">
        <f t="shared" si="1"/>
        <v>-1841807</v>
      </c>
      <c r="AQ37" s="595">
        <f t="shared" si="2"/>
        <v>27176066</v>
      </c>
    </row>
    <row r="38" spans="1:43" ht="15.6" customHeight="1" x14ac:dyDescent="0.2">
      <c r="A38" s="596">
        <v>32</v>
      </c>
      <c r="B38" s="597" t="s">
        <v>37</v>
      </c>
      <c r="C38" s="598">
        <f>'2_State Distrib and Adjs'!BG38</f>
        <v>158665580</v>
      </c>
      <c r="D38" s="598">
        <f>-'5A3_OJJ'!P38</f>
        <v>-2962</v>
      </c>
      <c r="E38" s="598"/>
      <c r="F38" s="598">
        <f>-('5C1A_Madison'!AL38+'5C1A_Madison'!AO38)</f>
        <v>-10596</v>
      </c>
      <c r="G38" s="598">
        <f>-('5C1B_DArbonne'!AL38+'5C1B_DArbonne'!AO38)</f>
        <v>0</v>
      </c>
      <c r="H38" s="598">
        <f>-('5C1C_Intl High'!AL38+'5C1C_Intl High'!AO38)</f>
        <v>0</v>
      </c>
      <c r="I38" s="598">
        <f>-('5C1D_NOMMA'!AL38+'5C1D_NOMMA'!AO38)</f>
        <v>0</v>
      </c>
      <c r="J38" s="598">
        <f>-('5C1E_LFNO'!AL38+'5C1E_LFNO'!AO38)</f>
        <v>0</v>
      </c>
      <c r="K38" s="598">
        <f>-('5C1F_L.C. Charter'!AL38+'5C1F_L.C. Charter'!AO38)</f>
        <v>0</v>
      </c>
      <c r="L38" s="598">
        <f>-('5C1G_JS Clark'!AL38+'5C1G_JS Clark'!AO38)</f>
        <v>0</v>
      </c>
      <c r="M38" s="598">
        <f>-('5C1H_Southwest'!AL38+'5C1H_Southwest'!AO38)</f>
        <v>0</v>
      </c>
      <c r="N38" s="598">
        <f>-('5C1I_LA Key'!AL38+'5C1I_LA Key'!AO38)</f>
        <v>-39735</v>
      </c>
      <c r="O38" s="598">
        <f>-('5C1J_Jeff Chamber'!AL38+'5C1J_Jeff Chamber'!AO38)</f>
        <v>0</v>
      </c>
      <c r="P38" s="598">
        <f>-('5C1M_GEO Mid'!AL38+'5C1M_GEO Mid'!AO38)</f>
        <v>-2649</v>
      </c>
      <c r="Q38" s="598">
        <f>-('5C1N_Delta'!AL38+'5C1N_Delta'!AO38)</f>
        <v>0</v>
      </c>
      <c r="R38" s="598">
        <f>-('5C1O_Impact'!AL38+'5C1O_Impact'!AO38)</f>
        <v>0</v>
      </c>
      <c r="S38" s="598">
        <f>-('5C1P_Vision'!AL38+'5C1P_Vision'!AO38)</f>
        <v>0</v>
      </c>
      <c r="T38" s="598">
        <f>-('5C1Q_Advantage'!AL38+'5C1Q_Advantage'!AO38)</f>
        <v>-10596</v>
      </c>
      <c r="U38" s="598">
        <f>-('5C1R_Iberville'!AL38+'5C1R_Iberville'!AO38)</f>
        <v>0</v>
      </c>
      <c r="V38" s="598">
        <f>-('5C1S_LC Col Prep'!AL38+'5C1S_LC Col Prep'!AO38)</f>
        <v>0</v>
      </c>
      <c r="W38" s="598">
        <f>-('5C1T_Northeast'!AL38+'5C1T_Northeast'!AO38)</f>
        <v>0</v>
      </c>
      <c r="X38" s="598">
        <f>-('5C1U_Acadiana Ren'!AL38+'5C1U_Acadiana Ren'!AO38)</f>
        <v>0</v>
      </c>
      <c r="Y38" s="598">
        <f>-('5C1V_Laf Ren'!AL38+'5C1V_Laf Ren'!AO38)</f>
        <v>0</v>
      </c>
      <c r="Z38" s="598">
        <f>-('5C1W_Willow'!AL38+'5C1W_Willow'!AO38)</f>
        <v>0</v>
      </c>
      <c r="AA38" s="598">
        <f>-('5C1X_Tangi'!AL38+'5C1X_Tangi'!AO38)</f>
        <v>-18543</v>
      </c>
      <c r="AB38" s="598">
        <f>-('5C1Y_GEO'!AL38+'5C1Y_GEO'!AO38)</f>
        <v>-9218</v>
      </c>
      <c r="AC38" s="598">
        <f>-('5C1Z_Lincoln Prep'!AL38+'5C1Z_Lincoln Prep'!AO38)</f>
        <v>0</v>
      </c>
      <c r="AD38" s="598">
        <f>-('5C1AA_Laurel'!$AL38+'5C1AA_Laurel'!$AO38)</f>
        <v>0</v>
      </c>
      <c r="AE38" s="598">
        <f>-('5C1AB_Apex'!$AL38+'5C1AB_Apex'!$AO38)</f>
        <v>0</v>
      </c>
      <c r="AF38" s="598">
        <f>-('5C1AC_Smothers'!$AL38+'5C1AC_Smothers'!$AO38)</f>
        <v>0</v>
      </c>
      <c r="AG38" s="598">
        <f>-('5C1AD_Greater'!$AL38+'5C1AD_Greater'!$AO38)</f>
        <v>0</v>
      </c>
      <c r="AH38" s="598">
        <f>-('5C1AE_Noble Minds'!$AL38+'5C1AE_Noble Minds'!$AO38)</f>
        <v>0</v>
      </c>
      <c r="AI38" s="598">
        <f>-('5C1AF_JCFA-Laf'!$AL38+'5C1AF_JCFA-Laf'!$AO38)</f>
        <v>0</v>
      </c>
      <c r="AJ38" s="598">
        <f>-('5C1AG_Collegiate'!$AL38+'5C1AG_Collegiate'!$AO38)</f>
        <v>0</v>
      </c>
      <c r="AK38" s="598">
        <f>-('5C1AH_BRUP'!$AL38+'5C1AH_BRUP'!$AO38)</f>
        <v>0</v>
      </c>
      <c r="AL38" s="598">
        <f>-('5C1AI_Harmony'!$AL38+'5C1AI_Harmony'!$AO38)</f>
        <v>0</v>
      </c>
      <c r="AM38" s="598">
        <f>-('5C1AJ_Athlos'!$AL38+'5C1AJ_Athlos'!$AO38)</f>
        <v>0</v>
      </c>
      <c r="AN38" s="598">
        <f>-('5C2_LAVCA'!AM38+'5C2_LAVCA'!AP38)</f>
        <v>-194353</v>
      </c>
      <c r="AO38" s="598">
        <f>-('5C3_UnvView'!AM38+'5C3_UnvView'!AP38)</f>
        <v>-437531</v>
      </c>
      <c r="AP38" s="599">
        <f t="shared" si="1"/>
        <v>-726183</v>
      </c>
      <c r="AQ38" s="600">
        <f t="shared" si="2"/>
        <v>157939397</v>
      </c>
    </row>
    <row r="39" spans="1:43" ht="15.6" customHeight="1" x14ac:dyDescent="0.2">
      <c r="A39" s="596">
        <v>33</v>
      </c>
      <c r="B39" s="597" t="s">
        <v>38</v>
      </c>
      <c r="C39" s="598">
        <f>'2_State Distrib and Adjs'!BG39</f>
        <v>7948800</v>
      </c>
      <c r="D39" s="598">
        <f>-'5A3_OJJ'!P39</f>
        <v>-9811</v>
      </c>
      <c r="E39" s="598"/>
      <c r="F39" s="598">
        <f>-('5C1A_Madison'!AL39+'5C1A_Madison'!AO39)</f>
        <v>0</v>
      </c>
      <c r="G39" s="598">
        <f>-('5C1B_DArbonne'!AL39+'5C1B_DArbonne'!AO39)</f>
        <v>0</v>
      </c>
      <c r="H39" s="598">
        <f>-('5C1C_Intl High'!AL39+'5C1C_Intl High'!AO39)</f>
        <v>0</v>
      </c>
      <c r="I39" s="598">
        <f>-('5C1D_NOMMA'!AL39+'5C1D_NOMMA'!AO39)</f>
        <v>0</v>
      </c>
      <c r="J39" s="598">
        <f>-('5C1E_LFNO'!AL39+'5C1E_LFNO'!AO39)</f>
        <v>0</v>
      </c>
      <c r="K39" s="598">
        <f>-('5C1F_L.C. Charter'!AL39+'5C1F_L.C. Charter'!AO39)</f>
        <v>0</v>
      </c>
      <c r="L39" s="598">
        <f>-('5C1G_JS Clark'!AL39+'5C1G_JS Clark'!AO39)</f>
        <v>0</v>
      </c>
      <c r="M39" s="598">
        <f>-('5C1H_Southwest'!AL39+'5C1H_Southwest'!AO39)</f>
        <v>0</v>
      </c>
      <c r="N39" s="598">
        <f>-('5C1I_LA Key'!AL39+'5C1I_LA Key'!AO39)</f>
        <v>0</v>
      </c>
      <c r="O39" s="598">
        <f>-('5C1J_Jeff Chamber'!AL39+'5C1J_Jeff Chamber'!AO39)</f>
        <v>0</v>
      </c>
      <c r="P39" s="598">
        <f>-('5C1M_GEO Mid'!AL39+'5C1M_GEO Mid'!AO39)</f>
        <v>0</v>
      </c>
      <c r="Q39" s="598">
        <f>-('5C1N_Delta'!AL39+'5C1N_Delta'!AO39)</f>
        <v>0</v>
      </c>
      <c r="R39" s="598">
        <f>-('5C1O_Impact'!AL39+'5C1O_Impact'!AO39)</f>
        <v>0</v>
      </c>
      <c r="S39" s="598">
        <f>-('5C1P_Vision'!AL39+'5C1P_Vision'!AO39)</f>
        <v>0</v>
      </c>
      <c r="T39" s="598">
        <f>-('5C1Q_Advantage'!AL39+'5C1Q_Advantage'!AO39)</f>
        <v>0</v>
      </c>
      <c r="U39" s="598">
        <f>-('5C1R_Iberville'!AL39+'5C1R_Iberville'!AO39)</f>
        <v>0</v>
      </c>
      <c r="V39" s="598">
        <f>-('5C1S_LC Col Prep'!AL39+'5C1S_LC Col Prep'!AO39)</f>
        <v>0</v>
      </c>
      <c r="W39" s="598">
        <f>-('5C1T_Northeast'!AL39+'5C1T_Northeast'!AO39)</f>
        <v>0</v>
      </c>
      <c r="X39" s="598">
        <f>-('5C1U_Acadiana Ren'!AL39+'5C1U_Acadiana Ren'!AO39)</f>
        <v>0</v>
      </c>
      <c r="Y39" s="598">
        <f>-('5C1V_Laf Ren'!AL39+'5C1V_Laf Ren'!AO39)</f>
        <v>0</v>
      </c>
      <c r="Z39" s="598">
        <f>-('5C1W_Willow'!AL39+'5C1W_Willow'!AO39)</f>
        <v>0</v>
      </c>
      <c r="AA39" s="598">
        <f>-('5C1X_Tangi'!AL39+'5C1X_Tangi'!AO39)</f>
        <v>0</v>
      </c>
      <c r="AB39" s="598">
        <f>-('5C1Y_GEO'!AL39+'5C1Y_GEO'!AO39)</f>
        <v>0</v>
      </c>
      <c r="AC39" s="598">
        <f>-('5C1Z_Lincoln Prep'!AL39+'5C1Z_Lincoln Prep'!AO39)</f>
        <v>0</v>
      </c>
      <c r="AD39" s="598">
        <f>-('5C1AA_Laurel'!$AL39+'5C1AA_Laurel'!$AO39)</f>
        <v>0</v>
      </c>
      <c r="AE39" s="598">
        <f>-('5C1AB_Apex'!$AL39+'5C1AB_Apex'!$AO39)</f>
        <v>0</v>
      </c>
      <c r="AF39" s="598">
        <f>-('5C1AC_Smothers'!$AL39+'5C1AC_Smothers'!$AO39)</f>
        <v>0</v>
      </c>
      <c r="AG39" s="598">
        <f>-('5C1AD_Greater'!$AL39+'5C1AD_Greater'!$AO39)</f>
        <v>0</v>
      </c>
      <c r="AH39" s="598">
        <f>-('5C1AE_Noble Minds'!$AL39+'5C1AE_Noble Minds'!$AO39)</f>
        <v>0</v>
      </c>
      <c r="AI39" s="598">
        <f>-('5C1AF_JCFA-Laf'!$AL39+'5C1AF_JCFA-Laf'!$AO39)</f>
        <v>0</v>
      </c>
      <c r="AJ39" s="598">
        <f>-('5C1AG_Collegiate'!$AL39+'5C1AG_Collegiate'!$AO39)</f>
        <v>0</v>
      </c>
      <c r="AK39" s="598">
        <f>-('5C1AH_BRUP'!$AL39+'5C1AH_BRUP'!$AO39)</f>
        <v>0</v>
      </c>
      <c r="AL39" s="598">
        <f>-('5C1AI_Harmony'!$AL39+'5C1AI_Harmony'!$AO39)</f>
        <v>0</v>
      </c>
      <c r="AM39" s="598">
        <f>-('5C1AJ_Athlos'!$AL39+'5C1AJ_Athlos'!$AO39)</f>
        <v>0</v>
      </c>
      <c r="AN39" s="598">
        <f>-('5C2_LAVCA'!AM39+'5C2_LAVCA'!AP39)</f>
        <v>-6154</v>
      </c>
      <c r="AO39" s="598">
        <f>-('5C3_UnvView'!AM39+'5C3_UnvView'!AP39)</f>
        <v>-3077</v>
      </c>
      <c r="AP39" s="599">
        <f t="shared" ref="AP39:AP70" si="3">SUM(D39:AO39)</f>
        <v>-19042</v>
      </c>
      <c r="AQ39" s="600">
        <f t="shared" ref="AQ39:AQ75" si="4">SUM(C39:AO39)</f>
        <v>7929758</v>
      </c>
    </row>
    <row r="40" spans="1:43" ht="15.6" customHeight="1" x14ac:dyDescent="0.2">
      <c r="A40" s="596">
        <v>34</v>
      </c>
      <c r="B40" s="597" t="s">
        <v>39</v>
      </c>
      <c r="C40" s="598">
        <f>'2_State Distrib and Adjs'!BG40</f>
        <v>27163526</v>
      </c>
      <c r="D40" s="598">
        <f>-'5A3_OJJ'!P40</f>
        <v>-18692</v>
      </c>
      <c r="E40" s="598"/>
      <c r="F40" s="598">
        <f>-('5C1A_Madison'!AL40+'5C1A_Madison'!AO40)</f>
        <v>0</v>
      </c>
      <c r="G40" s="598">
        <f>-('5C1B_DArbonne'!AL40+'5C1B_DArbonne'!AO40)</f>
        <v>0</v>
      </c>
      <c r="H40" s="598">
        <f>-('5C1C_Intl High'!AL40+'5C1C_Intl High'!AO40)</f>
        <v>0</v>
      </c>
      <c r="I40" s="598">
        <f>-('5C1D_NOMMA'!AL40+'5C1D_NOMMA'!AO40)</f>
        <v>0</v>
      </c>
      <c r="J40" s="598">
        <f>-('5C1E_LFNO'!AL40+'5C1E_LFNO'!AO40)</f>
        <v>0</v>
      </c>
      <c r="K40" s="598">
        <f>-('5C1F_L.C. Charter'!AL40+'5C1F_L.C. Charter'!AO40)</f>
        <v>0</v>
      </c>
      <c r="L40" s="598">
        <f>-('5C1G_JS Clark'!AL40+'5C1G_JS Clark'!AO40)</f>
        <v>0</v>
      </c>
      <c r="M40" s="598">
        <f>-('5C1H_Southwest'!AL40+'5C1H_Southwest'!AO40)</f>
        <v>0</v>
      </c>
      <c r="N40" s="598">
        <f>-('5C1I_LA Key'!AL40+'5C1I_LA Key'!AO40)</f>
        <v>0</v>
      </c>
      <c r="O40" s="598">
        <f>-('5C1J_Jeff Chamber'!AL40+'5C1J_Jeff Chamber'!AO40)</f>
        <v>0</v>
      </c>
      <c r="P40" s="598">
        <f>-('5C1M_GEO Mid'!AL40+'5C1M_GEO Mid'!AO40)</f>
        <v>0</v>
      </c>
      <c r="Q40" s="598">
        <f>-('5C1N_Delta'!AL40+'5C1N_Delta'!AO40)</f>
        <v>0</v>
      </c>
      <c r="R40" s="598">
        <f>-('5C1O_Impact'!AL40+'5C1O_Impact'!AO40)</f>
        <v>0</v>
      </c>
      <c r="S40" s="598">
        <f>-('5C1P_Vision'!AL40+'5C1P_Vision'!AO40)</f>
        <v>-3788</v>
      </c>
      <c r="T40" s="598">
        <f>-('5C1Q_Advantage'!AL40+'5C1Q_Advantage'!AO40)</f>
        <v>0</v>
      </c>
      <c r="U40" s="598">
        <f>-('5C1R_Iberville'!AL40+'5C1R_Iberville'!AO40)</f>
        <v>0</v>
      </c>
      <c r="V40" s="598">
        <f>-('5C1S_LC Col Prep'!AL40+'5C1S_LC Col Prep'!AO40)</f>
        <v>0</v>
      </c>
      <c r="W40" s="598">
        <f>-('5C1T_Northeast'!AL40+'5C1T_Northeast'!AO40)</f>
        <v>0</v>
      </c>
      <c r="X40" s="598">
        <f>-('5C1U_Acadiana Ren'!AL40+'5C1U_Acadiana Ren'!AO40)</f>
        <v>0</v>
      </c>
      <c r="Y40" s="598">
        <f>-('5C1V_Laf Ren'!AL40+'5C1V_Laf Ren'!AO40)</f>
        <v>0</v>
      </c>
      <c r="Z40" s="598">
        <f>-('5C1W_Willow'!AL40+'5C1W_Willow'!AO40)</f>
        <v>0</v>
      </c>
      <c r="AA40" s="598">
        <f>-('5C1X_Tangi'!AL40+'5C1X_Tangi'!AO40)</f>
        <v>0</v>
      </c>
      <c r="AB40" s="598">
        <f>-('5C1Y_GEO'!AL40+'5C1Y_GEO'!AO40)</f>
        <v>0</v>
      </c>
      <c r="AC40" s="598">
        <f>-('5C1Z_Lincoln Prep'!AL40+'5C1Z_Lincoln Prep'!AO40)</f>
        <v>0</v>
      </c>
      <c r="AD40" s="598">
        <f>-('5C1AA_Laurel'!$AL40+'5C1AA_Laurel'!$AO40)</f>
        <v>0</v>
      </c>
      <c r="AE40" s="598">
        <f>-('5C1AB_Apex'!$AL40+'5C1AB_Apex'!$AO40)</f>
        <v>0</v>
      </c>
      <c r="AF40" s="598">
        <f>-('5C1AC_Smothers'!$AL40+'5C1AC_Smothers'!$AO40)</f>
        <v>0</v>
      </c>
      <c r="AG40" s="598">
        <f>-('5C1AD_Greater'!$AL40+'5C1AD_Greater'!$AO40)</f>
        <v>0</v>
      </c>
      <c r="AH40" s="598">
        <f>-('5C1AE_Noble Minds'!$AL40+'5C1AE_Noble Minds'!$AO40)</f>
        <v>0</v>
      </c>
      <c r="AI40" s="598">
        <f>-('5C1AF_JCFA-Laf'!$AL40+'5C1AF_JCFA-Laf'!$AO40)</f>
        <v>0</v>
      </c>
      <c r="AJ40" s="598">
        <f>-('5C1AG_Collegiate'!$AL40+'5C1AG_Collegiate'!$AO40)</f>
        <v>0</v>
      </c>
      <c r="AK40" s="598">
        <f>-('5C1AH_BRUP'!$AL40+'5C1AH_BRUP'!$AO40)</f>
        <v>0</v>
      </c>
      <c r="AL40" s="598">
        <f>-('5C1AI_Harmony'!$AL40+'5C1AI_Harmony'!$AO40)</f>
        <v>0</v>
      </c>
      <c r="AM40" s="598">
        <f>-('5C1AJ_Athlos'!$AL40+'5C1AJ_Athlos'!$AO40)</f>
        <v>0</v>
      </c>
      <c r="AN40" s="598">
        <f>-('5C2_LAVCA'!AM40+'5C2_LAVCA'!AP40)</f>
        <v>-66479</v>
      </c>
      <c r="AO40" s="598">
        <f>-('5C3_UnvView'!AM40+'5C3_UnvView'!AP40)</f>
        <v>-30683</v>
      </c>
      <c r="AP40" s="599">
        <f t="shared" si="3"/>
        <v>-119642</v>
      </c>
      <c r="AQ40" s="600">
        <f t="shared" si="4"/>
        <v>27043884</v>
      </c>
    </row>
    <row r="41" spans="1:43" ht="15.6" customHeight="1" x14ac:dyDescent="0.2">
      <c r="A41" s="601">
        <v>35</v>
      </c>
      <c r="B41" s="602" t="s">
        <v>40</v>
      </c>
      <c r="C41" s="603">
        <f>'2_State Distrib and Adjs'!BG41</f>
        <v>33179051</v>
      </c>
      <c r="D41" s="603">
        <f>-'5A3_OJJ'!P41</f>
        <v>-3112</v>
      </c>
      <c r="E41" s="603"/>
      <c r="F41" s="603">
        <f>-('5C1A_Madison'!AL41+'5C1A_Madison'!AO41)</f>
        <v>0</v>
      </c>
      <c r="G41" s="603">
        <f>-('5C1B_DArbonne'!AL41+'5C1B_DArbonne'!AO41)</f>
        <v>0</v>
      </c>
      <c r="H41" s="603">
        <f>-('5C1C_Intl High'!AL41+'5C1C_Intl High'!AO41)</f>
        <v>0</v>
      </c>
      <c r="I41" s="603">
        <f>-('5C1D_NOMMA'!AL41+'5C1D_NOMMA'!AO41)</f>
        <v>0</v>
      </c>
      <c r="J41" s="603">
        <f>-('5C1E_LFNO'!AL41+'5C1E_LFNO'!AO41)</f>
        <v>0</v>
      </c>
      <c r="K41" s="603">
        <f>-('5C1F_L.C. Charter'!AL41+'5C1F_L.C. Charter'!AO41)</f>
        <v>0</v>
      </c>
      <c r="L41" s="603">
        <f>-('5C1G_JS Clark'!AL41+'5C1G_JS Clark'!AO41)</f>
        <v>0</v>
      </c>
      <c r="M41" s="603">
        <f>-('5C1H_Southwest'!AL41+'5C1H_Southwest'!AO41)</f>
        <v>0</v>
      </c>
      <c r="N41" s="603">
        <f>-('5C1I_LA Key'!AL41+'5C1I_LA Key'!AO41)</f>
        <v>0</v>
      </c>
      <c r="O41" s="603">
        <f>-('5C1J_Jeff Chamber'!AL41+'5C1J_Jeff Chamber'!AO41)</f>
        <v>0</v>
      </c>
      <c r="P41" s="603">
        <f>-('5C1M_GEO Mid'!AL41+'5C1M_GEO Mid'!AO41)</f>
        <v>0</v>
      </c>
      <c r="Q41" s="603">
        <f>-('5C1N_Delta'!AL41+'5C1N_Delta'!AO41)</f>
        <v>0</v>
      </c>
      <c r="R41" s="603">
        <f>-('5C1O_Impact'!AL41+'5C1O_Impact'!AO41)</f>
        <v>0</v>
      </c>
      <c r="S41" s="603">
        <f>-('5C1P_Vision'!AL41+'5C1P_Vision'!AO41)</f>
        <v>0</v>
      </c>
      <c r="T41" s="603">
        <f>-('5C1Q_Advantage'!AL41+'5C1Q_Advantage'!AO41)</f>
        <v>0</v>
      </c>
      <c r="U41" s="603">
        <f>-('5C1R_Iberville'!AL41+'5C1R_Iberville'!AO41)</f>
        <v>0</v>
      </c>
      <c r="V41" s="603">
        <f>-('5C1S_LC Col Prep'!AL41+'5C1S_LC Col Prep'!AO41)</f>
        <v>0</v>
      </c>
      <c r="W41" s="603">
        <f>-('5C1T_Northeast'!AL41+'5C1T_Northeast'!AO41)</f>
        <v>0</v>
      </c>
      <c r="X41" s="603">
        <f>-('5C1U_Acadiana Ren'!AL41+'5C1U_Acadiana Ren'!AO41)</f>
        <v>0</v>
      </c>
      <c r="Y41" s="603">
        <f>-('5C1V_Laf Ren'!AL41+'5C1V_Laf Ren'!AO41)</f>
        <v>0</v>
      </c>
      <c r="Z41" s="603">
        <f>-('5C1W_Willow'!AL41+'5C1W_Willow'!AO41)</f>
        <v>0</v>
      </c>
      <c r="AA41" s="603">
        <f>-('5C1X_Tangi'!AL41+'5C1X_Tangi'!AO41)</f>
        <v>0</v>
      </c>
      <c r="AB41" s="603">
        <f>-('5C1Y_GEO'!AL41+'5C1Y_GEO'!AO41)</f>
        <v>0</v>
      </c>
      <c r="AC41" s="603">
        <f>-('5C1Z_Lincoln Prep'!AL41+'5C1Z_Lincoln Prep'!AO41)</f>
        <v>0</v>
      </c>
      <c r="AD41" s="603">
        <f>-('5C1AA_Laurel'!$AL41+'5C1AA_Laurel'!$AO41)</f>
        <v>0</v>
      </c>
      <c r="AE41" s="603">
        <f>-('5C1AB_Apex'!$AL41+'5C1AB_Apex'!$AO41)</f>
        <v>0</v>
      </c>
      <c r="AF41" s="603">
        <f>-('5C1AC_Smothers'!$AL41+'5C1AC_Smothers'!$AO41)</f>
        <v>0</v>
      </c>
      <c r="AG41" s="603">
        <f>-('5C1AD_Greater'!$AL41+'5C1AD_Greater'!$AO41)</f>
        <v>0</v>
      </c>
      <c r="AH41" s="603">
        <f>-('5C1AE_Noble Minds'!$AL41+'5C1AE_Noble Minds'!$AO41)</f>
        <v>0</v>
      </c>
      <c r="AI41" s="603">
        <f>-('5C1AF_JCFA-Laf'!$AL41+'5C1AF_JCFA-Laf'!$AO41)</f>
        <v>0</v>
      </c>
      <c r="AJ41" s="603">
        <f>-('5C1AG_Collegiate'!$AL41+'5C1AG_Collegiate'!$AO41)</f>
        <v>0</v>
      </c>
      <c r="AK41" s="603">
        <f>-('5C1AH_BRUP'!$AL41+'5C1AH_BRUP'!$AO41)</f>
        <v>0</v>
      </c>
      <c r="AL41" s="1008">
        <f>-('5C1AI_Harmony'!$AL41+'5C1AI_Harmony'!$AO41)</f>
        <v>0</v>
      </c>
      <c r="AM41" s="1008">
        <f>-('5C1AJ_Athlos'!$AL41+'5C1AJ_Athlos'!$AO41)</f>
        <v>0</v>
      </c>
      <c r="AN41" s="603">
        <f>-('5C2_LAVCA'!AM41+'5C2_LAVCA'!AP41)</f>
        <v>-59600</v>
      </c>
      <c r="AO41" s="603">
        <f>-('5C3_UnvView'!AM41+'5C3_UnvView'!AP41)</f>
        <v>-56289</v>
      </c>
      <c r="AP41" s="604">
        <f t="shared" si="3"/>
        <v>-119001</v>
      </c>
      <c r="AQ41" s="605">
        <f t="shared" si="4"/>
        <v>33060050</v>
      </c>
    </row>
    <row r="42" spans="1:43" ht="15.6" customHeight="1" x14ac:dyDescent="0.2">
      <c r="A42" s="590">
        <v>36</v>
      </c>
      <c r="B42" s="690" t="s">
        <v>41</v>
      </c>
      <c r="C42" s="592">
        <f>'2_State Distrib and Adjs'!BG42</f>
        <v>194891988</v>
      </c>
      <c r="D42" s="592">
        <f>-'5A3_OJJ'!P42</f>
        <v>-127096</v>
      </c>
      <c r="E42" s="592"/>
      <c r="F42" s="592">
        <f>-('5C1A_Madison'!AL42+'5C1A_Madison'!AO42)</f>
        <v>0</v>
      </c>
      <c r="G42" s="592">
        <f>-('5C1B_DArbonne'!AL42+'5C1B_DArbonne'!AO42)</f>
        <v>0</v>
      </c>
      <c r="H42" s="592">
        <f>-('5C1C_Intl High'!AL42+'5C1C_Intl High'!AO42)</f>
        <v>-2720500</v>
      </c>
      <c r="I42" s="592">
        <f>-('5C1D_NOMMA'!AL42+'5C1D_NOMMA'!AO42)</f>
        <v>-1625008</v>
      </c>
      <c r="J42" s="592">
        <f>-('5C1E_LFNO'!AL42+'5C1E_LFNO'!AO42)</f>
        <v>-3457525</v>
      </c>
      <c r="K42" s="592">
        <f>-('5C1F_L.C. Charter'!AL42+'5C1F_L.C. Charter'!AO42)</f>
        <v>0</v>
      </c>
      <c r="L42" s="592">
        <f>-('5C1G_JS Clark'!AL42+'5C1G_JS Clark'!AO42)</f>
        <v>0</v>
      </c>
      <c r="M42" s="592">
        <f>-('5C1H_Southwest'!AL42+'5C1H_Southwest'!AO42)</f>
        <v>0</v>
      </c>
      <c r="N42" s="592">
        <f>-('5C1I_LA Key'!AL42+'5C1I_LA Key'!AO42)</f>
        <v>0</v>
      </c>
      <c r="O42" s="592">
        <f>-('5C1J_Jeff Chamber'!AL42+'5C1J_Jeff Chamber'!AO42)</f>
        <v>-401600</v>
      </c>
      <c r="P42" s="592">
        <f>-('5C1M_GEO Mid'!AL42+'5C1M_GEO Mid'!AO42)</f>
        <v>0</v>
      </c>
      <c r="Q42" s="592">
        <f>-('5C1N_Delta'!AL42+'5C1N_Delta'!AO42)</f>
        <v>0</v>
      </c>
      <c r="R42" s="592">
        <f>-('5C1O_Impact'!AL42+'5C1O_Impact'!AO42)</f>
        <v>0</v>
      </c>
      <c r="S42" s="592">
        <f>-('5C1P_Vision'!AL42+'5C1P_Vision'!AO42)</f>
        <v>0</v>
      </c>
      <c r="T42" s="592">
        <f>-('5C1Q_Advantage'!AL42+'5C1Q_Advantage'!AO42)</f>
        <v>0</v>
      </c>
      <c r="U42" s="592">
        <f>-('5C1R_Iberville'!AL42+'5C1R_Iberville'!AO42)</f>
        <v>0</v>
      </c>
      <c r="V42" s="592">
        <f>-('5C1S_LC Col Prep'!AL42+'5C1S_LC Col Prep'!AO42)</f>
        <v>0</v>
      </c>
      <c r="W42" s="592">
        <f>-('5C1T_Northeast'!AL42+'5C1T_Northeast'!AO42)</f>
        <v>0</v>
      </c>
      <c r="X42" s="592">
        <f>-('5C1U_Acadiana Ren'!AL42+'5C1U_Acadiana Ren'!AO42)</f>
        <v>0</v>
      </c>
      <c r="Y42" s="592">
        <f>-('5C1V_Laf Ren'!AL42+'5C1V_Laf Ren'!AO42)</f>
        <v>0</v>
      </c>
      <c r="Z42" s="592">
        <f>-('5C1W_Willow'!AL42+'5C1W_Willow'!AO42)</f>
        <v>0</v>
      </c>
      <c r="AA42" s="592">
        <f>-('5C1X_Tangi'!AL42+'5C1X_Tangi'!AO42)</f>
        <v>0</v>
      </c>
      <c r="AB42" s="592">
        <f>-('5C1Y_GEO'!AL42+'5C1Y_GEO'!AO42)</f>
        <v>0</v>
      </c>
      <c r="AC42" s="593">
        <f>-('5C1Z_Lincoln Prep'!AL42+'5C1Z_Lincoln Prep'!AO42)</f>
        <v>0</v>
      </c>
      <c r="AD42" s="593">
        <f>-('5C1AA_Laurel'!$AL42+'5C1AA_Laurel'!$AO42)</f>
        <v>0</v>
      </c>
      <c r="AE42" s="593">
        <f>-('5C1AB_Apex'!$AL42+'5C1AB_Apex'!$AO42)</f>
        <v>0</v>
      </c>
      <c r="AF42" s="593">
        <f>-('5C1AC_Smothers'!$AL42+'5C1AC_Smothers'!$AO42)</f>
        <v>-596125</v>
      </c>
      <c r="AG42" s="593">
        <f>-('5C1AD_Greater'!$AL42+'5C1AD_Greater'!$AO42)</f>
        <v>0</v>
      </c>
      <c r="AH42" s="593">
        <f>-('5C1AE_Noble Minds'!$AL42+'5C1AE_Noble Minds'!$AO42)</f>
        <v>-194525</v>
      </c>
      <c r="AI42" s="593">
        <f>-('5C1AF_JCFA-Laf'!$AL42+'5C1AF_JCFA-Laf'!$AO42)</f>
        <v>0</v>
      </c>
      <c r="AJ42" s="593">
        <f>-('5C1AG_Collegiate'!$AL42+'5C1AG_Collegiate'!$AO42)</f>
        <v>0</v>
      </c>
      <c r="AK42" s="593">
        <f>-('5C1AH_BRUP'!$AL42+'5C1AH_BRUP'!$AO42)</f>
        <v>0</v>
      </c>
      <c r="AL42" s="1007">
        <f>-('5C1AI_Harmony'!$AL42+'5C1AI_Harmony'!$AO42)</f>
        <v>-232175</v>
      </c>
      <c r="AM42" s="1007">
        <f>-('5C1AJ_Athlos'!$AL42+'5C1AJ_Athlos'!$AO42)</f>
        <v>-232175</v>
      </c>
      <c r="AN42" s="592">
        <f>-('5C2_LAVCA'!AM42+'5C2_LAVCA'!AP42)</f>
        <v>-465821</v>
      </c>
      <c r="AO42" s="592">
        <f>-('5C3_UnvView'!AM42+'5C3_UnvView'!AP42)</f>
        <v>-448990</v>
      </c>
      <c r="AP42" s="594">
        <f t="shared" si="3"/>
        <v>-10501540</v>
      </c>
      <c r="AQ42" s="595">
        <f t="shared" si="4"/>
        <v>184390448</v>
      </c>
    </row>
    <row r="43" spans="1:43" ht="15.6" customHeight="1" x14ac:dyDescent="0.2">
      <c r="A43" s="596">
        <v>37</v>
      </c>
      <c r="B43" s="597" t="s">
        <v>42</v>
      </c>
      <c r="C43" s="598">
        <f>'2_State Distrib and Adjs'!BG43</f>
        <v>120712748</v>
      </c>
      <c r="D43" s="598">
        <f>-'5A3_OJJ'!P43</f>
        <v>-15747</v>
      </c>
      <c r="E43" s="598"/>
      <c r="F43" s="598">
        <f>-('5C1A_Madison'!AL43+'5C1A_Madison'!AO43)</f>
        <v>0</v>
      </c>
      <c r="G43" s="598">
        <f>-('5C1B_DArbonne'!AL43+'5C1B_DArbonne'!AO43)</f>
        <v>-27132</v>
      </c>
      <c r="H43" s="598">
        <f>-('5C1C_Intl High'!AL43+'5C1C_Intl High'!AO43)</f>
        <v>0</v>
      </c>
      <c r="I43" s="598">
        <f>-('5C1D_NOMMA'!AL43+'5C1D_NOMMA'!AO43)</f>
        <v>0</v>
      </c>
      <c r="J43" s="598">
        <f>-('5C1E_LFNO'!AL43+'5C1E_LFNO'!AO43)</f>
        <v>0</v>
      </c>
      <c r="K43" s="598">
        <f>-('5C1F_L.C. Charter'!AL43+'5C1F_L.C. Charter'!AO43)</f>
        <v>0</v>
      </c>
      <c r="L43" s="598">
        <f>-('5C1G_JS Clark'!AL43+'5C1G_JS Clark'!AO43)</f>
        <v>0</v>
      </c>
      <c r="M43" s="598">
        <f>-('5C1H_Southwest'!AL43+'5C1H_Southwest'!AO43)</f>
        <v>0</v>
      </c>
      <c r="N43" s="598">
        <f>-('5C1I_LA Key'!AL43+'5C1I_LA Key'!AO43)</f>
        <v>0</v>
      </c>
      <c r="O43" s="598">
        <f>-('5C1J_Jeff Chamber'!AL43+'5C1J_Jeff Chamber'!AO43)</f>
        <v>0</v>
      </c>
      <c r="P43" s="598">
        <f>-('5C1M_GEO Mid'!AL43+'5C1M_GEO Mid'!AO43)</f>
        <v>0</v>
      </c>
      <c r="Q43" s="598">
        <f>-('5C1N_Delta'!AL43+'5C1N_Delta'!AO43)</f>
        <v>-3876</v>
      </c>
      <c r="R43" s="598">
        <f>-('5C1O_Impact'!AL43+'5C1O_Impact'!AO43)</f>
        <v>0</v>
      </c>
      <c r="S43" s="598">
        <f>-('5C1P_Vision'!AL43+'5C1P_Vision'!AO43)</f>
        <v>-170544</v>
      </c>
      <c r="T43" s="598">
        <f>-('5C1Q_Advantage'!AL43+'5C1Q_Advantage'!AO43)</f>
        <v>0</v>
      </c>
      <c r="U43" s="598">
        <f>-('5C1R_Iberville'!AL43+'5C1R_Iberville'!AO43)</f>
        <v>0</v>
      </c>
      <c r="V43" s="598">
        <f>-('5C1S_LC Col Prep'!AL43+'5C1S_LC Col Prep'!AO43)</f>
        <v>0</v>
      </c>
      <c r="W43" s="598">
        <f>-('5C1T_Northeast'!AL43+'5C1T_Northeast'!AO43)</f>
        <v>0</v>
      </c>
      <c r="X43" s="598">
        <f>-('5C1U_Acadiana Ren'!AL43+'5C1U_Acadiana Ren'!AO43)</f>
        <v>0</v>
      </c>
      <c r="Y43" s="598">
        <f>-('5C1V_Laf Ren'!AL43+'5C1V_Laf Ren'!AO43)</f>
        <v>0</v>
      </c>
      <c r="Z43" s="598">
        <f>-('5C1W_Willow'!AL43+'5C1W_Willow'!AO43)</f>
        <v>0</v>
      </c>
      <c r="AA43" s="598">
        <f>-('5C1X_Tangi'!AL43+'5C1X_Tangi'!AO43)</f>
        <v>0</v>
      </c>
      <c r="AB43" s="598">
        <f>-('5C1Y_GEO'!AL43+'5C1Y_GEO'!AO43)</f>
        <v>0</v>
      </c>
      <c r="AC43" s="598">
        <f>-('5C1Z_Lincoln Prep'!AL43+'5C1Z_Lincoln Prep'!AO43)</f>
        <v>-42636</v>
      </c>
      <c r="AD43" s="598">
        <f>-('5C1AA_Laurel'!$AL43+'5C1AA_Laurel'!$AO43)</f>
        <v>0</v>
      </c>
      <c r="AE43" s="598">
        <f>-('5C1AB_Apex'!$AL43+'5C1AB_Apex'!$AO43)</f>
        <v>0</v>
      </c>
      <c r="AF43" s="598">
        <f>-('5C1AC_Smothers'!$AL43+'5C1AC_Smothers'!$AO43)</f>
        <v>0</v>
      </c>
      <c r="AG43" s="598">
        <f>-('5C1AD_Greater'!$AL43+'5C1AD_Greater'!$AO43)</f>
        <v>0</v>
      </c>
      <c r="AH43" s="598">
        <f>-('5C1AE_Noble Minds'!$AL43+'5C1AE_Noble Minds'!$AO43)</f>
        <v>0</v>
      </c>
      <c r="AI43" s="598">
        <f>-('5C1AF_JCFA-Laf'!$AL43+'5C1AF_JCFA-Laf'!$AO43)</f>
        <v>0</v>
      </c>
      <c r="AJ43" s="598">
        <f>-('5C1AG_Collegiate'!$AL43+'5C1AG_Collegiate'!$AO43)</f>
        <v>0</v>
      </c>
      <c r="AK43" s="598">
        <f>-('5C1AH_BRUP'!$AL43+'5C1AH_BRUP'!$AO43)</f>
        <v>0</v>
      </c>
      <c r="AL43" s="598">
        <f>-('5C1AI_Harmony'!$AL43+'5C1AI_Harmony'!$AO43)</f>
        <v>0</v>
      </c>
      <c r="AM43" s="598">
        <f>-('5C1AJ_Athlos'!$AL43+'5C1AJ_Athlos'!$AO43)</f>
        <v>0</v>
      </c>
      <c r="AN43" s="598">
        <f>-('5C2_LAVCA'!AM43+'5C2_LAVCA'!AP43)</f>
        <v>-177908</v>
      </c>
      <c r="AO43" s="598">
        <f>-('5C3_UnvView'!AM43+'5C3_UnvView'!AP43)</f>
        <v>-163955</v>
      </c>
      <c r="AP43" s="599">
        <f t="shared" si="3"/>
        <v>-601798</v>
      </c>
      <c r="AQ43" s="600">
        <f t="shared" si="4"/>
        <v>120110950</v>
      </c>
    </row>
    <row r="44" spans="1:43" ht="15.6" customHeight="1" x14ac:dyDescent="0.2">
      <c r="A44" s="596">
        <v>38</v>
      </c>
      <c r="B44" s="597" t="s">
        <v>43</v>
      </c>
      <c r="C44" s="598">
        <f>'2_State Distrib and Adjs'!BG44</f>
        <v>10775761</v>
      </c>
      <c r="D44" s="598">
        <f>-'5A3_OJJ'!P44</f>
        <v>-1040</v>
      </c>
      <c r="E44" s="598"/>
      <c r="F44" s="598">
        <f>-('5C1A_Madison'!AL44+'5C1A_Madison'!AO44)</f>
        <v>0</v>
      </c>
      <c r="G44" s="598">
        <f>-('5C1B_DArbonne'!AL44+'5C1B_DArbonne'!AO44)</f>
        <v>0</v>
      </c>
      <c r="H44" s="598">
        <f>-('5C1C_Intl High'!AL44+'5C1C_Intl High'!AO44)</f>
        <v>0</v>
      </c>
      <c r="I44" s="598">
        <f>-('5C1D_NOMMA'!AL44+'5C1D_NOMMA'!AO44)</f>
        <v>-157752</v>
      </c>
      <c r="J44" s="598">
        <f>-('5C1E_LFNO'!AL44+'5C1E_LFNO'!AO44)</f>
        <v>-78876</v>
      </c>
      <c r="K44" s="598">
        <f>-('5C1F_L.C. Charter'!AL44+'5C1F_L.C. Charter'!AO44)</f>
        <v>0</v>
      </c>
      <c r="L44" s="598">
        <f>-('5C1G_JS Clark'!AL44+'5C1G_JS Clark'!AO44)</f>
        <v>0</v>
      </c>
      <c r="M44" s="598">
        <f>-('5C1H_Southwest'!AL44+'5C1H_Southwest'!AO44)</f>
        <v>0</v>
      </c>
      <c r="N44" s="598">
        <f>-('5C1I_LA Key'!AL44+'5C1I_LA Key'!AO44)</f>
        <v>0</v>
      </c>
      <c r="O44" s="598">
        <f>-('5C1J_Jeff Chamber'!AL44+'5C1J_Jeff Chamber'!AO44)</f>
        <v>-22536</v>
      </c>
      <c r="P44" s="598">
        <f>-('5C1M_GEO Mid'!AL44+'5C1M_GEO Mid'!AO44)</f>
        <v>0</v>
      </c>
      <c r="Q44" s="598">
        <f>-('5C1N_Delta'!AL44+'5C1N_Delta'!AO44)</f>
        <v>-11268</v>
      </c>
      <c r="R44" s="598">
        <f>-('5C1O_Impact'!AL44+'5C1O_Impact'!AO44)</f>
        <v>0</v>
      </c>
      <c r="S44" s="598">
        <f>-('5C1P_Vision'!AL44+'5C1P_Vision'!AO44)</f>
        <v>0</v>
      </c>
      <c r="T44" s="598">
        <f>-('5C1Q_Advantage'!AL44+'5C1Q_Advantage'!AO44)</f>
        <v>0</v>
      </c>
      <c r="U44" s="598">
        <f>-('5C1R_Iberville'!AL44+'5C1R_Iberville'!AO44)</f>
        <v>0</v>
      </c>
      <c r="V44" s="598">
        <f>-('5C1S_LC Col Prep'!AL44+'5C1S_LC Col Prep'!AO44)</f>
        <v>0</v>
      </c>
      <c r="W44" s="598">
        <f>-('5C1T_Northeast'!AL44+'5C1T_Northeast'!AO44)</f>
        <v>0</v>
      </c>
      <c r="X44" s="598">
        <f>-('5C1U_Acadiana Ren'!AL44+'5C1U_Acadiana Ren'!AO44)</f>
        <v>0</v>
      </c>
      <c r="Y44" s="598">
        <f>-('5C1V_Laf Ren'!AL44+'5C1V_Laf Ren'!AO44)</f>
        <v>0</v>
      </c>
      <c r="Z44" s="598">
        <f>-('5C1W_Willow'!AL44+'5C1W_Willow'!AO44)</f>
        <v>0</v>
      </c>
      <c r="AA44" s="598">
        <f>-('5C1X_Tangi'!AL44+'5C1X_Tangi'!AO44)</f>
        <v>0</v>
      </c>
      <c r="AB44" s="598">
        <f>-('5C1Y_GEO'!AL44+'5C1Y_GEO'!AO44)</f>
        <v>0</v>
      </c>
      <c r="AC44" s="598">
        <f>-('5C1Z_Lincoln Prep'!AL44+'5C1Z_Lincoln Prep'!AO44)</f>
        <v>0</v>
      </c>
      <c r="AD44" s="598">
        <f>-('5C1AA_Laurel'!$AL44+'5C1AA_Laurel'!$AO44)</f>
        <v>0</v>
      </c>
      <c r="AE44" s="598">
        <f>-('5C1AB_Apex'!$AL44+'5C1AB_Apex'!$AO44)</f>
        <v>0</v>
      </c>
      <c r="AF44" s="598">
        <f>-('5C1AC_Smothers'!$AL44+'5C1AC_Smothers'!$AO44)</f>
        <v>0</v>
      </c>
      <c r="AG44" s="598">
        <f>-('5C1AD_Greater'!$AL44+'5C1AD_Greater'!$AO44)</f>
        <v>0</v>
      </c>
      <c r="AH44" s="598">
        <f>-('5C1AE_Noble Minds'!$AL44+'5C1AE_Noble Minds'!$AO44)</f>
        <v>0</v>
      </c>
      <c r="AI44" s="598">
        <f>-('5C1AF_JCFA-Laf'!$AL44+'5C1AF_JCFA-Laf'!$AO44)</f>
        <v>0</v>
      </c>
      <c r="AJ44" s="598">
        <f>-('5C1AG_Collegiate'!$AL44+'5C1AG_Collegiate'!$AO44)</f>
        <v>0</v>
      </c>
      <c r="AK44" s="598">
        <f>-('5C1AH_BRUP'!$AL44+'5C1AH_BRUP'!$AO44)</f>
        <v>0</v>
      </c>
      <c r="AL44" s="598">
        <f>-('5C1AI_Harmony'!$AL44+'5C1AI_Harmony'!$AO44)</f>
        <v>-33804</v>
      </c>
      <c r="AM44" s="598">
        <f>-('5C1AJ_Athlos'!$AL44+'5C1AJ_Athlos'!$AO44)</f>
        <v>-112680</v>
      </c>
      <c r="AN44" s="598">
        <f>-('5C2_LAVCA'!AM44+'5C2_LAVCA'!AP44)</f>
        <v>-81130</v>
      </c>
      <c r="AO44" s="598">
        <f>-('5C3_UnvView'!AM44+'5C3_UnvView'!AP44)</f>
        <v>-121694</v>
      </c>
      <c r="AP44" s="599">
        <f t="shared" si="3"/>
        <v>-620780</v>
      </c>
      <c r="AQ44" s="600">
        <f t="shared" si="4"/>
        <v>10154981</v>
      </c>
    </row>
    <row r="45" spans="1:43" ht="15.6" customHeight="1" x14ac:dyDescent="0.2">
      <c r="A45" s="596">
        <v>39</v>
      </c>
      <c r="B45" s="597" t="s">
        <v>44</v>
      </c>
      <c r="C45" s="598">
        <f>'2_State Distrib and Adjs'!BG45</f>
        <v>10065518</v>
      </c>
      <c r="D45" s="598">
        <f>-'5A3_OJJ'!P45</f>
        <v>-3264</v>
      </c>
      <c r="E45" s="598"/>
      <c r="F45" s="598">
        <f>-('5C1A_Madison'!AL45+'5C1A_Madison'!AO45)</f>
        <v>0</v>
      </c>
      <c r="G45" s="598">
        <f>-('5C1B_DArbonne'!AL45+'5C1B_DArbonne'!AO45)</f>
        <v>0</v>
      </c>
      <c r="H45" s="598">
        <f>-('5C1C_Intl High'!AL45+'5C1C_Intl High'!AO45)</f>
        <v>0</v>
      </c>
      <c r="I45" s="598">
        <f>-('5C1D_NOMMA'!AL45+'5C1D_NOMMA'!AO45)</f>
        <v>0</v>
      </c>
      <c r="J45" s="598">
        <f>-('5C1E_LFNO'!AL45+'5C1E_LFNO'!AO45)</f>
        <v>0</v>
      </c>
      <c r="K45" s="598">
        <f>-('5C1F_L.C. Charter'!AL45+'5C1F_L.C. Charter'!AO45)</f>
        <v>0</v>
      </c>
      <c r="L45" s="598">
        <f>-('5C1G_JS Clark'!AL45+'5C1G_JS Clark'!AO45)</f>
        <v>0</v>
      </c>
      <c r="M45" s="598">
        <f>-('5C1H_Southwest'!AL45+'5C1H_Southwest'!AO45)</f>
        <v>0</v>
      </c>
      <c r="N45" s="598">
        <f>-('5C1I_LA Key'!AL45+'5C1I_LA Key'!AO45)</f>
        <v>-72212</v>
      </c>
      <c r="O45" s="598">
        <f>-('5C1J_Jeff Chamber'!AL45+'5C1J_Jeff Chamber'!AO45)</f>
        <v>0</v>
      </c>
      <c r="P45" s="598">
        <f>-('5C1M_GEO Mid'!AL45+'5C1M_GEO Mid'!AO45)</f>
        <v>0</v>
      </c>
      <c r="Q45" s="598">
        <f>-('5C1N_Delta'!AL45+'5C1N_Delta'!AO45)</f>
        <v>0</v>
      </c>
      <c r="R45" s="598">
        <f>-('5C1O_Impact'!AL45+'5C1O_Impact'!AO45)</f>
        <v>0</v>
      </c>
      <c r="S45" s="598">
        <f>-('5C1P_Vision'!AL45+'5C1P_Vision'!AO45)</f>
        <v>0</v>
      </c>
      <c r="T45" s="598">
        <f>-('5C1Q_Advantage'!AL45+'5C1Q_Advantage'!AO45)</f>
        <v>-5158</v>
      </c>
      <c r="U45" s="598">
        <f>-('5C1R_Iberville'!AL45+'5C1R_Iberville'!AO45)</f>
        <v>10308</v>
      </c>
      <c r="V45" s="598">
        <f>-('5C1S_LC Col Prep'!AL45+'5C1S_LC Col Prep'!AO45)</f>
        <v>0</v>
      </c>
      <c r="W45" s="598">
        <f>-('5C1T_Northeast'!AL45+'5C1T_Northeast'!AO45)</f>
        <v>0</v>
      </c>
      <c r="X45" s="598">
        <f>-('5C1U_Acadiana Ren'!AL45+'5C1U_Acadiana Ren'!AO45)</f>
        <v>0</v>
      </c>
      <c r="Y45" s="598">
        <f>-('5C1V_Laf Ren'!AL45+'5C1V_Laf Ren'!AO45)</f>
        <v>0</v>
      </c>
      <c r="Z45" s="598">
        <f>-('5C1W_Willow'!AL45+'5C1W_Willow'!AO45)</f>
        <v>0</v>
      </c>
      <c r="AA45" s="598">
        <f>-('5C1X_Tangi'!AL45+'5C1X_Tangi'!AO45)</f>
        <v>0</v>
      </c>
      <c r="AB45" s="598">
        <f>-('5C1Y_GEO'!AL45+'5C1Y_GEO'!AO45)</f>
        <v>0</v>
      </c>
      <c r="AC45" s="598">
        <f>-('5C1Z_Lincoln Prep'!AL45+'5C1Z_Lincoln Prep'!AO45)</f>
        <v>0</v>
      </c>
      <c r="AD45" s="598">
        <f>-('5C1AA_Laurel'!$AL45+'5C1AA_Laurel'!$AO45)</f>
        <v>0</v>
      </c>
      <c r="AE45" s="598">
        <f>-('5C1AB_Apex'!$AL45+'5C1AB_Apex'!$AO45)</f>
        <v>0</v>
      </c>
      <c r="AF45" s="598">
        <f>-('5C1AC_Smothers'!$AL45+'5C1AC_Smothers'!$AO45)</f>
        <v>0</v>
      </c>
      <c r="AG45" s="598">
        <f>-('5C1AD_Greater'!$AL45+'5C1AD_Greater'!$AO45)</f>
        <v>0</v>
      </c>
      <c r="AH45" s="598">
        <f>-('5C1AE_Noble Minds'!$AL45+'5C1AE_Noble Minds'!$AO45)</f>
        <v>0</v>
      </c>
      <c r="AI45" s="598">
        <f>-('5C1AF_JCFA-Laf'!$AL45+'5C1AF_JCFA-Laf'!$AO45)</f>
        <v>0</v>
      </c>
      <c r="AJ45" s="598">
        <f>-('5C1AG_Collegiate'!$AL45+'5C1AG_Collegiate'!$AO45)</f>
        <v>0</v>
      </c>
      <c r="AK45" s="598">
        <f>-('5C1AH_BRUP'!$AL45+'5C1AH_BRUP'!$AO45)</f>
        <v>0</v>
      </c>
      <c r="AL45" s="598">
        <f>-('5C1AI_Harmony'!$AL45+'5C1AI_Harmony'!$AO45)</f>
        <v>0</v>
      </c>
      <c r="AM45" s="598">
        <f>-('5C1AJ_Athlos'!$AL45+'5C1AJ_Athlos'!$AO45)</f>
        <v>0</v>
      </c>
      <c r="AN45" s="598">
        <f>-('5C2_LAVCA'!AM45+'5C2_LAVCA'!AP45)</f>
        <v>-55706</v>
      </c>
      <c r="AO45" s="598">
        <f>-('5C3_UnvView'!AM45+'5C3_UnvView'!AP45)</f>
        <v>-134624</v>
      </c>
      <c r="AP45" s="599">
        <f t="shared" si="3"/>
        <v>-260656</v>
      </c>
      <c r="AQ45" s="600">
        <f t="shared" si="4"/>
        <v>9804862</v>
      </c>
    </row>
    <row r="46" spans="1:43" ht="15.6" customHeight="1" x14ac:dyDescent="0.2">
      <c r="A46" s="601">
        <v>40</v>
      </c>
      <c r="B46" s="602" t="s">
        <v>45</v>
      </c>
      <c r="C46" s="603">
        <f>'2_State Distrib and Adjs'!BG46</f>
        <v>134486022</v>
      </c>
      <c r="D46" s="603">
        <f>-'5A3_OJJ'!P46</f>
        <v>-8489</v>
      </c>
      <c r="E46" s="603"/>
      <c r="F46" s="603">
        <f>-('5C1A_Madison'!AL46+'5C1A_Madison'!AO46)</f>
        <v>0</v>
      </c>
      <c r="G46" s="603">
        <f>-('5C1B_DArbonne'!AL46+'5C1B_DArbonne'!AO46)</f>
        <v>0</v>
      </c>
      <c r="H46" s="603">
        <f>-('5C1C_Intl High'!AL46+'5C1C_Intl High'!AO46)</f>
        <v>0</v>
      </c>
      <c r="I46" s="603">
        <f>-('5C1D_NOMMA'!AL46+'5C1D_NOMMA'!AO46)</f>
        <v>0</v>
      </c>
      <c r="J46" s="603">
        <f>-('5C1E_LFNO'!AL46+'5C1E_LFNO'!AO46)</f>
        <v>0</v>
      </c>
      <c r="K46" s="603">
        <f>-('5C1F_L.C. Charter'!AL46+'5C1F_L.C. Charter'!AO46)</f>
        <v>0</v>
      </c>
      <c r="L46" s="603">
        <f>-('5C1G_JS Clark'!AL46+'5C1G_JS Clark'!AO46)</f>
        <v>0</v>
      </c>
      <c r="M46" s="603">
        <f>-('5C1H_Southwest'!AL46+'5C1H_Southwest'!AO46)</f>
        <v>0</v>
      </c>
      <c r="N46" s="603">
        <f>-('5C1I_LA Key'!AL46+'5C1I_LA Key'!AO46)</f>
        <v>0</v>
      </c>
      <c r="O46" s="603">
        <f>-('5C1J_Jeff Chamber'!AL46+'5C1J_Jeff Chamber'!AO46)</f>
        <v>0</v>
      </c>
      <c r="P46" s="603">
        <f>-('5C1M_GEO Mid'!AL46+'5C1M_GEO Mid'!AO46)</f>
        <v>0</v>
      </c>
      <c r="Q46" s="603">
        <f>-('5C1N_Delta'!AL46+'5C1N_Delta'!AO46)</f>
        <v>0</v>
      </c>
      <c r="R46" s="603">
        <f>-('5C1O_Impact'!AL46+'5C1O_Impact'!AO46)</f>
        <v>-4005</v>
      </c>
      <c r="S46" s="603">
        <f>-('5C1P_Vision'!AL46+'5C1P_Vision'!AO46)</f>
        <v>0</v>
      </c>
      <c r="T46" s="603">
        <f>-('5C1Q_Advantage'!AL46+'5C1Q_Advantage'!AO46)</f>
        <v>0</v>
      </c>
      <c r="U46" s="603">
        <f>-('5C1R_Iberville'!AL46+'5C1R_Iberville'!AO46)</f>
        <v>0</v>
      </c>
      <c r="V46" s="603">
        <f>-('5C1S_LC Col Prep'!AL46+'5C1S_LC Col Prep'!AO46)</f>
        <v>0</v>
      </c>
      <c r="W46" s="603">
        <f>-('5C1T_Northeast'!AL46+'5C1T_Northeast'!AO46)</f>
        <v>0</v>
      </c>
      <c r="X46" s="603">
        <f>-('5C1U_Acadiana Ren'!AL46+'5C1U_Acadiana Ren'!AO46)</f>
        <v>0</v>
      </c>
      <c r="Y46" s="603">
        <f>-('5C1V_Laf Ren'!AL46+'5C1V_Laf Ren'!AO46)</f>
        <v>0</v>
      </c>
      <c r="Z46" s="603">
        <f>-('5C1W_Willow'!AL46+'5C1W_Willow'!AO46)</f>
        <v>0</v>
      </c>
      <c r="AA46" s="603">
        <f>-('5C1X_Tangi'!AL46+'5C1X_Tangi'!AO46)</f>
        <v>0</v>
      </c>
      <c r="AB46" s="603">
        <f>-('5C1Y_GEO'!AL46+'5C1Y_GEO'!AO46)</f>
        <v>0</v>
      </c>
      <c r="AC46" s="603">
        <f>-('5C1Z_Lincoln Prep'!AL46+'5C1Z_Lincoln Prep'!AO46)</f>
        <v>0</v>
      </c>
      <c r="AD46" s="603">
        <f>-('5C1AA_Laurel'!$AL46+'5C1AA_Laurel'!$AO46)</f>
        <v>0</v>
      </c>
      <c r="AE46" s="603">
        <f>-('5C1AB_Apex'!$AL46+'5C1AB_Apex'!$AO46)</f>
        <v>0</v>
      </c>
      <c r="AF46" s="603">
        <f>-('5C1AC_Smothers'!$AL46+'5C1AC_Smothers'!$AO46)</f>
        <v>0</v>
      </c>
      <c r="AG46" s="603">
        <f>-('5C1AD_Greater'!$AL46+'5C1AD_Greater'!$AO46)</f>
        <v>0</v>
      </c>
      <c r="AH46" s="603">
        <f>-('5C1AE_Noble Minds'!$AL46+'5C1AE_Noble Minds'!$AO46)</f>
        <v>0</v>
      </c>
      <c r="AI46" s="603">
        <f>-('5C1AF_JCFA-Laf'!$AL46+'5C1AF_JCFA-Laf'!$AO46)</f>
        <v>0</v>
      </c>
      <c r="AJ46" s="603">
        <f>-('5C1AG_Collegiate'!$AL46+'5C1AG_Collegiate'!$AO46)</f>
        <v>0</v>
      </c>
      <c r="AK46" s="603">
        <f>-('5C1AH_BRUP'!$AL46+'5C1AH_BRUP'!$AO46)</f>
        <v>0</v>
      </c>
      <c r="AL46" s="1008">
        <f>-('5C1AI_Harmony'!$AL46+'5C1AI_Harmony'!$AO46)</f>
        <v>0</v>
      </c>
      <c r="AM46" s="1008">
        <f>-('5C1AJ_Athlos'!$AL46+'5C1AJ_Athlos'!$AO46)</f>
        <v>0</v>
      </c>
      <c r="AN46" s="603">
        <f>-('5C2_LAVCA'!AM46+'5C2_LAVCA'!AP46)</f>
        <v>-158598</v>
      </c>
      <c r="AO46" s="603">
        <f>-('5C3_UnvView'!AM46+'5C3_UnvView'!AP46)</f>
        <v>-208417</v>
      </c>
      <c r="AP46" s="604">
        <f t="shared" si="3"/>
        <v>-379509</v>
      </c>
      <c r="AQ46" s="605">
        <f t="shared" si="4"/>
        <v>134106513</v>
      </c>
    </row>
    <row r="47" spans="1:43" ht="15.6" customHeight="1" x14ac:dyDescent="0.2">
      <c r="A47" s="590">
        <v>41</v>
      </c>
      <c r="B47" s="591" t="s">
        <v>46</v>
      </c>
      <c r="C47" s="592">
        <f>'2_State Distrib and Adjs'!BG47</f>
        <v>5492475</v>
      </c>
      <c r="D47" s="592">
        <f>-'5A3_OJJ'!P47</f>
        <v>0</v>
      </c>
      <c r="E47" s="592"/>
      <c r="F47" s="592">
        <f>-('5C1A_Madison'!AL47+'5C1A_Madison'!AO47)</f>
        <v>0</v>
      </c>
      <c r="G47" s="592">
        <f>-('5C1B_DArbonne'!AL47+'5C1B_DArbonne'!AO47)</f>
        <v>0</v>
      </c>
      <c r="H47" s="592">
        <f>-('5C1C_Intl High'!AL47+'5C1C_Intl High'!AO47)</f>
        <v>0</v>
      </c>
      <c r="I47" s="592">
        <f>-('5C1D_NOMMA'!AL47+'5C1D_NOMMA'!AO47)</f>
        <v>0</v>
      </c>
      <c r="J47" s="592">
        <f>-('5C1E_LFNO'!AL47+'5C1E_LFNO'!AO47)</f>
        <v>0</v>
      </c>
      <c r="K47" s="592">
        <f>-('5C1F_L.C. Charter'!AL47+'5C1F_L.C. Charter'!AO47)</f>
        <v>0</v>
      </c>
      <c r="L47" s="592">
        <f>-('5C1G_JS Clark'!AL47+'5C1G_JS Clark'!AO47)</f>
        <v>0</v>
      </c>
      <c r="M47" s="592">
        <f>-('5C1H_Southwest'!AL47+'5C1H_Southwest'!AO47)</f>
        <v>0</v>
      </c>
      <c r="N47" s="592">
        <f>-('5C1I_LA Key'!AL47+'5C1I_LA Key'!AO47)</f>
        <v>0</v>
      </c>
      <c r="O47" s="592">
        <f>-('5C1J_Jeff Chamber'!AL47+'5C1J_Jeff Chamber'!AO47)</f>
        <v>0</v>
      </c>
      <c r="P47" s="592">
        <f>-('5C1M_GEO Mid'!AL47+'5C1M_GEO Mid'!AO47)</f>
        <v>0</v>
      </c>
      <c r="Q47" s="592">
        <f>-('5C1N_Delta'!AL47+'5C1N_Delta'!AO47)</f>
        <v>0</v>
      </c>
      <c r="R47" s="592">
        <f>-('5C1O_Impact'!AL47+'5C1O_Impact'!AO47)</f>
        <v>0</v>
      </c>
      <c r="S47" s="592">
        <f>-('5C1P_Vision'!AL47+'5C1P_Vision'!AO47)</f>
        <v>0</v>
      </c>
      <c r="T47" s="592">
        <f>-('5C1Q_Advantage'!AL47+'5C1Q_Advantage'!AO47)</f>
        <v>0</v>
      </c>
      <c r="U47" s="592">
        <f>-('5C1R_Iberville'!AL47+'5C1R_Iberville'!AO47)</f>
        <v>0</v>
      </c>
      <c r="V47" s="592">
        <f>-('5C1S_LC Col Prep'!AL47+'5C1S_LC Col Prep'!AO47)</f>
        <v>0</v>
      </c>
      <c r="W47" s="592">
        <f>-('5C1T_Northeast'!AL47+'5C1T_Northeast'!AO47)</f>
        <v>0</v>
      </c>
      <c r="X47" s="592">
        <f>-('5C1U_Acadiana Ren'!AL47+'5C1U_Acadiana Ren'!AO47)</f>
        <v>0</v>
      </c>
      <c r="Y47" s="592">
        <f>-('5C1V_Laf Ren'!AL47+'5C1V_Laf Ren'!AO47)</f>
        <v>0</v>
      </c>
      <c r="Z47" s="592">
        <f>-('5C1W_Willow'!AL47+'5C1W_Willow'!AO47)</f>
        <v>0</v>
      </c>
      <c r="AA47" s="592">
        <f>-('5C1X_Tangi'!AL47+'5C1X_Tangi'!AO47)</f>
        <v>0</v>
      </c>
      <c r="AB47" s="592">
        <f>-('5C1Y_GEO'!AL47+'5C1Y_GEO'!AO47)</f>
        <v>0</v>
      </c>
      <c r="AC47" s="593">
        <f>-('5C1Z_Lincoln Prep'!AL47+'5C1Z_Lincoln Prep'!AO47)</f>
        <v>0</v>
      </c>
      <c r="AD47" s="593">
        <f>-('5C1AA_Laurel'!$AL47+'5C1AA_Laurel'!$AO47)</f>
        <v>0</v>
      </c>
      <c r="AE47" s="593">
        <f>-('5C1AB_Apex'!$AL47+'5C1AB_Apex'!$AO47)</f>
        <v>0</v>
      </c>
      <c r="AF47" s="593">
        <f>-('5C1AC_Smothers'!$AL47+'5C1AC_Smothers'!$AO47)</f>
        <v>0</v>
      </c>
      <c r="AG47" s="593">
        <f>-('5C1AD_Greater'!$AL47+'5C1AD_Greater'!$AO47)</f>
        <v>0</v>
      </c>
      <c r="AH47" s="593">
        <f>-('5C1AE_Noble Minds'!$AL47+'5C1AE_Noble Minds'!$AO47)</f>
        <v>0</v>
      </c>
      <c r="AI47" s="593">
        <f>-('5C1AF_JCFA-Laf'!$AL47+'5C1AF_JCFA-Laf'!$AO47)</f>
        <v>0</v>
      </c>
      <c r="AJ47" s="593">
        <f>-('5C1AG_Collegiate'!$AL47+'5C1AG_Collegiate'!$AO47)</f>
        <v>0</v>
      </c>
      <c r="AK47" s="593">
        <f>-('5C1AH_BRUP'!$AL47+'5C1AH_BRUP'!$AO47)</f>
        <v>0</v>
      </c>
      <c r="AL47" s="1007">
        <f>-('5C1AI_Harmony'!$AL47+'5C1AI_Harmony'!$AO47)</f>
        <v>0</v>
      </c>
      <c r="AM47" s="1007">
        <f>-('5C1AJ_Athlos'!$AL47+'5C1AJ_Athlos'!$AO47)</f>
        <v>0</v>
      </c>
      <c r="AN47" s="592">
        <f>-('5C2_LAVCA'!AM47+'5C2_LAVCA'!AP47)</f>
        <v>-34369</v>
      </c>
      <c r="AO47" s="592">
        <f>-('5C3_UnvView'!AM47+'5C3_UnvView'!AP47)</f>
        <v>-25777</v>
      </c>
      <c r="AP47" s="594">
        <f t="shared" si="3"/>
        <v>-60146</v>
      </c>
      <c r="AQ47" s="595">
        <f t="shared" si="4"/>
        <v>5432329</v>
      </c>
    </row>
    <row r="48" spans="1:43" ht="15.6" customHeight="1" x14ac:dyDescent="0.2">
      <c r="A48" s="596">
        <v>42</v>
      </c>
      <c r="B48" s="597" t="s">
        <v>47</v>
      </c>
      <c r="C48" s="598">
        <f>'2_State Distrib and Adjs'!BG48</f>
        <v>16189384</v>
      </c>
      <c r="D48" s="598">
        <f>-'5A3_OJJ'!P48</f>
        <v>-25317</v>
      </c>
      <c r="E48" s="598"/>
      <c r="F48" s="598">
        <f>-('5C1A_Madison'!AL48+'5C1A_Madison'!AO48)</f>
        <v>0</v>
      </c>
      <c r="G48" s="598">
        <f>-('5C1B_DArbonne'!AL48+'5C1B_DArbonne'!AO48)</f>
        <v>0</v>
      </c>
      <c r="H48" s="598">
        <f>-('5C1C_Intl High'!AL48+'5C1C_Intl High'!AO48)</f>
        <v>0</v>
      </c>
      <c r="I48" s="598">
        <f>-('5C1D_NOMMA'!AL48+'5C1D_NOMMA'!AO48)</f>
        <v>0</v>
      </c>
      <c r="J48" s="598">
        <f>-('5C1E_LFNO'!AL48+'5C1E_LFNO'!AO48)</f>
        <v>0</v>
      </c>
      <c r="K48" s="598">
        <f>-('5C1F_L.C. Charter'!AL48+'5C1F_L.C. Charter'!AO48)</f>
        <v>0</v>
      </c>
      <c r="L48" s="598">
        <f>-('5C1G_JS Clark'!AL48+'5C1G_JS Clark'!AO48)</f>
        <v>0</v>
      </c>
      <c r="M48" s="598">
        <f>-('5C1H_Southwest'!AL48+'5C1H_Southwest'!AO48)</f>
        <v>0</v>
      </c>
      <c r="N48" s="598">
        <f>-('5C1I_LA Key'!AL48+'5C1I_LA Key'!AO48)</f>
        <v>0</v>
      </c>
      <c r="O48" s="598">
        <f>-('5C1J_Jeff Chamber'!AL48+'5C1J_Jeff Chamber'!AO48)</f>
        <v>0</v>
      </c>
      <c r="P48" s="598">
        <f>-('5C1M_GEO Mid'!AL48+'5C1M_GEO Mid'!AO48)</f>
        <v>0</v>
      </c>
      <c r="Q48" s="598">
        <f>-('5C1N_Delta'!AL48+'5C1N_Delta'!AO48)</f>
        <v>0</v>
      </c>
      <c r="R48" s="598">
        <f>-('5C1O_Impact'!AL48+'5C1O_Impact'!AO48)</f>
        <v>0</v>
      </c>
      <c r="S48" s="598">
        <f>-('5C1P_Vision'!AL48+'5C1P_Vision'!AO48)</f>
        <v>0</v>
      </c>
      <c r="T48" s="598">
        <f>-('5C1Q_Advantage'!AL48+'5C1Q_Advantage'!AO48)</f>
        <v>0</v>
      </c>
      <c r="U48" s="598">
        <f>-('5C1R_Iberville'!AL48+'5C1R_Iberville'!AO48)</f>
        <v>0</v>
      </c>
      <c r="V48" s="598">
        <f>-('5C1S_LC Col Prep'!AL48+'5C1S_LC Col Prep'!AO48)</f>
        <v>0</v>
      </c>
      <c r="W48" s="598">
        <f>-('5C1T_Northeast'!AL48+'5C1T_Northeast'!AO48)</f>
        <v>0</v>
      </c>
      <c r="X48" s="598">
        <f>-('5C1U_Acadiana Ren'!AL48+'5C1U_Acadiana Ren'!AO48)</f>
        <v>0</v>
      </c>
      <c r="Y48" s="598">
        <f>-('5C1V_Laf Ren'!AL48+'5C1V_Laf Ren'!AO48)</f>
        <v>0</v>
      </c>
      <c r="Z48" s="598">
        <f>-('5C1W_Willow'!AL48+'5C1W_Willow'!AO48)</f>
        <v>0</v>
      </c>
      <c r="AA48" s="598">
        <f>-('5C1X_Tangi'!AL48+'5C1X_Tangi'!AO48)</f>
        <v>0</v>
      </c>
      <c r="AB48" s="598">
        <f>-('5C1Y_GEO'!AL48+'5C1Y_GEO'!AO48)</f>
        <v>0</v>
      </c>
      <c r="AC48" s="598">
        <f>-('5C1Z_Lincoln Prep'!AL48+'5C1Z_Lincoln Prep'!AO48)</f>
        <v>0</v>
      </c>
      <c r="AD48" s="598">
        <f>-('5C1AA_Laurel'!$AL48+'5C1AA_Laurel'!$AO48)</f>
        <v>0</v>
      </c>
      <c r="AE48" s="598">
        <f>-('5C1AB_Apex'!$AL48+'5C1AB_Apex'!$AO48)</f>
        <v>0</v>
      </c>
      <c r="AF48" s="598">
        <f>-('5C1AC_Smothers'!$AL48+'5C1AC_Smothers'!$AO48)</f>
        <v>0</v>
      </c>
      <c r="AG48" s="598">
        <f>-('5C1AD_Greater'!$AL48+'5C1AD_Greater'!$AO48)</f>
        <v>0</v>
      </c>
      <c r="AH48" s="598">
        <f>-('5C1AE_Noble Minds'!$AL48+'5C1AE_Noble Minds'!$AO48)</f>
        <v>0</v>
      </c>
      <c r="AI48" s="598">
        <f>-('5C1AF_JCFA-Laf'!$AL48+'5C1AF_JCFA-Laf'!$AO48)</f>
        <v>0</v>
      </c>
      <c r="AJ48" s="598">
        <f>-('5C1AG_Collegiate'!$AL48+'5C1AG_Collegiate'!$AO48)</f>
        <v>0</v>
      </c>
      <c r="AK48" s="598">
        <f>-('5C1AH_BRUP'!$AL48+'5C1AH_BRUP'!$AO48)</f>
        <v>0</v>
      </c>
      <c r="AL48" s="598">
        <f>-('5C1AI_Harmony'!$AL48+'5C1AI_Harmony'!$AO48)</f>
        <v>0</v>
      </c>
      <c r="AM48" s="598">
        <f>-('5C1AJ_Athlos'!$AL48+'5C1AJ_Athlos'!$AO48)</f>
        <v>0</v>
      </c>
      <c r="AN48" s="598">
        <f>-('5C2_LAVCA'!AM48+'5C2_LAVCA'!AP48)</f>
        <v>-42907</v>
      </c>
      <c r="AO48" s="598">
        <f>-('5C3_UnvView'!AM48+'5C3_UnvView'!AP48)</f>
        <v>-42907</v>
      </c>
      <c r="AP48" s="599">
        <f t="shared" si="3"/>
        <v>-111131</v>
      </c>
      <c r="AQ48" s="600">
        <f t="shared" si="4"/>
        <v>16078253</v>
      </c>
    </row>
    <row r="49" spans="1:43" ht="15.6" customHeight="1" x14ac:dyDescent="0.2">
      <c r="A49" s="596">
        <v>43</v>
      </c>
      <c r="B49" s="597" t="s">
        <v>48</v>
      </c>
      <c r="C49" s="598">
        <f>'2_State Distrib and Adjs'!BG49</f>
        <v>27965877</v>
      </c>
      <c r="D49" s="598">
        <f>-'5A3_OJJ'!P49</f>
        <v>-3527</v>
      </c>
      <c r="E49" s="598"/>
      <c r="F49" s="598">
        <f>-('5C1A_Madison'!AL49+'5C1A_Madison'!AO49)</f>
        <v>0</v>
      </c>
      <c r="G49" s="598">
        <f>-('5C1B_DArbonne'!AL49+'5C1B_DArbonne'!AO49)</f>
        <v>0</v>
      </c>
      <c r="H49" s="598">
        <f>-('5C1C_Intl High'!AL49+'5C1C_Intl High'!AO49)</f>
        <v>0</v>
      </c>
      <c r="I49" s="598">
        <f>-('5C1D_NOMMA'!AL49+'5C1D_NOMMA'!AO49)</f>
        <v>0</v>
      </c>
      <c r="J49" s="598">
        <f>-('5C1E_LFNO'!AL49+'5C1E_LFNO'!AO49)</f>
        <v>0</v>
      </c>
      <c r="K49" s="598">
        <f>-('5C1F_L.C. Charter'!AL49+'5C1F_L.C. Charter'!AO49)</f>
        <v>0</v>
      </c>
      <c r="L49" s="598">
        <f>-('5C1G_JS Clark'!AL49+'5C1G_JS Clark'!AO49)</f>
        <v>0</v>
      </c>
      <c r="M49" s="598">
        <f>-('5C1H_Southwest'!AL49+'5C1H_Southwest'!AO49)</f>
        <v>0</v>
      </c>
      <c r="N49" s="598">
        <f>-('5C1I_LA Key'!AL49+'5C1I_LA Key'!AO49)</f>
        <v>0</v>
      </c>
      <c r="O49" s="598">
        <f>-('5C1J_Jeff Chamber'!AL49+'5C1J_Jeff Chamber'!AO49)</f>
        <v>0</v>
      </c>
      <c r="P49" s="598">
        <f>-('5C1M_GEO Mid'!AL49+'5C1M_GEO Mid'!AO49)</f>
        <v>0</v>
      </c>
      <c r="Q49" s="598">
        <f>-('5C1N_Delta'!AL49+'5C1N_Delta'!AO49)</f>
        <v>0</v>
      </c>
      <c r="R49" s="598">
        <f>-('5C1O_Impact'!AL49+'5C1O_Impact'!AO49)</f>
        <v>0</v>
      </c>
      <c r="S49" s="598">
        <f>-('5C1P_Vision'!AL49+'5C1P_Vision'!AO49)</f>
        <v>0</v>
      </c>
      <c r="T49" s="598">
        <f>-('5C1Q_Advantage'!AL49+'5C1Q_Advantage'!AO49)</f>
        <v>0</v>
      </c>
      <c r="U49" s="598">
        <f>-('5C1R_Iberville'!AL49+'5C1R_Iberville'!AO49)</f>
        <v>0</v>
      </c>
      <c r="V49" s="598">
        <f>-('5C1S_LC Col Prep'!AL49+'5C1S_LC Col Prep'!AO49)</f>
        <v>0</v>
      </c>
      <c r="W49" s="598">
        <f>-('5C1T_Northeast'!AL49+'5C1T_Northeast'!AO49)</f>
        <v>0</v>
      </c>
      <c r="X49" s="598">
        <f>-('5C1U_Acadiana Ren'!AL49+'5C1U_Acadiana Ren'!AO49)</f>
        <v>0</v>
      </c>
      <c r="Y49" s="598">
        <f>-('5C1V_Laf Ren'!AL49+'5C1V_Laf Ren'!AO49)</f>
        <v>0</v>
      </c>
      <c r="Z49" s="598">
        <f>-('5C1W_Willow'!AL49+'5C1W_Willow'!AO49)</f>
        <v>0</v>
      </c>
      <c r="AA49" s="598">
        <f>-('5C1X_Tangi'!AL49+'5C1X_Tangi'!AO49)</f>
        <v>0</v>
      </c>
      <c r="AB49" s="598">
        <f>-('5C1Y_GEO'!AL49+'5C1Y_GEO'!AO49)</f>
        <v>0</v>
      </c>
      <c r="AC49" s="598">
        <f>-('5C1Z_Lincoln Prep'!AL49+'5C1Z_Lincoln Prep'!AO49)</f>
        <v>0</v>
      </c>
      <c r="AD49" s="598">
        <f>-('5C1AA_Laurel'!$AL49+'5C1AA_Laurel'!$AO49)</f>
        <v>0</v>
      </c>
      <c r="AE49" s="598">
        <f>-('5C1AB_Apex'!$AL49+'5C1AB_Apex'!$AO49)</f>
        <v>0</v>
      </c>
      <c r="AF49" s="598">
        <f>-('5C1AC_Smothers'!$AL49+'5C1AC_Smothers'!$AO49)</f>
        <v>0</v>
      </c>
      <c r="AG49" s="598">
        <f>-('5C1AD_Greater'!$AL49+'5C1AD_Greater'!$AO49)</f>
        <v>0</v>
      </c>
      <c r="AH49" s="598">
        <f>-('5C1AE_Noble Minds'!$AL49+'5C1AE_Noble Minds'!$AO49)</f>
        <v>0</v>
      </c>
      <c r="AI49" s="598">
        <f>-('5C1AF_JCFA-Laf'!$AL49+'5C1AF_JCFA-Laf'!$AO49)</f>
        <v>0</v>
      </c>
      <c r="AJ49" s="598">
        <f>-('5C1AG_Collegiate'!$AL49+'5C1AG_Collegiate'!$AO49)</f>
        <v>0</v>
      </c>
      <c r="AK49" s="598">
        <f>-('5C1AH_BRUP'!$AL49+'5C1AH_BRUP'!$AO49)</f>
        <v>0</v>
      </c>
      <c r="AL49" s="598">
        <f>-('5C1AI_Harmony'!$AL49+'5C1AI_Harmony'!$AO49)</f>
        <v>0</v>
      </c>
      <c r="AM49" s="598">
        <f>-('5C1AJ_Athlos'!$AL49+'5C1AJ_Athlos'!$AO49)</f>
        <v>0</v>
      </c>
      <c r="AN49" s="598">
        <f>-('5C2_LAVCA'!AM49+'5C2_LAVCA'!AP49)</f>
        <v>-42611</v>
      </c>
      <c r="AO49" s="598">
        <f>-('5C3_UnvView'!AM49+'5C3_UnvView'!AP49)</f>
        <v>-29500</v>
      </c>
      <c r="AP49" s="599">
        <f t="shared" si="3"/>
        <v>-75638</v>
      </c>
      <c r="AQ49" s="600">
        <f t="shared" si="4"/>
        <v>27890239</v>
      </c>
    </row>
    <row r="50" spans="1:43" ht="15.6" customHeight="1" x14ac:dyDescent="0.2">
      <c r="A50" s="596">
        <v>44</v>
      </c>
      <c r="B50" s="597" t="s">
        <v>49</v>
      </c>
      <c r="C50" s="598">
        <f>'2_State Distrib and Adjs'!BG50</f>
        <v>42877685</v>
      </c>
      <c r="D50" s="598">
        <f>-'5A3_OJJ'!P50</f>
        <v>-2923</v>
      </c>
      <c r="E50" s="598"/>
      <c r="F50" s="598">
        <f>-('5C1A_Madison'!AL50+'5C1A_Madison'!AO50)</f>
        <v>0</v>
      </c>
      <c r="G50" s="598">
        <f>-('5C1B_DArbonne'!AL50+'5C1B_DArbonne'!AO50)</f>
        <v>0</v>
      </c>
      <c r="H50" s="598">
        <f>-('5C1C_Intl High'!AL50+'5C1C_Intl High'!AO50)</f>
        <v>-7938</v>
      </c>
      <c r="I50" s="598">
        <f>-('5C1D_NOMMA'!AL50+'5C1D_NOMMA'!AO50)</f>
        <v>-15876</v>
      </c>
      <c r="J50" s="598">
        <f>-('5C1E_LFNO'!AL50+'5C1E_LFNO'!AO50)</f>
        <v>-3969</v>
      </c>
      <c r="K50" s="598">
        <f>-('5C1F_L.C. Charter'!AL50+'5C1F_L.C. Charter'!AO50)</f>
        <v>0</v>
      </c>
      <c r="L50" s="598">
        <f>-('5C1G_JS Clark'!AL50+'5C1G_JS Clark'!AO50)</f>
        <v>0</v>
      </c>
      <c r="M50" s="598">
        <f>-('5C1H_Southwest'!AL50+'5C1H_Southwest'!AO50)</f>
        <v>0</v>
      </c>
      <c r="N50" s="598">
        <f>-('5C1I_LA Key'!AL50+'5C1I_LA Key'!AO50)</f>
        <v>0</v>
      </c>
      <c r="O50" s="598">
        <f>-('5C1J_Jeff Chamber'!AL50+'5C1J_Jeff Chamber'!AO50)</f>
        <v>0</v>
      </c>
      <c r="P50" s="598">
        <f>-('5C1M_GEO Mid'!AL50+'5C1M_GEO Mid'!AO50)</f>
        <v>0</v>
      </c>
      <c r="Q50" s="598">
        <f>-('5C1N_Delta'!AL50+'5C1N_Delta'!AO50)</f>
        <v>0</v>
      </c>
      <c r="R50" s="598">
        <f>-('5C1O_Impact'!AL50+'5C1O_Impact'!AO50)</f>
        <v>0</v>
      </c>
      <c r="S50" s="598">
        <f>-('5C1P_Vision'!AL50+'5C1P_Vision'!AO50)</f>
        <v>0</v>
      </c>
      <c r="T50" s="598">
        <f>-('5C1Q_Advantage'!AL50+'5C1Q_Advantage'!AO50)</f>
        <v>0</v>
      </c>
      <c r="U50" s="598">
        <f>-('5C1R_Iberville'!AL50+'5C1R_Iberville'!AO50)</f>
        <v>0</v>
      </c>
      <c r="V50" s="598">
        <f>-('5C1S_LC Col Prep'!AL50+'5C1S_LC Col Prep'!AO50)</f>
        <v>0</v>
      </c>
      <c r="W50" s="598">
        <f>-('5C1T_Northeast'!AL50+'5C1T_Northeast'!AO50)</f>
        <v>0</v>
      </c>
      <c r="X50" s="598">
        <f>-('5C1U_Acadiana Ren'!AL50+'5C1U_Acadiana Ren'!AO50)</f>
        <v>0</v>
      </c>
      <c r="Y50" s="598">
        <f>-('5C1V_Laf Ren'!AL50+'5C1V_Laf Ren'!AO50)</f>
        <v>0</v>
      </c>
      <c r="Z50" s="598">
        <f>-('5C1W_Willow'!AL50+'5C1W_Willow'!AO50)</f>
        <v>0</v>
      </c>
      <c r="AA50" s="598">
        <f>-('5C1X_Tangi'!AL50+'5C1X_Tangi'!AO50)</f>
        <v>0</v>
      </c>
      <c r="AB50" s="598">
        <f>-('5C1Y_GEO'!AL50+'5C1Y_GEO'!AO50)</f>
        <v>0</v>
      </c>
      <c r="AC50" s="598">
        <f>-('5C1Z_Lincoln Prep'!AL50+'5C1Z_Lincoln Prep'!AO50)</f>
        <v>0</v>
      </c>
      <c r="AD50" s="598">
        <f>-('5C1AA_Laurel'!$AL50+'5C1AA_Laurel'!$AO50)</f>
        <v>0</v>
      </c>
      <c r="AE50" s="598">
        <f>-('5C1AB_Apex'!$AL50+'5C1AB_Apex'!$AO50)</f>
        <v>0</v>
      </c>
      <c r="AF50" s="598">
        <f>-('5C1AC_Smothers'!$AL50+'5C1AC_Smothers'!$AO50)</f>
        <v>-15876</v>
      </c>
      <c r="AG50" s="598">
        <f>-('5C1AD_Greater'!$AL50+'5C1AD_Greater'!$AO50)</f>
        <v>0</v>
      </c>
      <c r="AH50" s="598">
        <f>-('5C1AE_Noble Minds'!$AL50+'5C1AE_Noble Minds'!$AO50)</f>
        <v>-3969</v>
      </c>
      <c r="AI50" s="598">
        <f>-('5C1AF_JCFA-Laf'!$AL50+'5C1AF_JCFA-Laf'!$AO50)</f>
        <v>0</v>
      </c>
      <c r="AJ50" s="598">
        <f>-('5C1AG_Collegiate'!$AL50+'5C1AG_Collegiate'!$AO50)</f>
        <v>0</v>
      </c>
      <c r="AK50" s="598">
        <f>-('5C1AH_BRUP'!$AL50+'5C1AH_BRUP'!$AO50)</f>
        <v>0</v>
      </c>
      <c r="AL50" s="598">
        <f>-('5C1AI_Harmony'!$AL50+'5C1AI_Harmony'!$AO50)</f>
        <v>0</v>
      </c>
      <c r="AM50" s="598">
        <f>-('5C1AJ_Athlos'!$AL50+'5C1AJ_Athlos'!$AO50)</f>
        <v>-3969</v>
      </c>
      <c r="AN50" s="598">
        <f>-('5C2_LAVCA'!AM50+'5C2_LAVCA'!AP50)</f>
        <v>-85730</v>
      </c>
      <c r="AO50" s="598">
        <f>-('5C3_UnvView'!AM50+'5C3_UnvView'!AP50)</f>
        <v>-57154</v>
      </c>
      <c r="AP50" s="599">
        <f t="shared" si="3"/>
        <v>-197404</v>
      </c>
      <c r="AQ50" s="600">
        <f t="shared" si="4"/>
        <v>42680281</v>
      </c>
    </row>
    <row r="51" spans="1:43" ht="15.6" customHeight="1" x14ac:dyDescent="0.2">
      <c r="A51" s="601">
        <v>45</v>
      </c>
      <c r="B51" s="602" t="s">
        <v>50</v>
      </c>
      <c r="C51" s="603">
        <f>'2_State Distrib and Adjs'!BG51</f>
        <v>30257823</v>
      </c>
      <c r="D51" s="603">
        <f>-'5A3_OJJ'!P51</f>
        <v>-11877</v>
      </c>
      <c r="E51" s="603"/>
      <c r="F51" s="603">
        <f>-('5C1A_Madison'!AL51+'5C1A_Madison'!AO51)</f>
        <v>0</v>
      </c>
      <c r="G51" s="603">
        <f>-('5C1B_DArbonne'!AL51+'5C1B_DArbonne'!AO51)</f>
        <v>0</v>
      </c>
      <c r="H51" s="603">
        <f>-('5C1C_Intl High'!AL51+'5C1C_Intl High'!AO51)</f>
        <v>0</v>
      </c>
      <c r="I51" s="603">
        <f>-('5C1D_NOMMA'!AL51+'5C1D_NOMMA'!AO51)</f>
        <v>0</v>
      </c>
      <c r="J51" s="603">
        <f>-('5C1E_LFNO'!AL51+'5C1E_LFNO'!AO51)</f>
        <v>-40248</v>
      </c>
      <c r="K51" s="603">
        <f>-('5C1F_L.C. Charter'!AL51+'5C1F_L.C. Charter'!AO51)</f>
        <v>-13416</v>
      </c>
      <c r="L51" s="603">
        <f>-('5C1G_JS Clark'!AL51+'5C1G_JS Clark'!AO51)</f>
        <v>0</v>
      </c>
      <c r="M51" s="603">
        <f>-('5C1H_Southwest'!AL51+'5C1H_Southwest'!AO51)</f>
        <v>0</v>
      </c>
      <c r="N51" s="603">
        <f>-('5C1I_LA Key'!AL51+'5C1I_LA Key'!AO51)</f>
        <v>0</v>
      </c>
      <c r="O51" s="603">
        <f>-('5C1J_Jeff Chamber'!AL51+'5C1J_Jeff Chamber'!AO51)</f>
        <v>-13416</v>
      </c>
      <c r="P51" s="603">
        <f>-('5C1M_GEO Mid'!AL51+'5C1M_GEO Mid'!AO51)</f>
        <v>0</v>
      </c>
      <c r="Q51" s="603">
        <f>-('5C1N_Delta'!AL51+'5C1N_Delta'!AO51)</f>
        <v>0</v>
      </c>
      <c r="R51" s="603">
        <f>-('5C1O_Impact'!AL51+'5C1O_Impact'!AO51)</f>
        <v>0</v>
      </c>
      <c r="S51" s="603">
        <f>-('5C1P_Vision'!AL51+'5C1P_Vision'!AO51)</f>
        <v>0</v>
      </c>
      <c r="T51" s="603">
        <f>-('5C1Q_Advantage'!AL51+'5C1Q_Advantage'!AO51)</f>
        <v>0</v>
      </c>
      <c r="U51" s="603">
        <f>-('5C1R_Iberville'!AL51+'5C1R_Iberville'!AO51)</f>
        <v>0</v>
      </c>
      <c r="V51" s="603">
        <f>-('5C1S_LC Col Prep'!AL51+'5C1S_LC Col Prep'!AO51)</f>
        <v>0</v>
      </c>
      <c r="W51" s="603">
        <f>-('5C1T_Northeast'!AL51+'5C1T_Northeast'!AO51)</f>
        <v>0</v>
      </c>
      <c r="X51" s="603">
        <f>-('5C1U_Acadiana Ren'!AL51+'5C1U_Acadiana Ren'!AO51)</f>
        <v>0</v>
      </c>
      <c r="Y51" s="603">
        <f>-('5C1V_Laf Ren'!AL51+'5C1V_Laf Ren'!AO51)</f>
        <v>0</v>
      </c>
      <c r="Z51" s="603">
        <f>-('5C1W_Willow'!AL51+'5C1W_Willow'!AO51)</f>
        <v>0</v>
      </c>
      <c r="AA51" s="603">
        <f>-('5C1X_Tangi'!AL51+'5C1X_Tangi'!AO51)</f>
        <v>0</v>
      </c>
      <c r="AB51" s="603">
        <f>-('5C1Y_GEO'!AL51+'5C1Y_GEO'!AO51)</f>
        <v>0</v>
      </c>
      <c r="AC51" s="603">
        <f>-('5C1Z_Lincoln Prep'!AL51+'5C1Z_Lincoln Prep'!AO51)</f>
        <v>0</v>
      </c>
      <c r="AD51" s="603">
        <f>-('5C1AA_Laurel'!$AL51+'5C1AA_Laurel'!$AO51)</f>
        <v>0</v>
      </c>
      <c r="AE51" s="603">
        <f>-('5C1AB_Apex'!$AL51+'5C1AB_Apex'!$AO51)</f>
        <v>0</v>
      </c>
      <c r="AF51" s="603">
        <f>-('5C1AC_Smothers'!$AL51+'5C1AC_Smothers'!$AO51)</f>
        <v>-26832</v>
      </c>
      <c r="AG51" s="603">
        <f>-('5C1AD_Greater'!$AL51+'5C1AD_Greater'!$AO51)</f>
        <v>0</v>
      </c>
      <c r="AH51" s="603">
        <f>-('5C1AE_Noble Minds'!$AL51+'5C1AE_Noble Minds'!$AO51)</f>
        <v>0</v>
      </c>
      <c r="AI51" s="603">
        <f>-('5C1AF_JCFA-Laf'!$AL51+'5C1AF_JCFA-Laf'!$AO51)</f>
        <v>0</v>
      </c>
      <c r="AJ51" s="603">
        <f>-('5C1AG_Collegiate'!$AL51+'5C1AG_Collegiate'!$AO51)</f>
        <v>0</v>
      </c>
      <c r="AK51" s="603">
        <f>-('5C1AH_BRUP'!$AL51+'5C1AH_BRUP'!$AO51)</f>
        <v>0</v>
      </c>
      <c r="AL51" s="1008">
        <f>-('5C1AI_Harmony'!$AL51+'5C1AI_Harmony'!$AO51)</f>
        <v>0</v>
      </c>
      <c r="AM51" s="1008">
        <f>-('5C1AJ_Athlos'!$AL51+'5C1AJ_Athlos'!$AO51)</f>
        <v>-40248</v>
      </c>
      <c r="AN51" s="603">
        <f>-('5C2_LAVCA'!AM51+'5C2_LAVCA'!AP51)</f>
        <v>-193190</v>
      </c>
      <c r="AO51" s="603">
        <f>-('5C3_UnvView'!AM51+'5C3_UnvView'!AP51)</f>
        <v>-96595</v>
      </c>
      <c r="AP51" s="604">
        <f t="shared" si="3"/>
        <v>-435822</v>
      </c>
      <c r="AQ51" s="605">
        <f t="shared" si="4"/>
        <v>29822001</v>
      </c>
    </row>
    <row r="52" spans="1:43" ht="15.6" customHeight="1" x14ac:dyDescent="0.2">
      <c r="A52" s="590">
        <v>46</v>
      </c>
      <c r="B52" s="591" t="s">
        <v>51</v>
      </c>
      <c r="C52" s="592">
        <f>'2_State Distrib and Adjs'!BG52</f>
        <v>8603167</v>
      </c>
      <c r="D52" s="592">
        <f>-'5A3_OJJ'!P52</f>
        <v>0</v>
      </c>
      <c r="E52" s="592"/>
      <c r="F52" s="592">
        <f>-('5C1A_Madison'!AL52+'5C1A_Madison'!AO52)</f>
        <v>0</v>
      </c>
      <c r="G52" s="592">
        <f>-('5C1B_DArbonne'!AL52+'5C1B_DArbonne'!AO52)</f>
        <v>0</v>
      </c>
      <c r="H52" s="592">
        <f>-('5C1C_Intl High'!AL52+'5C1C_Intl High'!AO52)</f>
        <v>0</v>
      </c>
      <c r="I52" s="592">
        <f>-('5C1D_NOMMA'!AL52+'5C1D_NOMMA'!AO52)</f>
        <v>0</v>
      </c>
      <c r="J52" s="592">
        <f>-('5C1E_LFNO'!AL52+'5C1E_LFNO'!AO52)</f>
        <v>0</v>
      </c>
      <c r="K52" s="592">
        <f>-('5C1F_L.C. Charter'!AL52+'5C1F_L.C. Charter'!AO52)</f>
        <v>0</v>
      </c>
      <c r="L52" s="592">
        <f>-('5C1G_JS Clark'!AL52+'5C1G_JS Clark'!AO52)</f>
        <v>0</v>
      </c>
      <c r="M52" s="592">
        <f>-('5C1H_Southwest'!AL52+'5C1H_Southwest'!AO52)</f>
        <v>0</v>
      </c>
      <c r="N52" s="592">
        <f>-('5C1I_LA Key'!AL52+'5C1I_LA Key'!AO52)</f>
        <v>0</v>
      </c>
      <c r="O52" s="592">
        <f>-('5C1J_Jeff Chamber'!AL52+'5C1J_Jeff Chamber'!AO52)</f>
        <v>0</v>
      </c>
      <c r="P52" s="592">
        <f>-('5C1M_GEO Mid'!AL52+'5C1M_GEO Mid'!AO52)</f>
        <v>0</v>
      </c>
      <c r="Q52" s="592">
        <f>-('5C1N_Delta'!AL52+'5C1N_Delta'!AO52)</f>
        <v>0</v>
      </c>
      <c r="R52" s="592">
        <f>-('5C1O_Impact'!AL52+'5C1O_Impact'!AO52)</f>
        <v>0</v>
      </c>
      <c r="S52" s="592">
        <f>-('5C1P_Vision'!AL52+'5C1P_Vision'!AO52)</f>
        <v>0</v>
      </c>
      <c r="T52" s="592">
        <f>-('5C1Q_Advantage'!AL52+'5C1Q_Advantage'!AO52)</f>
        <v>-5982</v>
      </c>
      <c r="U52" s="592">
        <f>-('5C1R_Iberville'!AL52+'5C1R_Iberville'!AO52)</f>
        <v>0</v>
      </c>
      <c r="V52" s="592">
        <f>-('5C1S_LC Col Prep'!AL52+'5C1S_LC Col Prep'!AO52)</f>
        <v>0</v>
      </c>
      <c r="W52" s="592">
        <f>-('5C1T_Northeast'!AL52+'5C1T_Northeast'!AO52)</f>
        <v>0</v>
      </c>
      <c r="X52" s="592">
        <f>-('5C1U_Acadiana Ren'!AL52+'5C1U_Acadiana Ren'!AO52)</f>
        <v>0</v>
      </c>
      <c r="Y52" s="592">
        <f>-('5C1V_Laf Ren'!AL52+'5C1V_Laf Ren'!AO52)</f>
        <v>0</v>
      </c>
      <c r="Z52" s="592">
        <f>-('5C1W_Willow'!AL52+'5C1W_Willow'!AO52)</f>
        <v>0</v>
      </c>
      <c r="AA52" s="592">
        <f>-('5C1X_Tangi'!AL52+'5C1X_Tangi'!AO52)</f>
        <v>-11964</v>
      </c>
      <c r="AB52" s="592">
        <f>-('5C1Y_GEO'!AL52+'5C1Y_GEO'!AO52)</f>
        <v>0</v>
      </c>
      <c r="AC52" s="593">
        <f>-('5C1Z_Lincoln Prep'!AL52+'5C1Z_Lincoln Prep'!AO52)</f>
        <v>0</v>
      </c>
      <c r="AD52" s="593">
        <f>-('5C1AA_Laurel'!$AL52+'5C1AA_Laurel'!$AO52)</f>
        <v>0</v>
      </c>
      <c r="AE52" s="593">
        <f>-('5C1AB_Apex'!$AL52+'5C1AB_Apex'!$AO52)</f>
        <v>0</v>
      </c>
      <c r="AF52" s="593">
        <f>-('5C1AC_Smothers'!$AL52+'5C1AC_Smothers'!$AO52)</f>
        <v>0</v>
      </c>
      <c r="AG52" s="593">
        <f>-('5C1AD_Greater'!$AL52+'5C1AD_Greater'!$AO52)</f>
        <v>0</v>
      </c>
      <c r="AH52" s="593">
        <f>-('5C1AE_Noble Minds'!$AL52+'5C1AE_Noble Minds'!$AO52)</f>
        <v>0</v>
      </c>
      <c r="AI52" s="593">
        <f>-('5C1AF_JCFA-Laf'!$AL52+'5C1AF_JCFA-Laf'!$AO52)</f>
        <v>0</v>
      </c>
      <c r="AJ52" s="593">
        <f>-('5C1AG_Collegiate'!$AL52+'5C1AG_Collegiate'!$AO52)</f>
        <v>0</v>
      </c>
      <c r="AK52" s="593">
        <f>-('5C1AH_BRUP'!$AL52+'5C1AH_BRUP'!$AO52)</f>
        <v>0</v>
      </c>
      <c r="AL52" s="1007">
        <f>-('5C1AI_Harmony'!$AL52+'5C1AI_Harmony'!$AO52)</f>
        <v>0</v>
      </c>
      <c r="AM52" s="1007">
        <f>-('5C1AJ_Athlos'!$AL52+'5C1AJ_Athlos'!$AO52)</f>
        <v>0</v>
      </c>
      <c r="AN52" s="592">
        <f>-('5C2_LAVCA'!AM52+'5C2_LAVCA'!AP52)</f>
        <v>-45762</v>
      </c>
      <c r="AO52" s="592">
        <f>-('5C3_UnvView'!AM52+'5C3_UnvView'!AP52)</f>
        <v>-40379</v>
      </c>
      <c r="AP52" s="594">
        <f t="shared" si="3"/>
        <v>-104087</v>
      </c>
      <c r="AQ52" s="595">
        <f t="shared" si="4"/>
        <v>8499080</v>
      </c>
    </row>
    <row r="53" spans="1:43" ht="15.6" customHeight="1" x14ac:dyDescent="0.2">
      <c r="A53" s="596">
        <v>47</v>
      </c>
      <c r="B53" s="597" t="s">
        <v>52</v>
      </c>
      <c r="C53" s="598">
        <f>'2_State Distrib and Adjs'!BG53</f>
        <v>13153662</v>
      </c>
      <c r="D53" s="598">
        <f>-'5A3_OJJ'!P53</f>
        <v>0</v>
      </c>
      <c r="E53" s="598"/>
      <c r="F53" s="598">
        <f>-('5C1A_Madison'!AL53+'5C1A_Madison'!AO53)</f>
        <v>0</v>
      </c>
      <c r="G53" s="598">
        <f>-('5C1B_DArbonne'!AL53+'5C1B_DArbonne'!AO53)</f>
        <v>0</v>
      </c>
      <c r="H53" s="598">
        <f>-('5C1C_Intl High'!AL53+'5C1C_Intl High'!AO53)</f>
        <v>0</v>
      </c>
      <c r="I53" s="598">
        <f>-('5C1D_NOMMA'!AL53+'5C1D_NOMMA'!AO53)</f>
        <v>0</v>
      </c>
      <c r="J53" s="598">
        <f>-('5C1E_LFNO'!AL53+'5C1E_LFNO'!AO53)</f>
        <v>0</v>
      </c>
      <c r="K53" s="598">
        <f>-('5C1F_L.C. Charter'!AL53+'5C1F_L.C. Charter'!AO53)</f>
        <v>0</v>
      </c>
      <c r="L53" s="598">
        <f>-('5C1G_JS Clark'!AL53+'5C1G_JS Clark'!AO53)</f>
        <v>0</v>
      </c>
      <c r="M53" s="598">
        <f>-('5C1H_Southwest'!AL53+'5C1H_Southwest'!AO53)</f>
        <v>0</v>
      </c>
      <c r="N53" s="598">
        <f>-('5C1I_LA Key'!AL53+'5C1I_LA Key'!AO53)</f>
        <v>0</v>
      </c>
      <c r="O53" s="598">
        <f>-('5C1J_Jeff Chamber'!AL53+'5C1J_Jeff Chamber'!AO53)</f>
        <v>0</v>
      </c>
      <c r="P53" s="598">
        <f>-('5C1M_GEO Mid'!AL53+'5C1M_GEO Mid'!AO53)</f>
        <v>0</v>
      </c>
      <c r="Q53" s="598">
        <f>-('5C1N_Delta'!AL53+'5C1N_Delta'!AO53)</f>
        <v>0</v>
      </c>
      <c r="R53" s="598">
        <f>-('5C1O_Impact'!AL53+'5C1O_Impact'!AO53)</f>
        <v>0</v>
      </c>
      <c r="S53" s="598">
        <f>-('5C1P_Vision'!AL53+'5C1P_Vision'!AO53)</f>
        <v>0</v>
      </c>
      <c r="T53" s="598">
        <f>-('5C1Q_Advantage'!AL53+'5C1Q_Advantage'!AO53)</f>
        <v>0</v>
      </c>
      <c r="U53" s="598">
        <f>-('5C1R_Iberville'!AL53+'5C1R_Iberville'!AO53)</f>
        <v>0</v>
      </c>
      <c r="V53" s="598">
        <f>-('5C1S_LC Col Prep'!AL53+'5C1S_LC Col Prep'!AO53)</f>
        <v>0</v>
      </c>
      <c r="W53" s="598">
        <f>-('5C1T_Northeast'!AL53+'5C1T_Northeast'!AO53)</f>
        <v>0</v>
      </c>
      <c r="X53" s="598">
        <f>-('5C1U_Acadiana Ren'!AL53+'5C1U_Acadiana Ren'!AO53)</f>
        <v>0</v>
      </c>
      <c r="Y53" s="598">
        <f>-('5C1V_Laf Ren'!AL53+'5C1V_Laf Ren'!AO53)</f>
        <v>0</v>
      </c>
      <c r="Z53" s="598">
        <f>-('5C1W_Willow'!AL53+'5C1W_Willow'!AO53)</f>
        <v>0</v>
      </c>
      <c r="AA53" s="598">
        <f>-('5C1X_Tangi'!AL53+'5C1X_Tangi'!AO53)</f>
        <v>0</v>
      </c>
      <c r="AB53" s="598">
        <f>-('5C1Y_GEO'!AL53+'5C1Y_GEO'!AO53)</f>
        <v>0</v>
      </c>
      <c r="AC53" s="598">
        <f>-('5C1Z_Lincoln Prep'!AL53+'5C1Z_Lincoln Prep'!AO53)</f>
        <v>0</v>
      </c>
      <c r="AD53" s="598">
        <f>-('5C1AA_Laurel'!$AL53+'5C1AA_Laurel'!$AO53)</f>
        <v>0</v>
      </c>
      <c r="AE53" s="598">
        <f>-('5C1AB_Apex'!$AL53+'5C1AB_Apex'!$AO53)</f>
        <v>0</v>
      </c>
      <c r="AF53" s="598">
        <f>-('5C1AC_Smothers'!$AL53+'5C1AC_Smothers'!$AO53)</f>
        <v>0</v>
      </c>
      <c r="AG53" s="598">
        <f>-('5C1AD_Greater'!$AL53+'5C1AD_Greater'!$AO53)</f>
        <v>-873881</v>
      </c>
      <c r="AH53" s="598">
        <f>-('5C1AE_Noble Minds'!$AL53+'5C1AE_Noble Minds'!$AO53)</f>
        <v>0</v>
      </c>
      <c r="AI53" s="598">
        <f>-('5C1AF_JCFA-Laf'!$AL53+'5C1AF_JCFA-Laf'!$AO53)</f>
        <v>0</v>
      </c>
      <c r="AJ53" s="598">
        <f>-('5C1AG_Collegiate'!$AL53+'5C1AG_Collegiate'!$AO53)</f>
        <v>0</v>
      </c>
      <c r="AK53" s="598">
        <f>-('5C1AH_BRUP'!$AL53+'5C1AH_BRUP'!$AO53)</f>
        <v>0</v>
      </c>
      <c r="AL53" s="598">
        <f>-('5C1AI_Harmony'!$AL53+'5C1AI_Harmony'!$AO53)</f>
        <v>0</v>
      </c>
      <c r="AM53" s="598">
        <f>-('5C1AJ_Athlos'!$AL53+'5C1AJ_Athlos'!$AO53)</f>
        <v>0</v>
      </c>
      <c r="AN53" s="598">
        <f>-('5C2_LAVCA'!AM53+'5C2_LAVCA'!AP53)</f>
        <v>-23477</v>
      </c>
      <c r="AO53" s="598">
        <f>-('5C3_UnvView'!AM53+'5C3_UnvView'!AP53)</f>
        <v>-18378</v>
      </c>
      <c r="AP53" s="599">
        <f t="shared" si="3"/>
        <v>-915736</v>
      </c>
      <c r="AQ53" s="600">
        <f t="shared" si="4"/>
        <v>12237926</v>
      </c>
    </row>
    <row r="54" spans="1:43" ht="15.6" customHeight="1" x14ac:dyDescent="0.2">
      <c r="A54" s="596">
        <v>48</v>
      </c>
      <c r="B54" s="597" t="s">
        <v>74</v>
      </c>
      <c r="C54" s="598">
        <f>'2_State Distrib and Adjs'!BG54</f>
        <v>30351172</v>
      </c>
      <c r="D54" s="598">
        <f>-'5A3_OJJ'!P54</f>
        <v>0</v>
      </c>
      <c r="E54" s="598"/>
      <c r="F54" s="598">
        <f>-('5C1A_Madison'!AL54+'5C1A_Madison'!AO54)</f>
        <v>0</v>
      </c>
      <c r="G54" s="598">
        <f>-('5C1B_DArbonne'!AL54+'5C1B_DArbonne'!AO54)</f>
        <v>0</v>
      </c>
      <c r="H54" s="598">
        <f>-('5C1C_Intl High'!AL54+'5C1C_Intl High'!AO54)</f>
        <v>0</v>
      </c>
      <c r="I54" s="598">
        <f>-('5C1D_NOMMA'!AL54+'5C1D_NOMMA'!AO54)</f>
        <v>0</v>
      </c>
      <c r="J54" s="598">
        <f>-('5C1E_LFNO'!AL54+'5C1E_LFNO'!AO54)</f>
        <v>-10316</v>
      </c>
      <c r="K54" s="598">
        <f>-('5C1F_L.C. Charter'!AL54+'5C1F_L.C. Charter'!AO54)</f>
        <v>0</v>
      </c>
      <c r="L54" s="598">
        <f>-('5C1G_JS Clark'!AL54+'5C1G_JS Clark'!AO54)</f>
        <v>0</v>
      </c>
      <c r="M54" s="598">
        <f>-('5C1H_Southwest'!AL54+'5C1H_Southwest'!AO54)</f>
        <v>0</v>
      </c>
      <c r="N54" s="598">
        <f>-('5C1I_LA Key'!AL54+'5C1I_LA Key'!AO54)</f>
        <v>0</v>
      </c>
      <c r="O54" s="598">
        <f>-('5C1J_Jeff Chamber'!AL54+'5C1J_Jeff Chamber'!AO54)</f>
        <v>-15474</v>
      </c>
      <c r="P54" s="598">
        <f>-('5C1M_GEO Mid'!AL54+'5C1M_GEO Mid'!AO54)</f>
        <v>0</v>
      </c>
      <c r="Q54" s="598">
        <f>-('5C1N_Delta'!AL54+'5C1N_Delta'!AO54)</f>
        <v>0</v>
      </c>
      <c r="R54" s="598">
        <f>-('5C1O_Impact'!AL54+'5C1O_Impact'!AO54)</f>
        <v>0</v>
      </c>
      <c r="S54" s="598">
        <f>-('5C1P_Vision'!AL54+'5C1P_Vision'!AO54)</f>
        <v>0</v>
      </c>
      <c r="T54" s="598">
        <f>-('5C1Q_Advantage'!AL54+'5C1Q_Advantage'!AO54)</f>
        <v>0</v>
      </c>
      <c r="U54" s="598">
        <f>-('5C1R_Iberville'!AL54+'5C1R_Iberville'!AO54)</f>
        <v>0</v>
      </c>
      <c r="V54" s="598">
        <f>-('5C1S_LC Col Prep'!AL54+'5C1S_LC Col Prep'!AO54)</f>
        <v>0</v>
      </c>
      <c r="W54" s="598">
        <f>-('5C1T_Northeast'!AL54+'5C1T_Northeast'!AO54)</f>
        <v>0</v>
      </c>
      <c r="X54" s="598">
        <f>-('5C1U_Acadiana Ren'!AL54+'5C1U_Acadiana Ren'!AO54)</f>
        <v>0</v>
      </c>
      <c r="Y54" s="598">
        <f>-('5C1V_Laf Ren'!AL54+'5C1V_Laf Ren'!AO54)</f>
        <v>0</v>
      </c>
      <c r="Z54" s="598">
        <f>-('5C1W_Willow'!AL54+'5C1W_Willow'!AO54)</f>
        <v>0</v>
      </c>
      <c r="AA54" s="598">
        <f>-('5C1X_Tangi'!AL54+'5C1X_Tangi'!AO54)</f>
        <v>0</v>
      </c>
      <c r="AB54" s="598">
        <f>-('5C1Y_GEO'!AL54+'5C1Y_GEO'!AO54)</f>
        <v>0</v>
      </c>
      <c r="AC54" s="598">
        <f>-('5C1Z_Lincoln Prep'!AL54+'5C1Z_Lincoln Prep'!AO54)</f>
        <v>0</v>
      </c>
      <c r="AD54" s="598">
        <f>-('5C1AA_Laurel'!$AL54+'5C1AA_Laurel'!$AO54)</f>
        <v>0</v>
      </c>
      <c r="AE54" s="598">
        <f>-('5C1AB_Apex'!$AL54+'5C1AB_Apex'!$AO54)</f>
        <v>0</v>
      </c>
      <c r="AF54" s="598">
        <f>-('5C1AC_Smothers'!$AL54+'5C1AC_Smothers'!$AO54)</f>
        <v>-30948</v>
      </c>
      <c r="AG54" s="598">
        <f>-('5C1AD_Greater'!$AL54+'5C1AD_Greater'!$AO54)</f>
        <v>-51580</v>
      </c>
      <c r="AH54" s="598">
        <f>-('5C1AE_Noble Minds'!$AL54+'5C1AE_Noble Minds'!$AO54)</f>
        <v>0</v>
      </c>
      <c r="AI54" s="598">
        <f>-('5C1AF_JCFA-Laf'!$AL54+'5C1AF_JCFA-Laf'!$AO54)</f>
        <v>0</v>
      </c>
      <c r="AJ54" s="598">
        <f>-('5C1AG_Collegiate'!$AL54+'5C1AG_Collegiate'!$AO54)</f>
        <v>0</v>
      </c>
      <c r="AK54" s="598">
        <f>-('5C1AH_BRUP'!$AL54+'5C1AH_BRUP'!$AO54)</f>
        <v>0</v>
      </c>
      <c r="AL54" s="598">
        <f>-('5C1AI_Harmony'!$AL54+'5C1AI_Harmony'!$AO54)</f>
        <v>0</v>
      </c>
      <c r="AM54" s="598">
        <f>-('5C1AJ_Athlos'!$AL54+'5C1AJ_Athlos'!$AO54)</f>
        <v>0</v>
      </c>
      <c r="AN54" s="598">
        <f>-('5C2_LAVCA'!AM54+'5C2_LAVCA'!AP54)</f>
        <v>-55706</v>
      </c>
      <c r="AO54" s="598">
        <f>-('5C3_UnvView'!AM54+'5C3_UnvView'!AP54)</f>
        <v>-185688</v>
      </c>
      <c r="AP54" s="599">
        <f t="shared" si="3"/>
        <v>-349712</v>
      </c>
      <c r="AQ54" s="600">
        <f t="shared" si="4"/>
        <v>30001460</v>
      </c>
    </row>
    <row r="55" spans="1:43" ht="15.6" customHeight="1" x14ac:dyDescent="0.2">
      <c r="A55" s="596">
        <v>49</v>
      </c>
      <c r="B55" s="597" t="s">
        <v>53</v>
      </c>
      <c r="C55" s="598">
        <f>'2_State Distrib and Adjs'!BG55</f>
        <v>76790988</v>
      </c>
      <c r="D55" s="598">
        <f>-'5A3_OJJ'!P55</f>
        <v>-352</v>
      </c>
      <c r="E55" s="598"/>
      <c r="F55" s="598">
        <f>-('5C1A_Madison'!AL55+'5C1A_Madison'!AO55)</f>
        <v>0</v>
      </c>
      <c r="G55" s="598">
        <f>-('5C1B_DArbonne'!AL55+'5C1B_DArbonne'!AO55)</f>
        <v>0</v>
      </c>
      <c r="H55" s="598">
        <f>-('5C1C_Intl High'!AL55+'5C1C_Intl High'!AO55)</f>
        <v>0</v>
      </c>
      <c r="I55" s="598">
        <f>-('5C1D_NOMMA'!AL55+'5C1D_NOMMA'!AO55)</f>
        <v>0</v>
      </c>
      <c r="J55" s="598">
        <f>-('5C1E_LFNO'!AL55+'5C1E_LFNO'!AO55)</f>
        <v>0</v>
      </c>
      <c r="K55" s="598">
        <f>-('5C1F_L.C. Charter'!AL55+'5C1F_L.C. Charter'!AO55)</f>
        <v>0</v>
      </c>
      <c r="L55" s="598">
        <f>-('5C1G_JS Clark'!AL55+'5C1G_JS Clark'!AO55)</f>
        <v>-660190</v>
      </c>
      <c r="M55" s="598">
        <f>-('5C1H_Southwest'!AL55+'5C1H_Southwest'!AO55)</f>
        <v>0</v>
      </c>
      <c r="N55" s="598">
        <f>-('5C1I_LA Key'!AL55+'5C1I_LA Key'!AO55)</f>
        <v>0</v>
      </c>
      <c r="O55" s="598">
        <f>-('5C1J_Jeff Chamber'!AL55+'5C1J_Jeff Chamber'!AO55)</f>
        <v>0</v>
      </c>
      <c r="P55" s="598">
        <f>-('5C1M_GEO Mid'!AL55+'5C1M_GEO Mid'!AO55)</f>
        <v>0</v>
      </c>
      <c r="Q55" s="598">
        <f>-('5C1N_Delta'!AL55+'5C1N_Delta'!AO55)</f>
        <v>0</v>
      </c>
      <c r="R55" s="598">
        <f>-('5C1O_Impact'!AL55+'5C1O_Impact'!AO55)</f>
        <v>0</v>
      </c>
      <c r="S55" s="598">
        <f>-('5C1P_Vision'!AL55+'5C1P_Vision'!AO55)</f>
        <v>0</v>
      </c>
      <c r="T55" s="598">
        <f>-('5C1Q_Advantage'!AL55+'5C1Q_Advantage'!AO55)</f>
        <v>0</v>
      </c>
      <c r="U55" s="598">
        <f>-('5C1R_Iberville'!AL55+'5C1R_Iberville'!AO55)</f>
        <v>0</v>
      </c>
      <c r="V55" s="598">
        <f>-('5C1S_LC Col Prep'!AL55+'5C1S_LC Col Prep'!AO55)</f>
        <v>0</v>
      </c>
      <c r="W55" s="598">
        <f>-('5C1T_Northeast'!AL55+'5C1T_Northeast'!AO55)</f>
        <v>0</v>
      </c>
      <c r="X55" s="598">
        <f>-('5C1U_Acadiana Ren'!AL55+'5C1U_Acadiana Ren'!AO55)</f>
        <v>-2655</v>
      </c>
      <c r="Y55" s="598">
        <f>-('5C1V_Laf Ren'!AL55+'5C1V_Laf Ren'!AO55)</f>
        <v>-300015</v>
      </c>
      <c r="Z55" s="598">
        <f>-('5C1W_Willow'!AL55+'5C1W_Willow'!AO55)</f>
        <v>-41202</v>
      </c>
      <c r="AA55" s="598">
        <f>-('5C1X_Tangi'!AL55+'5C1X_Tangi'!AO55)</f>
        <v>0</v>
      </c>
      <c r="AB55" s="598">
        <f>-('5C1Y_GEO'!AL55+'5C1Y_GEO'!AO55)</f>
        <v>0</v>
      </c>
      <c r="AC55" s="598">
        <f>-('5C1Z_Lincoln Prep'!AL55+'5C1Z_Lincoln Prep'!AO55)</f>
        <v>0</v>
      </c>
      <c r="AD55" s="598">
        <f>-('5C1AA_Laurel'!$AL55+'5C1AA_Laurel'!$AO55)</f>
        <v>0</v>
      </c>
      <c r="AE55" s="598">
        <f>-('5C1AB_Apex'!$AL55+'5C1AB_Apex'!$AO55)</f>
        <v>0</v>
      </c>
      <c r="AF55" s="598">
        <f>-('5C1AC_Smothers'!$AL55+'5C1AC_Smothers'!$AO55)</f>
        <v>0</v>
      </c>
      <c r="AG55" s="598">
        <f>-('5C1AD_Greater'!$AL55+'5C1AD_Greater'!$AO55)</f>
        <v>0</v>
      </c>
      <c r="AH55" s="598">
        <f>-('5C1AE_Noble Minds'!$AL55+'5C1AE_Noble Minds'!$AO55)</f>
        <v>0</v>
      </c>
      <c r="AI55" s="598">
        <f>-('5C1AF_JCFA-Laf'!$AL55+'5C1AF_JCFA-Laf'!$AO55)</f>
        <v>-2655</v>
      </c>
      <c r="AJ55" s="598">
        <f>-('5C1AG_Collegiate'!$AL55+'5C1AG_Collegiate'!$AO55)</f>
        <v>0</v>
      </c>
      <c r="AK55" s="598">
        <f>-('5C1AH_BRUP'!$AL55+'5C1AH_BRUP'!$AO55)</f>
        <v>0</v>
      </c>
      <c r="AL55" s="598">
        <f>-('5C1AI_Harmony'!$AL55+'5C1AI_Harmony'!$AO55)</f>
        <v>0</v>
      </c>
      <c r="AM55" s="598">
        <f>-('5C1AJ_Athlos'!$AL55+'5C1AJ_Athlos'!$AO55)</f>
        <v>0</v>
      </c>
      <c r="AN55" s="598">
        <f>-('5C2_LAVCA'!AM55+'5C2_LAVCA'!AP55)</f>
        <v>-174434</v>
      </c>
      <c r="AO55" s="598">
        <f>-('5C3_UnvView'!AM55+'5C3_UnvView'!AP55)</f>
        <v>-92078</v>
      </c>
      <c r="AP55" s="599">
        <f t="shared" si="3"/>
        <v>-1273581</v>
      </c>
      <c r="AQ55" s="600">
        <f t="shared" si="4"/>
        <v>75517407</v>
      </c>
    </row>
    <row r="56" spans="1:43" ht="15.6" customHeight="1" x14ac:dyDescent="0.2">
      <c r="A56" s="601">
        <v>50</v>
      </c>
      <c r="B56" s="602" t="s">
        <v>54</v>
      </c>
      <c r="C56" s="603">
        <f>'2_State Distrib and Adjs'!BG56</f>
        <v>45340596</v>
      </c>
      <c r="D56" s="603">
        <f>-'5A3_OJJ'!P56</f>
        <v>-1506</v>
      </c>
      <c r="E56" s="603"/>
      <c r="F56" s="603">
        <f>-('5C1A_Madison'!AL56+'5C1A_Madison'!AO56)</f>
        <v>0</v>
      </c>
      <c r="G56" s="603">
        <f>-('5C1B_DArbonne'!AL56+'5C1B_DArbonne'!AO56)</f>
        <v>0</v>
      </c>
      <c r="H56" s="603">
        <f>-('5C1C_Intl High'!AL56+'5C1C_Intl High'!AO56)</f>
        <v>0</v>
      </c>
      <c r="I56" s="603">
        <f>-('5C1D_NOMMA'!AL56+'5C1D_NOMMA'!AO56)</f>
        <v>0</v>
      </c>
      <c r="J56" s="603">
        <f>-('5C1E_LFNO'!AL56+'5C1E_LFNO'!AO56)</f>
        <v>0</v>
      </c>
      <c r="K56" s="603">
        <f>-('5C1F_L.C. Charter'!AL56+'5C1F_L.C. Charter'!AO56)</f>
        <v>0</v>
      </c>
      <c r="L56" s="603">
        <f>-('5C1G_JS Clark'!AL56+'5C1G_JS Clark'!AO56)</f>
        <v>0</v>
      </c>
      <c r="M56" s="603">
        <f>-('5C1H_Southwest'!AL56+'5C1H_Southwest'!AO56)</f>
        <v>0</v>
      </c>
      <c r="N56" s="603">
        <f>-('5C1I_LA Key'!AL56+'5C1I_LA Key'!AO56)</f>
        <v>0</v>
      </c>
      <c r="O56" s="603">
        <f>-('5C1J_Jeff Chamber'!AL56+'5C1J_Jeff Chamber'!AO56)</f>
        <v>0</v>
      </c>
      <c r="P56" s="603">
        <f>-('5C1M_GEO Mid'!AL56+'5C1M_GEO Mid'!AO56)</f>
        <v>0</v>
      </c>
      <c r="Q56" s="603">
        <f>-('5C1N_Delta'!AL56+'5C1N_Delta'!AO56)</f>
        <v>0</v>
      </c>
      <c r="R56" s="603">
        <f>-('5C1O_Impact'!AL56+'5C1O_Impact'!AO56)</f>
        <v>0</v>
      </c>
      <c r="S56" s="603">
        <f>-('5C1P_Vision'!AL56+'5C1P_Vision'!AO56)</f>
        <v>0</v>
      </c>
      <c r="T56" s="603">
        <f>-('5C1Q_Advantage'!AL56+'5C1Q_Advantage'!AO56)</f>
        <v>0</v>
      </c>
      <c r="U56" s="603">
        <f>-('5C1R_Iberville'!AL56+'5C1R_Iberville'!AO56)</f>
        <v>0</v>
      </c>
      <c r="V56" s="603">
        <f>-('5C1S_LC Col Prep'!AL56+'5C1S_LC Col Prep'!AO56)</f>
        <v>0</v>
      </c>
      <c r="W56" s="603">
        <f>-('5C1T_Northeast'!AL56+'5C1T_Northeast'!AO56)</f>
        <v>0</v>
      </c>
      <c r="X56" s="603">
        <f>-('5C1U_Acadiana Ren'!AL56+'5C1U_Acadiana Ren'!AO56)</f>
        <v>-136110</v>
      </c>
      <c r="Y56" s="603">
        <f>-('5C1V_Laf Ren'!AL56+'5C1V_Laf Ren'!AO56)</f>
        <v>-177990</v>
      </c>
      <c r="Z56" s="603">
        <f>-('5C1W_Willow'!AL56+'5C1W_Willow'!AO56)</f>
        <v>-128870</v>
      </c>
      <c r="AA56" s="603">
        <f>-('5C1X_Tangi'!AL56+'5C1X_Tangi'!AO56)</f>
        <v>0</v>
      </c>
      <c r="AB56" s="603">
        <f>-('5C1Y_GEO'!AL56+'5C1Y_GEO'!AO56)</f>
        <v>0</v>
      </c>
      <c r="AC56" s="603">
        <f>-('5C1Z_Lincoln Prep'!AL56+'5C1Z_Lincoln Prep'!AO56)</f>
        <v>0</v>
      </c>
      <c r="AD56" s="603">
        <f>-('5C1AA_Laurel'!$AL56+'5C1AA_Laurel'!$AO56)</f>
        <v>0</v>
      </c>
      <c r="AE56" s="603">
        <f>-('5C1AB_Apex'!$AL56+'5C1AB_Apex'!$AO56)</f>
        <v>0</v>
      </c>
      <c r="AF56" s="603">
        <f>-('5C1AC_Smothers'!$AL56+'5C1AC_Smothers'!$AO56)</f>
        <v>0</v>
      </c>
      <c r="AG56" s="603">
        <f>-('5C1AD_Greater'!$AL56+'5C1AD_Greater'!$AO56)</f>
        <v>0</v>
      </c>
      <c r="AH56" s="603">
        <f>-('5C1AE_Noble Minds'!$AL56+'5C1AE_Noble Minds'!$AO56)</f>
        <v>0</v>
      </c>
      <c r="AI56" s="603">
        <f>-('5C1AF_JCFA-Laf'!$AL56+'5C1AF_JCFA-Laf'!$AO56)</f>
        <v>-6980</v>
      </c>
      <c r="AJ56" s="603">
        <f>-('5C1AG_Collegiate'!$AL56+'5C1AG_Collegiate'!$AO56)</f>
        <v>0</v>
      </c>
      <c r="AK56" s="603">
        <f>-('5C1AH_BRUP'!$AL56+'5C1AH_BRUP'!$AO56)</f>
        <v>0</v>
      </c>
      <c r="AL56" s="1008">
        <f>-('5C1AI_Harmony'!$AL56+'5C1AI_Harmony'!$AO56)</f>
        <v>0</v>
      </c>
      <c r="AM56" s="1008">
        <f>-('5C1AJ_Athlos'!$AL56+'5C1AJ_Athlos'!$AO56)</f>
        <v>0</v>
      </c>
      <c r="AN56" s="603">
        <f>-('5C2_LAVCA'!AM56+'5C2_LAVCA'!AP56)</f>
        <v>-75384</v>
      </c>
      <c r="AO56" s="603">
        <f>-('5C3_UnvView'!AM56+'5C3_UnvView'!AP56)</f>
        <v>-59679</v>
      </c>
      <c r="AP56" s="604">
        <f t="shared" si="3"/>
        <v>-586519</v>
      </c>
      <c r="AQ56" s="605">
        <f t="shared" si="4"/>
        <v>44754077</v>
      </c>
    </row>
    <row r="57" spans="1:43" ht="15.6" customHeight="1" x14ac:dyDescent="0.2">
      <c r="A57" s="590">
        <v>51</v>
      </c>
      <c r="B57" s="591" t="s">
        <v>55</v>
      </c>
      <c r="C57" s="592">
        <f>'2_State Distrib and Adjs'!BG57</f>
        <v>45782063</v>
      </c>
      <c r="D57" s="592">
        <f>-'5A3_OJJ'!P57</f>
        <v>-4015</v>
      </c>
      <c r="E57" s="592"/>
      <c r="F57" s="592">
        <f>-('5C1A_Madison'!AL57+'5C1A_Madison'!AO57)</f>
        <v>0</v>
      </c>
      <c r="G57" s="592">
        <f>-('5C1B_DArbonne'!AL57+'5C1B_DArbonne'!AO57)</f>
        <v>0</v>
      </c>
      <c r="H57" s="592">
        <f>-('5C1C_Intl High'!AL57+'5C1C_Intl High'!AO57)</f>
        <v>0</v>
      </c>
      <c r="I57" s="592">
        <f>-('5C1D_NOMMA'!AL57+'5C1D_NOMMA'!AO57)</f>
        <v>0</v>
      </c>
      <c r="J57" s="592">
        <f>-('5C1E_LFNO'!AL57+'5C1E_LFNO'!AO57)</f>
        <v>0</v>
      </c>
      <c r="K57" s="592">
        <f>-('5C1F_L.C. Charter'!AL57+'5C1F_L.C. Charter'!AO57)</f>
        <v>0</v>
      </c>
      <c r="L57" s="592">
        <f>-('5C1G_JS Clark'!AL57+'5C1G_JS Clark'!AO57)</f>
        <v>0</v>
      </c>
      <c r="M57" s="592">
        <f>-('5C1H_Southwest'!AL57+'5C1H_Southwest'!AO57)</f>
        <v>0</v>
      </c>
      <c r="N57" s="592">
        <f>-('5C1I_LA Key'!AL57+'5C1I_LA Key'!AO57)</f>
        <v>0</v>
      </c>
      <c r="O57" s="592">
        <f>-('5C1J_Jeff Chamber'!AL57+'5C1J_Jeff Chamber'!AO57)</f>
        <v>0</v>
      </c>
      <c r="P57" s="592">
        <f>-('5C1M_GEO Mid'!AL57+'5C1M_GEO Mid'!AO57)</f>
        <v>0</v>
      </c>
      <c r="Q57" s="592">
        <f>-('5C1N_Delta'!AL57+'5C1N_Delta'!AO57)</f>
        <v>0</v>
      </c>
      <c r="R57" s="592">
        <f>-('5C1O_Impact'!AL57+'5C1O_Impact'!AO57)</f>
        <v>0</v>
      </c>
      <c r="S57" s="592">
        <f>-('5C1P_Vision'!AL57+'5C1P_Vision'!AO57)</f>
        <v>0</v>
      </c>
      <c r="T57" s="592">
        <f>-('5C1Q_Advantage'!AL57+'5C1Q_Advantage'!AO57)</f>
        <v>0</v>
      </c>
      <c r="U57" s="592">
        <f>-('5C1R_Iberville'!AL57+'5C1R_Iberville'!AO57)</f>
        <v>0</v>
      </c>
      <c r="V57" s="592">
        <f>-('5C1S_LC Col Prep'!AL57+'5C1S_LC Col Prep'!AO57)</f>
        <v>0</v>
      </c>
      <c r="W57" s="592">
        <f>-('5C1T_Northeast'!AL57+'5C1T_Northeast'!AO57)</f>
        <v>0</v>
      </c>
      <c r="X57" s="592">
        <f>-('5C1U_Acadiana Ren'!AL57+'5C1U_Acadiana Ren'!AO57)</f>
        <v>-4268</v>
      </c>
      <c r="Y57" s="592">
        <f>-('5C1V_Laf Ren'!AL57+'5C1V_Laf Ren'!AO57)</f>
        <v>0</v>
      </c>
      <c r="Z57" s="592">
        <f>-('5C1W_Willow'!AL57+'5C1W_Willow'!AO57)</f>
        <v>0</v>
      </c>
      <c r="AA57" s="592">
        <f>-('5C1X_Tangi'!AL57+'5C1X_Tangi'!AO57)</f>
        <v>0</v>
      </c>
      <c r="AB57" s="592">
        <f>-('5C1Y_GEO'!AL57+'5C1Y_GEO'!AO57)</f>
        <v>0</v>
      </c>
      <c r="AC57" s="593">
        <f>-('5C1Z_Lincoln Prep'!AL57+'5C1Z_Lincoln Prep'!AO57)</f>
        <v>0</v>
      </c>
      <c r="AD57" s="593">
        <f>-('5C1AA_Laurel'!$AL57+'5C1AA_Laurel'!$AO57)</f>
        <v>0</v>
      </c>
      <c r="AE57" s="593">
        <f>-('5C1AB_Apex'!$AL57+'5C1AB_Apex'!$AO57)</f>
        <v>0</v>
      </c>
      <c r="AF57" s="593">
        <f>-('5C1AC_Smothers'!$AL57+'5C1AC_Smothers'!$AO57)</f>
        <v>0</v>
      </c>
      <c r="AG57" s="593">
        <f>-('5C1AD_Greater'!$AL57+'5C1AD_Greater'!$AO57)</f>
        <v>0</v>
      </c>
      <c r="AH57" s="593">
        <f>-('5C1AE_Noble Minds'!$AL57+'5C1AE_Noble Minds'!$AO57)</f>
        <v>0</v>
      </c>
      <c r="AI57" s="593">
        <f>-('5C1AF_JCFA-Laf'!$AL57+'5C1AF_JCFA-Laf'!$AO57)</f>
        <v>-8536</v>
      </c>
      <c r="AJ57" s="593">
        <f>-('5C1AG_Collegiate'!$AL57+'5C1AG_Collegiate'!$AO57)</f>
        <v>0</v>
      </c>
      <c r="AK57" s="593">
        <f>-('5C1AH_BRUP'!$AL57+'5C1AH_BRUP'!$AO57)</f>
        <v>0</v>
      </c>
      <c r="AL57" s="1007">
        <f>-('5C1AI_Harmony'!$AL57+'5C1AI_Harmony'!$AO57)</f>
        <v>0</v>
      </c>
      <c r="AM57" s="1007">
        <f>-('5C1AJ_Athlos'!$AL57+'5C1AJ_Athlos'!$AO57)</f>
        <v>0</v>
      </c>
      <c r="AN57" s="592">
        <f>-('5C2_LAVCA'!AM57+'5C2_LAVCA'!AP57)</f>
        <v>-30730</v>
      </c>
      <c r="AO57" s="592">
        <f>-('5C3_UnvView'!AM57+'5C3_UnvView'!AP57)</f>
        <v>-57618</v>
      </c>
      <c r="AP57" s="594">
        <f t="shared" si="3"/>
        <v>-105167</v>
      </c>
      <c r="AQ57" s="595">
        <f t="shared" si="4"/>
        <v>45676896</v>
      </c>
    </row>
    <row r="58" spans="1:43" ht="15.6" customHeight="1" x14ac:dyDescent="0.2">
      <c r="A58" s="596">
        <v>52</v>
      </c>
      <c r="B58" s="597" t="s">
        <v>56</v>
      </c>
      <c r="C58" s="598">
        <f>'2_State Distrib and Adjs'!BG58</f>
        <v>216557725</v>
      </c>
      <c r="D58" s="598">
        <f>-'5A3_OJJ'!P58</f>
        <v>-13936</v>
      </c>
      <c r="E58" s="598"/>
      <c r="F58" s="598">
        <f>-('5C1A_Madison'!AL58+'5C1A_Madison'!AO58)</f>
        <v>0</v>
      </c>
      <c r="G58" s="598">
        <f>-('5C1B_DArbonne'!AL58+'5C1B_DArbonne'!AO58)</f>
        <v>0</v>
      </c>
      <c r="H58" s="598">
        <f>-('5C1C_Intl High'!AL58+'5C1C_Intl High'!AO58)</f>
        <v>-11848</v>
      </c>
      <c r="I58" s="598">
        <f>-('5C1D_NOMMA'!AL58+'5C1D_NOMMA'!AO58)</f>
        <v>-11848</v>
      </c>
      <c r="J58" s="598">
        <f>-('5C1E_LFNO'!AL58+'5C1E_LFNO'!AO58)</f>
        <v>-23696</v>
      </c>
      <c r="K58" s="598">
        <f>-('5C1F_L.C. Charter'!AL58+'5C1F_L.C. Charter'!AO58)</f>
        <v>0</v>
      </c>
      <c r="L58" s="598">
        <f>-('5C1G_JS Clark'!AL58+'5C1G_JS Clark'!AO58)</f>
        <v>0</v>
      </c>
      <c r="M58" s="598">
        <f>-('5C1H_Southwest'!AL58+'5C1H_Southwest'!AO58)</f>
        <v>0</v>
      </c>
      <c r="N58" s="598">
        <f>-('5C1I_LA Key'!AL58+'5C1I_LA Key'!AO58)</f>
        <v>0</v>
      </c>
      <c r="O58" s="598">
        <f>-('5C1J_Jeff Chamber'!AL58+'5C1J_Jeff Chamber'!AO58)</f>
        <v>-11848</v>
      </c>
      <c r="P58" s="598">
        <f>-('5C1M_GEO Mid'!AL58+'5C1M_GEO Mid'!AO58)</f>
        <v>0</v>
      </c>
      <c r="Q58" s="598">
        <f>-('5C1N_Delta'!AL58+'5C1N_Delta'!AO58)</f>
        <v>0</v>
      </c>
      <c r="R58" s="598">
        <f>-('5C1O_Impact'!AL58+'5C1O_Impact'!AO58)</f>
        <v>0</v>
      </c>
      <c r="S58" s="598">
        <f>-('5C1P_Vision'!AL58+'5C1P_Vision'!AO58)</f>
        <v>0</v>
      </c>
      <c r="T58" s="598">
        <f>-('5C1Q_Advantage'!AL58+'5C1Q_Advantage'!AO58)</f>
        <v>0</v>
      </c>
      <c r="U58" s="598">
        <f>-('5C1R_Iberville'!AL58+'5C1R_Iberville'!AO58)</f>
        <v>0</v>
      </c>
      <c r="V58" s="598">
        <f>-('5C1S_LC Col Prep'!AL58+'5C1S_LC Col Prep'!AO58)</f>
        <v>0</v>
      </c>
      <c r="W58" s="598">
        <f>-('5C1T_Northeast'!AL58+'5C1T_Northeast'!AO58)</f>
        <v>0</v>
      </c>
      <c r="X58" s="598">
        <f>-('5C1U_Acadiana Ren'!AL58+'5C1U_Acadiana Ren'!AO58)</f>
        <v>0</v>
      </c>
      <c r="Y58" s="598">
        <f>-('5C1V_Laf Ren'!AL58+'5C1V_Laf Ren'!AO58)</f>
        <v>0</v>
      </c>
      <c r="Z58" s="598">
        <f>-('5C1W_Willow'!AL58+'5C1W_Willow'!AO58)</f>
        <v>0</v>
      </c>
      <c r="AA58" s="598">
        <f>-('5C1X_Tangi'!AL58+'5C1X_Tangi'!AO58)</f>
        <v>-5924</v>
      </c>
      <c r="AB58" s="598">
        <f>-('5C1Y_GEO'!AL58+'5C1Y_GEO'!AO58)</f>
        <v>0</v>
      </c>
      <c r="AC58" s="598">
        <f>-('5C1Z_Lincoln Prep'!AL58+'5C1Z_Lincoln Prep'!AO58)</f>
        <v>0</v>
      </c>
      <c r="AD58" s="598">
        <f>-('5C1AA_Laurel'!$AL58+'5C1AA_Laurel'!$AO58)</f>
        <v>0</v>
      </c>
      <c r="AE58" s="598">
        <f>-('5C1AB_Apex'!$AL58+'5C1AB_Apex'!$AO58)</f>
        <v>0</v>
      </c>
      <c r="AF58" s="598">
        <f>-('5C1AC_Smothers'!$AL58+'5C1AC_Smothers'!$AO58)</f>
        <v>-5924</v>
      </c>
      <c r="AG58" s="598">
        <f>-('5C1AD_Greater'!$AL58+'5C1AD_Greater'!$AO58)</f>
        <v>0</v>
      </c>
      <c r="AH58" s="598">
        <f>-('5C1AE_Noble Minds'!$AL58+'5C1AE_Noble Minds'!$AO58)</f>
        <v>0</v>
      </c>
      <c r="AI58" s="598">
        <f>-('5C1AF_JCFA-Laf'!$AL58+'5C1AF_JCFA-Laf'!$AO58)</f>
        <v>0</v>
      </c>
      <c r="AJ58" s="598">
        <f>-('5C1AG_Collegiate'!$AL58+'5C1AG_Collegiate'!$AO58)</f>
        <v>0</v>
      </c>
      <c r="AK58" s="598">
        <f>-('5C1AH_BRUP'!$AL58+'5C1AH_BRUP'!$AO58)</f>
        <v>0</v>
      </c>
      <c r="AL58" s="598">
        <f>-('5C1AI_Harmony'!$AL58+'5C1AI_Harmony'!$AO58)</f>
        <v>0</v>
      </c>
      <c r="AM58" s="598">
        <f>-('5C1AJ_Athlos'!$AL58+'5C1AJ_Athlos'!$AO58)</f>
        <v>0</v>
      </c>
      <c r="AN58" s="598">
        <f>-('5C2_LAVCA'!AM58+'5C2_LAVCA'!AP58)</f>
        <v>-629129</v>
      </c>
      <c r="AO58" s="598">
        <f>-('5C3_UnvView'!AM58+'5C3_UnvView'!AP58)</f>
        <v>-869051</v>
      </c>
      <c r="AP58" s="599">
        <f t="shared" si="3"/>
        <v>-1583204</v>
      </c>
      <c r="AQ58" s="600">
        <f t="shared" si="4"/>
        <v>214974521</v>
      </c>
    </row>
    <row r="59" spans="1:43" ht="15.6" customHeight="1" x14ac:dyDescent="0.2">
      <c r="A59" s="596">
        <v>53</v>
      </c>
      <c r="B59" s="597" t="s">
        <v>57</v>
      </c>
      <c r="C59" s="598">
        <f>'2_State Distrib and Adjs'!BG59</f>
        <v>110035012</v>
      </c>
      <c r="D59" s="598">
        <f>-'5A3_OJJ'!P59</f>
        <v>-6148</v>
      </c>
      <c r="E59" s="598"/>
      <c r="F59" s="598">
        <f>-('5C1A_Madison'!AL59+'5C1A_Madison'!AO59)</f>
        <v>0</v>
      </c>
      <c r="G59" s="598">
        <f>-('5C1B_DArbonne'!AL59+'5C1B_DArbonne'!AO59)</f>
        <v>0</v>
      </c>
      <c r="H59" s="598">
        <f>-('5C1C_Intl High'!AL59+'5C1C_Intl High'!AO59)</f>
        <v>0</v>
      </c>
      <c r="I59" s="598">
        <f>-('5C1D_NOMMA'!AL59+'5C1D_NOMMA'!AO59)</f>
        <v>0</v>
      </c>
      <c r="J59" s="598">
        <f>-('5C1E_LFNO'!AL59+'5C1E_LFNO'!AO59)</f>
        <v>0</v>
      </c>
      <c r="K59" s="598">
        <f>-('5C1F_L.C. Charter'!AL59+'5C1F_L.C. Charter'!AO59)</f>
        <v>0</v>
      </c>
      <c r="L59" s="598">
        <f>-('5C1G_JS Clark'!AL59+'5C1G_JS Clark'!AO59)</f>
        <v>0</v>
      </c>
      <c r="M59" s="598">
        <f>-('5C1H_Southwest'!AL59+'5C1H_Southwest'!AO59)</f>
        <v>0</v>
      </c>
      <c r="N59" s="598">
        <f>-('5C1I_LA Key'!AL59+'5C1I_LA Key'!AO59)</f>
        <v>-2670</v>
      </c>
      <c r="O59" s="598">
        <f>-('5C1J_Jeff Chamber'!AL59+'5C1J_Jeff Chamber'!AO59)</f>
        <v>0</v>
      </c>
      <c r="P59" s="598">
        <f>-('5C1M_GEO Mid'!AL59+'5C1M_GEO Mid'!AO59)</f>
        <v>0</v>
      </c>
      <c r="Q59" s="598">
        <f>-('5C1N_Delta'!AL59+'5C1N_Delta'!AO59)</f>
        <v>0</v>
      </c>
      <c r="R59" s="598">
        <f>-('5C1O_Impact'!AL59+'5C1O_Impact'!AO59)</f>
        <v>0</v>
      </c>
      <c r="S59" s="598">
        <f>-('5C1P_Vision'!AL59+'5C1P_Vision'!AO59)</f>
        <v>0</v>
      </c>
      <c r="T59" s="598">
        <f>-('5C1Q_Advantage'!AL59+'5C1Q_Advantage'!AO59)</f>
        <v>0</v>
      </c>
      <c r="U59" s="598">
        <f>-('5C1R_Iberville'!AL59+'5C1R_Iberville'!AO59)</f>
        <v>0</v>
      </c>
      <c r="V59" s="598">
        <f>-('5C1S_LC Col Prep'!AL59+'5C1S_LC Col Prep'!AO59)</f>
        <v>0</v>
      </c>
      <c r="W59" s="598">
        <f>-('5C1T_Northeast'!AL59+'5C1T_Northeast'!AO59)</f>
        <v>0</v>
      </c>
      <c r="X59" s="598">
        <f>-('5C1U_Acadiana Ren'!AL59+'5C1U_Acadiana Ren'!AO59)</f>
        <v>0</v>
      </c>
      <c r="Y59" s="598">
        <f>-('5C1V_Laf Ren'!AL59+'5C1V_Laf Ren'!AO59)</f>
        <v>0</v>
      </c>
      <c r="Z59" s="598">
        <f>-('5C1W_Willow'!AL59+'5C1W_Willow'!AO59)</f>
        <v>0</v>
      </c>
      <c r="AA59" s="598">
        <f>-('5C1X_Tangi'!AL59+'5C1X_Tangi'!AO59)</f>
        <v>-825030</v>
      </c>
      <c r="AB59" s="598">
        <f>-('5C1Y_GEO'!AL59+'5C1Y_GEO'!AO59)</f>
        <v>0</v>
      </c>
      <c r="AC59" s="598">
        <f>-('5C1Z_Lincoln Prep'!AL59+'5C1Z_Lincoln Prep'!AO59)</f>
        <v>0</v>
      </c>
      <c r="AD59" s="598">
        <f>-('5C1AA_Laurel'!$AL59+'5C1AA_Laurel'!$AO59)</f>
        <v>0</v>
      </c>
      <c r="AE59" s="598">
        <f>-('5C1AB_Apex'!$AL59+'5C1AB_Apex'!$AO59)</f>
        <v>0</v>
      </c>
      <c r="AF59" s="598">
        <f>-('5C1AC_Smothers'!$AL59+'5C1AC_Smothers'!$AO59)</f>
        <v>0</v>
      </c>
      <c r="AG59" s="598">
        <f>-('5C1AD_Greater'!$AL59+'5C1AD_Greater'!$AO59)</f>
        <v>0</v>
      </c>
      <c r="AH59" s="598">
        <f>-('5C1AE_Noble Minds'!$AL59+'5C1AE_Noble Minds'!$AO59)</f>
        <v>0</v>
      </c>
      <c r="AI59" s="598">
        <f>-('5C1AF_JCFA-Laf'!$AL59+'5C1AF_JCFA-Laf'!$AO59)</f>
        <v>0</v>
      </c>
      <c r="AJ59" s="598">
        <f>-('5C1AG_Collegiate'!$AL59+'5C1AG_Collegiate'!$AO59)</f>
        <v>0</v>
      </c>
      <c r="AK59" s="598">
        <f>-('5C1AH_BRUP'!$AL59+'5C1AH_BRUP'!$AO59)</f>
        <v>0</v>
      </c>
      <c r="AL59" s="598">
        <f>-('5C1AI_Harmony'!$AL59+'5C1AI_Harmony'!$AO59)</f>
        <v>0</v>
      </c>
      <c r="AM59" s="598">
        <f>-('5C1AJ_Athlos'!$AL59+'5C1AJ_Athlos'!$AO59)</f>
        <v>0</v>
      </c>
      <c r="AN59" s="598">
        <f>-('5C2_LAVCA'!AM59+'5C2_LAVCA'!AP59)</f>
        <v>-168210</v>
      </c>
      <c r="AO59" s="598">
        <f>-('5C3_UnvView'!AM59+'5C3_UnvView'!AP59)</f>
        <v>-390424</v>
      </c>
      <c r="AP59" s="599">
        <f t="shared" si="3"/>
        <v>-1392482</v>
      </c>
      <c r="AQ59" s="600">
        <f t="shared" si="4"/>
        <v>108642530</v>
      </c>
    </row>
    <row r="60" spans="1:43" ht="15.6" customHeight="1" x14ac:dyDescent="0.2">
      <c r="A60" s="596">
        <v>54</v>
      </c>
      <c r="B60" s="597" t="s">
        <v>58</v>
      </c>
      <c r="C60" s="598">
        <f>'2_State Distrib and Adjs'!BG60</f>
        <v>3413645</v>
      </c>
      <c r="D60" s="598">
        <f>-'5A3_OJJ'!P60</f>
        <v>-1031</v>
      </c>
      <c r="E60" s="598"/>
      <c r="F60" s="598">
        <f>-('5C1A_Madison'!AL60+'5C1A_Madison'!AO60)</f>
        <v>0</v>
      </c>
      <c r="G60" s="598">
        <f>-('5C1B_DArbonne'!AL60+'5C1B_DArbonne'!AO60)</f>
        <v>0</v>
      </c>
      <c r="H60" s="598">
        <f>-('5C1C_Intl High'!AL60+'5C1C_Intl High'!AO60)</f>
        <v>0</v>
      </c>
      <c r="I60" s="598">
        <f>-('5C1D_NOMMA'!AL60+'5C1D_NOMMA'!AO60)</f>
        <v>0</v>
      </c>
      <c r="J60" s="598">
        <f>-('5C1E_LFNO'!AL60+'5C1E_LFNO'!AO60)</f>
        <v>0</v>
      </c>
      <c r="K60" s="598">
        <f>-('5C1F_L.C. Charter'!AL60+'5C1F_L.C. Charter'!AO60)</f>
        <v>0</v>
      </c>
      <c r="L60" s="598">
        <f>-('5C1G_JS Clark'!AL60+'5C1G_JS Clark'!AO60)</f>
        <v>0</v>
      </c>
      <c r="M60" s="598">
        <f>-('5C1H_Southwest'!AL60+'5C1H_Southwest'!AO60)</f>
        <v>0</v>
      </c>
      <c r="N60" s="598">
        <f>-('5C1I_LA Key'!AL60+'5C1I_LA Key'!AO60)</f>
        <v>0</v>
      </c>
      <c r="O60" s="598">
        <f>-('5C1J_Jeff Chamber'!AL60+'5C1J_Jeff Chamber'!AO60)</f>
        <v>0</v>
      </c>
      <c r="P60" s="598">
        <f>-('5C1M_GEO Mid'!AL60+'5C1M_GEO Mid'!AO60)</f>
        <v>0</v>
      </c>
      <c r="Q60" s="598">
        <f>-('5C1N_Delta'!AL60+'5C1N_Delta'!AO60)</f>
        <v>-120363</v>
      </c>
      <c r="R60" s="598">
        <f>-('5C1O_Impact'!AL60+'5C1O_Impact'!AO60)</f>
        <v>0</v>
      </c>
      <c r="S60" s="598">
        <f>-('5C1P_Vision'!AL60+'5C1P_Vision'!AO60)</f>
        <v>0</v>
      </c>
      <c r="T60" s="598">
        <f>-('5C1Q_Advantage'!AL60+'5C1Q_Advantage'!AO60)</f>
        <v>0</v>
      </c>
      <c r="U60" s="598">
        <f>-('5C1R_Iberville'!AL60+'5C1R_Iberville'!AO60)</f>
        <v>0</v>
      </c>
      <c r="V60" s="598">
        <f>-('5C1S_LC Col Prep'!AL60+'5C1S_LC Col Prep'!AO60)</f>
        <v>0</v>
      </c>
      <c r="W60" s="598">
        <f>-('5C1T_Northeast'!AL60+'5C1T_Northeast'!AO60)</f>
        <v>0</v>
      </c>
      <c r="X60" s="598">
        <f>-('5C1U_Acadiana Ren'!AL60+'5C1U_Acadiana Ren'!AO60)</f>
        <v>0</v>
      </c>
      <c r="Y60" s="598">
        <f>-('5C1V_Laf Ren'!AL60+'5C1V_Laf Ren'!AO60)</f>
        <v>0</v>
      </c>
      <c r="Z60" s="598">
        <f>-('5C1W_Willow'!AL60+'5C1W_Willow'!AO60)</f>
        <v>0</v>
      </c>
      <c r="AA60" s="598">
        <f>-('5C1X_Tangi'!AL60+'5C1X_Tangi'!AO60)</f>
        <v>0</v>
      </c>
      <c r="AB60" s="598">
        <f>-('5C1Y_GEO'!AL60+'5C1Y_GEO'!AO60)</f>
        <v>0</v>
      </c>
      <c r="AC60" s="598">
        <f>-('5C1Z_Lincoln Prep'!AL60+'5C1Z_Lincoln Prep'!AO60)</f>
        <v>0</v>
      </c>
      <c r="AD60" s="598">
        <f>-('5C1AA_Laurel'!$AL60+'5C1AA_Laurel'!$AO60)</f>
        <v>0</v>
      </c>
      <c r="AE60" s="598">
        <f>-('5C1AB_Apex'!$AL60+'5C1AB_Apex'!$AO60)</f>
        <v>0</v>
      </c>
      <c r="AF60" s="598">
        <f>-('5C1AC_Smothers'!$AL60+'5C1AC_Smothers'!$AO60)</f>
        <v>0</v>
      </c>
      <c r="AG60" s="598">
        <f>-('5C1AD_Greater'!$AL60+'5C1AD_Greater'!$AO60)</f>
        <v>0</v>
      </c>
      <c r="AH60" s="598">
        <f>-('5C1AE_Noble Minds'!$AL60+'5C1AE_Noble Minds'!$AO60)</f>
        <v>0</v>
      </c>
      <c r="AI60" s="598">
        <f>-('5C1AF_JCFA-Laf'!$AL60+'5C1AF_JCFA-Laf'!$AO60)</f>
        <v>0</v>
      </c>
      <c r="AJ60" s="598">
        <f>-('5C1AG_Collegiate'!$AL60+'5C1AG_Collegiate'!$AO60)</f>
        <v>0</v>
      </c>
      <c r="AK60" s="598">
        <f>-('5C1AH_BRUP'!$AL60+'5C1AH_BRUP'!$AO60)</f>
        <v>0</v>
      </c>
      <c r="AL60" s="598">
        <f>-('5C1AI_Harmony'!$AL60+'5C1AI_Harmony'!$AO60)</f>
        <v>0</v>
      </c>
      <c r="AM60" s="598">
        <f>-('5C1AJ_Athlos'!$AL60+'5C1AJ_Athlos'!$AO60)</f>
        <v>0</v>
      </c>
      <c r="AN60" s="598">
        <f>-('5C2_LAVCA'!AM60+'5C2_LAVCA'!AP60)</f>
        <v>-9254</v>
      </c>
      <c r="AO60" s="598">
        <f>-('5C3_UnvView'!AM60+'5C3_UnvView'!AP60)</f>
        <v>-18508</v>
      </c>
      <c r="AP60" s="599">
        <f t="shared" si="3"/>
        <v>-149156</v>
      </c>
      <c r="AQ60" s="600">
        <f t="shared" si="4"/>
        <v>3264489</v>
      </c>
    </row>
    <row r="61" spans="1:43" ht="15.6" customHeight="1" x14ac:dyDescent="0.2">
      <c r="A61" s="601">
        <v>55</v>
      </c>
      <c r="B61" s="602" t="s">
        <v>59</v>
      </c>
      <c r="C61" s="603">
        <f>'2_State Distrib and Adjs'!BG61</f>
        <v>94467756</v>
      </c>
      <c r="D61" s="603">
        <f>-'5A3_OJJ'!P61</f>
        <v>-28621</v>
      </c>
      <c r="E61" s="603"/>
      <c r="F61" s="603">
        <f>-('5C1A_Madison'!AL61+'5C1A_Madison'!AO61)</f>
        <v>0</v>
      </c>
      <c r="G61" s="603">
        <f>-('5C1B_DArbonne'!AL61+'5C1B_DArbonne'!AO61)</f>
        <v>0</v>
      </c>
      <c r="H61" s="603">
        <f>-('5C1C_Intl High'!AL61+'5C1C_Intl High'!AO61)</f>
        <v>0</v>
      </c>
      <c r="I61" s="603">
        <f>-('5C1D_NOMMA'!AL61+'5C1D_NOMMA'!AO61)</f>
        <v>0</v>
      </c>
      <c r="J61" s="603">
        <f>-('5C1E_LFNO'!AL61+'5C1E_LFNO'!AO61)</f>
        <v>0</v>
      </c>
      <c r="K61" s="603">
        <f>-('5C1F_L.C. Charter'!AL61+'5C1F_L.C. Charter'!AO61)</f>
        <v>0</v>
      </c>
      <c r="L61" s="603">
        <f>-('5C1G_JS Clark'!AL61+'5C1G_JS Clark'!AO61)</f>
        <v>0</v>
      </c>
      <c r="M61" s="603">
        <f>-('5C1H_Southwest'!AL61+'5C1H_Southwest'!AO61)</f>
        <v>0</v>
      </c>
      <c r="N61" s="603">
        <f>-('5C1I_LA Key'!AL61+'5C1I_LA Key'!AO61)</f>
        <v>0</v>
      </c>
      <c r="O61" s="603">
        <f>-('5C1J_Jeff Chamber'!AL61+'5C1J_Jeff Chamber'!AO61)</f>
        <v>0</v>
      </c>
      <c r="P61" s="603">
        <f>-('5C1M_GEO Mid'!AL61+'5C1M_GEO Mid'!AO61)</f>
        <v>0</v>
      </c>
      <c r="Q61" s="603">
        <f>-('5C1N_Delta'!AL61+'5C1N_Delta'!AO61)</f>
        <v>0</v>
      </c>
      <c r="R61" s="603">
        <f>-('5C1O_Impact'!AL61+'5C1O_Impact'!AO61)</f>
        <v>0</v>
      </c>
      <c r="S61" s="603">
        <f>-('5C1P_Vision'!AL61+'5C1P_Vision'!AO61)</f>
        <v>0</v>
      </c>
      <c r="T61" s="603">
        <f>-('5C1Q_Advantage'!AL61+'5C1Q_Advantage'!AO61)</f>
        <v>0</v>
      </c>
      <c r="U61" s="603">
        <f>-('5C1R_Iberville'!AL61+'5C1R_Iberville'!AO61)</f>
        <v>0</v>
      </c>
      <c r="V61" s="603">
        <f>-('5C1S_LC Col Prep'!AL61+'5C1S_LC Col Prep'!AO61)</f>
        <v>0</v>
      </c>
      <c r="W61" s="603">
        <f>-('5C1T_Northeast'!AL61+'5C1T_Northeast'!AO61)</f>
        <v>0</v>
      </c>
      <c r="X61" s="603">
        <f>-('5C1U_Acadiana Ren'!AL61+'5C1U_Acadiana Ren'!AO61)</f>
        <v>0</v>
      </c>
      <c r="Y61" s="603">
        <f>-('5C1V_Laf Ren'!AL61+'5C1V_Laf Ren'!AO61)</f>
        <v>0</v>
      </c>
      <c r="Z61" s="603">
        <f>-('5C1W_Willow'!AL61+'5C1W_Willow'!AO61)</f>
        <v>0</v>
      </c>
      <c r="AA61" s="603">
        <f>-('5C1X_Tangi'!AL61+'5C1X_Tangi'!AO61)</f>
        <v>0</v>
      </c>
      <c r="AB61" s="603">
        <f>-('5C1Y_GEO'!AL61+'5C1Y_GEO'!AO61)</f>
        <v>0</v>
      </c>
      <c r="AC61" s="603">
        <f>-('5C1Z_Lincoln Prep'!AL61+'5C1Z_Lincoln Prep'!AO61)</f>
        <v>0</v>
      </c>
      <c r="AD61" s="603">
        <f>-('5C1AA_Laurel'!$AL61+'5C1AA_Laurel'!$AO61)</f>
        <v>0</v>
      </c>
      <c r="AE61" s="603">
        <f>-('5C1AB_Apex'!$AL61+'5C1AB_Apex'!$AO61)</f>
        <v>0</v>
      </c>
      <c r="AF61" s="603">
        <f>-('5C1AC_Smothers'!$AL61+'5C1AC_Smothers'!$AO61)</f>
        <v>0</v>
      </c>
      <c r="AG61" s="603">
        <f>-('5C1AD_Greater'!$AL61+'5C1AD_Greater'!$AO61)</f>
        <v>0</v>
      </c>
      <c r="AH61" s="603">
        <f>-('5C1AE_Noble Minds'!$AL61+'5C1AE_Noble Minds'!$AO61)</f>
        <v>0</v>
      </c>
      <c r="AI61" s="603">
        <f>-('5C1AF_JCFA-Laf'!$AL61+'5C1AF_JCFA-Laf'!$AO61)</f>
        <v>0</v>
      </c>
      <c r="AJ61" s="603">
        <f>-('5C1AG_Collegiate'!$AL61+'5C1AG_Collegiate'!$AO61)</f>
        <v>0</v>
      </c>
      <c r="AK61" s="603">
        <f>-('5C1AH_BRUP'!$AL61+'5C1AH_BRUP'!$AO61)</f>
        <v>0</v>
      </c>
      <c r="AL61" s="1008">
        <f>-('5C1AI_Harmony'!$AL61+'5C1AI_Harmony'!$AO61)</f>
        <v>0</v>
      </c>
      <c r="AM61" s="1008">
        <f>-('5C1AJ_Athlos'!$AL61+'5C1AJ_Athlos'!$AO61)</f>
        <v>0</v>
      </c>
      <c r="AN61" s="603">
        <f>-('5C2_LAVCA'!AM61+'5C2_LAVCA'!AP61)</f>
        <v>-173300</v>
      </c>
      <c r="AO61" s="603">
        <f>-('5C3_UnvView'!AM61+'5C3_UnvView'!AP61)</f>
        <v>-359932</v>
      </c>
      <c r="AP61" s="604">
        <f t="shared" si="3"/>
        <v>-561853</v>
      </c>
      <c r="AQ61" s="605">
        <f t="shared" si="4"/>
        <v>93905903</v>
      </c>
    </row>
    <row r="62" spans="1:43" ht="15.6" customHeight="1" x14ac:dyDescent="0.2">
      <c r="A62" s="590">
        <v>56</v>
      </c>
      <c r="B62" s="591" t="s">
        <v>60</v>
      </c>
      <c r="C62" s="592">
        <f>'2_State Distrib and Adjs'!BG62</f>
        <v>13685126</v>
      </c>
      <c r="D62" s="592">
        <f>-'5A3_OJJ'!P62</f>
        <v>-226</v>
      </c>
      <c r="E62" s="592"/>
      <c r="F62" s="592">
        <f>-('5C1A_Madison'!AL62+'5C1A_Madison'!AO62)</f>
        <v>0</v>
      </c>
      <c r="G62" s="592">
        <f>-('5C1B_DArbonne'!AL62+'5C1B_DArbonne'!AO62)</f>
        <v>-3761685</v>
      </c>
      <c r="H62" s="592">
        <f>-('5C1C_Intl High'!AL62+'5C1C_Intl High'!AO62)</f>
        <v>0</v>
      </c>
      <c r="I62" s="592">
        <f>-('5C1D_NOMMA'!AL62+'5C1D_NOMMA'!AO62)</f>
        <v>0</v>
      </c>
      <c r="J62" s="592">
        <f>-('5C1E_LFNO'!AL62+'5C1E_LFNO'!AO62)</f>
        <v>0</v>
      </c>
      <c r="K62" s="592">
        <f>-('5C1F_L.C. Charter'!AL62+'5C1F_L.C. Charter'!AO62)</f>
        <v>0</v>
      </c>
      <c r="L62" s="592">
        <f>-('5C1G_JS Clark'!AL62+'5C1G_JS Clark'!AO62)</f>
        <v>0</v>
      </c>
      <c r="M62" s="592">
        <f>-('5C1H_Southwest'!AL62+'5C1H_Southwest'!AO62)</f>
        <v>0</v>
      </c>
      <c r="N62" s="592">
        <f>-('5C1I_LA Key'!AL62+'5C1I_LA Key'!AO62)</f>
        <v>0</v>
      </c>
      <c r="O62" s="592">
        <f>-('5C1J_Jeff Chamber'!AL62+'5C1J_Jeff Chamber'!AO62)</f>
        <v>0</v>
      </c>
      <c r="P62" s="592">
        <f>-('5C1M_GEO Mid'!AL62+'5C1M_GEO Mid'!AO62)</f>
        <v>0</v>
      </c>
      <c r="Q62" s="592">
        <f>-('5C1N_Delta'!AL62+'5C1N_Delta'!AO62)</f>
        <v>0</v>
      </c>
      <c r="R62" s="592">
        <f>-('5C1O_Impact'!AL62+'5C1O_Impact'!AO62)</f>
        <v>0</v>
      </c>
      <c r="S62" s="592">
        <f>-('5C1P_Vision'!AL62+'5C1P_Vision'!AO62)</f>
        <v>0</v>
      </c>
      <c r="T62" s="592">
        <f>-('5C1Q_Advantage'!AL62+'5C1Q_Advantage'!AO62)</f>
        <v>0</v>
      </c>
      <c r="U62" s="592">
        <f>-('5C1R_Iberville'!AL62+'5C1R_Iberville'!AO62)</f>
        <v>0</v>
      </c>
      <c r="V62" s="592">
        <f>-('5C1S_LC Col Prep'!AL62+'5C1S_LC Col Prep'!AO62)</f>
        <v>0</v>
      </c>
      <c r="W62" s="592">
        <f>-('5C1T_Northeast'!AL62+'5C1T_Northeast'!AO62)</f>
        <v>-582624</v>
      </c>
      <c r="X62" s="592">
        <f>-('5C1U_Acadiana Ren'!AL62+'5C1U_Acadiana Ren'!AO62)</f>
        <v>0</v>
      </c>
      <c r="Y62" s="592">
        <f>-('5C1V_Laf Ren'!AL62+'5C1V_Laf Ren'!AO62)</f>
        <v>0</v>
      </c>
      <c r="Z62" s="592">
        <f>-('5C1W_Willow'!AL62+'5C1W_Willow'!AO62)</f>
        <v>0</v>
      </c>
      <c r="AA62" s="592">
        <f>-('5C1X_Tangi'!AL62+'5C1X_Tangi'!AO62)</f>
        <v>0</v>
      </c>
      <c r="AB62" s="592">
        <f>-('5C1Y_GEO'!AL62+'5C1Y_GEO'!AO62)</f>
        <v>0</v>
      </c>
      <c r="AC62" s="593">
        <f>-('5C1Z_Lincoln Prep'!AL62+'5C1Z_Lincoln Prep'!AO62)</f>
        <v>-168120</v>
      </c>
      <c r="AD62" s="593">
        <f>-('5C1AA_Laurel'!$AL62+'5C1AA_Laurel'!$AO62)</f>
        <v>0</v>
      </c>
      <c r="AE62" s="593">
        <f>-('5C1AB_Apex'!$AL62+'5C1AB_Apex'!$AO62)</f>
        <v>0</v>
      </c>
      <c r="AF62" s="593">
        <f>-('5C1AC_Smothers'!$AL62+'5C1AC_Smothers'!$AO62)</f>
        <v>0</v>
      </c>
      <c r="AG62" s="593">
        <f>-('5C1AD_Greater'!$AL62+'5C1AD_Greater'!$AO62)</f>
        <v>0</v>
      </c>
      <c r="AH62" s="593">
        <f>-('5C1AE_Noble Minds'!$AL62+'5C1AE_Noble Minds'!$AO62)</f>
        <v>0</v>
      </c>
      <c r="AI62" s="593">
        <f>-('5C1AF_JCFA-Laf'!$AL62+'5C1AF_JCFA-Laf'!$AO62)</f>
        <v>0</v>
      </c>
      <c r="AJ62" s="593">
        <f>-('5C1AG_Collegiate'!$AL62+'5C1AG_Collegiate'!$AO62)</f>
        <v>0</v>
      </c>
      <c r="AK62" s="593">
        <f>-('5C1AH_BRUP'!$AL62+'5C1AH_BRUP'!$AO62)</f>
        <v>0</v>
      </c>
      <c r="AL62" s="1007">
        <f>-('5C1AI_Harmony'!$AL62+'5C1AI_Harmony'!$AO62)</f>
        <v>0</v>
      </c>
      <c r="AM62" s="1007">
        <f>-('5C1AJ_Athlos'!$AL62+'5C1AJ_Athlos'!$AO62)</f>
        <v>0</v>
      </c>
      <c r="AN62" s="592">
        <f>-('5C2_LAVCA'!AM62+'5C2_LAVCA'!AP62)</f>
        <v>-26479</v>
      </c>
      <c r="AO62" s="592">
        <f>-('5C3_UnvView'!AM62+'5C3_UnvView'!AP62)</f>
        <v>-34044</v>
      </c>
      <c r="AP62" s="594">
        <f t="shared" si="3"/>
        <v>-4573178</v>
      </c>
      <c r="AQ62" s="595">
        <f t="shared" si="4"/>
        <v>9111948</v>
      </c>
    </row>
    <row r="63" spans="1:43" ht="15.6" customHeight="1" x14ac:dyDescent="0.2">
      <c r="A63" s="596">
        <v>57</v>
      </c>
      <c r="B63" s="597" t="s">
        <v>61</v>
      </c>
      <c r="C63" s="598">
        <f>'2_State Distrib and Adjs'!BG63</f>
        <v>55617335</v>
      </c>
      <c r="D63" s="598">
        <f>-'5A3_OJJ'!P63</f>
        <v>-3374</v>
      </c>
      <c r="E63" s="598"/>
      <c r="F63" s="598">
        <f>-('5C1A_Madison'!AL63+'5C1A_Madison'!AO63)</f>
        <v>0</v>
      </c>
      <c r="G63" s="598">
        <f>-('5C1B_DArbonne'!AL63+'5C1B_DArbonne'!AO63)</f>
        <v>0</v>
      </c>
      <c r="H63" s="598">
        <f>-('5C1C_Intl High'!AL63+'5C1C_Intl High'!AO63)</f>
        <v>0</v>
      </c>
      <c r="I63" s="598">
        <f>-('5C1D_NOMMA'!AL63+'5C1D_NOMMA'!AO63)</f>
        <v>0</v>
      </c>
      <c r="J63" s="598">
        <f>-('5C1E_LFNO'!AL63+'5C1E_LFNO'!AO63)</f>
        <v>0</v>
      </c>
      <c r="K63" s="598">
        <f>-('5C1F_L.C. Charter'!AL63+'5C1F_L.C. Charter'!AO63)</f>
        <v>0</v>
      </c>
      <c r="L63" s="598">
        <f>-('5C1G_JS Clark'!AL63+'5C1G_JS Clark'!AO63)</f>
        <v>0</v>
      </c>
      <c r="M63" s="598">
        <f>-('5C1H_Southwest'!AL63+'5C1H_Southwest'!AO63)</f>
        <v>0</v>
      </c>
      <c r="N63" s="598">
        <f>-('5C1I_LA Key'!AL63+'5C1I_LA Key'!AO63)</f>
        <v>0</v>
      </c>
      <c r="O63" s="598">
        <f>-('5C1J_Jeff Chamber'!AL63+'5C1J_Jeff Chamber'!AO63)</f>
        <v>0</v>
      </c>
      <c r="P63" s="598">
        <f>-('5C1M_GEO Mid'!AL63+'5C1M_GEO Mid'!AO63)</f>
        <v>0</v>
      </c>
      <c r="Q63" s="598">
        <f>-('5C1N_Delta'!AL63+'5C1N_Delta'!AO63)</f>
        <v>0</v>
      </c>
      <c r="R63" s="598">
        <f>-('5C1O_Impact'!AL63+'5C1O_Impact'!AO63)</f>
        <v>0</v>
      </c>
      <c r="S63" s="598">
        <f>-('5C1P_Vision'!AL63+'5C1P_Vision'!AO63)</f>
        <v>0</v>
      </c>
      <c r="T63" s="598">
        <f>-('5C1Q_Advantage'!AL63+'5C1Q_Advantage'!AO63)</f>
        <v>0</v>
      </c>
      <c r="U63" s="598">
        <f>-('5C1R_Iberville'!AL63+'5C1R_Iberville'!AO63)</f>
        <v>0</v>
      </c>
      <c r="V63" s="598">
        <f>-('5C1S_LC Col Prep'!AL63+'5C1S_LC Col Prep'!AO63)</f>
        <v>0</v>
      </c>
      <c r="W63" s="598">
        <f>-('5C1T_Northeast'!AL63+'5C1T_Northeast'!AO63)</f>
        <v>0</v>
      </c>
      <c r="X63" s="598">
        <f>-('5C1U_Acadiana Ren'!AL63+'5C1U_Acadiana Ren'!AO63)</f>
        <v>-65500</v>
      </c>
      <c r="Y63" s="598">
        <f>-('5C1V_Laf Ren'!AL63+'5C1V_Laf Ren'!AO63)</f>
        <v>-10480</v>
      </c>
      <c r="Z63" s="598">
        <f>-('5C1W_Willow'!AL63+'5C1W_Willow'!AO63)</f>
        <v>6632</v>
      </c>
      <c r="AA63" s="598">
        <f>-('5C1X_Tangi'!AL63+'5C1X_Tangi'!AO63)</f>
        <v>0</v>
      </c>
      <c r="AB63" s="598">
        <f>-('5C1Y_GEO'!AL63+'5C1Y_GEO'!AO63)</f>
        <v>0</v>
      </c>
      <c r="AC63" s="598">
        <f>-('5C1Z_Lincoln Prep'!AL63+'5C1Z_Lincoln Prep'!AO63)</f>
        <v>0</v>
      </c>
      <c r="AD63" s="598">
        <f>-('5C1AA_Laurel'!$AL63+'5C1AA_Laurel'!$AO63)</f>
        <v>0</v>
      </c>
      <c r="AE63" s="598">
        <f>-('5C1AB_Apex'!$AL63+'5C1AB_Apex'!$AO63)</f>
        <v>0</v>
      </c>
      <c r="AF63" s="598">
        <f>-('5C1AC_Smothers'!$AL63+'5C1AC_Smothers'!$AO63)</f>
        <v>0</v>
      </c>
      <c r="AG63" s="598">
        <f>-('5C1AD_Greater'!$AL63+'5C1AD_Greater'!$AO63)</f>
        <v>0</v>
      </c>
      <c r="AH63" s="598">
        <f>-('5C1AE_Noble Minds'!$AL63+'5C1AE_Noble Minds'!$AO63)</f>
        <v>0</v>
      </c>
      <c r="AI63" s="598">
        <f>-('5C1AF_JCFA-Laf'!$AL63+'5C1AF_JCFA-Laf'!$AO63)</f>
        <v>-2620</v>
      </c>
      <c r="AJ63" s="598">
        <f>-('5C1AG_Collegiate'!$AL63+'5C1AG_Collegiate'!$AO63)</f>
        <v>0</v>
      </c>
      <c r="AK63" s="598">
        <f>-('5C1AH_BRUP'!$AL63+'5C1AH_BRUP'!$AO63)</f>
        <v>0</v>
      </c>
      <c r="AL63" s="598">
        <f>-('5C1AI_Harmony'!$AL63+'5C1AI_Harmony'!$AO63)</f>
        <v>0</v>
      </c>
      <c r="AM63" s="598">
        <f>-('5C1AJ_Athlos'!$AL63+'5C1AJ_Athlos'!$AO63)</f>
        <v>0</v>
      </c>
      <c r="AN63" s="598">
        <f>-('5C2_LAVCA'!AM63+'5C2_LAVCA'!AP63)</f>
        <v>-70740</v>
      </c>
      <c r="AO63" s="598">
        <f>-('5C3_UnvView'!AM63+'5C3_UnvView'!AP63)</f>
        <v>-49518</v>
      </c>
      <c r="AP63" s="599">
        <f t="shared" si="3"/>
        <v>-195600</v>
      </c>
      <c r="AQ63" s="600">
        <f t="shared" si="4"/>
        <v>55421735</v>
      </c>
    </row>
    <row r="64" spans="1:43" ht="15.6" customHeight="1" x14ac:dyDescent="0.2">
      <c r="A64" s="596">
        <v>58</v>
      </c>
      <c r="B64" s="597" t="s">
        <v>62</v>
      </c>
      <c r="C64" s="598">
        <f>'2_State Distrib and Adjs'!BG64</f>
        <v>55297299</v>
      </c>
      <c r="D64" s="598">
        <f>-'5A3_OJJ'!P64</f>
        <v>-6179</v>
      </c>
      <c r="E64" s="598"/>
      <c r="F64" s="598">
        <f>-('5C1A_Madison'!AL64+'5C1A_Madison'!AO64)</f>
        <v>0</v>
      </c>
      <c r="G64" s="598">
        <f>-('5C1B_DArbonne'!AL64+'5C1B_DArbonne'!AO64)</f>
        <v>0</v>
      </c>
      <c r="H64" s="598">
        <f>-('5C1C_Intl High'!AL64+'5C1C_Intl High'!AO64)</f>
        <v>0</v>
      </c>
      <c r="I64" s="598">
        <f>-('5C1D_NOMMA'!AL64+'5C1D_NOMMA'!AO64)</f>
        <v>0</v>
      </c>
      <c r="J64" s="598">
        <f>-('5C1E_LFNO'!AL64+'5C1E_LFNO'!AO64)</f>
        <v>0</v>
      </c>
      <c r="K64" s="598">
        <f>-('5C1F_L.C. Charter'!AL64+'5C1F_L.C. Charter'!AO64)</f>
        <v>0</v>
      </c>
      <c r="L64" s="598">
        <f>-('5C1G_JS Clark'!AL64+'5C1G_JS Clark'!AO64)</f>
        <v>0</v>
      </c>
      <c r="M64" s="598">
        <f>-('5C1H_Southwest'!AL64+'5C1H_Southwest'!AO64)</f>
        <v>0</v>
      </c>
      <c r="N64" s="598">
        <f>-('5C1I_LA Key'!AL64+'5C1I_LA Key'!AO64)</f>
        <v>0</v>
      </c>
      <c r="O64" s="598">
        <f>-('5C1J_Jeff Chamber'!AL64+'5C1J_Jeff Chamber'!AO64)</f>
        <v>0</v>
      </c>
      <c r="P64" s="598">
        <f>-('5C1M_GEO Mid'!AL64+'5C1M_GEO Mid'!AO64)</f>
        <v>0</v>
      </c>
      <c r="Q64" s="598">
        <f>-('5C1N_Delta'!AL64+'5C1N_Delta'!AO64)</f>
        <v>0</v>
      </c>
      <c r="R64" s="598">
        <f>-('5C1O_Impact'!AL64+'5C1O_Impact'!AO64)</f>
        <v>0</v>
      </c>
      <c r="S64" s="598">
        <f>-('5C1P_Vision'!AL64+'5C1P_Vision'!AO64)</f>
        <v>0</v>
      </c>
      <c r="T64" s="598">
        <f>-('5C1Q_Advantage'!AL64+'5C1Q_Advantage'!AO64)</f>
        <v>0</v>
      </c>
      <c r="U64" s="598">
        <f>-('5C1R_Iberville'!AL64+'5C1R_Iberville'!AO64)</f>
        <v>0</v>
      </c>
      <c r="V64" s="598">
        <f>-('5C1S_LC Col Prep'!AL64+'5C1S_LC Col Prep'!AO64)</f>
        <v>0</v>
      </c>
      <c r="W64" s="598">
        <f>-('5C1T_Northeast'!AL64+'5C1T_Northeast'!AO64)</f>
        <v>0</v>
      </c>
      <c r="X64" s="598">
        <f>-('5C1U_Acadiana Ren'!AL64+'5C1U_Acadiana Ren'!AO64)</f>
        <v>0</v>
      </c>
      <c r="Y64" s="598">
        <f>-('5C1V_Laf Ren'!AL64+'5C1V_Laf Ren'!AO64)</f>
        <v>0</v>
      </c>
      <c r="Z64" s="598">
        <f>-('5C1W_Willow'!AL64+'5C1W_Willow'!AO64)</f>
        <v>0</v>
      </c>
      <c r="AA64" s="598">
        <f>-('5C1X_Tangi'!AL64+'5C1X_Tangi'!AO64)</f>
        <v>0</v>
      </c>
      <c r="AB64" s="598">
        <f>-('5C1Y_GEO'!AL64+'5C1Y_GEO'!AO64)</f>
        <v>0</v>
      </c>
      <c r="AC64" s="598">
        <f>-('5C1Z_Lincoln Prep'!AL64+'5C1Z_Lincoln Prep'!AO64)</f>
        <v>0</v>
      </c>
      <c r="AD64" s="598">
        <f>-('5C1AA_Laurel'!$AL64+'5C1AA_Laurel'!$AO64)</f>
        <v>0</v>
      </c>
      <c r="AE64" s="598">
        <f>-('5C1AB_Apex'!$AL64+'5C1AB_Apex'!$AO64)</f>
        <v>0</v>
      </c>
      <c r="AF64" s="598">
        <f>-('5C1AC_Smothers'!$AL64+'5C1AC_Smothers'!$AO64)</f>
        <v>0</v>
      </c>
      <c r="AG64" s="598">
        <f>-('5C1AD_Greater'!$AL64+'5C1AD_Greater'!$AO64)</f>
        <v>0</v>
      </c>
      <c r="AH64" s="598">
        <f>-('5C1AE_Noble Minds'!$AL64+'5C1AE_Noble Minds'!$AO64)</f>
        <v>0</v>
      </c>
      <c r="AI64" s="598">
        <f>-('5C1AF_JCFA-Laf'!$AL64+'5C1AF_JCFA-Laf'!$AO64)</f>
        <v>0</v>
      </c>
      <c r="AJ64" s="598">
        <f>-('5C1AG_Collegiate'!$AL64+'5C1AG_Collegiate'!$AO64)</f>
        <v>0</v>
      </c>
      <c r="AK64" s="598">
        <f>-('5C1AH_BRUP'!$AL64+'5C1AH_BRUP'!$AO64)</f>
        <v>0</v>
      </c>
      <c r="AL64" s="598">
        <f>-('5C1AI_Harmony'!$AL64+'5C1AI_Harmony'!$AO64)</f>
        <v>0</v>
      </c>
      <c r="AM64" s="598">
        <f>-('5C1AJ_Athlos'!$AL64+'5C1AJ_Athlos'!$AO64)</f>
        <v>0</v>
      </c>
      <c r="AN64" s="598">
        <f>-('5C2_LAVCA'!AM64+'5C2_LAVCA'!AP64)</f>
        <v>-59805</v>
      </c>
      <c r="AO64" s="598">
        <f>-('5C3_UnvView'!AM64+'5C3_UnvView'!AP64)</f>
        <v>-25916</v>
      </c>
      <c r="AP64" s="599">
        <f t="shared" si="3"/>
        <v>-91900</v>
      </c>
      <c r="AQ64" s="600">
        <f t="shared" si="4"/>
        <v>55205399</v>
      </c>
    </row>
    <row r="65" spans="1:43" ht="15.6" customHeight="1" x14ac:dyDescent="0.2">
      <c r="A65" s="596">
        <v>59</v>
      </c>
      <c r="B65" s="597" t="s">
        <v>63</v>
      </c>
      <c r="C65" s="598">
        <f>'2_State Distrib and Adjs'!BG65</f>
        <v>36261181</v>
      </c>
      <c r="D65" s="598">
        <f>-'5A3_OJJ'!P65</f>
        <v>-1581</v>
      </c>
      <c r="E65" s="598"/>
      <c r="F65" s="598">
        <f>-('5C1A_Madison'!AL65+'5C1A_Madison'!AO65)</f>
        <v>0</v>
      </c>
      <c r="G65" s="598">
        <f>-('5C1B_DArbonne'!AL65+'5C1B_DArbonne'!AO65)</f>
        <v>0</v>
      </c>
      <c r="H65" s="598">
        <f>-('5C1C_Intl High'!AL65+'5C1C_Intl High'!AO65)</f>
        <v>0</v>
      </c>
      <c r="I65" s="598">
        <f>-('5C1D_NOMMA'!AL65+'5C1D_NOMMA'!AO65)</f>
        <v>0</v>
      </c>
      <c r="J65" s="598">
        <f>-('5C1E_LFNO'!AL65+'5C1E_LFNO'!AO65)</f>
        <v>0</v>
      </c>
      <c r="K65" s="598">
        <f>-('5C1F_L.C. Charter'!AL65+'5C1F_L.C. Charter'!AO65)</f>
        <v>0</v>
      </c>
      <c r="L65" s="598">
        <f>-('5C1G_JS Clark'!AL65+'5C1G_JS Clark'!AO65)</f>
        <v>0</v>
      </c>
      <c r="M65" s="598">
        <f>-('5C1H_Southwest'!AL65+'5C1H_Southwest'!AO65)</f>
        <v>0</v>
      </c>
      <c r="N65" s="598">
        <f>-('5C1I_LA Key'!AL65+'5C1I_LA Key'!AO65)</f>
        <v>0</v>
      </c>
      <c r="O65" s="598">
        <f>-('5C1J_Jeff Chamber'!AL65+'5C1J_Jeff Chamber'!AO65)</f>
        <v>0</v>
      </c>
      <c r="P65" s="598">
        <f>-('5C1M_GEO Mid'!AL65+'5C1M_GEO Mid'!AO65)</f>
        <v>0</v>
      </c>
      <c r="Q65" s="598">
        <f>-('5C1N_Delta'!AL65+'5C1N_Delta'!AO65)</f>
        <v>0</v>
      </c>
      <c r="R65" s="598">
        <f>-('5C1O_Impact'!AL65+'5C1O_Impact'!AO65)</f>
        <v>0</v>
      </c>
      <c r="S65" s="598">
        <f>-('5C1P_Vision'!AL65+'5C1P_Vision'!AO65)</f>
        <v>0</v>
      </c>
      <c r="T65" s="598">
        <f>-('5C1Q_Advantage'!AL65+'5C1Q_Advantage'!AO65)</f>
        <v>0</v>
      </c>
      <c r="U65" s="598">
        <f>-('5C1R_Iberville'!AL65+'5C1R_Iberville'!AO65)</f>
        <v>0</v>
      </c>
      <c r="V65" s="598">
        <f>-('5C1S_LC Col Prep'!AL65+'5C1S_LC Col Prep'!AO65)</f>
        <v>0</v>
      </c>
      <c r="W65" s="598">
        <f>-('5C1T_Northeast'!AL65+'5C1T_Northeast'!AO65)</f>
        <v>0</v>
      </c>
      <c r="X65" s="598">
        <f>-('5C1U_Acadiana Ren'!AL65+'5C1U_Acadiana Ren'!AO65)</f>
        <v>0</v>
      </c>
      <c r="Y65" s="598">
        <f>-('5C1V_Laf Ren'!AL65+'5C1V_Laf Ren'!AO65)</f>
        <v>0</v>
      </c>
      <c r="Z65" s="598">
        <f>-('5C1W_Willow'!AL65+'5C1W_Willow'!AO65)</f>
        <v>0</v>
      </c>
      <c r="AA65" s="598">
        <f>-('5C1X_Tangi'!AL65+'5C1X_Tangi'!AO65)</f>
        <v>0</v>
      </c>
      <c r="AB65" s="598">
        <f>-('5C1Y_GEO'!AL65+'5C1Y_GEO'!AO65)</f>
        <v>0</v>
      </c>
      <c r="AC65" s="598">
        <f>-('5C1Z_Lincoln Prep'!AL65+'5C1Z_Lincoln Prep'!AO65)</f>
        <v>0</v>
      </c>
      <c r="AD65" s="598">
        <f>-('5C1AA_Laurel'!$AL65+'5C1AA_Laurel'!$AO65)</f>
        <v>0</v>
      </c>
      <c r="AE65" s="598">
        <f>-('5C1AB_Apex'!$AL65+'5C1AB_Apex'!$AO65)</f>
        <v>0</v>
      </c>
      <c r="AF65" s="598">
        <f>-('5C1AC_Smothers'!$AL65+'5C1AC_Smothers'!$AO65)</f>
        <v>0</v>
      </c>
      <c r="AG65" s="598">
        <f>-('5C1AD_Greater'!$AL65+'5C1AD_Greater'!$AO65)</f>
        <v>0</v>
      </c>
      <c r="AH65" s="598">
        <f>-('5C1AE_Noble Minds'!$AL65+'5C1AE_Noble Minds'!$AO65)</f>
        <v>0</v>
      </c>
      <c r="AI65" s="598">
        <f>-('5C1AF_JCFA-Laf'!$AL65+'5C1AF_JCFA-Laf'!$AO65)</f>
        <v>0</v>
      </c>
      <c r="AJ65" s="598">
        <f>-('5C1AG_Collegiate'!$AL65+'5C1AG_Collegiate'!$AO65)</f>
        <v>0</v>
      </c>
      <c r="AK65" s="598">
        <f>-('5C1AH_BRUP'!$AL65+'5C1AH_BRUP'!$AO65)</f>
        <v>0</v>
      </c>
      <c r="AL65" s="598">
        <f>-('5C1AI_Harmony'!$AL65+'5C1AI_Harmony'!$AO65)</f>
        <v>0</v>
      </c>
      <c r="AM65" s="598">
        <f>-('5C1AJ_Athlos'!$AL65+'5C1AJ_Athlos'!$AO65)</f>
        <v>0</v>
      </c>
      <c r="AN65" s="598">
        <f>-('5C2_LAVCA'!AM65+'5C2_LAVCA'!AP65)</f>
        <v>-24106</v>
      </c>
      <c r="AO65" s="598">
        <f>-('5C3_UnvView'!AM65+'5C3_UnvView'!AP65)</f>
        <v>-32141</v>
      </c>
      <c r="AP65" s="599">
        <f t="shared" si="3"/>
        <v>-57828</v>
      </c>
      <c r="AQ65" s="600">
        <f t="shared" si="4"/>
        <v>36203353</v>
      </c>
    </row>
    <row r="66" spans="1:43" ht="15.6" customHeight="1" x14ac:dyDescent="0.2">
      <c r="A66" s="601">
        <v>60</v>
      </c>
      <c r="B66" s="602" t="s">
        <v>64</v>
      </c>
      <c r="C66" s="603">
        <f>'2_State Distrib and Adjs'!BG66</f>
        <v>37904463</v>
      </c>
      <c r="D66" s="603">
        <f>-'5A3_OJJ'!P66</f>
        <v>-3063</v>
      </c>
      <c r="E66" s="603"/>
      <c r="F66" s="603">
        <f>-('5C1A_Madison'!AL66+'5C1A_Madison'!AO66)</f>
        <v>0</v>
      </c>
      <c r="G66" s="603">
        <f>-('5C1B_DArbonne'!AL66+'5C1B_DArbonne'!AO66)</f>
        <v>0</v>
      </c>
      <c r="H66" s="603">
        <f>-('5C1C_Intl High'!AL66+'5C1C_Intl High'!AO66)</f>
        <v>0</v>
      </c>
      <c r="I66" s="603">
        <f>-('5C1D_NOMMA'!AL66+'5C1D_NOMMA'!AO66)</f>
        <v>0</v>
      </c>
      <c r="J66" s="603">
        <f>-('5C1E_LFNO'!AL66+'5C1E_LFNO'!AO66)</f>
        <v>0</v>
      </c>
      <c r="K66" s="603">
        <f>-('5C1F_L.C. Charter'!AL66+'5C1F_L.C. Charter'!AO66)</f>
        <v>0</v>
      </c>
      <c r="L66" s="603">
        <f>-('5C1G_JS Clark'!AL66+'5C1G_JS Clark'!AO66)</f>
        <v>0</v>
      </c>
      <c r="M66" s="603">
        <f>-('5C1H_Southwest'!AL66+'5C1H_Southwest'!AO66)</f>
        <v>0</v>
      </c>
      <c r="N66" s="603">
        <f>-('5C1I_LA Key'!AL66+'5C1I_LA Key'!AO66)</f>
        <v>0</v>
      </c>
      <c r="O66" s="603">
        <f>-('5C1J_Jeff Chamber'!AL66+'5C1J_Jeff Chamber'!AO66)</f>
        <v>0</v>
      </c>
      <c r="P66" s="603">
        <f>-('5C1M_GEO Mid'!AL66+'5C1M_GEO Mid'!AO66)</f>
        <v>0</v>
      </c>
      <c r="Q66" s="603">
        <f>-('5C1N_Delta'!AL66+'5C1N_Delta'!AO66)</f>
        <v>0</v>
      </c>
      <c r="R66" s="603">
        <f>-('5C1O_Impact'!AL66+'5C1O_Impact'!AO66)</f>
        <v>0</v>
      </c>
      <c r="S66" s="603">
        <f>-('5C1P_Vision'!AL66+'5C1P_Vision'!AO66)</f>
        <v>0</v>
      </c>
      <c r="T66" s="603">
        <f>-('5C1Q_Advantage'!AL66+'5C1Q_Advantage'!AO66)</f>
        <v>0</v>
      </c>
      <c r="U66" s="603">
        <f>-('5C1R_Iberville'!AL66+'5C1R_Iberville'!AO66)</f>
        <v>0</v>
      </c>
      <c r="V66" s="603">
        <f>-('5C1S_LC Col Prep'!AL66+'5C1S_LC Col Prep'!AO66)</f>
        <v>0</v>
      </c>
      <c r="W66" s="603">
        <f>-('5C1T_Northeast'!AL66+'5C1T_Northeast'!AO66)</f>
        <v>0</v>
      </c>
      <c r="X66" s="603">
        <f>-('5C1U_Acadiana Ren'!AL66+'5C1U_Acadiana Ren'!AO66)</f>
        <v>0</v>
      </c>
      <c r="Y66" s="603">
        <f>-('5C1V_Laf Ren'!AL66+'5C1V_Laf Ren'!AO66)</f>
        <v>0</v>
      </c>
      <c r="Z66" s="603">
        <f>-('5C1W_Willow'!AL66+'5C1W_Willow'!AO66)</f>
        <v>0</v>
      </c>
      <c r="AA66" s="603">
        <f>-('5C1X_Tangi'!AL66+'5C1X_Tangi'!AO66)</f>
        <v>0</v>
      </c>
      <c r="AB66" s="603">
        <f>-('5C1Y_GEO'!AL66+'5C1Y_GEO'!AO66)</f>
        <v>0</v>
      </c>
      <c r="AC66" s="603">
        <f>-('5C1Z_Lincoln Prep'!AL66+'5C1Z_Lincoln Prep'!AO66)</f>
        <v>-16180</v>
      </c>
      <c r="AD66" s="603">
        <f>-('5C1AA_Laurel'!$AL66+'5C1AA_Laurel'!$AO66)</f>
        <v>0</v>
      </c>
      <c r="AE66" s="603">
        <f>-('5C1AB_Apex'!$AL66+'5C1AB_Apex'!$AO66)</f>
        <v>0</v>
      </c>
      <c r="AF66" s="603">
        <f>-('5C1AC_Smothers'!$AL66+'5C1AC_Smothers'!$AO66)</f>
        <v>0</v>
      </c>
      <c r="AG66" s="603">
        <f>-('5C1AD_Greater'!$AL66+'5C1AD_Greater'!$AO66)</f>
        <v>0</v>
      </c>
      <c r="AH66" s="603">
        <f>-('5C1AE_Noble Minds'!$AL66+'5C1AE_Noble Minds'!$AO66)</f>
        <v>0</v>
      </c>
      <c r="AI66" s="603">
        <f>-('5C1AF_JCFA-Laf'!$AL66+'5C1AF_JCFA-Laf'!$AO66)</f>
        <v>0</v>
      </c>
      <c r="AJ66" s="603">
        <f>-('5C1AG_Collegiate'!$AL66+'5C1AG_Collegiate'!$AO66)</f>
        <v>0</v>
      </c>
      <c r="AK66" s="603">
        <f>-('5C1AH_BRUP'!$AL66+'5C1AH_BRUP'!$AO66)</f>
        <v>0</v>
      </c>
      <c r="AL66" s="1008">
        <f>-('5C1AI_Harmony'!$AL66+'5C1AI_Harmony'!$AO66)</f>
        <v>0</v>
      </c>
      <c r="AM66" s="1008">
        <f>-('5C1AJ_Athlos'!$AL66+'5C1AJ_Athlos'!$AO66)</f>
        <v>0</v>
      </c>
      <c r="AN66" s="603">
        <f>-('5C2_LAVCA'!AM66+'5C2_LAVCA'!AP66)</f>
        <v>-50967</v>
      </c>
      <c r="AO66" s="603">
        <f>-('5C3_UnvView'!AM66+'5C3_UnvView'!AP66)</f>
        <v>-105575</v>
      </c>
      <c r="AP66" s="604">
        <f t="shared" si="3"/>
        <v>-175785</v>
      </c>
      <c r="AQ66" s="605">
        <f t="shared" si="4"/>
        <v>37728678</v>
      </c>
    </row>
    <row r="67" spans="1:43" ht="15.6" customHeight="1" x14ac:dyDescent="0.2">
      <c r="A67" s="590">
        <v>61</v>
      </c>
      <c r="B67" s="591" t="s">
        <v>65</v>
      </c>
      <c r="C67" s="592">
        <f>'2_State Distrib and Adjs'!BG67</f>
        <v>13250755</v>
      </c>
      <c r="D67" s="592">
        <f>-'5A3_OJJ'!P67</f>
        <v>-2925</v>
      </c>
      <c r="E67" s="592"/>
      <c r="F67" s="592">
        <f>-('5C1A_Madison'!AL67+'5C1A_Madison'!AO67)</f>
        <v>-38304</v>
      </c>
      <c r="G67" s="592">
        <f>-('5C1B_DArbonne'!AL67+'5C1B_DArbonne'!AO67)</f>
        <v>0</v>
      </c>
      <c r="H67" s="592">
        <f>-('5C1C_Intl High'!AL67+'5C1C_Intl High'!AO67)</f>
        <v>0</v>
      </c>
      <c r="I67" s="592">
        <f>-('5C1D_NOMMA'!AL67+'5C1D_NOMMA'!AO67)</f>
        <v>0</v>
      </c>
      <c r="J67" s="592">
        <f>-('5C1E_LFNO'!AL67+'5C1E_LFNO'!AO67)</f>
        <v>0</v>
      </c>
      <c r="K67" s="592">
        <f>-('5C1F_L.C. Charter'!AL67+'5C1F_L.C. Charter'!AO67)</f>
        <v>0</v>
      </c>
      <c r="L67" s="592">
        <f>-('5C1G_JS Clark'!AL67+'5C1G_JS Clark'!AO67)</f>
        <v>0</v>
      </c>
      <c r="M67" s="592">
        <f>-('5C1H_Southwest'!AL67+'5C1H_Southwest'!AO67)</f>
        <v>0</v>
      </c>
      <c r="N67" s="592">
        <f>-('5C1I_LA Key'!AL67+'5C1I_LA Key'!AO67)</f>
        <v>-143640</v>
      </c>
      <c r="O67" s="592">
        <f>-('5C1J_Jeff Chamber'!AL67+'5C1J_Jeff Chamber'!AO67)</f>
        <v>0</v>
      </c>
      <c r="P67" s="592">
        <f>-('5C1M_GEO Mid'!AL67+'5C1M_GEO Mid'!AO67)</f>
        <v>-9576</v>
      </c>
      <c r="Q67" s="592">
        <f>-('5C1N_Delta'!AL67+'5C1N_Delta'!AO67)</f>
        <v>0</v>
      </c>
      <c r="R67" s="592">
        <f>-('5C1O_Impact'!AL67+'5C1O_Impact'!AO67)</f>
        <v>0</v>
      </c>
      <c r="S67" s="592">
        <f>-('5C1P_Vision'!AL67+'5C1P_Vision'!AO67)</f>
        <v>0</v>
      </c>
      <c r="T67" s="592">
        <f>-('5C1Q_Advantage'!AL67+'5C1Q_Advantage'!AO67)</f>
        <v>-57456</v>
      </c>
      <c r="U67" s="592">
        <f>-('5C1R_Iberville'!AL67+'5C1R_Iberville'!AO67)</f>
        <v>-438875</v>
      </c>
      <c r="V67" s="592">
        <f>-('5C1S_LC Col Prep'!AL67+'5C1S_LC Col Prep'!AO67)</f>
        <v>0</v>
      </c>
      <c r="W67" s="592">
        <f>-('5C1T_Northeast'!AL67+'5C1T_Northeast'!AO67)</f>
        <v>0</v>
      </c>
      <c r="X67" s="592">
        <f>-('5C1U_Acadiana Ren'!AL67+'5C1U_Acadiana Ren'!AO67)</f>
        <v>0</v>
      </c>
      <c r="Y67" s="592">
        <f>-('5C1V_Laf Ren'!AL67+'5C1V_Laf Ren'!AO67)</f>
        <v>0</v>
      </c>
      <c r="Z67" s="592">
        <f>-('5C1W_Willow'!AL67+'5C1W_Willow'!AO67)</f>
        <v>0</v>
      </c>
      <c r="AA67" s="592">
        <f>-('5C1X_Tangi'!AL67+'5C1X_Tangi'!AO67)</f>
        <v>0</v>
      </c>
      <c r="AB67" s="592">
        <f>-('5C1Y_GEO'!AL67+'5C1Y_GEO'!AO67)</f>
        <v>-19152</v>
      </c>
      <c r="AC67" s="593">
        <f>-('5C1Z_Lincoln Prep'!AL67+'5C1Z_Lincoln Prep'!AO67)</f>
        <v>0</v>
      </c>
      <c r="AD67" s="593">
        <f>-('5C1AA_Laurel'!$AL67+'5C1AA_Laurel'!$AO67)</f>
        <v>0</v>
      </c>
      <c r="AE67" s="593">
        <f>-('5C1AB_Apex'!$AL67+'5C1AB_Apex'!$AO67)</f>
        <v>-9576</v>
      </c>
      <c r="AF67" s="593">
        <f>-('5C1AC_Smothers'!$AL67+'5C1AC_Smothers'!$AO67)</f>
        <v>0</v>
      </c>
      <c r="AG67" s="593">
        <f>-('5C1AD_Greater'!$AL67+'5C1AD_Greater'!$AO67)</f>
        <v>0</v>
      </c>
      <c r="AH67" s="593">
        <f>-('5C1AE_Noble Minds'!$AL67+'5C1AE_Noble Minds'!$AO67)</f>
        <v>0</v>
      </c>
      <c r="AI67" s="593">
        <f>-('5C1AF_JCFA-Laf'!$AL67+'5C1AF_JCFA-Laf'!$AO67)</f>
        <v>0</v>
      </c>
      <c r="AJ67" s="593">
        <f>-('5C1AG_Collegiate'!$AL67+'5C1AG_Collegiate'!$AO67)</f>
        <v>0</v>
      </c>
      <c r="AK67" s="593">
        <f>-('5C1AH_BRUP'!$AL67+'5C1AH_BRUP'!$AO67)</f>
        <v>0</v>
      </c>
      <c r="AL67" s="1007">
        <f>-('5C1AI_Harmony'!$AL67+'5C1AI_Harmony'!$AO67)</f>
        <v>0</v>
      </c>
      <c r="AM67" s="1007">
        <f>-('5C1AJ_Athlos'!$AL67+'5C1AJ_Athlos'!$AO67)</f>
        <v>0</v>
      </c>
      <c r="AN67" s="592">
        <f>-('5C2_LAVCA'!AM67+'5C2_LAVCA'!AP67)</f>
        <v>-72475</v>
      </c>
      <c r="AO67" s="592">
        <f>-('5C3_UnvView'!AM67+'5C3_UnvView'!AP67)</f>
        <v>-112039</v>
      </c>
      <c r="AP67" s="594">
        <f t="shared" si="3"/>
        <v>-904018</v>
      </c>
      <c r="AQ67" s="595">
        <f t="shared" si="4"/>
        <v>12346737</v>
      </c>
    </row>
    <row r="68" spans="1:43" ht="15.6" customHeight="1" x14ac:dyDescent="0.2">
      <c r="A68" s="596">
        <v>62</v>
      </c>
      <c r="B68" s="597" t="s">
        <v>66</v>
      </c>
      <c r="C68" s="598">
        <f>'2_State Distrib and Adjs'!BG68</f>
        <v>13531011</v>
      </c>
      <c r="D68" s="598">
        <f>-'5A3_OJJ'!P68</f>
        <v>-3378</v>
      </c>
      <c r="E68" s="598"/>
      <c r="F68" s="598">
        <f>-('5C1A_Madison'!AL68+'5C1A_Madison'!AO68)</f>
        <v>0</v>
      </c>
      <c r="G68" s="598">
        <f>-('5C1B_DArbonne'!AL68+'5C1B_DArbonne'!AO68)</f>
        <v>0</v>
      </c>
      <c r="H68" s="598">
        <f>-('5C1C_Intl High'!AL68+'5C1C_Intl High'!AO68)</f>
        <v>0</v>
      </c>
      <c r="I68" s="598">
        <f>-('5C1D_NOMMA'!AL68+'5C1D_NOMMA'!AO68)</f>
        <v>0</v>
      </c>
      <c r="J68" s="598">
        <f>-('5C1E_LFNO'!AL68+'5C1E_LFNO'!AO68)</f>
        <v>0</v>
      </c>
      <c r="K68" s="598">
        <f>-('5C1F_L.C. Charter'!AL68+'5C1F_L.C. Charter'!AO68)</f>
        <v>0</v>
      </c>
      <c r="L68" s="598">
        <f>-('5C1G_JS Clark'!AL68+'5C1G_JS Clark'!AO68)</f>
        <v>0</v>
      </c>
      <c r="M68" s="598">
        <f>-('5C1H_Southwest'!AL68+'5C1H_Southwest'!AO68)</f>
        <v>0</v>
      </c>
      <c r="N68" s="598">
        <f>-('5C1I_LA Key'!AL68+'5C1I_LA Key'!AO68)</f>
        <v>0</v>
      </c>
      <c r="O68" s="598">
        <f>-('5C1J_Jeff Chamber'!AL68+'5C1J_Jeff Chamber'!AO68)</f>
        <v>0</v>
      </c>
      <c r="P68" s="598">
        <f>-('5C1M_GEO Mid'!AL68+'5C1M_GEO Mid'!AO68)</f>
        <v>0</v>
      </c>
      <c r="Q68" s="598">
        <f>-('5C1N_Delta'!AL68+'5C1N_Delta'!AO68)</f>
        <v>0</v>
      </c>
      <c r="R68" s="598">
        <f>-('5C1O_Impact'!AL68+'5C1O_Impact'!AO68)</f>
        <v>0</v>
      </c>
      <c r="S68" s="598">
        <f>-('5C1P_Vision'!AL68+'5C1P_Vision'!AO68)</f>
        <v>0</v>
      </c>
      <c r="T68" s="598">
        <f>-('5C1Q_Advantage'!AL68+'5C1Q_Advantage'!AO68)</f>
        <v>0</v>
      </c>
      <c r="U68" s="598">
        <f>-('5C1R_Iberville'!AL68+'5C1R_Iberville'!AO68)</f>
        <v>0</v>
      </c>
      <c r="V68" s="598">
        <f>-('5C1S_LC Col Prep'!AL68+'5C1S_LC Col Prep'!AO68)</f>
        <v>0</v>
      </c>
      <c r="W68" s="598">
        <f>-('5C1T_Northeast'!AL68+'5C1T_Northeast'!AO68)</f>
        <v>0</v>
      </c>
      <c r="X68" s="598">
        <f>-('5C1U_Acadiana Ren'!AL68+'5C1U_Acadiana Ren'!AO68)</f>
        <v>0</v>
      </c>
      <c r="Y68" s="598">
        <f>-('5C1V_Laf Ren'!AL68+'5C1V_Laf Ren'!AO68)</f>
        <v>0</v>
      </c>
      <c r="Z68" s="598">
        <f>-('5C1W_Willow'!AL68+'5C1W_Willow'!AO68)</f>
        <v>0</v>
      </c>
      <c r="AA68" s="598">
        <f>-('5C1X_Tangi'!AL68+'5C1X_Tangi'!AO68)</f>
        <v>0</v>
      </c>
      <c r="AB68" s="598">
        <f>-('5C1Y_GEO'!AL68+'5C1Y_GEO'!AO68)</f>
        <v>0</v>
      </c>
      <c r="AC68" s="598">
        <f>-('5C1Z_Lincoln Prep'!AL68+'5C1Z_Lincoln Prep'!AO68)</f>
        <v>0</v>
      </c>
      <c r="AD68" s="598">
        <f>-('5C1AA_Laurel'!$AL68+'5C1AA_Laurel'!$AO68)</f>
        <v>0</v>
      </c>
      <c r="AE68" s="598">
        <f>-('5C1AB_Apex'!$AL68+'5C1AB_Apex'!$AO68)</f>
        <v>0</v>
      </c>
      <c r="AF68" s="598">
        <f>-('5C1AC_Smothers'!$AL68+'5C1AC_Smothers'!$AO68)</f>
        <v>0</v>
      </c>
      <c r="AG68" s="598">
        <f>-('5C1AD_Greater'!$AL68+'5C1AD_Greater'!$AO68)</f>
        <v>0</v>
      </c>
      <c r="AH68" s="598">
        <f>-('5C1AE_Noble Minds'!$AL68+'5C1AE_Noble Minds'!$AO68)</f>
        <v>0</v>
      </c>
      <c r="AI68" s="598">
        <f>-('5C1AF_JCFA-Laf'!$AL68+'5C1AF_JCFA-Laf'!$AO68)</f>
        <v>0</v>
      </c>
      <c r="AJ68" s="598">
        <f>-('5C1AG_Collegiate'!$AL68+'5C1AG_Collegiate'!$AO68)</f>
        <v>0</v>
      </c>
      <c r="AK68" s="598">
        <f>-('5C1AH_BRUP'!$AL68+'5C1AH_BRUP'!$AO68)</f>
        <v>0</v>
      </c>
      <c r="AL68" s="598">
        <f>-('5C1AI_Harmony'!$AL68+'5C1AI_Harmony'!$AO68)</f>
        <v>0</v>
      </c>
      <c r="AM68" s="598">
        <f>-('5C1AJ_Athlos'!$AL68+'5C1AJ_Athlos'!$AO68)</f>
        <v>0</v>
      </c>
      <c r="AN68" s="598">
        <f>-('5C2_LAVCA'!AM68+'5C2_LAVCA'!AP68)</f>
        <v>-3595</v>
      </c>
      <c r="AO68" s="598">
        <f>-('5C3_UnvView'!AM68+'5C3_UnvView'!AP68)</f>
        <v>-12581</v>
      </c>
      <c r="AP68" s="599">
        <f t="shared" si="3"/>
        <v>-19554</v>
      </c>
      <c r="AQ68" s="600">
        <f t="shared" si="4"/>
        <v>13511457</v>
      </c>
    </row>
    <row r="69" spans="1:43" ht="15.6" customHeight="1" x14ac:dyDescent="0.2">
      <c r="A69" s="596">
        <v>63</v>
      </c>
      <c r="B69" s="597" t="s">
        <v>67</v>
      </c>
      <c r="C69" s="598">
        <f>'2_State Distrib and Adjs'!BG69</f>
        <v>9990644</v>
      </c>
      <c r="D69" s="598">
        <f>-'5A3_OJJ'!P69</f>
        <v>0</v>
      </c>
      <c r="E69" s="598"/>
      <c r="F69" s="598">
        <f>-('5C1A_Madison'!AL69+'5C1A_Madison'!AO69)</f>
        <v>0</v>
      </c>
      <c r="G69" s="598">
        <f>-('5C1B_DArbonne'!AL69+'5C1B_DArbonne'!AO69)</f>
        <v>0</v>
      </c>
      <c r="H69" s="598">
        <f>-('5C1C_Intl High'!AL69+'5C1C_Intl High'!AO69)</f>
        <v>0</v>
      </c>
      <c r="I69" s="598">
        <f>-('5C1D_NOMMA'!AL69+'5C1D_NOMMA'!AO69)</f>
        <v>0</v>
      </c>
      <c r="J69" s="598">
        <f>-('5C1E_LFNO'!AL69+'5C1E_LFNO'!AO69)</f>
        <v>0</v>
      </c>
      <c r="K69" s="598">
        <f>-('5C1F_L.C. Charter'!AL69+'5C1F_L.C. Charter'!AO69)</f>
        <v>0</v>
      </c>
      <c r="L69" s="598">
        <f>-('5C1G_JS Clark'!AL69+'5C1G_JS Clark'!AO69)</f>
        <v>0</v>
      </c>
      <c r="M69" s="598">
        <f>-('5C1H_Southwest'!AL69+'5C1H_Southwest'!AO69)</f>
        <v>0</v>
      </c>
      <c r="N69" s="598">
        <f>-('5C1I_LA Key'!AL69+'5C1I_LA Key'!AO69)</f>
        <v>0</v>
      </c>
      <c r="O69" s="598">
        <f>-('5C1J_Jeff Chamber'!AL69+'5C1J_Jeff Chamber'!AO69)</f>
        <v>0</v>
      </c>
      <c r="P69" s="598">
        <f>-('5C1M_GEO Mid'!AL69+'5C1M_GEO Mid'!AO69)</f>
        <v>0</v>
      </c>
      <c r="Q69" s="598">
        <f>-('5C1N_Delta'!AL69+'5C1N_Delta'!AO69)</f>
        <v>0</v>
      </c>
      <c r="R69" s="598">
        <f>-('5C1O_Impact'!AL69+'5C1O_Impact'!AO69)</f>
        <v>0</v>
      </c>
      <c r="S69" s="598">
        <f>-('5C1P_Vision'!AL69+'5C1P_Vision'!AO69)</f>
        <v>0</v>
      </c>
      <c r="T69" s="598">
        <f>-('5C1Q_Advantage'!AL69+'5C1Q_Advantage'!AO69)</f>
        <v>-7559</v>
      </c>
      <c r="U69" s="598">
        <f>-('5C1R_Iberville'!AL69+'5C1R_Iberville'!AO69)</f>
        <v>0</v>
      </c>
      <c r="V69" s="598">
        <f>-('5C1S_LC Col Prep'!AL69+'5C1S_LC Col Prep'!AO69)</f>
        <v>0</v>
      </c>
      <c r="W69" s="598">
        <f>-('5C1T_Northeast'!AL69+'5C1T_Northeast'!AO69)</f>
        <v>0</v>
      </c>
      <c r="X69" s="598">
        <f>-('5C1U_Acadiana Ren'!AL69+'5C1U_Acadiana Ren'!AO69)</f>
        <v>0</v>
      </c>
      <c r="Y69" s="598">
        <f>-('5C1V_Laf Ren'!AL69+'5C1V_Laf Ren'!AO69)</f>
        <v>0</v>
      </c>
      <c r="Z69" s="598">
        <f>-('5C1W_Willow'!AL69+'5C1W_Willow'!AO69)</f>
        <v>0</v>
      </c>
      <c r="AA69" s="598">
        <f>-('5C1X_Tangi'!AL69+'5C1X_Tangi'!AO69)</f>
        <v>0</v>
      </c>
      <c r="AB69" s="598">
        <f>-('5C1Y_GEO'!AL69+'5C1Y_GEO'!AO69)</f>
        <v>0</v>
      </c>
      <c r="AC69" s="598">
        <f>-('5C1Z_Lincoln Prep'!AL69+'5C1Z_Lincoln Prep'!AO69)</f>
        <v>0</v>
      </c>
      <c r="AD69" s="598">
        <f>-('5C1AA_Laurel'!$AL69+'5C1AA_Laurel'!$AO69)</f>
        <v>0</v>
      </c>
      <c r="AE69" s="598">
        <f>-('5C1AB_Apex'!$AL69+'5C1AB_Apex'!$AO69)</f>
        <v>0</v>
      </c>
      <c r="AF69" s="598">
        <f>-('5C1AC_Smothers'!$AL69+'5C1AC_Smothers'!$AO69)</f>
        <v>0</v>
      </c>
      <c r="AG69" s="598">
        <f>-('5C1AD_Greater'!$AL69+'5C1AD_Greater'!$AO69)</f>
        <v>0</v>
      </c>
      <c r="AH69" s="598">
        <f>-('5C1AE_Noble Minds'!$AL69+'5C1AE_Noble Minds'!$AO69)</f>
        <v>0</v>
      </c>
      <c r="AI69" s="598">
        <f>-('5C1AF_JCFA-Laf'!$AL69+'5C1AF_JCFA-Laf'!$AO69)</f>
        <v>0</v>
      </c>
      <c r="AJ69" s="598">
        <f>-('5C1AG_Collegiate'!$AL69+'5C1AG_Collegiate'!$AO69)</f>
        <v>0</v>
      </c>
      <c r="AK69" s="598">
        <f>-('5C1AH_BRUP'!$AL69+'5C1AH_BRUP'!$AO69)</f>
        <v>0</v>
      </c>
      <c r="AL69" s="598">
        <f>-('5C1AI_Harmony'!$AL69+'5C1AI_Harmony'!$AO69)</f>
        <v>0</v>
      </c>
      <c r="AM69" s="598">
        <f>-('5C1AJ_Athlos'!$AL69+'5C1AJ_Athlos'!$AO69)</f>
        <v>0</v>
      </c>
      <c r="AN69" s="598">
        <f>-('5C2_LAVCA'!AM69+'5C2_LAVCA'!AP69)</f>
        <v>-34016</v>
      </c>
      <c r="AO69" s="598">
        <f>-('5C3_UnvView'!AM69+'5C3_UnvView'!AP69)</f>
        <v>-27212</v>
      </c>
      <c r="AP69" s="599">
        <f t="shared" si="3"/>
        <v>-68787</v>
      </c>
      <c r="AQ69" s="600">
        <f t="shared" si="4"/>
        <v>9921857</v>
      </c>
    </row>
    <row r="70" spans="1:43" ht="15.6" customHeight="1" x14ac:dyDescent="0.2">
      <c r="A70" s="596">
        <v>64</v>
      </c>
      <c r="B70" s="597" t="s">
        <v>68</v>
      </c>
      <c r="C70" s="598">
        <f>'2_State Distrib and Adjs'!BG70</f>
        <v>15497100</v>
      </c>
      <c r="D70" s="598">
        <f>-'5A3_OJJ'!P70</f>
        <v>-1638</v>
      </c>
      <c r="E70" s="598"/>
      <c r="F70" s="598">
        <f>-('5C1A_Madison'!AL70+'5C1A_Madison'!AO70)</f>
        <v>0</v>
      </c>
      <c r="G70" s="598">
        <f>-('5C1B_DArbonne'!AL70+'5C1B_DArbonne'!AO70)</f>
        <v>0</v>
      </c>
      <c r="H70" s="598">
        <f>-('5C1C_Intl High'!AL70+'5C1C_Intl High'!AO70)</f>
        <v>0</v>
      </c>
      <c r="I70" s="598">
        <f>-('5C1D_NOMMA'!AL70+'5C1D_NOMMA'!AO70)</f>
        <v>0</v>
      </c>
      <c r="J70" s="598">
        <f>-('5C1E_LFNO'!AL70+'5C1E_LFNO'!AO70)</f>
        <v>0</v>
      </c>
      <c r="K70" s="598">
        <f>-('5C1F_L.C. Charter'!AL70+'5C1F_L.C. Charter'!AO70)</f>
        <v>0</v>
      </c>
      <c r="L70" s="598">
        <f>-('5C1G_JS Clark'!AL70+'5C1G_JS Clark'!AO70)</f>
        <v>0</v>
      </c>
      <c r="M70" s="598">
        <f>-('5C1H_Southwest'!AL70+'5C1H_Southwest'!AO70)</f>
        <v>0</v>
      </c>
      <c r="N70" s="598">
        <f>-('5C1I_LA Key'!AL70+'5C1I_LA Key'!AO70)</f>
        <v>0</v>
      </c>
      <c r="O70" s="598">
        <f>-('5C1J_Jeff Chamber'!AL70+'5C1J_Jeff Chamber'!AO70)</f>
        <v>0</v>
      </c>
      <c r="P70" s="598">
        <f>-('5C1M_GEO Mid'!AL70+'5C1M_GEO Mid'!AO70)</f>
        <v>0</v>
      </c>
      <c r="Q70" s="598">
        <f>-('5C1N_Delta'!AL70+'5C1N_Delta'!AO70)</f>
        <v>0</v>
      </c>
      <c r="R70" s="598">
        <f>-('5C1O_Impact'!AL70+'5C1O_Impact'!AO70)</f>
        <v>0</v>
      </c>
      <c r="S70" s="598">
        <f>-('5C1P_Vision'!AL70+'5C1P_Vision'!AO70)</f>
        <v>0</v>
      </c>
      <c r="T70" s="598">
        <f>-('5C1Q_Advantage'!AL70+'5C1Q_Advantage'!AO70)</f>
        <v>0</v>
      </c>
      <c r="U70" s="598">
        <f>-('5C1R_Iberville'!AL70+'5C1R_Iberville'!AO70)</f>
        <v>0</v>
      </c>
      <c r="V70" s="598">
        <f>-('5C1S_LC Col Prep'!AL70+'5C1S_LC Col Prep'!AO70)</f>
        <v>0</v>
      </c>
      <c r="W70" s="598">
        <f>-('5C1T_Northeast'!AL70+'5C1T_Northeast'!AO70)</f>
        <v>0</v>
      </c>
      <c r="X70" s="598">
        <f>-('5C1U_Acadiana Ren'!AL70+'5C1U_Acadiana Ren'!AO70)</f>
        <v>0</v>
      </c>
      <c r="Y70" s="598">
        <f>-('5C1V_Laf Ren'!AL70+'5C1V_Laf Ren'!AO70)</f>
        <v>0</v>
      </c>
      <c r="Z70" s="598">
        <f>-('5C1W_Willow'!AL70+'5C1W_Willow'!AO70)</f>
        <v>0</v>
      </c>
      <c r="AA70" s="598">
        <f>-('5C1X_Tangi'!AL70+'5C1X_Tangi'!AO70)</f>
        <v>0</v>
      </c>
      <c r="AB70" s="598">
        <f>-('5C1Y_GEO'!AL70+'5C1Y_GEO'!AO70)</f>
        <v>0</v>
      </c>
      <c r="AC70" s="598">
        <f>-('5C1Z_Lincoln Prep'!AL70+'5C1Z_Lincoln Prep'!AO70)</f>
        <v>0</v>
      </c>
      <c r="AD70" s="598">
        <f>-('5C1AA_Laurel'!$AL70+'5C1AA_Laurel'!$AO70)</f>
        <v>0</v>
      </c>
      <c r="AE70" s="598">
        <f>-('5C1AB_Apex'!$AL70+'5C1AB_Apex'!$AO70)</f>
        <v>0</v>
      </c>
      <c r="AF70" s="598">
        <f>-('5C1AC_Smothers'!$AL70+'5C1AC_Smothers'!$AO70)</f>
        <v>0</v>
      </c>
      <c r="AG70" s="598">
        <f>-('5C1AD_Greater'!$AL70+'5C1AD_Greater'!$AO70)</f>
        <v>0</v>
      </c>
      <c r="AH70" s="598">
        <f>-('5C1AE_Noble Minds'!$AL70+'5C1AE_Noble Minds'!$AO70)</f>
        <v>0</v>
      </c>
      <c r="AI70" s="598">
        <f>-('5C1AF_JCFA-Laf'!$AL70+'5C1AF_JCFA-Laf'!$AO70)</f>
        <v>0</v>
      </c>
      <c r="AJ70" s="598">
        <f>-('5C1AG_Collegiate'!$AL70+'5C1AG_Collegiate'!$AO70)</f>
        <v>0</v>
      </c>
      <c r="AK70" s="598">
        <f>-('5C1AH_BRUP'!$AL70+'5C1AH_BRUP'!$AO70)</f>
        <v>0</v>
      </c>
      <c r="AL70" s="598">
        <f>-('5C1AI_Harmony'!$AL70+'5C1AI_Harmony'!$AO70)</f>
        <v>0</v>
      </c>
      <c r="AM70" s="598">
        <f>-('5C1AJ_Athlos'!$AL70+'5C1AJ_Athlos'!$AO70)</f>
        <v>0</v>
      </c>
      <c r="AN70" s="598">
        <f>-('5C2_LAVCA'!AM70+'5C2_LAVCA'!AP70)</f>
        <v>-2699</v>
      </c>
      <c r="AO70" s="598">
        <f>-('5C3_UnvView'!AM70+'5C3_UnvView'!AP70)</f>
        <v>0</v>
      </c>
      <c r="AP70" s="599">
        <f t="shared" si="3"/>
        <v>-4337</v>
      </c>
      <c r="AQ70" s="600">
        <f t="shared" si="4"/>
        <v>15492763</v>
      </c>
    </row>
    <row r="71" spans="1:43" ht="15.6" customHeight="1" x14ac:dyDescent="0.2">
      <c r="A71" s="601">
        <v>65</v>
      </c>
      <c r="B71" s="602" t="s">
        <v>69</v>
      </c>
      <c r="C71" s="603">
        <f>'2_State Distrib and Adjs'!BG71</f>
        <v>45566175</v>
      </c>
      <c r="D71" s="603">
        <f>-'5A3_OJJ'!P71</f>
        <v>-18071</v>
      </c>
      <c r="E71" s="603"/>
      <c r="F71" s="603">
        <f>-('5C1A_Madison'!AL71+'5C1A_Madison'!AO71)</f>
        <v>0</v>
      </c>
      <c r="G71" s="603">
        <f>-('5C1B_DArbonne'!AL71+'5C1B_DArbonne'!AO71)</f>
        <v>-15702</v>
      </c>
      <c r="H71" s="603">
        <f>-('5C1C_Intl High'!AL71+'5C1C_Intl High'!AO71)</f>
        <v>0</v>
      </c>
      <c r="I71" s="603">
        <f>-('5C1D_NOMMA'!AL71+'5C1D_NOMMA'!AO71)</f>
        <v>0</v>
      </c>
      <c r="J71" s="603">
        <f>-('5C1E_LFNO'!AL71+'5C1E_LFNO'!AO71)</f>
        <v>0</v>
      </c>
      <c r="K71" s="603">
        <f>-('5C1F_L.C. Charter'!AL71+'5C1F_L.C. Charter'!AO71)</f>
        <v>0</v>
      </c>
      <c r="L71" s="603">
        <f>-('5C1G_JS Clark'!AL71+'5C1G_JS Clark'!AO71)</f>
        <v>0</v>
      </c>
      <c r="M71" s="603">
        <f>-('5C1H_Southwest'!AL71+'5C1H_Southwest'!AO71)</f>
        <v>0</v>
      </c>
      <c r="N71" s="603">
        <f>-('5C1I_LA Key'!AL71+'5C1I_LA Key'!AO71)</f>
        <v>0</v>
      </c>
      <c r="O71" s="603">
        <f>-('5C1J_Jeff Chamber'!AL71+'5C1J_Jeff Chamber'!AO71)</f>
        <v>0</v>
      </c>
      <c r="P71" s="603">
        <f>-('5C1M_GEO Mid'!AL71+'5C1M_GEO Mid'!AO71)</f>
        <v>0</v>
      </c>
      <c r="Q71" s="603">
        <f>-('5C1N_Delta'!AL71+'5C1N_Delta'!AO71)</f>
        <v>0</v>
      </c>
      <c r="R71" s="603">
        <f>-('5C1O_Impact'!AL71+'5C1O_Impact'!AO71)</f>
        <v>0</v>
      </c>
      <c r="S71" s="603">
        <f>-('5C1P_Vision'!AL71+'5C1P_Vision'!AO71)</f>
        <v>-455358</v>
      </c>
      <c r="T71" s="603">
        <f>-('5C1Q_Advantage'!AL71+'5C1Q_Advantage'!AO71)</f>
        <v>0</v>
      </c>
      <c r="U71" s="603">
        <f>-('5C1R_Iberville'!AL71+'5C1R_Iberville'!AO71)</f>
        <v>0</v>
      </c>
      <c r="V71" s="603">
        <f>-('5C1S_LC Col Prep'!AL71+'5C1S_LC Col Prep'!AO71)</f>
        <v>0</v>
      </c>
      <c r="W71" s="603">
        <f>-('5C1T_Northeast'!AL71+'5C1T_Northeast'!AO71)</f>
        <v>0</v>
      </c>
      <c r="X71" s="603">
        <f>-('5C1U_Acadiana Ren'!AL71+'5C1U_Acadiana Ren'!AO71)</f>
        <v>0</v>
      </c>
      <c r="Y71" s="603">
        <f>-('5C1V_Laf Ren'!AL71+'5C1V_Laf Ren'!AO71)</f>
        <v>0</v>
      </c>
      <c r="Z71" s="603">
        <f>-('5C1W_Willow'!AL71+'5C1W_Willow'!AO71)</f>
        <v>0</v>
      </c>
      <c r="AA71" s="603">
        <f>-('5C1X_Tangi'!AL71+'5C1X_Tangi'!AO71)</f>
        <v>0</v>
      </c>
      <c r="AB71" s="603">
        <f>-('5C1Y_GEO'!AL71+'5C1Y_GEO'!AO71)</f>
        <v>0</v>
      </c>
      <c r="AC71" s="603">
        <f>-('5C1Z_Lincoln Prep'!AL71+'5C1Z_Lincoln Prep'!AO71)</f>
        <v>0</v>
      </c>
      <c r="AD71" s="603">
        <f>-('5C1AA_Laurel'!$AL71+'5C1AA_Laurel'!$AO71)</f>
        <v>0</v>
      </c>
      <c r="AE71" s="603">
        <f>-('5C1AB_Apex'!$AL71+'5C1AB_Apex'!$AO71)</f>
        <v>0</v>
      </c>
      <c r="AF71" s="603">
        <f>-('5C1AC_Smothers'!$AL71+'5C1AC_Smothers'!$AO71)</f>
        <v>0</v>
      </c>
      <c r="AG71" s="603">
        <f>-('5C1AD_Greater'!$AL71+'5C1AD_Greater'!$AO71)</f>
        <v>0</v>
      </c>
      <c r="AH71" s="603">
        <f>-('5C1AE_Noble Minds'!$AL71+'5C1AE_Noble Minds'!$AO71)</f>
        <v>0</v>
      </c>
      <c r="AI71" s="603">
        <f>-('5C1AF_JCFA-Laf'!$AL71+'5C1AF_JCFA-Laf'!$AO71)</f>
        <v>0</v>
      </c>
      <c r="AJ71" s="603">
        <f>-('5C1AG_Collegiate'!$AL71+'5C1AG_Collegiate'!$AO71)</f>
        <v>0</v>
      </c>
      <c r="AK71" s="603">
        <f>-('5C1AH_BRUP'!$AL71+'5C1AH_BRUP'!$AO71)</f>
        <v>0</v>
      </c>
      <c r="AL71" s="1008">
        <f>-('5C1AI_Harmony'!$AL71+'5C1AI_Harmony'!$AO71)</f>
        <v>0</v>
      </c>
      <c r="AM71" s="1008">
        <f>-('5C1AJ_Athlos'!$AL71+'5C1AJ_Athlos'!$AO71)</f>
        <v>0</v>
      </c>
      <c r="AN71" s="603">
        <f>-('5C2_LAVCA'!AM71+'5C2_LAVCA'!AP71)</f>
        <v>-32974</v>
      </c>
      <c r="AO71" s="603">
        <f>-('5C3_UnvView'!AM71+'5C3_UnvView'!AP71)</f>
        <v>-28264</v>
      </c>
      <c r="AP71" s="604">
        <f t="shared" ref="AP71:AP75" si="5">SUM(D71:AO71)</f>
        <v>-550369</v>
      </c>
      <c r="AQ71" s="605">
        <f t="shared" si="4"/>
        <v>45015806</v>
      </c>
    </row>
    <row r="72" spans="1:43" ht="15.6" customHeight="1" x14ac:dyDescent="0.2">
      <c r="A72" s="590">
        <v>66</v>
      </c>
      <c r="B72" s="591" t="s">
        <v>70</v>
      </c>
      <c r="C72" s="592">
        <f>'2_State Distrib and Adjs'!BG72</f>
        <v>14798950</v>
      </c>
      <c r="D72" s="592">
        <f>-'5A3_OJJ'!P72</f>
        <v>-4061</v>
      </c>
      <c r="E72" s="592"/>
      <c r="F72" s="592">
        <f>-('5C1A_Madison'!AL72+'5C1A_Madison'!AO72)</f>
        <v>0</v>
      </c>
      <c r="G72" s="592">
        <f>-('5C1B_DArbonne'!AL72+'5C1B_DArbonne'!AO72)</f>
        <v>0</v>
      </c>
      <c r="H72" s="592">
        <f>-('5C1C_Intl High'!AL72+'5C1C_Intl High'!AO72)</f>
        <v>0</v>
      </c>
      <c r="I72" s="592">
        <f>-('5C1D_NOMMA'!AL72+'5C1D_NOMMA'!AO72)</f>
        <v>0</v>
      </c>
      <c r="J72" s="592">
        <f>-('5C1E_LFNO'!AL72+'5C1E_LFNO'!AO72)</f>
        <v>0</v>
      </c>
      <c r="K72" s="592">
        <f>-('5C1F_L.C. Charter'!AL72+'5C1F_L.C. Charter'!AO72)</f>
        <v>0</v>
      </c>
      <c r="L72" s="592">
        <f>-('5C1G_JS Clark'!AL72+'5C1G_JS Clark'!AO72)</f>
        <v>0</v>
      </c>
      <c r="M72" s="592">
        <f>-('5C1H_Southwest'!AL72+'5C1H_Southwest'!AO72)</f>
        <v>0</v>
      </c>
      <c r="N72" s="592">
        <f>-('5C1I_LA Key'!AL72+'5C1I_LA Key'!AO72)</f>
        <v>0</v>
      </c>
      <c r="O72" s="592">
        <f>-('5C1J_Jeff Chamber'!AL72+'5C1J_Jeff Chamber'!AO72)</f>
        <v>0</v>
      </c>
      <c r="P72" s="592">
        <f>-('5C1M_GEO Mid'!AL72+'5C1M_GEO Mid'!AO72)</f>
        <v>0</v>
      </c>
      <c r="Q72" s="592">
        <f>-('5C1N_Delta'!AL72+'5C1N_Delta'!AO72)</f>
        <v>0</v>
      </c>
      <c r="R72" s="592">
        <f>-('5C1O_Impact'!AL72+'5C1O_Impact'!AO72)</f>
        <v>0</v>
      </c>
      <c r="S72" s="592">
        <f>-('5C1P_Vision'!AL72+'5C1P_Vision'!AO72)</f>
        <v>0</v>
      </c>
      <c r="T72" s="592">
        <f>-('5C1Q_Advantage'!AL72+'5C1Q_Advantage'!AO72)</f>
        <v>0</v>
      </c>
      <c r="U72" s="592">
        <f>-('5C1R_Iberville'!AL72+'5C1R_Iberville'!AO72)</f>
        <v>0</v>
      </c>
      <c r="V72" s="592">
        <f>-('5C1S_LC Col Prep'!AL72+'5C1S_LC Col Prep'!AO72)</f>
        <v>0</v>
      </c>
      <c r="W72" s="592">
        <f>-('5C1T_Northeast'!AL72+'5C1T_Northeast'!AO72)</f>
        <v>0</v>
      </c>
      <c r="X72" s="592">
        <f>-('5C1U_Acadiana Ren'!AL72+'5C1U_Acadiana Ren'!AO72)</f>
        <v>0</v>
      </c>
      <c r="Y72" s="592">
        <f>-('5C1V_Laf Ren'!AL72+'5C1V_Laf Ren'!AO72)</f>
        <v>0</v>
      </c>
      <c r="Z72" s="592">
        <f>-('5C1W_Willow'!AL72+'5C1W_Willow'!AO72)</f>
        <v>0</v>
      </c>
      <c r="AA72" s="592">
        <f>-('5C1X_Tangi'!AL72+'5C1X_Tangi'!AO72)</f>
        <v>0</v>
      </c>
      <c r="AB72" s="592">
        <f>-('5C1Y_GEO'!AL72+'5C1Y_GEO'!AO72)</f>
        <v>0</v>
      </c>
      <c r="AC72" s="593">
        <f>-('5C1Z_Lincoln Prep'!AL72+'5C1Z_Lincoln Prep'!AO72)</f>
        <v>0</v>
      </c>
      <c r="AD72" s="593">
        <f>-('5C1AA_Laurel'!$AL72+'5C1AA_Laurel'!$AO72)</f>
        <v>0</v>
      </c>
      <c r="AE72" s="593">
        <f>-('5C1AB_Apex'!$AL72+'5C1AB_Apex'!$AO72)</f>
        <v>0</v>
      </c>
      <c r="AF72" s="593">
        <f>-('5C1AC_Smothers'!$AL72+'5C1AC_Smothers'!$AO72)</f>
        <v>0</v>
      </c>
      <c r="AG72" s="593">
        <f>-('5C1AD_Greater'!$AL72+'5C1AD_Greater'!$AO72)</f>
        <v>0</v>
      </c>
      <c r="AH72" s="593">
        <f>-('5C1AE_Noble Minds'!$AL72+'5C1AE_Noble Minds'!$AO72)</f>
        <v>0</v>
      </c>
      <c r="AI72" s="593">
        <f>-('5C1AF_JCFA-Laf'!$AL72+'5C1AF_JCFA-Laf'!$AO72)</f>
        <v>0</v>
      </c>
      <c r="AJ72" s="593">
        <f>-('5C1AG_Collegiate'!$AL72+'5C1AG_Collegiate'!$AO72)</f>
        <v>0</v>
      </c>
      <c r="AK72" s="593">
        <f>-('5C1AH_BRUP'!$AL72+'5C1AH_BRUP'!$AO72)</f>
        <v>0</v>
      </c>
      <c r="AL72" s="1007">
        <f>-('5C1AI_Harmony'!$AL72+'5C1AI_Harmony'!$AO72)</f>
        <v>0</v>
      </c>
      <c r="AM72" s="1007">
        <f>-('5C1AJ_Athlos'!$AL72+'5C1AJ_Athlos'!$AO72)</f>
        <v>0</v>
      </c>
      <c r="AN72" s="592">
        <f>-('5C2_LAVCA'!AM72+'5C2_LAVCA'!AP72)</f>
        <v>-32108</v>
      </c>
      <c r="AO72" s="592">
        <f>-('5C3_UnvView'!AM72+'5C3_UnvView'!AP72)</f>
        <v>-39244</v>
      </c>
      <c r="AP72" s="594">
        <f t="shared" si="5"/>
        <v>-75413</v>
      </c>
      <c r="AQ72" s="595">
        <f t="shared" si="4"/>
        <v>14723537</v>
      </c>
    </row>
    <row r="73" spans="1:43" ht="15.6" customHeight="1" x14ac:dyDescent="0.2">
      <c r="A73" s="596">
        <v>67</v>
      </c>
      <c r="B73" s="597" t="s">
        <v>3</v>
      </c>
      <c r="C73" s="598">
        <f>'2_State Distrib and Adjs'!BG73</f>
        <v>31727700</v>
      </c>
      <c r="D73" s="598">
        <f>-'5A3_OJJ'!P73</f>
        <v>-1114</v>
      </c>
      <c r="E73" s="598"/>
      <c r="F73" s="598">
        <f>-('5C1A_Madison'!AL73+'5C1A_Madison'!AO73)</f>
        <v>-16824</v>
      </c>
      <c r="G73" s="598">
        <f>-('5C1B_DArbonne'!AL73+'5C1B_DArbonne'!AO73)</f>
        <v>0</v>
      </c>
      <c r="H73" s="598">
        <f>-('5C1C_Intl High'!AL73+'5C1C_Intl High'!AO73)</f>
        <v>0</v>
      </c>
      <c r="I73" s="598">
        <f>-('5C1D_NOMMA'!AL73+'5C1D_NOMMA'!AO73)</f>
        <v>0</v>
      </c>
      <c r="J73" s="598">
        <f>-('5C1E_LFNO'!AL73+'5C1E_LFNO'!AO73)</f>
        <v>0</v>
      </c>
      <c r="K73" s="598">
        <f>-('5C1F_L.C. Charter'!AL73+'5C1F_L.C. Charter'!AO73)</f>
        <v>0</v>
      </c>
      <c r="L73" s="598">
        <f>-('5C1G_JS Clark'!AL73+'5C1G_JS Clark'!AO73)</f>
        <v>0</v>
      </c>
      <c r="M73" s="598">
        <f>-('5C1H_Southwest'!AL73+'5C1H_Southwest'!AO73)</f>
        <v>0</v>
      </c>
      <c r="N73" s="598">
        <f>-('5C1I_LA Key'!AL73+'5C1I_LA Key'!AO73)</f>
        <v>-44864</v>
      </c>
      <c r="O73" s="598">
        <f>-('5C1J_Jeff Chamber'!AL73+'5C1J_Jeff Chamber'!AO73)</f>
        <v>0</v>
      </c>
      <c r="P73" s="598">
        <f>-('5C1M_GEO Mid'!AL73+'5C1M_GEO Mid'!AO73)</f>
        <v>-11216</v>
      </c>
      <c r="Q73" s="598">
        <f>-('5C1N_Delta'!AL73+'5C1N_Delta'!AO73)</f>
        <v>0</v>
      </c>
      <c r="R73" s="598">
        <f>-('5C1O_Impact'!AL73+'5C1O_Impact'!AO73)</f>
        <v>-56080</v>
      </c>
      <c r="S73" s="598">
        <f>-('5C1P_Vision'!AL73+'5C1P_Vision'!AO73)</f>
        <v>0</v>
      </c>
      <c r="T73" s="598">
        <f>-('5C1Q_Advantage'!AL73+'5C1Q_Advantage'!AO73)</f>
        <v>-89728</v>
      </c>
      <c r="U73" s="598">
        <f>-('5C1R_Iberville'!AL73+'5C1R_Iberville'!AO73)</f>
        <v>0</v>
      </c>
      <c r="V73" s="598">
        <f>-('5C1S_LC Col Prep'!AL73+'5C1S_LC Col Prep'!AO73)</f>
        <v>0</v>
      </c>
      <c r="W73" s="598">
        <f>-('5C1T_Northeast'!AL73+'5C1T_Northeast'!AO73)</f>
        <v>0</v>
      </c>
      <c r="X73" s="598">
        <f>-('5C1U_Acadiana Ren'!AL73+'5C1U_Acadiana Ren'!AO73)</f>
        <v>0</v>
      </c>
      <c r="Y73" s="598">
        <f>-('5C1V_Laf Ren'!AL73+'5C1V_Laf Ren'!AO73)</f>
        <v>0</v>
      </c>
      <c r="Z73" s="598">
        <f>-('5C1W_Willow'!AL73+'5C1W_Willow'!AO73)</f>
        <v>0</v>
      </c>
      <c r="AA73" s="598">
        <f>-('5C1X_Tangi'!AL73+'5C1X_Tangi'!AO73)</f>
        <v>0</v>
      </c>
      <c r="AB73" s="598">
        <f>-('5C1Y_GEO'!AL73+'5C1Y_GEO'!AO73)</f>
        <v>0</v>
      </c>
      <c r="AC73" s="598">
        <f>-('5C1Z_Lincoln Prep'!AL73+'5C1Z_Lincoln Prep'!AO73)</f>
        <v>0</v>
      </c>
      <c r="AD73" s="598">
        <f>-('5C1AA_Laurel'!$AL73+'5C1AA_Laurel'!$AO73)</f>
        <v>0</v>
      </c>
      <c r="AE73" s="598">
        <f>-('5C1AB_Apex'!$AL73+'5C1AB_Apex'!$AO73)</f>
        <v>0</v>
      </c>
      <c r="AF73" s="598">
        <f>-('5C1AC_Smothers'!$AL73+'5C1AC_Smothers'!$AO73)</f>
        <v>0</v>
      </c>
      <c r="AG73" s="598">
        <f>-('5C1AD_Greater'!$AL73+'5C1AD_Greater'!$AO73)</f>
        <v>0</v>
      </c>
      <c r="AH73" s="598">
        <f>-('5C1AE_Noble Minds'!$AL73+'5C1AE_Noble Minds'!$AO73)</f>
        <v>0</v>
      </c>
      <c r="AI73" s="598">
        <f>-('5C1AF_JCFA-Laf'!$AL73+'5C1AF_JCFA-Laf'!$AO73)</f>
        <v>0</v>
      </c>
      <c r="AJ73" s="598">
        <f>-('5C1AG_Collegiate'!$AL73+'5C1AG_Collegiate'!$AO73)</f>
        <v>0</v>
      </c>
      <c r="AK73" s="598">
        <f>-('5C1AH_BRUP'!$AL73+'5C1AH_BRUP'!$AO73)</f>
        <v>0</v>
      </c>
      <c r="AL73" s="598">
        <f>-('5C1AI_Harmony'!$AL73+'5C1AI_Harmony'!$AO73)</f>
        <v>0</v>
      </c>
      <c r="AM73" s="598">
        <f>-('5C1AJ_Athlos'!$AL73+'5C1AJ_Athlos'!$AO73)</f>
        <v>0</v>
      </c>
      <c r="AN73" s="598">
        <f>-('5C2_LAVCA'!AM73+'5C2_LAVCA'!AP73)</f>
        <v>-25236</v>
      </c>
      <c r="AO73" s="598">
        <f>-('5C3_UnvView'!AM73+'5C3_UnvView'!AP73)</f>
        <v>-111038</v>
      </c>
      <c r="AP73" s="599">
        <f t="shared" si="5"/>
        <v>-356100</v>
      </c>
      <c r="AQ73" s="600">
        <f t="shared" si="4"/>
        <v>31371600</v>
      </c>
    </row>
    <row r="74" spans="1:43" ht="15.6" customHeight="1" x14ac:dyDescent="0.2">
      <c r="A74" s="596">
        <v>68</v>
      </c>
      <c r="B74" s="597" t="s">
        <v>2</v>
      </c>
      <c r="C74" s="598">
        <f>'2_State Distrib and Adjs'!BG74</f>
        <v>10292720</v>
      </c>
      <c r="D74" s="598">
        <f>-'5A3_OJJ'!P74</f>
        <v>-1326</v>
      </c>
      <c r="E74" s="598"/>
      <c r="F74" s="598">
        <f>-('5C1A_Madison'!AL74+'5C1A_Madison'!AO74)</f>
        <v>-27930</v>
      </c>
      <c r="G74" s="598">
        <f>-('5C1B_DArbonne'!AL74+'5C1B_DArbonne'!AO74)</f>
        <v>0</v>
      </c>
      <c r="H74" s="598">
        <f>-('5C1C_Intl High'!AL74+'5C1C_Intl High'!AO74)</f>
        <v>0</v>
      </c>
      <c r="I74" s="598">
        <f>-('5C1D_NOMMA'!AL74+'5C1D_NOMMA'!AO74)</f>
        <v>0</v>
      </c>
      <c r="J74" s="598">
        <f>-('5C1E_LFNO'!AL74+'5C1E_LFNO'!AO74)</f>
        <v>0</v>
      </c>
      <c r="K74" s="598">
        <f>-('5C1F_L.C. Charter'!AL74+'5C1F_L.C. Charter'!AO74)</f>
        <v>0</v>
      </c>
      <c r="L74" s="598">
        <f>-('5C1G_JS Clark'!AL74+'5C1G_JS Clark'!AO74)</f>
        <v>0</v>
      </c>
      <c r="M74" s="598">
        <f>-('5C1H_Southwest'!AL74+'5C1H_Southwest'!AO74)</f>
        <v>0</v>
      </c>
      <c r="N74" s="598">
        <f>-('5C1I_LA Key'!AL74+'5C1I_LA Key'!AO74)</f>
        <v>-22344</v>
      </c>
      <c r="O74" s="598">
        <f>-('5C1J_Jeff Chamber'!AL74+'5C1J_Jeff Chamber'!AO74)</f>
        <v>0</v>
      </c>
      <c r="P74" s="598">
        <f>-('5C1M_GEO Mid'!AL74+'5C1M_GEO Mid'!AO74)</f>
        <v>-25137</v>
      </c>
      <c r="Q74" s="598">
        <f>-('5C1N_Delta'!AL74+'5C1N_Delta'!AO74)</f>
        <v>0</v>
      </c>
      <c r="R74" s="598">
        <f>-('5C1O_Impact'!AL74+'5C1O_Impact'!AO74)</f>
        <v>-434307</v>
      </c>
      <c r="S74" s="598">
        <f>-('5C1P_Vision'!AL74+'5C1P_Vision'!AO74)</f>
        <v>0</v>
      </c>
      <c r="T74" s="598">
        <f>-('5C1Q_Advantage'!AL74+'5C1Q_Advantage'!AO74)</f>
        <v>-918897</v>
      </c>
      <c r="U74" s="598">
        <f>-('5C1R_Iberville'!AL74+'5C1R_Iberville'!AO74)</f>
        <v>0</v>
      </c>
      <c r="V74" s="598">
        <f>-('5C1S_LC Col Prep'!AL74+'5C1S_LC Col Prep'!AO74)</f>
        <v>0</v>
      </c>
      <c r="W74" s="598">
        <f>-('5C1T_Northeast'!AL74+'5C1T_Northeast'!AO74)</f>
        <v>0</v>
      </c>
      <c r="X74" s="598">
        <f>-('5C1U_Acadiana Ren'!AL74+'5C1U_Acadiana Ren'!AO74)</f>
        <v>0</v>
      </c>
      <c r="Y74" s="598">
        <f>-('5C1V_Laf Ren'!AL74+'5C1V_Laf Ren'!AO74)</f>
        <v>0</v>
      </c>
      <c r="Z74" s="598">
        <f>-('5C1W_Willow'!AL74+'5C1W_Willow'!AO74)</f>
        <v>0</v>
      </c>
      <c r="AA74" s="598">
        <f>-('5C1X_Tangi'!AL74+'5C1X_Tangi'!AO74)</f>
        <v>0</v>
      </c>
      <c r="AB74" s="598">
        <f>-('5C1Y_GEO'!AL74+'5C1Y_GEO'!AO74)</f>
        <v>-39102</v>
      </c>
      <c r="AC74" s="598">
        <f>-('5C1Z_Lincoln Prep'!AL74+'5C1Z_Lincoln Prep'!AO74)</f>
        <v>0</v>
      </c>
      <c r="AD74" s="598">
        <f>-('5C1AA_Laurel'!$AL74+'5C1AA_Laurel'!$AO74)</f>
        <v>0</v>
      </c>
      <c r="AE74" s="598">
        <f>-('5C1AB_Apex'!$AL74+'5C1AB_Apex'!$AO74)</f>
        <v>-19551</v>
      </c>
      <c r="AF74" s="598">
        <f>-('5C1AC_Smothers'!$AL74+'5C1AC_Smothers'!$AO74)</f>
        <v>0</v>
      </c>
      <c r="AG74" s="598">
        <f>-('5C1AD_Greater'!$AL74+'5C1AD_Greater'!$AO74)</f>
        <v>0</v>
      </c>
      <c r="AH74" s="598">
        <f>-('5C1AE_Noble Minds'!$AL74+'5C1AE_Noble Minds'!$AO74)</f>
        <v>0</v>
      </c>
      <c r="AI74" s="598">
        <f>-('5C1AF_JCFA-Laf'!$AL74+'5C1AF_JCFA-Laf'!$AO74)</f>
        <v>0</v>
      </c>
      <c r="AJ74" s="598">
        <f>-('5C1AG_Collegiate'!$AL74+'5C1AG_Collegiate'!$AO74)</f>
        <v>-19551</v>
      </c>
      <c r="AK74" s="598">
        <f>-('5C1AH_BRUP'!$AL74+'5C1AH_BRUP'!$AO74)</f>
        <v>-2793</v>
      </c>
      <c r="AL74" s="598">
        <f>-('5C1AI_Harmony'!$AL74+'5C1AI_Harmony'!$AO74)</f>
        <v>0</v>
      </c>
      <c r="AM74" s="598">
        <f>-('5C1AJ_Athlos'!$AL74+'5C1AJ_Athlos'!$AO74)</f>
        <v>0</v>
      </c>
      <c r="AN74" s="598">
        <f>-('5C2_LAVCA'!AM74+'5C2_LAVCA'!AP74)</f>
        <v>-12569</v>
      </c>
      <c r="AO74" s="598">
        <f>-('5C3_UnvView'!AM74+'5C3_UnvView'!AP74)</f>
        <v>-15082</v>
      </c>
      <c r="AP74" s="599">
        <f t="shared" si="5"/>
        <v>-1538589</v>
      </c>
      <c r="AQ74" s="600">
        <f t="shared" si="4"/>
        <v>8754131</v>
      </c>
    </row>
    <row r="75" spans="1:43" ht="15.6" customHeight="1" x14ac:dyDescent="0.2">
      <c r="A75" s="606">
        <v>69</v>
      </c>
      <c r="B75" s="607" t="s">
        <v>75</v>
      </c>
      <c r="C75" s="608">
        <f>'2_State Distrib and Adjs'!BG75</f>
        <v>29192225</v>
      </c>
      <c r="D75" s="608">
        <f>-'5A3_OJJ'!P75</f>
        <v>0</v>
      </c>
      <c r="E75" s="608"/>
      <c r="F75" s="608">
        <f>-('5C1A_Madison'!AL75+'5C1A_Madison'!AO75)</f>
        <v>-7596</v>
      </c>
      <c r="G75" s="608">
        <f>-('5C1B_DArbonne'!AL75+'5C1B_DArbonne'!AO75)</f>
        <v>0</v>
      </c>
      <c r="H75" s="608">
        <f>-('5C1C_Intl High'!AL75+'5C1C_Intl High'!AO75)</f>
        <v>0</v>
      </c>
      <c r="I75" s="608">
        <f>-('5C1D_NOMMA'!AL75+'5C1D_NOMMA'!AO75)</f>
        <v>0</v>
      </c>
      <c r="J75" s="608">
        <f>-('5C1E_LFNO'!AL75+'5C1E_LFNO'!AO75)</f>
        <v>0</v>
      </c>
      <c r="K75" s="608">
        <f>-('5C1F_L.C. Charter'!AL75+'5C1F_L.C. Charter'!AO75)</f>
        <v>0</v>
      </c>
      <c r="L75" s="608">
        <f>-('5C1G_JS Clark'!AL75+'5C1G_JS Clark'!AO75)</f>
        <v>0</v>
      </c>
      <c r="M75" s="608">
        <f>-('5C1H_Southwest'!AL75+'5C1H_Southwest'!AO75)</f>
        <v>0</v>
      </c>
      <c r="N75" s="608">
        <f>-('5C1I_LA Key'!AL75+'5C1I_LA Key'!AO75)</f>
        <v>-45576</v>
      </c>
      <c r="O75" s="608">
        <f>-('5C1J_Jeff Chamber'!AL75+'5C1J_Jeff Chamber'!AO75)</f>
        <v>0</v>
      </c>
      <c r="P75" s="608">
        <f>-('5C1M_GEO Mid'!AL75+'5C1M_GEO Mid'!AO75)</f>
        <v>-18990</v>
      </c>
      <c r="Q75" s="608">
        <f>-('5C1N_Delta'!AL75+'5C1N_Delta'!AO75)</f>
        <v>0</v>
      </c>
      <c r="R75" s="608">
        <f>-('5C1O_Impact'!AL75+'5C1O_Impact'!AO75)</f>
        <v>-3798</v>
      </c>
      <c r="S75" s="608">
        <f>-('5C1P_Vision'!AL75+'5C1P_Vision'!AO75)</f>
        <v>0</v>
      </c>
      <c r="T75" s="608">
        <f>-('5C1Q_Advantage'!AL75+'5C1Q_Advantage'!AO75)</f>
        <v>-3798</v>
      </c>
      <c r="U75" s="608">
        <f>-('5C1R_Iberville'!AL75+'5C1R_Iberville'!AO75)</f>
        <v>0</v>
      </c>
      <c r="V75" s="608">
        <f>-('5C1S_LC Col Prep'!AL75+'5C1S_LC Col Prep'!AO75)</f>
        <v>0</v>
      </c>
      <c r="W75" s="608">
        <f>-('5C1T_Northeast'!AL75+'5C1T_Northeast'!AO75)</f>
        <v>0</v>
      </c>
      <c r="X75" s="608">
        <f>-('5C1U_Acadiana Ren'!AL75+'5C1U_Acadiana Ren'!AO75)</f>
        <v>0</v>
      </c>
      <c r="Y75" s="608">
        <f>-('5C1V_Laf Ren'!AL75+'5C1V_Laf Ren'!AO75)</f>
        <v>0</v>
      </c>
      <c r="Z75" s="608">
        <f>-('5C1W_Willow'!AL75+'5C1W_Willow'!AO75)</f>
        <v>0</v>
      </c>
      <c r="AA75" s="608">
        <f>-('5C1X_Tangi'!AL75+'5C1X_Tangi'!AO75)</f>
        <v>0</v>
      </c>
      <c r="AB75" s="608">
        <f>-('5C1Y_GEO'!AL75+'5C1Y_GEO'!AO75)</f>
        <v>-22788</v>
      </c>
      <c r="AC75" s="608">
        <f>-('5C1Z_Lincoln Prep'!$AL75+'5C1Z_Lincoln Prep'!$AO75)</f>
        <v>0</v>
      </c>
      <c r="AD75" s="608">
        <f>-('5C1AA_Laurel'!$AL75+'5C1AA_Laurel'!$AO75)</f>
        <v>0</v>
      </c>
      <c r="AE75" s="608">
        <f>-('5C1AB_Apex'!$AL75+'5C1AB_Apex'!$AO75)</f>
        <v>0</v>
      </c>
      <c r="AF75" s="608">
        <f>-('5C1AC_Smothers'!$AL75+'5C1AC_Smothers'!$AO75)</f>
        <v>0</v>
      </c>
      <c r="AG75" s="608">
        <f>-('5C1AD_Greater'!$AL75+'5C1AD_Greater'!$AO75)</f>
        <v>0</v>
      </c>
      <c r="AH75" s="608">
        <f>-('5C1AE_Noble Minds'!$AL75+'5C1AE_Noble Minds'!$AO75)</f>
        <v>0</v>
      </c>
      <c r="AI75" s="608">
        <f>-('5C1AF_JCFA-Laf'!$AL75+'5C1AF_JCFA-Laf'!$AO75)</f>
        <v>0</v>
      </c>
      <c r="AJ75" s="608">
        <f>-('5C1AG_Collegiate'!$AL75+'5C1AG_Collegiate'!$AO75)</f>
        <v>0</v>
      </c>
      <c r="AK75" s="608">
        <f>-('5C1AH_BRUP'!$AL75+'5C1AH_BRUP'!$AO75)</f>
        <v>0</v>
      </c>
      <c r="AL75" s="608">
        <f>-('5C1AI_Harmony'!$AL75+'5C1AI_Harmony'!$AO75)</f>
        <v>0</v>
      </c>
      <c r="AM75" s="608">
        <f>-('5C1AJ_Athlos'!$AL75+'5C1AJ_Athlos'!$AO75)</f>
        <v>0</v>
      </c>
      <c r="AN75" s="608">
        <f>-('5C2_LAVCA'!AM75+'5C2_LAVCA'!AP75)</f>
        <v>-34182</v>
      </c>
      <c r="AO75" s="608">
        <f>-('5C3_UnvView'!AM75+'5C3_UnvView'!AP75)</f>
        <v>-68195</v>
      </c>
      <c r="AP75" s="609">
        <f t="shared" si="5"/>
        <v>-204923</v>
      </c>
      <c r="AQ75" s="610">
        <f t="shared" si="4"/>
        <v>28987302</v>
      </c>
    </row>
    <row r="76" spans="1:43" ht="15.6" customHeight="1" x14ac:dyDescent="0.2">
      <c r="A76" s="556"/>
      <c r="B76" s="555" t="s">
        <v>71</v>
      </c>
      <c r="C76" s="611">
        <f t="shared" ref="C76:AM76" si="6">SUM(C7:C75)</f>
        <v>3541045744</v>
      </c>
      <c r="D76" s="611">
        <f>SUM(D7:D75)</f>
        <v>-860484</v>
      </c>
      <c r="E76" s="611">
        <f t="shared" si="6"/>
        <v>-18413365</v>
      </c>
      <c r="F76" s="611">
        <f t="shared" si="6"/>
        <v>-4276224</v>
      </c>
      <c r="G76" s="611">
        <f t="shared" si="6"/>
        <v>-4075425</v>
      </c>
      <c r="H76" s="611">
        <f t="shared" si="6"/>
        <v>-3061897</v>
      </c>
      <c r="I76" s="611">
        <f t="shared" si="6"/>
        <v>-4337780</v>
      </c>
      <c r="J76" s="611">
        <f t="shared" si="6"/>
        <v>-4656577</v>
      </c>
      <c r="K76" s="611">
        <f t="shared" si="6"/>
        <v>-6574416</v>
      </c>
      <c r="L76" s="611">
        <f t="shared" si="6"/>
        <v>-688290</v>
      </c>
      <c r="M76" s="611">
        <f t="shared" si="6"/>
        <v>-4208193</v>
      </c>
      <c r="N76" s="611">
        <f t="shared" si="6"/>
        <v>-2405052</v>
      </c>
      <c r="O76" s="611">
        <f t="shared" si="6"/>
        <v>-1489759</v>
      </c>
      <c r="P76" s="611">
        <f t="shared" si="6"/>
        <v>-5218410</v>
      </c>
      <c r="Q76" s="611">
        <f t="shared" si="6"/>
        <v>-1392819</v>
      </c>
      <c r="R76" s="611">
        <f t="shared" si="6"/>
        <v>-2042639</v>
      </c>
      <c r="S76" s="611">
        <f t="shared" si="6"/>
        <v>-629690</v>
      </c>
      <c r="T76" s="611">
        <f t="shared" si="6"/>
        <v>-2921111</v>
      </c>
      <c r="U76" s="611">
        <f t="shared" si="6"/>
        <v>-2204581</v>
      </c>
      <c r="V76" s="611">
        <f t="shared" si="6"/>
        <v>-3381104</v>
      </c>
      <c r="W76" s="611">
        <f t="shared" si="6"/>
        <v>-759531</v>
      </c>
      <c r="X76" s="611">
        <f t="shared" si="6"/>
        <v>-4618663</v>
      </c>
      <c r="Y76" s="611">
        <f t="shared" si="6"/>
        <v>-4194968</v>
      </c>
      <c r="Z76" s="611">
        <f t="shared" si="6"/>
        <v>-2291771</v>
      </c>
      <c r="AA76" s="611">
        <f>SUM(AA7:AA75)</f>
        <v>-861461</v>
      </c>
      <c r="AB76" s="611">
        <f t="shared" si="6"/>
        <v>-2086311</v>
      </c>
      <c r="AC76" s="611">
        <f t="shared" si="6"/>
        <v>-2331061</v>
      </c>
      <c r="AD76" s="611">
        <f t="shared" si="6"/>
        <v>-536690</v>
      </c>
      <c r="AE76" s="611">
        <f t="shared" si="6"/>
        <v>-802591</v>
      </c>
      <c r="AF76" s="611">
        <f t="shared" si="6"/>
        <v>-2401976</v>
      </c>
      <c r="AG76" s="611">
        <f t="shared" si="6"/>
        <v>-955461</v>
      </c>
      <c r="AH76" s="611">
        <f t="shared" si="6"/>
        <v>-225014</v>
      </c>
      <c r="AI76" s="611">
        <f t="shared" si="6"/>
        <v>-284176</v>
      </c>
      <c r="AJ76" s="611">
        <f t="shared" si="6"/>
        <v>-916590</v>
      </c>
      <c r="AK76" s="611">
        <f t="shared" si="6"/>
        <v>-2037738</v>
      </c>
      <c r="AL76" s="1009">
        <f t="shared" si="6"/>
        <v>-281891</v>
      </c>
      <c r="AM76" s="1009">
        <f t="shared" si="6"/>
        <v>-4446632</v>
      </c>
      <c r="AN76" s="611">
        <f>SUM(AN7:AN75)</f>
        <v>-8388808</v>
      </c>
      <c r="AO76" s="611">
        <f>SUM(AO7:AO75)</f>
        <v>-10132561</v>
      </c>
      <c r="AP76" s="612">
        <f>SUM(AP7:AP75)</f>
        <v>-121391710</v>
      </c>
      <c r="AQ76" s="613">
        <f>SUM(AQ7:AQ75)</f>
        <v>3419654034</v>
      </c>
    </row>
    <row r="77" spans="1:43" x14ac:dyDescent="0.2">
      <c r="C77" s="611"/>
      <c r="D77" s="611"/>
      <c r="E77" s="611"/>
      <c r="F77" s="611"/>
      <c r="G77" s="611"/>
      <c r="H77" s="611"/>
      <c r="I77" s="611"/>
      <c r="J77" s="611"/>
      <c r="K77" s="611"/>
      <c r="L77" s="611"/>
      <c r="M77" s="611"/>
      <c r="N77" s="611"/>
      <c r="O77" s="611"/>
      <c r="P77" s="611"/>
      <c r="Q77" s="611"/>
      <c r="R77" s="611"/>
      <c r="S77" s="611"/>
      <c r="T77" s="611"/>
      <c r="U77" s="611"/>
      <c r="V77" s="611"/>
      <c r="W77" s="611"/>
      <c r="X77" s="611"/>
      <c r="Y77" s="611"/>
      <c r="Z77" s="611"/>
      <c r="AA77" s="611"/>
      <c r="AB77" s="611"/>
      <c r="AC77" s="611"/>
      <c r="AD77" s="611"/>
      <c r="AE77" s="611"/>
      <c r="AF77" s="611"/>
      <c r="AG77" s="611"/>
      <c r="AH77" s="611"/>
      <c r="AI77" s="611"/>
      <c r="AJ77" s="611"/>
      <c r="AK77" s="611"/>
      <c r="AL77" s="1009"/>
      <c r="AM77" s="1009"/>
      <c r="AN77" s="611"/>
      <c r="AO77" s="611"/>
      <c r="AP77" s="612"/>
      <c r="AQ77" s="613"/>
    </row>
    <row r="78" spans="1:43" x14ac:dyDescent="0.2">
      <c r="C78" s="586"/>
      <c r="D78" s="586"/>
      <c r="E78" s="586"/>
      <c r="F78" s="586"/>
      <c r="G78" s="586"/>
      <c r="H78" s="586"/>
      <c r="I78" s="586"/>
      <c r="J78" s="586"/>
      <c r="K78" s="586"/>
      <c r="L78" s="586"/>
      <c r="M78" s="586"/>
      <c r="N78" s="586"/>
      <c r="O78" s="586"/>
      <c r="P78" s="586"/>
      <c r="Q78" s="586"/>
      <c r="R78" s="586"/>
      <c r="S78" s="586"/>
      <c r="T78" s="586"/>
      <c r="U78" s="586"/>
      <c r="V78" s="586"/>
      <c r="W78" s="586"/>
      <c r="X78" s="586"/>
      <c r="Y78" s="586"/>
      <c r="Z78" s="586"/>
      <c r="AA78" s="586"/>
      <c r="AB78" s="586"/>
      <c r="AC78" s="586"/>
      <c r="AD78" s="586"/>
      <c r="AE78" s="586"/>
      <c r="AF78" s="586"/>
      <c r="AG78" s="586"/>
      <c r="AH78" s="586"/>
      <c r="AI78" s="586"/>
      <c r="AJ78" s="586"/>
      <c r="AK78" s="586"/>
      <c r="AL78" s="586"/>
      <c r="AM78" s="586"/>
      <c r="AN78" s="586"/>
      <c r="AO78" s="586"/>
      <c r="AP78" s="586"/>
      <c r="AQ78" s="586"/>
    </row>
    <row r="79" spans="1:43" x14ac:dyDescent="0.2">
      <c r="AP79" s="142" t="s">
        <v>1228</v>
      </c>
      <c r="AQ79" s="613">
        <f>SUM(C76:AO76)</f>
        <v>3419654034</v>
      </c>
    </row>
    <row r="80" spans="1:43" ht="15" x14ac:dyDescent="0.2">
      <c r="AP80" s="947" t="str">
        <f>IF(AQ80=0,"P","X")</f>
        <v>P</v>
      </c>
      <c r="AQ80" s="586">
        <f>AQ76-AQ79</f>
        <v>0</v>
      </c>
    </row>
  </sheetData>
  <sheetProtection formatCells="0" formatColumns="0" formatRows="0" sort="0"/>
  <mergeCells count="9">
    <mergeCell ref="AQ1:AQ2"/>
    <mergeCell ref="D1:I1"/>
    <mergeCell ref="A1:B2"/>
    <mergeCell ref="C1:C2"/>
    <mergeCell ref="AL1:AP1"/>
    <mergeCell ref="J1:P1"/>
    <mergeCell ref="Q1:W1"/>
    <mergeCell ref="X1:AD1"/>
    <mergeCell ref="AE1:AK1"/>
  </mergeCells>
  <printOptions horizontalCentered="1"/>
  <pageMargins left="0.35" right="0.35" top="0.9" bottom="0.5" header="0.3" footer="0.25"/>
  <pageSetup paperSize="5" scale="74" firstPageNumber="7" fitToWidth="0" orientation="portrait" r:id="rId1"/>
  <headerFooter>
    <oddHeader xml:space="preserve">&amp;L&amp;"Arial,Bold"&amp;18&amp;K000000Table 2A-1:  FY2018-19 Budget Letter 
MFP Transfer Amount (Annual) 
</oddHeader>
    <oddFooter>&amp;R&amp;P</oddFooter>
  </headerFooter>
  <colBreaks count="5" manualBreakCount="5">
    <brk id="9" max="75" man="1"/>
    <brk id="16" max="75" man="1"/>
    <brk id="23" max="75" man="1"/>
    <brk id="30" max="75" man="1"/>
    <brk id="37" max="75" man="1"/>
  </colBreaks>
  <ignoredErrors>
    <ignoredError sqref="AA7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T30"/>
  <sheetViews>
    <sheetView view="pageBreakPreview" zoomScaleNormal="100" zoomScaleSheetLayoutView="100" workbookViewId="0">
      <pane xSplit="3" ySplit="6" topLeftCell="D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9.42578125" style="115" customWidth="1"/>
    <col min="2" max="2" width="9" style="115" hidden="1" customWidth="1"/>
    <col min="3" max="3" width="33.5703125" style="108" customWidth="1"/>
    <col min="4" max="4" width="13.140625" style="108" customWidth="1"/>
    <col min="5" max="5" width="13.5703125" style="108" customWidth="1"/>
    <col min="6" max="6" width="16.140625" style="108" bestFit="1" customWidth="1"/>
    <col min="7" max="8" width="12.85546875" style="108" customWidth="1"/>
    <col min="9" max="9" width="14.28515625" style="108" customWidth="1"/>
    <col min="10" max="13" width="15" style="108" customWidth="1"/>
    <col min="14" max="16" width="12.7109375" style="108" customWidth="1"/>
    <col min="17" max="17" width="15" style="108" customWidth="1"/>
    <col min="18" max="19" width="15.5703125" style="108" customWidth="1"/>
    <col min="20" max="22" width="16.28515625" style="108" customWidth="1"/>
    <col min="23" max="23" width="17.140625" style="108" customWidth="1"/>
    <col min="24" max="24" width="15.28515625" style="108" customWidth="1"/>
    <col min="25" max="25" width="14.42578125" style="108" bestFit="1" customWidth="1"/>
    <col min="26" max="26" width="16" style="108" customWidth="1"/>
    <col min="27" max="28" width="16.5703125" style="108" customWidth="1"/>
    <col min="29" max="29" width="17.140625" style="108" customWidth="1"/>
    <col min="30" max="37" width="16.28515625" style="108" customWidth="1"/>
    <col min="38" max="40" width="15.28515625" style="108" customWidth="1"/>
    <col min="41" max="46" width="17.28515625" style="108" customWidth="1"/>
    <col min="47" max="16384" width="8.85546875" style="108"/>
  </cols>
  <sheetData>
    <row r="1" spans="1:46" ht="22.15" customHeight="1" x14ac:dyDescent="0.2">
      <c r="A1" s="1365" t="s">
        <v>1413</v>
      </c>
      <c r="B1" s="1365"/>
      <c r="C1" s="1458"/>
      <c r="D1" s="1461" t="s">
        <v>315</v>
      </c>
      <c r="E1" s="1375"/>
      <c r="F1" s="1375"/>
      <c r="G1" s="1375"/>
      <c r="H1" s="1375"/>
      <c r="I1" s="1375"/>
      <c r="J1" s="1375"/>
      <c r="K1" s="1375"/>
      <c r="L1" s="1375"/>
      <c r="M1" s="1375"/>
      <c r="N1" s="1375"/>
      <c r="O1" s="1375"/>
      <c r="P1" s="1375"/>
      <c r="Q1" s="1462"/>
      <c r="R1" s="1461" t="s">
        <v>315</v>
      </c>
      <c r="S1" s="1375"/>
      <c r="T1" s="1375"/>
      <c r="U1" s="1375"/>
      <c r="V1" s="1375"/>
      <c r="W1" s="1375"/>
      <c r="X1" s="1375"/>
      <c r="Y1" s="1375"/>
      <c r="Z1" s="1375"/>
      <c r="AA1" s="1375"/>
      <c r="AB1" s="1375"/>
      <c r="AC1" s="1462"/>
      <c r="AD1" s="1454" t="s">
        <v>450</v>
      </c>
      <c r="AE1" s="1455"/>
      <c r="AF1" s="1455"/>
      <c r="AG1" s="1455"/>
      <c r="AH1" s="1455"/>
      <c r="AI1" s="1455"/>
      <c r="AJ1" s="1455"/>
      <c r="AK1" s="1455"/>
      <c r="AL1" s="1455"/>
      <c r="AM1" s="1455"/>
      <c r="AN1" s="1456"/>
      <c r="AO1" s="1454" t="s">
        <v>450</v>
      </c>
      <c r="AP1" s="1455"/>
      <c r="AQ1" s="1455"/>
      <c r="AR1" s="1455"/>
      <c r="AS1" s="1455"/>
      <c r="AT1" s="1456"/>
    </row>
    <row r="2" spans="1:46" ht="21.6" customHeight="1" x14ac:dyDescent="0.25">
      <c r="A2" s="1458"/>
      <c r="B2" s="1458"/>
      <c r="C2" s="1458"/>
      <c r="D2" s="1142"/>
      <c r="E2" s="1143"/>
      <c r="F2" s="1144"/>
      <c r="G2" s="1145"/>
      <c r="H2" s="1146"/>
      <c r="I2" s="1141"/>
      <c r="J2" s="1389" t="s">
        <v>230</v>
      </c>
      <c r="K2" s="1389"/>
      <c r="L2" s="1389"/>
      <c r="M2" s="1141"/>
      <c r="N2" s="1147"/>
      <c r="O2" s="1147"/>
      <c r="P2" s="1147"/>
      <c r="Q2" s="1148"/>
      <c r="R2" s="1139"/>
      <c r="S2" s="1140"/>
      <c r="T2" s="1460" t="s">
        <v>312</v>
      </c>
      <c r="U2" s="1460"/>
      <c r="V2" s="1460"/>
      <c r="W2" s="1141"/>
      <c r="X2" s="1141"/>
      <c r="Y2" s="1141"/>
      <c r="Z2" s="1141"/>
      <c r="AA2" s="1460" t="s">
        <v>314</v>
      </c>
      <c r="AB2" s="1460"/>
      <c r="AC2" s="1140"/>
      <c r="AD2" s="1150"/>
      <c r="AE2" s="1149"/>
      <c r="AF2" s="1459" t="s">
        <v>230</v>
      </c>
      <c r="AG2" s="1459"/>
      <c r="AH2" s="1459"/>
      <c r="AI2" s="1459"/>
      <c r="AJ2" s="1459"/>
      <c r="AK2" s="1149"/>
      <c r="AL2" s="1151"/>
      <c r="AM2" s="1151"/>
      <c r="AN2" s="1152"/>
      <c r="AO2" s="1150"/>
      <c r="AP2" s="1149"/>
      <c r="AQ2" s="1149"/>
      <c r="AR2" s="1149"/>
      <c r="AS2" s="1149"/>
      <c r="AT2" s="1153"/>
    </row>
    <row r="3" spans="1:46" ht="136.9" customHeight="1" x14ac:dyDescent="0.2">
      <c r="A3" s="1458"/>
      <c r="B3" s="1458"/>
      <c r="C3" s="1458"/>
      <c r="D3" s="440" t="s">
        <v>1284</v>
      </c>
      <c r="E3" s="855" t="s">
        <v>492</v>
      </c>
      <c r="F3" s="855" t="s">
        <v>493</v>
      </c>
      <c r="G3" s="853" t="s">
        <v>415</v>
      </c>
      <c r="H3" s="853" t="s">
        <v>417</v>
      </c>
      <c r="I3" s="853" t="s">
        <v>484</v>
      </c>
      <c r="J3" s="1006" t="s">
        <v>1279</v>
      </c>
      <c r="K3" s="1006" t="s">
        <v>1280</v>
      </c>
      <c r="L3" s="1006" t="s">
        <v>232</v>
      </c>
      <c r="M3" s="861" t="s">
        <v>502</v>
      </c>
      <c r="N3" s="853" t="s">
        <v>498</v>
      </c>
      <c r="O3" s="853" t="s">
        <v>508</v>
      </c>
      <c r="P3" s="853" t="s">
        <v>495</v>
      </c>
      <c r="Q3" s="853" t="s">
        <v>503</v>
      </c>
      <c r="R3" s="1266" t="s">
        <v>1597</v>
      </c>
      <c r="S3" s="853" t="s">
        <v>505</v>
      </c>
      <c r="T3" s="398" t="s">
        <v>307</v>
      </c>
      <c r="U3" s="399" t="s">
        <v>1543</v>
      </c>
      <c r="V3" s="398" t="s">
        <v>1588</v>
      </c>
      <c r="W3" s="397" t="s">
        <v>1407</v>
      </c>
      <c r="X3" s="397" t="s">
        <v>270</v>
      </c>
      <c r="Y3" s="397" t="s">
        <v>271</v>
      </c>
      <c r="Z3" s="397" t="s">
        <v>331</v>
      </c>
      <c r="AA3" s="399" t="s">
        <v>422</v>
      </c>
      <c r="AB3" s="399" t="s">
        <v>423</v>
      </c>
      <c r="AC3" s="397" t="s">
        <v>1408</v>
      </c>
      <c r="AD3" s="859" t="s">
        <v>1287</v>
      </c>
      <c r="AE3" s="860" t="s">
        <v>1409</v>
      </c>
      <c r="AF3" s="857" t="s">
        <v>1289</v>
      </c>
      <c r="AG3" s="857" t="s">
        <v>1290</v>
      </c>
      <c r="AH3" s="857" t="s">
        <v>1288</v>
      </c>
      <c r="AI3" s="857" t="s">
        <v>1293</v>
      </c>
      <c r="AJ3" s="857" t="s">
        <v>232</v>
      </c>
      <c r="AK3" s="445" t="s">
        <v>1410</v>
      </c>
      <c r="AL3" s="860" t="s">
        <v>500</v>
      </c>
      <c r="AM3" s="860" t="s">
        <v>499</v>
      </c>
      <c r="AN3" s="860" t="s">
        <v>496</v>
      </c>
      <c r="AO3" s="860" t="s">
        <v>1411</v>
      </c>
      <c r="AP3" s="1266" t="s">
        <v>1597</v>
      </c>
      <c r="AQ3" s="441" t="s">
        <v>1412</v>
      </c>
      <c r="AR3" s="860" t="s">
        <v>294</v>
      </c>
      <c r="AS3" s="860" t="s">
        <v>271</v>
      </c>
      <c r="AT3" s="860" t="s">
        <v>497</v>
      </c>
    </row>
    <row r="4" spans="1:46" x14ac:dyDescent="0.2">
      <c r="A4" s="442"/>
      <c r="B4" s="442"/>
      <c r="C4" s="443"/>
      <c r="D4" s="444">
        <v>1</v>
      </c>
      <c r="E4" s="444">
        <f t="shared" ref="E4:AT4" si="0">D4+1</f>
        <v>2</v>
      </c>
      <c r="F4" s="444">
        <f t="shared" si="0"/>
        <v>3</v>
      </c>
      <c r="G4" s="444">
        <f t="shared" si="0"/>
        <v>4</v>
      </c>
      <c r="H4" s="444">
        <f t="shared" si="0"/>
        <v>5</v>
      </c>
      <c r="I4" s="444">
        <f t="shared" si="0"/>
        <v>6</v>
      </c>
      <c r="J4" s="444">
        <f t="shared" si="0"/>
        <v>7</v>
      </c>
      <c r="K4" s="444">
        <f t="shared" si="0"/>
        <v>8</v>
      </c>
      <c r="L4" s="444">
        <f t="shared" si="0"/>
        <v>9</v>
      </c>
      <c r="M4" s="444">
        <f t="shared" si="0"/>
        <v>10</v>
      </c>
      <c r="N4" s="444">
        <f t="shared" si="0"/>
        <v>11</v>
      </c>
      <c r="O4" s="444">
        <f t="shared" si="0"/>
        <v>12</v>
      </c>
      <c r="P4" s="444">
        <f t="shared" si="0"/>
        <v>13</v>
      </c>
      <c r="Q4" s="444">
        <f t="shared" si="0"/>
        <v>14</v>
      </c>
      <c r="R4" s="444">
        <f t="shared" si="0"/>
        <v>15</v>
      </c>
      <c r="S4" s="444">
        <f t="shared" si="0"/>
        <v>16</v>
      </c>
      <c r="T4" s="444">
        <f t="shared" si="0"/>
        <v>17</v>
      </c>
      <c r="U4" s="444">
        <f t="shared" ref="U4" si="1">T4+1</f>
        <v>18</v>
      </c>
      <c r="V4" s="444">
        <f t="shared" ref="V4" si="2">U4+1</f>
        <v>19</v>
      </c>
      <c r="W4" s="444">
        <f t="shared" ref="W4" si="3">V4+1</f>
        <v>20</v>
      </c>
      <c r="X4" s="444">
        <f t="shared" ref="X4" si="4">W4+1</f>
        <v>21</v>
      </c>
      <c r="Y4" s="444">
        <f t="shared" ref="Y4" si="5">X4+1</f>
        <v>22</v>
      </c>
      <c r="Z4" s="444">
        <f t="shared" ref="Z4" si="6">Y4+1</f>
        <v>23</v>
      </c>
      <c r="AA4" s="444">
        <f t="shared" ref="AA4" si="7">Z4+1</f>
        <v>24</v>
      </c>
      <c r="AB4" s="444">
        <f t="shared" ref="AB4" si="8">AA4+1</f>
        <v>25</v>
      </c>
      <c r="AC4" s="444">
        <f t="shared" si="0"/>
        <v>26</v>
      </c>
      <c r="AD4" s="444">
        <f t="shared" si="0"/>
        <v>27</v>
      </c>
      <c r="AE4" s="444">
        <f t="shared" si="0"/>
        <v>28</v>
      </c>
      <c r="AF4" s="444">
        <f t="shared" si="0"/>
        <v>29</v>
      </c>
      <c r="AG4" s="444">
        <f t="shared" si="0"/>
        <v>30</v>
      </c>
      <c r="AH4" s="444">
        <f t="shared" si="0"/>
        <v>31</v>
      </c>
      <c r="AI4" s="444">
        <f t="shared" si="0"/>
        <v>32</v>
      </c>
      <c r="AJ4" s="444">
        <f t="shared" si="0"/>
        <v>33</v>
      </c>
      <c r="AK4" s="444">
        <f t="shared" si="0"/>
        <v>34</v>
      </c>
      <c r="AL4" s="444">
        <f t="shared" si="0"/>
        <v>35</v>
      </c>
      <c r="AM4" s="444">
        <f t="shared" si="0"/>
        <v>36</v>
      </c>
      <c r="AN4" s="444">
        <f t="shared" si="0"/>
        <v>37</v>
      </c>
      <c r="AO4" s="444">
        <f t="shared" si="0"/>
        <v>38</v>
      </c>
      <c r="AP4" s="444">
        <f t="shared" si="0"/>
        <v>39</v>
      </c>
      <c r="AQ4" s="444">
        <f t="shared" si="0"/>
        <v>40</v>
      </c>
      <c r="AR4" s="444">
        <f t="shared" si="0"/>
        <v>41</v>
      </c>
      <c r="AS4" s="444">
        <f t="shared" si="0"/>
        <v>42</v>
      </c>
      <c r="AT4" s="444">
        <f t="shared" si="0"/>
        <v>43</v>
      </c>
    </row>
    <row r="5" spans="1:46" s="1129" customFormat="1" ht="25.5" customHeight="1" x14ac:dyDescent="0.2">
      <c r="A5" s="1137"/>
      <c r="B5" s="1137"/>
      <c r="C5" s="1138"/>
      <c r="D5" s="1103" t="s">
        <v>1107</v>
      </c>
      <c r="E5" s="1103" t="s">
        <v>1401</v>
      </c>
      <c r="F5" s="1103" t="s">
        <v>1063</v>
      </c>
      <c r="G5" s="1103" t="s">
        <v>965</v>
      </c>
      <c r="H5" s="1103" t="s">
        <v>940</v>
      </c>
      <c r="I5" s="1103" t="s">
        <v>1064</v>
      </c>
      <c r="J5" s="939" t="s">
        <v>1363</v>
      </c>
      <c r="K5" s="939" t="s">
        <v>1364</v>
      </c>
      <c r="L5" s="1103" t="s">
        <v>1065</v>
      </c>
      <c r="M5" s="1103" t="s">
        <v>1066</v>
      </c>
      <c r="N5" s="939" t="s">
        <v>1108</v>
      </c>
      <c r="O5" s="939" t="s">
        <v>1109</v>
      </c>
      <c r="P5" s="939" t="s">
        <v>1110</v>
      </c>
      <c r="Q5" s="939" t="s">
        <v>1111</v>
      </c>
      <c r="R5" s="1103" t="s">
        <v>1069</v>
      </c>
      <c r="S5" s="1103" t="s">
        <v>1112</v>
      </c>
      <c r="T5" s="939" t="s">
        <v>246</v>
      </c>
      <c r="U5" s="939" t="s">
        <v>293</v>
      </c>
      <c r="V5" s="939" t="s">
        <v>469</v>
      </c>
      <c r="W5" s="1103" t="s">
        <v>1402</v>
      </c>
      <c r="X5" s="1103" t="s">
        <v>1415</v>
      </c>
      <c r="Y5" s="1103" t="s">
        <v>1403</v>
      </c>
      <c r="Z5" s="1103" t="s">
        <v>1404</v>
      </c>
      <c r="AA5" s="939" t="s">
        <v>276</v>
      </c>
      <c r="AB5" s="939" t="s">
        <v>414</v>
      </c>
      <c r="AC5" s="1103" t="s">
        <v>1405</v>
      </c>
      <c r="AD5" s="939" t="s">
        <v>1101</v>
      </c>
      <c r="AE5" s="939" t="s">
        <v>1113</v>
      </c>
      <c r="AF5" s="939" t="s">
        <v>1363</v>
      </c>
      <c r="AG5" s="939" t="s">
        <v>1103</v>
      </c>
      <c r="AH5" s="939" t="s">
        <v>1364</v>
      </c>
      <c r="AI5" s="939" t="s">
        <v>1104</v>
      </c>
      <c r="AJ5" s="939" t="s">
        <v>1114</v>
      </c>
      <c r="AK5" s="939" t="s">
        <v>1115</v>
      </c>
      <c r="AL5" s="939" t="s">
        <v>1116</v>
      </c>
      <c r="AM5" s="939" t="s">
        <v>1117</v>
      </c>
      <c r="AN5" s="939" t="s">
        <v>1118</v>
      </c>
      <c r="AO5" s="939" t="s">
        <v>1119</v>
      </c>
      <c r="AP5" s="939" t="s">
        <v>1069</v>
      </c>
      <c r="AQ5" s="939" t="s">
        <v>1120</v>
      </c>
      <c r="AR5" s="939" t="s">
        <v>1414</v>
      </c>
      <c r="AS5" s="939" t="s">
        <v>1122</v>
      </c>
      <c r="AT5" s="939" t="s">
        <v>1406</v>
      </c>
    </row>
    <row r="6" spans="1:46" s="1129" customFormat="1" ht="11.25" hidden="1" x14ac:dyDescent="0.2">
      <c r="A6" s="1137"/>
      <c r="B6" s="1137"/>
      <c r="C6" s="1138"/>
      <c r="D6" s="1103" t="s">
        <v>816</v>
      </c>
      <c r="E6" s="1103" t="s">
        <v>816</v>
      </c>
      <c r="F6" s="1103" t="s">
        <v>817</v>
      </c>
      <c r="G6" s="1103" t="s">
        <v>972</v>
      </c>
      <c r="H6" s="1103" t="s">
        <v>817</v>
      </c>
      <c r="I6" s="1103" t="s">
        <v>817</v>
      </c>
      <c r="J6" s="1103" t="s">
        <v>1068</v>
      </c>
      <c r="K6" s="1103" t="s">
        <v>1068</v>
      </c>
      <c r="L6" s="1103" t="s">
        <v>817</v>
      </c>
      <c r="M6" s="1103" t="s">
        <v>817</v>
      </c>
      <c r="N6" s="1103" t="s">
        <v>817</v>
      </c>
      <c r="O6" s="1103" t="s">
        <v>817</v>
      </c>
      <c r="P6" s="1103" t="s">
        <v>817</v>
      </c>
      <c r="Q6" s="1103" t="s">
        <v>817</v>
      </c>
      <c r="R6" s="1103" t="s">
        <v>1069</v>
      </c>
      <c r="S6" s="1103" t="s">
        <v>817</v>
      </c>
      <c r="T6" s="1103" t="s">
        <v>816</v>
      </c>
      <c r="U6" s="1103" t="s">
        <v>816</v>
      </c>
      <c r="V6" s="1103" t="s">
        <v>816</v>
      </c>
      <c r="W6" s="1103" t="s">
        <v>817</v>
      </c>
      <c r="X6" s="1103" t="s">
        <v>1100</v>
      </c>
      <c r="Y6" s="1103" t="s">
        <v>817</v>
      </c>
      <c r="Z6" s="1103" t="s">
        <v>817</v>
      </c>
      <c r="AA6" s="1103" t="s">
        <v>816</v>
      </c>
      <c r="AB6" s="1103" t="s">
        <v>816</v>
      </c>
      <c r="AC6" s="1103" t="s">
        <v>817</v>
      </c>
      <c r="AD6" s="1103" t="s">
        <v>816</v>
      </c>
      <c r="AE6" s="1103" t="s">
        <v>817</v>
      </c>
      <c r="AF6" s="1103" t="s">
        <v>1068</v>
      </c>
      <c r="AG6" s="1103" t="s">
        <v>817</v>
      </c>
      <c r="AH6" s="1103" t="s">
        <v>1068</v>
      </c>
      <c r="AI6" s="1103" t="s">
        <v>817</v>
      </c>
      <c r="AJ6" s="1103" t="s">
        <v>817</v>
      </c>
      <c r="AK6" s="1103" t="s">
        <v>817</v>
      </c>
      <c r="AL6" s="1103" t="s">
        <v>817</v>
      </c>
      <c r="AM6" s="1103" t="s">
        <v>817</v>
      </c>
      <c r="AN6" s="1103" t="s">
        <v>817</v>
      </c>
      <c r="AO6" s="1103" t="s">
        <v>817</v>
      </c>
      <c r="AP6" s="1103" t="s">
        <v>1069</v>
      </c>
      <c r="AQ6" s="1103" t="s">
        <v>817</v>
      </c>
      <c r="AR6" s="1103" t="s">
        <v>1100</v>
      </c>
      <c r="AS6" s="1103" t="s">
        <v>817</v>
      </c>
      <c r="AT6" s="1103" t="s">
        <v>817</v>
      </c>
    </row>
    <row r="7" spans="1:46" s="123" customFormat="1" ht="30" customHeight="1" x14ac:dyDescent="0.2">
      <c r="A7" s="403">
        <v>396211</v>
      </c>
      <c r="B7" s="403" t="s">
        <v>614</v>
      </c>
      <c r="C7" s="404" t="s">
        <v>1590</v>
      </c>
      <c r="D7" s="405">
        <f>VLOOKUP(A7,'8A_2.1.18 RSD Op &amp; 5s'!$A$4:$F$12,6,FALSE)</f>
        <v>851</v>
      </c>
      <c r="E7" s="406">
        <f>'3_Levels 1&amp;2'!$AM$15</f>
        <v>4812.3300530093593</v>
      </c>
      <c r="F7" s="407">
        <f>D7*E7</f>
        <v>4095292.8751109648</v>
      </c>
      <c r="G7" s="439">
        <v>744.76</v>
      </c>
      <c r="H7" s="407">
        <f>G7*D7</f>
        <v>633790.76</v>
      </c>
      <c r="I7" s="409">
        <f>ROUND(F7+H7,0)</f>
        <v>4729084</v>
      </c>
      <c r="J7" s="410"/>
      <c r="K7" s="410"/>
      <c r="L7" s="411">
        <f>SUM(J7:K7)</f>
        <v>0</v>
      </c>
      <c r="M7" s="409">
        <f>L7+I7</f>
        <v>4729084</v>
      </c>
      <c r="N7" s="408">
        <f>-N18</f>
        <v>150174</v>
      </c>
      <c r="O7" s="1059"/>
      <c r="P7" s="410">
        <f>N7+O7</f>
        <v>150174</v>
      </c>
      <c r="Q7" s="409">
        <f>M7+P7</f>
        <v>4879258</v>
      </c>
      <c r="R7" s="410">
        <f>VLOOKUP($A7,[1]Summary!$A$125:$S$133,12,FALSE)</f>
        <v>-430969</v>
      </c>
      <c r="S7" s="409">
        <f>SUM(Q7:R7)</f>
        <v>4448289</v>
      </c>
      <c r="T7" s="410">
        <f>VLOOKUP($A7,'4_Level 4'!$A$78:$R$214,5,FALSE)</f>
        <v>0</v>
      </c>
      <c r="U7" s="410">
        <f>VLOOKUP($A7,'4_Level 4'!$A$78:$R$214,12,FALSE)</f>
        <v>0</v>
      </c>
      <c r="V7" s="410">
        <f>VLOOKUP($A7,'4_Level 4'!$A$78:$R$214,17,FALSE)</f>
        <v>12036</v>
      </c>
      <c r="W7" s="412">
        <f>ROUND(SUM(S7:V7),0)</f>
        <v>4460325</v>
      </c>
      <c r="X7" s="408"/>
      <c r="Y7" s="408">
        <f>W7-X7</f>
        <v>4460325</v>
      </c>
      <c r="Z7" s="409">
        <f>ROUND(Y7/$Z$25,0)</f>
        <v>371694</v>
      </c>
      <c r="AA7" s="410">
        <f>VLOOKUP($A7,'4_Level 4'!$A$78:$R$214,10,FALSE)</f>
        <v>0</v>
      </c>
      <c r="AB7" s="410">
        <f>VLOOKUP($A7,'4_Level 4'!$A$78:$R$214,13,FALSE)</f>
        <v>0</v>
      </c>
      <c r="AC7" s="412">
        <f>W7+AA7+AB7</f>
        <v>4460325</v>
      </c>
      <c r="AD7" s="410">
        <f>'Source Data'!M15</f>
        <v>4394</v>
      </c>
      <c r="AE7" s="413">
        <f>AD7*D7</f>
        <v>3739294</v>
      </c>
      <c r="AF7" s="414"/>
      <c r="AG7" s="407">
        <f>AD7*AF7</f>
        <v>0</v>
      </c>
      <c r="AH7" s="414"/>
      <c r="AI7" s="407">
        <f>AD7*AH7*0.5</f>
        <v>0</v>
      </c>
      <c r="AJ7" s="411">
        <f>AI7+AG7</f>
        <v>0</v>
      </c>
      <c r="AK7" s="413">
        <f>AE7+AG7</f>
        <v>3739294</v>
      </c>
      <c r="AL7" s="408">
        <f>-AL18</f>
        <v>258255</v>
      </c>
      <c r="AM7" s="1059"/>
      <c r="AN7" s="407">
        <f>AL7+AM7</f>
        <v>258255</v>
      </c>
      <c r="AO7" s="413">
        <f>AK7+AN7</f>
        <v>3997549</v>
      </c>
      <c r="AP7" s="410">
        <f>VLOOKUP($A7,[1]Summary!$A$125:$S$133,19,FALSE)</f>
        <v>0</v>
      </c>
      <c r="AQ7" s="413">
        <f>ROUND(SUM(AO7:AP7),0)</f>
        <v>3997549</v>
      </c>
      <c r="AR7" s="408"/>
      <c r="AS7" s="408">
        <f>AQ7-AR7</f>
        <v>3997549</v>
      </c>
      <c r="AT7" s="413">
        <f>ROUND(AS7/$AT$25,0)</f>
        <v>333129</v>
      </c>
    </row>
    <row r="8" spans="1:46" s="124" customFormat="1" ht="30" customHeight="1" x14ac:dyDescent="0.2">
      <c r="A8" s="1064"/>
      <c r="B8" s="475"/>
      <c r="C8" s="427" t="s">
        <v>1106</v>
      </c>
      <c r="D8" s="428">
        <f>SUM(D7:D7)</f>
        <v>851</v>
      </c>
      <c r="E8" s="429"/>
      <c r="F8" s="430">
        <f>SUM(F7:F7)</f>
        <v>4095292.8751109648</v>
      </c>
      <c r="G8" s="432"/>
      <c r="H8" s="430">
        <f t="shared" ref="H8:AK8" si="9">SUM(H7:H7)</f>
        <v>633790.76</v>
      </c>
      <c r="I8" s="431">
        <f t="shared" si="9"/>
        <v>4729084</v>
      </c>
      <c r="J8" s="432">
        <f t="shared" si="9"/>
        <v>0</v>
      </c>
      <c r="K8" s="432">
        <f t="shared" si="9"/>
        <v>0</v>
      </c>
      <c r="L8" s="433">
        <f t="shared" si="9"/>
        <v>0</v>
      </c>
      <c r="M8" s="431">
        <f t="shared" si="9"/>
        <v>4729084</v>
      </c>
      <c r="N8" s="432">
        <f t="shared" si="9"/>
        <v>150174</v>
      </c>
      <c r="O8" s="432">
        <f t="shared" si="9"/>
        <v>0</v>
      </c>
      <c r="P8" s="432">
        <f t="shared" si="9"/>
        <v>150174</v>
      </c>
      <c r="Q8" s="431">
        <f>SUM(Q7:Q7)</f>
        <v>4879258</v>
      </c>
      <c r="R8" s="430">
        <f t="shared" si="9"/>
        <v>-430969</v>
      </c>
      <c r="S8" s="431">
        <f t="shared" ref="S8:X8" si="10">SUM(S7)</f>
        <v>4448289</v>
      </c>
      <c r="T8" s="430">
        <f t="shared" si="10"/>
        <v>0</v>
      </c>
      <c r="U8" s="430">
        <f t="shared" si="10"/>
        <v>0</v>
      </c>
      <c r="V8" s="430">
        <f t="shared" si="10"/>
        <v>12036</v>
      </c>
      <c r="W8" s="434">
        <f t="shared" si="10"/>
        <v>4460325</v>
      </c>
      <c r="X8" s="438">
        <f t="shared" si="10"/>
        <v>0</v>
      </c>
      <c r="Y8" s="438">
        <f t="shared" si="9"/>
        <v>4460325</v>
      </c>
      <c r="Z8" s="431">
        <f t="shared" si="9"/>
        <v>371694</v>
      </c>
      <c r="AA8" s="430">
        <f t="shared" si="9"/>
        <v>0</v>
      </c>
      <c r="AB8" s="430">
        <f t="shared" si="9"/>
        <v>0</v>
      </c>
      <c r="AC8" s="434">
        <f t="shared" si="9"/>
        <v>4460325</v>
      </c>
      <c r="AD8" s="430"/>
      <c r="AE8" s="435">
        <f t="shared" si="9"/>
        <v>3739294</v>
      </c>
      <c r="AF8" s="437">
        <f t="shared" si="9"/>
        <v>0</v>
      </c>
      <c r="AG8" s="430">
        <f t="shared" si="9"/>
        <v>0</v>
      </c>
      <c r="AH8" s="437">
        <f t="shared" si="9"/>
        <v>0</v>
      </c>
      <c r="AI8" s="430">
        <f t="shared" si="9"/>
        <v>0</v>
      </c>
      <c r="AJ8" s="433">
        <f t="shared" si="9"/>
        <v>0</v>
      </c>
      <c r="AK8" s="435">
        <f t="shared" si="9"/>
        <v>3739294</v>
      </c>
      <c r="AL8" s="430">
        <f t="shared" ref="AL8:AT8" si="11">SUM(AL7:AL7)</f>
        <v>258255</v>
      </c>
      <c r="AM8" s="430">
        <f t="shared" si="11"/>
        <v>0</v>
      </c>
      <c r="AN8" s="430">
        <f t="shared" si="11"/>
        <v>258255</v>
      </c>
      <c r="AO8" s="435">
        <f t="shared" si="11"/>
        <v>3997549</v>
      </c>
      <c r="AP8" s="430">
        <f t="shared" si="11"/>
        <v>0</v>
      </c>
      <c r="AQ8" s="435">
        <f t="shared" si="11"/>
        <v>3997549</v>
      </c>
      <c r="AR8" s="438">
        <f t="shared" si="11"/>
        <v>0</v>
      </c>
      <c r="AS8" s="438">
        <f t="shared" si="11"/>
        <v>3997549</v>
      </c>
      <c r="AT8" s="435">
        <f t="shared" si="11"/>
        <v>333129</v>
      </c>
    </row>
    <row r="9" spans="1:46" s="123" customFormat="1" ht="15" customHeight="1" x14ac:dyDescent="0.2">
      <c r="A9" s="1251"/>
      <c r="B9" s="1251"/>
      <c r="C9" s="1250"/>
      <c r="D9" s="1252"/>
      <c r="E9" s="1253"/>
      <c r="F9" s="1253"/>
      <c r="G9" s="1253"/>
      <c r="H9" s="1253"/>
      <c r="I9" s="1253"/>
      <c r="J9" s="1253"/>
      <c r="K9" s="1253"/>
      <c r="L9" s="1253"/>
      <c r="M9" s="1253"/>
      <c r="N9" s="1253"/>
      <c r="O9" s="1253"/>
      <c r="P9" s="1253"/>
      <c r="Q9" s="1254"/>
      <c r="R9" s="1060"/>
      <c r="S9" s="1061"/>
      <c r="T9" s="1062"/>
      <c r="U9" s="1060"/>
      <c r="V9" s="1060"/>
      <c r="W9" s="1060"/>
      <c r="X9" s="1060"/>
      <c r="Y9" s="1060"/>
      <c r="Z9" s="1060"/>
      <c r="AA9" s="1060"/>
      <c r="AB9" s="1060"/>
      <c r="AC9" s="1254"/>
      <c r="AD9" s="1062"/>
      <c r="AE9" s="1060"/>
      <c r="AF9" s="1063"/>
      <c r="AG9" s="1060"/>
      <c r="AH9" s="1063"/>
      <c r="AI9" s="1060"/>
      <c r="AJ9" s="1060"/>
      <c r="AK9" s="1060"/>
      <c r="AL9" s="1060"/>
      <c r="AM9" s="1060"/>
      <c r="AN9" s="1254"/>
      <c r="AO9" s="1060"/>
      <c r="AP9" s="1060"/>
      <c r="AQ9" s="1060"/>
      <c r="AR9" s="1060"/>
      <c r="AS9" s="1060"/>
      <c r="AT9" s="1254"/>
    </row>
    <row r="10" spans="1:46" s="123" customFormat="1" ht="29.45" customHeight="1" x14ac:dyDescent="0.2">
      <c r="A10" s="415" t="s">
        <v>617</v>
      </c>
      <c r="B10" s="416" t="s">
        <v>303</v>
      </c>
      <c r="C10" s="404" t="s">
        <v>407</v>
      </c>
      <c r="D10" s="405">
        <f>VLOOKUP(A10,'8A_2.1.18 RSD Op &amp; 5s'!$A$4:$F$12,6,FALSE)</f>
        <v>96</v>
      </c>
      <c r="E10" s="406">
        <f>'3_Levels 1&amp;2'!$AM$23</f>
        <v>3102.7104917587394</v>
      </c>
      <c r="F10" s="407">
        <f t="shared" ref="F10:F17" si="12">D10*E10</f>
        <v>297860.20720883901</v>
      </c>
      <c r="G10" s="408">
        <v>801.47762416806802</v>
      </c>
      <c r="H10" s="407">
        <f t="shared" ref="H10:H17" si="13">G10*D10</f>
        <v>76941.851920134533</v>
      </c>
      <c r="I10" s="409">
        <f t="shared" ref="I10:I17" si="14">ROUND(F10+H10,0)</f>
        <v>374802</v>
      </c>
      <c r="J10" s="410"/>
      <c r="K10" s="410"/>
      <c r="L10" s="411">
        <f t="shared" ref="L10:L17" si="15">SUM(J10:K10)</f>
        <v>0</v>
      </c>
      <c r="M10" s="409">
        <f t="shared" ref="M10:M17" si="16">L10+I10</f>
        <v>374802</v>
      </c>
      <c r="N10" s="410">
        <f t="shared" ref="N10:N16" si="17">ROUND(M10*-1.75%,0)</f>
        <v>-6559</v>
      </c>
      <c r="O10" s="410">
        <f t="shared" ref="O10:O16" si="18">ROUND(M10*-0.25%,0)</f>
        <v>-937</v>
      </c>
      <c r="P10" s="410">
        <f t="shared" ref="P10:P16" si="19">N10+O10</f>
        <v>-7496</v>
      </c>
      <c r="Q10" s="409">
        <f t="shared" ref="Q10:Q16" si="20">M10+P10</f>
        <v>367306</v>
      </c>
      <c r="R10" s="410">
        <f>VLOOKUP($A10,[1]Summary!$A$125:$S$133,12,FALSE)</f>
        <v>0</v>
      </c>
      <c r="S10" s="409">
        <f t="shared" ref="S10:S16" si="21">SUM(Q10:R10)</f>
        <v>367306</v>
      </c>
      <c r="T10" s="410">
        <f>VLOOKUP($A10,'4_Level 4'!$A$78:$R$214,5,FALSE)</f>
        <v>0</v>
      </c>
      <c r="U10" s="410">
        <f>VLOOKUP($A10,'4_Level 4'!$A$78:$R$214,12,FALSE)</f>
        <v>0</v>
      </c>
      <c r="V10" s="410">
        <f>VLOOKUP($A10,'4_Level 4'!$A$78:$R$214,17,FALSE)</f>
        <v>885</v>
      </c>
      <c r="W10" s="412">
        <f t="shared" ref="W10:W16" si="22">ROUND(SUM(S10:V10),0)</f>
        <v>368191</v>
      </c>
      <c r="X10" s="408"/>
      <c r="Y10" s="408">
        <f t="shared" ref="Y10:Y16" si="23">W10-X10</f>
        <v>368191</v>
      </c>
      <c r="Z10" s="409">
        <f t="shared" ref="Z10:Z16" si="24">ROUND(Y10/$Z$25,0)</f>
        <v>30683</v>
      </c>
      <c r="AA10" s="410">
        <f>VLOOKUP($A10,'4_Level 4'!$A$78:$R$214,10,FALSE)</f>
        <v>0</v>
      </c>
      <c r="AB10" s="410">
        <f>VLOOKUP($A10,'4_Level 4'!$A$78:$R$214,13,FALSE)</f>
        <v>0</v>
      </c>
      <c r="AC10" s="412">
        <f t="shared" ref="AC10:AC16" si="25">W10+AA10+AB10</f>
        <v>368191</v>
      </c>
      <c r="AD10" s="410">
        <f>'Source Data'!$M$23</f>
        <v>6714</v>
      </c>
      <c r="AE10" s="413">
        <f t="shared" ref="AE10:AE16" si="26">AD10*D10</f>
        <v>644544</v>
      </c>
      <c r="AF10" s="414"/>
      <c r="AG10" s="407">
        <f t="shared" ref="AG10:AG16" si="27">AD10*AF10</f>
        <v>0</v>
      </c>
      <c r="AH10" s="414"/>
      <c r="AI10" s="407">
        <f t="shared" ref="AI10:AI16" si="28">AD10*AH10*0.5</f>
        <v>0</v>
      </c>
      <c r="AJ10" s="411">
        <f t="shared" ref="AJ10:AJ16" si="29">AI10+AG10</f>
        <v>0</v>
      </c>
      <c r="AK10" s="413">
        <f t="shared" ref="AK10:AK16" si="30">AE10+AJ10</f>
        <v>644544</v>
      </c>
      <c r="AL10" s="407">
        <f t="shared" ref="AL10:AL16" si="31">ROUND(-AK10*0.0175,0)</f>
        <v>-11280</v>
      </c>
      <c r="AM10" s="407">
        <f t="shared" ref="AM10:AM16" si="32">ROUND(-AK10*0.0025,0)</f>
        <v>-1611</v>
      </c>
      <c r="AN10" s="407">
        <f t="shared" ref="AN10:AN16" si="33">AL10+AM10</f>
        <v>-12891</v>
      </c>
      <c r="AO10" s="413">
        <f t="shared" ref="AO10:AO16" si="34">AK10+AN10</f>
        <v>631653</v>
      </c>
      <c r="AP10" s="410">
        <f>VLOOKUP($A10,[1]Summary!$A$125:$S$133,19,FALSE)</f>
        <v>0</v>
      </c>
      <c r="AQ10" s="413">
        <f t="shared" ref="AQ10:AQ16" si="35">ROUND(SUM(AO10:AP10),0)</f>
        <v>631653</v>
      </c>
      <c r="AR10" s="408"/>
      <c r="AS10" s="408">
        <f t="shared" ref="AS10:AS16" si="36">AQ10-AR10</f>
        <v>631653</v>
      </c>
      <c r="AT10" s="413">
        <f t="shared" ref="AT10:AT16" si="37">ROUND(AS10/$AT$25,0)</f>
        <v>52638</v>
      </c>
    </row>
    <row r="11" spans="1:46" s="123" customFormat="1" ht="29.45" customHeight="1" x14ac:dyDescent="0.2">
      <c r="A11" s="415" t="s">
        <v>620</v>
      </c>
      <c r="B11" s="416" t="s">
        <v>304</v>
      </c>
      <c r="C11" s="404" t="s">
        <v>409</v>
      </c>
      <c r="D11" s="405">
        <f>VLOOKUP(A11,'8A_2.1.18 RSD Op &amp; 5s'!$A$4:$F$12,6,FALSE)</f>
        <v>397</v>
      </c>
      <c r="E11" s="406">
        <f>'3_Levels 1&amp;2'!$AM$23</f>
        <v>3102.7104917587394</v>
      </c>
      <c r="F11" s="407">
        <f t="shared" si="12"/>
        <v>1231776.0652282196</v>
      </c>
      <c r="G11" s="408">
        <v>801.47762416806802</v>
      </c>
      <c r="H11" s="407">
        <f t="shared" si="13"/>
        <v>318186.61679472303</v>
      </c>
      <c r="I11" s="409">
        <f t="shared" si="14"/>
        <v>1549963</v>
      </c>
      <c r="J11" s="410"/>
      <c r="K11" s="410"/>
      <c r="L11" s="411">
        <f t="shared" si="15"/>
        <v>0</v>
      </c>
      <c r="M11" s="409">
        <f t="shared" si="16"/>
        <v>1549963</v>
      </c>
      <c r="N11" s="410">
        <f t="shared" si="17"/>
        <v>-27124</v>
      </c>
      <c r="O11" s="410">
        <f t="shared" si="18"/>
        <v>-3875</v>
      </c>
      <c r="P11" s="410">
        <f t="shared" si="19"/>
        <v>-30999</v>
      </c>
      <c r="Q11" s="409">
        <f t="shared" si="20"/>
        <v>1518964</v>
      </c>
      <c r="R11" s="410">
        <f>VLOOKUP($A11,[1]Summary!$A$125:$S$133,12,FALSE)</f>
        <v>-156413</v>
      </c>
      <c r="S11" s="409">
        <f t="shared" si="21"/>
        <v>1362551</v>
      </c>
      <c r="T11" s="410">
        <f>VLOOKUP($A11,'4_Level 4'!$A$78:$R$214,5,FALSE)</f>
        <v>0</v>
      </c>
      <c r="U11" s="410">
        <f>VLOOKUP($A11,'4_Level 4'!$A$78:$R$214,12,FALSE)</f>
        <v>10000</v>
      </c>
      <c r="V11" s="410">
        <f>VLOOKUP($A11,'4_Level 4'!$A$78:$R$214,17,FALSE)</f>
        <v>23423</v>
      </c>
      <c r="W11" s="412">
        <f t="shared" si="22"/>
        <v>1395974</v>
      </c>
      <c r="X11" s="408"/>
      <c r="Y11" s="408">
        <f t="shared" si="23"/>
        <v>1395974</v>
      </c>
      <c r="Z11" s="409">
        <f t="shared" si="24"/>
        <v>116331</v>
      </c>
      <c r="AA11" s="410">
        <f>VLOOKUP($A11,'4_Level 4'!$A$78:$R$214,10,FALSE)</f>
        <v>0</v>
      </c>
      <c r="AB11" s="410">
        <f>VLOOKUP($A11,'4_Level 4'!$A$78:$R$214,13,FALSE)</f>
        <v>0</v>
      </c>
      <c r="AC11" s="412">
        <f t="shared" si="25"/>
        <v>1395974</v>
      </c>
      <c r="AD11" s="410">
        <f>'Source Data'!$M$23</f>
        <v>6714</v>
      </c>
      <c r="AE11" s="413">
        <f t="shared" si="26"/>
        <v>2665458</v>
      </c>
      <c r="AF11" s="414"/>
      <c r="AG11" s="407">
        <f t="shared" si="27"/>
        <v>0</v>
      </c>
      <c r="AH11" s="414"/>
      <c r="AI11" s="407">
        <f t="shared" si="28"/>
        <v>0</v>
      </c>
      <c r="AJ11" s="411">
        <f t="shared" si="29"/>
        <v>0</v>
      </c>
      <c r="AK11" s="413">
        <f t="shared" si="30"/>
        <v>2665458</v>
      </c>
      <c r="AL11" s="407">
        <f t="shared" si="31"/>
        <v>-46646</v>
      </c>
      <c r="AM11" s="407">
        <f t="shared" si="32"/>
        <v>-6664</v>
      </c>
      <c r="AN11" s="407">
        <f t="shared" si="33"/>
        <v>-53310</v>
      </c>
      <c r="AO11" s="413">
        <f t="shared" si="34"/>
        <v>2612148</v>
      </c>
      <c r="AP11" s="410">
        <f>VLOOKUP($A11,[1]Summary!$A$125:$S$133,19,FALSE)</f>
        <v>-89681</v>
      </c>
      <c r="AQ11" s="413">
        <f t="shared" si="35"/>
        <v>2522467</v>
      </c>
      <c r="AR11" s="408"/>
      <c r="AS11" s="408">
        <f t="shared" si="36"/>
        <v>2522467</v>
      </c>
      <c r="AT11" s="413">
        <f t="shared" si="37"/>
        <v>210206</v>
      </c>
    </row>
    <row r="12" spans="1:46" s="123" customFormat="1" ht="29.45" customHeight="1" x14ac:dyDescent="0.2">
      <c r="A12" s="415" t="s">
        <v>618</v>
      </c>
      <c r="B12" s="416" t="s">
        <v>332</v>
      </c>
      <c r="C12" s="404" t="s">
        <v>408</v>
      </c>
      <c r="D12" s="405">
        <f>VLOOKUP(A12,'8A_2.1.18 RSD Op &amp; 5s'!$A$4:$F$12,6,FALSE)</f>
        <v>394</v>
      </c>
      <c r="E12" s="406">
        <f>'3_Levels 1&amp;2'!$AM$23</f>
        <v>3102.7104917587394</v>
      </c>
      <c r="F12" s="407">
        <f t="shared" si="12"/>
        <v>1222467.9337529433</v>
      </c>
      <c r="G12" s="408">
        <v>801.47762416806802</v>
      </c>
      <c r="H12" s="407">
        <f t="shared" si="13"/>
        <v>315782.1839222188</v>
      </c>
      <c r="I12" s="409">
        <f t="shared" si="14"/>
        <v>1538250</v>
      </c>
      <c r="J12" s="410"/>
      <c r="K12" s="410"/>
      <c r="L12" s="411">
        <f t="shared" si="15"/>
        <v>0</v>
      </c>
      <c r="M12" s="409">
        <f t="shared" si="16"/>
        <v>1538250</v>
      </c>
      <c r="N12" s="410">
        <f t="shared" si="17"/>
        <v>-26919</v>
      </c>
      <c r="O12" s="410">
        <f t="shared" si="18"/>
        <v>-3846</v>
      </c>
      <c r="P12" s="410">
        <f t="shared" si="19"/>
        <v>-30765</v>
      </c>
      <c r="Q12" s="409">
        <f t="shared" si="20"/>
        <v>1507485</v>
      </c>
      <c r="R12" s="410">
        <f>VLOOKUP($A12,[1]Summary!$A$125:$S$133,12,FALSE)</f>
        <v>-12835</v>
      </c>
      <c r="S12" s="409">
        <f t="shared" si="21"/>
        <v>1494650</v>
      </c>
      <c r="T12" s="410">
        <f>VLOOKUP($A12,'4_Level 4'!$A$78:$R$214,5,FALSE)</f>
        <v>0</v>
      </c>
      <c r="U12" s="410">
        <f>VLOOKUP($A12,'4_Level 4'!$A$78:$R$214,12,FALSE)</f>
        <v>0</v>
      </c>
      <c r="V12" s="410">
        <f>VLOOKUP($A12,'4_Level 4'!$A$78:$R$214,17,FALSE)</f>
        <v>1711</v>
      </c>
      <c r="W12" s="412">
        <f t="shared" si="22"/>
        <v>1496361</v>
      </c>
      <c r="X12" s="408"/>
      <c r="Y12" s="408">
        <f t="shared" si="23"/>
        <v>1496361</v>
      </c>
      <c r="Z12" s="409">
        <f t="shared" si="24"/>
        <v>124697</v>
      </c>
      <c r="AA12" s="410">
        <f>VLOOKUP($A12,'4_Level 4'!$A$78:$R$214,10,FALSE)</f>
        <v>0</v>
      </c>
      <c r="AB12" s="410">
        <f>VLOOKUP($A12,'4_Level 4'!$A$78:$R$214,13,FALSE)</f>
        <v>0</v>
      </c>
      <c r="AC12" s="412">
        <f t="shared" si="25"/>
        <v>1496361</v>
      </c>
      <c r="AD12" s="410">
        <f>'Source Data'!$M$23</f>
        <v>6714</v>
      </c>
      <c r="AE12" s="413">
        <f t="shared" si="26"/>
        <v>2645316</v>
      </c>
      <c r="AF12" s="414"/>
      <c r="AG12" s="407">
        <f t="shared" si="27"/>
        <v>0</v>
      </c>
      <c r="AH12" s="414"/>
      <c r="AI12" s="407">
        <f t="shared" si="28"/>
        <v>0</v>
      </c>
      <c r="AJ12" s="411">
        <f t="shared" si="29"/>
        <v>0</v>
      </c>
      <c r="AK12" s="413">
        <f t="shared" si="30"/>
        <v>2645316</v>
      </c>
      <c r="AL12" s="407">
        <f t="shared" si="31"/>
        <v>-46293</v>
      </c>
      <c r="AM12" s="407">
        <f t="shared" si="32"/>
        <v>-6613</v>
      </c>
      <c r="AN12" s="407">
        <f t="shared" si="33"/>
        <v>-52906</v>
      </c>
      <c r="AO12" s="413">
        <f t="shared" si="34"/>
        <v>2592410</v>
      </c>
      <c r="AP12" s="410">
        <f>VLOOKUP($A12,[1]Summary!$A$125:$S$133,19,FALSE)</f>
        <v>0</v>
      </c>
      <c r="AQ12" s="413">
        <f t="shared" si="35"/>
        <v>2592410</v>
      </c>
      <c r="AR12" s="408"/>
      <c r="AS12" s="408">
        <f t="shared" si="36"/>
        <v>2592410</v>
      </c>
      <c r="AT12" s="413">
        <f t="shared" si="37"/>
        <v>216034</v>
      </c>
    </row>
    <row r="13" spans="1:46" s="123" customFormat="1" ht="29.45" customHeight="1" x14ac:dyDescent="0.2">
      <c r="A13" s="415" t="s">
        <v>616</v>
      </c>
      <c r="B13" s="416" t="s">
        <v>302</v>
      </c>
      <c r="C13" s="404" t="s">
        <v>406</v>
      </c>
      <c r="D13" s="405">
        <f>VLOOKUP(A13,'8A_2.1.18 RSD Op &amp; 5s'!$A$4:$F$12,6,FALSE)</f>
        <v>247</v>
      </c>
      <c r="E13" s="406">
        <f>'3_Levels 1&amp;2'!$AM$23</f>
        <v>3102.7104917587394</v>
      </c>
      <c r="F13" s="407">
        <f t="shared" si="12"/>
        <v>766369.49146440858</v>
      </c>
      <c r="G13" s="407">
        <v>801.47762416806802</v>
      </c>
      <c r="H13" s="407">
        <f t="shared" si="13"/>
        <v>197964.97316951281</v>
      </c>
      <c r="I13" s="409">
        <f t="shared" si="14"/>
        <v>964334</v>
      </c>
      <c r="J13" s="410"/>
      <c r="K13" s="410"/>
      <c r="L13" s="411">
        <f t="shared" si="15"/>
        <v>0</v>
      </c>
      <c r="M13" s="409">
        <f t="shared" si="16"/>
        <v>964334</v>
      </c>
      <c r="N13" s="410">
        <f t="shared" si="17"/>
        <v>-16876</v>
      </c>
      <c r="O13" s="410">
        <f t="shared" si="18"/>
        <v>-2411</v>
      </c>
      <c r="P13" s="410">
        <f t="shared" si="19"/>
        <v>-19287</v>
      </c>
      <c r="Q13" s="409">
        <f t="shared" si="20"/>
        <v>945047</v>
      </c>
      <c r="R13" s="410">
        <f>VLOOKUP($A13,[1]Summary!$A$125:$S$133,12,FALSE)</f>
        <v>-7179</v>
      </c>
      <c r="S13" s="409">
        <f t="shared" si="21"/>
        <v>937868</v>
      </c>
      <c r="T13" s="410">
        <f>VLOOKUP($A13,'4_Level 4'!$A$78:$R$214,5,FALSE)</f>
        <v>0</v>
      </c>
      <c r="U13" s="410">
        <f>VLOOKUP($A13,'4_Level 4'!$A$78:$R$214,12,FALSE)</f>
        <v>0</v>
      </c>
      <c r="V13" s="410">
        <f>VLOOKUP($A13,'4_Level 4'!$A$78:$R$214,17,FALSE)</f>
        <v>1652</v>
      </c>
      <c r="W13" s="412">
        <f t="shared" si="22"/>
        <v>939520</v>
      </c>
      <c r="X13" s="408"/>
      <c r="Y13" s="408">
        <f t="shared" si="23"/>
        <v>939520</v>
      </c>
      <c r="Z13" s="409">
        <f t="shared" si="24"/>
        <v>78293</v>
      </c>
      <c r="AA13" s="410">
        <f>VLOOKUP($A13,'4_Level 4'!$A$78:$R$214,10,FALSE)</f>
        <v>0</v>
      </c>
      <c r="AB13" s="410">
        <f>VLOOKUP($A13,'4_Level 4'!$A$78:$R$214,13,FALSE)</f>
        <v>0</v>
      </c>
      <c r="AC13" s="412">
        <f t="shared" si="25"/>
        <v>939520</v>
      </c>
      <c r="AD13" s="410">
        <f>'Source Data'!$M$23</f>
        <v>6714</v>
      </c>
      <c r="AE13" s="413">
        <f t="shared" si="26"/>
        <v>1658358</v>
      </c>
      <c r="AF13" s="414"/>
      <c r="AG13" s="407">
        <f t="shared" si="27"/>
        <v>0</v>
      </c>
      <c r="AH13" s="414"/>
      <c r="AI13" s="407">
        <f t="shared" si="28"/>
        <v>0</v>
      </c>
      <c r="AJ13" s="411">
        <f t="shared" si="29"/>
        <v>0</v>
      </c>
      <c r="AK13" s="413">
        <f t="shared" si="30"/>
        <v>1658358</v>
      </c>
      <c r="AL13" s="407">
        <f t="shared" si="31"/>
        <v>-29021</v>
      </c>
      <c r="AM13" s="407">
        <f t="shared" si="32"/>
        <v>-4146</v>
      </c>
      <c r="AN13" s="407">
        <f t="shared" si="33"/>
        <v>-33167</v>
      </c>
      <c r="AO13" s="413">
        <f t="shared" si="34"/>
        <v>1625191</v>
      </c>
      <c r="AP13" s="410">
        <f>VLOOKUP($A13,[1]Summary!$A$125:$S$133,19,FALSE)</f>
        <v>0</v>
      </c>
      <c r="AQ13" s="413">
        <f t="shared" si="35"/>
        <v>1625191</v>
      </c>
      <c r="AR13" s="408"/>
      <c r="AS13" s="408">
        <f t="shared" si="36"/>
        <v>1625191</v>
      </c>
      <c r="AT13" s="413">
        <f t="shared" si="37"/>
        <v>135433</v>
      </c>
    </row>
    <row r="14" spans="1:46" s="123" customFormat="1" ht="29.45" customHeight="1" x14ac:dyDescent="0.2">
      <c r="A14" s="415" t="s">
        <v>424</v>
      </c>
      <c r="B14" s="416" t="s">
        <v>424</v>
      </c>
      <c r="C14" s="404" t="s">
        <v>350</v>
      </c>
      <c r="D14" s="405">
        <f>VLOOKUP(A14,'8A_2.1.18 RSD Op &amp; 5s'!$A$4:$F$12,6,FALSE)</f>
        <v>393</v>
      </c>
      <c r="E14" s="406">
        <f>'3_Levels 1&amp;2'!$AM$23</f>
        <v>3102.7104917587394</v>
      </c>
      <c r="F14" s="407">
        <f t="shared" si="12"/>
        <v>1219365.2232611845</v>
      </c>
      <c r="G14" s="408">
        <v>801.47762416806802</v>
      </c>
      <c r="H14" s="407">
        <f t="shared" si="13"/>
        <v>314980.7062980507</v>
      </c>
      <c r="I14" s="409">
        <f t="shared" si="14"/>
        <v>1534346</v>
      </c>
      <c r="J14" s="410"/>
      <c r="K14" s="410"/>
      <c r="L14" s="411">
        <f t="shared" si="15"/>
        <v>0</v>
      </c>
      <c r="M14" s="409">
        <f t="shared" si="16"/>
        <v>1534346</v>
      </c>
      <c r="N14" s="410">
        <f t="shared" si="17"/>
        <v>-26851</v>
      </c>
      <c r="O14" s="410">
        <f t="shared" si="18"/>
        <v>-3836</v>
      </c>
      <c r="P14" s="410">
        <f t="shared" si="19"/>
        <v>-30687</v>
      </c>
      <c r="Q14" s="409">
        <f t="shared" si="20"/>
        <v>1503659</v>
      </c>
      <c r="R14" s="410">
        <f>VLOOKUP($A14,[1]Summary!$A$125:$S$133,12,FALSE)</f>
        <v>7595</v>
      </c>
      <c r="S14" s="409">
        <f t="shared" si="21"/>
        <v>1511254</v>
      </c>
      <c r="T14" s="410">
        <f>VLOOKUP($A14,'4_Level 4'!$A$78:$R$214,5,FALSE)</f>
        <v>0</v>
      </c>
      <c r="U14" s="410">
        <f>VLOOKUP($A14,'4_Level 4'!$A$78:$R$214,12,FALSE)</f>
        <v>0</v>
      </c>
      <c r="V14" s="410">
        <f>VLOOKUP($A14,'4_Level 4'!$A$78:$R$214,17,FALSE)</f>
        <v>7257</v>
      </c>
      <c r="W14" s="412">
        <f t="shared" si="22"/>
        <v>1518511</v>
      </c>
      <c r="X14" s="408"/>
      <c r="Y14" s="408">
        <f t="shared" si="23"/>
        <v>1518511</v>
      </c>
      <c r="Z14" s="409">
        <f t="shared" si="24"/>
        <v>126543</v>
      </c>
      <c r="AA14" s="410">
        <f>VLOOKUP($A14,'4_Level 4'!$A$78:$R$214,10,FALSE)</f>
        <v>0</v>
      </c>
      <c r="AB14" s="410">
        <f>VLOOKUP($A14,'4_Level 4'!$A$78:$R$214,13,FALSE)</f>
        <v>0</v>
      </c>
      <c r="AC14" s="412">
        <f t="shared" si="25"/>
        <v>1518511</v>
      </c>
      <c r="AD14" s="410">
        <f>'Source Data'!$M$23</f>
        <v>6714</v>
      </c>
      <c r="AE14" s="413">
        <f t="shared" si="26"/>
        <v>2638602</v>
      </c>
      <c r="AF14" s="414"/>
      <c r="AG14" s="407">
        <f t="shared" si="27"/>
        <v>0</v>
      </c>
      <c r="AH14" s="414"/>
      <c r="AI14" s="407">
        <f t="shared" si="28"/>
        <v>0</v>
      </c>
      <c r="AJ14" s="411">
        <f t="shared" si="29"/>
        <v>0</v>
      </c>
      <c r="AK14" s="413">
        <f t="shared" si="30"/>
        <v>2638602</v>
      </c>
      <c r="AL14" s="407">
        <f t="shared" si="31"/>
        <v>-46176</v>
      </c>
      <c r="AM14" s="407">
        <f t="shared" si="32"/>
        <v>-6597</v>
      </c>
      <c r="AN14" s="407">
        <f t="shared" si="33"/>
        <v>-52773</v>
      </c>
      <c r="AO14" s="413">
        <f t="shared" si="34"/>
        <v>2585829</v>
      </c>
      <c r="AP14" s="410">
        <f>VLOOKUP($A14,[1]Summary!$A$125:$S$133,19,FALSE)</f>
        <v>3190</v>
      </c>
      <c r="AQ14" s="413">
        <f t="shared" si="35"/>
        <v>2589019</v>
      </c>
      <c r="AR14" s="408"/>
      <c r="AS14" s="408">
        <f t="shared" si="36"/>
        <v>2589019</v>
      </c>
      <c r="AT14" s="413">
        <f t="shared" si="37"/>
        <v>215752</v>
      </c>
    </row>
    <row r="15" spans="1:46" s="123" customFormat="1" ht="29.45" customHeight="1" x14ac:dyDescent="0.2">
      <c r="A15" s="415" t="s">
        <v>426</v>
      </c>
      <c r="B15" s="416" t="s">
        <v>426</v>
      </c>
      <c r="C15" s="404" t="s">
        <v>351</v>
      </c>
      <c r="D15" s="405">
        <f>VLOOKUP(A15,'8A_2.1.18 RSD Op &amp; 5s'!$A$4:$F$12,6,FALSE)</f>
        <v>238</v>
      </c>
      <c r="E15" s="406">
        <f>'3_Levels 1&amp;2'!$AM$23</f>
        <v>3102.7104917587394</v>
      </c>
      <c r="F15" s="407">
        <f t="shared" si="12"/>
        <v>738445.09703857999</v>
      </c>
      <c r="G15" s="408">
        <v>801.47762416806802</v>
      </c>
      <c r="H15" s="407">
        <f t="shared" si="13"/>
        <v>190751.67455200019</v>
      </c>
      <c r="I15" s="409">
        <f t="shared" si="14"/>
        <v>929197</v>
      </c>
      <c r="J15" s="410"/>
      <c r="K15" s="410"/>
      <c r="L15" s="411">
        <f t="shared" si="15"/>
        <v>0</v>
      </c>
      <c r="M15" s="409">
        <f t="shared" si="16"/>
        <v>929197</v>
      </c>
      <c r="N15" s="410">
        <f t="shared" si="17"/>
        <v>-16261</v>
      </c>
      <c r="O15" s="410">
        <f t="shared" si="18"/>
        <v>-2323</v>
      </c>
      <c r="P15" s="410">
        <f t="shared" si="19"/>
        <v>-18584</v>
      </c>
      <c r="Q15" s="409">
        <f t="shared" si="20"/>
        <v>910613</v>
      </c>
      <c r="R15" s="410">
        <f>VLOOKUP($A15,[1]Summary!$A$125:$S$133,12,FALSE)</f>
        <v>7950</v>
      </c>
      <c r="S15" s="409">
        <f t="shared" si="21"/>
        <v>918563</v>
      </c>
      <c r="T15" s="410">
        <f>VLOOKUP($A15,'4_Level 4'!$A$78:$R$214,5,FALSE)</f>
        <v>0</v>
      </c>
      <c r="U15" s="410">
        <f>VLOOKUP($A15,'4_Level 4'!$A$78:$R$214,12,FALSE)</f>
        <v>0</v>
      </c>
      <c r="V15" s="410">
        <f>VLOOKUP($A15,'4_Level 4'!$A$78:$R$214,17,FALSE)</f>
        <v>8496</v>
      </c>
      <c r="W15" s="412">
        <f t="shared" si="22"/>
        <v>927059</v>
      </c>
      <c r="X15" s="408"/>
      <c r="Y15" s="408">
        <f t="shared" si="23"/>
        <v>927059</v>
      </c>
      <c r="Z15" s="409">
        <f t="shared" si="24"/>
        <v>77255</v>
      </c>
      <c r="AA15" s="410">
        <f>VLOOKUP($A15,'4_Level 4'!$A$78:$R$214,10,FALSE)</f>
        <v>0</v>
      </c>
      <c r="AB15" s="410">
        <f>VLOOKUP($A15,'4_Level 4'!$A$78:$R$214,13,FALSE)</f>
        <v>0</v>
      </c>
      <c r="AC15" s="412">
        <f t="shared" si="25"/>
        <v>927059</v>
      </c>
      <c r="AD15" s="410">
        <f>'Source Data'!$M$23</f>
        <v>6714</v>
      </c>
      <c r="AE15" s="413">
        <f t="shared" si="26"/>
        <v>1597932</v>
      </c>
      <c r="AF15" s="414"/>
      <c r="AG15" s="407">
        <f t="shared" si="27"/>
        <v>0</v>
      </c>
      <c r="AH15" s="414"/>
      <c r="AI15" s="407">
        <f t="shared" si="28"/>
        <v>0</v>
      </c>
      <c r="AJ15" s="411">
        <f t="shared" si="29"/>
        <v>0</v>
      </c>
      <c r="AK15" s="413">
        <f t="shared" si="30"/>
        <v>1597932</v>
      </c>
      <c r="AL15" s="407">
        <f t="shared" si="31"/>
        <v>-27964</v>
      </c>
      <c r="AM15" s="407">
        <f t="shared" si="32"/>
        <v>-3995</v>
      </c>
      <c r="AN15" s="407">
        <f t="shared" si="33"/>
        <v>-31959</v>
      </c>
      <c r="AO15" s="413">
        <f t="shared" si="34"/>
        <v>1565973</v>
      </c>
      <c r="AP15" s="410">
        <f>VLOOKUP($A15,[1]Summary!$A$125:$S$133,19,FALSE)</f>
        <v>3190</v>
      </c>
      <c r="AQ15" s="413">
        <f t="shared" si="35"/>
        <v>1569163</v>
      </c>
      <c r="AR15" s="408"/>
      <c r="AS15" s="408">
        <f t="shared" si="36"/>
        <v>1569163</v>
      </c>
      <c r="AT15" s="413">
        <f t="shared" si="37"/>
        <v>130764</v>
      </c>
    </row>
    <row r="16" spans="1:46" s="123" customFormat="1" ht="29.45" customHeight="1" x14ac:dyDescent="0.2">
      <c r="A16" s="474" t="s">
        <v>615</v>
      </c>
      <c r="B16" s="474">
        <v>389002</v>
      </c>
      <c r="C16" s="417" t="s">
        <v>405</v>
      </c>
      <c r="D16" s="418">
        <f>VLOOKUP(A16,'8A_2.1.18 RSD Op &amp; 5s'!$A$4:$F$12,6,FALSE)</f>
        <v>433</v>
      </c>
      <c r="E16" s="419">
        <f>'3_Levels 1&amp;2'!$AM$23</f>
        <v>3102.7104917587394</v>
      </c>
      <c r="F16" s="420">
        <f t="shared" si="12"/>
        <v>1343473.6429315342</v>
      </c>
      <c r="G16" s="421">
        <v>801.47762416806802</v>
      </c>
      <c r="H16" s="420">
        <f t="shared" si="13"/>
        <v>347039.81126477342</v>
      </c>
      <c r="I16" s="412">
        <f t="shared" si="14"/>
        <v>1690513</v>
      </c>
      <c r="J16" s="422"/>
      <c r="K16" s="422"/>
      <c r="L16" s="423">
        <f t="shared" si="15"/>
        <v>0</v>
      </c>
      <c r="M16" s="412">
        <f t="shared" si="16"/>
        <v>1690513</v>
      </c>
      <c r="N16" s="422">
        <f t="shared" si="17"/>
        <v>-29584</v>
      </c>
      <c r="O16" s="422">
        <f t="shared" si="18"/>
        <v>-4226</v>
      </c>
      <c r="P16" s="422">
        <f t="shared" si="19"/>
        <v>-33810</v>
      </c>
      <c r="Q16" s="412">
        <f t="shared" si="20"/>
        <v>1656703</v>
      </c>
      <c r="R16" s="422">
        <f>VLOOKUP($A16,[1]Summary!$A$125:$S$133,12,FALSE)</f>
        <v>0</v>
      </c>
      <c r="S16" s="412">
        <f t="shared" si="21"/>
        <v>1656703</v>
      </c>
      <c r="T16" s="422">
        <f>VLOOKUP($A16,'4_Level 4'!$A$78:$R$214,5,FALSE)</f>
        <v>0</v>
      </c>
      <c r="U16" s="422">
        <f>VLOOKUP($A16,'4_Level 4'!$A$78:$R$214,12,FALSE)</f>
        <v>0</v>
      </c>
      <c r="V16" s="422">
        <f>VLOOKUP($A16,'4_Level 4'!$A$78:$R$214,17,FALSE)</f>
        <v>17346</v>
      </c>
      <c r="W16" s="412">
        <f t="shared" si="22"/>
        <v>1674049</v>
      </c>
      <c r="X16" s="421"/>
      <c r="Y16" s="421">
        <f t="shared" si="23"/>
        <v>1674049</v>
      </c>
      <c r="Z16" s="412">
        <f t="shared" si="24"/>
        <v>139504</v>
      </c>
      <c r="AA16" s="422">
        <f>VLOOKUP($A16,'4_Level 4'!$A$78:$R$214,10,FALSE)</f>
        <v>0</v>
      </c>
      <c r="AB16" s="422">
        <f>VLOOKUP($A16,'4_Level 4'!$A$78:$R$214,13,FALSE)</f>
        <v>0</v>
      </c>
      <c r="AC16" s="412">
        <f t="shared" si="25"/>
        <v>1674049</v>
      </c>
      <c r="AD16" s="422">
        <f>'Source Data'!$M$23</f>
        <v>6714</v>
      </c>
      <c r="AE16" s="424">
        <f t="shared" si="26"/>
        <v>2907162</v>
      </c>
      <c r="AF16" s="425"/>
      <c r="AG16" s="420">
        <f t="shared" si="27"/>
        <v>0</v>
      </c>
      <c r="AH16" s="425"/>
      <c r="AI16" s="420">
        <f t="shared" si="28"/>
        <v>0</v>
      </c>
      <c r="AJ16" s="423">
        <f t="shared" si="29"/>
        <v>0</v>
      </c>
      <c r="AK16" s="424">
        <f t="shared" si="30"/>
        <v>2907162</v>
      </c>
      <c r="AL16" s="420">
        <f t="shared" si="31"/>
        <v>-50875</v>
      </c>
      <c r="AM16" s="420">
        <f t="shared" si="32"/>
        <v>-7268</v>
      </c>
      <c r="AN16" s="420">
        <f t="shared" si="33"/>
        <v>-58143</v>
      </c>
      <c r="AO16" s="424">
        <f t="shared" si="34"/>
        <v>2849019</v>
      </c>
      <c r="AP16" s="422">
        <f>VLOOKUP($A16,[1]Summary!$A$125:$S$133,19,FALSE)</f>
        <v>0</v>
      </c>
      <c r="AQ16" s="424">
        <f t="shared" si="35"/>
        <v>2849019</v>
      </c>
      <c r="AR16" s="421"/>
      <c r="AS16" s="421">
        <f t="shared" si="36"/>
        <v>2849019</v>
      </c>
      <c r="AT16" s="424">
        <f t="shared" si="37"/>
        <v>237418</v>
      </c>
    </row>
    <row r="17" spans="1:46" s="123" customFormat="1" ht="29.45" customHeight="1" x14ac:dyDescent="0.2">
      <c r="A17" s="416"/>
      <c r="B17" s="416" t="s">
        <v>425</v>
      </c>
      <c r="C17" s="417" t="s">
        <v>1594</v>
      </c>
      <c r="D17" s="418">
        <f>VLOOKUP(B17,'8A_2.1.18 RSD Op &amp; 5s'!$A$4:$F$12,6,FALSE)</f>
        <v>183</v>
      </c>
      <c r="E17" s="419">
        <f>'3_Levels 1&amp;2'!$AM$23</f>
        <v>3102.7104917587394</v>
      </c>
      <c r="F17" s="420">
        <f t="shared" si="12"/>
        <v>567796.01999184932</v>
      </c>
      <c r="G17" s="421">
        <v>801.47762416806802</v>
      </c>
      <c r="H17" s="420">
        <f t="shared" si="13"/>
        <v>146670.40522275644</v>
      </c>
      <c r="I17" s="412">
        <f t="shared" si="14"/>
        <v>714466</v>
      </c>
      <c r="J17" s="422"/>
      <c r="K17" s="422"/>
      <c r="L17" s="423">
        <f t="shared" si="15"/>
        <v>0</v>
      </c>
      <c r="M17" s="412">
        <f t="shared" si="16"/>
        <v>714466</v>
      </c>
      <c r="N17" s="422"/>
      <c r="O17" s="422"/>
      <c r="P17" s="422"/>
      <c r="Q17" s="412"/>
      <c r="R17" s="422"/>
      <c r="S17" s="412"/>
      <c r="T17" s="422"/>
      <c r="U17" s="422"/>
      <c r="V17" s="422"/>
      <c r="W17" s="412"/>
      <c r="X17" s="421"/>
      <c r="Y17" s="421"/>
      <c r="Z17" s="412"/>
      <c r="AA17" s="422"/>
      <c r="AB17" s="422"/>
      <c r="AC17" s="412"/>
      <c r="AD17" s="422"/>
      <c r="AE17" s="424"/>
      <c r="AF17" s="425"/>
      <c r="AG17" s="420"/>
      <c r="AH17" s="425"/>
      <c r="AI17" s="420"/>
      <c r="AJ17" s="423"/>
      <c r="AK17" s="424"/>
      <c r="AL17" s="420"/>
      <c r="AM17" s="420"/>
      <c r="AN17" s="420"/>
      <c r="AO17" s="424"/>
      <c r="AP17" s="422"/>
      <c r="AQ17" s="424"/>
      <c r="AR17" s="421"/>
      <c r="AS17" s="421"/>
      <c r="AT17" s="424"/>
    </row>
    <row r="18" spans="1:46" s="124" customFormat="1" ht="29.45" customHeight="1" x14ac:dyDescent="0.2">
      <c r="A18" s="426"/>
      <c r="B18" s="475"/>
      <c r="C18" s="427" t="s">
        <v>83</v>
      </c>
      <c r="D18" s="428">
        <f>SUM(D10:D17)</f>
        <v>2381</v>
      </c>
      <c r="E18" s="429"/>
      <c r="F18" s="430">
        <f>SUM(F10:F17)</f>
        <v>7387553.6808775589</v>
      </c>
      <c r="G18" s="430"/>
      <c r="H18" s="430">
        <f t="shared" ref="H18:AC18" si="38">SUM(H10:H17)</f>
        <v>1908318.2231441699</v>
      </c>
      <c r="I18" s="431">
        <f t="shared" si="38"/>
        <v>9295871</v>
      </c>
      <c r="J18" s="432">
        <f t="shared" si="38"/>
        <v>0</v>
      </c>
      <c r="K18" s="432">
        <f t="shared" si="38"/>
        <v>0</v>
      </c>
      <c r="L18" s="433">
        <f t="shared" si="38"/>
        <v>0</v>
      </c>
      <c r="M18" s="431">
        <f t="shared" si="38"/>
        <v>9295871</v>
      </c>
      <c r="N18" s="432">
        <f t="shared" si="38"/>
        <v>-150174</v>
      </c>
      <c r="O18" s="432">
        <f t="shared" si="38"/>
        <v>-21454</v>
      </c>
      <c r="P18" s="432">
        <f t="shared" si="38"/>
        <v>-171628</v>
      </c>
      <c r="Q18" s="431">
        <f t="shared" si="38"/>
        <v>8409777</v>
      </c>
      <c r="R18" s="430">
        <f t="shared" si="38"/>
        <v>-160882</v>
      </c>
      <c r="S18" s="431">
        <f t="shared" si="38"/>
        <v>8248895</v>
      </c>
      <c r="T18" s="430">
        <f t="shared" si="38"/>
        <v>0</v>
      </c>
      <c r="U18" s="430">
        <f>SUM(U10:U17)</f>
        <v>10000</v>
      </c>
      <c r="V18" s="430">
        <f t="shared" si="38"/>
        <v>60770</v>
      </c>
      <c r="W18" s="434">
        <f t="shared" si="38"/>
        <v>8319665</v>
      </c>
      <c r="X18" s="430">
        <f t="shared" si="38"/>
        <v>0</v>
      </c>
      <c r="Y18" s="430">
        <f t="shared" si="38"/>
        <v>8319665</v>
      </c>
      <c r="Z18" s="431">
        <f t="shared" si="38"/>
        <v>693306</v>
      </c>
      <c r="AA18" s="430">
        <f t="shared" si="38"/>
        <v>0</v>
      </c>
      <c r="AB18" s="430">
        <f t="shared" si="38"/>
        <v>0</v>
      </c>
      <c r="AC18" s="434">
        <f t="shared" si="38"/>
        <v>8319665</v>
      </c>
      <c r="AD18" s="430"/>
      <c r="AE18" s="435">
        <f>SUM(AE10:AE17)</f>
        <v>14757372</v>
      </c>
      <c r="AF18" s="436">
        <f t="shared" ref="AF18:AT18" si="39">SUM(AF10:AF17)</f>
        <v>0</v>
      </c>
      <c r="AG18" s="430">
        <f t="shared" si="39"/>
        <v>0</v>
      </c>
      <c r="AH18" s="437">
        <f t="shared" si="39"/>
        <v>0</v>
      </c>
      <c r="AI18" s="430">
        <f t="shared" si="39"/>
        <v>0</v>
      </c>
      <c r="AJ18" s="433">
        <f t="shared" si="39"/>
        <v>0</v>
      </c>
      <c r="AK18" s="435">
        <f t="shared" si="39"/>
        <v>14757372</v>
      </c>
      <c r="AL18" s="430">
        <f t="shared" si="39"/>
        <v>-258255</v>
      </c>
      <c r="AM18" s="430">
        <f t="shared" si="39"/>
        <v>-36894</v>
      </c>
      <c r="AN18" s="430">
        <f t="shared" si="39"/>
        <v>-295149</v>
      </c>
      <c r="AO18" s="435">
        <f t="shared" si="39"/>
        <v>14462223</v>
      </c>
      <c r="AP18" s="430">
        <f t="shared" si="39"/>
        <v>-83301</v>
      </c>
      <c r="AQ18" s="435">
        <f t="shared" si="39"/>
        <v>14378922</v>
      </c>
      <c r="AR18" s="438">
        <f t="shared" si="39"/>
        <v>0</v>
      </c>
      <c r="AS18" s="438">
        <f t="shared" si="39"/>
        <v>14378922</v>
      </c>
      <c r="AT18" s="435">
        <f t="shared" si="39"/>
        <v>1198245</v>
      </c>
    </row>
    <row r="19" spans="1:46" s="123" customFormat="1" ht="15" customHeight="1" x14ac:dyDescent="0.2">
      <c r="A19" s="1251"/>
      <c r="B19" s="1255"/>
      <c r="C19" s="1250"/>
      <c r="D19" s="1252"/>
      <c r="E19" s="1253"/>
      <c r="F19" s="1253"/>
      <c r="G19" s="1253"/>
      <c r="H19" s="1253"/>
      <c r="I19" s="1253"/>
      <c r="J19" s="1253"/>
      <c r="K19" s="1253"/>
      <c r="L19" s="1253"/>
      <c r="M19" s="1253"/>
      <c r="N19" s="1253"/>
      <c r="O19" s="1253"/>
      <c r="P19" s="1253"/>
      <c r="Q19" s="1254"/>
      <c r="R19" s="1060"/>
      <c r="S19" s="1061"/>
      <c r="T19" s="1062"/>
      <c r="U19" s="1060"/>
      <c r="V19" s="1060"/>
      <c r="W19" s="1060"/>
      <c r="X19" s="1060"/>
      <c r="Y19" s="1060"/>
      <c r="Z19" s="1060"/>
      <c r="AA19" s="1060"/>
      <c r="AB19" s="1060"/>
      <c r="AC19" s="1254"/>
      <c r="AD19" s="1062"/>
      <c r="AE19" s="1060"/>
      <c r="AF19" s="1063"/>
      <c r="AG19" s="1060"/>
      <c r="AH19" s="1063"/>
      <c r="AI19" s="1060"/>
      <c r="AJ19" s="1060"/>
      <c r="AK19" s="1060"/>
      <c r="AL19" s="1060"/>
      <c r="AM19" s="1060"/>
      <c r="AN19" s="1254"/>
      <c r="AO19" s="1060"/>
      <c r="AP19" s="1060"/>
      <c r="AQ19" s="1060"/>
      <c r="AR19" s="1060"/>
      <c r="AS19" s="1060"/>
      <c r="AT19" s="1254"/>
    </row>
    <row r="20" spans="1:46" s="124" customFormat="1" ht="30" customHeight="1" x14ac:dyDescent="0.2">
      <c r="A20" s="518"/>
      <c r="B20" s="518"/>
      <c r="C20" s="473" t="s">
        <v>84</v>
      </c>
      <c r="D20" s="519">
        <f>D18+D8</f>
        <v>3232</v>
      </c>
      <c r="E20" s="520"/>
      <c r="F20" s="521">
        <f>F18+F8</f>
        <v>11482846.555988524</v>
      </c>
      <c r="G20" s="521"/>
      <c r="H20" s="521">
        <f t="shared" ref="H20:AC20" si="40">H18+H8</f>
        <v>2542108.9831441697</v>
      </c>
      <c r="I20" s="522">
        <f t="shared" si="40"/>
        <v>14024955</v>
      </c>
      <c r="J20" s="523">
        <f t="shared" si="40"/>
        <v>0</v>
      </c>
      <c r="K20" s="523">
        <f t="shared" si="40"/>
        <v>0</v>
      </c>
      <c r="L20" s="524">
        <f t="shared" si="40"/>
        <v>0</v>
      </c>
      <c r="M20" s="522">
        <f t="shared" si="40"/>
        <v>14024955</v>
      </c>
      <c r="N20" s="523">
        <f t="shared" si="40"/>
        <v>0</v>
      </c>
      <c r="O20" s="523">
        <f t="shared" si="40"/>
        <v>-21454</v>
      </c>
      <c r="P20" s="523">
        <f t="shared" si="40"/>
        <v>-21454</v>
      </c>
      <c r="Q20" s="522">
        <f t="shared" si="40"/>
        <v>13289035</v>
      </c>
      <c r="R20" s="525">
        <f t="shared" si="40"/>
        <v>-591851</v>
      </c>
      <c r="S20" s="522">
        <f t="shared" si="40"/>
        <v>12697184</v>
      </c>
      <c r="T20" s="525">
        <f t="shared" si="40"/>
        <v>0</v>
      </c>
      <c r="U20" s="525">
        <f>U18+U8</f>
        <v>10000</v>
      </c>
      <c r="V20" s="525">
        <f t="shared" si="40"/>
        <v>72806</v>
      </c>
      <c r="W20" s="522">
        <f t="shared" si="40"/>
        <v>12779990</v>
      </c>
      <c r="X20" s="521">
        <f t="shared" si="40"/>
        <v>0</v>
      </c>
      <c r="Y20" s="521">
        <f t="shared" si="40"/>
        <v>12779990</v>
      </c>
      <c r="Z20" s="522">
        <f t="shared" si="40"/>
        <v>1065000</v>
      </c>
      <c r="AA20" s="525">
        <f t="shared" si="40"/>
        <v>0</v>
      </c>
      <c r="AB20" s="525">
        <f t="shared" si="40"/>
        <v>0</v>
      </c>
      <c r="AC20" s="522">
        <f t="shared" si="40"/>
        <v>12779990</v>
      </c>
      <c r="AD20" s="521"/>
      <c r="AE20" s="526">
        <f t="shared" ref="AE20:AT20" si="41">AE18+AE8</f>
        <v>18496666</v>
      </c>
      <c r="AF20" s="527">
        <f t="shared" si="41"/>
        <v>0</v>
      </c>
      <c r="AG20" s="521">
        <f t="shared" si="41"/>
        <v>0</v>
      </c>
      <c r="AH20" s="528">
        <f t="shared" si="41"/>
        <v>0</v>
      </c>
      <c r="AI20" s="521">
        <f t="shared" si="41"/>
        <v>0</v>
      </c>
      <c r="AJ20" s="524">
        <f t="shared" si="41"/>
        <v>0</v>
      </c>
      <c r="AK20" s="526">
        <f t="shared" si="41"/>
        <v>18496666</v>
      </c>
      <c r="AL20" s="521">
        <f t="shared" si="41"/>
        <v>0</v>
      </c>
      <c r="AM20" s="521">
        <f t="shared" si="41"/>
        <v>-36894</v>
      </c>
      <c r="AN20" s="521">
        <f t="shared" si="41"/>
        <v>-36894</v>
      </c>
      <c r="AO20" s="526">
        <f t="shared" si="41"/>
        <v>18459772</v>
      </c>
      <c r="AP20" s="521">
        <f t="shared" si="41"/>
        <v>-83301</v>
      </c>
      <c r="AQ20" s="526">
        <f t="shared" si="41"/>
        <v>18376471</v>
      </c>
      <c r="AR20" s="521">
        <f t="shared" si="41"/>
        <v>0</v>
      </c>
      <c r="AS20" s="521">
        <f t="shared" si="41"/>
        <v>18376471</v>
      </c>
      <c r="AT20" s="526">
        <f t="shared" si="41"/>
        <v>1531374</v>
      </c>
    </row>
    <row r="21" spans="1:46" s="458" customFormat="1" ht="16.149999999999999" hidden="1" customHeight="1" x14ac:dyDescent="0.25">
      <c r="A21" s="446"/>
      <c r="B21" s="446"/>
      <c r="C21" s="447"/>
      <c r="D21" s="448"/>
      <c r="E21" s="449"/>
      <c r="F21" s="450"/>
      <c r="G21" s="450"/>
      <c r="H21" s="450"/>
      <c r="I21" s="451"/>
      <c r="J21" s="452"/>
      <c r="K21" s="452"/>
      <c r="L21" s="453"/>
      <c r="M21" s="451"/>
      <c r="N21" s="452">
        <f>-N20</f>
        <v>0</v>
      </c>
      <c r="O21" s="452">
        <f>-O20</f>
        <v>21454</v>
      </c>
      <c r="P21" s="452"/>
      <c r="Q21" s="451"/>
      <c r="R21" s="454"/>
      <c r="S21" s="451"/>
      <c r="T21" s="454"/>
      <c r="U21" s="454"/>
      <c r="V21" s="454"/>
      <c r="W21" s="451"/>
      <c r="X21" s="450"/>
      <c r="Y21" s="450"/>
      <c r="Z21" s="451"/>
      <c r="AA21" s="454"/>
      <c r="AB21" s="454"/>
      <c r="AC21" s="451"/>
      <c r="AD21" s="450"/>
      <c r="AE21" s="455"/>
      <c r="AF21" s="456"/>
      <c r="AG21" s="450"/>
      <c r="AH21" s="457"/>
      <c r="AI21" s="450"/>
      <c r="AJ21" s="453"/>
      <c r="AK21" s="455"/>
      <c r="AL21" s="452">
        <f>-AL20</f>
        <v>0</v>
      </c>
      <c r="AM21" s="452">
        <f>-AM20</f>
        <v>36894</v>
      </c>
      <c r="AN21" s="452"/>
      <c r="AO21" s="455"/>
      <c r="AP21" s="450"/>
      <c r="AQ21" s="455"/>
      <c r="AR21" s="450"/>
      <c r="AS21" s="450"/>
      <c r="AT21" s="455"/>
    </row>
    <row r="22" spans="1:46" s="458" customFormat="1" ht="16.149999999999999" hidden="1" customHeight="1" x14ac:dyDescent="0.25">
      <c r="A22" s="446"/>
      <c r="B22" s="446"/>
      <c r="C22" s="447"/>
      <c r="D22" s="448"/>
      <c r="E22" s="449"/>
      <c r="F22" s="450"/>
      <c r="G22" s="450"/>
      <c r="H22" s="450"/>
      <c r="I22" s="451"/>
      <c r="J22" s="452"/>
      <c r="K22" s="452"/>
      <c r="L22" s="453"/>
      <c r="M22" s="451"/>
      <c r="N22" s="459">
        <f>-N20</f>
        <v>0</v>
      </c>
      <c r="O22" s="459"/>
      <c r="P22" s="460" t="s">
        <v>433</v>
      </c>
      <c r="Q22" s="451"/>
      <c r="R22" s="454"/>
      <c r="S22" s="451"/>
      <c r="T22" s="454"/>
      <c r="U22" s="454"/>
      <c r="V22" s="454"/>
      <c r="W22" s="451"/>
      <c r="X22" s="450"/>
      <c r="Y22" s="450"/>
      <c r="Z22" s="451"/>
      <c r="AA22" s="454"/>
      <c r="AB22" s="454"/>
      <c r="AC22" s="451"/>
      <c r="AD22" s="450"/>
      <c r="AE22" s="455"/>
      <c r="AF22" s="456"/>
      <c r="AG22" s="450"/>
      <c r="AH22" s="457"/>
      <c r="AI22" s="450"/>
      <c r="AJ22" s="453"/>
      <c r="AK22" s="455"/>
      <c r="AL22" s="459">
        <f>-AL20</f>
        <v>0</v>
      </c>
      <c r="AM22" s="459"/>
      <c r="AN22" s="460" t="s">
        <v>433</v>
      </c>
      <c r="AO22" s="455"/>
      <c r="AP22" s="450"/>
      <c r="AQ22" s="455"/>
      <c r="AR22" s="450"/>
      <c r="AS22" s="450"/>
      <c r="AT22" s="455"/>
    </row>
    <row r="23" spans="1:46" s="458" customFormat="1" ht="16.149999999999999" hidden="1" customHeight="1" x14ac:dyDescent="0.25">
      <c r="A23" s="446"/>
      <c r="B23" s="446"/>
      <c r="C23" s="447"/>
      <c r="D23" s="448"/>
      <c r="E23" s="449"/>
      <c r="F23" s="450"/>
      <c r="G23" s="450"/>
      <c r="H23" s="450"/>
      <c r="I23" s="451"/>
      <c r="J23" s="452"/>
      <c r="K23" s="452"/>
      <c r="L23" s="453"/>
      <c r="M23" s="451"/>
      <c r="N23" s="459">
        <f>N21-N22</f>
        <v>0</v>
      </c>
      <c r="O23" s="459">
        <f>O21-O22</f>
        <v>21454</v>
      </c>
      <c r="P23" s="460" t="s">
        <v>434</v>
      </c>
      <c r="Q23" s="451"/>
      <c r="R23" s="454"/>
      <c r="S23" s="451"/>
      <c r="T23" s="454"/>
      <c r="U23" s="454"/>
      <c r="V23" s="454"/>
      <c r="W23" s="451"/>
      <c r="X23" s="450"/>
      <c r="Y23" s="450"/>
      <c r="Z23" s="451"/>
      <c r="AA23" s="454"/>
      <c r="AB23" s="454"/>
      <c r="AC23" s="451"/>
      <c r="AD23" s="450"/>
      <c r="AE23" s="455"/>
      <c r="AF23" s="456"/>
      <c r="AG23" s="450"/>
      <c r="AH23" s="457"/>
      <c r="AI23" s="450"/>
      <c r="AJ23" s="453"/>
      <c r="AK23" s="455"/>
      <c r="AL23" s="459">
        <f>AL21-AL22</f>
        <v>0</v>
      </c>
      <c r="AM23" s="459">
        <f>AM21-AM22</f>
        <v>36894</v>
      </c>
      <c r="AN23" s="460" t="s">
        <v>432</v>
      </c>
      <c r="AO23" s="455"/>
      <c r="AP23" s="450"/>
      <c r="AQ23" s="455"/>
      <c r="AR23" s="450"/>
      <c r="AS23" s="450"/>
      <c r="AT23" s="455"/>
    </row>
    <row r="24" spans="1:46" s="458" customFormat="1" ht="16.149999999999999" customHeight="1" x14ac:dyDescent="0.25">
      <c r="A24" s="446"/>
      <c r="B24" s="446"/>
      <c r="C24" s="447"/>
      <c r="D24" s="448"/>
      <c r="E24" s="449"/>
      <c r="F24" s="450"/>
      <c r="G24" s="450"/>
      <c r="H24" s="450"/>
      <c r="I24" s="451"/>
      <c r="J24" s="452"/>
      <c r="K24" s="452"/>
      <c r="L24" s="453"/>
      <c r="M24" s="451"/>
      <c r="N24" s="450"/>
      <c r="O24" s="450"/>
      <c r="P24" s="450"/>
      <c r="Q24" s="451"/>
      <c r="R24" s="454"/>
      <c r="S24" s="451"/>
      <c r="T24" s="454"/>
      <c r="U24" s="454"/>
      <c r="V24" s="454"/>
      <c r="W24" s="451"/>
      <c r="X24" s="450"/>
      <c r="Y24" s="450"/>
      <c r="Z24" s="451"/>
      <c r="AA24" s="454"/>
      <c r="AB24" s="454"/>
      <c r="AC24" s="451"/>
      <c r="AD24" s="450"/>
      <c r="AE24" s="455"/>
      <c r="AF24" s="456"/>
      <c r="AG24" s="450"/>
      <c r="AH24" s="457"/>
      <c r="AI24" s="450"/>
      <c r="AJ24" s="453"/>
      <c r="AK24" s="455"/>
      <c r="AL24" s="450"/>
      <c r="AM24" s="450"/>
      <c r="AN24" s="450"/>
      <c r="AO24" s="455"/>
      <c r="AP24" s="450"/>
      <c r="AQ24" s="455"/>
      <c r="AR24" s="450"/>
      <c r="AS24" s="450"/>
      <c r="AT24" s="455"/>
    </row>
    <row r="25" spans="1:46" s="277" customFormat="1" ht="20.45" customHeight="1" x14ac:dyDescent="0.25">
      <c r="A25" s="461"/>
      <c r="B25" s="461"/>
      <c r="C25" s="1457"/>
      <c r="D25" s="1457"/>
      <c r="E25" s="1457"/>
      <c r="F25" s="1457"/>
      <c r="G25" s="1457"/>
      <c r="H25" s="1457"/>
      <c r="I25" s="1457"/>
      <c r="J25" s="464"/>
      <c r="K25" s="464"/>
      <c r="L25" s="464"/>
      <c r="M25" s="464"/>
      <c r="N25" s="464"/>
      <c r="O25" s="464"/>
      <c r="P25" s="464"/>
      <c r="Q25" s="464"/>
      <c r="R25" s="153"/>
      <c r="S25" s="464"/>
      <c r="T25" s="464"/>
      <c r="U25" s="1011"/>
      <c r="V25" s="464"/>
      <c r="W25" s="464"/>
      <c r="X25" s="464"/>
      <c r="Y25" s="464"/>
      <c r="Z25" s="153">
        <v>12</v>
      </c>
      <c r="AA25" s="153"/>
      <c r="AB25" s="153"/>
      <c r="AC25" s="153"/>
      <c r="AD25" s="153"/>
      <c r="AE25" s="153"/>
      <c r="AF25" s="153"/>
      <c r="AG25" s="153"/>
      <c r="AH25" s="153"/>
      <c r="AI25" s="153"/>
      <c r="AJ25" s="153"/>
      <c r="AK25" s="153"/>
      <c r="AL25" s="153"/>
      <c r="AM25" s="153"/>
      <c r="AN25" s="153"/>
      <c r="AO25" s="153"/>
      <c r="AP25" s="153"/>
      <c r="AQ25" s="153"/>
      <c r="AR25" s="153"/>
      <c r="AS25" s="153"/>
      <c r="AT25" s="153">
        <f>Z25</f>
        <v>12</v>
      </c>
    </row>
    <row r="26" spans="1:46" s="277" customFormat="1" ht="16.149999999999999" customHeight="1" x14ac:dyDescent="0.2">
      <c r="A26" s="461"/>
      <c r="B26" s="461"/>
      <c r="F26" s="462"/>
      <c r="G26" s="463"/>
      <c r="H26" s="463"/>
      <c r="I26" s="463"/>
      <c r="J26" s="463"/>
      <c r="K26" s="463"/>
      <c r="L26" s="463"/>
      <c r="M26" s="463"/>
      <c r="N26" s="459"/>
      <c r="O26" s="459"/>
      <c r="P26" s="460"/>
      <c r="Q26" s="463"/>
      <c r="R26" s="463"/>
      <c r="S26" s="463"/>
      <c r="T26" s="463"/>
      <c r="U26" s="463"/>
      <c r="V26" s="463"/>
      <c r="W26" s="463"/>
      <c r="X26" s="463"/>
      <c r="Y26" s="463"/>
      <c r="Z26" s="463"/>
      <c r="AA26" s="463"/>
      <c r="AB26" s="463"/>
      <c r="AC26" s="463"/>
      <c r="AD26" s="463"/>
      <c r="AE26" s="463"/>
      <c r="AF26" s="463"/>
      <c r="AG26" s="463"/>
      <c r="AH26" s="463"/>
      <c r="AI26" s="463"/>
      <c r="AJ26" s="463"/>
      <c r="AK26" s="463"/>
      <c r="AL26" s="459"/>
      <c r="AM26" s="459"/>
      <c r="AN26" s="460"/>
      <c r="AO26" s="463"/>
      <c r="AP26" s="463"/>
      <c r="AQ26" s="463"/>
      <c r="AR26" s="463"/>
      <c r="AS26" s="463"/>
      <c r="AT26" s="463"/>
    </row>
    <row r="28" spans="1:46" ht="19.5" customHeight="1" x14ac:dyDescent="0.2"/>
    <row r="30" spans="1:46" x14ac:dyDescent="0.2">
      <c r="G30" s="112"/>
    </row>
  </sheetData>
  <sortState ref="A10:AT17">
    <sortCondition sortBy="cellColor" ref="A10:A17" dxfId="57"/>
  </sortState>
  <mergeCells count="10">
    <mergeCell ref="AO1:AT1"/>
    <mergeCell ref="C25:I25"/>
    <mergeCell ref="A1:C3"/>
    <mergeCell ref="AF2:AJ2"/>
    <mergeCell ref="J2:L2"/>
    <mergeCell ref="T2:V2"/>
    <mergeCell ref="AA2:AB2"/>
    <mergeCell ref="R1:AC1"/>
    <mergeCell ref="D1:Q1"/>
    <mergeCell ref="AD1:AN1"/>
  </mergeCells>
  <phoneticPr fontId="0" type="noConversion"/>
  <printOptions horizontalCentered="1"/>
  <pageMargins left="0.25" right="0.25" top="1" bottom="0.75" header="0.24" footer="0.31"/>
  <pageSetup paperSize="5" scale="70" firstPageNumber="48" orientation="landscape" r:id="rId1"/>
  <headerFooter alignWithMargins="0">
    <oddHeader xml:space="preserve">&amp;L&amp;"Arial,Bold"&amp;22&amp;K000000FY2018-19 MFP Budget Letter
July 2018&amp;R
</oddHeader>
    <oddFooter>&amp;R&amp;12&amp;P</oddFooter>
  </headerFooter>
  <colBreaks count="3" manualBreakCount="3">
    <brk id="17" max="19" man="1"/>
    <brk id="29" max="1048575" man="1"/>
    <brk id="40" max="19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V45"/>
  <sheetViews>
    <sheetView view="pageBreakPreview" zoomScaleNormal="100" zoomScaleSheetLayoutView="100" workbookViewId="0">
      <pane xSplit="3" ySplit="6" topLeftCell="D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9" style="117" customWidth="1"/>
    <col min="2" max="2" width="8.42578125" style="117" hidden="1" customWidth="1"/>
    <col min="3" max="3" width="35.140625" style="110" customWidth="1"/>
    <col min="4" max="4" width="14.7109375" style="110" customWidth="1"/>
    <col min="5" max="5" width="7.28515625" style="110" customWidth="1"/>
    <col min="6" max="6" width="14.7109375" style="110" customWidth="1"/>
    <col min="7" max="7" width="10.7109375" style="110" customWidth="1"/>
    <col min="8" max="8" width="7.28515625" style="110" customWidth="1"/>
    <col min="9" max="9" width="13.28515625" style="110" customWidth="1"/>
    <col min="10" max="10" width="10.7109375" style="110" customWidth="1"/>
    <col min="11" max="11" width="7.28515625" style="110" customWidth="1"/>
    <col min="12" max="12" width="13.28515625" style="110" customWidth="1"/>
    <col min="13" max="13" width="10.7109375" style="110" customWidth="1"/>
    <col min="14" max="14" width="7.28515625" style="110" customWidth="1"/>
    <col min="15" max="15" width="13.28515625" style="110" customWidth="1"/>
    <col min="16" max="16" width="10.7109375" style="110" customWidth="1"/>
    <col min="17" max="17" width="7.28515625" style="110" customWidth="1"/>
    <col min="18" max="18" width="13.28515625" style="110" customWidth="1"/>
    <col min="19" max="19" width="16.42578125" style="110" customWidth="1"/>
    <col min="20" max="22" width="14.85546875" style="110" customWidth="1"/>
    <col min="23" max="23" width="15.85546875" style="110" customWidth="1"/>
    <col min="24" max="24" width="13.28515625" style="110" customWidth="1"/>
    <col min="25" max="26" width="15.85546875" style="110" customWidth="1"/>
    <col min="27" max="27" width="13.42578125" style="110" customWidth="1"/>
    <col min="28" max="28" width="18.140625" style="110" customWidth="1"/>
    <col min="29" max="31" width="13.28515625" style="110" customWidth="1"/>
    <col min="32" max="32" width="12.28515625" style="110" customWidth="1"/>
    <col min="33" max="33" width="16.42578125" style="110" bestFit="1" customWidth="1"/>
    <col min="34" max="34" width="14.85546875" style="110" bestFit="1" customWidth="1"/>
    <col min="35" max="35" width="15.5703125" style="110" customWidth="1"/>
    <col min="36" max="40" width="14.7109375" style="110" customWidth="1"/>
    <col min="41" max="41" width="16.85546875" style="110" customWidth="1"/>
    <col min="42" max="42" width="13.85546875" style="110" customWidth="1"/>
    <col min="43" max="45" width="16.85546875" style="110" customWidth="1"/>
    <col min="46" max="47" width="16.42578125" style="110" customWidth="1"/>
    <col min="48" max="48" width="16.85546875" style="110" customWidth="1"/>
    <col min="49" max="16384" width="8.85546875" style="110"/>
  </cols>
  <sheetData>
    <row r="1" spans="1:48" ht="21" customHeight="1" x14ac:dyDescent="0.2">
      <c r="A1" s="1473" t="s">
        <v>485</v>
      </c>
      <c r="B1" s="1473"/>
      <c r="C1" s="1474"/>
      <c r="D1" s="1469" t="s">
        <v>315</v>
      </c>
      <c r="E1" s="1470"/>
      <c r="F1" s="1470"/>
      <c r="G1" s="1470"/>
      <c r="H1" s="1470"/>
      <c r="I1" s="1470"/>
      <c r="J1" s="1470"/>
      <c r="K1" s="1470"/>
      <c r="L1" s="1470"/>
      <c r="M1" s="1470"/>
      <c r="N1" s="1470"/>
      <c r="O1" s="1470"/>
      <c r="P1" s="1470"/>
      <c r="Q1" s="1470"/>
      <c r="R1" s="1471"/>
      <c r="S1" s="1469" t="s">
        <v>315</v>
      </c>
      <c r="T1" s="1470"/>
      <c r="U1" s="1470"/>
      <c r="V1" s="1470"/>
      <c r="W1" s="1470"/>
      <c r="X1" s="1470"/>
      <c r="Y1" s="1470"/>
      <c r="Z1" s="1470"/>
      <c r="AA1" s="1470"/>
      <c r="AB1" s="1471"/>
      <c r="AC1" s="1469" t="s">
        <v>315</v>
      </c>
      <c r="AD1" s="1470"/>
      <c r="AE1" s="1470"/>
      <c r="AF1" s="1470"/>
      <c r="AG1" s="1471"/>
      <c r="AH1" s="1465" t="s">
        <v>450</v>
      </c>
      <c r="AI1" s="1466"/>
      <c r="AJ1" s="1466"/>
      <c r="AK1" s="1466"/>
      <c r="AL1" s="1466"/>
      <c r="AM1" s="1466"/>
      <c r="AN1" s="1467"/>
      <c r="AO1" s="1465" t="s">
        <v>450</v>
      </c>
      <c r="AP1" s="1466"/>
      <c r="AQ1" s="1466"/>
      <c r="AR1" s="1466"/>
      <c r="AS1" s="1466"/>
      <c r="AT1" s="1466"/>
      <c r="AU1" s="1466"/>
      <c r="AV1" s="1467"/>
    </row>
    <row r="2" spans="1:48" ht="18.75" customHeight="1" x14ac:dyDescent="0.2">
      <c r="A2" s="1474"/>
      <c r="B2" s="1474"/>
      <c r="C2" s="1474"/>
      <c r="D2" s="1463" t="s">
        <v>1284</v>
      </c>
      <c r="E2" s="1468" t="s">
        <v>731</v>
      </c>
      <c r="F2" s="1468"/>
      <c r="G2" s="1468" t="s">
        <v>1378</v>
      </c>
      <c r="H2" s="1468"/>
      <c r="I2" s="1468"/>
      <c r="J2" s="1468" t="s">
        <v>1375</v>
      </c>
      <c r="K2" s="1468"/>
      <c r="L2" s="1468"/>
      <c r="M2" s="1468" t="s">
        <v>1376</v>
      </c>
      <c r="N2" s="1468"/>
      <c r="O2" s="1468"/>
      <c r="P2" s="1468" t="s">
        <v>1377</v>
      </c>
      <c r="Q2" s="1468"/>
      <c r="R2" s="1468"/>
      <c r="S2" s="1463" t="s">
        <v>501</v>
      </c>
      <c r="T2" s="1389" t="s">
        <v>230</v>
      </c>
      <c r="U2" s="1389"/>
      <c r="V2" s="1389"/>
      <c r="W2" s="1463" t="s">
        <v>502</v>
      </c>
      <c r="X2" s="1463" t="s">
        <v>1425</v>
      </c>
      <c r="Y2" s="1463" t="s">
        <v>503</v>
      </c>
      <c r="Z2" s="1389" t="s">
        <v>1597</v>
      </c>
      <c r="AA2" s="1472" t="s">
        <v>466</v>
      </c>
      <c r="AB2" s="1463" t="s">
        <v>1384</v>
      </c>
      <c r="AC2" s="1463" t="s">
        <v>270</v>
      </c>
      <c r="AD2" s="1463" t="s">
        <v>271</v>
      </c>
      <c r="AE2" s="1463" t="s">
        <v>233</v>
      </c>
      <c r="AF2" s="1472" t="s">
        <v>474</v>
      </c>
      <c r="AG2" s="1463" t="s">
        <v>1385</v>
      </c>
      <c r="AH2" s="1464" t="s">
        <v>1423</v>
      </c>
      <c r="AI2" s="1464" t="s">
        <v>328</v>
      </c>
      <c r="AJ2" s="1459" t="s">
        <v>230</v>
      </c>
      <c r="AK2" s="1459"/>
      <c r="AL2" s="1459"/>
      <c r="AM2" s="1459"/>
      <c r="AN2" s="1459"/>
      <c r="AO2" s="1464" t="s">
        <v>480</v>
      </c>
      <c r="AP2" s="1464" t="s">
        <v>1426</v>
      </c>
      <c r="AQ2" s="1464" t="s">
        <v>481</v>
      </c>
      <c r="AR2" s="1389" t="s">
        <v>1597</v>
      </c>
      <c r="AS2" s="1464" t="s">
        <v>482</v>
      </c>
      <c r="AT2" s="1464" t="s">
        <v>294</v>
      </c>
      <c r="AU2" s="1464" t="s">
        <v>271</v>
      </c>
      <c r="AV2" s="1464" t="s">
        <v>324</v>
      </c>
    </row>
    <row r="3" spans="1:48" ht="96" customHeight="1" x14ac:dyDescent="0.2">
      <c r="A3" s="1474"/>
      <c r="B3" s="1474"/>
      <c r="C3" s="1474"/>
      <c r="D3" s="1463"/>
      <c r="E3" s="1154" t="s">
        <v>454</v>
      </c>
      <c r="F3" s="1154" t="s">
        <v>735</v>
      </c>
      <c r="G3" s="1154" t="s">
        <v>1283</v>
      </c>
      <c r="H3" s="1154" t="s">
        <v>454</v>
      </c>
      <c r="I3" s="1154" t="s">
        <v>325</v>
      </c>
      <c r="J3" s="1154" t="s">
        <v>1282</v>
      </c>
      <c r="K3" s="1154" t="s">
        <v>454</v>
      </c>
      <c r="L3" s="1154" t="s">
        <v>325</v>
      </c>
      <c r="M3" s="1154" t="s">
        <v>1281</v>
      </c>
      <c r="N3" s="1154" t="s">
        <v>472</v>
      </c>
      <c r="O3" s="1154" t="s">
        <v>325</v>
      </c>
      <c r="P3" s="1154" t="s">
        <v>1281</v>
      </c>
      <c r="Q3" s="1154" t="s">
        <v>472</v>
      </c>
      <c r="R3" s="1154" t="s">
        <v>325</v>
      </c>
      <c r="S3" s="1463"/>
      <c r="T3" s="1012" t="s">
        <v>1279</v>
      </c>
      <c r="U3" s="1012" t="s">
        <v>1280</v>
      </c>
      <c r="V3" s="1012" t="s">
        <v>232</v>
      </c>
      <c r="W3" s="1463"/>
      <c r="X3" s="1463"/>
      <c r="Y3" s="1463"/>
      <c r="Z3" s="1389"/>
      <c r="AA3" s="1472"/>
      <c r="AB3" s="1463"/>
      <c r="AC3" s="1463"/>
      <c r="AD3" s="1463"/>
      <c r="AE3" s="1463"/>
      <c r="AF3" s="1472"/>
      <c r="AG3" s="1463"/>
      <c r="AH3" s="1464"/>
      <c r="AI3" s="1464"/>
      <c r="AJ3" s="1012" t="s">
        <v>1289</v>
      </c>
      <c r="AK3" s="1012" t="s">
        <v>1290</v>
      </c>
      <c r="AL3" s="1012" t="s">
        <v>1288</v>
      </c>
      <c r="AM3" s="1012" t="s">
        <v>1293</v>
      </c>
      <c r="AN3" s="1012" t="s">
        <v>232</v>
      </c>
      <c r="AO3" s="1464"/>
      <c r="AP3" s="1464"/>
      <c r="AQ3" s="1464"/>
      <c r="AR3" s="1389"/>
      <c r="AS3" s="1464"/>
      <c r="AT3" s="1464"/>
      <c r="AU3" s="1464"/>
      <c r="AV3" s="1464"/>
    </row>
    <row r="4" spans="1:48" ht="14.25" customHeight="1" x14ac:dyDescent="0.2">
      <c r="A4" s="1160"/>
      <c r="B4" s="1161"/>
      <c r="C4" s="1158"/>
      <c r="D4" s="1155">
        <v>1</v>
      </c>
      <c r="E4" s="1155">
        <f t="shared" ref="E4:Z4" si="0">D4+1</f>
        <v>2</v>
      </c>
      <c r="F4" s="1155">
        <f t="shared" si="0"/>
        <v>3</v>
      </c>
      <c r="G4" s="1155">
        <f t="shared" si="0"/>
        <v>4</v>
      </c>
      <c r="H4" s="1155">
        <f t="shared" si="0"/>
        <v>5</v>
      </c>
      <c r="I4" s="1155">
        <f t="shared" si="0"/>
        <v>6</v>
      </c>
      <c r="J4" s="1155">
        <f t="shared" si="0"/>
        <v>7</v>
      </c>
      <c r="K4" s="1155">
        <f t="shared" si="0"/>
        <v>8</v>
      </c>
      <c r="L4" s="1155">
        <f t="shared" si="0"/>
        <v>9</v>
      </c>
      <c r="M4" s="1155">
        <f t="shared" si="0"/>
        <v>10</v>
      </c>
      <c r="N4" s="1155">
        <f t="shared" si="0"/>
        <v>11</v>
      </c>
      <c r="O4" s="1155">
        <f t="shared" si="0"/>
        <v>12</v>
      </c>
      <c r="P4" s="1155">
        <f t="shared" si="0"/>
        <v>13</v>
      </c>
      <c r="Q4" s="1155">
        <f t="shared" si="0"/>
        <v>14</v>
      </c>
      <c r="R4" s="1155">
        <f t="shared" si="0"/>
        <v>15</v>
      </c>
      <c r="S4" s="1155">
        <f t="shared" si="0"/>
        <v>16</v>
      </c>
      <c r="T4" s="1155">
        <f t="shared" si="0"/>
        <v>17</v>
      </c>
      <c r="U4" s="1155">
        <f t="shared" si="0"/>
        <v>18</v>
      </c>
      <c r="V4" s="1155">
        <f t="shared" si="0"/>
        <v>19</v>
      </c>
      <c r="W4" s="1155">
        <f t="shared" si="0"/>
        <v>20</v>
      </c>
      <c r="X4" s="1155">
        <f t="shared" si="0"/>
        <v>21</v>
      </c>
      <c r="Y4" s="1155">
        <f t="shared" si="0"/>
        <v>22</v>
      </c>
      <c r="Z4" s="1155">
        <f t="shared" si="0"/>
        <v>23</v>
      </c>
      <c r="AA4" s="1155" t="s">
        <v>1123</v>
      </c>
      <c r="AB4" s="1155">
        <v>24</v>
      </c>
      <c r="AC4" s="1155">
        <f t="shared" ref="AC4:AE4" si="1">AB4+1</f>
        <v>25</v>
      </c>
      <c r="AD4" s="1155">
        <f t="shared" si="1"/>
        <v>26</v>
      </c>
      <c r="AE4" s="1155">
        <f t="shared" si="1"/>
        <v>27</v>
      </c>
      <c r="AF4" s="1155" t="s">
        <v>1124</v>
      </c>
      <c r="AG4" s="1155">
        <v>28</v>
      </c>
      <c r="AH4" s="1155">
        <f t="shared" ref="AH4:AV4" si="2">AG4+1</f>
        <v>29</v>
      </c>
      <c r="AI4" s="1155">
        <f t="shared" si="2"/>
        <v>30</v>
      </c>
      <c r="AJ4" s="1155">
        <f t="shared" si="2"/>
        <v>31</v>
      </c>
      <c r="AK4" s="1155">
        <f t="shared" si="2"/>
        <v>32</v>
      </c>
      <c r="AL4" s="1155">
        <f t="shared" si="2"/>
        <v>33</v>
      </c>
      <c r="AM4" s="1155">
        <f t="shared" si="2"/>
        <v>34</v>
      </c>
      <c r="AN4" s="1155">
        <f t="shared" si="2"/>
        <v>35</v>
      </c>
      <c r="AO4" s="1155">
        <f t="shared" si="2"/>
        <v>36</v>
      </c>
      <c r="AP4" s="1155">
        <f t="shared" si="2"/>
        <v>37</v>
      </c>
      <c r="AQ4" s="1155">
        <f t="shared" si="2"/>
        <v>38</v>
      </c>
      <c r="AR4" s="1155">
        <f t="shared" si="2"/>
        <v>39</v>
      </c>
      <c r="AS4" s="1155">
        <f t="shared" si="2"/>
        <v>40</v>
      </c>
      <c r="AT4" s="1155">
        <f t="shared" si="2"/>
        <v>41</v>
      </c>
      <c r="AU4" s="1155">
        <f t="shared" si="2"/>
        <v>42</v>
      </c>
      <c r="AV4" s="1155">
        <f t="shared" si="2"/>
        <v>43</v>
      </c>
    </row>
    <row r="5" spans="1:48" s="787" customFormat="1" ht="35.25" customHeight="1" x14ac:dyDescent="0.2">
      <c r="A5" s="1162"/>
      <c r="B5" s="1163"/>
      <c r="C5" s="1174"/>
      <c r="D5" s="1156" t="s">
        <v>1061</v>
      </c>
      <c r="E5" s="940" t="s">
        <v>1129</v>
      </c>
      <c r="F5" s="940" t="s">
        <v>1063</v>
      </c>
      <c r="G5" s="1156" t="s">
        <v>1374</v>
      </c>
      <c r="H5" s="1156" t="s">
        <v>1074</v>
      </c>
      <c r="I5" s="1156" t="s">
        <v>1130</v>
      </c>
      <c r="J5" s="1156" t="s">
        <v>1373</v>
      </c>
      <c r="K5" s="1156" t="s">
        <v>1076</v>
      </c>
      <c r="L5" s="1156" t="s">
        <v>1131</v>
      </c>
      <c r="M5" s="1156" t="s">
        <v>1371</v>
      </c>
      <c r="N5" s="1156" t="s">
        <v>1078</v>
      </c>
      <c r="O5" s="1156" t="s">
        <v>1132</v>
      </c>
      <c r="P5" s="1156" t="s">
        <v>1372</v>
      </c>
      <c r="Q5" s="1156" t="s">
        <v>1080</v>
      </c>
      <c r="R5" s="1156" t="s">
        <v>1133</v>
      </c>
      <c r="S5" s="1156" t="s">
        <v>1424</v>
      </c>
      <c r="T5" s="1156" t="s">
        <v>1363</v>
      </c>
      <c r="U5" s="1156" t="s">
        <v>1364</v>
      </c>
      <c r="V5" s="1156" t="s">
        <v>1135</v>
      </c>
      <c r="W5" s="1156" t="s">
        <v>1136</v>
      </c>
      <c r="X5" s="1156" t="s">
        <v>1137</v>
      </c>
      <c r="Y5" s="1156" t="s">
        <v>1138</v>
      </c>
      <c r="Z5" s="1156" t="s">
        <v>1069</v>
      </c>
      <c r="AA5" s="1156" t="s">
        <v>1369</v>
      </c>
      <c r="AB5" s="1156" t="s">
        <v>1418</v>
      </c>
      <c r="AC5" s="1156" t="s">
        <v>1419</v>
      </c>
      <c r="AD5" s="1156" t="s">
        <v>1141</v>
      </c>
      <c r="AE5" s="1156" t="s">
        <v>1420</v>
      </c>
      <c r="AF5" s="1156" t="s">
        <v>1368</v>
      </c>
      <c r="AG5" s="1156" t="s">
        <v>1421</v>
      </c>
      <c r="AH5" s="1156" t="s">
        <v>1102</v>
      </c>
      <c r="AI5" s="1156" t="s">
        <v>1144</v>
      </c>
      <c r="AJ5" s="1156" t="s">
        <v>1363</v>
      </c>
      <c r="AK5" s="1156" t="s">
        <v>1145</v>
      </c>
      <c r="AL5" s="1156" t="s">
        <v>1364</v>
      </c>
      <c r="AM5" s="1156" t="s">
        <v>1146</v>
      </c>
      <c r="AN5" s="1156" t="s">
        <v>1147</v>
      </c>
      <c r="AO5" s="1156" t="s">
        <v>1148</v>
      </c>
      <c r="AP5" s="1156" t="s">
        <v>1149</v>
      </c>
      <c r="AQ5" s="1156" t="s">
        <v>1150</v>
      </c>
      <c r="AR5" s="1156" t="s">
        <v>1069</v>
      </c>
      <c r="AS5" s="1156" t="s">
        <v>1120</v>
      </c>
      <c r="AT5" s="1156" t="s">
        <v>1414</v>
      </c>
      <c r="AU5" s="1156" t="s">
        <v>1122</v>
      </c>
      <c r="AV5" s="1156" t="s">
        <v>1422</v>
      </c>
    </row>
    <row r="6" spans="1:48" s="787" customFormat="1" ht="11.25" hidden="1" x14ac:dyDescent="0.2">
      <c r="A6" s="1157"/>
      <c r="B6" s="1157"/>
      <c r="C6" s="1159"/>
      <c r="D6" s="1128" t="s">
        <v>816</v>
      </c>
      <c r="E6" s="1128"/>
      <c r="F6" s="1128" t="s">
        <v>816</v>
      </c>
      <c r="G6" s="1128" t="s">
        <v>816</v>
      </c>
      <c r="H6" s="1128"/>
      <c r="I6" s="1128" t="s">
        <v>816</v>
      </c>
      <c r="J6" s="1128" t="s">
        <v>816</v>
      </c>
      <c r="K6" s="1128"/>
      <c r="L6" s="1128" t="s">
        <v>816</v>
      </c>
      <c r="M6" s="1128" t="s">
        <v>816</v>
      </c>
      <c r="N6" s="1128"/>
      <c r="O6" s="1128" t="s">
        <v>816</v>
      </c>
      <c r="P6" s="1128" t="s">
        <v>816</v>
      </c>
      <c r="Q6" s="1128"/>
      <c r="R6" s="1128" t="s">
        <v>816</v>
      </c>
      <c r="S6" s="1128" t="s">
        <v>816</v>
      </c>
      <c r="T6" s="1128" t="s">
        <v>816</v>
      </c>
      <c r="U6" s="1128" t="s">
        <v>816</v>
      </c>
      <c r="V6" s="1128" t="s">
        <v>816</v>
      </c>
      <c r="W6" s="1128" t="s">
        <v>816</v>
      </c>
      <c r="X6" s="1128" t="s">
        <v>816</v>
      </c>
      <c r="Y6" s="1128" t="s">
        <v>816</v>
      </c>
      <c r="Z6" s="1128" t="s">
        <v>816</v>
      </c>
      <c r="AA6" s="1128" t="s">
        <v>816</v>
      </c>
      <c r="AB6" s="1128" t="s">
        <v>816</v>
      </c>
      <c r="AC6" s="1128" t="s">
        <v>816</v>
      </c>
      <c r="AD6" s="1128" t="s">
        <v>816</v>
      </c>
      <c r="AE6" s="1128" t="s">
        <v>816</v>
      </c>
      <c r="AF6" s="1128" t="s">
        <v>816</v>
      </c>
      <c r="AG6" s="1128" t="s">
        <v>816</v>
      </c>
      <c r="AH6" s="1128"/>
      <c r="AI6" s="1128" t="s">
        <v>816</v>
      </c>
      <c r="AJ6" s="1128" t="s">
        <v>816</v>
      </c>
      <c r="AK6" s="1128" t="s">
        <v>816</v>
      </c>
      <c r="AL6" s="1128" t="s">
        <v>816</v>
      </c>
      <c r="AM6" s="1128" t="s">
        <v>816</v>
      </c>
      <c r="AN6" s="1128" t="s">
        <v>816</v>
      </c>
      <c r="AO6" s="1128" t="s">
        <v>816</v>
      </c>
      <c r="AP6" s="1128" t="s">
        <v>816</v>
      </c>
      <c r="AQ6" s="1128" t="s">
        <v>816</v>
      </c>
      <c r="AR6" s="1128" t="s">
        <v>816</v>
      </c>
      <c r="AS6" s="1128" t="s">
        <v>816</v>
      </c>
      <c r="AT6" s="1128" t="s">
        <v>816</v>
      </c>
      <c r="AU6" s="1128" t="s">
        <v>816</v>
      </c>
      <c r="AV6" s="1128" t="s">
        <v>816</v>
      </c>
    </row>
    <row r="7" spans="1:48" ht="16.5" customHeight="1" x14ac:dyDescent="0.2">
      <c r="A7" s="1167">
        <v>341001</v>
      </c>
      <c r="B7" s="1168">
        <v>341001</v>
      </c>
      <c r="C7" s="1169" t="s">
        <v>256</v>
      </c>
      <c r="D7" s="1164">
        <f>'5C1B_DArbonne'!C84</f>
        <v>955</v>
      </c>
      <c r="E7" s="309"/>
      <c r="F7" s="310">
        <f>'5C1B_DArbonne'!E84</f>
        <v>4729242.1891095461</v>
      </c>
      <c r="G7" s="311">
        <f>'5C1B_DArbonne'!F84</f>
        <v>557</v>
      </c>
      <c r="H7" s="309"/>
      <c r="I7" s="310">
        <f>'5C1B_DArbonne'!H84</f>
        <v>368503.98940714775</v>
      </c>
      <c r="J7" s="311">
        <f>'5C1B_DArbonne'!I84</f>
        <v>460</v>
      </c>
      <c r="K7" s="309"/>
      <c r="L7" s="310">
        <f>'5C1B_DArbonne'!K84</f>
        <v>82921.130132972467</v>
      </c>
      <c r="M7" s="311">
        <f>'5C1B_DArbonne'!L84</f>
        <v>66</v>
      </c>
      <c r="N7" s="309"/>
      <c r="O7" s="310">
        <f>'5C1B_DArbonne'!N84</f>
        <v>295469.76868016261</v>
      </c>
      <c r="P7" s="311">
        <f>'5C1B_DArbonne'!O84</f>
        <v>8</v>
      </c>
      <c r="Q7" s="309"/>
      <c r="R7" s="310">
        <f>'5C1B_DArbonne'!Q84</f>
        <v>14134.403961209597</v>
      </c>
      <c r="S7" s="312">
        <f>'5C1B_DArbonne'!R84</f>
        <v>5490272</v>
      </c>
      <c r="T7" s="309">
        <f>'5C1B_DArbonne'!S84</f>
        <v>0</v>
      </c>
      <c r="U7" s="309">
        <f>'5C1B_DArbonne'!T84</f>
        <v>0</v>
      </c>
      <c r="V7" s="313">
        <f>'5C1B_DArbonne'!U84</f>
        <v>0</v>
      </c>
      <c r="W7" s="312">
        <f>'5C1B_DArbonne'!V84</f>
        <v>5490272</v>
      </c>
      <c r="X7" s="310">
        <f>'5C1B_DArbonne'!W84</f>
        <v>-13727</v>
      </c>
      <c r="Y7" s="312">
        <f>'5C1B_DArbonne'!X84</f>
        <v>5476545</v>
      </c>
      <c r="Z7" s="309">
        <f>'5C1B_DArbonne'!Y84</f>
        <v>0</v>
      </c>
      <c r="AA7" s="324">
        <f>('5C1B_DArbonne'!Z78+'5C1B_DArbonne'!Z80+'5C1B_DArbonne'!Z82)</f>
        <v>35079</v>
      </c>
      <c r="AB7" s="312">
        <f>'5C1B_DArbonne'!Z84</f>
        <v>5511624</v>
      </c>
      <c r="AC7" s="309">
        <f>'5C1B_DArbonne'!AA84</f>
        <v>0</v>
      </c>
      <c r="AD7" s="309">
        <f>'5C1B_DArbonne'!AB84</f>
        <v>5511624</v>
      </c>
      <c r="AE7" s="312">
        <f>'5C1B_DArbonne'!AC84</f>
        <v>459302</v>
      </c>
      <c r="AF7" s="324">
        <f>('5C1B_DArbonne'!AD79+'5C1B_DArbonne'!AD81)</f>
        <v>0</v>
      </c>
      <c r="AG7" s="314">
        <f>'5C1B_DArbonne'!AD84</f>
        <v>5511624</v>
      </c>
      <c r="AH7" s="315"/>
      <c r="AI7" s="316">
        <f>'5C1B_DArbonne'!AF84</f>
        <v>4075425</v>
      </c>
      <c r="AJ7" s="308">
        <f>'5C1B_DArbonne'!AG84</f>
        <v>0</v>
      </c>
      <c r="AK7" s="315">
        <f>'5C1B_DArbonne'!AH84</f>
        <v>0</v>
      </c>
      <c r="AL7" s="308">
        <f>'5C1B_DArbonne'!AI84</f>
        <v>0</v>
      </c>
      <c r="AM7" s="317">
        <f>'5C1B_DArbonne'!AJ84</f>
        <v>0</v>
      </c>
      <c r="AN7" s="318">
        <f>'5C1B_DArbonne'!AK84</f>
        <v>0</v>
      </c>
      <c r="AO7" s="316">
        <f>'5C1B_DArbonne'!AL84</f>
        <v>4075425</v>
      </c>
      <c r="AP7" s="319">
        <f>'5C1B_DArbonne'!AM84</f>
        <v>-10189</v>
      </c>
      <c r="AQ7" s="316">
        <f>'5C1B_DArbonne'!AN84</f>
        <v>4065236</v>
      </c>
      <c r="AR7" s="317">
        <f>'5C1B_DArbonne'!AO84</f>
        <v>0</v>
      </c>
      <c r="AS7" s="316">
        <f>'5C1B_DArbonne'!AP84</f>
        <v>4065236</v>
      </c>
      <c r="AT7" s="317">
        <f>'5C1B_DArbonne'!AQ84</f>
        <v>0</v>
      </c>
      <c r="AU7" s="317">
        <f>'5C1B_DArbonne'!AR84</f>
        <v>4065236</v>
      </c>
      <c r="AV7" s="316">
        <f>'5C1B_DArbonne'!AS84</f>
        <v>338769</v>
      </c>
    </row>
    <row r="8" spans="1:48" ht="16.5" customHeight="1" x14ac:dyDescent="0.2">
      <c r="A8" s="321">
        <v>343001</v>
      </c>
      <c r="B8" s="477">
        <v>343001</v>
      </c>
      <c r="C8" s="1170" t="s">
        <v>398</v>
      </c>
      <c r="D8" s="1165">
        <f>'5C1A_Madison'!C84</f>
        <v>569</v>
      </c>
      <c r="E8" s="327"/>
      <c r="F8" s="328">
        <f>'5C1A_Madison'!E84</f>
        <v>1857882.731323774</v>
      </c>
      <c r="G8" s="329">
        <f>'5C1A_Madison'!F84</f>
        <v>441</v>
      </c>
      <c r="H8" s="327"/>
      <c r="I8" s="328">
        <f>'5C1A_Madison'!H84</f>
        <v>181806.74739537822</v>
      </c>
      <c r="J8" s="329">
        <f>'5C1A_Madison'!I84</f>
        <v>747.5</v>
      </c>
      <c r="K8" s="327"/>
      <c r="L8" s="328">
        <f>'5C1A_Madison'!K84</f>
        <v>84676.328039504675</v>
      </c>
      <c r="M8" s="329">
        <f>'5C1A_Madison'!L84</f>
        <v>32</v>
      </c>
      <c r="N8" s="327"/>
      <c r="O8" s="328">
        <f>'5C1A_Madison'!N84</f>
        <v>90387.56675552862</v>
      </c>
      <c r="P8" s="329">
        <f>'5C1A_Madison'!O84</f>
        <v>0</v>
      </c>
      <c r="Q8" s="327"/>
      <c r="R8" s="328">
        <f>'5C1A_Madison'!Q84</f>
        <v>0</v>
      </c>
      <c r="S8" s="330">
        <f>'5C1A_Madison'!R84</f>
        <v>2214754</v>
      </c>
      <c r="T8" s="327">
        <f>'5C1A_Madison'!S84</f>
        <v>0</v>
      </c>
      <c r="U8" s="327">
        <f>'5C1A_Madison'!T84</f>
        <v>0</v>
      </c>
      <c r="V8" s="331">
        <f>'5C1A_Madison'!U84</f>
        <v>0</v>
      </c>
      <c r="W8" s="330">
        <f>'5C1A_Madison'!V84</f>
        <v>2214754</v>
      </c>
      <c r="X8" s="328">
        <f>'5C1A_Madison'!W84</f>
        <v>-5536</v>
      </c>
      <c r="Y8" s="330">
        <f>'5C1A_Madison'!X84</f>
        <v>2209218</v>
      </c>
      <c r="Z8" s="327">
        <f>'5C1A_Madison'!Y84</f>
        <v>-44434</v>
      </c>
      <c r="AA8" s="332">
        <f>('5C1A_Madison'!Z78+'5C1A_Madison'!Z80+'5C1A_Madison'!Z82)</f>
        <v>48744</v>
      </c>
      <c r="AB8" s="330">
        <f>'5C1A_Madison'!Z84</f>
        <v>2213528</v>
      </c>
      <c r="AC8" s="327">
        <f>'5C1A_Madison'!AA84</f>
        <v>0</v>
      </c>
      <c r="AD8" s="327">
        <f>'5C1A_Madison'!AB84</f>
        <v>2213528</v>
      </c>
      <c r="AE8" s="330">
        <f>'5C1A_Madison'!AC84</f>
        <v>184461</v>
      </c>
      <c r="AF8" s="332">
        <f>('5C1A_Madison'!AD79+'5C1A_Madison'!AD81)</f>
        <v>0</v>
      </c>
      <c r="AG8" s="333">
        <f>'5C1A_Madison'!AD84</f>
        <v>2213528</v>
      </c>
      <c r="AH8" s="334"/>
      <c r="AI8" s="335">
        <f>'5C1A_Madison'!AF84</f>
        <v>4291252</v>
      </c>
      <c r="AJ8" s="326">
        <f>'5C1A_Madison'!AG84</f>
        <v>0</v>
      </c>
      <c r="AK8" s="334">
        <f>'5C1A_Madison'!AH84</f>
        <v>0</v>
      </c>
      <c r="AL8" s="326">
        <f>'5C1A_Madison'!AI84</f>
        <v>0</v>
      </c>
      <c r="AM8" s="336">
        <f>'5C1A_Madison'!AJ84</f>
        <v>0</v>
      </c>
      <c r="AN8" s="337">
        <f>'5C1A_Madison'!AK84</f>
        <v>0</v>
      </c>
      <c r="AO8" s="335">
        <f>'5C1A_Madison'!AL84</f>
        <v>4291252</v>
      </c>
      <c r="AP8" s="338">
        <f>'5C1A_Madison'!AM84</f>
        <v>-10728</v>
      </c>
      <c r="AQ8" s="335">
        <f>'5C1A_Madison'!AN84</f>
        <v>4280524</v>
      </c>
      <c r="AR8" s="336">
        <f>'5C1A_Madison'!AO84</f>
        <v>-15028</v>
      </c>
      <c r="AS8" s="335">
        <f>'5C1A_Madison'!AP84</f>
        <v>4265496</v>
      </c>
      <c r="AT8" s="336">
        <f>'5C1A_Madison'!AQ84</f>
        <v>0</v>
      </c>
      <c r="AU8" s="336">
        <f>'5C1A_Madison'!AR84</f>
        <v>4265496</v>
      </c>
      <c r="AV8" s="335">
        <f>'5C1A_Madison'!AS84</f>
        <v>355458</v>
      </c>
    </row>
    <row r="9" spans="1:48" ht="16.5" customHeight="1" x14ac:dyDescent="0.2">
      <c r="A9" s="321">
        <v>344001</v>
      </c>
      <c r="B9" s="477">
        <v>344001</v>
      </c>
      <c r="C9" s="1170" t="s">
        <v>257</v>
      </c>
      <c r="D9" s="1165">
        <f>'5C1C_Intl High'!C84</f>
        <v>565</v>
      </c>
      <c r="E9" s="327"/>
      <c r="F9" s="328">
        <f>'5C1C_Intl High'!E84</f>
        <v>1947922.1922995772</v>
      </c>
      <c r="G9" s="329">
        <f>'5C1C_Intl High'!F84</f>
        <v>424</v>
      </c>
      <c r="H9" s="327"/>
      <c r="I9" s="328">
        <f>'5C1C_Intl High'!H84</f>
        <v>196606.84598497904</v>
      </c>
      <c r="J9" s="329">
        <f>'5C1C_Intl High'!I84</f>
        <v>0</v>
      </c>
      <c r="K9" s="327"/>
      <c r="L9" s="328">
        <f>'5C1C_Intl High'!K84</f>
        <v>0</v>
      </c>
      <c r="M9" s="329">
        <f>'5C1C_Intl High'!L84</f>
        <v>58</v>
      </c>
      <c r="N9" s="327"/>
      <c r="O9" s="328">
        <f>'5C1C_Intl High'!N84</f>
        <v>184463.30701369166</v>
      </c>
      <c r="P9" s="329">
        <f>'5C1C_Intl High'!O84</f>
        <v>0</v>
      </c>
      <c r="Q9" s="327"/>
      <c r="R9" s="328">
        <f>'5C1C_Intl High'!Q84</f>
        <v>0</v>
      </c>
      <c r="S9" s="330">
        <f>'5C1C_Intl High'!R84</f>
        <v>2328994</v>
      </c>
      <c r="T9" s="327">
        <f>'5C1C_Intl High'!S84</f>
        <v>0</v>
      </c>
      <c r="U9" s="327">
        <f>'5C1C_Intl High'!T84</f>
        <v>0</v>
      </c>
      <c r="V9" s="331">
        <f>'5C1C_Intl High'!U84</f>
        <v>0</v>
      </c>
      <c r="W9" s="330">
        <f>'5C1C_Intl High'!V84</f>
        <v>2328994</v>
      </c>
      <c r="X9" s="328">
        <f>'5C1C_Intl High'!W84</f>
        <v>-5822</v>
      </c>
      <c r="Y9" s="330">
        <f>'5C1C_Intl High'!X84</f>
        <v>2323172</v>
      </c>
      <c r="Z9" s="327">
        <f>'5C1C_Intl High'!Y84</f>
        <v>0</v>
      </c>
      <c r="AA9" s="332">
        <f>('5C1C_Intl High'!Z78+'5C1C_Intl High'!Z80+'5C1C_Intl High'!Z82)</f>
        <v>43335</v>
      </c>
      <c r="AB9" s="330">
        <f>'5C1C_Intl High'!Z84</f>
        <v>2366507</v>
      </c>
      <c r="AC9" s="327">
        <f>'5C1C_Intl High'!AA84</f>
        <v>0</v>
      </c>
      <c r="AD9" s="327">
        <f>'5C1C_Intl High'!AB84</f>
        <v>2366507</v>
      </c>
      <c r="AE9" s="330">
        <f>'5C1C_Intl High'!AC84</f>
        <v>197209</v>
      </c>
      <c r="AF9" s="332">
        <f>('5C1C_Intl High'!AD79+'5C1C_Intl High'!AD81)</f>
        <v>0</v>
      </c>
      <c r="AG9" s="333">
        <f>'5C1C_Intl High'!AD84</f>
        <v>2366507</v>
      </c>
      <c r="AH9" s="334"/>
      <c r="AI9" s="335">
        <f>'5C1C_Intl High'!AF84</f>
        <v>3061897</v>
      </c>
      <c r="AJ9" s="326">
        <f>'5C1C_Intl High'!AG84</f>
        <v>0</v>
      </c>
      <c r="AK9" s="334">
        <f>'5C1C_Intl High'!AH84</f>
        <v>0</v>
      </c>
      <c r="AL9" s="326">
        <f>'5C1C_Intl High'!AI84</f>
        <v>0</v>
      </c>
      <c r="AM9" s="336">
        <f>'5C1C_Intl High'!AJ84</f>
        <v>0</v>
      </c>
      <c r="AN9" s="337">
        <f>'5C1C_Intl High'!AK84</f>
        <v>0</v>
      </c>
      <c r="AO9" s="335">
        <f>'5C1C_Intl High'!AL84</f>
        <v>3061897</v>
      </c>
      <c r="AP9" s="338">
        <f>'5C1C_Intl High'!AM84</f>
        <v>-7655</v>
      </c>
      <c r="AQ9" s="335">
        <f>'5C1C_Intl High'!AN84</f>
        <v>3054242</v>
      </c>
      <c r="AR9" s="336">
        <f>'5C1C_Intl High'!AO84</f>
        <v>0</v>
      </c>
      <c r="AS9" s="335">
        <f>'5C1C_Intl High'!AP84</f>
        <v>3054242</v>
      </c>
      <c r="AT9" s="336">
        <f>'5C1C_Intl High'!AQ84</f>
        <v>0</v>
      </c>
      <c r="AU9" s="336">
        <f>'5C1C_Intl High'!AR84</f>
        <v>3054242</v>
      </c>
      <c r="AV9" s="335">
        <f>'5C1C_Intl High'!AS84</f>
        <v>254521</v>
      </c>
    </row>
    <row r="10" spans="1:48" ht="16.5" customHeight="1" x14ac:dyDescent="0.2">
      <c r="A10" s="321">
        <v>345001</v>
      </c>
      <c r="B10" s="477">
        <v>345001</v>
      </c>
      <c r="C10" s="1170" t="s">
        <v>741</v>
      </c>
      <c r="D10" s="1165">
        <f>'5C3_UnvView'!C84</f>
        <v>2358</v>
      </c>
      <c r="E10" s="327"/>
      <c r="F10" s="328">
        <f>'5C3_UnvView'!E84</f>
        <v>9067358.3675694019</v>
      </c>
      <c r="G10" s="329">
        <f>'5C3_UnvView'!F84</f>
        <v>1330</v>
      </c>
      <c r="H10" s="327"/>
      <c r="I10" s="328">
        <f>'5C3_UnvView'!H84</f>
        <v>696185.79851678188</v>
      </c>
      <c r="J10" s="329">
        <f>'5C3_UnvView'!I84</f>
        <v>2082</v>
      </c>
      <c r="K10" s="327"/>
      <c r="L10" s="328">
        <f>'5C3_UnvView'!K84</f>
        <v>294688.20356035751</v>
      </c>
      <c r="M10" s="329">
        <f>'5C3_UnvView'!L84</f>
        <v>248</v>
      </c>
      <c r="N10" s="327"/>
      <c r="O10" s="328">
        <f>'5C3_UnvView'!N84</f>
        <v>889189.12584781658</v>
      </c>
      <c r="P10" s="329">
        <f>'5C3_UnvView'!O84</f>
        <v>67</v>
      </c>
      <c r="Q10" s="327"/>
      <c r="R10" s="328">
        <f>'5C3_UnvView'!Q84</f>
        <v>91685.66230101281</v>
      </c>
      <c r="S10" s="330">
        <f>'5C3_UnvView'!R84</f>
        <v>11039106</v>
      </c>
      <c r="T10" s="327">
        <f>'5C3_UnvView'!T84</f>
        <v>0</v>
      </c>
      <c r="U10" s="327">
        <f>'5C3_UnvView'!U84</f>
        <v>0</v>
      </c>
      <c r="V10" s="331">
        <f>'5C3_UnvView'!V84</f>
        <v>0</v>
      </c>
      <c r="W10" s="330">
        <f>'5C3_UnvView'!W84</f>
        <v>11039106</v>
      </c>
      <c r="X10" s="328">
        <f>'5C3_UnvView'!X84</f>
        <v>-27597</v>
      </c>
      <c r="Y10" s="330">
        <f>'5C3_UnvView'!Y84</f>
        <v>11011509</v>
      </c>
      <c r="Z10" s="327">
        <f>'5C3_UnvView'!Z84</f>
        <v>-18701</v>
      </c>
      <c r="AA10" s="332">
        <f>('5C3_UnvView'!AA78+'5C3_UnvView'!AA80+'5C3_UnvView'!AA82)</f>
        <v>111716</v>
      </c>
      <c r="AB10" s="330">
        <f>'5C3_UnvView'!AA84</f>
        <v>11104524</v>
      </c>
      <c r="AC10" s="327">
        <f>'5C3_UnvView'!AB84</f>
        <v>0</v>
      </c>
      <c r="AD10" s="327">
        <f>'5C3_UnvView'!AC84</f>
        <v>11104524</v>
      </c>
      <c r="AE10" s="330">
        <f>'5C3_UnvView'!AD84</f>
        <v>925382</v>
      </c>
      <c r="AF10" s="332">
        <f>'5C3_UnvView'!AE79+'5C3_UnvView'!AE81</f>
        <v>0</v>
      </c>
      <c r="AG10" s="333">
        <f>'5C3_UnvView'!AE84</f>
        <v>11104524</v>
      </c>
      <c r="AH10" s="334"/>
      <c r="AI10" s="335">
        <f>'5C3_UnvView'!AG84</f>
        <v>10164915</v>
      </c>
      <c r="AJ10" s="326">
        <f>'5C3_UnvView'!AH84</f>
        <v>0</v>
      </c>
      <c r="AK10" s="334">
        <f>'5C3_UnvView'!AI84</f>
        <v>0</v>
      </c>
      <c r="AL10" s="326">
        <f>'5C3_UnvView'!AJ84</f>
        <v>0</v>
      </c>
      <c r="AM10" s="336">
        <f>'5C3_UnvView'!AK84</f>
        <v>0</v>
      </c>
      <c r="AN10" s="337">
        <f>'5C3_UnvView'!AL84</f>
        <v>0</v>
      </c>
      <c r="AO10" s="335">
        <f>'5C3_UnvView'!AM84</f>
        <v>10164915</v>
      </c>
      <c r="AP10" s="338">
        <f>'5C3_UnvView'!AN84</f>
        <v>-25414</v>
      </c>
      <c r="AQ10" s="335">
        <f>'5C3_UnvView'!AO84</f>
        <v>10139501</v>
      </c>
      <c r="AR10" s="336">
        <f>'5C3_UnvView'!AP84</f>
        <v>-32354</v>
      </c>
      <c r="AS10" s="335">
        <f>'5C3_UnvView'!AQ84</f>
        <v>10107147</v>
      </c>
      <c r="AT10" s="336">
        <f>'5C3_UnvView'!AR84</f>
        <v>0</v>
      </c>
      <c r="AU10" s="336">
        <f>'5C3_UnvView'!AS84</f>
        <v>10107147</v>
      </c>
      <c r="AV10" s="335">
        <f>'5C3_UnvView'!AT84</f>
        <v>842266</v>
      </c>
    </row>
    <row r="11" spans="1:48" ht="16.5" customHeight="1" x14ac:dyDescent="0.2">
      <c r="A11" s="1171">
        <v>346001</v>
      </c>
      <c r="B11" s="1172">
        <v>346001</v>
      </c>
      <c r="C11" s="1173" t="s">
        <v>258</v>
      </c>
      <c r="D11" s="1166">
        <f>'5C1F_L.C. Charter'!C84</f>
        <v>850</v>
      </c>
      <c r="E11" s="341"/>
      <c r="F11" s="342">
        <f>'5C1F_L.C. Charter'!E84</f>
        <v>2937397.0320618474</v>
      </c>
      <c r="G11" s="343">
        <f>'5C1F_L.C. Charter'!F84</f>
        <v>836</v>
      </c>
      <c r="H11" s="341"/>
      <c r="I11" s="342">
        <f>'5C1F_L.C. Charter'!H84</f>
        <v>407541.6634412182</v>
      </c>
      <c r="J11" s="343">
        <f>'5C1F_L.C. Charter'!I84</f>
        <v>81</v>
      </c>
      <c r="K11" s="341"/>
      <c r="L11" s="342">
        <f>'5C1F_L.C. Charter'!K84</f>
        <v>10757.290876630354</v>
      </c>
      <c r="M11" s="343">
        <f>'5C1F_L.C. Charter'!L84</f>
        <v>112</v>
      </c>
      <c r="N11" s="341"/>
      <c r="O11" s="342">
        <f>'5C1F_L.C. Charter'!N84</f>
        <v>371856.96857487649</v>
      </c>
      <c r="P11" s="343">
        <f>'5C1F_L.C. Charter'!O84</f>
        <v>17</v>
      </c>
      <c r="Q11" s="341"/>
      <c r="R11" s="342">
        <f>'5C1F_L.C. Charter'!Q84</f>
        <v>22577.03023490321</v>
      </c>
      <c r="S11" s="344">
        <f>'5C1F_L.C. Charter'!R84</f>
        <v>3750130</v>
      </c>
      <c r="T11" s="341">
        <f>'5C1F_L.C. Charter'!S84</f>
        <v>0</v>
      </c>
      <c r="U11" s="341">
        <f>'5C1F_L.C. Charter'!T84</f>
        <v>0</v>
      </c>
      <c r="V11" s="345">
        <f>'5C1F_L.C. Charter'!U84</f>
        <v>0</v>
      </c>
      <c r="W11" s="344">
        <f>'5C1F_L.C. Charter'!V84</f>
        <v>3750130</v>
      </c>
      <c r="X11" s="342">
        <f>'5C1F_L.C. Charter'!W84</f>
        <v>-9375</v>
      </c>
      <c r="Y11" s="344">
        <f>'5C1F_L.C. Charter'!X84</f>
        <v>3740755</v>
      </c>
      <c r="Z11" s="341">
        <f>'5C1F_L.C. Charter'!Y84</f>
        <v>-2149</v>
      </c>
      <c r="AA11" s="346">
        <f>('5C1F_L.C. Charter'!Z78+'5C1F_L.C. Charter'!Z80+'5C1F_L.C. Charter'!Z82)</f>
        <v>10974</v>
      </c>
      <c r="AB11" s="344">
        <f>'5C1F_L.C. Charter'!Z84</f>
        <v>3749580</v>
      </c>
      <c r="AC11" s="347">
        <f>'5C1F_L.C. Charter'!AA84</f>
        <v>0</v>
      </c>
      <c r="AD11" s="341">
        <f>'5C1F_L.C. Charter'!AB84</f>
        <v>3749580</v>
      </c>
      <c r="AE11" s="348">
        <f>'5C1F_L.C. Charter'!AC84</f>
        <v>312465</v>
      </c>
      <c r="AF11" s="346">
        <f>('5C1F_L.C. Charter'!AD79+'5C1F_L.C. Charter'!AD81)</f>
        <v>0</v>
      </c>
      <c r="AG11" s="348">
        <f>'5C1F_L.C. Charter'!AD84</f>
        <v>3749580</v>
      </c>
      <c r="AH11" s="349"/>
      <c r="AI11" s="350">
        <f>'5C1F_L.C. Charter'!AF84</f>
        <v>6577614</v>
      </c>
      <c r="AJ11" s="340">
        <f>'5C1F_L.C. Charter'!AG84</f>
        <v>0</v>
      </c>
      <c r="AK11" s="349">
        <f>'5C1F_L.C. Charter'!AH84</f>
        <v>0</v>
      </c>
      <c r="AL11" s="340">
        <f>'5C1F_L.C. Charter'!AI84</f>
        <v>0</v>
      </c>
      <c r="AM11" s="351">
        <f>'5C1F_L.C. Charter'!AJ84</f>
        <v>0</v>
      </c>
      <c r="AN11" s="352">
        <f>'5C1F_L.C. Charter'!AK84</f>
        <v>0</v>
      </c>
      <c r="AO11" s="350">
        <f>'5C1F_L.C. Charter'!AL84</f>
        <v>6577614</v>
      </c>
      <c r="AP11" s="353">
        <f>'5C1F_L.C. Charter'!AM84</f>
        <v>-16445</v>
      </c>
      <c r="AQ11" s="350">
        <f>'5C1F_L.C. Charter'!AN84</f>
        <v>6561169</v>
      </c>
      <c r="AR11" s="351">
        <f>'5C1F_L.C. Charter'!AO84</f>
        <v>-3198</v>
      </c>
      <c r="AS11" s="350">
        <f>'5C1F_L.C. Charter'!AP84</f>
        <v>6557971</v>
      </c>
      <c r="AT11" s="351">
        <f>'5C1F_L.C. Charter'!AQ84</f>
        <v>0</v>
      </c>
      <c r="AU11" s="351">
        <f>'5C1F_L.C. Charter'!AR84</f>
        <v>6557971</v>
      </c>
      <c r="AV11" s="350">
        <f>'5C1F_L.C. Charter'!AS84</f>
        <v>546498</v>
      </c>
    </row>
    <row r="12" spans="1:48" ht="16.5" customHeight="1" x14ac:dyDescent="0.2">
      <c r="A12" s="320">
        <v>347001</v>
      </c>
      <c r="B12" s="476">
        <v>347001</v>
      </c>
      <c r="C12" s="307" t="s">
        <v>259</v>
      </c>
      <c r="D12" s="308">
        <f>'5C1E_LFNO'!C84</f>
        <v>764</v>
      </c>
      <c r="E12" s="309"/>
      <c r="F12" s="310">
        <f>'5C1E_LFNO'!E84</f>
        <v>2663959.5158516332</v>
      </c>
      <c r="G12" s="311">
        <f>'5C1E_LFNO'!F84</f>
        <v>364</v>
      </c>
      <c r="H12" s="309"/>
      <c r="I12" s="310">
        <f>'5C1E_LFNO'!H84</f>
        <v>169786.93489683757</v>
      </c>
      <c r="J12" s="311">
        <f>'5C1E_LFNO'!I84</f>
        <v>0</v>
      </c>
      <c r="K12" s="309"/>
      <c r="L12" s="310">
        <f>'5C1E_LFNO'!K84</f>
        <v>0</v>
      </c>
      <c r="M12" s="311">
        <f>'5C1E_LFNO'!L84</f>
        <v>76</v>
      </c>
      <c r="N12" s="309"/>
      <c r="O12" s="310">
        <f>'5C1E_LFNO'!N84</f>
        <v>237500.47216987831</v>
      </c>
      <c r="P12" s="311">
        <f>'5C1E_LFNO'!O84</f>
        <v>60</v>
      </c>
      <c r="Q12" s="309"/>
      <c r="R12" s="310">
        <f>'5C1E_LFNO'!Q84</f>
        <v>75895.969464786249</v>
      </c>
      <c r="S12" s="312">
        <f>'5C1E_LFNO'!R84</f>
        <v>3147142</v>
      </c>
      <c r="T12" s="309">
        <f>'5C1E_LFNO'!S84</f>
        <v>0</v>
      </c>
      <c r="U12" s="309">
        <f>'5C1E_LFNO'!T84</f>
        <v>0</v>
      </c>
      <c r="V12" s="313">
        <f>'5C1E_LFNO'!U84</f>
        <v>0</v>
      </c>
      <c r="W12" s="312">
        <f>'5C1E_LFNO'!V84</f>
        <v>3147142</v>
      </c>
      <c r="X12" s="310">
        <f>'5C1E_LFNO'!W84</f>
        <v>-7869</v>
      </c>
      <c r="Y12" s="312">
        <f>'5C1E_LFNO'!X84</f>
        <v>3139273</v>
      </c>
      <c r="Z12" s="309">
        <f>'5C1E_LFNO'!Y84</f>
        <v>0</v>
      </c>
      <c r="AA12" s="324">
        <f>('5C1E_LFNO'!Z78+'5C1E_LFNO'!Z80+'5C1E_LFNO'!Z82)</f>
        <v>736416</v>
      </c>
      <c r="AB12" s="312">
        <f>'5C1E_LFNO'!Z84</f>
        <v>3875689</v>
      </c>
      <c r="AC12" s="309">
        <f>'5C1E_LFNO'!AA84</f>
        <v>0</v>
      </c>
      <c r="AD12" s="309">
        <f>'5C1E_LFNO'!AB84</f>
        <v>3875689</v>
      </c>
      <c r="AE12" s="312">
        <f>'5C1E_LFNO'!AC84</f>
        <v>322975</v>
      </c>
      <c r="AF12" s="324">
        <f>('5C1E_LFNO'!AD79+'5C1E_LFNO'!AD81)</f>
        <v>0</v>
      </c>
      <c r="AG12" s="314">
        <f>'5C1E_LFNO'!AD84</f>
        <v>3875689</v>
      </c>
      <c r="AH12" s="315"/>
      <c r="AI12" s="316">
        <f>'5C1E_LFNO'!AF84</f>
        <v>4656577</v>
      </c>
      <c r="AJ12" s="308">
        <f>'5C1E_LFNO'!AG84</f>
        <v>0</v>
      </c>
      <c r="AK12" s="315">
        <f>'5C1E_LFNO'!AH84</f>
        <v>0</v>
      </c>
      <c r="AL12" s="308">
        <f>'5C1E_LFNO'!AI84</f>
        <v>0</v>
      </c>
      <c r="AM12" s="317">
        <f>'5C1E_LFNO'!AJ84</f>
        <v>0</v>
      </c>
      <c r="AN12" s="318">
        <f>'5C1E_LFNO'!AK84</f>
        <v>0</v>
      </c>
      <c r="AO12" s="316">
        <f>'5C1E_LFNO'!AL84</f>
        <v>4656577</v>
      </c>
      <c r="AP12" s="319">
        <f>'5C1E_LFNO'!AM84</f>
        <v>-11642</v>
      </c>
      <c r="AQ12" s="316">
        <f>'5C1E_LFNO'!AN84</f>
        <v>4644935</v>
      </c>
      <c r="AR12" s="317">
        <f>'5C1E_LFNO'!AO84</f>
        <v>0</v>
      </c>
      <c r="AS12" s="316">
        <f>'5C1E_LFNO'!AP84</f>
        <v>4644935</v>
      </c>
      <c r="AT12" s="317">
        <f>'5C1E_LFNO'!AQ84</f>
        <v>0</v>
      </c>
      <c r="AU12" s="317">
        <f>'5C1E_LFNO'!AR84</f>
        <v>4644935</v>
      </c>
      <c r="AV12" s="316">
        <f>'5C1E_LFNO'!AS84</f>
        <v>387080</v>
      </c>
    </row>
    <row r="13" spans="1:48" ht="16.5" customHeight="1" x14ac:dyDescent="0.2">
      <c r="A13" s="321">
        <v>348001</v>
      </c>
      <c r="B13" s="477">
        <v>348001</v>
      </c>
      <c r="C13" s="325" t="s">
        <v>660</v>
      </c>
      <c r="D13" s="326">
        <f>'5C1D_NOMMA'!C84</f>
        <v>754</v>
      </c>
      <c r="E13" s="327"/>
      <c r="F13" s="328">
        <f>'5C1D_NOMMA'!E84</f>
        <v>2728888.3755368665</v>
      </c>
      <c r="G13" s="329">
        <f>'5C1D_NOMMA'!F84</f>
        <v>542</v>
      </c>
      <c r="H13" s="327"/>
      <c r="I13" s="328">
        <f>'5C1D_NOMMA'!H84</f>
        <v>251746.7990960211</v>
      </c>
      <c r="J13" s="329">
        <f>'5C1D_NOMMA'!I84</f>
        <v>1106</v>
      </c>
      <c r="K13" s="327"/>
      <c r="L13" s="328">
        <f>'5C1D_NOMMA'!K84</f>
        <v>140302.70175716365</v>
      </c>
      <c r="M13" s="329">
        <f>'5C1D_NOMMA'!L84</f>
        <v>58</v>
      </c>
      <c r="N13" s="327"/>
      <c r="O13" s="328">
        <f>'5C1D_NOMMA'!N84</f>
        <v>183468.20511463832</v>
      </c>
      <c r="P13" s="329">
        <f>'5C1D_NOMMA'!O84</f>
        <v>0</v>
      </c>
      <c r="Q13" s="327"/>
      <c r="R13" s="328">
        <f>'5C1D_NOMMA'!Q84</f>
        <v>0</v>
      </c>
      <c r="S13" s="330">
        <f>'5C1D_NOMMA'!R84</f>
        <v>3304406</v>
      </c>
      <c r="T13" s="327">
        <f>'5C1D_NOMMA'!S84</f>
        <v>0</v>
      </c>
      <c r="U13" s="327">
        <f>'5C1D_NOMMA'!T84</f>
        <v>0</v>
      </c>
      <c r="V13" s="331">
        <f>'5C1D_NOMMA'!U84</f>
        <v>0</v>
      </c>
      <c r="W13" s="330">
        <f>'5C1D_NOMMA'!V84</f>
        <v>3304406</v>
      </c>
      <c r="X13" s="328">
        <f>'5C1D_NOMMA'!W84</f>
        <v>-8261</v>
      </c>
      <c r="Y13" s="330">
        <f>'5C1D_NOMMA'!X84</f>
        <v>3296145</v>
      </c>
      <c r="Z13" s="327">
        <f>'5C1D_NOMMA'!Y84</f>
        <v>5757</v>
      </c>
      <c r="AA13" s="332">
        <f>('5C1D_NOMMA'!Z78+'5C1D_NOMMA'!Z80+'5C1D_NOMMA'!Z82)</f>
        <v>54486</v>
      </c>
      <c r="AB13" s="330">
        <f>'5C1D_NOMMA'!Z84</f>
        <v>3356388</v>
      </c>
      <c r="AC13" s="327">
        <f>'5C1D_NOMMA'!AA84</f>
        <v>0</v>
      </c>
      <c r="AD13" s="327">
        <f>'5C1D_NOMMA'!AB84</f>
        <v>3356388</v>
      </c>
      <c r="AE13" s="330">
        <f>'5C1D_NOMMA'!AC84</f>
        <v>279698</v>
      </c>
      <c r="AF13" s="332">
        <f>('5C1D_NOMMA'!AD79+'5C1D_NOMMA'!AD81)</f>
        <v>0</v>
      </c>
      <c r="AG13" s="333">
        <f>'5C1D_NOMMA'!AD84</f>
        <v>3356388</v>
      </c>
      <c r="AH13" s="334"/>
      <c r="AI13" s="335">
        <f>'5C1D_NOMMA'!AF84</f>
        <v>4329130</v>
      </c>
      <c r="AJ13" s="326">
        <f>'5C1D_NOMMA'!AG84</f>
        <v>0</v>
      </c>
      <c r="AK13" s="334">
        <f>'5C1D_NOMMA'!AH84</f>
        <v>0</v>
      </c>
      <c r="AL13" s="326">
        <f>'5C1D_NOMMA'!AI84</f>
        <v>0</v>
      </c>
      <c r="AM13" s="336">
        <f>'5C1D_NOMMA'!AJ84</f>
        <v>0</v>
      </c>
      <c r="AN13" s="337">
        <f>'5C1D_NOMMA'!AK84</f>
        <v>0</v>
      </c>
      <c r="AO13" s="335">
        <f>'5C1D_NOMMA'!AL84</f>
        <v>4329130</v>
      </c>
      <c r="AP13" s="338">
        <f>'5C1D_NOMMA'!AM84</f>
        <v>-10823</v>
      </c>
      <c r="AQ13" s="335">
        <f>'5C1D_NOMMA'!AN84</f>
        <v>4318307</v>
      </c>
      <c r="AR13" s="336">
        <f>'5C1D_NOMMA'!AO84</f>
        <v>8650</v>
      </c>
      <c r="AS13" s="335">
        <f>'5C1D_NOMMA'!AP84</f>
        <v>4326957</v>
      </c>
      <c r="AT13" s="336">
        <f>'5C1D_NOMMA'!AQ84</f>
        <v>0</v>
      </c>
      <c r="AU13" s="336">
        <f>'5C1D_NOMMA'!AR84</f>
        <v>4326957</v>
      </c>
      <c r="AV13" s="335">
        <f>'5C1D_NOMMA'!AS84</f>
        <v>360580</v>
      </c>
    </row>
    <row r="14" spans="1:48" ht="16.5" customHeight="1" x14ac:dyDescent="0.2">
      <c r="A14" s="321" t="s">
        <v>925</v>
      </c>
      <c r="B14" s="477" t="s">
        <v>925</v>
      </c>
      <c r="C14" s="325" t="s">
        <v>774</v>
      </c>
      <c r="D14" s="326">
        <f>'5C1AE_Noble Minds'!C84</f>
        <v>37</v>
      </c>
      <c r="E14" s="327"/>
      <c r="F14" s="328">
        <f>'5C1AE_Noble Minds'!E84</f>
        <v>128909.56784401152</v>
      </c>
      <c r="G14" s="329">
        <f>'5C1AE_Noble Minds'!F84</f>
        <v>30</v>
      </c>
      <c r="H14" s="327"/>
      <c r="I14" s="328">
        <f>'5C1AE_Noble Minds'!H84</f>
        <v>14093.975847194848</v>
      </c>
      <c r="J14" s="329">
        <f>'5C1AE_Noble Minds'!I84</f>
        <v>0</v>
      </c>
      <c r="K14" s="327"/>
      <c r="L14" s="328">
        <f>'5C1AE_Noble Minds'!K84</f>
        <v>0</v>
      </c>
      <c r="M14" s="329">
        <f>'5C1AE_Noble Minds'!L84</f>
        <v>6</v>
      </c>
      <c r="N14" s="327"/>
      <c r="O14" s="328">
        <f>'5C1AE_Noble Minds'!N84</f>
        <v>18985.599221619006</v>
      </c>
      <c r="P14" s="329">
        <f>'5C1AE_Noble Minds'!O84</f>
        <v>0</v>
      </c>
      <c r="Q14" s="327"/>
      <c r="R14" s="328">
        <f>'5C1AE_Noble Minds'!Q84</f>
        <v>0</v>
      </c>
      <c r="S14" s="330">
        <f>'5C1AE_Noble Minds'!R84</f>
        <v>161989</v>
      </c>
      <c r="T14" s="327">
        <f>'5C1AE_Noble Minds'!S84</f>
        <v>0</v>
      </c>
      <c r="U14" s="327">
        <f>'5C1AE_Noble Minds'!T84</f>
        <v>0</v>
      </c>
      <c r="V14" s="331">
        <f>'5C1AE_Noble Minds'!U84</f>
        <v>0</v>
      </c>
      <c r="W14" s="330">
        <f>'5C1AE_Noble Minds'!V84</f>
        <v>161989</v>
      </c>
      <c r="X14" s="328">
        <f>'5C1AE_Noble Minds'!W84</f>
        <v>-406</v>
      </c>
      <c r="Y14" s="330">
        <f>'5C1AE_Noble Minds'!X84</f>
        <v>161583</v>
      </c>
      <c r="Z14" s="327">
        <f>'5C1AE_Noble Minds'!Y84</f>
        <v>-130438</v>
      </c>
      <c r="AA14" s="332">
        <f>'5C1AE_Noble Minds'!Z78+'5C1AE_Noble Minds'!Z80+'5C1AE_Noble Minds'!Z82</f>
        <v>0</v>
      </c>
      <c r="AB14" s="330">
        <f>'5C1AE_Noble Minds'!Z84</f>
        <v>31145</v>
      </c>
      <c r="AC14" s="327">
        <f>'5C1AE_Noble Minds'!AA84</f>
        <v>0</v>
      </c>
      <c r="AD14" s="327">
        <f>'5C1AE_Noble Minds'!AB84</f>
        <v>31145</v>
      </c>
      <c r="AE14" s="330">
        <f>'5C1AE_Noble Minds'!AC84</f>
        <v>2595</v>
      </c>
      <c r="AF14" s="332">
        <f>'5C1AE_Noble Minds'!AD79+'5C1AE_Noble Minds'!AD81</f>
        <v>0</v>
      </c>
      <c r="AG14" s="333">
        <f>'5C1AE_Noble Minds'!AD84</f>
        <v>31145</v>
      </c>
      <c r="AH14" s="334"/>
      <c r="AI14" s="335">
        <f>'5C1AE_Noble Minds'!AF84</f>
        <v>225014</v>
      </c>
      <c r="AJ14" s="326">
        <f>'5C1AE_Noble Minds'!AG84</f>
        <v>0</v>
      </c>
      <c r="AK14" s="334">
        <f>'5C1AE_Noble Minds'!AH84</f>
        <v>0</v>
      </c>
      <c r="AL14" s="326">
        <f>'5C1AE_Noble Minds'!AI84</f>
        <v>0</v>
      </c>
      <c r="AM14" s="336">
        <f>'5C1AE_Noble Minds'!AJ84</f>
        <v>0</v>
      </c>
      <c r="AN14" s="337">
        <f>'5C1AE_Noble Minds'!AK84</f>
        <v>0</v>
      </c>
      <c r="AO14" s="335">
        <f>'5C1AE_Noble Minds'!AL84</f>
        <v>225014</v>
      </c>
      <c r="AP14" s="338">
        <f>'5C1AE_Noble Minds'!AM84</f>
        <v>-562</v>
      </c>
      <c r="AQ14" s="335">
        <f>'5C1AE_Noble Minds'!AN84</f>
        <v>224452</v>
      </c>
      <c r="AR14" s="336">
        <f>'5C1AE_Noble Minds'!AO84</f>
        <v>0</v>
      </c>
      <c r="AS14" s="335">
        <f>'5C1AE_Noble Minds'!AP84</f>
        <v>224452</v>
      </c>
      <c r="AT14" s="336">
        <f>'5C1AE_Noble Minds'!AQ84</f>
        <v>0</v>
      </c>
      <c r="AU14" s="336">
        <f>'5C1AE_Noble Minds'!AR84</f>
        <v>224452</v>
      </c>
      <c r="AV14" s="335">
        <f>'5C1AE_Noble Minds'!AS84</f>
        <v>18705</v>
      </c>
    </row>
    <row r="15" spans="1:48" ht="16.5" customHeight="1" x14ac:dyDescent="0.2">
      <c r="A15" s="321" t="s">
        <v>551</v>
      </c>
      <c r="B15" s="477" t="s">
        <v>286</v>
      </c>
      <c r="C15" s="325" t="s">
        <v>1269</v>
      </c>
      <c r="D15" s="326">
        <f>'5C1J_Jeff Chamber'!C84</f>
        <v>270</v>
      </c>
      <c r="E15" s="327"/>
      <c r="F15" s="328">
        <f>'5C1J_Jeff Chamber'!E84</f>
        <v>992435.1084131595</v>
      </c>
      <c r="G15" s="329">
        <f>'5C1J_Jeff Chamber'!F84</f>
        <v>235</v>
      </c>
      <c r="H15" s="327"/>
      <c r="I15" s="328">
        <f>'5C1J_Jeff Chamber'!H84</f>
        <v>109650.2576239926</v>
      </c>
      <c r="J15" s="329">
        <f>'5C1J_Jeff Chamber'!I84</f>
        <v>87.5</v>
      </c>
      <c r="K15" s="327"/>
      <c r="L15" s="328">
        <f>'5C1J_Jeff Chamber'!K84</f>
        <v>11168.851498564038</v>
      </c>
      <c r="M15" s="329">
        <f>'5C1J_Jeff Chamber'!L84</f>
        <v>28</v>
      </c>
      <c r="N15" s="327"/>
      <c r="O15" s="328">
        <f>'5C1J_Jeff Chamber'!N84</f>
        <v>89633.196272279441</v>
      </c>
      <c r="P15" s="329">
        <f>'5C1J_Jeff Chamber'!O84</f>
        <v>0</v>
      </c>
      <c r="Q15" s="327"/>
      <c r="R15" s="328">
        <f>'5C1J_Jeff Chamber'!Q84</f>
        <v>0</v>
      </c>
      <c r="S15" s="330">
        <f>'5C1J_Jeff Chamber'!R84</f>
        <v>1202887</v>
      </c>
      <c r="T15" s="327">
        <f>'5C1J_Jeff Chamber'!S84</f>
        <v>0</v>
      </c>
      <c r="U15" s="327">
        <f>'5C1J_Jeff Chamber'!T84</f>
        <v>0</v>
      </c>
      <c r="V15" s="331">
        <f>'5C1J_Jeff Chamber'!U84</f>
        <v>0</v>
      </c>
      <c r="W15" s="330">
        <f>'5C1J_Jeff Chamber'!V84</f>
        <v>1202887</v>
      </c>
      <c r="X15" s="328">
        <f>'5C1J_Jeff Chamber'!W84</f>
        <v>-3007</v>
      </c>
      <c r="Y15" s="330">
        <f>'5C1J_Jeff Chamber'!X84</f>
        <v>1199880</v>
      </c>
      <c r="Z15" s="327">
        <f>'5C1J_Jeff Chamber'!Y84</f>
        <v>-34893</v>
      </c>
      <c r="AA15" s="332">
        <f>('5C1J_Jeff Chamber'!Z78+'5C1J_Jeff Chamber'!Z80+'5C1J_Jeff Chamber'!Z82)</f>
        <v>30032</v>
      </c>
      <c r="AB15" s="330">
        <f>'5C1J_Jeff Chamber'!Z84</f>
        <v>1195019</v>
      </c>
      <c r="AC15" s="327">
        <f>'5C1J_Jeff Chamber'!AA84</f>
        <v>0</v>
      </c>
      <c r="AD15" s="327">
        <f>'5C1J_Jeff Chamber'!AB84</f>
        <v>1195019</v>
      </c>
      <c r="AE15" s="330">
        <f>'5C1J_Jeff Chamber'!AC84</f>
        <v>99583</v>
      </c>
      <c r="AF15" s="332">
        <f>('5C1J_Jeff Chamber'!AD79+'5C1J_Jeff Chamber'!AD81)</f>
        <v>0</v>
      </c>
      <c r="AG15" s="333">
        <f>'5C1J_Jeff Chamber'!AD84</f>
        <v>1195019</v>
      </c>
      <c r="AH15" s="334"/>
      <c r="AI15" s="335">
        <f>'5C1J_Jeff Chamber'!AF84</f>
        <v>1513133</v>
      </c>
      <c r="AJ15" s="326">
        <f>'5C1J_Jeff Chamber'!AG84</f>
        <v>0</v>
      </c>
      <c r="AK15" s="334">
        <f>'5C1J_Jeff Chamber'!AH84</f>
        <v>0</v>
      </c>
      <c r="AL15" s="326">
        <f>'5C1J_Jeff Chamber'!AI84</f>
        <v>0</v>
      </c>
      <c r="AM15" s="336">
        <f>'5C1J_Jeff Chamber'!AJ84</f>
        <v>0</v>
      </c>
      <c r="AN15" s="337">
        <f>'5C1J_Jeff Chamber'!AK84</f>
        <v>0</v>
      </c>
      <c r="AO15" s="335">
        <f>'5C1J_Jeff Chamber'!AL84</f>
        <v>1513133</v>
      </c>
      <c r="AP15" s="338">
        <f>'5C1J_Jeff Chamber'!AM84</f>
        <v>-3783</v>
      </c>
      <c r="AQ15" s="335">
        <f>'5C1J_Jeff Chamber'!AN84</f>
        <v>1509350</v>
      </c>
      <c r="AR15" s="336">
        <f>'5C1J_Jeff Chamber'!AO84</f>
        <v>-23374</v>
      </c>
      <c r="AS15" s="335">
        <f>'5C1J_Jeff Chamber'!AP84</f>
        <v>1485976</v>
      </c>
      <c r="AT15" s="336">
        <f>'5C1J_Jeff Chamber'!AQ84</f>
        <v>0</v>
      </c>
      <c r="AU15" s="336">
        <f>'5C1J_Jeff Chamber'!AR84</f>
        <v>1485976</v>
      </c>
      <c r="AV15" s="335">
        <f>'5C1J_Jeff Chamber'!AS84</f>
        <v>123831</v>
      </c>
    </row>
    <row r="16" spans="1:48" ht="16.5" customHeight="1" x14ac:dyDescent="0.2">
      <c r="A16" s="322" t="s">
        <v>552</v>
      </c>
      <c r="B16" s="478" t="s">
        <v>297</v>
      </c>
      <c r="C16" s="339" t="s">
        <v>263</v>
      </c>
      <c r="D16" s="340">
        <f>'5C1Q_Advantage'!C84</f>
        <v>615</v>
      </c>
      <c r="E16" s="341"/>
      <c r="F16" s="342">
        <f>'5C1Q_Advantage'!E84</f>
        <v>2799355.6976926685</v>
      </c>
      <c r="G16" s="343">
        <f>'5C1Q_Advantage'!F84</f>
        <v>523</v>
      </c>
      <c r="H16" s="341"/>
      <c r="I16" s="342">
        <f>'5C1Q_Advantage'!H84</f>
        <v>307692.04607983783</v>
      </c>
      <c r="J16" s="343">
        <f>'5C1Q_Advantage'!I84</f>
        <v>165</v>
      </c>
      <c r="K16" s="341"/>
      <c r="L16" s="342">
        <f>'5C1Q_Advantage'!K84</f>
        <v>26330.286489758226</v>
      </c>
      <c r="M16" s="343">
        <f>'5C1Q_Advantage'!L84</f>
        <v>54</v>
      </c>
      <c r="N16" s="341"/>
      <c r="O16" s="342">
        <f>'5C1Q_Advantage'!N84</f>
        <v>219321.23980037813</v>
      </c>
      <c r="P16" s="343">
        <f>'5C1Q_Advantage'!O84</f>
        <v>0</v>
      </c>
      <c r="Q16" s="341"/>
      <c r="R16" s="342">
        <f>'5C1Q_Advantage'!Q84</f>
        <v>0</v>
      </c>
      <c r="S16" s="344">
        <f>'5C1Q_Advantage'!R84</f>
        <v>3352698</v>
      </c>
      <c r="T16" s="341">
        <f>'5C1Q_Advantage'!S84</f>
        <v>0</v>
      </c>
      <c r="U16" s="341">
        <f>'5C1Q_Advantage'!T84</f>
        <v>0</v>
      </c>
      <c r="V16" s="345">
        <f>'5C1Q_Advantage'!U84</f>
        <v>0</v>
      </c>
      <c r="W16" s="344">
        <f>'5C1Q_Advantage'!V84</f>
        <v>3352698</v>
      </c>
      <c r="X16" s="342">
        <f>'5C1Q_Advantage'!W84</f>
        <v>-8382</v>
      </c>
      <c r="Y16" s="344">
        <f>'5C1Q_Advantage'!X84</f>
        <v>3344316</v>
      </c>
      <c r="Z16" s="341">
        <f>'5C1Q_Advantage'!Y84</f>
        <v>0</v>
      </c>
      <c r="AA16" s="346">
        <f>('5C1Q_Advantage'!Z78+'5C1Q_Advantage'!Z80+'5C1Q_Advantage'!Z82)</f>
        <v>6018</v>
      </c>
      <c r="AB16" s="344">
        <f>'5C1Q_Advantage'!Z84</f>
        <v>3350334</v>
      </c>
      <c r="AC16" s="347">
        <f>'5C1Q_Advantage'!AA84</f>
        <v>0</v>
      </c>
      <c r="AD16" s="341">
        <f>'5C1Q_Advantage'!AB84</f>
        <v>3350334</v>
      </c>
      <c r="AE16" s="348">
        <f>'5C1Q_Advantage'!AC84</f>
        <v>279196</v>
      </c>
      <c r="AF16" s="346">
        <f>('5C1Q_Advantage'!AD7981+'5C1Q_Advantage'!AD81)</f>
        <v>0</v>
      </c>
      <c r="AG16" s="348">
        <f>'5C1Q_Advantage'!AD84</f>
        <v>3350334</v>
      </c>
      <c r="AH16" s="349"/>
      <c r="AI16" s="350">
        <f>'5C1Q_Advantage'!AF84</f>
        <v>2921111</v>
      </c>
      <c r="AJ16" s="340">
        <f>'5C1Q_Advantage'!AG84</f>
        <v>0</v>
      </c>
      <c r="AK16" s="349">
        <f>'5C1Q_Advantage'!AH84</f>
        <v>0</v>
      </c>
      <c r="AL16" s="340">
        <f>'5C1Q_Advantage'!AI84</f>
        <v>0</v>
      </c>
      <c r="AM16" s="351">
        <f>'5C1Q_Advantage'!AJ84</f>
        <v>0</v>
      </c>
      <c r="AN16" s="352">
        <f>'5C1Q_Advantage'!AK84</f>
        <v>0</v>
      </c>
      <c r="AO16" s="350">
        <f>'5C1Q_Advantage'!AL84</f>
        <v>2921111</v>
      </c>
      <c r="AP16" s="353">
        <f>'5C1Q_Advantage'!AM84</f>
        <v>-7301</v>
      </c>
      <c r="AQ16" s="350">
        <f>'5C1Q_Advantage'!AN84</f>
        <v>2913810</v>
      </c>
      <c r="AR16" s="351">
        <f>'5C1Q_Advantage'!AO84</f>
        <v>0</v>
      </c>
      <c r="AS16" s="350">
        <f>'5C1Q_Advantage'!AP84</f>
        <v>2913810</v>
      </c>
      <c r="AT16" s="351">
        <f>'5C1Q_Advantage'!AQ84</f>
        <v>0</v>
      </c>
      <c r="AU16" s="351">
        <f>'5C1Q_Advantage'!AR84</f>
        <v>2913810</v>
      </c>
      <c r="AV16" s="350">
        <f>'5C1Q_Advantage'!AS84</f>
        <v>242817</v>
      </c>
    </row>
    <row r="17" spans="1:48" ht="16.5" customHeight="1" x14ac:dyDescent="0.2">
      <c r="A17" s="320" t="s">
        <v>927</v>
      </c>
      <c r="B17" s="476" t="s">
        <v>927</v>
      </c>
      <c r="C17" s="307" t="s">
        <v>1185</v>
      </c>
      <c r="D17" s="308">
        <f>'5C1AF_JCFA-Laf'!C84</f>
        <v>54</v>
      </c>
      <c r="E17" s="309"/>
      <c r="F17" s="310">
        <f>'5C1AF_JCFA-Laf'!E84</f>
        <v>193632.33516987722</v>
      </c>
      <c r="G17" s="311">
        <f>'5C1AF_JCFA-Laf'!F84</f>
        <v>46</v>
      </c>
      <c r="H17" s="309"/>
      <c r="I17" s="310">
        <f>'5C1AF_JCFA-Laf'!H84</f>
        <v>22505.789770068619</v>
      </c>
      <c r="J17" s="311">
        <f>'5C1AF_JCFA-Laf'!I84</f>
        <v>1</v>
      </c>
      <c r="K17" s="309"/>
      <c r="L17" s="310">
        <f>'5C1AF_JCFA-Laf'!K84</f>
        <v>127.26870103228291</v>
      </c>
      <c r="M17" s="311">
        <f>'5C1AF_JCFA-Laf'!L84</f>
        <v>15</v>
      </c>
      <c r="N17" s="309"/>
      <c r="O17" s="310">
        <f>'5C1AF_JCFA-Laf'!N84</f>
        <v>49037.040610468925</v>
      </c>
      <c r="P17" s="311">
        <f>'5C1AF_JCFA-Laf'!O84</f>
        <v>0</v>
      </c>
      <c r="Q17" s="309"/>
      <c r="R17" s="310">
        <f>'5C1AF_JCFA-Laf'!Q84</f>
        <v>0</v>
      </c>
      <c r="S17" s="312">
        <f>'5C1AF_JCFA-Laf'!R84</f>
        <v>265302</v>
      </c>
      <c r="T17" s="309">
        <f>'5C1AF_JCFA-Laf'!S84</f>
        <v>0</v>
      </c>
      <c r="U17" s="309">
        <f>'5C1AF_JCFA-Laf'!T84</f>
        <v>0</v>
      </c>
      <c r="V17" s="313">
        <f>'5C1AF_JCFA-Laf'!U84</f>
        <v>0</v>
      </c>
      <c r="W17" s="312">
        <f>'5C1AF_JCFA-Laf'!V84</f>
        <v>265302</v>
      </c>
      <c r="X17" s="310">
        <f>'5C1AF_JCFA-Laf'!W84</f>
        <v>-664</v>
      </c>
      <c r="Y17" s="312">
        <f>'5C1AF_JCFA-Laf'!X84</f>
        <v>264638</v>
      </c>
      <c r="Z17" s="309">
        <f>'5C1AF_JCFA-Laf'!Y84</f>
        <v>-64743</v>
      </c>
      <c r="AA17" s="324">
        <f>'5C1AF_JCFA-Laf'!Z78+'5C1AF_JCFA-Laf'!Z80+'5C1AF_JCFA-Laf'!Z82</f>
        <v>13186</v>
      </c>
      <c r="AB17" s="312">
        <f>'5C1AF_JCFA-Laf'!Z84</f>
        <v>213081</v>
      </c>
      <c r="AC17" s="309">
        <f>'5C1AF_JCFA-Laf'!AA84</f>
        <v>0</v>
      </c>
      <c r="AD17" s="309">
        <f>'5C1AF_JCFA-Laf'!AB84</f>
        <v>213081</v>
      </c>
      <c r="AE17" s="312">
        <f>'5C1AF_JCFA-Laf'!AC84</f>
        <v>17756</v>
      </c>
      <c r="AF17" s="324">
        <f>'5C1AF_JCFA-Laf'!AD79+'5C1AF_JCFA-Laf'!AD81</f>
        <v>0</v>
      </c>
      <c r="AG17" s="314">
        <f>'5C1AF_JCFA-Laf'!AD84</f>
        <v>213081</v>
      </c>
      <c r="AH17" s="315"/>
      <c r="AI17" s="316">
        <f>'5C1AF_JCFA-Laf'!AF84</f>
        <v>284176</v>
      </c>
      <c r="AJ17" s="308">
        <f>'5C1AF_JCFA-Laf'!AG84</f>
        <v>0</v>
      </c>
      <c r="AK17" s="315">
        <f>'5C1AF_JCFA-Laf'!AH84</f>
        <v>0</v>
      </c>
      <c r="AL17" s="308">
        <f>'5C1AF_JCFA-Laf'!AI84</f>
        <v>0</v>
      </c>
      <c r="AM17" s="317">
        <f>'5C1AF_JCFA-Laf'!AJ84</f>
        <v>0</v>
      </c>
      <c r="AN17" s="318">
        <f>'5C1AF_JCFA-Laf'!AK84</f>
        <v>0</v>
      </c>
      <c r="AO17" s="316">
        <f>'5C1AF_JCFA-Laf'!AL84</f>
        <v>284176</v>
      </c>
      <c r="AP17" s="319">
        <f>'5C1AF_JCFA-Laf'!AM84</f>
        <v>-710</v>
      </c>
      <c r="AQ17" s="316">
        <f>'5C1AF_JCFA-Laf'!AN84</f>
        <v>283466</v>
      </c>
      <c r="AR17" s="317">
        <f>'5C1AF_JCFA-Laf'!AO84</f>
        <v>0</v>
      </c>
      <c r="AS17" s="316">
        <f>'5C1AF_JCFA-Laf'!AP84</f>
        <v>283466</v>
      </c>
      <c r="AT17" s="317">
        <f>'5C1AF_JCFA-Laf'!AQ84</f>
        <v>0</v>
      </c>
      <c r="AU17" s="317">
        <f>'5C1AF_JCFA-Laf'!AR84</f>
        <v>283466</v>
      </c>
      <c r="AV17" s="316">
        <f>'5C1AF_JCFA-Laf'!AS84</f>
        <v>23622</v>
      </c>
    </row>
    <row r="18" spans="1:48" ht="16.5" customHeight="1" x14ac:dyDescent="0.2">
      <c r="A18" s="321" t="s">
        <v>554</v>
      </c>
      <c r="B18" s="477" t="s">
        <v>306</v>
      </c>
      <c r="C18" s="325" t="s">
        <v>353</v>
      </c>
      <c r="D18" s="326">
        <f>'5C1W_Willow'!C84</f>
        <v>482</v>
      </c>
      <c r="E18" s="327"/>
      <c r="F18" s="328">
        <f>'5C1W_Willow'!E84</f>
        <v>1735924.4061073738</v>
      </c>
      <c r="G18" s="329">
        <f>'5C1W_Willow'!F84</f>
        <v>435</v>
      </c>
      <c r="H18" s="327"/>
      <c r="I18" s="328">
        <f>'5C1W_Willow'!H84</f>
        <v>215697.41611640187</v>
      </c>
      <c r="J18" s="329">
        <f>'5C1W_Willow'!I84</f>
        <v>9</v>
      </c>
      <c r="K18" s="327"/>
      <c r="L18" s="328">
        <f>'5C1W_Willow'!K84</f>
        <v>1292.3472036913495</v>
      </c>
      <c r="M18" s="329">
        <f>'5C1W_Willow'!L84</f>
        <v>42</v>
      </c>
      <c r="N18" s="327"/>
      <c r="O18" s="328">
        <f>'5C1W_Willow'!N84</f>
        <v>138494.07988656961</v>
      </c>
      <c r="P18" s="329">
        <f>'5C1W_Willow'!O84</f>
        <v>0</v>
      </c>
      <c r="Q18" s="327"/>
      <c r="R18" s="328">
        <f>'5C1W_Willow'!Q84</f>
        <v>0</v>
      </c>
      <c r="S18" s="330">
        <f>'5C1W_Willow'!R84</f>
        <v>2091408</v>
      </c>
      <c r="T18" s="327">
        <f>'5C1W_Willow'!S84</f>
        <v>0</v>
      </c>
      <c r="U18" s="327">
        <f>'5C1W_Willow'!T84</f>
        <v>0</v>
      </c>
      <c r="V18" s="331">
        <f>'5C1W_Willow'!U84</f>
        <v>0</v>
      </c>
      <c r="W18" s="330">
        <f>'5C1W_Willow'!V84</f>
        <v>2091408</v>
      </c>
      <c r="X18" s="328">
        <f>'5C1W_Willow'!W84</f>
        <v>-5228</v>
      </c>
      <c r="Y18" s="330">
        <f>'5C1W_Willow'!X84</f>
        <v>2086180</v>
      </c>
      <c r="Z18" s="327">
        <f>'5C1W_Willow'!Y84</f>
        <v>0</v>
      </c>
      <c r="AA18" s="332">
        <f>('5C1W_Willow'!Z78+'5C1W_Willow'!Z80+'5C1W_Willow'!Z82)</f>
        <v>4484</v>
      </c>
      <c r="AB18" s="330">
        <f>'5C1W_Willow'!Z84</f>
        <v>2090664</v>
      </c>
      <c r="AC18" s="327">
        <f>'5C1W_Willow'!AA84</f>
        <v>0</v>
      </c>
      <c r="AD18" s="327">
        <f>'5C1W_Willow'!AB84</f>
        <v>2090664</v>
      </c>
      <c r="AE18" s="330">
        <f>'5C1W_Willow'!AC84</f>
        <v>174223</v>
      </c>
      <c r="AF18" s="332">
        <f>('5C1W_Willow'!AD79+'5C1W_Willow'!AD81)</f>
        <v>0</v>
      </c>
      <c r="AG18" s="333">
        <f>'5C1W_Willow'!AD84</f>
        <v>2090664</v>
      </c>
      <c r="AH18" s="334"/>
      <c r="AI18" s="335">
        <f>'5C1W_Willow'!AF84</f>
        <v>2517090</v>
      </c>
      <c r="AJ18" s="326">
        <f>'5C1W_Willow'!AG84</f>
        <v>0</v>
      </c>
      <c r="AK18" s="334">
        <f>'5C1W_Willow'!AH84</f>
        <v>0</v>
      </c>
      <c r="AL18" s="326">
        <f>'5C1W_Willow'!AI84</f>
        <v>0</v>
      </c>
      <c r="AM18" s="336">
        <f>'5C1W_Willow'!AJ84</f>
        <v>0</v>
      </c>
      <c r="AN18" s="337">
        <f>'5C1W_Willow'!AK84</f>
        <v>0</v>
      </c>
      <c r="AO18" s="335">
        <f>'5C1W_Willow'!AL84</f>
        <v>2517090</v>
      </c>
      <c r="AP18" s="338">
        <f>'5C1W_Willow'!AM84</f>
        <v>-6292</v>
      </c>
      <c r="AQ18" s="335">
        <f>'5C1W_Willow'!AN84</f>
        <v>2510798</v>
      </c>
      <c r="AR18" s="336">
        <f>'5C1W_Willow'!AO84</f>
        <v>-225319</v>
      </c>
      <c r="AS18" s="335">
        <f>'5C1W_Willow'!AP84</f>
        <v>2285479</v>
      </c>
      <c r="AT18" s="336">
        <f>'5C1W_Willow'!AQ84</f>
        <v>0</v>
      </c>
      <c r="AU18" s="336">
        <f>'5C1W_Willow'!AR84</f>
        <v>2285479</v>
      </c>
      <c r="AV18" s="335">
        <f>'5C1W_Willow'!AS84</f>
        <v>190457</v>
      </c>
    </row>
    <row r="19" spans="1:48" ht="16.5" customHeight="1" x14ac:dyDescent="0.2">
      <c r="A19" s="321" t="s">
        <v>663</v>
      </c>
      <c r="B19" s="477" t="s">
        <v>663</v>
      </c>
      <c r="C19" s="325" t="s">
        <v>672</v>
      </c>
      <c r="D19" s="326">
        <f>'5C1Z_Lincoln Prep'!C84</f>
        <v>423</v>
      </c>
      <c r="E19" s="327"/>
      <c r="F19" s="328">
        <f>'5C1Z_Lincoln Prep'!E84</f>
        <v>1719627.2731769024</v>
      </c>
      <c r="G19" s="329">
        <f>'5C1Z_Lincoln Prep'!F84</f>
        <v>345</v>
      </c>
      <c r="H19" s="327"/>
      <c r="I19" s="328">
        <f>'5C1Z_Lincoln Prep'!H84</f>
        <v>190205.53519353355</v>
      </c>
      <c r="J19" s="329">
        <f>'5C1Z_Lincoln Prep'!I84</f>
        <v>185</v>
      </c>
      <c r="K19" s="327"/>
      <c r="L19" s="328">
        <f>'5C1Z_Lincoln Prep'!K84</f>
        <v>28575.564181226</v>
      </c>
      <c r="M19" s="329">
        <f>'5C1Z_Lincoln Prep'!L84</f>
        <v>50</v>
      </c>
      <c r="N19" s="327"/>
      <c r="O19" s="328">
        <f>'5C1Z_Lincoln Prep'!N84</f>
        <v>190986.07436840225</v>
      </c>
      <c r="P19" s="329">
        <f>'5C1Z_Lincoln Prep'!O84</f>
        <v>6</v>
      </c>
      <c r="Q19" s="327"/>
      <c r="R19" s="328">
        <f>'5C1Z_Lincoln Prep'!Q84</f>
        <v>8368.7692379825312</v>
      </c>
      <c r="S19" s="330">
        <f>'5C1Z_Lincoln Prep'!R84</f>
        <v>2137763</v>
      </c>
      <c r="T19" s="327">
        <f>'5C1Z_Lincoln Prep'!S84</f>
        <v>0</v>
      </c>
      <c r="U19" s="327">
        <f>'5C1Z_Lincoln Prep'!T84</f>
        <v>0</v>
      </c>
      <c r="V19" s="331">
        <f>'5C1Z_Lincoln Prep'!U84</f>
        <v>0</v>
      </c>
      <c r="W19" s="330">
        <f>'5C1Z_Lincoln Prep'!V84</f>
        <v>2137763</v>
      </c>
      <c r="X19" s="328">
        <f>'5C1Z_Lincoln Prep'!W84</f>
        <v>-5344</v>
      </c>
      <c r="Y19" s="330">
        <f>'5C1Z_Lincoln Prep'!X84</f>
        <v>2132419</v>
      </c>
      <c r="Z19" s="327">
        <f>'5C1Z_Lincoln Prep'!Y84</f>
        <v>0</v>
      </c>
      <c r="AA19" s="332">
        <f>('5C1Z_Lincoln Prep'!Z78+'5C1Z_Lincoln Prep'!Z80+'5C1Z_Lincoln Prep'!Z82)</f>
        <v>22331</v>
      </c>
      <c r="AB19" s="330">
        <f>'5C1Z_Lincoln Prep'!Z84</f>
        <v>2154750</v>
      </c>
      <c r="AC19" s="327">
        <f>'5C1Z_Lincoln Prep'!AA84</f>
        <v>0</v>
      </c>
      <c r="AD19" s="327">
        <f>'5C1Z_Lincoln Prep'!AB84</f>
        <v>2154750</v>
      </c>
      <c r="AE19" s="330">
        <f>'5C1Z_Lincoln Prep'!AC84</f>
        <v>179563</v>
      </c>
      <c r="AF19" s="332">
        <f>('5C1Z_Lincoln Prep'!AD79+'5C1Z_Lincoln Prep'!AD81)</f>
        <v>0</v>
      </c>
      <c r="AG19" s="333">
        <f>'5C1Z_Lincoln Prep'!AD84</f>
        <v>2154750</v>
      </c>
      <c r="AH19" s="334"/>
      <c r="AI19" s="335">
        <f>'5C1Z_Lincoln Prep'!AF84</f>
        <v>2331061</v>
      </c>
      <c r="AJ19" s="326">
        <f>'5C1Z_Lincoln Prep'!AG84</f>
        <v>0</v>
      </c>
      <c r="AK19" s="334">
        <f>'5C1Z_Lincoln Prep'!AH84</f>
        <v>0</v>
      </c>
      <c r="AL19" s="326">
        <f>'5C1Z_Lincoln Prep'!AI84</f>
        <v>0</v>
      </c>
      <c r="AM19" s="336">
        <f>'5C1Z_Lincoln Prep'!AJ84</f>
        <v>0</v>
      </c>
      <c r="AN19" s="337">
        <f>'5C1Z_Lincoln Prep'!AK84</f>
        <v>0</v>
      </c>
      <c r="AO19" s="335">
        <f>'5C1Z_Lincoln Prep'!AL84</f>
        <v>2331061</v>
      </c>
      <c r="AP19" s="338">
        <f>'5C1Z_Lincoln Prep'!AM84</f>
        <v>-5828</v>
      </c>
      <c r="AQ19" s="335">
        <f>'5C1Z_Lincoln Prep'!AN84</f>
        <v>2325233</v>
      </c>
      <c r="AR19" s="336">
        <f>'5C1Z_Lincoln Prep'!AO84</f>
        <v>0</v>
      </c>
      <c r="AS19" s="335">
        <f>'5C1Z_Lincoln Prep'!AP84</f>
        <v>2325233</v>
      </c>
      <c r="AT19" s="336">
        <f>'5C1Z_Lincoln Prep'!AQ84</f>
        <v>0</v>
      </c>
      <c r="AU19" s="336">
        <f>'5C1Z_Lincoln Prep'!AR84</f>
        <v>2325233</v>
      </c>
      <c r="AV19" s="335">
        <f>'5C1Z_Lincoln Prep'!AS84</f>
        <v>193770</v>
      </c>
    </row>
    <row r="20" spans="1:48" ht="16.5" customHeight="1" x14ac:dyDescent="0.2">
      <c r="A20" s="321" t="s">
        <v>664</v>
      </c>
      <c r="B20" s="477" t="s">
        <v>664</v>
      </c>
      <c r="C20" s="325" t="s">
        <v>772</v>
      </c>
      <c r="D20" s="326">
        <f>'5C1AA_Laurel'!C$84</f>
        <v>70</v>
      </c>
      <c r="E20" s="327"/>
      <c r="F20" s="328">
        <f>'5C1AA_Laurel'!E$84</f>
        <v>223849.94005357556</v>
      </c>
      <c r="G20" s="329">
        <f>'5C1AA_Laurel'!F$84</f>
        <v>67</v>
      </c>
      <c r="H20" s="327"/>
      <c r="I20" s="328">
        <f>'5C1AA_Laurel'!H$84</f>
        <v>27134.8395092596</v>
      </c>
      <c r="J20" s="329">
        <f>'5C1AA_Laurel'!I$84</f>
        <v>0</v>
      </c>
      <c r="K20" s="327"/>
      <c r="L20" s="328">
        <f>'5C1AA_Laurel'!K$84</f>
        <v>0</v>
      </c>
      <c r="M20" s="329">
        <f>'5C1AA_Laurel'!L$84</f>
        <v>6</v>
      </c>
      <c r="N20" s="327"/>
      <c r="O20" s="328">
        <f>'5C1AA_Laurel'!N$84</f>
        <v>16568.083825192425</v>
      </c>
      <c r="P20" s="329">
        <f>'5C1AA_Laurel'!O$84</f>
        <v>0</v>
      </c>
      <c r="Q20" s="327"/>
      <c r="R20" s="328">
        <f>'5C1AA_Laurel'!Q$84</f>
        <v>0</v>
      </c>
      <c r="S20" s="330">
        <f>'5C1AA_Laurel'!R$84</f>
        <v>267553</v>
      </c>
      <c r="T20" s="327">
        <f>'5C1AA_Laurel'!S$84</f>
        <v>0</v>
      </c>
      <c r="U20" s="327">
        <f>'5C1AA_Laurel'!T$84</f>
        <v>0</v>
      </c>
      <c r="V20" s="331">
        <f>'5C1AA_Laurel'!U$84</f>
        <v>0</v>
      </c>
      <c r="W20" s="330">
        <f>'5C1AA_Laurel'!V$84</f>
        <v>267553</v>
      </c>
      <c r="X20" s="328">
        <f>'5C1AA_Laurel'!W$84</f>
        <v>-669</v>
      </c>
      <c r="Y20" s="330">
        <f>'5C1AA_Laurel'!X$84</f>
        <v>266884</v>
      </c>
      <c r="Z20" s="327">
        <f>'5C1AA_Laurel'!Y$84</f>
        <v>0</v>
      </c>
      <c r="AA20" s="332">
        <f>('5C1AA_Laurel'!Z$78+'5C1AA_Laurel'!Z$80+'5C1AA_Laurel'!Z$82)</f>
        <v>0</v>
      </c>
      <c r="AB20" s="330">
        <f>'5C1AA_Laurel'!Z$84</f>
        <v>266884</v>
      </c>
      <c r="AC20" s="327">
        <f>'5C1AA_Laurel'!AA$84</f>
        <v>0</v>
      </c>
      <c r="AD20" s="327">
        <f>'5C1AA_Laurel'!AB$84</f>
        <v>266884</v>
      </c>
      <c r="AE20" s="330">
        <f>'5C1AA_Laurel'!AC$84</f>
        <v>22240</v>
      </c>
      <c r="AF20" s="332">
        <f>('5C1AA_Laurel'!AD$79+'5C1AA_Laurel'!AD$81)</f>
        <v>0</v>
      </c>
      <c r="AG20" s="333">
        <f>'5C1AA_Laurel'!AD$84</f>
        <v>266884</v>
      </c>
      <c r="AH20" s="334"/>
      <c r="AI20" s="335">
        <f>'5C1AA_Laurel'!AF$84</f>
        <v>536690</v>
      </c>
      <c r="AJ20" s="326">
        <f>'5C1AA_Laurel'!AG$84</f>
        <v>0</v>
      </c>
      <c r="AK20" s="334">
        <f>'5C1AA_Laurel'!AH$84</f>
        <v>0</v>
      </c>
      <c r="AL20" s="326">
        <f>'5C1AA_Laurel'!AI$84</f>
        <v>0</v>
      </c>
      <c r="AM20" s="336">
        <f>'5C1AA_Laurel'!AJ$84</f>
        <v>0</v>
      </c>
      <c r="AN20" s="337">
        <f>'5C1AA_Laurel'!AK$84</f>
        <v>0</v>
      </c>
      <c r="AO20" s="335">
        <f>'5C1AA_Laurel'!AL$84</f>
        <v>536690</v>
      </c>
      <c r="AP20" s="338">
        <f>'5C1AA_Laurel'!AM$84</f>
        <v>-1342</v>
      </c>
      <c r="AQ20" s="335">
        <f>'5C1AA_Laurel'!AN$84</f>
        <v>535348</v>
      </c>
      <c r="AR20" s="336">
        <f>'5C1AA_Laurel'!AO$84</f>
        <v>0</v>
      </c>
      <c r="AS20" s="335">
        <f>'5C1AA_Laurel'!AP$84</f>
        <v>535348</v>
      </c>
      <c r="AT20" s="336">
        <f>'5C1AA_Laurel'!AQ$84</f>
        <v>0</v>
      </c>
      <c r="AU20" s="336">
        <f>'5C1AA_Laurel'!AR$84</f>
        <v>535348</v>
      </c>
      <c r="AV20" s="335">
        <f>'5C1AA_Laurel'!AS$84</f>
        <v>44612</v>
      </c>
    </row>
    <row r="21" spans="1:48" ht="16.5" customHeight="1" x14ac:dyDescent="0.2">
      <c r="A21" s="322" t="s">
        <v>665</v>
      </c>
      <c r="B21" s="478" t="s">
        <v>665</v>
      </c>
      <c r="C21" s="339" t="s">
        <v>673</v>
      </c>
      <c r="D21" s="340">
        <f>'5C1AB_Apex'!C$84</f>
        <v>110</v>
      </c>
      <c r="E21" s="341"/>
      <c r="F21" s="342">
        <f>'5C1AB_Apex'!E$84</f>
        <v>370039.98037667677</v>
      </c>
      <c r="G21" s="343">
        <f>'5C1AB_Apex'!F$84</f>
        <v>110</v>
      </c>
      <c r="H21" s="341"/>
      <c r="I21" s="342">
        <f>'5C1AB_Apex'!H$84</f>
        <v>47084.725054177296</v>
      </c>
      <c r="J21" s="343">
        <f>'5C1AB_Apex'!I$84</f>
        <v>0</v>
      </c>
      <c r="K21" s="341"/>
      <c r="L21" s="342">
        <f>'5C1AB_Apex'!K$84</f>
        <v>0</v>
      </c>
      <c r="M21" s="343">
        <f>'5C1AB_Apex'!L$84</f>
        <v>8</v>
      </c>
      <c r="N21" s="341"/>
      <c r="O21" s="342">
        <f>'5C1AB_Apex'!N$84</f>
        <v>24193.690545449961</v>
      </c>
      <c r="P21" s="343">
        <f>'5C1AB_Apex'!O$84</f>
        <v>0</v>
      </c>
      <c r="Q21" s="341"/>
      <c r="R21" s="342">
        <f>'5C1AB_Apex'!Q$84</f>
        <v>0</v>
      </c>
      <c r="S21" s="344">
        <f>'5C1AB_Apex'!R$84</f>
        <v>441318</v>
      </c>
      <c r="T21" s="341">
        <f>'5C1AB_Apex'!S$84</f>
        <v>0</v>
      </c>
      <c r="U21" s="341">
        <f>'5C1AB_Apex'!T$84</f>
        <v>0</v>
      </c>
      <c r="V21" s="345">
        <f>'5C1AB_Apex'!U$84</f>
        <v>0</v>
      </c>
      <c r="W21" s="344">
        <f>'5C1AB_Apex'!V$84</f>
        <v>441318</v>
      </c>
      <c r="X21" s="342">
        <f>'5C1AB_Apex'!W$84</f>
        <v>-1104</v>
      </c>
      <c r="Y21" s="344">
        <f>'5C1AB_Apex'!X$84</f>
        <v>440214</v>
      </c>
      <c r="Z21" s="341">
        <f>'5C1AB_Apex'!Y$84</f>
        <v>-4276</v>
      </c>
      <c r="AA21" s="346">
        <f>('5C1AB_Apex'!Z$78+'5C1AB_Apex'!Z$80+'5C1AB_Apex'!Z$82)</f>
        <v>4071</v>
      </c>
      <c r="AB21" s="344">
        <f>'5C1AB_Apex'!Z$84</f>
        <v>440009</v>
      </c>
      <c r="AC21" s="347">
        <f>'5C1AB_Apex'!AA$84</f>
        <v>0</v>
      </c>
      <c r="AD21" s="341">
        <f>'5C1AB_Apex'!AB$84</f>
        <v>440009</v>
      </c>
      <c r="AE21" s="348">
        <f>'5C1AB_Apex'!AC$84</f>
        <v>36668</v>
      </c>
      <c r="AF21" s="346">
        <f>('5C1AB_Apex'!AD$79+'5C1AB_Apex'!AD$81)</f>
        <v>0</v>
      </c>
      <c r="AG21" s="348">
        <f>'5C1AB_Apex'!AD$84</f>
        <v>440009</v>
      </c>
      <c r="AH21" s="349"/>
      <c r="AI21" s="350">
        <f>'5C1AB_Apex'!AF$84</f>
        <v>802591</v>
      </c>
      <c r="AJ21" s="340">
        <f>'5C1AB_Apex'!AG$84</f>
        <v>0</v>
      </c>
      <c r="AK21" s="349">
        <f>'5C1AB_Apex'!AH$84</f>
        <v>0</v>
      </c>
      <c r="AL21" s="340">
        <f>'5C1AB_Apex'!AI$84</f>
        <v>0</v>
      </c>
      <c r="AM21" s="351">
        <f>'5C1AB_Apex'!AJ$84</f>
        <v>0</v>
      </c>
      <c r="AN21" s="352">
        <f>'5C1AB_Apex'!AK$84</f>
        <v>0</v>
      </c>
      <c r="AO21" s="350">
        <f>'5C1AB_Apex'!AL$84</f>
        <v>802591</v>
      </c>
      <c r="AP21" s="353">
        <f>'5C1AB_Apex'!AM$84</f>
        <v>-2007</v>
      </c>
      <c r="AQ21" s="350">
        <f>'5C1AB_Apex'!AN$84</f>
        <v>800584</v>
      </c>
      <c r="AR21" s="351">
        <f>'5C1AB_Apex'!AO$84</f>
        <v>0</v>
      </c>
      <c r="AS21" s="350">
        <f>'5C1AB_Apex'!AP$84</f>
        <v>800584</v>
      </c>
      <c r="AT21" s="351">
        <f>'5C1AB_Apex'!AQ$84</f>
        <v>0</v>
      </c>
      <c r="AU21" s="351">
        <f>'5C1AB_Apex'!AR$84</f>
        <v>800584</v>
      </c>
      <c r="AV21" s="350">
        <f>'5C1AB_Apex'!AS$84</f>
        <v>66715</v>
      </c>
    </row>
    <row r="22" spans="1:48" ht="16.5" customHeight="1" x14ac:dyDescent="0.2">
      <c r="A22" s="320" t="s">
        <v>666</v>
      </c>
      <c r="B22" s="476" t="s">
        <v>666</v>
      </c>
      <c r="C22" s="307" t="s">
        <v>674</v>
      </c>
      <c r="D22" s="308">
        <f>'5C1AC_Smothers'!C$84</f>
        <v>432</v>
      </c>
      <c r="E22" s="309"/>
      <c r="F22" s="310">
        <f>'5C1AC_Smothers'!E$84</f>
        <v>1596039.4141524686</v>
      </c>
      <c r="G22" s="311">
        <f>'5C1AC_Smothers'!F$84</f>
        <v>345</v>
      </c>
      <c r="H22" s="309"/>
      <c r="I22" s="310">
        <f>'5C1AC_Smothers'!H$84</f>
        <v>162196.12613170542</v>
      </c>
      <c r="J22" s="311">
        <f>'5C1AC_Smothers'!I$84</f>
        <v>0</v>
      </c>
      <c r="K22" s="309"/>
      <c r="L22" s="310">
        <f>'5C1AC_Smothers'!K$84</f>
        <v>0</v>
      </c>
      <c r="M22" s="311">
        <f>'5C1AC_Smothers'!L$84</f>
        <v>29</v>
      </c>
      <c r="N22" s="309"/>
      <c r="O22" s="310">
        <f>'5C1AC_Smothers'!N$84</f>
        <v>92389.21011336791</v>
      </c>
      <c r="P22" s="311">
        <f>'5C1AC_Smothers'!O$84</f>
        <v>4</v>
      </c>
      <c r="Q22" s="309"/>
      <c r="R22" s="310">
        <f>'5C1AC_Smothers'!Q$84</f>
        <v>5114.4124831981444</v>
      </c>
      <c r="S22" s="312">
        <f>'5C1AC_Smothers'!R$84</f>
        <v>1855738</v>
      </c>
      <c r="T22" s="309">
        <f>'5C1AC_Smothers'!S$84</f>
        <v>0</v>
      </c>
      <c r="U22" s="309">
        <f>'5C1AC_Smothers'!T$84</f>
        <v>0</v>
      </c>
      <c r="V22" s="313">
        <f>'5C1AC_Smothers'!U$84</f>
        <v>0</v>
      </c>
      <c r="W22" s="312">
        <f>'5C1AC_Smothers'!V$84</f>
        <v>1855738</v>
      </c>
      <c r="X22" s="310">
        <f>'5C1AC_Smothers'!W$84</f>
        <v>-4638</v>
      </c>
      <c r="Y22" s="312">
        <f>'5C1AC_Smothers'!X$84</f>
        <v>1851100</v>
      </c>
      <c r="Z22" s="309">
        <f>'5C1AC_Smothers'!Y$84</f>
        <v>6181</v>
      </c>
      <c r="AA22" s="324">
        <f>('5C1AC_Smothers'!Z$78+'5C1AC_Smothers'!Z$80+'5C1AC_Smothers'!Z$82)</f>
        <v>3245</v>
      </c>
      <c r="AB22" s="312">
        <f>'5C1AC_Smothers'!Z$84</f>
        <v>1860526</v>
      </c>
      <c r="AC22" s="309">
        <f>'5C1AC_Smothers'!AA$84</f>
        <v>0</v>
      </c>
      <c r="AD22" s="309">
        <f>'5C1AC_Smothers'!AB$84</f>
        <v>1860526</v>
      </c>
      <c r="AE22" s="312">
        <f>'5C1AC_Smothers'!AC$84</f>
        <v>155043</v>
      </c>
      <c r="AF22" s="324">
        <f>('5C1AC_Smothers'!AD$79+'5C1AC_Smothers'!AD$81)</f>
        <v>0</v>
      </c>
      <c r="AG22" s="314">
        <f>'5C1AC_Smothers'!AD$84</f>
        <v>1860526</v>
      </c>
      <c r="AH22" s="315"/>
      <c r="AI22" s="316">
        <f>'5C1AC_Smothers'!AF$84</f>
        <v>2394201</v>
      </c>
      <c r="AJ22" s="308">
        <f>'5C1AC_Smothers'!AG$84</f>
        <v>0</v>
      </c>
      <c r="AK22" s="315">
        <f>'5C1AC_Smothers'!AH$84</f>
        <v>0</v>
      </c>
      <c r="AL22" s="308">
        <f>'5C1AC_Smothers'!AI$84</f>
        <v>0</v>
      </c>
      <c r="AM22" s="317">
        <f>'5C1AC_Smothers'!AJ$84</f>
        <v>0</v>
      </c>
      <c r="AN22" s="318">
        <f>'5C1AC_Smothers'!AK$84</f>
        <v>0</v>
      </c>
      <c r="AO22" s="316">
        <f>'5C1AC_Smothers'!AL$84</f>
        <v>2394201</v>
      </c>
      <c r="AP22" s="319">
        <f>'5C1AC_Smothers'!AM$84</f>
        <v>-5985</v>
      </c>
      <c r="AQ22" s="316">
        <f>'5C1AC_Smothers'!AN$84</f>
        <v>2388216</v>
      </c>
      <c r="AR22" s="317">
        <f>'5C1AC_Smothers'!AO$84</f>
        <v>7775</v>
      </c>
      <c r="AS22" s="316">
        <f>'5C1AC_Smothers'!AP$84</f>
        <v>2395991</v>
      </c>
      <c r="AT22" s="317">
        <f>'5C1AC_Smothers'!AQ$84</f>
        <v>0</v>
      </c>
      <c r="AU22" s="317">
        <f>'5C1AC_Smothers'!AR$84</f>
        <v>2395991</v>
      </c>
      <c r="AV22" s="316">
        <f>'5C1AC_Smothers'!AS$84</f>
        <v>199666</v>
      </c>
    </row>
    <row r="23" spans="1:48" ht="16.5" customHeight="1" x14ac:dyDescent="0.2">
      <c r="A23" s="321" t="s">
        <v>723</v>
      </c>
      <c r="B23" s="477" t="s">
        <v>723</v>
      </c>
      <c r="C23" s="325" t="s">
        <v>773</v>
      </c>
      <c r="D23" s="326">
        <f>'5C1AD_Greater'!C$84</f>
        <v>82</v>
      </c>
      <c r="E23" s="327"/>
      <c r="F23" s="328">
        <f>'5C1AD_Greater'!E$84</f>
        <v>250062.73769734974</v>
      </c>
      <c r="G23" s="329">
        <f>'5C1AD_Greater'!F$84</f>
        <v>71</v>
      </c>
      <c r="H23" s="327"/>
      <c r="I23" s="328">
        <f>'5C1AD_Greater'!H$84</f>
        <v>26573.34736770366</v>
      </c>
      <c r="J23" s="329">
        <f>'5C1AD_Greater'!I$84</f>
        <v>0</v>
      </c>
      <c r="K23" s="327"/>
      <c r="L23" s="328">
        <f>'5C1AD_Greater'!K$84</f>
        <v>0</v>
      </c>
      <c r="M23" s="329">
        <f>'5C1AD_Greater'!L$84</f>
        <v>17</v>
      </c>
      <c r="N23" s="327"/>
      <c r="O23" s="328">
        <f>'5C1AD_Greater'!N$84</f>
        <v>41901.711168813483</v>
      </c>
      <c r="P23" s="329">
        <f>'5C1AD_Greater'!O$84</f>
        <v>0</v>
      </c>
      <c r="Q23" s="327"/>
      <c r="R23" s="328">
        <f>'5C1AD_Greater'!Q$84</f>
        <v>0</v>
      </c>
      <c r="S23" s="330">
        <f>'5C1AD_Greater'!R$84</f>
        <v>318538</v>
      </c>
      <c r="T23" s="327">
        <f>'5C1AD_Greater'!S$84</f>
        <v>0</v>
      </c>
      <c r="U23" s="327">
        <f>'5C1AD_Greater'!T$84</f>
        <v>0</v>
      </c>
      <c r="V23" s="331">
        <f>'5C1AD_Greater'!U$84</f>
        <v>0</v>
      </c>
      <c r="W23" s="330">
        <f>'5C1AD_Greater'!V$84</f>
        <v>318538</v>
      </c>
      <c r="X23" s="328">
        <f>'5C1AD_Greater'!W$84</f>
        <v>-797</v>
      </c>
      <c r="Y23" s="330">
        <f>'5C1AD_Greater'!X$84</f>
        <v>317741</v>
      </c>
      <c r="Z23" s="327">
        <f>'5C1AD_Greater'!Y$84</f>
        <v>1140</v>
      </c>
      <c r="AA23" s="332">
        <f>'5C1AD_Greater'!Z$78+'5C1AD_Greater'!Z$80+'5C1AD_Greater'!Z$82</f>
        <v>826</v>
      </c>
      <c r="AB23" s="330">
        <f>'5C1AD_Greater'!Z$84</f>
        <v>319707</v>
      </c>
      <c r="AC23" s="327">
        <f>'5C1AD_Greater'!AA$84</f>
        <v>0</v>
      </c>
      <c r="AD23" s="327">
        <f>'5C1AD_Greater'!AB$84</f>
        <v>319707</v>
      </c>
      <c r="AE23" s="330">
        <f>'5C1AD_Greater'!AC$84</f>
        <v>26643</v>
      </c>
      <c r="AF23" s="332">
        <f>'5C1AD_Greater'!AD$79+'5C1AD_Greater'!AD$81</f>
        <v>0</v>
      </c>
      <c r="AG23" s="333">
        <f>'5C1AD_Greater'!AD$84</f>
        <v>319707</v>
      </c>
      <c r="AH23" s="334"/>
      <c r="AI23" s="335">
        <f>'5C1AD_Greater'!AF$84</f>
        <v>955461</v>
      </c>
      <c r="AJ23" s="326">
        <f>'5C1AD_Greater'!AG$84</f>
        <v>0</v>
      </c>
      <c r="AK23" s="334">
        <f>'5C1AD_Greater'!AH$84</f>
        <v>0</v>
      </c>
      <c r="AL23" s="326">
        <f>'5C1AD_Greater'!AI$84</f>
        <v>0</v>
      </c>
      <c r="AM23" s="336">
        <f>'5C1AD_Greater'!AJ$84</f>
        <v>0</v>
      </c>
      <c r="AN23" s="337">
        <f>'5C1AD_Greater'!AK$84</f>
        <v>0</v>
      </c>
      <c r="AO23" s="335">
        <f>'5C1AD_Greater'!AL$84</f>
        <v>955461</v>
      </c>
      <c r="AP23" s="338">
        <f>'5C1AD_Greater'!AM$84</f>
        <v>-2389</v>
      </c>
      <c r="AQ23" s="335">
        <f>'5C1AD_Greater'!AN$84</f>
        <v>953072</v>
      </c>
      <c r="AR23" s="336">
        <f>'5C1AD_Greater'!AO$84</f>
        <v>0</v>
      </c>
      <c r="AS23" s="335">
        <f>'5C1AD_Greater'!AP$84</f>
        <v>953072</v>
      </c>
      <c r="AT23" s="336">
        <f>'5C1AD_Greater'!AQ$84</f>
        <v>0</v>
      </c>
      <c r="AU23" s="336">
        <f>'5C1AD_Greater'!AR$84</f>
        <v>953072</v>
      </c>
      <c r="AV23" s="335">
        <f>'5C1AD_Greater'!AS$84</f>
        <v>79423</v>
      </c>
    </row>
    <row r="24" spans="1:48" ht="16.5" customHeight="1" x14ac:dyDescent="0.2">
      <c r="A24" s="321" t="s">
        <v>556</v>
      </c>
      <c r="B24" s="477" t="s">
        <v>298</v>
      </c>
      <c r="C24" s="325" t="s">
        <v>277</v>
      </c>
      <c r="D24" s="326">
        <f>'5C1R_Iberville'!C84</f>
        <v>238</v>
      </c>
      <c r="E24" s="327"/>
      <c r="F24" s="328">
        <f>'5C1R_Iberville'!E84</f>
        <v>598065.15584588656</v>
      </c>
      <c r="G24" s="329">
        <f>'5C1R_Iberville'!F84</f>
        <v>217</v>
      </c>
      <c r="H24" s="327"/>
      <c r="I24" s="328">
        <f>'5C1R_Iberville'!H84</f>
        <v>59060.959669152558</v>
      </c>
      <c r="J24" s="329">
        <f>'5C1R_Iberville'!I84</f>
        <v>64</v>
      </c>
      <c r="K24" s="327"/>
      <c r="L24" s="328">
        <f>'5C1R_Iberville'!K84</f>
        <v>5157.5476605389231</v>
      </c>
      <c r="M24" s="329">
        <f>'5C1R_Iberville'!L84</f>
        <v>33</v>
      </c>
      <c r="N24" s="327"/>
      <c r="O24" s="328">
        <f>'5C1R_Iberville'!N84</f>
        <v>63987.367317962169</v>
      </c>
      <c r="P24" s="329">
        <f>'5C1R_Iberville'!O84</f>
        <v>0</v>
      </c>
      <c r="Q24" s="327"/>
      <c r="R24" s="328">
        <f>'5C1R_Iberville'!Q84</f>
        <v>0</v>
      </c>
      <c r="S24" s="330">
        <f>'5C1R_Iberville'!R84</f>
        <v>726270</v>
      </c>
      <c r="T24" s="327">
        <f>'5C1R_Iberville'!S84</f>
        <v>0</v>
      </c>
      <c r="U24" s="327">
        <f>'5C1R_Iberville'!T84</f>
        <v>0</v>
      </c>
      <c r="V24" s="331">
        <f>'5C1R_Iberville'!U84</f>
        <v>0</v>
      </c>
      <c r="W24" s="330">
        <f>'5C1R_Iberville'!V84</f>
        <v>726270</v>
      </c>
      <c r="X24" s="328">
        <f>'5C1R_Iberville'!W84</f>
        <v>-1816</v>
      </c>
      <c r="Y24" s="330">
        <f>'5C1R_Iberville'!X84</f>
        <v>724454</v>
      </c>
      <c r="Z24" s="327">
        <f>'5C1R_Iberville'!Y84</f>
        <v>-22749</v>
      </c>
      <c r="AA24" s="332">
        <f>('5C1R_Iberville'!Z78+'5C1R_Iberville'!Z80+'5C1R_Iberville'!Z82)</f>
        <v>2596</v>
      </c>
      <c r="AB24" s="330">
        <f>'5C1R_Iberville'!Z84</f>
        <v>704301</v>
      </c>
      <c r="AC24" s="327">
        <f>'5C1R_Iberville'!AA84</f>
        <v>0</v>
      </c>
      <c r="AD24" s="327">
        <f>'5C1R_Iberville'!AB84</f>
        <v>704301</v>
      </c>
      <c r="AE24" s="330">
        <f>'5C1R_Iberville'!AC84</f>
        <v>58691</v>
      </c>
      <c r="AF24" s="332">
        <f>('5C1R_Iberville'!AD79+'5C1R_Iberville'!AD81)</f>
        <v>0</v>
      </c>
      <c r="AG24" s="333">
        <f>'5C1R_Iberville'!AD84</f>
        <v>704301</v>
      </c>
      <c r="AH24" s="334"/>
      <c r="AI24" s="335">
        <f>'5C1R_Iberville'!AF84</f>
        <v>2629802</v>
      </c>
      <c r="AJ24" s="326">
        <f>'5C1R_Iberville'!AG84</f>
        <v>0</v>
      </c>
      <c r="AK24" s="334">
        <f>'5C1R_Iberville'!AH84</f>
        <v>0</v>
      </c>
      <c r="AL24" s="326">
        <f>'5C1R_Iberville'!AI84</f>
        <v>0</v>
      </c>
      <c r="AM24" s="336">
        <f>'5C1R_Iberville'!AJ84</f>
        <v>0</v>
      </c>
      <c r="AN24" s="337">
        <f>'5C1R_Iberville'!AK84</f>
        <v>0</v>
      </c>
      <c r="AO24" s="335">
        <f>'5C1R_Iberville'!AL84</f>
        <v>2629802</v>
      </c>
      <c r="AP24" s="338">
        <f>'5C1R_Iberville'!AM84</f>
        <v>-6574</v>
      </c>
      <c r="AQ24" s="335">
        <f>'5C1R_Iberville'!AN84</f>
        <v>2623228</v>
      </c>
      <c r="AR24" s="336">
        <f>'5C1R_Iberville'!AO84</f>
        <v>-425221</v>
      </c>
      <c r="AS24" s="335">
        <f>'5C1R_Iberville'!AP84</f>
        <v>2198007</v>
      </c>
      <c r="AT24" s="336">
        <f>'5C1R_Iberville'!AQ84</f>
        <v>0</v>
      </c>
      <c r="AU24" s="336">
        <f>'5C1R_Iberville'!AR84</f>
        <v>2198007</v>
      </c>
      <c r="AV24" s="335">
        <f>'5C1R_Iberville'!AS84</f>
        <v>183167</v>
      </c>
    </row>
    <row r="25" spans="1:48" ht="16.5" customHeight="1" x14ac:dyDescent="0.2">
      <c r="A25" s="321" t="s">
        <v>557</v>
      </c>
      <c r="B25" s="477" t="s">
        <v>289</v>
      </c>
      <c r="C25" s="325" t="s">
        <v>253</v>
      </c>
      <c r="D25" s="326">
        <f>'5C1N_Delta'!C84</f>
        <v>461</v>
      </c>
      <c r="E25" s="327"/>
      <c r="F25" s="328">
        <f>'5C1N_Delta'!E84</f>
        <v>2358553.7190183573</v>
      </c>
      <c r="G25" s="329">
        <f>'5C1N_Delta'!F84</f>
        <v>268</v>
      </c>
      <c r="H25" s="327"/>
      <c r="I25" s="328">
        <f>'5C1N_Delta'!H84</f>
        <v>186118.44152300811</v>
      </c>
      <c r="J25" s="329">
        <f>'5C1N_Delta'!I84</f>
        <v>218</v>
      </c>
      <c r="K25" s="327"/>
      <c r="L25" s="328">
        <f>'5C1N_Delta'!K84</f>
        <v>41359.562199110776</v>
      </c>
      <c r="M25" s="329">
        <f>'5C1N_Delta'!L84</f>
        <v>41</v>
      </c>
      <c r="N25" s="327"/>
      <c r="O25" s="328">
        <f>'5C1N_Delta'!N84</f>
        <v>191118.81276920371</v>
      </c>
      <c r="P25" s="329">
        <f>'5C1N_Delta'!O84</f>
        <v>8</v>
      </c>
      <c r="Q25" s="327"/>
      <c r="R25" s="328">
        <f>'5C1N_Delta'!Q84</f>
        <v>14975.068376752421</v>
      </c>
      <c r="S25" s="330">
        <f>'5C1N_Delta'!R84</f>
        <v>2792126</v>
      </c>
      <c r="T25" s="327">
        <f>'5C1N_Delta'!S84</f>
        <v>0</v>
      </c>
      <c r="U25" s="327">
        <f>'5C1N_Delta'!T84</f>
        <v>0</v>
      </c>
      <c r="V25" s="331">
        <f>'5C1N_Delta'!U84</f>
        <v>0</v>
      </c>
      <c r="W25" s="330">
        <f>'5C1N_Delta'!V84</f>
        <v>2792126</v>
      </c>
      <c r="X25" s="328">
        <f>'5C1N_Delta'!W84</f>
        <v>-6981</v>
      </c>
      <c r="Y25" s="330">
        <f>'5C1N_Delta'!X84</f>
        <v>2785145</v>
      </c>
      <c r="Z25" s="327">
        <f>'5C1N_Delta'!Y84</f>
        <v>7255</v>
      </c>
      <c r="AA25" s="332">
        <f>('5C1N_Delta'!Z78+'5C1N_Delta'!Z80+'5C1N_Delta'!Z82)</f>
        <v>22567</v>
      </c>
      <c r="AB25" s="330">
        <f>'5C1N_Delta'!Z84</f>
        <v>2814967</v>
      </c>
      <c r="AC25" s="327">
        <f>'5C1N_Delta'!AA84</f>
        <v>0</v>
      </c>
      <c r="AD25" s="327">
        <f>'5C1N_Delta'!AB84</f>
        <v>2814967</v>
      </c>
      <c r="AE25" s="330">
        <f>'5C1N_Delta'!AC84</f>
        <v>234579</v>
      </c>
      <c r="AF25" s="332">
        <f>('5C1N_Delta'!AD79+'5C1N_Delta'!AD81)</f>
        <v>0</v>
      </c>
      <c r="AG25" s="333">
        <f>'5C1N_Delta'!AD84</f>
        <v>2814967</v>
      </c>
      <c r="AH25" s="334"/>
      <c r="AI25" s="335">
        <f>'5C1N_Delta'!AF84</f>
        <v>1390699</v>
      </c>
      <c r="AJ25" s="326">
        <f>'5C1N_Delta'!AG84</f>
        <v>0</v>
      </c>
      <c r="AK25" s="334">
        <f>'5C1N_Delta'!AH84</f>
        <v>0</v>
      </c>
      <c r="AL25" s="326">
        <f>'5C1N_Delta'!AI84</f>
        <v>0</v>
      </c>
      <c r="AM25" s="336">
        <f>'5C1N_Delta'!AJ84</f>
        <v>0</v>
      </c>
      <c r="AN25" s="337">
        <f>'5C1N_Delta'!AK84</f>
        <v>0</v>
      </c>
      <c r="AO25" s="335">
        <f>'5C1N_Delta'!AL84</f>
        <v>1390699</v>
      </c>
      <c r="AP25" s="338">
        <f>'5C1N_Delta'!AM84</f>
        <v>-3477</v>
      </c>
      <c r="AQ25" s="335">
        <f>'5C1N_Delta'!AN84</f>
        <v>1387222</v>
      </c>
      <c r="AR25" s="336">
        <f>'5C1N_Delta'!AO84</f>
        <v>2120</v>
      </c>
      <c r="AS25" s="335">
        <f>'5C1N_Delta'!AP84</f>
        <v>1389342</v>
      </c>
      <c r="AT25" s="336">
        <f>'5C1N_Delta'!AQ84</f>
        <v>0</v>
      </c>
      <c r="AU25" s="336">
        <f>'5C1N_Delta'!AR84</f>
        <v>1389342</v>
      </c>
      <c r="AV25" s="335">
        <f>'5C1N_Delta'!AS84</f>
        <v>115778</v>
      </c>
    </row>
    <row r="26" spans="1:48" ht="16.5" customHeight="1" x14ac:dyDescent="0.2">
      <c r="A26" s="322" t="s">
        <v>558</v>
      </c>
      <c r="B26" s="478">
        <v>328002</v>
      </c>
      <c r="C26" s="339" t="s">
        <v>264</v>
      </c>
      <c r="D26" s="340">
        <f>'5C1S_LC Col Prep'!C84</f>
        <v>437</v>
      </c>
      <c r="E26" s="341"/>
      <c r="F26" s="342">
        <f>'5C1S_LC Col Prep'!E84</f>
        <v>1509601.5761223785</v>
      </c>
      <c r="G26" s="343">
        <f>'5C1S_LC Col Prep'!F84</f>
        <v>417</v>
      </c>
      <c r="H26" s="341"/>
      <c r="I26" s="342">
        <f>'5C1S_LC Col Prep'!H84</f>
        <v>203260.9141242012</v>
      </c>
      <c r="J26" s="343">
        <f>'5C1S_LC Col Prep'!I84</f>
        <v>487</v>
      </c>
      <c r="K26" s="341"/>
      <c r="L26" s="342">
        <f>'5C1S_LC Col Prep'!K84</f>
        <v>64676.551319987433</v>
      </c>
      <c r="M26" s="343">
        <f>'5C1S_LC Col Prep'!L84</f>
        <v>38</v>
      </c>
      <c r="N26" s="341"/>
      <c r="O26" s="342">
        <f>'5C1S_LC Col Prep'!N84</f>
        <v>126165.75719504738</v>
      </c>
      <c r="P26" s="343">
        <f>'5C1S_LC Col Prep'!O84</f>
        <v>1</v>
      </c>
      <c r="Q26" s="341"/>
      <c r="R26" s="342">
        <f>'5C1S_LC Col Prep'!Q84</f>
        <v>1328.06060205313</v>
      </c>
      <c r="S26" s="344">
        <f>'5C1S_LC Col Prep'!R84</f>
        <v>1905033</v>
      </c>
      <c r="T26" s="341">
        <f>'5C1S_LC Col Prep'!S84</f>
        <v>0</v>
      </c>
      <c r="U26" s="341">
        <f>'5C1S_LC Col Prep'!T84</f>
        <v>0</v>
      </c>
      <c r="V26" s="345">
        <f>'5C1S_LC Col Prep'!U84</f>
        <v>0</v>
      </c>
      <c r="W26" s="344">
        <f>'5C1S_LC Col Prep'!V84</f>
        <v>1905033</v>
      </c>
      <c r="X26" s="342">
        <f>'5C1S_LC Col Prep'!W84</f>
        <v>-4763</v>
      </c>
      <c r="Y26" s="344">
        <f>'5C1S_LC Col Prep'!X84</f>
        <v>1900270</v>
      </c>
      <c r="Z26" s="341">
        <f>'5C1S_LC Col Prep'!Y84</f>
        <v>0</v>
      </c>
      <c r="AA26" s="346">
        <f>('5C1S_LC Col Prep'!Z78+'5C1S_LC Col Prep'!Z80+'5C1S_LC Col Prep'!Z82)</f>
        <v>35783</v>
      </c>
      <c r="AB26" s="344">
        <f>'5C1S_LC Col Prep'!Z84</f>
        <v>1936053</v>
      </c>
      <c r="AC26" s="347">
        <f>'5C1S_LC Col Prep'!AA84</f>
        <v>0</v>
      </c>
      <c r="AD26" s="341">
        <f>'5C1S_LC Col Prep'!AB84</f>
        <v>1936053</v>
      </c>
      <c r="AE26" s="348">
        <f>'5C1S_LC Col Prep'!AC84</f>
        <v>161338</v>
      </c>
      <c r="AF26" s="346">
        <f>('5C1S_LC Col Prep'!AD79+'5C1S_LC Col Prep'!AD81)</f>
        <v>0</v>
      </c>
      <c r="AG26" s="348">
        <f>'5C1S_LC Col Prep'!AD84</f>
        <v>1936053</v>
      </c>
      <c r="AH26" s="349"/>
      <c r="AI26" s="350">
        <f>'5C1S_LC Col Prep'!AF84</f>
        <v>3381104</v>
      </c>
      <c r="AJ26" s="340">
        <f>'5C1S_LC Col Prep'!AG84</f>
        <v>0</v>
      </c>
      <c r="AK26" s="349">
        <f>'5C1S_LC Col Prep'!AH84</f>
        <v>0</v>
      </c>
      <c r="AL26" s="340">
        <f>'5C1S_LC Col Prep'!AI84</f>
        <v>0</v>
      </c>
      <c r="AM26" s="351">
        <f>'5C1S_LC Col Prep'!AJ84</f>
        <v>0</v>
      </c>
      <c r="AN26" s="352">
        <f>'5C1S_LC Col Prep'!AK84</f>
        <v>0</v>
      </c>
      <c r="AO26" s="350">
        <f>'5C1S_LC Col Prep'!AL84</f>
        <v>3381104</v>
      </c>
      <c r="AP26" s="353">
        <f>'5C1S_LC Col Prep'!AM84</f>
        <v>-8453</v>
      </c>
      <c r="AQ26" s="350">
        <f>'5C1S_LC Col Prep'!AN84</f>
        <v>3372651</v>
      </c>
      <c r="AR26" s="351">
        <f>'5C1S_LC Col Prep'!AO84</f>
        <v>0</v>
      </c>
      <c r="AS26" s="350">
        <f>'5C1S_LC Col Prep'!AP84</f>
        <v>3372651</v>
      </c>
      <c r="AT26" s="351">
        <f>'5C1S_LC Col Prep'!AQ84</f>
        <v>0</v>
      </c>
      <c r="AU26" s="351">
        <f>'5C1S_LC Col Prep'!AR84</f>
        <v>3372651</v>
      </c>
      <c r="AV26" s="350">
        <f>'5C1S_LC Col Prep'!AS84</f>
        <v>281055</v>
      </c>
    </row>
    <row r="27" spans="1:48" ht="16.5" customHeight="1" x14ac:dyDescent="0.2">
      <c r="A27" s="320" t="s">
        <v>559</v>
      </c>
      <c r="B27" s="476" t="s">
        <v>299</v>
      </c>
      <c r="C27" s="307" t="s">
        <v>265</v>
      </c>
      <c r="D27" s="308">
        <f>'5C1T_Northeast'!C84</f>
        <v>180</v>
      </c>
      <c r="E27" s="309"/>
      <c r="F27" s="310">
        <f>'5C1T_Northeast'!E84</f>
        <v>898559.8394199711</v>
      </c>
      <c r="G27" s="311">
        <f>'5C1T_Northeast'!F84</f>
        <v>146</v>
      </c>
      <c r="H27" s="309"/>
      <c r="I27" s="310">
        <f>'5C1T_Northeast'!H84</f>
        <v>96101.362561293499</v>
      </c>
      <c r="J27" s="311">
        <f>'5C1T_Northeast'!I84</f>
        <v>154.5</v>
      </c>
      <c r="K27" s="309"/>
      <c r="L27" s="310">
        <f>'5C1T_Northeast'!K84</f>
        <v>27665.800920165326</v>
      </c>
      <c r="M27" s="311">
        <f>'5C1T_Northeast'!L84</f>
        <v>23</v>
      </c>
      <c r="N27" s="309"/>
      <c r="O27" s="310">
        <f>'5C1T_Northeast'!N84</f>
        <v>101796.87096058401</v>
      </c>
      <c r="P27" s="311">
        <f>'5C1T_Northeast'!O84</f>
        <v>0</v>
      </c>
      <c r="Q27" s="309"/>
      <c r="R27" s="310">
        <f>'5C1T_Northeast'!Q84</f>
        <v>0</v>
      </c>
      <c r="S27" s="312">
        <f>'5C1T_Northeast'!R84</f>
        <v>1124123</v>
      </c>
      <c r="T27" s="309">
        <f>'5C1T_Northeast'!S84</f>
        <v>0</v>
      </c>
      <c r="U27" s="309">
        <f>'5C1T_Northeast'!T84</f>
        <v>0</v>
      </c>
      <c r="V27" s="313">
        <f>'5C1T_Northeast'!U84</f>
        <v>0</v>
      </c>
      <c r="W27" s="312">
        <f>'5C1T_Northeast'!V84</f>
        <v>1124123</v>
      </c>
      <c r="X27" s="310">
        <f>'5C1T_Northeast'!W84</f>
        <v>-2811</v>
      </c>
      <c r="Y27" s="312">
        <f>'5C1T_Northeast'!X84</f>
        <v>1121312</v>
      </c>
      <c r="Z27" s="309">
        <f>'5C1T_Northeast'!Y84</f>
        <v>-14803</v>
      </c>
      <c r="AA27" s="324">
        <f>('5C1T_Northeast'!Z78+'5C1T_Northeast'!Z80+'5C1T_Northeast'!Z82)</f>
        <v>14543</v>
      </c>
      <c r="AB27" s="312">
        <f>'5C1T_Northeast'!Z84</f>
        <v>1121052</v>
      </c>
      <c r="AC27" s="309">
        <f>'5C1T_Northeast'!AA84</f>
        <v>0</v>
      </c>
      <c r="AD27" s="309">
        <f>'5C1T_Northeast'!AB84</f>
        <v>1121052</v>
      </c>
      <c r="AE27" s="312">
        <f>'5C1T_Northeast'!AC84</f>
        <v>93422</v>
      </c>
      <c r="AF27" s="324">
        <f>('5C1T_Northeast'!AD79+'5C1T_Northeast'!AD81)</f>
        <v>0</v>
      </c>
      <c r="AG27" s="314">
        <f>'5C1T_Northeast'!AD84</f>
        <v>1121052</v>
      </c>
      <c r="AH27" s="315"/>
      <c r="AI27" s="316">
        <f>'5C1T_Northeast'!AF84</f>
        <v>714109</v>
      </c>
      <c r="AJ27" s="308">
        <f>'5C1T_Northeast'!AG84</f>
        <v>0</v>
      </c>
      <c r="AK27" s="315">
        <f>'5C1T_Northeast'!AH84</f>
        <v>0</v>
      </c>
      <c r="AL27" s="308">
        <f>'5C1T_Northeast'!AI84</f>
        <v>0</v>
      </c>
      <c r="AM27" s="317">
        <f>'5C1T_Northeast'!AJ84</f>
        <v>0</v>
      </c>
      <c r="AN27" s="318">
        <f>'5C1T_Northeast'!AK84</f>
        <v>0</v>
      </c>
      <c r="AO27" s="316">
        <f>'5C1T_Northeast'!AL84</f>
        <v>714109</v>
      </c>
      <c r="AP27" s="319">
        <f>'5C1T_Northeast'!AM84</f>
        <v>-1785</v>
      </c>
      <c r="AQ27" s="316">
        <f>'5C1T_Northeast'!AN84</f>
        <v>712324</v>
      </c>
      <c r="AR27" s="317">
        <f>'5C1T_Northeast'!AO84</f>
        <v>45422</v>
      </c>
      <c r="AS27" s="316">
        <f>'5C1T_Northeast'!AP84</f>
        <v>757746</v>
      </c>
      <c r="AT27" s="317">
        <f>'5C1T_Northeast'!AQ84</f>
        <v>0</v>
      </c>
      <c r="AU27" s="317">
        <f>'5C1T_Northeast'!AR84</f>
        <v>757746</v>
      </c>
      <c r="AV27" s="316">
        <f>'5C1T_Northeast'!AS84</f>
        <v>63145</v>
      </c>
    </row>
    <row r="28" spans="1:48" ht="16.5" customHeight="1" x14ac:dyDescent="0.2">
      <c r="A28" s="321" t="s">
        <v>560</v>
      </c>
      <c r="B28" s="477" t="s">
        <v>300</v>
      </c>
      <c r="C28" s="325" t="s">
        <v>266</v>
      </c>
      <c r="D28" s="326">
        <f>'5C1U_Acadiana Ren'!C84</f>
        <v>883</v>
      </c>
      <c r="E28" s="327"/>
      <c r="F28" s="328">
        <f>'5C1U_Acadiana Ren'!E84</f>
        <v>3203057.4070045948</v>
      </c>
      <c r="G28" s="329">
        <f>'5C1U_Acadiana Ren'!F84</f>
        <v>304</v>
      </c>
      <c r="H28" s="327"/>
      <c r="I28" s="328">
        <f>'5C1U_Acadiana Ren'!H84</f>
        <v>154192.69509532329</v>
      </c>
      <c r="J28" s="329">
        <f>'5C1U_Acadiana Ren'!I84</f>
        <v>249</v>
      </c>
      <c r="K28" s="327"/>
      <c r="L28" s="328">
        <f>'5C1U_Acadiana Ren'!K84</f>
        <v>33626.836144387118</v>
      </c>
      <c r="M28" s="329">
        <f>'5C1U_Acadiana Ren'!L84</f>
        <v>49</v>
      </c>
      <c r="N28" s="327"/>
      <c r="O28" s="328">
        <f>'5C1U_Acadiana Ren'!N84</f>
        <v>167820.85908749053</v>
      </c>
      <c r="P28" s="329">
        <f>'5C1U_Acadiana Ren'!O84</f>
        <v>31</v>
      </c>
      <c r="Q28" s="327"/>
      <c r="R28" s="328">
        <f>'5C1U_Acadiana Ren'!Q84</f>
        <v>39453.29732000771</v>
      </c>
      <c r="S28" s="330">
        <f>'5C1U_Acadiana Ren'!R84</f>
        <v>3598151</v>
      </c>
      <c r="T28" s="327">
        <f>'5C1U_Acadiana Ren'!S84</f>
        <v>0</v>
      </c>
      <c r="U28" s="327">
        <f>'5C1U_Acadiana Ren'!T84</f>
        <v>0</v>
      </c>
      <c r="V28" s="331">
        <f>'5C1U_Acadiana Ren'!U84</f>
        <v>0</v>
      </c>
      <c r="W28" s="330">
        <f>'5C1U_Acadiana Ren'!V84</f>
        <v>3598151</v>
      </c>
      <c r="X28" s="328">
        <f>'5C1U_Acadiana Ren'!W84</f>
        <v>-8996</v>
      </c>
      <c r="Y28" s="330">
        <f>'5C1U_Acadiana Ren'!X84</f>
        <v>3589155</v>
      </c>
      <c r="Z28" s="327">
        <f>'5C1U_Acadiana Ren'!Y84</f>
        <v>0</v>
      </c>
      <c r="AA28" s="332">
        <f>('5C1U_Acadiana Ren'!Z78+'5C1U_Acadiana Ren'!Z80+'5C1U_Acadiana Ren'!Z82)</f>
        <v>11092</v>
      </c>
      <c r="AB28" s="330">
        <f>'5C1U_Acadiana Ren'!Z84</f>
        <v>3600247</v>
      </c>
      <c r="AC28" s="327">
        <f>'5C1U_Acadiana Ren'!AA84</f>
        <v>0</v>
      </c>
      <c r="AD28" s="327">
        <f>'5C1U_Acadiana Ren'!AB84</f>
        <v>3600247</v>
      </c>
      <c r="AE28" s="330">
        <f>'5C1U_Acadiana Ren'!AC84</f>
        <v>300020</v>
      </c>
      <c r="AF28" s="332">
        <f>('5C1U_Acadiana Ren'!AD79+'5C1U_Acadiana Ren'!AD81)</f>
        <v>0</v>
      </c>
      <c r="AG28" s="333">
        <f>'5C1U_Acadiana Ren'!AD84</f>
        <v>3600247</v>
      </c>
      <c r="AH28" s="334"/>
      <c r="AI28" s="335">
        <f>'5C1U_Acadiana Ren'!AF84</f>
        <v>4618663</v>
      </c>
      <c r="AJ28" s="326">
        <f>'5C1U_Acadiana Ren'!AG84</f>
        <v>0</v>
      </c>
      <c r="AK28" s="334">
        <f>'5C1U_Acadiana Ren'!AH84</f>
        <v>0</v>
      </c>
      <c r="AL28" s="326">
        <f>'5C1U_Acadiana Ren'!AI84</f>
        <v>0</v>
      </c>
      <c r="AM28" s="336">
        <f>'5C1U_Acadiana Ren'!AJ84</f>
        <v>0</v>
      </c>
      <c r="AN28" s="337">
        <f>'5C1U_Acadiana Ren'!AK84</f>
        <v>0</v>
      </c>
      <c r="AO28" s="335">
        <f>'5C1U_Acadiana Ren'!AL84</f>
        <v>4618663</v>
      </c>
      <c r="AP28" s="338">
        <f>'5C1U_Acadiana Ren'!AM84</f>
        <v>-11547</v>
      </c>
      <c r="AQ28" s="335">
        <f>'5C1U_Acadiana Ren'!AN84</f>
        <v>4607116</v>
      </c>
      <c r="AR28" s="336">
        <f>'5C1U_Acadiana Ren'!AO84</f>
        <v>0</v>
      </c>
      <c r="AS28" s="335">
        <f>'5C1U_Acadiana Ren'!AP84</f>
        <v>4607116</v>
      </c>
      <c r="AT28" s="336">
        <f>'5C1U_Acadiana Ren'!AQ84</f>
        <v>0</v>
      </c>
      <c r="AU28" s="336">
        <f>'5C1U_Acadiana Ren'!AR84</f>
        <v>4607116</v>
      </c>
      <c r="AV28" s="335">
        <f>'5C1U_Acadiana Ren'!AS84</f>
        <v>383926</v>
      </c>
    </row>
    <row r="29" spans="1:48" ht="16.5" customHeight="1" x14ac:dyDescent="0.2">
      <c r="A29" s="321" t="s">
        <v>561</v>
      </c>
      <c r="B29" s="477" t="s">
        <v>290</v>
      </c>
      <c r="C29" s="325" t="s">
        <v>252</v>
      </c>
      <c r="D29" s="326">
        <f>'5C1I_LA Key'!C84</f>
        <v>336</v>
      </c>
      <c r="E29" s="327"/>
      <c r="F29" s="328">
        <f>'5C1I_LA Key'!E84</f>
        <v>1151883.3898277613</v>
      </c>
      <c r="G29" s="329">
        <f>'5C1I_LA Key'!F84</f>
        <v>237</v>
      </c>
      <c r="H29" s="327"/>
      <c r="I29" s="328">
        <f>'5C1I_LA Key'!H84</f>
        <v>101364.78925703303</v>
      </c>
      <c r="J29" s="329">
        <f>'5C1I_LA Key'!I84</f>
        <v>0</v>
      </c>
      <c r="K29" s="327"/>
      <c r="L29" s="328">
        <f>'5C1I_LA Key'!K84</f>
        <v>0</v>
      </c>
      <c r="M29" s="329">
        <f>'5C1I_LA Key'!L84</f>
        <v>179</v>
      </c>
      <c r="N29" s="327"/>
      <c r="O29" s="328">
        <f>'5C1I_LA Key'!N84</f>
        <v>532427.416242545</v>
      </c>
      <c r="P29" s="329">
        <f>'5C1I_LA Key'!O84</f>
        <v>0</v>
      </c>
      <c r="Q29" s="327"/>
      <c r="R29" s="328">
        <f>'5C1I_LA Key'!Q84</f>
        <v>0</v>
      </c>
      <c r="S29" s="330">
        <f>'5C1I_LA Key'!R84</f>
        <v>1785675</v>
      </c>
      <c r="T29" s="327">
        <f>'5C1I_LA Key'!S84</f>
        <v>0</v>
      </c>
      <c r="U29" s="327">
        <f>'5C1I_LA Key'!T84</f>
        <v>0</v>
      </c>
      <c r="V29" s="331">
        <f>'5C1I_LA Key'!U84</f>
        <v>0</v>
      </c>
      <c r="W29" s="330">
        <f>'5C1I_LA Key'!V84</f>
        <v>1785675</v>
      </c>
      <c r="X29" s="328">
        <f>'5C1I_LA Key'!W84</f>
        <v>-4464</v>
      </c>
      <c r="Y29" s="330">
        <f>'5C1I_LA Key'!X84</f>
        <v>1781211</v>
      </c>
      <c r="Z29" s="327">
        <f>'5C1I_LA Key'!Y84</f>
        <v>0</v>
      </c>
      <c r="AA29" s="332">
        <f>('5C1I_LA Key'!Z78+'5C1I_LA Key'!Z80+'5C1I_LA Key'!Z82)</f>
        <v>0</v>
      </c>
      <c r="AB29" s="330">
        <f>'5C1I_LA Key'!Z84</f>
        <v>1781211</v>
      </c>
      <c r="AC29" s="327">
        <f>'5C1I_LA Key'!AA84</f>
        <v>0</v>
      </c>
      <c r="AD29" s="327">
        <f>'5C1I_LA Key'!AB84</f>
        <v>1781211</v>
      </c>
      <c r="AE29" s="330">
        <f>'5C1I_LA Key'!AC84</f>
        <v>148435</v>
      </c>
      <c r="AF29" s="332">
        <f>('5C1I_LA Key'!AD79+'5C1I_LA Key'!AD81)</f>
        <v>0</v>
      </c>
      <c r="AG29" s="333">
        <f>'5C1I_LA Key'!AD84</f>
        <v>1781211</v>
      </c>
      <c r="AH29" s="334"/>
      <c r="AI29" s="335">
        <f>'5C1I_LA Key'!AF84</f>
        <v>2405052</v>
      </c>
      <c r="AJ29" s="326">
        <f>'5C1I_LA Key'!AG84</f>
        <v>0</v>
      </c>
      <c r="AK29" s="334">
        <f>'5C1I_LA Key'!AH84</f>
        <v>0</v>
      </c>
      <c r="AL29" s="326">
        <f>'5C1I_LA Key'!AI84</f>
        <v>0</v>
      </c>
      <c r="AM29" s="336">
        <f>'5C1I_LA Key'!AJ84</f>
        <v>0</v>
      </c>
      <c r="AN29" s="337">
        <f>'5C1I_LA Key'!AK84</f>
        <v>0</v>
      </c>
      <c r="AO29" s="335">
        <f>'5C1I_LA Key'!AL84</f>
        <v>2405052</v>
      </c>
      <c r="AP29" s="338">
        <f>'5C1I_LA Key'!AM84</f>
        <v>-6013</v>
      </c>
      <c r="AQ29" s="335">
        <f>'5C1I_LA Key'!AN84</f>
        <v>2399039</v>
      </c>
      <c r="AR29" s="336">
        <f>'5C1I_LA Key'!AO84</f>
        <v>0</v>
      </c>
      <c r="AS29" s="335">
        <f>'5C1I_LA Key'!AP84</f>
        <v>2399039</v>
      </c>
      <c r="AT29" s="336">
        <f>'5C1I_LA Key'!AQ84</f>
        <v>0</v>
      </c>
      <c r="AU29" s="336">
        <f>'5C1I_LA Key'!AR84</f>
        <v>2399039</v>
      </c>
      <c r="AV29" s="335">
        <f>'5C1I_LA Key'!AS84</f>
        <v>199921</v>
      </c>
    </row>
    <row r="30" spans="1:48" ht="16.5" customHeight="1" x14ac:dyDescent="0.2">
      <c r="A30" s="321" t="s">
        <v>562</v>
      </c>
      <c r="B30" s="477" t="s">
        <v>301</v>
      </c>
      <c r="C30" s="325" t="s">
        <v>267</v>
      </c>
      <c r="D30" s="326">
        <f>'5C1V_Laf Ren'!C84</f>
        <v>846</v>
      </c>
      <c r="E30" s="327"/>
      <c r="F30" s="328">
        <f>'5C1V_Laf Ren'!E84</f>
        <v>3118872.8978281054</v>
      </c>
      <c r="G30" s="329">
        <f>'5C1V_Laf Ren'!F84</f>
        <v>646</v>
      </c>
      <c r="H30" s="327"/>
      <c r="I30" s="328">
        <f>'5C1V_Laf Ren'!H84</f>
        <v>327189.49731516524</v>
      </c>
      <c r="J30" s="329">
        <f>'5C1V_Laf Ren'!I84</f>
        <v>0</v>
      </c>
      <c r="K30" s="327"/>
      <c r="L30" s="328">
        <f>'5C1V_Laf Ren'!K84</f>
        <v>0</v>
      </c>
      <c r="M30" s="329">
        <f>'5C1V_Laf Ren'!L84</f>
        <v>62</v>
      </c>
      <c r="N30" s="327"/>
      <c r="O30" s="328">
        <f>'5C1V_Laf Ren'!N84</f>
        <v>215050.04782612305</v>
      </c>
      <c r="P30" s="329">
        <f>'5C1V_Laf Ren'!O84</f>
        <v>11</v>
      </c>
      <c r="Q30" s="327"/>
      <c r="R30" s="328">
        <f>'5C1V_Laf Ren'!Q84</f>
        <v>16636.993812608624</v>
      </c>
      <c r="S30" s="330">
        <f>'5C1V_Laf Ren'!R84</f>
        <v>3677750</v>
      </c>
      <c r="T30" s="327">
        <f>'5C1V_Laf Ren'!S84</f>
        <v>0</v>
      </c>
      <c r="U30" s="327">
        <f>'5C1V_Laf Ren'!T84</f>
        <v>0</v>
      </c>
      <c r="V30" s="331">
        <f>'5C1V_Laf Ren'!U84</f>
        <v>0</v>
      </c>
      <c r="W30" s="330">
        <f>'5C1V_Laf Ren'!V84</f>
        <v>3677750</v>
      </c>
      <c r="X30" s="328">
        <f>'5C1V_Laf Ren'!W84</f>
        <v>-9195</v>
      </c>
      <c r="Y30" s="330">
        <f>'5C1V_Laf Ren'!X84</f>
        <v>3668555</v>
      </c>
      <c r="Z30" s="327">
        <f>'5C1V_Laf Ren'!Y84</f>
        <v>0</v>
      </c>
      <c r="AA30" s="332">
        <f>('5C1V_Laf Ren'!Z78+'5C1V_Laf Ren'!Z80+'5C1V_Laf Ren'!Z82)</f>
        <v>9735</v>
      </c>
      <c r="AB30" s="330">
        <f>'5C1V_Laf Ren'!Z84</f>
        <v>3678290</v>
      </c>
      <c r="AC30" s="327">
        <f>'5C1V_Laf Ren'!AA84</f>
        <v>0</v>
      </c>
      <c r="AD30" s="327">
        <f>'5C1V_Laf Ren'!AB84</f>
        <v>3678290</v>
      </c>
      <c r="AE30" s="330">
        <f>'5C1V_Laf Ren'!AC84</f>
        <v>306524</v>
      </c>
      <c r="AF30" s="332">
        <f>('5C1V_Laf Ren'!AD79+'5C1V_Laf Ren'!AD81)</f>
        <v>0</v>
      </c>
      <c r="AG30" s="333">
        <f>'5C1V_Laf Ren'!AD84</f>
        <v>3678290</v>
      </c>
      <c r="AH30" s="334"/>
      <c r="AI30" s="335">
        <f>'5C1V_Laf Ren'!AF84</f>
        <v>4194968</v>
      </c>
      <c r="AJ30" s="326">
        <f>'5C1V_Laf Ren'!AG84</f>
        <v>0</v>
      </c>
      <c r="AK30" s="334">
        <f>'5C1V_Laf Ren'!AH84</f>
        <v>0</v>
      </c>
      <c r="AL30" s="326">
        <f>'5C1V_Laf Ren'!AI84</f>
        <v>0</v>
      </c>
      <c r="AM30" s="336">
        <f>'5C1V_Laf Ren'!AJ84</f>
        <v>0</v>
      </c>
      <c r="AN30" s="337">
        <f>'5C1V_Laf Ren'!AK84</f>
        <v>0</v>
      </c>
      <c r="AO30" s="335">
        <f>'5C1V_Laf Ren'!AL84</f>
        <v>4194968</v>
      </c>
      <c r="AP30" s="338">
        <f>'5C1V_Laf Ren'!AM84</f>
        <v>-10487</v>
      </c>
      <c r="AQ30" s="335">
        <f>'5C1V_Laf Ren'!AN84</f>
        <v>4184481</v>
      </c>
      <c r="AR30" s="336">
        <f>'5C1V_Laf Ren'!AO84</f>
        <v>0</v>
      </c>
      <c r="AS30" s="335">
        <f>'5C1V_Laf Ren'!AP84</f>
        <v>4184481</v>
      </c>
      <c r="AT30" s="336">
        <f>'5C1V_Laf Ren'!AQ84</f>
        <v>0</v>
      </c>
      <c r="AU30" s="336">
        <f>'5C1V_Laf Ren'!AR84</f>
        <v>4184481</v>
      </c>
      <c r="AV30" s="335">
        <f>'5C1V_Laf Ren'!AS84</f>
        <v>348706</v>
      </c>
    </row>
    <row r="31" spans="1:48" ht="16.5" customHeight="1" x14ac:dyDescent="0.2">
      <c r="A31" s="322" t="s">
        <v>563</v>
      </c>
      <c r="B31" s="478" t="s">
        <v>295</v>
      </c>
      <c r="C31" s="339" t="s">
        <v>261</v>
      </c>
      <c r="D31" s="340">
        <f>'5C1O_Impact'!C84</f>
        <v>369</v>
      </c>
      <c r="E31" s="341"/>
      <c r="F31" s="342">
        <f>'5C1O_Impact'!E84</f>
        <v>1555793.7695636586</v>
      </c>
      <c r="G31" s="343">
        <f>'5C1O_Impact'!F84</f>
        <v>315</v>
      </c>
      <c r="H31" s="341"/>
      <c r="I31" s="342">
        <f>'5C1O_Impact'!H84</f>
        <v>168036.87883111692</v>
      </c>
      <c r="J31" s="343">
        <f>'5C1O_Impact'!I84</f>
        <v>25</v>
      </c>
      <c r="K31" s="341"/>
      <c r="L31" s="342">
        <f>'5C1O_Impact'!K84</f>
        <v>3728.9925825187629</v>
      </c>
      <c r="M31" s="343">
        <f>'5C1O_Impact'!L84</f>
        <v>29</v>
      </c>
      <c r="N31" s="341"/>
      <c r="O31" s="342">
        <f>'5C1O_Impact'!N84</f>
        <v>106373.11589162407</v>
      </c>
      <c r="P31" s="343">
        <f>'5C1O_Impact'!O84</f>
        <v>0</v>
      </c>
      <c r="Q31" s="341"/>
      <c r="R31" s="342">
        <f>'5C1O_Impact'!Q84</f>
        <v>0</v>
      </c>
      <c r="S31" s="344">
        <f>'5C1O_Impact'!R84</f>
        <v>1833932</v>
      </c>
      <c r="T31" s="341">
        <f>'5C1O_Impact'!S84</f>
        <v>0</v>
      </c>
      <c r="U31" s="341">
        <f>'5C1O_Impact'!T84</f>
        <v>0</v>
      </c>
      <c r="V31" s="345">
        <f>'5C1O_Impact'!U84</f>
        <v>0</v>
      </c>
      <c r="W31" s="344">
        <f>'5C1O_Impact'!V84</f>
        <v>1833932</v>
      </c>
      <c r="X31" s="342">
        <f>'5C1O_Impact'!W84</f>
        <v>-4584</v>
      </c>
      <c r="Y31" s="344">
        <f>'5C1O_Impact'!X84</f>
        <v>1829348</v>
      </c>
      <c r="Z31" s="341">
        <f>'5C1O_Impact'!Y84</f>
        <v>3082</v>
      </c>
      <c r="AA31" s="346">
        <f>('5C1O_Impact'!Z78+'5C1O_Impact'!Z80+'5C1O_Impact'!Z82)</f>
        <v>0</v>
      </c>
      <c r="AB31" s="344">
        <f>'5C1O_Impact'!Z84</f>
        <v>1832430</v>
      </c>
      <c r="AC31" s="347">
        <f>'5C1O_Impact'!AA84</f>
        <v>0</v>
      </c>
      <c r="AD31" s="341">
        <f>'5C1O_Impact'!AB84</f>
        <v>1832430</v>
      </c>
      <c r="AE31" s="348">
        <f>'5C1O_Impact'!AC84</f>
        <v>152703</v>
      </c>
      <c r="AF31" s="346">
        <f>('5C1O_Impact'!AD79+'5C1O_Impact'!AD81)</f>
        <v>0</v>
      </c>
      <c r="AG31" s="348">
        <f>'5C1O_Impact'!AD84</f>
        <v>1832430</v>
      </c>
      <c r="AH31" s="349"/>
      <c r="AI31" s="350">
        <f>'5C1O_Impact'!AF84</f>
        <v>2041247</v>
      </c>
      <c r="AJ31" s="340">
        <f>'5C1O_Impact'!AG84</f>
        <v>0</v>
      </c>
      <c r="AK31" s="349">
        <f>'5C1O_Impact'!AH84</f>
        <v>0</v>
      </c>
      <c r="AL31" s="340">
        <f>'5C1O_Impact'!AI84</f>
        <v>0</v>
      </c>
      <c r="AM31" s="351">
        <f>'5C1O_Impact'!AJ84</f>
        <v>0</v>
      </c>
      <c r="AN31" s="352">
        <f>'5C1O_Impact'!AK84</f>
        <v>0</v>
      </c>
      <c r="AO31" s="350">
        <f>'5C1O_Impact'!AL84</f>
        <v>2041247</v>
      </c>
      <c r="AP31" s="353">
        <f>'5C1O_Impact'!AM84</f>
        <v>-5102</v>
      </c>
      <c r="AQ31" s="350">
        <f>'5C1O_Impact'!AN84</f>
        <v>2036145</v>
      </c>
      <c r="AR31" s="351">
        <f>'5C1O_Impact'!AO84</f>
        <v>1392</v>
      </c>
      <c r="AS31" s="350">
        <f>'5C1O_Impact'!AP84</f>
        <v>2037537</v>
      </c>
      <c r="AT31" s="351">
        <f>'5C1O_Impact'!AQ84</f>
        <v>0</v>
      </c>
      <c r="AU31" s="351">
        <f>'5C1O_Impact'!AR84</f>
        <v>2037537</v>
      </c>
      <c r="AV31" s="350">
        <f>'5C1O_Impact'!AS84</f>
        <v>169795</v>
      </c>
    </row>
    <row r="32" spans="1:48" ht="16.5" customHeight="1" x14ac:dyDescent="0.2">
      <c r="A32" s="320" t="s">
        <v>564</v>
      </c>
      <c r="B32" s="476" t="s">
        <v>296</v>
      </c>
      <c r="C32" s="307" t="s">
        <v>262</v>
      </c>
      <c r="D32" s="308">
        <f>'5C1P_Vision'!C84</f>
        <v>133</v>
      </c>
      <c r="E32" s="309"/>
      <c r="F32" s="310">
        <f>'5C1P_Vision'!E84</f>
        <v>617068.75479647354</v>
      </c>
      <c r="G32" s="311">
        <f>'5C1P_Vision'!F84</f>
        <v>132</v>
      </c>
      <c r="H32" s="309"/>
      <c r="I32" s="310">
        <f>'5C1P_Vision'!H84</f>
        <v>80209.689237395141</v>
      </c>
      <c r="J32" s="311">
        <f>'5C1P_Vision'!I84</f>
        <v>195</v>
      </c>
      <c r="K32" s="309"/>
      <c r="L32" s="310">
        <f>'5C1P_Vision'!K84</f>
        <v>32418.76587629912</v>
      </c>
      <c r="M32" s="311">
        <f>'5C1P_Vision'!L84</f>
        <v>8</v>
      </c>
      <c r="N32" s="309"/>
      <c r="O32" s="310">
        <f>'5C1P_Vision'!N84</f>
        <v>31710.231505424024</v>
      </c>
      <c r="P32" s="311">
        <f>'5C1P_Vision'!O84</f>
        <v>1</v>
      </c>
      <c r="Q32" s="309"/>
      <c r="R32" s="310">
        <f>'5C1P_Vision'!Q84</f>
        <v>1545.6381956591365</v>
      </c>
      <c r="S32" s="312">
        <f>'5C1P_Vision'!R84</f>
        <v>762953</v>
      </c>
      <c r="T32" s="309">
        <f>'5C1P_Vision'!S84</f>
        <v>0</v>
      </c>
      <c r="U32" s="309">
        <f>'5C1P_Vision'!T84</f>
        <v>0</v>
      </c>
      <c r="V32" s="313">
        <f>'5C1P_Vision'!U84</f>
        <v>0</v>
      </c>
      <c r="W32" s="312">
        <f>'5C1P_Vision'!V84</f>
        <v>762953</v>
      </c>
      <c r="X32" s="310">
        <f>'5C1P_Vision'!W84</f>
        <v>-1907</v>
      </c>
      <c r="Y32" s="312">
        <f>'5C1P_Vision'!X84</f>
        <v>761046</v>
      </c>
      <c r="Z32" s="309">
        <f>'5C1P_Vision'!Y84</f>
        <v>0</v>
      </c>
      <c r="AA32" s="324">
        <f>('5C1P_Vision'!Z78+'5C1P_Vision'!Z80+'5C1P_Vision'!Z82)</f>
        <v>17847</v>
      </c>
      <c r="AB32" s="312">
        <f>'5C1P_Vision'!Z84</f>
        <v>778893</v>
      </c>
      <c r="AC32" s="309">
        <f>'5C1P_Vision'!AA84</f>
        <v>0</v>
      </c>
      <c r="AD32" s="309">
        <f>'5C1P_Vision'!AB84</f>
        <v>778893</v>
      </c>
      <c r="AE32" s="312">
        <f>'5C1P_Vision'!AC84</f>
        <v>64907</v>
      </c>
      <c r="AF32" s="324">
        <f>('5C1P_Vision'!AD79+'5C1P_Vision'!AD81)</f>
        <v>0</v>
      </c>
      <c r="AG32" s="314">
        <f>'5C1P_Vision'!AD84</f>
        <v>778893</v>
      </c>
      <c r="AH32" s="315"/>
      <c r="AI32" s="316">
        <f>'5C1P_Vision'!AF84</f>
        <v>629690</v>
      </c>
      <c r="AJ32" s="308">
        <f>'5C1P_Vision'!AG84</f>
        <v>0</v>
      </c>
      <c r="AK32" s="315">
        <f>'5C1P_Vision'!AH84</f>
        <v>0</v>
      </c>
      <c r="AL32" s="308">
        <f>'5C1P_Vision'!AI84</f>
        <v>0</v>
      </c>
      <c r="AM32" s="317">
        <f>'5C1P_Vision'!AJ84</f>
        <v>0</v>
      </c>
      <c r="AN32" s="318">
        <f>'5C1P_Vision'!AK84</f>
        <v>0</v>
      </c>
      <c r="AO32" s="316">
        <f>'5C1P_Vision'!AL84</f>
        <v>629690</v>
      </c>
      <c r="AP32" s="319">
        <f>'5C1P_Vision'!AM84</f>
        <v>-1573</v>
      </c>
      <c r="AQ32" s="316">
        <f>'5C1P_Vision'!AN84</f>
        <v>628117</v>
      </c>
      <c r="AR32" s="317">
        <f>'5C1P_Vision'!AO84</f>
        <v>0</v>
      </c>
      <c r="AS32" s="316">
        <f>'5C1P_Vision'!AP84</f>
        <v>628117</v>
      </c>
      <c r="AT32" s="317">
        <f>'5C1P_Vision'!AQ84</f>
        <v>0</v>
      </c>
      <c r="AU32" s="317">
        <f>'5C1P_Vision'!AR84</f>
        <v>628117</v>
      </c>
      <c r="AV32" s="316">
        <f>'5C1P_Vision'!AS84</f>
        <v>52344</v>
      </c>
    </row>
    <row r="33" spans="1:48" ht="16.5" customHeight="1" x14ac:dyDescent="0.2">
      <c r="A33" s="321" t="s">
        <v>565</v>
      </c>
      <c r="B33" s="477">
        <v>343002</v>
      </c>
      <c r="C33" s="325" t="s">
        <v>473</v>
      </c>
      <c r="D33" s="326">
        <f>'5C2_LAVCA'!C84</f>
        <v>1911</v>
      </c>
      <c r="E33" s="327"/>
      <c r="F33" s="328">
        <f>'5C2_LAVCA'!E84</f>
        <v>7351620.4729285343</v>
      </c>
      <c r="G33" s="329">
        <f>'5C2_LAVCA'!F84</f>
        <v>1486</v>
      </c>
      <c r="H33" s="327"/>
      <c r="I33" s="328">
        <f>'5C2_LAVCA'!H84</f>
        <v>773465.23992418963</v>
      </c>
      <c r="J33" s="329">
        <f>'5C2_LAVCA'!I84</f>
        <v>211.5</v>
      </c>
      <c r="K33" s="327"/>
      <c r="L33" s="328">
        <f>'5C2_LAVCA'!K84</f>
        <v>29201.70818271294</v>
      </c>
      <c r="M33" s="329">
        <f>'5C2_LAVCA'!L84</f>
        <v>228</v>
      </c>
      <c r="N33" s="327"/>
      <c r="O33" s="328">
        <f>'5C2_LAVCA'!N84</f>
        <v>822300.9814492726</v>
      </c>
      <c r="P33" s="329">
        <f>'5C2_LAVCA'!O84</f>
        <v>49</v>
      </c>
      <c r="Q33" s="327"/>
      <c r="R33" s="328">
        <f>'5C2_LAVCA'!Q84</f>
        <v>70931.306238748759</v>
      </c>
      <c r="S33" s="330">
        <f>'5C2_LAVCA'!R84</f>
        <v>9047519</v>
      </c>
      <c r="T33" s="327">
        <f>'5C2_LAVCA'!T84</f>
        <v>0</v>
      </c>
      <c r="U33" s="327">
        <f>'5C2_LAVCA'!U84</f>
        <v>0</v>
      </c>
      <c r="V33" s="331">
        <f>'5C2_LAVCA'!V84</f>
        <v>0</v>
      </c>
      <c r="W33" s="330">
        <f>'5C2_LAVCA'!W84</f>
        <v>9047519</v>
      </c>
      <c r="X33" s="328">
        <f>'5C2_LAVCA'!X84</f>
        <v>-22619</v>
      </c>
      <c r="Y33" s="330">
        <f>'5C2_LAVCA'!Y84</f>
        <v>9024900</v>
      </c>
      <c r="Z33" s="327">
        <f>'5C2_LAVCA'!Z84</f>
        <v>4734</v>
      </c>
      <c r="AA33" s="332">
        <f>'5C2_LAVCA'!AA78+'5C2_LAVCA'!AA80+'5C2_LAVCA'!AA82</f>
        <v>71714</v>
      </c>
      <c r="AB33" s="330">
        <f>'5C2_LAVCA'!AA84</f>
        <v>9101348</v>
      </c>
      <c r="AC33" s="327">
        <f>'5C2_LAVCA'!AB84</f>
        <v>0</v>
      </c>
      <c r="AD33" s="327">
        <f>'5C2_LAVCA'!AC84</f>
        <v>9101348</v>
      </c>
      <c r="AE33" s="330">
        <f>'5C2_LAVCA'!AD84</f>
        <v>758448</v>
      </c>
      <c r="AF33" s="332">
        <f>'5C2_LAVCA'!AE79+'5C2_LAVCA'!AE81</f>
        <v>0</v>
      </c>
      <c r="AG33" s="333">
        <f>'5C2_LAVCA'!AE84</f>
        <v>9101348</v>
      </c>
      <c r="AH33" s="334"/>
      <c r="AI33" s="335">
        <f>'5C2_LAVCA'!AG84</f>
        <v>8379782</v>
      </c>
      <c r="AJ33" s="326">
        <f>'5C2_LAVCA'!AH84</f>
        <v>0</v>
      </c>
      <c r="AK33" s="334">
        <f>'5C2_LAVCA'!AI84</f>
        <v>0</v>
      </c>
      <c r="AL33" s="326">
        <f>'5C2_LAVCA'!AJ84</f>
        <v>0</v>
      </c>
      <c r="AM33" s="336">
        <f>'5C2_LAVCA'!AK84</f>
        <v>0</v>
      </c>
      <c r="AN33" s="337">
        <f>'5C2_LAVCA'!AL84</f>
        <v>0</v>
      </c>
      <c r="AO33" s="335">
        <f>'5C2_LAVCA'!AM84</f>
        <v>8379782</v>
      </c>
      <c r="AP33" s="338">
        <f>'5C2_LAVCA'!AN84</f>
        <v>-20946</v>
      </c>
      <c r="AQ33" s="335">
        <f>'5C2_LAVCA'!AO84</f>
        <v>8358836</v>
      </c>
      <c r="AR33" s="336">
        <f>'5C2_LAVCA'!AP84</f>
        <v>9026</v>
      </c>
      <c r="AS33" s="335">
        <f>'5C2_LAVCA'!AQ84</f>
        <v>8367862</v>
      </c>
      <c r="AT33" s="336">
        <f>'5C2_LAVCA'!AR84</f>
        <v>0</v>
      </c>
      <c r="AU33" s="336">
        <f>'5C2_LAVCA'!AS84</f>
        <v>8367862</v>
      </c>
      <c r="AV33" s="335">
        <f>'5C2_LAVCA'!AT84</f>
        <v>697324</v>
      </c>
    </row>
    <row r="34" spans="1:48" ht="16.5" customHeight="1" x14ac:dyDescent="0.2">
      <c r="A34" s="321" t="s">
        <v>566</v>
      </c>
      <c r="B34" s="477">
        <v>328001</v>
      </c>
      <c r="C34" s="325" t="s">
        <v>255</v>
      </c>
      <c r="D34" s="326">
        <f>'5C1H_Southwest'!C84</f>
        <v>543</v>
      </c>
      <c r="E34" s="327"/>
      <c r="F34" s="328">
        <f>'5C1H_Southwest'!E84</f>
        <v>1872563.2645428164</v>
      </c>
      <c r="G34" s="329">
        <f>'5C1H_Southwest'!F84</f>
        <v>524</v>
      </c>
      <c r="H34" s="327"/>
      <c r="I34" s="328">
        <f>'5C1H_Southwest'!H84</f>
        <v>254918.61871593169</v>
      </c>
      <c r="J34" s="329">
        <f>'5C1H_Southwest'!I84</f>
        <v>73</v>
      </c>
      <c r="K34" s="327"/>
      <c r="L34" s="328">
        <f>'5C1H_Southwest'!K84</f>
        <v>9694.8423949878488</v>
      </c>
      <c r="M34" s="329">
        <f>'5C1H_Southwest'!L84</f>
        <v>60</v>
      </c>
      <c r="N34" s="327"/>
      <c r="O34" s="328">
        <f>'5C1H_Southwest'!N84</f>
        <v>199209.09030796954</v>
      </c>
      <c r="P34" s="329">
        <f>'5C1H_Southwest'!O84</f>
        <v>3</v>
      </c>
      <c r="Q34" s="327"/>
      <c r="R34" s="328">
        <f>'5C1H_Southwest'!Q84</f>
        <v>3984.1818061593899</v>
      </c>
      <c r="S34" s="330">
        <f>'5C1H_Southwest'!R84</f>
        <v>2340370</v>
      </c>
      <c r="T34" s="327">
        <f>'5C1H_Southwest'!S84</f>
        <v>0</v>
      </c>
      <c r="U34" s="327">
        <f>'5C1H_Southwest'!T84</f>
        <v>0</v>
      </c>
      <c r="V34" s="331">
        <f>'5C1H_Southwest'!U84</f>
        <v>0</v>
      </c>
      <c r="W34" s="330">
        <f>'5C1H_Southwest'!V84</f>
        <v>2340370</v>
      </c>
      <c r="X34" s="328">
        <f>'5C1H_Southwest'!W84</f>
        <v>-5852</v>
      </c>
      <c r="Y34" s="330">
        <f>'5C1H_Southwest'!X84</f>
        <v>2334518</v>
      </c>
      <c r="Z34" s="327">
        <f>'5C1H_Southwest'!Y84</f>
        <v>4298</v>
      </c>
      <c r="AA34" s="332">
        <f>('5C1H_Southwest'!Z78+'5C1H_Southwest'!Z80+'5C1H_Southwest'!Z82)</f>
        <v>8142</v>
      </c>
      <c r="AB34" s="330">
        <f>'5C1H_Southwest'!Z84</f>
        <v>2346958</v>
      </c>
      <c r="AC34" s="327">
        <f>'5C1H_Southwest'!AA84</f>
        <v>0</v>
      </c>
      <c r="AD34" s="327">
        <f>'5C1H_Southwest'!AB84</f>
        <v>2346958</v>
      </c>
      <c r="AE34" s="330">
        <f>'5C1H_Southwest'!AC84</f>
        <v>195580</v>
      </c>
      <c r="AF34" s="332">
        <f>('5C1H_Southwest'!AD79+'5C1H_Southwest'!AD81)</f>
        <v>0</v>
      </c>
      <c r="AG34" s="333">
        <f>'5C1H_Southwest'!AD84</f>
        <v>2346958</v>
      </c>
      <c r="AH34" s="334"/>
      <c r="AI34" s="335">
        <f>'5C1H_Southwest'!AF84</f>
        <v>4201798</v>
      </c>
      <c r="AJ34" s="326">
        <f>'5C1H_Southwest'!AG84</f>
        <v>0</v>
      </c>
      <c r="AK34" s="334">
        <f>'5C1H_Southwest'!AH84</f>
        <v>0</v>
      </c>
      <c r="AL34" s="326">
        <f>'5C1H_Southwest'!AI84</f>
        <v>0</v>
      </c>
      <c r="AM34" s="336">
        <f>'5C1H_Southwest'!AJ84</f>
        <v>0</v>
      </c>
      <c r="AN34" s="337">
        <f>'5C1H_Southwest'!AK84</f>
        <v>0</v>
      </c>
      <c r="AO34" s="335">
        <f>'5C1H_Southwest'!AL84</f>
        <v>4201798</v>
      </c>
      <c r="AP34" s="338">
        <f>'5C1H_Southwest'!AM84</f>
        <v>-10504</v>
      </c>
      <c r="AQ34" s="335">
        <f>'5C1H_Southwest'!AN84</f>
        <v>4191294</v>
      </c>
      <c r="AR34" s="336">
        <f>'5C1H_Southwest'!AO84</f>
        <v>6395</v>
      </c>
      <c r="AS34" s="335">
        <f>'5C1H_Southwest'!AP84</f>
        <v>4197689</v>
      </c>
      <c r="AT34" s="336">
        <f>'5C1H_Southwest'!AQ84</f>
        <v>0</v>
      </c>
      <c r="AU34" s="336">
        <f>'5C1H_Southwest'!AR84</f>
        <v>4197689</v>
      </c>
      <c r="AV34" s="335">
        <f>'5C1H_Southwest'!AS84</f>
        <v>349807</v>
      </c>
    </row>
    <row r="35" spans="1:48" ht="16.5" customHeight="1" x14ac:dyDescent="0.2">
      <c r="A35" s="321" t="s">
        <v>567</v>
      </c>
      <c r="B35" s="477">
        <v>349001</v>
      </c>
      <c r="C35" s="325" t="s">
        <v>260</v>
      </c>
      <c r="D35" s="326">
        <f>'5C1G_JS Clark'!C84</f>
        <v>249</v>
      </c>
      <c r="E35" s="327"/>
      <c r="F35" s="328">
        <f>'5C1G_JS Clark'!E84</f>
        <v>1119495.8838493635</v>
      </c>
      <c r="G35" s="329">
        <f>'5C1G_JS Clark'!F84</f>
        <v>234</v>
      </c>
      <c r="H35" s="327"/>
      <c r="I35" s="328">
        <f>'5C1G_JS Clark'!H84</f>
        <v>153975.77609011449</v>
      </c>
      <c r="J35" s="329">
        <f>'5C1G_JS Clark'!I84</f>
        <v>238</v>
      </c>
      <c r="K35" s="327"/>
      <c r="L35" s="328">
        <f>'5C1G_JS Clark'!K84</f>
        <v>42838.42555658448</v>
      </c>
      <c r="M35" s="329">
        <f>'5C1G_JS Clark'!L84</f>
        <v>13</v>
      </c>
      <c r="N35" s="327"/>
      <c r="O35" s="328">
        <f>'5C1G_JS Clark'!N84</f>
        <v>58800.381654976423</v>
      </c>
      <c r="P35" s="329">
        <f>'5C1G_JS Clark'!O84</f>
        <v>1</v>
      </c>
      <c r="Q35" s="327"/>
      <c r="R35" s="328">
        <f>'5C1G_JS Clark'!Q84</f>
        <v>1802.158517111907</v>
      </c>
      <c r="S35" s="330">
        <f>'5C1G_JS Clark'!R84</f>
        <v>1376912</v>
      </c>
      <c r="T35" s="327">
        <f>'5C1G_JS Clark'!S84</f>
        <v>0</v>
      </c>
      <c r="U35" s="327">
        <f>'5C1G_JS Clark'!T84</f>
        <v>0</v>
      </c>
      <c r="V35" s="331">
        <f>'5C1G_JS Clark'!U84</f>
        <v>0</v>
      </c>
      <c r="W35" s="330">
        <f>'5C1G_JS Clark'!V84</f>
        <v>1376912</v>
      </c>
      <c r="X35" s="328">
        <f>'5C1G_JS Clark'!W84</f>
        <v>-3442</v>
      </c>
      <c r="Y35" s="330">
        <f>'5C1G_JS Clark'!X84</f>
        <v>1373470</v>
      </c>
      <c r="Z35" s="327">
        <f>'5C1G_JS Clark'!Y84</f>
        <v>28760</v>
      </c>
      <c r="AA35" s="332">
        <f>('5C1G_JS Clark'!Z78+'5C1G_JS Clark'!Z80+'5C1G_JS Clark'!Z82)</f>
        <v>43983</v>
      </c>
      <c r="AB35" s="330">
        <f>'5C1G_JS Clark'!Z84</f>
        <v>1446213</v>
      </c>
      <c r="AC35" s="327">
        <f>'5C1G_JS Clark'!AA84</f>
        <v>0</v>
      </c>
      <c r="AD35" s="327">
        <f>'5C1G_JS Clark'!AB84</f>
        <v>1446213</v>
      </c>
      <c r="AE35" s="330">
        <f>'5C1G_JS Clark'!AC84</f>
        <v>120518</v>
      </c>
      <c r="AF35" s="332">
        <f>('5C1G_JS Clark'!AD79+'5C1G_JS Clark'!AD81)</f>
        <v>0</v>
      </c>
      <c r="AG35" s="333">
        <f>'5C1G_JS Clark'!AD84</f>
        <v>1446213</v>
      </c>
      <c r="AH35" s="334"/>
      <c r="AI35" s="335">
        <f>'5C1G_JS Clark'!AF84</f>
        <v>675920</v>
      </c>
      <c r="AJ35" s="326">
        <f>'5C1G_JS Clark'!AG84</f>
        <v>0</v>
      </c>
      <c r="AK35" s="334">
        <f>'5C1G_JS Clark'!AH84</f>
        <v>0</v>
      </c>
      <c r="AL35" s="326">
        <f>'5C1G_JS Clark'!AI84</f>
        <v>0</v>
      </c>
      <c r="AM35" s="336">
        <f>'5C1G_JS Clark'!AJ84</f>
        <v>0</v>
      </c>
      <c r="AN35" s="337">
        <f>'5C1G_JS Clark'!AK84</f>
        <v>0</v>
      </c>
      <c r="AO35" s="335">
        <f>'5C1G_JS Clark'!AL84</f>
        <v>675920</v>
      </c>
      <c r="AP35" s="338">
        <f>'5C1G_JS Clark'!AM84</f>
        <v>-1690</v>
      </c>
      <c r="AQ35" s="335">
        <f>'5C1G_JS Clark'!AN84</f>
        <v>674230</v>
      </c>
      <c r="AR35" s="336">
        <f>'5C1G_JS Clark'!AO84</f>
        <v>12370</v>
      </c>
      <c r="AS35" s="335">
        <f>'5C1G_JS Clark'!AP84</f>
        <v>686600</v>
      </c>
      <c r="AT35" s="336">
        <f>'5C1G_JS Clark'!AQ84</f>
        <v>0</v>
      </c>
      <c r="AU35" s="336">
        <f>'5C1G_JS Clark'!AR84</f>
        <v>686600</v>
      </c>
      <c r="AV35" s="335">
        <f>'5C1G_JS Clark'!AS84</f>
        <v>57217</v>
      </c>
    </row>
    <row r="36" spans="1:48" ht="16.5" customHeight="1" x14ac:dyDescent="0.2">
      <c r="A36" s="322" t="s">
        <v>619</v>
      </c>
      <c r="B36" s="478" t="s">
        <v>619</v>
      </c>
      <c r="C36" s="339" t="s">
        <v>400</v>
      </c>
      <c r="D36" s="340">
        <f>'5C1AH_BRUP'!C84</f>
        <v>266</v>
      </c>
      <c r="E36" s="341"/>
      <c r="F36" s="342">
        <f>'5C1AH_BRUP'!E84</f>
        <v>852919.37791900372</v>
      </c>
      <c r="G36" s="343">
        <f>'5C1AH_BRUP'!F84</f>
        <v>259</v>
      </c>
      <c r="H36" s="341"/>
      <c r="I36" s="342">
        <f>'5C1AH_BRUP'!H84</f>
        <v>105202.80670523553</v>
      </c>
      <c r="J36" s="343">
        <f>'5C1AH_BRUP'!I84</f>
        <v>0</v>
      </c>
      <c r="K36" s="341"/>
      <c r="L36" s="342">
        <f>'5C1AH_BRUP'!K84</f>
        <v>0</v>
      </c>
      <c r="M36" s="343">
        <f>'5C1AH_BRUP'!L84</f>
        <v>29</v>
      </c>
      <c r="N36" s="341"/>
      <c r="O36" s="342">
        <f>'5C1AH_BRUP'!N84</f>
        <v>80079.071821763398</v>
      </c>
      <c r="P36" s="343">
        <f>'5C1AH_BRUP'!O84</f>
        <v>0</v>
      </c>
      <c r="Q36" s="341"/>
      <c r="R36" s="342">
        <f>'5C1AH_BRUP'!Q84</f>
        <v>0</v>
      </c>
      <c r="S36" s="344">
        <f>'5C1AH_BRUP'!R84</f>
        <v>1038201</v>
      </c>
      <c r="T36" s="341">
        <f>'5C1AH_BRUP'!S84</f>
        <v>0</v>
      </c>
      <c r="U36" s="341">
        <f>'5C1AH_BRUP'!T84</f>
        <v>0</v>
      </c>
      <c r="V36" s="345">
        <f>'5C1AH_BRUP'!U84</f>
        <v>0</v>
      </c>
      <c r="W36" s="344">
        <f>'5C1AH_BRUP'!V84</f>
        <v>1038201</v>
      </c>
      <c r="X36" s="342">
        <f>'5C1AH_BRUP'!W84</f>
        <v>-2596</v>
      </c>
      <c r="Y36" s="344">
        <f>'5C1AH_BRUP'!X84</f>
        <v>1035605</v>
      </c>
      <c r="Z36" s="341">
        <f>'5C1AH_BRUP'!Y84</f>
        <v>-115705</v>
      </c>
      <c r="AA36" s="346">
        <f>'5C1AH_BRUP'!Z78+'5C1AH_BRUP'!Z80+'5C1AH_BRUP'!Z82</f>
        <v>0</v>
      </c>
      <c r="AB36" s="344">
        <f>'5C1AH_BRUP'!Z84</f>
        <v>919900</v>
      </c>
      <c r="AC36" s="347">
        <f>'5C1AH_BRUP'!AA84</f>
        <v>0</v>
      </c>
      <c r="AD36" s="341">
        <f>'5C1AH_BRUP'!AB84</f>
        <v>919900</v>
      </c>
      <c r="AE36" s="348">
        <f>'5C1AH_BRUP'!AC84</f>
        <v>76658</v>
      </c>
      <c r="AF36" s="346">
        <f>'5C1AH_BRUP'!AD79+'5C1AH_BRUP'!AD81</f>
        <v>0</v>
      </c>
      <c r="AG36" s="348">
        <f>'5C1AH_BRUP'!AD84</f>
        <v>919900</v>
      </c>
      <c r="AH36" s="349"/>
      <c r="AI36" s="350">
        <f>'5C1AH_BRUP'!AF84</f>
        <v>2034548</v>
      </c>
      <c r="AJ36" s="340">
        <f>'5C1AH_BRUP'!AG84</f>
        <v>0</v>
      </c>
      <c r="AK36" s="349">
        <f>'5C1AH_BRUP'!AH84</f>
        <v>0</v>
      </c>
      <c r="AL36" s="340">
        <f>'5C1AH_BRUP'!AI84</f>
        <v>0</v>
      </c>
      <c r="AM36" s="351">
        <f>'5C1AH_BRUP'!AJ84</f>
        <v>0</v>
      </c>
      <c r="AN36" s="352">
        <f>'5C1AH_BRUP'!AK84</f>
        <v>0</v>
      </c>
      <c r="AO36" s="350">
        <f>'5C1AH_BRUP'!AL84</f>
        <v>2034548</v>
      </c>
      <c r="AP36" s="353">
        <f>'5C1AH_BRUP'!AM84</f>
        <v>-5086</v>
      </c>
      <c r="AQ36" s="350">
        <f>'5C1AH_BRUP'!AN84</f>
        <v>2029462</v>
      </c>
      <c r="AR36" s="351">
        <f>'5C1AH_BRUP'!AO84</f>
        <v>3190</v>
      </c>
      <c r="AS36" s="350">
        <f>'5C1AH_BRUP'!AP84</f>
        <v>2032652</v>
      </c>
      <c r="AT36" s="351">
        <f>'5C1AH_BRUP'!AQ84</f>
        <v>0</v>
      </c>
      <c r="AU36" s="351">
        <f>'5C1AH_BRUP'!AR84</f>
        <v>2032652</v>
      </c>
      <c r="AV36" s="350">
        <f>'5C1AH_BRUP'!AS84</f>
        <v>169388</v>
      </c>
    </row>
    <row r="37" spans="1:48" ht="16.5" customHeight="1" x14ac:dyDescent="0.2">
      <c r="A37" s="320" t="s">
        <v>546</v>
      </c>
      <c r="B37" s="476" t="s">
        <v>546</v>
      </c>
      <c r="C37" s="307" t="s">
        <v>404</v>
      </c>
      <c r="D37" s="308">
        <f>'5C1X_Tangi'!C84</f>
        <v>321</v>
      </c>
      <c r="E37" s="309"/>
      <c r="F37" s="310">
        <f>'5C1X_Tangi'!E84</f>
        <v>1507382.9724232941</v>
      </c>
      <c r="G37" s="311">
        <f>'5C1X_Tangi'!F84</f>
        <v>235</v>
      </c>
      <c r="H37" s="309"/>
      <c r="I37" s="310">
        <f>'5C1X_Tangi'!H84</f>
        <v>156314.25245034689</v>
      </c>
      <c r="J37" s="311">
        <f>'5C1X_Tangi'!I84</f>
        <v>51</v>
      </c>
      <c r="K37" s="309"/>
      <c r="L37" s="310">
        <f>'5C1X_Tangi'!K84</f>
        <v>9226.2468202824894</v>
      </c>
      <c r="M37" s="311">
        <f>'5C1X_Tangi'!L84</f>
        <v>28</v>
      </c>
      <c r="N37" s="309"/>
      <c r="O37" s="310">
        <f>'5C1X_Tangi'!N84</f>
        <v>126212.47961439032</v>
      </c>
      <c r="P37" s="311">
        <f>'5C1X_Tangi'!O84</f>
        <v>0</v>
      </c>
      <c r="Q37" s="309"/>
      <c r="R37" s="310">
        <f>'5C1X_Tangi'!Q84</f>
        <v>0</v>
      </c>
      <c r="S37" s="312">
        <f>'5C1X_Tangi'!R84</f>
        <v>1799137</v>
      </c>
      <c r="T37" s="309">
        <f>'5C1X_Tangi'!S84</f>
        <v>0</v>
      </c>
      <c r="U37" s="309">
        <f>'5C1X_Tangi'!T84</f>
        <v>0</v>
      </c>
      <c r="V37" s="313">
        <f>'5C1X_Tangi'!U84</f>
        <v>0</v>
      </c>
      <c r="W37" s="312">
        <f>'5C1X_Tangi'!V84</f>
        <v>1799137</v>
      </c>
      <c r="X37" s="310">
        <f>'5C1X_Tangi'!W84</f>
        <v>-4497</v>
      </c>
      <c r="Y37" s="312">
        <f>'5C1X_Tangi'!X84</f>
        <v>1794640</v>
      </c>
      <c r="Z37" s="309">
        <f>'5C1X_Tangi'!Y84</f>
        <v>0</v>
      </c>
      <c r="AA37" s="324">
        <f>('5C1X_Tangi'!Z78+'5C1X_Tangi'!Z80+'5C1X_Tangi'!Z82)</f>
        <v>1003</v>
      </c>
      <c r="AB37" s="312">
        <f>'5C1X_Tangi'!Z84</f>
        <v>1795643</v>
      </c>
      <c r="AC37" s="309">
        <f>'5C1X_Tangi'!AA84</f>
        <v>0</v>
      </c>
      <c r="AD37" s="309">
        <f>'5C1X_Tangi'!AB84</f>
        <v>1795643</v>
      </c>
      <c r="AE37" s="312">
        <f>'5C1X_Tangi'!AC84</f>
        <v>149638</v>
      </c>
      <c r="AF37" s="324">
        <f>('5C1X_Tangi'!AD79+'5C1X_Tangi'!AD81)</f>
        <v>0</v>
      </c>
      <c r="AG37" s="314">
        <f>'5C1X_Tangi'!AD84</f>
        <v>1795643</v>
      </c>
      <c r="AH37" s="315"/>
      <c r="AI37" s="316">
        <f>'5C1X_Tangi'!AF84</f>
        <v>861461</v>
      </c>
      <c r="AJ37" s="308">
        <f>'5C1X_Tangi'!AG84</f>
        <v>0</v>
      </c>
      <c r="AK37" s="315">
        <f>'5C1X_Tangi'!AH84</f>
        <v>0</v>
      </c>
      <c r="AL37" s="308">
        <f>'5C1X_Tangi'!AI84</f>
        <v>0</v>
      </c>
      <c r="AM37" s="317">
        <f>'5C1X_Tangi'!AJ84</f>
        <v>0</v>
      </c>
      <c r="AN37" s="318">
        <f>'5C1X_Tangi'!AK84</f>
        <v>0</v>
      </c>
      <c r="AO37" s="316">
        <f>'5C1X_Tangi'!AL84</f>
        <v>861461</v>
      </c>
      <c r="AP37" s="319">
        <f>'5C1X_Tangi'!AM84</f>
        <v>-2154</v>
      </c>
      <c r="AQ37" s="316">
        <f>'5C1X_Tangi'!AN84</f>
        <v>859307</v>
      </c>
      <c r="AR37" s="317">
        <f>'5C1X_Tangi'!AO84</f>
        <v>0</v>
      </c>
      <c r="AS37" s="316">
        <f>'5C1X_Tangi'!AP84</f>
        <v>859307</v>
      </c>
      <c r="AT37" s="317">
        <f>'5C1X_Tangi'!AQ84</f>
        <v>0</v>
      </c>
      <c r="AU37" s="317">
        <f>'5C1X_Tangi'!AR84</f>
        <v>859307</v>
      </c>
      <c r="AV37" s="316">
        <f>'5C1X_Tangi'!AS84</f>
        <v>71609</v>
      </c>
    </row>
    <row r="38" spans="1:48" ht="16.5" customHeight="1" x14ac:dyDescent="0.2">
      <c r="A38" s="321" t="s">
        <v>427</v>
      </c>
      <c r="B38" s="477" t="s">
        <v>427</v>
      </c>
      <c r="C38" s="325" t="s">
        <v>625</v>
      </c>
      <c r="D38" s="326">
        <f>'5C1Y_GEO'!C84</f>
        <v>286</v>
      </c>
      <c r="E38" s="327"/>
      <c r="F38" s="328">
        <f>'5C1Y_GEO'!E84</f>
        <v>964997.95049598673</v>
      </c>
      <c r="G38" s="329">
        <f>'5C1Y_GEO'!F84</f>
        <v>231</v>
      </c>
      <c r="H38" s="327"/>
      <c r="I38" s="328">
        <f>'5C1Y_GEO'!H84</f>
        <v>98704.167353273122</v>
      </c>
      <c r="J38" s="329">
        <f>'5C1Y_GEO'!I84</f>
        <v>0</v>
      </c>
      <c r="K38" s="327"/>
      <c r="L38" s="328">
        <f>'5C1Y_GEO'!K84</f>
        <v>0</v>
      </c>
      <c r="M38" s="329">
        <f>'5C1Y_GEO'!L84</f>
        <v>41</v>
      </c>
      <c r="N38" s="327"/>
      <c r="O38" s="328">
        <f>'5C1Y_GEO'!N84</f>
        <v>119367.05762634633</v>
      </c>
      <c r="P38" s="329">
        <f>'5C1Y_GEO'!O84</f>
        <v>3</v>
      </c>
      <c r="Q38" s="327"/>
      <c r="R38" s="328">
        <f>'5C1Y_GEO'!Q84</f>
        <v>4964.5628182501105</v>
      </c>
      <c r="S38" s="330">
        <f>'5C1Y_GEO'!R84</f>
        <v>1188034</v>
      </c>
      <c r="T38" s="327">
        <f>'5C1Y_GEO'!S84</f>
        <v>0</v>
      </c>
      <c r="U38" s="327">
        <f>'5C1Y_GEO'!T84</f>
        <v>0</v>
      </c>
      <c r="V38" s="331">
        <f>'5C1Y_GEO'!U84</f>
        <v>0</v>
      </c>
      <c r="W38" s="330">
        <f>'5C1Y_GEO'!V84</f>
        <v>1188034</v>
      </c>
      <c r="X38" s="328">
        <f>'5C1Y_GEO'!W84</f>
        <v>-2969</v>
      </c>
      <c r="Y38" s="330">
        <f>'5C1Y_GEO'!X84</f>
        <v>1185065</v>
      </c>
      <c r="Z38" s="327">
        <f>'5C1Y_GEO'!Y84</f>
        <v>-470</v>
      </c>
      <c r="AA38" s="332">
        <f>('5C1Y_GEO'!Z78+'5C1Y_GEO'!Z80+'5C1Y_GEO'!Z82)</f>
        <v>0</v>
      </c>
      <c r="AB38" s="330">
        <f>'5C1Y_GEO'!Z84</f>
        <v>1184595</v>
      </c>
      <c r="AC38" s="327">
        <f>'5C1Y_GEO'!AA84</f>
        <v>0</v>
      </c>
      <c r="AD38" s="327">
        <f>'5C1Y_GEO'!AB84</f>
        <v>1184595</v>
      </c>
      <c r="AE38" s="330">
        <f>'5C1Y_GEO'!AC84</f>
        <v>98716</v>
      </c>
      <c r="AF38" s="332">
        <f>('5C1Y_GEO'!AD79+'5C1Y_GEO'!AD81)</f>
        <v>0</v>
      </c>
      <c r="AG38" s="333">
        <f>'5C1Y_GEO'!AD84</f>
        <v>1184595</v>
      </c>
      <c r="AH38" s="334"/>
      <c r="AI38" s="335">
        <f>'5C1Y_GEO'!AF84</f>
        <v>2088694</v>
      </c>
      <c r="AJ38" s="326">
        <f>'5C1Y_GEO'!AG84</f>
        <v>0</v>
      </c>
      <c r="AK38" s="334">
        <f>'5C1Y_GEO'!AH84</f>
        <v>0</v>
      </c>
      <c r="AL38" s="326">
        <f>'5C1Y_GEO'!AI84</f>
        <v>0</v>
      </c>
      <c r="AM38" s="336">
        <f>'5C1Y_GEO'!AJ84</f>
        <v>0</v>
      </c>
      <c r="AN38" s="337">
        <f>'5C1Y_GEO'!AK84</f>
        <v>0</v>
      </c>
      <c r="AO38" s="335">
        <f>'5C1Y_GEO'!AL84</f>
        <v>2088694</v>
      </c>
      <c r="AP38" s="338">
        <f>'5C1Y_GEO'!AM84</f>
        <v>-5223</v>
      </c>
      <c r="AQ38" s="335">
        <f>'5C1Y_GEO'!AN84</f>
        <v>2083471</v>
      </c>
      <c r="AR38" s="336">
        <f>'5C1Y_GEO'!AO84</f>
        <v>-2383</v>
      </c>
      <c r="AS38" s="335">
        <f>'5C1Y_GEO'!AP84</f>
        <v>2081088</v>
      </c>
      <c r="AT38" s="336">
        <f>'5C1Y_GEO'!AQ84</f>
        <v>0</v>
      </c>
      <c r="AU38" s="336">
        <f>'5C1Y_GEO'!AR84</f>
        <v>2081088</v>
      </c>
      <c r="AV38" s="335">
        <f>'5C1Y_GEO'!AS84</f>
        <v>173424</v>
      </c>
    </row>
    <row r="39" spans="1:48" ht="16.5" customHeight="1" x14ac:dyDescent="0.2">
      <c r="A39" s="321" t="s">
        <v>1295</v>
      </c>
      <c r="B39" s="477" t="s">
        <v>1295</v>
      </c>
      <c r="C39" s="325" t="s">
        <v>1274</v>
      </c>
      <c r="D39" s="326">
        <f>'5C1AI_Harmony'!C$84</f>
        <v>43</v>
      </c>
      <c r="E39" s="327"/>
      <c r="F39" s="328">
        <f>'5C1AI_Harmony'!E$84</f>
        <v>143723.57372403162</v>
      </c>
      <c r="G39" s="329">
        <f>'5C1AI_Harmony'!F$84</f>
        <v>30</v>
      </c>
      <c r="H39" s="327"/>
      <c r="I39" s="328">
        <f>'5C1AI_Harmony'!H$84</f>
        <v>13415.165976355242</v>
      </c>
      <c r="J39" s="329">
        <f>'5C1AI_Harmony'!I$84</f>
        <v>0</v>
      </c>
      <c r="K39" s="327"/>
      <c r="L39" s="328">
        <f>'5C1AI_Harmony'!K$84</f>
        <v>0</v>
      </c>
      <c r="M39" s="329">
        <f>'5C1AI_Harmony'!L$84</f>
        <v>6</v>
      </c>
      <c r="N39" s="327"/>
      <c r="O39" s="328">
        <f>'5C1AI_Harmony'!N$84</f>
        <v>18946.909703544199</v>
      </c>
      <c r="P39" s="329">
        <f>'5C1AI_Harmony'!O$84</f>
        <v>4</v>
      </c>
      <c r="Q39" s="327"/>
      <c r="R39" s="328">
        <f>'5C1AI_Harmony'!Q$84</f>
        <v>5052.5092542784523</v>
      </c>
      <c r="S39" s="330">
        <f>'5C1AI_Harmony'!R$84</f>
        <v>181138</v>
      </c>
      <c r="T39" s="327">
        <f>'5C1AI_Harmony'!S$84</f>
        <v>0</v>
      </c>
      <c r="U39" s="327">
        <f>'5C1AI_Harmony'!T$84</f>
        <v>0</v>
      </c>
      <c r="V39" s="331">
        <f>'5C1AI_Harmony'!U$84</f>
        <v>0</v>
      </c>
      <c r="W39" s="330">
        <f>'5C1AI_Harmony'!V$84</f>
        <v>181138</v>
      </c>
      <c r="X39" s="328">
        <f>'5C1AI_Harmony'!W$84</f>
        <v>-453</v>
      </c>
      <c r="Y39" s="330">
        <f>'5C1AI_Harmony'!X$84</f>
        <v>180685</v>
      </c>
      <c r="Z39" s="327">
        <f>'5C1AI_Harmony'!Y$84</f>
        <v>0</v>
      </c>
      <c r="AA39" s="332">
        <f>('5C1AI_Harmony'!Z$78+'5C1AI_Harmony'!Z$80+'5C1AI_Harmony'!Z$82)</f>
        <v>10000</v>
      </c>
      <c r="AB39" s="330">
        <f>'5C1AI_Harmony'!Z$84</f>
        <v>190685</v>
      </c>
      <c r="AC39" s="327">
        <f>'5C1AI_Harmony'!AA$84</f>
        <v>0</v>
      </c>
      <c r="AD39" s="327">
        <f>'5C1AI_Harmony'!AB$84</f>
        <v>190685</v>
      </c>
      <c r="AE39" s="330">
        <f>'5C1AI_Harmony'!AC$84</f>
        <v>15890</v>
      </c>
      <c r="AF39" s="332">
        <f>('5C1AI_Harmony'!AD$79+'5C1AI_Harmony'!AD$81)</f>
        <v>0</v>
      </c>
      <c r="AG39" s="333">
        <f>'5C1AI_Harmony'!AD$84</f>
        <v>190685</v>
      </c>
      <c r="AH39" s="334"/>
      <c r="AI39" s="335">
        <f>'5C1AI_Harmony'!AF$84</f>
        <v>281891</v>
      </c>
      <c r="AJ39" s="326">
        <f>'5C1AI_Harmony'!AG$84</f>
        <v>0</v>
      </c>
      <c r="AK39" s="334">
        <f>'5C1AI_Harmony'!AH$84</f>
        <v>0</v>
      </c>
      <c r="AL39" s="326">
        <f>'5C1AI_Harmony'!AI$84</f>
        <v>0</v>
      </c>
      <c r="AM39" s="336">
        <f>'5C1AI_Harmony'!AJ$84</f>
        <v>0</v>
      </c>
      <c r="AN39" s="337">
        <f>'5C1AI_Harmony'!AK$84</f>
        <v>0</v>
      </c>
      <c r="AO39" s="335">
        <f>'5C1AI_Harmony'!AL$84</f>
        <v>281891</v>
      </c>
      <c r="AP39" s="338">
        <f>'5C1AI_Harmony'!AM$84</f>
        <v>-705</v>
      </c>
      <c r="AQ39" s="335">
        <f>'5C1AI_Harmony'!AN$84</f>
        <v>281186</v>
      </c>
      <c r="AR39" s="336">
        <f>'5C1AI_Harmony'!AO$84</f>
        <v>0</v>
      </c>
      <c r="AS39" s="335">
        <f>'5C1AI_Harmony'!AP$84</f>
        <v>281186</v>
      </c>
      <c r="AT39" s="336">
        <f>'5C1AI_Harmony'!AQ$84</f>
        <v>0</v>
      </c>
      <c r="AU39" s="336">
        <f>'5C1AI_Harmony'!AR$84</f>
        <v>281186</v>
      </c>
      <c r="AV39" s="335">
        <f>'5C1AI_Harmony'!AS$84</f>
        <v>23433</v>
      </c>
    </row>
    <row r="40" spans="1:48" ht="16.5" customHeight="1" x14ac:dyDescent="0.2">
      <c r="A40" s="321" t="s">
        <v>1297</v>
      </c>
      <c r="B40" s="477" t="s">
        <v>1297</v>
      </c>
      <c r="C40" s="325" t="s">
        <v>1273</v>
      </c>
      <c r="D40" s="326">
        <f>'5C1AJ_Athlos'!C$84</f>
        <v>816</v>
      </c>
      <c r="E40" s="327"/>
      <c r="F40" s="328">
        <f>'5C1AJ_Athlos'!E$84</f>
        <v>3042541.1875765547</v>
      </c>
      <c r="G40" s="329">
        <f>'5C1AJ_Athlos'!F$84</f>
        <v>649</v>
      </c>
      <c r="H40" s="327"/>
      <c r="I40" s="328">
        <f>'5C1AJ_Athlos'!H$84</f>
        <v>301991.05786831921</v>
      </c>
      <c r="J40" s="329">
        <f>'5C1AJ_Athlos'!I$84</f>
        <v>0</v>
      </c>
      <c r="K40" s="327"/>
      <c r="L40" s="328">
        <f>'5C1AJ_Athlos'!K$84</f>
        <v>0</v>
      </c>
      <c r="M40" s="329">
        <f>'5C1AJ_Athlos'!L$84</f>
        <v>94</v>
      </c>
      <c r="N40" s="327"/>
      <c r="O40" s="328">
        <f>'5C1AJ_Athlos'!N$84</f>
        <v>298605.84239451995</v>
      </c>
      <c r="P40" s="329">
        <f>'5C1AJ_Athlos'!O$84</f>
        <v>67</v>
      </c>
      <c r="Q40" s="327"/>
      <c r="R40" s="328">
        <f>'5C1AJ_Athlos'!Q$84</f>
        <v>84935.528503450434</v>
      </c>
      <c r="S40" s="330">
        <f>'5C1AJ_Athlos'!R$84</f>
        <v>3728074</v>
      </c>
      <c r="T40" s="327">
        <f>'5C1AJ_Athlos'!S$84</f>
        <v>0</v>
      </c>
      <c r="U40" s="327">
        <f>'5C1AJ_Athlos'!T$84</f>
        <v>0</v>
      </c>
      <c r="V40" s="331">
        <f>'5C1AJ_Athlos'!U$84</f>
        <v>0</v>
      </c>
      <c r="W40" s="330">
        <f>'5C1AJ_Athlos'!V$84</f>
        <v>3728074</v>
      </c>
      <c r="X40" s="328">
        <f>'5C1AJ_Athlos'!W$84</f>
        <v>-9321</v>
      </c>
      <c r="Y40" s="330">
        <f>'5C1AJ_Athlos'!X$84</f>
        <v>3718753</v>
      </c>
      <c r="Z40" s="327">
        <f>'5C1AJ_Athlos'!Y$84</f>
        <v>0</v>
      </c>
      <c r="AA40" s="332">
        <f>('5C1AJ_Athlos'!Z$78+'5C1AJ_Athlos'!Z$80+'5C1AJ_Athlos'!Z$82)</f>
        <v>0</v>
      </c>
      <c r="AB40" s="330">
        <f>'5C1AJ_Athlos'!Z$84</f>
        <v>3718753</v>
      </c>
      <c r="AC40" s="327">
        <f>'5C1AJ_Athlos'!AA$84</f>
        <v>0</v>
      </c>
      <c r="AD40" s="327">
        <f>'5C1AJ_Athlos'!AB$84</f>
        <v>3718753</v>
      </c>
      <c r="AE40" s="330">
        <f>'5C1AJ_Athlos'!AC$84</f>
        <v>309897</v>
      </c>
      <c r="AF40" s="332">
        <f>('5C1AJ_Athlos'!AD$79+'5C1AJ_Athlos'!AD$81)</f>
        <v>0</v>
      </c>
      <c r="AG40" s="333">
        <f>'5C1AJ_Athlos'!AD$84</f>
        <v>3718753</v>
      </c>
      <c r="AH40" s="334"/>
      <c r="AI40" s="335">
        <f>'5C1AJ_Athlos'!AF$84</f>
        <v>4446632</v>
      </c>
      <c r="AJ40" s="326">
        <f>'5C1AJ_Athlos'!AG$84</f>
        <v>0</v>
      </c>
      <c r="AK40" s="334">
        <f>'5C1AJ_Athlos'!AH$84</f>
        <v>0</v>
      </c>
      <c r="AL40" s="326">
        <f>'5C1AJ_Athlos'!AI$84</f>
        <v>0</v>
      </c>
      <c r="AM40" s="336">
        <f>'5C1AJ_Athlos'!AJ$84</f>
        <v>0</v>
      </c>
      <c r="AN40" s="337">
        <f>'5C1AJ_Athlos'!AK$84</f>
        <v>0</v>
      </c>
      <c r="AO40" s="335">
        <f>'5C1AJ_Athlos'!AL$84</f>
        <v>4446632</v>
      </c>
      <c r="AP40" s="338">
        <f>'5C1AJ_Athlos'!AM$84</f>
        <v>-11117</v>
      </c>
      <c r="AQ40" s="335">
        <f>'5C1AJ_Athlos'!AN$84</f>
        <v>4435515</v>
      </c>
      <c r="AR40" s="336">
        <f>'5C1AJ_Athlos'!AO$84</f>
        <v>0</v>
      </c>
      <c r="AS40" s="335">
        <f>'5C1AJ_Athlos'!AP$84</f>
        <v>4435515</v>
      </c>
      <c r="AT40" s="336">
        <f>'5C1AJ_Athlos'!AQ$84</f>
        <v>0</v>
      </c>
      <c r="AU40" s="336">
        <f>'5C1AJ_Athlos'!AR$84</f>
        <v>4435515</v>
      </c>
      <c r="AV40" s="335">
        <f>'5C1AJ_Athlos'!AS$84</f>
        <v>369628</v>
      </c>
    </row>
    <row r="41" spans="1:48" ht="16.5" customHeight="1" x14ac:dyDescent="0.2">
      <c r="A41" s="322" t="s">
        <v>928</v>
      </c>
      <c r="B41" s="478" t="s">
        <v>928</v>
      </c>
      <c r="C41" s="339" t="s">
        <v>777</v>
      </c>
      <c r="D41" s="340">
        <f>'5C1AG_Collegiate'!C84</f>
        <v>124</v>
      </c>
      <c r="E41" s="341"/>
      <c r="F41" s="342">
        <f>'5C1AG_Collegiate'!E84</f>
        <v>412561.41953139263</v>
      </c>
      <c r="G41" s="343">
        <f>'5C1AG_Collegiate'!F84</f>
        <v>89</v>
      </c>
      <c r="H41" s="341"/>
      <c r="I41" s="342">
        <f>'5C1AG_Collegiate'!H84</f>
        <v>37278.49524976543</v>
      </c>
      <c r="J41" s="343">
        <f>'5C1AG_Collegiate'!I84</f>
        <v>122</v>
      </c>
      <c r="K41" s="341"/>
      <c r="L41" s="342">
        <f>'5C1AG_Collegiate'!K84</f>
        <v>13811.840782387451</v>
      </c>
      <c r="M41" s="343">
        <f>'5C1AG_Collegiate'!L84</f>
        <v>23</v>
      </c>
      <c r="N41" s="341"/>
      <c r="O41" s="342">
        <f>'5C1AG_Collegiate'!N84</f>
        <v>67716.812220291089</v>
      </c>
      <c r="P41" s="343">
        <f>'5C1AG_Collegiate'!O84</f>
        <v>0</v>
      </c>
      <c r="Q41" s="341"/>
      <c r="R41" s="342">
        <f>'5C1AG_Collegiate'!Q84</f>
        <v>0</v>
      </c>
      <c r="S41" s="344">
        <f>'5C1AG_Collegiate'!R84</f>
        <v>531369</v>
      </c>
      <c r="T41" s="341">
        <f>'5C1AG_Collegiate'!S84</f>
        <v>0</v>
      </c>
      <c r="U41" s="341">
        <f>'5C1AG_Collegiate'!T84</f>
        <v>0</v>
      </c>
      <c r="V41" s="345">
        <f>'5C1AG_Collegiate'!U84</f>
        <v>0</v>
      </c>
      <c r="W41" s="344">
        <f>'5C1AG_Collegiate'!V84</f>
        <v>531369</v>
      </c>
      <c r="X41" s="342">
        <f>'5C1AG_Collegiate'!W84</f>
        <v>-1328</v>
      </c>
      <c r="Y41" s="344">
        <f>'5C1AG_Collegiate'!X84</f>
        <v>530041</v>
      </c>
      <c r="Z41" s="341">
        <f>'5C1AG_Collegiate'!Y84</f>
        <v>-57762</v>
      </c>
      <c r="AA41" s="346">
        <f>'5C1AG_Collegiate'!Z78+'5C1AG_Collegiate'!Z80+'5C1AG_Collegiate'!Z82</f>
        <v>17316</v>
      </c>
      <c r="AB41" s="344">
        <f>'5C1AG_Collegiate'!Z84</f>
        <v>489595</v>
      </c>
      <c r="AC41" s="347">
        <f>'5C1AG_Collegiate'!AA84</f>
        <v>0</v>
      </c>
      <c r="AD41" s="341">
        <f>'5C1AG_Collegiate'!AB84</f>
        <v>489595</v>
      </c>
      <c r="AE41" s="348">
        <f>'5C1AG_Collegiate'!AC84</f>
        <v>40799</v>
      </c>
      <c r="AF41" s="346">
        <f>'5C1AG_Collegiate'!AD79+'5C1AG_Collegiate'!AD81</f>
        <v>0</v>
      </c>
      <c r="AG41" s="348">
        <f>'5C1AG_Collegiate'!AD84</f>
        <v>489595</v>
      </c>
      <c r="AH41" s="349"/>
      <c r="AI41" s="350">
        <f>'5C1AG_Collegiate'!AF84</f>
        <v>916590</v>
      </c>
      <c r="AJ41" s="340">
        <f>'5C1AG_Collegiate'!AG84</f>
        <v>0</v>
      </c>
      <c r="AK41" s="349">
        <f>'5C1AG_Collegiate'!AH84</f>
        <v>0</v>
      </c>
      <c r="AL41" s="340">
        <f>'5C1AG_Collegiate'!AI84</f>
        <v>0</v>
      </c>
      <c r="AM41" s="351">
        <f>'5C1AG_Collegiate'!AJ84</f>
        <v>0</v>
      </c>
      <c r="AN41" s="352">
        <f>'5C1AG_Collegiate'!AK84</f>
        <v>0</v>
      </c>
      <c r="AO41" s="350">
        <f>'5C1AG_Collegiate'!AL84</f>
        <v>916590</v>
      </c>
      <c r="AP41" s="353">
        <f>'5C1AG_Collegiate'!AM84</f>
        <v>-2292</v>
      </c>
      <c r="AQ41" s="350">
        <f>'5C1AG_Collegiate'!AN84</f>
        <v>914298</v>
      </c>
      <c r="AR41" s="351">
        <f>'5C1AG_Collegiate'!AO84</f>
        <v>0</v>
      </c>
      <c r="AS41" s="350">
        <f>'5C1AG_Collegiate'!AP84</f>
        <v>914298</v>
      </c>
      <c r="AT41" s="351">
        <f>'5C1AG_Collegiate'!AQ84</f>
        <v>0</v>
      </c>
      <c r="AU41" s="351">
        <f>'5C1AG_Collegiate'!AR84</f>
        <v>914298</v>
      </c>
      <c r="AV41" s="350">
        <f>'5C1AG_Collegiate'!AS84</f>
        <v>76191</v>
      </c>
    </row>
    <row r="42" spans="1:48" ht="16.5" customHeight="1" x14ac:dyDescent="0.2">
      <c r="A42" s="321" t="s">
        <v>929</v>
      </c>
      <c r="B42" s="477" t="s">
        <v>288</v>
      </c>
      <c r="C42" s="325" t="s">
        <v>1214</v>
      </c>
      <c r="D42" s="326">
        <f>'5C1M_GEO Mid'!C84</f>
        <v>690</v>
      </c>
      <c r="E42" s="327"/>
      <c r="F42" s="328">
        <f>'5C1M_GEO Mid'!E84</f>
        <v>2242924.8715943419</v>
      </c>
      <c r="G42" s="329">
        <f>'5C1M_GEO Mid'!F84</f>
        <v>607</v>
      </c>
      <c r="H42" s="327"/>
      <c r="I42" s="328">
        <f>'5C1M_GEO Mid'!H84</f>
        <v>249993.30796799765</v>
      </c>
      <c r="J42" s="329">
        <f>'5C1M_GEO Mid'!I84</f>
        <v>144</v>
      </c>
      <c r="K42" s="327"/>
      <c r="L42" s="328">
        <f>'5C1M_GEO Mid'!K84</f>
        <v>16157.70992560794</v>
      </c>
      <c r="M42" s="329">
        <f>'5C1M_GEO Mid'!L84</f>
        <v>68</v>
      </c>
      <c r="N42" s="327"/>
      <c r="O42" s="328">
        <f>'5C1M_GEO Mid'!N84</f>
        <v>189869.35835021705</v>
      </c>
      <c r="P42" s="329">
        <f>'5C1M_GEO Mid'!O84</f>
        <v>1</v>
      </c>
      <c r="Q42" s="327"/>
      <c r="R42" s="328">
        <f>'5C1M_GEO Mid'!Q84</f>
        <v>1104.5389216794952</v>
      </c>
      <c r="S42" s="330">
        <f>'5C1M_GEO Mid'!R84</f>
        <v>2700050</v>
      </c>
      <c r="T42" s="327">
        <f>'5C1M_GEO Mid'!S84</f>
        <v>0</v>
      </c>
      <c r="U42" s="327">
        <f>'5C1M_GEO Mid'!T84</f>
        <v>0</v>
      </c>
      <c r="V42" s="331">
        <f>'5C1M_GEO Mid'!U84</f>
        <v>0</v>
      </c>
      <c r="W42" s="330">
        <f>'5C1M_GEO Mid'!V84</f>
        <v>2700050</v>
      </c>
      <c r="X42" s="328">
        <f>'5C1M_GEO Mid'!W84</f>
        <v>-6750</v>
      </c>
      <c r="Y42" s="330">
        <f>'5C1M_GEO Mid'!X84</f>
        <v>2693300</v>
      </c>
      <c r="Z42" s="327">
        <f>'5C1M_GEO Mid'!Y84</f>
        <v>105238</v>
      </c>
      <c r="AA42" s="332">
        <f>('5C1M_GEO Mid'!Z78+'5C1M_GEO Mid'!Z80+'5C1M_GEO Mid'!Z82)</f>
        <v>6313</v>
      </c>
      <c r="AB42" s="330">
        <f>'5C1M_GEO Mid'!Z84</f>
        <v>2804851</v>
      </c>
      <c r="AC42" s="327">
        <f>'5C1M_GEO Mid'!AA84</f>
        <v>0</v>
      </c>
      <c r="AD42" s="327">
        <f>'5C1M_GEO Mid'!AB84</f>
        <v>2804851</v>
      </c>
      <c r="AE42" s="330">
        <f>'5C1M_GEO Mid'!AC84</f>
        <v>233739</v>
      </c>
      <c r="AF42" s="332">
        <f>('5C1M_GEO Mid'!AD79+'5C1M_GEO Mid'!AD81)</f>
        <v>0</v>
      </c>
      <c r="AG42" s="333">
        <f>'5C1M_GEO Mid'!AD84</f>
        <v>2804851</v>
      </c>
      <c r="AH42" s="334"/>
      <c r="AI42" s="335">
        <f>'5C1M_GEO Mid'!AF84</f>
        <v>5218410</v>
      </c>
      <c r="AJ42" s="326">
        <f>'5C1M_GEO Mid'!AG84</f>
        <v>0</v>
      </c>
      <c r="AK42" s="334">
        <f>'5C1M_GEO Mid'!AH84</f>
        <v>0</v>
      </c>
      <c r="AL42" s="326">
        <f>'5C1M_GEO Mid'!AI84</f>
        <v>0</v>
      </c>
      <c r="AM42" s="336">
        <f>'5C1M_GEO Mid'!AJ84</f>
        <v>0</v>
      </c>
      <c r="AN42" s="337">
        <f>'5C1M_GEO Mid'!AK84</f>
        <v>0</v>
      </c>
      <c r="AO42" s="335">
        <f>'5C1M_GEO Mid'!AL84</f>
        <v>5218410</v>
      </c>
      <c r="AP42" s="338">
        <f>'5C1M_GEO Mid'!AM84</f>
        <v>-13046</v>
      </c>
      <c r="AQ42" s="335">
        <f>'5C1M_GEO Mid'!AN84</f>
        <v>5205364</v>
      </c>
      <c r="AR42" s="336">
        <f>'5C1M_GEO Mid'!AO84</f>
        <v>0</v>
      </c>
      <c r="AS42" s="335">
        <f>'5C1M_GEO Mid'!AP84</f>
        <v>5205364</v>
      </c>
      <c r="AT42" s="336">
        <f>'5C1M_GEO Mid'!AQ84</f>
        <v>0</v>
      </c>
      <c r="AU42" s="336">
        <f>'5C1M_GEO Mid'!AR84</f>
        <v>5205364</v>
      </c>
      <c r="AV42" s="335">
        <f>'5C1M_GEO Mid'!AS84</f>
        <v>433780</v>
      </c>
    </row>
    <row r="43" spans="1:48" ht="16.5" customHeight="1" x14ac:dyDescent="0.2">
      <c r="A43" s="322" t="s">
        <v>553</v>
      </c>
      <c r="B43" s="478" t="s">
        <v>287</v>
      </c>
      <c r="C43" s="339" t="s">
        <v>1333</v>
      </c>
      <c r="D43" s="340">
        <f>Placeholder_Tallulah!C$84</f>
        <v>408</v>
      </c>
      <c r="E43" s="341"/>
      <c r="F43" s="342">
        <f>Placeholder_Tallulah!E$84</f>
        <v>1920053.2342949526</v>
      </c>
      <c r="G43" s="343">
        <f>Placeholder_Tallulah!F$84</f>
        <v>385</v>
      </c>
      <c r="H43" s="341"/>
      <c r="I43" s="342">
        <f>Placeholder_Tallulah!H$84</f>
        <v>240706.0902010799</v>
      </c>
      <c r="J43" s="343">
        <f>Placeholder_Tallulah!I$84</f>
        <v>161</v>
      </c>
      <c r="K43" s="341"/>
      <c r="L43" s="342">
        <f>Placeholder_Tallulah!K$84</f>
        <v>27413.970142297116</v>
      </c>
      <c r="M43" s="343">
        <f>Placeholder_Tallulah!L$84</f>
        <v>21</v>
      </c>
      <c r="N43" s="341"/>
      <c r="O43" s="342">
        <f>Placeholder_Tallulah!N$84</f>
        <v>89466.553333400807</v>
      </c>
      <c r="P43" s="343">
        <f>Placeholder_Tallulah!O$84</f>
        <v>5</v>
      </c>
      <c r="Q43" s="341"/>
      <c r="R43" s="342">
        <f>Placeholder_Tallulah!Q$84</f>
        <v>8520.6241269905531</v>
      </c>
      <c r="S43" s="344">
        <f>Placeholder_Tallulah!R$84</f>
        <v>2286161</v>
      </c>
      <c r="T43" s="341">
        <f>Placeholder_Tallulah!S$84</f>
        <v>0</v>
      </c>
      <c r="U43" s="341">
        <f>Placeholder_Tallulah!T$84</f>
        <v>0</v>
      </c>
      <c r="V43" s="345">
        <f>Placeholder_Tallulah!U$84</f>
        <v>0</v>
      </c>
      <c r="W43" s="344">
        <f>Placeholder_Tallulah!V$84</f>
        <v>2286161</v>
      </c>
      <c r="X43" s="342">
        <f>Placeholder_Tallulah!W$84</f>
        <v>0</v>
      </c>
      <c r="Y43" s="344">
        <f>Placeholder_Tallulah!X$84</f>
        <v>0</v>
      </c>
      <c r="Z43" s="341">
        <f>Placeholder_Tallulah!Y$84</f>
        <v>0</v>
      </c>
      <c r="AA43" s="346">
        <f>(Placeholder_Tallulah!Z78+Placeholder_Tallulah!Z80+Placeholder_Tallulah!Z82)</f>
        <v>0</v>
      </c>
      <c r="AB43" s="344">
        <f>Placeholder_Tallulah!Z$84</f>
        <v>0</v>
      </c>
      <c r="AC43" s="347">
        <f>Placeholder_Tallulah!AA$84</f>
        <v>0</v>
      </c>
      <c r="AD43" s="341">
        <f>Placeholder_Tallulah!AB$84</f>
        <v>0</v>
      </c>
      <c r="AE43" s="348">
        <f>Placeholder_Tallulah!AC$84</f>
        <v>0</v>
      </c>
      <c r="AF43" s="346">
        <f>(Placeholder_Tallulah!AD79+Placeholder_Tallulah!AD81)</f>
        <v>0</v>
      </c>
      <c r="AG43" s="348">
        <f>Placeholder_Tallulah!AD$84</f>
        <v>0</v>
      </c>
      <c r="AH43" s="349"/>
      <c r="AI43" s="350">
        <f>Placeholder_Tallulah!AF$84</f>
        <v>0</v>
      </c>
      <c r="AJ43" s="340">
        <f>Placeholder_Tallulah!AG$84</f>
        <v>0</v>
      </c>
      <c r="AK43" s="349">
        <f>Placeholder_Tallulah!AH$84</f>
        <v>0</v>
      </c>
      <c r="AL43" s="340">
        <f>Placeholder_Tallulah!AI$84</f>
        <v>0</v>
      </c>
      <c r="AM43" s="351">
        <f>Placeholder_Tallulah!AJ$84</f>
        <v>0</v>
      </c>
      <c r="AN43" s="352">
        <f>Placeholder_Tallulah!AK$84</f>
        <v>0</v>
      </c>
      <c r="AO43" s="350">
        <f>Placeholder_Tallulah!AL$84</f>
        <v>0</v>
      </c>
      <c r="AP43" s="353">
        <f>Placeholder_Tallulah!AM$84</f>
        <v>0</v>
      </c>
      <c r="AQ43" s="350">
        <f>Placeholder_Tallulah!AN$84</f>
        <v>0</v>
      </c>
      <c r="AR43" s="351">
        <f>Placeholder_Tallulah!AO$84</f>
        <v>0</v>
      </c>
      <c r="AS43" s="350">
        <f>Placeholder_Tallulah!AP$84</f>
        <v>0</v>
      </c>
      <c r="AT43" s="351">
        <f>Placeholder_Tallulah!AQ$84</f>
        <v>0</v>
      </c>
      <c r="AU43" s="351">
        <f>Placeholder_Tallulah!AR$84</f>
        <v>0</v>
      </c>
      <c r="AV43" s="350">
        <f>Placeholder_Tallulah!AS$84</f>
        <v>0</v>
      </c>
    </row>
    <row r="44" spans="1:48" s="142" customFormat="1" ht="16.5" customHeight="1" thickBot="1" x14ac:dyDescent="0.25">
      <c r="A44" s="1382" t="s">
        <v>431</v>
      </c>
      <c r="B44" s="1439"/>
      <c r="C44" s="1383"/>
      <c r="D44" s="354">
        <f>SUM(D7:D43)</f>
        <v>18930</v>
      </c>
      <c r="E44" s="355"/>
      <c r="F44" s="356">
        <f t="shared" ref="F44:G44" si="3">SUM(F7:F43)</f>
        <v>72384767.582744136</v>
      </c>
      <c r="G44" s="354">
        <f t="shared" si="3"/>
        <v>14112</v>
      </c>
      <c r="H44" s="355"/>
      <c r="I44" s="356">
        <f t="shared" ref="I44:J44" si="4">SUM(I7:I43)</f>
        <v>7156513.0435485365</v>
      </c>
      <c r="J44" s="354">
        <f t="shared" si="4"/>
        <v>7317</v>
      </c>
      <c r="K44" s="355"/>
      <c r="L44" s="356">
        <f t="shared" ref="L44:M44" si="5">SUM(L7:L43)</f>
        <v>1037818.772948768</v>
      </c>
      <c r="M44" s="354">
        <f t="shared" si="5"/>
        <v>1978</v>
      </c>
      <c r="N44" s="355"/>
      <c r="O44" s="356">
        <f t="shared" ref="O44:P44" si="6">SUM(O7:O43)</f>
        <v>6740870.3572418299</v>
      </c>
      <c r="P44" s="354">
        <f t="shared" si="6"/>
        <v>347</v>
      </c>
      <c r="Q44" s="355"/>
      <c r="R44" s="356">
        <f t="shared" ref="R44:AG44" si="7">SUM(R7:R43)</f>
        <v>473010.71617684269</v>
      </c>
      <c r="S44" s="357">
        <f t="shared" si="7"/>
        <v>87792976</v>
      </c>
      <c r="T44" s="355">
        <f t="shared" si="7"/>
        <v>0</v>
      </c>
      <c r="U44" s="355">
        <f t="shared" si="7"/>
        <v>0</v>
      </c>
      <c r="V44" s="358">
        <f t="shared" si="7"/>
        <v>0</v>
      </c>
      <c r="W44" s="357">
        <f t="shared" si="7"/>
        <v>87792976</v>
      </c>
      <c r="X44" s="356">
        <f t="shared" si="7"/>
        <v>-213770</v>
      </c>
      <c r="Y44" s="357">
        <f t="shared" si="7"/>
        <v>85293045</v>
      </c>
      <c r="Z44" s="356">
        <f t="shared" si="7"/>
        <v>-344678</v>
      </c>
      <c r="AA44" s="359">
        <f t="shared" si="7"/>
        <v>1397577</v>
      </c>
      <c r="AB44" s="357">
        <f t="shared" si="7"/>
        <v>86345944</v>
      </c>
      <c r="AC44" s="355">
        <f t="shared" si="7"/>
        <v>0</v>
      </c>
      <c r="AD44" s="355">
        <f t="shared" si="7"/>
        <v>86345944</v>
      </c>
      <c r="AE44" s="357">
        <f t="shared" si="7"/>
        <v>7195504</v>
      </c>
      <c r="AF44" s="359">
        <f t="shared" si="7"/>
        <v>0</v>
      </c>
      <c r="AG44" s="360">
        <f t="shared" si="7"/>
        <v>86345944</v>
      </c>
      <c r="AH44" s="361"/>
      <c r="AI44" s="362">
        <f t="shared" ref="AI44:AV44" si="8">SUM(AI7:AI43)</f>
        <v>102748398</v>
      </c>
      <c r="AJ44" s="354">
        <f t="shared" si="8"/>
        <v>0</v>
      </c>
      <c r="AK44" s="361">
        <f t="shared" si="8"/>
        <v>0</v>
      </c>
      <c r="AL44" s="354">
        <f t="shared" si="8"/>
        <v>0</v>
      </c>
      <c r="AM44" s="363">
        <f t="shared" si="8"/>
        <v>0</v>
      </c>
      <c r="AN44" s="364">
        <f t="shared" si="8"/>
        <v>0</v>
      </c>
      <c r="AO44" s="362">
        <f t="shared" si="8"/>
        <v>102748398</v>
      </c>
      <c r="AP44" s="365">
        <f t="shared" si="8"/>
        <v>-256869</v>
      </c>
      <c r="AQ44" s="362">
        <f t="shared" si="8"/>
        <v>102491529</v>
      </c>
      <c r="AR44" s="363">
        <f t="shared" si="8"/>
        <v>-630537</v>
      </c>
      <c r="AS44" s="362">
        <f t="shared" si="8"/>
        <v>101860992</v>
      </c>
      <c r="AT44" s="363">
        <f t="shared" si="8"/>
        <v>0</v>
      </c>
      <c r="AU44" s="363">
        <f t="shared" si="8"/>
        <v>101860992</v>
      </c>
      <c r="AV44" s="362">
        <f t="shared" si="8"/>
        <v>8488428</v>
      </c>
    </row>
    <row r="45" spans="1:48" ht="13.5" thickTop="1" x14ac:dyDescent="0.2"/>
  </sheetData>
  <sheetProtection formatCells="0" formatColumns="0" formatRows="0" sort="0"/>
  <sortState ref="A7:BF41">
    <sortCondition ref="A7"/>
  </sortState>
  <mergeCells count="37">
    <mergeCell ref="A44:C44"/>
    <mergeCell ref="W2:W3"/>
    <mergeCell ref="X2:X3"/>
    <mergeCell ref="AA2:AA3"/>
    <mergeCell ref="A1:C3"/>
    <mergeCell ref="T2:V2"/>
    <mergeCell ref="P2:R2"/>
    <mergeCell ref="S2:S3"/>
    <mergeCell ref="D2:D3"/>
    <mergeCell ref="E2:F2"/>
    <mergeCell ref="G2:I2"/>
    <mergeCell ref="J2:L2"/>
    <mergeCell ref="AO1:AV1"/>
    <mergeCell ref="M2:O2"/>
    <mergeCell ref="AU2:AU3"/>
    <mergeCell ref="AV2:AV3"/>
    <mergeCell ref="Y2:Y3"/>
    <mergeCell ref="Z2:Z3"/>
    <mergeCell ref="AB2:AB3"/>
    <mergeCell ref="AO2:AO3"/>
    <mergeCell ref="AH1:AN1"/>
    <mergeCell ref="AC1:AG1"/>
    <mergeCell ref="S1:AB1"/>
    <mergeCell ref="D1:R1"/>
    <mergeCell ref="AS2:AS3"/>
    <mergeCell ref="AT2:AT3"/>
    <mergeCell ref="AC2:AC3"/>
    <mergeCell ref="AF2:AF3"/>
    <mergeCell ref="AR2:AR3"/>
    <mergeCell ref="AD2:AD3"/>
    <mergeCell ref="AE2:AE3"/>
    <mergeCell ref="AQ2:AQ3"/>
    <mergeCell ref="AG2:AG3"/>
    <mergeCell ref="AH2:AH3"/>
    <mergeCell ref="AI2:AI3"/>
    <mergeCell ref="AJ2:AN2"/>
    <mergeCell ref="AP2:AP3"/>
  </mergeCells>
  <printOptions horizontalCentered="1"/>
  <pageMargins left="0.3" right="0.3" top="0.75" bottom="0.55000000000000004" header="0.3" footer="0.3"/>
  <pageSetup paperSize="5" scale="80" firstPageNumber="50" fitToWidth="0" fitToHeight="0" orientation="landscape" r:id="rId1"/>
  <headerFooter alignWithMargins="0">
    <oddHeader>&amp;L&amp;"Arial,Bold"&amp;20&amp;K000000FY2018-19 Budget Letter - July 2018</oddHeader>
    <oddFooter>&amp;R&amp;P</oddFooter>
  </headerFooter>
  <rowBreaks count="1" manualBreakCount="1">
    <brk id="31" max="47" man="1"/>
  </rowBreaks>
  <colBreaks count="3" manualBreakCount="3">
    <brk id="18" max="43" man="1"/>
    <brk id="28" max="43" man="1"/>
    <brk id="40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92D050"/>
  </sheetPr>
  <dimension ref="A1:AY89"/>
  <sheetViews>
    <sheetView view="pageBreakPreview" zoomScaleNormal="100" zoomScaleSheetLayoutView="100" workbookViewId="0">
      <pane xSplit="2" ySplit="6" topLeftCell="C7" activePane="bottomRight" state="frozen"/>
      <selection activeCell="E17" sqref="E17"/>
      <selection pane="topRight" activeCell="E17" sqref="E17"/>
      <selection pane="bottomLeft" activeCell="E17" sqref="E17"/>
      <selection pane="bottomRight" activeCell="E17" sqref="E17"/>
    </sheetView>
  </sheetViews>
  <sheetFormatPr defaultColWidth="8.85546875" defaultRowHeight="12.75" x14ac:dyDescent="0.2"/>
  <cols>
    <col min="1" max="1" width="5" style="108" customWidth="1"/>
    <col min="2" max="2" width="28.140625" style="108" customWidth="1"/>
    <col min="3" max="3" width="12.140625" style="108" bestFit="1" customWidth="1"/>
    <col min="4" max="4" width="13.85546875" style="108" customWidth="1"/>
    <col min="5" max="5" width="12.28515625" style="108" customWidth="1"/>
    <col min="6" max="6" width="11.28515625" style="108" customWidth="1"/>
    <col min="7" max="7" width="10.85546875" style="108" customWidth="1"/>
    <col min="8" max="9" width="11.28515625" style="108" customWidth="1"/>
    <col min="10" max="10" width="10.85546875" style="108" customWidth="1"/>
    <col min="11" max="12" width="11.28515625" style="108" customWidth="1"/>
    <col min="13" max="13" width="8.5703125" style="108" customWidth="1"/>
    <col min="14" max="15" width="11.28515625" style="108" customWidth="1"/>
    <col min="16" max="16" width="8.5703125" style="108" customWidth="1"/>
    <col min="17" max="17" width="11.28515625" style="108" customWidth="1"/>
    <col min="18" max="18" width="10.7109375" style="108" bestFit="1" customWidth="1"/>
    <col min="19" max="21" width="13.85546875" style="108" customWidth="1"/>
    <col min="22" max="22" width="11.85546875" style="108" bestFit="1" customWidth="1"/>
    <col min="23" max="23" width="10.85546875" style="108" bestFit="1" customWidth="1"/>
    <col min="24" max="24" width="12.7109375" style="108" customWidth="1"/>
    <col min="25" max="25" width="13.28515625" style="108" bestFit="1" customWidth="1"/>
    <col min="26" max="26" width="17.5703125" style="108" customWidth="1"/>
    <col min="27" max="28" width="11.28515625" style="108" customWidth="1"/>
    <col min="29" max="29" width="10.7109375" style="108" customWidth="1"/>
    <col min="30" max="30" width="16.42578125" style="108" customWidth="1"/>
    <col min="31" max="32" width="15.85546875" style="108" customWidth="1"/>
    <col min="33" max="37" width="15.7109375" style="108" customWidth="1"/>
    <col min="38" max="38" width="15.140625" style="108" customWidth="1"/>
    <col min="39" max="39" width="10.85546875" style="108" customWidth="1"/>
    <col min="40" max="40" width="15" style="108" customWidth="1"/>
    <col min="41" max="41" width="13.42578125" style="108" customWidth="1"/>
    <col min="42" max="42" width="16.28515625" style="108" customWidth="1"/>
    <col min="43" max="44" width="13.85546875" style="108" customWidth="1"/>
    <col min="45" max="47" width="14.42578125" style="108" bestFit="1" customWidth="1"/>
    <col min="48" max="48" width="8.85546875" style="108"/>
    <col min="49" max="50" width="12.28515625" style="108" customWidth="1"/>
    <col min="51" max="51" width="10" style="108" bestFit="1" customWidth="1"/>
    <col min="52" max="16384" width="8.85546875" style="108"/>
  </cols>
  <sheetData>
    <row r="1" spans="1:51" ht="19.899999999999999" customHeight="1" x14ac:dyDescent="0.2">
      <c r="A1" s="1475" t="s">
        <v>449</v>
      </c>
      <c r="B1" s="1475"/>
      <c r="C1" s="1379" t="s">
        <v>315</v>
      </c>
      <c r="D1" s="1380"/>
      <c r="E1" s="1380"/>
      <c r="F1" s="1380"/>
      <c r="G1" s="1380"/>
      <c r="H1" s="1380"/>
      <c r="I1" s="1380"/>
      <c r="J1" s="1380"/>
      <c r="K1" s="1381"/>
      <c r="L1" s="1412" t="s">
        <v>315</v>
      </c>
      <c r="M1" s="1413"/>
      <c r="N1" s="1413"/>
      <c r="O1" s="1413"/>
      <c r="P1" s="1413"/>
      <c r="Q1" s="1413"/>
      <c r="R1" s="1413"/>
      <c r="S1" s="1413"/>
      <c r="T1" s="1413"/>
      <c r="U1" s="1414"/>
      <c r="V1" s="1379" t="s">
        <v>315</v>
      </c>
      <c r="W1" s="1380"/>
      <c r="X1" s="1380"/>
      <c r="Y1" s="1380"/>
      <c r="Z1" s="1380"/>
      <c r="AA1" s="1380"/>
      <c r="AB1" s="1380"/>
      <c r="AC1" s="1380"/>
      <c r="AD1" s="1381"/>
      <c r="AE1" s="1478" t="s">
        <v>450</v>
      </c>
      <c r="AF1" s="1478"/>
      <c r="AG1" s="1478"/>
      <c r="AH1" s="1478"/>
      <c r="AI1" s="1478"/>
      <c r="AJ1" s="1478"/>
      <c r="AK1" s="1478"/>
      <c r="AL1" s="1485" t="s">
        <v>450</v>
      </c>
      <c r="AM1" s="1485"/>
      <c r="AN1" s="1485"/>
      <c r="AO1" s="1485"/>
      <c r="AP1" s="1485"/>
      <c r="AQ1" s="1485"/>
      <c r="AR1" s="1485"/>
      <c r="AS1" s="1485"/>
      <c r="AT1" s="1481" t="s">
        <v>326</v>
      </c>
      <c r="AU1" s="1481" t="s">
        <v>327</v>
      </c>
      <c r="AW1" s="283"/>
      <c r="AX1" s="283"/>
      <c r="AY1" s="283"/>
    </row>
    <row r="2" spans="1:51" ht="30" customHeight="1" x14ac:dyDescent="0.2">
      <c r="A2" s="1475"/>
      <c r="B2" s="1475"/>
      <c r="C2" s="1386" t="s">
        <v>1284</v>
      </c>
      <c r="D2" s="1480" t="s">
        <v>731</v>
      </c>
      <c r="E2" s="1480"/>
      <c r="F2" s="1376" t="s">
        <v>1378</v>
      </c>
      <c r="G2" s="1390"/>
      <c r="H2" s="1391"/>
      <c r="I2" s="1479" t="s">
        <v>1375</v>
      </c>
      <c r="J2" s="1479"/>
      <c r="K2" s="1479"/>
      <c r="L2" s="1479" t="s">
        <v>1376</v>
      </c>
      <c r="M2" s="1479"/>
      <c r="N2" s="1479"/>
      <c r="O2" s="1479" t="s">
        <v>1377</v>
      </c>
      <c r="P2" s="1479"/>
      <c r="Q2" s="1479"/>
      <c r="R2" s="1386" t="s">
        <v>501</v>
      </c>
      <c r="S2" s="1392" t="s">
        <v>230</v>
      </c>
      <c r="T2" s="1392"/>
      <c r="U2" s="1392"/>
      <c r="V2" s="1386" t="s">
        <v>502</v>
      </c>
      <c r="W2" s="1386" t="s">
        <v>452</v>
      </c>
      <c r="X2" s="1386" t="s">
        <v>503</v>
      </c>
      <c r="Y2" s="1400" t="s">
        <v>1321</v>
      </c>
      <c r="Z2" s="1386" t="s">
        <v>1384</v>
      </c>
      <c r="AA2" s="1386" t="s">
        <v>270</v>
      </c>
      <c r="AB2" s="1386" t="s">
        <v>271</v>
      </c>
      <c r="AC2" s="1386" t="s">
        <v>233</v>
      </c>
      <c r="AD2" s="1386" t="s">
        <v>1385</v>
      </c>
      <c r="AE2" s="1483" t="s">
        <v>1287</v>
      </c>
      <c r="AF2" s="1476" t="s">
        <v>1442</v>
      </c>
      <c r="AG2" s="1477" t="s">
        <v>230</v>
      </c>
      <c r="AH2" s="1477"/>
      <c r="AI2" s="1477"/>
      <c r="AJ2" s="1477"/>
      <c r="AK2" s="1477"/>
      <c r="AL2" s="1476" t="s">
        <v>1443</v>
      </c>
      <c r="AM2" s="1476" t="s">
        <v>1447</v>
      </c>
      <c r="AN2" s="1476" t="s">
        <v>1444</v>
      </c>
      <c r="AO2" s="1400" t="s">
        <v>1321</v>
      </c>
      <c r="AP2" s="1476" t="s">
        <v>1445</v>
      </c>
      <c r="AQ2" s="1476" t="s">
        <v>294</v>
      </c>
      <c r="AR2" s="1476" t="s">
        <v>271</v>
      </c>
      <c r="AS2" s="1476" t="s">
        <v>1446</v>
      </c>
      <c r="AT2" s="1481"/>
      <c r="AU2" s="1481"/>
      <c r="AW2" s="284"/>
      <c r="AX2" s="284"/>
      <c r="AY2" s="284"/>
    </row>
    <row r="3" spans="1:51" ht="95.25" customHeight="1" x14ac:dyDescent="0.2">
      <c r="A3" s="1475"/>
      <c r="B3" s="1475"/>
      <c r="C3" s="1386"/>
      <c r="D3" s="855" t="s">
        <v>708</v>
      </c>
      <c r="E3" s="855" t="s">
        <v>325</v>
      </c>
      <c r="F3" s="855" t="s">
        <v>1283</v>
      </c>
      <c r="G3" s="855" t="s">
        <v>454</v>
      </c>
      <c r="H3" s="855" t="s">
        <v>325</v>
      </c>
      <c r="I3" s="855" t="s">
        <v>1282</v>
      </c>
      <c r="J3" s="855" t="s">
        <v>454</v>
      </c>
      <c r="K3" s="855" t="s">
        <v>325</v>
      </c>
      <c r="L3" s="855" t="s">
        <v>1281</v>
      </c>
      <c r="M3" s="855" t="s">
        <v>472</v>
      </c>
      <c r="N3" s="855" t="s">
        <v>325</v>
      </c>
      <c r="O3" s="855" t="s">
        <v>1281</v>
      </c>
      <c r="P3" s="855" t="s">
        <v>472</v>
      </c>
      <c r="Q3" s="855" t="s">
        <v>325</v>
      </c>
      <c r="R3" s="1386"/>
      <c r="S3" s="858" t="s">
        <v>1279</v>
      </c>
      <c r="T3" s="858" t="s">
        <v>1280</v>
      </c>
      <c r="U3" s="858" t="s">
        <v>232</v>
      </c>
      <c r="V3" s="1386"/>
      <c r="W3" s="1386"/>
      <c r="X3" s="1386"/>
      <c r="Y3" s="1401"/>
      <c r="Z3" s="1386"/>
      <c r="AA3" s="1386"/>
      <c r="AB3" s="1386"/>
      <c r="AC3" s="1386"/>
      <c r="AD3" s="1386"/>
      <c r="AE3" s="1484"/>
      <c r="AF3" s="1476"/>
      <c r="AG3" s="858" t="s">
        <v>1289</v>
      </c>
      <c r="AH3" s="858" t="s">
        <v>1290</v>
      </c>
      <c r="AI3" s="858" t="s">
        <v>1288</v>
      </c>
      <c r="AJ3" s="1006" t="s">
        <v>1292</v>
      </c>
      <c r="AK3" s="858" t="s">
        <v>232</v>
      </c>
      <c r="AL3" s="1476"/>
      <c r="AM3" s="1476"/>
      <c r="AN3" s="1476"/>
      <c r="AO3" s="1401"/>
      <c r="AP3" s="1476"/>
      <c r="AQ3" s="1476"/>
      <c r="AR3" s="1476"/>
      <c r="AS3" s="1476"/>
      <c r="AT3" s="1481"/>
      <c r="AU3" s="1481"/>
      <c r="AW3" s="856" t="s">
        <v>511</v>
      </c>
      <c r="AX3" s="856" t="s">
        <v>512</v>
      </c>
      <c r="AY3" s="856" t="s">
        <v>432</v>
      </c>
    </row>
    <row r="4" spans="1:51" ht="16.149999999999999" customHeight="1" x14ac:dyDescent="0.2">
      <c r="A4" s="285"/>
      <c r="B4" s="286"/>
      <c r="C4" s="287">
        <v>1</v>
      </c>
      <c r="D4" s="287">
        <f t="shared" ref="D4:AY4" si="0">C4+1</f>
        <v>2</v>
      </c>
      <c r="E4" s="287">
        <f t="shared" si="0"/>
        <v>3</v>
      </c>
      <c r="F4" s="287">
        <f t="shared" si="0"/>
        <v>4</v>
      </c>
      <c r="G4" s="287">
        <f t="shared" si="0"/>
        <v>5</v>
      </c>
      <c r="H4" s="287">
        <f t="shared" si="0"/>
        <v>6</v>
      </c>
      <c r="I4" s="287">
        <f t="shared" si="0"/>
        <v>7</v>
      </c>
      <c r="J4" s="287">
        <f t="shared" si="0"/>
        <v>8</v>
      </c>
      <c r="K4" s="287">
        <f t="shared" si="0"/>
        <v>9</v>
      </c>
      <c r="L4" s="287">
        <f t="shared" si="0"/>
        <v>10</v>
      </c>
      <c r="M4" s="287">
        <f t="shared" si="0"/>
        <v>11</v>
      </c>
      <c r="N4" s="287">
        <f t="shared" si="0"/>
        <v>12</v>
      </c>
      <c r="O4" s="287">
        <f t="shared" si="0"/>
        <v>13</v>
      </c>
      <c r="P4" s="287">
        <f t="shared" si="0"/>
        <v>14</v>
      </c>
      <c r="Q4" s="287">
        <f t="shared" si="0"/>
        <v>15</v>
      </c>
      <c r="R4" s="287">
        <f t="shared" si="0"/>
        <v>16</v>
      </c>
      <c r="S4" s="287">
        <f t="shared" si="0"/>
        <v>17</v>
      </c>
      <c r="T4" s="287">
        <f t="shared" si="0"/>
        <v>18</v>
      </c>
      <c r="U4" s="287">
        <f t="shared" si="0"/>
        <v>19</v>
      </c>
      <c r="V4" s="287">
        <f t="shared" si="0"/>
        <v>20</v>
      </c>
      <c r="W4" s="287">
        <f t="shared" si="0"/>
        <v>21</v>
      </c>
      <c r="X4" s="287">
        <f t="shared" si="0"/>
        <v>22</v>
      </c>
      <c r="Y4" s="287">
        <f t="shared" si="0"/>
        <v>23</v>
      </c>
      <c r="Z4" s="287">
        <f t="shared" si="0"/>
        <v>24</v>
      </c>
      <c r="AA4" s="287">
        <f t="shared" si="0"/>
        <v>25</v>
      </c>
      <c r="AB4" s="287">
        <f t="shared" si="0"/>
        <v>26</v>
      </c>
      <c r="AC4" s="287">
        <f t="shared" si="0"/>
        <v>27</v>
      </c>
      <c r="AD4" s="287">
        <f t="shared" si="0"/>
        <v>28</v>
      </c>
      <c r="AE4" s="287">
        <f t="shared" si="0"/>
        <v>29</v>
      </c>
      <c r="AF4" s="287">
        <f t="shared" si="0"/>
        <v>30</v>
      </c>
      <c r="AG4" s="287">
        <f t="shared" si="0"/>
        <v>31</v>
      </c>
      <c r="AH4" s="287">
        <f t="shared" si="0"/>
        <v>32</v>
      </c>
      <c r="AI4" s="287">
        <f t="shared" si="0"/>
        <v>33</v>
      </c>
      <c r="AJ4" s="287">
        <f t="shared" si="0"/>
        <v>34</v>
      </c>
      <c r="AK4" s="287">
        <f t="shared" si="0"/>
        <v>35</v>
      </c>
      <c r="AL4" s="287">
        <f t="shared" si="0"/>
        <v>36</v>
      </c>
      <c r="AM4" s="287">
        <f t="shared" si="0"/>
        <v>37</v>
      </c>
      <c r="AN4" s="287">
        <f t="shared" si="0"/>
        <v>38</v>
      </c>
      <c r="AO4" s="287">
        <f t="shared" si="0"/>
        <v>39</v>
      </c>
      <c r="AP4" s="287">
        <f t="shared" si="0"/>
        <v>40</v>
      </c>
      <c r="AQ4" s="287">
        <f t="shared" si="0"/>
        <v>41</v>
      </c>
      <c r="AR4" s="287">
        <f t="shared" si="0"/>
        <v>42</v>
      </c>
      <c r="AS4" s="287">
        <f t="shared" si="0"/>
        <v>43</v>
      </c>
      <c r="AT4" s="287">
        <f t="shared" si="0"/>
        <v>44</v>
      </c>
      <c r="AU4" s="287">
        <f t="shared" si="0"/>
        <v>45</v>
      </c>
      <c r="AV4" s="287">
        <f t="shared" si="0"/>
        <v>46</v>
      </c>
      <c r="AW4" s="287">
        <f t="shared" si="0"/>
        <v>47</v>
      </c>
      <c r="AX4" s="287">
        <f t="shared" si="0"/>
        <v>48</v>
      </c>
      <c r="AY4" s="287">
        <f t="shared" si="0"/>
        <v>49</v>
      </c>
    </row>
    <row r="5" spans="1:51" s="1129" customFormat="1" ht="31.5" customHeight="1" x14ac:dyDescent="0.2">
      <c r="A5" s="1126"/>
      <c r="B5" s="1126"/>
      <c r="C5" s="1156" t="s">
        <v>1061</v>
      </c>
      <c r="D5" s="940" t="s">
        <v>1129</v>
      </c>
      <c r="E5" s="940" t="s">
        <v>1063</v>
      </c>
      <c r="F5" s="1156" t="s">
        <v>1374</v>
      </c>
      <c r="G5" s="1156" t="s">
        <v>1074</v>
      </c>
      <c r="H5" s="1156" t="s">
        <v>1130</v>
      </c>
      <c r="I5" s="1156" t="s">
        <v>1373</v>
      </c>
      <c r="J5" s="1156" t="s">
        <v>1076</v>
      </c>
      <c r="K5" s="1156" t="s">
        <v>1131</v>
      </c>
      <c r="L5" s="1156" t="s">
        <v>1371</v>
      </c>
      <c r="M5" s="1156" t="s">
        <v>1078</v>
      </c>
      <c r="N5" s="1156" t="s">
        <v>1132</v>
      </c>
      <c r="O5" s="1156" t="s">
        <v>1372</v>
      </c>
      <c r="P5" s="1156" t="s">
        <v>1080</v>
      </c>
      <c r="Q5" s="1156" t="s">
        <v>1133</v>
      </c>
      <c r="R5" s="1156" t="s">
        <v>1424</v>
      </c>
      <c r="S5" s="1156" t="s">
        <v>1363</v>
      </c>
      <c r="T5" s="1156" t="s">
        <v>1364</v>
      </c>
      <c r="U5" s="1156" t="s">
        <v>1135</v>
      </c>
      <c r="V5" s="1156" t="s">
        <v>1136</v>
      </c>
      <c r="W5" s="1156" t="s">
        <v>1137</v>
      </c>
      <c r="X5" s="1156" t="s">
        <v>1138</v>
      </c>
      <c r="Y5" s="1156" t="s">
        <v>1069</v>
      </c>
      <c r="Z5" s="939" t="s">
        <v>1567</v>
      </c>
      <c r="AA5" s="939" t="s">
        <v>1419</v>
      </c>
      <c r="AB5" s="939" t="s">
        <v>1141</v>
      </c>
      <c r="AC5" s="939" t="s">
        <v>1427</v>
      </c>
      <c r="AD5" s="939" t="s">
        <v>1568</v>
      </c>
      <c r="AE5" s="939" t="s">
        <v>1102</v>
      </c>
      <c r="AF5" s="939" t="s">
        <v>1144</v>
      </c>
      <c r="AG5" s="939" t="s">
        <v>1363</v>
      </c>
      <c r="AH5" s="939" t="s">
        <v>1145</v>
      </c>
      <c r="AI5" s="939" t="s">
        <v>1364</v>
      </c>
      <c r="AJ5" s="939" t="s">
        <v>1146</v>
      </c>
      <c r="AK5" s="939" t="s">
        <v>1147</v>
      </c>
      <c r="AL5" s="939" t="s">
        <v>1148</v>
      </c>
      <c r="AM5" s="939" t="s">
        <v>1149</v>
      </c>
      <c r="AN5" s="939" t="s">
        <v>1150</v>
      </c>
      <c r="AO5" s="939" t="s">
        <v>1069</v>
      </c>
      <c r="AP5" s="939" t="s">
        <v>1120</v>
      </c>
      <c r="AQ5" s="939" t="s">
        <v>1414</v>
      </c>
      <c r="AR5" s="939" t="s">
        <v>1122</v>
      </c>
      <c r="AS5" s="939" t="s">
        <v>1422</v>
      </c>
      <c r="AT5" s="939" t="s">
        <v>1125</v>
      </c>
      <c r="AU5" s="939" t="s">
        <v>1126</v>
      </c>
      <c r="AV5" s="939"/>
      <c r="AW5" s="939" t="s">
        <v>1152</v>
      </c>
      <c r="AX5" s="939" t="s">
        <v>1128</v>
      </c>
      <c r="AY5" s="939" t="s">
        <v>1127</v>
      </c>
    </row>
    <row r="6" spans="1:51" s="1129" customFormat="1" ht="31.5" hidden="1" customHeight="1" x14ac:dyDescent="0.2">
      <c r="A6" s="1130"/>
      <c r="B6" s="1130"/>
      <c r="C6" s="943" t="s">
        <v>816</v>
      </c>
      <c r="D6" s="943" t="s">
        <v>816</v>
      </c>
      <c r="E6" s="943" t="s">
        <v>817</v>
      </c>
      <c r="F6" s="943" t="s">
        <v>924</v>
      </c>
      <c r="G6" s="943" t="s">
        <v>816</v>
      </c>
      <c r="H6" s="943" t="s">
        <v>817</v>
      </c>
      <c r="I6" s="943" t="s">
        <v>924</v>
      </c>
      <c r="J6" s="943" t="s">
        <v>816</v>
      </c>
      <c r="K6" s="943" t="s">
        <v>817</v>
      </c>
      <c r="L6" s="943" t="s">
        <v>924</v>
      </c>
      <c r="M6" s="943" t="s">
        <v>816</v>
      </c>
      <c r="N6" s="943" t="s">
        <v>817</v>
      </c>
      <c r="O6" s="943" t="s">
        <v>924</v>
      </c>
      <c r="P6" s="943" t="s">
        <v>816</v>
      </c>
      <c r="Q6" s="943" t="s">
        <v>817</v>
      </c>
      <c r="R6" s="943" t="s">
        <v>817</v>
      </c>
      <c r="S6" s="943" t="s">
        <v>1068</v>
      </c>
      <c r="T6" s="943" t="s">
        <v>1068</v>
      </c>
      <c r="U6" s="943" t="s">
        <v>817</v>
      </c>
      <c r="V6" s="943" t="s">
        <v>817</v>
      </c>
      <c r="W6" s="943" t="s">
        <v>817</v>
      </c>
      <c r="X6" s="943" t="s">
        <v>817</v>
      </c>
      <c r="Y6" s="943" t="s">
        <v>1069</v>
      </c>
      <c r="Z6" s="943" t="s">
        <v>1090</v>
      </c>
      <c r="AA6" s="943" t="s">
        <v>1100</v>
      </c>
      <c r="AB6" s="943" t="s">
        <v>817</v>
      </c>
      <c r="AC6" s="943" t="s">
        <v>817</v>
      </c>
      <c r="AD6" s="943" t="s">
        <v>1091</v>
      </c>
      <c r="AE6" s="943" t="s">
        <v>816</v>
      </c>
      <c r="AF6" s="943" t="s">
        <v>817</v>
      </c>
      <c r="AG6" s="943" t="s">
        <v>1068</v>
      </c>
      <c r="AH6" s="943" t="s">
        <v>817</v>
      </c>
      <c r="AI6" s="943" t="s">
        <v>1068</v>
      </c>
      <c r="AJ6" s="943" t="s">
        <v>817</v>
      </c>
      <c r="AK6" s="943" t="s">
        <v>817</v>
      </c>
      <c r="AL6" s="943" t="s">
        <v>817</v>
      </c>
      <c r="AM6" s="943" t="s">
        <v>817</v>
      </c>
      <c r="AN6" s="943" t="s">
        <v>817</v>
      </c>
      <c r="AO6" s="943" t="s">
        <v>1069</v>
      </c>
      <c r="AP6" s="943" t="s">
        <v>817</v>
      </c>
      <c r="AQ6" s="943" t="s">
        <v>1100</v>
      </c>
      <c r="AR6" s="943" t="s">
        <v>817</v>
      </c>
      <c r="AS6" s="943" t="s">
        <v>817</v>
      </c>
      <c r="AT6" s="943" t="s">
        <v>817</v>
      </c>
      <c r="AU6" s="943" t="s">
        <v>817</v>
      </c>
      <c r="AV6" s="943"/>
      <c r="AW6" s="943" t="s">
        <v>1099</v>
      </c>
      <c r="AX6" s="943" t="s">
        <v>817</v>
      </c>
      <c r="AY6" s="943" t="s">
        <v>817</v>
      </c>
    </row>
    <row r="7" spans="1:51" ht="16.149999999999999" customHeight="1" x14ac:dyDescent="0.2">
      <c r="A7" s="58">
        <v>1</v>
      </c>
      <c r="B7" s="59" t="s">
        <v>6</v>
      </c>
      <c r="C7" s="270">
        <f>'8_2.1.18 SIS'!H7</f>
        <v>0</v>
      </c>
      <c r="D7" s="60">
        <f>'Source Data'!H7</f>
        <v>4656.7326768902658</v>
      </c>
      <c r="E7" s="65">
        <f>C7*D7</f>
        <v>0</v>
      </c>
      <c r="F7" s="289"/>
      <c r="G7" s="60">
        <f>'Source Data'!I7</f>
        <v>658.97263654491974</v>
      </c>
      <c r="H7" s="65">
        <f>F7*G7</f>
        <v>0</v>
      </c>
      <c r="I7" s="289"/>
      <c r="J7" s="60">
        <f>'Source Data'!J7</f>
        <v>179.71980996679628</v>
      </c>
      <c r="K7" s="65">
        <f>I7*J7</f>
        <v>0</v>
      </c>
      <c r="L7" s="289"/>
      <c r="M7" s="60">
        <f>'Source Data'!K7</f>
        <v>4492.9952491699069</v>
      </c>
      <c r="N7" s="65">
        <f>L7*M7</f>
        <v>0</v>
      </c>
      <c r="O7" s="289"/>
      <c r="P7" s="60">
        <f>'Source Data'!L7</f>
        <v>1797.1980996679629</v>
      </c>
      <c r="Q7" s="65">
        <f>O7*P7</f>
        <v>0</v>
      </c>
      <c r="R7" s="92">
        <v>0</v>
      </c>
      <c r="S7" s="60"/>
      <c r="T7" s="60"/>
      <c r="U7" s="61">
        <f t="shared" ref="U7:U38" si="1">S7+T7</f>
        <v>0</v>
      </c>
      <c r="V7" s="92">
        <f t="shared" ref="V7:V38" si="2">U7+R7</f>
        <v>0</v>
      </c>
      <c r="W7" s="65">
        <f>ROUND(V7*-0.25%,0)</f>
        <v>0</v>
      </c>
      <c r="X7" s="92">
        <f>SUM(V7:W7)</f>
        <v>0</v>
      </c>
      <c r="Y7" s="60">
        <f>[1]Madison!$G7</f>
        <v>0</v>
      </c>
      <c r="Z7" s="92">
        <f>ROUND(SUM(X7:Y7),0)</f>
        <v>0</v>
      </c>
      <c r="AA7" s="60"/>
      <c r="AB7" s="60">
        <f>Z7-AA7</f>
        <v>0</v>
      </c>
      <c r="AC7" s="92">
        <f>ROUND(AB7/$AC$88,0)</f>
        <v>0</v>
      </c>
      <c r="AD7" s="96">
        <f t="shared" ref="AD7:AD38" si="3">Z7</f>
        <v>0</v>
      </c>
      <c r="AE7" s="66">
        <f>'Source Data'!N7</f>
        <v>2506</v>
      </c>
      <c r="AF7" s="89">
        <f t="shared" ref="AF7:AF38" si="4">C7*AE7</f>
        <v>0</v>
      </c>
      <c r="AG7" s="270"/>
      <c r="AH7" s="66">
        <f>AG7*AE7</f>
        <v>0</v>
      </c>
      <c r="AI7" s="270"/>
      <c r="AJ7" s="68">
        <f t="shared" ref="AJ7:AJ38" si="5">AE7*AI7*0.5</f>
        <v>0</v>
      </c>
      <c r="AK7" s="67">
        <f t="shared" ref="AK7:AK38" si="6">AH7+AJ7</f>
        <v>0</v>
      </c>
      <c r="AL7" s="89">
        <f>AK7+AF7</f>
        <v>0</v>
      </c>
      <c r="AM7" s="70">
        <f>ROUND(-0.25%*AL7,0)</f>
        <v>0</v>
      </c>
      <c r="AN7" s="89">
        <f>SUM(AL7:AM7)</f>
        <v>0</v>
      </c>
      <c r="AO7" s="68">
        <f>[1]Madison!$M7</f>
        <v>0</v>
      </c>
      <c r="AP7" s="89">
        <f>ROUND(SUM(AN7:AO7),0)</f>
        <v>0</v>
      </c>
      <c r="AQ7" s="68"/>
      <c r="AR7" s="68">
        <f>AP7-AQ7</f>
        <v>0</v>
      </c>
      <c r="AS7" s="89">
        <f>ROUND(AR7/$AS$88,0)</f>
        <v>0</v>
      </c>
      <c r="AT7" s="69">
        <f t="shared" ref="AT7:AT38" si="7">Z7+AP7</f>
        <v>0</v>
      </c>
      <c r="AU7" s="86">
        <f t="shared" ref="AU7:AU38" si="8">AC7+AS7</f>
        <v>0</v>
      </c>
      <c r="AV7" s="116"/>
      <c r="AW7" s="65"/>
      <c r="AX7" s="65">
        <f t="shared" ref="AX7:AX38" si="9">-AM7</f>
        <v>0</v>
      </c>
      <c r="AY7" s="65">
        <f t="shared" ref="AY7:AY38" si="10">AX7-AW7</f>
        <v>0</v>
      </c>
    </row>
    <row r="8" spans="1:51" ht="16.149999999999999" customHeight="1" x14ac:dyDescent="0.2">
      <c r="A8" s="54">
        <v>2</v>
      </c>
      <c r="B8" s="55" t="s">
        <v>7</v>
      </c>
      <c r="C8" s="271">
        <f>'8_2.1.18 SIS'!H8</f>
        <v>0</v>
      </c>
      <c r="D8" s="56">
        <f>'Source Data'!H8</f>
        <v>5855.7282403587005</v>
      </c>
      <c r="E8" s="74">
        <f t="shared" ref="E8:E71" si="11">C8*D8</f>
        <v>0</v>
      </c>
      <c r="F8" s="290"/>
      <c r="G8" s="56">
        <f>'Source Data'!I8</f>
        <v>744.36686504426837</v>
      </c>
      <c r="H8" s="74">
        <f t="shared" ref="H8:H71" si="12">F8*G8</f>
        <v>0</v>
      </c>
      <c r="I8" s="290"/>
      <c r="J8" s="56">
        <f>'Source Data'!J8</f>
        <v>203.00914501207316</v>
      </c>
      <c r="K8" s="74">
        <f t="shared" ref="K8:K71" si="13">I8*J8</f>
        <v>0</v>
      </c>
      <c r="L8" s="290"/>
      <c r="M8" s="56">
        <f>'Source Data'!K8</f>
        <v>5075.2286253018301</v>
      </c>
      <c r="N8" s="74">
        <f t="shared" ref="N8:N71" si="14">L8*M8</f>
        <v>0</v>
      </c>
      <c r="O8" s="290"/>
      <c r="P8" s="56">
        <f>'Source Data'!L8</f>
        <v>2030.0914501207317</v>
      </c>
      <c r="Q8" s="74">
        <f t="shared" ref="Q8:Q71" si="15">O8*P8</f>
        <v>0</v>
      </c>
      <c r="R8" s="93">
        <v>0</v>
      </c>
      <c r="S8" s="56"/>
      <c r="T8" s="56"/>
      <c r="U8" s="57">
        <f t="shared" si="1"/>
        <v>0</v>
      </c>
      <c r="V8" s="93">
        <f t="shared" si="2"/>
        <v>0</v>
      </c>
      <c r="W8" s="74">
        <f t="shared" ref="W8:W71" si="16">ROUND(V8*-0.25%,0)</f>
        <v>0</v>
      </c>
      <c r="X8" s="93">
        <f t="shared" ref="X8:X71" si="17">SUM(V8:W8)</f>
        <v>0</v>
      </c>
      <c r="Y8" s="56">
        <f>[1]Madison!$G8</f>
        <v>0</v>
      </c>
      <c r="Z8" s="93">
        <f t="shared" ref="Z8:Z71" si="18">ROUND(SUM(X8:Y8),0)</f>
        <v>0</v>
      </c>
      <c r="AA8" s="56"/>
      <c r="AB8" s="56">
        <f t="shared" ref="AB8:AB71" si="19">Z8-AA8</f>
        <v>0</v>
      </c>
      <c r="AC8" s="93">
        <f t="shared" ref="AC8:AC71" si="20">ROUND(AB8/$AC$88,0)</f>
        <v>0</v>
      </c>
      <c r="AD8" s="97">
        <f t="shared" si="3"/>
        <v>0</v>
      </c>
      <c r="AE8" s="75">
        <f>'Source Data'!N8</f>
        <v>2883</v>
      </c>
      <c r="AF8" s="90">
        <f t="shared" si="4"/>
        <v>0</v>
      </c>
      <c r="AG8" s="271"/>
      <c r="AH8" s="75">
        <f t="shared" ref="AH8:AH71" si="21">AG8*AE8</f>
        <v>0</v>
      </c>
      <c r="AI8" s="271"/>
      <c r="AJ8" s="77">
        <f t="shared" si="5"/>
        <v>0</v>
      </c>
      <c r="AK8" s="76">
        <f t="shared" si="6"/>
        <v>0</v>
      </c>
      <c r="AL8" s="90">
        <f t="shared" ref="AL8:AL71" si="22">AK8+AF8</f>
        <v>0</v>
      </c>
      <c r="AM8" s="79">
        <f t="shared" ref="AM8:AM71" si="23">ROUND(-0.25%*AL8,0)</f>
        <v>0</v>
      </c>
      <c r="AN8" s="90">
        <f t="shared" ref="AN8:AN71" si="24">SUM(AL8:AM8)</f>
        <v>0</v>
      </c>
      <c r="AO8" s="77">
        <f>[1]Madison!$M8</f>
        <v>0</v>
      </c>
      <c r="AP8" s="90">
        <f t="shared" ref="AP8:AP71" si="25">ROUND(SUM(AN8:AO8),0)</f>
        <v>0</v>
      </c>
      <c r="AQ8" s="77"/>
      <c r="AR8" s="77">
        <f t="shared" ref="AR8:AR71" si="26">AP8-AQ8</f>
        <v>0</v>
      </c>
      <c r="AS8" s="90">
        <f t="shared" ref="AS8:AS71" si="27">ROUND(AR8/$AS$88,0)</f>
        <v>0</v>
      </c>
      <c r="AT8" s="78">
        <f t="shared" si="7"/>
        <v>0</v>
      </c>
      <c r="AU8" s="87">
        <f t="shared" si="8"/>
        <v>0</v>
      </c>
      <c r="AV8" s="116"/>
      <c r="AW8" s="74"/>
      <c r="AX8" s="74">
        <f t="shared" si="9"/>
        <v>0</v>
      </c>
      <c r="AY8" s="74">
        <f t="shared" si="10"/>
        <v>0</v>
      </c>
    </row>
    <row r="9" spans="1:51" ht="16.149999999999999" customHeight="1" x14ac:dyDescent="0.2">
      <c r="A9" s="54">
        <v>3</v>
      </c>
      <c r="B9" s="55" t="s">
        <v>8</v>
      </c>
      <c r="C9" s="271">
        <f>'8_2.1.18 SIS'!H9</f>
        <v>3</v>
      </c>
      <c r="D9" s="56">
        <f>'Source Data'!H9</f>
        <v>3742.2866078757875</v>
      </c>
      <c r="E9" s="74">
        <f t="shared" si="11"/>
        <v>11226.859823627363</v>
      </c>
      <c r="F9" s="290"/>
      <c r="G9" s="56">
        <f>'Source Data'!I9</f>
        <v>529.43529443774321</v>
      </c>
      <c r="H9" s="74">
        <f t="shared" si="12"/>
        <v>0</v>
      </c>
      <c r="I9" s="290"/>
      <c r="J9" s="56">
        <f>'Source Data'!J9</f>
        <v>144.39144393756632</v>
      </c>
      <c r="K9" s="74">
        <f t="shared" si="13"/>
        <v>0</v>
      </c>
      <c r="L9" s="290"/>
      <c r="M9" s="56">
        <f>'Source Data'!K9</f>
        <v>3609.7860984391582</v>
      </c>
      <c r="N9" s="74">
        <f t="shared" si="14"/>
        <v>0</v>
      </c>
      <c r="O9" s="290"/>
      <c r="P9" s="56">
        <f>'Source Data'!L9</f>
        <v>1443.9144393756631</v>
      </c>
      <c r="Q9" s="74">
        <f t="shared" si="15"/>
        <v>0</v>
      </c>
      <c r="R9" s="93">
        <v>11660</v>
      </c>
      <c r="S9" s="56"/>
      <c r="T9" s="56"/>
      <c r="U9" s="57">
        <f t="shared" si="1"/>
        <v>0</v>
      </c>
      <c r="V9" s="93">
        <f t="shared" si="2"/>
        <v>11660</v>
      </c>
      <c r="W9" s="74">
        <f t="shared" si="16"/>
        <v>-29</v>
      </c>
      <c r="X9" s="93">
        <f t="shared" si="17"/>
        <v>11631</v>
      </c>
      <c r="Y9" s="56">
        <f>[1]Madison!$G9</f>
        <v>0</v>
      </c>
      <c r="Z9" s="93">
        <f t="shared" si="18"/>
        <v>11631</v>
      </c>
      <c r="AA9" s="56"/>
      <c r="AB9" s="56">
        <f t="shared" si="19"/>
        <v>11631</v>
      </c>
      <c r="AC9" s="93">
        <f t="shared" si="20"/>
        <v>969</v>
      </c>
      <c r="AD9" s="97">
        <f t="shared" si="3"/>
        <v>11631</v>
      </c>
      <c r="AE9" s="75">
        <f>'Source Data'!N9</f>
        <v>6285</v>
      </c>
      <c r="AF9" s="90">
        <f t="shared" si="4"/>
        <v>18855</v>
      </c>
      <c r="AG9" s="271"/>
      <c r="AH9" s="75">
        <f t="shared" si="21"/>
        <v>0</v>
      </c>
      <c r="AI9" s="271"/>
      <c r="AJ9" s="77">
        <f t="shared" si="5"/>
        <v>0</v>
      </c>
      <c r="AK9" s="76">
        <f t="shared" si="6"/>
        <v>0</v>
      </c>
      <c r="AL9" s="90">
        <f t="shared" si="22"/>
        <v>18855</v>
      </c>
      <c r="AM9" s="79">
        <f t="shared" si="23"/>
        <v>-47</v>
      </c>
      <c r="AN9" s="90">
        <f t="shared" si="24"/>
        <v>18808</v>
      </c>
      <c r="AO9" s="77">
        <f>[1]Madison!$M9</f>
        <v>0</v>
      </c>
      <c r="AP9" s="90">
        <f t="shared" si="25"/>
        <v>18808</v>
      </c>
      <c r="AQ9" s="77"/>
      <c r="AR9" s="77">
        <f t="shared" si="26"/>
        <v>18808</v>
      </c>
      <c r="AS9" s="90">
        <f t="shared" si="27"/>
        <v>1567</v>
      </c>
      <c r="AT9" s="78">
        <f t="shared" si="7"/>
        <v>30439</v>
      </c>
      <c r="AU9" s="87">
        <f t="shared" si="8"/>
        <v>2536</v>
      </c>
      <c r="AV9" s="116"/>
      <c r="AW9" s="74"/>
      <c r="AX9" s="74">
        <f t="shared" si="9"/>
        <v>47</v>
      </c>
      <c r="AY9" s="74">
        <f t="shared" si="10"/>
        <v>47</v>
      </c>
    </row>
    <row r="10" spans="1:51" ht="16.149999999999999" customHeight="1" x14ac:dyDescent="0.2">
      <c r="A10" s="54">
        <v>4</v>
      </c>
      <c r="B10" s="55" t="s">
        <v>9</v>
      </c>
      <c r="C10" s="271">
        <f>'8_2.1.18 SIS'!H10</f>
        <v>0</v>
      </c>
      <c r="D10" s="56">
        <f>'Source Data'!H10</f>
        <v>5202.4303933253823</v>
      </c>
      <c r="E10" s="74">
        <f t="shared" si="11"/>
        <v>0</v>
      </c>
      <c r="F10" s="290"/>
      <c r="G10" s="56">
        <f>'Source Data'!I10</f>
        <v>687.66452541183287</v>
      </c>
      <c r="H10" s="74">
        <f t="shared" si="12"/>
        <v>0</v>
      </c>
      <c r="I10" s="290"/>
      <c r="J10" s="56">
        <f>'Source Data'!J10</f>
        <v>187.54487056686349</v>
      </c>
      <c r="K10" s="74">
        <f t="shared" si="13"/>
        <v>0</v>
      </c>
      <c r="L10" s="290"/>
      <c r="M10" s="56">
        <f>'Source Data'!K10</f>
        <v>4688.6217641715884</v>
      </c>
      <c r="N10" s="74">
        <f t="shared" si="14"/>
        <v>0</v>
      </c>
      <c r="O10" s="290"/>
      <c r="P10" s="56">
        <f>'Source Data'!L10</f>
        <v>1875.4487056686353</v>
      </c>
      <c r="Q10" s="74">
        <f t="shared" si="15"/>
        <v>0</v>
      </c>
      <c r="R10" s="93">
        <v>0</v>
      </c>
      <c r="S10" s="56"/>
      <c r="T10" s="56"/>
      <c r="U10" s="57">
        <f t="shared" si="1"/>
        <v>0</v>
      </c>
      <c r="V10" s="93">
        <f t="shared" si="2"/>
        <v>0</v>
      </c>
      <c r="W10" s="74">
        <f t="shared" si="16"/>
        <v>0</v>
      </c>
      <c r="X10" s="93">
        <f t="shared" si="17"/>
        <v>0</v>
      </c>
      <c r="Y10" s="56">
        <f>[1]Madison!$G10</f>
        <v>0</v>
      </c>
      <c r="Z10" s="93">
        <f t="shared" si="18"/>
        <v>0</v>
      </c>
      <c r="AA10" s="56"/>
      <c r="AB10" s="56">
        <f t="shared" si="19"/>
        <v>0</v>
      </c>
      <c r="AC10" s="93">
        <f t="shared" si="20"/>
        <v>0</v>
      </c>
      <c r="AD10" s="97">
        <f t="shared" si="3"/>
        <v>0</v>
      </c>
      <c r="AE10" s="75">
        <f>'Source Data'!N10</f>
        <v>3620</v>
      </c>
      <c r="AF10" s="90">
        <f t="shared" si="4"/>
        <v>0</v>
      </c>
      <c r="AG10" s="271"/>
      <c r="AH10" s="75">
        <f t="shared" si="21"/>
        <v>0</v>
      </c>
      <c r="AI10" s="271"/>
      <c r="AJ10" s="77">
        <f t="shared" si="5"/>
        <v>0</v>
      </c>
      <c r="AK10" s="76">
        <f t="shared" si="6"/>
        <v>0</v>
      </c>
      <c r="AL10" s="90">
        <f t="shared" si="22"/>
        <v>0</v>
      </c>
      <c r="AM10" s="79">
        <f t="shared" si="23"/>
        <v>0</v>
      </c>
      <c r="AN10" s="90">
        <f t="shared" si="24"/>
        <v>0</v>
      </c>
      <c r="AO10" s="77">
        <f>[1]Madison!$M10</f>
        <v>0</v>
      </c>
      <c r="AP10" s="90">
        <f t="shared" si="25"/>
        <v>0</v>
      </c>
      <c r="AQ10" s="77"/>
      <c r="AR10" s="77">
        <f t="shared" si="26"/>
        <v>0</v>
      </c>
      <c r="AS10" s="90">
        <f t="shared" si="27"/>
        <v>0</v>
      </c>
      <c r="AT10" s="78">
        <f t="shared" si="7"/>
        <v>0</v>
      </c>
      <c r="AU10" s="87">
        <f t="shared" si="8"/>
        <v>0</v>
      </c>
      <c r="AV10" s="116"/>
      <c r="AW10" s="74"/>
      <c r="AX10" s="74">
        <f t="shared" si="9"/>
        <v>0</v>
      </c>
      <c r="AY10" s="74">
        <f t="shared" si="10"/>
        <v>0</v>
      </c>
    </row>
    <row r="11" spans="1:51" ht="16.149999999999999" customHeight="1" x14ac:dyDescent="0.2">
      <c r="A11" s="49">
        <v>5</v>
      </c>
      <c r="B11" s="50" t="s">
        <v>10</v>
      </c>
      <c r="C11" s="272">
        <f>'8_2.1.18 SIS'!H11</f>
        <v>0</v>
      </c>
      <c r="D11" s="51">
        <f>'Source Data'!H11</f>
        <v>4616.1188110316743</v>
      </c>
      <c r="E11" s="80">
        <f t="shared" si="11"/>
        <v>0</v>
      </c>
      <c r="F11" s="291"/>
      <c r="G11" s="51">
        <f>'Source Data'!I11</f>
        <v>699.44299073701018</v>
      </c>
      <c r="H11" s="80">
        <f t="shared" si="12"/>
        <v>0</v>
      </c>
      <c r="I11" s="291"/>
      <c r="J11" s="51">
        <f>'Source Data'!J11</f>
        <v>190.75717929191185</v>
      </c>
      <c r="K11" s="80">
        <f t="shared" si="13"/>
        <v>0</v>
      </c>
      <c r="L11" s="291"/>
      <c r="M11" s="51">
        <f>'Source Data'!K11</f>
        <v>4768.9294822977972</v>
      </c>
      <c r="N11" s="80">
        <f t="shared" si="14"/>
        <v>0</v>
      </c>
      <c r="O11" s="291"/>
      <c r="P11" s="51">
        <f>'Source Data'!L11</f>
        <v>1907.5717929191187</v>
      </c>
      <c r="Q11" s="80">
        <f t="shared" si="15"/>
        <v>0</v>
      </c>
      <c r="R11" s="94">
        <v>0</v>
      </c>
      <c r="S11" s="51"/>
      <c r="T11" s="51"/>
      <c r="U11" s="52">
        <f t="shared" si="1"/>
        <v>0</v>
      </c>
      <c r="V11" s="94">
        <f t="shared" si="2"/>
        <v>0</v>
      </c>
      <c r="W11" s="80">
        <f t="shared" si="16"/>
        <v>0</v>
      </c>
      <c r="X11" s="94">
        <f t="shared" si="17"/>
        <v>0</v>
      </c>
      <c r="Y11" s="51">
        <f>[1]Madison!$G11</f>
        <v>0</v>
      </c>
      <c r="Z11" s="94">
        <f t="shared" si="18"/>
        <v>0</v>
      </c>
      <c r="AA11" s="53"/>
      <c r="AB11" s="51">
        <f t="shared" si="19"/>
        <v>0</v>
      </c>
      <c r="AC11" s="95">
        <f t="shared" si="20"/>
        <v>0</v>
      </c>
      <c r="AD11" s="95">
        <f t="shared" si="3"/>
        <v>0</v>
      </c>
      <c r="AE11" s="71">
        <f>'Source Data'!N11</f>
        <v>2115</v>
      </c>
      <c r="AF11" s="91">
        <f t="shared" si="4"/>
        <v>0</v>
      </c>
      <c r="AG11" s="272"/>
      <c r="AH11" s="71">
        <f t="shared" si="21"/>
        <v>0</v>
      </c>
      <c r="AI11" s="272"/>
      <c r="AJ11" s="72">
        <f t="shared" si="5"/>
        <v>0</v>
      </c>
      <c r="AK11" s="73">
        <f t="shared" si="6"/>
        <v>0</v>
      </c>
      <c r="AL11" s="91">
        <f t="shared" si="22"/>
        <v>0</v>
      </c>
      <c r="AM11" s="82">
        <f t="shared" si="23"/>
        <v>0</v>
      </c>
      <c r="AN11" s="91">
        <f t="shared" si="24"/>
        <v>0</v>
      </c>
      <c r="AO11" s="72">
        <f>[1]Madison!$M11</f>
        <v>0</v>
      </c>
      <c r="AP11" s="91">
        <f t="shared" si="25"/>
        <v>0</v>
      </c>
      <c r="AQ11" s="72"/>
      <c r="AR11" s="72">
        <f t="shared" si="26"/>
        <v>0</v>
      </c>
      <c r="AS11" s="91">
        <f t="shared" si="27"/>
        <v>0</v>
      </c>
      <c r="AT11" s="81">
        <f t="shared" si="7"/>
        <v>0</v>
      </c>
      <c r="AU11" s="88">
        <f t="shared" si="8"/>
        <v>0</v>
      </c>
      <c r="AV11" s="116"/>
      <c r="AW11" s="80"/>
      <c r="AX11" s="80">
        <f t="shared" si="9"/>
        <v>0</v>
      </c>
      <c r="AY11" s="80">
        <f t="shared" si="10"/>
        <v>0</v>
      </c>
    </row>
    <row r="12" spans="1:51" ht="16.149999999999999" customHeight="1" x14ac:dyDescent="0.2">
      <c r="A12" s="58">
        <v>6</v>
      </c>
      <c r="B12" s="59" t="s">
        <v>11</v>
      </c>
      <c r="C12" s="270">
        <f>'8_2.1.18 SIS'!H12</f>
        <v>0</v>
      </c>
      <c r="D12" s="60">
        <f>'Source Data'!H12</f>
        <v>4932.8589889938785</v>
      </c>
      <c r="E12" s="65">
        <f t="shared" si="11"/>
        <v>0</v>
      </c>
      <c r="F12" s="289"/>
      <c r="G12" s="60">
        <f>'Source Data'!I12</f>
        <v>671.54041297688354</v>
      </c>
      <c r="H12" s="65">
        <f t="shared" si="12"/>
        <v>0</v>
      </c>
      <c r="I12" s="289"/>
      <c r="J12" s="60">
        <f>'Source Data'!J12</f>
        <v>183.14738535733184</v>
      </c>
      <c r="K12" s="65">
        <f t="shared" si="13"/>
        <v>0</v>
      </c>
      <c r="L12" s="289"/>
      <c r="M12" s="60">
        <f>'Source Data'!K12</f>
        <v>4578.6846339332969</v>
      </c>
      <c r="N12" s="65">
        <f t="shared" si="14"/>
        <v>0</v>
      </c>
      <c r="O12" s="289"/>
      <c r="P12" s="60">
        <f>'Source Data'!L12</f>
        <v>1831.4738535733186</v>
      </c>
      <c r="Q12" s="65">
        <f t="shared" si="15"/>
        <v>0</v>
      </c>
      <c r="R12" s="92">
        <v>0</v>
      </c>
      <c r="S12" s="60"/>
      <c r="T12" s="60"/>
      <c r="U12" s="61">
        <f t="shared" si="1"/>
        <v>0</v>
      </c>
      <c r="V12" s="92">
        <f t="shared" si="2"/>
        <v>0</v>
      </c>
      <c r="W12" s="65">
        <f t="shared" si="16"/>
        <v>0</v>
      </c>
      <c r="X12" s="92">
        <f t="shared" si="17"/>
        <v>0</v>
      </c>
      <c r="Y12" s="60">
        <f>[1]Madison!$G12</f>
        <v>0</v>
      </c>
      <c r="Z12" s="92">
        <f t="shared" si="18"/>
        <v>0</v>
      </c>
      <c r="AA12" s="60"/>
      <c r="AB12" s="60">
        <f t="shared" si="19"/>
        <v>0</v>
      </c>
      <c r="AC12" s="92">
        <f t="shared" si="20"/>
        <v>0</v>
      </c>
      <c r="AD12" s="96">
        <f t="shared" si="3"/>
        <v>0</v>
      </c>
      <c r="AE12" s="66">
        <f>'Source Data'!N12</f>
        <v>4073</v>
      </c>
      <c r="AF12" s="89">
        <f t="shared" si="4"/>
        <v>0</v>
      </c>
      <c r="AG12" s="270"/>
      <c r="AH12" s="66">
        <f t="shared" si="21"/>
        <v>0</v>
      </c>
      <c r="AI12" s="270"/>
      <c r="AJ12" s="68">
        <f t="shared" si="5"/>
        <v>0</v>
      </c>
      <c r="AK12" s="67">
        <f t="shared" si="6"/>
        <v>0</v>
      </c>
      <c r="AL12" s="89">
        <f t="shared" si="22"/>
        <v>0</v>
      </c>
      <c r="AM12" s="70">
        <f t="shared" si="23"/>
        <v>0</v>
      </c>
      <c r="AN12" s="89">
        <f t="shared" si="24"/>
        <v>0</v>
      </c>
      <c r="AO12" s="68">
        <f>[1]Madison!$M12</f>
        <v>0</v>
      </c>
      <c r="AP12" s="89">
        <f t="shared" si="25"/>
        <v>0</v>
      </c>
      <c r="AQ12" s="68"/>
      <c r="AR12" s="68">
        <f t="shared" si="26"/>
        <v>0</v>
      </c>
      <c r="AS12" s="89">
        <f t="shared" si="27"/>
        <v>0</v>
      </c>
      <c r="AT12" s="69">
        <f t="shared" si="7"/>
        <v>0</v>
      </c>
      <c r="AU12" s="86">
        <f t="shared" si="8"/>
        <v>0</v>
      </c>
      <c r="AV12" s="116"/>
      <c r="AW12" s="65"/>
      <c r="AX12" s="65">
        <f t="shared" si="9"/>
        <v>0</v>
      </c>
      <c r="AY12" s="65">
        <f t="shared" si="10"/>
        <v>0</v>
      </c>
    </row>
    <row r="13" spans="1:51" ht="16.149999999999999" customHeight="1" x14ac:dyDescent="0.2">
      <c r="A13" s="54">
        <v>7</v>
      </c>
      <c r="B13" s="55" t="s">
        <v>12</v>
      </c>
      <c r="C13" s="271">
        <f>'8_2.1.18 SIS'!H13</f>
        <v>0</v>
      </c>
      <c r="D13" s="56">
        <f>'Source Data'!H13</f>
        <v>3079.9485560845051</v>
      </c>
      <c r="E13" s="74">
        <f t="shared" si="11"/>
        <v>0</v>
      </c>
      <c r="F13" s="290"/>
      <c r="G13" s="56">
        <f>'Source Data'!I13</f>
        <v>422.20328372683736</v>
      </c>
      <c r="H13" s="74">
        <f t="shared" si="12"/>
        <v>0</v>
      </c>
      <c r="I13" s="290"/>
      <c r="J13" s="56">
        <f>'Source Data'!J13</f>
        <v>115.14635010731928</v>
      </c>
      <c r="K13" s="74">
        <f t="shared" si="13"/>
        <v>0</v>
      </c>
      <c r="L13" s="290"/>
      <c r="M13" s="56">
        <f>'Source Data'!K13</f>
        <v>2878.6587526829821</v>
      </c>
      <c r="N13" s="74">
        <f t="shared" si="14"/>
        <v>0</v>
      </c>
      <c r="O13" s="290"/>
      <c r="P13" s="56">
        <f>'Source Data'!L13</f>
        <v>1151.4635010731927</v>
      </c>
      <c r="Q13" s="74">
        <f t="shared" si="15"/>
        <v>0</v>
      </c>
      <c r="R13" s="93">
        <v>0</v>
      </c>
      <c r="S13" s="56"/>
      <c r="T13" s="56"/>
      <c r="U13" s="57">
        <f t="shared" si="1"/>
        <v>0</v>
      </c>
      <c r="V13" s="93">
        <f t="shared" si="2"/>
        <v>0</v>
      </c>
      <c r="W13" s="74">
        <f t="shared" si="16"/>
        <v>0</v>
      </c>
      <c r="X13" s="93">
        <f t="shared" si="17"/>
        <v>0</v>
      </c>
      <c r="Y13" s="56">
        <f>[1]Madison!$G13</f>
        <v>0</v>
      </c>
      <c r="Z13" s="93">
        <f t="shared" si="18"/>
        <v>0</v>
      </c>
      <c r="AA13" s="56"/>
      <c r="AB13" s="56">
        <f t="shared" si="19"/>
        <v>0</v>
      </c>
      <c r="AC13" s="93">
        <f t="shared" si="20"/>
        <v>0</v>
      </c>
      <c r="AD13" s="97">
        <f t="shared" si="3"/>
        <v>0</v>
      </c>
      <c r="AE13" s="75">
        <f>'Source Data'!N13</f>
        <v>11839</v>
      </c>
      <c r="AF13" s="90">
        <f t="shared" si="4"/>
        <v>0</v>
      </c>
      <c r="AG13" s="271"/>
      <c r="AH13" s="75">
        <f t="shared" si="21"/>
        <v>0</v>
      </c>
      <c r="AI13" s="271"/>
      <c r="AJ13" s="77">
        <f t="shared" si="5"/>
        <v>0</v>
      </c>
      <c r="AK13" s="76">
        <f t="shared" si="6"/>
        <v>0</v>
      </c>
      <c r="AL13" s="90">
        <f t="shared" si="22"/>
        <v>0</v>
      </c>
      <c r="AM13" s="79">
        <f t="shared" si="23"/>
        <v>0</v>
      </c>
      <c r="AN13" s="90">
        <f t="shared" si="24"/>
        <v>0</v>
      </c>
      <c r="AO13" s="77">
        <f>[1]Madison!$M13</f>
        <v>0</v>
      </c>
      <c r="AP13" s="90">
        <f t="shared" si="25"/>
        <v>0</v>
      </c>
      <c r="AQ13" s="77"/>
      <c r="AR13" s="77">
        <f t="shared" si="26"/>
        <v>0</v>
      </c>
      <c r="AS13" s="90">
        <f t="shared" si="27"/>
        <v>0</v>
      </c>
      <c r="AT13" s="78">
        <f t="shared" si="7"/>
        <v>0</v>
      </c>
      <c r="AU13" s="87">
        <f t="shared" si="8"/>
        <v>0</v>
      </c>
      <c r="AV13" s="116"/>
      <c r="AW13" s="74"/>
      <c r="AX13" s="74">
        <f t="shared" si="9"/>
        <v>0</v>
      </c>
      <c r="AY13" s="74">
        <f t="shared" si="10"/>
        <v>0</v>
      </c>
    </row>
    <row r="14" spans="1:51" ht="16.149999999999999" customHeight="1" x14ac:dyDescent="0.2">
      <c r="A14" s="54">
        <v>8</v>
      </c>
      <c r="B14" s="55" t="s">
        <v>13</v>
      </c>
      <c r="C14" s="271">
        <f>'8_2.1.18 SIS'!H14</f>
        <v>0</v>
      </c>
      <c r="D14" s="56">
        <f>'Source Data'!H14</f>
        <v>4738.9956586322805</v>
      </c>
      <c r="E14" s="74">
        <f t="shared" si="11"/>
        <v>0</v>
      </c>
      <c r="F14" s="290"/>
      <c r="G14" s="56">
        <f>'Source Data'!I14</f>
        <v>631.46888950213452</v>
      </c>
      <c r="H14" s="74">
        <f t="shared" si="12"/>
        <v>0</v>
      </c>
      <c r="I14" s="290"/>
      <c r="J14" s="56">
        <f>'Source Data'!J14</f>
        <v>172.21878804603671</v>
      </c>
      <c r="K14" s="74">
        <f t="shared" si="13"/>
        <v>0</v>
      </c>
      <c r="L14" s="290"/>
      <c r="M14" s="56">
        <f>'Source Data'!K14</f>
        <v>4305.4697011509179</v>
      </c>
      <c r="N14" s="74">
        <f t="shared" si="14"/>
        <v>0</v>
      </c>
      <c r="O14" s="290"/>
      <c r="P14" s="56">
        <f>'Source Data'!L14</f>
        <v>1722.1878804603671</v>
      </c>
      <c r="Q14" s="74">
        <f t="shared" si="15"/>
        <v>0</v>
      </c>
      <c r="R14" s="93">
        <v>0</v>
      </c>
      <c r="S14" s="56"/>
      <c r="T14" s="56"/>
      <c r="U14" s="57">
        <f t="shared" si="1"/>
        <v>0</v>
      </c>
      <c r="V14" s="93">
        <f t="shared" si="2"/>
        <v>0</v>
      </c>
      <c r="W14" s="74">
        <f t="shared" si="16"/>
        <v>0</v>
      </c>
      <c r="X14" s="93">
        <f t="shared" si="17"/>
        <v>0</v>
      </c>
      <c r="Y14" s="56">
        <f>[1]Madison!$G14</f>
        <v>0</v>
      </c>
      <c r="Z14" s="93">
        <f t="shared" si="18"/>
        <v>0</v>
      </c>
      <c r="AA14" s="56"/>
      <c r="AB14" s="56">
        <f t="shared" si="19"/>
        <v>0</v>
      </c>
      <c r="AC14" s="93">
        <f t="shared" si="20"/>
        <v>0</v>
      </c>
      <c r="AD14" s="97">
        <f t="shared" si="3"/>
        <v>0</v>
      </c>
      <c r="AE14" s="75">
        <f>'Source Data'!N14</f>
        <v>4588</v>
      </c>
      <c r="AF14" s="90">
        <f t="shared" si="4"/>
        <v>0</v>
      </c>
      <c r="AG14" s="271"/>
      <c r="AH14" s="75">
        <f t="shared" si="21"/>
        <v>0</v>
      </c>
      <c r="AI14" s="271"/>
      <c r="AJ14" s="77">
        <f t="shared" si="5"/>
        <v>0</v>
      </c>
      <c r="AK14" s="76">
        <f t="shared" si="6"/>
        <v>0</v>
      </c>
      <c r="AL14" s="90">
        <f t="shared" si="22"/>
        <v>0</v>
      </c>
      <c r="AM14" s="79">
        <f t="shared" si="23"/>
        <v>0</v>
      </c>
      <c r="AN14" s="90">
        <f t="shared" si="24"/>
        <v>0</v>
      </c>
      <c r="AO14" s="77">
        <f>[1]Madison!$M14</f>
        <v>0</v>
      </c>
      <c r="AP14" s="90">
        <f t="shared" si="25"/>
        <v>0</v>
      </c>
      <c r="AQ14" s="77"/>
      <c r="AR14" s="77">
        <f t="shared" si="26"/>
        <v>0</v>
      </c>
      <c r="AS14" s="90">
        <f t="shared" si="27"/>
        <v>0</v>
      </c>
      <c r="AT14" s="78">
        <f t="shared" si="7"/>
        <v>0</v>
      </c>
      <c r="AU14" s="87">
        <f t="shared" si="8"/>
        <v>0</v>
      </c>
      <c r="AV14" s="116"/>
      <c r="AW14" s="74"/>
      <c r="AX14" s="74">
        <f t="shared" si="9"/>
        <v>0</v>
      </c>
      <c r="AY14" s="74">
        <f t="shared" si="10"/>
        <v>0</v>
      </c>
    </row>
    <row r="15" spans="1:51" ht="16.149999999999999" customHeight="1" x14ac:dyDescent="0.2">
      <c r="A15" s="54">
        <v>9</v>
      </c>
      <c r="B15" s="55" t="s">
        <v>14</v>
      </c>
      <c r="C15" s="271">
        <f>'8_2.1.18 SIS'!H15</f>
        <v>0</v>
      </c>
      <c r="D15" s="56">
        <f>'Source Data'!H15</f>
        <v>4548.7366413720365</v>
      </c>
      <c r="E15" s="74">
        <f t="shared" si="11"/>
        <v>0</v>
      </c>
      <c r="F15" s="290"/>
      <c r="G15" s="56">
        <f>'Source Data'!I15</f>
        <v>606.55190779573797</v>
      </c>
      <c r="H15" s="74">
        <f t="shared" si="12"/>
        <v>0</v>
      </c>
      <c r="I15" s="290"/>
      <c r="J15" s="56">
        <f>'Source Data'!J15</f>
        <v>165.42324758065581</v>
      </c>
      <c r="K15" s="74">
        <f t="shared" si="13"/>
        <v>0</v>
      </c>
      <c r="L15" s="290"/>
      <c r="M15" s="56">
        <f>'Source Data'!K15</f>
        <v>4135.5811895163952</v>
      </c>
      <c r="N15" s="74">
        <f t="shared" si="14"/>
        <v>0</v>
      </c>
      <c r="O15" s="290"/>
      <c r="P15" s="56">
        <f>'Source Data'!L15</f>
        <v>1654.2324758065579</v>
      </c>
      <c r="Q15" s="74">
        <f t="shared" si="15"/>
        <v>0</v>
      </c>
      <c r="R15" s="93">
        <v>0</v>
      </c>
      <c r="S15" s="56"/>
      <c r="T15" s="56"/>
      <c r="U15" s="57">
        <f t="shared" si="1"/>
        <v>0</v>
      </c>
      <c r="V15" s="93">
        <f t="shared" si="2"/>
        <v>0</v>
      </c>
      <c r="W15" s="74">
        <f t="shared" si="16"/>
        <v>0</v>
      </c>
      <c r="X15" s="93">
        <f t="shared" si="17"/>
        <v>0</v>
      </c>
      <c r="Y15" s="56">
        <f>[1]Madison!$G15</f>
        <v>0</v>
      </c>
      <c r="Z15" s="93">
        <f t="shared" si="18"/>
        <v>0</v>
      </c>
      <c r="AA15" s="56"/>
      <c r="AB15" s="56">
        <f t="shared" si="19"/>
        <v>0</v>
      </c>
      <c r="AC15" s="93">
        <f t="shared" si="20"/>
        <v>0</v>
      </c>
      <c r="AD15" s="97">
        <f t="shared" si="3"/>
        <v>0</v>
      </c>
      <c r="AE15" s="75">
        <f>'Source Data'!N15</f>
        <v>5094</v>
      </c>
      <c r="AF15" s="90">
        <f t="shared" si="4"/>
        <v>0</v>
      </c>
      <c r="AG15" s="271"/>
      <c r="AH15" s="75">
        <f t="shared" si="21"/>
        <v>0</v>
      </c>
      <c r="AI15" s="271"/>
      <c r="AJ15" s="77">
        <f t="shared" si="5"/>
        <v>0</v>
      </c>
      <c r="AK15" s="76">
        <f t="shared" si="6"/>
        <v>0</v>
      </c>
      <c r="AL15" s="90">
        <f t="shared" si="22"/>
        <v>0</v>
      </c>
      <c r="AM15" s="79">
        <f t="shared" si="23"/>
        <v>0</v>
      </c>
      <c r="AN15" s="90">
        <f t="shared" si="24"/>
        <v>0</v>
      </c>
      <c r="AO15" s="77">
        <f>[1]Madison!$M15</f>
        <v>0</v>
      </c>
      <c r="AP15" s="90">
        <f t="shared" si="25"/>
        <v>0</v>
      </c>
      <c r="AQ15" s="77"/>
      <c r="AR15" s="77">
        <f t="shared" si="26"/>
        <v>0</v>
      </c>
      <c r="AS15" s="90">
        <f t="shared" si="27"/>
        <v>0</v>
      </c>
      <c r="AT15" s="78">
        <f t="shared" si="7"/>
        <v>0</v>
      </c>
      <c r="AU15" s="87">
        <f t="shared" si="8"/>
        <v>0</v>
      </c>
      <c r="AV15" s="116"/>
      <c r="AW15" s="74"/>
      <c r="AX15" s="74">
        <f t="shared" si="9"/>
        <v>0</v>
      </c>
      <c r="AY15" s="74">
        <f t="shared" si="10"/>
        <v>0</v>
      </c>
    </row>
    <row r="16" spans="1:51" ht="16.149999999999999" customHeight="1" x14ac:dyDescent="0.2">
      <c r="A16" s="49">
        <v>10</v>
      </c>
      <c r="B16" s="50" t="s">
        <v>15</v>
      </c>
      <c r="C16" s="272">
        <f>'8_2.1.18 SIS'!H16</f>
        <v>0</v>
      </c>
      <c r="D16" s="51">
        <f>'Source Data'!H16</f>
        <v>3450.3968616043203</v>
      </c>
      <c r="E16" s="80">
        <f t="shared" si="11"/>
        <v>0</v>
      </c>
      <c r="F16" s="291"/>
      <c r="G16" s="51">
        <f>'Source Data'!I16</f>
        <v>486.95555408614769</v>
      </c>
      <c r="H16" s="80">
        <f t="shared" si="12"/>
        <v>0</v>
      </c>
      <c r="I16" s="291"/>
      <c r="J16" s="51">
        <f>'Source Data'!J16</f>
        <v>132.806060205313</v>
      </c>
      <c r="K16" s="80">
        <f t="shared" si="13"/>
        <v>0</v>
      </c>
      <c r="L16" s="291"/>
      <c r="M16" s="51">
        <f>'Source Data'!K16</f>
        <v>3320.1515051328256</v>
      </c>
      <c r="N16" s="80">
        <f t="shared" si="14"/>
        <v>0</v>
      </c>
      <c r="O16" s="291"/>
      <c r="P16" s="51">
        <f>'Source Data'!L16</f>
        <v>1328.06060205313</v>
      </c>
      <c r="Q16" s="80">
        <f t="shared" si="15"/>
        <v>0</v>
      </c>
      <c r="R16" s="94">
        <v>0</v>
      </c>
      <c r="S16" s="51"/>
      <c r="T16" s="51"/>
      <c r="U16" s="52">
        <f t="shared" si="1"/>
        <v>0</v>
      </c>
      <c r="V16" s="94">
        <f t="shared" si="2"/>
        <v>0</v>
      </c>
      <c r="W16" s="80">
        <f t="shared" si="16"/>
        <v>0</v>
      </c>
      <c r="X16" s="94">
        <f t="shared" si="17"/>
        <v>0</v>
      </c>
      <c r="Y16" s="51">
        <f>[1]Madison!$G16</f>
        <v>0</v>
      </c>
      <c r="Z16" s="94">
        <f t="shared" si="18"/>
        <v>0</v>
      </c>
      <c r="AA16" s="53"/>
      <c r="AB16" s="51">
        <f t="shared" si="19"/>
        <v>0</v>
      </c>
      <c r="AC16" s="95">
        <f t="shared" si="20"/>
        <v>0</v>
      </c>
      <c r="AD16" s="95">
        <f t="shared" si="3"/>
        <v>0</v>
      </c>
      <c r="AE16" s="71">
        <f>'Source Data'!N16</f>
        <v>7747</v>
      </c>
      <c r="AF16" s="91">
        <f t="shared" si="4"/>
        <v>0</v>
      </c>
      <c r="AG16" s="272"/>
      <c r="AH16" s="71">
        <f t="shared" si="21"/>
        <v>0</v>
      </c>
      <c r="AI16" s="272"/>
      <c r="AJ16" s="72">
        <f t="shared" si="5"/>
        <v>0</v>
      </c>
      <c r="AK16" s="73">
        <f t="shared" si="6"/>
        <v>0</v>
      </c>
      <c r="AL16" s="91">
        <f t="shared" si="22"/>
        <v>0</v>
      </c>
      <c r="AM16" s="82">
        <f t="shared" si="23"/>
        <v>0</v>
      </c>
      <c r="AN16" s="91">
        <f t="shared" si="24"/>
        <v>0</v>
      </c>
      <c r="AO16" s="72">
        <f>[1]Madison!$M16</f>
        <v>0</v>
      </c>
      <c r="AP16" s="91">
        <f t="shared" si="25"/>
        <v>0</v>
      </c>
      <c r="AQ16" s="72"/>
      <c r="AR16" s="72">
        <f t="shared" si="26"/>
        <v>0</v>
      </c>
      <c r="AS16" s="91">
        <f t="shared" si="27"/>
        <v>0</v>
      </c>
      <c r="AT16" s="81">
        <f t="shared" si="7"/>
        <v>0</v>
      </c>
      <c r="AU16" s="88">
        <f t="shared" si="8"/>
        <v>0</v>
      </c>
      <c r="AV16" s="116"/>
      <c r="AW16" s="80"/>
      <c r="AX16" s="80">
        <f t="shared" si="9"/>
        <v>0</v>
      </c>
      <c r="AY16" s="80">
        <f t="shared" si="10"/>
        <v>0</v>
      </c>
    </row>
    <row r="17" spans="1:51" ht="16.149999999999999" customHeight="1" x14ac:dyDescent="0.2">
      <c r="A17" s="58">
        <v>11</v>
      </c>
      <c r="B17" s="59" t="s">
        <v>16</v>
      </c>
      <c r="C17" s="270">
        <f>'8_2.1.18 SIS'!H17</f>
        <v>0</v>
      </c>
      <c r="D17" s="60">
        <f>'Source Data'!H17</f>
        <v>5710.1347819377015</v>
      </c>
      <c r="E17" s="65">
        <f t="shared" si="11"/>
        <v>0</v>
      </c>
      <c r="F17" s="289"/>
      <c r="G17" s="60">
        <f>'Source Data'!I17</f>
        <v>720.86562862338462</v>
      </c>
      <c r="H17" s="65">
        <f t="shared" si="12"/>
        <v>0</v>
      </c>
      <c r="I17" s="289"/>
      <c r="J17" s="60">
        <f>'Source Data'!J17</f>
        <v>196.59971689728673</v>
      </c>
      <c r="K17" s="65">
        <f t="shared" si="13"/>
        <v>0</v>
      </c>
      <c r="L17" s="289"/>
      <c r="M17" s="60">
        <f>'Source Data'!K17</f>
        <v>4914.9929224321686</v>
      </c>
      <c r="N17" s="65">
        <f t="shared" si="14"/>
        <v>0</v>
      </c>
      <c r="O17" s="289"/>
      <c r="P17" s="60">
        <f>'Source Data'!L17</f>
        <v>1965.9971689728673</v>
      </c>
      <c r="Q17" s="65">
        <f t="shared" si="15"/>
        <v>0</v>
      </c>
      <c r="R17" s="92">
        <v>0</v>
      </c>
      <c r="S17" s="60"/>
      <c r="T17" s="60"/>
      <c r="U17" s="61">
        <f t="shared" si="1"/>
        <v>0</v>
      </c>
      <c r="V17" s="92">
        <f t="shared" si="2"/>
        <v>0</v>
      </c>
      <c r="W17" s="65">
        <f t="shared" si="16"/>
        <v>0</v>
      </c>
      <c r="X17" s="92">
        <f t="shared" si="17"/>
        <v>0</v>
      </c>
      <c r="Y17" s="60">
        <f>[1]Madison!$G17</f>
        <v>0</v>
      </c>
      <c r="Z17" s="92">
        <f t="shared" si="18"/>
        <v>0</v>
      </c>
      <c r="AA17" s="60"/>
      <c r="AB17" s="60">
        <f t="shared" si="19"/>
        <v>0</v>
      </c>
      <c r="AC17" s="92">
        <f t="shared" si="20"/>
        <v>0</v>
      </c>
      <c r="AD17" s="96">
        <f t="shared" si="3"/>
        <v>0</v>
      </c>
      <c r="AE17" s="66">
        <f>'Source Data'!N17</f>
        <v>3310</v>
      </c>
      <c r="AF17" s="89">
        <f t="shared" si="4"/>
        <v>0</v>
      </c>
      <c r="AG17" s="270"/>
      <c r="AH17" s="66">
        <f t="shared" si="21"/>
        <v>0</v>
      </c>
      <c r="AI17" s="270"/>
      <c r="AJ17" s="68">
        <f t="shared" si="5"/>
        <v>0</v>
      </c>
      <c r="AK17" s="67">
        <f t="shared" si="6"/>
        <v>0</v>
      </c>
      <c r="AL17" s="89">
        <f t="shared" si="22"/>
        <v>0</v>
      </c>
      <c r="AM17" s="70">
        <f t="shared" si="23"/>
        <v>0</v>
      </c>
      <c r="AN17" s="89">
        <f t="shared" si="24"/>
        <v>0</v>
      </c>
      <c r="AO17" s="68">
        <f>[1]Madison!$M17</f>
        <v>0</v>
      </c>
      <c r="AP17" s="89">
        <f t="shared" si="25"/>
        <v>0</v>
      </c>
      <c r="AQ17" s="68"/>
      <c r="AR17" s="68">
        <f t="shared" si="26"/>
        <v>0</v>
      </c>
      <c r="AS17" s="89">
        <f t="shared" si="27"/>
        <v>0</v>
      </c>
      <c r="AT17" s="69">
        <f t="shared" si="7"/>
        <v>0</v>
      </c>
      <c r="AU17" s="86">
        <f t="shared" si="8"/>
        <v>0</v>
      </c>
      <c r="AV17" s="116"/>
      <c r="AW17" s="65"/>
      <c r="AX17" s="65">
        <f t="shared" si="9"/>
        <v>0</v>
      </c>
      <c r="AY17" s="65">
        <f t="shared" si="10"/>
        <v>0</v>
      </c>
    </row>
    <row r="18" spans="1:51" ht="16.149999999999999" customHeight="1" x14ac:dyDescent="0.2">
      <c r="A18" s="54">
        <v>12</v>
      </c>
      <c r="B18" s="55" t="s">
        <v>17</v>
      </c>
      <c r="C18" s="271">
        <f>'8_2.1.18 SIS'!H18</f>
        <v>0</v>
      </c>
      <c r="D18" s="56">
        <f>'Source Data'!H18</f>
        <v>2970.5124583417528</v>
      </c>
      <c r="E18" s="74">
        <f t="shared" si="11"/>
        <v>0</v>
      </c>
      <c r="F18" s="290"/>
      <c r="G18" s="56">
        <f>'Source Data'!I18</f>
        <v>374.0615666318472</v>
      </c>
      <c r="H18" s="74">
        <f t="shared" si="12"/>
        <v>0</v>
      </c>
      <c r="I18" s="290"/>
      <c r="J18" s="56">
        <f>'Source Data'!J18</f>
        <v>102.01679089959471</v>
      </c>
      <c r="K18" s="74">
        <f t="shared" si="13"/>
        <v>0</v>
      </c>
      <c r="L18" s="290"/>
      <c r="M18" s="56">
        <f>'Source Data'!K18</f>
        <v>2550.4197724898677</v>
      </c>
      <c r="N18" s="74">
        <f t="shared" si="14"/>
        <v>0</v>
      </c>
      <c r="O18" s="290"/>
      <c r="P18" s="56">
        <f>'Source Data'!L18</f>
        <v>1020.1679089959471</v>
      </c>
      <c r="Q18" s="74">
        <f t="shared" si="15"/>
        <v>0</v>
      </c>
      <c r="R18" s="93">
        <v>0</v>
      </c>
      <c r="S18" s="56"/>
      <c r="T18" s="56"/>
      <c r="U18" s="57">
        <f t="shared" si="1"/>
        <v>0</v>
      </c>
      <c r="V18" s="93">
        <f t="shared" si="2"/>
        <v>0</v>
      </c>
      <c r="W18" s="74">
        <f t="shared" si="16"/>
        <v>0</v>
      </c>
      <c r="X18" s="93">
        <f t="shared" si="17"/>
        <v>0</v>
      </c>
      <c r="Y18" s="56">
        <f>[1]Madison!$G18</f>
        <v>0</v>
      </c>
      <c r="Z18" s="93">
        <f t="shared" si="18"/>
        <v>0</v>
      </c>
      <c r="AA18" s="56"/>
      <c r="AB18" s="56">
        <f t="shared" si="19"/>
        <v>0</v>
      </c>
      <c r="AC18" s="93">
        <f t="shared" si="20"/>
        <v>0</v>
      </c>
      <c r="AD18" s="97">
        <f t="shared" si="3"/>
        <v>0</v>
      </c>
      <c r="AE18" s="75">
        <f>'Source Data'!N18</f>
        <v>6410</v>
      </c>
      <c r="AF18" s="90">
        <f t="shared" si="4"/>
        <v>0</v>
      </c>
      <c r="AG18" s="271"/>
      <c r="AH18" s="75">
        <f t="shared" si="21"/>
        <v>0</v>
      </c>
      <c r="AI18" s="271"/>
      <c r="AJ18" s="77">
        <f t="shared" si="5"/>
        <v>0</v>
      </c>
      <c r="AK18" s="76">
        <f t="shared" si="6"/>
        <v>0</v>
      </c>
      <c r="AL18" s="90">
        <f t="shared" si="22"/>
        <v>0</v>
      </c>
      <c r="AM18" s="79">
        <f t="shared" si="23"/>
        <v>0</v>
      </c>
      <c r="AN18" s="90">
        <f t="shared" si="24"/>
        <v>0</v>
      </c>
      <c r="AO18" s="77">
        <f>[1]Madison!$M18</f>
        <v>0</v>
      </c>
      <c r="AP18" s="90">
        <f t="shared" si="25"/>
        <v>0</v>
      </c>
      <c r="AQ18" s="77"/>
      <c r="AR18" s="77">
        <f t="shared" si="26"/>
        <v>0</v>
      </c>
      <c r="AS18" s="90">
        <f t="shared" si="27"/>
        <v>0</v>
      </c>
      <c r="AT18" s="78">
        <f t="shared" si="7"/>
        <v>0</v>
      </c>
      <c r="AU18" s="87">
        <f t="shared" si="8"/>
        <v>0</v>
      </c>
      <c r="AV18" s="116"/>
      <c r="AW18" s="74"/>
      <c r="AX18" s="74">
        <f t="shared" si="9"/>
        <v>0</v>
      </c>
      <c r="AY18" s="74">
        <f t="shared" si="10"/>
        <v>0</v>
      </c>
    </row>
    <row r="19" spans="1:51" ht="16.149999999999999" customHeight="1" x14ac:dyDescent="0.2">
      <c r="A19" s="54">
        <v>13</v>
      </c>
      <c r="B19" s="55" t="s">
        <v>18</v>
      </c>
      <c r="C19" s="271">
        <f>'8_2.1.18 SIS'!H19</f>
        <v>0</v>
      </c>
      <c r="D19" s="56">
        <f>'Source Data'!H19</f>
        <v>5498.1587066365764</v>
      </c>
      <c r="E19" s="74">
        <f t="shared" si="11"/>
        <v>0</v>
      </c>
      <c r="F19" s="290"/>
      <c r="G19" s="56">
        <f>'Source Data'!I19</f>
        <v>725.51734025343501</v>
      </c>
      <c r="H19" s="74">
        <f t="shared" si="12"/>
        <v>0</v>
      </c>
      <c r="I19" s="290"/>
      <c r="J19" s="56">
        <f>'Source Data'!J19</f>
        <v>197.86836552366407</v>
      </c>
      <c r="K19" s="74">
        <f t="shared" si="13"/>
        <v>0</v>
      </c>
      <c r="L19" s="290"/>
      <c r="M19" s="56">
        <f>'Source Data'!K19</f>
        <v>4946.7091380916027</v>
      </c>
      <c r="N19" s="74">
        <f t="shared" si="14"/>
        <v>0</v>
      </c>
      <c r="O19" s="290"/>
      <c r="P19" s="56">
        <f>'Source Data'!L19</f>
        <v>1978.6836552366412</v>
      </c>
      <c r="Q19" s="74">
        <f t="shared" si="15"/>
        <v>0</v>
      </c>
      <c r="R19" s="93">
        <v>0</v>
      </c>
      <c r="S19" s="56"/>
      <c r="T19" s="56"/>
      <c r="U19" s="57">
        <f t="shared" si="1"/>
        <v>0</v>
      </c>
      <c r="V19" s="93">
        <f t="shared" si="2"/>
        <v>0</v>
      </c>
      <c r="W19" s="74">
        <f t="shared" si="16"/>
        <v>0</v>
      </c>
      <c r="X19" s="93">
        <f t="shared" si="17"/>
        <v>0</v>
      </c>
      <c r="Y19" s="56">
        <f>[1]Madison!$G19</f>
        <v>0</v>
      </c>
      <c r="Z19" s="93">
        <f t="shared" si="18"/>
        <v>0</v>
      </c>
      <c r="AA19" s="56"/>
      <c r="AB19" s="56">
        <f t="shared" si="19"/>
        <v>0</v>
      </c>
      <c r="AC19" s="93">
        <f t="shared" si="20"/>
        <v>0</v>
      </c>
      <c r="AD19" s="97">
        <f t="shared" si="3"/>
        <v>0</v>
      </c>
      <c r="AE19" s="75">
        <f>'Source Data'!N19</f>
        <v>2773</v>
      </c>
      <c r="AF19" s="90">
        <f t="shared" si="4"/>
        <v>0</v>
      </c>
      <c r="AG19" s="271"/>
      <c r="AH19" s="75">
        <f t="shared" si="21"/>
        <v>0</v>
      </c>
      <c r="AI19" s="271"/>
      <c r="AJ19" s="77">
        <f t="shared" si="5"/>
        <v>0</v>
      </c>
      <c r="AK19" s="76">
        <f t="shared" si="6"/>
        <v>0</v>
      </c>
      <c r="AL19" s="90">
        <f t="shared" si="22"/>
        <v>0</v>
      </c>
      <c r="AM19" s="79">
        <f t="shared" si="23"/>
        <v>0</v>
      </c>
      <c r="AN19" s="90">
        <f t="shared" si="24"/>
        <v>0</v>
      </c>
      <c r="AO19" s="77">
        <f>[1]Madison!$M19</f>
        <v>0</v>
      </c>
      <c r="AP19" s="90">
        <f t="shared" si="25"/>
        <v>0</v>
      </c>
      <c r="AQ19" s="77"/>
      <c r="AR19" s="77">
        <f t="shared" si="26"/>
        <v>0</v>
      </c>
      <c r="AS19" s="90">
        <f t="shared" si="27"/>
        <v>0</v>
      </c>
      <c r="AT19" s="78">
        <f t="shared" si="7"/>
        <v>0</v>
      </c>
      <c r="AU19" s="87">
        <f t="shared" si="8"/>
        <v>0</v>
      </c>
      <c r="AV19" s="116"/>
      <c r="AW19" s="74"/>
      <c r="AX19" s="74">
        <f t="shared" si="9"/>
        <v>0</v>
      </c>
      <c r="AY19" s="74">
        <f t="shared" si="10"/>
        <v>0</v>
      </c>
    </row>
    <row r="20" spans="1:51" ht="16.149999999999999" customHeight="1" x14ac:dyDescent="0.2">
      <c r="A20" s="54">
        <v>14</v>
      </c>
      <c r="B20" s="55" t="s">
        <v>19</v>
      </c>
      <c r="C20" s="271">
        <f>'8_2.1.18 SIS'!H20</f>
        <v>0</v>
      </c>
      <c r="D20" s="56">
        <f>'Source Data'!H20</f>
        <v>5011.2312545353479</v>
      </c>
      <c r="E20" s="74">
        <f t="shared" si="11"/>
        <v>0</v>
      </c>
      <c r="F20" s="290"/>
      <c r="G20" s="56">
        <f>'Source Data'!I20</f>
        <v>644.89230424636412</v>
      </c>
      <c r="H20" s="74">
        <f t="shared" si="12"/>
        <v>0</v>
      </c>
      <c r="I20" s="290"/>
      <c r="J20" s="56">
        <f>'Source Data'!J20</f>
        <v>175.87971933991753</v>
      </c>
      <c r="K20" s="74">
        <f t="shared" si="13"/>
        <v>0</v>
      </c>
      <c r="L20" s="290"/>
      <c r="M20" s="56">
        <f>'Source Data'!K20</f>
        <v>4396.9929834979375</v>
      </c>
      <c r="N20" s="74">
        <f t="shared" si="14"/>
        <v>0</v>
      </c>
      <c r="O20" s="290"/>
      <c r="P20" s="56">
        <f>'Source Data'!L20</f>
        <v>1758.7971933991751</v>
      </c>
      <c r="Q20" s="74">
        <f t="shared" si="15"/>
        <v>0</v>
      </c>
      <c r="R20" s="93">
        <v>0</v>
      </c>
      <c r="S20" s="56"/>
      <c r="T20" s="56"/>
      <c r="U20" s="57">
        <f t="shared" si="1"/>
        <v>0</v>
      </c>
      <c r="V20" s="93">
        <f t="shared" si="2"/>
        <v>0</v>
      </c>
      <c r="W20" s="74">
        <f t="shared" si="16"/>
        <v>0</v>
      </c>
      <c r="X20" s="93">
        <f t="shared" si="17"/>
        <v>0</v>
      </c>
      <c r="Y20" s="56">
        <f>[1]Madison!$G20</f>
        <v>0</v>
      </c>
      <c r="Z20" s="93">
        <f t="shared" si="18"/>
        <v>0</v>
      </c>
      <c r="AA20" s="56"/>
      <c r="AB20" s="56">
        <f t="shared" si="19"/>
        <v>0</v>
      </c>
      <c r="AC20" s="93">
        <f t="shared" si="20"/>
        <v>0</v>
      </c>
      <c r="AD20" s="97">
        <f t="shared" si="3"/>
        <v>0</v>
      </c>
      <c r="AE20" s="75">
        <f>'Source Data'!N20</f>
        <v>3207</v>
      </c>
      <c r="AF20" s="90">
        <f t="shared" si="4"/>
        <v>0</v>
      </c>
      <c r="AG20" s="271"/>
      <c r="AH20" s="75">
        <f t="shared" si="21"/>
        <v>0</v>
      </c>
      <c r="AI20" s="271"/>
      <c r="AJ20" s="77">
        <f t="shared" si="5"/>
        <v>0</v>
      </c>
      <c r="AK20" s="76">
        <f t="shared" si="6"/>
        <v>0</v>
      </c>
      <c r="AL20" s="90">
        <f t="shared" si="22"/>
        <v>0</v>
      </c>
      <c r="AM20" s="79">
        <f t="shared" si="23"/>
        <v>0</v>
      </c>
      <c r="AN20" s="90">
        <f t="shared" si="24"/>
        <v>0</v>
      </c>
      <c r="AO20" s="77">
        <f>[1]Madison!$M20</f>
        <v>0</v>
      </c>
      <c r="AP20" s="90">
        <f t="shared" si="25"/>
        <v>0</v>
      </c>
      <c r="AQ20" s="77"/>
      <c r="AR20" s="77">
        <f t="shared" si="26"/>
        <v>0</v>
      </c>
      <c r="AS20" s="90">
        <f t="shared" si="27"/>
        <v>0</v>
      </c>
      <c r="AT20" s="78">
        <f t="shared" si="7"/>
        <v>0</v>
      </c>
      <c r="AU20" s="87">
        <f t="shared" si="8"/>
        <v>0</v>
      </c>
      <c r="AV20" s="116"/>
      <c r="AW20" s="74"/>
      <c r="AX20" s="74">
        <f t="shared" si="9"/>
        <v>0</v>
      </c>
      <c r="AY20" s="74">
        <f t="shared" si="10"/>
        <v>0</v>
      </c>
    </row>
    <row r="21" spans="1:51" ht="16.149999999999999" customHeight="1" x14ac:dyDescent="0.2">
      <c r="A21" s="49">
        <v>15</v>
      </c>
      <c r="B21" s="50" t="s">
        <v>20</v>
      </c>
      <c r="C21" s="272">
        <f>'8_2.1.18 SIS'!H21</f>
        <v>0</v>
      </c>
      <c r="D21" s="51">
        <f>'Source Data'!H21</f>
        <v>5066.2622105753844</v>
      </c>
      <c r="E21" s="80">
        <f t="shared" si="11"/>
        <v>0</v>
      </c>
      <c r="F21" s="291"/>
      <c r="G21" s="51">
        <f>'Source Data'!I21</f>
        <v>701.0216863265847</v>
      </c>
      <c r="H21" s="80">
        <f t="shared" si="12"/>
        <v>0</v>
      </c>
      <c r="I21" s="291"/>
      <c r="J21" s="51">
        <f>'Source Data'!J21</f>
        <v>191.18773263452312</v>
      </c>
      <c r="K21" s="80">
        <f t="shared" si="13"/>
        <v>0</v>
      </c>
      <c r="L21" s="291"/>
      <c r="M21" s="51">
        <f>'Source Data'!K21</f>
        <v>4779.6933158630773</v>
      </c>
      <c r="N21" s="80">
        <f t="shared" si="14"/>
        <v>0</v>
      </c>
      <c r="O21" s="291"/>
      <c r="P21" s="51">
        <f>'Source Data'!L21</f>
        <v>1911.8773263452308</v>
      </c>
      <c r="Q21" s="80">
        <f t="shared" si="15"/>
        <v>0</v>
      </c>
      <c r="R21" s="94">
        <v>0</v>
      </c>
      <c r="S21" s="51"/>
      <c r="T21" s="51"/>
      <c r="U21" s="52">
        <f t="shared" si="1"/>
        <v>0</v>
      </c>
      <c r="V21" s="94">
        <f t="shared" si="2"/>
        <v>0</v>
      </c>
      <c r="W21" s="80">
        <f t="shared" si="16"/>
        <v>0</v>
      </c>
      <c r="X21" s="94">
        <f t="shared" si="17"/>
        <v>0</v>
      </c>
      <c r="Y21" s="51">
        <f>[1]Madison!$G21</f>
        <v>0</v>
      </c>
      <c r="Z21" s="94">
        <f t="shared" si="18"/>
        <v>0</v>
      </c>
      <c r="AA21" s="53"/>
      <c r="AB21" s="51">
        <f t="shared" si="19"/>
        <v>0</v>
      </c>
      <c r="AC21" s="95">
        <f t="shared" si="20"/>
        <v>0</v>
      </c>
      <c r="AD21" s="95">
        <f t="shared" si="3"/>
        <v>0</v>
      </c>
      <c r="AE21" s="71">
        <f>'Source Data'!N21</f>
        <v>2896</v>
      </c>
      <c r="AF21" s="91">
        <f t="shared" si="4"/>
        <v>0</v>
      </c>
      <c r="AG21" s="272"/>
      <c r="AH21" s="71">
        <f t="shared" si="21"/>
        <v>0</v>
      </c>
      <c r="AI21" s="272"/>
      <c r="AJ21" s="72">
        <f t="shared" si="5"/>
        <v>0</v>
      </c>
      <c r="AK21" s="73">
        <f t="shared" si="6"/>
        <v>0</v>
      </c>
      <c r="AL21" s="91">
        <f t="shared" si="22"/>
        <v>0</v>
      </c>
      <c r="AM21" s="82">
        <f t="shared" si="23"/>
        <v>0</v>
      </c>
      <c r="AN21" s="91">
        <f t="shared" si="24"/>
        <v>0</v>
      </c>
      <c r="AO21" s="72">
        <f>[1]Madison!$M21</f>
        <v>0</v>
      </c>
      <c r="AP21" s="91">
        <f t="shared" si="25"/>
        <v>0</v>
      </c>
      <c r="AQ21" s="72"/>
      <c r="AR21" s="72">
        <f t="shared" si="26"/>
        <v>0</v>
      </c>
      <c r="AS21" s="91">
        <f t="shared" si="27"/>
        <v>0</v>
      </c>
      <c r="AT21" s="81">
        <f t="shared" si="7"/>
        <v>0</v>
      </c>
      <c r="AU21" s="88">
        <f t="shared" si="8"/>
        <v>0</v>
      </c>
      <c r="AV21" s="116"/>
      <c r="AW21" s="80"/>
      <c r="AX21" s="80">
        <f t="shared" si="9"/>
        <v>0</v>
      </c>
      <c r="AY21" s="80">
        <f t="shared" si="10"/>
        <v>0</v>
      </c>
    </row>
    <row r="22" spans="1:51" ht="16.149999999999999" customHeight="1" x14ac:dyDescent="0.2">
      <c r="A22" s="58">
        <v>16</v>
      </c>
      <c r="B22" s="59" t="s">
        <v>21</v>
      </c>
      <c r="C22" s="270">
        <f>'8_2.1.18 SIS'!H22</f>
        <v>0</v>
      </c>
      <c r="D22" s="60">
        <f>'Source Data'!H22</f>
        <v>2365.2515167166002</v>
      </c>
      <c r="E22" s="65">
        <f t="shared" si="11"/>
        <v>0</v>
      </c>
      <c r="F22" s="289"/>
      <c r="G22" s="60">
        <f>'Source Data'!I22</f>
        <v>332.11179417298291</v>
      </c>
      <c r="H22" s="65">
        <f t="shared" si="12"/>
        <v>0</v>
      </c>
      <c r="I22" s="289"/>
      <c r="J22" s="60">
        <f>'Source Data'!J22</f>
        <v>90.57594386535898</v>
      </c>
      <c r="K22" s="65">
        <f t="shared" si="13"/>
        <v>0</v>
      </c>
      <c r="L22" s="289"/>
      <c r="M22" s="60">
        <f>'Source Data'!K22</f>
        <v>2264.3985966339742</v>
      </c>
      <c r="N22" s="65">
        <f t="shared" si="14"/>
        <v>0</v>
      </c>
      <c r="O22" s="289"/>
      <c r="P22" s="60">
        <f>'Source Data'!L22</f>
        <v>905.75943865358965</v>
      </c>
      <c r="Q22" s="65">
        <f t="shared" si="15"/>
        <v>0</v>
      </c>
      <c r="R22" s="92">
        <v>0</v>
      </c>
      <c r="S22" s="60"/>
      <c r="T22" s="60"/>
      <c r="U22" s="61">
        <f t="shared" si="1"/>
        <v>0</v>
      </c>
      <c r="V22" s="92">
        <f t="shared" si="2"/>
        <v>0</v>
      </c>
      <c r="W22" s="65">
        <f t="shared" si="16"/>
        <v>0</v>
      </c>
      <c r="X22" s="92">
        <f t="shared" si="17"/>
        <v>0</v>
      </c>
      <c r="Y22" s="60">
        <f>[1]Madison!$G22</f>
        <v>0</v>
      </c>
      <c r="Z22" s="92">
        <f t="shared" si="18"/>
        <v>0</v>
      </c>
      <c r="AA22" s="60"/>
      <c r="AB22" s="60">
        <f t="shared" si="19"/>
        <v>0</v>
      </c>
      <c r="AC22" s="92">
        <f t="shared" si="20"/>
        <v>0</v>
      </c>
      <c r="AD22" s="96">
        <f t="shared" si="3"/>
        <v>0</v>
      </c>
      <c r="AE22" s="66">
        <f>'Source Data'!N22</f>
        <v>11958</v>
      </c>
      <c r="AF22" s="89">
        <f t="shared" si="4"/>
        <v>0</v>
      </c>
      <c r="AG22" s="270"/>
      <c r="AH22" s="66">
        <f t="shared" si="21"/>
        <v>0</v>
      </c>
      <c r="AI22" s="270"/>
      <c r="AJ22" s="68">
        <f t="shared" si="5"/>
        <v>0</v>
      </c>
      <c r="AK22" s="67">
        <f t="shared" si="6"/>
        <v>0</v>
      </c>
      <c r="AL22" s="89">
        <f t="shared" si="22"/>
        <v>0</v>
      </c>
      <c r="AM22" s="70">
        <f t="shared" si="23"/>
        <v>0</v>
      </c>
      <c r="AN22" s="89">
        <f t="shared" si="24"/>
        <v>0</v>
      </c>
      <c r="AO22" s="68">
        <f>[1]Madison!$M22</f>
        <v>0</v>
      </c>
      <c r="AP22" s="89">
        <f t="shared" si="25"/>
        <v>0</v>
      </c>
      <c r="AQ22" s="68"/>
      <c r="AR22" s="68">
        <f t="shared" si="26"/>
        <v>0</v>
      </c>
      <c r="AS22" s="89">
        <f t="shared" si="27"/>
        <v>0</v>
      </c>
      <c r="AT22" s="69">
        <f t="shared" si="7"/>
        <v>0</v>
      </c>
      <c r="AU22" s="86">
        <f t="shared" si="8"/>
        <v>0</v>
      </c>
      <c r="AV22" s="116"/>
      <c r="AW22" s="65"/>
      <c r="AX22" s="65">
        <f t="shared" si="9"/>
        <v>0</v>
      </c>
      <c r="AY22" s="65">
        <f t="shared" si="10"/>
        <v>0</v>
      </c>
    </row>
    <row r="23" spans="1:51" ht="16.149999999999999" customHeight="1" x14ac:dyDescent="0.2">
      <c r="A23" s="54">
        <v>17</v>
      </c>
      <c r="B23" s="55" t="s">
        <v>22</v>
      </c>
      <c r="C23" s="271">
        <f>'8_2.1.18 SIS'!H23</f>
        <v>541</v>
      </c>
      <c r="D23" s="56">
        <f>'Source Data'!H23</f>
        <v>3197.8562864796509</v>
      </c>
      <c r="E23" s="74">
        <f t="shared" si="11"/>
        <v>1730040.2509854911</v>
      </c>
      <c r="F23" s="290"/>
      <c r="G23" s="56">
        <f>'Source Data'!I23</f>
        <v>404.99760461581491</v>
      </c>
      <c r="H23" s="74">
        <f t="shared" si="12"/>
        <v>0</v>
      </c>
      <c r="I23" s="290"/>
      <c r="J23" s="56">
        <f>'Source Data'!J23</f>
        <v>110.45389216794953</v>
      </c>
      <c r="K23" s="74">
        <f t="shared" si="13"/>
        <v>0</v>
      </c>
      <c r="L23" s="290"/>
      <c r="M23" s="56">
        <f>'Source Data'!K23</f>
        <v>2761.3473041987377</v>
      </c>
      <c r="N23" s="74">
        <f t="shared" si="14"/>
        <v>0</v>
      </c>
      <c r="O23" s="290"/>
      <c r="P23" s="56">
        <f>'Source Data'!L23</f>
        <v>1104.5389216794952</v>
      </c>
      <c r="Q23" s="74">
        <f t="shared" si="15"/>
        <v>0</v>
      </c>
      <c r="R23" s="93">
        <v>2065452</v>
      </c>
      <c r="S23" s="56"/>
      <c r="T23" s="56"/>
      <c r="U23" s="57">
        <f t="shared" si="1"/>
        <v>0</v>
      </c>
      <c r="V23" s="93">
        <f t="shared" si="2"/>
        <v>2065452</v>
      </c>
      <c r="W23" s="74">
        <f t="shared" si="16"/>
        <v>-5164</v>
      </c>
      <c r="X23" s="93">
        <f t="shared" si="17"/>
        <v>2060288</v>
      </c>
      <c r="Y23" s="56">
        <f>[1]Madison!$G23</f>
        <v>-7706</v>
      </c>
      <c r="Z23" s="93">
        <f t="shared" si="18"/>
        <v>2052582</v>
      </c>
      <c r="AA23" s="56"/>
      <c r="AB23" s="56">
        <f t="shared" si="19"/>
        <v>2052582</v>
      </c>
      <c r="AC23" s="93">
        <f t="shared" si="20"/>
        <v>171049</v>
      </c>
      <c r="AD23" s="97">
        <f t="shared" si="3"/>
        <v>2052582</v>
      </c>
      <c r="AE23" s="75">
        <f>'Source Data'!N23</f>
        <v>7667</v>
      </c>
      <c r="AF23" s="90">
        <f t="shared" si="4"/>
        <v>4147847</v>
      </c>
      <c r="AG23" s="271"/>
      <c r="AH23" s="75">
        <f>AG23*AE23</f>
        <v>0</v>
      </c>
      <c r="AI23" s="271"/>
      <c r="AJ23" s="77">
        <f t="shared" si="5"/>
        <v>0</v>
      </c>
      <c r="AK23" s="76">
        <f t="shared" si="6"/>
        <v>0</v>
      </c>
      <c r="AL23" s="90">
        <f t="shared" si="22"/>
        <v>4147847</v>
      </c>
      <c r="AM23" s="79">
        <f t="shared" si="23"/>
        <v>-10370</v>
      </c>
      <c r="AN23" s="90">
        <f t="shared" si="24"/>
        <v>4137477</v>
      </c>
      <c r="AO23" s="77">
        <f>[1]Madison!$M23</f>
        <v>-15028</v>
      </c>
      <c r="AP23" s="90">
        <f t="shared" si="25"/>
        <v>4122449</v>
      </c>
      <c r="AQ23" s="77"/>
      <c r="AR23" s="77">
        <f t="shared" si="26"/>
        <v>4122449</v>
      </c>
      <c r="AS23" s="90">
        <f t="shared" si="27"/>
        <v>343537</v>
      </c>
      <c r="AT23" s="78">
        <f t="shared" si="7"/>
        <v>6175031</v>
      </c>
      <c r="AU23" s="87">
        <f t="shared" si="8"/>
        <v>514586</v>
      </c>
      <c r="AV23" s="116"/>
      <c r="AW23" s="74"/>
      <c r="AX23" s="74">
        <f t="shared" si="9"/>
        <v>10370</v>
      </c>
      <c r="AY23" s="74">
        <f t="shared" si="10"/>
        <v>10370</v>
      </c>
    </row>
    <row r="24" spans="1:51" ht="16.149999999999999" customHeight="1" x14ac:dyDescent="0.2">
      <c r="A24" s="54">
        <v>18</v>
      </c>
      <c r="B24" s="55" t="s">
        <v>23</v>
      </c>
      <c r="C24" s="271">
        <f>'8_2.1.18 SIS'!H24</f>
        <v>0</v>
      </c>
      <c r="D24" s="56">
        <f>'Source Data'!H24</f>
        <v>5126.6533122919036</v>
      </c>
      <c r="E24" s="74">
        <f t="shared" si="11"/>
        <v>0</v>
      </c>
      <c r="F24" s="290"/>
      <c r="G24" s="56">
        <f>'Source Data'!I24</f>
        <v>689.43182714981469</v>
      </c>
      <c r="H24" s="74">
        <f t="shared" si="12"/>
        <v>0</v>
      </c>
      <c r="I24" s="290"/>
      <c r="J24" s="56">
        <f>'Source Data'!J24</f>
        <v>188.02686194994951</v>
      </c>
      <c r="K24" s="74">
        <f t="shared" si="13"/>
        <v>0</v>
      </c>
      <c r="L24" s="290"/>
      <c r="M24" s="56">
        <f>'Source Data'!K24</f>
        <v>4700.6715487487372</v>
      </c>
      <c r="N24" s="74">
        <f t="shared" si="14"/>
        <v>0</v>
      </c>
      <c r="O24" s="290"/>
      <c r="P24" s="56">
        <f>'Source Data'!L24</f>
        <v>0</v>
      </c>
      <c r="Q24" s="74">
        <f t="shared" si="15"/>
        <v>0</v>
      </c>
      <c r="R24" s="93">
        <v>0</v>
      </c>
      <c r="S24" s="56"/>
      <c r="T24" s="56"/>
      <c r="U24" s="57">
        <f t="shared" si="1"/>
        <v>0</v>
      </c>
      <c r="V24" s="93">
        <f t="shared" si="2"/>
        <v>0</v>
      </c>
      <c r="W24" s="74">
        <f t="shared" si="16"/>
        <v>0</v>
      </c>
      <c r="X24" s="93">
        <f t="shared" si="17"/>
        <v>0</v>
      </c>
      <c r="Y24" s="56">
        <f>[1]Madison!$G24</f>
        <v>0</v>
      </c>
      <c r="Z24" s="93">
        <f t="shared" si="18"/>
        <v>0</v>
      </c>
      <c r="AA24" s="56"/>
      <c r="AB24" s="56">
        <f t="shared" si="19"/>
        <v>0</v>
      </c>
      <c r="AC24" s="93">
        <f t="shared" si="20"/>
        <v>0</v>
      </c>
      <c r="AD24" s="97">
        <f t="shared" si="3"/>
        <v>0</v>
      </c>
      <c r="AE24" s="75">
        <f>'Source Data'!N24</f>
        <v>3448</v>
      </c>
      <c r="AF24" s="90">
        <f t="shared" si="4"/>
        <v>0</v>
      </c>
      <c r="AG24" s="271"/>
      <c r="AH24" s="75">
        <f t="shared" si="21"/>
        <v>0</v>
      </c>
      <c r="AI24" s="271"/>
      <c r="AJ24" s="77">
        <f t="shared" si="5"/>
        <v>0</v>
      </c>
      <c r="AK24" s="76">
        <f t="shared" si="6"/>
        <v>0</v>
      </c>
      <c r="AL24" s="90">
        <f t="shared" si="22"/>
        <v>0</v>
      </c>
      <c r="AM24" s="79">
        <f t="shared" si="23"/>
        <v>0</v>
      </c>
      <c r="AN24" s="90">
        <f t="shared" si="24"/>
        <v>0</v>
      </c>
      <c r="AO24" s="77">
        <f>[1]Madison!$M24</f>
        <v>0</v>
      </c>
      <c r="AP24" s="90">
        <f t="shared" si="25"/>
        <v>0</v>
      </c>
      <c r="AQ24" s="77"/>
      <c r="AR24" s="77">
        <f t="shared" si="26"/>
        <v>0</v>
      </c>
      <c r="AS24" s="90">
        <f t="shared" si="27"/>
        <v>0</v>
      </c>
      <c r="AT24" s="78">
        <f t="shared" si="7"/>
        <v>0</v>
      </c>
      <c r="AU24" s="87">
        <f t="shared" si="8"/>
        <v>0</v>
      </c>
      <c r="AV24" s="116"/>
      <c r="AW24" s="74"/>
      <c r="AX24" s="74">
        <f t="shared" si="9"/>
        <v>0</v>
      </c>
      <c r="AY24" s="74">
        <f t="shared" si="10"/>
        <v>0</v>
      </c>
    </row>
    <row r="25" spans="1:51" ht="16.149999999999999" customHeight="1" x14ac:dyDescent="0.2">
      <c r="A25" s="54">
        <v>19</v>
      </c>
      <c r="B25" s="55" t="s">
        <v>24</v>
      </c>
      <c r="C25" s="271">
        <f>'8_2.1.18 SIS'!H25</f>
        <v>0</v>
      </c>
      <c r="D25" s="56">
        <f>'Source Data'!H25</f>
        <v>4518.921408734529</v>
      </c>
      <c r="E25" s="74">
        <f t="shared" si="11"/>
        <v>0</v>
      </c>
      <c r="F25" s="290"/>
      <c r="G25" s="56">
        <f>'Source Data'!I25</f>
        <v>604.6851220204918</v>
      </c>
      <c r="H25" s="74">
        <f t="shared" si="12"/>
        <v>0</v>
      </c>
      <c r="I25" s="290"/>
      <c r="J25" s="56">
        <f>'Source Data'!J25</f>
        <v>164.91412418740686</v>
      </c>
      <c r="K25" s="74">
        <f t="shared" si="13"/>
        <v>0</v>
      </c>
      <c r="L25" s="290"/>
      <c r="M25" s="56">
        <f>'Source Data'!K25</f>
        <v>4122.8531046851722</v>
      </c>
      <c r="N25" s="74">
        <f t="shared" si="14"/>
        <v>0</v>
      </c>
      <c r="O25" s="290"/>
      <c r="P25" s="56">
        <f>'Source Data'!L25</f>
        <v>1649.1412418740688</v>
      </c>
      <c r="Q25" s="74">
        <f t="shared" si="15"/>
        <v>0</v>
      </c>
      <c r="R25" s="93">
        <v>0</v>
      </c>
      <c r="S25" s="56"/>
      <c r="T25" s="56"/>
      <c r="U25" s="57">
        <f t="shared" si="1"/>
        <v>0</v>
      </c>
      <c r="V25" s="93">
        <f t="shared" si="2"/>
        <v>0</v>
      </c>
      <c r="W25" s="74">
        <f t="shared" si="16"/>
        <v>0</v>
      </c>
      <c r="X25" s="93">
        <f t="shared" si="17"/>
        <v>0</v>
      </c>
      <c r="Y25" s="56">
        <f>[1]Madison!$G25</f>
        <v>0</v>
      </c>
      <c r="Z25" s="93">
        <f t="shared" si="18"/>
        <v>0</v>
      </c>
      <c r="AA25" s="56"/>
      <c r="AB25" s="56">
        <f t="shared" si="19"/>
        <v>0</v>
      </c>
      <c r="AC25" s="93">
        <f t="shared" si="20"/>
        <v>0</v>
      </c>
      <c r="AD25" s="97">
        <f t="shared" si="3"/>
        <v>0</v>
      </c>
      <c r="AE25" s="75">
        <f>'Source Data'!N25</f>
        <v>3382</v>
      </c>
      <c r="AF25" s="90">
        <f t="shared" si="4"/>
        <v>0</v>
      </c>
      <c r="AG25" s="271"/>
      <c r="AH25" s="75">
        <f t="shared" si="21"/>
        <v>0</v>
      </c>
      <c r="AI25" s="271"/>
      <c r="AJ25" s="77">
        <f t="shared" si="5"/>
        <v>0</v>
      </c>
      <c r="AK25" s="76">
        <f t="shared" si="6"/>
        <v>0</v>
      </c>
      <c r="AL25" s="90">
        <f t="shared" si="22"/>
        <v>0</v>
      </c>
      <c r="AM25" s="79">
        <f t="shared" si="23"/>
        <v>0</v>
      </c>
      <c r="AN25" s="90">
        <f t="shared" si="24"/>
        <v>0</v>
      </c>
      <c r="AO25" s="77">
        <f>[1]Madison!$M25</f>
        <v>0</v>
      </c>
      <c r="AP25" s="90">
        <f t="shared" si="25"/>
        <v>0</v>
      </c>
      <c r="AQ25" s="77"/>
      <c r="AR25" s="77">
        <f t="shared" si="26"/>
        <v>0</v>
      </c>
      <c r="AS25" s="90">
        <f t="shared" si="27"/>
        <v>0</v>
      </c>
      <c r="AT25" s="78">
        <f t="shared" si="7"/>
        <v>0</v>
      </c>
      <c r="AU25" s="87">
        <f t="shared" si="8"/>
        <v>0</v>
      </c>
      <c r="AV25" s="116"/>
      <c r="AW25" s="74"/>
      <c r="AX25" s="74">
        <f t="shared" si="9"/>
        <v>0</v>
      </c>
      <c r="AY25" s="74">
        <f t="shared" si="10"/>
        <v>0</v>
      </c>
    </row>
    <row r="26" spans="1:51" ht="16.149999999999999" customHeight="1" x14ac:dyDescent="0.2">
      <c r="A26" s="49">
        <v>20</v>
      </c>
      <c r="B26" s="50" t="s">
        <v>25</v>
      </c>
      <c r="C26" s="272">
        <f>'8_2.1.18 SIS'!H26</f>
        <v>0</v>
      </c>
      <c r="D26" s="51">
        <f>'Source Data'!H26</f>
        <v>4820.2540944128086</v>
      </c>
      <c r="E26" s="80">
        <f t="shared" si="11"/>
        <v>0</v>
      </c>
      <c r="F26" s="291"/>
      <c r="G26" s="51">
        <f>'Source Data'!I26</f>
        <v>694.558500770818</v>
      </c>
      <c r="H26" s="80">
        <f t="shared" si="12"/>
        <v>0</v>
      </c>
      <c r="I26" s="291"/>
      <c r="J26" s="51">
        <f>'Source Data'!J26</f>
        <v>189.42504566476853</v>
      </c>
      <c r="K26" s="80">
        <f t="shared" si="13"/>
        <v>0</v>
      </c>
      <c r="L26" s="291"/>
      <c r="M26" s="51">
        <f>'Source Data'!K26</f>
        <v>4735.6261416192137</v>
      </c>
      <c r="N26" s="80">
        <f t="shared" si="14"/>
        <v>0</v>
      </c>
      <c r="O26" s="291"/>
      <c r="P26" s="51">
        <f>'Source Data'!L26</f>
        <v>1894.2504566476853</v>
      </c>
      <c r="Q26" s="80">
        <f t="shared" si="15"/>
        <v>0</v>
      </c>
      <c r="R26" s="94">
        <v>0</v>
      </c>
      <c r="S26" s="51"/>
      <c r="T26" s="51"/>
      <c r="U26" s="52">
        <f t="shared" si="1"/>
        <v>0</v>
      </c>
      <c r="V26" s="94">
        <f t="shared" si="2"/>
        <v>0</v>
      </c>
      <c r="W26" s="80">
        <f t="shared" si="16"/>
        <v>0</v>
      </c>
      <c r="X26" s="94">
        <f t="shared" si="17"/>
        <v>0</v>
      </c>
      <c r="Y26" s="51">
        <f>[1]Madison!$G26</f>
        <v>0</v>
      </c>
      <c r="Z26" s="94">
        <f t="shared" si="18"/>
        <v>0</v>
      </c>
      <c r="AA26" s="53"/>
      <c r="AB26" s="51">
        <f t="shared" si="19"/>
        <v>0</v>
      </c>
      <c r="AC26" s="95">
        <f t="shared" si="20"/>
        <v>0</v>
      </c>
      <c r="AD26" s="95">
        <f t="shared" si="3"/>
        <v>0</v>
      </c>
      <c r="AE26" s="71">
        <f>'Source Data'!N26</f>
        <v>2473</v>
      </c>
      <c r="AF26" s="91">
        <f t="shared" si="4"/>
        <v>0</v>
      </c>
      <c r="AG26" s="272"/>
      <c r="AH26" s="71">
        <f t="shared" si="21"/>
        <v>0</v>
      </c>
      <c r="AI26" s="272"/>
      <c r="AJ26" s="72">
        <f t="shared" si="5"/>
        <v>0</v>
      </c>
      <c r="AK26" s="73">
        <f t="shared" si="6"/>
        <v>0</v>
      </c>
      <c r="AL26" s="91">
        <f t="shared" si="22"/>
        <v>0</v>
      </c>
      <c r="AM26" s="82">
        <f t="shared" si="23"/>
        <v>0</v>
      </c>
      <c r="AN26" s="91">
        <f t="shared" si="24"/>
        <v>0</v>
      </c>
      <c r="AO26" s="72">
        <f>[1]Madison!$M26</f>
        <v>0</v>
      </c>
      <c r="AP26" s="91">
        <f t="shared" si="25"/>
        <v>0</v>
      </c>
      <c r="AQ26" s="72"/>
      <c r="AR26" s="72">
        <f t="shared" si="26"/>
        <v>0</v>
      </c>
      <c r="AS26" s="91">
        <f t="shared" si="27"/>
        <v>0</v>
      </c>
      <c r="AT26" s="81">
        <f t="shared" si="7"/>
        <v>0</v>
      </c>
      <c r="AU26" s="88">
        <f t="shared" si="8"/>
        <v>0</v>
      </c>
      <c r="AV26" s="116"/>
      <c r="AW26" s="80"/>
      <c r="AX26" s="80">
        <f t="shared" si="9"/>
        <v>0</v>
      </c>
      <c r="AY26" s="80">
        <f t="shared" si="10"/>
        <v>0</v>
      </c>
    </row>
    <row r="27" spans="1:51" ht="16.149999999999999" customHeight="1" x14ac:dyDescent="0.2">
      <c r="A27" s="58">
        <v>21</v>
      </c>
      <c r="B27" s="59" t="s">
        <v>26</v>
      </c>
      <c r="C27" s="270">
        <f>'8_2.1.18 SIS'!H27</f>
        <v>0</v>
      </c>
      <c r="D27" s="60">
        <f>'Source Data'!H27</f>
        <v>4964.0768196326962</v>
      </c>
      <c r="E27" s="65">
        <f t="shared" si="11"/>
        <v>0</v>
      </c>
      <c r="F27" s="289"/>
      <c r="G27" s="60">
        <f>'Source Data'!I27</f>
        <v>705.05691404533979</v>
      </c>
      <c r="H27" s="65">
        <f t="shared" si="12"/>
        <v>0</v>
      </c>
      <c r="I27" s="289"/>
      <c r="J27" s="60">
        <f>'Source Data'!J27</f>
        <v>192.28824928509266</v>
      </c>
      <c r="K27" s="65">
        <f t="shared" si="13"/>
        <v>0</v>
      </c>
      <c r="L27" s="289"/>
      <c r="M27" s="60">
        <f>'Source Data'!K27</f>
        <v>4807.2062321273152</v>
      </c>
      <c r="N27" s="65">
        <f t="shared" si="14"/>
        <v>0</v>
      </c>
      <c r="O27" s="289"/>
      <c r="P27" s="60">
        <f>'Source Data'!L27</f>
        <v>1922.8824928509262</v>
      </c>
      <c r="Q27" s="65">
        <f t="shared" si="15"/>
        <v>0</v>
      </c>
      <c r="R27" s="92">
        <v>0</v>
      </c>
      <c r="S27" s="60"/>
      <c r="T27" s="60"/>
      <c r="U27" s="61">
        <f t="shared" si="1"/>
        <v>0</v>
      </c>
      <c r="V27" s="92">
        <f t="shared" si="2"/>
        <v>0</v>
      </c>
      <c r="W27" s="65">
        <f t="shared" si="16"/>
        <v>0</v>
      </c>
      <c r="X27" s="92">
        <f t="shared" si="17"/>
        <v>0</v>
      </c>
      <c r="Y27" s="60">
        <f>[1]Madison!$G27</f>
        <v>0</v>
      </c>
      <c r="Z27" s="92">
        <f t="shared" si="18"/>
        <v>0</v>
      </c>
      <c r="AA27" s="60"/>
      <c r="AB27" s="60">
        <f t="shared" si="19"/>
        <v>0</v>
      </c>
      <c r="AC27" s="92">
        <f t="shared" si="20"/>
        <v>0</v>
      </c>
      <c r="AD27" s="96">
        <f t="shared" si="3"/>
        <v>0</v>
      </c>
      <c r="AE27" s="66">
        <f>'Source Data'!N27</f>
        <v>2521</v>
      </c>
      <c r="AF27" s="89">
        <f t="shared" si="4"/>
        <v>0</v>
      </c>
      <c r="AG27" s="270"/>
      <c r="AH27" s="66">
        <f t="shared" si="21"/>
        <v>0</v>
      </c>
      <c r="AI27" s="270"/>
      <c r="AJ27" s="68">
        <f t="shared" si="5"/>
        <v>0</v>
      </c>
      <c r="AK27" s="67">
        <f t="shared" si="6"/>
        <v>0</v>
      </c>
      <c r="AL27" s="89">
        <f t="shared" si="22"/>
        <v>0</v>
      </c>
      <c r="AM27" s="70">
        <f t="shared" si="23"/>
        <v>0</v>
      </c>
      <c r="AN27" s="89">
        <f t="shared" si="24"/>
        <v>0</v>
      </c>
      <c r="AO27" s="68">
        <f>[1]Madison!$M27</f>
        <v>0</v>
      </c>
      <c r="AP27" s="89">
        <f t="shared" si="25"/>
        <v>0</v>
      </c>
      <c r="AQ27" s="68"/>
      <c r="AR27" s="68">
        <f t="shared" si="26"/>
        <v>0</v>
      </c>
      <c r="AS27" s="89">
        <f t="shared" si="27"/>
        <v>0</v>
      </c>
      <c r="AT27" s="69">
        <f t="shared" si="7"/>
        <v>0</v>
      </c>
      <c r="AU27" s="86">
        <f t="shared" si="8"/>
        <v>0</v>
      </c>
      <c r="AV27" s="116"/>
      <c r="AW27" s="65"/>
      <c r="AX27" s="65">
        <f t="shared" si="9"/>
        <v>0</v>
      </c>
      <c r="AY27" s="65">
        <f t="shared" si="10"/>
        <v>0</v>
      </c>
    </row>
    <row r="28" spans="1:51" ht="16.149999999999999" customHeight="1" x14ac:dyDescent="0.2">
      <c r="A28" s="54">
        <v>22</v>
      </c>
      <c r="B28" s="55" t="s">
        <v>27</v>
      </c>
      <c r="C28" s="271">
        <f>'8_2.1.18 SIS'!H28</f>
        <v>0</v>
      </c>
      <c r="D28" s="56">
        <f>'Source Data'!H28</f>
        <v>5299.8126353513471</v>
      </c>
      <c r="E28" s="74">
        <f t="shared" si="11"/>
        <v>0</v>
      </c>
      <c r="F28" s="290"/>
      <c r="G28" s="56">
        <f>'Source Data'!I28</f>
        <v>774.29658969861021</v>
      </c>
      <c r="H28" s="74">
        <f t="shared" si="12"/>
        <v>0</v>
      </c>
      <c r="I28" s="290"/>
      <c r="J28" s="56">
        <f>'Source Data'!J28</f>
        <v>211.17179719053001</v>
      </c>
      <c r="K28" s="74">
        <f t="shared" si="13"/>
        <v>0</v>
      </c>
      <c r="L28" s="290"/>
      <c r="M28" s="56">
        <f>'Source Data'!K28</f>
        <v>5279.2949297632513</v>
      </c>
      <c r="N28" s="74">
        <f t="shared" si="14"/>
        <v>0</v>
      </c>
      <c r="O28" s="290"/>
      <c r="P28" s="56">
        <f>'Source Data'!L28</f>
        <v>2111.7179719053006</v>
      </c>
      <c r="Q28" s="74">
        <f t="shared" si="15"/>
        <v>0</v>
      </c>
      <c r="R28" s="93">
        <v>0</v>
      </c>
      <c r="S28" s="56"/>
      <c r="T28" s="56"/>
      <c r="U28" s="57">
        <f t="shared" si="1"/>
        <v>0</v>
      </c>
      <c r="V28" s="93">
        <f t="shared" si="2"/>
        <v>0</v>
      </c>
      <c r="W28" s="74">
        <f t="shared" si="16"/>
        <v>0</v>
      </c>
      <c r="X28" s="93">
        <f t="shared" si="17"/>
        <v>0</v>
      </c>
      <c r="Y28" s="56">
        <f>[1]Madison!$G28</f>
        <v>0</v>
      </c>
      <c r="Z28" s="93">
        <f t="shared" si="18"/>
        <v>0</v>
      </c>
      <c r="AA28" s="56"/>
      <c r="AB28" s="56">
        <f t="shared" si="19"/>
        <v>0</v>
      </c>
      <c r="AC28" s="93">
        <f t="shared" si="20"/>
        <v>0</v>
      </c>
      <c r="AD28" s="97">
        <f t="shared" si="3"/>
        <v>0</v>
      </c>
      <c r="AE28" s="75">
        <f>'Source Data'!N28</f>
        <v>1782</v>
      </c>
      <c r="AF28" s="90">
        <f t="shared" si="4"/>
        <v>0</v>
      </c>
      <c r="AG28" s="271"/>
      <c r="AH28" s="75">
        <f t="shared" si="21"/>
        <v>0</v>
      </c>
      <c r="AI28" s="271"/>
      <c r="AJ28" s="77">
        <f t="shared" si="5"/>
        <v>0</v>
      </c>
      <c r="AK28" s="76">
        <f t="shared" si="6"/>
        <v>0</v>
      </c>
      <c r="AL28" s="90">
        <f t="shared" si="22"/>
        <v>0</v>
      </c>
      <c r="AM28" s="79">
        <f t="shared" si="23"/>
        <v>0</v>
      </c>
      <c r="AN28" s="90">
        <f t="shared" si="24"/>
        <v>0</v>
      </c>
      <c r="AO28" s="77">
        <f>[1]Madison!$M28</f>
        <v>0</v>
      </c>
      <c r="AP28" s="90">
        <f t="shared" si="25"/>
        <v>0</v>
      </c>
      <c r="AQ28" s="77"/>
      <c r="AR28" s="77">
        <f t="shared" si="26"/>
        <v>0</v>
      </c>
      <c r="AS28" s="90">
        <f t="shared" si="27"/>
        <v>0</v>
      </c>
      <c r="AT28" s="78">
        <f t="shared" si="7"/>
        <v>0</v>
      </c>
      <c r="AU28" s="87">
        <f t="shared" si="8"/>
        <v>0</v>
      </c>
      <c r="AV28" s="116"/>
      <c r="AW28" s="74"/>
      <c r="AX28" s="74">
        <f t="shared" si="9"/>
        <v>0</v>
      </c>
      <c r="AY28" s="74">
        <f t="shared" si="10"/>
        <v>0</v>
      </c>
    </row>
    <row r="29" spans="1:51" ht="16.149999999999999" customHeight="1" x14ac:dyDescent="0.2">
      <c r="A29" s="54">
        <v>23</v>
      </c>
      <c r="B29" s="55" t="s">
        <v>28</v>
      </c>
      <c r="C29" s="271">
        <f>'8_2.1.18 SIS'!H29</f>
        <v>0</v>
      </c>
      <c r="D29" s="56">
        <f>'Source Data'!H29</f>
        <v>4847.3597582819802</v>
      </c>
      <c r="E29" s="74">
        <f t="shared" si="11"/>
        <v>0</v>
      </c>
      <c r="F29" s="290"/>
      <c r="G29" s="56">
        <f>'Source Data'!I29</f>
        <v>643.90858310125191</v>
      </c>
      <c r="H29" s="74">
        <f t="shared" si="12"/>
        <v>0</v>
      </c>
      <c r="I29" s="290"/>
      <c r="J29" s="56">
        <f>'Source Data'!J29</f>
        <v>175.61143175488689</v>
      </c>
      <c r="K29" s="74">
        <f t="shared" si="13"/>
        <v>0</v>
      </c>
      <c r="L29" s="290"/>
      <c r="M29" s="56">
        <f>'Source Data'!K29</f>
        <v>4390.2857938721727</v>
      </c>
      <c r="N29" s="74">
        <f t="shared" si="14"/>
        <v>0</v>
      </c>
      <c r="O29" s="290"/>
      <c r="P29" s="56">
        <f>'Source Data'!L29</f>
        <v>1756.1143175488689</v>
      </c>
      <c r="Q29" s="74">
        <f t="shared" si="15"/>
        <v>0</v>
      </c>
      <c r="R29" s="93">
        <v>0</v>
      </c>
      <c r="S29" s="56"/>
      <c r="T29" s="56"/>
      <c r="U29" s="57">
        <f t="shared" si="1"/>
        <v>0</v>
      </c>
      <c r="V29" s="93">
        <f t="shared" si="2"/>
        <v>0</v>
      </c>
      <c r="W29" s="74">
        <f t="shared" si="16"/>
        <v>0</v>
      </c>
      <c r="X29" s="93">
        <f t="shared" si="17"/>
        <v>0</v>
      </c>
      <c r="Y29" s="56">
        <f>[1]Madison!$G29</f>
        <v>0</v>
      </c>
      <c r="Z29" s="93">
        <f t="shared" si="18"/>
        <v>0</v>
      </c>
      <c r="AA29" s="56"/>
      <c r="AB29" s="56">
        <f t="shared" si="19"/>
        <v>0</v>
      </c>
      <c r="AC29" s="93">
        <f t="shared" si="20"/>
        <v>0</v>
      </c>
      <c r="AD29" s="97">
        <f t="shared" si="3"/>
        <v>0</v>
      </c>
      <c r="AE29" s="75">
        <f>'Source Data'!N29</f>
        <v>3371</v>
      </c>
      <c r="AF29" s="90">
        <f t="shared" si="4"/>
        <v>0</v>
      </c>
      <c r="AG29" s="271"/>
      <c r="AH29" s="75">
        <f t="shared" si="21"/>
        <v>0</v>
      </c>
      <c r="AI29" s="271"/>
      <c r="AJ29" s="77">
        <f t="shared" si="5"/>
        <v>0</v>
      </c>
      <c r="AK29" s="76">
        <f t="shared" si="6"/>
        <v>0</v>
      </c>
      <c r="AL29" s="90">
        <f t="shared" si="22"/>
        <v>0</v>
      </c>
      <c r="AM29" s="79">
        <f t="shared" si="23"/>
        <v>0</v>
      </c>
      <c r="AN29" s="90">
        <f t="shared" si="24"/>
        <v>0</v>
      </c>
      <c r="AO29" s="77">
        <f>[1]Madison!$M29</f>
        <v>0</v>
      </c>
      <c r="AP29" s="90">
        <f t="shared" si="25"/>
        <v>0</v>
      </c>
      <c r="AQ29" s="77"/>
      <c r="AR29" s="77">
        <f t="shared" si="26"/>
        <v>0</v>
      </c>
      <c r="AS29" s="90">
        <f t="shared" si="27"/>
        <v>0</v>
      </c>
      <c r="AT29" s="78">
        <f t="shared" si="7"/>
        <v>0</v>
      </c>
      <c r="AU29" s="87">
        <f t="shared" si="8"/>
        <v>0</v>
      </c>
      <c r="AV29" s="116"/>
      <c r="AW29" s="74"/>
      <c r="AX29" s="74">
        <f t="shared" si="9"/>
        <v>0</v>
      </c>
      <c r="AY29" s="74">
        <f t="shared" si="10"/>
        <v>0</v>
      </c>
    </row>
    <row r="30" spans="1:51" ht="16.149999999999999" customHeight="1" x14ac:dyDescent="0.2">
      <c r="A30" s="54">
        <v>24</v>
      </c>
      <c r="B30" s="55" t="s">
        <v>29</v>
      </c>
      <c r="C30" s="271">
        <f>'8_2.1.18 SIS'!H30</f>
        <v>2</v>
      </c>
      <c r="D30" s="56">
        <f>'Source Data'!H30</f>
        <v>2376.5026766431456</v>
      </c>
      <c r="E30" s="74">
        <f t="shared" si="11"/>
        <v>4753.0053532862912</v>
      </c>
      <c r="F30" s="290"/>
      <c r="G30" s="56">
        <f>'Source Data'!I30</f>
        <v>235.68636722840623</v>
      </c>
      <c r="H30" s="74">
        <f t="shared" si="12"/>
        <v>0</v>
      </c>
      <c r="I30" s="290"/>
      <c r="J30" s="56">
        <f>'Source Data'!J30</f>
        <v>64.278100153201677</v>
      </c>
      <c r="K30" s="74">
        <f t="shared" si="13"/>
        <v>0</v>
      </c>
      <c r="L30" s="290"/>
      <c r="M30" s="56">
        <f>'Source Data'!K30</f>
        <v>1606.9525038300424</v>
      </c>
      <c r="N30" s="74">
        <f t="shared" si="14"/>
        <v>0</v>
      </c>
      <c r="O30" s="290"/>
      <c r="P30" s="56">
        <f>'Source Data'!L30</f>
        <v>642.78100153201683</v>
      </c>
      <c r="Q30" s="74">
        <f t="shared" si="15"/>
        <v>0</v>
      </c>
      <c r="R30" s="93">
        <v>5353</v>
      </c>
      <c r="S30" s="56"/>
      <c r="T30" s="56"/>
      <c r="U30" s="57">
        <f t="shared" si="1"/>
        <v>0</v>
      </c>
      <c r="V30" s="93">
        <f t="shared" si="2"/>
        <v>5353</v>
      </c>
      <c r="W30" s="74">
        <f t="shared" si="16"/>
        <v>-13</v>
      </c>
      <c r="X30" s="93">
        <f t="shared" si="17"/>
        <v>5340</v>
      </c>
      <c r="Y30" s="56">
        <f>[1]Madison!$G30</f>
        <v>0</v>
      </c>
      <c r="Z30" s="93">
        <f t="shared" si="18"/>
        <v>5340</v>
      </c>
      <c r="AA30" s="56"/>
      <c r="AB30" s="56">
        <f t="shared" si="19"/>
        <v>5340</v>
      </c>
      <c r="AC30" s="93">
        <f t="shared" si="20"/>
        <v>445</v>
      </c>
      <c r="AD30" s="97">
        <f t="shared" si="3"/>
        <v>5340</v>
      </c>
      <c r="AE30" s="75">
        <f>'Source Data'!N30</f>
        <v>11650</v>
      </c>
      <c r="AF30" s="90">
        <f t="shared" si="4"/>
        <v>23300</v>
      </c>
      <c r="AG30" s="271"/>
      <c r="AH30" s="75">
        <f t="shared" si="21"/>
        <v>0</v>
      </c>
      <c r="AI30" s="271"/>
      <c r="AJ30" s="77">
        <f t="shared" si="5"/>
        <v>0</v>
      </c>
      <c r="AK30" s="76">
        <f t="shared" si="6"/>
        <v>0</v>
      </c>
      <c r="AL30" s="90">
        <f t="shared" si="22"/>
        <v>23300</v>
      </c>
      <c r="AM30" s="79">
        <f t="shared" si="23"/>
        <v>-58</v>
      </c>
      <c r="AN30" s="90">
        <f t="shared" si="24"/>
        <v>23242</v>
      </c>
      <c r="AO30" s="77">
        <f>[1]Madison!$M30</f>
        <v>0</v>
      </c>
      <c r="AP30" s="90">
        <f t="shared" si="25"/>
        <v>23242</v>
      </c>
      <c r="AQ30" s="77"/>
      <c r="AR30" s="77">
        <f t="shared" si="26"/>
        <v>23242</v>
      </c>
      <c r="AS30" s="90">
        <f t="shared" si="27"/>
        <v>1937</v>
      </c>
      <c r="AT30" s="78">
        <f t="shared" si="7"/>
        <v>28582</v>
      </c>
      <c r="AU30" s="87">
        <f t="shared" si="8"/>
        <v>2382</v>
      </c>
      <c r="AV30" s="116"/>
      <c r="AW30" s="74"/>
      <c r="AX30" s="74">
        <f t="shared" si="9"/>
        <v>58</v>
      </c>
      <c r="AY30" s="74">
        <f t="shared" si="10"/>
        <v>58</v>
      </c>
    </row>
    <row r="31" spans="1:51" ht="16.149999999999999" customHeight="1" x14ac:dyDescent="0.2">
      <c r="A31" s="49">
        <v>25</v>
      </c>
      <c r="B31" s="50" t="s">
        <v>30</v>
      </c>
      <c r="C31" s="272">
        <f>'8_2.1.18 SIS'!H31</f>
        <v>0</v>
      </c>
      <c r="D31" s="51">
        <f>'Source Data'!H31</f>
        <v>4037.466979885065</v>
      </c>
      <c r="E31" s="80">
        <f t="shared" si="11"/>
        <v>0</v>
      </c>
      <c r="F31" s="291"/>
      <c r="G31" s="51">
        <f>'Source Data'!I31</f>
        <v>547.31914183029971</v>
      </c>
      <c r="H31" s="80">
        <f t="shared" si="12"/>
        <v>0</v>
      </c>
      <c r="I31" s="291"/>
      <c r="J31" s="51">
        <f>'Source Data'!J31</f>
        <v>149.268856862809</v>
      </c>
      <c r="K31" s="80">
        <f t="shared" si="13"/>
        <v>0</v>
      </c>
      <c r="L31" s="291"/>
      <c r="M31" s="51">
        <f>'Source Data'!K31</f>
        <v>3731.7214215702247</v>
      </c>
      <c r="N31" s="80">
        <f t="shared" si="14"/>
        <v>0</v>
      </c>
      <c r="O31" s="291"/>
      <c r="P31" s="51">
        <f>'Source Data'!L31</f>
        <v>1492.6885686280898</v>
      </c>
      <c r="Q31" s="80">
        <f t="shared" si="15"/>
        <v>0</v>
      </c>
      <c r="R31" s="94">
        <v>0</v>
      </c>
      <c r="S31" s="51"/>
      <c r="T31" s="51"/>
      <c r="U31" s="52">
        <f t="shared" si="1"/>
        <v>0</v>
      </c>
      <c r="V31" s="94">
        <f t="shared" si="2"/>
        <v>0</v>
      </c>
      <c r="W31" s="80">
        <f t="shared" si="16"/>
        <v>0</v>
      </c>
      <c r="X31" s="94">
        <f t="shared" si="17"/>
        <v>0</v>
      </c>
      <c r="Y31" s="51">
        <f>[1]Madison!$G31</f>
        <v>0</v>
      </c>
      <c r="Z31" s="94">
        <f t="shared" si="18"/>
        <v>0</v>
      </c>
      <c r="AA31" s="53"/>
      <c r="AB31" s="51">
        <f t="shared" si="19"/>
        <v>0</v>
      </c>
      <c r="AC31" s="95">
        <f t="shared" si="20"/>
        <v>0</v>
      </c>
      <c r="AD31" s="95">
        <f t="shared" si="3"/>
        <v>0</v>
      </c>
      <c r="AE31" s="71">
        <f>'Source Data'!N31</f>
        <v>4673</v>
      </c>
      <c r="AF31" s="91">
        <f t="shared" si="4"/>
        <v>0</v>
      </c>
      <c r="AG31" s="272"/>
      <c r="AH31" s="71">
        <f t="shared" si="21"/>
        <v>0</v>
      </c>
      <c r="AI31" s="272"/>
      <c r="AJ31" s="72">
        <f t="shared" si="5"/>
        <v>0</v>
      </c>
      <c r="AK31" s="73">
        <f t="shared" si="6"/>
        <v>0</v>
      </c>
      <c r="AL31" s="91">
        <f t="shared" si="22"/>
        <v>0</v>
      </c>
      <c r="AM31" s="82">
        <f t="shared" si="23"/>
        <v>0</v>
      </c>
      <c r="AN31" s="91">
        <f t="shared" si="24"/>
        <v>0</v>
      </c>
      <c r="AO31" s="72">
        <f>[1]Madison!$M31</f>
        <v>0</v>
      </c>
      <c r="AP31" s="91">
        <f t="shared" si="25"/>
        <v>0</v>
      </c>
      <c r="AQ31" s="72"/>
      <c r="AR31" s="72">
        <f t="shared" si="26"/>
        <v>0</v>
      </c>
      <c r="AS31" s="91">
        <f t="shared" si="27"/>
        <v>0</v>
      </c>
      <c r="AT31" s="81">
        <f t="shared" si="7"/>
        <v>0</v>
      </c>
      <c r="AU31" s="88">
        <f t="shared" si="8"/>
        <v>0</v>
      </c>
      <c r="AV31" s="116"/>
      <c r="AW31" s="80"/>
      <c r="AX31" s="80">
        <f t="shared" si="9"/>
        <v>0</v>
      </c>
      <c r="AY31" s="80">
        <f t="shared" si="10"/>
        <v>0</v>
      </c>
    </row>
    <row r="32" spans="1:51" ht="16.149999999999999" customHeight="1" x14ac:dyDescent="0.2">
      <c r="A32" s="58">
        <v>26</v>
      </c>
      <c r="B32" s="59" t="s">
        <v>31</v>
      </c>
      <c r="C32" s="270">
        <f>'8_2.1.18 SIS'!H32</f>
        <v>0</v>
      </c>
      <c r="D32" s="60">
        <f>'Source Data'!H32</f>
        <v>3766.8356517369007</v>
      </c>
      <c r="E32" s="65">
        <f t="shared" si="11"/>
        <v>0</v>
      </c>
      <c r="F32" s="289"/>
      <c r="G32" s="60">
        <f>'Source Data'!I32</f>
        <v>468.82114429316323</v>
      </c>
      <c r="H32" s="65">
        <f t="shared" si="12"/>
        <v>0</v>
      </c>
      <c r="I32" s="289"/>
      <c r="J32" s="60">
        <f>'Source Data'!J32</f>
        <v>127.8603120799536</v>
      </c>
      <c r="K32" s="65">
        <f t="shared" si="13"/>
        <v>0</v>
      </c>
      <c r="L32" s="289"/>
      <c r="M32" s="60">
        <f>'Source Data'!K32</f>
        <v>3196.5078019988405</v>
      </c>
      <c r="N32" s="65">
        <f t="shared" si="14"/>
        <v>0</v>
      </c>
      <c r="O32" s="289"/>
      <c r="P32" s="60">
        <f>'Source Data'!L32</f>
        <v>1278.6031207995361</v>
      </c>
      <c r="Q32" s="65">
        <f t="shared" si="15"/>
        <v>0</v>
      </c>
      <c r="R32" s="92">
        <v>0</v>
      </c>
      <c r="S32" s="60"/>
      <c r="T32" s="60"/>
      <c r="U32" s="61">
        <f t="shared" si="1"/>
        <v>0</v>
      </c>
      <c r="V32" s="92">
        <f t="shared" si="2"/>
        <v>0</v>
      </c>
      <c r="W32" s="65">
        <f t="shared" si="16"/>
        <v>0</v>
      </c>
      <c r="X32" s="92">
        <f t="shared" si="17"/>
        <v>0</v>
      </c>
      <c r="Y32" s="60">
        <f>[1]Madison!$G32</f>
        <v>0</v>
      </c>
      <c r="Z32" s="92">
        <f t="shared" si="18"/>
        <v>0</v>
      </c>
      <c r="AA32" s="60"/>
      <c r="AB32" s="60">
        <f t="shared" si="19"/>
        <v>0</v>
      </c>
      <c r="AC32" s="92">
        <f t="shared" si="20"/>
        <v>0</v>
      </c>
      <c r="AD32" s="96">
        <f t="shared" si="3"/>
        <v>0</v>
      </c>
      <c r="AE32" s="66">
        <f>'Source Data'!N32</f>
        <v>5304</v>
      </c>
      <c r="AF32" s="89">
        <f t="shared" si="4"/>
        <v>0</v>
      </c>
      <c r="AG32" s="270"/>
      <c r="AH32" s="66">
        <f t="shared" si="21"/>
        <v>0</v>
      </c>
      <c r="AI32" s="270"/>
      <c r="AJ32" s="68">
        <f t="shared" si="5"/>
        <v>0</v>
      </c>
      <c r="AK32" s="67">
        <f t="shared" si="6"/>
        <v>0</v>
      </c>
      <c r="AL32" s="89">
        <f t="shared" si="22"/>
        <v>0</v>
      </c>
      <c r="AM32" s="70">
        <f t="shared" si="23"/>
        <v>0</v>
      </c>
      <c r="AN32" s="89">
        <f t="shared" si="24"/>
        <v>0</v>
      </c>
      <c r="AO32" s="68">
        <f>[1]Madison!$M32</f>
        <v>0</v>
      </c>
      <c r="AP32" s="89">
        <f t="shared" si="25"/>
        <v>0</v>
      </c>
      <c r="AQ32" s="68"/>
      <c r="AR32" s="68">
        <f t="shared" si="26"/>
        <v>0</v>
      </c>
      <c r="AS32" s="89">
        <f t="shared" si="27"/>
        <v>0</v>
      </c>
      <c r="AT32" s="69">
        <f t="shared" si="7"/>
        <v>0</v>
      </c>
      <c r="AU32" s="86">
        <f t="shared" si="8"/>
        <v>0</v>
      </c>
      <c r="AV32" s="116"/>
      <c r="AW32" s="65"/>
      <c r="AX32" s="65">
        <f t="shared" si="9"/>
        <v>0</v>
      </c>
      <c r="AY32" s="65">
        <f t="shared" si="10"/>
        <v>0</v>
      </c>
    </row>
    <row r="33" spans="1:51" ht="16.149999999999999" customHeight="1" x14ac:dyDescent="0.2">
      <c r="A33" s="54">
        <v>27</v>
      </c>
      <c r="B33" s="55" t="s">
        <v>32</v>
      </c>
      <c r="C33" s="271">
        <f>'8_2.1.18 SIS'!H33</f>
        <v>0</v>
      </c>
      <c r="D33" s="56">
        <f>'Source Data'!H33</f>
        <v>5228.5444628948371</v>
      </c>
      <c r="E33" s="74">
        <f t="shared" si="11"/>
        <v>0</v>
      </c>
      <c r="F33" s="290"/>
      <c r="G33" s="56">
        <f>'Source Data'!I33</f>
        <v>687.4036243637745</v>
      </c>
      <c r="H33" s="74">
        <f t="shared" si="12"/>
        <v>0</v>
      </c>
      <c r="I33" s="290"/>
      <c r="J33" s="56">
        <f>'Source Data'!J33</f>
        <v>187.4737157355749</v>
      </c>
      <c r="K33" s="74">
        <f t="shared" si="13"/>
        <v>0</v>
      </c>
      <c r="L33" s="290"/>
      <c r="M33" s="56">
        <f>'Source Data'!K33</f>
        <v>4686.842893389372</v>
      </c>
      <c r="N33" s="74">
        <f t="shared" si="14"/>
        <v>0</v>
      </c>
      <c r="O33" s="290"/>
      <c r="P33" s="56">
        <f>'Source Data'!L33</f>
        <v>1874.7371573557489</v>
      </c>
      <c r="Q33" s="74">
        <f t="shared" si="15"/>
        <v>0</v>
      </c>
      <c r="R33" s="93">
        <v>0</v>
      </c>
      <c r="S33" s="56"/>
      <c r="T33" s="56"/>
      <c r="U33" s="57">
        <f t="shared" si="1"/>
        <v>0</v>
      </c>
      <c r="V33" s="93">
        <f t="shared" si="2"/>
        <v>0</v>
      </c>
      <c r="W33" s="74">
        <f t="shared" si="16"/>
        <v>0</v>
      </c>
      <c r="X33" s="93">
        <f t="shared" si="17"/>
        <v>0</v>
      </c>
      <c r="Y33" s="56">
        <f>[1]Madison!$G33</f>
        <v>0</v>
      </c>
      <c r="Z33" s="93">
        <f t="shared" si="18"/>
        <v>0</v>
      </c>
      <c r="AA33" s="56"/>
      <c r="AB33" s="56">
        <f t="shared" si="19"/>
        <v>0</v>
      </c>
      <c r="AC33" s="93">
        <f t="shared" si="20"/>
        <v>0</v>
      </c>
      <c r="AD33" s="97">
        <f t="shared" si="3"/>
        <v>0</v>
      </c>
      <c r="AE33" s="75">
        <f>'Source Data'!N33</f>
        <v>3412</v>
      </c>
      <c r="AF33" s="90">
        <f t="shared" si="4"/>
        <v>0</v>
      </c>
      <c r="AG33" s="271"/>
      <c r="AH33" s="75">
        <f t="shared" si="21"/>
        <v>0</v>
      </c>
      <c r="AI33" s="271"/>
      <c r="AJ33" s="77">
        <f t="shared" si="5"/>
        <v>0</v>
      </c>
      <c r="AK33" s="76">
        <f t="shared" si="6"/>
        <v>0</v>
      </c>
      <c r="AL33" s="90">
        <f t="shared" si="22"/>
        <v>0</v>
      </c>
      <c r="AM33" s="79">
        <f t="shared" si="23"/>
        <v>0</v>
      </c>
      <c r="AN33" s="90">
        <f t="shared" si="24"/>
        <v>0</v>
      </c>
      <c r="AO33" s="77">
        <f>[1]Madison!$M33</f>
        <v>0</v>
      </c>
      <c r="AP33" s="90">
        <f t="shared" si="25"/>
        <v>0</v>
      </c>
      <c r="AQ33" s="77"/>
      <c r="AR33" s="77">
        <f t="shared" si="26"/>
        <v>0</v>
      </c>
      <c r="AS33" s="90">
        <f t="shared" si="27"/>
        <v>0</v>
      </c>
      <c r="AT33" s="78">
        <f t="shared" si="7"/>
        <v>0</v>
      </c>
      <c r="AU33" s="87">
        <f t="shared" si="8"/>
        <v>0</v>
      </c>
      <c r="AV33" s="116"/>
      <c r="AW33" s="74"/>
      <c r="AX33" s="74">
        <f t="shared" si="9"/>
        <v>0</v>
      </c>
      <c r="AY33" s="74">
        <f t="shared" si="10"/>
        <v>0</v>
      </c>
    </row>
    <row r="34" spans="1:51" ht="16.149999999999999" customHeight="1" x14ac:dyDescent="0.2">
      <c r="A34" s="54">
        <v>28</v>
      </c>
      <c r="B34" s="55" t="s">
        <v>33</v>
      </c>
      <c r="C34" s="271">
        <f>'8_2.1.18 SIS'!H34</f>
        <v>0</v>
      </c>
      <c r="D34" s="56">
        <f>'Source Data'!H34</f>
        <v>3407.9343597999155</v>
      </c>
      <c r="E34" s="74">
        <f t="shared" si="11"/>
        <v>0</v>
      </c>
      <c r="F34" s="290"/>
      <c r="G34" s="56">
        <f>'Source Data'!I34</f>
        <v>466.65190378503735</v>
      </c>
      <c r="H34" s="74">
        <f t="shared" si="12"/>
        <v>0</v>
      </c>
      <c r="I34" s="290"/>
      <c r="J34" s="56">
        <f>'Source Data'!J34</f>
        <v>127.26870103228291</v>
      </c>
      <c r="K34" s="74">
        <f t="shared" si="13"/>
        <v>0</v>
      </c>
      <c r="L34" s="290"/>
      <c r="M34" s="56">
        <f>'Source Data'!K34</f>
        <v>3181.7175258070724</v>
      </c>
      <c r="N34" s="74">
        <f t="shared" si="14"/>
        <v>0</v>
      </c>
      <c r="O34" s="290"/>
      <c r="P34" s="56">
        <f>'Source Data'!L34</f>
        <v>1272.6870103228293</v>
      </c>
      <c r="Q34" s="74">
        <f t="shared" si="15"/>
        <v>0</v>
      </c>
      <c r="R34" s="93">
        <v>0</v>
      </c>
      <c r="S34" s="56"/>
      <c r="T34" s="56"/>
      <c r="U34" s="57">
        <f t="shared" si="1"/>
        <v>0</v>
      </c>
      <c r="V34" s="93">
        <f t="shared" si="2"/>
        <v>0</v>
      </c>
      <c r="W34" s="74">
        <f t="shared" si="16"/>
        <v>0</v>
      </c>
      <c r="X34" s="93">
        <f t="shared" si="17"/>
        <v>0</v>
      </c>
      <c r="Y34" s="56">
        <f>[1]Madison!$G34</f>
        <v>0</v>
      </c>
      <c r="Z34" s="93">
        <f t="shared" si="18"/>
        <v>0</v>
      </c>
      <c r="AA34" s="56"/>
      <c r="AB34" s="56">
        <f t="shared" si="19"/>
        <v>0</v>
      </c>
      <c r="AC34" s="93">
        <f t="shared" si="20"/>
        <v>0</v>
      </c>
      <c r="AD34" s="97">
        <f t="shared" si="3"/>
        <v>0</v>
      </c>
      <c r="AE34" s="75">
        <f>'Source Data'!N34</f>
        <v>5598</v>
      </c>
      <c r="AF34" s="90">
        <f t="shared" si="4"/>
        <v>0</v>
      </c>
      <c r="AG34" s="271"/>
      <c r="AH34" s="75">
        <f t="shared" si="21"/>
        <v>0</v>
      </c>
      <c r="AI34" s="271"/>
      <c r="AJ34" s="77">
        <f t="shared" si="5"/>
        <v>0</v>
      </c>
      <c r="AK34" s="76">
        <f t="shared" si="6"/>
        <v>0</v>
      </c>
      <c r="AL34" s="90">
        <f t="shared" si="22"/>
        <v>0</v>
      </c>
      <c r="AM34" s="79">
        <f t="shared" si="23"/>
        <v>0</v>
      </c>
      <c r="AN34" s="90">
        <f t="shared" si="24"/>
        <v>0</v>
      </c>
      <c r="AO34" s="77">
        <f>[1]Madison!$M34</f>
        <v>0</v>
      </c>
      <c r="AP34" s="90">
        <f t="shared" si="25"/>
        <v>0</v>
      </c>
      <c r="AQ34" s="77"/>
      <c r="AR34" s="77">
        <f t="shared" si="26"/>
        <v>0</v>
      </c>
      <c r="AS34" s="90">
        <f t="shared" si="27"/>
        <v>0</v>
      </c>
      <c r="AT34" s="78">
        <f t="shared" si="7"/>
        <v>0</v>
      </c>
      <c r="AU34" s="87">
        <f t="shared" si="8"/>
        <v>0</v>
      </c>
      <c r="AV34" s="116"/>
      <c r="AW34" s="74"/>
      <c r="AX34" s="74">
        <f t="shared" si="9"/>
        <v>0</v>
      </c>
      <c r="AY34" s="74">
        <f t="shared" si="10"/>
        <v>0</v>
      </c>
    </row>
    <row r="35" spans="1:51" ht="16.149999999999999" customHeight="1" x14ac:dyDescent="0.2">
      <c r="A35" s="54">
        <v>29</v>
      </c>
      <c r="B35" s="55" t="s">
        <v>34</v>
      </c>
      <c r="C35" s="271">
        <f>'8_2.1.18 SIS'!H35</f>
        <v>0</v>
      </c>
      <c r="D35" s="56">
        <f>'Source Data'!H35</f>
        <v>4119.4752527522951</v>
      </c>
      <c r="E35" s="74">
        <f t="shared" si="11"/>
        <v>0</v>
      </c>
      <c r="F35" s="290"/>
      <c r="G35" s="56">
        <f>'Source Data'!I35</f>
        <v>554.9726016103474</v>
      </c>
      <c r="H35" s="74">
        <f t="shared" si="12"/>
        <v>0</v>
      </c>
      <c r="I35" s="290"/>
      <c r="J35" s="56">
        <f>'Source Data'!J35</f>
        <v>151.35616407554929</v>
      </c>
      <c r="K35" s="74">
        <f t="shared" si="13"/>
        <v>0</v>
      </c>
      <c r="L35" s="290"/>
      <c r="M35" s="56">
        <f>'Source Data'!K35</f>
        <v>3783.9041018887328</v>
      </c>
      <c r="N35" s="74">
        <f t="shared" si="14"/>
        <v>0</v>
      </c>
      <c r="O35" s="290"/>
      <c r="P35" s="56">
        <f>'Source Data'!L35</f>
        <v>1513.5616407554928</v>
      </c>
      <c r="Q35" s="74">
        <f t="shared" si="15"/>
        <v>0</v>
      </c>
      <c r="R35" s="93">
        <v>0</v>
      </c>
      <c r="S35" s="56"/>
      <c r="T35" s="56"/>
      <c r="U35" s="57">
        <f t="shared" si="1"/>
        <v>0</v>
      </c>
      <c r="V35" s="93">
        <f t="shared" si="2"/>
        <v>0</v>
      </c>
      <c r="W35" s="74">
        <f t="shared" si="16"/>
        <v>0</v>
      </c>
      <c r="X35" s="93">
        <f t="shared" si="17"/>
        <v>0</v>
      </c>
      <c r="Y35" s="56">
        <f>[1]Madison!$G35</f>
        <v>0</v>
      </c>
      <c r="Z35" s="93">
        <f t="shared" si="18"/>
        <v>0</v>
      </c>
      <c r="AA35" s="56"/>
      <c r="AB35" s="56">
        <f t="shared" si="19"/>
        <v>0</v>
      </c>
      <c r="AC35" s="93">
        <f t="shared" si="20"/>
        <v>0</v>
      </c>
      <c r="AD35" s="97">
        <f t="shared" si="3"/>
        <v>0</v>
      </c>
      <c r="AE35" s="75">
        <f>'Source Data'!N35</f>
        <v>4860</v>
      </c>
      <c r="AF35" s="90">
        <f t="shared" si="4"/>
        <v>0</v>
      </c>
      <c r="AG35" s="271"/>
      <c r="AH35" s="75">
        <f t="shared" si="21"/>
        <v>0</v>
      </c>
      <c r="AI35" s="271"/>
      <c r="AJ35" s="77">
        <f t="shared" si="5"/>
        <v>0</v>
      </c>
      <c r="AK35" s="76">
        <f t="shared" si="6"/>
        <v>0</v>
      </c>
      <c r="AL35" s="90">
        <f t="shared" si="22"/>
        <v>0</v>
      </c>
      <c r="AM35" s="79">
        <f t="shared" si="23"/>
        <v>0</v>
      </c>
      <c r="AN35" s="90">
        <f t="shared" si="24"/>
        <v>0</v>
      </c>
      <c r="AO35" s="77">
        <f>[1]Madison!$M35</f>
        <v>0</v>
      </c>
      <c r="AP35" s="90">
        <f t="shared" si="25"/>
        <v>0</v>
      </c>
      <c r="AQ35" s="77"/>
      <c r="AR35" s="77">
        <f t="shared" si="26"/>
        <v>0</v>
      </c>
      <c r="AS35" s="90">
        <f t="shared" si="27"/>
        <v>0</v>
      </c>
      <c r="AT35" s="78">
        <f t="shared" si="7"/>
        <v>0</v>
      </c>
      <c r="AU35" s="87">
        <f t="shared" si="8"/>
        <v>0</v>
      </c>
      <c r="AV35" s="116"/>
      <c r="AW35" s="74"/>
      <c r="AX35" s="74">
        <f t="shared" si="9"/>
        <v>0</v>
      </c>
      <c r="AY35" s="74">
        <f t="shared" si="10"/>
        <v>0</v>
      </c>
    </row>
    <row r="36" spans="1:51" ht="16.149999999999999" customHeight="1" x14ac:dyDescent="0.2">
      <c r="A36" s="49">
        <v>30</v>
      </c>
      <c r="B36" s="50" t="s">
        <v>35</v>
      </c>
      <c r="C36" s="272">
        <f>'8_2.1.18 SIS'!H36</f>
        <v>0</v>
      </c>
      <c r="D36" s="51">
        <f>'Source Data'!H36</f>
        <v>5413.9637107951485</v>
      </c>
      <c r="E36" s="80">
        <f t="shared" si="11"/>
        <v>0</v>
      </c>
      <c r="F36" s="291"/>
      <c r="G36" s="51">
        <f>'Source Data'!I36</f>
        <v>702.2116679130869</v>
      </c>
      <c r="H36" s="80">
        <f t="shared" si="12"/>
        <v>0</v>
      </c>
      <c r="I36" s="291"/>
      <c r="J36" s="51">
        <f>'Source Data'!J36</f>
        <v>191.51227306720551</v>
      </c>
      <c r="K36" s="80">
        <f t="shared" si="13"/>
        <v>0</v>
      </c>
      <c r="L36" s="291"/>
      <c r="M36" s="51">
        <f>'Source Data'!K36</f>
        <v>4787.8068266801383</v>
      </c>
      <c r="N36" s="80">
        <f t="shared" si="14"/>
        <v>0</v>
      </c>
      <c r="O36" s="291"/>
      <c r="P36" s="51">
        <f>'Source Data'!L36</f>
        <v>1915.1227306720555</v>
      </c>
      <c r="Q36" s="80">
        <f t="shared" si="15"/>
        <v>0</v>
      </c>
      <c r="R36" s="94">
        <v>0</v>
      </c>
      <c r="S36" s="51"/>
      <c r="T36" s="51"/>
      <c r="U36" s="52">
        <f t="shared" si="1"/>
        <v>0</v>
      </c>
      <c r="V36" s="94">
        <f t="shared" si="2"/>
        <v>0</v>
      </c>
      <c r="W36" s="80">
        <f t="shared" si="16"/>
        <v>0</v>
      </c>
      <c r="X36" s="94">
        <f t="shared" si="17"/>
        <v>0</v>
      </c>
      <c r="Y36" s="51">
        <f>[1]Madison!$G36</f>
        <v>0</v>
      </c>
      <c r="Z36" s="94">
        <f t="shared" si="18"/>
        <v>0</v>
      </c>
      <c r="AA36" s="53"/>
      <c r="AB36" s="51">
        <f t="shared" si="19"/>
        <v>0</v>
      </c>
      <c r="AC36" s="95">
        <f t="shared" si="20"/>
        <v>0</v>
      </c>
      <c r="AD36" s="95">
        <f t="shared" si="3"/>
        <v>0</v>
      </c>
      <c r="AE36" s="71">
        <f>'Source Data'!N36</f>
        <v>3884</v>
      </c>
      <c r="AF36" s="91">
        <f t="shared" si="4"/>
        <v>0</v>
      </c>
      <c r="AG36" s="272"/>
      <c r="AH36" s="71">
        <f t="shared" si="21"/>
        <v>0</v>
      </c>
      <c r="AI36" s="272"/>
      <c r="AJ36" s="72">
        <f t="shared" si="5"/>
        <v>0</v>
      </c>
      <c r="AK36" s="73">
        <f t="shared" si="6"/>
        <v>0</v>
      </c>
      <c r="AL36" s="91">
        <f t="shared" si="22"/>
        <v>0</v>
      </c>
      <c r="AM36" s="82">
        <f t="shared" si="23"/>
        <v>0</v>
      </c>
      <c r="AN36" s="91">
        <f t="shared" si="24"/>
        <v>0</v>
      </c>
      <c r="AO36" s="72">
        <f>[1]Madison!$M36</f>
        <v>0</v>
      </c>
      <c r="AP36" s="91">
        <f t="shared" si="25"/>
        <v>0</v>
      </c>
      <c r="AQ36" s="72"/>
      <c r="AR36" s="72">
        <f t="shared" si="26"/>
        <v>0</v>
      </c>
      <c r="AS36" s="91">
        <f t="shared" si="27"/>
        <v>0</v>
      </c>
      <c r="AT36" s="81">
        <f t="shared" si="7"/>
        <v>0</v>
      </c>
      <c r="AU36" s="88">
        <f t="shared" si="8"/>
        <v>0</v>
      </c>
      <c r="AV36" s="116"/>
      <c r="AW36" s="80"/>
      <c r="AX36" s="80">
        <f t="shared" si="9"/>
        <v>0</v>
      </c>
      <c r="AY36" s="80">
        <f t="shared" si="10"/>
        <v>0</v>
      </c>
    </row>
    <row r="37" spans="1:51" ht="16.149999999999999" customHeight="1" x14ac:dyDescent="0.2">
      <c r="A37" s="58">
        <v>31</v>
      </c>
      <c r="B37" s="59" t="s">
        <v>36</v>
      </c>
      <c r="C37" s="270">
        <f>'8_2.1.18 SIS'!H37</f>
        <v>0</v>
      </c>
      <c r="D37" s="60">
        <f>'Source Data'!H37</f>
        <v>3796.0097351340864</v>
      </c>
      <c r="E37" s="65">
        <f t="shared" si="11"/>
        <v>0</v>
      </c>
      <c r="F37" s="289"/>
      <c r="G37" s="60">
        <f>'Source Data'!I37</f>
        <v>524.75657375911442</v>
      </c>
      <c r="H37" s="65">
        <f t="shared" si="12"/>
        <v>0</v>
      </c>
      <c r="I37" s="289"/>
      <c r="J37" s="60">
        <f>'Source Data'!J37</f>
        <v>143.11542920703121</v>
      </c>
      <c r="K37" s="65">
        <f t="shared" si="13"/>
        <v>0</v>
      </c>
      <c r="L37" s="289"/>
      <c r="M37" s="60">
        <f>'Source Data'!K37</f>
        <v>3577.8857301757807</v>
      </c>
      <c r="N37" s="65">
        <f t="shared" si="14"/>
        <v>0</v>
      </c>
      <c r="O37" s="289"/>
      <c r="P37" s="60">
        <f>'Source Data'!L37</f>
        <v>1431.1542920703123</v>
      </c>
      <c r="Q37" s="65">
        <f t="shared" si="15"/>
        <v>0</v>
      </c>
      <c r="R37" s="92">
        <v>0</v>
      </c>
      <c r="S37" s="60"/>
      <c r="T37" s="60"/>
      <c r="U37" s="61">
        <f t="shared" si="1"/>
        <v>0</v>
      </c>
      <c r="V37" s="92">
        <f t="shared" si="2"/>
        <v>0</v>
      </c>
      <c r="W37" s="65">
        <f t="shared" si="16"/>
        <v>0</v>
      </c>
      <c r="X37" s="92">
        <f t="shared" si="17"/>
        <v>0</v>
      </c>
      <c r="Y37" s="60">
        <f>[1]Madison!$G37</f>
        <v>0</v>
      </c>
      <c r="Z37" s="92">
        <f t="shared" si="18"/>
        <v>0</v>
      </c>
      <c r="AA37" s="60"/>
      <c r="AB37" s="60">
        <f t="shared" si="19"/>
        <v>0</v>
      </c>
      <c r="AC37" s="92">
        <f t="shared" si="20"/>
        <v>0</v>
      </c>
      <c r="AD37" s="96">
        <f t="shared" si="3"/>
        <v>0</v>
      </c>
      <c r="AE37" s="66">
        <f>'Source Data'!N37</f>
        <v>5567</v>
      </c>
      <c r="AF37" s="89">
        <f t="shared" si="4"/>
        <v>0</v>
      </c>
      <c r="AG37" s="270"/>
      <c r="AH37" s="66">
        <f t="shared" si="21"/>
        <v>0</v>
      </c>
      <c r="AI37" s="270"/>
      <c r="AJ37" s="68">
        <f t="shared" si="5"/>
        <v>0</v>
      </c>
      <c r="AK37" s="67">
        <f t="shared" si="6"/>
        <v>0</v>
      </c>
      <c r="AL37" s="89">
        <f t="shared" si="22"/>
        <v>0</v>
      </c>
      <c r="AM37" s="70">
        <f t="shared" si="23"/>
        <v>0</v>
      </c>
      <c r="AN37" s="89">
        <f t="shared" si="24"/>
        <v>0</v>
      </c>
      <c r="AO37" s="68">
        <f>[1]Madison!$M37</f>
        <v>0</v>
      </c>
      <c r="AP37" s="89">
        <f t="shared" si="25"/>
        <v>0</v>
      </c>
      <c r="AQ37" s="68"/>
      <c r="AR37" s="68">
        <f t="shared" si="26"/>
        <v>0</v>
      </c>
      <c r="AS37" s="89">
        <f t="shared" si="27"/>
        <v>0</v>
      </c>
      <c r="AT37" s="69">
        <f t="shared" si="7"/>
        <v>0</v>
      </c>
      <c r="AU37" s="86">
        <f t="shared" si="8"/>
        <v>0</v>
      </c>
      <c r="AV37" s="116"/>
      <c r="AW37" s="65"/>
      <c r="AX37" s="65">
        <f t="shared" si="9"/>
        <v>0</v>
      </c>
      <c r="AY37" s="65">
        <f t="shared" si="10"/>
        <v>0</v>
      </c>
    </row>
    <row r="38" spans="1:51" ht="16.149999999999999" customHeight="1" x14ac:dyDescent="0.2">
      <c r="A38" s="54">
        <v>32</v>
      </c>
      <c r="B38" s="55" t="s">
        <v>37</v>
      </c>
      <c r="C38" s="271">
        <f>'8_2.1.18 SIS'!H38</f>
        <v>4</v>
      </c>
      <c r="D38" s="56">
        <f>'Source Data'!H38</f>
        <v>5211.085155744553</v>
      </c>
      <c r="E38" s="74">
        <f t="shared" si="11"/>
        <v>20844.340622978212</v>
      </c>
      <c r="F38" s="290"/>
      <c r="G38" s="56">
        <f>'Source Data'!I38</f>
        <v>712.66638210557119</v>
      </c>
      <c r="H38" s="74">
        <f t="shared" si="12"/>
        <v>0</v>
      </c>
      <c r="I38" s="290"/>
      <c r="J38" s="56">
        <f>'Source Data'!J38</f>
        <v>194.36355875606483</v>
      </c>
      <c r="K38" s="74">
        <f t="shared" si="13"/>
        <v>0</v>
      </c>
      <c r="L38" s="290"/>
      <c r="M38" s="56">
        <f>'Source Data'!K38</f>
        <v>4859.0889689016212</v>
      </c>
      <c r="N38" s="74">
        <f t="shared" si="14"/>
        <v>0</v>
      </c>
      <c r="O38" s="290"/>
      <c r="P38" s="56">
        <f>'Source Data'!L38</f>
        <v>1943.6355875606487</v>
      </c>
      <c r="Q38" s="74">
        <f t="shared" si="15"/>
        <v>0</v>
      </c>
      <c r="R38" s="93">
        <v>23144</v>
      </c>
      <c r="S38" s="56"/>
      <c r="T38" s="56"/>
      <c r="U38" s="57">
        <f t="shared" si="1"/>
        <v>0</v>
      </c>
      <c r="V38" s="93">
        <f t="shared" si="2"/>
        <v>23144</v>
      </c>
      <c r="W38" s="74">
        <f t="shared" si="16"/>
        <v>-58</v>
      </c>
      <c r="X38" s="93">
        <f t="shared" si="17"/>
        <v>23086</v>
      </c>
      <c r="Y38" s="56">
        <f>[1]Madison!$G38</f>
        <v>0</v>
      </c>
      <c r="Z38" s="93">
        <f t="shared" si="18"/>
        <v>23086</v>
      </c>
      <c r="AA38" s="56"/>
      <c r="AB38" s="56">
        <f t="shared" si="19"/>
        <v>23086</v>
      </c>
      <c r="AC38" s="93">
        <f t="shared" si="20"/>
        <v>1924</v>
      </c>
      <c r="AD38" s="97">
        <f t="shared" si="3"/>
        <v>23086</v>
      </c>
      <c r="AE38" s="75">
        <f>'Source Data'!N38</f>
        <v>2649</v>
      </c>
      <c r="AF38" s="90">
        <f t="shared" si="4"/>
        <v>10596</v>
      </c>
      <c r="AG38" s="271"/>
      <c r="AH38" s="75">
        <f t="shared" si="21"/>
        <v>0</v>
      </c>
      <c r="AI38" s="271"/>
      <c r="AJ38" s="77">
        <f t="shared" si="5"/>
        <v>0</v>
      </c>
      <c r="AK38" s="76">
        <f t="shared" si="6"/>
        <v>0</v>
      </c>
      <c r="AL38" s="90">
        <f t="shared" si="22"/>
        <v>10596</v>
      </c>
      <c r="AM38" s="79">
        <f t="shared" si="23"/>
        <v>-26</v>
      </c>
      <c r="AN38" s="90">
        <f t="shared" si="24"/>
        <v>10570</v>
      </c>
      <c r="AO38" s="77">
        <f>[1]Madison!$M38</f>
        <v>0</v>
      </c>
      <c r="AP38" s="90">
        <f t="shared" si="25"/>
        <v>10570</v>
      </c>
      <c r="AQ38" s="77"/>
      <c r="AR38" s="77">
        <f t="shared" si="26"/>
        <v>10570</v>
      </c>
      <c r="AS38" s="90">
        <f t="shared" si="27"/>
        <v>881</v>
      </c>
      <c r="AT38" s="78">
        <f t="shared" si="7"/>
        <v>33656</v>
      </c>
      <c r="AU38" s="87">
        <f t="shared" si="8"/>
        <v>2805</v>
      </c>
      <c r="AV38" s="116"/>
      <c r="AW38" s="74"/>
      <c r="AX38" s="74">
        <f t="shared" si="9"/>
        <v>26</v>
      </c>
      <c r="AY38" s="74">
        <f t="shared" si="10"/>
        <v>26</v>
      </c>
    </row>
    <row r="39" spans="1:51" ht="16.149999999999999" customHeight="1" x14ac:dyDescent="0.2">
      <c r="A39" s="54">
        <v>33</v>
      </c>
      <c r="B39" s="55" t="s">
        <v>38</v>
      </c>
      <c r="C39" s="271">
        <f>'8_2.1.18 SIS'!H39</f>
        <v>0</v>
      </c>
      <c r="D39" s="56">
        <f>'Source Data'!H39</f>
        <v>4700.4408318694122</v>
      </c>
      <c r="E39" s="74">
        <f t="shared" si="11"/>
        <v>0</v>
      </c>
      <c r="F39" s="290"/>
      <c r="G39" s="56">
        <f>'Source Data'!I39</f>
        <v>624.84576931264041</v>
      </c>
      <c r="H39" s="74">
        <f t="shared" si="12"/>
        <v>0</v>
      </c>
      <c r="I39" s="290"/>
      <c r="J39" s="56">
        <f>'Source Data'!J39</f>
        <v>170.41248253981104</v>
      </c>
      <c r="K39" s="74">
        <f t="shared" si="13"/>
        <v>0</v>
      </c>
      <c r="L39" s="290"/>
      <c r="M39" s="56">
        <f>'Source Data'!K39</f>
        <v>4260.3120634952766</v>
      </c>
      <c r="N39" s="74">
        <f t="shared" si="14"/>
        <v>0</v>
      </c>
      <c r="O39" s="290"/>
      <c r="P39" s="56">
        <f>'Source Data'!L39</f>
        <v>1704.1248253981105</v>
      </c>
      <c r="Q39" s="74">
        <f t="shared" si="15"/>
        <v>0</v>
      </c>
      <c r="R39" s="93">
        <v>0</v>
      </c>
      <c r="S39" s="56"/>
      <c r="T39" s="56"/>
      <c r="U39" s="57">
        <f t="shared" ref="U39:U70" si="28">S39+T39</f>
        <v>0</v>
      </c>
      <c r="V39" s="93">
        <f t="shared" ref="V39:V70" si="29">U39+R39</f>
        <v>0</v>
      </c>
      <c r="W39" s="74">
        <f t="shared" si="16"/>
        <v>0</v>
      </c>
      <c r="X39" s="93">
        <f t="shared" si="17"/>
        <v>0</v>
      </c>
      <c r="Y39" s="56">
        <f>[1]Madison!$G39</f>
        <v>0</v>
      </c>
      <c r="Z39" s="93">
        <f t="shared" si="18"/>
        <v>0</v>
      </c>
      <c r="AA39" s="56"/>
      <c r="AB39" s="56">
        <f t="shared" si="19"/>
        <v>0</v>
      </c>
      <c r="AC39" s="93">
        <f t="shared" si="20"/>
        <v>0</v>
      </c>
      <c r="AD39" s="97">
        <f t="shared" ref="AD39:AD75" si="30">Z39</f>
        <v>0</v>
      </c>
      <c r="AE39" s="75">
        <f>'Source Data'!N39</f>
        <v>3419</v>
      </c>
      <c r="AF39" s="90">
        <f t="shared" ref="AF39:AF70" si="31">C39*AE39</f>
        <v>0</v>
      </c>
      <c r="AG39" s="271"/>
      <c r="AH39" s="75">
        <f t="shared" si="21"/>
        <v>0</v>
      </c>
      <c r="AI39" s="271"/>
      <c r="AJ39" s="77">
        <f t="shared" ref="AJ39:AJ70" si="32">AE39*AI39*0.5</f>
        <v>0</v>
      </c>
      <c r="AK39" s="76">
        <f t="shared" ref="AK39:AK70" si="33">AH39+AJ39</f>
        <v>0</v>
      </c>
      <c r="AL39" s="90">
        <f t="shared" si="22"/>
        <v>0</v>
      </c>
      <c r="AM39" s="79">
        <f t="shared" si="23"/>
        <v>0</v>
      </c>
      <c r="AN39" s="90">
        <f t="shared" si="24"/>
        <v>0</v>
      </c>
      <c r="AO39" s="77">
        <f>[1]Madison!$M39</f>
        <v>0</v>
      </c>
      <c r="AP39" s="90">
        <f t="shared" si="25"/>
        <v>0</v>
      </c>
      <c r="AQ39" s="77"/>
      <c r="AR39" s="77">
        <f t="shared" si="26"/>
        <v>0</v>
      </c>
      <c r="AS39" s="90">
        <f t="shared" si="27"/>
        <v>0</v>
      </c>
      <c r="AT39" s="78">
        <f t="shared" ref="AT39:AT75" si="34">Z39+AP39</f>
        <v>0</v>
      </c>
      <c r="AU39" s="87">
        <f t="shared" ref="AU39:AU75" si="35">AC39+AS39</f>
        <v>0</v>
      </c>
      <c r="AV39" s="116"/>
      <c r="AW39" s="74"/>
      <c r="AX39" s="74">
        <f t="shared" ref="AX39:AX75" si="36">-AM39</f>
        <v>0</v>
      </c>
      <c r="AY39" s="74">
        <f t="shared" ref="AY39:AY70" si="37">AX39-AW39</f>
        <v>0</v>
      </c>
    </row>
    <row r="40" spans="1:51" ht="16.149999999999999" customHeight="1" x14ac:dyDescent="0.2">
      <c r="A40" s="54">
        <v>34</v>
      </c>
      <c r="B40" s="55" t="s">
        <v>39</v>
      </c>
      <c r="C40" s="271">
        <f>'8_2.1.18 SIS'!H40</f>
        <v>0</v>
      </c>
      <c r="D40" s="56">
        <f>'Source Data'!H40</f>
        <v>5203.4516530730671</v>
      </c>
      <c r="E40" s="74">
        <f t="shared" si="11"/>
        <v>0</v>
      </c>
      <c r="F40" s="290"/>
      <c r="G40" s="56">
        <f>'Source Data'!I40</f>
        <v>693.972191189574</v>
      </c>
      <c r="H40" s="74">
        <f t="shared" si="12"/>
        <v>0</v>
      </c>
      <c r="I40" s="290"/>
      <c r="J40" s="56">
        <f>'Source Data'!J40</f>
        <v>189.26514305170204</v>
      </c>
      <c r="K40" s="74">
        <f t="shared" si="13"/>
        <v>0</v>
      </c>
      <c r="L40" s="290"/>
      <c r="M40" s="56">
        <f>'Source Data'!K40</f>
        <v>4731.62857629255</v>
      </c>
      <c r="N40" s="74">
        <f t="shared" si="14"/>
        <v>0</v>
      </c>
      <c r="O40" s="290"/>
      <c r="P40" s="56">
        <f>'Source Data'!L40</f>
        <v>1892.6514305170203</v>
      </c>
      <c r="Q40" s="74">
        <f t="shared" si="15"/>
        <v>0</v>
      </c>
      <c r="R40" s="93">
        <v>0</v>
      </c>
      <c r="S40" s="56"/>
      <c r="T40" s="56"/>
      <c r="U40" s="57">
        <f t="shared" si="28"/>
        <v>0</v>
      </c>
      <c r="V40" s="93">
        <f t="shared" si="29"/>
        <v>0</v>
      </c>
      <c r="W40" s="74">
        <f t="shared" si="16"/>
        <v>0</v>
      </c>
      <c r="X40" s="93">
        <f t="shared" si="17"/>
        <v>0</v>
      </c>
      <c r="Y40" s="56">
        <f>[1]Madison!$G40</f>
        <v>0</v>
      </c>
      <c r="Z40" s="93">
        <f t="shared" si="18"/>
        <v>0</v>
      </c>
      <c r="AA40" s="56"/>
      <c r="AB40" s="56">
        <f t="shared" si="19"/>
        <v>0</v>
      </c>
      <c r="AC40" s="93">
        <f t="shared" si="20"/>
        <v>0</v>
      </c>
      <c r="AD40" s="97">
        <f t="shared" si="30"/>
        <v>0</v>
      </c>
      <c r="AE40" s="75">
        <f>'Source Data'!N40</f>
        <v>1894</v>
      </c>
      <c r="AF40" s="90">
        <f t="shared" si="31"/>
        <v>0</v>
      </c>
      <c r="AG40" s="271"/>
      <c r="AH40" s="75">
        <f t="shared" si="21"/>
        <v>0</v>
      </c>
      <c r="AI40" s="271"/>
      <c r="AJ40" s="77">
        <f t="shared" si="32"/>
        <v>0</v>
      </c>
      <c r="AK40" s="76">
        <f t="shared" si="33"/>
        <v>0</v>
      </c>
      <c r="AL40" s="90">
        <f t="shared" si="22"/>
        <v>0</v>
      </c>
      <c r="AM40" s="79">
        <f t="shared" si="23"/>
        <v>0</v>
      </c>
      <c r="AN40" s="90">
        <f t="shared" si="24"/>
        <v>0</v>
      </c>
      <c r="AO40" s="77">
        <f>[1]Madison!$M40</f>
        <v>0</v>
      </c>
      <c r="AP40" s="90">
        <f t="shared" si="25"/>
        <v>0</v>
      </c>
      <c r="AQ40" s="77"/>
      <c r="AR40" s="77">
        <f t="shared" si="26"/>
        <v>0</v>
      </c>
      <c r="AS40" s="90">
        <f t="shared" si="27"/>
        <v>0</v>
      </c>
      <c r="AT40" s="78">
        <f t="shared" si="34"/>
        <v>0</v>
      </c>
      <c r="AU40" s="87">
        <f t="shared" si="35"/>
        <v>0</v>
      </c>
      <c r="AV40" s="116"/>
      <c r="AW40" s="74"/>
      <c r="AX40" s="74">
        <f t="shared" si="36"/>
        <v>0</v>
      </c>
      <c r="AY40" s="74">
        <f t="shared" si="37"/>
        <v>0</v>
      </c>
    </row>
    <row r="41" spans="1:51" ht="16.149999999999999" customHeight="1" x14ac:dyDescent="0.2">
      <c r="A41" s="49">
        <v>35</v>
      </c>
      <c r="B41" s="50" t="s">
        <v>40</v>
      </c>
      <c r="C41" s="272">
        <f>'8_2.1.18 SIS'!H41</f>
        <v>0</v>
      </c>
      <c r="D41" s="51">
        <f>'Source Data'!H41</f>
        <v>4357.2318016845329</v>
      </c>
      <c r="E41" s="80">
        <f t="shared" si="11"/>
        <v>0</v>
      </c>
      <c r="F41" s="291"/>
      <c r="G41" s="51">
        <f>'Source Data'!I41</f>
        <v>608.37683053992896</v>
      </c>
      <c r="H41" s="80">
        <f t="shared" si="12"/>
        <v>0</v>
      </c>
      <c r="I41" s="291"/>
      <c r="J41" s="51">
        <f>'Source Data'!J41</f>
        <v>165.92095378361697</v>
      </c>
      <c r="K41" s="80">
        <f t="shared" si="13"/>
        <v>0</v>
      </c>
      <c r="L41" s="291"/>
      <c r="M41" s="51">
        <f>'Source Data'!K41</f>
        <v>4148.0238445904242</v>
      </c>
      <c r="N41" s="80">
        <f t="shared" si="14"/>
        <v>0</v>
      </c>
      <c r="O41" s="291"/>
      <c r="P41" s="51">
        <f>'Source Data'!L41</f>
        <v>1659.2095378361696</v>
      </c>
      <c r="Q41" s="80">
        <f t="shared" si="15"/>
        <v>0</v>
      </c>
      <c r="R41" s="94">
        <v>0</v>
      </c>
      <c r="S41" s="51"/>
      <c r="T41" s="51"/>
      <c r="U41" s="52">
        <f t="shared" si="28"/>
        <v>0</v>
      </c>
      <c r="V41" s="94">
        <f t="shared" si="29"/>
        <v>0</v>
      </c>
      <c r="W41" s="80">
        <f t="shared" si="16"/>
        <v>0</v>
      </c>
      <c r="X41" s="94">
        <f t="shared" si="17"/>
        <v>0</v>
      </c>
      <c r="Y41" s="51">
        <f>[1]Madison!$G41</f>
        <v>0</v>
      </c>
      <c r="Z41" s="94">
        <f t="shared" si="18"/>
        <v>0</v>
      </c>
      <c r="AA41" s="53"/>
      <c r="AB41" s="51">
        <f t="shared" si="19"/>
        <v>0</v>
      </c>
      <c r="AC41" s="95">
        <f t="shared" si="20"/>
        <v>0</v>
      </c>
      <c r="AD41" s="95">
        <f t="shared" si="30"/>
        <v>0</v>
      </c>
      <c r="AE41" s="71">
        <f>'Source Data'!N41</f>
        <v>3679</v>
      </c>
      <c r="AF41" s="91">
        <f t="shared" si="31"/>
        <v>0</v>
      </c>
      <c r="AG41" s="272"/>
      <c r="AH41" s="71">
        <f t="shared" si="21"/>
        <v>0</v>
      </c>
      <c r="AI41" s="272"/>
      <c r="AJ41" s="72">
        <f t="shared" si="32"/>
        <v>0</v>
      </c>
      <c r="AK41" s="73">
        <f t="shared" si="33"/>
        <v>0</v>
      </c>
      <c r="AL41" s="91">
        <f t="shared" si="22"/>
        <v>0</v>
      </c>
      <c r="AM41" s="82">
        <f t="shared" si="23"/>
        <v>0</v>
      </c>
      <c r="AN41" s="91">
        <f t="shared" si="24"/>
        <v>0</v>
      </c>
      <c r="AO41" s="72">
        <f>[1]Madison!$M41</f>
        <v>0</v>
      </c>
      <c r="AP41" s="91">
        <f t="shared" si="25"/>
        <v>0</v>
      </c>
      <c r="AQ41" s="72"/>
      <c r="AR41" s="72">
        <f t="shared" si="26"/>
        <v>0</v>
      </c>
      <c r="AS41" s="91">
        <f t="shared" si="27"/>
        <v>0</v>
      </c>
      <c r="AT41" s="81">
        <f t="shared" si="34"/>
        <v>0</v>
      </c>
      <c r="AU41" s="88">
        <f t="shared" si="35"/>
        <v>0</v>
      </c>
      <c r="AV41" s="116"/>
      <c r="AW41" s="80"/>
      <c r="AX41" s="80">
        <f t="shared" si="36"/>
        <v>0</v>
      </c>
      <c r="AY41" s="80">
        <f t="shared" si="37"/>
        <v>0</v>
      </c>
    </row>
    <row r="42" spans="1:51" ht="16.149999999999999" customHeight="1" x14ac:dyDescent="0.2">
      <c r="A42" s="58">
        <v>36</v>
      </c>
      <c r="B42" s="59" t="s">
        <v>41</v>
      </c>
      <c r="C42" s="270">
        <f>'8_2.1.18 SIS'!H42</f>
        <v>0</v>
      </c>
      <c r="D42" s="60">
        <f>'Source Data'!H42</f>
        <v>3397.1647109485266</v>
      </c>
      <c r="E42" s="65">
        <f t="shared" si="11"/>
        <v>0</v>
      </c>
      <c r="F42" s="289"/>
      <c r="G42" s="60">
        <f>'Source Data'!I42</f>
        <v>463.14668164219148</v>
      </c>
      <c r="H42" s="65">
        <f t="shared" si="12"/>
        <v>0</v>
      </c>
      <c r="I42" s="289"/>
      <c r="J42" s="60">
        <f>'Source Data'!J42</f>
        <v>126.31273135696131</v>
      </c>
      <c r="K42" s="65">
        <f t="shared" si="13"/>
        <v>0</v>
      </c>
      <c r="L42" s="289"/>
      <c r="M42" s="60">
        <f>'Source Data'!K42</f>
        <v>3157.818283924033</v>
      </c>
      <c r="N42" s="65">
        <f t="shared" si="14"/>
        <v>0</v>
      </c>
      <c r="O42" s="289"/>
      <c r="P42" s="60">
        <f>'Source Data'!L42</f>
        <v>1263.1273135696131</v>
      </c>
      <c r="Q42" s="65">
        <f t="shared" si="15"/>
        <v>0</v>
      </c>
      <c r="R42" s="92">
        <v>0</v>
      </c>
      <c r="S42" s="60"/>
      <c r="T42" s="60"/>
      <c r="U42" s="61">
        <f t="shared" si="28"/>
        <v>0</v>
      </c>
      <c r="V42" s="92">
        <f t="shared" si="29"/>
        <v>0</v>
      </c>
      <c r="W42" s="65">
        <f t="shared" si="16"/>
        <v>0</v>
      </c>
      <c r="X42" s="92">
        <f t="shared" si="17"/>
        <v>0</v>
      </c>
      <c r="Y42" s="60">
        <f>[1]Madison!$G42</f>
        <v>0</v>
      </c>
      <c r="Z42" s="92">
        <f t="shared" si="18"/>
        <v>0</v>
      </c>
      <c r="AA42" s="60"/>
      <c r="AB42" s="60">
        <f t="shared" si="19"/>
        <v>0</v>
      </c>
      <c r="AC42" s="92">
        <f t="shared" si="20"/>
        <v>0</v>
      </c>
      <c r="AD42" s="96">
        <f t="shared" si="30"/>
        <v>0</v>
      </c>
      <c r="AE42" s="66">
        <f>'Source Data'!N42</f>
        <v>6275</v>
      </c>
      <c r="AF42" s="89">
        <f t="shared" si="31"/>
        <v>0</v>
      </c>
      <c r="AG42" s="270"/>
      <c r="AH42" s="66">
        <f t="shared" si="21"/>
        <v>0</v>
      </c>
      <c r="AI42" s="270"/>
      <c r="AJ42" s="68">
        <f t="shared" si="32"/>
        <v>0</v>
      </c>
      <c r="AK42" s="67">
        <f t="shared" si="33"/>
        <v>0</v>
      </c>
      <c r="AL42" s="89">
        <f t="shared" si="22"/>
        <v>0</v>
      </c>
      <c r="AM42" s="70">
        <f t="shared" si="23"/>
        <v>0</v>
      </c>
      <c r="AN42" s="89">
        <f t="shared" si="24"/>
        <v>0</v>
      </c>
      <c r="AO42" s="68">
        <f>[1]Madison!$M42</f>
        <v>0</v>
      </c>
      <c r="AP42" s="89">
        <f t="shared" si="25"/>
        <v>0</v>
      </c>
      <c r="AQ42" s="68"/>
      <c r="AR42" s="68">
        <f t="shared" si="26"/>
        <v>0</v>
      </c>
      <c r="AS42" s="89">
        <f t="shared" si="27"/>
        <v>0</v>
      </c>
      <c r="AT42" s="69">
        <f t="shared" si="34"/>
        <v>0</v>
      </c>
      <c r="AU42" s="86">
        <f t="shared" si="35"/>
        <v>0</v>
      </c>
      <c r="AV42" s="116"/>
      <c r="AW42" s="65"/>
      <c r="AX42" s="65">
        <f t="shared" si="36"/>
        <v>0</v>
      </c>
      <c r="AY42" s="65">
        <f t="shared" si="37"/>
        <v>0</v>
      </c>
    </row>
    <row r="43" spans="1:51" ht="16.149999999999999" customHeight="1" x14ac:dyDescent="0.2">
      <c r="A43" s="54">
        <v>37</v>
      </c>
      <c r="B43" s="55" t="s">
        <v>42</v>
      </c>
      <c r="C43" s="271">
        <f>'8_2.1.18 SIS'!H43</f>
        <v>0</v>
      </c>
      <c r="D43" s="56">
        <f>'Source Data'!H43</f>
        <v>5115.2412376905504</v>
      </c>
      <c r="E43" s="74">
        <f t="shared" si="11"/>
        <v>0</v>
      </c>
      <c r="F43" s="290"/>
      <c r="G43" s="56">
        <f>'Source Data'!I43</f>
        <v>683.69591860374021</v>
      </c>
      <c r="H43" s="74">
        <f t="shared" si="12"/>
        <v>0</v>
      </c>
      <c r="I43" s="290"/>
      <c r="J43" s="56">
        <f>'Source Data'!J43</f>
        <v>186.46252325556549</v>
      </c>
      <c r="K43" s="74">
        <f t="shared" si="13"/>
        <v>0</v>
      </c>
      <c r="L43" s="290"/>
      <c r="M43" s="56">
        <f>'Source Data'!K43</f>
        <v>4661.5630813891366</v>
      </c>
      <c r="N43" s="74">
        <f t="shared" si="14"/>
        <v>0</v>
      </c>
      <c r="O43" s="290"/>
      <c r="P43" s="56">
        <f>'Source Data'!L43</f>
        <v>1864.6252325556547</v>
      </c>
      <c r="Q43" s="74">
        <f t="shared" si="15"/>
        <v>0</v>
      </c>
      <c r="R43" s="93">
        <v>0</v>
      </c>
      <c r="S43" s="56"/>
      <c r="T43" s="56"/>
      <c r="U43" s="57">
        <f t="shared" si="28"/>
        <v>0</v>
      </c>
      <c r="V43" s="93">
        <f t="shared" si="29"/>
        <v>0</v>
      </c>
      <c r="W43" s="74">
        <f t="shared" si="16"/>
        <v>0</v>
      </c>
      <c r="X43" s="93">
        <f t="shared" si="17"/>
        <v>0</v>
      </c>
      <c r="Y43" s="56">
        <f>[1]Madison!$G43</f>
        <v>0</v>
      </c>
      <c r="Z43" s="93">
        <f t="shared" si="18"/>
        <v>0</v>
      </c>
      <c r="AA43" s="56"/>
      <c r="AB43" s="56">
        <f t="shared" si="19"/>
        <v>0</v>
      </c>
      <c r="AC43" s="93">
        <f t="shared" si="20"/>
        <v>0</v>
      </c>
      <c r="AD43" s="97">
        <f t="shared" si="30"/>
        <v>0</v>
      </c>
      <c r="AE43" s="75">
        <f>'Source Data'!N43</f>
        <v>3876</v>
      </c>
      <c r="AF43" s="90">
        <f t="shared" si="31"/>
        <v>0</v>
      </c>
      <c r="AG43" s="271"/>
      <c r="AH43" s="75">
        <f t="shared" si="21"/>
        <v>0</v>
      </c>
      <c r="AI43" s="271"/>
      <c r="AJ43" s="77">
        <f t="shared" si="32"/>
        <v>0</v>
      </c>
      <c r="AK43" s="76">
        <f t="shared" si="33"/>
        <v>0</v>
      </c>
      <c r="AL43" s="90">
        <f t="shared" si="22"/>
        <v>0</v>
      </c>
      <c r="AM43" s="79">
        <f t="shared" si="23"/>
        <v>0</v>
      </c>
      <c r="AN43" s="90">
        <f t="shared" si="24"/>
        <v>0</v>
      </c>
      <c r="AO43" s="77">
        <f>[1]Madison!$M43</f>
        <v>0</v>
      </c>
      <c r="AP43" s="90">
        <f t="shared" si="25"/>
        <v>0</v>
      </c>
      <c r="AQ43" s="77"/>
      <c r="AR43" s="77">
        <f t="shared" si="26"/>
        <v>0</v>
      </c>
      <c r="AS43" s="90">
        <f t="shared" si="27"/>
        <v>0</v>
      </c>
      <c r="AT43" s="78">
        <f t="shared" si="34"/>
        <v>0</v>
      </c>
      <c r="AU43" s="87">
        <f t="shared" si="35"/>
        <v>0</v>
      </c>
      <c r="AV43" s="116"/>
      <c r="AW43" s="74"/>
      <c r="AX43" s="74">
        <f t="shared" si="36"/>
        <v>0</v>
      </c>
      <c r="AY43" s="74">
        <f t="shared" si="37"/>
        <v>0</v>
      </c>
    </row>
    <row r="44" spans="1:51" ht="16.149999999999999" customHeight="1" x14ac:dyDescent="0.2">
      <c r="A44" s="54">
        <v>38</v>
      </c>
      <c r="B44" s="55" t="s">
        <v>43</v>
      </c>
      <c r="C44" s="271">
        <f>'8_2.1.18 SIS'!H44</f>
        <v>0</v>
      </c>
      <c r="D44" s="56">
        <f>'Source Data'!H44</f>
        <v>2242.6574879084728</v>
      </c>
      <c r="E44" s="74">
        <f t="shared" si="11"/>
        <v>0</v>
      </c>
      <c r="F44" s="290"/>
      <c r="G44" s="56">
        <f>'Source Data'!I44</f>
        <v>217.85498253596765</v>
      </c>
      <c r="H44" s="74">
        <f t="shared" si="12"/>
        <v>0</v>
      </c>
      <c r="I44" s="290"/>
      <c r="J44" s="56">
        <f>'Source Data'!J44</f>
        <v>59.414995237082067</v>
      </c>
      <c r="K44" s="74">
        <f t="shared" si="13"/>
        <v>0</v>
      </c>
      <c r="L44" s="290"/>
      <c r="M44" s="56">
        <f>'Source Data'!K44</f>
        <v>1485.3748809270521</v>
      </c>
      <c r="N44" s="74">
        <f t="shared" si="14"/>
        <v>0</v>
      </c>
      <c r="O44" s="290"/>
      <c r="P44" s="56">
        <f>'Source Data'!L44</f>
        <v>594.14995237082076</v>
      </c>
      <c r="Q44" s="74">
        <f t="shared" si="15"/>
        <v>0</v>
      </c>
      <c r="R44" s="93">
        <v>0</v>
      </c>
      <c r="S44" s="56"/>
      <c r="T44" s="56"/>
      <c r="U44" s="57">
        <f t="shared" si="28"/>
        <v>0</v>
      </c>
      <c r="V44" s="93">
        <f t="shared" si="29"/>
        <v>0</v>
      </c>
      <c r="W44" s="74">
        <f t="shared" si="16"/>
        <v>0</v>
      </c>
      <c r="X44" s="93">
        <f t="shared" si="17"/>
        <v>0</v>
      </c>
      <c r="Y44" s="56">
        <f>[1]Madison!$G44</f>
        <v>0</v>
      </c>
      <c r="Z44" s="93">
        <f t="shared" si="18"/>
        <v>0</v>
      </c>
      <c r="AA44" s="56"/>
      <c r="AB44" s="56">
        <f t="shared" si="19"/>
        <v>0</v>
      </c>
      <c r="AC44" s="93">
        <f t="shared" si="20"/>
        <v>0</v>
      </c>
      <c r="AD44" s="97">
        <f t="shared" si="30"/>
        <v>0</v>
      </c>
      <c r="AE44" s="75">
        <f>'Source Data'!N44</f>
        <v>11268</v>
      </c>
      <c r="AF44" s="90">
        <f t="shared" si="31"/>
        <v>0</v>
      </c>
      <c r="AG44" s="271"/>
      <c r="AH44" s="75">
        <f t="shared" si="21"/>
        <v>0</v>
      </c>
      <c r="AI44" s="271"/>
      <c r="AJ44" s="77">
        <f t="shared" si="32"/>
        <v>0</v>
      </c>
      <c r="AK44" s="76">
        <f t="shared" si="33"/>
        <v>0</v>
      </c>
      <c r="AL44" s="90">
        <f t="shared" si="22"/>
        <v>0</v>
      </c>
      <c r="AM44" s="79">
        <f t="shared" si="23"/>
        <v>0</v>
      </c>
      <c r="AN44" s="90">
        <f t="shared" si="24"/>
        <v>0</v>
      </c>
      <c r="AO44" s="77">
        <f>[1]Madison!$M44</f>
        <v>0</v>
      </c>
      <c r="AP44" s="90">
        <f t="shared" si="25"/>
        <v>0</v>
      </c>
      <c r="AQ44" s="77"/>
      <c r="AR44" s="77">
        <f t="shared" si="26"/>
        <v>0</v>
      </c>
      <c r="AS44" s="90">
        <f t="shared" si="27"/>
        <v>0</v>
      </c>
      <c r="AT44" s="78">
        <f t="shared" si="34"/>
        <v>0</v>
      </c>
      <c r="AU44" s="87">
        <f t="shared" si="35"/>
        <v>0</v>
      </c>
      <c r="AV44" s="116"/>
      <c r="AW44" s="74"/>
      <c r="AX44" s="74">
        <f t="shared" si="36"/>
        <v>0</v>
      </c>
      <c r="AY44" s="74">
        <f t="shared" si="37"/>
        <v>0</v>
      </c>
    </row>
    <row r="45" spans="1:51" ht="16.149999999999999" customHeight="1" x14ac:dyDescent="0.2">
      <c r="A45" s="54">
        <v>39</v>
      </c>
      <c r="B45" s="55" t="s">
        <v>44</v>
      </c>
      <c r="C45" s="271">
        <f>'8_2.1.18 SIS'!H45</f>
        <v>0</v>
      </c>
      <c r="D45" s="56">
        <f>'Source Data'!H45</f>
        <v>2703.2750635068246</v>
      </c>
      <c r="E45" s="74">
        <f t="shared" si="11"/>
        <v>0</v>
      </c>
      <c r="F45" s="290"/>
      <c r="G45" s="56">
        <f>'Source Data'!I45</f>
        <v>360.15144440628399</v>
      </c>
      <c r="H45" s="74">
        <f t="shared" si="12"/>
        <v>0</v>
      </c>
      <c r="I45" s="290"/>
      <c r="J45" s="56">
        <f>'Source Data'!J45</f>
        <v>98.223121201713838</v>
      </c>
      <c r="K45" s="74">
        <f t="shared" si="13"/>
        <v>0</v>
      </c>
      <c r="L45" s="290"/>
      <c r="M45" s="56">
        <f>'Source Data'!K45</f>
        <v>2455.578030042846</v>
      </c>
      <c r="N45" s="74">
        <f t="shared" si="14"/>
        <v>0</v>
      </c>
      <c r="O45" s="290"/>
      <c r="P45" s="56">
        <f>'Source Data'!L45</f>
        <v>982.2312120171382</v>
      </c>
      <c r="Q45" s="74">
        <f t="shared" si="15"/>
        <v>0</v>
      </c>
      <c r="R45" s="93">
        <v>0</v>
      </c>
      <c r="S45" s="56"/>
      <c r="T45" s="56"/>
      <c r="U45" s="57">
        <f t="shared" si="28"/>
        <v>0</v>
      </c>
      <c r="V45" s="93">
        <f t="shared" si="29"/>
        <v>0</v>
      </c>
      <c r="W45" s="74">
        <f t="shared" si="16"/>
        <v>0</v>
      </c>
      <c r="X45" s="93">
        <f t="shared" si="17"/>
        <v>0</v>
      </c>
      <c r="Y45" s="56">
        <f>[1]Madison!$G45</f>
        <v>0</v>
      </c>
      <c r="Z45" s="93">
        <f t="shared" si="18"/>
        <v>0</v>
      </c>
      <c r="AA45" s="56"/>
      <c r="AB45" s="56">
        <f t="shared" si="19"/>
        <v>0</v>
      </c>
      <c r="AC45" s="93">
        <f t="shared" si="20"/>
        <v>0</v>
      </c>
      <c r="AD45" s="97">
        <f t="shared" si="30"/>
        <v>0</v>
      </c>
      <c r="AE45" s="75">
        <f>'Source Data'!N45</f>
        <v>5158</v>
      </c>
      <c r="AF45" s="90">
        <f t="shared" si="31"/>
        <v>0</v>
      </c>
      <c r="AG45" s="271"/>
      <c r="AH45" s="75">
        <f t="shared" si="21"/>
        <v>0</v>
      </c>
      <c r="AI45" s="271"/>
      <c r="AJ45" s="77">
        <f t="shared" si="32"/>
        <v>0</v>
      </c>
      <c r="AK45" s="76">
        <f t="shared" si="33"/>
        <v>0</v>
      </c>
      <c r="AL45" s="90">
        <f t="shared" si="22"/>
        <v>0</v>
      </c>
      <c r="AM45" s="79">
        <f t="shared" si="23"/>
        <v>0</v>
      </c>
      <c r="AN45" s="90">
        <f t="shared" si="24"/>
        <v>0</v>
      </c>
      <c r="AO45" s="77">
        <f>[1]Madison!$M45</f>
        <v>0</v>
      </c>
      <c r="AP45" s="90">
        <f t="shared" si="25"/>
        <v>0</v>
      </c>
      <c r="AQ45" s="77"/>
      <c r="AR45" s="77">
        <f t="shared" si="26"/>
        <v>0</v>
      </c>
      <c r="AS45" s="90">
        <f t="shared" si="27"/>
        <v>0</v>
      </c>
      <c r="AT45" s="78">
        <f t="shared" si="34"/>
        <v>0</v>
      </c>
      <c r="AU45" s="87">
        <f t="shared" si="35"/>
        <v>0</v>
      </c>
      <c r="AV45" s="116"/>
      <c r="AW45" s="74"/>
      <c r="AX45" s="74">
        <f t="shared" si="36"/>
        <v>0</v>
      </c>
      <c r="AY45" s="74">
        <f t="shared" si="37"/>
        <v>0</v>
      </c>
    </row>
    <row r="46" spans="1:51" ht="16.149999999999999" customHeight="1" x14ac:dyDescent="0.2">
      <c r="A46" s="49">
        <v>40</v>
      </c>
      <c r="B46" s="50" t="s">
        <v>45</v>
      </c>
      <c r="C46" s="272">
        <f>'8_2.1.18 SIS'!H46</f>
        <v>0</v>
      </c>
      <c r="D46" s="51">
        <f>'Source Data'!H46</f>
        <v>4843.6552941270829</v>
      </c>
      <c r="E46" s="80">
        <f t="shared" si="11"/>
        <v>0</v>
      </c>
      <c r="F46" s="291"/>
      <c r="G46" s="51">
        <f>'Source Data'!I46</f>
        <v>644.48181238686641</v>
      </c>
      <c r="H46" s="80">
        <f t="shared" si="12"/>
        <v>0</v>
      </c>
      <c r="I46" s="291"/>
      <c r="J46" s="51">
        <f>'Source Data'!J46</f>
        <v>175.76776701459988</v>
      </c>
      <c r="K46" s="80">
        <f t="shared" si="13"/>
        <v>0</v>
      </c>
      <c r="L46" s="291"/>
      <c r="M46" s="51">
        <f>'Source Data'!K46</f>
        <v>4394.194175364998</v>
      </c>
      <c r="N46" s="80">
        <f t="shared" si="14"/>
        <v>0</v>
      </c>
      <c r="O46" s="291"/>
      <c r="P46" s="51">
        <f>'Source Data'!L46</f>
        <v>1757.6776701459989</v>
      </c>
      <c r="Q46" s="80">
        <f t="shared" si="15"/>
        <v>0</v>
      </c>
      <c r="R46" s="94">
        <v>0</v>
      </c>
      <c r="S46" s="51"/>
      <c r="T46" s="51"/>
      <c r="U46" s="52">
        <f t="shared" si="28"/>
        <v>0</v>
      </c>
      <c r="V46" s="94">
        <f t="shared" si="29"/>
        <v>0</v>
      </c>
      <c r="W46" s="80">
        <f t="shared" si="16"/>
        <v>0</v>
      </c>
      <c r="X46" s="94">
        <f t="shared" si="17"/>
        <v>0</v>
      </c>
      <c r="Y46" s="51">
        <f>[1]Madison!$G46</f>
        <v>0</v>
      </c>
      <c r="Z46" s="94">
        <f t="shared" si="18"/>
        <v>0</v>
      </c>
      <c r="AA46" s="53"/>
      <c r="AB46" s="51">
        <f t="shared" si="19"/>
        <v>0</v>
      </c>
      <c r="AC46" s="95">
        <f t="shared" si="20"/>
        <v>0</v>
      </c>
      <c r="AD46" s="95">
        <f t="shared" si="30"/>
        <v>0</v>
      </c>
      <c r="AE46" s="71">
        <f>'Source Data'!N46</f>
        <v>4005</v>
      </c>
      <c r="AF46" s="91">
        <f t="shared" si="31"/>
        <v>0</v>
      </c>
      <c r="AG46" s="272"/>
      <c r="AH46" s="71">
        <f t="shared" si="21"/>
        <v>0</v>
      </c>
      <c r="AI46" s="272"/>
      <c r="AJ46" s="72">
        <f t="shared" si="32"/>
        <v>0</v>
      </c>
      <c r="AK46" s="73">
        <f t="shared" si="33"/>
        <v>0</v>
      </c>
      <c r="AL46" s="91">
        <f t="shared" si="22"/>
        <v>0</v>
      </c>
      <c r="AM46" s="82">
        <f t="shared" si="23"/>
        <v>0</v>
      </c>
      <c r="AN46" s="91">
        <f t="shared" si="24"/>
        <v>0</v>
      </c>
      <c r="AO46" s="72">
        <f>[1]Madison!$M46</f>
        <v>0</v>
      </c>
      <c r="AP46" s="91">
        <f t="shared" si="25"/>
        <v>0</v>
      </c>
      <c r="AQ46" s="72"/>
      <c r="AR46" s="72">
        <f t="shared" si="26"/>
        <v>0</v>
      </c>
      <c r="AS46" s="91">
        <f t="shared" si="27"/>
        <v>0</v>
      </c>
      <c r="AT46" s="81">
        <f t="shared" si="34"/>
        <v>0</v>
      </c>
      <c r="AU46" s="88">
        <f t="shared" si="35"/>
        <v>0</v>
      </c>
      <c r="AV46" s="116"/>
      <c r="AW46" s="80"/>
      <c r="AX46" s="80">
        <f t="shared" si="36"/>
        <v>0</v>
      </c>
      <c r="AY46" s="80">
        <f t="shared" si="37"/>
        <v>0</v>
      </c>
    </row>
    <row r="47" spans="1:51" ht="16.149999999999999" customHeight="1" x14ac:dyDescent="0.2">
      <c r="A47" s="58">
        <v>41</v>
      </c>
      <c r="B47" s="59" t="s">
        <v>46</v>
      </c>
      <c r="C47" s="270">
        <f>'8_2.1.18 SIS'!H47</f>
        <v>0</v>
      </c>
      <c r="D47" s="60">
        <f>'Source Data'!H47</f>
        <v>2834.247173471952</v>
      </c>
      <c r="E47" s="65">
        <f t="shared" si="11"/>
        <v>0</v>
      </c>
      <c r="F47" s="289"/>
      <c r="G47" s="60">
        <f>'Source Data'!I47</f>
        <v>378.64303242739538</v>
      </c>
      <c r="H47" s="65">
        <f t="shared" si="12"/>
        <v>0</v>
      </c>
      <c r="I47" s="289"/>
      <c r="J47" s="60">
        <f>'Source Data'!J47</f>
        <v>103.26628157110781</v>
      </c>
      <c r="K47" s="65">
        <f t="shared" si="13"/>
        <v>0</v>
      </c>
      <c r="L47" s="289"/>
      <c r="M47" s="60">
        <f>'Source Data'!K47</f>
        <v>2581.6570392776953</v>
      </c>
      <c r="N47" s="65">
        <f t="shared" si="14"/>
        <v>0</v>
      </c>
      <c r="O47" s="289"/>
      <c r="P47" s="60">
        <f>'Source Data'!L47</f>
        <v>1032.6628157110781</v>
      </c>
      <c r="Q47" s="65">
        <f t="shared" si="15"/>
        <v>0</v>
      </c>
      <c r="R47" s="92">
        <v>0</v>
      </c>
      <c r="S47" s="60"/>
      <c r="T47" s="60"/>
      <c r="U47" s="61">
        <f t="shared" si="28"/>
        <v>0</v>
      </c>
      <c r="V47" s="92">
        <f t="shared" si="29"/>
        <v>0</v>
      </c>
      <c r="W47" s="65">
        <f t="shared" si="16"/>
        <v>0</v>
      </c>
      <c r="X47" s="92">
        <f t="shared" si="17"/>
        <v>0</v>
      </c>
      <c r="Y47" s="60">
        <f>[1]Madison!$G47</f>
        <v>0</v>
      </c>
      <c r="Z47" s="92">
        <f t="shared" si="18"/>
        <v>0</v>
      </c>
      <c r="AA47" s="60"/>
      <c r="AB47" s="60">
        <f t="shared" si="19"/>
        <v>0</v>
      </c>
      <c r="AC47" s="92">
        <f t="shared" si="20"/>
        <v>0</v>
      </c>
      <c r="AD47" s="96">
        <f t="shared" si="30"/>
        <v>0</v>
      </c>
      <c r="AE47" s="66">
        <f>'Source Data'!N47</f>
        <v>9547</v>
      </c>
      <c r="AF47" s="89">
        <f t="shared" si="31"/>
        <v>0</v>
      </c>
      <c r="AG47" s="270"/>
      <c r="AH47" s="66">
        <f t="shared" si="21"/>
        <v>0</v>
      </c>
      <c r="AI47" s="270"/>
      <c r="AJ47" s="68">
        <f t="shared" si="32"/>
        <v>0</v>
      </c>
      <c r="AK47" s="67">
        <f t="shared" si="33"/>
        <v>0</v>
      </c>
      <c r="AL47" s="89">
        <f t="shared" si="22"/>
        <v>0</v>
      </c>
      <c r="AM47" s="70">
        <f t="shared" si="23"/>
        <v>0</v>
      </c>
      <c r="AN47" s="89">
        <f t="shared" si="24"/>
        <v>0</v>
      </c>
      <c r="AO47" s="68">
        <f>[1]Madison!$M47</f>
        <v>0</v>
      </c>
      <c r="AP47" s="89">
        <f t="shared" si="25"/>
        <v>0</v>
      </c>
      <c r="AQ47" s="68"/>
      <c r="AR47" s="68">
        <f t="shared" si="26"/>
        <v>0</v>
      </c>
      <c r="AS47" s="89">
        <f t="shared" si="27"/>
        <v>0</v>
      </c>
      <c r="AT47" s="69">
        <f t="shared" si="34"/>
        <v>0</v>
      </c>
      <c r="AU47" s="86">
        <f t="shared" si="35"/>
        <v>0</v>
      </c>
      <c r="AV47" s="116"/>
      <c r="AW47" s="65"/>
      <c r="AX47" s="65">
        <f t="shared" si="36"/>
        <v>0</v>
      </c>
      <c r="AY47" s="65">
        <f t="shared" si="37"/>
        <v>0</v>
      </c>
    </row>
    <row r="48" spans="1:51" ht="16.149999999999999" customHeight="1" x14ac:dyDescent="0.2">
      <c r="A48" s="54">
        <v>42</v>
      </c>
      <c r="B48" s="55" t="s">
        <v>47</v>
      </c>
      <c r="C48" s="271">
        <f>'8_2.1.18 SIS'!H48</f>
        <v>0</v>
      </c>
      <c r="D48" s="56">
        <f>'Source Data'!H48</f>
        <v>4267.2926645330763</v>
      </c>
      <c r="E48" s="74">
        <f t="shared" si="11"/>
        <v>0</v>
      </c>
      <c r="F48" s="290"/>
      <c r="G48" s="56">
        <f>'Source Data'!I48</f>
        <v>585.87981046741402</v>
      </c>
      <c r="H48" s="74">
        <f t="shared" si="12"/>
        <v>0</v>
      </c>
      <c r="I48" s="290"/>
      <c r="J48" s="56">
        <f>'Source Data'!J48</f>
        <v>159.78540285474929</v>
      </c>
      <c r="K48" s="74">
        <f t="shared" si="13"/>
        <v>0</v>
      </c>
      <c r="L48" s="290"/>
      <c r="M48" s="56">
        <f>'Source Data'!K48</f>
        <v>3994.6350713687325</v>
      </c>
      <c r="N48" s="74">
        <f t="shared" si="14"/>
        <v>0</v>
      </c>
      <c r="O48" s="290"/>
      <c r="P48" s="56">
        <f>'Source Data'!L48</f>
        <v>1597.8540285474928</v>
      </c>
      <c r="Q48" s="74">
        <f t="shared" si="15"/>
        <v>0</v>
      </c>
      <c r="R48" s="93">
        <v>0</v>
      </c>
      <c r="S48" s="56"/>
      <c r="T48" s="56"/>
      <c r="U48" s="57">
        <f t="shared" si="28"/>
        <v>0</v>
      </c>
      <c r="V48" s="93">
        <f t="shared" si="29"/>
        <v>0</v>
      </c>
      <c r="W48" s="74">
        <f t="shared" si="16"/>
        <v>0</v>
      </c>
      <c r="X48" s="93">
        <f t="shared" si="17"/>
        <v>0</v>
      </c>
      <c r="Y48" s="56">
        <f>[1]Madison!$G48</f>
        <v>0</v>
      </c>
      <c r="Z48" s="93">
        <f t="shared" si="18"/>
        <v>0</v>
      </c>
      <c r="AA48" s="56"/>
      <c r="AB48" s="56">
        <f t="shared" si="19"/>
        <v>0</v>
      </c>
      <c r="AC48" s="93">
        <f t="shared" si="20"/>
        <v>0</v>
      </c>
      <c r="AD48" s="97">
        <f t="shared" si="30"/>
        <v>0</v>
      </c>
      <c r="AE48" s="75">
        <f>'Source Data'!N48</f>
        <v>4334</v>
      </c>
      <c r="AF48" s="90">
        <f t="shared" si="31"/>
        <v>0</v>
      </c>
      <c r="AG48" s="271"/>
      <c r="AH48" s="75">
        <f t="shared" si="21"/>
        <v>0</v>
      </c>
      <c r="AI48" s="271"/>
      <c r="AJ48" s="77">
        <f t="shared" si="32"/>
        <v>0</v>
      </c>
      <c r="AK48" s="76">
        <f t="shared" si="33"/>
        <v>0</v>
      </c>
      <c r="AL48" s="90">
        <f t="shared" si="22"/>
        <v>0</v>
      </c>
      <c r="AM48" s="79">
        <f t="shared" si="23"/>
        <v>0</v>
      </c>
      <c r="AN48" s="90">
        <f t="shared" si="24"/>
        <v>0</v>
      </c>
      <c r="AO48" s="77">
        <f>[1]Madison!$M48</f>
        <v>0</v>
      </c>
      <c r="AP48" s="90">
        <f t="shared" si="25"/>
        <v>0</v>
      </c>
      <c r="AQ48" s="77"/>
      <c r="AR48" s="77">
        <f t="shared" si="26"/>
        <v>0</v>
      </c>
      <c r="AS48" s="90">
        <f t="shared" si="27"/>
        <v>0</v>
      </c>
      <c r="AT48" s="78">
        <f t="shared" si="34"/>
        <v>0</v>
      </c>
      <c r="AU48" s="87">
        <f t="shared" si="35"/>
        <v>0</v>
      </c>
      <c r="AV48" s="116"/>
      <c r="AW48" s="74"/>
      <c r="AX48" s="74">
        <f t="shared" si="36"/>
        <v>0</v>
      </c>
      <c r="AY48" s="74">
        <f t="shared" si="37"/>
        <v>0</v>
      </c>
    </row>
    <row r="49" spans="1:51" ht="16.149999999999999" customHeight="1" x14ac:dyDescent="0.2">
      <c r="A49" s="54">
        <v>43</v>
      </c>
      <c r="B49" s="55" t="s">
        <v>48</v>
      </c>
      <c r="C49" s="271">
        <f>'8_2.1.18 SIS'!H49</f>
        <v>0</v>
      </c>
      <c r="D49" s="56">
        <f>'Source Data'!H49</f>
        <v>5171.5692260226861</v>
      </c>
      <c r="E49" s="74">
        <f t="shared" si="11"/>
        <v>0</v>
      </c>
      <c r="F49" s="290"/>
      <c r="G49" s="56">
        <f>'Source Data'!I49</f>
        <v>687.72808854852053</v>
      </c>
      <c r="H49" s="74">
        <f t="shared" si="12"/>
        <v>0</v>
      </c>
      <c r="I49" s="290"/>
      <c r="J49" s="56">
        <f>'Source Data'!J49</f>
        <v>187.56220596777831</v>
      </c>
      <c r="K49" s="74">
        <f t="shared" si="13"/>
        <v>0</v>
      </c>
      <c r="L49" s="290"/>
      <c r="M49" s="56">
        <f>'Source Data'!K49</f>
        <v>4689.0551491944589</v>
      </c>
      <c r="N49" s="74">
        <f t="shared" si="14"/>
        <v>0</v>
      </c>
      <c r="O49" s="290"/>
      <c r="P49" s="56">
        <f>'Source Data'!L49</f>
        <v>1875.6220596777835</v>
      </c>
      <c r="Q49" s="74">
        <f t="shared" si="15"/>
        <v>0</v>
      </c>
      <c r="R49" s="93">
        <v>0</v>
      </c>
      <c r="S49" s="56"/>
      <c r="T49" s="56"/>
      <c r="U49" s="57">
        <f t="shared" si="28"/>
        <v>0</v>
      </c>
      <c r="V49" s="93">
        <f t="shared" si="29"/>
        <v>0</v>
      </c>
      <c r="W49" s="74">
        <f t="shared" si="16"/>
        <v>0</v>
      </c>
      <c r="X49" s="93">
        <f t="shared" si="17"/>
        <v>0</v>
      </c>
      <c r="Y49" s="56">
        <f>[1]Madison!$G49</f>
        <v>0</v>
      </c>
      <c r="Z49" s="93">
        <f t="shared" si="18"/>
        <v>0</v>
      </c>
      <c r="AA49" s="56"/>
      <c r="AB49" s="56">
        <f t="shared" si="19"/>
        <v>0</v>
      </c>
      <c r="AC49" s="93">
        <f t="shared" si="20"/>
        <v>0</v>
      </c>
      <c r="AD49" s="97">
        <f t="shared" si="30"/>
        <v>0</v>
      </c>
      <c r="AE49" s="75">
        <f>'Source Data'!N49</f>
        <v>3642</v>
      </c>
      <c r="AF49" s="90">
        <f t="shared" si="31"/>
        <v>0</v>
      </c>
      <c r="AG49" s="271"/>
      <c r="AH49" s="75">
        <f t="shared" si="21"/>
        <v>0</v>
      </c>
      <c r="AI49" s="271"/>
      <c r="AJ49" s="77">
        <f t="shared" si="32"/>
        <v>0</v>
      </c>
      <c r="AK49" s="76">
        <f t="shared" si="33"/>
        <v>0</v>
      </c>
      <c r="AL49" s="90">
        <f t="shared" si="22"/>
        <v>0</v>
      </c>
      <c r="AM49" s="79">
        <f t="shared" si="23"/>
        <v>0</v>
      </c>
      <c r="AN49" s="90">
        <f t="shared" si="24"/>
        <v>0</v>
      </c>
      <c r="AO49" s="77">
        <f>[1]Madison!$M49</f>
        <v>0</v>
      </c>
      <c r="AP49" s="90">
        <f t="shared" si="25"/>
        <v>0</v>
      </c>
      <c r="AQ49" s="77"/>
      <c r="AR49" s="77">
        <f t="shared" si="26"/>
        <v>0</v>
      </c>
      <c r="AS49" s="90">
        <f t="shared" si="27"/>
        <v>0</v>
      </c>
      <c r="AT49" s="78">
        <f t="shared" si="34"/>
        <v>0</v>
      </c>
      <c r="AU49" s="87">
        <f t="shared" si="35"/>
        <v>0</v>
      </c>
      <c r="AV49" s="116"/>
      <c r="AW49" s="74"/>
      <c r="AX49" s="74">
        <f t="shared" si="36"/>
        <v>0</v>
      </c>
      <c r="AY49" s="74">
        <f t="shared" si="37"/>
        <v>0</v>
      </c>
    </row>
    <row r="50" spans="1:51" ht="16.149999999999999" customHeight="1" x14ac:dyDescent="0.2">
      <c r="A50" s="54">
        <v>44</v>
      </c>
      <c r="B50" s="55" t="s">
        <v>49</v>
      </c>
      <c r="C50" s="271">
        <f>'8_2.1.18 SIS'!H50</f>
        <v>0</v>
      </c>
      <c r="D50" s="56">
        <f>'Source Data'!H50</f>
        <v>4763.2835459226835</v>
      </c>
      <c r="E50" s="74">
        <f t="shared" si="11"/>
        <v>0</v>
      </c>
      <c r="F50" s="290"/>
      <c r="G50" s="56">
        <f>'Source Data'!I50</f>
        <v>640.0242289674087</v>
      </c>
      <c r="H50" s="74">
        <f t="shared" si="12"/>
        <v>0</v>
      </c>
      <c r="I50" s="290"/>
      <c r="J50" s="56">
        <f>'Source Data'!J50</f>
        <v>174.5520624456569</v>
      </c>
      <c r="K50" s="74">
        <f t="shared" si="13"/>
        <v>0</v>
      </c>
      <c r="L50" s="290"/>
      <c r="M50" s="56">
        <f>'Source Data'!K50</f>
        <v>4363.8015611414239</v>
      </c>
      <c r="N50" s="74">
        <f t="shared" si="14"/>
        <v>0</v>
      </c>
      <c r="O50" s="290"/>
      <c r="P50" s="56">
        <f>'Source Data'!L50</f>
        <v>1745.5206244565691</v>
      </c>
      <c r="Q50" s="74">
        <f t="shared" si="15"/>
        <v>0</v>
      </c>
      <c r="R50" s="93">
        <v>0</v>
      </c>
      <c r="S50" s="56"/>
      <c r="T50" s="56"/>
      <c r="U50" s="57">
        <f t="shared" si="28"/>
        <v>0</v>
      </c>
      <c r="V50" s="93">
        <f t="shared" si="29"/>
        <v>0</v>
      </c>
      <c r="W50" s="74">
        <f t="shared" si="16"/>
        <v>0</v>
      </c>
      <c r="X50" s="93">
        <f t="shared" si="17"/>
        <v>0</v>
      </c>
      <c r="Y50" s="56">
        <f>[1]Madison!$G50</f>
        <v>0</v>
      </c>
      <c r="Z50" s="93">
        <f t="shared" si="18"/>
        <v>0</v>
      </c>
      <c r="AA50" s="56"/>
      <c r="AB50" s="56">
        <f t="shared" si="19"/>
        <v>0</v>
      </c>
      <c r="AC50" s="93">
        <f t="shared" si="20"/>
        <v>0</v>
      </c>
      <c r="AD50" s="97">
        <f t="shared" si="30"/>
        <v>0</v>
      </c>
      <c r="AE50" s="75">
        <f>'Source Data'!N50</f>
        <v>3969</v>
      </c>
      <c r="AF50" s="90">
        <f t="shared" si="31"/>
        <v>0</v>
      </c>
      <c r="AG50" s="271"/>
      <c r="AH50" s="75">
        <f t="shared" si="21"/>
        <v>0</v>
      </c>
      <c r="AI50" s="271"/>
      <c r="AJ50" s="77">
        <f t="shared" si="32"/>
        <v>0</v>
      </c>
      <c r="AK50" s="76">
        <f t="shared" si="33"/>
        <v>0</v>
      </c>
      <c r="AL50" s="90">
        <f t="shared" si="22"/>
        <v>0</v>
      </c>
      <c r="AM50" s="79">
        <f t="shared" si="23"/>
        <v>0</v>
      </c>
      <c r="AN50" s="90">
        <f t="shared" si="24"/>
        <v>0</v>
      </c>
      <c r="AO50" s="77">
        <f>[1]Madison!$M50</f>
        <v>0</v>
      </c>
      <c r="AP50" s="90">
        <f t="shared" si="25"/>
        <v>0</v>
      </c>
      <c r="AQ50" s="77"/>
      <c r="AR50" s="77">
        <f t="shared" si="26"/>
        <v>0</v>
      </c>
      <c r="AS50" s="90">
        <f t="shared" si="27"/>
        <v>0</v>
      </c>
      <c r="AT50" s="78">
        <f t="shared" si="34"/>
        <v>0</v>
      </c>
      <c r="AU50" s="87">
        <f t="shared" si="35"/>
        <v>0</v>
      </c>
      <c r="AV50" s="116"/>
      <c r="AW50" s="74"/>
      <c r="AX50" s="74">
        <f t="shared" si="36"/>
        <v>0</v>
      </c>
      <c r="AY50" s="74">
        <f t="shared" si="37"/>
        <v>0</v>
      </c>
    </row>
    <row r="51" spans="1:51" ht="16.149999999999999" customHeight="1" x14ac:dyDescent="0.2">
      <c r="A51" s="49">
        <v>45</v>
      </c>
      <c r="B51" s="50" t="s">
        <v>50</v>
      </c>
      <c r="C51" s="272">
        <f>'8_2.1.18 SIS'!H51</f>
        <v>0</v>
      </c>
      <c r="D51" s="51">
        <f>'Source Data'!H51</f>
        <v>2675.6537559078151</v>
      </c>
      <c r="E51" s="80">
        <f t="shared" si="11"/>
        <v>0</v>
      </c>
      <c r="F51" s="291"/>
      <c r="G51" s="51">
        <f>'Source Data'!I51</f>
        <v>332.43156845204078</v>
      </c>
      <c r="H51" s="80">
        <f t="shared" si="12"/>
        <v>0</v>
      </c>
      <c r="I51" s="291"/>
      <c r="J51" s="51">
        <f>'Source Data'!J51</f>
        <v>90.66315503237476</v>
      </c>
      <c r="K51" s="80">
        <f t="shared" si="13"/>
        <v>0</v>
      </c>
      <c r="L51" s="291"/>
      <c r="M51" s="51">
        <f>'Source Data'!K51</f>
        <v>2266.578875809369</v>
      </c>
      <c r="N51" s="80">
        <f t="shared" si="14"/>
        <v>0</v>
      </c>
      <c r="O51" s="291"/>
      <c r="P51" s="51">
        <f>'Source Data'!L51</f>
        <v>906.63155032374766</v>
      </c>
      <c r="Q51" s="80">
        <f t="shared" si="15"/>
        <v>0</v>
      </c>
      <c r="R51" s="94">
        <v>0</v>
      </c>
      <c r="S51" s="51"/>
      <c r="T51" s="51"/>
      <c r="U51" s="52">
        <f t="shared" si="28"/>
        <v>0</v>
      </c>
      <c r="V51" s="94">
        <f t="shared" si="29"/>
        <v>0</v>
      </c>
      <c r="W51" s="80">
        <f t="shared" si="16"/>
        <v>0</v>
      </c>
      <c r="X51" s="94">
        <f t="shared" si="17"/>
        <v>0</v>
      </c>
      <c r="Y51" s="51">
        <f>[1]Madison!$G51</f>
        <v>0</v>
      </c>
      <c r="Z51" s="94">
        <f t="shared" si="18"/>
        <v>0</v>
      </c>
      <c r="AA51" s="53"/>
      <c r="AB51" s="51">
        <f t="shared" si="19"/>
        <v>0</v>
      </c>
      <c r="AC51" s="95">
        <f t="shared" si="20"/>
        <v>0</v>
      </c>
      <c r="AD51" s="95">
        <f t="shared" si="30"/>
        <v>0</v>
      </c>
      <c r="AE51" s="71">
        <f>'Source Data'!N51</f>
        <v>13416</v>
      </c>
      <c r="AF51" s="91">
        <f t="shared" si="31"/>
        <v>0</v>
      </c>
      <c r="AG51" s="272"/>
      <c r="AH51" s="71">
        <f t="shared" si="21"/>
        <v>0</v>
      </c>
      <c r="AI51" s="272"/>
      <c r="AJ51" s="72">
        <f t="shared" si="32"/>
        <v>0</v>
      </c>
      <c r="AK51" s="73">
        <f t="shared" si="33"/>
        <v>0</v>
      </c>
      <c r="AL51" s="91">
        <f t="shared" si="22"/>
        <v>0</v>
      </c>
      <c r="AM51" s="82">
        <f t="shared" si="23"/>
        <v>0</v>
      </c>
      <c r="AN51" s="91">
        <f t="shared" si="24"/>
        <v>0</v>
      </c>
      <c r="AO51" s="72">
        <f>[1]Madison!$M51</f>
        <v>0</v>
      </c>
      <c r="AP51" s="91">
        <f t="shared" si="25"/>
        <v>0</v>
      </c>
      <c r="AQ51" s="72"/>
      <c r="AR51" s="72">
        <f t="shared" si="26"/>
        <v>0</v>
      </c>
      <c r="AS51" s="91">
        <f t="shared" si="27"/>
        <v>0</v>
      </c>
      <c r="AT51" s="81">
        <f t="shared" si="34"/>
        <v>0</v>
      </c>
      <c r="AU51" s="88">
        <f t="shared" si="35"/>
        <v>0</v>
      </c>
      <c r="AV51" s="116"/>
      <c r="AW51" s="80"/>
      <c r="AX51" s="80">
        <f t="shared" si="36"/>
        <v>0</v>
      </c>
      <c r="AY51" s="80">
        <f t="shared" si="37"/>
        <v>0</v>
      </c>
    </row>
    <row r="52" spans="1:51" ht="16.149999999999999" customHeight="1" x14ac:dyDescent="0.2">
      <c r="A52" s="58">
        <v>46</v>
      </c>
      <c r="B52" s="59" t="s">
        <v>51</v>
      </c>
      <c r="C52" s="270">
        <f>'8_2.1.18 SIS'!H52</f>
        <v>0</v>
      </c>
      <c r="D52" s="60">
        <f>'Source Data'!H52</f>
        <v>5480.4352847367336</v>
      </c>
      <c r="E52" s="65">
        <f t="shared" si="11"/>
        <v>0</v>
      </c>
      <c r="F52" s="289"/>
      <c r="G52" s="60">
        <f>'Source Data'!I52</f>
        <v>708.93963160759859</v>
      </c>
      <c r="H52" s="65">
        <f t="shared" si="12"/>
        <v>0</v>
      </c>
      <c r="I52" s="289"/>
      <c r="J52" s="60">
        <f>'Source Data'!J52</f>
        <v>193.3471722566178</v>
      </c>
      <c r="K52" s="65">
        <f t="shared" si="13"/>
        <v>0</v>
      </c>
      <c r="L52" s="289"/>
      <c r="M52" s="60">
        <f>'Source Data'!K52</f>
        <v>4833.6793064154454</v>
      </c>
      <c r="N52" s="65">
        <f t="shared" si="14"/>
        <v>0</v>
      </c>
      <c r="O52" s="289"/>
      <c r="P52" s="60">
        <f>'Source Data'!L52</f>
        <v>1933.4717225661777</v>
      </c>
      <c r="Q52" s="65">
        <f t="shared" si="15"/>
        <v>0</v>
      </c>
      <c r="R52" s="92">
        <v>0</v>
      </c>
      <c r="S52" s="60"/>
      <c r="T52" s="60"/>
      <c r="U52" s="61">
        <f t="shared" si="28"/>
        <v>0</v>
      </c>
      <c r="V52" s="92">
        <f t="shared" si="29"/>
        <v>0</v>
      </c>
      <c r="W52" s="65">
        <f t="shared" si="16"/>
        <v>0</v>
      </c>
      <c r="X52" s="92">
        <f t="shared" si="17"/>
        <v>0</v>
      </c>
      <c r="Y52" s="60">
        <f>[1]Madison!$G52</f>
        <v>0</v>
      </c>
      <c r="Z52" s="92">
        <f t="shared" si="18"/>
        <v>0</v>
      </c>
      <c r="AA52" s="60"/>
      <c r="AB52" s="60">
        <f t="shared" si="19"/>
        <v>0</v>
      </c>
      <c r="AC52" s="92">
        <f t="shared" si="20"/>
        <v>0</v>
      </c>
      <c r="AD52" s="96">
        <f t="shared" si="30"/>
        <v>0</v>
      </c>
      <c r="AE52" s="66">
        <f>'Source Data'!N52</f>
        <v>2991</v>
      </c>
      <c r="AF52" s="89">
        <f t="shared" si="31"/>
        <v>0</v>
      </c>
      <c r="AG52" s="270"/>
      <c r="AH52" s="66">
        <f t="shared" si="21"/>
        <v>0</v>
      </c>
      <c r="AI52" s="270"/>
      <c r="AJ52" s="68">
        <f t="shared" si="32"/>
        <v>0</v>
      </c>
      <c r="AK52" s="67">
        <f t="shared" si="33"/>
        <v>0</v>
      </c>
      <c r="AL52" s="89">
        <f t="shared" si="22"/>
        <v>0</v>
      </c>
      <c r="AM52" s="70">
        <f t="shared" si="23"/>
        <v>0</v>
      </c>
      <c r="AN52" s="89">
        <f t="shared" si="24"/>
        <v>0</v>
      </c>
      <c r="AO52" s="68">
        <f>[1]Madison!$M52</f>
        <v>0</v>
      </c>
      <c r="AP52" s="89">
        <f t="shared" si="25"/>
        <v>0</v>
      </c>
      <c r="AQ52" s="68"/>
      <c r="AR52" s="68">
        <f t="shared" si="26"/>
        <v>0</v>
      </c>
      <c r="AS52" s="89">
        <f t="shared" si="27"/>
        <v>0</v>
      </c>
      <c r="AT52" s="69">
        <f t="shared" si="34"/>
        <v>0</v>
      </c>
      <c r="AU52" s="86">
        <f t="shared" si="35"/>
        <v>0</v>
      </c>
      <c r="AV52" s="116"/>
      <c r="AW52" s="65"/>
      <c r="AX52" s="65">
        <f t="shared" si="36"/>
        <v>0</v>
      </c>
      <c r="AY52" s="65">
        <f t="shared" si="37"/>
        <v>0</v>
      </c>
    </row>
    <row r="53" spans="1:51" ht="16.149999999999999" customHeight="1" x14ac:dyDescent="0.2">
      <c r="A53" s="54">
        <v>47</v>
      </c>
      <c r="B53" s="55" t="s">
        <v>52</v>
      </c>
      <c r="C53" s="271">
        <f>'8_2.1.18 SIS'!H53</f>
        <v>0</v>
      </c>
      <c r="D53" s="56">
        <f>'Source Data'!H53</f>
        <v>2851.064211175285</v>
      </c>
      <c r="E53" s="74">
        <f t="shared" si="11"/>
        <v>0</v>
      </c>
      <c r="F53" s="290"/>
      <c r="G53" s="56">
        <f>'Source Data'!I53</f>
        <v>340.85181534745152</v>
      </c>
      <c r="H53" s="74">
        <f t="shared" si="12"/>
        <v>0</v>
      </c>
      <c r="I53" s="290"/>
      <c r="J53" s="56">
        <f>'Source Data'!J53</f>
        <v>92.959586003850404</v>
      </c>
      <c r="K53" s="74">
        <f t="shared" si="13"/>
        <v>0</v>
      </c>
      <c r="L53" s="290"/>
      <c r="M53" s="56">
        <f>'Source Data'!K53</f>
        <v>2323.9896500962604</v>
      </c>
      <c r="N53" s="74">
        <f t="shared" si="14"/>
        <v>0</v>
      </c>
      <c r="O53" s="290"/>
      <c r="P53" s="56">
        <f>'Source Data'!L53</f>
        <v>929.59586003850404</v>
      </c>
      <c r="Q53" s="74">
        <f t="shared" si="15"/>
        <v>0</v>
      </c>
      <c r="R53" s="93">
        <v>0</v>
      </c>
      <c r="S53" s="56"/>
      <c r="T53" s="56"/>
      <c r="U53" s="57">
        <f t="shared" si="28"/>
        <v>0</v>
      </c>
      <c r="V53" s="93">
        <f t="shared" si="29"/>
        <v>0</v>
      </c>
      <c r="W53" s="74">
        <f t="shared" si="16"/>
        <v>0</v>
      </c>
      <c r="X53" s="93">
        <f t="shared" si="17"/>
        <v>0</v>
      </c>
      <c r="Y53" s="56">
        <f>[1]Madison!$G53</f>
        <v>0</v>
      </c>
      <c r="Z53" s="93">
        <f t="shared" si="18"/>
        <v>0</v>
      </c>
      <c r="AA53" s="56"/>
      <c r="AB53" s="56">
        <f t="shared" si="19"/>
        <v>0</v>
      </c>
      <c r="AC53" s="93">
        <f t="shared" si="20"/>
        <v>0</v>
      </c>
      <c r="AD53" s="97">
        <f t="shared" si="30"/>
        <v>0</v>
      </c>
      <c r="AE53" s="75">
        <f>'Source Data'!N53</f>
        <v>13043</v>
      </c>
      <c r="AF53" s="90">
        <f t="shared" si="31"/>
        <v>0</v>
      </c>
      <c r="AG53" s="271"/>
      <c r="AH53" s="75">
        <f t="shared" si="21"/>
        <v>0</v>
      </c>
      <c r="AI53" s="271"/>
      <c r="AJ53" s="77">
        <f t="shared" si="32"/>
        <v>0</v>
      </c>
      <c r="AK53" s="76">
        <f t="shared" si="33"/>
        <v>0</v>
      </c>
      <c r="AL53" s="90">
        <f t="shared" si="22"/>
        <v>0</v>
      </c>
      <c r="AM53" s="79">
        <f t="shared" si="23"/>
        <v>0</v>
      </c>
      <c r="AN53" s="90">
        <f t="shared" si="24"/>
        <v>0</v>
      </c>
      <c r="AO53" s="77">
        <f>[1]Madison!$M53</f>
        <v>0</v>
      </c>
      <c r="AP53" s="90">
        <f t="shared" si="25"/>
        <v>0</v>
      </c>
      <c r="AQ53" s="77"/>
      <c r="AR53" s="77">
        <f t="shared" si="26"/>
        <v>0</v>
      </c>
      <c r="AS53" s="90">
        <f t="shared" si="27"/>
        <v>0</v>
      </c>
      <c r="AT53" s="78">
        <f t="shared" si="34"/>
        <v>0</v>
      </c>
      <c r="AU53" s="87">
        <f t="shared" si="35"/>
        <v>0</v>
      </c>
      <c r="AV53" s="116"/>
      <c r="AW53" s="74"/>
      <c r="AX53" s="74">
        <f t="shared" si="36"/>
        <v>0</v>
      </c>
      <c r="AY53" s="74">
        <f t="shared" si="37"/>
        <v>0</v>
      </c>
    </row>
    <row r="54" spans="1:51" ht="16.149999999999999" customHeight="1" x14ac:dyDescent="0.2">
      <c r="A54" s="54">
        <v>48</v>
      </c>
      <c r="B54" s="55" t="s">
        <v>74</v>
      </c>
      <c r="C54" s="271">
        <f>'8_2.1.18 SIS'!H54</f>
        <v>0</v>
      </c>
      <c r="D54" s="56">
        <f>'Source Data'!H54</f>
        <v>3995.2813864350205</v>
      </c>
      <c r="E54" s="74">
        <f t="shared" si="11"/>
        <v>0</v>
      </c>
      <c r="F54" s="290"/>
      <c r="G54" s="56">
        <f>'Source Data'!I54</f>
        <v>516.40353727376908</v>
      </c>
      <c r="H54" s="74">
        <f t="shared" si="12"/>
        <v>0</v>
      </c>
      <c r="I54" s="290"/>
      <c r="J54" s="56">
        <f>'Source Data'!J54</f>
        <v>140.83732834739155</v>
      </c>
      <c r="K54" s="74">
        <f t="shared" si="13"/>
        <v>0</v>
      </c>
      <c r="L54" s="290"/>
      <c r="M54" s="56">
        <f>'Source Data'!K54</f>
        <v>3520.9332086847894</v>
      </c>
      <c r="N54" s="74">
        <f t="shared" si="14"/>
        <v>0</v>
      </c>
      <c r="O54" s="290"/>
      <c r="P54" s="56">
        <f>'Source Data'!L54</f>
        <v>1408.3732834739153</v>
      </c>
      <c r="Q54" s="74">
        <f t="shared" si="15"/>
        <v>0</v>
      </c>
      <c r="R54" s="93">
        <v>0</v>
      </c>
      <c r="S54" s="56"/>
      <c r="T54" s="56"/>
      <c r="U54" s="57">
        <f t="shared" si="28"/>
        <v>0</v>
      </c>
      <c r="V54" s="93">
        <f t="shared" si="29"/>
        <v>0</v>
      </c>
      <c r="W54" s="74">
        <f t="shared" si="16"/>
        <v>0</v>
      </c>
      <c r="X54" s="93">
        <f t="shared" si="17"/>
        <v>0</v>
      </c>
      <c r="Y54" s="56">
        <f>[1]Madison!$G54</f>
        <v>0</v>
      </c>
      <c r="Z54" s="93">
        <f t="shared" si="18"/>
        <v>0</v>
      </c>
      <c r="AA54" s="56"/>
      <c r="AB54" s="56">
        <f t="shared" si="19"/>
        <v>0</v>
      </c>
      <c r="AC54" s="93">
        <f t="shared" si="20"/>
        <v>0</v>
      </c>
      <c r="AD54" s="97">
        <f t="shared" si="30"/>
        <v>0</v>
      </c>
      <c r="AE54" s="75">
        <f>'Source Data'!N54</f>
        <v>5158</v>
      </c>
      <c r="AF54" s="90">
        <f t="shared" si="31"/>
        <v>0</v>
      </c>
      <c r="AG54" s="271"/>
      <c r="AH54" s="75">
        <f t="shared" si="21"/>
        <v>0</v>
      </c>
      <c r="AI54" s="271"/>
      <c r="AJ54" s="77">
        <f t="shared" si="32"/>
        <v>0</v>
      </c>
      <c r="AK54" s="76">
        <f t="shared" si="33"/>
        <v>0</v>
      </c>
      <c r="AL54" s="90">
        <f t="shared" si="22"/>
        <v>0</v>
      </c>
      <c r="AM54" s="79">
        <f t="shared" si="23"/>
        <v>0</v>
      </c>
      <c r="AN54" s="90">
        <f t="shared" si="24"/>
        <v>0</v>
      </c>
      <c r="AO54" s="77">
        <f>[1]Madison!$M54</f>
        <v>0</v>
      </c>
      <c r="AP54" s="90">
        <f t="shared" si="25"/>
        <v>0</v>
      </c>
      <c r="AQ54" s="77"/>
      <c r="AR54" s="77">
        <f t="shared" si="26"/>
        <v>0</v>
      </c>
      <c r="AS54" s="90">
        <f t="shared" si="27"/>
        <v>0</v>
      </c>
      <c r="AT54" s="78">
        <f t="shared" si="34"/>
        <v>0</v>
      </c>
      <c r="AU54" s="87">
        <f t="shared" si="35"/>
        <v>0</v>
      </c>
      <c r="AV54" s="116"/>
      <c r="AW54" s="74"/>
      <c r="AX54" s="74">
        <f t="shared" si="36"/>
        <v>0</v>
      </c>
      <c r="AY54" s="74">
        <f t="shared" si="37"/>
        <v>0</v>
      </c>
    </row>
    <row r="55" spans="1:51" ht="16.149999999999999" customHeight="1" x14ac:dyDescent="0.2">
      <c r="A55" s="54">
        <v>49</v>
      </c>
      <c r="B55" s="55" t="s">
        <v>53</v>
      </c>
      <c r="C55" s="271">
        <f>'8_2.1.18 SIS'!H55</f>
        <v>0</v>
      </c>
      <c r="D55" s="56">
        <f>'Source Data'!H55</f>
        <v>4510.9600632140227</v>
      </c>
      <c r="E55" s="74">
        <f t="shared" si="11"/>
        <v>0</v>
      </c>
      <c r="F55" s="290"/>
      <c r="G55" s="56">
        <f>'Source Data'!I55</f>
        <v>660.79145627436594</v>
      </c>
      <c r="H55" s="74">
        <f t="shared" si="12"/>
        <v>0</v>
      </c>
      <c r="I55" s="290"/>
      <c r="J55" s="56">
        <f>'Source Data'!J55</f>
        <v>180.21585171119071</v>
      </c>
      <c r="K55" s="74">
        <f t="shared" si="13"/>
        <v>0</v>
      </c>
      <c r="L55" s="290"/>
      <c r="M55" s="56">
        <f>'Source Data'!K55</f>
        <v>4505.3962927797675</v>
      </c>
      <c r="N55" s="74">
        <f t="shared" si="14"/>
        <v>0</v>
      </c>
      <c r="O55" s="290"/>
      <c r="P55" s="56">
        <f>'Source Data'!L55</f>
        <v>1802.158517111907</v>
      </c>
      <c r="Q55" s="74">
        <f t="shared" si="15"/>
        <v>0</v>
      </c>
      <c r="R55" s="93">
        <v>0</v>
      </c>
      <c r="S55" s="56"/>
      <c r="T55" s="56"/>
      <c r="U55" s="57">
        <f t="shared" si="28"/>
        <v>0</v>
      </c>
      <c r="V55" s="93">
        <f t="shared" si="29"/>
        <v>0</v>
      </c>
      <c r="W55" s="74">
        <f t="shared" si="16"/>
        <v>0</v>
      </c>
      <c r="X55" s="93">
        <f t="shared" si="17"/>
        <v>0</v>
      </c>
      <c r="Y55" s="56">
        <f>[1]Madison!$G55</f>
        <v>0</v>
      </c>
      <c r="Z55" s="93">
        <f t="shared" si="18"/>
        <v>0</v>
      </c>
      <c r="AA55" s="56"/>
      <c r="AB55" s="56">
        <f t="shared" si="19"/>
        <v>0</v>
      </c>
      <c r="AC55" s="93">
        <f t="shared" si="20"/>
        <v>0</v>
      </c>
      <c r="AD55" s="97">
        <f t="shared" si="30"/>
        <v>0</v>
      </c>
      <c r="AE55" s="75">
        <f>'Source Data'!N55</f>
        <v>2655</v>
      </c>
      <c r="AF55" s="90">
        <f t="shared" si="31"/>
        <v>0</v>
      </c>
      <c r="AG55" s="271"/>
      <c r="AH55" s="75">
        <f t="shared" si="21"/>
        <v>0</v>
      </c>
      <c r="AI55" s="271"/>
      <c r="AJ55" s="77">
        <f t="shared" si="32"/>
        <v>0</v>
      </c>
      <c r="AK55" s="76">
        <f t="shared" si="33"/>
        <v>0</v>
      </c>
      <c r="AL55" s="90">
        <f t="shared" si="22"/>
        <v>0</v>
      </c>
      <c r="AM55" s="79">
        <f t="shared" si="23"/>
        <v>0</v>
      </c>
      <c r="AN55" s="90">
        <f t="shared" si="24"/>
        <v>0</v>
      </c>
      <c r="AO55" s="77">
        <f>[1]Madison!$M55</f>
        <v>0</v>
      </c>
      <c r="AP55" s="90">
        <f t="shared" si="25"/>
        <v>0</v>
      </c>
      <c r="AQ55" s="77"/>
      <c r="AR55" s="77">
        <f t="shared" si="26"/>
        <v>0</v>
      </c>
      <c r="AS55" s="90">
        <f t="shared" si="27"/>
        <v>0</v>
      </c>
      <c r="AT55" s="78">
        <f t="shared" si="34"/>
        <v>0</v>
      </c>
      <c r="AU55" s="87">
        <f t="shared" si="35"/>
        <v>0</v>
      </c>
      <c r="AV55" s="116"/>
      <c r="AW55" s="74"/>
      <c r="AX55" s="74">
        <f t="shared" si="36"/>
        <v>0</v>
      </c>
      <c r="AY55" s="74">
        <f t="shared" si="37"/>
        <v>0</v>
      </c>
    </row>
    <row r="56" spans="1:51" ht="16.149999999999999" customHeight="1" x14ac:dyDescent="0.2">
      <c r="A56" s="49">
        <v>50</v>
      </c>
      <c r="B56" s="50" t="s">
        <v>54</v>
      </c>
      <c r="C56" s="272">
        <f>'8_2.1.18 SIS'!H56</f>
        <v>0</v>
      </c>
      <c r="D56" s="51">
        <f>'Source Data'!H56</f>
        <v>4738.7087437121554</v>
      </c>
      <c r="E56" s="80">
        <f t="shared" si="11"/>
        <v>0</v>
      </c>
      <c r="F56" s="291"/>
      <c r="G56" s="51">
        <f>'Source Data'!I56</f>
        <v>638.95176727517901</v>
      </c>
      <c r="H56" s="80">
        <f t="shared" si="12"/>
        <v>0</v>
      </c>
      <c r="I56" s="291"/>
      <c r="J56" s="51">
        <f>'Source Data'!J56</f>
        <v>174.25957289323065</v>
      </c>
      <c r="K56" s="80">
        <f t="shared" si="13"/>
        <v>0</v>
      </c>
      <c r="L56" s="291"/>
      <c r="M56" s="51">
        <f>'Source Data'!K56</f>
        <v>4356.4893223307663</v>
      </c>
      <c r="N56" s="80">
        <f t="shared" si="14"/>
        <v>0</v>
      </c>
      <c r="O56" s="291"/>
      <c r="P56" s="51">
        <f>'Source Data'!L56</f>
        <v>1742.5957289323062</v>
      </c>
      <c r="Q56" s="80">
        <f t="shared" si="15"/>
        <v>0</v>
      </c>
      <c r="R56" s="94">
        <v>0</v>
      </c>
      <c r="S56" s="51"/>
      <c r="T56" s="51"/>
      <c r="U56" s="52">
        <f t="shared" si="28"/>
        <v>0</v>
      </c>
      <c r="V56" s="94">
        <f t="shared" si="29"/>
        <v>0</v>
      </c>
      <c r="W56" s="80">
        <f t="shared" si="16"/>
        <v>0</v>
      </c>
      <c r="X56" s="94">
        <f t="shared" si="17"/>
        <v>0</v>
      </c>
      <c r="Y56" s="51">
        <f>[1]Madison!$G56</f>
        <v>0</v>
      </c>
      <c r="Z56" s="94">
        <f t="shared" si="18"/>
        <v>0</v>
      </c>
      <c r="AA56" s="53"/>
      <c r="AB56" s="51">
        <f t="shared" si="19"/>
        <v>0</v>
      </c>
      <c r="AC56" s="95">
        <f t="shared" si="20"/>
        <v>0</v>
      </c>
      <c r="AD56" s="95">
        <f t="shared" si="30"/>
        <v>0</v>
      </c>
      <c r="AE56" s="71">
        <f>'Source Data'!N56</f>
        <v>3490</v>
      </c>
      <c r="AF56" s="91">
        <f t="shared" si="31"/>
        <v>0</v>
      </c>
      <c r="AG56" s="272"/>
      <c r="AH56" s="71">
        <f t="shared" si="21"/>
        <v>0</v>
      </c>
      <c r="AI56" s="272"/>
      <c r="AJ56" s="72">
        <f t="shared" si="32"/>
        <v>0</v>
      </c>
      <c r="AK56" s="73">
        <f t="shared" si="33"/>
        <v>0</v>
      </c>
      <c r="AL56" s="91">
        <f t="shared" si="22"/>
        <v>0</v>
      </c>
      <c r="AM56" s="82">
        <f t="shared" si="23"/>
        <v>0</v>
      </c>
      <c r="AN56" s="91">
        <f t="shared" si="24"/>
        <v>0</v>
      </c>
      <c r="AO56" s="72">
        <f>[1]Madison!$M56</f>
        <v>0</v>
      </c>
      <c r="AP56" s="91">
        <f t="shared" si="25"/>
        <v>0</v>
      </c>
      <c r="AQ56" s="72"/>
      <c r="AR56" s="72">
        <f t="shared" si="26"/>
        <v>0</v>
      </c>
      <c r="AS56" s="91">
        <f t="shared" si="27"/>
        <v>0</v>
      </c>
      <c r="AT56" s="81">
        <f t="shared" si="34"/>
        <v>0</v>
      </c>
      <c r="AU56" s="88">
        <f t="shared" si="35"/>
        <v>0</v>
      </c>
      <c r="AV56" s="116"/>
      <c r="AW56" s="80"/>
      <c r="AX56" s="80">
        <f t="shared" si="36"/>
        <v>0</v>
      </c>
      <c r="AY56" s="80">
        <f t="shared" si="37"/>
        <v>0</v>
      </c>
    </row>
    <row r="57" spans="1:51" ht="16.149999999999999" customHeight="1" x14ac:dyDescent="0.2">
      <c r="A57" s="58">
        <v>51</v>
      </c>
      <c r="B57" s="59" t="s">
        <v>55</v>
      </c>
      <c r="C57" s="270">
        <f>'8_2.1.18 SIS'!H57</f>
        <v>0</v>
      </c>
      <c r="D57" s="60">
        <f>'Source Data'!H57</f>
        <v>4281.7369154997223</v>
      </c>
      <c r="E57" s="65">
        <f t="shared" si="11"/>
        <v>0</v>
      </c>
      <c r="F57" s="289"/>
      <c r="G57" s="60">
        <f>'Source Data'!I57</f>
        <v>570.93395934473472</v>
      </c>
      <c r="H57" s="65">
        <f t="shared" si="12"/>
        <v>0</v>
      </c>
      <c r="I57" s="289"/>
      <c r="J57" s="60">
        <f>'Source Data'!J57</f>
        <v>155.70926163947308</v>
      </c>
      <c r="K57" s="65">
        <f t="shared" si="13"/>
        <v>0</v>
      </c>
      <c r="L57" s="289"/>
      <c r="M57" s="60">
        <f>'Source Data'!K57</f>
        <v>3892.7315409868274</v>
      </c>
      <c r="N57" s="65">
        <f t="shared" si="14"/>
        <v>0</v>
      </c>
      <c r="O57" s="289"/>
      <c r="P57" s="60">
        <f>'Source Data'!L57</f>
        <v>1557.0926163947308</v>
      </c>
      <c r="Q57" s="65">
        <f t="shared" si="15"/>
        <v>0</v>
      </c>
      <c r="R57" s="92">
        <v>0</v>
      </c>
      <c r="S57" s="60"/>
      <c r="T57" s="60"/>
      <c r="U57" s="61">
        <f t="shared" si="28"/>
        <v>0</v>
      </c>
      <c r="V57" s="92">
        <f t="shared" si="29"/>
        <v>0</v>
      </c>
      <c r="W57" s="65">
        <f t="shared" si="16"/>
        <v>0</v>
      </c>
      <c r="X57" s="92">
        <f t="shared" si="17"/>
        <v>0</v>
      </c>
      <c r="Y57" s="60">
        <f>[1]Madison!$G57</f>
        <v>0</v>
      </c>
      <c r="Z57" s="92">
        <f t="shared" si="18"/>
        <v>0</v>
      </c>
      <c r="AA57" s="60"/>
      <c r="AB57" s="60">
        <f t="shared" si="19"/>
        <v>0</v>
      </c>
      <c r="AC57" s="92">
        <f t="shared" si="20"/>
        <v>0</v>
      </c>
      <c r="AD57" s="96">
        <f t="shared" si="30"/>
        <v>0</v>
      </c>
      <c r="AE57" s="66">
        <f>'Source Data'!N57</f>
        <v>4268</v>
      </c>
      <c r="AF57" s="89">
        <f t="shared" si="31"/>
        <v>0</v>
      </c>
      <c r="AG57" s="270"/>
      <c r="AH57" s="66">
        <f t="shared" si="21"/>
        <v>0</v>
      </c>
      <c r="AI57" s="270"/>
      <c r="AJ57" s="68">
        <f t="shared" si="32"/>
        <v>0</v>
      </c>
      <c r="AK57" s="67">
        <f t="shared" si="33"/>
        <v>0</v>
      </c>
      <c r="AL57" s="89">
        <f t="shared" si="22"/>
        <v>0</v>
      </c>
      <c r="AM57" s="70">
        <f t="shared" si="23"/>
        <v>0</v>
      </c>
      <c r="AN57" s="89">
        <f t="shared" si="24"/>
        <v>0</v>
      </c>
      <c r="AO57" s="68">
        <f>[1]Madison!$M57</f>
        <v>0</v>
      </c>
      <c r="AP57" s="89">
        <f t="shared" si="25"/>
        <v>0</v>
      </c>
      <c r="AQ57" s="68"/>
      <c r="AR57" s="68">
        <f t="shared" si="26"/>
        <v>0</v>
      </c>
      <c r="AS57" s="89">
        <f t="shared" si="27"/>
        <v>0</v>
      </c>
      <c r="AT57" s="69">
        <f t="shared" si="34"/>
        <v>0</v>
      </c>
      <c r="AU57" s="86">
        <f t="shared" si="35"/>
        <v>0</v>
      </c>
      <c r="AV57" s="116"/>
      <c r="AW57" s="65"/>
      <c r="AX57" s="65">
        <f t="shared" si="36"/>
        <v>0</v>
      </c>
      <c r="AY57" s="65">
        <f t="shared" si="37"/>
        <v>0</v>
      </c>
    </row>
    <row r="58" spans="1:51" ht="16.149999999999999" customHeight="1" x14ac:dyDescent="0.2">
      <c r="A58" s="54">
        <v>52</v>
      </c>
      <c r="B58" s="55" t="s">
        <v>56</v>
      </c>
      <c r="C58" s="271">
        <f>'8_2.1.18 SIS'!H58</f>
        <v>0</v>
      </c>
      <c r="D58" s="56">
        <f>'Source Data'!H58</f>
        <v>4477.885435486186</v>
      </c>
      <c r="E58" s="74">
        <f t="shared" si="11"/>
        <v>0</v>
      </c>
      <c r="F58" s="290"/>
      <c r="G58" s="56">
        <f>'Source Data'!I58</f>
        <v>601.39043740535396</v>
      </c>
      <c r="H58" s="74">
        <f t="shared" si="12"/>
        <v>0</v>
      </c>
      <c r="I58" s="290"/>
      <c r="J58" s="56">
        <f>'Source Data'!J58</f>
        <v>164.01557383782384</v>
      </c>
      <c r="K58" s="74">
        <f t="shared" si="13"/>
        <v>0</v>
      </c>
      <c r="L58" s="290"/>
      <c r="M58" s="56">
        <f>'Source Data'!K58</f>
        <v>4100.3893459455958</v>
      </c>
      <c r="N58" s="74">
        <f t="shared" si="14"/>
        <v>0</v>
      </c>
      <c r="O58" s="290"/>
      <c r="P58" s="56">
        <f>'Source Data'!L58</f>
        <v>1640.1557383782383</v>
      </c>
      <c r="Q58" s="74">
        <f t="shared" si="15"/>
        <v>0</v>
      </c>
      <c r="R58" s="93">
        <v>0</v>
      </c>
      <c r="S58" s="56"/>
      <c r="T58" s="56"/>
      <c r="U58" s="57">
        <f t="shared" si="28"/>
        <v>0</v>
      </c>
      <c r="V58" s="93">
        <f t="shared" si="29"/>
        <v>0</v>
      </c>
      <c r="W58" s="74">
        <f t="shared" si="16"/>
        <v>0</v>
      </c>
      <c r="X58" s="93">
        <f t="shared" si="17"/>
        <v>0</v>
      </c>
      <c r="Y58" s="56">
        <f>[1]Madison!$G58</f>
        <v>0</v>
      </c>
      <c r="Z58" s="93">
        <f t="shared" si="18"/>
        <v>0</v>
      </c>
      <c r="AA58" s="56"/>
      <c r="AB58" s="56">
        <f t="shared" si="19"/>
        <v>0</v>
      </c>
      <c r="AC58" s="93">
        <f t="shared" si="20"/>
        <v>0</v>
      </c>
      <c r="AD58" s="97">
        <f t="shared" si="30"/>
        <v>0</v>
      </c>
      <c r="AE58" s="75">
        <f>'Source Data'!N58</f>
        <v>5924</v>
      </c>
      <c r="AF58" s="90">
        <f t="shared" si="31"/>
        <v>0</v>
      </c>
      <c r="AG58" s="271"/>
      <c r="AH58" s="75">
        <f t="shared" si="21"/>
        <v>0</v>
      </c>
      <c r="AI58" s="271"/>
      <c r="AJ58" s="77">
        <f t="shared" si="32"/>
        <v>0</v>
      </c>
      <c r="AK58" s="76">
        <f t="shared" si="33"/>
        <v>0</v>
      </c>
      <c r="AL58" s="90">
        <f t="shared" si="22"/>
        <v>0</v>
      </c>
      <c r="AM58" s="79">
        <f t="shared" si="23"/>
        <v>0</v>
      </c>
      <c r="AN58" s="90">
        <f t="shared" si="24"/>
        <v>0</v>
      </c>
      <c r="AO58" s="77">
        <f>[1]Madison!$M58</f>
        <v>0</v>
      </c>
      <c r="AP58" s="90">
        <f t="shared" si="25"/>
        <v>0</v>
      </c>
      <c r="AQ58" s="77"/>
      <c r="AR58" s="77">
        <f t="shared" si="26"/>
        <v>0</v>
      </c>
      <c r="AS58" s="90">
        <f t="shared" si="27"/>
        <v>0</v>
      </c>
      <c r="AT58" s="78">
        <f t="shared" si="34"/>
        <v>0</v>
      </c>
      <c r="AU58" s="87">
        <f t="shared" si="35"/>
        <v>0</v>
      </c>
      <c r="AV58" s="116"/>
      <c r="AW58" s="74"/>
      <c r="AX58" s="74">
        <f t="shared" si="36"/>
        <v>0</v>
      </c>
      <c r="AY58" s="74">
        <f t="shared" si="37"/>
        <v>0</v>
      </c>
    </row>
    <row r="59" spans="1:51" ht="16.149999999999999" customHeight="1" x14ac:dyDescent="0.2">
      <c r="A59" s="54">
        <v>53</v>
      </c>
      <c r="B59" s="55" t="s">
        <v>57</v>
      </c>
      <c r="C59" s="271">
        <f>'8_2.1.18 SIS'!H59</f>
        <v>0</v>
      </c>
      <c r="D59" s="56">
        <f>'Source Data'!H59</f>
        <v>4674.7758891865669</v>
      </c>
      <c r="E59" s="74">
        <f t="shared" si="11"/>
        <v>0</v>
      </c>
      <c r="F59" s="290"/>
      <c r="G59" s="56">
        <f>'Source Data'!I59</f>
        <v>663.32493479155164</v>
      </c>
      <c r="H59" s="74">
        <f t="shared" si="12"/>
        <v>0</v>
      </c>
      <c r="I59" s="290"/>
      <c r="J59" s="56">
        <f>'Source Data'!J59</f>
        <v>180.90680039769586</v>
      </c>
      <c r="K59" s="74">
        <f t="shared" si="13"/>
        <v>0</v>
      </c>
      <c r="L59" s="290"/>
      <c r="M59" s="56">
        <f>'Source Data'!K59</f>
        <v>4522.670009942397</v>
      </c>
      <c r="N59" s="74">
        <f t="shared" si="14"/>
        <v>0</v>
      </c>
      <c r="O59" s="290"/>
      <c r="P59" s="56">
        <f>'Source Data'!L59</f>
        <v>1809.0680039769588</v>
      </c>
      <c r="Q59" s="74">
        <f t="shared" si="15"/>
        <v>0</v>
      </c>
      <c r="R59" s="93">
        <v>0</v>
      </c>
      <c r="S59" s="56"/>
      <c r="T59" s="56"/>
      <c r="U59" s="57">
        <f t="shared" si="28"/>
        <v>0</v>
      </c>
      <c r="V59" s="93">
        <f t="shared" si="29"/>
        <v>0</v>
      </c>
      <c r="W59" s="74">
        <f t="shared" si="16"/>
        <v>0</v>
      </c>
      <c r="X59" s="93">
        <f t="shared" si="17"/>
        <v>0</v>
      </c>
      <c r="Y59" s="56">
        <f>[1]Madison!$G59</f>
        <v>0</v>
      </c>
      <c r="Z59" s="93">
        <f t="shared" si="18"/>
        <v>0</v>
      </c>
      <c r="AA59" s="56"/>
      <c r="AB59" s="56">
        <f t="shared" si="19"/>
        <v>0</v>
      </c>
      <c r="AC59" s="93">
        <f t="shared" si="20"/>
        <v>0</v>
      </c>
      <c r="AD59" s="97">
        <f t="shared" si="30"/>
        <v>0</v>
      </c>
      <c r="AE59" s="75">
        <f>'Source Data'!N59</f>
        <v>2670</v>
      </c>
      <c r="AF59" s="90">
        <f t="shared" si="31"/>
        <v>0</v>
      </c>
      <c r="AG59" s="271"/>
      <c r="AH59" s="75">
        <f t="shared" si="21"/>
        <v>0</v>
      </c>
      <c r="AI59" s="271"/>
      <c r="AJ59" s="77">
        <f t="shared" si="32"/>
        <v>0</v>
      </c>
      <c r="AK59" s="76">
        <f t="shared" si="33"/>
        <v>0</v>
      </c>
      <c r="AL59" s="90">
        <f t="shared" si="22"/>
        <v>0</v>
      </c>
      <c r="AM59" s="79">
        <f t="shared" si="23"/>
        <v>0</v>
      </c>
      <c r="AN59" s="90">
        <f t="shared" si="24"/>
        <v>0</v>
      </c>
      <c r="AO59" s="77">
        <f>[1]Madison!$M59</f>
        <v>0</v>
      </c>
      <c r="AP59" s="90">
        <f t="shared" si="25"/>
        <v>0</v>
      </c>
      <c r="AQ59" s="77"/>
      <c r="AR59" s="77">
        <f t="shared" si="26"/>
        <v>0</v>
      </c>
      <c r="AS59" s="90">
        <f t="shared" si="27"/>
        <v>0</v>
      </c>
      <c r="AT59" s="78">
        <f t="shared" si="34"/>
        <v>0</v>
      </c>
      <c r="AU59" s="87">
        <f t="shared" si="35"/>
        <v>0</v>
      </c>
      <c r="AV59" s="116"/>
      <c r="AW59" s="74"/>
      <c r="AX59" s="74">
        <f t="shared" si="36"/>
        <v>0</v>
      </c>
      <c r="AY59" s="74">
        <f t="shared" si="37"/>
        <v>0</v>
      </c>
    </row>
    <row r="60" spans="1:51" ht="16.149999999999999" customHeight="1" x14ac:dyDescent="0.2">
      <c r="A60" s="54">
        <v>54</v>
      </c>
      <c r="B60" s="55" t="s">
        <v>58</v>
      </c>
      <c r="C60" s="271">
        <f>'8_2.1.18 SIS'!H60</f>
        <v>0</v>
      </c>
      <c r="D60" s="56">
        <f>'Source Data'!H60</f>
        <v>4784.5850415334589</v>
      </c>
      <c r="E60" s="74">
        <f t="shared" si="11"/>
        <v>0</v>
      </c>
      <c r="F60" s="290"/>
      <c r="G60" s="56">
        <f>'Source Data'!I60</f>
        <v>583.70660052312871</v>
      </c>
      <c r="H60" s="74">
        <f t="shared" si="12"/>
        <v>0</v>
      </c>
      <c r="I60" s="290"/>
      <c r="J60" s="56">
        <f>'Source Data'!J60</f>
        <v>159.19270923358056</v>
      </c>
      <c r="K60" s="74">
        <f t="shared" si="13"/>
        <v>0</v>
      </c>
      <c r="L60" s="290"/>
      <c r="M60" s="56">
        <f>'Source Data'!K60</f>
        <v>3979.8177308395143</v>
      </c>
      <c r="N60" s="74">
        <f t="shared" si="14"/>
        <v>0</v>
      </c>
      <c r="O60" s="290"/>
      <c r="P60" s="56">
        <f>'Source Data'!L60</f>
        <v>1591.9270923358056</v>
      </c>
      <c r="Q60" s="74">
        <f t="shared" si="15"/>
        <v>0</v>
      </c>
      <c r="R60" s="93">
        <v>0</v>
      </c>
      <c r="S60" s="56"/>
      <c r="T60" s="56"/>
      <c r="U60" s="57">
        <f t="shared" si="28"/>
        <v>0</v>
      </c>
      <c r="V60" s="93">
        <f t="shared" si="29"/>
        <v>0</v>
      </c>
      <c r="W60" s="74">
        <f t="shared" si="16"/>
        <v>0</v>
      </c>
      <c r="X60" s="93">
        <f t="shared" si="17"/>
        <v>0</v>
      </c>
      <c r="Y60" s="56">
        <f>[1]Madison!$G60</f>
        <v>0</v>
      </c>
      <c r="Z60" s="93">
        <f t="shared" si="18"/>
        <v>0</v>
      </c>
      <c r="AA60" s="56"/>
      <c r="AB60" s="56">
        <f t="shared" si="19"/>
        <v>0</v>
      </c>
      <c r="AC60" s="93">
        <f t="shared" si="20"/>
        <v>0</v>
      </c>
      <c r="AD60" s="97">
        <f t="shared" si="30"/>
        <v>0</v>
      </c>
      <c r="AE60" s="75">
        <f>'Source Data'!N60</f>
        <v>5141</v>
      </c>
      <c r="AF60" s="90">
        <f t="shared" si="31"/>
        <v>0</v>
      </c>
      <c r="AG60" s="271"/>
      <c r="AH60" s="75">
        <f t="shared" si="21"/>
        <v>0</v>
      </c>
      <c r="AI60" s="271"/>
      <c r="AJ60" s="77">
        <f t="shared" si="32"/>
        <v>0</v>
      </c>
      <c r="AK60" s="76">
        <f t="shared" si="33"/>
        <v>0</v>
      </c>
      <c r="AL60" s="90">
        <f t="shared" si="22"/>
        <v>0</v>
      </c>
      <c r="AM60" s="79">
        <f t="shared" si="23"/>
        <v>0</v>
      </c>
      <c r="AN60" s="90">
        <f t="shared" si="24"/>
        <v>0</v>
      </c>
      <c r="AO60" s="77">
        <f>[1]Madison!$M60</f>
        <v>0</v>
      </c>
      <c r="AP60" s="90">
        <f t="shared" si="25"/>
        <v>0</v>
      </c>
      <c r="AQ60" s="77"/>
      <c r="AR60" s="77">
        <f t="shared" si="26"/>
        <v>0</v>
      </c>
      <c r="AS60" s="90">
        <f t="shared" si="27"/>
        <v>0</v>
      </c>
      <c r="AT60" s="78">
        <f t="shared" si="34"/>
        <v>0</v>
      </c>
      <c r="AU60" s="87">
        <f t="shared" si="35"/>
        <v>0</v>
      </c>
      <c r="AV60" s="116"/>
      <c r="AW60" s="74"/>
      <c r="AX60" s="74">
        <f t="shared" si="36"/>
        <v>0</v>
      </c>
      <c r="AY60" s="74">
        <f t="shared" si="37"/>
        <v>0</v>
      </c>
    </row>
    <row r="61" spans="1:51" ht="16.149999999999999" customHeight="1" x14ac:dyDescent="0.2">
      <c r="A61" s="49">
        <v>55</v>
      </c>
      <c r="B61" s="50" t="s">
        <v>59</v>
      </c>
      <c r="C61" s="272">
        <f>'8_2.1.18 SIS'!H61</f>
        <v>0</v>
      </c>
      <c r="D61" s="51">
        <f>'Source Data'!H61</f>
        <v>4501.7236472239638</v>
      </c>
      <c r="E61" s="80">
        <f t="shared" si="11"/>
        <v>0</v>
      </c>
      <c r="F61" s="291"/>
      <c r="G61" s="51">
        <f>'Source Data'!I61</f>
        <v>593.48544210889816</v>
      </c>
      <c r="H61" s="80">
        <f t="shared" si="12"/>
        <v>0</v>
      </c>
      <c r="I61" s="291"/>
      <c r="J61" s="51">
        <f>'Source Data'!J61</f>
        <v>161.8596660296995</v>
      </c>
      <c r="K61" s="80">
        <f t="shared" si="13"/>
        <v>0</v>
      </c>
      <c r="L61" s="291"/>
      <c r="M61" s="51">
        <f>'Source Data'!K61</f>
        <v>4046.4916507424882</v>
      </c>
      <c r="N61" s="80">
        <f t="shared" si="14"/>
        <v>0</v>
      </c>
      <c r="O61" s="291"/>
      <c r="P61" s="51">
        <f>'Source Data'!L61</f>
        <v>1618.596660296995</v>
      </c>
      <c r="Q61" s="80">
        <f t="shared" si="15"/>
        <v>0</v>
      </c>
      <c r="R61" s="94">
        <v>0</v>
      </c>
      <c r="S61" s="51"/>
      <c r="T61" s="51"/>
      <c r="U61" s="52">
        <f t="shared" si="28"/>
        <v>0</v>
      </c>
      <c r="V61" s="94">
        <f t="shared" si="29"/>
        <v>0</v>
      </c>
      <c r="W61" s="80">
        <f t="shared" si="16"/>
        <v>0</v>
      </c>
      <c r="X61" s="94">
        <f t="shared" si="17"/>
        <v>0</v>
      </c>
      <c r="Y61" s="51">
        <f>[1]Madison!$G61</f>
        <v>0</v>
      </c>
      <c r="Z61" s="94">
        <f t="shared" si="18"/>
        <v>0</v>
      </c>
      <c r="AA61" s="53"/>
      <c r="AB61" s="51">
        <f t="shared" si="19"/>
        <v>0</v>
      </c>
      <c r="AC61" s="95">
        <f t="shared" si="20"/>
        <v>0</v>
      </c>
      <c r="AD61" s="95">
        <f t="shared" si="30"/>
        <v>0</v>
      </c>
      <c r="AE61" s="71">
        <f>'Source Data'!N61</f>
        <v>3703</v>
      </c>
      <c r="AF61" s="91">
        <f t="shared" si="31"/>
        <v>0</v>
      </c>
      <c r="AG61" s="272"/>
      <c r="AH61" s="71">
        <f t="shared" si="21"/>
        <v>0</v>
      </c>
      <c r="AI61" s="272"/>
      <c r="AJ61" s="72">
        <f t="shared" si="32"/>
        <v>0</v>
      </c>
      <c r="AK61" s="73">
        <f t="shared" si="33"/>
        <v>0</v>
      </c>
      <c r="AL61" s="91">
        <f t="shared" si="22"/>
        <v>0</v>
      </c>
      <c r="AM61" s="82">
        <f t="shared" si="23"/>
        <v>0</v>
      </c>
      <c r="AN61" s="91">
        <f t="shared" si="24"/>
        <v>0</v>
      </c>
      <c r="AO61" s="72">
        <f>[1]Madison!$M61</f>
        <v>0</v>
      </c>
      <c r="AP61" s="91">
        <f t="shared" si="25"/>
        <v>0</v>
      </c>
      <c r="AQ61" s="72"/>
      <c r="AR61" s="72">
        <f t="shared" si="26"/>
        <v>0</v>
      </c>
      <c r="AS61" s="91">
        <f t="shared" si="27"/>
        <v>0</v>
      </c>
      <c r="AT61" s="81">
        <f t="shared" si="34"/>
        <v>0</v>
      </c>
      <c r="AU61" s="88">
        <f t="shared" si="35"/>
        <v>0</v>
      </c>
      <c r="AV61" s="116"/>
      <c r="AW61" s="80"/>
      <c r="AX61" s="80">
        <f t="shared" si="36"/>
        <v>0</v>
      </c>
      <c r="AY61" s="80">
        <f t="shared" si="37"/>
        <v>0</v>
      </c>
    </row>
    <row r="62" spans="1:51" ht="16.149999999999999" customHeight="1" x14ac:dyDescent="0.2">
      <c r="A62" s="58">
        <v>56</v>
      </c>
      <c r="B62" s="59" t="s">
        <v>60</v>
      </c>
      <c r="C62" s="270">
        <f>'8_2.1.18 SIS'!H62</f>
        <v>0</v>
      </c>
      <c r="D62" s="60">
        <f>'Source Data'!H62</f>
        <v>5010.1657022009513</v>
      </c>
      <c r="E62" s="65">
        <f t="shared" si="11"/>
        <v>0</v>
      </c>
      <c r="F62" s="289"/>
      <c r="G62" s="60">
        <f>'Source Data'!I62</f>
        <v>665.40831600253398</v>
      </c>
      <c r="H62" s="65">
        <f t="shared" si="12"/>
        <v>0</v>
      </c>
      <c r="I62" s="289"/>
      <c r="J62" s="60">
        <f>'Source Data'!J62</f>
        <v>181.4749952734183</v>
      </c>
      <c r="K62" s="65">
        <f t="shared" si="13"/>
        <v>0</v>
      </c>
      <c r="L62" s="289"/>
      <c r="M62" s="60">
        <f>'Source Data'!K62</f>
        <v>4536.8748818354579</v>
      </c>
      <c r="N62" s="65">
        <f t="shared" si="14"/>
        <v>0</v>
      </c>
      <c r="O62" s="289"/>
      <c r="P62" s="60">
        <f>'Source Data'!L62</f>
        <v>1814.7499527341834</v>
      </c>
      <c r="Q62" s="65">
        <f t="shared" si="15"/>
        <v>0</v>
      </c>
      <c r="R62" s="92">
        <v>0</v>
      </c>
      <c r="S62" s="60"/>
      <c r="T62" s="60"/>
      <c r="U62" s="61">
        <f t="shared" si="28"/>
        <v>0</v>
      </c>
      <c r="V62" s="92">
        <f t="shared" si="29"/>
        <v>0</v>
      </c>
      <c r="W62" s="65">
        <f t="shared" si="16"/>
        <v>0</v>
      </c>
      <c r="X62" s="92">
        <f t="shared" si="17"/>
        <v>0</v>
      </c>
      <c r="Y62" s="60">
        <f>[1]Madison!$G62</f>
        <v>0</v>
      </c>
      <c r="Z62" s="92">
        <f t="shared" si="18"/>
        <v>0</v>
      </c>
      <c r="AA62" s="60"/>
      <c r="AB62" s="60">
        <f t="shared" si="19"/>
        <v>0</v>
      </c>
      <c r="AC62" s="92">
        <f t="shared" si="20"/>
        <v>0</v>
      </c>
      <c r="AD62" s="96">
        <f t="shared" si="30"/>
        <v>0</v>
      </c>
      <c r="AE62" s="66">
        <f>'Source Data'!N62</f>
        <v>4203</v>
      </c>
      <c r="AF62" s="89">
        <f t="shared" si="31"/>
        <v>0</v>
      </c>
      <c r="AG62" s="270"/>
      <c r="AH62" s="66">
        <f t="shared" si="21"/>
        <v>0</v>
      </c>
      <c r="AI62" s="270"/>
      <c r="AJ62" s="68">
        <f t="shared" si="32"/>
        <v>0</v>
      </c>
      <c r="AK62" s="67">
        <f t="shared" si="33"/>
        <v>0</v>
      </c>
      <c r="AL62" s="89">
        <f t="shared" si="22"/>
        <v>0</v>
      </c>
      <c r="AM62" s="70">
        <f t="shared" si="23"/>
        <v>0</v>
      </c>
      <c r="AN62" s="89">
        <f t="shared" si="24"/>
        <v>0</v>
      </c>
      <c r="AO62" s="68">
        <f>[1]Madison!$M62</f>
        <v>0</v>
      </c>
      <c r="AP62" s="89">
        <f t="shared" si="25"/>
        <v>0</v>
      </c>
      <c r="AQ62" s="68"/>
      <c r="AR62" s="68">
        <f t="shared" si="26"/>
        <v>0</v>
      </c>
      <c r="AS62" s="89">
        <f t="shared" si="27"/>
        <v>0</v>
      </c>
      <c r="AT62" s="69">
        <f t="shared" si="34"/>
        <v>0</v>
      </c>
      <c r="AU62" s="86">
        <f t="shared" si="35"/>
        <v>0</v>
      </c>
      <c r="AV62" s="116"/>
      <c r="AW62" s="65"/>
      <c r="AX62" s="65">
        <f t="shared" si="36"/>
        <v>0</v>
      </c>
      <c r="AY62" s="65">
        <f t="shared" si="37"/>
        <v>0</v>
      </c>
    </row>
    <row r="63" spans="1:51" ht="16.149999999999999" customHeight="1" x14ac:dyDescent="0.2">
      <c r="A63" s="54">
        <v>57</v>
      </c>
      <c r="B63" s="55" t="s">
        <v>61</v>
      </c>
      <c r="C63" s="271">
        <f>'8_2.1.18 SIS'!H63</f>
        <v>0</v>
      </c>
      <c r="D63" s="56">
        <f>'Source Data'!H63</f>
        <v>4811.4108022710652</v>
      </c>
      <c r="E63" s="74">
        <f t="shared" si="11"/>
        <v>0</v>
      </c>
      <c r="F63" s="290"/>
      <c r="G63" s="56">
        <f>'Source Data'!I63</f>
        <v>666.15521612667408</v>
      </c>
      <c r="H63" s="74">
        <f t="shared" si="12"/>
        <v>0</v>
      </c>
      <c r="I63" s="290"/>
      <c r="J63" s="56">
        <f>'Source Data'!J63</f>
        <v>181.67869530727472</v>
      </c>
      <c r="K63" s="74">
        <f t="shared" si="13"/>
        <v>0</v>
      </c>
      <c r="L63" s="290"/>
      <c r="M63" s="56">
        <f>'Source Data'!K63</f>
        <v>4541.967382681868</v>
      </c>
      <c r="N63" s="74">
        <f t="shared" si="14"/>
        <v>0</v>
      </c>
      <c r="O63" s="290"/>
      <c r="P63" s="56">
        <f>'Source Data'!L63</f>
        <v>1816.7869530727471</v>
      </c>
      <c r="Q63" s="74">
        <f t="shared" si="15"/>
        <v>0</v>
      </c>
      <c r="R63" s="93">
        <v>0</v>
      </c>
      <c r="S63" s="56"/>
      <c r="T63" s="56"/>
      <c r="U63" s="57">
        <f t="shared" si="28"/>
        <v>0</v>
      </c>
      <c r="V63" s="93">
        <f t="shared" si="29"/>
        <v>0</v>
      </c>
      <c r="W63" s="74">
        <f t="shared" si="16"/>
        <v>0</v>
      </c>
      <c r="X63" s="93">
        <f t="shared" si="17"/>
        <v>0</v>
      </c>
      <c r="Y63" s="56">
        <f>[1]Madison!$G63</f>
        <v>0</v>
      </c>
      <c r="Z63" s="93">
        <f t="shared" si="18"/>
        <v>0</v>
      </c>
      <c r="AA63" s="56"/>
      <c r="AB63" s="56">
        <f t="shared" si="19"/>
        <v>0</v>
      </c>
      <c r="AC63" s="93">
        <f t="shared" si="20"/>
        <v>0</v>
      </c>
      <c r="AD63" s="97">
        <f t="shared" si="30"/>
        <v>0</v>
      </c>
      <c r="AE63" s="75">
        <f>'Source Data'!N63</f>
        <v>2620</v>
      </c>
      <c r="AF63" s="90">
        <f t="shared" si="31"/>
        <v>0</v>
      </c>
      <c r="AG63" s="271"/>
      <c r="AH63" s="75">
        <f t="shared" si="21"/>
        <v>0</v>
      </c>
      <c r="AI63" s="271"/>
      <c r="AJ63" s="77">
        <f t="shared" si="32"/>
        <v>0</v>
      </c>
      <c r="AK63" s="76">
        <f t="shared" si="33"/>
        <v>0</v>
      </c>
      <c r="AL63" s="90">
        <f t="shared" si="22"/>
        <v>0</v>
      </c>
      <c r="AM63" s="79">
        <f t="shared" si="23"/>
        <v>0</v>
      </c>
      <c r="AN63" s="90">
        <f t="shared" si="24"/>
        <v>0</v>
      </c>
      <c r="AO63" s="77">
        <f>[1]Madison!$M63</f>
        <v>0</v>
      </c>
      <c r="AP63" s="90">
        <f t="shared" si="25"/>
        <v>0</v>
      </c>
      <c r="AQ63" s="77"/>
      <c r="AR63" s="77">
        <f t="shared" si="26"/>
        <v>0</v>
      </c>
      <c r="AS63" s="90">
        <f t="shared" si="27"/>
        <v>0</v>
      </c>
      <c r="AT63" s="78">
        <f t="shared" si="34"/>
        <v>0</v>
      </c>
      <c r="AU63" s="87">
        <f t="shared" si="35"/>
        <v>0</v>
      </c>
      <c r="AV63" s="116"/>
      <c r="AW63" s="74"/>
      <c r="AX63" s="74">
        <f t="shared" si="36"/>
        <v>0</v>
      </c>
      <c r="AY63" s="74">
        <f t="shared" si="37"/>
        <v>0</v>
      </c>
    </row>
    <row r="64" spans="1:51" ht="16.149999999999999" customHeight="1" x14ac:dyDescent="0.2">
      <c r="A64" s="54">
        <v>58</v>
      </c>
      <c r="B64" s="55" t="s">
        <v>62</v>
      </c>
      <c r="C64" s="271">
        <f>'8_2.1.18 SIS'!H64</f>
        <v>0</v>
      </c>
      <c r="D64" s="56">
        <f>'Source Data'!H64</f>
        <v>5358.2852334446507</v>
      </c>
      <c r="E64" s="74">
        <f t="shared" si="11"/>
        <v>0</v>
      </c>
      <c r="F64" s="290"/>
      <c r="G64" s="56">
        <f>'Source Data'!I64</f>
        <v>740.81098599764084</v>
      </c>
      <c r="H64" s="74">
        <f t="shared" si="12"/>
        <v>0</v>
      </c>
      <c r="I64" s="290"/>
      <c r="J64" s="56">
        <f>'Source Data'!J64</f>
        <v>202.03935981753844</v>
      </c>
      <c r="K64" s="74">
        <f t="shared" si="13"/>
        <v>0</v>
      </c>
      <c r="L64" s="290"/>
      <c r="M64" s="56">
        <f>'Source Data'!K64</f>
        <v>5050.9839954384606</v>
      </c>
      <c r="N64" s="74">
        <f t="shared" si="14"/>
        <v>0</v>
      </c>
      <c r="O64" s="290"/>
      <c r="P64" s="56">
        <f>'Source Data'!L64</f>
        <v>2020.3935981753841</v>
      </c>
      <c r="Q64" s="74">
        <f t="shared" si="15"/>
        <v>0</v>
      </c>
      <c r="R64" s="93">
        <v>0</v>
      </c>
      <c r="S64" s="56"/>
      <c r="T64" s="56"/>
      <c r="U64" s="57">
        <f t="shared" si="28"/>
        <v>0</v>
      </c>
      <c r="V64" s="93">
        <f t="shared" si="29"/>
        <v>0</v>
      </c>
      <c r="W64" s="74">
        <f t="shared" si="16"/>
        <v>0</v>
      </c>
      <c r="X64" s="93">
        <f t="shared" si="17"/>
        <v>0</v>
      </c>
      <c r="Y64" s="56">
        <f>[1]Madison!$G64</f>
        <v>0</v>
      </c>
      <c r="Z64" s="93">
        <f t="shared" si="18"/>
        <v>0</v>
      </c>
      <c r="AA64" s="56"/>
      <c r="AB64" s="56">
        <f t="shared" si="19"/>
        <v>0</v>
      </c>
      <c r="AC64" s="93">
        <f t="shared" si="20"/>
        <v>0</v>
      </c>
      <c r="AD64" s="97">
        <f t="shared" si="30"/>
        <v>0</v>
      </c>
      <c r="AE64" s="75">
        <f>'Source Data'!N64</f>
        <v>2215</v>
      </c>
      <c r="AF64" s="90">
        <f t="shared" si="31"/>
        <v>0</v>
      </c>
      <c r="AG64" s="271"/>
      <c r="AH64" s="75">
        <f t="shared" si="21"/>
        <v>0</v>
      </c>
      <c r="AI64" s="271"/>
      <c r="AJ64" s="77">
        <f t="shared" si="32"/>
        <v>0</v>
      </c>
      <c r="AK64" s="76">
        <f t="shared" si="33"/>
        <v>0</v>
      </c>
      <c r="AL64" s="90">
        <f t="shared" si="22"/>
        <v>0</v>
      </c>
      <c r="AM64" s="79">
        <f t="shared" si="23"/>
        <v>0</v>
      </c>
      <c r="AN64" s="90">
        <f t="shared" si="24"/>
        <v>0</v>
      </c>
      <c r="AO64" s="77">
        <f>[1]Madison!$M64</f>
        <v>0</v>
      </c>
      <c r="AP64" s="90">
        <f t="shared" si="25"/>
        <v>0</v>
      </c>
      <c r="AQ64" s="77"/>
      <c r="AR64" s="77">
        <f t="shared" si="26"/>
        <v>0</v>
      </c>
      <c r="AS64" s="90">
        <f t="shared" si="27"/>
        <v>0</v>
      </c>
      <c r="AT64" s="78">
        <f t="shared" si="34"/>
        <v>0</v>
      </c>
      <c r="AU64" s="87">
        <f t="shared" si="35"/>
        <v>0</v>
      </c>
      <c r="AV64" s="116"/>
      <c r="AW64" s="74"/>
      <c r="AX64" s="74">
        <f t="shared" si="36"/>
        <v>0</v>
      </c>
      <c r="AY64" s="74">
        <f t="shared" si="37"/>
        <v>0</v>
      </c>
    </row>
    <row r="65" spans="1:51" ht="16.149999999999999" customHeight="1" x14ac:dyDescent="0.2">
      <c r="A65" s="54">
        <v>59</v>
      </c>
      <c r="B65" s="55" t="s">
        <v>63</v>
      </c>
      <c r="C65" s="271">
        <f>'8_2.1.18 SIS'!H65</f>
        <v>0</v>
      </c>
      <c r="D65" s="56">
        <f>'Source Data'!H65</f>
        <v>5144.4669727805904</v>
      </c>
      <c r="E65" s="74">
        <f t="shared" si="11"/>
        <v>0</v>
      </c>
      <c r="F65" s="290"/>
      <c r="G65" s="56">
        <f>'Source Data'!I65</f>
        <v>778.80539593788717</v>
      </c>
      <c r="H65" s="74">
        <f t="shared" si="12"/>
        <v>0</v>
      </c>
      <c r="I65" s="290"/>
      <c r="J65" s="56">
        <f>'Source Data'!J65</f>
        <v>212.40147161942375</v>
      </c>
      <c r="K65" s="74">
        <f t="shared" si="13"/>
        <v>0</v>
      </c>
      <c r="L65" s="290"/>
      <c r="M65" s="56">
        <f>'Source Data'!K65</f>
        <v>5310.0367904855939</v>
      </c>
      <c r="N65" s="74">
        <f t="shared" si="14"/>
        <v>0</v>
      </c>
      <c r="O65" s="290"/>
      <c r="P65" s="56">
        <f>'Source Data'!L65</f>
        <v>2124.0147161942373</v>
      </c>
      <c r="Q65" s="74">
        <f t="shared" si="15"/>
        <v>0</v>
      </c>
      <c r="R65" s="93">
        <v>0</v>
      </c>
      <c r="S65" s="56"/>
      <c r="T65" s="56"/>
      <c r="U65" s="57">
        <f t="shared" si="28"/>
        <v>0</v>
      </c>
      <c r="V65" s="93">
        <f t="shared" si="29"/>
        <v>0</v>
      </c>
      <c r="W65" s="74">
        <f t="shared" si="16"/>
        <v>0</v>
      </c>
      <c r="X65" s="93">
        <f t="shared" si="17"/>
        <v>0</v>
      </c>
      <c r="Y65" s="56">
        <f>[1]Madison!$G65</f>
        <v>0</v>
      </c>
      <c r="Z65" s="93">
        <f t="shared" si="18"/>
        <v>0</v>
      </c>
      <c r="AA65" s="56"/>
      <c r="AB65" s="56">
        <f t="shared" si="19"/>
        <v>0</v>
      </c>
      <c r="AC65" s="93">
        <f t="shared" si="20"/>
        <v>0</v>
      </c>
      <c r="AD65" s="97">
        <f t="shared" si="30"/>
        <v>0</v>
      </c>
      <c r="AE65" s="75">
        <f>'Source Data'!N65</f>
        <v>1488</v>
      </c>
      <c r="AF65" s="90">
        <f t="shared" si="31"/>
        <v>0</v>
      </c>
      <c r="AG65" s="271"/>
      <c r="AH65" s="75">
        <f t="shared" si="21"/>
        <v>0</v>
      </c>
      <c r="AI65" s="271"/>
      <c r="AJ65" s="77">
        <f t="shared" si="32"/>
        <v>0</v>
      </c>
      <c r="AK65" s="76">
        <f t="shared" si="33"/>
        <v>0</v>
      </c>
      <c r="AL65" s="90">
        <f t="shared" si="22"/>
        <v>0</v>
      </c>
      <c r="AM65" s="79">
        <f t="shared" si="23"/>
        <v>0</v>
      </c>
      <c r="AN65" s="90">
        <f t="shared" si="24"/>
        <v>0</v>
      </c>
      <c r="AO65" s="77">
        <f>[1]Madison!$M65</f>
        <v>0</v>
      </c>
      <c r="AP65" s="90">
        <f t="shared" si="25"/>
        <v>0</v>
      </c>
      <c r="AQ65" s="77"/>
      <c r="AR65" s="77">
        <f t="shared" si="26"/>
        <v>0</v>
      </c>
      <c r="AS65" s="90">
        <f t="shared" si="27"/>
        <v>0</v>
      </c>
      <c r="AT65" s="78">
        <f t="shared" si="34"/>
        <v>0</v>
      </c>
      <c r="AU65" s="87">
        <f t="shared" si="35"/>
        <v>0</v>
      </c>
      <c r="AV65" s="116"/>
      <c r="AW65" s="74"/>
      <c r="AX65" s="74">
        <f t="shared" si="36"/>
        <v>0</v>
      </c>
      <c r="AY65" s="74">
        <f t="shared" si="37"/>
        <v>0</v>
      </c>
    </row>
    <row r="66" spans="1:51" ht="16.149999999999999" customHeight="1" x14ac:dyDescent="0.2">
      <c r="A66" s="49">
        <v>60</v>
      </c>
      <c r="B66" s="50" t="s">
        <v>64</v>
      </c>
      <c r="C66" s="272">
        <f>'8_2.1.18 SIS'!H66</f>
        <v>0</v>
      </c>
      <c r="D66" s="51">
        <f>'Source Data'!H66</f>
        <v>4859.4948474230696</v>
      </c>
      <c r="E66" s="80">
        <f t="shared" si="11"/>
        <v>0</v>
      </c>
      <c r="F66" s="291"/>
      <c r="G66" s="51">
        <f>'Source Data'!I66</f>
        <v>654.17710868659628</v>
      </c>
      <c r="H66" s="80">
        <f t="shared" si="12"/>
        <v>0</v>
      </c>
      <c r="I66" s="291"/>
      <c r="J66" s="51">
        <f>'Source Data'!J66</f>
        <v>178.41193873270808</v>
      </c>
      <c r="K66" s="80">
        <f t="shared" si="13"/>
        <v>0</v>
      </c>
      <c r="L66" s="291"/>
      <c r="M66" s="51">
        <f>'Source Data'!K66</f>
        <v>4460.2984683177028</v>
      </c>
      <c r="N66" s="80">
        <f t="shared" si="14"/>
        <v>0</v>
      </c>
      <c r="O66" s="291"/>
      <c r="P66" s="51">
        <f>'Source Data'!L66</f>
        <v>1784.1193873270811</v>
      </c>
      <c r="Q66" s="80">
        <f t="shared" si="15"/>
        <v>0</v>
      </c>
      <c r="R66" s="94">
        <v>0</v>
      </c>
      <c r="S66" s="51"/>
      <c r="T66" s="51"/>
      <c r="U66" s="52">
        <f t="shared" si="28"/>
        <v>0</v>
      </c>
      <c r="V66" s="94">
        <f t="shared" si="29"/>
        <v>0</v>
      </c>
      <c r="W66" s="80">
        <f t="shared" si="16"/>
        <v>0</v>
      </c>
      <c r="X66" s="94">
        <f t="shared" si="17"/>
        <v>0</v>
      </c>
      <c r="Y66" s="51">
        <f>[1]Madison!$G66</f>
        <v>0</v>
      </c>
      <c r="Z66" s="94">
        <f t="shared" si="18"/>
        <v>0</v>
      </c>
      <c r="AA66" s="53"/>
      <c r="AB66" s="51">
        <f t="shared" si="19"/>
        <v>0</v>
      </c>
      <c r="AC66" s="95">
        <f t="shared" si="20"/>
        <v>0</v>
      </c>
      <c r="AD66" s="95">
        <f t="shared" si="30"/>
        <v>0</v>
      </c>
      <c r="AE66" s="71">
        <f>'Source Data'!N66</f>
        <v>4045</v>
      </c>
      <c r="AF66" s="91">
        <f t="shared" si="31"/>
        <v>0</v>
      </c>
      <c r="AG66" s="272"/>
      <c r="AH66" s="71">
        <f t="shared" si="21"/>
        <v>0</v>
      </c>
      <c r="AI66" s="272"/>
      <c r="AJ66" s="72">
        <f t="shared" si="32"/>
        <v>0</v>
      </c>
      <c r="AK66" s="73">
        <f t="shared" si="33"/>
        <v>0</v>
      </c>
      <c r="AL66" s="91">
        <f t="shared" si="22"/>
        <v>0</v>
      </c>
      <c r="AM66" s="82">
        <f t="shared" si="23"/>
        <v>0</v>
      </c>
      <c r="AN66" s="91">
        <f t="shared" si="24"/>
        <v>0</v>
      </c>
      <c r="AO66" s="72">
        <f>[1]Madison!$M66</f>
        <v>0</v>
      </c>
      <c r="AP66" s="91">
        <f t="shared" si="25"/>
        <v>0</v>
      </c>
      <c r="AQ66" s="72"/>
      <c r="AR66" s="72">
        <f t="shared" si="26"/>
        <v>0</v>
      </c>
      <c r="AS66" s="91">
        <f t="shared" si="27"/>
        <v>0</v>
      </c>
      <c r="AT66" s="81">
        <f t="shared" si="34"/>
        <v>0</v>
      </c>
      <c r="AU66" s="88">
        <f t="shared" si="35"/>
        <v>0</v>
      </c>
      <c r="AV66" s="116"/>
      <c r="AW66" s="80"/>
      <c r="AX66" s="80">
        <f t="shared" si="36"/>
        <v>0</v>
      </c>
      <c r="AY66" s="80">
        <f t="shared" si="37"/>
        <v>0</v>
      </c>
    </row>
    <row r="67" spans="1:51" ht="16.149999999999999" customHeight="1" x14ac:dyDescent="0.2">
      <c r="A67" s="58">
        <v>61</v>
      </c>
      <c r="B67" s="59" t="s">
        <v>65</v>
      </c>
      <c r="C67" s="270">
        <f>'8_2.1.18 SIS'!H67</f>
        <v>4</v>
      </c>
      <c r="D67" s="60">
        <f>'Source Data'!H67</f>
        <v>2804.2748979691619</v>
      </c>
      <c r="E67" s="65">
        <f t="shared" si="11"/>
        <v>11217.099591876648</v>
      </c>
      <c r="F67" s="289"/>
      <c r="G67" s="60">
        <f>'Source Data'!I67</f>
        <v>381.62134806778147</v>
      </c>
      <c r="H67" s="65">
        <f t="shared" si="12"/>
        <v>0</v>
      </c>
      <c r="I67" s="289"/>
      <c r="J67" s="60">
        <f>'Source Data'!J67</f>
        <v>104.0785494730313</v>
      </c>
      <c r="K67" s="65">
        <f t="shared" si="13"/>
        <v>0</v>
      </c>
      <c r="L67" s="289"/>
      <c r="M67" s="60">
        <f>'Source Data'!K67</f>
        <v>2601.9637368257822</v>
      </c>
      <c r="N67" s="65">
        <f t="shared" si="14"/>
        <v>0</v>
      </c>
      <c r="O67" s="289"/>
      <c r="P67" s="60">
        <f>'Source Data'!L67</f>
        <v>1040.7854947303128</v>
      </c>
      <c r="Q67" s="65">
        <f t="shared" si="15"/>
        <v>0</v>
      </c>
      <c r="R67" s="92">
        <v>13195</v>
      </c>
      <c r="S67" s="60"/>
      <c r="T67" s="60"/>
      <c r="U67" s="61">
        <f t="shared" si="28"/>
        <v>0</v>
      </c>
      <c r="V67" s="92">
        <f t="shared" si="29"/>
        <v>13195</v>
      </c>
      <c r="W67" s="65">
        <f t="shared" si="16"/>
        <v>-33</v>
      </c>
      <c r="X67" s="92">
        <f t="shared" si="17"/>
        <v>13162</v>
      </c>
      <c r="Y67" s="60">
        <f>[1]Madison!$G67</f>
        <v>0</v>
      </c>
      <c r="Z67" s="92">
        <f t="shared" si="18"/>
        <v>13162</v>
      </c>
      <c r="AA67" s="60"/>
      <c r="AB67" s="60">
        <f t="shared" si="19"/>
        <v>13162</v>
      </c>
      <c r="AC67" s="92">
        <f t="shared" si="20"/>
        <v>1097</v>
      </c>
      <c r="AD67" s="96">
        <f t="shared" si="30"/>
        <v>13162</v>
      </c>
      <c r="AE67" s="66">
        <f>'Source Data'!N67</f>
        <v>9576</v>
      </c>
      <c r="AF67" s="89">
        <f t="shared" si="31"/>
        <v>38304</v>
      </c>
      <c r="AG67" s="270"/>
      <c r="AH67" s="66">
        <f t="shared" si="21"/>
        <v>0</v>
      </c>
      <c r="AI67" s="270"/>
      <c r="AJ67" s="68">
        <f t="shared" si="32"/>
        <v>0</v>
      </c>
      <c r="AK67" s="67">
        <f t="shared" si="33"/>
        <v>0</v>
      </c>
      <c r="AL67" s="89">
        <f t="shared" si="22"/>
        <v>38304</v>
      </c>
      <c r="AM67" s="70">
        <f t="shared" si="23"/>
        <v>-96</v>
      </c>
      <c r="AN67" s="89">
        <f t="shared" si="24"/>
        <v>38208</v>
      </c>
      <c r="AO67" s="68">
        <f>[1]Madison!$M67</f>
        <v>0</v>
      </c>
      <c r="AP67" s="89">
        <f t="shared" si="25"/>
        <v>38208</v>
      </c>
      <c r="AQ67" s="68"/>
      <c r="AR67" s="68">
        <f t="shared" si="26"/>
        <v>38208</v>
      </c>
      <c r="AS67" s="89">
        <f t="shared" si="27"/>
        <v>3184</v>
      </c>
      <c r="AT67" s="69">
        <f t="shared" si="34"/>
        <v>51370</v>
      </c>
      <c r="AU67" s="86">
        <f t="shared" si="35"/>
        <v>4281</v>
      </c>
      <c r="AV67" s="116"/>
      <c r="AW67" s="65"/>
      <c r="AX67" s="65">
        <f t="shared" si="36"/>
        <v>96</v>
      </c>
      <c r="AY67" s="65">
        <f t="shared" si="37"/>
        <v>96</v>
      </c>
    </row>
    <row r="68" spans="1:51" ht="16.149999999999999" customHeight="1" x14ac:dyDescent="0.2">
      <c r="A68" s="54">
        <v>62</v>
      </c>
      <c r="B68" s="55" t="s">
        <v>66</v>
      </c>
      <c r="C68" s="271">
        <f>'8_2.1.18 SIS'!H68</f>
        <v>0</v>
      </c>
      <c r="D68" s="56">
        <f>'Source Data'!H68</f>
        <v>4883.7599729981075</v>
      </c>
      <c r="E68" s="74">
        <f t="shared" si="11"/>
        <v>0</v>
      </c>
      <c r="F68" s="290"/>
      <c r="G68" s="56">
        <f>'Source Data'!I68</f>
        <v>736.06666112665073</v>
      </c>
      <c r="H68" s="74">
        <f t="shared" si="12"/>
        <v>0</v>
      </c>
      <c r="I68" s="290"/>
      <c r="J68" s="56">
        <f>'Source Data'!J68</f>
        <v>200.74545303454113</v>
      </c>
      <c r="K68" s="74">
        <f t="shared" si="13"/>
        <v>0</v>
      </c>
      <c r="L68" s="290"/>
      <c r="M68" s="56">
        <f>'Source Data'!K68</f>
        <v>5018.6363258635274</v>
      </c>
      <c r="N68" s="74">
        <f t="shared" si="14"/>
        <v>0</v>
      </c>
      <c r="O68" s="290"/>
      <c r="P68" s="56">
        <f>'Source Data'!L68</f>
        <v>2007.4545303454111</v>
      </c>
      <c r="Q68" s="74">
        <f t="shared" si="15"/>
        <v>0</v>
      </c>
      <c r="R68" s="93">
        <v>0</v>
      </c>
      <c r="S68" s="56"/>
      <c r="T68" s="56"/>
      <c r="U68" s="57">
        <f t="shared" si="28"/>
        <v>0</v>
      </c>
      <c r="V68" s="93">
        <f t="shared" si="29"/>
        <v>0</v>
      </c>
      <c r="W68" s="74">
        <f t="shared" si="16"/>
        <v>0</v>
      </c>
      <c r="X68" s="93">
        <f t="shared" si="17"/>
        <v>0</v>
      </c>
      <c r="Y68" s="56">
        <f>[1]Madison!$G68</f>
        <v>0</v>
      </c>
      <c r="Z68" s="93">
        <f t="shared" si="18"/>
        <v>0</v>
      </c>
      <c r="AA68" s="56"/>
      <c r="AB68" s="56">
        <f t="shared" si="19"/>
        <v>0</v>
      </c>
      <c r="AC68" s="93">
        <f t="shared" si="20"/>
        <v>0</v>
      </c>
      <c r="AD68" s="97">
        <f t="shared" si="30"/>
        <v>0</v>
      </c>
      <c r="AE68" s="75">
        <f>'Source Data'!N68</f>
        <v>1997</v>
      </c>
      <c r="AF68" s="90">
        <f t="shared" si="31"/>
        <v>0</v>
      </c>
      <c r="AG68" s="271"/>
      <c r="AH68" s="75">
        <f t="shared" si="21"/>
        <v>0</v>
      </c>
      <c r="AI68" s="271"/>
      <c r="AJ68" s="77">
        <f t="shared" si="32"/>
        <v>0</v>
      </c>
      <c r="AK68" s="76">
        <f t="shared" si="33"/>
        <v>0</v>
      </c>
      <c r="AL68" s="90">
        <f t="shared" si="22"/>
        <v>0</v>
      </c>
      <c r="AM68" s="79">
        <f t="shared" si="23"/>
        <v>0</v>
      </c>
      <c r="AN68" s="90">
        <f t="shared" si="24"/>
        <v>0</v>
      </c>
      <c r="AO68" s="77">
        <f>[1]Madison!$M68</f>
        <v>0</v>
      </c>
      <c r="AP68" s="90">
        <f t="shared" si="25"/>
        <v>0</v>
      </c>
      <c r="AQ68" s="77"/>
      <c r="AR68" s="77">
        <f t="shared" si="26"/>
        <v>0</v>
      </c>
      <c r="AS68" s="90">
        <f t="shared" si="27"/>
        <v>0</v>
      </c>
      <c r="AT68" s="78">
        <f t="shared" si="34"/>
        <v>0</v>
      </c>
      <c r="AU68" s="87">
        <f t="shared" si="35"/>
        <v>0</v>
      </c>
      <c r="AV68" s="116"/>
      <c r="AW68" s="74"/>
      <c r="AX68" s="74">
        <f t="shared" si="36"/>
        <v>0</v>
      </c>
      <c r="AY68" s="74">
        <f t="shared" si="37"/>
        <v>0</v>
      </c>
    </row>
    <row r="69" spans="1:51" ht="16.149999999999999" customHeight="1" x14ac:dyDescent="0.2">
      <c r="A69" s="54">
        <v>63</v>
      </c>
      <c r="B69" s="55" t="s">
        <v>67</v>
      </c>
      <c r="C69" s="271">
        <f>'8_2.1.18 SIS'!H69</f>
        <v>0</v>
      </c>
      <c r="D69" s="56">
        <f>'Source Data'!H69</f>
        <v>3617.9669570727483</v>
      </c>
      <c r="E69" s="74">
        <f t="shared" si="11"/>
        <v>0</v>
      </c>
      <c r="F69" s="290"/>
      <c r="G69" s="56">
        <f>'Source Data'!I69</f>
        <v>455.19374290754848</v>
      </c>
      <c r="H69" s="74">
        <f t="shared" si="12"/>
        <v>0</v>
      </c>
      <c r="I69" s="290"/>
      <c r="J69" s="56">
        <f>'Source Data'!J69</f>
        <v>124.14374806569505</v>
      </c>
      <c r="K69" s="74">
        <f t="shared" si="13"/>
        <v>0</v>
      </c>
      <c r="L69" s="290"/>
      <c r="M69" s="56">
        <f>'Source Data'!K69</f>
        <v>3103.5937016423763</v>
      </c>
      <c r="N69" s="74">
        <f t="shared" si="14"/>
        <v>0</v>
      </c>
      <c r="O69" s="290"/>
      <c r="P69" s="56">
        <f>'Source Data'!L69</f>
        <v>1241.4374806569506</v>
      </c>
      <c r="Q69" s="74">
        <f t="shared" si="15"/>
        <v>0</v>
      </c>
      <c r="R69" s="93">
        <v>0</v>
      </c>
      <c r="S69" s="56"/>
      <c r="T69" s="56"/>
      <c r="U69" s="57">
        <f t="shared" si="28"/>
        <v>0</v>
      </c>
      <c r="V69" s="93">
        <f t="shared" si="29"/>
        <v>0</v>
      </c>
      <c r="W69" s="74">
        <f t="shared" si="16"/>
        <v>0</v>
      </c>
      <c r="X69" s="93">
        <f t="shared" si="17"/>
        <v>0</v>
      </c>
      <c r="Y69" s="56">
        <f>[1]Madison!$G69</f>
        <v>0</v>
      </c>
      <c r="Z69" s="93">
        <f t="shared" si="18"/>
        <v>0</v>
      </c>
      <c r="AA69" s="56"/>
      <c r="AB69" s="56">
        <f t="shared" si="19"/>
        <v>0</v>
      </c>
      <c r="AC69" s="93">
        <f t="shared" si="20"/>
        <v>0</v>
      </c>
      <c r="AD69" s="97">
        <f t="shared" si="30"/>
        <v>0</v>
      </c>
      <c r="AE69" s="75">
        <f>'Source Data'!N69</f>
        <v>7559</v>
      </c>
      <c r="AF69" s="90">
        <f t="shared" si="31"/>
        <v>0</v>
      </c>
      <c r="AG69" s="271"/>
      <c r="AH69" s="75">
        <f t="shared" si="21"/>
        <v>0</v>
      </c>
      <c r="AI69" s="271"/>
      <c r="AJ69" s="77">
        <f t="shared" si="32"/>
        <v>0</v>
      </c>
      <c r="AK69" s="76">
        <f t="shared" si="33"/>
        <v>0</v>
      </c>
      <c r="AL69" s="90">
        <f t="shared" si="22"/>
        <v>0</v>
      </c>
      <c r="AM69" s="79">
        <f t="shared" si="23"/>
        <v>0</v>
      </c>
      <c r="AN69" s="90">
        <f t="shared" si="24"/>
        <v>0</v>
      </c>
      <c r="AO69" s="77">
        <f>[1]Madison!$M69</f>
        <v>0</v>
      </c>
      <c r="AP69" s="90">
        <f t="shared" si="25"/>
        <v>0</v>
      </c>
      <c r="AQ69" s="77"/>
      <c r="AR69" s="77">
        <f t="shared" si="26"/>
        <v>0</v>
      </c>
      <c r="AS69" s="90">
        <f t="shared" si="27"/>
        <v>0</v>
      </c>
      <c r="AT69" s="78">
        <f t="shared" si="34"/>
        <v>0</v>
      </c>
      <c r="AU69" s="87">
        <f t="shared" si="35"/>
        <v>0</v>
      </c>
      <c r="AV69" s="116"/>
      <c r="AW69" s="74"/>
      <c r="AX69" s="74">
        <f t="shared" si="36"/>
        <v>0</v>
      </c>
      <c r="AY69" s="74">
        <f t="shared" si="37"/>
        <v>0</v>
      </c>
    </row>
    <row r="70" spans="1:51" ht="16.149999999999999" customHeight="1" x14ac:dyDescent="0.2">
      <c r="A70" s="54">
        <v>64</v>
      </c>
      <c r="B70" s="55" t="s">
        <v>68</v>
      </c>
      <c r="C70" s="271">
        <f>'8_2.1.18 SIS'!H70</f>
        <v>0</v>
      </c>
      <c r="D70" s="56">
        <f>'Source Data'!H70</f>
        <v>5230.6414951359775</v>
      </c>
      <c r="E70" s="74">
        <f t="shared" si="11"/>
        <v>0</v>
      </c>
      <c r="F70" s="290"/>
      <c r="G70" s="56">
        <f>'Source Data'!I70</f>
        <v>700.71301031438645</v>
      </c>
      <c r="H70" s="74">
        <f t="shared" si="12"/>
        <v>0</v>
      </c>
      <c r="I70" s="290"/>
      <c r="J70" s="56">
        <f>'Source Data'!J70</f>
        <v>191.10354826755992</v>
      </c>
      <c r="K70" s="74">
        <f t="shared" si="13"/>
        <v>0</v>
      </c>
      <c r="L70" s="290"/>
      <c r="M70" s="56">
        <f>'Source Data'!K70</f>
        <v>4777.5887066889991</v>
      </c>
      <c r="N70" s="74">
        <f t="shared" si="14"/>
        <v>0</v>
      </c>
      <c r="O70" s="290"/>
      <c r="P70" s="56">
        <f>'Source Data'!L70</f>
        <v>1911.0354826755995</v>
      </c>
      <c r="Q70" s="74">
        <f t="shared" si="15"/>
        <v>0</v>
      </c>
      <c r="R70" s="93">
        <v>0</v>
      </c>
      <c r="S70" s="56"/>
      <c r="T70" s="56"/>
      <c r="U70" s="57">
        <f t="shared" si="28"/>
        <v>0</v>
      </c>
      <c r="V70" s="93">
        <f t="shared" si="29"/>
        <v>0</v>
      </c>
      <c r="W70" s="74">
        <f t="shared" si="16"/>
        <v>0</v>
      </c>
      <c r="X70" s="93">
        <f t="shared" si="17"/>
        <v>0</v>
      </c>
      <c r="Y70" s="56">
        <f>[1]Madison!$G70</f>
        <v>0</v>
      </c>
      <c r="Z70" s="93">
        <f t="shared" si="18"/>
        <v>0</v>
      </c>
      <c r="AA70" s="56"/>
      <c r="AB70" s="56">
        <f t="shared" si="19"/>
        <v>0</v>
      </c>
      <c r="AC70" s="93">
        <f t="shared" si="20"/>
        <v>0</v>
      </c>
      <c r="AD70" s="97">
        <f t="shared" si="30"/>
        <v>0</v>
      </c>
      <c r="AE70" s="75">
        <f>'Source Data'!N70</f>
        <v>2999</v>
      </c>
      <c r="AF70" s="90">
        <f t="shared" si="31"/>
        <v>0</v>
      </c>
      <c r="AG70" s="271"/>
      <c r="AH70" s="75">
        <f t="shared" si="21"/>
        <v>0</v>
      </c>
      <c r="AI70" s="271"/>
      <c r="AJ70" s="77">
        <f t="shared" si="32"/>
        <v>0</v>
      </c>
      <c r="AK70" s="76">
        <f t="shared" si="33"/>
        <v>0</v>
      </c>
      <c r="AL70" s="90">
        <f t="shared" si="22"/>
        <v>0</v>
      </c>
      <c r="AM70" s="79">
        <f t="shared" si="23"/>
        <v>0</v>
      </c>
      <c r="AN70" s="90">
        <f t="shared" si="24"/>
        <v>0</v>
      </c>
      <c r="AO70" s="77">
        <f>[1]Madison!$M70</f>
        <v>0</v>
      </c>
      <c r="AP70" s="90">
        <f t="shared" si="25"/>
        <v>0</v>
      </c>
      <c r="AQ70" s="77"/>
      <c r="AR70" s="77">
        <f t="shared" si="26"/>
        <v>0</v>
      </c>
      <c r="AS70" s="90">
        <f t="shared" si="27"/>
        <v>0</v>
      </c>
      <c r="AT70" s="78">
        <f t="shared" si="34"/>
        <v>0</v>
      </c>
      <c r="AU70" s="87">
        <f t="shared" si="35"/>
        <v>0</v>
      </c>
      <c r="AV70" s="116"/>
      <c r="AW70" s="74"/>
      <c r="AX70" s="74">
        <f t="shared" si="36"/>
        <v>0</v>
      </c>
      <c r="AY70" s="74">
        <f t="shared" si="37"/>
        <v>0</v>
      </c>
    </row>
    <row r="71" spans="1:51" ht="16.149999999999999" customHeight="1" x14ac:dyDescent="0.2">
      <c r="A71" s="49">
        <v>65</v>
      </c>
      <c r="B71" s="50" t="s">
        <v>69</v>
      </c>
      <c r="C71" s="272">
        <f>'8_2.1.18 SIS'!H71</f>
        <v>0</v>
      </c>
      <c r="D71" s="51">
        <f>'Source Data'!H71</f>
        <v>4386.1061727809565</v>
      </c>
      <c r="E71" s="80">
        <f t="shared" si="11"/>
        <v>0</v>
      </c>
      <c r="F71" s="291"/>
      <c r="G71" s="51">
        <f>'Source Data'!I71</f>
        <v>566.73400507501663</v>
      </c>
      <c r="H71" s="80">
        <f t="shared" si="12"/>
        <v>0</v>
      </c>
      <c r="I71" s="291"/>
      <c r="J71" s="51">
        <f>'Source Data'!J71</f>
        <v>154.56381956591363</v>
      </c>
      <c r="K71" s="80">
        <f t="shared" si="13"/>
        <v>0</v>
      </c>
      <c r="L71" s="291"/>
      <c r="M71" s="51">
        <f>'Source Data'!K71</f>
        <v>3864.0954891478409</v>
      </c>
      <c r="N71" s="80">
        <f t="shared" si="14"/>
        <v>0</v>
      </c>
      <c r="O71" s="291"/>
      <c r="P71" s="51">
        <f>'Source Data'!L71</f>
        <v>1545.6381956591365</v>
      </c>
      <c r="Q71" s="80">
        <f t="shared" si="15"/>
        <v>0</v>
      </c>
      <c r="R71" s="94">
        <v>0</v>
      </c>
      <c r="S71" s="51"/>
      <c r="T71" s="51"/>
      <c r="U71" s="52">
        <f t="shared" ref="U71:U75" si="38">S71+T71</f>
        <v>0</v>
      </c>
      <c r="V71" s="94">
        <f>U71+R71</f>
        <v>0</v>
      </c>
      <c r="W71" s="80">
        <f t="shared" si="16"/>
        <v>0</v>
      </c>
      <c r="X71" s="94">
        <f t="shared" si="17"/>
        <v>0</v>
      </c>
      <c r="Y71" s="51">
        <f>[1]Madison!$G71</f>
        <v>0</v>
      </c>
      <c r="Z71" s="94">
        <f t="shared" si="18"/>
        <v>0</v>
      </c>
      <c r="AA71" s="53"/>
      <c r="AB71" s="51">
        <f t="shared" si="19"/>
        <v>0</v>
      </c>
      <c r="AC71" s="95">
        <f t="shared" si="20"/>
        <v>0</v>
      </c>
      <c r="AD71" s="95">
        <f t="shared" si="30"/>
        <v>0</v>
      </c>
      <c r="AE71" s="71">
        <f>'Source Data'!N71</f>
        <v>5234</v>
      </c>
      <c r="AF71" s="91">
        <f>C71*AE71</f>
        <v>0</v>
      </c>
      <c r="AG71" s="272"/>
      <c r="AH71" s="71">
        <f t="shared" si="21"/>
        <v>0</v>
      </c>
      <c r="AI71" s="272"/>
      <c r="AJ71" s="72">
        <f t="shared" ref="AJ71:AJ75" si="39">AE71*AI71*0.5</f>
        <v>0</v>
      </c>
      <c r="AK71" s="73">
        <f t="shared" ref="AK71:AK75" si="40">AH71+AJ71</f>
        <v>0</v>
      </c>
      <c r="AL71" s="91">
        <f t="shared" si="22"/>
        <v>0</v>
      </c>
      <c r="AM71" s="82">
        <f t="shared" si="23"/>
        <v>0</v>
      </c>
      <c r="AN71" s="91">
        <f t="shared" si="24"/>
        <v>0</v>
      </c>
      <c r="AO71" s="72">
        <f>[1]Madison!$M71</f>
        <v>0</v>
      </c>
      <c r="AP71" s="91">
        <f t="shared" si="25"/>
        <v>0</v>
      </c>
      <c r="AQ71" s="72"/>
      <c r="AR71" s="72">
        <f t="shared" si="26"/>
        <v>0</v>
      </c>
      <c r="AS71" s="91">
        <f t="shared" si="27"/>
        <v>0</v>
      </c>
      <c r="AT71" s="81">
        <f t="shared" si="34"/>
        <v>0</v>
      </c>
      <c r="AU71" s="88">
        <f t="shared" si="35"/>
        <v>0</v>
      </c>
      <c r="AV71" s="116"/>
      <c r="AW71" s="80"/>
      <c r="AX71" s="80">
        <f t="shared" si="36"/>
        <v>0</v>
      </c>
      <c r="AY71" s="80">
        <f t="shared" ref="AY71:AY75" si="41">AX71-AW71</f>
        <v>0</v>
      </c>
    </row>
    <row r="72" spans="1:51" ht="16.149999999999999" customHeight="1" x14ac:dyDescent="0.2">
      <c r="A72" s="58">
        <v>66</v>
      </c>
      <c r="B72" s="59" t="s">
        <v>70</v>
      </c>
      <c r="C72" s="270">
        <f>'8_2.1.18 SIS'!H72</f>
        <v>0</v>
      </c>
      <c r="D72" s="60">
        <f>'Source Data'!H72</f>
        <v>5209.1252297845949</v>
      </c>
      <c r="E72" s="65">
        <f>C72*D72</f>
        <v>0</v>
      </c>
      <c r="F72" s="289"/>
      <c r="G72" s="60">
        <f>'Source Data'!I72</f>
        <v>655.4113591428079</v>
      </c>
      <c r="H72" s="65">
        <f>F72*G72</f>
        <v>0</v>
      </c>
      <c r="I72" s="289"/>
      <c r="J72" s="60">
        <f>'Source Data'!J72</f>
        <v>178.74855249349307</v>
      </c>
      <c r="K72" s="65">
        <f>I72*J72</f>
        <v>0</v>
      </c>
      <c r="L72" s="289"/>
      <c r="M72" s="60">
        <f>'Source Data'!K72</f>
        <v>4468.713812337327</v>
      </c>
      <c r="N72" s="65">
        <f>L72*M72</f>
        <v>0</v>
      </c>
      <c r="O72" s="289"/>
      <c r="P72" s="60">
        <f>'Source Data'!L72</f>
        <v>1787.4855249349307</v>
      </c>
      <c r="Q72" s="65">
        <f>O72*P72</f>
        <v>0</v>
      </c>
      <c r="R72" s="92">
        <v>0</v>
      </c>
      <c r="S72" s="60"/>
      <c r="T72" s="60"/>
      <c r="U72" s="61">
        <f t="shared" si="38"/>
        <v>0</v>
      </c>
      <c r="V72" s="92">
        <f>U72+R72</f>
        <v>0</v>
      </c>
      <c r="W72" s="65">
        <f>ROUND(V72*-0.25%,0)</f>
        <v>0</v>
      </c>
      <c r="X72" s="92">
        <f>SUM(V72:W72)</f>
        <v>0</v>
      </c>
      <c r="Y72" s="60">
        <f>[1]Madison!$G72</f>
        <v>0</v>
      </c>
      <c r="Z72" s="92">
        <f>ROUND(SUM(X72:Y72),0)</f>
        <v>0</v>
      </c>
      <c r="AA72" s="60"/>
      <c r="AB72" s="60">
        <f>Z72-AA72</f>
        <v>0</v>
      </c>
      <c r="AC72" s="92">
        <f>ROUND(AB72/$AC$88,0)</f>
        <v>0</v>
      </c>
      <c r="AD72" s="96">
        <f t="shared" si="30"/>
        <v>0</v>
      </c>
      <c r="AE72" s="66">
        <f>'Source Data'!N72</f>
        <v>3964</v>
      </c>
      <c r="AF72" s="89">
        <f>C72*AE72</f>
        <v>0</v>
      </c>
      <c r="AG72" s="270"/>
      <c r="AH72" s="66">
        <f>AG72*AE72</f>
        <v>0</v>
      </c>
      <c r="AI72" s="270"/>
      <c r="AJ72" s="68">
        <f t="shared" si="39"/>
        <v>0</v>
      </c>
      <c r="AK72" s="67">
        <f t="shared" si="40"/>
        <v>0</v>
      </c>
      <c r="AL72" s="89">
        <f>AK72+AF72</f>
        <v>0</v>
      </c>
      <c r="AM72" s="70">
        <f>ROUND(-0.25%*AL72,0)</f>
        <v>0</v>
      </c>
      <c r="AN72" s="89">
        <f>SUM(AL72:AM72)</f>
        <v>0</v>
      </c>
      <c r="AO72" s="68">
        <f>[1]Madison!$M72</f>
        <v>0</v>
      </c>
      <c r="AP72" s="89">
        <f>ROUND(SUM(AN72:AO72),0)</f>
        <v>0</v>
      </c>
      <c r="AQ72" s="68"/>
      <c r="AR72" s="68">
        <f>AP72-AQ72</f>
        <v>0</v>
      </c>
      <c r="AS72" s="89">
        <f>ROUND(AR72/$AS$88,0)</f>
        <v>0</v>
      </c>
      <c r="AT72" s="69">
        <f t="shared" si="34"/>
        <v>0</v>
      </c>
      <c r="AU72" s="86">
        <f t="shared" si="35"/>
        <v>0</v>
      </c>
      <c r="AV72" s="116"/>
      <c r="AW72" s="84"/>
      <c r="AX72" s="84">
        <f t="shared" si="36"/>
        <v>0</v>
      </c>
      <c r="AY72" s="84">
        <f t="shared" si="41"/>
        <v>0</v>
      </c>
    </row>
    <row r="73" spans="1:51" ht="16.149999999999999" customHeight="1" x14ac:dyDescent="0.2">
      <c r="A73" s="54">
        <v>67</v>
      </c>
      <c r="B73" s="55" t="s">
        <v>3</v>
      </c>
      <c r="C73" s="271">
        <f>'8_2.1.18 SIS'!H73</f>
        <v>3</v>
      </c>
      <c r="D73" s="56">
        <f>'Source Data'!H73</f>
        <v>4781.434296552653</v>
      </c>
      <c r="E73" s="74">
        <f>C73*D73</f>
        <v>14344.30288965796</v>
      </c>
      <c r="F73" s="290"/>
      <c r="G73" s="56">
        <f>'Source Data'!I73</f>
        <v>636.87839950514967</v>
      </c>
      <c r="H73" s="74">
        <f>F73*G73</f>
        <v>0</v>
      </c>
      <c r="I73" s="290"/>
      <c r="J73" s="56">
        <f>'Source Data'!J73</f>
        <v>173.6941089559499</v>
      </c>
      <c r="K73" s="74">
        <f>I73*J73</f>
        <v>0</v>
      </c>
      <c r="L73" s="290"/>
      <c r="M73" s="56">
        <f>'Source Data'!K73</f>
        <v>4342.3527238987472</v>
      </c>
      <c r="N73" s="74">
        <f>L73*M73</f>
        <v>0</v>
      </c>
      <c r="O73" s="290"/>
      <c r="P73" s="56">
        <f>'Source Data'!L73</f>
        <v>1736.9410895594988</v>
      </c>
      <c r="Q73" s="74">
        <f>O73*P73</f>
        <v>0</v>
      </c>
      <c r="R73" s="93">
        <v>16197</v>
      </c>
      <c r="S73" s="56"/>
      <c r="T73" s="56"/>
      <c r="U73" s="57">
        <f t="shared" si="38"/>
        <v>0</v>
      </c>
      <c r="V73" s="93">
        <f>U73+R73</f>
        <v>16197</v>
      </c>
      <c r="W73" s="74">
        <f>ROUND(V73*-0.25%,0)</f>
        <v>-40</v>
      </c>
      <c r="X73" s="93">
        <f>SUM(V73:W73)</f>
        <v>16157</v>
      </c>
      <c r="Y73" s="56">
        <f>[1]Madison!$G73</f>
        <v>0</v>
      </c>
      <c r="Z73" s="93">
        <f>ROUND(SUM(X73:Y73),0)</f>
        <v>16157</v>
      </c>
      <c r="AA73" s="56"/>
      <c r="AB73" s="56">
        <f>Z73-AA73</f>
        <v>16157</v>
      </c>
      <c r="AC73" s="93">
        <f>ROUND(AB73/$AC$88,0)</f>
        <v>1346</v>
      </c>
      <c r="AD73" s="97">
        <f t="shared" si="30"/>
        <v>16157</v>
      </c>
      <c r="AE73" s="75">
        <f>'Source Data'!N73</f>
        <v>5608</v>
      </c>
      <c r="AF73" s="90">
        <f>C73*AE73</f>
        <v>16824</v>
      </c>
      <c r="AG73" s="271"/>
      <c r="AH73" s="75">
        <f>AG73*AE73</f>
        <v>0</v>
      </c>
      <c r="AI73" s="271"/>
      <c r="AJ73" s="77">
        <f t="shared" si="39"/>
        <v>0</v>
      </c>
      <c r="AK73" s="76">
        <f t="shared" si="40"/>
        <v>0</v>
      </c>
      <c r="AL73" s="90">
        <f>AK73+AF73</f>
        <v>16824</v>
      </c>
      <c r="AM73" s="79">
        <f>ROUND(-0.25%*AL73,0)</f>
        <v>-42</v>
      </c>
      <c r="AN73" s="90">
        <f>SUM(AL73:AM73)</f>
        <v>16782</v>
      </c>
      <c r="AO73" s="77">
        <f>[1]Madison!$M73</f>
        <v>0</v>
      </c>
      <c r="AP73" s="90">
        <f>ROUND(SUM(AN73:AO73),0)</f>
        <v>16782</v>
      </c>
      <c r="AQ73" s="77"/>
      <c r="AR73" s="77">
        <f>AP73-AQ73</f>
        <v>16782</v>
      </c>
      <c r="AS73" s="90">
        <f>ROUND(AR73/$AS$88,0)</f>
        <v>1399</v>
      </c>
      <c r="AT73" s="78">
        <f t="shared" si="34"/>
        <v>32939</v>
      </c>
      <c r="AU73" s="87">
        <f t="shared" si="35"/>
        <v>2745</v>
      </c>
      <c r="AV73" s="116"/>
      <c r="AW73" s="84"/>
      <c r="AX73" s="84">
        <f t="shared" si="36"/>
        <v>42</v>
      </c>
      <c r="AY73" s="84">
        <f t="shared" si="41"/>
        <v>42</v>
      </c>
    </row>
    <row r="74" spans="1:51" ht="16.149999999999999" customHeight="1" x14ac:dyDescent="0.2">
      <c r="A74" s="54">
        <v>68</v>
      </c>
      <c r="B74" s="55" t="s">
        <v>2</v>
      </c>
      <c r="C74" s="271">
        <f>'8_2.1.18 SIS'!H74</f>
        <v>10</v>
      </c>
      <c r="D74" s="56">
        <f>'Source Data'!H74</f>
        <v>5487.462001896216</v>
      </c>
      <c r="E74" s="74">
        <f>C74*D74</f>
        <v>54874.62001896216</v>
      </c>
      <c r="F74" s="290"/>
      <c r="G74" s="56">
        <f>'Source Data'!I74</f>
        <v>713.42471435529035</v>
      </c>
      <c r="H74" s="74">
        <f>F74*G74</f>
        <v>0</v>
      </c>
      <c r="I74" s="290"/>
      <c r="J74" s="56">
        <f>'Source Data'!J74</f>
        <v>194.5703766423519</v>
      </c>
      <c r="K74" s="74">
        <f>I74*J74</f>
        <v>0</v>
      </c>
      <c r="L74" s="290"/>
      <c r="M74" s="56">
        <f>'Source Data'!K74</f>
        <v>4864.2594160587978</v>
      </c>
      <c r="N74" s="74">
        <f>L74*M74</f>
        <v>0</v>
      </c>
      <c r="O74" s="290"/>
      <c r="P74" s="56">
        <f>'Source Data'!L74</f>
        <v>1945.703766423519</v>
      </c>
      <c r="Q74" s="74">
        <f>O74*P74</f>
        <v>0</v>
      </c>
      <c r="R74" s="93">
        <v>62917</v>
      </c>
      <c r="S74" s="56"/>
      <c r="T74" s="56"/>
      <c r="U74" s="57">
        <f t="shared" si="38"/>
        <v>0</v>
      </c>
      <c r="V74" s="93">
        <f>U74+R74</f>
        <v>62917</v>
      </c>
      <c r="W74" s="74">
        <f>ROUND(V74*-0.25%,0)</f>
        <v>-157</v>
      </c>
      <c r="X74" s="93">
        <f>SUM(V74:W74)</f>
        <v>62760</v>
      </c>
      <c r="Y74" s="56">
        <f>[1]Madison!$G74</f>
        <v>0</v>
      </c>
      <c r="Z74" s="93">
        <f>ROUND(SUM(X74:Y74),0)</f>
        <v>62760</v>
      </c>
      <c r="AA74" s="56"/>
      <c r="AB74" s="56">
        <f>Z74-AA74</f>
        <v>62760</v>
      </c>
      <c r="AC74" s="93">
        <f>ROUND(AB74/$AC$88,0)</f>
        <v>5230</v>
      </c>
      <c r="AD74" s="97">
        <f t="shared" si="30"/>
        <v>62760</v>
      </c>
      <c r="AE74" s="75">
        <f>'Source Data'!N74</f>
        <v>2793</v>
      </c>
      <c r="AF74" s="90">
        <f>C74*AE74</f>
        <v>27930</v>
      </c>
      <c r="AG74" s="271"/>
      <c r="AH74" s="75">
        <f>AG74*AE74</f>
        <v>0</v>
      </c>
      <c r="AI74" s="271"/>
      <c r="AJ74" s="77">
        <f t="shared" si="39"/>
        <v>0</v>
      </c>
      <c r="AK74" s="76">
        <f t="shared" si="40"/>
        <v>0</v>
      </c>
      <c r="AL74" s="90">
        <f>AK74+AF74</f>
        <v>27930</v>
      </c>
      <c r="AM74" s="79">
        <f>ROUND(-0.25%*AL74,0)</f>
        <v>-70</v>
      </c>
      <c r="AN74" s="90">
        <f>SUM(AL74:AM74)</f>
        <v>27860</v>
      </c>
      <c r="AO74" s="77">
        <f>[1]Madison!$M74</f>
        <v>0</v>
      </c>
      <c r="AP74" s="90">
        <f>ROUND(SUM(AN74:AO74),0)</f>
        <v>27860</v>
      </c>
      <c r="AQ74" s="77"/>
      <c r="AR74" s="77">
        <f>AP74-AQ74</f>
        <v>27860</v>
      </c>
      <c r="AS74" s="90">
        <f>ROUND(AR74/$AS$88,0)</f>
        <v>2322</v>
      </c>
      <c r="AT74" s="78">
        <f t="shared" si="34"/>
        <v>90620</v>
      </c>
      <c r="AU74" s="87">
        <f t="shared" si="35"/>
        <v>7552</v>
      </c>
      <c r="AV74" s="116"/>
      <c r="AW74" s="84"/>
      <c r="AX74" s="84">
        <f t="shared" si="36"/>
        <v>70</v>
      </c>
      <c r="AY74" s="84">
        <f t="shared" si="41"/>
        <v>70</v>
      </c>
    </row>
    <row r="75" spans="1:51" ht="16.149999999999999" customHeight="1" x14ac:dyDescent="0.2">
      <c r="A75" s="54">
        <v>69</v>
      </c>
      <c r="B75" s="55" t="s">
        <v>75</v>
      </c>
      <c r="C75" s="271">
        <f>'8_2.1.18 SIS'!H75</f>
        <v>2</v>
      </c>
      <c r="D75" s="56">
        <f>'Source Data'!H75</f>
        <v>5291.1260189471159</v>
      </c>
      <c r="E75" s="74">
        <f>C75*D75</f>
        <v>10582.252037894232</v>
      </c>
      <c r="F75" s="290"/>
      <c r="G75" s="56">
        <f>'Source Data'!I75</f>
        <v>701.91738105393551</v>
      </c>
      <c r="H75" s="74">
        <f>F75*G75</f>
        <v>0</v>
      </c>
      <c r="I75" s="290"/>
      <c r="J75" s="56">
        <f>'Source Data'!J75</f>
        <v>191.43201301470964</v>
      </c>
      <c r="K75" s="74">
        <f>I75*J75</f>
        <v>0</v>
      </c>
      <c r="L75" s="290"/>
      <c r="M75" s="56">
        <f>'Source Data'!K75</f>
        <v>4785.8003253677416</v>
      </c>
      <c r="N75" s="74">
        <f>L75*M75</f>
        <v>0</v>
      </c>
      <c r="O75" s="290"/>
      <c r="P75" s="56">
        <f>'Source Data'!L75</f>
        <v>1914.3201301470965</v>
      </c>
      <c r="Q75" s="74">
        <f>O75*P75</f>
        <v>0</v>
      </c>
      <c r="R75" s="93">
        <v>16836</v>
      </c>
      <c r="S75" s="56"/>
      <c r="T75" s="56"/>
      <c r="U75" s="57">
        <f t="shared" si="38"/>
        <v>0</v>
      </c>
      <c r="V75" s="93">
        <f>U75+R75</f>
        <v>16836</v>
      </c>
      <c r="W75" s="74">
        <f>ROUND(V75*-0.25%,0)</f>
        <v>-42</v>
      </c>
      <c r="X75" s="93">
        <f>SUM(V75:W75)</f>
        <v>16794</v>
      </c>
      <c r="Y75" s="56">
        <f>[1]Madison!$G75</f>
        <v>0</v>
      </c>
      <c r="Z75" s="93">
        <f>ROUND(SUM(X75:Y75),0)</f>
        <v>16794</v>
      </c>
      <c r="AA75" s="56"/>
      <c r="AB75" s="56">
        <f>Z75-AA75</f>
        <v>16794</v>
      </c>
      <c r="AC75" s="93">
        <f>ROUND(AB75/$AC$88,0)</f>
        <v>1400</v>
      </c>
      <c r="AD75" s="97">
        <f t="shared" si="30"/>
        <v>16794</v>
      </c>
      <c r="AE75" s="75">
        <f>'Source Data'!N75</f>
        <v>3798</v>
      </c>
      <c r="AF75" s="90">
        <f>C75*AE75</f>
        <v>7596</v>
      </c>
      <c r="AG75" s="271"/>
      <c r="AH75" s="75">
        <f>AG75*AE75</f>
        <v>0</v>
      </c>
      <c r="AI75" s="271"/>
      <c r="AJ75" s="77">
        <f t="shared" si="39"/>
        <v>0</v>
      </c>
      <c r="AK75" s="76">
        <f t="shared" si="40"/>
        <v>0</v>
      </c>
      <c r="AL75" s="90">
        <f>AK75+AF75</f>
        <v>7596</v>
      </c>
      <c r="AM75" s="79">
        <f>ROUND(-0.25%*AL75,0)</f>
        <v>-19</v>
      </c>
      <c r="AN75" s="90">
        <f>SUM(AL75:AM75)</f>
        <v>7577</v>
      </c>
      <c r="AO75" s="77">
        <f>[1]Madison!$M75</f>
        <v>0</v>
      </c>
      <c r="AP75" s="90">
        <f>ROUND(SUM(AN75:AO75),0)</f>
        <v>7577</v>
      </c>
      <c r="AQ75" s="77"/>
      <c r="AR75" s="77">
        <f>AP75-AQ75</f>
        <v>7577</v>
      </c>
      <c r="AS75" s="90">
        <f>ROUND(AR75/$AS$88,0)</f>
        <v>631</v>
      </c>
      <c r="AT75" s="78">
        <f t="shared" si="34"/>
        <v>24371</v>
      </c>
      <c r="AU75" s="87">
        <f t="shared" si="35"/>
        <v>2031</v>
      </c>
      <c r="AV75" s="116"/>
      <c r="AW75" s="83"/>
      <c r="AX75" s="83">
        <f t="shared" si="36"/>
        <v>19</v>
      </c>
      <c r="AY75" s="83">
        <f t="shared" si="41"/>
        <v>19</v>
      </c>
    </row>
    <row r="76" spans="1:51" s="123" customFormat="1" ht="16.149999999999999" customHeight="1" thickBot="1" x14ac:dyDescent="0.25">
      <c r="A76" s="1402" t="s">
        <v>460</v>
      </c>
      <c r="B76" s="1408"/>
      <c r="C76" s="292">
        <f>SUM(C7:C75)</f>
        <v>569</v>
      </c>
      <c r="D76" s="252"/>
      <c r="E76" s="282">
        <f>SUM(E7:E75)</f>
        <v>1857882.731323774</v>
      </c>
      <c r="F76" s="292">
        <v>441</v>
      </c>
      <c r="G76" s="252"/>
      <c r="H76" s="282">
        <v>181806.74739537822</v>
      </c>
      <c r="I76" s="292">
        <v>747.5</v>
      </c>
      <c r="J76" s="252"/>
      <c r="K76" s="282">
        <v>84676.328039504675</v>
      </c>
      <c r="L76" s="292">
        <v>32</v>
      </c>
      <c r="M76" s="252"/>
      <c r="N76" s="282">
        <v>90387.56675552862</v>
      </c>
      <c r="O76" s="292">
        <v>0</v>
      </c>
      <c r="P76" s="252"/>
      <c r="Q76" s="282">
        <v>0</v>
      </c>
      <c r="R76" s="293">
        <f t="shared" ref="R76:AU76" si="42">SUM(R7:R75)</f>
        <v>2214754</v>
      </c>
      <c r="S76" s="252">
        <f t="shared" si="42"/>
        <v>0</v>
      </c>
      <c r="T76" s="252">
        <f t="shared" si="42"/>
        <v>0</v>
      </c>
      <c r="U76" s="294">
        <f t="shared" si="42"/>
        <v>0</v>
      </c>
      <c r="V76" s="293">
        <f t="shared" si="42"/>
        <v>2214754</v>
      </c>
      <c r="W76" s="282">
        <f t="shared" si="42"/>
        <v>-5536</v>
      </c>
      <c r="X76" s="293">
        <f t="shared" si="42"/>
        <v>2209218</v>
      </c>
      <c r="Y76" s="282">
        <f t="shared" si="42"/>
        <v>-7706</v>
      </c>
      <c r="Z76" s="293">
        <f t="shared" si="42"/>
        <v>2201512</v>
      </c>
      <c r="AA76" s="252">
        <f t="shared" si="42"/>
        <v>0</v>
      </c>
      <c r="AB76" s="252">
        <f t="shared" si="42"/>
        <v>2201512</v>
      </c>
      <c r="AC76" s="293">
        <f t="shared" si="42"/>
        <v>183460</v>
      </c>
      <c r="AD76" s="249">
        <f t="shared" si="42"/>
        <v>2201512</v>
      </c>
      <c r="AE76" s="295">
        <f>'Source Data'!N76</f>
        <v>5169</v>
      </c>
      <c r="AF76" s="296">
        <f t="shared" si="42"/>
        <v>4291252</v>
      </c>
      <c r="AG76" s="292">
        <f t="shared" si="42"/>
        <v>0</v>
      </c>
      <c r="AH76" s="295">
        <f t="shared" si="42"/>
        <v>0</v>
      </c>
      <c r="AI76" s="292">
        <f t="shared" si="42"/>
        <v>0</v>
      </c>
      <c r="AJ76" s="297">
        <f t="shared" si="42"/>
        <v>0</v>
      </c>
      <c r="AK76" s="298">
        <f t="shared" si="42"/>
        <v>0</v>
      </c>
      <c r="AL76" s="296">
        <f t="shared" si="42"/>
        <v>4291252</v>
      </c>
      <c r="AM76" s="299">
        <f t="shared" si="42"/>
        <v>-10728</v>
      </c>
      <c r="AN76" s="296">
        <f t="shared" si="42"/>
        <v>4280524</v>
      </c>
      <c r="AO76" s="297">
        <f t="shared" ref="AO76" si="43">SUM(AO7:AO75)</f>
        <v>-15028</v>
      </c>
      <c r="AP76" s="296">
        <f t="shared" si="42"/>
        <v>4265496</v>
      </c>
      <c r="AQ76" s="297">
        <f t="shared" si="42"/>
        <v>0</v>
      </c>
      <c r="AR76" s="297">
        <f t="shared" si="42"/>
        <v>4265496</v>
      </c>
      <c r="AS76" s="296">
        <f t="shared" si="42"/>
        <v>355458</v>
      </c>
      <c r="AT76" s="300">
        <f t="shared" si="42"/>
        <v>6467008</v>
      </c>
      <c r="AU76" s="300">
        <f t="shared" si="42"/>
        <v>538918</v>
      </c>
      <c r="AV76" s="274"/>
      <c r="AW76" s="282">
        <f>SUM(AW7:AW75)</f>
        <v>0</v>
      </c>
      <c r="AX76" s="282">
        <f>SUM(AX7:AX75)</f>
        <v>10728</v>
      </c>
      <c r="AY76" s="282">
        <f>SUM(AY7:AY75)</f>
        <v>10728</v>
      </c>
    </row>
    <row r="77" spans="1:51" s="123" customFormat="1" ht="16.149999999999999" customHeight="1" thickTop="1" x14ac:dyDescent="0.2">
      <c r="A77" s="1409" t="s">
        <v>410</v>
      </c>
      <c r="B77" s="1410"/>
      <c r="C77" s="301"/>
      <c r="D77" s="279"/>
      <c r="E77" s="279"/>
      <c r="F77" s="301"/>
      <c r="G77" s="279"/>
      <c r="H77" s="279"/>
      <c r="I77" s="301"/>
      <c r="J77" s="279"/>
      <c r="K77" s="279"/>
      <c r="L77" s="301"/>
      <c r="M77" s="279"/>
      <c r="N77" s="279"/>
      <c r="O77" s="301"/>
      <c r="P77" s="279"/>
      <c r="Q77" s="279"/>
      <c r="R77" s="279"/>
      <c r="S77" s="279"/>
      <c r="T77" s="279"/>
      <c r="U77" s="279"/>
      <c r="V77" s="279"/>
      <c r="W77" s="279"/>
      <c r="X77" s="279"/>
      <c r="Y77" s="279"/>
      <c r="Z77" s="279"/>
      <c r="AA77" s="279"/>
      <c r="AB77" s="279"/>
      <c r="AC77" s="279"/>
      <c r="AD77" s="279"/>
      <c r="AE77" s="302"/>
      <c r="AF77" s="279"/>
      <c r="AG77" s="301"/>
      <c r="AH77" s="302"/>
      <c r="AI77" s="301"/>
      <c r="AJ77" s="279"/>
      <c r="AK77" s="279"/>
      <c r="AL77" s="279"/>
      <c r="AM77" s="279"/>
      <c r="AN77" s="279"/>
      <c r="AO77" s="279"/>
      <c r="AP77" s="279"/>
      <c r="AQ77" s="279"/>
      <c r="AR77" s="279"/>
      <c r="AS77" s="279"/>
      <c r="AT77" s="279"/>
      <c r="AU77" s="279"/>
      <c r="AV77" s="274"/>
      <c r="AW77" s="245"/>
      <c r="AX77" s="245"/>
      <c r="AY77" s="245"/>
    </row>
    <row r="78" spans="1:51" s="123" customFormat="1" ht="16.149999999999999" customHeight="1" x14ac:dyDescent="0.2">
      <c r="A78" s="1406" t="s">
        <v>411</v>
      </c>
      <c r="B78" s="1407"/>
      <c r="C78" s="170"/>
      <c r="D78" s="168"/>
      <c r="E78" s="168"/>
      <c r="F78" s="170"/>
      <c r="G78" s="168"/>
      <c r="H78" s="168"/>
      <c r="I78" s="170"/>
      <c r="J78" s="168"/>
      <c r="K78" s="168"/>
      <c r="L78" s="170"/>
      <c r="M78" s="168"/>
      <c r="N78" s="168"/>
      <c r="O78" s="170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97">
        <f>VLOOKUP($A$88,'4_Level 4'!$A$78:$R$214,5,FALSE)</f>
        <v>0</v>
      </c>
      <c r="AA78" s="173"/>
      <c r="AB78" s="168">
        <f>Z78-AA78</f>
        <v>0</v>
      </c>
      <c r="AC78" s="97">
        <f>ROUND(AB78/$AC$88,0)</f>
        <v>0</v>
      </c>
      <c r="AD78" s="97">
        <f>VLOOKUP($A$88,'4_Level 4'!$A$78:$R$214,5,FALSE)</f>
        <v>0</v>
      </c>
      <c r="AE78" s="168"/>
      <c r="AF78" s="168"/>
      <c r="AG78" s="170"/>
      <c r="AH78" s="168"/>
      <c r="AI78" s="170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75">
        <f t="shared" ref="AT78:AT83" si="44">Z78+AP78</f>
        <v>0</v>
      </c>
      <c r="AU78" s="175">
        <f>AC78+AS78</f>
        <v>0</v>
      </c>
      <c r="AV78" s="274"/>
      <c r="AW78" s="274"/>
      <c r="AX78" s="274"/>
      <c r="AY78" s="274"/>
    </row>
    <row r="79" spans="1:51" s="123" customFormat="1" ht="16.149999999999999" customHeight="1" x14ac:dyDescent="0.2">
      <c r="A79" s="1404" t="s">
        <v>430</v>
      </c>
      <c r="B79" s="1405"/>
      <c r="C79" s="170"/>
      <c r="D79" s="168"/>
      <c r="E79" s="168"/>
      <c r="F79" s="170"/>
      <c r="G79" s="168"/>
      <c r="H79" s="168"/>
      <c r="I79" s="170"/>
      <c r="J79" s="168"/>
      <c r="K79" s="168"/>
      <c r="L79" s="170"/>
      <c r="M79" s="168"/>
      <c r="N79" s="168"/>
      <c r="O79" s="170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72"/>
      <c r="AA79" s="173"/>
      <c r="AB79" s="168"/>
      <c r="AC79" s="172"/>
      <c r="AD79" s="97">
        <f>VLOOKUP($A$88,'4_Level 4'!$A$78:$R$214,10,FALSE)</f>
        <v>0</v>
      </c>
      <c r="AE79" s="168"/>
      <c r="AF79" s="168"/>
      <c r="AG79" s="170"/>
      <c r="AH79" s="168"/>
      <c r="AI79" s="170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75">
        <f t="shared" si="44"/>
        <v>0</v>
      </c>
      <c r="AU79" s="168"/>
      <c r="AV79" s="274"/>
      <c r="AW79" s="274"/>
      <c r="AX79" s="274"/>
      <c r="AY79" s="274"/>
    </row>
    <row r="80" spans="1:51" ht="16.149999999999999" customHeight="1" x14ac:dyDescent="0.2">
      <c r="A80" s="1417" t="s">
        <v>1544</v>
      </c>
      <c r="B80" s="1418"/>
      <c r="C80" s="170"/>
      <c r="D80" s="168"/>
      <c r="E80" s="168"/>
      <c r="F80" s="170"/>
      <c r="G80" s="168"/>
      <c r="H80" s="168"/>
      <c r="I80" s="170"/>
      <c r="J80" s="168"/>
      <c r="K80" s="168"/>
      <c r="L80" s="170"/>
      <c r="M80" s="168"/>
      <c r="N80" s="168"/>
      <c r="O80" s="170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97">
        <f>VLOOKUP($A$88,'4_Level 4'!$A$78:$R$214,12,FALSE)</f>
        <v>15173</v>
      </c>
      <c r="AA80" s="173"/>
      <c r="AB80" s="168">
        <f>Z80-AA80</f>
        <v>15173</v>
      </c>
      <c r="AC80" s="97">
        <f>ROUND(AB80/$AC$88,0)</f>
        <v>1264</v>
      </c>
      <c r="AD80" s="97">
        <f>VLOOKUP($A$88,'4_Level 4'!$A$78:$R$214,12,FALSE)</f>
        <v>15173</v>
      </c>
      <c r="AE80" s="168"/>
      <c r="AF80" s="168"/>
      <c r="AG80" s="170"/>
      <c r="AH80" s="168"/>
      <c r="AI80" s="170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75">
        <f t="shared" si="44"/>
        <v>15173</v>
      </c>
      <c r="AU80" s="168"/>
      <c r="AV80" s="116"/>
      <c r="AW80" s="116"/>
      <c r="AX80" s="116"/>
      <c r="AY80" s="116"/>
    </row>
    <row r="81" spans="1:51" s="123" customFormat="1" ht="16.149999999999999" customHeight="1" x14ac:dyDescent="0.2">
      <c r="A81" s="1417" t="s">
        <v>429</v>
      </c>
      <c r="B81" s="1418"/>
      <c r="C81" s="170"/>
      <c r="D81" s="168"/>
      <c r="E81" s="168"/>
      <c r="F81" s="170"/>
      <c r="G81" s="168"/>
      <c r="H81" s="168"/>
      <c r="I81" s="170"/>
      <c r="J81" s="168"/>
      <c r="K81" s="168"/>
      <c r="L81" s="170"/>
      <c r="M81" s="168"/>
      <c r="N81" s="168"/>
      <c r="O81" s="170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72"/>
      <c r="AA81" s="173"/>
      <c r="AB81" s="168"/>
      <c r="AC81" s="172"/>
      <c r="AD81" s="97">
        <f>VLOOKUP($A$88,'4_Level 4'!$A$78:$R$214,13,FALSE)</f>
        <v>0</v>
      </c>
      <c r="AE81" s="168"/>
      <c r="AF81" s="168"/>
      <c r="AG81" s="170"/>
      <c r="AH81" s="168"/>
      <c r="AI81" s="170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75">
        <f t="shared" si="44"/>
        <v>0</v>
      </c>
      <c r="AU81" s="168"/>
      <c r="AV81" s="274"/>
      <c r="AW81" s="274"/>
      <c r="AX81" s="274"/>
      <c r="AY81" s="274"/>
    </row>
    <row r="82" spans="1:51" s="123" customFormat="1" ht="16.149999999999999" customHeight="1" x14ac:dyDescent="0.2">
      <c r="A82" s="1415" t="s">
        <v>254</v>
      </c>
      <c r="B82" s="1416"/>
      <c r="C82" s="171"/>
      <c r="D82" s="169"/>
      <c r="E82" s="169"/>
      <c r="F82" s="171"/>
      <c r="G82" s="169"/>
      <c r="H82" s="169"/>
      <c r="I82" s="171"/>
      <c r="J82" s="169"/>
      <c r="K82" s="169"/>
      <c r="L82" s="171"/>
      <c r="M82" s="169"/>
      <c r="N82" s="169"/>
      <c r="O82" s="171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95">
        <f>VLOOKUP($A$88,'4_Level 4'!$A$78:$R$214,17,FALSE)</f>
        <v>33571</v>
      </c>
      <c r="AA82" s="53"/>
      <c r="AB82" s="169">
        <f>Z82-AA82</f>
        <v>33571</v>
      </c>
      <c r="AC82" s="95">
        <f>ROUND(AB82/$AC$88,0)</f>
        <v>2798</v>
      </c>
      <c r="AD82" s="95">
        <f>VLOOKUP($A$88,'4_Level 4'!$A$78:$R$214,17,FALSE)</f>
        <v>33571</v>
      </c>
      <c r="AE82" s="169"/>
      <c r="AF82" s="169"/>
      <c r="AG82" s="171"/>
      <c r="AH82" s="169"/>
      <c r="AI82" s="171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76">
        <f t="shared" si="44"/>
        <v>33571</v>
      </c>
      <c r="AU82" s="176">
        <f>AC82+AS82</f>
        <v>2798</v>
      </c>
      <c r="AV82" s="274"/>
      <c r="AW82" s="274"/>
      <c r="AX82" s="274"/>
      <c r="AY82" s="274"/>
    </row>
    <row r="83" spans="1:51" s="123" customFormat="1" ht="16.149999999999999" customHeight="1" x14ac:dyDescent="0.2">
      <c r="A83" s="1415" t="s">
        <v>1440</v>
      </c>
      <c r="B83" s="1416"/>
      <c r="C83" s="1047"/>
      <c r="D83" s="1048"/>
      <c r="E83" s="1048"/>
      <c r="F83" s="1047"/>
      <c r="G83" s="1048"/>
      <c r="H83" s="1048"/>
      <c r="I83" s="1047"/>
      <c r="J83" s="1048"/>
      <c r="K83" s="1048"/>
      <c r="L83" s="1047"/>
      <c r="M83" s="1048"/>
      <c r="N83" s="1048"/>
      <c r="O83" s="1047"/>
      <c r="P83" s="1048"/>
      <c r="Q83" s="1048"/>
      <c r="R83" s="1048"/>
      <c r="S83" s="1048"/>
      <c r="T83" s="1048"/>
      <c r="U83" s="1048"/>
      <c r="V83" s="1048"/>
      <c r="W83" s="1048"/>
      <c r="X83" s="1048"/>
      <c r="Y83" s="1048">
        <f>VLOOKUP($A88,[1]Summary!$A$87:$K$122,11,FALSE)</f>
        <v>-36728</v>
      </c>
      <c r="Z83" s="1049">
        <f>VLOOKUP(A88,[1]Summary!$A$87:$K$122,11,FALSE)</f>
        <v>-36728</v>
      </c>
      <c r="AA83" s="1050"/>
      <c r="AB83" s="1048">
        <f>Z83-AA83</f>
        <v>-36728</v>
      </c>
      <c r="AC83" s="1049">
        <f>ROUND(AB83/$AC$88,0)</f>
        <v>-3061</v>
      </c>
      <c r="AD83" s="1049">
        <f>VLOOKUP($A88,[1]Summary!$A$87:$K$122,11,FALSE)</f>
        <v>-36728</v>
      </c>
      <c r="AE83" s="1048"/>
      <c r="AF83" s="1048"/>
      <c r="AG83" s="1047"/>
      <c r="AH83" s="1048"/>
      <c r="AI83" s="1047"/>
      <c r="AJ83" s="1048"/>
      <c r="AK83" s="1048"/>
      <c r="AL83" s="1048"/>
      <c r="AM83" s="1048"/>
      <c r="AN83" s="1048"/>
      <c r="AO83" s="1048"/>
      <c r="AP83" s="1048"/>
      <c r="AQ83" s="1048"/>
      <c r="AR83" s="1048"/>
      <c r="AS83" s="1048"/>
      <c r="AT83" s="1051">
        <f t="shared" si="44"/>
        <v>-36728</v>
      </c>
      <c r="AU83" s="1051">
        <f>AC83+AS83</f>
        <v>-3061</v>
      </c>
      <c r="AV83" s="274"/>
      <c r="AW83" s="274"/>
      <c r="AX83" s="274"/>
      <c r="AY83" s="274"/>
    </row>
    <row r="84" spans="1:51" s="123" customFormat="1" ht="16.149999999999999" customHeight="1" thickBot="1" x14ac:dyDescent="0.25">
      <c r="A84" s="1402" t="s">
        <v>461</v>
      </c>
      <c r="B84" s="1403"/>
      <c r="C84" s="248">
        <f>SUM(C76:C83)</f>
        <v>569</v>
      </c>
      <c r="D84" s="247"/>
      <c r="E84" s="273">
        <f t="shared" ref="E84" si="45">SUM(E76:E83)</f>
        <v>1857882.731323774</v>
      </c>
      <c r="F84" s="248">
        <v>441</v>
      </c>
      <c r="G84" s="247"/>
      <c r="H84" s="273">
        <v>181806.74739537822</v>
      </c>
      <c r="I84" s="248">
        <v>747.5</v>
      </c>
      <c r="J84" s="247"/>
      <c r="K84" s="273">
        <v>84676.328039504675</v>
      </c>
      <c r="L84" s="248">
        <v>32</v>
      </c>
      <c r="M84" s="247"/>
      <c r="N84" s="273">
        <v>90387.56675552862</v>
      </c>
      <c r="O84" s="248">
        <v>0</v>
      </c>
      <c r="P84" s="247"/>
      <c r="Q84" s="273">
        <v>0</v>
      </c>
      <c r="R84" s="247">
        <f t="shared" ref="R84:AD84" si="46">SUM(R76:R83)</f>
        <v>2214754</v>
      </c>
      <c r="S84" s="247">
        <f t="shared" si="46"/>
        <v>0</v>
      </c>
      <c r="T84" s="247">
        <f t="shared" si="46"/>
        <v>0</v>
      </c>
      <c r="U84" s="247">
        <f t="shared" si="46"/>
        <v>0</v>
      </c>
      <c r="V84" s="247">
        <f t="shared" si="46"/>
        <v>2214754</v>
      </c>
      <c r="W84" s="247">
        <f t="shared" si="46"/>
        <v>-5536</v>
      </c>
      <c r="X84" s="247">
        <f t="shared" si="46"/>
        <v>2209218</v>
      </c>
      <c r="Y84" s="273">
        <f t="shared" si="46"/>
        <v>-44434</v>
      </c>
      <c r="Z84" s="249">
        <f t="shared" si="46"/>
        <v>2213528</v>
      </c>
      <c r="AA84" s="247">
        <f t="shared" si="46"/>
        <v>0</v>
      </c>
      <c r="AB84" s="247">
        <f t="shared" si="46"/>
        <v>2213528</v>
      </c>
      <c r="AC84" s="249">
        <f t="shared" si="46"/>
        <v>184461</v>
      </c>
      <c r="AD84" s="249">
        <f t="shared" si="46"/>
        <v>2213528</v>
      </c>
      <c r="AE84" s="174"/>
      <c r="AF84" s="247">
        <f t="shared" ref="AF84:AU84" si="47">SUM(AF76:AF83)</f>
        <v>4291252</v>
      </c>
      <c r="AG84" s="248">
        <f t="shared" si="47"/>
        <v>0</v>
      </c>
      <c r="AH84" s="174">
        <f t="shared" si="47"/>
        <v>0</v>
      </c>
      <c r="AI84" s="248">
        <f t="shared" si="47"/>
        <v>0</v>
      </c>
      <c r="AJ84" s="247">
        <f t="shared" si="47"/>
        <v>0</v>
      </c>
      <c r="AK84" s="247">
        <f t="shared" si="47"/>
        <v>0</v>
      </c>
      <c r="AL84" s="247">
        <f t="shared" si="47"/>
        <v>4291252</v>
      </c>
      <c r="AM84" s="247">
        <f t="shared" si="47"/>
        <v>-10728</v>
      </c>
      <c r="AN84" s="247">
        <f t="shared" si="47"/>
        <v>4280524</v>
      </c>
      <c r="AO84" s="247">
        <f t="shared" si="47"/>
        <v>-15028</v>
      </c>
      <c r="AP84" s="247">
        <f t="shared" si="47"/>
        <v>4265496</v>
      </c>
      <c r="AQ84" s="247">
        <f t="shared" si="47"/>
        <v>0</v>
      </c>
      <c r="AR84" s="247">
        <f t="shared" si="47"/>
        <v>4265496</v>
      </c>
      <c r="AS84" s="247">
        <f t="shared" si="47"/>
        <v>355458</v>
      </c>
      <c r="AT84" s="275">
        <f t="shared" si="47"/>
        <v>6479024</v>
      </c>
      <c r="AU84" s="275">
        <f t="shared" si="47"/>
        <v>538655</v>
      </c>
      <c r="AV84" s="274"/>
      <c r="AW84" s="274"/>
      <c r="AX84" s="274"/>
      <c r="AY84" s="274"/>
    </row>
    <row r="85" spans="1:51" ht="16.149999999999999" customHeight="1" thickTop="1" x14ac:dyDescent="0.2"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6"/>
      <c r="R85" s="116"/>
      <c r="S85" s="116"/>
      <c r="T85" s="116"/>
      <c r="U85" s="116"/>
      <c r="V85" s="116"/>
      <c r="W85" s="116"/>
      <c r="X85" s="274"/>
      <c r="Y85" s="116"/>
      <c r="Z85" s="116"/>
      <c r="AA85" s="116"/>
      <c r="AB85" s="116"/>
      <c r="AC85" s="116"/>
      <c r="AD85" s="116"/>
      <c r="AE85" s="116"/>
      <c r="AF85" s="116"/>
    </row>
    <row r="86" spans="1:51" ht="16.149999999999999" customHeight="1" x14ac:dyDescent="0.2">
      <c r="D86" s="116"/>
      <c r="E86" s="116"/>
      <c r="F86" s="116"/>
      <c r="G86" s="116"/>
      <c r="H86" s="838"/>
      <c r="I86" s="838"/>
      <c r="J86" s="838"/>
      <c r="K86" s="838"/>
      <c r="L86" s="838"/>
      <c r="M86" s="838"/>
      <c r="N86" s="838"/>
      <c r="O86" s="838"/>
      <c r="P86" s="838"/>
      <c r="Q86" s="838"/>
      <c r="R86" s="116"/>
      <c r="S86" s="116"/>
      <c r="T86" s="116"/>
      <c r="U86" s="116"/>
      <c r="V86" s="116"/>
      <c r="W86" s="116"/>
      <c r="X86" s="274"/>
      <c r="Y86" s="116"/>
      <c r="Z86" s="116"/>
      <c r="AA86" s="116"/>
      <c r="AB86" s="116"/>
      <c r="AC86" s="116"/>
      <c r="AD86" s="116"/>
      <c r="AE86" s="116"/>
      <c r="AF86" s="116"/>
    </row>
    <row r="87" spans="1:51" ht="16.149999999999999" customHeight="1" x14ac:dyDescent="0.2">
      <c r="H87" s="113"/>
      <c r="I87" s="113"/>
      <c r="J87" s="1482"/>
      <c r="K87" s="839"/>
      <c r="L87" s="839"/>
      <c r="M87" s="1482"/>
      <c r="N87" s="839"/>
      <c r="O87" s="839"/>
      <c r="P87" s="1482"/>
      <c r="Q87" s="839"/>
    </row>
    <row r="88" spans="1:51" x14ac:dyDescent="0.2">
      <c r="A88" s="108">
        <v>343001</v>
      </c>
      <c r="H88" s="113"/>
      <c r="I88" s="113"/>
      <c r="J88" s="1482"/>
      <c r="K88" s="839"/>
      <c r="L88" s="839"/>
      <c r="M88" s="1482"/>
      <c r="N88" s="839"/>
      <c r="O88" s="839"/>
      <c r="P88" s="1482"/>
      <c r="Q88" s="839"/>
      <c r="AC88" s="108">
        <v>12</v>
      </c>
      <c r="AS88" s="108">
        <f>AC88</f>
        <v>12</v>
      </c>
    </row>
    <row r="89" spans="1:51" x14ac:dyDescent="0.2">
      <c r="H89" s="113"/>
      <c r="I89" s="113"/>
      <c r="J89" s="113"/>
      <c r="K89" s="113"/>
      <c r="L89" s="113"/>
      <c r="M89" s="113"/>
      <c r="N89" s="113"/>
      <c r="O89" s="113"/>
      <c r="P89" s="113"/>
      <c r="Q89" s="113"/>
    </row>
  </sheetData>
  <mergeCells count="48">
    <mergeCell ref="AT1:AT3"/>
    <mergeCell ref="AU1:AU3"/>
    <mergeCell ref="A76:B76"/>
    <mergeCell ref="J87:J88"/>
    <mergeCell ref="M87:M88"/>
    <mergeCell ref="P87:P88"/>
    <mergeCell ref="AS2:AS3"/>
    <mergeCell ref="AN2:AN3"/>
    <mergeCell ref="AO2:AO3"/>
    <mergeCell ref="AP2:AP3"/>
    <mergeCell ref="AQ2:AQ3"/>
    <mergeCell ref="AR2:AR3"/>
    <mergeCell ref="AD2:AD3"/>
    <mergeCell ref="AE2:AE3"/>
    <mergeCell ref="AM2:AM3"/>
    <mergeCell ref="AL1:AS1"/>
    <mergeCell ref="X2:X3"/>
    <mergeCell ref="C2:C3"/>
    <mergeCell ref="D2:E2"/>
    <mergeCell ref="F2:H2"/>
    <mergeCell ref="I2:K2"/>
    <mergeCell ref="L2:N2"/>
    <mergeCell ref="AF2:AF3"/>
    <mergeCell ref="AL2:AL3"/>
    <mergeCell ref="S2:U2"/>
    <mergeCell ref="AG2:AK2"/>
    <mergeCell ref="V1:AD1"/>
    <mergeCell ref="AE1:AK1"/>
    <mergeCell ref="Y2:Y3"/>
    <mergeCell ref="Z2:Z3"/>
    <mergeCell ref="AA2:AA3"/>
    <mergeCell ref="AB2:AB3"/>
    <mergeCell ref="AC2:AC3"/>
    <mergeCell ref="L1:U1"/>
    <mergeCell ref="O2:Q2"/>
    <mergeCell ref="R2:R3"/>
    <mergeCell ref="V2:V3"/>
    <mergeCell ref="W2:W3"/>
    <mergeCell ref="C1:K1"/>
    <mergeCell ref="A84:B84"/>
    <mergeCell ref="A78:B78"/>
    <mergeCell ref="A1:B3"/>
    <mergeCell ref="A77:B77"/>
    <mergeCell ref="A79:B79"/>
    <mergeCell ref="A80:B80"/>
    <mergeCell ref="A81:B81"/>
    <mergeCell ref="A82:B82"/>
    <mergeCell ref="A83:B83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July 2018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Y89"/>
  <sheetViews>
    <sheetView view="pageBreakPreview" zoomScaleNormal="100" zoomScaleSheetLayoutView="100" workbookViewId="0">
      <pane xSplit="2" ySplit="6" topLeftCell="C61" activePane="bottomRight" state="frozen"/>
      <selection activeCell="E17" sqref="E17"/>
      <selection pane="topRight" activeCell="E17" sqref="E17"/>
      <selection pane="bottomLeft" activeCell="E17" sqref="E17"/>
      <selection pane="bottomRight" activeCell="E17" sqref="E17"/>
    </sheetView>
  </sheetViews>
  <sheetFormatPr defaultColWidth="8.85546875" defaultRowHeight="12.75" x14ac:dyDescent="0.2"/>
  <cols>
    <col min="1" max="1" width="5" style="108" customWidth="1"/>
    <col min="2" max="2" width="28.140625" style="108" customWidth="1"/>
    <col min="3" max="3" width="12.140625" style="108" bestFit="1" customWidth="1"/>
    <col min="4" max="4" width="13.85546875" style="108" customWidth="1"/>
    <col min="5" max="5" width="12.28515625" style="108" customWidth="1"/>
    <col min="6" max="6" width="11.28515625" style="108" customWidth="1"/>
    <col min="7" max="7" width="10.85546875" style="108" customWidth="1"/>
    <col min="8" max="9" width="11.28515625" style="108" customWidth="1"/>
    <col min="10" max="10" width="10.85546875" style="108" customWidth="1"/>
    <col min="11" max="12" width="11.28515625" style="108" customWidth="1"/>
    <col min="13" max="13" width="8.5703125" style="108" customWidth="1"/>
    <col min="14" max="15" width="11.28515625" style="108" customWidth="1"/>
    <col min="16" max="16" width="8.5703125" style="108" customWidth="1"/>
    <col min="17" max="17" width="11.28515625" style="108" customWidth="1"/>
    <col min="18" max="18" width="10.7109375" style="108" bestFit="1" customWidth="1"/>
    <col min="19" max="21" width="13.85546875" style="108" customWidth="1"/>
    <col min="22" max="22" width="11.85546875" style="108" bestFit="1" customWidth="1"/>
    <col min="23" max="23" width="10.85546875" style="108" bestFit="1" customWidth="1"/>
    <col min="24" max="24" width="12.7109375" style="108" customWidth="1"/>
    <col min="25" max="25" width="13.28515625" style="108" bestFit="1" customWidth="1"/>
    <col min="26" max="26" width="17.5703125" style="108" customWidth="1"/>
    <col min="27" max="28" width="11.28515625" style="108" customWidth="1"/>
    <col min="29" max="29" width="10.7109375" style="108" customWidth="1"/>
    <col min="30" max="30" width="16.42578125" style="108" customWidth="1"/>
    <col min="31" max="32" width="15.85546875" style="108" customWidth="1"/>
    <col min="33" max="37" width="15.7109375" style="108" customWidth="1"/>
    <col min="38" max="38" width="15.140625" style="108" customWidth="1"/>
    <col min="39" max="39" width="10.85546875" style="108" customWidth="1"/>
    <col min="40" max="40" width="15" style="108" customWidth="1"/>
    <col min="41" max="41" width="13.42578125" style="108" customWidth="1"/>
    <col min="42" max="42" width="16.28515625" style="108" customWidth="1"/>
    <col min="43" max="44" width="13.85546875" style="108" customWidth="1"/>
    <col min="45" max="45" width="15.5703125" style="108" customWidth="1"/>
    <col min="46" max="47" width="14.42578125" style="108" bestFit="1" customWidth="1"/>
    <col min="48" max="48" width="8.85546875" style="108"/>
    <col min="49" max="50" width="12.28515625" style="108" customWidth="1"/>
    <col min="51" max="51" width="10" style="108" bestFit="1" customWidth="1"/>
    <col min="52" max="16384" width="8.85546875" style="108"/>
  </cols>
  <sheetData>
    <row r="1" spans="1:51" ht="19.899999999999999" customHeight="1" x14ac:dyDescent="0.2">
      <c r="A1" s="1411" t="s">
        <v>459</v>
      </c>
      <c r="B1" s="1394"/>
      <c r="C1" s="1379" t="s">
        <v>315</v>
      </c>
      <c r="D1" s="1380"/>
      <c r="E1" s="1380"/>
      <c r="F1" s="1380"/>
      <c r="G1" s="1380"/>
      <c r="H1" s="1380"/>
      <c r="I1" s="1380"/>
      <c r="J1" s="1380"/>
      <c r="K1" s="1381"/>
      <c r="L1" s="1412" t="s">
        <v>315</v>
      </c>
      <c r="M1" s="1413"/>
      <c r="N1" s="1413"/>
      <c r="O1" s="1413"/>
      <c r="P1" s="1413"/>
      <c r="Q1" s="1413"/>
      <c r="R1" s="1413"/>
      <c r="S1" s="1413"/>
      <c r="T1" s="1413"/>
      <c r="U1" s="1414"/>
      <c r="V1" s="1379" t="s">
        <v>315</v>
      </c>
      <c r="W1" s="1380"/>
      <c r="X1" s="1380"/>
      <c r="Y1" s="1380"/>
      <c r="Z1" s="1380"/>
      <c r="AA1" s="1380"/>
      <c r="AB1" s="1380"/>
      <c r="AC1" s="1380"/>
      <c r="AD1" s="1381"/>
      <c r="AE1" s="1478" t="s">
        <v>450</v>
      </c>
      <c r="AF1" s="1478"/>
      <c r="AG1" s="1478"/>
      <c r="AH1" s="1478"/>
      <c r="AI1" s="1478"/>
      <c r="AJ1" s="1478"/>
      <c r="AK1" s="1478"/>
      <c r="AL1" s="1485" t="s">
        <v>450</v>
      </c>
      <c r="AM1" s="1485"/>
      <c r="AN1" s="1485"/>
      <c r="AO1" s="1485"/>
      <c r="AP1" s="1485"/>
      <c r="AQ1" s="1485"/>
      <c r="AR1" s="1485"/>
      <c r="AS1" s="1485"/>
      <c r="AT1" s="1481" t="s">
        <v>326</v>
      </c>
      <c r="AU1" s="1481" t="s">
        <v>327</v>
      </c>
      <c r="AW1" s="283"/>
      <c r="AX1" s="283"/>
      <c r="AY1" s="283"/>
    </row>
    <row r="2" spans="1:51" ht="30" customHeight="1" x14ac:dyDescent="0.2">
      <c r="A2" s="1395"/>
      <c r="B2" s="1396"/>
      <c r="C2" s="1386" t="s">
        <v>1284</v>
      </c>
      <c r="D2" s="1480" t="s">
        <v>731</v>
      </c>
      <c r="E2" s="1480"/>
      <c r="F2" s="1376" t="s">
        <v>1378</v>
      </c>
      <c r="G2" s="1390"/>
      <c r="H2" s="1391"/>
      <c r="I2" s="1479" t="s">
        <v>1375</v>
      </c>
      <c r="J2" s="1479"/>
      <c r="K2" s="1479"/>
      <c r="L2" s="1479" t="s">
        <v>1376</v>
      </c>
      <c r="M2" s="1479"/>
      <c r="N2" s="1479"/>
      <c r="O2" s="1479" t="s">
        <v>1377</v>
      </c>
      <c r="P2" s="1479"/>
      <c r="Q2" s="1479"/>
      <c r="R2" s="1386" t="s">
        <v>501</v>
      </c>
      <c r="S2" s="1392" t="s">
        <v>230</v>
      </c>
      <c r="T2" s="1392"/>
      <c r="U2" s="1392"/>
      <c r="V2" s="1386" t="s">
        <v>502</v>
      </c>
      <c r="W2" s="1386" t="s">
        <v>452</v>
      </c>
      <c r="X2" s="1386" t="s">
        <v>503</v>
      </c>
      <c r="Y2" s="1400" t="s">
        <v>1321</v>
      </c>
      <c r="Z2" s="1386" t="s">
        <v>1384</v>
      </c>
      <c r="AA2" s="1386" t="s">
        <v>270</v>
      </c>
      <c r="AB2" s="1386" t="s">
        <v>271</v>
      </c>
      <c r="AC2" s="1386" t="s">
        <v>233</v>
      </c>
      <c r="AD2" s="1386" t="s">
        <v>1385</v>
      </c>
      <c r="AE2" s="1483" t="s">
        <v>1287</v>
      </c>
      <c r="AF2" s="1476" t="s">
        <v>1442</v>
      </c>
      <c r="AG2" s="1477" t="s">
        <v>230</v>
      </c>
      <c r="AH2" s="1477"/>
      <c r="AI2" s="1477"/>
      <c r="AJ2" s="1477"/>
      <c r="AK2" s="1477"/>
      <c r="AL2" s="1476" t="s">
        <v>1443</v>
      </c>
      <c r="AM2" s="1476" t="s">
        <v>1447</v>
      </c>
      <c r="AN2" s="1476" t="s">
        <v>1444</v>
      </c>
      <c r="AO2" s="1400" t="s">
        <v>1321</v>
      </c>
      <c r="AP2" s="1476" t="s">
        <v>1445</v>
      </c>
      <c r="AQ2" s="1476" t="s">
        <v>294</v>
      </c>
      <c r="AR2" s="1476" t="s">
        <v>271</v>
      </c>
      <c r="AS2" s="1476" t="s">
        <v>1446</v>
      </c>
      <c r="AT2" s="1481"/>
      <c r="AU2" s="1481"/>
      <c r="AW2" s="284"/>
      <c r="AX2" s="284"/>
      <c r="AY2" s="284"/>
    </row>
    <row r="3" spans="1:51" ht="95.25" customHeight="1" x14ac:dyDescent="0.2">
      <c r="A3" s="1397"/>
      <c r="B3" s="1398"/>
      <c r="C3" s="1386"/>
      <c r="D3" s="1005" t="s">
        <v>708</v>
      </c>
      <c r="E3" s="1005" t="s">
        <v>325</v>
      </c>
      <c r="F3" s="1005" t="s">
        <v>1283</v>
      </c>
      <c r="G3" s="1005" t="s">
        <v>454</v>
      </c>
      <c r="H3" s="1005" t="s">
        <v>325</v>
      </c>
      <c r="I3" s="1005" t="s">
        <v>1282</v>
      </c>
      <c r="J3" s="1005" t="s">
        <v>454</v>
      </c>
      <c r="K3" s="1005" t="s">
        <v>325</v>
      </c>
      <c r="L3" s="1005" t="s">
        <v>1281</v>
      </c>
      <c r="M3" s="1005" t="s">
        <v>472</v>
      </c>
      <c r="N3" s="1005" t="s">
        <v>325</v>
      </c>
      <c r="O3" s="1005" t="s">
        <v>1281</v>
      </c>
      <c r="P3" s="1005" t="s">
        <v>472</v>
      </c>
      <c r="Q3" s="1005" t="s">
        <v>325</v>
      </c>
      <c r="R3" s="1386"/>
      <c r="S3" s="1006" t="s">
        <v>1279</v>
      </c>
      <c r="T3" s="1006" t="s">
        <v>1280</v>
      </c>
      <c r="U3" s="1006" t="s">
        <v>232</v>
      </c>
      <c r="V3" s="1386"/>
      <c r="W3" s="1386"/>
      <c r="X3" s="1386"/>
      <c r="Y3" s="1401"/>
      <c r="Z3" s="1386"/>
      <c r="AA3" s="1386"/>
      <c r="AB3" s="1386"/>
      <c r="AC3" s="1386"/>
      <c r="AD3" s="1386"/>
      <c r="AE3" s="1484"/>
      <c r="AF3" s="1476"/>
      <c r="AG3" s="1006" t="s">
        <v>1289</v>
      </c>
      <c r="AH3" s="1006" t="s">
        <v>1290</v>
      </c>
      <c r="AI3" s="1006" t="s">
        <v>1288</v>
      </c>
      <c r="AJ3" s="1006" t="s">
        <v>1292</v>
      </c>
      <c r="AK3" s="1006" t="s">
        <v>232</v>
      </c>
      <c r="AL3" s="1476"/>
      <c r="AM3" s="1476"/>
      <c r="AN3" s="1476"/>
      <c r="AO3" s="1401"/>
      <c r="AP3" s="1476"/>
      <c r="AQ3" s="1476"/>
      <c r="AR3" s="1476"/>
      <c r="AS3" s="1476"/>
      <c r="AT3" s="1481"/>
      <c r="AU3" s="1481"/>
      <c r="AW3" s="856" t="s">
        <v>511</v>
      </c>
      <c r="AX3" s="856" t="s">
        <v>512</v>
      </c>
      <c r="AY3" s="856" t="s">
        <v>432</v>
      </c>
    </row>
    <row r="4" spans="1:51" ht="16.149999999999999" customHeight="1" x14ac:dyDescent="0.2">
      <c r="A4" s="285"/>
      <c r="B4" s="286"/>
      <c r="C4" s="287">
        <v>1</v>
      </c>
      <c r="D4" s="287">
        <f t="shared" ref="D4:AY4" si="0">C4+1</f>
        <v>2</v>
      </c>
      <c r="E4" s="287">
        <f t="shared" si="0"/>
        <v>3</v>
      </c>
      <c r="F4" s="287">
        <f t="shared" si="0"/>
        <v>4</v>
      </c>
      <c r="G4" s="287">
        <f t="shared" si="0"/>
        <v>5</v>
      </c>
      <c r="H4" s="287">
        <f t="shared" si="0"/>
        <v>6</v>
      </c>
      <c r="I4" s="287">
        <f t="shared" si="0"/>
        <v>7</v>
      </c>
      <c r="J4" s="287">
        <f t="shared" si="0"/>
        <v>8</v>
      </c>
      <c r="K4" s="287">
        <f t="shared" si="0"/>
        <v>9</v>
      </c>
      <c r="L4" s="287">
        <f t="shared" si="0"/>
        <v>10</v>
      </c>
      <c r="M4" s="287">
        <f t="shared" si="0"/>
        <v>11</v>
      </c>
      <c r="N4" s="287">
        <f t="shared" si="0"/>
        <v>12</v>
      </c>
      <c r="O4" s="287">
        <f t="shared" si="0"/>
        <v>13</v>
      </c>
      <c r="P4" s="287">
        <f t="shared" si="0"/>
        <v>14</v>
      </c>
      <c r="Q4" s="287">
        <f t="shared" si="0"/>
        <v>15</v>
      </c>
      <c r="R4" s="287">
        <f t="shared" si="0"/>
        <v>16</v>
      </c>
      <c r="S4" s="287">
        <f t="shared" si="0"/>
        <v>17</v>
      </c>
      <c r="T4" s="287">
        <f t="shared" si="0"/>
        <v>18</v>
      </c>
      <c r="U4" s="287">
        <f t="shared" si="0"/>
        <v>19</v>
      </c>
      <c r="V4" s="287">
        <f t="shared" si="0"/>
        <v>20</v>
      </c>
      <c r="W4" s="287">
        <f t="shared" si="0"/>
        <v>21</v>
      </c>
      <c r="X4" s="287">
        <f t="shared" si="0"/>
        <v>22</v>
      </c>
      <c r="Y4" s="287">
        <f t="shared" si="0"/>
        <v>23</v>
      </c>
      <c r="Z4" s="287">
        <f t="shared" si="0"/>
        <v>24</v>
      </c>
      <c r="AA4" s="287">
        <f t="shared" si="0"/>
        <v>25</v>
      </c>
      <c r="AB4" s="287">
        <f t="shared" si="0"/>
        <v>26</v>
      </c>
      <c r="AC4" s="287">
        <f t="shared" si="0"/>
        <v>27</v>
      </c>
      <c r="AD4" s="287">
        <f t="shared" si="0"/>
        <v>28</v>
      </c>
      <c r="AE4" s="287">
        <f t="shared" si="0"/>
        <v>29</v>
      </c>
      <c r="AF4" s="287">
        <f t="shared" si="0"/>
        <v>30</v>
      </c>
      <c r="AG4" s="287">
        <f t="shared" si="0"/>
        <v>31</v>
      </c>
      <c r="AH4" s="287">
        <f t="shared" si="0"/>
        <v>32</v>
      </c>
      <c r="AI4" s="287">
        <f t="shared" si="0"/>
        <v>33</v>
      </c>
      <c r="AJ4" s="287">
        <f t="shared" si="0"/>
        <v>34</v>
      </c>
      <c r="AK4" s="287">
        <f t="shared" si="0"/>
        <v>35</v>
      </c>
      <c r="AL4" s="287">
        <f t="shared" si="0"/>
        <v>36</v>
      </c>
      <c r="AM4" s="287">
        <f t="shared" si="0"/>
        <v>37</v>
      </c>
      <c r="AN4" s="287">
        <f t="shared" si="0"/>
        <v>38</v>
      </c>
      <c r="AO4" s="287">
        <f t="shared" si="0"/>
        <v>39</v>
      </c>
      <c r="AP4" s="287">
        <f t="shared" si="0"/>
        <v>40</v>
      </c>
      <c r="AQ4" s="287">
        <f t="shared" si="0"/>
        <v>41</v>
      </c>
      <c r="AR4" s="287">
        <f t="shared" si="0"/>
        <v>42</v>
      </c>
      <c r="AS4" s="287">
        <f t="shared" si="0"/>
        <v>43</v>
      </c>
      <c r="AT4" s="287">
        <f t="shared" si="0"/>
        <v>44</v>
      </c>
      <c r="AU4" s="287">
        <f t="shared" si="0"/>
        <v>45</v>
      </c>
      <c r="AV4" s="287">
        <f t="shared" si="0"/>
        <v>46</v>
      </c>
      <c r="AW4" s="287">
        <f t="shared" si="0"/>
        <v>47</v>
      </c>
      <c r="AX4" s="287">
        <f t="shared" si="0"/>
        <v>48</v>
      </c>
      <c r="AY4" s="287">
        <f t="shared" si="0"/>
        <v>49</v>
      </c>
    </row>
    <row r="5" spans="1:51" s="1129" customFormat="1" ht="31.5" customHeight="1" x14ac:dyDescent="0.2">
      <c r="A5" s="1126"/>
      <c r="B5" s="1126"/>
      <c r="C5" s="1156" t="s">
        <v>1061</v>
      </c>
      <c r="D5" s="940" t="s">
        <v>1129</v>
      </c>
      <c r="E5" s="940" t="s">
        <v>1063</v>
      </c>
      <c r="F5" s="1156" t="s">
        <v>1374</v>
      </c>
      <c r="G5" s="1156" t="s">
        <v>1074</v>
      </c>
      <c r="H5" s="1156" t="s">
        <v>1130</v>
      </c>
      <c r="I5" s="1156" t="s">
        <v>1373</v>
      </c>
      <c r="J5" s="1156" t="s">
        <v>1076</v>
      </c>
      <c r="K5" s="1156" t="s">
        <v>1131</v>
      </c>
      <c r="L5" s="1156" t="s">
        <v>1371</v>
      </c>
      <c r="M5" s="1156" t="s">
        <v>1078</v>
      </c>
      <c r="N5" s="1156" t="s">
        <v>1132</v>
      </c>
      <c r="O5" s="1156" t="s">
        <v>1372</v>
      </c>
      <c r="P5" s="1156" t="s">
        <v>1080</v>
      </c>
      <c r="Q5" s="1156" t="s">
        <v>1133</v>
      </c>
      <c r="R5" s="1156" t="s">
        <v>1424</v>
      </c>
      <c r="S5" s="1156" t="s">
        <v>1363</v>
      </c>
      <c r="T5" s="1156" t="s">
        <v>1364</v>
      </c>
      <c r="U5" s="1156" t="s">
        <v>1135</v>
      </c>
      <c r="V5" s="1156" t="s">
        <v>1136</v>
      </c>
      <c r="W5" s="1156" t="s">
        <v>1137</v>
      </c>
      <c r="X5" s="1156" t="s">
        <v>1138</v>
      </c>
      <c r="Y5" s="1156" t="s">
        <v>1069</v>
      </c>
      <c r="Z5" s="939" t="s">
        <v>1567</v>
      </c>
      <c r="AA5" s="939" t="s">
        <v>1419</v>
      </c>
      <c r="AB5" s="939" t="s">
        <v>1141</v>
      </c>
      <c r="AC5" s="939" t="s">
        <v>1427</v>
      </c>
      <c r="AD5" s="939" t="s">
        <v>1568</v>
      </c>
      <c r="AE5" s="939" t="s">
        <v>1102</v>
      </c>
      <c r="AF5" s="939" t="s">
        <v>1144</v>
      </c>
      <c r="AG5" s="939" t="s">
        <v>1363</v>
      </c>
      <c r="AH5" s="939" t="s">
        <v>1145</v>
      </c>
      <c r="AI5" s="939" t="s">
        <v>1364</v>
      </c>
      <c r="AJ5" s="939" t="s">
        <v>1146</v>
      </c>
      <c r="AK5" s="939" t="s">
        <v>1147</v>
      </c>
      <c r="AL5" s="939" t="s">
        <v>1148</v>
      </c>
      <c r="AM5" s="939" t="s">
        <v>1149</v>
      </c>
      <c r="AN5" s="939" t="s">
        <v>1150</v>
      </c>
      <c r="AO5" s="939" t="s">
        <v>1069</v>
      </c>
      <c r="AP5" s="939" t="s">
        <v>1120</v>
      </c>
      <c r="AQ5" s="939" t="s">
        <v>1414</v>
      </c>
      <c r="AR5" s="939" t="s">
        <v>1122</v>
      </c>
      <c r="AS5" s="939" t="s">
        <v>1422</v>
      </c>
      <c r="AT5" s="939" t="s">
        <v>1125</v>
      </c>
      <c r="AU5" s="939" t="s">
        <v>1126</v>
      </c>
      <c r="AV5" s="939"/>
      <c r="AW5" s="939" t="s">
        <v>1152</v>
      </c>
      <c r="AX5" s="939" t="s">
        <v>1128</v>
      </c>
      <c r="AY5" s="939" t="s">
        <v>1127</v>
      </c>
    </row>
    <row r="6" spans="1:51" s="1129" customFormat="1" ht="31.5" hidden="1" customHeight="1" x14ac:dyDescent="0.2">
      <c r="A6" s="1130"/>
      <c r="B6" s="1130"/>
      <c r="C6" s="943" t="s">
        <v>816</v>
      </c>
      <c r="D6" s="943" t="s">
        <v>816</v>
      </c>
      <c r="E6" s="943" t="s">
        <v>817</v>
      </c>
      <c r="F6" s="943" t="s">
        <v>924</v>
      </c>
      <c r="G6" s="943" t="s">
        <v>816</v>
      </c>
      <c r="H6" s="943" t="s">
        <v>817</v>
      </c>
      <c r="I6" s="943" t="s">
        <v>924</v>
      </c>
      <c r="J6" s="943" t="s">
        <v>816</v>
      </c>
      <c r="K6" s="943" t="s">
        <v>817</v>
      </c>
      <c r="L6" s="943" t="s">
        <v>924</v>
      </c>
      <c r="M6" s="943" t="s">
        <v>816</v>
      </c>
      <c r="N6" s="943" t="s">
        <v>817</v>
      </c>
      <c r="O6" s="943" t="s">
        <v>924</v>
      </c>
      <c r="P6" s="943" t="s">
        <v>816</v>
      </c>
      <c r="Q6" s="943" t="s">
        <v>817</v>
      </c>
      <c r="R6" s="943" t="s">
        <v>817</v>
      </c>
      <c r="S6" s="943" t="s">
        <v>1068</v>
      </c>
      <c r="T6" s="943" t="s">
        <v>1068</v>
      </c>
      <c r="U6" s="943" t="s">
        <v>817</v>
      </c>
      <c r="V6" s="943" t="s">
        <v>817</v>
      </c>
      <c r="W6" s="943" t="s">
        <v>817</v>
      </c>
      <c r="X6" s="943" t="s">
        <v>817</v>
      </c>
      <c r="Y6" s="943" t="s">
        <v>1069</v>
      </c>
      <c r="Z6" s="943" t="s">
        <v>1090</v>
      </c>
      <c r="AA6" s="943" t="s">
        <v>1100</v>
      </c>
      <c r="AB6" s="943" t="s">
        <v>817</v>
      </c>
      <c r="AC6" s="943" t="s">
        <v>817</v>
      </c>
      <c r="AD6" s="943" t="s">
        <v>1091</v>
      </c>
      <c r="AE6" s="943" t="s">
        <v>816</v>
      </c>
      <c r="AF6" s="943" t="s">
        <v>817</v>
      </c>
      <c r="AG6" s="943" t="s">
        <v>1068</v>
      </c>
      <c r="AH6" s="943" t="s">
        <v>817</v>
      </c>
      <c r="AI6" s="943" t="s">
        <v>1068</v>
      </c>
      <c r="AJ6" s="943" t="s">
        <v>817</v>
      </c>
      <c r="AK6" s="943" t="s">
        <v>817</v>
      </c>
      <c r="AL6" s="943" t="s">
        <v>817</v>
      </c>
      <c r="AM6" s="943" t="s">
        <v>817</v>
      </c>
      <c r="AN6" s="943" t="s">
        <v>817</v>
      </c>
      <c r="AO6" s="943" t="s">
        <v>1069</v>
      </c>
      <c r="AP6" s="943" t="s">
        <v>817</v>
      </c>
      <c r="AQ6" s="943" t="s">
        <v>1100</v>
      </c>
      <c r="AR6" s="943" t="s">
        <v>817</v>
      </c>
      <c r="AS6" s="943" t="s">
        <v>817</v>
      </c>
      <c r="AT6" s="943" t="s">
        <v>817</v>
      </c>
      <c r="AU6" s="943" t="s">
        <v>817</v>
      </c>
      <c r="AV6" s="943"/>
      <c r="AW6" s="943" t="s">
        <v>1099</v>
      </c>
      <c r="AX6" s="943" t="s">
        <v>817</v>
      </c>
      <c r="AY6" s="943" t="s">
        <v>817</v>
      </c>
    </row>
    <row r="7" spans="1:51" ht="16.149999999999999" customHeight="1" x14ac:dyDescent="0.2">
      <c r="A7" s="58">
        <v>1</v>
      </c>
      <c r="B7" s="59" t="s">
        <v>6</v>
      </c>
      <c r="C7" s="270">
        <f>'8_2.1.18 SIS'!G7</f>
        <v>0</v>
      </c>
      <c r="D7" s="60">
        <f>'Source Data'!H7</f>
        <v>4656.7326768902658</v>
      </c>
      <c r="E7" s="65">
        <f>C7*D7</f>
        <v>0</v>
      </c>
      <c r="F7" s="289"/>
      <c r="G7" s="60">
        <f>'Source Data'!I7</f>
        <v>658.97263654491974</v>
      </c>
      <c r="H7" s="65">
        <f>F7*G7</f>
        <v>0</v>
      </c>
      <c r="I7" s="289"/>
      <c r="J7" s="60">
        <f>'Source Data'!J7</f>
        <v>179.71980996679628</v>
      </c>
      <c r="K7" s="65">
        <f>I7*J7</f>
        <v>0</v>
      </c>
      <c r="L7" s="289"/>
      <c r="M7" s="60">
        <f>'Source Data'!K7</f>
        <v>4492.9952491699069</v>
      </c>
      <c r="N7" s="65">
        <f>L7*M7</f>
        <v>0</v>
      </c>
      <c r="O7" s="289"/>
      <c r="P7" s="60">
        <f>'Source Data'!L7</f>
        <v>1797.1980996679629</v>
      </c>
      <c r="Q7" s="65">
        <f>O7*P7</f>
        <v>0</v>
      </c>
      <c r="R7" s="92">
        <v>0</v>
      </c>
      <c r="S7" s="60"/>
      <c r="T7" s="60"/>
      <c r="U7" s="61">
        <f t="shared" ref="U7:U38" si="1">S7+T7</f>
        <v>0</v>
      </c>
      <c r="V7" s="92">
        <f t="shared" ref="V7:V70" si="2">U7+R7</f>
        <v>0</v>
      </c>
      <c r="W7" s="65">
        <f>ROUND(V7*-0.25%,0)</f>
        <v>0</v>
      </c>
      <c r="X7" s="92">
        <f>SUM(V7:W7)</f>
        <v>0</v>
      </c>
      <c r="Y7" s="60"/>
      <c r="Z7" s="92">
        <f>ROUND(SUM(X7:Y7),0)</f>
        <v>0</v>
      </c>
      <c r="AA7" s="60"/>
      <c r="AB7" s="60">
        <f>Z7-AA7</f>
        <v>0</v>
      </c>
      <c r="AC7" s="92">
        <f>ROUND(AB7/$AC$88,0)</f>
        <v>0</v>
      </c>
      <c r="AD7" s="96">
        <f t="shared" ref="AD7:AD38" si="3">Z7</f>
        <v>0</v>
      </c>
      <c r="AE7" s="66">
        <f>'Source Data'!N7</f>
        <v>2506</v>
      </c>
      <c r="AF7" s="89">
        <f t="shared" ref="AF7:AF38" si="4">C7*AE7</f>
        <v>0</v>
      </c>
      <c r="AG7" s="270"/>
      <c r="AH7" s="66">
        <f>AG7*AE7</f>
        <v>0</v>
      </c>
      <c r="AI7" s="270"/>
      <c r="AJ7" s="68">
        <f t="shared" ref="AJ7:AJ38" si="5">AE7*AI7*0.5</f>
        <v>0</v>
      </c>
      <c r="AK7" s="67">
        <f t="shared" ref="AK7:AK38" si="6">AH7+AJ7</f>
        <v>0</v>
      </c>
      <c r="AL7" s="89">
        <f>AK7+AF7</f>
        <v>0</v>
      </c>
      <c r="AM7" s="70">
        <f>ROUND(-0.25%*AL7,0)</f>
        <v>0</v>
      </c>
      <c r="AN7" s="89">
        <f>SUM(AL7:AM7)</f>
        <v>0</v>
      </c>
      <c r="AO7" s="60"/>
      <c r="AP7" s="89">
        <f>ROUND(SUM(AN7:AO7),0)</f>
        <v>0</v>
      </c>
      <c r="AQ7" s="68"/>
      <c r="AR7" s="68">
        <f>AP7-AQ7</f>
        <v>0</v>
      </c>
      <c r="AS7" s="89">
        <f>ROUND(AR7/$AS$88,0)</f>
        <v>0</v>
      </c>
      <c r="AT7" s="69">
        <f t="shared" ref="AT7:AT70" si="7">Z7+AP7</f>
        <v>0</v>
      </c>
      <c r="AU7" s="86">
        <f t="shared" ref="AU7:AU70" si="8">AC7+AS7</f>
        <v>0</v>
      </c>
      <c r="AV7" s="116"/>
      <c r="AW7" s="65"/>
      <c r="AX7" s="65">
        <f t="shared" ref="AX7:AX38" si="9">-AM7</f>
        <v>0</v>
      </c>
      <c r="AY7" s="65">
        <f t="shared" ref="AY7:AY38" si="10">AX7-AW7</f>
        <v>0</v>
      </c>
    </row>
    <row r="8" spans="1:51" ht="16.149999999999999" customHeight="1" x14ac:dyDescent="0.2">
      <c r="A8" s="54">
        <v>2</v>
      </c>
      <c r="B8" s="55" t="s">
        <v>7</v>
      </c>
      <c r="C8" s="271">
        <f>'8_2.1.18 SIS'!G8</f>
        <v>0</v>
      </c>
      <c r="D8" s="56">
        <f>'Source Data'!H8</f>
        <v>5855.7282403587005</v>
      </c>
      <c r="E8" s="74">
        <f t="shared" ref="E8:E71" si="11">C8*D8</f>
        <v>0</v>
      </c>
      <c r="F8" s="290"/>
      <c r="G8" s="56">
        <f>'Source Data'!I8</f>
        <v>744.36686504426837</v>
      </c>
      <c r="H8" s="74">
        <f t="shared" ref="H8:H71" si="12">F8*G8</f>
        <v>0</v>
      </c>
      <c r="I8" s="290"/>
      <c r="J8" s="56">
        <f>'Source Data'!J8</f>
        <v>203.00914501207316</v>
      </c>
      <c r="K8" s="74">
        <f t="shared" ref="K8:K71" si="13">I8*J8</f>
        <v>0</v>
      </c>
      <c r="L8" s="290"/>
      <c r="M8" s="56">
        <f>'Source Data'!K8</f>
        <v>5075.2286253018301</v>
      </c>
      <c r="N8" s="74">
        <f t="shared" ref="N8:N71" si="14">L8*M8</f>
        <v>0</v>
      </c>
      <c r="O8" s="290"/>
      <c r="P8" s="56">
        <f>'Source Data'!L8</f>
        <v>2030.0914501207317</v>
      </c>
      <c r="Q8" s="74">
        <f t="shared" ref="Q8:Q71" si="15">O8*P8</f>
        <v>0</v>
      </c>
      <c r="R8" s="93">
        <v>0</v>
      </c>
      <c r="S8" s="56"/>
      <c r="T8" s="56"/>
      <c r="U8" s="57">
        <f t="shared" si="1"/>
        <v>0</v>
      </c>
      <c r="V8" s="93">
        <f t="shared" si="2"/>
        <v>0</v>
      </c>
      <c r="W8" s="74">
        <f t="shared" ref="W8:W71" si="16">ROUND(V8*-0.25%,0)</f>
        <v>0</v>
      </c>
      <c r="X8" s="93">
        <f t="shared" ref="X8:X71" si="17">SUM(V8:W8)</f>
        <v>0</v>
      </c>
      <c r="Y8" s="56"/>
      <c r="Z8" s="93">
        <f t="shared" ref="Z8:Z71" si="18">ROUND(SUM(X8:Y8),0)</f>
        <v>0</v>
      </c>
      <c r="AA8" s="56"/>
      <c r="AB8" s="56">
        <f t="shared" ref="AB8:AB71" si="19">Z8-AA8</f>
        <v>0</v>
      </c>
      <c r="AC8" s="93">
        <f t="shared" ref="AC8:AC71" si="20">ROUND(AB8/$AC$88,0)</f>
        <v>0</v>
      </c>
      <c r="AD8" s="97">
        <f t="shared" si="3"/>
        <v>0</v>
      </c>
      <c r="AE8" s="75">
        <f>'Source Data'!N8</f>
        <v>2883</v>
      </c>
      <c r="AF8" s="90">
        <f t="shared" si="4"/>
        <v>0</v>
      </c>
      <c r="AG8" s="271"/>
      <c r="AH8" s="75">
        <f t="shared" ref="AH8:AH71" si="21">AG8*AE8</f>
        <v>0</v>
      </c>
      <c r="AI8" s="271"/>
      <c r="AJ8" s="77">
        <f t="shared" si="5"/>
        <v>0</v>
      </c>
      <c r="AK8" s="76">
        <f t="shared" si="6"/>
        <v>0</v>
      </c>
      <c r="AL8" s="90">
        <f t="shared" ref="AL8:AL71" si="22">AK8+AF8</f>
        <v>0</v>
      </c>
      <c r="AM8" s="79">
        <f t="shared" ref="AM8:AM71" si="23">ROUND(-0.25%*AL8,0)</f>
        <v>0</v>
      </c>
      <c r="AN8" s="90">
        <f t="shared" ref="AN8:AN71" si="24">SUM(AL8:AM8)</f>
        <v>0</v>
      </c>
      <c r="AO8" s="56"/>
      <c r="AP8" s="90">
        <f t="shared" ref="AP8:AP71" si="25">ROUND(SUM(AN8:AO8),0)</f>
        <v>0</v>
      </c>
      <c r="AQ8" s="77"/>
      <c r="AR8" s="77">
        <f t="shared" ref="AR8:AR71" si="26">AP8-AQ8</f>
        <v>0</v>
      </c>
      <c r="AS8" s="90">
        <f t="shared" ref="AS8:AS71" si="27">ROUND(AR8/$AS$88,0)</f>
        <v>0</v>
      </c>
      <c r="AT8" s="78">
        <f t="shared" si="7"/>
        <v>0</v>
      </c>
      <c r="AU8" s="87">
        <f t="shared" si="8"/>
        <v>0</v>
      </c>
      <c r="AV8" s="116"/>
      <c r="AW8" s="74"/>
      <c r="AX8" s="74">
        <f t="shared" si="9"/>
        <v>0</v>
      </c>
      <c r="AY8" s="74">
        <f t="shared" si="10"/>
        <v>0</v>
      </c>
    </row>
    <row r="9" spans="1:51" ht="16.149999999999999" customHeight="1" x14ac:dyDescent="0.2">
      <c r="A9" s="54">
        <v>3</v>
      </c>
      <c r="B9" s="55" t="s">
        <v>8</v>
      </c>
      <c r="C9" s="271">
        <f>'8_2.1.18 SIS'!G9</f>
        <v>0</v>
      </c>
      <c r="D9" s="56">
        <f>'Source Data'!H9</f>
        <v>3742.2866078757875</v>
      </c>
      <c r="E9" s="74">
        <f t="shared" si="11"/>
        <v>0</v>
      </c>
      <c r="F9" s="290"/>
      <c r="G9" s="56">
        <f>'Source Data'!I9</f>
        <v>529.43529443774321</v>
      </c>
      <c r="H9" s="74">
        <f t="shared" si="12"/>
        <v>0</v>
      </c>
      <c r="I9" s="290"/>
      <c r="J9" s="56">
        <f>'Source Data'!J9</f>
        <v>144.39144393756632</v>
      </c>
      <c r="K9" s="74">
        <f t="shared" si="13"/>
        <v>0</v>
      </c>
      <c r="L9" s="290"/>
      <c r="M9" s="56">
        <f>'Source Data'!K9</f>
        <v>3609.7860984391582</v>
      </c>
      <c r="N9" s="74">
        <f t="shared" si="14"/>
        <v>0</v>
      </c>
      <c r="O9" s="290"/>
      <c r="P9" s="56">
        <f>'Source Data'!L9</f>
        <v>1443.9144393756631</v>
      </c>
      <c r="Q9" s="74">
        <f t="shared" si="15"/>
        <v>0</v>
      </c>
      <c r="R9" s="93">
        <v>0</v>
      </c>
      <c r="S9" s="56"/>
      <c r="T9" s="56"/>
      <c r="U9" s="57">
        <f t="shared" si="1"/>
        <v>0</v>
      </c>
      <c r="V9" s="93">
        <f t="shared" si="2"/>
        <v>0</v>
      </c>
      <c r="W9" s="74">
        <f t="shared" si="16"/>
        <v>0</v>
      </c>
      <c r="X9" s="93">
        <f t="shared" si="17"/>
        <v>0</v>
      </c>
      <c r="Y9" s="56"/>
      <c r="Z9" s="93">
        <f t="shared" si="18"/>
        <v>0</v>
      </c>
      <c r="AA9" s="56"/>
      <c r="AB9" s="56">
        <f t="shared" si="19"/>
        <v>0</v>
      </c>
      <c r="AC9" s="93">
        <f t="shared" si="20"/>
        <v>0</v>
      </c>
      <c r="AD9" s="97">
        <f t="shared" si="3"/>
        <v>0</v>
      </c>
      <c r="AE9" s="75">
        <f>'Source Data'!N9</f>
        <v>6285</v>
      </c>
      <c r="AF9" s="90">
        <f t="shared" si="4"/>
        <v>0</v>
      </c>
      <c r="AG9" s="271"/>
      <c r="AH9" s="75">
        <f t="shared" si="21"/>
        <v>0</v>
      </c>
      <c r="AI9" s="271"/>
      <c r="AJ9" s="77">
        <f t="shared" si="5"/>
        <v>0</v>
      </c>
      <c r="AK9" s="76">
        <f t="shared" si="6"/>
        <v>0</v>
      </c>
      <c r="AL9" s="90">
        <f t="shared" si="22"/>
        <v>0</v>
      </c>
      <c r="AM9" s="79">
        <f t="shared" si="23"/>
        <v>0</v>
      </c>
      <c r="AN9" s="90">
        <f t="shared" si="24"/>
        <v>0</v>
      </c>
      <c r="AO9" s="56"/>
      <c r="AP9" s="90">
        <f t="shared" si="25"/>
        <v>0</v>
      </c>
      <c r="AQ9" s="77"/>
      <c r="AR9" s="77">
        <f t="shared" si="26"/>
        <v>0</v>
      </c>
      <c r="AS9" s="90">
        <f t="shared" si="27"/>
        <v>0</v>
      </c>
      <c r="AT9" s="78">
        <f t="shared" si="7"/>
        <v>0</v>
      </c>
      <c r="AU9" s="87">
        <f t="shared" si="8"/>
        <v>0</v>
      </c>
      <c r="AV9" s="116"/>
      <c r="AW9" s="74"/>
      <c r="AX9" s="74">
        <f t="shared" si="9"/>
        <v>0</v>
      </c>
      <c r="AY9" s="74">
        <f t="shared" si="10"/>
        <v>0</v>
      </c>
    </row>
    <row r="10" spans="1:51" ht="16.149999999999999" customHeight="1" x14ac:dyDescent="0.2">
      <c r="A10" s="54">
        <v>4</v>
      </c>
      <c r="B10" s="55" t="s">
        <v>9</v>
      </c>
      <c r="C10" s="271">
        <f>'8_2.1.18 SIS'!G10</f>
        <v>1</v>
      </c>
      <c r="D10" s="56">
        <f>'Source Data'!H10</f>
        <v>5202.4303933253823</v>
      </c>
      <c r="E10" s="74">
        <f t="shared" si="11"/>
        <v>5202.4303933253823</v>
      </c>
      <c r="F10" s="290"/>
      <c r="G10" s="56">
        <f>'Source Data'!I10</f>
        <v>687.66452541183287</v>
      </c>
      <c r="H10" s="74">
        <f t="shared" si="12"/>
        <v>0</v>
      </c>
      <c r="I10" s="290"/>
      <c r="J10" s="56">
        <f>'Source Data'!J10</f>
        <v>187.54487056686349</v>
      </c>
      <c r="K10" s="74">
        <f t="shared" si="13"/>
        <v>0</v>
      </c>
      <c r="L10" s="290"/>
      <c r="M10" s="56">
        <f>'Source Data'!K10</f>
        <v>4688.6217641715884</v>
      </c>
      <c r="N10" s="74">
        <f t="shared" si="14"/>
        <v>0</v>
      </c>
      <c r="O10" s="290"/>
      <c r="P10" s="56">
        <f>'Source Data'!L10</f>
        <v>1875.4487056686353</v>
      </c>
      <c r="Q10" s="74">
        <f t="shared" si="15"/>
        <v>0</v>
      </c>
      <c r="R10" s="93">
        <v>9891</v>
      </c>
      <c r="S10" s="56"/>
      <c r="T10" s="56"/>
      <c r="U10" s="57">
        <f t="shared" si="1"/>
        <v>0</v>
      </c>
      <c r="V10" s="93">
        <f t="shared" si="2"/>
        <v>9891</v>
      </c>
      <c r="W10" s="74">
        <f t="shared" si="16"/>
        <v>-25</v>
      </c>
      <c r="X10" s="93">
        <f t="shared" si="17"/>
        <v>9866</v>
      </c>
      <c r="Y10" s="56"/>
      <c r="Z10" s="93">
        <f t="shared" si="18"/>
        <v>9866</v>
      </c>
      <c r="AA10" s="56"/>
      <c r="AB10" s="56">
        <f t="shared" si="19"/>
        <v>9866</v>
      </c>
      <c r="AC10" s="93">
        <f t="shared" si="20"/>
        <v>822</v>
      </c>
      <c r="AD10" s="97">
        <f t="shared" si="3"/>
        <v>9866</v>
      </c>
      <c r="AE10" s="75">
        <f>'Source Data'!N10</f>
        <v>3620</v>
      </c>
      <c r="AF10" s="90">
        <f t="shared" si="4"/>
        <v>3620</v>
      </c>
      <c r="AG10" s="271"/>
      <c r="AH10" s="75">
        <f t="shared" si="21"/>
        <v>0</v>
      </c>
      <c r="AI10" s="271"/>
      <c r="AJ10" s="77">
        <f t="shared" si="5"/>
        <v>0</v>
      </c>
      <c r="AK10" s="76">
        <f t="shared" si="6"/>
        <v>0</v>
      </c>
      <c r="AL10" s="90">
        <f t="shared" si="22"/>
        <v>3620</v>
      </c>
      <c r="AM10" s="79">
        <f t="shared" si="23"/>
        <v>-9</v>
      </c>
      <c r="AN10" s="90">
        <f t="shared" si="24"/>
        <v>3611</v>
      </c>
      <c r="AO10" s="56"/>
      <c r="AP10" s="90">
        <f t="shared" si="25"/>
        <v>3611</v>
      </c>
      <c r="AQ10" s="77"/>
      <c r="AR10" s="77">
        <f t="shared" si="26"/>
        <v>3611</v>
      </c>
      <c r="AS10" s="90">
        <f t="shared" si="27"/>
        <v>301</v>
      </c>
      <c r="AT10" s="78">
        <f t="shared" si="7"/>
        <v>13477</v>
      </c>
      <c r="AU10" s="87">
        <f t="shared" si="8"/>
        <v>1123</v>
      </c>
      <c r="AV10" s="116"/>
      <c r="AW10" s="74"/>
      <c r="AX10" s="74">
        <f t="shared" si="9"/>
        <v>9</v>
      </c>
      <c r="AY10" s="74">
        <f t="shared" si="10"/>
        <v>9</v>
      </c>
    </row>
    <row r="11" spans="1:51" ht="16.149999999999999" customHeight="1" x14ac:dyDescent="0.2">
      <c r="A11" s="49">
        <v>5</v>
      </c>
      <c r="B11" s="50" t="s">
        <v>10</v>
      </c>
      <c r="C11" s="272">
        <f>'8_2.1.18 SIS'!G11</f>
        <v>0</v>
      </c>
      <c r="D11" s="51">
        <f>'Source Data'!H11</f>
        <v>4616.1188110316743</v>
      </c>
      <c r="E11" s="80">
        <f t="shared" si="11"/>
        <v>0</v>
      </c>
      <c r="F11" s="291"/>
      <c r="G11" s="51">
        <f>'Source Data'!I11</f>
        <v>699.44299073701018</v>
      </c>
      <c r="H11" s="80">
        <f t="shared" si="12"/>
        <v>0</v>
      </c>
      <c r="I11" s="291"/>
      <c r="J11" s="51">
        <f>'Source Data'!J11</f>
        <v>190.75717929191185</v>
      </c>
      <c r="K11" s="80">
        <f t="shared" si="13"/>
        <v>0</v>
      </c>
      <c r="L11" s="291"/>
      <c r="M11" s="51">
        <f>'Source Data'!K11</f>
        <v>4768.9294822977972</v>
      </c>
      <c r="N11" s="80">
        <f t="shared" si="14"/>
        <v>0</v>
      </c>
      <c r="O11" s="291"/>
      <c r="P11" s="51">
        <f>'Source Data'!L11</f>
        <v>1907.5717929191187</v>
      </c>
      <c r="Q11" s="80">
        <f t="shared" si="15"/>
        <v>0</v>
      </c>
      <c r="R11" s="94">
        <v>0</v>
      </c>
      <c r="S11" s="51"/>
      <c r="T11" s="51"/>
      <c r="U11" s="52">
        <f t="shared" si="1"/>
        <v>0</v>
      </c>
      <c r="V11" s="94">
        <f t="shared" si="2"/>
        <v>0</v>
      </c>
      <c r="W11" s="80">
        <f t="shared" si="16"/>
        <v>0</v>
      </c>
      <c r="X11" s="94">
        <f t="shared" si="17"/>
        <v>0</v>
      </c>
      <c r="Y11" s="51"/>
      <c r="Z11" s="94">
        <f t="shared" si="18"/>
        <v>0</v>
      </c>
      <c r="AA11" s="53"/>
      <c r="AB11" s="51">
        <f t="shared" si="19"/>
        <v>0</v>
      </c>
      <c r="AC11" s="95">
        <f t="shared" si="20"/>
        <v>0</v>
      </c>
      <c r="AD11" s="95">
        <f t="shared" si="3"/>
        <v>0</v>
      </c>
      <c r="AE11" s="71">
        <f>'Source Data'!N11</f>
        <v>2115</v>
      </c>
      <c r="AF11" s="91">
        <f t="shared" si="4"/>
        <v>0</v>
      </c>
      <c r="AG11" s="272"/>
      <c r="AH11" s="71">
        <f t="shared" si="21"/>
        <v>0</v>
      </c>
      <c r="AI11" s="272"/>
      <c r="AJ11" s="72">
        <f t="shared" si="5"/>
        <v>0</v>
      </c>
      <c r="AK11" s="73">
        <f t="shared" si="6"/>
        <v>0</v>
      </c>
      <c r="AL11" s="91">
        <f t="shared" si="22"/>
        <v>0</v>
      </c>
      <c r="AM11" s="82">
        <f t="shared" si="23"/>
        <v>0</v>
      </c>
      <c r="AN11" s="91">
        <f t="shared" si="24"/>
        <v>0</v>
      </c>
      <c r="AO11" s="51"/>
      <c r="AP11" s="91">
        <f t="shared" si="25"/>
        <v>0</v>
      </c>
      <c r="AQ11" s="72"/>
      <c r="AR11" s="72">
        <f t="shared" si="26"/>
        <v>0</v>
      </c>
      <c r="AS11" s="91">
        <f t="shared" si="27"/>
        <v>0</v>
      </c>
      <c r="AT11" s="81">
        <f t="shared" si="7"/>
        <v>0</v>
      </c>
      <c r="AU11" s="88">
        <f t="shared" si="8"/>
        <v>0</v>
      </c>
      <c r="AV11" s="116"/>
      <c r="AW11" s="80"/>
      <c r="AX11" s="80">
        <f t="shared" si="9"/>
        <v>0</v>
      </c>
      <c r="AY11" s="80">
        <f t="shared" si="10"/>
        <v>0</v>
      </c>
    </row>
    <row r="12" spans="1:51" ht="16.149999999999999" customHeight="1" x14ac:dyDescent="0.2">
      <c r="A12" s="58">
        <v>6</v>
      </c>
      <c r="B12" s="59" t="s">
        <v>11</v>
      </c>
      <c r="C12" s="270">
        <f>'8_2.1.18 SIS'!G12</f>
        <v>0</v>
      </c>
      <c r="D12" s="60">
        <f>'Source Data'!H12</f>
        <v>4932.8589889938785</v>
      </c>
      <c r="E12" s="65">
        <f t="shared" si="11"/>
        <v>0</v>
      </c>
      <c r="F12" s="289"/>
      <c r="G12" s="60">
        <f>'Source Data'!I12</f>
        <v>671.54041297688354</v>
      </c>
      <c r="H12" s="65">
        <f t="shared" si="12"/>
        <v>0</v>
      </c>
      <c r="I12" s="289"/>
      <c r="J12" s="60">
        <f>'Source Data'!J12</f>
        <v>183.14738535733184</v>
      </c>
      <c r="K12" s="65">
        <f t="shared" si="13"/>
        <v>0</v>
      </c>
      <c r="L12" s="289"/>
      <c r="M12" s="60">
        <f>'Source Data'!K12</f>
        <v>4578.6846339332969</v>
      </c>
      <c r="N12" s="65">
        <f t="shared" si="14"/>
        <v>0</v>
      </c>
      <c r="O12" s="289"/>
      <c r="P12" s="60">
        <f>'Source Data'!L12</f>
        <v>1831.4738535733186</v>
      </c>
      <c r="Q12" s="65">
        <f t="shared" si="15"/>
        <v>0</v>
      </c>
      <c r="R12" s="92">
        <v>0</v>
      </c>
      <c r="S12" s="60"/>
      <c r="T12" s="60"/>
      <c r="U12" s="61">
        <f t="shared" si="1"/>
        <v>0</v>
      </c>
      <c r="V12" s="92">
        <f t="shared" si="2"/>
        <v>0</v>
      </c>
      <c r="W12" s="65">
        <f t="shared" si="16"/>
        <v>0</v>
      </c>
      <c r="X12" s="92">
        <f t="shared" si="17"/>
        <v>0</v>
      </c>
      <c r="Y12" s="60"/>
      <c r="Z12" s="92">
        <f t="shared" si="18"/>
        <v>0</v>
      </c>
      <c r="AA12" s="60"/>
      <c r="AB12" s="60">
        <f t="shared" si="19"/>
        <v>0</v>
      </c>
      <c r="AC12" s="92">
        <f t="shared" si="20"/>
        <v>0</v>
      </c>
      <c r="AD12" s="96">
        <f t="shared" si="3"/>
        <v>0</v>
      </c>
      <c r="AE12" s="66">
        <f>'Source Data'!N12</f>
        <v>4073</v>
      </c>
      <c r="AF12" s="89">
        <f t="shared" si="4"/>
        <v>0</v>
      </c>
      <c r="AG12" s="270"/>
      <c r="AH12" s="66">
        <f t="shared" si="21"/>
        <v>0</v>
      </c>
      <c r="AI12" s="270"/>
      <c r="AJ12" s="68">
        <f t="shared" si="5"/>
        <v>0</v>
      </c>
      <c r="AK12" s="67">
        <f t="shared" si="6"/>
        <v>0</v>
      </c>
      <c r="AL12" s="89">
        <f t="shared" si="22"/>
        <v>0</v>
      </c>
      <c r="AM12" s="70">
        <f t="shared" si="23"/>
        <v>0</v>
      </c>
      <c r="AN12" s="89">
        <f t="shared" si="24"/>
        <v>0</v>
      </c>
      <c r="AO12" s="60"/>
      <c r="AP12" s="89">
        <f t="shared" si="25"/>
        <v>0</v>
      </c>
      <c r="AQ12" s="68"/>
      <c r="AR12" s="68">
        <f t="shared" si="26"/>
        <v>0</v>
      </c>
      <c r="AS12" s="89">
        <f t="shared" si="27"/>
        <v>0</v>
      </c>
      <c r="AT12" s="69">
        <f t="shared" si="7"/>
        <v>0</v>
      </c>
      <c r="AU12" s="86">
        <f t="shared" si="8"/>
        <v>0</v>
      </c>
      <c r="AV12" s="116"/>
      <c r="AW12" s="65"/>
      <c r="AX12" s="65">
        <f t="shared" si="9"/>
        <v>0</v>
      </c>
      <c r="AY12" s="65">
        <f t="shared" si="10"/>
        <v>0</v>
      </c>
    </row>
    <row r="13" spans="1:51" ht="16.149999999999999" customHeight="1" x14ac:dyDescent="0.2">
      <c r="A13" s="54">
        <v>7</v>
      </c>
      <c r="B13" s="55" t="s">
        <v>12</v>
      </c>
      <c r="C13" s="271">
        <f>'8_2.1.18 SIS'!G13</f>
        <v>1</v>
      </c>
      <c r="D13" s="56">
        <f>'Source Data'!H13</f>
        <v>3079.9485560845051</v>
      </c>
      <c r="E13" s="74">
        <f t="shared" si="11"/>
        <v>3079.9485560845051</v>
      </c>
      <c r="F13" s="290"/>
      <c r="G13" s="56">
        <f>'Source Data'!I13</f>
        <v>422.20328372683736</v>
      </c>
      <c r="H13" s="74">
        <f t="shared" si="12"/>
        <v>0</v>
      </c>
      <c r="I13" s="290"/>
      <c r="J13" s="56">
        <f>'Source Data'!J13</f>
        <v>115.14635010731928</v>
      </c>
      <c r="K13" s="74">
        <f t="shared" si="13"/>
        <v>0</v>
      </c>
      <c r="L13" s="290"/>
      <c r="M13" s="56">
        <f>'Source Data'!K13</f>
        <v>2878.6587526829821</v>
      </c>
      <c r="N13" s="74">
        <f t="shared" si="14"/>
        <v>0</v>
      </c>
      <c r="O13" s="290"/>
      <c r="P13" s="56">
        <f>'Source Data'!L13</f>
        <v>1151.4635010731927</v>
      </c>
      <c r="Q13" s="74">
        <f t="shared" si="15"/>
        <v>0</v>
      </c>
      <c r="R13" s="93">
        <v>3502</v>
      </c>
      <c r="S13" s="56"/>
      <c r="T13" s="56"/>
      <c r="U13" s="57">
        <f t="shared" si="1"/>
        <v>0</v>
      </c>
      <c r="V13" s="93">
        <f t="shared" si="2"/>
        <v>3502</v>
      </c>
      <c r="W13" s="74">
        <f t="shared" si="16"/>
        <v>-9</v>
      </c>
      <c r="X13" s="93">
        <f t="shared" si="17"/>
        <v>3493</v>
      </c>
      <c r="Y13" s="56"/>
      <c r="Z13" s="93">
        <f t="shared" si="18"/>
        <v>3493</v>
      </c>
      <c r="AA13" s="56"/>
      <c r="AB13" s="56">
        <f t="shared" si="19"/>
        <v>3493</v>
      </c>
      <c r="AC13" s="93">
        <f t="shared" si="20"/>
        <v>291</v>
      </c>
      <c r="AD13" s="97">
        <f t="shared" si="3"/>
        <v>3493</v>
      </c>
      <c r="AE13" s="75">
        <f>'Source Data'!N13</f>
        <v>11839</v>
      </c>
      <c r="AF13" s="90">
        <f t="shared" si="4"/>
        <v>11839</v>
      </c>
      <c r="AG13" s="271"/>
      <c r="AH13" s="75">
        <f t="shared" si="21"/>
        <v>0</v>
      </c>
      <c r="AI13" s="271"/>
      <c r="AJ13" s="77">
        <f t="shared" si="5"/>
        <v>0</v>
      </c>
      <c r="AK13" s="76">
        <f t="shared" si="6"/>
        <v>0</v>
      </c>
      <c r="AL13" s="90">
        <f t="shared" si="22"/>
        <v>11839</v>
      </c>
      <c r="AM13" s="79">
        <f t="shared" si="23"/>
        <v>-30</v>
      </c>
      <c r="AN13" s="90">
        <f t="shared" si="24"/>
        <v>11809</v>
      </c>
      <c r="AO13" s="56"/>
      <c r="AP13" s="90">
        <f t="shared" si="25"/>
        <v>11809</v>
      </c>
      <c r="AQ13" s="77"/>
      <c r="AR13" s="77">
        <f t="shared" si="26"/>
        <v>11809</v>
      </c>
      <c r="AS13" s="90">
        <f t="shared" si="27"/>
        <v>984</v>
      </c>
      <c r="AT13" s="78">
        <f t="shared" si="7"/>
        <v>15302</v>
      </c>
      <c r="AU13" s="87">
        <f t="shared" si="8"/>
        <v>1275</v>
      </c>
      <c r="AV13" s="116"/>
      <c r="AW13" s="74"/>
      <c r="AX13" s="74">
        <f t="shared" si="9"/>
        <v>30</v>
      </c>
      <c r="AY13" s="74">
        <f t="shared" si="10"/>
        <v>30</v>
      </c>
    </row>
    <row r="14" spans="1:51" ht="16.149999999999999" customHeight="1" x14ac:dyDescent="0.2">
      <c r="A14" s="54">
        <v>8</v>
      </c>
      <c r="B14" s="55" t="s">
        <v>13</v>
      </c>
      <c r="C14" s="271">
        <f>'8_2.1.18 SIS'!G14</f>
        <v>0</v>
      </c>
      <c r="D14" s="56">
        <f>'Source Data'!H14</f>
        <v>4738.9956586322805</v>
      </c>
      <c r="E14" s="74">
        <f t="shared" si="11"/>
        <v>0</v>
      </c>
      <c r="F14" s="290"/>
      <c r="G14" s="56">
        <f>'Source Data'!I14</f>
        <v>631.46888950213452</v>
      </c>
      <c r="H14" s="74">
        <f t="shared" si="12"/>
        <v>0</v>
      </c>
      <c r="I14" s="290"/>
      <c r="J14" s="56">
        <f>'Source Data'!J14</f>
        <v>172.21878804603671</v>
      </c>
      <c r="K14" s="74">
        <f t="shared" si="13"/>
        <v>0</v>
      </c>
      <c r="L14" s="290"/>
      <c r="M14" s="56">
        <f>'Source Data'!K14</f>
        <v>4305.4697011509179</v>
      </c>
      <c r="N14" s="74">
        <f t="shared" si="14"/>
        <v>0</v>
      </c>
      <c r="O14" s="290"/>
      <c r="P14" s="56">
        <f>'Source Data'!L14</f>
        <v>1722.1878804603671</v>
      </c>
      <c r="Q14" s="74">
        <f t="shared" si="15"/>
        <v>0</v>
      </c>
      <c r="R14" s="93">
        <v>0</v>
      </c>
      <c r="S14" s="56"/>
      <c r="T14" s="56"/>
      <c r="U14" s="57">
        <f t="shared" si="1"/>
        <v>0</v>
      </c>
      <c r="V14" s="93">
        <f t="shared" si="2"/>
        <v>0</v>
      </c>
      <c r="W14" s="74">
        <f t="shared" si="16"/>
        <v>0</v>
      </c>
      <c r="X14" s="93">
        <f t="shared" si="17"/>
        <v>0</v>
      </c>
      <c r="Y14" s="56"/>
      <c r="Z14" s="93">
        <f t="shared" si="18"/>
        <v>0</v>
      </c>
      <c r="AA14" s="56"/>
      <c r="AB14" s="56">
        <f t="shared" si="19"/>
        <v>0</v>
      </c>
      <c r="AC14" s="93">
        <f t="shared" si="20"/>
        <v>0</v>
      </c>
      <c r="AD14" s="97">
        <f t="shared" si="3"/>
        <v>0</v>
      </c>
      <c r="AE14" s="75">
        <f>'Source Data'!N14</f>
        <v>4588</v>
      </c>
      <c r="AF14" s="90">
        <f t="shared" si="4"/>
        <v>0</v>
      </c>
      <c r="AG14" s="271"/>
      <c r="AH14" s="75">
        <f t="shared" si="21"/>
        <v>0</v>
      </c>
      <c r="AI14" s="271"/>
      <c r="AJ14" s="77">
        <f t="shared" si="5"/>
        <v>0</v>
      </c>
      <c r="AK14" s="76">
        <f t="shared" si="6"/>
        <v>0</v>
      </c>
      <c r="AL14" s="90">
        <f t="shared" si="22"/>
        <v>0</v>
      </c>
      <c r="AM14" s="79">
        <f t="shared" si="23"/>
        <v>0</v>
      </c>
      <c r="AN14" s="90">
        <f t="shared" si="24"/>
        <v>0</v>
      </c>
      <c r="AO14" s="56"/>
      <c r="AP14" s="90">
        <f t="shared" si="25"/>
        <v>0</v>
      </c>
      <c r="AQ14" s="77"/>
      <c r="AR14" s="77">
        <f t="shared" si="26"/>
        <v>0</v>
      </c>
      <c r="AS14" s="90">
        <f t="shared" si="27"/>
        <v>0</v>
      </c>
      <c r="AT14" s="78">
        <f t="shared" si="7"/>
        <v>0</v>
      </c>
      <c r="AU14" s="87">
        <f t="shared" si="8"/>
        <v>0</v>
      </c>
      <c r="AV14" s="116"/>
      <c r="AW14" s="74"/>
      <c r="AX14" s="74">
        <f t="shared" si="9"/>
        <v>0</v>
      </c>
      <c r="AY14" s="74">
        <f t="shared" si="10"/>
        <v>0</v>
      </c>
    </row>
    <row r="15" spans="1:51" ht="16.149999999999999" customHeight="1" x14ac:dyDescent="0.2">
      <c r="A15" s="54">
        <v>9</v>
      </c>
      <c r="B15" s="55" t="s">
        <v>14</v>
      </c>
      <c r="C15" s="271">
        <f>'8_2.1.18 SIS'!G15</f>
        <v>0</v>
      </c>
      <c r="D15" s="56">
        <f>'Source Data'!H15</f>
        <v>4548.7366413720365</v>
      </c>
      <c r="E15" s="74">
        <f t="shared" si="11"/>
        <v>0</v>
      </c>
      <c r="F15" s="290"/>
      <c r="G15" s="56">
        <f>'Source Data'!I15</f>
        <v>606.55190779573797</v>
      </c>
      <c r="H15" s="74">
        <f t="shared" si="12"/>
        <v>0</v>
      </c>
      <c r="I15" s="290"/>
      <c r="J15" s="56">
        <f>'Source Data'!J15</f>
        <v>165.42324758065581</v>
      </c>
      <c r="K15" s="74">
        <f t="shared" si="13"/>
        <v>0</v>
      </c>
      <c r="L15" s="290"/>
      <c r="M15" s="56">
        <f>'Source Data'!K15</f>
        <v>4135.5811895163952</v>
      </c>
      <c r="N15" s="74">
        <f t="shared" si="14"/>
        <v>0</v>
      </c>
      <c r="O15" s="290"/>
      <c r="P15" s="56">
        <f>'Source Data'!L15</f>
        <v>1654.2324758065579</v>
      </c>
      <c r="Q15" s="74">
        <f t="shared" si="15"/>
        <v>0</v>
      </c>
      <c r="R15" s="93">
        <v>0</v>
      </c>
      <c r="S15" s="56"/>
      <c r="T15" s="56"/>
      <c r="U15" s="57">
        <f t="shared" si="1"/>
        <v>0</v>
      </c>
      <c r="V15" s="93">
        <f t="shared" si="2"/>
        <v>0</v>
      </c>
      <c r="W15" s="74">
        <f t="shared" si="16"/>
        <v>0</v>
      </c>
      <c r="X15" s="93">
        <f t="shared" si="17"/>
        <v>0</v>
      </c>
      <c r="Y15" s="56"/>
      <c r="Z15" s="93">
        <f t="shared" si="18"/>
        <v>0</v>
      </c>
      <c r="AA15" s="56"/>
      <c r="AB15" s="56">
        <f t="shared" si="19"/>
        <v>0</v>
      </c>
      <c r="AC15" s="93">
        <f t="shared" si="20"/>
        <v>0</v>
      </c>
      <c r="AD15" s="97">
        <f t="shared" si="3"/>
        <v>0</v>
      </c>
      <c r="AE15" s="75">
        <f>'Source Data'!N15</f>
        <v>5094</v>
      </c>
      <c r="AF15" s="90">
        <f t="shared" si="4"/>
        <v>0</v>
      </c>
      <c r="AG15" s="271"/>
      <c r="AH15" s="75">
        <f t="shared" si="21"/>
        <v>0</v>
      </c>
      <c r="AI15" s="271"/>
      <c r="AJ15" s="77">
        <f t="shared" si="5"/>
        <v>0</v>
      </c>
      <c r="AK15" s="76">
        <f t="shared" si="6"/>
        <v>0</v>
      </c>
      <c r="AL15" s="90">
        <f t="shared" si="22"/>
        <v>0</v>
      </c>
      <c r="AM15" s="79">
        <f t="shared" si="23"/>
        <v>0</v>
      </c>
      <c r="AN15" s="90">
        <f t="shared" si="24"/>
        <v>0</v>
      </c>
      <c r="AO15" s="56"/>
      <c r="AP15" s="90">
        <f t="shared" si="25"/>
        <v>0</v>
      </c>
      <c r="AQ15" s="77"/>
      <c r="AR15" s="77">
        <f t="shared" si="26"/>
        <v>0</v>
      </c>
      <c r="AS15" s="90">
        <f t="shared" si="27"/>
        <v>0</v>
      </c>
      <c r="AT15" s="78">
        <f t="shared" si="7"/>
        <v>0</v>
      </c>
      <c r="AU15" s="87">
        <f t="shared" si="8"/>
        <v>0</v>
      </c>
      <c r="AV15" s="116"/>
      <c r="AW15" s="74"/>
      <c r="AX15" s="74">
        <f t="shared" si="9"/>
        <v>0</v>
      </c>
      <c r="AY15" s="74">
        <f t="shared" si="10"/>
        <v>0</v>
      </c>
    </row>
    <row r="16" spans="1:51" ht="16.149999999999999" customHeight="1" x14ac:dyDescent="0.2">
      <c r="A16" s="49">
        <v>10</v>
      </c>
      <c r="B16" s="50" t="s">
        <v>15</v>
      </c>
      <c r="C16" s="272">
        <f>'8_2.1.18 SIS'!G16</f>
        <v>0</v>
      </c>
      <c r="D16" s="51">
        <f>'Source Data'!H16</f>
        <v>3450.3968616043203</v>
      </c>
      <c r="E16" s="80">
        <f t="shared" si="11"/>
        <v>0</v>
      </c>
      <c r="F16" s="291"/>
      <c r="G16" s="51">
        <f>'Source Data'!I16</f>
        <v>486.95555408614769</v>
      </c>
      <c r="H16" s="80">
        <f t="shared" si="12"/>
        <v>0</v>
      </c>
      <c r="I16" s="291"/>
      <c r="J16" s="51">
        <f>'Source Data'!J16</f>
        <v>132.806060205313</v>
      </c>
      <c r="K16" s="80">
        <f t="shared" si="13"/>
        <v>0</v>
      </c>
      <c r="L16" s="291"/>
      <c r="M16" s="51">
        <f>'Source Data'!K16</f>
        <v>3320.1515051328256</v>
      </c>
      <c r="N16" s="80">
        <f t="shared" si="14"/>
        <v>0</v>
      </c>
      <c r="O16" s="291"/>
      <c r="P16" s="51">
        <f>'Source Data'!L16</f>
        <v>1328.06060205313</v>
      </c>
      <c r="Q16" s="80">
        <f t="shared" si="15"/>
        <v>0</v>
      </c>
      <c r="R16" s="94">
        <v>0</v>
      </c>
      <c r="S16" s="51"/>
      <c r="T16" s="51"/>
      <c r="U16" s="52">
        <f t="shared" si="1"/>
        <v>0</v>
      </c>
      <c r="V16" s="94">
        <f t="shared" si="2"/>
        <v>0</v>
      </c>
      <c r="W16" s="80">
        <f t="shared" si="16"/>
        <v>0</v>
      </c>
      <c r="X16" s="94">
        <f t="shared" si="17"/>
        <v>0</v>
      </c>
      <c r="Y16" s="51"/>
      <c r="Z16" s="94">
        <f t="shared" si="18"/>
        <v>0</v>
      </c>
      <c r="AA16" s="53"/>
      <c r="AB16" s="51">
        <f t="shared" si="19"/>
        <v>0</v>
      </c>
      <c r="AC16" s="95">
        <f t="shared" si="20"/>
        <v>0</v>
      </c>
      <c r="AD16" s="95">
        <f t="shared" si="3"/>
        <v>0</v>
      </c>
      <c r="AE16" s="71">
        <f>'Source Data'!N16</f>
        <v>7747</v>
      </c>
      <c r="AF16" s="91">
        <f t="shared" si="4"/>
        <v>0</v>
      </c>
      <c r="AG16" s="272"/>
      <c r="AH16" s="71">
        <f t="shared" si="21"/>
        <v>0</v>
      </c>
      <c r="AI16" s="272"/>
      <c r="AJ16" s="72">
        <f t="shared" si="5"/>
        <v>0</v>
      </c>
      <c r="AK16" s="73">
        <f t="shared" si="6"/>
        <v>0</v>
      </c>
      <c r="AL16" s="91">
        <f t="shared" si="22"/>
        <v>0</v>
      </c>
      <c r="AM16" s="82">
        <f t="shared" si="23"/>
        <v>0</v>
      </c>
      <c r="AN16" s="91">
        <f t="shared" si="24"/>
        <v>0</v>
      </c>
      <c r="AO16" s="51"/>
      <c r="AP16" s="91">
        <f t="shared" si="25"/>
        <v>0</v>
      </c>
      <c r="AQ16" s="72"/>
      <c r="AR16" s="72">
        <f t="shared" si="26"/>
        <v>0</v>
      </c>
      <c r="AS16" s="91">
        <f t="shared" si="27"/>
        <v>0</v>
      </c>
      <c r="AT16" s="81">
        <f t="shared" si="7"/>
        <v>0</v>
      </c>
      <c r="AU16" s="88">
        <f t="shared" si="8"/>
        <v>0</v>
      </c>
      <c r="AV16" s="116"/>
      <c r="AW16" s="80"/>
      <c r="AX16" s="80">
        <f t="shared" si="9"/>
        <v>0</v>
      </c>
      <c r="AY16" s="80">
        <f t="shared" si="10"/>
        <v>0</v>
      </c>
    </row>
    <row r="17" spans="1:51" ht="16.149999999999999" customHeight="1" x14ac:dyDescent="0.2">
      <c r="A17" s="58">
        <v>11</v>
      </c>
      <c r="B17" s="59" t="s">
        <v>16</v>
      </c>
      <c r="C17" s="270">
        <f>'8_2.1.18 SIS'!G17</f>
        <v>0</v>
      </c>
      <c r="D17" s="60">
        <f>'Source Data'!H17</f>
        <v>5710.1347819377015</v>
      </c>
      <c r="E17" s="65">
        <f t="shared" si="11"/>
        <v>0</v>
      </c>
      <c r="F17" s="289"/>
      <c r="G17" s="60">
        <f>'Source Data'!I17</f>
        <v>720.86562862338462</v>
      </c>
      <c r="H17" s="65">
        <f t="shared" si="12"/>
        <v>0</v>
      </c>
      <c r="I17" s="289"/>
      <c r="J17" s="60">
        <f>'Source Data'!J17</f>
        <v>196.59971689728673</v>
      </c>
      <c r="K17" s="65">
        <f t="shared" si="13"/>
        <v>0</v>
      </c>
      <c r="L17" s="289"/>
      <c r="M17" s="60">
        <f>'Source Data'!K17</f>
        <v>4914.9929224321686</v>
      </c>
      <c r="N17" s="65">
        <f t="shared" si="14"/>
        <v>0</v>
      </c>
      <c r="O17" s="289"/>
      <c r="P17" s="60">
        <f>'Source Data'!L17</f>
        <v>1965.9971689728673</v>
      </c>
      <c r="Q17" s="65">
        <f t="shared" si="15"/>
        <v>0</v>
      </c>
      <c r="R17" s="92">
        <v>0</v>
      </c>
      <c r="S17" s="60"/>
      <c r="T17" s="60"/>
      <c r="U17" s="61">
        <f t="shared" si="1"/>
        <v>0</v>
      </c>
      <c r="V17" s="92">
        <f t="shared" si="2"/>
        <v>0</v>
      </c>
      <c r="W17" s="65">
        <f t="shared" si="16"/>
        <v>0</v>
      </c>
      <c r="X17" s="92">
        <f t="shared" si="17"/>
        <v>0</v>
      </c>
      <c r="Y17" s="60"/>
      <c r="Z17" s="92">
        <f t="shared" si="18"/>
        <v>0</v>
      </c>
      <c r="AA17" s="60"/>
      <c r="AB17" s="60">
        <f t="shared" si="19"/>
        <v>0</v>
      </c>
      <c r="AC17" s="92">
        <f t="shared" si="20"/>
        <v>0</v>
      </c>
      <c r="AD17" s="96">
        <f t="shared" si="3"/>
        <v>0</v>
      </c>
      <c r="AE17" s="66">
        <f>'Source Data'!N17</f>
        <v>3310</v>
      </c>
      <c r="AF17" s="89">
        <f t="shared" si="4"/>
        <v>0</v>
      </c>
      <c r="AG17" s="270"/>
      <c r="AH17" s="66">
        <f t="shared" si="21"/>
        <v>0</v>
      </c>
      <c r="AI17" s="270"/>
      <c r="AJ17" s="68">
        <f t="shared" si="5"/>
        <v>0</v>
      </c>
      <c r="AK17" s="67">
        <f t="shared" si="6"/>
        <v>0</v>
      </c>
      <c r="AL17" s="89">
        <f t="shared" si="22"/>
        <v>0</v>
      </c>
      <c r="AM17" s="70">
        <f t="shared" si="23"/>
        <v>0</v>
      </c>
      <c r="AN17" s="89">
        <f t="shared" si="24"/>
        <v>0</v>
      </c>
      <c r="AO17" s="60"/>
      <c r="AP17" s="89">
        <f t="shared" si="25"/>
        <v>0</v>
      </c>
      <c r="AQ17" s="68"/>
      <c r="AR17" s="68">
        <f t="shared" si="26"/>
        <v>0</v>
      </c>
      <c r="AS17" s="89">
        <f t="shared" si="27"/>
        <v>0</v>
      </c>
      <c r="AT17" s="69">
        <f t="shared" si="7"/>
        <v>0</v>
      </c>
      <c r="AU17" s="86">
        <f t="shared" si="8"/>
        <v>0</v>
      </c>
      <c r="AV17" s="116"/>
      <c r="AW17" s="65"/>
      <c r="AX17" s="65">
        <f t="shared" si="9"/>
        <v>0</v>
      </c>
      <c r="AY17" s="65">
        <f t="shared" si="10"/>
        <v>0</v>
      </c>
    </row>
    <row r="18" spans="1:51" ht="16.149999999999999" customHeight="1" x14ac:dyDescent="0.2">
      <c r="A18" s="54">
        <v>12</v>
      </c>
      <c r="B18" s="55" t="s">
        <v>17</v>
      </c>
      <c r="C18" s="271">
        <f>'8_2.1.18 SIS'!G18</f>
        <v>0</v>
      </c>
      <c r="D18" s="56">
        <f>'Source Data'!H18</f>
        <v>2970.5124583417528</v>
      </c>
      <c r="E18" s="74">
        <f t="shared" si="11"/>
        <v>0</v>
      </c>
      <c r="F18" s="290"/>
      <c r="G18" s="56">
        <f>'Source Data'!I18</f>
        <v>374.0615666318472</v>
      </c>
      <c r="H18" s="74">
        <f t="shared" si="12"/>
        <v>0</v>
      </c>
      <c r="I18" s="290"/>
      <c r="J18" s="56">
        <f>'Source Data'!J18</f>
        <v>102.01679089959471</v>
      </c>
      <c r="K18" s="74">
        <f t="shared" si="13"/>
        <v>0</v>
      </c>
      <c r="L18" s="290"/>
      <c r="M18" s="56">
        <f>'Source Data'!K18</f>
        <v>2550.4197724898677</v>
      </c>
      <c r="N18" s="74">
        <f t="shared" si="14"/>
        <v>0</v>
      </c>
      <c r="O18" s="290"/>
      <c r="P18" s="56">
        <f>'Source Data'!L18</f>
        <v>1020.1679089959471</v>
      </c>
      <c r="Q18" s="74">
        <f t="shared" si="15"/>
        <v>0</v>
      </c>
      <c r="R18" s="93">
        <v>0</v>
      </c>
      <c r="S18" s="56"/>
      <c r="T18" s="56"/>
      <c r="U18" s="57">
        <f t="shared" si="1"/>
        <v>0</v>
      </c>
      <c r="V18" s="93">
        <f t="shared" si="2"/>
        <v>0</v>
      </c>
      <c r="W18" s="74">
        <f t="shared" si="16"/>
        <v>0</v>
      </c>
      <c r="X18" s="93">
        <f t="shared" si="17"/>
        <v>0</v>
      </c>
      <c r="Y18" s="56"/>
      <c r="Z18" s="93">
        <f t="shared" si="18"/>
        <v>0</v>
      </c>
      <c r="AA18" s="56"/>
      <c r="AB18" s="56">
        <f t="shared" si="19"/>
        <v>0</v>
      </c>
      <c r="AC18" s="93">
        <f t="shared" si="20"/>
        <v>0</v>
      </c>
      <c r="AD18" s="97">
        <f t="shared" si="3"/>
        <v>0</v>
      </c>
      <c r="AE18" s="75">
        <f>'Source Data'!N18</f>
        <v>6410</v>
      </c>
      <c r="AF18" s="90">
        <f t="shared" si="4"/>
        <v>0</v>
      </c>
      <c r="AG18" s="271"/>
      <c r="AH18" s="75">
        <f t="shared" si="21"/>
        <v>0</v>
      </c>
      <c r="AI18" s="271"/>
      <c r="AJ18" s="77">
        <f t="shared" si="5"/>
        <v>0</v>
      </c>
      <c r="AK18" s="76">
        <f t="shared" si="6"/>
        <v>0</v>
      </c>
      <c r="AL18" s="90">
        <f t="shared" si="22"/>
        <v>0</v>
      </c>
      <c r="AM18" s="79">
        <f t="shared" si="23"/>
        <v>0</v>
      </c>
      <c r="AN18" s="90">
        <f t="shared" si="24"/>
        <v>0</v>
      </c>
      <c r="AO18" s="56"/>
      <c r="AP18" s="90">
        <f t="shared" si="25"/>
        <v>0</v>
      </c>
      <c r="AQ18" s="77"/>
      <c r="AR18" s="77">
        <f t="shared" si="26"/>
        <v>0</v>
      </c>
      <c r="AS18" s="90">
        <f t="shared" si="27"/>
        <v>0</v>
      </c>
      <c r="AT18" s="78">
        <f t="shared" si="7"/>
        <v>0</v>
      </c>
      <c r="AU18" s="87">
        <f t="shared" si="8"/>
        <v>0</v>
      </c>
      <c r="AV18" s="116"/>
      <c r="AW18" s="74"/>
      <c r="AX18" s="74">
        <f t="shared" si="9"/>
        <v>0</v>
      </c>
      <c r="AY18" s="74">
        <f t="shared" si="10"/>
        <v>0</v>
      </c>
    </row>
    <row r="19" spans="1:51" ht="16.149999999999999" customHeight="1" x14ac:dyDescent="0.2">
      <c r="A19" s="54">
        <v>13</v>
      </c>
      <c r="B19" s="55" t="s">
        <v>18</v>
      </c>
      <c r="C19" s="271">
        <f>'8_2.1.18 SIS'!G19</f>
        <v>0</v>
      </c>
      <c r="D19" s="56">
        <f>'Source Data'!H19</f>
        <v>5498.1587066365764</v>
      </c>
      <c r="E19" s="74">
        <f t="shared" si="11"/>
        <v>0</v>
      </c>
      <c r="F19" s="290"/>
      <c r="G19" s="56">
        <f>'Source Data'!I19</f>
        <v>725.51734025343501</v>
      </c>
      <c r="H19" s="74">
        <f t="shared" si="12"/>
        <v>0</v>
      </c>
      <c r="I19" s="290"/>
      <c r="J19" s="56">
        <f>'Source Data'!J19</f>
        <v>197.86836552366407</v>
      </c>
      <c r="K19" s="74">
        <f t="shared" si="13"/>
        <v>0</v>
      </c>
      <c r="L19" s="290"/>
      <c r="M19" s="56">
        <f>'Source Data'!K19</f>
        <v>4946.7091380916027</v>
      </c>
      <c r="N19" s="74">
        <f t="shared" si="14"/>
        <v>0</v>
      </c>
      <c r="O19" s="290"/>
      <c r="P19" s="56">
        <f>'Source Data'!L19</f>
        <v>1978.6836552366412</v>
      </c>
      <c r="Q19" s="74">
        <f t="shared" si="15"/>
        <v>0</v>
      </c>
      <c r="R19" s="93">
        <v>0</v>
      </c>
      <c r="S19" s="56"/>
      <c r="T19" s="56"/>
      <c r="U19" s="57">
        <f t="shared" si="1"/>
        <v>0</v>
      </c>
      <c r="V19" s="93">
        <f t="shared" si="2"/>
        <v>0</v>
      </c>
      <c r="W19" s="74">
        <f t="shared" si="16"/>
        <v>0</v>
      </c>
      <c r="X19" s="93">
        <f t="shared" si="17"/>
        <v>0</v>
      </c>
      <c r="Y19" s="56"/>
      <c r="Z19" s="93">
        <f t="shared" si="18"/>
        <v>0</v>
      </c>
      <c r="AA19" s="56"/>
      <c r="AB19" s="56">
        <f t="shared" si="19"/>
        <v>0</v>
      </c>
      <c r="AC19" s="93">
        <f t="shared" si="20"/>
        <v>0</v>
      </c>
      <c r="AD19" s="97">
        <f t="shared" si="3"/>
        <v>0</v>
      </c>
      <c r="AE19" s="75">
        <f>'Source Data'!N19</f>
        <v>2773</v>
      </c>
      <c r="AF19" s="90">
        <f t="shared" si="4"/>
        <v>0</v>
      </c>
      <c r="AG19" s="271"/>
      <c r="AH19" s="75">
        <f t="shared" si="21"/>
        <v>0</v>
      </c>
      <c r="AI19" s="271"/>
      <c r="AJ19" s="77">
        <f t="shared" si="5"/>
        <v>0</v>
      </c>
      <c r="AK19" s="76">
        <f t="shared" si="6"/>
        <v>0</v>
      </c>
      <c r="AL19" s="90">
        <f t="shared" si="22"/>
        <v>0</v>
      </c>
      <c r="AM19" s="79">
        <f t="shared" si="23"/>
        <v>0</v>
      </c>
      <c r="AN19" s="90">
        <f t="shared" si="24"/>
        <v>0</v>
      </c>
      <c r="AO19" s="56"/>
      <c r="AP19" s="90">
        <f t="shared" si="25"/>
        <v>0</v>
      </c>
      <c r="AQ19" s="77"/>
      <c r="AR19" s="77">
        <f t="shared" si="26"/>
        <v>0</v>
      </c>
      <c r="AS19" s="90">
        <f t="shared" si="27"/>
        <v>0</v>
      </c>
      <c r="AT19" s="78">
        <f t="shared" si="7"/>
        <v>0</v>
      </c>
      <c r="AU19" s="87">
        <f t="shared" si="8"/>
        <v>0</v>
      </c>
      <c r="AV19" s="116"/>
      <c r="AW19" s="74"/>
      <c r="AX19" s="74">
        <f t="shared" si="9"/>
        <v>0</v>
      </c>
      <c r="AY19" s="74">
        <f t="shared" si="10"/>
        <v>0</v>
      </c>
    </row>
    <row r="20" spans="1:51" ht="16.149999999999999" customHeight="1" x14ac:dyDescent="0.2">
      <c r="A20" s="54">
        <v>14</v>
      </c>
      <c r="B20" s="55" t="s">
        <v>19</v>
      </c>
      <c r="C20" s="271">
        <f>'8_2.1.18 SIS'!G20</f>
        <v>5</v>
      </c>
      <c r="D20" s="56">
        <f>'Source Data'!H20</f>
        <v>5011.2312545353479</v>
      </c>
      <c r="E20" s="74">
        <f t="shared" si="11"/>
        <v>25056.156272676741</v>
      </c>
      <c r="F20" s="290"/>
      <c r="G20" s="56">
        <f>'Source Data'!I20</f>
        <v>644.89230424636412</v>
      </c>
      <c r="H20" s="74">
        <f t="shared" si="12"/>
        <v>0</v>
      </c>
      <c r="I20" s="290"/>
      <c r="J20" s="56">
        <f>'Source Data'!J20</f>
        <v>175.87971933991753</v>
      </c>
      <c r="K20" s="74">
        <f t="shared" si="13"/>
        <v>0</v>
      </c>
      <c r="L20" s="290"/>
      <c r="M20" s="56">
        <f>'Source Data'!K20</f>
        <v>4396.9929834979375</v>
      </c>
      <c r="N20" s="74">
        <f t="shared" si="14"/>
        <v>0</v>
      </c>
      <c r="O20" s="290"/>
      <c r="P20" s="56">
        <f>'Source Data'!L20</f>
        <v>1758.7971933991751</v>
      </c>
      <c r="Q20" s="74">
        <f t="shared" si="15"/>
        <v>0</v>
      </c>
      <c r="R20" s="93">
        <v>35111</v>
      </c>
      <c r="S20" s="56"/>
      <c r="T20" s="56"/>
      <c r="U20" s="57">
        <f t="shared" si="1"/>
        <v>0</v>
      </c>
      <c r="V20" s="93">
        <f t="shared" si="2"/>
        <v>35111</v>
      </c>
      <c r="W20" s="74">
        <f t="shared" si="16"/>
        <v>-88</v>
      </c>
      <c r="X20" s="93">
        <f t="shared" si="17"/>
        <v>35023</v>
      </c>
      <c r="Y20" s="56"/>
      <c r="Z20" s="93">
        <f t="shared" si="18"/>
        <v>35023</v>
      </c>
      <c r="AA20" s="56"/>
      <c r="AB20" s="56">
        <f t="shared" si="19"/>
        <v>35023</v>
      </c>
      <c r="AC20" s="93">
        <f t="shared" si="20"/>
        <v>2919</v>
      </c>
      <c r="AD20" s="97">
        <f t="shared" si="3"/>
        <v>35023</v>
      </c>
      <c r="AE20" s="75">
        <f>'Source Data'!N20</f>
        <v>3207</v>
      </c>
      <c r="AF20" s="90">
        <f t="shared" si="4"/>
        <v>16035</v>
      </c>
      <c r="AG20" s="271"/>
      <c r="AH20" s="75">
        <f t="shared" si="21"/>
        <v>0</v>
      </c>
      <c r="AI20" s="271"/>
      <c r="AJ20" s="77">
        <f t="shared" si="5"/>
        <v>0</v>
      </c>
      <c r="AK20" s="76">
        <f t="shared" si="6"/>
        <v>0</v>
      </c>
      <c r="AL20" s="90">
        <f t="shared" si="22"/>
        <v>16035</v>
      </c>
      <c r="AM20" s="79">
        <f t="shared" si="23"/>
        <v>-40</v>
      </c>
      <c r="AN20" s="90">
        <f t="shared" si="24"/>
        <v>15995</v>
      </c>
      <c r="AO20" s="56"/>
      <c r="AP20" s="90">
        <f t="shared" si="25"/>
        <v>15995</v>
      </c>
      <c r="AQ20" s="77"/>
      <c r="AR20" s="77">
        <f t="shared" si="26"/>
        <v>15995</v>
      </c>
      <c r="AS20" s="90">
        <f t="shared" si="27"/>
        <v>1333</v>
      </c>
      <c r="AT20" s="78">
        <f t="shared" si="7"/>
        <v>51018</v>
      </c>
      <c r="AU20" s="87">
        <f t="shared" si="8"/>
        <v>4252</v>
      </c>
      <c r="AV20" s="116"/>
      <c r="AW20" s="74"/>
      <c r="AX20" s="74">
        <f t="shared" si="9"/>
        <v>40</v>
      </c>
      <c r="AY20" s="74">
        <f t="shared" si="10"/>
        <v>40</v>
      </c>
    </row>
    <row r="21" spans="1:51" ht="16.149999999999999" customHeight="1" x14ac:dyDescent="0.2">
      <c r="A21" s="49">
        <v>15</v>
      </c>
      <c r="B21" s="50" t="s">
        <v>20</v>
      </c>
      <c r="C21" s="272">
        <f>'8_2.1.18 SIS'!G21</f>
        <v>0</v>
      </c>
      <c r="D21" s="51">
        <f>'Source Data'!H21</f>
        <v>5066.2622105753844</v>
      </c>
      <c r="E21" s="80">
        <f t="shared" si="11"/>
        <v>0</v>
      </c>
      <c r="F21" s="291"/>
      <c r="G21" s="51">
        <f>'Source Data'!I21</f>
        <v>701.0216863265847</v>
      </c>
      <c r="H21" s="80">
        <f t="shared" si="12"/>
        <v>0</v>
      </c>
      <c r="I21" s="291"/>
      <c r="J21" s="51">
        <f>'Source Data'!J21</f>
        <v>191.18773263452312</v>
      </c>
      <c r="K21" s="80">
        <f t="shared" si="13"/>
        <v>0</v>
      </c>
      <c r="L21" s="291"/>
      <c r="M21" s="51">
        <f>'Source Data'!K21</f>
        <v>4779.6933158630773</v>
      </c>
      <c r="N21" s="80">
        <f t="shared" si="14"/>
        <v>0</v>
      </c>
      <c r="O21" s="291"/>
      <c r="P21" s="51">
        <f>'Source Data'!L21</f>
        <v>1911.8773263452308</v>
      </c>
      <c r="Q21" s="80">
        <f t="shared" si="15"/>
        <v>0</v>
      </c>
      <c r="R21" s="94">
        <v>0</v>
      </c>
      <c r="S21" s="51"/>
      <c r="T21" s="51"/>
      <c r="U21" s="52">
        <f t="shared" si="1"/>
        <v>0</v>
      </c>
      <c r="V21" s="94">
        <f t="shared" si="2"/>
        <v>0</v>
      </c>
      <c r="W21" s="80">
        <f t="shared" si="16"/>
        <v>0</v>
      </c>
      <c r="X21" s="94">
        <f t="shared" si="17"/>
        <v>0</v>
      </c>
      <c r="Y21" s="51"/>
      <c r="Z21" s="94">
        <f t="shared" si="18"/>
        <v>0</v>
      </c>
      <c r="AA21" s="53"/>
      <c r="AB21" s="51">
        <f t="shared" si="19"/>
        <v>0</v>
      </c>
      <c r="AC21" s="95">
        <f t="shared" si="20"/>
        <v>0</v>
      </c>
      <c r="AD21" s="95">
        <f t="shared" si="3"/>
        <v>0</v>
      </c>
      <c r="AE21" s="71">
        <f>'Source Data'!N21</f>
        <v>2896</v>
      </c>
      <c r="AF21" s="91">
        <f t="shared" si="4"/>
        <v>0</v>
      </c>
      <c r="AG21" s="272"/>
      <c r="AH21" s="71">
        <f t="shared" si="21"/>
        <v>0</v>
      </c>
      <c r="AI21" s="272"/>
      <c r="AJ21" s="72">
        <f t="shared" si="5"/>
        <v>0</v>
      </c>
      <c r="AK21" s="73">
        <f t="shared" si="6"/>
        <v>0</v>
      </c>
      <c r="AL21" s="91">
        <f t="shared" si="22"/>
        <v>0</v>
      </c>
      <c r="AM21" s="82">
        <f t="shared" si="23"/>
        <v>0</v>
      </c>
      <c r="AN21" s="91">
        <f t="shared" si="24"/>
        <v>0</v>
      </c>
      <c r="AO21" s="51"/>
      <c r="AP21" s="91">
        <f t="shared" si="25"/>
        <v>0</v>
      </c>
      <c r="AQ21" s="72"/>
      <c r="AR21" s="72">
        <f t="shared" si="26"/>
        <v>0</v>
      </c>
      <c r="AS21" s="91">
        <f t="shared" si="27"/>
        <v>0</v>
      </c>
      <c r="AT21" s="81">
        <f t="shared" si="7"/>
        <v>0</v>
      </c>
      <c r="AU21" s="88">
        <f t="shared" si="8"/>
        <v>0</v>
      </c>
      <c r="AV21" s="116"/>
      <c r="AW21" s="80"/>
      <c r="AX21" s="80">
        <f t="shared" si="9"/>
        <v>0</v>
      </c>
      <c r="AY21" s="80">
        <f t="shared" si="10"/>
        <v>0</v>
      </c>
    </row>
    <row r="22" spans="1:51" ht="16.149999999999999" customHeight="1" x14ac:dyDescent="0.2">
      <c r="A22" s="58">
        <v>16</v>
      </c>
      <c r="B22" s="59" t="s">
        <v>21</v>
      </c>
      <c r="C22" s="270">
        <f>'8_2.1.18 SIS'!G22</f>
        <v>0</v>
      </c>
      <c r="D22" s="60">
        <f>'Source Data'!H22</f>
        <v>2365.2515167166002</v>
      </c>
      <c r="E22" s="65">
        <f t="shared" si="11"/>
        <v>0</v>
      </c>
      <c r="F22" s="289"/>
      <c r="G22" s="60">
        <f>'Source Data'!I22</f>
        <v>332.11179417298291</v>
      </c>
      <c r="H22" s="65">
        <f t="shared" si="12"/>
        <v>0</v>
      </c>
      <c r="I22" s="289"/>
      <c r="J22" s="60">
        <f>'Source Data'!J22</f>
        <v>90.57594386535898</v>
      </c>
      <c r="K22" s="65">
        <f t="shared" si="13"/>
        <v>0</v>
      </c>
      <c r="L22" s="289"/>
      <c r="M22" s="60">
        <f>'Source Data'!K22</f>
        <v>2264.3985966339742</v>
      </c>
      <c r="N22" s="65">
        <f t="shared" si="14"/>
        <v>0</v>
      </c>
      <c r="O22" s="289"/>
      <c r="P22" s="60">
        <f>'Source Data'!L22</f>
        <v>905.75943865358965</v>
      </c>
      <c r="Q22" s="65">
        <f t="shared" si="15"/>
        <v>0</v>
      </c>
      <c r="R22" s="92">
        <v>0</v>
      </c>
      <c r="S22" s="60"/>
      <c r="T22" s="60"/>
      <c r="U22" s="61">
        <f t="shared" si="1"/>
        <v>0</v>
      </c>
      <c r="V22" s="92">
        <f t="shared" si="2"/>
        <v>0</v>
      </c>
      <c r="W22" s="65">
        <f t="shared" si="16"/>
        <v>0</v>
      </c>
      <c r="X22" s="92">
        <f t="shared" si="17"/>
        <v>0</v>
      </c>
      <c r="Y22" s="60"/>
      <c r="Z22" s="92">
        <f t="shared" si="18"/>
        <v>0</v>
      </c>
      <c r="AA22" s="60"/>
      <c r="AB22" s="60">
        <f t="shared" si="19"/>
        <v>0</v>
      </c>
      <c r="AC22" s="92">
        <f t="shared" si="20"/>
        <v>0</v>
      </c>
      <c r="AD22" s="96">
        <f t="shared" si="3"/>
        <v>0</v>
      </c>
      <c r="AE22" s="66">
        <f>'Source Data'!N22</f>
        <v>11958</v>
      </c>
      <c r="AF22" s="89">
        <f t="shared" si="4"/>
        <v>0</v>
      </c>
      <c r="AG22" s="270"/>
      <c r="AH22" s="66">
        <f t="shared" si="21"/>
        <v>0</v>
      </c>
      <c r="AI22" s="270"/>
      <c r="AJ22" s="68">
        <f t="shared" si="5"/>
        <v>0</v>
      </c>
      <c r="AK22" s="67">
        <f t="shared" si="6"/>
        <v>0</v>
      </c>
      <c r="AL22" s="89">
        <f t="shared" si="22"/>
        <v>0</v>
      </c>
      <c r="AM22" s="70">
        <f t="shared" si="23"/>
        <v>0</v>
      </c>
      <c r="AN22" s="89">
        <f t="shared" si="24"/>
        <v>0</v>
      </c>
      <c r="AO22" s="60"/>
      <c r="AP22" s="89">
        <f t="shared" si="25"/>
        <v>0</v>
      </c>
      <c r="AQ22" s="68"/>
      <c r="AR22" s="68">
        <f t="shared" si="26"/>
        <v>0</v>
      </c>
      <c r="AS22" s="89">
        <f t="shared" si="27"/>
        <v>0</v>
      </c>
      <c r="AT22" s="69">
        <f t="shared" si="7"/>
        <v>0</v>
      </c>
      <c r="AU22" s="86">
        <f t="shared" si="8"/>
        <v>0</v>
      </c>
      <c r="AV22" s="116"/>
      <c r="AW22" s="65"/>
      <c r="AX22" s="65">
        <f t="shared" si="9"/>
        <v>0</v>
      </c>
      <c r="AY22" s="65">
        <f t="shared" si="10"/>
        <v>0</v>
      </c>
    </row>
    <row r="23" spans="1:51" ht="16.149999999999999" customHeight="1" x14ac:dyDescent="0.2">
      <c r="A23" s="54">
        <v>17</v>
      </c>
      <c r="B23" s="55" t="s">
        <v>22</v>
      </c>
      <c r="C23" s="271">
        <f>'8_2.1.18 SIS'!G23</f>
        <v>0</v>
      </c>
      <c r="D23" s="56">
        <f>'Source Data'!H23</f>
        <v>3197.8562864796509</v>
      </c>
      <c r="E23" s="74">
        <f t="shared" si="11"/>
        <v>0</v>
      </c>
      <c r="F23" s="290"/>
      <c r="G23" s="56">
        <f>'Source Data'!I23</f>
        <v>404.99760461581491</v>
      </c>
      <c r="H23" s="74">
        <f t="shared" si="12"/>
        <v>0</v>
      </c>
      <c r="I23" s="290"/>
      <c r="J23" s="56">
        <f>'Source Data'!J23</f>
        <v>110.45389216794953</v>
      </c>
      <c r="K23" s="74">
        <f t="shared" si="13"/>
        <v>0</v>
      </c>
      <c r="L23" s="290"/>
      <c r="M23" s="56">
        <f>'Source Data'!K23</f>
        <v>2761.3473041987377</v>
      </c>
      <c r="N23" s="74">
        <f t="shared" si="14"/>
        <v>0</v>
      </c>
      <c r="O23" s="290"/>
      <c r="P23" s="56">
        <f>'Source Data'!L23</f>
        <v>1104.5389216794952</v>
      </c>
      <c r="Q23" s="74">
        <f t="shared" si="15"/>
        <v>0</v>
      </c>
      <c r="R23" s="93">
        <v>0</v>
      </c>
      <c r="S23" s="56"/>
      <c r="T23" s="56"/>
      <c r="U23" s="57">
        <f t="shared" si="1"/>
        <v>0</v>
      </c>
      <c r="V23" s="93">
        <f t="shared" si="2"/>
        <v>0</v>
      </c>
      <c r="W23" s="74">
        <f t="shared" si="16"/>
        <v>0</v>
      </c>
      <c r="X23" s="93">
        <f t="shared" si="17"/>
        <v>0</v>
      </c>
      <c r="Y23" s="56"/>
      <c r="Z23" s="93">
        <f t="shared" si="18"/>
        <v>0</v>
      </c>
      <c r="AA23" s="56"/>
      <c r="AB23" s="56">
        <f t="shared" si="19"/>
        <v>0</v>
      </c>
      <c r="AC23" s="93">
        <f t="shared" si="20"/>
        <v>0</v>
      </c>
      <c r="AD23" s="97">
        <f t="shared" si="3"/>
        <v>0</v>
      </c>
      <c r="AE23" s="75">
        <f>'Source Data'!N23</f>
        <v>7667</v>
      </c>
      <c r="AF23" s="90">
        <f t="shared" si="4"/>
        <v>0</v>
      </c>
      <c r="AG23" s="271"/>
      <c r="AH23" s="75">
        <f>AG23*AE23</f>
        <v>0</v>
      </c>
      <c r="AI23" s="271"/>
      <c r="AJ23" s="77">
        <f t="shared" si="5"/>
        <v>0</v>
      </c>
      <c r="AK23" s="76">
        <f t="shared" si="6"/>
        <v>0</v>
      </c>
      <c r="AL23" s="90">
        <f t="shared" si="22"/>
        <v>0</v>
      </c>
      <c r="AM23" s="79">
        <f t="shared" si="23"/>
        <v>0</v>
      </c>
      <c r="AN23" s="90">
        <f t="shared" si="24"/>
        <v>0</v>
      </c>
      <c r="AO23" s="56"/>
      <c r="AP23" s="90">
        <f t="shared" si="25"/>
        <v>0</v>
      </c>
      <c r="AQ23" s="77"/>
      <c r="AR23" s="77">
        <f t="shared" si="26"/>
        <v>0</v>
      </c>
      <c r="AS23" s="90">
        <f t="shared" si="27"/>
        <v>0</v>
      </c>
      <c r="AT23" s="78">
        <f t="shared" si="7"/>
        <v>0</v>
      </c>
      <c r="AU23" s="87">
        <f t="shared" si="8"/>
        <v>0</v>
      </c>
      <c r="AV23" s="116"/>
      <c r="AW23" s="74"/>
      <c r="AX23" s="74">
        <f t="shared" si="9"/>
        <v>0</v>
      </c>
      <c r="AY23" s="74">
        <f t="shared" si="10"/>
        <v>0</v>
      </c>
    </row>
    <row r="24" spans="1:51" ht="16.149999999999999" customHeight="1" x14ac:dyDescent="0.2">
      <c r="A24" s="54">
        <v>18</v>
      </c>
      <c r="B24" s="55" t="s">
        <v>23</v>
      </c>
      <c r="C24" s="271">
        <f>'8_2.1.18 SIS'!G24</f>
        <v>0</v>
      </c>
      <c r="D24" s="56">
        <f>'Source Data'!H24</f>
        <v>5126.6533122919036</v>
      </c>
      <c r="E24" s="74">
        <f t="shared" si="11"/>
        <v>0</v>
      </c>
      <c r="F24" s="290"/>
      <c r="G24" s="56">
        <f>'Source Data'!I24</f>
        <v>689.43182714981469</v>
      </c>
      <c r="H24" s="74">
        <f t="shared" si="12"/>
        <v>0</v>
      </c>
      <c r="I24" s="290"/>
      <c r="J24" s="56">
        <f>'Source Data'!J24</f>
        <v>188.02686194994951</v>
      </c>
      <c r="K24" s="74">
        <f t="shared" si="13"/>
        <v>0</v>
      </c>
      <c r="L24" s="290"/>
      <c r="M24" s="56">
        <f>'Source Data'!K24</f>
        <v>4700.6715487487372</v>
      </c>
      <c r="N24" s="74">
        <f t="shared" si="14"/>
        <v>0</v>
      </c>
      <c r="O24" s="290"/>
      <c r="P24" s="56">
        <f>'Source Data'!L24</f>
        <v>0</v>
      </c>
      <c r="Q24" s="74">
        <f t="shared" si="15"/>
        <v>0</v>
      </c>
      <c r="R24" s="93">
        <v>0</v>
      </c>
      <c r="S24" s="56"/>
      <c r="T24" s="56"/>
      <c r="U24" s="57">
        <f t="shared" si="1"/>
        <v>0</v>
      </c>
      <c r="V24" s="93">
        <f t="shared" si="2"/>
        <v>0</v>
      </c>
      <c r="W24" s="74">
        <f t="shared" si="16"/>
        <v>0</v>
      </c>
      <c r="X24" s="93">
        <f t="shared" si="17"/>
        <v>0</v>
      </c>
      <c r="Y24" s="56"/>
      <c r="Z24" s="93">
        <f t="shared" si="18"/>
        <v>0</v>
      </c>
      <c r="AA24" s="56"/>
      <c r="AB24" s="56">
        <f t="shared" si="19"/>
        <v>0</v>
      </c>
      <c r="AC24" s="93">
        <f t="shared" si="20"/>
        <v>0</v>
      </c>
      <c r="AD24" s="97">
        <f t="shared" si="3"/>
        <v>0</v>
      </c>
      <c r="AE24" s="75">
        <f>'Source Data'!N24</f>
        <v>3448</v>
      </c>
      <c r="AF24" s="90">
        <f t="shared" si="4"/>
        <v>0</v>
      </c>
      <c r="AG24" s="271"/>
      <c r="AH24" s="75">
        <f t="shared" si="21"/>
        <v>0</v>
      </c>
      <c r="AI24" s="271"/>
      <c r="AJ24" s="77">
        <f t="shared" si="5"/>
        <v>0</v>
      </c>
      <c r="AK24" s="76">
        <f t="shared" si="6"/>
        <v>0</v>
      </c>
      <c r="AL24" s="90">
        <f t="shared" si="22"/>
        <v>0</v>
      </c>
      <c r="AM24" s="79">
        <f t="shared" si="23"/>
        <v>0</v>
      </c>
      <c r="AN24" s="90">
        <f t="shared" si="24"/>
        <v>0</v>
      </c>
      <c r="AO24" s="56"/>
      <c r="AP24" s="90">
        <f t="shared" si="25"/>
        <v>0</v>
      </c>
      <c r="AQ24" s="77"/>
      <c r="AR24" s="77">
        <f t="shared" si="26"/>
        <v>0</v>
      </c>
      <c r="AS24" s="90">
        <f t="shared" si="27"/>
        <v>0</v>
      </c>
      <c r="AT24" s="78">
        <f t="shared" si="7"/>
        <v>0</v>
      </c>
      <c r="AU24" s="87">
        <f t="shared" si="8"/>
        <v>0</v>
      </c>
      <c r="AV24" s="116"/>
      <c r="AW24" s="74"/>
      <c r="AX24" s="74">
        <f t="shared" si="9"/>
        <v>0</v>
      </c>
      <c r="AY24" s="74">
        <f t="shared" si="10"/>
        <v>0</v>
      </c>
    </row>
    <row r="25" spans="1:51" ht="16.149999999999999" customHeight="1" x14ac:dyDescent="0.2">
      <c r="A25" s="54">
        <v>19</v>
      </c>
      <c r="B25" s="55" t="s">
        <v>24</v>
      </c>
      <c r="C25" s="271">
        <f>'8_2.1.18 SIS'!G25</f>
        <v>0</v>
      </c>
      <c r="D25" s="56">
        <f>'Source Data'!H25</f>
        <v>4518.921408734529</v>
      </c>
      <c r="E25" s="74">
        <f t="shared" si="11"/>
        <v>0</v>
      </c>
      <c r="F25" s="290"/>
      <c r="G25" s="56">
        <f>'Source Data'!I25</f>
        <v>604.6851220204918</v>
      </c>
      <c r="H25" s="74">
        <f t="shared" si="12"/>
        <v>0</v>
      </c>
      <c r="I25" s="290"/>
      <c r="J25" s="56">
        <f>'Source Data'!J25</f>
        <v>164.91412418740686</v>
      </c>
      <c r="K25" s="74">
        <f t="shared" si="13"/>
        <v>0</v>
      </c>
      <c r="L25" s="290"/>
      <c r="M25" s="56">
        <f>'Source Data'!K25</f>
        <v>4122.8531046851722</v>
      </c>
      <c r="N25" s="74">
        <f t="shared" si="14"/>
        <v>0</v>
      </c>
      <c r="O25" s="290"/>
      <c r="P25" s="56">
        <f>'Source Data'!L25</f>
        <v>1649.1412418740688</v>
      </c>
      <c r="Q25" s="74">
        <f t="shared" si="15"/>
        <v>0</v>
      </c>
      <c r="R25" s="93">
        <v>0</v>
      </c>
      <c r="S25" s="56"/>
      <c r="T25" s="56"/>
      <c r="U25" s="57">
        <f t="shared" si="1"/>
        <v>0</v>
      </c>
      <c r="V25" s="93">
        <f t="shared" si="2"/>
        <v>0</v>
      </c>
      <c r="W25" s="74">
        <f t="shared" si="16"/>
        <v>0</v>
      </c>
      <c r="X25" s="93">
        <f t="shared" si="17"/>
        <v>0</v>
      </c>
      <c r="Y25" s="56"/>
      <c r="Z25" s="93">
        <f t="shared" si="18"/>
        <v>0</v>
      </c>
      <c r="AA25" s="56"/>
      <c r="AB25" s="56">
        <f t="shared" si="19"/>
        <v>0</v>
      </c>
      <c r="AC25" s="93">
        <f t="shared" si="20"/>
        <v>0</v>
      </c>
      <c r="AD25" s="97">
        <f t="shared" si="3"/>
        <v>0</v>
      </c>
      <c r="AE25" s="75">
        <f>'Source Data'!N25</f>
        <v>3382</v>
      </c>
      <c r="AF25" s="90">
        <f t="shared" si="4"/>
        <v>0</v>
      </c>
      <c r="AG25" s="271"/>
      <c r="AH25" s="75">
        <f t="shared" si="21"/>
        <v>0</v>
      </c>
      <c r="AI25" s="271"/>
      <c r="AJ25" s="77">
        <f t="shared" si="5"/>
        <v>0</v>
      </c>
      <c r="AK25" s="76">
        <f t="shared" si="6"/>
        <v>0</v>
      </c>
      <c r="AL25" s="90">
        <f t="shared" si="22"/>
        <v>0</v>
      </c>
      <c r="AM25" s="79">
        <f t="shared" si="23"/>
        <v>0</v>
      </c>
      <c r="AN25" s="90">
        <f t="shared" si="24"/>
        <v>0</v>
      </c>
      <c r="AO25" s="56"/>
      <c r="AP25" s="90">
        <f t="shared" si="25"/>
        <v>0</v>
      </c>
      <c r="AQ25" s="77"/>
      <c r="AR25" s="77">
        <f t="shared" si="26"/>
        <v>0</v>
      </c>
      <c r="AS25" s="90">
        <f t="shared" si="27"/>
        <v>0</v>
      </c>
      <c r="AT25" s="78">
        <f t="shared" si="7"/>
        <v>0</v>
      </c>
      <c r="AU25" s="87">
        <f t="shared" si="8"/>
        <v>0</v>
      </c>
      <c r="AV25" s="116"/>
      <c r="AW25" s="74"/>
      <c r="AX25" s="74">
        <f t="shared" si="9"/>
        <v>0</v>
      </c>
      <c r="AY25" s="74">
        <f t="shared" si="10"/>
        <v>0</v>
      </c>
    </row>
    <row r="26" spans="1:51" ht="16.149999999999999" customHeight="1" x14ac:dyDescent="0.2">
      <c r="A26" s="49">
        <v>20</v>
      </c>
      <c r="B26" s="50" t="s">
        <v>25</v>
      </c>
      <c r="C26" s="272">
        <f>'8_2.1.18 SIS'!G26</f>
        <v>0</v>
      </c>
      <c r="D26" s="51">
        <f>'Source Data'!H26</f>
        <v>4820.2540944128086</v>
      </c>
      <c r="E26" s="80">
        <f t="shared" si="11"/>
        <v>0</v>
      </c>
      <c r="F26" s="291"/>
      <c r="G26" s="51">
        <f>'Source Data'!I26</f>
        <v>694.558500770818</v>
      </c>
      <c r="H26" s="80">
        <f t="shared" si="12"/>
        <v>0</v>
      </c>
      <c r="I26" s="291"/>
      <c r="J26" s="51">
        <f>'Source Data'!J26</f>
        <v>189.42504566476853</v>
      </c>
      <c r="K26" s="80">
        <f t="shared" si="13"/>
        <v>0</v>
      </c>
      <c r="L26" s="291"/>
      <c r="M26" s="51">
        <f>'Source Data'!K26</f>
        <v>4735.6261416192137</v>
      </c>
      <c r="N26" s="80">
        <f t="shared" si="14"/>
        <v>0</v>
      </c>
      <c r="O26" s="291"/>
      <c r="P26" s="51">
        <f>'Source Data'!L26</f>
        <v>1894.2504566476853</v>
      </c>
      <c r="Q26" s="80">
        <f t="shared" si="15"/>
        <v>0</v>
      </c>
      <c r="R26" s="94">
        <v>0</v>
      </c>
      <c r="S26" s="51"/>
      <c r="T26" s="51"/>
      <c r="U26" s="52">
        <f t="shared" si="1"/>
        <v>0</v>
      </c>
      <c r="V26" s="94">
        <f t="shared" si="2"/>
        <v>0</v>
      </c>
      <c r="W26" s="80">
        <f t="shared" si="16"/>
        <v>0</v>
      </c>
      <c r="X26" s="94">
        <f t="shared" si="17"/>
        <v>0</v>
      </c>
      <c r="Y26" s="51"/>
      <c r="Z26" s="94">
        <f t="shared" si="18"/>
        <v>0</v>
      </c>
      <c r="AA26" s="53"/>
      <c r="AB26" s="51">
        <f t="shared" si="19"/>
        <v>0</v>
      </c>
      <c r="AC26" s="95">
        <f t="shared" si="20"/>
        <v>0</v>
      </c>
      <c r="AD26" s="95">
        <f t="shared" si="3"/>
        <v>0</v>
      </c>
      <c r="AE26" s="71">
        <f>'Source Data'!N26</f>
        <v>2473</v>
      </c>
      <c r="AF26" s="91">
        <f t="shared" si="4"/>
        <v>0</v>
      </c>
      <c r="AG26" s="272"/>
      <c r="AH26" s="71">
        <f t="shared" si="21"/>
        <v>0</v>
      </c>
      <c r="AI26" s="272"/>
      <c r="AJ26" s="72">
        <f t="shared" si="5"/>
        <v>0</v>
      </c>
      <c r="AK26" s="73">
        <f t="shared" si="6"/>
        <v>0</v>
      </c>
      <c r="AL26" s="91">
        <f t="shared" si="22"/>
        <v>0</v>
      </c>
      <c r="AM26" s="82">
        <f t="shared" si="23"/>
        <v>0</v>
      </c>
      <c r="AN26" s="91">
        <f t="shared" si="24"/>
        <v>0</v>
      </c>
      <c r="AO26" s="51"/>
      <c r="AP26" s="91">
        <f t="shared" si="25"/>
        <v>0</v>
      </c>
      <c r="AQ26" s="72"/>
      <c r="AR26" s="72">
        <f t="shared" si="26"/>
        <v>0</v>
      </c>
      <c r="AS26" s="91">
        <f t="shared" si="27"/>
        <v>0</v>
      </c>
      <c r="AT26" s="81">
        <f t="shared" si="7"/>
        <v>0</v>
      </c>
      <c r="AU26" s="88">
        <f t="shared" si="8"/>
        <v>0</v>
      </c>
      <c r="AV26" s="116"/>
      <c r="AW26" s="80"/>
      <c r="AX26" s="80">
        <f t="shared" si="9"/>
        <v>0</v>
      </c>
      <c r="AY26" s="80">
        <f t="shared" si="10"/>
        <v>0</v>
      </c>
    </row>
    <row r="27" spans="1:51" ht="16.149999999999999" customHeight="1" x14ac:dyDescent="0.2">
      <c r="A27" s="58">
        <v>21</v>
      </c>
      <c r="B27" s="59" t="s">
        <v>26</v>
      </c>
      <c r="C27" s="270">
        <f>'8_2.1.18 SIS'!G27</f>
        <v>0</v>
      </c>
      <c r="D27" s="60">
        <f>'Source Data'!H27</f>
        <v>4964.0768196326962</v>
      </c>
      <c r="E27" s="65">
        <f t="shared" si="11"/>
        <v>0</v>
      </c>
      <c r="F27" s="289"/>
      <c r="G27" s="60">
        <f>'Source Data'!I27</f>
        <v>705.05691404533979</v>
      </c>
      <c r="H27" s="65">
        <f t="shared" si="12"/>
        <v>0</v>
      </c>
      <c r="I27" s="289"/>
      <c r="J27" s="60">
        <f>'Source Data'!J27</f>
        <v>192.28824928509266</v>
      </c>
      <c r="K27" s="65">
        <f t="shared" si="13"/>
        <v>0</v>
      </c>
      <c r="L27" s="289"/>
      <c r="M27" s="60">
        <f>'Source Data'!K27</f>
        <v>4807.2062321273152</v>
      </c>
      <c r="N27" s="65">
        <f t="shared" si="14"/>
        <v>0</v>
      </c>
      <c r="O27" s="289"/>
      <c r="P27" s="60">
        <f>'Source Data'!L27</f>
        <v>1922.8824928509262</v>
      </c>
      <c r="Q27" s="65">
        <f t="shared" si="15"/>
        <v>0</v>
      </c>
      <c r="R27" s="92">
        <v>0</v>
      </c>
      <c r="S27" s="60"/>
      <c r="T27" s="60"/>
      <c r="U27" s="61">
        <f t="shared" si="1"/>
        <v>0</v>
      </c>
      <c r="V27" s="92">
        <f t="shared" si="2"/>
        <v>0</v>
      </c>
      <c r="W27" s="65">
        <f t="shared" si="16"/>
        <v>0</v>
      </c>
      <c r="X27" s="92">
        <f t="shared" si="17"/>
        <v>0</v>
      </c>
      <c r="Y27" s="60"/>
      <c r="Z27" s="92">
        <f t="shared" si="18"/>
        <v>0</v>
      </c>
      <c r="AA27" s="60"/>
      <c r="AB27" s="60">
        <f t="shared" si="19"/>
        <v>0</v>
      </c>
      <c r="AC27" s="92">
        <f t="shared" si="20"/>
        <v>0</v>
      </c>
      <c r="AD27" s="96">
        <f t="shared" si="3"/>
        <v>0</v>
      </c>
      <c r="AE27" s="66">
        <f>'Source Data'!N27</f>
        <v>2521</v>
      </c>
      <c r="AF27" s="89">
        <f t="shared" si="4"/>
        <v>0</v>
      </c>
      <c r="AG27" s="270"/>
      <c r="AH27" s="66">
        <f t="shared" si="21"/>
        <v>0</v>
      </c>
      <c r="AI27" s="270"/>
      <c r="AJ27" s="68">
        <f t="shared" si="5"/>
        <v>0</v>
      </c>
      <c r="AK27" s="67">
        <f t="shared" si="6"/>
        <v>0</v>
      </c>
      <c r="AL27" s="89">
        <f t="shared" si="22"/>
        <v>0</v>
      </c>
      <c r="AM27" s="70">
        <f t="shared" si="23"/>
        <v>0</v>
      </c>
      <c r="AN27" s="89">
        <f t="shared" si="24"/>
        <v>0</v>
      </c>
      <c r="AO27" s="60"/>
      <c r="AP27" s="89">
        <f t="shared" si="25"/>
        <v>0</v>
      </c>
      <c r="AQ27" s="68"/>
      <c r="AR27" s="68">
        <f t="shared" si="26"/>
        <v>0</v>
      </c>
      <c r="AS27" s="89">
        <f t="shared" si="27"/>
        <v>0</v>
      </c>
      <c r="AT27" s="69">
        <f t="shared" si="7"/>
        <v>0</v>
      </c>
      <c r="AU27" s="86">
        <f t="shared" si="8"/>
        <v>0</v>
      </c>
      <c r="AV27" s="116"/>
      <c r="AW27" s="65"/>
      <c r="AX27" s="65">
        <f t="shared" si="9"/>
        <v>0</v>
      </c>
      <c r="AY27" s="65">
        <f t="shared" si="10"/>
        <v>0</v>
      </c>
    </row>
    <row r="28" spans="1:51" ht="16.149999999999999" customHeight="1" x14ac:dyDescent="0.2">
      <c r="A28" s="54">
        <v>22</v>
      </c>
      <c r="B28" s="55" t="s">
        <v>27</v>
      </c>
      <c r="C28" s="271">
        <f>'8_2.1.18 SIS'!G28</f>
        <v>0</v>
      </c>
      <c r="D28" s="56">
        <f>'Source Data'!H28</f>
        <v>5299.8126353513471</v>
      </c>
      <c r="E28" s="74">
        <f t="shared" si="11"/>
        <v>0</v>
      </c>
      <c r="F28" s="290"/>
      <c r="G28" s="56">
        <f>'Source Data'!I28</f>
        <v>774.29658969861021</v>
      </c>
      <c r="H28" s="74">
        <f t="shared" si="12"/>
        <v>0</v>
      </c>
      <c r="I28" s="290"/>
      <c r="J28" s="56">
        <f>'Source Data'!J28</f>
        <v>211.17179719053001</v>
      </c>
      <c r="K28" s="74">
        <f t="shared" si="13"/>
        <v>0</v>
      </c>
      <c r="L28" s="290"/>
      <c r="M28" s="56">
        <f>'Source Data'!K28</f>
        <v>5279.2949297632513</v>
      </c>
      <c r="N28" s="74">
        <f t="shared" si="14"/>
        <v>0</v>
      </c>
      <c r="O28" s="290"/>
      <c r="P28" s="56">
        <f>'Source Data'!L28</f>
        <v>2111.7179719053006</v>
      </c>
      <c r="Q28" s="74">
        <f t="shared" si="15"/>
        <v>0</v>
      </c>
      <c r="R28" s="93">
        <v>0</v>
      </c>
      <c r="S28" s="56"/>
      <c r="T28" s="56"/>
      <c r="U28" s="57">
        <f t="shared" si="1"/>
        <v>0</v>
      </c>
      <c r="V28" s="93">
        <f t="shared" si="2"/>
        <v>0</v>
      </c>
      <c r="W28" s="74">
        <f t="shared" si="16"/>
        <v>0</v>
      </c>
      <c r="X28" s="93">
        <f t="shared" si="17"/>
        <v>0</v>
      </c>
      <c r="Y28" s="56"/>
      <c r="Z28" s="93">
        <f t="shared" si="18"/>
        <v>0</v>
      </c>
      <c r="AA28" s="56"/>
      <c r="AB28" s="56">
        <f t="shared" si="19"/>
        <v>0</v>
      </c>
      <c r="AC28" s="93">
        <f t="shared" si="20"/>
        <v>0</v>
      </c>
      <c r="AD28" s="97">
        <f t="shared" si="3"/>
        <v>0</v>
      </c>
      <c r="AE28" s="75">
        <f>'Source Data'!N28</f>
        <v>1782</v>
      </c>
      <c r="AF28" s="90">
        <f t="shared" si="4"/>
        <v>0</v>
      </c>
      <c r="AG28" s="271"/>
      <c r="AH28" s="75">
        <f t="shared" si="21"/>
        <v>0</v>
      </c>
      <c r="AI28" s="271"/>
      <c r="AJ28" s="77">
        <f t="shared" si="5"/>
        <v>0</v>
      </c>
      <c r="AK28" s="76">
        <f t="shared" si="6"/>
        <v>0</v>
      </c>
      <c r="AL28" s="90">
        <f t="shared" si="22"/>
        <v>0</v>
      </c>
      <c r="AM28" s="79">
        <f t="shared" si="23"/>
        <v>0</v>
      </c>
      <c r="AN28" s="90">
        <f t="shared" si="24"/>
        <v>0</v>
      </c>
      <c r="AO28" s="56"/>
      <c r="AP28" s="90">
        <f t="shared" si="25"/>
        <v>0</v>
      </c>
      <c r="AQ28" s="77"/>
      <c r="AR28" s="77">
        <f t="shared" si="26"/>
        <v>0</v>
      </c>
      <c r="AS28" s="90">
        <f t="shared" si="27"/>
        <v>0</v>
      </c>
      <c r="AT28" s="78">
        <f t="shared" si="7"/>
        <v>0</v>
      </c>
      <c r="AU28" s="87">
        <f t="shared" si="8"/>
        <v>0</v>
      </c>
      <c r="AV28" s="116"/>
      <c r="AW28" s="74"/>
      <c r="AX28" s="74">
        <f t="shared" si="9"/>
        <v>0</v>
      </c>
      <c r="AY28" s="74">
        <f t="shared" si="10"/>
        <v>0</v>
      </c>
    </row>
    <row r="29" spans="1:51" ht="16.149999999999999" customHeight="1" x14ac:dyDescent="0.2">
      <c r="A29" s="54">
        <v>23</v>
      </c>
      <c r="B29" s="55" t="s">
        <v>28</v>
      </c>
      <c r="C29" s="271">
        <f>'8_2.1.18 SIS'!G29</f>
        <v>0</v>
      </c>
      <c r="D29" s="56">
        <f>'Source Data'!H29</f>
        <v>4847.3597582819802</v>
      </c>
      <c r="E29" s="74">
        <f t="shared" si="11"/>
        <v>0</v>
      </c>
      <c r="F29" s="290"/>
      <c r="G29" s="56">
        <f>'Source Data'!I29</f>
        <v>643.90858310125191</v>
      </c>
      <c r="H29" s="74">
        <f t="shared" si="12"/>
        <v>0</v>
      </c>
      <c r="I29" s="290"/>
      <c r="J29" s="56">
        <f>'Source Data'!J29</f>
        <v>175.61143175488689</v>
      </c>
      <c r="K29" s="74">
        <f t="shared" si="13"/>
        <v>0</v>
      </c>
      <c r="L29" s="290"/>
      <c r="M29" s="56">
        <f>'Source Data'!K29</f>
        <v>4390.2857938721727</v>
      </c>
      <c r="N29" s="74">
        <f t="shared" si="14"/>
        <v>0</v>
      </c>
      <c r="O29" s="290"/>
      <c r="P29" s="56">
        <f>'Source Data'!L29</f>
        <v>1756.1143175488689</v>
      </c>
      <c r="Q29" s="74">
        <f t="shared" si="15"/>
        <v>0</v>
      </c>
      <c r="R29" s="93">
        <v>0</v>
      </c>
      <c r="S29" s="56"/>
      <c r="T29" s="56"/>
      <c r="U29" s="57">
        <f t="shared" si="1"/>
        <v>0</v>
      </c>
      <c r="V29" s="93">
        <f t="shared" si="2"/>
        <v>0</v>
      </c>
      <c r="W29" s="74">
        <f t="shared" si="16"/>
        <v>0</v>
      </c>
      <c r="X29" s="93">
        <f t="shared" si="17"/>
        <v>0</v>
      </c>
      <c r="Y29" s="56"/>
      <c r="Z29" s="93">
        <f t="shared" si="18"/>
        <v>0</v>
      </c>
      <c r="AA29" s="56"/>
      <c r="AB29" s="56">
        <f t="shared" si="19"/>
        <v>0</v>
      </c>
      <c r="AC29" s="93">
        <f t="shared" si="20"/>
        <v>0</v>
      </c>
      <c r="AD29" s="97">
        <f t="shared" si="3"/>
        <v>0</v>
      </c>
      <c r="AE29" s="75">
        <f>'Source Data'!N29</f>
        <v>3371</v>
      </c>
      <c r="AF29" s="90">
        <f t="shared" si="4"/>
        <v>0</v>
      </c>
      <c r="AG29" s="271"/>
      <c r="AH29" s="75">
        <f t="shared" si="21"/>
        <v>0</v>
      </c>
      <c r="AI29" s="271"/>
      <c r="AJ29" s="77">
        <f t="shared" si="5"/>
        <v>0</v>
      </c>
      <c r="AK29" s="76">
        <f t="shared" si="6"/>
        <v>0</v>
      </c>
      <c r="AL29" s="90">
        <f t="shared" si="22"/>
        <v>0</v>
      </c>
      <c r="AM29" s="79">
        <f t="shared" si="23"/>
        <v>0</v>
      </c>
      <c r="AN29" s="90">
        <f t="shared" si="24"/>
        <v>0</v>
      </c>
      <c r="AO29" s="56"/>
      <c r="AP29" s="90">
        <f t="shared" si="25"/>
        <v>0</v>
      </c>
      <c r="AQ29" s="77"/>
      <c r="AR29" s="77">
        <f t="shared" si="26"/>
        <v>0</v>
      </c>
      <c r="AS29" s="90">
        <f t="shared" si="27"/>
        <v>0</v>
      </c>
      <c r="AT29" s="78">
        <f t="shared" si="7"/>
        <v>0</v>
      </c>
      <c r="AU29" s="87">
        <f t="shared" si="8"/>
        <v>0</v>
      </c>
      <c r="AV29" s="116"/>
      <c r="AW29" s="74"/>
      <c r="AX29" s="74">
        <f t="shared" si="9"/>
        <v>0</v>
      </c>
      <c r="AY29" s="74">
        <f t="shared" si="10"/>
        <v>0</v>
      </c>
    </row>
    <row r="30" spans="1:51" ht="16.149999999999999" customHeight="1" x14ac:dyDescent="0.2">
      <c r="A30" s="54">
        <v>24</v>
      </c>
      <c r="B30" s="55" t="s">
        <v>29</v>
      </c>
      <c r="C30" s="271">
        <f>'8_2.1.18 SIS'!G30</f>
        <v>0</v>
      </c>
      <c r="D30" s="56">
        <f>'Source Data'!H30</f>
        <v>2376.5026766431456</v>
      </c>
      <c r="E30" s="74">
        <f t="shared" si="11"/>
        <v>0</v>
      </c>
      <c r="F30" s="290"/>
      <c r="G30" s="56">
        <f>'Source Data'!I30</f>
        <v>235.68636722840623</v>
      </c>
      <c r="H30" s="74">
        <f t="shared" si="12"/>
        <v>0</v>
      </c>
      <c r="I30" s="290"/>
      <c r="J30" s="56">
        <f>'Source Data'!J30</f>
        <v>64.278100153201677</v>
      </c>
      <c r="K30" s="74">
        <f t="shared" si="13"/>
        <v>0</v>
      </c>
      <c r="L30" s="290"/>
      <c r="M30" s="56">
        <f>'Source Data'!K30</f>
        <v>1606.9525038300424</v>
      </c>
      <c r="N30" s="74">
        <f t="shared" si="14"/>
        <v>0</v>
      </c>
      <c r="O30" s="290"/>
      <c r="P30" s="56">
        <f>'Source Data'!L30</f>
        <v>642.78100153201683</v>
      </c>
      <c r="Q30" s="74">
        <f t="shared" si="15"/>
        <v>0</v>
      </c>
      <c r="R30" s="93">
        <v>0</v>
      </c>
      <c r="S30" s="56"/>
      <c r="T30" s="56"/>
      <c r="U30" s="57">
        <f t="shared" si="1"/>
        <v>0</v>
      </c>
      <c r="V30" s="93">
        <f t="shared" si="2"/>
        <v>0</v>
      </c>
      <c r="W30" s="74">
        <f t="shared" si="16"/>
        <v>0</v>
      </c>
      <c r="X30" s="93">
        <f t="shared" si="17"/>
        <v>0</v>
      </c>
      <c r="Y30" s="56"/>
      <c r="Z30" s="93">
        <f t="shared" si="18"/>
        <v>0</v>
      </c>
      <c r="AA30" s="56"/>
      <c r="AB30" s="56">
        <f t="shared" si="19"/>
        <v>0</v>
      </c>
      <c r="AC30" s="93">
        <f t="shared" si="20"/>
        <v>0</v>
      </c>
      <c r="AD30" s="97">
        <f t="shared" si="3"/>
        <v>0</v>
      </c>
      <c r="AE30" s="75">
        <f>'Source Data'!N30</f>
        <v>11650</v>
      </c>
      <c r="AF30" s="90">
        <f t="shared" si="4"/>
        <v>0</v>
      </c>
      <c r="AG30" s="271"/>
      <c r="AH30" s="75">
        <f t="shared" si="21"/>
        <v>0</v>
      </c>
      <c r="AI30" s="271"/>
      <c r="AJ30" s="77">
        <f t="shared" si="5"/>
        <v>0</v>
      </c>
      <c r="AK30" s="76">
        <f t="shared" si="6"/>
        <v>0</v>
      </c>
      <c r="AL30" s="90">
        <f t="shared" si="22"/>
        <v>0</v>
      </c>
      <c r="AM30" s="79">
        <f t="shared" si="23"/>
        <v>0</v>
      </c>
      <c r="AN30" s="90">
        <f t="shared" si="24"/>
        <v>0</v>
      </c>
      <c r="AO30" s="56"/>
      <c r="AP30" s="90">
        <f t="shared" si="25"/>
        <v>0</v>
      </c>
      <c r="AQ30" s="77"/>
      <c r="AR30" s="77">
        <f t="shared" si="26"/>
        <v>0</v>
      </c>
      <c r="AS30" s="90">
        <f t="shared" si="27"/>
        <v>0</v>
      </c>
      <c r="AT30" s="78">
        <f t="shared" si="7"/>
        <v>0</v>
      </c>
      <c r="AU30" s="87">
        <f t="shared" si="8"/>
        <v>0</v>
      </c>
      <c r="AV30" s="116"/>
      <c r="AW30" s="74"/>
      <c r="AX30" s="74">
        <f t="shared" si="9"/>
        <v>0</v>
      </c>
      <c r="AY30" s="74">
        <f t="shared" si="10"/>
        <v>0</v>
      </c>
    </row>
    <row r="31" spans="1:51" ht="16.149999999999999" customHeight="1" x14ac:dyDescent="0.2">
      <c r="A31" s="49">
        <v>25</v>
      </c>
      <c r="B31" s="50" t="s">
        <v>30</v>
      </c>
      <c r="C31" s="272">
        <f>'8_2.1.18 SIS'!G31</f>
        <v>0</v>
      </c>
      <c r="D31" s="51">
        <f>'Source Data'!H31</f>
        <v>4037.466979885065</v>
      </c>
      <c r="E31" s="80">
        <f t="shared" si="11"/>
        <v>0</v>
      </c>
      <c r="F31" s="291"/>
      <c r="G31" s="51">
        <f>'Source Data'!I31</f>
        <v>547.31914183029971</v>
      </c>
      <c r="H31" s="80">
        <f t="shared" si="12"/>
        <v>0</v>
      </c>
      <c r="I31" s="291"/>
      <c r="J31" s="51">
        <f>'Source Data'!J31</f>
        <v>149.268856862809</v>
      </c>
      <c r="K31" s="80">
        <f t="shared" si="13"/>
        <v>0</v>
      </c>
      <c r="L31" s="291"/>
      <c r="M31" s="51">
        <f>'Source Data'!K31</f>
        <v>3731.7214215702247</v>
      </c>
      <c r="N31" s="80">
        <f t="shared" si="14"/>
        <v>0</v>
      </c>
      <c r="O31" s="291"/>
      <c r="P31" s="51">
        <f>'Source Data'!L31</f>
        <v>1492.6885686280898</v>
      </c>
      <c r="Q31" s="80">
        <f t="shared" si="15"/>
        <v>0</v>
      </c>
      <c r="R31" s="94">
        <v>0</v>
      </c>
      <c r="S31" s="51"/>
      <c r="T31" s="51"/>
      <c r="U31" s="52">
        <f t="shared" si="1"/>
        <v>0</v>
      </c>
      <c r="V31" s="94">
        <f t="shared" si="2"/>
        <v>0</v>
      </c>
      <c r="W31" s="80">
        <f t="shared" si="16"/>
        <v>0</v>
      </c>
      <c r="X31" s="94">
        <f t="shared" si="17"/>
        <v>0</v>
      </c>
      <c r="Y31" s="51"/>
      <c r="Z31" s="94">
        <f t="shared" si="18"/>
        <v>0</v>
      </c>
      <c r="AA31" s="53"/>
      <c r="AB31" s="51">
        <f t="shared" si="19"/>
        <v>0</v>
      </c>
      <c r="AC31" s="95">
        <f t="shared" si="20"/>
        <v>0</v>
      </c>
      <c r="AD31" s="95">
        <f t="shared" si="3"/>
        <v>0</v>
      </c>
      <c r="AE31" s="71">
        <f>'Source Data'!N31</f>
        <v>4673</v>
      </c>
      <c r="AF31" s="91">
        <f t="shared" si="4"/>
        <v>0</v>
      </c>
      <c r="AG31" s="272"/>
      <c r="AH31" s="71">
        <f t="shared" si="21"/>
        <v>0</v>
      </c>
      <c r="AI31" s="272"/>
      <c r="AJ31" s="72">
        <f t="shared" si="5"/>
        <v>0</v>
      </c>
      <c r="AK31" s="73">
        <f t="shared" si="6"/>
        <v>0</v>
      </c>
      <c r="AL31" s="91">
        <f t="shared" si="22"/>
        <v>0</v>
      </c>
      <c r="AM31" s="82">
        <f t="shared" si="23"/>
        <v>0</v>
      </c>
      <c r="AN31" s="91">
        <f t="shared" si="24"/>
        <v>0</v>
      </c>
      <c r="AO31" s="51"/>
      <c r="AP31" s="91">
        <f t="shared" si="25"/>
        <v>0</v>
      </c>
      <c r="AQ31" s="72"/>
      <c r="AR31" s="72">
        <f t="shared" si="26"/>
        <v>0</v>
      </c>
      <c r="AS31" s="91">
        <f t="shared" si="27"/>
        <v>0</v>
      </c>
      <c r="AT31" s="81">
        <f t="shared" si="7"/>
        <v>0</v>
      </c>
      <c r="AU31" s="88">
        <f t="shared" si="8"/>
        <v>0</v>
      </c>
      <c r="AV31" s="116"/>
      <c r="AW31" s="80"/>
      <c r="AX31" s="80">
        <f t="shared" si="9"/>
        <v>0</v>
      </c>
      <c r="AY31" s="80">
        <f t="shared" si="10"/>
        <v>0</v>
      </c>
    </row>
    <row r="32" spans="1:51" ht="16.149999999999999" customHeight="1" x14ac:dyDescent="0.2">
      <c r="A32" s="58">
        <v>26</v>
      </c>
      <c r="B32" s="59" t="s">
        <v>31</v>
      </c>
      <c r="C32" s="270">
        <f>'8_2.1.18 SIS'!G32</f>
        <v>0</v>
      </c>
      <c r="D32" s="60">
        <f>'Source Data'!H32</f>
        <v>3766.8356517369007</v>
      </c>
      <c r="E32" s="65">
        <f t="shared" si="11"/>
        <v>0</v>
      </c>
      <c r="F32" s="289"/>
      <c r="G32" s="60">
        <f>'Source Data'!I32</f>
        <v>468.82114429316323</v>
      </c>
      <c r="H32" s="65">
        <f t="shared" si="12"/>
        <v>0</v>
      </c>
      <c r="I32" s="289"/>
      <c r="J32" s="60">
        <f>'Source Data'!J32</f>
        <v>127.8603120799536</v>
      </c>
      <c r="K32" s="65">
        <f t="shared" si="13"/>
        <v>0</v>
      </c>
      <c r="L32" s="289"/>
      <c r="M32" s="60">
        <f>'Source Data'!K32</f>
        <v>3196.5078019988405</v>
      </c>
      <c r="N32" s="65">
        <f t="shared" si="14"/>
        <v>0</v>
      </c>
      <c r="O32" s="289"/>
      <c r="P32" s="60">
        <f>'Source Data'!L32</f>
        <v>1278.6031207995361</v>
      </c>
      <c r="Q32" s="65">
        <f t="shared" si="15"/>
        <v>0</v>
      </c>
      <c r="R32" s="92">
        <v>0</v>
      </c>
      <c r="S32" s="60"/>
      <c r="T32" s="60"/>
      <c r="U32" s="61">
        <f t="shared" si="1"/>
        <v>0</v>
      </c>
      <c r="V32" s="92">
        <f t="shared" si="2"/>
        <v>0</v>
      </c>
      <c r="W32" s="65">
        <f t="shared" si="16"/>
        <v>0</v>
      </c>
      <c r="X32" s="92">
        <f t="shared" si="17"/>
        <v>0</v>
      </c>
      <c r="Y32" s="60"/>
      <c r="Z32" s="92">
        <f t="shared" si="18"/>
        <v>0</v>
      </c>
      <c r="AA32" s="60"/>
      <c r="AB32" s="60">
        <f t="shared" si="19"/>
        <v>0</v>
      </c>
      <c r="AC32" s="92">
        <f t="shared" si="20"/>
        <v>0</v>
      </c>
      <c r="AD32" s="96">
        <f t="shared" si="3"/>
        <v>0</v>
      </c>
      <c r="AE32" s="66">
        <f>'Source Data'!N32</f>
        <v>5304</v>
      </c>
      <c r="AF32" s="89">
        <f t="shared" si="4"/>
        <v>0</v>
      </c>
      <c r="AG32" s="270"/>
      <c r="AH32" s="66">
        <f t="shared" si="21"/>
        <v>0</v>
      </c>
      <c r="AI32" s="270"/>
      <c r="AJ32" s="68">
        <f t="shared" si="5"/>
        <v>0</v>
      </c>
      <c r="AK32" s="67">
        <f t="shared" si="6"/>
        <v>0</v>
      </c>
      <c r="AL32" s="89">
        <f t="shared" si="22"/>
        <v>0</v>
      </c>
      <c r="AM32" s="70">
        <f t="shared" si="23"/>
        <v>0</v>
      </c>
      <c r="AN32" s="89">
        <f t="shared" si="24"/>
        <v>0</v>
      </c>
      <c r="AO32" s="60"/>
      <c r="AP32" s="89">
        <f t="shared" si="25"/>
        <v>0</v>
      </c>
      <c r="AQ32" s="68"/>
      <c r="AR32" s="68">
        <f t="shared" si="26"/>
        <v>0</v>
      </c>
      <c r="AS32" s="89">
        <f t="shared" si="27"/>
        <v>0</v>
      </c>
      <c r="AT32" s="69">
        <f t="shared" si="7"/>
        <v>0</v>
      </c>
      <c r="AU32" s="86">
        <f t="shared" si="8"/>
        <v>0</v>
      </c>
      <c r="AV32" s="116"/>
      <c r="AW32" s="65"/>
      <c r="AX32" s="65">
        <f t="shared" si="9"/>
        <v>0</v>
      </c>
      <c r="AY32" s="65">
        <f t="shared" si="10"/>
        <v>0</v>
      </c>
    </row>
    <row r="33" spans="1:51" ht="16.149999999999999" customHeight="1" x14ac:dyDescent="0.2">
      <c r="A33" s="54">
        <v>27</v>
      </c>
      <c r="B33" s="55" t="s">
        <v>32</v>
      </c>
      <c r="C33" s="271">
        <f>'8_2.1.18 SIS'!G33</f>
        <v>0</v>
      </c>
      <c r="D33" s="56">
        <f>'Source Data'!H33</f>
        <v>5228.5444628948371</v>
      </c>
      <c r="E33" s="74">
        <f t="shared" si="11"/>
        <v>0</v>
      </c>
      <c r="F33" s="290"/>
      <c r="G33" s="56">
        <f>'Source Data'!I33</f>
        <v>687.4036243637745</v>
      </c>
      <c r="H33" s="74">
        <f t="shared" si="12"/>
        <v>0</v>
      </c>
      <c r="I33" s="290"/>
      <c r="J33" s="56">
        <f>'Source Data'!J33</f>
        <v>187.4737157355749</v>
      </c>
      <c r="K33" s="74">
        <f t="shared" si="13"/>
        <v>0</v>
      </c>
      <c r="L33" s="290"/>
      <c r="M33" s="56">
        <f>'Source Data'!K33</f>
        <v>4686.842893389372</v>
      </c>
      <c r="N33" s="74">
        <f t="shared" si="14"/>
        <v>0</v>
      </c>
      <c r="O33" s="290"/>
      <c r="P33" s="56">
        <f>'Source Data'!L33</f>
        <v>1874.7371573557489</v>
      </c>
      <c r="Q33" s="74">
        <f t="shared" si="15"/>
        <v>0</v>
      </c>
      <c r="R33" s="93">
        <v>0</v>
      </c>
      <c r="S33" s="56"/>
      <c r="T33" s="56"/>
      <c r="U33" s="57">
        <f t="shared" si="1"/>
        <v>0</v>
      </c>
      <c r="V33" s="93">
        <f t="shared" si="2"/>
        <v>0</v>
      </c>
      <c r="W33" s="74">
        <f t="shared" si="16"/>
        <v>0</v>
      </c>
      <c r="X33" s="93">
        <f t="shared" si="17"/>
        <v>0</v>
      </c>
      <c r="Y33" s="56"/>
      <c r="Z33" s="93">
        <f t="shared" si="18"/>
        <v>0</v>
      </c>
      <c r="AA33" s="56"/>
      <c r="AB33" s="56">
        <f t="shared" si="19"/>
        <v>0</v>
      </c>
      <c r="AC33" s="93">
        <f t="shared" si="20"/>
        <v>0</v>
      </c>
      <c r="AD33" s="97">
        <f t="shared" si="3"/>
        <v>0</v>
      </c>
      <c r="AE33" s="75">
        <f>'Source Data'!N33</f>
        <v>3412</v>
      </c>
      <c r="AF33" s="90">
        <f t="shared" si="4"/>
        <v>0</v>
      </c>
      <c r="AG33" s="271"/>
      <c r="AH33" s="75">
        <f t="shared" si="21"/>
        <v>0</v>
      </c>
      <c r="AI33" s="271"/>
      <c r="AJ33" s="77">
        <f t="shared" si="5"/>
        <v>0</v>
      </c>
      <c r="AK33" s="76">
        <f t="shared" si="6"/>
        <v>0</v>
      </c>
      <c r="AL33" s="90">
        <f t="shared" si="22"/>
        <v>0</v>
      </c>
      <c r="AM33" s="79">
        <f t="shared" si="23"/>
        <v>0</v>
      </c>
      <c r="AN33" s="90">
        <f t="shared" si="24"/>
        <v>0</v>
      </c>
      <c r="AO33" s="56"/>
      <c r="AP33" s="90">
        <f t="shared" si="25"/>
        <v>0</v>
      </c>
      <c r="AQ33" s="77"/>
      <c r="AR33" s="77">
        <f t="shared" si="26"/>
        <v>0</v>
      </c>
      <c r="AS33" s="90">
        <f t="shared" si="27"/>
        <v>0</v>
      </c>
      <c r="AT33" s="78">
        <f t="shared" si="7"/>
        <v>0</v>
      </c>
      <c r="AU33" s="87">
        <f t="shared" si="8"/>
        <v>0</v>
      </c>
      <c r="AV33" s="116"/>
      <c r="AW33" s="74"/>
      <c r="AX33" s="74">
        <f t="shared" si="9"/>
        <v>0</v>
      </c>
      <c r="AY33" s="74">
        <f t="shared" si="10"/>
        <v>0</v>
      </c>
    </row>
    <row r="34" spans="1:51" ht="16.149999999999999" customHeight="1" x14ac:dyDescent="0.2">
      <c r="A34" s="54">
        <v>28</v>
      </c>
      <c r="B34" s="55" t="s">
        <v>33</v>
      </c>
      <c r="C34" s="271">
        <f>'8_2.1.18 SIS'!G34</f>
        <v>1</v>
      </c>
      <c r="D34" s="56">
        <f>'Source Data'!H34</f>
        <v>3407.9343597999155</v>
      </c>
      <c r="E34" s="74">
        <f t="shared" si="11"/>
        <v>3407.9343597999155</v>
      </c>
      <c r="F34" s="290"/>
      <c r="G34" s="56">
        <f>'Source Data'!I34</f>
        <v>466.65190378503735</v>
      </c>
      <c r="H34" s="74">
        <f t="shared" si="12"/>
        <v>0</v>
      </c>
      <c r="I34" s="290"/>
      <c r="J34" s="56">
        <f>'Source Data'!J34</f>
        <v>127.26870103228291</v>
      </c>
      <c r="K34" s="74">
        <f t="shared" si="13"/>
        <v>0</v>
      </c>
      <c r="L34" s="290"/>
      <c r="M34" s="56">
        <f>'Source Data'!K34</f>
        <v>3181.7175258070724</v>
      </c>
      <c r="N34" s="74">
        <f t="shared" si="14"/>
        <v>0</v>
      </c>
      <c r="O34" s="290"/>
      <c r="P34" s="56">
        <f>'Source Data'!L34</f>
        <v>1272.6870103228293</v>
      </c>
      <c r="Q34" s="74">
        <f t="shared" si="15"/>
        <v>0</v>
      </c>
      <c r="R34" s="93">
        <v>3875</v>
      </c>
      <c r="S34" s="56"/>
      <c r="T34" s="56"/>
      <c r="U34" s="57">
        <f t="shared" si="1"/>
        <v>0</v>
      </c>
      <c r="V34" s="93">
        <f t="shared" si="2"/>
        <v>3875</v>
      </c>
      <c r="W34" s="74">
        <f t="shared" si="16"/>
        <v>-10</v>
      </c>
      <c r="X34" s="93">
        <f t="shared" si="17"/>
        <v>3865</v>
      </c>
      <c r="Y34" s="56"/>
      <c r="Z34" s="93">
        <f t="shared" si="18"/>
        <v>3865</v>
      </c>
      <c r="AA34" s="56"/>
      <c r="AB34" s="56">
        <f t="shared" si="19"/>
        <v>3865</v>
      </c>
      <c r="AC34" s="93">
        <f t="shared" si="20"/>
        <v>322</v>
      </c>
      <c r="AD34" s="97">
        <f t="shared" si="3"/>
        <v>3865</v>
      </c>
      <c r="AE34" s="75">
        <f>'Source Data'!N34</f>
        <v>5598</v>
      </c>
      <c r="AF34" s="90">
        <f t="shared" si="4"/>
        <v>5598</v>
      </c>
      <c r="AG34" s="271"/>
      <c r="AH34" s="75">
        <f t="shared" si="21"/>
        <v>0</v>
      </c>
      <c r="AI34" s="271"/>
      <c r="AJ34" s="77">
        <f t="shared" si="5"/>
        <v>0</v>
      </c>
      <c r="AK34" s="76">
        <f t="shared" si="6"/>
        <v>0</v>
      </c>
      <c r="AL34" s="90">
        <f t="shared" si="22"/>
        <v>5598</v>
      </c>
      <c r="AM34" s="79">
        <f t="shared" si="23"/>
        <v>-14</v>
      </c>
      <c r="AN34" s="90">
        <f t="shared" si="24"/>
        <v>5584</v>
      </c>
      <c r="AO34" s="56"/>
      <c r="AP34" s="90">
        <f t="shared" si="25"/>
        <v>5584</v>
      </c>
      <c r="AQ34" s="77"/>
      <c r="AR34" s="77">
        <f t="shared" si="26"/>
        <v>5584</v>
      </c>
      <c r="AS34" s="90">
        <f t="shared" si="27"/>
        <v>465</v>
      </c>
      <c r="AT34" s="78">
        <f t="shared" si="7"/>
        <v>9449</v>
      </c>
      <c r="AU34" s="87">
        <f t="shared" si="8"/>
        <v>787</v>
      </c>
      <c r="AV34" s="116"/>
      <c r="AW34" s="74"/>
      <c r="AX34" s="74">
        <f t="shared" si="9"/>
        <v>14</v>
      </c>
      <c r="AY34" s="74">
        <f t="shared" si="10"/>
        <v>14</v>
      </c>
    </row>
    <row r="35" spans="1:51" ht="16.149999999999999" customHeight="1" x14ac:dyDescent="0.2">
      <c r="A35" s="54">
        <v>29</v>
      </c>
      <c r="B35" s="55" t="s">
        <v>34</v>
      </c>
      <c r="C35" s="271">
        <f>'8_2.1.18 SIS'!G35</f>
        <v>0</v>
      </c>
      <c r="D35" s="56">
        <f>'Source Data'!H35</f>
        <v>4119.4752527522951</v>
      </c>
      <c r="E35" s="74">
        <f t="shared" si="11"/>
        <v>0</v>
      </c>
      <c r="F35" s="290"/>
      <c r="G35" s="56">
        <f>'Source Data'!I35</f>
        <v>554.9726016103474</v>
      </c>
      <c r="H35" s="74">
        <f t="shared" si="12"/>
        <v>0</v>
      </c>
      <c r="I35" s="290"/>
      <c r="J35" s="56">
        <f>'Source Data'!J35</f>
        <v>151.35616407554929</v>
      </c>
      <c r="K35" s="74">
        <f t="shared" si="13"/>
        <v>0</v>
      </c>
      <c r="L35" s="290"/>
      <c r="M35" s="56">
        <f>'Source Data'!K35</f>
        <v>3783.9041018887328</v>
      </c>
      <c r="N35" s="74">
        <f t="shared" si="14"/>
        <v>0</v>
      </c>
      <c r="O35" s="290"/>
      <c r="P35" s="56">
        <f>'Source Data'!L35</f>
        <v>1513.5616407554928</v>
      </c>
      <c r="Q35" s="74">
        <f t="shared" si="15"/>
        <v>0</v>
      </c>
      <c r="R35" s="93">
        <v>0</v>
      </c>
      <c r="S35" s="56"/>
      <c r="T35" s="56"/>
      <c r="U35" s="57">
        <f t="shared" si="1"/>
        <v>0</v>
      </c>
      <c r="V35" s="93">
        <f t="shared" si="2"/>
        <v>0</v>
      </c>
      <c r="W35" s="74">
        <f t="shared" si="16"/>
        <v>0</v>
      </c>
      <c r="X35" s="93">
        <f t="shared" si="17"/>
        <v>0</v>
      </c>
      <c r="Y35" s="56"/>
      <c r="Z35" s="93">
        <f t="shared" si="18"/>
        <v>0</v>
      </c>
      <c r="AA35" s="56"/>
      <c r="AB35" s="56">
        <f t="shared" si="19"/>
        <v>0</v>
      </c>
      <c r="AC35" s="93">
        <f t="shared" si="20"/>
        <v>0</v>
      </c>
      <c r="AD35" s="97">
        <f t="shared" si="3"/>
        <v>0</v>
      </c>
      <c r="AE35" s="75">
        <f>'Source Data'!N35</f>
        <v>4860</v>
      </c>
      <c r="AF35" s="90">
        <f t="shared" si="4"/>
        <v>0</v>
      </c>
      <c r="AG35" s="271"/>
      <c r="AH35" s="75">
        <f t="shared" si="21"/>
        <v>0</v>
      </c>
      <c r="AI35" s="271"/>
      <c r="AJ35" s="77">
        <f t="shared" si="5"/>
        <v>0</v>
      </c>
      <c r="AK35" s="76">
        <f t="shared" si="6"/>
        <v>0</v>
      </c>
      <c r="AL35" s="90">
        <f t="shared" si="22"/>
        <v>0</v>
      </c>
      <c r="AM35" s="79">
        <f t="shared" si="23"/>
        <v>0</v>
      </c>
      <c r="AN35" s="90">
        <f t="shared" si="24"/>
        <v>0</v>
      </c>
      <c r="AO35" s="56"/>
      <c r="AP35" s="90">
        <f t="shared" si="25"/>
        <v>0</v>
      </c>
      <c r="AQ35" s="77"/>
      <c r="AR35" s="77">
        <f t="shared" si="26"/>
        <v>0</v>
      </c>
      <c r="AS35" s="90">
        <f t="shared" si="27"/>
        <v>0</v>
      </c>
      <c r="AT35" s="78">
        <f t="shared" si="7"/>
        <v>0</v>
      </c>
      <c r="AU35" s="87">
        <f t="shared" si="8"/>
        <v>0</v>
      </c>
      <c r="AV35" s="116"/>
      <c r="AW35" s="74"/>
      <c r="AX35" s="74">
        <f t="shared" si="9"/>
        <v>0</v>
      </c>
      <c r="AY35" s="74">
        <f t="shared" si="10"/>
        <v>0</v>
      </c>
    </row>
    <row r="36" spans="1:51" ht="16.149999999999999" customHeight="1" x14ac:dyDescent="0.2">
      <c r="A36" s="49">
        <v>30</v>
      </c>
      <c r="B36" s="50" t="s">
        <v>35</v>
      </c>
      <c r="C36" s="272">
        <f>'8_2.1.18 SIS'!G36</f>
        <v>0</v>
      </c>
      <c r="D36" s="51">
        <f>'Source Data'!H36</f>
        <v>5413.9637107951485</v>
      </c>
      <c r="E36" s="80">
        <f t="shared" si="11"/>
        <v>0</v>
      </c>
      <c r="F36" s="291"/>
      <c r="G36" s="51">
        <f>'Source Data'!I36</f>
        <v>702.2116679130869</v>
      </c>
      <c r="H36" s="80">
        <f t="shared" si="12"/>
        <v>0</v>
      </c>
      <c r="I36" s="291"/>
      <c r="J36" s="51">
        <f>'Source Data'!J36</f>
        <v>191.51227306720551</v>
      </c>
      <c r="K36" s="80">
        <f t="shared" si="13"/>
        <v>0</v>
      </c>
      <c r="L36" s="291"/>
      <c r="M36" s="51">
        <f>'Source Data'!K36</f>
        <v>4787.8068266801383</v>
      </c>
      <c r="N36" s="80">
        <f t="shared" si="14"/>
        <v>0</v>
      </c>
      <c r="O36" s="291"/>
      <c r="P36" s="51">
        <f>'Source Data'!L36</f>
        <v>1915.1227306720555</v>
      </c>
      <c r="Q36" s="80">
        <f t="shared" si="15"/>
        <v>0</v>
      </c>
      <c r="R36" s="94">
        <v>0</v>
      </c>
      <c r="S36" s="51"/>
      <c r="T36" s="51"/>
      <c r="U36" s="52">
        <f t="shared" si="1"/>
        <v>0</v>
      </c>
      <c r="V36" s="94">
        <f t="shared" si="2"/>
        <v>0</v>
      </c>
      <c r="W36" s="80">
        <f t="shared" si="16"/>
        <v>0</v>
      </c>
      <c r="X36" s="94">
        <f t="shared" si="17"/>
        <v>0</v>
      </c>
      <c r="Y36" s="51"/>
      <c r="Z36" s="94">
        <f t="shared" si="18"/>
        <v>0</v>
      </c>
      <c r="AA36" s="53"/>
      <c r="AB36" s="51">
        <f t="shared" si="19"/>
        <v>0</v>
      </c>
      <c r="AC36" s="95">
        <f t="shared" si="20"/>
        <v>0</v>
      </c>
      <c r="AD36" s="95">
        <f t="shared" si="3"/>
        <v>0</v>
      </c>
      <c r="AE36" s="71">
        <f>'Source Data'!N36</f>
        <v>3884</v>
      </c>
      <c r="AF36" s="91">
        <f t="shared" si="4"/>
        <v>0</v>
      </c>
      <c r="AG36" s="272"/>
      <c r="AH36" s="71">
        <f t="shared" si="21"/>
        <v>0</v>
      </c>
      <c r="AI36" s="272"/>
      <c r="AJ36" s="72">
        <f t="shared" si="5"/>
        <v>0</v>
      </c>
      <c r="AK36" s="73">
        <f t="shared" si="6"/>
        <v>0</v>
      </c>
      <c r="AL36" s="91">
        <f t="shared" si="22"/>
        <v>0</v>
      </c>
      <c r="AM36" s="82">
        <f t="shared" si="23"/>
        <v>0</v>
      </c>
      <c r="AN36" s="91">
        <f t="shared" si="24"/>
        <v>0</v>
      </c>
      <c r="AO36" s="51"/>
      <c r="AP36" s="91">
        <f t="shared" si="25"/>
        <v>0</v>
      </c>
      <c r="AQ36" s="72"/>
      <c r="AR36" s="72">
        <f t="shared" si="26"/>
        <v>0</v>
      </c>
      <c r="AS36" s="91">
        <f t="shared" si="27"/>
        <v>0</v>
      </c>
      <c r="AT36" s="81">
        <f t="shared" si="7"/>
        <v>0</v>
      </c>
      <c r="AU36" s="88">
        <f t="shared" si="8"/>
        <v>0</v>
      </c>
      <c r="AV36" s="116"/>
      <c r="AW36" s="80"/>
      <c r="AX36" s="80">
        <f t="shared" si="9"/>
        <v>0</v>
      </c>
      <c r="AY36" s="80">
        <f t="shared" si="10"/>
        <v>0</v>
      </c>
    </row>
    <row r="37" spans="1:51" ht="16.149999999999999" customHeight="1" x14ac:dyDescent="0.2">
      <c r="A37" s="58">
        <v>31</v>
      </c>
      <c r="B37" s="59" t="s">
        <v>36</v>
      </c>
      <c r="C37" s="270">
        <f>'8_2.1.18 SIS'!G37</f>
        <v>42</v>
      </c>
      <c r="D37" s="60">
        <f>'Source Data'!H37</f>
        <v>3796.0097351340864</v>
      </c>
      <c r="E37" s="65">
        <f t="shared" si="11"/>
        <v>159432.40887563163</v>
      </c>
      <c r="F37" s="289"/>
      <c r="G37" s="60">
        <f>'Source Data'!I37</f>
        <v>524.75657375911442</v>
      </c>
      <c r="H37" s="65">
        <f t="shared" si="12"/>
        <v>0</v>
      </c>
      <c r="I37" s="289"/>
      <c r="J37" s="60">
        <f>'Source Data'!J37</f>
        <v>143.11542920703121</v>
      </c>
      <c r="K37" s="65">
        <f t="shared" si="13"/>
        <v>0</v>
      </c>
      <c r="L37" s="289"/>
      <c r="M37" s="60">
        <f>'Source Data'!K37</f>
        <v>3577.8857301757807</v>
      </c>
      <c r="N37" s="65">
        <f t="shared" si="14"/>
        <v>0</v>
      </c>
      <c r="O37" s="289"/>
      <c r="P37" s="60">
        <f>'Source Data'!L37</f>
        <v>1431.1542920703123</v>
      </c>
      <c r="Q37" s="65">
        <f t="shared" si="15"/>
        <v>0</v>
      </c>
      <c r="R37" s="92">
        <v>182212</v>
      </c>
      <c r="S37" s="60"/>
      <c r="T37" s="60"/>
      <c r="U37" s="61">
        <f t="shared" si="1"/>
        <v>0</v>
      </c>
      <c r="V37" s="92">
        <f t="shared" si="2"/>
        <v>182212</v>
      </c>
      <c r="W37" s="65">
        <f t="shared" si="16"/>
        <v>-456</v>
      </c>
      <c r="X37" s="92">
        <f t="shared" si="17"/>
        <v>181756</v>
      </c>
      <c r="Y37" s="60"/>
      <c r="Z37" s="92">
        <f t="shared" si="18"/>
        <v>181756</v>
      </c>
      <c r="AA37" s="60"/>
      <c r="AB37" s="60">
        <f t="shared" si="19"/>
        <v>181756</v>
      </c>
      <c r="AC37" s="92">
        <f t="shared" si="20"/>
        <v>15146</v>
      </c>
      <c r="AD37" s="96">
        <f t="shared" si="3"/>
        <v>181756</v>
      </c>
      <c r="AE37" s="66">
        <f>'Source Data'!N37</f>
        <v>5567</v>
      </c>
      <c r="AF37" s="89">
        <f t="shared" si="4"/>
        <v>233814</v>
      </c>
      <c r="AG37" s="270"/>
      <c r="AH37" s="66">
        <f t="shared" si="21"/>
        <v>0</v>
      </c>
      <c r="AI37" s="270"/>
      <c r="AJ37" s="68">
        <f t="shared" si="5"/>
        <v>0</v>
      </c>
      <c r="AK37" s="67">
        <f t="shared" si="6"/>
        <v>0</v>
      </c>
      <c r="AL37" s="89">
        <f t="shared" si="22"/>
        <v>233814</v>
      </c>
      <c r="AM37" s="70">
        <f t="shared" si="23"/>
        <v>-585</v>
      </c>
      <c r="AN37" s="89">
        <f t="shared" si="24"/>
        <v>233229</v>
      </c>
      <c r="AO37" s="60"/>
      <c r="AP37" s="89">
        <f t="shared" si="25"/>
        <v>233229</v>
      </c>
      <c r="AQ37" s="68"/>
      <c r="AR37" s="68">
        <f t="shared" si="26"/>
        <v>233229</v>
      </c>
      <c r="AS37" s="89">
        <f t="shared" si="27"/>
        <v>19436</v>
      </c>
      <c r="AT37" s="69">
        <f t="shared" si="7"/>
        <v>414985</v>
      </c>
      <c r="AU37" s="86">
        <f t="shared" si="8"/>
        <v>34582</v>
      </c>
      <c r="AV37" s="116"/>
      <c r="AW37" s="65"/>
      <c r="AX37" s="65">
        <f t="shared" si="9"/>
        <v>585</v>
      </c>
      <c r="AY37" s="65">
        <f t="shared" si="10"/>
        <v>585</v>
      </c>
    </row>
    <row r="38" spans="1:51" ht="16.149999999999999" customHeight="1" x14ac:dyDescent="0.2">
      <c r="A38" s="54">
        <v>32</v>
      </c>
      <c r="B38" s="55" t="s">
        <v>37</v>
      </c>
      <c r="C38" s="271">
        <f>'8_2.1.18 SIS'!G38</f>
        <v>0</v>
      </c>
      <c r="D38" s="56">
        <f>'Source Data'!H38</f>
        <v>5211.085155744553</v>
      </c>
      <c r="E38" s="74">
        <f t="shared" si="11"/>
        <v>0</v>
      </c>
      <c r="F38" s="290"/>
      <c r="G38" s="56">
        <f>'Source Data'!I38</f>
        <v>712.66638210557119</v>
      </c>
      <c r="H38" s="74">
        <f t="shared" si="12"/>
        <v>0</v>
      </c>
      <c r="I38" s="290"/>
      <c r="J38" s="56">
        <f>'Source Data'!J38</f>
        <v>194.36355875606483</v>
      </c>
      <c r="K38" s="74">
        <f t="shared" si="13"/>
        <v>0</v>
      </c>
      <c r="L38" s="290"/>
      <c r="M38" s="56">
        <f>'Source Data'!K38</f>
        <v>4859.0889689016212</v>
      </c>
      <c r="N38" s="74">
        <f t="shared" si="14"/>
        <v>0</v>
      </c>
      <c r="O38" s="290"/>
      <c r="P38" s="56">
        <f>'Source Data'!L38</f>
        <v>1943.6355875606487</v>
      </c>
      <c r="Q38" s="74">
        <f t="shared" si="15"/>
        <v>0</v>
      </c>
      <c r="R38" s="93">
        <v>0</v>
      </c>
      <c r="S38" s="56"/>
      <c r="T38" s="56"/>
      <c r="U38" s="57">
        <f t="shared" si="1"/>
        <v>0</v>
      </c>
      <c r="V38" s="93">
        <f t="shared" si="2"/>
        <v>0</v>
      </c>
      <c r="W38" s="74">
        <f t="shared" si="16"/>
        <v>0</v>
      </c>
      <c r="X38" s="93">
        <f t="shared" si="17"/>
        <v>0</v>
      </c>
      <c r="Y38" s="56"/>
      <c r="Z38" s="93">
        <f t="shared" si="18"/>
        <v>0</v>
      </c>
      <c r="AA38" s="56"/>
      <c r="AB38" s="56">
        <f t="shared" si="19"/>
        <v>0</v>
      </c>
      <c r="AC38" s="93">
        <f t="shared" si="20"/>
        <v>0</v>
      </c>
      <c r="AD38" s="97">
        <f t="shared" si="3"/>
        <v>0</v>
      </c>
      <c r="AE38" s="75">
        <f>'Source Data'!N38</f>
        <v>2649</v>
      </c>
      <c r="AF38" s="90">
        <f t="shared" si="4"/>
        <v>0</v>
      </c>
      <c r="AG38" s="271"/>
      <c r="AH38" s="75">
        <f t="shared" si="21"/>
        <v>0</v>
      </c>
      <c r="AI38" s="271"/>
      <c r="AJ38" s="77">
        <f t="shared" si="5"/>
        <v>0</v>
      </c>
      <c r="AK38" s="76">
        <f t="shared" si="6"/>
        <v>0</v>
      </c>
      <c r="AL38" s="90">
        <f t="shared" si="22"/>
        <v>0</v>
      </c>
      <c r="AM38" s="79">
        <f t="shared" si="23"/>
        <v>0</v>
      </c>
      <c r="AN38" s="90">
        <f t="shared" si="24"/>
        <v>0</v>
      </c>
      <c r="AO38" s="56"/>
      <c r="AP38" s="90">
        <f t="shared" si="25"/>
        <v>0</v>
      </c>
      <c r="AQ38" s="77"/>
      <c r="AR38" s="77">
        <f t="shared" si="26"/>
        <v>0</v>
      </c>
      <c r="AS38" s="90">
        <f t="shared" si="27"/>
        <v>0</v>
      </c>
      <c r="AT38" s="78">
        <f t="shared" si="7"/>
        <v>0</v>
      </c>
      <c r="AU38" s="87">
        <f t="shared" si="8"/>
        <v>0</v>
      </c>
      <c r="AV38" s="116"/>
      <c r="AW38" s="74"/>
      <c r="AX38" s="74">
        <f t="shared" si="9"/>
        <v>0</v>
      </c>
      <c r="AY38" s="74">
        <f t="shared" si="10"/>
        <v>0</v>
      </c>
    </row>
    <row r="39" spans="1:51" ht="16.149999999999999" customHeight="1" x14ac:dyDescent="0.2">
      <c r="A39" s="54">
        <v>33</v>
      </c>
      <c r="B39" s="55" t="s">
        <v>38</v>
      </c>
      <c r="C39" s="271">
        <f>'8_2.1.18 SIS'!G39</f>
        <v>0</v>
      </c>
      <c r="D39" s="56">
        <f>'Source Data'!H39</f>
        <v>4700.4408318694122</v>
      </c>
      <c r="E39" s="74">
        <f t="shared" si="11"/>
        <v>0</v>
      </c>
      <c r="F39" s="290"/>
      <c r="G39" s="56">
        <f>'Source Data'!I39</f>
        <v>624.84576931264041</v>
      </c>
      <c r="H39" s="74">
        <f t="shared" si="12"/>
        <v>0</v>
      </c>
      <c r="I39" s="290"/>
      <c r="J39" s="56">
        <f>'Source Data'!J39</f>
        <v>170.41248253981104</v>
      </c>
      <c r="K39" s="74">
        <f t="shared" si="13"/>
        <v>0</v>
      </c>
      <c r="L39" s="290"/>
      <c r="M39" s="56">
        <f>'Source Data'!K39</f>
        <v>4260.3120634952766</v>
      </c>
      <c r="N39" s="74">
        <f t="shared" si="14"/>
        <v>0</v>
      </c>
      <c r="O39" s="290"/>
      <c r="P39" s="56">
        <f>'Source Data'!L39</f>
        <v>1704.1248253981105</v>
      </c>
      <c r="Q39" s="74">
        <f t="shared" si="15"/>
        <v>0</v>
      </c>
      <c r="R39" s="93">
        <v>0</v>
      </c>
      <c r="S39" s="56"/>
      <c r="T39" s="56"/>
      <c r="U39" s="57">
        <f t="shared" ref="U39:U70" si="28">S39+T39</f>
        <v>0</v>
      </c>
      <c r="V39" s="93">
        <f t="shared" si="2"/>
        <v>0</v>
      </c>
      <c r="W39" s="74">
        <f t="shared" si="16"/>
        <v>0</v>
      </c>
      <c r="X39" s="93">
        <f t="shared" si="17"/>
        <v>0</v>
      </c>
      <c r="Y39" s="56"/>
      <c r="Z39" s="93">
        <f t="shared" si="18"/>
        <v>0</v>
      </c>
      <c r="AA39" s="56"/>
      <c r="AB39" s="56">
        <f t="shared" si="19"/>
        <v>0</v>
      </c>
      <c r="AC39" s="93">
        <f t="shared" si="20"/>
        <v>0</v>
      </c>
      <c r="AD39" s="97">
        <f t="shared" ref="AD39:AD75" si="29">Z39</f>
        <v>0</v>
      </c>
      <c r="AE39" s="75">
        <f>'Source Data'!N39</f>
        <v>3419</v>
      </c>
      <c r="AF39" s="90">
        <f t="shared" ref="AF39:AF70" si="30">C39*AE39</f>
        <v>0</v>
      </c>
      <c r="AG39" s="271"/>
      <c r="AH39" s="75">
        <f t="shared" si="21"/>
        <v>0</v>
      </c>
      <c r="AI39" s="271"/>
      <c r="AJ39" s="77">
        <f t="shared" ref="AJ39:AJ70" si="31">AE39*AI39*0.5</f>
        <v>0</v>
      </c>
      <c r="AK39" s="76">
        <f t="shared" ref="AK39:AK70" si="32">AH39+AJ39</f>
        <v>0</v>
      </c>
      <c r="AL39" s="90">
        <f t="shared" si="22"/>
        <v>0</v>
      </c>
      <c r="AM39" s="79">
        <f t="shared" si="23"/>
        <v>0</v>
      </c>
      <c r="AN39" s="90">
        <f t="shared" si="24"/>
        <v>0</v>
      </c>
      <c r="AO39" s="56"/>
      <c r="AP39" s="90">
        <f t="shared" si="25"/>
        <v>0</v>
      </c>
      <c r="AQ39" s="77"/>
      <c r="AR39" s="77">
        <f t="shared" si="26"/>
        <v>0</v>
      </c>
      <c r="AS39" s="90">
        <f t="shared" si="27"/>
        <v>0</v>
      </c>
      <c r="AT39" s="78">
        <f t="shared" si="7"/>
        <v>0</v>
      </c>
      <c r="AU39" s="87">
        <f t="shared" si="8"/>
        <v>0</v>
      </c>
      <c r="AV39" s="116"/>
      <c r="AW39" s="74"/>
      <c r="AX39" s="74">
        <f t="shared" ref="AX39:AX75" si="33">-AM39</f>
        <v>0</v>
      </c>
      <c r="AY39" s="74">
        <f t="shared" ref="AY39:AY70" si="34">AX39-AW39</f>
        <v>0</v>
      </c>
    </row>
    <row r="40" spans="1:51" ht="16.149999999999999" customHeight="1" x14ac:dyDescent="0.2">
      <c r="A40" s="54">
        <v>34</v>
      </c>
      <c r="B40" s="55" t="s">
        <v>39</v>
      </c>
      <c r="C40" s="271">
        <f>'8_2.1.18 SIS'!G40</f>
        <v>0</v>
      </c>
      <c r="D40" s="56">
        <f>'Source Data'!H40</f>
        <v>5203.4516530730671</v>
      </c>
      <c r="E40" s="74">
        <f t="shared" si="11"/>
        <v>0</v>
      </c>
      <c r="F40" s="290"/>
      <c r="G40" s="56">
        <f>'Source Data'!I40</f>
        <v>693.972191189574</v>
      </c>
      <c r="H40" s="74">
        <f t="shared" si="12"/>
        <v>0</v>
      </c>
      <c r="I40" s="290"/>
      <c r="J40" s="56">
        <f>'Source Data'!J40</f>
        <v>189.26514305170204</v>
      </c>
      <c r="K40" s="74">
        <f t="shared" si="13"/>
        <v>0</v>
      </c>
      <c r="L40" s="290"/>
      <c r="M40" s="56">
        <f>'Source Data'!K40</f>
        <v>4731.62857629255</v>
      </c>
      <c r="N40" s="74">
        <f t="shared" si="14"/>
        <v>0</v>
      </c>
      <c r="O40" s="290"/>
      <c r="P40" s="56">
        <f>'Source Data'!L40</f>
        <v>1892.6514305170203</v>
      </c>
      <c r="Q40" s="74">
        <f t="shared" si="15"/>
        <v>0</v>
      </c>
      <c r="R40" s="93">
        <v>0</v>
      </c>
      <c r="S40" s="56"/>
      <c r="T40" s="56"/>
      <c r="U40" s="57">
        <f t="shared" si="28"/>
        <v>0</v>
      </c>
      <c r="V40" s="93">
        <f t="shared" si="2"/>
        <v>0</v>
      </c>
      <c r="W40" s="74">
        <f t="shared" si="16"/>
        <v>0</v>
      </c>
      <c r="X40" s="93">
        <f t="shared" si="17"/>
        <v>0</v>
      </c>
      <c r="Y40" s="56"/>
      <c r="Z40" s="93">
        <f t="shared" si="18"/>
        <v>0</v>
      </c>
      <c r="AA40" s="56"/>
      <c r="AB40" s="56">
        <f t="shared" si="19"/>
        <v>0</v>
      </c>
      <c r="AC40" s="93">
        <f t="shared" si="20"/>
        <v>0</v>
      </c>
      <c r="AD40" s="97">
        <f t="shared" si="29"/>
        <v>0</v>
      </c>
      <c r="AE40" s="75">
        <f>'Source Data'!N40</f>
        <v>1894</v>
      </c>
      <c r="AF40" s="90">
        <f t="shared" si="30"/>
        <v>0</v>
      </c>
      <c r="AG40" s="271"/>
      <c r="AH40" s="75">
        <f t="shared" si="21"/>
        <v>0</v>
      </c>
      <c r="AI40" s="271"/>
      <c r="AJ40" s="77">
        <f t="shared" si="31"/>
        <v>0</v>
      </c>
      <c r="AK40" s="76">
        <f t="shared" si="32"/>
        <v>0</v>
      </c>
      <c r="AL40" s="90">
        <f t="shared" si="22"/>
        <v>0</v>
      </c>
      <c r="AM40" s="79">
        <f t="shared" si="23"/>
        <v>0</v>
      </c>
      <c r="AN40" s="90">
        <f t="shared" si="24"/>
        <v>0</v>
      </c>
      <c r="AO40" s="56"/>
      <c r="AP40" s="90">
        <f t="shared" si="25"/>
        <v>0</v>
      </c>
      <c r="AQ40" s="77"/>
      <c r="AR40" s="77">
        <f t="shared" si="26"/>
        <v>0</v>
      </c>
      <c r="AS40" s="90">
        <f t="shared" si="27"/>
        <v>0</v>
      </c>
      <c r="AT40" s="78">
        <f t="shared" si="7"/>
        <v>0</v>
      </c>
      <c r="AU40" s="87">
        <f t="shared" si="8"/>
        <v>0</v>
      </c>
      <c r="AV40" s="116"/>
      <c r="AW40" s="74"/>
      <c r="AX40" s="74">
        <f t="shared" si="33"/>
        <v>0</v>
      </c>
      <c r="AY40" s="74">
        <f t="shared" si="34"/>
        <v>0</v>
      </c>
    </row>
    <row r="41" spans="1:51" ht="16.149999999999999" customHeight="1" x14ac:dyDescent="0.2">
      <c r="A41" s="49">
        <v>35</v>
      </c>
      <c r="B41" s="50" t="s">
        <v>40</v>
      </c>
      <c r="C41" s="272">
        <f>'8_2.1.18 SIS'!G41</f>
        <v>0</v>
      </c>
      <c r="D41" s="51">
        <f>'Source Data'!H41</f>
        <v>4357.2318016845329</v>
      </c>
      <c r="E41" s="80">
        <f t="shared" si="11"/>
        <v>0</v>
      </c>
      <c r="F41" s="291"/>
      <c r="G41" s="51">
        <f>'Source Data'!I41</f>
        <v>608.37683053992896</v>
      </c>
      <c r="H41" s="80">
        <f t="shared" si="12"/>
        <v>0</v>
      </c>
      <c r="I41" s="291"/>
      <c r="J41" s="51">
        <f>'Source Data'!J41</f>
        <v>165.92095378361697</v>
      </c>
      <c r="K41" s="80">
        <f t="shared" si="13"/>
        <v>0</v>
      </c>
      <c r="L41" s="291"/>
      <c r="M41" s="51">
        <f>'Source Data'!K41</f>
        <v>4148.0238445904242</v>
      </c>
      <c r="N41" s="80">
        <f t="shared" si="14"/>
        <v>0</v>
      </c>
      <c r="O41" s="291"/>
      <c r="P41" s="51">
        <f>'Source Data'!L41</f>
        <v>1659.2095378361696</v>
      </c>
      <c r="Q41" s="80">
        <f t="shared" si="15"/>
        <v>0</v>
      </c>
      <c r="R41" s="94">
        <v>0</v>
      </c>
      <c r="S41" s="51"/>
      <c r="T41" s="51"/>
      <c r="U41" s="52">
        <f t="shared" si="28"/>
        <v>0</v>
      </c>
      <c r="V41" s="94">
        <f t="shared" si="2"/>
        <v>0</v>
      </c>
      <c r="W41" s="80">
        <f t="shared" si="16"/>
        <v>0</v>
      </c>
      <c r="X41" s="94">
        <f t="shared" si="17"/>
        <v>0</v>
      </c>
      <c r="Y41" s="51"/>
      <c r="Z41" s="94">
        <f t="shared" si="18"/>
        <v>0</v>
      </c>
      <c r="AA41" s="53"/>
      <c r="AB41" s="51">
        <f t="shared" si="19"/>
        <v>0</v>
      </c>
      <c r="AC41" s="95">
        <f t="shared" si="20"/>
        <v>0</v>
      </c>
      <c r="AD41" s="95">
        <f t="shared" si="29"/>
        <v>0</v>
      </c>
      <c r="AE41" s="71">
        <f>'Source Data'!N41</f>
        <v>3679</v>
      </c>
      <c r="AF41" s="91">
        <f t="shared" si="30"/>
        <v>0</v>
      </c>
      <c r="AG41" s="272"/>
      <c r="AH41" s="71">
        <f t="shared" si="21"/>
        <v>0</v>
      </c>
      <c r="AI41" s="272"/>
      <c r="AJ41" s="72">
        <f t="shared" si="31"/>
        <v>0</v>
      </c>
      <c r="AK41" s="73">
        <f t="shared" si="32"/>
        <v>0</v>
      </c>
      <c r="AL41" s="91">
        <f t="shared" si="22"/>
        <v>0</v>
      </c>
      <c r="AM41" s="82">
        <f t="shared" si="23"/>
        <v>0</v>
      </c>
      <c r="AN41" s="91">
        <f t="shared" si="24"/>
        <v>0</v>
      </c>
      <c r="AO41" s="51"/>
      <c r="AP41" s="91">
        <f t="shared" si="25"/>
        <v>0</v>
      </c>
      <c r="AQ41" s="72"/>
      <c r="AR41" s="72">
        <f t="shared" si="26"/>
        <v>0</v>
      </c>
      <c r="AS41" s="91">
        <f t="shared" si="27"/>
        <v>0</v>
      </c>
      <c r="AT41" s="81">
        <f t="shared" si="7"/>
        <v>0</v>
      </c>
      <c r="AU41" s="88">
        <f t="shared" si="8"/>
        <v>0</v>
      </c>
      <c r="AV41" s="116"/>
      <c r="AW41" s="80"/>
      <c r="AX41" s="80">
        <f t="shared" si="33"/>
        <v>0</v>
      </c>
      <c r="AY41" s="80">
        <f t="shared" si="34"/>
        <v>0</v>
      </c>
    </row>
    <row r="42" spans="1:51" ht="16.149999999999999" customHeight="1" x14ac:dyDescent="0.2">
      <c r="A42" s="58">
        <v>36</v>
      </c>
      <c r="B42" s="59" t="s">
        <v>41</v>
      </c>
      <c r="C42" s="270">
        <f>'8_2.1.18 SIS'!G42</f>
        <v>0</v>
      </c>
      <c r="D42" s="60">
        <f>'Source Data'!H42</f>
        <v>3397.1647109485266</v>
      </c>
      <c r="E42" s="65">
        <f t="shared" si="11"/>
        <v>0</v>
      </c>
      <c r="F42" s="289"/>
      <c r="G42" s="60">
        <f>'Source Data'!I42</f>
        <v>463.14668164219148</v>
      </c>
      <c r="H42" s="65">
        <f t="shared" si="12"/>
        <v>0</v>
      </c>
      <c r="I42" s="289"/>
      <c r="J42" s="60">
        <f>'Source Data'!J42</f>
        <v>126.31273135696131</v>
      </c>
      <c r="K42" s="65">
        <f t="shared" si="13"/>
        <v>0</v>
      </c>
      <c r="L42" s="289"/>
      <c r="M42" s="60">
        <f>'Source Data'!K42</f>
        <v>3157.818283924033</v>
      </c>
      <c r="N42" s="65">
        <f t="shared" si="14"/>
        <v>0</v>
      </c>
      <c r="O42" s="289"/>
      <c r="P42" s="60">
        <f>'Source Data'!L42</f>
        <v>1263.1273135696131</v>
      </c>
      <c r="Q42" s="65">
        <f t="shared" si="15"/>
        <v>0</v>
      </c>
      <c r="R42" s="92">
        <v>0</v>
      </c>
      <c r="S42" s="60"/>
      <c r="T42" s="60"/>
      <c r="U42" s="61">
        <f t="shared" si="28"/>
        <v>0</v>
      </c>
      <c r="V42" s="92">
        <f t="shared" si="2"/>
        <v>0</v>
      </c>
      <c r="W42" s="65">
        <f t="shared" si="16"/>
        <v>0</v>
      </c>
      <c r="X42" s="92">
        <f t="shared" si="17"/>
        <v>0</v>
      </c>
      <c r="Y42" s="60"/>
      <c r="Z42" s="92">
        <f t="shared" si="18"/>
        <v>0</v>
      </c>
      <c r="AA42" s="60"/>
      <c r="AB42" s="60">
        <f t="shared" si="19"/>
        <v>0</v>
      </c>
      <c r="AC42" s="92">
        <f t="shared" si="20"/>
        <v>0</v>
      </c>
      <c r="AD42" s="96">
        <f t="shared" si="29"/>
        <v>0</v>
      </c>
      <c r="AE42" s="66">
        <f>'Source Data'!N42</f>
        <v>6275</v>
      </c>
      <c r="AF42" s="89">
        <f t="shared" si="30"/>
        <v>0</v>
      </c>
      <c r="AG42" s="270"/>
      <c r="AH42" s="66">
        <f t="shared" si="21"/>
        <v>0</v>
      </c>
      <c r="AI42" s="270"/>
      <c r="AJ42" s="68">
        <f t="shared" si="31"/>
        <v>0</v>
      </c>
      <c r="AK42" s="67">
        <f t="shared" si="32"/>
        <v>0</v>
      </c>
      <c r="AL42" s="89">
        <f t="shared" si="22"/>
        <v>0</v>
      </c>
      <c r="AM42" s="70">
        <f t="shared" si="23"/>
        <v>0</v>
      </c>
      <c r="AN42" s="89">
        <f t="shared" si="24"/>
        <v>0</v>
      </c>
      <c r="AO42" s="60"/>
      <c r="AP42" s="89">
        <f t="shared" si="25"/>
        <v>0</v>
      </c>
      <c r="AQ42" s="68"/>
      <c r="AR42" s="68">
        <f t="shared" si="26"/>
        <v>0</v>
      </c>
      <c r="AS42" s="89">
        <f t="shared" si="27"/>
        <v>0</v>
      </c>
      <c r="AT42" s="69">
        <f t="shared" si="7"/>
        <v>0</v>
      </c>
      <c r="AU42" s="86">
        <f t="shared" si="8"/>
        <v>0</v>
      </c>
      <c r="AV42" s="116"/>
      <c r="AW42" s="65"/>
      <c r="AX42" s="65">
        <f t="shared" si="33"/>
        <v>0</v>
      </c>
      <c r="AY42" s="65">
        <f t="shared" si="34"/>
        <v>0</v>
      </c>
    </row>
    <row r="43" spans="1:51" ht="16.149999999999999" customHeight="1" x14ac:dyDescent="0.2">
      <c r="A43" s="54">
        <v>37</v>
      </c>
      <c r="B43" s="55" t="s">
        <v>42</v>
      </c>
      <c r="C43" s="271">
        <f>'8_2.1.18 SIS'!G43</f>
        <v>7</v>
      </c>
      <c r="D43" s="56">
        <f>'Source Data'!H43</f>
        <v>5115.2412376905504</v>
      </c>
      <c r="E43" s="74">
        <f t="shared" si="11"/>
        <v>35806.688663833855</v>
      </c>
      <c r="F43" s="290"/>
      <c r="G43" s="56">
        <f>'Source Data'!I43</f>
        <v>683.69591860374021</v>
      </c>
      <c r="H43" s="74">
        <f t="shared" si="12"/>
        <v>0</v>
      </c>
      <c r="I43" s="290"/>
      <c r="J43" s="56">
        <f>'Source Data'!J43</f>
        <v>186.46252325556549</v>
      </c>
      <c r="K43" s="74">
        <f t="shared" si="13"/>
        <v>0</v>
      </c>
      <c r="L43" s="290"/>
      <c r="M43" s="56">
        <f>'Source Data'!K43</f>
        <v>4661.5630813891366</v>
      </c>
      <c r="N43" s="74">
        <f t="shared" si="14"/>
        <v>0</v>
      </c>
      <c r="O43" s="290"/>
      <c r="P43" s="56">
        <f>'Source Data'!L43</f>
        <v>1864.6252325556547</v>
      </c>
      <c r="Q43" s="74">
        <f t="shared" si="15"/>
        <v>0</v>
      </c>
      <c r="R43" s="93">
        <v>38013</v>
      </c>
      <c r="S43" s="56"/>
      <c r="T43" s="56"/>
      <c r="U43" s="57">
        <f t="shared" si="28"/>
        <v>0</v>
      </c>
      <c r="V43" s="93">
        <f t="shared" si="2"/>
        <v>38013</v>
      </c>
      <c r="W43" s="74">
        <f t="shared" si="16"/>
        <v>-95</v>
      </c>
      <c r="X43" s="93">
        <f t="shared" si="17"/>
        <v>37918</v>
      </c>
      <c r="Y43" s="56"/>
      <c r="Z43" s="93">
        <f t="shared" si="18"/>
        <v>37918</v>
      </c>
      <c r="AA43" s="56"/>
      <c r="AB43" s="56">
        <f t="shared" si="19"/>
        <v>37918</v>
      </c>
      <c r="AC43" s="93">
        <f t="shared" si="20"/>
        <v>3160</v>
      </c>
      <c r="AD43" s="97">
        <f t="shared" si="29"/>
        <v>37918</v>
      </c>
      <c r="AE43" s="75">
        <f>'Source Data'!N43</f>
        <v>3876</v>
      </c>
      <c r="AF43" s="90">
        <f t="shared" si="30"/>
        <v>27132</v>
      </c>
      <c r="AG43" s="271"/>
      <c r="AH43" s="75">
        <f t="shared" si="21"/>
        <v>0</v>
      </c>
      <c r="AI43" s="271"/>
      <c r="AJ43" s="77">
        <f t="shared" si="31"/>
        <v>0</v>
      </c>
      <c r="AK43" s="76">
        <f t="shared" si="32"/>
        <v>0</v>
      </c>
      <c r="AL43" s="90">
        <f t="shared" si="22"/>
        <v>27132</v>
      </c>
      <c r="AM43" s="79">
        <f t="shared" si="23"/>
        <v>-68</v>
      </c>
      <c r="AN43" s="90">
        <f t="shared" si="24"/>
        <v>27064</v>
      </c>
      <c r="AO43" s="56"/>
      <c r="AP43" s="90">
        <f t="shared" si="25"/>
        <v>27064</v>
      </c>
      <c r="AQ43" s="77"/>
      <c r="AR43" s="77">
        <f t="shared" si="26"/>
        <v>27064</v>
      </c>
      <c r="AS43" s="90">
        <f t="shared" si="27"/>
        <v>2255</v>
      </c>
      <c r="AT43" s="78">
        <f t="shared" si="7"/>
        <v>64982</v>
      </c>
      <c r="AU43" s="87">
        <f t="shared" si="8"/>
        <v>5415</v>
      </c>
      <c r="AV43" s="116"/>
      <c r="AW43" s="74"/>
      <c r="AX43" s="74">
        <f t="shared" si="33"/>
        <v>68</v>
      </c>
      <c r="AY43" s="74">
        <f t="shared" si="34"/>
        <v>68</v>
      </c>
    </row>
    <row r="44" spans="1:51" ht="16.149999999999999" customHeight="1" x14ac:dyDescent="0.2">
      <c r="A44" s="54">
        <v>38</v>
      </c>
      <c r="B44" s="55" t="s">
        <v>43</v>
      </c>
      <c r="C44" s="271">
        <f>'8_2.1.18 SIS'!G44</f>
        <v>0</v>
      </c>
      <c r="D44" s="56">
        <f>'Source Data'!H44</f>
        <v>2242.6574879084728</v>
      </c>
      <c r="E44" s="74">
        <f t="shared" si="11"/>
        <v>0</v>
      </c>
      <c r="F44" s="290"/>
      <c r="G44" s="56">
        <f>'Source Data'!I44</f>
        <v>217.85498253596765</v>
      </c>
      <c r="H44" s="74">
        <f t="shared" si="12"/>
        <v>0</v>
      </c>
      <c r="I44" s="290"/>
      <c r="J44" s="56">
        <f>'Source Data'!J44</f>
        <v>59.414995237082067</v>
      </c>
      <c r="K44" s="74">
        <f t="shared" si="13"/>
        <v>0</v>
      </c>
      <c r="L44" s="290"/>
      <c r="M44" s="56">
        <f>'Source Data'!K44</f>
        <v>1485.3748809270521</v>
      </c>
      <c r="N44" s="74">
        <f t="shared" si="14"/>
        <v>0</v>
      </c>
      <c r="O44" s="290"/>
      <c r="P44" s="56">
        <f>'Source Data'!L44</f>
        <v>594.14995237082076</v>
      </c>
      <c r="Q44" s="74">
        <f t="shared" si="15"/>
        <v>0</v>
      </c>
      <c r="R44" s="93">
        <v>0</v>
      </c>
      <c r="S44" s="56"/>
      <c r="T44" s="56"/>
      <c r="U44" s="57">
        <f t="shared" si="28"/>
        <v>0</v>
      </c>
      <c r="V44" s="93">
        <f t="shared" si="2"/>
        <v>0</v>
      </c>
      <c r="W44" s="74">
        <f t="shared" si="16"/>
        <v>0</v>
      </c>
      <c r="X44" s="93">
        <f t="shared" si="17"/>
        <v>0</v>
      </c>
      <c r="Y44" s="56"/>
      <c r="Z44" s="93">
        <f t="shared" si="18"/>
        <v>0</v>
      </c>
      <c r="AA44" s="56"/>
      <c r="AB44" s="56">
        <f t="shared" si="19"/>
        <v>0</v>
      </c>
      <c r="AC44" s="93">
        <f t="shared" si="20"/>
        <v>0</v>
      </c>
      <c r="AD44" s="97">
        <f t="shared" si="29"/>
        <v>0</v>
      </c>
      <c r="AE44" s="75">
        <f>'Source Data'!N44</f>
        <v>11268</v>
      </c>
      <c r="AF44" s="90">
        <f t="shared" si="30"/>
        <v>0</v>
      </c>
      <c r="AG44" s="271"/>
      <c r="AH44" s="75">
        <f t="shared" si="21"/>
        <v>0</v>
      </c>
      <c r="AI44" s="271"/>
      <c r="AJ44" s="77">
        <f t="shared" si="31"/>
        <v>0</v>
      </c>
      <c r="AK44" s="76">
        <f t="shared" si="32"/>
        <v>0</v>
      </c>
      <c r="AL44" s="90">
        <f t="shared" si="22"/>
        <v>0</v>
      </c>
      <c r="AM44" s="79">
        <f t="shared" si="23"/>
        <v>0</v>
      </c>
      <c r="AN44" s="90">
        <f t="shared" si="24"/>
        <v>0</v>
      </c>
      <c r="AO44" s="56"/>
      <c r="AP44" s="90">
        <f t="shared" si="25"/>
        <v>0</v>
      </c>
      <c r="AQ44" s="77"/>
      <c r="AR44" s="77">
        <f t="shared" si="26"/>
        <v>0</v>
      </c>
      <c r="AS44" s="90">
        <f t="shared" si="27"/>
        <v>0</v>
      </c>
      <c r="AT44" s="78">
        <f t="shared" si="7"/>
        <v>0</v>
      </c>
      <c r="AU44" s="87">
        <f t="shared" si="8"/>
        <v>0</v>
      </c>
      <c r="AV44" s="116"/>
      <c r="AW44" s="74"/>
      <c r="AX44" s="74">
        <f t="shared" si="33"/>
        <v>0</v>
      </c>
      <c r="AY44" s="74">
        <f t="shared" si="34"/>
        <v>0</v>
      </c>
    </row>
    <row r="45" spans="1:51" ht="16.149999999999999" customHeight="1" x14ac:dyDescent="0.2">
      <c r="A45" s="54">
        <v>39</v>
      </c>
      <c r="B45" s="55" t="s">
        <v>44</v>
      </c>
      <c r="C45" s="271">
        <f>'8_2.1.18 SIS'!G45</f>
        <v>0</v>
      </c>
      <c r="D45" s="56">
        <f>'Source Data'!H45</f>
        <v>2703.2750635068246</v>
      </c>
      <c r="E45" s="74">
        <f t="shared" si="11"/>
        <v>0</v>
      </c>
      <c r="F45" s="290"/>
      <c r="G45" s="56">
        <f>'Source Data'!I45</f>
        <v>360.15144440628399</v>
      </c>
      <c r="H45" s="74">
        <f t="shared" si="12"/>
        <v>0</v>
      </c>
      <c r="I45" s="290"/>
      <c r="J45" s="56">
        <f>'Source Data'!J45</f>
        <v>98.223121201713838</v>
      </c>
      <c r="K45" s="74">
        <f t="shared" si="13"/>
        <v>0</v>
      </c>
      <c r="L45" s="290"/>
      <c r="M45" s="56">
        <f>'Source Data'!K45</f>
        <v>2455.578030042846</v>
      </c>
      <c r="N45" s="74">
        <f t="shared" si="14"/>
        <v>0</v>
      </c>
      <c r="O45" s="290"/>
      <c r="P45" s="56">
        <f>'Source Data'!L45</f>
        <v>982.2312120171382</v>
      </c>
      <c r="Q45" s="74">
        <f t="shared" si="15"/>
        <v>0</v>
      </c>
      <c r="R45" s="93">
        <v>0</v>
      </c>
      <c r="S45" s="56"/>
      <c r="T45" s="56"/>
      <c r="U45" s="57">
        <f t="shared" si="28"/>
        <v>0</v>
      </c>
      <c r="V45" s="93">
        <f t="shared" si="2"/>
        <v>0</v>
      </c>
      <c r="W45" s="74">
        <f t="shared" si="16"/>
        <v>0</v>
      </c>
      <c r="X45" s="93">
        <f t="shared" si="17"/>
        <v>0</v>
      </c>
      <c r="Y45" s="56"/>
      <c r="Z45" s="93">
        <f t="shared" si="18"/>
        <v>0</v>
      </c>
      <c r="AA45" s="56"/>
      <c r="AB45" s="56">
        <f t="shared" si="19"/>
        <v>0</v>
      </c>
      <c r="AC45" s="93">
        <f t="shared" si="20"/>
        <v>0</v>
      </c>
      <c r="AD45" s="97">
        <f t="shared" si="29"/>
        <v>0</v>
      </c>
      <c r="AE45" s="75">
        <f>'Source Data'!N45</f>
        <v>5158</v>
      </c>
      <c r="AF45" s="90">
        <f t="shared" si="30"/>
        <v>0</v>
      </c>
      <c r="AG45" s="271"/>
      <c r="AH45" s="75">
        <f t="shared" si="21"/>
        <v>0</v>
      </c>
      <c r="AI45" s="271"/>
      <c r="AJ45" s="77">
        <f t="shared" si="31"/>
        <v>0</v>
      </c>
      <c r="AK45" s="76">
        <f t="shared" si="32"/>
        <v>0</v>
      </c>
      <c r="AL45" s="90">
        <f t="shared" si="22"/>
        <v>0</v>
      </c>
      <c r="AM45" s="79">
        <f t="shared" si="23"/>
        <v>0</v>
      </c>
      <c r="AN45" s="90">
        <f t="shared" si="24"/>
        <v>0</v>
      </c>
      <c r="AO45" s="56"/>
      <c r="AP45" s="90">
        <f t="shared" si="25"/>
        <v>0</v>
      </c>
      <c r="AQ45" s="77"/>
      <c r="AR45" s="77">
        <f t="shared" si="26"/>
        <v>0</v>
      </c>
      <c r="AS45" s="90">
        <f t="shared" si="27"/>
        <v>0</v>
      </c>
      <c r="AT45" s="78">
        <f t="shared" si="7"/>
        <v>0</v>
      </c>
      <c r="AU45" s="87">
        <f t="shared" si="8"/>
        <v>0</v>
      </c>
      <c r="AV45" s="116"/>
      <c r="AW45" s="74"/>
      <c r="AX45" s="74">
        <f t="shared" si="33"/>
        <v>0</v>
      </c>
      <c r="AY45" s="74">
        <f t="shared" si="34"/>
        <v>0</v>
      </c>
    </row>
    <row r="46" spans="1:51" ht="16.149999999999999" customHeight="1" x14ac:dyDescent="0.2">
      <c r="A46" s="49">
        <v>40</v>
      </c>
      <c r="B46" s="50" t="s">
        <v>45</v>
      </c>
      <c r="C46" s="272">
        <f>'8_2.1.18 SIS'!G46</f>
        <v>0</v>
      </c>
      <c r="D46" s="51">
        <f>'Source Data'!H46</f>
        <v>4843.6552941270829</v>
      </c>
      <c r="E46" s="80">
        <f t="shared" si="11"/>
        <v>0</v>
      </c>
      <c r="F46" s="291"/>
      <c r="G46" s="51">
        <f>'Source Data'!I46</f>
        <v>644.48181238686641</v>
      </c>
      <c r="H46" s="80">
        <f t="shared" si="12"/>
        <v>0</v>
      </c>
      <c r="I46" s="291"/>
      <c r="J46" s="51">
        <f>'Source Data'!J46</f>
        <v>175.76776701459988</v>
      </c>
      <c r="K46" s="80">
        <f t="shared" si="13"/>
        <v>0</v>
      </c>
      <c r="L46" s="291"/>
      <c r="M46" s="51">
        <f>'Source Data'!K46</f>
        <v>4394.194175364998</v>
      </c>
      <c r="N46" s="80">
        <f t="shared" si="14"/>
        <v>0</v>
      </c>
      <c r="O46" s="291"/>
      <c r="P46" s="51">
        <f>'Source Data'!L46</f>
        <v>1757.6776701459989</v>
      </c>
      <c r="Q46" s="80">
        <f t="shared" si="15"/>
        <v>0</v>
      </c>
      <c r="R46" s="94">
        <v>0</v>
      </c>
      <c r="S46" s="51"/>
      <c r="T46" s="51"/>
      <c r="U46" s="52">
        <f t="shared" si="28"/>
        <v>0</v>
      </c>
      <c r="V46" s="94">
        <f t="shared" si="2"/>
        <v>0</v>
      </c>
      <c r="W46" s="80">
        <f t="shared" si="16"/>
        <v>0</v>
      </c>
      <c r="X46" s="94">
        <f t="shared" si="17"/>
        <v>0</v>
      </c>
      <c r="Y46" s="51"/>
      <c r="Z46" s="94">
        <f t="shared" si="18"/>
        <v>0</v>
      </c>
      <c r="AA46" s="53"/>
      <c r="AB46" s="51">
        <f t="shared" si="19"/>
        <v>0</v>
      </c>
      <c r="AC46" s="95">
        <f t="shared" si="20"/>
        <v>0</v>
      </c>
      <c r="AD46" s="95">
        <f t="shared" si="29"/>
        <v>0</v>
      </c>
      <c r="AE46" s="71">
        <f>'Source Data'!N46</f>
        <v>4005</v>
      </c>
      <c r="AF46" s="91">
        <f t="shared" si="30"/>
        <v>0</v>
      </c>
      <c r="AG46" s="272"/>
      <c r="AH46" s="71">
        <f t="shared" si="21"/>
        <v>0</v>
      </c>
      <c r="AI46" s="272"/>
      <c r="AJ46" s="72">
        <f t="shared" si="31"/>
        <v>0</v>
      </c>
      <c r="AK46" s="73">
        <f t="shared" si="32"/>
        <v>0</v>
      </c>
      <c r="AL46" s="91">
        <f t="shared" si="22"/>
        <v>0</v>
      </c>
      <c r="AM46" s="82">
        <f t="shared" si="23"/>
        <v>0</v>
      </c>
      <c r="AN46" s="91">
        <f t="shared" si="24"/>
        <v>0</v>
      </c>
      <c r="AO46" s="51"/>
      <c r="AP46" s="91">
        <f t="shared" si="25"/>
        <v>0</v>
      </c>
      <c r="AQ46" s="72"/>
      <c r="AR46" s="72">
        <f t="shared" si="26"/>
        <v>0</v>
      </c>
      <c r="AS46" s="91">
        <f t="shared" si="27"/>
        <v>0</v>
      </c>
      <c r="AT46" s="81">
        <f t="shared" si="7"/>
        <v>0</v>
      </c>
      <c r="AU46" s="88">
        <f t="shared" si="8"/>
        <v>0</v>
      </c>
      <c r="AV46" s="116"/>
      <c r="AW46" s="80"/>
      <c r="AX46" s="80">
        <f t="shared" si="33"/>
        <v>0</v>
      </c>
      <c r="AY46" s="80">
        <f t="shared" si="34"/>
        <v>0</v>
      </c>
    </row>
    <row r="47" spans="1:51" ht="16.149999999999999" customHeight="1" x14ac:dyDescent="0.2">
      <c r="A47" s="58">
        <v>41</v>
      </c>
      <c r="B47" s="59" t="s">
        <v>46</v>
      </c>
      <c r="C47" s="270">
        <f>'8_2.1.18 SIS'!G47</f>
        <v>0</v>
      </c>
      <c r="D47" s="60">
        <f>'Source Data'!H47</f>
        <v>2834.247173471952</v>
      </c>
      <c r="E47" s="65">
        <f t="shared" si="11"/>
        <v>0</v>
      </c>
      <c r="F47" s="289"/>
      <c r="G47" s="60">
        <f>'Source Data'!I47</f>
        <v>378.64303242739538</v>
      </c>
      <c r="H47" s="65">
        <f t="shared" si="12"/>
        <v>0</v>
      </c>
      <c r="I47" s="289"/>
      <c r="J47" s="60">
        <f>'Source Data'!J47</f>
        <v>103.26628157110781</v>
      </c>
      <c r="K47" s="65">
        <f t="shared" si="13"/>
        <v>0</v>
      </c>
      <c r="L47" s="289"/>
      <c r="M47" s="60">
        <f>'Source Data'!K47</f>
        <v>2581.6570392776953</v>
      </c>
      <c r="N47" s="65">
        <f t="shared" si="14"/>
        <v>0</v>
      </c>
      <c r="O47" s="289"/>
      <c r="P47" s="60">
        <f>'Source Data'!L47</f>
        <v>1032.6628157110781</v>
      </c>
      <c r="Q47" s="65">
        <f t="shared" si="15"/>
        <v>0</v>
      </c>
      <c r="R47" s="92">
        <v>0</v>
      </c>
      <c r="S47" s="60"/>
      <c r="T47" s="60"/>
      <c r="U47" s="61">
        <f t="shared" si="28"/>
        <v>0</v>
      </c>
      <c r="V47" s="92">
        <f t="shared" si="2"/>
        <v>0</v>
      </c>
      <c r="W47" s="65">
        <f t="shared" si="16"/>
        <v>0</v>
      </c>
      <c r="X47" s="92">
        <f t="shared" si="17"/>
        <v>0</v>
      </c>
      <c r="Y47" s="60"/>
      <c r="Z47" s="92">
        <f t="shared" si="18"/>
        <v>0</v>
      </c>
      <c r="AA47" s="60"/>
      <c r="AB47" s="60">
        <f t="shared" si="19"/>
        <v>0</v>
      </c>
      <c r="AC47" s="92">
        <f t="shared" si="20"/>
        <v>0</v>
      </c>
      <c r="AD47" s="96">
        <f t="shared" si="29"/>
        <v>0</v>
      </c>
      <c r="AE47" s="66">
        <f>'Source Data'!N47</f>
        <v>9547</v>
      </c>
      <c r="AF47" s="89">
        <f t="shared" si="30"/>
        <v>0</v>
      </c>
      <c r="AG47" s="270"/>
      <c r="AH47" s="66">
        <f t="shared" si="21"/>
        <v>0</v>
      </c>
      <c r="AI47" s="270"/>
      <c r="AJ47" s="68">
        <f t="shared" si="31"/>
        <v>0</v>
      </c>
      <c r="AK47" s="67">
        <f t="shared" si="32"/>
        <v>0</v>
      </c>
      <c r="AL47" s="89">
        <f t="shared" si="22"/>
        <v>0</v>
      </c>
      <c r="AM47" s="70">
        <f t="shared" si="23"/>
        <v>0</v>
      </c>
      <c r="AN47" s="89">
        <f t="shared" si="24"/>
        <v>0</v>
      </c>
      <c r="AO47" s="60"/>
      <c r="AP47" s="89">
        <f t="shared" si="25"/>
        <v>0</v>
      </c>
      <c r="AQ47" s="68"/>
      <c r="AR47" s="68">
        <f t="shared" si="26"/>
        <v>0</v>
      </c>
      <c r="AS47" s="89">
        <f t="shared" si="27"/>
        <v>0</v>
      </c>
      <c r="AT47" s="69">
        <f t="shared" si="7"/>
        <v>0</v>
      </c>
      <c r="AU47" s="86">
        <f t="shared" si="8"/>
        <v>0</v>
      </c>
      <c r="AV47" s="116"/>
      <c r="AW47" s="65"/>
      <c r="AX47" s="65">
        <f t="shared" si="33"/>
        <v>0</v>
      </c>
      <c r="AY47" s="65">
        <f t="shared" si="34"/>
        <v>0</v>
      </c>
    </row>
    <row r="48" spans="1:51" ht="16.149999999999999" customHeight="1" x14ac:dyDescent="0.2">
      <c r="A48" s="54">
        <v>42</v>
      </c>
      <c r="B48" s="55" t="s">
        <v>47</v>
      </c>
      <c r="C48" s="271">
        <f>'8_2.1.18 SIS'!G48</f>
        <v>0</v>
      </c>
      <c r="D48" s="56">
        <f>'Source Data'!H48</f>
        <v>4267.2926645330763</v>
      </c>
      <c r="E48" s="74">
        <f t="shared" si="11"/>
        <v>0</v>
      </c>
      <c r="F48" s="290"/>
      <c r="G48" s="56">
        <f>'Source Data'!I48</f>
        <v>585.87981046741402</v>
      </c>
      <c r="H48" s="74">
        <f t="shared" si="12"/>
        <v>0</v>
      </c>
      <c r="I48" s="290"/>
      <c r="J48" s="56">
        <f>'Source Data'!J48</f>
        <v>159.78540285474929</v>
      </c>
      <c r="K48" s="74">
        <f t="shared" si="13"/>
        <v>0</v>
      </c>
      <c r="L48" s="290"/>
      <c r="M48" s="56">
        <f>'Source Data'!K48</f>
        <v>3994.6350713687325</v>
      </c>
      <c r="N48" s="74">
        <f t="shared" si="14"/>
        <v>0</v>
      </c>
      <c r="O48" s="290"/>
      <c r="P48" s="56">
        <f>'Source Data'!L48</f>
        <v>1597.8540285474928</v>
      </c>
      <c r="Q48" s="74">
        <f t="shared" si="15"/>
        <v>0</v>
      </c>
      <c r="R48" s="93">
        <v>0</v>
      </c>
      <c r="S48" s="56"/>
      <c r="T48" s="56"/>
      <c r="U48" s="57">
        <f t="shared" si="28"/>
        <v>0</v>
      </c>
      <c r="V48" s="93">
        <f t="shared" si="2"/>
        <v>0</v>
      </c>
      <c r="W48" s="74">
        <f t="shared" si="16"/>
        <v>0</v>
      </c>
      <c r="X48" s="93">
        <f t="shared" si="17"/>
        <v>0</v>
      </c>
      <c r="Y48" s="56"/>
      <c r="Z48" s="93">
        <f t="shared" si="18"/>
        <v>0</v>
      </c>
      <c r="AA48" s="56"/>
      <c r="AB48" s="56">
        <f t="shared" si="19"/>
        <v>0</v>
      </c>
      <c r="AC48" s="93">
        <f t="shared" si="20"/>
        <v>0</v>
      </c>
      <c r="AD48" s="97">
        <f t="shared" si="29"/>
        <v>0</v>
      </c>
      <c r="AE48" s="75">
        <f>'Source Data'!N48</f>
        <v>4334</v>
      </c>
      <c r="AF48" s="90">
        <f t="shared" si="30"/>
        <v>0</v>
      </c>
      <c r="AG48" s="271"/>
      <c r="AH48" s="75">
        <f t="shared" si="21"/>
        <v>0</v>
      </c>
      <c r="AI48" s="271"/>
      <c r="AJ48" s="77">
        <f t="shared" si="31"/>
        <v>0</v>
      </c>
      <c r="AK48" s="76">
        <f t="shared" si="32"/>
        <v>0</v>
      </c>
      <c r="AL48" s="90">
        <f t="shared" si="22"/>
        <v>0</v>
      </c>
      <c r="AM48" s="79">
        <f t="shared" si="23"/>
        <v>0</v>
      </c>
      <c r="AN48" s="90">
        <f t="shared" si="24"/>
        <v>0</v>
      </c>
      <c r="AO48" s="56"/>
      <c r="AP48" s="90">
        <f t="shared" si="25"/>
        <v>0</v>
      </c>
      <c r="AQ48" s="77"/>
      <c r="AR48" s="77">
        <f t="shared" si="26"/>
        <v>0</v>
      </c>
      <c r="AS48" s="90">
        <f t="shared" si="27"/>
        <v>0</v>
      </c>
      <c r="AT48" s="78">
        <f t="shared" si="7"/>
        <v>0</v>
      </c>
      <c r="AU48" s="87">
        <f t="shared" si="8"/>
        <v>0</v>
      </c>
      <c r="AV48" s="116"/>
      <c r="AW48" s="74"/>
      <c r="AX48" s="74">
        <f t="shared" si="33"/>
        <v>0</v>
      </c>
      <c r="AY48" s="74">
        <f t="shared" si="34"/>
        <v>0</v>
      </c>
    </row>
    <row r="49" spans="1:51" ht="16.149999999999999" customHeight="1" x14ac:dyDescent="0.2">
      <c r="A49" s="54">
        <v>43</v>
      </c>
      <c r="B49" s="55" t="s">
        <v>48</v>
      </c>
      <c r="C49" s="271">
        <f>'8_2.1.18 SIS'!G49</f>
        <v>0</v>
      </c>
      <c r="D49" s="56">
        <f>'Source Data'!H49</f>
        <v>5171.5692260226861</v>
      </c>
      <c r="E49" s="74">
        <f t="shared" si="11"/>
        <v>0</v>
      </c>
      <c r="F49" s="290"/>
      <c r="G49" s="56">
        <f>'Source Data'!I49</f>
        <v>687.72808854852053</v>
      </c>
      <c r="H49" s="74">
        <f t="shared" si="12"/>
        <v>0</v>
      </c>
      <c r="I49" s="290"/>
      <c r="J49" s="56">
        <f>'Source Data'!J49</f>
        <v>187.56220596777831</v>
      </c>
      <c r="K49" s="74">
        <f t="shared" si="13"/>
        <v>0</v>
      </c>
      <c r="L49" s="290"/>
      <c r="M49" s="56">
        <f>'Source Data'!K49</f>
        <v>4689.0551491944589</v>
      </c>
      <c r="N49" s="74">
        <f t="shared" si="14"/>
        <v>0</v>
      </c>
      <c r="O49" s="290"/>
      <c r="P49" s="56">
        <f>'Source Data'!L49</f>
        <v>1875.6220596777835</v>
      </c>
      <c r="Q49" s="74">
        <f t="shared" si="15"/>
        <v>0</v>
      </c>
      <c r="R49" s="93">
        <v>0</v>
      </c>
      <c r="S49" s="56"/>
      <c r="T49" s="56"/>
      <c r="U49" s="57">
        <f t="shared" si="28"/>
        <v>0</v>
      </c>
      <c r="V49" s="93">
        <f t="shared" si="2"/>
        <v>0</v>
      </c>
      <c r="W49" s="74">
        <f t="shared" si="16"/>
        <v>0</v>
      </c>
      <c r="X49" s="93">
        <f t="shared" si="17"/>
        <v>0</v>
      </c>
      <c r="Y49" s="56"/>
      <c r="Z49" s="93">
        <f t="shared" si="18"/>
        <v>0</v>
      </c>
      <c r="AA49" s="56"/>
      <c r="AB49" s="56">
        <f t="shared" si="19"/>
        <v>0</v>
      </c>
      <c r="AC49" s="93">
        <f t="shared" si="20"/>
        <v>0</v>
      </c>
      <c r="AD49" s="97">
        <f t="shared" si="29"/>
        <v>0</v>
      </c>
      <c r="AE49" s="75">
        <f>'Source Data'!N49</f>
        <v>3642</v>
      </c>
      <c r="AF49" s="90">
        <f t="shared" si="30"/>
        <v>0</v>
      </c>
      <c r="AG49" s="271"/>
      <c r="AH49" s="75">
        <f t="shared" si="21"/>
        <v>0</v>
      </c>
      <c r="AI49" s="271"/>
      <c r="AJ49" s="77">
        <f t="shared" si="31"/>
        <v>0</v>
      </c>
      <c r="AK49" s="76">
        <f t="shared" si="32"/>
        <v>0</v>
      </c>
      <c r="AL49" s="90">
        <f t="shared" si="22"/>
        <v>0</v>
      </c>
      <c r="AM49" s="79">
        <f t="shared" si="23"/>
        <v>0</v>
      </c>
      <c r="AN49" s="90">
        <f t="shared" si="24"/>
        <v>0</v>
      </c>
      <c r="AO49" s="56"/>
      <c r="AP49" s="90">
        <f t="shared" si="25"/>
        <v>0</v>
      </c>
      <c r="AQ49" s="77"/>
      <c r="AR49" s="77">
        <f t="shared" si="26"/>
        <v>0</v>
      </c>
      <c r="AS49" s="90">
        <f t="shared" si="27"/>
        <v>0</v>
      </c>
      <c r="AT49" s="78">
        <f t="shared" si="7"/>
        <v>0</v>
      </c>
      <c r="AU49" s="87">
        <f t="shared" si="8"/>
        <v>0</v>
      </c>
      <c r="AV49" s="116"/>
      <c r="AW49" s="74"/>
      <c r="AX49" s="74">
        <f t="shared" si="33"/>
        <v>0</v>
      </c>
      <c r="AY49" s="74">
        <f t="shared" si="34"/>
        <v>0</v>
      </c>
    </row>
    <row r="50" spans="1:51" ht="16.149999999999999" customHeight="1" x14ac:dyDescent="0.2">
      <c r="A50" s="54">
        <v>44</v>
      </c>
      <c r="B50" s="55" t="s">
        <v>49</v>
      </c>
      <c r="C50" s="271">
        <f>'8_2.1.18 SIS'!G50</f>
        <v>0</v>
      </c>
      <c r="D50" s="56">
        <f>'Source Data'!H50</f>
        <v>4763.2835459226835</v>
      </c>
      <c r="E50" s="74">
        <f t="shared" si="11"/>
        <v>0</v>
      </c>
      <c r="F50" s="290"/>
      <c r="G50" s="56">
        <f>'Source Data'!I50</f>
        <v>640.0242289674087</v>
      </c>
      <c r="H50" s="74">
        <f t="shared" si="12"/>
        <v>0</v>
      </c>
      <c r="I50" s="290"/>
      <c r="J50" s="56">
        <f>'Source Data'!J50</f>
        <v>174.5520624456569</v>
      </c>
      <c r="K50" s="74">
        <f t="shared" si="13"/>
        <v>0</v>
      </c>
      <c r="L50" s="290"/>
      <c r="M50" s="56">
        <f>'Source Data'!K50</f>
        <v>4363.8015611414239</v>
      </c>
      <c r="N50" s="74">
        <f t="shared" si="14"/>
        <v>0</v>
      </c>
      <c r="O50" s="290"/>
      <c r="P50" s="56">
        <f>'Source Data'!L50</f>
        <v>1745.5206244565691</v>
      </c>
      <c r="Q50" s="74">
        <f t="shared" si="15"/>
        <v>0</v>
      </c>
      <c r="R50" s="93">
        <v>0</v>
      </c>
      <c r="S50" s="56"/>
      <c r="T50" s="56"/>
      <c r="U50" s="57">
        <f t="shared" si="28"/>
        <v>0</v>
      </c>
      <c r="V50" s="93">
        <f t="shared" si="2"/>
        <v>0</v>
      </c>
      <c r="W50" s="74">
        <f t="shared" si="16"/>
        <v>0</v>
      </c>
      <c r="X50" s="93">
        <f t="shared" si="17"/>
        <v>0</v>
      </c>
      <c r="Y50" s="56"/>
      <c r="Z50" s="93">
        <f t="shared" si="18"/>
        <v>0</v>
      </c>
      <c r="AA50" s="56"/>
      <c r="AB50" s="56">
        <f t="shared" si="19"/>
        <v>0</v>
      </c>
      <c r="AC50" s="93">
        <f t="shared" si="20"/>
        <v>0</v>
      </c>
      <c r="AD50" s="97">
        <f t="shared" si="29"/>
        <v>0</v>
      </c>
      <c r="AE50" s="75">
        <f>'Source Data'!N50</f>
        <v>3969</v>
      </c>
      <c r="AF50" s="90">
        <f t="shared" si="30"/>
        <v>0</v>
      </c>
      <c r="AG50" s="271"/>
      <c r="AH50" s="75">
        <f t="shared" si="21"/>
        <v>0</v>
      </c>
      <c r="AI50" s="271"/>
      <c r="AJ50" s="77">
        <f t="shared" si="31"/>
        <v>0</v>
      </c>
      <c r="AK50" s="76">
        <f t="shared" si="32"/>
        <v>0</v>
      </c>
      <c r="AL50" s="90">
        <f t="shared" si="22"/>
        <v>0</v>
      </c>
      <c r="AM50" s="79">
        <f t="shared" si="23"/>
        <v>0</v>
      </c>
      <c r="AN50" s="90">
        <f t="shared" si="24"/>
        <v>0</v>
      </c>
      <c r="AO50" s="56"/>
      <c r="AP50" s="90">
        <f t="shared" si="25"/>
        <v>0</v>
      </c>
      <c r="AQ50" s="77"/>
      <c r="AR50" s="77">
        <f t="shared" si="26"/>
        <v>0</v>
      </c>
      <c r="AS50" s="90">
        <f t="shared" si="27"/>
        <v>0</v>
      </c>
      <c r="AT50" s="78">
        <f t="shared" si="7"/>
        <v>0</v>
      </c>
      <c r="AU50" s="87">
        <f t="shared" si="8"/>
        <v>0</v>
      </c>
      <c r="AV50" s="116"/>
      <c r="AW50" s="74"/>
      <c r="AX50" s="74">
        <f t="shared" si="33"/>
        <v>0</v>
      </c>
      <c r="AY50" s="74">
        <f t="shared" si="34"/>
        <v>0</v>
      </c>
    </row>
    <row r="51" spans="1:51" ht="16.149999999999999" customHeight="1" x14ac:dyDescent="0.2">
      <c r="A51" s="49">
        <v>45</v>
      </c>
      <c r="B51" s="50" t="s">
        <v>50</v>
      </c>
      <c r="C51" s="272">
        <f>'8_2.1.18 SIS'!G51</f>
        <v>0</v>
      </c>
      <c r="D51" s="51">
        <f>'Source Data'!H51</f>
        <v>2675.6537559078151</v>
      </c>
      <c r="E51" s="80">
        <f t="shared" si="11"/>
        <v>0</v>
      </c>
      <c r="F51" s="291"/>
      <c r="G51" s="51">
        <f>'Source Data'!I51</f>
        <v>332.43156845204078</v>
      </c>
      <c r="H51" s="80">
        <f t="shared" si="12"/>
        <v>0</v>
      </c>
      <c r="I51" s="291"/>
      <c r="J51" s="51">
        <f>'Source Data'!J51</f>
        <v>90.66315503237476</v>
      </c>
      <c r="K51" s="80">
        <f t="shared" si="13"/>
        <v>0</v>
      </c>
      <c r="L51" s="291"/>
      <c r="M51" s="51">
        <f>'Source Data'!K51</f>
        <v>2266.578875809369</v>
      </c>
      <c r="N51" s="80">
        <f t="shared" si="14"/>
        <v>0</v>
      </c>
      <c r="O51" s="291"/>
      <c r="P51" s="51">
        <f>'Source Data'!L51</f>
        <v>906.63155032374766</v>
      </c>
      <c r="Q51" s="80">
        <f t="shared" si="15"/>
        <v>0</v>
      </c>
      <c r="R51" s="94">
        <v>0</v>
      </c>
      <c r="S51" s="51"/>
      <c r="T51" s="51"/>
      <c r="U51" s="52">
        <f t="shared" si="28"/>
        <v>0</v>
      </c>
      <c r="V51" s="94">
        <f t="shared" si="2"/>
        <v>0</v>
      </c>
      <c r="W51" s="80">
        <f t="shared" si="16"/>
        <v>0</v>
      </c>
      <c r="X51" s="94">
        <f t="shared" si="17"/>
        <v>0</v>
      </c>
      <c r="Y51" s="51"/>
      <c r="Z51" s="94">
        <f t="shared" si="18"/>
        <v>0</v>
      </c>
      <c r="AA51" s="53"/>
      <c r="AB51" s="51">
        <f t="shared" si="19"/>
        <v>0</v>
      </c>
      <c r="AC51" s="95">
        <f t="shared" si="20"/>
        <v>0</v>
      </c>
      <c r="AD51" s="95">
        <f t="shared" si="29"/>
        <v>0</v>
      </c>
      <c r="AE51" s="71">
        <f>'Source Data'!N51</f>
        <v>13416</v>
      </c>
      <c r="AF51" s="91">
        <f t="shared" si="30"/>
        <v>0</v>
      </c>
      <c r="AG51" s="272"/>
      <c r="AH51" s="71">
        <f t="shared" si="21"/>
        <v>0</v>
      </c>
      <c r="AI51" s="272"/>
      <c r="AJ51" s="72">
        <f t="shared" si="31"/>
        <v>0</v>
      </c>
      <c r="AK51" s="73">
        <f t="shared" si="32"/>
        <v>0</v>
      </c>
      <c r="AL51" s="91">
        <f t="shared" si="22"/>
        <v>0</v>
      </c>
      <c r="AM51" s="82">
        <f t="shared" si="23"/>
        <v>0</v>
      </c>
      <c r="AN51" s="91">
        <f t="shared" si="24"/>
        <v>0</v>
      </c>
      <c r="AO51" s="51"/>
      <c r="AP51" s="91">
        <f t="shared" si="25"/>
        <v>0</v>
      </c>
      <c r="AQ51" s="72"/>
      <c r="AR51" s="72">
        <f t="shared" si="26"/>
        <v>0</v>
      </c>
      <c r="AS51" s="91">
        <f t="shared" si="27"/>
        <v>0</v>
      </c>
      <c r="AT51" s="81">
        <f t="shared" si="7"/>
        <v>0</v>
      </c>
      <c r="AU51" s="88">
        <f t="shared" si="8"/>
        <v>0</v>
      </c>
      <c r="AV51" s="116"/>
      <c r="AW51" s="80"/>
      <c r="AX51" s="80">
        <f t="shared" si="33"/>
        <v>0</v>
      </c>
      <c r="AY51" s="80">
        <f t="shared" si="34"/>
        <v>0</v>
      </c>
    </row>
    <row r="52" spans="1:51" ht="16.149999999999999" customHeight="1" x14ac:dyDescent="0.2">
      <c r="A52" s="58">
        <v>46</v>
      </c>
      <c r="B52" s="59" t="s">
        <v>51</v>
      </c>
      <c r="C52" s="270">
        <f>'8_2.1.18 SIS'!G52</f>
        <v>0</v>
      </c>
      <c r="D52" s="60">
        <f>'Source Data'!H52</f>
        <v>5480.4352847367336</v>
      </c>
      <c r="E52" s="65">
        <f t="shared" si="11"/>
        <v>0</v>
      </c>
      <c r="F52" s="289"/>
      <c r="G52" s="60">
        <f>'Source Data'!I52</f>
        <v>708.93963160759859</v>
      </c>
      <c r="H52" s="65">
        <f t="shared" si="12"/>
        <v>0</v>
      </c>
      <c r="I52" s="289"/>
      <c r="J52" s="60">
        <f>'Source Data'!J52</f>
        <v>193.3471722566178</v>
      </c>
      <c r="K52" s="65">
        <f t="shared" si="13"/>
        <v>0</v>
      </c>
      <c r="L52" s="289"/>
      <c r="M52" s="60">
        <f>'Source Data'!K52</f>
        <v>4833.6793064154454</v>
      </c>
      <c r="N52" s="65">
        <f t="shared" si="14"/>
        <v>0</v>
      </c>
      <c r="O52" s="289"/>
      <c r="P52" s="60">
        <f>'Source Data'!L52</f>
        <v>1933.4717225661777</v>
      </c>
      <c r="Q52" s="65">
        <f t="shared" si="15"/>
        <v>0</v>
      </c>
      <c r="R52" s="92">
        <v>0</v>
      </c>
      <c r="S52" s="60"/>
      <c r="T52" s="60"/>
      <c r="U52" s="61">
        <f t="shared" si="28"/>
        <v>0</v>
      </c>
      <c r="V52" s="92">
        <f t="shared" si="2"/>
        <v>0</v>
      </c>
      <c r="W52" s="65">
        <f t="shared" si="16"/>
        <v>0</v>
      </c>
      <c r="X52" s="92">
        <f t="shared" si="17"/>
        <v>0</v>
      </c>
      <c r="Y52" s="60"/>
      <c r="Z52" s="92">
        <f t="shared" si="18"/>
        <v>0</v>
      </c>
      <c r="AA52" s="60"/>
      <c r="AB52" s="60">
        <f t="shared" si="19"/>
        <v>0</v>
      </c>
      <c r="AC52" s="92">
        <f t="shared" si="20"/>
        <v>0</v>
      </c>
      <c r="AD52" s="96">
        <f t="shared" si="29"/>
        <v>0</v>
      </c>
      <c r="AE52" s="66">
        <f>'Source Data'!N52</f>
        <v>2991</v>
      </c>
      <c r="AF52" s="89">
        <f t="shared" si="30"/>
        <v>0</v>
      </c>
      <c r="AG52" s="270"/>
      <c r="AH52" s="66">
        <f t="shared" si="21"/>
        <v>0</v>
      </c>
      <c r="AI52" s="270"/>
      <c r="AJ52" s="68">
        <f t="shared" si="31"/>
        <v>0</v>
      </c>
      <c r="AK52" s="67">
        <f t="shared" si="32"/>
        <v>0</v>
      </c>
      <c r="AL52" s="89">
        <f t="shared" si="22"/>
        <v>0</v>
      </c>
      <c r="AM52" s="70">
        <f t="shared" si="23"/>
        <v>0</v>
      </c>
      <c r="AN52" s="89">
        <f t="shared" si="24"/>
        <v>0</v>
      </c>
      <c r="AO52" s="60"/>
      <c r="AP52" s="89">
        <f t="shared" si="25"/>
        <v>0</v>
      </c>
      <c r="AQ52" s="68"/>
      <c r="AR52" s="68">
        <f t="shared" si="26"/>
        <v>0</v>
      </c>
      <c r="AS52" s="89">
        <f t="shared" si="27"/>
        <v>0</v>
      </c>
      <c r="AT52" s="69">
        <f t="shared" si="7"/>
        <v>0</v>
      </c>
      <c r="AU52" s="86">
        <f t="shared" si="8"/>
        <v>0</v>
      </c>
      <c r="AV52" s="116"/>
      <c r="AW52" s="65"/>
      <c r="AX52" s="65">
        <f t="shared" si="33"/>
        <v>0</v>
      </c>
      <c r="AY52" s="65">
        <f t="shared" si="34"/>
        <v>0</v>
      </c>
    </row>
    <row r="53" spans="1:51" ht="16.149999999999999" customHeight="1" x14ac:dyDescent="0.2">
      <c r="A53" s="54">
        <v>47</v>
      </c>
      <c r="B53" s="55" t="s">
        <v>52</v>
      </c>
      <c r="C53" s="271">
        <f>'8_2.1.18 SIS'!G53</f>
        <v>0</v>
      </c>
      <c r="D53" s="56">
        <f>'Source Data'!H53</f>
        <v>2851.064211175285</v>
      </c>
      <c r="E53" s="74">
        <f t="shared" si="11"/>
        <v>0</v>
      </c>
      <c r="F53" s="290"/>
      <c r="G53" s="56">
        <f>'Source Data'!I53</f>
        <v>340.85181534745152</v>
      </c>
      <c r="H53" s="74">
        <f t="shared" si="12"/>
        <v>0</v>
      </c>
      <c r="I53" s="290"/>
      <c r="J53" s="56">
        <f>'Source Data'!J53</f>
        <v>92.959586003850404</v>
      </c>
      <c r="K53" s="74">
        <f t="shared" si="13"/>
        <v>0</v>
      </c>
      <c r="L53" s="290"/>
      <c r="M53" s="56">
        <f>'Source Data'!K53</f>
        <v>2323.9896500962604</v>
      </c>
      <c r="N53" s="74">
        <f t="shared" si="14"/>
        <v>0</v>
      </c>
      <c r="O53" s="290"/>
      <c r="P53" s="56">
        <f>'Source Data'!L53</f>
        <v>929.59586003850404</v>
      </c>
      <c r="Q53" s="74">
        <f t="shared" si="15"/>
        <v>0</v>
      </c>
      <c r="R53" s="93">
        <v>0</v>
      </c>
      <c r="S53" s="56"/>
      <c r="T53" s="56"/>
      <c r="U53" s="57">
        <f t="shared" si="28"/>
        <v>0</v>
      </c>
      <c r="V53" s="93">
        <f t="shared" si="2"/>
        <v>0</v>
      </c>
      <c r="W53" s="74">
        <f t="shared" si="16"/>
        <v>0</v>
      </c>
      <c r="X53" s="93">
        <f t="shared" si="17"/>
        <v>0</v>
      </c>
      <c r="Y53" s="56"/>
      <c r="Z53" s="93">
        <f t="shared" si="18"/>
        <v>0</v>
      </c>
      <c r="AA53" s="56"/>
      <c r="AB53" s="56">
        <f t="shared" si="19"/>
        <v>0</v>
      </c>
      <c r="AC53" s="93">
        <f t="shared" si="20"/>
        <v>0</v>
      </c>
      <c r="AD53" s="97">
        <f t="shared" si="29"/>
        <v>0</v>
      </c>
      <c r="AE53" s="75">
        <f>'Source Data'!N53</f>
        <v>13043</v>
      </c>
      <c r="AF53" s="90">
        <f t="shared" si="30"/>
        <v>0</v>
      </c>
      <c r="AG53" s="271"/>
      <c r="AH53" s="75">
        <f t="shared" si="21"/>
        <v>0</v>
      </c>
      <c r="AI53" s="271"/>
      <c r="AJ53" s="77">
        <f t="shared" si="31"/>
        <v>0</v>
      </c>
      <c r="AK53" s="76">
        <f t="shared" si="32"/>
        <v>0</v>
      </c>
      <c r="AL53" s="90">
        <f t="shared" si="22"/>
        <v>0</v>
      </c>
      <c r="AM53" s="79">
        <f t="shared" si="23"/>
        <v>0</v>
      </c>
      <c r="AN53" s="90">
        <f t="shared" si="24"/>
        <v>0</v>
      </c>
      <c r="AO53" s="56"/>
      <c r="AP53" s="90">
        <f t="shared" si="25"/>
        <v>0</v>
      </c>
      <c r="AQ53" s="77"/>
      <c r="AR53" s="77">
        <f t="shared" si="26"/>
        <v>0</v>
      </c>
      <c r="AS53" s="90">
        <f t="shared" si="27"/>
        <v>0</v>
      </c>
      <c r="AT53" s="78">
        <f t="shared" si="7"/>
        <v>0</v>
      </c>
      <c r="AU53" s="87">
        <f t="shared" si="8"/>
        <v>0</v>
      </c>
      <c r="AV53" s="116"/>
      <c r="AW53" s="74"/>
      <c r="AX53" s="74">
        <f t="shared" si="33"/>
        <v>0</v>
      </c>
      <c r="AY53" s="74">
        <f t="shared" si="34"/>
        <v>0</v>
      </c>
    </row>
    <row r="54" spans="1:51" ht="16.149999999999999" customHeight="1" x14ac:dyDescent="0.2">
      <c r="A54" s="54">
        <v>48</v>
      </c>
      <c r="B54" s="55" t="s">
        <v>74</v>
      </c>
      <c r="C54" s="271">
        <f>'8_2.1.18 SIS'!G54</f>
        <v>0</v>
      </c>
      <c r="D54" s="56">
        <f>'Source Data'!H54</f>
        <v>3995.2813864350205</v>
      </c>
      <c r="E54" s="74">
        <f t="shared" si="11"/>
        <v>0</v>
      </c>
      <c r="F54" s="290"/>
      <c r="G54" s="56">
        <f>'Source Data'!I54</f>
        <v>516.40353727376908</v>
      </c>
      <c r="H54" s="74">
        <f t="shared" si="12"/>
        <v>0</v>
      </c>
      <c r="I54" s="290"/>
      <c r="J54" s="56">
        <f>'Source Data'!J54</f>
        <v>140.83732834739155</v>
      </c>
      <c r="K54" s="74">
        <f t="shared" si="13"/>
        <v>0</v>
      </c>
      <c r="L54" s="290"/>
      <c r="M54" s="56">
        <f>'Source Data'!K54</f>
        <v>3520.9332086847894</v>
      </c>
      <c r="N54" s="74">
        <f t="shared" si="14"/>
        <v>0</v>
      </c>
      <c r="O54" s="290"/>
      <c r="P54" s="56">
        <f>'Source Data'!L54</f>
        <v>1408.3732834739153</v>
      </c>
      <c r="Q54" s="74">
        <f t="shared" si="15"/>
        <v>0</v>
      </c>
      <c r="R54" s="93">
        <v>0</v>
      </c>
      <c r="S54" s="56"/>
      <c r="T54" s="56"/>
      <c r="U54" s="57">
        <f t="shared" si="28"/>
        <v>0</v>
      </c>
      <c r="V54" s="93">
        <f t="shared" si="2"/>
        <v>0</v>
      </c>
      <c r="W54" s="74">
        <f t="shared" si="16"/>
        <v>0</v>
      </c>
      <c r="X54" s="93">
        <f t="shared" si="17"/>
        <v>0</v>
      </c>
      <c r="Y54" s="56"/>
      <c r="Z54" s="93">
        <f t="shared" si="18"/>
        <v>0</v>
      </c>
      <c r="AA54" s="56"/>
      <c r="AB54" s="56">
        <f t="shared" si="19"/>
        <v>0</v>
      </c>
      <c r="AC54" s="93">
        <f t="shared" si="20"/>
        <v>0</v>
      </c>
      <c r="AD54" s="97">
        <f t="shared" si="29"/>
        <v>0</v>
      </c>
      <c r="AE54" s="75">
        <f>'Source Data'!N54</f>
        <v>5158</v>
      </c>
      <c r="AF54" s="90">
        <f t="shared" si="30"/>
        <v>0</v>
      </c>
      <c r="AG54" s="271"/>
      <c r="AH54" s="75">
        <f t="shared" si="21"/>
        <v>0</v>
      </c>
      <c r="AI54" s="271"/>
      <c r="AJ54" s="77">
        <f t="shared" si="31"/>
        <v>0</v>
      </c>
      <c r="AK54" s="76">
        <f t="shared" si="32"/>
        <v>0</v>
      </c>
      <c r="AL54" s="90">
        <f t="shared" si="22"/>
        <v>0</v>
      </c>
      <c r="AM54" s="79">
        <f t="shared" si="23"/>
        <v>0</v>
      </c>
      <c r="AN54" s="90">
        <f t="shared" si="24"/>
        <v>0</v>
      </c>
      <c r="AO54" s="56"/>
      <c r="AP54" s="90">
        <f t="shared" si="25"/>
        <v>0</v>
      </c>
      <c r="AQ54" s="77"/>
      <c r="AR54" s="77">
        <f t="shared" si="26"/>
        <v>0</v>
      </c>
      <c r="AS54" s="90">
        <f t="shared" si="27"/>
        <v>0</v>
      </c>
      <c r="AT54" s="78">
        <f t="shared" si="7"/>
        <v>0</v>
      </c>
      <c r="AU54" s="87">
        <f t="shared" si="8"/>
        <v>0</v>
      </c>
      <c r="AV54" s="116"/>
      <c r="AW54" s="74"/>
      <c r="AX54" s="74">
        <f t="shared" si="33"/>
        <v>0</v>
      </c>
      <c r="AY54" s="74">
        <f t="shared" si="34"/>
        <v>0</v>
      </c>
    </row>
    <row r="55" spans="1:51" ht="16.149999999999999" customHeight="1" x14ac:dyDescent="0.2">
      <c r="A55" s="54">
        <v>49</v>
      </c>
      <c r="B55" s="55" t="s">
        <v>53</v>
      </c>
      <c r="C55" s="271">
        <f>'8_2.1.18 SIS'!G55</f>
        <v>0</v>
      </c>
      <c r="D55" s="56">
        <f>'Source Data'!H55</f>
        <v>4510.9600632140227</v>
      </c>
      <c r="E55" s="74">
        <f t="shared" si="11"/>
        <v>0</v>
      </c>
      <c r="F55" s="290"/>
      <c r="G55" s="56">
        <f>'Source Data'!I55</f>
        <v>660.79145627436594</v>
      </c>
      <c r="H55" s="74">
        <f t="shared" si="12"/>
        <v>0</v>
      </c>
      <c r="I55" s="290"/>
      <c r="J55" s="56">
        <f>'Source Data'!J55</f>
        <v>180.21585171119071</v>
      </c>
      <c r="K55" s="74">
        <f t="shared" si="13"/>
        <v>0</v>
      </c>
      <c r="L55" s="290"/>
      <c r="M55" s="56">
        <f>'Source Data'!K55</f>
        <v>4505.3962927797675</v>
      </c>
      <c r="N55" s="74">
        <f t="shared" si="14"/>
        <v>0</v>
      </c>
      <c r="O55" s="290"/>
      <c r="P55" s="56">
        <f>'Source Data'!L55</f>
        <v>1802.158517111907</v>
      </c>
      <c r="Q55" s="74">
        <f t="shared" si="15"/>
        <v>0</v>
      </c>
      <c r="R55" s="93">
        <v>0</v>
      </c>
      <c r="S55" s="56"/>
      <c r="T55" s="56"/>
      <c r="U55" s="57">
        <f t="shared" si="28"/>
        <v>0</v>
      </c>
      <c r="V55" s="93">
        <f t="shared" si="2"/>
        <v>0</v>
      </c>
      <c r="W55" s="74">
        <f t="shared" si="16"/>
        <v>0</v>
      </c>
      <c r="X55" s="93">
        <f t="shared" si="17"/>
        <v>0</v>
      </c>
      <c r="Y55" s="56"/>
      <c r="Z55" s="93">
        <f t="shared" si="18"/>
        <v>0</v>
      </c>
      <c r="AA55" s="56"/>
      <c r="AB55" s="56">
        <f t="shared" si="19"/>
        <v>0</v>
      </c>
      <c r="AC55" s="93">
        <f t="shared" si="20"/>
        <v>0</v>
      </c>
      <c r="AD55" s="97">
        <f t="shared" si="29"/>
        <v>0</v>
      </c>
      <c r="AE55" s="75">
        <f>'Source Data'!N55</f>
        <v>2655</v>
      </c>
      <c r="AF55" s="90">
        <f t="shared" si="30"/>
        <v>0</v>
      </c>
      <c r="AG55" s="271"/>
      <c r="AH55" s="75">
        <f t="shared" si="21"/>
        <v>0</v>
      </c>
      <c r="AI55" s="271"/>
      <c r="AJ55" s="77">
        <f t="shared" si="31"/>
        <v>0</v>
      </c>
      <c r="AK55" s="76">
        <f t="shared" si="32"/>
        <v>0</v>
      </c>
      <c r="AL55" s="90">
        <f t="shared" si="22"/>
        <v>0</v>
      </c>
      <c r="AM55" s="79">
        <f t="shared" si="23"/>
        <v>0</v>
      </c>
      <c r="AN55" s="90">
        <f t="shared" si="24"/>
        <v>0</v>
      </c>
      <c r="AO55" s="56"/>
      <c r="AP55" s="90">
        <f t="shared" si="25"/>
        <v>0</v>
      </c>
      <c r="AQ55" s="77"/>
      <c r="AR55" s="77">
        <f t="shared" si="26"/>
        <v>0</v>
      </c>
      <c r="AS55" s="90">
        <f t="shared" si="27"/>
        <v>0</v>
      </c>
      <c r="AT55" s="78">
        <f t="shared" si="7"/>
        <v>0</v>
      </c>
      <c r="AU55" s="87">
        <f t="shared" si="8"/>
        <v>0</v>
      </c>
      <c r="AV55" s="116"/>
      <c r="AW55" s="74"/>
      <c r="AX55" s="74">
        <f t="shared" si="33"/>
        <v>0</v>
      </c>
      <c r="AY55" s="74">
        <f t="shared" si="34"/>
        <v>0</v>
      </c>
    </row>
    <row r="56" spans="1:51" ht="16.149999999999999" customHeight="1" x14ac:dyDescent="0.2">
      <c r="A56" s="49">
        <v>50</v>
      </c>
      <c r="B56" s="50" t="s">
        <v>54</v>
      </c>
      <c r="C56" s="272">
        <f>'8_2.1.18 SIS'!G56</f>
        <v>0</v>
      </c>
      <c r="D56" s="51">
        <f>'Source Data'!H56</f>
        <v>4738.7087437121554</v>
      </c>
      <c r="E56" s="80">
        <f t="shared" si="11"/>
        <v>0</v>
      </c>
      <c r="F56" s="291"/>
      <c r="G56" s="51">
        <f>'Source Data'!I56</f>
        <v>638.95176727517901</v>
      </c>
      <c r="H56" s="80">
        <f t="shared" si="12"/>
        <v>0</v>
      </c>
      <c r="I56" s="291"/>
      <c r="J56" s="51">
        <f>'Source Data'!J56</f>
        <v>174.25957289323065</v>
      </c>
      <c r="K56" s="80">
        <f t="shared" si="13"/>
        <v>0</v>
      </c>
      <c r="L56" s="291"/>
      <c r="M56" s="51">
        <f>'Source Data'!K56</f>
        <v>4356.4893223307663</v>
      </c>
      <c r="N56" s="80">
        <f t="shared" si="14"/>
        <v>0</v>
      </c>
      <c r="O56" s="291"/>
      <c r="P56" s="51">
        <f>'Source Data'!L56</f>
        <v>1742.5957289323062</v>
      </c>
      <c r="Q56" s="80">
        <f t="shared" si="15"/>
        <v>0</v>
      </c>
      <c r="R56" s="94">
        <v>0</v>
      </c>
      <c r="S56" s="51"/>
      <c r="T56" s="51"/>
      <c r="U56" s="52">
        <f t="shared" si="28"/>
        <v>0</v>
      </c>
      <c r="V56" s="94">
        <f t="shared" si="2"/>
        <v>0</v>
      </c>
      <c r="W56" s="80">
        <f t="shared" si="16"/>
        <v>0</v>
      </c>
      <c r="X56" s="94">
        <f t="shared" si="17"/>
        <v>0</v>
      </c>
      <c r="Y56" s="51"/>
      <c r="Z56" s="94">
        <f t="shared" si="18"/>
        <v>0</v>
      </c>
      <c r="AA56" s="53"/>
      <c r="AB56" s="51">
        <f t="shared" si="19"/>
        <v>0</v>
      </c>
      <c r="AC56" s="95">
        <f t="shared" si="20"/>
        <v>0</v>
      </c>
      <c r="AD56" s="95">
        <f t="shared" si="29"/>
        <v>0</v>
      </c>
      <c r="AE56" s="71">
        <f>'Source Data'!N56</f>
        <v>3490</v>
      </c>
      <c r="AF56" s="91">
        <f t="shared" si="30"/>
        <v>0</v>
      </c>
      <c r="AG56" s="272"/>
      <c r="AH56" s="71">
        <f t="shared" si="21"/>
        <v>0</v>
      </c>
      <c r="AI56" s="272"/>
      <c r="AJ56" s="72">
        <f t="shared" si="31"/>
        <v>0</v>
      </c>
      <c r="AK56" s="73">
        <f t="shared" si="32"/>
        <v>0</v>
      </c>
      <c r="AL56" s="91">
        <f t="shared" si="22"/>
        <v>0</v>
      </c>
      <c r="AM56" s="82">
        <f t="shared" si="23"/>
        <v>0</v>
      </c>
      <c r="AN56" s="91">
        <f t="shared" si="24"/>
        <v>0</v>
      </c>
      <c r="AO56" s="51"/>
      <c r="AP56" s="91">
        <f t="shared" si="25"/>
        <v>0</v>
      </c>
      <c r="AQ56" s="72"/>
      <c r="AR56" s="72">
        <f t="shared" si="26"/>
        <v>0</v>
      </c>
      <c r="AS56" s="91">
        <f t="shared" si="27"/>
        <v>0</v>
      </c>
      <c r="AT56" s="81">
        <f t="shared" si="7"/>
        <v>0</v>
      </c>
      <c r="AU56" s="88">
        <f t="shared" si="8"/>
        <v>0</v>
      </c>
      <c r="AV56" s="116"/>
      <c r="AW56" s="80"/>
      <c r="AX56" s="80">
        <f t="shared" si="33"/>
        <v>0</v>
      </c>
      <c r="AY56" s="80">
        <f t="shared" si="34"/>
        <v>0</v>
      </c>
    </row>
    <row r="57" spans="1:51" ht="16.149999999999999" customHeight="1" x14ac:dyDescent="0.2">
      <c r="A57" s="58">
        <v>51</v>
      </c>
      <c r="B57" s="59" t="s">
        <v>55</v>
      </c>
      <c r="C57" s="270">
        <f>'8_2.1.18 SIS'!G57</f>
        <v>0</v>
      </c>
      <c r="D57" s="60">
        <f>'Source Data'!H57</f>
        <v>4281.7369154997223</v>
      </c>
      <c r="E57" s="65">
        <f t="shared" si="11"/>
        <v>0</v>
      </c>
      <c r="F57" s="289"/>
      <c r="G57" s="60">
        <f>'Source Data'!I57</f>
        <v>570.93395934473472</v>
      </c>
      <c r="H57" s="65">
        <f t="shared" si="12"/>
        <v>0</v>
      </c>
      <c r="I57" s="289"/>
      <c r="J57" s="60">
        <f>'Source Data'!J57</f>
        <v>155.70926163947308</v>
      </c>
      <c r="K57" s="65">
        <f t="shared" si="13"/>
        <v>0</v>
      </c>
      <c r="L57" s="289"/>
      <c r="M57" s="60">
        <f>'Source Data'!K57</f>
        <v>3892.7315409868274</v>
      </c>
      <c r="N57" s="65">
        <f t="shared" si="14"/>
        <v>0</v>
      </c>
      <c r="O57" s="289"/>
      <c r="P57" s="60">
        <f>'Source Data'!L57</f>
        <v>1557.0926163947308</v>
      </c>
      <c r="Q57" s="65">
        <f t="shared" si="15"/>
        <v>0</v>
      </c>
      <c r="R57" s="92">
        <v>0</v>
      </c>
      <c r="S57" s="60"/>
      <c r="T57" s="60"/>
      <c r="U57" s="61">
        <f t="shared" si="28"/>
        <v>0</v>
      </c>
      <c r="V57" s="92">
        <f t="shared" si="2"/>
        <v>0</v>
      </c>
      <c r="W57" s="65">
        <f t="shared" si="16"/>
        <v>0</v>
      </c>
      <c r="X57" s="92">
        <f t="shared" si="17"/>
        <v>0</v>
      </c>
      <c r="Y57" s="60"/>
      <c r="Z57" s="92">
        <f t="shared" si="18"/>
        <v>0</v>
      </c>
      <c r="AA57" s="60"/>
      <c r="AB57" s="60">
        <f t="shared" si="19"/>
        <v>0</v>
      </c>
      <c r="AC57" s="92">
        <f t="shared" si="20"/>
        <v>0</v>
      </c>
      <c r="AD57" s="96">
        <f t="shared" si="29"/>
        <v>0</v>
      </c>
      <c r="AE57" s="66">
        <f>'Source Data'!N57</f>
        <v>4268</v>
      </c>
      <c r="AF57" s="89">
        <f t="shared" si="30"/>
        <v>0</v>
      </c>
      <c r="AG57" s="270"/>
      <c r="AH57" s="66">
        <f t="shared" si="21"/>
        <v>0</v>
      </c>
      <c r="AI57" s="270"/>
      <c r="AJ57" s="68">
        <f t="shared" si="31"/>
        <v>0</v>
      </c>
      <c r="AK57" s="67">
        <f t="shared" si="32"/>
        <v>0</v>
      </c>
      <c r="AL57" s="89">
        <f t="shared" si="22"/>
        <v>0</v>
      </c>
      <c r="AM57" s="70">
        <f t="shared" si="23"/>
        <v>0</v>
      </c>
      <c r="AN57" s="89">
        <f t="shared" si="24"/>
        <v>0</v>
      </c>
      <c r="AO57" s="60"/>
      <c r="AP57" s="89">
        <f t="shared" si="25"/>
        <v>0</v>
      </c>
      <c r="AQ57" s="68"/>
      <c r="AR57" s="68">
        <f t="shared" si="26"/>
        <v>0</v>
      </c>
      <c r="AS57" s="89">
        <f t="shared" si="27"/>
        <v>0</v>
      </c>
      <c r="AT57" s="69">
        <f t="shared" si="7"/>
        <v>0</v>
      </c>
      <c r="AU57" s="86">
        <f t="shared" si="8"/>
        <v>0</v>
      </c>
      <c r="AV57" s="116"/>
      <c r="AW57" s="65"/>
      <c r="AX57" s="65">
        <f t="shared" si="33"/>
        <v>0</v>
      </c>
      <c r="AY57" s="65">
        <f t="shared" si="34"/>
        <v>0</v>
      </c>
    </row>
    <row r="58" spans="1:51" ht="16.149999999999999" customHeight="1" x14ac:dyDescent="0.2">
      <c r="A58" s="54">
        <v>52</v>
      </c>
      <c r="B58" s="55" t="s">
        <v>56</v>
      </c>
      <c r="C58" s="271">
        <f>'8_2.1.18 SIS'!G58</f>
        <v>0</v>
      </c>
      <c r="D58" s="56">
        <f>'Source Data'!H58</f>
        <v>4477.885435486186</v>
      </c>
      <c r="E58" s="74">
        <f t="shared" si="11"/>
        <v>0</v>
      </c>
      <c r="F58" s="290"/>
      <c r="G58" s="56">
        <f>'Source Data'!I58</f>
        <v>601.39043740535396</v>
      </c>
      <c r="H58" s="74">
        <f t="shared" si="12"/>
        <v>0</v>
      </c>
      <c r="I58" s="290"/>
      <c r="J58" s="56">
        <f>'Source Data'!J58</f>
        <v>164.01557383782384</v>
      </c>
      <c r="K58" s="74">
        <f t="shared" si="13"/>
        <v>0</v>
      </c>
      <c r="L58" s="290"/>
      <c r="M58" s="56">
        <f>'Source Data'!K58</f>
        <v>4100.3893459455958</v>
      </c>
      <c r="N58" s="74">
        <f t="shared" si="14"/>
        <v>0</v>
      </c>
      <c r="O58" s="290"/>
      <c r="P58" s="56">
        <f>'Source Data'!L58</f>
        <v>1640.1557383782383</v>
      </c>
      <c r="Q58" s="74">
        <f t="shared" si="15"/>
        <v>0</v>
      </c>
      <c r="R58" s="93">
        <v>0</v>
      </c>
      <c r="S58" s="56"/>
      <c r="T58" s="56"/>
      <c r="U58" s="57">
        <f t="shared" si="28"/>
        <v>0</v>
      </c>
      <c r="V58" s="93">
        <f t="shared" si="2"/>
        <v>0</v>
      </c>
      <c r="W58" s="74">
        <f t="shared" si="16"/>
        <v>0</v>
      </c>
      <c r="X58" s="93">
        <f t="shared" si="17"/>
        <v>0</v>
      </c>
      <c r="Y58" s="56"/>
      <c r="Z58" s="93">
        <f t="shared" si="18"/>
        <v>0</v>
      </c>
      <c r="AA58" s="56"/>
      <c r="AB58" s="56">
        <f t="shared" si="19"/>
        <v>0</v>
      </c>
      <c r="AC58" s="93">
        <f t="shared" si="20"/>
        <v>0</v>
      </c>
      <c r="AD58" s="97">
        <f t="shared" si="29"/>
        <v>0</v>
      </c>
      <c r="AE58" s="75">
        <f>'Source Data'!N58</f>
        <v>5924</v>
      </c>
      <c r="AF58" s="90">
        <f t="shared" si="30"/>
        <v>0</v>
      </c>
      <c r="AG58" s="271"/>
      <c r="AH58" s="75">
        <f t="shared" si="21"/>
        <v>0</v>
      </c>
      <c r="AI58" s="271"/>
      <c r="AJ58" s="77">
        <f t="shared" si="31"/>
        <v>0</v>
      </c>
      <c r="AK58" s="76">
        <f t="shared" si="32"/>
        <v>0</v>
      </c>
      <c r="AL58" s="90">
        <f t="shared" si="22"/>
        <v>0</v>
      </c>
      <c r="AM58" s="79">
        <f t="shared" si="23"/>
        <v>0</v>
      </c>
      <c r="AN58" s="90">
        <f t="shared" si="24"/>
        <v>0</v>
      </c>
      <c r="AO58" s="56"/>
      <c r="AP58" s="90">
        <f t="shared" si="25"/>
        <v>0</v>
      </c>
      <c r="AQ58" s="77"/>
      <c r="AR58" s="77">
        <f t="shared" si="26"/>
        <v>0</v>
      </c>
      <c r="AS58" s="90">
        <f t="shared" si="27"/>
        <v>0</v>
      </c>
      <c r="AT58" s="78">
        <f t="shared" si="7"/>
        <v>0</v>
      </c>
      <c r="AU58" s="87">
        <f t="shared" si="8"/>
        <v>0</v>
      </c>
      <c r="AV58" s="116"/>
      <c r="AW58" s="74"/>
      <c r="AX58" s="74">
        <f t="shared" si="33"/>
        <v>0</v>
      </c>
      <c r="AY58" s="74">
        <f t="shared" si="34"/>
        <v>0</v>
      </c>
    </row>
    <row r="59" spans="1:51" ht="16.149999999999999" customHeight="1" x14ac:dyDescent="0.2">
      <c r="A59" s="54">
        <v>53</v>
      </c>
      <c r="B59" s="55" t="s">
        <v>57</v>
      </c>
      <c r="C59" s="271">
        <f>'8_2.1.18 SIS'!G59</f>
        <v>0</v>
      </c>
      <c r="D59" s="56">
        <f>'Source Data'!H59</f>
        <v>4674.7758891865669</v>
      </c>
      <c r="E59" s="74">
        <f t="shared" si="11"/>
        <v>0</v>
      </c>
      <c r="F59" s="290"/>
      <c r="G59" s="56">
        <f>'Source Data'!I59</f>
        <v>663.32493479155164</v>
      </c>
      <c r="H59" s="74">
        <f t="shared" si="12"/>
        <v>0</v>
      </c>
      <c r="I59" s="290"/>
      <c r="J59" s="56">
        <f>'Source Data'!J59</f>
        <v>180.90680039769586</v>
      </c>
      <c r="K59" s="74">
        <f t="shared" si="13"/>
        <v>0</v>
      </c>
      <c r="L59" s="290"/>
      <c r="M59" s="56">
        <f>'Source Data'!K59</f>
        <v>4522.670009942397</v>
      </c>
      <c r="N59" s="74">
        <f t="shared" si="14"/>
        <v>0</v>
      </c>
      <c r="O59" s="290"/>
      <c r="P59" s="56">
        <f>'Source Data'!L59</f>
        <v>1809.0680039769588</v>
      </c>
      <c r="Q59" s="74">
        <f t="shared" si="15"/>
        <v>0</v>
      </c>
      <c r="R59" s="93">
        <v>0</v>
      </c>
      <c r="S59" s="56"/>
      <c r="T59" s="56"/>
      <c r="U59" s="57">
        <f t="shared" si="28"/>
        <v>0</v>
      </c>
      <c r="V59" s="93">
        <f t="shared" si="2"/>
        <v>0</v>
      </c>
      <c r="W59" s="74">
        <f t="shared" si="16"/>
        <v>0</v>
      </c>
      <c r="X59" s="93">
        <f t="shared" si="17"/>
        <v>0</v>
      </c>
      <c r="Y59" s="56"/>
      <c r="Z59" s="93">
        <f t="shared" si="18"/>
        <v>0</v>
      </c>
      <c r="AA59" s="56"/>
      <c r="AB59" s="56">
        <f t="shared" si="19"/>
        <v>0</v>
      </c>
      <c r="AC59" s="93">
        <f t="shared" si="20"/>
        <v>0</v>
      </c>
      <c r="AD59" s="97">
        <f t="shared" si="29"/>
        <v>0</v>
      </c>
      <c r="AE59" s="75">
        <f>'Source Data'!N59</f>
        <v>2670</v>
      </c>
      <c r="AF59" s="90">
        <f t="shared" si="30"/>
        <v>0</v>
      </c>
      <c r="AG59" s="271"/>
      <c r="AH59" s="75">
        <f t="shared" si="21"/>
        <v>0</v>
      </c>
      <c r="AI59" s="271"/>
      <c r="AJ59" s="77">
        <f t="shared" si="31"/>
        <v>0</v>
      </c>
      <c r="AK59" s="76">
        <f t="shared" si="32"/>
        <v>0</v>
      </c>
      <c r="AL59" s="90">
        <f t="shared" si="22"/>
        <v>0</v>
      </c>
      <c r="AM59" s="79">
        <f t="shared" si="23"/>
        <v>0</v>
      </c>
      <c r="AN59" s="90">
        <f t="shared" si="24"/>
        <v>0</v>
      </c>
      <c r="AO59" s="56"/>
      <c r="AP59" s="90">
        <f t="shared" si="25"/>
        <v>0</v>
      </c>
      <c r="AQ59" s="77"/>
      <c r="AR59" s="77">
        <f t="shared" si="26"/>
        <v>0</v>
      </c>
      <c r="AS59" s="90">
        <f t="shared" si="27"/>
        <v>0</v>
      </c>
      <c r="AT59" s="78">
        <f t="shared" si="7"/>
        <v>0</v>
      </c>
      <c r="AU59" s="87">
        <f t="shared" si="8"/>
        <v>0</v>
      </c>
      <c r="AV59" s="116"/>
      <c r="AW59" s="74"/>
      <c r="AX59" s="74">
        <f t="shared" si="33"/>
        <v>0</v>
      </c>
      <c r="AY59" s="74">
        <f t="shared" si="34"/>
        <v>0</v>
      </c>
    </row>
    <row r="60" spans="1:51" ht="16.149999999999999" customHeight="1" x14ac:dyDescent="0.2">
      <c r="A60" s="54">
        <v>54</v>
      </c>
      <c r="B60" s="55" t="s">
        <v>58</v>
      </c>
      <c r="C60" s="271">
        <f>'8_2.1.18 SIS'!G60</f>
        <v>0</v>
      </c>
      <c r="D60" s="56">
        <f>'Source Data'!H60</f>
        <v>4784.5850415334589</v>
      </c>
      <c r="E60" s="74">
        <f t="shared" si="11"/>
        <v>0</v>
      </c>
      <c r="F60" s="290"/>
      <c r="G60" s="56">
        <f>'Source Data'!I60</f>
        <v>583.70660052312871</v>
      </c>
      <c r="H60" s="74">
        <f t="shared" si="12"/>
        <v>0</v>
      </c>
      <c r="I60" s="290"/>
      <c r="J60" s="56">
        <f>'Source Data'!J60</f>
        <v>159.19270923358056</v>
      </c>
      <c r="K60" s="74">
        <f t="shared" si="13"/>
        <v>0</v>
      </c>
      <c r="L60" s="290"/>
      <c r="M60" s="56">
        <f>'Source Data'!K60</f>
        <v>3979.8177308395143</v>
      </c>
      <c r="N60" s="74">
        <f t="shared" si="14"/>
        <v>0</v>
      </c>
      <c r="O60" s="290"/>
      <c r="P60" s="56">
        <f>'Source Data'!L60</f>
        <v>1591.9270923358056</v>
      </c>
      <c r="Q60" s="74">
        <f t="shared" si="15"/>
        <v>0</v>
      </c>
      <c r="R60" s="93">
        <v>0</v>
      </c>
      <c r="S60" s="56"/>
      <c r="T60" s="56"/>
      <c r="U60" s="57">
        <f t="shared" si="28"/>
        <v>0</v>
      </c>
      <c r="V60" s="93">
        <f t="shared" si="2"/>
        <v>0</v>
      </c>
      <c r="W60" s="74">
        <f t="shared" si="16"/>
        <v>0</v>
      </c>
      <c r="X60" s="93">
        <f t="shared" si="17"/>
        <v>0</v>
      </c>
      <c r="Y60" s="56"/>
      <c r="Z60" s="93">
        <f t="shared" si="18"/>
        <v>0</v>
      </c>
      <c r="AA60" s="56"/>
      <c r="AB60" s="56">
        <f t="shared" si="19"/>
        <v>0</v>
      </c>
      <c r="AC60" s="93">
        <f t="shared" si="20"/>
        <v>0</v>
      </c>
      <c r="AD60" s="97">
        <f t="shared" si="29"/>
        <v>0</v>
      </c>
      <c r="AE60" s="75">
        <f>'Source Data'!N60</f>
        <v>5141</v>
      </c>
      <c r="AF60" s="90">
        <f t="shared" si="30"/>
        <v>0</v>
      </c>
      <c r="AG60" s="271"/>
      <c r="AH60" s="75">
        <f t="shared" si="21"/>
        <v>0</v>
      </c>
      <c r="AI60" s="271"/>
      <c r="AJ60" s="77">
        <f t="shared" si="31"/>
        <v>0</v>
      </c>
      <c r="AK60" s="76">
        <f t="shared" si="32"/>
        <v>0</v>
      </c>
      <c r="AL60" s="90">
        <f t="shared" si="22"/>
        <v>0</v>
      </c>
      <c r="AM60" s="79">
        <f t="shared" si="23"/>
        <v>0</v>
      </c>
      <c r="AN60" s="90">
        <f t="shared" si="24"/>
        <v>0</v>
      </c>
      <c r="AO60" s="56"/>
      <c r="AP60" s="90">
        <f t="shared" si="25"/>
        <v>0</v>
      </c>
      <c r="AQ60" s="77"/>
      <c r="AR60" s="77">
        <f t="shared" si="26"/>
        <v>0</v>
      </c>
      <c r="AS60" s="90">
        <f t="shared" si="27"/>
        <v>0</v>
      </c>
      <c r="AT60" s="78">
        <f t="shared" si="7"/>
        <v>0</v>
      </c>
      <c r="AU60" s="87">
        <f t="shared" si="8"/>
        <v>0</v>
      </c>
      <c r="AV60" s="116"/>
      <c r="AW60" s="74"/>
      <c r="AX60" s="74">
        <f t="shared" si="33"/>
        <v>0</v>
      </c>
      <c r="AY60" s="74">
        <f t="shared" si="34"/>
        <v>0</v>
      </c>
    </row>
    <row r="61" spans="1:51" ht="16.149999999999999" customHeight="1" x14ac:dyDescent="0.2">
      <c r="A61" s="49">
        <v>55</v>
      </c>
      <c r="B61" s="50" t="s">
        <v>59</v>
      </c>
      <c r="C61" s="272">
        <f>'8_2.1.18 SIS'!G61</f>
        <v>0</v>
      </c>
      <c r="D61" s="51">
        <f>'Source Data'!H61</f>
        <v>4501.7236472239638</v>
      </c>
      <c r="E61" s="80">
        <f t="shared" si="11"/>
        <v>0</v>
      </c>
      <c r="F61" s="291"/>
      <c r="G61" s="51">
        <f>'Source Data'!I61</f>
        <v>593.48544210889816</v>
      </c>
      <c r="H61" s="80">
        <f t="shared" si="12"/>
        <v>0</v>
      </c>
      <c r="I61" s="291"/>
      <c r="J61" s="51">
        <f>'Source Data'!J61</f>
        <v>161.8596660296995</v>
      </c>
      <c r="K61" s="80">
        <f t="shared" si="13"/>
        <v>0</v>
      </c>
      <c r="L61" s="291"/>
      <c r="M61" s="51">
        <f>'Source Data'!K61</f>
        <v>4046.4916507424882</v>
      </c>
      <c r="N61" s="80">
        <f t="shared" si="14"/>
        <v>0</v>
      </c>
      <c r="O61" s="291"/>
      <c r="P61" s="51">
        <f>'Source Data'!L61</f>
        <v>1618.596660296995</v>
      </c>
      <c r="Q61" s="80">
        <f t="shared" si="15"/>
        <v>0</v>
      </c>
      <c r="R61" s="94">
        <v>0</v>
      </c>
      <c r="S61" s="51"/>
      <c r="T61" s="51"/>
      <c r="U61" s="52">
        <f t="shared" si="28"/>
        <v>0</v>
      </c>
      <c r="V61" s="94">
        <f t="shared" si="2"/>
        <v>0</v>
      </c>
      <c r="W61" s="80">
        <f t="shared" si="16"/>
        <v>0</v>
      </c>
      <c r="X61" s="94">
        <f t="shared" si="17"/>
        <v>0</v>
      </c>
      <c r="Y61" s="51"/>
      <c r="Z61" s="94">
        <f t="shared" si="18"/>
        <v>0</v>
      </c>
      <c r="AA61" s="53"/>
      <c r="AB61" s="51">
        <f t="shared" si="19"/>
        <v>0</v>
      </c>
      <c r="AC61" s="95">
        <f t="shared" si="20"/>
        <v>0</v>
      </c>
      <c r="AD61" s="95">
        <f t="shared" si="29"/>
        <v>0</v>
      </c>
      <c r="AE61" s="71">
        <f>'Source Data'!N61</f>
        <v>3703</v>
      </c>
      <c r="AF61" s="91">
        <f t="shared" si="30"/>
        <v>0</v>
      </c>
      <c r="AG61" s="272"/>
      <c r="AH61" s="71">
        <f t="shared" si="21"/>
        <v>0</v>
      </c>
      <c r="AI61" s="272"/>
      <c r="AJ61" s="72">
        <f t="shared" si="31"/>
        <v>0</v>
      </c>
      <c r="AK61" s="73">
        <f t="shared" si="32"/>
        <v>0</v>
      </c>
      <c r="AL61" s="91">
        <f t="shared" si="22"/>
        <v>0</v>
      </c>
      <c r="AM61" s="82">
        <f t="shared" si="23"/>
        <v>0</v>
      </c>
      <c r="AN61" s="91">
        <f t="shared" si="24"/>
        <v>0</v>
      </c>
      <c r="AO61" s="51"/>
      <c r="AP61" s="91">
        <f t="shared" si="25"/>
        <v>0</v>
      </c>
      <c r="AQ61" s="72"/>
      <c r="AR61" s="72">
        <f t="shared" si="26"/>
        <v>0</v>
      </c>
      <c r="AS61" s="91">
        <f t="shared" si="27"/>
        <v>0</v>
      </c>
      <c r="AT61" s="81">
        <f t="shared" si="7"/>
        <v>0</v>
      </c>
      <c r="AU61" s="88">
        <f t="shared" si="8"/>
        <v>0</v>
      </c>
      <c r="AV61" s="116"/>
      <c r="AW61" s="80"/>
      <c r="AX61" s="80">
        <f t="shared" si="33"/>
        <v>0</v>
      </c>
      <c r="AY61" s="80">
        <f t="shared" si="34"/>
        <v>0</v>
      </c>
    </row>
    <row r="62" spans="1:51" ht="16.149999999999999" customHeight="1" x14ac:dyDescent="0.2">
      <c r="A62" s="58">
        <v>56</v>
      </c>
      <c r="B62" s="59" t="s">
        <v>60</v>
      </c>
      <c r="C62" s="270">
        <f>'8_2.1.18 SIS'!G62</f>
        <v>895</v>
      </c>
      <c r="D62" s="60">
        <f>'Source Data'!H62</f>
        <v>5010.1657022009513</v>
      </c>
      <c r="E62" s="65">
        <f t="shared" si="11"/>
        <v>4484098.3034698516</v>
      </c>
      <c r="F62" s="289"/>
      <c r="G62" s="60">
        <f>'Source Data'!I62</f>
        <v>665.40831600253398</v>
      </c>
      <c r="H62" s="65">
        <f t="shared" si="12"/>
        <v>0</v>
      </c>
      <c r="I62" s="289"/>
      <c r="J62" s="60">
        <f>'Source Data'!J62</f>
        <v>181.4749952734183</v>
      </c>
      <c r="K62" s="65">
        <f t="shared" si="13"/>
        <v>0</v>
      </c>
      <c r="L62" s="289"/>
      <c r="M62" s="60">
        <f>'Source Data'!K62</f>
        <v>4536.8748818354579</v>
      </c>
      <c r="N62" s="65">
        <f t="shared" si="14"/>
        <v>0</v>
      </c>
      <c r="O62" s="289"/>
      <c r="P62" s="60">
        <f>'Source Data'!L62</f>
        <v>1814.7499527341834</v>
      </c>
      <c r="Q62" s="65">
        <f t="shared" si="15"/>
        <v>0</v>
      </c>
      <c r="R62" s="92">
        <v>5202346</v>
      </c>
      <c r="S62" s="60"/>
      <c r="T62" s="60"/>
      <c r="U62" s="61">
        <f t="shared" si="28"/>
        <v>0</v>
      </c>
      <c r="V62" s="92">
        <f t="shared" si="2"/>
        <v>5202346</v>
      </c>
      <c r="W62" s="65">
        <f t="shared" si="16"/>
        <v>-13006</v>
      </c>
      <c r="X62" s="92">
        <f t="shared" si="17"/>
        <v>5189340</v>
      </c>
      <c r="Y62" s="60"/>
      <c r="Z62" s="92">
        <f t="shared" si="18"/>
        <v>5189340</v>
      </c>
      <c r="AA62" s="60"/>
      <c r="AB62" s="60">
        <f t="shared" si="19"/>
        <v>5189340</v>
      </c>
      <c r="AC62" s="92">
        <f t="shared" si="20"/>
        <v>432445</v>
      </c>
      <c r="AD62" s="96">
        <f t="shared" si="29"/>
        <v>5189340</v>
      </c>
      <c r="AE62" s="66">
        <f>'Source Data'!N62</f>
        <v>4203</v>
      </c>
      <c r="AF62" s="89">
        <f t="shared" si="30"/>
        <v>3761685</v>
      </c>
      <c r="AG62" s="270"/>
      <c r="AH62" s="66">
        <f t="shared" si="21"/>
        <v>0</v>
      </c>
      <c r="AI62" s="270"/>
      <c r="AJ62" s="68">
        <f t="shared" si="31"/>
        <v>0</v>
      </c>
      <c r="AK62" s="67">
        <f t="shared" si="32"/>
        <v>0</v>
      </c>
      <c r="AL62" s="89">
        <f t="shared" si="22"/>
        <v>3761685</v>
      </c>
      <c r="AM62" s="70">
        <f t="shared" si="23"/>
        <v>-9404</v>
      </c>
      <c r="AN62" s="89">
        <f t="shared" si="24"/>
        <v>3752281</v>
      </c>
      <c r="AO62" s="60"/>
      <c r="AP62" s="89">
        <f t="shared" si="25"/>
        <v>3752281</v>
      </c>
      <c r="AQ62" s="68"/>
      <c r="AR62" s="68">
        <f t="shared" si="26"/>
        <v>3752281</v>
      </c>
      <c r="AS62" s="89">
        <f t="shared" si="27"/>
        <v>312690</v>
      </c>
      <c r="AT62" s="69">
        <f t="shared" si="7"/>
        <v>8941621</v>
      </c>
      <c r="AU62" s="86">
        <f t="shared" si="8"/>
        <v>745135</v>
      </c>
      <c r="AV62" s="116"/>
      <c r="AW62" s="65"/>
      <c r="AX62" s="65">
        <f t="shared" si="33"/>
        <v>9404</v>
      </c>
      <c r="AY62" s="65">
        <f t="shared" si="34"/>
        <v>9404</v>
      </c>
    </row>
    <row r="63" spans="1:51" ht="16.149999999999999" customHeight="1" x14ac:dyDescent="0.2">
      <c r="A63" s="54">
        <v>57</v>
      </c>
      <c r="B63" s="55" t="s">
        <v>61</v>
      </c>
      <c r="C63" s="271">
        <f>'8_2.1.18 SIS'!G63</f>
        <v>0</v>
      </c>
      <c r="D63" s="56">
        <f>'Source Data'!H63</f>
        <v>4811.4108022710652</v>
      </c>
      <c r="E63" s="74">
        <f t="shared" si="11"/>
        <v>0</v>
      </c>
      <c r="F63" s="290"/>
      <c r="G63" s="56">
        <f>'Source Data'!I63</f>
        <v>666.15521612667408</v>
      </c>
      <c r="H63" s="74">
        <f t="shared" si="12"/>
        <v>0</v>
      </c>
      <c r="I63" s="290"/>
      <c r="J63" s="56">
        <f>'Source Data'!J63</f>
        <v>181.67869530727472</v>
      </c>
      <c r="K63" s="74">
        <f t="shared" si="13"/>
        <v>0</v>
      </c>
      <c r="L63" s="290"/>
      <c r="M63" s="56">
        <f>'Source Data'!K63</f>
        <v>4541.967382681868</v>
      </c>
      <c r="N63" s="74">
        <f t="shared" si="14"/>
        <v>0</v>
      </c>
      <c r="O63" s="290"/>
      <c r="P63" s="56">
        <f>'Source Data'!L63</f>
        <v>1816.7869530727471</v>
      </c>
      <c r="Q63" s="74">
        <f t="shared" si="15"/>
        <v>0</v>
      </c>
      <c r="R63" s="93">
        <v>0</v>
      </c>
      <c r="S63" s="56"/>
      <c r="T63" s="56"/>
      <c r="U63" s="57">
        <f t="shared" si="28"/>
        <v>0</v>
      </c>
      <c r="V63" s="93">
        <f t="shared" si="2"/>
        <v>0</v>
      </c>
      <c r="W63" s="74">
        <f t="shared" si="16"/>
        <v>0</v>
      </c>
      <c r="X63" s="93">
        <f t="shared" si="17"/>
        <v>0</v>
      </c>
      <c r="Y63" s="56"/>
      <c r="Z63" s="93">
        <f t="shared" si="18"/>
        <v>0</v>
      </c>
      <c r="AA63" s="56"/>
      <c r="AB63" s="56">
        <f t="shared" si="19"/>
        <v>0</v>
      </c>
      <c r="AC63" s="93">
        <f t="shared" si="20"/>
        <v>0</v>
      </c>
      <c r="AD63" s="97">
        <f t="shared" si="29"/>
        <v>0</v>
      </c>
      <c r="AE63" s="75">
        <f>'Source Data'!N63</f>
        <v>2620</v>
      </c>
      <c r="AF63" s="90">
        <f t="shared" si="30"/>
        <v>0</v>
      </c>
      <c r="AG63" s="271"/>
      <c r="AH63" s="75">
        <f t="shared" si="21"/>
        <v>0</v>
      </c>
      <c r="AI63" s="271"/>
      <c r="AJ63" s="77">
        <f t="shared" si="31"/>
        <v>0</v>
      </c>
      <c r="AK63" s="76">
        <f t="shared" si="32"/>
        <v>0</v>
      </c>
      <c r="AL63" s="90">
        <f t="shared" si="22"/>
        <v>0</v>
      </c>
      <c r="AM63" s="79">
        <f t="shared" si="23"/>
        <v>0</v>
      </c>
      <c r="AN63" s="90">
        <f t="shared" si="24"/>
        <v>0</v>
      </c>
      <c r="AO63" s="56"/>
      <c r="AP63" s="90">
        <f t="shared" si="25"/>
        <v>0</v>
      </c>
      <c r="AQ63" s="77"/>
      <c r="AR63" s="77">
        <f t="shared" si="26"/>
        <v>0</v>
      </c>
      <c r="AS63" s="90">
        <f t="shared" si="27"/>
        <v>0</v>
      </c>
      <c r="AT63" s="78">
        <f t="shared" si="7"/>
        <v>0</v>
      </c>
      <c r="AU63" s="87">
        <f t="shared" si="8"/>
        <v>0</v>
      </c>
      <c r="AV63" s="116"/>
      <c r="AW63" s="74"/>
      <c r="AX63" s="74">
        <f t="shared" si="33"/>
        <v>0</v>
      </c>
      <c r="AY63" s="74">
        <f t="shared" si="34"/>
        <v>0</v>
      </c>
    </row>
    <row r="64" spans="1:51" ht="16.149999999999999" customHeight="1" x14ac:dyDescent="0.2">
      <c r="A64" s="54">
        <v>58</v>
      </c>
      <c r="B64" s="55" t="s">
        <v>62</v>
      </c>
      <c r="C64" s="271">
        <f>'8_2.1.18 SIS'!G64</f>
        <v>0</v>
      </c>
      <c r="D64" s="56">
        <f>'Source Data'!H64</f>
        <v>5358.2852334446507</v>
      </c>
      <c r="E64" s="74">
        <f t="shared" si="11"/>
        <v>0</v>
      </c>
      <c r="F64" s="290"/>
      <c r="G64" s="56">
        <f>'Source Data'!I64</f>
        <v>740.81098599764084</v>
      </c>
      <c r="H64" s="74">
        <f t="shared" si="12"/>
        <v>0</v>
      </c>
      <c r="I64" s="290"/>
      <c r="J64" s="56">
        <f>'Source Data'!J64</f>
        <v>202.03935981753844</v>
      </c>
      <c r="K64" s="74">
        <f t="shared" si="13"/>
        <v>0</v>
      </c>
      <c r="L64" s="290"/>
      <c r="M64" s="56">
        <f>'Source Data'!K64</f>
        <v>5050.9839954384606</v>
      </c>
      <c r="N64" s="74">
        <f t="shared" si="14"/>
        <v>0</v>
      </c>
      <c r="O64" s="290"/>
      <c r="P64" s="56">
        <f>'Source Data'!L64</f>
        <v>2020.3935981753841</v>
      </c>
      <c r="Q64" s="74">
        <f t="shared" si="15"/>
        <v>0</v>
      </c>
      <c r="R64" s="93">
        <v>0</v>
      </c>
      <c r="S64" s="56"/>
      <c r="T64" s="56"/>
      <c r="U64" s="57">
        <f t="shared" si="28"/>
        <v>0</v>
      </c>
      <c r="V64" s="93">
        <f t="shared" si="2"/>
        <v>0</v>
      </c>
      <c r="W64" s="74">
        <f t="shared" si="16"/>
        <v>0</v>
      </c>
      <c r="X64" s="93">
        <f t="shared" si="17"/>
        <v>0</v>
      </c>
      <c r="Y64" s="56"/>
      <c r="Z64" s="93">
        <f t="shared" si="18"/>
        <v>0</v>
      </c>
      <c r="AA64" s="56"/>
      <c r="AB64" s="56">
        <f t="shared" si="19"/>
        <v>0</v>
      </c>
      <c r="AC64" s="93">
        <f t="shared" si="20"/>
        <v>0</v>
      </c>
      <c r="AD64" s="97">
        <f t="shared" si="29"/>
        <v>0</v>
      </c>
      <c r="AE64" s="75">
        <f>'Source Data'!N64</f>
        <v>2215</v>
      </c>
      <c r="AF64" s="90">
        <f t="shared" si="30"/>
        <v>0</v>
      </c>
      <c r="AG64" s="271"/>
      <c r="AH64" s="75">
        <f t="shared" si="21"/>
        <v>0</v>
      </c>
      <c r="AI64" s="271"/>
      <c r="AJ64" s="77">
        <f t="shared" si="31"/>
        <v>0</v>
      </c>
      <c r="AK64" s="76">
        <f t="shared" si="32"/>
        <v>0</v>
      </c>
      <c r="AL64" s="90">
        <f t="shared" si="22"/>
        <v>0</v>
      </c>
      <c r="AM64" s="79">
        <f t="shared" si="23"/>
        <v>0</v>
      </c>
      <c r="AN64" s="90">
        <f t="shared" si="24"/>
        <v>0</v>
      </c>
      <c r="AO64" s="56"/>
      <c r="AP64" s="90">
        <f t="shared" si="25"/>
        <v>0</v>
      </c>
      <c r="AQ64" s="77"/>
      <c r="AR64" s="77">
        <f t="shared" si="26"/>
        <v>0</v>
      </c>
      <c r="AS64" s="90">
        <f t="shared" si="27"/>
        <v>0</v>
      </c>
      <c r="AT64" s="78">
        <f t="shared" si="7"/>
        <v>0</v>
      </c>
      <c r="AU64" s="87">
        <f t="shared" si="8"/>
        <v>0</v>
      </c>
      <c r="AV64" s="116"/>
      <c r="AW64" s="74"/>
      <c r="AX64" s="74">
        <f t="shared" si="33"/>
        <v>0</v>
      </c>
      <c r="AY64" s="74">
        <f t="shared" si="34"/>
        <v>0</v>
      </c>
    </row>
    <row r="65" spans="1:51" ht="16.149999999999999" customHeight="1" x14ac:dyDescent="0.2">
      <c r="A65" s="54">
        <v>59</v>
      </c>
      <c r="B65" s="55" t="s">
        <v>63</v>
      </c>
      <c r="C65" s="271">
        <f>'8_2.1.18 SIS'!G65</f>
        <v>0</v>
      </c>
      <c r="D65" s="56">
        <f>'Source Data'!H65</f>
        <v>5144.4669727805904</v>
      </c>
      <c r="E65" s="74">
        <f t="shared" si="11"/>
        <v>0</v>
      </c>
      <c r="F65" s="290"/>
      <c r="G65" s="56">
        <f>'Source Data'!I65</f>
        <v>778.80539593788717</v>
      </c>
      <c r="H65" s="74">
        <f t="shared" si="12"/>
        <v>0</v>
      </c>
      <c r="I65" s="290"/>
      <c r="J65" s="56">
        <f>'Source Data'!J65</f>
        <v>212.40147161942375</v>
      </c>
      <c r="K65" s="74">
        <f t="shared" si="13"/>
        <v>0</v>
      </c>
      <c r="L65" s="290"/>
      <c r="M65" s="56">
        <f>'Source Data'!K65</f>
        <v>5310.0367904855939</v>
      </c>
      <c r="N65" s="74">
        <f t="shared" si="14"/>
        <v>0</v>
      </c>
      <c r="O65" s="290"/>
      <c r="P65" s="56">
        <f>'Source Data'!L65</f>
        <v>2124.0147161942373</v>
      </c>
      <c r="Q65" s="74">
        <f t="shared" si="15"/>
        <v>0</v>
      </c>
      <c r="R65" s="93">
        <v>0</v>
      </c>
      <c r="S65" s="56"/>
      <c r="T65" s="56"/>
      <c r="U65" s="57">
        <f t="shared" si="28"/>
        <v>0</v>
      </c>
      <c r="V65" s="93">
        <f t="shared" si="2"/>
        <v>0</v>
      </c>
      <c r="W65" s="74">
        <f t="shared" si="16"/>
        <v>0</v>
      </c>
      <c r="X65" s="93">
        <f t="shared" si="17"/>
        <v>0</v>
      </c>
      <c r="Y65" s="56"/>
      <c r="Z65" s="93">
        <f t="shared" si="18"/>
        <v>0</v>
      </c>
      <c r="AA65" s="56"/>
      <c r="AB65" s="56">
        <f t="shared" si="19"/>
        <v>0</v>
      </c>
      <c r="AC65" s="93">
        <f t="shared" si="20"/>
        <v>0</v>
      </c>
      <c r="AD65" s="97">
        <f t="shared" si="29"/>
        <v>0</v>
      </c>
      <c r="AE65" s="75">
        <f>'Source Data'!N65</f>
        <v>1488</v>
      </c>
      <c r="AF65" s="90">
        <f t="shared" si="30"/>
        <v>0</v>
      </c>
      <c r="AG65" s="271"/>
      <c r="AH65" s="75">
        <f t="shared" si="21"/>
        <v>0</v>
      </c>
      <c r="AI65" s="271"/>
      <c r="AJ65" s="77">
        <f t="shared" si="31"/>
        <v>0</v>
      </c>
      <c r="AK65" s="76">
        <f t="shared" si="32"/>
        <v>0</v>
      </c>
      <c r="AL65" s="90">
        <f t="shared" si="22"/>
        <v>0</v>
      </c>
      <c r="AM65" s="79">
        <f t="shared" si="23"/>
        <v>0</v>
      </c>
      <c r="AN65" s="90">
        <f t="shared" si="24"/>
        <v>0</v>
      </c>
      <c r="AO65" s="56"/>
      <c r="AP65" s="90">
        <f t="shared" si="25"/>
        <v>0</v>
      </c>
      <c r="AQ65" s="77"/>
      <c r="AR65" s="77">
        <f t="shared" si="26"/>
        <v>0</v>
      </c>
      <c r="AS65" s="90">
        <f t="shared" si="27"/>
        <v>0</v>
      </c>
      <c r="AT65" s="78">
        <f t="shared" si="7"/>
        <v>0</v>
      </c>
      <c r="AU65" s="87">
        <f t="shared" si="8"/>
        <v>0</v>
      </c>
      <c r="AV65" s="116"/>
      <c r="AW65" s="74"/>
      <c r="AX65" s="74">
        <f t="shared" si="33"/>
        <v>0</v>
      </c>
      <c r="AY65" s="74">
        <f t="shared" si="34"/>
        <v>0</v>
      </c>
    </row>
    <row r="66" spans="1:51" ht="16.149999999999999" customHeight="1" x14ac:dyDescent="0.2">
      <c r="A66" s="49">
        <v>60</v>
      </c>
      <c r="B66" s="50" t="s">
        <v>64</v>
      </c>
      <c r="C66" s="272">
        <f>'8_2.1.18 SIS'!G66</f>
        <v>0</v>
      </c>
      <c r="D66" s="51">
        <f>'Source Data'!H66</f>
        <v>4859.4948474230696</v>
      </c>
      <c r="E66" s="80">
        <f t="shared" si="11"/>
        <v>0</v>
      </c>
      <c r="F66" s="291"/>
      <c r="G66" s="51">
        <f>'Source Data'!I66</f>
        <v>654.17710868659628</v>
      </c>
      <c r="H66" s="80">
        <f t="shared" si="12"/>
        <v>0</v>
      </c>
      <c r="I66" s="291"/>
      <c r="J66" s="51">
        <f>'Source Data'!J66</f>
        <v>178.41193873270808</v>
      </c>
      <c r="K66" s="80">
        <f t="shared" si="13"/>
        <v>0</v>
      </c>
      <c r="L66" s="291"/>
      <c r="M66" s="51">
        <f>'Source Data'!K66</f>
        <v>4460.2984683177028</v>
      </c>
      <c r="N66" s="80">
        <f t="shared" si="14"/>
        <v>0</v>
      </c>
      <c r="O66" s="291"/>
      <c r="P66" s="51">
        <f>'Source Data'!L66</f>
        <v>1784.1193873270811</v>
      </c>
      <c r="Q66" s="80">
        <f t="shared" si="15"/>
        <v>0</v>
      </c>
      <c r="R66" s="94">
        <v>0</v>
      </c>
      <c r="S66" s="51"/>
      <c r="T66" s="51"/>
      <c r="U66" s="52">
        <f t="shared" si="28"/>
        <v>0</v>
      </c>
      <c r="V66" s="94">
        <f t="shared" si="2"/>
        <v>0</v>
      </c>
      <c r="W66" s="80">
        <f t="shared" si="16"/>
        <v>0</v>
      </c>
      <c r="X66" s="94">
        <f t="shared" si="17"/>
        <v>0</v>
      </c>
      <c r="Y66" s="51"/>
      <c r="Z66" s="94">
        <f t="shared" si="18"/>
        <v>0</v>
      </c>
      <c r="AA66" s="53"/>
      <c r="AB66" s="51">
        <f t="shared" si="19"/>
        <v>0</v>
      </c>
      <c r="AC66" s="95">
        <f t="shared" si="20"/>
        <v>0</v>
      </c>
      <c r="AD66" s="95">
        <f t="shared" si="29"/>
        <v>0</v>
      </c>
      <c r="AE66" s="71">
        <f>'Source Data'!N66</f>
        <v>4045</v>
      </c>
      <c r="AF66" s="91">
        <f t="shared" si="30"/>
        <v>0</v>
      </c>
      <c r="AG66" s="272"/>
      <c r="AH66" s="71">
        <f t="shared" si="21"/>
        <v>0</v>
      </c>
      <c r="AI66" s="272"/>
      <c r="AJ66" s="72">
        <f t="shared" si="31"/>
        <v>0</v>
      </c>
      <c r="AK66" s="73">
        <f t="shared" si="32"/>
        <v>0</v>
      </c>
      <c r="AL66" s="91">
        <f t="shared" si="22"/>
        <v>0</v>
      </c>
      <c r="AM66" s="82">
        <f t="shared" si="23"/>
        <v>0</v>
      </c>
      <c r="AN66" s="91">
        <f t="shared" si="24"/>
        <v>0</v>
      </c>
      <c r="AO66" s="51"/>
      <c r="AP66" s="91">
        <f t="shared" si="25"/>
        <v>0</v>
      </c>
      <c r="AQ66" s="72"/>
      <c r="AR66" s="72">
        <f t="shared" si="26"/>
        <v>0</v>
      </c>
      <c r="AS66" s="91">
        <f t="shared" si="27"/>
        <v>0</v>
      </c>
      <c r="AT66" s="81">
        <f t="shared" si="7"/>
        <v>0</v>
      </c>
      <c r="AU66" s="88">
        <f t="shared" si="8"/>
        <v>0</v>
      </c>
      <c r="AV66" s="116"/>
      <c r="AW66" s="80"/>
      <c r="AX66" s="80">
        <f t="shared" si="33"/>
        <v>0</v>
      </c>
      <c r="AY66" s="80">
        <f t="shared" si="34"/>
        <v>0</v>
      </c>
    </row>
    <row r="67" spans="1:51" ht="16.149999999999999" customHeight="1" x14ac:dyDescent="0.2">
      <c r="A67" s="58">
        <v>61</v>
      </c>
      <c r="B67" s="59" t="s">
        <v>65</v>
      </c>
      <c r="C67" s="270">
        <f>'8_2.1.18 SIS'!G67</f>
        <v>0</v>
      </c>
      <c r="D67" s="60">
        <f>'Source Data'!H67</f>
        <v>2804.2748979691619</v>
      </c>
      <c r="E67" s="65">
        <f t="shared" si="11"/>
        <v>0</v>
      </c>
      <c r="F67" s="289"/>
      <c r="G67" s="60">
        <f>'Source Data'!I67</f>
        <v>381.62134806778147</v>
      </c>
      <c r="H67" s="65">
        <f t="shared" si="12"/>
        <v>0</v>
      </c>
      <c r="I67" s="289"/>
      <c r="J67" s="60">
        <f>'Source Data'!J67</f>
        <v>104.0785494730313</v>
      </c>
      <c r="K67" s="65">
        <f t="shared" si="13"/>
        <v>0</v>
      </c>
      <c r="L67" s="289"/>
      <c r="M67" s="60">
        <f>'Source Data'!K67</f>
        <v>2601.9637368257822</v>
      </c>
      <c r="N67" s="65">
        <f t="shared" si="14"/>
        <v>0</v>
      </c>
      <c r="O67" s="289"/>
      <c r="P67" s="60">
        <f>'Source Data'!L67</f>
        <v>1040.7854947303128</v>
      </c>
      <c r="Q67" s="65">
        <f t="shared" si="15"/>
        <v>0</v>
      </c>
      <c r="R67" s="92">
        <v>0</v>
      </c>
      <c r="S67" s="60"/>
      <c r="T67" s="60"/>
      <c r="U67" s="61">
        <f t="shared" si="28"/>
        <v>0</v>
      </c>
      <c r="V67" s="92">
        <f t="shared" si="2"/>
        <v>0</v>
      </c>
      <c r="W67" s="65">
        <f t="shared" si="16"/>
        <v>0</v>
      </c>
      <c r="X67" s="92">
        <f t="shared" si="17"/>
        <v>0</v>
      </c>
      <c r="Y67" s="60"/>
      <c r="Z67" s="92">
        <f t="shared" si="18"/>
        <v>0</v>
      </c>
      <c r="AA67" s="60"/>
      <c r="AB67" s="60">
        <f t="shared" si="19"/>
        <v>0</v>
      </c>
      <c r="AC67" s="92">
        <f t="shared" si="20"/>
        <v>0</v>
      </c>
      <c r="AD67" s="96">
        <f t="shared" si="29"/>
        <v>0</v>
      </c>
      <c r="AE67" s="66">
        <f>'Source Data'!N67</f>
        <v>9576</v>
      </c>
      <c r="AF67" s="89">
        <f t="shared" si="30"/>
        <v>0</v>
      </c>
      <c r="AG67" s="270"/>
      <c r="AH67" s="66">
        <f t="shared" si="21"/>
        <v>0</v>
      </c>
      <c r="AI67" s="270"/>
      <c r="AJ67" s="68">
        <f t="shared" si="31"/>
        <v>0</v>
      </c>
      <c r="AK67" s="67">
        <f t="shared" si="32"/>
        <v>0</v>
      </c>
      <c r="AL67" s="89">
        <f t="shared" si="22"/>
        <v>0</v>
      </c>
      <c r="AM67" s="70">
        <f t="shared" si="23"/>
        <v>0</v>
      </c>
      <c r="AN67" s="89">
        <f t="shared" si="24"/>
        <v>0</v>
      </c>
      <c r="AO67" s="60"/>
      <c r="AP67" s="89">
        <f t="shared" si="25"/>
        <v>0</v>
      </c>
      <c r="AQ67" s="68"/>
      <c r="AR67" s="68">
        <f t="shared" si="26"/>
        <v>0</v>
      </c>
      <c r="AS67" s="89">
        <f t="shared" si="27"/>
        <v>0</v>
      </c>
      <c r="AT67" s="69">
        <f t="shared" si="7"/>
        <v>0</v>
      </c>
      <c r="AU67" s="86">
        <f t="shared" si="8"/>
        <v>0</v>
      </c>
      <c r="AV67" s="116"/>
      <c r="AW67" s="65"/>
      <c r="AX67" s="65">
        <f t="shared" si="33"/>
        <v>0</v>
      </c>
      <c r="AY67" s="65">
        <f t="shared" si="34"/>
        <v>0</v>
      </c>
    </row>
    <row r="68" spans="1:51" ht="16.149999999999999" customHeight="1" x14ac:dyDescent="0.2">
      <c r="A68" s="54">
        <v>62</v>
      </c>
      <c r="B68" s="55" t="s">
        <v>66</v>
      </c>
      <c r="C68" s="271">
        <f>'8_2.1.18 SIS'!G68</f>
        <v>0</v>
      </c>
      <c r="D68" s="56">
        <f>'Source Data'!H68</f>
        <v>4883.7599729981075</v>
      </c>
      <c r="E68" s="74">
        <f t="shared" si="11"/>
        <v>0</v>
      </c>
      <c r="F68" s="290"/>
      <c r="G68" s="56">
        <f>'Source Data'!I68</f>
        <v>736.06666112665073</v>
      </c>
      <c r="H68" s="74">
        <f t="shared" si="12"/>
        <v>0</v>
      </c>
      <c r="I68" s="290"/>
      <c r="J68" s="56">
        <f>'Source Data'!J68</f>
        <v>200.74545303454113</v>
      </c>
      <c r="K68" s="74">
        <f t="shared" si="13"/>
        <v>0</v>
      </c>
      <c r="L68" s="290"/>
      <c r="M68" s="56">
        <f>'Source Data'!K68</f>
        <v>5018.6363258635274</v>
      </c>
      <c r="N68" s="74">
        <f t="shared" si="14"/>
        <v>0</v>
      </c>
      <c r="O68" s="290"/>
      <c r="P68" s="56">
        <f>'Source Data'!L68</f>
        <v>2007.4545303454111</v>
      </c>
      <c r="Q68" s="74">
        <f t="shared" si="15"/>
        <v>0</v>
      </c>
      <c r="R68" s="93">
        <v>0</v>
      </c>
      <c r="S68" s="56"/>
      <c r="T68" s="56"/>
      <c r="U68" s="57">
        <f t="shared" si="28"/>
        <v>0</v>
      </c>
      <c r="V68" s="93">
        <f t="shared" si="2"/>
        <v>0</v>
      </c>
      <c r="W68" s="74">
        <f t="shared" si="16"/>
        <v>0</v>
      </c>
      <c r="X68" s="93">
        <f t="shared" si="17"/>
        <v>0</v>
      </c>
      <c r="Y68" s="56"/>
      <c r="Z68" s="93">
        <f t="shared" si="18"/>
        <v>0</v>
      </c>
      <c r="AA68" s="56"/>
      <c r="AB68" s="56">
        <f t="shared" si="19"/>
        <v>0</v>
      </c>
      <c r="AC68" s="93">
        <f t="shared" si="20"/>
        <v>0</v>
      </c>
      <c r="AD68" s="97">
        <f t="shared" si="29"/>
        <v>0</v>
      </c>
      <c r="AE68" s="75">
        <f>'Source Data'!N68</f>
        <v>1997</v>
      </c>
      <c r="AF68" s="90">
        <f t="shared" si="30"/>
        <v>0</v>
      </c>
      <c r="AG68" s="271"/>
      <c r="AH68" s="75">
        <f t="shared" si="21"/>
        <v>0</v>
      </c>
      <c r="AI68" s="271"/>
      <c r="AJ68" s="77">
        <f t="shared" si="31"/>
        <v>0</v>
      </c>
      <c r="AK68" s="76">
        <f t="shared" si="32"/>
        <v>0</v>
      </c>
      <c r="AL68" s="90">
        <f t="shared" si="22"/>
        <v>0</v>
      </c>
      <c r="AM68" s="79">
        <f t="shared" si="23"/>
        <v>0</v>
      </c>
      <c r="AN68" s="90">
        <f t="shared" si="24"/>
        <v>0</v>
      </c>
      <c r="AO68" s="56"/>
      <c r="AP68" s="90">
        <f t="shared" si="25"/>
        <v>0</v>
      </c>
      <c r="AQ68" s="77"/>
      <c r="AR68" s="77">
        <f t="shared" si="26"/>
        <v>0</v>
      </c>
      <c r="AS68" s="90">
        <f t="shared" si="27"/>
        <v>0</v>
      </c>
      <c r="AT68" s="78">
        <f t="shared" si="7"/>
        <v>0</v>
      </c>
      <c r="AU68" s="87">
        <f t="shared" si="8"/>
        <v>0</v>
      </c>
      <c r="AV68" s="116"/>
      <c r="AW68" s="74"/>
      <c r="AX68" s="74">
        <f t="shared" si="33"/>
        <v>0</v>
      </c>
      <c r="AY68" s="74">
        <f t="shared" si="34"/>
        <v>0</v>
      </c>
    </row>
    <row r="69" spans="1:51" ht="16.149999999999999" customHeight="1" x14ac:dyDescent="0.2">
      <c r="A69" s="54">
        <v>63</v>
      </c>
      <c r="B69" s="55" t="s">
        <v>67</v>
      </c>
      <c r="C69" s="271">
        <f>'8_2.1.18 SIS'!G69</f>
        <v>0</v>
      </c>
      <c r="D69" s="56">
        <f>'Source Data'!H69</f>
        <v>3617.9669570727483</v>
      </c>
      <c r="E69" s="74">
        <f t="shared" si="11"/>
        <v>0</v>
      </c>
      <c r="F69" s="290"/>
      <c r="G69" s="56">
        <f>'Source Data'!I69</f>
        <v>455.19374290754848</v>
      </c>
      <c r="H69" s="74">
        <f t="shared" si="12"/>
        <v>0</v>
      </c>
      <c r="I69" s="290"/>
      <c r="J69" s="56">
        <f>'Source Data'!J69</f>
        <v>124.14374806569505</v>
      </c>
      <c r="K69" s="74">
        <f t="shared" si="13"/>
        <v>0</v>
      </c>
      <c r="L69" s="290"/>
      <c r="M69" s="56">
        <f>'Source Data'!K69</f>
        <v>3103.5937016423763</v>
      </c>
      <c r="N69" s="74">
        <f t="shared" si="14"/>
        <v>0</v>
      </c>
      <c r="O69" s="290"/>
      <c r="P69" s="56">
        <f>'Source Data'!L69</f>
        <v>1241.4374806569506</v>
      </c>
      <c r="Q69" s="74">
        <f t="shared" si="15"/>
        <v>0</v>
      </c>
      <c r="R69" s="93">
        <v>0</v>
      </c>
      <c r="S69" s="56"/>
      <c r="T69" s="56"/>
      <c r="U69" s="57">
        <f t="shared" si="28"/>
        <v>0</v>
      </c>
      <c r="V69" s="93">
        <f t="shared" si="2"/>
        <v>0</v>
      </c>
      <c r="W69" s="74">
        <f t="shared" si="16"/>
        <v>0</v>
      </c>
      <c r="X69" s="93">
        <f t="shared" si="17"/>
        <v>0</v>
      </c>
      <c r="Y69" s="56"/>
      <c r="Z69" s="93">
        <f t="shared" si="18"/>
        <v>0</v>
      </c>
      <c r="AA69" s="56"/>
      <c r="AB69" s="56">
        <f t="shared" si="19"/>
        <v>0</v>
      </c>
      <c r="AC69" s="93">
        <f t="shared" si="20"/>
        <v>0</v>
      </c>
      <c r="AD69" s="97">
        <f t="shared" si="29"/>
        <v>0</v>
      </c>
      <c r="AE69" s="75">
        <f>'Source Data'!N69</f>
        <v>7559</v>
      </c>
      <c r="AF69" s="90">
        <f t="shared" si="30"/>
        <v>0</v>
      </c>
      <c r="AG69" s="271"/>
      <c r="AH69" s="75">
        <f t="shared" si="21"/>
        <v>0</v>
      </c>
      <c r="AI69" s="271"/>
      <c r="AJ69" s="77">
        <f t="shared" si="31"/>
        <v>0</v>
      </c>
      <c r="AK69" s="76">
        <f t="shared" si="32"/>
        <v>0</v>
      </c>
      <c r="AL69" s="90">
        <f t="shared" si="22"/>
        <v>0</v>
      </c>
      <c r="AM69" s="79">
        <f t="shared" si="23"/>
        <v>0</v>
      </c>
      <c r="AN69" s="90">
        <f t="shared" si="24"/>
        <v>0</v>
      </c>
      <c r="AO69" s="56"/>
      <c r="AP69" s="90">
        <f t="shared" si="25"/>
        <v>0</v>
      </c>
      <c r="AQ69" s="77"/>
      <c r="AR69" s="77">
        <f t="shared" si="26"/>
        <v>0</v>
      </c>
      <c r="AS69" s="90">
        <f t="shared" si="27"/>
        <v>0</v>
      </c>
      <c r="AT69" s="78">
        <f t="shared" si="7"/>
        <v>0</v>
      </c>
      <c r="AU69" s="87">
        <f t="shared" si="8"/>
        <v>0</v>
      </c>
      <c r="AV69" s="116"/>
      <c r="AW69" s="74"/>
      <c r="AX69" s="74">
        <f t="shared" si="33"/>
        <v>0</v>
      </c>
      <c r="AY69" s="74">
        <f t="shared" si="34"/>
        <v>0</v>
      </c>
    </row>
    <row r="70" spans="1:51" ht="16.149999999999999" customHeight="1" x14ac:dyDescent="0.2">
      <c r="A70" s="54">
        <v>64</v>
      </c>
      <c r="B70" s="55" t="s">
        <v>68</v>
      </c>
      <c r="C70" s="271">
        <f>'8_2.1.18 SIS'!G70</f>
        <v>0</v>
      </c>
      <c r="D70" s="56">
        <f>'Source Data'!H70</f>
        <v>5230.6414951359775</v>
      </c>
      <c r="E70" s="74">
        <f t="shared" si="11"/>
        <v>0</v>
      </c>
      <c r="F70" s="290"/>
      <c r="G70" s="56">
        <f>'Source Data'!I70</f>
        <v>700.71301031438645</v>
      </c>
      <c r="H70" s="74">
        <f t="shared" si="12"/>
        <v>0</v>
      </c>
      <c r="I70" s="290"/>
      <c r="J70" s="56">
        <f>'Source Data'!J70</f>
        <v>191.10354826755992</v>
      </c>
      <c r="K70" s="74">
        <f t="shared" si="13"/>
        <v>0</v>
      </c>
      <c r="L70" s="290"/>
      <c r="M70" s="56">
        <f>'Source Data'!K70</f>
        <v>4777.5887066889991</v>
      </c>
      <c r="N70" s="74">
        <f t="shared" si="14"/>
        <v>0</v>
      </c>
      <c r="O70" s="290"/>
      <c r="P70" s="56">
        <f>'Source Data'!L70</f>
        <v>1911.0354826755995</v>
      </c>
      <c r="Q70" s="74">
        <f t="shared" si="15"/>
        <v>0</v>
      </c>
      <c r="R70" s="93">
        <v>0</v>
      </c>
      <c r="S70" s="56"/>
      <c r="T70" s="56"/>
      <c r="U70" s="57">
        <f t="shared" si="28"/>
        <v>0</v>
      </c>
      <c r="V70" s="93">
        <f t="shared" si="2"/>
        <v>0</v>
      </c>
      <c r="W70" s="74">
        <f t="shared" si="16"/>
        <v>0</v>
      </c>
      <c r="X70" s="93">
        <f t="shared" si="17"/>
        <v>0</v>
      </c>
      <c r="Y70" s="56"/>
      <c r="Z70" s="93">
        <f t="shared" si="18"/>
        <v>0</v>
      </c>
      <c r="AA70" s="56"/>
      <c r="AB70" s="56">
        <f t="shared" si="19"/>
        <v>0</v>
      </c>
      <c r="AC70" s="93">
        <f t="shared" si="20"/>
        <v>0</v>
      </c>
      <c r="AD70" s="97">
        <f t="shared" si="29"/>
        <v>0</v>
      </c>
      <c r="AE70" s="75">
        <f>'Source Data'!N70</f>
        <v>2999</v>
      </c>
      <c r="AF70" s="90">
        <f t="shared" si="30"/>
        <v>0</v>
      </c>
      <c r="AG70" s="271"/>
      <c r="AH70" s="75">
        <f t="shared" si="21"/>
        <v>0</v>
      </c>
      <c r="AI70" s="271"/>
      <c r="AJ70" s="77">
        <f t="shared" si="31"/>
        <v>0</v>
      </c>
      <c r="AK70" s="76">
        <f t="shared" si="32"/>
        <v>0</v>
      </c>
      <c r="AL70" s="90">
        <f t="shared" si="22"/>
        <v>0</v>
      </c>
      <c r="AM70" s="79">
        <f t="shared" si="23"/>
        <v>0</v>
      </c>
      <c r="AN70" s="90">
        <f t="shared" si="24"/>
        <v>0</v>
      </c>
      <c r="AO70" s="56"/>
      <c r="AP70" s="90">
        <f t="shared" si="25"/>
        <v>0</v>
      </c>
      <c r="AQ70" s="77"/>
      <c r="AR70" s="77">
        <f t="shared" si="26"/>
        <v>0</v>
      </c>
      <c r="AS70" s="90">
        <f t="shared" si="27"/>
        <v>0</v>
      </c>
      <c r="AT70" s="78">
        <f t="shared" si="7"/>
        <v>0</v>
      </c>
      <c r="AU70" s="87">
        <f t="shared" si="8"/>
        <v>0</v>
      </c>
      <c r="AV70" s="116"/>
      <c r="AW70" s="74"/>
      <c r="AX70" s="74">
        <f t="shared" si="33"/>
        <v>0</v>
      </c>
      <c r="AY70" s="74">
        <f t="shared" si="34"/>
        <v>0</v>
      </c>
    </row>
    <row r="71" spans="1:51" ht="16.149999999999999" customHeight="1" x14ac:dyDescent="0.2">
      <c r="A71" s="49">
        <v>65</v>
      </c>
      <c r="B71" s="50" t="s">
        <v>69</v>
      </c>
      <c r="C71" s="272">
        <f>'8_2.1.18 SIS'!G71</f>
        <v>3</v>
      </c>
      <c r="D71" s="51">
        <f>'Source Data'!H71</f>
        <v>4386.1061727809565</v>
      </c>
      <c r="E71" s="80">
        <f t="shared" si="11"/>
        <v>13158.318518342869</v>
      </c>
      <c r="F71" s="291"/>
      <c r="G71" s="51">
        <f>'Source Data'!I71</f>
        <v>566.73400507501663</v>
      </c>
      <c r="H71" s="80">
        <f t="shared" si="12"/>
        <v>0</v>
      </c>
      <c r="I71" s="291"/>
      <c r="J71" s="51">
        <f>'Source Data'!J71</f>
        <v>154.56381956591363</v>
      </c>
      <c r="K71" s="80">
        <f t="shared" si="13"/>
        <v>0</v>
      </c>
      <c r="L71" s="291"/>
      <c r="M71" s="51">
        <f>'Source Data'!K71</f>
        <v>3864.0954891478409</v>
      </c>
      <c r="N71" s="80">
        <f t="shared" si="14"/>
        <v>0</v>
      </c>
      <c r="O71" s="291"/>
      <c r="P71" s="51">
        <f>'Source Data'!L71</f>
        <v>1545.6381956591365</v>
      </c>
      <c r="Q71" s="80">
        <f t="shared" si="15"/>
        <v>0</v>
      </c>
      <c r="R71" s="94">
        <v>15322</v>
      </c>
      <c r="S71" s="51"/>
      <c r="T71" s="51"/>
      <c r="U71" s="52">
        <f t="shared" ref="U71:U75" si="35">S71+T71</f>
        <v>0</v>
      </c>
      <c r="V71" s="94">
        <f>U71+R71</f>
        <v>15322</v>
      </c>
      <c r="W71" s="80">
        <f t="shared" si="16"/>
        <v>-38</v>
      </c>
      <c r="X71" s="94">
        <f t="shared" si="17"/>
        <v>15284</v>
      </c>
      <c r="Y71" s="51"/>
      <c r="Z71" s="94">
        <f t="shared" si="18"/>
        <v>15284</v>
      </c>
      <c r="AA71" s="53"/>
      <c r="AB71" s="51">
        <f t="shared" si="19"/>
        <v>15284</v>
      </c>
      <c r="AC71" s="95">
        <f t="shared" si="20"/>
        <v>1274</v>
      </c>
      <c r="AD71" s="95">
        <f t="shared" si="29"/>
        <v>15284</v>
      </c>
      <c r="AE71" s="71">
        <f>'Source Data'!N71</f>
        <v>5234</v>
      </c>
      <c r="AF71" s="91">
        <f>C71*AE71</f>
        <v>15702</v>
      </c>
      <c r="AG71" s="272"/>
      <c r="AH71" s="71">
        <f t="shared" si="21"/>
        <v>0</v>
      </c>
      <c r="AI71" s="272"/>
      <c r="AJ71" s="72">
        <f t="shared" ref="AJ71:AJ75" si="36">AE71*AI71*0.5</f>
        <v>0</v>
      </c>
      <c r="AK71" s="73">
        <f t="shared" ref="AK71:AK75" si="37">AH71+AJ71</f>
        <v>0</v>
      </c>
      <c r="AL71" s="91">
        <f t="shared" si="22"/>
        <v>15702</v>
      </c>
      <c r="AM71" s="82">
        <f t="shared" si="23"/>
        <v>-39</v>
      </c>
      <c r="AN71" s="91">
        <f t="shared" si="24"/>
        <v>15663</v>
      </c>
      <c r="AO71" s="51"/>
      <c r="AP71" s="91">
        <f t="shared" si="25"/>
        <v>15663</v>
      </c>
      <c r="AQ71" s="72"/>
      <c r="AR71" s="72">
        <f t="shared" si="26"/>
        <v>15663</v>
      </c>
      <c r="AS71" s="91">
        <f t="shared" si="27"/>
        <v>1305</v>
      </c>
      <c r="AT71" s="81">
        <f>Z71+AP71</f>
        <v>30947</v>
      </c>
      <c r="AU71" s="88">
        <f>AC71+AS71</f>
        <v>2579</v>
      </c>
      <c r="AV71" s="116"/>
      <c r="AW71" s="80"/>
      <c r="AX71" s="80">
        <f t="shared" si="33"/>
        <v>39</v>
      </c>
      <c r="AY71" s="80">
        <f t="shared" ref="AY71:AY75" si="38">AX71-AW71</f>
        <v>39</v>
      </c>
    </row>
    <row r="72" spans="1:51" ht="16.149999999999999" customHeight="1" x14ac:dyDescent="0.2">
      <c r="A72" s="58">
        <v>66</v>
      </c>
      <c r="B72" s="59" t="s">
        <v>70</v>
      </c>
      <c r="C72" s="270">
        <f>'8_2.1.18 SIS'!G72</f>
        <v>0</v>
      </c>
      <c r="D72" s="60">
        <f>'Source Data'!H72</f>
        <v>5209.1252297845949</v>
      </c>
      <c r="E72" s="65">
        <f>C72*D72</f>
        <v>0</v>
      </c>
      <c r="F72" s="289"/>
      <c r="G72" s="60">
        <f>'Source Data'!I72</f>
        <v>655.4113591428079</v>
      </c>
      <c r="H72" s="65">
        <f>F72*G72</f>
        <v>0</v>
      </c>
      <c r="I72" s="289"/>
      <c r="J72" s="60">
        <f>'Source Data'!J72</f>
        <v>178.74855249349307</v>
      </c>
      <c r="K72" s="65">
        <f>I72*J72</f>
        <v>0</v>
      </c>
      <c r="L72" s="289"/>
      <c r="M72" s="60">
        <f>'Source Data'!K72</f>
        <v>4468.713812337327</v>
      </c>
      <c r="N72" s="65">
        <f>L72*M72</f>
        <v>0</v>
      </c>
      <c r="O72" s="289"/>
      <c r="P72" s="60">
        <f>'Source Data'!L72</f>
        <v>1787.4855249349307</v>
      </c>
      <c r="Q72" s="65">
        <f>O72*P72</f>
        <v>0</v>
      </c>
      <c r="R72" s="92">
        <v>0</v>
      </c>
      <c r="S72" s="60"/>
      <c r="T72" s="60"/>
      <c r="U72" s="61">
        <f t="shared" si="35"/>
        <v>0</v>
      </c>
      <c r="V72" s="92">
        <f>U72+R72</f>
        <v>0</v>
      </c>
      <c r="W72" s="65">
        <f>ROUND(V72*-0.25%,0)</f>
        <v>0</v>
      </c>
      <c r="X72" s="92">
        <f>SUM(V72:W72)</f>
        <v>0</v>
      </c>
      <c r="Y72" s="60"/>
      <c r="Z72" s="92">
        <f>ROUND(SUM(X72:Y72),0)</f>
        <v>0</v>
      </c>
      <c r="AA72" s="60"/>
      <c r="AB72" s="60">
        <f>Z72-AA72</f>
        <v>0</v>
      </c>
      <c r="AC72" s="92">
        <f>ROUND(AB72/$AC$88,0)</f>
        <v>0</v>
      </c>
      <c r="AD72" s="96">
        <f t="shared" si="29"/>
        <v>0</v>
      </c>
      <c r="AE72" s="66">
        <f>'Source Data'!N72</f>
        <v>3964</v>
      </c>
      <c r="AF72" s="89">
        <f>C72*AE72</f>
        <v>0</v>
      </c>
      <c r="AG72" s="270"/>
      <c r="AH72" s="66">
        <f>AG72*AE72</f>
        <v>0</v>
      </c>
      <c r="AI72" s="270"/>
      <c r="AJ72" s="68">
        <f t="shared" si="36"/>
        <v>0</v>
      </c>
      <c r="AK72" s="67">
        <f t="shared" si="37"/>
        <v>0</v>
      </c>
      <c r="AL72" s="89">
        <f>AK72+AF72</f>
        <v>0</v>
      </c>
      <c r="AM72" s="70">
        <f>ROUND(-0.25%*AL72,0)</f>
        <v>0</v>
      </c>
      <c r="AN72" s="89">
        <f>SUM(AL72:AM72)</f>
        <v>0</v>
      </c>
      <c r="AO72" s="60"/>
      <c r="AP72" s="89">
        <f>ROUND(SUM(AN72:AO72),0)</f>
        <v>0</v>
      </c>
      <c r="AQ72" s="68"/>
      <c r="AR72" s="68">
        <f>AP72-AQ72</f>
        <v>0</v>
      </c>
      <c r="AS72" s="89">
        <f>ROUND(AR72/$AS$88,0)</f>
        <v>0</v>
      </c>
      <c r="AT72" s="69">
        <f>Z72+AP72</f>
        <v>0</v>
      </c>
      <c r="AU72" s="86">
        <f>AC72+AS72</f>
        <v>0</v>
      </c>
      <c r="AV72" s="116"/>
      <c r="AW72" s="84"/>
      <c r="AX72" s="84">
        <f t="shared" si="33"/>
        <v>0</v>
      </c>
      <c r="AY72" s="84">
        <f t="shared" si="38"/>
        <v>0</v>
      </c>
    </row>
    <row r="73" spans="1:51" ht="16.149999999999999" customHeight="1" x14ac:dyDescent="0.2">
      <c r="A73" s="54">
        <v>67</v>
      </c>
      <c r="B73" s="55" t="s">
        <v>3</v>
      </c>
      <c r="C73" s="271">
        <f>'8_2.1.18 SIS'!G73</f>
        <v>0</v>
      </c>
      <c r="D73" s="56">
        <f>'Source Data'!H73</f>
        <v>4781.434296552653</v>
      </c>
      <c r="E73" s="74">
        <f>C73*D73</f>
        <v>0</v>
      </c>
      <c r="F73" s="290"/>
      <c r="G73" s="56">
        <f>'Source Data'!I73</f>
        <v>636.87839950514967</v>
      </c>
      <c r="H73" s="74">
        <f>F73*G73</f>
        <v>0</v>
      </c>
      <c r="I73" s="290"/>
      <c r="J73" s="56">
        <f>'Source Data'!J73</f>
        <v>173.6941089559499</v>
      </c>
      <c r="K73" s="74">
        <f>I73*J73</f>
        <v>0</v>
      </c>
      <c r="L73" s="290"/>
      <c r="M73" s="56">
        <f>'Source Data'!K73</f>
        <v>4342.3527238987472</v>
      </c>
      <c r="N73" s="74">
        <f>L73*M73</f>
        <v>0</v>
      </c>
      <c r="O73" s="290"/>
      <c r="P73" s="56">
        <f>'Source Data'!L73</f>
        <v>1736.9410895594988</v>
      </c>
      <c r="Q73" s="74">
        <f>O73*P73</f>
        <v>0</v>
      </c>
      <c r="R73" s="93">
        <v>0</v>
      </c>
      <c r="S73" s="56"/>
      <c r="T73" s="56"/>
      <c r="U73" s="57">
        <f t="shared" si="35"/>
        <v>0</v>
      </c>
      <c r="V73" s="93">
        <f>U73+R73</f>
        <v>0</v>
      </c>
      <c r="W73" s="74">
        <f>ROUND(V73*-0.25%,0)</f>
        <v>0</v>
      </c>
      <c r="X73" s="93">
        <f>SUM(V73:W73)</f>
        <v>0</v>
      </c>
      <c r="Y73" s="56"/>
      <c r="Z73" s="93">
        <f>ROUND(SUM(X73:Y73),0)</f>
        <v>0</v>
      </c>
      <c r="AA73" s="56"/>
      <c r="AB73" s="56">
        <f>Z73-AA73</f>
        <v>0</v>
      </c>
      <c r="AC73" s="93">
        <f>ROUND(AB73/$AC$88,0)</f>
        <v>0</v>
      </c>
      <c r="AD73" s="97">
        <f t="shared" si="29"/>
        <v>0</v>
      </c>
      <c r="AE73" s="75">
        <f>'Source Data'!N73</f>
        <v>5608</v>
      </c>
      <c r="AF73" s="90">
        <f>C73*AE73</f>
        <v>0</v>
      </c>
      <c r="AG73" s="271"/>
      <c r="AH73" s="75">
        <f>AG73*AE73</f>
        <v>0</v>
      </c>
      <c r="AI73" s="271"/>
      <c r="AJ73" s="77">
        <f t="shared" si="36"/>
        <v>0</v>
      </c>
      <c r="AK73" s="76">
        <f t="shared" si="37"/>
        <v>0</v>
      </c>
      <c r="AL73" s="90">
        <f>AK73+AF73</f>
        <v>0</v>
      </c>
      <c r="AM73" s="79">
        <f>ROUND(-0.25%*AL73,0)</f>
        <v>0</v>
      </c>
      <c r="AN73" s="90">
        <f>SUM(AL73:AM73)</f>
        <v>0</v>
      </c>
      <c r="AO73" s="56"/>
      <c r="AP73" s="90">
        <f>ROUND(SUM(AN73:AO73),0)</f>
        <v>0</v>
      </c>
      <c r="AQ73" s="77"/>
      <c r="AR73" s="77">
        <f>AP73-AQ73</f>
        <v>0</v>
      </c>
      <c r="AS73" s="90">
        <f>ROUND(AR73/$AS$88,0)</f>
        <v>0</v>
      </c>
      <c r="AT73" s="78">
        <f>Z73+AP73</f>
        <v>0</v>
      </c>
      <c r="AU73" s="87">
        <f>AC73+AS73</f>
        <v>0</v>
      </c>
      <c r="AV73" s="116"/>
      <c r="AW73" s="84"/>
      <c r="AX73" s="84">
        <f t="shared" si="33"/>
        <v>0</v>
      </c>
      <c r="AY73" s="84">
        <f t="shared" si="38"/>
        <v>0</v>
      </c>
    </row>
    <row r="74" spans="1:51" ht="16.149999999999999" customHeight="1" x14ac:dyDescent="0.2">
      <c r="A74" s="54">
        <v>68</v>
      </c>
      <c r="B74" s="55" t="s">
        <v>2</v>
      </c>
      <c r="C74" s="271">
        <f>'8_2.1.18 SIS'!G74</f>
        <v>0</v>
      </c>
      <c r="D74" s="56">
        <f>'Source Data'!H74</f>
        <v>5487.462001896216</v>
      </c>
      <c r="E74" s="74">
        <f>C74*D74</f>
        <v>0</v>
      </c>
      <c r="F74" s="290"/>
      <c r="G74" s="56">
        <f>'Source Data'!I74</f>
        <v>713.42471435529035</v>
      </c>
      <c r="H74" s="74">
        <f>F74*G74</f>
        <v>0</v>
      </c>
      <c r="I74" s="290"/>
      <c r="J74" s="56">
        <f>'Source Data'!J74</f>
        <v>194.5703766423519</v>
      </c>
      <c r="K74" s="74">
        <f>I74*J74</f>
        <v>0</v>
      </c>
      <c r="L74" s="290"/>
      <c r="M74" s="56">
        <f>'Source Data'!K74</f>
        <v>4864.2594160587978</v>
      </c>
      <c r="N74" s="74">
        <f>L74*M74</f>
        <v>0</v>
      </c>
      <c r="O74" s="290"/>
      <c r="P74" s="56">
        <f>'Source Data'!L74</f>
        <v>1945.703766423519</v>
      </c>
      <c r="Q74" s="74">
        <f>O74*P74</f>
        <v>0</v>
      </c>
      <c r="R74" s="93">
        <v>0</v>
      </c>
      <c r="S74" s="56"/>
      <c r="T74" s="56"/>
      <c r="U74" s="57">
        <f t="shared" si="35"/>
        <v>0</v>
      </c>
      <c r="V74" s="93">
        <f>U74+R74</f>
        <v>0</v>
      </c>
      <c r="W74" s="74">
        <f>ROUND(V74*-0.25%,0)</f>
        <v>0</v>
      </c>
      <c r="X74" s="93">
        <f>SUM(V74:W74)</f>
        <v>0</v>
      </c>
      <c r="Y74" s="56"/>
      <c r="Z74" s="93">
        <f>ROUND(SUM(X74:Y74),0)</f>
        <v>0</v>
      </c>
      <c r="AA74" s="56"/>
      <c r="AB74" s="56">
        <f>Z74-AA74</f>
        <v>0</v>
      </c>
      <c r="AC74" s="93">
        <f>ROUND(AB74/$AC$88,0)</f>
        <v>0</v>
      </c>
      <c r="AD74" s="97">
        <f t="shared" si="29"/>
        <v>0</v>
      </c>
      <c r="AE74" s="75">
        <f>'Source Data'!N74</f>
        <v>2793</v>
      </c>
      <c r="AF74" s="90">
        <f>C74*AE74</f>
        <v>0</v>
      </c>
      <c r="AG74" s="271"/>
      <c r="AH74" s="75">
        <f>AG74*AE74</f>
        <v>0</v>
      </c>
      <c r="AI74" s="271"/>
      <c r="AJ74" s="77">
        <f t="shared" si="36"/>
        <v>0</v>
      </c>
      <c r="AK74" s="76">
        <f t="shared" si="37"/>
        <v>0</v>
      </c>
      <c r="AL74" s="90">
        <f>AK74+AF74</f>
        <v>0</v>
      </c>
      <c r="AM74" s="79">
        <f>ROUND(-0.25%*AL74,0)</f>
        <v>0</v>
      </c>
      <c r="AN74" s="90">
        <f>SUM(AL74:AM74)</f>
        <v>0</v>
      </c>
      <c r="AO74" s="56"/>
      <c r="AP74" s="90">
        <f>ROUND(SUM(AN74:AO74),0)</f>
        <v>0</v>
      </c>
      <c r="AQ74" s="77"/>
      <c r="AR74" s="77">
        <f>AP74-AQ74</f>
        <v>0</v>
      </c>
      <c r="AS74" s="90">
        <f>ROUND(AR74/$AS$88,0)</f>
        <v>0</v>
      </c>
      <c r="AT74" s="78">
        <f>Z74+AP74</f>
        <v>0</v>
      </c>
      <c r="AU74" s="87">
        <f>AC74+AS74</f>
        <v>0</v>
      </c>
      <c r="AV74" s="116"/>
      <c r="AW74" s="84"/>
      <c r="AX74" s="84">
        <f t="shared" si="33"/>
        <v>0</v>
      </c>
      <c r="AY74" s="84">
        <f t="shared" si="38"/>
        <v>0</v>
      </c>
    </row>
    <row r="75" spans="1:51" ht="16.149999999999999" customHeight="1" x14ac:dyDescent="0.2">
      <c r="A75" s="54">
        <v>69</v>
      </c>
      <c r="B75" s="55" t="s">
        <v>75</v>
      </c>
      <c r="C75" s="271">
        <f>'8_2.1.18 SIS'!G75</f>
        <v>0</v>
      </c>
      <c r="D75" s="56">
        <f>'Source Data'!H75</f>
        <v>5291.1260189471159</v>
      </c>
      <c r="E75" s="74">
        <f>C75*D75</f>
        <v>0</v>
      </c>
      <c r="F75" s="290"/>
      <c r="G75" s="56">
        <f>'Source Data'!I75</f>
        <v>701.91738105393551</v>
      </c>
      <c r="H75" s="74">
        <f>F75*G75</f>
        <v>0</v>
      </c>
      <c r="I75" s="290"/>
      <c r="J75" s="56">
        <f>'Source Data'!J75</f>
        <v>191.43201301470964</v>
      </c>
      <c r="K75" s="74">
        <f>I75*J75</f>
        <v>0</v>
      </c>
      <c r="L75" s="290"/>
      <c r="M75" s="56">
        <f>'Source Data'!K75</f>
        <v>4785.8003253677416</v>
      </c>
      <c r="N75" s="74">
        <f>L75*M75</f>
        <v>0</v>
      </c>
      <c r="O75" s="290"/>
      <c r="P75" s="56">
        <f>'Source Data'!L75</f>
        <v>1914.3201301470965</v>
      </c>
      <c r="Q75" s="74">
        <f>O75*P75</f>
        <v>0</v>
      </c>
      <c r="R75" s="93">
        <v>0</v>
      </c>
      <c r="S75" s="56"/>
      <c r="T75" s="56"/>
      <c r="U75" s="57">
        <f t="shared" si="35"/>
        <v>0</v>
      </c>
      <c r="V75" s="93">
        <f>U75+R75</f>
        <v>0</v>
      </c>
      <c r="W75" s="74">
        <f>ROUND(V75*-0.25%,0)</f>
        <v>0</v>
      </c>
      <c r="X75" s="93">
        <f>SUM(V75:W75)</f>
        <v>0</v>
      </c>
      <c r="Y75" s="56"/>
      <c r="Z75" s="93">
        <f>ROUND(SUM(X75:Y75),0)</f>
        <v>0</v>
      </c>
      <c r="AA75" s="56"/>
      <c r="AB75" s="56">
        <f>Z75-AA75</f>
        <v>0</v>
      </c>
      <c r="AC75" s="93">
        <f>ROUND(AB75/$AC$88,0)</f>
        <v>0</v>
      </c>
      <c r="AD75" s="97">
        <f t="shared" si="29"/>
        <v>0</v>
      </c>
      <c r="AE75" s="75">
        <f>'Source Data'!N75</f>
        <v>3798</v>
      </c>
      <c r="AF75" s="90">
        <f>C75*AE75</f>
        <v>0</v>
      </c>
      <c r="AG75" s="271"/>
      <c r="AH75" s="75">
        <f>AG75*AE75</f>
        <v>0</v>
      </c>
      <c r="AI75" s="271"/>
      <c r="AJ75" s="77">
        <f t="shared" si="36"/>
        <v>0</v>
      </c>
      <c r="AK75" s="76">
        <f t="shared" si="37"/>
        <v>0</v>
      </c>
      <c r="AL75" s="90">
        <f>AK75+AF75</f>
        <v>0</v>
      </c>
      <c r="AM75" s="79">
        <f>ROUND(-0.25%*AL75,0)</f>
        <v>0</v>
      </c>
      <c r="AN75" s="90">
        <f>SUM(AL75:AM75)</f>
        <v>0</v>
      </c>
      <c r="AO75" s="56"/>
      <c r="AP75" s="90">
        <f>ROUND(SUM(AN75:AO75),0)</f>
        <v>0</v>
      </c>
      <c r="AQ75" s="77"/>
      <c r="AR75" s="77">
        <f>AP75-AQ75</f>
        <v>0</v>
      </c>
      <c r="AS75" s="90">
        <f>ROUND(AR75/$AS$88,0)</f>
        <v>0</v>
      </c>
      <c r="AT75" s="78">
        <f>Z75+AP75</f>
        <v>0</v>
      </c>
      <c r="AU75" s="87">
        <f>AC75+AS75</f>
        <v>0</v>
      </c>
      <c r="AV75" s="116"/>
      <c r="AW75" s="83"/>
      <c r="AX75" s="83">
        <f t="shared" si="33"/>
        <v>0</v>
      </c>
      <c r="AY75" s="83">
        <f t="shared" si="38"/>
        <v>0</v>
      </c>
    </row>
    <row r="76" spans="1:51" s="123" customFormat="1" ht="16.149999999999999" customHeight="1" thickBot="1" x14ac:dyDescent="0.25">
      <c r="A76" s="1402" t="s">
        <v>460</v>
      </c>
      <c r="B76" s="1408"/>
      <c r="C76" s="292">
        <f>SUM(C7:C75)</f>
        <v>955</v>
      </c>
      <c r="D76" s="252"/>
      <c r="E76" s="282">
        <f>SUM(E7:E75)</f>
        <v>4729242.1891095461</v>
      </c>
      <c r="F76" s="292">
        <v>557</v>
      </c>
      <c r="G76" s="252"/>
      <c r="H76" s="282">
        <v>368503.98940714775</v>
      </c>
      <c r="I76" s="292">
        <v>460</v>
      </c>
      <c r="J76" s="252"/>
      <c r="K76" s="282">
        <v>82921.130132972467</v>
      </c>
      <c r="L76" s="292">
        <v>66</v>
      </c>
      <c r="M76" s="252"/>
      <c r="N76" s="282">
        <v>295469.76868016261</v>
      </c>
      <c r="O76" s="292">
        <v>8</v>
      </c>
      <c r="P76" s="252"/>
      <c r="Q76" s="282">
        <v>14134.403961209597</v>
      </c>
      <c r="R76" s="293">
        <f t="shared" ref="R76:AU76" si="39">SUM(R7:R75)</f>
        <v>5490272</v>
      </c>
      <c r="S76" s="252">
        <f t="shared" si="39"/>
        <v>0</v>
      </c>
      <c r="T76" s="252">
        <f t="shared" si="39"/>
        <v>0</v>
      </c>
      <c r="U76" s="294">
        <f t="shared" si="39"/>
        <v>0</v>
      </c>
      <c r="V76" s="293">
        <f t="shared" si="39"/>
        <v>5490272</v>
      </c>
      <c r="W76" s="282">
        <f t="shared" si="39"/>
        <v>-13727</v>
      </c>
      <c r="X76" s="293">
        <f t="shared" si="39"/>
        <v>5476545</v>
      </c>
      <c r="Y76" s="282">
        <f t="shared" si="39"/>
        <v>0</v>
      </c>
      <c r="Z76" s="293">
        <f t="shared" si="39"/>
        <v>5476545</v>
      </c>
      <c r="AA76" s="252">
        <f t="shared" si="39"/>
        <v>0</v>
      </c>
      <c r="AB76" s="252">
        <f t="shared" si="39"/>
        <v>5476545</v>
      </c>
      <c r="AC76" s="293">
        <f t="shared" si="39"/>
        <v>456379</v>
      </c>
      <c r="AD76" s="249">
        <f t="shared" si="39"/>
        <v>5476545</v>
      </c>
      <c r="AE76" s="295">
        <f>'Source Data'!N76</f>
        <v>5169</v>
      </c>
      <c r="AF76" s="296">
        <f t="shared" si="39"/>
        <v>4075425</v>
      </c>
      <c r="AG76" s="292">
        <f t="shared" si="39"/>
        <v>0</v>
      </c>
      <c r="AH76" s="295">
        <f t="shared" si="39"/>
        <v>0</v>
      </c>
      <c r="AI76" s="292">
        <f t="shared" si="39"/>
        <v>0</v>
      </c>
      <c r="AJ76" s="297">
        <f t="shared" si="39"/>
        <v>0</v>
      </c>
      <c r="AK76" s="298">
        <f t="shared" si="39"/>
        <v>0</v>
      </c>
      <c r="AL76" s="296">
        <f t="shared" si="39"/>
        <v>4075425</v>
      </c>
      <c r="AM76" s="299">
        <f t="shared" si="39"/>
        <v>-10189</v>
      </c>
      <c r="AN76" s="296">
        <f t="shared" si="39"/>
        <v>4065236</v>
      </c>
      <c r="AO76" s="282">
        <f t="shared" ref="AO76" si="40">SUM(AO7:AO75)</f>
        <v>0</v>
      </c>
      <c r="AP76" s="296">
        <f t="shared" si="39"/>
        <v>4065236</v>
      </c>
      <c r="AQ76" s="297">
        <f t="shared" si="39"/>
        <v>0</v>
      </c>
      <c r="AR76" s="297">
        <f t="shared" si="39"/>
        <v>4065236</v>
      </c>
      <c r="AS76" s="296">
        <f t="shared" si="39"/>
        <v>338769</v>
      </c>
      <c r="AT76" s="300">
        <f t="shared" si="39"/>
        <v>9541781</v>
      </c>
      <c r="AU76" s="300">
        <f t="shared" si="39"/>
        <v>795148</v>
      </c>
      <c r="AV76" s="274"/>
      <c r="AW76" s="282">
        <f>SUM(AW7:AW75)</f>
        <v>0</v>
      </c>
      <c r="AX76" s="282">
        <f>SUM(AX7:AX75)</f>
        <v>10189</v>
      </c>
      <c r="AY76" s="282">
        <f>SUM(AY7:AY75)</f>
        <v>10189</v>
      </c>
    </row>
    <row r="77" spans="1:51" s="123" customFormat="1" ht="16.149999999999999" customHeight="1" thickTop="1" x14ac:dyDescent="0.2">
      <c r="A77" s="1409" t="s">
        <v>410</v>
      </c>
      <c r="B77" s="1410"/>
      <c r="C77" s="301"/>
      <c r="D77" s="279"/>
      <c r="E77" s="279"/>
      <c r="F77" s="301"/>
      <c r="G77" s="279"/>
      <c r="H77" s="279"/>
      <c r="I77" s="301"/>
      <c r="J77" s="279"/>
      <c r="K77" s="279"/>
      <c r="L77" s="301"/>
      <c r="M77" s="279"/>
      <c r="N77" s="279"/>
      <c r="O77" s="301"/>
      <c r="P77" s="279"/>
      <c r="Q77" s="279"/>
      <c r="R77" s="279"/>
      <c r="S77" s="279"/>
      <c r="T77" s="279"/>
      <c r="U77" s="279"/>
      <c r="V77" s="279"/>
      <c r="W77" s="279"/>
      <c r="X77" s="279"/>
      <c r="Y77" s="279"/>
      <c r="Z77" s="279"/>
      <c r="AA77" s="279"/>
      <c r="AB77" s="279"/>
      <c r="AC77" s="279"/>
      <c r="AD77" s="279"/>
      <c r="AE77" s="302"/>
      <c r="AF77" s="279"/>
      <c r="AG77" s="301"/>
      <c r="AH77" s="302"/>
      <c r="AI77" s="301"/>
      <c r="AJ77" s="279"/>
      <c r="AK77" s="279"/>
      <c r="AL77" s="279"/>
      <c r="AM77" s="279"/>
      <c r="AN77" s="279"/>
      <c r="AO77" s="279"/>
      <c r="AP77" s="279"/>
      <c r="AQ77" s="279"/>
      <c r="AR77" s="279"/>
      <c r="AS77" s="279"/>
      <c r="AT77" s="279"/>
      <c r="AU77" s="279"/>
      <c r="AV77" s="274"/>
      <c r="AW77" s="245"/>
      <c r="AX77" s="245"/>
      <c r="AY77" s="245"/>
    </row>
    <row r="78" spans="1:51" s="123" customFormat="1" ht="16.149999999999999" customHeight="1" x14ac:dyDescent="0.2">
      <c r="A78" s="1406" t="s">
        <v>411</v>
      </c>
      <c r="B78" s="1407"/>
      <c r="C78" s="170"/>
      <c r="D78" s="168"/>
      <c r="E78" s="168"/>
      <c r="F78" s="170"/>
      <c r="G78" s="168"/>
      <c r="H78" s="168"/>
      <c r="I78" s="170"/>
      <c r="J78" s="168"/>
      <c r="K78" s="168"/>
      <c r="L78" s="170"/>
      <c r="M78" s="168"/>
      <c r="N78" s="168"/>
      <c r="O78" s="170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97">
        <f>VLOOKUP($A$88,'4_Level 4'!$A$78:$R$214,5,FALSE)</f>
        <v>0</v>
      </c>
      <c r="AA78" s="173"/>
      <c r="AB78" s="168">
        <f>Z78-AA78</f>
        <v>0</v>
      </c>
      <c r="AC78" s="97">
        <f>ROUND(AB78/$AC$88,0)</f>
        <v>0</v>
      </c>
      <c r="AD78" s="97">
        <f>VLOOKUP($A$88,'4_Level 4'!$A$78:$R$214,5,FALSE)</f>
        <v>0</v>
      </c>
      <c r="AE78" s="168"/>
      <c r="AF78" s="168"/>
      <c r="AG78" s="170"/>
      <c r="AH78" s="168"/>
      <c r="AI78" s="170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75">
        <f t="shared" ref="AT78:AT83" si="41">Z78+AP78</f>
        <v>0</v>
      </c>
      <c r="AU78" s="175">
        <f>AC78+AS78</f>
        <v>0</v>
      </c>
      <c r="AV78" s="274"/>
      <c r="AW78" s="274"/>
      <c r="AX78" s="274"/>
      <c r="AY78" s="274"/>
    </row>
    <row r="79" spans="1:51" s="123" customFormat="1" ht="16.149999999999999" customHeight="1" x14ac:dyDescent="0.2">
      <c r="A79" s="1404" t="s">
        <v>430</v>
      </c>
      <c r="B79" s="1405"/>
      <c r="C79" s="170"/>
      <c r="D79" s="168"/>
      <c r="E79" s="168"/>
      <c r="F79" s="170"/>
      <c r="G79" s="168"/>
      <c r="H79" s="168"/>
      <c r="I79" s="170"/>
      <c r="J79" s="168"/>
      <c r="K79" s="168"/>
      <c r="L79" s="170"/>
      <c r="M79" s="168"/>
      <c r="N79" s="168"/>
      <c r="O79" s="170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72"/>
      <c r="AA79" s="173"/>
      <c r="AB79" s="168"/>
      <c r="AC79" s="172"/>
      <c r="AD79" s="97">
        <f>VLOOKUP($A$88,'4_Level 4'!$A$78:$R$214,10,FALSE)</f>
        <v>0</v>
      </c>
      <c r="AE79" s="168"/>
      <c r="AF79" s="168"/>
      <c r="AG79" s="170"/>
      <c r="AH79" s="168"/>
      <c r="AI79" s="170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75">
        <f t="shared" si="41"/>
        <v>0</v>
      </c>
      <c r="AU79" s="168"/>
      <c r="AV79" s="274"/>
      <c r="AW79" s="274"/>
      <c r="AX79" s="274"/>
      <c r="AY79" s="274"/>
    </row>
    <row r="80" spans="1:51" ht="16.149999999999999" customHeight="1" x14ac:dyDescent="0.2">
      <c r="A80" s="1417" t="s">
        <v>1544</v>
      </c>
      <c r="B80" s="1418"/>
      <c r="C80" s="170"/>
      <c r="D80" s="168"/>
      <c r="E80" s="168"/>
      <c r="F80" s="170"/>
      <c r="G80" s="168"/>
      <c r="H80" s="168"/>
      <c r="I80" s="170"/>
      <c r="J80" s="168"/>
      <c r="K80" s="168"/>
      <c r="L80" s="170"/>
      <c r="M80" s="168"/>
      <c r="N80" s="168"/>
      <c r="O80" s="170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97">
        <f>VLOOKUP($A$88,'4_Level 4'!$A$78:$R$214,12,FALSE)</f>
        <v>10889</v>
      </c>
      <c r="AA80" s="173"/>
      <c r="AB80" s="168">
        <f>Z80-AA80</f>
        <v>10889</v>
      </c>
      <c r="AC80" s="97">
        <f>ROUND(AB80/$AC$88,0)</f>
        <v>907</v>
      </c>
      <c r="AD80" s="97">
        <f>VLOOKUP($A$88,'4_Level 4'!$A$78:$R$214,12,FALSE)</f>
        <v>10889</v>
      </c>
      <c r="AE80" s="168"/>
      <c r="AF80" s="168"/>
      <c r="AG80" s="170"/>
      <c r="AH80" s="168"/>
      <c r="AI80" s="170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75">
        <f t="shared" si="41"/>
        <v>10889</v>
      </c>
      <c r="AU80" s="168"/>
      <c r="AV80" s="116"/>
      <c r="AW80" s="116"/>
      <c r="AX80" s="116"/>
      <c r="AY80" s="116"/>
    </row>
    <row r="81" spans="1:51" s="123" customFormat="1" ht="16.149999999999999" customHeight="1" x14ac:dyDescent="0.2">
      <c r="A81" s="1417" t="s">
        <v>429</v>
      </c>
      <c r="B81" s="1418"/>
      <c r="C81" s="170"/>
      <c r="D81" s="168"/>
      <c r="E81" s="168"/>
      <c r="F81" s="170"/>
      <c r="G81" s="168"/>
      <c r="H81" s="168"/>
      <c r="I81" s="170"/>
      <c r="J81" s="168"/>
      <c r="K81" s="168"/>
      <c r="L81" s="170"/>
      <c r="M81" s="168"/>
      <c r="N81" s="168"/>
      <c r="O81" s="170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72"/>
      <c r="AA81" s="173"/>
      <c r="AB81" s="168"/>
      <c r="AC81" s="172"/>
      <c r="AD81" s="97">
        <f>VLOOKUP($A$88,'4_Level 4'!$A$78:$R$214,13,FALSE)</f>
        <v>0</v>
      </c>
      <c r="AE81" s="168"/>
      <c r="AF81" s="168"/>
      <c r="AG81" s="170"/>
      <c r="AH81" s="168"/>
      <c r="AI81" s="170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75">
        <f t="shared" si="41"/>
        <v>0</v>
      </c>
      <c r="AU81" s="168"/>
      <c r="AV81" s="274"/>
      <c r="AW81" s="274"/>
      <c r="AX81" s="274"/>
      <c r="AY81" s="274"/>
    </row>
    <row r="82" spans="1:51" s="123" customFormat="1" ht="16.149999999999999" customHeight="1" x14ac:dyDescent="0.2">
      <c r="A82" s="1415" t="s">
        <v>254</v>
      </c>
      <c r="B82" s="1416"/>
      <c r="C82" s="171"/>
      <c r="D82" s="169"/>
      <c r="E82" s="169"/>
      <c r="F82" s="171"/>
      <c r="G82" s="169"/>
      <c r="H82" s="169"/>
      <c r="I82" s="171"/>
      <c r="J82" s="169"/>
      <c r="K82" s="169"/>
      <c r="L82" s="171"/>
      <c r="M82" s="169"/>
      <c r="N82" s="169"/>
      <c r="O82" s="171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95">
        <f>VLOOKUP($A$88,'4_Level 4'!$A$78:$R$214,17,FALSE)</f>
        <v>24190</v>
      </c>
      <c r="AA82" s="53"/>
      <c r="AB82" s="169">
        <f>Z82-AA82</f>
        <v>24190</v>
      </c>
      <c r="AC82" s="95">
        <f>ROUND(AB82/$AC$88,0)</f>
        <v>2016</v>
      </c>
      <c r="AD82" s="95">
        <f>VLOOKUP($A$88,'4_Level 4'!$A$78:$R$214,17,FALSE)</f>
        <v>24190</v>
      </c>
      <c r="AE82" s="169"/>
      <c r="AF82" s="169"/>
      <c r="AG82" s="171"/>
      <c r="AH82" s="169"/>
      <c r="AI82" s="171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76">
        <f t="shared" si="41"/>
        <v>24190</v>
      </c>
      <c r="AU82" s="176">
        <f>AC82+AS82</f>
        <v>2016</v>
      </c>
      <c r="AV82" s="274"/>
      <c r="AW82" s="274"/>
      <c r="AX82" s="274"/>
      <c r="AY82" s="274"/>
    </row>
    <row r="83" spans="1:51" s="123" customFormat="1" ht="16.149999999999999" customHeight="1" x14ac:dyDescent="0.2">
      <c r="A83" s="1415" t="s">
        <v>1440</v>
      </c>
      <c r="B83" s="1416"/>
      <c r="C83" s="1047"/>
      <c r="D83" s="1048"/>
      <c r="E83" s="1048"/>
      <c r="F83" s="1047"/>
      <c r="G83" s="1048"/>
      <c r="H83" s="1048"/>
      <c r="I83" s="1047"/>
      <c r="J83" s="1048"/>
      <c r="K83" s="1048"/>
      <c r="L83" s="1047"/>
      <c r="M83" s="1048"/>
      <c r="N83" s="1048"/>
      <c r="O83" s="1047"/>
      <c r="P83" s="1048"/>
      <c r="Q83" s="1048"/>
      <c r="R83" s="1048"/>
      <c r="S83" s="1048"/>
      <c r="T83" s="1048"/>
      <c r="U83" s="1048"/>
      <c r="V83" s="1048"/>
      <c r="W83" s="1048"/>
      <c r="X83" s="1048"/>
      <c r="Y83" s="1048">
        <f>VLOOKUP($A88,[1]Summary!$A$87:$K$122,11,FALSE)</f>
        <v>0</v>
      </c>
      <c r="Z83" s="1049">
        <f>VLOOKUP(A88,[1]Summary!$A$87:$K$122,11,FALSE)</f>
        <v>0</v>
      </c>
      <c r="AA83" s="1050"/>
      <c r="AB83" s="1048">
        <f>Z83-AA83</f>
        <v>0</v>
      </c>
      <c r="AC83" s="1049">
        <f>ROUND(AB83/$AC$88,0)</f>
        <v>0</v>
      </c>
      <c r="AD83" s="1049">
        <f>VLOOKUP($A88,[1]Summary!$A$87:$K$122,11,FALSE)</f>
        <v>0</v>
      </c>
      <c r="AE83" s="1048"/>
      <c r="AF83" s="1048"/>
      <c r="AG83" s="1047"/>
      <c r="AH83" s="1048"/>
      <c r="AI83" s="1047"/>
      <c r="AJ83" s="1048"/>
      <c r="AK83" s="1048"/>
      <c r="AL83" s="1048"/>
      <c r="AM83" s="1048"/>
      <c r="AN83" s="1048"/>
      <c r="AO83" s="1048"/>
      <c r="AP83" s="1048"/>
      <c r="AQ83" s="1048"/>
      <c r="AR83" s="1048"/>
      <c r="AS83" s="1048"/>
      <c r="AT83" s="1051">
        <f t="shared" si="41"/>
        <v>0</v>
      </c>
      <c r="AU83" s="1051">
        <f>AC83+AS83</f>
        <v>0</v>
      </c>
      <c r="AV83" s="274"/>
      <c r="AW83" s="274"/>
      <c r="AX83" s="274"/>
      <c r="AY83" s="274"/>
    </row>
    <row r="84" spans="1:51" s="123" customFormat="1" ht="16.149999999999999" customHeight="1" thickBot="1" x14ac:dyDescent="0.25">
      <c r="A84" s="1402" t="s">
        <v>461</v>
      </c>
      <c r="B84" s="1403"/>
      <c r="C84" s="248">
        <f>SUM(C76:C83)</f>
        <v>955</v>
      </c>
      <c r="D84" s="247"/>
      <c r="E84" s="273">
        <f t="shared" ref="E84" si="42">SUM(E76:E83)</f>
        <v>4729242.1891095461</v>
      </c>
      <c r="F84" s="248">
        <v>557</v>
      </c>
      <c r="G84" s="247"/>
      <c r="H84" s="273">
        <v>368503.98940714775</v>
      </c>
      <c r="I84" s="248">
        <v>460</v>
      </c>
      <c r="J84" s="247"/>
      <c r="K84" s="273">
        <v>82921.130132972467</v>
      </c>
      <c r="L84" s="248">
        <v>66</v>
      </c>
      <c r="M84" s="247"/>
      <c r="N84" s="273">
        <v>295469.76868016261</v>
      </c>
      <c r="O84" s="248">
        <v>8</v>
      </c>
      <c r="P84" s="247"/>
      <c r="Q84" s="273">
        <v>14134.403961209597</v>
      </c>
      <c r="R84" s="247">
        <f t="shared" ref="R84:AD84" si="43">SUM(R76:R83)</f>
        <v>5490272</v>
      </c>
      <c r="S84" s="247">
        <f t="shared" si="43"/>
        <v>0</v>
      </c>
      <c r="T84" s="247">
        <f t="shared" si="43"/>
        <v>0</v>
      </c>
      <c r="U84" s="247">
        <f t="shared" si="43"/>
        <v>0</v>
      </c>
      <c r="V84" s="247">
        <f t="shared" si="43"/>
        <v>5490272</v>
      </c>
      <c r="W84" s="247">
        <f t="shared" si="43"/>
        <v>-13727</v>
      </c>
      <c r="X84" s="247">
        <f t="shared" si="43"/>
        <v>5476545</v>
      </c>
      <c r="Y84" s="273">
        <f t="shared" si="43"/>
        <v>0</v>
      </c>
      <c r="Z84" s="249">
        <f t="shared" si="43"/>
        <v>5511624</v>
      </c>
      <c r="AA84" s="247">
        <f t="shared" si="43"/>
        <v>0</v>
      </c>
      <c r="AB84" s="247">
        <f t="shared" si="43"/>
        <v>5511624</v>
      </c>
      <c r="AC84" s="249">
        <f t="shared" si="43"/>
        <v>459302</v>
      </c>
      <c r="AD84" s="249">
        <f t="shared" si="43"/>
        <v>5511624</v>
      </c>
      <c r="AE84" s="174"/>
      <c r="AF84" s="247">
        <f t="shared" ref="AF84:AU84" si="44">SUM(AF76:AF83)</f>
        <v>4075425</v>
      </c>
      <c r="AG84" s="248">
        <f t="shared" si="44"/>
        <v>0</v>
      </c>
      <c r="AH84" s="174">
        <f t="shared" si="44"/>
        <v>0</v>
      </c>
      <c r="AI84" s="248">
        <f t="shared" si="44"/>
        <v>0</v>
      </c>
      <c r="AJ84" s="247">
        <f t="shared" si="44"/>
        <v>0</v>
      </c>
      <c r="AK84" s="247">
        <f t="shared" si="44"/>
        <v>0</v>
      </c>
      <c r="AL84" s="247">
        <f t="shared" si="44"/>
        <v>4075425</v>
      </c>
      <c r="AM84" s="247">
        <f t="shared" si="44"/>
        <v>-10189</v>
      </c>
      <c r="AN84" s="247">
        <f t="shared" si="44"/>
        <v>4065236</v>
      </c>
      <c r="AO84" s="247">
        <f t="shared" si="44"/>
        <v>0</v>
      </c>
      <c r="AP84" s="247">
        <f t="shared" si="44"/>
        <v>4065236</v>
      </c>
      <c r="AQ84" s="247">
        <f t="shared" si="44"/>
        <v>0</v>
      </c>
      <c r="AR84" s="247">
        <f t="shared" si="44"/>
        <v>4065236</v>
      </c>
      <c r="AS84" s="247">
        <f t="shared" si="44"/>
        <v>338769</v>
      </c>
      <c r="AT84" s="275">
        <f t="shared" si="44"/>
        <v>9576860</v>
      </c>
      <c r="AU84" s="275">
        <f t="shared" si="44"/>
        <v>797164</v>
      </c>
      <c r="AV84" s="274"/>
      <c r="AW84" s="274"/>
      <c r="AX84" s="274"/>
      <c r="AY84" s="274"/>
    </row>
    <row r="85" spans="1:51" ht="16.149999999999999" customHeight="1" thickTop="1" x14ac:dyDescent="0.2"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6"/>
      <c r="R85" s="116"/>
      <c r="S85" s="116"/>
      <c r="T85" s="116"/>
      <c r="U85" s="116"/>
      <c r="V85" s="116"/>
      <c r="W85" s="116"/>
      <c r="X85" s="274"/>
      <c r="Y85" s="116"/>
      <c r="Z85" s="116"/>
      <c r="AA85" s="116"/>
      <c r="AB85" s="116"/>
      <c r="AC85" s="116"/>
      <c r="AD85" s="116"/>
      <c r="AE85" s="116"/>
      <c r="AF85" s="116"/>
    </row>
    <row r="86" spans="1:51" ht="16.149999999999999" customHeight="1" x14ac:dyDescent="0.2">
      <c r="D86" s="116"/>
      <c r="E86" s="116"/>
      <c r="F86" s="116"/>
      <c r="G86" s="116"/>
      <c r="H86" s="838"/>
      <c r="I86" s="838"/>
      <c r="J86" s="838"/>
      <c r="K86" s="838"/>
      <c r="L86" s="838"/>
      <c r="M86" s="838"/>
      <c r="N86" s="838"/>
      <c r="O86" s="838"/>
      <c r="P86" s="838"/>
      <c r="Q86" s="838"/>
      <c r="R86" s="116"/>
      <c r="S86" s="116"/>
      <c r="T86" s="116"/>
      <c r="U86" s="116"/>
      <c r="V86" s="116"/>
      <c r="W86" s="116"/>
      <c r="X86" s="274"/>
      <c r="Y86" s="116"/>
      <c r="Z86" s="116"/>
      <c r="AA86" s="116"/>
      <c r="AB86" s="116"/>
      <c r="AC86" s="116"/>
      <c r="AD86" s="116"/>
      <c r="AE86" s="116"/>
      <c r="AF86" s="116"/>
    </row>
    <row r="87" spans="1:51" ht="16.149999999999999" customHeight="1" x14ac:dyDescent="0.2">
      <c r="H87" s="113"/>
      <c r="I87" s="113"/>
      <c r="J87" s="1482"/>
      <c r="K87" s="839"/>
      <c r="L87" s="839"/>
      <c r="M87" s="1482"/>
      <c r="N87" s="839"/>
      <c r="O87" s="839"/>
      <c r="P87" s="1482"/>
      <c r="Q87" s="839"/>
    </row>
    <row r="88" spans="1:51" x14ac:dyDescent="0.2">
      <c r="A88" s="108">
        <v>341001</v>
      </c>
      <c r="H88" s="113"/>
      <c r="I88" s="113"/>
      <c r="J88" s="1482"/>
      <c r="K88" s="839"/>
      <c r="L88" s="839"/>
      <c r="M88" s="1482"/>
      <c r="N88" s="839"/>
      <c r="O88" s="839"/>
      <c r="P88" s="1482"/>
      <c r="Q88" s="839"/>
      <c r="AC88" s="108">
        <v>12</v>
      </c>
      <c r="AS88" s="108">
        <f>AC88</f>
        <v>12</v>
      </c>
    </row>
    <row r="89" spans="1:51" x14ac:dyDescent="0.2">
      <c r="H89" s="113"/>
      <c r="I89" s="113"/>
      <c r="J89" s="113"/>
      <c r="K89" s="113"/>
      <c r="L89" s="113"/>
      <c r="M89" s="113"/>
      <c r="N89" s="113"/>
      <c r="O89" s="113"/>
      <c r="P89" s="113"/>
      <c r="Q89" s="113"/>
    </row>
  </sheetData>
  <mergeCells count="48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T1:AT3"/>
    <mergeCell ref="AU1:AU3"/>
    <mergeCell ref="AS2:AS3"/>
    <mergeCell ref="AP2:AP3"/>
    <mergeCell ref="AQ2:AQ3"/>
    <mergeCell ref="AR2:AR3"/>
    <mergeCell ref="AL1:AS1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7:P88"/>
    <mergeCell ref="A80:B80"/>
    <mergeCell ref="A81:B81"/>
    <mergeCell ref="A82:B82"/>
    <mergeCell ref="A84:B84"/>
    <mergeCell ref="J87:J88"/>
    <mergeCell ref="M87:M88"/>
    <mergeCell ref="A83:B83"/>
    <mergeCell ref="A77:B77"/>
    <mergeCell ref="A78:B78"/>
    <mergeCell ref="C2:C3"/>
    <mergeCell ref="D2:E2"/>
    <mergeCell ref="F2:H2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July 2018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rgb="FF92D050"/>
  </sheetPr>
  <dimension ref="A1:AY89"/>
  <sheetViews>
    <sheetView view="pageBreakPreview" zoomScaleNormal="100" zoomScaleSheetLayoutView="100" workbookViewId="0">
      <pane xSplit="2" ySplit="6" topLeftCell="C7" activePane="bottomRight" state="frozen"/>
      <selection activeCell="E17" sqref="E17"/>
      <selection pane="topRight" activeCell="E17" sqref="E17"/>
      <selection pane="bottomLeft" activeCell="E17" sqref="E17"/>
      <selection pane="bottomRight" activeCell="E17" sqref="E17"/>
    </sheetView>
  </sheetViews>
  <sheetFormatPr defaultColWidth="8.85546875" defaultRowHeight="12.75" x14ac:dyDescent="0.2"/>
  <cols>
    <col min="1" max="1" width="5" style="108" customWidth="1"/>
    <col min="2" max="2" width="28.140625" style="108" customWidth="1"/>
    <col min="3" max="3" width="12.140625" style="108" bestFit="1" customWidth="1"/>
    <col min="4" max="4" width="13.85546875" style="108" customWidth="1"/>
    <col min="5" max="5" width="12.28515625" style="108" customWidth="1"/>
    <col min="6" max="6" width="11.28515625" style="108" customWidth="1"/>
    <col min="7" max="7" width="10.85546875" style="108" customWidth="1"/>
    <col min="8" max="9" width="11.28515625" style="108" customWidth="1"/>
    <col min="10" max="10" width="10.85546875" style="108" customWidth="1"/>
    <col min="11" max="12" width="11.28515625" style="108" customWidth="1"/>
    <col min="13" max="13" width="8.5703125" style="108" customWidth="1"/>
    <col min="14" max="15" width="11.28515625" style="108" customWidth="1"/>
    <col min="16" max="16" width="8.5703125" style="108" customWidth="1"/>
    <col min="17" max="17" width="11.28515625" style="108" customWidth="1"/>
    <col min="18" max="18" width="10.7109375" style="108" bestFit="1" customWidth="1"/>
    <col min="19" max="21" width="13.85546875" style="108" customWidth="1"/>
    <col min="22" max="22" width="11.85546875" style="108" bestFit="1" customWidth="1"/>
    <col min="23" max="23" width="10.85546875" style="108" bestFit="1" customWidth="1"/>
    <col min="24" max="24" width="12.7109375" style="108" customWidth="1"/>
    <col min="25" max="25" width="13.28515625" style="108" bestFit="1" customWidth="1"/>
    <col min="26" max="26" width="17.5703125" style="108" customWidth="1"/>
    <col min="27" max="28" width="11.28515625" style="108" customWidth="1"/>
    <col min="29" max="29" width="10.7109375" style="108" customWidth="1"/>
    <col min="30" max="30" width="16.42578125" style="108" customWidth="1"/>
    <col min="31" max="32" width="15.85546875" style="108" customWidth="1"/>
    <col min="33" max="37" width="15.7109375" style="108" customWidth="1"/>
    <col min="38" max="38" width="15.140625" style="108" customWidth="1"/>
    <col min="39" max="39" width="10.85546875" style="108" customWidth="1"/>
    <col min="40" max="40" width="15" style="108" customWidth="1"/>
    <col min="41" max="41" width="13.42578125" style="108" customWidth="1"/>
    <col min="42" max="42" width="16.28515625" style="108" customWidth="1"/>
    <col min="43" max="44" width="13.85546875" style="108" customWidth="1"/>
    <col min="45" max="45" width="15.5703125" style="108" customWidth="1"/>
    <col min="46" max="47" width="14.42578125" style="108" bestFit="1" customWidth="1"/>
    <col min="48" max="48" width="8.85546875" style="108"/>
    <col min="49" max="50" width="12.28515625" style="108" customWidth="1"/>
    <col min="51" max="51" width="10" style="108" bestFit="1" customWidth="1"/>
    <col min="52" max="16384" width="8.85546875" style="108"/>
  </cols>
  <sheetData>
    <row r="1" spans="1:51" ht="19.899999999999999" customHeight="1" x14ac:dyDescent="0.2">
      <c r="A1" s="1419" t="s">
        <v>510</v>
      </c>
      <c r="B1" s="1420"/>
      <c r="C1" s="1379" t="s">
        <v>315</v>
      </c>
      <c r="D1" s="1380"/>
      <c r="E1" s="1380"/>
      <c r="F1" s="1380"/>
      <c r="G1" s="1380"/>
      <c r="H1" s="1380"/>
      <c r="I1" s="1380"/>
      <c r="J1" s="1380"/>
      <c r="K1" s="1381"/>
      <c r="L1" s="1412" t="s">
        <v>315</v>
      </c>
      <c r="M1" s="1413"/>
      <c r="N1" s="1413"/>
      <c r="O1" s="1413"/>
      <c r="P1" s="1413"/>
      <c r="Q1" s="1413"/>
      <c r="R1" s="1413"/>
      <c r="S1" s="1413"/>
      <c r="T1" s="1413"/>
      <c r="U1" s="1414"/>
      <c r="V1" s="1379" t="s">
        <v>315</v>
      </c>
      <c r="W1" s="1380"/>
      <c r="X1" s="1380"/>
      <c r="Y1" s="1380"/>
      <c r="Z1" s="1380"/>
      <c r="AA1" s="1380"/>
      <c r="AB1" s="1380"/>
      <c r="AC1" s="1380"/>
      <c r="AD1" s="1381"/>
      <c r="AE1" s="1478" t="s">
        <v>450</v>
      </c>
      <c r="AF1" s="1478"/>
      <c r="AG1" s="1478"/>
      <c r="AH1" s="1478"/>
      <c r="AI1" s="1478"/>
      <c r="AJ1" s="1478"/>
      <c r="AK1" s="1478"/>
      <c r="AL1" s="1485" t="s">
        <v>450</v>
      </c>
      <c r="AM1" s="1485"/>
      <c r="AN1" s="1485"/>
      <c r="AO1" s="1485"/>
      <c r="AP1" s="1485"/>
      <c r="AQ1" s="1485"/>
      <c r="AR1" s="1485"/>
      <c r="AS1" s="1485"/>
      <c r="AT1" s="1481" t="s">
        <v>326</v>
      </c>
      <c r="AU1" s="1481" t="s">
        <v>327</v>
      </c>
      <c r="AW1" s="283"/>
      <c r="AX1" s="283"/>
      <c r="AY1" s="283"/>
    </row>
    <row r="2" spans="1:51" ht="30" customHeight="1" x14ac:dyDescent="0.2">
      <c r="A2" s="1421"/>
      <c r="B2" s="1422"/>
      <c r="C2" s="1386" t="s">
        <v>1284</v>
      </c>
      <c r="D2" s="1480" t="s">
        <v>731</v>
      </c>
      <c r="E2" s="1480"/>
      <c r="F2" s="1376" t="s">
        <v>1378</v>
      </c>
      <c r="G2" s="1390"/>
      <c r="H2" s="1391"/>
      <c r="I2" s="1479" t="s">
        <v>1375</v>
      </c>
      <c r="J2" s="1479"/>
      <c r="K2" s="1479"/>
      <c r="L2" s="1479" t="s">
        <v>1376</v>
      </c>
      <c r="M2" s="1479"/>
      <c r="N2" s="1479"/>
      <c r="O2" s="1479" t="s">
        <v>1377</v>
      </c>
      <c r="P2" s="1479"/>
      <c r="Q2" s="1479"/>
      <c r="R2" s="1386" t="s">
        <v>501</v>
      </c>
      <c r="S2" s="1392" t="s">
        <v>230</v>
      </c>
      <c r="T2" s="1392"/>
      <c r="U2" s="1392"/>
      <c r="V2" s="1386" t="s">
        <v>502</v>
      </c>
      <c r="W2" s="1386" t="s">
        <v>452</v>
      </c>
      <c r="X2" s="1386" t="s">
        <v>503</v>
      </c>
      <c r="Y2" s="1400" t="s">
        <v>1321</v>
      </c>
      <c r="Z2" s="1386" t="s">
        <v>1384</v>
      </c>
      <c r="AA2" s="1386" t="s">
        <v>270</v>
      </c>
      <c r="AB2" s="1386" t="s">
        <v>271</v>
      </c>
      <c r="AC2" s="1386" t="s">
        <v>233</v>
      </c>
      <c r="AD2" s="1386" t="s">
        <v>1385</v>
      </c>
      <c r="AE2" s="1483" t="s">
        <v>1287</v>
      </c>
      <c r="AF2" s="1476" t="s">
        <v>1442</v>
      </c>
      <c r="AG2" s="1477" t="s">
        <v>230</v>
      </c>
      <c r="AH2" s="1477"/>
      <c r="AI2" s="1477"/>
      <c r="AJ2" s="1477"/>
      <c r="AK2" s="1477"/>
      <c r="AL2" s="1476" t="s">
        <v>1443</v>
      </c>
      <c r="AM2" s="1476" t="s">
        <v>1447</v>
      </c>
      <c r="AN2" s="1476" t="s">
        <v>1444</v>
      </c>
      <c r="AO2" s="1400" t="s">
        <v>1321</v>
      </c>
      <c r="AP2" s="1476" t="s">
        <v>1445</v>
      </c>
      <c r="AQ2" s="1476" t="s">
        <v>294</v>
      </c>
      <c r="AR2" s="1476" t="s">
        <v>271</v>
      </c>
      <c r="AS2" s="1476" t="s">
        <v>1446</v>
      </c>
      <c r="AT2" s="1481"/>
      <c r="AU2" s="1481"/>
      <c r="AW2" s="284"/>
      <c r="AX2" s="284"/>
      <c r="AY2" s="284"/>
    </row>
    <row r="3" spans="1:51" ht="95.25" customHeight="1" x14ac:dyDescent="0.2">
      <c r="A3" s="1423"/>
      <c r="B3" s="1424"/>
      <c r="C3" s="1386"/>
      <c r="D3" s="1005" t="s">
        <v>708</v>
      </c>
      <c r="E3" s="1005" t="s">
        <v>325</v>
      </c>
      <c r="F3" s="1005" t="s">
        <v>1283</v>
      </c>
      <c r="G3" s="1005" t="s">
        <v>454</v>
      </c>
      <c r="H3" s="1005" t="s">
        <v>325</v>
      </c>
      <c r="I3" s="1005" t="s">
        <v>1282</v>
      </c>
      <c r="J3" s="1005" t="s">
        <v>454</v>
      </c>
      <c r="K3" s="1005" t="s">
        <v>325</v>
      </c>
      <c r="L3" s="1005" t="s">
        <v>1281</v>
      </c>
      <c r="M3" s="1005" t="s">
        <v>472</v>
      </c>
      <c r="N3" s="1005" t="s">
        <v>325</v>
      </c>
      <c r="O3" s="1005" t="s">
        <v>1281</v>
      </c>
      <c r="P3" s="1005" t="s">
        <v>472</v>
      </c>
      <c r="Q3" s="1005" t="s">
        <v>325</v>
      </c>
      <c r="R3" s="1386"/>
      <c r="S3" s="1006" t="s">
        <v>1279</v>
      </c>
      <c r="T3" s="1006" t="s">
        <v>1280</v>
      </c>
      <c r="U3" s="1006" t="s">
        <v>232</v>
      </c>
      <c r="V3" s="1386"/>
      <c r="W3" s="1386"/>
      <c r="X3" s="1386"/>
      <c r="Y3" s="1401"/>
      <c r="Z3" s="1386"/>
      <c r="AA3" s="1386"/>
      <c r="AB3" s="1386"/>
      <c r="AC3" s="1386"/>
      <c r="AD3" s="1386"/>
      <c r="AE3" s="1484"/>
      <c r="AF3" s="1476"/>
      <c r="AG3" s="1006" t="s">
        <v>1289</v>
      </c>
      <c r="AH3" s="1006" t="s">
        <v>1290</v>
      </c>
      <c r="AI3" s="1006" t="s">
        <v>1288</v>
      </c>
      <c r="AJ3" s="1006" t="s">
        <v>1292</v>
      </c>
      <c r="AK3" s="1006" t="s">
        <v>232</v>
      </c>
      <c r="AL3" s="1476"/>
      <c r="AM3" s="1476"/>
      <c r="AN3" s="1476"/>
      <c r="AO3" s="1401"/>
      <c r="AP3" s="1476"/>
      <c r="AQ3" s="1476"/>
      <c r="AR3" s="1476"/>
      <c r="AS3" s="1476"/>
      <c r="AT3" s="1481"/>
      <c r="AU3" s="1481"/>
      <c r="AW3" s="856" t="s">
        <v>511</v>
      </c>
      <c r="AX3" s="856" t="s">
        <v>512</v>
      </c>
      <c r="AY3" s="856" t="s">
        <v>432</v>
      </c>
    </row>
    <row r="4" spans="1:51" ht="16.149999999999999" customHeight="1" x14ac:dyDescent="0.2">
      <c r="A4" s="285"/>
      <c r="B4" s="286"/>
      <c r="C4" s="287">
        <v>1</v>
      </c>
      <c r="D4" s="287">
        <f t="shared" ref="D4:AY4" si="0">C4+1</f>
        <v>2</v>
      </c>
      <c r="E4" s="287">
        <f t="shared" si="0"/>
        <v>3</v>
      </c>
      <c r="F4" s="287">
        <f t="shared" si="0"/>
        <v>4</v>
      </c>
      <c r="G4" s="287">
        <f t="shared" si="0"/>
        <v>5</v>
      </c>
      <c r="H4" s="287">
        <f t="shared" si="0"/>
        <v>6</v>
      </c>
      <c r="I4" s="287">
        <f t="shared" si="0"/>
        <v>7</v>
      </c>
      <c r="J4" s="287">
        <f t="shared" si="0"/>
        <v>8</v>
      </c>
      <c r="K4" s="287">
        <f t="shared" si="0"/>
        <v>9</v>
      </c>
      <c r="L4" s="287">
        <f t="shared" si="0"/>
        <v>10</v>
      </c>
      <c r="M4" s="287">
        <f t="shared" si="0"/>
        <v>11</v>
      </c>
      <c r="N4" s="287">
        <f t="shared" si="0"/>
        <v>12</v>
      </c>
      <c r="O4" s="287">
        <f t="shared" si="0"/>
        <v>13</v>
      </c>
      <c r="P4" s="287">
        <f t="shared" si="0"/>
        <v>14</v>
      </c>
      <c r="Q4" s="287">
        <f t="shared" si="0"/>
        <v>15</v>
      </c>
      <c r="R4" s="287">
        <f t="shared" si="0"/>
        <v>16</v>
      </c>
      <c r="S4" s="287">
        <f t="shared" si="0"/>
        <v>17</v>
      </c>
      <c r="T4" s="287">
        <f t="shared" si="0"/>
        <v>18</v>
      </c>
      <c r="U4" s="287">
        <f t="shared" si="0"/>
        <v>19</v>
      </c>
      <c r="V4" s="287">
        <f t="shared" si="0"/>
        <v>20</v>
      </c>
      <c r="W4" s="287">
        <f t="shared" si="0"/>
        <v>21</v>
      </c>
      <c r="X4" s="287">
        <f t="shared" si="0"/>
        <v>22</v>
      </c>
      <c r="Y4" s="287">
        <f t="shared" si="0"/>
        <v>23</v>
      </c>
      <c r="Z4" s="287">
        <f t="shared" si="0"/>
        <v>24</v>
      </c>
      <c r="AA4" s="287">
        <f t="shared" si="0"/>
        <v>25</v>
      </c>
      <c r="AB4" s="287">
        <f t="shared" si="0"/>
        <v>26</v>
      </c>
      <c r="AC4" s="287">
        <f t="shared" si="0"/>
        <v>27</v>
      </c>
      <c r="AD4" s="287">
        <f t="shared" si="0"/>
        <v>28</v>
      </c>
      <c r="AE4" s="287">
        <f t="shared" si="0"/>
        <v>29</v>
      </c>
      <c r="AF4" s="287">
        <f t="shared" si="0"/>
        <v>30</v>
      </c>
      <c r="AG4" s="287">
        <f t="shared" si="0"/>
        <v>31</v>
      </c>
      <c r="AH4" s="287">
        <f t="shared" si="0"/>
        <v>32</v>
      </c>
      <c r="AI4" s="287">
        <f t="shared" si="0"/>
        <v>33</v>
      </c>
      <c r="AJ4" s="287">
        <f t="shared" si="0"/>
        <v>34</v>
      </c>
      <c r="AK4" s="287">
        <f t="shared" si="0"/>
        <v>35</v>
      </c>
      <c r="AL4" s="287">
        <f t="shared" si="0"/>
        <v>36</v>
      </c>
      <c r="AM4" s="287">
        <f t="shared" si="0"/>
        <v>37</v>
      </c>
      <c r="AN4" s="287">
        <f t="shared" si="0"/>
        <v>38</v>
      </c>
      <c r="AO4" s="287">
        <f t="shared" si="0"/>
        <v>39</v>
      </c>
      <c r="AP4" s="287">
        <f t="shared" si="0"/>
        <v>40</v>
      </c>
      <c r="AQ4" s="287">
        <f t="shared" si="0"/>
        <v>41</v>
      </c>
      <c r="AR4" s="287">
        <f t="shared" si="0"/>
        <v>42</v>
      </c>
      <c r="AS4" s="287">
        <f t="shared" si="0"/>
        <v>43</v>
      </c>
      <c r="AT4" s="287">
        <f t="shared" si="0"/>
        <v>44</v>
      </c>
      <c r="AU4" s="287">
        <f t="shared" si="0"/>
        <v>45</v>
      </c>
      <c r="AV4" s="287">
        <f t="shared" si="0"/>
        <v>46</v>
      </c>
      <c r="AW4" s="287">
        <f t="shared" si="0"/>
        <v>47</v>
      </c>
      <c r="AX4" s="287">
        <f t="shared" si="0"/>
        <v>48</v>
      </c>
      <c r="AY4" s="287">
        <f t="shared" si="0"/>
        <v>49</v>
      </c>
    </row>
    <row r="5" spans="1:51" s="1129" customFormat="1" ht="31.5" customHeight="1" x14ac:dyDescent="0.2">
      <c r="A5" s="1126"/>
      <c r="B5" s="1126"/>
      <c r="C5" s="1156" t="s">
        <v>1061</v>
      </c>
      <c r="D5" s="940" t="s">
        <v>1129</v>
      </c>
      <c r="E5" s="940" t="s">
        <v>1063</v>
      </c>
      <c r="F5" s="1156" t="s">
        <v>1374</v>
      </c>
      <c r="G5" s="1156" t="s">
        <v>1074</v>
      </c>
      <c r="H5" s="1156" t="s">
        <v>1130</v>
      </c>
      <c r="I5" s="1156" t="s">
        <v>1373</v>
      </c>
      <c r="J5" s="1156" t="s">
        <v>1076</v>
      </c>
      <c r="K5" s="1156" t="s">
        <v>1131</v>
      </c>
      <c r="L5" s="1156" t="s">
        <v>1371</v>
      </c>
      <c r="M5" s="1156" t="s">
        <v>1078</v>
      </c>
      <c r="N5" s="1156" t="s">
        <v>1132</v>
      </c>
      <c r="O5" s="1156" t="s">
        <v>1372</v>
      </c>
      <c r="P5" s="1156" t="s">
        <v>1080</v>
      </c>
      <c r="Q5" s="1156" t="s">
        <v>1133</v>
      </c>
      <c r="R5" s="1156" t="s">
        <v>1424</v>
      </c>
      <c r="S5" s="1156" t="s">
        <v>1363</v>
      </c>
      <c r="T5" s="1156" t="s">
        <v>1364</v>
      </c>
      <c r="U5" s="1156" t="s">
        <v>1135</v>
      </c>
      <c r="V5" s="1156" t="s">
        <v>1136</v>
      </c>
      <c r="W5" s="1156" t="s">
        <v>1137</v>
      </c>
      <c r="X5" s="1156" t="s">
        <v>1138</v>
      </c>
      <c r="Y5" s="1156" t="s">
        <v>1069</v>
      </c>
      <c r="Z5" s="939" t="s">
        <v>1567</v>
      </c>
      <c r="AA5" s="939" t="s">
        <v>1419</v>
      </c>
      <c r="AB5" s="939" t="s">
        <v>1141</v>
      </c>
      <c r="AC5" s="939" t="s">
        <v>1427</v>
      </c>
      <c r="AD5" s="939" t="s">
        <v>1568</v>
      </c>
      <c r="AE5" s="939" t="s">
        <v>1102</v>
      </c>
      <c r="AF5" s="939" t="s">
        <v>1144</v>
      </c>
      <c r="AG5" s="939" t="s">
        <v>1363</v>
      </c>
      <c r="AH5" s="939" t="s">
        <v>1145</v>
      </c>
      <c r="AI5" s="939" t="s">
        <v>1364</v>
      </c>
      <c r="AJ5" s="939" t="s">
        <v>1146</v>
      </c>
      <c r="AK5" s="939" t="s">
        <v>1147</v>
      </c>
      <c r="AL5" s="939" t="s">
        <v>1148</v>
      </c>
      <c r="AM5" s="939" t="s">
        <v>1149</v>
      </c>
      <c r="AN5" s="939" t="s">
        <v>1150</v>
      </c>
      <c r="AO5" s="939" t="s">
        <v>1069</v>
      </c>
      <c r="AP5" s="939" t="s">
        <v>1120</v>
      </c>
      <c r="AQ5" s="939" t="s">
        <v>1414</v>
      </c>
      <c r="AR5" s="939" t="s">
        <v>1122</v>
      </c>
      <c r="AS5" s="939" t="s">
        <v>1422</v>
      </c>
      <c r="AT5" s="939" t="s">
        <v>1125</v>
      </c>
      <c r="AU5" s="939" t="s">
        <v>1126</v>
      </c>
      <c r="AV5" s="939"/>
      <c r="AW5" s="939" t="s">
        <v>1152</v>
      </c>
      <c r="AX5" s="939" t="s">
        <v>1128</v>
      </c>
      <c r="AY5" s="939" t="s">
        <v>1127</v>
      </c>
    </row>
    <row r="6" spans="1:51" s="1129" customFormat="1" ht="31.5" hidden="1" customHeight="1" x14ac:dyDescent="0.2">
      <c r="A6" s="1130"/>
      <c r="B6" s="1130"/>
      <c r="C6" s="943" t="s">
        <v>816</v>
      </c>
      <c r="D6" s="943" t="s">
        <v>816</v>
      </c>
      <c r="E6" s="943" t="s">
        <v>817</v>
      </c>
      <c r="F6" s="943" t="s">
        <v>924</v>
      </c>
      <c r="G6" s="943" t="s">
        <v>816</v>
      </c>
      <c r="H6" s="943" t="s">
        <v>817</v>
      </c>
      <c r="I6" s="943" t="s">
        <v>924</v>
      </c>
      <c r="J6" s="943" t="s">
        <v>816</v>
      </c>
      <c r="K6" s="943" t="s">
        <v>817</v>
      </c>
      <c r="L6" s="943" t="s">
        <v>924</v>
      </c>
      <c r="M6" s="943" t="s">
        <v>816</v>
      </c>
      <c r="N6" s="943" t="s">
        <v>817</v>
      </c>
      <c r="O6" s="943" t="s">
        <v>924</v>
      </c>
      <c r="P6" s="943" t="s">
        <v>816</v>
      </c>
      <c r="Q6" s="943" t="s">
        <v>817</v>
      </c>
      <c r="R6" s="943" t="s">
        <v>817</v>
      </c>
      <c r="S6" s="943" t="s">
        <v>1068</v>
      </c>
      <c r="T6" s="943" t="s">
        <v>1068</v>
      </c>
      <c r="U6" s="943" t="s">
        <v>817</v>
      </c>
      <c r="V6" s="943" t="s">
        <v>817</v>
      </c>
      <c r="W6" s="943" t="s">
        <v>817</v>
      </c>
      <c r="X6" s="943" t="s">
        <v>817</v>
      </c>
      <c r="Y6" s="943" t="s">
        <v>1069</v>
      </c>
      <c r="Z6" s="943" t="s">
        <v>1090</v>
      </c>
      <c r="AA6" s="943" t="s">
        <v>1100</v>
      </c>
      <c r="AB6" s="943" t="s">
        <v>817</v>
      </c>
      <c r="AC6" s="943" t="s">
        <v>817</v>
      </c>
      <c r="AD6" s="943" t="s">
        <v>1091</v>
      </c>
      <c r="AE6" s="943" t="s">
        <v>816</v>
      </c>
      <c r="AF6" s="943" t="s">
        <v>817</v>
      </c>
      <c r="AG6" s="943" t="s">
        <v>1068</v>
      </c>
      <c r="AH6" s="943" t="s">
        <v>817</v>
      </c>
      <c r="AI6" s="943" t="s">
        <v>1068</v>
      </c>
      <c r="AJ6" s="943" t="s">
        <v>817</v>
      </c>
      <c r="AK6" s="943" t="s">
        <v>817</v>
      </c>
      <c r="AL6" s="943" t="s">
        <v>817</v>
      </c>
      <c r="AM6" s="943" t="s">
        <v>817</v>
      </c>
      <c r="AN6" s="943" t="s">
        <v>817</v>
      </c>
      <c r="AO6" s="943" t="s">
        <v>1069</v>
      </c>
      <c r="AP6" s="943" t="s">
        <v>817</v>
      </c>
      <c r="AQ6" s="943" t="s">
        <v>1100</v>
      </c>
      <c r="AR6" s="943" t="s">
        <v>817</v>
      </c>
      <c r="AS6" s="943" t="s">
        <v>817</v>
      </c>
      <c r="AT6" s="943" t="s">
        <v>817</v>
      </c>
      <c r="AU6" s="943" t="s">
        <v>817</v>
      </c>
      <c r="AV6" s="943"/>
      <c r="AW6" s="943" t="s">
        <v>1099</v>
      </c>
      <c r="AX6" s="943" t="s">
        <v>817</v>
      </c>
      <c r="AY6" s="943" t="s">
        <v>817</v>
      </c>
    </row>
    <row r="7" spans="1:51" ht="16.149999999999999" customHeight="1" x14ac:dyDescent="0.2">
      <c r="A7" s="58">
        <v>1</v>
      </c>
      <c r="B7" s="59" t="s">
        <v>6</v>
      </c>
      <c r="C7" s="270">
        <f>'8_2.1.18 SIS'!I7</f>
        <v>0</v>
      </c>
      <c r="D7" s="60">
        <f>'Source Data'!H7</f>
        <v>4656.7326768902658</v>
      </c>
      <c r="E7" s="65">
        <f>C7*D7</f>
        <v>0</v>
      </c>
      <c r="F7" s="289"/>
      <c r="G7" s="60">
        <f>'Source Data'!I7</f>
        <v>658.97263654491974</v>
      </c>
      <c r="H7" s="65">
        <f>F7*G7</f>
        <v>0</v>
      </c>
      <c r="I7" s="289"/>
      <c r="J7" s="60">
        <f>'Source Data'!J7</f>
        <v>179.71980996679628</v>
      </c>
      <c r="K7" s="65">
        <f>I7*J7</f>
        <v>0</v>
      </c>
      <c r="L7" s="289"/>
      <c r="M7" s="60">
        <f>'Source Data'!K7</f>
        <v>4492.9952491699069</v>
      </c>
      <c r="N7" s="65">
        <f>L7*M7</f>
        <v>0</v>
      </c>
      <c r="O7" s="289"/>
      <c r="P7" s="60">
        <f>'Source Data'!L7</f>
        <v>1797.1980996679629</v>
      </c>
      <c r="Q7" s="65">
        <f>O7*P7</f>
        <v>0</v>
      </c>
      <c r="R7" s="92">
        <v>0</v>
      </c>
      <c r="S7" s="60"/>
      <c r="T7" s="60"/>
      <c r="U7" s="61">
        <f t="shared" ref="U7:U38" si="1">S7+T7</f>
        <v>0</v>
      </c>
      <c r="V7" s="92">
        <f t="shared" ref="V7:V70" si="2">U7+R7</f>
        <v>0</v>
      </c>
      <c r="W7" s="65">
        <f>ROUND(V7*-0.25%,0)</f>
        <v>0</v>
      </c>
      <c r="X7" s="92">
        <f>SUM(V7:W7)</f>
        <v>0</v>
      </c>
      <c r="Y7" s="60">
        <f>[1]IntlHigh!$G7</f>
        <v>0</v>
      </c>
      <c r="Z7" s="92">
        <f>ROUND(SUM(X7:Y7),0)</f>
        <v>0</v>
      </c>
      <c r="AA7" s="60"/>
      <c r="AB7" s="60">
        <f>Z7-AA7</f>
        <v>0</v>
      </c>
      <c r="AC7" s="92">
        <f t="shared" ref="AC7:AC38" si="3">ROUND(AB7/$AC$88,0)</f>
        <v>0</v>
      </c>
      <c r="AD7" s="96">
        <f t="shared" ref="AD7:AD38" si="4">Z7</f>
        <v>0</v>
      </c>
      <c r="AE7" s="66">
        <f>'Source Data'!N7</f>
        <v>2506</v>
      </c>
      <c r="AF7" s="89">
        <f t="shared" ref="AF7:AF38" si="5">C7*AE7</f>
        <v>0</v>
      </c>
      <c r="AG7" s="270"/>
      <c r="AH7" s="66">
        <f>AG7*AE7</f>
        <v>0</v>
      </c>
      <c r="AI7" s="270"/>
      <c r="AJ7" s="68">
        <f t="shared" ref="AJ7:AJ38" si="6">AE7*AI7*0.5</f>
        <v>0</v>
      </c>
      <c r="AK7" s="67">
        <f t="shared" ref="AK7:AK38" si="7">AH7+AJ7</f>
        <v>0</v>
      </c>
      <c r="AL7" s="89">
        <f>AK7+AF7</f>
        <v>0</v>
      </c>
      <c r="AM7" s="70">
        <f>ROUND(-0.25%*AL7,0)</f>
        <v>0</v>
      </c>
      <c r="AN7" s="89">
        <f>SUM(AL7:AM7)</f>
        <v>0</v>
      </c>
      <c r="AO7" s="60">
        <f>[1]IntlHigh!$M7</f>
        <v>0</v>
      </c>
      <c r="AP7" s="89">
        <f>ROUND(SUM(AN7:AO7),0)</f>
        <v>0</v>
      </c>
      <c r="AQ7" s="68"/>
      <c r="AR7" s="68">
        <f>AP7-AQ7</f>
        <v>0</v>
      </c>
      <c r="AS7" s="89">
        <f t="shared" ref="AS7:AS38" si="8">ROUND(AR7/$AS$88,0)</f>
        <v>0</v>
      </c>
      <c r="AT7" s="69">
        <f t="shared" ref="AT7:AT70" si="9">Z7+AP7</f>
        <v>0</v>
      </c>
      <c r="AU7" s="86">
        <f t="shared" ref="AU7:AU70" si="10">AC7+AS7</f>
        <v>0</v>
      </c>
      <c r="AV7" s="116"/>
      <c r="AW7" s="65"/>
      <c r="AX7" s="65">
        <f t="shared" ref="AX7:AX38" si="11">-AM7</f>
        <v>0</v>
      </c>
      <c r="AY7" s="65">
        <f t="shared" ref="AY7:AY38" si="12">AX7-AW7</f>
        <v>0</v>
      </c>
    </row>
    <row r="8" spans="1:51" ht="16.149999999999999" customHeight="1" x14ac:dyDescent="0.2">
      <c r="A8" s="54">
        <v>2</v>
      </c>
      <c r="B8" s="55" t="s">
        <v>7</v>
      </c>
      <c r="C8" s="271">
        <f>'8_2.1.18 SIS'!I8</f>
        <v>0</v>
      </c>
      <c r="D8" s="56">
        <f>'Source Data'!H8</f>
        <v>5855.7282403587005</v>
      </c>
      <c r="E8" s="74">
        <f t="shared" ref="E8:E71" si="13">C8*D8</f>
        <v>0</v>
      </c>
      <c r="F8" s="290"/>
      <c r="G8" s="56">
        <f>'Source Data'!I8</f>
        <v>744.36686504426837</v>
      </c>
      <c r="H8" s="74">
        <f t="shared" ref="H8:H71" si="14">F8*G8</f>
        <v>0</v>
      </c>
      <c r="I8" s="290"/>
      <c r="J8" s="56">
        <f>'Source Data'!J8</f>
        <v>203.00914501207316</v>
      </c>
      <c r="K8" s="74">
        <f t="shared" ref="K8:K71" si="15">I8*J8</f>
        <v>0</v>
      </c>
      <c r="L8" s="290"/>
      <c r="M8" s="56">
        <f>'Source Data'!K8</f>
        <v>5075.2286253018301</v>
      </c>
      <c r="N8" s="74">
        <f t="shared" ref="N8:N71" si="16">L8*M8</f>
        <v>0</v>
      </c>
      <c r="O8" s="290"/>
      <c r="P8" s="56">
        <f>'Source Data'!L8</f>
        <v>2030.0914501207317</v>
      </c>
      <c r="Q8" s="74">
        <f t="shared" ref="Q8:Q71" si="17">O8*P8</f>
        <v>0</v>
      </c>
      <c r="R8" s="93">
        <v>0</v>
      </c>
      <c r="S8" s="56"/>
      <c r="T8" s="56"/>
      <c r="U8" s="57">
        <f t="shared" si="1"/>
        <v>0</v>
      </c>
      <c r="V8" s="93">
        <f t="shared" si="2"/>
        <v>0</v>
      </c>
      <c r="W8" s="74">
        <f t="shared" ref="W8:W71" si="18">ROUND(V8*-0.25%,0)</f>
        <v>0</v>
      </c>
      <c r="X8" s="93">
        <f t="shared" ref="X8:X71" si="19">SUM(V8:W8)</f>
        <v>0</v>
      </c>
      <c r="Y8" s="56">
        <f>[1]IntlHigh!$G8</f>
        <v>0</v>
      </c>
      <c r="Z8" s="93">
        <f t="shared" ref="Z8:Z71" si="20">ROUND(SUM(X8:Y8),0)</f>
        <v>0</v>
      </c>
      <c r="AA8" s="56"/>
      <c r="AB8" s="56">
        <f t="shared" ref="AB8:AB71" si="21">Z8-AA8</f>
        <v>0</v>
      </c>
      <c r="AC8" s="93">
        <f t="shared" si="3"/>
        <v>0</v>
      </c>
      <c r="AD8" s="97">
        <f t="shared" si="4"/>
        <v>0</v>
      </c>
      <c r="AE8" s="75">
        <f>'Source Data'!N8</f>
        <v>2883</v>
      </c>
      <c r="AF8" s="90">
        <f t="shared" si="5"/>
        <v>0</v>
      </c>
      <c r="AG8" s="271"/>
      <c r="AH8" s="75">
        <f t="shared" ref="AH8:AH71" si="22">AG8*AE8</f>
        <v>0</v>
      </c>
      <c r="AI8" s="271"/>
      <c r="AJ8" s="77">
        <f t="shared" si="6"/>
        <v>0</v>
      </c>
      <c r="AK8" s="76">
        <f t="shared" si="7"/>
        <v>0</v>
      </c>
      <c r="AL8" s="90">
        <f t="shared" ref="AL8:AL71" si="23">AK8+AF8</f>
        <v>0</v>
      </c>
      <c r="AM8" s="79">
        <f t="shared" ref="AM8:AM71" si="24">ROUND(-0.25%*AL8,0)</f>
        <v>0</v>
      </c>
      <c r="AN8" s="90">
        <f t="shared" ref="AN8:AN71" si="25">SUM(AL8:AM8)</f>
        <v>0</v>
      </c>
      <c r="AO8" s="56">
        <f>[1]IntlHigh!$M8</f>
        <v>0</v>
      </c>
      <c r="AP8" s="90">
        <f t="shared" ref="AP8:AP71" si="26">ROUND(SUM(AN8:AO8),0)</f>
        <v>0</v>
      </c>
      <c r="AQ8" s="77"/>
      <c r="AR8" s="77">
        <f t="shared" ref="AR8:AR71" si="27">AP8-AQ8</f>
        <v>0</v>
      </c>
      <c r="AS8" s="90">
        <f t="shared" si="8"/>
        <v>0</v>
      </c>
      <c r="AT8" s="78">
        <f t="shared" si="9"/>
        <v>0</v>
      </c>
      <c r="AU8" s="87">
        <f t="shared" si="10"/>
        <v>0</v>
      </c>
      <c r="AV8" s="116"/>
      <c r="AW8" s="74"/>
      <c r="AX8" s="74">
        <f t="shared" si="11"/>
        <v>0</v>
      </c>
      <c r="AY8" s="74">
        <f t="shared" si="12"/>
        <v>0</v>
      </c>
    </row>
    <row r="9" spans="1:51" ht="16.149999999999999" customHeight="1" x14ac:dyDescent="0.2">
      <c r="A9" s="54">
        <v>3</v>
      </c>
      <c r="B9" s="55" t="s">
        <v>8</v>
      </c>
      <c r="C9" s="271">
        <f>'8_2.1.18 SIS'!I9</f>
        <v>0</v>
      </c>
      <c r="D9" s="56">
        <f>'Source Data'!H9</f>
        <v>3742.2866078757875</v>
      </c>
      <c r="E9" s="74">
        <f t="shared" si="13"/>
        <v>0</v>
      </c>
      <c r="F9" s="290"/>
      <c r="G9" s="56">
        <f>'Source Data'!I9</f>
        <v>529.43529443774321</v>
      </c>
      <c r="H9" s="74">
        <f t="shared" si="14"/>
        <v>0</v>
      </c>
      <c r="I9" s="290"/>
      <c r="J9" s="56">
        <f>'Source Data'!J9</f>
        <v>144.39144393756632</v>
      </c>
      <c r="K9" s="74">
        <f t="shared" si="15"/>
        <v>0</v>
      </c>
      <c r="L9" s="290"/>
      <c r="M9" s="56">
        <f>'Source Data'!K9</f>
        <v>3609.7860984391582</v>
      </c>
      <c r="N9" s="74">
        <f t="shared" si="16"/>
        <v>0</v>
      </c>
      <c r="O9" s="290"/>
      <c r="P9" s="56">
        <f>'Source Data'!L9</f>
        <v>1443.9144393756631</v>
      </c>
      <c r="Q9" s="74">
        <f t="shared" si="17"/>
        <v>0</v>
      </c>
      <c r="R9" s="93">
        <v>0</v>
      </c>
      <c r="S9" s="56"/>
      <c r="T9" s="56"/>
      <c r="U9" s="57">
        <f t="shared" si="1"/>
        <v>0</v>
      </c>
      <c r="V9" s="93">
        <f t="shared" si="2"/>
        <v>0</v>
      </c>
      <c r="W9" s="74">
        <f t="shared" si="18"/>
        <v>0</v>
      </c>
      <c r="X9" s="93">
        <f t="shared" si="19"/>
        <v>0</v>
      </c>
      <c r="Y9" s="56">
        <f>[1]IntlHigh!$G9</f>
        <v>0</v>
      </c>
      <c r="Z9" s="93">
        <f t="shared" si="20"/>
        <v>0</v>
      </c>
      <c r="AA9" s="56"/>
      <c r="AB9" s="56">
        <f t="shared" si="21"/>
        <v>0</v>
      </c>
      <c r="AC9" s="93">
        <f t="shared" si="3"/>
        <v>0</v>
      </c>
      <c r="AD9" s="97">
        <f t="shared" si="4"/>
        <v>0</v>
      </c>
      <c r="AE9" s="75">
        <f>'Source Data'!N9</f>
        <v>6285</v>
      </c>
      <c r="AF9" s="90">
        <f t="shared" si="5"/>
        <v>0</v>
      </c>
      <c r="AG9" s="271"/>
      <c r="AH9" s="75">
        <f t="shared" si="22"/>
        <v>0</v>
      </c>
      <c r="AI9" s="271"/>
      <c r="AJ9" s="77">
        <f t="shared" si="6"/>
        <v>0</v>
      </c>
      <c r="AK9" s="76">
        <f t="shared" si="7"/>
        <v>0</v>
      </c>
      <c r="AL9" s="90">
        <f t="shared" si="23"/>
        <v>0</v>
      </c>
      <c r="AM9" s="79">
        <f t="shared" si="24"/>
        <v>0</v>
      </c>
      <c r="AN9" s="90">
        <f t="shared" si="25"/>
        <v>0</v>
      </c>
      <c r="AO9" s="56">
        <f>[1]IntlHigh!$M9</f>
        <v>0</v>
      </c>
      <c r="AP9" s="90">
        <f t="shared" si="26"/>
        <v>0</v>
      </c>
      <c r="AQ9" s="77"/>
      <c r="AR9" s="77">
        <f t="shared" si="27"/>
        <v>0</v>
      </c>
      <c r="AS9" s="90">
        <f t="shared" si="8"/>
        <v>0</v>
      </c>
      <c r="AT9" s="78">
        <f t="shared" si="9"/>
        <v>0</v>
      </c>
      <c r="AU9" s="87">
        <f t="shared" si="10"/>
        <v>0</v>
      </c>
      <c r="AV9" s="116"/>
      <c r="AW9" s="74"/>
      <c r="AX9" s="74">
        <f t="shared" si="11"/>
        <v>0</v>
      </c>
      <c r="AY9" s="74">
        <f t="shared" si="12"/>
        <v>0</v>
      </c>
    </row>
    <row r="10" spans="1:51" ht="16.149999999999999" customHeight="1" x14ac:dyDescent="0.2">
      <c r="A10" s="54">
        <v>4</v>
      </c>
      <c r="B10" s="55" t="s">
        <v>9</v>
      </c>
      <c r="C10" s="271">
        <f>'8_2.1.18 SIS'!I10</f>
        <v>0</v>
      </c>
      <c r="D10" s="56">
        <f>'Source Data'!H10</f>
        <v>5202.4303933253823</v>
      </c>
      <c r="E10" s="74">
        <f t="shared" si="13"/>
        <v>0</v>
      </c>
      <c r="F10" s="290"/>
      <c r="G10" s="56">
        <f>'Source Data'!I10</f>
        <v>687.66452541183287</v>
      </c>
      <c r="H10" s="74">
        <f t="shared" si="14"/>
        <v>0</v>
      </c>
      <c r="I10" s="290"/>
      <c r="J10" s="56">
        <f>'Source Data'!J10</f>
        <v>187.54487056686349</v>
      </c>
      <c r="K10" s="74">
        <f t="shared" si="15"/>
        <v>0</v>
      </c>
      <c r="L10" s="290"/>
      <c r="M10" s="56">
        <f>'Source Data'!K10</f>
        <v>4688.6217641715884</v>
      </c>
      <c r="N10" s="74">
        <f t="shared" si="16"/>
        <v>0</v>
      </c>
      <c r="O10" s="290"/>
      <c r="P10" s="56">
        <f>'Source Data'!L10</f>
        <v>1875.4487056686353</v>
      </c>
      <c r="Q10" s="74">
        <f t="shared" si="17"/>
        <v>0</v>
      </c>
      <c r="R10" s="93">
        <v>0</v>
      </c>
      <c r="S10" s="56"/>
      <c r="T10" s="56"/>
      <c r="U10" s="57">
        <f t="shared" si="1"/>
        <v>0</v>
      </c>
      <c r="V10" s="93">
        <f t="shared" si="2"/>
        <v>0</v>
      </c>
      <c r="W10" s="74">
        <f t="shared" si="18"/>
        <v>0</v>
      </c>
      <c r="X10" s="93">
        <f t="shared" si="19"/>
        <v>0</v>
      </c>
      <c r="Y10" s="56">
        <f>[1]IntlHigh!$G10</f>
        <v>0</v>
      </c>
      <c r="Z10" s="93">
        <f t="shared" si="20"/>
        <v>0</v>
      </c>
      <c r="AA10" s="56"/>
      <c r="AB10" s="56">
        <f t="shared" si="21"/>
        <v>0</v>
      </c>
      <c r="AC10" s="93">
        <f t="shared" si="3"/>
        <v>0</v>
      </c>
      <c r="AD10" s="97">
        <f t="shared" si="4"/>
        <v>0</v>
      </c>
      <c r="AE10" s="75">
        <f>'Source Data'!N10</f>
        <v>3620</v>
      </c>
      <c r="AF10" s="90">
        <f t="shared" si="5"/>
        <v>0</v>
      </c>
      <c r="AG10" s="271"/>
      <c r="AH10" s="75">
        <f t="shared" si="22"/>
        <v>0</v>
      </c>
      <c r="AI10" s="271"/>
      <c r="AJ10" s="77">
        <f t="shared" si="6"/>
        <v>0</v>
      </c>
      <c r="AK10" s="76">
        <f t="shared" si="7"/>
        <v>0</v>
      </c>
      <c r="AL10" s="90">
        <f t="shared" si="23"/>
        <v>0</v>
      </c>
      <c r="AM10" s="79">
        <f t="shared" si="24"/>
        <v>0</v>
      </c>
      <c r="AN10" s="90">
        <f t="shared" si="25"/>
        <v>0</v>
      </c>
      <c r="AO10" s="56">
        <f>[1]IntlHigh!$M10</f>
        <v>0</v>
      </c>
      <c r="AP10" s="90">
        <f t="shared" si="26"/>
        <v>0</v>
      </c>
      <c r="AQ10" s="77"/>
      <c r="AR10" s="77">
        <f t="shared" si="27"/>
        <v>0</v>
      </c>
      <c r="AS10" s="90">
        <f t="shared" si="8"/>
        <v>0</v>
      </c>
      <c r="AT10" s="78">
        <f t="shared" si="9"/>
        <v>0</v>
      </c>
      <c r="AU10" s="87">
        <f t="shared" si="10"/>
        <v>0</v>
      </c>
      <c r="AV10" s="116"/>
      <c r="AW10" s="74"/>
      <c r="AX10" s="74">
        <f t="shared" si="11"/>
        <v>0</v>
      </c>
      <c r="AY10" s="74">
        <f t="shared" si="12"/>
        <v>0</v>
      </c>
    </row>
    <row r="11" spans="1:51" ht="16.149999999999999" customHeight="1" x14ac:dyDescent="0.2">
      <c r="A11" s="49">
        <v>5</v>
      </c>
      <c r="B11" s="50" t="s">
        <v>10</v>
      </c>
      <c r="C11" s="272">
        <f>'8_2.1.18 SIS'!I11</f>
        <v>0</v>
      </c>
      <c r="D11" s="51">
        <f>'Source Data'!H11</f>
        <v>4616.1188110316743</v>
      </c>
      <c r="E11" s="80">
        <f t="shared" si="13"/>
        <v>0</v>
      </c>
      <c r="F11" s="291"/>
      <c r="G11" s="51">
        <f>'Source Data'!I11</f>
        <v>699.44299073701018</v>
      </c>
      <c r="H11" s="80">
        <f t="shared" si="14"/>
        <v>0</v>
      </c>
      <c r="I11" s="291"/>
      <c r="J11" s="51">
        <f>'Source Data'!J11</f>
        <v>190.75717929191185</v>
      </c>
      <c r="K11" s="80">
        <f t="shared" si="15"/>
        <v>0</v>
      </c>
      <c r="L11" s="291"/>
      <c r="M11" s="51">
        <f>'Source Data'!K11</f>
        <v>4768.9294822977972</v>
      </c>
      <c r="N11" s="80">
        <f t="shared" si="16"/>
        <v>0</v>
      </c>
      <c r="O11" s="291"/>
      <c r="P11" s="51">
        <f>'Source Data'!L11</f>
        <v>1907.5717929191187</v>
      </c>
      <c r="Q11" s="80">
        <f t="shared" si="17"/>
        <v>0</v>
      </c>
      <c r="R11" s="94">
        <v>0</v>
      </c>
      <c r="S11" s="51"/>
      <c r="T11" s="51"/>
      <c r="U11" s="52">
        <f t="shared" si="1"/>
        <v>0</v>
      </c>
      <c r="V11" s="94">
        <f t="shared" si="2"/>
        <v>0</v>
      </c>
      <c r="W11" s="80">
        <f t="shared" si="18"/>
        <v>0</v>
      </c>
      <c r="X11" s="94">
        <f t="shared" si="19"/>
        <v>0</v>
      </c>
      <c r="Y11" s="51">
        <f>[1]IntlHigh!$G11</f>
        <v>0</v>
      </c>
      <c r="Z11" s="94">
        <f t="shared" si="20"/>
        <v>0</v>
      </c>
      <c r="AA11" s="53"/>
      <c r="AB11" s="51">
        <f t="shared" si="21"/>
        <v>0</v>
      </c>
      <c r="AC11" s="95">
        <f t="shared" si="3"/>
        <v>0</v>
      </c>
      <c r="AD11" s="95">
        <f t="shared" si="4"/>
        <v>0</v>
      </c>
      <c r="AE11" s="71">
        <f>'Source Data'!N11</f>
        <v>2115</v>
      </c>
      <c r="AF11" s="91">
        <f t="shared" si="5"/>
        <v>0</v>
      </c>
      <c r="AG11" s="272"/>
      <c r="AH11" s="71">
        <f t="shared" si="22"/>
        <v>0</v>
      </c>
      <c r="AI11" s="272"/>
      <c r="AJ11" s="72">
        <f t="shared" si="6"/>
        <v>0</v>
      </c>
      <c r="AK11" s="73">
        <f t="shared" si="7"/>
        <v>0</v>
      </c>
      <c r="AL11" s="91">
        <f t="shared" si="23"/>
        <v>0</v>
      </c>
      <c r="AM11" s="82">
        <f t="shared" si="24"/>
        <v>0</v>
      </c>
      <c r="AN11" s="91">
        <f t="shared" si="25"/>
        <v>0</v>
      </c>
      <c r="AO11" s="51">
        <f>[1]IntlHigh!$M11</f>
        <v>0</v>
      </c>
      <c r="AP11" s="91">
        <f t="shared" si="26"/>
        <v>0</v>
      </c>
      <c r="AQ11" s="72"/>
      <c r="AR11" s="72">
        <f t="shared" si="27"/>
        <v>0</v>
      </c>
      <c r="AS11" s="91">
        <f t="shared" si="8"/>
        <v>0</v>
      </c>
      <c r="AT11" s="81">
        <f t="shared" si="9"/>
        <v>0</v>
      </c>
      <c r="AU11" s="88">
        <f t="shared" si="10"/>
        <v>0</v>
      </c>
      <c r="AV11" s="116"/>
      <c r="AW11" s="80"/>
      <c r="AX11" s="80">
        <f t="shared" si="11"/>
        <v>0</v>
      </c>
      <c r="AY11" s="80">
        <f t="shared" si="12"/>
        <v>0</v>
      </c>
    </row>
    <row r="12" spans="1:51" ht="16.149999999999999" customHeight="1" x14ac:dyDescent="0.2">
      <c r="A12" s="58">
        <v>6</v>
      </c>
      <c r="B12" s="59" t="s">
        <v>11</v>
      </c>
      <c r="C12" s="270">
        <f>'8_2.1.18 SIS'!I12</f>
        <v>0</v>
      </c>
      <c r="D12" s="60">
        <f>'Source Data'!H12</f>
        <v>4932.8589889938785</v>
      </c>
      <c r="E12" s="65">
        <f t="shared" si="13"/>
        <v>0</v>
      </c>
      <c r="F12" s="289"/>
      <c r="G12" s="60">
        <f>'Source Data'!I12</f>
        <v>671.54041297688354</v>
      </c>
      <c r="H12" s="65">
        <f t="shared" si="14"/>
        <v>0</v>
      </c>
      <c r="I12" s="289"/>
      <c r="J12" s="60">
        <f>'Source Data'!J12</f>
        <v>183.14738535733184</v>
      </c>
      <c r="K12" s="65">
        <f t="shared" si="15"/>
        <v>0</v>
      </c>
      <c r="L12" s="289"/>
      <c r="M12" s="60">
        <f>'Source Data'!K12</f>
        <v>4578.6846339332969</v>
      </c>
      <c r="N12" s="65">
        <f t="shared" si="16"/>
        <v>0</v>
      </c>
      <c r="O12" s="289"/>
      <c r="P12" s="60">
        <f>'Source Data'!L12</f>
        <v>1831.4738535733186</v>
      </c>
      <c r="Q12" s="65">
        <f t="shared" si="17"/>
        <v>0</v>
      </c>
      <c r="R12" s="92">
        <v>0</v>
      </c>
      <c r="S12" s="60"/>
      <c r="T12" s="60"/>
      <c r="U12" s="61">
        <f t="shared" si="1"/>
        <v>0</v>
      </c>
      <c r="V12" s="92">
        <f t="shared" si="2"/>
        <v>0</v>
      </c>
      <c r="W12" s="65">
        <f t="shared" si="18"/>
        <v>0</v>
      </c>
      <c r="X12" s="92">
        <f t="shared" si="19"/>
        <v>0</v>
      </c>
      <c r="Y12" s="60">
        <f>[1]IntlHigh!$G12</f>
        <v>0</v>
      </c>
      <c r="Z12" s="92">
        <f t="shared" si="20"/>
        <v>0</v>
      </c>
      <c r="AA12" s="60"/>
      <c r="AB12" s="60">
        <f t="shared" si="21"/>
        <v>0</v>
      </c>
      <c r="AC12" s="92">
        <f t="shared" si="3"/>
        <v>0</v>
      </c>
      <c r="AD12" s="96">
        <f t="shared" si="4"/>
        <v>0</v>
      </c>
      <c r="AE12" s="66">
        <f>'Source Data'!N12</f>
        <v>4073</v>
      </c>
      <c r="AF12" s="89">
        <f t="shared" si="5"/>
        <v>0</v>
      </c>
      <c r="AG12" s="270"/>
      <c r="AH12" s="66">
        <f t="shared" si="22"/>
        <v>0</v>
      </c>
      <c r="AI12" s="270"/>
      <c r="AJ12" s="68">
        <f t="shared" si="6"/>
        <v>0</v>
      </c>
      <c r="AK12" s="67">
        <f t="shared" si="7"/>
        <v>0</v>
      </c>
      <c r="AL12" s="89">
        <f t="shared" si="23"/>
        <v>0</v>
      </c>
      <c r="AM12" s="70">
        <f t="shared" si="24"/>
        <v>0</v>
      </c>
      <c r="AN12" s="89">
        <f t="shared" si="25"/>
        <v>0</v>
      </c>
      <c r="AO12" s="60">
        <f>[1]IntlHigh!$M12</f>
        <v>0</v>
      </c>
      <c r="AP12" s="89">
        <f t="shared" si="26"/>
        <v>0</v>
      </c>
      <c r="AQ12" s="68"/>
      <c r="AR12" s="68">
        <f t="shared" si="27"/>
        <v>0</v>
      </c>
      <c r="AS12" s="89">
        <f t="shared" si="8"/>
        <v>0</v>
      </c>
      <c r="AT12" s="69">
        <f t="shared" si="9"/>
        <v>0</v>
      </c>
      <c r="AU12" s="86">
        <f t="shared" si="10"/>
        <v>0</v>
      </c>
      <c r="AV12" s="116"/>
      <c r="AW12" s="65"/>
      <c r="AX12" s="65">
        <f t="shared" si="11"/>
        <v>0</v>
      </c>
      <c r="AY12" s="65">
        <f t="shared" si="12"/>
        <v>0</v>
      </c>
    </row>
    <row r="13" spans="1:51" ht="16.149999999999999" customHeight="1" x14ac:dyDescent="0.2">
      <c r="A13" s="54">
        <v>7</v>
      </c>
      <c r="B13" s="55" t="s">
        <v>12</v>
      </c>
      <c r="C13" s="271">
        <f>'8_2.1.18 SIS'!I13</f>
        <v>0</v>
      </c>
      <c r="D13" s="56">
        <f>'Source Data'!H13</f>
        <v>3079.9485560845051</v>
      </c>
      <c r="E13" s="74">
        <f t="shared" si="13"/>
        <v>0</v>
      </c>
      <c r="F13" s="290"/>
      <c r="G13" s="56">
        <f>'Source Data'!I13</f>
        <v>422.20328372683736</v>
      </c>
      <c r="H13" s="74">
        <f t="shared" si="14"/>
        <v>0</v>
      </c>
      <c r="I13" s="290"/>
      <c r="J13" s="56">
        <f>'Source Data'!J13</f>
        <v>115.14635010731928</v>
      </c>
      <c r="K13" s="74">
        <f t="shared" si="15"/>
        <v>0</v>
      </c>
      <c r="L13" s="290"/>
      <c r="M13" s="56">
        <f>'Source Data'!K13</f>
        <v>2878.6587526829821</v>
      </c>
      <c r="N13" s="74">
        <f t="shared" si="16"/>
        <v>0</v>
      </c>
      <c r="O13" s="290"/>
      <c r="P13" s="56">
        <f>'Source Data'!L13</f>
        <v>1151.4635010731927</v>
      </c>
      <c r="Q13" s="74">
        <f t="shared" si="17"/>
        <v>0</v>
      </c>
      <c r="R13" s="93">
        <v>0</v>
      </c>
      <c r="S13" s="56"/>
      <c r="T13" s="56"/>
      <c r="U13" s="57">
        <f t="shared" si="1"/>
        <v>0</v>
      </c>
      <c r="V13" s="93">
        <f t="shared" si="2"/>
        <v>0</v>
      </c>
      <c r="W13" s="74">
        <f t="shared" si="18"/>
        <v>0</v>
      </c>
      <c r="X13" s="93">
        <f t="shared" si="19"/>
        <v>0</v>
      </c>
      <c r="Y13" s="56">
        <f>[1]IntlHigh!$G13</f>
        <v>0</v>
      </c>
      <c r="Z13" s="93">
        <f t="shared" si="20"/>
        <v>0</v>
      </c>
      <c r="AA13" s="56"/>
      <c r="AB13" s="56">
        <f t="shared" si="21"/>
        <v>0</v>
      </c>
      <c r="AC13" s="93">
        <f t="shared" si="3"/>
        <v>0</v>
      </c>
      <c r="AD13" s="97">
        <f t="shared" si="4"/>
        <v>0</v>
      </c>
      <c r="AE13" s="75">
        <f>'Source Data'!N13</f>
        <v>11839</v>
      </c>
      <c r="AF13" s="90">
        <f t="shared" si="5"/>
        <v>0</v>
      </c>
      <c r="AG13" s="271"/>
      <c r="AH13" s="75">
        <f t="shared" si="22"/>
        <v>0</v>
      </c>
      <c r="AI13" s="271"/>
      <c r="AJ13" s="77">
        <f t="shared" si="6"/>
        <v>0</v>
      </c>
      <c r="AK13" s="76">
        <f t="shared" si="7"/>
        <v>0</v>
      </c>
      <c r="AL13" s="90">
        <f t="shared" si="23"/>
        <v>0</v>
      </c>
      <c r="AM13" s="79">
        <f t="shared" si="24"/>
        <v>0</v>
      </c>
      <c r="AN13" s="90">
        <f t="shared" si="25"/>
        <v>0</v>
      </c>
      <c r="AO13" s="56">
        <f>[1]IntlHigh!$M13</f>
        <v>0</v>
      </c>
      <c r="AP13" s="90">
        <f t="shared" si="26"/>
        <v>0</v>
      </c>
      <c r="AQ13" s="77"/>
      <c r="AR13" s="77">
        <f t="shared" si="27"/>
        <v>0</v>
      </c>
      <c r="AS13" s="90">
        <f t="shared" si="8"/>
        <v>0</v>
      </c>
      <c r="AT13" s="78">
        <f t="shared" si="9"/>
        <v>0</v>
      </c>
      <c r="AU13" s="87">
        <f t="shared" si="10"/>
        <v>0</v>
      </c>
      <c r="AV13" s="116"/>
      <c r="AW13" s="74"/>
      <c r="AX13" s="74">
        <f t="shared" si="11"/>
        <v>0</v>
      </c>
      <c r="AY13" s="74">
        <f t="shared" si="12"/>
        <v>0</v>
      </c>
    </row>
    <row r="14" spans="1:51" ht="16.149999999999999" customHeight="1" x14ac:dyDescent="0.2">
      <c r="A14" s="54">
        <v>8</v>
      </c>
      <c r="B14" s="55" t="s">
        <v>13</v>
      </c>
      <c r="C14" s="271">
        <f>'8_2.1.18 SIS'!I14</f>
        <v>0</v>
      </c>
      <c r="D14" s="56">
        <f>'Source Data'!H14</f>
        <v>4738.9956586322805</v>
      </c>
      <c r="E14" s="74">
        <f t="shared" si="13"/>
        <v>0</v>
      </c>
      <c r="F14" s="290"/>
      <c r="G14" s="56">
        <f>'Source Data'!I14</f>
        <v>631.46888950213452</v>
      </c>
      <c r="H14" s="74">
        <f t="shared" si="14"/>
        <v>0</v>
      </c>
      <c r="I14" s="290"/>
      <c r="J14" s="56">
        <f>'Source Data'!J14</f>
        <v>172.21878804603671</v>
      </c>
      <c r="K14" s="74">
        <f t="shared" si="15"/>
        <v>0</v>
      </c>
      <c r="L14" s="290"/>
      <c r="M14" s="56">
        <f>'Source Data'!K14</f>
        <v>4305.4697011509179</v>
      </c>
      <c r="N14" s="74">
        <f t="shared" si="16"/>
        <v>0</v>
      </c>
      <c r="O14" s="290"/>
      <c r="P14" s="56">
        <f>'Source Data'!L14</f>
        <v>1722.1878804603671</v>
      </c>
      <c r="Q14" s="74">
        <f t="shared" si="17"/>
        <v>0</v>
      </c>
      <c r="R14" s="93">
        <v>0</v>
      </c>
      <c r="S14" s="56"/>
      <c r="T14" s="56"/>
      <c r="U14" s="57">
        <f t="shared" si="1"/>
        <v>0</v>
      </c>
      <c r="V14" s="93">
        <f t="shared" si="2"/>
        <v>0</v>
      </c>
      <c r="W14" s="74">
        <f t="shared" si="18"/>
        <v>0</v>
      </c>
      <c r="X14" s="93">
        <f t="shared" si="19"/>
        <v>0</v>
      </c>
      <c r="Y14" s="56">
        <f>[1]IntlHigh!$G14</f>
        <v>0</v>
      </c>
      <c r="Z14" s="93">
        <f t="shared" si="20"/>
        <v>0</v>
      </c>
      <c r="AA14" s="56"/>
      <c r="AB14" s="56">
        <f t="shared" si="21"/>
        <v>0</v>
      </c>
      <c r="AC14" s="93">
        <f t="shared" si="3"/>
        <v>0</v>
      </c>
      <c r="AD14" s="97">
        <f t="shared" si="4"/>
        <v>0</v>
      </c>
      <c r="AE14" s="75">
        <f>'Source Data'!N14</f>
        <v>4588</v>
      </c>
      <c r="AF14" s="90">
        <f t="shared" si="5"/>
        <v>0</v>
      </c>
      <c r="AG14" s="271"/>
      <c r="AH14" s="75">
        <f t="shared" si="22"/>
        <v>0</v>
      </c>
      <c r="AI14" s="271"/>
      <c r="AJ14" s="77">
        <f t="shared" si="6"/>
        <v>0</v>
      </c>
      <c r="AK14" s="76">
        <f t="shared" si="7"/>
        <v>0</v>
      </c>
      <c r="AL14" s="90">
        <f t="shared" si="23"/>
        <v>0</v>
      </c>
      <c r="AM14" s="79">
        <f t="shared" si="24"/>
        <v>0</v>
      </c>
      <c r="AN14" s="90">
        <f t="shared" si="25"/>
        <v>0</v>
      </c>
      <c r="AO14" s="56">
        <f>[1]IntlHigh!$M14</f>
        <v>0</v>
      </c>
      <c r="AP14" s="90">
        <f t="shared" si="26"/>
        <v>0</v>
      </c>
      <c r="AQ14" s="77"/>
      <c r="AR14" s="77">
        <f t="shared" si="27"/>
        <v>0</v>
      </c>
      <c r="AS14" s="90">
        <f t="shared" si="8"/>
        <v>0</v>
      </c>
      <c r="AT14" s="78">
        <f t="shared" si="9"/>
        <v>0</v>
      </c>
      <c r="AU14" s="87">
        <f t="shared" si="10"/>
        <v>0</v>
      </c>
      <c r="AV14" s="116"/>
      <c r="AW14" s="74"/>
      <c r="AX14" s="74">
        <f t="shared" si="11"/>
        <v>0</v>
      </c>
      <c r="AY14" s="74">
        <f t="shared" si="12"/>
        <v>0</v>
      </c>
    </row>
    <row r="15" spans="1:51" ht="16.149999999999999" customHeight="1" x14ac:dyDescent="0.2">
      <c r="A15" s="54">
        <v>9</v>
      </c>
      <c r="B15" s="55" t="s">
        <v>14</v>
      </c>
      <c r="C15" s="271">
        <f>'8_2.1.18 SIS'!I15</f>
        <v>0</v>
      </c>
      <c r="D15" s="56">
        <f>'Source Data'!H15</f>
        <v>4548.7366413720365</v>
      </c>
      <c r="E15" s="74">
        <f t="shared" si="13"/>
        <v>0</v>
      </c>
      <c r="F15" s="290"/>
      <c r="G15" s="56">
        <f>'Source Data'!I15</f>
        <v>606.55190779573797</v>
      </c>
      <c r="H15" s="74">
        <f t="shared" si="14"/>
        <v>0</v>
      </c>
      <c r="I15" s="290"/>
      <c r="J15" s="56">
        <f>'Source Data'!J15</f>
        <v>165.42324758065581</v>
      </c>
      <c r="K15" s="74">
        <f t="shared" si="15"/>
        <v>0</v>
      </c>
      <c r="L15" s="290"/>
      <c r="M15" s="56">
        <f>'Source Data'!K15</f>
        <v>4135.5811895163952</v>
      </c>
      <c r="N15" s="74">
        <f t="shared" si="16"/>
        <v>0</v>
      </c>
      <c r="O15" s="290"/>
      <c r="P15" s="56">
        <f>'Source Data'!L15</f>
        <v>1654.2324758065579</v>
      </c>
      <c r="Q15" s="74">
        <f t="shared" si="17"/>
        <v>0</v>
      </c>
      <c r="R15" s="93">
        <v>0</v>
      </c>
      <c r="S15" s="56"/>
      <c r="T15" s="56"/>
      <c r="U15" s="57">
        <f t="shared" si="1"/>
        <v>0</v>
      </c>
      <c r="V15" s="93">
        <f t="shared" si="2"/>
        <v>0</v>
      </c>
      <c r="W15" s="74">
        <f t="shared" si="18"/>
        <v>0</v>
      </c>
      <c r="X15" s="93">
        <f t="shared" si="19"/>
        <v>0</v>
      </c>
      <c r="Y15" s="56">
        <f>[1]IntlHigh!$G15</f>
        <v>0</v>
      </c>
      <c r="Z15" s="93">
        <f t="shared" si="20"/>
        <v>0</v>
      </c>
      <c r="AA15" s="56"/>
      <c r="AB15" s="56">
        <f t="shared" si="21"/>
        <v>0</v>
      </c>
      <c r="AC15" s="93">
        <f t="shared" si="3"/>
        <v>0</v>
      </c>
      <c r="AD15" s="97">
        <f t="shared" si="4"/>
        <v>0</v>
      </c>
      <c r="AE15" s="75">
        <f>'Source Data'!N15</f>
        <v>5094</v>
      </c>
      <c r="AF15" s="90">
        <f t="shared" si="5"/>
        <v>0</v>
      </c>
      <c r="AG15" s="271"/>
      <c r="AH15" s="75">
        <f t="shared" si="22"/>
        <v>0</v>
      </c>
      <c r="AI15" s="271"/>
      <c r="AJ15" s="77">
        <f t="shared" si="6"/>
        <v>0</v>
      </c>
      <c r="AK15" s="76">
        <f t="shared" si="7"/>
        <v>0</v>
      </c>
      <c r="AL15" s="90">
        <f t="shared" si="23"/>
        <v>0</v>
      </c>
      <c r="AM15" s="79">
        <f t="shared" si="24"/>
        <v>0</v>
      </c>
      <c r="AN15" s="90">
        <f t="shared" si="25"/>
        <v>0</v>
      </c>
      <c r="AO15" s="56">
        <f>[1]IntlHigh!$M15</f>
        <v>0</v>
      </c>
      <c r="AP15" s="90">
        <f t="shared" si="26"/>
        <v>0</v>
      </c>
      <c r="AQ15" s="77"/>
      <c r="AR15" s="77">
        <f t="shared" si="27"/>
        <v>0</v>
      </c>
      <c r="AS15" s="90">
        <f t="shared" si="8"/>
        <v>0</v>
      </c>
      <c r="AT15" s="78">
        <f t="shared" si="9"/>
        <v>0</v>
      </c>
      <c r="AU15" s="87">
        <f t="shared" si="10"/>
        <v>0</v>
      </c>
      <c r="AV15" s="116"/>
      <c r="AW15" s="74"/>
      <c r="AX15" s="74">
        <f t="shared" si="11"/>
        <v>0</v>
      </c>
      <c r="AY15" s="74">
        <f t="shared" si="12"/>
        <v>0</v>
      </c>
    </row>
    <row r="16" spans="1:51" ht="16.149999999999999" customHeight="1" x14ac:dyDescent="0.2">
      <c r="A16" s="49">
        <v>10</v>
      </c>
      <c r="B16" s="50" t="s">
        <v>15</v>
      </c>
      <c r="C16" s="272">
        <f>'8_2.1.18 SIS'!I16</f>
        <v>0</v>
      </c>
      <c r="D16" s="51">
        <f>'Source Data'!H16</f>
        <v>3450.3968616043203</v>
      </c>
      <c r="E16" s="80">
        <f t="shared" si="13"/>
        <v>0</v>
      </c>
      <c r="F16" s="291"/>
      <c r="G16" s="51">
        <f>'Source Data'!I16</f>
        <v>486.95555408614769</v>
      </c>
      <c r="H16" s="80">
        <f t="shared" si="14"/>
        <v>0</v>
      </c>
      <c r="I16" s="291"/>
      <c r="J16" s="51">
        <f>'Source Data'!J16</f>
        <v>132.806060205313</v>
      </c>
      <c r="K16" s="80">
        <f t="shared" si="15"/>
        <v>0</v>
      </c>
      <c r="L16" s="291"/>
      <c r="M16" s="51">
        <f>'Source Data'!K16</f>
        <v>3320.1515051328256</v>
      </c>
      <c r="N16" s="80">
        <f t="shared" si="16"/>
        <v>0</v>
      </c>
      <c r="O16" s="291"/>
      <c r="P16" s="51">
        <f>'Source Data'!L16</f>
        <v>1328.06060205313</v>
      </c>
      <c r="Q16" s="80">
        <f t="shared" si="17"/>
        <v>0</v>
      </c>
      <c r="R16" s="94">
        <v>0</v>
      </c>
      <c r="S16" s="51"/>
      <c r="T16" s="51"/>
      <c r="U16" s="52">
        <f t="shared" si="1"/>
        <v>0</v>
      </c>
      <c r="V16" s="94">
        <f t="shared" si="2"/>
        <v>0</v>
      </c>
      <c r="W16" s="80">
        <f t="shared" si="18"/>
        <v>0</v>
      </c>
      <c r="X16" s="94">
        <f t="shared" si="19"/>
        <v>0</v>
      </c>
      <c r="Y16" s="51">
        <f>[1]IntlHigh!$G16</f>
        <v>0</v>
      </c>
      <c r="Z16" s="94">
        <f t="shared" si="20"/>
        <v>0</v>
      </c>
      <c r="AA16" s="53"/>
      <c r="AB16" s="51">
        <f t="shared" si="21"/>
        <v>0</v>
      </c>
      <c r="AC16" s="95">
        <f t="shared" si="3"/>
        <v>0</v>
      </c>
      <c r="AD16" s="95">
        <f t="shared" si="4"/>
        <v>0</v>
      </c>
      <c r="AE16" s="71">
        <f>'Source Data'!N16</f>
        <v>7747</v>
      </c>
      <c r="AF16" s="91">
        <f t="shared" si="5"/>
        <v>0</v>
      </c>
      <c r="AG16" s="272"/>
      <c r="AH16" s="71">
        <f t="shared" si="22"/>
        <v>0</v>
      </c>
      <c r="AI16" s="272"/>
      <c r="AJ16" s="72">
        <f t="shared" si="6"/>
        <v>0</v>
      </c>
      <c r="AK16" s="73">
        <f t="shared" si="7"/>
        <v>0</v>
      </c>
      <c r="AL16" s="91">
        <f t="shared" si="23"/>
        <v>0</v>
      </c>
      <c r="AM16" s="82">
        <f t="shared" si="24"/>
        <v>0</v>
      </c>
      <c r="AN16" s="91">
        <f t="shared" si="25"/>
        <v>0</v>
      </c>
      <c r="AO16" s="51">
        <f>[1]IntlHigh!$M16</f>
        <v>0</v>
      </c>
      <c r="AP16" s="91">
        <f t="shared" si="26"/>
        <v>0</v>
      </c>
      <c r="AQ16" s="72"/>
      <c r="AR16" s="72">
        <f t="shared" si="27"/>
        <v>0</v>
      </c>
      <c r="AS16" s="91">
        <f t="shared" si="8"/>
        <v>0</v>
      </c>
      <c r="AT16" s="81">
        <f t="shared" si="9"/>
        <v>0</v>
      </c>
      <c r="AU16" s="88">
        <f t="shared" si="10"/>
        <v>0</v>
      </c>
      <c r="AV16" s="116"/>
      <c r="AW16" s="80"/>
      <c r="AX16" s="80">
        <f t="shared" si="11"/>
        <v>0</v>
      </c>
      <c r="AY16" s="80">
        <f t="shared" si="12"/>
        <v>0</v>
      </c>
    </row>
    <row r="17" spans="1:51" ht="16.149999999999999" customHeight="1" x14ac:dyDescent="0.2">
      <c r="A17" s="58">
        <v>11</v>
      </c>
      <c r="B17" s="59" t="s">
        <v>16</v>
      </c>
      <c r="C17" s="270">
        <f>'8_2.1.18 SIS'!I17</f>
        <v>0</v>
      </c>
      <c r="D17" s="60">
        <f>'Source Data'!H17</f>
        <v>5710.1347819377015</v>
      </c>
      <c r="E17" s="65">
        <f t="shared" si="13"/>
        <v>0</v>
      </c>
      <c r="F17" s="289"/>
      <c r="G17" s="60">
        <f>'Source Data'!I17</f>
        <v>720.86562862338462</v>
      </c>
      <c r="H17" s="65">
        <f t="shared" si="14"/>
        <v>0</v>
      </c>
      <c r="I17" s="289"/>
      <c r="J17" s="60">
        <f>'Source Data'!J17</f>
        <v>196.59971689728673</v>
      </c>
      <c r="K17" s="65">
        <f t="shared" si="15"/>
        <v>0</v>
      </c>
      <c r="L17" s="289"/>
      <c r="M17" s="60">
        <f>'Source Data'!K17</f>
        <v>4914.9929224321686</v>
      </c>
      <c r="N17" s="65">
        <f t="shared" si="16"/>
        <v>0</v>
      </c>
      <c r="O17" s="289"/>
      <c r="P17" s="60">
        <f>'Source Data'!L17</f>
        <v>1965.9971689728673</v>
      </c>
      <c r="Q17" s="65">
        <f t="shared" si="17"/>
        <v>0</v>
      </c>
      <c r="R17" s="92">
        <v>0</v>
      </c>
      <c r="S17" s="60"/>
      <c r="T17" s="60"/>
      <c r="U17" s="61">
        <f t="shared" si="1"/>
        <v>0</v>
      </c>
      <c r="V17" s="92">
        <f t="shared" si="2"/>
        <v>0</v>
      </c>
      <c r="W17" s="65">
        <f t="shared" si="18"/>
        <v>0</v>
      </c>
      <c r="X17" s="92">
        <f t="shared" si="19"/>
        <v>0</v>
      </c>
      <c r="Y17" s="60">
        <f>[1]IntlHigh!$G17</f>
        <v>0</v>
      </c>
      <c r="Z17" s="92">
        <f t="shared" si="20"/>
        <v>0</v>
      </c>
      <c r="AA17" s="60"/>
      <c r="AB17" s="60">
        <f t="shared" si="21"/>
        <v>0</v>
      </c>
      <c r="AC17" s="92">
        <f t="shared" si="3"/>
        <v>0</v>
      </c>
      <c r="AD17" s="96">
        <f t="shared" si="4"/>
        <v>0</v>
      </c>
      <c r="AE17" s="66">
        <f>'Source Data'!N17</f>
        <v>3310</v>
      </c>
      <c r="AF17" s="89">
        <f t="shared" si="5"/>
        <v>0</v>
      </c>
      <c r="AG17" s="270"/>
      <c r="AH17" s="66">
        <f t="shared" si="22"/>
        <v>0</v>
      </c>
      <c r="AI17" s="270"/>
      <c r="AJ17" s="68">
        <f t="shared" si="6"/>
        <v>0</v>
      </c>
      <c r="AK17" s="67">
        <f t="shared" si="7"/>
        <v>0</v>
      </c>
      <c r="AL17" s="89">
        <f t="shared" si="23"/>
        <v>0</v>
      </c>
      <c r="AM17" s="70">
        <f t="shared" si="24"/>
        <v>0</v>
      </c>
      <c r="AN17" s="89">
        <f t="shared" si="25"/>
        <v>0</v>
      </c>
      <c r="AO17" s="60">
        <f>[1]IntlHigh!$M17</f>
        <v>0</v>
      </c>
      <c r="AP17" s="89">
        <f t="shared" si="26"/>
        <v>0</v>
      </c>
      <c r="AQ17" s="68"/>
      <c r="AR17" s="68">
        <f t="shared" si="27"/>
        <v>0</v>
      </c>
      <c r="AS17" s="89">
        <f t="shared" si="8"/>
        <v>0</v>
      </c>
      <c r="AT17" s="69">
        <f t="shared" si="9"/>
        <v>0</v>
      </c>
      <c r="AU17" s="86">
        <f t="shared" si="10"/>
        <v>0</v>
      </c>
      <c r="AV17" s="116"/>
      <c r="AW17" s="65"/>
      <c r="AX17" s="65">
        <f t="shared" si="11"/>
        <v>0</v>
      </c>
      <c r="AY17" s="65">
        <f t="shared" si="12"/>
        <v>0</v>
      </c>
    </row>
    <row r="18" spans="1:51" ht="16.149999999999999" customHeight="1" x14ac:dyDescent="0.2">
      <c r="A18" s="54">
        <v>12</v>
      </c>
      <c r="B18" s="55" t="s">
        <v>17</v>
      </c>
      <c r="C18" s="271">
        <f>'8_2.1.18 SIS'!I18</f>
        <v>0</v>
      </c>
      <c r="D18" s="56">
        <f>'Source Data'!H18</f>
        <v>2970.5124583417528</v>
      </c>
      <c r="E18" s="74">
        <f t="shared" si="13"/>
        <v>0</v>
      </c>
      <c r="F18" s="290"/>
      <c r="G18" s="56">
        <f>'Source Data'!I18</f>
        <v>374.0615666318472</v>
      </c>
      <c r="H18" s="74">
        <f t="shared" si="14"/>
        <v>0</v>
      </c>
      <c r="I18" s="290"/>
      <c r="J18" s="56">
        <f>'Source Data'!J18</f>
        <v>102.01679089959471</v>
      </c>
      <c r="K18" s="74">
        <f t="shared" si="15"/>
        <v>0</v>
      </c>
      <c r="L18" s="290"/>
      <c r="M18" s="56">
        <f>'Source Data'!K18</f>
        <v>2550.4197724898677</v>
      </c>
      <c r="N18" s="74">
        <f t="shared" si="16"/>
        <v>0</v>
      </c>
      <c r="O18" s="290"/>
      <c r="P18" s="56">
        <f>'Source Data'!L18</f>
        <v>1020.1679089959471</v>
      </c>
      <c r="Q18" s="74">
        <f t="shared" si="17"/>
        <v>0</v>
      </c>
      <c r="R18" s="93">
        <v>0</v>
      </c>
      <c r="S18" s="56"/>
      <c r="T18" s="56"/>
      <c r="U18" s="57">
        <f t="shared" si="1"/>
        <v>0</v>
      </c>
      <c r="V18" s="93">
        <f t="shared" si="2"/>
        <v>0</v>
      </c>
      <c r="W18" s="74">
        <f t="shared" si="18"/>
        <v>0</v>
      </c>
      <c r="X18" s="93">
        <f t="shared" si="19"/>
        <v>0</v>
      </c>
      <c r="Y18" s="56">
        <f>[1]IntlHigh!$G18</f>
        <v>0</v>
      </c>
      <c r="Z18" s="93">
        <f t="shared" si="20"/>
        <v>0</v>
      </c>
      <c r="AA18" s="56"/>
      <c r="AB18" s="56">
        <f t="shared" si="21"/>
        <v>0</v>
      </c>
      <c r="AC18" s="93">
        <f t="shared" si="3"/>
        <v>0</v>
      </c>
      <c r="AD18" s="97">
        <f t="shared" si="4"/>
        <v>0</v>
      </c>
      <c r="AE18" s="75">
        <f>'Source Data'!N18</f>
        <v>6410</v>
      </c>
      <c r="AF18" s="90">
        <f t="shared" si="5"/>
        <v>0</v>
      </c>
      <c r="AG18" s="271"/>
      <c r="AH18" s="75">
        <f t="shared" si="22"/>
        <v>0</v>
      </c>
      <c r="AI18" s="271"/>
      <c r="AJ18" s="77">
        <f t="shared" si="6"/>
        <v>0</v>
      </c>
      <c r="AK18" s="76">
        <f t="shared" si="7"/>
        <v>0</v>
      </c>
      <c r="AL18" s="90">
        <f t="shared" si="23"/>
        <v>0</v>
      </c>
      <c r="AM18" s="79">
        <f t="shared" si="24"/>
        <v>0</v>
      </c>
      <c r="AN18" s="90">
        <f t="shared" si="25"/>
        <v>0</v>
      </c>
      <c r="AO18" s="56">
        <f>[1]IntlHigh!$M18</f>
        <v>0</v>
      </c>
      <c r="AP18" s="90">
        <f t="shared" si="26"/>
        <v>0</v>
      </c>
      <c r="AQ18" s="77"/>
      <c r="AR18" s="77">
        <f t="shared" si="27"/>
        <v>0</v>
      </c>
      <c r="AS18" s="90">
        <f t="shared" si="8"/>
        <v>0</v>
      </c>
      <c r="AT18" s="78">
        <f t="shared" si="9"/>
        <v>0</v>
      </c>
      <c r="AU18" s="87">
        <f t="shared" si="10"/>
        <v>0</v>
      </c>
      <c r="AV18" s="116"/>
      <c r="AW18" s="74"/>
      <c r="AX18" s="74">
        <f t="shared" si="11"/>
        <v>0</v>
      </c>
      <c r="AY18" s="74">
        <f t="shared" si="12"/>
        <v>0</v>
      </c>
    </row>
    <row r="19" spans="1:51" ht="16.149999999999999" customHeight="1" x14ac:dyDescent="0.2">
      <c r="A19" s="54">
        <v>13</v>
      </c>
      <c r="B19" s="55" t="s">
        <v>18</v>
      </c>
      <c r="C19" s="271">
        <f>'8_2.1.18 SIS'!I19</f>
        <v>0</v>
      </c>
      <c r="D19" s="56">
        <f>'Source Data'!H19</f>
        <v>5498.1587066365764</v>
      </c>
      <c r="E19" s="74">
        <f t="shared" si="13"/>
        <v>0</v>
      </c>
      <c r="F19" s="290"/>
      <c r="G19" s="56">
        <f>'Source Data'!I19</f>
        <v>725.51734025343501</v>
      </c>
      <c r="H19" s="74">
        <f t="shared" si="14"/>
        <v>0</v>
      </c>
      <c r="I19" s="290"/>
      <c r="J19" s="56">
        <f>'Source Data'!J19</f>
        <v>197.86836552366407</v>
      </c>
      <c r="K19" s="74">
        <f t="shared" si="15"/>
        <v>0</v>
      </c>
      <c r="L19" s="290"/>
      <c r="M19" s="56">
        <f>'Source Data'!K19</f>
        <v>4946.7091380916027</v>
      </c>
      <c r="N19" s="74">
        <f t="shared" si="16"/>
        <v>0</v>
      </c>
      <c r="O19" s="290"/>
      <c r="P19" s="56">
        <f>'Source Data'!L19</f>
        <v>1978.6836552366412</v>
      </c>
      <c r="Q19" s="74">
        <f t="shared" si="17"/>
        <v>0</v>
      </c>
      <c r="R19" s="93">
        <v>0</v>
      </c>
      <c r="S19" s="56"/>
      <c r="T19" s="56"/>
      <c r="U19" s="57">
        <f t="shared" si="1"/>
        <v>0</v>
      </c>
      <c r="V19" s="93">
        <f t="shared" si="2"/>
        <v>0</v>
      </c>
      <c r="W19" s="74">
        <f t="shared" si="18"/>
        <v>0</v>
      </c>
      <c r="X19" s="93">
        <f t="shared" si="19"/>
        <v>0</v>
      </c>
      <c r="Y19" s="56">
        <f>[1]IntlHigh!$G19</f>
        <v>0</v>
      </c>
      <c r="Z19" s="93">
        <f t="shared" si="20"/>
        <v>0</v>
      </c>
      <c r="AA19" s="56"/>
      <c r="AB19" s="56">
        <f t="shared" si="21"/>
        <v>0</v>
      </c>
      <c r="AC19" s="93">
        <f t="shared" si="3"/>
        <v>0</v>
      </c>
      <c r="AD19" s="97">
        <f t="shared" si="4"/>
        <v>0</v>
      </c>
      <c r="AE19" s="75">
        <f>'Source Data'!N19</f>
        <v>2773</v>
      </c>
      <c r="AF19" s="90">
        <f t="shared" si="5"/>
        <v>0</v>
      </c>
      <c r="AG19" s="271"/>
      <c r="AH19" s="75">
        <f t="shared" si="22"/>
        <v>0</v>
      </c>
      <c r="AI19" s="271"/>
      <c r="AJ19" s="77">
        <f t="shared" si="6"/>
        <v>0</v>
      </c>
      <c r="AK19" s="76">
        <f t="shared" si="7"/>
        <v>0</v>
      </c>
      <c r="AL19" s="90">
        <f t="shared" si="23"/>
        <v>0</v>
      </c>
      <c r="AM19" s="79">
        <f t="shared" si="24"/>
        <v>0</v>
      </c>
      <c r="AN19" s="90">
        <f t="shared" si="25"/>
        <v>0</v>
      </c>
      <c r="AO19" s="56">
        <f>[1]IntlHigh!$M19</f>
        <v>0</v>
      </c>
      <c r="AP19" s="90">
        <f t="shared" si="26"/>
        <v>0</v>
      </c>
      <c r="AQ19" s="77"/>
      <c r="AR19" s="77">
        <f t="shared" si="27"/>
        <v>0</v>
      </c>
      <c r="AS19" s="90">
        <f t="shared" si="8"/>
        <v>0</v>
      </c>
      <c r="AT19" s="78">
        <f t="shared" si="9"/>
        <v>0</v>
      </c>
      <c r="AU19" s="87">
        <f t="shared" si="10"/>
        <v>0</v>
      </c>
      <c r="AV19" s="116"/>
      <c r="AW19" s="74"/>
      <c r="AX19" s="74">
        <f t="shared" si="11"/>
        <v>0</v>
      </c>
      <c r="AY19" s="74">
        <f t="shared" si="12"/>
        <v>0</v>
      </c>
    </row>
    <row r="20" spans="1:51" ht="16.149999999999999" customHeight="1" x14ac:dyDescent="0.2">
      <c r="A20" s="54">
        <v>14</v>
      </c>
      <c r="B20" s="55" t="s">
        <v>19</v>
      </c>
      <c r="C20" s="271">
        <f>'8_2.1.18 SIS'!I20</f>
        <v>0</v>
      </c>
      <c r="D20" s="56">
        <f>'Source Data'!H20</f>
        <v>5011.2312545353479</v>
      </c>
      <c r="E20" s="74">
        <f t="shared" si="13"/>
        <v>0</v>
      </c>
      <c r="F20" s="290"/>
      <c r="G20" s="56">
        <f>'Source Data'!I20</f>
        <v>644.89230424636412</v>
      </c>
      <c r="H20" s="74">
        <f t="shared" si="14"/>
        <v>0</v>
      </c>
      <c r="I20" s="290"/>
      <c r="J20" s="56">
        <f>'Source Data'!J20</f>
        <v>175.87971933991753</v>
      </c>
      <c r="K20" s="74">
        <f t="shared" si="15"/>
        <v>0</v>
      </c>
      <c r="L20" s="290"/>
      <c r="M20" s="56">
        <f>'Source Data'!K20</f>
        <v>4396.9929834979375</v>
      </c>
      <c r="N20" s="74">
        <f t="shared" si="16"/>
        <v>0</v>
      </c>
      <c r="O20" s="290"/>
      <c r="P20" s="56">
        <f>'Source Data'!L20</f>
        <v>1758.7971933991751</v>
      </c>
      <c r="Q20" s="74">
        <f t="shared" si="17"/>
        <v>0</v>
      </c>
      <c r="R20" s="93">
        <v>0</v>
      </c>
      <c r="S20" s="56"/>
      <c r="T20" s="56"/>
      <c r="U20" s="57">
        <f t="shared" si="1"/>
        <v>0</v>
      </c>
      <c r="V20" s="93">
        <f t="shared" si="2"/>
        <v>0</v>
      </c>
      <c r="W20" s="74">
        <f t="shared" si="18"/>
        <v>0</v>
      </c>
      <c r="X20" s="93">
        <f t="shared" si="19"/>
        <v>0</v>
      </c>
      <c r="Y20" s="56">
        <f>[1]IntlHigh!$G20</f>
        <v>0</v>
      </c>
      <c r="Z20" s="93">
        <f t="shared" si="20"/>
        <v>0</v>
      </c>
      <c r="AA20" s="56"/>
      <c r="AB20" s="56">
        <f t="shared" si="21"/>
        <v>0</v>
      </c>
      <c r="AC20" s="93">
        <f t="shared" si="3"/>
        <v>0</v>
      </c>
      <c r="AD20" s="97">
        <f t="shared" si="4"/>
        <v>0</v>
      </c>
      <c r="AE20" s="75">
        <f>'Source Data'!N20</f>
        <v>3207</v>
      </c>
      <c r="AF20" s="90">
        <f t="shared" si="5"/>
        <v>0</v>
      </c>
      <c r="AG20" s="271"/>
      <c r="AH20" s="75">
        <f t="shared" si="22"/>
        <v>0</v>
      </c>
      <c r="AI20" s="271"/>
      <c r="AJ20" s="77">
        <f t="shared" si="6"/>
        <v>0</v>
      </c>
      <c r="AK20" s="76">
        <f t="shared" si="7"/>
        <v>0</v>
      </c>
      <c r="AL20" s="90">
        <f t="shared" si="23"/>
        <v>0</v>
      </c>
      <c r="AM20" s="79">
        <f t="shared" si="24"/>
        <v>0</v>
      </c>
      <c r="AN20" s="90">
        <f t="shared" si="25"/>
        <v>0</v>
      </c>
      <c r="AO20" s="56">
        <f>[1]IntlHigh!$M20</f>
        <v>0</v>
      </c>
      <c r="AP20" s="90">
        <f t="shared" si="26"/>
        <v>0</v>
      </c>
      <c r="AQ20" s="77"/>
      <c r="AR20" s="77">
        <f t="shared" si="27"/>
        <v>0</v>
      </c>
      <c r="AS20" s="90">
        <f t="shared" si="8"/>
        <v>0</v>
      </c>
      <c r="AT20" s="78">
        <f t="shared" si="9"/>
        <v>0</v>
      </c>
      <c r="AU20" s="87">
        <f t="shared" si="10"/>
        <v>0</v>
      </c>
      <c r="AV20" s="116"/>
      <c r="AW20" s="74"/>
      <c r="AX20" s="74">
        <f t="shared" si="11"/>
        <v>0</v>
      </c>
      <c r="AY20" s="74">
        <f t="shared" si="12"/>
        <v>0</v>
      </c>
    </row>
    <row r="21" spans="1:51" ht="16.149999999999999" customHeight="1" x14ac:dyDescent="0.2">
      <c r="A21" s="49">
        <v>15</v>
      </c>
      <c r="B21" s="50" t="s">
        <v>20</v>
      </c>
      <c r="C21" s="272">
        <f>'8_2.1.18 SIS'!I21</f>
        <v>0</v>
      </c>
      <c r="D21" s="51">
        <f>'Source Data'!H21</f>
        <v>5066.2622105753844</v>
      </c>
      <c r="E21" s="80">
        <f t="shared" si="13"/>
        <v>0</v>
      </c>
      <c r="F21" s="291"/>
      <c r="G21" s="51">
        <f>'Source Data'!I21</f>
        <v>701.0216863265847</v>
      </c>
      <c r="H21" s="80">
        <f t="shared" si="14"/>
        <v>0</v>
      </c>
      <c r="I21" s="291"/>
      <c r="J21" s="51">
        <f>'Source Data'!J21</f>
        <v>191.18773263452312</v>
      </c>
      <c r="K21" s="80">
        <f t="shared" si="15"/>
        <v>0</v>
      </c>
      <c r="L21" s="291"/>
      <c r="M21" s="51">
        <f>'Source Data'!K21</f>
        <v>4779.6933158630773</v>
      </c>
      <c r="N21" s="80">
        <f t="shared" si="16"/>
        <v>0</v>
      </c>
      <c r="O21" s="291"/>
      <c r="P21" s="51">
        <f>'Source Data'!L21</f>
        <v>1911.8773263452308</v>
      </c>
      <c r="Q21" s="80">
        <f t="shared" si="17"/>
        <v>0</v>
      </c>
      <c r="R21" s="94">
        <v>0</v>
      </c>
      <c r="S21" s="51"/>
      <c r="T21" s="51"/>
      <c r="U21" s="52">
        <f t="shared" si="1"/>
        <v>0</v>
      </c>
      <c r="V21" s="94">
        <f t="shared" si="2"/>
        <v>0</v>
      </c>
      <c r="W21" s="80">
        <f t="shared" si="18"/>
        <v>0</v>
      </c>
      <c r="X21" s="94">
        <f t="shared" si="19"/>
        <v>0</v>
      </c>
      <c r="Y21" s="51">
        <f>[1]IntlHigh!$G21</f>
        <v>0</v>
      </c>
      <c r="Z21" s="94">
        <f t="shared" si="20"/>
        <v>0</v>
      </c>
      <c r="AA21" s="53"/>
      <c r="AB21" s="51">
        <f t="shared" si="21"/>
        <v>0</v>
      </c>
      <c r="AC21" s="95">
        <f t="shared" si="3"/>
        <v>0</v>
      </c>
      <c r="AD21" s="95">
        <f t="shared" si="4"/>
        <v>0</v>
      </c>
      <c r="AE21" s="71">
        <f>'Source Data'!N21</f>
        <v>2896</v>
      </c>
      <c r="AF21" s="91">
        <f t="shared" si="5"/>
        <v>0</v>
      </c>
      <c r="AG21" s="272"/>
      <c r="AH21" s="71">
        <f t="shared" si="22"/>
        <v>0</v>
      </c>
      <c r="AI21" s="272"/>
      <c r="AJ21" s="72">
        <f t="shared" si="6"/>
        <v>0</v>
      </c>
      <c r="AK21" s="73">
        <f t="shared" si="7"/>
        <v>0</v>
      </c>
      <c r="AL21" s="91">
        <f t="shared" si="23"/>
        <v>0</v>
      </c>
      <c r="AM21" s="82">
        <f t="shared" si="24"/>
        <v>0</v>
      </c>
      <c r="AN21" s="91">
        <f t="shared" si="25"/>
        <v>0</v>
      </c>
      <c r="AO21" s="51">
        <f>[1]IntlHigh!$M21</f>
        <v>0</v>
      </c>
      <c r="AP21" s="91">
        <f t="shared" si="26"/>
        <v>0</v>
      </c>
      <c r="AQ21" s="72"/>
      <c r="AR21" s="72">
        <f t="shared" si="27"/>
        <v>0</v>
      </c>
      <c r="AS21" s="91">
        <f t="shared" si="8"/>
        <v>0</v>
      </c>
      <c r="AT21" s="81">
        <f t="shared" si="9"/>
        <v>0</v>
      </c>
      <c r="AU21" s="88">
        <f t="shared" si="10"/>
        <v>0</v>
      </c>
      <c r="AV21" s="116"/>
      <c r="AW21" s="80"/>
      <c r="AX21" s="80">
        <f t="shared" si="11"/>
        <v>0</v>
      </c>
      <c r="AY21" s="80">
        <f t="shared" si="12"/>
        <v>0</v>
      </c>
    </row>
    <row r="22" spans="1:51" ht="16.149999999999999" customHeight="1" x14ac:dyDescent="0.2">
      <c r="A22" s="58">
        <v>16</v>
      </c>
      <c r="B22" s="59" t="s">
        <v>21</v>
      </c>
      <c r="C22" s="270">
        <f>'8_2.1.18 SIS'!I22</f>
        <v>0</v>
      </c>
      <c r="D22" s="60">
        <f>'Source Data'!H22</f>
        <v>2365.2515167166002</v>
      </c>
      <c r="E22" s="65">
        <f t="shared" si="13"/>
        <v>0</v>
      </c>
      <c r="F22" s="289"/>
      <c r="G22" s="60">
        <f>'Source Data'!I22</f>
        <v>332.11179417298291</v>
      </c>
      <c r="H22" s="65">
        <f t="shared" si="14"/>
        <v>0</v>
      </c>
      <c r="I22" s="289"/>
      <c r="J22" s="60">
        <f>'Source Data'!J22</f>
        <v>90.57594386535898</v>
      </c>
      <c r="K22" s="65">
        <f t="shared" si="15"/>
        <v>0</v>
      </c>
      <c r="L22" s="289"/>
      <c r="M22" s="60">
        <f>'Source Data'!K22</f>
        <v>2264.3985966339742</v>
      </c>
      <c r="N22" s="65">
        <f t="shared" si="16"/>
        <v>0</v>
      </c>
      <c r="O22" s="289"/>
      <c r="P22" s="60">
        <f>'Source Data'!L22</f>
        <v>905.75943865358965</v>
      </c>
      <c r="Q22" s="65">
        <f t="shared" si="17"/>
        <v>0</v>
      </c>
      <c r="R22" s="92">
        <v>0</v>
      </c>
      <c r="S22" s="60"/>
      <c r="T22" s="60"/>
      <c r="U22" s="61">
        <f t="shared" si="1"/>
        <v>0</v>
      </c>
      <c r="V22" s="92">
        <f t="shared" si="2"/>
        <v>0</v>
      </c>
      <c r="W22" s="65">
        <f t="shared" si="18"/>
        <v>0</v>
      </c>
      <c r="X22" s="92">
        <f t="shared" si="19"/>
        <v>0</v>
      </c>
      <c r="Y22" s="60">
        <f>[1]IntlHigh!$G22</f>
        <v>0</v>
      </c>
      <c r="Z22" s="92">
        <f t="shared" si="20"/>
        <v>0</v>
      </c>
      <c r="AA22" s="60"/>
      <c r="AB22" s="60">
        <f t="shared" si="21"/>
        <v>0</v>
      </c>
      <c r="AC22" s="92">
        <f t="shared" si="3"/>
        <v>0</v>
      </c>
      <c r="AD22" s="96">
        <f t="shared" si="4"/>
        <v>0</v>
      </c>
      <c r="AE22" s="66">
        <f>'Source Data'!N22</f>
        <v>11958</v>
      </c>
      <c r="AF22" s="89">
        <f t="shared" si="5"/>
        <v>0</v>
      </c>
      <c r="AG22" s="270"/>
      <c r="AH22" s="66">
        <f t="shared" si="22"/>
        <v>0</v>
      </c>
      <c r="AI22" s="270"/>
      <c r="AJ22" s="68">
        <f t="shared" si="6"/>
        <v>0</v>
      </c>
      <c r="AK22" s="67">
        <f t="shared" si="7"/>
        <v>0</v>
      </c>
      <c r="AL22" s="89">
        <f t="shared" si="23"/>
        <v>0</v>
      </c>
      <c r="AM22" s="70">
        <f t="shared" si="24"/>
        <v>0</v>
      </c>
      <c r="AN22" s="89">
        <f t="shared" si="25"/>
        <v>0</v>
      </c>
      <c r="AO22" s="60">
        <f>[1]IntlHigh!$M22</f>
        <v>0</v>
      </c>
      <c r="AP22" s="89">
        <f t="shared" si="26"/>
        <v>0</v>
      </c>
      <c r="AQ22" s="68"/>
      <c r="AR22" s="68">
        <f t="shared" si="27"/>
        <v>0</v>
      </c>
      <c r="AS22" s="89">
        <f t="shared" si="8"/>
        <v>0</v>
      </c>
      <c r="AT22" s="69">
        <f t="shared" si="9"/>
        <v>0</v>
      </c>
      <c r="AU22" s="86">
        <f t="shared" si="10"/>
        <v>0</v>
      </c>
      <c r="AV22" s="116"/>
      <c r="AW22" s="65"/>
      <c r="AX22" s="65">
        <f t="shared" si="11"/>
        <v>0</v>
      </c>
      <c r="AY22" s="65">
        <f t="shared" si="12"/>
        <v>0</v>
      </c>
    </row>
    <row r="23" spans="1:51" ht="16.149999999999999" customHeight="1" x14ac:dyDescent="0.2">
      <c r="A23" s="54">
        <v>17</v>
      </c>
      <c r="B23" s="55" t="s">
        <v>22</v>
      </c>
      <c r="C23" s="271">
        <f>'8_2.1.18 SIS'!I23</f>
        <v>0</v>
      </c>
      <c r="D23" s="56">
        <f>'Source Data'!H23</f>
        <v>3197.8562864796509</v>
      </c>
      <c r="E23" s="74">
        <f t="shared" si="13"/>
        <v>0</v>
      </c>
      <c r="F23" s="290"/>
      <c r="G23" s="56">
        <f>'Source Data'!I23</f>
        <v>404.99760461581491</v>
      </c>
      <c r="H23" s="74">
        <f t="shared" si="14"/>
        <v>0</v>
      </c>
      <c r="I23" s="290"/>
      <c r="J23" s="56">
        <f>'Source Data'!J23</f>
        <v>110.45389216794953</v>
      </c>
      <c r="K23" s="74">
        <f t="shared" si="15"/>
        <v>0</v>
      </c>
      <c r="L23" s="290"/>
      <c r="M23" s="56">
        <f>'Source Data'!K23</f>
        <v>2761.3473041987377</v>
      </c>
      <c r="N23" s="74">
        <f t="shared" si="16"/>
        <v>0</v>
      </c>
      <c r="O23" s="290"/>
      <c r="P23" s="56">
        <f>'Source Data'!L23</f>
        <v>1104.5389216794952</v>
      </c>
      <c r="Q23" s="74">
        <f t="shared" si="17"/>
        <v>0</v>
      </c>
      <c r="R23" s="93">
        <v>0</v>
      </c>
      <c r="S23" s="56"/>
      <c r="T23" s="56"/>
      <c r="U23" s="57">
        <f t="shared" si="1"/>
        <v>0</v>
      </c>
      <c r="V23" s="93">
        <f t="shared" si="2"/>
        <v>0</v>
      </c>
      <c r="W23" s="74">
        <f t="shared" si="18"/>
        <v>0</v>
      </c>
      <c r="X23" s="93">
        <f t="shared" si="19"/>
        <v>0</v>
      </c>
      <c r="Y23" s="56">
        <f>[1]IntlHigh!$G23</f>
        <v>0</v>
      </c>
      <c r="Z23" s="93">
        <f t="shared" si="20"/>
        <v>0</v>
      </c>
      <c r="AA23" s="56"/>
      <c r="AB23" s="56">
        <f t="shared" si="21"/>
        <v>0</v>
      </c>
      <c r="AC23" s="93">
        <f t="shared" si="3"/>
        <v>0</v>
      </c>
      <c r="AD23" s="97">
        <f t="shared" si="4"/>
        <v>0</v>
      </c>
      <c r="AE23" s="75">
        <f>'Source Data'!N23</f>
        <v>7667</v>
      </c>
      <c r="AF23" s="90">
        <f t="shared" si="5"/>
        <v>0</v>
      </c>
      <c r="AG23" s="271"/>
      <c r="AH23" s="75">
        <f>AG23*AE23</f>
        <v>0</v>
      </c>
      <c r="AI23" s="271"/>
      <c r="AJ23" s="77">
        <f t="shared" si="6"/>
        <v>0</v>
      </c>
      <c r="AK23" s="76">
        <f t="shared" si="7"/>
        <v>0</v>
      </c>
      <c r="AL23" s="90">
        <f t="shared" si="23"/>
        <v>0</v>
      </c>
      <c r="AM23" s="79">
        <f t="shared" si="24"/>
        <v>0</v>
      </c>
      <c r="AN23" s="90">
        <f t="shared" si="25"/>
        <v>0</v>
      </c>
      <c r="AO23" s="56">
        <f>[1]IntlHigh!$M23</f>
        <v>0</v>
      </c>
      <c r="AP23" s="90">
        <f t="shared" si="26"/>
        <v>0</v>
      </c>
      <c r="AQ23" s="77"/>
      <c r="AR23" s="77">
        <f t="shared" si="27"/>
        <v>0</v>
      </c>
      <c r="AS23" s="90">
        <f t="shared" si="8"/>
        <v>0</v>
      </c>
      <c r="AT23" s="78">
        <f t="shared" si="9"/>
        <v>0</v>
      </c>
      <c r="AU23" s="87">
        <f t="shared" si="10"/>
        <v>0</v>
      </c>
      <c r="AV23" s="116"/>
      <c r="AW23" s="74"/>
      <c r="AX23" s="74">
        <f t="shared" si="11"/>
        <v>0</v>
      </c>
      <c r="AY23" s="74">
        <f t="shared" si="12"/>
        <v>0</v>
      </c>
    </row>
    <row r="24" spans="1:51" ht="16.149999999999999" customHeight="1" x14ac:dyDescent="0.2">
      <c r="A24" s="54">
        <v>18</v>
      </c>
      <c r="B24" s="55" t="s">
        <v>23</v>
      </c>
      <c r="C24" s="271">
        <f>'8_2.1.18 SIS'!I24</f>
        <v>0</v>
      </c>
      <c r="D24" s="56">
        <f>'Source Data'!H24</f>
        <v>5126.6533122919036</v>
      </c>
      <c r="E24" s="74">
        <f t="shared" si="13"/>
        <v>0</v>
      </c>
      <c r="F24" s="290"/>
      <c r="G24" s="56">
        <f>'Source Data'!I24</f>
        <v>689.43182714981469</v>
      </c>
      <c r="H24" s="74">
        <f t="shared" si="14"/>
        <v>0</v>
      </c>
      <c r="I24" s="290"/>
      <c r="J24" s="56">
        <f>'Source Data'!J24</f>
        <v>188.02686194994951</v>
      </c>
      <c r="K24" s="74">
        <f t="shared" si="15"/>
        <v>0</v>
      </c>
      <c r="L24" s="290"/>
      <c r="M24" s="56">
        <f>'Source Data'!K24</f>
        <v>4700.6715487487372</v>
      </c>
      <c r="N24" s="74">
        <f t="shared" si="16"/>
        <v>0</v>
      </c>
      <c r="O24" s="290"/>
      <c r="P24" s="56">
        <f>'Source Data'!L24</f>
        <v>0</v>
      </c>
      <c r="Q24" s="74">
        <f t="shared" si="17"/>
        <v>0</v>
      </c>
      <c r="R24" s="93">
        <v>0</v>
      </c>
      <c r="S24" s="56"/>
      <c r="T24" s="56"/>
      <c r="U24" s="57">
        <f t="shared" si="1"/>
        <v>0</v>
      </c>
      <c r="V24" s="93">
        <f t="shared" si="2"/>
        <v>0</v>
      </c>
      <c r="W24" s="74">
        <f t="shared" si="18"/>
        <v>0</v>
      </c>
      <c r="X24" s="93">
        <f t="shared" si="19"/>
        <v>0</v>
      </c>
      <c r="Y24" s="56">
        <f>[1]IntlHigh!$G24</f>
        <v>0</v>
      </c>
      <c r="Z24" s="93">
        <f t="shared" si="20"/>
        <v>0</v>
      </c>
      <c r="AA24" s="56"/>
      <c r="AB24" s="56">
        <f t="shared" si="21"/>
        <v>0</v>
      </c>
      <c r="AC24" s="93">
        <f t="shared" si="3"/>
        <v>0</v>
      </c>
      <c r="AD24" s="97">
        <f t="shared" si="4"/>
        <v>0</v>
      </c>
      <c r="AE24" s="75">
        <f>'Source Data'!N24</f>
        <v>3448</v>
      </c>
      <c r="AF24" s="90">
        <f t="shared" si="5"/>
        <v>0</v>
      </c>
      <c r="AG24" s="271"/>
      <c r="AH24" s="75">
        <f t="shared" si="22"/>
        <v>0</v>
      </c>
      <c r="AI24" s="271"/>
      <c r="AJ24" s="77">
        <f t="shared" si="6"/>
        <v>0</v>
      </c>
      <c r="AK24" s="76">
        <f t="shared" si="7"/>
        <v>0</v>
      </c>
      <c r="AL24" s="90">
        <f t="shared" si="23"/>
        <v>0</v>
      </c>
      <c r="AM24" s="79">
        <f t="shared" si="24"/>
        <v>0</v>
      </c>
      <c r="AN24" s="90">
        <f t="shared" si="25"/>
        <v>0</v>
      </c>
      <c r="AO24" s="56">
        <f>[1]IntlHigh!$M24</f>
        <v>0</v>
      </c>
      <c r="AP24" s="90">
        <f t="shared" si="26"/>
        <v>0</v>
      </c>
      <c r="AQ24" s="77"/>
      <c r="AR24" s="77">
        <f t="shared" si="27"/>
        <v>0</v>
      </c>
      <c r="AS24" s="90">
        <f t="shared" si="8"/>
        <v>0</v>
      </c>
      <c r="AT24" s="78">
        <f t="shared" si="9"/>
        <v>0</v>
      </c>
      <c r="AU24" s="87">
        <f t="shared" si="10"/>
        <v>0</v>
      </c>
      <c r="AV24" s="116"/>
      <c r="AW24" s="74"/>
      <c r="AX24" s="74">
        <f t="shared" si="11"/>
        <v>0</v>
      </c>
      <c r="AY24" s="74">
        <f t="shared" si="12"/>
        <v>0</v>
      </c>
    </row>
    <row r="25" spans="1:51" ht="16.149999999999999" customHeight="1" x14ac:dyDescent="0.2">
      <c r="A25" s="54">
        <v>19</v>
      </c>
      <c r="B25" s="55" t="s">
        <v>24</v>
      </c>
      <c r="C25" s="271">
        <f>'8_2.1.18 SIS'!I25</f>
        <v>0</v>
      </c>
      <c r="D25" s="56">
        <f>'Source Data'!H25</f>
        <v>4518.921408734529</v>
      </c>
      <c r="E25" s="74">
        <f t="shared" si="13"/>
        <v>0</v>
      </c>
      <c r="F25" s="290"/>
      <c r="G25" s="56">
        <f>'Source Data'!I25</f>
        <v>604.6851220204918</v>
      </c>
      <c r="H25" s="74">
        <f t="shared" si="14"/>
        <v>0</v>
      </c>
      <c r="I25" s="290"/>
      <c r="J25" s="56">
        <f>'Source Data'!J25</f>
        <v>164.91412418740686</v>
      </c>
      <c r="K25" s="74">
        <f t="shared" si="15"/>
        <v>0</v>
      </c>
      <c r="L25" s="290"/>
      <c r="M25" s="56">
        <f>'Source Data'!K25</f>
        <v>4122.8531046851722</v>
      </c>
      <c r="N25" s="74">
        <f t="shared" si="16"/>
        <v>0</v>
      </c>
      <c r="O25" s="290"/>
      <c r="P25" s="56">
        <f>'Source Data'!L25</f>
        <v>1649.1412418740688</v>
      </c>
      <c r="Q25" s="74">
        <f t="shared" si="17"/>
        <v>0</v>
      </c>
      <c r="R25" s="93">
        <v>0</v>
      </c>
      <c r="S25" s="56"/>
      <c r="T25" s="56"/>
      <c r="U25" s="57">
        <f t="shared" si="1"/>
        <v>0</v>
      </c>
      <c r="V25" s="93">
        <f t="shared" si="2"/>
        <v>0</v>
      </c>
      <c r="W25" s="74">
        <f t="shared" si="18"/>
        <v>0</v>
      </c>
      <c r="X25" s="93">
        <f t="shared" si="19"/>
        <v>0</v>
      </c>
      <c r="Y25" s="56">
        <f>[1]IntlHigh!$G25</f>
        <v>0</v>
      </c>
      <c r="Z25" s="93">
        <f t="shared" si="20"/>
        <v>0</v>
      </c>
      <c r="AA25" s="56"/>
      <c r="AB25" s="56">
        <f t="shared" si="21"/>
        <v>0</v>
      </c>
      <c r="AC25" s="93">
        <f t="shared" si="3"/>
        <v>0</v>
      </c>
      <c r="AD25" s="97">
        <f t="shared" si="4"/>
        <v>0</v>
      </c>
      <c r="AE25" s="75">
        <f>'Source Data'!N25</f>
        <v>3382</v>
      </c>
      <c r="AF25" s="90">
        <f t="shared" si="5"/>
        <v>0</v>
      </c>
      <c r="AG25" s="271"/>
      <c r="AH25" s="75">
        <f t="shared" si="22"/>
        <v>0</v>
      </c>
      <c r="AI25" s="271"/>
      <c r="AJ25" s="77">
        <f t="shared" si="6"/>
        <v>0</v>
      </c>
      <c r="AK25" s="76">
        <f t="shared" si="7"/>
        <v>0</v>
      </c>
      <c r="AL25" s="90">
        <f t="shared" si="23"/>
        <v>0</v>
      </c>
      <c r="AM25" s="79">
        <f t="shared" si="24"/>
        <v>0</v>
      </c>
      <c r="AN25" s="90">
        <f t="shared" si="25"/>
        <v>0</v>
      </c>
      <c r="AO25" s="56">
        <f>[1]IntlHigh!$M25</f>
        <v>0</v>
      </c>
      <c r="AP25" s="90">
        <f t="shared" si="26"/>
        <v>0</v>
      </c>
      <c r="AQ25" s="77"/>
      <c r="AR25" s="77">
        <f t="shared" si="27"/>
        <v>0</v>
      </c>
      <c r="AS25" s="90">
        <f t="shared" si="8"/>
        <v>0</v>
      </c>
      <c r="AT25" s="78">
        <f t="shared" si="9"/>
        <v>0</v>
      </c>
      <c r="AU25" s="87">
        <f t="shared" si="10"/>
        <v>0</v>
      </c>
      <c r="AV25" s="116"/>
      <c r="AW25" s="74"/>
      <c r="AX25" s="74">
        <f t="shared" si="11"/>
        <v>0</v>
      </c>
      <c r="AY25" s="74">
        <f t="shared" si="12"/>
        <v>0</v>
      </c>
    </row>
    <row r="26" spans="1:51" ht="16.149999999999999" customHeight="1" x14ac:dyDescent="0.2">
      <c r="A26" s="49">
        <v>20</v>
      </c>
      <c r="B26" s="50" t="s">
        <v>25</v>
      </c>
      <c r="C26" s="272">
        <f>'8_2.1.18 SIS'!I26</f>
        <v>0</v>
      </c>
      <c r="D26" s="51">
        <f>'Source Data'!H26</f>
        <v>4820.2540944128086</v>
      </c>
      <c r="E26" s="80">
        <f t="shared" si="13"/>
        <v>0</v>
      </c>
      <c r="F26" s="291"/>
      <c r="G26" s="51">
        <f>'Source Data'!I26</f>
        <v>694.558500770818</v>
      </c>
      <c r="H26" s="80">
        <f t="shared" si="14"/>
        <v>0</v>
      </c>
      <c r="I26" s="291"/>
      <c r="J26" s="51">
        <f>'Source Data'!J26</f>
        <v>189.42504566476853</v>
      </c>
      <c r="K26" s="80">
        <f t="shared" si="15"/>
        <v>0</v>
      </c>
      <c r="L26" s="291"/>
      <c r="M26" s="51">
        <f>'Source Data'!K26</f>
        <v>4735.6261416192137</v>
      </c>
      <c r="N26" s="80">
        <f t="shared" si="16"/>
        <v>0</v>
      </c>
      <c r="O26" s="291"/>
      <c r="P26" s="51">
        <f>'Source Data'!L26</f>
        <v>1894.2504566476853</v>
      </c>
      <c r="Q26" s="80">
        <f t="shared" si="17"/>
        <v>0</v>
      </c>
      <c r="R26" s="94">
        <v>0</v>
      </c>
      <c r="S26" s="51"/>
      <c r="T26" s="51"/>
      <c r="U26" s="52">
        <f t="shared" si="1"/>
        <v>0</v>
      </c>
      <c r="V26" s="94">
        <f t="shared" si="2"/>
        <v>0</v>
      </c>
      <c r="W26" s="80">
        <f t="shared" si="18"/>
        <v>0</v>
      </c>
      <c r="X26" s="94">
        <f t="shared" si="19"/>
        <v>0</v>
      </c>
      <c r="Y26" s="51">
        <f>[1]IntlHigh!$G26</f>
        <v>0</v>
      </c>
      <c r="Z26" s="94">
        <f t="shared" si="20"/>
        <v>0</v>
      </c>
      <c r="AA26" s="53"/>
      <c r="AB26" s="51">
        <f t="shared" si="21"/>
        <v>0</v>
      </c>
      <c r="AC26" s="95">
        <f t="shared" si="3"/>
        <v>0</v>
      </c>
      <c r="AD26" s="95">
        <f t="shared" si="4"/>
        <v>0</v>
      </c>
      <c r="AE26" s="71">
        <f>'Source Data'!N26</f>
        <v>2473</v>
      </c>
      <c r="AF26" s="91">
        <f t="shared" si="5"/>
        <v>0</v>
      </c>
      <c r="AG26" s="272"/>
      <c r="AH26" s="71">
        <f t="shared" si="22"/>
        <v>0</v>
      </c>
      <c r="AI26" s="272"/>
      <c r="AJ26" s="72">
        <f t="shared" si="6"/>
        <v>0</v>
      </c>
      <c r="AK26" s="73">
        <f t="shared" si="7"/>
        <v>0</v>
      </c>
      <c r="AL26" s="91">
        <f t="shared" si="23"/>
        <v>0</v>
      </c>
      <c r="AM26" s="82">
        <f t="shared" si="24"/>
        <v>0</v>
      </c>
      <c r="AN26" s="91">
        <f t="shared" si="25"/>
        <v>0</v>
      </c>
      <c r="AO26" s="51">
        <f>[1]IntlHigh!$M26</f>
        <v>0</v>
      </c>
      <c r="AP26" s="91">
        <f t="shared" si="26"/>
        <v>0</v>
      </c>
      <c r="AQ26" s="72"/>
      <c r="AR26" s="72">
        <f t="shared" si="27"/>
        <v>0</v>
      </c>
      <c r="AS26" s="91">
        <f t="shared" si="8"/>
        <v>0</v>
      </c>
      <c r="AT26" s="81">
        <f t="shared" si="9"/>
        <v>0</v>
      </c>
      <c r="AU26" s="88">
        <f t="shared" si="10"/>
        <v>0</v>
      </c>
      <c r="AV26" s="116"/>
      <c r="AW26" s="80"/>
      <c r="AX26" s="80">
        <f t="shared" si="11"/>
        <v>0</v>
      </c>
      <c r="AY26" s="80">
        <f t="shared" si="12"/>
        <v>0</v>
      </c>
    </row>
    <row r="27" spans="1:51" ht="16.149999999999999" customHeight="1" x14ac:dyDescent="0.2">
      <c r="A27" s="58">
        <v>21</v>
      </c>
      <c r="B27" s="59" t="s">
        <v>26</v>
      </c>
      <c r="C27" s="270">
        <f>'8_2.1.18 SIS'!I27</f>
        <v>0</v>
      </c>
      <c r="D27" s="60">
        <f>'Source Data'!H27</f>
        <v>4964.0768196326962</v>
      </c>
      <c r="E27" s="65">
        <f t="shared" si="13"/>
        <v>0</v>
      </c>
      <c r="F27" s="289"/>
      <c r="G27" s="60">
        <f>'Source Data'!I27</f>
        <v>705.05691404533979</v>
      </c>
      <c r="H27" s="65">
        <f t="shared" si="14"/>
        <v>0</v>
      </c>
      <c r="I27" s="289"/>
      <c r="J27" s="60">
        <f>'Source Data'!J27</f>
        <v>192.28824928509266</v>
      </c>
      <c r="K27" s="65">
        <f t="shared" si="15"/>
        <v>0</v>
      </c>
      <c r="L27" s="289"/>
      <c r="M27" s="60">
        <f>'Source Data'!K27</f>
        <v>4807.2062321273152</v>
      </c>
      <c r="N27" s="65">
        <f t="shared" si="16"/>
        <v>0</v>
      </c>
      <c r="O27" s="289"/>
      <c r="P27" s="60">
        <f>'Source Data'!L27</f>
        <v>1922.8824928509262</v>
      </c>
      <c r="Q27" s="65">
        <f t="shared" si="17"/>
        <v>0</v>
      </c>
      <c r="R27" s="92">
        <v>0</v>
      </c>
      <c r="S27" s="60"/>
      <c r="T27" s="60"/>
      <c r="U27" s="61">
        <f t="shared" si="1"/>
        <v>0</v>
      </c>
      <c r="V27" s="92">
        <f t="shared" si="2"/>
        <v>0</v>
      </c>
      <c r="W27" s="65">
        <f t="shared" si="18"/>
        <v>0</v>
      </c>
      <c r="X27" s="92">
        <f t="shared" si="19"/>
        <v>0</v>
      </c>
      <c r="Y27" s="60">
        <f>[1]IntlHigh!$G27</f>
        <v>0</v>
      </c>
      <c r="Z27" s="92">
        <f t="shared" si="20"/>
        <v>0</v>
      </c>
      <c r="AA27" s="60"/>
      <c r="AB27" s="60">
        <f t="shared" si="21"/>
        <v>0</v>
      </c>
      <c r="AC27" s="92">
        <f t="shared" si="3"/>
        <v>0</v>
      </c>
      <c r="AD27" s="96">
        <f t="shared" si="4"/>
        <v>0</v>
      </c>
      <c r="AE27" s="66">
        <f>'Source Data'!N27</f>
        <v>2521</v>
      </c>
      <c r="AF27" s="89">
        <f t="shared" si="5"/>
        <v>0</v>
      </c>
      <c r="AG27" s="270"/>
      <c r="AH27" s="66">
        <f t="shared" si="22"/>
        <v>0</v>
      </c>
      <c r="AI27" s="270"/>
      <c r="AJ27" s="68">
        <f t="shared" si="6"/>
        <v>0</v>
      </c>
      <c r="AK27" s="67">
        <f t="shared" si="7"/>
        <v>0</v>
      </c>
      <c r="AL27" s="89">
        <f t="shared" si="23"/>
        <v>0</v>
      </c>
      <c r="AM27" s="70">
        <f t="shared" si="24"/>
        <v>0</v>
      </c>
      <c r="AN27" s="89">
        <f t="shared" si="25"/>
        <v>0</v>
      </c>
      <c r="AO27" s="60">
        <f>[1]IntlHigh!$M27</f>
        <v>0</v>
      </c>
      <c r="AP27" s="89">
        <f t="shared" si="26"/>
        <v>0</v>
      </c>
      <c r="AQ27" s="68"/>
      <c r="AR27" s="68">
        <f t="shared" si="27"/>
        <v>0</v>
      </c>
      <c r="AS27" s="89">
        <f t="shared" si="8"/>
        <v>0</v>
      </c>
      <c r="AT27" s="69">
        <f t="shared" si="9"/>
        <v>0</v>
      </c>
      <c r="AU27" s="86">
        <f t="shared" si="10"/>
        <v>0</v>
      </c>
      <c r="AV27" s="116"/>
      <c r="AW27" s="65"/>
      <c r="AX27" s="65">
        <f t="shared" si="11"/>
        <v>0</v>
      </c>
      <c r="AY27" s="65">
        <f t="shared" si="12"/>
        <v>0</v>
      </c>
    </row>
    <row r="28" spans="1:51" ht="16.149999999999999" customHeight="1" x14ac:dyDescent="0.2">
      <c r="A28" s="54">
        <v>22</v>
      </c>
      <c r="B28" s="55" t="s">
        <v>27</v>
      </c>
      <c r="C28" s="271">
        <f>'8_2.1.18 SIS'!I28</f>
        <v>0</v>
      </c>
      <c r="D28" s="56">
        <f>'Source Data'!H28</f>
        <v>5299.8126353513471</v>
      </c>
      <c r="E28" s="74">
        <f t="shared" si="13"/>
        <v>0</v>
      </c>
      <c r="F28" s="290"/>
      <c r="G28" s="56">
        <f>'Source Data'!I28</f>
        <v>774.29658969861021</v>
      </c>
      <c r="H28" s="74">
        <f t="shared" si="14"/>
        <v>0</v>
      </c>
      <c r="I28" s="290"/>
      <c r="J28" s="56">
        <f>'Source Data'!J28</f>
        <v>211.17179719053001</v>
      </c>
      <c r="K28" s="74">
        <f t="shared" si="15"/>
        <v>0</v>
      </c>
      <c r="L28" s="290"/>
      <c r="M28" s="56">
        <f>'Source Data'!K28</f>
        <v>5279.2949297632513</v>
      </c>
      <c r="N28" s="74">
        <f t="shared" si="16"/>
        <v>0</v>
      </c>
      <c r="O28" s="290"/>
      <c r="P28" s="56">
        <f>'Source Data'!L28</f>
        <v>2111.7179719053006</v>
      </c>
      <c r="Q28" s="74">
        <f t="shared" si="17"/>
        <v>0</v>
      </c>
      <c r="R28" s="93">
        <v>0</v>
      </c>
      <c r="S28" s="56"/>
      <c r="T28" s="56"/>
      <c r="U28" s="57">
        <f t="shared" si="1"/>
        <v>0</v>
      </c>
      <c r="V28" s="93">
        <f t="shared" si="2"/>
        <v>0</v>
      </c>
      <c r="W28" s="74">
        <f t="shared" si="18"/>
        <v>0</v>
      </c>
      <c r="X28" s="93">
        <f t="shared" si="19"/>
        <v>0</v>
      </c>
      <c r="Y28" s="56">
        <f>[1]IntlHigh!$G28</f>
        <v>0</v>
      </c>
      <c r="Z28" s="93">
        <f t="shared" si="20"/>
        <v>0</v>
      </c>
      <c r="AA28" s="56"/>
      <c r="AB28" s="56">
        <f t="shared" si="21"/>
        <v>0</v>
      </c>
      <c r="AC28" s="93">
        <f t="shared" si="3"/>
        <v>0</v>
      </c>
      <c r="AD28" s="97">
        <f t="shared" si="4"/>
        <v>0</v>
      </c>
      <c r="AE28" s="75">
        <f>'Source Data'!N28</f>
        <v>1782</v>
      </c>
      <c r="AF28" s="90">
        <f t="shared" si="5"/>
        <v>0</v>
      </c>
      <c r="AG28" s="271"/>
      <c r="AH28" s="75">
        <f t="shared" si="22"/>
        <v>0</v>
      </c>
      <c r="AI28" s="271"/>
      <c r="AJ28" s="77">
        <f t="shared" si="6"/>
        <v>0</v>
      </c>
      <c r="AK28" s="76">
        <f t="shared" si="7"/>
        <v>0</v>
      </c>
      <c r="AL28" s="90">
        <f t="shared" si="23"/>
        <v>0</v>
      </c>
      <c r="AM28" s="79">
        <f t="shared" si="24"/>
        <v>0</v>
      </c>
      <c r="AN28" s="90">
        <f t="shared" si="25"/>
        <v>0</v>
      </c>
      <c r="AO28" s="56">
        <f>[1]IntlHigh!$M28</f>
        <v>0</v>
      </c>
      <c r="AP28" s="90">
        <f t="shared" si="26"/>
        <v>0</v>
      </c>
      <c r="AQ28" s="77"/>
      <c r="AR28" s="77">
        <f t="shared" si="27"/>
        <v>0</v>
      </c>
      <c r="AS28" s="90">
        <f t="shared" si="8"/>
        <v>0</v>
      </c>
      <c r="AT28" s="78">
        <f t="shared" si="9"/>
        <v>0</v>
      </c>
      <c r="AU28" s="87">
        <f t="shared" si="10"/>
        <v>0</v>
      </c>
      <c r="AV28" s="116"/>
      <c r="AW28" s="74"/>
      <c r="AX28" s="74">
        <f t="shared" si="11"/>
        <v>0</v>
      </c>
      <c r="AY28" s="74">
        <f t="shared" si="12"/>
        <v>0</v>
      </c>
    </row>
    <row r="29" spans="1:51" ht="16.149999999999999" customHeight="1" x14ac:dyDescent="0.2">
      <c r="A29" s="54">
        <v>23</v>
      </c>
      <c r="B29" s="55" t="s">
        <v>28</v>
      </c>
      <c r="C29" s="271">
        <f>'8_2.1.18 SIS'!I29</f>
        <v>1</v>
      </c>
      <c r="D29" s="56">
        <f>'Source Data'!H29</f>
        <v>4847.3597582819802</v>
      </c>
      <c r="E29" s="74">
        <f t="shared" si="13"/>
        <v>4847.3597582819802</v>
      </c>
      <c r="F29" s="290"/>
      <c r="G29" s="56">
        <f>'Source Data'!I29</f>
        <v>643.90858310125191</v>
      </c>
      <c r="H29" s="74">
        <f t="shared" si="14"/>
        <v>0</v>
      </c>
      <c r="I29" s="290"/>
      <c r="J29" s="56">
        <f>'Source Data'!J29</f>
        <v>175.61143175488689</v>
      </c>
      <c r="K29" s="74">
        <f t="shared" si="15"/>
        <v>0</v>
      </c>
      <c r="L29" s="290"/>
      <c r="M29" s="56">
        <f>'Source Data'!K29</f>
        <v>4390.2857938721727</v>
      </c>
      <c r="N29" s="74">
        <f t="shared" si="16"/>
        <v>0</v>
      </c>
      <c r="O29" s="290"/>
      <c r="P29" s="56">
        <f>'Source Data'!L29</f>
        <v>1756.1143175488689</v>
      </c>
      <c r="Q29" s="74">
        <f t="shared" si="17"/>
        <v>0</v>
      </c>
      <c r="R29" s="93">
        <v>9238</v>
      </c>
      <c r="S29" s="56"/>
      <c r="T29" s="56"/>
      <c r="U29" s="57">
        <f t="shared" si="1"/>
        <v>0</v>
      </c>
      <c r="V29" s="93">
        <f t="shared" si="2"/>
        <v>9238</v>
      </c>
      <c r="W29" s="74">
        <f t="shared" si="18"/>
        <v>-23</v>
      </c>
      <c r="X29" s="93">
        <f t="shared" si="19"/>
        <v>9215</v>
      </c>
      <c r="Y29" s="56">
        <f>[1]IntlHigh!$G29</f>
        <v>0</v>
      </c>
      <c r="Z29" s="93">
        <f t="shared" si="20"/>
        <v>9215</v>
      </c>
      <c r="AA29" s="56"/>
      <c r="AB29" s="56">
        <f t="shared" si="21"/>
        <v>9215</v>
      </c>
      <c r="AC29" s="93">
        <f t="shared" si="3"/>
        <v>768</v>
      </c>
      <c r="AD29" s="97">
        <f t="shared" si="4"/>
        <v>9215</v>
      </c>
      <c r="AE29" s="75">
        <f>'Source Data'!N29</f>
        <v>3371</v>
      </c>
      <c r="AF29" s="90">
        <f t="shared" si="5"/>
        <v>3371</v>
      </c>
      <c r="AG29" s="271"/>
      <c r="AH29" s="75">
        <f t="shared" si="22"/>
        <v>0</v>
      </c>
      <c r="AI29" s="271"/>
      <c r="AJ29" s="77">
        <f t="shared" si="6"/>
        <v>0</v>
      </c>
      <c r="AK29" s="76">
        <f t="shared" si="7"/>
        <v>0</v>
      </c>
      <c r="AL29" s="90">
        <f t="shared" si="23"/>
        <v>3371</v>
      </c>
      <c r="AM29" s="79">
        <f t="shared" si="24"/>
        <v>-8</v>
      </c>
      <c r="AN29" s="90">
        <f t="shared" si="25"/>
        <v>3363</v>
      </c>
      <c r="AO29" s="56">
        <f>[1]IntlHigh!$M29</f>
        <v>0</v>
      </c>
      <c r="AP29" s="90">
        <f t="shared" si="26"/>
        <v>3363</v>
      </c>
      <c r="AQ29" s="77"/>
      <c r="AR29" s="77">
        <f t="shared" si="27"/>
        <v>3363</v>
      </c>
      <c r="AS29" s="90">
        <f t="shared" si="8"/>
        <v>280</v>
      </c>
      <c r="AT29" s="78">
        <f t="shared" si="9"/>
        <v>12578</v>
      </c>
      <c r="AU29" s="87">
        <f t="shared" si="10"/>
        <v>1048</v>
      </c>
      <c r="AV29" s="116"/>
      <c r="AW29" s="74"/>
      <c r="AX29" s="74">
        <f t="shared" si="11"/>
        <v>8</v>
      </c>
      <c r="AY29" s="74">
        <f t="shared" si="12"/>
        <v>8</v>
      </c>
    </row>
    <row r="30" spans="1:51" ht="16.149999999999999" customHeight="1" x14ac:dyDescent="0.2">
      <c r="A30" s="54">
        <v>24</v>
      </c>
      <c r="B30" s="55" t="s">
        <v>29</v>
      </c>
      <c r="C30" s="271">
        <f>'8_2.1.18 SIS'!I30</f>
        <v>0</v>
      </c>
      <c r="D30" s="56">
        <f>'Source Data'!H30</f>
        <v>2376.5026766431456</v>
      </c>
      <c r="E30" s="74">
        <f t="shared" si="13"/>
        <v>0</v>
      </c>
      <c r="F30" s="290"/>
      <c r="G30" s="56">
        <f>'Source Data'!I30</f>
        <v>235.68636722840623</v>
      </c>
      <c r="H30" s="74">
        <f t="shared" si="14"/>
        <v>0</v>
      </c>
      <c r="I30" s="290"/>
      <c r="J30" s="56">
        <f>'Source Data'!J30</f>
        <v>64.278100153201677</v>
      </c>
      <c r="K30" s="74">
        <f t="shared" si="15"/>
        <v>0</v>
      </c>
      <c r="L30" s="290"/>
      <c r="M30" s="56">
        <f>'Source Data'!K30</f>
        <v>1606.9525038300424</v>
      </c>
      <c r="N30" s="74">
        <f t="shared" si="16"/>
        <v>0</v>
      </c>
      <c r="O30" s="290"/>
      <c r="P30" s="56">
        <f>'Source Data'!L30</f>
        <v>642.78100153201683</v>
      </c>
      <c r="Q30" s="74">
        <f t="shared" si="17"/>
        <v>0</v>
      </c>
      <c r="R30" s="93">
        <v>0</v>
      </c>
      <c r="S30" s="56"/>
      <c r="T30" s="56"/>
      <c r="U30" s="57">
        <f t="shared" si="1"/>
        <v>0</v>
      </c>
      <c r="V30" s="93">
        <f t="shared" si="2"/>
        <v>0</v>
      </c>
      <c r="W30" s="74">
        <f t="shared" si="18"/>
        <v>0</v>
      </c>
      <c r="X30" s="93">
        <f t="shared" si="19"/>
        <v>0</v>
      </c>
      <c r="Y30" s="56">
        <f>[1]IntlHigh!$G30</f>
        <v>0</v>
      </c>
      <c r="Z30" s="93">
        <f t="shared" si="20"/>
        <v>0</v>
      </c>
      <c r="AA30" s="56"/>
      <c r="AB30" s="56">
        <f t="shared" si="21"/>
        <v>0</v>
      </c>
      <c r="AC30" s="93">
        <f t="shared" si="3"/>
        <v>0</v>
      </c>
      <c r="AD30" s="97">
        <f t="shared" si="4"/>
        <v>0</v>
      </c>
      <c r="AE30" s="75">
        <f>'Source Data'!N30</f>
        <v>11650</v>
      </c>
      <c r="AF30" s="90">
        <f t="shared" si="5"/>
        <v>0</v>
      </c>
      <c r="AG30" s="271"/>
      <c r="AH30" s="75">
        <f t="shared" si="22"/>
        <v>0</v>
      </c>
      <c r="AI30" s="271"/>
      <c r="AJ30" s="77">
        <f t="shared" si="6"/>
        <v>0</v>
      </c>
      <c r="AK30" s="76">
        <f t="shared" si="7"/>
        <v>0</v>
      </c>
      <c r="AL30" s="90">
        <f t="shared" si="23"/>
        <v>0</v>
      </c>
      <c r="AM30" s="79">
        <f t="shared" si="24"/>
        <v>0</v>
      </c>
      <c r="AN30" s="90">
        <f t="shared" si="25"/>
        <v>0</v>
      </c>
      <c r="AO30" s="56">
        <f>[1]IntlHigh!$M30</f>
        <v>0</v>
      </c>
      <c r="AP30" s="90">
        <f t="shared" si="26"/>
        <v>0</v>
      </c>
      <c r="AQ30" s="77"/>
      <c r="AR30" s="77">
        <f t="shared" si="27"/>
        <v>0</v>
      </c>
      <c r="AS30" s="90">
        <f t="shared" si="8"/>
        <v>0</v>
      </c>
      <c r="AT30" s="78">
        <f t="shared" si="9"/>
        <v>0</v>
      </c>
      <c r="AU30" s="87">
        <f t="shared" si="10"/>
        <v>0</v>
      </c>
      <c r="AV30" s="116"/>
      <c r="AW30" s="74"/>
      <c r="AX30" s="74">
        <f t="shared" si="11"/>
        <v>0</v>
      </c>
      <c r="AY30" s="74">
        <f t="shared" si="12"/>
        <v>0</v>
      </c>
    </row>
    <row r="31" spans="1:51" ht="16.149999999999999" customHeight="1" x14ac:dyDescent="0.2">
      <c r="A31" s="49">
        <v>25</v>
      </c>
      <c r="B31" s="50" t="s">
        <v>30</v>
      </c>
      <c r="C31" s="272">
        <f>'8_2.1.18 SIS'!I31</f>
        <v>0</v>
      </c>
      <c r="D31" s="51">
        <f>'Source Data'!H31</f>
        <v>4037.466979885065</v>
      </c>
      <c r="E31" s="80">
        <f t="shared" si="13"/>
        <v>0</v>
      </c>
      <c r="F31" s="291"/>
      <c r="G31" s="51">
        <f>'Source Data'!I31</f>
        <v>547.31914183029971</v>
      </c>
      <c r="H31" s="80">
        <f t="shared" si="14"/>
        <v>0</v>
      </c>
      <c r="I31" s="291"/>
      <c r="J31" s="51">
        <f>'Source Data'!J31</f>
        <v>149.268856862809</v>
      </c>
      <c r="K31" s="80">
        <f t="shared" si="15"/>
        <v>0</v>
      </c>
      <c r="L31" s="291"/>
      <c r="M31" s="51">
        <f>'Source Data'!K31</f>
        <v>3731.7214215702247</v>
      </c>
      <c r="N31" s="80">
        <f t="shared" si="16"/>
        <v>0</v>
      </c>
      <c r="O31" s="291"/>
      <c r="P31" s="51">
        <f>'Source Data'!L31</f>
        <v>1492.6885686280898</v>
      </c>
      <c r="Q31" s="80">
        <f t="shared" si="17"/>
        <v>0</v>
      </c>
      <c r="R31" s="94">
        <v>0</v>
      </c>
      <c r="S31" s="51"/>
      <c r="T31" s="51"/>
      <c r="U31" s="52">
        <f t="shared" si="1"/>
        <v>0</v>
      </c>
      <c r="V31" s="94">
        <f t="shared" si="2"/>
        <v>0</v>
      </c>
      <c r="W31" s="80">
        <f t="shared" si="18"/>
        <v>0</v>
      </c>
      <c r="X31" s="94">
        <f t="shared" si="19"/>
        <v>0</v>
      </c>
      <c r="Y31" s="51">
        <f>[1]IntlHigh!$G31</f>
        <v>0</v>
      </c>
      <c r="Z31" s="94">
        <f t="shared" si="20"/>
        <v>0</v>
      </c>
      <c r="AA31" s="53"/>
      <c r="AB31" s="51">
        <f t="shared" si="21"/>
        <v>0</v>
      </c>
      <c r="AC31" s="95">
        <f t="shared" si="3"/>
        <v>0</v>
      </c>
      <c r="AD31" s="95">
        <f t="shared" si="4"/>
        <v>0</v>
      </c>
      <c r="AE31" s="71">
        <f>'Source Data'!N31</f>
        <v>4673</v>
      </c>
      <c r="AF31" s="91">
        <f t="shared" si="5"/>
        <v>0</v>
      </c>
      <c r="AG31" s="272"/>
      <c r="AH31" s="71">
        <f t="shared" si="22"/>
        <v>0</v>
      </c>
      <c r="AI31" s="272"/>
      <c r="AJ31" s="72">
        <f t="shared" si="6"/>
        <v>0</v>
      </c>
      <c r="AK31" s="73">
        <f t="shared" si="7"/>
        <v>0</v>
      </c>
      <c r="AL31" s="91">
        <f t="shared" si="23"/>
        <v>0</v>
      </c>
      <c r="AM31" s="82">
        <f t="shared" si="24"/>
        <v>0</v>
      </c>
      <c r="AN31" s="91">
        <f t="shared" si="25"/>
        <v>0</v>
      </c>
      <c r="AO31" s="51">
        <f>[1]IntlHigh!$M31</f>
        <v>0</v>
      </c>
      <c r="AP31" s="91">
        <f t="shared" si="26"/>
        <v>0</v>
      </c>
      <c r="AQ31" s="72"/>
      <c r="AR31" s="72">
        <f t="shared" si="27"/>
        <v>0</v>
      </c>
      <c r="AS31" s="91">
        <f t="shared" si="8"/>
        <v>0</v>
      </c>
      <c r="AT31" s="81">
        <f t="shared" si="9"/>
        <v>0</v>
      </c>
      <c r="AU31" s="88">
        <f t="shared" si="10"/>
        <v>0</v>
      </c>
      <c r="AV31" s="116"/>
      <c r="AW31" s="80"/>
      <c r="AX31" s="80">
        <f t="shared" si="11"/>
        <v>0</v>
      </c>
      <c r="AY31" s="80">
        <f t="shared" si="12"/>
        <v>0</v>
      </c>
    </row>
    <row r="32" spans="1:51" ht="16.149999999999999" customHeight="1" x14ac:dyDescent="0.2">
      <c r="A32" s="58">
        <v>26</v>
      </c>
      <c r="B32" s="59" t="s">
        <v>31</v>
      </c>
      <c r="C32" s="270">
        <f>'8_2.1.18 SIS'!I32</f>
        <v>60</v>
      </c>
      <c r="D32" s="60">
        <f>'Source Data'!H32</f>
        <v>3766.8356517369007</v>
      </c>
      <c r="E32" s="65">
        <f t="shared" si="13"/>
        <v>226010.13910421403</v>
      </c>
      <c r="F32" s="289"/>
      <c r="G32" s="60">
        <f>'Source Data'!I32</f>
        <v>468.82114429316323</v>
      </c>
      <c r="H32" s="65">
        <f t="shared" si="14"/>
        <v>0</v>
      </c>
      <c r="I32" s="289"/>
      <c r="J32" s="60">
        <f>'Source Data'!J32</f>
        <v>127.8603120799536</v>
      </c>
      <c r="K32" s="65">
        <f t="shared" si="15"/>
        <v>0</v>
      </c>
      <c r="L32" s="289"/>
      <c r="M32" s="60">
        <f>'Source Data'!K32</f>
        <v>3196.5078019988405</v>
      </c>
      <c r="N32" s="65">
        <f t="shared" si="16"/>
        <v>0</v>
      </c>
      <c r="O32" s="289"/>
      <c r="P32" s="60">
        <f>'Source Data'!L32</f>
        <v>1278.6031207995361</v>
      </c>
      <c r="Q32" s="65">
        <f t="shared" si="17"/>
        <v>0</v>
      </c>
      <c r="R32" s="92">
        <v>251625</v>
      </c>
      <c r="S32" s="60"/>
      <c r="T32" s="60"/>
      <c r="U32" s="61">
        <f t="shared" si="1"/>
        <v>0</v>
      </c>
      <c r="V32" s="92">
        <f t="shared" si="2"/>
        <v>251625</v>
      </c>
      <c r="W32" s="65">
        <f t="shared" si="18"/>
        <v>-629</v>
      </c>
      <c r="X32" s="92">
        <f t="shared" si="19"/>
        <v>250996</v>
      </c>
      <c r="Y32" s="60">
        <f>[1]IntlHigh!$G32</f>
        <v>0</v>
      </c>
      <c r="Z32" s="92">
        <f t="shared" si="20"/>
        <v>250996</v>
      </c>
      <c r="AA32" s="60"/>
      <c r="AB32" s="60">
        <f t="shared" si="21"/>
        <v>250996</v>
      </c>
      <c r="AC32" s="92">
        <f t="shared" si="3"/>
        <v>20916</v>
      </c>
      <c r="AD32" s="96">
        <f t="shared" si="4"/>
        <v>250996</v>
      </c>
      <c r="AE32" s="66">
        <f>'Source Data'!N32</f>
        <v>5304</v>
      </c>
      <c r="AF32" s="89">
        <f t="shared" si="5"/>
        <v>318240</v>
      </c>
      <c r="AG32" s="270"/>
      <c r="AH32" s="66">
        <f t="shared" si="22"/>
        <v>0</v>
      </c>
      <c r="AI32" s="270"/>
      <c r="AJ32" s="68">
        <f t="shared" si="6"/>
        <v>0</v>
      </c>
      <c r="AK32" s="67">
        <f t="shared" si="7"/>
        <v>0</v>
      </c>
      <c r="AL32" s="89">
        <f t="shared" si="23"/>
        <v>318240</v>
      </c>
      <c r="AM32" s="70">
        <f t="shared" si="24"/>
        <v>-796</v>
      </c>
      <c r="AN32" s="89">
        <f t="shared" si="25"/>
        <v>317444</v>
      </c>
      <c r="AO32" s="60">
        <f>[1]IntlHigh!$M32</f>
        <v>0</v>
      </c>
      <c r="AP32" s="89">
        <f t="shared" si="26"/>
        <v>317444</v>
      </c>
      <c r="AQ32" s="68"/>
      <c r="AR32" s="68">
        <f t="shared" si="27"/>
        <v>317444</v>
      </c>
      <c r="AS32" s="89">
        <f t="shared" si="8"/>
        <v>26454</v>
      </c>
      <c r="AT32" s="69">
        <f t="shared" si="9"/>
        <v>568440</v>
      </c>
      <c r="AU32" s="86">
        <f t="shared" si="10"/>
        <v>47370</v>
      </c>
      <c r="AV32" s="116"/>
      <c r="AW32" s="65"/>
      <c r="AX32" s="65">
        <f t="shared" si="11"/>
        <v>796</v>
      </c>
      <c r="AY32" s="65">
        <f t="shared" si="12"/>
        <v>796</v>
      </c>
    </row>
    <row r="33" spans="1:51" ht="16.149999999999999" customHeight="1" x14ac:dyDescent="0.2">
      <c r="A33" s="54">
        <v>27</v>
      </c>
      <c r="B33" s="55" t="s">
        <v>32</v>
      </c>
      <c r="C33" s="271">
        <f>'8_2.1.18 SIS'!I33</f>
        <v>0</v>
      </c>
      <c r="D33" s="56">
        <f>'Source Data'!H33</f>
        <v>5228.5444628948371</v>
      </c>
      <c r="E33" s="74">
        <f t="shared" si="13"/>
        <v>0</v>
      </c>
      <c r="F33" s="290"/>
      <c r="G33" s="56">
        <f>'Source Data'!I33</f>
        <v>687.4036243637745</v>
      </c>
      <c r="H33" s="74">
        <f t="shared" si="14"/>
        <v>0</v>
      </c>
      <c r="I33" s="290"/>
      <c r="J33" s="56">
        <f>'Source Data'!J33</f>
        <v>187.4737157355749</v>
      </c>
      <c r="K33" s="74">
        <f t="shared" si="15"/>
        <v>0</v>
      </c>
      <c r="L33" s="290"/>
      <c r="M33" s="56">
        <f>'Source Data'!K33</f>
        <v>4686.842893389372</v>
      </c>
      <c r="N33" s="74">
        <f t="shared" si="16"/>
        <v>0</v>
      </c>
      <c r="O33" s="290"/>
      <c r="P33" s="56">
        <f>'Source Data'!L33</f>
        <v>1874.7371573557489</v>
      </c>
      <c r="Q33" s="74">
        <f t="shared" si="17"/>
        <v>0</v>
      </c>
      <c r="R33" s="93">
        <v>0</v>
      </c>
      <c r="S33" s="56"/>
      <c r="T33" s="56"/>
      <c r="U33" s="57">
        <f t="shared" si="1"/>
        <v>0</v>
      </c>
      <c r="V33" s="93">
        <f t="shared" si="2"/>
        <v>0</v>
      </c>
      <c r="W33" s="74">
        <f t="shared" si="18"/>
        <v>0</v>
      </c>
      <c r="X33" s="93">
        <f t="shared" si="19"/>
        <v>0</v>
      </c>
      <c r="Y33" s="56">
        <f>[1]IntlHigh!$G33</f>
        <v>0</v>
      </c>
      <c r="Z33" s="93">
        <f t="shared" si="20"/>
        <v>0</v>
      </c>
      <c r="AA33" s="56"/>
      <c r="AB33" s="56">
        <f t="shared" si="21"/>
        <v>0</v>
      </c>
      <c r="AC33" s="93">
        <f t="shared" si="3"/>
        <v>0</v>
      </c>
      <c r="AD33" s="97">
        <f t="shared" si="4"/>
        <v>0</v>
      </c>
      <c r="AE33" s="75">
        <f>'Source Data'!N33</f>
        <v>3412</v>
      </c>
      <c r="AF33" s="90">
        <f t="shared" si="5"/>
        <v>0</v>
      </c>
      <c r="AG33" s="271"/>
      <c r="AH33" s="75">
        <f t="shared" si="22"/>
        <v>0</v>
      </c>
      <c r="AI33" s="271"/>
      <c r="AJ33" s="77">
        <f t="shared" si="6"/>
        <v>0</v>
      </c>
      <c r="AK33" s="76">
        <f t="shared" si="7"/>
        <v>0</v>
      </c>
      <c r="AL33" s="90">
        <f t="shared" si="23"/>
        <v>0</v>
      </c>
      <c r="AM33" s="79">
        <f t="shared" si="24"/>
        <v>0</v>
      </c>
      <c r="AN33" s="90">
        <f t="shared" si="25"/>
        <v>0</v>
      </c>
      <c r="AO33" s="56">
        <f>[1]IntlHigh!$M33</f>
        <v>0</v>
      </c>
      <c r="AP33" s="90">
        <f t="shared" si="26"/>
        <v>0</v>
      </c>
      <c r="AQ33" s="77"/>
      <c r="AR33" s="77">
        <f t="shared" si="27"/>
        <v>0</v>
      </c>
      <c r="AS33" s="90">
        <f t="shared" si="8"/>
        <v>0</v>
      </c>
      <c r="AT33" s="78">
        <f t="shared" si="9"/>
        <v>0</v>
      </c>
      <c r="AU33" s="87">
        <f t="shared" si="10"/>
        <v>0</v>
      </c>
      <c r="AV33" s="116"/>
      <c r="AW33" s="74"/>
      <c r="AX33" s="74">
        <f t="shared" si="11"/>
        <v>0</v>
      </c>
      <c r="AY33" s="74">
        <f t="shared" si="12"/>
        <v>0</v>
      </c>
    </row>
    <row r="34" spans="1:51" ht="16.149999999999999" customHeight="1" x14ac:dyDescent="0.2">
      <c r="A34" s="54">
        <v>28</v>
      </c>
      <c r="B34" s="55" t="s">
        <v>33</v>
      </c>
      <c r="C34" s="271">
        <f>'8_2.1.18 SIS'!I34</f>
        <v>0</v>
      </c>
      <c r="D34" s="56">
        <f>'Source Data'!H34</f>
        <v>3407.9343597999155</v>
      </c>
      <c r="E34" s="74">
        <f t="shared" si="13"/>
        <v>0</v>
      </c>
      <c r="F34" s="290"/>
      <c r="G34" s="56">
        <f>'Source Data'!I34</f>
        <v>466.65190378503735</v>
      </c>
      <c r="H34" s="74">
        <f t="shared" si="14"/>
        <v>0</v>
      </c>
      <c r="I34" s="290"/>
      <c r="J34" s="56">
        <f>'Source Data'!J34</f>
        <v>127.26870103228291</v>
      </c>
      <c r="K34" s="74">
        <f t="shared" si="15"/>
        <v>0</v>
      </c>
      <c r="L34" s="290"/>
      <c r="M34" s="56">
        <f>'Source Data'!K34</f>
        <v>3181.7175258070724</v>
      </c>
      <c r="N34" s="74">
        <f t="shared" si="16"/>
        <v>0</v>
      </c>
      <c r="O34" s="290"/>
      <c r="P34" s="56">
        <f>'Source Data'!L34</f>
        <v>1272.6870103228293</v>
      </c>
      <c r="Q34" s="74">
        <f t="shared" si="17"/>
        <v>0</v>
      </c>
      <c r="R34" s="93">
        <v>0</v>
      </c>
      <c r="S34" s="56"/>
      <c r="T34" s="56"/>
      <c r="U34" s="57">
        <f t="shared" si="1"/>
        <v>0</v>
      </c>
      <c r="V34" s="93">
        <f t="shared" si="2"/>
        <v>0</v>
      </c>
      <c r="W34" s="74">
        <f t="shared" si="18"/>
        <v>0</v>
      </c>
      <c r="X34" s="93">
        <f t="shared" si="19"/>
        <v>0</v>
      </c>
      <c r="Y34" s="56">
        <f>[1]IntlHigh!$G34</f>
        <v>0</v>
      </c>
      <c r="Z34" s="93">
        <f t="shared" si="20"/>
        <v>0</v>
      </c>
      <c r="AA34" s="56"/>
      <c r="AB34" s="56">
        <f t="shared" si="21"/>
        <v>0</v>
      </c>
      <c r="AC34" s="93">
        <f t="shared" si="3"/>
        <v>0</v>
      </c>
      <c r="AD34" s="97">
        <f t="shared" si="4"/>
        <v>0</v>
      </c>
      <c r="AE34" s="75">
        <f>'Source Data'!N34</f>
        <v>5598</v>
      </c>
      <c r="AF34" s="90">
        <f t="shared" si="5"/>
        <v>0</v>
      </c>
      <c r="AG34" s="271"/>
      <c r="AH34" s="75">
        <f t="shared" si="22"/>
        <v>0</v>
      </c>
      <c r="AI34" s="271"/>
      <c r="AJ34" s="77">
        <f t="shared" si="6"/>
        <v>0</v>
      </c>
      <c r="AK34" s="76">
        <f t="shared" si="7"/>
        <v>0</v>
      </c>
      <c r="AL34" s="90">
        <f t="shared" si="23"/>
        <v>0</v>
      </c>
      <c r="AM34" s="79">
        <f t="shared" si="24"/>
        <v>0</v>
      </c>
      <c r="AN34" s="90">
        <f t="shared" si="25"/>
        <v>0</v>
      </c>
      <c r="AO34" s="56">
        <f>[1]IntlHigh!$M34</f>
        <v>0</v>
      </c>
      <c r="AP34" s="90">
        <f t="shared" si="26"/>
        <v>0</v>
      </c>
      <c r="AQ34" s="77"/>
      <c r="AR34" s="77">
        <f t="shared" si="27"/>
        <v>0</v>
      </c>
      <c r="AS34" s="90">
        <f t="shared" si="8"/>
        <v>0</v>
      </c>
      <c r="AT34" s="78">
        <f t="shared" si="9"/>
        <v>0</v>
      </c>
      <c r="AU34" s="87">
        <f t="shared" si="10"/>
        <v>0</v>
      </c>
      <c r="AV34" s="116"/>
      <c r="AW34" s="74"/>
      <c r="AX34" s="74">
        <f t="shared" si="11"/>
        <v>0</v>
      </c>
      <c r="AY34" s="74">
        <f t="shared" si="12"/>
        <v>0</v>
      </c>
    </row>
    <row r="35" spans="1:51" ht="16.149999999999999" customHeight="1" x14ac:dyDescent="0.2">
      <c r="A35" s="54">
        <v>29</v>
      </c>
      <c r="B35" s="55" t="s">
        <v>34</v>
      </c>
      <c r="C35" s="271">
        <f>'8_2.1.18 SIS'!I35</f>
        <v>0</v>
      </c>
      <c r="D35" s="56">
        <f>'Source Data'!H35</f>
        <v>4119.4752527522951</v>
      </c>
      <c r="E35" s="74">
        <f t="shared" si="13"/>
        <v>0</v>
      </c>
      <c r="F35" s="290"/>
      <c r="G35" s="56">
        <f>'Source Data'!I35</f>
        <v>554.9726016103474</v>
      </c>
      <c r="H35" s="74">
        <f t="shared" si="14"/>
        <v>0</v>
      </c>
      <c r="I35" s="290"/>
      <c r="J35" s="56">
        <f>'Source Data'!J35</f>
        <v>151.35616407554929</v>
      </c>
      <c r="K35" s="74">
        <f t="shared" si="15"/>
        <v>0</v>
      </c>
      <c r="L35" s="290"/>
      <c r="M35" s="56">
        <f>'Source Data'!K35</f>
        <v>3783.9041018887328</v>
      </c>
      <c r="N35" s="74">
        <f t="shared" si="16"/>
        <v>0</v>
      </c>
      <c r="O35" s="290"/>
      <c r="P35" s="56">
        <f>'Source Data'!L35</f>
        <v>1513.5616407554928</v>
      </c>
      <c r="Q35" s="74">
        <f t="shared" si="17"/>
        <v>0</v>
      </c>
      <c r="R35" s="93">
        <v>0</v>
      </c>
      <c r="S35" s="56"/>
      <c r="T35" s="56"/>
      <c r="U35" s="57">
        <f t="shared" si="1"/>
        <v>0</v>
      </c>
      <c r="V35" s="93">
        <f t="shared" si="2"/>
        <v>0</v>
      </c>
      <c r="W35" s="74">
        <f t="shared" si="18"/>
        <v>0</v>
      </c>
      <c r="X35" s="93">
        <f t="shared" si="19"/>
        <v>0</v>
      </c>
      <c r="Y35" s="56">
        <f>[1]IntlHigh!$G35</f>
        <v>0</v>
      </c>
      <c r="Z35" s="93">
        <f t="shared" si="20"/>
        <v>0</v>
      </c>
      <c r="AA35" s="56"/>
      <c r="AB35" s="56">
        <f t="shared" si="21"/>
        <v>0</v>
      </c>
      <c r="AC35" s="93">
        <f t="shared" si="3"/>
        <v>0</v>
      </c>
      <c r="AD35" s="97">
        <f t="shared" si="4"/>
        <v>0</v>
      </c>
      <c r="AE35" s="75">
        <f>'Source Data'!N35</f>
        <v>4860</v>
      </c>
      <c r="AF35" s="90">
        <f t="shared" si="5"/>
        <v>0</v>
      </c>
      <c r="AG35" s="271"/>
      <c r="AH35" s="75">
        <f t="shared" si="22"/>
        <v>0</v>
      </c>
      <c r="AI35" s="271"/>
      <c r="AJ35" s="77">
        <f t="shared" si="6"/>
        <v>0</v>
      </c>
      <c r="AK35" s="76">
        <f t="shared" si="7"/>
        <v>0</v>
      </c>
      <c r="AL35" s="90">
        <f t="shared" si="23"/>
        <v>0</v>
      </c>
      <c r="AM35" s="79">
        <f t="shared" si="24"/>
        <v>0</v>
      </c>
      <c r="AN35" s="90">
        <f t="shared" si="25"/>
        <v>0</v>
      </c>
      <c r="AO35" s="56">
        <f>[1]IntlHigh!$M35</f>
        <v>0</v>
      </c>
      <c r="AP35" s="90">
        <f t="shared" si="26"/>
        <v>0</v>
      </c>
      <c r="AQ35" s="77"/>
      <c r="AR35" s="77">
        <f t="shared" si="27"/>
        <v>0</v>
      </c>
      <c r="AS35" s="90">
        <f t="shared" si="8"/>
        <v>0</v>
      </c>
      <c r="AT35" s="78">
        <f t="shared" si="9"/>
        <v>0</v>
      </c>
      <c r="AU35" s="87">
        <f t="shared" si="10"/>
        <v>0</v>
      </c>
      <c r="AV35" s="116"/>
      <c r="AW35" s="74"/>
      <c r="AX35" s="74">
        <f t="shared" si="11"/>
        <v>0</v>
      </c>
      <c r="AY35" s="74">
        <f t="shared" si="12"/>
        <v>0</v>
      </c>
    </row>
    <row r="36" spans="1:51" ht="16.149999999999999" customHeight="1" x14ac:dyDescent="0.2">
      <c r="A36" s="49">
        <v>30</v>
      </c>
      <c r="B36" s="50" t="s">
        <v>35</v>
      </c>
      <c r="C36" s="272">
        <f>'8_2.1.18 SIS'!I36</f>
        <v>0</v>
      </c>
      <c r="D36" s="51">
        <f>'Source Data'!H36</f>
        <v>5413.9637107951485</v>
      </c>
      <c r="E36" s="80">
        <f t="shared" si="13"/>
        <v>0</v>
      </c>
      <c r="F36" s="291"/>
      <c r="G36" s="51">
        <f>'Source Data'!I36</f>
        <v>702.2116679130869</v>
      </c>
      <c r="H36" s="80">
        <f t="shared" si="14"/>
        <v>0</v>
      </c>
      <c r="I36" s="291"/>
      <c r="J36" s="51">
        <f>'Source Data'!J36</f>
        <v>191.51227306720551</v>
      </c>
      <c r="K36" s="80">
        <f t="shared" si="15"/>
        <v>0</v>
      </c>
      <c r="L36" s="291"/>
      <c r="M36" s="51">
        <f>'Source Data'!K36</f>
        <v>4787.8068266801383</v>
      </c>
      <c r="N36" s="80">
        <f t="shared" si="16"/>
        <v>0</v>
      </c>
      <c r="O36" s="291"/>
      <c r="P36" s="51">
        <f>'Source Data'!L36</f>
        <v>1915.1227306720555</v>
      </c>
      <c r="Q36" s="80">
        <f t="shared" si="17"/>
        <v>0</v>
      </c>
      <c r="R36" s="94">
        <v>0</v>
      </c>
      <c r="S36" s="51"/>
      <c r="T36" s="51"/>
      <c r="U36" s="52">
        <f t="shared" si="1"/>
        <v>0</v>
      </c>
      <c r="V36" s="94">
        <f t="shared" si="2"/>
        <v>0</v>
      </c>
      <c r="W36" s="80">
        <f t="shared" si="18"/>
        <v>0</v>
      </c>
      <c r="X36" s="94">
        <f t="shared" si="19"/>
        <v>0</v>
      </c>
      <c r="Y36" s="51">
        <f>[1]IntlHigh!$G36</f>
        <v>0</v>
      </c>
      <c r="Z36" s="94">
        <f t="shared" si="20"/>
        <v>0</v>
      </c>
      <c r="AA36" s="53"/>
      <c r="AB36" s="51">
        <f t="shared" si="21"/>
        <v>0</v>
      </c>
      <c r="AC36" s="95">
        <f t="shared" si="3"/>
        <v>0</v>
      </c>
      <c r="AD36" s="95">
        <f t="shared" si="4"/>
        <v>0</v>
      </c>
      <c r="AE36" s="71">
        <f>'Source Data'!N36</f>
        <v>3884</v>
      </c>
      <c r="AF36" s="91">
        <f t="shared" si="5"/>
        <v>0</v>
      </c>
      <c r="AG36" s="272"/>
      <c r="AH36" s="71">
        <f t="shared" si="22"/>
        <v>0</v>
      </c>
      <c r="AI36" s="272"/>
      <c r="AJ36" s="72">
        <f t="shared" si="6"/>
        <v>0</v>
      </c>
      <c r="AK36" s="73">
        <f t="shared" si="7"/>
        <v>0</v>
      </c>
      <c r="AL36" s="91">
        <f t="shared" si="23"/>
        <v>0</v>
      </c>
      <c r="AM36" s="82">
        <f t="shared" si="24"/>
        <v>0</v>
      </c>
      <c r="AN36" s="91">
        <f t="shared" si="25"/>
        <v>0</v>
      </c>
      <c r="AO36" s="51">
        <f>[1]IntlHigh!$M36</f>
        <v>0</v>
      </c>
      <c r="AP36" s="91">
        <f t="shared" si="26"/>
        <v>0</v>
      </c>
      <c r="AQ36" s="72"/>
      <c r="AR36" s="72">
        <f t="shared" si="27"/>
        <v>0</v>
      </c>
      <c r="AS36" s="91">
        <f t="shared" si="8"/>
        <v>0</v>
      </c>
      <c r="AT36" s="81">
        <f t="shared" si="9"/>
        <v>0</v>
      </c>
      <c r="AU36" s="88">
        <f t="shared" si="10"/>
        <v>0</v>
      </c>
      <c r="AV36" s="116"/>
      <c r="AW36" s="80"/>
      <c r="AX36" s="80">
        <f t="shared" si="11"/>
        <v>0</v>
      </c>
      <c r="AY36" s="80">
        <f t="shared" si="12"/>
        <v>0</v>
      </c>
    </row>
    <row r="37" spans="1:51" ht="16.149999999999999" customHeight="1" x14ac:dyDescent="0.2">
      <c r="A37" s="58">
        <v>31</v>
      </c>
      <c r="B37" s="59" t="s">
        <v>36</v>
      </c>
      <c r="C37" s="270">
        <f>'8_2.1.18 SIS'!I37</f>
        <v>0</v>
      </c>
      <c r="D37" s="60">
        <f>'Source Data'!H37</f>
        <v>3796.0097351340864</v>
      </c>
      <c r="E37" s="65">
        <f t="shared" si="13"/>
        <v>0</v>
      </c>
      <c r="F37" s="289"/>
      <c r="G37" s="60">
        <f>'Source Data'!I37</f>
        <v>524.75657375911442</v>
      </c>
      <c r="H37" s="65">
        <f t="shared" si="14"/>
        <v>0</v>
      </c>
      <c r="I37" s="289"/>
      <c r="J37" s="60">
        <f>'Source Data'!J37</f>
        <v>143.11542920703121</v>
      </c>
      <c r="K37" s="65">
        <f t="shared" si="15"/>
        <v>0</v>
      </c>
      <c r="L37" s="289"/>
      <c r="M37" s="60">
        <f>'Source Data'!K37</f>
        <v>3577.8857301757807</v>
      </c>
      <c r="N37" s="65">
        <f t="shared" si="16"/>
        <v>0</v>
      </c>
      <c r="O37" s="289"/>
      <c r="P37" s="60">
        <f>'Source Data'!L37</f>
        <v>1431.1542920703123</v>
      </c>
      <c r="Q37" s="65">
        <f t="shared" si="17"/>
        <v>0</v>
      </c>
      <c r="R37" s="92">
        <v>0</v>
      </c>
      <c r="S37" s="60"/>
      <c r="T37" s="60"/>
      <c r="U37" s="61">
        <f t="shared" si="1"/>
        <v>0</v>
      </c>
      <c r="V37" s="92">
        <f t="shared" si="2"/>
        <v>0</v>
      </c>
      <c r="W37" s="65">
        <f t="shared" si="18"/>
        <v>0</v>
      </c>
      <c r="X37" s="92">
        <f t="shared" si="19"/>
        <v>0</v>
      </c>
      <c r="Y37" s="60">
        <f>[1]IntlHigh!$G37</f>
        <v>0</v>
      </c>
      <c r="Z37" s="92">
        <f t="shared" si="20"/>
        <v>0</v>
      </c>
      <c r="AA37" s="60"/>
      <c r="AB37" s="60">
        <f t="shared" si="21"/>
        <v>0</v>
      </c>
      <c r="AC37" s="92">
        <f t="shared" si="3"/>
        <v>0</v>
      </c>
      <c r="AD37" s="96">
        <f t="shared" si="4"/>
        <v>0</v>
      </c>
      <c r="AE37" s="66">
        <f>'Source Data'!N37</f>
        <v>5567</v>
      </c>
      <c r="AF37" s="89">
        <f t="shared" si="5"/>
        <v>0</v>
      </c>
      <c r="AG37" s="270"/>
      <c r="AH37" s="66">
        <f t="shared" si="22"/>
        <v>0</v>
      </c>
      <c r="AI37" s="270"/>
      <c r="AJ37" s="68">
        <f t="shared" si="6"/>
        <v>0</v>
      </c>
      <c r="AK37" s="67">
        <f t="shared" si="7"/>
        <v>0</v>
      </c>
      <c r="AL37" s="89">
        <f t="shared" si="23"/>
        <v>0</v>
      </c>
      <c r="AM37" s="70">
        <f t="shared" si="24"/>
        <v>0</v>
      </c>
      <c r="AN37" s="89">
        <f t="shared" si="25"/>
        <v>0</v>
      </c>
      <c r="AO37" s="60">
        <f>[1]IntlHigh!$M37</f>
        <v>0</v>
      </c>
      <c r="AP37" s="89">
        <f t="shared" si="26"/>
        <v>0</v>
      </c>
      <c r="AQ37" s="68"/>
      <c r="AR37" s="68">
        <f t="shared" si="27"/>
        <v>0</v>
      </c>
      <c r="AS37" s="89">
        <f t="shared" si="8"/>
        <v>0</v>
      </c>
      <c r="AT37" s="69">
        <f t="shared" si="9"/>
        <v>0</v>
      </c>
      <c r="AU37" s="86">
        <f t="shared" si="10"/>
        <v>0</v>
      </c>
      <c r="AV37" s="116"/>
      <c r="AW37" s="65"/>
      <c r="AX37" s="65">
        <f t="shared" si="11"/>
        <v>0</v>
      </c>
      <c r="AY37" s="65">
        <f t="shared" si="12"/>
        <v>0</v>
      </c>
    </row>
    <row r="38" spans="1:51" ht="16.149999999999999" customHeight="1" x14ac:dyDescent="0.2">
      <c r="A38" s="54">
        <v>32</v>
      </c>
      <c r="B38" s="55" t="s">
        <v>37</v>
      </c>
      <c r="C38" s="271">
        <f>'8_2.1.18 SIS'!I38</f>
        <v>0</v>
      </c>
      <c r="D38" s="56">
        <f>'Source Data'!H38</f>
        <v>5211.085155744553</v>
      </c>
      <c r="E38" s="74">
        <f t="shared" si="13"/>
        <v>0</v>
      </c>
      <c r="F38" s="290"/>
      <c r="G38" s="56">
        <f>'Source Data'!I38</f>
        <v>712.66638210557119</v>
      </c>
      <c r="H38" s="74">
        <f t="shared" si="14"/>
        <v>0</v>
      </c>
      <c r="I38" s="290"/>
      <c r="J38" s="56">
        <f>'Source Data'!J38</f>
        <v>194.36355875606483</v>
      </c>
      <c r="K38" s="74">
        <f t="shared" si="15"/>
        <v>0</v>
      </c>
      <c r="L38" s="290"/>
      <c r="M38" s="56">
        <f>'Source Data'!K38</f>
        <v>4859.0889689016212</v>
      </c>
      <c r="N38" s="74">
        <f t="shared" si="16"/>
        <v>0</v>
      </c>
      <c r="O38" s="290"/>
      <c r="P38" s="56">
        <f>'Source Data'!L38</f>
        <v>1943.6355875606487</v>
      </c>
      <c r="Q38" s="74">
        <f t="shared" si="17"/>
        <v>0</v>
      </c>
      <c r="R38" s="93">
        <v>0</v>
      </c>
      <c r="S38" s="56"/>
      <c r="T38" s="56"/>
      <c r="U38" s="57">
        <f t="shared" si="1"/>
        <v>0</v>
      </c>
      <c r="V38" s="93">
        <f t="shared" si="2"/>
        <v>0</v>
      </c>
      <c r="W38" s="74">
        <f t="shared" si="18"/>
        <v>0</v>
      </c>
      <c r="X38" s="93">
        <f t="shared" si="19"/>
        <v>0</v>
      </c>
      <c r="Y38" s="56">
        <f>[1]IntlHigh!$G38</f>
        <v>0</v>
      </c>
      <c r="Z38" s="93">
        <f t="shared" si="20"/>
        <v>0</v>
      </c>
      <c r="AA38" s="56"/>
      <c r="AB38" s="56">
        <f t="shared" si="21"/>
        <v>0</v>
      </c>
      <c r="AC38" s="93">
        <f t="shared" si="3"/>
        <v>0</v>
      </c>
      <c r="AD38" s="97">
        <f t="shared" si="4"/>
        <v>0</v>
      </c>
      <c r="AE38" s="75">
        <f>'Source Data'!N38</f>
        <v>2649</v>
      </c>
      <c r="AF38" s="90">
        <f t="shared" si="5"/>
        <v>0</v>
      </c>
      <c r="AG38" s="271"/>
      <c r="AH38" s="75">
        <f t="shared" si="22"/>
        <v>0</v>
      </c>
      <c r="AI38" s="271"/>
      <c r="AJ38" s="77">
        <f t="shared" si="6"/>
        <v>0</v>
      </c>
      <c r="AK38" s="76">
        <f t="shared" si="7"/>
        <v>0</v>
      </c>
      <c r="AL38" s="90">
        <f t="shared" si="23"/>
        <v>0</v>
      </c>
      <c r="AM38" s="79">
        <f t="shared" si="24"/>
        <v>0</v>
      </c>
      <c r="AN38" s="90">
        <f t="shared" si="25"/>
        <v>0</v>
      </c>
      <c r="AO38" s="56">
        <f>[1]IntlHigh!$M38</f>
        <v>0</v>
      </c>
      <c r="AP38" s="90">
        <f t="shared" si="26"/>
        <v>0</v>
      </c>
      <c r="AQ38" s="77"/>
      <c r="AR38" s="77">
        <f t="shared" si="27"/>
        <v>0</v>
      </c>
      <c r="AS38" s="90">
        <f t="shared" si="8"/>
        <v>0</v>
      </c>
      <c r="AT38" s="78">
        <f t="shared" si="9"/>
        <v>0</v>
      </c>
      <c r="AU38" s="87">
        <f t="shared" si="10"/>
        <v>0</v>
      </c>
      <c r="AV38" s="116"/>
      <c r="AW38" s="74"/>
      <c r="AX38" s="74">
        <f t="shared" si="11"/>
        <v>0</v>
      </c>
      <c r="AY38" s="74">
        <f t="shared" si="12"/>
        <v>0</v>
      </c>
    </row>
    <row r="39" spans="1:51" ht="16.149999999999999" customHeight="1" x14ac:dyDescent="0.2">
      <c r="A39" s="54">
        <v>33</v>
      </c>
      <c r="B39" s="55" t="s">
        <v>38</v>
      </c>
      <c r="C39" s="271">
        <f>'8_2.1.18 SIS'!I39</f>
        <v>0</v>
      </c>
      <c r="D39" s="56">
        <f>'Source Data'!H39</f>
        <v>4700.4408318694122</v>
      </c>
      <c r="E39" s="74">
        <f t="shared" si="13"/>
        <v>0</v>
      </c>
      <c r="F39" s="290"/>
      <c r="G39" s="56">
        <f>'Source Data'!I39</f>
        <v>624.84576931264041</v>
      </c>
      <c r="H39" s="74">
        <f t="shared" si="14"/>
        <v>0</v>
      </c>
      <c r="I39" s="290"/>
      <c r="J39" s="56">
        <f>'Source Data'!J39</f>
        <v>170.41248253981104</v>
      </c>
      <c r="K39" s="74">
        <f t="shared" si="15"/>
        <v>0</v>
      </c>
      <c r="L39" s="290"/>
      <c r="M39" s="56">
        <f>'Source Data'!K39</f>
        <v>4260.3120634952766</v>
      </c>
      <c r="N39" s="74">
        <f t="shared" si="16"/>
        <v>0</v>
      </c>
      <c r="O39" s="290"/>
      <c r="P39" s="56">
        <f>'Source Data'!L39</f>
        <v>1704.1248253981105</v>
      </c>
      <c r="Q39" s="74">
        <f t="shared" si="17"/>
        <v>0</v>
      </c>
      <c r="R39" s="93">
        <v>0</v>
      </c>
      <c r="S39" s="56"/>
      <c r="T39" s="56"/>
      <c r="U39" s="57">
        <f t="shared" ref="U39:U70" si="28">S39+T39</f>
        <v>0</v>
      </c>
      <c r="V39" s="93">
        <f t="shared" si="2"/>
        <v>0</v>
      </c>
      <c r="W39" s="74">
        <f t="shared" si="18"/>
        <v>0</v>
      </c>
      <c r="X39" s="93">
        <f t="shared" si="19"/>
        <v>0</v>
      </c>
      <c r="Y39" s="56">
        <f>[1]IntlHigh!$G39</f>
        <v>0</v>
      </c>
      <c r="Z39" s="93">
        <f t="shared" si="20"/>
        <v>0</v>
      </c>
      <c r="AA39" s="56"/>
      <c r="AB39" s="56">
        <f t="shared" si="21"/>
        <v>0</v>
      </c>
      <c r="AC39" s="93">
        <f t="shared" ref="AC39:AC70" si="29">ROUND(AB39/$AC$88,0)</f>
        <v>0</v>
      </c>
      <c r="AD39" s="97">
        <f t="shared" ref="AD39:AD75" si="30">Z39</f>
        <v>0</v>
      </c>
      <c r="AE39" s="75">
        <f>'Source Data'!N39</f>
        <v>3419</v>
      </c>
      <c r="AF39" s="90">
        <f t="shared" ref="AF39:AF70" si="31">C39*AE39</f>
        <v>0</v>
      </c>
      <c r="AG39" s="271"/>
      <c r="AH39" s="75">
        <f t="shared" si="22"/>
        <v>0</v>
      </c>
      <c r="AI39" s="271"/>
      <c r="AJ39" s="77">
        <f t="shared" ref="AJ39:AJ70" si="32">AE39*AI39*0.5</f>
        <v>0</v>
      </c>
      <c r="AK39" s="76">
        <f t="shared" ref="AK39:AK70" si="33">AH39+AJ39</f>
        <v>0</v>
      </c>
      <c r="AL39" s="90">
        <f t="shared" si="23"/>
        <v>0</v>
      </c>
      <c r="AM39" s="79">
        <f t="shared" si="24"/>
        <v>0</v>
      </c>
      <c r="AN39" s="90">
        <f t="shared" si="25"/>
        <v>0</v>
      </c>
      <c r="AO39" s="56">
        <f>[1]IntlHigh!$M39</f>
        <v>0</v>
      </c>
      <c r="AP39" s="90">
        <f t="shared" si="26"/>
        <v>0</v>
      </c>
      <c r="AQ39" s="77"/>
      <c r="AR39" s="77">
        <f t="shared" si="27"/>
        <v>0</v>
      </c>
      <c r="AS39" s="90">
        <f t="shared" ref="AS39:AS70" si="34">ROUND(AR39/$AS$88,0)</f>
        <v>0</v>
      </c>
      <c r="AT39" s="78">
        <f t="shared" si="9"/>
        <v>0</v>
      </c>
      <c r="AU39" s="87">
        <f t="shared" si="10"/>
        <v>0</v>
      </c>
      <c r="AV39" s="116"/>
      <c r="AW39" s="74"/>
      <c r="AX39" s="74">
        <f t="shared" ref="AX39:AX75" si="35">-AM39</f>
        <v>0</v>
      </c>
      <c r="AY39" s="74">
        <f t="shared" ref="AY39:AY70" si="36">AX39-AW39</f>
        <v>0</v>
      </c>
    </row>
    <row r="40" spans="1:51" ht="16.149999999999999" customHeight="1" x14ac:dyDescent="0.2">
      <c r="A40" s="54">
        <v>34</v>
      </c>
      <c r="B40" s="55" t="s">
        <v>39</v>
      </c>
      <c r="C40" s="271">
        <f>'8_2.1.18 SIS'!I40</f>
        <v>0</v>
      </c>
      <c r="D40" s="56">
        <f>'Source Data'!H40</f>
        <v>5203.4516530730671</v>
      </c>
      <c r="E40" s="74">
        <f t="shared" si="13"/>
        <v>0</v>
      </c>
      <c r="F40" s="290"/>
      <c r="G40" s="56">
        <f>'Source Data'!I40</f>
        <v>693.972191189574</v>
      </c>
      <c r="H40" s="74">
        <f t="shared" si="14"/>
        <v>0</v>
      </c>
      <c r="I40" s="290"/>
      <c r="J40" s="56">
        <f>'Source Data'!J40</f>
        <v>189.26514305170204</v>
      </c>
      <c r="K40" s="74">
        <f t="shared" si="15"/>
        <v>0</v>
      </c>
      <c r="L40" s="290"/>
      <c r="M40" s="56">
        <f>'Source Data'!K40</f>
        <v>4731.62857629255</v>
      </c>
      <c r="N40" s="74">
        <f t="shared" si="16"/>
        <v>0</v>
      </c>
      <c r="O40" s="290"/>
      <c r="P40" s="56">
        <f>'Source Data'!L40</f>
        <v>1892.6514305170203</v>
      </c>
      <c r="Q40" s="74">
        <f t="shared" si="17"/>
        <v>0</v>
      </c>
      <c r="R40" s="93">
        <v>0</v>
      </c>
      <c r="S40" s="56"/>
      <c r="T40" s="56"/>
      <c r="U40" s="57">
        <f t="shared" si="28"/>
        <v>0</v>
      </c>
      <c r="V40" s="93">
        <f t="shared" si="2"/>
        <v>0</v>
      </c>
      <c r="W40" s="74">
        <f t="shared" si="18"/>
        <v>0</v>
      </c>
      <c r="X40" s="93">
        <f t="shared" si="19"/>
        <v>0</v>
      </c>
      <c r="Y40" s="56">
        <f>[1]IntlHigh!$G40</f>
        <v>0</v>
      </c>
      <c r="Z40" s="93">
        <f t="shared" si="20"/>
        <v>0</v>
      </c>
      <c r="AA40" s="56"/>
      <c r="AB40" s="56">
        <f t="shared" si="21"/>
        <v>0</v>
      </c>
      <c r="AC40" s="93">
        <f t="shared" si="29"/>
        <v>0</v>
      </c>
      <c r="AD40" s="97">
        <f t="shared" si="30"/>
        <v>0</v>
      </c>
      <c r="AE40" s="75">
        <f>'Source Data'!N40</f>
        <v>1894</v>
      </c>
      <c r="AF40" s="90">
        <f t="shared" si="31"/>
        <v>0</v>
      </c>
      <c r="AG40" s="271"/>
      <c r="AH40" s="75">
        <f t="shared" si="22"/>
        <v>0</v>
      </c>
      <c r="AI40" s="271"/>
      <c r="AJ40" s="77">
        <f t="shared" si="32"/>
        <v>0</v>
      </c>
      <c r="AK40" s="76">
        <f t="shared" si="33"/>
        <v>0</v>
      </c>
      <c r="AL40" s="90">
        <f t="shared" si="23"/>
        <v>0</v>
      </c>
      <c r="AM40" s="79">
        <f t="shared" si="24"/>
        <v>0</v>
      </c>
      <c r="AN40" s="90">
        <f t="shared" si="25"/>
        <v>0</v>
      </c>
      <c r="AO40" s="56">
        <f>[1]IntlHigh!$M40</f>
        <v>0</v>
      </c>
      <c r="AP40" s="90">
        <f t="shared" si="26"/>
        <v>0</v>
      </c>
      <c r="AQ40" s="77"/>
      <c r="AR40" s="77">
        <f t="shared" si="27"/>
        <v>0</v>
      </c>
      <c r="AS40" s="90">
        <f t="shared" si="34"/>
        <v>0</v>
      </c>
      <c r="AT40" s="78">
        <f t="shared" si="9"/>
        <v>0</v>
      </c>
      <c r="AU40" s="87">
        <f t="shared" si="10"/>
        <v>0</v>
      </c>
      <c r="AV40" s="116"/>
      <c r="AW40" s="74"/>
      <c r="AX40" s="74">
        <f t="shared" si="35"/>
        <v>0</v>
      </c>
      <c r="AY40" s="74">
        <f t="shared" si="36"/>
        <v>0</v>
      </c>
    </row>
    <row r="41" spans="1:51" ht="16.149999999999999" customHeight="1" x14ac:dyDescent="0.2">
      <c r="A41" s="49">
        <v>35</v>
      </c>
      <c r="B41" s="50" t="s">
        <v>40</v>
      </c>
      <c r="C41" s="272">
        <f>'8_2.1.18 SIS'!I41</f>
        <v>0</v>
      </c>
      <c r="D41" s="51">
        <f>'Source Data'!H41</f>
        <v>4357.2318016845329</v>
      </c>
      <c r="E41" s="80">
        <f t="shared" si="13"/>
        <v>0</v>
      </c>
      <c r="F41" s="291"/>
      <c r="G41" s="51">
        <f>'Source Data'!I41</f>
        <v>608.37683053992896</v>
      </c>
      <c r="H41" s="80">
        <f t="shared" si="14"/>
        <v>0</v>
      </c>
      <c r="I41" s="291"/>
      <c r="J41" s="51">
        <f>'Source Data'!J41</f>
        <v>165.92095378361697</v>
      </c>
      <c r="K41" s="80">
        <f t="shared" si="15"/>
        <v>0</v>
      </c>
      <c r="L41" s="291"/>
      <c r="M41" s="51">
        <f>'Source Data'!K41</f>
        <v>4148.0238445904242</v>
      </c>
      <c r="N41" s="80">
        <f t="shared" si="16"/>
        <v>0</v>
      </c>
      <c r="O41" s="291"/>
      <c r="P41" s="51">
        <f>'Source Data'!L41</f>
        <v>1659.2095378361696</v>
      </c>
      <c r="Q41" s="80">
        <f t="shared" si="17"/>
        <v>0</v>
      </c>
      <c r="R41" s="94">
        <v>0</v>
      </c>
      <c r="S41" s="51"/>
      <c r="T41" s="51"/>
      <c r="U41" s="52">
        <f t="shared" si="28"/>
        <v>0</v>
      </c>
      <c r="V41" s="94">
        <f t="shared" si="2"/>
        <v>0</v>
      </c>
      <c r="W41" s="80">
        <f t="shared" si="18"/>
        <v>0</v>
      </c>
      <c r="X41" s="94">
        <f t="shared" si="19"/>
        <v>0</v>
      </c>
      <c r="Y41" s="51">
        <f>[1]IntlHigh!$G41</f>
        <v>0</v>
      </c>
      <c r="Z41" s="94">
        <f t="shared" si="20"/>
        <v>0</v>
      </c>
      <c r="AA41" s="53"/>
      <c r="AB41" s="51">
        <f t="shared" si="21"/>
        <v>0</v>
      </c>
      <c r="AC41" s="95">
        <f t="shared" si="29"/>
        <v>0</v>
      </c>
      <c r="AD41" s="95">
        <f t="shared" si="30"/>
        <v>0</v>
      </c>
      <c r="AE41" s="71">
        <f>'Source Data'!N41</f>
        <v>3679</v>
      </c>
      <c r="AF41" s="91">
        <f t="shared" si="31"/>
        <v>0</v>
      </c>
      <c r="AG41" s="272"/>
      <c r="AH41" s="71">
        <f t="shared" si="22"/>
        <v>0</v>
      </c>
      <c r="AI41" s="272"/>
      <c r="AJ41" s="72">
        <f t="shared" si="32"/>
        <v>0</v>
      </c>
      <c r="AK41" s="73">
        <f t="shared" si="33"/>
        <v>0</v>
      </c>
      <c r="AL41" s="91">
        <f t="shared" si="23"/>
        <v>0</v>
      </c>
      <c r="AM41" s="82">
        <f t="shared" si="24"/>
        <v>0</v>
      </c>
      <c r="AN41" s="91">
        <f t="shared" si="25"/>
        <v>0</v>
      </c>
      <c r="AO41" s="51">
        <f>[1]IntlHigh!$M41</f>
        <v>0</v>
      </c>
      <c r="AP41" s="91">
        <f t="shared" si="26"/>
        <v>0</v>
      </c>
      <c r="AQ41" s="72"/>
      <c r="AR41" s="72">
        <f t="shared" si="27"/>
        <v>0</v>
      </c>
      <c r="AS41" s="91">
        <f t="shared" si="34"/>
        <v>0</v>
      </c>
      <c r="AT41" s="81">
        <f t="shared" si="9"/>
        <v>0</v>
      </c>
      <c r="AU41" s="88">
        <f t="shared" si="10"/>
        <v>0</v>
      </c>
      <c r="AV41" s="116"/>
      <c r="AW41" s="80"/>
      <c r="AX41" s="80">
        <f t="shared" si="35"/>
        <v>0</v>
      </c>
      <c r="AY41" s="80">
        <f t="shared" si="36"/>
        <v>0</v>
      </c>
    </row>
    <row r="42" spans="1:51" ht="16.149999999999999" customHeight="1" x14ac:dyDescent="0.2">
      <c r="A42" s="58">
        <v>36</v>
      </c>
      <c r="B42" s="59" t="s">
        <v>41</v>
      </c>
      <c r="C42" s="270">
        <f>'8_2.1.18 SIS'!I42</f>
        <v>500</v>
      </c>
      <c r="D42" s="60">
        <f>'Source Data'!H42</f>
        <v>3397.1647109485266</v>
      </c>
      <c r="E42" s="65">
        <f t="shared" si="13"/>
        <v>1698582.3554742632</v>
      </c>
      <c r="F42" s="289"/>
      <c r="G42" s="60">
        <f>'Source Data'!I42</f>
        <v>463.14668164219148</v>
      </c>
      <c r="H42" s="65">
        <f t="shared" si="14"/>
        <v>0</v>
      </c>
      <c r="I42" s="289"/>
      <c r="J42" s="60">
        <f>'Source Data'!J42</f>
        <v>126.31273135696131</v>
      </c>
      <c r="K42" s="65">
        <f t="shared" si="15"/>
        <v>0</v>
      </c>
      <c r="L42" s="289"/>
      <c r="M42" s="60">
        <f>'Source Data'!K42</f>
        <v>3157.818283924033</v>
      </c>
      <c r="N42" s="65">
        <f t="shared" si="16"/>
        <v>0</v>
      </c>
      <c r="O42" s="289"/>
      <c r="P42" s="60">
        <f>'Source Data'!L42</f>
        <v>1263.1273135696131</v>
      </c>
      <c r="Q42" s="65">
        <f t="shared" si="17"/>
        <v>0</v>
      </c>
      <c r="R42" s="92">
        <v>2049648</v>
      </c>
      <c r="S42" s="60"/>
      <c r="T42" s="60"/>
      <c r="U42" s="61">
        <f t="shared" si="28"/>
        <v>0</v>
      </c>
      <c r="V42" s="92">
        <f t="shared" si="2"/>
        <v>2049648</v>
      </c>
      <c r="W42" s="65">
        <f t="shared" si="18"/>
        <v>-5124</v>
      </c>
      <c r="X42" s="92">
        <f t="shared" si="19"/>
        <v>2044524</v>
      </c>
      <c r="Y42" s="60">
        <f>[1]IntlHigh!$G42</f>
        <v>0</v>
      </c>
      <c r="Z42" s="92">
        <f t="shared" si="20"/>
        <v>2044524</v>
      </c>
      <c r="AA42" s="60"/>
      <c r="AB42" s="60">
        <f t="shared" si="21"/>
        <v>2044524</v>
      </c>
      <c r="AC42" s="92">
        <f t="shared" si="29"/>
        <v>170377</v>
      </c>
      <c r="AD42" s="96">
        <f t="shared" si="30"/>
        <v>2044524</v>
      </c>
      <c r="AE42" s="402">
        <f>'Source Data'!M42</f>
        <v>5441</v>
      </c>
      <c r="AF42" s="89">
        <f t="shared" si="31"/>
        <v>2720500</v>
      </c>
      <c r="AG42" s="270"/>
      <c r="AH42" s="66">
        <f t="shared" si="22"/>
        <v>0</v>
      </c>
      <c r="AI42" s="270"/>
      <c r="AJ42" s="68">
        <f t="shared" si="32"/>
        <v>0</v>
      </c>
      <c r="AK42" s="67">
        <f t="shared" si="33"/>
        <v>0</v>
      </c>
      <c r="AL42" s="89">
        <f t="shared" si="23"/>
        <v>2720500</v>
      </c>
      <c r="AM42" s="70">
        <f t="shared" si="24"/>
        <v>-6801</v>
      </c>
      <c r="AN42" s="89">
        <f t="shared" si="25"/>
        <v>2713699</v>
      </c>
      <c r="AO42" s="60">
        <f>[1]IntlHigh!$M42</f>
        <v>0</v>
      </c>
      <c r="AP42" s="89">
        <f t="shared" si="26"/>
        <v>2713699</v>
      </c>
      <c r="AQ42" s="68"/>
      <c r="AR42" s="68">
        <f t="shared" si="27"/>
        <v>2713699</v>
      </c>
      <c r="AS42" s="89">
        <f t="shared" si="34"/>
        <v>226142</v>
      </c>
      <c r="AT42" s="69">
        <f t="shared" si="9"/>
        <v>4758223</v>
      </c>
      <c r="AU42" s="86">
        <f t="shared" si="10"/>
        <v>396519</v>
      </c>
      <c r="AV42" s="116"/>
      <c r="AW42" s="65"/>
      <c r="AX42" s="65">
        <f t="shared" si="35"/>
        <v>6801</v>
      </c>
      <c r="AY42" s="65">
        <f t="shared" si="36"/>
        <v>6801</v>
      </c>
    </row>
    <row r="43" spans="1:51" ht="16.149999999999999" customHeight="1" x14ac:dyDescent="0.2">
      <c r="A43" s="54">
        <v>37</v>
      </c>
      <c r="B43" s="55" t="s">
        <v>42</v>
      </c>
      <c r="C43" s="271">
        <f>'8_2.1.18 SIS'!I43</f>
        <v>0</v>
      </c>
      <c r="D43" s="56">
        <f>'Source Data'!H43</f>
        <v>5115.2412376905504</v>
      </c>
      <c r="E43" s="74">
        <f t="shared" si="13"/>
        <v>0</v>
      </c>
      <c r="F43" s="290"/>
      <c r="G43" s="56">
        <f>'Source Data'!I43</f>
        <v>683.69591860374021</v>
      </c>
      <c r="H43" s="74">
        <f t="shared" si="14"/>
        <v>0</v>
      </c>
      <c r="I43" s="290"/>
      <c r="J43" s="56">
        <f>'Source Data'!J43</f>
        <v>186.46252325556549</v>
      </c>
      <c r="K43" s="74">
        <f t="shared" si="15"/>
        <v>0</v>
      </c>
      <c r="L43" s="290"/>
      <c r="M43" s="56">
        <f>'Source Data'!K43</f>
        <v>4661.5630813891366</v>
      </c>
      <c r="N43" s="74">
        <f t="shared" si="16"/>
        <v>0</v>
      </c>
      <c r="O43" s="290"/>
      <c r="P43" s="56">
        <f>'Source Data'!L43</f>
        <v>1864.6252325556547</v>
      </c>
      <c r="Q43" s="74">
        <f t="shared" si="17"/>
        <v>0</v>
      </c>
      <c r="R43" s="93">
        <v>0</v>
      </c>
      <c r="S43" s="56"/>
      <c r="T43" s="56"/>
      <c r="U43" s="57">
        <f t="shared" si="28"/>
        <v>0</v>
      </c>
      <c r="V43" s="93">
        <f t="shared" si="2"/>
        <v>0</v>
      </c>
      <c r="W43" s="74">
        <f t="shared" si="18"/>
        <v>0</v>
      </c>
      <c r="X43" s="93">
        <f t="shared" si="19"/>
        <v>0</v>
      </c>
      <c r="Y43" s="56">
        <f>[1]IntlHigh!$G43</f>
        <v>0</v>
      </c>
      <c r="Z43" s="93">
        <f t="shared" si="20"/>
        <v>0</v>
      </c>
      <c r="AA43" s="56"/>
      <c r="AB43" s="56">
        <f t="shared" si="21"/>
        <v>0</v>
      </c>
      <c r="AC43" s="93">
        <f t="shared" si="29"/>
        <v>0</v>
      </c>
      <c r="AD43" s="97">
        <f t="shared" si="30"/>
        <v>0</v>
      </c>
      <c r="AE43" s="75">
        <f>'Source Data'!N43</f>
        <v>3876</v>
      </c>
      <c r="AF43" s="90">
        <f t="shared" si="31"/>
        <v>0</v>
      </c>
      <c r="AG43" s="271"/>
      <c r="AH43" s="75">
        <f t="shared" si="22"/>
        <v>0</v>
      </c>
      <c r="AI43" s="271"/>
      <c r="AJ43" s="77">
        <f t="shared" si="32"/>
        <v>0</v>
      </c>
      <c r="AK43" s="76">
        <f t="shared" si="33"/>
        <v>0</v>
      </c>
      <c r="AL43" s="90">
        <f t="shared" si="23"/>
        <v>0</v>
      </c>
      <c r="AM43" s="79">
        <f t="shared" si="24"/>
        <v>0</v>
      </c>
      <c r="AN43" s="90">
        <f t="shared" si="25"/>
        <v>0</v>
      </c>
      <c r="AO43" s="56">
        <f>[1]IntlHigh!$M43</f>
        <v>0</v>
      </c>
      <c r="AP43" s="90">
        <f t="shared" si="26"/>
        <v>0</v>
      </c>
      <c r="AQ43" s="77"/>
      <c r="AR43" s="77">
        <f t="shared" si="27"/>
        <v>0</v>
      </c>
      <c r="AS43" s="90">
        <f t="shared" si="34"/>
        <v>0</v>
      </c>
      <c r="AT43" s="78">
        <f t="shared" si="9"/>
        <v>0</v>
      </c>
      <c r="AU43" s="87">
        <f t="shared" si="10"/>
        <v>0</v>
      </c>
      <c r="AV43" s="116"/>
      <c r="AW43" s="74"/>
      <c r="AX43" s="74">
        <f t="shared" si="35"/>
        <v>0</v>
      </c>
      <c r="AY43" s="74">
        <f t="shared" si="36"/>
        <v>0</v>
      </c>
    </row>
    <row r="44" spans="1:51" ht="16.149999999999999" customHeight="1" x14ac:dyDescent="0.2">
      <c r="A44" s="54">
        <v>38</v>
      </c>
      <c r="B44" s="55" t="s">
        <v>43</v>
      </c>
      <c r="C44" s="271">
        <f>'8_2.1.18 SIS'!I44</f>
        <v>0</v>
      </c>
      <c r="D44" s="56">
        <f>'Source Data'!H44</f>
        <v>2242.6574879084728</v>
      </c>
      <c r="E44" s="74">
        <f t="shared" si="13"/>
        <v>0</v>
      </c>
      <c r="F44" s="290"/>
      <c r="G44" s="56">
        <f>'Source Data'!I44</f>
        <v>217.85498253596765</v>
      </c>
      <c r="H44" s="74">
        <f t="shared" si="14"/>
        <v>0</v>
      </c>
      <c r="I44" s="290"/>
      <c r="J44" s="56">
        <f>'Source Data'!J44</f>
        <v>59.414995237082067</v>
      </c>
      <c r="K44" s="74">
        <f t="shared" si="15"/>
        <v>0</v>
      </c>
      <c r="L44" s="290"/>
      <c r="M44" s="56">
        <f>'Source Data'!K44</f>
        <v>1485.3748809270521</v>
      </c>
      <c r="N44" s="74">
        <f t="shared" si="16"/>
        <v>0</v>
      </c>
      <c r="O44" s="290"/>
      <c r="P44" s="56">
        <f>'Source Data'!L44</f>
        <v>594.14995237082076</v>
      </c>
      <c r="Q44" s="74">
        <f t="shared" si="17"/>
        <v>0</v>
      </c>
      <c r="R44" s="93">
        <v>0</v>
      </c>
      <c r="S44" s="56"/>
      <c r="T44" s="56"/>
      <c r="U44" s="57">
        <f t="shared" si="28"/>
        <v>0</v>
      </c>
      <c r="V44" s="93">
        <f t="shared" si="2"/>
        <v>0</v>
      </c>
      <c r="W44" s="74">
        <f t="shared" si="18"/>
        <v>0</v>
      </c>
      <c r="X44" s="93">
        <f t="shared" si="19"/>
        <v>0</v>
      </c>
      <c r="Y44" s="56">
        <f>[1]IntlHigh!$G44</f>
        <v>0</v>
      </c>
      <c r="Z44" s="93">
        <f t="shared" si="20"/>
        <v>0</v>
      </c>
      <c r="AA44" s="56"/>
      <c r="AB44" s="56">
        <f t="shared" si="21"/>
        <v>0</v>
      </c>
      <c r="AC44" s="93">
        <f t="shared" si="29"/>
        <v>0</v>
      </c>
      <c r="AD44" s="97">
        <f t="shared" si="30"/>
        <v>0</v>
      </c>
      <c r="AE44" s="75">
        <f>'Source Data'!N44</f>
        <v>11268</v>
      </c>
      <c r="AF44" s="90">
        <f t="shared" si="31"/>
        <v>0</v>
      </c>
      <c r="AG44" s="271"/>
      <c r="AH44" s="75">
        <f t="shared" si="22"/>
        <v>0</v>
      </c>
      <c r="AI44" s="271"/>
      <c r="AJ44" s="77">
        <f t="shared" si="32"/>
        <v>0</v>
      </c>
      <c r="AK44" s="76">
        <f t="shared" si="33"/>
        <v>0</v>
      </c>
      <c r="AL44" s="90">
        <f t="shared" si="23"/>
        <v>0</v>
      </c>
      <c r="AM44" s="79">
        <f t="shared" si="24"/>
        <v>0</v>
      </c>
      <c r="AN44" s="90">
        <f t="shared" si="25"/>
        <v>0</v>
      </c>
      <c r="AO44" s="56">
        <f>[1]IntlHigh!$M44</f>
        <v>0</v>
      </c>
      <c r="AP44" s="90">
        <f t="shared" si="26"/>
        <v>0</v>
      </c>
      <c r="AQ44" s="77"/>
      <c r="AR44" s="77">
        <f t="shared" si="27"/>
        <v>0</v>
      </c>
      <c r="AS44" s="90">
        <f t="shared" si="34"/>
        <v>0</v>
      </c>
      <c r="AT44" s="78">
        <f t="shared" si="9"/>
        <v>0</v>
      </c>
      <c r="AU44" s="87">
        <f t="shared" si="10"/>
        <v>0</v>
      </c>
      <c r="AV44" s="116"/>
      <c r="AW44" s="74"/>
      <c r="AX44" s="74">
        <f t="shared" si="35"/>
        <v>0</v>
      </c>
      <c r="AY44" s="74">
        <f t="shared" si="36"/>
        <v>0</v>
      </c>
    </row>
    <row r="45" spans="1:51" ht="16.149999999999999" customHeight="1" x14ac:dyDescent="0.2">
      <c r="A45" s="54">
        <v>39</v>
      </c>
      <c r="B45" s="55" t="s">
        <v>44</v>
      </c>
      <c r="C45" s="271">
        <f>'8_2.1.18 SIS'!I45</f>
        <v>0</v>
      </c>
      <c r="D45" s="56">
        <f>'Source Data'!H45</f>
        <v>2703.2750635068246</v>
      </c>
      <c r="E45" s="74">
        <f t="shared" si="13"/>
        <v>0</v>
      </c>
      <c r="F45" s="290"/>
      <c r="G45" s="56">
        <f>'Source Data'!I45</f>
        <v>360.15144440628399</v>
      </c>
      <c r="H45" s="74">
        <f t="shared" si="14"/>
        <v>0</v>
      </c>
      <c r="I45" s="290"/>
      <c r="J45" s="56">
        <f>'Source Data'!J45</f>
        <v>98.223121201713838</v>
      </c>
      <c r="K45" s="74">
        <f t="shared" si="15"/>
        <v>0</v>
      </c>
      <c r="L45" s="290"/>
      <c r="M45" s="56">
        <f>'Source Data'!K45</f>
        <v>2455.578030042846</v>
      </c>
      <c r="N45" s="74">
        <f t="shared" si="16"/>
        <v>0</v>
      </c>
      <c r="O45" s="290"/>
      <c r="P45" s="56">
        <f>'Source Data'!L45</f>
        <v>982.2312120171382</v>
      </c>
      <c r="Q45" s="74">
        <f t="shared" si="17"/>
        <v>0</v>
      </c>
      <c r="R45" s="93">
        <v>0</v>
      </c>
      <c r="S45" s="56"/>
      <c r="T45" s="56"/>
      <c r="U45" s="57">
        <f t="shared" si="28"/>
        <v>0</v>
      </c>
      <c r="V45" s="93">
        <f t="shared" si="2"/>
        <v>0</v>
      </c>
      <c r="W45" s="74">
        <f t="shared" si="18"/>
        <v>0</v>
      </c>
      <c r="X45" s="93">
        <f t="shared" si="19"/>
        <v>0</v>
      </c>
      <c r="Y45" s="56">
        <f>[1]IntlHigh!$G45</f>
        <v>0</v>
      </c>
      <c r="Z45" s="93">
        <f t="shared" si="20"/>
        <v>0</v>
      </c>
      <c r="AA45" s="56"/>
      <c r="AB45" s="56">
        <f t="shared" si="21"/>
        <v>0</v>
      </c>
      <c r="AC45" s="93">
        <f t="shared" si="29"/>
        <v>0</v>
      </c>
      <c r="AD45" s="97">
        <f t="shared" si="30"/>
        <v>0</v>
      </c>
      <c r="AE45" s="75">
        <f>'Source Data'!N45</f>
        <v>5158</v>
      </c>
      <c r="AF45" s="90">
        <f t="shared" si="31"/>
        <v>0</v>
      </c>
      <c r="AG45" s="271"/>
      <c r="AH45" s="75">
        <f t="shared" si="22"/>
        <v>0</v>
      </c>
      <c r="AI45" s="271"/>
      <c r="AJ45" s="77">
        <f t="shared" si="32"/>
        <v>0</v>
      </c>
      <c r="AK45" s="76">
        <f t="shared" si="33"/>
        <v>0</v>
      </c>
      <c r="AL45" s="90">
        <f t="shared" si="23"/>
        <v>0</v>
      </c>
      <c r="AM45" s="79">
        <f t="shared" si="24"/>
        <v>0</v>
      </c>
      <c r="AN45" s="90">
        <f t="shared" si="25"/>
        <v>0</v>
      </c>
      <c r="AO45" s="56">
        <f>[1]IntlHigh!$M45</f>
        <v>0</v>
      </c>
      <c r="AP45" s="90">
        <f t="shared" si="26"/>
        <v>0</v>
      </c>
      <c r="AQ45" s="77"/>
      <c r="AR45" s="77">
        <f t="shared" si="27"/>
        <v>0</v>
      </c>
      <c r="AS45" s="90">
        <f t="shared" si="34"/>
        <v>0</v>
      </c>
      <c r="AT45" s="78">
        <f t="shared" si="9"/>
        <v>0</v>
      </c>
      <c r="AU45" s="87">
        <f t="shared" si="10"/>
        <v>0</v>
      </c>
      <c r="AV45" s="116"/>
      <c r="AW45" s="74"/>
      <c r="AX45" s="74">
        <f t="shared" si="35"/>
        <v>0</v>
      </c>
      <c r="AY45" s="74">
        <f t="shared" si="36"/>
        <v>0</v>
      </c>
    </row>
    <row r="46" spans="1:51" ht="16.149999999999999" customHeight="1" x14ac:dyDescent="0.2">
      <c r="A46" s="49">
        <v>40</v>
      </c>
      <c r="B46" s="50" t="s">
        <v>45</v>
      </c>
      <c r="C46" s="272">
        <f>'8_2.1.18 SIS'!I46</f>
        <v>0</v>
      </c>
      <c r="D46" s="51">
        <f>'Source Data'!H46</f>
        <v>4843.6552941270829</v>
      </c>
      <c r="E46" s="80">
        <f t="shared" si="13"/>
        <v>0</v>
      </c>
      <c r="F46" s="291"/>
      <c r="G46" s="51">
        <f>'Source Data'!I46</f>
        <v>644.48181238686641</v>
      </c>
      <c r="H46" s="80">
        <f t="shared" si="14"/>
        <v>0</v>
      </c>
      <c r="I46" s="291"/>
      <c r="J46" s="51">
        <f>'Source Data'!J46</f>
        <v>175.76776701459988</v>
      </c>
      <c r="K46" s="80">
        <f t="shared" si="15"/>
        <v>0</v>
      </c>
      <c r="L46" s="291"/>
      <c r="M46" s="51">
        <f>'Source Data'!K46</f>
        <v>4394.194175364998</v>
      </c>
      <c r="N46" s="80">
        <f t="shared" si="16"/>
        <v>0</v>
      </c>
      <c r="O46" s="291"/>
      <c r="P46" s="51">
        <f>'Source Data'!L46</f>
        <v>1757.6776701459989</v>
      </c>
      <c r="Q46" s="80">
        <f t="shared" si="17"/>
        <v>0</v>
      </c>
      <c r="R46" s="94">
        <v>0</v>
      </c>
      <c r="S46" s="51"/>
      <c r="T46" s="51"/>
      <c r="U46" s="52">
        <f t="shared" si="28"/>
        <v>0</v>
      </c>
      <c r="V46" s="94">
        <f t="shared" si="2"/>
        <v>0</v>
      </c>
      <c r="W46" s="80">
        <f t="shared" si="18"/>
        <v>0</v>
      </c>
      <c r="X46" s="94">
        <f t="shared" si="19"/>
        <v>0</v>
      </c>
      <c r="Y46" s="51">
        <f>[1]IntlHigh!$G46</f>
        <v>0</v>
      </c>
      <c r="Z46" s="94">
        <f t="shared" si="20"/>
        <v>0</v>
      </c>
      <c r="AA46" s="53"/>
      <c r="AB46" s="51">
        <f t="shared" si="21"/>
        <v>0</v>
      </c>
      <c r="AC46" s="95">
        <f t="shared" si="29"/>
        <v>0</v>
      </c>
      <c r="AD46" s="95">
        <f t="shared" si="30"/>
        <v>0</v>
      </c>
      <c r="AE46" s="71">
        <f>'Source Data'!N46</f>
        <v>4005</v>
      </c>
      <c r="AF46" s="91">
        <f t="shared" si="31"/>
        <v>0</v>
      </c>
      <c r="AG46" s="272"/>
      <c r="AH46" s="71">
        <f t="shared" si="22"/>
        <v>0</v>
      </c>
      <c r="AI46" s="272"/>
      <c r="AJ46" s="72">
        <f t="shared" si="32"/>
        <v>0</v>
      </c>
      <c r="AK46" s="73">
        <f t="shared" si="33"/>
        <v>0</v>
      </c>
      <c r="AL46" s="91">
        <f t="shared" si="23"/>
        <v>0</v>
      </c>
      <c r="AM46" s="82">
        <f t="shared" si="24"/>
        <v>0</v>
      </c>
      <c r="AN46" s="91">
        <f t="shared" si="25"/>
        <v>0</v>
      </c>
      <c r="AO46" s="51">
        <f>[1]IntlHigh!$M46</f>
        <v>0</v>
      </c>
      <c r="AP46" s="91">
        <f t="shared" si="26"/>
        <v>0</v>
      </c>
      <c r="AQ46" s="72"/>
      <c r="AR46" s="72">
        <f t="shared" si="27"/>
        <v>0</v>
      </c>
      <c r="AS46" s="91">
        <f t="shared" si="34"/>
        <v>0</v>
      </c>
      <c r="AT46" s="81">
        <f t="shared" si="9"/>
        <v>0</v>
      </c>
      <c r="AU46" s="88">
        <f t="shared" si="10"/>
        <v>0</v>
      </c>
      <c r="AV46" s="116"/>
      <c r="AW46" s="80"/>
      <c r="AX46" s="80">
        <f t="shared" si="35"/>
        <v>0</v>
      </c>
      <c r="AY46" s="80">
        <f t="shared" si="36"/>
        <v>0</v>
      </c>
    </row>
    <row r="47" spans="1:51" ht="16.149999999999999" customHeight="1" x14ac:dyDescent="0.2">
      <c r="A47" s="58">
        <v>41</v>
      </c>
      <c r="B47" s="59" t="s">
        <v>46</v>
      </c>
      <c r="C47" s="270">
        <f>'8_2.1.18 SIS'!I47</f>
        <v>0</v>
      </c>
      <c r="D47" s="60">
        <f>'Source Data'!H47</f>
        <v>2834.247173471952</v>
      </c>
      <c r="E47" s="65">
        <f t="shared" si="13"/>
        <v>0</v>
      </c>
      <c r="F47" s="289"/>
      <c r="G47" s="60">
        <f>'Source Data'!I47</f>
        <v>378.64303242739538</v>
      </c>
      <c r="H47" s="65">
        <f t="shared" si="14"/>
        <v>0</v>
      </c>
      <c r="I47" s="289"/>
      <c r="J47" s="60">
        <f>'Source Data'!J47</f>
        <v>103.26628157110781</v>
      </c>
      <c r="K47" s="65">
        <f t="shared" si="15"/>
        <v>0</v>
      </c>
      <c r="L47" s="289"/>
      <c r="M47" s="60">
        <f>'Source Data'!K47</f>
        <v>2581.6570392776953</v>
      </c>
      <c r="N47" s="65">
        <f t="shared" si="16"/>
        <v>0</v>
      </c>
      <c r="O47" s="289"/>
      <c r="P47" s="60">
        <f>'Source Data'!L47</f>
        <v>1032.6628157110781</v>
      </c>
      <c r="Q47" s="65">
        <f t="shared" si="17"/>
        <v>0</v>
      </c>
      <c r="R47" s="92">
        <v>0</v>
      </c>
      <c r="S47" s="60"/>
      <c r="T47" s="60"/>
      <c r="U47" s="61">
        <f t="shared" si="28"/>
        <v>0</v>
      </c>
      <c r="V47" s="92">
        <f t="shared" si="2"/>
        <v>0</v>
      </c>
      <c r="W47" s="65">
        <f t="shared" si="18"/>
        <v>0</v>
      </c>
      <c r="X47" s="92">
        <f t="shared" si="19"/>
        <v>0</v>
      </c>
      <c r="Y47" s="60">
        <f>[1]IntlHigh!$G47</f>
        <v>0</v>
      </c>
      <c r="Z47" s="92">
        <f t="shared" si="20"/>
        <v>0</v>
      </c>
      <c r="AA47" s="60"/>
      <c r="AB47" s="60">
        <f t="shared" si="21"/>
        <v>0</v>
      </c>
      <c r="AC47" s="92">
        <f t="shared" si="29"/>
        <v>0</v>
      </c>
      <c r="AD47" s="96">
        <f t="shared" si="30"/>
        <v>0</v>
      </c>
      <c r="AE47" s="66">
        <f>'Source Data'!N47</f>
        <v>9547</v>
      </c>
      <c r="AF47" s="89">
        <f t="shared" si="31"/>
        <v>0</v>
      </c>
      <c r="AG47" s="270"/>
      <c r="AH47" s="66">
        <f t="shared" si="22"/>
        <v>0</v>
      </c>
      <c r="AI47" s="270"/>
      <c r="AJ47" s="68">
        <f t="shared" si="32"/>
        <v>0</v>
      </c>
      <c r="AK47" s="67">
        <f t="shared" si="33"/>
        <v>0</v>
      </c>
      <c r="AL47" s="89">
        <f t="shared" si="23"/>
        <v>0</v>
      </c>
      <c r="AM47" s="70">
        <f t="shared" si="24"/>
        <v>0</v>
      </c>
      <c r="AN47" s="89">
        <f t="shared" si="25"/>
        <v>0</v>
      </c>
      <c r="AO47" s="60">
        <f>[1]IntlHigh!$M47</f>
        <v>0</v>
      </c>
      <c r="AP47" s="89">
        <f t="shared" si="26"/>
        <v>0</v>
      </c>
      <c r="AQ47" s="68"/>
      <c r="AR47" s="68">
        <f t="shared" si="27"/>
        <v>0</v>
      </c>
      <c r="AS47" s="89">
        <f t="shared" si="34"/>
        <v>0</v>
      </c>
      <c r="AT47" s="69">
        <f t="shared" si="9"/>
        <v>0</v>
      </c>
      <c r="AU47" s="86">
        <f t="shared" si="10"/>
        <v>0</v>
      </c>
      <c r="AV47" s="116"/>
      <c r="AW47" s="65"/>
      <c r="AX47" s="65">
        <f t="shared" si="35"/>
        <v>0</v>
      </c>
      <c r="AY47" s="65">
        <f t="shared" si="36"/>
        <v>0</v>
      </c>
    </row>
    <row r="48" spans="1:51" ht="16.149999999999999" customHeight="1" x14ac:dyDescent="0.2">
      <c r="A48" s="54">
        <v>42</v>
      </c>
      <c r="B48" s="55" t="s">
        <v>47</v>
      </c>
      <c r="C48" s="271">
        <f>'8_2.1.18 SIS'!I48</f>
        <v>0</v>
      </c>
      <c r="D48" s="56">
        <f>'Source Data'!H48</f>
        <v>4267.2926645330763</v>
      </c>
      <c r="E48" s="74">
        <f t="shared" si="13"/>
        <v>0</v>
      </c>
      <c r="F48" s="290"/>
      <c r="G48" s="56">
        <f>'Source Data'!I48</f>
        <v>585.87981046741402</v>
      </c>
      <c r="H48" s="74">
        <f t="shared" si="14"/>
        <v>0</v>
      </c>
      <c r="I48" s="290"/>
      <c r="J48" s="56">
        <f>'Source Data'!J48</f>
        <v>159.78540285474929</v>
      </c>
      <c r="K48" s="74">
        <f t="shared" si="15"/>
        <v>0</v>
      </c>
      <c r="L48" s="290"/>
      <c r="M48" s="56">
        <f>'Source Data'!K48</f>
        <v>3994.6350713687325</v>
      </c>
      <c r="N48" s="74">
        <f t="shared" si="16"/>
        <v>0</v>
      </c>
      <c r="O48" s="290"/>
      <c r="P48" s="56">
        <f>'Source Data'!L48</f>
        <v>1597.8540285474928</v>
      </c>
      <c r="Q48" s="74">
        <f t="shared" si="17"/>
        <v>0</v>
      </c>
      <c r="R48" s="93">
        <v>0</v>
      </c>
      <c r="S48" s="56"/>
      <c r="T48" s="56"/>
      <c r="U48" s="57">
        <f t="shared" si="28"/>
        <v>0</v>
      </c>
      <c r="V48" s="93">
        <f t="shared" si="2"/>
        <v>0</v>
      </c>
      <c r="W48" s="74">
        <f t="shared" si="18"/>
        <v>0</v>
      </c>
      <c r="X48" s="93">
        <f t="shared" si="19"/>
        <v>0</v>
      </c>
      <c r="Y48" s="56">
        <f>[1]IntlHigh!$G48</f>
        <v>0</v>
      </c>
      <c r="Z48" s="93">
        <f t="shared" si="20"/>
        <v>0</v>
      </c>
      <c r="AA48" s="56"/>
      <c r="AB48" s="56">
        <f t="shared" si="21"/>
        <v>0</v>
      </c>
      <c r="AC48" s="93">
        <f t="shared" si="29"/>
        <v>0</v>
      </c>
      <c r="AD48" s="97">
        <f t="shared" si="30"/>
        <v>0</v>
      </c>
      <c r="AE48" s="75">
        <f>'Source Data'!N48</f>
        <v>4334</v>
      </c>
      <c r="AF48" s="90">
        <f t="shared" si="31"/>
        <v>0</v>
      </c>
      <c r="AG48" s="271"/>
      <c r="AH48" s="75">
        <f t="shared" si="22"/>
        <v>0</v>
      </c>
      <c r="AI48" s="271"/>
      <c r="AJ48" s="77">
        <f t="shared" si="32"/>
        <v>0</v>
      </c>
      <c r="AK48" s="76">
        <f t="shared" si="33"/>
        <v>0</v>
      </c>
      <c r="AL48" s="90">
        <f t="shared" si="23"/>
        <v>0</v>
      </c>
      <c r="AM48" s="79">
        <f t="shared" si="24"/>
        <v>0</v>
      </c>
      <c r="AN48" s="90">
        <f t="shared" si="25"/>
        <v>0</v>
      </c>
      <c r="AO48" s="56">
        <f>[1]IntlHigh!$M48</f>
        <v>0</v>
      </c>
      <c r="AP48" s="90">
        <f t="shared" si="26"/>
        <v>0</v>
      </c>
      <c r="AQ48" s="77"/>
      <c r="AR48" s="77">
        <f t="shared" si="27"/>
        <v>0</v>
      </c>
      <c r="AS48" s="90">
        <f t="shared" si="34"/>
        <v>0</v>
      </c>
      <c r="AT48" s="78">
        <f t="shared" si="9"/>
        <v>0</v>
      </c>
      <c r="AU48" s="87">
        <f t="shared" si="10"/>
        <v>0</v>
      </c>
      <c r="AV48" s="116"/>
      <c r="AW48" s="74"/>
      <c r="AX48" s="74">
        <f t="shared" si="35"/>
        <v>0</v>
      </c>
      <c r="AY48" s="74">
        <f t="shared" si="36"/>
        <v>0</v>
      </c>
    </row>
    <row r="49" spans="1:51" ht="16.149999999999999" customHeight="1" x14ac:dyDescent="0.2">
      <c r="A49" s="54">
        <v>43</v>
      </c>
      <c r="B49" s="55" t="s">
        <v>48</v>
      </c>
      <c r="C49" s="271">
        <f>'8_2.1.18 SIS'!I49</f>
        <v>0</v>
      </c>
      <c r="D49" s="56">
        <f>'Source Data'!H49</f>
        <v>5171.5692260226861</v>
      </c>
      <c r="E49" s="74">
        <f t="shared" si="13"/>
        <v>0</v>
      </c>
      <c r="F49" s="290"/>
      <c r="G49" s="56">
        <f>'Source Data'!I49</f>
        <v>687.72808854852053</v>
      </c>
      <c r="H49" s="74">
        <f t="shared" si="14"/>
        <v>0</v>
      </c>
      <c r="I49" s="290"/>
      <c r="J49" s="56">
        <f>'Source Data'!J49</f>
        <v>187.56220596777831</v>
      </c>
      <c r="K49" s="74">
        <f t="shared" si="15"/>
        <v>0</v>
      </c>
      <c r="L49" s="290"/>
      <c r="M49" s="56">
        <f>'Source Data'!K49</f>
        <v>4689.0551491944589</v>
      </c>
      <c r="N49" s="74">
        <f t="shared" si="16"/>
        <v>0</v>
      </c>
      <c r="O49" s="290"/>
      <c r="P49" s="56">
        <f>'Source Data'!L49</f>
        <v>1875.6220596777835</v>
      </c>
      <c r="Q49" s="74">
        <f t="shared" si="17"/>
        <v>0</v>
      </c>
      <c r="R49" s="93">
        <v>0</v>
      </c>
      <c r="S49" s="56"/>
      <c r="T49" s="56"/>
      <c r="U49" s="57">
        <f t="shared" si="28"/>
        <v>0</v>
      </c>
      <c r="V49" s="93">
        <f t="shared" si="2"/>
        <v>0</v>
      </c>
      <c r="W49" s="74">
        <f t="shared" si="18"/>
        <v>0</v>
      </c>
      <c r="X49" s="93">
        <f t="shared" si="19"/>
        <v>0</v>
      </c>
      <c r="Y49" s="56">
        <f>[1]IntlHigh!$G49</f>
        <v>0</v>
      </c>
      <c r="Z49" s="93">
        <f t="shared" si="20"/>
        <v>0</v>
      </c>
      <c r="AA49" s="56"/>
      <c r="AB49" s="56">
        <f t="shared" si="21"/>
        <v>0</v>
      </c>
      <c r="AC49" s="93">
        <f t="shared" si="29"/>
        <v>0</v>
      </c>
      <c r="AD49" s="97">
        <f t="shared" si="30"/>
        <v>0</v>
      </c>
      <c r="AE49" s="75">
        <f>'Source Data'!N49</f>
        <v>3642</v>
      </c>
      <c r="AF49" s="90">
        <f t="shared" si="31"/>
        <v>0</v>
      </c>
      <c r="AG49" s="271"/>
      <c r="AH49" s="75">
        <f t="shared" si="22"/>
        <v>0</v>
      </c>
      <c r="AI49" s="271"/>
      <c r="AJ49" s="77">
        <f t="shared" si="32"/>
        <v>0</v>
      </c>
      <c r="AK49" s="76">
        <f t="shared" si="33"/>
        <v>0</v>
      </c>
      <c r="AL49" s="90">
        <f t="shared" si="23"/>
        <v>0</v>
      </c>
      <c r="AM49" s="79">
        <f t="shared" si="24"/>
        <v>0</v>
      </c>
      <c r="AN49" s="90">
        <f t="shared" si="25"/>
        <v>0</v>
      </c>
      <c r="AO49" s="56">
        <f>[1]IntlHigh!$M49</f>
        <v>0</v>
      </c>
      <c r="AP49" s="90">
        <f t="shared" si="26"/>
        <v>0</v>
      </c>
      <c r="AQ49" s="77"/>
      <c r="AR49" s="77">
        <f t="shared" si="27"/>
        <v>0</v>
      </c>
      <c r="AS49" s="90">
        <f t="shared" si="34"/>
        <v>0</v>
      </c>
      <c r="AT49" s="78">
        <f t="shared" si="9"/>
        <v>0</v>
      </c>
      <c r="AU49" s="87">
        <f t="shared" si="10"/>
        <v>0</v>
      </c>
      <c r="AV49" s="116"/>
      <c r="AW49" s="74"/>
      <c r="AX49" s="74">
        <f t="shared" si="35"/>
        <v>0</v>
      </c>
      <c r="AY49" s="74">
        <f t="shared" si="36"/>
        <v>0</v>
      </c>
    </row>
    <row r="50" spans="1:51" ht="16.149999999999999" customHeight="1" x14ac:dyDescent="0.2">
      <c r="A50" s="54">
        <v>44</v>
      </c>
      <c r="B50" s="55" t="s">
        <v>49</v>
      </c>
      <c r="C50" s="271">
        <f>'8_2.1.18 SIS'!I50</f>
        <v>2</v>
      </c>
      <c r="D50" s="56">
        <f>'Source Data'!H50</f>
        <v>4763.2835459226835</v>
      </c>
      <c r="E50" s="74">
        <f t="shared" si="13"/>
        <v>9526.567091845367</v>
      </c>
      <c r="F50" s="290"/>
      <c r="G50" s="56">
        <f>'Source Data'!I50</f>
        <v>640.0242289674087</v>
      </c>
      <c r="H50" s="74">
        <f t="shared" si="14"/>
        <v>0</v>
      </c>
      <c r="I50" s="290"/>
      <c r="J50" s="56">
        <f>'Source Data'!J50</f>
        <v>174.5520624456569</v>
      </c>
      <c r="K50" s="74">
        <f t="shared" si="15"/>
        <v>0</v>
      </c>
      <c r="L50" s="290"/>
      <c r="M50" s="56">
        <f>'Source Data'!K50</f>
        <v>4363.8015611414239</v>
      </c>
      <c r="N50" s="74">
        <f t="shared" si="16"/>
        <v>0</v>
      </c>
      <c r="O50" s="290"/>
      <c r="P50" s="56">
        <f>'Source Data'!L50</f>
        <v>1745.5206244565691</v>
      </c>
      <c r="Q50" s="74">
        <f t="shared" si="17"/>
        <v>0</v>
      </c>
      <c r="R50" s="93">
        <v>9527</v>
      </c>
      <c r="S50" s="56"/>
      <c r="T50" s="56"/>
      <c r="U50" s="57">
        <f t="shared" si="28"/>
        <v>0</v>
      </c>
      <c r="V50" s="93">
        <f t="shared" si="2"/>
        <v>9527</v>
      </c>
      <c r="W50" s="74">
        <f t="shared" si="18"/>
        <v>-24</v>
      </c>
      <c r="X50" s="93">
        <f t="shared" si="19"/>
        <v>9503</v>
      </c>
      <c r="Y50" s="56">
        <f>[1]IntlHigh!$G50</f>
        <v>0</v>
      </c>
      <c r="Z50" s="93">
        <f t="shared" si="20"/>
        <v>9503</v>
      </c>
      <c r="AA50" s="56"/>
      <c r="AB50" s="56">
        <f t="shared" si="21"/>
        <v>9503</v>
      </c>
      <c r="AC50" s="93">
        <f t="shared" si="29"/>
        <v>792</v>
      </c>
      <c r="AD50" s="97">
        <f t="shared" si="30"/>
        <v>9503</v>
      </c>
      <c r="AE50" s="75">
        <f>'Source Data'!N50</f>
        <v>3969</v>
      </c>
      <c r="AF50" s="90">
        <f t="shared" si="31"/>
        <v>7938</v>
      </c>
      <c r="AG50" s="271"/>
      <c r="AH50" s="75">
        <f t="shared" si="22"/>
        <v>0</v>
      </c>
      <c r="AI50" s="271"/>
      <c r="AJ50" s="77">
        <f t="shared" si="32"/>
        <v>0</v>
      </c>
      <c r="AK50" s="76">
        <f t="shared" si="33"/>
        <v>0</v>
      </c>
      <c r="AL50" s="90">
        <f t="shared" si="23"/>
        <v>7938</v>
      </c>
      <c r="AM50" s="79">
        <f t="shared" si="24"/>
        <v>-20</v>
      </c>
      <c r="AN50" s="90">
        <f t="shared" si="25"/>
        <v>7918</v>
      </c>
      <c r="AO50" s="56">
        <f>[1]IntlHigh!$M50</f>
        <v>0</v>
      </c>
      <c r="AP50" s="90">
        <f t="shared" si="26"/>
        <v>7918</v>
      </c>
      <c r="AQ50" s="77"/>
      <c r="AR50" s="77">
        <f t="shared" si="27"/>
        <v>7918</v>
      </c>
      <c r="AS50" s="90">
        <f t="shared" si="34"/>
        <v>660</v>
      </c>
      <c r="AT50" s="78">
        <f t="shared" si="9"/>
        <v>17421</v>
      </c>
      <c r="AU50" s="87">
        <f t="shared" si="10"/>
        <v>1452</v>
      </c>
      <c r="AV50" s="116"/>
      <c r="AW50" s="74"/>
      <c r="AX50" s="74">
        <f t="shared" si="35"/>
        <v>20</v>
      </c>
      <c r="AY50" s="74">
        <f t="shared" si="36"/>
        <v>20</v>
      </c>
    </row>
    <row r="51" spans="1:51" ht="16.149999999999999" customHeight="1" x14ac:dyDescent="0.2">
      <c r="A51" s="49">
        <v>45</v>
      </c>
      <c r="B51" s="50" t="s">
        <v>50</v>
      </c>
      <c r="C51" s="272">
        <f>'8_2.1.18 SIS'!I51</f>
        <v>0</v>
      </c>
      <c r="D51" s="51">
        <f>'Source Data'!H51</f>
        <v>2675.6537559078151</v>
      </c>
      <c r="E51" s="80">
        <f t="shared" si="13"/>
        <v>0</v>
      </c>
      <c r="F51" s="291"/>
      <c r="G51" s="51">
        <f>'Source Data'!I51</f>
        <v>332.43156845204078</v>
      </c>
      <c r="H51" s="80">
        <f t="shared" si="14"/>
        <v>0</v>
      </c>
      <c r="I51" s="291"/>
      <c r="J51" s="51">
        <f>'Source Data'!J51</f>
        <v>90.66315503237476</v>
      </c>
      <c r="K51" s="80">
        <f t="shared" si="15"/>
        <v>0</v>
      </c>
      <c r="L51" s="291"/>
      <c r="M51" s="51">
        <f>'Source Data'!K51</f>
        <v>2266.578875809369</v>
      </c>
      <c r="N51" s="80">
        <f t="shared" si="16"/>
        <v>0</v>
      </c>
      <c r="O51" s="291"/>
      <c r="P51" s="51">
        <f>'Source Data'!L51</f>
        <v>906.63155032374766</v>
      </c>
      <c r="Q51" s="80">
        <f t="shared" si="17"/>
        <v>0</v>
      </c>
      <c r="R51" s="94">
        <v>0</v>
      </c>
      <c r="S51" s="51"/>
      <c r="T51" s="51"/>
      <c r="U51" s="52">
        <f t="shared" si="28"/>
        <v>0</v>
      </c>
      <c r="V51" s="94">
        <f t="shared" si="2"/>
        <v>0</v>
      </c>
      <c r="W51" s="80">
        <f t="shared" si="18"/>
        <v>0</v>
      </c>
      <c r="X51" s="94">
        <f t="shared" si="19"/>
        <v>0</v>
      </c>
      <c r="Y51" s="51">
        <f>[1]IntlHigh!$G51</f>
        <v>0</v>
      </c>
      <c r="Z51" s="94">
        <f t="shared" si="20"/>
        <v>0</v>
      </c>
      <c r="AA51" s="53"/>
      <c r="AB51" s="51">
        <f t="shared" si="21"/>
        <v>0</v>
      </c>
      <c r="AC51" s="95">
        <f t="shared" si="29"/>
        <v>0</v>
      </c>
      <c r="AD51" s="95">
        <f t="shared" si="30"/>
        <v>0</v>
      </c>
      <c r="AE51" s="71">
        <f>'Source Data'!N51</f>
        <v>13416</v>
      </c>
      <c r="AF51" s="91">
        <f t="shared" si="31"/>
        <v>0</v>
      </c>
      <c r="AG51" s="272"/>
      <c r="AH51" s="71">
        <f t="shared" si="22"/>
        <v>0</v>
      </c>
      <c r="AI51" s="272"/>
      <c r="AJ51" s="72">
        <f t="shared" si="32"/>
        <v>0</v>
      </c>
      <c r="AK51" s="73">
        <f t="shared" si="33"/>
        <v>0</v>
      </c>
      <c r="AL51" s="91">
        <f t="shared" si="23"/>
        <v>0</v>
      </c>
      <c r="AM51" s="82">
        <f t="shared" si="24"/>
        <v>0</v>
      </c>
      <c r="AN51" s="91">
        <f t="shared" si="25"/>
        <v>0</v>
      </c>
      <c r="AO51" s="51">
        <f>[1]IntlHigh!$M51</f>
        <v>0</v>
      </c>
      <c r="AP51" s="91">
        <f t="shared" si="26"/>
        <v>0</v>
      </c>
      <c r="AQ51" s="72"/>
      <c r="AR51" s="72">
        <f t="shared" si="27"/>
        <v>0</v>
      </c>
      <c r="AS51" s="91">
        <f t="shared" si="34"/>
        <v>0</v>
      </c>
      <c r="AT51" s="81">
        <f t="shared" si="9"/>
        <v>0</v>
      </c>
      <c r="AU51" s="88">
        <f t="shared" si="10"/>
        <v>0</v>
      </c>
      <c r="AV51" s="116"/>
      <c r="AW51" s="80"/>
      <c r="AX51" s="80">
        <f t="shared" si="35"/>
        <v>0</v>
      </c>
      <c r="AY51" s="80">
        <f t="shared" si="36"/>
        <v>0</v>
      </c>
    </row>
    <row r="52" spans="1:51" ht="16.149999999999999" customHeight="1" x14ac:dyDescent="0.2">
      <c r="A52" s="58">
        <v>46</v>
      </c>
      <c r="B52" s="59" t="s">
        <v>51</v>
      </c>
      <c r="C52" s="270">
        <f>'8_2.1.18 SIS'!I52</f>
        <v>0</v>
      </c>
      <c r="D52" s="60">
        <f>'Source Data'!H52</f>
        <v>5480.4352847367336</v>
      </c>
      <c r="E52" s="65">
        <f t="shared" si="13"/>
        <v>0</v>
      </c>
      <c r="F52" s="289"/>
      <c r="G52" s="60">
        <f>'Source Data'!I52</f>
        <v>708.93963160759859</v>
      </c>
      <c r="H52" s="65">
        <f t="shared" si="14"/>
        <v>0</v>
      </c>
      <c r="I52" s="289"/>
      <c r="J52" s="60">
        <f>'Source Data'!J52</f>
        <v>193.3471722566178</v>
      </c>
      <c r="K52" s="65">
        <f t="shared" si="15"/>
        <v>0</v>
      </c>
      <c r="L52" s="289"/>
      <c r="M52" s="60">
        <f>'Source Data'!K52</f>
        <v>4833.6793064154454</v>
      </c>
      <c r="N52" s="65">
        <f t="shared" si="16"/>
        <v>0</v>
      </c>
      <c r="O52" s="289"/>
      <c r="P52" s="60">
        <f>'Source Data'!L52</f>
        <v>1933.4717225661777</v>
      </c>
      <c r="Q52" s="65">
        <f t="shared" si="17"/>
        <v>0</v>
      </c>
      <c r="R52" s="92">
        <v>0</v>
      </c>
      <c r="S52" s="60"/>
      <c r="T52" s="60"/>
      <c r="U52" s="61">
        <f t="shared" si="28"/>
        <v>0</v>
      </c>
      <c r="V52" s="92">
        <f t="shared" si="2"/>
        <v>0</v>
      </c>
      <c r="W52" s="65">
        <f t="shared" si="18"/>
        <v>0</v>
      </c>
      <c r="X52" s="92">
        <f t="shared" si="19"/>
        <v>0</v>
      </c>
      <c r="Y52" s="60">
        <f>[1]IntlHigh!$G52</f>
        <v>0</v>
      </c>
      <c r="Z52" s="92">
        <f t="shared" si="20"/>
        <v>0</v>
      </c>
      <c r="AA52" s="60"/>
      <c r="AB52" s="60">
        <f t="shared" si="21"/>
        <v>0</v>
      </c>
      <c r="AC52" s="92">
        <f t="shared" si="29"/>
        <v>0</v>
      </c>
      <c r="AD52" s="96">
        <f t="shared" si="30"/>
        <v>0</v>
      </c>
      <c r="AE52" s="66">
        <f>'Source Data'!N52</f>
        <v>2991</v>
      </c>
      <c r="AF52" s="89">
        <f t="shared" si="31"/>
        <v>0</v>
      </c>
      <c r="AG52" s="270"/>
      <c r="AH52" s="66">
        <f t="shared" si="22"/>
        <v>0</v>
      </c>
      <c r="AI52" s="270"/>
      <c r="AJ52" s="68">
        <f t="shared" si="32"/>
        <v>0</v>
      </c>
      <c r="AK52" s="67">
        <f t="shared" si="33"/>
        <v>0</v>
      </c>
      <c r="AL52" s="89">
        <f t="shared" si="23"/>
        <v>0</v>
      </c>
      <c r="AM52" s="70">
        <f t="shared" si="24"/>
        <v>0</v>
      </c>
      <c r="AN52" s="89">
        <f t="shared" si="25"/>
        <v>0</v>
      </c>
      <c r="AO52" s="60">
        <f>[1]IntlHigh!$M52</f>
        <v>0</v>
      </c>
      <c r="AP52" s="89">
        <f t="shared" si="26"/>
        <v>0</v>
      </c>
      <c r="AQ52" s="68"/>
      <c r="AR52" s="68">
        <f t="shared" si="27"/>
        <v>0</v>
      </c>
      <c r="AS52" s="89">
        <f t="shared" si="34"/>
        <v>0</v>
      </c>
      <c r="AT52" s="69">
        <f t="shared" si="9"/>
        <v>0</v>
      </c>
      <c r="AU52" s="86">
        <f t="shared" si="10"/>
        <v>0</v>
      </c>
      <c r="AV52" s="116"/>
      <c r="AW52" s="65"/>
      <c r="AX52" s="65">
        <f t="shared" si="35"/>
        <v>0</v>
      </c>
      <c r="AY52" s="65">
        <f t="shared" si="36"/>
        <v>0</v>
      </c>
    </row>
    <row r="53" spans="1:51" ht="16.149999999999999" customHeight="1" x14ac:dyDescent="0.2">
      <c r="A53" s="54">
        <v>47</v>
      </c>
      <c r="B53" s="55" t="s">
        <v>52</v>
      </c>
      <c r="C53" s="271">
        <f>'8_2.1.18 SIS'!I53</f>
        <v>0</v>
      </c>
      <c r="D53" s="56">
        <f>'Source Data'!H53</f>
        <v>2851.064211175285</v>
      </c>
      <c r="E53" s="74">
        <f t="shared" si="13"/>
        <v>0</v>
      </c>
      <c r="F53" s="290"/>
      <c r="G53" s="56">
        <f>'Source Data'!I53</f>
        <v>340.85181534745152</v>
      </c>
      <c r="H53" s="74">
        <f t="shared" si="14"/>
        <v>0</v>
      </c>
      <c r="I53" s="290"/>
      <c r="J53" s="56">
        <f>'Source Data'!J53</f>
        <v>92.959586003850404</v>
      </c>
      <c r="K53" s="74">
        <f t="shared" si="15"/>
        <v>0</v>
      </c>
      <c r="L53" s="290"/>
      <c r="M53" s="56">
        <f>'Source Data'!K53</f>
        <v>2323.9896500962604</v>
      </c>
      <c r="N53" s="74">
        <f t="shared" si="16"/>
        <v>0</v>
      </c>
      <c r="O53" s="290"/>
      <c r="P53" s="56">
        <f>'Source Data'!L53</f>
        <v>929.59586003850404</v>
      </c>
      <c r="Q53" s="74">
        <f t="shared" si="17"/>
        <v>0</v>
      </c>
      <c r="R53" s="93">
        <v>0</v>
      </c>
      <c r="S53" s="56"/>
      <c r="T53" s="56"/>
      <c r="U53" s="57">
        <f t="shared" si="28"/>
        <v>0</v>
      </c>
      <c r="V53" s="93">
        <f t="shared" si="2"/>
        <v>0</v>
      </c>
      <c r="W53" s="74">
        <f t="shared" si="18"/>
        <v>0</v>
      </c>
      <c r="X53" s="93">
        <f t="shared" si="19"/>
        <v>0</v>
      </c>
      <c r="Y53" s="56">
        <f>[1]IntlHigh!$G53</f>
        <v>0</v>
      </c>
      <c r="Z53" s="93">
        <f t="shared" si="20"/>
        <v>0</v>
      </c>
      <c r="AA53" s="56"/>
      <c r="AB53" s="56">
        <f t="shared" si="21"/>
        <v>0</v>
      </c>
      <c r="AC53" s="93">
        <f t="shared" si="29"/>
        <v>0</v>
      </c>
      <c r="AD53" s="97">
        <f t="shared" si="30"/>
        <v>0</v>
      </c>
      <c r="AE53" s="75">
        <f>'Source Data'!N53</f>
        <v>13043</v>
      </c>
      <c r="AF53" s="90">
        <f t="shared" si="31"/>
        <v>0</v>
      </c>
      <c r="AG53" s="271"/>
      <c r="AH53" s="75">
        <f t="shared" si="22"/>
        <v>0</v>
      </c>
      <c r="AI53" s="271"/>
      <c r="AJ53" s="77">
        <f t="shared" si="32"/>
        <v>0</v>
      </c>
      <c r="AK53" s="76">
        <f t="shared" si="33"/>
        <v>0</v>
      </c>
      <c r="AL53" s="90">
        <f t="shared" si="23"/>
        <v>0</v>
      </c>
      <c r="AM53" s="79">
        <f t="shared" si="24"/>
        <v>0</v>
      </c>
      <c r="AN53" s="90">
        <f t="shared" si="25"/>
        <v>0</v>
      </c>
      <c r="AO53" s="56">
        <f>[1]IntlHigh!$M53</f>
        <v>0</v>
      </c>
      <c r="AP53" s="90">
        <f t="shared" si="26"/>
        <v>0</v>
      </c>
      <c r="AQ53" s="77"/>
      <c r="AR53" s="77">
        <f t="shared" si="27"/>
        <v>0</v>
      </c>
      <c r="AS53" s="90">
        <f t="shared" si="34"/>
        <v>0</v>
      </c>
      <c r="AT53" s="78">
        <f t="shared" si="9"/>
        <v>0</v>
      </c>
      <c r="AU53" s="87">
        <f t="shared" si="10"/>
        <v>0</v>
      </c>
      <c r="AV53" s="116"/>
      <c r="AW53" s="74"/>
      <c r="AX53" s="74">
        <f t="shared" si="35"/>
        <v>0</v>
      </c>
      <c r="AY53" s="74">
        <f t="shared" si="36"/>
        <v>0</v>
      </c>
    </row>
    <row r="54" spans="1:51" ht="16.149999999999999" customHeight="1" x14ac:dyDescent="0.2">
      <c r="A54" s="54">
        <v>48</v>
      </c>
      <c r="B54" s="55" t="s">
        <v>74</v>
      </c>
      <c r="C54" s="271">
        <f>'8_2.1.18 SIS'!I54</f>
        <v>0</v>
      </c>
      <c r="D54" s="56">
        <f>'Source Data'!H54</f>
        <v>3995.2813864350205</v>
      </c>
      <c r="E54" s="74">
        <f t="shared" si="13"/>
        <v>0</v>
      </c>
      <c r="F54" s="290"/>
      <c r="G54" s="56">
        <f>'Source Data'!I54</f>
        <v>516.40353727376908</v>
      </c>
      <c r="H54" s="74">
        <f t="shared" si="14"/>
        <v>0</v>
      </c>
      <c r="I54" s="290"/>
      <c r="J54" s="56">
        <f>'Source Data'!J54</f>
        <v>140.83732834739155</v>
      </c>
      <c r="K54" s="74">
        <f t="shared" si="15"/>
        <v>0</v>
      </c>
      <c r="L54" s="290"/>
      <c r="M54" s="56">
        <f>'Source Data'!K54</f>
        <v>3520.9332086847894</v>
      </c>
      <c r="N54" s="74">
        <f t="shared" si="16"/>
        <v>0</v>
      </c>
      <c r="O54" s="290"/>
      <c r="P54" s="56">
        <f>'Source Data'!L54</f>
        <v>1408.3732834739153</v>
      </c>
      <c r="Q54" s="74">
        <f t="shared" si="17"/>
        <v>0</v>
      </c>
      <c r="R54" s="93">
        <v>0</v>
      </c>
      <c r="S54" s="56"/>
      <c r="T54" s="56"/>
      <c r="U54" s="57">
        <f t="shared" si="28"/>
        <v>0</v>
      </c>
      <c r="V54" s="93">
        <f t="shared" si="2"/>
        <v>0</v>
      </c>
      <c r="W54" s="74">
        <f t="shared" si="18"/>
        <v>0</v>
      </c>
      <c r="X54" s="93">
        <f t="shared" si="19"/>
        <v>0</v>
      </c>
      <c r="Y54" s="56">
        <f>[1]IntlHigh!$G54</f>
        <v>0</v>
      </c>
      <c r="Z54" s="93">
        <f t="shared" si="20"/>
        <v>0</v>
      </c>
      <c r="AA54" s="56"/>
      <c r="AB54" s="56">
        <f t="shared" si="21"/>
        <v>0</v>
      </c>
      <c r="AC54" s="93">
        <f t="shared" si="29"/>
        <v>0</v>
      </c>
      <c r="AD54" s="97">
        <f t="shared" si="30"/>
        <v>0</v>
      </c>
      <c r="AE54" s="75">
        <f>'Source Data'!N54</f>
        <v>5158</v>
      </c>
      <c r="AF54" s="90">
        <f t="shared" si="31"/>
        <v>0</v>
      </c>
      <c r="AG54" s="271"/>
      <c r="AH54" s="75">
        <f t="shared" si="22"/>
        <v>0</v>
      </c>
      <c r="AI54" s="271"/>
      <c r="AJ54" s="77">
        <f t="shared" si="32"/>
        <v>0</v>
      </c>
      <c r="AK54" s="76">
        <f t="shared" si="33"/>
        <v>0</v>
      </c>
      <c r="AL54" s="90">
        <f t="shared" si="23"/>
        <v>0</v>
      </c>
      <c r="AM54" s="79">
        <f t="shared" si="24"/>
        <v>0</v>
      </c>
      <c r="AN54" s="90">
        <f t="shared" si="25"/>
        <v>0</v>
      </c>
      <c r="AO54" s="56">
        <f>[1]IntlHigh!$M54</f>
        <v>0</v>
      </c>
      <c r="AP54" s="90">
        <f t="shared" si="26"/>
        <v>0</v>
      </c>
      <c r="AQ54" s="77"/>
      <c r="AR54" s="77">
        <f t="shared" si="27"/>
        <v>0</v>
      </c>
      <c r="AS54" s="90">
        <f t="shared" si="34"/>
        <v>0</v>
      </c>
      <c r="AT54" s="78">
        <f t="shared" si="9"/>
        <v>0</v>
      </c>
      <c r="AU54" s="87">
        <f t="shared" si="10"/>
        <v>0</v>
      </c>
      <c r="AV54" s="116"/>
      <c r="AW54" s="74"/>
      <c r="AX54" s="74">
        <f t="shared" si="35"/>
        <v>0</v>
      </c>
      <c r="AY54" s="74">
        <f t="shared" si="36"/>
        <v>0</v>
      </c>
    </row>
    <row r="55" spans="1:51" ht="16.149999999999999" customHeight="1" x14ac:dyDescent="0.2">
      <c r="A55" s="54">
        <v>49</v>
      </c>
      <c r="B55" s="55" t="s">
        <v>53</v>
      </c>
      <c r="C55" s="271">
        <f>'8_2.1.18 SIS'!I55</f>
        <v>0</v>
      </c>
      <c r="D55" s="56">
        <f>'Source Data'!H55</f>
        <v>4510.9600632140227</v>
      </c>
      <c r="E55" s="74">
        <f t="shared" si="13"/>
        <v>0</v>
      </c>
      <c r="F55" s="290"/>
      <c r="G55" s="56">
        <f>'Source Data'!I55</f>
        <v>660.79145627436594</v>
      </c>
      <c r="H55" s="74">
        <f t="shared" si="14"/>
        <v>0</v>
      </c>
      <c r="I55" s="290"/>
      <c r="J55" s="56">
        <f>'Source Data'!J55</f>
        <v>180.21585171119071</v>
      </c>
      <c r="K55" s="74">
        <f t="shared" si="15"/>
        <v>0</v>
      </c>
      <c r="L55" s="290"/>
      <c r="M55" s="56">
        <f>'Source Data'!K55</f>
        <v>4505.3962927797675</v>
      </c>
      <c r="N55" s="74">
        <f t="shared" si="16"/>
        <v>0</v>
      </c>
      <c r="O55" s="290"/>
      <c r="P55" s="56">
        <f>'Source Data'!L55</f>
        <v>1802.158517111907</v>
      </c>
      <c r="Q55" s="74">
        <f t="shared" si="17"/>
        <v>0</v>
      </c>
      <c r="R55" s="93">
        <v>0</v>
      </c>
      <c r="S55" s="56"/>
      <c r="T55" s="56"/>
      <c r="U55" s="57">
        <f t="shared" si="28"/>
        <v>0</v>
      </c>
      <c r="V55" s="93">
        <f t="shared" si="2"/>
        <v>0</v>
      </c>
      <c r="W55" s="74">
        <f t="shared" si="18"/>
        <v>0</v>
      </c>
      <c r="X55" s="93">
        <f t="shared" si="19"/>
        <v>0</v>
      </c>
      <c r="Y55" s="56">
        <f>[1]IntlHigh!$G55</f>
        <v>0</v>
      </c>
      <c r="Z55" s="93">
        <f t="shared" si="20"/>
        <v>0</v>
      </c>
      <c r="AA55" s="56"/>
      <c r="AB55" s="56">
        <f t="shared" si="21"/>
        <v>0</v>
      </c>
      <c r="AC55" s="93">
        <f t="shared" si="29"/>
        <v>0</v>
      </c>
      <c r="AD55" s="97">
        <f t="shared" si="30"/>
        <v>0</v>
      </c>
      <c r="AE55" s="75">
        <f>'Source Data'!N55</f>
        <v>2655</v>
      </c>
      <c r="AF55" s="90">
        <f t="shared" si="31"/>
        <v>0</v>
      </c>
      <c r="AG55" s="271"/>
      <c r="AH55" s="75">
        <f t="shared" si="22"/>
        <v>0</v>
      </c>
      <c r="AI55" s="271"/>
      <c r="AJ55" s="77">
        <f t="shared" si="32"/>
        <v>0</v>
      </c>
      <c r="AK55" s="76">
        <f t="shared" si="33"/>
        <v>0</v>
      </c>
      <c r="AL55" s="90">
        <f t="shared" si="23"/>
        <v>0</v>
      </c>
      <c r="AM55" s="79">
        <f t="shared" si="24"/>
        <v>0</v>
      </c>
      <c r="AN55" s="90">
        <f t="shared" si="25"/>
        <v>0</v>
      </c>
      <c r="AO55" s="56">
        <f>[1]IntlHigh!$M55</f>
        <v>0</v>
      </c>
      <c r="AP55" s="90">
        <f t="shared" si="26"/>
        <v>0</v>
      </c>
      <c r="AQ55" s="77"/>
      <c r="AR55" s="77">
        <f t="shared" si="27"/>
        <v>0</v>
      </c>
      <c r="AS55" s="90">
        <f t="shared" si="34"/>
        <v>0</v>
      </c>
      <c r="AT55" s="78">
        <f t="shared" si="9"/>
        <v>0</v>
      </c>
      <c r="AU55" s="87">
        <f t="shared" si="10"/>
        <v>0</v>
      </c>
      <c r="AV55" s="116"/>
      <c r="AW55" s="74"/>
      <c r="AX55" s="74">
        <f t="shared" si="35"/>
        <v>0</v>
      </c>
      <c r="AY55" s="74">
        <f t="shared" si="36"/>
        <v>0</v>
      </c>
    </row>
    <row r="56" spans="1:51" ht="16.149999999999999" customHeight="1" x14ac:dyDescent="0.2">
      <c r="A56" s="49">
        <v>50</v>
      </c>
      <c r="B56" s="50" t="s">
        <v>54</v>
      </c>
      <c r="C56" s="272">
        <f>'8_2.1.18 SIS'!I56</f>
        <v>0</v>
      </c>
      <c r="D56" s="51">
        <f>'Source Data'!H56</f>
        <v>4738.7087437121554</v>
      </c>
      <c r="E56" s="80">
        <f t="shared" si="13"/>
        <v>0</v>
      </c>
      <c r="F56" s="291"/>
      <c r="G56" s="51">
        <f>'Source Data'!I56</f>
        <v>638.95176727517901</v>
      </c>
      <c r="H56" s="80">
        <f t="shared" si="14"/>
        <v>0</v>
      </c>
      <c r="I56" s="291"/>
      <c r="J56" s="51">
        <f>'Source Data'!J56</f>
        <v>174.25957289323065</v>
      </c>
      <c r="K56" s="80">
        <f t="shared" si="15"/>
        <v>0</v>
      </c>
      <c r="L56" s="291"/>
      <c r="M56" s="51">
        <f>'Source Data'!K56</f>
        <v>4356.4893223307663</v>
      </c>
      <c r="N56" s="80">
        <f t="shared" si="16"/>
        <v>0</v>
      </c>
      <c r="O56" s="291"/>
      <c r="P56" s="51">
        <f>'Source Data'!L56</f>
        <v>1742.5957289323062</v>
      </c>
      <c r="Q56" s="80">
        <f t="shared" si="17"/>
        <v>0</v>
      </c>
      <c r="R56" s="94">
        <v>0</v>
      </c>
      <c r="S56" s="51"/>
      <c r="T56" s="51"/>
      <c r="U56" s="52">
        <f t="shared" si="28"/>
        <v>0</v>
      </c>
      <c r="V56" s="94">
        <f t="shared" si="2"/>
        <v>0</v>
      </c>
      <c r="W56" s="80">
        <f t="shared" si="18"/>
        <v>0</v>
      </c>
      <c r="X56" s="94">
        <f t="shared" si="19"/>
        <v>0</v>
      </c>
      <c r="Y56" s="51">
        <f>[1]IntlHigh!$G56</f>
        <v>0</v>
      </c>
      <c r="Z56" s="94">
        <f t="shared" si="20"/>
        <v>0</v>
      </c>
      <c r="AA56" s="53"/>
      <c r="AB56" s="51">
        <f t="shared" si="21"/>
        <v>0</v>
      </c>
      <c r="AC56" s="95">
        <f t="shared" si="29"/>
        <v>0</v>
      </c>
      <c r="AD56" s="95">
        <f t="shared" si="30"/>
        <v>0</v>
      </c>
      <c r="AE56" s="71">
        <f>'Source Data'!N56</f>
        <v>3490</v>
      </c>
      <c r="AF56" s="91">
        <f t="shared" si="31"/>
        <v>0</v>
      </c>
      <c r="AG56" s="272"/>
      <c r="AH56" s="71">
        <f t="shared" si="22"/>
        <v>0</v>
      </c>
      <c r="AI56" s="272"/>
      <c r="AJ56" s="72">
        <f t="shared" si="32"/>
        <v>0</v>
      </c>
      <c r="AK56" s="73">
        <f t="shared" si="33"/>
        <v>0</v>
      </c>
      <c r="AL56" s="91">
        <f t="shared" si="23"/>
        <v>0</v>
      </c>
      <c r="AM56" s="82">
        <f t="shared" si="24"/>
        <v>0</v>
      </c>
      <c r="AN56" s="91">
        <f t="shared" si="25"/>
        <v>0</v>
      </c>
      <c r="AO56" s="51">
        <f>[1]IntlHigh!$M56</f>
        <v>0</v>
      </c>
      <c r="AP56" s="91">
        <f t="shared" si="26"/>
        <v>0</v>
      </c>
      <c r="AQ56" s="72"/>
      <c r="AR56" s="72">
        <f t="shared" si="27"/>
        <v>0</v>
      </c>
      <c r="AS56" s="91">
        <f t="shared" si="34"/>
        <v>0</v>
      </c>
      <c r="AT56" s="81">
        <f t="shared" si="9"/>
        <v>0</v>
      </c>
      <c r="AU56" s="88">
        <f t="shared" si="10"/>
        <v>0</v>
      </c>
      <c r="AV56" s="116"/>
      <c r="AW56" s="80"/>
      <c r="AX56" s="80">
        <f t="shared" si="35"/>
        <v>0</v>
      </c>
      <c r="AY56" s="80">
        <f t="shared" si="36"/>
        <v>0</v>
      </c>
    </row>
    <row r="57" spans="1:51" ht="16.149999999999999" customHeight="1" x14ac:dyDescent="0.2">
      <c r="A57" s="58">
        <v>51</v>
      </c>
      <c r="B57" s="59" t="s">
        <v>55</v>
      </c>
      <c r="C57" s="270">
        <f>'8_2.1.18 SIS'!I57</f>
        <v>0</v>
      </c>
      <c r="D57" s="60">
        <f>'Source Data'!H57</f>
        <v>4281.7369154997223</v>
      </c>
      <c r="E57" s="65">
        <f t="shared" si="13"/>
        <v>0</v>
      </c>
      <c r="F57" s="289"/>
      <c r="G57" s="60">
        <f>'Source Data'!I57</f>
        <v>570.93395934473472</v>
      </c>
      <c r="H57" s="65">
        <f t="shared" si="14"/>
        <v>0</v>
      </c>
      <c r="I57" s="289"/>
      <c r="J57" s="60">
        <f>'Source Data'!J57</f>
        <v>155.70926163947308</v>
      </c>
      <c r="K57" s="65">
        <f t="shared" si="15"/>
        <v>0</v>
      </c>
      <c r="L57" s="289"/>
      <c r="M57" s="60">
        <f>'Source Data'!K57</f>
        <v>3892.7315409868274</v>
      </c>
      <c r="N57" s="65">
        <f t="shared" si="16"/>
        <v>0</v>
      </c>
      <c r="O57" s="289"/>
      <c r="P57" s="60">
        <f>'Source Data'!L57</f>
        <v>1557.0926163947308</v>
      </c>
      <c r="Q57" s="65">
        <f t="shared" si="17"/>
        <v>0</v>
      </c>
      <c r="R57" s="92">
        <v>0</v>
      </c>
      <c r="S57" s="60"/>
      <c r="T57" s="60"/>
      <c r="U57" s="61">
        <f t="shared" si="28"/>
        <v>0</v>
      </c>
      <c r="V57" s="92">
        <f t="shared" si="2"/>
        <v>0</v>
      </c>
      <c r="W57" s="65">
        <f t="shared" si="18"/>
        <v>0</v>
      </c>
      <c r="X57" s="92">
        <f t="shared" si="19"/>
        <v>0</v>
      </c>
      <c r="Y57" s="60">
        <f>[1]IntlHigh!$G57</f>
        <v>0</v>
      </c>
      <c r="Z57" s="92">
        <f t="shared" si="20"/>
        <v>0</v>
      </c>
      <c r="AA57" s="60"/>
      <c r="AB57" s="60">
        <f t="shared" si="21"/>
        <v>0</v>
      </c>
      <c r="AC57" s="92">
        <f t="shared" si="29"/>
        <v>0</v>
      </c>
      <c r="AD57" s="96">
        <f t="shared" si="30"/>
        <v>0</v>
      </c>
      <c r="AE57" s="66">
        <f>'Source Data'!N57</f>
        <v>4268</v>
      </c>
      <c r="AF57" s="89">
        <f t="shared" si="31"/>
        <v>0</v>
      </c>
      <c r="AG57" s="270"/>
      <c r="AH57" s="66">
        <f t="shared" si="22"/>
        <v>0</v>
      </c>
      <c r="AI57" s="270"/>
      <c r="AJ57" s="68">
        <f t="shared" si="32"/>
        <v>0</v>
      </c>
      <c r="AK57" s="67">
        <f t="shared" si="33"/>
        <v>0</v>
      </c>
      <c r="AL57" s="89">
        <f t="shared" si="23"/>
        <v>0</v>
      </c>
      <c r="AM57" s="70">
        <f t="shared" si="24"/>
        <v>0</v>
      </c>
      <c r="AN57" s="89">
        <f t="shared" si="25"/>
        <v>0</v>
      </c>
      <c r="AO57" s="60">
        <f>[1]IntlHigh!$M57</f>
        <v>0</v>
      </c>
      <c r="AP57" s="89">
        <f t="shared" si="26"/>
        <v>0</v>
      </c>
      <c r="AQ57" s="68"/>
      <c r="AR57" s="68">
        <f t="shared" si="27"/>
        <v>0</v>
      </c>
      <c r="AS57" s="89">
        <f t="shared" si="34"/>
        <v>0</v>
      </c>
      <c r="AT57" s="69">
        <f t="shared" si="9"/>
        <v>0</v>
      </c>
      <c r="AU57" s="86">
        <f t="shared" si="10"/>
        <v>0</v>
      </c>
      <c r="AV57" s="116"/>
      <c r="AW57" s="65"/>
      <c r="AX57" s="65">
        <f t="shared" si="35"/>
        <v>0</v>
      </c>
      <c r="AY57" s="65">
        <f t="shared" si="36"/>
        <v>0</v>
      </c>
    </row>
    <row r="58" spans="1:51" ht="16.149999999999999" customHeight="1" x14ac:dyDescent="0.2">
      <c r="A58" s="54">
        <v>52</v>
      </c>
      <c r="B58" s="55" t="s">
        <v>56</v>
      </c>
      <c r="C58" s="271">
        <f>'8_2.1.18 SIS'!I58</f>
        <v>2</v>
      </c>
      <c r="D58" s="56">
        <f>'Source Data'!H58</f>
        <v>4477.885435486186</v>
      </c>
      <c r="E58" s="74">
        <f t="shared" si="13"/>
        <v>8955.770870972372</v>
      </c>
      <c r="F58" s="290"/>
      <c r="G58" s="56">
        <f>'Source Data'!I58</f>
        <v>601.39043740535396</v>
      </c>
      <c r="H58" s="74">
        <f t="shared" si="14"/>
        <v>0</v>
      </c>
      <c r="I58" s="290"/>
      <c r="J58" s="56">
        <f>'Source Data'!J58</f>
        <v>164.01557383782384</v>
      </c>
      <c r="K58" s="74">
        <f t="shared" si="15"/>
        <v>0</v>
      </c>
      <c r="L58" s="290"/>
      <c r="M58" s="56">
        <f>'Source Data'!K58</f>
        <v>4100.3893459455958</v>
      </c>
      <c r="N58" s="74">
        <f t="shared" si="16"/>
        <v>0</v>
      </c>
      <c r="O58" s="290"/>
      <c r="P58" s="56">
        <f>'Source Data'!L58</f>
        <v>1640.1557383782383</v>
      </c>
      <c r="Q58" s="74">
        <f t="shared" si="17"/>
        <v>0</v>
      </c>
      <c r="R58" s="93">
        <v>8956</v>
      </c>
      <c r="S58" s="56"/>
      <c r="T58" s="56"/>
      <c r="U58" s="57">
        <f t="shared" si="28"/>
        <v>0</v>
      </c>
      <c r="V58" s="93">
        <f t="shared" si="2"/>
        <v>8956</v>
      </c>
      <c r="W58" s="74">
        <f t="shared" si="18"/>
        <v>-22</v>
      </c>
      <c r="X58" s="93">
        <f t="shared" si="19"/>
        <v>8934</v>
      </c>
      <c r="Y58" s="56">
        <f>[1]IntlHigh!$G58</f>
        <v>0</v>
      </c>
      <c r="Z58" s="93">
        <f t="shared" si="20"/>
        <v>8934</v>
      </c>
      <c r="AA58" s="56"/>
      <c r="AB58" s="56">
        <f t="shared" si="21"/>
        <v>8934</v>
      </c>
      <c r="AC58" s="93">
        <f t="shared" si="29"/>
        <v>745</v>
      </c>
      <c r="AD58" s="97">
        <f t="shared" si="30"/>
        <v>8934</v>
      </c>
      <c r="AE58" s="75">
        <f>'Source Data'!N58</f>
        <v>5924</v>
      </c>
      <c r="AF58" s="90">
        <f t="shared" si="31"/>
        <v>11848</v>
      </c>
      <c r="AG58" s="271"/>
      <c r="AH58" s="75">
        <f t="shared" si="22"/>
        <v>0</v>
      </c>
      <c r="AI58" s="271"/>
      <c r="AJ58" s="77">
        <f t="shared" si="32"/>
        <v>0</v>
      </c>
      <c r="AK58" s="76">
        <f t="shared" si="33"/>
        <v>0</v>
      </c>
      <c r="AL58" s="90">
        <f t="shared" si="23"/>
        <v>11848</v>
      </c>
      <c r="AM58" s="79">
        <f t="shared" si="24"/>
        <v>-30</v>
      </c>
      <c r="AN58" s="90">
        <f t="shared" si="25"/>
        <v>11818</v>
      </c>
      <c r="AO58" s="56">
        <f>[1]IntlHigh!$M58</f>
        <v>0</v>
      </c>
      <c r="AP58" s="90">
        <f t="shared" si="26"/>
        <v>11818</v>
      </c>
      <c r="AQ58" s="77"/>
      <c r="AR58" s="77">
        <f t="shared" si="27"/>
        <v>11818</v>
      </c>
      <c r="AS58" s="90">
        <f t="shared" si="34"/>
        <v>985</v>
      </c>
      <c r="AT58" s="78">
        <f t="shared" si="9"/>
        <v>20752</v>
      </c>
      <c r="AU58" s="87">
        <f t="shared" si="10"/>
        <v>1730</v>
      </c>
      <c r="AV58" s="116"/>
      <c r="AW58" s="74"/>
      <c r="AX58" s="74">
        <f t="shared" si="35"/>
        <v>30</v>
      </c>
      <c r="AY58" s="74">
        <f t="shared" si="36"/>
        <v>30</v>
      </c>
    </row>
    <row r="59" spans="1:51" ht="16.149999999999999" customHeight="1" x14ac:dyDescent="0.2">
      <c r="A59" s="54">
        <v>53</v>
      </c>
      <c r="B59" s="55" t="s">
        <v>57</v>
      </c>
      <c r="C59" s="271">
        <f>'8_2.1.18 SIS'!I59</f>
        <v>0</v>
      </c>
      <c r="D59" s="56">
        <f>'Source Data'!H59</f>
        <v>4674.7758891865669</v>
      </c>
      <c r="E59" s="74">
        <f t="shared" si="13"/>
        <v>0</v>
      </c>
      <c r="F59" s="290"/>
      <c r="G59" s="56">
        <f>'Source Data'!I59</f>
        <v>663.32493479155164</v>
      </c>
      <c r="H59" s="74">
        <f t="shared" si="14"/>
        <v>0</v>
      </c>
      <c r="I59" s="290"/>
      <c r="J59" s="56">
        <f>'Source Data'!J59</f>
        <v>180.90680039769586</v>
      </c>
      <c r="K59" s="74">
        <f t="shared" si="15"/>
        <v>0</v>
      </c>
      <c r="L59" s="290"/>
      <c r="M59" s="56">
        <f>'Source Data'!K59</f>
        <v>4522.670009942397</v>
      </c>
      <c r="N59" s="74">
        <f t="shared" si="16"/>
        <v>0</v>
      </c>
      <c r="O59" s="290"/>
      <c r="P59" s="56">
        <f>'Source Data'!L59</f>
        <v>1809.0680039769588</v>
      </c>
      <c r="Q59" s="74">
        <f t="shared" si="17"/>
        <v>0</v>
      </c>
      <c r="R59" s="93">
        <v>0</v>
      </c>
      <c r="S59" s="56"/>
      <c r="T59" s="56"/>
      <c r="U59" s="57">
        <f t="shared" si="28"/>
        <v>0</v>
      </c>
      <c r="V59" s="93">
        <f t="shared" si="2"/>
        <v>0</v>
      </c>
      <c r="W59" s="74">
        <f t="shared" si="18"/>
        <v>0</v>
      </c>
      <c r="X59" s="93">
        <f t="shared" si="19"/>
        <v>0</v>
      </c>
      <c r="Y59" s="56">
        <f>[1]IntlHigh!$G59</f>
        <v>0</v>
      </c>
      <c r="Z59" s="93">
        <f t="shared" si="20"/>
        <v>0</v>
      </c>
      <c r="AA59" s="56"/>
      <c r="AB59" s="56">
        <f t="shared" si="21"/>
        <v>0</v>
      </c>
      <c r="AC59" s="93">
        <f t="shared" si="29"/>
        <v>0</v>
      </c>
      <c r="AD59" s="97">
        <f t="shared" si="30"/>
        <v>0</v>
      </c>
      <c r="AE59" s="75">
        <f>'Source Data'!N59</f>
        <v>2670</v>
      </c>
      <c r="AF59" s="90">
        <f t="shared" si="31"/>
        <v>0</v>
      </c>
      <c r="AG59" s="271"/>
      <c r="AH59" s="75">
        <f t="shared" si="22"/>
        <v>0</v>
      </c>
      <c r="AI59" s="271"/>
      <c r="AJ59" s="77">
        <f t="shared" si="32"/>
        <v>0</v>
      </c>
      <c r="AK59" s="76">
        <f t="shared" si="33"/>
        <v>0</v>
      </c>
      <c r="AL59" s="90">
        <f t="shared" si="23"/>
        <v>0</v>
      </c>
      <c r="AM59" s="79">
        <f t="shared" si="24"/>
        <v>0</v>
      </c>
      <c r="AN59" s="90">
        <f t="shared" si="25"/>
        <v>0</v>
      </c>
      <c r="AO59" s="56">
        <f>[1]IntlHigh!$M59</f>
        <v>0</v>
      </c>
      <c r="AP59" s="90">
        <f t="shared" si="26"/>
        <v>0</v>
      </c>
      <c r="AQ59" s="77"/>
      <c r="AR59" s="77">
        <f t="shared" si="27"/>
        <v>0</v>
      </c>
      <c r="AS59" s="90">
        <f t="shared" si="34"/>
        <v>0</v>
      </c>
      <c r="AT59" s="78">
        <f t="shared" si="9"/>
        <v>0</v>
      </c>
      <c r="AU59" s="87">
        <f t="shared" si="10"/>
        <v>0</v>
      </c>
      <c r="AV59" s="116"/>
      <c r="AW59" s="74"/>
      <c r="AX59" s="74">
        <f t="shared" si="35"/>
        <v>0</v>
      </c>
      <c r="AY59" s="74">
        <f t="shared" si="36"/>
        <v>0</v>
      </c>
    </row>
    <row r="60" spans="1:51" ht="16.149999999999999" customHeight="1" x14ac:dyDescent="0.2">
      <c r="A60" s="54">
        <v>54</v>
      </c>
      <c r="B60" s="55" t="s">
        <v>58</v>
      </c>
      <c r="C60" s="271">
        <f>'8_2.1.18 SIS'!I60</f>
        <v>0</v>
      </c>
      <c r="D60" s="56">
        <f>'Source Data'!H60</f>
        <v>4784.5850415334589</v>
      </c>
      <c r="E60" s="74">
        <f t="shared" si="13"/>
        <v>0</v>
      </c>
      <c r="F60" s="290"/>
      <c r="G60" s="56">
        <f>'Source Data'!I60</f>
        <v>583.70660052312871</v>
      </c>
      <c r="H60" s="74">
        <f t="shared" si="14"/>
        <v>0</v>
      </c>
      <c r="I60" s="290"/>
      <c r="J60" s="56">
        <f>'Source Data'!J60</f>
        <v>159.19270923358056</v>
      </c>
      <c r="K60" s="74">
        <f t="shared" si="15"/>
        <v>0</v>
      </c>
      <c r="L60" s="290"/>
      <c r="M60" s="56">
        <f>'Source Data'!K60</f>
        <v>3979.8177308395143</v>
      </c>
      <c r="N60" s="74">
        <f t="shared" si="16"/>
        <v>0</v>
      </c>
      <c r="O60" s="290"/>
      <c r="P60" s="56">
        <f>'Source Data'!L60</f>
        <v>1591.9270923358056</v>
      </c>
      <c r="Q60" s="74">
        <f t="shared" si="17"/>
        <v>0</v>
      </c>
      <c r="R60" s="93">
        <v>0</v>
      </c>
      <c r="S60" s="56"/>
      <c r="T60" s="56"/>
      <c r="U60" s="57">
        <f t="shared" si="28"/>
        <v>0</v>
      </c>
      <c r="V60" s="93">
        <f t="shared" si="2"/>
        <v>0</v>
      </c>
      <c r="W60" s="74">
        <f t="shared" si="18"/>
        <v>0</v>
      </c>
      <c r="X60" s="93">
        <f t="shared" si="19"/>
        <v>0</v>
      </c>
      <c r="Y60" s="56">
        <f>[1]IntlHigh!$G60</f>
        <v>0</v>
      </c>
      <c r="Z60" s="93">
        <f t="shared" si="20"/>
        <v>0</v>
      </c>
      <c r="AA60" s="56"/>
      <c r="AB60" s="56">
        <f t="shared" si="21"/>
        <v>0</v>
      </c>
      <c r="AC60" s="93">
        <f t="shared" si="29"/>
        <v>0</v>
      </c>
      <c r="AD60" s="97">
        <f t="shared" si="30"/>
        <v>0</v>
      </c>
      <c r="AE60" s="75">
        <f>'Source Data'!N60</f>
        <v>5141</v>
      </c>
      <c r="AF60" s="90">
        <f t="shared" si="31"/>
        <v>0</v>
      </c>
      <c r="AG60" s="271"/>
      <c r="AH60" s="75">
        <f t="shared" si="22"/>
        <v>0</v>
      </c>
      <c r="AI60" s="271"/>
      <c r="AJ60" s="77">
        <f t="shared" si="32"/>
        <v>0</v>
      </c>
      <c r="AK60" s="76">
        <f t="shared" si="33"/>
        <v>0</v>
      </c>
      <c r="AL60" s="90">
        <f t="shared" si="23"/>
        <v>0</v>
      </c>
      <c r="AM60" s="79">
        <f t="shared" si="24"/>
        <v>0</v>
      </c>
      <c r="AN60" s="90">
        <f t="shared" si="25"/>
        <v>0</v>
      </c>
      <c r="AO60" s="56">
        <f>[1]IntlHigh!$M60</f>
        <v>0</v>
      </c>
      <c r="AP60" s="90">
        <f t="shared" si="26"/>
        <v>0</v>
      </c>
      <c r="AQ60" s="77"/>
      <c r="AR60" s="77">
        <f t="shared" si="27"/>
        <v>0</v>
      </c>
      <c r="AS60" s="90">
        <f t="shared" si="34"/>
        <v>0</v>
      </c>
      <c r="AT60" s="78">
        <f t="shared" si="9"/>
        <v>0</v>
      </c>
      <c r="AU60" s="87">
        <f t="shared" si="10"/>
        <v>0</v>
      </c>
      <c r="AV60" s="116"/>
      <c r="AW60" s="74"/>
      <c r="AX60" s="74">
        <f t="shared" si="35"/>
        <v>0</v>
      </c>
      <c r="AY60" s="74">
        <f t="shared" si="36"/>
        <v>0</v>
      </c>
    </row>
    <row r="61" spans="1:51" ht="16.149999999999999" customHeight="1" x14ac:dyDescent="0.2">
      <c r="A61" s="49">
        <v>55</v>
      </c>
      <c r="B61" s="50" t="s">
        <v>59</v>
      </c>
      <c r="C61" s="272">
        <f>'8_2.1.18 SIS'!I61</f>
        <v>0</v>
      </c>
      <c r="D61" s="51">
        <f>'Source Data'!H61</f>
        <v>4501.7236472239638</v>
      </c>
      <c r="E61" s="80">
        <f t="shared" si="13"/>
        <v>0</v>
      </c>
      <c r="F61" s="291"/>
      <c r="G61" s="51">
        <f>'Source Data'!I61</f>
        <v>593.48544210889816</v>
      </c>
      <c r="H61" s="80">
        <f t="shared" si="14"/>
        <v>0</v>
      </c>
      <c r="I61" s="291"/>
      <c r="J61" s="51">
        <f>'Source Data'!J61</f>
        <v>161.8596660296995</v>
      </c>
      <c r="K61" s="80">
        <f t="shared" si="15"/>
        <v>0</v>
      </c>
      <c r="L61" s="291"/>
      <c r="M61" s="51">
        <f>'Source Data'!K61</f>
        <v>4046.4916507424882</v>
      </c>
      <c r="N61" s="80">
        <f t="shared" si="16"/>
        <v>0</v>
      </c>
      <c r="O61" s="291"/>
      <c r="P61" s="51">
        <f>'Source Data'!L61</f>
        <v>1618.596660296995</v>
      </c>
      <c r="Q61" s="80">
        <f t="shared" si="17"/>
        <v>0</v>
      </c>
      <c r="R61" s="94">
        <v>0</v>
      </c>
      <c r="S61" s="51"/>
      <c r="T61" s="51"/>
      <c r="U61" s="52">
        <f t="shared" si="28"/>
        <v>0</v>
      </c>
      <c r="V61" s="94">
        <f t="shared" si="2"/>
        <v>0</v>
      </c>
      <c r="W61" s="80">
        <f t="shared" si="18"/>
        <v>0</v>
      </c>
      <c r="X61" s="94">
        <f t="shared" si="19"/>
        <v>0</v>
      </c>
      <c r="Y61" s="51">
        <f>[1]IntlHigh!$G61</f>
        <v>0</v>
      </c>
      <c r="Z61" s="94">
        <f t="shared" si="20"/>
        <v>0</v>
      </c>
      <c r="AA61" s="53"/>
      <c r="AB61" s="51">
        <f t="shared" si="21"/>
        <v>0</v>
      </c>
      <c r="AC61" s="95">
        <f t="shared" si="29"/>
        <v>0</v>
      </c>
      <c r="AD61" s="95">
        <f t="shared" si="30"/>
        <v>0</v>
      </c>
      <c r="AE61" s="71">
        <f>'Source Data'!N61</f>
        <v>3703</v>
      </c>
      <c r="AF61" s="91">
        <f t="shared" si="31"/>
        <v>0</v>
      </c>
      <c r="AG61" s="272"/>
      <c r="AH61" s="71">
        <f t="shared" si="22"/>
        <v>0</v>
      </c>
      <c r="AI61" s="272"/>
      <c r="AJ61" s="72">
        <f t="shared" si="32"/>
        <v>0</v>
      </c>
      <c r="AK61" s="73">
        <f t="shared" si="33"/>
        <v>0</v>
      </c>
      <c r="AL61" s="91">
        <f t="shared" si="23"/>
        <v>0</v>
      </c>
      <c r="AM61" s="82">
        <f t="shared" si="24"/>
        <v>0</v>
      </c>
      <c r="AN61" s="91">
        <f t="shared" si="25"/>
        <v>0</v>
      </c>
      <c r="AO61" s="51">
        <f>[1]IntlHigh!$M61</f>
        <v>0</v>
      </c>
      <c r="AP61" s="91">
        <f t="shared" si="26"/>
        <v>0</v>
      </c>
      <c r="AQ61" s="72"/>
      <c r="AR61" s="72">
        <f t="shared" si="27"/>
        <v>0</v>
      </c>
      <c r="AS61" s="91">
        <f t="shared" si="34"/>
        <v>0</v>
      </c>
      <c r="AT61" s="81">
        <f t="shared" si="9"/>
        <v>0</v>
      </c>
      <c r="AU61" s="88">
        <f t="shared" si="10"/>
        <v>0</v>
      </c>
      <c r="AV61" s="116"/>
      <c r="AW61" s="80"/>
      <c r="AX61" s="80">
        <f t="shared" si="35"/>
        <v>0</v>
      </c>
      <c r="AY61" s="80">
        <f t="shared" si="36"/>
        <v>0</v>
      </c>
    </row>
    <row r="62" spans="1:51" ht="16.149999999999999" customHeight="1" x14ac:dyDescent="0.2">
      <c r="A62" s="58">
        <v>56</v>
      </c>
      <c r="B62" s="59" t="s">
        <v>60</v>
      </c>
      <c r="C62" s="270">
        <f>'8_2.1.18 SIS'!I62</f>
        <v>0</v>
      </c>
      <c r="D62" s="60">
        <f>'Source Data'!H62</f>
        <v>5010.1657022009513</v>
      </c>
      <c r="E62" s="65">
        <f t="shared" si="13"/>
        <v>0</v>
      </c>
      <c r="F62" s="289"/>
      <c r="G62" s="60">
        <f>'Source Data'!I62</f>
        <v>665.40831600253398</v>
      </c>
      <c r="H62" s="65">
        <f t="shared" si="14"/>
        <v>0</v>
      </c>
      <c r="I62" s="289"/>
      <c r="J62" s="60">
        <f>'Source Data'!J62</f>
        <v>181.4749952734183</v>
      </c>
      <c r="K62" s="65">
        <f t="shared" si="15"/>
        <v>0</v>
      </c>
      <c r="L62" s="289"/>
      <c r="M62" s="60">
        <f>'Source Data'!K62</f>
        <v>4536.8748818354579</v>
      </c>
      <c r="N62" s="65">
        <f t="shared" si="16"/>
        <v>0</v>
      </c>
      <c r="O62" s="289"/>
      <c r="P62" s="60">
        <f>'Source Data'!L62</f>
        <v>1814.7499527341834</v>
      </c>
      <c r="Q62" s="65">
        <f t="shared" si="17"/>
        <v>0</v>
      </c>
      <c r="R62" s="92">
        <v>0</v>
      </c>
      <c r="S62" s="60"/>
      <c r="T62" s="60"/>
      <c r="U62" s="61">
        <f t="shared" si="28"/>
        <v>0</v>
      </c>
      <c r="V62" s="92">
        <f t="shared" si="2"/>
        <v>0</v>
      </c>
      <c r="W62" s="65">
        <f t="shared" si="18"/>
        <v>0</v>
      </c>
      <c r="X62" s="92">
        <f t="shared" si="19"/>
        <v>0</v>
      </c>
      <c r="Y62" s="60">
        <f>[1]IntlHigh!$G62</f>
        <v>0</v>
      </c>
      <c r="Z62" s="92">
        <f t="shared" si="20"/>
        <v>0</v>
      </c>
      <c r="AA62" s="60"/>
      <c r="AB62" s="60">
        <f t="shared" si="21"/>
        <v>0</v>
      </c>
      <c r="AC62" s="92">
        <f t="shared" si="29"/>
        <v>0</v>
      </c>
      <c r="AD62" s="96">
        <f t="shared" si="30"/>
        <v>0</v>
      </c>
      <c r="AE62" s="66">
        <f>'Source Data'!N62</f>
        <v>4203</v>
      </c>
      <c r="AF62" s="89">
        <f t="shared" si="31"/>
        <v>0</v>
      </c>
      <c r="AG62" s="270"/>
      <c r="AH62" s="66">
        <f t="shared" si="22"/>
        <v>0</v>
      </c>
      <c r="AI62" s="270"/>
      <c r="AJ62" s="68">
        <f t="shared" si="32"/>
        <v>0</v>
      </c>
      <c r="AK62" s="67">
        <f t="shared" si="33"/>
        <v>0</v>
      </c>
      <c r="AL62" s="89">
        <f t="shared" si="23"/>
        <v>0</v>
      </c>
      <c r="AM62" s="70">
        <f t="shared" si="24"/>
        <v>0</v>
      </c>
      <c r="AN62" s="89">
        <f t="shared" si="25"/>
        <v>0</v>
      </c>
      <c r="AO62" s="60">
        <f>[1]IntlHigh!$M62</f>
        <v>0</v>
      </c>
      <c r="AP62" s="89">
        <f t="shared" si="26"/>
        <v>0</v>
      </c>
      <c r="AQ62" s="68"/>
      <c r="AR62" s="68">
        <f t="shared" si="27"/>
        <v>0</v>
      </c>
      <c r="AS62" s="89">
        <f t="shared" si="34"/>
        <v>0</v>
      </c>
      <c r="AT62" s="69">
        <f t="shared" si="9"/>
        <v>0</v>
      </c>
      <c r="AU62" s="86">
        <f t="shared" si="10"/>
        <v>0</v>
      </c>
      <c r="AV62" s="116"/>
      <c r="AW62" s="65"/>
      <c r="AX62" s="65">
        <f t="shared" si="35"/>
        <v>0</v>
      </c>
      <c r="AY62" s="65">
        <f t="shared" si="36"/>
        <v>0</v>
      </c>
    </row>
    <row r="63" spans="1:51" ht="16.149999999999999" customHeight="1" x14ac:dyDescent="0.2">
      <c r="A63" s="54">
        <v>57</v>
      </c>
      <c r="B63" s="55" t="s">
        <v>61</v>
      </c>
      <c r="C63" s="271">
        <f>'8_2.1.18 SIS'!I63</f>
        <v>0</v>
      </c>
      <c r="D63" s="56">
        <f>'Source Data'!H63</f>
        <v>4811.4108022710652</v>
      </c>
      <c r="E63" s="74">
        <f t="shared" si="13"/>
        <v>0</v>
      </c>
      <c r="F63" s="290"/>
      <c r="G63" s="56">
        <f>'Source Data'!I63</f>
        <v>666.15521612667408</v>
      </c>
      <c r="H63" s="74">
        <f t="shared" si="14"/>
        <v>0</v>
      </c>
      <c r="I63" s="290"/>
      <c r="J63" s="56">
        <f>'Source Data'!J63</f>
        <v>181.67869530727472</v>
      </c>
      <c r="K63" s="74">
        <f t="shared" si="15"/>
        <v>0</v>
      </c>
      <c r="L63" s="290"/>
      <c r="M63" s="56">
        <f>'Source Data'!K63</f>
        <v>4541.967382681868</v>
      </c>
      <c r="N63" s="74">
        <f t="shared" si="16"/>
        <v>0</v>
      </c>
      <c r="O63" s="290"/>
      <c r="P63" s="56">
        <f>'Source Data'!L63</f>
        <v>1816.7869530727471</v>
      </c>
      <c r="Q63" s="74">
        <f t="shared" si="17"/>
        <v>0</v>
      </c>
      <c r="R63" s="93">
        <v>0</v>
      </c>
      <c r="S63" s="56"/>
      <c r="T63" s="56"/>
      <c r="U63" s="57">
        <f t="shared" si="28"/>
        <v>0</v>
      </c>
      <c r="V63" s="93">
        <f t="shared" si="2"/>
        <v>0</v>
      </c>
      <c r="W63" s="74">
        <f t="shared" si="18"/>
        <v>0</v>
      </c>
      <c r="X63" s="93">
        <f t="shared" si="19"/>
        <v>0</v>
      </c>
      <c r="Y63" s="56">
        <f>[1]IntlHigh!$G63</f>
        <v>0</v>
      </c>
      <c r="Z63" s="93">
        <f t="shared" si="20"/>
        <v>0</v>
      </c>
      <c r="AA63" s="56"/>
      <c r="AB63" s="56">
        <f t="shared" si="21"/>
        <v>0</v>
      </c>
      <c r="AC63" s="93">
        <f t="shared" si="29"/>
        <v>0</v>
      </c>
      <c r="AD63" s="97">
        <f t="shared" si="30"/>
        <v>0</v>
      </c>
      <c r="AE63" s="75">
        <f>'Source Data'!N63</f>
        <v>2620</v>
      </c>
      <c r="AF63" s="90">
        <f t="shared" si="31"/>
        <v>0</v>
      </c>
      <c r="AG63" s="271"/>
      <c r="AH63" s="75">
        <f t="shared" si="22"/>
        <v>0</v>
      </c>
      <c r="AI63" s="271"/>
      <c r="AJ63" s="77">
        <f t="shared" si="32"/>
        <v>0</v>
      </c>
      <c r="AK63" s="76">
        <f t="shared" si="33"/>
        <v>0</v>
      </c>
      <c r="AL63" s="90">
        <f t="shared" si="23"/>
        <v>0</v>
      </c>
      <c r="AM63" s="79">
        <f t="shared" si="24"/>
        <v>0</v>
      </c>
      <c r="AN63" s="90">
        <f t="shared" si="25"/>
        <v>0</v>
      </c>
      <c r="AO63" s="56">
        <f>[1]IntlHigh!$M63</f>
        <v>0</v>
      </c>
      <c r="AP63" s="90">
        <f t="shared" si="26"/>
        <v>0</v>
      </c>
      <c r="AQ63" s="77"/>
      <c r="AR63" s="77">
        <f t="shared" si="27"/>
        <v>0</v>
      </c>
      <c r="AS63" s="90">
        <f t="shared" si="34"/>
        <v>0</v>
      </c>
      <c r="AT63" s="78">
        <f t="shared" si="9"/>
        <v>0</v>
      </c>
      <c r="AU63" s="87">
        <f t="shared" si="10"/>
        <v>0</v>
      </c>
      <c r="AV63" s="116"/>
      <c r="AW63" s="74"/>
      <c r="AX63" s="74">
        <f t="shared" si="35"/>
        <v>0</v>
      </c>
      <c r="AY63" s="74">
        <f t="shared" si="36"/>
        <v>0</v>
      </c>
    </row>
    <row r="64" spans="1:51" ht="16.149999999999999" customHeight="1" x14ac:dyDescent="0.2">
      <c r="A64" s="54">
        <v>58</v>
      </c>
      <c r="B64" s="55" t="s">
        <v>62</v>
      </c>
      <c r="C64" s="271">
        <f>'8_2.1.18 SIS'!I64</f>
        <v>0</v>
      </c>
      <c r="D64" s="56">
        <f>'Source Data'!H64</f>
        <v>5358.2852334446507</v>
      </c>
      <c r="E64" s="74">
        <f t="shared" si="13"/>
        <v>0</v>
      </c>
      <c r="F64" s="290"/>
      <c r="G64" s="56">
        <f>'Source Data'!I64</f>
        <v>740.81098599764084</v>
      </c>
      <c r="H64" s="74">
        <f t="shared" si="14"/>
        <v>0</v>
      </c>
      <c r="I64" s="290"/>
      <c r="J64" s="56">
        <f>'Source Data'!J64</f>
        <v>202.03935981753844</v>
      </c>
      <c r="K64" s="74">
        <f t="shared" si="15"/>
        <v>0</v>
      </c>
      <c r="L64" s="290"/>
      <c r="M64" s="56">
        <f>'Source Data'!K64</f>
        <v>5050.9839954384606</v>
      </c>
      <c r="N64" s="74">
        <f t="shared" si="16"/>
        <v>0</v>
      </c>
      <c r="O64" s="290"/>
      <c r="P64" s="56">
        <f>'Source Data'!L64</f>
        <v>2020.3935981753841</v>
      </c>
      <c r="Q64" s="74">
        <f t="shared" si="17"/>
        <v>0</v>
      </c>
      <c r="R64" s="93">
        <v>0</v>
      </c>
      <c r="S64" s="56"/>
      <c r="T64" s="56"/>
      <c r="U64" s="57">
        <f t="shared" si="28"/>
        <v>0</v>
      </c>
      <c r="V64" s="93">
        <f t="shared" si="2"/>
        <v>0</v>
      </c>
      <c r="W64" s="74">
        <f t="shared" si="18"/>
        <v>0</v>
      </c>
      <c r="X64" s="93">
        <f t="shared" si="19"/>
        <v>0</v>
      </c>
      <c r="Y64" s="56">
        <f>[1]IntlHigh!$G64</f>
        <v>0</v>
      </c>
      <c r="Z64" s="93">
        <f t="shared" si="20"/>
        <v>0</v>
      </c>
      <c r="AA64" s="56"/>
      <c r="AB64" s="56">
        <f t="shared" si="21"/>
        <v>0</v>
      </c>
      <c r="AC64" s="93">
        <f t="shared" si="29"/>
        <v>0</v>
      </c>
      <c r="AD64" s="97">
        <f t="shared" si="30"/>
        <v>0</v>
      </c>
      <c r="AE64" s="75">
        <f>'Source Data'!N64</f>
        <v>2215</v>
      </c>
      <c r="AF64" s="90">
        <f t="shared" si="31"/>
        <v>0</v>
      </c>
      <c r="AG64" s="271"/>
      <c r="AH64" s="75">
        <f t="shared" si="22"/>
        <v>0</v>
      </c>
      <c r="AI64" s="271"/>
      <c r="AJ64" s="77">
        <f t="shared" si="32"/>
        <v>0</v>
      </c>
      <c r="AK64" s="76">
        <f t="shared" si="33"/>
        <v>0</v>
      </c>
      <c r="AL64" s="90">
        <f t="shared" si="23"/>
        <v>0</v>
      </c>
      <c r="AM64" s="79">
        <f t="shared" si="24"/>
        <v>0</v>
      </c>
      <c r="AN64" s="90">
        <f t="shared" si="25"/>
        <v>0</v>
      </c>
      <c r="AO64" s="56">
        <f>[1]IntlHigh!$M64</f>
        <v>0</v>
      </c>
      <c r="AP64" s="90">
        <f t="shared" si="26"/>
        <v>0</v>
      </c>
      <c r="AQ64" s="77"/>
      <c r="AR64" s="77">
        <f t="shared" si="27"/>
        <v>0</v>
      </c>
      <c r="AS64" s="90">
        <f t="shared" si="34"/>
        <v>0</v>
      </c>
      <c r="AT64" s="78">
        <f t="shared" si="9"/>
        <v>0</v>
      </c>
      <c r="AU64" s="87">
        <f t="shared" si="10"/>
        <v>0</v>
      </c>
      <c r="AV64" s="116"/>
      <c r="AW64" s="74"/>
      <c r="AX64" s="74">
        <f t="shared" si="35"/>
        <v>0</v>
      </c>
      <c r="AY64" s="74">
        <f t="shared" si="36"/>
        <v>0</v>
      </c>
    </row>
    <row r="65" spans="1:51" ht="16.149999999999999" customHeight="1" x14ac:dyDescent="0.2">
      <c r="A65" s="54">
        <v>59</v>
      </c>
      <c r="B65" s="55" t="s">
        <v>63</v>
      </c>
      <c r="C65" s="271">
        <f>'8_2.1.18 SIS'!I65</f>
        <v>0</v>
      </c>
      <c r="D65" s="56">
        <f>'Source Data'!H65</f>
        <v>5144.4669727805904</v>
      </c>
      <c r="E65" s="74">
        <f t="shared" si="13"/>
        <v>0</v>
      </c>
      <c r="F65" s="290"/>
      <c r="G65" s="56">
        <f>'Source Data'!I65</f>
        <v>778.80539593788717</v>
      </c>
      <c r="H65" s="74">
        <f t="shared" si="14"/>
        <v>0</v>
      </c>
      <c r="I65" s="290"/>
      <c r="J65" s="56">
        <f>'Source Data'!J65</f>
        <v>212.40147161942375</v>
      </c>
      <c r="K65" s="74">
        <f t="shared" si="15"/>
        <v>0</v>
      </c>
      <c r="L65" s="290"/>
      <c r="M65" s="56">
        <f>'Source Data'!K65</f>
        <v>5310.0367904855939</v>
      </c>
      <c r="N65" s="74">
        <f t="shared" si="16"/>
        <v>0</v>
      </c>
      <c r="O65" s="290"/>
      <c r="P65" s="56">
        <f>'Source Data'!L65</f>
        <v>2124.0147161942373</v>
      </c>
      <c r="Q65" s="74">
        <f t="shared" si="17"/>
        <v>0</v>
      </c>
      <c r="R65" s="93">
        <v>0</v>
      </c>
      <c r="S65" s="56"/>
      <c r="T65" s="56"/>
      <c r="U65" s="57">
        <f t="shared" si="28"/>
        <v>0</v>
      </c>
      <c r="V65" s="93">
        <f t="shared" si="2"/>
        <v>0</v>
      </c>
      <c r="W65" s="74">
        <f t="shared" si="18"/>
        <v>0</v>
      </c>
      <c r="X65" s="93">
        <f t="shared" si="19"/>
        <v>0</v>
      </c>
      <c r="Y65" s="56">
        <f>[1]IntlHigh!$G65</f>
        <v>0</v>
      </c>
      <c r="Z65" s="93">
        <f t="shared" si="20"/>
        <v>0</v>
      </c>
      <c r="AA65" s="56"/>
      <c r="AB65" s="56">
        <f t="shared" si="21"/>
        <v>0</v>
      </c>
      <c r="AC65" s="93">
        <f t="shared" si="29"/>
        <v>0</v>
      </c>
      <c r="AD65" s="97">
        <f t="shared" si="30"/>
        <v>0</v>
      </c>
      <c r="AE65" s="75">
        <f>'Source Data'!N65</f>
        <v>1488</v>
      </c>
      <c r="AF65" s="90">
        <f t="shared" si="31"/>
        <v>0</v>
      </c>
      <c r="AG65" s="271"/>
      <c r="AH65" s="75">
        <f t="shared" si="22"/>
        <v>0</v>
      </c>
      <c r="AI65" s="271"/>
      <c r="AJ65" s="77">
        <f t="shared" si="32"/>
        <v>0</v>
      </c>
      <c r="AK65" s="76">
        <f t="shared" si="33"/>
        <v>0</v>
      </c>
      <c r="AL65" s="90">
        <f t="shared" si="23"/>
        <v>0</v>
      </c>
      <c r="AM65" s="79">
        <f t="shared" si="24"/>
        <v>0</v>
      </c>
      <c r="AN65" s="90">
        <f t="shared" si="25"/>
        <v>0</v>
      </c>
      <c r="AO65" s="56">
        <f>[1]IntlHigh!$M65</f>
        <v>0</v>
      </c>
      <c r="AP65" s="90">
        <f t="shared" si="26"/>
        <v>0</v>
      </c>
      <c r="AQ65" s="77"/>
      <c r="AR65" s="77">
        <f t="shared" si="27"/>
        <v>0</v>
      </c>
      <c r="AS65" s="90">
        <f t="shared" si="34"/>
        <v>0</v>
      </c>
      <c r="AT65" s="78">
        <f t="shared" si="9"/>
        <v>0</v>
      </c>
      <c r="AU65" s="87">
        <f t="shared" si="10"/>
        <v>0</v>
      </c>
      <c r="AV65" s="116"/>
      <c r="AW65" s="74"/>
      <c r="AX65" s="74">
        <f t="shared" si="35"/>
        <v>0</v>
      </c>
      <c r="AY65" s="74">
        <f t="shared" si="36"/>
        <v>0</v>
      </c>
    </row>
    <row r="66" spans="1:51" ht="16.149999999999999" customHeight="1" x14ac:dyDescent="0.2">
      <c r="A66" s="49">
        <v>60</v>
      </c>
      <c r="B66" s="50" t="s">
        <v>64</v>
      </c>
      <c r="C66" s="272">
        <f>'8_2.1.18 SIS'!I66</f>
        <v>0</v>
      </c>
      <c r="D66" s="51">
        <f>'Source Data'!H66</f>
        <v>4859.4948474230696</v>
      </c>
      <c r="E66" s="80">
        <f t="shared" si="13"/>
        <v>0</v>
      </c>
      <c r="F66" s="291"/>
      <c r="G66" s="51">
        <f>'Source Data'!I66</f>
        <v>654.17710868659628</v>
      </c>
      <c r="H66" s="80">
        <f t="shared" si="14"/>
        <v>0</v>
      </c>
      <c r="I66" s="291"/>
      <c r="J66" s="51">
        <f>'Source Data'!J66</f>
        <v>178.41193873270808</v>
      </c>
      <c r="K66" s="80">
        <f t="shared" si="15"/>
        <v>0</v>
      </c>
      <c r="L66" s="291"/>
      <c r="M66" s="51">
        <f>'Source Data'!K66</f>
        <v>4460.2984683177028</v>
      </c>
      <c r="N66" s="80">
        <f t="shared" si="16"/>
        <v>0</v>
      </c>
      <c r="O66" s="291"/>
      <c r="P66" s="51">
        <f>'Source Data'!L66</f>
        <v>1784.1193873270811</v>
      </c>
      <c r="Q66" s="80">
        <f t="shared" si="17"/>
        <v>0</v>
      </c>
      <c r="R66" s="94">
        <v>0</v>
      </c>
      <c r="S66" s="51"/>
      <c r="T66" s="51"/>
      <c r="U66" s="52">
        <f t="shared" si="28"/>
        <v>0</v>
      </c>
      <c r="V66" s="94">
        <f t="shared" si="2"/>
        <v>0</v>
      </c>
      <c r="W66" s="80">
        <f t="shared" si="18"/>
        <v>0</v>
      </c>
      <c r="X66" s="94">
        <f t="shared" si="19"/>
        <v>0</v>
      </c>
      <c r="Y66" s="51">
        <f>[1]IntlHigh!$G66</f>
        <v>0</v>
      </c>
      <c r="Z66" s="94">
        <f t="shared" si="20"/>
        <v>0</v>
      </c>
      <c r="AA66" s="53"/>
      <c r="AB66" s="51">
        <f t="shared" si="21"/>
        <v>0</v>
      </c>
      <c r="AC66" s="95">
        <f t="shared" si="29"/>
        <v>0</v>
      </c>
      <c r="AD66" s="95">
        <f t="shared" si="30"/>
        <v>0</v>
      </c>
      <c r="AE66" s="71">
        <f>'Source Data'!N66</f>
        <v>4045</v>
      </c>
      <c r="AF66" s="91">
        <f t="shared" si="31"/>
        <v>0</v>
      </c>
      <c r="AG66" s="272"/>
      <c r="AH66" s="71">
        <f t="shared" si="22"/>
        <v>0</v>
      </c>
      <c r="AI66" s="272"/>
      <c r="AJ66" s="72">
        <f t="shared" si="32"/>
        <v>0</v>
      </c>
      <c r="AK66" s="73">
        <f t="shared" si="33"/>
        <v>0</v>
      </c>
      <c r="AL66" s="91">
        <f t="shared" si="23"/>
        <v>0</v>
      </c>
      <c r="AM66" s="82">
        <f t="shared" si="24"/>
        <v>0</v>
      </c>
      <c r="AN66" s="91">
        <f t="shared" si="25"/>
        <v>0</v>
      </c>
      <c r="AO66" s="51">
        <f>[1]IntlHigh!$M66</f>
        <v>0</v>
      </c>
      <c r="AP66" s="91">
        <f t="shared" si="26"/>
        <v>0</v>
      </c>
      <c r="AQ66" s="72"/>
      <c r="AR66" s="72">
        <f t="shared" si="27"/>
        <v>0</v>
      </c>
      <c r="AS66" s="91">
        <f t="shared" si="34"/>
        <v>0</v>
      </c>
      <c r="AT66" s="81">
        <f t="shared" si="9"/>
        <v>0</v>
      </c>
      <c r="AU66" s="88">
        <f t="shared" si="10"/>
        <v>0</v>
      </c>
      <c r="AV66" s="116"/>
      <c r="AW66" s="80"/>
      <c r="AX66" s="80">
        <f t="shared" si="35"/>
        <v>0</v>
      </c>
      <c r="AY66" s="80">
        <f t="shared" si="36"/>
        <v>0</v>
      </c>
    </row>
    <row r="67" spans="1:51" ht="16.149999999999999" customHeight="1" x14ac:dyDescent="0.2">
      <c r="A67" s="58">
        <v>61</v>
      </c>
      <c r="B67" s="59" t="s">
        <v>65</v>
      </c>
      <c r="C67" s="270">
        <f>'8_2.1.18 SIS'!I67</f>
        <v>0</v>
      </c>
      <c r="D67" s="60">
        <f>'Source Data'!H67</f>
        <v>2804.2748979691619</v>
      </c>
      <c r="E67" s="65">
        <f t="shared" si="13"/>
        <v>0</v>
      </c>
      <c r="F67" s="289"/>
      <c r="G67" s="60">
        <f>'Source Data'!I67</f>
        <v>381.62134806778147</v>
      </c>
      <c r="H67" s="65">
        <f t="shared" si="14"/>
        <v>0</v>
      </c>
      <c r="I67" s="289"/>
      <c r="J67" s="60">
        <f>'Source Data'!J67</f>
        <v>104.0785494730313</v>
      </c>
      <c r="K67" s="65">
        <f t="shared" si="15"/>
        <v>0</v>
      </c>
      <c r="L67" s="289"/>
      <c r="M67" s="60">
        <f>'Source Data'!K67</f>
        <v>2601.9637368257822</v>
      </c>
      <c r="N67" s="65">
        <f t="shared" si="16"/>
        <v>0</v>
      </c>
      <c r="O67" s="289"/>
      <c r="P67" s="60">
        <f>'Source Data'!L67</f>
        <v>1040.7854947303128</v>
      </c>
      <c r="Q67" s="65">
        <f t="shared" si="17"/>
        <v>0</v>
      </c>
      <c r="R67" s="92">
        <v>0</v>
      </c>
      <c r="S67" s="60"/>
      <c r="T67" s="60"/>
      <c r="U67" s="61">
        <f t="shared" si="28"/>
        <v>0</v>
      </c>
      <c r="V67" s="92">
        <f t="shared" si="2"/>
        <v>0</v>
      </c>
      <c r="W67" s="65">
        <f t="shared" si="18"/>
        <v>0</v>
      </c>
      <c r="X67" s="92">
        <f t="shared" si="19"/>
        <v>0</v>
      </c>
      <c r="Y67" s="60">
        <f>[1]IntlHigh!$G67</f>
        <v>0</v>
      </c>
      <c r="Z67" s="92">
        <f t="shared" si="20"/>
        <v>0</v>
      </c>
      <c r="AA67" s="60"/>
      <c r="AB67" s="60">
        <f t="shared" si="21"/>
        <v>0</v>
      </c>
      <c r="AC67" s="92">
        <f t="shared" si="29"/>
        <v>0</v>
      </c>
      <c r="AD67" s="96">
        <f t="shared" si="30"/>
        <v>0</v>
      </c>
      <c r="AE67" s="66">
        <f>'Source Data'!N67</f>
        <v>9576</v>
      </c>
      <c r="AF67" s="89">
        <f t="shared" si="31"/>
        <v>0</v>
      </c>
      <c r="AG67" s="270"/>
      <c r="AH67" s="66">
        <f t="shared" si="22"/>
        <v>0</v>
      </c>
      <c r="AI67" s="270"/>
      <c r="AJ67" s="68">
        <f t="shared" si="32"/>
        <v>0</v>
      </c>
      <c r="AK67" s="67">
        <f t="shared" si="33"/>
        <v>0</v>
      </c>
      <c r="AL67" s="89">
        <f t="shared" si="23"/>
        <v>0</v>
      </c>
      <c r="AM67" s="70">
        <f t="shared" si="24"/>
        <v>0</v>
      </c>
      <c r="AN67" s="89">
        <f t="shared" si="25"/>
        <v>0</v>
      </c>
      <c r="AO67" s="60">
        <f>[1]IntlHigh!$M67</f>
        <v>0</v>
      </c>
      <c r="AP67" s="89">
        <f t="shared" si="26"/>
        <v>0</v>
      </c>
      <c r="AQ67" s="68"/>
      <c r="AR67" s="68">
        <f t="shared" si="27"/>
        <v>0</v>
      </c>
      <c r="AS67" s="89">
        <f t="shared" si="34"/>
        <v>0</v>
      </c>
      <c r="AT67" s="69">
        <f t="shared" si="9"/>
        <v>0</v>
      </c>
      <c r="AU67" s="86">
        <f t="shared" si="10"/>
        <v>0</v>
      </c>
      <c r="AV67" s="116"/>
      <c r="AW67" s="65"/>
      <c r="AX67" s="65">
        <f t="shared" si="35"/>
        <v>0</v>
      </c>
      <c r="AY67" s="65">
        <f t="shared" si="36"/>
        <v>0</v>
      </c>
    </row>
    <row r="68" spans="1:51" ht="16.149999999999999" customHeight="1" x14ac:dyDescent="0.2">
      <c r="A68" s="54">
        <v>62</v>
      </c>
      <c r="B68" s="55" t="s">
        <v>66</v>
      </c>
      <c r="C68" s="271">
        <f>'8_2.1.18 SIS'!I68</f>
        <v>0</v>
      </c>
      <c r="D68" s="56">
        <f>'Source Data'!H68</f>
        <v>4883.7599729981075</v>
      </c>
      <c r="E68" s="74">
        <f t="shared" si="13"/>
        <v>0</v>
      </c>
      <c r="F68" s="290"/>
      <c r="G68" s="56">
        <f>'Source Data'!I68</f>
        <v>736.06666112665073</v>
      </c>
      <c r="H68" s="74">
        <f t="shared" si="14"/>
        <v>0</v>
      </c>
      <c r="I68" s="290"/>
      <c r="J68" s="56">
        <f>'Source Data'!J68</f>
        <v>200.74545303454113</v>
      </c>
      <c r="K68" s="74">
        <f t="shared" si="15"/>
        <v>0</v>
      </c>
      <c r="L68" s="290"/>
      <c r="M68" s="56">
        <f>'Source Data'!K68</f>
        <v>5018.6363258635274</v>
      </c>
      <c r="N68" s="74">
        <f t="shared" si="16"/>
        <v>0</v>
      </c>
      <c r="O68" s="290"/>
      <c r="P68" s="56">
        <f>'Source Data'!L68</f>
        <v>2007.4545303454111</v>
      </c>
      <c r="Q68" s="74">
        <f t="shared" si="17"/>
        <v>0</v>
      </c>
      <c r="R68" s="93">
        <v>0</v>
      </c>
      <c r="S68" s="56"/>
      <c r="T68" s="56"/>
      <c r="U68" s="57">
        <f t="shared" si="28"/>
        <v>0</v>
      </c>
      <c r="V68" s="93">
        <f t="shared" si="2"/>
        <v>0</v>
      </c>
      <c r="W68" s="74">
        <f t="shared" si="18"/>
        <v>0</v>
      </c>
      <c r="X68" s="93">
        <f t="shared" si="19"/>
        <v>0</v>
      </c>
      <c r="Y68" s="56">
        <f>[1]IntlHigh!$G68</f>
        <v>0</v>
      </c>
      <c r="Z68" s="93">
        <f t="shared" si="20"/>
        <v>0</v>
      </c>
      <c r="AA68" s="56"/>
      <c r="AB68" s="56">
        <f t="shared" si="21"/>
        <v>0</v>
      </c>
      <c r="AC68" s="93">
        <f t="shared" si="29"/>
        <v>0</v>
      </c>
      <c r="AD68" s="97">
        <f t="shared" si="30"/>
        <v>0</v>
      </c>
      <c r="AE68" s="75">
        <f>'Source Data'!N68</f>
        <v>1997</v>
      </c>
      <c r="AF68" s="90">
        <f t="shared" si="31"/>
        <v>0</v>
      </c>
      <c r="AG68" s="271"/>
      <c r="AH68" s="75">
        <f t="shared" si="22"/>
        <v>0</v>
      </c>
      <c r="AI68" s="271"/>
      <c r="AJ68" s="77">
        <f t="shared" si="32"/>
        <v>0</v>
      </c>
      <c r="AK68" s="76">
        <f t="shared" si="33"/>
        <v>0</v>
      </c>
      <c r="AL68" s="90">
        <f t="shared" si="23"/>
        <v>0</v>
      </c>
      <c r="AM68" s="79">
        <f t="shared" si="24"/>
        <v>0</v>
      </c>
      <c r="AN68" s="90">
        <f t="shared" si="25"/>
        <v>0</v>
      </c>
      <c r="AO68" s="56">
        <f>[1]IntlHigh!$M68</f>
        <v>0</v>
      </c>
      <c r="AP68" s="90">
        <f t="shared" si="26"/>
        <v>0</v>
      </c>
      <c r="AQ68" s="77"/>
      <c r="AR68" s="77">
        <f t="shared" si="27"/>
        <v>0</v>
      </c>
      <c r="AS68" s="90">
        <f t="shared" si="34"/>
        <v>0</v>
      </c>
      <c r="AT68" s="78">
        <f t="shared" si="9"/>
        <v>0</v>
      </c>
      <c r="AU68" s="87">
        <f t="shared" si="10"/>
        <v>0</v>
      </c>
      <c r="AV68" s="116"/>
      <c r="AW68" s="74"/>
      <c r="AX68" s="74">
        <f t="shared" si="35"/>
        <v>0</v>
      </c>
      <c r="AY68" s="74">
        <f t="shared" si="36"/>
        <v>0</v>
      </c>
    </row>
    <row r="69" spans="1:51" ht="16.149999999999999" customHeight="1" x14ac:dyDescent="0.2">
      <c r="A69" s="54">
        <v>63</v>
      </c>
      <c r="B69" s="55" t="s">
        <v>67</v>
      </c>
      <c r="C69" s="271">
        <f>'8_2.1.18 SIS'!I69</f>
        <v>0</v>
      </c>
      <c r="D69" s="56">
        <f>'Source Data'!H69</f>
        <v>3617.9669570727483</v>
      </c>
      <c r="E69" s="74">
        <f t="shared" si="13"/>
        <v>0</v>
      </c>
      <c r="F69" s="290"/>
      <c r="G69" s="56">
        <f>'Source Data'!I69</f>
        <v>455.19374290754848</v>
      </c>
      <c r="H69" s="74">
        <f t="shared" si="14"/>
        <v>0</v>
      </c>
      <c r="I69" s="290"/>
      <c r="J69" s="56">
        <f>'Source Data'!J69</f>
        <v>124.14374806569505</v>
      </c>
      <c r="K69" s="74">
        <f t="shared" si="15"/>
        <v>0</v>
      </c>
      <c r="L69" s="290"/>
      <c r="M69" s="56">
        <f>'Source Data'!K69</f>
        <v>3103.5937016423763</v>
      </c>
      <c r="N69" s="74">
        <f t="shared" si="16"/>
        <v>0</v>
      </c>
      <c r="O69" s="290"/>
      <c r="P69" s="56">
        <f>'Source Data'!L69</f>
        <v>1241.4374806569506</v>
      </c>
      <c r="Q69" s="74">
        <f t="shared" si="17"/>
        <v>0</v>
      </c>
      <c r="R69" s="93">
        <v>0</v>
      </c>
      <c r="S69" s="56"/>
      <c r="T69" s="56"/>
      <c r="U69" s="57">
        <f t="shared" si="28"/>
        <v>0</v>
      </c>
      <c r="V69" s="93">
        <f t="shared" si="2"/>
        <v>0</v>
      </c>
      <c r="W69" s="74">
        <f t="shared" si="18"/>
        <v>0</v>
      </c>
      <c r="X69" s="93">
        <f t="shared" si="19"/>
        <v>0</v>
      </c>
      <c r="Y69" s="56">
        <f>[1]IntlHigh!$G69</f>
        <v>0</v>
      </c>
      <c r="Z69" s="93">
        <f t="shared" si="20"/>
        <v>0</v>
      </c>
      <c r="AA69" s="56"/>
      <c r="AB69" s="56">
        <f t="shared" si="21"/>
        <v>0</v>
      </c>
      <c r="AC69" s="93">
        <f t="shared" si="29"/>
        <v>0</v>
      </c>
      <c r="AD69" s="97">
        <f t="shared" si="30"/>
        <v>0</v>
      </c>
      <c r="AE69" s="75">
        <f>'Source Data'!N69</f>
        <v>7559</v>
      </c>
      <c r="AF69" s="90">
        <f t="shared" si="31"/>
        <v>0</v>
      </c>
      <c r="AG69" s="271"/>
      <c r="AH69" s="75">
        <f t="shared" si="22"/>
        <v>0</v>
      </c>
      <c r="AI69" s="271"/>
      <c r="AJ69" s="77">
        <f t="shared" si="32"/>
        <v>0</v>
      </c>
      <c r="AK69" s="76">
        <f t="shared" si="33"/>
        <v>0</v>
      </c>
      <c r="AL69" s="90">
        <f t="shared" si="23"/>
        <v>0</v>
      </c>
      <c r="AM69" s="79">
        <f t="shared" si="24"/>
        <v>0</v>
      </c>
      <c r="AN69" s="90">
        <f t="shared" si="25"/>
        <v>0</v>
      </c>
      <c r="AO69" s="56">
        <f>[1]IntlHigh!$M69</f>
        <v>0</v>
      </c>
      <c r="AP69" s="90">
        <f t="shared" si="26"/>
        <v>0</v>
      </c>
      <c r="AQ69" s="77"/>
      <c r="AR69" s="77">
        <f t="shared" si="27"/>
        <v>0</v>
      </c>
      <c r="AS69" s="90">
        <f t="shared" si="34"/>
        <v>0</v>
      </c>
      <c r="AT69" s="78">
        <f t="shared" si="9"/>
        <v>0</v>
      </c>
      <c r="AU69" s="87">
        <f t="shared" si="10"/>
        <v>0</v>
      </c>
      <c r="AV69" s="116"/>
      <c r="AW69" s="74"/>
      <c r="AX69" s="74">
        <f t="shared" si="35"/>
        <v>0</v>
      </c>
      <c r="AY69" s="74">
        <f t="shared" si="36"/>
        <v>0</v>
      </c>
    </row>
    <row r="70" spans="1:51" ht="16.149999999999999" customHeight="1" x14ac:dyDescent="0.2">
      <c r="A70" s="54">
        <v>64</v>
      </c>
      <c r="B70" s="55" t="s">
        <v>68</v>
      </c>
      <c r="C70" s="271">
        <f>'8_2.1.18 SIS'!I70</f>
        <v>0</v>
      </c>
      <c r="D70" s="56">
        <f>'Source Data'!H70</f>
        <v>5230.6414951359775</v>
      </c>
      <c r="E70" s="74">
        <f t="shared" si="13"/>
        <v>0</v>
      </c>
      <c r="F70" s="290"/>
      <c r="G70" s="56">
        <f>'Source Data'!I70</f>
        <v>700.71301031438645</v>
      </c>
      <c r="H70" s="74">
        <f t="shared" si="14"/>
        <v>0</v>
      </c>
      <c r="I70" s="290"/>
      <c r="J70" s="56">
        <f>'Source Data'!J70</f>
        <v>191.10354826755992</v>
      </c>
      <c r="K70" s="74">
        <f t="shared" si="15"/>
        <v>0</v>
      </c>
      <c r="L70" s="290"/>
      <c r="M70" s="56">
        <f>'Source Data'!K70</f>
        <v>4777.5887066889991</v>
      </c>
      <c r="N70" s="74">
        <f t="shared" si="16"/>
        <v>0</v>
      </c>
      <c r="O70" s="290"/>
      <c r="P70" s="56">
        <f>'Source Data'!L70</f>
        <v>1911.0354826755995</v>
      </c>
      <c r="Q70" s="74">
        <f t="shared" si="17"/>
        <v>0</v>
      </c>
      <c r="R70" s="93">
        <v>0</v>
      </c>
      <c r="S70" s="56"/>
      <c r="T70" s="56"/>
      <c r="U70" s="57">
        <f t="shared" si="28"/>
        <v>0</v>
      </c>
      <c r="V70" s="93">
        <f t="shared" si="2"/>
        <v>0</v>
      </c>
      <c r="W70" s="74">
        <f t="shared" si="18"/>
        <v>0</v>
      </c>
      <c r="X70" s="93">
        <f t="shared" si="19"/>
        <v>0</v>
      </c>
      <c r="Y70" s="56">
        <f>[1]IntlHigh!$G70</f>
        <v>0</v>
      </c>
      <c r="Z70" s="93">
        <f t="shared" si="20"/>
        <v>0</v>
      </c>
      <c r="AA70" s="56"/>
      <c r="AB70" s="56">
        <f t="shared" si="21"/>
        <v>0</v>
      </c>
      <c r="AC70" s="93">
        <f t="shared" si="29"/>
        <v>0</v>
      </c>
      <c r="AD70" s="97">
        <f t="shared" si="30"/>
        <v>0</v>
      </c>
      <c r="AE70" s="75">
        <f>'Source Data'!N70</f>
        <v>2999</v>
      </c>
      <c r="AF70" s="90">
        <f t="shared" si="31"/>
        <v>0</v>
      </c>
      <c r="AG70" s="271"/>
      <c r="AH70" s="75">
        <f t="shared" si="22"/>
        <v>0</v>
      </c>
      <c r="AI70" s="271"/>
      <c r="AJ70" s="77">
        <f t="shared" si="32"/>
        <v>0</v>
      </c>
      <c r="AK70" s="76">
        <f t="shared" si="33"/>
        <v>0</v>
      </c>
      <c r="AL70" s="90">
        <f t="shared" si="23"/>
        <v>0</v>
      </c>
      <c r="AM70" s="79">
        <f t="shared" si="24"/>
        <v>0</v>
      </c>
      <c r="AN70" s="90">
        <f t="shared" si="25"/>
        <v>0</v>
      </c>
      <c r="AO70" s="56">
        <f>[1]IntlHigh!$M70</f>
        <v>0</v>
      </c>
      <c r="AP70" s="90">
        <f t="shared" si="26"/>
        <v>0</v>
      </c>
      <c r="AQ70" s="77"/>
      <c r="AR70" s="77">
        <f t="shared" si="27"/>
        <v>0</v>
      </c>
      <c r="AS70" s="90">
        <f t="shared" si="34"/>
        <v>0</v>
      </c>
      <c r="AT70" s="78">
        <f t="shared" si="9"/>
        <v>0</v>
      </c>
      <c r="AU70" s="87">
        <f t="shared" si="10"/>
        <v>0</v>
      </c>
      <c r="AV70" s="116"/>
      <c r="AW70" s="74"/>
      <c r="AX70" s="74">
        <f t="shared" si="35"/>
        <v>0</v>
      </c>
      <c r="AY70" s="74">
        <f t="shared" si="36"/>
        <v>0</v>
      </c>
    </row>
    <row r="71" spans="1:51" ht="16.149999999999999" customHeight="1" x14ac:dyDescent="0.2">
      <c r="A71" s="49">
        <v>65</v>
      </c>
      <c r="B71" s="50" t="s">
        <v>69</v>
      </c>
      <c r="C71" s="272">
        <f>'8_2.1.18 SIS'!I71</f>
        <v>0</v>
      </c>
      <c r="D71" s="51">
        <f>'Source Data'!H71</f>
        <v>4386.1061727809565</v>
      </c>
      <c r="E71" s="80">
        <f t="shared" si="13"/>
        <v>0</v>
      </c>
      <c r="F71" s="291"/>
      <c r="G71" s="51">
        <f>'Source Data'!I71</f>
        <v>566.73400507501663</v>
      </c>
      <c r="H71" s="80">
        <f t="shared" si="14"/>
        <v>0</v>
      </c>
      <c r="I71" s="291"/>
      <c r="J71" s="51">
        <f>'Source Data'!J71</f>
        <v>154.56381956591363</v>
      </c>
      <c r="K71" s="80">
        <f t="shared" si="15"/>
        <v>0</v>
      </c>
      <c r="L71" s="291"/>
      <c r="M71" s="51">
        <f>'Source Data'!K71</f>
        <v>3864.0954891478409</v>
      </c>
      <c r="N71" s="80">
        <f t="shared" si="16"/>
        <v>0</v>
      </c>
      <c r="O71" s="291"/>
      <c r="P71" s="51">
        <f>'Source Data'!L71</f>
        <v>1545.6381956591365</v>
      </c>
      <c r="Q71" s="80">
        <f t="shared" si="17"/>
        <v>0</v>
      </c>
      <c r="R71" s="94">
        <v>0</v>
      </c>
      <c r="S71" s="51"/>
      <c r="T71" s="51"/>
      <c r="U71" s="52">
        <f t="shared" ref="U71:U75" si="37">S71+T71</f>
        <v>0</v>
      </c>
      <c r="V71" s="94">
        <f>U71+R71</f>
        <v>0</v>
      </c>
      <c r="W71" s="80">
        <f t="shared" si="18"/>
        <v>0</v>
      </c>
      <c r="X71" s="94">
        <f t="shared" si="19"/>
        <v>0</v>
      </c>
      <c r="Y71" s="51">
        <f>[1]IntlHigh!$G71</f>
        <v>0</v>
      </c>
      <c r="Z71" s="94">
        <f t="shared" si="20"/>
        <v>0</v>
      </c>
      <c r="AA71" s="53"/>
      <c r="AB71" s="51">
        <f t="shared" si="21"/>
        <v>0</v>
      </c>
      <c r="AC71" s="95">
        <f t="shared" ref="AC71:AC75" si="38">ROUND(AB71/$AC$88,0)</f>
        <v>0</v>
      </c>
      <c r="AD71" s="95">
        <f t="shared" si="30"/>
        <v>0</v>
      </c>
      <c r="AE71" s="71">
        <f>'Source Data'!N71</f>
        <v>5234</v>
      </c>
      <c r="AF71" s="91">
        <f>C71*AE71</f>
        <v>0</v>
      </c>
      <c r="AG71" s="272"/>
      <c r="AH71" s="71">
        <f t="shared" si="22"/>
        <v>0</v>
      </c>
      <c r="AI71" s="272"/>
      <c r="AJ71" s="72">
        <f t="shared" ref="AJ71:AJ75" si="39">AE71*AI71*0.5</f>
        <v>0</v>
      </c>
      <c r="AK71" s="73">
        <f t="shared" ref="AK71:AK75" si="40">AH71+AJ71</f>
        <v>0</v>
      </c>
      <c r="AL71" s="91">
        <f t="shared" si="23"/>
        <v>0</v>
      </c>
      <c r="AM71" s="82">
        <f t="shared" si="24"/>
        <v>0</v>
      </c>
      <c r="AN71" s="91">
        <f t="shared" si="25"/>
        <v>0</v>
      </c>
      <c r="AO71" s="51">
        <f>[1]IntlHigh!$M71</f>
        <v>0</v>
      </c>
      <c r="AP71" s="91">
        <f t="shared" si="26"/>
        <v>0</v>
      </c>
      <c r="AQ71" s="72"/>
      <c r="AR71" s="72">
        <f t="shared" si="27"/>
        <v>0</v>
      </c>
      <c r="AS71" s="91">
        <f t="shared" ref="AS71:AS75" si="41">ROUND(AR71/$AS$88,0)</f>
        <v>0</v>
      </c>
      <c r="AT71" s="81">
        <f>Z71+AP71</f>
        <v>0</v>
      </c>
      <c r="AU71" s="88">
        <f>AC71+AS71</f>
        <v>0</v>
      </c>
      <c r="AV71" s="116"/>
      <c r="AW71" s="80"/>
      <c r="AX71" s="80">
        <f t="shared" si="35"/>
        <v>0</v>
      </c>
      <c r="AY71" s="80">
        <f t="shared" ref="AY71:AY75" si="42">AX71-AW71</f>
        <v>0</v>
      </c>
    </row>
    <row r="72" spans="1:51" ht="16.149999999999999" customHeight="1" x14ac:dyDescent="0.2">
      <c r="A72" s="58">
        <v>66</v>
      </c>
      <c r="B72" s="59" t="s">
        <v>70</v>
      </c>
      <c r="C72" s="270">
        <f>'8_2.1.18 SIS'!I72</f>
        <v>0</v>
      </c>
      <c r="D72" s="60">
        <f>'Source Data'!H72</f>
        <v>5209.1252297845949</v>
      </c>
      <c r="E72" s="65">
        <f>C72*D72</f>
        <v>0</v>
      </c>
      <c r="F72" s="289"/>
      <c r="G72" s="60">
        <f>'Source Data'!I72</f>
        <v>655.4113591428079</v>
      </c>
      <c r="H72" s="65">
        <f>F72*G72</f>
        <v>0</v>
      </c>
      <c r="I72" s="289"/>
      <c r="J72" s="60">
        <f>'Source Data'!J72</f>
        <v>178.74855249349307</v>
      </c>
      <c r="K72" s="65">
        <f>I72*J72</f>
        <v>0</v>
      </c>
      <c r="L72" s="289"/>
      <c r="M72" s="60">
        <f>'Source Data'!K72</f>
        <v>4468.713812337327</v>
      </c>
      <c r="N72" s="65">
        <f>L72*M72</f>
        <v>0</v>
      </c>
      <c r="O72" s="289"/>
      <c r="P72" s="60">
        <f>'Source Data'!L72</f>
        <v>1787.4855249349307</v>
      </c>
      <c r="Q72" s="65">
        <f>O72*P72</f>
        <v>0</v>
      </c>
      <c r="R72" s="92">
        <v>0</v>
      </c>
      <c r="S72" s="60"/>
      <c r="T72" s="60"/>
      <c r="U72" s="61">
        <f t="shared" si="37"/>
        <v>0</v>
      </c>
      <c r="V72" s="92">
        <f>U72+R72</f>
        <v>0</v>
      </c>
      <c r="W72" s="65">
        <f>ROUND(V72*-0.25%,0)</f>
        <v>0</v>
      </c>
      <c r="X72" s="92">
        <f>SUM(V72:W72)</f>
        <v>0</v>
      </c>
      <c r="Y72" s="60">
        <f>[1]IntlHigh!$G72</f>
        <v>0</v>
      </c>
      <c r="Z72" s="92">
        <f>ROUND(SUM(X72:Y72),0)</f>
        <v>0</v>
      </c>
      <c r="AA72" s="60"/>
      <c r="AB72" s="60">
        <f>Z72-AA72</f>
        <v>0</v>
      </c>
      <c r="AC72" s="92">
        <f t="shared" si="38"/>
        <v>0</v>
      </c>
      <c r="AD72" s="96">
        <f t="shared" si="30"/>
        <v>0</v>
      </c>
      <c r="AE72" s="66">
        <f>'Source Data'!N72</f>
        <v>3964</v>
      </c>
      <c r="AF72" s="89">
        <f>C72*AE72</f>
        <v>0</v>
      </c>
      <c r="AG72" s="270"/>
      <c r="AH72" s="66">
        <f>AG72*AE72</f>
        <v>0</v>
      </c>
      <c r="AI72" s="270"/>
      <c r="AJ72" s="68">
        <f t="shared" si="39"/>
        <v>0</v>
      </c>
      <c r="AK72" s="67">
        <f t="shared" si="40"/>
        <v>0</v>
      </c>
      <c r="AL72" s="89">
        <f>AK72+AF72</f>
        <v>0</v>
      </c>
      <c r="AM72" s="70">
        <f>ROUND(-0.25%*AL72,0)</f>
        <v>0</v>
      </c>
      <c r="AN72" s="89">
        <f>SUM(AL72:AM72)</f>
        <v>0</v>
      </c>
      <c r="AO72" s="60">
        <f>[1]IntlHigh!$M72</f>
        <v>0</v>
      </c>
      <c r="AP72" s="89">
        <f>ROUND(SUM(AN72:AO72),0)</f>
        <v>0</v>
      </c>
      <c r="AQ72" s="68"/>
      <c r="AR72" s="68">
        <f>AP72-AQ72</f>
        <v>0</v>
      </c>
      <c r="AS72" s="89">
        <f t="shared" si="41"/>
        <v>0</v>
      </c>
      <c r="AT72" s="69">
        <f>Z72+AP72</f>
        <v>0</v>
      </c>
      <c r="AU72" s="86">
        <f>AC72+AS72</f>
        <v>0</v>
      </c>
      <c r="AV72" s="116"/>
      <c r="AW72" s="84"/>
      <c r="AX72" s="84">
        <f t="shared" si="35"/>
        <v>0</v>
      </c>
      <c r="AY72" s="84">
        <f t="shared" si="42"/>
        <v>0</v>
      </c>
    </row>
    <row r="73" spans="1:51" ht="16.149999999999999" customHeight="1" x14ac:dyDescent="0.2">
      <c r="A73" s="54">
        <v>67</v>
      </c>
      <c r="B73" s="55" t="s">
        <v>3</v>
      </c>
      <c r="C73" s="271">
        <f>'8_2.1.18 SIS'!I73</f>
        <v>0</v>
      </c>
      <c r="D73" s="56">
        <f>'Source Data'!H73</f>
        <v>4781.434296552653</v>
      </c>
      <c r="E73" s="74">
        <f>C73*D73</f>
        <v>0</v>
      </c>
      <c r="F73" s="290"/>
      <c r="G73" s="56">
        <f>'Source Data'!I73</f>
        <v>636.87839950514967</v>
      </c>
      <c r="H73" s="74">
        <f>F73*G73</f>
        <v>0</v>
      </c>
      <c r="I73" s="290"/>
      <c r="J73" s="56">
        <f>'Source Data'!J73</f>
        <v>173.6941089559499</v>
      </c>
      <c r="K73" s="74">
        <f>I73*J73</f>
        <v>0</v>
      </c>
      <c r="L73" s="290"/>
      <c r="M73" s="56">
        <f>'Source Data'!K73</f>
        <v>4342.3527238987472</v>
      </c>
      <c r="N73" s="74">
        <f>L73*M73</f>
        <v>0</v>
      </c>
      <c r="O73" s="290"/>
      <c r="P73" s="56">
        <f>'Source Data'!L73</f>
        <v>1736.9410895594988</v>
      </c>
      <c r="Q73" s="74">
        <f>O73*P73</f>
        <v>0</v>
      </c>
      <c r="R73" s="93">
        <v>0</v>
      </c>
      <c r="S73" s="56"/>
      <c r="T73" s="56"/>
      <c r="U73" s="57">
        <f t="shared" si="37"/>
        <v>0</v>
      </c>
      <c r="V73" s="93">
        <f>U73+R73</f>
        <v>0</v>
      </c>
      <c r="W73" s="74">
        <f>ROUND(V73*-0.25%,0)</f>
        <v>0</v>
      </c>
      <c r="X73" s="93">
        <f>SUM(V73:W73)</f>
        <v>0</v>
      </c>
      <c r="Y73" s="56">
        <f>[1]IntlHigh!$G73</f>
        <v>0</v>
      </c>
      <c r="Z73" s="93">
        <f>ROUND(SUM(X73:Y73),0)</f>
        <v>0</v>
      </c>
      <c r="AA73" s="56"/>
      <c r="AB73" s="56">
        <f>Z73-AA73</f>
        <v>0</v>
      </c>
      <c r="AC73" s="93">
        <f t="shared" si="38"/>
        <v>0</v>
      </c>
      <c r="AD73" s="97">
        <f t="shared" si="30"/>
        <v>0</v>
      </c>
      <c r="AE73" s="75">
        <f>'Source Data'!N73</f>
        <v>5608</v>
      </c>
      <c r="AF73" s="90">
        <f>C73*AE73</f>
        <v>0</v>
      </c>
      <c r="AG73" s="271"/>
      <c r="AH73" s="75">
        <f>AG73*AE73</f>
        <v>0</v>
      </c>
      <c r="AI73" s="271"/>
      <c r="AJ73" s="77">
        <f t="shared" si="39"/>
        <v>0</v>
      </c>
      <c r="AK73" s="76">
        <f t="shared" si="40"/>
        <v>0</v>
      </c>
      <c r="AL73" s="90">
        <f>AK73+AF73</f>
        <v>0</v>
      </c>
      <c r="AM73" s="79">
        <f>ROUND(-0.25%*AL73,0)</f>
        <v>0</v>
      </c>
      <c r="AN73" s="90">
        <f>SUM(AL73:AM73)</f>
        <v>0</v>
      </c>
      <c r="AO73" s="56">
        <f>[1]IntlHigh!$M73</f>
        <v>0</v>
      </c>
      <c r="AP73" s="90">
        <f>ROUND(SUM(AN73:AO73),0)</f>
        <v>0</v>
      </c>
      <c r="AQ73" s="77"/>
      <c r="AR73" s="77">
        <f>AP73-AQ73</f>
        <v>0</v>
      </c>
      <c r="AS73" s="90">
        <f t="shared" si="41"/>
        <v>0</v>
      </c>
      <c r="AT73" s="78">
        <f>Z73+AP73</f>
        <v>0</v>
      </c>
      <c r="AU73" s="87">
        <f>AC73+AS73</f>
        <v>0</v>
      </c>
      <c r="AV73" s="116"/>
      <c r="AW73" s="84"/>
      <c r="AX73" s="84">
        <f t="shared" si="35"/>
        <v>0</v>
      </c>
      <c r="AY73" s="84">
        <f t="shared" si="42"/>
        <v>0</v>
      </c>
    </row>
    <row r="74" spans="1:51" ht="16.149999999999999" customHeight="1" x14ac:dyDescent="0.2">
      <c r="A74" s="54">
        <v>68</v>
      </c>
      <c r="B74" s="55" t="s">
        <v>2</v>
      </c>
      <c r="C74" s="271">
        <f>'8_2.1.18 SIS'!I74</f>
        <v>0</v>
      </c>
      <c r="D74" s="56">
        <f>'Source Data'!H74</f>
        <v>5487.462001896216</v>
      </c>
      <c r="E74" s="74">
        <f>C74*D74</f>
        <v>0</v>
      </c>
      <c r="F74" s="290"/>
      <c r="G74" s="56">
        <f>'Source Data'!I74</f>
        <v>713.42471435529035</v>
      </c>
      <c r="H74" s="74">
        <f>F74*G74</f>
        <v>0</v>
      </c>
      <c r="I74" s="290"/>
      <c r="J74" s="56">
        <f>'Source Data'!J74</f>
        <v>194.5703766423519</v>
      </c>
      <c r="K74" s="74">
        <f>I74*J74</f>
        <v>0</v>
      </c>
      <c r="L74" s="290"/>
      <c r="M74" s="56">
        <f>'Source Data'!K74</f>
        <v>4864.2594160587978</v>
      </c>
      <c r="N74" s="74">
        <f>L74*M74</f>
        <v>0</v>
      </c>
      <c r="O74" s="290"/>
      <c r="P74" s="56">
        <f>'Source Data'!L74</f>
        <v>1945.703766423519</v>
      </c>
      <c r="Q74" s="74">
        <f>O74*P74</f>
        <v>0</v>
      </c>
      <c r="R74" s="93">
        <v>0</v>
      </c>
      <c r="S74" s="56"/>
      <c r="T74" s="56"/>
      <c r="U74" s="57">
        <f t="shared" si="37"/>
        <v>0</v>
      </c>
      <c r="V74" s="93">
        <f>U74+R74</f>
        <v>0</v>
      </c>
      <c r="W74" s="74">
        <f>ROUND(V74*-0.25%,0)</f>
        <v>0</v>
      </c>
      <c r="X74" s="93">
        <f>SUM(V74:W74)</f>
        <v>0</v>
      </c>
      <c r="Y74" s="56">
        <f>[1]IntlHigh!$G74</f>
        <v>0</v>
      </c>
      <c r="Z74" s="93">
        <f>ROUND(SUM(X74:Y74),0)</f>
        <v>0</v>
      </c>
      <c r="AA74" s="56"/>
      <c r="AB74" s="56">
        <f>Z74-AA74</f>
        <v>0</v>
      </c>
      <c r="AC74" s="93">
        <f t="shared" si="38"/>
        <v>0</v>
      </c>
      <c r="AD74" s="97">
        <f t="shared" si="30"/>
        <v>0</v>
      </c>
      <c r="AE74" s="75">
        <f>'Source Data'!N74</f>
        <v>2793</v>
      </c>
      <c r="AF74" s="90">
        <f>C74*AE74</f>
        <v>0</v>
      </c>
      <c r="AG74" s="271"/>
      <c r="AH74" s="75">
        <f>AG74*AE74</f>
        <v>0</v>
      </c>
      <c r="AI74" s="271"/>
      <c r="AJ74" s="77">
        <f t="shared" si="39"/>
        <v>0</v>
      </c>
      <c r="AK74" s="76">
        <f t="shared" si="40"/>
        <v>0</v>
      </c>
      <c r="AL74" s="90">
        <f>AK74+AF74</f>
        <v>0</v>
      </c>
      <c r="AM74" s="79">
        <f>ROUND(-0.25%*AL74,0)</f>
        <v>0</v>
      </c>
      <c r="AN74" s="90">
        <f>SUM(AL74:AM74)</f>
        <v>0</v>
      </c>
      <c r="AO74" s="56">
        <f>[1]IntlHigh!$M74</f>
        <v>0</v>
      </c>
      <c r="AP74" s="90">
        <f>ROUND(SUM(AN74:AO74),0)</f>
        <v>0</v>
      </c>
      <c r="AQ74" s="77"/>
      <c r="AR74" s="77">
        <f>AP74-AQ74</f>
        <v>0</v>
      </c>
      <c r="AS74" s="90">
        <f t="shared" si="41"/>
        <v>0</v>
      </c>
      <c r="AT74" s="78">
        <f>Z74+AP74</f>
        <v>0</v>
      </c>
      <c r="AU74" s="87">
        <f>AC74+AS74</f>
        <v>0</v>
      </c>
      <c r="AV74" s="116"/>
      <c r="AW74" s="84"/>
      <c r="AX74" s="84">
        <f t="shared" si="35"/>
        <v>0</v>
      </c>
      <c r="AY74" s="84">
        <f t="shared" si="42"/>
        <v>0</v>
      </c>
    </row>
    <row r="75" spans="1:51" ht="16.149999999999999" customHeight="1" x14ac:dyDescent="0.2">
      <c r="A75" s="54">
        <v>69</v>
      </c>
      <c r="B75" s="55" t="s">
        <v>75</v>
      </c>
      <c r="C75" s="271">
        <f>'8_2.1.18 SIS'!I75</f>
        <v>0</v>
      </c>
      <c r="D75" s="56">
        <f>'Source Data'!H75</f>
        <v>5291.1260189471159</v>
      </c>
      <c r="E75" s="74">
        <f>C75*D75</f>
        <v>0</v>
      </c>
      <c r="F75" s="290"/>
      <c r="G75" s="56">
        <f>'Source Data'!I75</f>
        <v>701.91738105393551</v>
      </c>
      <c r="H75" s="74">
        <f>F75*G75</f>
        <v>0</v>
      </c>
      <c r="I75" s="290"/>
      <c r="J75" s="56">
        <f>'Source Data'!J75</f>
        <v>191.43201301470964</v>
      </c>
      <c r="K75" s="74">
        <f>I75*J75</f>
        <v>0</v>
      </c>
      <c r="L75" s="290"/>
      <c r="M75" s="56">
        <f>'Source Data'!K75</f>
        <v>4785.8003253677416</v>
      </c>
      <c r="N75" s="74">
        <f>L75*M75</f>
        <v>0</v>
      </c>
      <c r="O75" s="290"/>
      <c r="P75" s="56">
        <f>'Source Data'!L75</f>
        <v>1914.3201301470965</v>
      </c>
      <c r="Q75" s="74">
        <f>O75*P75</f>
        <v>0</v>
      </c>
      <c r="R75" s="93">
        <v>0</v>
      </c>
      <c r="S75" s="56"/>
      <c r="T75" s="56"/>
      <c r="U75" s="57">
        <f t="shared" si="37"/>
        <v>0</v>
      </c>
      <c r="V75" s="93">
        <f>U75+R75</f>
        <v>0</v>
      </c>
      <c r="W75" s="74">
        <f>ROUND(V75*-0.25%,0)</f>
        <v>0</v>
      </c>
      <c r="X75" s="93">
        <f>SUM(V75:W75)</f>
        <v>0</v>
      </c>
      <c r="Y75" s="56">
        <f>[1]IntlHigh!$G75</f>
        <v>0</v>
      </c>
      <c r="Z75" s="93">
        <f>ROUND(SUM(X75:Y75),0)</f>
        <v>0</v>
      </c>
      <c r="AA75" s="56"/>
      <c r="AB75" s="56">
        <f>Z75-AA75</f>
        <v>0</v>
      </c>
      <c r="AC75" s="93">
        <f t="shared" si="38"/>
        <v>0</v>
      </c>
      <c r="AD75" s="97">
        <f t="shared" si="30"/>
        <v>0</v>
      </c>
      <c r="AE75" s="75">
        <f>'Source Data'!N75</f>
        <v>3798</v>
      </c>
      <c r="AF75" s="90">
        <f>C75*AE75</f>
        <v>0</v>
      </c>
      <c r="AG75" s="271"/>
      <c r="AH75" s="75">
        <f>AG75*AE75</f>
        <v>0</v>
      </c>
      <c r="AI75" s="271"/>
      <c r="AJ75" s="77">
        <f t="shared" si="39"/>
        <v>0</v>
      </c>
      <c r="AK75" s="76">
        <f t="shared" si="40"/>
        <v>0</v>
      </c>
      <c r="AL75" s="90">
        <f>AK75+AF75</f>
        <v>0</v>
      </c>
      <c r="AM75" s="79">
        <f>ROUND(-0.25%*AL75,0)</f>
        <v>0</v>
      </c>
      <c r="AN75" s="90">
        <f>SUM(AL75:AM75)</f>
        <v>0</v>
      </c>
      <c r="AO75" s="56">
        <f>[1]IntlHigh!$M75</f>
        <v>0</v>
      </c>
      <c r="AP75" s="90">
        <f>ROUND(SUM(AN75:AO75),0)</f>
        <v>0</v>
      </c>
      <c r="AQ75" s="77"/>
      <c r="AR75" s="77">
        <f>AP75-AQ75</f>
        <v>0</v>
      </c>
      <c r="AS75" s="90">
        <f t="shared" si="41"/>
        <v>0</v>
      </c>
      <c r="AT75" s="78">
        <f>Z75+AP75</f>
        <v>0</v>
      </c>
      <c r="AU75" s="87">
        <f>AC75+AS75</f>
        <v>0</v>
      </c>
      <c r="AV75" s="116"/>
      <c r="AW75" s="83"/>
      <c r="AX75" s="83">
        <f t="shared" si="35"/>
        <v>0</v>
      </c>
      <c r="AY75" s="83">
        <f t="shared" si="42"/>
        <v>0</v>
      </c>
    </row>
    <row r="76" spans="1:51" s="123" customFormat="1" ht="16.149999999999999" customHeight="1" thickBot="1" x14ac:dyDescent="0.25">
      <c r="A76" s="1402" t="s">
        <v>460</v>
      </c>
      <c r="B76" s="1408"/>
      <c r="C76" s="292">
        <f>SUM(C7:C75)</f>
        <v>565</v>
      </c>
      <c r="D76" s="252"/>
      <c r="E76" s="282">
        <f>SUM(E7:E75)</f>
        <v>1947922.1922995772</v>
      </c>
      <c r="F76" s="292">
        <v>424</v>
      </c>
      <c r="G76" s="252"/>
      <c r="H76" s="282">
        <v>196606.84598497904</v>
      </c>
      <c r="I76" s="292">
        <v>0</v>
      </c>
      <c r="J76" s="252"/>
      <c r="K76" s="282">
        <v>0</v>
      </c>
      <c r="L76" s="292">
        <v>58</v>
      </c>
      <c r="M76" s="252"/>
      <c r="N76" s="282">
        <v>184463.30701369166</v>
      </c>
      <c r="O76" s="292">
        <v>0</v>
      </c>
      <c r="P76" s="252"/>
      <c r="Q76" s="282">
        <v>0</v>
      </c>
      <c r="R76" s="293">
        <f t="shared" ref="R76:AU76" si="43">SUM(R7:R75)</f>
        <v>2328994</v>
      </c>
      <c r="S76" s="252">
        <f t="shared" si="43"/>
        <v>0</v>
      </c>
      <c r="T76" s="252">
        <f t="shared" si="43"/>
        <v>0</v>
      </c>
      <c r="U76" s="294">
        <f t="shared" si="43"/>
        <v>0</v>
      </c>
      <c r="V76" s="293">
        <f t="shared" si="43"/>
        <v>2328994</v>
      </c>
      <c r="W76" s="282">
        <f t="shared" si="43"/>
        <v>-5822</v>
      </c>
      <c r="X76" s="293">
        <f t="shared" si="43"/>
        <v>2323172</v>
      </c>
      <c r="Y76" s="282">
        <f t="shared" si="43"/>
        <v>0</v>
      </c>
      <c r="Z76" s="293">
        <f t="shared" si="43"/>
        <v>2323172</v>
      </c>
      <c r="AA76" s="252">
        <f t="shared" si="43"/>
        <v>0</v>
      </c>
      <c r="AB76" s="252">
        <f t="shared" si="43"/>
        <v>2323172</v>
      </c>
      <c r="AC76" s="293">
        <f t="shared" si="43"/>
        <v>193598</v>
      </c>
      <c r="AD76" s="249">
        <f t="shared" si="43"/>
        <v>2323172</v>
      </c>
      <c r="AE76" s="295">
        <f>'Source Data'!N76</f>
        <v>5169</v>
      </c>
      <c r="AF76" s="296">
        <f t="shared" si="43"/>
        <v>3061897</v>
      </c>
      <c r="AG76" s="292">
        <f t="shared" si="43"/>
        <v>0</v>
      </c>
      <c r="AH76" s="295">
        <f t="shared" si="43"/>
        <v>0</v>
      </c>
      <c r="AI76" s="292">
        <f t="shared" si="43"/>
        <v>0</v>
      </c>
      <c r="AJ76" s="297">
        <f t="shared" si="43"/>
        <v>0</v>
      </c>
      <c r="AK76" s="298">
        <f t="shared" si="43"/>
        <v>0</v>
      </c>
      <c r="AL76" s="296">
        <f t="shared" si="43"/>
        <v>3061897</v>
      </c>
      <c r="AM76" s="299">
        <f t="shared" si="43"/>
        <v>-7655</v>
      </c>
      <c r="AN76" s="296">
        <f t="shared" si="43"/>
        <v>3054242</v>
      </c>
      <c r="AO76" s="282">
        <f t="shared" ref="AO76" si="44">SUM(AO7:AO75)</f>
        <v>0</v>
      </c>
      <c r="AP76" s="296">
        <f t="shared" si="43"/>
        <v>3054242</v>
      </c>
      <c r="AQ76" s="297">
        <f t="shared" si="43"/>
        <v>0</v>
      </c>
      <c r="AR76" s="297">
        <f t="shared" si="43"/>
        <v>3054242</v>
      </c>
      <c r="AS76" s="296">
        <f t="shared" si="43"/>
        <v>254521</v>
      </c>
      <c r="AT76" s="300">
        <f t="shared" si="43"/>
        <v>5377414</v>
      </c>
      <c r="AU76" s="300">
        <f t="shared" si="43"/>
        <v>448119</v>
      </c>
      <c r="AV76" s="274"/>
      <c r="AW76" s="282">
        <f>SUM(AW7:AW75)</f>
        <v>0</v>
      </c>
      <c r="AX76" s="282">
        <f>SUM(AX7:AX75)</f>
        <v>7655</v>
      </c>
      <c r="AY76" s="282">
        <f>SUM(AY7:AY75)</f>
        <v>7655</v>
      </c>
    </row>
    <row r="77" spans="1:51" s="123" customFormat="1" ht="16.149999999999999" customHeight="1" thickTop="1" x14ac:dyDescent="0.2">
      <c r="A77" s="1409" t="s">
        <v>410</v>
      </c>
      <c r="B77" s="1410"/>
      <c r="C77" s="301"/>
      <c r="D77" s="279"/>
      <c r="E77" s="279"/>
      <c r="F77" s="301"/>
      <c r="G77" s="279"/>
      <c r="H77" s="279"/>
      <c r="I77" s="301"/>
      <c r="J77" s="279"/>
      <c r="K77" s="279"/>
      <c r="L77" s="301"/>
      <c r="M77" s="279"/>
      <c r="N77" s="279"/>
      <c r="O77" s="301"/>
      <c r="P77" s="279"/>
      <c r="Q77" s="279"/>
      <c r="R77" s="279"/>
      <c r="S77" s="279"/>
      <c r="T77" s="279"/>
      <c r="U77" s="279"/>
      <c r="V77" s="279"/>
      <c r="W77" s="279"/>
      <c r="X77" s="279"/>
      <c r="Y77" s="279"/>
      <c r="Z77" s="279"/>
      <c r="AA77" s="279"/>
      <c r="AB77" s="279"/>
      <c r="AC77" s="279"/>
      <c r="AD77" s="279"/>
      <c r="AE77" s="302"/>
      <c r="AF77" s="279"/>
      <c r="AG77" s="301"/>
      <c r="AH77" s="302"/>
      <c r="AI77" s="301"/>
      <c r="AJ77" s="279"/>
      <c r="AK77" s="279"/>
      <c r="AL77" s="279"/>
      <c r="AM77" s="279"/>
      <c r="AN77" s="279"/>
      <c r="AO77" s="279"/>
      <c r="AP77" s="279"/>
      <c r="AQ77" s="279"/>
      <c r="AR77" s="279"/>
      <c r="AS77" s="279"/>
      <c r="AT77" s="279"/>
      <c r="AU77" s="279"/>
      <c r="AV77" s="274"/>
      <c r="AW77" s="245"/>
      <c r="AX77" s="245"/>
      <c r="AY77" s="245"/>
    </row>
    <row r="78" spans="1:51" s="123" customFormat="1" ht="16.149999999999999" customHeight="1" x14ac:dyDescent="0.2">
      <c r="A78" s="1406" t="s">
        <v>411</v>
      </c>
      <c r="B78" s="1407"/>
      <c r="C78" s="170"/>
      <c r="D78" s="168"/>
      <c r="E78" s="168"/>
      <c r="F78" s="170"/>
      <c r="G78" s="168"/>
      <c r="H78" s="168"/>
      <c r="I78" s="170"/>
      <c r="J78" s="168"/>
      <c r="K78" s="168"/>
      <c r="L78" s="170"/>
      <c r="M78" s="168"/>
      <c r="N78" s="168"/>
      <c r="O78" s="170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97">
        <f>VLOOKUP($A$88,'4_Level 4'!$A$78:$R$214,5,FALSE)</f>
        <v>0</v>
      </c>
      <c r="AA78" s="173"/>
      <c r="AB78" s="168">
        <f>Z78-AA78</f>
        <v>0</v>
      </c>
      <c r="AC78" s="97">
        <f>ROUND(AB78/$AC$88,0)</f>
        <v>0</v>
      </c>
      <c r="AD78" s="97">
        <f>VLOOKUP($A$88,'4_Level 4'!$A$78:$R$214,5,FALSE)</f>
        <v>0</v>
      </c>
      <c r="AE78" s="168"/>
      <c r="AF78" s="168"/>
      <c r="AG78" s="170"/>
      <c r="AH78" s="168"/>
      <c r="AI78" s="170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75">
        <f t="shared" ref="AT78:AT83" si="45">Z78+AP78</f>
        <v>0</v>
      </c>
      <c r="AU78" s="175">
        <f>AC78+AS78</f>
        <v>0</v>
      </c>
      <c r="AV78" s="274"/>
      <c r="AW78" s="274"/>
      <c r="AX78" s="274"/>
      <c r="AY78" s="274"/>
    </row>
    <row r="79" spans="1:51" s="123" customFormat="1" ht="16.149999999999999" customHeight="1" x14ac:dyDescent="0.2">
      <c r="A79" s="1404" t="s">
        <v>430</v>
      </c>
      <c r="B79" s="1405"/>
      <c r="C79" s="170"/>
      <c r="D79" s="168"/>
      <c r="E79" s="168"/>
      <c r="F79" s="170"/>
      <c r="G79" s="168"/>
      <c r="H79" s="168"/>
      <c r="I79" s="170"/>
      <c r="J79" s="168"/>
      <c r="K79" s="168"/>
      <c r="L79" s="170"/>
      <c r="M79" s="168"/>
      <c r="N79" s="168"/>
      <c r="O79" s="170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72"/>
      <c r="AA79" s="173"/>
      <c r="AB79" s="168"/>
      <c r="AC79" s="172"/>
      <c r="AD79" s="97">
        <f>VLOOKUP($A$88,'4_Level 4'!$A$78:$R$214,10,FALSE)</f>
        <v>0</v>
      </c>
      <c r="AE79" s="168"/>
      <c r="AF79" s="168"/>
      <c r="AG79" s="170"/>
      <c r="AH79" s="168"/>
      <c r="AI79" s="170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75">
        <f t="shared" si="45"/>
        <v>0</v>
      </c>
      <c r="AU79" s="168"/>
      <c r="AV79" s="274"/>
      <c r="AW79" s="274"/>
      <c r="AX79" s="274"/>
      <c r="AY79" s="274"/>
    </row>
    <row r="80" spans="1:51" ht="16.149999999999999" customHeight="1" x14ac:dyDescent="0.2">
      <c r="A80" s="1417" t="s">
        <v>1544</v>
      </c>
      <c r="B80" s="1418"/>
      <c r="C80" s="170"/>
      <c r="D80" s="168"/>
      <c r="E80" s="168"/>
      <c r="F80" s="170"/>
      <c r="G80" s="168"/>
      <c r="H80" s="168"/>
      <c r="I80" s="170"/>
      <c r="J80" s="168"/>
      <c r="K80" s="168"/>
      <c r="L80" s="170"/>
      <c r="M80" s="168"/>
      <c r="N80" s="168"/>
      <c r="O80" s="170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97">
        <f>VLOOKUP($A$88,'4_Level 4'!$A$78:$R$214,12,FALSE)</f>
        <v>10000</v>
      </c>
      <c r="AA80" s="173"/>
      <c r="AB80" s="168">
        <f>Z80-AA80</f>
        <v>10000</v>
      </c>
      <c r="AC80" s="97">
        <f>ROUND(AB80/$AC$88,0)</f>
        <v>833</v>
      </c>
      <c r="AD80" s="97">
        <f>VLOOKUP($A$88,'4_Level 4'!$A$78:$R$214,12,FALSE)</f>
        <v>10000</v>
      </c>
      <c r="AE80" s="168"/>
      <c r="AF80" s="168"/>
      <c r="AG80" s="170"/>
      <c r="AH80" s="168"/>
      <c r="AI80" s="170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75">
        <f t="shared" si="45"/>
        <v>10000</v>
      </c>
      <c r="AU80" s="168"/>
      <c r="AV80" s="116"/>
      <c r="AW80" s="116"/>
      <c r="AX80" s="116"/>
      <c r="AY80" s="116"/>
    </row>
    <row r="81" spans="1:51" s="123" customFormat="1" ht="16.149999999999999" customHeight="1" x14ac:dyDescent="0.2">
      <c r="A81" s="1417" t="s">
        <v>429</v>
      </c>
      <c r="B81" s="1418"/>
      <c r="C81" s="170"/>
      <c r="D81" s="168"/>
      <c r="E81" s="168"/>
      <c r="F81" s="170"/>
      <c r="G81" s="168"/>
      <c r="H81" s="168"/>
      <c r="I81" s="170"/>
      <c r="J81" s="168"/>
      <c r="K81" s="168"/>
      <c r="L81" s="170"/>
      <c r="M81" s="168"/>
      <c r="N81" s="168"/>
      <c r="O81" s="170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72"/>
      <c r="AA81" s="173"/>
      <c r="AB81" s="168"/>
      <c r="AC81" s="172"/>
      <c r="AD81" s="97">
        <f>VLOOKUP($A$88,'4_Level 4'!$A$78:$R$214,13,FALSE)</f>
        <v>0</v>
      </c>
      <c r="AE81" s="168"/>
      <c r="AF81" s="168"/>
      <c r="AG81" s="170"/>
      <c r="AH81" s="168"/>
      <c r="AI81" s="170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75">
        <f t="shared" si="45"/>
        <v>0</v>
      </c>
      <c r="AU81" s="168"/>
      <c r="AV81" s="274"/>
      <c r="AW81" s="274"/>
      <c r="AX81" s="274"/>
      <c r="AY81" s="274"/>
    </row>
    <row r="82" spans="1:51" s="123" customFormat="1" ht="16.149999999999999" customHeight="1" x14ac:dyDescent="0.2">
      <c r="A82" s="1415" t="s">
        <v>254</v>
      </c>
      <c r="B82" s="1416"/>
      <c r="C82" s="171"/>
      <c r="D82" s="169"/>
      <c r="E82" s="169"/>
      <c r="F82" s="171"/>
      <c r="G82" s="169"/>
      <c r="H82" s="169"/>
      <c r="I82" s="171"/>
      <c r="J82" s="169"/>
      <c r="K82" s="169"/>
      <c r="L82" s="171"/>
      <c r="M82" s="169"/>
      <c r="N82" s="169"/>
      <c r="O82" s="171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95">
        <f>VLOOKUP($A$88,'4_Level 4'!$A$78:$R$214,17,FALSE)</f>
        <v>33335</v>
      </c>
      <c r="AA82" s="53"/>
      <c r="AB82" s="169">
        <f>Z82-AA82</f>
        <v>33335</v>
      </c>
      <c r="AC82" s="95">
        <f>ROUND(AB82/$AC$88,0)</f>
        <v>2778</v>
      </c>
      <c r="AD82" s="95">
        <f>VLOOKUP($A$88,'4_Level 4'!$A$78:$R$214,17,FALSE)</f>
        <v>33335</v>
      </c>
      <c r="AE82" s="169"/>
      <c r="AF82" s="169"/>
      <c r="AG82" s="171"/>
      <c r="AH82" s="169"/>
      <c r="AI82" s="171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76">
        <f t="shared" si="45"/>
        <v>33335</v>
      </c>
      <c r="AU82" s="176">
        <f>AC82+AS82</f>
        <v>2778</v>
      </c>
      <c r="AV82" s="274"/>
      <c r="AW82" s="274"/>
      <c r="AX82" s="274"/>
      <c r="AY82" s="274"/>
    </row>
    <row r="83" spans="1:51" s="123" customFormat="1" ht="16.149999999999999" customHeight="1" x14ac:dyDescent="0.2">
      <c r="A83" s="1415" t="s">
        <v>1440</v>
      </c>
      <c r="B83" s="1416"/>
      <c r="C83" s="1047"/>
      <c r="D83" s="1048"/>
      <c r="E83" s="1048"/>
      <c r="F83" s="1047"/>
      <c r="G83" s="1048"/>
      <c r="H83" s="1048"/>
      <c r="I83" s="1047"/>
      <c r="J83" s="1048"/>
      <c r="K83" s="1048"/>
      <c r="L83" s="1047"/>
      <c r="M83" s="1048"/>
      <c r="N83" s="1048"/>
      <c r="O83" s="1047"/>
      <c r="P83" s="1048"/>
      <c r="Q83" s="1048"/>
      <c r="R83" s="1048"/>
      <c r="S83" s="1048"/>
      <c r="T83" s="1048"/>
      <c r="U83" s="1048"/>
      <c r="V83" s="1048"/>
      <c r="W83" s="1048"/>
      <c r="X83" s="1048"/>
      <c r="Y83" s="1048">
        <f>VLOOKUP($A88,[1]Summary!$A$87:$K$122,11,FALSE)</f>
        <v>0</v>
      </c>
      <c r="Z83" s="1049">
        <f>VLOOKUP(A88,[1]Summary!$A$87:$K$122,11,FALSE)</f>
        <v>0</v>
      </c>
      <c r="AA83" s="1050"/>
      <c r="AB83" s="1048">
        <f>Z83-AA83</f>
        <v>0</v>
      </c>
      <c r="AC83" s="1049">
        <f>ROUND(AB83/$AC$88,0)</f>
        <v>0</v>
      </c>
      <c r="AD83" s="1049">
        <f>VLOOKUP($A88,[1]Summary!$A$87:$K$122,11,FALSE)</f>
        <v>0</v>
      </c>
      <c r="AE83" s="1048"/>
      <c r="AF83" s="1048"/>
      <c r="AG83" s="1047"/>
      <c r="AH83" s="1048"/>
      <c r="AI83" s="1047"/>
      <c r="AJ83" s="1048"/>
      <c r="AK83" s="1048"/>
      <c r="AL83" s="1048"/>
      <c r="AM83" s="1048"/>
      <c r="AN83" s="1048"/>
      <c r="AO83" s="1048"/>
      <c r="AP83" s="1048"/>
      <c r="AQ83" s="1048"/>
      <c r="AR83" s="1048"/>
      <c r="AS83" s="1048"/>
      <c r="AT83" s="1051">
        <f t="shared" si="45"/>
        <v>0</v>
      </c>
      <c r="AU83" s="1051">
        <f>AC83+AS83</f>
        <v>0</v>
      </c>
      <c r="AV83" s="274"/>
      <c r="AW83" s="274"/>
      <c r="AX83" s="274"/>
      <c r="AY83" s="274"/>
    </row>
    <row r="84" spans="1:51" s="123" customFormat="1" ht="16.149999999999999" customHeight="1" thickBot="1" x14ac:dyDescent="0.25">
      <c r="A84" s="1402" t="s">
        <v>461</v>
      </c>
      <c r="B84" s="1403"/>
      <c r="C84" s="248">
        <f>SUM(C76:C83)</f>
        <v>565</v>
      </c>
      <c r="D84" s="247"/>
      <c r="E84" s="273">
        <f t="shared" ref="E84" si="46">SUM(E76:E83)</f>
        <v>1947922.1922995772</v>
      </c>
      <c r="F84" s="248">
        <v>424</v>
      </c>
      <c r="G84" s="247"/>
      <c r="H84" s="273">
        <v>196606.84598497904</v>
      </c>
      <c r="I84" s="248">
        <v>0</v>
      </c>
      <c r="J84" s="247"/>
      <c r="K84" s="273">
        <v>0</v>
      </c>
      <c r="L84" s="248">
        <v>58</v>
      </c>
      <c r="M84" s="247"/>
      <c r="N84" s="273">
        <v>184463.30701369166</v>
      </c>
      <c r="O84" s="248">
        <v>0</v>
      </c>
      <c r="P84" s="247"/>
      <c r="Q84" s="273">
        <v>0</v>
      </c>
      <c r="R84" s="247">
        <f t="shared" ref="R84:AD84" si="47">SUM(R76:R83)</f>
        <v>2328994</v>
      </c>
      <c r="S84" s="247">
        <f t="shared" si="47"/>
        <v>0</v>
      </c>
      <c r="T84" s="247">
        <f t="shared" si="47"/>
        <v>0</v>
      </c>
      <c r="U84" s="247">
        <f t="shared" si="47"/>
        <v>0</v>
      </c>
      <c r="V84" s="247">
        <f t="shared" si="47"/>
        <v>2328994</v>
      </c>
      <c r="W84" s="247">
        <f t="shared" si="47"/>
        <v>-5822</v>
      </c>
      <c r="X84" s="247">
        <f t="shared" si="47"/>
        <v>2323172</v>
      </c>
      <c r="Y84" s="273">
        <f t="shared" si="47"/>
        <v>0</v>
      </c>
      <c r="Z84" s="249">
        <f t="shared" si="47"/>
        <v>2366507</v>
      </c>
      <c r="AA84" s="247">
        <f t="shared" si="47"/>
        <v>0</v>
      </c>
      <c r="AB84" s="247">
        <f t="shared" si="47"/>
        <v>2366507</v>
      </c>
      <c r="AC84" s="249">
        <f t="shared" si="47"/>
        <v>197209</v>
      </c>
      <c r="AD84" s="249">
        <f t="shared" si="47"/>
        <v>2366507</v>
      </c>
      <c r="AE84" s="174"/>
      <c r="AF84" s="247">
        <f t="shared" ref="AF84:AU84" si="48">SUM(AF76:AF83)</f>
        <v>3061897</v>
      </c>
      <c r="AG84" s="248">
        <f t="shared" si="48"/>
        <v>0</v>
      </c>
      <c r="AH84" s="174">
        <f t="shared" si="48"/>
        <v>0</v>
      </c>
      <c r="AI84" s="248">
        <f t="shared" si="48"/>
        <v>0</v>
      </c>
      <c r="AJ84" s="247">
        <f t="shared" si="48"/>
        <v>0</v>
      </c>
      <c r="AK84" s="247">
        <f t="shared" si="48"/>
        <v>0</v>
      </c>
      <c r="AL84" s="247">
        <f t="shared" si="48"/>
        <v>3061897</v>
      </c>
      <c r="AM84" s="247">
        <f t="shared" si="48"/>
        <v>-7655</v>
      </c>
      <c r="AN84" s="247">
        <f t="shared" si="48"/>
        <v>3054242</v>
      </c>
      <c r="AO84" s="247">
        <f t="shared" si="48"/>
        <v>0</v>
      </c>
      <c r="AP84" s="247">
        <f t="shared" si="48"/>
        <v>3054242</v>
      </c>
      <c r="AQ84" s="247">
        <f t="shared" si="48"/>
        <v>0</v>
      </c>
      <c r="AR84" s="247">
        <f t="shared" si="48"/>
        <v>3054242</v>
      </c>
      <c r="AS84" s="247">
        <f t="shared" si="48"/>
        <v>254521</v>
      </c>
      <c r="AT84" s="275">
        <f t="shared" si="48"/>
        <v>5420749</v>
      </c>
      <c r="AU84" s="275">
        <f t="shared" si="48"/>
        <v>450897</v>
      </c>
      <c r="AV84" s="274"/>
      <c r="AW84" s="274"/>
      <c r="AX84" s="274"/>
      <c r="AY84" s="274"/>
    </row>
    <row r="85" spans="1:51" ht="16.149999999999999" customHeight="1" thickTop="1" x14ac:dyDescent="0.2"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6"/>
      <c r="R85" s="116"/>
      <c r="S85" s="116"/>
      <c r="T85" s="116"/>
      <c r="U85" s="116"/>
      <c r="V85" s="116"/>
      <c r="W85" s="116"/>
      <c r="X85" s="274"/>
      <c r="Y85" s="116"/>
      <c r="Z85" s="116"/>
      <c r="AA85" s="116"/>
      <c r="AB85" s="116"/>
      <c r="AC85" s="116"/>
      <c r="AD85" s="116"/>
      <c r="AE85" s="116"/>
      <c r="AF85" s="116"/>
      <c r="AQ85" s="116"/>
    </row>
    <row r="86" spans="1:51" ht="16.149999999999999" customHeight="1" x14ac:dyDescent="0.2">
      <c r="D86" s="116"/>
      <c r="E86" s="116"/>
      <c r="F86" s="116"/>
      <c r="G86" s="116"/>
      <c r="H86" s="838"/>
      <c r="I86" s="838"/>
      <c r="J86" s="838"/>
      <c r="K86" s="838"/>
      <c r="L86" s="838"/>
      <c r="M86" s="838"/>
      <c r="N86" s="838"/>
      <c r="O86" s="838"/>
      <c r="P86" s="838"/>
      <c r="Q86" s="838"/>
      <c r="R86" s="116"/>
      <c r="S86" s="116"/>
      <c r="T86" s="116"/>
      <c r="U86" s="116"/>
      <c r="V86" s="116"/>
      <c r="W86" s="116"/>
      <c r="X86" s="274"/>
      <c r="Y86" s="116"/>
      <c r="Z86" s="116"/>
      <c r="AA86" s="116"/>
      <c r="AB86" s="116"/>
      <c r="AC86" s="116"/>
      <c r="AD86" s="116"/>
      <c r="AE86" s="116"/>
      <c r="AF86" s="116"/>
      <c r="AQ86" s="116"/>
    </row>
    <row r="87" spans="1:51" ht="16.149999999999999" customHeight="1" x14ac:dyDescent="0.2">
      <c r="H87" s="113"/>
      <c r="I87" s="113"/>
      <c r="J87" s="1482"/>
      <c r="K87" s="839"/>
      <c r="L87" s="839"/>
      <c r="M87" s="1482"/>
      <c r="N87" s="839"/>
      <c r="O87" s="839"/>
      <c r="P87" s="1482"/>
      <c r="Q87" s="839"/>
    </row>
    <row r="88" spans="1:51" x14ac:dyDescent="0.2">
      <c r="A88" s="321">
        <v>344001</v>
      </c>
      <c r="H88" s="113"/>
      <c r="I88" s="113"/>
      <c r="J88" s="1482"/>
      <c r="K88" s="839"/>
      <c r="L88" s="839"/>
      <c r="M88" s="1482"/>
      <c r="N88" s="839"/>
      <c r="O88" s="839"/>
      <c r="P88" s="1482"/>
      <c r="Q88" s="839"/>
      <c r="AC88" s="108">
        <v>12</v>
      </c>
      <c r="AS88" s="108">
        <f>AC88</f>
        <v>12</v>
      </c>
    </row>
    <row r="89" spans="1:51" x14ac:dyDescent="0.2">
      <c r="H89" s="113"/>
      <c r="I89" s="113"/>
      <c r="J89" s="113"/>
      <c r="K89" s="113"/>
      <c r="L89" s="113"/>
      <c r="M89" s="113"/>
      <c r="N89" s="113"/>
      <c r="O89" s="113"/>
      <c r="P89" s="113"/>
      <c r="Q89" s="113"/>
    </row>
  </sheetData>
  <mergeCells count="48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T1:AT3"/>
    <mergeCell ref="AU1:AU3"/>
    <mergeCell ref="AS2:AS3"/>
    <mergeCell ref="AP2:AP3"/>
    <mergeCell ref="AQ2:AQ3"/>
    <mergeCell ref="AR2:AR3"/>
    <mergeCell ref="AL1:AS1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7:P88"/>
    <mergeCell ref="A80:B80"/>
    <mergeCell ref="A81:B81"/>
    <mergeCell ref="A82:B82"/>
    <mergeCell ref="A84:B84"/>
    <mergeCell ref="J87:J88"/>
    <mergeCell ref="M87:M88"/>
    <mergeCell ref="A83:B83"/>
    <mergeCell ref="A77:B77"/>
    <mergeCell ref="A78:B78"/>
    <mergeCell ref="C2:C3"/>
    <mergeCell ref="D2:E2"/>
    <mergeCell ref="F2:H2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July 2018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tabColor rgb="FF92D050"/>
  </sheetPr>
  <dimension ref="A1:AY89"/>
  <sheetViews>
    <sheetView view="pageBreakPreview" zoomScaleNormal="100" zoomScaleSheetLayoutView="100" workbookViewId="0">
      <pane xSplit="2" ySplit="6" topLeftCell="C7" activePane="bottomRight" state="frozen"/>
      <selection activeCell="E17" sqref="E17"/>
      <selection pane="topRight" activeCell="E17" sqref="E17"/>
      <selection pane="bottomLeft" activeCell="E17" sqref="E17"/>
      <selection pane="bottomRight" activeCell="E17" sqref="E17"/>
    </sheetView>
  </sheetViews>
  <sheetFormatPr defaultColWidth="8.85546875" defaultRowHeight="12.75" x14ac:dyDescent="0.2"/>
  <cols>
    <col min="1" max="1" width="5" style="108" customWidth="1"/>
    <col min="2" max="2" width="28.140625" style="108" customWidth="1"/>
    <col min="3" max="3" width="12.140625" style="108" bestFit="1" customWidth="1"/>
    <col min="4" max="4" width="13.85546875" style="108" customWidth="1"/>
    <col min="5" max="5" width="12.28515625" style="108" customWidth="1"/>
    <col min="6" max="6" width="11.28515625" style="108" customWidth="1"/>
    <col min="7" max="7" width="10.85546875" style="108" customWidth="1"/>
    <col min="8" max="9" width="11.28515625" style="108" customWidth="1"/>
    <col min="10" max="10" width="10.85546875" style="108" customWidth="1"/>
    <col min="11" max="12" width="11.28515625" style="108" customWidth="1"/>
    <col min="13" max="13" width="8.5703125" style="108" customWidth="1"/>
    <col min="14" max="15" width="11.28515625" style="108" customWidth="1"/>
    <col min="16" max="16" width="8.5703125" style="108" customWidth="1"/>
    <col min="17" max="17" width="11.28515625" style="108" customWidth="1"/>
    <col min="18" max="18" width="10.7109375" style="108" bestFit="1" customWidth="1"/>
    <col min="19" max="21" width="13.85546875" style="108" customWidth="1"/>
    <col min="22" max="22" width="11.85546875" style="108" bestFit="1" customWidth="1"/>
    <col min="23" max="23" width="10.85546875" style="108" bestFit="1" customWidth="1"/>
    <col min="24" max="24" width="12.7109375" style="108" customWidth="1"/>
    <col min="25" max="25" width="13.28515625" style="108" bestFit="1" customWidth="1"/>
    <col min="26" max="26" width="17.5703125" style="108" customWidth="1"/>
    <col min="27" max="28" width="11.28515625" style="108" customWidth="1"/>
    <col min="29" max="29" width="10.7109375" style="108" customWidth="1"/>
    <col min="30" max="30" width="16.42578125" style="108" customWidth="1"/>
    <col min="31" max="32" width="15.85546875" style="108" customWidth="1"/>
    <col min="33" max="37" width="15.7109375" style="108" customWidth="1"/>
    <col min="38" max="38" width="15.140625" style="108" customWidth="1"/>
    <col min="39" max="39" width="10.85546875" style="108" customWidth="1"/>
    <col min="40" max="40" width="15" style="108" customWidth="1"/>
    <col min="41" max="41" width="13.42578125" style="108" customWidth="1"/>
    <col min="42" max="42" width="16.28515625" style="108" customWidth="1"/>
    <col min="43" max="44" width="13.85546875" style="108" customWidth="1"/>
    <col min="45" max="45" width="15.5703125" style="108" customWidth="1"/>
    <col min="46" max="47" width="14.42578125" style="108" bestFit="1" customWidth="1"/>
    <col min="48" max="48" width="8.85546875" style="108"/>
    <col min="49" max="50" width="12.28515625" style="108" customWidth="1"/>
    <col min="51" max="51" width="10" style="108" bestFit="1" customWidth="1"/>
    <col min="52" max="16384" width="8.85546875" style="108"/>
  </cols>
  <sheetData>
    <row r="1" spans="1:51" ht="19.899999999999999" customHeight="1" x14ac:dyDescent="0.2">
      <c r="A1" s="1411" t="s">
        <v>456</v>
      </c>
      <c r="B1" s="1394"/>
      <c r="C1" s="1379" t="s">
        <v>315</v>
      </c>
      <c r="D1" s="1380"/>
      <c r="E1" s="1380"/>
      <c r="F1" s="1380"/>
      <c r="G1" s="1380"/>
      <c r="H1" s="1380"/>
      <c r="I1" s="1380"/>
      <c r="J1" s="1380"/>
      <c r="K1" s="1381"/>
      <c r="L1" s="1412" t="s">
        <v>315</v>
      </c>
      <c r="M1" s="1413"/>
      <c r="N1" s="1413"/>
      <c r="O1" s="1413"/>
      <c r="P1" s="1413"/>
      <c r="Q1" s="1413"/>
      <c r="R1" s="1413"/>
      <c r="S1" s="1413"/>
      <c r="T1" s="1413"/>
      <c r="U1" s="1414"/>
      <c r="V1" s="1379" t="s">
        <v>315</v>
      </c>
      <c r="W1" s="1380"/>
      <c r="X1" s="1380"/>
      <c r="Y1" s="1380"/>
      <c r="Z1" s="1380"/>
      <c r="AA1" s="1380"/>
      <c r="AB1" s="1380"/>
      <c r="AC1" s="1380"/>
      <c r="AD1" s="1381"/>
      <c r="AE1" s="1478" t="s">
        <v>450</v>
      </c>
      <c r="AF1" s="1478"/>
      <c r="AG1" s="1478"/>
      <c r="AH1" s="1478"/>
      <c r="AI1" s="1478"/>
      <c r="AJ1" s="1478"/>
      <c r="AK1" s="1478"/>
      <c r="AL1" s="1485" t="s">
        <v>450</v>
      </c>
      <c r="AM1" s="1485"/>
      <c r="AN1" s="1485"/>
      <c r="AO1" s="1485"/>
      <c r="AP1" s="1485"/>
      <c r="AQ1" s="1485"/>
      <c r="AR1" s="1485"/>
      <c r="AS1" s="1485"/>
      <c r="AT1" s="1481" t="s">
        <v>326</v>
      </c>
      <c r="AU1" s="1481" t="s">
        <v>327</v>
      </c>
      <c r="AW1" s="283"/>
      <c r="AX1" s="283"/>
      <c r="AY1" s="283"/>
    </row>
    <row r="2" spans="1:51" ht="30" customHeight="1" x14ac:dyDescent="0.2">
      <c r="A2" s="1395"/>
      <c r="B2" s="1396"/>
      <c r="C2" s="1386" t="s">
        <v>1284</v>
      </c>
      <c r="D2" s="1480" t="s">
        <v>731</v>
      </c>
      <c r="E2" s="1480"/>
      <c r="F2" s="1376" t="s">
        <v>1378</v>
      </c>
      <c r="G2" s="1390"/>
      <c r="H2" s="1391"/>
      <c r="I2" s="1479" t="s">
        <v>1375</v>
      </c>
      <c r="J2" s="1479"/>
      <c r="K2" s="1479"/>
      <c r="L2" s="1479" t="s">
        <v>1376</v>
      </c>
      <c r="M2" s="1479"/>
      <c r="N2" s="1479"/>
      <c r="O2" s="1479" t="s">
        <v>1377</v>
      </c>
      <c r="P2" s="1479"/>
      <c r="Q2" s="1479"/>
      <c r="R2" s="1386" t="s">
        <v>501</v>
      </c>
      <c r="S2" s="1392" t="s">
        <v>230</v>
      </c>
      <c r="T2" s="1392"/>
      <c r="U2" s="1392"/>
      <c r="V2" s="1386" t="s">
        <v>502</v>
      </c>
      <c r="W2" s="1386" t="s">
        <v>452</v>
      </c>
      <c r="X2" s="1386" t="s">
        <v>503</v>
      </c>
      <c r="Y2" s="1400" t="s">
        <v>1321</v>
      </c>
      <c r="Z2" s="1386" t="s">
        <v>1384</v>
      </c>
      <c r="AA2" s="1386" t="s">
        <v>270</v>
      </c>
      <c r="AB2" s="1386" t="s">
        <v>271</v>
      </c>
      <c r="AC2" s="1386" t="s">
        <v>233</v>
      </c>
      <c r="AD2" s="1386" t="s">
        <v>1385</v>
      </c>
      <c r="AE2" s="1483" t="s">
        <v>1287</v>
      </c>
      <c r="AF2" s="1476" t="s">
        <v>1442</v>
      </c>
      <c r="AG2" s="1477" t="s">
        <v>230</v>
      </c>
      <c r="AH2" s="1477"/>
      <c r="AI2" s="1477"/>
      <c r="AJ2" s="1477"/>
      <c r="AK2" s="1477"/>
      <c r="AL2" s="1476" t="s">
        <v>1443</v>
      </c>
      <c r="AM2" s="1476" t="s">
        <v>1447</v>
      </c>
      <c r="AN2" s="1476" t="s">
        <v>1444</v>
      </c>
      <c r="AO2" s="1400" t="s">
        <v>1321</v>
      </c>
      <c r="AP2" s="1476" t="s">
        <v>1445</v>
      </c>
      <c r="AQ2" s="1476" t="s">
        <v>294</v>
      </c>
      <c r="AR2" s="1476" t="s">
        <v>271</v>
      </c>
      <c r="AS2" s="1476" t="s">
        <v>1446</v>
      </c>
      <c r="AT2" s="1481"/>
      <c r="AU2" s="1481"/>
      <c r="AW2" s="284"/>
      <c r="AX2" s="284"/>
      <c r="AY2" s="284"/>
    </row>
    <row r="3" spans="1:51" ht="95.25" customHeight="1" x14ac:dyDescent="0.2">
      <c r="A3" s="1397"/>
      <c r="B3" s="1398"/>
      <c r="C3" s="1386"/>
      <c r="D3" s="1005" t="s">
        <v>708</v>
      </c>
      <c r="E3" s="1005" t="s">
        <v>325</v>
      </c>
      <c r="F3" s="1005" t="s">
        <v>1283</v>
      </c>
      <c r="G3" s="1005" t="s">
        <v>454</v>
      </c>
      <c r="H3" s="1005" t="s">
        <v>325</v>
      </c>
      <c r="I3" s="1005" t="s">
        <v>1282</v>
      </c>
      <c r="J3" s="1005" t="s">
        <v>454</v>
      </c>
      <c r="K3" s="1005" t="s">
        <v>325</v>
      </c>
      <c r="L3" s="1005" t="s">
        <v>1281</v>
      </c>
      <c r="M3" s="1005" t="s">
        <v>472</v>
      </c>
      <c r="N3" s="1005" t="s">
        <v>325</v>
      </c>
      <c r="O3" s="1005" t="s">
        <v>1281</v>
      </c>
      <c r="P3" s="1005" t="s">
        <v>472</v>
      </c>
      <c r="Q3" s="1005" t="s">
        <v>325</v>
      </c>
      <c r="R3" s="1386"/>
      <c r="S3" s="1006" t="s">
        <v>1279</v>
      </c>
      <c r="T3" s="1006" t="s">
        <v>1280</v>
      </c>
      <c r="U3" s="1006" t="s">
        <v>232</v>
      </c>
      <c r="V3" s="1386"/>
      <c r="W3" s="1386"/>
      <c r="X3" s="1386"/>
      <c r="Y3" s="1401"/>
      <c r="Z3" s="1386"/>
      <c r="AA3" s="1386"/>
      <c r="AB3" s="1386"/>
      <c r="AC3" s="1386"/>
      <c r="AD3" s="1386"/>
      <c r="AE3" s="1484"/>
      <c r="AF3" s="1476"/>
      <c r="AG3" s="1006" t="s">
        <v>1289</v>
      </c>
      <c r="AH3" s="1006" t="s">
        <v>1290</v>
      </c>
      <c r="AI3" s="1006" t="s">
        <v>1288</v>
      </c>
      <c r="AJ3" s="1006" t="s">
        <v>1292</v>
      </c>
      <c r="AK3" s="1006" t="s">
        <v>232</v>
      </c>
      <c r="AL3" s="1476"/>
      <c r="AM3" s="1476"/>
      <c r="AN3" s="1476"/>
      <c r="AO3" s="1401"/>
      <c r="AP3" s="1476"/>
      <c r="AQ3" s="1476"/>
      <c r="AR3" s="1476"/>
      <c r="AS3" s="1476"/>
      <c r="AT3" s="1481"/>
      <c r="AU3" s="1481"/>
      <c r="AW3" s="856" t="s">
        <v>511</v>
      </c>
      <c r="AX3" s="856" t="s">
        <v>512</v>
      </c>
      <c r="AY3" s="856" t="s">
        <v>432</v>
      </c>
    </row>
    <row r="4" spans="1:51" ht="16.149999999999999" customHeight="1" x14ac:dyDescent="0.2">
      <c r="A4" s="285"/>
      <c r="B4" s="286"/>
      <c r="C4" s="287">
        <v>1</v>
      </c>
      <c r="D4" s="287">
        <f t="shared" ref="D4:AY4" si="0">C4+1</f>
        <v>2</v>
      </c>
      <c r="E4" s="287">
        <f t="shared" si="0"/>
        <v>3</v>
      </c>
      <c r="F4" s="287">
        <f t="shared" si="0"/>
        <v>4</v>
      </c>
      <c r="G4" s="287">
        <f t="shared" si="0"/>
        <v>5</v>
      </c>
      <c r="H4" s="287">
        <f t="shared" si="0"/>
        <v>6</v>
      </c>
      <c r="I4" s="287">
        <f t="shared" si="0"/>
        <v>7</v>
      </c>
      <c r="J4" s="287">
        <f t="shared" si="0"/>
        <v>8</v>
      </c>
      <c r="K4" s="287">
        <f t="shared" si="0"/>
        <v>9</v>
      </c>
      <c r="L4" s="287">
        <f t="shared" si="0"/>
        <v>10</v>
      </c>
      <c r="M4" s="287">
        <f t="shared" si="0"/>
        <v>11</v>
      </c>
      <c r="N4" s="287">
        <f t="shared" si="0"/>
        <v>12</v>
      </c>
      <c r="O4" s="287">
        <f t="shared" si="0"/>
        <v>13</v>
      </c>
      <c r="P4" s="287">
        <f t="shared" si="0"/>
        <v>14</v>
      </c>
      <c r="Q4" s="287">
        <f t="shared" si="0"/>
        <v>15</v>
      </c>
      <c r="R4" s="287">
        <f t="shared" si="0"/>
        <v>16</v>
      </c>
      <c r="S4" s="287">
        <f t="shared" si="0"/>
        <v>17</v>
      </c>
      <c r="T4" s="287">
        <f t="shared" si="0"/>
        <v>18</v>
      </c>
      <c r="U4" s="287">
        <f t="shared" si="0"/>
        <v>19</v>
      </c>
      <c r="V4" s="287">
        <f t="shared" si="0"/>
        <v>20</v>
      </c>
      <c r="W4" s="287">
        <f t="shared" si="0"/>
        <v>21</v>
      </c>
      <c r="X4" s="287">
        <f t="shared" si="0"/>
        <v>22</v>
      </c>
      <c r="Y4" s="287">
        <f t="shared" si="0"/>
        <v>23</v>
      </c>
      <c r="Z4" s="287">
        <f t="shared" si="0"/>
        <v>24</v>
      </c>
      <c r="AA4" s="287">
        <f t="shared" si="0"/>
        <v>25</v>
      </c>
      <c r="AB4" s="287">
        <f t="shared" si="0"/>
        <v>26</v>
      </c>
      <c r="AC4" s="287">
        <f t="shared" si="0"/>
        <v>27</v>
      </c>
      <c r="AD4" s="287">
        <f t="shared" si="0"/>
        <v>28</v>
      </c>
      <c r="AE4" s="287">
        <f t="shared" si="0"/>
        <v>29</v>
      </c>
      <c r="AF4" s="287">
        <f t="shared" si="0"/>
        <v>30</v>
      </c>
      <c r="AG4" s="287">
        <f t="shared" si="0"/>
        <v>31</v>
      </c>
      <c r="AH4" s="287">
        <f t="shared" si="0"/>
        <v>32</v>
      </c>
      <c r="AI4" s="287">
        <f t="shared" si="0"/>
        <v>33</v>
      </c>
      <c r="AJ4" s="287">
        <f t="shared" si="0"/>
        <v>34</v>
      </c>
      <c r="AK4" s="287">
        <f t="shared" si="0"/>
        <v>35</v>
      </c>
      <c r="AL4" s="287">
        <f t="shared" si="0"/>
        <v>36</v>
      </c>
      <c r="AM4" s="287">
        <f t="shared" si="0"/>
        <v>37</v>
      </c>
      <c r="AN4" s="287">
        <f t="shared" si="0"/>
        <v>38</v>
      </c>
      <c r="AO4" s="287">
        <f t="shared" si="0"/>
        <v>39</v>
      </c>
      <c r="AP4" s="287">
        <f t="shared" si="0"/>
        <v>40</v>
      </c>
      <c r="AQ4" s="287">
        <f t="shared" si="0"/>
        <v>41</v>
      </c>
      <c r="AR4" s="287">
        <f t="shared" si="0"/>
        <v>42</v>
      </c>
      <c r="AS4" s="287">
        <f t="shared" si="0"/>
        <v>43</v>
      </c>
      <c r="AT4" s="287">
        <f t="shared" si="0"/>
        <v>44</v>
      </c>
      <c r="AU4" s="287">
        <f t="shared" si="0"/>
        <v>45</v>
      </c>
      <c r="AV4" s="287">
        <f t="shared" si="0"/>
        <v>46</v>
      </c>
      <c r="AW4" s="287">
        <f t="shared" si="0"/>
        <v>47</v>
      </c>
      <c r="AX4" s="287">
        <f t="shared" si="0"/>
        <v>48</v>
      </c>
      <c r="AY4" s="287">
        <f t="shared" si="0"/>
        <v>49</v>
      </c>
    </row>
    <row r="5" spans="1:51" s="1129" customFormat="1" ht="31.5" customHeight="1" x14ac:dyDescent="0.2">
      <c r="A5" s="1126"/>
      <c r="B5" s="1126"/>
      <c r="C5" s="1156" t="s">
        <v>1061</v>
      </c>
      <c r="D5" s="940" t="s">
        <v>1129</v>
      </c>
      <c r="E5" s="940" t="s">
        <v>1063</v>
      </c>
      <c r="F5" s="1156" t="s">
        <v>1374</v>
      </c>
      <c r="G5" s="1156" t="s">
        <v>1074</v>
      </c>
      <c r="H5" s="1156" t="s">
        <v>1130</v>
      </c>
      <c r="I5" s="1156" t="s">
        <v>1373</v>
      </c>
      <c r="J5" s="1156" t="s">
        <v>1076</v>
      </c>
      <c r="K5" s="1156" t="s">
        <v>1131</v>
      </c>
      <c r="L5" s="1156" t="s">
        <v>1371</v>
      </c>
      <c r="M5" s="1156" t="s">
        <v>1078</v>
      </c>
      <c r="N5" s="1156" t="s">
        <v>1132</v>
      </c>
      <c r="O5" s="1156" t="s">
        <v>1372</v>
      </c>
      <c r="P5" s="1156" t="s">
        <v>1080</v>
      </c>
      <c r="Q5" s="1156" t="s">
        <v>1133</v>
      </c>
      <c r="R5" s="1156" t="s">
        <v>1424</v>
      </c>
      <c r="S5" s="1156" t="s">
        <v>1363</v>
      </c>
      <c r="T5" s="1156" t="s">
        <v>1364</v>
      </c>
      <c r="U5" s="1156" t="s">
        <v>1135</v>
      </c>
      <c r="V5" s="1156" t="s">
        <v>1136</v>
      </c>
      <c r="W5" s="1156" t="s">
        <v>1137</v>
      </c>
      <c r="X5" s="1156" t="s">
        <v>1138</v>
      </c>
      <c r="Y5" s="1156" t="s">
        <v>1069</v>
      </c>
      <c r="Z5" s="939" t="s">
        <v>1567</v>
      </c>
      <c r="AA5" s="939" t="s">
        <v>1419</v>
      </c>
      <c r="AB5" s="939" t="s">
        <v>1141</v>
      </c>
      <c r="AC5" s="939" t="s">
        <v>1427</v>
      </c>
      <c r="AD5" s="939" t="s">
        <v>1568</v>
      </c>
      <c r="AE5" s="939" t="s">
        <v>1102</v>
      </c>
      <c r="AF5" s="939" t="s">
        <v>1144</v>
      </c>
      <c r="AG5" s="939" t="s">
        <v>1363</v>
      </c>
      <c r="AH5" s="939" t="s">
        <v>1145</v>
      </c>
      <c r="AI5" s="939" t="s">
        <v>1364</v>
      </c>
      <c r="AJ5" s="939" t="s">
        <v>1146</v>
      </c>
      <c r="AK5" s="939" t="s">
        <v>1147</v>
      </c>
      <c r="AL5" s="939" t="s">
        <v>1148</v>
      </c>
      <c r="AM5" s="939" t="s">
        <v>1149</v>
      </c>
      <c r="AN5" s="939" t="s">
        <v>1150</v>
      </c>
      <c r="AO5" s="939" t="s">
        <v>1069</v>
      </c>
      <c r="AP5" s="939" t="s">
        <v>1120</v>
      </c>
      <c r="AQ5" s="939" t="s">
        <v>1414</v>
      </c>
      <c r="AR5" s="939" t="s">
        <v>1122</v>
      </c>
      <c r="AS5" s="939" t="s">
        <v>1422</v>
      </c>
      <c r="AT5" s="939" t="s">
        <v>1125</v>
      </c>
      <c r="AU5" s="939" t="s">
        <v>1126</v>
      </c>
      <c r="AV5" s="939"/>
      <c r="AW5" s="939" t="s">
        <v>1152</v>
      </c>
      <c r="AX5" s="939" t="s">
        <v>1128</v>
      </c>
      <c r="AY5" s="939" t="s">
        <v>1127</v>
      </c>
    </row>
    <row r="6" spans="1:51" s="1129" customFormat="1" ht="31.5" hidden="1" customHeight="1" x14ac:dyDescent="0.2">
      <c r="A6" s="1130"/>
      <c r="B6" s="1130"/>
      <c r="C6" s="943" t="s">
        <v>816</v>
      </c>
      <c r="D6" s="943" t="s">
        <v>816</v>
      </c>
      <c r="E6" s="943" t="s">
        <v>817</v>
      </c>
      <c r="F6" s="943" t="s">
        <v>924</v>
      </c>
      <c r="G6" s="943" t="s">
        <v>816</v>
      </c>
      <c r="H6" s="943" t="s">
        <v>817</v>
      </c>
      <c r="I6" s="943" t="s">
        <v>924</v>
      </c>
      <c r="J6" s="943" t="s">
        <v>816</v>
      </c>
      <c r="K6" s="943" t="s">
        <v>817</v>
      </c>
      <c r="L6" s="943" t="s">
        <v>924</v>
      </c>
      <c r="M6" s="943" t="s">
        <v>816</v>
      </c>
      <c r="N6" s="943" t="s">
        <v>817</v>
      </c>
      <c r="O6" s="943" t="s">
        <v>924</v>
      </c>
      <c r="P6" s="943" t="s">
        <v>816</v>
      </c>
      <c r="Q6" s="943" t="s">
        <v>817</v>
      </c>
      <c r="R6" s="943" t="s">
        <v>817</v>
      </c>
      <c r="S6" s="943" t="s">
        <v>1068</v>
      </c>
      <c r="T6" s="943" t="s">
        <v>1068</v>
      </c>
      <c r="U6" s="943" t="s">
        <v>817</v>
      </c>
      <c r="V6" s="943" t="s">
        <v>817</v>
      </c>
      <c r="W6" s="943" t="s">
        <v>817</v>
      </c>
      <c r="X6" s="943" t="s">
        <v>817</v>
      </c>
      <c r="Y6" s="943" t="s">
        <v>1069</v>
      </c>
      <c r="Z6" s="943" t="s">
        <v>1090</v>
      </c>
      <c r="AA6" s="943" t="s">
        <v>1100</v>
      </c>
      <c r="AB6" s="943" t="s">
        <v>817</v>
      </c>
      <c r="AC6" s="943" t="s">
        <v>817</v>
      </c>
      <c r="AD6" s="943" t="s">
        <v>1091</v>
      </c>
      <c r="AE6" s="943" t="s">
        <v>816</v>
      </c>
      <c r="AF6" s="943" t="s">
        <v>817</v>
      </c>
      <c r="AG6" s="943" t="s">
        <v>1068</v>
      </c>
      <c r="AH6" s="943" t="s">
        <v>817</v>
      </c>
      <c r="AI6" s="943" t="s">
        <v>1068</v>
      </c>
      <c r="AJ6" s="943" t="s">
        <v>817</v>
      </c>
      <c r="AK6" s="943" t="s">
        <v>817</v>
      </c>
      <c r="AL6" s="943" t="s">
        <v>817</v>
      </c>
      <c r="AM6" s="943" t="s">
        <v>817</v>
      </c>
      <c r="AN6" s="943" t="s">
        <v>817</v>
      </c>
      <c r="AO6" s="943" t="s">
        <v>1069</v>
      </c>
      <c r="AP6" s="943" t="s">
        <v>817</v>
      </c>
      <c r="AQ6" s="943" t="s">
        <v>1100</v>
      </c>
      <c r="AR6" s="943" t="s">
        <v>817</v>
      </c>
      <c r="AS6" s="943" t="s">
        <v>817</v>
      </c>
      <c r="AT6" s="943" t="s">
        <v>817</v>
      </c>
      <c r="AU6" s="943" t="s">
        <v>817</v>
      </c>
      <c r="AV6" s="943"/>
      <c r="AW6" s="943" t="s">
        <v>1099</v>
      </c>
      <c r="AX6" s="943" t="s">
        <v>817</v>
      </c>
      <c r="AY6" s="943" t="s">
        <v>817</v>
      </c>
    </row>
    <row r="7" spans="1:51" ht="16.149999999999999" customHeight="1" x14ac:dyDescent="0.2">
      <c r="A7" s="58">
        <v>1</v>
      </c>
      <c r="B7" s="59" t="s">
        <v>6</v>
      </c>
      <c r="C7" s="270">
        <f>'8_2.1.18 SIS'!M7</f>
        <v>0</v>
      </c>
      <c r="D7" s="60">
        <f>'Source Data'!H7</f>
        <v>4656.7326768902658</v>
      </c>
      <c r="E7" s="65">
        <f>C7*D7</f>
        <v>0</v>
      </c>
      <c r="F7" s="289"/>
      <c r="G7" s="60">
        <f>'Source Data'!I7</f>
        <v>658.97263654491974</v>
      </c>
      <c r="H7" s="65">
        <f>F7*G7</f>
        <v>0</v>
      </c>
      <c r="I7" s="289"/>
      <c r="J7" s="60">
        <f>'Source Data'!J7</f>
        <v>179.71980996679628</v>
      </c>
      <c r="K7" s="65">
        <f>I7*J7</f>
        <v>0</v>
      </c>
      <c r="L7" s="289"/>
      <c r="M7" s="60">
        <f>'Source Data'!K7</f>
        <v>4492.9952491699069</v>
      </c>
      <c r="N7" s="65">
        <f>L7*M7</f>
        <v>0</v>
      </c>
      <c r="O7" s="289"/>
      <c r="P7" s="60">
        <f>'Source Data'!L7</f>
        <v>1797.1980996679629</v>
      </c>
      <c r="Q7" s="65">
        <f>O7*P7</f>
        <v>0</v>
      </c>
      <c r="R7" s="92">
        <v>0</v>
      </c>
      <c r="S7" s="60"/>
      <c r="T7" s="60"/>
      <c r="U7" s="61">
        <f t="shared" ref="U7:U38" si="1">S7+T7</f>
        <v>0</v>
      </c>
      <c r="V7" s="92">
        <f t="shared" ref="V7:V70" si="2">U7+R7</f>
        <v>0</v>
      </c>
      <c r="W7" s="65">
        <f>ROUND(V7*-0.25%,0)</f>
        <v>0</v>
      </c>
      <c r="X7" s="92">
        <f>SUM(V7:W7)</f>
        <v>0</v>
      </c>
      <c r="Y7" s="60">
        <f>[1]NOMMA!$G7</f>
        <v>0</v>
      </c>
      <c r="Z7" s="92">
        <f>ROUND(SUM(X7:Y7),0)</f>
        <v>0</v>
      </c>
      <c r="AA7" s="60"/>
      <c r="AB7" s="60">
        <f>Z7-AA7</f>
        <v>0</v>
      </c>
      <c r="AC7" s="92">
        <f>ROUND(AB7/$AC$88,0)</f>
        <v>0</v>
      </c>
      <c r="AD7" s="96">
        <f t="shared" ref="AD7:AD38" si="3">Z7</f>
        <v>0</v>
      </c>
      <c r="AE7" s="66">
        <f>'Source Data'!N7</f>
        <v>2506</v>
      </c>
      <c r="AF7" s="89">
        <f t="shared" ref="AF7:AF38" si="4">C7*AE7</f>
        <v>0</v>
      </c>
      <c r="AG7" s="270"/>
      <c r="AH7" s="66">
        <f>AG7*AE7</f>
        <v>0</v>
      </c>
      <c r="AI7" s="270"/>
      <c r="AJ7" s="68">
        <f t="shared" ref="AJ7:AJ38" si="5">AE7*AI7*0.5</f>
        <v>0</v>
      </c>
      <c r="AK7" s="67">
        <f t="shared" ref="AK7:AK38" si="6">AH7+AJ7</f>
        <v>0</v>
      </c>
      <c r="AL7" s="89">
        <f>AK7+AF7</f>
        <v>0</v>
      </c>
      <c r="AM7" s="70">
        <f>ROUND(-0.25%*AL7,0)</f>
        <v>0</v>
      </c>
      <c r="AN7" s="89">
        <f>SUM(AL7:AM7)</f>
        <v>0</v>
      </c>
      <c r="AO7" s="60">
        <f>[1]NOMMA!$M7</f>
        <v>0</v>
      </c>
      <c r="AP7" s="89">
        <f>ROUND(SUM(AN7:AO7),0)</f>
        <v>0</v>
      </c>
      <c r="AQ7" s="68"/>
      <c r="AR7" s="68">
        <f>AP7-AQ7</f>
        <v>0</v>
      </c>
      <c r="AS7" s="89">
        <f>ROUND(AR7/$AS$88,0)</f>
        <v>0</v>
      </c>
      <c r="AT7" s="69">
        <f t="shared" ref="AT7:AT70" si="7">Z7+AP7</f>
        <v>0</v>
      </c>
      <c r="AU7" s="86">
        <f t="shared" ref="AU7:AU70" si="8">AC7+AS7</f>
        <v>0</v>
      </c>
      <c r="AV7" s="116"/>
      <c r="AW7" s="65"/>
      <c r="AX7" s="65">
        <f t="shared" ref="AX7:AX38" si="9">-AM7</f>
        <v>0</v>
      </c>
      <c r="AY7" s="65">
        <f t="shared" ref="AY7:AY38" si="10">AX7-AW7</f>
        <v>0</v>
      </c>
    </row>
    <row r="8" spans="1:51" ht="16.149999999999999" customHeight="1" x14ac:dyDescent="0.2">
      <c r="A8" s="54">
        <v>2</v>
      </c>
      <c r="B8" s="55" t="s">
        <v>7</v>
      </c>
      <c r="C8" s="271">
        <f>'8_2.1.18 SIS'!M8</f>
        <v>0</v>
      </c>
      <c r="D8" s="56">
        <f>'Source Data'!H8</f>
        <v>5855.7282403587005</v>
      </c>
      <c r="E8" s="74">
        <f t="shared" ref="E8:E71" si="11">C8*D8</f>
        <v>0</v>
      </c>
      <c r="F8" s="290"/>
      <c r="G8" s="56">
        <f>'Source Data'!I8</f>
        <v>744.36686504426837</v>
      </c>
      <c r="H8" s="74">
        <f t="shared" ref="H8:H71" si="12">F8*G8</f>
        <v>0</v>
      </c>
      <c r="I8" s="290"/>
      <c r="J8" s="56">
        <f>'Source Data'!J8</f>
        <v>203.00914501207316</v>
      </c>
      <c r="K8" s="74">
        <f t="shared" ref="K8:K71" si="13">I8*J8</f>
        <v>0</v>
      </c>
      <c r="L8" s="290"/>
      <c r="M8" s="56">
        <f>'Source Data'!K8</f>
        <v>5075.2286253018301</v>
      </c>
      <c r="N8" s="74">
        <f t="shared" ref="N8:N71" si="14">L8*M8</f>
        <v>0</v>
      </c>
      <c r="O8" s="290"/>
      <c r="P8" s="56">
        <f>'Source Data'!L8</f>
        <v>2030.0914501207317</v>
      </c>
      <c r="Q8" s="74">
        <f t="shared" ref="Q8:Q71" si="15">O8*P8</f>
        <v>0</v>
      </c>
      <c r="R8" s="93">
        <v>0</v>
      </c>
      <c r="S8" s="56"/>
      <c r="T8" s="56"/>
      <c r="U8" s="57">
        <f t="shared" si="1"/>
        <v>0</v>
      </c>
      <c r="V8" s="93">
        <f t="shared" si="2"/>
        <v>0</v>
      </c>
      <c r="W8" s="74">
        <f t="shared" ref="W8:W71" si="16">ROUND(V8*-0.25%,0)</f>
        <v>0</v>
      </c>
      <c r="X8" s="93">
        <f t="shared" ref="X8:X71" si="17">SUM(V8:W8)</f>
        <v>0</v>
      </c>
      <c r="Y8" s="56">
        <f>[1]NOMMA!$G8</f>
        <v>0</v>
      </c>
      <c r="Z8" s="93">
        <f t="shared" ref="Z8:Z71" si="18">ROUND(SUM(X8:Y8),0)</f>
        <v>0</v>
      </c>
      <c r="AA8" s="56"/>
      <c r="AB8" s="56">
        <f t="shared" ref="AB8:AB71" si="19">Z8-AA8</f>
        <v>0</v>
      </c>
      <c r="AC8" s="93">
        <f t="shared" ref="AC8:AC71" si="20">ROUND(AB8/$AC$88,0)</f>
        <v>0</v>
      </c>
      <c r="AD8" s="97">
        <f t="shared" si="3"/>
        <v>0</v>
      </c>
      <c r="AE8" s="75">
        <f>'Source Data'!N8</f>
        <v>2883</v>
      </c>
      <c r="AF8" s="90">
        <f t="shared" si="4"/>
        <v>0</v>
      </c>
      <c r="AG8" s="271"/>
      <c r="AH8" s="75">
        <f t="shared" ref="AH8:AH71" si="21">AG8*AE8</f>
        <v>0</v>
      </c>
      <c r="AI8" s="271"/>
      <c r="AJ8" s="77">
        <f t="shared" si="5"/>
        <v>0</v>
      </c>
      <c r="AK8" s="76">
        <f t="shared" si="6"/>
        <v>0</v>
      </c>
      <c r="AL8" s="90">
        <f t="shared" ref="AL8:AL71" si="22">AK8+AF8</f>
        <v>0</v>
      </c>
      <c r="AM8" s="79">
        <f t="shared" ref="AM8:AM71" si="23">ROUND(-0.25%*AL8,0)</f>
        <v>0</v>
      </c>
      <c r="AN8" s="90">
        <f t="shared" ref="AN8:AN71" si="24">SUM(AL8:AM8)</f>
        <v>0</v>
      </c>
      <c r="AO8" s="56">
        <f>[1]NOMMA!$M8</f>
        <v>0</v>
      </c>
      <c r="AP8" s="90">
        <f t="shared" ref="AP8:AP71" si="25">ROUND(SUM(AN8:AO8),0)</f>
        <v>0</v>
      </c>
      <c r="AQ8" s="77"/>
      <c r="AR8" s="77">
        <f t="shared" ref="AR8:AR71" si="26">AP8-AQ8</f>
        <v>0</v>
      </c>
      <c r="AS8" s="90">
        <f t="shared" ref="AS8:AS71" si="27">ROUND(AR8/$AS$88,0)</f>
        <v>0</v>
      </c>
      <c r="AT8" s="78">
        <f t="shared" si="7"/>
        <v>0</v>
      </c>
      <c r="AU8" s="87">
        <f t="shared" si="8"/>
        <v>0</v>
      </c>
      <c r="AV8" s="116"/>
      <c r="AW8" s="74"/>
      <c r="AX8" s="74">
        <f t="shared" si="9"/>
        <v>0</v>
      </c>
      <c r="AY8" s="74">
        <f t="shared" si="10"/>
        <v>0</v>
      </c>
    </row>
    <row r="9" spans="1:51" ht="16.149999999999999" customHeight="1" x14ac:dyDescent="0.2">
      <c r="A9" s="54">
        <v>3</v>
      </c>
      <c r="B9" s="55" t="s">
        <v>8</v>
      </c>
      <c r="C9" s="271">
        <f>'8_2.1.18 SIS'!M9</f>
        <v>0</v>
      </c>
      <c r="D9" s="56">
        <f>'Source Data'!H9</f>
        <v>3742.2866078757875</v>
      </c>
      <c r="E9" s="74">
        <f t="shared" si="11"/>
        <v>0</v>
      </c>
      <c r="F9" s="290"/>
      <c r="G9" s="56">
        <f>'Source Data'!I9</f>
        <v>529.43529443774321</v>
      </c>
      <c r="H9" s="74">
        <f t="shared" si="12"/>
        <v>0</v>
      </c>
      <c r="I9" s="290"/>
      <c r="J9" s="56">
        <f>'Source Data'!J9</f>
        <v>144.39144393756632</v>
      </c>
      <c r="K9" s="74">
        <f t="shared" si="13"/>
        <v>0</v>
      </c>
      <c r="L9" s="290"/>
      <c r="M9" s="56">
        <f>'Source Data'!K9</f>
        <v>3609.7860984391582</v>
      </c>
      <c r="N9" s="74">
        <f t="shared" si="14"/>
        <v>0</v>
      </c>
      <c r="O9" s="290"/>
      <c r="P9" s="56">
        <f>'Source Data'!L9</f>
        <v>1443.9144393756631</v>
      </c>
      <c r="Q9" s="74">
        <f t="shared" si="15"/>
        <v>0</v>
      </c>
      <c r="R9" s="93">
        <v>0</v>
      </c>
      <c r="S9" s="56"/>
      <c r="T9" s="56"/>
      <c r="U9" s="57">
        <f t="shared" si="1"/>
        <v>0</v>
      </c>
      <c r="V9" s="93">
        <f t="shared" si="2"/>
        <v>0</v>
      </c>
      <c r="W9" s="74">
        <f t="shared" si="16"/>
        <v>0</v>
      </c>
      <c r="X9" s="93">
        <f t="shared" si="17"/>
        <v>0</v>
      </c>
      <c r="Y9" s="56">
        <f>[1]NOMMA!$G9</f>
        <v>0</v>
      </c>
      <c r="Z9" s="93">
        <f t="shared" si="18"/>
        <v>0</v>
      </c>
      <c r="AA9" s="56"/>
      <c r="AB9" s="56">
        <f t="shared" si="19"/>
        <v>0</v>
      </c>
      <c r="AC9" s="93">
        <f t="shared" si="20"/>
        <v>0</v>
      </c>
      <c r="AD9" s="97">
        <f t="shared" si="3"/>
        <v>0</v>
      </c>
      <c r="AE9" s="75">
        <f>'Source Data'!N9</f>
        <v>6285</v>
      </c>
      <c r="AF9" s="90">
        <f t="shared" si="4"/>
        <v>0</v>
      </c>
      <c r="AG9" s="271"/>
      <c r="AH9" s="75">
        <f t="shared" si="21"/>
        <v>0</v>
      </c>
      <c r="AI9" s="271"/>
      <c r="AJ9" s="77">
        <f t="shared" si="5"/>
        <v>0</v>
      </c>
      <c r="AK9" s="76">
        <f t="shared" si="6"/>
        <v>0</v>
      </c>
      <c r="AL9" s="90">
        <f t="shared" si="22"/>
        <v>0</v>
      </c>
      <c r="AM9" s="79">
        <f t="shared" si="23"/>
        <v>0</v>
      </c>
      <c r="AN9" s="90">
        <f t="shared" si="24"/>
        <v>0</v>
      </c>
      <c r="AO9" s="56">
        <f>[1]NOMMA!$M9</f>
        <v>0</v>
      </c>
      <c r="AP9" s="90">
        <f t="shared" si="25"/>
        <v>0</v>
      </c>
      <c r="AQ9" s="77"/>
      <c r="AR9" s="77">
        <f t="shared" si="26"/>
        <v>0</v>
      </c>
      <c r="AS9" s="90">
        <f t="shared" si="27"/>
        <v>0</v>
      </c>
      <c r="AT9" s="78">
        <f t="shared" si="7"/>
        <v>0</v>
      </c>
      <c r="AU9" s="87">
        <f t="shared" si="8"/>
        <v>0</v>
      </c>
      <c r="AV9" s="116"/>
      <c r="AW9" s="74"/>
      <c r="AX9" s="74">
        <f t="shared" si="9"/>
        <v>0</v>
      </c>
      <c r="AY9" s="74">
        <f t="shared" si="10"/>
        <v>0</v>
      </c>
    </row>
    <row r="10" spans="1:51" ht="16.149999999999999" customHeight="1" x14ac:dyDescent="0.2">
      <c r="A10" s="54">
        <v>4</v>
      </c>
      <c r="B10" s="55" t="s">
        <v>9</v>
      </c>
      <c r="C10" s="271">
        <f>'8_2.1.18 SIS'!M10</f>
        <v>0</v>
      </c>
      <c r="D10" s="56">
        <f>'Source Data'!H10</f>
        <v>5202.4303933253823</v>
      </c>
      <c r="E10" s="74">
        <f t="shared" si="11"/>
        <v>0</v>
      </c>
      <c r="F10" s="290"/>
      <c r="G10" s="56">
        <f>'Source Data'!I10</f>
        <v>687.66452541183287</v>
      </c>
      <c r="H10" s="74">
        <f t="shared" si="12"/>
        <v>0</v>
      </c>
      <c r="I10" s="290"/>
      <c r="J10" s="56">
        <f>'Source Data'!J10</f>
        <v>187.54487056686349</v>
      </c>
      <c r="K10" s="74">
        <f t="shared" si="13"/>
        <v>0</v>
      </c>
      <c r="L10" s="290"/>
      <c r="M10" s="56">
        <f>'Source Data'!K10</f>
        <v>4688.6217641715884</v>
      </c>
      <c r="N10" s="74">
        <f t="shared" si="14"/>
        <v>0</v>
      </c>
      <c r="O10" s="290"/>
      <c r="P10" s="56">
        <f>'Source Data'!L10</f>
        <v>1875.4487056686353</v>
      </c>
      <c r="Q10" s="74">
        <f t="shared" si="15"/>
        <v>0</v>
      </c>
      <c r="R10" s="93">
        <v>0</v>
      </c>
      <c r="S10" s="56"/>
      <c r="T10" s="56"/>
      <c r="U10" s="57">
        <f t="shared" si="1"/>
        <v>0</v>
      </c>
      <c r="V10" s="93">
        <f t="shared" si="2"/>
        <v>0</v>
      </c>
      <c r="W10" s="74">
        <f t="shared" si="16"/>
        <v>0</v>
      </c>
      <c r="X10" s="93">
        <f t="shared" si="17"/>
        <v>0</v>
      </c>
      <c r="Y10" s="56">
        <f>[1]NOMMA!$G10</f>
        <v>0</v>
      </c>
      <c r="Z10" s="93">
        <f t="shared" si="18"/>
        <v>0</v>
      </c>
      <c r="AA10" s="56"/>
      <c r="AB10" s="56">
        <f t="shared" si="19"/>
        <v>0</v>
      </c>
      <c r="AC10" s="93">
        <f t="shared" si="20"/>
        <v>0</v>
      </c>
      <c r="AD10" s="97">
        <f t="shared" si="3"/>
        <v>0</v>
      </c>
      <c r="AE10" s="75">
        <f>'Source Data'!N10</f>
        <v>3620</v>
      </c>
      <c r="AF10" s="90">
        <f t="shared" si="4"/>
        <v>0</v>
      </c>
      <c r="AG10" s="271"/>
      <c r="AH10" s="75">
        <f t="shared" si="21"/>
        <v>0</v>
      </c>
      <c r="AI10" s="271"/>
      <c r="AJ10" s="77">
        <f t="shared" si="5"/>
        <v>0</v>
      </c>
      <c r="AK10" s="76">
        <f t="shared" si="6"/>
        <v>0</v>
      </c>
      <c r="AL10" s="90">
        <f t="shared" si="22"/>
        <v>0</v>
      </c>
      <c r="AM10" s="79">
        <f t="shared" si="23"/>
        <v>0</v>
      </c>
      <c r="AN10" s="90">
        <f t="shared" si="24"/>
        <v>0</v>
      </c>
      <c r="AO10" s="56">
        <f>[1]NOMMA!$M10</f>
        <v>0</v>
      </c>
      <c r="AP10" s="90">
        <f t="shared" si="25"/>
        <v>0</v>
      </c>
      <c r="AQ10" s="77"/>
      <c r="AR10" s="77">
        <f t="shared" si="26"/>
        <v>0</v>
      </c>
      <c r="AS10" s="90">
        <f t="shared" si="27"/>
        <v>0</v>
      </c>
      <c r="AT10" s="78">
        <f t="shared" si="7"/>
        <v>0</v>
      </c>
      <c r="AU10" s="87">
        <f t="shared" si="8"/>
        <v>0</v>
      </c>
      <c r="AV10" s="116"/>
      <c r="AW10" s="74"/>
      <c r="AX10" s="74">
        <f t="shared" si="9"/>
        <v>0</v>
      </c>
      <c r="AY10" s="74">
        <f t="shared" si="10"/>
        <v>0</v>
      </c>
    </row>
    <row r="11" spans="1:51" ht="16.149999999999999" customHeight="1" x14ac:dyDescent="0.2">
      <c r="A11" s="49">
        <v>5</v>
      </c>
      <c r="B11" s="50" t="s">
        <v>10</v>
      </c>
      <c r="C11" s="272">
        <f>'8_2.1.18 SIS'!M11</f>
        <v>0</v>
      </c>
      <c r="D11" s="51">
        <f>'Source Data'!H11</f>
        <v>4616.1188110316743</v>
      </c>
      <c r="E11" s="80">
        <f t="shared" si="11"/>
        <v>0</v>
      </c>
      <c r="F11" s="291"/>
      <c r="G11" s="51">
        <f>'Source Data'!I11</f>
        <v>699.44299073701018</v>
      </c>
      <c r="H11" s="80">
        <f t="shared" si="12"/>
        <v>0</v>
      </c>
      <c r="I11" s="291"/>
      <c r="J11" s="51">
        <f>'Source Data'!J11</f>
        <v>190.75717929191185</v>
      </c>
      <c r="K11" s="80">
        <f t="shared" si="13"/>
        <v>0</v>
      </c>
      <c r="L11" s="291"/>
      <c r="M11" s="51">
        <f>'Source Data'!K11</f>
        <v>4768.9294822977972</v>
      </c>
      <c r="N11" s="80">
        <f t="shared" si="14"/>
        <v>0</v>
      </c>
      <c r="O11" s="291"/>
      <c r="P11" s="51">
        <f>'Source Data'!L11</f>
        <v>1907.5717929191187</v>
      </c>
      <c r="Q11" s="80">
        <f t="shared" si="15"/>
        <v>0</v>
      </c>
      <c r="R11" s="94">
        <v>0</v>
      </c>
      <c r="S11" s="51"/>
      <c r="T11" s="51"/>
      <c r="U11" s="52">
        <f t="shared" si="1"/>
        <v>0</v>
      </c>
      <c r="V11" s="94">
        <f t="shared" si="2"/>
        <v>0</v>
      </c>
      <c r="W11" s="80">
        <f t="shared" si="16"/>
        <v>0</v>
      </c>
      <c r="X11" s="94">
        <f t="shared" si="17"/>
        <v>0</v>
      </c>
      <c r="Y11" s="51">
        <f>[1]NOMMA!$G11</f>
        <v>0</v>
      </c>
      <c r="Z11" s="94">
        <f t="shared" si="18"/>
        <v>0</v>
      </c>
      <c r="AA11" s="53"/>
      <c r="AB11" s="51">
        <f t="shared" si="19"/>
        <v>0</v>
      </c>
      <c r="AC11" s="95">
        <f t="shared" si="20"/>
        <v>0</v>
      </c>
      <c r="AD11" s="95">
        <f t="shared" si="3"/>
        <v>0</v>
      </c>
      <c r="AE11" s="71">
        <f>'Source Data'!N11</f>
        <v>2115</v>
      </c>
      <c r="AF11" s="91">
        <f t="shared" si="4"/>
        <v>0</v>
      </c>
      <c r="AG11" s="272"/>
      <c r="AH11" s="71">
        <f t="shared" si="21"/>
        <v>0</v>
      </c>
      <c r="AI11" s="272"/>
      <c r="AJ11" s="72">
        <f t="shared" si="5"/>
        <v>0</v>
      </c>
      <c r="AK11" s="73">
        <f t="shared" si="6"/>
        <v>0</v>
      </c>
      <c r="AL11" s="91">
        <f t="shared" si="22"/>
        <v>0</v>
      </c>
      <c r="AM11" s="82">
        <f t="shared" si="23"/>
        <v>0</v>
      </c>
      <c r="AN11" s="91">
        <f t="shared" si="24"/>
        <v>0</v>
      </c>
      <c r="AO11" s="51">
        <f>[1]NOMMA!$M11</f>
        <v>0</v>
      </c>
      <c r="AP11" s="91">
        <f t="shared" si="25"/>
        <v>0</v>
      </c>
      <c r="AQ11" s="72"/>
      <c r="AR11" s="72">
        <f t="shared" si="26"/>
        <v>0</v>
      </c>
      <c r="AS11" s="91">
        <f t="shared" si="27"/>
        <v>0</v>
      </c>
      <c r="AT11" s="81">
        <f t="shared" si="7"/>
        <v>0</v>
      </c>
      <c r="AU11" s="88">
        <f t="shared" si="8"/>
        <v>0</v>
      </c>
      <c r="AV11" s="116"/>
      <c r="AW11" s="80"/>
      <c r="AX11" s="80">
        <f t="shared" si="9"/>
        <v>0</v>
      </c>
      <c r="AY11" s="80">
        <f t="shared" si="10"/>
        <v>0</v>
      </c>
    </row>
    <row r="12" spans="1:51" ht="16.149999999999999" customHeight="1" x14ac:dyDescent="0.2">
      <c r="A12" s="58">
        <v>6</v>
      </c>
      <c r="B12" s="59" t="s">
        <v>11</v>
      </c>
      <c r="C12" s="270">
        <f>'8_2.1.18 SIS'!M12</f>
        <v>0</v>
      </c>
      <c r="D12" s="60">
        <f>'Source Data'!H12</f>
        <v>4932.8589889938785</v>
      </c>
      <c r="E12" s="65">
        <f t="shared" si="11"/>
        <v>0</v>
      </c>
      <c r="F12" s="289"/>
      <c r="G12" s="60">
        <f>'Source Data'!I12</f>
        <v>671.54041297688354</v>
      </c>
      <c r="H12" s="65">
        <f t="shared" si="12"/>
        <v>0</v>
      </c>
      <c r="I12" s="289"/>
      <c r="J12" s="60">
        <f>'Source Data'!J12</f>
        <v>183.14738535733184</v>
      </c>
      <c r="K12" s="65">
        <f t="shared" si="13"/>
        <v>0</v>
      </c>
      <c r="L12" s="289"/>
      <c r="M12" s="60">
        <f>'Source Data'!K12</f>
        <v>4578.6846339332969</v>
      </c>
      <c r="N12" s="65">
        <f t="shared" si="14"/>
        <v>0</v>
      </c>
      <c r="O12" s="289"/>
      <c r="P12" s="60">
        <f>'Source Data'!L12</f>
        <v>1831.4738535733186</v>
      </c>
      <c r="Q12" s="65">
        <f t="shared" si="15"/>
        <v>0</v>
      </c>
      <c r="R12" s="92">
        <v>0</v>
      </c>
      <c r="S12" s="60"/>
      <c r="T12" s="60"/>
      <c r="U12" s="61">
        <f t="shared" si="1"/>
        <v>0</v>
      </c>
      <c r="V12" s="92">
        <f t="shared" si="2"/>
        <v>0</v>
      </c>
      <c r="W12" s="65">
        <f t="shared" si="16"/>
        <v>0</v>
      </c>
      <c r="X12" s="92">
        <f t="shared" si="17"/>
        <v>0</v>
      </c>
      <c r="Y12" s="60">
        <f>[1]NOMMA!$G12</f>
        <v>0</v>
      </c>
      <c r="Z12" s="92">
        <f t="shared" si="18"/>
        <v>0</v>
      </c>
      <c r="AA12" s="60"/>
      <c r="AB12" s="60">
        <f t="shared" si="19"/>
        <v>0</v>
      </c>
      <c r="AC12" s="92">
        <f t="shared" si="20"/>
        <v>0</v>
      </c>
      <c r="AD12" s="96">
        <f t="shared" si="3"/>
        <v>0</v>
      </c>
      <c r="AE12" s="66">
        <f>'Source Data'!N12</f>
        <v>4073</v>
      </c>
      <c r="AF12" s="89">
        <f t="shared" si="4"/>
        <v>0</v>
      </c>
      <c r="AG12" s="270"/>
      <c r="AH12" s="66">
        <f t="shared" si="21"/>
        <v>0</v>
      </c>
      <c r="AI12" s="270"/>
      <c r="AJ12" s="68">
        <f t="shared" si="5"/>
        <v>0</v>
      </c>
      <c r="AK12" s="67">
        <f t="shared" si="6"/>
        <v>0</v>
      </c>
      <c r="AL12" s="89">
        <f t="shared" si="22"/>
        <v>0</v>
      </c>
      <c r="AM12" s="70">
        <f t="shared" si="23"/>
        <v>0</v>
      </c>
      <c r="AN12" s="89">
        <f t="shared" si="24"/>
        <v>0</v>
      </c>
      <c r="AO12" s="60">
        <f>[1]NOMMA!$M12</f>
        <v>0</v>
      </c>
      <c r="AP12" s="89">
        <f t="shared" si="25"/>
        <v>0</v>
      </c>
      <c r="AQ12" s="68"/>
      <c r="AR12" s="68">
        <f t="shared" si="26"/>
        <v>0</v>
      </c>
      <c r="AS12" s="89">
        <f t="shared" si="27"/>
        <v>0</v>
      </c>
      <c r="AT12" s="69">
        <f t="shared" si="7"/>
        <v>0</v>
      </c>
      <c r="AU12" s="86">
        <f t="shared" si="8"/>
        <v>0</v>
      </c>
      <c r="AV12" s="116"/>
      <c r="AW12" s="65"/>
      <c r="AX12" s="65">
        <f t="shared" si="9"/>
        <v>0</v>
      </c>
      <c r="AY12" s="65">
        <f t="shared" si="10"/>
        <v>0</v>
      </c>
    </row>
    <row r="13" spans="1:51" ht="16.149999999999999" customHeight="1" x14ac:dyDescent="0.2">
      <c r="A13" s="54">
        <v>7</v>
      </c>
      <c r="B13" s="55" t="s">
        <v>12</v>
      </c>
      <c r="C13" s="271">
        <f>'8_2.1.18 SIS'!M13</f>
        <v>0</v>
      </c>
      <c r="D13" s="56">
        <f>'Source Data'!H13</f>
        <v>3079.9485560845051</v>
      </c>
      <c r="E13" s="74">
        <f t="shared" si="11"/>
        <v>0</v>
      </c>
      <c r="F13" s="290"/>
      <c r="G13" s="56">
        <f>'Source Data'!I13</f>
        <v>422.20328372683736</v>
      </c>
      <c r="H13" s="74">
        <f t="shared" si="12"/>
        <v>0</v>
      </c>
      <c r="I13" s="290"/>
      <c r="J13" s="56">
        <f>'Source Data'!J13</f>
        <v>115.14635010731928</v>
      </c>
      <c r="K13" s="74">
        <f t="shared" si="13"/>
        <v>0</v>
      </c>
      <c r="L13" s="290"/>
      <c r="M13" s="56">
        <f>'Source Data'!K13</f>
        <v>2878.6587526829821</v>
      </c>
      <c r="N13" s="74">
        <f t="shared" si="14"/>
        <v>0</v>
      </c>
      <c r="O13" s="290"/>
      <c r="P13" s="56">
        <f>'Source Data'!L13</f>
        <v>1151.4635010731927</v>
      </c>
      <c r="Q13" s="74">
        <f t="shared" si="15"/>
        <v>0</v>
      </c>
      <c r="R13" s="93">
        <v>0</v>
      </c>
      <c r="S13" s="56"/>
      <c r="T13" s="56"/>
      <c r="U13" s="57">
        <f t="shared" si="1"/>
        <v>0</v>
      </c>
      <c r="V13" s="93">
        <f t="shared" si="2"/>
        <v>0</v>
      </c>
      <c r="W13" s="74">
        <f t="shared" si="16"/>
        <v>0</v>
      </c>
      <c r="X13" s="93">
        <f t="shared" si="17"/>
        <v>0</v>
      </c>
      <c r="Y13" s="56">
        <f>[1]NOMMA!$G13</f>
        <v>0</v>
      </c>
      <c r="Z13" s="93">
        <f t="shared" si="18"/>
        <v>0</v>
      </c>
      <c r="AA13" s="56"/>
      <c r="AB13" s="56">
        <f t="shared" si="19"/>
        <v>0</v>
      </c>
      <c r="AC13" s="93">
        <f t="shared" si="20"/>
        <v>0</v>
      </c>
      <c r="AD13" s="97">
        <f t="shared" si="3"/>
        <v>0</v>
      </c>
      <c r="AE13" s="75">
        <f>'Source Data'!N13</f>
        <v>11839</v>
      </c>
      <c r="AF13" s="90">
        <f t="shared" si="4"/>
        <v>0</v>
      </c>
      <c r="AG13" s="271"/>
      <c r="AH13" s="75">
        <f t="shared" si="21"/>
        <v>0</v>
      </c>
      <c r="AI13" s="271"/>
      <c r="AJ13" s="77">
        <f t="shared" si="5"/>
        <v>0</v>
      </c>
      <c r="AK13" s="76">
        <f t="shared" si="6"/>
        <v>0</v>
      </c>
      <c r="AL13" s="90">
        <f t="shared" si="22"/>
        <v>0</v>
      </c>
      <c r="AM13" s="79">
        <f t="shared" si="23"/>
        <v>0</v>
      </c>
      <c r="AN13" s="90">
        <f t="shared" si="24"/>
        <v>0</v>
      </c>
      <c r="AO13" s="56">
        <f>[1]NOMMA!$M13</f>
        <v>0</v>
      </c>
      <c r="AP13" s="90">
        <f t="shared" si="25"/>
        <v>0</v>
      </c>
      <c r="AQ13" s="77"/>
      <c r="AR13" s="77">
        <f t="shared" si="26"/>
        <v>0</v>
      </c>
      <c r="AS13" s="90">
        <f t="shared" si="27"/>
        <v>0</v>
      </c>
      <c r="AT13" s="78">
        <f t="shared" si="7"/>
        <v>0</v>
      </c>
      <c r="AU13" s="87">
        <f t="shared" si="8"/>
        <v>0</v>
      </c>
      <c r="AV13" s="116"/>
      <c r="AW13" s="74"/>
      <c r="AX13" s="74">
        <f t="shared" si="9"/>
        <v>0</v>
      </c>
      <c r="AY13" s="74">
        <f t="shared" si="10"/>
        <v>0</v>
      </c>
    </row>
    <row r="14" spans="1:51" ht="16.149999999999999" customHeight="1" x14ac:dyDescent="0.2">
      <c r="A14" s="54">
        <v>8</v>
      </c>
      <c r="B14" s="55" t="s">
        <v>13</v>
      </c>
      <c r="C14" s="271">
        <f>'8_2.1.18 SIS'!M14</f>
        <v>0</v>
      </c>
      <c r="D14" s="56">
        <f>'Source Data'!H14</f>
        <v>4738.9956586322805</v>
      </c>
      <c r="E14" s="74">
        <f t="shared" si="11"/>
        <v>0</v>
      </c>
      <c r="F14" s="290"/>
      <c r="G14" s="56">
        <f>'Source Data'!I14</f>
        <v>631.46888950213452</v>
      </c>
      <c r="H14" s="74">
        <f t="shared" si="12"/>
        <v>0</v>
      </c>
      <c r="I14" s="290"/>
      <c r="J14" s="56">
        <f>'Source Data'!J14</f>
        <v>172.21878804603671</v>
      </c>
      <c r="K14" s="74">
        <f t="shared" si="13"/>
        <v>0</v>
      </c>
      <c r="L14" s="290"/>
      <c r="M14" s="56">
        <f>'Source Data'!K14</f>
        <v>4305.4697011509179</v>
      </c>
      <c r="N14" s="74">
        <f t="shared" si="14"/>
        <v>0</v>
      </c>
      <c r="O14" s="290"/>
      <c r="P14" s="56">
        <f>'Source Data'!L14</f>
        <v>1722.1878804603671</v>
      </c>
      <c r="Q14" s="74">
        <f t="shared" si="15"/>
        <v>0</v>
      </c>
      <c r="R14" s="93">
        <v>0</v>
      </c>
      <c r="S14" s="56"/>
      <c r="T14" s="56"/>
      <c r="U14" s="57">
        <f t="shared" si="1"/>
        <v>0</v>
      </c>
      <c r="V14" s="93">
        <f t="shared" si="2"/>
        <v>0</v>
      </c>
      <c r="W14" s="74">
        <f t="shared" si="16"/>
        <v>0</v>
      </c>
      <c r="X14" s="93">
        <f t="shared" si="17"/>
        <v>0</v>
      </c>
      <c r="Y14" s="56">
        <f>[1]NOMMA!$G14</f>
        <v>0</v>
      </c>
      <c r="Z14" s="93">
        <f t="shared" si="18"/>
        <v>0</v>
      </c>
      <c r="AA14" s="56"/>
      <c r="AB14" s="56">
        <f t="shared" si="19"/>
        <v>0</v>
      </c>
      <c r="AC14" s="93">
        <f t="shared" si="20"/>
        <v>0</v>
      </c>
      <c r="AD14" s="97">
        <f t="shared" si="3"/>
        <v>0</v>
      </c>
      <c r="AE14" s="75">
        <f>'Source Data'!N14</f>
        <v>4588</v>
      </c>
      <c r="AF14" s="90">
        <f t="shared" si="4"/>
        <v>0</v>
      </c>
      <c r="AG14" s="271"/>
      <c r="AH14" s="75">
        <f t="shared" si="21"/>
        <v>0</v>
      </c>
      <c r="AI14" s="271"/>
      <c r="AJ14" s="77">
        <f t="shared" si="5"/>
        <v>0</v>
      </c>
      <c r="AK14" s="76">
        <f t="shared" si="6"/>
        <v>0</v>
      </c>
      <c r="AL14" s="90">
        <f t="shared" si="22"/>
        <v>0</v>
      </c>
      <c r="AM14" s="79">
        <f t="shared" si="23"/>
        <v>0</v>
      </c>
      <c r="AN14" s="90">
        <f t="shared" si="24"/>
        <v>0</v>
      </c>
      <c r="AO14" s="56">
        <f>[1]NOMMA!$M14</f>
        <v>0</v>
      </c>
      <c r="AP14" s="90">
        <f t="shared" si="25"/>
        <v>0</v>
      </c>
      <c r="AQ14" s="77"/>
      <c r="AR14" s="77">
        <f t="shared" si="26"/>
        <v>0</v>
      </c>
      <c r="AS14" s="90">
        <f t="shared" si="27"/>
        <v>0</v>
      </c>
      <c r="AT14" s="78">
        <f t="shared" si="7"/>
        <v>0</v>
      </c>
      <c r="AU14" s="87">
        <f t="shared" si="8"/>
        <v>0</v>
      </c>
      <c r="AV14" s="116"/>
      <c r="AW14" s="74"/>
      <c r="AX14" s="74">
        <f t="shared" si="9"/>
        <v>0</v>
      </c>
      <c r="AY14" s="74">
        <f t="shared" si="10"/>
        <v>0</v>
      </c>
    </row>
    <row r="15" spans="1:51" ht="16.149999999999999" customHeight="1" x14ac:dyDescent="0.2">
      <c r="A15" s="54">
        <v>9</v>
      </c>
      <c r="B15" s="55" t="s">
        <v>14</v>
      </c>
      <c r="C15" s="271">
        <f>'8_2.1.18 SIS'!M15</f>
        <v>0</v>
      </c>
      <c r="D15" s="56">
        <f>'Source Data'!H15</f>
        <v>4548.7366413720365</v>
      </c>
      <c r="E15" s="74">
        <f t="shared" si="11"/>
        <v>0</v>
      </c>
      <c r="F15" s="290"/>
      <c r="G15" s="56">
        <f>'Source Data'!I15</f>
        <v>606.55190779573797</v>
      </c>
      <c r="H15" s="74">
        <f t="shared" si="12"/>
        <v>0</v>
      </c>
      <c r="I15" s="290"/>
      <c r="J15" s="56">
        <f>'Source Data'!J15</f>
        <v>165.42324758065581</v>
      </c>
      <c r="K15" s="74">
        <f t="shared" si="13"/>
        <v>0</v>
      </c>
      <c r="L15" s="290"/>
      <c r="M15" s="56">
        <f>'Source Data'!K15</f>
        <v>4135.5811895163952</v>
      </c>
      <c r="N15" s="74">
        <f t="shared" si="14"/>
        <v>0</v>
      </c>
      <c r="O15" s="290"/>
      <c r="P15" s="56">
        <f>'Source Data'!L15</f>
        <v>1654.2324758065579</v>
      </c>
      <c r="Q15" s="74">
        <f t="shared" si="15"/>
        <v>0</v>
      </c>
      <c r="R15" s="93">
        <v>0</v>
      </c>
      <c r="S15" s="56"/>
      <c r="T15" s="56"/>
      <c r="U15" s="57">
        <f t="shared" si="1"/>
        <v>0</v>
      </c>
      <c r="V15" s="93">
        <f t="shared" si="2"/>
        <v>0</v>
      </c>
      <c r="W15" s="74">
        <f t="shared" si="16"/>
        <v>0</v>
      </c>
      <c r="X15" s="93">
        <f t="shared" si="17"/>
        <v>0</v>
      </c>
      <c r="Y15" s="56">
        <f>[1]NOMMA!$G15</f>
        <v>0</v>
      </c>
      <c r="Z15" s="93">
        <f t="shared" si="18"/>
        <v>0</v>
      </c>
      <c r="AA15" s="56"/>
      <c r="AB15" s="56">
        <f t="shared" si="19"/>
        <v>0</v>
      </c>
      <c r="AC15" s="93">
        <f t="shared" si="20"/>
        <v>0</v>
      </c>
      <c r="AD15" s="97">
        <f t="shared" si="3"/>
        <v>0</v>
      </c>
      <c r="AE15" s="75">
        <f>'Source Data'!N15</f>
        <v>5094</v>
      </c>
      <c r="AF15" s="90">
        <f t="shared" si="4"/>
        <v>0</v>
      </c>
      <c r="AG15" s="271"/>
      <c r="AH15" s="75">
        <f t="shared" si="21"/>
        <v>0</v>
      </c>
      <c r="AI15" s="271"/>
      <c r="AJ15" s="77">
        <f t="shared" si="5"/>
        <v>0</v>
      </c>
      <c r="AK15" s="76">
        <f t="shared" si="6"/>
        <v>0</v>
      </c>
      <c r="AL15" s="90">
        <f t="shared" si="22"/>
        <v>0</v>
      </c>
      <c r="AM15" s="79">
        <f t="shared" si="23"/>
        <v>0</v>
      </c>
      <c r="AN15" s="90">
        <f t="shared" si="24"/>
        <v>0</v>
      </c>
      <c r="AO15" s="56">
        <f>[1]NOMMA!$M15</f>
        <v>0</v>
      </c>
      <c r="AP15" s="90">
        <f t="shared" si="25"/>
        <v>0</v>
      </c>
      <c r="AQ15" s="77"/>
      <c r="AR15" s="77">
        <f t="shared" si="26"/>
        <v>0</v>
      </c>
      <c r="AS15" s="90">
        <f t="shared" si="27"/>
        <v>0</v>
      </c>
      <c r="AT15" s="78">
        <f t="shared" si="7"/>
        <v>0</v>
      </c>
      <c r="AU15" s="87">
        <f t="shared" si="8"/>
        <v>0</v>
      </c>
      <c r="AV15" s="116"/>
      <c r="AW15" s="74"/>
      <c r="AX15" s="74">
        <f t="shared" si="9"/>
        <v>0</v>
      </c>
      <c r="AY15" s="74">
        <f t="shared" si="10"/>
        <v>0</v>
      </c>
    </row>
    <row r="16" spans="1:51" ht="16.149999999999999" customHeight="1" x14ac:dyDescent="0.2">
      <c r="A16" s="49">
        <v>10</v>
      </c>
      <c r="B16" s="50" t="s">
        <v>15</v>
      </c>
      <c r="C16" s="272">
        <f>'8_2.1.18 SIS'!M16</f>
        <v>0</v>
      </c>
      <c r="D16" s="51">
        <f>'Source Data'!H16</f>
        <v>3450.3968616043203</v>
      </c>
      <c r="E16" s="80">
        <f t="shared" si="11"/>
        <v>0</v>
      </c>
      <c r="F16" s="291"/>
      <c r="G16" s="51">
        <f>'Source Data'!I16</f>
        <v>486.95555408614769</v>
      </c>
      <c r="H16" s="80">
        <f t="shared" si="12"/>
        <v>0</v>
      </c>
      <c r="I16" s="291"/>
      <c r="J16" s="51">
        <f>'Source Data'!J16</f>
        <v>132.806060205313</v>
      </c>
      <c r="K16" s="80">
        <f t="shared" si="13"/>
        <v>0</v>
      </c>
      <c r="L16" s="291"/>
      <c r="M16" s="51">
        <f>'Source Data'!K16</f>
        <v>3320.1515051328256</v>
      </c>
      <c r="N16" s="80">
        <f t="shared" si="14"/>
        <v>0</v>
      </c>
      <c r="O16" s="291"/>
      <c r="P16" s="51">
        <f>'Source Data'!L16</f>
        <v>1328.06060205313</v>
      </c>
      <c r="Q16" s="80">
        <f t="shared" si="15"/>
        <v>0</v>
      </c>
      <c r="R16" s="94">
        <v>0</v>
      </c>
      <c r="S16" s="51"/>
      <c r="T16" s="51"/>
      <c r="U16" s="52">
        <f t="shared" si="1"/>
        <v>0</v>
      </c>
      <c r="V16" s="94">
        <f t="shared" si="2"/>
        <v>0</v>
      </c>
      <c r="W16" s="80">
        <f t="shared" si="16"/>
        <v>0</v>
      </c>
      <c r="X16" s="94">
        <f t="shared" si="17"/>
        <v>0</v>
      </c>
      <c r="Y16" s="51">
        <f>[1]NOMMA!$G16</f>
        <v>0</v>
      </c>
      <c r="Z16" s="94">
        <f t="shared" si="18"/>
        <v>0</v>
      </c>
      <c r="AA16" s="53"/>
      <c r="AB16" s="51">
        <f t="shared" si="19"/>
        <v>0</v>
      </c>
      <c r="AC16" s="95">
        <f t="shared" si="20"/>
        <v>0</v>
      </c>
      <c r="AD16" s="95">
        <f t="shared" si="3"/>
        <v>0</v>
      </c>
      <c r="AE16" s="71">
        <f>'Source Data'!N16</f>
        <v>7747</v>
      </c>
      <c r="AF16" s="91">
        <f t="shared" si="4"/>
        <v>0</v>
      </c>
      <c r="AG16" s="272"/>
      <c r="AH16" s="71">
        <f t="shared" si="21"/>
        <v>0</v>
      </c>
      <c r="AI16" s="272"/>
      <c r="AJ16" s="72">
        <f t="shared" si="5"/>
        <v>0</v>
      </c>
      <c r="AK16" s="73">
        <f t="shared" si="6"/>
        <v>0</v>
      </c>
      <c r="AL16" s="91">
        <f t="shared" si="22"/>
        <v>0</v>
      </c>
      <c r="AM16" s="82">
        <f t="shared" si="23"/>
        <v>0</v>
      </c>
      <c r="AN16" s="91">
        <f t="shared" si="24"/>
        <v>0</v>
      </c>
      <c r="AO16" s="51">
        <f>[1]NOMMA!$M16</f>
        <v>0</v>
      </c>
      <c r="AP16" s="91">
        <f t="shared" si="25"/>
        <v>0</v>
      </c>
      <c r="AQ16" s="72"/>
      <c r="AR16" s="72">
        <f t="shared" si="26"/>
        <v>0</v>
      </c>
      <c r="AS16" s="91">
        <f t="shared" si="27"/>
        <v>0</v>
      </c>
      <c r="AT16" s="81">
        <f t="shared" si="7"/>
        <v>0</v>
      </c>
      <c r="AU16" s="88">
        <f t="shared" si="8"/>
        <v>0</v>
      </c>
      <c r="AV16" s="116"/>
      <c r="AW16" s="80"/>
      <c r="AX16" s="80">
        <f t="shared" si="9"/>
        <v>0</v>
      </c>
      <c r="AY16" s="80">
        <f t="shared" si="10"/>
        <v>0</v>
      </c>
    </row>
    <row r="17" spans="1:51" ht="16.149999999999999" customHeight="1" x14ac:dyDescent="0.2">
      <c r="A17" s="58">
        <v>11</v>
      </c>
      <c r="B17" s="59" t="s">
        <v>16</v>
      </c>
      <c r="C17" s="270">
        <f>'8_2.1.18 SIS'!M17</f>
        <v>0</v>
      </c>
      <c r="D17" s="60">
        <f>'Source Data'!H17</f>
        <v>5710.1347819377015</v>
      </c>
      <c r="E17" s="65">
        <f t="shared" si="11"/>
        <v>0</v>
      </c>
      <c r="F17" s="289"/>
      <c r="G17" s="60">
        <f>'Source Data'!I17</f>
        <v>720.86562862338462</v>
      </c>
      <c r="H17" s="65">
        <f t="shared" si="12"/>
        <v>0</v>
      </c>
      <c r="I17" s="289"/>
      <c r="J17" s="60">
        <f>'Source Data'!J17</f>
        <v>196.59971689728673</v>
      </c>
      <c r="K17" s="65">
        <f t="shared" si="13"/>
        <v>0</v>
      </c>
      <c r="L17" s="289"/>
      <c r="M17" s="60">
        <f>'Source Data'!K17</f>
        <v>4914.9929224321686</v>
      </c>
      <c r="N17" s="65">
        <f t="shared" si="14"/>
        <v>0</v>
      </c>
      <c r="O17" s="289"/>
      <c r="P17" s="60">
        <f>'Source Data'!L17</f>
        <v>1965.9971689728673</v>
      </c>
      <c r="Q17" s="65">
        <f t="shared" si="15"/>
        <v>0</v>
      </c>
      <c r="R17" s="92">
        <v>0</v>
      </c>
      <c r="S17" s="60"/>
      <c r="T17" s="60"/>
      <c r="U17" s="61">
        <f t="shared" si="1"/>
        <v>0</v>
      </c>
      <c r="V17" s="92">
        <f t="shared" si="2"/>
        <v>0</v>
      </c>
      <c r="W17" s="65">
        <f t="shared" si="16"/>
        <v>0</v>
      </c>
      <c r="X17" s="92">
        <f t="shared" si="17"/>
        <v>0</v>
      </c>
      <c r="Y17" s="60">
        <f>[1]NOMMA!$G17</f>
        <v>0</v>
      </c>
      <c r="Z17" s="92">
        <f t="shared" si="18"/>
        <v>0</v>
      </c>
      <c r="AA17" s="60"/>
      <c r="AB17" s="60">
        <f t="shared" si="19"/>
        <v>0</v>
      </c>
      <c r="AC17" s="92">
        <f t="shared" si="20"/>
        <v>0</v>
      </c>
      <c r="AD17" s="96">
        <f t="shared" si="3"/>
        <v>0</v>
      </c>
      <c r="AE17" s="66">
        <f>'Source Data'!N17</f>
        <v>3310</v>
      </c>
      <c r="AF17" s="89">
        <f t="shared" si="4"/>
        <v>0</v>
      </c>
      <c r="AG17" s="270"/>
      <c r="AH17" s="66">
        <f t="shared" si="21"/>
        <v>0</v>
      </c>
      <c r="AI17" s="270"/>
      <c r="AJ17" s="68">
        <f t="shared" si="5"/>
        <v>0</v>
      </c>
      <c r="AK17" s="67">
        <f t="shared" si="6"/>
        <v>0</v>
      </c>
      <c r="AL17" s="89">
        <f t="shared" si="22"/>
        <v>0</v>
      </c>
      <c r="AM17" s="70">
        <f t="shared" si="23"/>
        <v>0</v>
      </c>
      <c r="AN17" s="89">
        <f t="shared" si="24"/>
        <v>0</v>
      </c>
      <c r="AO17" s="60">
        <f>[1]NOMMA!$M17</f>
        <v>0</v>
      </c>
      <c r="AP17" s="89">
        <f t="shared" si="25"/>
        <v>0</v>
      </c>
      <c r="AQ17" s="68"/>
      <c r="AR17" s="68">
        <f t="shared" si="26"/>
        <v>0</v>
      </c>
      <c r="AS17" s="89">
        <f t="shared" si="27"/>
        <v>0</v>
      </c>
      <c r="AT17" s="69">
        <f t="shared" si="7"/>
        <v>0</v>
      </c>
      <c r="AU17" s="86">
        <f t="shared" si="8"/>
        <v>0</v>
      </c>
      <c r="AV17" s="116"/>
      <c r="AW17" s="65"/>
      <c r="AX17" s="65">
        <f t="shared" si="9"/>
        <v>0</v>
      </c>
      <c r="AY17" s="65">
        <f t="shared" si="10"/>
        <v>0</v>
      </c>
    </row>
    <row r="18" spans="1:51" ht="16.149999999999999" customHeight="1" x14ac:dyDescent="0.2">
      <c r="A18" s="54">
        <v>12</v>
      </c>
      <c r="B18" s="55" t="s">
        <v>17</v>
      </c>
      <c r="C18" s="271">
        <f>'8_2.1.18 SIS'!M18</f>
        <v>0</v>
      </c>
      <c r="D18" s="56">
        <f>'Source Data'!H18</f>
        <v>2970.5124583417528</v>
      </c>
      <c r="E18" s="74">
        <f t="shared" si="11"/>
        <v>0</v>
      </c>
      <c r="F18" s="290"/>
      <c r="G18" s="56">
        <f>'Source Data'!I18</f>
        <v>374.0615666318472</v>
      </c>
      <c r="H18" s="74">
        <f t="shared" si="12"/>
        <v>0</v>
      </c>
      <c r="I18" s="290"/>
      <c r="J18" s="56">
        <f>'Source Data'!J18</f>
        <v>102.01679089959471</v>
      </c>
      <c r="K18" s="74">
        <f t="shared" si="13"/>
        <v>0</v>
      </c>
      <c r="L18" s="290"/>
      <c r="M18" s="56">
        <f>'Source Data'!K18</f>
        <v>2550.4197724898677</v>
      </c>
      <c r="N18" s="74">
        <f t="shared" si="14"/>
        <v>0</v>
      </c>
      <c r="O18" s="290"/>
      <c r="P18" s="56">
        <f>'Source Data'!L18</f>
        <v>1020.1679089959471</v>
      </c>
      <c r="Q18" s="74">
        <f t="shared" si="15"/>
        <v>0</v>
      </c>
      <c r="R18" s="93">
        <v>0</v>
      </c>
      <c r="S18" s="56"/>
      <c r="T18" s="56"/>
      <c r="U18" s="57">
        <f t="shared" si="1"/>
        <v>0</v>
      </c>
      <c r="V18" s="93">
        <f t="shared" si="2"/>
        <v>0</v>
      </c>
      <c r="W18" s="74">
        <f t="shared" si="16"/>
        <v>0</v>
      </c>
      <c r="X18" s="93">
        <f t="shared" si="17"/>
        <v>0</v>
      </c>
      <c r="Y18" s="56">
        <f>[1]NOMMA!$G18</f>
        <v>0</v>
      </c>
      <c r="Z18" s="93">
        <f t="shared" si="18"/>
        <v>0</v>
      </c>
      <c r="AA18" s="56"/>
      <c r="AB18" s="56">
        <f t="shared" si="19"/>
        <v>0</v>
      </c>
      <c r="AC18" s="93">
        <f t="shared" si="20"/>
        <v>0</v>
      </c>
      <c r="AD18" s="97">
        <f t="shared" si="3"/>
        <v>0</v>
      </c>
      <c r="AE18" s="75">
        <f>'Source Data'!N18</f>
        <v>6410</v>
      </c>
      <c r="AF18" s="90">
        <f t="shared" si="4"/>
        <v>0</v>
      </c>
      <c r="AG18" s="271"/>
      <c r="AH18" s="75">
        <f t="shared" si="21"/>
        <v>0</v>
      </c>
      <c r="AI18" s="271"/>
      <c r="AJ18" s="77">
        <f t="shared" si="5"/>
        <v>0</v>
      </c>
      <c r="AK18" s="76">
        <f t="shared" si="6"/>
        <v>0</v>
      </c>
      <c r="AL18" s="90">
        <f t="shared" si="22"/>
        <v>0</v>
      </c>
      <c r="AM18" s="79">
        <f t="shared" si="23"/>
        <v>0</v>
      </c>
      <c r="AN18" s="90">
        <f t="shared" si="24"/>
        <v>0</v>
      </c>
      <c r="AO18" s="56">
        <f>[1]NOMMA!$M18</f>
        <v>0</v>
      </c>
      <c r="AP18" s="90">
        <f t="shared" si="25"/>
        <v>0</v>
      </c>
      <c r="AQ18" s="77"/>
      <c r="AR18" s="77">
        <f t="shared" si="26"/>
        <v>0</v>
      </c>
      <c r="AS18" s="90">
        <f t="shared" si="27"/>
        <v>0</v>
      </c>
      <c r="AT18" s="78">
        <f t="shared" si="7"/>
        <v>0</v>
      </c>
      <c r="AU18" s="87">
        <f t="shared" si="8"/>
        <v>0</v>
      </c>
      <c r="AV18" s="116"/>
      <c r="AW18" s="74"/>
      <c r="AX18" s="74">
        <f t="shared" si="9"/>
        <v>0</v>
      </c>
      <c r="AY18" s="74">
        <f t="shared" si="10"/>
        <v>0</v>
      </c>
    </row>
    <row r="19" spans="1:51" ht="16.149999999999999" customHeight="1" x14ac:dyDescent="0.2">
      <c r="A19" s="54">
        <v>13</v>
      </c>
      <c r="B19" s="55" t="s">
        <v>18</v>
      </c>
      <c r="C19" s="271">
        <f>'8_2.1.18 SIS'!M19</f>
        <v>0</v>
      </c>
      <c r="D19" s="56">
        <f>'Source Data'!H19</f>
        <v>5498.1587066365764</v>
      </c>
      <c r="E19" s="74">
        <f t="shared" si="11"/>
        <v>0</v>
      </c>
      <c r="F19" s="290"/>
      <c r="G19" s="56">
        <f>'Source Data'!I19</f>
        <v>725.51734025343501</v>
      </c>
      <c r="H19" s="74">
        <f t="shared" si="12"/>
        <v>0</v>
      </c>
      <c r="I19" s="290"/>
      <c r="J19" s="56">
        <f>'Source Data'!J19</f>
        <v>197.86836552366407</v>
      </c>
      <c r="K19" s="74">
        <f t="shared" si="13"/>
        <v>0</v>
      </c>
      <c r="L19" s="290"/>
      <c r="M19" s="56">
        <f>'Source Data'!K19</f>
        <v>4946.7091380916027</v>
      </c>
      <c r="N19" s="74">
        <f t="shared" si="14"/>
        <v>0</v>
      </c>
      <c r="O19" s="290"/>
      <c r="P19" s="56">
        <f>'Source Data'!L19</f>
        <v>1978.6836552366412</v>
      </c>
      <c r="Q19" s="74">
        <f t="shared" si="15"/>
        <v>0</v>
      </c>
      <c r="R19" s="93">
        <v>0</v>
      </c>
      <c r="S19" s="56"/>
      <c r="T19" s="56"/>
      <c r="U19" s="57">
        <f t="shared" si="1"/>
        <v>0</v>
      </c>
      <c r="V19" s="93">
        <f t="shared" si="2"/>
        <v>0</v>
      </c>
      <c r="W19" s="74">
        <f t="shared" si="16"/>
        <v>0</v>
      </c>
      <c r="X19" s="93">
        <f t="shared" si="17"/>
        <v>0</v>
      </c>
      <c r="Y19" s="56">
        <f>[1]NOMMA!$G19</f>
        <v>0</v>
      </c>
      <c r="Z19" s="93">
        <f t="shared" si="18"/>
        <v>0</v>
      </c>
      <c r="AA19" s="56"/>
      <c r="AB19" s="56">
        <f t="shared" si="19"/>
        <v>0</v>
      </c>
      <c r="AC19" s="93">
        <f t="shared" si="20"/>
        <v>0</v>
      </c>
      <c r="AD19" s="97">
        <f t="shared" si="3"/>
        <v>0</v>
      </c>
      <c r="AE19" s="75">
        <f>'Source Data'!N19</f>
        <v>2773</v>
      </c>
      <c r="AF19" s="90">
        <f t="shared" si="4"/>
        <v>0</v>
      </c>
      <c r="AG19" s="271"/>
      <c r="AH19" s="75">
        <f t="shared" si="21"/>
        <v>0</v>
      </c>
      <c r="AI19" s="271"/>
      <c r="AJ19" s="77">
        <f t="shared" si="5"/>
        <v>0</v>
      </c>
      <c r="AK19" s="76">
        <f t="shared" si="6"/>
        <v>0</v>
      </c>
      <c r="AL19" s="90">
        <f t="shared" si="22"/>
        <v>0</v>
      </c>
      <c r="AM19" s="79">
        <f t="shared" si="23"/>
        <v>0</v>
      </c>
      <c r="AN19" s="90">
        <f t="shared" si="24"/>
        <v>0</v>
      </c>
      <c r="AO19" s="56">
        <f>[1]NOMMA!$M19</f>
        <v>0</v>
      </c>
      <c r="AP19" s="90">
        <f t="shared" si="25"/>
        <v>0</v>
      </c>
      <c r="AQ19" s="77"/>
      <c r="AR19" s="77">
        <f t="shared" si="26"/>
        <v>0</v>
      </c>
      <c r="AS19" s="90">
        <f t="shared" si="27"/>
        <v>0</v>
      </c>
      <c r="AT19" s="78">
        <f t="shared" si="7"/>
        <v>0</v>
      </c>
      <c r="AU19" s="87">
        <f t="shared" si="8"/>
        <v>0</v>
      </c>
      <c r="AV19" s="116"/>
      <c r="AW19" s="74"/>
      <c r="AX19" s="74">
        <f t="shared" si="9"/>
        <v>0</v>
      </c>
      <c r="AY19" s="74">
        <f t="shared" si="10"/>
        <v>0</v>
      </c>
    </row>
    <row r="20" spans="1:51" ht="16.149999999999999" customHeight="1" x14ac:dyDescent="0.2">
      <c r="A20" s="54">
        <v>14</v>
      </c>
      <c r="B20" s="55" t="s">
        <v>19</v>
      </c>
      <c r="C20" s="271">
        <f>'8_2.1.18 SIS'!M20</f>
        <v>0</v>
      </c>
      <c r="D20" s="56">
        <f>'Source Data'!H20</f>
        <v>5011.2312545353479</v>
      </c>
      <c r="E20" s="74">
        <f t="shared" si="11"/>
        <v>0</v>
      </c>
      <c r="F20" s="290"/>
      <c r="G20" s="56">
        <f>'Source Data'!I20</f>
        <v>644.89230424636412</v>
      </c>
      <c r="H20" s="74">
        <f t="shared" si="12"/>
        <v>0</v>
      </c>
      <c r="I20" s="290"/>
      <c r="J20" s="56">
        <f>'Source Data'!J20</f>
        <v>175.87971933991753</v>
      </c>
      <c r="K20" s="74">
        <f t="shared" si="13"/>
        <v>0</v>
      </c>
      <c r="L20" s="290"/>
      <c r="M20" s="56">
        <f>'Source Data'!K20</f>
        <v>4396.9929834979375</v>
      </c>
      <c r="N20" s="74">
        <f t="shared" si="14"/>
        <v>0</v>
      </c>
      <c r="O20" s="290"/>
      <c r="P20" s="56">
        <f>'Source Data'!L20</f>
        <v>1758.7971933991751</v>
      </c>
      <c r="Q20" s="74">
        <f t="shared" si="15"/>
        <v>0</v>
      </c>
      <c r="R20" s="93">
        <v>0</v>
      </c>
      <c r="S20" s="56"/>
      <c r="T20" s="56"/>
      <c r="U20" s="57">
        <f t="shared" si="1"/>
        <v>0</v>
      </c>
      <c r="V20" s="93">
        <f t="shared" si="2"/>
        <v>0</v>
      </c>
      <c r="W20" s="74">
        <f t="shared" si="16"/>
        <v>0</v>
      </c>
      <c r="X20" s="93">
        <f t="shared" si="17"/>
        <v>0</v>
      </c>
      <c r="Y20" s="56">
        <f>[1]NOMMA!$G20</f>
        <v>0</v>
      </c>
      <c r="Z20" s="93">
        <f t="shared" si="18"/>
        <v>0</v>
      </c>
      <c r="AA20" s="56"/>
      <c r="AB20" s="56">
        <f t="shared" si="19"/>
        <v>0</v>
      </c>
      <c r="AC20" s="93">
        <f t="shared" si="20"/>
        <v>0</v>
      </c>
      <c r="AD20" s="97">
        <f t="shared" si="3"/>
        <v>0</v>
      </c>
      <c r="AE20" s="75">
        <f>'Source Data'!N20</f>
        <v>3207</v>
      </c>
      <c r="AF20" s="90">
        <f t="shared" si="4"/>
        <v>0</v>
      </c>
      <c r="AG20" s="271"/>
      <c r="AH20" s="75">
        <f t="shared" si="21"/>
        <v>0</v>
      </c>
      <c r="AI20" s="271"/>
      <c r="AJ20" s="77">
        <f t="shared" si="5"/>
        <v>0</v>
      </c>
      <c r="AK20" s="76">
        <f t="shared" si="6"/>
        <v>0</v>
      </c>
      <c r="AL20" s="90">
        <f t="shared" si="22"/>
        <v>0</v>
      </c>
      <c r="AM20" s="79">
        <f t="shared" si="23"/>
        <v>0</v>
      </c>
      <c r="AN20" s="90">
        <f t="shared" si="24"/>
        <v>0</v>
      </c>
      <c r="AO20" s="56">
        <f>[1]NOMMA!$M20</f>
        <v>0</v>
      </c>
      <c r="AP20" s="90">
        <f t="shared" si="25"/>
        <v>0</v>
      </c>
      <c r="AQ20" s="77"/>
      <c r="AR20" s="77">
        <f t="shared" si="26"/>
        <v>0</v>
      </c>
      <c r="AS20" s="90">
        <f t="shared" si="27"/>
        <v>0</v>
      </c>
      <c r="AT20" s="78">
        <f t="shared" si="7"/>
        <v>0</v>
      </c>
      <c r="AU20" s="87">
        <f t="shared" si="8"/>
        <v>0</v>
      </c>
      <c r="AV20" s="116"/>
      <c r="AW20" s="74"/>
      <c r="AX20" s="74">
        <f t="shared" si="9"/>
        <v>0</v>
      </c>
      <c r="AY20" s="74">
        <f t="shared" si="10"/>
        <v>0</v>
      </c>
    </row>
    <row r="21" spans="1:51" ht="16.149999999999999" customHeight="1" x14ac:dyDescent="0.2">
      <c r="A21" s="49">
        <v>15</v>
      </c>
      <c r="B21" s="50" t="s">
        <v>20</v>
      </c>
      <c r="C21" s="272">
        <f>'8_2.1.18 SIS'!M21</f>
        <v>0</v>
      </c>
      <c r="D21" s="51">
        <f>'Source Data'!H21</f>
        <v>5066.2622105753844</v>
      </c>
      <c r="E21" s="80">
        <f t="shared" si="11"/>
        <v>0</v>
      </c>
      <c r="F21" s="291"/>
      <c r="G21" s="51">
        <f>'Source Data'!I21</f>
        <v>701.0216863265847</v>
      </c>
      <c r="H21" s="80">
        <f t="shared" si="12"/>
        <v>0</v>
      </c>
      <c r="I21" s="291"/>
      <c r="J21" s="51">
        <f>'Source Data'!J21</f>
        <v>191.18773263452312</v>
      </c>
      <c r="K21" s="80">
        <f t="shared" si="13"/>
        <v>0</v>
      </c>
      <c r="L21" s="291"/>
      <c r="M21" s="51">
        <f>'Source Data'!K21</f>
        <v>4779.6933158630773</v>
      </c>
      <c r="N21" s="80">
        <f t="shared" si="14"/>
        <v>0</v>
      </c>
      <c r="O21" s="291"/>
      <c r="P21" s="51">
        <f>'Source Data'!L21</f>
        <v>1911.8773263452308</v>
      </c>
      <c r="Q21" s="80">
        <f t="shared" si="15"/>
        <v>0</v>
      </c>
      <c r="R21" s="94">
        <v>0</v>
      </c>
      <c r="S21" s="51"/>
      <c r="T21" s="51"/>
      <c r="U21" s="52">
        <f t="shared" si="1"/>
        <v>0</v>
      </c>
      <c r="V21" s="94">
        <f t="shared" si="2"/>
        <v>0</v>
      </c>
      <c r="W21" s="80">
        <f t="shared" si="16"/>
        <v>0</v>
      </c>
      <c r="X21" s="94">
        <f t="shared" si="17"/>
        <v>0</v>
      </c>
      <c r="Y21" s="51">
        <f>[1]NOMMA!$G21</f>
        <v>0</v>
      </c>
      <c r="Z21" s="94">
        <f t="shared" si="18"/>
        <v>0</v>
      </c>
      <c r="AA21" s="53"/>
      <c r="AB21" s="51">
        <f t="shared" si="19"/>
        <v>0</v>
      </c>
      <c r="AC21" s="95">
        <f t="shared" si="20"/>
        <v>0</v>
      </c>
      <c r="AD21" s="95">
        <f t="shared" si="3"/>
        <v>0</v>
      </c>
      <c r="AE21" s="71">
        <f>'Source Data'!N21</f>
        <v>2896</v>
      </c>
      <c r="AF21" s="91">
        <f t="shared" si="4"/>
        <v>0</v>
      </c>
      <c r="AG21" s="272"/>
      <c r="AH21" s="71">
        <f t="shared" si="21"/>
        <v>0</v>
      </c>
      <c r="AI21" s="272"/>
      <c r="AJ21" s="72">
        <f t="shared" si="5"/>
        <v>0</v>
      </c>
      <c r="AK21" s="73">
        <f t="shared" si="6"/>
        <v>0</v>
      </c>
      <c r="AL21" s="91">
        <f t="shared" si="22"/>
        <v>0</v>
      </c>
      <c r="AM21" s="82">
        <f t="shared" si="23"/>
        <v>0</v>
      </c>
      <c r="AN21" s="91">
        <f t="shared" si="24"/>
        <v>0</v>
      </c>
      <c r="AO21" s="51">
        <f>[1]NOMMA!$M21</f>
        <v>0</v>
      </c>
      <c r="AP21" s="91">
        <f t="shared" si="25"/>
        <v>0</v>
      </c>
      <c r="AQ21" s="72"/>
      <c r="AR21" s="72">
        <f t="shared" si="26"/>
        <v>0</v>
      </c>
      <c r="AS21" s="91">
        <f t="shared" si="27"/>
        <v>0</v>
      </c>
      <c r="AT21" s="81">
        <f t="shared" si="7"/>
        <v>0</v>
      </c>
      <c r="AU21" s="88">
        <f t="shared" si="8"/>
        <v>0</v>
      </c>
      <c r="AV21" s="116"/>
      <c r="AW21" s="80"/>
      <c r="AX21" s="80">
        <f t="shared" si="9"/>
        <v>0</v>
      </c>
      <c r="AY21" s="80">
        <f t="shared" si="10"/>
        <v>0</v>
      </c>
    </row>
    <row r="22" spans="1:51" ht="16.149999999999999" customHeight="1" x14ac:dyDescent="0.2">
      <c r="A22" s="58">
        <v>16</v>
      </c>
      <c r="B22" s="59" t="s">
        <v>21</v>
      </c>
      <c r="C22" s="270">
        <f>'8_2.1.18 SIS'!M22</f>
        <v>0</v>
      </c>
      <c r="D22" s="60">
        <f>'Source Data'!H22</f>
        <v>2365.2515167166002</v>
      </c>
      <c r="E22" s="65">
        <f t="shared" si="11"/>
        <v>0</v>
      </c>
      <c r="F22" s="289"/>
      <c r="G22" s="60">
        <f>'Source Data'!I22</f>
        <v>332.11179417298291</v>
      </c>
      <c r="H22" s="65">
        <f t="shared" si="12"/>
        <v>0</v>
      </c>
      <c r="I22" s="289"/>
      <c r="J22" s="60">
        <f>'Source Data'!J22</f>
        <v>90.57594386535898</v>
      </c>
      <c r="K22" s="65">
        <f t="shared" si="13"/>
        <v>0</v>
      </c>
      <c r="L22" s="289"/>
      <c r="M22" s="60">
        <f>'Source Data'!K22</f>
        <v>2264.3985966339742</v>
      </c>
      <c r="N22" s="65">
        <f t="shared" si="14"/>
        <v>0</v>
      </c>
      <c r="O22" s="289"/>
      <c r="P22" s="60">
        <f>'Source Data'!L22</f>
        <v>905.75943865358965</v>
      </c>
      <c r="Q22" s="65">
        <f t="shared" si="15"/>
        <v>0</v>
      </c>
      <c r="R22" s="92">
        <v>0</v>
      </c>
      <c r="S22" s="60"/>
      <c r="T22" s="60"/>
      <c r="U22" s="61">
        <f t="shared" si="1"/>
        <v>0</v>
      </c>
      <c r="V22" s="92">
        <f t="shared" si="2"/>
        <v>0</v>
      </c>
      <c r="W22" s="65">
        <f t="shared" si="16"/>
        <v>0</v>
      </c>
      <c r="X22" s="92">
        <f t="shared" si="17"/>
        <v>0</v>
      </c>
      <c r="Y22" s="60">
        <f>[1]NOMMA!$G22</f>
        <v>0</v>
      </c>
      <c r="Z22" s="92">
        <f t="shared" si="18"/>
        <v>0</v>
      </c>
      <c r="AA22" s="60"/>
      <c r="AB22" s="60">
        <f t="shared" si="19"/>
        <v>0</v>
      </c>
      <c r="AC22" s="92">
        <f t="shared" si="20"/>
        <v>0</v>
      </c>
      <c r="AD22" s="96">
        <f t="shared" si="3"/>
        <v>0</v>
      </c>
      <c r="AE22" s="66">
        <f>'Source Data'!N22</f>
        <v>11958</v>
      </c>
      <c r="AF22" s="89">
        <f t="shared" si="4"/>
        <v>0</v>
      </c>
      <c r="AG22" s="270"/>
      <c r="AH22" s="66">
        <f t="shared" si="21"/>
        <v>0</v>
      </c>
      <c r="AI22" s="270"/>
      <c r="AJ22" s="68">
        <f t="shared" si="5"/>
        <v>0</v>
      </c>
      <c r="AK22" s="67">
        <f t="shared" si="6"/>
        <v>0</v>
      </c>
      <c r="AL22" s="89">
        <f t="shared" si="22"/>
        <v>0</v>
      </c>
      <c r="AM22" s="70">
        <f t="shared" si="23"/>
        <v>0</v>
      </c>
      <c r="AN22" s="89">
        <f t="shared" si="24"/>
        <v>0</v>
      </c>
      <c r="AO22" s="60">
        <f>[1]NOMMA!$M22</f>
        <v>0</v>
      </c>
      <c r="AP22" s="89">
        <f t="shared" si="25"/>
        <v>0</v>
      </c>
      <c r="AQ22" s="68"/>
      <c r="AR22" s="68">
        <f t="shared" si="26"/>
        <v>0</v>
      </c>
      <c r="AS22" s="89">
        <f t="shared" si="27"/>
        <v>0</v>
      </c>
      <c r="AT22" s="69">
        <f t="shared" si="7"/>
        <v>0</v>
      </c>
      <c r="AU22" s="86">
        <f t="shared" si="8"/>
        <v>0</v>
      </c>
      <c r="AV22" s="116"/>
      <c r="AW22" s="65"/>
      <c r="AX22" s="65">
        <f t="shared" si="9"/>
        <v>0</v>
      </c>
      <c r="AY22" s="65">
        <f t="shared" si="10"/>
        <v>0</v>
      </c>
    </row>
    <row r="23" spans="1:51" ht="16.149999999999999" customHeight="1" x14ac:dyDescent="0.2">
      <c r="A23" s="54">
        <v>17</v>
      </c>
      <c r="B23" s="55" t="s">
        <v>22</v>
      </c>
      <c r="C23" s="271">
        <f>'8_2.1.18 SIS'!M23</f>
        <v>0</v>
      </c>
      <c r="D23" s="56">
        <f>'Source Data'!H23</f>
        <v>3197.8562864796509</v>
      </c>
      <c r="E23" s="74">
        <f t="shared" si="11"/>
        <v>0</v>
      </c>
      <c r="F23" s="290"/>
      <c r="G23" s="56">
        <f>'Source Data'!I23</f>
        <v>404.99760461581491</v>
      </c>
      <c r="H23" s="74">
        <f t="shared" si="12"/>
        <v>0</v>
      </c>
      <c r="I23" s="290"/>
      <c r="J23" s="56">
        <f>'Source Data'!J23</f>
        <v>110.45389216794953</v>
      </c>
      <c r="K23" s="74">
        <f t="shared" si="13"/>
        <v>0</v>
      </c>
      <c r="L23" s="290"/>
      <c r="M23" s="56">
        <f>'Source Data'!K23</f>
        <v>2761.3473041987377</v>
      </c>
      <c r="N23" s="74">
        <f t="shared" si="14"/>
        <v>0</v>
      </c>
      <c r="O23" s="290"/>
      <c r="P23" s="56">
        <f>'Source Data'!L23</f>
        <v>1104.5389216794952</v>
      </c>
      <c r="Q23" s="74">
        <f t="shared" si="15"/>
        <v>0</v>
      </c>
      <c r="R23" s="93">
        <v>0</v>
      </c>
      <c r="S23" s="56"/>
      <c r="T23" s="56"/>
      <c r="U23" s="57">
        <f t="shared" si="1"/>
        <v>0</v>
      </c>
      <c r="V23" s="93">
        <f t="shared" si="2"/>
        <v>0</v>
      </c>
      <c r="W23" s="74">
        <f t="shared" si="16"/>
        <v>0</v>
      </c>
      <c r="X23" s="93">
        <f t="shared" si="17"/>
        <v>0</v>
      </c>
      <c r="Y23" s="56">
        <f>[1]NOMMA!$G23</f>
        <v>0</v>
      </c>
      <c r="Z23" s="93">
        <f t="shared" si="18"/>
        <v>0</v>
      </c>
      <c r="AA23" s="56"/>
      <c r="AB23" s="56">
        <f t="shared" si="19"/>
        <v>0</v>
      </c>
      <c r="AC23" s="93">
        <f t="shared" si="20"/>
        <v>0</v>
      </c>
      <c r="AD23" s="97">
        <f t="shared" si="3"/>
        <v>0</v>
      </c>
      <c r="AE23" s="75">
        <f>'Source Data'!N23</f>
        <v>7667</v>
      </c>
      <c r="AF23" s="90">
        <f t="shared" si="4"/>
        <v>0</v>
      </c>
      <c r="AG23" s="271"/>
      <c r="AH23" s="75">
        <f>AG23*AE23</f>
        <v>0</v>
      </c>
      <c r="AI23" s="271"/>
      <c r="AJ23" s="77">
        <f t="shared" si="5"/>
        <v>0</v>
      </c>
      <c r="AK23" s="76">
        <f t="shared" si="6"/>
        <v>0</v>
      </c>
      <c r="AL23" s="90">
        <f t="shared" si="22"/>
        <v>0</v>
      </c>
      <c r="AM23" s="79">
        <f t="shared" si="23"/>
        <v>0</v>
      </c>
      <c r="AN23" s="90">
        <f t="shared" si="24"/>
        <v>0</v>
      </c>
      <c r="AO23" s="56">
        <f>[1]NOMMA!$M23</f>
        <v>0</v>
      </c>
      <c r="AP23" s="90">
        <f t="shared" si="25"/>
        <v>0</v>
      </c>
      <c r="AQ23" s="77"/>
      <c r="AR23" s="77">
        <f t="shared" si="26"/>
        <v>0</v>
      </c>
      <c r="AS23" s="90">
        <f t="shared" si="27"/>
        <v>0</v>
      </c>
      <c r="AT23" s="78">
        <f t="shared" si="7"/>
        <v>0</v>
      </c>
      <c r="AU23" s="87">
        <f t="shared" si="8"/>
        <v>0</v>
      </c>
      <c r="AV23" s="116"/>
      <c r="AW23" s="74"/>
      <c r="AX23" s="74">
        <f t="shared" si="9"/>
        <v>0</v>
      </c>
      <c r="AY23" s="74">
        <f t="shared" si="10"/>
        <v>0</v>
      </c>
    </row>
    <row r="24" spans="1:51" ht="16.149999999999999" customHeight="1" x14ac:dyDescent="0.2">
      <c r="A24" s="54">
        <v>18</v>
      </c>
      <c r="B24" s="55" t="s">
        <v>23</v>
      </c>
      <c r="C24" s="271">
        <f>'8_2.1.18 SIS'!M24</f>
        <v>0</v>
      </c>
      <c r="D24" s="56">
        <f>'Source Data'!H24</f>
        <v>5126.6533122919036</v>
      </c>
      <c r="E24" s="74">
        <f t="shared" si="11"/>
        <v>0</v>
      </c>
      <c r="F24" s="290"/>
      <c r="G24" s="56">
        <f>'Source Data'!I24</f>
        <v>689.43182714981469</v>
      </c>
      <c r="H24" s="74">
        <f t="shared" si="12"/>
        <v>0</v>
      </c>
      <c r="I24" s="290"/>
      <c r="J24" s="56">
        <f>'Source Data'!J24</f>
        <v>188.02686194994951</v>
      </c>
      <c r="K24" s="74">
        <f t="shared" si="13"/>
        <v>0</v>
      </c>
      <c r="L24" s="290"/>
      <c r="M24" s="56">
        <f>'Source Data'!K24</f>
        <v>4700.6715487487372</v>
      </c>
      <c r="N24" s="74">
        <f t="shared" si="14"/>
        <v>0</v>
      </c>
      <c r="O24" s="290"/>
      <c r="P24" s="56">
        <f>'Source Data'!L24</f>
        <v>0</v>
      </c>
      <c r="Q24" s="74">
        <f t="shared" si="15"/>
        <v>0</v>
      </c>
      <c r="R24" s="93">
        <v>0</v>
      </c>
      <c r="S24" s="56"/>
      <c r="T24" s="56"/>
      <c r="U24" s="57">
        <f t="shared" si="1"/>
        <v>0</v>
      </c>
      <c r="V24" s="93">
        <f t="shared" si="2"/>
        <v>0</v>
      </c>
      <c r="W24" s="74">
        <f t="shared" si="16"/>
        <v>0</v>
      </c>
      <c r="X24" s="93">
        <f t="shared" si="17"/>
        <v>0</v>
      </c>
      <c r="Y24" s="56">
        <f>[1]NOMMA!$G24</f>
        <v>0</v>
      </c>
      <c r="Z24" s="93">
        <f t="shared" si="18"/>
        <v>0</v>
      </c>
      <c r="AA24" s="56"/>
      <c r="AB24" s="56">
        <f t="shared" si="19"/>
        <v>0</v>
      </c>
      <c r="AC24" s="93">
        <f t="shared" si="20"/>
        <v>0</v>
      </c>
      <c r="AD24" s="97">
        <f t="shared" si="3"/>
        <v>0</v>
      </c>
      <c r="AE24" s="75">
        <f>'Source Data'!N24</f>
        <v>3448</v>
      </c>
      <c r="AF24" s="90">
        <f t="shared" si="4"/>
        <v>0</v>
      </c>
      <c r="AG24" s="271"/>
      <c r="AH24" s="75">
        <f t="shared" si="21"/>
        <v>0</v>
      </c>
      <c r="AI24" s="271"/>
      <c r="AJ24" s="77">
        <f t="shared" si="5"/>
        <v>0</v>
      </c>
      <c r="AK24" s="76">
        <f t="shared" si="6"/>
        <v>0</v>
      </c>
      <c r="AL24" s="90">
        <f t="shared" si="22"/>
        <v>0</v>
      </c>
      <c r="AM24" s="79">
        <f t="shared" si="23"/>
        <v>0</v>
      </c>
      <c r="AN24" s="90">
        <f t="shared" si="24"/>
        <v>0</v>
      </c>
      <c r="AO24" s="56">
        <f>[1]NOMMA!$M24</f>
        <v>0</v>
      </c>
      <c r="AP24" s="90">
        <f t="shared" si="25"/>
        <v>0</v>
      </c>
      <c r="AQ24" s="77"/>
      <c r="AR24" s="77">
        <f t="shared" si="26"/>
        <v>0</v>
      </c>
      <c r="AS24" s="90">
        <f t="shared" si="27"/>
        <v>0</v>
      </c>
      <c r="AT24" s="78">
        <f t="shared" si="7"/>
        <v>0</v>
      </c>
      <c r="AU24" s="87">
        <f t="shared" si="8"/>
        <v>0</v>
      </c>
      <c r="AV24" s="116"/>
      <c r="AW24" s="74"/>
      <c r="AX24" s="74">
        <f t="shared" si="9"/>
        <v>0</v>
      </c>
      <c r="AY24" s="74">
        <f t="shared" si="10"/>
        <v>0</v>
      </c>
    </row>
    <row r="25" spans="1:51" ht="16.149999999999999" customHeight="1" x14ac:dyDescent="0.2">
      <c r="A25" s="54">
        <v>19</v>
      </c>
      <c r="B25" s="55" t="s">
        <v>24</v>
      </c>
      <c r="C25" s="271">
        <f>'8_2.1.18 SIS'!M25</f>
        <v>0</v>
      </c>
      <c r="D25" s="56">
        <f>'Source Data'!H25</f>
        <v>4518.921408734529</v>
      </c>
      <c r="E25" s="74">
        <f t="shared" si="11"/>
        <v>0</v>
      </c>
      <c r="F25" s="290"/>
      <c r="G25" s="56">
        <f>'Source Data'!I25</f>
        <v>604.6851220204918</v>
      </c>
      <c r="H25" s="74">
        <f t="shared" si="12"/>
        <v>0</v>
      </c>
      <c r="I25" s="290"/>
      <c r="J25" s="56">
        <f>'Source Data'!J25</f>
        <v>164.91412418740686</v>
      </c>
      <c r="K25" s="74">
        <f t="shared" si="13"/>
        <v>0</v>
      </c>
      <c r="L25" s="290"/>
      <c r="M25" s="56">
        <f>'Source Data'!K25</f>
        <v>4122.8531046851722</v>
      </c>
      <c r="N25" s="74">
        <f t="shared" si="14"/>
        <v>0</v>
      </c>
      <c r="O25" s="290"/>
      <c r="P25" s="56">
        <f>'Source Data'!L25</f>
        <v>1649.1412418740688</v>
      </c>
      <c r="Q25" s="74">
        <f t="shared" si="15"/>
        <v>0</v>
      </c>
      <c r="R25" s="93">
        <v>0</v>
      </c>
      <c r="S25" s="56"/>
      <c r="T25" s="56"/>
      <c r="U25" s="57">
        <f t="shared" si="1"/>
        <v>0</v>
      </c>
      <c r="V25" s="93">
        <f t="shared" si="2"/>
        <v>0</v>
      </c>
      <c r="W25" s="74">
        <f t="shared" si="16"/>
        <v>0</v>
      </c>
      <c r="X25" s="93">
        <f t="shared" si="17"/>
        <v>0</v>
      </c>
      <c r="Y25" s="56">
        <f>[1]NOMMA!$G25</f>
        <v>0</v>
      </c>
      <c r="Z25" s="93">
        <f t="shared" si="18"/>
        <v>0</v>
      </c>
      <c r="AA25" s="56"/>
      <c r="AB25" s="56">
        <f t="shared" si="19"/>
        <v>0</v>
      </c>
      <c r="AC25" s="93">
        <f t="shared" si="20"/>
        <v>0</v>
      </c>
      <c r="AD25" s="97">
        <f t="shared" si="3"/>
        <v>0</v>
      </c>
      <c r="AE25" s="75">
        <f>'Source Data'!N25</f>
        <v>3382</v>
      </c>
      <c r="AF25" s="90">
        <f t="shared" si="4"/>
        <v>0</v>
      </c>
      <c r="AG25" s="271"/>
      <c r="AH25" s="75">
        <f t="shared" si="21"/>
        <v>0</v>
      </c>
      <c r="AI25" s="271"/>
      <c r="AJ25" s="77">
        <f t="shared" si="5"/>
        <v>0</v>
      </c>
      <c r="AK25" s="76">
        <f t="shared" si="6"/>
        <v>0</v>
      </c>
      <c r="AL25" s="90">
        <f t="shared" si="22"/>
        <v>0</v>
      </c>
      <c r="AM25" s="79">
        <f t="shared" si="23"/>
        <v>0</v>
      </c>
      <c r="AN25" s="90">
        <f t="shared" si="24"/>
        <v>0</v>
      </c>
      <c r="AO25" s="56">
        <f>[1]NOMMA!$M25</f>
        <v>0</v>
      </c>
      <c r="AP25" s="90">
        <f t="shared" si="25"/>
        <v>0</v>
      </c>
      <c r="AQ25" s="77"/>
      <c r="AR25" s="77">
        <f t="shared" si="26"/>
        <v>0</v>
      </c>
      <c r="AS25" s="90">
        <f t="shared" si="27"/>
        <v>0</v>
      </c>
      <c r="AT25" s="78">
        <f t="shared" si="7"/>
        <v>0</v>
      </c>
      <c r="AU25" s="87">
        <f t="shared" si="8"/>
        <v>0</v>
      </c>
      <c r="AV25" s="116"/>
      <c r="AW25" s="74"/>
      <c r="AX25" s="74">
        <f t="shared" si="9"/>
        <v>0</v>
      </c>
      <c r="AY25" s="74">
        <f t="shared" si="10"/>
        <v>0</v>
      </c>
    </row>
    <row r="26" spans="1:51" ht="16.149999999999999" customHeight="1" x14ac:dyDescent="0.2">
      <c r="A26" s="49">
        <v>20</v>
      </c>
      <c r="B26" s="50" t="s">
        <v>25</v>
      </c>
      <c r="C26" s="272">
        <f>'8_2.1.18 SIS'!M26</f>
        <v>0</v>
      </c>
      <c r="D26" s="51">
        <f>'Source Data'!H26</f>
        <v>4820.2540944128086</v>
      </c>
      <c r="E26" s="80">
        <f t="shared" si="11"/>
        <v>0</v>
      </c>
      <c r="F26" s="291"/>
      <c r="G26" s="51">
        <f>'Source Data'!I26</f>
        <v>694.558500770818</v>
      </c>
      <c r="H26" s="80">
        <f t="shared" si="12"/>
        <v>0</v>
      </c>
      <c r="I26" s="291"/>
      <c r="J26" s="51">
        <f>'Source Data'!J26</f>
        <v>189.42504566476853</v>
      </c>
      <c r="K26" s="80">
        <f t="shared" si="13"/>
        <v>0</v>
      </c>
      <c r="L26" s="291"/>
      <c r="M26" s="51">
        <f>'Source Data'!K26</f>
        <v>4735.6261416192137</v>
      </c>
      <c r="N26" s="80">
        <f t="shared" si="14"/>
        <v>0</v>
      </c>
      <c r="O26" s="291"/>
      <c r="P26" s="51">
        <f>'Source Data'!L26</f>
        <v>1894.2504566476853</v>
      </c>
      <c r="Q26" s="80">
        <f t="shared" si="15"/>
        <v>0</v>
      </c>
      <c r="R26" s="94">
        <v>0</v>
      </c>
      <c r="S26" s="51"/>
      <c r="T26" s="51"/>
      <c r="U26" s="52">
        <f t="shared" si="1"/>
        <v>0</v>
      </c>
      <c r="V26" s="94">
        <f t="shared" si="2"/>
        <v>0</v>
      </c>
      <c r="W26" s="80">
        <f t="shared" si="16"/>
        <v>0</v>
      </c>
      <c r="X26" s="94">
        <f t="shared" si="17"/>
        <v>0</v>
      </c>
      <c r="Y26" s="51">
        <f>[1]NOMMA!$G26</f>
        <v>0</v>
      </c>
      <c r="Z26" s="94">
        <f t="shared" si="18"/>
        <v>0</v>
      </c>
      <c r="AA26" s="53"/>
      <c r="AB26" s="51">
        <f t="shared" si="19"/>
        <v>0</v>
      </c>
      <c r="AC26" s="95">
        <f t="shared" si="20"/>
        <v>0</v>
      </c>
      <c r="AD26" s="95">
        <f t="shared" si="3"/>
        <v>0</v>
      </c>
      <c r="AE26" s="71">
        <f>'Source Data'!N26</f>
        <v>2473</v>
      </c>
      <c r="AF26" s="91">
        <f t="shared" si="4"/>
        <v>0</v>
      </c>
      <c r="AG26" s="272"/>
      <c r="AH26" s="71">
        <f t="shared" si="21"/>
        <v>0</v>
      </c>
      <c r="AI26" s="272"/>
      <c r="AJ26" s="72">
        <f t="shared" si="5"/>
        <v>0</v>
      </c>
      <c r="AK26" s="73">
        <f t="shared" si="6"/>
        <v>0</v>
      </c>
      <c r="AL26" s="91">
        <f t="shared" si="22"/>
        <v>0</v>
      </c>
      <c r="AM26" s="82">
        <f t="shared" si="23"/>
        <v>0</v>
      </c>
      <c r="AN26" s="91">
        <f t="shared" si="24"/>
        <v>0</v>
      </c>
      <c r="AO26" s="51">
        <f>[1]NOMMA!$M26</f>
        <v>0</v>
      </c>
      <c r="AP26" s="91">
        <f t="shared" si="25"/>
        <v>0</v>
      </c>
      <c r="AQ26" s="72"/>
      <c r="AR26" s="72">
        <f t="shared" si="26"/>
        <v>0</v>
      </c>
      <c r="AS26" s="91">
        <f t="shared" si="27"/>
        <v>0</v>
      </c>
      <c r="AT26" s="81">
        <f t="shared" si="7"/>
        <v>0</v>
      </c>
      <c r="AU26" s="88">
        <f t="shared" si="8"/>
        <v>0</v>
      </c>
      <c r="AV26" s="116"/>
      <c r="AW26" s="80"/>
      <c r="AX26" s="80">
        <f t="shared" si="9"/>
        <v>0</v>
      </c>
      <c r="AY26" s="80">
        <f t="shared" si="10"/>
        <v>0</v>
      </c>
    </row>
    <row r="27" spans="1:51" ht="16.149999999999999" customHeight="1" x14ac:dyDescent="0.2">
      <c r="A27" s="58">
        <v>21</v>
      </c>
      <c r="B27" s="59" t="s">
        <v>26</v>
      </c>
      <c r="C27" s="270">
        <f>'8_2.1.18 SIS'!M27</f>
        <v>0</v>
      </c>
      <c r="D27" s="60">
        <f>'Source Data'!H27</f>
        <v>4964.0768196326962</v>
      </c>
      <c r="E27" s="65">
        <f t="shared" si="11"/>
        <v>0</v>
      </c>
      <c r="F27" s="289"/>
      <c r="G27" s="60">
        <f>'Source Data'!I27</f>
        <v>705.05691404533979</v>
      </c>
      <c r="H27" s="65">
        <f t="shared" si="12"/>
        <v>0</v>
      </c>
      <c r="I27" s="289"/>
      <c r="J27" s="60">
        <f>'Source Data'!J27</f>
        <v>192.28824928509266</v>
      </c>
      <c r="K27" s="65">
        <f t="shared" si="13"/>
        <v>0</v>
      </c>
      <c r="L27" s="289"/>
      <c r="M27" s="60">
        <f>'Source Data'!K27</f>
        <v>4807.2062321273152</v>
      </c>
      <c r="N27" s="65">
        <f t="shared" si="14"/>
        <v>0</v>
      </c>
      <c r="O27" s="289"/>
      <c r="P27" s="60">
        <f>'Source Data'!L27</f>
        <v>1922.8824928509262</v>
      </c>
      <c r="Q27" s="65">
        <f t="shared" si="15"/>
        <v>0</v>
      </c>
      <c r="R27" s="92">
        <v>0</v>
      </c>
      <c r="S27" s="60"/>
      <c r="T27" s="60"/>
      <c r="U27" s="61">
        <f t="shared" si="1"/>
        <v>0</v>
      </c>
      <c r="V27" s="92">
        <f t="shared" si="2"/>
        <v>0</v>
      </c>
      <c r="W27" s="65">
        <f t="shared" si="16"/>
        <v>0</v>
      </c>
      <c r="X27" s="92">
        <f t="shared" si="17"/>
        <v>0</v>
      </c>
      <c r="Y27" s="60">
        <f>[1]NOMMA!$G27</f>
        <v>0</v>
      </c>
      <c r="Z27" s="92">
        <f t="shared" si="18"/>
        <v>0</v>
      </c>
      <c r="AA27" s="60"/>
      <c r="AB27" s="60">
        <f t="shared" si="19"/>
        <v>0</v>
      </c>
      <c r="AC27" s="92">
        <f t="shared" si="20"/>
        <v>0</v>
      </c>
      <c r="AD27" s="96">
        <f t="shared" si="3"/>
        <v>0</v>
      </c>
      <c r="AE27" s="66">
        <f>'Source Data'!N27</f>
        <v>2521</v>
      </c>
      <c r="AF27" s="89">
        <f t="shared" si="4"/>
        <v>0</v>
      </c>
      <c r="AG27" s="270"/>
      <c r="AH27" s="66">
        <f t="shared" si="21"/>
        <v>0</v>
      </c>
      <c r="AI27" s="270"/>
      <c r="AJ27" s="68">
        <f t="shared" si="5"/>
        <v>0</v>
      </c>
      <c r="AK27" s="67">
        <f t="shared" si="6"/>
        <v>0</v>
      </c>
      <c r="AL27" s="89">
        <f t="shared" si="22"/>
        <v>0</v>
      </c>
      <c r="AM27" s="70">
        <f t="shared" si="23"/>
        <v>0</v>
      </c>
      <c r="AN27" s="89">
        <f t="shared" si="24"/>
        <v>0</v>
      </c>
      <c r="AO27" s="60">
        <f>[1]NOMMA!$M27</f>
        <v>0</v>
      </c>
      <c r="AP27" s="89">
        <f t="shared" si="25"/>
        <v>0</v>
      </c>
      <c r="AQ27" s="68"/>
      <c r="AR27" s="68">
        <f t="shared" si="26"/>
        <v>0</v>
      </c>
      <c r="AS27" s="89">
        <f t="shared" si="27"/>
        <v>0</v>
      </c>
      <c r="AT27" s="69">
        <f t="shared" si="7"/>
        <v>0</v>
      </c>
      <c r="AU27" s="86">
        <f t="shared" si="8"/>
        <v>0</v>
      </c>
      <c r="AV27" s="116"/>
      <c r="AW27" s="65"/>
      <c r="AX27" s="65">
        <f t="shared" si="9"/>
        <v>0</v>
      </c>
      <c r="AY27" s="65">
        <f t="shared" si="10"/>
        <v>0</v>
      </c>
    </row>
    <row r="28" spans="1:51" ht="16.149999999999999" customHeight="1" x14ac:dyDescent="0.2">
      <c r="A28" s="54">
        <v>22</v>
      </c>
      <c r="B28" s="55" t="s">
        <v>27</v>
      </c>
      <c r="C28" s="271">
        <f>'8_2.1.18 SIS'!M28</f>
        <v>0</v>
      </c>
      <c r="D28" s="56">
        <f>'Source Data'!H28</f>
        <v>5299.8126353513471</v>
      </c>
      <c r="E28" s="74">
        <f t="shared" si="11"/>
        <v>0</v>
      </c>
      <c r="F28" s="290"/>
      <c r="G28" s="56">
        <f>'Source Data'!I28</f>
        <v>774.29658969861021</v>
      </c>
      <c r="H28" s="74">
        <f t="shared" si="12"/>
        <v>0</v>
      </c>
      <c r="I28" s="290"/>
      <c r="J28" s="56">
        <f>'Source Data'!J28</f>
        <v>211.17179719053001</v>
      </c>
      <c r="K28" s="74">
        <f t="shared" si="13"/>
        <v>0</v>
      </c>
      <c r="L28" s="290"/>
      <c r="M28" s="56">
        <f>'Source Data'!K28</f>
        <v>5279.2949297632513</v>
      </c>
      <c r="N28" s="74">
        <f t="shared" si="14"/>
        <v>0</v>
      </c>
      <c r="O28" s="290"/>
      <c r="P28" s="56">
        <f>'Source Data'!L28</f>
        <v>2111.7179719053006</v>
      </c>
      <c r="Q28" s="74">
        <f t="shared" si="15"/>
        <v>0</v>
      </c>
      <c r="R28" s="93">
        <v>0</v>
      </c>
      <c r="S28" s="56"/>
      <c r="T28" s="56"/>
      <c r="U28" s="57">
        <f t="shared" si="1"/>
        <v>0</v>
      </c>
      <c r="V28" s="93">
        <f t="shared" si="2"/>
        <v>0</v>
      </c>
      <c r="W28" s="74">
        <f t="shared" si="16"/>
        <v>0</v>
      </c>
      <c r="X28" s="93">
        <f t="shared" si="17"/>
        <v>0</v>
      </c>
      <c r="Y28" s="56">
        <f>[1]NOMMA!$G28</f>
        <v>0</v>
      </c>
      <c r="Z28" s="93">
        <f t="shared" si="18"/>
        <v>0</v>
      </c>
      <c r="AA28" s="56"/>
      <c r="AB28" s="56">
        <f t="shared" si="19"/>
        <v>0</v>
      </c>
      <c r="AC28" s="93">
        <f t="shared" si="20"/>
        <v>0</v>
      </c>
      <c r="AD28" s="97">
        <f t="shared" si="3"/>
        <v>0</v>
      </c>
      <c r="AE28" s="75">
        <f>'Source Data'!N28</f>
        <v>1782</v>
      </c>
      <c r="AF28" s="90">
        <f t="shared" si="4"/>
        <v>0</v>
      </c>
      <c r="AG28" s="271"/>
      <c r="AH28" s="75">
        <f t="shared" si="21"/>
        <v>0</v>
      </c>
      <c r="AI28" s="271"/>
      <c r="AJ28" s="77">
        <f t="shared" si="5"/>
        <v>0</v>
      </c>
      <c r="AK28" s="76">
        <f t="shared" si="6"/>
        <v>0</v>
      </c>
      <c r="AL28" s="90">
        <f t="shared" si="22"/>
        <v>0</v>
      </c>
      <c r="AM28" s="79">
        <f t="shared" si="23"/>
        <v>0</v>
      </c>
      <c r="AN28" s="90">
        <f t="shared" si="24"/>
        <v>0</v>
      </c>
      <c r="AO28" s="56">
        <f>[1]NOMMA!$M28</f>
        <v>0</v>
      </c>
      <c r="AP28" s="90">
        <f t="shared" si="25"/>
        <v>0</v>
      </c>
      <c r="AQ28" s="77"/>
      <c r="AR28" s="77">
        <f t="shared" si="26"/>
        <v>0</v>
      </c>
      <c r="AS28" s="90">
        <f t="shared" si="27"/>
        <v>0</v>
      </c>
      <c r="AT28" s="78">
        <f t="shared" si="7"/>
        <v>0</v>
      </c>
      <c r="AU28" s="87">
        <f t="shared" si="8"/>
        <v>0</v>
      </c>
      <c r="AV28" s="116"/>
      <c r="AW28" s="74"/>
      <c r="AX28" s="74">
        <f t="shared" si="9"/>
        <v>0</v>
      </c>
      <c r="AY28" s="74">
        <f t="shared" si="10"/>
        <v>0</v>
      </c>
    </row>
    <row r="29" spans="1:51" ht="16.149999999999999" customHeight="1" x14ac:dyDescent="0.2">
      <c r="A29" s="54">
        <v>23</v>
      </c>
      <c r="B29" s="55" t="s">
        <v>28</v>
      </c>
      <c r="C29" s="271">
        <f>'8_2.1.18 SIS'!M29</f>
        <v>0</v>
      </c>
      <c r="D29" s="56">
        <f>'Source Data'!H29</f>
        <v>4847.3597582819802</v>
      </c>
      <c r="E29" s="74">
        <f t="shared" si="11"/>
        <v>0</v>
      </c>
      <c r="F29" s="290"/>
      <c r="G29" s="56">
        <f>'Source Data'!I29</f>
        <v>643.90858310125191</v>
      </c>
      <c r="H29" s="74">
        <f t="shared" si="12"/>
        <v>0</v>
      </c>
      <c r="I29" s="290"/>
      <c r="J29" s="56">
        <f>'Source Data'!J29</f>
        <v>175.61143175488689</v>
      </c>
      <c r="K29" s="74">
        <f t="shared" si="13"/>
        <v>0</v>
      </c>
      <c r="L29" s="290"/>
      <c r="M29" s="56">
        <f>'Source Data'!K29</f>
        <v>4390.2857938721727</v>
      </c>
      <c r="N29" s="74">
        <f t="shared" si="14"/>
        <v>0</v>
      </c>
      <c r="O29" s="290"/>
      <c r="P29" s="56">
        <f>'Source Data'!L29</f>
        <v>1756.1143175488689</v>
      </c>
      <c r="Q29" s="74">
        <f t="shared" si="15"/>
        <v>0</v>
      </c>
      <c r="R29" s="93">
        <v>0</v>
      </c>
      <c r="S29" s="56"/>
      <c r="T29" s="56"/>
      <c r="U29" s="57">
        <f t="shared" si="1"/>
        <v>0</v>
      </c>
      <c r="V29" s="93">
        <f t="shared" si="2"/>
        <v>0</v>
      </c>
      <c r="W29" s="74">
        <f t="shared" si="16"/>
        <v>0</v>
      </c>
      <c r="X29" s="93">
        <f t="shared" si="17"/>
        <v>0</v>
      </c>
      <c r="Y29" s="56">
        <f>[1]NOMMA!$G29</f>
        <v>0</v>
      </c>
      <c r="Z29" s="93">
        <f t="shared" si="18"/>
        <v>0</v>
      </c>
      <c r="AA29" s="56"/>
      <c r="AB29" s="56">
        <f t="shared" si="19"/>
        <v>0</v>
      </c>
      <c r="AC29" s="93">
        <f t="shared" si="20"/>
        <v>0</v>
      </c>
      <c r="AD29" s="97">
        <f t="shared" si="3"/>
        <v>0</v>
      </c>
      <c r="AE29" s="75">
        <f>'Source Data'!N29</f>
        <v>3371</v>
      </c>
      <c r="AF29" s="90">
        <f t="shared" si="4"/>
        <v>0</v>
      </c>
      <c r="AG29" s="271"/>
      <c r="AH29" s="75">
        <f t="shared" si="21"/>
        <v>0</v>
      </c>
      <c r="AI29" s="271"/>
      <c r="AJ29" s="77">
        <f t="shared" si="5"/>
        <v>0</v>
      </c>
      <c r="AK29" s="76">
        <f t="shared" si="6"/>
        <v>0</v>
      </c>
      <c r="AL29" s="90">
        <f t="shared" si="22"/>
        <v>0</v>
      </c>
      <c r="AM29" s="79">
        <f t="shared" si="23"/>
        <v>0</v>
      </c>
      <c r="AN29" s="90">
        <f t="shared" si="24"/>
        <v>0</v>
      </c>
      <c r="AO29" s="56">
        <f>[1]NOMMA!$M29</f>
        <v>0</v>
      </c>
      <c r="AP29" s="90">
        <f t="shared" si="25"/>
        <v>0</v>
      </c>
      <c r="AQ29" s="77"/>
      <c r="AR29" s="77">
        <f t="shared" si="26"/>
        <v>0</v>
      </c>
      <c r="AS29" s="90">
        <f t="shared" si="27"/>
        <v>0</v>
      </c>
      <c r="AT29" s="78">
        <f t="shared" si="7"/>
        <v>0</v>
      </c>
      <c r="AU29" s="87">
        <f t="shared" si="8"/>
        <v>0</v>
      </c>
      <c r="AV29" s="116"/>
      <c r="AW29" s="74"/>
      <c r="AX29" s="74">
        <f t="shared" si="9"/>
        <v>0</v>
      </c>
      <c r="AY29" s="74">
        <f t="shared" si="10"/>
        <v>0</v>
      </c>
    </row>
    <row r="30" spans="1:51" ht="16.149999999999999" customHeight="1" x14ac:dyDescent="0.2">
      <c r="A30" s="54">
        <v>24</v>
      </c>
      <c r="B30" s="55" t="s">
        <v>29</v>
      </c>
      <c r="C30" s="271">
        <f>'8_2.1.18 SIS'!M30</f>
        <v>0</v>
      </c>
      <c r="D30" s="56">
        <f>'Source Data'!H30</f>
        <v>2376.5026766431456</v>
      </c>
      <c r="E30" s="74">
        <f t="shared" si="11"/>
        <v>0</v>
      </c>
      <c r="F30" s="290"/>
      <c r="G30" s="56">
        <f>'Source Data'!I30</f>
        <v>235.68636722840623</v>
      </c>
      <c r="H30" s="74">
        <f t="shared" si="12"/>
        <v>0</v>
      </c>
      <c r="I30" s="290"/>
      <c r="J30" s="56">
        <f>'Source Data'!J30</f>
        <v>64.278100153201677</v>
      </c>
      <c r="K30" s="74">
        <f t="shared" si="13"/>
        <v>0</v>
      </c>
      <c r="L30" s="290"/>
      <c r="M30" s="56">
        <f>'Source Data'!K30</f>
        <v>1606.9525038300424</v>
      </c>
      <c r="N30" s="74">
        <f t="shared" si="14"/>
        <v>0</v>
      </c>
      <c r="O30" s="290"/>
      <c r="P30" s="56">
        <f>'Source Data'!L30</f>
        <v>642.78100153201683</v>
      </c>
      <c r="Q30" s="74">
        <f t="shared" si="15"/>
        <v>0</v>
      </c>
      <c r="R30" s="93">
        <v>0</v>
      </c>
      <c r="S30" s="56"/>
      <c r="T30" s="56"/>
      <c r="U30" s="57">
        <f t="shared" si="1"/>
        <v>0</v>
      </c>
      <c r="V30" s="93">
        <f t="shared" si="2"/>
        <v>0</v>
      </c>
      <c r="W30" s="74">
        <f t="shared" si="16"/>
        <v>0</v>
      </c>
      <c r="X30" s="93">
        <f t="shared" si="17"/>
        <v>0</v>
      </c>
      <c r="Y30" s="56">
        <f>[1]NOMMA!$G30</f>
        <v>0</v>
      </c>
      <c r="Z30" s="93">
        <f t="shared" si="18"/>
        <v>0</v>
      </c>
      <c r="AA30" s="56"/>
      <c r="AB30" s="56">
        <f t="shared" si="19"/>
        <v>0</v>
      </c>
      <c r="AC30" s="93">
        <f t="shared" si="20"/>
        <v>0</v>
      </c>
      <c r="AD30" s="97">
        <f t="shared" si="3"/>
        <v>0</v>
      </c>
      <c r="AE30" s="75">
        <f>'Source Data'!N30</f>
        <v>11650</v>
      </c>
      <c r="AF30" s="90">
        <f t="shared" si="4"/>
        <v>0</v>
      </c>
      <c r="AG30" s="271"/>
      <c r="AH30" s="75">
        <f t="shared" si="21"/>
        <v>0</v>
      </c>
      <c r="AI30" s="271"/>
      <c r="AJ30" s="77">
        <f t="shared" si="5"/>
        <v>0</v>
      </c>
      <c r="AK30" s="76">
        <f t="shared" si="6"/>
        <v>0</v>
      </c>
      <c r="AL30" s="90">
        <f t="shared" si="22"/>
        <v>0</v>
      </c>
      <c r="AM30" s="79">
        <f t="shared" si="23"/>
        <v>0</v>
      </c>
      <c r="AN30" s="90">
        <f t="shared" si="24"/>
        <v>0</v>
      </c>
      <c r="AO30" s="56">
        <f>[1]NOMMA!$M30</f>
        <v>0</v>
      </c>
      <c r="AP30" s="90">
        <f t="shared" si="25"/>
        <v>0</v>
      </c>
      <c r="AQ30" s="77"/>
      <c r="AR30" s="77">
        <f t="shared" si="26"/>
        <v>0</v>
      </c>
      <c r="AS30" s="90">
        <f t="shared" si="27"/>
        <v>0</v>
      </c>
      <c r="AT30" s="78">
        <f t="shared" si="7"/>
        <v>0</v>
      </c>
      <c r="AU30" s="87">
        <f t="shared" si="8"/>
        <v>0</v>
      </c>
      <c r="AV30" s="116"/>
      <c r="AW30" s="74"/>
      <c r="AX30" s="74">
        <f t="shared" si="9"/>
        <v>0</v>
      </c>
      <c r="AY30" s="74">
        <f t="shared" si="10"/>
        <v>0</v>
      </c>
    </row>
    <row r="31" spans="1:51" ht="16.149999999999999" customHeight="1" x14ac:dyDescent="0.2">
      <c r="A31" s="49">
        <v>25</v>
      </c>
      <c r="B31" s="50" t="s">
        <v>30</v>
      </c>
      <c r="C31" s="272">
        <f>'8_2.1.18 SIS'!M31</f>
        <v>0</v>
      </c>
      <c r="D31" s="51">
        <f>'Source Data'!H31</f>
        <v>4037.466979885065</v>
      </c>
      <c r="E31" s="80">
        <f t="shared" si="11"/>
        <v>0</v>
      </c>
      <c r="F31" s="291"/>
      <c r="G31" s="51">
        <f>'Source Data'!I31</f>
        <v>547.31914183029971</v>
      </c>
      <c r="H31" s="80">
        <f t="shared" si="12"/>
        <v>0</v>
      </c>
      <c r="I31" s="291"/>
      <c r="J31" s="51">
        <f>'Source Data'!J31</f>
        <v>149.268856862809</v>
      </c>
      <c r="K31" s="80">
        <f t="shared" si="13"/>
        <v>0</v>
      </c>
      <c r="L31" s="291"/>
      <c r="M31" s="51">
        <f>'Source Data'!K31</f>
        <v>3731.7214215702247</v>
      </c>
      <c r="N31" s="80">
        <f t="shared" si="14"/>
        <v>0</v>
      </c>
      <c r="O31" s="291"/>
      <c r="P31" s="51">
        <f>'Source Data'!L31</f>
        <v>1492.6885686280898</v>
      </c>
      <c r="Q31" s="80">
        <f t="shared" si="15"/>
        <v>0</v>
      </c>
      <c r="R31" s="94">
        <v>0</v>
      </c>
      <c r="S31" s="51"/>
      <c r="T31" s="51"/>
      <c r="U31" s="52">
        <f t="shared" si="1"/>
        <v>0</v>
      </c>
      <c r="V31" s="94">
        <f t="shared" si="2"/>
        <v>0</v>
      </c>
      <c r="W31" s="80">
        <f t="shared" si="16"/>
        <v>0</v>
      </c>
      <c r="X31" s="94">
        <f t="shared" si="17"/>
        <v>0</v>
      </c>
      <c r="Y31" s="51">
        <f>[1]NOMMA!$G31</f>
        <v>0</v>
      </c>
      <c r="Z31" s="94">
        <f t="shared" si="18"/>
        <v>0</v>
      </c>
      <c r="AA31" s="53"/>
      <c r="AB31" s="51">
        <f t="shared" si="19"/>
        <v>0</v>
      </c>
      <c r="AC31" s="95">
        <f t="shared" si="20"/>
        <v>0</v>
      </c>
      <c r="AD31" s="95">
        <f t="shared" si="3"/>
        <v>0</v>
      </c>
      <c r="AE31" s="71">
        <f>'Source Data'!N31</f>
        <v>4673</v>
      </c>
      <c r="AF31" s="91">
        <f t="shared" si="4"/>
        <v>0</v>
      </c>
      <c r="AG31" s="272"/>
      <c r="AH31" s="71">
        <f t="shared" si="21"/>
        <v>0</v>
      </c>
      <c r="AI31" s="272"/>
      <c r="AJ31" s="72">
        <f t="shared" si="5"/>
        <v>0</v>
      </c>
      <c r="AK31" s="73">
        <f t="shared" si="6"/>
        <v>0</v>
      </c>
      <c r="AL31" s="91">
        <f t="shared" si="22"/>
        <v>0</v>
      </c>
      <c r="AM31" s="82">
        <f t="shared" si="23"/>
        <v>0</v>
      </c>
      <c r="AN31" s="91">
        <f t="shared" si="24"/>
        <v>0</v>
      </c>
      <c r="AO31" s="51">
        <f>[1]NOMMA!$M31</f>
        <v>0</v>
      </c>
      <c r="AP31" s="91">
        <f t="shared" si="25"/>
        <v>0</v>
      </c>
      <c r="AQ31" s="72"/>
      <c r="AR31" s="72">
        <f t="shared" si="26"/>
        <v>0</v>
      </c>
      <c r="AS31" s="91">
        <f t="shared" si="27"/>
        <v>0</v>
      </c>
      <c r="AT31" s="81">
        <f t="shared" si="7"/>
        <v>0</v>
      </c>
      <c r="AU31" s="88">
        <f t="shared" si="8"/>
        <v>0</v>
      </c>
      <c r="AV31" s="116"/>
      <c r="AW31" s="80"/>
      <c r="AX31" s="80">
        <f t="shared" si="9"/>
        <v>0</v>
      </c>
      <c r="AY31" s="80">
        <f t="shared" si="10"/>
        <v>0</v>
      </c>
    </row>
    <row r="32" spans="1:51" ht="16.149999999999999" customHeight="1" x14ac:dyDescent="0.2">
      <c r="A32" s="58">
        <v>26</v>
      </c>
      <c r="B32" s="59" t="s">
        <v>31</v>
      </c>
      <c r="C32" s="270">
        <f>'8_2.1.18 SIS'!M32</f>
        <v>476</v>
      </c>
      <c r="D32" s="60">
        <f>'Source Data'!H32</f>
        <v>3766.8356517369007</v>
      </c>
      <c r="E32" s="65">
        <f t="shared" si="11"/>
        <v>1793013.7702267647</v>
      </c>
      <c r="F32" s="289"/>
      <c r="G32" s="60">
        <f>'Source Data'!I32</f>
        <v>468.82114429316323</v>
      </c>
      <c r="H32" s="65">
        <f t="shared" si="12"/>
        <v>0</v>
      </c>
      <c r="I32" s="289"/>
      <c r="J32" s="60">
        <f>'Source Data'!J32</f>
        <v>127.8603120799536</v>
      </c>
      <c r="K32" s="65">
        <f t="shared" si="13"/>
        <v>0</v>
      </c>
      <c r="L32" s="289"/>
      <c r="M32" s="60">
        <f>'Source Data'!K32</f>
        <v>3196.5078019988405</v>
      </c>
      <c r="N32" s="65">
        <f t="shared" si="14"/>
        <v>0</v>
      </c>
      <c r="O32" s="289"/>
      <c r="P32" s="60">
        <f>'Source Data'!L32</f>
        <v>1278.6031207995361</v>
      </c>
      <c r="Q32" s="65">
        <f t="shared" si="15"/>
        <v>0</v>
      </c>
      <c r="R32" s="92">
        <v>2131545</v>
      </c>
      <c r="S32" s="60"/>
      <c r="T32" s="60"/>
      <c r="U32" s="61">
        <f t="shared" si="1"/>
        <v>0</v>
      </c>
      <c r="V32" s="92">
        <f t="shared" si="2"/>
        <v>2131545</v>
      </c>
      <c r="W32" s="65">
        <f t="shared" si="16"/>
        <v>-5329</v>
      </c>
      <c r="X32" s="92">
        <f t="shared" si="17"/>
        <v>2126216</v>
      </c>
      <c r="Y32" s="60">
        <f>[1]NOMMA!$G32</f>
        <v>1833</v>
      </c>
      <c r="Z32" s="92">
        <f t="shared" si="18"/>
        <v>2128049</v>
      </c>
      <c r="AA32" s="60"/>
      <c r="AB32" s="60">
        <f t="shared" si="19"/>
        <v>2128049</v>
      </c>
      <c r="AC32" s="92">
        <f t="shared" si="20"/>
        <v>177337</v>
      </c>
      <c r="AD32" s="96">
        <f t="shared" si="3"/>
        <v>2128049</v>
      </c>
      <c r="AE32" s="66">
        <f>'Source Data'!N32</f>
        <v>5304</v>
      </c>
      <c r="AF32" s="89">
        <f t="shared" si="4"/>
        <v>2524704</v>
      </c>
      <c r="AG32" s="270"/>
      <c r="AH32" s="66">
        <f t="shared" si="21"/>
        <v>0</v>
      </c>
      <c r="AI32" s="270"/>
      <c r="AJ32" s="68">
        <f t="shared" si="5"/>
        <v>0</v>
      </c>
      <c r="AK32" s="67">
        <f t="shared" si="6"/>
        <v>0</v>
      </c>
      <c r="AL32" s="89">
        <f t="shared" si="22"/>
        <v>2524704</v>
      </c>
      <c r="AM32" s="70">
        <f t="shared" si="23"/>
        <v>-6312</v>
      </c>
      <c r="AN32" s="89">
        <f t="shared" si="24"/>
        <v>2518392</v>
      </c>
      <c r="AO32" s="60">
        <f>[1]NOMMA!$M32</f>
        <v>2592</v>
      </c>
      <c r="AP32" s="89">
        <f t="shared" si="25"/>
        <v>2520984</v>
      </c>
      <c r="AQ32" s="68"/>
      <c r="AR32" s="68">
        <f t="shared" si="26"/>
        <v>2520984</v>
      </c>
      <c r="AS32" s="89">
        <f t="shared" si="27"/>
        <v>210082</v>
      </c>
      <c r="AT32" s="69">
        <f t="shared" si="7"/>
        <v>4649033</v>
      </c>
      <c r="AU32" s="86">
        <f t="shared" si="8"/>
        <v>387419</v>
      </c>
      <c r="AV32" s="116"/>
      <c r="AW32" s="65"/>
      <c r="AX32" s="65">
        <f t="shared" si="9"/>
        <v>6312</v>
      </c>
      <c r="AY32" s="65">
        <f t="shared" si="10"/>
        <v>6312</v>
      </c>
    </row>
    <row r="33" spans="1:51" ht="16.149999999999999" customHeight="1" x14ac:dyDescent="0.2">
      <c r="A33" s="54">
        <v>27</v>
      </c>
      <c r="B33" s="55" t="s">
        <v>32</v>
      </c>
      <c r="C33" s="271">
        <f>'8_2.1.18 SIS'!M33</f>
        <v>0</v>
      </c>
      <c r="D33" s="56">
        <f>'Source Data'!H33</f>
        <v>5228.5444628948371</v>
      </c>
      <c r="E33" s="74">
        <f t="shared" si="11"/>
        <v>0</v>
      </c>
      <c r="F33" s="290"/>
      <c r="G33" s="56">
        <f>'Source Data'!I33</f>
        <v>687.4036243637745</v>
      </c>
      <c r="H33" s="74">
        <f t="shared" si="12"/>
        <v>0</v>
      </c>
      <c r="I33" s="290"/>
      <c r="J33" s="56">
        <f>'Source Data'!J33</f>
        <v>187.4737157355749</v>
      </c>
      <c r="K33" s="74">
        <f t="shared" si="13"/>
        <v>0</v>
      </c>
      <c r="L33" s="290"/>
      <c r="M33" s="56">
        <f>'Source Data'!K33</f>
        <v>4686.842893389372</v>
      </c>
      <c r="N33" s="74">
        <f t="shared" si="14"/>
        <v>0</v>
      </c>
      <c r="O33" s="290"/>
      <c r="P33" s="56">
        <f>'Source Data'!L33</f>
        <v>1874.7371573557489</v>
      </c>
      <c r="Q33" s="74">
        <f t="shared" si="15"/>
        <v>0</v>
      </c>
      <c r="R33" s="93">
        <v>0</v>
      </c>
      <c r="S33" s="56"/>
      <c r="T33" s="56"/>
      <c r="U33" s="57">
        <f t="shared" si="1"/>
        <v>0</v>
      </c>
      <c r="V33" s="93">
        <f t="shared" si="2"/>
        <v>0</v>
      </c>
      <c r="W33" s="74">
        <f t="shared" si="16"/>
        <v>0</v>
      </c>
      <c r="X33" s="93">
        <f t="shared" si="17"/>
        <v>0</v>
      </c>
      <c r="Y33" s="56">
        <f>[1]NOMMA!$G33</f>
        <v>0</v>
      </c>
      <c r="Z33" s="93">
        <f t="shared" si="18"/>
        <v>0</v>
      </c>
      <c r="AA33" s="56"/>
      <c r="AB33" s="56">
        <f t="shared" si="19"/>
        <v>0</v>
      </c>
      <c r="AC33" s="93">
        <f t="shared" si="20"/>
        <v>0</v>
      </c>
      <c r="AD33" s="97">
        <f t="shared" si="3"/>
        <v>0</v>
      </c>
      <c r="AE33" s="75">
        <f>'Source Data'!N33</f>
        <v>3412</v>
      </c>
      <c r="AF33" s="90">
        <f t="shared" si="4"/>
        <v>0</v>
      </c>
      <c r="AG33" s="271"/>
      <c r="AH33" s="75">
        <f t="shared" si="21"/>
        <v>0</v>
      </c>
      <c r="AI33" s="271"/>
      <c r="AJ33" s="77">
        <f t="shared" si="5"/>
        <v>0</v>
      </c>
      <c r="AK33" s="76">
        <f t="shared" si="6"/>
        <v>0</v>
      </c>
      <c r="AL33" s="90">
        <f t="shared" si="22"/>
        <v>0</v>
      </c>
      <c r="AM33" s="79">
        <f t="shared" si="23"/>
        <v>0</v>
      </c>
      <c r="AN33" s="90">
        <f t="shared" si="24"/>
        <v>0</v>
      </c>
      <c r="AO33" s="56">
        <f>[1]NOMMA!$M33</f>
        <v>0</v>
      </c>
      <c r="AP33" s="90">
        <f t="shared" si="25"/>
        <v>0</v>
      </c>
      <c r="AQ33" s="77"/>
      <c r="AR33" s="77">
        <f t="shared" si="26"/>
        <v>0</v>
      </c>
      <c r="AS33" s="90">
        <f t="shared" si="27"/>
        <v>0</v>
      </c>
      <c r="AT33" s="78">
        <f t="shared" si="7"/>
        <v>0</v>
      </c>
      <c r="AU33" s="87">
        <f t="shared" si="8"/>
        <v>0</v>
      </c>
      <c r="AV33" s="116"/>
      <c r="AW33" s="74"/>
      <c r="AX33" s="74">
        <f t="shared" si="9"/>
        <v>0</v>
      </c>
      <c r="AY33" s="74">
        <f t="shared" si="10"/>
        <v>0</v>
      </c>
    </row>
    <row r="34" spans="1:51" ht="16.149999999999999" customHeight="1" x14ac:dyDescent="0.2">
      <c r="A34" s="54">
        <v>28</v>
      </c>
      <c r="B34" s="55" t="s">
        <v>33</v>
      </c>
      <c r="C34" s="271">
        <f>'8_2.1.18 SIS'!M34</f>
        <v>0</v>
      </c>
      <c r="D34" s="56">
        <f>'Source Data'!H34</f>
        <v>3407.9343597999155</v>
      </c>
      <c r="E34" s="74">
        <f t="shared" si="11"/>
        <v>0</v>
      </c>
      <c r="F34" s="290"/>
      <c r="G34" s="56">
        <f>'Source Data'!I34</f>
        <v>466.65190378503735</v>
      </c>
      <c r="H34" s="74">
        <f t="shared" si="12"/>
        <v>0</v>
      </c>
      <c r="I34" s="290"/>
      <c r="J34" s="56">
        <f>'Source Data'!J34</f>
        <v>127.26870103228291</v>
      </c>
      <c r="K34" s="74">
        <f t="shared" si="13"/>
        <v>0</v>
      </c>
      <c r="L34" s="290"/>
      <c r="M34" s="56">
        <f>'Source Data'!K34</f>
        <v>3181.7175258070724</v>
      </c>
      <c r="N34" s="74">
        <f t="shared" si="14"/>
        <v>0</v>
      </c>
      <c r="O34" s="290"/>
      <c r="P34" s="56">
        <f>'Source Data'!L34</f>
        <v>1272.6870103228293</v>
      </c>
      <c r="Q34" s="74">
        <f t="shared" si="15"/>
        <v>0</v>
      </c>
      <c r="R34" s="93">
        <v>0</v>
      </c>
      <c r="S34" s="56"/>
      <c r="T34" s="56"/>
      <c r="U34" s="57">
        <f t="shared" si="1"/>
        <v>0</v>
      </c>
      <c r="V34" s="93">
        <f t="shared" si="2"/>
        <v>0</v>
      </c>
      <c r="W34" s="74">
        <f t="shared" si="16"/>
        <v>0</v>
      </c>
      <c r="X34" s="93">
        <f t="shared" si="17"/>
        <v>0</v>
      </c>
      <c r="Y34" s="56">
        <f>[1]NOMMA!$G34</f>
        <v>0</v>
      </c>
      <c r="Z34" s="93">
        <f t="shared" si="18"/>
        <v>0</v>
      </c>
      <c r="AA34" s="56"/>
      <c r="AB34" s="56">
        <f t="shared" si="19"/>
        <v>0</v>
      </c>
      <c r="AC34" s="93">
        <f t="shared" si="20"/>
        <v>0</v>
      </c>
      <c r="AD34" s="97">
        <f t="shared" si="3"/>
        <v>0</v>
      </c>
      <c r="AE34" s="75">
        <f>'Source Data'!N34</f>
        <v>5598</v>
      </c>
      <c r="AF34" s="90">
        <f t="shared" si="4"/>
        <v>0</v>
      </c>
      <c r="AG34" s="271"/>
      <c r="AH34" s="75">
        <f t="shared" si="21"/>
        <v>0</v>
      </c>
      <c r="AI34" s="271"/>
      <c r="AJ34" s="77">
        <f t="shared" si="5"/>
        <v>0</v>
      </c>
      <c r="AK34" s="76">
        <f t="shared" si="6"/>
        <v>0</v>
      </c>
      <c r="AL34" s="90">
        <f t="shared" si="22"/>
        <v>0</v>
      </c>
      <c r="AM34" s="79">
        <f t="shared" si="23"/>
        <v>0</v>
      </c>
      <c r="AN34" s="90">
        <f t="shared" si="24"/>
        <v>0</v>
      </c>
      <c r="AO34" s="56">
        <f>[1]NOMMA!$M34</f>
        <v>0</v>
      </c>
      <c r="AP34" s="90">
        <f t="shared" si="25"/>
        <v>0</v>
      </c>
      <c r="AQ34" s="77"/>
      <c r="AR34" s="77">
        <f t="shared" si="26"/>
        <v>0</v>
      </c>
      <c r="AS34" s="90">
        <f t="shared" si="27"/>
        <v>0</v>
      </c>
      <c r="AT34" s="78">
        <f t="shared" si="7"/>
        <v>0</v>
      </c>
      <c r="AU34" s="87">
        <f t="shared" si="8"/>
        <v>0</v>
      </c>
      <c r="AV34" s="116"/>
      <c r="AW34" s="74"/>
      <c r="AX34" s="74">
        <f t="shared" si="9"/>
        <v>0</v>
      </c>
      <c r="AY34" s="74">
        <f t="shared" si="10"/>
        <v>0</v>
      </c>
    </row>
    <row r="35" spans="1:51" ht="16.149999999999999" customHeight="1" x14ac:dyDescent="0.2">
      <c r="A35" s="54">
        <v>29</v>
      </c>
      <c r="B35" s="55" t="s">
        <v>34</v>
      </c>
      <c r="C35" s="271">
        <f>'8_2.1.18 SIS'!M35</f>
        <v>0</v>
      </c>
      <c r="D35" s="56">
        <f>'Source Data'!H35</f>
        <v>4119.4752527522951</v>
      </c>
      <c r="E35" s="74">
        <f t="shared" si="11"/>
        <v>0</v>
      </c>
      <c r="F35" s="290"/>
      <c r="G35" s="56">
        <f>'Source Data'!I35</f>
        <v>554.9726016103474</v>
      </c>
      <c r="H35" s="74">
        <f t="shared" si="12"/>
        <v>0</v>
      </c>
      <c r="I35" s="290"/>
      <c r="J35" s="56">
        <f>'Source Data'!J35</f>
        <v>151.35616407554929</v>
      </c>
      <c r="K35" s="74">
        <f t="shared" si="13"/>
        <v>0</v>
      </c>
      <c r="L35" s="290"/>
      <c r="M35" s="56">
        <f>'Source Data'!K35</f>
        <v>3783.9041018887328</v>
      </c>
      <c r="N35" s="74">
        <f t="shared" si="14"/>
        <v>0</v>
      </c>
      <c r="O35" s="290"/>
      <c r="P35" s="56">
        <f>'Source Data'!L35</f>
        <v>1513.5616407554928</v>
      </c>
      <c r="Q35" s="74">
        <f t="shared" si="15"/>
        <v>0</v>
      </c>
      <c r="R35" s="93">
        <v>0</v>
      </c>
      <c r="S35" s="56"/>
      <c r="T35" s="56"/>
      <c r="U35" s="57">
        <f t="shared" si="1"/>
        <v>0</v>
      </c>
      <c r="V35" s="93">
        <f t="shared" si="2"/>
        <v>0</v>
      </c>
      <c r="W35" s="74">
        <f t="shared" si="16"/>
        <v>0</v>
      </c>
      <c r="X35" s="93">
        <f t="shared" si="17"/>
        <v>0</v>
      </c>
      <c r="Y35" s="56">
        <f>[1]NOMMA!$G35</f>
        <v>0</v>
      </c>
      <c r="Z35" s="93">
        <f t="shared" si="18"/>
        <v>0</v>
      </c>
      <c r="AA35" s="56"/>
      <c r="AB35" s="56">
        <f t="shared" si="19"/>
        <v>0</v>
      </c>
      <c r="AC35" s="93">
        <f t="shared" si="20"/>
        <v>0</v>
      </c>
      <c r="AD35" s="97">
        <f t="shared" si="3"/>
        <v>0</v>
      </c>
      <c r="AE35" s="75">
        <f>'Source Data'!N35</f>
        <v>4860</v>
      </c>
      <c r="AF35" s="90">
        <f t="shared" si="4"/>
        <v>0</v>
      </c>
      <c r="AG35" s="271"/>
      <c r="AH35" s="75">
        <f t="shared" si="21"/>
        <v>0</v>
      </c>
      <c r="AI35" s="271"/>
      <c r="AJ35" s="77">
        <f t="shared" si="5"/>
        <v>0</v>
      </c>
      <c r="AK35" s="76">
        <f t="shared" si="6"/>
        <v>0</v>
      </c>
      <c r="AL35" s="90">
        <f t="shared" si="22"/>
        <v>0</v>
      </c>
      <c r="AM35" s="79">
        <f t="shared" si="23"/>
        <v>0</v>
      </c>
      <c r="AN35" s="90">
        <f t="shared" si="24"/>
        <v>0</v>
      </c>
      <c r="AO35" s="56">
        <f>[1]NOMMA!$M35</f>
        <v>0</v>
      </c>
      <c r="AP35" s="90">
        <f t="shared" si="25"/>
        <v>0</v>
      </c>
      <c r="AQ35" s="77"/>
      <c r="AR35" s="77">
        <f t="shared" si="26"/>
        <v>0</v>
      </c>
      <c r="AS35" s="90">
        <f t="shared" si="27"/>
        <v>0</v>
      </c>
      <c r="AT35" s="78">
        <f t="shared" si="7"/>
        <v>0</v>
      </c>
      <c r="AU35" s="87">
        <f t="shared" si="8"/>
        <v>0</v>
      </c>
      <c r="AV35" s="116"/>
      <c r="AW35" s="74"/>
      <c r="AX35" s="74">
        <f t="shared" si="9"/>
        <v>0</v>
      </c>
      <c r="AY35" s="74">
        <f t="shared" si="10"/>
        <v>0</v>
      </c>
    </row>
    <row r="36" spans="1:51" ht="16.149999999999999" customHeight="1" x14ac:dyDescent="0.2">
      <c r="A36" s="49">
        <v>30</v>
      </c>
      <c r="B36" s="50" t="s">
        <v>35</v>
      </c>
      <c r="C36" s="272">
        <f>'8_2.1.18 SIS'!M36</f>
        <v>0</v>
      </c>
      <c r="D36" s="51">
        <f>'Source Data'!H36</f>
        <v>5413.9637107951485</v>
      </c>
      <c r="E36" s="80">
        <f t="shared" si="11"/>
        <v>0</v>
      </c>
      <c r="F36" s="291"/>
      <c r="G36" s="51">
        <f>'Source Data'!I36</f>
        <v>702.2116679130869</v>
      </c>
      <c r="H36" s="80">
        <f t="shared" si="12"/>
        <v>0</v>
      </c>
      <c r="I36" s="291"/>
      <c r="J36" s="51">
        <f>'Source Data'!J36</f>
        <v>191.51227306720551</v>
      </c>
      <c r="K36" s="80">
        <f t="shared" si="13"/>
        <v>0</v>
      </c>
      <c r="L36" s="291"/>
      <c r="M36" s="51">
        <f>'Source Data'!K36</f>
        <v>4787.8068266801383</v>
      </c>
      <c r="N36" s="80">
        <f t="shared" si="14"/>
        <v>0</v>
      </c>
      <c r="O36" s="291"/>
      <c r="P36" s="51">
        <f>'Source Data'!L36</f>
        <v>1915.1227306720555</v>
      </c>
      <c r="Q36" s="80">
        <f t="shared" si="15"/>
        <v>0</v>
      </c>
      <c r="R36" s="94">
        <v>0</v>
      </c>
      <c r="S36" s="51"/>
      <c r="T36" s="51"/>
      <c r="U36" s="52">
        <f t="shared" si="1"/>
        <v>0</v>
      </c>
      <c r="V36" s="94">
        <f t="shared" si="2"/>
        <v>0</v>
      </c>
      <c r="W36" s="80">
        <f t="shared" si="16"/>
        <v>0</v>
      </c>
      <c r="X36" s="94">
        <f t="shared" si="17"/>
        <v>0</v>
      </c>
      <c r="Y36" s="51">
        <f>[1]NOMMA!$G36</f>
        <v>0</v>
      </c>
      <c r="Z36" s="94">
        <f t="shared" si="18"/>
        <v>0</v>
      </c>
      <c r="AA36" s="53"/>
      <c r="AB36" s="51">
        <f t="shared" si="19"/>
        <v>0</v>
      </c>
      <c r="AC36" s="95">
        <f t="shared" si="20"/>
        <v>0</v>
      </c>
      <c r="AD36" s="95">
        <f t="shared" si="3"/>
        <v>0</v>
      </c>
      <c r="AE36" s="71">
        <f>'Source Data'!N36</f>
        <v>3884</v>
      </c>
      <c r="AF36" s="91">
        <f t="shared" si="4"/>
        <v>0</v>
      </c>
      <c r="AG36" s="272"/>
      <c r="AH36" s="71">
        <f t="shared" si="21"/>
        <v>0</v>
      </c>
      <c r="AI36" s="272"/>
      <c r="AJ36" s="72">
        <f t="shared" si="5"/>
        <v>0</v>
      </c>
      <c r="AK36" s="73">
        <f t="shared" si="6"/>
        <v>0</v>
      </c>
      <c r="AL36" s="91">
        <f t="shared" si="22"/>
        <v>0</v>
      </c>
      <c r="AM36" s="82">
        <f t="shared" si="23"/>
        <v>0</v>
      </c>
      <c r="AN36" s="91">
        <f t="shared" si="24"/>
        <v>0</v>
      </c>
      <c r="AO36" s="51">
        <f>[1]NOMMA!$M36</f>
        <v>0</v>
      </c>
      <c r="AP36" s="91">
        <f t="shared" si="25"/>
        <v>0</v>
      </c>
      <c r="AQ36" s="72"/>
      <c r="AR36" s="72">
        <f t="shared" si="26"/>
        <v>0</v>
      </c>
      <c r="AS36" s="91">
        <f t="shared" si="27"/>
        <v>0</v>
      </c>
      <c r="AT36" s="81">
        <f t="shared" si="7"/>
        <v>0</v>
      </c>
      <c r="AU36" s="88">
        <f t="shared" si="8"/>
        <v>0</v>
      </c>
      <c r="AV36" s="116"/>
      <c r="AW36" s="80"/>
      <c r="AX36" s="80">
        <f t="shared" si="9"/>
        <v>0</v>
      </c>
      <c r="AY36" s="80">
        <f t="shared" si="10"/>
        <v>0</v>
      </c>
    </row>
    <row r="37" spans="1:51" ht="16.149999999999999" customHeight="1" x14ac:dyDescent="0.2">
      <c r="A37" s="58">
        <v>31</v>
      </c>
      <c r="B37" s="59" t="s">
        <v>36</v>
      </c>
      <c r="C37" s="270">
        <f>'8_2.1.18 SIS'!M37</f>
        <v>0</v>
      </c>
      <c r="D37" s="60">
        <f>'Source Data'!H37</f>
        <v>3796.0097351340864</v>
      </c>
      <c r="E37" s="65">
        <f t="shared" si="11"/>
        <v>0</v>
      </c>
      <c r="F37" s="289"/>
      <c r="G37" s="60">
        <f>'Source Data'!I37</f>
        <v>524.75657375911442</v>
      </c>
      <c r="H37" s="65">
        <f t="shared" si="12"/>
        <v>0</v>
      </c>
      <c r="I37" s="289"/>
      <c r="J37" s="60">
        <f>'Source Data'!J37</f>
        <v>143.11542920703121</v>
      </c>
      <c r="K37" s="65">
        <f t="shared" si="13"/>
        <v>0</v>
      </c>
      <c r="L37" s="289"/>
      <c r="M37" s="60">
        <f>'Source Data'!K37</f>
        <v>3577.8857301757807</v>
      </c>
      <c r="N37" s="65">
        <f t="shared" si="14"/>
        <v>0</v>
      </c>
      <c r="O37" s="289"/>
      <c r="P37" s="60">
        <f>'Source Data'!L37</f>
        <v>1431.1542920703123</v>
      </c>
      <c r="Q37" s="65">
        <f t="shared" si="15"/>
        <v>0</v>
      </c>
      <c r="R37" s="92">
        <v>0</v>
      </c>
      <c r="S37" s="60"/>
      <c r="T37" s="60"/>
      <c r="U37" s="61">
        <f t="shared" si="1"/>
        <v>0</v>
      </c>
      <c r="V37" s="92">
        <f t="shared" si="2"/>
        <v>0</v>
      </c>
      <c r="W37" s="65">
        <f t="shared" si="16"/>
        <v>0</v>
      </c>
      <c r="X37" s="92">
        <f t="shared" si="17"/>
        <v>0</v>
      </c>
      <c r="Y37" s="60">
        <f>[1]NOMMA!$G37</f>
        <v>0</v>
      </c>
      <c r="Z37" s="92">
        <f t="shared" si="18"/>
        <v>0</v>
      </c>
      <c r="AA37" s="60"/>
      <c r="AB37" s="60">
        <f t="shared" si="19"/>
        <v>0</v>
      </c>
      <c r="AC37" s="92">
        <f t="shared" si="20"/>
        <v>0</v>
      </c>
      <c r="AD37" s="96">
        <f t="shared" si="3"/>
        <v>0</v>
      </c>
      <c r="AE37" s="66">
        <f>'Source Data'!N37</f>
        <v>5567</v>
      </c>
      <c r="AF37" s="89">
        <f t="shared" si="4"/>
        <v>0</v>
      </c>
      <c r="AG37" s="270"/>
      <c r="AH37" s="66">
        <f t="shared" si="21"/>
        <v>0</v>
      </c>
      <c r="AI37" s="270"/>
      <c r="AJ37" s="68">
        <f t="shared" si="5"/>
        <v>0</v>
      </c>
      <c r="AK37" s="67">
        <f t="shared" si="6"/>
        <v>0</v>
      </c>
      <c r="AL37" s="89">
        <f t="shared" si="22"/>
        <v>0</v>
      </c>
      <c r="AM37" s="70">
        <f t="shared" si="23"/>
        <v>0</v>
      </c>
      <c r="AN37" s="89">
        <f t="shared" si="24"/>
        <v>0</v>
      </c>
      <c r="AO37" s="60">
        <f>[1]NOMMA!$M37</f>
        <v>0</v>
      </c>
      <c r="AP37" s="89">
        <f t="shared" si="25"/>
        <v>0</v>
      </c>
      <c r="AQ37" s="68"/>
      <c r="AR37" s="68">
        <f t="shared" si="26"/>
        <v>0</v>
      </c>
      <c r="AS37" s="89">
        <f t="shared" si="27"/>
        <v>0</v>
      </c>
      <c r="AT37" s="69">
        <f t="shared" si="7"/>
        <v>0</v>
      </c>
      <c r="AU37" s="86">
        <f t="shared" si="8"/>
        <v>0</v>
      </c>
      <c r="AV37" s="116"/>
      <c r="AW37" s="65"/>
      <c r="AX37" s="65">
        <f t="shared" si="9"/>
        <v>0</v>
      </c>
      <c r="AY37" s="65">
        <f t="shared" si="10"/>
        <v>0</v>
      </c>
    </row>
    <row r="38" spans="1:51" ht="16.149999999999999" customHeight="1" x14ac:dyDescent="0.2">
      <c r="A38" s="54">
        <v>32</v>
      </c>
      <c r="B38" s="55" t="s">
        <v>37</v>
      </c>
      <c r="C38" s="271">
        <f>'8_2.1.18 SIS'!M38</f>
        <v>0</v>
      </c>
      <c r="D38" s="56">
        <f>'Source Data'!H38</f>
        <v>5211.085155744553</v>
      </c>
      <c r="E38" s="74">
        <f t="shared" si="11"/>
        <v>0</v>
      </c>
      <c r="F38" s="290"/>
      <c r="G38" s="56">
        <f>'Source Data'!I38</f>
        <v>712.66638210557119</v>
      </c>
      <c r="H38" s="74">
        <f t="shared" si="12"/>
        <v>0</v>
      </c>
      <c r="I38" s="290"/>
      <c r="J38" s="56">
        <f>'Source Data'!J38</f>
        <v>194.36355875606483</v>
      </c>
      <c r="K38" s="74">
        <f t="shared" si="13"/>
        <v>0</v>
      </c>
      <c r="L38" s="290"/>
      <c r="M38" s="56">
        <f>'Source Data'!K38</f>
        <v>4859.0889689016212</v>
      </c>
      <c r="N38" s="74">
        <f t="shared" si="14"/>
        <v>0</v>
      </c>
      <c r="O38" s="290"/>
      <c r="P38" s="56">
        <f>'Source Data'!L38</f>
        <v>1943.6355875606487</v>
      </c>
      <c r="Q38" s="74">
        <f t="shared" si="15"/>
        <v>0</v>
      </c>
      <c r="R38" s="93">
        <v>0</v>
      </c>
      <c r="S38" s="56"/>
      <c r="T38" s="56"/>
      <c r="U38" s="57">
        <f t="shared" si="1"/>
        <v>0</v>
      </c>
      <c r="V38" s="93">
        <f t="shared" si="2"/>
        <v>0</v>
      </c>
      <c r="W38" s="74">
        <f t="shared" si="16"/>
        <v>0</v>
      </c>
      <c r="X38" s="93">
        <f t="shared" si="17"/>
        <v>0</v>
      </c>
      <c r="Y38" s="56">
        <f>[1]NOMMA!$G38</f>
        <v>0</v>
      </c>
      <c r="Z38" s="93">
        <f t="shared" si="18"/>
        <v>0</v>
      </c>
      <c r="AA38" s="56"/>
      <c r="AB38" s="56">
        <f t="shared" si="19"/>
        <v>0</v>
      </c>
      <c r="AC38" s="93">
        <f t="shared" si="20"/>
        <v>0</v>
      </c>
      <c r="AD38" s="97">
        <f t="shared" si="3"/>
        <v>0</v>
      </c>
      <c r="AE38" s="75">
        <f>'Source Data'!N38</f>
        <v>2649</v>
      </c>
      <c r="AF38" s="90">
        <f t="shared" si="4"/>
        <v>0</v>
      </c>
      <c r="AG38" s="271"/>
      <c r="AH38" s="75">
        <f t="shared" si="21"/>
        <v>0</v>
      </c>
      <c r="AI38" s="271"/>
      <c r="AJ38" s="77">
        <f t="shared" si="5"/>
        <v>0</v>
      </c>
      <c r="AK38" s="76">
        <f t="shared" si="6"/>
        <v>0</v>
      </c>
      <c r="AL38" s="90">
        <f t="shared" si="22"/>
        <v>0</v>
      </c>
      <c r="AM38" s="79">
        <f t="shared" si="23"/>
        <v>0</v>
      </c>
      <c r="AN38" s="90">
        <f t="shared" si="24"/>
        <v>0</v>
      </c>
      <c r="AO38" s="56">
        <f>[1]NOMMA!$M38</f>
        <v>0</v>
      </c>
      <c r="AP38" s="90">
        <f t="shared" si="25"/>
        <v>0</v>
      </c>
      <c r="AQ38" s="77"/>
      <c r="AR38" s="77">
        <f t="shared" si="26"/>
        <v>0</v>
      </c>
      <c r="AS38" s="90">
        <f t="shared" si="27"/>
        <v>0</v>
      </c>
      <c r="AT38" s="78">
        <f t="shared" si="7"/>
        <v>0</v>
      </c>
      <c r="AU38" s="87">
        <f t="shared" si="8"/>
        <v>0</v>
      </c>
      <c r="AV38" s="116"/>
      <c r="AW38" s="74"/>
      <c r="AX38" s="74">
        <f t="shared" si="9"/>
        <v>0</v>
      </c>
      <c r="AY38" s="74">
        <f t="shared" si="10"/>
        <v>0</v>
      </c>
    </row>
    <row r="39" spans="1:51" ht="16.149999999999999" customHeight="1" x14ac:dyDescent="0.2">
      <c r="A39" s="54">
        <v>33</v>
      </c>
      <c r="B39" s="55" t="s">
        <v>38</v>
      </c>
      <c r="C39" s="271">
        <f>'8_2.1.18 SIS'!M39</f>
        <v>0</v>
      </c>
      <c r="D39" s="56">
        <f>'Source Data'!H39</f>
        <v>4700.4408318694122</v>
      </c>
      <c r="E39" s="74">
        <f t="shared" si="11"/>
        <v>0</v>
      </c>
      <c r="F39" s="290"/>
      <c r="G39" s="56">
        <f>'Source Data'!I39</f>
        <v>624.84576931264041</v>
      </c>
      <c r="H39" s="74">
        <f t="shared" si="12"/>
        <v>0</v>
      </c>
      <c r="I39" s="290"/>
      <c r="J39" s="56">
        <f>'Source Data'!J39</f>
        <v>170.41248253981104</v>
      </c>
      <c r="K39" s="74">
        <f t="shared" si="13"/>
        <v>0</v>
      </c>
      <c r="L39" s="290"/>
      <c r="M39" s="56">
        <f>'Source Data'!K39</f>
        <v>4260.3120634952766</v>
      </c>
      <c r="N39" s="74">
        <f t="shared" si="14"/>
        <v>0</v>
      </c>
      <c r="O39" s="290"/>
      <c r="P39" s="56">
        <f>'Source Data'!L39</f>
        <v>1704.1248253981105</v>
      </c>
      <c r="Q39" s="74">
        <f t="shared" si="15"/>
        <v>0</v>
      </c>
      <c r="R39" s="93">
        <v>0</v>
      </c>
      <c r="S39" s="56"/>
      <c r="T39" s="56"/>
      <c r="U39" s="57">
        <f t="shared" ref="U39:U70" si="28">S39+T39</f>
        <v>0</v>
      </c>
      <c r="V39" s="93">
        <f t="shared" si="2"/>
        <v>0</v>
      </c>
      <c r="W39" s="74">
        <f t="shared" si="16"/>
        <v>0</v>
      </c>
      <c r="X39" s="93">
        <f t="shared" si="17"/>
        <v>0</v>
      </c>
      <c r="Y39" s="56">
        <f>[1]NOMMA!$G39</f>
        <v>0</v>
      </c>
      <c r="Z39" s="93">
        <f t="shared" si="18"/>
        <v>0</v>
      </c>
      <c r="AA39" s="56"/>
      <c r="AB39" s="56">
        <f t="shared" si="19"/>
        <v>0</v>
      </c>
      <c r="AC39" s="93">
        <f t="shared" si="20"/>
        <v>0</v>
      </c>
      <c r="AD39" s="97">
        <f t="shared" ref="AD39:AD75" si="29">Z39</f>
        <v>0</v>
      </c>
      <c r="AE39" s="75">
        <f>'Source Data'!N39</f>
        <v>3419</v>
      </c>
      <c r="AF39" s="90">
        <f t="shared" ref="AF39:AF70" si="30">C39*AE39</f>
        <v>0</v>
      </c>
      <c r="AG39" s="271"/>
      <c r="AH39" s="75">
        <f t="shared" si="21"/>
        <v>0</v>
      </c>
      <c r="AI39" s="271"/>
      <c r="AJ39" s="77">
        <f t="shared" ref="AJ39:AJ70" si="31">AE39*AI39*0.5</f>
        <v>0</v>
      </c>
      <c r="AK39" s="76">
        <f t="shared" ref="AK39:AK70" si="32">AH39+AJ39</f>
        <v>0</v>
      </c>
      <c r="AL39" s="90">
        <f t="shared" si="22"/>
        <v>0</v>
      </c>
      <c r="AM39" s="79">
        <f t="shared" si="23"/>
        <v>0</v>
      </c>
      <c r="AN39" s="90">
        <f t="shared" si="24"/>
        <v>0</v>
      </c>
      <c r="AO39" s="56">
        <f>[1]NOMMA!$M39</f>
        <v>0</v>
      </c>
      <c r="AP39" s="90">
        <f t="shared" si="25"/>
        <v>0</v>
      </c>
      <c r="AQ39" s="77"/>
      <c r="AR39" s="77">
        <f t="shared" si="26"/>
        <v>0</v>
      </c>
      <c r="AS39" s="90">
        <f t="shared" si="27"/>
        <v>0</v>
      </c>
      <c r="AT39" s="78">
        <f t="shared" si="7"/>
        <v>0</v>
      </c>
      <c r="AU39" s="87">
        <f t="shared" si="8"/>
        <v>0</v>
      </c>
      <c r="AV39" s="116"/>
      <c r="AW39" s="74"/>
      <c r="AX39" s="74">
        <f t="shared" ref="AX39:AX75" si="33">-AM39</f>
        <v>0</v>
      </c>
      <c r="AY39" s="74">
        <f t="shared" ref="AY39:AY70" si="34">AX39-AW39</f>
        <v>0</v>
      </c>
    </row>
    <row r="40" spans="1:51" ht="16.149999999999999" customHeight="1" x14ac:dyDescent="0.2">
      <c r="A40" s="54">
        <v>34</v>
      </c>
      <c r="B40" s="55" t="s">
        <v>39</v>
      </c>
      <c r="C40" s="271">
        <f>'8_2.1.18 SIS'!M40</f>
        <v>0</v>
      </c>
      <c r="D40" s="56">
        <f>'Source Data'!H40</f>
        <v>5203.4516530730671</v>
      </c>
      <c r="E40" s="74">
        <f t="shared" si="11"/>
        <v>0</v>
      </c>
      <c r="F40" s="290"/>
      <c r="G40" s="56">
        <f>'Source Data'!I40</f>
        <v>693.972191189574</v>
      </c>
      <c r="H40" s="74">
        <f t="shared" si="12"/>
        <v>0</v>
      </c>
      <c r="I40" s="290"/>
      <c r="J40" s="56">
        <f>'Source Data'!J40</f>
        <v>189.26514305170204</v>
      </c>
      <c r="K40" s="74">
        <f t="shared" si="13"/>
        <v>0</v>
      </c>
      <c r="L40" s="290"/>
      <c r="M40" s="56">
        <f>'Source Data'!K40</f>
        <v>4731.62857629255</v>
      </c>
      <c r="N40" s="74">
        <f t="shared" si="14"/>
        <v>0</v>
      </c>
      <c r="O40" s="290"/>
      <c r="P40" s="56">
        <f>'Source Data'!L40</f>
        <v>1892.6514305170203</v>
      </c>
      <c r="Q40" s="74">
        <f t="shared" si="15"/>
        <v>0</v>
      </c>
      <c r="R40" s="93">
        <v>0</v>
      </c>
      <c r="S40" s="56"/>
      <c r="T40" s="56"/>
      <c r="U40" s="57">
        <f t="shared" si="28"/>
        <v>0</v>
      </c>
      <c r="V40" s="93">
        <f t="shared" si="2"/>
        <v>0</v>
      </c>
      <c r="W40" s="74">
        <f t="shared" si="16"/>
        <v>0</v>
      </c>
      <c r="X40" s="93">
        <f t="shared" si="17"/>
        <v>0</v>
      </c>
      <c r="Y40" s="56">
        <f>[1]NOMMA!$G40</f>
        <v>0</v>
      </c>
      <c r="Z40" s="93">
        <f t="shared" si="18"/>
        <v>0</v>
      </c>
      <c r="AA40" s="56"/>
      <c r="AB40" s="56">
        <f t="shared" si="19"/>
        <v>0</v>
      </c>
      <c r="AC40" s="93">
        <f t="shared" si="20"/>
        <v>0</v>
      </c>
      <c r="AD40" s="97">
        <f t="shared" si="29"/>
        <v>0</v>
      </c>
      <c r="AE40" s="75">
        <f>'Source Data'!N40</f>
        <v>1894</v>
      </c>
      <c r="AF40" s="90">
        <f t="shared" si="30"/>
        <v>0</v>
      </c>
      <c r="AG40" s="271"/>
      <c r="AH40" s="75">
        <f t="shared" si="21"/>
        <v>0</v>
      </c>
      <c r="AI40" s="271"/>
      <c r="AJ40" s="77">
        <f t="shared" si="31"/>
        <v>0</v>
      </c>
      <c r="AK40" s="76">
        <f t="shared" si="32"/>
        <v>0</v>
      </c>
      <c r="AL40" s="90">
        <f t="shared" si="22"/>
        <v>0</v>
      </c>
      <c r="AM40" s="79">
        <f t="shared" si="23"/>
        <v>0</v>
      </c>
      <c r="AN40" s="90">
        <f t="shared" si="24"/>
        <v>0</v>
      </c>
      <c r="AO40" s="56">
        <f>[1]NOMMA!$M40</f>
        <v>0</v>
      </c>
      <c r="AP40" s="90">
        <f t="shared" si="25"/>
        <v>0</v>
      </c>
      <c r="AQ40" s="77"/>
      <c r="AR40" s="77">
        <f t="shared" si="26"/>
        <v>0</v>
      </c>
      <c r="AS40" s="90">
        <f t="shared" si="27"/>
        <v>0</v>
      </c>
      <c r="AT40" s="78">
        <f t="shared" si="7"/>
        <v>0</v>
      </c>
      <c r="AU40" s="87">
        <f t="shared" si="8"/>
        <v>0</v>
      </c>
      <c r="AV40" s="116"/>
      <c r="AW40" s="74"/>
      <c r="AX40" s="74">
        <f t="shared" si="33"/>
        <v>0</v>
      </c>
      <c r="AY40" s="74">
        <f t="shared" si="34"/>
        <v>0</v>
      </c>
    </row>
    <row r="41" spans="1:51" ht="16.149999999999999" customHeight="1" x14ac:dyDescent="0.2">
      <c r="A41" s="49">
        <v>35</v>
      </c>
      <c r="B41" s="50" t="s">
        <v>40</v>
      </c>
      <c r="C41" s="272">
        <f>'8_2.1.18 SIS'!M41</f>
        <v>0</v>
      </c>
      <c r="D41" s="51">
        <f>'Source Data'!H41</f>
        <v>4357.2318016845329</v>
      </c>
      <c r="E41" s="80">
        <f t="shared" si="11"/>
        <v>0</v>
      </c>
      <c r="F41" s="291"/>
      <c r="G41" s="51">
        <f>'Source Data'!I41</f>
        <v>608.37683053992896</v>
      </c>
      <c r="H41" s="80">
        <f t="shared" si="12"/>
        <v>0</v>
      </c>
      <c r="I41" s="291"/>
      <c r="J41" s="51">
        <f>'Source Data'!J41</f>
        <v>165.92095378361697</v>
      </c>
      <c r="K41" s="80">
        <f t="shared" si="13"/>
        <v>0</v>
      </c>
      <c r="L41" s="291"/>
      <c r="M41" s="51">
        <f>'Source Data'!K41</f>
        <v>4148.0238445904242</v>
      </c>
      <c r="N41" s="80">
        <f t="shared" si="14"/>
        <v>0</v>
      </c>
      <c r="O41" s="291"/>
      <c r="P41" s="51">
        <f>'Source Data'!L41</f>
        <v>1659.2095378361696</v>
      </c>
      <c r="Q41" s="80">
        <f t="shared" si="15"/>
        <v>0</v>
      </c>
      <c r="R41" s="94">
        <v>0</v>
      </c>
      <c r="S41" s="51"/>
      <c r="T41" s="51"/>
      <c r="U41" s="52">
        <f t="shared" si="28"/>
        <v>0</v>
      </c>
      <c r="V41" s="94">
        <f t="shared" si="2"/>
        <v>0</v>
      </c>
      <c r="W41" s="80">
        <f t="shared" si="16"/>
        <v>0</v>
      </c>
      <c r="X41" s="94">
        <f t="shared" si="17"/>
        <v>0</v>
      </c>
      <c r="Y41" s="51">
        <f>[1]NOMMA!$G41</f>
        <v>0</v>
      </c>
      <c r="Z41" s="94">
        <f t="shared" si="18"/>
        <v>0</v>
      </c>
      <c r="AA41" s="53"/>
      <c r="AB41" s="51">
        <f t="shared" si="19"/>
        <v>0</v>
      </c>
      <c r="AC41" s="95">
        <f t="shared" si="20"/>
        <v>0</v>
      </c>
      <c r="AD41" s="95">
        <f t="shared" si="29"/>
        <v>0</v>
      </c>
      <c r="AE41" s="71">
        <f>'Source Data'!N41</f>
        <v>3679</v>
      </c>
      <c r="AF41" s="91">
        <f t="shared" si="30"/>
        <v>0</v>
      </c>
      <c r="AG41" s="272"/>
      <c r="AH41" s="71">
        <f t="shared" si="21"/>
        <v>0</v>
      </c>
      <c r="AI41" s="272"/>
      <c r="AJ41" s="72">
        <f t="shared" si="31"/>
        <v>0</v>
      </c>
      <c r="AK41" s="73">
        <f t="shared" si="32"/>
        <v>0</v>
      </c>
      <c r="AL41" s="91">
        <f t="shared" si="22"/>
        <v>0</v>
      </c>
      <c r="AM41" s="82">
        <f t="shared" si="23"/>
        <v>0</v>
      </c>
      <c r="AN41" s="91">
        <f t="shared" si="24"/>
        <v>0</v>
      </c>
      <c r="AO41" s="51">
        <f>[1]NOMMA!$M41</f>
        <v>0</v>
      </c>
      <c r="AP41" s="91">
        <f t="shared" si="25"/>
        <v>0</v>
      </c>
      <c r="AQ41" s="72"/>
      <c r="AR41" s="72">
        <f t="shared" si="26"/>
        <v>0</v>
      </c>
      <c r="AS41" s="91">
        <f t="shared" si="27"/>
        <v>0</v>
      </c>
      <c r="AT41" s="81">
        <f t="shared" si="7"/>
        <v>0</v>
      </c>
      <c r="AU41" s="88">
        <f t="shared" si="8"/>
        <v>0</v>
      </c>
      <c r="AV41" s="116"/>
      <c r="AW41" s="80"/>
      <c r="AX41" s="80">
        <f t="shared" si="33"/>
        <v>0</v>
      </c>
      <c r="AY41" s="80">
        <f t="shared" si="34"/>
        <v>0</v>
      </c>
    </row>
    <row r="42" spans="1:51" ht="16.149999999999999" customHeight="1" x14ac:dyDescent="0.2">
      <c r="A42" s="58">
        <v>36</v>
      </c>
      <c r="B42" s="59" t="s">
        <v>41</v>
      </c>
      <c r="C42" s="270">
        <f>'8_2.1.18 SIS'!M42</f>
        <v>258</v>
      </c>
      <c r="D42" s="60">
        <f>'Source Data'!H42</f>
        <v>3397.1647109485266</v>
      </c>
      <c r="E42" s="65">
        <f t="shared" si="11"/>
        <v>876468.49542471988</v>
      </c>
      <c r="F42" s="289"/>
      <c r="G42" s="60">
        <f>'Source Data'!I42</f>
        <v>463.14668164219148</v>
      </c>
      <c r="H42" s="65">
        <f t="shared" si="12"/>
        <v>0</v>
      </c>
      <c r="I42" s="289"/>
      <c r="J42" s="60">
        <f>'Source Data'!J42</f>
        <v>126.31273135696131</v>
      </c>
      <c r="K42" s="65">
        <f t="shared" si="13"/>
        <v>0</v>
      </c>
      <c r="L42" s="289"/>
      <c r="M42" s="60">
        <f>'Source Data'!K42</f>
        <v>3157.818283924033</v>
      </c>
      <c r="N42" s="65">
        <f t="shared" si="14"/>
        <v>0</v>
      </c>
      <c r="O42" s="289"/>
      <c r="P42" s="60">
        <f>'Source Data'!L42</f>
        <v>1263.1273135696131</v>
      </c>
      <c r="Q42" s="65">
        <f t="shared" si="15"/>
        <v>0</v>
      </c>
      <c r="R42" s="92">
        <v>1100042</v>
      </c>
      <c r="S42" s="60"/>
      <c r="T42" s="60"/>
      <c r="U42" s="61">
        <f t="shared" si="28"/>
        <v>0</v>
      </c>
      <c r="V42" s="92">
        <f t="shared" si="2"/>
        <v>1100042</v>
      </c>
      <c r="W42" s="65">
        <f t="shared" si="16"/>
        <v>-2750</v>
      </c>
      <c r="X42" s="92">
        <f t="shared" si="17"/>
        <v>1097292</v>
      </c>
      <c r="Y42" s="60">
        <f>[1]NOMMA!$G42</f>
        <v>3924</v>
      </c>
      <c r="Z42" s="92">
        <f t="shared" si="18"/>
        <v>1101216</v>
      </c>
      <c r="AA42" s="60"/>
      <c r="AB42" s="60">
        <f t="shared" si="19"/>
        <v>1101216</v>
      </c>
      <c r="AC42" s="92">
        <f t="shared" si="20"/>
        <v>91768</v>
      </c>
      <c r="AD42" s="96">
        <f t="shared" si="29"/>
        <v>1101216</v>
      </c>
      <c r="AE42" s="66">
        <f>'Source Data'!N42</f>
        <v>6275</v>
      </c>
      <c r="AF42" s="89">
        <f t="shared" si="30"/>
        <v>1618950</v>
      </c>
      <c r="AG42" s="270"/>
      <c r="AH42" s="66">
        <f t="shared" si="21"/>
        <v>0</v>
      </c>
      <c r="AI42" s="270"/>
      <c r="AJ42" s="68">
        <f t="shared" si="31"/>
        <v>0</v>
      </c>
      <c r="AK42" s="67">
        <f t="shared" si="32"/>
        <v>0</v>
      </c>
      <c r="AL42" s="89">
        <f t="shared" si="22"/>
        <v>1618950</v>
      </c>
      <c r="AM42" s="70">
        <f t="shared" si="23"/>
        <v>-4047</v>
      </c>
      <c r="AN42" s="89">
        <f t="shared" si="24"/>
        <v>1614903</v>
      </c>
      <c r="AO42" s="60">
        <f>[1]NOMMA!$M42</f>
        <v>6058</v>
      </c>
      <c r="AP42" s="89">
        <f t="shared" si="25"/>
        <v>1620961</v>
      </c>
      <c r="AQ42" s="68"/>
      <c r="AR42" s="68">
        <f t="shared" si="26"/>
        <v>1620961</v>
      </c>
      <c r="AS42" s="89">
        <f t="shared" si="27"/>
        <v>135080</v>
      </c>
      <c r="AT42" s="69">
        <f t="shared" si="7"/>
        <v>2722177</v>
      </c>
      <c r="AU42" s="86">
        <f t="shared" si="8"/>
        <v>226848</v>
      </c>
      <c r="AV42" s="116"/>
      <c r="AW42" s="65"/>
      <c r="AX42" s="65">
        <f t="shared" si="33"/>
        <v>4047</v>
      </c>
      <c r="AY42" s="65">
        <f t="shared" si="34"/>
        <v>4047</v>
      </c>
    </row>
    <row r="43" spans="1:51" ht="16.149999999999999" customHeight="1" x14ac:dyDescent="0.2">
      <c r="A43" s="54">
        <v>37</v>
      </c>
      <c r="B43" s="55" t="s">
        <v>42</v>
      </c>
      <c r="C43" s="271">
        <f>'8_2.1.18 SIS'!M43</f>
        <v>0</v>
      </c>
      <c r="D43" s="56">
        <f>'Source Data'!H43</f>
        <v>5115.2412376905504</v>
      </c>
      <c r="E43" s="74">
        <f t="shared" si="11"/>
        <v>0</v>
      </c>
      <c r="F43" s="290"/>
      <c r="G43" s="56">
        <f>'Source Data'!I43</f>
        <v>683.69591860374021</v>
      </c>
      <c r="H43" s="74">
        <f t="shared" si="12"/>
        <v>0</v>
      </c>
      <c r="I43" s="290"/>
      <c r="J43" s="56">
        <f>'Source Data'!J43</f>
        <v>186.46252325556549</v>
      </c>
      <c r="K43" s="74">
        <f t="shared" si="13"/>
        <v>0</v>
      </c>
      <c r="L43" s="290"/>
      <c r="M43" s="56">
        <f>'Source Data'!K43</f>
        <v>4661.5630813891366</v>
      </c>
      <c r="N43" s="74">
        <f t="shared" si="14"/>
        <v>0</v>
      </c>
      <c r="O43" s="290"/>
      <c r="P43" s="56">
        <f>'Source Data'!L43</f>
        <v>1864.6252325556547</v>
      </c>
      <c r="Q43" s="74">
        <f t="shared" si="15"/>
        <v>0</v>
      </c>
      <c r="R43" s="93">
        <v>0</v>
      </c>
      <c r="S43" s="56"/>
      <c r="T43" s="56"/>
      <c r="U43" s="57">
        <f t="shared" si="28"/>
        <v>0</v>
      </c>
      <c r="V43" s="93">
        <f t="shared" si="2"/>
        <v>0</v>
      </c>
      <c r="W43" s="74">
        <f t="shared" si="16"/>
        <v>0</v>
      </c>
      <c r="X43" s="93">
        <f t="shared" si="17"/>
        <v>0</v>
      </c>
      <c r="Y43" s="56">
        <f>[1]NOMMA!$G43</f>
        <v>0</v>
      </c>
      <c r="Z43" s="93">
        <f t="shared" si="18"/>
        <v>0</v>
      </c>
      <c r="AA43" s="56"/>
      <c r="AB43" s="56">
        <f t="shared" si="19"/>
        <v>0</v>
      </c>
      <c r="AC43" s="93">
        <f t="shared" si="20"/>
        <v>0</v>
      </c>
      <c r="AD43" s="97">
        <f t="shared" si="29"/>
        <v>0</v>
      </c>
      <c r="AE43" s="75">
        <f>'Source Data'!N43</f>
        <v>3876</v>
      </c>
      <c r="AF43" s="90">
        <f t="shared" si="30"/>
        <v>0</v>
      </c>
      <c r="AG43" s="271"/>
      <c r="AH43" s="75">
        <f t="shared" si="21"/>
        <v>0</v>
      </c>
      <c r="AI43" s="271"/>
      <c r="AJ43" s="77">
        <f t="shared" si="31"/>
        <v>0</v>
      </c>
      <c r="AK43" s="76">
        <f t="shared" si="32"/>
        <v>0</v>
      </c>
      <c r="AL43" s="90">
        <f t="shared" si="22"/>
        <v>0</v>
      </c>
      <c r="AM43" s="79">
        <f t="shared" si="23"/>
        <v>0</v>
      </c>
      <c r="AN43" s="90">
        <f t="shared" si="24"/>
        <v>0</v>
      </c>
      <c r="AO43" s="56">
        <f>[1]NOMMA!$M43</f>
        <v>0</v>
      </c>
      <c r="AP43" s="90">
        <f t="shared" si="25"/>
        <v>0</v>
      </c>
      <c r="AQ43" s="77"/>
      <c r="AR43" s="77">
        <f t="shared" si="26"/>
        <v>0</v>
      </c>
      <c r="AS43" s="90">
        <f t="shared" si="27"/>
        <v>0</v>
      </c>
      <c r="AT43" s="78">
        <f t="shared" si="7"/>
        <v>0</v>
      </c>
      <c r="AU43" s="87">
        <f t="shared" si="8"/>
        <v>0</v>
      </c>
      <c r="AV43" s="116"/>
      <c r="AW43" s="74"/>
      <c r="AX43" s="74">
        <f t="shared" si="33"/>
        <v>0</v>
      </c>
      <c r="AY43" s="74">
        <f t="shared" si="34"/>
        <v>0</v>
      </c>
    </row>
    <row r="44" spans="1:51" ht="16.149999999999999" customHeight="1" x14ac:dyDescent="0.2">
      <c r="A44" s="54">
        <v>38</v>
      </c>
      <c r="B44" s="55" t="s">
        <v>43</v>
      </c>
      <c r="C44" s="271">
        <f>'8_2.1.18 SIS'!M44</f>
        <v>14</v>
      </c>
      <c r="D44" s="56">
        <f>'Source Data'!H44</f>
        <v>2242.6574879084728</v>
      </c>
      <c r="E44" s="74">
        <f t="shared" si="11"/>
        <v>31397.20483071862</v>
      </c>
      <c r="F44" s="290"/>
      <c r="G44" s="56">
        <f>'Source Data'!I44</f>
        <v>217.85498253596765</v>
      </c>
      <c r="H44" s="74">
        <f t="shared" si="12"/>
        <v>0</v>
      </c>
      <c r="I44" s="290"/>
      <c r="J44" s="56">
        <f>'Source Data'!J44</f>
        <v>59.414995237082067</v>
      </c>
      <c r="K44" s="74">
        <f t="shared" si="13"/>
        <v>0</v>
      </c>
      <c r="L44" s="290"/>
      <c r="M44" s="56">
        <f>'Source Data'!K44</f>
        <v>1485.3748809270521</v>
      </c>
      <c r="N44" s="74">
        <f t="shared" si="14"/>
        <v>0</v>
      </c>
      <c r="O44" s="290"/>
      <c r="P44" s="56">
        <f>'Source Data'!L44</f>
        <v>594.14995237082076</v>
      </c>
      <c r="Q44" s="74">
        <f t="shared" si="15"/>
        <v>0</v>
      </c>
      <c r="R44" s="93">
        <v>35596</v>
      </c>
      <c r="S44" s="56"/>
      <c r="T44" s="56"/>
      <c r="U44" s="57">
        <f t="shared" si="28"/>
        <v>0</v>
      </c>
      <c r="V44" s="93">
        <f t="shared" si="2"/>
        <v>35596</v>
      </c>
      <c r="W44" s="74">
        <f t="shared" si="16"/>
        <v>-89</v>
      </c>
      <c r="X44" s="93">
        <f t="shared" si="17"/>
        <v>35507</v>
      </c>
      <c r="Y44" s="56">
        <f>[1]NOMMA!$G44</f>
        <v>0</v>
      </c>
      <c r="Z44" s="93">
        <f t="shared" si="18"/>
        <v>35507</v>
      </c>
      <c r="AA44" s="56"/>
      <c r="AB44" s="56">
        <f t="shared" si="19"/>
        <v>35507</v>
      </c>
      <c r="AC44" s="93">
        <f t="shared" si="20"/>
        <v>2959</v>
      </c>
      <c r="AD44" s="97">
        <f t="shared" si="29"/>
        <v>35507</v>
      </c>
      <c r="AE44" s="75">
        <f>'Source Data'!N44</f>
        <v>11268</v>
      </c>
      <c r="AF44" s="90">
        <f t="shared" si="30"/>
        <v>157752</v>
      </c>
      <c r="AG44" s="271"/>
      <c r="AH44" s="75">
        <f t="shared" si="21"/>
        <v>0</v>
      </c>
      <c r="AI44" s="271"/>
      <c r="AJ44" s="77">
        <f t="shared" si="31"/>
        <v>0</v>
      </c>
      <c r="AK44" s="76">
        <f t="shared" si="32"/>
        <v>0</v>
      </c>
      <c r="AL44" s="90">
        <f t="shared" si="22"/>
        <v>157752</v>
      </c>
      <c r="AM44" s="79">
        <f t="shared" si="23"/>
        <v>-394</v>
      </c>
      <c r="AN44" s="90">
        <f t="shared" si="24"/>
        <v>157358</v>
      </c>
      <c r="AO44" s="56">
        <f>[1]NOMMA!$M44</f>
        <v>0</v>
      </c>
      <c r="AP44" s="90">
        <f t="shared" si="25"/>
        <v>157358</v>
      </c>
      <c r="AQ44" s="77"/>
      <c r="AR44" s="77">
        <f t="shared" si="26"/>
        <v>157358</v>
      </c>
      <c r="AS44" s="90">
        <f t="shared" si="27"/>
        <v>13113</v>
      </c>
      <c r="AT44" s="78">
        <f t="shared" si="7"/>
        <v>192865</v>
      </c>
      <c r="AU44" s="87">
        <f t="shared" si="8"/>
        <v>16072</v>
      </c>
      <c r="AV44" s="116"/>
      <c r="AW44" s="74"/>
      <c r="AX44" s="74">
        <f t="shared" si="33"/>
        <v>394</v>
      </c>
      <c r="AY44" s="74">
        <f t="shared" si="34"/>
        <v>394</v>
      </c>
    </row>
    <row r="45" spans="1:51" ht="16.149999999999999" customHeight="1" x14ac:dyDescent="0.2">
      <c r="A45" s="54">
        <v>39</v>
      </c>
      <c r="B45" s="55" t="s">
        <v>44</v>
      </c>
      <c r="C45" s="271">
        <f>'8_2.1.18 SIS'!M45</f>
        <v>0</v>
      </c>
      <c r="D45" s="56">
        <f>'Source Data'!H45</f>
        <v>2703.2750635068246</v>
      </c>
      <c r="E45" s="74">
        <f t="shared" si="11"/>
        <v>0</v>
      </c>
      <c r="F45" s="290"/>
      <c r="G45" s="56">
        <f>'Source Data'!I45</f>
        <v>360.15144440628399</v>
      </c>
      <c r="H45" s="74">
        <f t="shared" si="12"/>
        <v>0</v>
      </c>
      <c r="I45" s="290"/>
      <c r="J45" s="56">
        <f>'Source Data'!J45</f>
        <v>98.223121201713838</v>
      </c>
      <c r="K45" s="74">
        <f t="shared" si="13"/>
        <v>0</v>
      </c>
      <c r="L45" s="290"/>
      <c r="M45" s="56">
        <f>'Source Data'!K45</f>
        <v>2455.578030042846</v>
      </c>
      <c r="N45" s="74">
        <f t="shared" si="14"/>
        <v>0</v>
      </c>
      <c r="O45" s="290"/>
      <c r="P45" s="56">
        <f>'Source Data'!L45</f>
        <v>982.2312120171382</v>
      </c>
      <c r="Q45" s="74">
        <f t="shared" si="15"/>
        <v>0</v>
      </c>
      <c r="R45" s="93">
        <v>0</v>
      </c>
      <c r="S45" s="56"/>
      <c r="T45" s="56"/>
      <c r="U45" s="57">
        <f t="shared" si="28"/>
        <v>0</v>
      </c>
      <c r="V45" s="93">
        <f t="shared" si="2"/>
        <v>0</v>
      </c>
      <c r="W45" s="74">
        <f t="shared" si="16"/>
        <v>0</v>
      </c>
      <c r="X45" s="93">
        <f t="shared" si="17"/>
        <v>0</v>
      </c>
      <c r="Y45" s="56">
        <f>[1]NOMMA!$G45</f>
        <v>0</v>
      </c>
      <c r="Z45" s="93">
        <f t="shared" si="18"/>
        <v>0</v>
      </c>
      <c r="AA45" s="56"/>
      <c r="AB45" s="56">
        <f t="shared" si="19"/>
        <v>0</v>
      </c>
      <c r="AC45" s="93">
        <f t="shared" si="20"/>
        <v>0</v>
      </c>
      <c r="AD45" s="97">
        <f t="shared" si="29"/>
        <v>0</v>
      </c>
      <c r="AE45" s="75">
        <f>'Source Data'!N45</f>
        <v>5158</v>
      </c>
      <c r="AF45" s="90">
        <f t="shared" si="30"/>
        <v>0</v>
      </c>
      <c r="AG45" s="271"/>
      <c r="AH45" s="75">
        <f t="shared" si="21"/>
        <v>0</v>
      </c>
      <c r="AI45" s="271"/>
      <c r="AJ45" s="77">
        <f t="shared" si="31"/>
        <v>0</v>
      </c>
      <c r="AK45" s="76">
        <f t="shared" si="32"/>
        <v>0</v>
      </c>
      <c r="AL45" s="90">
        <f t="shared" si="22"/>
        <v>0</v>
      </c>
      <c r="AM45" s="79">
        <f t="shared" si="23"/>
        <v>0</v>
      </c>
      <c r="AN45" s="90">
        <f t="shared" si="24"/>
        <v>0</v>
      </c>
      <c r="AO45" s="56">
        <f>[1]NOMMA!$M45</f>
        <v>0</v>
      </c>
      <c r="AP45" s="90">
        <f t="shared" si="25"/>
        <v>0</v>
      </c>
      <c r="AQ45" s="77"/>
      <c r="AR45" s="77">
        <f t="shared" si="26"/>
        <v>0</v>
      </c>
      <c r="AS45" s="90">
        <f t="shared" si="27"/>
        <v>0</v>
      </c>
      <c r="AT45" s="78">
        <f t="shared" si="7"/>
        <v>0</v>
      </c>
      <c r="AU45" s="87">
        <f t="shared" si="8"/>
        <v>0</v>
      </c>
      <c r="AV45" s="116"/>
      <c r="AW45" s="74"/>
      <c r="AX45" s="74">
        <f t="shared" si="33"/>
        <v>0</v>
      </c>
      <c r="AY45" s="74">
        <f t="shared" si="34"/>
        <v>0</v>
      </c>
    </row>
    <row r="46" spans="1:51" ht="16.149999999999999" customHeight="1" x14ac:dyDescent="0.2">
      <c r="A46" s="49">
        <v>40</v>
      </c>
      <c r="B46" s="50" t="s">
        <v>45</v>
      </c>
      <c r="C46" s="272">
        <f>'8_2.1.18 SIS'!M46</f>
        <v>0</v>
      </c>
      <c r="D46" s="51">
        <f>'Source Data'!H46</f>
        <v>4843.6552941270829</v>
      </c>
      <c r="E46" s="80">
        <f t="shared" si="11"/>
        <v>0</v>
      </c>
      <c r="F46" s="291"/>
      <c r="G46" s="51">
        <f>'Source Data'!I46</f>
        <v>644.48181238686641</v>
      </c>
      <c r="H46" s="80">
        <f t="shared" si="12"/>
        <v>0</v>
      </c>
      <c r="I46" s="291"/>
      <c r="J46" s="51">
        <f>'Source Data'!J46</f>
        <v>175.76776701459988</v>
      </c>
      <c r="K46" s="80">
        <f t="shared" si="13"/>
        <v>0</v>
      </c>
      <c r="L46" s="291"/>
      <c r="M46" s="51">
        <f>'Source Data'!K46</f>
        <v>4394.194175364998</v>
      </c>
      <c r="N46" s="80">
        <f t="shared" si="14"/>
        <v>0</v>
      </c>
      <c r="O46" s="291"/>
      <c r="P46" s="51">
        <f>'Source Data'!L46</f>
        <v>1757.6776701459989</v>
      </c>
      <c r="Q46" s="80">
        <f t="shared" si="15"/>
        <v>0</v>
      </c>
      <c r="R46" s="94">
        <v>0</v>
      </c>
      <c r="S46" s="51"/>
      <c r="T46" s="51"/>
      <c r="U46" s="52">
        <f t="shared" si="28"/>
        <v>0</v>
      </c>
      <c r="V46" s="94">
        <f t="shared" si="2"/>
        <v>0</v>
      </c>
      <c r="W46" s="80">
        <f t="shared" si="16"/>
        <v>0</v>
      </c>
      <c r="X46" s="94">
        <f t="shared" si="17"/>
        <v>0</v>
      </c>
      <c r="Y46" s="51">
        <f>[1]NOMMA!$G46</f>
        <v>0</v>
      </c>
      <c r="Z46" s="94">
        <f t="shared" si="18"/>
        <v>0</v>
      </c>
      <c r="AA46" s="53"/>
      <c r="AB46" s="51">
        <f t="shared" si="19"/>
        <v>0</v>
      </c>
      <c r="AC46" s="95">
        <f t="shared" si="20"/>
        <v>0</v>
      </c>
      <c r="AD46" s="95">
        <f t="shared" si="29"/>
        <v>0</v>
      </c>
      <c r="AE46" s="71">
        <f>'Source Data'!N46</f>
        <v>4005</v>
      </c>
      <c r="AF46" s="91">
        <f t="shared" si="30"/>
        <v>0</v>
      </c>
      <c r="AG46" s="272"/>
      <c r="AH46" s="71">
        <f t="shared" si="21"/>
        <v>0</v>
      </c>
      <c r="AI46" s="272"/>
      <c r="AJ46" s="72">
        <f t="shared" si="31"/>
        <v>0</v>
      </c>
      <c r="AK46" s="73">
        <f t="shared" si="32"/>
        <v>0</v>
      </c>
      <c r="AL46" s="91">
        <f t="shared" si="22"/>
        <v>0</v>
      </c>
      <c r="AM46" s="82">
        <f t="shared" si="23"/>
        <v>0</v>
      </c>
      <c r="AN46" s="91">
        <f t="shared" si="24"/>
        <v>0</v>
      </c>
      <c r="AO46" s="51">
        <f>[1]NOMMA!$M46</f>
        <v>0</v>
      </c>
      <c r="AP46" s="91">
        <f t="shared" si="25"/>
        <v>0</v>
      </c>
      <c r="AQ46" s="72"/>
      <c r="AR46" s="72">
        <f t="shared" si="26"/>
        <v>0</v>
      </c>
      <c r="AS46" s="91">
        <f t="shared" si="27"/>
        <v>0</v>
      </c>
      <c r="AT46" s="81">
        <f t="shared" si="7"/>
        <v>0</v>
      </c>
      <c r="AU46" s="88">
        <f t="shared" si="8"/>
        <v>0</v>
      </c>
      <c r="AV46" s="116"/>
      <c r="AW46" s="80"/>
      <c r="AX46" s="80">
        <f t="shared" si="33"/>
        <v>0</v>
      </c>
      <c r="AY46" s="80">
        <f t="shared" si="34"/>
        <v>0</v>
      </c>
    </row>
    <row r="47" spans="1:51" ht="16.149999999999999" customHeight="1" x14ac:dyDescent="0.2">
      <c r="A47" s="58">
        <v>41</v>
      </c>
      <c r="B47" s="59" t="s">
        <v>46</v>
      </c>
      <c r="C47" s="270">
        <f>'8_2.1.18 SIS'!M47</f>
        <v>0</v>
      </c>
      <c r="D47" s="60">
        <f>'Source Data'!H47</f>
        <v>2834.247173471952</v>
      </c>
      <c r="E47" s="65">
        <f t="shared" si="11"/>
        <v>0</v>
      </c>
      <c r="F47" s="289"/>
      <c r="G47" s="60">
        <f>'Source Data'!I47</f>
        <v>378.64303242739538</v>
      </c>
      <c r="H47" s="65">
        <f t="shared" si="12"/>
        <v>0</v>
      </c>
      <c r="I47" s="289"/>
      <c r="J47" s="60">
        <f>'Source Data'!J47</f>
        <v>103.26628157110781</v>
      </c>
      <c r="K47" s="65">
        <f t="shared" si="13"/>
        <v>0</v>
      </c>
      <c r="L47" s="289"/>
      <c r="M47" s="60">
        <f>'Source Data'!K47</f>
        <v>2581.6570392776953</v>
      </c>
      <c r="N47" s="65">
        <f t="shared" si="14"/>
        <v>0</v>
      </c>
      <c r="O47" s="289"/>
      <c r="P47" s="60">
        <f>'Source Data'!L47</f>
        <v>1032.6628157110781</v>
      </c>
      <c r="Q47" s="65">
        <f t="shared" si="15"/>
        <v>0</v>
      </c>
      <c r="R47" s="92">
        <v>0</v>
      </c>
      <c r="S47" s="60"/>
      <c r="T47" s="60"/>
      <c r="U47" s="61">
        <f t="shared" si="28"/>
        <v>0</v>
      </c>
      <c r="V47" s="92">
        <f t="shared" si="2"/>
        <v>0</v>
      </c>
      <c r="W47" s="65">
        <f t="shared" si="16"/>
        <v>0</v>
      </c>
      <c r="X47" s="92">
        <f t="shared" si="17"/>
        <v>0</v>
      </c>
      <c r="Y47" s="60">
        <f>[1]NOMMA!$G47</f>
        <v>0</v>
      </c>
      <c r="Z47" s="92">
        <f t="shared" si="18"/>
        <v>0</v>
      </c>
      <c r="AA47" s="60"/>
      <c r="AB47" s="60">
        <f t="shared" si="19"/>
        <v>0</v>
      </c>
      <c r="AC47" s="92">
        <f t="shared" si="20"/>
        <v>0</v>
      </c>
      <c r="AD47" s="96">
        <f t="shared" si="29"/>
        <v>0</v>
      </c>
      <c r="AE47" s="66">
        <f>'Source Data'!N47</f>
        <v>9547</v>
      </c>
      <c r="AF47" s="89">
        <f t="shared" si="30"/>
        <v>0</v>
      </c>
      <c r="AG47" s="270"/>
      <c r="AH47" s="66">
        <f t="shared" si="21"/>
        <v>0</v>
      </c>
      <c r="AI47" s="270"/>
      <c r="AJ47" s="68">
        <f t="shared" si="31"/>
        <v>0</v>
      </c>
      <c r="AK47" s="67">
        <f t="shared" si="32"/>
        <v>0</v>
      </c>
      <c r="AL47" s="89">
        <f t="shared" si="22"/>
        <v>0</v>
      </c>
      <c r="AM47" s="70">
        <f t="shared" si="23"/>
        <v>0</v>
      </c>
      <c r="AN47" s="89">
        <f t="shared" si="24"/>
        <v>0</v>
      </c>
      <c r="AO47" s="60">
        <f>[1]NOMMA!$M47</f>
        <v>0</v>
      </c>
      <c r="AP47" s="89">
        <f t="shared" si="25"/>
        <v>0</v>
      </c>
      <c r="AQ47" s="68"/>
      <c r="AR47" s="68">
        <f t="shared" si="26"/>
        <v>0</v>
      </c>
      <c r="AS47" s="89">
        <f t="shared" si="27"/>
        <v>0</v>
      </c>
      <c r="AT47" s="69">
        <f t="shared" si="7"/>
        <v>0</v>
      </c>
      <c r="AU47" s="86">
        <f t="shared" si="8"/>
        <v>0</v>
      </c>
      <c r="AV47" s="116"/>
      <c r="AW47" s="65"/>
      <c r="AX47" s="65">
        <f t="shared" si="33"/>
        <v>0</v>
      </c>
      <c r="AY47" s="65">
        <f t="shared" si="34"/>
        <v>0</v>
      </c>
    </row>
    <row r="48" spans="1:51" ht="16.149999999999999" customHeight="1" x14ac:dyDescent="0.2">
      <c r="A48" s="54">
        <v>42</v>
      </c>
      <c r="B48" s="55" t="s">
        <v>47</v>
      </c>
      <c r="C48" s="271">
        <f>'8_2.1.18 SIS'!M48</f>
        <v>0</v>
      </c>
      <c r="D48" s="56">
        <f>'Source Data'!H48</f>
        <v>4267.2926645330763</v>
      </c>
      <c r="E48" s="74">
        <f t="shared" si="11"/>
        <v>0</v>
      </c>
      <c r="F48" s="290"/>
      <c r="G48" s="56">
        <f>'Source Data'!I48</f>
        <v>585.87981046741402</v>
      </c>
      <c r="H48" s="74">
        <f t="shared" si="12"/>
        <v>0</v>
      </c>
      <c r="I48" s="290"/>
      <c r="J48" s="56">
        <f>'Source Data'!J48</f>
        <v>159.78540285474929</v>
      </c>
      <c r="K48" s="74">
        <f t="shared" si="13"/>
        <v>0</v>
      </c>
      <c r="L48" s="290"/>
      <c r="M48" s="56">
        <f>'Source Data'!K48</f>
        <v>3994.6350713687325</v>
      </c>
      <c r="N48" s="74">
        <f t="shared" si="14"/>
        <v>0</v>
      </c>
      <c r="O48" s="290"/>
      <c r="P48" s="56">
        <f>'Source Data'!L48</f>
        <v>1597.8540285474928</v>
      </c>
      <c r="Q48" s="74">
        <f t="shared" si="15"/>
        <v>0</v>
      </c>
      <c r="R48" s="93">
        <v>0</v>
      </c>
      <c r="S48" s="56"/>
      <c r="T48" s="56"/>
      <c r="U48" s="57">
        <f t="shared" si="28"/>
        <v>0</v>
      </c>
      <c r="V48" s="93">
        <f t="shared" si="2"/>
        <v>0</v>
      </c>
      <c r="W48" s="74">
        <f t="shared" si="16"/>
        <v>0</v>
      </c>
      <c r="X48" s="93">
        <f t="shared" si="17"/>
        <v>0</v>
      </c>
      <c r="Y48" s="56">
        <f>[1]NOMMA!$G48</f>
        <v>0</v>
      </c>
      <c r="Z48" s="93">
        <f t="shared" si="18"/>
        <v>0</v>
      </c>
      <c r="AA48" s="56"/>
      <c r="AB48" s="56">
        <f t="shared" si="19"/>
        <v>0</v>
      </c>
      <c r="AC48" s="93">
        <f t="shared" si="20"/>
        <v>0</v>
      </c>
      <c r="AD48" s="97">
        <f t="shared" si="29"/>
        <v>0</v>
      </c>
      <c r="AE48" s="75">
        <f>'Source Data'!N48</f>
        <v>4334</v>
      </c>
      <c r="AF48" s="90">
        <f t="shared" si="30"/>
        <v>0</v>
      </c>
      <c r="AG48" s="271"/>
      <c r="AH48" s="75">
        <f t="shared" si="21"/>
        <v>0</v>
      </c>
      <c r="AI48" s="271"/>
      <c r="AJ48" s="77">
        <f t="shared" si="31"/>
        <v>0</v>
      </c>
      <c r="AK48" s="76">
        <f t="shared" si="32"/>
        <v>0</v>
      </c>
      <c r="AL48" s="90">
        <f t="shared" si="22"/>
        <v>0</v>
      </c>
      <c r="AM48" s="79">
        <f t="shared" si="23"/>
        <v>0</v>
      </c>
      <c r="AN48" s="90">
        <f t="shared" si="24"/>
        <v>0</v>
      </c>
      <c r="AO48" s="56">
        <f>[1]NOMMA!$M48</f>
        <v>0</v>
      </c>
      <c r="AP48" s="90">
        <f t="shared" si="25"/>
        <v>0</v>
      </c>
      <c r="AQ48" s="77"/>
      <c r="AR48" s="77">
        <f t="shared" si="26"/>
        <v>0</v>
      </c>
      <c r="AS48" s="90">
        <f t="shared" si="27"/>
        <v>0</v>
      </c>
      <c r="AT48" s="78">
        <f t="shared" si="7"/>
        <v>0</v>
      </c>
      <c r="AU48" s="87">
        <f t="shared" si="8"/>
        <v>0</v>
      </c>
      <c r="AV48" s="116"/>
      <c r="AW48" s="74"/>
      <c r="AX48" s="74">
        <f t="shared" si="33"/>
        <v>0</v>
      </c>
      <c r="AY48" s="74">
        <f t="shared" si="34"/>
        <v>0</v>
      </c>
    </row>
    <row r="49" spans="1:51" ht="16.149999999999999" customHeight="1" x14ac:dyDescent="0.2">
      <c r="A49" s="54">
        <v>43</v>
      </c>
      <c r="B49" s="55" t="s">
        <v>48</v>
      </c>
      <c r="C49" s="271">
        <f>'8_2.1.18 SIS'!M49</f>
        <v>0</v>
      </c>
      <c r="D49" s="56">
        <f>'Source Data'!H49</f>
        <v>5171.5692260226861</v>
      </c>
      <c r="E49" s="74">
        <f t="shared" si="11"/>
        <v>0</v>
      </c>
      <c r="F49" s="290"/>
      <c r="G49" s="56">
        <f>'Source Data'!I49</f>
        <v>687.72808854852053</v>
      </c>
      <c r="H49" s="74">
        <f t="shared" si="12"/>
        <v>0</v>
      </c>
      <c r="I49" s="290"/>
      <c r="J49" s="56">
        <f>'Source Data'!J49</f>
        <v>187.56220596777831</v>
      </c>
      <c r="K49" s="74">
        <f t="shared" si="13"/>
        <v>0</v>
      </c>
      <c r="L49" s="290"/>
      <c r="M49" s="56">
        <f>'Source Data'!K49</f>
        <v>4689.0551491944589</v>
      </c>
      <c r="N49" s="74">
        <f t="shared" si="14"/>
        <v>0</v>
      </c>
      <c r="O49" s="290"/>
      <c r="P49" s="56">
        <f>'Source Data'!L49</f>
        <v>1875.6220596777835</v>
      </c>
      <c r="Q49" s="74">
        <f t="shared" si="15"/>
        <v>0</v>
      </c>
      <c r="R49" s="93">
        <v>0</v>
      </c>
      <c r="S49" s="56"/>
      <c r="T49" s="56"/>
      <c r="U49" s="57">
        <f t="shared" si="28"/>
        <v>0</v>
      </c>
      <c r="V49" s="93">
        <f t="shared" si="2"/>
        <v>0</v>
      </c>
      <c r="W49" s="74">
        <f t="shared" si="16"/>
        <v>0</v>
      </c>
      <c r="X49" s="93">
        <f t="shared" si="17"/>
        <v>0</v>
      </c>
      <c r="Y49" s="56">
        <f>[1]NOMMA!$G49</f>
        <v>0</v>
      </c>
      <c r="Z49" s="93">
        <f t="shared" si="18"/>
        <v>0</v>
      </c>
      <c r="AA49" s="56"/>
      <c r="AB49" s="56">
        <f t="shared" si="19"/>
        <v>0</v>
      </c>
      <c r="AC49" s="93">
        <f t="shared" si="20"/>
        <v>0</v>
      </c>
      <c r="AD49" s="97">
        <f t="shared" si="29"/>
        <v>0</v>
      </c>
      <c r="AE49" s="75">
        <f>'Source Data'!N49</f>
        <v>3642</v>
      </c>
      <c r="AF49" s="90">
        <f t="shared" si="30"/>
        <v>0</v>
      </c>
      <c r="AG49" s="271"/>
      <c r="AH49" s="75">
        <f t="shared" si="21"/>
        <v>0</v>
      </c>
      <c r="AI49" s="271"/>
      <c r="AJ49" s="77">
        <f t="shared" si="31"/>
        <v>0</v>
      </c>
      <c r="AK49" s="76">
        <f t="shared" si="32"/>
        <v>0</v>
      </c>
      <c r="AL49" s="90">
        <f t="shared" si="22"/>
        <v>0</v>
      </c>
      <c r="AM49" s="79">
        <f t="shared" si="23"/>
        <v>0</v>
      </c>
      <c r="AN49" s="90">
        <f t="shared" si="24"/>
        <v>0</v>
      </c>
      <c r="AO49" s="56">
        <f>[1]NOMMA!$M49</f>
        <v>0</v>
      </c>
      <c r="AP49" s="90">
        <f t="shared" si="25"/>
        <v>0</v>
      </c>
      <c r="AQ49" s="77"/>
      <c r="AR49" s="77">
        <f t="shared" si="26"/>
        <v>0</v>
      </c>
      <c r="AS49" s="90">
        <f t="shared" si="27"/>
        <v>0</v>
      </c>
      <c r="AT49" s="78">
        <f t="shared" si="7"/>
        <v>0</v>
      </c>
      <c r="AU49" s="87">
        <f t="shared" si="8"/>
        <v>0</v>
      </c>
      <c r="AV49" s="116"/>
      <c r="AW49" s="74"/>
      <c r="AX49" s="74">
        <f t="shared" si="33"/>
        <v>0</v>
      </c>
      <c r="AY49" s="74">
        <f t="shared" si="34"/>
        <v>0</v>
      </c>
    </row>
    <row r="50" spans="1:51" ht="16.149999999999999" customHeight="1" x14ac:dyDescent="0.2">
      <c r="A50" s="54">
        <v>44</v>
      </c>
      <c r="B50" s="55" t="s">
        <v>49</v>
      </c>
      <c r="C50" s="271">
        <f>'8_2.1.18 SIS'!M50</f>
        <v>4</v>
      </c>
      <c r="D50" s="56">
        <f>'Source Data'!H50</f>
        <v>4763.2835459226835</v>
      </c>
      <c r="E50" s="74">
        <f t="shared" si="11"/>
        <v>19053.134183690734</v>
      </c>
      <c r="F50" s="290"/>
      <c r="G50" s="56">
        <f>'Source Data'!I50</f>
        <v>640.0242289674087</v>
      </c>
      <c r="H50" s="74">
        <f t="shared" si="12"/>
        <v>0</v>
      </c>
      <c r="I50" s="290"/>
      <c r="J50" s="56">
        <f>'Source Data'!J50</f>
        <v>174.5520624456569</v>
      </c>
      <c r="K50" s="74">
        <f t="shared" si="13"/>
        <v>0</v>
      </c>
      <c r="L50" s="290"/>
      <c r="M50" s="56">
        <f>'Source Data'!K50</f>
        <v>4363.8015611414239</v>
      </c>
      <c r="N50" s="74">
        <f t="shared" si="14"/>
        <v>0</v>
      </c>
      <c r="O50" s="290"/>
      <c r="P50" s="56">
        <f>'Source Data'!L50</f>
        <v>1745.5206244565691</v>
      </c>
      <c r="Q50" s="74">
        <f t="shared" si="15"/>
        <v>0</v>
      </c>
      <c r="R50" s="93">
        <v>22253</v>
      </c>
      <c r="S50" s="56"/>
      <c r="T50" s="56"/>
      <c r="U50" s="57">
        <f t="shared" si="28"/>
        <v>0</v>
      </c>
      <c r="V50" s="93">
        <f t="shared" si="2"/>
        <v>22253</v>
      </c>
      <c r="W50" s="74">
        <f t="shared" si="16"/>
        <v>-56</v>
      </c>
      <c r="X50" s="93">
        <f t="shared" si="17"/>
        <v>22197</v>
      </c>
      <c r="Y50" s="56">
        <f>[1]NOMMA!$G50</f>
        <v>0</v>
      </c>
      <c r="Z50" s="93">
        <f t="shared" si="18"/>
        <v>22197</v>
      </c>
      <c r="AA50" s="56"/>
      <c r="AB50" s="56">
        <f t="shared" si="19"/>
        <v>22197</v>
      </c>
      <c r="AC50" s="93">
        <f t="shared" si="20"/>
        <v>1850</v>
      </c>
      <c r="AD50" s="97">
        <f t="shared" si="29"/>
        <v>22197</v>
      </c>
      <c r="AE50" s="75">
        <f>'Source Data'!N50</f>
        <v>3969</v>
      </c>
      <c r="AF50" s="90">
        <f t="shared" si="30"/>
        <v>15876</v>
      </c>
      <c r="AG50" s="271"/>
      <c r="AH50" s="75">
        <f t="shared" si="21"/>
        <v>0</v>
      </c>
      <c r="AI50" s="271"/>
      <c r="AJ50" s="77">
        <f t="shared" si="31"/>
        <v>0</v>
      </c>
      <c r="AK50" s="76">
        <f t="shared" si="32"/>
        <v>0</v>
      </c>
      <c r="AL50" s="90">
        <f t="shared" si="22"/>
        <v>15876</v>
      </c>
      <c r="AM50" s="79">
        <f t="shared" si="23"/>
        <v>-40</v>
      </c>
      <c r="AN50" s="90">
        <f t="shared" si="24"/>
        <v>15836</v>
      </c>
      <c r="AO50" s="56">
        <f>[1]NOMMA!$M50</f>
        <v>0</v>
      </c>
      <c r="AP50" s="90">
        <f t="shared" si="25"/>
        <v>15836</v>
      </c>
      <c r="AQ50" s="77"/>
      <c r="AR50" s="77">
        <f t="shared" si="26"/>
        <v>15836</v>
      </c>
      <c r="AS50" s="90">
        <f t="shared" si="27"/>
        <v>1320</v>
      </c>
      <c r="AT50" s="78">
        <f t="shared" si="7"/>
        <v>38033</v>
      </c>
      <c r="AU50" s="87">
        <f t="shared" si="8"/>
        <v>3170</v>
      </c>
      <c r="AV50" s="116"/>
      <c r="AW50" s="74"/>
      <c r="AX50" s="74">
        <f t="shared" si="33"/>
        <v>40</v>
      </c>
      <c r="AY50" s="74">
        <f t="shared" si="34"/>
        <v>40</v>
      </c>
    </row>
    <row r="51" spans="1:51" ht="16.149999999999999" customHeight="1" x14ac:dyDescent="0.2">
      <c r="A51" s="49">
        <v>45</v>
      </c>
      <c r="B51" s="50" t="s">
        <v>50</v>
      </c>
      <c r="C51" s="272">
        <f>'8_2.1.18 SIS'!M51</f>
        <v>0</v>
      </c>
      <c r="D51" s="51">
        <f>'Source Data'!H51</f>
        <v>2675.6537559078151</v>
      </c>
      <c r="E51" s="80">
        <f t="shared" si="11"/>
        <v>0</v>
      </c>
      <c r="F51" s="291"/>
      <c r="G51" s="51">
        <f>'Source Data'!I51</f>
        <v>332.43156845204078</v>
      </c>
      <c r="H51" s="80">
        <f t="shared" si="12"/>
        <v>0</v>
      </c>
      <c r="I51" s="291"/>
      <c r="J51" s="51">
        <f>'Source Data'!J51</f>
        <v>90.66315503237476</v>
      </c>
      <c r="K51" s="80">
        <f t="shared" si="13"/>
        <v>0</v>
      </c>
      <c r="L51" s="291"/>
      <c r="M51" s="51">
        <f>'Source Data'!K51</f>
        <v>2266.578875809369</v>
      </c>
      <c r="N51" s="80">
        <f t="shared" si="14"/>
        <v>0</v>
      </c>
      <c r="O51" s="291"/>
      <c r="P51" s="51">
        <f>'Source Data'!L51</f>
        <v>906.63155032374766</v>
      </c>
      <c r="Q51" s="80">
        <f t="shared" si="15"/>
        <v>0</v>
      </c>
      <c r="R51" s="94">
        <v>0</v>
      </c>
      <c r="S51" s="51"/>
      <c r="T51" s="51"/>
      <c r="U51" s="52">
        <f t="shared" si="28"/>
        <v>0</v>
      </c>
      <c r="V51" s="94">
        <f t="shared" si="2"/>
        <v>0</v>
      </c>
      <c r="W51" s="80">
        <f t="shared" si="16"/>
        <v>0</v>
      </c>
      <c r="X51" s="94">
        <f t="shared" si="17"/>
        <v>0</v>
      </c>
      <c r="Y51" s="51">
        <f>[1]NOMMA!$G51</f>
        <v>0</v>
      </c>
      <c r="Z51" s="94">
        <f t="shared" si="18"/>
        <v>0</v>
      </c>
      <c r="AA51" s="53"/>
      <c r="AB51" s="51">
        <f t="shared" si="19"/>
        <v>0</v>
      </c>
      <c r="AC51" s="95">
        <f t="shared" si="20"/>
        <v>0</v>
      </c>
      <c r="AD51" s="95">
        <f t="shared" si="29"/>
        <v>0</v>
      </c>
      <c r="AE51" s="71">
        <f>'Source Data'!N51</f>
        <v>13416</v>
      </c>
      <c r="AF51" s="91">
        <f t="shared" si="30"/>
        <v>0</v>
      </c>
      <c r="AG51" s="272"/>
      <c r="AH51" s="71">
        <f t="shared" si="21"/>
        <v>0</v>
      </c>
      <c r="AI51" s="272"/>
      <c r="AJ51" s="72">
        <f t="shared" si="31"/>
        <v>0</v>
      </c>
      <c r="AK51" s="73">
        <f t="shared" si="32"/>
        <v>0</v>
      </c>
      <c r="AL51" s="91">
        <f t="shared" si="22"/>
        <v>0</v>
      </c>
      <c r="AM51" s="82">
        <f t="shared" si="23"/>
        <v>0</v>
      </c>
      <c r="AN51" s="91">
        <f t="shared" si="24"/>
        <v>0</v>
      </c>
      <c r="AO51" s="51">
        <f>[1]NOMMA!$M51</f>
        <v>0</v>
      </c>
      <c r="AP51" s="91">
        <f t="shared" si="25"/>
        <v>0</v>
      </c>
      <c r="AQ51" s="72"/>
      <c r="AR51" s="72">
        <f t="shared" si="26"/>
        <v>0</v>
      </c>
      <c r="AS51" s="91">
        <f t="shared" si="27"/>
        <v>0</v>
      </c>
      <c r="AT51" s="81">
        <f t="shared" si="7"/>
        <v>0</v>
      </c>
      <c r="AU51" s="88">
        <f t="shared" si="8"/>
        <v>0</v>
      </c>
      <c r="AV51" s="116"/>
      <c r="AW51" s="80"/>
      <c r="AX51" s="80">
        <f t="shared" si="33"/>
        <v>0</v>
      </c>
      <c r="AY51" s="80">
        <f t="shared" si="34"/>
        <v>0</v>
      </c>
    </row>
    <row r="52" spans="1:51" ht="16.149999999999999" customHeight="1" x14ac:dyDescent="0.2">
      <c r="A52" s="58">
        <v>46</v>
      </c>
      <c r="B52" s="59" t="s">
        <v>51</v>
      </c>
      <c r="C52" s="270">
        <f>'8_2.1.18 SIS'!M52</f>
        <v>0</v>
      </c>
      <c r="D52" s="60">
        <f>'Source Data'!H52</f>
        <v>5480.4352847367336</v>
      </c>
      <c r="E52" s="65">
        <f t="shared" si="11"/>
        <v>0</v>
      </c>
      <c r="F52" s="289"/>
      <c r="G52" s="60">
        <f>'Source Data'!I52</f>
        <v>708.93963160759859</v>
      </c>
      <c r="H52" s="65">
        <f t="shared" si="12"/>
        <v>0</v>
      </c>
      <c r="I52" s="289"/>
      <c r="J52" s="60">
        <f>'Source Data'!J52</f>
        <v>193.3471722566178</v>
      </c>
      <c r="K52" s="65">
        <f t="shared" si="13"/>
        <v>0</v>
      </c>
      <c r="L52" s="289"/>
      <c r="M52" s="60">
        <f>'Source Data'!K52</f>
        <v>4833.6793064154454</v>
      </c>
      <c r="N52" s="65">
        <f t="shared" si="14"/>
        <v>0</v>
      </c>
      <c r="O52" s="289"/>
      <c r="P52" s="60">
        <f>'Source Data'!L52</f>
        <v>1933.4717225661777</v>
      </c>
      <c r="Q52" s="65">
        <f t="shared" si="15"/>
        <v>0</v>
      </c>
      <c r="R52" s="92">
        <v>0</v>
      </c>
      <c r="S52" s="60"/>
      <c r="T52" s="60"/>
      <c r="U52" s="61">
        <f t="shared" si="28"/>
        <v>0</v>
      </c>
      <c r="V52" s="92">
        <f t="shared" si="2"/>
        <v>0</v>
      </c>
      <c r="W52" s="65">
        <f t="shared" si="16"/>
        <v>0</v>
      </c>
      <c r="X52" s="92">
        <f t="shared" si="17"/>
        <v>0</v>
      </c>
      <c r="Y52" s="60">
        <f>[1]NOMMA!$G52</f>
        <v>0</v>
      </c>
      <c r="Z52" s="92">
        <f t="shared" si="18"/>
        <v>0</v>
      </c>
      <c r="AA52" s="60"/>
      <c r="AB52" s="60">
        <f t="shared" si="19"/>
        <v>0</v>
      </c>
      <c r="AC52" s="92">
        <f t="shared" si="20"/>
        <v>0</v>
      </c>
      <c r="AD52" s="96">
        <f t="shared" si="29"/>
        <v>0</v>
      </c>
      <c r="AE52" s="66">
        <f>'Source Data'!N52</f>
        <v>2991</v>
      </c>
      <c r="AF52" s="89">
        <f t="shared" si="30"/>
        <v>0</v>
      </c>
      <c r="AG52" s="270"/>
      <c r="AH52" s="66">
        <f t="shared" si="21"/>
        <v>0</v>
      </c>
      <c r="AI52" s="270"/>
      <c r="AJ52" s="68">
        <f t="shared" si="31"/>
        <v>0</v>
      </c>
      <c r="AK52" s="67">
        <f t="shared" si="32"/>
        <v>0</v>
      </c>
      <c r="AL52" s="89">
        <f t="shared" si="22"/>
        <v>0</v>
      </c>
      <c r="AM52" s="70">
        <f t="shared" si="23"/>
        <v>0</v>
      </c>
      <c r="AN52" s="89">
        <f t="shared" si="24"/>
        <v>0</v>
      </c>
      <c r="AO52" s="60">
        <f>[1]NOMMA!$M52</f>
        <v>0</v>
      </c>
      <c r="AP52" s="89">
        <f t="shared" si="25"/>
        <v>0</v>
      </c>
      <c r="AQ52" s="68"/>
      <c r="AR52" s="68">
        <f t="shared" si="26"/>
        <v>0</v>
      </c>
      <c r="AS52" s="89">
        <f t="shared" si="27"/>
        <v>0</v>
      </c>
      <c r="AT52" s="69">
        <f t="shared" si="7"/>
        <v>0</v>
      </c>
      <c r="AU52" s="86">
        <f t="shared" si="8"/>
        <v>0</v>
      </c>
      <c r="AV52" s="116"/>
      <c r="AW52" s="65"/>
      <c r="AX52" s="65">
        <f t="shared" si="33"/>
        <v>0</v>
      </c>
      <c r="AY52" s="65">
        <f t="shared" si="34"/>
        <v>0</v>
      </c>
    </row>
    <row r="53" spans="1:51" ht="16.149999999999999" customHeight="1" x14ac:dyDescent="0.2">
      <c r="A53" s="54">
        <v>47</v>
      </c>
      <c r="B53" s="55" t="s">
        <v>52</v>
      </c>
      <c r="C53" s="271">
        <f>'8_2.1.18 SIS'!M53</f>
        <v>0</v>
      </c>
      <c r="D53" s="56">
        <f>'Source Data'!H53</f>
        <v>2851.064211175285</v>
      </c>
      <c r="E53" s="74">
        <f t="shared" si="11"/>
        <v>0</v>
      </c>
      <c r="F53" s="290"/>
      <c r="G53" s="56">
        <f>'Source Data'!I53</f>
        <v>340.85181534745152</v>
      </c>
      <c r="H53" s="74">
        <f t="shared" si="12"/>
        <v>0</v>
      </c>
      <c r="I53" s="290"/>
      <c r="J53" s="56">
        <f>'Source Data'!J53</f>
        <v>92.959586003850404</v>
      </c>
      <c r="K53" s="74">
        <f t="shared" si="13"/>
        <v>0</v>
      </c>
      <c r="L53" s="290"/>
      <c r="M53" s="56">
        <f>'Source Data'!K53</f>
        <v>2323.9896500962604</v>
      </c>
      <c r="N53" s="74">
        <f t="shared" si="14"/>
        <v>0</v>
      </c>
      <c r="O53" s="290"/>
      <c r="P53" s="56">
        <f>'Source Data'!L53</f>
        <v>929.59586003850404</v>
      </c>
      <c r="Q53" s="74">
        <f t="shared" si="15"/>
        <v>0</v>
      </c>
      <c r="R53" s="93">
        <v>0</v>
      </c>
      <c r="S53" s="56"/>
      <c r="T53" s="56"/>
      <c r="U53" s="57">
        <f t="shared" si="28"/>
        <v>0</v>
      </c>
      <c r="V53" s="93">
        <f t="shared" si="2"/>
        <v>0</v>
      </c>
      <c r="W53" s="74">
        <f t="shared" si="16"/>
        <v>0</v>
      </c>
      <c r="X53" s="93">
        <f t="shared" si="17"/>
        <v>0</v>
      </c>
      <c r="Y53" s="56">
        <f>[1]NOMMA!$G53</f>
        <v>0</v>
      </c>
      <c r="Z53" s="93">
        <f t="shared" si="18"/>
        <v>0</v>
      </c>
      <c r="AA53" s="56"/>
      <c r="AB53" s="56">
        <f t="shared" si="19"/>
        <v>0</v>
      </c>
      <c r="AC53" s="93">
        <f t="shared" si="20"/>
        <v>0</v>
      </c>
      <c r="AD53" s="97">
        <f t="shared" si="29"/>
        <v>0</v>
      </c>
      <c r="AE53" s="75">
        <f>'Source Data'!N53</f>
        <v>13043</v>
      </c>
      <c r="AF53" s="90">
        <f t="shared" si="30"/>
        <v>0</v>
      </c>
      <c r="AG53" s="271"/>
      <c r="AH53" s="75">
        <f t="shared" si="21"/>
        <v>0</v>
      </c>
      <c r="AI53" s="271"/>
      <c r="AJ53" s="77">
        <f t="shared" si="31"/>
        <v>0</v>
      </c>
      <c r="AK53" s="76">
        <f t="shared" si="32"/>
        <v>0</v>
      </c>
      <c r="AL53" s="90">
        <f t="shared" si="22"/>
        <v>0</v>
      </c>
      <c r="AM53" s="79">
        <f t="shared" si="23"/>
        <v>0</v>
      </c>
      <c r="AN53" s="90">
        <f t="shared" si="24"/>
        <v>0</v>
      </c>
      <c r="AO53" s="56">
        <f>[1]NOMMA!$M53</f>
        <v>0</v>
      </c>
      <c r="AP53" s="90">
        <f t="shared" si="25"/>
        <v>0</v>
      </c>
      <c r="AQ53" s="77"/>
      <c r="AR53" s="77">
        <f t="shared" si="26"/>
        <v>0</v>
      </c>
      <c r="AS53" s="90">
        <f t="shared" si="27"/>
        <v>0</v>
      </c>
      <c r="AT53" s="78">
        <f t="shared" si="7"/>
        <v>0</v>
      </c>
      <c r="AU53" s="87">
        <f t="shared" si="8"/>
        <v>0</v>
      </c>
      <c r="AV53" s="116"/>
      <c r="AW53" s="74"/>
      <c r="AX53" s="74">
        <f t="shared" si="33"/>
        <v>0</v>
      </c>
      <c r="AY53" s="74">
        <f t="shared" si="34"/>
        <v>0</v>
      </c>
    </row>
    <row r="54" spans="1:51" ht="16.149999999999999" customHeight="1" x14ac:dyDescent="0.2">
      <c r="A54" s="54">
        <v>48</v>
      </c>
      <c r="B54" s="55" t="s">
        <v>74</v>
      </c>
      <c r="C54" s="271">
        <f>'8_2.1.18 SIS'!M54</f>
        <v>0</v>
      </c>
      <c r="D54" s="56">
        <f>'Source Data'!H54</f>
        <v>3995.2813864350205</v>
      </c>
      <c r="E54" s="74">
        <f t="shared" si="11"/>
        <v>0</v>
      </c>
      <c r="F54" s="290"/>
      <c r="G54" s="56">
        <f>'Source Data'!I54</f>
        <v>516.40353727376908</v>
      </c>
      <c r="H54" s="74">
        <f t="shared" si="12"/>
        <v>0</v>
      </c>
      <c r="I54" s="290"/>
      <c r="J54" s="56">
        <f>'Source Data'!J54</f>
        <v>140.83732834739155</v>
      </c>
      <c r="K54" s="74">
        <f t="shared" si="13"/>
        <v>0</v>
      </c>
      <c r="L54" s="290"/>
      <c r="M54" s="56">
        <f>'Source Data'!K54</f>
        <v>3520.9332086847894</v>
      </c>
      <c r="N54" s="74">
        <f t="shared" si="14"/>
        <v>0</v>
      </c>
      <c r="O54" s="290"/>
      <c r="P54" s="56">
        <f>'Source Data'!L54</f>
        <v>1408.3732834739153</v>
      </c>
      <c r="Q54" s="74">
        <f t="shared" si="15"/>
        <v>0</v>
      </c>
      <c r="R54" s="93">
        <v>0</v>
      </c>
      <c r="S54" s="56"/>
      <c r="T54" s="56"/>
      <c r="U54" s="57">
        <f t="shared" si="28"/>
        <v>0</v>
      </c>
      <c r="V54" s="93">
        <f t="shared" si="2"/>
        <v>0</v>
      </c>
      <c r="W54" s="74">
        <f t="shared" si="16"/>
        <v>0</v>
      </c>
      <c r="X54" s="93">
        <f t="shared" si="17"/>
        <v>0</v>
      </c>
      <c r="Y54" s="56">
        <f>[1]NOMMA!$G54</f>
        <v>0</v>
      </c>
      <c r="Z54" s="93">
        <f t="shared" si="18"/>
        <v>0</v>
      </c>
      <c r="AA54" s="56"/>
      <c r="AB54" s="56">
        <f t="shared" si="19"/>
        <v>0</v>
      </c>
      <c r="AC54" s="93">
        <f t="shared" si="20"/>
        <v>0</v>
      </c>
      <c r="AD54" s="97">
        <f t="shared" si="29"/>
        <v>0</v>
      </c>
      <c r="AE54" s="75">
        <f>'Source Data'!N54</f>
        <v>5158</v>
      </c>
      <c r="AF54" s="90">
        <f t="shared" si="30"/>
        <v>0</v>
      </c>
      <c r="AG54" s="271"/>
      <c r="AH54" s="75">
        <f t="shared" si="21"/>
        <v>0</v>
      </c>
      <c r="AI54" s="271"/>
      <c r="AJ54" s="77">
        <f t="shared" si="31"/>
        <v>0</v>
      </c>
      <c r="AK54" s="76">
        <f t="shared" si="32"/>
        <v>0</v>
      </c>
      <c r="AL54" s="90">
        <f t="shared" si="22"/>
        <v>0</v>
      </c>
      <c r="AM54" s="79">
        <f t="shared" si="23"/>
        <v>0</v>
      </c>
      <c r="AN54" s="90">
        <f t="shared" si="24"/>
        <v>0</v>
      </c>
      <c r="AO54" s="56">
        <f>[1]NOMMA!$M54</f>
        <v>0</v>
      </c>
      <c r="AP54" s="90">
        <f t="shared" si="25"/>
        <v>0</v>
      </c>
      <c r="AQ54" s="77"/>
      <c r="AR54" s="77">
        <f t="shared" si="26"/>
        <v>0</v>
      </c>
      <c r="AS54" s="90">
        <f t="shared" si="27"/>
        <v>0</v>
      </c>
      <c r="AT54" s="78">
        <f t="shared" si="7"/>
        <v>0</v>
      </c>
      <c r="AU54" s="87">
        <f t="shared" si="8"/>
        <v>0</v>
      </c>
      <c r="AV54" s="116"/>
      <c r="AW54" s="74"/>
      <c r="AX54" s="74">
        <f t="shared" si="33"/>
        <v>0</v>
      </c>
      <c r="AY54" s="74">
        <f t="shared" si="34"/>
        <v>0</v>
      </c>
    </row>
    <row r="55" spans="1:51" ht="16.149999999999999" customHeight="1" x14ac:dyDescent="0.2">
      <c r="A55" s="54">
        <v>49</v>
      </c>
      <c r="B55" s="55" t="s">
        <v>53</v>
      </c>
      <c r="C55" s="271">
        <f>'8_2.1.18 SIS'!M55</f>
        <v>0</v>
      </c>
      <c r="D55" s="56">
        <f>'Source Data'!H55</f>
        <v>4510.9600632140227</v>
      </c>
      <c r="E55" s="74">
        <f t="shared" si="11"/>
        <v>0</v>
      </c>
      <c r="F55" s="290"/>
      <c r="G55" s="56">
        <f>'Source Data'!I55</f>
        <v>660.79145627436594</v>
      </c>
      <c r="H55" s="74">
        <f t="shared" si="12"/>
        <v>0</v>
      </c>
      <c r="I55" s="290"/>
      <c r="J55" s="56">
        <f>'Source Data'!J55</f>
        <v>180.21585171119071</v>
      </c>
      <c r="K55" s="74">
        <f t="shared" si="13"/>
        <v>0</v>
      </c>
      <c r="L55" s="290"/>
      <c r="M55" s="56">
        <f>'Source Data'!K55</f>
        <v>4505.3962927797675</v>
      </c>
      <c r="N55" s="74">
        <f t="shared" si="14"/>
        <v>0</v>
      </c>
      <c r="O55" s="290"/>
      <c r="P55" s="56">
        <f>'Source Data'!L55</f>
        <v>1802.158517111907</v>
      </c>
      <c r="Q55" s="74">
        <f t="shared" si="15"/>
        <v>0</v>
      </c>
      <c r="R55" s="93">
        <v>0</v>
      </c>
      <c r="S55" s="56"/>
      <c r="T55" s="56"/>
      <c r="U55" s="57">
        <f t="shared" si="28"/>
        <v>0</v>
      </c>
      <c r="V55" s="93">
        <f t="shared" si="2"/>
        <v>0</v>
      </c>
      <c r="W55" s="74">
        <f t="shared" si="16"/>
        <v>0</v>
      </c>
      <c r="X55" s="93">
        <f t="shared" si="17"/>
        <v>0</v>
      </c>
      <c r="Y55" s="56">
        <f>[1]NOMMA!$G55</f>
        <v>0</v>
      </c>
      <c r="Z55" s="93">
        <f t="shared" si="18"/>
        <v>0</v>
      </c>
      <c r="AA55" s="56"/>
      <c r="AB55" s="56">
        <f t="shared" si="19"/>
        <v>0</v>
      </c>
      <c r="AC55" s="93">
        <f t="shared" si="20"/>
        <v>0</v>
      </c>
      <c r="AD55" s="97">
        <f t="shared" si="29"/>
        <v>0</v>
      </c>
      <c r="AE55" s="75">
        <f>'Source Data'!N55</f>
        <v>2655</v>
      </c>
      <c r="AF55" s="90">
        <f t="shared" si="30"/>
        <v>0</v>
      </c>
      <c r="AG55" s="271"/>
      <c r="AH55" s="75">
        <f t="shared" si="21"/>
        <v>0</v>
      </c>
      <c r="AI55" s="271"/>
      <c r="AJ55" s="77">
        <f t="shared" si="31"/>
        <v>0</v>
      </c>
      <c r="AK55" s="76">
        <f t="shared" si="32"/>
        <v>0</v>
      </c>
      <c r="AL55" s="90">
        <f t="shared" si="22"/>
        <v>0</v>
      </c>
      <c r="AM55" s="79">
        <f t="shared" si="23"/>
        <v>0</v>
      </c>
      <c r="AN55" s="90">
        <f t="shared" si="24"/>
        <v>0</v>
      </c>
      <c r="AO55" s="56">
        <f>[1]NOMMA!$M55</f>
        <v>0</v>
      </c>
      <c r="AP55" s="90">
        <f t="shared" si="25"/>
        <v>0</v>
      </c>
      <c r="AQ55" s="77"/>
      <c r="AR55" s="77">
        <f t="shared" si="26"/>
        <v>0</v>
      </c>
      <c r="AS55" s="90">
        <f t="shared" si="27"/>
        <v>0</v>
      </c>
      <c r="AT55" s="78">
        <f t="shared" si="7"/>
        <v>0</v>
      </c>
      <c r="AU55" s="87">
        <f t="shared" si="8"/>
        <v>0</v>
      </c>
      <c r="AV55" s="116"/>
      <c r="AW55" s="74"/>
      <c r="AX55" s="74">
        <f t="shared" si="33"/>
        <v>0</v>
      </c>
      <c r="AY55" s="74">
        <f t="shared" si="34"/>
        <v>0</v>
      </c>
    </row>
    <row r="56" spans="1:51" ht="16.149999999999999" customHeight="1" x14ac:dyDescent="0.2">
      <c r="A56" s="49">
        <v>50</v>
      </c>
      <c r="B56" s="50" t="s">
        <v>54</v>
      </c>
      <c r="C56" s="272">
        <f>'8_2.1.18 SIS'!M56</f>
        <v>0</v>
      </c>
      <c r="D56" s="51">
        <f>'Source Data'!H56</f>
        <v>4738.7087437121554</v>
      </c>
      <c r="E56" s="80">
        <f t="shared" si="11"/>
        <v>0</v>
      </c>
      <c r="F56" s="291"/>
      <c r="G56" s="51">
        <f>'Source Data'!I56</f>
        <v>638.95176727517901</v>
      </c>
      <c r="H56" s="80">
        <f t="shared" si="12"/>
        <v>0</v>
      </c>
      <c r="I56" s="291"/>
      <c r="J56" s="51">
        <f>'Source Data'!J56</f>
        <v>174.25957289323065</v>
      </c>
      <c r="K56" s="80">
        <f t="shared" si="13"/>
        <v>0</v>
      </c>
      <c r="L56" s="291"/>
      <c r="M56" s="51">
        <f>'Source Data'!K56</f>
        <v>4356.4893223307663</v>
      </c>
      <c r="N56" s="80">
        <f t="shared" si="14"/>
        <v>0</v>
      </c>
      <c r="O56" s="291"/>
      <c r="P56" s="51">
        <f>'Source Data'!L56</f>
        <v>1742.5957289323062</v>
      </c>
      <c r="Q56" s="80">
        <f t="shared" si="15"/>
        <v>0</v>
      </c>
      <c r="R56" s="94">
        <v>0</v>
      </c>
      <c r="S56" s="51"/>
      <c r="T56" s="51"/>
      <c r="U56" s="52">
        <f t="shared" si="28"/>
        <v>0</v>
      </c>
      <c r="V56" s="94">
        <f t="shared" si="2"/>
        <v>0</v>
      </c>
      <c r="W56" s="80">
        <f t="shared" si="16"/>
        <v>0</v>
      </c>
      <c r="X56" s="94">
        <f t="shared" si="17"/>
        <v>0</v>
      </c>
      <c r="Y56" s="51">
        <f>[1]NOMMA!$G56</f>
        <v>0</v>
      </c>
      <c r="Z56" s="94">
        <f t="shared" si="18"/>
        <v>0</v>
      </c>
      <c r="AA56" s="53"/>
      <c r="AB56" s="51">
        <f t="shared" si="19"/>
        <v>0</v>
      </c>
      <c r="AC56" s="95">
        <f t="shared" si="20"/>
        <v>0</v>
      </c>
      <c r="AD56" s="95">
        <f t="shared" si="29"/>
        <v>0</v>
      </c>
      <c r="AE56" s="71">
        <f>'Source Data'!N56</f>
        <v>3490</v>
      </c>
      <c r="AF56" s="91">
        <f t="shared" si="30"/>
        <v>0</v>
      </c>
      <c r="AG56" s="272"/>
      <c r="AH56" s="71">
        <f t="shared" si="21"/>
        <v>0</v>
      </c>
      <c r="AI56" s="272"/>
      <c r="AJ56" s="72">
        <f t="shared" si="31"/>
        <v>0</v>
      </c>
      <c r="AK56" s="73">
        <f t="shared" si="32"/>
        <v>0</v>
      </c>
      <c r="AL56" s="91">
        <f t="shared" si="22"/>
        <v>0</v>
      </c>
      <c r="AM56" s="82">
        <f t="shared" si="23"/>
        <v>0</v>
      </c>
      <c r="AN56" s="91">
        <f t="shared" si="24"/>
        <v>0</v>
      </c>
      <c r="AO56" s="51">
        <f>[1]NOMMA!$M56</f>
        <v>0</v>
      </c>
      <c r="AP56" s="91">
        <f t="shared" si="25"/>
        <v>0</v>
      </c>
      <c r="AQ56" s="72"/>
      <c r="AR56" s="72">
        <f t="shared" si="26"/>
        <v>0</v>
      </c>
      <c r="AS56" s="91">
        <f t="shared" si="27"/>
        <v>0</v>
      </c>
      <c r="AT56" s="81">
        <f t="shared" si="7"/>
        <v>0</v>
      </c>
      <c r="AU56" s="88">
        <f t="shared" si="8"/>
        <v>0</v>
      </c>
      <c r="AV56" s="116"/>
      <c r="AW56" s="80"/>
      <c r="AX56" s="80">
        <f t="shared" si="33"/>
        <v>0</v>
      </c>
      <c r="AY56" s="80">
        <f t="shared" si="34"/>
        <v>0</v>
      </c>
    </row>
    <row r="57" spans="1:51" ht="16.149999999999999" customHeight="1" x14ac:dyDescent="0.2">
      <c r="A57" s="58">
        <v>51</v>
      </c>
      <c r="B57" s="59" t="s">
        <v>55</v>
      </c>
      <c r="C57" s="270">
        <f>'8_2.1.18 SIS'!M57</f>
        <v>0</v>
      </c>
      <c r="D57" s="60">
        <f>'Source Data'!H57</f>
        <v>4281.7369154997223</v>
      </c>
      <c r="E57" s="65">
        <f t="shared" si="11"/>
        <v>0</v>
      </c>
      <c r="F57" s="289"/>
      <c r="G57" s="60">
        <f>'Source Data'!I57</f>
        <v>570.93395934473472</v>
      </c>
      <c r="H57" s="65">
        <f t="shared" si="12"/>
        <v>0</v>
      </c>
      <c r="I57" s="289"/>
      <c r="J57" s="60">
        <f>'Source Data'!J57</f>
        <v>155.70926163947308</v>
      </c>
      <c r="K57" s="65">
        <f t="shared" si="13"/>
        <v>0</v>
      </c>
      <c r="L57" s="289"/>
      <c r="M57" s="60">
        <f>'Source Data'!K57</f>
        <v>3892.7315409868274</v>
      </c>
      <c r="N57" s="65">
        <f t="shared" si="14"/>
        <v>0</v>
      </c>
      <c r="O57" s="289"/>
      <c r="P57" s="60">
        <f>'Source Data'!L57</f>
        <v>1557.0926163947308</v>
      </c>
      <c r="Q57" s="65">
        <f t="shared" si="15"/>
        <v>0</v>
      </c>
      <c r="R57" s="92">
        <v>0</v>
      </c>
      <c r="S57" s="60"/>
      <c r="T57" s="60"/>
      <c r="U57" s="61">
        <f t="shared" si="28"/>
        <v>0</v>
      </c>
      <c r="V57" s="92">
        <f t="shared" si="2"/>
        <v>0</v>
      </c>
      <c r="W57" s="65">
        <f t="shared" si="16"/>
        <v>0</v>
      </c>
      <c r="X57" s="92">
        <f t="shared" si="17"/>
        <v>0</v>
      </c>
      <c r="Y57" s="60">
        <f>[1]NOMMA!$G57</f>
        <v>0</v>
      </c>
      <c r="Z57" s="92">
        <f t="shared" si="18"/>
        <v>0</v>
      </c>
      <c r="AA57" s="60"/>
      <c r="AB57" s="60">
        <f t="shared" si="19"/>
        <v>0</v>
      </c>
      <c r="AC57" s="92">
        <f t="shared" si="20"/>
        <v>0</v>
      </c>
      <c r="AD57" s="96">
        <f t="shared" si="29"/>
        <v>0</v>
      </c>
      <c r="AE57" s="66">
        <f>'Source Data'!N57</f>
        <v>4268</v>
      </c>
      <c r="AF57" s="89">
        <f t="shared" si="30"/>
        <v>0</v>
      </c>
      <c r="AG57" s="270"/>
      <c r="AH57" s="66">
        <f t="shared" si="21"/>
        <v>0</v>
      </c>
      <c r="AI57" s="270"/>
      <c r="AJ57" s="68">
        <f t="shared" si="31"/>
        <v>0</v>
      </c>
      <c r="AK57" s="67">
        <f t="shared" si="32"/>
        <v>0</v>
      </c>
      <c r="AL57" s="89">
        <f t="shared" si="22"/>
        <v>0</v>
      </c>
      <c r="AM57" s="70">
        <f t="shared" si="23"/>
        <v>0</v>
      </c>
      <c r="AN57" s="89">
        <f t="shared" si="24"/>
        <v>0</v>
      </c>
      <c r="AO57" s="60">
        <f>[1]NOMMA!$M57</f>
        <v>0</v>
      </c>
      <c r="AP57" s="89">
        <f t="shared" si="25"/>
        <v>0</v>
      </c>
      <c r="AQ57" s="68"/>
      <c r="AR57" s="68">
        <f t="shared" si="26"/>
        <v>0</v>
      </c>
      <c r="AS57" s="89">
        <f t="shared" si="27"/>
        <v>0</v>
      </c>
      <c r="AT57" s="69">
        <f t="shared" si="7"/>
        <v>0</v>
      </c>
      <c r="AU57" s="86">
        <f t="shared" si="8"/>
        <v>0</v>
      </c>
      <c r="AV57" s="116"/>
      <c r="AW57" s="65"/>
      <c r="AX57" s="65">
        <f t="shared" si="33"/>
        <v>0</v>
      </c>
      <c r="AY57" s="65">
        <f t="shared" si="34"/>
        <v>0</v>
      </c>
    </row>
    <row r="58" spans="1:51" ht="16.149999999999999" customHeight="1" x14ac:dyDescent="0.2">
      <c r="A58" s="54">
        <v>52</v>
      </c>
      <c r="B58" s="55" t="s">
        <v>56</v>
      </c>
      <c r="C58" s="271">
        <f>'8_2.1.18 SIS'!M58</f>
        <v>2</v>
      </c>
      <c r="D58" s="56">
        <f>'Source Data'!H58</f>
        <v>4477.885435486186</v>
      </c>
      <c r="E58" s="74">
        <f t="shared" si="11"/>
        <v>8955.770870972372</v>
      </c>
      <c r="F58" s="290"/>
      <c r="G58" s="56">
        <f>'Source Data'!I58</f>
        <v>601.39043740535396</v>
      </c>
      <c r="H58" s="74">
        <f t="shared" si="12"/>
        <v>0</v>
      </c>
      <c r="I58" s="290"/>
      <c r="J58" s="56">
        <f>'Source Data'!J58</f>
        <v>164.01557383782384</v>
      </c>
      <c r="K58" s="74">
        <f t="shared" si="13"/>
        <v>0</v>
      </c>
      <c r="L58" s="290"/>
      <c r="M58" s="56">
        <f>'Source Data'!K58</f>
        <v>4100.3893459455958</v>
      </c>
      <c r="N58" s="74">
        <f t="shared" si="14"/>
        <v>0</v>
      </c>
      <c r="O58" s="290"/>
      <c r="P58" s="56">
        <f>'Source Data'!L58</f>
        <v>1640.1557383782383</v>
      </c>
      <c r="Q58" s="74">
        <f t="shared" si="15"/>
        <v>0</v>
      </c>
      <c r="R58" s="93">
        <v>14970</v>
      </c>
      <c r="S58" s="56"/>
      <c r="T58" s="56"/>
      <c r="U58" s="57">
        <f t="shared" si="28"/>
        <v>0</v>
      </c>
      <c r="V58" s="93">
        <f t="shared" si="2"/>
        <v>14970</v>
      </c>
      <c r="W58" s="74">
        <f t="shared" si="16"/>
        <v>-37</v>
      </c>
      <c r="X58" s="93">
        <f t="shared" si="17"/>
        <v>14933</v>
      </c>
      <c r="Y58" s="56">
        <f>[1]NOMMA!$G58</f>
        <v>0</v>
      </c>
      <c r="Z58" s="93">
        <f t="shared" si="18"/>
        <v>14933</v>
      </c>
      <c r="AA58" s="56"/>
      <c r="AB58" s="56">
        <f t="shared" si="19"/>
        <v>14933</v>
      </c>
      <c r="AC58" s="93">
        <f t="shared" si="20"/>
        <v>1244</v>
      </c>
      <c r="AD58" s="97">
        <f t="shared" si="29"/>
        <v>14933</v>
      </c>
      <c r="AE58" s="75">
        <f>'Source Data'!N58</f>
        <v>5924</v>
      </c>
      <c r="AF58" s="90">
        <f t="shared" si="30"/>
        <v>11848</v>
      </c>
      <c r="AG58" s="271"/>
      <c r="AH58" s="75">
        <f t="shared" si="21"/>
        <v>0</v>
      </c>
      <c r="AI58" s="271"/>
      <c r="AJ58" s="77">
        <f t="shared" si="31"/>
        <v>0</v>
      </c>
      <c r="AK58" s="76">
        <f t="shared" si="32"/>
        <v>0</v>
      </c>
      <c r="AL58" s="90">
        <f t="shared" si="22"/>
        <v>11848</v>
      </c>
      <c r="AM58" s="79">
        <f t="shared" si="23"/>
        <v>-30</v>
      </c>
      <c r="AN58" s="90">
        <f t="shared" si="24"/>
        <v>11818</v>
      </c>
      <c r="AO58" s="56">
        <f>[1]NOMMA!$M58</f>
        <v>0</v>
      </c>
      <c r="AP58" s="90">
        <f t="shared" si="25"/>
        <v>11818</v>
      </c>
      <c r="AQ58" s="77"/>
      <c r="AR58" s="77">
        <f t="shared" si="26"/>
        <v>11818</v>
      </c>
      <c r="AS58" s="90">
        <f t="shared" si="27"/>
        <v>985</v>
      </c>
      <c r="AT58" s="78">
        <f t="shared" si="7"/>
        <v>26751</v>
      </c>
      <c r="AU58" s="87">
        <f t="shared" si="8"/>
        <v>2229</v>
      </c>
      <c r="AV58" s="116"/>
      <c r="AW58" s="74"/>
      <c r="AX58" s="74">
        <f t="shared" si="33"/>
        <v>30</v>
      </c>
      <c r="AY58" s="74">
        <f t="shared" si="34"/>
        <v>30</v>
      </c>
    </row>
    <row r="59" spans="1:51" ht="16.149999999999999" customHeight="1" x14ac:dyDescent="0.2">
      <c r="A59" s="54">
        <v>53</v>
      </c>
      <c r="B59" s="55" t="s">
        <v>57</v>
      </c>
      <c r="C59" s="271">
        <f>'8_2.1.18 SIS'!M59</f>
        <v>0</v>
      </c>
      <c r="D59" s="56">
        <f>'Source Data'!H59</f>
        <v>4674.7758891865669</v>
      </c>
      <c r="E59" s="74">
        <f t="shared" si="11"/>
        <v>0</v>
      </c>
      <c r="F59" s="290"/>
      <c r="G59" s="56">
        <f>'Source Data'!I59</f>
        <v>663.32493479155164</v>
      </c>
      <c r="H59" s="74">
        <f t="shared" si="12"/>
        <v>0</v>
      </c>
      <c r="I59" s="290"/>
      <c r="J59" s="56">
        <f>'Source Data'!J59</f>
        <v>180.90680039769586</v>
      </c>
      <c r="K59" s="74">
        <f t="shared" si="13"/>
        <v>0</v>
      </c>
      <c r="L59" s="290"/>
      <c r="M59" s="56">
        <f>'Source Data'!K59</f>
        <v>4522.670009942397</v>
      </c>
      <c r="N59" s="74">
        <f t="shared" si="14"/>
        <v>0</v>
      </c>
      <c r="O59" s="290"/>
      <c r="P59" s="56">
        <f>'Source Data'!L59</f>
        <v>1809.0680039769588</v>
      </c>
      <c r="Q59" s="74">
        <f t="shared" si="15"/>
        <v>0</v>
      </c>
      <c r="R59" s="93">
        <v>0</v>
      </c>
      <c r="S59" s="56"/>
      <c r="T59" s="56"/>
      <c r="U59" s="57">
        <f t="shared" si="28"/>
        <v>0</v>
      </c>
      <c r="V59" s="93">
        <f t="shared" si="2"/>
        <v>0</v>
      </c>
      <c r="W59" s="74">
        <f t="shared" si="16"/>
        <v>0</v>
      </c>
      <c r="X59" s="93">
        <f t="shared" si="17"/>
        <v>0</v>
      </c>
      <c r="Y59" s="56">
        <f>[1]NOMMA!$G59</f>
        <v>0</v>
      </c>
      <c r="Z59" s="93">
        <f t="shared" si="18"/>
        <v>0</v>
      </c>
      <c r="AA59" s="56"/>
      <c r="AB59" s="56">
        <f t="shared" si="19"/>
        <v>0</v>
      </c>
      <c r="AC59" s="93">
        <f t="shared" si="20"/>
        <v>0</v>
      </c>
      <c r="AD59" s="97">
        <f t="shared" si="29"/>
        <v>0</v>
      </c>
      <c r="AE59" s="75">
        <f>'Source Data'!N59</f>
        <v>2670</v>
      </c>
      <c r="AF59" s="90">
        <f t="shared" si="30"/>
        <v>0</v>
      </c>
      <c r="AG59" s="271"/>
      <c r="AH59" s="75">
        <f t="shared" si="21"/>
        <v>0</v>
      </c>
      <c r="AI59" s="271"/>
      <c r="AJ59" s="77">
        <f t="shared" si="31"/>
        <v>0</v>
      </c>
      <c r="AK59" s="76">
        <f t="shared" si="32"/>
        <v>0</v>
      </c>
      <c r="AL59" s="90">
        <f t="shared" si="22"/>
        <v>0</v>
      </c>
      <c r="AM59" s="79">
        <f t="shared" si="23"/>
        <v>0</v>
      </c>
      <c r="AN59" s="90">
        <f t="shared" si="24"/>
        <v>0</v>
      </c>
      <c r="AO59" s="56">
        <f>[1]NOMMA!$M59</f>
        <v>0</v>
      </c>
      <c r="AP59" s="90">
        <f t="shared" si="25"/>
        <v>0</v>
      </c>
      <c r="AQ59" s="77"/>
      <c r="AR59" s="77">
        <f t="shared" si="26"/>
        <v>0</v>
      </c>
      <c r="AS59" s="90">
        <f t="shared" si="27"/>
        <v>0</v>
      </c>
      <c r="AT59" s="78">
        <f t="shared" si="7"/>
        <v>0</v>
      </c>
      <c r="AU59" s="87">
        <f t="shared" si="8"/>
        <v>0</v>
      </c>
      <c r="AV59" s="116"/>
      <c r="AW59" s="74"/>
      <c r="AX59" s="74">
        <f t="shared" si="33"/>
        <v>0</v>
      </c>
      <c r="AY59" s="74">
        <f t="shared" si="34"/>
        <v>0</v>
      </c>
    </row>
    <row r="60" spans="1:51" ht="16.149999999999999" customHeight="1" x14ac:dyDescent="0.2">
      <c r="A60" s="54">
        <v>54</v>
      </c>
      <c r="B60" s="55" t="s">
        <v>58</v>
      </c>
      <c r="C60" s="271">
        <f>'8_2.1.18 SIS'!M60</f>
        <v>0</v>
      </c>
      <c r="D60" s="56">
        <f>'Source Data'!H60</f>
        <v>4784.5850415334589</v>
      </c>
      <c r="E60" s="74">
        <f t="shared" si="11"/>
        <v>0</v>
      </c>
      <c r="F60" s="290"/>
      <c r="G60" s="56">
        <f>'Source Data'!I60</f>
        <v>583.70660052312871</v>
      </c>
      <c r="H60" s="74">
        <f t="shared" si="12"/>
        <v>0</v>
      </c>
      <c r="I60" s="290"/>
      <c r="J60" s="56">
        <f>'Source Data'!J60</f>
        <v>159.19270923358056</v>
      </c>
      <c r="K60" s="74">
        <f t="shared" si="13"/>
        <v>0</v>
      </c>
      <c r="L60" s="290"/>
      <c r="M60" s="56">
        <f>'Source Data'!K60</f>
        <v>3979.8177308395143</v>
      </c>
      <c r="N60" s="74">
        <f t="shared" si="14"/>
        <v>0</v>
      </c>
      <c r="O60" s="290"/>
      <c r="P60" s="56">
        <f>'Source Data'!L60</f>
        <v>1591.9270923358056</v>
      </c>
      <c r="Q60" s="74">
        <f t="shared" si="15"/>
        <v>0</v>
      </c>
      <c r="R60" s="93">
        <v>0</v>
      </c>
      <c r="S60" s="56"/>
      <c r="T60" s="56"/>
      <c r="U60" s="57">
        <f t="shared" si="28"/>
        <v>0</v>
      </c>
      <c r="V60" s="93">
        <f t="shared" si="2"/>
        <v>0</v>
      </c>
      <c r="W60" s="74">
        <f t="shared" si="16"/>
        <v>0</v>
      </c>
      <c r="X60" s="93">
        <f t="shared" si="17"/>
        <v>0</v>
      </c>
      <c r="Y60" s="56">
        <f>[1]NOMMA!$G60</f>
        <v>0</v>
      </c>
      <c r="Z60" s="93">
        <f t="shared" si="18"/>
        <v>0</v>
      </c>
      <c r="AA60" s="56"/>
      <c r="AB60" s="56">
        <f t="shared" si="19"/>
        <v>0</v>
      </c>
      <c r="AC60" s="93">
        <f t="shared" si="20"/>
        <v>0</v>
      </c>
      <c r="AD60" s="97">
        <f t="shared" si="29"/>
        <v>0</v>
      </c>
      <c r="AE60" s="75">
        <f>'Source Data'!N60</f>
        <v>5141</v>
      </c>
      <c r="AF60" s="90">
        <f t="shared" si="30"/>
        <v>0</v>
      </c>
      <c r="AG60" s="271"/>
      <c r="AH60" s="75">
        <f t="shared" si="21"/>
        <v>0</v>
      </c>
      <c r="AI60" s="271"/>
      <c r="AJ60" s="77">
        <f t="shared" si="31"/>
        <v>0</v>
      </c>
      <c r="AK60" s="76">
        <f t="shared" si="32"/>
        <v>0</v>
      </c>
      <c r="AL60" s="90">
        <f t="shared" si="22"/>
        <v>0</v>
      </c>
      <c r="AM60" s="79">
        <f t="shared" si="23"/>
        <v>0</v>
      </c>
      <c r="AN60" s="90">
        <f t="shared" si="24"/>
        <v>0</v>
      </c>
      <c r="AO60" s="56">
        <f>[1]NOMMA!$M60</f>
        <v>0</v>
      </c>
      <c r="AP60" s="90">
        <f t="shared" si="25"/>
        <v>0</v>
      </c>
      <c r="AQ60" s="77"/>
      <c r="AR60" s="77">
        <f t="shared" si="26"/>
        <v>0</v>
      </c>
      <c r="AS60" s="90">
        <f t="shared" si="27"/>
        <v>0</v>
      </c>
      <c r="AT60" s="78">
        <f t="shared" si="7"/>
        <v>0</v>
      </c>
      <c r="AU60" s="87">
        <f t="shared" si="8"/>
        <v>0</v>
      </c>
      <c r="AV60" s="116"/>
      <c r="AW60" s="74"/>
      <c r="AX60" s="74">
        <f t="shared" si="33"/>
        <v>0</v>
      </c>
      <c r="AY60" s="74">
        <f t="shared" si="34"/>
        <v>0</v>
      </c>
    </row>
    <row r="61" spans="1:51" ht="16.149999999999999" customHeight="1" x14ac:dyDescent="0.2">
      <c r="A61" s="49">
        <v>55</v>
      </c>
      <c r="B61" s="50" t="s">
        <v>59</v>
      </c>
      <c r="C61" s="272">
        <f>'8_2.1.18 SIS'!M61</f>
        <v>0</v>
      </c>
      <c r="D61" s="51">
        <f>'Source Data'!H61</f>
        <v>4501.7236472239638</v>
      </c>
      <c r="E61" s="80">
        <f t="shared" si="11"/>
        <v>0</v>
      </c>
      <c r="F61" s="291"/>
      <c r="G61" s="51">
        <f>'Source Data'!I61</f>
        <v>593.48544210889816</v>
      </c>
      <c r="H61" s="80">
        <f t="shared" si="12"/>
        <v>0</v>
      </c>
      <c r="I61" s="291"/>
      <c r="J61" s="51">
        <f>'Source Data'!J61</f>
        <v>161.8596660296995</v>
      </c>
      <c r="K61" s="80">
        <f t="shared" si="13"/>
        <v>0</v>
      </c>
      <c r="L61" s="291"/>
      <c r="M61" s="51">
        <f>'Source Data'!K61</f>
        <v>4046.4916507424882</v>
      </c>
      <c r="N61" s="80">
        <f t="shared" si="14"/>
        <v>0</v>
      </c>
      <c r="O61" s="291"/>
      <c r="P61" s="51">
        <f>'Source Data'!L61</f>
        <v>1618.596660296995</v>
      </c>
      <c r="Q61" s="80">
        <f t="shared" si="15"/>
        <v>0</v>
      </c>
      <c r="R61" s="94">
        <v>0</v>
      </c>
      <c r="S61" s="51"/>
      <c r="T61" s="51"/>
      <c r="U61" s="52">
        <f t="shared" si="28"/>
        <v>0</v>
      </c>
      <c r="V61" s="94">
        <f t="shared" si="2"/>
        <v>0</v>
      </c>
      <c r="W61" s="80">
        <f t="shared" si="16"/>
        <v>0</v>
      </c>
      <c r="X61" s="94">
        <f t="shared" si="17"/>
        <v>0</v>
      </c>
      <c r="Y61" s="51">
        <f>[1]NOMMA!$G61</f>
        <v>0</v>
      </c>
      <c r="Z61" s="94">
        <f t="shared" si="18"/>
        <v>0</v>
      </c>
      <c r="AA61" s="53"/>
      <c r="AB61" s="51">
        <f t="shared" si="19"/>
        <v>0</v>
      </c>
      <c r="AC61" s="95">
        <f t="shared" si="20"/>
        <v>0</v>
      </c>
      <c r="AD61" s="95">
        <f t="shared" si="29"/>
        <v>0</v>
      </c>
      <c r="AE61" s="71">
        <f>'Source Data'!N61</f>
        <v>3703</v>
      </c>
      <c r="AF61" s="91">
        <f t="shared" si="30"/>
        <v>0</v>
      </c>
      <c r="AG61" s="272"/>
      <c r="AH61" s="71">
        <f t="shared" si="21"/>
        <v>0</v>
      </c>
      <c r="AI61" s="272"/>
      <c r="AJ61" s="72">
        <f t="shared" si="31"/>
        <v>0</v>
      </c>
      <c r="AK61" s="73">
        <f t="shared" si="32"/>
        <v>0</v>
      </c>
      <c r="AL61" s="91">
        <f t="shared" si="22"/>
        <v>0</v>
      </c>
      <c r="AM61" s="82">
        <f t="shared" si="23"/>
        <v>0</v>
      </c>
      <c r="AN61" s="91">
        <f t="shared" si="24"/>
        <v>0</v>
      </c>
      <c r="AO61" s="51">
        <f>[1]NOMMA!$M61</f>
        <v>0</v>
      </c>
      <c r="AP61" s="91">
        <f t="shared" si="25"/>
        <v>0</v>
      </c>
      <c r="AQ61" s="72"/>
      <c r="AR61" s="72">
        <f t="shared" si="26"/>
        <v>0</v>
      </c>
      <c r="AS61" s="91">
        <f t="shared" si="27"/>
        <v>0</v>
      </c>
      <c r="AT61" s="81">
        <f t="shared" si="7"/>
        <v>0</v>
      </c>
      <c r="AU61" s="88">
        <f t="shared" si="8"/>
        <v>0</v>
      </c>
      <c r="AV61" s="116"/>
      <c r="AW61" s="80"/>
      <c r="AX61" s="80">
        <f t="shared" si="33"/>
        <v>0</v>
      </c>
      <c r="AY61" s="80">
        <f t="shared" si="34"/>
        <v>0</v>
      </c>
    </row>
    <row r="62" spans="1:51" ht="16.149999999999999" customHeight="1" x14ac:dyDescent="0.2">
      <c r="A62" s="58">
        <v>56</v>
      </c>
      <c r="B62" s="59" t="s">
        <v>60</v>
      </c>
      <c r="C62" s="270">
        <f>'8_2.1.18 SIS'!M62</f>
        <v>0</v>
      </c>
      <c r="D62" s="60">
        <f>'Source Data'!H62</f>
        <v>5010.1657022009513</v>
      </c>
      <c r="E62" s="65">
        <f t="shared" si="11"/>
        <v>0</v>
      </c>
      <c r="F62" s="289"/>
      <c r="G62" s="60">
        <f>'Source Data'!I62</f>
        <v>665.40831600253398</v>
      </c>
      <c r="H62" s="65">
        <f t="shared" si="12"/>
        <v>0</v>
      </c>
      <c r="I62" s="289"/>
      <c r="J62" s="60">
        <f>'Source Data'!J62</f>
        <v>181.4749952734183</v>
      </c>
      <c r="K62" s="65">
        <f t="shared" si="13"/>
        <v>0</v>
      </c>
      <c r="L62" s="289"/>
      <c r="M62" s="60">
        <f>'Source Data'!K62</f>
        <v>4536.8748818354579</v>
      </c>
      <c r="N62" s="65">
        <f t="shared" si="14"/>
        <v>0</v>
      </c>
      <c r="O62" s="289"/>
      <c r="P62" s="60">
        <f>'Source Data'!L62</f>
        <v>1814.7499527341834</v>
      </c>
      <c r="Q62" s="65">
        <f t="shared" si="15"/>
        <v>0</v>
      </c>
      <c r="R62" s="92">
        <v>0</v>
      </c>
      <c r="S62" s="60"/>
      <c r="T62" s="60"/>
      <c r="U62" s="61">
        <f t="shared" si="28"/>
        <v>0</v>
      </c>
      <c r="V62" s="92">
        <f t="shared" si="2"/>
        <v>0</v>
      </c>
      <c r="W62" s="65">
        <f t="shared" si="16"/>
        <v>0</v>
      </c>
      <c r="X62" s="92">
        <f t="shared" si="17"/>
        <v>0</v>
      </c>
      <c r="Y62" s="60">
        <f>[1]NOMMA!$G62</f>
        <v>0</v>
      </c>
      <c r="Z62" s="92">
        <f t="shared" si="18"/>
        <v>0</v>
      </c>
      <c r="AA62" s="60"/>
      <c r="AB62" s="60">
        <f t="shared" si="19"/>
        <v>0</v>
      </c>
      <c r="AC62" s="92">
        <f t="shared" si="20"/>
        <v>0</v>
      </c>
      <c r="AD62" s="96">
        <f t="shared" si="29"/>
        <v>0</v>
      </c>
      <c r="AE62" s="66">
        <f>'Source Data'!N62</f>
        <v>4203</v>
      </c>
      <c r="AF62" s="89">
        <f t="shared" si="30"/>
        <v>0</v>
      </c>
      <c r="AG62" s="270"/>
      <c r="AH62" s="66">
        <f t="shared" si="21"/>
        <v>0</v>
      </c>
      <c r="AI62" s="270"/>
      <c r="AJ62" s="68">
        <f t="shared" si="31"/>
        <v>0</v>
      </c>
      <c r="AK62" s="67">
        <f t="shared" si="32"/>
        <v>0</v>
      </c>
      <c r="AL62" s="89">
        <f t="shared" si="22"/>
        <v>0</v>
      </c>
      <c r="AM62" s="70">
        <f t="shared" si="23"/>
        <v>0</v>
      </c>
      <c r="AN62" s="89">
        <f t="shared" si="24"/>
        <v>0</v>
      </c>
      <c r="AO62" s="60">
        <f>[1]NOMMA!$M62</f>
        <v>0</v>
      </c>
      <c r="AP62" s="89">
        <f t="shared" si="25"/>
        <v>0</v>
      </c>
      <c r="AQ62" s="68"/>
      <c r="AR62" s="68">
        <f t="shared" si="26"/>
        <v>0</v>
      </c>
      <c r="AS62" s="89">
        <f t="shared" si="27"/>
        <v>0</v>
      </c>
      <c r="AT62" s="69">
        <f t="shared" si="7"/>
        <v>0</v>
      </c>
      <c r="AU62" s="86">
        <f t="shared" si="8"/>
        <v>0</v>
      </c>
      <c r="AV62" s="116"/>
      <c r="AW62" s="65"/>
      <c r="AX62" s="65">
        <f t="shared" si="33"/>
        <v>0</v>
      </c>
      <c r="AY62" s="65">
        <f t="shared" si="34"/>
        <v>0</v>
      </c>
    </row>
    <row r="63" spans="1:51" ht="16.149999999999999" customHeight="1" x14ac:dyDescent="0.2">
      <c r="A63" s="54">
        <v>57</v>
      </c>
      <c r="B63" s="55" t="s">
        <v>61</v>
      </c>
      <c r="C63" s="271">
        <f>'8_2.1.18 SIS'!M63</f>
        <v>0</v>
      </c>
      <c r="D63" s="56">
        <f>'Source Data'!H63</f>
        <v>4811.4108022710652</v>
      </c>
      <c r="E63" s="74">
        <f t="shared" si="11"/>
        <v>0</v>
      </c>
      <c r="F63" s="290"/>
      <c r="G63" s="56">
        <f>'Source Data'!I63</f>
        <v>666.15521612667408</v>
      </c>
      <c r="H63" s="74">
        <f t="shared" si="12"/>
        <v>0</v>
      </c>
      <c r="I63" s="290"/>
      <c r="J63" s="56">
        <f>'Source Data'!J63</f>
        <v>181.67869530727472</v>
      </c>
      <c r="K63" s="74">
        <f t="shared" si="13"/>
        <v>0</v>
      </c>
      <c r="L63" s="290"/>
      <c r="M63" s="56">
        <f>'Source Data'!K63</f>
        <v>4541.967382681868</v>
      </c>
      <c r="N63" s="74">
        <f t="shared" si="14"/>
        <v>0</v>
      </c>
      <c r="O63" s="290"/>
      <c r="P63" s="56">
        <f>'Source Data'!L63</f>
        <v>1816.7869530727471</v>
      </c>
      <c r="Q63" s="74">
        <f t="shared" si="15"/>
        <v>0</v>
      </c>
      <c r="R63" s="93">
        <v>0</v>
      </c>
      <c r="S63" s="56"/>
      <c r="T63" s="56"/>
      <c r="U63" s="57">
        <f t="shared" si="28"/>
        <v>0</v>
      </c>
      <c r="V63" s="93">
        <f t="shared" si="2"/>
        <v>0</v>
      </c>
      <c r="W63" s="74">
        <f t="shared" si="16"/>
        <v>0</v>
      </c>
      <c r="X63" s="93">
        <f t="shared" si="17"/>
        <v>0</v>
      </c>
      <c r="Y63" s="56">
        <f>[1]NOMMA!$G63</f>
        <v>0</v>
      </c>
      <c r="Z63" s="93">
        <f t="shared" si="18"/>
        <v>0</v>
      </c>
      <c r="AA63" s="56"/>
      <c r="AB63" s="56">
        <f t="shared" si="19"/>
        <v>0</v>
      </c>
      <c r="AC63" s="93">
        <f t="shared" si="20"/>
        <v>0</v>
      </c>
      <c r="AD63" s="97">
        <f t="shared" si="29"/>
        <v>0</v>
      </c>
      <c r="AE63" s="75">
        <f>'Source Data'!N63</f>
        <v>2620</v>
      </c>
      <c r="AF63" s="90">
        <f t="shared" si="30"/>
        <v>0</v>
      </c>
      <c r="AG63" s="271"/>
      <c r="AH63" s="75">
        <f t="shared" si="21"/>
        <v>0</v>
      </c>
      <c r="AI63" s="271"/>
      <c r="AJ63" s="77">
        <f t="shared" si="31"/>
        <v>0</v>
      </c>
      <c r="AK63" s="76">
        <f t="shared" si="32"/>
        <v>0</v>
      </c>
      <c r="AL63" s="90">
        <f t="shared" si="22"/>
        <v>0</v>
      </c>
      <c r="AM63" s="79">
        <f t="shared" si="23"/>
        <v>0</v>
      </c>
      <c r="AN63" s="90">
        <f t="shared" si="24"/>
        <v>0</v>
      </c>
      <c r="AO63" s="56">
        <f>[1]NOMMA!$M63</f>
        <v>0</v>
      </c>
      <c r="AP63" s="90">
        <f t="shared" si="25"/>
        <v>0</v>
      </c>
      <c r="AQ63" s="77"/>
      <c r="AR63" s="77">
        <f t="shared" si="26"/>
        <v>0</v>
      </c>
      <c r="AS63" s="90">
        <f t="shared" si="27"/>
        <v>0</v>
      </c>
      <c r="AT63" s="78">
        <f t="shared" si="7"/>
        <v>0</v>
      </c>
      <c r="AU63" s="87">
        <f t="shared" si="8"/>
        <v>0</v>
      </c>
      <c r="AV63" s="116"/>
      <c r="AW63" s="74"/>
      <c r="AX63" s="74">
        <f t="shared" si="33"/>
        <v>0</v>
      </c>
      <c r="AY63" s="74">
        <f t="shared" si="34"/>
        <v>0</v>
      </c>
    </row>
    <row r="64" spans="1:51" ht="16.149999999999999" customHeight="1" x14ac:dyDescent="0.2">
      <c r="A64" s="54">
        <v>58</v>
      </c>
      <c r="B64" s="55" t="s">
        <v>62</v>
      </c>
      <c r="C64" s="271">
        <f>'8_2.1.18 SIS'!M64</f>
        <v>0</v>
      </c>
      <c r="D64" s="56">
        <f>'Source Data'!H64</f>
        <v>5358.2852334446507</v>
      </c>
      <c r="E64" s="74">
        <f t="shared" si="11"/>
        <v>0</v>
      </c>
      <c r="F64" s="290"/>
      <c r="G64" s="56">
        <f>'Source Data'!I64</f>
        <v>740.81098599764084</v>
      </c>
      <c r="H64" s="74">
        <f t="shared" si="12"/>
        <v>0</v>
      </c>
      <c r="I64" s="290"/>
      <c r="J64" s="56">
        <f>'Source Data'!J64</f>
        <v>202.03935981753844</v>
      </c>
      <c r="K64" s="74">
        <f t="shared" si="13"/>
        <v>0</v>
      </c>
      <c r="L64" s="290"/>
      <c r="M64" s="56">
        <f>'Source Data'!K64</f>
        <v>5050.9839954384606</v>
      </c>
      <c r="N64" s="74">
        <f t="shared" si="14"/>
        <v>0</v>
      </c>
      <c r="O64" s="290"/>
      <c r="P64" s="56">
        <f>'Source Data'!L64</f>
        <v>2020.3935981753841</v>
      </c>
      <c r="Q64" s="74">
        <f t="shared" si="15"/>
        <v>0</v>
      </c>
      <c r="R64" s="93">
        <v>0</v>
      </c>
      <c r="S64" s="56"/>
      <c r="T64" s="56"/>
      <c r="U64" s="57">
        <f t="shared" si="28"/>
        <v>0</v>
      </c>
      <c r="V64" s="93">
        <f t="shared" si="2"/>
        <v>0</v>
      </c>
      <c r="W64" s="74">
        <f t="shared" si="16"/>
        <v>0</v>
      </c>
      <c r="X64" s="93">
        <f t="shared" si="17"/>
        <v>0</v>
      </c>
      <c r="Y64" s="56">
        <f>[1]NOMMA!$G64</f>
        <v>0</v>
      </c>
      <c r="Z64" s="93">
        <f t="shared" si="18"/>
        <v>0</v>
      </c>
      <c r="AA64" s="56"/>
      <c r="AB64" s="56">
        <f t="shared" si="19"/>
        <v>0</v>
      </c>
      <c r="AC64" s="93">
        <f t="shared" si="20"/>
        <v>0</v>
      </c>
      <c r="AD64" s="97">
        <f t="shared" si="29"/>
        <v>0</v>
      </c>
      <c r="AE64" s="75">
        <f>'Source Data'!N64</f>
        <v>2215</v>
      </c>
      <c r="AF64" s="90">
        <f t="shared" si="30"/>
        <v>0</v>
      </c>
      <c r="AG64" s="271"/>
      <c r="AH64" s="75">
        <f t="shared" si="21"/>
        <v>0</v>
      </c>
      <c r="AI64" s="271"/>
      <c r="AJ64" s="77">
        <f t="shared" si="31"/>
        <v>0</v>
      </c>
      <c r="AK64" s="76">
        <f t="shared" si="32"/>
        <v>0</v>
      </c>
      <c r="AL64" s="90">
        <f t="shared" si="22"/>
        <v>0</v>
      </c>
      <c r="AM64" s="79">
        <f t="shared" si="23"/>
        <v>0</v>
      </c>
      <c r="AN64" s="90">
        <f t="shared" si="24"/>
        <v>0</v>
      </c>
      <c r="AO64" s="56">
        <f>[1]NOMMA!$M64</f>
        <v>0</v>
      </c>
      <c r="AP64" s="90">
        <f t="shared" si="25"/>
        <v>0</v>
      </c>
      <c r="AQ64" s="77"/>
      <c r="AR64" s="77">
        <f t="shared" si="26"/>
        <v>0</v>
      </c>
      <c r="AS64" s="90">
        <f t="shared" si="27"/>
        <v>0</v>
      </c>
      <c r="AT64" s="78">
        <f t="shared" si="7"/>
        <v>0</v>
      </c>
      <c r="AU64" s="87">
        <f t="shared" si="8"/>
        <v>0</v>
      </c>
      <c r="AV64" s="116"/>
      <c r="AW64" s="74"/>
      <c r="AX64" s="74">
        <f t="shared" si="33"/>
        <v>0</v>
      </c>
      <c r="AY64" s="74">
        <f t="shared" si="34"/>
        <v>0</v>
      </c>
    </row>
    <row r="65" spans="1:51" ht="16.149999999999999" customHeight="1" x14ac:dyDescent="0.2">
      <c r="A65" s="54">
        <v>59</v>
      </c>
      <c r="B65" s="55" t="s">
        <v>63</v>
      </c>
      <c r="C65" s="271">
        <f>'8_2.1.18 SIS'!M65</f>
        <v>0</v>
      </c>
      <c r="D65" s="56">
        <f>'Source Data'!H65</f>
        <v>5144.4669727805904</v>
      </c>
      <c r="E65" s="74">
        <f t="shared" si="11"/>
        <v>0</v>
      </c>
      <c r="F65" s="290"/>
      <c r="G65" s="56">
        <f>'Source Data'!I65</f>
        <v>778.80539593788717</v>
      </c>
      <c r="H65" s="74">
        <f t="shared" si="12"/>
        <v>0</v>
      </c>
      <c r="I65" s="290"/>
      <c r="J65" s="56">
        <f>'Source Data'!J65</f>
        <v>212.40147161942375</v>
      </c>
      <c r="K65" s="74">
        <f t="shared" si="13"/>
        <v>0</v>
      </c>
      <c r="L65" s="290"/>
      <c r="M65" s="56">
        <f>'Source Data'!K65</f>
        <v>5310.0367904855939</v>
      </c>
      <c r="N65" s="74">
        <f t="shared" si="14"/>
        <v>0</v>
      </c>
      <c r="O65" s="290"/>
      <c r="P65" s="56">
        <f>'Source Data'!L65</f>
        <v>2124.0147161942373</v>
      </c>
      <c r="Q65" s="74">
        <f t="shared" si="15"/>
        <v>0</v>
      </c>
      <c r="R65" s="93">
        <v>0</v>
      </c>
      <c r="S65" s="56"/>
      <c r="T65" s="56"/>
      <c r="U65" s="57">
        <f t="shared" si="28"/>
        <v>0</v>
      </c>
      <c r="V65" s="93">
        <f t="shared" si="2"/>
        <v>0</v>
      </c>
      <c r="W65" s="74">
        <f t="shared" si="16"/>
        <v>0</v>
      </c>
      <c r="X65" s="93">
        <f t="shared" si="17"/>
        <v>0</v>
      </c>
      <c r="Y65" s="56">
        <f>[1]NOMMA!$G65</f>
        <v>0</v>
      </c>
      <c r="Z65" s="93">
        <f t="shared" si="18"/>
        <v>0</v>
      </c>
      <c r="AA65" s="56"/>
      <c r="AB65" s="56">
        <f t="shared" si="19"/>
        <v>0</v>
      </c>
      <c r="AC65" s="93">
        <f t="shared" si="20"/>
        <v>0</v>
      </c>
      <c r="AD65" s="97">
        <f t="shared" si="29"/>
        <v>0</v>
      </c>
      <c r="AE65" s="75">
        <f>'Source Data'!N65</f>
        <v>1488</v>
      </c>
      <c r="AF65" s="90">
        <f t="shared" si="30"/>
        <v>0</v>
      </c>
      <c r="AG65" s="271"/>
      <c r="AH65" s="75">
        <f t="shared" si="21"/>
        <v>0</v>
      </c>
      <c r="AI65" s="271"/>
      <c r="AJ65" s="77">
        <f t="shared" si="31"/>
        <v>0</v>
      </c>
      <c r="AK65" s="76">
        <f t="shared" si="32"/>
        <v>0</v>
      </c>
      <c r="AL65" s="90">
        <f t="shared" si="22"/>
        <v>0</v>
      </c>
      <c r="AM65" s="79">
        <f t="shared" si="23"/>
        <v>0</v>
      </c>
      <c r="AN65" s="90">
        <f t="shared" si="24"/>
        <v>0</v>
      </c>
      <c r="AO65" s="56">
        <f>[1]NOMMA!$M65</f>
        <v>0</v>
      </c>
      <c r="AP65" s="90">
        <f t="shared" si="25"/>
        <v>0</v>
      </c>
      <c r="AQ65" s="77"/>
      <c r="AR65" s="77">
        <f t="shared" si="26"/>
        <v>0</v>
      </c>
      <c r="AS65" s="90">
        <f t="shared" si="27"/>
        <v>0</v>
      </c>
      <c r="AT65" s="78">
        <f t="shared" si="7"/>
        <v>0</v>
      </c>
      <c r="AU65" s="87">
        <f t="shared" si="8"/>
        <v>0</v>
      </c>
      <c r="AV65" s="116"/>
      <c r="AW65" s="74"/>
      <c r="AX65" s="74">
        <f t="shared" si="33"/>
        <v>0</v>
      </c>
      <c r="AY65" s="74">
        <f t="shared" si="34"/>
        <v>0</v>
      </c>
    </row>
    <row r="66" spans="1:51" ht="16.149999999999999" customHeight="1" x14ac:dyDescent="0.2">
      <c r="A66" s="49">
        <v>60</v>
      </c>
      <c r="B66" s="50" t="s">
        <v>64</v>
      </c>
      <c r="C66" s="272">
        <f>'8_2.1.18 SIS'!M66</f>
        <v>0</v>
      </c>
      <c r="D66" s="51">
        <f>'Source Data'!H66</f>
        <v>4859.4948474230696</v>
      </c>
      <c r="E66" s="80">
        <f t="shared" si="11"/>
        <v>0</v>
      </c>
      <c r="F66" s="291"/>
      <c r="G66" s="51">
        <f>'Source Data'!I66</f>
        <v>654.17710868659628</v>
      </c>
      <c r="H66" s="80">
        <f t="shared" si="12"/>
        <v>0</v>
      </c>
      <c r="I66" s="291"/>
      <c r="J66" s="51">
        <f>'Source Data'!J66</f>
        <v>178.41193873270808</v>
      </c>
      <c r="K66" s="80">
        <f t="shared" si="13"/>
        <v>0</v>
      </c>
      <c r="L66" s="291"/>
      <c r="M66" s="51">
        <f>'Source Data'!K66</f>
        <v>4460.2984683177028</v>
      </c>
      <c r="N66" s="80">
        <f t="shared" si="14"/>
        <v>0</v>
      </c>
      <c r="O66" s="291"/>
      <c r="P66" s="51">
        <f>'Source Data'!L66</f>
        <v>1784.1193873270811</v>
      </c>
      <c r="Q66" s="80">
        <f t="shared" si="15"/>
        <v>0</v>
      </c>
      <c r="R66" s="94">
        <v>0</v>
      </c>
      <c r="S66" s="51"/>
      <c r="T66" s="51"/>
      <c r="U66" s="52">
        <f t="shared" si="28"/>
        <v>0</v>
      </c>
      <c r="V66" s="94">
        <f t="shared" si="2"/>
        <v>0</v>
      </c>
      <c r="W66" s="80">
        <f t="shared" si="16"/>
        <v>0</v>
      </c>
      <c r="X66" s="94">
        <f t="shared" si="17"/>
        <v>0</v>
      </c>
      <c r="Y66" s="51">
        <f>[1]NOMMA!$G66</f>
        <v>0</v>
      </c>
      <c r="Z66" s="94">
        <f t="shared" si="18"/>
        <v>0</v>
      </c>
      <c r="AA66" s="53"/>
      <c r="AB66" s="51">
        <f t="shared" si="19"/>
        <v>0</v>
      </c>
      <c r="AC66" s="95">
        <f t="shared" si="20"/>
        <v>0</v>
      </c>
      <c r="AD66" s="95">
        <f t="shared" si="29"/>
        <v>0</v>
      </c>
      <c r="AE66" s="71">
        <f>'Source Data'!N66</f>
        <v>4045</v>
      </c>
      <c r="AF66" s="91">
        <f t="shared" si="30"/>
        <v>0</v>
      </c>
      <c r="AG66" s="272"/>
      <c r="AH66" s="71">
        <f t="shared" si="21"/>
        <v>0</v>
      </c>
      <c r="AI66" s="272"/>
      <c r="AJ66" s="72">
        <f t="shared" si="31"/>
        <v>0</v>
      </c>
      <c r="AK66" s="73">
        <f t="shared" si="32"/>
        <v>0</v>
      </c>
      <c r="AL66" s="91">
        <f t="shared" si="22"/>
        <v>0</v>
      </c>
      <c r="AM66" s="82">
        <f t="shared" si="23"/>
        <v>0</v>
      </c>
      <c r="AN66" s="91">
        <f t="shared" si="24"/>
        <v>0</v>
      </c>
      <c r="AO66" s="51">
        <f>[1]NOMMA!$M66</f>
        <v>0</v>
      </c>
      <c r="AP66" s="91">
        <f t="shared" si="25"/>
        <v>0</v>
      </c>
      <c r="AQ66" s="72"/>
      <c r="AR66" s="72">
        <f t="shared" si="26"/>
        <v>0</v>
      </c>
      <c r="AS66" s="91">
        <f t="shared" si="27"/>
        <v>0</v>
      </c>
      <c r="AT66" s="81">
        <f t="shared" si="7"/>
        <v>0</v>
      </c>
      <c r="AU66" s="88">
        <f t="shared" si="8"/>
        <v>0</v>
      </c>
      <c r="AV66" s="116"/>
      <c r="AW66" s="80"/>
      <c r="AX66" s="80">
        <f t="shared" si="33"/>
        <v>0</v>
      </c>
      <c r="AY66" s="80">
        <f t="shared" si="34"/>
        <v>0</v>
      </c>
    </row>
    <row r="67" spans="1:51" ht="16.149999999999999" customHeight="1" x14ac:dyDescent="0.2">
      <c r="A67" s="58">
        <v>61</v>
      </c>
      <c r="B67" s="59" t="s">
        <v>65</v>
      </c>
      <c r="C67" s="270">
        <f>'8_2.1.18 SIS'!M67</f>
        <v>0</v>
      </c>
      <c r="D67" s="60">
        <f>'Source Data'!H67</f>
        <v>2804.2748979691619</v>
      </c>
      <c r="E67" s="65">
        <f t="shared" si="11"/>
        <v>0</v>
      </c>
      <c r="F67" s="289"/>
      <c r="G67" s="60">
        <f>'Source Data'!I67</f>
        <v>381.62134806778147</v>
      </c>
      <c r="H67" s="65">
        <f t="shared" si="12"/>
        <v>0</v>
      </c>
      <c r="I67" s="289"/>
      <c r="J67" s="60">
        <f>'Source Data'!J67</f>
        <v>104.0785494730313</v>
      </c>
      <c r="K67" s="65">
        <f t="shared" si="13"/>
        <v>0</v>
      </c>
      <c r="L67" s="289"/>
      <c r="M67" s="60">
        <f>'Source Data'!K67</f>
        <v>2601.9637368257822</v>
      </c>
      <c r="N67" s="65">
        <f t="shared" si="14"/>
        <v>0</v>
      </c>
      <c r="O67" s="289"/>
      <c r="P67" s="60">
        <f>'Source Data'!L67</f>
        <v>1040.7854947303128</v>
      </c>
      <c r="Q67" s="65">
        <f t="shared" si="15"/>
        <v>0</v>
      </c>
      <c r="R67" s="92">
        <v>0</v>
      </c>
      <c r="S67" s="60"/>
      <c r="T67" s="60"/>
      <c r="U67" s="61">
        <f t="shared" si="28"/>
        <v>0</v>
      </c>
      <c r="V67" s="92">
        <f t="shared" si="2"/>
        <v>0</v>
      </c>
      <c r="W67" s="65">
        <f t="shared" si="16"/>
        <v>0</v>
      </c>
      <c r="X67" s="92">
        <f t="shared" si="17"/>
        <v>0</v>
      </c>
      <c r="Y67" s="60">
        <f>[1]NOMMA!$G67</f>
        <v>0</v>
      </c>
      <c r="Z67" s="92">
        <f t="shared" si="18"/>
        <v>0</v>
      </c>
      <c r="AA67" s="60"/>
      <c r="AB67" s="60">
        <f t="shared" si="19"/>
        <v>0</v>
      </c>
      <c r="AC67" s="92">
        <f t="shared" si="20"/>
        <v>0</v>
      </c>
      <c r="AD67" s="96">
        <f t="shared" si="29"/>
        <v>0</v>
      </c>
      <c r="AE67" s="66">
        <f>'Source Data'!N67</f>
        <v>9576</v>
      </c>
      <c r="AF67" s="89">
        <f t="shared" si="30"/>
        <v>0</v>
      </c>
      <c r="AG67" s="270"/>
      <c r="AH67" s="66">
        <f t="shared" si="21"/>
        <v>0</v>
      </c>
      <c r="AI67" s="270"/>
      <c r="AJ67" s="68">
        <f t="shared" si="31"/>
        <v>0</v>
      </c>
      <c r="AK67" s="67">
        <f t="shared" si="32"/>
        <v>0</v>
      </c>
      <c r="AL67" s="89">
        <f t="shared" si="22"/>
        <v>0</v>
      </c>
      <c r="AM67" s="70">
        <f t="shared" si="23"/>
        <v>0</v>
      </c>
      <c r="AN67" s="89">
        <f t="shared" si="24"/>
        <v>0</v>
      </c>
      <c r="AO67" s="60">
        <f>[1]NOMMA!$M67</f>
        <v>0</v>
      </c>
      <c r="AP67" s="89">
        <f t="shared" si="25"/>
        <v>0</v>
      </c>
      <c r="AQ67" s="68"/>
      <c r="AR67" s="68">
        <f t="shared" si="26"/>
        <v>0</v>
      </c>
      <c r="AS67" s="89">
        <f t="shared" si="27"/>
        <v>0</v>
      </c>
      <c r="AT67" s="69">
        <f t="shared" si="7"/>
        <v>0</v>
      </c>
      <c r="AU67" s="86">
        <f t="shared" si="8"/>
        <v>0</v>
      </c>
      <c r="AV67" s="116"/>
      <c r="AW67" s="65"/>
      <c r="AX67" s="65">
        <f t="shared" si="33"/>
        <v>0</v>
      </c>
      <c r="AY67" s="65">
        <f t="shared" si="34"/>
        <v>0</v>
      </c>
    </row>
    <row r="68" spans="1:51" ht="16.149999999999999" customHeight="1" x14ac:dyDescent="0.2">
      <c r="A68" s="54">
        <v>62</v>
      </c>
      <c r="B68" s="55" t="s">
        <v>66</v>
      </c>
      <c r="C68" s="271">
        <f>'8_2.1.18 SIS'!M68</f>
        <v>0</v>
      </c>
      <c r="D68" s="56">
        <f>'Source Data'!H68</f>
        <v>4883.7599729981075</v>
      </c>
      <c r="E68" s="74">
        <f t="shared" si="11"/>
        <v>0</v>
      </c>
      <c r="F68" s="290"/>
      <c r="G68" s="56">
        <f>'Source Data'!I68</f>
        <v>736.06666112665073</v>
      </c>
      <c r="H68" s="74">
        <f t="shared" si="12"/>
        <v>0</v>
      </c>
      <c r="I68" s="290"/>
      <c r="J68" s="56">
        <f>'Source Data'!J68</f>
        <v>200.74545303454113</v>
      </c>
      <c r="K68" s="74">
        <f t="shared" si="13"/>
        <v>0</v>
      </c>
      <c r="L68" s="290"/>
      <c r="M68" s="56">
        <f>'Source Data'!K68</f>
        <v>5018.6363258635274</v>
      </c>
      <c r="N68" s="74">
        <f t="shared" si="14"/>
        <v>0</v>
      </c>
      <c r="O68" s="290"/>
      <c r="P68" s="56">
        <f>'Source Data'!L68</f>
        <v>2007.4545303454111</v>
      </c>
      <c r="Q68" s="74">
        <f t="shared" si="15"/>
        <v>0</v>
      </c>
      <c r="R68" s="93">
        <v>0</v>
      </c>
      <c r="S68" s="56"/>
      <c r="T68" s="56"/>
      <c r="U68" s="57">
        <f t="shared" si="28"/>
        <v>0</v>
      </c>
      <c r="V68" s="93">
        <f t="shared" si="2"/>
        <v>0</v>
      </c>
      <c r="W68" s="74">
        <f t="shared" si="16"/>
        <v>0</v>
      </c>
      <c r="X68" s="93">
        <f t="shared" si="17"/>
        <v>0</v>
      </c>
      <c r="Y68" s="56">
        <f>[1]NOMMA!$G68</f>
        <v>0</v>
      </c>
      <c r="Z68" s="93">
        <f t="shared" si="18"/>
        <v>0</v>
      </c>
      <c r="AA68" s="56"/>
      <c r="AB68" s="56">
        <f t="shared" si="19"/>
        <v>0</v>
      </c>
      <c r="AC68" s="93">
        <f t="shared" si="20"/>
        <v>0</v>
      </c>
      <c r="AD68" s="97">
        <f t="shared" si="29"/>
        <v>0</v>
      </c>
      <c r="AE68" s="75">
        <f>'Source Data'!N68</f>
        <v>1997</v>
      </c>
      <c r="AF68" s="90">
        <f t="shared" si="30"/>
        <v>0</v>
      </c>
      <c r="AG68" s="271"/>
      <c r="AH68" s="75">
        <f t="shared" si="21"/>
        <v>0</v>
      </c>
      <c r="AI68" s="271"/>
      <c r="AJ68" s="77">
        <f t="shared" si="31"/>
        <v>0</v>
      </c>
      <c r="AK68" s="76">
        <f t="shared" si="32"/>
        <v>0</v>
      </c>
      <c r="AL68" s="90">
        <f t="shared" si="22"/>
        <v>0</v>
      </c>
      <c r="AM68" s="79">
        <f t="shared" si="23"/>
        <v>0</v>
      </c>
      <c r="AN68" s="90">
        <f t="shared" si="24"/>
        <v>0</v>
      </c>
      <c r="AO68" s="56">
        <f>[1]NOMMA!$M68</f>
        <v>0</v>
      </c>
      <c r="AP68" s="90">
        <f t="shared" si="25"/>
        <v>0</v>
      </c>
      <c r="AQ68" s="77"/>
      <c r="AR68" s="77">
        <f t="shared" si="26"/>
        <v>0</v>
      </c>
      <c r="AS68" s="90">
        <f t="shared" si="27"/>
        <v>0</v>
      </c>
      <c r="AT68" s="78">
        <f t="shared" si="7"/>
        <v>0</v>
      </c>
      <c r="AU68" s="87">
        <f t="shared" si="8"/>
        <v>0</v>
      </c>
      <c r="AV68" s="116"/>
      <c r="AW68" s="74"/>
      <c r="AX68" s="74">
        <f t="shared" si="33"/>
        <v>0</v>
      </c>
      <c r="AY68" s="74">
        <f t="shared" si="34"/>
        <v>0</v>
      </c>
    </row>
    <row r="69" spans="1:51" ht="16.149999999999999" customHeight="1" x14ac:dyDescent="0.2">
      <c r="A69" s="54">
        <v>63</v>
      </c>
      <c r="B69" s="55" t="s">
        <v>67</v>
      </c>
      <c r="C69" s="271">
        <f>'8_2.1.18 SIS'!M69</f>
        <v>0</v>
      </c>
      <c r="D69" s="56">
        <f>'Source Data'!H69</f>
        <v>3617.9669570727483</v>
      </c>
      <c r="E69" s="74">
        <f t="shared" si="11"/>
        <v>0</v>
      </c>
      <c r="F69" s="290"/>
      <c r="G69" s="56">
        <f>'Source Data'!I69</f>
        <v>455.19374290754848</v>
      </c>
      <c r="H69" s="74">
        <f t="shared" si="12"/>
        <v>0</v>
      </c>
      <c r="I69" s="290"/>
      <c r="J69" s="56">
        <f>'Source Data'!J69</f>
        <v>124.14374806569505</v>
      </c>
      <c r="K69" s="74">
        <f t="shared" si="13"/>
        <v>0</v>
      </c>
      <c r="L69" s="290"/>
      <c r="M69" s="56">
        <f>'Source Data'!K69</f>
        <v>3103.5937016423763</v>
      </c>
      <c r="N69" s="74">
        <f t="shared" si="14"/>
        <v>0</v>
      </c>
      <c r="O69" s="290"/>
      <c r="P69" s="56">
        <f>'Source Data'!L69</f>
        <v>1241.4374806569506</v>
      </c>
      <c r="Q69" s="74">
        <f t="shared" si="15"/>
        <v>0</v>
      </c>
      <c r="R69" s="93">
        <v>0</v>
      </c>
      <c r="S69" s="56"/>
      <c r="T69" s="56"/>
      <c r="U69" s="57">
        <f t="shared" si="28"/>
        <v>0</v>
      </c>
      <c r="V69" s="93">
        <f t="shared" si="2"/>
        <v>0</v>
      </c>
      <c r="W69" s="74">
        <f t="shared" si="16"/>
        <v>0</v>
      </c>
      <c r="X69" s="93">
        <f t="shared" si="17"/>
        <v>0</v>
      </c>
      <c r="Y69" s="56">
        <f>[1]NOMMA!$G69</f>
        <v>0</v>
      </c>
      <c r="Z69" s="93">
        <f t="shared" si="18"/>
        <v>0</v>
      </c>
      <c r="AA69" s="56"/>
      <c r="AB69" s="56">
        <f t="shared" si="19"/>
        <v>0</v>
      </c>
      <c r="AC69" s="93">
        <f t="shared" si="20"/>
        <v>0</v>
      </c>
      <c r="AD69" s="97">
        <f t="shared" si="29"/>
        <v>0</v>
      </c>
      <c r="AE69" s="75">
        <f>'Source Data'!N69</f>
        <v>7559</v>
      </c>
      <c r="AF69" s="90">
        <f t="shared" si="30"/>
        <v>0</v>
      </c>
      <c r="AG69" s="271"/>
      <c r="AH69" s="75">
        <f t="shared" si="21"/>
        <v>0</v>
      </c>
      <c r="AI69" s="271"/>
      <c r="AJ69" s="77">
        <f t="shared" si="31"/>
        <v>0</v>
      </c>
      <c r="AK69" s="76">
        <f t="shared" si="32"/>
        <v>0</v>
      </c>
      <c r="AL69" s="90">
        <f t="shared" si="22"/>
        <v>0</v>
      </c>
      <c r="AM69" s="79">
        <f t="shared" si="23"/>
        <v>0</v>
      </c>
      <c r="AN69" s="90">
        <f t="shared" si="24"/>
        <v>0</v>
      </c>
      <c r="AO69" s="56">
        <f>[1]NOMMA!$M69</f>
        <v>0</v>
      </c>
      <c r="AP69" s="90">
        <f t="shared" si="25"/>
        <v>0</v>
      </c>
      <c r="AQ69" s="77"/>
      <c r="AR69" s="77">
        <f t="shared" si="26"/>
        <v>0</v>
      </c>
      <c r="AS69" s="90">
        <f t="shared" si="27"/>
        <v>0</v>
      </c>
      <c r="AT69" s="78">
        <f t="shared" si="7"/>
        <v>0</v>
      </c>
      <c r="AU69" s="87">
        <f t="shared" si="8"/>
        <v>0</v>
      </c>
      <c r="AV69" s="116"/>
      <c r="AW69" s="74"/>
      <c r="AX69" s="74">
        <f t="shared" si="33"/>
        <v>0</v>
      </c>
      <c r="AY69" s="74">
        <f t="shared" si="34"/>
        <v>0</v>
      </c>
    </row>
    <row r="70" spans="1:51" ht="16.149999999999999" customHeight="1" x14ac:dyDescent="0.2">
      <c r="A70" s="54">
        <v>64</v>
      </c>
      <c r="B70" s="55" t="s">
        <v>68</v>
      </c>
      <c r="C70" s="271">
        <f>'8_2.1.18 SIS'!M70</f>
        <v>0</v>
      </c>
      <c r="D70" s="56">
        <f>'Source Data'!H70</f>
        <v>5230.6414951359775</v>
      </c>
      <c r="E70" s="74">
        <f t="shared" si="11"/>
        <v>0</v>
      </c>
      <c r="F70" s="290"/>
      <c r="G70" s="56">
        <f>'Source Data'!I70</f>
        <v>700.71301031438645</v>
      </c>
      <c r="H70" s="74">
        <f t="shared" si="12"/>
        <v>0</v>
      </c>
      <c r="I70" s="290"/>
      <c r="J70" s="56">
        <f>'Source Data'!J70</f>
        <v>191.10354826755992</v>
      </c>
      <c r="K70" s="74">
        <f t="shared" si="13"/>
        <v>0</v>
      </c>
      <c r="L70" s="290"/>
      <c r="M70" s="56">
        <f>'Source Data'!K70</f>
        <v>4777.5887066889991</v>
      </c>
      <c r="N70" s="74">
        <f t="shared" si="14"/>
        <v>0</v>
      </c>
      <c r="O70" s="290"/>
      <c r="P70" s="56">
        <f>'Source Data'!L70</f>
        <v>1911.0354826755995</v>
      </c>
      <c r="Q70" s="74">
        <f t="shared" si="15"/>
        <v>0</v>
      </c>
      <c r="R70" s="93">
        <v>0</v>
      </c>
      <c r="S70" s="56"/>
      <c r="T70" s="56"/>
      <c r="U70" s="57">
        <f t="shared" si="28"/>
        <v>0</v>
      </c>
      <c r="V70" s="93">
        <f t="shared" si="2"/>
        <v>0</v>
      </c>
      <c r="W70" s="74">
        <f t="shared" si="16"/>
        <v>0</v>
      </c>
      <c r="X70" s="93">
        <f t="shared" si="17"/>
        <v>0</v>
      </c>
      <c r="Y70" s="56">
        <f>[1]NOMMA!$G70</f>
        <v>0</v>
      </c>
      <c r="Z70" s="93">
        <f t="shared" si="18"/>
        <v>0</v>
      </c>
      <c r="AA70" s="56"/>
      <c r="AB70" s="56">
        <f t="shared" si="19"/>
        <v>0</v>
      </c>
      <c r="AC70" s="93">
        <f t="shared" si="20"/>
        <v>0</v>
      </c>
      <c r="AD70" s="97">
        <f t="shared" si="29"/>
        <v>0</v>
      </c>
      <c r="AE70" s="75">
        <f>'Source Data'!N70</f>
        <v>2999</v>
      </c>
      <c r="AF70" s="90">
        <f t="shared" si="30"/>
        <v>0</v>
      </c>
      <c r="AG70" s="271"/>
      <c r="AH70" s="75">
        <f t="shared" si="21"/>
        <v>0</v>
      </c>
      <c r="AI70" s="271"/>
      <c r="AJ70" s="77">
        <f t="shared" si="31"/>
        <v>0</v>
      </c>
      <c r="AK70" s="76">
        <f t="shared" si="32"/>
        <v>0</v>
      </c>
      <c r="AL70" s="90">
        <f t="shared" si="22"/>
        <v>0</v>
      </c>
      <c r="AM70" s="79">
        <f t="shared" si="23"/>
        <v>0</v>
      </c>
      <c r="AN70" s="90">
        <f t="shared" si="24"/>
        <v>0</v>
      </c>
      <c r="AO70" s="56">
        <f>[1]NOMMA!$M70</f>
        <v>0</v>
      </c>
      <c r="AP70" s="90">
        <f t="shared" si="25"/>
        <v>0</v>
      </c>
      <c r="AQ70" s="77"/>
      <c r="AR70" s="77">
        <f t="shared" si="26"/>
        <v>0</v>
      </c>
      <c r="AS70" s="90">
        <f t="shared" si="27"/>
        <v>0</v>
      </c>
      <c r="AT70" s="78">
        <f t="shared" si="7"/>
        <v>0</v>
      </c>
      <c r="AU70" s="87">
        <f t="shared" si="8"/>
        <v>0</v>
      </c>
      <c r="AV70" s="116"/>
      <c r="AW70" s="74"/>
      <c r="AX70" s="74">
        <f t="shared" si="33"/>
        <v>0</v>
      </c>
      <c r="AY70" s="74">
        <f t="shared" si="34"/>
        <v>0</v>
      </c>
    </row>
    <row r="71" spans="1:51" ht="16.149999999999999" customHeight="1" x14ac:dyDescent="0.2">
      <c r="A71" s="49">
        <v>65</v>
      </c>
      <c r="B71" s="50" t="s">
        <v>69</v>
      </c>
      <c r="C71" s="272">
        <f>'8_2.1.18 SIS'!M71</f>
        <v>0</v>
      </c>
      <c r="D71" s="51">
        <f>'Source Data'!H71</f>
        <v>4386.1061727809565</v>
      </c>
      <c r="E71" s="80">
        <f t="shared" si="11"/>
        <v>0</v>
      </c>
      <c r="F71" s="291"/>
      <c r="G71" s="51">
        <f>'Source Data'!I71</f>
        <v>566.73400507501663</v>
      </c>
      <c r="H71" s="80">
        <f t="shared" si="12"/>
        <v>0</v>
      </c>
      <c r="I71" s="291"/>
      <c r="J71" s="51">
        <f>'Source Data'!J71</f>
        <v>154.56381956591363</v>
      </c>
      <c r="K71" s="80">
        <f t="shared" si="13"/>
        <v>0</v>
      </c>
      <c r="L71" s="291"/>
      <c r="M71" s="51">
        <f>'Source Data'!K71</f>
        <v>3864.0954891478409</v>
      </c>
      <c r="N71" s="80">
        <f t="shared" si="14"/>
        <v>0</v>
      </c>
      <c r="O71" s="291"/>
      <c r="P71" s="51">
        <f>'Source Data'!L71</f>
        <v>1545.6381956591365</v>
      </c>
      <c r="Q71" s="80">
        <f t="shared" si="15"/>
        <v>0</v>
      </c>
      <c r="R71" s="94">
        <v>0</v>
      </c>
      <c r="S71" s="51"/>
      <c r="T71" s="51"/>
      <c r="U71" s="52">
        <f t="shared" ref="U71:U75" si="35">S71+T71</f>
        <v>0</v>
      </c>
      <c r="V71" s="94">
        <f>U71+R71</f>
        <v>0</v>
      </c>
      <c r="W71" s="80">
        <f t="shared" si="16"/>
        <v>0</v>
      </c>
      <c r="X71" s="94">
        <f t="shared" si="17"/>
        <v>0</v>
      </c>
      <c r="Y71" s="51">
        <f>[1]NOMMA!$G71</f>
        <v>0</v>
      </c>
      <c r="Z71" s="94">
        <f t="shared" si="18"/>
        <v>0</v>
      </c>
      <c r="AA71" s="53"/>
      <c r="AB71" s="51">
        <f t="shared" si="19"/>
        <v>0</v>
      </c>
      <c r="AC71" s="95">
        <f t="shared" si="20"/>
        <v>0</v>
      </c>
      <c r="AD71" s="95">
        <f t="shared" si="29"/>
        <v>0</v>
      </c>
      <c r="AE71" s="71">
        <f>'Source Data'!N71</f>
        <v>5234</v>
      </c>
      <c r="AF71" s="91">
        <f>C71*AE71</f>
        <v>0</v>
      </c>
      <c r="AG71" s="272"/>
      <c r="AH71" s="71">
        <f t="shared" si="21"/>
        <v>0</v>
      </c>
      <c r="AI71" s="272"/>
      <c r="AJ71" s="72">
        <f t="shared" ref="AJ71:AJ75" si="36">AE71*AI71*0.5</f>
        <v>0</v>
      </c>
      <c r="AK71" s="73">
        <f t="shared" ref="AK71:AK75" si="37">AH71+AJ71</f>
        <v>0</v>
      </c>
      <c r="AL71" s="91">
        <f t="shared" si="22"/>
        <v>0</v>
      </c>
      <c r="AM71" s="82">
        <f t="shared" si="23"/>
        <v>0</v>
      </c>
      <c r="AN71" s="91">
        <f t="shared" si="24"/>
        <v>0</v>
      </c>
      <c r="AO71" s="51">
        <f>[1]NOMMA!$M71</f>
        <v>0</v>
      </c>
      <c r="AP71" s="91">
        <f t="shared" si="25"/>
        <v>0</v>
      </c>
      <c r="AQ71" s="72"/>
      <c r="AR71" s="72">
        <f t="shared" si="26"/>
        <v>0</v>
      </c>
      <c r="AS71" s="91">
        <f t="shared" si="27"/>
        <v>0</v>
      </c>
      <c r="AT71" s="81">
        <f>Z71+AP71</f>
        <v>0</v>
      </c>
      <c r="AU71" s="88">
        <f>AC71+AS71</f>
        <v>0</v>
      </c>
      <c r="AV71" s="116"/>
      <c r="AW71" s="80"/>
      <c r="AX71" s="80">
        <f t="shared" si="33"/>
        <v>0</v>
      </c>
      <c r="AY71" s="80">
        <f t="shared" ref="AY71:AY75" si="38">AX71-AW71</f>
        <v>0</v>
      </c>
    </row>
    <row r="72" spans="1:51" ht="16.149999999999999" customHeight="1" x14ac:dyDescent="0.2">
      <c r="A72" s="58">
        <v>66</v>
      </c>
      <c r="B72" s="59" t="s">
        <v>70</v>
      </c>
      <c r="C72" s="270">
        <f>'8_2.1.18 SIS'!M72</f>
        <v>0</v>
      </c>
      <c r="D72" s="60">
        <f>'Source Data'!H72</f>
        <v>5209.1252297845949</v>
      </c>
      <c r="E72" s="65">
        <f>C72*D72</f>
        <v>0</v>
      </c>
      <c r="F72" s="289"/>
      <c r="G72" s="60">
        <f>'Source Data'!I72</f>
        <v>655.4113591428079</v>
      </c>
      <c r="H72" s="65">
        <f>F72*G72</f>
        <v>0</v>
      </c>
      <c r="I72" s="289"/>
      <c r="J72" s="60">
        <f>'Source Data'!J72</f>
        <v>178.74855249349307</v>
      </c>
      <c r="K72" s="65">
        <f>I72*J72</f>
        <v>0</v>
      </c>
      <c r="L72" s="289"/>
      <c r="M72" s="60">
        <f>'Source Data'!K72</f>
        <v>4468.713812337327</v>
      </c>
      <c r="N72" s="65">
        <f>L72*M72</f>
        <v>0</v>
      </c>
      <c r="O72" s="289"/>
      <c r="P72" s="60">
        <f>'Source Data'!L72</f>
        <v>1787.4855249349307</v>
      </c>
      <c r="Q72" s="65">
        <f>O72*P72</f>
        <v>0</v>
      </c>
      <c r="R72" s="92">
        <v>0</v>
      </c>
      <c r="S72" s="60"/>
      <c r="T72" s="60"/>
      <c r="U72" s="61">
        <f t="shared" si="35"/>
        <v>0</v>
      </c>
      <c r="V72" s="92">
        <f>U72+R72</f>
        <v>0</v>
      </c>
      <c r="W72" s="65">
        <f>ROUND(V72*-0.25%,0)</f>
        <v>0</v>
      </c>
      <c r="X72" s="92">
        <f>SUM(V72:W72)</f>
        <v>0</v>
      </c>
      <c r="Y72" s="60">
        <f>[1]NOMMA!$G72</f>
        <v>0</v>
      </c>
      <c r="Z72" s="92">
        <f>ROUND(SUM(X72:Y72),0)</f>
        <v>0</v>
      </c>
      <c r="AA72" s="60"/>
      <c r="AB72" s="60">
        <f>Z72-AA72</f>
        <v>0</v>
      </c>
      <c r="AC72" s="92">
        <f>ROUND(AB72/$AC$88,0)</f>
        <v>0</v>
      </c>
      <c r="AD72" s="96">
        <f t="shared" si="29"/>
        <v>0</v>
      </c>
      <c r="AE72" s="66">
        <f>'Source Data'!N72</f>
        <v>3964</v>
      </c>
      <c r="AF72" s="89">
        <f>C72*AE72</f>
        <v>0</v>
      </c>
      <c r="AG72" s="270"/>
      <c r="AH72" s="66">
        <f>AG72*AE72</f>
        <v>0</v>
      </c>
      <c r="AI72" s="270"/>
      <c r="AJ72" s="68">
        <f t="shared" si="36"/>
        <v>0</v>
      </c>
      <c r="AK72" s="67">
        <f t="shared" si="37"/>
        <v>0</v>
      </c>
      <c r="AL72" s="89">
        <f>AK72+AF72</f>
        <v>0</v>
      </c>
      <c r="AM72" s="70">
        <f>ROUND(-0.25%*AL72,0)</f>
        <v>0</v>
      </c>
      <c r="AN72" s="89">
        <f>SUM(AL72:AM72)</f>
        <v>0</v>
      </c>
      <c r="AO72" s="60">
        <f>[1]NOMMA!$M72</f>
        <v>0</v>
      </c>
      <c r="AP72" s="89">
        <f>ROUND(SUM(AN72:AO72),0)</f>
        <v>0</v>
      </c>
      <c r="AQ72" s="68"/>
      <c r="AR72" s="68">
        <f>AP72-AQ72</f>
        <v>0</v>
      </c>
      <c r="AS72" s="89">
        <f>ROUND(AR72/$AS$88,0)</f>
        <v>0</v>
      </c>
      <c r="AT72" s="69">
        <f>Z72+AP72</f>
        <v>0</v>
      </c>
      <c r="AU72" s="86">
        <f>AC72+AS72</f>
        <v>0</v>
      </c>
      <c r="AV72" s="116"/>
      <c r="AW72" s="84"/>
      <c r="AX72" s="84">
        <f t="shared" si="33"/>
        <v>0</v>
      </c>
      <c r="AY72" s="84">
        <f t="shared" si="38"/>
        <v>0</v>
      </c>
    </row>
    <row r="73" spans="1:51" ht="16.149999999999999" customHeight="1" x14ac:dyDescent="0.2">
      <c r="A73" s="54">
        <v>67</v>
      </c>
      <c r="B73" s="55" t="s">
        <v>3</v>
      </c>
      <c r="C73" s="271">
        <f>'8_2.1.18 SIS'!M73</f>
        <v>0</v>
      </c>
      <c r="D73" s="56">
        <f>'Source Data'!H73</f>
        <v>4781.434296552653</v>
      </c>
      <c r="E73" s="74">
        <f>C73*D73</f>
        <v>0</v>
      </c>
      <c r="F73" s="290"/>
      <c r="G73" s="56">
        <f>'Source Data'!I73</f>
        <v>636.87839950514967</v>
      </c>
      <c r="H73" s="74">
        <f>F73*G73</f>
        <v>0</v>
      </c>
      <c r="I73" s="290"/>
      <c r="J73" s="56">
        <f>'Source Data'!J73</f>
        <v>173.6941089559499</v>
      </c>
      <c r="K73" s="74">
        <f>I73*J73</f>
        <v>0</v>
      </c>
      <c r="L73" s="290"/>
      <c r="M73" s="56">
        <f>'Source Data'!K73</f>
        <v>4342.3527238987472</v>
      </c>
      <c r="N73" s="74">
        <f>L73*M73</f>
        <v>0</v>
      </c>
      <c r="O73" s="290"/>
      <c r="P73" s="56">
        <f>'Source Data'!L73</f>
        <v>1736.9410895594988</v>
      </c>
      <c r="Q73" s="74">
        <f>O73*P73</f>
        <v>0</v>
      </c>
      <c r="R73" s="93">
        <v>0</v>
      </c>
      <c r="S73" s="56"/>
      <c r="T73" s="56"/>
      <c r="U73" s="57">
        <f t="shared" si="35"/>
        <v>0</v>
      </c>
      <c r="V73" s="93">
        <f>U73+R73</f>
        <v>0</v>
      </c>
      <c r="W73" s="74">
        <f>ROUND(V73*-0.25%,0)</f>
        <v>0</v>
      </c>
      <c r="X73" s="93">
        <f>SUM(V73:W73)</f>
        <v>0</v>
      </c>
      <c r="Y73" s="56">
        <f>[1]NOMMA!$G73</f>
        <v>0</v>
      </c>
      <c r="Z73" s="93">
        <f>ROUND(SUM(X73:Y73),0)</f>
        <v>0</v>
      </c>
      <c r="AA73" s="56"/>
      <c r="AB73" s="56">
        <f>Z73-AA73</f>
        <v>0</v>
      </c>
      <c r="AC73" s="93">
        <f>ROUND(AB73/$AC$88,0)</f>
        <v>0</v>
      </c>
      <c r="AD73" s="97">
        <f t="shared" si="29"/>
        <v>0</v>
      </c>
      <c r="AE73" s="75">
        <f>'Source Data'!N73</f>
        <v>5608</v>
      </c>
      <c r="AF73" s="90">
        <f>C73*AE73</f>
        <v>0</v>
      </c>
      <c r="AG73" s="271"/>
      <c r="AH73" s="75">
        <f>AG73*AE73</f>
        <v>0</v>
      </c>
      <c r="AI73" s="271"/>
      <c r="AJ73" s="77">
        <f t="shared" si="36"/>
        <v>0</v>
      </c>
      <c r="AK73" s="76">
        <f t="shared" si="37"/>
        <v>0</v>
      </c>
      <c r="AL73" s="90">
        <f>AK73+AF73</f>
        <v>0</v>
      </c>
      <c r="AM73" s="79">
        <f>ROUND(-0.25%*AL73,0)</f>
        <v>0</v>
      </c>
      <c r="AN73" s="90">
        <f>SUM(AL73:AM73)</f>
        <v>0</v>
      </c>
      <c r="AO73" s="56">
        <f>[1]NOMMA!$M73</f>
        <v>0</v>
      </c>
      <c r="AP73" s="90">
        <f>ROUND(SUM(AN73:AO73),0)</f>
        <v>0</v>
      </c>
      <c r="AQ73" s="77"/>
      <c r="AR73" s="77">
        <f>AP73-AQ73</f>
        <v>0</v>
      </c>
      <c r="AS73" s="90">
        <f>ROUND(AR73/$AS$88,0)</f>
        <v>0</v>
      </c>
      <c r="AT73" s="78">
        <f>Z73+AP73</f>
        <v>0</v>
      </c>
      <c r="AU73" s="87">
        <f>AC73+AS73</f>
        <v>0</v>
      </c>
      <c r="AV73" s="116"/>
      <c r="AW73" s="84"/>
      <c r="AX73" s="84">
        <f t="shared" si="33"/>
        <v>0</v>
      </c>
      <c r="AY73" s="84">
        <f t="shared" si="38"/>
        <v>0</v>
      </c>
    </row>
    <row r="74" spans="1:51" ht="16.149999999999999" customHeight="1" x14ac:dyDescent="0.2">
      <c r="A74" s="54">
        <v>68</v>
      </c>
      <c r="B74" s="55" t="s">
        <v>2</v>
      </c>
      <c r="C74" s="271">
        <f>'8_2.1.18 SIS'!M74</f>
        <v>0</v>
      </c>
      <c r="D74" s="56">
        <f>'Source Data'!H74</f>
        <v>5487.462001896216</v>
      </c>
      <c r="E74" s="74">
        <f>C74*D74</f>
        <v>0</v>
      </c>
      <c r="F74" s="290"/>
      <c r="G74" s="56">
        <f>'Source Data'!I74</f>
        <v>713.42471435529035</v>
      </c>
      <c r="H74" s="74">
        <f>F74*G74</f>
        <v>0</v>
      </c>
      <c r="I74" s="290"/>
      <c r="J74" s="56">
        <f>'Source Data'!J74</f>
        <v>194.5703766423519</v>
      </c>
      <c r="K74" s="74">
        <f>I74*J74</f>
        <v>0</v>
      </c>
      <c r="L74" s="290"/>
      <c r="M74" s="56">
        <f>'Source Data'!K74</f>
        <v>4864.2594160587978</v>
      </c>
      <c r="N74" s="74">
        <f>L74*M74</f>
        <v>0</v>
      </c>
      <c r="O74" s="290"/>
      <c r="P74" s="56">
        <f>'Source Data'!L74</f>
        <v>1945.703766423519</v>
      </c>
      <c r="Q74" s="74">
        <f>O74*P74</f>
        <v>0</v>
      </c>
      <c r="R74" s="93">
        <v>0</v>
      </c>
      <c r="S74" s="56"/>
      <c r="T74" s="56"/>
      <c r="U74" s="57">
        <f t="shared" si="35"/>
        <v>0</v>
      </c>
      <c r="V74" s="93">
        <f>U74+R74</f>
        <v>0</v>
      </c>
      <c r="W74" s="74">
        <f>ROUND(V74*-0.25%,0)</f>
        <v>0</v>
      </c>
      <c r="X74" s="93">
        <f>SUM(V74:W74)</f>
        <v>0</v>
      </c>
      <c r="Y74" s="56">
        <f>[1]NOMMA!$G74</f>
        <v>0</v>
      </c>
      <c r="Z74" s="93">
        <f>ROUND(SUM(X74:Y74),0)</f>
        <v>0</v>
      </c>
      <c r="AA74" s="56"/>
      <c r="AB74" s="56">
        <f>Z74-AA74</f>
        <v>0</v>
      </c>
      <c r="AC74" s="93">
        <f>ROUND(AB74/$AC$88,0)</f>
        <v>0</v>
      </c>
      <c r="AD74" s="97">
        <f t="shared" si="29"/>
        <v>0</v>
      </c>
      <c r="AE74" s="75">
        <f>'Source Data'!N74</f>
        <v>2793</v>
      </c>
      <c r="AF74" s="90">
        <f>C74*AE74</f>
        <v>0</v>
      </c>
      <c r="AG74" s="271"/>
      <c r="AH74" s="75">
        <f>AG74*AE74</f>
        <v>0</v>
      </c>
      <c r="AI74" s="271"/>
      <c r="AJ74" s="77">
        <f t="shared" si="36"/>
        <v>0</v>
      </c>
      <c r="AK74" s="76">
        <f t="shared" si="37"/>
        <v>0</v>
      </c>
      <c r="AL74" s="90">
        <f>AK74+AF74</f>
        <v>0</v>
      </c>
      <c r="AM74" s="79">
        <f>ROUND(-0.25%*AL74,0)</f>
        <v>0</v>
      </c>
      <c r="AN74" s="90">
        <f>SUM(AL74:AM74)</f>
        <v>0</v>
      </c>
      <c r="AO74" s="56">
        <f>[1]NOMMA!$M74</f>
        <v>0</v>
      </c>
      <c r="AP74" s="90">
        <f>ROUND(SUM(AN74:AO74),0)</f>
        <v>0</v>
      </c>
      <c r="AQ74" s="77"/>
      <c r="AR74" s="77">
        <f>AP74-AQ74</f>
        <v>0</v>
      </c>
      <c r="AS74" s="90">
        <f>ROUND(AR74/$AS$88,0)</f>
        <v>0</v>
      </c>
      <c r="AT74" s="78">
        <f>Z74+AP74</f>
        <v>0</v>
      </c>
      <c r="AU74" s="87">
        <f>AC74+AS74</f>
        <v>0</v>
      </c>
      <c r="AV74" s="116"/>
      <c r="AW74" s="84"/>
      <c r="AX74" s="84">
        <f t="shared" si="33"/>
        <v>0</v>
      </c>
      <c r="AY74" s="84">
        <f t="shared" si="38"/>
        <v>0</v>
      </c>
    </row>
    <row r="75" spans="1:51" ht="16.149999999999999" customHeight="1" x14ac:dyDescent="0.2">
      <c r="A75" s="54">
        <v>69</v>
      </c>
      <c r="B75" s="55" t="s">
        <v>75</v>
      </c>
      <c r="C75" s="271">
        <f>'8_2.1.18 SIS'!M75</f>
        <v>0</v>
      </c>
      <c r="D75" s="56">
        <f>'Source Data'!H75</f>
        <v>5291.1260189471159</v>
      </c>
      <c r="E75" s="74">
        <f>C75*D75</f>
        <v>0</v>
      </c>
      <c r="F75" s="290"/>
      <c r="G75" s="56">
        <f>'Source Data'!I75</f>
        <v>701.91738105393551</v>
      </c>
      <c r="H75" s="74">
        <f>F75*G75</f>
        <v>0</v>
      </c>
      <c r="I75" s="290"/>
      <c r="J75" s="56">
        <f>'Source Data'!J75</f>
        <v>191.43201301470964</v>
      </c>
      <c r="K75" s="74">
        <f>I75*J75</f>
        <v>0</v>
      </c>
      <c r="L75" s="290"/>
      <c r="M75" s="56">
        <f>'Source Data'!K75</f>
        <v>4785.8003253677416</v>
      </c>
      <c r="N75" s="74">
        <f>L75*M75</f>
        <v>0</v>
      </c>
      <c r="O75" s="290"/>
      <c r="P75" s="56">
        <f>'Source Data'!L75</f>
        <v>1914.3201301470965</v>
      </c>
      <c r="Q75" s="74">
        <f>O75*P75</f>
        <v>0</v>
      </c>
      <c r="R75" s="93">
        <v>0</v>
      </c>
      <c r="S75" s="56"/>
      <c r="T75" s="56"/>
      <c r="U75" s="57">
        <f t="shared" si="35"/>
        <v>0</v>
      </c>
      <c r="V75" s="93">
        <f>U75+R75</f>
        <v>0</v>
      </c>
      <c r="W75" s="74">
        <f>ROUND(V75*-0.25%,0)</f>
        <v>0</v>
      </c>
      <c r="X75" s="93">
        <f>SUM(V75:W75)</f>
        <v>0</v>
      </c>
      <c r="Y75" s="56">
        <f>[1]NOMMA!$G75</f>
        <v>0</v>
      </c>
      <c r="Z75" s="93">
        <f>ROUND(SUM(X75:Y75),0)</f>
        <v>0</v>
      </c>
      <c r="AA75" s="56"/>
      <c r="AB75" s="56">
        <f>Z75-AA75</f>
        <v>0</v>
      </c>
      <c r="AC75" s="93">
        <f>ROUND(AB75/$AC$88,0)</f>
        <v>0</v>
      </c>
      <c r="AD75" s="97">
        <f t="shared" si="29"/>
        <v>0</v>
      </c>
      <c r="AE75" s="75">
        <f>'Source Data'!N75</f>
        <v>3798</v>
      </c>
      <c r="AF75" s="90">
        <f>C75*AE75</f>
        <v>0</v>
      </c>
      <c r="AG75" s="271"/>
      <c r="AH75" s="75">
        <f>AG75*AE75</f>
        <v>0</v>
      </c>
      <c r="AI75" s="271"/>
      <c r="AJ75" s="77">
        <f t="shared" si="36"/>
        <v>0</v>
      </c>
      <c r="AK75" s="76">
        <f t="shared" si="37"/>
        <v>0</v>
      </c>
      <c r="AL75" s="90">
        <f>AK75+AF75</f>
        <v>0</v>
      </c>
      <c r="AM75" s="79">
        <f>ROUND(-0.25%*AL75,0)</f>
        <v>0</v>
      </c>
      <c r="AN75" s="90">
        <f>SUM(AL75:AM75)</f>
        <v>0</v>
      </c>
      <c r="AO75" s="56">
        <f>[1]NOMMA!$M75</f>
        <v>0</v>
      </c>
      <c r="AP75" s="90">
        <f>ROUND(SUM(AN75:AO75),0)</f>
        <v>0</v>
      </c>
      <c r="AQ75" s="77"/>
      <c r="AR75" s="77">
        <f>AP75-AQ75</f>
        <v>0</v>
      </c>
      <c r="AS75" s="90">
        <f>ROUND(AR75/$AS$88,0)</f>
        <v>0</v>
      </c>
      <c r="AT75" s="78">
        <f>Z75+AP75</f>
        <v>0</v>
      </c>
      <c r="AU75" s="87">
        <f>AC75+AS75</f>
        <v>0</v>
      </c>
      <c r="AV75" s="116"/>
      <c r="AW75" s="83"/>
      <c r="AX75" s="83">
        <f t="shared" si="33"/>
        <v>0</v>
      </c>
      <c r="AY75" s="83">
        <f t="shared" si="38"/>
        <v>0</v>
      </c>
    </row>
    <row r="76" spans="1:51" s="123" customFormat="1" ht="16.149999999999999" customHeight="1" thickBot="1" x14ac:dyDescent="0.25">
      <c r="A76" s="1402" t="s">
        <v>460</v>
      </c>
      <c r="B76" s="1408"/>
      <c r="C76" s="292">
        <f>SUM(C7:C75)</f>
        <v>754</v>
      </c>
      <c r="D76" s="252"/>
      <c r="E76" s="282">
        <f>SUM(E7:E75)</f>
        <v>2728888.3755368665</v>
      </c>
      <c r="F76" s="292">
        <v>542</v>
      </c>
      <c r="G76" s="252"/>
      <c r="H76" s="282">
        <v>251746.7990960211</v>
      </c>
      <c r="I76" s="292">
        <v>1106</v>
      </c>
      <c r="J76" s="252"/>
      <c r="K76" s="282">
        <v>140302.70175716365</v>
      </c>
      <c r="L76" s="292">
        <v>58</v>
      </c>
      <c r="M76" s="252"/>
      <c r="N76" s="282">
        <v>183468.20511463832</v>
      </c>
      <c r="O76" s="292">
        <v>0</v>
      </c>
      <c r="P76" s="252"/>
      <c r="Q76" s="282">
        <v>0</v>
      </c>
      <c r="R76" s="293">
        <f t="shared" ref="R76:AU76" si="39">SUM(R7:R75)</f>
        <v>3304406</v>
      </c>
      <c r="S76" s="252">
        <f t="shared" si="39"/>
        <v>0</v>
      </c>
      <c r="T76" s="252">
        <f t="shared" si="39"/>
        <v>0</v>
      </c>
      <c r="U76" s="294">
        <f t="shared" si="39"/>
        <v>0</v>
      </c>
      <c r="V76" s="293">
        <f t="shared" si="39"/>
        <v>3304406</v>
      </c>
      <c r="W76" s="282">
        <f t="shared" si="39"/>
        <v>-8261</v>
      </c>
      <c r="X76" s="293">
        <f t="shared" si="39"/>
        <v>3296145</v>
      </c>
      <c r="Y76" s="282">
        <f t="shared" si="39"/>
        <v>5757</v>
      </c>
      <c r="Z76" s="293">
        <f t="shared" si="39"/>
        <v>3301902</v>
      </c>
      <c r="AA76" s="252">
        <f t="shared" si="39"/>
        <v>0</v>
      </c>
      <c r="AB76" s="252">
        <f t="shared" si="39"/>
        <v>3301902</v>
      </c>
      <c r="AC76" s="293">
        <f t="shared" si="39"/>
        <v>275158</v>
      </c>
      <c r="AD76" s="249">
        <f t="shared" si="39"/>
        <v>3301902</v>
      </c>
      <c r="AE76" s="295">
        <f>'Source Data'!N76</f>
        <v>5169</v>
      </c>
      <c r="AF76" s="296">
        <f t="shared" si="39"/>
        <v>4329130</v>
      </c>
      <c r="AG76" s="292">
        <f t="shared" si="39"/>
        <v>0</v>
      </c>
      <c r="AH76" s="295">
        <f t="shared" si="39"/>
        <v>0</v>
      </c>
      <c r="AI76" s="292">
        <f t="shared" si="39"/>
        <v>0</v>
      </c>
      <c r="AJ76" s="297">
        <f t="shared" si="39"/>
        <v>0</v>
      </c>
      <c r="AK76" s="298">
        <f t="shared" si="39"/>
        <v>0</v>
      </c>
      <c r="AL76" s="296">
        <f t="shared" si="39"/>
        <v>4329130</v>
      </c>
      <c r="AM76" s="299">
        <f t="shared" si="39"/>
        <v>-10823</v>
      </c>
      <c r="AN76" s="296">
        <f t="shared" si="39"/>
        <v>4318307</v>
      </c>
      <c r="AO76" s="282">
        <f t="shared" ref="AO76" si="40">SUM(AO7:AO75)</f>
        <v>8650</v>
      </c>
      <c r="AP76" s="296">
        <f t="shared" si="39"/>
        <v>4326957</v>
      </c>
      <c r="AQ76" s="297">
        <f t="shared" si="39"/>
        <v>0</v>
      </c>
      <c r="AR76" s="297">
        <f t="shared" si="39"/>
        <v>4326957</v>
      </c>
      <c r="AS76" s="296">
        <f t="shared" si="39"/>
        <v>360580</v>
      </c>
      <c r="AT76" s="300">
        <f t="shared" si="39"/>
        <v>7628859</v>
      </c>
      <c r="AU76" s="300">
        <f t="shared" si="39"/>
        <v>635738</v>
      </c>
      <c r="AV76" s="274"/>
      <c r="AW76" s="282">
        <f>SUM(AW7:AW75)</f>
        <v>0</v>
      </c>
      <c r="AX76" s="282">
        <f>SUM(AX7:AX75)</f>
        <v>10823</v>
      </c>
      <c r="AY76" s="282">
        <f>SUM(AY7:AY75)</f>
        <v>10823</v>
      </c>
    </row>
    <row r="77" spans="1:51" s="123" customFormat="1" ht="16.149999999999999" customHeight="1" thickTop="1" x14ac:dyDescent="0.2">
      <c r="A77" s="1409" t="s">
        <v>410</v>
      </c>
      <c r="B77" s="1410"/>
      <c r="C77" s="301"/>
      <c r="D77" s="279"/>
      <c r="E77" s="279"/>
      <c r="F77" s="301"/>
      <c r="G77" s="279"/>
      <c r="H77" s="279"/>
      <c r="I77" s="301"/>
      <c r="J77" s="279"/>
      <c r="K77" s="279"/>
      <c r="L77" s="301"/>
      <c r="M77" s="279"/>
      <c r="N77" s="279"/>
      <c r="O77" s="301"/>
      <c r="P77" s="279"/>
      <c r="Q77" s="279"/>
      <c r="R77" s="279"/>
      <c r="S77" s="279"/>
      <c r="T77" s="279"/>
      <c r="U77" s="279"/>
      <c r="V77" s="279"/>
      <c r="W77" s="279"/>
      <c r="X77" s="279"/>
      <c r="Y77" s="279"/>
      <c r="Z77" s="279"/>
      <c r="AA77" s="279"/>
      <c r="AB77" s="279"/>
      <c r="AC77" s="279"/>
      <c r="AD77" s="279"/>
      <c r="AE77" s="302"/>
      <c r="AF77" s="279"/>
      <c r="AG77" s="301"/>
      <c r="AH77" s="302"/>
      <c r="AI77" s="301"/>
      <c r="AJ77" s="279"/>
      <c r="AK77" s="279"/>
      <c r="AL77" s="279"/>
      <c r="AM77" s="279"/>
      <c r="AN77" s="279"/>
      <c r="AO77" s="279"/>
      <c r="AP77" s="279"/>
      <c r="AQ77" s="279"/>
      <c r="AR77" s="279"/>
      <c r="AS77" s="279"/>
      <c r="AT77" s="279"/>
      <c r="AU77" s="279"/>
      <c r="AV77" s="274"/>
      <c r="AW77" s="245"/>
      <c r="AX77" s="245"/>
      <c r="AY77" s="245"/>
    </row>
    <row r="78" spans="1:51" s="123" customFormat="1" ht="16.149999999999999" customHeight="1" x14ac:dyDescent="0.2">
      <c r="A78" s="1406" t="s">
        <v>411</v>
      </c>
      <c r="B78" s="1407"/>
      <c r="C78" s="170"/>
      <c r="D78" s="168"/>
      <c r="E78" s="168"/>
      <c r="F78" s="170"/>
      <c r="G78" s="168"/>
      <c r="H78" s="168"/>
      <c r="I78" s="170"/>
      <c r="J78" s="168"/>
      <c r="K78" s="168"/>
      <c r="L78" s="170"/>
      <c r="M78" s="168"/>
      <c r="N78" s="168"/>
      <c r="O78" s="170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97">
        <f>VLOOKUP($A$88,'4_Level 4'!$A$78:$R$214,5,FALSE)</f>
        <v>0</v>
      </c>
      <c r="AA78" s="173"/>
      <c r="AB78" s="168">
        <f>Z78-AA78</f>
        <v>0</v>
      </c>
      <c r="AC78" s="97">
        <f>ROUND(AB78/$AC$88,0)</f>
        <v>0</v>
      </c>
      <c r="AD78" s="97">
        <f>VLOOKUP($A$88,'4_Level 4'!$A$78:$R$214,5,FALSE)</f>
        <v>0</v>
      </c>
      <c r="AE78" s="168"/>
      <c r="AF78" s="168"/>
      <c r="AG78" s="170"/>
      <c r="AH78" s="168"/>
      <c r="AI78" s="170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75">
        <f t="shared" ref="AT78:AT83" si="41">Z78+AP78</f>
        <v>0</v>
      </c>
      <c r="AU78" s="175">
        <f>AC78+AS78</f>
        <v>0</v>
      </c>
      <c r="AV78" s="274"/>
      <c r="AW78" s="274"/>
      <c r="AX78" s="274"/>
      <c r="AY78" s="274"/>
    </row>
    <row r="79" spans="1:51" s="123" customFormat="1" ht="16.149999999999999" customHeight="1" x14ac:dyDescent="0.2">
      <c r="A79" s="1404" t="s">
        <v>430</v>
      </c>
      <c r="B79" s="1405"/>
      <c r="C79" s="170"/>
      <c r="D79" s="168"/>
      <c r="E79" s="168"/>
      <c r="F79" s="170"/>
      <c r="G79" s="168"/>
      <c r="H79" s="168"/>
      <c r="I79" s="170"/>
      <c r="J79" s="168"/>
      <c r="K79" s="168"/>
      <c r="L79" s="170"/>
      <c r="M79" s="168"/>
      <c r="N79" s="168"/>
      <c r="O79" s="170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72"/>
      <c r="AA79" s="173"/>
      <c r="AB79" s="168"/>
      <c r="AC79" s="172"/>
      <c r="AD79" s="97">
        <f>VLOOKUP($A$88,'4_Level 4'!$A$78:$R$214,10,FALSE)</f>
        <v>0</v>
      </c>
      <c r="AE79" s="168"/>
      <c r="AF79" s="168"/>
      <c r="AG79" s="170"/>
      <c r="AH79" s="168"/>
      <c r="AI79" s="170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75">
        <f t="shared" si="41"/>
        <v>0</v>
      </c>
      <c r="AU79" s="168"/>
      <c r="AV79" s="274"/>
      <c r="AW79" s="274"/>
      <c r="AX79" s="274"/>
      <c r="AY79" s="274"/>
    </row>
    <row r="80" spans="1:51" ht="16.149999999999999" customHeight="1" x14ac:dyDescent="0.2">
      <c r="A80" s="1417" t="s">
        <v>1544</v>
      </c>
      <c r="B80" s="1418"/>
      <c r="C80" s="170"/>
      <c r="D80" s="168"/>
      <c r="E80" s="168"/>
      <c r="F80" s="170"/>
      <c r="G80" s="168"/>
      <c r="H80" s="168"/>
      <c r="I80" s="170"/>
      <c r="J80" s="168"/>
      <c r="K80" s="168"/>
      <c r="L80" s="170"/>
      <c r="M80" s="168"/>
      <c r="N80" s="168"/>
      <c r="O80" s="170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97">
        <f>VLOOKUP($A$88,'4_Level 4'!$A$78:$R$214,12,FALSE)</f>
        <v>10000</v>
      </c>
      <c r="AA80" s="173"/>
      <c r="AB80" s="168">
        <f>Z80-AA80</f>
        <v>10000</v>
      </c>
      <c r="AC80" s="97">
        <f>ROUND(AB80/$AC$88,0)</f>
        <v>833</v>
      </c>
      <c r="AD80" s="97">
        <f>VLOOKUP($A$88,'4_Level 4'!$A$78:$R$214,12,FALSE)</f>
        <v>10000</v>
      </c>
      <c r="AE80" s="168"/>
      <c r="AF80" s="168"/>
      <c r="AG80" s="170"/>
      <c r="AH80" s="168"/>
      <c r="AI80" s="170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75">
        <f t="shared" si="41"/>
        <v>10000</v>
      </c>
      <c r="AU80" s="168"/>
      <c r="AV80" s="116"/>
      <c r="AW80" s="116"/>
      <c r="AX80" s="116"/>
      <c r="AY80" s="116"/>
    </row>
    <row r="81" spans="1:51" s="123" customFormat="1" ht="16.149999999999999" customHeight="1" x14ac:dyDescent="0.2">
      <c r="A81" s="1417" t="s">
        <v>429</v>
      </c>
      <c r="B81" s="1418"/>
      <c r="C81" s="170"/>
      <c r="D81" s="168"/>
      <c r="E81" s="168"/>
      <c r="F81" s="170"/>
      <c r="G81" s="168"/>
      <c r="H81" s="168"/>
      <c r="I81" s="170"/>
      <c r="J81" s="168"/>
      <c r="K81" s="168"/>
      <c r="L81" s="170"/>
      <c r="M81" s="168"/>
      <c r="N81" s="168"/>
      <c r="O81" s="170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72"/>
      <c r="AA81" s="173"/>
      <c r="AB81" s="168"/>
      <c r="AC81" s="172"/>
      <c r="AD81" s="97">
        <f>VLOOKUP($A$88,'4_Level 4'!$A$78:$R$214,13,FALSE)</f>
        <v>0</v>
      </c>
      <c r="AE81" s="168"/>
      <c r="AF81" s="168"/>
      <c r="AG81" s="170"/>
      <c r="AH81" s="168"/>
      <c r="AI81" s="170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75">
        <f t="shared" si="41"/>
        <v>0</v>
      </c>
      <c r="AU81" s="168"/>
      <c r="AV81" s="274"/>
      <c r="AW81" s="274"/>
      <c r="AX81" s="274"/>
      <c r="AY81" s="274"/>
    </row>
    <row r="82" spans="1:51" s="123" customFormat="1" ht="16.149999999999999" customHeight="1" x14ac:dyDescent="0.2">
      <c r="A82" s="1415" t="s">
        <v>254</v>
      </c>
      <c r="B82" s="1416"/>
      <c r="C82" s="171"/>
      <c r="D82" s="169"/>
      <c r="E82" s="169"/>
      <c r="F82" s="171"/>
      <c r="G82" s="169"/>
      <c r="H82" s="169"/>
      <c r="I82" s="171"/>
      <c r="J82" s="169"/>
      <c r="K82" s="169"/>
      <c r="L82" s="171"/>
      <c r="M82" s="169"/>
      <c r="N82" s="169"/>
      <c r="O82" s="171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95">
        <f>VLOOKUP($A$88,'4_Level 4'!$A$78:$R$214,17,FALSE)</f>
        <v>44486</v>
      </c>
      <c r="AA82" s="53"/>
      <c r="AB82" s="169">
        <f>Z82-AA82</f>
        <v>44486</v>
      </c>
      <c r="AC82" s="95">
        <f>ROUND(AB82/$AC$88,0)</f>
        <v>3707</v>
      </c>
      <c r="AD82" s="95">
        <f>VLOOKUP($A$88,'4_Level 4'!$A$78:$R$214,17,FALSE)</f>
        <v>44486</v>
      </c>
      <c r="AE82" s="169"/>
      <c r="AF82" s="169"/>
      <c r="AG82" s="171"/>
      <c r="AH82" s="169"/>
      <c r="AI82" s="171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76">
        <f t="shared" si="41"/>
        <v>44486</v>
      </c>
      <c r="AU82" s="176">
        <f>AC82+AS82</f>
        <v>3707</v>
      </c>
      <c r="AV82" s="274"/>
      <c r="AW82" s="274"/>
      <c r="AX82" s="274"/>
      <c r="AY82" s="274"/>
    </row>
    <row r="83" spans="1:51" s="123" customFormat="1" ht="16.149999999999999" customHeight="1" x14ac:dyDescent="0.2">
      <c r="A83" s="1415" t="s">
        <v>1440</v>
      </c>
      <c r="B83" s="1416"/>
      <c r="C83" s="1047"/>
      <c r="D83" s="1048"/>
      <c r="E83" s="1048"/>
      <c r="F83" s="1047"/>
      <c r="G83" s="1048"/>
      <c r="H83" s="1048"/>
      <c r="I83" s="1047"/>
      <c r="J83" s="1048"/>
      <c r="K83" s="1048"/>
      <c r="L83" s="1047"/>
      <c r="M83" s="1048"/>
      <c r="N83" s="1048"/>
      <c r="O83" s="1047"/>
      <c r="P83" s="1048"/>
      <c r="Q83" s="1048"/>
      <c r="R83" s="1048"/>
      <c r="S83" s="1048"/>
      <c r="T83" s="1048"/>
      <c r="U83" s="1048"/>
      <c r="V83" s="1048"/>
      <c r="W83" s="1048"/>
      <c r="X83" s="1048"/>
      <c r="Y83" s="1048">
        <f>VLOOKUP($A88,[1]Summary!$A$87:$K$122,11,FALSE)</f>
        <v>0</v>
      </c>
      <c r="Z83" s="1049">
        <f>VLOOKUP(A88,[1]Summary!$A$87:$K$122,11,FALSE)</f>
        <v>0</v>
      </c>
      <c r="AA83" s="1050"/>
      <c r="AB83" s="1048">
        <f>Z83-AA83</f>
        <v>0</v>
      </c>
      <c r="AC83" s="1049">
        <f>ROUND(AB83/$AC$88,0)</f>
        <v>0</v>
      </c>
      <c r="AD83" s="1049">
        <f>VLOOKUP($A88,[1]Summary!$A$87:$K$122,11,FALSE)</f>
        <v>0</v>
      </c>
      <c r="AE83" s="1048"/>
      <c r="AF83" s="1048"/>
      <c r="AG83" s="1047"/>
      <c r="AH83" s="1048"/>
      <c r="AI83" s="1047"/>
      <c r="AJ83" s="1048"/>
      <c r="AK83" s="1048"/>
      <c r="AL83" s="1048"/>
      <c r="AM83" s="1048"/>
      <c r="AN83" s="1048"/>
      <c r="AO83" s="1048"/>
      <c r="AP83" s="1048"/>
      <c r="AQ83" s="1048"/>
      <c r="AR83" s="1048"/>
      <c r="AS83" s="1048"/>
      <c r="AT83" s="1051">
        <f t="shared" si="41"/>
        <v>0</v>
      </c>
      <c r="AU83" s="1051">
        <f>AC83+AS83</f>
        <v>0</v>
      </c>
      <c r="AV83" s="274"/>
      <c r="AW83" s="274"/>
      <c r="AX83" s="274"/>
      <c r="AY83" s="274"/>
    </row>
    <row r="84" spans="1:51" s="123" customFormat="1" ht="16.149999999999999" customHeight="1" thickBot="1" x14ac:dyDescent="0.25">
      <c r="A84" s="1402" t="s">
        <v>461</v>
      </c>
      <c r="B84" s="1403"/>
      <c r="C84" s="248">
        <f>SUM(C76:C83)</f>
        <v>754</v>
      </c>
      <c r="D84" s="247"/>
      <c r="E84" s="273">
        <f t="shared" ref="E84" si="42">SUM(E76:E83)</f>
        <v>2728888.3755368665</v>
      </c>
      <c r="F84" s="248">
        <v>542</v>
      </c>
      <c r="G84" s="247"/>
      <c r="H84" s="273">
        <v>251746.7990960211</v>
      </c>
      <c r="I84" s="248">
        <v>1106</v>
      </c>
      <c r="J84" s="247"/>
      <c r="K84" s="273">
        <v>140302.70175716365</v>
      </c>
      <c r="L84" s="248">
        <v>58</v>
      </c>
      <c r="M84" s="247"/>
      <c r="N84" s="273">
        <v>183468.20511463832</v>
      </c>
      <c r="O84" s="248">
        <v>0</v>
      </c>
      <c r="P84" s="247"/>
      <c r="Q84" s="273">
        <v>0</v>
      </c>
      <c r="R84" s="247">
        <f t="shared" ref="R84:AD84" si="43">SUM(R76:R83)</f>
        <v>3304406</v>
      </c>
      <c r="S84" s="247">
        <f t="shared" si="43"/>
        <v>0</v>
      </c>
      <c r="T84" s="247">
        <f t="shared" si="43"/>
        <v>0</v>
      </c>
      <c r="U84" s="247">
        <f t="shared" si="43"/>
        <v>0</v>
      </c>
      <c r="V84" s="247">
        <f t="shared" si="43"/>
        <v>3304406</v>
      </c>
      <c r="W84" s="247">
        <f t="shared" si="43"/>
        <v>-8261</v>
      </c>
      <c r="X84" s="247">
        <f t="shared" si="43"/>
        <v>3296145</v>
      </c>
      <c r="Y84" s="273">
        <f t="shared" si="43"/>
        <v>5757</v>
      </c>
      <c r="Z84" s="249">
        <f t="shared" si="43"/>
        <v>3356388</v>
      </c>
      <c r="AA84" s="247">
        <f t="shared" si="43"/>
        <v>0</v>
      </c>
      <c r="AB84" s="247">
        <f t="shared" si="43"/>
        <v>3356388</v>
      </c>
      <c r="AC84" s="249">
        <f t="shared" si="43"/>
        <v>279698</v>
      </c>
      <c r="AD84" s="249">
        <f t="shared" si="43"/>
        <v>3356388</v>
      </c>
      <c r="AE84" s="174"/>
      <c r="AF84" s="247">
        <f t="shared" ref="AF84:AU84" si="44">SUM(AF76:AF83)</f>
        <v>4329130</v>
      </c>
      <c r="AG84" s="248">
        <f t="shared" si="44"/>
        <v>0</v>
      </c>
      <c r="AH84" s="174">
        <f t="shared" si="44"/>
        <v>0</v>
      </c>
      <c r="AI84" s="248">
        <f t="shared" si="44"/>
        <v>0</v>
      </c>
      <c r="AJ84" s="247">
        <f t="shared" si="44"/>
        <v>0</v>
      </c>
      <c r="AK84" s="247">
        <f t="shared" si="44"/>
        <v>0</v>
      </c>
      <c r="AL84" s="247">
        <f t="shared" si="44"/>
        <v>4329130</v>
      </c>
      <c r="AM84" s="247">
        <f t="shared" si="44"/>
        <v>-10823</v>
      </c>
      <c r="AN84" s="247">
        <f t="shared" si="44"/>
        <v>4318307</v>
      </c>
      <c r="AO84" s="247">
        <f t="shared" si="44"/>
        <v>8650</v>
      </c>
      <c r="AP84" s="247">
        <f t="shared" si="44"/>
        <v>4326957</v>
      </c>
      <c r="AQ84" s="247">
        <f t="shared" si="44"/>
        <v>0</v>
      </c>
      <c r="AR84" s="247">
        <f t="shared" si="44"/>
        <v>4326957</v>
      </c>
      <c r="AS84" s="247">
        <f t="shared" si="44"/>
        <v>360580</v>
      </c>
      <c r="AT84" s="275">
        <f t="shared" si="44"/>
        <v>7683345</v>
      </c>
      <c r="AU84" s="275">
        <f t="shared" si="44"/>
        <v>639445</v>
      </c>
      <c r="AV84" s="274"/>
      <c r="AW84" s="274"/>
      <c r="AX84" s="274"/>
      <c r="AY84" s="274"/>
    </row>
    <row r="85" spans="1:51" ht="16.149999999999999" customHeight="1" thickTop="1" x14ac:dyDescent="0.2"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6"/>
      <c r="R85" s="116"/>
      <c r="S85" s="116"/>
      <c r="T85" s="116"/>
      <c r="U85" s="116"/>
      <c r="V85" s="116"/>
      <c r="W85" s="116"/>
      <c r="X85" s="274"/>
      <c r="Y85" s="116"/>
      <c r="Z85" s="116"/>
      <c r="AA85" s="116"/>
      <c r="AB85" s="116"/>
      <c r="AC85" s="116"/>
      <c r="AD85" s="116"/>
      <c r="AE85" s="116"/>
      <c r="AF85" s="116"/>
    </row>
    <row r="86" spans="1:51" ht="16.149999999999999" customHeight="1" x14ac:dyDescent="0.2">
      <c r="D86" s="116"/>
      <c r="E86" s="116"/>
      <c r="F86" s="116"/>
      <c r="G86" s="116"/>
      <c r="H86" s="838"/>
      <c r="I86" s="838"/>
      <c r="J86" s="838"/>
      <c r="K86" s="838"/>
      <c r="L86" s="838"/>
      <c r="M86" s="838"/>
      <c r="N86" s="838"/>
      <c r="O86" s="838"/>
      <c r="P86" s="838"/>
      <c r="Q86" s="838"/>
      <c r="R86" s="116"/>
      <c r="S86" s="116"/>
      <c r="T86" s="116"/>
      <c r="U86" s="116"/>
      <c r="V86" s="116"/>
      <c r="W86" s="116"/>
      <c r="X86" s="274"/>
      <c r="Y86" s="116"/>
      <c r="Z86" s="116"/>
      <c r="AA86" s="116"/>
      <c r="AB86" s="116"/>
      <c r="AC86" s="116"/>
      <c r="AD86" s="116"/>
      <c r="AE86" s="116"/>
      <c r="AF86" s="116"/>
    </row>
    <row r="87" spans="1:51" ht="16.149999999999999" customHeight="1" x14ac:dyDescent="0.2">
      <c r="H87" s="113"/>
      <c r="I87" s="113"/>
      <c r="J87" s="1482"/>
      <c r="K87" s="839"/>
      <c r="L87" s="839"/>
      <c r="M87" s="1482"/>
      <c r="N87" s="839"/>
      <c r="O87" s="839"/>
      <c r="P87" s="1482"/>
      <c r="Q87" s="839"/>
    </row>
    <row r="88" spans="1:51" x14ac:dyDescent="0.2">
      <c r="A88" s="321">
        <v>348001</v>
      </c>
      <c r="H88" s="113"/>
      <c r="I88" s="113"/>
      <c r="J88" s="1482"/>
      <c r="K88" s="839"/>
      <c r="L88" s="839"/>
      <c r="M88" s="1482"/>
      <c r="N88" s="839"/>
      <c r="O88" s="839"/>
      <c r="P88" s="1482"/>
      <c r="Q88" s="839"/>
      <c r="AC88" s="108">
        <v>12</v>
      </c>
      <c r="AS88" s="108">
        <f>AC88</f>
        <v>12</v>
      </c>
    </row>
    <row r="89" spans="1:51" x14ac:dyDescent="0.2">
      <c r="H89" s="113"/>
      <c r="I89" s="113"/>
      <c r="J89" s="113"/>
      <c r="K89" s="113"/>
      <c r="L89" s="113"/>
      <c r="M89" s="113"/>
      <c r="N89" s="113"/>
      <c r="O89" s="113"/>
      <c r="P89" s="113"/>
      <c r="Q89" s="113"/>
    </row>
  </sheetData>
  <mergeCells count="48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T1:AT3"/>
    <mergeCell ref="AU1:AU3"/>
    <mergeCell ref="AS2:AS3"/>
    <mergeCell ref="AP2:AP3"/>
    <mergeCell ref="AQ2:AQ3"/>
    <mergeCell ref="AR2:AR3"/>
    <mergeCell ref="AL1:AS1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7:P88"/>
    <mergeCell ref="A80:B80"/>
    <mergeCell ref="A81:B81"/>
    <mergeCell ref="A82:B82"/>
    <mergeCell ref="A84:B84"/>
    <mergeCell ref="J87:J88"/>
    <mergeCell ref="M87:M88"/>
    <mergeCell ref="A83:B83"/>
    <mergeCell ref="A77:B77"/>
    <mergeCell ref="A78:B78"/>
    <mergeCell ref="C2:C3"/>
    <mergeCell ref="D2:E2"/>
    <mergeCell ref="F2:H2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July 2018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AY89"/>
  <sheetViews>
    <sheetView view="pageBreakPreview" zoomScaleNormal="100" zoomScaleSheetLayoutView="100" workbookViewId="0">
      <pane xSplit="2" ySplit="6" topLeftCell="C7" activePane="bottomRight" state="frozen"/>
      <selection activeCell="E17" sqref="E17"/>
      <selection pane="topRight" activeCell="E17" sqref="E17"/>
      <selection pane="bottomLeft" activeCell="E17" sqref="E17"/>
      <selection pane="bottomRight" activeCell="E17" sqref="E17"/>
    </sheetView>
  </sheetViews>
  <sheetFormatPr defaultColWidth="8.85546875" defaultRowHeight="12.75" x14ac:dyDescent="0.2"/>
  <cols>
    <col min="1" max="1" width="5" style="108" customWidth="1"/>
    <col min="2" max="2" width="28.140625" style="108" customWidth="1"/>
    <col min="3" max="3" width="12.140625" style="108" bestFit="1" customWidth="1"/>
    <col min="4" max="4" width="13.85546875" style="108" customWidth="1"/>
    <col min="5" max="5" width="12.28515625" style="108" customWidth="1"/>
    <col min="6" max="6" width="11.28515625" style="108" customWidth="1"/>
    <col min="7" max="7" width="10.85546875" style="108" customWidth="1"/>
    <col min="8" max="9" width="11.28515625" style="108" customWidth="1"/>
    <col min="10" max="10" width="10.85546875" style="108" customWidth="1"/>
    <col min="11" max="12" width="11.28515625" style="108" customWidth="1"/>
    <col min="13" max="13" width="8.5703125" style="108" customWidth="1"/>
    <col min="14" max="15" width="11.28515625" style="108" customWidth="1"/>
    <col min="16" max="16" width="8.5703125" style="108" customWidth="1"/>
    <col min="17" max="17" width="11.28515625" style="108" customWidth="1"/>
    <col min="18" max="18" width="10.7109375" style="108" bestFit="1" customWidth="1"/>
    <col min="19" max="21" width="13.85546875" style="108" customWidth="1"/>
    <col min="22" max="22" width="11.85546875" style="108" bestFit="1" customWidth="1"/>
    <col min="23" max="23" width="10.85546875" style="108" bestFit="1" customWidth="1"/>
    <col min="24" max="24" width="12.7109375" style="108" customWidth="1"/>
    <col min="25" max="25" width="13.28515625" style="108" bestFit="1" customWidth="1"/>
    <col min="26" max="26" width="17.5703125" style="108" customWidth="1"/>
    <col min="27" max="28" width="11.28515625" style="108" customWidth="1"/>
    <col min="29" max="29" width="10.7109375" style="108" customWidth="1"/>
    <col min="30" max="30" width="16.42578125" style="108" customWidth="1"/>
    <col min="31" max="32" width="15.85546875" style="108" customWidth="1"/>
    <col min="33" max="37" width="15.7109375" style="108" customWidth="1"/>
    <col min="38" max="38" width="15.140625" style="108" customWidth="1"/>
    <col min="39" max="39" width="10.85546875" style="108" customWidth="1"/>
    <col min="40" max="40" width="15" style="108" customWidth="1"/>
    <col min="41" max="41" width="13.42578125" style="108" customWidth="1"/>
    <col min="42" max="42" width="16.28515625" style="108" customWidth="1"/>
    <col min="43" max="44" width="13.85546875" style="108" customWidth="1"/>
    <col min="45" max="45" width="15.5703125" style="108" customWidth="1"/>
    <col min="46" max="47" width="14.42578125" style="108" bestFit="1" customWidth="1"/>
    <col min="48" max="48" width="8.85546875" style="108"/>
    <col min="49" max="50" width="12.28515625" style="108" customWidth="1"/>
    <col min="51" max="51" width="10" style="108" bestFit="1" customWidth="1"/>
    <col min="52" max="16384" width="8.85546875" style="108"/>
  </cols>
  <sheetData>
    <row r="1" spans="1:51" ht="19.899999999999999" customHeight="1" x14ac:dyDescent="0.2">
      <c r="A1" s="1411" t="s">
        <v>334</v>
      </c>
      <c r="B1" s="1394"/>
      <c r="C1" s="1379" t="s">
        <v>315</v>
      </c>
      <c r="D1" s="1380"/>
      <c r="E1" s="1380"/>
      <c r="F1" s="1380"/>
      <c r="G1" s="1380"/>
      <c r="H1" s="1380"/>
      <c r="I1" s="1380"/>
      <c r="J1" s="1380"/>
      <c r="K1" s="1381"/>
      <c r="L1" s="1412" t="s">
        <v>315</v>
      </c>
      <c r="M1" s="1413"/>
      <c r="N1" s="1413"/>
      <c r="O1" s="1413"/>
      <c r="P1" s="1413"/>
      <c r="Q1" s="1413"/>
      <c r="R1" s="1413"/>
      <c r="S1" s="1413"/>
      <c r="T1" s="1413"/>
      <c r="U1" s="1414"/>
      <c r="V1" s="1379" t="s">
        <v>315</v>
      </c>
      <c r="W1" s="1380"/>
      <c r="X1" s="1380"/>
      <c r="Y1" s="1380"/>
      <c r="Z1" s="1380"/>
      <c r="AA1" s="1380"/>
      <c r="AB1" s="1380"/>
      <c r="AC1" s="1380"/>
      <c r="AD1" s="1381"/>
      <c r="AE1" s="1478" t="s">
        <v>450</v>
      </c>
      <c r="AF1" s="1478"/>
      <c r="AG1" s="1478"/>
      <c r="AH1" s="1478"/>
      <c r="AI1" s="1478"/>
      <c r="AJ1" s="1478"/>
      <c r="AK1" s="1478"/>
      <c r="AL1" s="1485" t="s">
        <v>450</v>
      </c>
      <c r="AM1" s="1485"/>
      <c r="AN1" s="1485"/>
      <c r="AO1" s="1485"/>
      <c r="AP1" s="1485"/>
      <c r="AQ1" s="1485"/>
      <c r="AR1" s="1485"/>
      <c r="AS1" s="1485"/>
      <c r="AT1" s="1481" t="s">
        <v>326</v>
      </c>
      <c r="AU1" s="1481" t="s">
        <v>327</v>
      </c>
      <c r="AW1" s="283"/>
      <c r="AX1" s="283"/>
      <c r="AY1" s="283"/>
    </row>
    <row r="2" spans="1:51" ht="30" customHeight="1" x14ac:dyDescent="0.2">
      <c r="A2" s="1395"/>
      <c r="B2" s="1396"/>
      <c r="C2" s="1386" t="s">
        <v>1284</v>
      </c>
      <c r="D2" s="1480" t="s">
        <v>731</v>
      </c>
      <c r="E2" s="1480"/>
      <c r="F2" s="1376" t="s">
        <v>1378</v>
      </c>
      <c r="G2" s="1390"/>
      <c r="H2" s="1391"/>
      <c r="I2" s="1479" t="s">
        <v>1375</v>
      </c>
      <c r="J2" s="1479"/>
      <c r="K2" s="1479"/>
      <c r="L2" s="1479" t="s">
        <v>1376</v>
      </c>
      <c r="M2" s="1479"/>
      <c r="N2" s="1479"/>
      <c r="O2" s="1479" t="s">
        <v>1377</v>
      </c>
      <c r="P2" s="1479"/>
      <c r="Q2" s="1479"/>
      <c r="R2" s="1386" t="s">
        <v>501</v>
      </c>
      <c r="S2" s="1392" t="s">
        <v>230</v>
      </c>
      <c r="T2" s="1392"/>
      <c r="U2" s="1392"/>
      <c r="V2" s="1386" t="s">
        <v>502</v>
      </c>
      <c r="W2" s="1386" t="s">
        <v>452</v>
      </c>
      <c r="X2" s="1386" t="s">
        <v>503</v>
      </c>
      <c r="Y2" s="1400" t="s">
        <v>1321</v>
      </c>
      <c r="Z2" s="1386" t="s">
        <v>1384</v>
      </c>
      <c r="AA2" s="1386" t="s">
        <v>270</v>
      </c>
      <c r="AB2" s="1386" t="s">
        <v>271</v>
      </c>
      <c r="AC2" s="1386" t="s">
        <v>233</v>
      </c>
      <c r="AD2" s="1386" t="s">
        <v>1385</v>
      </c>
      <c r="AE2" s="1483" t="s">
        <v>1287</v>
      </c>
      <c r="AF2" s="1476" t="s">
        <v>1442</v>
      </c>
      <c r="AG2" s="1477" t="s">
        <v>230</v>
      </c>
      <c r="AH2" s="1477"/>
      <c r="AI2" s="1477"/>
      <c r="AJ2" s="1477"/>
      <c r="AK2" s="1477"/>
      <c r="AL2" s="1476" t="s">
        <v>1443</v>
      </c>
      <c r="AM2" s="1476" t="s">
        <v>1447</v>
      </c>
      <c r="AN2" s="1476" t="s">
        <v>1444</v>
      </c>
      <c r="AO2" s="1400" t="s">
        <v>1321</v>
      </c>
      <c r="AP2" s="1476" t="s">
        <v>1445</v>
      </c>
      <c r="AQ2" s="1476" t="s">
        <v>294</v>
      </c>
      <c r="AR2" s="1476" t="s">
        <v>271</v>
      </c>
      <c r="AS2" s="1476" t="s">
        <v>1446</v>
      </c>
      <c r="AT2" s="1481"/>
      <c r="AU2" s="1481"/>
      <c r="AW2" s="284"/>
      <c r="AX2" s="284"/>
      <c r="AY2" s="284"/>
    </row>
    <row r="3" spans="1:51" ht="95.25" customHeight="1" x14ac:dyDescent="0.2">
      <c r="A3" s="1397"/>
      <c r="B3" s="1398"/>
      <c r="C3" s="1386"/>
      <c r="D3" s="1005" t="s">
        <v>708</v>
      </c>
      <c r="E3" s="1005" t="s">
        <v>325</v>
      </c>
      <c r="F3" s="1005" t="s">
        <v>1283</v>
      </c>
      <c r="G3" s="1005" t="s">
        <v>454</v>
      </c>
      <c r="H3" s="1005" t="s">
        <v>325</v>
      </c>
      <c r="I3" s="1005" t="s">
        <v>1282</v>
      </c>
      <c r="J3" s="1005" t="s">
        <v>454</v>
      </c>
      <c r="K3" s="1005" t="s">
        <v>325</v>
      </c>
      <c r="L3" s="1005" t="s">
        <v>1281</v>
      </c>
      <c r="M3" s="1005" t="s">
        <v>472</v>
      </c>
      <c r="N3" s="1005" t="s">
        <v>325</v>
      </c>
      <c r="O3" s="1005" t="s">
        <v>1281</v>
      </c>
      <c r="P3" s="1005" t="s">
        <v>472</v>
      </c>
      <c r="Q3" s="1005" t="s">
        <v>325</v>
      </c>
      <c r="R3" s="1386"/>
      <c r="S3" s="1006" t="s">
        <v>1279</v>
      </c>
      <c r="T3" s="1006" t="s">
        <v>1280</v>
      </c>
      <c r="U3" s="1006" t="s">
        <v>232</v>
      </c>
      <c r="V3" s="1386"/>
      <c r="W3" s="1386"/>
      <c r="X3" s="1386"/>
      <c r="Y3" s="1401"/>
      <c r="Z3" s="1386"/>
      <c r="AA3" s="1386"/>
      <c r="AB3" s="1386"/>
      <c r="AC3" s="1386"/>
      <c r="AD3" s="1386"/>
      <c r="AE3" s="1484"/>
      <c r="AF3" s="1476"/>
      <c r="AG3" s="1006" t="s">
        <v>1289</v>
      </c>
      <c r="AH3" s="1006" t="s">
        <v>1290</v>
      </c>
      <c r="AI3" s="1006" t="s">
        <v>1288</v>
      </c>
      <c r="AJ3" s="1006" t="s">
        <v>1292</v>
      </c>
      <c r="AK3" s="1006" t="s">
        <v>232</v>
      </c>
      <c r="AL3" s="1476"/>
      <c r="AM3" s="1476"/>
      <c r="AN3" s="1476"/>
      <c r="AO3" s="1401"/>
      <c r="AP3" s="1476"/>
      <c r="AQ3" s="1476"/>
      <c r="AR3" s="1476"/>
      <c r="AS3" s="1476"/>
      <c r="AT3" s="1481"/>
      <c r="AU3" s="1481"/>
      <c r="AW3" s="856" t="s">
        <v>511</v>
      </c>
      <c r="AX3" s="856" t="s">
        <v>512</v>
      </c>
      <c r="AY3" s="856" t="s">
        <v>432</v>
      </c>
    </row>
    <row r="4" spans="1:51" ht="16.149999999999999" customHeight="1" x14ac:dyDescent="0.2">
      <c r="A4" s="285"/>
      <c r="B4" s="286"/>
      <c r="C4" s="287">
        <v>1</v>
      </c>
      <c r="D4" s="287">
        <f t="shared" ref="D4:AY4" si="0">C4+1</f>
        <v>2</v>
      </c>
      <c r="E4" s="287">
        <f t="shared" si="0"/>
        <v>3</v>
      </c>
      <c r="F4" s="287">
        <f t="shared" si="0"/>
        <v>4</v>
      </c>
      <c r="G4" s="287">
        <f t="shared" si="0"/>
        <v>5</v>
      </c>
      <c r="H4" s="287">
        <f t="shared" si="0"/>
        <v>6</v>
      </c>
      <c r="I4" s="287">
        <f t="shared" si="0"/>
        <v>7</v>
      </c>
      <c r="J4" s="287">
        <f t="shared" si="0"/>
        <v>8</v>
      </c>
      <c r="K4" s="287">
        <f t="shared" si="0"/>
        <v>9</v>
      </c>
      <c r="L4" s="287">
        <f t="shared" si="0"/>
        <v>10</v>
      </c>
      <c r="M4" s="287">
        <f t="shared" si="0"/>
        <v>11</v>
      </c>
      <c r="N4" s="287">
        <f t="shared" si="0"/>
        <v>12</v>
      </c>
      <c r="O4" s="287">
        <f t="shared" si="0"/>
        <v>13</v>
      </c>
      <c r="P4" s="287">
        <f t="shared" si="0"/>
        <v>14</v>
      </c>
      <c r="Q4" s="287">
        <f t="shared" si="0"/>
        <v>15</v>
      </c>
      <c r="R4" s="287">
        <f t="shared" si="0"/>
        <v>16</v>
      </c>
      <c r="S4" s="287">
        <f t="shared" si="0"/>
        <v>17</v>
      </c>
      <c r="T4" s="287">
        <f t="shared" si="0"/>
        <v>18</v>
      </c>
      <c r="U4" s="287">
        <f t="shared" si="0"/>
        <v>19</v>
      </c>
      <c r="V4" s="287">
        <f t="shared" si="0"/>
        <v>20</v>
      </c>
      <c r="W4" s="287">
        <f t="shared" si="0"/>
        <v>21</v>
      </c>
      <c r="X4" s="287">
        <f t="shared" si="0"/>
        <v>22</v>
      </c>
      <c r="Y4" s="287">
        <f t="shared" si="0"/>
        <v>23</v>
      </c>
      <c r="Z4" s="287">
        <f t="shared" si="0"/>
        <v>24</v>
      </c>
      <c r="AA4" s="287">
        <f t="shared" si="0"/>
        <v>25</v>
      </c>
      <c r="AB4" s="287">
        <f t="shared" si="0"/>
        <v>26</v>
      </c>
      <c r="AC4" s="287">
        <f t="shared" si="0"/>
        <v>27</v>
      </c>
      <c r="AD4" s="287">
        <f t="shared" si="0"/>
        <v>28</v>
      </c>
      <c r="AE4" s="287">
        <f t="shared" si="0"/>
        <v>29</v>
      </c>
      <c r="AF4" s="287">
        <f t="shared" si="0"/>
        <v>30</v>
      </c>
      <c r="AG4" s="287">
        <f t="shared" si="0"/>
        <v>31</v>
      </c>
      <c r="AH4" s="287">
        <f t="shared" si="0"/>
        <v>32</v>
      </c>
      <c r="AI4" s="287">
        <f t="shared" si="0"/>
        <v>33</v>
      </c>
      <c r="AJ4" s="287">
        <f t="shared" si="0"/>
        <v>34</v>
      </c>
      <c r="AK4" s="287">
        <f t="shared" si="0"/>
        <v>35</v>
      </c>
      <c r="AL4" s="287">
        <f t="shared" si="0"/>
        <v>36</v>
      </c>
      <c r="AM4" s="287">
        <f t="shared" si="0"/>
        <v>37</v>
      </c>
      <c r="AN4" s="287">
        <f t="shared" si="0"/>
        <v>38</v>
      </c>
      <c r="AO4" s="287">
        <f t="shared" si="0"/>
        <v>39</v>
      </c>
      <c r="AP4" s="287">
        <f t="shared" si="0"/>
        <v>40</v>
      </c>
      <c r="AQ4" s="287">
        <f t="shared" si="0"/>
        <v>41</v>
      </c>
      <c r="AR4" s="287">
        <f t="shared" si="0"/>
        <v>42</v>
      </c>
      <c r="AS4" s="287">
        <f t="shared" si="0"/>
        <v>43</v>
      </c>
      <c r="AT4" s="287">
        <f t="shared" si="0"/>
        <v>44</v>
      </c>
      <c r="AU4" s="287">
        <f t="shared" si="0"/>
        <v>45</v>
      </c>
      <c r="AV4" s="287">
        <f t="shared" si="0"/>
        <v>46</v>
      </c>
      <c r="AW4" s="287">
        <f t="shared" si="0"/>
        <v>47</v>
      </c>
      <c r="AX4" s="287">
        <f t="shared" si="0"/>
        <v>48</v>
      </c>
      <c r="AY4" s="287">
        <f t="shared" si="0"/>
        <v>49</v>
      </c>
    </row>
    <row r="5" spans="1:51" s="1129" customFormat="1" ht="31.5" customHeight="1" x14ac:dyDescent="0.2">
      <c r="A5" s="1126"/>
      <c r="B5" s="1126"/>
      <c r="C5" s="1156" t="s">
        <v>1061</v>
      </c>
      <c r="D5" s="940" t="s">
        <v>1129</v>
      </c>
      <c r="E5" s="940" t="s">
        <v>1063</v>
      </c>
      <c r="F5" s="1156" t="s">
        <v>1374</v>
      </c>
      <c r="G5" s="1156" t="s">
        <v>1074</v>
      </c>
      <c r="H5" s="1156" t="s">
        <v>1130</v>
      </c>
      <c r="I5" s="1156" t="s">
        <v>1373</v>
      </c>
      <c r="J5" s="1156" t="s">
        <v>1076</v>
      </c>
      <c r="K5" s="1156" t="s">
        <v>1131</v>
      </c>
      <c r="L5" s="1156" t="s">
        <v>1371</v>
      </c>
      <c r="M5" s="1156" t="s">
        <v>1078</v>
      </c>
      <c r="N5" s="1156" t="s">
        <v>1132</v>
      </c>
      <c r="O5" s="1156" t="s">
        <v>1372</v>
      </c>
      <c r="P5" s="1156" t="s">
        <v>1080</v>
      </c>
      <c r="Q5" s="1156" t="s">
        <v>1133</v>
      </c>
      <c r="R5" s="1156" t="s">
        <v>1424</v>
      </c>
      <c r="S5" s="1156" t="s">
        <v>1363</v>
      </c>
      <c r="T5" s="1156" t="s">
        <v>1364</v>
      </c>
      <c r="U5" s="1156" t="s">
        <v>1135</v>
      </c>
      <c r="V5" s="1156" t="s">
        <v>1136</v>
      </c>
      <c r="W5" s="1156" t="s">
        <v>1137</v>
      </c>
      <c r="X5" s="1156" t="s">
        <v>1138</v>
      </c>
      <c r="Y5" s="1156" t="s">
        <v>1069</v>
      </c>
      <c r="Z5" s="939" t="s">
        <v>1567</v>
      </c>
      <c r="AA5" s="939" t="s">
        <v>1419</v>
      </c>
      <c r="AB5" s="939" t="s">
        <v>1141</v>
      </c>
      <c r="AC5" s="939" t="s">
        <v>1427</v>
      </c>
      <c r="AD5" s="939" t="s">
        <v>1568</v>
      </c>
      <c r="AE5" s="939" t="s">
        <v>1102</v>
      </c>
      <c r="AF5" s="939" t="s">
        <v>1144</v>
      </c>
      <c r="AG5" s="939" t="s">
        <v>1363</v>
      </c>
      <c r="AH5" s="939" t="s">
        <v>1145</v>
      </c>
      <c r="AI5" s="939" t="s">
        <v>1364</v>
      </c>
      <c r="AJ5" s="939" t="s">
        <v>1146</v>
      </c>
      <c r="AK5" s="939" t="s">
        <v>1147</v>
      </c>
      <c r="AL5" s="939" t="s">
        <v>1148</v>
      </c>
      <c r="AM5" s="939" t="s">
        <v>1149</v>
      </c>
      <c r="AN5" s="939" t="s">
        <v>1150</v>
      </c>
      <c r="AO5" s="939" t="s">
        <v>1069</v>
      </c>
      <c r="AP5" s="939" t="s">
        <v>1120</v>
      </c>
      <c r="AQ5" s="939" t="s">
        <v>1414</v>
      </c>
      <c r="AR5" s="939" t="s">
        <v>1122</v>
      </c>
      <c r="AS5" s="939" t="s">
        <v>1422</v>
      </c>
      <c r="AT5" s="939" t="s">
        <v>1125</v>
      </c>
      <c r="AU5" s="939" t="s">
        <v>1126</v>
      </c>
      <c r="AV5" s="939"/>
      <c r="AW5" s="939" t="s">
        <v>1152</v>
      </c>
      <c r="AX5" s="939" t="s">
        <v>1128</v>
      </c>
      <c r="AY5" s="939" t="s">
        <v>1127</v>
      </c>
    </row>
    <row r="6" spans="1:51" s="1129" customFormat="1" ht="31.5" hidden="1" customHeight="1" x14ac:dyDescent="0.2">
      <c r="A6" s="1130"/>
      <c r="B6" s="1130"/>
      <c r="C6" s="943" t="s">
        <v>816</v>
      </c>
      <c r="D6" s="943" t="s">
        <v>816</v>
      </c>
      <c r="E6" s="943" t="s">
        <v>817</v>
      </c>
      <c r="F6" s="943" t="s">
        <v>924</v>
      </c>
      <c r="G6" s="943" t="s">
        <v>816</v>
      </c>
      <c r="H6" s="943" t="s">
        <v>817</v>
      </c>
      <c r="I6" s="943" t="s">
        <v>924</v>
      </c>
      <c r="J6" s="943" t="s">
        <v>816</v>
      </c>
      <c r="K6" s="943" t="s">
        <v>817</v>
      </c>
      <c r="L6" s="943" t="s">
        <v>924</v>
      </c>
      <c r="M6" s="943" t="s">
        <v>816</v>
      </c>
      <c r="N6" s="943" t="s">
        <v>817</v>
      </c>
      <c r="O6" s="943" t="s">
        <v>924</v>
      </c>
      <c r="P6" s="943" t="s">
        <v>816</v>
      </c>
      <c r="Q6" s="943" t="s">
        <v>817</v>
      </c>
      <c r="R6" s="943" t="s">
        <v>817</v>
      </c>
      <c r="S6" s="943" t="s">
        <v>1068</v>
      </c>
      <c r="T6" s="943" t="s">
        <v>1068</v>
      </c>
      <c r="U6" s="943" t="s">
        <v>817</v>
      </c>
      <c r="V6" s="943" t="s">
        <v>817</v>
      </c>
      <c r="W6" s="943" t="s">
        <v>817</v>
      </c>
      <c r="X6" s="943" t="s">
        <v>817</v>
      </c>
      <c r="Y6" s="943" t="s">
        <v>1069</v>
      </c>
      <c r="Z6" s="943" t="s">
        <v>1090</v>
      </c>
      <c r="AA6" s="943" t="s">
        <v>1100</v>
      </c>
      <c r="AB6" s="943" t="s">
        <v>817</v>
      </c>
      <c r="AC6" s="943" t="s">
        <v>817</v>
      </c>
      <c r="AD6" s="943" t="s">
        <v>1091</v>
      </c>
      <c r="AE6" s="943" t="s">
        <v>816</v>
      </c>
      <c r="AF6" s="943" t="s">
        <v>817</v>
      </c>
      <c r="AG6" s="943" t="s">
        <v>1068</v>
      </c>
      <c r="AH6" s="943" t="s">
        <v>817</v>
      </c>
      <c r="AI6" s="943" t="s">
        <v>1068</v>
      </c>
      <c r="AJ6" s="943" t="s">
        <v>817</v>
      </c>
      <c r="AK6" s="943" t="s">
        <v>817</v>
      </c>
      <c r="AL6" s="943" t="s">
        <v>817</v>
      </c>
      <c r="AM6" s="943" t="s">
        <v>817</v>
      </c>
      <c r="AN6" s="943" t="s">
        <v>817</v>
      </c>
      <c r="AO6" s="943" t="s">
        <v>1069</v>
      </c>
      <c r="AP6" s="943" t="s">
        <v>817</v>
      </c>
      <c r="AQ6" s="943" t="s">
        <v>1100</v>
      </c>
      <c r="AR6" s="943" t="s">
        <v>817</v>
      </c>
      <c r="AS6" s="943" t="s">
        <v>817</v>
      </c>
      <c r="AT6" s="943" t="s">
        <v>817</v>
      </c>
      <c r="AU6" s="943" t="s">
        <v>817</v>
      </c>
      <c r="AV6" s="943"/>
      <c r="AW6" s="943" t="s">
        <v>1099</v>
      </c>
      <c r="AX6" s="943" t="s">
        <v>817</v>
      </c>
      <c r="AY6" s="943" t="s">
        <v>817</v>
      </c>
    </row>
    <row r="7" spans="1:51" ht="16.149999999999999" customHeight="1" x14ac:dyDescent="0.2">
      <c r="A7" s="58">
        <v>1</v>
      </c>
      <c r="B7" s="59" t="s">
        <v>6</v>
      </c>
      <c r="C7" s="270">
        <f>'8_2.1.18 SIS'!L7</f>
        <v>0</v>
      </c>
      <c r="D7" s="60">
        <f>'Source Data'!H7</f>
        <v>4656.7326768902658</v>
      </c>
      <c r="E7" s="65">
        <f>C7*D7</f>
        <v>0</v>
      </c>
      <c r="F7" s="289"/>
      <c r="G7" s="60">
        <f>'Source Data'!I7</f>
        <v>658.97263654491974</v>
      </c>
      <c r="H7" s="65">
        <f>F7*G7</f>
        <v>0</v>
      </c>
      <c r="I7" s="289"/>
      <c r="J7" s="60">
        <f>'Source Data'!J7</f>
        <v>179.71980996679628</v>
      </c>
      <c r="K7" s="65">
        <f>I7*J7</f>
        <v>0</v>
      </c>
      <c r="L7" s="289"/>
      <c r="M7" s="60">
        <f>'Source Data'!K7</f>
        <v>4492.9952491699069</v>
      </c>
      <c r="N7" s="65">
        <f>L7*M7</f>
        <v>0</v>
      </c>
      <c r="O7" s="289"/>
      <c r="P7" s="60">
        <f>'Source Data'!L7</f>
        <v>1797.1980996679629</v>
      </c>
      <c r="Q7" s="65">
        <f>O7*P7</f>
        <v>0</v>
      </c>
      <c r="R7" s="92">
        <v>0</v>
      </c>
      <c r="S7" s="60"/>
      <c r="T7" s="60"/>
      <c r="U7" s="61">
        <f t="shared" ref="U7:U38" si="1">S7+T7</f>
        <v>0</v>
      </c>
      <c r="V7" s="92">
        <f t="shared" ref="V7:V70" si="2">U7+R7</f>
        <v>0</v>
      </c>
      <c r="W7" s="65">
        <f>ROUND(V7*-0.25%,0)</f>
        <v>0</v>
      </c>
      <c r="X7" s="92">
        <f>SUM(V7:W7)</f>
        <v>0</v>
      </c>
      <c r="Y7" s="60"/>
      <c r="Z7" s="92">
        <f>ROUND(SUM(X7:Y7),0)</f>
        <v>0</v>
      </c>
      <c r="AA7" s="60"/>
      <c r="AB7" s="60">
        <f>Z7-AA7</f>
        <v>0</v>
      </c>
      <c r="AC7" s="92">
        <f>ROUND(AB7/$AC$88,0)</f>
        <v>0</v>
      </c>
      <c r="AD7" s="96">
        <f t="shared" ref="AD7:AD38" si="3">Z7</f>
        <v>0</v>
      </c>
      <c r="AE7" s="66">
        <f>'Source Data'!N7</f>
        <v>2506</v>
      </c>
      <c r="AF7" s="89">
        <f t="shared" ref="AF7:AF38" si="4">C7*AE7</f>
        <v>0</v>
      </c>
      <c r="AG7" s="270"/>
      <c r="AH7" s="66">
        <f>AG7*AE7</f>
        <v>0</v>
      </c>
      <c r="AI7" s="270"/>
      <c r="AJ7" s="68">
        <f t="shared" ref="AJ7:AJ38" si="5">AE7*AI7*0.5</f>
        <v>0</v>
      </c>
      <c r="AK7" s="67">
        <f t="shared" ref="AK7:AK38" si="6">AH7+AJ7</f>
        <v>0</v>
      </c>
      <c r="AL7" s="89">
        <f>AK7+AF7</f>
        <v>0</v>
      </c>
      <c r="AM7" s="70">
        <f>ROUND(-0.25%*AL7,0)</f>
        <v>0</v>
      </c>
      <c r="AN7" s="89">
        <f>SUM(AL7:AM7)</f>
        <v>0</v>
      </c>
      <c r="AO7" s="60"/>
      <c r="AP7" s="89">
        <f>ROUND(SUM(AN7:AO7),0)</f>
        <v>0</v>
      </c>
      <c r="AQ7" s="68"/>
      <c r="AR7" s="68">
        <f>AP7-AQ7</f>
        <v>0</v>
      </c>
      <c r="AS7" s="89">
        <f>ROUND(AR7/$AS$88,0)</f>
        <v>0</v>
      </c>
      <c r="AT7" s="69">
        <f t="shared" ref="AT7:AT70" si="7">Z7+AP7</f>
        <v>0</v>
      </c>
      <c r="AU7" s="86">
        <f t="shared" ref="AU7:AU70" si="8">AC7+AS7</f>
        <v>0</v>
      </c>
      <c r="AV7" s="116"/>
      <c r="AW7" s="65"/>
      <c r="AX7" s="65">
        <f t="shared" ref="AX7:AX38" si="9">-AM7</f>
        <v>0</v>
      </c>
      <c r="AY7" s="65">
        <f t="shared" ref="AY7:AY38" si="10">AX7-AW7</f>
        <v>0</v>
      </c>
    </row>
    <row r="8" spans="1:51" ht="16.149999999999999" customHeight="1" x14ac:dyDescent="0.2">
      <c r="A8" s="54">
        <v>2</v>
      </c>
      <c r="B8" s="55" t="s">
        <v>7</v>
      </c>
      <c r="C8" s="271">
        <f>'8_2.1.18 SIS'!L8</f>
        <v>0</v>
      </c>
      <c r="D8" s="56">
        <f>'Source Data'!H8</f>
        <v>5855.7282403587005</v>
      </c>
      <c r="E8" s="74">
        <f t="shared" ref="E8:E71" si="11">C8*D8</f>
        <v>0</v>
      </c>
      <c r="F8" s="290"/>
      <c r="G8" s="56">
        <f>'Source Data'!I8</f>
        <v>744.36686504426837</v>
      </c>
      <c r="H8" s="74">
        <f t="shared" ref="H8:H71" si="12">F8*G8</f>
        <v>0</v>
      </c>
      <c r="I8" s="290"/>
      <c r="J8" s="56">
        <f>'Source Data'!J8</f>
        <v>203.00914501207316</v>
      </c>
      <c r="K8" s="74">
        <f t="shared" ref="K8:K71" si="13">I8*J8</f>
        <v>0</v>
      </c>
      <c r="L8" s="290"/>
      <c r="M8" s="56">
        <f>'Source Data'!K8</f>
        <v>5075.2286253018301</v>
      </c>
      <c r="N8" s="74">
        <f t="shared" ref="N8:N71" si="14">L8*M8</f>
        <v>0</v>
      </c>
      <c r="O8" s="290"/>
      <c r="P8" s="56">
        <f>'Source Data'!L8</f>
        <v>2030.0914501207317</v>
      </c>
      <c r="Q8" s="74">
        <f t="shared" ref="Q8:Q71" si="15">O8*P8</f>
        <v>0</v>
      </c>
      <c r="R8" s="93">
        <v>0</v>
      </c>
      <c r="S8" s="56"/>
      <c r="T8" s="56"/>
      <c r="U8" s="57">
        <f t="shared" si="1"/>
        <v>0</v>
      </c>
      <c r="V8" s="93">
        <f t="shared" si="2"/>
        <v>0</v>
      </c>
      <c r="W8" s="74">
        <f t="shared" ref="W8:W71" si="16">ROUND(V8*-0.25%,0)</f>
        <v>0</v>
      </c>
      <c r="X8" s="93">
        <f t="shared" ref="X8:X71" si="17">SUM(V8:W8)</f>
        <v>0</v>
      </c>
      <c r="Y8" s="56"/>
      <c r="Z8" s="93">
        <f t="shared" ref="Z8:Z71" si="18">ROUND(SUM(X8:Y8),0)</f>
        <v>0</v>
      </c>
      <c r="AA8" s="56"/>
      <c r="AB8" s="56">
        <f t="shared" ref="AB8:AB71" si="19">Z8-AA8</f>
        <v>0</v>
      </c>
      <c r="AC8" s="93">
        <f t="shared" ref="AC8:AC71" si="20">ROUND(AB8/$AC$88,0)</f>
        <v>0</v>
      </c>
      <c r="AD8" s="97">
        <f t="shared" si="3"/>
        <v>0</v>
      </c>
      <c r="AE8" s="75">
        <f>'Source Data'!N8</f>
        <v>2883</v>
      </c>
      <c r="AF8" s="90">
        <f t="shared" si="4"/>
        <v>0</v>
      </c>
      <c r="AG8" s="271"/>
      <c r="AH8" s="75">
        <f t="shared" ref="AH8:AH71" si="21">AG8*AE8</f>
        <v>0</v>
      </c>
      <c r="AI8" s="271"/>
      <c r="AJ8" s="77">
        <f t="shared" si="5"/>
        <v>0</v>
      </c>
      <c r="AK8" s="76">
        <f t="shared" si="6"/>
        <v>0</v>
      </c>
      <c r="AL8" s="90">
        <f t="shared" ref="AL8:AL71" si="22">AK8+AF8</f>
        <v>0</v>
      </c>
      <c r="AM8" s="79">
        <f t="shared" ref="AM8:AM71" si="23">ROUND(-0.25%*AL8,0)</f>
        <v>0</v>
      </c>
      <c r="AN8" s="90">
        <f t="shared" ref="AN8:AN71" si="24">SUM(AL8:AM8)</f>
        <v>0</v>
      </c>
      <c r="AO8" s="56"/>
      <c r="AP8" s="90">
        <f t="shared" ref="AP8:AP71" si="25">ROUND(SUM(AN8:AO8),0)</f>
        <v>0</v>
      </c>
      <c r="AQ8" s="77"/>
      <c r="AR8" s="77">
        <f t="shared" ref="AR8:AR71" si="26">AP8-AQ8</f>
        <v>0</v>
      </c>
      <c r="AS8" s="90">
        <f t="shared" ref="AS8:AS71" si="27">ROUND(AR8/$AS$88,0)</f>
        <v>0</v>
      </c>
      <c r="AT8" s="78">
        <f t="shared" si="7"/>
        <v>0</v>
      </c>
      <c r="AU8" s="87">
        <f t="shared" si="8"/>
        <v>0</v>
      </c>
      <c r="AV8" s="116"/>
      <c r="AW8" s="74"/>
      <c r="AX8" s="74">
        <f t="shared" si="9"/>
        <v>0</v>
      </c>
      <c r="AY8" s="74">
        <f t="shared" si="10"/>
        <v>0</v>
      </c>
    </row>
    <row r="9" spans="1:51" ht="16.149999999999999" customHeight="1" x14ac:dyDescent="0.2">
      <c r="A9" s="54">
        <v>3</v>
      </c>
      <c r="B9" s="55" t="s">
        <v>8</v>
      </c>
      <c r="C9" s="271">
        <f>'8_2.1.18 SIS'!L9</f>
        <v>0</v>
      </c>
      <c r="D9" s="56">
        <f>'Source Data'!H9</f>
        <v>3742.2866078757875</v>
      </c>
      <c r="E9" s="74">
        <f t="shared" si="11"/>
        <v>0</v>
      </c>
      <c r="F9" s="290"/>
      <c r="G9" s="56">
        <f>'Source Data'!I9</f>
        <v>529.43529443774321</v>
      </c>
      <c r="H9" s="74">
        <f t="shared" si="12"/>
        <v>0</v>
      </c>
      <c r="I9" s="290"/>
      <c r="J9" s="56">
        <f>'Source Data'!J9</f>
        <v>144.39144393756632</v>
      </c>
      <c r="K9" s="74">
        <f t="shared" si="13"/>
        <v>0</v>
      </c>
      <c r="L9" s="290"/>
      <c r="M9" s="56">
        <f>'Source Data'!K9</f>
        <v>3609.7860984391582</v>
      </c>
      <c r="N9" s="74">
        <f t="shared" si="14"/>
        <v>0</v>
      </c>
      <c r="O9" s="290"/>
      <c r="P9" s="56">
        <f>'Source Data'!L9</f>
        <v>1443.9144393756631</v>
      </c>
      <c r="Q9" s="74">
        <f t="shared" si="15"/>
        <v>0</v>
      </c>
      <c r="R9" s="93">
        <v>0</v>
      </c>
      <c r="S9" s="56"/>
      <c r="T9" s="56"/>
      <c r="U9" s="57">
        <f t="shared" si="1"/>
        <v>0</v>
      </c>
      <c r="V9" s="93">
        <f t="shared" si="2"/>
        <v>0</v>
      </c>
      <c r="W9" s="74">
        <f t="shared" si="16"/>
        <v>0</v>
      </c>
      <c r="X9" s="93">
        <f t="shared" si="17"/>
        <v>0</v>
      </c>
      <c r="Y9" s="56"/>
      <c r="Z9" s="93">
        <f t="shared" si="18"/>
        <v>0</v>
      </c>
      <c r="AA9" s="56"/>
      <c r="AB9" s="56">
        <f t="shared" si="19"/>
        <v>0</v>
      </c>
      <c r="AC9" s="93">
        <f t="shared" si="20"/>
        <v>0</v>
      </c>
      <c r="AD9" s="97">
        <f t="shared" si="3"/>
        <v>0</v>
      </c>
      <c r="AE9" s="75">
        <f>'Source Data'!N9</f>
        <v>6285</v>
      </c>
      <c r="AF9" s="90">
        <f t="shared" si="4"/>
        <v>0</v>
      </c>
      <c r="AG9" s="271"/>
      <c r="AH9" s="75">
        <f t="shared" si="21"/>
        <v>0</v>
      </c>
      <c r="AI9" s="271"/>
      <c r="AJ9" s="77">
        <f t="shared" si="5"/>
        <v>0</v>
      </c>
      <c r="AK9" s="76">
        <f t="shared" si="6"/>
        <v>0</v>
      </c>
      <c r="AL9" s="90">
        <f t="shared" si="22"/>
        <v>0</v>
      </c>
      <c r="AM9" s="79">
        <f t="shared" si="23"/>
        <v>0</v>
      </c>
      <c r="AN9" s="90">
        <f t="shared" si="24"/>
        <v>0</v>
      </c>
      <c r="AO9" s="56"/>
      <c r="AP9" s="90">
        <f t="shared" si="25"/>
        <v>0</v>
      </c>
      <c r="AQ9" s="77"/>
      <c r="AR9" s="77">
        <f t="shared" si="26"/>
        <v>0</v>
      </c>
      <c r="AS9" s="90">
        <f t="shared" si="27"/>
        <v>0</v>
      </c>
      <c r="AT9" s="78">
        <f t="shared" si="7"/>
        <v>0</v>
      </c>
      <c r="AU9" s="87">
        <f t="shared" si="8"/>
        <v>0</v>
      </c>
      <c r="AV9" s="116"/>
      <c r="AW9" s="74"/>
      <c r="AX9" s="74">
        <f t="shared" si="9"/>
        <v>0</v>
      </c>
      <c r="AY9" s="74">
        <f t="shared" si="10"/>
        <v>0</v>
      </c>
    </row>
    <row r="10" spans="1:51" ht="16.149999999999999" customHeight="1" x14ac:dyDescent="0.2">
      <c r="A10" s="54">
        <v>4</v>
      </c>
      <c r="B10" s="55" t="s">
        <v>9</v>
      </c>
      <c r="C10" s="271">
        <f>'8_2.1.18 SIS'!L10</f>
        <v>0</v>
      </c>
      <c r="D10" s="56">
        <f>'Source Data'!H10</f>
        <v>5202.4303933253823</v>
      </c>
      <c r="E10" s="74">
        <f t="shared" si="11"/>
        <v>0</v>
      </c>
      <c r="F10" s="290"/>
      <c r="G10" s="56">
        <f>'Source Data'!I10</f>
        <v>687.66452541183287</v>
      </c>
      <c r="H10" s="74">
        <f t="shared" si="12"/>
        <v>0</v>
      </c>
      <c r="I10" s="290"/>
      <c r="J10" s="56">
        <f>'Source Data'!J10</f>
        <v>187.54487056686349</v>
      </c>
      <c r="K10" s="74">
        <f t="shared" si="13"/>
        <v>0</v>
      </c>
      <c r="L10" s="290"/>
      <c r="M10" s="56">
        <f>'Source Data'!K10</f>
        <v>4688.6217641715884</v>
      </c>
      <c r="N10" s="74">
        <f t="shared" si="14"/>
        <v>0</v>
      </c>
      <c r="O10" s="290"/>
      <c r="P10" s="56">
        <f>'Source Data'!L10</f>
        <v>1875.4487056686353</v>
      </c>
      <c r="Q10" s="74">
        <f t="shared" si="15"/>
        <v>0</v>
      </c>
      <c r="R10" s="93">
        <v>0</v>
      </c>
      <c r="S10" s="56"/>
      <c r="T10" s="56"/>
      <c r="U10" s="57">
        <f t="shared" si="1"/>
        <v>0</v>
      </c>
      <c r="V10" s="93">
        <f t="shared" si="2"/>
        <v>0</v>
      </c>
      <c r="W10" s="74">
        <f t="shared" si="16"/>
        <v>0</v>
      </c>
      <c r="X10" s="93">
        <f t="shared" si="17"/>
        <v>0</v>
      </c>
      <c r="Y10" s="56"/>
      <c r="Z10" s="93">
        <f t="shared" si="18"/>
        <v>0</v>
      </c>
      <c r="AA10" s="56"/>
      <c r="AB10" s="56">
        <f t="shared" si="19"/>
        <v>0</v>
      </c>
      <c r="AC10" s="93">
        <f t="shared" si="20"/>
        <v>0</v>
      </c>
      <c r="AD10" s="97">
        <f t="shared" si="3"/>
        <v>0</v>
      </c>
      <c r="AE10" s="75">
        <f>'Source Data'!N10</f>
        <v>3620</v>
      </c>
      <c r="AF10" s="90">
        <f t="shared" si="4"/>
        <v>0</v>
      </c>
      <c r="AG10" s="271"/>
      <c r="AH10" s="75">
        <f t="shared" si="21"/>
        <v>0</v>
      </c>
      <c r="AI10" s="271"/>
      <c r="AJ10" s="77">
        <f t="shared" si="5"/>
        <v>0</v>
      </c>
      <c r="AK10" s="76">
        <f t="shared" si="6"/>
        <v>0</v>
      </c>
      <c r="AL10" s="90">
        <f t="shared" si="22"/>
        <v>0</v>
      </c>
      <c r="AM10" s="79">
        <f t="shared" si="23"/>
        <v>0</v>
      </c>
      <c r="AN10" s="90">
        <f t="shared" si="24"/>
        <v>0</v>
      </c>
      <c r="AO10" s="56"/>
      <c r="AP10" s="90">
        <f t="shared" si="25"/>
        <v>0</v>
      </c>
      <c r="AQ10" s="77"/>
      <c r="AR10" s="77">
        <f t="shared" si="26"/>
        <v>0</v>
      </c>
      <c r="AS10" s="90">
        <f t="shared" si="27"/>
        <v>0</v>
      </c>
      <c r="AT10" s="78">
        <f t="shared" si="7"/>
        <v>0</v>
      </c>
      <c r="AU10" s="87">
        <f t="shared" si="8"/>
        <v>0</v>
      </c>
      <c r="AV10" s="116"/>
      <c r="AW10" s="74"/>
      <c r="AX10" s="74">
        <f t="shared" si="9"/>
        <v>0</v>
      </c>
      <c r="AY10" s="74">
        <f t="shared" si="10"/>
        <v>0</v>
      </c>
    </row>
    <row r="11" spans="1:51" ht="16.149999999999999" customHeight="1" x14ac:dyDescent="0.2">
      <c r="A11" s="49">
        <v>5</v>
      </c>
      <c r="B11" s="50" t="s">
        <v>10</v>
      </c>
      <c r="C11" s="272">
        <f>'8_2.1.18 SIS'!L11</f>
        <v>0</v>
      </c>
      <c r="D11" s="51">
        <f>'Source Data'!H11</f>
        <v>4616.1188110316743</v>
      </c>
      <c r="E11" s="80">
        <f t="shared" si="11"/>
        <v>0</v>
      </c>
      <c r="F11" s="291"/>
      <c r="G11" s="51">
        <f>'Source Data'!I11</f>
        <v>699.44299073701018</v>
      </c>
      <c r="H11" s="80">
        <f t="shared" si="12"/>
        <v>0</v>
      </c>
      <c r="I11" s="291"/>
      <c r="J11" s="51">
        <f>'Source Data'!J11</f>
        <v>190.75717929191185</v>
      </c>
      <c r="K11" s="80">
        <f t="shared" si="13"/>
        <v>0</v>
      </c>
      <c r="L11" s="291"/>
      <c r="M11" s="51">
        <f>'Source Data'!K11</f>
        <v>4768.9294822977972</v>
      </c>
      <c r="N11" s="80">
        <f t="shared" si="14"/>
        <v>0</v>
      </c>
      <c r="O11" s="291"/>
      <c r="P11" s="51">
        <f>'Source Data'!L11</f>
        <v>1907.5717929191187</v>
      </c>
      <c r="Q11" s="80">
        <f t="shared" si="15"/>
        <v>0</v>
      </c>
      <c r="R11" s="94">
        <v>0</v>
      </c>
      <c r="S11" s="51"/>
      <c r="T11" s="51"/>
      <c r="U11" s="52">
        <f t="shared" si="1"/>
        <v>0</v>
      </c>
      <c r="V11" s="94">
        <f t="shared" si="2"/>
        <v>0</v>
      </c>
      <c r="W11" s="80">
        <f t="shared" si="16"/>
        <v>0</v>
      </c>
      <c r="X11" s="94">
        <f t="shared" si="17"/>
        <v>0</v>
      </c>
      <c r="Y11" s="51"/>
      <c r="Z11" s="94">
        <f t="shared" si="18"/>
        <v>0</v>
      </c>
      <c r="AA11" s="53"/>
      <c r="AB11" s="51">
        <f t="shared" si="19"/>
        <v>0</v>
      </c>
      <c r="AC11" s="95">
        <f t="shared" si="20"/>
        <v>0</v>
      </c>
      <c r="AD11" s="95">
        <f t="shared" si="3"/>
        <v>0</v>
      </c>
      <c r="AE11" s="71">
        <f>'Source Data'!N11</f>
        <v>2115</v>
      </c>
      <c r="AF11" s="91">
        <f t="shared" si="4"/>
        <v>0</v>
      </c>
      <c r="AG11" s="272"/>
      <c r="AH11" s="71">
        <f t="shared" si="21"/>
        <v>0</v>
      </c>
      <c r="AI11" s="272"/>
      <c r="AJ11" s="72">
        <f t="shared" si="5"/>
        <v>0</v>
      </c>
      <c r="AK11" s="73">
        <f t="shared" si="6"/>
        <v>0</v>
      </c>
      <c r="AL11" s="91">
        <f t="shared" si="22"/>
        <v>0</v>
      </c>
      <c r="AM11" s="82">
        <f t="shared" si="23"/>
        <v>0</v>
      </c>
      <c r="AN11" s="91">
        <f t="shared" si="24"/>
        <v>0</v>
      </c>
      <c r="AO11" s="51"/>
      <c r="AP11" s="91">
        <f t="shared" si="25"/>
        <v>0</v>
      </c>
      <c r="AQ11" s="72"/>
      <c r="AR11" s="72">
        <f t="shared" si="26"/>
        <v>0</v>
      </c>
      <c r="AS11" s="91">
        <f t="shared" si="27"/>
        <v>0</v>
      </c>
      <c r="AT11" s="81">
        <f t="shared" si="7"/>
        <v>0</v>
      </c>
      <c r="AU11" s="88">
        <f t="shared" si="8"/>
        <v>0</v>
      </c>
      <c r="AV11" s="116"/>
      <c r="AW11" s="80"/>
      <c r="AX11" s="80">
        <f t="shared" si="9"/>
        <v>0</v>
      </c>
      <c r="AY11" s="80">
        <f t="shared" si="10"/>
        <v>0</v>
      </c>
    </row>
    <row r="12" spans="1:51" ht="16.149999999999999" customHeight="1" x14ac:dyDescent="0.2">
      <c r="A12" s="58">
        <v>6</v>
      </c>
      <c r="B12" s="59" t="s">
        <v>11</v>
      </c>
      <c r="C12" s="270">
        <f>'8_2.1.18 SIS'!L12</f>
        <v>0</v>
      </c>
      <c r="D12" s="60">
        <f>'Source Data'!H12</f>
        <v>4932.8589889938785</v>
      </c>
      <c r="E12" s="65">
        <f t="shared" si="11"/>
        <v>0</v>
      </c>
      <c r="F12" s="289"/>
      <c r="G12" s="60">
        <f>'Source Data'!I12</f>
        <v>671.54041297688354</v>
      </c>
      <c r="H12" s="65">
        <f t="shared" si="12"/>
        <v>0</v>
      </c>
      <c r="I12" s="289"/>
      <c r="J12" s="60">
        <f>'Source Data'!J12</f>
        <v>183.14738535733184</v>
      </c>
      <c r="K12" s="65">
        <f t="shared" si="13"/>
        <v>0</v>
      </c>
      <c r="L12" s="289"/>
      <c r="M12" s="60">
        <f>'Source Data'!K12</f>
        <v>4578.6846339332969</v>
      </c>
      <c r="N12" s="65">
        <f t="shared" si="14"/>
        <v>0</v>
      </c>
      <c r="O12" s="289"/>
      <c r="P12" s="60">
        <f>'Source Data'!L12</f>
        <v>1831.4738535733186</v>
      </c>
      <c r="Q12" s="65">
        <f t="shared" si="15"/>
        <v>0</v>
      </c>
      <c r="R12" s="92">
        <v>0</v>
      </c>
      <c r="S12" s="60"/>
      <c r="T12" s="60"/>
      <c r="U12" s="61">
        <f t="shared" si="1"/>
        <v>0</v>
      </c>
      <c r="V12" s="92">
        <f t="shared" si="2"/>
        <v>0</v>
      </c>
      <c r="W12" s="65">
        <f t="shared" si="16"/>
        <v>0</v>
      </c>
      <c r="X12" s="92">
        <f t="shared" si="17"/>
        <v>0</v>
      </c>
      <c r="Y12" s="60"/>
      <c r="Z12" s="92">
        <f t="shared" si="18"/>
        <v>0</v>
      </c>
      <c r="AA12" s="60"/>
      <c r="AB12" s="60">
        <f t="shared" si="19"/>
        <v>0</v>
      </c>
      <c r="AC12" s="92">
        <f t="shared" si="20"/>
        <v>0</v>
      </c>
      <c r="AD12" s="96">
        <f t="shared" si="3"/>
        <v>0</v>
      </c>
      <c r="AE12" s="66">
        <f>'Source Data'!N12</f>
        <v>4073</v>
      </c>
      <c r="AF12" s="89">
        <f t="shared" si="4"/>
        <v>0</v>
      </c>
      <c r="AG12" s="270"/>
      <c r="AH12" s="66">
        <f t="shared" si="21"/>
        <v>0</v>
      </c>
      <c r="AI12" s="270"/>
      <c r="AJ12" s="68">
        <f t="shared" si="5"/>
        <v>0</v>
      </c>
      <c r="AK12" s="67">
        <f t="shared" si="6"/>
        <v>0</v>
      </c>
      <c r="AL12" s="89">
        <f t="shared" si="22"/>
        <v>0</v>
      </c>
      <c r="AM12" s="70">
        <f t="shared" si="23"/>
        <v>0</v>
      </c>
      <c r="AN12" s="89">
        <f t="shared" si="24"/>
        <v>0</v>
      </c>
      <c r="AO12" s="60"/>
      <c r="AP12" s="89">
        <f t="shared" si="25"/>
        <v>0</v>
      </c>
      <c r="AQ12" s="68"/>
      <c r="AR12" s="68">
        <f t="shared" si="26"/>
        <v>0</v>
      </c>
      <c r="AS12" s="89">
        <f t="shared" si="27"/>
        <v>0</v>
      </c>
      <c r="AT12" s="69">
        <f t="shared" si="7"/>
        <v>0</v>
      </c>
      <c r="AU12" s="86">
        <f t="shared" si="8"/>
        <v>0</v>
      </c>
      <c r="AV12" s="116"/>
      <c r="AW12" s="65"/>
      <c r="AX12" s="65">
        <f t="shared" si="9"/>
        <v>0</v>
      </c>
      <c r="AY12" s="65">
        <f t="shared" si="10"/>
        <v>0</v>
      </c>
    </row>
    <row r="13" spans="1:51" ht="16.149999999999999" customHeight="1" x14ac:dyDescent="0.2">
      <c r="A13" s="54">
        <v>7</v>
      </c>
      <c r="B13" s="55" t="s">
        <v>12</v>
      </c>
      <c r="C13" s="271">
        <f>'8_2.1.18 SIS'!L13</f>
        <v>0</v>
      </c>
      <c r="D13" s="56">
        <f>'Source Data'!H13</f>
        <v>3079.9485560845051</v>
      </c>
      <c r="E13" s="74">
        <f t="shared" si="11"/>
        <v>0</v>
      </c>
      <c r="F13" s="290"/>
      <c r="G13" s="56">
        <f>'Source Data'!I13</f>
        <v>422.20328372683736</v>
      </c>
      <c r="H13" s="74">
        <f t="shared" si="12"/>
        <v>0</v>
      </c>
      <c r="I13" s="290"/>
      <c r="J13" s="56">
        <f>'Source Data'!J13</f>
        <v>115.14635010731928</v>
      </c>
      <c r="K13" s="74">
        <f t="shared" si="13"/>
        <v>0</v>
      </c>
      <c r="L13" s="290"/>
      <c r="M13" s="56">
        <f>'Source Data'!K13</f>
        <v>2878.6587526829821</v>
      </c>
      <c r="N13" s="74">
        <f t="shared" si="14"/>
        <v>0</v>
      </c>
      <c r="O13" s="290"/>
      <c r="P13" s="56">
        <f>'Source Data'!L13</f>
        <v>1151.4635010731927</v>
      </c>
      <c r="Q13" s="74">
        <f t="shared" si="15"/>
        <v>0</v>
      </c>
      <c r="R13" s="93">
        <v>0</v>
      </c>
      <c r="S13" s="56"/>
      <c r="T13" s="56"/>
      <c r="U13" s="57">
        <f t="shared" si="1"/>
        <v>0</v>
      </c>
      <c r="V13" s="93">
        <f t="shared" si="2"/>
        <v>0</v>
      </c>
      <c r="W13" s="74">
        <f t="shared" si="16"/>
        <v>0</v>
      </c>
      <c r="X13" s="93">
        <f t="shared" si="17"/>
        <v>0</v>
      </c>
      <c r="Y13" s="56"/>
      <c r="Z13" s="93">
        <f t="shared" si="18"/>
        <v>0</v>
      </c>
      <c r="AA13" s="56"/>
      <c r="AB13" s="56">
        <f t="shared" si="19"/>
        <v>0</v>
      </c>
      <c r="AC13" s="93">
        <f t="shared" si="20"/>
        <v>0</v>
      </c>
      <c r="AD13" s="97">
        <f t="shared" si="3"/>
        <v>0</v>
      </c>
      <c r="AE13" s="75">
        <f>'Source Data'!N13</f>
        <v>11839</v>
      </c>
      <c r="AF13" s="90">
        <f t="shared" si="4"/>
        <v>0</v>
      </c>
      <c r="AG13" s="271"/>
      <c r="AH13" s="75">
        <f t="shared" si="21"/>
        <v>0</v>
      </c>
      <c r="AI13" s="271"/>
      <c r="AJ13" s="77">
        <f t="shared" si="5"/>
        <v>0</v>
      </c>
      <c r="AK13" s="76">
        <f t="shared" si="6"/>
        <v>0</v>
      </c>
      <c r="AL13" s="90">
        <f t="shared" si="22"/>
        <v>0</v>
      </c>
      <c r="AM13" s="79">
        <f t="shared" si="23"/>
        <v>0</v>
      </c>
      <c r="AN13" s="90">
        <f t="shared" si="24"/>
        <v>0</v>
      </c>
      <c r="AO13" s="56"/>
      <c r="AP13" s="90">
        <f t="shared" si="25"/>
        <v>0</v>
      </c>
      <c r="AQ13" s="77"/>
      <c r="AR13" s="77">
        <f t="shared" si="26"/>
        <v>0</v>
      </c>
      <c r="AS13" s="90">
        <f t="shared" si="27"/>
        <v>0</v>
      </c>
      <c r="AT13" s="78">
        <f t="shared" si="7"/>
        <v>0</v>
      </c>
      <c r="AU13" s="87">
        <f t="shared" si="8"/>
        <v>0</v>
      </c>
      <c r="AV13" s="116"/>
      <c r="AW13" s="74"/>
      <c r="AX13" s="74">
        <f t="shared" si="9"/>
        <v>0</v>
      </c>
      <c r="AY13" s="74">
        <f t="shared" si="10"/>
        <v>0</v>
      </c>
    </row>
    <row r="14" spans="1:51" ht="16.149999999999999" customHeight="1" x14ac:dyDescent="0.2">
      <c r="A14" s="54">
        <v>8</v>
      </c>
      <c r="B14" s="55" t="s">
        <v>13</v>
      </c>
      <c r="C14" s="271">
        <f>'8_2.1.18 SIS'!L14</f>
        <v>0</v>
      </c>
      <c r="D14" s="56">
        <f>'Source Data'!H14</f>
        <v>4738.9956586322805</v>
      </c>
      <c r="E14" s="74">
        <f t="shared" si="11"/>
        <v>0</v>
      </c>
      <c r="F14" s="290"/>
      <c r="G14" s="56">
        <f>'Source Data'!I14</f>
        <v>631.46888950213452</v>
      </c>
      <c r="H14" s="74">
        <f t="shared" si="12"/>
        <v>0</v>
      </c>
      <c r="I14" s="290"/>
      <c r="J14" s="56">
        <f>'Source Data'!J14</f>
        <v>172.21878804603671</v>
      </c>
      <c r="K14" s="74">
        <f t="shared" si="13"/>
        <v>0</v>
      </c>
      <c r="L14" s="290"/>
      <c r="M14" s="56">
        <f>'Source Data'!K14</f>
        <v>4305.4697011509179</v>
      </c>
      <c r="N14" s="74">
        <f t="shared" si="14"/>
        <v>0</v>
      </c>
      <c r="O14" s="290"/>
      <c r="P14" s="56">
        <f>'Source Data'!L14</f>
        <v>1722.1878804603671</v>
      </c>
      <c r="Q14" s="74">
        <f t="shared" si="15"/>
        <v>0</v>
      </c>
      <c r="R14" s="93">
        <v>0</v>
      </c>
      <c r="S14" s="56"/>
      <c r="T14" s="56"/>
      <c r="U14" s="57">
        <f t="shared" si="1"/>
        <v>0</v>
      </c>
      <c r="V14" s="93">
        <f t="shared" si="2"/>
        <v>0</v>
      </c>
      <c r="W14" s="74">
        <f t="shared" si="16"/>
        <v>0</v>
      </c>
      <c r="X14" s="93">
        <f t="shared" si="17"/>
        <v>0</v>
      </c>
      <c r="Y14" s="56"/>
      <c r="Z14" s="93">
        <f t="shared" si="18"/>
        <v>0</v>
      </c>
      <c r="AA14" s="56"/>
      <c r="AB14" s="56">
        <f t="shared" si="19"/>
        <v>0</v>
      </c>
      <c r="AC14" s="93">
        <f t="shared" si="20"/>
        <v>0</v>
      </c>
      <c r="AD14" s="97">
        <f t="shared" si="3"/>
        <v>0</v>
      </c>
      <c r="AE14" s="75">
        <f>'Source Data'!N14</f>
        <v>4588</v>
      </c>
      <c r="AF14" s="90">
        <f t="shared" si="4"/>
        <v>0</v>
      </c>
      <c r="AG14" s="271"/>
      <c r="AH14" s="75">
        <f t="shared" si="21"/>
        <v>0</v>
      </c>
      <c r="AI14" s="271"/>
      <c r="AJ14" s="77">
        <f t="shared" si="5"/>
        <v>0</v>
      </c>
      <c r="AK14" s="76">
        <f t="shared" si="6"/>
        <v>0</v>
      </c>
      <c r="AL14" s="90">
        <f t="shared" si="22"/>
        <v>0</v>
      </c>
      <c r="AM14" s="79">
        <f t="shared" si="23"/>
        <v>0</v>
      </c>
      <c r="AN14" s="90">
        <f t="shared" si="24"/>
        <v>0</v>
      </c>
      <c r="AO14" s="56"/>
      <c r="AP14" s="90">
        <f t="shared" si="25"/>
        <v>0</v>
      </c>
      <c r="AQ14" s="77"/>
      <c r="AR14" s="77">
        <f t="shared" si="26"/>
        <v>0</v>
      </c>
      <c r="AS14" s="90">
        <f t="shared" si="27"/>
        <v>0</v>
      </c>
      <c r="AT14" s="78">
        <f t="shared" si="7"/>
        <v>0</v>
      </c>
      <c r="AU14" s="87">
        <f t="shared" si="8"/>
        <v>0</v>
      </c>
      <c r="AV14" s="116"/>
      <c r="AW14" s="74"/>
      <c r="AX14" s="74">
        <f t="shared" si="9"/>
        <v>0</v>
      </c>
      <c r="AY14" s="74">
        <f t="shared" si="10"/>
        <v>0</v>
      </c>
    </row>
    <row r="15" spans="1:51" ht="16.149999999999999" customHeight="1" x14ac:dyDescent="0.2">
      <c r="A15" s="54">
        <v>9</v>
      </c>
      <c r="B15" s="55" t="s">
        <v>14</v>
      </c>
      <c r="C15" s="271">
        <f>'8_2.1.18 SIS'!L15</f>
        <v>0</v>
      </c>
      <c r="D15" s="56">
        <f>'Source Data'!H15</f>
        <v>4548.7366413720365</v>
      </c>
      <c r="E15" s="74">
        <f t="shared" si="11"/>
        <v>0</v>
      </c>
      <c r="F15" s="290"/>
      <c r="G15" s="56">
        <f>'Source Data'!I15</f>
        <v>606.55190779573797</v>
      </c>
      <c r="H15" s="74">
        <f t="shared" si="12"/>
        <v>0</v>
      </c>
      <c r="I15" s="290"/>
      <c r="J15" s="56">
        <f>'Source Data'!J15</f>
        <v>165.42324758065581</v>
      </c>
      <c r="K15" s="74">
        <f t="shared" si="13"/>
        <v>0</v>
      </c>
      <c r="L15" s="290"/>
      <c r="M15" s="56">
        <f>'Source Data'!K15</f>
        <v>4135.5811895163952</v>
      </c>
      <c r="N15" s="74">
        <f t="shared" si="14"/>
        <v>0</v>
      </c>
      <c r="O15" s="290"/>
      <c r="P15" s="56">
        <f>'Source Data'!L15</f>
        <v>1654.2324758065579</v>
      </c>
      <c r="Q15" s="74">
        <f t="shared" si="15"/>
        <v>0</v>
      </c>
      <c r="R15" s="93">
        <v>0</v>
      </c>
      <c r="S15" s="56"/>
      <c r="T15" s="56"/>
      <c r="U15" s="57">
        <f t="shared" si="1"/>
        <v>0</v>
      </c>
      <c r="V15" s="93">
        <f t="shared" si="2"/>
        <v>0</v>
      </c>
      <c r="W15" s="74">
        <f t="shared" si="16"/>
        <v>0</v>
      </c>
      <c r="X15" s="93">
        <f t="shared" si="17"/>
        <v>0</v>
      </c>
      <c r="Y15" s="56"/>
      <c r="Z15" s="93">
        <f t="shared" si="18"/>
        <v>0</v>
      </c>
      <c r="AA15" s="56"/>
      <c r="AB15" s="56">
        <f t="shared" si="19"/>
        <v>0</v>
      </c>
      <c r="AC15" s="93">
        <f t="shared" si="20"/>
        <v>0</v>
      </c>
      <c r="AD15" s="97">
        <f t="shared" si="3"/>
        <v>0</v>
      </c>
      <c r="AE15" s="75">
        <f>'Source Data'!N15</f>
        <v>5094</v>
      </c>
      <c r="AF15" s="90">
        <f t="shared" si="4"/>
        <v>0</v>
      </c>
      <c r="AG15" s="271"/>
      <c r="AH15" s="75">
        <f t="shared" si="21"/>
        <v>0</v>
      </c>
      <c r="AI15" s="271"/>
      <c r="AJ15" s="77">
        <f t="shared" si="5"/>
        <v>0</v>
      </c>
      <c r="AK15" s="76">
        <f t="shared" si="6"/>
        <v>0</v>
      </c>
      <c r="AL15" s="90">
        <f t="shared" si="22"/>
        <v>0</v>
      </c>
      <c r="AM15" s="79">
        <f t="shared" si="23"/>
        <v>0</v>
      </c>
      <c r="AN15" s="90">
        <f t="shared" si="24"/>
        <v>0</v>
      </c>
      <c r="AO15" s="56"/>
      <c r="AP15" s="90">
        <f t="shared" si="25"/>
        <v>0</v>
      </c>
      <c r="AQ15" s="77"/>
      <c r="AR15" s="77">
        <f t="shared" si="26"/>
        <v>0</v>
      </c>
      <c r="AS15" s="90">
        <f t="shared" si="27"/>
        <v>0</v>
      </c>
      <c r="AT15" s="78">
        <f t="shared" si="7"/>
        <v>0</v>
      </c>
      <c r="AU15" s="87">
        <f t="shared" si="8"/>
        <v>0</v>
      </c>
      <c r="AV15" s="116"/>
      <c r="AW15" s="74"/>
      <c r="AX15" s="74">
        <f t="shared" si="9"/>
        <v>0</v>
      </c>
      <c r="AY15" s="74">
        <f t="shared" si="10"/>
        <v>0</v>
      </c>
    </row>
    <row r="16" spans="1:51" ht="16.149999999999999" customHeight="1" x14ac:dyDescent="0.2">
      <c r="A16" s="49">
        <v>10</v>
      </c>
      <c r="B16" s="50" t="s">
        <v>15</v>
      </c>
      <c r="C16" s="272">
        <f>'8_2.1.18 SIS'!L16</f>
        <v>0</v>
      </c>
      <c r="D16" s="51">
        <f>'Source Data'!H16</f>
        <v>3450.3968616043203</v>
      </c>
      <c r="E16" s="80">
        <f t="shared" si="11"/>
        <v>0</v>
      </c>
      <c r="F16" s="291"/>
      <c r="G16" s="51">
        <f>'Source Data'!I16</f>
        <v>486.95555408614769</v>
      </c>
      <c r="H16" s="80">
        <f t="shared" si="12"/>
        <v>0</v>
      </c>
      <c r="I16" s="291"/>
      <c r="J16" s="51">
        <f>'Source Data'!J16</f>
        <v>132.806060205313</v>
      </c>
      <c r="K16" s="80">
        <f t="shared" si="13"/>
        <v>0</v>
      </c>
      <c r="L16" s="291"/>
      <c r="M16" s="51">
        <f>'Source Data'!K16</f>
        <v>3320.1515051328256</v>
      </c>
      <c r="N16" s="80">
        <f t="shared" si="14"/>
        <v>0</v>
      </c>
      <c r="O16" s="291"/>
      <c r="P16" s="51">
        <f>'Source Data'!L16</f>
        <v>1328.06060205313</v>
      </c>
      <c r="Q16" s="80">
        <f t="shared" si="15"/>
        <v>0</v>
      </c>
      <c r="R16" s="94">
        <v>0</v>
      </c>
      <c r="S16" s="51"/>
      <c r="T16" s="51"/>
      <c r="U16" s="52">
        <f t="shared" si="1"/>
        <v>0</v>
      </c>
      <c r="V16" s="94">
        <f t="shared" si="2"/>
        <v>0</v>
      </c>
      <c r="W16" s="80">
        <f t="shared" si="16"/>
        <v>0</v>
      </c>
      <c r="X16" s="94">
        <f t="shared" si="17"/>
        <v>0</v>
      </c>
      <c r="Y16" s="51"/>
      <c r="Z16" s="94">
        <f t="shared" si="18"/>
        <v>0</v>
      </c>
      <c r="AA16" s="53"/>
      <c r="AB16" s="51">
        <f t="shared" si="19"/>
        <v>0</v>
      </c>
      <c r="AC16" s="95">
        <f t="shared" si="20"/>
        <v>0</v>
      </c>
      <c r="AD16" s="95">
        <f t="shared" si="3"/>
        <v>0</v>
      </c>
      <c r="AE16" s="71">
        <f>'Source Data'!N16</f>
        <v>7747</v>
      </c>
      <c r="AF16" s="91">
        <f t="shared" si="4"/>
        <v>0</v>
      </c>
      <c r="AG16" s="272"/>
      <c r="AH16" s="71">
        <f t="shared" si="21"/>
        <v>0</v>
      </c>
      <c r="AI16" s="272"/>
      <c r="AJ16" s="72">
        <f t="shared" si="5"/>
        <v>0</v>
      </c>
      <c r="AK16" s="73">
        <f t="shared" si="6"/>
        <v>0</v>
      </c>
      <c r="AL16" s="91">
        <f t="shared" si="22"/>
        <v>0</v>
      </c>
      <c r="AM16" s="82">
        <f t="shared" si="23"/>
        <v>0</v>
      </c>
      <c r="AN16" s="91">
        <f t="shared" si="24"/>
        <v>0</v>
      </c>
      <c r="AO16" s="51"/>
      <c r="AP16" s="91">
        <f t="shared" si="25"/>
        <v>0</v>
      </c>
      <c r="AQ16" s="72"/>
      <c r="AR16" s="72">
        <f t="shared" si="26"/>
        <v>0</v>
      </c>
      <c r="AS16" s="91">
        <f t="shared" si="27"/>
        <v>0</v>
      </c>
      <c r="AT16" s="81">
        <f t="shared" si="7"/>
        <v>0</v>
      </c>
      <c r="AU16" s="88">
        <f t="shared" si="8"/>
        <v>0</v>
      </c>
      <c r="AV16" s="116"/>
      <c r="AW16" s="80"/>
      <c r="AX16" s="80">
        <f t="shared" si="9"/>
        <v>0</v>
      </c>
      <c r="AY16" s="80">
        <f t="shared" si="10"/>
        <v>0</v>
      </c>
    </row>
    <row r="17" spans="1:51" ht="16.149999999999999" customHeight="1" x14ac:dyDescent="0.2">
      <c r="A17" s="58">
        <v>11</v>
      </c>
      <c r="B17" s="59" t="s">
        <v>16</v>
      </c>
      <c r="C17" s="270">
        <f>'8_2.1.18 SIS'!L17</f>
        <v>0</v>
      </c>
      <c r="D17" s="60">
        <f>'Source Data'!H17</f>
        <v>5710.1347819377015</v>
      </c>
      <c r="E17" s="65">
        <f t="shared" si="11"/>
        <v>0</v>
      </c>
      <c r="F17" s="289"/>
      <c r="G17" s="60">
        <f>'Source Data'!I17</f>
        <v>720.86562862338462</v>
      </c>
      <c r="H17" s="65">
        <f t="shared" si="12"/>
        <v>0</v>
      </c>
      <c r="I17" s="289"/>
      <c r="J17" s="60">
        <f>'Source Data'!J17</f>
        <v>196.59971689728673</v>
      </c>
      <c r="K17" s="65">
        <f t="shared" si="13"/>
        <v>0</v>
      </c>
      <c r="L17" s="289"/>
      <c r="M17" s="60">
        <f>'Source Data'!K17</f>
        <v>4914.9929224321686</v>
      </c>
      <c r="N17" s="65">
        <f t="shared" si="14"/>
        <v>0</v>
      </c>
      <c r="O17" s="289"/>
      <c r="P17" s="60">
        <f>'Source Data'!L17</f>
        <v>1965.9971689728673</v>
      </c>
      <c r="Q17" s="65">
        <f t="shared" si="15"/>
        <v>0</v>
      </c>
      <c r="R17" s="92">
        <v>0</v>
      </c>
      <c r="S17" s="60"/>
      <c r="T17" s="60"/>
      <c r="U17" s="61">
        <f t="shared" si="1"/>
        <v>0</v>
      </c>
      <c r="V17" s="92">
        <f t="shared" si="2"/>
        <v>0</v>
      </c>
      <c r="W17" s="65">
        <f t="shared" si="16"/>
        <v>0</v>
      </c>
      <c r="X17" s="92">
        <f t="shared" si="17"/>
        <v>0</v>
      </c>
      <c r="Y17" s="60"/>
      <c r="Z17" s="92">
        <f t="shared" si="18"/>
        <v>0</v>
      </c>
      <c r="AA17" s="60"/>
      <c r="AB17" s="60">
        <f t="shared" si="19"/>
        <v>0</v>
      </c>
      <c r="AC17" s="92">
        <f t="shared" si="20"/>
        <v>0</v>
      </c>
      <c r="AD17" s="96">
        <f t="shared" si="3"/>
        <v>0</v>
      </c>
      <c r="AE17" s="66">
        <f>'Source Data'!N17</f>
        <v>3310</v>
      </c>
      <c r="AF17" s="89">
        <f t="shared" si="4"/>
        <v>0</v>
      </c>
      <c r="AG17" s="270"/>
      <c r="AH17" s="66">
        <f t="shared" si="21"/>
        <v>0</v>
      </c>
      <c r="AI17" s="270"/>
      <c r="AJ17" s="68">
        <f t="shared" si="5"/>
        <v>0</v>
      </c>
      <c r="AK17" s="67">
        <f t="shared" si="6"/>
        <v>0</v>
      </c>
      <c r="AL17" s="89">
        <f t="shared" si="22"/>
        <v>0</v>
      </c>
      <c r="AM17" s="70">
        <f t="shared" si="23"/>
        <v>0</v>
      </c>
      <c r="AN17" s="89">
        <f t="shared" si="24"/>
        <v>0</v>
      </c>
      <c r="AO17" s="60"/>
      <c r="AP17" s="89">
        <f t="shared" si="25"/>
        <v>0</v>
      </c>
      <c r="AQ17" s="68"/>
      <c r="AR17" s="68">
        <f t="shared" si="26"/>
        <v>0</v>
      </c>
      <c r="AS17" s="89">
        <f t="shared" si="27"/>
        <v>0</v>
      </c>
      <c r="AT17" s="69">
        <f t="shared" si="7"/>
        <v>0</v>
      </c>
      <c r="AU17" s="86">
        <f t="shared" si="8"/>
        <v>0</v>
      </c>
      <c r="AV17" s="116"/>
      <c r="AW17" s="65"/>
      <c r="AX17" s="65">
        <f t="shared" si="9"/>
        <v>0</v>
      </c>
      <c r="AY17" s="65">
        <f t="shared" si="10"/>
        <v>0</v>
      </c>
    </row>
    <row r="18" spans="1:51" ht="16.149999999999999" customHeight="1" x14ac:dyDescent="0.2">
      <c r="A18" s="54">
        <v>12</v>
      </c>
      <c r="B18" s="55" t="s">
        <v>17</v>
      </c>
      <c r="C18" s="271">
        <f>'8_2.1.18 SIS'!L18</f>
        <v>0</v>
      </c>
      <c r="D18" s="56">
        <f>'Source Data'!H18</f>
        <v>2970.5124583417528</v>
      </c>
      <c r="E18" s="74">
        <f t="shared" si="11"/>
        <v>0</v>
      </c>
      <c r="F18" s="290"/>
      <c r="G18" s="56">
        <f>'Source Data'!I18</f>
        <v>374.0615666318472</v>
      </c>
      <c r="H18" s="74">
        <f t="shared" si="12"/>
        <v>0</v>
      </c>
      <c r="I18" s="290"/>
      <c r="J18" s="56">
        <f>'Source Data'!J18</f>
        <v>102.01679089959471</v>
      </c>
      <c r="K18" s="74">
        <f t="shared" si="13"/>
        <v>0</v>
      </c>
      <c r="L18" s="290"/>
      <c r="M18" s="56">
        <f>'Source Data'!K18</f>
        <v>2550.4197724898677</v>
      </c>
      <c r="N18" s="74">
        <f t="shared" si="14"/>
        <v>0</v>
      </c>
      <c r="O18" s="290"/>
      <c r="P18" s="56">
        <f>'Source Data'!L18</f>
        <v>1020.1679089959471</v>
      </c>
      <c r="Q18" s="74">
        <f t="shared" si="15"/>
        <v>0</v>
      </c>
      <c r="R18" s="93">
        <v>0</v>
      </c>
      <c r="S18" s="56"/>
      <c r="T18" s="56"/>
      <c r="U18" s="57">
        <f t="shared" si="1"/>
        <v>0</v>
      </c>
      <c r="V18" s="93">
        <f t="shared" si="2"/>
        <v>0</v>
      </c>
      <c r="W18" s="74">
        <f t="shared" si="16"/>
        <v>0</v>
      </c>
      <c r="X18" s="93">
        <f t="shared" si="17"/>
        <v>0</v>
      </c>
      <c r="Y18" s="56"/>
      <c r="Z18" s="93">
        <f t="shared" si="18"/>
        <v>0</v>
      </c>
      <c r="AA18" s="56"/>
      <c r="AB18" s="56">
        <f t="shared" si="19"/>
        <v>0</v>
      </c>
      <c r="AC18" s="93">
        <f t="shared" si="20"/>
        <v>0</v>
      </c>
      <c r="AD18" s="97">
        <f t="shared" si="3"/>
        <v>0</v>
      </c>
      <c r="AE18" s="75">
        <f>'Source Data'!N18</f>
        <v>6410</v>
      </c>
      <c r="AF18" s="90">
        <f t="shared" si="4"/>
        <v>0</v>
      </c>
      <c r="AG18" s="271"/>
      <c r="AH18" s="75">
        <f t="shared" si="21"/>
        <v>0</v>
      </c>
      <c r="AI18" s="271"/>
      <c r="AJ18" s="77">
        <f t="shared" si="5"/>
        <v>0</v>
      </c>
      <c r="AK18" s="76">
        <f t="shared" si="6"/>
        <v>0</v>
      </c>
      <c r="AL18" s="90">
        <f t="shared" si="22"/>
        <v>0</v>
      </c>
      <c r="AM18" s="79">
        <f t="shared" si="23"/>
        <v>0</v>
      </c>
      <c r="AN18" s="90">
        <f t="shared" si="24"/>
        <v>0</v>
      </c>
      <c r="AO18" s="56"/>
      <c r="AP18" s="90">
        <f t="shared" si="25"/>
        <v>0</v>
      </c>
      <c r="AQ18" s="77"/>
      <c r="AR18" s="77">
        <f t="shared" si="26"/>
        <v>0</v>
      </c>
      <c r="AS18" s="90">
        <f t="shared" si="27"/>
        <v>0</v>
      </c>
      <c r="AT18" s="78">
        <f t="shared" si="7"/>
        <v>0</v>
      </c>
      <c r="AU18" s="87">
        <f t="shared" si="8"/>
        <v>0</v>
      </c>
      <c r="AV18" s="116"/>
      <c r="AW18" s="74"/>
      <c r="AX18" s="74">
        <f t="shared" si="9"/>
        <v>0</v>
      </c>
      <c r="AY18" s="74">
        <f t="shared" si="10"/>
        <v>0</v>
      </c>
    </row>
    <row r="19" spans="1:51" ht="16.149999999999999" customHeight="1" x14ac:dyDescent="0.2">
      <c r="A19" s="54">
        <v>13</v>
      </c>
      <c r="B19" s="55" t="s">
        <v>18</v>
      </c>
      <c r="C19" s="271">
        <f>'8_2.1.18 SIS'!L19</f>
        <v>0</v>
      </c>
      <c r="D19" s="56">
        <f>'Source Data'!H19</f>
        <v>5498.1587066365764</v>
      </c>
      <c r="E19" s="74">
        <f t="shared" si="11"/>
        <v>0</v>
      </c>
      <c r="F19" s="290"/>
      <c r="G19" s="56">
        <f>'Source Data'!I19</f>
        <v>725.51734025343501</v>
      </c>
      <c r="H19" s="74">
        <f t="shared" si="12"/>
        <v>0</v>
      </c>
      <c r="I19" s="290"/>
      <c r="J19" s="56">
        <f>'Source Data'!J19</f>
        <v>197.86836552366407</v>
      </c>
      <c r="K19" s="74">
        <f t="shared" si="13"/>
        <v>0</v>
      </c>
      <c r="L19" s="290"/>
      <c r="M19" s="56">
        <f>'Source Data'!K19</f>
        <v>4946.7091380916027</v>
      </c>
      <c r="N19" s="74">
        <f t="shared" si="14"/>
        <v>0</v>
      </c>
      <c r="O19" s="290"/>
      <c r="P19" s="56">
        <f>'Source Data'!L19</f>
        <v>1978.6836552366412</v>
      </c>
      <c r="Q19" s="74">
        <f t="shared" si="15"/>
        <v>0</v>
      </c>
      <c r="R19" s="93">
        <v>0</v>
      </c>
      <c r="S19" s="56"/>
      <c r="T19" s="56"/>
      <c r="U19" s="57">
        <f t="shared" si="1"/>
        <v>0</v>
      </c>
      <c r="V19" s="93">
        <f t="shared" si="2"/>
        <v>0</v>
      </c>
      <c r="W19" s="74">
        <f t="shared" si="16"/>
        <v>0</v>
      </c>
      <c r="X19" s="93">
        <f t="shared" si="17"/>
        <v>0</v>
      </c>
      <c r="Y19" s="56"/>
      <c r="Z19" s="93">
        <f t="shared" si="18"/>
        <v>0</v>
      </c>
      <c r="AA19" s="56"/>
      <c r="AB19" s="56">
        <f t="shared" si="19"/>
        <v>0</v>
      </c>
      <c r="AC19" s="93">
        <f t="shared" si="20"/>
        <v>0</v>
      </c>
      <c r="AD19" s="97">
        <f t="shared" si="3"/>
        <v>0</v>
      </c>
      <c r="AE19" s="75">
        <f>'Source Data'!N19</f>
        <v>2773</v>
      </c>
      <c r="AF19" s="90">
        <f t="shared" si="4"/>
        <v>0</v>
      </c>
      <c r="AG19" s="271"/>
      <c r="AH19" s="75">
        <f t="shared" si="21"/>
        <v>0</v>
      </c>
      <c r="AI19" s="271"/>
      <c r="AJ19" s="77">
        <f t="shared" si="5"/>
        <v>0</v>
      </c>
      <c r="AK19" s="76">
        <f t="shared" si="6"/>
        <v>0</v>
      </c>
      <c r="AL19" s="90">
        <f t="shared" si="22"/>
        <v>0</v>
      </c>
      <c r="AM19" s="79">
        <f t="shared" si="23"/>
        <v>0</v>
      </c>
      <c r="AN19" s="90">
        <f t="shared" si="24"/>
        <v>0</v>
      </c>
      <c r="AO19" s="56"/>
      <c r="AP19" s="90">
        <f t="shared" si="25"/>
        <v>0</v>
      </c>
      <c r="AQ19" s="77"/>
      <c r="AR19" s="77">
        <f t="shared" si="26"/>
        <v>0</v>
      </c>
      <c r="AS19" s="90">
        <f t="shared" si="27"/>
        <v>0</v>
      </c>
      <c r="AT19" s="78">
        <f t="shared" si="7"/>
        <v>0</v>
      </c>
      <c r="AU19" s="87">
        <f t="shared" si="8"/>
        <v>0</v>
      </c>
      <c r="AV19" s="116"/>
      <c r="AW19" s="74"/>
      <c r="AX19" s="74">
        <f t="shared" si="9"/>
        <v>0</v>
      </c>
      <c r="AY19" s="74">
        <f t="shared" si="10"/>
        <v>0</v>
      </c>
    </row>
    <row r="20" spans="1:51" ht="16.149999999999999" customHeight="1" x14ac:dyDescent="0.2">
      <c r="A20" s="54">
        <v>14</v>
      </c>
      <c r="B20" s="55" t="s">
        <v>19</v>
      </c>
      <c r="C20" s="271">
        <f>'8_2.1.18 SIS'!L20</f>
        <v>0</v>
      </c>
      <c r="D20" s="56">
        <f>'Source Data'!H20</f>
        <v>5011.2312545353479</v>
      </c>
      <c r="E20" s="74">
        <f t="shared" si="11"/>
        <v>0</v>
      </c>
      <c r="F20" s="290"/>
      <c r="G20" s="56">
        <f>'Source Data'!I20</f>
        <v>644.89230424636412</v>
      </c>
      <c r="H20" s="74">
        <f t="shared" si="12"/>
        <v>0</v>
      </c>
      <c r="I20" s="290"/>
      <c r="J20" s="56">
        <f>'Source Data'!J20</f>
        <v>175.87971933991753</v>
      </c>
      <c r="K20" s="74">
        <f t="shared" si="13"/>
        <v>0</v>
      </c>
      <c r="L20" s="290"/>
      <c r="M20" s="56">
        <f>'Source Data'!K20</f>
        <v>4396.9929834979375</v>
      </c>
      <c r="N20" s="74">
        <f t="shared" si="14"/>
        <v>0</v>
      </c>
      <c r="O20" s="290"/>
      <c r="P20" s="56">
        <f>'Source Data'!L20</f>
        <v>1758.7971933991751</v>
      </c>
      <c r="Q20" s="74">
        <f t="shared" si="15"/>
        <v>0</v>
      </c>
      <c r="R20" s="93">
        <v>0</v>
      </c>
      <c r="S20" s="56"/>
      <c r="T20" s="56"/>
      <c r="U20" s="57">
        <f t="shared" si="1"/>
        <v>0</v>
      </c>
      <c r="V20" s="93">
        <f t="shared" si="2"/>
        <v>0</v>
      </c>
      <c r="W20" s="74">
        <f t="shared" si="16"/>
        <v>0</v>
      </c>
      <c r="X20" s="93">
        <f t="shared" si="17"/>
        <v>0</v>
      </c>
      <c r="Y20" s="56"/>
      <c r="Z20" s="93">
        <f t="shared" si="18"/>
        <v>0</v>
      </c>
      <c r="AA20" s="56"/>
      <c r="AB20" s="56">
        <f t="shared" si="19"/>
        <v>0</v>
      </c>
      <c r="AC20" s="93">
        <f t="shared" si="20"/>
        <v>0</v>
      </c>
      <c r="AD20" s="97">
        <f t="shared" si="3"/>
        <v>0</v>
      </c>
      <c r="AE20" s="75">
        <f>'Source Data'!N20</f>
        <v>3207</v>
      </c>
      <c r="AF20" s="90">
        <f t="shared" si="4"/>
        <v>0</v>
      </c>
      <c r="AG20" s="271"/>
      <c r="AH20" s="75">
        <f t="shared" si="21"/>
        <v>0</v>
      </c>
      <c r="AI20" s="271"/>
      <c r="AJ20" s="77">
        <f t="shared" si="5"/>
        <v>0</v>
      </c>
      <c r="AK20" s="76">
        <f t="shared" si="6"/>
        <v>0</v>
      </c>
      <c r="AL20" s="90">
        <f t="shared" si="22"/>
        <v>0</v>
      </c>
      <c r="AM20" s="79">
        <f t="shared" si="23"/>
        <v>0</v>
      </c>
      <c r="AN20" s="90">
        <f t="shared" si="24"/>
        <v>0</v>
      </c>
      <c r="AO20" s="56"/>
      <c r="AP20" s="90">
        <f t="shared" si="25"/>
        <v>0</v>
      </c>
      <c r="AQ20" s="77"/>
      <c r="AR20" s="77">
        <f t="shared" si="26"/>
        <v>0</v>
      </c>
      <c r="AS20" s="90">
        <f t="shared" si="27"/>
        <v>0</v>
      </c>
      <c r="AT20" s="78">
        <f t="shared" si="7"/>
        <v>0</v>
      </c>
      <c r="AU20" s="87">
        <f t="shared" si="8"/>
        <v>0</v>
      </c>
      <c r="AV20" s="116"/>
      <c r="AW20" s="74"/>
      <c r="AX20" s="74">
        <f t="shared" si="9"/>
        <v>0</v>
      </c>
      <c r="AY20" s="74">
        <f t="shared" si="10"/>
        <v>0</v>
      </c>
    </row>
    <row r="21" spans="1:51" ht="16.149999999999999" customHeight="1" x14ac:dyDescent="0.2">
      <c r="A21" s="49">
        <v>15</v>
      </c>
      <c r="B21" s="50" t="s">
        <v>20</v>
      </c>
      <c r="C21" s="272">
        <f>'8_2.1.18 SIS'!L21</f>
        <v>0</v>
      </c>
      <c r="D21" s="51">
        <f>'Source Data'!H21</f>
        <v>5066.2622105753844</v>
      </c>
      <c r="E21" s="80">
        <f t="shared" si="11"/>
        <v>0</v>
      </c>
      <c r="F21" s="291"/>
      <c r="G21" s="51">
        <f>'Source Data'!I21</f>
        <v>701.0216863265847</v>
      </c>
      <c r="H21" s="80">
        <f t="shared" si="12"/>
        <v>0</v>
      </c>
      <c r="I21" s="291"/>
      <c r="J21" s="51">
        <f>'Source Data'!J21</f>
        <v>191.18773263452312</v>
      </c>
      <c r="K21" s="80">
        <f t="shared" si="13"/>
        <v>0</v>
      </c>
      <c r="L21" s="291"/>
      <c r="M21" s="51">
        <f>'Source Data'!K21</f>
        <v>4779.6933158630773</v>
      </c>
      <c r="N21" s="80">
        <f t="shared" si="14"/>
        <v>0</v>
      </c>
      <c r="O21" s="291"/>
      <c r="P21" s="51">
        <f>'Source Data'!L21</f>
        <v>1911.8773263452308</v>
      </c>
      <c r="Q21" s="80">
        <f t="shared" si="15"/>
        <v>0</v>
      </c>
      <c r="R21" s="94">
        <v>0</v>
      </c>
      <c r="S21" s="51"/>
      <c r="T21" s="51"/>
      <c r="U21" s="52">
        <f t="shared" si="1"/>
        <v>0</v>
      </c>
      <c r="V21" s="94">
        <f t="shared" si="2"/>
        <v>0</v>
      </c>
      <c r="W21" s="80">
        <f t="shared" si="16"/>
        <v>0</v>
      </c>
      <c r="X21" s="94">
        <f t="shared" si="17"/>
        <v>0</v>
      </c>
      <c r="Y21" s="51"/>
      <c r="Z21" s="94">
        <f t="shared" si="18"/>
        <v>0</v>
      </c>
      <c r="AA21" s="53"/>
      <c r="AB21" s="51">
        <f t="shared" si="19"/>
        <v>0</v>
      </c>
      <c r="AC21" s="95">
        <f t="shared" si="20"/>
        <v>0</v>
      </c>
      <c r="AD21" s="95">
        <f t="shared" si="3"/>
        <v>0</v>
      </c>
      <c r="AE21" s="71">
        <f>'Source Data'!N21</f>
        <v>2896</v>
      </c>
      <c r="AF21" s="91">
        <f t="shared" si="4"/>
        <v>0</v>
      </c>
      <c r="AG21" s="272"/>
      <c r="AH21" s="71">
        <f t="shared" si="21"/>
        <v>0</v>
      </c>
      <c r="AI21" s="272"/>
      <c r="AJ21" s="72">
        <f t="shared" si="5"/>
        <v>0</v>
      </c>
      <c r="AK21" s="73">
        <f t="shared" si="6"/>
        <v>0</v>
      </c>
      <c r="AL21" s="91">
        <f t="shared" si="22"/>
        <v>0</v>
      </c>
      <c r="AM21" s="82">
        <f t="shared" si="23"/>
        <v>0</v>
      </c>
      <c r="AN21" s="91">
        <f t="shared" si="24"/>
        <v>0</v>
      </c>
      <c r="AO21" s="51"/>
      <c r="AP21" s="91">
        <f t="shared" si="25"/>
        <v>0</v>
      </c>
      <c r="AQ21" s="72"/>
      <c r="AR21" s="72">
        <f t="shared" si="26"/>
        <v>0</v>
      </c>
      <c r="AS21" s="91">
        <f t="shared" si="27"/>
        <v>0</v>
      </c>
      <c r="AT21" s="81">
        <f t="shared" si="7"/>
        <v>0</v>
      </c>
      <c r="AU21" s="88">
        <f t="shared" si="8"/>
        <v>0</v>
      </c>
      <c r="AV21" s="116"/>
      <c r="AW21" s="80"/>
      <c r="AX21" s="80">
        <f t="shared" si="9"/>
        <v>0</v>
      </c>
      <c r="AY21" s="80">
        <f t="shared" si="10"/>
        <v>0</v>
      </c>
    </row>
    <row r="22" spans="1:51" ht="16.149999999999999" customHeight="1" x14ac:dyDescent="0.2">
      <c r="A22" s="58">
        <v>16</v>
      </c>
      <c r="B22" s="59" t="s">
        <v>21</v>
      </c>
      <c r="C22" s="270">
        <f>'8_2.1.18 SIS'!L22</f>
        <v>0</v>
      </c>
      <c r="D22" s="60">
        <f>'Source Data'!H22</f>
        <v>2365.2515167166002</v>
      </c>
      <c r="E22" s="65">
        <f t="shared" si="11"/>
        <v>0</v>
      </c>
      <c r="F22" s="289"/>
      <c r="G22" s="60">
        <f>'Source Data'!I22</f>
        <v>332.11179417298291</v>
      </c>
      <c r="H22" s="65">
        <f t="shared" si="12"/>
        <v>0</v>
      </c>
      <c r="I22" s="289"/>
      <c r="J22" s="60">
        <f>'Source Data'!J22</f>
        <v>90.57594386535898</v>
      </c>
      <c r="K22" s="65">
        <f t="shared" si="13"/>
        <v>0</v>
      </c>
      <c r="L22" s="289"/>
      <c r="M22" s="60">
        <f>'Source Data'!K22</f>
        <v>2264.3985966339742</v>
      </c>
      <c r="N22" s="65">
        <f t="shared" si="14"/>
        <v>0</v>
      </c>
      <c r="O22" s="289"/>
      <c r="P22" s="60">
        <f>'Source Data'!L22</f>
        <v>905.75943865358965</v>
      </c>
      <c r="Q22" s="65">
        <f t="shared" si="15"/>
        <v>0</v>
      </c>
      <c r="R22" s="92">
        <v>0</v>
      </c>
      <c r="S22" s="60"/>
      <c r="T22" s="60"/>
      <c r="U22" s="61">
        <f t="shared" si="1"/>
        <v>0</v>
      </c>
      <c r="V22" s="92">
        <f t="shared" si="2"/>
        <v>0</v>
      </c>
      <c r="W22" s="65">
        <f t="shared" si="16"/>
        <v>0</v>
      </c>
      <c r="X22" s="92">
        <f t="shared" si="17"/>
        <v>0</v>
      </c>
      <c r="Y22" s="60"/>
      <c r="Z22" s="92">
        <f t="shared" si="18"/>
        <v>0</v>
      </c>
      <c r="AA22" s="60"/>
      <c r="AB22" s="60">
        <f t="shared" si="19"/>
        <v>0</v>
      </c>
      <c r="AC22" s="92">
        <f t="shared" si="20"/>
        <v>0</v>
      </c>
      <c r="AD22" s="96">
        <f t="shared" si="3"/>
        <v>0</v>
      </c>
      <c r="AE22" s="66">
        <f>'Source Data'!N22</f>
        <v>11958</v>
      </c>
      <c r="AF22" s="89">
        <f t="shared" si="4"/>
        <v>0</v>
      </c>
      <c r="AG22" s="270"/>
      <c r="AH22" s="66">
        <f t="shared" si="21"/>
        <v>0</v>
      </c>
      <c r="AI22" s="270"/>
      <c r="AJ22" s="68">
        <f t="shared" si="5"/>
        <v>0</v>
      </c>
      <c r="AK22" s="67">
        <f t="shared" si="6"/>
        <v>0</v>
      </c>
      <c r="AL22" s="89">
        <f t="shared" si="22"/>
        <v>0</v>
      </c>
      <c r="AM22" s="70">
        <f t="shared" si="23"/>
        <v>0</v>
      </c>
      <c r="AN22" s="89">
        <f t="shared" si="24"/>
        <v>0</v>
      </c>
      <c r="AO22" s="60"/>
      <c r="AP22" s="89">
        <f t="shared" si="25"/>
        <v>0</v>
      </c>
      <c r="AQ22" s="68"/>
      <c r="AR22" s="68">
        <f t="shared" si="26"/>
        <v>0</v>
      </c>
      <c r="AS22" s="89">
        <f t="shared" si="27"/>
        <v>0</v>
      </c>
      <c r="AT22" s="69">
        <f t="shared" si="7"/>
        <v>0</v>
      </c>
      <c r="AU22" s="86">
        <f t="shared" si="8"/>
        <v>0</v>
      </c>
      <c r="AV22" s="116"/>
      <c r="AW22" s="65"/>
      <c r="AX22" s="65">
        <f t="shared" si="9"/>
        <v>0</v>
      </c>
      <c r="AY22" s="65">
        <f t="shared" si="10"/>
        <v>0</v>
      </c>
    </row>
    <row r="23" spans="1:51" ht="16.149999999999999" customHeight="1" x14ac:dyDescent="0.2">
      <c r="A23" s="54">
        <v>17</v>
      </c>
      <c r="B23" s="55" t="s">
        <v>22</v>
      </c>
      <c r="C23" s="271">
        <f>'8_2.1.18 SIS'!L23</f>
        <v>1</v>
      </c>
      <c r="D23" s="56">
        <f>'Source Data'!H23</f>
        <v>3197.8562864796509</v>
      </c>
      <c r="E23" s="74">
        <f t="shared" si="11"/>
        <v>3197.8562864796509</v>
      </c>
      <c r="F23" s="290"/>
      <c r="G23" s="56">
        <f>'Source Data'!I23</f>
        <v>404.99760461581491</v>
      </c>
      <c r="H23" s="74">
        <f t="shared" si="12"/>
        <v>0</v>
      </c>
      <c r="I23" s="290"/>
      <c r="J23" s="56">
        <f>'Source Data'!J23</f>
        <v>110.45389216794953</v>
      </c>
      <c r="K23" s="74">
        <f t="shared" si="13"/>
        <v>0</v>
      </c>
      <c r="L23" s="290"/>
      <c r="M23" s="56">
        <f>'Source Data'!K23</f>
        <v>2761.3473041987377</v>
      </c>
      <c r="N23" s="74">
        <f t="shared" si="14"/>
        <v>0</v>
      </c>
      <c r="O23" s="290"/>
      <c r="P23" s="56">
        <f>'Source Data'!L23</f>
        <v>1104.5389216794952</v>
      </c>
      <c r="Q23" s="74">
        <f t="shared" si="15"/>
        <v>0</v>
      </c>
      <c r="R23" s="93">
        <v>3603</v>
      </c>
      <c r="S23" s="56"/>
      <c r="T23" s="56"/>
      <c r="U23" s="57">
        <f t="shared" si="1"/>
        <v>0</v>
      </c>
      <c r="V23" s="93">
        <f t="shared" si="2"/>
        <v>3603</v>
      </c>
      <c r="W23" s="74">
        <f t="shared" si="16"/>
        <v>-9</v>
      </c>
      <c r="X23" s="93">
        <f t="shared" si="17"/>
        <v>3594</v>
      </c>
      <c r="Y23" s="56"/>
      <c r="Z23" s="93">
        <f t="shared" si="18"/>
        <v>3594</v>
      </c>
      <c r="AA23" s="56"/>
      <c r="AB23" s="56">
        <f t="shared" si="19"/>
        <v>3594</v>
      </c>
      <c r="AC23" s="93">
        <f t="shared" si="20"/>
        <v>300</v>
      </c>
      <c r="AD23" s="97">
        <f t="shared" si="3"/>
        <v>3594</v>
      </c>
      <c r="AE23" s="75">
        <f>'Source Data'!N23</f>
        <v>7667</v>
      </c>
      <c r="AF23" s="90">
        <f t="shared" si="4"/>
        <v>7667</v>
      </c>
      <c r="AG23" s="271"/>
      <c r="AH23" s="75">
        <f>AG23*AE23</f>
        <v>0</v>
      </c>
      <c r="AI23" s="271"/>
      <c r="AJ23" s="77">
        <f t="shared" si="5"/>
        <v>0</v>
      </c>
      <c r="AK23" s="76">
        <f t="shared" si="6"/>
        <v>0</v>
      </c>
      <c r="AL23" s="90">
        <f t="shared" si="22"/>
        <v>7667</v>
      </c>
      <c r="AM23" s="79">
        <f t="shared" si="23"/>
        <v>-19</v>
      </c>
      <c r="AN23" s="90">
        <f t="shared" si="24"/>
        <v>7648</v>
      </c>
      <c r="AO23" s="56"/>
      <c r="AP23" s="90">
        <f t="shared" si="25"/>
        <v>7648</v>
      </c>
      <c r="AQ23" s="77"/>
      <c r="AR23" s="77">
        <f t="shared" si="26"/>
        <v>7648</v>
      </c>
      <c r="AS23" s="90">
        <f t="shared" si="27"/>
        <v>637</v>
      </c>
      <c r="AT23" s="78">
        <f t="shared" si="7"/>
        <v>11242</v>
      </c>
      <c r="AU23" s="87">
        <f t="shared" si="8"/>
        <v>937</v>
      </c>
      <c r="AV23" s="116"/>
      <c r="AW23" s="74"/>
      <c r="AX23" s="74">
        <f t="shared" si="9"/>
        <v>19</v>
      </c>
      <c r="AY23" s="74">
        <f t="shared" si="10"/>
        <v>19</v>
      </c>
    </row>
    <row r="24" spans="1:51" ht="16.149999999999999" customHeight="1" x14ac:dyDescent="0.2">
      <c r="A24" s="54">
        <v>18</v>
      </c>
      <c r="B24" s="55" t="s">
        <v>23</v>
      </c>
      <c r="C24" s="271">
        <f>'8_2.1.18 SIS'!L24</f>
        <v>0</v>
      </c>
      <c r="D24" s="56">
        <f>'Source Data'!H24</f>
        <v>5126.6533122919036</v>
      </c>
      <c r="E24" s="74">
        <f t="shared" si="11"/>
        <v>0</v>
      </c>
      <c r="F24" s="290"/>
      <c r="G24" s="56">
        <f>'Source Data'!I24</f>
        <v>689.43182714981469</v>
      </c>
      <c r="H24" s="74">
        <f t="shared" si="12"/>
        <v>0</v>
      </c>
      <c r="I24" s="290"/>
      <c r="J24" s="56">
        <f>'Source Data'!J24</f>
        <v>188.02686194994951</v>
      </c>
      <c r="K24" s="74">
        <f t="shared" si="13"/>
        <v>0</v>
      </c>
      <c r="L24" s="290"/>
      <c r="M24" s="56">
        <f>'Source Data'!K24</f>
        <v>4700.6715487487372</v>
      </c>
      <c r="N24" s="74">
        <f t="shared" si="14"/>
        <v>0</v>
      </c>
      <c r="O24" s="290"/>
      <c r="P24" s="56">
        <f>'Source Data'!L24</f>
        <v>0</v>
      </c>
      <c r="Q24" s="74">
        <f t="shared" si="15"/>
        <v>0</v>
      </c>
      <c r="R24" s="93">
        <v>0</v>
      </c>
      <c r="S24" s="56"/>
      <c r="T24" s="56"/>
      <c r="U24" s="57">
        <f t="shared" si="1"/>
        <v>0</v>
      </c>
      <c r="V24" s="93">
        <f t="shared" si="2"/>
        <v>0</v>
      </c>
      <c r="W24" s="74">
        <f t="shared" si="16"/>
        <v>0</v>
      </c>
      <c r="X24" s="93">
        <f t="shared" si="17"/>
        <v>0</v>
      </c>
      <c r="Y24" s="56"/>
      <c r="Z24" s="93">
        <f t="shared" si="18"/>
        <v>0</v>
      </c>
      <c r="AA24" s="56"/>
      <c r="AB24" s="56">
        <f t="shared" si="19"/>
        <v>0</v>
      </c>
      <c r="AC24" s="93">
        <f t="shared" si="20"/>
        <v>0</v>
      </c>
      <c r="AD24" s="97">
        <f t="shared" si="3"/>
        <v>0</v>
      </c>
      <c r="AE24" s="75">
        <f>'Source Data'!N24</f>
        <v>3448</v>
      </c>
      <c r="AF24" s="90">
        <f t="shared" si="4"/>
        <v>0</v>
      </c>
      <c r="AG24" s="271"/>
      <c r="AH24" s="75">
        <f t="shared" si="21"/>
        <v>0</v>
      </c>
      <c r="AI24" s="271"/>
      <c r="AJ24" s="77">
        <f t="shared" si="5"/>
        <v>0</v>
      </c>
      <c r="AK24" s="76">
        <f t="shared" si="6"/>
        <v>0</v>
      </c>
      <c r="AL24" s="90">
        <f t="shared" si="22"/>
        <v>0</v>
      </c>
      <c r="AM24" s="79">
        <f t="shared" si="23"/>
        <v>0</v>
      </c>
      <c r="AN24" s="90">
        <f t="shared" si="24"/>
        <v>0</v>
      </c>
      <c r="AO24" s="56"/>
      <c r="AP24" s="90">
        <f t="shared" si="25"/>
        <v>0</v>
      </c>
      <c r="AQ24" s="77"/>
      <c r="AR24" s="77">
        <f t="shared" si="26"/>
        <v>0</v>
      </c>
      <c r="AS24" s="90">
        <f t="shared" si="27"/>
        <v>0</v>
      </c>
      <c r="AT24" s="78">
        <f t="shared" si="7"/>
        <v>0</v>
      </c>
      <c r="AU24" s="87">
        <f t="shared" si="8"/>
        <v>0</v>
      </c>
      <c r="AV24" s="116"/>
      <c r="AW24" s="74"/>
      <c r="AX24" s="74">
        <f t="shared" si="9"/>
        <v>0</v>
      </c>
      <c r="AY24" s="74">
        <f t="shared" si="10"/>
        <v>0</v>
      </c>
    </row>
    <row r="25" spans="1:51" ht="16.149999999999999" customHeight="1" x14ac:dyDescent="0.2">
      <c r="A25" s="54">
        <v>19</v>
      </c>
      <c r="B25" s="55" t="s">
        <v>24</v>
      </c>
      <c r="C25" s="271">
        <f>'8_2.1.18 SIS'!L25</f>
        <v>0</v>
      </c>
      <c r="D25" s="56">
        <f>'Source Data'!H25</f>
        <v>4518.921408734529</v>
      </c>
      <c r="E25" s="74">
        <f t="shared" si="11"/>
        <v>0</v>
      </c>
      <c r="F25" s="290"/>
      <c r="G25" s="56">
        <f>'Source Data'!I25</f>
        <v>604.6851220204918</v>
      </c>
      <c r="H25" s="74">
        <f t="shared" si="12"/>
        <v>0</v>
      </c>
      <c r="I25" s="290"/>
      <c r="J25" s="56">
        <f>'Source Data'!J25</f>
        <v>164.91412418740686</v>
      </c>
      <c r="K25" s="74">
        <f t="shared" si="13"/>
        <v>0</v>
      </c>
      <c r="L25" s="290"/>
      <c r="M25" s="56">
        <f>'Source Data'!K25</f>
        <v>4122.8531046851722</v>
      </c>
      <c r="N25" s="74">
        <f t="shared" si="14"/>
        <v>0</v>
      </c>
      <c r="O25" s="290"/>
      <c r="P25" s="56">
        <f>'Source Data'!L25</f>
        <v>1649.1412418740688</v>
      </c>
      <c r="Q25" s="74">
        <f t="shared" si="15"/>
        <v>0</v>
      </c>
      <c r="R25" s="93">
        <v>0</v>
      </c>
      <c r="S25" s="56"/>
      <c r="T25" s="56"/>
      <c r="U25" s="57">
        <f t="shared" si="1"/>
        <v>0</v>
      </c>
      <c r="V25" s="93">
        <f t="shared" si="2"/>
        <v>0</v>
      </c>
      <c r="W25" s="74">
        <f t="shared" si="16"/>
        <v>0</v>
      </c>
      <c r="X25" s="93">
        <f t="shared" si="17"/>
        <v>0</v>
      </c>
      <c r="Y25" s="56"/>
      <c r="Z25" s="93">
        <f t="shared" si="18"/>
        <v>0</v>
      </c>
      <c r="AA25" s="56"/>
      <c r="AB25" s="56">
        <f t="shared" si="19"/>
        <v>0</v>
      </c>
      <c r="AC25" s="93">
        <f t="shared" si="20"/>
        <v>0</v>
      </c>
      <c r="AD25" s="97">
        <f t="shared" si="3"/>
        <v>0</v>
      </c>
      <c r="AE25" s="75">
        <f>'Source Data'!N25</f>
        <v>3382</v>
      </c>
      <c r="AF25" s="90">
        <f t="shared" si="4"/>
        <v>0</v>
      </c>
      <c r="AG25" s="271"/>
      <c r="AH25" s="75">
        <f t="shared" si="21"/>
        <v>0</v>
      </c>
      <c r="AI25" s="271"/>
      <c r="AJ25" s="77">
        <f t="shared" si="5"/>
        <v>0</v>
      </c>
      <c r="AK25" s="76">
        <f t="shared" si="6"/>
        <v>0</v>
      </c>
      <c r="AL25" s="90">
        <f t="shared" si="22"/>
        <v>0</v>
      </c>
      <c r="AM25" s="79">
        <f t="shared" si="23"/>
        <v>0</v>
      </c>
      <c r="AN25" s="90">
        <f t="shared" si="24"/>
        <v>0</v>
      </c>
      <c r="AO25" s="56"/>
      <c r="AP25" s="90">
        <f t="shared" si="25"/>
        <v>0</v>
      </c>
      <c r="AQ25" s="77"/>
      <c r="AR25" s="77">
        <f t="shared" si="26"/>
        <v>0</v>
      </c>
      <c r="AS25" s="90">
        <f t="shared" si="27"/>
        <v>0</v>
      </c>
      <c r="AT25" s="78">
        <f t="shared" si="7"/>
        <v>0</v>
      </c>
      <c r="AU25" s="87">
        <f t="shared" si="8"/>
        <v>0</v>
      </c>
      <c r="AV25" s="116"/>
      <c r="AW25" s="74"/>
      <c r="AX25" s="74">
        <f t="shared" si="9"/>
        <v>0</v>
      </c>
      <c r="AY25" s="74">
        <f t="shared" si="10"/>
        <v>0</v>
      </c>
    </row>
    <row r="26" spans="1:51" ht="16.149999999999999" customHeight="1" x14ac:dyDescent="0.2">
      <c r="A26" s="49">
        <v>20</v>
      </c>
      <c r="B26" s="50" t="s">
        <v>25</v>
      </c>
      <c r="C26" s="272">
        <f>'8_2.1.18 SIS'!L26</f>
        <v>0</v>
      </c>
      <c r="D26" s="51">
        <f>'Source Data'!H26</f>
        <v>4820.2540944128086</v>
      </c>
      <c r="E26" s="80">
        <f t="shared" si="11"/>
        <v>0</v>
      </c>
      <c r="F26" s="291"/>
      <c r="G26" s="51">
        <f>'Source Data'!I26</f>
        <v>694.558500770818</v>
      </c>
      <c r="H26" s="80">
        <f t="shared" si="12"/>
        <v>0</v>
      </c>
      <c r="I26" s="291"/>
      <c r="J26" s="51">
        <f>'Source Data'!J26</f>
        <v>189.42504566476853</v>
      </c>
      <c r="K26" s="80">
        <f t="shared" si="13"/>
        <v>0</v>
      </c>
      <c r="L26" s="291"/>
      <c r="M26" s="51">
        <f>'Source Data'!K26</f>
        <v>4735.6261416192137</v>
      </c>
      <c r="N26" s="80">
        <f t="shared" si="14"/>
        <v>0</v>
      </c>
      <c r="O26" s="291"/>
      <c r="P26" s="51">
        <f>'Source Data'!L26</f>
        <v>1894.2504566476853</v>
      </c>
      <c r="Q26" s="80">
        <f t="shared" si="15"/>
        <v>0</v>
      </c>
      <c r="R26" s="94">
        <v>0</v>
      </c>
      <c r="S26" s="51"/>
      <c r="T26" s="51"/>
      <c r="U26" s="52">
        <f t="shared" si="1"/>
        <v>0</v>
      </c>
      <c r="V26" s="94">
        <f t="shared" si="2"/>
        <v>0</v>
      </c>
      <c r="W26" s="80">
        <f t="shared" si="16"/>
        <v>0</v>
      </c>
      <c r="X26" s="94">
        <f t="shared" si="17"/>
        <v>0</v>
      </c>
      <c r="Y26" s="51"/>
      <c r="Z26" s="94">
        <f t="shared" si="18"/>
        <v>0</v>
      </c>
      <c r="AA26" s="53"/>
      <c r="AB26" s="51">
        <f t="shared" si="19"/>
        <v>0</v>
      </c>
      <c r="AC26" s="95">
        <f t="shared" si="20"/>
        <v>0</v>
      </c>
      <c r="AD26" s="95">
        <f t="shared" si="3"/>
        <v>0</v>
      </c>
      <c r="AE26" s="71">
        <f>'Source Data'!N26</f>
        <v>2473</v>
      </c>
      <c r="AF26" s="91">
        <f t="shared" si="4"/>
        <v>0</v>
      </c>
      <c r="AG26" s="272"/>
      <c r="AH26" s="71">
        <f t="shared" si="21"/>
        <v>0</v>
      </c>
      <c r="AI26" s="272"/>
      <c r="AJ26" s="72">
        <f t="shared" si="5"/>
        <v>0</v>
      </c>
      <c r="AK26" s="73">
        <f t="shared" si="6"/>
        <v>0</v>
      </c>
      <c r="AL26" s="91">
        <f t="shared" si="22"/>
        <v>0</v>
      </c>
      <c r="AM26" s="82">
        <f t="shared" si="23"/>
        <v>0</v>
      </c>
      <c r="AN26" s="91">
        <f t="shared" si="24"/>
        <v>0</v>
      </c>
      <c r="AO26" s="51"/>
      <c r="AP26" s="91">
        <f t="shared" si="25"/>
        <v>0</v>
      </c>
      <c r="AQ26" s="72"/>
      <c r="AR26" s="72">
        <f t="shared" si="26"/>
        <v>0</v>
      </c>
      <c r="AS26" s="91">
        <f t="shared" si="27"/>
        <v>0</v>
      </c>
      <c r="AT26" s="81">
        <f t="shared" si="7"/>
        <v>0</v>
      </c>
      <c r="AU26" s="88">
        <f t="shared" si="8"/>
        <v>0</v>
      </c>
      <c r="AV26" s="116"/>
      <c r="AW26" s="80"/>
      <c r="AX26" s="80">
        <f t="shared" si="9"/>
        <v>0</v>
      </c>
      <c r="AY26" s="80">
        <f t="shared" si="10"/>
        <v>0</v>
      </c>
    </row>
    <row r="27" spans="1:51" ht="16.149999999999999" customHeight="1" x14ac:dyDescent="0.2">
      <c r="A27" s="58">
        <v>21</v>
      </c>
      <c r="B27" s="59" t="s">
        <v>26</v>
      </c>
      <c r="C27" s="270">
        <f>'8_2.1.18 SIS'!L27</f>
        <v>0</v>
      </c>
      <c r="D27" s="60">
        <f>'Source Data'!H27</f>
        <v>4964.0768196326962</v>
      </c>
      <c r="E27" s="65">
        <f t="shared" si="11"/>
        <v>0</v>
      </c>
      <c r="F27" s="289"/>
      <c r="G27" s="60">
        <f>'Source Data'!I27</f>
        <v>705.05691404533979</v>
      </c>
      <c r="H27" s="65">
        <f t="shared" si="12"/>
        <v>0</v>
      </c>
      <c r="I27" s="289"/>
      <c r="J27" s="60">
        <f>'Source Data'!J27</f>
        <v>192.28824928509266</v>
      </c>
      <c r="K27" s="65">
        <f t="shared" si="13"/>
        <v>0</v>
      </c>
      <c r="L27" s="289"/>
      <c r="M27" s="60">
        <f>'Source Data'!K27</f>
        <v>4807.2062321273152</v>
      </c>
      <c r="N27" s="65">
        <f t="shared" si="14"/>
        <v>0</v>
      </c>
      <c r="O27" s="289"/>
      <c r="P27" s="60">
        <f>'Source Data'!L27</f>
        <v>1922.8824928509262</v>
      </c>
      <c r="Q27" s="65">
        <f t="shared" si="15"/>
        <v>0</v>
      </c>
      <c r="R27" s="92">
        <v>0</v>
      </c>
      <c r="S27" s="60"/>
      <c r="T27" s="60"/>
      <c r="U27" s="61">
        <f t="shared" si="1"/>
        <v>0</v>
      </c>
      <c r="V27" s="92">
        <f t="shared" si="2"/>
        <v>0</v>
      </c>
      <c r="W27" s="65">
        <f t="shared" si="16"/>
        <v>0</v>
      </c>
      <c r="X27" s="92">
        <f t="shared" si="17"/>
        <v>0</v>
      </c>
      <c r="Y27" s="60"/>
      <c r="Z27" s="92">
        <f t="shared" si="18"/>
        <v>0</v>
      </c>
      <c r="AA27" s="60"/>
      <c r="AB27" s="60">
        <f t="shared" si="19"/>
        <v>0</v>
      </c>
      <c r="AC27" s="92">
        <f t="shared" si="20"/>
        <v>0</v>
      </c>
      <c r="AD27" s="96">
        <f t="shared" si="3"/>
        <v>0</v>
      </c>
      <c r="AE27" s="66">
        <f>'Source Data'!N27</f>
        <v>2521</v>
      </c>
      <c r="AF27" s="89">
        <f t="shared" si="4"/>
        <v>0</v>
      </c>
      <c r="AG27" s="270"/>
      <c r="AH27" s="66">
        <f t="shared" si="21"/>
        <v>0</v>
      </c>
      <c r="AI27" s="270"/>
      <c r="AJ27" s="68">
        <f t="shared" si="5"/>
        <v>0</v>
      </c>
      <c r="AK27" s="67">
        <f t="shared" si="6"/>
        <v>0</v>
      </c>
      <c r="AL27" s="89">
        <f t="shared" si="22"/>
        <v>0</v>
      </c>
      <c r="AM27" s="70">
        <f t="shared" si="23"/>
        <v>0</v>
      </c>
      <c r="AN27" s="89">
        <f t="shared" si="24"/>
        <v>0</v>
      </c>
      <c r="AO27" s="60"/>
      <c r="AP27" s="89">
        <f t="shared" si="25"/>
        <v>0</v>
      </c>
      <c r="AQ27" s="68"/>
      <c r="AR27" s="68">
        <f t="shared" si="26"/>
        <v>0</v>
      </c>
      <c r="AS27" s="89">
        <f t="shared" si="27"/>
        <v>0</v>
      </c>
      <c r="AT27" s="69">
        <f t="shared" si="7"/>
        <v>0</v>
      </c>
      <c r="AU27" s="86">
        <f t="shared" si="8"/>
        <v>0</v>
      </c>
      <c r="AV27" s="116"/>
      <c r="AW27" s="65"/>
      <c r="AX27" s="65">
        <f t="shared" si="9"/>
        <v>0</v>
      </c>
      <c r="AY27" s="65">
        <f t="shared" si="10"/>
        <v>0</v>
      </c>
    </row>
    <row r="28" spans="1:51" ht="16.149999999999999" customHeight="1" x14ac:dyDescent="0.2">
      <c r="A28" s="54">
        <v>22</v>
      </c>
      <c r="B28" s="55" t="s">
        <v>27</v>
      </c>
      <c r="C28" s="271">
        <f>'8_2.1.18 SIS'!L28</f>
        <v>0</v>
      </c>
      <c r="D28" s="56">
        <f>'Source Data'!H28</f>
        <v>5299.8126353513471</v>
      </c>
      <c r="E28" s="74">
        <f t="shared" si="11"/>
        <v>0</v>
      </c>
      <c r="F28" s="290"/>
      <c r="G28" s="56">
        <f>'Source Data'!I28</f>
        <v>774.29658969861021</v>
      </c>
      <c r="H28" s="74">
        <f t="shared" si="12"/>
        <v>0</v>
      </c>
      <c r="I28" s="290"/>
      <c r="J28" s="56">
        <f>'Source Data'!J28</f>
        <v>211.17179719053001</v>
      </c>
      <c r="K28" s="74">
        <f t="shared" si="13"/>
        <v>0</v>
      </c>
      <c r="L28" s="290"/>
      <c r="M28" s="56">
        <f>'Source Data'!K28</f>
        <v>5279.2949297632513</v>
      </c>
      <c r="N28" s="74">
        <f t="shared" si="14"/>
        <v>0</v>
      </c>
      <c r="O28" s="290"/>
      <c r="P28" s="56">
        <f>'Source Data'!L28</f>
        <v>2111.7179719053006</v>
      </c>
      <c r="Q28" s="74">
        <f t="shared" si="15"/>
        <v>0</v>
      </c>
      <c r="R28" s="93">
        <v>0</v>
      </c>
      <c r="S28" s="56"/>
      <c r="T28" s="56"/>
      <c r="U28" s="57">
        <f t="shared" si="1"/>
        <v>0</v>
      </c>
      <c r="V28" s="93">
        <f t="shared" si="2"/>
        <v>0</v>
      </c>
      <c r="W28" s="74">
        <f t="shared" si="16"/>
        <v>0</v>
      </c>
      <c r="X28" s="93">
        <f t="shared" si="17"/>
        <v>0</v>
      </c>
      <c r="Y28" s="56"/>
      <c r="Z28" s="93">
        <f t="shared" si="18"/>
        <v>0</v>
      </c>
      <c r="AA28" s="56"/>
      <c r="AB28" s="56">
        <f t="shared" si="19"/>
        <v>0</v>
      </c>
      <c r="AC28" s="93">
        <f t="shared" si="20"/>
        <v>0</v>
      </c>
      <c r="AD28" s="97">
        <f t="shared" si="3"/>
        <v>0</v>
      </c>
      <c r="AE28" s="75">
        <f>'Source Data'!N28</f>
        <v>1782</v>
      </c>
      <c r="AF28" s="90">
        <f t="shared" si="4"/>
        <v>0</v>
      </c>
      <c r="AG28" s="271"/>
      <c r="AH28" s="75">
        <f t="shared" si="21"/>
        <v>0</v>
      </c>
      <c r="AI28" s="271"/>
      <c r="AJ28" s="77">
        <f t="shared" si="5"/>
        <v>0</v>
      </c>
      <c r="AK28" s="76">
        <f t="shared" si="6"/>
        <v>0</v>
      </c>
      <c r="AL28" s="90">
        <f t="shared" si="22"/>
        <v>0</v>
      </c>
      <c r="AM28" s="79">
        <f t="shared" si="23"/>
        <v>0</v>
      </c>
      <c r="AN28" s="90">
        <f t="shared" si="24"/>
        <v>0</v>
      </c>
      <c r="AO28" s="56"/>
      <c r="AP28" s="90">
        <f t="shared" si="25"/>
        <v>0</v>
      </c>
      <c r="AQ28" s="77"/>
      <c r="AR28" s="77">
        <f t="shared" si="26"/>
        <v>0</v>
      </c>
      <c r="AS28" s="90">
        <f t="shared" si="27"/>
        <v>0</v>
      </c>
      <c r="AT28" s="78">
        <f t="shared" si="7"/>
        <v>0</v>
      </c>
      <c r="AU28" s="87">
        <f t="shared" si="8"/>
        <v>0</v>
      </c>
      <c r="AV28" s="116"/>
      <c r="AW28" s="74"/>
      <c r="AX28" s="74">
        <f t="shared" si="9"/>
        <v>0</v>
      </c>
      <c r="AY28" s="74">
        <f t="shared" si="10"/>
        <v>0</v>
      </c>
    </row>
    <row r="29" spans="1:51" ht="16.149999999999999" customHeight="1" x14ac:dyDescent="0.2">
      <c r="A29" s="54">
        <v>23</v>
      </c>
      <c r="B29" s="55" t="s">
        <v>28</v>
      </c>
      <c r="C29" s="271">
        <f>'8_2.1.18 SIS'!L29</f>
        <v>0</v>
      </c>
      <c r="D29" s="56">
        <f>'Source Data'!H29</f>
        <v>4847.3597582819802</v>
      </c>
      <c r="E29" s="74">
        <f t="shared" si="11"/>
        <v>0</v>
      </c>
      <c r="F29" s="290"/>
      <c r="G29" s="56">
        <f>'Source Data'!I29</f>
        <v>643.90858310125191</v>
      </c>
      <c r="H29" s="74">
        <f t="shared" si="12"/>
        <v>0</v>
      </c>
      <c r="I29" s="290"/>
      <c r="J29" s="56">
        <f>'Source Data'!J29</f>
        <v>175.61143175488689</v>
      </c>
      <c r="K29" s="74">
        <f t="shared" si="13"/>
        <v>0</v>
      </c>
      <c r="L29" s="290"/>
      <c r="M29" s="56">
        <f>'Source Data'!K29</f>
        <v>4390.2857938721727</v>
      </c>
      <c r="N29" s="74">
        <f t="shared" si="14"/>
        <v>0</v>
      </c>
      <c r="O29" s="290"/>
      <c r="P29" s="56">
        <f>'Source Data'!L29</f>
        <v>1756.1143175488689</v>
      </c>
      <c r="Q29" s="74">
        <f t="shared" si="15"/>
        <v>0</v>
      </c>
      <c r="R29" s="93">
        <v>0</v>
      </c>
      <c r="S29" s="56"/>
      <c r="T29" s="56"/>
      <c r="U29" s="57">
        <f t="shared" si="1"/>
        <v>0</v>
      </c>
      <c r="V29" s="93">
        <f t="shared" si="2"/>
        <v>0</v>
      </c>
      <c r="W29" s="74">
        <f t="shared" si="16"/>
        <v>0</v>
      </c>
      <c r="X29" s="93">
        <f t="shared" si="17"/>
        <v>0</v>
      </c>
      <c r="Y29" s="56"/>
      <c r="Z29" s="93">
        <f t="shared" si="18"/>
        <v>0</v>
      </c>
      <c r="AA29" s="56"/>
      <c r="AB29" s="56">
        <f t="shared" si="19"/>
        <v>0</v>
      </c>
      <c r="AC29" s="93">
        <f t="shared" si="20"/>
        <v>0</v>
      </c>
      <c r="AD29" s="97">
        <f t="shared" si="3"/>
        <v>0</v>
      </c>
      <c r="AE29" s="75">
        <f>'Source Data'!N29</f>
        <v>3371</v>
      </c>
      <c r="AF29" s="90">
        <f t="shared" si="4"/>
        <v>0</v>
      </c>
      <c r="AG29" s="271"/>
      <c r="AH29" s="75">
        <f t="shared" si="21"/>
        <v>0</v>
      </c>
      <c r="AI29" s="271"/>
      <c r="AJ29" s="77">
        <f t="shared" si="5"/>
        <v>0</v>
      </c>
      <c r="AK29" s="76">
        <f t="shared" si="6"/>
        <v>0</v>
      </c>
      <c r="AL29" s="90">
        <f t="shared" si="22"/>
        <v>0</v>
      </c>
      <c r="AM29" s="79">
        <f t="shared" si="23"/>
        <v>0</v>
      </c>
      <c r="AN29" s="90">
        <f t="shared" si="24"/>
        <v>0</v>
      </c>
      <c r="AO29" s="56"/>
      <c r="AP29" s="90">
        <f t="shared" si="25"/>
        <v>0</v>
      </c>
      <c r="AQ29" s="77"/>
      <c r="AR29" s="77">
        <f t="shared" si="26"/>
        <v>0</v>
      </c>
      <c r="AS29" s="90">
        <f t="shared" si="27"/>
        <v>0</v>
      </c>
      <c r="AT29" s="78">
        <f t="shared" si="7"/>
        <v>0</v>
      </c>
      <c r="AU29" s="87">
        <f t="shared" si="8"/>
        <v>0</v>
      </c>
      <c r="AV29" s="116"/>
      <c r="AW29" s="74"/>
      <c r="AX29" s="74">
        <f t="shared" si="9"/>
        <v>0</v>
      </c>
      <c r="AY29" s="74">
        <f t="shared" si="10"/>
        <v>0</v>
      </c>
    </row>
    <row r="30" spans="1:51" ht="16.149999999999999" customHeight="1" x14ac:dyDescent="0.2">
      <c r="A30" s="54">
        <v>24</v>
      </c>
      <c r="B30" s="55" t="s">
        <v>29</v>
      </c>
      <c r="C30" s="271">
        <f>'8_2.1.18 SIS'!L30</f>
        <v>0</v>
      </c>
      <c r="D30" s="56">
        <f>'Source Data'!H30</f>
        <v>2376.5026766431456</v>
      </c>
      <c r="E30" s="74">
        <f t="shared" si="11"/>
        <v>0</v>
      </c>
      <c r="F30" s="290"/>
      <c r="G30" s="56">
        <f>'Source Data'!I30</f>
        <v>235.68636722840623</v>
      </c>
      <c r="H30" s="74">
        <f t="shared" si="12"/>
        <v>0</v>
      </c>
      <c r="I30" s="290"/>
      <c r="J30" s="56">
        <f>'Source Data'!J30</f>
        <v>64.278100153201677</v>
      </c>
      <c r="K30" s="74">
        <f t="shared" si="13"/>
        <v>0</v>
      </c>
      <c r="L30" s="290"/>
      <c r="M30" s="56">
        <f>'Source Data'!K30</f>
        <v>1606.9525038300424</v>
      </c>
      <c r="N30" s="74">
        <f t="shared" si="14"/>
        <v>0</v>
      </c>
      <c r="O30" s="290"/>
      <c r="P30" s="56">
        <f>'Source Data'!L30</f>
        <v>642.78100153201683</v>
      </c>
      <c r="Q30" s="74">
        <f t="shared" si="15"/>
        <v>0</v>
      </c>
      <c r="R30" s="93">
        <v>0</v>
      </c>
      <c r="S30" s="56"/>
      <c r="T30" s="56"/>
      <c r="U30" s="57">
        <f t="shared" si="1"/>
        <v>0</v>
      </c>
      <c r="V30" s="93">
        <f t="shared" si="2"/>
        <v>0</v>
      </c>
      <c r="W30" s="74">
        <f t="shared" si="16"/>
        <v>0</v>
      </c>
      <c r="X30" s="93">
        <f t="shared" si="17"/>
        <v>0</v>
      </c>
      <c r="Y30" s="56"/>
      <c r="Z30" s="93">
        <f t="shared" si="18"/>
        <v>0</v>
      </c>
      <c r="AA30" s="56"/>
      <c r="AB30" s="56">
        <f t="shared" si="19"/>
        <v>0</v>
      </c>
      <c r="AC30" s="93">
        <f t="shared" si="20"/>
        <v>0</v>
      </c>
      <c r="AD30" s="97">
        <f t="shared" si="3"/>
        <v>0</v>
      </c>
      <c r="AE30" s="75">
        <f>'Source Data'!N30</f>
        <v>11650</v>
      </c>
      <c r="AF30" s="90">
        <f t="shared" si="4"/>
        <v>0</v>
      </c>
      <c r="AG30" s="271"/>
      <c r="AH30" s="75">
        <f t="shared" si="21"/>
        <v>0</v>
      </c>
      <c r="AI30" s="271"/>
      <c r="AJ30" s="77">
        <f t="shared" si="5"/>
        <v>0</v>
      </c>
      <c r="AK30" s="76">
        <f t="shared" si="6"/>
        <v>0</v>
      </c>
      <c r="AL30" s="90">
        <f t="shared" si="22"/>
        <v>0</v>
      </c>
      <c r="AM30" s="79">
        <f t="shared" si="23"/>
        <v>0</v>
      </c>
      <c r="AN30" s="90">
        <f t="shared" si="24"/>
        <v>0</v>
      </c>
      <c r="AO30" s="56"/>
      <c r="AP30" s="90">
        <f t="shared" si="25"/>
        <v>0</v>
      </c>
      <c r="AQ30" s="77"/>
      <c r="AR30" s="77">
        <f t="shared" si="26"/>
        <v>0</v>
      </c>
      <c r="AS30" s="90">
        <f t="shared" si="27"/>
        <v>0</v>
      </c>
      <c r="AT30" s="78">
        <f t="shared" si="7"/>
        <v>0</v>
      </c>
      <c r="AU30" s="87">
        <f t="shared" si="8"/>
        <v>0</v>
      </c>
      <c r="AV30" s="116"/>
      <c r="AW30" s="74"/>
      <c r="AX30" s="74">
        <f t="shared" si="9"/>
        <v>0</v>
      </c>
      <c r="AY30" s="74">
        <f t="shared" si="10"/>
        <v>0</v>
      </c>
    </row>
    <row r="31" spans="1:51" ht="16.149999999999999" customHeight="1" x14ac:dyDescent="0.2">
      <c r="A31" s="49">
        <v>25</v>
      </c>
      <c r="B31" s="50" t="s">
        <v>30</v>
      </c>
      <c r="C31" s="272">
        <f>'8_2.1.18 SIS'!L31</f>
        <v>0</v>
      </c>
      <c r="D31" s="51">
        <f>'Source Data'!H31</f>
        <v>4037.466979885065</v>
      </c>
      <c r="E31" s="80">
        <f t="shared" si="11"/>
        <v>0</v>
      </c>
      <c r="F31" s="291"/>
      <c r="G31" s="51">
        <f>'Source Data'!I31</f>
        <v>547.31914183029971</v>
      </c>
      <c r="H31" s="80">
        <f t="shared" si="12"/>
        <v>0</v>
      </c>
      <c r="I31" s="291"/>
      <c r="J31" s="51">
        <f>'Source Data'!J31</f>
        <v>149.268856862809</v>
      </c>
      <c r="K31" s="80">
        <f t="shared" si="13"/>
        <v>0</v>
      </c>
      <c r="L31" s="291"/>
      <c r="M31" s="51">
        <f>'Source Data'!K31</f>
        <v>3731.7214215702247</v>
      </c>
      <c r="N31" s="80">
        <f t="shared" si="14"/>
        <v>0</v>
      </c>
      <c r="O31" s="291"/>
      <c r="P31" s="51">
        <f>'Source Data'!L31</f>
        <v>1492.6885686280898</v>
      </c>
      <c r="Q31" s="80">
        <f t="shared" si="15"/>
        <v>0</v>
      </c>
      <c r="R31" s="94">
        <v>0</v>
      </c>
      <c r="S31" s="51"/>
      <c r="T31" s="51"/>
      <c r="U31" s="52">
        <f t="shared" si="1"/>
        <v>0</v>
      </c>
      <c r="V31" s="94">
        <f t="shared" si="2"/>
        <v>0</v>
      </c>
      <c r="W31" s="80">
        <f t="shared" si="16"/>
        <v>0</v>
      </c>
      <c r="X31" s="94">
        <f t="shared" si="17"/>
        <v>0</v>
      </c>
      <c r="Y31" s="51"/>
      <c r="Z31" s="94">
        <f t="shared" si="18"/>
        <v>0</v>
      </c>
      <c r="AA31" s="53"/>
      <c r="AB31" s="51">
        <f t="shared" si="19"/>
        <v>0</v>
      </c>
      <c r="AC31" s="95">
        <f t="shared" si="20"/>
        <v>0</v>
      </c>
      <c r="AD31" s="95">
        <f t="shared" si="3"/>
        <v>0</v>
      </c>
      <c r="AE31" s="71">
        <f>'Source Data'!N31</f>
        <v>4673</v>
      </c>
      <c r="AF31" s="91">
        <f t="shared" si="4"/>
        <v>0</v>
      </c>
      <c r="AG31" s="272"/>
      <c r="AH31" s="71">
        <f t="shared" si="21"/>
        <v>0</v>
      </c>
      <c r="AI31" s="272"/>
      <c r="AJ31" s="72">
        <f t="shared" si="5"/>
        <v>0</v>
      </c>
      <c r="AK31" s="73">
        <f t="shared" si="6"/>
        <v>0</v>
      </c>
      <c r="AL31" s="91">
        <f t="shared" si="22"/>
        <v>0</v>
      </c>
      <c r="AM31" s="82">
        <f t="shared" si="23"/>
        <v>0</v>
      </c>
      <c r="AN31" s="91">
        <f t="shared" si="24"/>
        <v>0</v>
      </c>
      <c r="AO31" s="51"/>
      <c r="AP31" s="91">
        <f t="shared" si="25"/>
        <v>0</v>
      </c>
      <c r="AQ31" s="72"/>
      <c r="AR31" s="72">
        <f t="shared" si="26"/>
        <v>0</v>
      </c>
      <c r="AS31" s="91">
        <f t="shared" si="27"/>
        <v>0</v>
      </c>
      <c r="AT31" s="81">
        <f t="shared" si="7"/>
        <v>0</v>
      </c>
      <c r="AU31" s="88">
        <f t="shared" si="8"/>
        <v>0</v>
      </c>
      <c r="AV31" s="116"/>
      <c r="AW31" s="80"/>
      <c r="AX31" s="80">
        <f t="shared" si="9"/>
        <v>0</v>
      </c>
      <c r="AY31" s="80">
        <f t="shared" si="10"/>
        <v>0</v>
      </c>
    </row>
    <row r="32" spans="1:51" ht="16.149999999999999" customHeight="1" x14ac:dyDescent="0.2">
      <c r="A32" s="58">
        <v>26</v>
      </c>
      <c r="B32" s="59" t="s">
        <v>31</v>
      </c>
      <c r="C32" s="270">
        <f>'8_2.1.18 SIS'!L32</f>
        <v>195</v>
      </c>
      <c r="D32" s="60">
        <f>'Source Data'!H32</f>
        <v>3766.8356517369007</v>
      </c>
      <c r="E32" s="65">
        <f t="shared" si="11"/>
        <v>734532.9520886956</v>
      </c>
      <c r="F32" s="289"/>
      <c r="G32" s="60">
        <f>'Source Data'!I32</f>
        <v>468.82114429316323</v>
      </c>
      <c r="H32" s="65">
        <f t="shared" si="12"/>
        <v>0</v>
      </c>
      <c r="I32" s="289"/>
      <c r="J32" s="60">
        <f>'Source Data'!J32</f>
        <v>127.8603120799536</v>
      </c>
      <c r="K32" s="65">
        <f t="shared" si="13"/>
        <v>0</v>
      </c>
      <c r="L32" s="289"/>
      <c r="M32" s="60">
        <f>'Source Data'!K32</f>
        <v>3196.5078019988405</v>
      </c>
      <c r="N32" s="65">
        <f t="shared" si="14"/>
        <v>0</v>
      </c>
      <c r="O32" s="289"/>
      <c r="P32" s="60">
        <f>'Source Data'!L32</f>
        <v>1278.6031207995361</v>
      </c>
      <c r="Q32" s="65">
        <f t="shared" si="15"/>
        <v>0</v>
      </c>
      <c r="R32" s="92">
        <v>871003</v>
      </c>
      <c r="S32" s="60"/>
      <c r="T32" s="60"/>
      <c r="U32" s="61">
        <f t="shared" si="1"/>
        <v>0</v>
      </c>
      <c r="V32" s="92">
        <f t="shared" si="2"/>
        <v>871003</v>
      </c>
      <c r="W32" s="65">
        <f t="shared" si="16"/>
        <v>-2178</v>
      </c>
      <c r="X32" s="92">
        <f t="shared" si="17"/>
        <v>868825</v>
      </c>
      <c r="Y32" s="60"/>
      <c r="Z32" s="92">
        <f t="shared" si="18"/>
        <v>868825</v>
      </c>
      <c r="AA32" s="60"/>
      <c r="AB32" s="60">
        <f t="shared" si="19"/>
        <v>868825</v>
      </c>
      <c r="AC32" s="92">
        <f t="shared" si="20"/>
        <v>72402</v>
      </c>
      <c r="AD32" s="96">
        <f t="shared" si="3"/>
        <v>868825</v>
      </c>
      <c r="AE32" s="66">
        <f>'Source Data'!N32</f>
        <v>5304</v>
      </c>
      <c r="AF32" s="89">
        <f t="shared" si="4"/>
        <v>1034280</v>
      </c>
      <c r="AG32" s="270"/>
      <c r="AH32" s="66">
        <f t="shared" si="21"/>
        <v>0</v>
      </c>
      <c r="AI32" s="270"/>
      <c r="AJ32" s="68">
        <f t="shared" si="5"/>
        <v>0</v>
      </c>
      <c r="AK32" s="67">
        <f t="shared" si="6"/>
        <v>0</v>
      </c>
      <c r="AL32" s="89">
        <f t="shared" si="22"/>
        <v>1034280</v>
      </c>
      <c r="AM32" s="70">
        <f t="shared" si="23"/>
        <v>-2586</v>
      </c>
      <c r="AN32" s="89">
        <f t="shared" si="24"/>
        <v>1031694</v>
      </c>
      <c r="AO32" s="60"/>
      <c r="AP32" s="89">
        <f t="shared" si="25"/>
        <v>1031694</v>
      </c>
      <c r="AQ32" s="68"/>
      <c r="AR32" s="68">
        <f t="shared" si="26"/>
        <v>1031694</v>
      </c>
      <c r="AS32" s="89">
        <f t="shared" si="27"/>
        <v>85975</v>
      </c>
      <c r="AT32" s="69">
        <f t="shared" si="7"/>
        <v>1900519</v>
      </c>
      <c r="AU32" s="86">
        <f t="shared" si="8"/>
        <v>158377</v>
      </c>
      <c r="AV32" s="116"/>
      <c r="AW32" s="65"/>
      <c r="AX32" s="65">
        <f t="shared" si="9"/>
        <v>2586</v>
      </c>
      <c r="AY32" s="65">
        <f t="shared" si="10"/>
        <v>2586</v>
      </c>
    </row>
    <row r="33" spans="1:51" ht="16.149999999999999" customHeight="1" x14ac:dyDescent="0.2">
      <c r="A33" s="54">
        <v>27</v>
      </c>
      <c r="B33" s="55" t="s">
        <v>32</v>
      </c>
      <c r="C33" s="271">
        <f>'8_2.1.18 SIS'!L33</f>
        <v>0</v>
      </c>
      <c r="D33" s="56">
        <f>'Source Data'!H33</f>
        <v>5228.5444628948371</v>
      </c>
      <c r="E33" s="74">
        <f t="shared" si="11"/>
        <v>0</v>
      </c>
      <c r="F33" s="290"/>
      <c r="G33" s="56">
        <f>'Source Data'!I33</f>
        <v>687.4036243637745</v>
      </c>
      <c r="H33" s="74">
        <f t="shared" si="12"/>
        <v>0</v>
      </c>
      <c r="I33" s="290"/>
      <c r="J33" s="56">
        <f>'Source Data'!J33</f>
        <v>187.4737157355749</v>
      </c>
      <c r="K33" s="74">
        <f t="shared" si="13"/>
        <v>0</v>
      </c>
      <c r="L33" s="290"/>
      <c r="M33" s="56">
        <f>'Source Data'!K33</f>
        <v>4686.842893389372</v>
      </c>
      <c r="N33" s="74">
        <f t="shared" si="14"/>
        <v>0</v>
      </c>
      <c r="O33" s="290"/>
      <c r="P33" s="56">
        <f>'Source Data'!L33</f>
        <v>1874.7371573557489</v>
      </c>
      <c r="Q33" s="74">
        <f t="shared" si="15"/>
        <v>0</v>
      </c>
      <c r="R33" s="93">
        <v>0</v>
      </c>
      <c r="S33" s="56"/>
      <c r="T33" s="56"/>
      <c r="U33" s="57">
        <f t="shared" si="1"/>
        <v>0</v>
      </c>
      <c r="V33" s="93">
        <f t="shared" si="2"/>
        <v>0</v>
      </c>
      <c r="W33" s="74">
        <f t="shared" si="16"/>
        <v>0</v>
      </c>
      <c r="X33" s="93">
        <f t="shared" si="17"/>
        <v>0</v>
      </c>
      <c r="Y33" s="56"/>
      <c r="Z33" s="93">
        <f t="shared" si="18"/>
        <v>0</v>
      </c>
      <c r="AA33" s="56"/>
      <c r="AB33" s="56">
        <f t="shared" si="19"/>
        <v>0</v>
      </c>
      <c r="AC33" s="93">
        <f t="shared" si="20"/>
        <v>0</v>
      </c>
      <c r="AD33" s="97">
        <f t="shared" si="3"/>
        <v>0</v>
      </c>
      <c r="AE33" s="75">
        <f>'Source Data'!N33</f>
        <v>3412</v>
      </c>
      <c r="AF33" s="90">
        <f t="shared" si="4"/>
        <v>0</v>
      </c>
      <c r="AG33" s="271"/>
      <c r="AH33" s="75">
        <f t="shared" si="21"/>
        <v>0</v>
      </c>
      <c r="AI33" s="271"/>
      <c r="AJ33" s="77">
        <f t="shared" si="5"/>
        <v>0</v>
      </c>
      <c r="AK33" s="76">
        <f t="shared" si="6"/>
        <v>0</v>
      </c>
      <c r="AL33" s="90">
        <f t="shared" si="22"/>
        <v>0</v>
      </c>
      <c r="AM33" s="79">
        <f t="shared" si="23"/>
        <v>0</v>
      </c>
      <c r="AN33" s="90">
        <f t="shared" si="24"/>
        <v>0</v>
      </c>
      <c r="AO33" s="56"/>
      <c r="AP33" s="90">
        <f t="shared" si="25"/>
        <v>0</v>
      </c>
      <c r="AQ33" s="77"/>
      <c r="AR33" s="77">
        <f t="shared" si="26"/>
        <v>0</v>
      </c>
      <c r="AS33" s="90">
        <f t="shared" si="27"/>
        <v>0</v>
      </c>
      <c r="AT33" s="78">
        <f t="shared" si="7"/>
        <v>0</v>
      </c>
      <c r="AU33" s="87">
        <f t="shared" si="8"/>
        <v>0</v>
      </c>
      <c r="AV33" s="116"/>
      <c r="AW33" s="74"/>
      <c r="AX33" s="74">
        <f t="shared" si="9"/>
        <v>0</v>
      </c>
      <c r="AY33" s="74">
        <f t="shared" si="10"/>
        <v>0</v>
      </c>
    </row>
    <row r="34" spans="1:51" ht="16.149999999999999" customHeight="1" x14ac:dyDescent="0.2">
      <c r="A34" s="54">
        <v>28</v>
      </c>
      <c r="B34" s="55" t="s">
        <v>33</v>
      </c>
      <c r="C34" s="271">
        <f>'8_2.1.18 SIS'!L34</f>
        <v>0</v>
      </c>
      <c r="D34" s="56">
        <f>'Source Data'!H34</f>
        <v>3407.9343597999155</v>
      </c>
      <c r="E34" s="74">
        <f t="shared" si="11"/>
        <v>0</v>
      </c>
      <c r="F34" s="290"/>
      <c r="G34" s="56">
        <f>'Source Data'!I34</f>
        <v>466.65190378503735</v>
      </c>
      <c r="H34" s="74">
        <f t="shared" si="12"/>
        <v>0</v>
      </c>
      <c r="I34" s="290"/>
      <c r="J34" s="56">
        <f>'Source Data'!J34</f>
        <v>127.26870103228291</v>
      </c>
      <c r="K34" s="74">
        <f t="shared" si="13"/>
        <v>0</v>
      </c>
      <c r="L34" s="290"/>
      <c r="M34" s="56">
        <f>'Source Data'!K34</f>
        <v>3181.7175258070724</v>
      </c>
      <c r="N34" s="74">
        <f t="shared" si="14"/>
        <v>0</v>
      </c>
      <c r="O34" s="290"/>
      <c r="P34" s="56">
        <f>'Source Data'!L34</f>
        <v>1272.6870103228293</v>
      </c>
      <c r="Q34" s="74">
        <f t="shared" si="15"/>
        <v>0</v>
      </c>
      <c r="R34" s="93">
        <v>0</v>
      </c>
      <c r="S34" s="56"/>
      <c r="T34" s="56"/>
      <c r="U34" s="57">
        <f t="shared" si="1"/>
        <v>0</v>
      </c>
      <c r="V34" s="93">
        <f t="shared" si="2"/>
        <v>0</v>
      </c>
      <c r="W34" s="74">
        <f t="shared" si="16"/>
        <v>0</v>
      </c>
      <c r="X34" s="93">
        <f t="shared" si="17"/>
        <v>0</v>
      </c>
      <c r="Y34" s="56"/>
      <c r="Z34" s="93">
        <f t="shared" si="18"/>
        <v>0</v>
      </c>
      <c r="AA34" s="56"/>
      <c r="AB34" s="56">
        <f t="shared" si="19"/>
        <v>0</v>
      </c>
      <c r="AC34" s="93">
        <f t="shared" si="20"/>
        <v>0</v>
      </c>
      <c r="AD34" s="97">
        <f t="shared" si="3"/>
        <v>0</v>
      </c>
      <c r="AE34" s="75">
        <f>'Source Data'!N34</f>
        <v>5598</v>
      </c>
      <c r="AF34" s="90">
        <f t="shared" si="4"/>
        <v>0</v>
      </c>
      <c r="AG34" s="271"/>
      <c r="AH34" s="75">
        <f t="shared" si="21"/>
        <v>0</v>
      </c>
      <c r="AI34" s="271"/>
      <c r="AJ34" s="77">
        <f t="shared" si="5"/>
        <v>0</v>
      </c>
      <c r="AK34" s="76">
        <f t="shared" si="6"/>
        <v>0</v>
      </c>
      <c r="AL34" s="90">
        <f t="shared" si="22"/>
        <v>0</v>
      </c>
      <c r="AM34" s="79">
        <f t="shared" si="23"/>
        <v>0</v>
      </c>
      <c r="AN34" s="90">
        <f t="shared" si="24"/>
        <v>0</v>
      </c>
      <c r="AO34" s="56"/>
      <c r="AP34" s="90">
        <f t="shared" si="25"/>
        <v>0</v>
      </c>
      <c r="AQ34" s="77"/>
      <c r="AR34" s="77">
        <f t="shared" si="26"/>
        <v>0</v>
      </c>
      <c r="AS34" s="90">
        <f t="shared" si="27"/>
        <v>0</v>
      </c>
      <c r="AT34" s="78">
        <f t="shared" si="7"/>
        <v>0</v>
      </c>
      <c r="AU34" s="87">
        <f t="shared" si="8"/>
        <v>0</v>
      </c>
      <c r="AV34" s="116"/>
      <c r="AW34" s="74"/>
      <c r="AX34" s="74">
        <f t="shared" si="9"/>
        <v>0</v>
      </c>
      <c r="AY34" s="74">
        <f t="shared" si="10"/>
        <v>0</v>
      </c>
    </row>
    <row r="35" spans="1:51" ht="16.149999999999999" customHeight="1" x14ac:dyDescent="0.2">
      <c r="A35" s="54">
        <v>29</v>
      </c>
      <c r="B35" s="55" t="s">
        <v>34</v>
      </c>
      <c r="C35" s="271">
        <f>'8_2.1.18 SIS'!L35</f>
        <v>0</v>
      </c>
      <c r="D35" s="56">
        <f>'Source Data'!H35</f>
        <v>4119.4752527522951</v>
      </c>
      <c r="E35" s="74">
        <f t="shared" si="11"/>
        <v>0</v>
      </c>
      <c r="F35" s="290"/>
      <c r="G35" s="56">
        <f>'Source Data'!I35</f>
        <v>554.9726016103474</v>
      </c>
      <c r="H35" s="74">
        <f t="shared" si="12"/>
        <v>0</v>
      </c>
      <c r="I35" s="290"/>
      <c r="J35" s="56">
        <f>'Source Data'!J35</f>
        <v>151.35616407554929</v>
      </c>
      <c r="K35" s="74">
        <f t="shared" si="13"/>
        <v>0</v>
      </c>
      <c r="L35" s="290"/>
      <c r="M35" s="56">
        <f>'Source Data'!K35</f>
        <v>3783.9041018887328</v>
      </c>
      <c r="N35" s="74">
        <f t="shared" si="14"/>
        <v>0</v>
      </c>
      <c r="O35" s="290"/>
      <c r="P35" s="56">
        <f>'Source Data'!L35</f>
        <v>1513.5616407554928</v>
      </c>
      <c r="Q35" s="74">
        <f t="shared" si="15"/>
        <v>0</v>
      </c>
      <c r="R35" s="93">
        <v>0</v>
      </c>
      <c r="S35" s="56"/>
      <c r="T35" s="56"/>
      <c r="U35" s="57">
        <f t="shared" si="1"/>
        <v>0</v>
      </c>
      <c r="V35" s="93">
        <f t="shared" si="2"/>
        <v>0</v>
      </c>
      <c r="W35" s="74">
        <f t="shared" si="16"/>
        <v>0</v>
      </c>
      <c r="X35" s="93">
        <f t="shared" si="17"/>
        <v>0</v>
      </c>
      <c r="Y35" s="56"/>
      <c r="Z35" s="93">
        <f t="shared" si="18"/>
        <v>0</v>
      </c>
      <c r="AA35" s="56"/>
      <c r="AB35" s="56">
        <f t="shared" si="19"/>
        <v>0</v>
      </c>
      <c r="AC35" s="93">
        <f t="shared" si="20"/>
        <v>0</v>
      </c>
      <c r="AD35" s="97">
        <f t="shared" si="3"/>
        <v>0</v>
      </c>
      <c r="AE35" s="75">
        <f>'Source Data'!N35</f>
        <v>4860</v>
      </c>
      <c r="AF35" s="90">
        <f t="shared" si="4"/>
        <v>0</v>
      </c>
      <c r="AG35" s="271"/>
      <c r="AH35" s="75">
        <f t="shared" si="21"/>
        <v>0</v>
      </c>
      <c r="AI35" s="271"/>
      <c r="AJ35" s="77">
        <f t="shared" si="5"/>
        <v>0</v>
      </c>
      <c r="AK35" s="76">
        <f t="shared" si="6"/>
        <v>0</v>
      </c>
      <c r="AL35" s="90">
        <f t="shared" si="22"/>
        <v>0</v>
      </c>
      <c r="AM35" s="79">
        <f t="shared" si="23"/>
        <v>0</v>
      </c>
      <c r="AN35" s="90">
        <f t="shared" si="24"/>
        <v>0</v>
      </c>
      <c r="AO35" s="56"/>
      <c r="AP35" s="90">
        <f t="shared" si="25"/>
        <v>0</v>
      </c>
      <c r="AQ35" s="77"/>
      <c r="AR35" s="77">
        <f t="shared" si="26"/>
        <v>0</v>
      </c>
      <c r="AS35" s="90">
        <f t="shared" si="27"/>
        <v>0</v>
      </c>
      <c r="AT35" s="78">
        <f t="shared" si="7"/>
        <v>0</v>
      </c>
      <c r="AU35" s="87">
        <f t="shared" si="8"/>
        <v>0</v>
      </c>
      <c r="AV35" s="116"/>
      <c r="AW35" s="74"/>
      <c r="AX35" s="74">
        <f t="shared" si="9"/>
        <v>0</v>
      </c>
      <c r="AY35" s="74">
        <f t="shared" si="10"/>
        <v>0</v>
      </c>
    </row>
    <row r="36" spans="1:51" ht="16.149999999999999" customHeight="1" x14ac:dyDescent="0.2">
      <c r="A36" s="49">
        <v>30</v>
      </c>
      <c r="B36" s="50" t="s">
        <v>35</v>
      </c>
      <c r="C36" s="272">
        <f>'8_2.1.18 SIS'!L36</f>
        <v>0</v>
      </c>
      <c r="D36" s="51">
        <f>'Source Data'!H36</f>
        <v>5413.9637107951485</v>
      </c>
      <c r="E36" s="80">
        <f t="shared" si="11"/>
        <v>0</v>
      </c>
      <c r="F36" s="291"/>
      <c r="G36" s="51">
        <f>'Source Data'!I36</f>
        <v>702.2116679130869</v>
      </c>
      <c r="H36" s="80">
        <f t="shared" si="12"/>
        <v>0</v>
      </c>
      <c r="I36" s="291"/>
      <c r="J36" s="51">
        <f>'Source Data'!J36</f>
        <v>191.51227306720551</v>
      </c>
      <c r="K36" s="80">
        <f t="shared" si="13"/>
        <v>0</v>
      </c>
      <c r="L36" s="291"/>
      <c r="M36" s="51">
        <f>'Source Data'!K36</f>
        <v>4787.8068266801383</v>
      </c>
      <c r="N36" s="80">
        <f t="shared" si="14"/>
        <v>0</v>
      </c>
      <c r="O36" s="291"/>
      <c r="P36" s="51">
        <f>'Source Data'!L36</f>
        <v>1915.1227306720555</v>
      </c>
      <c r="Q36" s="80">
        <f t="shared" si="15"/>
        <v>0</v>
      </c>
      <c r="R36" s="94">
        <v>0</v>
      </c>
      <c r="S36" s="51"/>
      <c r="T36" s="51"/>
      <c r="U36" s="52">
        <f t="shared" si="1"/>
        <v>0</v>
      </c>
      <c r="V36" s="94">
        <f t="shared" si="2"/>
        <v>0</v>
      </c>
      <c r="W36" s="80">
        <f t="shared" si="16"/>
        <v>0</v>
      </c>
      <c r="X36" s="94">
        <f t="shared" si="17"/>
        <v>0</v>
      </c>
      <c r="Y36" s="51"/>
      <c r="Z36" s="94">
        <f t="shared" si="18"/>
        <v>0</v>
      </c>
      <c r="AA36" s="53"/>
      <c r="AB36" s="51">
        <f t="shared" si="19"/>
        <v>0</v>
      </c>
      <c r="AC36" s="95">
        <f t="shared" si="20"/>
        <v>0</v>
      </c>
      <c r="AD36" s="95">
        <f t="shared" si="3"/>
        <v>0</v>
      </c>
      <c r="AE36" s="71">
        <f>'Source Data'!N36</f>
        <v>3884</v>
      </c>
      <c r="AF36" s="91">
        <f t="shared" si="4"/>
        <v>0</v>
      </c>
      <c r="AG36" s="272"/>
      <c r="AH36" s="71">
        <f t="shared" si="21"/>
        <v>0</v>
      </c>
      <c r="AI36" s="272"/>
      <c r="AJ36" s="72">
        <f t="shared" si="5"/>
        <v>0</v>
      </c>
      <c r="AK36" s="73">
        <f t="shared" si="6"/>
        <v>0</v>
      </c>
      <c r="AL36" s="91">
        <f t="shared" si="22"/>
        <v>0</v>
      </c>
      <c r="AM36" s="82">
        <f t="shared" si="23"/>
        <v>0</v>
      </c>
      <c r="AN36" s="91">
        <f t="shared" si="24"/>
        <v>0</v>
      </c>
      <c r="AO36" s="51"/>
      <c r="AP36" s="91">
        <f t="shared" si="25"/>
        <v>0</v>
      </c>
      <c r="AQ36" s="72"/>
      <c r="AR36" s="72">
        <f t="shared" si="26"/>
        <v>0</v>
      </c>
      <c r="AS36" s="91">
        <f t="shared" si="27"/>
        <v>0</v>
      </c>
      <c r="AT36" s="81">
        <f t="shared" si="7"/>
        <v>0</v>
      </c>
      <c r="AU36" s="88">
        <f t="shared" si="8"/>
        <v>0</v>
      </c>
      <c r="AV36" s="116"/>
      <c r="AW36" s="80"/>
      <c r="AX36" s="80">
        <f t="shared" si="9"/>
        <v>0</v>
      </c>
      <c r="AY36" s="80">
        <f t="shared" si="10"/>
        <v>0</v>
      </c>
    </row>
    <row r="37" spans="1:51" ht="16.149999999999999" customHeight="1" x14ac:dyDescent="0.2">
      <c r="A37" s="58">
        <v>31</v>
      </c>
      <c r="B37" s="59" t="s">
        <v>36</v>
      </c>
      <c r="C37" s="270">
        <f>'8_2.1.18 SIS'!L37</f>
        <v>0</v>
      </c>
      <c r="D37" s="60">
        <f>'Source Data'!H37</f>
        <v>3796.0097351340864</v>
      </c>
      <c r="E37" s="65">
        <f t="shared" si="11"/>
        <v>0</v>
      </c>
      <c r="F37" s="289"/>
      <c r="G37" s="60">
        <f>'Source Data'!I37</f>
        <v>524.75657375911442</v>
      </c>
      <c r="H37" s="65">
        <f t="shared" si="12"/>
        <v>0</v>
      </c>
      <c r="I37" s="289"/>
      <c r="J37" s="60">
        <f>'Source Data'!J37</f>
        <v>143.11542920703121</v>
      </c>
      <c r="K37" s="65">
        <f t="shared" si="13"/>
        <v>0</v>
      </c>
      <c r="L37" s="289"/>
      <c r="M37" s="60">
        <f>'Source Data'!K37</f>
        <v>3577.8857301757807</v>
      </c>
      <c r="N37" s="65">
        <f t="shared" si="14"/>
        <v>0</v>
      </c>
      <c r="O37" s="289"/>
      <c r="P37" s="60">
        <f>'Source Data'!L37</f>
        <v>1431.1542920703123</v>
      </c>
      <c r="Q37" s="65">
        <f t="shared" si="15"/>
        <v>0</v>
      </c>
      <c r="R37" s="92">
        <v>0</v>
      </c>
      <c r="S37" s="60"/>
      <c r="T37" s="60"/>
      <c r="U37" s="61">
        <f t="shared" si="1"/>
        <v>0</v>
      </c>
      <c r="V37" s="92">
        <f t="shared" si="2"/>
        <v>0</v>
      </c>
      <c r="W37" s="65">
        <f t="shared" si="16"/>
        <v>0</v>
      </c>
      <c r="X37" s="92">
        <f t="shared" si="17"/>
        <v>0</v>
      </c>
      <c r="Y37" s="60"/>
      <c r="Z37" s="92">
        <f t="shared" si="18"/>
        <v>0</v>
      </c>
      <c r="AA37" s="60"/>
      <c r="AB37" s="60">
        <f t="shared" si="19"/>
        <v>0</v>
      </c>
      <c r="AC37" s="92">
        <f t="shared" si="20"/>
        <v>0</v>
      </c>
      <c r="AD37" s="96">
        <f t="shared" si="3"/>
        <v>0</v>
      </c>
      <c r="AE37" s="66">
        <f>'Source Data'!N37</f>
        <v>5567</v>
      </c>
      <c r="AF37" s="89">
        <f t="shared" si="4"/>
        <v>0</v>
      </c>
      <c r="AG37" s="270"/>
      <c r="AH37" s="66">
        <f t="shared" si="21"/>
        <v>0</v>
      </c>
      <c r="AI37" s="270"/>
      <c r="AJ37" s="68">
        <f t="shared" si="5"/>
        <v>0</v>
      </c>
      <c r="AK37" s="67">
        <f t="shared" si="6"/>
        <v>0</v>
      </c>
      <c r="AL37" s="89">
        <f t="shared" si="22"/>
        <v>0</v>
      </c>
      <c r="AM37" s="70">
        <f t="shared" si="23"/>
        <v>0</v>
      </c>
      <c r="AN37" s="89">
        <f t="shared" si="24"/>
        <v>0</v>
      </c>
      <c r="AO37" s="60"/>
      <c r="AP37" s="89">
        <f t="shared" si="25"/>
        <v>0</v>
      </c>
      <c r="AQ37" s="68"/>
      <c r="AR37" s="68">
        <f t="shared" si="26"/>
        <v>0</v>
      </c>
      <c r="AS37" s="89">
        <f t="shared" si="27"/>
        <v>0</v>
      </c>
      <c r="AT37" s="69">
        <f t="shared" si="7"/>
        <v>0</v>
      </c>
      <c r="AU37" s="86">
        <f t="shared" si="8"/>
        <v>0</v>
      </c>
      <c r="AV37" s="116"/>
      <c r="AW37" s="65"/>
      <c r="AX37" s="65">
        <f t="shared" si="9"/>
        <v>0</v>
      </c>
      <c r="AY37" s="65">
        <f t="shared" si="10"/>
        <v>0</v>
      </c>
    </row>
    <row r="38" spans="1:51" ht="16.149999999999999" customHeight="1" x14ac:dyDescent="0.2">
      <c r="A38" s="54">
        <v>32</v>
      </c>
      <c r="B38" s="55" t="s">
        <v>37</v>
      </c>
      <c r="C38" s="271">
        <f>'8_2.1.18 SIS'!L38</f>
        <v>0</v>
      </c>
      <c r="D38" s="56">
        <f>'Source Data'!H38</f>
        <v>5211.085155744553</v>
      </c>
      <c r="E38" s="74">
        <f t="shared" si="11"/>
        <v>0</v>
      </c>
      <c r="F38" s="290"/>
      <c r="G38" s="56">
        <f>'Source Data'!I38</f>
        <v>712.66638210557119</v>
      </c>
      <c r="H38" s="74">
        <f t="shared" si="12"/>
        <v>0</v>
      </c>
      <c r="I38" s="290"/>
      <c r="J38" s="56">
        <f>'Source Data'!J38</f>
        <v>194.36355875606483</v>
      </c>
      <c r="K38" s="74">
        <f t="shared" si="13"/>
        <v>0</v>
      </c>
      <c r="L38" s="290"/>
      <c r="M38" s="56">
        <f>'Source Data'!K38</f>
        <v>4859.0889689016212</v>
      </c>
      <c r="N38" s="74">
        <f t="shared" si="14"/>
        <v>0</v>
      </c>
      <c r="O38" s="290"/>
      <c r="P38" s="56">
        <f>'Source Data'!L38</f>
        <v>1943.6355875606487</v>
      </c>
      <c r="Q38" s="74">
        <f t="shared" si="15"/>
        <v>0</v>
      </c>
      <c r="R38" s="93">
        <v>0</v>
      </c>
      <c r="S38" s="56"/>
      <c r="T38" s="56"/>
      <c r="U38" s="57">
        <f t="shared" si="1"/>
        <v>0</v>
      </c>
      <c r="V38" s="93">
        <f t="shared" si="2"/>
        <v>0</v>
      </c>
      <c r="W38" s="74">
        <f t="shared" si="16"/>
        <v>0</v>
      </c>
      <c r="X38" s="93">
        <f t="shared" si="17"/>
        <v>0</v>
      </c>
      <c r="Y38" s="56"/>
      <c r="Z38" s="93">
        <f t="shared" si="18"/>
        <v>0</v>
      </c>
      <c r="AA38" s="56"/>
      <c r="AB38" s="56">
        <f t="shared" si="19"/>
        <v>0</v>
      </c>
      <c r="AC38" s="93">
        <f t="shared" si="20"/>
        <v>0</v>
      </c>
      <c r="AD38" s="97">
        <f t="shared" si="3"/>
        <v>0</v>
      </c>
      <c r="AE38" s="75">
        <f>'Source Data'!N38</f>
        <v>2649</v>
      </c>
      <c r="AF38" s="90">
        <f t="shared" si="4"/>
        <v>0</v>
      </c>
      <c r="AG38" s="271"/>
      <c r="AH38" s="75">
        <f t="shared" si="21"/>
        <v>0</v>
      </c>
      <c r="AI38" s="271"/>
      <c r="AJ38" s="77">
        <f t="shared" si="5"/>
        <v>0</v>
      </c>
      <c r="AK38" s="76">
        <f t="shared" si="6"/>
        <v>0</v>
      </c>
      <c r="AL38" s="90">
        <f t="shared" si="22"/>
        <v>0</v>
      </c>
      <c r="AM38" s="79">
        <f t="shared" si="23"/>
        <v>0</v>
      </c>
      <c r="AN38" s="90">
        <f t="shared" si="24"/>
        <v>0</v>
      </c>
      <c r="AO38" s="56"/>
      <c r="AP38" s="90">
        <f t="shared" si="25"/>
        <v>0</v>
      </c>
      <c r="AQ38" s="77"/>
      <c r="AR38" s="77">
        <f t="shared" si="26"/>
        <v>0</v>
      </c>
      <c r="AS38" s="90">
        <f t="shared" si="27"/>
        <v>0</v>
      </c>
      <c r="AT38" s="78">
        <f t="shared" si="7"/>
        <v>0</v>
      </c>
      <c r="AU38" s="87">
        <f t="shared" si="8"/>
        <v>0</v>
      </c>
      <c r="AV38" s="116"/>
      <c r="AW38" s="74"/>
      <c r="AX38" s="74">
        <f t="shared" si="9"/>
        <v>0</v>
      </c>
      <c r="AY38" s="74">
        <f t="shared" si="10"/>
        <v>0</v>
      </c>
    </row>
    <row r="39" spans="1:51" ht="16.149999999999999" customHeight="1" x14ac:dyDescent="0.2">
      <c r="A39" s="54">
        <v>33</v>
      </c>
      <c r="B39" s="55" t="s">
        <v>38</v>
      </c>
      <c r="C39" s="271">
        <f>'8_2.1.18 SIS'!L39</f>
        <v>0</v>
      </c>
      <c r="D39" s="56">
        <f>'Source Data'!H39</f>
        <v>4700.4408318694122</v>
      </c>
      <c r="E39" s="74">
        <f t="shared" si="11"/>
        <v>0</v>
      </c>
      <c r="F39" s="290"/>
      <c r="G39" s="56">
        <f>'Source Data'!I39</f>
        <v>624.84576931264041</v>
      </c>
      <c r="H39" s="74">
        <f t="shared" si="12"/>
        <v>0</v>
      </c>
      <c r="I39" s="290"/>
      <c r="J39" s="56">
        <f>'Source Data'!J39</f>
        <v>170.41248253981104</v>
      </c>
      <c r="K39" s="74">
        <f t="shared" si="13"/>
        <v>0</v>
      </c>
      <c r="L39" s="290"/>
      <c r="M39" s="56">
        <f>'Source Data'!K39</f>
        <v>4260.3120634952766</v>
      </c>
      <c r="N39" s="74">
        <f t="shared" si="14"/>
        <v>0</v>
      </c>
      <c r="O39" s="290"/>
      <c r="P39" s="56">
        <f>'Source Data'!L39</f>
        <v>1704.1248253981105</v>
      </c>
      <c r="Q39" s="74">
        <f t="shared" si="15"/>
        <v>0</v>
      </c>
      <c r="R39" s="93">
        <v>0</v>
      </c>
      <c r="S39" s="56"/>
      <c r="T39" s="56"/>
      <c r="U39" s="57">
        <f t="shared" ref="U39:U70" si="28">S39+T39</f>
        <v>0</v>
      </c>
      <c r="V39" s="93">
        <f t="shared" si="2"/>
        <v>0</v>
      </c>
      <c r="W39" s="74">
        <f t="shared" si="16"/>
        <v>0</v>
      </c>
      <c r="X39" s="93">
        <f t="shared" si="17"/>
        <v>0</v>
      </c>
      <c r="Y39" s="56"/>
      <c r="Z39" s="93">
        <f t="shared" si="18"/>
        <v>0</v>
      </c>
      <c r="AA39" s="56"/>
      <c r="AB39" s="56">
        <f t="shared" si="19"/>
        <v>0</v>
      </c>
      <c r="AC39" s="93">
        <f t="shared" si="20"/>
        <v>0</v>
      </c>
      <c r="AD39" s="97">
        <f t="shared" ref="AD39:AD75" si="29">Z39</f>
        <v>0</v>
      </c>
      <c r="AE39" s="75">
        <f>'Source Data'!N39</f>
        <v>3419</v>
      </c>
      <c r="AF39" s="90">
        <f t="shared" ref="AF39:AF70" si="30">C39*AE39</f>
        <v>0</v>
      </c>
      <c r="AG39" s="271"/>
      <c r="AH39" s="75">
        <f t="shared" si="21"/>
        <v>0</v>
      </c>
      <c r="AI39" s="271"/>
      <c r="AJ39" s="77">
        <f t="shared" ref="AJ39:AJ70" si="31">AE39*AI39*0.5</f>
        <v>0</v>
      </c>
      <c r="AK39" s="76">
        <f t="shared" ref="AK39:AK70" si="32">AH39+AJ39</f>
        <v>0</v>
      </c>
      <c r="AL39" s="90">
        <f t="shared" si="22"/>
        <v>0</v>
      </c>
      <c r="AM39" s="79">
        <f t="shared" si="23"/>
        <v>0</v>
      </c>
      <c r="AN39" s="90">
        <f t="shared" si="24"/>
        <v>0</v>
      </c>
      <c r="AO39" s="56"/>
      <c r="AP39" s="90">
        <f t="shared" si="25"/>
        <v>0</v>
      </c>
      <c r="AQ39" s="77"/>
      <c r="AR39" s="77">
        <f t="shared" si="26"/>
        <v>0</v>
      </c>
      <c r="AS39" s="90">
        <f t="shared" si="27"/>
        <v>0</v>
      </c>
      <c r="AT39" s="78">
        <f t="shared" si="7"/>
        <v>0</v>
      </c>
      <c r="AU39" s="87">
        <f t="shared" si="8"/>
        <v>0</v>
      </c>
      <c r="AV39" s="116"/>
      <c r="AW39" s="74"/>
      <c r="AX39" s="74">
        <f t="shared" ref="AX39:AX75" si="33">-AM39</f>
        <v>0</v>
      </c>
      <c r="AY39" s="74">
        <f t="shared" ref="AY39:AY70" si="34">AX39-AW39</f>
        <v>0</v>
      </c>
    </row>
    <row r="40" spans="1:51" ht="16.149999999999999" customHeight="1" x14ac:dyDescent="0.2">
      <c r="A40" s="54">
        <v>34</v>
      </c>
      <c r="B40" s="55" t="s">
        <v>39</v>
      </c>
      <c r="C40" s="271">
        <f>'8_2.1.18 SIS'!L40</f>
        <v>0</v>
      </c>
      <c r="D40" s="56">
        <f>'Source Data'!H40</f>
        <v>5203.4516530730671</v>
      </c>
      <c r="E40" s="74">
        <f t="shared" si="11"/>
        <v>0</v>
      </c>
      <c r="F40" s="290"/>
      <c r="G40" s="56">
        <f>'Source Data'!I40</f>
        <v>693.972191189574</v>
      </c>
      <c r="H40" s="74">
        <f t="shared" si="12"/>
        <v>0</v>
      </c>
      <c r="I40" s="290"/>
      <c r="J40" s="56">
        <f>'Source Data'!J40</f>
        <v>189.26514305170204</v>
      </c>
      <c r="K40" s="74">
        <f t="shared" si="13"/>
        <v>0</v>
      </c>
      <c r="L40" s="290"/>
      <c r="M40" s="56">
        <f>'Source Data'!K40</f>
        <v>4731.62857629255</v>
      </c>
      <c r="N40" s="74">
        <f t="shared" si="14"/>
        <v>0</v>
      </c>
      <c r="O40" s="290"/>
      <c r="P40" s="56">
        <f>'Source Data'!L40</f>
        <v>1892.6514305170203</v>
      </c>
      <c r="Q40" s="74">
        <f t="shared" si="15"/>
        <v>0</v>
      </c>
      <c r="R40" s="93">
        <v>0</v>
      </c>
      <c r="S40" s="56"/>
      <c r="T40" s="56"/>
      <c r="U40" s="57">
        <f t="shared" si="28"/>
        <v>0</v>
      </c>
      <c r="V40" s="93">
        <f t="shared" si="2"/>
        <v>0</v>
      </c>
      <c r="W40" s="74">
        <f t="shared" si="16"/>
        <v>0</v>
      </c>
      <c r="X40" s="93">
        <f t="shared" si="17"/>
        <v>0</v>
      </c>
      <c r="Y40" s="56"/>
      <c r="Z40" s="93">
        <f t="shared" si="18"/>
        <v>0</v>
      </c>
      <c r="AA40" s="56"/>
      <c r="AB40" s="56">
        <f t="shared" si="19"/>
        <v>0</v>
      </c>
      <c r="AC40" s="93">
        <f t="shared" si="20"/>
        <v>0</v>
      </c>
      <c r="AD40" s="97">
        <f t="shared" si="29"/>
        <v>0</v>
      </c>
      <c r="AE40" s="75">
        <f>'Source Data'!N40</f>
        <v>1894</v>
      </c>
      <c r="AF40" s="90">
        <f t="shared" si="30"/>
        <v>0</v>
      </c>
      <c r="AG40" s="271"/>
      <c r="AH40" s="75">
        <f t="shared" si="21"/>
        <v>0</v>
      </c>
      <c r="AI40" s="271"/>
      <c r="AJ40" s="77">
        <f t="shared" si="31"/>
        <v>0</v>
      </c>
      <c r="AK40" s="76">
        <f t="shared" si="32"/>
        <v>0</v>
      </c>
      <c r="AL40" s="90">
        <f t="shared" si="22"/>
        <v>0</v>
      </c>
      <c r="AM40" s="79">
        <f t="shared" si="23"/>
        <v>0</v>
      </c>
      <c r="AN40" s="90">
        <f t="shared" si="24"/>
        <v>0</v>
      </c>
      <c r="AO40" s="56"/>
      <c r="AP40" s="90">
        <f t="shared" si="25"/>
        <v>0</v>
      </c>
      <c r="AQ40" s="77"/>
      <c r="AR40" s="77">
        <f t="shared" si="26"/>
        <v>0</v>
      </c>
      <c r="AS40" s="90">
        <f t="shared" si="27"/>
        <v>0</v>
      </c>
      <c r="AT40" s="78">
        <f t="shared" si="7"/>
        <v>0</v>
      </c>
      <c r="AU40" s="87">
        <f t="shared" si="8"/>
        <v>0</v>
      </c>
      <c r="AV40" s="116"/>
      <c r="AW40" s="74"/>
      <c r="AX40" s="74">
        <f t="shared" si="33"/>
        <v>0</v>
      </c>
      <c r="AY40" s="74">
        <f t="shared" si="34"/>
        <v>0</v>
      </c>
    </row>
    <row r="41" spans="1:51" ht="16.149999999999999" customHeight="1" x14ac:dyDescent="0.2">
      <c r="A41" s="49">
        <v>35</v>
      </c>
      <c r="B41" s="50" t="s">
        <v>40</v>
      </c>
      <c r="C41" s="272">
        <f>'8_2.1.18 SIS'!L41</f>
        <v>0</v>
      </c>
      <c r="D41" s="51">
        <f>'Source Data'!H41</f>
        <v>4357.2318016845329</v>
      </c>
      <c r="E41" s="80">
        <f t="shared" si="11"/>
        <v>0</v>
      </c>
      <c r="F41" s="291"/>
      <c r="G41" s="51">
        <f>'Source Data'!I41</f>
        <v>608.37683053992896</v>
      </c>
      <c r="H41" s="80">
        <f t="shared" si="12"/>
        <v>0</v>
      </c>
      <c r="I41" s="291"/>
      <c r="J41" s="51">
        <f>'Source Data'!J41</f>
        <v>165.92095378361697</v>
      </c>
      <c r="K41" s="80">
        <f t="shared" si="13"/>
        <v>0</v>
      </c>
      <c r="L41" s="291"/>
      <c r="M41" s="51">
        <f>'Source Data'!K41</f>
        <v>4148.0238445904242</v>
      </c>
      <c r="N41" s="80">
        <f t="shared" si="14"/>
        <v>0</v>
      </c>
      <c r="O41" s="291"/>
      <c r="P41" s="51">
        <f>'Source Data'!L41</f>
        <v>1659.2095378361696</v>
      </c>
      <c r="Q41" s="80">
        <f t="shared" si="15"/>
        <v>0</v>
      </c>
      <c r="R41" s="94">
        <v>0</v>
      </c>
      <c r="S41" s="51"/>
      <c r="T41" s="51"/>
      <c r="U41" s="52">
        <f t="shared" si="28"/>
        <v>0</v>
      </c>
      <c r="V41" s="94">
        <f t="shared" si="2"/>
        <v>0</v>
      </c>
      <c r="W41" s="80">
        <f t="shared" si="16"/>
        <v>0</v>
      </c>
      <c r="X41" s="94">
        <f t="shared" si="17"/>
        <v>0</v>
      </c>
      <c r="Y41" s="51"/>
      <c r="Z41" s="94">
        <f t="shared" si="18"/>
        <v>0</v>
      </c>
      <c r="AA41" s="53"/>
      <c r="AB41" s="51">
        <f t="shared" si="19"/>
        <v>0</v>
      </c>
      <c r="AC41" s="95">
        <f t="shared" si="20"/>
        <v>0</v>
      </c>
      <c r="AD41" s="95">
        <f t="shared" si="29"/>
        <v>0</v>
      </c>
      <c r="AE41" s="71">
        <f>'Source Data'!N41</f>
        <v>3679</v>
      </c>
      <c r="AF41" s="91">
        <f t="shared" si="30"/>
        <v>0</v>
      </c>
      <c r="AG41" s="272"/>
      <c r="AH41" s="71">
        <f t="shared" si="21"/>
        <v>0</v>
      </c>
      <c r="AI41" s="272"/>
      <c r="AJ41" s="72">
        <f t="shared" si="31"/>
        <v>0</v>
      </c>
      <c r="AK41" s="73">
        <f t="shared" si="32"/>
        <v>0</v>
      </c>
      <c r="AL41" s="91">
        <f t="shared" si="22"/>
        <v>0</v>
      </c>
      <c r="AM41" s="82">
        <f t="shared" si="23"/>
        <v>0</v>
      </c>
      <c r="AN41" s="91">
        <f t="shared" si="24"/>
        <v>0</v>
      </c>
      <c r="AO41" s="51"/>
      <c r="AP41" s="91">
        <f t="shared" si="25"/>
        <v>0</v>
      </c>
      <c r="AQ41" s="72"/>
      <c r="AR41" s="72">
        <f t="shared" si="26"/>
        <v>0</v>
      </c>
      <c r="AS41" s="91">
        <f t="shared" si="27"/>
        <v>0</v>
      </c>
      <c r="AT41" s="81">
        <f t="shared" si="7"/>
        <v>0</v>
      </c>
      <c r="AU41" s="88">
        <f t="shared" si="8"/>
        <v>0</v>
      </c>
      <c r="AV41" s="116"/>
      <c r="AW41" s="80"/>
      <c r="AX41" s="80">
        <f t="shared" si="33"/>
        <v>0</v>
      </c>
      <c r="AY41" s="80">
        <f t="shared" si="34"/>
        <v>0</v>
      </c>
    </row>
    <row r="42" spans="1:51" ht="16.149999999999999" customHeight="1" x14ac:dyDescent="0.2">
      <c r="A42" s="58">
        <v>36</v>
      </c>
      <c r="B42" s="59" t="s">
        <v>41</v>
      </c>
      <c r="C42" s="270">
        <f>'8_2.1.18 SIS'!L42</f>
        <v>551</v>
      </c>
      <c r="D42" s="60">
        <f>'Source Data'!H42</f>
        <v>3397.1647109485266</v>
      </c>
      <c r="E42" s="65">
        <f t="shared" si="11"/>
        <v>1871837.7557326381</v>
      </c>
      <c r="F42" s="289"/>
      <c r="G42" s="60">
        <f>'Source Data'!I42</f>
        <v>463.14668164219148</v>
      </c>
      <c r="H42" s="65">
        <f t="shared" si="12"/>
        <v>0</v>
      </c>
      <c r="I42" s="289"/>
      <c r="J42" s="60">
        <f>'Source Data'!J42</f>
        <v>126.31273135696131</v>
      </c>
      <c r="K42" s="65">
        <f t="shared" si="13"/>
        <v>0</v>
      </c>
      <c r="L42" s="289"/>
      <c r="M42" s="60">
        <f>'Source Data'!K42</f>
        <v>3157.818283924033</v>
      </c>
      <c r="N42" s="65">
        <f t="shared" si="14"/>
        <v>0</v>
      </c>
      <c r="O42" s="289"/>
      <c r="P42" s="60">
        <f>'Source Data'!L42</f>
        <v>1263.1273135696131</v>
      </c>
      <c r="Q42" s="65">
        <f t="shared" si="15"/>
        <v>0</v>
      </c>
      <c r="R42" s="92">
        <v>2211366</v>
      </c>
      <c r="S42" s="60"/>
      <c r="T42" s="60"/>
      <c r="U42" s="61">
        <f t="shared" si="28"/>
        <v>0</v>
      </c>
      <c r="V42" s="92">
        <f t="shared" si="2"/>
        <v>2211366</v>
      </c>
      <c r="W42" s="65">
        <f t="shared" si="16"/>
        <v>-5528</v>
      </c>
      <c r="X42" s="92">
        <f t="shared" si="17"/>
        <v>2205838</v>
      </c>
      <c r="Y42" s="60"/>
      <c r="Z42" s="92">
        <f t="shared" si="18"/>
        <v>2205838</v>
      </c>
      <c r="AA42" s="60"/>
      <c r="AB42" s="60">
        <f t="shared" si="19"/>
        <v>2205838</v>
      </c>
      <c r="AC42" s="92">
        <f t="shared" si="20"/>
        <v>183820</v>
      </c>
      <c r="AD42" s="96">
        <f t="shared" si="29"/>
        <v>2205838</v>
      </c>
      <c r="AE42" s="66">
        <f>'Source Data'!N42</f>
        <v>6275</v>
      </c>
      <c r="AF42" s="89">
        <f t="shared" si="30"/>
        <v>3457525</v>
      </c>
      <c r="AG42" s="270"/>
      <c r="AH42" s="66">
        <f t="shared" si="21"/>
        <v>0</v>
      </c>
      <c r="AI42" s="270"/>
      <c r="AJ42" s="68">
        <f t="shared" si="31"/>
        <v>0</v>
      </c>
      <c r="AK42" s="67">
        <f t="shared" si="32"/>
        <v>0</v>
      </c>
      <c r="AL42" s="89">
        <f t="shared" si="22"/>
        <v>3457525</v>
      </c>
      <c r="AM42" s="70">
        <f t="shared" si="23"/>
        <v>-8644</v>
      </c>
      <c r="AN42" s="89">
        <f t="shared" si="24"/>
        <v>3448881</v>
      </c>
      <c r="AO42" s="60"/>
      <c r="AP42" s="89">
        <f t="shared" si="25"/>
        <v>3448881</v>
      </c>
      <c r="AQ42" s="68"/>
      <c r="AR42" s="68">
        <f t="shared" si="26"/>
        <v>3448881</v>
      </c>
      <c r="AS42" s="89">
        <f t="shared" si="27"/>
        <v>287407</v>
      </c>
      <c r="AT42" s="69">
        <f t="shared" si="7"/>
        <v>5654719</v>
      </c>
      <c r="AU42" s="86">
        <f t="shared" si="8"/>
        <v>471227</v>
      </c>
      <c r="AV42" s="116"/>
      <c r="AW42" s="65"/>
      <c r="AX42" s="65">
        <f t="shared" si="33"/>
        <v>8644</v>
      </c>
      <c r="AY42" s="65">
        <f t="shared" si="34"/>
        <v>8644</v>
      </c>
    </row>
    <row r="43" spans="1:51" ht="16.149999999999999" customHeight="1" x14ac:dyDescent="0.2">
      <c r="A43" s="54">
        <v>37</v>
      </c>
      <c r="B43" s="55" t="s">
        <v>42</v>
      </c>
      <c r="C43" s="271">
        <f>'8_2.1.18 SIS'!L43</f>
        <v>0</v>
      </c>
      <c r="D43" s="56">
        <f>'Source Data'!H43</f>
        <v>5115.2412376905504</v>
      </c>
      <c r="E43" s="74">
        <f t="shared" si="11"/>
        <v>0</v>
      </c>
      <c r="F43" s="290"/>
      <c r="G43" s="56">
        <f>'Source Data'!I43</f>
        <v>683.69591860374021</v>
      </c>
      <c r="H43" s="74">
        <f t="shared" si="12"/>
        <v>0</v>
      </c>
      <c r="I43" s="290"/>
      <c r="J43" s="56">
        <f>'Source Data'!J43</f>
        <v>186.46252325556549</v>
      </c>
      <c r="K43" s="74">
        <f t="shared" si="13"/>
        <v>0</v>
      </c>
      <c r="L43" s="290"/>
      <c r="M43" s="56">
        <f>'Source Data'!K43</f>
        <v>4661.5630813891366</v>
      </c>
      <c r="N43" s="74">
        <f t="shared" si="14"/>
        <v>0</v>
      </c>
      <c r="O43" s="290"/>
      <c r="P43" s="56">
        <f>'Source Data'!L43</f>
        <v>1864.6252325556547</v>
      </c>
      <c r="Q43" s="74">
        <f t="shared" si="15"/>
        <v>0</v>
      </c>
      <c r="R43" s="93">
        <v>0</v>
      </c>
      <c r="S43" s="56"/>
      <c r="T43" s="56"/>
      <c r="U43" s="57">
        <f t="shared" si="28"/>
        <v>0</v>
      </c>
      <c r="V43" s="93">
        <f t="shared" si="2"/>
        <v>0</v>
      </c>
      <c r="W43" s="74">
        <f t="shared" si="16"/>
        <v>0</v>
      </c>
      <c r="X43" s="93">
        <f t="shared" si="17"/>
        <v>0</v>
      </c>
      <c r="Y43" s="56"/>
      <c r="Z43" s="93">
        <f t="shared" si="18"/>
        <v>0</v>
      </c>
      <c r="AA43" s="56"/>
      <c r="AB43" s="56">
        <f t="shared" si="19"/>
        <v>0</v>
      </c>
      <c r="AC43" s="93">
        <f t="shared" si="20"/>
        <v>0</v>
      </c>
      <c r="AD43" s="97">
        <f t="shared" si="29"/>
        <v>0</v>
      </c>
      <c r="AE43" s="75">
        <f>'Source Data'!N43</f>
        <v>3876</v>
      </c>
      <c r="AF43" s="90">
        <f t="shared" si="30"/>
        <v>0</v>
      </c>
      <c r="AG43" s="271"/>
      <c r="AH43" s="75">
        <f t="shared" si="21"/>
        <v>0</v>
      </c>
      <c r="AI43" s="271"/>
      <c r="AJ43" s="77">
        <f t="shared" si="31"/>
        <v>0</v>
      </c>
      <c r="AK43" s="76">
        <f t="shared" si="32"/>
        <v>0</v>
      </c>
      <c r="AL43" s="90">
        <f t="shared" si="22"/>
        <v>0</v>
      </c>
      <c r="AM43" s="79">
        <f t="shared" si="23"/>
        <v>0</v>
      </c>
      <c r="AN43" s="90">
        <f t="shared" si="24"/>
        <v>0</v>
      </c>
      <c r="AO43" s="56"/>
      <c r="AP43" s="90">
        <f t="shared" si="25"/>
        <v>0</v>
      </c>
      <c r="AQ43" s="77"/>
      <c r="AR43" s="77">
        <f t="shared" si="26"/>
        <v>0</v>
      </c>
      <c r="AS43" s="90">
        <f t="shared" si="27"/>
        <v>0</v>
      </c>
      <c r="AT43" s="78">
        <f t="shared" si="7"/>
        <v>0</v>
      </c>
      <c r="AU43" s="87">
        <f t="shared" si="8"/>
        <v>0</v>
      </c>
      <c r="AV43" s="116"/>
      <c r="AW43" s="74"/>
      <c r="AX43" s="74">
        <f t="shared" si="33"/>
        <v>0</v>
      </c>
      <c r="AY43" s="74">
        <f t="shared" si="34"/>
        <v>0</v>
      </c>
    </row>
    <row r="44" spans="1:51" ht="16.149999999999999" customHeight="1" x14ac:dyDescent="0.2">
      <c r="A44" s="54">
        <v>38</v>
      </c>
      <c r="B44" s="55" t="s">
        <v>43</v>
      </c>
      <c r="C44" s="271">
        <f>'8_2.1.18 SIS'!L44</f>
        <v>7</v>
      </c>
      <c r="D44" s="56">
        <f>'Source Data'!H44</f>
        <v>2242.6574879084728</v>
      </c>
      <c r="E44" s="74">
        <f t="shared" si="11"/>
        <v>15698.60241535931</v>
      </c>
      <c r="F44" s="290"/>
      <c r="G44" s="56">
        <f>'Source Data'!I44</f>
        <v>217.85498253596765</v>
      </c>
      <c r="H44" s="74">
        <f t="shared" si="12"/>
        <v>0</v>
      </c>
      <c r="I44" s="290"/>
      <c r="J44" s="56">
        <f>'Source Data'!J44</f>
        <v>59.414995237082067</v>
      </c>
      <c r="K44" s="74">
        <f t="shared" si="13"/>
        <v>0</v>
      </c>
      <c r="L44" s="290"/>
      <c r="M44" s="56">
        <f>'Source Data'!K44</f>
        <v>1485.3748809270521</v>
      </c>
      <c r="N44" s="74">
        <f t="shared" si="14"/>
        <v>0</v>
      </c>
      <c r="O44" s="290"/>
      <c r="P44" s="56">
        <f>'Source Data'!L44</f>
        <v>594.14995237082076</v>
      </c>
      <c r="Q44" s="74">
        <f t="shared" si="15"/>
        <v>0</v>
      </c>
      <c r="R44" s="93">
        <v>18669</v>
      </c>
      <c r="S44" s="56"/>
      <c r="T44" s="56"/>
      <c r="U44" s="57">
        <f t="shared" si="28"/>
        <v>0</v>
      </c>
      <c r="V44" s="93">
        <f t="shared" si="2"/>
        <v>18669</v>
      </c>
      <c r="W44" s="74">
        <f t="shared" si="16"/>
        <v>-47</v>
      </c>
      <c r="X44" s="93">
        <f t="shared" si="17"/>
        <v>18622</v>
      </c>
      <c r="Y44" s="56"/>
      <c r="Z44" s="93">
        <f t="shared" si="18"/>
        <v>18622</v>
      </c>
      <c r="AA44" s="56"/>
      <c r="AB44" s="56">
        <f t="shared" si="19"/>
        <v>18622</v>
      </c>
      <c r="AC44" s="93">
        <f t="shared" si="20"/>
        <v>1552</v>
      </c>
      <c r="AD44" s="97">
        <f t="shared" si="29"/>
        <v>18622</v>
      </c>
      <c r="AE44" s="75">
        <f>'Source Data'!N44</f>
        <v>11268</v>
      </c>
      <c r="AF44" s="90">
        <f t="shared" si="30"/>
        <v>78876</v>
      </c>
      <c r="AG44" s="271"/>
      <c r="AH44" s="75">
        <f t="shared" si="21"/>
        <v>0</v>
      </c>
      <c r="AI44" s="271"/>
      <c r="AJ44" s="77">
        <f t="shared" si="31"/>
        <v>0</v>
      </c>
      <c r="AK44" s="76">
        <f t="shared" si="32"/>
        <v>0</v>
      </c>
      <c r="AL44" s="90">
        <f t="shared" si="22"/>
        <v>78876</v>
      </c>
      <c r="AM44" s="79">
        <f t="shared" si="23"/>
        <v>-197</v>
      </c>
      <c r="AN44" s="90">
        <f t="shared" si="24"/>
        <v>78679</v>
      </c>
      <c r="AO44" s="56"/>
      <c r="AP44" s="90">
        <f t="shared" si="25"/>
        <v>78679</v>
      </c>
      <c r="AQ44" s="77"/>
      <c r="AR44" s="77">
        <f t="shared" si="26"/>
        <v>78679</v>
      </c>
      <c r="AS44" s="90">
        <f t="shared" si="27"/>
        <v>6557</v>
      </c>
      <c r="AT44" s="78">
        <f t="shared" si="7"/>
        <v>97301</v>
      </c>
      <c r="AU44" s="87">
        <f t="shared" si="8"/>
        <v>8109</v>
      </c>
      <c r="AV44" s="116"/>
      <c r="AW44" s="74"/>
      <c r="AX44" s="74">
        <f t="shared" si="33"/>
        <v>197</v>
      </c>
      <c r="AY44" s="74">
        <f t="shared" si="34"/>
        <v>197</v>
      </c>
    </row>
    <row r="45" spans="1:51" ht="16.149999999999999" customHeight="1" x14ac:dyDescent="0.2">
      <c r="A45" s="54">
        <v>39</v>
      </c>
      <c r="B45" s="55" t="s">
        <v>44</v>
      </c>
      <c r="C45" s="271">
        <f>'8_2.1.18 SIS'!L45</f>
        <v>0</v>
      </c>
      <c r="D45" s="56">
        <f>'Source Data'!H45</f>
        <v>2703.2750635068246</v>
      </c>
      <c r="E45" s="74">
        <f t="shared" si="11"/>
        <v>0</v>
      </c>
      <c r="F45" s="290"/>
      <c r="G45" s="56">
        <f>'Source Data'!I45</f>
        <v>360.15144440628399</v>
      </c>
      <c r="H45" s="74">
        <f t="shared" si="12"/>
        <v>0</v>
      </c>
      <c r="I45" s="290"/>
      <c r="J45" s="56">
        <f>'Source Data'!J45</f>
        <v>98.223121201713838</v>
      </c>
      <c r="K45" s="74">
        <f t="shared" si="13"/>
        <v>0</v>
      </c>
      <c r="L45" s="290"/>
      <c r="M45" s="56">
        <f>'Source Data'!K45</f>
        <v>2455.578030042846</v>
      </c>
      <c r="N45" s="74">
        <f t="shared" si="14"/>
        <v>0</v>
      </c>
      <c r="O45" s="290"/>
      <c r="P45" s="56">
        <f>'Source Data'!L45</f>
        <v>982.2312120171382</v>
      </c>
      <c r="Q45" s="74">
        <f t="shared" si="15"/>
        <v>0</v>
      </c>
      <c r="R45" s="93">
        <v>0</v>
      </c>
      <c r="S45" s="56"/>
      <c r="T45" s="56"/>
      <c r="U45" s="57">
        <f t="shared" si="28"/>
        <v>0</v>
      </c>
      <c r="V45" s="93">
        <f t="shared" si="2"/>
        <v>0</v>
      </c>
      <c r="W45" s="74">
        <f t="shared" si="16"/>
        <v>0</v>
      </c>
      <c r="X45" s="93">
        <f t="shared" si="17"/>
        <v>0</v>
      </c>
      <c r="Y45" s="56"/>
      <c r="Z45" s="93">
        <f t="shared" si="18"/>
        <v>0</v>
      </c>
      <c r="AA45" s="56"/>
      <c r="AB45" s="56">
        <f t="shared" si="19"/>
        <v>0</v>
      </c>
      <c r="AC45" s="93">
        <f t="shared" si="20"/>
        <v>0</v>
      </c>
      <c r="AD45" s="97">
        <f t="shared" si="29"/>
        <v>0</v>
      </c>
      <c r="AE45" s="75">
        <f>'Source Data'!N45</f>
        <v>5158</v>
      </c>
      <c r="AF45" s="90">
        <f t="shared" si="30"/>
        <v>0</v>
      </c>
      <c r="AG45" s="271"/>
      <c r="AH45" s="75">
        <f t="shared" si="21"/>
        <v>0</v>
      </c>
      <c r="AI45" s="271"/>
      <c r="AJ45" s="77">
        <f t="shared" si="31"/>
        <v>0</v>
      </c>
      <c r="AK45" s="76">
        <f t="shared" si="32"/>
        <v>0</v>
      </c>
      <c r="AL45" s="90">
        <f t="shared" si="22"/>
        <v>0</v>
      </c>
      <c r="AM45" s="79">
        <f t="shared" si="23"/>
        <v>0</v>
      </c>
      <c r="AN45" s="90">
        <f t="shared" si="24"/>
        <v>0</v>
      </c>
      <c r="AO45" s="56"/>
      <c r="AP45" s="90">
        <f t="shared" si="25"/>
        <v>0</v>
      </c>
      <c r="AQ45" s="77"/>
      <c r="AR45" s="77">
        <f t="shared" si="26"/>
        <v>0</v>
      </c>
      <c r="AS45" s="90">
        <f t="shared" si="27"/>
        <v>0</v>
      </c>
      <c r="AT45" s="78">
        <f t="shared" si="7"/>
        <v>0</v>
      </c>
      <c r="AU45" s="87">
        <f t="shared" si="8"/>
        <v>0</v>
      </c>
      <c r="AV45" s="116"/>
      <c r="AW45" s="74"/>
      <c r="AX45" s="74">
        <f t="shared" si="33"/>
        <v>0</v>
      </c>
      <c r="AY45" s="74">
        <f t="shared" si="34"/>
        <v>0</v>
      </c>
    </row>
    <row r="46" spans="1:51" ht="16.149999999999999" customHeight="1" x14ac:dyDescent="0.2">
      <c r="A46" s="49">
        <v>40</v>
      </c>
      <c r="B46" s="50" t="s">
        <v>45</v>
      </c>
      <c r="C46" s="272">
        <f>'8_2.1.18 SIS'!L46</f>
        <v>0</v>
      </c>
      <c r="D46" s="51">
        <f>'Source Data'!H46</f>
        <v>4843.6552941270829</v>
      </c>
      <c r="E46" s="80">
        <f t="shared" si="11"/>
        <v>0</v>
      </c>
      <c r="F46" s="291"/>
      <c r="G46" s="51">
        <f>'Source Data'!I46</f>
        <v>644.48181238686641</v>
      </c>
      <c r="H46" s="80">
        <f t="shared" si="12"/>
        <v>0</v>
      </c>
      <c r="I46" s="291"/>
      <c r="J46" s="51">
        <f>'Source Data'!J46</f>
        <v>175.76776701459988</v>
      </c>
      <c r="K46" s="80">
        <f t="shared" si="13"/>
        <v>0</v>
      </c>
      <c r="L46" s="291"/>
      <c r="M46" s="51">
        <f>'Source Data'!K46</f>
        <v>4394.194175364998</v>
      </c>
      <c r="N46" s="80">
        <f t="shared" si="14"/>
        <v>0</v>
      </c>
      <c r="O46" s="291"/>
      <c r="P46" s="51">
        <f>'Source Data'!L46</f>
        <v>1757.6776701459989</v>
      </c>
      <c r="Q46" s="80">
        <f t="shared" si="15"/>
        <v>0</v>
      </c>
      <c r="R46" s="94">
        <v>0</v>
      </c>
      <c r="S46" s="51"/>
      <c r="T46" s="51"/>
      <c r="U46" s="52">
        <f t="shared" si="28"/>
        <v>0</v>
      </c>
      <c r="V46" s="94">
        <f t="shared" si="2"/>
        <v>0</v>
      </c>
      <c r="W46" s="80">
        <f t="shared" si="16"/>
        <v>0</v>
      </c>
      <c r="X46" s="94">
        <f t="shared" si="17"/>
        <v>0</v>
      </c>
      <c r="Y46" s="51"/>
      <c r="Z46" s="94">
        <f t="shared" si="18"/>
        <v>0</v>
      </c>
      <c r="AA46" s="53"/>
      <c r="AB46" s="51">
        <f t="shared" si="19"/>
        <v>0</v>
      </c>
      <c r="AC46" s="95">
        <f t="shared" si="20"/>
        <v>0</v>
      </c>
      <c r="AD46" s="95">
        <f t="shared" si="29"/>
        <v>0</v>
      </c>
      <c r="AE46" s="71">
        <f>'Source Data'!N46</f>
        <v>4005</v>
      </c>
      <c r="AF46" s="91">
        <f t="shared" si="30"/>
        <v>0</v>
      </c>
      <c r="AG46" s="272"/>
      <c r="AH46" s="71">
        <f t="shared" si="21"/>
        <v>0</v>
      </c>
      <c r="AI46" s="272"/>
      <c r="AJ46" s="72">
        <f t="shared" si="31"/>
        <v>0</v>
      </c>
      <c r="AK46" s="73">
        <f t="shared" si="32"/>
        <v>0</v>
      </c>
      <c r="AL46" s="91">
        <f t="shared" si="22"/>
        <v>0</v>
      </c>
      <c r="AM46" s="82">
        <f t="shared" si="23"/>
        <v>0</v>
      </c>
      <c r="AN46" s="91">
        <f t="shared" si="24"/>
        <v>0</v>
      </c>
      <c r="AO46" s="51"/>
      <c r="AP46" s="91">
        <f t="shared" si="25"/>
        <v>0</v>
      </c>
      <c r="AQ46" s="72"/>
      <c r="AR46" s="72">
        <f t="shared" si="26"/>
        <v>0</v>
      </c>
      <c r="AS46" s="91">
        <f t="shared" si="27"/>
        <v>0</v>
      </c>
      <c r="AT46" s="81">
        <f t="shared" si="7"/>
        <v>0</v>
      </c>
      <c r="AU46" s="88">
        <f t="shared" si="8"/>
        <v>0</v>
      </c>
      <c r="AV46" s="116"/>
      <c r="AW46" s="80"/>
      <c r="AX46" s="80">
        <f t="shared" si="33"/>
        <v>0</v>
      </c>
      <c r="AY46" s="80">
        <f t="shared" si="34"/>
        <v>0</v>
      </c>
    </row>
    <row r="47" spans="1:51" ht="16.149999999999999" customHeight="1" x14ac:dyDescent="0.2">
      <c r="A47" s="58">
        <v>41</v>
      </c>
      <c r="B47" s="59" t="s">
        <v>46</v>
      </c>
      <c r="C47" s="270">
        <f>'8_2.1.18 SIS'!L47</f>
        <v>0</v>
      </c>
      <c r="D47" s="60">
        <f>'Source Data'!H47</f>
        <v>2834.247173471952</v>
      </c>
      <c r="E47" s="65">
        <f t="shared" si="11"/>
        <v>0</v>
      </c>
      <c r="F47" s="289"/>
      <c r="G47" s="60">
        <f>'Source Data'!I47</f>
        <v>378.64303242739538</v>
      </c>
      <c r="H47" s="65">
        <f t="shared" si="12"/>
        <v>0</v>
      </c>
      <c r="I47" s="289"/>
      <c r="J47" s="60">
        <f>'Source Data'!J47</f>
        <v>103.26628157110781</v>
      </c>
      <c r="K47" s="65">
        <f t="shared" si="13"/>
        <v>0</v>
      </c>
      <c r="L47" s="289"/>
      <c r="M47" s="60">
        <f>'Source Data'!K47</f>
        <v>2581.6570392776953</v>
      </c>
      <c r="N47" s="65">
        <f t="shared" si="14"/>
        <v>0</v>
      </c>
      <c r="O47" s="289"/>
      <c r="P47" s="60">
        <f>'Source Data'!L47</f>
        <v>1032.6628157110781</v>
      </c>
      <c r="Q47" s="65">
        <f t="shared" si="15"/>
        <v>0</v>
      </c>
      <c r="R47" s="92">
        <v>0</v>
      </c>
      <c r="S47" s="60"/>
      <c r="T47" s="60"/>
      <c r="U47" s="61">
        <f t="shared" si="28"/>
        <v>0</v>
      </c>
      <c r="V47" s="92">
        <f t="shared" si="2"/>
        <v>0</v>
      </c>
      <c r="W47" s="65">
        <f t="shared" si="16"/>
        <v>0</v>
      </c>
      <c r="X47" s="92">
        <f t="shared" si="17"/>
        <v>0</v>
      </c>
      <c r="Y47" s="60"/>
      <c r="Z47" s="92">
        <f t="shared" si="18"/>
        <v>0</v>
      </c>
      <c r="AA47" s="60"/>
      <c r="AB47" s="60">
        <f t="shared" si="19"/>
        <v>0</v>
      </c>
      <c r="AC47" s="92">
        <f t="shared" si="20"/>
        <v>0</v>
      </c>
      <c r="AD47" s="96">
        <f t="shared" si="29"/>
        <v>0</v>
      </c>
      <c r="AE47" s="66">
        <f>'Source Data'!N47</f>
        <v>9547</v>
      </c>
      <c r="AF47" s="89">
        <f t="shared" si="30"/>
        <v>0</v>
      </c>
      <c r="AG47" s="270"/>
      <c r="AH47" s="66">
        <f t="shared" si="21"/>
        <v>0</v>
      </c>
      <c r="AI47" s="270"/>
      <c r="AJ47" s="68">
        <f t="shared" si="31"/>
        <v>0</v>
      </c>
      <c r="AK47" s="67">
        <f t="shared" si="32"/>
        <v>0</v>
      </c>
      <c r="AL47" s="89">
        <f t="shared" si="22"/>
        <v>0</v>
      </c>
      <c r="AM47" s="70">
        <f t="shared" si="23"/>
        <v>0</v>
      </c>
      <c r="AN47" s="89">
        <f t="shared" si="24"/>
        <v>0</v>
      </c>
      <c r="AO47" s="60"/>
      <c r="AP47" s="89">
        <f t="shared" si="25"/>
        <v>0</v>
      </c>
      <c r="AQ47" s="68"/>
      <c r="AR47" s="68">
        <f t="shared" si="26"/>
        <v>0</v>
      </c>
      <c r="AS47" s="89">
        <f t="shared" si="27"/>
        <v>0</v>
      </c>
      <c r="AT47" s="69">
        <f t="shared" si="7"/>
        <v>0</v>
      </c>
      <c r="AU47" s="86">
        <f t="shared" si="8"/>
        <v>0</v>
      </c>
      <c r="AV47" s="116"/>
      <c r="AW47" s="65"/>
      <c r="AX47" s="65">
        <f t="shared" si="33"/>
        <v>0</v>
      </c>
      <c r="AY47" s="65">
        <f t="shared" si="34"/>
        <v>0</v>
      </c>
    </row>
    <row r="48" spans="1:51" ht="16.149999999999999" customHeight="1" x14ac:dyDescent="0.2">
      <c r="A48" s="54">
        <v>42</v>
      </c>
      <c r="B48" s="55" t="s">
        <v>47</v>
      </c>
      <c r="C48" s="271">
        <f>'8_2.1.18 SIS'!L48</f>
        <v>0</v>
      </c>
      <c r="D48" s="56">
        <f>'Source Data'!H48</f>
        <v>4267.2926645330763</v>
      </c>
      <c r="E48" s="74">
        <f t="shared" si="11"/>
        <v>0</v>
      </c>
      <c r="F48" s="290"/>
      <c r="G48" s="56">
        <f>'Source Data'!I48</f>
        <v>585.87981046741402</v>
      </c>
      <c r="H48" s="74">
        <f t="shared" si="12"/>
        <v>0</v>
      </c>
      <c r="I48" s="290"/>
      <c r="J48" s="56">
        <f>'Source Data'!J48</f>
        <v>159.78540285474929</v>
      </c>
      <c r="K48" s="74">
        <f t="shared" si="13"/>
        <v>0</v>
      </c>
      <c r="L48" s="290"/>
      <c r="M48" s="56">
        <f>'Source Data'!K48</f>
        <v>3994.6350713687325</v>
      </c>
      <c r="N48" s="74">
        <f t="shared" si="14"/>
        <v>0</v>
      </c>
      <c r="O48" s="290"/>
      <c r="P48" s="56">
        <f>'Source Data'!L48</f>
        <v>1597.8540285474928</v>
      </c>
      <c r="Q48" s="74">
        <f t="shared" si="15"/>
        <v>0</v>
      </c>
      <c r="R48" s="93">
        <v>0</v>
      </c>
      <c r="S48" s="56"/>
      <c r="T48" s="56"/>
      <c r="U48" s="57">
        <f t="shared" si="28"/>
        <v>0</v>
      </c>
      <c r="V48" s="93">
        <f t="shared" si="2"/>
        <v>0</v>
      </c>
      <c r="W48" s="74">
        <f t="shared" si="16"/>
        <v>0</v>
      </c>
      <c r="X48" s="93">
        <f t="shared" si="17"/>
        <v>0</v>
      </c>
      <c r="Y48" s="56"/>
      <c r="Z48" s="93">
        <f t="shared" si="18"/>
        <v>0</v>
      </c>
      <c r="AA48" s="56"/>
      <c r="AB48" s="56">
        <f t="shared" si="19"/>
        <v>0</v>
      </c>
      <c r="AC48" s="93">
        <f t="shared" si="20"/>
        <v>0</v>
      </c>
      <c r="AD48" s="97">
        <f t="shared" si="29"/>
        <v>0</v>
      </c>
      <c r="AE48" s="75">
        <f>'Source Data'!N48</f>
        <v>4334</v>
      </c>
      <c r="AF48" s="90">
        <f t="shared" si="30"/>
        <v>0</v>
      </c>
      <c r="AG48" s="271"/>
      <c r="AH48" s="75">
        <f t="shared" si="21"/>
        <v>0</v>
      </c>
      <c r="AI48" s="271"/>
      <c r="AJ48" s="77">
        <f t="shared" si="31"/>
        <v>0</v>
      </c>
      <c r="AK48" s="76">
        <f t="shared" si="32"/>
        <v>0</v>
      </c>
      <c r="AL48" s="90">
        <f t="shared" si="22"/>
        <v>0</v>
      </c>
      <c r="AM48" s="79">
        <f t="shared" si="23"/>
        <v>0</v>
      </c>
      <c r="AN48" s="90">
        <f t="shared" si="24"/>
        <v>0</v>
      </c>
      <c r="AO48" s="56"/>
      <c r="AP48" s="90">
        <f t="shared" si="25"/>
        <v>0</v>
      </c>
      <c r="AQ48" s="77"/>
      <c r="AR48" s="77">
        <f t="shared" si="26"/>
        <v>0</v>
      </c>
      <c r="AS48" s="90">
        <f t="shared" si="27"/>
        <v>0</v>
      </c>
      <c r="AT48" s="78">
        <f t="shared" si="7"/>
        <v>0</v>
      </c>
      <c r="AU48" s="87">
        <f t="shared" si="8"/>
        <v>0</v>
      </c>
      <c r="AV48" s="116"/>
      <c r="AW48" s="74"/>
      <c r="AX48" s="74">
        <f t="shared" si="33"/>
        <v>0</v>
      </c>
      <c r="AY48" s="74">
        <f t="shared" si="34"/>
        <v>0</v>
      </c>
    </row>
    <row r="49" spans="1:51" ht="16.149999999999999" customHeight="1" x14ac:dyDescent="0.2">
      <c r="A49" s="54">
        <v>43</v>
      </c>
      <c r="B49" s="55" t="s">
        <v>48</v>
      </c>
      <c r="C49" s="271">
        <f>'8_2.1.18 SIS'!L49</f>
        <v>0</v>
      </c>
      <c r="D49" s="56">
        <f>'Source Data'!H49</f>
        <v>5171.5692260226861</v>
      </c>
      <c r="E49" s="74">
        <f t="shared" si="11"/>
        <v>0</v>
      </c>
      <c r="F49" s="290"/>
      <c r="G49" s="56">
        <f>'Source Data'!I49</f>
        <v>687.72808854852053</v>
      </c>
      <c r="H49" s="74">
        <f t="shared" si="12"/>
        <v>0</v>
      </c>
      <c r="I49" s="290"/>
      <c r="J49" s="56">
        <f>'Source Data'!J49</f>
        <v>187.56220596777831</v>
      </c>
      <c r="K49" s="74">
        <f t="shared" si="13"/>
        <v>0</v>
      </c>
      <c r="L49" s="290"/>
      <c r="M49" s="56">
        <f>'Source Data'!K49</f>
        <v>4689.0551491944589</v>
      </c>
      <c r="N49" s="74">
        <f t="shared" si="14"/>
        <v>0</v>
      </c>
      <c r="O49" s="290"/>
      <c r="P49" s="56">
        <f>'Source Data'!L49</f>
        <v>1875.6220596777835</v>
      </c>
      <c r="Q49" s="74">
        <f t="shared" si="15"/>
        <v>0</v>
      </c>
      <c r="R49" s="93">
        <v>0</v>
      </c>
      <c r="S49" s="56"/>
      <c r="T49" s="56"/>
      <c r="U49" s="57">
        <f t="shared" si="28"/>
        <v>0</v>
      </c>
      <c r="V49" s="93">
        <f t="shared" si="2"/>
        <v>0</v>
      </c>
      <c r="W49" s="74">
        <f t="shared" si="16"/>
        <v>0</v>
      </c>
      <c r="X49" s="93">
        <f t="shared" si="17"/>
        <v>0</v>
      </c>
      <c r="Y49" s="56"/>
      <c r="Z49" s="93">
        <f t="shared" si="18"/>
        <v>0</v>
      </c>
      <c r="AA49" s="56"/>
      <c r="AB49" s="56">
        <f t="shared" si="19"/>
        <v>0</v>
      </c>
      <c r="AC49" s="93">
        <f t="shared" si="20"/>
        <v>0</v>
      </c>
      <c r="AD49" s="97">
        <f t="shared" si="29"/>
        <v>0</v>
      </c>
      <c r="AE49" s="75">
        <f>'Source Data'!N49</f>
        <v>3642</v>
      </c>
      <c r="AF49" s="90">
        <f t="shared" si="30"/>
        <v>0</v>
      </c>
      <c r="AG49" s="271"/>
      <c r="AH49" s="75">
        <f t="shared" si="21"/>
        <v>0</v>
      </c>
      <c r="AI49" s="271"/>
      <c r="AJ49" s="77">
        <f t="shared" si="31"/>
        <v>0</v>
      </c>
      <c r="AK49" s="76">
        <f t="shared" si="32"/>
        <v>0</v>
      </c>
      <c r="AL49" s="90">
        <f t="shared" si="22"/>
        <v>0</v>
      </c>
      <c r="AM49" s="79">
        <f t="shared" si="23"/>
        <v>0</v>
      </c>
      <c r="AN49" s="90">
        <f t="shared" si="24"/>
        <v>0</v>
      </c>
      <c r="AO49" s="56"/>
      <c r="AP49" s="90">
        <f t="shared" si="25"/>
        <v>0</v>
      </c>
      <c r="AQ49" s="77"/>
      <c r="AR49" s="77">
        <f t="shared" si="26"/>
        <v>0</v>
      </c>
      <c r="AS49" s="90">
        <f t="shared" si="27"/>
        <v>0</v>
      </c>
      <c r="AT49" s="78">
        <f t="shared" si="7"/>
        <v>0</v>
      </c>
      <c r="AU49" s="87">
        <f t="shared" si="8"/>
        <v>0</v>
      </c>
      <c r="AV49" s="116"/>
      <c r="AW49" s="74"/>
      <c r="AX49" s="74">
        <f t="shared" si="33"/>
        <v>0</v>
      </c>
      <c r="AY49" s="74">
        <f t="shared" si="34"/>
        <v>0</v>
      </c>
    </row>
    <row r="50" spans="1:51" ht="16.149999999999999" customHeight="1" x14ac:dyDescent="0.2">
      <c r="A50" s="54">
        <v>44</v>
      </c>
      <c r="B50" s="55" t="s">
        <v>49</v>
      </c>
      <c r="C50" s="271">
        <f>'8_2.1.18 SIS'!L50</f>
        <v>1</v>
      </c>
      <c r="D50" s="56">
        <f>'Source Data'!H50</f>
        <v>4763.2835459226835</v>
      </c>
      <c r="E50" s="74">
        <f t="shared" si="11"/>
        <v>4763.2835459226835</v>
      </c>
      <c r="F50" s="290"/>
      <c r="G50" s="56">
        <f>'Source Data'!I50</f>
        <v>640.0242289674087</v>
      </c>
      <c r="H50" s="74">
        <f t="shared" si="12"/>
        <v>0</v>
      </c>
      <c r="I50" s="290"/>
      <c r="J50" s="56">
        <f>'Source Data'!J50</f>
        <v>174.5520624456569</v>
      </c>
      <c r="K50" s="74">
        <f t="shared" si="13"/>
        <v>0</v>
      </c>
      <c r="L50" s="290"/>
      <c r="M50" s="56">
        <f>'Source Data'!K50</f>
        <v>4363.8015611414239</v>
      </c>
      <c r="N50" s="74">
        <f t="shared" si="14"/>
        <v>0</v>
      </c>
      <c r="O50" s="290"/>
      <c r="P50" s="56">
        <f>'Source Data'!L50</f>
        <v>1745.5206244565691</v>
      </c>
      <c r="Q50" s="74">
        <f t="shared" si="15"/>
        <v>0</v>
      </c>
      <c r="R50" s="93">
        <v>5403</v>
      </c>
      <c r="S50" s="56"/>
      <c r="T50" s="56"/>
      <c r="U50" s="57">
        <f t="shared" si="28"/>
        <v>0</v>
      </c>
      <c r="V50" s="93">
        <f t="shared" si="2"/>
        <v>5403</v>
      </c>
      <c r="W50" s="74">
        <f t="shared" si="16"/>
        <v>-14</v>
      </c>
      <c r="X50" s="93">
        <f t="shared" si="17"/>
        <v>5389</v>
      </c>
      <c r="Y50" s="56"/>
      <c r="Z50" s="93">
        <f t="shared" si="18"/>
        <v>5389</v>
      </c>
      <c r="AA50" s="56"/>
      <c r="AB50" s="56">
        <f t="shared" si="19"/>
        <v>5389</v>
      </c>
      <c r="AC50" s="93">
        <f t="shared" si="20"/>
        <v>449</v>
      </c>
      <c r="AD50" s="97">
        <f t="shared" si="29"/>
        <v>5389</v>
      </c>
      <c r="AE50" s="75">
        <f>'Source Data'!N50</f>
        <v>3969</v>
      </c>
      <c r="AF50" s="90">
        <f t="shared" si="30"/>
        <v>3969</v>
      </c>
      <c r="AG50" s="271"/>
      <c r="AH50" s="75">
        <f t="shared" si="21"/>
        <v>0</v>
      </c>
      <c r="AI50" s="271"/>
      <c r="AJ50" s="77">
        <f t="shared" si="31"/>
        <v>0</v>
      </c>
      <c r="AK50" s="76">
        <f t="shared" si="32"/>
        <v>0</v>
      </c>
      <c r="AL50" s="90">
        <f t="shared" si="22"/>
        <v>3969</v>
      </c>
      <c r="AM50" s="79">
        <f t="shared" si="23"/>
        <v>-10</v>
      </c>
      <c r="AN50" s="90">
        <f t="shared" si="24"/>
        <v>3959</v>
      </c>
      <c r="AO50" s="56"/>
      <c r="AP50" s="90">
        <f t="shared" si="25"/>
        <v>3959</v>
      </c>
      <c r="AQ50" s="77"/>
      <c r="AR50" s="77">
        <f t="shared" si="26"/>
        <v>3959</v>
      </c>
      <c r="AS50" s="90">
        <f t="shared" si="27"/>
        <v>330</v>
      </c>
      <c r="AT50" s="78">
        <f t="shared" si="7"/>
        <v>9348</v>
      </c>
      <c r="AU50" s="87">
        <f t="shared" si="8"/>
        <v>779</v>
      </c>
      <c r="AV50" s="116"/>
      <c r="AW50" s="74"/>
      <c r="AX50" s="74">
        <f t="shared" si="33"/>
        <v>10</v>
      </c>
      <c r="AY50" s="74">
        <f t="shared" si="34"/>
        <v>10</v>
      </c>
    </row>
    <row r="51" spans="1:51" ht="16.149999999999999" customHeight="1" x14ac:dyDescent="0.2">
      <c r="A51" s="49">
        <v>45</v>
      </c>
      <c r="B51" s="50" t="s">
        <v>50</v>
      </c>
      <c r="C51" s="272">
        <f>'8_2.1.18 SIS'!L51</f>
        <v>3</v>
      </c>
      <c r="D51" s="51">
        <f>'Source Data'!H51</f>
        <v>2675.6537559078151</v>
      </c>
      <c r="E51" s="80">
        <f t="shared" si="11"/>
        <v>8026.9612677234454</v>
      </c>
      <c r="F51" s="291"/>
      <c r="G51" s="51">
        <f>'Source Data'!I51</f>
        <v>332.43156845204078</v>
      </c>
      <c r="H51" s="80">
        <f t="shared" si="12"/>
        <v>0</v>
      </c>
      <c r="I51" s="291"/>
      <c r="J51" s="51">
        <f>'Source Data'!J51</f>
        <v>90.66315503237476</v>
      </c>
      <c r="K51" s="80">
        <f t="shared" si="13"/>
        <v>0</v>
      </c>
      <c r="L51" s="291"/>
      <c r="M51" s="51">
        <f>'Source Data'!K51</f>
        <v>2266.578875809369</v>
      </c>
      <c r="N51" s="80">
        <f t="shared" si="14"/>
        <v>0</v>
      </c>
      <c r="O51" s="291"/>
      <c r="P51" s="51">
        <f>'Source Data'!L51</f>
        <v>906.63155032374766</v>
      </c>
      <c r="Q51" s="80">
        <f t="shared" si="15"/>
        <v>0</v>
      </c>
      <c r="R51" s="94">
        <v>8359</v>
      </c>
      <c r="S51" s="51"/>
      <c r="T51" s="51"/>
      <c r="U51" s="52">
        <f t="shared" si="28"/>
        <v>0</v>
      </c>
      <c r="V51" s="94">
        <f t="shared" si="2"/>
        <v>8359</v>
      </c>
      <c r="W51" s="80">
        <f t="shared" si="16"/>
        <v>-21</v>
      </c>
      <c r="X51" s="94">
        <f t="shared" si="17"/>
        <v>8338</v>
      </c>
      <c r="Y51" s="51"/>
      <c r="Z51" s="94">
        <f t="shared" si="18"/>
        <v>8338</v>
      </c>
      <c r="AA51" s="53"/>
      <c r="AB51" s="51">
        <f t="shared" si="19"/>
        <v>8338</v>
      </c>
      <c r="AC51" s="95">
        <f t="shared" si="20"/>
        <v>695</v>
      </c>
      <c r="AD51" s="95">
        <f t="shared" si="29"/>
        <v>8338</v>
      </c>
      <c r="AE51" s="71">
        <f>'Source Data'!N51</f>
        <v>13416</v>
      </c>
      <c r="AF51" s="91">
        <f t="shared" si="30"/>
        <v>40248</v>
      </c>
      <c r="AG51" s="272"/>
      <c r="AH51" s="71">
        <f t="shared" si="21"/>
        <v>0</v>
      </c>
      <c r="AI51" s="272"/>
      <c r="AJ51" s="72">
        <f t="shared" si="31"/>
        <v>0</v>
      </c>
      <c r="AK51" s="73">
        <f t="shared" si="32"/>
        <v>0</v>
      </c>
      <c r="AL51" s="91">
        <f t="shared" si="22"/>
        <v>40248</v>
      </c>
      <c r="AM51" s="82">
        <f t="shared" si="23"/>
        <v>-101</v>
      </c>
      <c r="AN51" s="91">
        <f t="shared" si="24"/>
        <v>40147</v>
      </c>
      <c r="AO51" s="51"/>
      <c r="AP51" s="91">
        <f t="shared" si="25"/>
        <v>40147</v>
      </c>
      <c r="AQ51" s="72"/>
      <c r="AR51" s="72">
        <f t="shared" si="26"/>
        <v>40147</v>
      </c>
      <c r="AS51" s="91">
        <f t="shared" si="27"/>
        <v>3346</v>
      </c>
      <c r="AT51" s="81">
        <f t="shared" si="7"/>
        <v>48485</v>
      </c>
      <c r="AU51" s="88">
        <f t="shared" si="8"/>
        <v>4041</v>
      </c>
      <c r="AV51" s="116"/>
      <c r="AW51" s="80"/>
      <c r="AX51" s="80">
        <f t="shared" si="33"/>
        <v>101</v>
      </c>
      <c r="AY51" s="80">
        <f t="shared" si="34"/>
        <v>101</v>
      </c>
    </row>
    <row r="52" spans="1:51" ht="16.149999999999999" customHeight="1" x14ac:dyDescent="0.2">
      <c r="A52" s="58">
        <v>46</v>
      </c>
      <c r="B52" s="59" t="s">
        <v>51</v>
      </c>
      <c r="C52" s="270">
        <f>'8_2.1.18 SIS'!L52</f>
        <v>0</v>
      </c>
      <c r="D52" s="60">
        <f>'Source Data'!H52</f>
        <v>5480.4352847367336</v>
      </c>
      <c r="E52" s="65">
        <f t="shared" si="11"/>
        <v>0</v>
      </c>
      <c r="F52" s="289"/>
      <c r="G52" s="60">
        <f>'Source Data'!I52</f>
        <v>708.93963160759859</v>
      </c>
      <c r="H52" s="65">
        <f t="shared" si="12"/>
        <v>0</v>
      </c>
      <c r="I52" s="289"/>
      <c r="J52" s="60">
        <f>'Source Data'!J52</f>
        <v>193.3471722566178</v>
      </c>
      <c r="K52" s="65">
        <f t="shared" si="13"/>
        <v>0</v>
      </c>
      <c r="L52" s="289"/>
      <c r="M52" s="60">
        <f>'Source Data'!K52</f>
        <v>4833.6793064154454</v>
      </c>
      <c r="N52" s="65">
        <f t="shared" si="14"/>
        <v>0</v>
      </c>
      <c r="O52" s="289"/>
      <c r="P52" s="60">
        <f>'Source Data'!L52</f>
        <v>1933.4717225661777</v>
      </c>
      <c r="Q52" s="65">
        <f t="shared" si="15"/>
        <v>0</v>
      </c>
      <c r="R52" s="92">
        <v>0</v>
      </c>
      <c r="S52" s="60"/>
      <c r="T52" s="60"/>
      <c r="U52" s="61">
        <f t="shared" si="28"/>
        <v>0</v>
      </c>
      <c r="V52" s="92">
        <f t="shared" si="2"/>
        <v>0</v>
      </c>
      <c r="W52" s="65">
        <f t="shared" si="16"/>
        <v>0</v>
      </c>
      <c r="X52" s="92">
        <f t="shared" si="17"/>
        <v>0</v>
      </c>
      <c r="Y52" s="60"/>
      <c r="Z52" s="92">
        <f t="shared" si="18"/>
        <v>0</v>
      </c>
      <c r="AA52" s="60"/>
      <c r="AB52" s="60">
        <f t="shared" si="19"/>
        <v>0</v>
      </c>
      <c r="AC52" s="92">
        <f t="shared" si="20"/>
        <v>0</v>
      </c>
      <c r="AD52" s="96">
        <f t="shared" si="29"/>
        <v>0</v>
      </c>
      <c r="AE52" s="66">
        <f>'Source Data'!N52</f>
        <v>2991</v>
      </c>
      <c r="AF52" s="89">
        <f t="shared" si="30"/>
        <v>0</v>
      </c>
      <c r="AG52" s="270"/>
      <c r="AH52" s="66">
        <f t="shared" si="21"/>
        <v>0</v>
      </c>
      <c r="AI52" s="270"/>
      <c r="AJ52" s="68">
        <f t="shared" si="31"/>
        <v>0</v>
      </c>
      <c r="AK52" s="67">
        <f t="shared" si="32"/>
        <v>0</v>
      </c>
      <c r="AL52" s="89">
        <f t="shared" si="22"/>
        <v>0</v>
      </c>
      <c r="AM52" s="70">
        <f t="shared" si="23"/>
        <v>0</v>
      </c>
      <c r="AN52" s="89">
        <f t="shared" si="24"/>
        <v>0</v>
      </c>
      <c r="AO52" s="60"/>
      <c r="AP52" s="89">
        <f t="shared" si="25"/>
        <v>0</v>
      </c>
      <c r="AQ52" s="68"/>
      <c r="AR52" s="68">
        <f t="shared" si="26"/>
        <v>0</v>
      </c>
      <c r="AS52" s="89">
        <f t="shared" si="27"/>
        <v>0</v>
      </c>
      <c r="AT52" s="69">
        <f t="shared" si="7"/>
        <v>0</v>
      </c>
      <c r="AU52" s="86">
        <f t="shared" si="8"/>
        <v>0</v>
      </c>
      <c r="AV52" s="116"/>
      <c r="AW52" s="65"/>
      <c r="AX52" s="65">
        <f t="shared" si="33"/>
        <v>0</v>
      </c>
      <c r="AY52" s="65">
        <f t="shared" si="34"/>
        <v>0</v>
      </c>
    </row>
    <row r="53" spans="1:51" ht="16.149999999999999" customHeight="1" x14ac:dyDescent="0.2">
      <c r="A53" s="54">
        <v>47</v>
      </c>
      <c r="B53" s="55" t="s">
        <v>52</v>
      </c>
      <c r="C53" s="271">
        <f>'8_2.1.18 SIS'!L53</f>
        <v>0</v>
      </c>
      <c r="D53" s="56">
        <f>'Source Data'!H53</f>
        <v>2851.064211175285</v>
      </c>
      <c r="E53" s="74">
        <f t="shared" si="11"/>
        <v>0</v>
      </c>
      <c r="F53" s="290"/>
      <c r="G53" s="56">
        <f>'Source Data'!I53</f>
        <v>340.85181534745152</v>
      </c>
      <c r="H53" s="74">
        <f t="shared" si="12"/>
        <v>0</v>
      </c>
      <c r="I53" s="290"/>
      <c r="J53" s="56">
        <f>'Source Data'!J53</f>
        <v>92.959586003850404</v>
      </c>
      <c r="K53" s="74">
        <f t="shared" si="13"/>
        <v>0</v>
      </c>
      <c r="L53" s="290"/>
      <c r="M53" s="56">
        <f>'Source Data'!K53</f>
        <v>2323.9896500962604</v>
      </c>
      <c r="N53" s="74">
        <f t="shared" si="14"/>
        <v>0</v>
      </c>
      <c r="O53" s="290"/>
      <c r="P53" s="56">
        <f>'Source Data'!L53</f>
        <v>929.59586003850404</v>
      </c>
      <c r="Q53" s="74">
        <f t="shared" si="15"/>
        <v>0</v>
      </c>
      <c r="R53" s="93">
        <v>0</v>
      </c>
      <c r="S53" s="56"/>
      <c r="T53" s="56"/>
      <c r="U53" s="57">
        <f t="shared" si="28"/>
        <v>0</v>
      </c>
      <c r="V53" s="93">
        <f t="shared" si="2"/>
        <v>0</v>
      </c>
      <c r="W53" s="74">
        <f t="shared" si="16"/>
        <v>0</v>
      </c>
      <c r="X53" s="93">
        <f t="shared" si="17"/>
        <v>0</v>
      </c>
      <c r="Y53" s="56"/>
      <c r="Z53" s="93">
        <f t="shared" si="18"/>
        <v>0</v>
      </c>
      <c r="AA53" s="56"/>
      <c r="AB53" s="56">
        <f t="shared" si="19"/>
        <v>0</v>
      </c>
      <c r="AC53" s="93">
        <f t="shared" si="20"/>
        <v>0</v>
      </c>
      <c r="AD53" s="97">
        <f t="shared" si="29"/>
        <v>0</v>
      </c>
      <c r="AE53" s="75">
        <f>'Source Data'!N53</f>
        <v>13043</v>
      </c>
      <c r="AF53" s="90">
        <f t="shared" si="30"/>
        <v>0</v>
      </c>
      <c r="AG53" s="271"/>
      <c r="AH53" s="75">
        <f t="shared" si="21"/>
        <v>0</v>
      </c>
      <c r="AI53" s="271"/>
      <c r="AJ53" s="77">
        <f t="shared" si="31"/>
        <v>0</v>
      </c>
      <c r="AK53" s="76">
        <f t="shared" si="32"/>
        <v>0</v>
      </c>
      <c r="AL53" s="90">
        <f t="shared" si="22"/>
        <v>0</v>
      </c>
      <c r="AM53" s="79">
        <f t="shared" si="23"/>
        <v>0</v>
      </c>
      <c r="AN53" s="90">
        <f t="shared" si="24"/>
        <v>0</v>
      </c>
      <c r="AO53" s="56"/>
      <c r="AP53" s="90">
        <f t="shared" si="25"/>
        <v>0</v>
      </c>
      <c r="AQ53" s="77"/>
      <c r="AR53" s="77">
        <f t="shared" si="26"/>
        <v>0</v>
      </c>
      <c r="AS53" s="90">
        <f t="shared" si="27"/>
        <v>0</v>
      </c>
      <c r="AT53" s="78">
        <f t="shared" si="7"/>
        <v>0</v>
      </c>
      <c r="AU53" s="87">
        <f t="shared" si="8"/>
        <v>0</v>
      </c>
      <c r="AV53" s="116"/>
      <c r="AW53" s="74"/>
      <c r="AX53" s="74">
        <f t="shared" si="33"/>
        <v>0</v>
      </c>
      <c r="AY53" s="74">
        <f t="shared" si="34"/>
        <v>0</v>
      </c>
    </row>
    <row r="54" spans="1:51" ht="16.149999999999999" customHeight="1" x14ac:dyDescent="0.2">
      <c r="A54" s="54">
        <v>48</v>
      </c>
      <c r="B54" s="55" t="s">
        <v>74</v>
      </c>
      <c r="C54" s="271">
        <f>'8_2.1.18 SIS'!L54</f>
        <v>2</v>
      </c>
      <c r="D54" s="56">
        <f>'Source Data'!H54</f>
        <v>3995.2813864350205</v>
      </c>
      <c r="E54" s="74">
        <f t="shared" si="11"/>
        <v>7990.562772870041</v>
      </c>
      <c r="F54" s="290"/>
      <c r="G54" s="56">
        <f>'Source Data'!I54</f>
        <v>516.40353727376908</v>
      </c>
      <c r="H54" s="74">
        <f t="shared" si="12"/>
        <v>0</v>
      </c>
      <c r="I54" s="290"/>
      <c r="J54" s="56">
        <f>'Source Data'!J54</f>
        <v>140.83732834739155</v>
      </c>
      <c r="K54" s="74">
        <f t="shared" si="13"/>
        <v>0</v>
      </c>
      <c r="L54" s="290"/>
      <c r="M54" s="56">
        <f>'Source Data'!K54</f>
        <v>3520.9332086847894</v>
      </c>
      <c r="N54" s="74">
        <f t="shared" si="14"/>
        <v>0</v>
      </c>
      <c r="O54" s="290"/>
      <c r="P54" s="56">
        <f>'Source Data'!L54</f>
        <v>1408.3732834739153</v>
      </c>
      <c r="Q54" s="74">
        <f t="shared" si="15"/>
        <v>0</v>
      </c>
      <c r="R54" s="93">
        <v>9023</v>
      </c>
      <c r="S54" s="56"/>
      <c r="T54" s="56"/>
      <c r="U54" s="57">
        <f t="shared" si="28"/>
        <v>0</v>
      </c>
      <c r="V54" s="93">
        <f t="shared" si="2"/>
        <v>9023</v>
      </c>
      <c r="W54" s="74">
        <f t="shared" si="16"/>
        <v>-23</v>
      </c>
      <c r="X54" s="93">
        <f t="shared" si="17"/>
        <v>9000</v>
      </c>
      <c r="Y54" s="56"/>
      <c r="Z54" s="93">
        <f t="shared" si="18"/>
        <v>9000</v>
      </c>
      <c r="AA54" s="56"/>
      <c r="AB54" s="56">
        <f t="shared" si="19"/>
        <v>9000</v>
      </c>
      <c r="AC54" s="93">
        <f t="shared" si="20"/>
        <v>750</v>
      </c>
      <c r="AD54" s="97">
        <f t="shared" si="29"/>
        <v>9000</v>
      </c>
      <c r="AE54" s="75">
        <f>'Source Data'!N54</f>
        <v>5158</v>
      </c>
      <c r="AF54" s="90">
        <f t="shared" si="30"/>
        <v>10316</v>
      </c>
      <c r="AG54" s="271"/>
      <c r="AH54" s="75">
        <f t="shared" si="21"/>
        <v>0</v>
      </c>
      <c r="AI54" s="271"/>
      <c r="AJ54" s="77">
        <f t="shared" si="31"/>
        <v>0</v>
      </c>
      <c r="AK54" s="76">
        <f t="shared" si="32"/>
        <v>0</v>
      </c>
      <c r="AL54" s="90">
        <f t="shared" si="22"/>
        <v>10316</v>
      </c>
      <c r="AM54" s="79">
        <f t="shared" si="23"/>
        <v>-26</v>
      </c>
      <c r="AN54" s="90">
        <f t="shared" si="24"/>
        <v>10290</v>
      </c>
      <c r="AO54" s="56"/>
      <c r="AP54" s="90">
        <f t="shared" si="25"/>
        <v>10290</v>
      </c>
      <c r="AQ54" s="77"/>
      <c r="AR54" s="77">
        <f t="shared" si="26"/>
        <v>10290</v>
      </c>
      <c r="AS54" s="90">
        <f t="shared" si="27"/>
        <v>858</v>
      </c>
      <c r="AT54" s="78">
        <f t="shared" si="7"/>
        <v>19290</v>
      </c>
      <c r="AU54" s="87">
        <f t="shared" si="8"/>
        <v>1608</v>
      </c>
      <c r="AV54" s="116"/>
      <c r="AW54" s="74"/>
      <c r="AX54" s="74">
        <f t="shared" si="33"/>
        <v>26</v>
      </c>
      <c r="AY54" s="74">
        <f t="shared" si="34"/>
        <v>26</v>
      </c>
    </row>
    <row r="55" spans="1:51" ht="16.149999999999999" customHeight="1" x14ac:dyDescent="0.2">
      <c r="A55" s="54">
        <v>49</v>
      </c>
      <c r="B55" s="55" t="s">
        <v>53</v>
      </c>
      <c r="C55" s="271">
        <f>'8_2.1.18 SIS'!L55</f>
        <v>0</v>
      </c>
      <c r="D55" s="56">
        <f>'Source Data'!H55</f>
        <v>4510.9600632140227</v>
      </c>
      <c r="E55" s="74">
        <f t="shared" si="11"/>
        <v>0</v>
      </c>
      <c r="F55" s="290"/>
      <c r="G55" s="56">
        <f>'Source Data'!I55</f>
        <v>660.79145627436594</v>
      </c>
      <c r="H55" s="74">
        <f t="shared" si="12"/>
        <v>0</v>
      </c>
      <c r="I55" s="290"/>
      <c r="J55" s="56">
        <f>'Source Data'!J55</f>
        <v>180.21585171119071</v>
      </c>
      <c r="K55" s="74">
        <f t="shared" si="13"/>
        <v>0</v>
      </c>
      <c r="L55" s="290"/>
      <c r="M55" s="56">
        <f>'Source Data'!K55</f>
        <v>4505.3962927797675</v>
      </c>
      <c r="N55" s="74">
        <f t="shared" si="14"/>
        <v>0</v>
      </c>
      <c r="O55" s="290"/>
      <c r="P55" s="56">
        <f>'Source Data'!L55</f>
        <v>1802.158517111907</v>
      </c>
      <c r="Q55" s="74">
        <f t="shared" si="15"/>
        <v>0</v>
      </c>
      <c r="R55" s="93">
        <v>0</v>
      </c>
      <c r="S55" s="56"/>
      <c r="T55" s="56"/>
      <c r="U55" s="57">
        <f t="shared" si="28"/>
        <v>0</v>
      </c>
      <c r="V55" s="93">
        <f t="shared" si="2"/>
        <v>0</v>
      </c>
      <c r="W55" s="74">
        <f t="shared" si="16"/>
        <v>0</v>
      </c>
      <c r="X55" s="93">
        <f t="shared" si="17"/>
        <v>0</v>
      </c>
      <c r="Y55" s="56"/>
      <c r="Z55" s="93">
        <f t="shared" si="18"/>
        <v>0</v>
      </c>
      <c r="AA55" s="56"/>
      <c r="AB55" s="56">
        <f t="shared" si="19"/>
        <v>0</v>
      </c>
      <c r="AC55" s="93">
        <f t="shared" si="20"/>
        <v>0</v>
      </c>
      <c r="AD55" s="97">
        <f t="shared" si="29"/>
        <v>0</v>
      </c>
      <c r="AE55" s="75">
        <f>'Source Data'!N55</f>
        <v>2655</v>
      </c>
      <c r="AF55" s="90">
        <f t="shared" si="30"/>
        <v>0</v>
      </c>
      <c r="AG55" s="271"/>
      <c r="AH55" s="75">
        <f t="shared" si="21"/>
        <v>0</v>
      </c>
      <c r="AI55" s="271"/>
      <c r="AJ55" s="77">
        <f t="shared" si="31"/>
        <v>0</v>
      </c>
      <c r="AK55" s="76">
        <f t="shared" si="32"/>
        <v>0</v>
      </c>
      <c r="AL55" s="90">
        <f t="shared" si="22"/>
        <v>0</v>
      </c>
      <c r="AM55" s="79">
        <f t="shared" si="23"/>
        <v>0</v>
      </c>
      <c r="AN55" s="90">
        <f t="shared" si="24"/>
        <v>0</v>
      </c>
      <c r="AO55" s="56"/>
      <c r="AP55" s="90">
        <f t="shared" si="25"/>
        <v>0</v>
      </c>
      <c r="AQ55" s="77"/>
      <c r="AR55" s="77">
        <f t="shared" si="26"/>
        <v>0</v>
      </c>
      <c r="AS55" s="90">
        <f t="shared" si="27"/>
        <v>0</v>
      </c>
      <c r="AT55" s="78">
        <f t="shared" si="7"/>
        <v>0</v>
      </c>
      <c r="AU55" s="87">
        <f t="shared" si="8"/>
        <v>0</v>
      </c>
      <c r="AV55" s="116"/>
      <c r="AW55" s="74"/>
      <c r="AX55" s="74">
        <f t="shared" si="33"/>
        <v>0</v>
      </c>
      <c r="AY55" s="74">
        <f t="shared" si="34"/>
        <v>0</v>
      </c>
    </row>
    <row r="56" spans="1:51" ht="16.149999999999999" customHeight="1" x14ac:dyDescent="0.2">
      <c r="A56" s="49">
        <v>50</v>
      </c>
      <c r="B56" s="50" t="s">
        <v>54</v>
      </c>
      <c r="C56" s="272">
        <f>'8_2.1.18 SIS'!L56</f>
        <v>0</v>
      </c>
      <c r="D56" s="51">
        <f>'Source Data'!H56</f>
        <v>4738.7087437121554</v>
      </c>
      <c r="E56" s="80">
        <f t="shared" si="11"/>
        <v>0</v>
      </c>
      <c r="F56" s="291"/>
      <c r="G56" s="51">
        <f>'Source Data'!I56</f>
        <v>638.95176727517901</v>
      </c>
      <c r="H56" s="80">
        <f t="shared" si="12"/>
        <v>0</v>
      </c>
      <c r="I56" s="291"/>
      <c r="J56" s="51">
        <f>'Source Data'!J56</f>
        <v>174.25957289323065</v>
      </c>
      <c r="K56" s="80">
        <f t="shared" si="13"/>
        <v>0</v>
      </c>
      <c r="L56" s="291"/>
      <c r="M56" s="51">
        <f>'Source Data'!K56</f>
        <v>4356.4893223307663</v>
      </c>
      <c r="N56" s="80">
        <f t="shared" si="14"/>
        <v>0</v>
      </c>
      <c r="O56" s="291"/>
      <c r="P56" s="51">
        <f>'Source Data'!L56</f>
        <v>1742.5957289323062</v>
      </c>
      <c r="Q56" s="80">
        <f t="shared" si="15"/>
        <v>0</v>
      </c>
      <c r="R56" s="94">
        <v>0</v>
      </c>
      <c r="S56" s="51"/>
      <c r="T56" s="51"/>
      <c r="U56" s="52">
        <f t="shared" si="28"/>
        <v>0</v>
      </c>
      <c r="V56" s="94">
        <f t="shared" si="2"/>
        <v>0</v>
      </c>
      <c r="W56" s="80">
        <f t="shared" si="16"/>
        <v>0</v>
      </c>
      <c r="X56" s="94">
        <f t="shared" si="17"/>
        <v>0</v>
      </c>
      <c r="Y56" s="51"/>
      <c r="Z56" s="94">
        <f t="shared" si="18"/>
        <v>0</v>
      </c>
      <c r="AA56" s="53"/>
      <c r="AB56" s="51">
        <f t="shared" si="19"/>
        <v>0</v>
      </c>
      <c r="AC56" s="95">
        <f t="shared" si="20"/>
        <v>0</v>
      </c>
      <c r="AD56" s="95">
        <f t="shared" si="29"/>
        <v>0</v>
      </c>
      <c r="AE56" s="71">
        <f>'Source Data'!N56</f>
        <v>3490</v>
      </c>
      <c r="AF56" s="91">
        <f t="shared" si="30"/>
        <v>0</v>
      </c>
      <c r="AG56" s="272"/>
      <c r="AH56" s="71">
        <f t="shared" si="21"/>
        <v>0</v>
      </c>
      <c r="AI56" s="272"/>
      <c r="AJ56" s="72">
        <f t="shared" si="31"/>
        <v>0</v>
      </c>
      <c r="AK56" s="73">
        <f t="shared" si="32"/>
        <v>0</v>
      </c>
      <c r="AL56" s="91">
        <f t="shared" si="22"/>
        <v>0</v>
      </c>
      <c r="AM56" s="82">
        <f t="shared" si="23"/>
        <v>0</v>
      </c>
      <c r="AN56" s="91">
        <f t="shared" si="24"/>
        <v>0</v>
      </c>
      <c r="AO56" s="51"/>
      <c r="AP56" s="91">
        <f t="shared" si="25"/>
        <v>0</v>
      </c>
      <c r="AQ56" s="72"/>
      <c r="AR56" s="72">
        <f t="shared" si="26"/>
        <v>0</v>
      </c>
      <c r="AS56" s="91">
        <f t="shared" si="27"/>
        <v>0</v>
      </c>
      <c r="AT56" s="81">
        <f t="shared" si="7"/>
        <v>0</v>
      </c>
      <c r="AU56" s="88">
        <f t="shared" si="8"/>
        <v>0</v>
      </c>
      <c r="AV56" s="116"/>
      <c r="AW56" s="80"/>
      <c r="AX56" s="80">
        <f t="shared" si="33"/>
        <v>0</v>
      </c>
      <c r="AY56" s="80">
        <f t="shared" si="34"/>
        <v>0</v>
      </c>
    </row>
    <row r="57" spans="1:51" ht="16.149999999999999" customHeight="1" x14ac:dyDescent="0.2">
      <c r="A57" s="58">
        <v>51</v>
      </c>
      <c r="B57" s="59" t="s">
        <v>55</v>
      </c>
      <c r="C57" s="270">
        <f>'8_2.1.18 SIS'!L57</f>
        <v>0</v>
      </c>
      <c r="D57" s="60">
        <f>'Source Data'!H57</f>
        <v>4281.7369154997223</v>
      </c>
      <c r="E57" s="65">
        <f t="shared" si="11"/>
        <v>0</v>
      </c>
      <c r="F57" s="289"/>
      <c r="G57" s="60">
        <f>'Source Data'!I57</f>
        <v>570.93395934473472</v>
      </c>
      <c r="H57" s="65">
        <f t="shared" si="12"/>
        <v>0</v>
      </c>
      <c r="I57" s="289"/>
      <c r="J57" s="60">
        <f>'Source Data'!J57</f>
        <v>155.70926163947308</v>
      </c>
      <c r="K57" s="65">
        <f t="shared" si="13"/>
        <v>0</v>
      </c>
      <c r="L57" s="289"/>
      <c r="M57" s="60">
        <f>'Source Data'!K57</f>
        <v>3892.7315409868274</v>
      </c>
      <c r="N57" s="65">
        <f t="shared" si="14"/>
        <v>0</v>
      </c>
      <c r="O57" s="289"/>
      <c r="P57" s="60">
        <f>'Source Data'!L57</f>
        <v>1557.0926163947308</v>
      </c>
      <c r="Q57" s="65">
        <f t="shared" si="15"/>
        <v>0</v>
      </c>
      <c r="R57" s="92">
        <v>0</v>
      </c>
      <c r="S57" s="60"/>
      <c r="T57" s="60"/>
      <c r="U57" s="61">
        <f t="shared" si="28"/>
        <v>0</v>
      </c>
      <c r="V57" s="92">
        <f t="shared" si="2"/>
        <v>0</v>
      </c>
      <c r="W57" s="65">
        <f t="shared" si="16"/>
        <v>0</v>
      </c>
      <c r="X57" s="92">
        <f t="shared" si="17"/>
        <v>0</v>
      </c>
      <c r="Y57" s="60"/>
      <c r="Z57" s="92">
        <f t="shared" si="18"/>
        <v>0</v>
      </c>
      <c r="AA57" s="60"/>
      <c r="AB57" s="60">
        <f t="shared" si="19"/>
        <v>0</v>
      </c>
      <c r="AC57" s="92">
        <f t="shared" si="20"/>
        <v>0</v>
      </c>
      <c r="AD57" s="96">
        <f t="shared" si="29"/>
        <v>0</v>
      </c>
      <c r="AE57" s="66">
        <f>'Source Data'!N57</f>
        <v>4268</v>
      </c>
      <c r="AF57" s="89">
        <f t="shared" si="30"/>
        <v>0</v>
      </c>
      <c r="AG57" s="270"/>
      <c r="AH57" s="66">
        <f t="shared" si="21"/>
        <v>0</v>
      </c>
      <c r="AI57" s="270"/>
      <c r="AJ57" s="68">
        <f t="shared" si="31"/>
        <v>0</v>
      </c>
      <c r="AK57" s="67">
        <f t="shared" si="32"/>
        <v>0</v>
      </c>
      <c r="AL57" s="89">
        <f t="shared" si="22"/>
        <v>0</v>
      </c>
      <c r="AM57" s="70">
        <f t="shared" si="23"/>
        <v>0</v>
      </c>
      <c r="AN57" s="89">
        <f t="shared" si="24"/>
        <v>0</v>
      </c>
      <c r="AO57" s="60"/>
      <c r="AP57" s="89">
        <f t="shared" si="25"/>
        <v>0</v>
      </c>
      <c r="AQ57" s="68"/>
      <c r="AR57" s="68">
        <f t="shared" si="26"/>
        <v>0</v>
      </c>
      <c r="AS57" s="89">
        <f t="shared" si="27"/>
        <v>0</v>
      </c>
      <c r="AT57" s="69">
        <f t="shared" si="7"/>
        <v>0</v>
      </c>
      <c r="AU57" s="86">
        <f t="shared" si="8"/>
        <v>0</v>
      </c>
      <c r="AV57" s="116"/>
      <c r="AW57" s="65"/>
      <c r="AX57" s="65">
        <f t="shared" si="33"/>
        <v>0</v>
      </c>
      <c r="AY57" s="65">
        <f t="shared" si="34"/>
        <v>0</v>
      </c>
    </row>
    <row r="58" spans="1:51" ht="16.149999999999999" customHeight="1" x14ac:dyDescent="0.2">
      <c r="A58" s="54">
        <v>52</v>
      </c>
      <c r="B58" s="55" t="s">
        <v>56</v>
      </c>
      <c r="C58" s="271">
        <f>'8_2.1.18 SIS'!L58</f>
        <v>4</v>
      </c>
      <c r="D58" s="56">
        <f>'Source Data'!H58</f>
        <v>4477.885435486186</v>
      </c>
      <c r="E58" s="74">
        <f t="shared" si="11"/>
        <v>17911.541741944744</v>
      </c>
      <c r="F58" s="290"/>
      <c r="G58" s="56">
        <f>'Source Data'!I58</f>
        <v>601.39043740535396</v>
      </c>
      <c r="H58" s="74">
        <f t="shared" si="12"/>
        <v>0</v>
      </c>
      <c r="I58" s="290"/>
      <c r="J58" s="56">
        <f>'Source Data'!J58</f>
        <v>164.01557383782384</v>
      </c>
      <c r="K58" s="74">
        <f t="shared" si="13"/>
        <v>0</v>
      </c>
      <c r="L58" s="290"/>
      <c r="M58" s="56">
        <f>'Source Data'!K58</f>
        <v>4100.3893459455958</v>
      </c>
      <c r="N58" s="74">
        <f t="shared" si="14"/>
        <v>0</v>
      </c>
      <c r="O58" s="290"/>
      <c r="P58" s="56">
        <f>'Source Data'!L58</f>
        <v>1640.1557383782383</v>
      </c>
      <c r="Q58" s="74">
        <f t="shared" si="15"/>
        <v>0</v>
      </c>
      <c r="R58" s="93">
        <v>19716</v>
      </c>
      <c r="S58" s="56"/>
      <c r="T58" s="56"/>
      <c r="U58" s="57">
        <f t="shared" si="28"/>
        <v>0</v>
      </c>
      <c r="V58" s="93">
        <f t="shared" si="2"/>
        <v>19716</v>
      </c>
      <c r="W58" s="74">
        <f t="shared" si="16"/>
        <v>-49</v>
      </c>
      <c r="X58" s="93">
        <f t="shared" si="17"/>
        <v>19667</v>
      </c>
      <c r="Y58" s="56"/>
      <c r="Z58" s="93">
        <f t="shared" si="18"/>
        <v>19667</v>
      </c>
      <c r="AA58" s="56"/>
      <c r="AB58" s="56">
        <f t="shared" si="19"/>
        <v>19667</v>
      </c>
      <c r="AC58" s="93">
        <f t="shared" si="20"/>
        <v>1639</v>
      </c>
      <c r="AD58" s="97">
        <f t="shared" si="29"/>
        <v>19667</v>
      </c>
      <c r="AE58" s="75">
        <f>'Source Data'!N58</f>
        <v>5924</v>
      </c>
      <c r="AF58" s="90">
        <f t="shared" si="30"/>
        <v>23696</v>
      </c>
      <c r="AG58" s="271"/>
      <c r="AH58" s="75">
        <f t="shared" si="21"/>
        <v>0</v>
      </c>
      <c r="AI58" s="271"/>
      <c r="AJ58" s="77">
        <f t="shared" si="31"/>
        <v>0</v>
      </c>
      <c r="AK58" s="76">
        <f t="shared" si="32"/>
        <v>0</v>
      </c>
      <c r="AL58" s="90">
        <f t="shared" si="22"/>
        <v>23696</v>
      </c>
      <c r="AM58" s="79">
        <f t="shared" si="23"/>
        <v>-59</v>
      </c>
      <c r="AN58" s="90">
        <f t="shared" si="24"/>
        <v>23637</v>
      </c>
      <c r="AO58" s="56"/>
      <c r="AP58" s="90">
        <f t="shared" si="25"/>
        <v>23637</v>
      </c>
      <c r="AQ58" s="77"/>
      <c r="AR58" s="77">
        <f t="shared" si="26"/>
        <v>23637</v>
      </c>
      <c r="AS58" s="90">
        <f t="shared" si="27"/>
        <v>1970</v>
      </c>
      <c r="AT58" s="78">
        <f t="shared" si="7"/>
        <v>43304</v>
      </c>
      <c r="AU58" s="87">
        <f t="shared" si="8"/>
        <v>3609</v>
      </c>
      <c r="AV58" s="116"/>
      <c r="AW58" s="74"/>
      <c r="AX58" s="74">
        <f t="shared" si="33"/>
        <v>59</v>
      </c>
      <c r="AY58" s="74">
        <f t="shared" si="34"/>
        <v>59</v>
      </c>
    </row>
    <row r="59" spans="1:51" ht="16.149999999999999" customHeight="1" x14ac:dyDescent="0.2">
      <c r="A59" s="54">
        <v>53</v>
      </c>
      <c r="B59" s="55" t="s">
        <v>57</v>
      </c>
      <c r="C59" s="271">
        <f>'8_2.1.18 SIS'!L59</f>
        <v>0</v>
      </c>
      <c r="D59" s="56">
        <f>'Source Data'!H59</f>
        <v>4674.7758891865669</v>
      </c>
      <c r="E59" s="74">
        <f t="shared" si="11"/>
        <v>0</v>
      </c>
      <c r="F59" s="290"/>
      <c r="G59" s="56">
        <f>'Source Data'!I59</f>
        <v>663.32493479155164</v>
      </c>
      <c r="H59" s="74">
        <f t="shared" si="12"/>
        <v>0</v>
      </c>
      <c r="I59" s="290"/>
      <c r="J59" s="56">
        <f>'Source Data'!J59</f>
        <v>180.90680039769586</v>
      </c>
      <c r="K59" s="74">
        <f t="shared" si="13"/>
        <v>0</v>
      </c>
      <c r="L59" s="290"/>
      <c r="M59" s="56">
        <f>'Source Data'!K59</f>
        <v>4522.670009942397</v>
      </c>
      <c r="N59" s="74">
        <f t="shared" si="14"/>
        <v>0</v>
      </c>
      <c r="O59" s="290"/>
      <c r="P59" s="56">
        <f>'Source Data'!L59</f>
        <v>1809.0680039769588</v>
      </c>
      <c r="Q59" s="74">
        <f t="shared" si="15"/>
        <v>0</v>
      </c>
      <c r="R59" s="93">
        <v>0</v>
      </c>
      <c r="S59" s="56"/>
      <c r="T59" s="56"/>
      <c r="U59" s="57">
        <f t="shared" si="28"/>
        <v>0</v>
      </c>
      <c r="V59" s="93">
        <f t="shared" si="2"/>
        <v>0</v>
      </c>
      <c r="W59" s="74">
        <f t="shared" si="16"/>
        <v>0</v>
      </c>
      <c r="X59" s="93">
        <f t="shared" si="17"/>
        <v>0</v>
      </c>
      <c r="Y59" s="56"/>
      <c r="Z59" s="93">
        <f t="shared" si="18"/>
        <v>0</v>
      </c>
      <c r="AA59" s="56"/>
      <c r="AB59" s="56">
        <f t="shared" si="19"/>
        <v>0</v>
      </c>
      <c r="AC59" s="93">
        <f t="shared" si="20"/>
        <v>0</v>
      </c>
      <c r="AD59" s="97">
        <f t="shared" si="29"/>
        <v>0</v>
      </c>
      <c r="AE59" s="75">
        <f>'Source Data'!N59</f>
        <v>2670</v>
      </c>
      <c r="AF59" s="90">
        <f t="shared" si="30"/>
        <v>0</v>
      </c>
      <c r="AG59" s="271"/>
      <c r="AH59" s="75">
        <f t="shared" si="21"/>
        <v>0</v>
      </c>
      <c r="AI59" s="271"/>
      <c r="AJ59" s="77">
        <f t="shared" si="31"/>
        <v>0</v>
      </c>
      <c r="AK59" s="76">
        <f t="shared" si="32"/>
        <v>0</v>
      </c>
      <c r="AL59" s="90">
        <f t="shared" si="22"/>
        <v>0</v>
      </c>
      <c r="AM59" s="79">
        <f t="shared" si="23"/>
        <v>0</v>
      </c>
      <c r="AN59" s="90">
        <f t="shared" si="24"/>
        <v>0</v>
      </c>
      <c r="AO59" s="56"/>
      <c r="AP59" s="90">
        <f t="shared" si="25"/>
        <v>0</v>
      </c>
      <c r="AQ59" s="77"/>
      <c r="AR59" s="77">
        <f t="shared" si="26"/>
        <v>0</v>
      </c>
      <c r="AS59" s="90">
        <f t="shared" si="27"/>
        <v>0</v>
      </c>
      <c r="AT59" s="78">
        <f t="shared" si="7"/>
        <v>0</v>
      </c>
      <c r="AU59" s="87">
        <f t="shared" si="8"/>
        <v>0</v>
      </c>
      <c r="AV59" s="116"/>
      <c r="AW59" s="74"/>
      <c r="AX59" s="74">
        <f t="shared" si="33"/>
        <v>0</v>
      </c>
      <c r="AY59" s="74">
        <f t="shared" si="34"/>
        <v>0</v>
      </c>
    </row>
    <row r="60" spans="1:51" ht="16.149999999999999" customHeight="1" x14ac:dyDescent="0.2">
      <c r="A60" s="54">
        <v>54</v>
      </c>
      <c r="B60" s="55" t="s">
        <v>58</v>
      </c>
      <c r="C60" s="271">
        <f>'8_2.1.18 SIS'!L60</f>
        <v>0</v>
      </c>
      <c r="D60" s="56">
        <f>'Source Data'!H60</f>
        <v>4784.5850415334589</v>
      </c>
      <c r="E60" s="74">
        <f t="shared" si="11"/>
        <v>0</v>
      </c>
      <c r="F60" s="290"/>
      <c r="G60" s="56">
        <f>'Source Data'!I60</f>
        <v>583.70660052312871</v>
      </c>
      <c r="H60" s="74">
        <f t="shared" si="12"/>
        <v>0</v>
      </c>
      <c r="I60" s="290"/>
      <c r="J60" s="56">
        <f>'Source Data'!J60</f>
        <v>159.19270923358056</v>
      </c>
      <c r="K60" s="74">
        <f t="shared" si="13"/>
        <v>0</v>
      </c>
      <c r="L60" s="290"/>
      <c r="M60" s="56">
        <f>'Source Data'!K60</f>
        <v>3979.8177308395143</v>
      </c>
      <c r="N60" s="74">
        <f t="shared" si="14"/>
        <v>0</v>
      </c>
      <c r="O60" s="290"/>
      <c r="P60" s="56">
        <f>'Source Data'!L60</f>
        <v>1591.9270923358056</v>
      </c>
      <c r="Q60" s="74">
        <f t="shared" si="15"/>
        <v>0</v>
      </c>
      <c r="R60" s="93">
        <v>0</v>
      </c>
      <c r="S60" s="56"/>
      <c r="T60" s="56"/>
      <c r="U60" s="57">
        <f t="shared" si="28"/>
        <v>0</v>
      </c>
      <c r="V60" s="93">
        <f t="shared" si="2"/>
        <v>0</v>
      </c>
      <c r="W60" s="74">
        <f t="shared" si="16"/>
        <v>0</v>
      </c>
      <c r="X60" s="93">
        <f t="shared" si="17"/>
        <v>0</v>
      </c>
      <c r="Y60" s="56"/>
      <c r="Z60" s="93">
        <f t="shared" si="18"/>
        <v>0</v>
      </c>
      <c r="AA60" s="56"/>
      <c r="AB60" s="56">
        <f t="shared" si="19"/>
        <v>0</v>
      </c>
      <c r="AC60" s="93">
        <f t="shared" si="20"/>
        <v>0</v>
      </c>
      <c r="AD60" s="97">
        <f t="shared" si="29"/>
        <v>0</v>
      </c>
      <c r="AE60" s="75">
        <f>'Source Data'!N60</f>
        <v>5141</v>
      </c>
      <c r="AF60" s="90">
        <f t="shared" si="30"/>
        <v>0</v>
      </c>
      <c r="AG60" s="271"/>
      <c r="AH60" s="75">
        <f t="shared" si="21"/>
        <v>0</v>
      </c>
      <c r="AI60" s="271"/>
      <c r="AJ60" s="77">
        <f t="shared" si="31"/>
        <v>0</v>
      </c>
      <c r="AK60" s="76">
        <f t="shared" si="32"/>
        <v>0</v>
      </c>
      <c r="AL60" s="90">
        <f t="shared" si="22"/>
        <v>0</v>
      </c>
      <c r="AM60" s="79">
        <f t="shared" si="23"/>
        <v>0</v>
      </c>
      <c r="AN60" s="90">
        <f t="shared" si="24"/>
        <v>0</v>
      </c>
      <c r="AO60" s="56"/>
      <c r="AP60" s="90">
        <f t="shared" si="25"/>
        <v>0</v>
      </c>
      <c r="AQ60" s="77"/>
      <c r="AR60" s="77">
        <f t="shared" si="26"/>
        <v>0</v>
      </c>
      <c r="AS60" s="90">
        <f t="shared" si="27"/>
        <v>0</v>
      </c>
      <c r="AT60" s="78">
        <f t="shared" si="7"/>
        <v>0</v>
      </c>
      <c r="AU60" s="87">
        <f t="shared" si="8"/>
        <v>0</v>
      </c>
      <c r="AV60" s="116"/>
      <c r="AW60" s="74"/>
      <c r="AX60" s="74">
        <f t="shared" si="33"/>
        <v>0</v>
      </c>
      <c r="AY60" s="74">
        <f t="shared" si="34"/>
        <v>0</v>
      </c>
    </row>
    <row r="61" spans="1:51" ht="16.149999999999999" customHeight="1" x14ac:dyDescent="0.2">
      <c r="A61" s="49">
        <v>55</v>
      </c>
      <c r="B61" s="50" t="s">
        <v>59</v>
      </c>
      <c r="C61" s="272">
        <f>'8_2.1.18 SIS'!L61</f>
        <v>0</v>
      </c>
      <c r="D61" s="51">
        <f>'Source Data'!H61</f>
        <v>4501.7236472239638</v>
      </c>
      <c r="E61" s="80">
        <f t="shared" si="11"/>
        <v>0</v>
      </c>
      <c r="F61" s="291"/>
      <c r="G61" s="51">
        <f>'Source Data'!I61</f>
        <v>593.48544210889816</v>
      </c>
      <c r="H61" s="80">
        <f t="shared" si="12"/>
        <v>0</v>
      </c>
      <c r="I61" s="291"/>
      <c r="J61" s="51">
        <f>'Source Data'!J61</f>
        <v>161.8596660296995</v>
      </c>
      <c r="K61" s="80">
        <f t="shared" si="13"/>
        <v>0</v>
      </c>
      <c r="L61" s="291"/>
      <c r="M61" s="51">
        <f>'Source Data'!K61</f>
        <v>4046.4916507424882</v>
      </c>
      <c r="N61" s="80">
        <f t="shared" si="14"/>
        <v>0</v>
      </c>
      <c r="O61" s="291"/>
      <c r="P61" s="51">
        <f>'Source Data'!L61</f>
        <v>1618.596660296995</v>
      </c>
      <c r="Q61" s="80">
        <f t="shared" si="15"/>
        <v>0</v>
      </c>
      <c r="R61" s="94">
        <v>0</v>
      </c>
      <c r="S61" s="51"/>
      <c r="T61" s="51"/>
      <c r="U61" s="52">
        <f t="shared" si="28"/>
        <v>0</v>
      </c>
      <c r="V61" s="94">
        <f t="shared" si="2"/>
        <v>0</v>
      </c>
      <c r="W61" s="80">
        <f t="shared" si="16"/>
        <v>0</v>
      </c>
      <c r="X61" s="94">
        <f t="shared" si="17"/>
        <v>0</v>
      </c>
      <c r="Y61" s="51"/>
      <c r="Z61" s="94">
        <f t="shared" si="18"/>
        <v>0</v>
      </c>
      <c r="AA61" s="53"/>
      <c r="AB61" s="51">
        <f t="shared" si="19"/>
        <v>0</v>
      </c>
      <c r="AC61" s="95">
        <f t="shared" si="20"/>
        <v>0</v>
      </c>
      <c r="AD61" s="95">
        <f t="shared" si="29"/>
        <v>0</v>
      </c>
      <c r="AE61" s="71">
        <f>'Source Data'!N61</f>
        <v>3703</v>
      </c>
      <c r="AF61" s="91">
        <f t="shared" si="30"/>
        <v>0</v>
      </c>
      <c r="AG61" s="272"/>
      <c r="AH61" s="71">
        <f t="shared" si="21"/>
        <v>0</v>
      </c>
      <c r="AI61" s="272"/>
      <c r="AJ61" s="72">
        <f t="shared" si="31"/>
        <v>0</v>
      </c>
      <c r="AK61" s="73">
        <f t="shared" si="32"/>
        <v>0</v>
      </c>
      <c r="AL61" s="91">
        <f t="shared" si="22"/>
        <v>0</v>
      </c>
      <c r="AM61" s="82">
        <f t="shared" si="23"/>
        <v>0</v>
      </c>
      <c r="AN61" s="91">
        <f t="shared" si="24"/>
        <v>0</v>
      </c>
      <c r="AO61" s="51"/>
      <c r="AP61" s="91">
        <f t="shared" si="25"/>
        <v>0</v>
      </c>
      <c r="AQ61" s="72"/>
      <c r="AR61" s="72">
        <f t="shared" si="26"/>
        <v>0</v>
      </c>
      <c r="AS61" s="91">
        <f t="shared" si="27"/>
        <v>0</v>
      </c>
      <c r="AT61" s="81">
        <f t="shared" si="7"/>
        <v>0</v>
      </c>
      <c r="AU61" s="88">
        <f t="shared" si="8"/>
        <v>0</v>
      </c>
      <c r="AV61" s="116"/>
      <c r="AW61" s="80"/>
      <c r="AX61" s="80">
        <f t="shared" si="33"/>
        <v>0</v>
      </c>
      <c r="AY61" s="80">
        <f t="shared" si="34"/>
        <v>0</v>
      </c>
    </row>
    <row r="62" spans="1:51" ht="16.149999999999999" customHeight="1" x14ac:dyDescent="0.2">
      <c r="A62" s="58">
        <v>56</v>
      </c>
      <c r="B62" s="59" t="s">
        <v>60</v>
      </c>
      <c r="C62" s="270">
        <f>'8_2.1.18 SIS'!L62</f>
        <v>0</v>
      </c>
      <c r="D62" s="60">
        <f>'Source Data'!H62</f>
        <v>5010.1657022009513</v>
      </c>
      <c r="E62" s="65">
        <f t="shared" si="11"/>
        <v>0</v>
      </c>
      <c r="F62" s="289"/>
      <c r="G62" s="60">
        <f>'Source Data'!I62</f>
        <v>665.40831600253398</v>
      </c>
      <c r="H62" s="65">
        <f t="shared" si="12"/>
        <v>0</v>
      </c>
      <c r="I62" s="289"/>
      <c r="J62" s="60">
        <f>'Source Data'!J62</f>
        <v>181.4749952734183</v>
      </c>
      <c r="K62" s="65">
        <f t="shared" si="13"/>
        <v>0</v>
      </c>
      <c r="L62" s="289"/>
      <c r="M62" s="60">
        <f>'Source Data'!K62</f>
        <v>4536.8748818354579</v>
      </c>
      <c r="N62" s="65">
        <f t="shared" si="14"/>
        <v>0</v>
      </c>
      <c r="O62" s="289"/>
      <c r="P62" s="60">
        <f>'Source Data'!L62</f>
        <v>1814.7499527341834</v>
      </c>
      <c r="Q62" s="65">
        <f t="shared" si="15"/>
        <v>0</v>
      </c>
      <c r="R62" s="92">
        <v>0</v>
      </c>
      <c r="S62" s="60"/>
      <c r="T62" s="60"/>
      <c r="U62" s="61">
        <f t="shared" si="28"/>
        <v>0</v>
      </c>
      <c r="V62" s="92">
        <f t="shared" si="2"/>
        <v>0</v>
      </c>
      <c r="W62" s="65">
        <f t="shared" si="16"/>
        <v>0</v>
      </c>
      <c r="X62" s="92">
        <f t="shared" si="17"/>
        <v>0</v>
      </c>
      <c r="Y62" s="60"/>
      <c r="Z62" s="92">
        <f t="shared" si="18"/>
        <v>0</v>
      </c>
      <c r="AA62" s="60"/>
      <c r="AB62" s="60">
        <f t="shared" si="19"/>
        <v>0</v>
      </c>
      <c r="AC62" s="92">
        <f t="shared" si="20"/>
        <v>0</v>
      </c>
      <c r="AD62" s="96">
        <f t="shared" si="29"/>
        <v>0</v>
      </c>
      <c r="AE62" s="66">
        <f>'Source Data'!N62</f>
        <v>4203</v>
      </c>
      <c r="AF62" s="89">
        <f t="shared" si="30"/>
        <v>0</v>
      </c>
      <c r="AG62" s="270"/>
      <c r="AH62" s="66">
        <f t="shared" si="21"/>
        <v>0</v>
      </c>
      <c r="AI62" s="270"/>
      <c r="AJ62" s="68">
        <f t="shared" si="31"/>
        <v>0</v>
      </c>
      <c r="AK62" s="67">
        <f t="shared" si="32"/>
        <v>0</v>
      </c>
      <c r="AL62" s="89">
        <f t="shared" si="22"/>
        <v>0</v>
      </c>
      <c r="AM62" s="70">
        <f t="shared" si="23"/>
        <v>0</v>
      </c>
      <c r="AN62" s="89">
        <f t="shared" si="24"/>
        <v>0</v>
      </c>
      <c r="AO62" s="60"/>
      <c r="AP62" s="89">
        <f t="shared" si="25"/>
        <v>0</v>
      </c>
      <c r="AQ62" s="68"/>
      <c r="AR62" s="68">
        <f t="shared" si="26"/>
        <v>0</v>
      </c>
      <c r="AS62" s="89">
        <f t="shared" si="27"/>
        <v>0</v>
      </c>
      <c r="AT62" s="69">
        <f t="shared" si="7"/>
        <v>0</v>
      </c>
      <c r="AU62" s="86">
        <f t="shared" si="8"/>
        <v>0</v>
      </c>
      <c r="AV62" s="116"/>
      <c r="AW62" s="65"/>
      <c r="AX62" s="65">
        <f t="shared" si="33"/>
        <v>0</v>
      </c>
      <c r="AY62" s="65">
        <f t="shared" si="34"/>
        <v>0</v>
      </c>
    </row>
    <row r="63" spans="1:51" ht="16.149999999999999" customHeight="1" x14ac:dyDescent="0.2">
      <c r="A63" s="54">
        <v>57</v>
      </c>
      <c r="B63" s="55" t="s">
        <v>61</v>
      </c>
      <c r="C63" s="271">
        <f>'8_2.1.18 SIS'!L63</f>
        <v>0</v>
      </c>
      <c r="D63" s="56">
        <f>'Source Data'!H63</f>
        <v>4811.4108022710652</v>
      </c>
      <c r="E63" s="74">
        <f t="shared" si="11"/>
        <v>0</v>
      </c>
      <c r="F63" s="290"/>
      <c r="G63" s="56">
        <f>'Source Data'!I63</f>
        <v>666.15521612667408</v>
      </c>
      <c r="H63" s="74">
        <f t="shared" si="12"/>
        <v>0</v>
      </c>
      <c r="I63" s="290"/>
      <c r="J63" s="56">
        <f>'Source Data'!J63</f>
        <v>181.67869530727472</v>
      </c>
      <c r="K63" s="74">
        <f t="shared" si="13"/>
        <v>0</v>
      </c>
      <c r="L63" s="290"/>
      <c r="M63" s="56">
        <f>'Source Data'!K63</f>
        <v>4541.967382681868</v>
      </c>
      <c r="N63" s="74">
        <f t="shared" si="14"/>
        <v>0</v>
      </c>
      <c r="O63" s="290"/>
      <c r="P63" s="56">
        <f>'Source Data'!L63</f>
        <v>1816.7869530727471</v>
      </c>
      <c r="Q63" s="74">
        <f t="shared" si="15"/>
        <v>0</v>
      </c>
      <c r="R63" s="93">
        <v>0</v>
      </c>
      <c r="S63" s="56"/>
      <c r="T63" s="56"/>
      <c r="U63" s="57">
        <f t="shared" si="28"/>
        <v>0</v>
      </c>
      <c r="V63" s="93">
        <f t="shared" si="2"/>
        <v>0</v>
      </c>
      <c r="W63" s="74">
        <f t="shared" si="16"/>
        <v>0</v>
      </c>
      <c r="X63" s="93">
        <f t="shared" si="17"/>
        <v>0</v>
      </c>
      <c r="Y63" s="56"/>
      <c r="Z63" s="93">
        <f t="shared" si="18"/>
        <v>0</v>
      </c>
      <c r="AA63" s="56"/>
      <c r="AB63" s="56">
        <f t="shared" si="19"/>
        <v>0</v>
      </c>
      <c r="AC63" s="93">
        <f t="shared" si="20"/>
        <v>0</v>
      </c>
      <c r="AD63" s="97">
        <f t="shared" si="29"/>
        <v>0</v>
      </c>
      <c r="AE63" s="75">
        <f>'Source Data'!N63</f>
        <v>2620</v>
      </c>
      <c r="AF63" s="90">
        <f t="shared" si="30"/>
        <v>0</v>
      </c>
      <c r="AG63" s="271"/>
      <c r="AH63" s="75">
        <f t="shared" si="21"/>
        <v>0</v>
      </c>
      <c r="AI63" s="271"/>
      <c r="AJ63" s="77">
        <f t="shared" si="31"/>
        <v>0</v>
      </c>
      <c r="AK63" s="76">
        <f t="shared" si="32"/>
        <v>0</v>
      </c>
      <c r="AL63" s="90">
        <f t="shared" si="22"/>
        <v>0</v>
      </c>
      <c r="AM63" s="79">
        <f t="shared" si="23"/>
        <v>0</v>
      </c>
      <c r="AN63" s="90">
        <f t="shared" si="24"/>
        <v>0</v>
      </c>
      <c r="AO63" s="56"/>
      <c r="AP63" s="90">
        <f t="shared" si="25"/>
        <v>0</v>
      </c>
      <c r="AQ63" s="77"/>
      <c r="AR63" s="77">
        <f t="shared" si="26"/>
        <v>0</v>
      </c>
      <c r="AS63" s="90">
        <f t="shared" si="27"/>
        <v>0</v>
      </c>
      <c r="AT63" s="78">
        <f t="shared" si="7"/>
        <v>0</v>
      </c>
      <c r="AU63" s="87">
        <f t="shared" si="8"/>
        <v>0</v>
      </c>
      <c r="AV63" s="116"/>
      <c r="AW63" s="74"/>
      <c r="AX63" s="74">
        <f t="shared" si="33"/>
        <v>0</v>
      </c>
      <c r="AY63" s="74">
        <f t="shared" si="34"/>
        <v>0</v>
      </c>
    </row>
    <row r="64" spans="1:51" ht="16.149999999999999" customHeight="1" x14ac:dyDescent="0.2">
      <c r="A64" s="54">
        <v>58</v>
      </c>
      <c r="B64" s="55" t="s">
        <v>62</v>
      </c>
      <c r="C64" s="271">
        <f>'8_2.1.18 SIS'!L64</f>
        <v>0</v>
      </c>
      <c r="D64" s="56">
        <f>'Source Data'!H64</f>
        <v>5358.2852334446507</v>
      </c>
      <c r="E64" s="74">
        <f t="shared" si="11"/>
        <v>0</v>
      </c>
      <c r="F64" s="290"/>
      <c r="G64" s="56">
        <f>'Source Data'!I64</f>
        <v>740.81098599764084</v>
      </c>
      <c r="H64" s="74">
        <f t="shared" si="12"/>
        <v>0</v>
      </c>
      <c r="I64" s="290"/>
      <c r="J64" s="56">
        <f>'Source Data'!J64</f>
        <v>202.03935981753844</v>
      </c>
      <c r="K64" s="74">
        <f t="shared" si="13"/>
        <v>0</v>
      </c>
      <c r="L64" s="290"/>
      <c r="M64" s="56">
        <f>'Source Data'!K64</f>
        <v>5050.9839954384606</v>
      </c>
      <c r="N64" s="74">
        <f t="shared" si="14"/>
        <v>0</v>
      </c>
      <c r="O64" s="290"/>
      <c r="P64" s="56">
        <f>'Source Data'!L64</f>
        <v>2020.3935981753841</v>
      </c>
      <c r="Q64" s="74">
        <f t="shared" si="15"/>
        <v>0</v>
      </c>
      <c r="R64" s="93">
        <v>0</v>
      </c>
      <c r="S64" s="56"/>
      <c r="T64" s="56"/>
      <c r="U64" s="57">
        <f t="shared" si="28"/>
        <v>0</v>
      </c>
      <c r="V64" s="93">
        <f t="shared" si="2"/>
        <v>0</v>
      </c>
      <c r="W64" s="74">
        <f t="shared" si="16"/>
        <v>0</v>
      </c>
      <c r="X64" s="93">
        <f t="shared" si="17"/>
        <v>0</v>
      </c>
      <c r="Y64" s="56"/>
      <c r="Z64" s="93">
        <f t="shared" si="18"/>
        <v>0</v>
      </c>
      <c r="AA64" s="56"/>
      <c r="AB64" s="56">
        <f t="shared" si="19"/>
        <v>0</v>
      </c>
      <c r="AC64" s="93">
        <f t="shared" si="20"/>
        <v>0</v>
      </c>
      <c r="AD64" s="97">
        <f t="shared" si="29"/>
        <v>0</v>
      </c>
      <c r="AE64" s="75">
        <f>'Source Data'!N64</f>
        <v>2215</v>
      </c>
      <c r="AF64" s="90">
        <f t="shared" si="30"/>
        <v>0</v>
      </c>
      <c r="AG64" s="271"/>
      <c r="AH64" s="75">
        <f t="shared" si="21"/>
        <v>0</v>
      </c>
      <c r="AI64" s="271"/>
      <c r="AJ64" s="77">
        <f t="shared" si="31"/>
        <v>0</v>
      </c>
      <c r="AK64" s="76">
        <f t="shared" si="32"/>
        <v>0</v>
      </c>
      <c r="AL64" s="90">
        <f t="shared" si="22"/>
        <v>0</v>
      </c>
      <c r="AM64" s="79">
        <f t="shared" si="23"/>
        <v>0</v>
      </c>
      <c r="AN64" s="90">
        <f t="shared" si="24"/>
        <v>0</v>
      </c>
      <c r="AO64" s="56"/>
      <c r="AP64" s="90">
        <f t="shared" si="25"/>
        <v>0</v>
      </c>
      <c r="AQ64" s="77"/>
      <c r="AR64" s="77">
        <f t="shared" si="26"/>
        <v>0</v>
      </c>
      <c r="AS64" s="90">
        <f t="shared" si="27"/>
        <v>0</v>
      </c>
      <c r="AT64" s="78">
        <f t="shared" si="7"/>
        <v>0</v>
      </c>
      <c r="AU64" s="87">
        <f t="shared" si="8"/>
        <v>0</v>
      </c>
      <c r="AV64" s="116"/>
      <c r="AW64" s="74"/>
      <c r="AX64" s="74">
        <f t="shared" si="33"/>
        <v>0</v>
      </c>
      <c r="AY64" s="74">
        <f t="shared" si="34"/>
        <v>0</v>
      </c>
    </row>
    <row r="65" spans="1:51" ht="16.149999999999999" customHeight="1" x14ac:dyDescent="0.2">
      <c r="A65" s="54">
        <v>59</v>
      </c>
      <c r="B65" s="55" t="s">
        <v>63</v>
      </c>
      <c r="C65" s="271">
        <f>'8_2.1.18 SIS'!L65</f>
        <v>0</v>
      </c>
      <c r="D65" s="56">
        <f>'Source Data'!H65</f>
        <v>5144.4669727805904</v>
      </c>
      <c r="E65" s="74">
        <f t="shared" si="11"/>
        <v>0</v>
      </c>
      <c r="F65" s="290"/>
      <c r="G65" s="56">
        <f>'Source Data'!I65</f>
        <v>778.80539593788717</v>
      </c>
      <c r="H65" s="74">
        <f t="shared" si="12"/>
        <v>0</v>
      </c>
      <c r="I65" s="290"/>
      <c r="J65" s="56">
        <f>'Source Data'!J65</f>
        <v>212.40147161942375</v>
      </c>
      <c r="K65" s="74">
        <f t="shared" si="13"/>
        <v>0</v>
      </c>
      <c r="L65" s="290"/>
      <c r="M65" s="56">
        <f>'Source Data'!K65</f>
        <v>5310.0367904855939</v>
      </c>
      <c r="N65" s="74">
        <f t="shared" si="14"/>
        <v>0</v>
      </c>
      <c r="O65" s="290"/>
      <c r="P65" s="56">
        <f>'Source Data'!L65</f>
        <v>2124.0147161942373</v>
      </c>
      <c r="Q65" s="74">
        <f t="shared" si="15"/>
        <v>0</v>
      </c>
      <c r="R65" s="93">
        <v>0</v>
      </c>
      <c r="S65" s="56"/>
      <c r="T65" s="56"/>
      <c r="U65" s="57">
        <f t="shared" si="28"/>
        <v>0</v>
      </c>
      <c r="V65" s="93">
        <f t="shared" si="2"/>
        <v>0</v>
      </c>
      <c r="W65" s="74">
        <f t="shared" si="16"/>
        <v>0</v>
      </c>
      <c r="X65" s="93">
        <f t="shared" si="17"/>
        <v>0</v>
      </c>
      <c r="Y65" s="56"/>
      <c r="Z65" s="93">
        <f t="shared" si="18"/>
        <v>0</v>
      </c>
      <c r="AA65" s="56"/>
      <c r="AB65" s="56">
        <f t="shared" si="19"/>
        <v>0</v>
      </c>
      <c r="AC65" s="93">
        <f t="shared" si="20"/>
        <v>0</v>
      </c>
      <c r="AD65" s="97">
        <f t="shared" si="29"/>
        <v>0</v>
      </c>
      <c r="AE65" s="75">
        <f>'Source Data'!N65</f>
        <v>1488</v>
      </c>
      <c r="AF65" s="90">
        <f t="shared" si="30"/>
        <v>0</v>
      </c>
      <c r="AG65" s="271"/>
      <c r="AH65" s="75">
        <f t="shared" si="21"/>
        <v>0</v>
      </c>
      <c r="AI65" s="271"/>
      <c r="AJ65" s="77">
        <f t="shared" si="31"/>
        <v>0</v>
      </c>
      <c r="AK65" s="76">
        <f t="shared" si="32"/>
        <v>0</v>
      </c>
      <c r="AL65" s="90">
        <f t="shared" si="22"/>
        <v>0</v>
      </c>
      <c r="AM65" s="79">
        <f t="shared" si="23"/>
        <v>0</v>
      </c>
      <c r="AN65" s="90">
        <f t="shared" si="24"/>
        <v>0</v>
      </c>
      <c r="AO65" s="56"/>
      <c r="AP65" s="90">
        <f t="shared" si="25"/>
        <v>0</v>
      </c>
      <c r="AQ65" s="77"/>
      <c r="AR65" s="77">
        <f t="shared" si="26"/>
        <v>0</v>
      </c>
      <c r="AS65" s="90">
        <f t="shared" si="27"/>
        <v>0</v>
      </c>
      <c r="AT65" s="78">
        <f t="shared" si="7"/>
        <v>0</v>
      </c>
      <c r="AU65" s="87">
        <f t="shared" si="8"/>
        <v>0</v>
      </c>
      <c r="AV65" s="116"/>
      <c r="AW65" s="74"/>
      <c r="AX65" s="74">
        <f t="shared" si="33"/>
        <v>0</v>
      </c>
      <c r="AY65" s="74">
        <f t="shared" si="34"/>
        <v>0</v>
      </c>
    </row>
    <row r="66" spans="1:51" ht="16.149999999999999" customHeight="1" x14ac:dyDescent="0.2">
      <c r="A66" s="49">
        <v>60</v>
      </c>
      <c r="B66" s="50" t="s">
        <v>64</v>
      </c>
      <c r="C66" s="272">
        <f>'8_2.1.18 SIS'!L66</f>
        <v>0</v>
      </c>
      <c r="D66" s="51">
        <f>'Source Data'!H66</f>
        <v>4859.4948474230696</v>
      </c>
      <c r="E66" s="80">
        <f t="shared" si="11"/>
        <v>0</v>
      </c>
      <c r="F66" s="291"/>
      <c r="G66" s="51">
        <f>'Source Data'!I66</f>
        <v>654.17710868659628</v>
      </c>
      <c r="H66" s="80">
        <f t="shared" si="12"/>
        <v>0</v>
      </c>
      <c r="I66" s="291"/>
      <c r="J66" s="51">
        <f>'Source Data'!J66</f>
        <v>178.41193873270808</v>
      </c>
      <c r="K66" s="80">
        <f t="shared" si="13"/>
        <v>0</v>
      </c>
      <c r="L66" s="291"/>
      <c r="M66" s="51">
        <f>'Source Data'!K66</f>
        <v>4460.2984683177028</v>
      </c>
      <c r="N66" s="80">
        <f t="shared" si="14"/>
        <v>0</v>
      </c>
      <c r="O66" s="291"/>
      <c r="P66" s="51">
        <f>'Source Data'!L66</f>
        <v>1784.1193873270811</v>
      </c>
      <c r="Q66" s="80">
        <f t="shared" si="15"/>
        <v>0</v>
      </c>
      <c r="R66" s="94">
        <v>0</v>
      </c>
      <c r="S66" s="51"/>
      <c r="T66" s="51"/>
      <c r="U66" s="52">
        <f t="shared" si="28"/>
        <v>0</v>
      </c>
      <c r="V66" s="94">
        <f t="shared" si="2"/>
        <v>0</v>
      </c>
      <c r="W66" s="80">
        <f t="shared" si="16"/>
        <v>0</v>
      </c>
      <c r="X66" s="94">
        <f t="shared" si="17"/>
        <v>0</v>
      </c>
      <c r="Y66" s="51"/>
      <c r="Z66" s="94">
        <f t="shared" si="18"/>
        <v>0</v>
      </c>
      <c r="AA66" s="53"/>
      <c r="AB66" s="51">
        <f t="shared" si="19"/>
        <v>0</v>
      </c>
      <c r="AC66" s="95">
        <f t="shared" si="20"/>
        <v>0</v>
      </c>
      <c r="AD66" s="95">
        <f t="shared" si="29"/>
        <v>0</v>
      </c>
      <c r="AE66" s="71">
        <f>'Source Data'!N66</f>
        <v>4045</v>
      </c>
      <c r="AF66" s="91">
        <f t="shared" si="30"/>
        <v>0</v>
      </c>
      <c r="AG66" s="272"/>
      <c r="AH66" s="71">
        <f t="shared" si="21"/>
        <v>0</v>
      </c>
      <c r="AI66" s="272"/>
      <c r="AJ66" s="72">
        <f t="shared" si="31"/>
        <v>0</v>
      </c>
      <c r="AK66" s="73">
        <f t="shared" si="32"/>
        <v>0</v>
      </c>
      <c r="AL66" s="91">
        <f t="shared" si="22"/>
        <v>0</v>
      </c>
      <c r="AM66" s="82">
        <f t="shared" si="23"/>
        <v>0</v>
      </c>
      <c r="AN66" s="91">
        <f t="shared" si="24"/>
        <v>0</v>
      </c>
      <c r="AO66" s="51"/>
      <c r="AP66" s="91">
        <f t="shared" si="25"/>
        <v>0</v>
      </c>
      <c r="AQ66" s="72"/>
      <c r="AR66" s="72">
        <f t="shared" si="26"/>
        <v>0</v>
      </c>
      <c r="AS66" s="91">
        <f t="shared" si="27"/>
        <v>0</v>
      </c>
      <c r="AT66" s="81">
        <f t="shared" si="7"/>
        <v>0</v>
      </c>
      <c r="AU66" s="88">
        <f t="shared" si="8"/>
        <v>0</v>
      </c>
      <c r="AV66" s="116"/>
      <c r="AW66" s="80"/>
      <c r="AX66" s="80">
        <f t="shared" si="33"/>
        <v>0</v>
      </c>
      <c r="AY66" s="80">
        <f t="shared" si="34"/>
        <v>0</v>
      </c>
    </row>
    <row r="67" spans="1:51" ht="16.149999999999999" customHeight="1" x14ac:dyDescent="0.2">
      <c r="A67" s="58">
        <v>61</v>
      </c>
      <c r="B67" s="59" t="s">
        <v>65</v>
      </c>
      <c r="C67" s="270">
        <f>'8_2.1.18 SIS'!L67</f>
        <v>0</v>
      </c>
      <c r="D67" s="60">
        <f>'Source Data'!H67</f>
        <v>2804.2748979691619</v>
      </c>
      <c r="E67" s="65">
        <f t="shared" si="11"/>
        <v>0</v>
      </c>
      <c r="F67" s="289"/>
      <c r="G67" s="60">
        <f>'Source Data'!I67</f>
        <v>381.62134806778147</v>
      </c>
      <c r="H67" s="65">
        <f t="shared" si="12"/>
        <v>0</v>
      </c>
      <c r="I67" s="289"/>
      <c r="J67" s="60">
        <f>'Source Data'!J67</f>
        <v>104.0785494730313</v>
      </c>
      <c r="K67" s="65">
        <f t="shared" si="13"/>
        <v>0</v>
      </c>
      <c r="L67" s="289"/>
      <c r="M67" s="60">
        <f>'Source Data'!K67</f>
        <v>2601.9637368257822</v>
      </c>
      <c r="N67" s="65">
        <f t="shared" si="14"/>
        <v>0</v>
      </c>
      <c r="O67" s="289"/>
      <c r="P67" s="60">
        <f>'Source Data'!L67</f>
        <v>1040.7854947303128</v>
      </c>
      <c r="Q67" s="65">
        <f t="shared" si="15"/>
        <v>0</v>
      </c>
      <c r="R67" s="92">
        <v>0</v>
      </c>
      <c r="S67" s="60"/>
      <c r="T67" s="60"/>
      <c r="U67" s="61">
        <f t="shared" si="28"/>
        <v>0</v>
      </c>
      <c r="V67" s="92">
        <f t="shared" si="2"/>
        <v>0</v>
      </c>
      <c r="W67" s="65">
        <f t="shared" si="16"/>
        <v>0</v>
      </c>
      <c r="X67" s="92">
        <f t="shared" si="17"/>
        <v>0</v>
      </c>
      <c r="Y67" s="60"/>
      <c r="Z67" s="92">
        <f t="shared" si="18"/>
        <v>0</v>
      </c>
      <c r="AA67" s="60"/>
      <c r="AB67" s="60">
        <f t="shared" si="19"/>
        <v>0</v>
      </c>
      <c r="AC67" s="92">
        <f t="shared" si="20"/>
        <v>0</v>
      </c>
      <c r="AD67" s="96">
        <f t="shared" si="29"/>
        <v>0</v>
      </c>
      <c r="AE67" s="66">
        <f>'Source Data'!N67</f>
        <v>9576</v>
      </c>
      <c r="AF67" s="89">
        <f t="shared" si="30"/>
        <v>0</v>
      </c>
      <c r="AG67" s="270"/>
      <c r="AH67" s="66">
        <f t="shared" si="21"/>
        <v>0</v>
      </c>
      <c r="AI67" s="270"/>
      <c r="AJ67" s="68">
        <f t="shared" si="31"/>
        <v>0</v>
      </c>
      <c r="AK67" s="67">
        <f t="shared" si="32"/>
        <v>0</v>
      </c>
      <c r="AL67" s="89">
        <f t="shared" si="22"/>
        <v>0</v>
      </c>
      <c r="AM67" s="70">
        <f t="shared" si="23"/>
        <v>0</v>
      </c>
      <c r="AN67" s="89">
        <f t="shared" si="24"/>
        <v>0</v>
      </c>
      <c r="AO67" s="60"/>
      <c r="AP67" s="89">
        <f t="shared" si="25"/>
        <v>0</v>
      </c>
      <c r="AQ67" s="68"/>
      <c r="AR67" s="68">
        <f t="shared" si="26"/>
        <v>0</v>
      </c>
      <c r="AS67" s="89">
        <f t="shared" si="27"/>
        <v>0</v>
      </c>
      <c r="AT67" s="69">
        <f t="shared" si="7"/>
        <v>0</v>
      </c>
      <c r="AU67" s="86">
        <f t="shared" si="8"/>
        <v>0</v>
      </c>
      <c r="AV67" s="116"/>
      <c r="AW67" s="65"/>
      <c r="AX67" s="65">
        <f t="shared" si="33"/>
        <v>0</v>
      </c>
      <c r="AY67" s="65">
        <f t="shared" si="34"/>
        <v>0</v>
      </c>
    </row>
    <row r="68" spans="1:51" ht="16.149999999999999" customHeight="1" x14ac:dyDescent="0.2">
      <c r="A68" s="54">
        <v>62</v>
      </c>
      <c r="B68" s="55" t="s">
        <v>66</v>
      </c>
      <c r="C68" s="271">
        <f>'8_2.1.18 SIS'!L68</f>
        <v>0</v>
      </c>
      <c r="D68" s="56">
        <f>'Source Data'!H68</f>
        <v>4883.7599729981075</v>
      </c>
      <c r="E68" s="74">
        <f t="shared" si="11"/>
        <v>0</v>
      </c>
      <c r="F68" s="290"/>
      <c r="G68" s="56">
        <f>'Source Data'!I68</f>
        <v>736.06666112665073</v>
      </c>
      <c r="H68" s="74">
        <f t="shared" si="12"/>
        <v>0</v>
      </c>
      <c r="I68" s="290"/>
      <c r="J68" s="56">
        <f>'Source Data'!J68</f>
        <v>200.74545303454113</v>
      </c>
      <c r="K68" s="74">
        <f t="shared" si="13"/>
        <v>0</v>
      </c>
      <c r="L68" s="290"/>
      <c r="M68" s="56">
        <f>'Source Data'!K68</f>
        <v>5018.6363258635274</v>
      </c>
      <c r="N68" s="74">
        <f t="shared" si="14"/>
        <v>0</v>
      </c>
      <c r="O68" s="290"/>
      <c r="P68" s="56">
        <f>'Source Data'!L68</f>
        <v>2007.4545303454111</v>
      </c>
      <c r="Q68" s="74">
        <f t="shared" si="15"/>
        <v>0</v>
      </c>
      <c r="R68" s="93">
        <v>0</v>
      </c>
      <c r="S68" s="56"/>
      <c r="T68" s="56"/>
      <c r="U68" s="57">
        <f t="shared" si="28"/>
        <v>0</v>
      </c>
      <c r="V68" s="93">
        <f t="shared" si="2"/>
        <v>0</v>
      </c>
      <c r="W68" s="74">
        <f t="shared" si="16"/>
        <v>0</v>
      </c>
      <c r="X68" s="93">
        <f t="shared" si="17"/>
        <v>0</v>
      </c>
      <c r="Y68" s="56"/>
      <c r="Z68" s="93">
        <f t="shared" si="18"/>
        <v>0</v>
      </c>
      <c r="AA68" s="56"/>
      <c r="AB68" s="56">
        <f t="shared" si="19"/>
        <v>0</v>
      </c>
      <c r="AC68" s="93">
        <f t="shared" si="20"/>
        <v>0</v>
      </c>
      <c r="AD68" s="97">
        <f t="shared" si="29"/>
        <v>0</v>
      </c>
      <c r="AE68" s="75">
        <f>'Source Data'!N68</f>
        <v>1997</v>
      </c>
      <c r="AF68" s="90">
        <f t="shared" si="30"/>
        <v>0</v>
      </c>
      <c r="AG68" s="271"/>
      <c r="AH68" s="75">
        <f t="shared" si="21"/>
        <v>0</v>
      </c>
      <c r="AI68" s="271"/>
      <c r="AJ68" s="77">
        <f t="shared" si="31"/>
        <v>0</v>
      </c>
      <c r="AK68" s="76">
        <f t="shared" si="32"/>
        <v>0</v>
      </c>
      <c r="AL68" s="90">
        <f t="shared" si="22"/>
        <v>0</v>
      </c>
      <c r="AM68" s="79">
        <f t="shared" si="23"/>
        <v>0</v>
      </c>
      <c r="AN68" s="90">
        <f t="shared" si="24"/>
        <v>0</v>
      </c>
      <c r="AO68" s="56"/>
      <c r="AP68" s="90">
        <f t="shared" si="25"/>
        <v>0</v>
      </c>
      <c r="AQ68" s="77"/>
      <c r="AR68" s="77">
        <f t="shared" si="26"/>
        <v>0</v>
      </c>
      <c r="AS68" s="90">
        <f t="shared" si="27"/>
        <v>0</v>
      </c>
      <c r="AT68" s="78">
        <f t="shared" si="7"/>
        <v>0</v>
      </c>
      <c r="AU68" s="87">
        <f t="shared" si="8"/>
        <v>0</v>
      </c>
      <c r="AV68" s="116"/>
      <c r="AW68" s="74"/>
      <c r="AX68" s="74">
        <f t="shared" si="33"/>
        <v>0</v>
      </c>
      <c r="AY68" s="74">
        <f t="shared" si="34"/>
        <v>0</v>
      </c>
    </row>
    <row r="69" spans="1:51" ht="16.149999999999999" customHeight="1" x14ac:dyDescent="0.2">
      <c r="A69" s="54">
        <v>63</v>
      </c>
      <c r="B69" s="55" t="s">
        <v>67</v>
      </c>
      <c r="C69" s="271">
        <f>'8_2.1.18 SIS'!L69</f>
        <v>0</v>
      </c>
      <c r="D69" s="56">
        <f>'Source Data'!H69</f>
        <v>3617.9669570727483</v>
      </c>
      <c r="E69" s="74">
        <f t="shared" si="11"/>
        <v>0</v>
      </c>
      <c r="F69" s="290"/>
      <c r="G69" s="56">
        <f>'Source Data'!I69</f>
        <v>455.19374290754848</v>
      </c>
      <c r="H69" s="74">
        <f t="shared" si="12"/>
        <v>0</v>
      </c>
      <c r="I69" s="290"/>
      <c r="J69" s="56">
        <f>'Source Data'!J69</f>
        <v>124.14374806569505</v>
      </c>
      <c r="K69" s="74">
        <f t="shared" si="13"/>
        <v>0</v>
      </c>
      <c r="L69" s="290"/>
      <c r="M69" s="56">
        <f>'Source Data'!K69</f>
        <v>3103.5937016423763</v>
      </c>
      <c r="N69" s="74">
        <f t="shared" si="14"/>
        <v>0</v>
      </c>
      <c r="O69" s="290"/>
      <c r="P69" s="56">
        <f>'Source Data'!L69</f>
        <v>1241.4374806569506</v>
      </c>
      <c r="Q69" s="74">
        <f t="shared" si="15"/>
        <v>0</v>
      </c>
      <c r="R69" s="93">
        <v>0</v>
      </c>
      <c r="S69" s="56"/>
      <c r="T69" s="56"/>
      <c r="U69" s="57">
        <f t="shared" si="28"/>
        <v>0</v>
      </c>
      <c r="V69" s="93">
        <f t="shared" si="2"/>
        <v>0</v>
      </c>
      <c r="W69" s="74">
        <f t="shared" si="16"/>
        <v>0</v>
      </c>
      <c r="X69" s="93">
        <f t="shared" si="17"/>
        <v>0</v>
      </c>
      <c r="Y69" s="56"/>
      <c r="Z69" s="93">
        <f t="shared" si="18"/>
        <v>0</v>
      </c>
      <c r="AA69" s="56"/>
      <c r="AB69" s="56">
        <f t="shared" si="19"/>
        <v>0</v>
      </c>
      <c r="AC69" s="93">
        <f t="shared" si="20"/>
        <v>0</v>
      </c>
      <c r="AD69" s="97">
        <f t="shared" si="29"/>
        <v>0</v>
      </c>
      <c r="AE69" s="75">
        <f>'Source Data'!N69</f>
        <v>7559</v>
      </c>
      <c r="AF69" s="90">
        <f t="shared" si="30"/>
        <v>0</v>
      </c>
      <c r="AG69" s="271"/>
      <c r="AH69" s="75">
        <f t="shared" si="21"/>
        <v>0</v>
      </c>
      <c r="AI69" s="271"/>
      <c r="AJ69" s="77">
        <f t="shared" si="31"/>
        <v>0</v>
      </c>
      <c r="AK69" s="76">
        <f t="shared" si="32"/>
        <v>0</v>
      </c>
      <c r="AL69" s="90">
        <f t="shared" si="22"/>
        <v>0</v>
      </c>
      <c r="AM69" s="79">
        <f t="shared" si="23"/>
        <v>0</v>
      </c>
      <c r="AN69" s="90">
        <f t="shared" si="24"/>
        <v>0</v>
      </c>
      <c r="AO69" s="56"/>
      <c r="AP69" s="90">
        <f t="shared" si="25"/>
        <v>0</v>
      </c>
      <c r="AQ69" s="77"/>
      <c r="AR69" s="77">
        <f t="shared" si="26"/>
        <v>0</v>
      </c>
      <c r="AS69" s="90">
        <f t="shared" si="27"/>
        <v>0</v>
      </c>
      <c r="AT69" s="78">
        <f t="shared" si="7"/>
        <v>0</v>
      </c>
      <c r="AU69" s="87">
        <f t="shared" si="8"/>
        <v>0</v>
      </c>
      <c r="AV69" s="116"/>
      <c r="AW69" s="74"/>
      <c r="AX69" s="74">
        <f t="shared" si="33"/>
        <v>0</v>
      </c>
      <c r="AY69" s="74">
        <f t="shared" si="34"/>
        <v>0</v>
      </c>
    </row>
    <row r="70" spans="1:51" ht="16.149999999999999" customHeight="1" x14ac:dyDescent="0.2">
      <c r="A70" s="54">
        <v>64</v>
      </c>
      <c r="B70" s="55" t="s">
        <v>68</v>
      </c>
      <c r="C70" s="271">
        <f>'8_2.1.18 SIS'!L70</f>
        <v>0</v>
      </c>
      <c r="D70" s="56">
        <f>'Source Data'!H70</f>
        <v>5230.6414951359775</v>
      </c>
      <c r="E70" s="74">
        <f t="shared" si="11"/>
        <v>0</v>
      </c>
      <c r="F70" s="290"/>
      <c r="G70" s="56">
        <f>'Source Data'!I70</f>
        <v>700.71301031438645</v>
      </c>
      <c r="H70" s="74">
        <f t="shared" si="12"/>
        <v>0</v>
      </c>
      <c r="I70" s="290"/>
      <c r="J70" s="56">
        <f>'Source Data'!J70</f>
        <v>191.10354826755992</v>
      </c>
      <c r="K70" s="74">
        <f t="shared" si="13"/>
        <v>0</v>
      </c>
      <c r="L70" s="290"/>
      <c r="M70" s="56">
        <f>'Source Data'!K70</f>
        <v>4777.5887066889991</v>
      </c>
      <c r="N70" s="74">
        <f t="shared" si="14"/>
        <v>0</v>
      </c>
      <c r="O70" s="290"/>
      <c r="P70" s="56">
        <f>'Source Data'!L70</f>
        <v>1911.0354826755995</v>
      </c>
      <c r="Q70" s="74">
        <f t="shared" si="15"/>
        <v>0</v>
      </c>
      <c r="R70" s="93">
        <v>0</v>
      </c>
      <c r="S70" s="56"/>
      <c r="T70" s="56"/>
      <c r="U70" s="57">
        <f t="shared" si="28"/>
        <v>0</v>
      </c>
      <c r="V70" s="93">
        <f t="shared" si="2"/>
        <v>0</v>
      </c>
      <c r="W70" s="74">
        <f t="shared" si="16"/>
        <v>0</v>
      </c>
      <c r="X70" s="93">
        <f t="shared" si="17"/>
        <v>0</v>
      </c>
      <c r="Y70" s="56"/>
      <c r="Z70" s="93">
        <f t="shared" si="18"/>
        <v>0</v>
      </c>
      <c r="AA70" s="56"/>
      <c r="AB70" s="56">
        <f t="shared" si="19"/>
        <v>0</v>
      </c>
      <c r="AC70" s="93">
        <f t="shared" si="20"/>
        <v>0</v>
      </c>
      <c r="AD70" s="97">
        <f t="shared" si="29"/>
        <v>0</v>
      </c>
      <c r="AE70" s="75">
        <f>'Source Data'!N70</f>
        <v>2999</v>
      </c>
      <c r="AF70" s="90">
        <f t="shared" si="30"/>
        <v>0</v>
      </c>
      <c r="AG70" s="271"/>
      <c r="AH70" s="75">
        <f t="shared" si="21"/>
        <v>0</v>
      </c>
      <c r="AI70" s="271"/>
      <c r="AJ70" s="77">
        <f t="shared" si="31"/>
        <v>0</v>
      </c>
      <c r="AK70" s="76">
        <f t="shared" si="32"/>
        <v>0</v>
      </c>
      <c r="AL70" s="90">
        <f t="shared" si="22"/>
        <v>0</v>
      </c>
      <c r="AM70" s="79">
        <f t="shared" si="23"/>
        <v>0</v>
      </c>
      <c r="AN70" s="90">
        <f t="shared" si="24"/>
        <v>0</v>
      </c>
      <c r="AO70" s="56"/>
      <c r="AP70" s="90">
        <f t="shared" si="25"/>
        <v>0</v>
      </c>
      <c r="AQ70" s="77"/>
      <c r="AR70" s="77">
        <f t="shared" si="26"/>
        <v>0</v>
      </c>
      <c r="AS70" s="90">
        <f t="shared" si="27"/>
        <v>0</v>
      </c>
      <c r="AT70" s="78">
        <f t="shared" si="7"/>
        <v>0</v>
      </c>
      <c r="AU70" s="87">
        <f t="shared" si="8"/>
        <v>0</v>
      </c>
      <c r="AV70" s="116"/>
      <c r="AW70" s="74"/>
      <c r="AX70" s="74">
        <f t="shared" si="33"/>
        <v>0</v>
      </c>
      <c r="AY70" s="74">
        <f t="shared" si="34"/>
        <v>0</v>
      </c>
    </row>
    <row r="71" spans="1:51" ht="16.149999999999999" customHeight="1" x14ac:dyDescent="0.2">
      <c r="A71" s="49">
        <v>65</v>
      </c>
      <c r="B71" s="50" t="s">
        <v>69</v>
      </c>
      <c r="C71" s="272">
        <f>'8_2.1.18 SIS'!L71</f>
        <v>0</v>
      </c>
      <c r="D71" s="51">
        <f>'Source Data'!H71</f>
        <v>4386.1061727809565</v>
      </c>
      <c r="E71" s="80">
        <f t="shared" si="11"/>
        <v>0</v>
      </c>
      <c r="F71" s="291"/>
      <c r="G71" s="51">
        <f>'Source Data'!I71</f>
        <v>566.73400507501663</v>
      </c>
      <c r="H71" s="80">
        <f t="shared" si="12"/>
        <v>0</v>
      </c>
      <c r="I71" s="291"/>
      <c r="J71" s="51">
        <f>'Source Data'!J71</f>
        <v>154.56381956591363</v>
      </c>
      <c r="K71" s="80">
        <f t="shared" si="13"/>
        <v>0</v>
      </c>
      <c r="L71" s="291"/>
      <c r="M71" s="51">
        <f>'Source Data'!K71</f>
        <v>3864.0954891478409</v>
      </c>
      <c r="N71" s="80">
        <f t="shared" si="14"/>
        <v>0</v>
      </c>
      <c r="O71" s="291"/>
      <c r="P71" s="51">
        <f>'Source Data'!L71</f>
        <v>1545.6381956591365</v>
      </c>
      <c r="Q71" s="80">
        <f t="shared" si="15"/>
        <v>0</v>
      </c>
      <c r="R71" s="94">
        <v>0</v>
      </c>
      <c r="S71" s="51"/>
      <c r="T71" s="51"/>
      <c r="U71" s="52">
        <f t="shared" ref="U71:U75" si="35">S71+T71</f>
        <v>0</v>
      </c>
      <c r="V71" s="94">
        <f>U71+R71</f>
        <v>0</v>
      </c>
      <c r="W71" s="80">
        <f t="shared" si="16"/>
        <v>0</v>
      </c>
      <c r="X71" s="94">
        <f t="shared" si="17"/>
        <v>0</v>
      </c>
      <c r="Y71" s="51"/>
      <c r="Z71" s="94">
        <f t="shared" si="18"/>
        <v>0</v>
      </c>
      <c r="AA71" s="53"/>
      <c r="AB71" s="51">
        <f t="shared" si="19"/>
        <v>0</v>
      </c>
      <c r="AC71" s="95">
        <f t="shared" si="20"/>
        <v>0</v>
      </c>
      <c r="AD71" s="95">
        <f t="shared" si="29"/>
        <v>0</v>
      </c>
      <c r="AE71" s="71">
        <f>'Source Data'!N71</f>
        <v>5234</v>
      </c>
      <c r="AF71" s="91">
        <f>C71*AE71</f>
        <v>0</v>
      </c>
      <c r="AG71" s="272"/>
      <c r="AH71" s="71">
        <f t="shared" si="21"/>
        <v>0</v>
      </c>
      <c r="AI71" s="272"/>
      <c r="AJ71" s="72">
        <f t="shared" ref="AJ71:AJ75" si="36">AE71*AI71*0.5</f>
        <v>0</v>
      </c>
      <c r="AK71" s="73">
        <f t="shared" ref="AK71:AK75" si="37">AH71+AJ71</f>
        <v>0</v>
      </c>
      <c r="AL71" s="91">
        <f t="shared" si="22"/>
        <v>0</v>
      </c>
      <c r="AM71" s="82">
        <f t="shared" si="23"/>
        <v>0</v>
      </c>
      <c r="AN71" s="91">
        <f t="shared" si="24"/>
        <v>0</v>
      </c>
      <c r="AO71" s="51"/>
      <c r="AP71" s="91">
        <f t="shared" si="25"/>
        <v>0</v>
      </c>
      <c r="AQ71" s="72"/>
      <c r="AR71" s="72">
        <f t="shared" si="26"/>
        <v>0</v>
      </c>
      <c r="AS71" s="91">
        <f t="shared" si="27"/>
        <v>0</v>
      </c>
      <c r="AT71" s="81">
        <f>Z71+AP71</f>
        <v>0</v>
      </c>
      <c r="AU71" s="88">
        <f>AC71+AS71</f>
        <v>0</v>
      </c>
      <c r="AV71" s="116"/>
      <c r="AW71" s="80"/>
      <c r="AX71" s="80">
        <f t="shared" si="33"/>
        <v>0</v>
      </c>
      <c r="AY71" s="80">
        <f t="shared" ref="AY71:AY75" si="38">AX71-AW71</f>
        <v>0</v>
      </c>
    </row>
    <row r="72" spans="1:51" ht="16.149999999999999" customHeight="1" x14ac:dyDescent="0.2">
      <c r="A72" s="58">
        <v>66</v>
      </c>
      <c r="B72" s="59" t="s">
        <v>70</v>
      </c>
      <c r="C72" s="270">
        <f>'8_2.1.18 SIS'!L72</f>
        <v>0</v>
      </c>
      <c r="D72" s="60">
        <f>'Source Data'!H72</f>
        <v>5209.1252297845949</v>
      </c>
      <c r="E72" s="65">
        <f>C72*D72</f>
        <v>0</v>
      </c>
      <c r="F72" s="289"/>
      <c r="G72" s="60">
        <f>'Source Data'!I72</f>
        <v>655.4113591428079</v>
      </c>
      <c r="H72" s="65">
        <f>F72*G72</f>
        <v>0</v>
      </c>
      <c r="I72" s="289"/>
      <c r="J72" s="60">
        <f>'Source Data'!J72</f>
        <v>178.74855249349307</v>
      </c>
      <c r="K72" s="65">
        <f>I72*J72</f>
        <v>0</v>
      </c>
      <c r="L72" s="289"/>
      <c r="M72" s="60">
        <f>'Source Data'!K72</f>
        <v>4468.713812337327</v>
      </c>
      <c r="N72" s="65">
        <f>L72*M72</f>
        <v>0</v>
      </c>
      <c r="O72" s="289"/>
      <c r="P72" s="60">
        <f>'Source Data'!L72</f>
        <v>1787.4855249349307</v>
      </c>
      <c r="Q72" s="65">
        <f>O72*P72</f>
        <v>0</v>
      </c>
      <c r="R72" s="92">
        <v>0</v>
      </c>
      <c r="S72" s="60"/>
      <c r="T72" s="60"/>
      <c r="U72" s="61">
        <f t="shared" si="35"/>
        <v>0</v>
      </c>
      <c r="V72" s="92">
        <f>U72+R72</f>
        <v>0</v>
      </c>
      <c r="W72" s="65">
        <f>ROUND(V72*-0.25%,0)</f>
        <v>0</v>
      </c>
      <c r="X72" s="92">
        <f>SUM(V72:W72)</f>
        <v>0</v>
      </c>
      <c r="Y72" s="60"/>
      <c r="Z72" s="92">
        <f>ROUND(SUM(X72:Y72),0)</f>
        <v>0</v>
      </c>
      <c r="AA72" s="60"/>
      <c r="AB72" s="60">
        <f>Z72-AA72</f>
        <v>0</v>
      </c>
      <c r="AC72" s="92">
        <f>ROUND(AB72/$AC$88,0)</f>
        <v>0</v>
      </c>
      <c r="AD72" s="96">
        <f t="shared" si="29"/>
        <v>0</v>
      </c>
      <c r="AE72" s="66">
        <f>'Source Data'!N72</f>
        <v>3964</v>
      </c>
      <c r="AF72" s="89">
        <f>C72*AE72</f>
        <v>0</v>
      </c>
      <c r="AG72" s="270"/>
      <c r="AH72" s="66">
        <f>AG72*AE72</f>
        <v>0</v>
      </c>
      <c r="AI72" s="270"/>
      <c r="AJ72" s="68">
        <f t="shared" si="36"/>
        <v>0</v>
      </c>
      <c r="AK72" s="67">
        <f t="shared" si="37"/>
        <v>0</v>
      </c>
      <c r="AL72" s="89">
        <f>AK72+AF72</f>
        <v>0</v>
      </c>
      <c r="AM72" s="70">
        <f>ROUND(-0.25%*AL72,0)</f>
        <v>0</v>
      </c>
      <c r="AN72" s="89">
        <f>SUM(AL72:AM72)</f>
        <v>0</v>
      </c>
      <c r="AO72" s="60"/>
      <c r="AP72" s="89">
        <f>ROUND(SUM(AN72:AO72),0)</f>
        <v>0</v>
      </c>
      <c r="AQ72" s="68"/>
      <c r="AR72" s="68">
        <f>AP72-AQ72</f>
        <v>0</v>
      </c>
      <c r="AS72" s="89">
        <f>ROUND(AR72/$AS$88,0)</f>
        <v>0</v>
      </c>
      <c r="AT72" s="69">
        <f>Z72+AP72</f>
        <v>0</v>
      </c>
      <c r="AU72" s="86">
        <f>AC72+AS72</f>
        <v>0</v>
      </c>
      <c r="AV72" s="116"/>
      <c r="AW72" s="84"/>
      <c r="AX72" s="84">
        <f t="shared" si="33"/>
        <v>0</v>
      </c>
      <c r="AY72" s="84">
        <f t="shared" si="38"/>
        <v>0</v>
      </c>
    </row>
    <row r="73" spans="1:51" ht="16.149999999999999" customHeight="1" x14ac:dyDescent="0.2">
      <c r="A73" s="54">
        <v>67</v>
      </c>
      <c r="B73" s="55" t="s">
        <v>3</v>
      </c>
      <c r="C73" s="271">
        <f>'8_2.1.18 SIS'!L73</f>
        <v>0</v>
      </c>
      <c r="D73" s="56">
        <f>'Source Data'!H73</f>
        <v>4781.434296552653</v>
      </c>
      <c r="E73" s="74">
        <f>C73*D73</f>
        <v>0</v>
      </c>
      <c r="F73" s="290"/>
      <c r="G73" s="56">
        <f>'Source Data'!I73</f>
        <v>636.87839950514967</v>
      </c>
      <c r="H73" s="74">
        <f>F73*G73</f>
        <v>0</v>
      </c>
      <c r="I73" s="290"/>
      <c r="J73" s="56">
        <f>'Source Data'!J73</f>
        <v>173.6941089559499</v>
      </c>
      <c r="K73" s="74">
        <f>I73*J73</f>
        <v>0</v>
      </c>
      <c r="L73" s="290"/>
      <c r="M73" s="56">
        <f>'Source Data'!K73</f>
        <v>4342.3527238987472</v>
      </c>
      <c r="N73" s="74">
        <f>L73*M73</f>
        <v>0</v>
      </c>
      <c r="O73" s="290"/>
      <c r="P73" s="56">
        <f>'Source Data'!L73</f>
        <v>1736.9410895594988</v>
      </c>
      <c r="Q73" s="74">
        <f>O73*P73</f>
        <v>0</v>
      </c>
      <c r="R73" s="93">
        <v>0</v>
      </c>
      <c r="S73" s="56"/>
      <c r="T73" s="56"/>
      <c r="U73" s="57">
        <f t="shared" si="35"/>
        <v>0</v>
      </c>
      <c r="V73" s="93">
        <f>U73+R73</f>
        <v>0</v>
      </c>
      <c r="W73" s="74">
        <f>ROUND(V73*-0.25%,0)</f>
        <v>0</v>
      </c>
      <c r="X73" s="93">
        <f>SUM(V73:W73)</f>
        <v>0</v>
      </c>
      <c r="Y73" s="56"/>
      <c r="Z73" s="93">
        <f>ROUND(SUM(X73:Y73),0)</f>
        <v>0</v>
      </c>
      <c r="AA73" s="56"/>
      <c r="AB73" s="56">
        <f>Z73-AA73</f>
        <v>0</v>
      </c>
      <c r="AC73" s="93">
        <f>ROUND(AB73/$AC$88,0)</f>
        <v>0</v>
      </c>
      <c r="AD73" s="97">
        <f t="shared" si="29"/>
        <v>0</v>
      </c>
      <c r="AE73" s="75">
        <f>'Source Data'!N73</f>
        <v>5608</v>
      </c>
      <c r="AF73" s="90">
        <f>C73*AE73</f>
        <v>0</v>
      </c>
      <c r="AG73" s="271"/>
      <c r="AH73" s="75">
        <f>AG73*AE73</f>
        <v>0</v>
      </c>
      <c r="AI73" s="271"/>
      <c r="AJ73" s="77">
        <f t="shared" si="36"/>
        <v>0</v>
      </c>
      <c r="AK73" s="76">
        <f t="shared" si="37"/>
        <v>0</v>
      </c>
      <c r="AL73" s="90">
        <f>AK73+AF73</f>
        <v>0</v>
      </c>
      <c r="AM73" s="79">
        <f>ROUND(-0.25%*AL73,0)</f>
        <v>0</v>
      </c>
      <c r="AN73" s="90">
        <f>SUM(AL73:AM73)</f>
        <v>0</v>
      </c>
      <c r="AO73" s="56"/>
      <c r="AP73" s="90">
        <f>ROUND(SUM(AN73:AO73),0)</f>
        <v>0</v>
      </c>
      <c r="AQ73" s="77"/>
      <c r="AR73" s="77">
        <f>AP73-AQ73</f>
        <v>0</v>
      </c>
      <c r="AS73" s="90">
        <f>ROUND(AR73/$AS$88,0)</f>
        <v>0</v>
      </c>
      <c r="AT73" s="78">
        <f>Z73+AP73</f>
        <v>0</v>
      </c>
      <c r="AU73" s="87">
        <f>AC73+AS73</f>
        <v>0</v>
      </c>
      <c r="AV73" s="116"/>
      <c r="AW73" s="84"/>
      <c r="AX73" s="84">
        <f t="shared" si="33"/>
        <v>0</v>
      </c>
      <c r="AY73" s="84">
        <f t="shared" si="38"/>
        <v>0</v>
      </c>
    </row>
    <row r="74" spans="1:51" ht="16.149999999999999" customHeight="1" x14ac:dyDescent="0.2">
      <c r="A74" s="54">
        <v>68</v>
      </c>
      <c r="B74" s="55" t="s">
        <v>2</v>
      </c>
      <c r="C74" s="271">
        <f>'8_2.1.18 SIS'!L74</f>
        <v>0</v>
      </c>
      <c r="D74" s="56">
        <f>'Source Data'!H74</f>
        <v>5487.462001896216</v>
      </c>
      <c r="E74" s="74">
        <f>C74*D74</f>
        <v>0</v>
      </c>
      <c r="F74" s="290"/>
      <c r="G74" s="56">
        <f>'Source Data'!I74</f>
        <v>713.42471435529035</v>
      </c>
      <c r="H74" s="74">
        <f>F74*G74</f>
        <v>0</v>
      </c>
      <c r="I74" s="290"/>
      <c r="J74" s="56">
        <f>'Source Data'!J74</f>
        <v>194.5703766423519</v>
      </c>
      <c r="K74" s="74">
        <f>I74*J74</f>
        <v>0</v>
      </c>
      <c r="L74" s="290"/>
      <c r="M74" s="56">
        <f>'Source Data'!K74</f>
        <v>4864.2594160587978</v>
      </c>
      <c r="N74" s="74">
        <f>L74*M74</f>
        <v>0</v>
      </c>
      <c r="O74" s="290"/>
      <c r="P74" s="56">
        <f>'Source Data'!L74</f>
        <v>1945.703766423519</v>
      </c>
      <c r="Q74" s="74">
        <f>O74*P74</f>
        <v>0</v>
      </c>
      <c r="R74" s="93">
        <v>0</v>
      </c>
      <c r="S74" s="56"/>
      <c r="T74" s="56"/>
      <c r="U74" s="57">
        <f t="shared" si="35"/>
        <v>0</v>
      </c>
      <c r="V74" s="93">
        <f>U74+R74</f>
        <v>0</v>
      </c>
      <c r="W74" s="74">
        <f>ROUND(V74*-0.25%,0)</f>
        <v>0</v>
      </c>
      <c r="X74" s="93">
        <f>SUM(V74:W74)</f>
        <v>0</v>
      </c>
      <c r="Y74" s="56"/>
      <c r="Z74" s="93">
        <f>ROUND(SUM(X74:Y74),0)</f>
        <v>0</v>
      </c>
      <c r="AA74" s="56"/>
      <c r="AB74" s="56">
        <f>Z74-AA74</f>
        <v>0</v>
      </c>
      <c r="AC74" s="93">
        <f>ROUND(AB74/$AC$88,0)</f>
        <v>0</v>
      </c>
      <c r="AD74" s="97">
        <f t="shared" si="29"/>
        <v>0</v>
      </c>
      <c r="AE74" s="75">
        <f>'Source Data'!N74</f>
        <v>2793</v>
      </c>
      <c r="AF74" s="90">
        <f>C74*AE74</f>
        <v>0</v>
      </c>
      <c r="AG74" s="271"/>
      <c r="AH74" s="75">
        <f>AG74*AE74</f>
        <v>0</v>
      </c>
      <c r="AI74" s="271"/>
      <c r="AJ74" s="77">
        <f t="shared" si="36"/>
        <v>0</v>
      </c>
      <c r="AK74" s="76">
        <f t="shared" si="37"/>
        <v>0</v>
      </c>
      <c r="AL74" s="90">
        <f>AK74+AF74</f>
        <v>0</v>
      </c>
      <c r="AM74" s="79">
        <f>ROUND(-0.25%*AL74,0)</f>
        <v>0</v>
      </c>
      <c r="AN74" s="90">
        <f>SUM(AL74:AM74)</f>
        <v>0</v>
      </c>
      <c r="AO74" s="56"/>
      <c r="AP74" s="90">
        <f>ROUND(SUM(AN74:AO74),0)</f>
        <v>0</v>
      </c>
      <c r="AQ74" s="77"/>
      <c r="AR74" s="77">
        <f>AP74-AQ74</f>
        <v>0</v>
      </c>
      <c r="AS74" s="90">
        <f>ROUND(AR74/$AS$88,0)</f>
        <v>0</v>
      </c>
      <c r="AT74" s="78">
        <f>Z74+AP74</f>
        <v>0</v>
      </c>
      <c r="AU74" s="87">
        <f>AC74+AS74</f>
        <v>0</v>
      </c>
      <c r="AV74" s="116"/>
      <c r="AW74" s="84"/>
      <c r="AX74" s="84">
        <f t="shared" si="33"/>
        <v>0</v>
      </c>
      <c r="AY74" s="84">
        <f t="shared" si="38"/>
        <v>0</v>
      </c>
    </row>
    <row r="75" spans="1:51" ht="16.149999999999999" customHeight="1" x14ac:dyDescent="0.2">
      <c r="A75" s="54">
        <v>69</v>
      </c>
      <c r="B75" s="55" t="s">
        <v>75</v>
      </c>
      <c r="C75" s="271">
        <f>'8_2.1.18 SIS'!L75</f>
        <v>0</v>
      </c>
      <c r="D75" s="56">
        <f>'Source Data'!H75</f>
        <v>5291.1260189471159</v>
      </c>
      <c r="E75" s="74">
        <f>C75*D75</f>
        <v>0</v>
      </c>
      <c r="F75" s="290"/>
      <c r="G75" s="56">
        <f>'Source Data'!I75</f>
        <v>701.91738105393551</v>
      </c>
      <c r="H75" s="74">
        <f>F75*G75</f>
        <v>0</v>
      </c>
      <c r="I75" s="290"/>
      <c r="J75" s="56">
        <f>'Source Data'!J75</f>
        <v>191.43201301470964</v>
      </c>
      <c r="K75" s="74">
        <f>I75*J75</f>
        <v>0</v>
      </c>
      <c r="L75" s="290"/>
      <c r="M75" s="56">
        <f>'Source Data'!K75</f>
        <v>4785.8003253677416</v>
      </c>
      <c r="N75" s="74">
        <f>L75*M75</f>
        <v>0</v>
      </c>
      <c r="O75" s="290"/>
      <c r="P75" s="56">
        <f>'Source Data'!L75</f>
        <v>1914.3201301470965</v>
      </c>
      <c r="Q75" s="74">
        <f>O75*P75</f>
        <v>0</v>
      </c>
      <c r="R75" s="93">
        <v>0</v>
      </c>
      <c r="S75" s="56"/>
      <c r="T75" s="56"/>
      <c r="U75" s="57">
        <f t="shared" si="35"/>
        <v>0</v>
      </c>
      <c r="V75" s="93">
        <f>U75+R75</f>
        <v>0</v>
      </c>
      <c r="W75" s="74">
        <f>ROUND(V75*-0.25%,0)</f>
        <v>0</v>
      </c>
      <c r="X75" s="93">
        <f>SUM(V75:W75)</f>
        <v>0</v>
      </c>
      <c r="Y75" s="56"/>
      <c r="Z75" s="93">
        <f>ROUND(SUM(X75:Y75),0)</f>
        <v>0</v>
      </c>
      <c r="AA75" s="56"/>
      <c r="AB75" s="56">
        <f>Z75-AA75</f>
        <v>0</v>
      </c>
      <c r="AC75" s="93">
        <f>ROUND(AB75/$AC$88,0)</f>
        <v>0</v>
      </c>
      <c r="AD75" s="97">
        <f t="shared" si="29"/>
        <v>0</v>
      </c>
      <c r="AE75" s="75">
        <f>'Source Data'!N75</f>
        <v>3798</v>
      </c>
      <c r="AF75" s="90">
        <f>C75*AE75</f>
        <v>0</v>
      </c>
      <c r="AG75" s="271"/>
      <c r="AH75" s="75">
        <f>AG75*AE75</f>
        <v>0</v>
      </c>
      <c r="AI75" s="271"/>
      <c r="AJ75" s="77">
        <f t="shared" si="36"/>
        <v>0</v>
      </c>
      <c r="AK75" s="76">
        <f t="shared" si="37"/>
        <v>0</v>
      </c>
      <c r="AL75" s="90">
        <f>AK75+AF75</f>
        <v>0</v>
      </c>
      <c r="AM75" s="79">
        <f>ROUND(-0.25%*AL75,0)</f>
        <v>0</v>
      </c>
      <c r="AN75" s="90">
        <f>SUM(AL75:AM75)</f>
        <v>0</v>
      </c>
      <c r="AO75" s="56"/>
      <c r="AP75" s="90">
        <f>ROUND(SUM(AN75:AO75),0)</f>
        <v>0</v>
      </c>
      <c r="AQ75" s="77"/>
      <c r="AR75" s="77">
        <f>AP75-AQ75</f>
        <v>0</v>
      </c>
      <c r="AS75" s="90">
        <f>ROUND(AR75/$AS$88,0)</f>
        <v>0</v>
      </c>
      <c r="AT75" s="78">
        <f>Z75+AP75</f>
        <v>0</v>
      </c>
      <c r="AU75" s="87">
        <f>AC75+AS75</f>
        <v>0</v>
      </c>
      <c r="AV75" s="116"/>
      <c r="AW75" s="83"/>
      <c r="AX75" s="83">
        <f t="shared" si="33"/>
        <v>0</v>
      </c>
      <c r="AY75" s="83">
        <f t="shared" si="38"/>
        <v>0</v>
      </c>
    </row>
    <row r="76" spans="1:51" s="123" customFormat="1" ht="16.149999999999999" customHeight="1" thickBot="1" x14ac:dyDescent="0.25">
      <c r="A76" s="1402" t="s">
        <v>460</v>
      </c>
      <c r="B76" s="1408"/>
      <c r="C76" s="292">
        <f>SUM(C7:C75)</f>
        <v>764</v>
      </c>
      <c r="D76" s="252"/>
      <c r="E76" s="282">
        <f>SUM(E7:E75)</f>
        <v>2663959.5158516332</v>
      </c>
      <c r="F76" s="292">
        <v>364</v>
      </c>
      <c r="G76" s="252"/>
      <c r="H76" s="282">
        <v>169786.93489683757</v>
      </c>
      <c r="I76" s="292">
        <v>0</v>
      </c>
      <c r="J76" s="252"/>
      <c r="K76" s="282">
        <v>0</v>
      </c>
      <c r="L76" s="292">
        <v>76</v>
      </c>
      <c r="M76" s="252"/>
      <c r="N76" s="282">
        <v>237500.47216987831</v>
      </c>
      <c r="O76" s="292">
        <v>60</v>
      </c>
      <c r="P76" s="252"/>
      <c r="Q76" s="282">
        <v>75895.969464786249</v>
      </c>
      <c r="R76" s="293">
        <f t="shared" ref="R76:AU76" si="39">SUM(R7:R75)</f>
        <v>3147142</v>
      </c>
      <c r="S76" s="252">
        <f t="shared" si="39"/>
        <v>0</v>
      </c>
      <c r="T76" s="252">
        <f t="shared" si="39"/>
        <v>0</v>
      </c>
      <c r="U76" s="294">
        <f t="shared" si="39"/>
        <v>0</v>
      </c>
      <c r="V76" s="293">
        <f t="shared" si="39"/>
        <v>3147142</v>
      </c>
      <c r="W76" s="282">
        <f t="shared" si="39"/>
        <v>-7869</v>
      </c>
      <c r="X76" s="293">
        <f t="shared" si="39"/>
        <v>3139273</v>
      </c>
      <c r="Y76" s="282">
        <f t="shared" si="39"/>
        <v>0</v>
      </c>
      <c r="Z76" s="293">
        <f t="shared" si="39"/>
        <v>3139273</v>
      </c>
      <c r="AA76" s="252">
        <f t="shared" si="39"/>
        <v>0</v>
      </c>
      <c r="AB76" s="252">
        <f t="shared" si="39"/>
        <v>3139273</v>
      </c>
      <c r="AC76" s="293">
        <f t="shared" si="39"/>
        <v>261607</v>
      </c>
      <c r="AD76" s="249">
        <f t="shared" si="39"/>
        <v>3139273</v>
      </c>
      <c r="AE76" s="295">
        <f>'Source Data'!N76</f>
        <v>5169</v>
      </c>
      <c r="AF76" s="296">
        <f t="shared" si="39"/>
        <v>4656577</v>
      </c>
      <c r="AG76" s="292">
        <f t="shared" si="39"/>
        <v>0</v>
      </c>
      <c r="AH76" s="295">
        <f t="shared" si="39"/>
        <v>0</v>
      </c>
      <c r="AI76" s="292">
        <f t="shared" si="39"/>
        <v>0</v>
      </c>
      <c r="AJ76" s="297">
        <f t="shared" si="39"/>
        <v>0</v>
      </c>
      <c r="AK76" s="298">
        <f t="shared" si="39"/>
        <v>0</v>
      </c>
      <c r="AL76" s="296">
        <f t="shared" si="39"/>
        <v>4656577</v>
      </c>
      <c r="AM76" s="299">
        <f t="shared" si="39"/>
        <v>-11642</v>
      </c>
      <c r="AN76" s="296">
        <f t="shared" si="39"/>
        <v>4644935</v>
      </c>
      <c r="AO76" s="282">
        <f t="shared" ref="AO76" si="40">SUM(AO7:AO75)</f>
        <v>0</v>
      </c>
      <c r="AP76" s="296">
        <f t="shared" si="39"/>
        <v>4644935</v>
      </c>
      <c r="AQ76" s="297">
        <f t="shared" si="39"/>
        <v>0</v>
      </c>
      <c r="AR76" s="297">
        <f t="shared" si="39"/>
        <v>4644935</v>
      </c>
      <c r="AS76" s="296">
        <f t="shared" si="39"/>
        <v>387080</v>
      </c>
      <c r="AT76" s="300">
        <f t="shared" si="39"/>
        <v>7784208</v>
      </c>
      <c r="AU76" s="300">
        <f t="shared" si="39"/>
        <v>648687</v>
      </c>
      <c r="AV76" s="274"/>
      <c r="AW76" s="282">
        <f>SUM(AW7:AW75)</f>
        <v>0</v>
      </c>
      <c r="AX76" s="282">
        <f>SUM(AX7:AX75)</f>
        <v>11642</v>
      </c>
      <c r="AY76" s="282">
        <f>SUM(AY7:AY75)</f>
        <v>11642</v>
      </c>
    </row>
    <row r="77" spans="1:51" s="123" customFormat="1" ht="16.149999999999999" customHeight="1" thickTop="1" x14ac:dyDescent="0.2">
      <c r="A77" s="1409" t="s">
        <v>410</v>
      </c>
      <c r="B77" s="1410"/>
      <c r="C77" s="301"/>
      <c r="D77" s="279"/>
      <c r="E77" s="279"/>
      <c r="F77" s="301"/>
      <c r="G77" s="279"/>
      <c r="H77" s="279"/>
      <c r="I77" s="301"/>
      <c r="J77" s="279"/>
      <c r="K77" s="279"/>
      <c r="L77" s="301"/>
      <c r="M77" s="279"/>
      <c r="N77" s="279"/>
      <c r="O77" s="301"/>
      <c r="P77" s="279"/>
      <c r="Q77" s="279"/>
      <c r="R77" s="279"/>
      <c r="S77" s="279"/>
      <c r="T77" s="279"/>
      <c r="U77" s="279"/>
      <c r="V77" s="279"/>
      <c r="W77" s="279"/>
      <c r="X77" s="279"/>
      <c r="Y77" s="279"/>
      <c r="Z77" s="279"/>
      <c r="AA77" s="279"/>
      <c r="AB77" s="279"/>
      <c r="AC77" s="279"/>
      <c r="AD77" s="279"/>
      <c r="AE77" s="302"/>
      <c r="AF77" s="279"/>
      <c r="AG77" s="301"/>
      <c r="AH77" s="302"/>
      <c r="AI77" s="301"/>
      <c r="AJ77" s="279"/>
      <c r="AK77" s="279"/>
      <c r="AL77" s="279"/>
      <c r="AM77" s="279"/>
      <c r="AN77" s="279"/>
      <c r="AO77" s="279"/>
      <c r="AP77" s="279"/>
      <c r="AQ77" s="279"/>
      <c r="AR77" s="279"/>
      <c r="AS77" s="279"/>
      <c r="AT77" s="279"/>
      <c r="AU77" s="279"/>
      <c r="AV77" s="274"/>
      <c r="AW77" s="245"/>
      <c r="AX77" s="245"/>
      <c r="AY77" s="245"/>
    </row>
    <row r="78" spans="1:51" s="123" customFormat="1" ht="16.149999999999999" customHeight="1" x14ac:dyDescent="0.2">
      <c r="A78" s="1406" t="s">
        <v>411</v>
      </c>
      <c r="B78" s="1407"/>
      <c r="C78" s="170"/>
      <c r="D78" s="168"/>
      <c r="E78" s="168"/>
      <c r="F78" s="170"/>
      <c r="G78" s="168"/>
      <c r="H78" s="168"/>
      <c r="I78" s="170"/>
      <c r="J78" s="168"/>
      <c r="K78" s="168"/>
      <c r="L78" s="170"/>
      <c r="M78" s="168"/>
      <c r="N78" s="168"/>
      <c r="O78" s="170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97">
        <f>VLOOKUP($A$88,'4_Level 4'!$A$78:$R$214,5,FALSE)</f>
        <v>735000</v>
      </c>
      <c r="AA78" s="173"/>
      <c r="AB78" s="168">
        <f>Z78-AA78</f>
        <v>735000</v>
      </c>
      <c r="AC78" s="97">
        <f>ROUND(AB78/$AC$88,0)</f>
        <v>61250</v>
      </c>
      <c r="AD78" s="97">
        <f>VLOOKUP($A$88,'4_Level 4'!$A$78:$R$214,5,FALSE)</f>
        <v>735000</v>
      </c>
      <c r="AE78" s="168"/>
      <c r="AF78" s="168"/>
      <c r="AG78" s="170"/>
      <c r="AH78" s="168"/>
      <c r="AI78" s="170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75">
        <f t="shared" ref="AT78:AT83" si="41">Z78+AP78</f>
        <v>735000</v>
      </c>
      <c r="AU78" s="175">
        <f>AC78+AS78</f>
        <v>61250</v>
      </c>
      <c r="AV78" s="274"/>
      <c r="AW78" s="274"/>
      <c r="AX78" s="274"/>
      <c r="AY78" s="274"/>
    </row>
    <row r="79" spans="1:51" s="123" customFormat="1" ht="16.149999999999999" customHeight="1" x14ac:dyDescent="0.2">
      <c r="A79" s="1404" t="s">
        <v>430</v>
      </c>
      <c r="B79" s="1405"/>
      <c r="C79" s="170"/>
      <c r="D79" s="168"/>
      <c r="E79" s="168"/>
      <c r="F79" s="170"/>
      <c r="G79" s="168"/>
      <c r="H79" s="168"/>
      <c r="I79" s="170"/>
      <c r="J79" s="168"/>
      <c r="K79" s="168"/>
      <c r="L79" s="170"/>
      <c r="M79" s="168"/>
      <c r="N79" s="168"/>
      <c r="O79" s="170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72"/>
      <c r="AA79" s="173"/>
      <c r="AB79" s="168"/>
      <c r="AC79" s="172"/>
      <c r="AD79" s="97">
        <f>VLOOKUP($A$88,'4_Level 4'!$A$78:$R$214,10,FALSE)</f>
        <v>0</v>
      </c>
      <c r="AE79" s="168"/>
      <c r="AF79" s="168"/>
      <c r="AG79" s="170"/>
      <c r="AH79" s="168"/>
      <c r="AI79" s="170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75">
        <f t="shared" si="41"/>
        <v>0</v>
      </c>
      <c r="AU79" s="168"/>
      <c r="AV79" s="274"/>
      <c r="AW79" s="274"/>
      <c r="AX79" s="274"/>
      <c r="AY79" s="274"/>
    </row>
    <row r="80" spans="1:51" ht="16.149999999999999" customHeight="1" x14ac:dyDescent="0.2">
      <c r="A80" s="1417" t="s">
        <v>1544</v>
      </c>
      <c r="B80" s="1418"/>
      <c r="C80" s="170"/>
      <c r="D80" s="168"/>
      <c r="E80" s="168"/>
      <c r="F80" s="170"/>
      <c r="G80" s="168"/>
      <c r="H80" s="168"/>
      <c r="I80" s="170"/>
      <c r="J80" s="168"/>
      <c r="K80" s="168"/>
      <c r="L80" s="170"/>
      <c r="M80" s="168"/>
      <c r="N80" s="168"/>
      <c r="O80" s="170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97">
        <f>VLOOKUP($A$88,'4_Level 4'!$A$78:$R$214,12,FALSE)</f>
        <v>0</v>
      </c>
      <c r="AA80" s="173"/>
      <c r="AB80" s="168">
        <f>Z80-AA80</f>
        <v>0</v>
      </c>
      <c r="AC80" s="97">
        <f>ROUND(AB80/$AC$88,0)</f>
        <v>0</v>
      </c>
      <c r="AD80" s="97">
        <f>VLOOKUP($A$88,'4_Level 4'!$A$78:$R$214,12,FALSE)</f>
        <v>0</v>
      </c>
      <c r="AE80" s="168"/>
      <c r="AF80" s="168"/>
      <c r="AG80" s="170"/>
      <c r="AH80" s="168"/>
      <c r="AI80" s="170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75">
        <f t="shared" si="41"/>
        <v>0</v>
      </c>
      <c r="AU80" s="168"/>
      <c r="AV80" s="116"/>
      <c r="AW80" s="116"/>
      <c r="AX80" s="116"/>
      <c r="AY80" s="116"/>
    </row>
    <row r="81" spans="1:51" s="123" customFormat="1" ht="16.149999999999999" customHeight="1" x14ac:dyDescent="0.2">
      <c r="A81" s="1417" t="s">
        <v>429</v>
      </c>
      <c r="B81" s="1418"/>
      <c r="C81" s="170"/>
      <c r="D81" s="168"/>
      <c r="E81" s="168"/>
      <c r="F81" s="170"/>
      <c r="G81" s="168"/>
      <c r="H81" s="168"/>
      <c r="I81" s="170"/>
      <c r="J81" s="168"/>
      <c r="K81" s="168"/>
      <c r="L81" s="170"/>
      <c r="M81" s="168"/>
      <c r="N81" s="168"/>
      <c r="O81" s="170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72"/>
      <c r="AA81" s="173"/>
      <c r="AB81" s="168"/>
      <c r="AC81" s="172"/>
      <c r="AD81" s="97">
        <f>VLOOKUP($A$88,'4_Level 4'!$A$78:$R$214,13,FALSE)</f>
        <v>0</v>
      </c>
      <c r="AE81" s="168"/>
      <c r="AF81" s="168"/>
      <c r="AG81" s="170"/>
      <c r="AH81" s="168"/>
      <c r="AI81" s="170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75">
        <f t="shared" si="41"/>
        <v>0</v>
      </c>
      <c r="AU81" s="168"/>
      <c r="AV81" s="274"/>
      <c r="AW81" s="274"/>
      <c r="AX81" s="274"/>
      <c r="AY81" s="274"/>
    </row>
    <row r="82" spans="1:51" s="123" customFormat="1" ht="16.149999999999999" customHeight="1" x14ac:dyDescent="0.2">
      <c r="A82" s="1415" t="s">
        <v>254</v>
      </c>
      <c r="B82" s="1416"/>
      <c r="C82" s="171"/>
      <c r="D82" s="169"/>
      <c r="E82" s="169"/>
      <c r="F82" s="171"/>
      <c r="G82" s="169"/>
      <c r="H82" s="169"/>
      <c r="I82" s="171"/>
      <c r="J82" s="169"/>
      <c r="K82" s="169"/>
      <c r="L82" s="171"/>
      <c r="M82" s="169"/>
      <c r="N82" s="169"/>
      <c r="O82" s="171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95">
        <f>VLOOKUP($A$88,'4_Level 4'!$A$78:$R$214,17,FALSE)</f>
        <v>1416</v>
      </c>
      <c r="AA82" s="53"/>
      <c r="AB82" s="169">
        <f>Z82-AA82</f>
        <v>1416</v>
      </c>
      <c r="AC82" s="95">
        <f>ROUND(AB82/$AC$88,0)</f>
        <v>118</v>
      </c>
      <c r="AD82" s="95">
        <f>VLOOKUP($A$88,'4_Level 4'!$A$78:$R$214,17,FALSE)</f>
        <v>1416</v>
      </c>
      <c r="AE82" s="169"/>
      <c r="AF82" s="169"/>
      <c r="AG82" s="171"/>
      <c r="AH82" s="169"/>
      <c r="AI82" s="171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76">
        <f t="shared" si="41"/>
        <v>1416</v>
      </c>
      <c r="AU82" s="176">
        <f>AC82+AS82</f>
        <v>118</v>
      </c>
      <c r="AV82" s="274"/>
      <c r="AW82" s="274"/>
      <c r="AX82" s="274"/>
      <c r="AY82" s="274"/>
    </row>
    <row r="83" spans="1:51" s="123" customFormat="1" ht="16.149999999999999" customHeight="1" x14ac:dyDescent="0.2">
      <c r="A83" s="1415" t="s">
        <v>1440</v>
      </c>
      <c r="B83" s="1416"/>
      <c r="C83" s="1047"/>
      <c r="D83" s="1048"/>
      <c r="E83" s="1048"/>
      <c r="F83" s="1047"/>
      <c r="G83" s="1048"/>
      <c r="H83" s="1048"/>
      <c r="I83" s="1047"/>
      <c r="J83" s="1048"/>
      <c r="K83" s="1048"/>
      <c r="L83" s="1047"/>
      <c r="M83" s="1048"/>
      <c r="N83" s="1048"/>
      <c r="O83" s="1047"/>
      <c r="P83" s="1048"/>
      <c r="Q83" s="1048"/>
      <c r="R83" s="1048"/>
      <c r="S83" s="1048"/>
      <c r="T83" s="1048"/>
      <c r="U83" s="1048"/>
      <c r="V83" s="1048"/>
      <c r="W83" s="1048"/>
      <c r="X83" s="1048"/>
      <c r="Y83" s="1048">
        <f>VLOOKUP($A88,[1]Summary!$A$87:$K$122,11,FALSE)</f>
        <v>0</v>
      </c>
      <c r="Z83" s="1049">
        <f>VLOOKUP(A88,[1]Summary!$A$87:$K$122,11,FALSE)</f>
        <v>0</v>
      </c>
      <c r="AA83" s="1050"/>
      <c r="AB83" s="1048">
        <f>Z83-AA83</f>
        <v>0</v>
      </c>
      <c r="AC83" s="1049">
        <f>ROUND(AB83/$AC$88,0)</f>
        <v>0</v>
      </c>
      <c r="AD83" s="1049">
        <f>VLOOKUP($A88,[1]Summary!$A$87:$K$122,11,FALSE)</f>
        <v>0</v>
      </c>
      <c r="AE83" s="1048"/>
      <c r="AF83" s="1048"/>
      <c r="AG83" s="1047"/>
      <c r="AH83" s="1048"/>
      <c r="AI83" s="1047"/>
      <c r="AJ83" s="1048"/>
      <c r="AK83" s="1048"/>
      <c r="AL83" s="1048"/>
      <c r="AM83" s="1048"/>
      <c r="AN83" s="1048"/>
      <c r="AO83" s="1048"/>
      <c r="AP83" s="1048"/>
      <c r="AQ83" s="1048"/>
      <c r="AR83" s="1048"/>
      <c r="AS83" s="1048"/>
      <c r="AT83" s="1051">
        <f t="shared" si="41"/>
        <v>0</v>
      </c>
      <c r="AU83" s="1051">
        <f>AC83+AS83</f>
        <v>0</v>
      </c>
      <c r="AV83" s="274"/>
      <c r="AW83" s="274"/>
      <c r="AX83" s="274"/>
      <c r="AY83" s="274"/>
    </row>
    <row r="84" spans="1:51" s="123" customFormat="1" ht="16.149999999999999" customHeight="1" thickBot="1" x14ac:dyDescent="0.25">
      <c r="A84" s="1402" t="s">
        <v>461</v>
      </c>
      <c r="B84" s="1403"/>
      <c r="C84" s="248">
        <f>SUM(C76:C83)</f>
        <v>764</v>
      </c>
      <c r="D84" s="247"/>
      <c r="E84" s="273">
        <f t="shared" ref="E84" si="42">SUM(E76:E83)</f>
        <v>2663959.5158516332</v>
      </c>
      <c r="F84" s="248">
        <v>364</v>
      </c>
      <c r="G84" s="247"/>
      <c r="H84" s="273">
        <v>169786.93489683757</v>
      </c>
      <c r="I84" s="248">
        <v>0</v>
      </c>
      <c r="J84" s="247"/>
      <c r="K84" s="273">
        <v>0</v>
      </c>
      <c r="L84" s="248">
        <v>76</v>
      </c>
      <c r="M84" s="247"/>
      <c r="N84" s="273">
        <v>237500.47216987831</v>
      </c>
      <c r="O84" s="248">
        <v>60</v>
      </c>
      <c r="P84" s="247"/>
      <c r="Q84" s="273">
        <v>75895.969464786249</v>
      </c>
      <c r="R84" s="247">
        <f t="shared" ref="R84:AD84" si="43">SUM(R76:R83)</f>
        <v>3147142</v>
      </c>
      <c r="S84" s="247">
        <f t="shared" si="43"/>
        <v>0</v>
      </c>
      <c r="T84" s="247">
        <f t="shared" si="43"/>
        <v>0</v>
      </c>
      <c r="U84" s="247">
        <f t="shared" si="43"/>
        <v>0</v>
      </c>
      <c r="V84" s="247">
        <f t="shared" si="43"/>
        <v>3147142</v>
      </c>
      <c r="W84" s="247">
        <f t="shared" si="43"/>
        <v>-7869</v>
      </c>
      <c r="X84" s="247">
        <f t="shared" si="43"/>
        <v>3139273</v>
      </c>
      <c r="Y84" s="273">
        <f t="shared" si="43"/>
        <v>0</v>
      </c>
      <c r="Z84" s="249">
        <f t="shared" si="43"/>
        <v>3875689</v>
      </c>
      <c r="AA84" s="247">
        <f t="shared" si="43"/>
        <v>0</v>
      </c>
      <c r="AB84" s="247">
        <f t="shared" si="43"/>
        <v>3875689</v>
      </c>
      <c r="AC84" s="249">
        <f t="shared" si="43"/>
        <v>322975</v>
      </c>
      <c r="AD84" s="249">
        <f t="shared" si="43"/>
        <v>3875689</v>
      </c>
      <c r="AE84" s="174"/>
      <c r="AF84" s="247">
        <f t="shared" ref="AF84:AU84" si="44">SUM(AF76:AF83)</f>
        <v>4656577</v>
      </c>
      <c r="AG84" s="248">
        <f t="shared" si="44"/>
        <v>0</v>
      </c>
      <c r="AH84" s="174">
        <f t="shared" si="44"/>
        <v>0</v>
      </c>
      <c r="AI84" s="248">
        <f t="shared" si="44"/>
        <v>0</v>
      </c>
      <c r="AJ84" s="247">
        <f t="shared" si="44"/>
        <v>0</v>
      </c>
      <c r="AK84" s="247">
        <f t="shared" si="44"/>
        <v>0</v>
      </c>
      <c r="AL84" s="247">
        <f t="shared" si="44"/>
        <v>4656577</v>
      </c>
      <c r="AM84" s="247">
        <f t="shared" si="44"/>
        <v>-11642</v>
      </c>
      <c r="AN84" s="247">
        <f t="shared" si="44"/>
        <v>4644935</v>
      </c>
      <c r="AO84" s="247">
        <f t="shared" si="44"/>
        <v>0</v>
      </c>
      <c r="AP84" s="247">
        <f t="shared" si="44"/>
        <v>4644935</v>
      </c>
      <c r="AQ84" s="247">
        <f t="shared" si="44"/>
        <v>0</v>
      </c>
      <c r="AR84" s="247">
        <f t="shared" si="44"/>
        <v>4644935</v>
      </c>
      <c r="AS84" s="247">
        <f t="shared" si="44"/>
        <v>387080</v>
      </c>
      <c r="AT84" s="275">
        <f t="shared" si="44"/>
        <v>8520624</v>
      </c>
      <c r="AU84" s="275">
        <f t="shared" si="44"/>
        <v>710055</v>
      </c>
      <c r="AV84" s="274"/>
      <c r="AW84" s="274"/>
      <c r="AX84" s="274"/>
      <c r="AY84" s="274"/>
    </row>
    <row r="85" spans="1:51" ht="16.149999999999999" customHeight="1" thickTop="1" x14ac:dyDescent="0.2"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6"/>
      <c r="R85" s="116"/>
      <c r="S85" s="116"/>
      <c r="T85" s="116"/>
      <c r="U85" s="116"/>
      <c r="V85" s="116"/>
      <c r="W85" s="116"/>
      <c r="X85" s="274"/>
      <c r="Y85" s="116"/>
      <c r="Z85" s="116"/>
      <c r="AA85" s="116"/>
      <c r="AB85" s="116"/>
      <c r="AC85" s="116"/>
      <c r="AD85" s="116"/>
      <c r="AE85" s="116"/>
      <c r="AF85" s="116"/>
    </row>
    <row r="86" spans="1:51" ht="16.149999999999999" customHeight="1" x14ac:dyDescent="0.2">
      <c r="D86" s="116"/>
      <c r="E86" s="116"/>
      <c r="F86" s="116"/>
      <c r="G86" s="116"/>
      <c r="H86" s="838"/>
      <c r="I86" s="838"/>
      <c r="J86" s="838"/>
      <c r="K86" s="838"/>
      <c r="L86" s="838"/>
      <c r="M86" s="838"/>
      <c r="N86" s="838"/>
      <c r="O86" s="838"/>
      <c r="P86" s="838"/>
      <c r="Q86" s="838"/>
      <c r="R86" s="116"/>
      <c r="S86" s="116"/>
      <c r="T86" s="116"/>
      <c r="U86" s="116"/>
      <c r="V86" s="116"/>
      <c r="W86" s="116"/>
      <c r="X86" s="274"/>
      <c r="Y86" s="116"/>
      <c r="Z86" s="116"/>
      <c r="AA86" s="116"/>
      <c r="AB86" s="116"/>
      <c r="AC86" s="116"/>
      <c r="AD86" s="116"/>
      <c r="AE86" s="116"/>
      <c r="AF86" s="116"/>
    </row>
    <row r="87" spans="1:51" ht="16.149999999999999" customHeight="1" x14ac:dyDescent="0.2">
      <c r="H87" s="113"/>
      <c r="I87" s="113"/>
      <c r="J87" s="1482"/>
      <c r="K87" s="839"/>
      <c r="L87" s="839"/>
      <c r="M87" s="1482"/>
      <c r="N87" s="839"/>
      <c r="O87" s="839"/>
      <c r="P87" s="1482"/>
      <c r="Q87" s="839"/>
    </row>
    <row r="88" spans="1:51" x14ac:dyDescent="0.2">
      <c r="A88" s="320">
        <v>347001</v>
      </c>
      <c r="H88" s="113"/>
      <c r="I88" s="113"/>
      <c r="J88" s="1482"/>
      <c r="K88" s="839"/>
      <c r="L88" s="839"/>
      <c r="M88" s="1482"/>
      <c r="N88" s="839"/>
      <c r="O88" s="839"/>
      <c r="P88" s="1482"/>
      <c r="Q88" s="839"/>
      <c r="AC88" s="108">
        <v>12</v>
      </c>
      <c r="AS88" s="108">
        <f>AC88</f>
        <v>12</v>
      </c>
    </row>
    <row r="89" spans="1:51" x14ac:dyDescent="0.2">
      <c r="H89" s="113"/>
      <c r="I89" s="113"/>
      <c r="J89" s="113"/>
      <c r="K89" s="113"/>
      <c r="L89" s="113"/>
      <c r="M89" s="113"/>
      <c r="N89" s="113"/>
      <c r="O89" s="113"/>
      <c r="P89" s="113"/>
      <c r="Q89" s="113"/>
    </row>
  </sheetData>
  <mergeCells count="48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T1:AT3"/>
    <mergeCell ref="AU1:AU3"/>
    <mergeCell ref="AS2:AS3"/>
    <mergeCell ref="AP2:AP3"/>
    <mergeCell ref="AQ2:AQ3"/>
    <mergeCell ref="AR2:AR3"/>
    <mergeCell ref="AL1:AS1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7:P88"/>
    <mergeCell ref="A80:B80"/>
    <mergeCell ref="A81:B81"/>
    <mergeCell ref="A82:B82"/>
    <mergeCell ref="A84:B84"/>
    <mergeCell ref="J87:J88"/>
    <mergeCell ref="M87:M88"/>
    <mergeCell ref="A83:B83"/>
    <mergeCell ref="A77:B77"/>
    <mergeCell ref="A78:B78"/>
    <mergeCell ref="C2:C3"/>
    <mergeCell ref="D2:E2"/>
    <mergeCell ref="F2:H2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July 2018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tabColor rgb="FF92D050"/>
  </sheetPr>
  <dimension ref="A1:AY89"/>
  <sheetViews>
    <sheetView view="pageBreakPreview" zoomScaleNormal="100" zoomScaleSheetLayoutView="100" workbookViewId="0">
      <pane xSplit="2" ySplit="6" topLeftCell="C7" activePane="bottomRight" state="frozen"/>
      <selection activeCell="E17" sqref="E17"/>
      <selection pane="topRight" activeCell="E17" sqref="E17"/>
      <selection pane="bottomLeft" activeCell="E17" sqref="E17"/>
      <selection pane="bottomRight" activeCell="E17" sqref="E17"/>
    </sheetView>
  </sheetViews>
  <sheetFormatPr defaultColWidth="8.85546875" defaultRowHeight="12.75" x14ac:dyDescent="0.2"/>
  <cols>
    <col min="1" max="1" width="5" style="108" customWidth="1"/>
    <col min="2" max="2" width="28.140625" style="108" customWidth="1"/>
    <col min="3" max="3" width="12.140625" style="108" bestFit="1" customWidth="1"/>
    <col min="4" max="4" width="13.85546875" style="108" customWidth="1"/>
    <col min="5" max="5" width="12.28515625" style="108" customWidth="1"/>
    <col min="6" max="6" width="11.28515625" style="108" customWidth="1"/>
    <col min="7" max="7" width="10.85546875" style="108" customWidth="1"/>
    <col min="8" max="9" width="11.28515625" style="108" customWidth="1"/>
    <col min="10" max="10" width="10.85546875" style="108" customWidth="1"/>
    <col min="11" max="12" width="11.28515625" style="108" customWidth="1"/>
    <col min="13" max="13" width="8.5703125" style="108" customWidth="1"/>
    <col min="14" max="15" width="11.28515625" style="108" customWidth="1"/>
    <col min="16" max="16" width="8.5703125" style="108" customWidth="1"/>
    <col min="17" max="17" width="11.28515625" style="108" customWidth="1"/>
    <col min="18" max="18" width="10.7109375" style="108" bestFit="1" customWidth="1"/>
    <col min="19" max="21" width="13.85546875" style="108" customWidth="1"/>
    <col min="22" max="22" width="11.85546875" style="108" bestFit="1" customWidth="1"/>
    <col min="23" max="23" width="10.85546875" style="108" bestFit="1" customWidth="1"/>
    <col min="24" max="24" width="12.7109375" style="108" customWidth="1"/>
    <col min="25" max="25" width="13.28515625" style="108" bestFit="1" customWidth="1"/>
    <col min="26" max="26" width="17.5703125" style="108" customWidth="1"/>
    <col min="27" max="28" width="11.28515625" style="108" customWidth="1"/>
    <col min="29" max="29" width="10.7109375" style="108" customWidth="1"/>
    <col min="30" max="30" width="16.42578125" style="108" customWidth="1"/>
    <col min="31" max="32" width="15.85546875" style="108" customWidth="1"/>
    <col min="33" max="37" width="15.7109375" style="108" customWidth="1"/>
    <col min="38" max="38" width="15.140625" style="108" customWidth="1"/>
    <col min="39" max="39" width="10.85546875" style="108" customWidth="1"/>
    <col min="40" max="40" width="15" style="108" customWidth="1"/>
    <col min="41" max="41" width="13.42578125" style="108" customWidth="1"/>
    <col min="42" max="42" width="16.28515625" style="108" customWidth="1"/>
    <col min="43" max="44" width="13.85546875" style="108" customWidth="1"/>
    <col min="45" max="45" width="15.5703125" style="108" customWidth="1"/>
    <col min="46" max="47" width="14.42578125" style="108" bestFit="1" customWidth="1"/>
    <col min="48" max="48" width="8.85546875" style="108"/>
    <col min="49" max="50" width="12.28515625" style="108" customWidth="1"/>
    <col min="51" max="51" width="10" style="108" bestFit="1" customWidth="1"/>
    <col min="52" max="16384" width="8.85546875" style="108"/>
  </cols>
  <sheetData>
    <row r="1" spans="1:51" ht="19.899999999999999" customHeight="1" x14ac:dyDescent="0.2">
      <c r="A1" s="1411" t="s">
        <v>457</v>
      </c>
      <c r="B1" s="1394"/>
      <c r="C1" s="1379" t="s">
        <v>315</v>
      </c>
      <c r="D1" s="1380"/>
      <c r="E1" s="1380"/>
      <c r="F1" s="1380"/>
      <c r="G1" s="1380"/>
      <c r="H1" s="1380"/>
      <c r="I1" s="1380"/>
      <c r="J1" s="1380"/>
      <c r="K1" s="1381"/>
      <c r="L1" s="1412" t="s">
        <v>315</v>
      </c>
      <c r="M1" s="1413"/>
      <c r="N1" s="1413"/>
      <c r="O1" s="1413"/>
      <c r="P1" s="1413"/>
      <c r="Q1" s="1413"/>
      <c r="R1" s="1413"/>
      <c r="S1" s="1413"/>
      <c r="T1" s="1413"/>
      <c r="U1" s="1414"/>
      <c r="V1" s="1379" t="s">
        <v>315</v>
      </c>
      <c r="W1" s="1380"/>
      <c r="X1" s="1380"/>
      <c r="Y1" s="1380"/>
      <c r="Z1" s="1380"/>
      <c r="AA1" s="1380"/>
      <c r="AB1" s="1380"/>
      <c r="AC1" s="1380"/>
      <c r="AD1" s="1381"/>
      <c r="AE1" s="1478" t="s">
        <v>450</v>
      </c>
      <c r="AF1" s="1478"/>
      <c r="AG1" s="1478"/>
      <c r="AH1" s="1478"/>
      <c r="AI1" s="1478"/>
      <c r="AJ1" s="1478"/>
      <c r="AK1" s="1478"/>
      <c r="AL1" s="1485" t="s">
        <v>450</v>
      </c>
      <c r="AM1" s="1485"/>
      <c r="AN1" s="1485"/>
      <c r="AO1" s="1485"/>
      <c r="AP1" s="1485"/>
      <c r="AQ1" s="1485"/>
      <c r="AR1" s="1485"/>
      <c r="AS1" s="1485"/>
      <c r="AT1" s="1481" t="s">
        <v>326</v>
      </c>
      <c r="AU1" s="1481" t="s">
        <v>327</v>
      </c>
      <c r="AW1" s="283"/>
      <c r="AX1" s="283"/>
      <c r="AY1" s="283"/>
    </row>
    <row r="2" spans="1:51" ht="30" customHeight="1" x14ac:dyDescent="0.2">
      <c r="A2" s="1395"/>
      <c r="B2" s="1396"/>
      <c r="C2" s="1386" t="s">
        <v>1284</v>
      </c>
      <c r="D2" s="1480" t="s">
        <v>731</v>
      </c>
      <c r="E2" s="1480"/>
      <c r="F2" s="1376" t="s">
        <v>1378</v>
      </c>
      <c r="G2" s="1390"/>
      <c r="H2" s="1391"/>
      <c r="I2" s="1479" t="s">
        <v>1375</v>
      </c>
      <c r="J2" s="1479"/>
      <c r="K2" s="1479"/>
      <c r="L2" s="1479" t="s">
        <v>1376</v>
      </c>
      <c r="M2" s="1479"/>
      <c r="N2" s="1479"/>
      <c r="O2" s="1479" t="s">
        <v>1377</v>
      </c>
      <c r="P2" s="1479"/>
      <c r="Q2" s="1479"/>
      <c r="R2" s="1386" t="s">
        <v>501</v>
      </c>
      <c r="S2" s="1392" t="s">
        <v>230</v>
      </c>
      <c r="T2" s="1392"/>
      <c r="U2" s="1392"/>
      <c r="V2" s="1386" t="s">
        <v>502</v>
      </c>
      <c r="W2" s="1386" t="s">
        <v>452</v>
      </c>
      <c r="X2" s="1386" t="s">
        <v>503</v>
      </c>
      <c r="Y2" s="1400" t="s">
        <v>1321</v>
      </c>
      <c r="Z2" s="1386" t="s">
        <v>1384</v>
      </c>
      <c r="AA2" s="1386" t="s">
        <v>270</v>
      </c>
      <c r="AB2" s="1386" t="s">
        <v>271</v>
      </c>
      <c r="AC2" s="1386" t="s">
        <v>233</v>
      </c>
      <c r="AD2" s="1386" t="s">
        <v>1385</v>
      </c>
      <c r="AE2" s="1483" t="s">
        <v>1287</v>
      </c>
      <c r="AF2" s="1476" t="s">
        <v>1442</v>
      </c>
      <c r="AG2" s="1477" t="s">
        <v>230</v>
      </c>
      <c r="AH2" s="1477"/>
      <c r="AI2" s="1477"/>
      <c r="AJ2" s="1477"/>
      <c r="AK2" s="1477"/>
      <c r="AL2" s="1476" t="s">
        <v>1443</v>
      </c>
      <c r="AM2" s="1476" t="s">
        <v>1447</v>
      </c>
      <c r="AN2" s="1476" t="s">
        <v>1444</v>
      </c>
      <c r="AO2" s="1400" t="s">
        <v>1321</v>
      </c>
      <c r="AP2" s="1476" t="s">
        <v>1445</v>
      </c>
      <c r="AQ2" s="1476" t="s">
        <v>294</v>
      </c>
      <c r="AR2" s="1476" t="s">
        <v>271</v>
      </c>
      <c r="AS2" s="1476" t="s">
        <v>1446</v>
      </c>
      <c r="AT2" s="1481"/>
      <c r="AU2" s="1481"/>
      <c r="AW2" s="284"/>
      <c r="AX2" s="284"/>
      <c r="AY2" s="284"/>
    </row>
    <row r="3" spans="1:51" ht="95.25" customHeight="1" x14ac:dyDescent="0.2">
      <c r="A3" s="1397"/>
      <c r="B3" s="1398"/>
      <c r="C3" s="1386"/>
      <c r="D3" s="1005" t="s">
        <v>708</v>
      </c>
      <c r="E3" s="1005" t="s">
        <v>325</v>
      </c>
      <c r="F3" s="1005" t="s">
        <v>1283</v>
      </c>
      <c r="G3" s="1005" t="s">
        <v>454</v>
      </c>
      <c r="H3" s="1005" t="s">
        <v>325</v>
      </c>
      <c r="I3" s="1005" t="s">
        <v>1282</v>
      </c>
      <c r="J3" s="1005" t="s">
        <v>454</v>
      </c>
      <c r="K3" s="1005" t="s">
        <v>325</v>
      </c>
      <c r="L3" s="1005" t="s">
        <v>1281</v>
      </c>
      <c r="M3" s="1005" t="s">
        <v>472</v>
      </c>
      <c r="N3" s="1005" t="s">
        <v>325</v>
      </c>
      <c r="O3" s="1005" t="s">
        <v>1281</v>
      </c>
      <c r="P3" s="1005" t="s">
        <v>472</v>
      </c>
      <c r="Q3" s="1005" t="s">
        <v>325</v>
      </c>
      <c r="R3" s="1386"/>
      <c r="S3" s="1006" t="s">
        <v>1279</v>
      </c>
      <c r="T3" s="1006" t="s">
        <v>1280</v>
      </c>
      <c r="U3" s="1006" t="s">
        <v>232</v>
      </c>
      <c r="V3" s="1386"/>
      <c r="W3" s="1386"/>
      <c r="X3" s="1386"/>
      <c r="Y3" s="1401"/>
      <c r="Z3" s="1386"/>
      <c r="AA3" s="1386"/>
      <c r="AB3" s="1386"/>
      <c r="AC3" s="1386"/>
      <c r="AD3" s="1386"/>
      <c r="AE3" s="1484"/>
      <c r="AF3" s="1476"/>
      <c r="AG3" s="1006" t="s">
        <v>1289</v>
      </c>
      <c r="AH3" s="1006" t="s">
        <v>1290</v>
      </c>
      <c r="AI3" s="1006" t="s">
        <v>1288</v>
      </c>
      <c r="AJ3" s="1006" t="s">
        <v>1292</v>
      </c>
      <c r="AK3" s="1006" t="s">
        <v>232</v>
      </c>
      <c r="AL3" s="1476"/>
      <c r="AM3" s="1476"/>
      <c r="AN3" s="1476"/>
      <c r="AO3" s="1401"/>
      <c r="AP3" s="1476"/>
      <c r="AQ3" s="1476"/>
      <c r="AR3" s="1476"/>
      <c r="AS3" s="1476"/>
      <c r="AT3" s="1481"/>
      <c r="AU3" s="1481"/>
      <c r="AW3" s="856" t="s">
        <v>511</v>
      </c>
      <c r="AX3" s="856" t="s">
        <v>512</v>
      </c>
      <c r="AY3" s="856" t="s">
        <v>432</v>
      </c>
    </row>
    <row r="4" spans="1:51" ht="16.149999999999999" customHeight="1" x14ac:dyDescent="0.2">
      <c r="A4" s="285"/>
      <c r="B4" s="286"/>
      <c r="C4" s="287">
        <v>1</v>
      </c>
      <c r="D4" s="287">
        <f t="shared" ref="D4:AY4" si="0">C4+1</f>
        <v>2</v>
      </c>
      <c r="E4" s="287">
        <f t="shared" si="0"/>
        <v>3</v>
      </c>
      <c r="F4" s="287">
        <f t="shared" si="0"/>
        <v>4</v>
      </c>
      <c r="G4" s="287">
        <f t="shared" si="0"/>
        <v>5</v>
      </c>
      <c r="H4" s="287">
        <f t="shared" si="0"/>
        <v>6</v>
      </c>
      <c r="I4" s="287">
        <f t="shared" si="0"/>
        <v>7</v>
      </c>
      <c r="J4" s="287">
        <f t="shared" si="0"/>
        <v>8</v>
      </c>
      <c r="K4" s="287">
        <f t="shared" si="0"/>
        <v>9</v>
      </c>
      <c r="L4" s="287">
        <f t="shared" si="0"/>
        <v>10</v>
      </c>
      <c r="M4" s="287">
        <f t="shared" si="0"/>
        <v>11</v>
      </c>
      <c r="N4" s="287">
        <f t="shared" si="0"/>
        <v>12</v>
      </c>
      <c r="O4" s="287">
        <f t="shared" si="0"/>
        <v>13</v>
      </c>
      <c r="P4" s="287">
        <f t="shared" si="0"/>
        <v>14</v>
      </c>
      <c r="Q4" s="287">
        <f t="shared" si="0"/>
        <v>15</v>
      </c>
      <c r="R4" s="287">
        <f t="shared" si="0"/>
        <v>16</v>
      </c>
      <c r="S4" s="287">
        <f t="shared" si="0"/>
        <v>17</v>
      </c>
      <c r="T4" s="287">
        <f t="shared" si="0"/>
        <v>18</v>
      </c>
      <c r="U4" s="287">
        <f t="shared" si="0"/>
        <v>19</v>
      </c>
      <c r="V4" s="287">
        <f t="shared" si="0"/>
        <v>20</v>
      </c>
      <c r="W4" s="287">
        <f t="shared" si="0"/>
        <v>21</v>
      </c>
      <c r="X4" s="287">
        <f t="shared" si="0"/>
        <v>22</v>
      </c>
      <c r="Y4" s="287">
        <f t="shared" si="0"/>
        <v>23</v>
      </c>
      <c r="Z4" s="287">
        <f t="shared" si="0"/>
        <v>24</v>
      </c>
      <c r="AA4" s="287">
        <f t="shared" si="0"/>
        <v>25</v>
      </c>
      <c r="AB4" s="287">
        <f t="shared" si="0"/>
        <v>26</v>
      </c>
      <c r="AC4" s="287">
        <f t="shared" si="0"/>
        <v>27</v>
      </c>
      <c r="AD4" s="287">
        <f t="shared" si="0"/>
        <v>28</v>
      </c>
      <c r="AE4" s="287">
        <f t="shared" si="0"/>
        <v>29</v>
      </c>
      <c r="AF4" s="287">
        <f t="shared" si="0"/>
        <v>30</v>
      </c>
      <c r="AG4" s="287">
        <f t="shared" si="0"/>
        <v>31</v>
      </c>
      <c r="AH4" s="287">
        <f t="shared" si="0"/>
        <v>32</v>
      </c>
      <c r="AI4" s="287">
        <f t="shared" si="0"/>
        <v>33</v>
      </c>
      <c r="AJ4" s="287">
        <f t="shared" si="0"/>
        <v>34</v>
      </c>
      <c r="AK4" s="287">
        <f t="shared" si="0"/>
        <v>35</v>
      </c>
      <c r="AL4" s="287">
        <f t="shared" si="0"/>
        <v>36</v>
      </c>
      <c r="AM4" s="287">
        <f t="shared" si="0"/>
        <v>37</v>
      </c>
      <c r="AN4" s="287">
        <f t="shared" si="0"/>
        <v>38</v>
      </c>
      <c r="AO4" s="287">
        <f t="shared" si="0"/>
        <v>39</v>
      </c>
      <c r="AP4" s="287">
        <f t="shared" si="0"/>
        <v>40</v>
      </c>
      <c r="AQ4" s="287">
        <f t="shared" si="0"/>
        <v>41</v>
      </c>
      <c r="AR4" s="287">
        <f t="shared" si="0"/>
        <v>42</v>
      </c>
      <c r="AS4" s="287">
        <f t="shared" si="0"/>
        <v>43</v>
      </c>
      <c r="AT4" s="287">
        <f t="shared" si="0"/>
        <v>44</v>
      </c>
      <c r="AU4" s="287">
        <f t="shared" si="0"/>
        <v>45</v>
      </c>
      <c r="AV4" s="287">
        <f t="shared" si="0"/>
        <v>46</v>
      </c>
      <c r="AW4" s="287">
        <f t="shared" si="0"/>
        <v>47</v>
      </c>
      <c r="AX4" s="287">
        <f t="shared" si="0"/>
        <v>48</v>
      </c>
      <c r="AY4" s="287">
        <f t="shared" si="0"/>
        <v>49</v>
      </c>
    </row>
    <row r="5" spans="1:51" s="1129" customFormat="1" ht="31.5" customHeight="1" x14ac:dyDescent="0.2">
      <c r="A5" s="1126"/>
      <c r="B5" s="1126"/>
      <c r="C5" s="1156" t="s">
        <v>1061</v>
      </c>
      <c r="D5" s="940" t="s">
        <v>1129</v>
      </c>
      <c r="E5" s="940" t="s">
        <v>1063</v>
      </c>
      <c r="F5" s="1156" t="s">
        <v>1374</v>
      </c>
      <c r="G5" s="1156" t="s">
        <v>1074</v>
      </c>
      <c r="H5" s="1156" t="s">
        <v>1130</v>
      </c>
      <c r="I5" s="1156" t="s">
        <v>1373</v>
      </c>
      <c r="J5" s="1156" t="s">
        <v>1076</v>
      </c>
      <c r="K5" s="1156" t="s">
        <v>1131</v>
      </c>
      <c r="L5" s="1156" t="s">
        <v>1371</v>
      </c>
      <c r="M5" s="1156" t="s">
        <v>1078</v>
      </c>
      <c r="N5" s="1156" t="s">
        <v>1132</v>
      </c>
      <c r="O5" s="1156" t="s">
        <v>1372</v>
      </c>
      <c r="P5" s="1156" t="s">
        <v>1080</v>
      </c>
      <c r="Q5" s="1156" t="s">
        <v>1133</v>
      </c>
      <c r="R5" s="1156" t="s">
        <v>1424</v>
      </c>
      <c r="S5" s="1156" t="s">
        <v>1363</v>
      </c>
      <c r="T5" s="1156" t="s">
        <v>1364</v>
      </c>
      <c r="U5" s="1156" t="s">
        <v>1135</v>
      </c>
      <c r="V5" s="1156" t="s">
        <v>1136</v>
      </c>
      <c r="W5" s="1156" t="s">
        <v>1137</v>
      </c>
      <c r="X5" s="1156" t="s">
        <v>1138</v>
      </c>
      <c r="Y5" s="1156" t="s">
        <v>1069</v>
      </c>
      <c r="Z5" s="939" t="s">
        <v>1567</v>
      </c>
      <c r="AA5" s="939" t="s">
        <v>1419</v>
      </c>
      <c r="AB5" s="939" t="s">
        <v>1141</v>
      </c>
      <c r="AC5" s="939" t="s">
        <v>1427</v>
      </c>
      <c r="AD5" s="939" t="s">
        <v>1568</v>
      </c>
      <c r="AE5" s="939" t="s">
        <v>1102</v>
      </c>
      <c r="AF5" s="939" t="s">
        <v>1144</v>
      </c>
      <c r="AG5" s="939" t="s">
        <v>1363</v>
      </c>
      <c r="AH5" s="939" t="s">
        <v>1145</v>
      </c>
      <c r="AI5" s="939" t="s">
        <v>1364</v>
      </c>
      <c r="AJ5" s="939" t="s">
        <v>1146</v>
      </c>
      <c r="AK5" s="939" t="s">
        <v>1147</v>
      </c>
      <c r="AL5" s="939" t="s">
        <v>1148</v>
      </c>
      <c r="AM5" s="939" t="s">
        <v>1149</v>
      </c>
      <c r="AN5" s="939" t="s">
        <v>1150</v>
      </c>
      <c r="AO5" s="939" t="s">
        <v>1069</v>
      </c>
      <c r="AP5" s="939" t="s">
        <v>1120</v>
      </c>
      <c r="AQ5" s="939" t="s">
        <v>1414</v>
      </c>
      <c r="AR5" s="939" t="s">
        <v>1122</v>
      </c>
      <c r="AS5" s="939" t="s">
        <v>1422</v>
      </c>
      <c r="AT5" s="939" t="s">
        <v>1125</v>
      </c>
      <c r="AU5" s="939" t="s">
        <v>1126</v>
      </c>
      <c r="AV5" s="939"/>
      <c r="AW5" s="939" t="s">
        <v>1152</v>
      </c>
      <c r="AX5" s="939" t="s">
        <v>1128</v>
      </c>
      <c r="AY5" s="939" t="s">
        <v>1127</v>
      </c>
    </row>
    <row r="6" spans="1:51" s="1129" customFormat="1" ht="31.5" hidden="1" customHeight="1" x14ac:dyDescent="0.2">
      <c r="A6" s="1130"/>
      <c r="B6" s="1130"/>
      <c r="C6" s="943" t="s">
        <v>816</v>
      </c>
      <c r="D6" s="943" t="s">
        <v>816</v>
      </c>
      <c r="E6" s="943" t="s">
        <v>817</v>
      </c>
      <c r="F6" s="943" t="s">
        <v>924</v>
      </c>
      <c r="G6" s="943" t="s">
        <v>816</v>
      </c>
      <c r="H6" s="943" t="s">
        <v>817</v>
      </c>
      <c r="I6" s="943" t="s">
        <v>924</v>
      </c>
      <c r="J6" s="943" t="s">
        <v>816</v>
      </c>
      <c r="K6" s="943" t="s">
        <v>817</v>
      </c>
      <c r="L6" s="943" t="s">
        <v>924</v>
      </c>
      <c r="M6" s="943" t="s">
        <v>816</v>
      </c>
      <c r="N6" s="943" t="s">
        <v>817</v>
      </c>
      <c r="O6" s="943" t="s">
        <v>924</v>
      </c>
      <c r="P6" s="943" t="s">
        <v>816</v>
      </c>
      <c r="Q6" s="943" t="s">
        <v>817</v>
      </c>
      <c r="R6" s="943" t="s">
        <v>817</v>
      </c>
      <c r="S6" s="943" t="s">
        <v>1068</v>
      </c>
      <c r="T6" s="943" t="s">
        <v>1068</v>
      </c>
      <c r="U6" s="943" t="s">
        <v>817</v>
      </c>
      <c r="V6" s="943" t="s">
        <v>817</v>
      </c>
      <c r="W6" s="943" t="s">
        <v>817</v>
      </c>
      <c r="X6" s="943" t="s">
        <v>817</v>
      </c>
      <c r="Y6" s="943" t="s">
        <v>1069</v>
      </c>
      <c r="Z6" s="943" t="s">
        <v>1090</v>
      </c>
      <c r="AA6" s="943" t="s">
        <v>1100</v>
      </c>
      <c r="AB6" s="943" t="s">
        <v>817</v>
      </c>
      <c r="AC6" s="943" t="s">
        <v>817</v>
      </c>
      <c r="AD6" s="943" t="s">
        <v>1091</v>
      </c>
      <c r="AE6" s="943" t="s">
        <v>816</v>
      </c>
      <c r="AF6" s="943" t="s">
        <v>817</v>
      </c>
      <c r="AG6" s="943" t="s">
        <v>1068</v>
      </c>
      <c r="AH6" s="943" t="s">
        <v>817</v>
      </c>
      <c r="AI6" s="943" t="s">
        <v>1068</v>
      </c>
      <c r="AJ6" s="943" t="s">
        <v>817</v>
      </c>
      <c r="AK6" s="943" t="s">
        <v>817</v>
      </c>
      <c r="AL6" s="943" t="s">
        <v>817</v>
      </c>
      <c r="AM6" s="943" t="s">
        <v>817</v>
      </c>
      <c r="AN6" s="943" t="s">
        <v>817</v>
      </c>
      <c r="AO6" s="943" t="s">
        <v>1069</v>
      </c>
      <c r="AP6" s="943" t="s">
        <v>817</v>
      </c>
      <c r="AQ6" s="943" t="s">
        <v>1100</v>
      </c>
      <c r="AR6" s="943" t="s">
        <v>817</v>
      </c>
      <c r="AS6" s="943" t="s">
        <v>817</v>
      </c>
      <c r="AT6" s="943" t="s">
        <v>817</v>
      </c>
      <c r="AU6" s="943" t="s">
        <v>817</v>
      </c>
      <c r="AV6" s="943"/>
      <c r="AW6" s="943" t="s">
        <v>1099</v>
      </c>
      <c r="AX6" s="943" t="s">
        <v>817</v>
      </c>
      <c r="AY6" s="943" t="s">
        <v>817</v>
      </c>
    </row>
    <row r="7" spans="1:51" ht="16.149999999999999" customHeight="1" x14ac:dyDescent="0.2">
      <c r="A7" s="58">
        <v>1</v>
      </c>
      <c r="B7" s="59" t="s">
        <v>6</v>
      </c>
      <c r="C7" s="270">
        <f>'8_2.1.18 SIS'!K7</f>
        <v>0</v>
      </c>
      <c r="D7" s="60">
        <f>'Source Data'!H7</f>
        <v>4656.7326768902658</v>
      </c>
      <c r="E7" s="65">
        <f>C7*D7</f>
        <v>0</v>
      </c>
      <c r="F7" s="289"/>
      <c r="G7" s="60">
        <f>'Source Data'!I7</f>
        <v>658.97263654491974</v>
      </c>
      <c r="H7" s="65">
        <f>F7*G7</f>
        <v>0</v>
      </c>
      <c r="I7" s="289"/>
      <c r="J7" s="60">
        <f>'Source Data'!J7</f>
        <v>179.71980996679628</v>
      </c>
      <c r="K7" s="65">
        <f>I7*J7</f>
        <v>0</v>
      </c>
      <c r="L7" s="289"/>
      <c r="M7" s="60">
        <f>'Source Data'!K7</f>
        <v>4492.9952491699069</v>
      </c>
      <c r="N7" s="65">
        <f>L7*M7</f>
        <v>0</v>
      </c>
      <c r="O7" s="289"/>
      <c r="P7" s="60">
        <f>'Source Data'!L7</f>
        <v>1797.1980996679629</v>
      </c>
      <c r="Q7" s="65">
        <f>O7*P7</f>
        <v>0</v>
      </c>
      <c r="R7" s="92">
        <v>0</v>
      </c>
      <c r="S7" s="60"/>
      <c r="T7" s="60"/>
      <c r="U7" s="61">
        <f t="shared" ref="U7:U38" si="1">S7+T7</f>
        <v>0</v>
      </c>
      <c r="V7" s="92">
        <f t="shared" ref="V7:V70" si="2">U7+R7</f>
        <v>0</v>
      </c>
      <c r="W7" s="65">
        <f>ROUND(V7*-0.25%,0)</f>
        <v>0</v>
      </c>
      <c r="X7" s="92">
        <f>SUM(V7:W7)</f>
        <v>0</v>
      </c>
      <c r="Y7" s="60">
        <f>[1]LakeCharlesCharter!$G7</f>
        <v>0</v>
      </c>
      <c r="Z7" s="92">
        <f>ROUND(SUM(X7:Y7),0)</f>
        <v>0</v>
      </c>
      <c r="AA7" s="60"/>
      <c r="AB7" s="60">
        <f>Z7-AA7</f>
        <v>0</v>
      </c>
      <c r="AC7" s="92">
        <f>ROUND(AB7/$AC$88,0)</f>
        <v>0</v>
      </c>
      <c r="AD7" s="96">
        <f t="shared" ref="AD7:AD38" si="3">Z7</f>
        <v>0</v>
      </c>
      <c r="AE7" s="66">
        <f>'Source Data'!N7</f>
        <v>2506</v>
      </c>
      <c r="AF7" s="89">
        <f t="shared" ref="AF7:AF38" si="4">C7*AE7</f>
        <v>0</v>
      </c>
      <c r="AG7" s="270"/>
      <c r="AH7" s="66">
        <f>AG7*AE7</f>
        <v>0</v>
      </c>
      <c r="AI7" s="270"/>
      <c r="AJ7" s="68">
        <f t="shared" ref="AJ7:AJ38" si="5">AE7*AI7*0.5</f>
        <v>0</v>
      </c>
      <c r="AK7" s="67">
        <f t="shared" ref="AK7:AK38" si="6">AH7+AJ7</f>
        <v>0</v>
      </c>
      <c r="AL7" s="89">
        <f>AK7+AF7</f>
        <v>0</v>
      </c>
      <c r="AM7" s="70">
        <f>ROUND(-0.25%*AL7,0)</f>
        <v>0</v>
      </c>
      <c r="AN7" s="89">
        <f>SUM(AL7:AM7)</f>
        <v>0</v>
      </c>
      <c r="AO7" s="60">
        <f>[1]LakeCharlesCharter!$M7</f>
        <v>0</v>
      </c>
      <c r="AP7" s="89">
        <f>ROUND(SUM(AN7:AO7),0)</f>
        <v>0</v>
      </c>
      <c r="AQ7" s="68"/>
      <c r="AR7" s="68">
        <f>AP7-AQ7</f>
        <v>0</v>
      </c>
      <c r="AS7" s="89">
        <f>ROUND(AR7/$AS$88,0)</f>
        <v>0</v>
      </c>
      <c r="AT7" s="69">
        <f t="shared" ref="AT7:AT70" si="7">Z7+AP7</f>
        <v>0</v>
      </c>
      <c r="AU7" s="86">
        <f t="shared" ref="AU7:AU70" si="8">AC7+AS7</f>
        <v>0</v>
      </c>
      <c r="AV7" s="116"/>
      <c r="AW7" s="65"/>
      <c r="AX7" s="65">
        <f t="shared" ref="AX7:AX38" si="9">-AM7</f>
        <v>0</v>
      </c>
      <c r="AY7" s="65">
        <f t="shared" ref="AY7:AY38" si="10">AX7-AW7</f>
        <v>0</v>
      </c>
    </row>
    <row r="8" spans="1:51" ht="16.149999999999999" customHeight="1" x14ac:dyDescent="0.2">
      <c r="A8" s="54">
        <v>2</v>
      </c>
      <c r="B8" s="55" t="s">
        <v>7</v>
      </c>
      <c r="C8" s="271">
        <f>'8_2.1.18 SIS'!K8</f>
        <v>0</v>
      </c>
      <c r="D8" s="56">
        <f>'Source Data'!H8</f>
        <v>5855.7282403587005</v>
      </c>
      <c r="E8" s="74">
        <f t="shared" ref="E8:E71" si="11">C8*D8</f>
        <v>0</v>
      </c>
      <c r="F8" s="290"/>
      <c r="G8" s="56">
        <f>'Source Data'!I8</f>
        <v>744.36686504426837</v>
      </c>
      <c r="H8" s="74">
        <f t="shared" ref="H8:H71" si="12">F8*G8</f>
        <v>0</v>
      </c>
      <c r="I8" s="290"/>
      <c r="J8" s="56">
        <f>'Source Data'!J8</f>
        <v>203.00914501207316</v>
      </c>
      <c r="K8" s="74">
        <f t="shared" ref="K8:K71" si="13">I8*J8</f>
        <v>0</v>
      </c>
      <c r="L8" s="290"/>
      <c r="M8" s="56">
        <f>'Source Data'!K8</f>
        <v>5075.2286253018301</v>
      </c>
      <c r="N8" s="74">
        <f t="shared" ref="N8:N71" si="14">L8*M8</f>
        <v>0</v>
      </c>
      <c r="O8" s="290"/>
      <c r="P8" s="56">
        <f>'Source Data'!L8</f>
        <v>2030.0914501207317</v>
      </c>
      <c r="Q8" s="74">
        <f t="shared" ref="Q8:Q71" si="15">O8*P8</f>
        <v>0</v>
      </c>
      <c r="R8" s="93">
        <v>0</v>
      </c>
      <c r="S8" s="56"/>
      <c r="T8" s="56"/>
      <c r="U8" s="57">
        <f t="shared" si="1"/>
        <v>0</v>
      </c>
      <c r="V8" s="93">
        <f t="shared" si="2"/>
        <v>0</v>
      </c>
      <c r="W8" s="74">
        <f t="shared" ref="W8:W71" si="16">ROUND(V8*-0.25%,0)</f>
        <v>0</v>
      </c>
      <c r="X8" s="93">
        <f t="shared" ref="X8:X71" si="17">SUM(V8:W8)</f>
        <v>0</v>
      </c>
      <c r="Y8" s="56">
        <f>[1]LakeCharlesCharter!$G8</f>
        <v>0</v>
      </c>
      <c r="Z8" s="93">
        <f t="shared" ref="Z8:Z71" si="18">ROUND(SUM(X8:Y8),0)</f>
        <v>0</v>
      </c>
      <c r="AA8" s="56"/>
      <c r="AB8" s="56">
        <f t="shared" ref="AB8:AB71" si="19">Z8-AA8</f>
        <v>0</v>
      </c>
      <c r="AC8" s="93">
        <f t="shared" ref="AC8:AC71" si="20">ROUND(AB8/$AC$88,0)</f>
        <v>0</v>
      </c>
      <c r="AD8" s="97">
        <f t="shared" si="3"/>
        <v>0</v>
      </c>
      <c r="AE8" s="75">
        <f>'Source Data'!N8</f>
        <v>2883</v>
      </c>
      <c r="AF8" s="90">
        <f t="shared" si="4"/>
        <v>0</v>
      </c>
      <c r="AG8" s="271"/>
      <c r="AH8" s="75">
        <f t="shared" ref="AH8:AH71" si="21">AG8*AE8</f>
        <v>0</v>
      </c>
      <c r="AI8" s="271"/>
      <c r="AJ8" s="77">
        <f t="shared" si="5"/>
        <v>0</v>
      </c>
      <c r="AK8" s="76">
        <f t="shared" si="6"/>
        <v>0</v>
      </c>
      <c r="AL8" s="90">
        <f t="shared" ref="AL8:AL71" si="22">AK8+AF8</f>
        <v>0</v>
      </c>
      <c r="AM8" s="79">
        <f t="shared" ref="AM8:AM71" si="23">ROUND(-0.25%*AL8,0)</f>
        <v>0</v>
      </c>
      <c r="AN8" s="90">
        <f t="shared" ref="AN8:AN71" si="24">SUM(AL8:AM8)</f>
        <v>0</v>
      </c>
      <c r="AO8" s="56">
        <f>[1]LakeCharlesCharter!$M8</f>
        <v>0</v>
      </c>
      <c r="AP8" s="90">
        <f t="shared" ref="AP8:AP71" si="25">ROUND(SUM(AN8:AO8),0)</f>
        <v>0</v>
      </c>
      <c r="AQ8" s="77"/>
      <c r="AR8" s="77">
        <f t="shared" ref="AR8:AR71" si="26">AP8-AQ8</f>
        <v>0</v>
      </c>
      <c r="AS8" s="90">
        <f t="shared" ref="AS8:AS71" si="27">ROUND(AR8/$AS$88,0)</f>
        <v>0</v>
      </c>
      <c r="AT8" s="78">
        <f t="shared" si="7"/>
        <v>0</v>
      </c>
      <c r="AU8" s="87">
        <f t="shared" si="8"/>
        <v>0</v>
      </c>
      <c r="AV8" s="116"/>
      <c r="AW8" s="74"/>
      <c r="AX8" s="74">
        <f t="shared" si="9"/>
        <v>0</v>
      </c>
      <c r="AY8" s="74">
        <f t="shared" si="10"/>
        <v>0</v>
      </c>
    </row>
    <row r="9" spans="1:51" ht="16.149999999999999" customHeight="1" x14ac:dyDescent="0.2">
      <c r="A9" s="54">
        <v>3</v>
      </c>
      <c r="B9" s="55" t="s">
        <v>8</v>
      </c>
      <c r="C9" s="271">
        <f>'8_2.1.18 SIS'!K9</f>
        <v>0</v>
      </c>
      <c r="D9" s="56">
        <f>'Source Data'!H9</f>
        <v>3742.2866078757875</v>
      </c>
      <c r="E9" s="74">
        <f t="shared" si="11"/>
        <v>0</v>
      </c>
      <c r="F9" s="290"/>
      <c r="G9" s="56">
        <f>'Source Data'!I9</f>
        <v>529.43529443774321</v>
      </c>
      <c r="H9" s="74">
        <f t="shared" si="12"/>
        <v>0</v>
      </c>
      <c r="I9" s="290"/>
      <c r="J9" s="56">
        <f>'Source Data'!J9</f>
        <v>144.39144393756632</v>
      </c>
      <c r="K9" s="74">
        <f t="shared" si="13"/>
        <v>0</v>
      </c>
      <c r="L9" s="290"/>
      <c r="M9" s="56">
        <f>'Source Data'!K9</f>
        <v>3609.7860984391582</v>
      </c>
      <c r="N9" s="74">
        <f t="shared" si="14"/>
        <v>0</v>
      </c>
      <c r="O9" s="290"/>
      <c r="P9" s="56">
        <f>'Source Data'!L9</f>
        <v>1443.9144393756631</v>
      </c>
      <c r="Q9" s="74">
        <f t="shared" si="15"/>
        <v>0</v>
      </c>
      <c r="R9" s="93">
        <v>0</v>
      </c>
      <c r="S9" s="56"/>
      <c r="T9" s="56"/>
      <c r="U9" s="57">
        <f t="shared" si="1"/>
        <v>0</v>
      </c>
      <c r="V9" s="93">
        <f t="shared" si="2"/>
        <v>0</v>
      </c>
      <c r="W9" s="74">
        <f t="shared" si="16"/>
        <v>0</v>
      </c>
      <c r="X9" s="93">
        <f t="shared" si="17"/>
        <v>0</v>
      </c>
      <c r="Y9" s="56">
        <f>[1]LakeCharlesCharter!$G9</f>
        <v>0</v>
      </c>
      <c r="Z9" s="93">
        <f t="shared" si="18"/>
        <v>0</v>
      </c>
      <c r="AA9" s="56"/>
      <c r="AB9" s="56">
        <f t="shared" si="19"/>
        <v>0</v>
      </c>
      <c r="AC9" s="93">
        <f t="shared" si="20"/>
        <v>0</v>
      </c>
      <c r="AD9" s="97">
        <f t="shared" si="3"/>
        <v>0</v>
      </c>
      <c r="AE9" s="75">
        <f>'Source Data'!N9</f>
        <v>6285</v>
      </c>
      <c r="AF9" s="90">
        <f t="shared" si="4"/>
        <v>0</v>
      </c>
      <c r="AG9" s="271"/>
      <c r="AH9" s="75">
        <f t="shared" si="21"/>
        <v>0</v>
      </c>
      <c r="AI9" s="271"/>
      <c r="AJ9" s="77">
        <f t="shared" si="5"/>
        <v>0</v>
      </c>
      <c r="AK9" s="76">
        <f t="shared" si="6"/>
        <v>0</v>
      </c>
      <c r="AL9" s="90">
        <f t="shared" si="22"/>
        <v>0</v>
      </c>
      <c r="AM9" s="79">
        <f t="shared" si="23"/>
        <v>0</v>
      </c>
      <c r="AN9" s="90">
        <f t="shared" si="24"/>
        <v>0</v>
      </c>
      <c r="AO9" s="56">
        <f>[1]LakeCharlesCharter!$M9</f>
        <v>0</v>
      </c>
      <c r="AP9" s="90">
        <f t="shared" si="25"/>
        <v>0</v>
      </c>
      <c r="AQ9" s="77"/>
      <c r="AR9" s="77">
        <f t="shared" si="26"/>
        <v>0</v>
      </c>
      <c r="AS9" s="90">
        <f t="shared" si="27"/>
        <v>0</v>
      </c>
      <c r="AT9" s="78">
        <f t="shared" si="7"/>
        <v>0</v>
      </c>
      <c r="AU9" s="87">
        <f t="shared" si="8"/>
        <v>0</v>
      </c>
      <c r="AV9" s="116"/>
      <c r="AW9" s="74"/>
      <c r="AX9" s="74">
        <f t="shared" si="9"/>
        <v>0</v>
      </c>
      <c r="AY9" s="74">
        <f t="shared" si="10"/>
        <v>0</v>
      </c>
    </row>
    <row r="10" spans="1:51" ht="16.149999999999999" customHeight="1" x14ac:dyDescent="0.2">
      <c r="A10" s="54">
        <v>4</v>
      </c>
      <c r="B10" s="55" t="s">
        <v>9</v>
      </c>
      <c r="C10" s="271">
        <f>'8_2.1.18 SIS'!K10</f>
        <v>0</v>
      </c>
      <c r="D10" s="56">
        <f>'Source Data'!H10</f>
        <v>5202.4303933253823</v>
      </c>
      <c r="E10" s="74">
        <f t="shared" si="11"/>
        <v>0</v>
      </c>
      <c r="F10" s="290"/>
      <c r="G10" s="56">
        <f>'Source Data'!I10</f>
        <v>687.66452541183287</v>
      </c>
      <c r="H10" s="74">
        <f t="shared" si="12"/>
        <v>0</v>
      </c>
      <c r="I10" s="290"/>
      <c r="J10" s="56">
        <f>'Source Data'!J10</f>
        <v>187.54487056686349</v>
      </c>
      <c r="K10" s="74">
        <f t="shared" si="13"/>
        <v>0</v>
      </c>
      <c r="L10" s="290"/>
      <c r="M10" s="56">
        <f>'Source Data'!K10</f>
        <v>4688.6217641715884</v>
      </c>
      <c r="N10" s="74">
        <f t="shared" si="14"/>
        <v>0</v>
      </c>
      <c r="O10" s="290"/>
      <c r="P10" s="56">
        <f>'Source Data'!L10</f>
        <v>1875.4487056686353</v>
      </c>
      <c r="Q10" s="74">
        <f t="shared" si="15"/>
        <v>0</v>
      </c>
      <c r="R10" s="93">
        <v>0</v>
      </c>
      <c r="S10" s="56"/>
      <c r="T10" s="56"/>
      <c r="U10" s="57">
        <f t="shared" si="1"/>
        <v>0</v>
      </c>
      <c r="V10" s="93">
        <f t="shared" si="2"/>
        <v>0</v>
      </c>
      <c r="W10" s="74">
        <f t="shared" si="16"/>
        <v>0</v>
      </c>
      <c r="X10" s="93">
        <f t="shared" si="17"/>
        <v>0</v>
      </c>
      <c r="Y10" s="56">
        <f>[1]LakeCharlesCharter!$G10</f>
        <v>0</v>
      </c>
      <c r="Z10" s="93">
        <f t="shared" si="18"/>
        <v>0</v>
      </c>
      <c r="AA10" s="56"/>
      <c r="AB10" s="56">
        <f t="shared" si="19"/>
        <v>0</v>
      </c>
      <c r="AC10" s="93">
        <f t="shared" si="20"/>
        <v>0</v>
      </c>
      <c r="AD10" s="97">
        <f t="shared" si="3"/>
        <v>0</v>
      </c>
      <c r="AE10" s="75">
        <f>'Source Data'!N10</f>
        <v>3620</v>
      </c>
      <c r="AF10" s="90">
        <f t="shared" si="4"/>
        <v>0</v>
      </c>
      <c r="AG10" s="271"/>
      <c r="AH10" s="75">
        <f t="shared" si="21"/>
        <v>0</v>
      </c>
      <c r="AI10" s="271"/>
      <c r="AJ10" s="77">
        <f t="shared" si="5"/>
        <v>0</v>
      </c>
      <c r="AK10" s="76">
        <f t="shared" si="6"/>
        <v>0</v>
      </c>
      <c r="AL10" s="90">
        <f t="shared" si="22"/>
        <v>0</v>
      </c>
      <c r="AM10" s="79">
        <f t="shared" si="23"/>
        <v>0</v>
      </c>
      <c r="AN10" s="90">
        <f t="shared" si="24"/>
        <v>0</v>
      </c>
      <c r="AO10" s="56">
        <f>[1]LakeCharlesCharter!$M10</f>
        <v>0</v>
      </c>
      <c r="AP10" s="90">
        <f t="shared" si="25"/>
        <v>0</v>
      </c>
      <c r="AQ10" s="77"/>
      <c r="AR10" s="77">
        <f t="shared" si="26"/>
        <v>0</v>
      </c>
      <c r="AS10" s="90">
        <f t="shared" si="27"/>
        <v>0</v>
      </c>
      <c r="AT10" s="78">
        <f t="shared" si="7"/>
        <v>0</v>
      </c>
      <c r="AU10" s="87">
        <f t="shared" si="8"/>
        <v>0</v>
      </c>
      <c r="AV10" s="116"/>
      <c r="AW10" s="74"/>
      <c r="AX10" s="74">
        <f t="shared" si="9"/>
        <v>0</v>
      </c>
      <c r="AY10" s="74">
        <f t="shared" si="10"/>
        <v>0</v>
      </c>
    </row>
    <row r="11" spans="1:51" ht="16.149999999999999" customHeight="1" x14ac:dyDescent="0.2">
      <c r="A11" s="49">
        <v>5</v>
      </c>
      <c r="B11" s="50" t="s">
        <v>10</v>
      </c>
      <c r="C11" s="272">
        <f>'8_2.1.18 SIS'!K11</f>
        <v>0</v>
      </c>
      <c r="D11" s="51">
        <f>'Source Data'!H11</f>
        <v>4616.1188110316743</v>
      </c>
      <c r="E11" s="80">
        <f t="shared" si="11"/>
        <v>0</v>
      </c>
      <c r="F11" s="291"/>
      <c r="G11" s="51">
        <f>'Source Data'!I11</f>
        <v>699.44299073701018</v>
      </c>
      <c r="H11" s="80">
        <f t="shared" si="12"/>
        <v>0</v>
      </c>
      <c r="I11" s="291"/>
      <c r="J11" s="51">
        <f>'Source Data'!J11</f>
        <v>190.75717929191185</v>
      </c>
      <c r="K11" s="80">
        <f t="shared" si="13"/>
        <v>0</v>
      </c>
      <c r="L11" s="291"/>
      <c r="M11" s="51">
        <f>'Source Data'!K11</f>
        <v>4768.9294822977972</v>
      </c>
      <c r="N11" s="80">
        <f t="shared" si="14"/>
        <v>0</v>
      </c>
      <c r="O11" s="291"/>
      <c r="P11" s="51">
        <f>'Source Data'!L11</f>
        <v>1907.5717929191187</v>
      </c>
      <c r="Q11" s="80">
        <f t="shared" si="15"/>
        <v>0</v>
      </c>
      <c r="R11" s="94">
        <v>0</v>
      </c>
      <c r="S11" s="51"/>
      <c r="T11" s="51"/>
      <c r="U11" s="52">
        <f t="shared" si="1"/>
        <v>0</v>
      </c>
      <c r="V11" s="94">
        <f t="shared" si="2"/>
        <v>0</v>
      </c>
      <c r="W11" s="80">
        <f t="shared" si="16"/>
        <v>0</v>
      </c>
      <c r="X11" s="94">
        <f t="shared" si="17"/>
        <v>0</v>
      </c>
      <c r="Y11" s="51">
        <f>[1]LakeCharlesCharter!$G11</f>
        <v>0</v>
      </c>
      <c r="Z11" s="94">
        <f t="shared" si="18"/>
        <v>0</v>
      </c>
      <c r="AA11" s="53"/>
      <c r="AB11" s="51">
        <f t="shared" si="19"/>
        <v>0</v>
      </c>
      <c r="AC11" s="95">
        <f t="shared" si="20"/>
        <v>0</v>
      </c>
      <c r="AD11" s="95">
        <f t="shared" si="3"/>
        <v>0</v>
      </c>
      <c r="AE11" s="71">
        <f>'Source Data'!N11</f>
        <v>2115</v>
      </c>
      <c r="AF11" s="91">
        <f t="shared" si="4"/>
        <v>0</v>
      </c>
      <c r="AG11" s="272"/>
      <c r="AH11" s="71">
        <f t="shared" si="21"/>
        <v>0</v>
      </c>
      <c r="AI11" s="272"/>
      <c r="AJ11" s="72">
        <f t="shared" si="5"/>
        <v>0</v>
      </c>
      <c r="AK11" s="73">
        <f t="shared" si="6"/>
        <v>0</v>
      </c>
      <c r="AL11" s="91">
        <f t="shared" si="22"/>
        <v>0</v>
      </c>
      <c r="AM11" s="82">
        <f t="shared" si="23"/>
        <v>0</v>
      </c>
      <c r="AN11" s="91">
        <f t="shared" si="24"/>
        <v>0</v>
      </c>
      <c r="AO11" s="51">
        <f>[1]LakeCharlesCharter!$M11</f>
        <v>0</v>
      </c>
      <c r="AP11" s="91">
        <f t="shared" si="25"/>
        <v>0</v>
      </c>
      <c r="AQ11" s="72"/>
      <c r="AR11" s="72">
        <f t="shared" si="26"/>
        <v>0</v>
      </c>
      <c r="AS11" s="91">
        <f t="shared" si="27"/>
        <v>0</v>
      </c>
      <c r="AT11" s="81">
        <f t="shared" si="7"/>
        <v>0</v>
      </c>
      <c r="AU11" s="88">
        <f t="shared" si="8"/>
        <v>0</v>
      </c>
      <c r="AV11" s="116"/>
      <c r="AW11" s="80"/>
      <c r="AX11" s="80">
        <f t="shared" si="9"/>
        <v>0</v>
      </c>
      <c r="AY11" s="80">
        <f t="shared" si="10"/>
        <v>0</v>
      </c>
    </row>
    <row r="12" spans="1:51" ht="16.149999999999999" customHeight="1" x14ac:dyDescent="0.2">
      <c r="A12" s="58">
        <v>6</v>
      </c>
      <c r="B12" s="59" t="s">
        <v>11</v>
      </c>
      <c r="C12" s="270">
        <f>'8_2.1.18 SIS'!K12</f>
        <v>0</v>
      </c>
      <c r="D12" s="60">
        <f>'Source Data'!H12</f>
        <v>4932.8589889938785</v>
      </c>
      <c r="E12" s="65">
        <f t="shared" si="11"/>
        <v>0</v>
      </c>
      <c r="F12" s="289"/>
      <c r="G12" s="60">
        <f>'Source Data'!I12</f>
        <v>671.54041297688354</v>
      </c>
      <c r="H12" s="65">
        <f t="shared" si="12"/>
        <v>0</v>
      </c>
      <c r="I12" s="289"/>
      <c r="J12" s="60">
        <f>'Source Data'!J12</f>
        <v>183.14738535733184</v>
      </c>
      <c r="K12" s="65">
        <f t="shared" si="13"/>
        <v>0</v>
      </c>
      <c r="L12" s="289"/>
      <c r="M12" s="60">
        <f>'Source Data'!K12</f>
        <v>4578.6846339332969</v>
      </c>
      <c r="N12" s="65">
        <f t="shared" si="14"/>
        <v>0</v>
      </c>
      <c r="O12" s="289"/>
      <c r="P12" s="60">
        <f>'Source Data'!L12</f>
        <v>1831.4738535733186</v>
      </c>
      <c r="Q12" s="65">
        <f t="shared" si="15"/>
        <v>0</v>
      </c>
      <c r="R12" s="92">
        <v>0</v>
      </c>
      <c r="S12" s="60"/>
      <c r="T12" s="60"/>
      <c r="U12" s="61">
        <f t="shared" si="1"/>
        <v>0</v>
      </c>
      <c r="V12" s="92">
        <f t="shared" si="2"/>
        <v>0</v>
      </c>
      <c r="W12" s="65">
        <f t="shared" si="16"/>
        <v>0</v>
      </c>
      <c r="X12" s="92">
        <f t="shared" si="17"/>
        <v>0</v>
      </c>
      <c r="Y12" s="60">
        <f>[1]LakeCharlesCharter!$G12</f>
        <v>0</v>
      </c>
      <c r="Z12" s="92">
        <f t="shared" si="18"/>
        <v>0</v>
      </c>
      <c r="AA12" s="60"/>
      <c r="AB12" s="60">
        <f t="shared" si="19"/>
        <v>0</v>
      </c>
      <c r="AC12" s="92">
        <f t="shared" si="20"/>
        <v>0</v>
      </c>
      <c r="AD12" s="96">
        <f t="shared" si="3"/>
        <v>0</v>
      </c>
      <c r="AE12" s="66">
        <f>'Source Data'!N12</f>
        <v>4073</v>
      </c>
      <c r="AF12" s="89">
        <f t="shared" si="4"/>
        <v>0</v>
      </c>
      <c r="AG12" s="270"/>
      <c r="AH12" s="66">
        <f t="shared" si="21"/>
        <v>0</v>
      </c>
      <c r="AI12" s="270"/>
      <c r="AJ12" s="68">
        <f t="shared" si="5"/>
        <v>0</v>
      </c>
      <c r="AK12" s="67">
        <f t="shared" si="6"/>
        <v>0</v>
      </c>
      <c r="AL12" s="89">
        <f t="shared" si="22"/>
        <v>0</v>
      </c>
      <c r="AM12" s="70">
        <f t="shared" si="23"/>
        <v>0</v>
      </c>
      <c r="AN12" s="89">
        <f t="shared" si="24"/>
        <v>0</v>
      </c>
      <c r="AO12" s="60">
        <f>[1]LakeCharlesCharter!$M12</f>
        <v>0</v>
      </c>
      <c r="AP12" s="89">
        <f t="shared" si="25"/>
        <v>0</v>
      </c>
      <c r="AQ12" s="68"/>
      <c r="AR12" s="68">
        <f t="shared" si="26"/>
        <v>0</v>
      </c>
      <c r="AS12" s="89">
        <f t="shared" si="27"/>
        <v>0</v>
      </c>
      <c r="AT12" s="69">
        <f t="shared" si="7"/>
        <v>0</v>
      </c>
      <c r="AU12" s="86">
        <f t="shared" si="8"/>
        <v>0</v>
      </c>
      <c r="AV12" s="116"/>
      <c r="AW12" s="65"/>
      <c r="AX12" s="65">
        <f t="shared" si="9"/>
        <v>0</v>
      </c>
      <c r="AY12" s="65">
        <f t="shared" si="10"/>
        <v>0</v>
      </c>
    </row>
    <row r="13" spans="1:51" ht="16.149999999999999" customHeight="1" x14ac:dyDescent="0.2">
      <c r="A13" s="54">
        <v>7</v>
      </c>
      <c r="B13" s="55" t="s">
        <v>12</v>
      </c>
      <c r="C13" s="271">
        <f>'8_2.1.18 SIS'!K13</f>
        <v>0</v>
      </c>
      <c r="D13" s="56">
        <f>'Source Data'!H13</f>
        <v>3079.9485560845051</v>
      </c>
      <c r="E13" s="74">
        <f t="shared" si="11"/>
        <v>0</v>
      </c>
      <c r="F13" s="290"/>
      <c r="G13" s="56">
        <f>'Source Data'!I13</f>
        <v>422.20328372683736</v>
      </c>
      <c r="H13" s="74">
        <f t="shared" si="12"/>
        <v>0</v>
      </c>
      <c r="I13" s="290"/>
      <c r="J13" s="56">
        <f>'Source Data'!J13</f>
        <v>115.14635010731928</v>
      </c>
      <c r="K13" s="74">
        <f t="shared" si="13"/>
        <v>0</v>
      </c>
      <c r="L13" s="290"/>
      <c r="M13" s="56">
        <f>'Source Data'!K13</f>
        <v>2878.6587526829821</v>
      </c>
      <c r="N13" s="74">
        <f t="shared" si="14"/>
        <v>0</v>
      </c>
      <c r="O13" s="290"/>
      <c r="P13" s="56">
        <f>'Source Data'!L13</f>
        <v>1151.4635010731927</v>
      </c>
      <c r="Q13" s="74">
        <f t="shared" si="15"/>
        <v>0</v>
      </c>
      <c r="R13" s="93">
        <v>0</v>
      </c>
      <c r="S13" s="56"/>
      <c r="T13" s="56"/>
      <c r="U13" s="57">
        <f t="shared" si="1"/>
        <v>0</v>
      </c>
      <c r="V13" s="93">
        <f t="shared" si="2"/>
        <v>0</v>
      </c>
      <c r="W13" s="74">
        <f t="shared" si="16"/>
        <v>0</v>
      </c>
      <c r="X13" s="93">
        <f t="shared" si="17"/>
        <v>0</v>
      </c>
      <c r="Y13" s="56">
        <f>[1]LakeCharlesCharter!$G13</f>
        <v>0</v>
      </c>
      <c r="Z13" s="93">
        <f t="shared" si="18"/>
        <v>0</v>
      </c>
      <c r="AA13" s="56"/>
      <c r="AB13" s="56">
        <f t="shared" si="19"/>
        <v>0</v>
      </c>
      <c r="AC13" s="93">
        <f t="shared" si="20"/>
        <v>0</v>
      </c>
      <c r="AD13" s="97">
        <f t="shared" si="3"/>
        <v>0</v>
      </c>
      <c r="AE13" s="75">
        <f>'Source Data'!N13</f>
        <v>11839</v>
      </c>
      <c r="AF13" s="90">
        <f t="shared" si="4"/>
        <v>0</v>
      </c>
      <c r="AG13" s="271"/>
      <c r="AH13" s="75">
        <f t="shared" si="21"/>
        <v>0</v>
      </c>
      <c r="AI13" s="271"/>
      <c r="AJ13" s="77">
        <f t="shared" si="5"/>
        <v>0</v>
      </c>
      <c r="AK13" s="76">
        <f t="shared" si="6"/>
        <v>0</v>
      </c>
      <c r="AL13" s="90">
        <f t="shared" si="22"/>
        <v>0</v>
      </c>
      <c r="AM13" s="79">
        <f t="shared" si="23"/>
        <v>0</v>
      </c>
      <c r="AN13" s="90">
        <f t="shared" si="24"/>
        <v>0</v>
      </c>
      <c r="AO13" s="56">
        <f>[1]LakeCharlesCharter!$M13</f>
        <v>0</v>
      </c>
      <c r="AP13" s="90">
        <f t="shared" si="25"/>
        <v>0</v>
      </c>
      <c r="AQ13" s="77"/>
      <c r="AR13" s="77">
        <f t="shared" si="26"/>
        <v>0</v>
      </c>
      <c r="AS13" s="90">
        <f t="shared" si="27"/>
        <v>0</v>
      </c>
      <c r="AT13" s="78">
        <f t="shared" si="7"/>
        <v>0</v>
      </c>
      <c r="AU13" s="87">
        <f t="shared" si="8"/>
        <v>0</v>
      </c>
      <c r="AV13" s="116"/>
      <c r="AW13" s="74"/>
      <c r="AX13" s="74">
        <f t="shared" si="9"/>
        <v>0</v>
      </c>
      <c r="AY13" s="74">
        <f t="shared" si="10"/>
        <v>0</v>
      </c>
    </row>
    <row r="14" spans="1:51" ht="16.149999999999999" customHeight="1" x14ac:dyDescent="0.2">
      <c r="A14" s="54">
        <v>8</v>
      </c>
      <c r="B14" s="55" t="s">
        <v>13</v>
      </c>
      <c r="C14" s="271">
        <f>'8_2.1.18 SIS'!K14</f>
        <v>0</v>
      </c>
      <c r="D14" s="56">
        <f>'Source Data'!H14</f>
        <v>4738.9956586322805</v>
      </c>
      <c r="E14" s="74">
        <f t="shared" si="11"/>
        <v>0</v>
      </c>
      <c r="F14" s="290"/>
      <c r="G14" s="56">
        <f>'Source Data'!I14</f>
        <v>631.46888950213452</v>
      </c>
      <c r="H14" s="74">
        <f t="shared" si="12"/>
        <v>0</v>
      </c>
      <c r="I14" s="290"/>
      <c r="J14" s="56">
        <f>'Source Data'!J14</f>
        <v>172.21878804603671</v>
      </c>
      <c r="K14" s="74">
        <f t="shared" si="13"/>
        <v>0</v>
      </c>
      <c r="L14" s="290"/>
      <c r="M14" s="56">
        <f>'Source Data'!K14</f>
        <v>4305.4697011509179</v>
      </c>
      <c r="N14" s="74">
        <f t="shared" si="14"/>
        <v>0</v>
      </c>
      <c r="O14" s="290"/>
      <c r="P14" s="56">
        <f>'Source Data'!L14</f>
        <v>1722.1878804603671</v>
      </c>
      <c r="Q14" s="74">
        <f t="shared" si="15"/>
        <v>0</v>
      </c>
      <c r="R14" s="93">
        <v>0</v>
      </c>
      <c r="S14" s="56"/>
      <c r="T14" s="56"/>
      <c r="U14" s="57">
        <f t="shared" si="1"/>
        <v>0</v>
      </c>
      <c r="V14" s="93">
        <f t="shared" si="2"/>
        <v>0</v>
      </c>
      <c r="W14" s="74">
        <f t="shared" si="16"/>
        <v>0</v>
      </c>
      <c r="X14" s="93">
        <f t="shared" si="17"/>
        <v>0</v>
      </c>
      <c r="Y14" s="56">
        <f>[1]LakeCharlesCharter!$G14</f>
        <v>0</v>
      </c>
      <c r="Z14" s="93">
        <f t="shared" si="18"/>
        <v>0</v>
      </c>
      <c r="AA14" s="56"/>
      <c r="AB14" s="56">
        <f t="shared" si="19"/>
        <v>0</v>
      </c>
      <c r="AC14" s="93">
        <f t="shared" si="20"/>
        <v>0</v>
      </c>
      <c r="AD14" s="97">
        <f t="shared" si="3"/>
        <v>0</v>
      </c>
      <c r="AE14" s="75">
        <f>'Source Data'!N14</f>
        <v>4588</v>
      </c>
      <c r="AF14" s="90">
        <f t="shared" si="4"/>
        <v>0</v>
      </c>
      <c r="AG14" s="271"/>
      <c r="AH14" s="75">
        <f t="shared" si="21"/>
        <v>0</v>
      </c>
      <c r="AI14" s="271"/>
      <c r="AJ14" s="77">
        <f t="shared" si="5"/>
        <v>0</v>
      </c>
      <c r="AK14" s="76">
        <f t="shared" si="6"/>
        <v>0</v>
      </c>
      <c r="AL14" s="90">
        <f t="shared" si="22"/>
        <v>0</v>
      </c>
      <c r="AM14" s="79">
        <f t="shared" si="23"/>
        <v>0</v>
      </c>
      <c r="AN14" s="90">
        <f t="shared" si="24"/>
        <v>0</v>
      </c>
      <c r="AO14" s="56">
        <f>[1]LakeCharlesCharter!$M14</f>
        <v>0</v>
      </c>
      <c r="AP14" s="90">
        <f t="shared" si="25"/>
        <v>0</v>
      </c>
      <c r="AQ14" s="77"/>
      <c r="AR14" s="77">
        <f t="shared" si="26"/>
        <v>0</v>
      </c>
      <c r="AS14" s="90">
        <f t="shared" si="27"/>
        <v>0</v>
      </c>
      <c r="AT14" s="78">
        <f t="shared" si="7"/>
        <v>0</v>
      </c>
      <c r="AU14" s="87">
        <f t="shared" si="8"/>
        <v>0</v>
      </c>
      <c r="AV14" s="116"/>
      <c r="AW14" s="74"/>
      <c r="AX14" s="74">
        <f t="shared" si="9"/>
        <v>0</v>
      </c>
      <c r="AY14" s="74">
        <f t="shared" si="10"/>
        <v>0</v>
      </c>
    </row>
    <row r="15" spans="1:51" ht="16.149999999999999" customHeight="1" x14ac:dyDescent="0.2">
      <c r="A15" s="54">
        <v>9</v>
      </c>
      <c r="B15" s="55" t="s">
        <v>14</v>
      </c>
      <c r="C15" s="271">
        <f>'8_2.1.18 SIS'!K15</f>
        <v>0</v>
      </c>
      <c r="D15" s="56">
        <f>'Source Data'!H15</f>
        <v>4548.7366413720365</v>
      </c>
      <c r="E15" s="74">
        <f t="shared" si="11"/>
        <v>0</v>
      </c>
      <c r="F15" s="290"/>
      <c r="G15" s="56">
        <f>'Source Data'!I15</f>
        <v>606.55190779573797</v>
      </c>
      <c r="H15" s="74">
        <f t="shared" si="12"/>
        <v>0</v>
      </c>
      <c r="I15" s="290"/>
      <c r="J15" s="56">
        <f>'Source Data'!J15</f>
        <v>165.42324758065581</v>
      </c>
      <c r="K15" s="74">
        <f t="shared" si="13"/>
        <v>0</v>
      </c>
      <c r="L15" s="290"/>
      <c r="M15" s="56">
        <f>'Source Data'!K15</f>
        <v>4135.5811895163952</v>
      </c>
      <c r="N15" s="74">
        <f t="shared" si="14"/>
        <v>0</v>
      </c>
      <c r="O15" s="290"/>
      <c r="P15" s="56">
        <f>'Source Data'!L15</f>
        <v>1654.2324758065579</v>
      </c>
      <c r="Q15" s="74">
        <f t="shared" si="15"/>
        <v>0</v>
      </c>
      <c r="R15" s="93">
        <v>0</v>
      </c>
      <c r="S15" s="56"/>
      <c r="T15" s="56"/>
      <c r="U15" s="57">
        <f t="shared" si="1"/>
        <v>0</v>
      </c>
      <c r="V15" s="93">
        <f t="shared" si="2"/>
        <v>0</v>
      </c>
      <c r="W15" s="74">
        <f t="shared" si="16"/>
        <v>0</v>
      </c>
      <c r="X15" s="93">
        <f t="shared" si="17"/>
        <v>0</v>
      </c>
      <c r="Y15" s="56">
        <f>[1]LakeCharlesCharter!$G15</f>
        <v>0</v>
      </c>
      <c r="Z15" s="93">
        <f t="shared" si="18"/>
        <v>0</v>
      </c>
      <c r="AA15" s="56"/>
      <c r="AB15" s="56">
        <f t="shared" si="19"/>
        <v>0</v>
      </c>
      <c r="AC15" s="93">
        <f t="shared" si="20"/>
        <v>0</v>
      </c>
      <c r="AD15" s="97">
        <f t="shared" si="3"/>
        <v>0</v>
      </c>
      <c r="AE15" s="75">
        <f>'Source Data'!N15</f>
        <v>5094</v>
      </c>
      <c r="AF15" s="90">
        <f t="shared" si="4"/>
        <v>0</v>
      </c>
      <c r="AG15" s="271"/>
      <c r="AH15" s="75">
        <f t="shared" si="21"/>
        <v>0</v>
      </c>
      <c r="AI15" s="271"/>
      <c r="AJ15" s="77">
        <f t="shared" si="5"/>
        <v>0</v>
      </c>
      <c r="AK15" s="76">
        <f t="shared" si="6"/>
        <v>0</v>
      </c>
      <c r="AL15" s="90">
        <f t="shared" si="22"/>
        <v>0</v>
      </c>
      <c r="AM15" s="79">
        <f t="shared" si="23"/>
        <v>0</v>
      </c>
      <c r="AN15" s="90">
        <f t="shared" si="24"/>
        <v>0</v>
      </c>
      <c r="AO15" s="56">
        <f>[1]LakeCharlesCharter!$M15</f>
        <v>0</v>
      </c>
      <c r="AP15" s="90">
        <f t="shared" si="25"/>
        <v>0</v>
      </c>
      <c r="AQ15" s="77"/>
      <c r="AR15" s="77">
        <f t="shared" si="26"/>
        <v>0</v>
      </c>
      <c r="AS15" s="90">
        <f t="shared" si="27"/>
        <v>0</v>
      </c>
      <c r="AT15" s="78">
        <f t="shared" si="7"/>
        <v>0</v>
      </c>
      <c r="AU15" s="87">
        <f t="shared" si="8"/>
        <v>0</v>
      </c>
      <c r="AV15" s="116"/>
      <c r="AW15" s="74"/>
      <c r="AX15" s="74">
        <f t="shared" si="9"/>
        <v>0</v>
      </c>
      <c r="AY15" s="74">
        <f t="shared" si="10"/>
        <v>0</v>
      </c>
    </row>
    <row r="16" spans="1:51" ht="16.149999999999999" customHeight="1" x14ac:dyDescent="0.2">
      <c r="A16" s="49">
        <v>10</v>
      </c>
      <c r="B16" s="50" t="s">
        <v>15</v>
      </c>
      <c r="C16" s="272">
        <f>'8_2.1.18 SIS'!K16</f>
        <v>846</v>
      </c>
      <c r="D16" s="51">
        <f>'Source Data'!H16</f>
        <v>3450.3968616043203</v>
      </c>
      <c r="E16" s="80">
        <f t="shared" si="11"/>
        <v>2919035.7449172549</v>
      </c>
      <c r="F16" s="291"/>
      <c r="G16" s="51">
        <f>'Source Data'!I16</f>
        <v>486.95555408614769</v>
      </c>
      <c r="H16" s="80">
        <f t="shared" si="12"/>
        <v>0</v>
      </c>
      <c r="I16" s="291"/>
      <c r="J16" s="51">
        <f>'Source Data'!J16</f>
        <v>132.806060205313</v>
      </c>
      <c r="K16" s="80">
        <f t="shared" si="13"/>
        <v>0</v>
      </c>
      <c r="L16" s="291"/>
      <c r="M16" s="51">
        <f>'Source Data'!K16</f>
        <v>3320.1515051328256</v>
      </c>
      <c r="N16" s="80">
        <f t="shared" si="14"/>
        <v>0</v>
      </c>
      <c r="O16" s="291"/>
      <c r="P16" s="51">
        <f>'Source Data'!L16</f>
        <v>1328.06060205313</v>
      </c>
      <c r="Q16" s="80">
        <f t="shared" si="15"/>
        <v>0</v>
      </c>
      <c r="R16" s="94">
        <v>3729374</v>
      </c>
      <c r="S16" s="51"/>
      <c r="T16" s="51"/>
      <c r="U16" s="52">
        <f t="shared" si="1"/>
        <v>0</v>
      </c>
      <c r="V16" s="94">
        <f t="shared" si="2"/>
        <v>3729374</v>
      </c>
      <c r="W16" s="80">
        <f t="shared" si="16"/>
        <v>-9323</v>
      </c>
      <c r="X16" s="94">
        <f t="shared" si="17"/>
        <v>3720051</v>
      </c>
      <c r="Y16" s="51">
        <f>[1]LakeCharlesCharter!$G16</f>
        <v>-2149</v>
      </c>
      <c r="Z16" s="94">
        <f t="shared" si="18"/>
        <v>3717902</v>
      </c>
      <c r="AA16" s="53"/>
      <c r="AB16" s="51">
        <f t="shared" si="19"/>
        <v>3717902</v>
      </c>
      <c r="AC16" s="95">
        <f t="shared" si="20"/>
        <v>309825</v>
      </c>
      <c r="AD16" s="95">
        <f t="shared" si="3"/>
        <v>3717902</v>
      </c>
      <c r="AE16" s="71">
        <f>'Source Data'!N16</f>
        <v>7747</v>
      </c>
      <c r="AF16" s="91">
        <f t="shared" si="4"/>
        <v>6553962</v>
      </c>
      <c r="AG16" s="272"/>
      <c r="AH16" s="71">
        <f t="shared" si="21"/>
        <v>0</v>
      </c>
      <c r="AI16" s="272"/>
      <c r="AJ16" s="72">
        <f t="shared" si="5"/>
        <v>0</v>
      </c>
      <c r="AK16" s="73">
        <f t="shared" si="6"/>
        <v>0</v>
      </c>
      <c r="AL16" s="91">
        <f t="shared" si="22"/>
        <v>6553962</v>
      </c>
      <c r="AM16" s="82">
        <f t="shared" si="23"/>
        <v>-16385</v>
      </c>
      <c r="AN16" s="91">
        <f t="shared" si="24"/>
        <v>6537577</v>
      </c>
      <c r="AO16" s="51">
        <f>[1]LakeCharlesCharter!$M16</f>
        <v>-3198</v>
      </c>
      <c r="AP16" s="91">
        <f t="shared" si="25"/>
        <v>6534379</v>
      </c>
      <c r="AQ16" s="72"/>
      <c r="AR16" s="72">
        <f t="shared" si="26"/>
        <v>6534379</v>
      </c>
      <c r="AS16" s="91">
        <f t="shared" si="27"/>
        <v>544532</v>
      </c>
      <c r="AT16" s="81">
        <f t="shared" si="7"/>
        <v>10252281</v>
      </c>
      <c r="AU16" s="88">
        <f t="shared" si="8"/>
        <v>854357</v>
      </c>
      <c r="AV16" s="116"/>
      <c r="AW16" s="80"/>
      <c r="AX16" s="80">
        <f t="shared" si="9"/>
        <v>16385</v>
      </c>
      <c r="AY16" s="80">
        <f t="shared" si="10"/>
        <v>16385</v>
      </c>
    </row>
    <row r="17" spans="1:51" ht="16.149999999999999" customHeight="1" x14ac:dyDescent="0.2">
      <c r="A17" s="58">
        <v>11</v>
      </c>
      <c r="B17" s="59" t="s">
        <v>16</v>
      </c>
      <c r="C17" s="270">
        <f>'8_2.1.18 SIS'!K17</f>
        <v>0</v>
      </c>
      <c r="D17" s="60">
        <f>'Source Data'!H17</f>
        <v>5710.1347819377015</v>
      </c>
      <c r="E17" s="65">
        <f t="shared" si="11"/>
        <v>0</v>
      </c>
      <c r="F17" s="289"/>
      <c r="G17" s="60">
        <f>'Source Data'!I17</f>
        <v>720.86562862338462</v>
      </c>
      <c r="H17" s="65">
        <f t="shared" si="12"/>
        <v>0</v>
      </c>
      <c r="I17" s="289"/>
      <c r="J17" s="60">
        <f>'Source Data'!J17</f>
        <v>196.59971689728673</v>
      </c>
      <c r="K17" s="65">
        <f t="shared" si="13"/>
        <v>0</v>
      </c>
      <c r="L17" s="289"/>
      <c r="M17" s="60">
        <f>'Source Data'!K17</f>
        <v>4914.9929224321686</v>
      </c>
      <c r="N17" s="65">
        <f t="shared" si="14"/>
        <v>0</v>
      </c>
      <c r="O17" s="289"/>
      <c r="P17" s="60">
        <f>'Source Data'!L17</f>
        <v>1965.9971689728673</v>
      </c>
      <c r="Q17" s="65">
        <f t="shared" si="15"/>
        <v>0</v>
      </c>
      <c r="R17" s="92">
        <v>0</v>
      </c>
      <c r="S17" s="60"/>
      <c r="T17" s="60"/>
      <c r="U17" s="61">
        <f t="shared" si="1"/>
        <v>0</v>
      </c>
      <c r="V17" s="92">
        <f t="shared" si="2"/>
        <v>0</v>
      </c>
      <c r="W17" s="65">
        <f t="shared" si="16"/>
        <v>0</v>
      </c>
      <c r="X17" s="92">
        <f t="shared" si="17"/>
        <v>0</v>
      </c>
      <c r="Y17" s="60">
        <f>[1]LakeCharlesCharter!$G17</f>
        <v>0</v>
      </c>
      <c r="Z17" s="92">
        <f t="shared" si="18"/>
        <v>0</v>
      </c>
      <c r="AA17" s="60"/>
      <c r="AB17" s="60">
        <f t="shared" si="19"/>
        <v>0</v>
      </c>
      <c r="AC17" s="92">
        <f t="shared" si="20"/>
        <v>0</v>
      </c>
      <c r="AD17" s="96">
        <f t="shared" si="3"/>
        <v>0</v>
      </c>
      <c r="AE17" s="66">
        <f>'Source Data'!N17</f>
        <v>3310</v>
      </c>
      <c r="AF17" s="89">
        <f t="shared" si="4"/>
        <v>0</v>
      </c>
      <c r="AG17" s="270"/>
      <c r="AH17" s="66">
        <f t="shared" si="21"/>
        <v>0</v>
      </c>
      <c r="AI17" s="270"/>
      <c r="AJ17" s="68">
        <f t="shared" si="5"/>
        <v>0</v>
      </c>
      <c r="AK17" s="67">
        <f t="shared" si="6"/>
        <v>0</v>
      </c>
      <c r="AL17" s="89">
        <f t="shared" si="22"/>
        <v>0</v>
      </c>
      <c r="AM17" s="70">
        <f t="shared" si="23"/>
        <v>0</v>
      </c>
      <c r="AN17" s="89">
        <f t="shared" si="24"/>
        <v>0</v>
      </c>
      <c r="AO17" s="60">
        <f>[1]LakeCharlesCharter!$M17</f>
        <v>0</v>
      </c>
      <c r="AP17" s="89">
        <f t="shared" si="25"/>
        <v>0</v>
      </c>
      <c r="AQ17" s="68"/>
      <c r="AR17" s="68">
        <f t="shared" si="26"/>
        <v>0</v>
      </c>
      <c r="AS17" s="89">
        <f t="shared" si="27"/>
        <v>0</v>
      </c>
      <c r="AT17" s="69">
        <f t="shared" si="7"/>
        <v>0</v>
      </c>
      <c r="AU17" s="86">
        <f t="shared" si="8"/>
        <v>0</v>
      </c>
      <c r="AV17" s="116"/>
      <c r="AW17" s="65"/>
      <c r="AX17" s="65">
        <f t="shared" si="9"/>
        <v>0</v>
      </c>
      <c r="AY17" s="65">
        <f t="shared" si="10"/>
        <v>0</v>
      </c>
    </row>
    <row r="18" spans="1:51" ht="16.149999999999999" customHeight="1" x14ac:dyDescent="0.2">
      <c r="A18" s="54">
        <v>12</v>
      </c>
      <c r="B18" s="55" t="s">
        <v>17</v>
      </c>
      <c r="C18" s="271">
        <f>'8_2.1.18 SIS'!K18</f>
        <v>0</v>
      </c>
      <c r="D18" s="56">
        <f>'Source Data'!H18</f>
        <v>2970.5124583417528</v>
      </c>
      <c r="E18" s="74">
        <f t="shared" si="11"/>
        <v>0</v>
      </c>
      <c r="F18" s="290"/>
      <c r="G18" s="56">
        <f>'Source Data'!I18</f>
        <v>374.0615666318472</v>
      </c>
      <c r="H18" s="74">
        <f t="shared" si="12"/>
        <v>0</v>
      </c>
      <c r="I18" s="290"/>
      <c r="J18" s="56">
        <f>'Source Data'!J18</f>
        <v>102.01679089959471</v>
      </c>
      <c r="K18" s="74">
        <f t="shared" si="13"/>
        <v>0</v>
      </c>
      <c r="L18" s="290"/>
      <c r="M18" s="56">
        <f>'Source Data'!K18</f>
        <v>2550.4197724898677</v>
      </c>
      <c r="N18" s="74">
        <f t="shared" si="14"/>
        <v>0</v>
      </c>
      <c r="O18" s="290"/>
      <c r="P18" s="56">
        <f>'Source Data'!L18</f>
        <v>1020.1679089959471</v>
      </c>
      <c r="Q18" s="74">
        <f t="shared" si="15"/>
        <v>0</v>
      </c>
      <c r="R18" s="93">
        <v>0</v>
      </c>
      <c r="S18" s="56"/>
      <c r="T18" s="56"/>
      <c r="U18" s="57">
        <f t="shared" si="1"/>
        <v>0</v>
      </c>
      <c r="V18" s="93">
        <f t="shared" si="2"/>
        <v>0</v>
      </c>
      <c r="W18" s="74">
        <f t="shared" si="16"/>
        <v>0</v>
      </c>
      <c r="X18" s="93">
        <f t="shared" si="17"/>
        <v>0</v>
      </c>
      <c r="Y18" s="56">
        <f>[1]LakeCharlesCharter!$G18</f>
        <v>0</v>
      </c>
      <c r="Z18" s="93">
        <f t="shared" si="18"/>
        <v>0</v>
      </c>
      <c r="AA18" s="56"/>
      <c r="AB18" s="56">
        <f t="shared" si="19"/>
        <v>0</v>
      </c>
      <c r="AC18" s="93">
        <f t="shared" si="20"/>
        <v>0</v>
      </c>
      <c r="AD18" s="97">
        <f t="shared" si="3"/>
        <v>0</v>
      </c>
      <c r="AE18" s="75">
        <f>'Source Data'!N18</f>
        <v>6410</v>
      </c>
      <c r="AF18" s="90">
        <f t="shared" si="4"/>
        <v>0</v>
      </c>
      <c r="AG18" s="271"/>
      <c r="AH18" s="75">
        <f t="shared" si="21"/>
        <v>0</v>
      </c>
      <c r="AI18" s="271"/>
      <c r="AJ18" s="77">
        <f t="shared" si="5"/>
        <v>0</v>
      </c>
      <c r="AK18" s="76">
        <f t="shared" si="6"/>
        <v>0</v>
      </c>
      <c r="AL18" s="90">
        <f t="shared" si="22"/>
        <v>0</v>
      </c>
      <c r="AM18" s="79">
        <f t="shared" si="23"/>
        <v>0</v>
      </c>
      <c r="AN18" s="90">
        <f t="shared" si="24"/>
        <v>0</v>
      </c>
      <c r="AO18" s="56">
        <f>[1]LakeCharlesCharter!$M18</f>
        <v>0</v>
      </c>
      <c r="AP18" s="90">
        <f t="shared" si="25"/>
        <v>0</v>
      </c>
      <c r="AQ18" s="77"/>
      <c r="AR18" s="77">
        <f t="shared" si="26"/>
        <v>0</v>
      </c>
      <c r="AS18" s="90">
        <f t="shared" si="27"/>
        <v>0</v>
      </c>
      <c r="AT18" s="78">
        <f t="shared" si="7"/>
        <v>0</v>
      </c>
      <c r="AU18" s="87">
        <f t="shared" si="8"/>
        <v>0</v>
      </c>
      <c r="AV18" s="116"/>
      <c r="AW18" s="74"/>
      <c r="AX18" s="74">
        <f t="shared" si="9"/>
        <v>0</v>
      </c>
      <c r="AY18" s="74">
        <f t="shared" si="10"/>
        <v>0</v>
      </c>
    </row>
    <row r="19" spans="1:51" ht="16.149999999999999" customHeight="1" x14ac:dyDescent="0.2">
      <c r="A19" s="54">
        <v>13</v>
      </c>
      <c r="B19" s="55" t="s">
        <v>18</v>
      </c>
      <c r="C19" s="271">
        <f>'8_2.1.18 SIS'!K19</f>
        <v>0</v>
      </c>
      <c r="D19" s="56">
        <f>'Source Data'!H19</f>
        <v>5498.1587066365764</v>
      </c>
      <c r="E19" s="74">
        <f t="shared" si="11"/>
        <v>0</v>
      </c>
      <c r="F19" s="290"/>
      <c r="G19" s="56">
        <f>'Source Data'!I19</f>
        <v>725.51734025343501</v>
      </c>
      <c r="H19" s="74">
        <f t="shared" si="12"/>
        <v>0</v>
      </c>
      <c r="I19" s="290"/>
      <c r="J19" s="56">
        <f>'Source Data'!J19</f>
        <v>197.86836552366407</v>
      </c>
      <c r="K19" s="74">
        <f t="shared" si="13"/>
        <v>0</v>
      </c>
      <c r="L19" s="290"/>
      <c r="M19" s="56">
        <f>'Source Data'!K19</f>
        <v>4946.7091380916027</v>
      </c>
      <c r="N19" s="74">
        <f t="shared" si="14"/>
        <v>0</v>
      </c>
      <c r="O19" s="290"/>
      <c r="P19" s="56">
        <f>'Source Data'!L19</f>
        <v>1978.6836552366412</v>
      </c>
      <c r="Q19" s="74">
        <f t="shared" si="15"/>
        <v>0</v>
      </c>
      <c r="R19" s="93">
        <v>0</v>
      </c>
      <c r="S19" s="56"/>
      <c r="T19" s="56"/>
      <c r="U19" s="57">
        <f t="shared" si="1"/>
        <v>0</v>
      </c>
      <c r="V19" s="93">
        <f t="shared" si="2"/>
        <v>0</v>
      </c>
      <c r="W19" s="74">
        <f t="shared" si="16"/>
        <v>0</v>
      </c>
      <c r="X19" s="93">
        <f t="shared" si="17"/>
        <v>0</v>
      </c>
      <c r="Y19" s="56">
        <f>[1]LakeCharlesCharter!$G19</f>
        <v>0</v>
      </c>
      <c r="Z19" s="93">
        <f t="shared" si="18"/>
        <v>0</v>
      </c>
      <c r="AA19" s="56"/>
      <c r="AB19" s="56">
        <f t="shared" si="19"/>
        <v>0</v>
      </c>
      <c r="AC19" s="93">
        <f t="shared" si="20"/>
        <v>0</v>
      </c>
      <c r="AD19" s="97">
        <f t="shared" si="3"/>
        <v>0</v>
      </c>
      <c r="AE19" s="75">
        <f>'Source Data'!N19</f>
        <v>2773</v>
      </c>
      <c r="AF19" s="90">
        <f t="shared" si="4"/>
        <v>0</v>
      </c>
      <c r="AG19" s="271"/>
      <c r="AH19" s="75">
        <f t="shared" si="21"/>
        <v>0</v>
      </c>
      <c r="AI19" s="271"/>
      <c r="AJ19" s="77">
        <f t="shared" si="5"/>
        <v>0</v>
      </c>
      <c r="AK19" s="76">
        <f t="shared" si="6"/>
        <v>0</v>
      </c>
      <c r="AL19" s="90">
        <f t="shared" si="22"/>
        <v>0</v>
      </c>
      <c r="AM19" s="79">
        <f t="shared" si="23"/>
        <v>0</v>
      </c>
      <c r="AN19" s="90">
        <f t="shared" si="24"/>
        <v>0</v>
      </c>
      <c r="AO19" s="56">
        <f>[1]LakeCharlesCharter!$M19</f>
        <v>0</v>
      </c>
      <c r="AP19" s="90">
        <f t="shared" si="25"/>
        <v>0</v>
      </c>
      <c r="AQ19" s="77"/>
      <c r="AR19" s="77">
        <f t="shared" si="26"/>
        <v>0</v>
      </c>
      <c r="AS19" s="90">
        <f t="shared" si="27"/>
        <v>0</v>
      </c>
      <c r="AT19" s="78">
        <f t="shared" si="7"/>
        <v>0</v>
      </c>
      <c r="AU19" s="87">
        <f t="shared" si="8"/>
        <v>0</v>
      </c>
      <c r="AV19" s="116"/>
      <c r="AW19" s="74"/>
      <c r="AX19" s="74">
        <f t="shared" si="9"/>
        <v>0</v>
      </c>
      <c r="AY19" s="74">
        <f t="shared" si="10"/>
        <v>0</v>
      </c>
    </row>
    <row r="20" spans="1:51" ht="16.149999999999999" customHeight="1" x14ac:dyDescent="0.2">
      <c r="A20" s="54">
        <v>14</v>
      </c>
      <c r="B20" s="55" t="s">
        <v>19</v>
      </c>
      <c r="C20" s="271">
        <f>'8_2.1.18 SIS'!K20</f>
        <v>0</v>
      </c>
      <c r="D20" s="56">
        <f>'Source Data'!H20</f>
        <v>5011.2312545353479</v>
      </c>
      <c r="E20" s="74">
        <f t="shared" si="11"/>
        <v>0</v>
      </c>
      <c r="F20" s="290"/>
      <c r="G20" s="56">
        <f>'Source Data'!I20</f>
        <v>644.89230424636412</v>
      </c>
      <c r="H20" s="74">
        <f t="shared" si="12"/>
        <v>0</v>
      </c>
      <c r="I20" s="290"/>
      <c r="J20" s="56">
        <f>'Source Data'!J20</f>
        <v>175.87971933991753</v>
      </c>
      <c r="K20" s="74">
        <f t="shared" si="13"/>
        <v>0</v>
      </c>
      <c r="L20" s="290"/>
      <c r="M20" s="56">
        <f>'Source Data'!K20</f>
        <v>4396.9929834979375</v>
      </c>
      <c r="N20" s="74">
        <f t="shared" si="14"/>
        <v>0</v>
      </c>
      <c r="O20" s="290"/>
      <c r="P20" s="56">
        <f>'Source Data'!L20</f>
        <v>1758.7971933991751</v>
      </c>
      <c r="Q20" s="74">
        <f t="shared" si="15"/>
        <v>0</v>
      </c>
      <c r="R20" s="93">
        <v>0</v>
      </c>
      <c r="S20" s="56"/>
      <c r="T20" s="56"/>
      <c r="U20" s="57">
        <f t="shared" si="1"/>
        <v>0</v>
      </c>
      <c r="V20" s="93">
        <f t="shared" si="2"/>
        <v>0</v>
      </c>
      <c r="W20" s="74">
        <f t="shared" si="16"/>
        <v>0</v>
      </c>
      <c r="X20" s="93">
        <f t="shared" si="17"/>
        <v>0</v>
      </c>
      <c r="Y20" s="56">
        <f>[1]LakeCharlesCharter!$G20</f>
        <v>0</v>
      </c>
      <c r="Z20" s="93">
        <f t="shared" si="18"/>
        <v>0</v>
      </c>
      <c r="AA20" s="56"/>
      <c r="AB20" s="56">
        <f t="shared" si="19"/>
        <v>0</v>
      </c>
      <c r="AC20" s="93">
        <f t="shared" si="20"/>
        <v>0</v>
      </c>
      <c r="AD20" s="97">
        <f t="shared" si="3"/>
        <v>0</v>
      </c>
      <c r="AE20" s="75">
        <f>'Source Data'!N20</f>
        <v>3207</v>
      </c>
      <c r="AF20" s="90">
        <f t="shared" si="4"/>
        <v>0</v>
      </c>
      <c r="AG20" s="271"/>
      <c r="AH20" s="75">
        <f t="shared" si="21"/>
        <v>0</v>
      </c>
      <c r="AI20" s="271"/>
      <c r="AJ20" s="77">
        <f t="shared" si="5"/>
        <v>0</v>
      </c>
      <c r="AK20" s="76">
        <f t="shared" si="6"/>
        <v>0</v>
      </c>
      <c r="AL20" s="90">
        <f t="shared" si="22"/>
        <v>0</v>
      </c>
      <c r="AM20" s="79">
        <f t="shared" si="23"/>
        <v>0</v>
      </c>
      <c r="AN20" s="90">
        <f t="shared" si="24"/>
        <v>0</v>
      </c>
      <c r="AO20" s="56">
        <f>[1]LakeCharlesCharter!$M20</f>
        <v>0</v>
      </c>
      <c r="AP20" s="90">
        <f t="shared" si="25"/>
        <v>0</v>
      </c>
      <c r="AQ20" s="77"/>
      <c r="AR20" s="77">
        <f t="shared" si="26"/>
        <v>0</v>
      </c>
      <c r="AS20" s="90">
        <f t="shared" si="27"/>
        <v>0</v>
      </c>
      <c r="AT20" s="78">
        <f t="shared" si="7"/>
        <v>0</v>
      </c>
      <c r="AU20" s="87">
        <f t="shared" si="8"/>
        <v>0</v>
      </c>
      <c r="AV20" s="116"/>
      <c r="AW20" s="74"/>
      <c r="AX20" s="74">
        <f t="shared" si="9"/>
        <v>0</v>
      </c>
      <c r="AY20" s="74">
        <f t="shared" si="10"/>
        <v>0</v>
      </c>
    </row>
    <row r="21" spans="1:51" ht="16.149999999999999" customHeight="1" x14ac:dyDescent="0.2">
      <c r="A21" s="49">
        <v>15</v>
      </c>
      <c r="B21" s="50" t="s">
        <v>20</v>
      </c>
      <c r="C21" s="272">
        <f>'8_2.1.18 SIS'!K21</f>
        <v>0</v>
      </c>
      <c r="D21" s="51">
        <f>'Source Data'!H21</f>
        <v>5066.2622105753844</v>
      </c>
      <c r="E21" s="80">
        <f t="shared" si="11"/>
        <v>0</v>
      </c>
      <c r="F21" s="291"/>
      <c r="G21" s="51">
        <f>'Source Data'!I21</f>
        <v>701.0216863265847</v>
      </c>
      <c r="H21" s="80">
        <f t="shared" si="12"/>
        <v>0</v>
      </c>
      <c r="I21" s="291"/>
      <c r="J21" s="51">
        <f>'Source Data'!J21</f>
        <v>191.18773263452312</v>
      </c>
      <c r="K21" s="80">
        <f t="shared" si="13"/>
        <v>0</v>
      </c>
      <c r="L21" s="291"/>
      <c r="M21" s="51">
        <f>'Source Data'!K21</f>
        <v>4779.6933158630773</v>
      </c>
      <c r="N21" s="80">
        <f t="shared" si="14"/>
        <v>0</v>
      </c>
      <c r="O21" s="291"/>
      <c r="P21" s="51">
        <f>'Source Data'!L21</f>
        <v>1911.8773263452308</v>
      </c>
      <c r="Q21" s="80">
        <f t="shared" si="15"/>
        <v>0</v>
      </c>
      <c r="R21" s="94">
        <v>0</v>
      </c>
      <c r="S21" s="51"/>
      <c r="T21" s="51"/>
      <c r="U21" s="52">
        <f t="shared" si="1"/>
        <v>0</v>
      </c>
      <c r="V21" s="94">
        <f t="shared" si="2"/>
        <v>0</v>
      </c>
      <c r="W21" s="80">
        <f t="shared" si="16"/>
        <v>0</v>
      </c>
      <c r="X21" s="94">
        <f t="shared" si="17"/>
        <v>0</v>
      </c>
      <c r="Y21" s="51">
        <f>[1]LakeCharlesCharter!$G21</f>
        <v>0</v>
      </c>
      <c r="Z21" s="94">
        <f t="shared" si="18"/>
        <v>0</v>
      </c>
      <c r="AA21" s="53"/>
      <c r="AB21" s="51">
        <f t="shared" si="19"/>
        <v>0</v>
      </c>
      <c r="AC21" s="95">
        <f t="shared" si="20"/>
        <v>0</v>
      </c>
      <c r="AD21" s="95">
        <f t="shared" si="3"/>
        <v>0</v>
      </c>
      <c r="AE21" s="71">
        <f>'Source Data'!N21</f>
        <v>2896</v>
      </c>
      <c r="AF21" s="91">
        <f t="shared" si="4"/>
        <v>0</v>
      </c>
      <c r="AG21" s="272"/>
      <c r="AH21" s="71">
        <f t="shared" si="21"/>
        <v>0</v>
      </c>
      <c r="AI21" s="272"/>
      <c r="AJ21" s="72">
        <f t="shared" si="5"/>
        <v>0</v>
      </c>
      <c r="AK21" s="73">
        <f t="shared" si="6"/>
        <v>0</v>
      </c>
      <c r="AL21" s="91">
        <f t="shared" si="22"/>
        <v>0</v>
      </c>
      <c r="AM21" s="82">
        <f t="shared" si="23"/>
        <v>0</v>
      </c>
      <c r="AN21" s="91">
        <f t="shared" si="24"/>
        <v>0</v>
      </c>
      <c r="AO21" s="51">
        <f>[1]LakeCharlesCharter!$M21</f>
        <v>0</v>
      </c>
      <c r="AP21" s="91">
        <f t="shared" si="25"/>
        <v>0</v>
      </c>
      <c r="AQ21" s="72"/>
      <c r="AR21" s="72">
        <f t="shared" si="26"/>
        <v>0</v>
      </c>
      <c r="AS21" s="91">
        <f t="shared" si="27"/>
        <v>0</v>
      </c>
      <c r="AT21" s="81">
        <f t="shared" si="7"/>
        <v>0</v>
      </c>
      <c r="AU21" s="88">
        <f t="shared" si="8"/>
        <v>0</v>
      </c>
      <c r="AV21" s="116"/>
      <c r="AW21" s="80"/>
      <c r="AX21" s="80">
        <f t="shared" si="9"/>
        <v>0</v>
      </c>
      <c r="AY21" s="80">
        <f t="shared" si="10"/>
        <v>0</v>
      </c>
    </row>
    <row r="22" spans="1:51" ht="16.149999999999999" customHeight="1" x14ac:dyDescent="0.2">
      <c r="A22" s="58">
        <v>16</v>
      </c>
      <c r="B22" s="59" t="s">
        <v>21</v>
      </c>
      <c r="C22" s="270">
        <f>'8_2.1.18 SIS'!K22</f>
        <v>0</v>
      </c>
      <c r="D22" s="60">
        <f>'Source Data'!H22</f>
        <v>2365.2515167166002</v>
      </c>
      <c r="E22" s="65">
        <f t="shared" si="11"/>
        <v>0</v>
      </c>
      <c r="F22" s="289"/>
      <c r="G22" s="60">
        <f>'Source Data'!I22</f>
        <v>332.11179417298291</v>
      </c>
      <c r="H22" s="65">
        <f t="shared" si="12"/>
        <v>0</v>
      </c>
      <c r="I22" s="289"/>
      <c r="J22" s="60">
        <f>'Source Data'!J22</f>
        <v>90.57594386535898</v>
      </c>
      <c r="K22" s="65">
        <f t="shared" si="13"/>
        <v>0</v>
      </c>
      <c r="L22" s="289"/>
      <c r="M22" s="60">
        <f>'Source Data'!K22</f>
        <v>2264.3985966339742</v>
      </c>
      <c r="N22" s="65">
        <f t="shared" si="14"/>
        <v>0</v>
      </c>
      <c r="O22" s="289"/>
      <c r="P22" s="60">
        <f>'Source Data'!L22</f>
        <v>905.75943865358965</v>
      </c>
      <c r="Q22" s="65">
        <f t="shared" si="15"/>
        <v>0</v>
      </c>
      <c r="R22" s="92">
        <v>0</v>
      </c>
      <c r="S22" s="60"/>
      <c r="T22" s="60"/>
      <c r="U22" s="61">
        <f t="shared" si="1"/>
        <v>0</v>
      </c>
      <c r="V22" s="92">
        <f t="shared" si="2"/>
        <v>0</v>
      </c>
      <c r="W22" s="65">
        <f t="shared" si="16"/>
        <v>0</v>
      </c>
      <c r="X22" s="92">
        <f t="shared" si="17"/>
        <v>0</v>
      </c>
      <c r="Y22" s="60">
        <f>[1]LakeCharlesCharter!$G22</f>
        <v>0</v>
      </c>
      <c r="Z22" s="92">
        <f t="shared" si="18"/>
        <v>0</v>
      </c>
      <c r="AA22" s="60"/>
      <c r="AB22" s="60">
        <f t="shared" si="19"/>
        <v>0</v>
      </c>
      <c r="AC22" s="92">
        <f t="shared" si="20"/>
        <v>0</v>
      </c>
      <c r="AD22" s="96">
        <f t="shared" si="3"/>
        <v>0</v>
      </c>
      <c r="AE22" s="66">
        <f>'Source Data'!N22</f>
        <v>11958</v>
      </c>
      <c r="AF22" s="89">
        <f t="shared" si="4"/>
        <v>0</v>
      </c>
      <c r="AG22" s="270"/>
      <c r="AH22" s="66">
        <f t="shared" si="21"/>
        <v>0</v>
      </c>
      <c r="AI22" s="270"/>
      <c r="AJ22" s="68">
        <f t="shared" si="5"/>
        <v>0</v>
      </c>
      <c r="AK22" s="67">
        <f t="shared" si="6"/>
        <v>0</v>
      </c>
      <c r="AL22" s="89">
        <f t="shared" si="22"/>
        <v>0</v>
      </c>
      <c r="AM22" s="70">
        <f t="shared" si="23"/>
        <v>0</v>
      </c>
      <c r="AN22" s="89">
        <f t="shared" si="24"/>
        <v>0</v>
      </c>
      <c r="AO22" s="60">
        <f>[1]LakeCharlesCharter!$M22</f>
        <v>0</v>
      </c>
      <c r="AP22" s="89">
        <f t="shared" si="25"/>
        <v>0</v>
      </c>
      <c r="AQ22" s="68"/>
      <c r="AR22" s="68">
        <f t="shared" si="26"/>
        <v>0</v>
      </c>
      <c r="AS22" s="89">
        <f t="shared" si="27"/>
        <v>0</v>
      </c>
      <c r="AT22" s="69">
        <f t="shared" si="7"/>
        <v>0</v>
      </c>
      <c r="AU22" s="86">
        <f t="shared" si="8"/>
        <v>0</v>
      </c>
      <c r="AV22" s="116"/>
      <c r="AW22" s="65"/>
      <c r="AX22" s="65">
        <f t="shared" si="9"/>
        <v>0</v>
      </c>
      <c r="AY22" s="65">
        <f t="shared" si="10"/>
        <v>0</v>
      </c>
    </row>
    <row r="23" spans="1:51" ht="16.149999999999999" customHeight="1" x14ac:dyDescent="0.2">
      <c r="A23" s="54">
        <v>17</v>
      </c>
      <c r="B23" s="55" t="s">
        <v>22</v>
      </c>
      <c r="C23" s="271">
        <f>'8_2.1.18 SIS'!K23</f>
        <v>0</v>
      </c>
      <c r="D23" s="56">
        <f>'Source Data'!H23</f>
        <v>3197.8562864796509</v>
      </c>
      <c r="E23" s="74">
        <f t="shared" si="11"/>
        <v>0</v>
      </c>
      <c r="F23" s="290"/>
      <c r="G23" s="56">
        <f>'Source Data'!I23</f>
        <v>404.99760461581491</v>
      </c>
      <c r="H23" s="74">
        <f t="shared" si="12"/>
        <v>0</v>
      </c>
      <c r="I23" s="290"/>
      <c r="J23" s="56">
        <f>'Source Data'!J23</f>
        <v>110.45389216794953</v>
      </c>
      <c r="K23" s="74">
        <f t="shared" si="13"/>
        <v>0</v>
      </c>
      <c r="L23" s="290"/>
      <c r="M23" s="56">
        <f>'Source Data'!K23</f>
        <v>2761.3473041987377</v>
      </c>
      <c r="N23" s="74">
        <f t="shared" si="14"/>
        <v>0</v>
      </c>
      <c r="O23" s="290"/>
      <c r="P23" s="56">
        <f>'Source Data'!L23</f>
        <v>1104.5389216794952</v>
      </c>
      <c r="Q23" s="74">
        <f t="shared" si="15"/>
        <v>0</v>
      </c>
      <c r="R23" s="93">
        <v>0</v>
      </c>
      <c r="S23" s="56"/>
      <c r="T23" s="56"/>
      <c r="U23" s="57">
        <f t="shared" si="1"/>
        <v>0</v>
      </c>
      <c r="V23" s="93">
        <f t="shared" si="2"/>
        <v>0</v>
      </c>
      <c r="W23" s="74">
        <f t="shared" si="16"/>
        <v>0</v>
      </c>
      <c r="X23" s="93">
        <f t="shared" si="17"/>
        <v>0</v>
      </c>
      <c r="Y23" s="56">
        <f>[1]LakeCharlesCharter!$G23</f>
        <v>0</v>
      </c>
      <c r="Z23" s="93">
        <f t="shared" si="18"/>
        <v>0</v>
      </c>
      <c r="AA23" s="56"/>
      <c r="AB23" s="56">
        <f t="shared" si="19"/>
        <v>0</v>
      </c>
      <c r="AC23" s="93">
        <f t="shared" si="20"/>
        <v>0</v>
      </c>
      <c r="AD23" s="97">
        <f t="shared" si="3"/>
        <v>0</v>
      </c>
      <c r="AE23" s="75">
        <f>'Source Data'!N23</f>
        <v>7667</v>
      </c>
      <c r="AF23" s="90">
        <f t="shared" si="4"/>
        <v>0</v>
      </c>
      <c r="AG23" s="271"/>
      <c r="AH23" s="75">
        <f>AG23*AE23</f>
        <v>0</v>
      </c>
      <c r="AI23" s="271"/>
      <c r="AJ23" s="77">
        <f t="shared" si="5"/>
        <v>0</v>
      </c>
      <c r="AK23" s="76">
        <f t="shared" si="6"/>
        <v>0</v>
      </c>
      <c r="AL23" s="90">
        <f t="shared" si="22"/>
        <v>0</v>
      </c>
      <c r="AM23" s="79">
        <f t="shared" si="23"/>
        <v>0</v>
      </c>
      <c r="AN23" s="90">
        <f t="shared" si="24"/>
        <v>0</v>
      </c>
      <c r="AO23" s="56">
        <f>[1]LakeCharlesCharter!$M23</f>
        <v>0</v>
      </c>
      <c r="AP23" s="90">
        <f t="shared" si="25"/>
        <v>0</v>
      </c>
      <c r="AQ23" s="77"/>
      <c r="AR23" s="77">
        <f t="shared" si="26"/>
        <v>0</v>
      </c>
      <c r="AS23" s="90">
        <f t="shared" si="27"/>
        <v>0</v>
      </c>
      <c r="AT23" s="78">
        <f t="shared" si="7"/>
        <v>0</v>
      </c>
      <c r="AU23" s="87">
        <f t="shared" si="8"/>
        <v>0</v>
      </c>
      <c r="AV23" s="116"/>
      <c r="AW23" s="74"/>
      <c r="AX23" s="74">
        <f t="shared" si="9"/>
        <v>0</v>
      </c>
      <c r="AY23" s="74">
        <f t="shared" si="10"/>
        <v>0</v>
      </c>
    </row>
    <row r="24" spans="1:51" ht="16.149999999999999" customHeight="1" x14ac:dyDescent="0.2">
      <c r="A24" s="54">
        <v>18</v>
      </c>
      <c r="B24" s="55" t="s">
        <v>23</v>
      </c>
      <c r="C24" s="271">
        <f>'8_2.1.18 SIS'!K24</f>
        <v>0</v>
      </c>
      <c r="D24" s="56">
        <f>'Source Data'!H24</f>
        <v>5126.6533122919036</v>
      </c>
      <c r="E24" s="74">
        <f t="shared" si="11"/>
        <v>0</v>
      </c>
      <c r="F24" s="290"/>
      <c r="G24" s="56">
        <f>'Source Data'!I24</f>
        <v>689.43182714981469</v>
      </c>
      <c r="H24" s="74">
        <f t="shared" si="12"/>
        <v>0</v>
      </c>
      <c r="I24" s="290"/>
      <c r="J24" s="56">
        <f>'Source Data'!J24</f>
        <v>188.02686194994951</v>
      </c>
      <c r="K24" s="74">
        <f t="shared" si="13"/>
        <v>0</v>
      </c>
      <c r="L24" s="290"/>
      <c r="M24" s="56">
        <f>'Source Data'!K24</f>
        <v>4700.6715487487372</v>
      </c>
      <c r="N24" s="74">
        <f t="shared" si="14"/>
        <v>0</v>
      </c>
      <c r="O24" s="290"/>
      <c r="P24" s="56">
        <f>'Source Data'!L24</f>
        <v>0</v>
      </c>
      <c r="Q24" s="74">
        <f t="shared" si="15"/>
        <v>0</v>
      </c>
      <c r="R24" s="93">
        <v>0</v>
      </c>
      <c r="S24" s="56"/>
      <c r="T24" s="56"/>
      <c r="U24" s="57">
        <f t="shared" si="1"/>
        <v>0</v>
      </c>
      <c r="V24" s="93">
        <f t="shared" si="2"/>
        <v>0</v>
      </c>
      <c r="W24" s="74">
        <f t="shared" si="16"/>
        <v>0</v>
      </c>
      <c r="X24" s="93">
        <f t="shared" si="17"/>
        <v>0</v>
      </c>
      <c r="Y24" s="56">
        <f>[1]LakeCharlesCharter!$G24</f>
        <v>0</v>
      </c>
      <c r="Z24" s="93">
        <f t="shared" si="18"/>
        <v>0</v>
      </c>
      <c r="AA24" s="56"/>
      <c r="AB24" s="56">
        <f t="shared" si="19"/>
        <v>0</v>
      </c>
      <c r="AC24" s="93">
        <f t="shared" si="20"/>
        <v>0</v>
      </c>
      <c r="AD24" s="97">
        <f t="shared" si="3"/>
        <v>0</v>
      </c>
      <c r="AE24" s="75">
        <f>'Source Data'!N24</f>
        <v>3448</v>
      </c>
      <c r="AF24" s="90">
        <f t="shared" si="4"/>
        <v>0</v>
      </c>
      <c r="AG24" s="271"/>
      <c r="AH24" s="75">
        <f t="shared" si="21"/>
        <v>0</v>
      </c>
      <c r="AI24" s="271"/>
      <c r="AJ24" s="77">
        <f t="shared" si="5"/>
        <v>0</v>
      </c>
      <c r="AK24" s="76">
        <f t="shared" si="6"/>
        <v>0</v>
      </c>
      <c r="AL24" s="90">
        <f t="shared" si="22"/>
        <v>0</v>
      </c>
      <c r="AM24" s="79">
        <f t="shared" si="23"/>
        <v>0</v>
      </c>
      <c r="AN24" s="90">
        <f t="shared" si="24"/>
        <v>0</v>
      </c>
      <c r="AO24" s="56">
        <f>[1]LakeCharlesCharter!$M24</f>
        <v>0</v>
      </c>
      <c r="AP24" s="90">
        <f t="shared" si="25"/>
        <v>0</v>
      </c>
      <c r="AQ24" s="77"/>
      <c r="AR24" s="77">
        <f t="shared" si="26"/>
        <v>0</v>
      </c>
      <c r="AS24" s="90">
        <f t="shared" si="27"/>
        <v>0</v>
      </c>
      <c r="AT24" s="78">
        <f t="shared" si="7"/>
        <v>0</v>
      </c>
      <c r="AU24" s="87">
        <f t="shared" si="8"/>
        <v>0</v>
      </c>
      <c r="AV24" s="116"/>
      <c r="AW24" s="74"/>
      <c r="AX24" s="74">
        <f t="shared" si="9"/>
        <v>0</v>
      </c>
      <c r="AY24" s="74">
        <f t="shared" si="10"/>
        <v>0</v>
      </c>
    </row>
    <row r="25" spans="1:51" ht="16.149999999999999" customHeight="1" x14ac:dyDescent="0.2">
      <c r="A25" s="54">
        <v>19</v>
      </c>
      <c r="B25" s="55" t="s">
        <v>24</v>
      </c>
      <c r="C25" s="271">
        <f>'8_2.1.18 SIS'!K25</f>
        <v>0</v>
      </c>
      <c r="D25" s="56">
        <f>'Source Data'!H25</f>
        <v>4518.921408734529</v>
      </c>
      <c r="E25" s="74">
        <f t="shared" si="11"/>
        <v>0</v>
      </c>
      <c r="F25" s="290"/>
      <c r="G25" s="56">
        <f>'Source Data'!I25</f>
        <v>604.6851220204918</v>
      </c>
      <c r="H25" s="74">
        <f t="shared" si="12"/>
        <v>0</v>
      </c>
      <c r="I25" s="290"/>
      <c r="J25" s="56">
        <f>'Source Data'!J25</f>
        <v>164.91412418740686</v>
      </c>
      <c r="K25" s="74">
        <f t="shared" si="13"/>
        <v>0</v>
      </c>
      <c r="L25" s="290"/>
      <c r="M25" s="56">
        <f>'Source Data'!K25</f>
        <v>4122.8531046851722</v>
      </c>
      <c r="N25" s="74">
        <f t="shared" si="14"/>
        <v>0</v>
      </c>
      <c r="O25" s="290"/>
      <c r="P25" s="56">
        <f>'Source Data'!L25</f>
        <v>1649.1412418740688</v>
      </c>
      <c r="Q25" s="74">
        <f t="shared" si="15"/>
        <v>0</v>
      </c>
      <c r="R25" s="93">
        <v>0</v>
      </c>
      <c r="S25" s="56"/>
      <c r="T25" s="56"/>
      <c r="U25" s="57">
        <f t="shared" si="1"/>
        <v>0</v>
      </c>
      <c r="V25" s="93">
        <f t="shared" si="2"/>
        <v>0</v>
      </c>
      <c r="W25" s="74">
        <f t="shared" si="16"/>
        <v>0</v>
      </c>
      <c r="X25" s="93">
        <f t="shared" si="17"/>
        <v>0</v>
      </c>
      <c r="Y25" s="56">
        <f>[1]LakeCharlesCharter!$G25</f>
        <v>0</v>
      </c>
      <c r="Z25" s="93">
        <f t="shared" si="18"/>
        <v>0</v>
      </c>
      <c r="AA25" s="56"/>
      <c r="AB25" s="56">
        <f t="shared" si="19"/>
        <v>0</v>
      </c>
      <c r="AC25" s="93">
        <f t="shared" si="20"/>
        <v>0</v>
      </c>
      <c r="AD25" s="97">
        <f t="shared" si="3"/>
        <v>0</v>
      </c>
      <c r="AE25" s="75">
        <f>'Source Data'!N25</f>
        <v>3382</v>
      </c>
      <c r="AF25" s="90">
        <f t="shared" si="4"/>
        <v>0</v>
      </c>
      <c r="AG25" s="271"/>
      <c r="AH25" s="75">
        <f t="shared" si="21"/>
        <v>0</v>
      </c>
      <c r="AI25" s="271"/>
      <c r="AJ25" s="77">
        <f t="shared" si="5"/>
        <v>0</v>
      </c>
      <c r="AK25" s="76">
        <f t="shared" si="6"/>
        <v>0</v>
      </c>
      <c r="AL25" s="90">
        <f t="shared" si="22"/>
        <v>0</v>
      </c>
      <c r="AM25" s="79">
        <f t="shared" si="23"/>
        <v>0</v>
      </c>
      <c r="AN25" s="90">
        <f t="shared" si="24"/>
        <v>0</v>
      </c>
      <c r="AO25" s="56">
        <f>[1]LakeCharlesCharter!$M25</f>
        <v>0</v>
      </c>
      <c r="AP25" s="90">
        <f t="shared" si="25"/>
        <v>0</v>
      </c>
      <c r="AQ25" s="77"/>
      <c r="AR25" s="77">
        <f t="shared" si="26"/>
        <v>0</v>
      </c>
      <c r="AS25" s="90">
        <f t="shared" si="27"/>
        <v>0</v>
      </c>
      <c r="AT25" s="78">
        <f t="shared" si="7"/>
        <v>0</v>
      </c>
      <c r="AU25" s="87">
        <f t="shared" si="8"/>
        <v>0</v>
      </c>
      <c r="AV25" s="116"/>
      <c r="AW25" s="74"/>
      <c r="AX25" s="74">
        <f t="shared" si="9"/>
        <v>0</v>
      </c>
      <c r="AY25" s="74">
        <f t="shared" si="10"/>
        <v>0</v>
      </c>
    </row>
    <row r="26" spans="1:51" ht="16.149999999999999" customHeight="1" x14ac:dyDescent="0.2">
      <c r="A26" s="49">
        <v>20</v>
      </c>
      <c r="B26" s="50" t="s">
        <v>25</v>
      </c>
      <c r="C26" s="272">
        <f>'8_2.1.18 SIS'!K26</f>
        <v>0</v>
      </c>
      <c r="D26" s="51">
        <f>'Source Data'!H26</f>
        <v>4820.2540944128086</v>
      </c>
      <c r="E26" s="80">
        <f t="shared" si="11"/>
        <v>0</v>
      </c>
      <c r="F26" s="291"/>
      <c r="G26" s="51">
        <f>'Source Data'!I26</f>
        <v>694.558500770818</v>
      </c>
      <c r="H26" s="80">
        <f t="shared" si="12"/>
        <v>0</v>
      </c>
      <c r="I26" s="291"/>
      <c r="J26" s="51">
        <f>'Source Data'!J26</f>
        <v>189.42504566476853</v>
      </c>
      <c r="K26" s="80">
        <f t="shared" si="13"/>
        <v>0</v>
      </c>
      <c r="L26" s="291"/>
      <c r="M26" s="51">
        <f>'Source Data'!K26</f>
        <v>4735.6261416192137</v>
      </c>
      <c r="N26" s="80">
        <f t="shared" si="14"/>
        <v>0</v>
      </c>
      <c r="O26" s="291"/>
      <c r="P26" s="51">
        <f>'Source Data'!L26</f>
        <v>1894.2504566476853</v>
      </c>
      <c r="Q26" s="80">
        <f t="shared" si="15"/>
        <v>0</v>
      </c>
      <c r="R26" s="94">
        <v>0</v>
      </c>
      <c r="S26" s="51"/>
      <c r="T26" s="51"/>
      <c r="U26" s="52">
        <f t="shared" si="1"/>
        <v>0</v>
      </c>
      <c r="V26" s="94">
        <f t="shared" si="2"/>
        <v>0</v>
      </c>
      <c r="W26" s="80">
        <f t="shared" si="16"/>
        <v>0</v>
      </c>
      <c r="X26" s="94">
        <f t="shared" si="17"/>
        <v>0</v>
      </c>
      <c r="Y26" s="51">
        <f>[1]LakeCharlesCharter!$G26</f>
        <v>0</v>
      </c>
      <c r="Z26" s="94">
        <f t="shared" si="18"/>
        <v>0</v>
      </c>
      <c r="AA26" s="53"/>
      <c r="AB26" s="51">
        <f t="shared" si="19"/>
        <v>0</v>
      </c>
      <c r="AC26" s="95">
        <f t="shared" si="20"/>
        <v>0</v>
      </c>
      <c r="AD26" s="95">
        <f t="shared" si="3"/>
        <v>0</v>
      </c>
      <c r="AE26" s="71">
        <f>'Source Data'!N26</f>
        <v>2473</v>
      </c>
      <c r="AF26" s="91">
        <f t="shared" si="4"/>
        <v>0</v>
      </c>
      <c r="AG26" s="272"/>
      <c r="AH26" s="71">
        <f t="shared" si="21"/>
        <v>0</v>
      </c>
      <c r="AI26" s="272"/>
      <c r="AJ26" s="72">
        <f t="shared" si="5"/>
        <v>0</v>
      </c>
      <c r="AK26" s="73">
        <f t="shared" si="6"/>
        <v>0</v>
      </c>
      <c r="AL26" s="91">
        <f t="shared" si="22"/>
        <v>0</v>
      </c>
      <c r="AM26" s="82">
        <f t="shared" si="23"/>
        <v>0</v>
      </c>
      <c r="AN26" s="91">
        <f t="shared" si="24"/>
        <v>0</v>
      </c>
      <c r="AO26" s="51">
        <f>[1]LakeCharlesCharter!$M26</f>
        <v>0</v>
      </c>
      <c r="AP26" s="91">
        <f t="shared" si="25"/>
        <v>0</v>
      </c>
      <c r="AQ26" s="72"/>
      <c r="AR26" s="72">
        <f t="shared" si="26"/>
        <v>0</v>
      </c>
      <c r="AS26" s="91">
        <f t="shared" si="27"/>
        <v>0</v>
      </c>
      <c r="AT26" s="81">
        <f t="shared" si="7"/>
        <v>0</v>
      </c>
      <c r="AU26" s="88">
        <f t="shared" si="8"/>
        <v>0</v>
      </c>
      <c r="AV26" s="116"/>
      <c r="AW26" s="80"/>
      <c r="AX26" s="80">
        <f t="shared" si="9"/>
        <v>0</v>
      </c>
      <c r="AY26" s="80">
        <f t="shared" si="10"/>
        <v>0</v>
      </c>
    </row>
    <row r="27" spans="1:51" ht="16.149999999999999" customHeight="1" x14ac:dyDescent="0.2">
      <c r="A27" s="58">
        <v>21</v>
      </c>
      <c r="B27" s="59" t="s">
        <v>26</v>
      </c>
      <c r="C27" s="270">
        <f>'8_2.1.18 SIS'!K27</f>
        <v>0</v>
      </c>
      <c r="D27" s="60">
        <f>'Source Data'!H27</f>
        <v>4964.0768196326962</v>
      </c>
      <c r="E27" s="65">
        <f t="shared" si="11"/>
        <v>0</v>
      </c>
      <c r="F27" s="289"/>
      <c r="G27" s="60">
        <f>'Source Data'!I27</f>
        <v>705.05691404533979</v>
      </c>
      <c r="H27" s="65">
        <f t="shared" si="12"/>
        <v>0</v>
      </c>
      <c r="I27" s="289"/>
      <c r="J27" s="60">
        <f>'Source Data'!J27</f>
        <v>192.28824928509266</v>
      </c>
      <c r="K27" s="65">
        <f t="shared" si="13"/>
        <v>0</v>
      </c>
      <c r="L27" s="289"/>
      <c r="M27" s="60">
        <f>'Source Data'!K27</f>
        <v>4807.2062321273152</v>
      </c>
      <c r="N27" s="65">
        <f t="shared" si="14"/>
        <v>0</v>
      </c>
      <c r="O27" s="289"/>
      <c r="P27" s="60">
        <f>'Source Data'!L27</f>
        <v>1922.8824928509262</v>
      </c>
      <c r="Q27" s="65">
        <f t="shared" si="15"/>
        <v>0</v>
      </c>
      <c r="R27" s="92">
        <v>0</v>
      </c>
      <c r="S27" s="60"/>
      <c r="T27" s="60"/>
      <c r="U27" s="61">
        <f t="shared" si="1"/>
        <v>0</v>
      </c>
      <c r="V27" s="92">
        <f t="shared" si="2"/>
        <v>0</v>
      </c>
      <c r="W27" s="65">
        <f t="shared" si="16"/>
        <v>0</v>
      </c>
      <c r="X27" s="92">
        <f t="shared" si="17"/>
        <v>0</v>
      </c>
      <c r="Y27" s="60">
        <f>[1]LakeCharlesCharter!$G27</f>
        <v>0</v>
      </c>
      <c r="Z27" s="92">
        <f t="shared" si="18"/>
        <v>0</v>
      </c>
      <c r="AA27" s="60"/>
      <c r="AB27" s="60">
        <f t="shared" si="19"/>
        <v>0</v>
      </c>
      <c r="AC27" s="92">
        <f t="shared" si="20"/>
        <v>0</v>
      </c>
      <c r="AD27" s="96">
        <f t="shared" si="3"/>
        <v>0</v>
      </c>
      <c r="AE27" s="66">
        <f>'Source Data'!N27</f>
        <v>2521</v>
      </c>
      <c r="AF27" s="89">
        <f t="shared" si="4"/>
        <v>0</v>
      </c>
      <c r="AG27" s="270"/>
      <c r="AH27" s="66">
        <f t="shared" si="21"/>
        <v>0</v>
      </c>
      <c r="AI27" s="270"/>
      <c r="AJ27" s="68">
        <f t="shared" si="5"/>
        <v>0</v>
      </c>
      <c r="AK27" s="67">
        <f t="shared" si="6"/>
        <v>0</v>
      </c>
      <c r="AL27" s="89">
        <f t="shared" si="22"/>
        <v>0</v>
      </c>
      <c r="AM27" s="70">
        <f t="shared" si="23"/>
        <v>0</v>
      </c>
      <c r="AN27" s="89">
        <f t="shared" si="24"/>
        <v>0</v>
      </c>
      <c r="AO27" s="60">
        <f>[1]LakeCharlesCharter!$M27</f>
        <v>0</v>
      </c>
      <c r="AP27" s="89">
        <f t="shared" si="25"/>
        <v>0</v>
      </c>
      <c r="AQ27" s="68"/>
      <c r="AR27" s="68">
        <f t="shared" si="26"/>
        <v>0</v>
      </c>
      <c r="AS27" s="89">
        <f t="shared" si="27"/>
        <v>0</v>
      </c>
      <c r="AT27" s="69">
        <f t="shared" si="7"/>
        <v>0</v>
      </c>
      <c r="AU27" s="86">
        <f t="shared" si="8"/>
        <v>0</v>
      </c>
      <c r="AV27" s="116"/>
      <c r="AW27" s="65"/>
      <c r="AX27" s="65">
        <f t="shared" si="9"/>
        <v>0</v>
      </c>
      <c r="AY27" s="65">
        <f t="shared" si="10"/>
        <v>0</v>
      </c>
    </row>
    <row r="28" spans="1:51" ht="16.149999999999999" customHeight="1" x14ac:dyDescent="0.2">
      <c r="A28" s="54">
        <v>22</v>
      </c>
      <c r="B28" s="55" t="s">
        <v>27</v>
      </c>
      <c r="C28" s="271">
        <f>'8_2.1.18 SIS'!K28</f>
        <v>0</v>
      </c>
      <c r="D28" s="56">
        <f>'Source Data'!H28</f>
        <v>5299.8126353513471</v>
      </c>
      <c r="E28" s="74">
        <f t="shared" si="11"/>
        <v>0</v>
      </c>
      <c r="F28" s="290"/>
      <c r="G28" s="56">
        <f>'Source Data'!I28</f>
        <v>774.29658969861021</v>
      </c>
      <c r="H28" s="74">
        <f t="shared" si="12"/>
        <v>0</v>
      </c>
      <c r="I28" s="290"/>
      <c r="J28" s="56">
        <f>'Source Data'!J28</f>
        <v>211.17179719053001</v>
      </c>
      <c r="K28" s="74">
        <f t="shared" si="13"/>
        <v>0</v>
      </c>
      <c r="L28" s="290"/>
      <c r="M28" s="56">
        <f>'Source Data'!K28</f>
        <v>5279.2949297632513</v>
      </c>
      <c r="N28" s="74">
        <f t="shared" si="14"/>
        <v>0</v>
      </c>
      <c r="O28" s="290"/>
      <c r="P28" s="56">
        <f>'Source Data'!L28</f>
        <v>2111.7179719053006</v>
      </c>
      <c r="Q28" s="74">
        <f t="shared" si="15"/>
        <v>0</v>
      </c>
      <c r="R28" s="93">
        <v>0</v>
      </c>
      <c r="S28" s="56"/>
      <c r="T28" s="56"/>
      <c r="U28" s="57">
        <f t="shared" si="1"/>
        <v>0</v>
      </c>
      <c r="V28" s="93">
        <f t="shared" si="2"/>
        <v>0</v>
      </c>
      <c r="W28" s="74">
        <f t="shared" si="16"/>
        <v>0</v>
      </c>
      <c r="X28" s="93">
        <f t="shared" si="17"/>
        <v>0</v>
      </c>
      <c r="Y28" s="56">
        <f>[1]LakeCharlesCharter!$G28</f>
        <v>0</v>
      </c>
      <c r="Z28" s="93">
        <f t="shared" si="18"/>
        <v>0</v>
      </c>
      <c r="AA28" s="56"/>
      <c r="AB28" s="56">
        <f t="shared" si="19"/>
        <v>0</v>
      </c>
      <c r="AC28" s="93">
        <f t="shared" si="20"/>
        <v>0</v>
      </c>
      <c r="AD28" s="97">
        <f t="shared" si="3"/>
        <v>0</v>
      </c>
      <c r="AE28" s="75">
        <f>'Source Data'!N28</f>
        <v>1782</v>
      </c>
      <c r="AF28" s="90">
        <f t="shared" si="4"/>
        <v>0</v>
      </c>
      <c r="AG28" s="271"/>
      <c r="AH28" s="75">
        <f t="shared" si="21"/>
        <v>0</v>
      </c>
      <c r="AI28" s="271"/>
      <c r="AJ28" s="77">
        <f t="shared" si="5"/>
        <v>0</v>
      </c>
      <c r="AK28" s="76">
        <f t="shared" si="6"/>
        <v>0</v>
      </c>
      <c r="AL28" s="90">
        <f t="shared" si="22"/>
        <v>0</v>
      </c>
      <c r="AM28" s="79">
        <f t="shared" si="23"/>
        <v>0</v>
      </c>
      <c r="AN28" s="90">
        <f t="shared" si="24"/>
        <v>0</v>
      </c>
      <c r="AO28" s="56">
        <f>[1]LakeCharlesCharter!$M28</f>
        <v>0</v>
      </c>
      <c r="AP28" s="90">
        <f t="shared" si="25"/>
        <v>0</v>
      </c>
      <c r="AQ28" s="77"/>
      <c r="AR28" s="77">
        <f t="shared" si="26"/>
        <v>0</v>
      </c>
      <c r="AS28" s="90">
        <f t="shared" si="27"/>
        <v>0</v>
      </c>
      <c r="AT28" s="78">
        <f t="shared" si="7"/>
        <v>0</v>
      </c>
      <c r="AU28" s="87">
        <f t="shared" si="8"/>
        <v>0</v>
      </c>
      <c r="AV28" s="116"/>
      <c r="AW28" s="74"/>
      <c r="AX28" s="74">
        <f t="shared" si="9"/>
        <v>0</v>
      </c>
      <c r="AY28" s="74">
        <f t="shared" si="10"/>
        <v>0</v>
      </c>
    </row>
    <row r="29" spans="1:51" ht="16.149999999999999" customHeight="1" x14ac:dyDescent="0.2">
      <c r="A29" s="54">
        <v>23</v>
      </c>
      <c r="B29" s="55" t="s">
        <v>28</v>
      </c>
      <c r="C29" s="271">
        <f>'8_2.1.18 SIS'!K29</f>
        <v>0</v>
      </c>
      <c r="D29" s="56">
        <f>'Source Data'!H29</f>
        <v>4847.3597582819802</v>
      </c>
      <c r="E29" s="74">
        <f t="shared" si="11"/>
        <v>0</v>
      </c>
      <c r="F29" s="290"/>
      <c r="G29" s="56">
        <f>'Source Data'!I29</f>
        <v>643.90858310125191</v>
      </c>
      <c r="H29" s="74">
        <f t="shared" si="12"/>
        <v>0</v>
      </c>
      <c r="I29" s="290"/>
      <c r="J29" s="56">
        <f>'Source Data'!J29</f>
        <v>175.61143175488689</v>
      </c>
      <c r="K29" s="74">
        <f t="shared" si="13"/>
        <v>0</v>
      </c>
      <c r="L29" s="290"/>
      <c r="M29" s="56">
        <f>'Source Data'!K29</f>
        <v>4390.2857938721727</v>
      </c>
      <c r="N29" s="74">
        <f t="shared" si="14"/>
        <v>0</v>
      </c>
      <c r="O29" s="290"/>
      <c r="P29" s="56">
        <f>'Source Data'!L29</f>
        <v>1756.1143175488689</v>
      </c>
      <c r="Q29" s="74">
        <f t="shared" si="15"/>
        <v>0</v>
      </c>
      <c r="R29" s="93">
        <v>0</v>
      </c>
      <c r="S29" s="56"/>
      <c r="T29" s="56"/>
      <c r="U29" s="57">
        <f t="shared" si="1"/>
        <v>0</v>
      </c>
      <c r="V29" s="93">
        <f t="shared" si="2"/>
        <v>0</v>
      </c>
      <c r="W29" s="74">
        <f t="shared" si="16"/>
        <v>0</v>
      </c>
      <c r="X29" s="93">
        <f t="shared" si="17"/>
        <v>0</v>
      </c>
      <c r="Y29" s="56">
        <f>[1]LakeCharlesCharter!$G29</f>
        <v>0</v>
      </c>
      <c r="Z29" s="93">
        <f t="shared" si="18"/>
        <v>0</v>
      </c>
      <c r="AA29" s="56"/>
      <c r="AB29" s="56">
        <f t="shared" si="19"/>
        <v>0</v>
      </c>
      <c r="AC29" s="93">
        <f t="shared" si="20"/>
        <v>0</v>
      </c>
      <c r="AD29" s="97">
        <f t="shared" si="3"/>
        <v>0</v>
      </c>
      <c r="AE29" s="75">
        <f>'Source Data'!N29</f>
        <v>3371</v>
      </c>
      <c r="AF29" s="90">
        <f t="shared" si="4"/>
        <v>0</v>
      </c>
      <c r="AG29" s="271"/>
      <c r="AH29" s="75">
        <f t="shared" si="21"/>
        <v>0</v>
      </c>
      <c r="AI29" s="271"/>
      <c r="AJ29" s="77">
        <f t="shared" si="5"/>
        <v>0</v>
      </c>
      <c r="AK29" s="76">
        <f t="shared" si="6"/>
        <v>0</v>
      </c>
      <c r="AL29" s="90">
        <f t="shared" si="22"/>
        <v>0</v>
      </c>
      <c r="AM29" s="79">
        <f t="shared" si="23"/>
        <v>0</v>
      </c>
      <c r="AN29" s="90">
        <f t="shared" si="24"/>
        <v>0</v>
      </c>
      <c r="AO29" s="56">
        <f>[1]LakeCharlesCharter!$M29</f>
        <v>0</v>
      </c>
      <c r="AP29" s="90">
        <f t="shared" si="25"/>
        <v>0</v>
      </c>
      <c r="AQ29" s="77"/>
      <c r="AR29" s="77">
        <f t="shared" si="26"/>
        <v>0</v>
      </c>
      <c r="AS29" s="90">
        <f t="shared" si="27"/>
        <v>0</v>
      </c>
      <c r="AT29" s="78">
        <f t="shared" si="7"/>
        <v>0</v>
      </c>
      <c r="AU29" s="87">
        <f t="shared" si="8"/>
        <v>0</v>
      </c>
      <c r="AV29" s="116"/>
      <c r="AW29" s="74"/>
      <c r="AX29" s="74">
        <f t="shared" si="9"/>
        <v>0</v>
      </c>
      <c r="AY29" s="74">
        <f t="shared" si="10"/>
        <v>0</v>
      </c>
    </row>
    <row r="30" spans="1:51" ht="16.149999999999999" customHeight="1" x14ac:dyDescent="0.2">
      <c r="A30" s="54">
        <v>24</v>
      </c>
      <c r="B30" s="55" t="s">
        <v>29</v>
      </c>
      <c r="C30" s="271">
        <f>'8_2.1.18 SIS'!K30</f>
        <v>0</v>
      </c>
      <c r="D30" s="56">
        <f>'Source Data'!H30</f>
        <v>2376.5026766431456</v>
      </c>
      <c r="E30" s="74">
        <f t="shared" si="11"/>
        <v>0</v>
      </c>
      <c r="F30" s="290"/>
      <c r="G30" s="56">
        <f>'Source Data'!I30</f>
        <v>235.68636722840623</v>
      </c>
      <c r="H30" s="74">
        <f t="shared" si="12"/>
        <v>0</v>
      </c>
      <c r="I30" s="290"/>
      <c r="J30" s="56">
        <f>'Source Data'!J30</f>
        <v>64.278100153201677</v>
      </c>
      <c r="K30" s="74">
        <f t="shared" si="13"/>
        <v>0</v>
      </c>
      <c r="L30" s="290"/>
      <c r="M30" s="56">
        <f>'Source Data'!K30</f>
        <v>1606.9525038300424</v>
      </c>
      <c r="N30" s="74">
        <f t="shared" si="14"/>
        <v>0</v>
      </c>
      <c r="O30" s="290"/>
      <c r="P30" s="56">
        <f>'Source Data'!L30</f>
        <v>642.78100153201683</v>
      </c>
      <c r="Q30" s="74">
        <f t="shared" si="15"/>
        <v>0</v>
      </c>
      <c r="R30" s="93">
        <v>0</v>
      </c>
      <c r="S30" s="56"/>
      <c r="T30" s="56"/>
      <c r="U30" s="57">
        <f t="shared" si="1"/>
        <v>0</v>
      </c>
      <c r="V30" s="93">
        <f t="shared" si="2"/>
        <v>0</v>
      </c>
      <c r="W30" s="74">
        <f t="shared" si="16"/>
        <v>0</v>
      </c>
      <c r="X30" s="93">
        <f t="shared" si="17"/>
        <v>0</v>
      </c>
      <c r="Y30" s="56">
        <f>[1]LakeCharlesCharter!$G30</f>
        <v>0</v>
      </c>
      <c r="Z30" s="93">
        <f t="shared" si="18"/>
        <v>0</v>
      </c>
      <c r="AA30" s="56"/>
      <c r="AB30" s="56">
        <f t="shared" si="19"/>
        <v>0</v>
      </c>
      <c r="AC30" s="93">
        <f t="shared" si="20"/>
        <v>0</v>
      </c>
      <c r="AD30" s="97">
        <f t="shared" si="3"/>
        <v>0</v>
      </c>
      <c r="AE30" s="75">
        <f>'Source Data'!N30</f>
        <v>11650</v>
      </c>
      <c r="AF30" s="90">
        <f t="shared" si="4"/>
        <v>0</v>
      </c>
      <c r="AG30" s="271"/>
      <c r="AH30" s="75">
        <f t="shared" si="21"/>
        <v>0</v>
      </c>
      <c r="AI30" s="271"/>
      <c r="AJ30" s="77">
        <f t="shared" si="5"/>
        <v>0</v>
      </c>
      <c r="AK30" s="76">
        <f t="shared" si="6"/>
        <v>0</v>
      </c>
      <c r="AL30" s="90">
        <f t="shared" si="22"/>
        <v>0</v>
      </c>
      <c r="AM30" s="79">
        <f t="shared" si="23"/>
        <v>0</v>
      </c>
      <c r="AN30" s="90">
        <f t="shared" si="24"/>
        <v>0</v>
      </c>
      <c r="AO30" s="56">
        <f>[1]LakeCharlesCharter!$M30</f>
        <v>0</v>
      </c>
      <c r="AP30" s="90">
        <f t="shared" si="25"/>
        <v>0</v>
      </c>
      <c r="AQ30" s="77"/>
      <c r="AR30" s="77">
        <f t="shared" si="26"/>
        <v>0</v>
      </c>
      <c r="AS30" s="90">
        <f t="shared" si="27"/>
        <v>0</v>
      </c>
      <c r="AT30" s="78">
        <f t="shared" si="7"/>
        <v>0</v>
      </c>
      <c r="AU30" s="87">
        <f t="shared" si="8"/>
        <v>0</v>
      </c>
      <c r="AV30" s="116"/>
      <c r="AW30" s="74"/>
      <c r="AX30" s="74">
        <f t="shared" si="9"/>
        <v>0</v>
      </c>
      <c r="AY30" s="74">
        <f t="shared" si="10"/>
        <v>0</v>
      </c>
    </row>
    <row r="31" spans="1:51" ht="16.149999999999999" customHeight="1" x14ac:dyDescent="0.2">
      <c r="A31" s="49">
        <v>25</v>
      </c>
      <c r="B31" s="50" t="s">
        <v>30</v>
      </c>
      <c r="C31" s="272">
        <f>'8_2.1.18 SIS'!K31</f>
        <v>0</v>
      </c>
      <c r="D31" s="51">
        <f>'Source Data'!H31</f>
        <v>4037.466979885065</v>
      </c>
      <c r="E31" s="80">
        <f t="shared" si="11"/>
        <v>0</v>
      </c>
      <c r="F31" s="291"/>
      <c r="G31" s="51">
        <f>'Source Data'!I31</f>
        <v>547.31914183029971</v>
      </c>
      <c r="H31" s="80">
        <f t="shared" si="12"/>
        <v>0</v>
      </c>
      <c r="I31" s="291"/>
      <c r="J31" s="51">
        <f>'Source Data'!J31</f>
        <v>149.268856862809</v>
      </c>
      <c r="K31" s="80">
        <f t="shared" si="13"/>
        <v>0</v>
      </c>
      <c r="L31" s="291"/>
      <c r="M31" s="51">
        <f>'Source Data'!K31</f>
        <v>3731.7214215702247</v>
      </c>
      <c r="N31" s="80">
        <f t="shared" si="14"/>
        <v>0</v>
      </c>
      <c r="O31" s="291"/>
      <c r="P31" s="51">
        <f>'Source Data'!L31</f>
        <v>1492.6885686280898</v>
      </c>
      <c r="Q31" s="80">
        <f t="shared" si="15"/>
        <v>0</v>
      </c>
      <c r="R31" s="94">
        <v>0</v>
      </c>
      <c r="S31" s="51"/>
      <c r="T31" s="51"/>
      <c r="U31" s="52">
        <f t="shared" si="1"/>
        <v>0</v>
      </c>
      <c r="V31" s="94">
        <f t="shared" si="2"/>
        <v>0</v>
      </c>
      <c r="W31" s="80">
        <f t="shared" si="16"/>
        <v>0</v>
      </c>
      <c r="X31" s="94">
        <f t="shared" si="17"/>
        <v>0</v>
      </c>
      <c r="Y31" s="51">
        <f>[1]LakeCharlesCharter!$G31</f>
        <v>0</v>
      </c>
      <c r="Z31" s="94">
        <f t="shared" si="18"/>
        <v>0</v>
      </c>
      <c r="AA31" s="53"/>
      <c r="AB31" s="51">
        <f t="shared" si="19"/>
        <v>0</v>
      </c>
      <c r="AC31" s="95">
        <f t="shared" si="20"/>
        <v>0</v>
      </c>
      <c r="AD31" s="95">
        <f t="shared" si="3"/>
        <v>0</v>
      </c>
      <c r="AE31" s="71">
        <f>'Source Data'!N31</f>
        <v>4673</v>
      </c>
      <c r="AF31" s="91">
        <f t="shared" si="4"/>
        <v>0</v>
      </c>
      <c r="AG31" s="272"/>
      <c r="AH31" s="71">
        <f t="shared" si="21"/>
        <v>0</v>
      </c>
      <c r="AI31" s="272"/>
      <c r="AJ31" s="72">
        <f t="shared" si="5"/>
        <v>0</v>
      </c>
      <c r="AK31" s="73">
        <f t="shared" si="6"/>
        <v>0</v>
      </c>
      <c r="AL31" s="91">
        <f t="shared" si="22"/>
        <v>0</v>
      </c>
      <c r="AM31" s="82">
        <f t="shared" si="23"/>
        <v>0</v>
      </c>
      <c r="AN31" s="91">
        <f t="shared" si="24"/>
        <v>0</v>
      </c>
      <c r="AO31" s="51">
        <f>[1]LakeCharlesCharter!$M31</f>
        <v>0</v>
      </c>
      <c r="AP31" s="91">
        <f t="shared" si="25"/>
        <v>0</v>
      </c>
      <c r="AQ31" s="72"/>
      <c r="AR31" s="72">
        <f t="shared" si="26"/>
        <v>0</v>
      </c>
      <c r="AS31" s="91">
        <f t="shared" si="27"/>
        <v>0</v>
      </c>
      <c r="AT31" s="81">
        <f t="shared" si="7"/>
        <v>0</v>
      </c>
      <c r="AU31" s="88">
        <f t="shared" si="8"/>
        <v>0</v>
      </c>
      <c r="AV31" s="116"/>
      <c r="AW31" s="80"/>
      <c r="AX31" s="80">
        <f t="shared" si="9"/>
        <v>0</v>
      </c>
      <c r="AY31" s="80">
        <f t="shared" si="10"/>
        <v>0</v>
      </c>
    </row>
    <row r="32" spans="1:51" ht="16.149999999999999" customHeight="1" x14ac:dyDescent="0.2">
      <c r="A32" s="58">
        <v>26</v>
      </c>
      <c r="B32" s="59" t="s">
        <v>31</v>
      </c>
      <c r="C32" s="270">
        <f>'8_2.1.18 SIS'!K32</f>
        <v>0</v>
      </c>
      <c r="D32" s="60">
        <f>'Source Data'!H32</f>
        <v>3766.8356517369007</v>
      </c>
      <c r="E32" s="65">
        <f t="shared" si="11"/>
        <v>0</v>
      </c>
      <c r="F32" s="289"/>
      <c r="G32" s="60">
        <f>'Source Data'!I32</f>
        <v>468.82114429316323</v>
      </c>
      <c r="H32" s="65">
        <f t="shared" si="12"/>
        <v>0</v>
      </c>
      <c r="I32" s="289"/>
      <c r="J32" s="60">
        <f>'Source Data'!J32</f>
        <v>127.8603120799536</v>
      </c>
      <c r="K32" s="65">
        <f t="shared" si="13"/>
        <v>0</v>
      </c>
      <c r="L32" s="289"/>
      <c r="M32" s="60">
        <f>'Source Data'!K32</f>
        <v>3196.5078019988405</v>
      </c>
      <c r="N32" s="65">
        <f t="shared" si="14"/>
        <v>0</v>
      </c>
      <c r="O32" s="289"/>
      <c r="P32" s="60">
        <f>'Source Data'!L32</f>
        <v>1278.6031207995361</v>
      </c>
      <c r="Q32" s="65">
        <f t="shared" si="15"/>
        <v>0</v>
      </c>
      <c r="R32" s="92">
        <v>0</v>
      </c>
      <c r="S32" s="60"/>
      <c r="T32" s="60"/>
      <c r="U32" s="61">
        <f t="shared" si="1"/>
        <v>0</v>
      </c>
      <c r="V32" s="92">
        <f t="shared" si="2"/>
        <v>0</v>
      </c>
      <c r="W32" s="65">
        <f t="shared" si="16"/>
        <v>0</v>
      </c>
      <c r="X32" s="92">
        <f t="shared" si="17"/>
        <v>0</v>
      </c>
      <c r="Y32" s="60">
        <f>[1]LakeCharlesCharter!$G32</f>
        <v>0</v>
      </c>
      <c r="Z32" s="92">
        <f t="shared" si="18"/>
        <v>0</v>
      </c>
      <c r="AA32" s="60"/>
      <c r="AB32" s="60">
        <f t="shared" si="19"/>
        <v>0</v>
      </c>
      <c r="AC32" s="92">
        <f t="shared" si="20"/>
        <v>0</v>
      </c>
      <c r="AD32" s="96">
        <f t="shared" si="3"/>
        <v>0</v>
      </c>
      <c r="AE32" s="66">
        <f>'Source Data'!N32</f>
        <v>5304</v>
      </c>
      <c r="AF32" s="89">
        <f t="shared" si="4"/>
        <v>0</v>
      </c>
      <c r="AG32" s="270"/>
      <c r="AH32" s="66">
        <f t="shared" si="21"/>
        <v>0</v>
      </c>
      <c r="AI32" s="270"/>
      <c r="AJ32" s="68">
        <f t="shared" si="5"/>
        <v>0</v>
      </c>
      <c r="AK32" s="67">
        <f t="shared" si="6"/>
        <v>0</v>
      </c>
      <c r="AL32" s="89">
        <f t="shared" si="22"/>
        <v>0</v>
      </c>
      <c r="AM32" s="70">
        <f t="shared" si="23"/>
        <v>0</v>
      </c>
      <c r="AN32" s="89">
        <f t="shared" si="24"/>
        <v>0</v>
      </c>
      <c r="AO32" s="60">
        <f>[1]LakeCharlesCharter!$M32</f>
        <v>0</v>
      </c>
      <c r="AP32" s="89">
        <f t="shared" si="25"/>
        <v>0</v>
      </c>
      <c r="AQ32" s="68"/>
      <c r="AR32" s="68">
        <f t="shared" si="26"/>
        <v>0</v>
      </c>
      <c r="AS32" s="89">
        <f t="shared" si="27"/>
        <v>0</v>
      </c>
      <c r="AT32" s="69">
        <f t="shared" si="7"/>
        <v>0</v>
      </c>
      <c r="AU32" s="86">
        <f t="shared" si="8"/>
        <v>0</v>
      </c>
      <c r="AV32" s="116"/>
      <c r="AW32" s="65"/>
      <c r="AX32" s="65">
        <f t="shared" si="9"/>
        <v>0</v>
      </c>
      <c r="AY32" s="65">
        <f t="shared" si="10"/>
        <v>0</v>
      </c>
    </row>
    <row r="33" spans="1:51" ht="16.149999999999999" customHeight="1" x14ac:dyDescent="0.2">
      <c r="A33" s="54">
        <v>27</v>
      </c>
      <c r="B33" s="55" t="s">
        <v>32</v>
      </c>
      <c r="C33" s="271">
        <f>'8_2.1.18 SIS'!K33</f>
        <v>3</v>
      </c>
      <c r="D33" s="56">
        <f>'Source Data'!H33</f>
        <v>5228.5444628948371</v>
      </c>
      <c r="E33" s="74">
        <f t="shared" si="11"/>
        <v>15685.633388684511</v>
      </c>
      <c r="F33" s="290"/>
      <c r="G33" s="56">
        <f>'Source Data'!I33</f>
        <v>687.4036243637745</v>
      </c>
      <c r="H33" s="74">
        <f t="shared" si="12"/>
        <v>0</v>
      </c>
      <c r="I33" s="290"/>
      <c r="J33" s="56">
        <f>'Source Data'!J33</f>
        <v>187.4737157355749</v>
      </c>
      <c r="K33" s="74">
        <f t="shared" si="13"/>
        <v>0</v>
      </c>
      <c r="L33" s="290"/>
      <c r="M33" s="56">
        <f>'Source Data'!K33</f>
        <v>4686.842893389372</v>
      </c>
      <c r="N33" s="74">
        <f t="shared" si="14"/>
        <v>0</v>
      </c>
      <c r="O33" s="290"/>
      <c r="P33" s="56">
        <f>'Source Data'!L33</f>
        <v>1874.7371573557489</v>
      </c>
      <c r="Q33" s="74">
        <f t="shared" si="15"/>
        <v>0</v>
      </c>
      <c r="R33" s="93">
        <v>17748</v>
      </c>
      <c r="S33" s="56"/>
      <c r="T33" s="56"/>
      <c r="U33" s="57">
        <f t="shared" si="1"/>
        <v>0</v>
      </c>
      <c r="V33" s="93">
        <f t="shared" si="2"/>
        <v>17748</v>
      </c>
      <c r="W33" s="74">
        <f t="shared" si="16"/>
        <v>-44</v>
      </c>
      <c r="X33" s="93">
        <f t="shared" si="17"/>
        <v>17704</v>
      </c>
      <c r="Y33" s="56">
        <f>[1]LakeCharlesCharter!$G33</f>
        <v>0</v>
      </c>
      <c r="Z33" s="93">
        <f t="shared" si="18"/>
        <v>17704</v>
      </c>
      <c r="AA33" s="56"/>
      <c r="AB33" s="56">
        <f t="shared" si="19"/>
        <v>17704</v>
      </c>
      <c r="AC33" s="93">
        <f t="shared" si="20"/>
        <v>1475</v>
      </c>
      <c r="AD33" s="97">
        <f t="shared" si="3"/>
        <v>17704</v>
      </c>
      <c r="AE33" s="75">
        <f>'Source Data'!N33</f>
        <v>3412</v>
      </c>
      <c r="AF33" s="90">
        <f t="shared" si="4"/>
        <v>10236</v>
      </c>
      <c r="AG33" s="271"/>
      <c r="AH33" s="75">
        <f t="shared" si="21"/>
        <v>0</v>
      </c>
      <c r="AI33" s="271"/>
      <c r="AJ33" s="77">
        <f t="shared" si="5"/>
        <v>0</v>
      </c>
      <c r="AK33" s="76">
        <f t="shared" si="6"/>
        <v>0</v>
      </c>
      <c r="AL33" s="90">
        <f t="shared" si="22"/>
        <v>10236</v>
      </c>
      <c r="AM33" s="79">
        <f t="shared" si="23"/>
        <v>-26</v>
      </c>
      <c r="AN33" s="90">
        <f t="shared" si="24"/>
        <v>10210</v>
      </c>
      <c r="AO33" s="56">
        <f>[1]LakeCharlesCharter!$M33</f>
        <v>0</v>
      </c>
      <c r="AP33" s="90">
        <f t="shared" si="25"/>
        <v>10210</v>
      </c>
      <c r="AQ33" s="77"/>
      <c r="AR33" s="77">
        <f t="shared" si="26"/>
        <v>10210</v>
      </c>
      <c r="AS33" s="90">
        <f t="shared" si="27"/>
        <v>851</v>
      </c>
      <c r="AT33" s="78">
        <f t="shared" si="7"/>
        <v>27914</v>
      </c>
      <c r="AU33" s="87">
        <f t="shared" si="8"/>
        <v>2326</v>
      </c>
      <c r="AV33" s="116"/>
      <c r="AW33" s="74"/>
      <c r="AX33" s="74">
        <f t="shared" si="9"/>
        <v>26</v>
      </c>
      <c r="AY33" s="74">
        <f t="shared" si="10"/>
        <v>26</v>
      </c>
    </row>
    <row r="34" spans="1:51" ht="16.149999999999999" customHeight="1" x14ac:dyDescent="0.2">
      <c r="A34" s="54">
        <v>28</v>
      </c>
      <c r="B34" s="55" t="s">
        <v>33</v>
      </c>
      <c r="C34" s="271">
        <f>'8_2.1.18 SIS'!K34</f>
        <v>0</v>
      </c>
      <c r="D34" s="56">
        <f>'Source Data'!H34</f>
        <v>3407.9343597999155</v>
      </c>
      <c r="E34" s="74">
        <f t="shared" si="11"/>
        <v>0</v>
      </c>
      <c r="F34" s="290"/>
      <c r="G34" s="56">
        <f>'Source Data'!I34</f>
        <v>466.65190378503735</v>
      </c>
      <c r="H34" s="74">
        <f t="shared" si="12"/>
        <v>0</v>
      </c>
      <c r="I34" s="290"/>
      <c r="J34" s="56">
        <f>'Source Data'!J34</f>
        <v>127.26870103228291</v>
      </c>
      <c r="K34" s="74">
        <f t="shared" si="13"/>
        <v>0</v>
      </c>
      <c r="L34" s="290"/>
      <c r="M34" s="56">
        <f>'Source Data'!K34</f>
        <v>3181.7175258070724</v>
      </c>
      <c r="N34" s="74">
        <f t="shared" si="14"/>
        <v>0</v>
      </c>
      <c r="O34" s="290"/>
      <c r="P34" s="56">
        <f>'Source Data'!L34</f>
        <v>1272.6870103228293</v>
      </c>
      <c r="Q34" s="74">
        <f t="shared" si="15"/>
        <v>0</v>
      </c>
      <c r="R34" s="93">
        <v>0</v>
      </c>
      <c r="S34" s="56"/>
      <c r="T34" s="56"/>
      <c r="U34" s="57">
        <f t="shared" si="1"/>
        <v>0</v>
      </c>
      <c r="V34" s="93">
        <f t="shared" si="2"/>
        <v>0</v>
      </c>
      <c r="W34" s="74">
        <f t="shared" si="16"/>
        <v>0</v>
      </c>
      <c r="X34" s="93">
        <f t="shared" si="17"/>
        <v>0</v>
      </c>
      <c r="Y34" s="56">
        <f>[1]LakeCharlesCharter!$G34</f>
        <v>0</v>
      </c>
      <c r="Z34" s="93">
        <f t="shared" si="18"/>
        <v>0</v>
      </c>
      <c r="AA34" s="56"/>
      <c r="AB34" s="56">
        <f t="shared" si="19"/>
        <v>0</v>
      </c>
      <c r="AC34" s="93">
        <f t="shared" si="20"/>
        <v>0</v>
      </c>
      <c r="AD34" s="97">
        <f t="shared" si="3"/>
        <v>0</v>
      </c>
      <c r="AE34" s="75">
        <f>'Source Data'!N34</f>
        <v>5598</v>
      </c>
      <c r="AF34" s="90">
        <f t="shared" si="4"/>
        <v>0</v>
      </c>
      <c r="AG34" s="271"/>
      <c r="AH34" s="75">
        <f t="shared" si="21"/>
        <v>0</v>
      </c>
      <c r="AI34" s="271"/>
      <c r="AJ34" s="77">
        <f t="shared" si="5"/>
        <v>0</v>
      </c>
      <c r="AK34" s="76">
        <f t="shared" si="6"/>
        <v>0</v>
      </c>
      <c r="AL34" s="90">
        <f t="shared" si="22"/>
        <v>0</v>
      </c>
      <c r="AM34" s="79">
        <f t="shared" si="23"/>
        <v>0</v>
      </c>
      <c r="AN34" s="90">
        <f t="shared" si="24"/>
        <v>0</v>
      </c>
      <c r="AO34" s="56">
        <f>[1]LakeCharlesCharter!$M34</f>
        <v>0</v>
      </c>
      <c r="AP34" s="90">
        <f t="shared" si="25"/>
        <v>0</v>
      </c>
      <c r="AQ34" s="77"/>
      <c r="AR34" s="77">
        <f t="shared" si="26"/>
        <v>0</v>
      </c>
      <c r="AS34" s="90">
        <f t="shared" si="27"/>
        <v>0</v>
      </c>
      <c r="AT34" s="78">
        <f t="shared" si="7"/>
        <v>0</v>
      </c>
      <c r="AU34" s="87">
        <f t="shared" si="8"/>
        <v>0</v>
      </c>
      <c r="AV34" s="116"/>
      <c r="AW34" s="74"/>
      <c r="AX34" s="74">
        <f t="shared" si="9"/>
        <v>0</v>
      </c>
      <c r="AY34" s="74">
        <f t="shared" si="10"/>
        <v>0</v>
      </c>
    </row>
    <row r="35" spans="1:51" ht="16.149999999999999" customHeight="1" x14ac:dyDescent="0.2">
      <c r="A35" s="54">
        <v>29</v>
      </c>
      <c r="B35" s="55" t="s">
        <v>34</v>
      </c>
      <c r="C35" s="271">
        <f>'8_2.1.18 SIS'!K35</f>
        <v>0</v>
      </c>
      <c r="D35" s="56">
        <f>'Source Data'!H35</f>
        <v>4119.4752527522951</v>
      </c>
      <c r="E35" s="74">
        <f t="shared" si="11"/>
        <v>0</v>
      </c>
      <c r="F35" s="290"/>
      <c r="G35" s="56">
        <f>'Source Data'!I35</f>
        <v>554.9726016103474</v>
      </c>
      <c r="H35" s="74">
        <f t="shared" si="12"/>
        <v>0</v>
      </c>
      <c r="I35" s="290"/>
      <c r="J35" s="56">
        <f>'Source Data'!J35</f>
        <v>151.35616407554929</v>
      </c>
      <c r="K35" s="74">
        <f t="shared" si="13"/>
        <v>0</v>
      </c>
      <c r="L35" s="290"/>
      <c r="M35" s="56">
        <f>'Source Data'!K35</f>
        <v>3783.9041018887328</v>
      </c>
      <c r="N35" s="74">
        <f t="shared" si="14"/>
        <v>0</v>
      </c>
      <c r="O35" s="290"/>
      <c r="P35" s="56">
        <f>'Source Data'!L35</f>
        <v>1513.5616407554928</v>
      </c>
      <c r="Q35" s="74">
        <f t="shared" si="15"/>
        <v>0</v>
      </c>
      <c r="R35" s="93">
        <v>0</v>
      </c>
      <c r="S35" s="56"/>
      <c r="T35" s="56"/>
      <c r="U35" s="57">
        <f t="shared" si="1"/>
        <v>0</v>
      </c>
      <c r="V35" s="93">
        <f t="shared" si="2"/>
        <v>0</v>
      </c>
      <c r="W35" s="74">
        <f t="shared" si="16"/>
        <v>0</v>
      </c>
      <c r="X35" s="93">
        <f t="shared" si="17"/>
        <v>0</v>
      </c>
      <c r="Y35" s="56">
        <f>[1]LakeCharlesCharter!$G35</f>
        <v>0</v>
      </c>
      <c r="Z35" s="93">
        <f t="shared" si="18"/>
        <v>0</v>
      </c>
      <c r="AA35" s="56"/>
      <c r="AB35" s="56">
        <f t="shared" si="19"/>
        <v>0</v>
      </c>
      <c r="AC35" s="93">
        <f t="shared" si="20"/>
        <v>0</v>
      </c>
      <c r="AD35" s="97">
        <f t="shared" si="3"/>
        <v>0</v>
      </c>
      <c r="AE35" s="75">
        <f>'Source Data'!N35</f>
        <v>4860</v>
      </c>
      <c r="AF35" s="90">
        <f t="shared" si="4"/>
        <v>0</v>
      </c>
      <c r="AG35" s="271"/>
      <c r="AH35" s="75">
        <f t="shared" si="21"/>
        <v>0</v>
      </c>
      <c r="AI35" s="271"/>
      <c r="AJ35" s="77">
        <f t="shared" si="5"/>
        <v>0</v>
      </c>
      <c r="AK35" s="76">
        <f t="shared" si="6"/>
        <v>0</v>
      </c>
      <c r="AL35" s="90">
        <f t="shared" si="22"/>
        <v>0</v>
      </c>
      <c r="AM35" s="79">
        <f t="shared" si="23"/>
        <v>0</v>
      </c>
      <c r="AN35" s="90">
        <f t="shared" si="24"/>
        <v>0</v>
      </c>
      <c r="AO35" s="56">
        <f>[1]LakeCharlesCharter!$M35</f>
        <v>0</v>
      </c>
      <c r="AP35" s="90">
        <f t="shared" si="25"/>
        <v>0</v>
      </c>
      <c r="AQ35" s="77"/>
      <c r="AR35" s="77">
        <f t="shared" si="26"/>
        <v>0</v>
      </c>
      <c r="AS35" s="90">
        <f t="shared" si="27"/>
        <v>0</v>
      </c>
      <c r="AT35" s="78">
        <f t="shared" si="7"/>
        <v>0</v>
      </c>
      <c r="AU35" s="87">
        <f t="shared" si="8"/>
        <v>0</v>
      </c>
      <c r="AV35" s="116"/>
      <c r="AW35" s="74"/>
      <c r="AX35" s="74">
        <f t="shared" si="9"/>
        <v>0</v>
      </c>
      <c r="AY35" s="74">
        <f t="shared" si="10"/>
        <v>0</v>
      </c>
    </row>
    <row r="36" spans="1:51" ht="16.149999999999999" customHeight="1" x14ac:dyDescent="0.2">
      <c r="A36" s="49">
        <v>30</v>
      </c>
      <c r="B36" s="50" t="s">
        <v>35</v>
      </c>
      <c r="C36" s="272">
        <f>'8_2.1.18 SIS'!K36</f>
        <v>0</v>
      </c>
      <c r="D36" s="51">
        <f>'Source Data'!H36</f>
        <v>5413.9637107951485</v>
      </c>
      <c r="E36" s="80">
        <f t="shared" si="11"/>
        <v>0</v>
      </c>
      <c r="F36" s="291"/>
      <c r="G36" s="51">
        <f>'Source Data'!I36</f>
        <v>702.2116679130869</v>
      </c>
      <c r="H36" s="80">
        <f t="shared" si="12"/>
        <v>0</v>
      </c>
      <c r="I36" s="291"/>
      <c r="J36" s="51">
        <f>'Source Data'!J36</f>
        <v>191.51227306720551</v>
      </c>
      <c r="K36" s="80">
        <f t="shared" si="13"/>
        <v>0</v>
      </c>
      <c r="L36" s="291"/>
      <c r="M36" s="51">
        <f>'Source Data'!K36</f>
        <v>4787.8068266801383</v>
      </c>
      <c r="N36" s="80">
        <f t="shared" si="14"/>
        <v>0</v>
      </c>
      <c r="O36" s="291"/>
      <c r="P36" s="51">
        <f>'Source Data'!L36</f>
        <v>1915.1227306720555</v>
      </c>
      <c r="Q36" s="80">
        <f t="shared" si="15"/>
        <v>0</v>
      </c>
      <c r="R36" s="94">
        <v>0</v>
      </c>
      <c r="S36" s="51"/>
      <c r="T36" s="51"/>
      <c r="U36" s="52">
        <f t="shared" si="1"/>
        <v>0</v>
      </c>
      <c r="V36" s="94">
        <f t="shared" si="2"/>
        <v>0</v>
      </c>
      <c r="W36" s="80">
        <f t="shared" si="16"/>
        <v>0</v>
      </c>
      <c r="X36" s="94">
        <f t="shared" si="17"/>
        <v>0</v>
      </c>
      <c r="Y36" s="51">
        <f>[1]LakeCharlesCharter!$G36</f>
        <v>0</v>
      </c>
      <c r="Z36" s="94">
        <f t="shared" si="18"/>
        <v>0</v>
      </c>
      <c r="AA36" s="53"/>
      <c r="AB36" s="51">
        <f t="shared" si="19"/>
        <v>0</v>
      </c>
      <c r="AC36" s="95">
        <f t="shared" si="20"/>
        <v>0</v>
      </c>
      <c r="AD36" s="95">
        <f t="shared" si="3"/>
        <v>0</v>
      </c>
      <c r="AE36" s="71">
        <f>'Source Data'!N36</f>
        <v>3884</v>
      </c>
      <c r="AF36" s="91">
        <f t="shared" si="4"/>
        <v>0</v>
      </c>
      <c r="AG36" s="272"/>
      <c r="AH36" s="71">
        <f t="shared" si="21"/>
        <v>0</v>
      </c>
      <c r="AI36" s="272"/>
      <c r="AJ36" s="72">
        <f t="shared" si="5"/>
        <v>0</v>
      </c>
      <c r="AK36" s="73">
        <f t="shared" si="6"/>
        <v>0</v>
      </c>
      <c r="AL36" s="91">
        <f t="shared" si="22"/>
        <v>0</v>
      </c>
      <c r="AM36" s="82">
        <f t="shared" si="23"/>
        <v>0</v>
      </c>
      <c r="AN36" s="91">
        <f t="shared" si="24"/>
        <v>0</v>
      </c>
      <c r="AO36" s="51">
        <f>[1]LakeCharlesCharter!$M36</f>
        <v>0</v>
      </c>
      <c r="AP36" s="91">
        <f t="shared" si="25"/>
        <v>0</v>
      </c>
      <c r="AQ36" s="72"/>
      <c r="AR36" s="72">
        <f t="shared" si="26"/>
        <v>0</v>
      </c>
      <c r="AS36" s="91">
        <f t="shared" si="27"/>
        <v>0</v>
      </c>
      <c r="AT36" s="81">
        <f t="shared" si="7"/>
        <v>0</v>
      </c>
      <c r="AU36" s="88">
        <f t="shared" si="8"/>
        <v>0</v>
      </c>
      <c r="AV36" s="116"/>
      <c r="AW36" s="80"/>
      <c r="AX36" s="80">
        <f t="shared" si="9"/>
        <v>0</v>
      </c>
      <c r="AY36" s="80">
        <f t="shared" si="10"/>
        <v>0</v>
      </c>
    </row>
    <row r="37" spans="1:51" ht="16.149999999999999" customHeight="1" x14ac:dyDescent="0.2">
      <c r="A37" s="58">
        <v>31</v>
      </c>
      <c r="B37" s="59" t="s">
        <v>36</v>
      </c>
      <c r="C37" s="270">
        <f>'8_2.1.18 SIS'!K37</f>
        <v>0</v>
      </c>
      <c r="D37" s="60">
        <f>'Source Data'!H37</f>
        <v>3796.0097351340864</v>
      </c>
      <c r="E37" s="65">
        <f t="shared" si="11"/>
        <v>0</v>
      </c>
      <c r="F37" s="289"/>
      <c r="G37" s="60">
        <f>'Source Data'!I37</f>
        <v>524.75657375911442</v>
      </c>
      <c r="H37" s="65">
        <f t="shared" si="12"/>
        <v>0</v>
      </c>
      <c r="I37" s="289"/>
      <c r="J37" s="60">
        <f>'Source Data'!J37</f>
        <v>143.11542920703121</v>
      </c>
      <c r="K37" s="65">
        <f t="shared" si="13"/>
        <v>0</v>
      </c>
      <c r="L37" s="289"/>
      <c r="M37" s="60">
        <f>'Source Data'!K37</f>
        <v>3577.8857301757807</v>
      </c>
      <c r="N37" s="65">
        <f t="shared" si="14"/>
        <v>0</v>
      </c>
      <c r="O37" s="289"/>
      <c r="P37" s="60">
        <f>'Source Data'!L37</f>
        <v>1431.1542920703123</v>
      </c>
      <c r="Q37" s="65">
        <f t="shared" si="15"/>
        <v>0</v>
      </c>
      <c r="R37" s="92">
        <v>0</v>
      </c>
      <c r="S37" s="60"/>
      <c r="T37" s="60"/>
      <c r="U37" s="61">
        <f t="shared" si="1"/>
        <v>0</v>
      </c>
      <c r="V37" s="92">
        <f t="shared" si="2"/>
        <v>0</v>
      </c>
      <c r="W37" s="65">
        <f t="shared" si="16"/>
        <v>0</v>
      </c>
      <c r="X37" s="92">
        <f t="shared" si="17"/>
        <v>0</v>
      </c>
      <c r="Y37" s="60">
        <f>[1]LakeCharlesCharter!$G37</f>
        <v>0</v>
      </c>
      <c r="Z37" s="92">
        <f t="shared" si="18"/>
        <v>0</v>
      </c>
      <c r="AA37" s="60"/>
      <c r="AB37" s="60">
        <f t="shared" si="19"/>
        <v>0</v>
      </c>
      <c r="AC37" s="92">
        <f t="shared" si="20"/>
        <v>0</v>
      </c>
      <c r="AD37" s="96">
        <f t="shared" si="3"/>
        <v>0</v>
      </c>
      <c r="AE37" s="66">
        <f>'Source Data'!N37</f>
        <v>5567</v>
      </c>
      <c r="AF37" s="89">
        <f t="shared" si="4"/>
        <v>0</v>
      </c>
      <c r="AG37" s="270"/>
      <c r="AH37" s="66">
        <f t="shared" si="21"/>
        <v>0</v>
      </c>
      <c r="AI37" s="270"/>
      <c r="AJ37" s="68">
        <f t="shared" si="5"/>
        <v>0</v>
      </c>
      <c r="AK37" s="67">
        <f t="shared" si="6"/>
        <v>0</v>
      </c>
      <c r="AL37" s="89">
        <f t="shared" si="22"/>
        <v>0</v>
      </c>
      <c r="AM37" s="70">
        <f t="shared" si="23"/>
        <v>0</v>
      </c>
      <c r="AN37" s="89">
        <f t="shared" si="24"/>
        <v>0</v>
      </c>
      <c r="AO37" s="60">
        <f>[1]LakeCharlesCharter!$M37</f>
        <v>0</v>
      </c>
      <c r="AP37" s="89">
        <f t="shared" si="25"/>
        <v>0</v>
      </c>
      <c r="AQ37" s="68"/>
      <c r="AR37" s="68">
        <f t="shared" si="26"/>
        <v>0</v>
      </c>
      <c r="AS37" s="89">
        <f t="shared" si="27"/>
        <v>0</v>
      </c>
      <c r="AT37" s="69">
        <f t="shared" si="7"/>
        <v>0</v>
      </c>
      <c r="AU37" s="86">
        <f t="shared" si="8"/>
        <v>0</v>
      </c>
      <c r="AV37" s="116"/>
      <c r="AW37" s="65"/>
      <c r="AX37" s="65">
        <f t="shared" si="9"/>
        <v>0</v>
      </c>
      <c r="AY37" s="65">
        <f t="shared" si="10"/>
        <v>0</v>
      </c>
    </row>
    <row r="38" spans="1:51" ht="16.149999999999999" customHeight="1" x14ac:dyDescent="0.2">
      <c r="A38" s="54">
        <v>32</v>
      </c>
      <c r="B38" s="55" t="s">
        <v>37</v>
      </c>
      <c r="C38" s="271">
        <f>'8_2.1.18 SIS'!K38</f>
        <v>0</v>
      </c>
      <c r="D38" s="56">
        <f>'Source Data'!H38</f>
        <v>5211.085155744553</v>
      </c>
      <c r="E38" s="74">
        <f t="shared" si="11"/>
        <v>0</v>
      </c>
      <c r="F38" s="290"/>
      <c r="G38" s="56">
        <f>'Source Data'!I38</f>
        <v>712.66638210557119</v>
      </c>
      <c r="H38" s="74">
        <f t="shared" si="12"/>
        <v>0</v>
      </c>
      <c r="I38" s="290"/>
      <c r="J38" s="56">
        <f>'Source Data'!J38</f>
        <v>194.36355875606483</v>
      </c>
      <c r="K38" s="74">
        <f t="shared" si="13"/>
        <v>0</v>
      </c>
      <c r="L38" s="290"/>
      <c r="M38" s="56">
        <f>'Source Data'!K38</f>
        <v>4859.0889689016212</v>
      </c>
      <c r="N38" s="74">
        <f t="shared" si="14"/>
        <v>0</v>
      </c>
      <c r="O38" s="290"/>
      <c r="P38" s="56">
        <f>'Source Data'!L38</f>
        <v>1943.6355875606487</v>
      </c>
      <c r="Q38" s="74">
        <f t="shared" si="15"/>
        <v>0</v>
      </c>
      <c r="R38" s="93">
        <v>0</v>
      </c>
      <c r="S38" s="56"/>
      <c r="T38" s="56"/>
      <c r="U38" s="57">
        <f t="shared" si="1"/>
        <v>0</v>
      </c>
      <c r="V38" s="93">
        <f t="shared" si="2"/>
        <v>0</v>
      </c>
      <c r="W38" s="74">
        <f t="shared" si="16"/>
        <v>0</v>
      </c>
      <c r="X38" s="93">
        <f t="shared" si="17"/>
        <v>0</v>
      </c>
      <c r="Y38" s="56">
        <f>[1]LakeCharlesCharter!$G38</f>
        <v>0</v>
      </c>
      <c r="Z38" s="93">
        <f t="shared" si="18"/>
        <v>0</v>
      </c>
      <c r="AA38" s="56"/>
      <c r="AB38" s="56">
        <f t="shared" si="19"/>
        <v>0</v>
      </c>
      <c r="AC38" s="93">
        <f t="shared" si="20"/>
        <v>0</v>
      </c>
      <c r="AD38" s="97">
        <f t="shared" si="3"/>
        <v>0</v>
      </c>
      <c r="AE38" s="75">
        <f>'Source Data'!N38</f>
        <v>2649</v>
      </c>
      <c r="AF38" s="90">
        <f t="shared" si="4"/>
        <v>0</v>
      </c>
      <c r="AG38" s="271"/>
      <c r="AH38" s="75">
        <f t="shared" si="21"/>
        <v>0</v>
      </c>
      <c r="AI38" s="271"/>
      <c r="AJ38" s="77">
        <f t="shared" si="5"/>
        <v>0</v>
      </c>
      <c r="AK38" s="76">
        <f t="shared" si="6"/>
        <v>0</v>
      </c>
      <c r="AL38" s="90">
        <f t="shared" si="22"/>
        <v>0</v>
      </c>
      <c r="AM38" s="79">
        <f t="shared" si="23"/>
        <v>0</v>
      </c>
      <c r="AN38" s="90">
        <f t="shared" si="24"/>
        <v>0</v>
      </c>
      <c r="AO38" s="56">
        <f>[1]LakeCharlesCharter!$M38</f>
        <v>0</v>
      </c>
      <c r="AP38" s="90">
        <f t="shared" si="25"/>
        <v>0</v>
      </c>
      <c r="AQ38" s="77"/>
      <c r="AR38" s="77">
        <f t="shared" si="26"/>
        <v>0</v>
      </c>
      <c r="AS38" s="90">
        <f t="shared" si="27"/>
        <v>0</v>
      </c>
      <c r="AT38" s="78">
        <f t="shared" si="7"/>
        <v>0</v>
      </c>
      <c r="AU38" s="87">
        <f t="shared" si="8"/>
        <v>0</v>
      </c>
      <c r="AV38" s="116"/>
      <c r="AW38" s="74"/>
      <c r="AX38" s="74">
        <f t="shared" si="9"/>
        <v>0</v>
      </c>
      <c r="AY38" s="74">
        <f t="shared" si="10"/>
        <v>0</v>
      </c>
    </row>
    <row r="39" spans="1:51" ht="16.149999999999999" customHeight="1" x14ac:dyDescent="0.2">
      <c r="A39" s="54">
        <v>33</v>
      </c>
      <c r="B39" s="55" t="s">
        <v>38</v>
      </c>
      <c r="C39" s="271">
        <f>'8_2.1.18 SIS'!K39</f>
        <v>0</v>
      </c>
      <c r="D39" s="56">
        <f>'Source Data'!H39</f>
        <v>4700.4408318694122</v>
      </c>
      <c r="E39" s="74">
        <f t="shared" si="11"/>
        <v>0</v>
      </c>
      <c r="F39" s="290"/>
      <c r="G39" s="56">
        <f>'Source Data'!I39</f>
        <v>624.84576931264041</v>
      </c>
      <c r="H39" s="74">
        <f t="shared" si="12"/>
        <v>0</v>
      </c>
      <c r="I39" s="290"/>
      <c r="J39" s="56">
        <f>'Source Data'!J39</f>
        <v>170.41248253981104</v>
      </c>
      <c r="K39" s="74">
        <f t="shared" si="13"/>
        <v>0</v>
      </c>
      <c r="L39" s="290"/>
      <c r="M39" s="56">
        <f>'Source Data'!K39</f>
        <v>4260.3120634952766</v>
      </c>
      <c r="N39" s="74">
        <f t="shared" si="14"/>
        <v>0</v>
      </c>
      <c r="O39" s="290"/>
      <c r="P39" s="56">
        <f>'Source Data'!L39</f>
        <v>1704.1248253981105</v>
      </c>
      <c r="Q39" s="74">
        <f t="shared" si="15"/>
        <v>0</v>
      </c>
      <c r="R39" s="93">
        <v>0</v>
      </c>
      <c r="S39" s="56"/>
      <c r="T39" s="56"/>
      <c r="U39" s="57">
        <f t="shared" ref="U39:U70" si="28">S39+T39</f>
        <v>0</v>
      </c>
      <c r="V39" s="93">
        <f t="shared" si="2"/>
        <v>0</v>
      </c>
      <c r="W39" s="74">
        <f t="shared" si="16"/>
        <v>0</v>
      </c>
      <c r="X39" s="93">
        <f t="shared" si="17"/>
        <v>0</v>
      </c>
      <c r="Y39" s="56">
        <f>[1]LakeCharlesCharter!$G39</f>
        <v>0</v>
      </c>
      <c r="Z39" s="93">
        <f t="shared" si="18"/>
        <v>0</v>
      </c>
      <c r="AA39" s="56"/>
      <c r="AB39" s="56">
        <f t="shared" si="19"/>
        <v>0</v>
      </c>
      <c r="AC39" s="93">
        <f t="shared" si="20"/>
        <v>0</v>
      </c>
      <c r="AD39" s="97">
        <f t="shared" ref="AD39:AD75" si="29">Z39</f>
        <v>0</v>
      </c>
      <c r="AE39" s="75">
        <f>'Source Data'!N39</f>
        <v>3419</v>
      </c>
      <c r="AF39" s="90">
        <f t="shared" ref="AF39:AF70" si="30">C39*AE39</f>
        <v>0</v>
      </c>
      <c r="AG39" s="271"/>
      <c r="AH39" s="75">
        <f t="shared" si="21"/>
        <v>0</v>
      </c>
      <c r="AI39" s="271"/>
      <c r="AJ39" s="77">
        <f t="shared" ref="AJ39:AJ70" si="31">AE39*AI39*0.5</f>
        <v>0</v>
      </c>
      <c r="AK39" s="76">
        <f t="shared" ref="AK39:AK70" si="32">AH39+AJ39</f>
        <v>0</v>
      </c>
      <c r="AL39" s="90">
        <f t="shared" si="22"/>
        <v>0</v>
      </c>
      <c r="AM39" s="79">
        <f t="shared" si="23"/>
        <v>0</v>
      </c>
      <c r="AN39" s="90">
        <f t="shared" si="24"/>
        <v>0</v>
      </c>
      <c r="AO39" s="56">
        <f>[1]LakeCharlesCharter!$M39</f>
        <v>0</v>
      </c>
      <c r="AP39" s="90">
        <f t="shared" si="25"/>
        <v>0</v>
      </c>
      <c r="AQ39" s="77"/>
      <c r="AR39" s="77">
        <f t="shared" si="26"/>
        <v>0</v>
      </c>
      <c r="AS39" s="90">
        <f t="shared" si="27"/>
        <v>0</v>
      </c>
      <c r="AT39" s="78">
        <f t="shared" si="7"/>
        <v>0</v>
      </c>
      <c r="AU39" s="87">
        <f t="shared" si="8"/>
        <v>0</v>
      </c>
      <c r="AV39" s="116"/>
      <c r="AW39" s="74"/>
      <c r="AX39" s="74">
        <f t="shared" ref="AX39:AX75" si="33">-AM39</f>
        <v>0</v>
      </c>
      <c r="AY39" s="74">
        <f t="shared" ref="AY39:AY70" si="34">AX39-AW39</f>
        <v>0</v>
      </c>
    </row>
    <row r="40" spans="1:51" ht="16.149999999999999" customHeight="1" x14ac:dyDescent="0.2">
      <c r="A40" s="54">
        <v>34</v>
      </c>
      <c r="B40" s="55" t="s">
        <v>39</v>
      </c>
      <c r="C40" s="271">
        <f>'8_2.1.18 SIS'!K40</f>
        <v>0</v>
      </c>
      <c r="D40" s="56">
        <f>'Source Data'!H40</f>
        <v>5203.4516530730671</v>
      </c>
      <c r="E40" s="74">
        <f t="shared" si="11"/>
        <v>0</v>
      </c>
      <c r="F40" s="290"/>
      <c r="G40" s="56">
        <f>'Source Data'!I40</f>
        <v>693.972191189574</v>
      </c>
      <c r="H40" s="74">
        <f t="shared" si="12"/>
        <v>0</v>
      </c>
      <c r="I40" s="290"/>
      <c r="J40" s="56">
        <f>'Source Data'!J40</f>
        <v>189.26514305170204</v>
      </c>
      <c r="K40" s="74">
        <f t="shared" si="13"/>
        <v>0</v>
      </c>
      <c r="L40" s="290"/>
      <c r="M40" s="56">
        <f>'Source Data'!K40</f>
        <v>4731.62857629255</v>
      </c>
      <c r="N40" s="74">
        <f t="shared" si="14"/>
        <v>0</v>
      </c>
      <c r="O40" s="290"/>
      <c r="P40" s="56">
        <f>'Source Data'!L40</f>
        <v>1892.6514305170203</v>
      </c>
      <c r="Q40" s="74">
        <f t="shared" si="15"/>
        <v>0</v>
      </c>
      <c r="R40" s="93">
        <v>0</v>
      </c>
      <c r="S40" s="56"/>
      <c r="T40" s="56"/>
      <c r="U40" s="57">
        <f t="shared" si="28"/>
        <v>0</v>
      </c>
      <c r="V40" s="93">
        <f t="shared" si="2"/>
        <v>0</v>
      </c>
      <c r="W40" s="74">
        <f t="shared" si="16"/>
        <v>0</v>
      </c>
      <c r="X40" s="93">
        <f t="shared" si="17"/>
        <v>0</v>
      </c>
      <c r="Y40" s="56">
        <f>[1]LakeCharlesCharter!$G40</f>
        <v>0</v>
      </c>
      <c r="Z40" s="93">
        <f t="shared" si="18"/>
        <v>0</v>
      </c>
      <c r="AA40" s="56"/>
      <c r="AB40" s="56">
        <f t="shared" si="19"/>
        <v>0</v>
      </c>
      <c r="AC40" s="93">
        <f t="shared" si="20"/>
        <v>0</v>
      </c>
      <c r="AD40" s="97">
        <f t="shared" si="29"/>
        <v>0</v>
      </c>
      <c r="AE40" s="75">
        <f>'Source Data'!N40</f>
        <v>1894</v>
      </c>
      <c r="AF40" s="90">
        <f t="shared" si="30"/>
        <v>0</v>
      </c>
      <c r="AG40" s="271"/>
      <c r="AH40" s="75">
        <f t="shared" si="21"/>
        <v>0</v>
      </c>
      <c r="AI40" s="271"/>
      <c r="AJ40" s="77">
        <f t="shared" si="31"/>
        <v>0</v>
      </c>
      <c r="AK40" s="76">
        <f t="shared" si="32"/>
        <v>0</v>
      </c>
      <c r="AL40" s="90">
        <f t="shared" si="22"/>
        <v>0</v>
      </c>
      <c r="AM40" s="79">
        <f t="shared" si="23"/>
        <v>0</v>
      </c>
      <c r="AN40" s="90">
        <f t="shared" si="24"/>
        <v>0</v>
      </c>
      <c r="AO40" s="56">
        <f>[1]LakeCharlesCharter!$M40</f>
        <v>0</v>
      </c>
      <c r="AP40" s="90">
        <f t="shared" si="25"/>
        <v>0</v>
      </c>
      <c r="AQ40" s="77"/>
      <c r="AR40" s="77">
        <f t="shared" si="26"/>
        <v>0</v>
      </c>
      <c r="AS40" s="90">
        <f t="shared" si="27"/>
        <v>0</v>
      </c>
      <c r="AT40" s="78">
        <f t="shared" si="7"/>
        <v>0</v>
      </c>
      <c r="AU40" s="87">
        <f t="shared" si="8"/>
        <v>0</v>
      </c>
      <c r="AV40" s="116"/>
      <c r="AW40" s="74"/>
      <c r="AX40" s="74">
        <f t="shared" si="33"/>
        <v>0</v>
      </c>
      <c r="AY40" s="74">
        <f t="shared" si="34"/>
        <v>0</v>
      </c>
    </row>
    <row r="41" spans="1:51" ht="16.149999999999999" customHeight="1" x14ac:dyDescent="0.2">
      <c r="A41" s="49">
        <v>35</v>
      </c>
      <c r="B41" s="50" t="s">
        <v>40</v>
      </c>
      <c r="C41" s="272">
        <f>'8_2.1.18 SIS'!K41</f>
        <v>0</v>
      </c>
      <c r="D41" s="51">
        <f>'Source Data'!H41</f>
        <v>4357.2318016845329</v>
      </c>
      <c r="E41" s="80">
        <f t="shared" si="11"/>
        <v>0</v>
      </c>
      <c r="F41" s="291"/>
      <c r="G41" s="51">
        <f>'Source Data'!I41</f>
        <v>608.37683053992896</v>
      </c>
      <c r="H41" s="80">
        <f t="shared" si="12"/>
        <v>0</v>
      </c>
      <c r="I41" s="291"/>
      <c r="J41" s="51">
        <f>'Source Data'!J41</f>
        <v>165.92095378361697</v>
      </c>
      <c r="K41" s="80">
        <f t="shared" si="13"/>
        <v>0</v>
      </c>
      <c r="L41" s="291"/>
      <c r="M41" s="51">
        <f>'Source Data'!K41</f>
        <v>4148.0238445904242</v>
      </c>
      <c r="N41" s="80">
        <f t="shared" si="14"/>
        <v>0</v>
      </c>
      <c r="O41" s="291"/>
      <c r="P41" s="51">
        <f>'Source Data'!L41</f>
        <v>1659.2095378361696</v>
      </c>
      <c r="Q41" s="80">
        <f t="shared" si="15"/>
        <v>0</v>
      </c>
      <c r="R41" s="94">
        <v>0</v>
      </c>
      <c r="S41" s="51"/>
      <c r="T41" s="51"/>
      <c r="U41" s="52">
        <f t="shared" si="28"/>
        <v>0</v>
      </c>
      <c r="V41" s="94">
        <f t="shared" si="2"/>
        <v>0</v>
      </c>
      <c r="W41" s="80">
        <f t="shared" si="16"/>
        <v>0</v>
      </c>
      <c r="X41" s="94">
        <f t="shared" si="17"/>
        <v>0</v>
      </c>
      <c r="Y41" s="51">
        <f>[1]LakeCharlesCharter!$G41</f>
        <v>0</v>
      </c>
      <c r="Z41" s="94">
        <f t="shared" si="18"/>
        <v>0</v>
      </c>
      <c r="AA41" s="53"/>
      <c r="AB41" s="51">
        <f t="shared" si="19"/>
        <v>0</v>
      </c>
      <c r="AC41" s="95">
        <f t="shared" si="20"/>
        <v>0</v>
      </c>
      <c r="AD41" s="95">
        <f t="shared" si="29"/>
        <v>0</v>
      </c>
      <c r="AE41" s="71">
        <f>'Source Data'!N41</f>
        <v>3679</v>
      </c>
      <c r="AF41" s="91">
        <f t="shared" si="30"/>
        <v>0</v>
      </c>
      <c r="AG41" s="272"/>
      <c r="AH41" s="71">
        <f t="shared" si="21"/>
        <v>0</v>
      </c>
      <c r="AI41" s="272"/>
      <c r="AJ41" s="72">
        <f t="shared" si="31"/>
        <v>0</v>
      </c>
      <c r="AK41" s="73">
        <f t="shared" si="32"/>
        <v>0</v>
      </c>
      <c r="AL41" s="91">
        <f t="shared" si="22"/>
        <v>0</v>
      </c>
      <c r="AM41" s="82">
        <f t="shared" si="23"/>
        <v>0</v>
      </c>
      <c r="AN41" s="91">
        <f t="shared" si="24"/>
        <v>0</v>
      </c>
      <c r="AO41" s="51">
        <f>[1]LakeCharlesCharter!$M41</f>
        <v>0</v>
      </c>
      <c r="AP41" s="91">
        <f t="shared" si="25"/>
        <v>0</v>
      </c>
      <c r="AQ41" s="72"/>
      <c r="AR41" s="72">
        <f t="shared" si="26"/>
        <v>0</v>
      </c>
      <c r="AS41" s="91">
        <f t="shared" si="27"/>
        <v>0</v>
      </c>
      <c r="AT41" s="81">
        <f t="shared" si="7"/>
        <v>0</v>
      </c>
      <c r="AU41" s="88">
        <f t="shared" si="8"/>
        <v>0</v>
      </c>
      <c r="AV41" s="116"/>
      <c r="AW41" s="80"/>
      <c r="AX41" s="80">
        <f t="shared" si="33"/>
        <v>0</v>
      </c>
      <c r="AY41" s="80">
        <f t="shared" si="34"/>
        <v>0</v>
      </c>
    </row>
    <row r="42" spans="1:51" ht="16.149999999999999" customHeight="1" x14ac:dyDescent="0.2">
      <c r="A42" s="58">
        <v>36</v>
      </c>
      <c r="B42" s="59" t="s">
        <v>41</v>
      </c>
      <c r="C42" s="270">
        <f>'8_2.1.18 SIS'!K42</f>
        <v>0</v>
      </c>
      <c r="D42" s="60">
        <f>'Source Data'!H42</f>
        <v>3397.1647109485266</v>
      </c>
      <c r="E42" s="65">
        <f t="shared" si="11"/>
        <v>0</v>
      </c>
      <c r="F42" s="289"/>
      <c r="G42" s="60">
        <f>'Source Data'!I42</f>
        <v>463.14668164219148</v>
      </c>
      <c r="H42" s="65">
        <f t="shared" si="12"/>
        <v>0</v>
      </c>
      <c r="I42" s="289"/>
      <c r="J42" s="60">
        <f>'Source Data'!J42</f>
        <v>126.31273135696131</v>
      </c>
      <c r="K42" s="65">
        <f t="shared" si="13"/>
        <v>0</v>
      </c>
      <c r="L42" s="289"/>
      <c r="M42" s="60">
        <f>'Source Data'!K42</f>
        <v>3157.818283924033</v>
      </c>
      <c r="N42" s="65">
        <f t="shared" si="14"/>
        <v>0</v>
      </c>
      <c r="O42" s="289"/>
      <c r="P42" s="60">
        <f>'Source Data'!L42</f>
        <v>1263.1273135696131</v>
      </c>
      <c r="Q42" s="65">
        <f t="shared" si="15"/>
        <v>0</v>
      </c>
      <c r="R42" s="92">
        <v>0</v>
      </c>
      <c r="S42" s="60"/>
      <c r="T42" s="60"/>
      <c r="U42" s="61">
        <f t="shared" si="28"/>
        <v>0</v>
      </c>
      <c r="V42" s="92">
        <f t="shared" si="2"/>
        <v>0</v>
      </c>
      <c r="W42" s="65">
        <f t="shared" si="16"/>
        <v>0</v>
      </c>
      <c r="X42" s="92">
        <f t="shared" si="17"/>
        <v>0</v>
      </c>
      <c r="Y42" s="60">
        <f>[1]LakeCharlesCharter!$G42</f>
        <v>0</v>
      </c>
      <c r="Z42" s="92">
        <f t="shared" si="18"/>
        <v>0</v>
      </c>
      <c r="AA42" s="60"/>
      <c r="AB42" s="60">
        <f t="shared" si="19"/>
        <v>0</v>
      </c>
      <c r="AC42" s="92">
        <f t="shared" si="20"/>
        <v>0</v>
      </c>
      <c r="AD42" s="96">
        <f t="shared" si="29"/>
        <v>0</v>
      </c>
      <c r="AE42" s="66">
        <f>'Source Data'!N42</f>
        <v>6275</v>
      </c>
      <c r="AF42" s="89">
        <f t="shared" si="30"/>
        <v>0</v>
      </c>
      <c r="AG42" s="270"/>
      <c r="AH42" s="66">
        <f t="shared" si="21"/>
        <v>0</v>
      </c>
      <c r="AI42" s="270"/>
      <c r="AJ42" s="68">
        <f t="shared" si="31"/>
        <v>0</v>
      </c>
      <c r="AK42" s="67">
        <f t="shared" si="32"/>
        <v>0</v>
      </c>
      <c r="AL42" s="89">
        <f t="shared" si="22"/>
        <v>0</v>
      </c>
      <c r="AM42" s="70">
        <f t="shared" si="23"/>
        <v>0</v>
      </c>
      <c r="AN42" s="89">
        <f t="shared" si="24"/>
        <v>0</v>
      </c>
      <c r="AO42" s="60">
        <f>[1]LakeCharlesCharter!$M42</f>
        <v>0</v>
      </c>
      <c r="AP42" s="89">
        <f t="shared" si="25"/>
        <v>0</v>
      </c>
      <c r="AQ42" s="68"/>
      <c r="AR42" s="68">
        <f t="shared" si="26"/>
        <v>0</v>
      </c>
      <c r="AS42" s="89">
        <f t="shared" si="27"/>
        <v>0</v>
      </c>
      <c r="AT42" s="69">
        <f t="shared" si="7"/>
        <v>0</v>
      </c>
      <c r="AU42" s="86">
        <f t="shared" si="8"/>
        <v>0</v>
      </c>
      <c r="AV42" s="116"/>
      <c r="AW42" s="65"/>
      <c r="AX42" s="65">
        <f t="shared" si="33"/>
        <v>0</v>
      </c>
      <c r="AY42" s="65">
        <f t="shared" si="34"/>
        <v>0</v>
      </c>
    </row>
    <row r="43" spans="1:51" ht="16.149999999999999" customHeight="1" x14ac:dyDescent="0.2">
      <c r="A43" s="54">
        <v>37</v>
      </c>
      <c r="B43" s="55" t="s">
        <v>42</v>
      </c>
      <c r="C43" s="271">
        <f>'8_2.1.18 SIS'!K43</f>
        <v>0</v>
      </c>
      <c r="D43" s="56">
        <f>'Source Data'!H43</f>
        <v>5115.2412376905504</v>
      </c>
      <c r="E43" s="74">
        <f t="shared" si="11"/>
        <v>0</v>
      </c>
      <c r="F43" s="290"/>
      <c r="G43" s="56">
        <f>'Source Data'!I43</f>
        <v>683.69591860374021</v>
      </c>
      <c r="H43" s="74">
        <f t="shared" si="12"/>
        <v>0</v>
      </c>
      <c r="I43" s="290"/>
      <c r="J43" s="56">
        <f>'Source Data'!J43</f>
        <v>186.46252325556549</v>
      </c>
      <c r="K43" s="74">
        <f t="shared" si="13"/>
        <v>0</v>
      </c>
      <c r="L43" s="290"/>
      <c r="M43" s="56">
        <f>'Source Data'!K43</f>
        <v>4661.5630813891366</v>
      </c>
      <c r="N43" s="74">
        <f t="shared" si="14"/>
        <v>0</v>
      </c>
      <c r="O43" s="290"/>
      <c r="P43" s="56">
        <f>'Source Data'!L43</f>
        <v>1864.6252325556547</v>
      </c>
      <c r="Q43" s="74">
        <f t="shared" si="15"/>
        <v>0</v>
      </c>
      <c r="R43" s="93">
        <v>0</v>
      </c>
      <c r="S43" s="56"/>
      <c r="T43" s="56"/>
      <c r="U43" s="57">
        <f t="shared" si="28"/>
        <v>0</v>
      </c>
      <c r="V43" s="93">
        <f t="shared" si="2"/>
        <v>0</v>
      </c>
      <c r="W43" s="74">
        <f t="shared" si="16"/>
        <v>0</v>
      </c>
      <c r="X43" s="93">
        <f t="shared" si="17"/>
        <v>0</v>
      </c>
      <c r="Y43" s="56">
        <f>[1]LakeCharlesCharter!$G43</f>
        <v>0</v>
      </c>
      <c r="Z43" s="93">
        <f t="shared" si="18"/>
        <v>0</v>
      </c>
      <c r="AA43" s="56"/>
      <c r="AB43" s="56">
        <f t="shared" si="19"/>
        <v>0</v>
      </c>
      <c r="AC43" s="93">
        <f t="shared" si="20"/>
        <v>0</v>
      </c>
      <c r="AD43" s="97">
        <f t="shared" si="29"/>
        <v>0</v>
      </c>
      <c r="AE43" s="75">
        <f>'Source Data'!N43</f>
        <v>3876</v>
      </c>
      <c r="AF43" s="90">
        <f t="shared" si="30"/>
        <v>0</v>
      </c>
      <c r="AG43" s="271"/>
      <c r="AH43" s="75">
        <f t="shared" si="21"/>
        <v>0</v>
      </c>
      <c r="AI43" s="271"/>
      <c r="AJ43" s="77">
        <f t="shared" si="31"/>
        <v>0</v>
      </c>
      <c r="AK43" s="76">
        <f t="shared" si="32"/>
        <v>0</v>
      </c>
      <c r="AL43" s="90">
        <f t="shared" si="22"/>
        <v>0</v>
      </c>
      <c r="AM43" s="79">
        <f t="shared" si="23"/>
        <v>0</v>
      </c>
      <c r="AN43" s="90">
        <f t="shared" si="24"/>
        <v>0</v>
      </c>
      <c r="AO43" s="56">
        <f>[1]LakeCharlesCharter!$M43</f>
        <v>0</v>
      </c>
      <c r="AP43" s="90">
        <f t="shared" si="25"/>
        <v>0</v>
      </c>
      <c r="AQ43" s="77"/>
      <c r="AR43" s="77">
        <f t="shared" si="26"/>
        <v>0</v>
      </c>
      <c r="AS43" s="90">
        <f t="shared" si="27"/>
        <v>0</v>
      </c>
      <c r="AT43" s="78">
        <f t="shared" si="7"/>
        <v>0</v>
      </c>
      <c r="AU43" s="87">
        <f t="shared" si="8"/>
        <v>0</v>
      </c>
      <c r="AV43" s="116"/>
      <c r="AW43" s="74"/>
      <c r="AX43" s="74">
        <f t="shared" si="33"/>
        <v>0</v>
      </c>
      <c r="AY43" s="74">
        <f t="shared" si="34"/>
        <v>0</v>
      </c>
    </row>
    <row r="44" spans="1:51" ht="16.149999999999999" customHeight="1" x14ac:dyDescent="0.2">
      <c r="A44" s="54">
        <v>38</v>
      </c>
      <c r="B44" s="55" t="s">
        <v>43</v>
      </c>
      <c r="C44" s="271">
        <f>'8_2.1.18 SIS'!K44</f>
        <v>0</v>
      </c>
      <c r="D44" s="56">
        <f>'Source Data'!H44</f>
        <v>2242.6574879084728</v>
      </c>
      <c r="E44" s="74">
        <f t="shared" si="11"/>
        <v>0</v>
      </c>
      <c r="F44" s="290"/>
      <c r="G44" s="56">
        <f>'Source Data'!I44</f>
        <v>217.85498253596765</v>
      </c>
      <c r="H44" s="74">
        <f t="shared" si="12"/>
        <v>0</v>
      </c>
      <c r="I44" s="290"/>
      <c r="J44" s="56">
        <f>'Source Data'!J44</f>
        <v>59.414995237082067</v>
      </c>
      <c r="K44" s="74">
        <f t="shared" si="13"/>
        <v>0</v>
      </c>
      <c r="L44" s="290"/>
      <c r="M44" s="56">
        <f>'Source Data'!K44</f>
        <v>1485.3748809270521</v>
      </c>
      <c r="N44" s="74">
        <f t="shared" si="14"/>
        <v>0</v>
      </c>
      <c r="O44" s="290"/>
      <c r="P44" s="56">
        <f>'Source Data'!L44</f>
        <v>594.14995237082076</v>
      </c>
      <c r="Q44" s="74">
        <f t="shared" si="15"/>
        <v>0</v>
      </c>
      <c r="R44" s="93">
        <v>0</v>
      </c>
      <c r="S44" s="56"/>
      <c r="T44" s="56"/>
      <c r="U44" s="57">
        <f t="shared" si="28"/>
        <v>0</v>
      </c>
      <c r="V44" s="93">
        <f t="shared" si="2"/>
        <v>0</v>
      </c>
      <c r="W44" s="74">
        <f t="shared" si="16"/>
        <v>0</v>
      </c>
      <c r="X44" s="93">
        <f t="shared" si="17"/>
        <v>0</v>
      </c>
      <c r="Y44" s="56">
        <f>[1]LakeCharlesCharter!$G44</f>
        <v>0</v>
      </c>
      <c r="Z44" s="93">
        <f t="shared" si="18"/>
        <v>0</v>
      </c>
      <c r="AA44" s="56"/>
      <c r="AB44" s="56">
        <f t="shared" si="19"/>
        <v>0</v>
      </c>
      <c r="AC44" s="93">
        <f t="shared" si="20"/>
        <v>0</v>
      </c>
      <c r="AD44" s="97">
        <f t="shared" si="29"/>
        <v>0</v>
      </c>
      <c r="AE44" s="75">
        <f>'Source Data'!N44</f>
        <v>11268</v>
      </c>
      <c r="AF44" s="90">
        <f t="shared" si="30"/>
        <v>0</v>
      </c>
      <c r="AG44" s="271"/>
      <c r="AH44" s="75">
        <f t="shared" si="21"/>
        <v>0</v>
      </c>
      <c r="AI44" s="271"/>
      <c r="AJ44" s="77">
        <f t="shared" si="31"/>
        <v>0</v>
      </c>
      <c r="AK44" s="76">
        <f t="shared" si="32"/>
        <v>0</v>
      </c>
      <c r="AL44" s="90">
        <f t="shared" si="22"/>
        <v>0</v>
      </c>
      <c r="AM44" s="79">
        <f t="shared" si="23"/>
        <v>0</v>
      </c>
      <c r="AN44" s="90">
        <f t="shared" si="24"/>
        <v>0</v>
      </c>
      <c r="AO44" s="56">
        <f>[1]LakeCharlesCharter!$M44</f>
        <v>0</v>
      </c>
      <c r="AP44" s="90">
        <f t="shared" si="25"/>
        <v>0</v>
      </c>
      <c r="AQ44" s="77"/>
      <c r="AR44" s="77">
        <f t="shared" si="26"/>
        <v>0</v>
      </c>
      <c r="AS44" s="90">
        <f t="shared" si="27"/>
        <v>0</v>
      </c>
      <c r="AT44" s="78">
        <f t="shared" si="7"/>
        <v>0</v>
      </c>
      <c r="AU44" s="87">
        <f t="shared" si="8"/>
        <v>0</v>
      </c>
      <c r="AV44" s="116"/>
      <c r="AW44" s="74"/>
      <c r="AX44" s="74">
        <f t="shared" si="33"/>
        <v>0</v>
      </c>
      <c r="AY44" s="74">
        <f t="shared" si="34"/>
        <v>0</v>
      </c>
    </row>
    <row r="45" spans="1:51" ht="16.149999999999999" customHeight="1" x14ac:dyDescent="0.2">
      <c r="A45" s="54">
        <v>39</v>
      </c>
      <c r="B45" s="55" t="s">
        <v>44</v>
      </c>
      <c r="C45" s="271">
        <f>'8_2.1.18 SIS'!K45</f>
        <v>0</v>
      </c>
      <c r="D45" s="56">
        <f>'Source Data'!H45</f>
        <v>2703.2750635068246</v>
      </c>
      <c r="E45" s="74">
        <f t="shared" si="11"/>
        <v>0</v>
      </c>
      <c r="F45" s="290"/>
      <c r="G45" s="56">
        <f>'Source Data'!I45</f>
        <v>360.15144440628399</v>
      </c>
      <c r="H45" s="74">
        <f t="shared" si="12"/>
        <v>0</v>
      </c>
      <c r="I45" s="290"/>
      <c r="J45" s="56">
        <f>'Source Data'!J45</f>
        <v>98.223121201713838</v>
      </c>
      <c r="K45" s="74">
        <f t="shared" si="13"/>
        <v>0</v>
      </c>
      <c r="L45" s="290"/>
      <c r="M45" s="56">
        <f>'Source Data'!K45</f>
        <v>2455.578030042846</v>
      </c>
      <c r="N45" s="74">
        <f t="shared" si="14"/>
        <v>0</v>
      </c>
      <c r="O45" s="290"/>
      <c r="P45" s="56">
        <f>'Source Data'!L45</f>
        <v>982.2312120171382</v>
      </c>
      <c r="Q45" s="74">
        <f t="shared" si="15"/>
        <v>0</v>
      </c>
      <c r="R45" s="93">
        <v>0</v>
      </c>
      <c r="S45" s="56"/>
      <c r="T45" s="56"/>
      <c r="U45" s="57">
        <f t="shared" si="28"/>
        <v>0</v>
      </c>
      <c r="V45" s="93">
        <f t="shared" si="2"/>
        <v>0</v>
      </c>
      <c r="W45" s="74">
        <f t="shared" si="16"/>
        <v>0</v>
      </c>
      <c r="X45" s="93">
        <f t="shared" si="17"/>
        <v>0</v>
      </c>
      <c r="Y45" s="56">
        <f>[1]LakeCharlesCharter!$G45</f>
        <v>0</v>
      </c>
      <c r="Z45" s="93">
        <f t="shared" si="18"/>
        <v>0</v>
      </c>
      <c r="AA45" s="56"/>
      <c r="AB45" s="56">
        <f t="shared" si="19"/>
        <v>0</v>
      </c>
      <c r="AC45" s="93">
        <f t="shared" si="20"/>
        <v>0</v>
      </c>
      <c r="AD45" s="97">
        <f t="shared" si="29"/>
        <v>0</v>
      </c>
      <c r="AE45" s="75">
        <f>'Source Data'!N45</f>
        <v>5158</v>
      </c>
      <c r="AF45" s="90">
        <f t="shared" si="30"/>
        <v>0</v>
      </c>
      <c r="AG45" s="271"/>
      <c r="AH45" s="75">
        <f t="shared" si="21"/>
        <v>0</v>
      </c>
      <c r="AI45" s="271"/>
      <c r="AJ45" s="77">
        <f t="shared" si="31"/>
        <v>0</v>
      </c>
      <c r="AK45" s="76">
        <f t="shared" si="32"/>
        <v>0</v>
      </c>
      <c r="AL45" s="90">
        <f t="shared" si="22"/>
        <v>0</v>
      </c>
      <c r="AM45" s="79">
        <f t="shared" si="23"/>
        <v>0</v>
      </c>
      <c r="AN45" s="90">
        <f t="shared" si="24"/>
        <v>0</v>
      </c>
      <c r="AO45" s="56">
        <f>[1]LakeCharlesCharter!$M45</f>
        <v>0</v>
      </c>
      <c r="AP45" s="90">
        <f t="shared" si="25"/>
        <v>0</v>
      </c>
      <c r="AQ45" s="77"/>
      <c r="AR45" s="77">
        <f t="shared" si="26"/>
        <v>0</v>
      </c>
      <c r="AS45" s="90">
        <f t="shared" si="27"/>
        <v>0</v>
      </c>
      <c r="AT45" s="78">
        <f t="shared" si="7"/>
        <v>0</v>
      </c>
      <c r="AU45" s="87">
        <f t="shared" si="8"/>
        <v>0</v>
      </c>
      <c r="AV45" s="116"/>
      <c r="AW45" s="74"/>
      <c r="AX45" s="74">
        <f t="shared" si="33"/>
        <v>0</v>
      </c>
      <c r="AY45" s="74">
        <f t="shared" si="34"/>
        <v>0</v>
      </c>
    </row>
    <row r="46" spans="1:51" ht="16.149999999999999" customHeight="1" x14ac:dyDescent="0.2">
      <c r="A46" s="49">
        <v>40</v>
      </c>
      <c r="B46" s="50" t="s">
        <v>45</v>
      </c>
      <c r="C46" s="272">
        <f>'8_2.1.18 SIS'!K46</f>
        <v>0</v>
      </c>
      <c r="D46" s="51">
        <f>'Source Data'!H46</f>
        <v>4843.6552941270829</v>
      </c>
      <c r="E46" s="80">
        <f t="shared" si="11"/>
        <v>0</v>
      </c>
      <c r="F46" s="291"/>
      <c r="G46" s="51">
        <f>'Source Data'!I46</f>
        <v>644.48181238686641</v>
      </c>
      <c r="H46" s="80">
        <f t="shared" si="12"/>
        <v>0</v>
      </c>
      <c r="I46" s="291"/>
      <c r="J46" s="51">
        <f>'Source Data'!J46</f>
        <v>175.76776701459988</v>
      </c>
      <c r="K46" s="80">
        <f t="shared" si="13"/>
        <v>0</v>
      </c>
      <c r="L46" s="291"/>
      <c r="M46" s="51">
        <f>'Source Data'!K46</f>
        <v>4394.194175364998</v>
      </c>
      <c r="N46" s="80">
        <f t="shared" si="14"/>
        <v>0</v>
      </c>
      <c r="O46" s="291"/>
      <c r="P46" s="51">
        <f>'Source Data'!L46</f>
        <v>1757.6776701459989</v>
      </c>
      <c r="Q46" s="80">
        <f t="shared" si="15"/>
        <v>0</v>
      </c>
      <c r="R46" s="94">
        <v>0</v>
      </c>
      <c r="S46" s="51"/>
      <c r="T46" s="51"/>
      <c r="U46" s="52">
        <f t="shared" si="28"/>
        <v>0</v>
      </c>
      <c r="V46" s="94">
        <f t="shared" si="2"/>
        <v>0</v>
      </c>
      <c r="W46" s="80">
        <f t="shared" si="16"/>
        <v>0</v>
      </c>
      <c r="X46" s="94">
        <f t="shared" si="17"/>
        <v>0</v>
      </c>
      <c r="Y46" s="51">
        <f>[1]LakeCharlesCharter!$G46</f>
        <v>0</v>
      </c>
      <c r="Z46" s="94">
        <f t="shared" si="18"/>
        <v>0</v>
      </c>
      <c r="AA46" s="53"/>
      <c r="AB46" s="51">
        <f t="shared" si="19"/>
        <v>0</v>
      </c>
      <c r="AC46" s="95">
        <f t="shared" si="20"/>
        <v>0</v>
      </c>
      <c r="AD46" s="95">
        <f t="shared" si="29"/>
        <v>0</v>
      </c>
      <c r="AE46" s="71">
        <f>'Source Data'!N46</f>
        <v>4005</v>
      </c>
      <c r="AF46" s="91">
        <f t="shared" si="30"/>
        <v>0</v>
      </c>
      <c r="AG46" s="272"/>
      <c r="AH46" s="71">
        <f t="shared" si="21"/>
        <v>0</v>
      </c>
      <c r="AI46" s="272"/>
      <c r="AJ46" s="72">
        <f t="shared" si="31"/>
        <v>0</v>
      </c>
      <c r="AK46" s="73">
        <f t="shared" si="32"/>
        <v>0</v>
      </c>
      <c r="AL46" s="91">
        <f t="shared" si="22"/>
        <v>0</v>
      </c>
      <c r="AM46" s="82">
        <f t="shared" si="23"/>
        <v>0</v>
      </c>
      <c r="AN46" s="91">
        <f t="shared" si="24"/>
        <v>0</v>
      </c>
      <c r="AO46" s="51">
        <f>[1]LakeCharlesCharter!$M46</f>
        <v>0</v>
      </c>
      <c r="AP46" s="91">
        <f t="shared" si="25"/>
        <v>0</v>
      </c>
      <c r="AQ46" s="72"/>
      <c r="AR46" s="72">
        <f t="shared" si="26"/>
        <v>0</v>
      </c>
      <c r="AS46" s="91">
        <f t="shared" si="27"/>
        <v>0</v>
      </c>
      <c r="AT46" s="81">
        <f t="shared" si="7"/>
        <v>0</v>
      </c>
      <c r="AU46" s="88">
        <f t="shared" si="8"/>
        <v>0</v>
      </c>
      <c r="AV46" s="116"/>
      <c r="AW46" s="80"/>
      <c r="AX46" s="80">
        <f t="shared" si="33"/>
        <v>0</v>
      </c>
      <c r="AY46" s="80">
        <f t="shared" si="34"/>
        <v>0</v>
      </c>
    </row>
    <row r="47" spans="1:51" ht="16.149999999999999" customHeight="1" x14ac:dyDescent="0.2">
      <c r="A47" s="58">
        <v>41</v>
      </c>
      <c r="B47" s="59" t="s">
        <v>46</v>
      </c>
      <c r="C47" s="270">
        <f>'8_2.1.18 SIS'!K47</f>
        <v>0</v>
      </c>
      <c r="D47" s="60">
        <f>'Source Data'!H47</f>
        <v>2834.247173471952</v>
      </c>
      <c r="E47" s="65">
        <f t="shared" si="11"/>
        <v>0</v>
      </c>
      <c r="F47" s="289"/>
      <c r="G47" s="60">
        <f>'Source Data'!I47</f>
        <v>378.64303242739538</v>
      </c>
      <c r="H47" s="65">
        <f t="shared" si="12"/>
        <v>0</v>
      </c>
      <c r="I47" s="289"/>
      <c r="J47" s="60">
        <f>'Source Data'!J47</f>
        <v>103.26628157110781</v>
      </c>
      <c r="K47" s="65">
        <f t="shared" si="13"/>
        <v>0</v>
      </c>
      <c r="L47" s="289"/>
      <c r="M47" s="60">
        <f>'Source Data'!K47</f>
        <v>2581.6570392776953</v>
      </c>
      <c r="N47" s="65">
        <f t="shared" si="14"/>
        <v>0</v>
      </c>
      <c r="O47" s="289"/>
      <c r="P47" s="60">
        <f>'Source Data'!L47</f>
        <v>1032.6628157110781</v>
      </c>
      <c r="Q47" s="65">
        <f t="shared" si="15"/>
        <v>0</v>
      </c>
      <c r="R47" s="92">
        <v>0</v>
      </c>
      <c r="S47" s="60"/>
      <c r="T47" s="60"/>
      <c r="U47" s="61">
        <f t="shared" si="28"/>
        <v>0</v>
      </c>
      <c r="V47" s="92">
        <f t="shared" si="2"/>
        <v>0</v>
      </c>
      <c r="W47" s="65">
        <f t="shared" si="16"/>
        <v>0</v>
      </c>
      <c r="X47" s="92">
        <f t="shared" si="17"/>
        <v>0</v>
      </c>
      <c r="Y47" s="60">
        <f>[1]LakeCharlesCharter!$G47</f>
        <v>0</v>
      </c>
      <c r="Z47" s="92">
        <f t="shared" si="18"/>
        <v>0</v>
      </c>
      <c r="AA47" s="60"/>
      <c r="AB47" s="60">
        <f t="shared" si="19"/>
        <v>0</v>
      </c>
      <c r="AC47" s="92">
        <f t="shared" si="20"/>
        <v>0</v>
      </c>
      <c r="AD47" s="96">
        <f t="shared" si="29"/>
        <v>0</v>
      </c>
      <c r="AE47" s="66">
        <f>'Source Data'!N47</f>
        <v>9547</v>
      </c>
      <c r="AF47" s="89">
        <f t="shared" si="30"/>
        <v>0</v>
      </c>
      <c r="AG47" s="270"/>
      <c r="AH47" s="66">
        <f t="shared" si="21"/>
        <v>0</v>
      </c>
      <c r="AI47" s="270"/>
      <c r="AJ47" s="68">
        <f t="shared" si="31"/>
        <v>0</v>
      </c>
      <c r="AK47" s="67">
        <f t="shared" si="32"/>
        <v>0</v>
      </c>
      <c r="AL47" s="89">
        <f t="shared" si="22"/>
        <v>0</v>
      </c>
      <c r="AM47" s="70">
        <f t="shared" si="23"/>
        <v>0</v>
      </c>
      <c r="AN47" s="89">
        <f t="shared" si="24"/>
        <v>0</v>
      </c>
      <c r="AO47" s="60">
        <f>[1]LakeCharlesCharter!$M47</f>
        <v>0</v>
      </c>
      <c r="AP47" s="89">
        <f t="shared" si="25"/>
        <v>0</v>
      </c>
      <c r="AQ47" s="68"/>
      <c r="AR47" s="68">
        <f t="shared" si="26"/>
        <v>0</v>
      </c>
      <c r="AS47" s="89">
        <f t="shared" si="27"/>
        <v>0</v>
      </c>
      <c r="AT47" s="69">
        <f t="shared" si="7"/>
        <v>0</v>
      </c>
      <c r="AU47" s="86">
        <f t="shared" si="8"/>
        <v>0</v>
      </c>
      <c r="AV47" s="116"/>
      <c r="AW47" s="65"/>
      <c r="AX47" s="65">
        <f t="shared" si="33"/>
        <v>0</v>
      </c>
      <c r="AY47" s="65">
        <f t="shared" si="34"/>
        <v>0</v>
      </c>
    </row>
    <row r="48" spans="1:51" ht="16.149999999999999" customHeight="1" x14ac:dyDescent="0.2">
      <c r="A48" s="54">
        <v>42</v>
      </c>
      <c r="B48" s="55" t="s">
        <v>47</v>
      </c>
      <c r="C48" s="271">
        <f>'8_2.1.18 SIS'!K48</f>
        <v>0</v>
      </c>
      <c r="D48" s="56">
        <f>'Source Data'!H48</f>
        <v>4267.2926645330763</v>
      </c>
      <c r="E48" s="74">
        <f t="shared" si="11"/>
        <v>0</v>
      </c>
      <c r="F48" s="290"/>
      <c r="G48" s="56">
        <f>'Source Data'!I48</f>
        <v>585.87981046741402</v>
      </c>
      <c r="H48" s="74">
        <f t="shared" si="12"/>
        <v>0</v>
      </c>
      <c r="I48" s="290"/>
      <c r="J48" s="56">
        <f>'Source Data'!J48</f>
        <v>159.78540285474929</v>
      </c>
      <c r="K48" s="74">
        <f t="shared" si="13"/>
        <v>0</v>
      </c>
      <c r="L48" s="290"/>
      <c r="M48" s="56">
        <f>'Source Data'!K48</f>
        <v>3994.6350713687325</v>
      </c>
      <c r="N48" s="74">
        <f t="shared" si="14"/>
        <v>0</v>
      </c>
      <c r="O48" s="290"/>
      <c r="P48" s="56">
        <f>'Source Data'!L48</f>
        <v>1597.8540285474928</v>
      </c>
      <c r="Q48" s="74">
        <f t="shared" si="15"/>
        <v>0</v>
      </c>
      <c r="R48" s="93">
        <v>0</v>
      </c>
      <c r="S48" s="56"/>
      <c r="T48" s="56"/>
      <c r="U48" s="57">
        <f t="shared" si="28"/>
        <v>0</v>
      </c>
      <c r="V48" s="93">
        <f t="shared" si="2"/>
        <v>0</v>
      </c>
      <c r="W48" s="74">
        <f t="shared" si="16"/>
        <v>0</v>
      </c>
      <c r="X48" s="93">
        <f t="shared" si="17"/>
        <v>0</v>
      </c>
      <c r="Y48" s="56">
        <f>[1]LakeCharlesCharter!$G48</f>
        <v>0</v>
      </c>
      <c r="Z48" s="93">
        <f t="shared" si="18"/>
        <v>0</v>
      </c>
      <c r="AA48" s="56"/>
      <c r="AB48" s="56">
        <f t="shared" si="19"/>
        <v>0</v>
      </c>
      <c r="AC48" s="93">
        <f t="shared" si="20"/>
        <v>0</v>
      </c>
      <c r="AD48" s="97">
        <f t="shared" si="29"/>
        <v>0</v>
      </c>
      <c r="AE48" s="75">
        <f>'Source Data'!N48</f>
        <v>4334</v>
      </c>
      <c r="AF48" s="90">
        <f t="shared" si="30"/>
        <v>0</v>
      </c>
      <c r="AG48" s="271"/>
      <c r="AH48" s="75">
        <f t="shared" si="21"/>
        <v>0</v>
      </c>
      <c r="AI48" s="271"/>
      <c r="AJ48" s="77">
        <f t="shared" si="31"/>
        <v>0</v>
      </c>
      <c r="AK48" s="76">
        <f t="shared" si="32"/>
        <v>0</v>
      </c>
      <c r="AL48" s="90">
        <f t="shared" si="22"/>
        <v>0</v>
      </c>
      <c r="AM48" s="79">
        <f t="shared" si="23"/>
        <v>0</v>
      </c>
      <c r="AN48" s="90">
        <f t="shared" si="24"/>
        <v>0</v>
      </c>
      <c r="AO48" s="56">
        <f>[1]LakeCharlesCharter!$M48</f>
        <v>0</v>
      </c>
      <c r="AP48" s="90">
        <f t="shared" si="25"/>
        <v>0</v>
      </c>
      <c r="AQ48" s="77"/>
      <c r="AR48" s="77">
        <f t="shared" si="26"/>
        <v>0</v>
      </c>
      <c r="AS48" s="90">
        <f t="shared" si="27"/>
        <v>0</v>
      </c>
      <c r="AT48" s="78">
        <f t="shared" si="7"/>
        <v>0</v>
      </c>
      <c r="AU48" s="87">
        <f t="shared" si="8"/>
        <v>0</v>
      </c>
      <c r="AV48" s="116"/>
      <c r="AW48" s="74"/>
      <c r="AX48" s="74">
        <f t="shared" si="33"/>
        <v>0</v>
      </c>
      <c r="AY48" s="74">
        <f t="shared" si="34"/>
        <v>0</v>
      </c>
    </row>
    <row r="49" spans="1:51" ht="16.149999999999999" customHeight="1" x14ac:dyDescent="0.2">
      <c r="A49" s="54">
        <v>43</v>
      </c>
      <c r="B49" s="55" t="s">
        <v>48</v>
      </c>
      <c r="C49" s="271">
        <f>'8_2.1.18 SIS'!K49</f>
        <v>0</v>
      </c>
      <c r="D49" s="56">
        <f>'Source Data'!H49</f>
        <v>5171.5692260226861</v>
      </c>
      <c r="E49" s="74">
        <f t="shared" si="11"/>
        <v>0</v>
      </c>
      <c r="F49" s="290"/>
      <c r="G49" s="56">
        <f>'Source Data'!I49</f>
        <v>687.72808854852053</v>
      </c>
      <c r="H49" s="74">
        <f t="shared" si="12"/>
        <v>0</v>
      </c>
      <c r="I49" s="290"/>
      <c r="J49" s="56">
        <f>'Source Data'!J49</f>
        <v>187.56220596777831</v>
      </c>
      <c r="K49" s="74">
        <f t="shared" si="13"/>
        <v>0</v>
      </c>
      <c r="L49" s="290"/>
      <c r="M49" s="56">
        <f>'Source Data'!K49</f>
        <v>4689.0551491944589</v>
      </c>
      <c r="N49" s="74">
        <f t="shared" si="14"/>
        <v>0</v>
      </c>
      <c r="O49" s="290"/>
      <c r="P49" s="56">
        <f>'Source Data'!L49</f>
        <v>1875.6220596777835</v>
      </c>
      <c r="Q49" s="74">
        <f t="shared" si="15"/>
        <v>0</v>
      </c>
      <c r="R49" s="93">
        <v>0</v>
      </c>
      <c r="S49" s="56"/>
      <c r="T49" s="56"/>
      <c r="U49" s="57">
        <f t="shared" si="28"/>
        <v>0</v>
      </c>
      <c r="V49" s="93">
        <f t="shared" si="2"/>
        <v>0</v>
      </c>
      <c r="W49" s="74">
        <f t="shared" si="16"/>
        <v>0</v>
      </c>
      <c r="X49" s="93">
        <f t="shared" si="17"/>
        <v>0</v>
      </c>
      <c r="Y49" s="56">
        <f>[1]LakeCharlesCharter!$G49</f>
        <v>0</v>
      </c>
      <c r="Z49" s="93">
        <f t="shared" si="18"/>
        <v>0</v>
      </c>
      <c r="AA49" s="56"/>
      <c r="AB49" s="56">
        <f t="shared" si="19"/>
        <v>0</v>
      </c>
      <c r="AC49" s="93">
        <f t="shared" si="20"/>
        <v>0</v>
      </c>
      <c r="AD49" s="97">
        <f t="shared" si="29"/>
        <v>0</v>
      </c>
      <c r="AE49" s="75">
        <f>'Source Data'!N49</f>
        <v>3642</v>
      </c>
      <c r="AF49" s="90">
        <f t="shared" si="30"/>
        <v>0</v>
      </c>
      <c r="AG49" s="271"/>
      <c r="AH49" s="75">
        <f t="shared" si="21"/>
        <v>0</v>
      </c>
      <c r="AI49" s="271"/>
      <c r="AJ49" s="77">
        <f t="shared" si="31"/>
        <v>0</v>
      </c>
      <c r="AK49" s="76">
        <f t="shared" si="32"/>
        <v>0</v>
      </c>
      <c r="AL49" s="90">
        <f t="shared" si="22"/>
        <v>0</v>
      </c>
      <c r="AM49" s="79">
        <f t="shared" si="23"/>
        <v>0</v>
      </c>
      <c r="AN49" s="90">
        <f t="shared" si="24"/>
        <v>0</v>
      </c>
      <c r="AO49" s="56">
        <f>[1]LakeCharlesCharter!$M49</f>
        <v>0</v>
      </c>
      <c r="AP49" s="90">
        <f t="shared" si="25"/>
        <v>0</v>
      </c>
      <c r="AQ49" s="77"/>
      <c r="AR49" s="77">
        <f t="shared" si="26"/>
        <v>0</v>
      </c>
      <c r="AS49" s="90">
        <f t="shared" si="27"/>
        <v>0</v>
      </c>
      <c r="AT49" s="78">
        <f t="shared" si="7"/>
        <v>0</v>
      </c>
      <c r="AU49" s="87">
        <f t="shared" si="8"/>
        <v>0</v>
      </c>
      <c r="AV49" s="116"/>
      <c r="AW49" s="74"/>
      <c r="AX49" s="74">
        <f t="shared" si="33"/>
        <v>0</v>
      </c>
      <c r="AY49" s="74">
        <f t="shared" si="34"/>
        <v>0</v>
      </c>
    </row>
    <row r="50" spans="1:51" ht="16.149999999999999" customHeight="1" x14ac:dyDescent="0.2">
      <c r="A50" s="54">
        <v>44</v>
      </c>
      <c r="B50" s="55" t="s">
        <v>49</v>
      </c>
      <c r="C50" s="271">
        <f>'8_2.1.18 SIS'!K50</f>
        <v>0</v>
      </c>
      <c r="D50" s="56">
        <f>'Source Data'!H50</f>
        <v>4763.2835459226835</v>
      </c>
      <c r="E50" s="74">
        <f t="shared" si="11"/>
        <v>0</v>
      </c>
      <c r="F50" s="290"/>
      <c r="G50" s="56">
        <f>'Source Data'!I50</f>
        <v>640.0242289674087</v>
      </c>
      <c r="H50" s="74">
        <f t="shared" si="12"/>
        <v>0</v>
      </c>
      <c r="I50" s="290"/>
      <c r="J50" s="56">
        <f>'Source Data'!J50</f>
        <v>174.5520624456569</v>
      </c>
      <c r="K50" s="74">
        <f t="shared" si="13"/>
        <v>0</v>
      </c>
      <c r="L50" s="290"/>
      <c r="M50" s="56">
        <f>'Source Data'!K50</f>
        <v>4363.8015611414239</v>
      </c>
      <c r="N50" s="74">
        <f t="shared" si="14"/>
        <v>0</v>
      </c>
      <c r="O50" s="290"/>
      <c r="P50" s="56">
        <f>'Source Data'!L50</f>
        <v>1745.5206244565691</v>
      </c>
      <c r="Q50" s="74">
        <f t="shared" si="15"/>
        <v>0</v>
      </c>
      <c r="R50" s="93">
        <v>0</v>
      </c>
      <c r="S50" s="56"/>
      <c r="T50" s="56"/>
      <c r="U50" s="57">
        <f t="shared" si="28"/>
        <v>0</v>
      </c>
      <c r="V50" s="93">
        <f t="shared" si="2"/>
        <v>0</v>
      </c>
      <c r="W50" s="74">
        <f t="shared" si="16"/>
        <v>0</v>
      </c>
      <c r="X50" s="93">
        <f t="shared" si="17"/>
        <v>0</v>
      </c>
      <c r="Y50" s="56">
        <f>[1]LakeCharlesCharter!$G50</f>
        <v>0</v>
      </c>
      <c r="Z50" s="93">
        <f t="shared" si="18"/>
        <v>0</v>
      </c>
      <c r="AA50" s="56"/>
      <c r="AB50" s="56">
        <f t="shared" si="19"/>
        <v>0</v>
      </c>
      <c r="AC50" s="93">
        <f t="shared" si="20"/>
        <v>0</v>
      </c>
      <c r="AD50" s="97">
        <f t="shared" si="29"/>
        <v>0</v>
      </c>
      <c r="AE50" s="75">
        <f>'Source Data'!N50</f>
        <v>3969</v>
      </c>
      <c r="AF50" s="90">
        <f t="shared" si="30"/>
        <v>0</v>
      </c>
      <c r="AG50" s="271"/>
      <c r="AH50" s="75">
        <f t="shared" si="21"/>
        <v>0</v>
      </c>
      <c r="AI50" s="271"/>
      <c r="AJ50" s="77">
        <f t="shared" si="31"/>
        <v>0</v>
      </c>
      <c r="AK50" s="76">
        <f t="shared" si="32"/>
        <v>0</v>
      </c>
      <c r="AL50" s="90">
        <f t="shared" si="22"/>
        <v>0</v>
      </c>
      <c r="AM50" s="79">
        <f t="shared" si="23"/>
        <v>0</v>
      </c>
      <c r="AN50" s="90">
        <f t="shared" si="24"/>
        <v>0</v>
      </c>
      <c r="AO50" s="56">
        <f>[1]LakeCharlesCharter!$M50</f>
        <v>0</v>
      </c>
      <c r="AP50" s="90">
        <f t="shared" si="25"/>
        <v>0</v>
      </c>
      <c r="AQ50" s="77"/>
      <c r="AR50" s="77">
        <f t="shared" si="26"/>
        <v>0</v>
      </c>
      <c r="AS50" s="90">
        <f t="shared" si="27"/>
        <v>0</v>
      </c>
      <c r="AT50" s="78">
        <f t="shared" si="7"/>
        <v>0</v>
      </c>
      <c r="AU50" s="87">
        <f t="shared" si="8"/>
        <v>0</v>
      </c>
      <c r="AV50" s="116"/>
      <c r="AW50" s="74"/>
      <c r="AX50" s="74">
        <f t="shared" si="33"/>
        <v>0</v>
      </c>
      <c r="AY50" s="74">
        <f t="shared" si="34"/>
        <v>0</v>
      </c>
    </row>
    <row r="51" spans="1:51" ht="16.149999999999999" customHeight="1" x14ac:dyDescent="0.2">
      <c r="A51" s="49">
        <v>45</v>
      </c>
      <c r="B51" s="50" t="s">
        <v>50</v>
      </c>
      <c r="C51" s="272">
        <f>'8_2.1.18 SIS'!K51</f>
        <v>1</v>
      </c>
      <c r="D51" s="51">
        <f>'Source Data'!H51</f>
        <v>2675.6537559078151</v>
      </c>
      <c r="E51" s="80">
        <f t="shared" si="11"/>
        <v>2675.6537559078151</v>
      </c>
      <c r="F51" s="291"/>
      <c r="G51" s="51">
        <f>'Source Data'!I51</f>
        <v>332.43156845204078</v>
      </c>
      <c r="H51" s="80">
        <f t="shared" si="12"/>
        <v>0</v>
      </c>
      <c r="I51" s="291"/>
      <c r="J51" s="51">
        <f>'Source Data'!J51</f>
        <v>90.66315503237476</v>
      </c>
      <c r="K51" s="80">
        <f t="shared" si="13"/>
        <v>0</v>
      </c>
      <c r="L51" s="291"/>
      <c r="M51" s="51">
        <f>'Source Data'!K51</f>
        <v>2266.578875809369</v>
      </c>
      <c r="N51" s="80">
        <f t="shared" si="14"/>
        <v>0</v>
      </c>
      <c r="O51" s="291"/>
      <c r="P51" s="51">
        <f>'Source Data'!L51</f>
        <v>906.63155032374766</v>
      </c>
      <c r="Q51" s="80">
        <f t="shared" si="15"/>
        <v>0</v>
      </c>
      <c r="R51" s="94">
        <v>3008</v>
      </c>
      <c r="S51" s="51"/>
      <c r="T51" s="51"/>
      <c r="U51" s="52">
        <f t="shared" si="28"/>
        <v>0</v>
      </c>
      <c r="V51" s="94">
        <f t="shared" si="2"/>
        <v>3008</v>
      </c>
      <c r="W51" s="80">
        <f t="shared" si="16"/>
        <v>-8</v>
      </c>
      <c r="X51" s="94">
        <f t="shared" si="17"/>
        <v>3000</v>
      </c>
      <c r="Y51" s="51">
        <f>[1]LakeCharlesCharter!$G51</f>
        <v>0</v>
      </c>
      <c r="Z51" s="94">
        <f t="shared" si="18"/>
        <v>3000</v>
      </c>
      <c r="AA51" s="53"/>
      <c r="AB51" s="51">
        <f t="shared" si="19"/>
        <v>3000</v>
      </c>
      <c r="AC51" s="95">
        <f t="shared" si="20"/>
        <v>250</v>
      </c>
      <c r="AD51" s="95">
        <f t="shared" si="29"/>
        <v>3000</v>
      </c>
      <c r="AE51" s="71">
        <f>'Source Data'!N51</f>
        <v>13416</v>
      </c>
      <c r="AF51" s="91">
        <f t="shared" si="30"/>
        <v>13416</v>
      </c>
      <c r="AG51" s="272"/>
      <c r="AH51" s="71">
        <f t="shared" si="21"/>
        <v>0</v>
      </c>
      <c r="AI51" s="272"/>
      <c r="AJ51" s="72">
        <f t="shared" si="31"/>
        <v>0</v>
      </c>
      <c r="AK51" s="73">
        <f t="shared" si="32"/>
        <v>0</v>
      </c>
      <c r="AL51" s="91">
        <f t="shared" si="22"/>
        <v>13416</v>
      </c>
      <c r="AM51" s="82">
        <f t="shared" si="23"/>
        <v>-34</v>
      </c>
      <c r="AN51" s="91">
        <f t="shared" si="24"/>
        <v>13382</v>
      </c>
      <c r="AO51" s="51">
        <f>[1]LakeCharlesCharter!$M51</f>
        <v>0</v>
      </c>
      <c r="AP51" s="91">
        <f t="shared" si="25"/>
        <v>13382</v>
      </c>
      <c r="AQ51" s="72"/>
      <c r="AR51" s="72">
        <f t="shared" si="26"/>
        <v>13382</v>
      </c>
      <c r="AS51" s="91">
        <f t="shared" si="27"/>
        <v>1115</v>
      </c>
      <c r="AT51" s="81">
        <f t="shared" si="7"/>
        <v>16382</v>
      </c>
      <c r="AU51" s="88">
        <f t="shared" si="8"/>
        <v>1365</v>
      </c>
      <c r="AV51" s="116"/>
      <c r="AW51" s="80"/>
      <c r="AX51" s="80">
        <f t="shared" si="33"/>
        <v>34</v>
      </c>
      <c r="AY51" s="80">
        <f t="shared" si="34"/>
        <v>34</v>
      </c>
    </row>
    <row r="52" spans="1:51" ht="16.149999999999999" customHeight="1" x14ac:dyDescent="0.2">
      <c r="A52" s="58">
        <v>46</v>
      </c>
      <c r="B52" s="59" t="s">
        <v>51</v>
      </c>
      <c r="C52" s="270">
        <f>'8_2.1.18 SIS'!K52</f>
        <v>0</v>
      </c>
      <c r="D52" s="60">
        <f>'Source Data'!H52</f>
        <v>5480.4352847367336</v>
      </c>
      <c r="E52" s="65">
        <f t="shared" si="11"/>
        <v>0</v>
      </c>
      <c r="F52" s="289"/>
      <c r="G52" s="60">
        <f>'Source Data'!I52</f>
        <v>708.93963160759859</v>
      </c>
      <c r="H52" s="65">
        <f t="shared" si="12"/>
        <v>0</v>
      </c>
      <c r="I52" s="289"/>
      <c r="J52" s="60">
        <f>'Source Data'!J52</f>
        <v>193.3471722566178</v>
      </c>
      <c r="K52" s="65">
        <f t="shared" si="13"/>
        <v>0</v>
      </c>
      <c r="L52" s="289"/>
      <c r="M52" s="60">
        <f>'Source Data'!K52</f>
        <v>4833.6793064154454</v>
      </c>
      <c r="N52" s="65">
        <f t="shared" si="14"/>
        <v>0</v>
      </c>
      <c r="O52" s="289"/>
      <c r="P52" s="60">
        <f>'Source Data'!L52</f>
        <v>1933.4717225661777</v>
      </c>
      <c r="Q52" s="65">
        <f t="shared" si="15"/>
        <v>0</v>
      </c>
      <c r="R52" s="92">
        <v>0</v>
      </c>
      <c r="S52" s="60"/>
      <c r="T52" s="60"/>
      <c r="U52" s="61">
        <f t="shared" si="28"/>
        <v>0</v>
      </c>
      <c r="V52" s="92">
        <f t="shared" si="2"/>
        <v>0</v>
      </c>
      <c r="W52" s="65">
        <f t="shared" si="16"/>
        <v>0</v>
      </c>
      <c r="X52" s="92">
        <f t="shared" si="17"/>
        <v>0</v>
      </c>
      <c r="Y52" s="60">
        <f>[1]LakeCharlesCharter!$G52</f>
        <v>0</v>
      </c>
      <c r="Z52" s="92">
        <f t="shared" si="18"/>
        <v>0</v>
      </c>
      <c r="AA52" s="60"/>
      <c r="AB52" s="60">
        <f t="shared" si="19"/>
        <v>0</v>
      </c>
      <c r="AC52" s="92">
        <f t="shared" si="20"/>
        <v>0</v>
      </c>
      <c r="AD52" s="96">
        <f t="shared" si="29"/>
        <v>0</v>
      </c>
      <c r="AE52" s="66">
        <f>'Source Data'!N52</f>
        <v>2991</v>
      </c>
      <c r="AF52" s="89">
        <f t="shared" si="30"/>
        <v>0</v>
      </c>
      <c r="AG52" s="270"/>
      <c r="AH52" s="66">
        <f t="shared" si="21"/>
        <v>0</v>
      </c>
      <c r="AI52" s="270"/>
      <c r="AJ52" s="68">
        <f t="shared" si="31"/>
        <v>0</v>
      </c>
      <c r="AK52" s="67">
        <f t="shared" si="32"/>
        <v>0</v>
      </c>
      <c r="AL52" s="89">
        <f t="shared" si="22"/>
        <v>0</v>
      </c>
      <c r="AM52" s="70">
        <f t="shared" si="23"/>
        <v>0</v>
      </c>
      <c r="AN52" s="89">
        <f t="shared" si="24"/>
        <v>0</v>
      </c>
      <c r="AO52" s="60">
        <f>[1]LakeCharlesCharter!$M52</f>
        <v>0</v>
      </c>
      <c r="AP52" s="89">
        <f t="shared" si="25"/>
        <v>0</v>
      </c>
      <c r="AQ52" s="68"/>
      <c r="AR52" s="68">
        <f t="shared" si="26"/>
        <v>0</v>
      </c>
      <c r="AS52" s="89">
        <f t="shared" si="27"/>
        <v>0</v>
      </c>
      <c r="AT52" s="69">
        <f t="shared" si="7"/>
        <v>0</v>
      </c>
      <c r="AU52" s="86">
        <f t="shared" si="8"/>
        <v>0</v>
      </c>
      <c r="AV52" s="116"/>
      <c r="AW52" s="65"/>
      <c r="AX52" s="65">
        <f t="shared" si="33"/>
        <v>0</v>
      </c>
      <c r="AY52" s="65">
        <f t="shared" si="34"/>
        <v>0</v>
      </c>
    </row>
    <row r="53" spans="1:51" ht="16.149999999999999" customHeight="1" x14ac:dyDescent="0.2">
      <c r="A53" s="54">
        <v>47</v>
      </c>
      <c r="B53" s="55" t="s">
        <v>52</v>
      </c>
      <c r="C53" s="271">
        <f>'8_2.1.18 SIS'!K53</f>
        <v>0</v>
      </c>
      <c r="D53" s="56">
        <f>'Source Data'!H53</f>
        <v>2851.064211175285</v>
      </c>
      <c r="E53" s="74">
        <f t="shared" si="11"/>
        <v>0</v>
      </c>
      <c r="F53" s="290"/>
      <c r="G53" s="56">
        <f>'Source Data'!I53</f>
        <v>340.85181534745152</v>
      </c>
      <c r="H53" s="74">
        <f t="shared" si="12"/>
        <v>0</v>
      </c>
      <c r="I53" s="290"/>
      <c r="J53" s="56">
        <f>'Source Data'!J53</f>
        <v>92.959586003850404</v>
      </c>
      <c r="K53" s="74">
        <f t="shared" si="13"/>
        <v>0</v>
      </c>
      <c r="L53" s="290"/>
      <c r="M53" s="56">
        <f>'Source Data'!K53</f>
        <v>2323.9896500962604</v>
      </c>
      <c r="N53" s="74">
        <f t="shared" si="14"/>
        <v>0</v>
      </c>
      <c r="O53" s="290"/>
      <c r="P53" s="56">
        <f>'Source Data'!L53</f>
        <v>929.59586003850404</v>
      </c>
      <c r="Q53" s="74">
        <f t="shared" si="15"/>
        <v>0</v>
      </c>
      <c r="R53" s="93">
        <v>0</v>
      </c>
      <c r="S53" s="56"/>
      <c r="T53" s="56"/>
      <c r="U53" s="57">
        <f t="shared" si="28"/>
        <v>0</v>
      </c>
      <c r="V53" s="93">
        <f t="shared" si="2"/>
        <v>0</v>
      </c>
      <c r="W53" s="74">
        <f t="shared" si="16"/>
        <v>0</v>
      </c>
      <c r="X53" s="93">
        <f t="shared" si="17"/>
        <v>0</v>
      </c>
      <c r="Y53" s="56">
        <f>[1]LakeCharlesCharter!$G53</f>
        <v>0</v>
      </c>
      <c r="Z53" s="93">
        <f t="shared" si="18"/>
        <v>0</v>
      </c>
      <c r="AA53" s="56"/>
      <c r="AB53" s="56">
        <f t="shared" si="19"/>
        <v>0</v>
      </c>
      <c r="AC53" s="93">
        <f t="shared" si="20"/>
        <v>0</v>
      </c>
      <c r="AD53" s="97">
        <f t="shared" si="29"/>
        <v>0</v>
      </c>
      <c r="AE53" s="75">
        <f>'Source Data'!N53</f>
        <v>13043</v>
      </c>
      <c r="AF53" s="90">
        <f t="shared" si="30"/>
        <v>0</v>
      </c>
      <c r="AG53" s="271"/>
      <c r="AH53" s="75">
        <f t="shared" si="21"/>
        <v>0</v>
      </c>
      <c r="AI53" s="271"/>
      <c r="AJ53" s="77">
        <f t="shared" si="31"/>
        <v>0</v>
      </c>
      <c r="AK53" s="76">
        <f t="shared" si="32"/>
        <v>0</v>
      </c>
      <c r="AL53" s="90">
        <f t="shared" si="22"/>
        <v>0</v>
      </c>
      <c r="AM53" s="79">
        <f t="shared" si="23"/>
        <v>0</v>
      </c>
      <c r="AN53" s="90">
        <f t="shared" si="24"/>
        <v>0</v>
      </c>
      <c r="AO53" s="56">
        <f>[1]LakeCharlesCharter!$M53</f>
        <v>0</v>
      </c>
      <c r="AP53" s="90">
        <f t="shared" si="25"/>
        <v>0</v>
      </c>
      <c r="AQ53" s="77"/>
      <c r="AR53" s="77">
        <f t="shared" si="26"/>
        <v>0</v>
      </c>
      <c r="AS53" s="90">
        <f t="shared" si="27"/>
        <v>0</v>
      </c>
      <c r="AT53" s="78">
        <f t="shared" si="7"/>
        <v>0</v>
      </c>
      <c r="AU53" s="87">
        <f t="shared" si="8"/>
        <v>0</v>
      </c>
      <c r="AV53" s="116"/>
      <c r="AW53" s="74"/>
      <c r="AX53" s="74">
        <f t="shared" si="33"/>
        <v>0</v>
      </c>
      <c r="AY53" s="74">
        <f t="shared" si="34"/>
        <v>0</v>
      </c>
    </row>
    <row r="54" spans="1:51" ht="16.149999999999999" customHeight="1" x14ac:dyDescent="0.2">
      <c r="A54" s="54">
        <v>48</v>
      </c>
      <c r="B54" s="55" t="s">
        <v>74</v>
      </c>
      <c r="C54" s="271">
        <f>'8_2.1.18 SIS'!K54</f>
        <v>0</v>
      </c>
      <c r="D54" s="56">
        <f>'Source Data'!H54</f>
        <v>3995.2813864350205</v>
      </c>
      <c r="E54" s="74">
        <f t="shared" si="11"/>
        <v>0</v>
      </c>
      <c r="F54" s="290"/>
      <c r="G54" s="56">
        <f>'Source Data'!I54</f>
        <v>516.40353727376908</v>
      </c>
      <c r="H54" s="74">
        <f t="shared" si="12"/>
        <v>0</v>
      </c>
      <c r="I54" s="290"/>
      <c r="J54" s="56">
        <f>'Source Data'!J54</f>
        <v>140.83732834739155</v>
      </c>
      <c r="K54" s="74">
        <f t="shared" si="13"/>
        <v>0</v>
      </c>
      <c r="L54" s="290"/>
      <c r="M54" s="56">
        <f>'Source Data'!K54</f>
        <v>3520.9332086847894</v>
      </c>
      <c r="N54" s="74">
        <f t="shared" si="14"/>
        <v>0</v>
      </c>
      <c r="O54" s="290"/>
      <c r="P54" s="56">
        <f>'Source Data'!L54</f>
        <v>1408.3732834739153</v>
      </c>
      <c r="Q54" s="74">
        <f t="shared" si="15"/>
        <v>0</v>
      </c>
      <c r="R54" s="93">
        <v>0</v>
      </c>
      <c r="S54" s="56"/>
      <c r="T54" s="56"/>
      <c r="U54" s="57">
        <f t="shared" si="28"/>
        <v>0</v>
      </c>
      <c r="V54" s="93">
        <f t="shared" si="2"/>
        <v>0</v>
      </c>
      <c r="W54" s="74">
        <f t="shared" si="16"/>
        <v>0</v>
      </c>
      <c r="X54" s="93">
        <f t="shared" si="17"/>
        <v>0</v>
      </c>
      <c r="Y54" s="56">
        <f>[1]LakeCharlesCharter!$G54</f>
        <v>0</v>
      </c>
      <c r="Z54" s="93">
        <f t="shared" si="18"/>
        <v>0</v>
      </c>
      <c r="AA54" s="56"/>
      <c r="AB54" s="56">
        <f t="shared" si="19"/>
        <v>0</v>
      </c>
      <c r="AC54" s="93">
        <f t="shared" si="20"/>
        <v>0</v>
      </c>
      <c r="AD54" s="97">
        <f t="shared" si="29"/>
        <v>0</v>
      </c>
      <c r="AE54" s="75">
        <f>'Source Data'!N54</f>
        <v>5158</v>
      </c>
      <c r="AF54" s="90">
        <f t="shared" si="30"/>
        <v>0</v>
      </c>
      <c r="AG54" s="271"/>
      <c r="AH54" s="75">
        <f t="shared" si="21"/>
        <v>0</v>
      </c>
      <c r="AI54" s="271"/>
      <c r="AJ54" s="77">
        <f t="shared" si="31"/>
        <v>0</v>
      </c>
      <c r="AK54" s="76">
        <f t="shared" si="32"/>
        <v>0</v>
      </c>
      <c r="AL54" s="90">
        <f t="shared" si="22"/>
        <v>0</v>
      </c>
      <c r="AM54" s="79">
        <f t="shared" si="23"/>
        <v>0</v>
      </c>
      <c r="AN54" s="90">
        <f t="shared" si="24"/>
        <v>0</v>
      </c>
      <c r="AO54" s="56">
        <f>[1]LakeCharlesCharter!$M54</f>
        <v>0</v>
      </c>
      <c r="AP54" s="90">
        <f t="shared" si="25"/>
        <v>0</v>
      </c>
      <c r="AQ54" s="77"/>
      <c r="AR54" s="77">
        <f t="shared" si="26"/>
        <v>0</v>
      </c>
      <c r="AS54" s="90">
        <f t="shared" si="27"/>
        <v>0</v>
      </c>
      <c r="AT54" s="78">
        <f t="shared" si="7"/>
        <v>0</v>
      </c>
      <c r="AU54" s="87">
        <f t="shared" si="8"/>
        <v>0</v>
      </c>
      <c r="AV54" s="116"/>
      <c r="AW54" s="74"/>
      <c r="AX54" s="74">
        <f t="shared" si="33"/>
        <v>0</v>
      </c>
      <c r="AY54" s="74">
        <f t="shared" si="34"/>
        <v>0</v>
      </c>
    </row>
    <row r="55" spans="1:51" ht="16.149999999999999" customHeight="1" x14ac:dyDescent="0.2">
      <c r="A55" s="54">
        <v>49</v>
      </c>
      <c r="B55" s="55" t="s">
        <v>53</v>
      </c>
      <c r="C55" s="271">
        <f>'8_2.1.18 SIS'!K55</f>
        <v>0</v>
      </c>
      <c r="D55" s="56">
        <f>'Source Data'!H55</f>
        <v>4510.9600632140227</v>
      </c>
      <c r="E55" s="74">
        <f t="shared" si="11"/>
        <v>0</v>
      </c>
      <c r="F55" s="290"/>
      <c r="G55" s="56">
        <f>'Source Data'!I55</f>
        <v>660.79145627436594</v>
      </c>
      <c r="H55" s="74">
        <f t="shared" si="12"/>
        <v>0</v>
      </c>
      <c r="I55" s="290"/>
      <c r="J55" s="56">
        <f>'Source Data'!J55</f>
        <v>180.21585171119071</v>
      </c>
      <c r="K55" s="74">
        <f t="shared" si="13"/>
        <v>0</v>
      </c>
      <c r="L55" s="290"/>
      <c r="M55" s="56">
        <f>'Source Data'!K55</f>
        <v>4505.3962927797675</v>
      </c>
      <c r="N55" s="74">
        <f t="shared" si="14"/>
        <v>0</v>
      </c>
      <c r="O55" s="290"/>
      <c r="P55" s="56">
        <f>'Source Data'!L55</f>
        <v>1802.158517111907</v>
      </c>
      <c r="Q55" s="74">
        <f t="shared" si="15"/>
        <v>0</v>
      </c>
      <c r="R55" s="93">
        <v>0</v>
      </c>
      <c r="S55" s="56"/>
      <c r="T55" s="56"/>
      <c r="U55" s="57">
        <f t="shared" si="28"/>
        <v>0</v>
      </c>
      <c r="V55" s="93">
        <f t="shared" si="2"/>
        <v>0</v>
      </c>
      <c r="W55" s="74">
        <f t="shared" si="16"/>
        <v>0</v>
      </c>
      <c r="X55" s="93">
        <f t="shared" si="17"/>
        <v>0</v>
      </c>
      <c r="Y55" s="56">
        <f>[1]LakeCharlesCharter!$G55</f>
        <v>0</v>
      </c>
      <c r="Z55" s="93">
        <f t="shared" si="18"/>
        <v>0</v>
      </c>
      <c r="AA55" s="56"/>
      <c r="AB55" s="56">
        <f t="shared" si="19"/>
        <v>0</v>
      </c>
      <c r="AC55" s="93">
        <f t="shared" si="20"/>
        <v>0</v>
      </c>
      <c r="AD55" s="97">
        <f t="shared" si="29"/>
        <v>0</v>
      </c>
      <c r="AE55" s="75">
        <f>'Source Data'!N55</f>
        <v>2655</v>
      </c>
      <c r="AF55" s="90">
        <f t="shared" si="30"/>
        <v>0</v>
      </c>
      <c r="AG55" s="271"/>
      <c r="AH55" s="75">
        <f t="shared" si="21"/>
        <v>0</v>
      </c>
      <c r="AI55" s="271"/>
      <c r="AJ55" s="77">
        <f t="shared" si="31"/>
        <v>0</v>
      </c>
      <c r="AK55" s="76">
        <f t="shared" si="32"/>
        <v>0</v>
      </c>
      <c r="AL55" s="90">
        <f t="shared" si="22"/>
        <v>0</v>
      </c>
      <c r="AM55" s="79">
        <f t="shared" si="23"/>
        <v>0</v>
      </c>
      <c r="AN55" s="90">
        <f t="shared" si="24"/>
        <v>0</v>
      </c>
      <c r="AO55" s="56">
        <f>[1]LakeCharlesCharter!$M55</f>
        <v>0</v>
      </c>
      <c r="AP55" s="90">
        <f t="shared" si="25"/>
        <v>0</v>
      </c>
      <c r="AQ55" s="77"/>
      <c r="AR55" s="77">
        <f t="shared" si="26"/>
        <v>0</v>
      </c>
      <c r="AS55" s="90">
        <f t="shared" si="27"/>
        <v>0</v>
      </c>
      <c r="AT55" s="78">
        <f t="shared" si="7"/>
        <v>0</v>
      </c>
      <c r="AU55" s="87">
        <f t="shared" si="8"/>
        <v>0</v>
      </c>
      <c r="AV55" s="116"/>
      <c r="AW55" s="74"/>
      <c r="AX55" s="74">
        <f t="shared" si="33"/>
        <v>0</v>
      </c>
      <c r="AY55" s="74">
        <f t="shared" si="34"/>
        <v>0</v>
      </c>
    </row>
    <row r="56" spans="1:51" ht="16.149999999999999" customHeight="1" x14ac:dyDescent="0.2">
      <c r="A56" s="49">
        <v>50</v>
      </c>
      <c r="B56" s="50" t="s">
        <v>54</v>
      </c>
      <c r="C56" s="272">
        <f>'8_2.1.18 SIS'!K56</f>
        <v>0</v>
      </c>
      <c r="D56" s="51">
        <f>'Source Data'!H56</f>
        <v>4738.7087437121554</v>
      </c>
      <c r="E56" s="80">
        <f t="shared" si="11"/>
        <v>0</v>
      </c>
      <c r="F56" s="291"/>
      <c r="G56" s="51">
        <f>'Source Data'!I56</f>
        <v>638.95176727517901</v>
      </c>
      <c r="H56" s="80">
        <f t="shared" si="12"/>
        <v>0</v>
      </c>
      <c r="I56" s="291"/>
      <c r="J56" s="51">
        <f>'Source Data'!J56</f>
        <v>174.25957289323065</v>
      </c>
      <c r="K56" s="80">
        <f t="shared" si="13"/>
        <v>0</v>
      </c>
      <c r="L56" s="291"/>
      <c r="M56" s="51">
        <f>'Source Data'!K56</f>
        <v>4356.4893223307663</v>
      </c>
      <c r="N56" s="80">
        <f t="shared" si="14"/>
        <v>0</v>
      </c>
      <c r="O56" s="291"/>
      <c r="P56" s="51">
        <f>'Source Data'!L56</f>
        <v>1742.5957289323062</v>
      </c>
      <c r="Q56" s="80">
        <f t="shared" si="15"/>
        <v>0</v>
      </c>
      <c r="R56" s="94">
        <v>0</v>
      </c>
      <c r="S56" s="51"/>
      <c r="T56" s="51"/>
      <c r="U56" s="52">
        <f t="shared" si="28"/>
        <v>0</v>
      </c>
      <c r="V56" s="94">
        <f t="shared" si="2"/>
        <v>0</v>
      </c>
      <c r="W56" s="80">
        <f t="shared" si="16"/>
        <v>0</v>
      </c>
      <c r="X56" s="94">
        <f t="shared" si="17"/>
        <v>0</v>
      </c>
      <c r="Y56" s="51">
        <f>[1]LakeCharlesCharter!$G56</f>
        <v>0</v>
      </c>
      <c r="Z56" s="94">
        <f t="shared" si="18"/>
        <v>0</v>
      </c>
      <c r="AA56" s="53"/>
      <c r="AB56" s="51">
        <f t="shared" si="19"/>
        <v>0</v>
      </c>
      <c r="AC56" s="95">
        <f t="shared" si="20"/>
        <v>0</v>
      </c>
      <c r="AD56" s="95">
        <f t="shared" si="29"/>
        <v>0</v>
      </c>
      <c r="AE56" s="71">
        <f>'Source Data'!N56</f>
        <v>3490</v>
      </c>
      <c r="AF56" s="91">
        <f t="shared" si="30"/>
        <v>0</v>
      </c>
      <c r="AG56" s="272"/>
      <c r="AH56" s="71">
        <f t="shared" si="21"/>
        <v>0</v>
      </c>
      <c r="AI56" s="272"/>
      <c r="AJ56" s="72">
        <f t="shared" si="31"/>
        <v>0</v>
      </c>
      <c r="AK56" s="73">
        <f t="shared" si="32"/>
        <v>0</v>
      </c>
      <c r="AL56" s="91">
        <f t="shared" si="22"/>
        <v>0</v>
      </c>
      <c r="AM56" s="82">
        <f t="shared" si="23"/>
        <v>0</v>
      </c>
      <c r="AN56" s="91">
        <f t="shared" si="24"/>
        <v>0</v>
      </c>
      <c r="AO56" s="51">
        <f>[1]LakeCharlesCharter!$M56</f>
        <v>0</v>
      </c>
      <c r="AP56" s="91">
        <f t="shared" si="25"/>
        <v>0</v>
      </c>
      <c r="AQ56" s="72"/>
      <c r="AR56" s="72">
        <f t="shared" si="26"/>
        <v>0</v>
      </c>
      <c r="AS56" s="91">
        <f t="shared" si="27"/>
        <v>0</v>
      </c>
      <c r="AT56" s="81">
        <f t="shared" si="7"/>
        <v>0</v>
      </c>
      <c r="AU56" s="88">
        <f t="shared" si="8"/>
        <v>0</v>
      </c>
      <c r="AV56" s="116"/>
      <c r="AW56" s="80"/>
      <c r="AX56" s="80">
        <f t="shared" si="33"/>
        <v>0</v>
      </c>
      <c r="AY56" s="80">
        <f t="shared" si="34"/>
        <v>0</v>
      </c>
    </row>
    <row r="57" spans="1:51" ht="16.149999999999999" customHeight="1" x14ac:dyDescent="0.2">
      <c r="A57" s="58">
        <v>51</v>
      </c>
      <c r="B57" s="59" t="s">
        <v>55</v>
      </c>
      <c r="C57" s="270">
        <f>'8_2.1.18 SIS'!K57</f>
        <v>0</v>
      </c>
      <c r="D57" s="60">
        <f>'Source Data'!H57</f>
        <v>4281.7369154997223</v>
      </c>
      <c r="E57" s="65">
        <f t="shared" si="11"/>
        <v>0</v>
      </c>
      <c r="F57" s="289"/>
      <c r="G57" s="60">
        <f>'Source Data'!I57</f>
        <v>570.93395934473472</v>
      </c>
      <c r="H57" s="65">
        <f t="shared" si="12"/>
        <v>0</v>
      </c>
      <c r="I57" s="289"/>
      <c r="J57" s="60">
        <f>'Source Data'!J57</f>
        <v>155.70926163947308</v>
      </c>
      <c r="K57" s="65">
        <f t="shared" si="13"/>
        <v>0</v>
      </c>
      <c r="L57" s="289"/>
      <c r="M57" s="60">
        <f>'Source Data'!K57</f>
        <v>3892.7315409868274</v>
      </c>
      <c r="N57" s="65">
        <f t="shared" si="14"/>
        <v>0</v>
      </c>
      <c r="O57" s="289"/>
      <c r="P57" s="60">
        <f>'Source Data'!L57</f>
        <v>1557.0926163947308</v>
      </c>
      <c r="Q57" s="65">
        <f t="shared" si="15"/>
        <v>0</v>
      </c>
      <c r="R57" s="92">
        <v>0</v>
      </c>
      <c r="S57" s="60"/>
      <c r="T57" s="60"/>
      <c r="U57" s="61">
        <f t="shared" si="28"/>
        <v>0</v>
      </c>
      <c r="V57" s="92">
        <f t="shared" si="2"/>
        <v>0</v>
      </c>
      <c r="W57" s="65">
        <f t="shared" si="16"/>
        <v>0</v>
      </c>
      <c r="X57" s="92">
        <f t="shared" si="17"/>
        <v>0</v>
      </c>
      <c r="Y57" s="60">
        <f>[1]LakeCharlesCharter!$G57</f>
        <v>0</v>
      </c>
      <c r="Z57" s="92">
        <f t="shared" si="18"/>
        <v>0</v>
      </c>
      <c r="AA57" s="60"/>
      <c r="AB57" s="60">
        <f t="shared" si="19"/>
        <v>0</v>
      </c>
      <c r="AC57" s="92">
        <f t="shared" si="20"/>
        <v>0</v>
      </c>
      <c r="AD57" s="96">
        <f t="shared" si="29"/>
        <v>0</v>
      </c>
      <c r="AE57" s="66">
        <f>'Source Data'!N57</f>
        <v>4268</v>
      </c>
      <c r="AF57" s="89">
        <f t="shared" si="30"/>
        <v>0</v>
      </c>
      <c r="AG57" s="270"/>
      <c r="AH57" s="66">
        <f t="shared" si="21"/>
        <v>0</v>
      </c>
      <c r="AI57" s="270"/>
      <c r="AJ57" s="68">
        <f t="shared" si="31"/>
        <v>0</v>
      </c>
      <c r="AK57" s="67">
        <f t="shared" si="32"/>
        <v>0</v>
      </c>
      <c r="AL57" s="89">
        <f t="shared" si="22"/>
        <v>0</v>
      </c>
      <c r="AM57" s="70">
        <f t="shared" si="23"/>
        <v>0</v>
      </c>
      <c r="AN57" s="89">
        <f t="shared" si="24"/>
        <v>0</v>
      </c>
      <c r="AO57" s="60">
        <f>[1]LakeCharlesCharter!$M57</f>
        <v>0</v>
      </c>
      <c r="AP57" s="89">
        <f t="shared" si="25"/>
        <v>0</v>
      </c>
      <c r="AQ57" s="68"/>
      <c r="AR57" s="68">
        <f t="shared" si="26"/>
        <v>0</v>
      </c>
      <c r="AS57" s="89">
        <f t="shared" si="27"/>
        <v>0</v>
      </c>
      <c r="AT57" s="69">
        <f t="shared" si="7"/>
        <v>0</v>
      </c>
      <c r="AU57" s="86">
        <f t="shared" si="8"/>
        <v>0</v>
      </c>
      <c r="AV57" s="116"/>
      <c r="AW57" s="65"/>
      <c r="AX57" s="65">
        <f t="shared" si="33"/>
        <v>0</v>
      </c>
      <c r="AY57" s="65">
        <f t="shared" si="34"/>
        <v>0</v>
      </c>
    </row>
    <row r="58" spans="1:51" ht="16.149999999999999" customHeight="1" x14ac:dyDescent="0.2">
      <c r="A58" s="54">
        <v>52</v>
      </c>
      <c r="B58" s="55" t="s">
        <v>56</v>
      </c>
      <c r="C58" s="271">
        <f>'8_2.1.18 SIS'!K58</f>
        <v>0</v>
      </c>
      <c r="D58" s="56">
        <f>'Source Data'!H58</f>
        <v>4477.885435486186</v>
      </c>
      <c r="E58" s="74">
        <f t="shared" si="11"/>
        <v>0</v>
      </c>
      <c r="F58" s="290"/>
      <c r="G58" s="56">
        <f>'Source Data'!I58</f>
        <v>601.39043740535396</v>
      </c>
      <c r="H58" s="74">
        <f t="shared" si="12"/>
        <v>0</v>
      </c>
      <c r="I58" s="290"/>
      <c r="J58" s="56">
        <f>'Source Data'!J58</f>
        <v>164.01557383782384</v>
      </c>
      <c r="K58" s="74">
        <f t="shared" si="13"/>
        <v>0</v>
      </c>
      <c r="L58" s="290"/>
      <c r="M58" s="56">
        <f>'Source Data'!K58</f>
        <v>4100.3893459455958</v>
      </c>
      <c r="N58" s="74">
        <f t="shared" si="14"/>
        <v>0</v>
      </c>
      <c r="O58" s="290"/>
      <c r="P58" s="56">
        <f>'Source Data'!L58</f>
        <v>1640.1557383782383</v>
      </c>
      <c r="Q58" s="74">
        <f t="shared" si="15"/>
        <v>0</v>
      </c>
      <c r="R58" s="93">
        <v>0</v>
      </c>
      <c r="S58" s="56"/>
      <c r="T58" s="56"/>
      <c r="U58" s="57">
        <f t="shared" si="28"/>
        <v>0</v>
      </c>
      <c r="V58" s="93">
        <f t="shared" si="2"/>
        <v>0</v>
      </c>
      <c r="W58" s="74">
        <f t="shared" si="16"/>
        <v>0</v>
      </c>
      <c r="X58" s="93">
        <f t="shared" si="17"/>
        <v>0</v>
      </c>
      <c r="Y58" s="56">
        <f>[1]LakeCharlesCharter!$G58</f>
        <v>0</v>
      </c>
      <c r="Z58" s="93">
        <f t="shared" si="18"/>
        <v>0</v>
      </c>
      <c r="AA58" s="56"/>
      <c r="AB58" s="56">
        <f t="shared" si="19"/>
        <v>0</v>
      </c>
      <c r="AC58" s="93">
        <f t="shared" si="20"/>
        <v>0</v>
      </c>
      <c r="AD58" s="97">
        <f t="shared" si="29"/>
        <v>0</v>
      </c>
      <c r="AE58" s="75">
        <f>'Source Data'!N58</f>
        <v>5924</v>
      </c>
      <c r="AF58" s="90">
        <f t="shared" si="30"/>
        <v>0</v>
      </c>
      <c r="AG58" s="271"/>
      <c r="AH58" s="75">
        <f t="shared" si="21"/>
        <v>0</v>
      </c>
      <c r="AI58" s="271"/>
      <c r="AJ58" s="77">
        <f t="shared" si="31"/>
        <v>0</v>
      </c>
      <c r="AK58" s="76">
        <f t="shared" si="32"/>
        <v>0</v>
      </c>
      <c r="AL58" s="90">
        <f t="shared" si="22"/>
        <v>0</v>
      </c>
      <c r="AM58" s="79">
        <f t="shared" si="23"/>
        <v>0</v>
      </c>
      <c r="AN58" s="90">
        <f t="shared" si="24"/>
        <v>0</v>
      </c>
      <c r="AO58" s="56">
        <f>[1]LakeCharlesCharter!$M58</f>
        <v>0</v>
      </c>
      <c r="AP58" s="90">
        <f t="shared" si="25"/>
        <v>0</v>
      </c>
      <c r="AQ58" s="77"/>
      <c r="AR58" s="77">
        <f t="shared" si="26"/>
        <v>0</v>
      </c>
      <c r="AS58" s="90">
        <f t="shared" si="27"/>
        <v>0</v>
      </c>
      <c r="AT58" s="78">
        <f t="shared" si="7"/>
        <v>0</v>
      </c>
      <c r="AU58" s="87">
        <f t="shared" si="8"/>
        <v>0</v>
      </c>
      <c r="AV58" s="116"/>
      <c r="AW58" s="74"/>
      <c r="AX58" s="74">
        <f t="shared" si="33"/>
        <v>0</v>
      </c>
      <c r="AY58" s="74">
        <f t="shared" si="34"/>
        <v>0</v>
      </c>
    </row>
    <row r="59" spans="1:51" ht="16.149999999999999" customHeight="1" x14ac:dyDescent="0.2">
      <c r="A59" s="54">
        <v>53</v>
      </c>
      <c r="B59" s="55" t="s">
        <v>57</v>
      </c>
      <c r="C59" s="271">
        <f>'8_2.1.18 SIS'!K59</f>
        <v>0</v>
      </c>
      <c r="D59" s="56">
        <f>'Source Data'!H59</f>
        <v>4674.7758891865669</v>
      </c>
      <c r="E59" s="74">
        <f t="shared" si="11"/>
        <v>0</v>
      </c>
      <c r="F59" s="290"/>
      <c r="G59" s="56">
        <f>'Source Data'!I59</f>
        <v>663.32493479155164</v>
      </c>
      <c r="H59" s="74">
        <f t="shared" si="12"/>
        <v>0</v>
      </c>
      <c r="I59" s="290"/>
      <c r="J59" s="56">
        <f>'Source Data'!J59</f>
        <v>180.90680039769586</v>
      </c>
      <c r="K59" s="74">
        <f t="shared" si="13"/>
        <v>0</v>
      </c>
      <c r="L59" s="290"/>
      <c r="M59" s="56">
        <f>'Source Data'!K59</f>
        <v>4522.670009942397</v>
      </c>
      <c r="N59" s="74">
        <f t="shared" si="14"/>
        <v>0</v>
      </c>
      <c r="O59" s="290"/>
      <c r="P59" s="56">
        <f>'Source Data'!L59</f>
        <v>1809.0680039769588</v>
      </c>
      <c r="Q59" s="74">
        <f t="shared" si="15"/>
        <v>0</v>
      </c>
      <c r="R59" s="93">
        <v>0</v>
      </c>
      <c r="S59" s="56"/>
      <c r="T59" s="56"/>
      <c r="U59" s="57">
        <f t="shared" si="28"/>
        <v>0</v>
      </c>
      <c r="V59" s="93">
        <f t="shared" si="2"/>
        <v>0</v>
      </c>
      <c r="W59" s="74">
        <f t="shared" si="16"/>
        <v>0</v>
      </c>
      <c r="X59" s="93">
        <f t="shared" si="17"/>
        <v>0</v>
      </c>
      <c r="Y59" s="56">
        <f>[1]LakeCharlesCharter!$G59</f>
        <v>0</v>
      </c>
      <c r="Z59" s="93">
        <f t="shared" si="18"/>
        <v>0</v>
      </c>
      <c r="AA59" s="56"/>
      <c r="AB59" s="56">
        <f t="shared" si="19"/>
        <v>0</v>
      </c>
      <c r="AC59" s="93">
        <f t="shared" si="20"/>
        <v>0</v>
      </c>
      <c r="AD59" s="97">
        <f t="shared" si="29"/>
        <v>0</v>
      </c>
      <c r="AE59" s="75">
        <f>'Source Data'!N59</f>
        <v>2670</v>
      </c>
      <c r="AF59" s="90">
        <f t="shared" si="30"/>
        <v>0</v>
      </c>
      <c r="AG59" s="271"/>
      <c r="AH59" s="75">
        <f t="shared" si="21"/>
        <v>0</v>
      </c>
      <c r="AI59" s="271"/>
      <c r="AJ59" s="77">
        <f t="shared" si="31"/>
        <v>0</v>
      </c>
      <c r="AK59" s="76">
        <f t="shared" si="32"/>
        <v>0</v>
      </c>
      <c r="AL59" s="90">
        <f t="shared" si="22"/>
        <v>0</v>
      </c>
      <c r="AM59" s="79">
        <f t="shared" si="23"/>
        <v>0</v>
      </c>
      <c r="AN59" s="90">
        <f t="shared" si="24"/>
        <v>0</v>
      </c>
      <c r="AO59" s="56">
        <f>[1]LakeCharlesCharter!$M59</f>
        <v>0</v>
      </c>
      <c r="AP59" s="90">
        <f t="shared" si="25"/>
        <v>0</v>
      </c>
      <c r="AQ59" s="77"/>
      <c r="AR59" s="77">
        <f t="shared" si="26"/>
        <v>0</v>
      </c>
      <c r="AS59" s="90">
        <f t="shared" si="27"/>
        <v>0</v>
      </c>
      <c r="AT59" s="78">
        <f t="shared" si="7"/>
        <v>0</v>
      </c>
      <c r="AU59" s="87">
        <f t="shared" si="8"/>
        <v>0</v>
      </c>
      <c r="AV59" s="116"/>
      <c r="AW59" s="74"/>
      <c r="AX59" s="74">
        <f t="shared" si="33"/>
        <v>0</v>
      </c>
      <c r="AY59" s="74">
        <f t="shared" si="34"/>
        <v>0</v>
      </c>
    </row>
    <row r="60" spans="1:51" ht="16.149999999999999" customHeight="1" x14ac:dyDescent="0.2">
      <c r="A60" s="54">
        <v>54</v>
      </c>
      <c r="B60" s="55" t="s">
        <v>58</v>
      </c>
      <c r="C60" s="271">
        <f>'8_2.1.18 SIS'!K60</f>
        <v>0</v>
      </c>
      <c r="D60" s="56">
        <f>'Source Data'!H60</f>
        <v>4784.5850415334589</v>
      </c>
      <c r="E60" s="74">
        <f t="shared" si="11"/>
        <v>0</v>
      </c>
      <c r="F60" s="290"/>
      <c r="G60" s="56">
        <f>'Source Data'!I60</f>
        <v>583.70660052312871</v>
      </c>
      <c r="H60" s="74">
        <f t="shared" si="12"/>
        <v>0</v>
      </c>
      <c r="I60" s="290"/>
      <c r="J60" s="56">
        <f>'Source Data'!J60</f>
        <v>159.19270923358056</v>
      </c>
      <c r="K60" s="74">
        <f t="shared" si="13"/>
        <v>0</v>
      </c>
      <c r="L60" s="290"/>
      <c r="M60" s="56">
        <f>'Source Data'!K60</f>
        <v>3979.8177308395143</v>
      </c>
      <c r="N60" s="74">
        <f t="shared" si="14"/>
        <v>0</v>
      </c>
      <c r="O60" s="290"/>
      <c r="P60" s="56">
        <f>'Source Data'!L60</f>
        <v>1591.9270923358056</v>
      </c>
      <c r="Q60" s="74">
        <f t="shared" si="15"/>
        <v>0</v>
      </c>
      <c r="R60" s="93">
        <v>0</v>
      </c>
      <c r="S60" s="56"/>
      <c r="T60" s="56"/>
      <c r="U60" s="57">
        <f t="shared" si="28"/>
        <v>0</v>
      </c>
      <c r="V60" s="93">
        <f t="shared" si="2"/>
        <v>0</v>
      </c>
      <c r="W60" s="74">
        <f t="shared" si="16"/>
        <v>0</v>
      </c>
      <c r="X60" s="93">
        <f t="shared" si="17"/>
        <v>0</v>
      </c>
      <c r="Y60" s="56">
        <f>[1]LakeCharlesCharter!$G60</f>
        <v>0</v>
      </c>
      <c r="Z60" s="93">
        <f t="shared" si="18"/>
        <v>0</v>
      </c>
      <c r="AA60" s="56"/>
      <c r="AB60" s="56">
        <f t="shared" si="19"/>
        <v>0</v>
      </c>
      <c r="AC60" s="93">
        <f t="shared" si="20"/>
        <v>0</v>
      </c>
      <c r="AD60" s="97">
        <f t="shared" si="29"/>
        <v>0</v>
      </c>
      <c r="AE60" s="75">
        <f>'Source Data'!N60</f>
        <v>5141</v>
      </c>
      <c r="AF60" s="90">
        <f t="shared" si="30"/>
        <v>0</v>
      </c>
      <c r="AG60" s="271"/>
      <c r="AH60" s="75">
        <f t="shared" si="21"/>
        <v>0</v>
      </c>
      <c r="AI60" s="271"/>
      <c r="AJ60" s="77">
        <f t="shared" si="31"/>
        <v>0</v>
      </c>
      <c r="AK60" s="76">
        <f t="shared" si="32"/>
        <v>0</v>
      </c>
      <c r="AL60" s="90">
        <f t="shared" si="22"/>
        <v>0</v>
      </c>
      <c r="AM60" s="79">
        <f t="shared" si="23"/>
        <v>0</v>
      </c>
      <c r="AN60" s="90">
        <f t="shared" si="24"/>
        <v>0</v>
      </c>
      <c r="AO60" s="56">
        <f>[1]LakeCharlesCharter!$M60</f>
        <v>0</v>
      </c>
      <c r="AP60" s="90">
        <f t="shared" si="25"/>
        <v>0</v>
      </c>
      <c r="AQ60" s="77"/>
      <c r="AR60" s="77">
        <f t="shared" si="26"/>
        <v>0</v>
      </c>
      <c r="AS60" s="90">
        <f t="shared" si="27"/>
        <v>0</v>
      </c>
      <c r="AT60" s="78">
        <f t="shared" si="7"/>
        <v>0</v>
      </c>
      <c r="AU60" s="87">
        <f t="shared" si="8"/>
        <v>0</v>
      </c>
      <c r="AV60" s="116"/>
      <c r="AW60" s="74"/>
      <c r="AX60" s="74">
        <f t="shared" si="33"/>
        <v>0</v>
      </c>
      <c r="AY60" s="74">
        <f t="shared" si="34"/>
        <v>0</v>
      </c>
    </row>
    <row r="61" spans="1:51" ht="16.149999999999999" customHeight="1" x14ac:dyDescent="0.2">
      <c r="A61" s="49">
        <v>55</v>
      </c>
      <c r="B61" s="50" t="s">
        <v>59</v>
      </c>
      <c r="C61" s="272">
        <f>'8_2.1.18 SIS'!K61</f>
        <v>0</v>
      </c>
      <c r="D61" s="51">
        <f>'Source Data'!H61</f>
        <v>4501.7236472239638</v>
      </c>
      <c r="E61" s="80">
        <f t="shared" si="11"/>
        <v>0</v>
      </c>
      <c r="F61" s="291"/>
      <c r="G61" s="51">
        <f>'Source Data'!I61</f>
        <v>593.48544210889816</v>
      </c>
      <c r="H61" s="80">
        <f t="shared" si="12"/>
        <v>0</v>
      </c>
      <c r="I61" s="291"/>
      <c r="J61" s="51">
        <f>'Source Data'!J61</f>
        <v>161.8596660296995</v>
      </c>
      <c r="K61" s="80">
        <f t="shared" si="13"/>
        <v>0</v>
      </c>
      <c r="L61" s="291"/>
      <c r="M61" s="51">
        <f>'Source Data'!K61</f>
        <v>4046.4916507424882</v>
      </c>
      <c r="N61" s="80">
        <f t="shared" si="14"/>
        <v>0</v>
      </c>
      <c r="O61" s="291"/>
      <c r="P61" s="51">
        <f>'Source Data'!L61</f>
        <v>1618.596660296995</v>
      </c>
      <c r="Q61" s="80">
        <f t="shared" si="15"/>
        <v>0</v>
      </c>
      <c r="R61" s="94">
        <v>0</v>
      </c>
      <c r="S61" s="51"/>
      <c r="T61" s="51"/>
      <c r="U61" s="52">
        <f t="shared" si="28"/>
        <v>0</v>
      </c>
      <c r="V61" s="94">
        <f t="shared" si="2"/>
        <v>0</v>
      </c>
      <c r="W61" s="80">
        <f t="shared" si="16"/>
        <v>0</v>
      </c>
      <c r="X61" s="94">
        <f t="shared" si="17"/>
        <v>0</v>
      </c>
      <c r="Y61" s="51">
        <f>[1]LakeCharlesCharter!$G61</f>
        <v>0</v>
      </c>
      <c r="Z61" s="94">
        <f t="shared" si="18"/>
        <v>0</v>
      </c>
      <c r="AA61" s="53"/>
      <c r="AB61" s="51">
        <f t="shared" si="19"/>
        <v>0</v>
      </c>
      <c r="AC61" s="95">
        <f t="shared" si="20"/>
        <v>0</v>
      </c>
      <c r="AD61" s="95">
        <f t="shared" si="29"/>
        <v>0</v>
      </c>
      <c r="AE61" s="71">
        <f>'Source Data'!N61</f>
        <v>3703</v>
      </c>
      <c r="AF61" s="91">
        <f t="shared" si="30"/>
        <v>0</v>
      </c>
      <c r="AG61" s="272"/>
      <c r="AH61" s="71">
        <f t="shared" si="21"/>
        <v>0</v>
      </c>
      <c r="AI61" s="272"/>
      <c r="AJ61" s="72">
        <f t="shared" si="31"/>
        <v>0</v>
      </c>
      <c r="AK61" s="73">
        <f t="shared" si="32"/>
        <v>0</v>
      </c>
      <c r="AL61" s="91">
        <f t="shared" si="22"/>
        <v>0</v>
      </c>
      <c r="AM61" s="82">
        <f t="shared" si="23"/>
        <v>0</v>
      </c>
      <c r="AN61" s="91">
        <f t="shared" si="24"/>
        <v>0</v>
      </c>
      <c r="AO61" s="51">
        <f>[1]LakeCharlesCharter!$M61</f>
        <v>0</v>
      </c>
      <c r="AP61" s="91">
        <f t="shared" si="25"/>
        <v>0</v>
      </c>
      <c r="AQ61" s="72"/>
      <c r="AR61" s="72">
        <f t="shared" si="26"/>
        <v>0</v>
      </c>
      <c r="AS61" s="91">
        <f t="shared" si="27"/>
        <v>0</v>
      </c>
      <c r="AT61" s="81">
        <f t="shared" si="7"/>
        <v>0</v>
      </c>
      <c r="AU61" s="88">
        <f t="shared" si="8"/>
        <v>0</v>
      </c>
      <c r="AV61" s="116"/>
      <c r="AW61" s="80"/>
      <c r="AX61" s="80">
        <f t="shared" si="33"/>
        <v>0</v>
      </c>
      <c r="AY61" s="80">
        <f t="shared" si="34"/>
        <v>0</v>
      </c>
    </row>
    <row r="62" spans="1:51" ht="16.149999999999999" customHeight="1" x14ac:dyDescent="0.2">
      <c r="A62" s="58">
        <v>56</v>
      </c>
      <c r="B62" s="59" t="s">
        <v>60</v>
      </c>
      <c r="C62" s="270">
        <f>'8_2.1.18 SIS'!K62</f>
        <v>0</v>
      </c>
      <c r="D62" s="60">
        <f>'Source Data'!H62</f>
        <v>5010.1657022009513</v>
      </c>
      <c r="E62" s="65">
        <f t="shared" si="11"/>
        <v>0</v>
      </c>
      <c r="F62" s="289"/>
      <c r="G62" s="60">
        <f>'Source Data'!I62</f>
        <v>665.40831600253398</v>
      </c>
      <c r="H62" s="65">
        <f t="shared" si="12"/>
        <v>0</v>
      </c>
      <c r="I62" s="289"/>
      <c r="J62" s="60">
        <f>'Source Data'!J62</f>
        <v>181.4749952734183</v>
      </c>
      <c r="K62" s="65">
        <f t="shared" si="13"/>
        <v>0</v>
      </c>
      <c r="L62" s="289"/>
      <c r="M62" s="60">
        <f>'Source Data'!K62</f>
        <v>4536.8748818354579</v>
      </c>
      <c r="N62" s="65">
        <f t="shared" si="14"/>
        <v>0</v>
      </c>
      <c r="O62" s="289"/>
      <c r="P62" s="60">
        <f>'Source Data'!L62</f>
        <v>1814.7499527341834</v>
      </c>
      <c r="Q62" s="65">
        <f t="shared" si="15"/>
        <v>0</v>
      </c>
      <c r="R62" s="92">
        <v>0</v>
      </c>
      <c r="S62" s="60"/>
      <c r="T62" s="60"/>
      <c r="U62" s="61">
        <f t="shared" si="28"/>
        <v>0</v>
      </c>
      <c r="V62" s="92">
        <f t="shared" si="2"/>
        <v>0</v>
      </c>
      <c r="W62" s="65">
        <f t="shared" si="16"/>
        <v>0</v>
      </c>
      <c r="X62" s="92">
        <f t="shared" si="17"/>
        <v>0</v>
      </c>
      <c r="Y62" s="60">
        <f>[1]LakeCharlesCharter!$G62</f>
        <v>0</v>
      </c>
      <c r="Z62" s="92">
        <f t="shared" si="18"/>
        <v>0</v>
      </c>
      <c r="AA62" s="60"/>
      <c r="AB62" s="60">
        <f t="shared" si="19"/>
        <v>0</v>
      </c>
      <c r="AC62" s="92">
        <f t="shared" si="20"/>
        <v>0</v>
      </c>
      <c r="AD62" s="96">
        <f t="shared" si="29"/>
        <v>0</v>
      </c>
      <c r="AE62" s="66">
        <f>'Source Data'!N62</f>
        <v>4203</v>
      </c>
      <c r="AF62" s="89">
        <f t="shared" si="30"/>
        <v>0</v>
      </c>
      <c r="AG62" s="270"/>
      <c r="AH62" s="66">
        <f t="shared" si="21"/>
        <v>0</v>
      </c>
      <c r="AI62" s="270"/>
      <c r="AJ62" s="68">
        <f t="shared" si="31"/>
        <v>0</v>
      </c>
      <c r="AK62" s="67">
        <f t="shared" si="32"/>
        <v>0</v>
      </c>
      <c r="AL62" s="89">
        <f t="shared" si="22"/>
        <v>0</v>
      </c>
      <c r="AM62" s="70">
        <f t="shared" si="23"/>
        <v>0</v>
      </c>
      <c r="AN62" s="89">
        <f t="shared" si="24"/>
        <v>0</v>
      </c>
      <c r="AO62" s="60">
        <f>[1]LakeCharlesCharter!$M62</f>
        <v>0</v>
      </c>
      <c r="AP62" s="89">
        <f t="shared" si="25"/>
        <v>0</v>
      </c>
      <c r="AQ62" s="68"/>
      <c r="AR62" s="68">
        <f t="shared" si="26"/>
        <v>0</v>
      </c>
      <c r="AS62" s="89">
        <f t="shared" si="27"/>
        <v>0</v>
      </c>
      <c r="AT62" s="69">
        <f t="shared" si="7"/>
        <v>0</v>
      </c>
      <c r="AU62" s="86">
        <f t="shared" si="8"/>
        <v>0</v>
      </c>
      <c r="AV62" s="116"/>
      <c r="AW62" s="65"/>
      <c r="AX62" s="65">
        <f t="shared" si="33"/>
        <v>0</v>
      </c>
      <c r="AY62" s="65">
        <f t="shared" si="34"/>
        <v>0</v>
      </c>
    </row>
    <row r="63" spans="1:51" ht="16.149999999999999" customHeight="1" x14ac:dyDescent="0.2">
      <c r="A63" s="54">
        <v>57</v>
      </c>
      <c r="B63" s="55" t="s">
        <v>61</v>
      </c>
      <c r="C63" s="271">
        <f>'8_2.1.18 SIS'!K63</f>
        <v>0</v>
      </c>
      <c r="D63" s="56">
        <f>'Source Data'!H63</f>
        <v>4811.4108022710652</v>
      </c>
      <c r="E63" s="74">
        <f t="shared" si="11"/>
        <v>0</v>
      </c>
      <c r="F63" s="290"/>
      <c r="G63" s="56">
        <f>'Source Data'!I63</f>
        <v>666.15521612667408</v>
      </c>
      <c r="H63" s="74">
        <f t="shared" si="12"/>
        <v>0</v>
      </c>
      <c r="I63" s="290"/>
      <c r="J63" s="56">
        <f>'Source Data'!J63</f>
        <v>181.67869530727472</v>
      </c>
      <c r="K63" s="74">
        <f t="shared" si="13"/>
        <v>0</v>
      </c>
      <c r="L63" s="290"/>
      <c r="M63" s="56">
        <f>'Source Data'!K63</f>
        <v>4541.967382681868</v>
      </c>
      <c r="N63" s="74">
        <f t="shared" si="14"/>
        <v>0</v>
      </c>
      <c r="O63" s="290"/>
      <c r="P63" s="56">
        <f>'Source Data'!L63</f>
        <v>1816.7869530727471</v>
      </c>
      <c r="Q63" s="74">
        <f t="shared" si="15"/>
        <v>0</v>
      </c>
      <c r="R63" s="93">
        <v>0</v>
      </c>
      <c r="S63" s="56"/>
      <c r="T63" s="56"/>
      <c r="U63" s="57">
        <f t="shared" si="28"/>
        <v>0</v>
      </c>
      <c r="V63" s="93">
        <f t="shared" si="2"/>
        <v>0</v>
      </c>
      <c r="W63" s="74">
        <f t="shared" si="16"/>
        <v>0</v>
      </c>
      <c r="X63" s="93">
        <f t="shared" si="17"/>
        <v>0</v>
      </c>
      <c r="Y63" s="56">
        <f>[1]LakeCharlesCharter!$G63</f>
        <v>0</v>
      </c>
      <c r="Z63" s="93">
        <f t="shared" si="18"/>
        <v>0</v>
      </c>
      <c r="AA63" s="56"/>
      <c r="AB63" s="56">
        <f t="shared" si="19"/>
        <v>0</v>
      </c>
      <c r="AC63" s="93">
        <f t="shared" si="20"/>
        <v>0</v>
      </c>
      <c r="AD63" s="97">
        <f t="shared" si="29"/>
        <v>0</v>
      </c>
      <c r="AE63" s="75">
        <f>'Source Data'!N63</f>
        <v>2620</v>
      </c>
      <c r="AF63" s="90">
        <f t="shared" si="30"/>
        <v>0</v>
      </c>
      <c r="AG63" s="271"/>
      <c r="AH63" s="75">
        <f t="shared" si="21"/>
        <v>0</v>
      </c>
      <c r="AI63" s="271"/>
      <c r="AJ63" s="77">
        <f t="shared" si="31"/>
        <v>0</v>
      </c>
      <c r="AK63" s="76">
        <f t="shared" si="32"/>
        <v>0</v>
      </c>
      <c r="AL63" s="90">
        <f t="shared" si="22"/>
        <v>0</v>
      </c>
      <c r="AM63" s="79">
        <f t="shared" si="23"/>
        <v>0</v>
      </c>
      <c r="AN63" s="90">
        <f t="shared" si="24"/>
        <v>0</v>
      </c>
      <c r="AO63" s="56">
        <f>[1]LakeCharlesCharter!$M63</f>
        <v>0</v>
      </c>
      <c r="AP63" s="90">
        <f t="shared" si="25"/>
        <v>0</v>
      </c>
      <c r="AQ63" s="77"/>
      <c r="AR63" s="77">
        <f t="shared" si="26"/>
        <v>0</v>
      </c>
      <c r="AS63" s="90">
        <f t="shared" si="27"/>
        <v>0</v>
      </c>
      <c r="AT63" s="78">
        <f t="shared" si="7"/>
        <v>0</v>
      </c>
      <c r="AU63" s="87">
        <f t="shared" si="8"/>
        <v>0</v>
      </c>
      <c r="AV63" s="116"/>
      <c r="AW63" s="74"/>
      <c r="AX63" s="74">
        <f t="shared" si="33"/>
        <v>0</v>
      </c>
      <c r="AY63" s="74">
        <f t="shared" si="34"/>
        <v>0</v>
      </c>
    </row>
    <row r="64" spans="1:51" ht="16.149999999999999" customHeight="1" x14ac:dyDescent="0.2">
      <c r="A64" s="54">
        <v>58</v>
      </c>
      <c r="B64" s="55" t="s">
        <v>62</v>
      </c>
      <c r="C64" s="271">
        <f>'8_2.1.18 SIS'!K64</f>
        <v>0</v>
      </c>
      <c r="D64" s="56">
        <f>'Source Data'!H64</f>
        <v>5358.2852334446507</v>
      </c>
      <c r="E64" s="74">
        <f t="shared" si="11"/>
        <v>0</v>
      </c>
      <c r="F64" s="290"/>
      <c r="G64" s="56">
        <f>'Source Data'!I64</f>
        <v>740.81098599764084</v>
      </c>
      <c r="H64" s="74">
        <f t="shared" si="12"/>
        <v>0</v>
      </c>
      <c r="I64" s="290"/>
      <c r="J64" s="56">
        <f>'Source Data'!J64</f>
        <v>202.03935981753844</v>
      </c>
      <c r="K64" s="74">
        <f t="shared" si="13"/>
        <v>0</v>
      </c>
      <c r="L64" s="290"/>
      <c r="M64" s="56">
        <f>'Source Data'!K64</f>
        <v>5050.9839954384606</v>
      </c>
      <c r="N64" s="74">
        <f t="shared" si="14"/>
        <v>0</v>
      </c>
      <c r="O64" s="290"/>
      <c r="P64" s="56">
        <f>'Source Data'!L64</f>
        <v>2020.3935981753841</v>
      </c>
      <c r="Q64" s="74">
        <f t="shared" si="15"/>
        <v>0</v>
      </c>
      <c r="R64" s="93">
        <v>0</v>
      </c>
      <c r="S64" s="56"/>
      <c r="T64" s="56"/>
      <c r="U64" s="57">
        <f t="shared" si="28"/>
        <v>0</v>
      </c>
      <c r="V64" s="93">
        <f t="shared" si="2"/>
        <v>0</v>
      </c>
      <c r="W64" s="74">
        <f t="shared" si="16"/>
        <v>0</v>
      </c>
      <c r="X64" s="93">
        <f t="shared" si="17"/>
        <v>0</v>
      </c>
      <c r="Y64" s="56">
        <f>[1]LakeCharlesCharter!$G64</f>
        <v>0</v>
      </c>
      <c r="Z64" s="93">
        <f t="shared" si="18"/>
        <v>0</v>
      </c>
      <c r="AA64" s="56"/>
      <c r="AB64" s="56">
        <f t="shared" si="19"/>
        <v>0</v>
      </c>
      <c r="AC64" s="93">
        <f t="shared" si="20"/>
        <v>0</v>
      </c>
      <c r="AD64" s="97">
        <f t="shared" si="29"/>
        <v>0</v>
      </c>
      <c r="AE64" s="75">
        <f>'Source Data'!N64</f>
        <v>2215</v>
      </c>
      <c r="AF64" s="90">
        <f t="shared" si="30"/>
        <v>0</v>
      </c>
      <c r="AG64" s="271"/>
      <c r="AH64" s="75">
        <f t="shared" si="21"/>
        <v>0</v>
      </c>
      <c r="AI64" s="271"/>
      <c r="AJ64" s="77">
        <f t="shared" si="31"/>
        <v>0</v>
      </c>
      <c r="AK64" s="76">
        <f t="shared" si="32"/>
        <v>0</v>
      </c>
      <c r="AL64" s="90">
        <f t="shared" si="22"/>
        <v>0</v>
      </c>
      <c r="AM64" s="79">
        <f t="shared" si="23"/>
        <v>0</v>
      </c>
      <c r="AN64" s="90">
        <f t="shared" si="24"/>
        <v>0</v>
      </c>
      <c r="AO64" s="56">
        <f>[1]LakeCharlesCharter!$M64</f>
        <v>0</v>
      </c>
      <c r="AP64" s="90">
        <f t="shared" si="25"/>
        <v>0</v>
      </c>
      <c r="AQ64" s="77"/>
      <c r="AR64" s="77">
        <f t="shared" si="26"/>
        <v>0</v>
      </c>
      <c r="AS64" s="90">
        <f t="shared" si="27"/>
        <v>0</v>
      </c>
      <c r="AT64" s="78">
        <f t="shared" si="7"/>
        <v>0</v>
      </c>
      <c r="AU64" s="87">
        <f t="shared" si="8"/>
        <v>0</v>
      </c>
      <c r="AV64" s="116"/>
      <c r="AW64" s="74"/>
      <c r="AX64" s="74">
        <f t="shared" si="33"/>
        <v>0</v>
      </c>
      <c r="AY64" s="74">
        <f t="shared" si="34"/>
        <v>0</v>
      </c>
    </row>
    <row r="65" spans="1:51" ht="16.149999999999999" customHeight="1" x14ac:dyDescent="0.2">
      <c r="A65" s="54">
        <v>59</v>
      </c>
      <c r="B65" s="55" t="s">
        <v>63</v>
      </c>
      <c r="C65" s="271">
        <f>'8_2.1.18 SIS'!K65</f>
        <v>0</v>
      </c>
      <c r="D65" s="56">
        <f>'Source Data'!H65</f>
        <v>5144.4669727805904</v>
      </c>
      <c r="E65" s="74">
        <f t="shared" si="11"/>
        <v>0</v>
      </c>
      <c r="F65" s="290"/>
      <c r="G65" s="56">
        <f>'Source Data'!I65</f>
        <v>778.80539593788717</v>
      </c>
      <c r="H65" s="74">
        <f t="shared" si="12"/>
        <v>0</v>
      </c>
      <c r="I65" s="290"/>
      <c r="J65" s="56">
        <f>'Source Data'!J65</f>
        <v>212.40147161942375</v>
      </c>
      <c r="K65" s="74">
        <f t="shared" si="13"/>
        <v>0</v>
      </c>
      <c r="L65" s="290"/>
      <c r="M65" s="56">
        <f>'Source Data'!K65</f>
        <v>5310.0367904855939</v>
      </c>
      <c r="N65" s="74">
        <f t="shared" si="14"/>
        <v>0</v>
      </c>
      <c r="O65" s="290"/>
      <c r="P65" s="56">
        <f>'Source Data'!L65</f>
        <v>2124.0147161942373</v>
      </c>
      <c r="Q65" s="74">
        <f t="shared" si="15"/>
        <v>0</v>
      </c>
      <c r="R65" s="93">
        <v>0</v>
      </c>
      <c r="S65" s="56"/>
      <c r="T65" s="56"/>
      <c r="U65" s="57">
        <f t="shared" si="28"/>
        <v>0</v>
      </c>
      <c r="V65" s="93">
        <f t="shared" si="2"/>
        <v>0</v>
      </c>
      <c r="W65" s="74">
        <f t="shared" si="16"/>
        <v>0</v>
      </c>
      <c r="X65" s="93">
        <f t="shared" si="17"/>
        <v>0</v>
      </c>
      <c r="Y65" s="56">
        <f>[1]LakeCharlesCharter!$G65</f>
        <v>0</v>
      </c>
      <c r="Z65" s="93">
        <f t="shared" si="18"/>
        <v>0</v>
      </c>
      <c r="AA65" s="56"/>
      <c r="AB65" s="56">
        <f t="shared" si="19"/>
        <v>0</v>
      </c>
      <c r="AC65" s="93">
        <f t="shared" si="20"/>
        <v>0</v>
      </c>
      <c r="AD65" s="97">
        <f t="shared" si="29"/>
        <v>0</v>
      </c>
      <c r="AE65" s="75">
        <f>'Source Data'!N65</f>
        <v>1488</v>
      </c>
      <c r="AF65" s="90">
        <f t="shared" si="30"/>
        <v>0</v>
      </c>
      <c r="AG65" s="271"/>
      <c r="AH65" s="75">
        <f t="shared" si="21"/>
        <v>0</v>
      </c>
      <c r="AI65" s="271"/>
      <c r="AJ65" s="77">
        <f t="shared" si="31"/>
        <v>0</v>
      </c>
      <c r="AK65" s="76">
        <f t="shared" si="32"/>
        <v>0</v>
      </c>
      <c r="AL65" s="90">
        <f t="shared" si="22"/>
        <v>0</v>
      </c>
      <c r="AM65" s="79">
        <f t="shared" si="23"/>
        <v>0</v>
      </c>
      <c r="AN65" s="90">
        <f t="shared" si="24"/>
        <v>0</v>
      </c>
      <c r="AO65" s="56">
        <f>[1]LakeCharlesCharter!$M65</f>
        <v>0</v>
      </c>
      <c r="AP65" s="90">
        <f t="shared" si="25"/>
        <v>0</v>
      </c>
      <c r="AQ65" s="77"/>
      <c r="AR65" s="77">
        <f t="shared" si="26"/>
        <v>0</v>
      </c>
      <c r="AS65" s="90">
        <f t="shared" si="27"/>
        <v>0</v>
      </c>
      <c r="AT65" s="78">
        <f t="shared" si="7"/>
        <v>0</v>
      </c>
      <c r="AU65" s="87">
        <f t="shared" si="8"/>
        <v>0</v>
      </c>
      <c r="AV65" s="116"/>
      <c r="AW65" s="74"/>
      <c r="AX65" s="74">
        <f t="shared" si="33"/>
        <v>0</v>
      </c>
      <c r="AY65" s="74">
        <f t="shared" si="34"/>
        <v>0</v>
      </c>
    </row>
    <row r="66" spans="1:51" ht="16.149999999999999" customHeight="1" x14ac:dyDescent="0.2">
      <c r="A66" s="49">
        <v>60</v>
      </c>
      <c r="B66" s="50" t="s">
        <v>64</v>
      </c>
      <c r="C66" s="272">
        <f>'8_2.1.18 SIS'!K66</f>
        <v>0</v>
      </c>
      <c r="D66" s="51">
        <f>'Source Data'!H66</f>
        <v>4859.4948474230696</v>
      </c>
      <c r="E66" s="80">
        <f t="shared" si="11"/>
        <v>0</v>
      </c>
      <c r="F66" s="291"/>
      <c r="G66" s="51">
        <f>'Source Data'!I66</f>
        <v>654.17710868659628</v>
      </c>
      <c r="H66" s="80">
        <f t="shared" si="12"/>
        <v>0</v>
      </c>
      <c r="I66" s="291"/>
      <c r="J66" s="51">
        <f>'Source Data'!J66</f>
        <v>178.41193873270808</v>
      </c>
      <c r="K66" s="80">
        <f t="shared" si="13"/>
        <v>0</v>
      </c>
      <c r="L66" s="291"/>
      <c r="M66" s="51">
        <f>'Source Data'!K66</f>
        <v>4460.2984683177028</v>
      </c>
      <c r="N66" s="80">
        <f t="shared" si="14"/>
        <v>0</v>
      </c>
      <c r="O66" s="291"/>
      <c r="P66" s="51">
        <f>'Source Data'!L66</f>
        <v>1784.1193873270811</v>
      </c>
      <c r="Q66" s="80">
        <f t="shared" si="15"/>
        <v>0</v>
      </c>
      <c r="R66" s="94">
        <v>0</v>
      </c>
      <c r="S66" s="51"/>
      <c r="T66" s="51"/>
      <c r="U66" s="52">
        <f t="shared" si="28"/>
        <v>0</v>
      </c>
      <c r="V66" s="94">
        <f t="shared" si="2"/>
        <v>0</v>
      </c>
      <c r="W66" s="80">
        <f t="shared" si="16"/>
        <v>0</v>
      </c>
      <c r="X66" s="94">
        <f t="shared" si="17"/>
        <v>0</v>
      </c>
      <c r="Y66" s="51">
        <f>[1]LakeCharlesCharter!$G66</f>
        <v>0</v>
      </c>
      <c r="Z66" s="94">
        <f t="shared" si="18"/>
        <v>0</v>
      </c>
      <c r="AA66" s="53"/>
      <c r="AB66" s="51">
        <f t="shared" si="19"/>
        <v>0</v>
      </c>
      <c r="AC66" s="95">
        <f t="shared" si="20"/>
        <v>0</v>
      </c>
      <c r="AD66" s="95">
        <f t="shared" si="29"/>
        <v>0</v>
      </c>
      <c r="AE66" s="71">
        <f>'Source Data'!N66</f>
        <v>4045</v>
      </c>
      <c r="AF66" s="91">
        <f t="shared" si="30"/>
        <v>0</v>
      </c>
      <c r="AG66" s="272"/>
      <c r="AH66" s="71">
        <f t="shared" si="21"/>
        <v>0</v>
      </c>
      <c r="AI66" s="272"/>
      <c r="AJ66" s="72">
        <f t="shared" si="31"/>
        <v>0</v>
      </c>
      <c r="AK66" s="73">
        <f t="shared" si="32"/>
        <v>0</v>
      </c>
      <c r="AL66" s="91">
        <f t="shared" si="22"/>
        <v>0</v>
      </c>
      <c r="AM66" s="82">
        <f t="shared" si="23"/>
        <v>0</v>
      </c>
      <c r="AN66" s="91">
        <f t="shared" si="24"/>
        <v>0</v>
      </c>
      <c r="AO66" s="51">
        <f>[1]LakeCharlesCharter!$M66</f>
        <v>0</v>
      </c>
      <c r="AP66" s="91">
        <f t="shared" si="25"/>
        <v>0</v>
      </c>
      <c r="AQ66" s="72"/>
      <c r="AR66" s="72">
        <f t="shared" si="26"/>
        <v>0</v>
      </c>
      <c r="AS66" s="91">
        <f t="shared" si="27"/>
        <v>0</v>
      </c>
      <c r="AT66" s="81">
        <f t="shared" si="7"/>
        <v>0</v>
      </c>
      <c r="AU66" s="88">
        <f t="shared" si="8"/>
        <v>0</v>
      </c>
      <c r="AV66" s="116"/>
      <c r="AW66" s="80"/>
      <c r="AX66" s="80">
        <f t="shared" si="33"/>
        <v>0</v>
      </c>
      <c r="AY66" s="80">
        <f t="shared" si="34"/>
        <v>0</v>
      </c>
    </row>
    <row r="67" spans="1:51" ht="16.149999999999999" customHeight="1" x14ac:dyDescent="0.2">
      <c r="A67" s="58">
        <v>61</v>
      </c>
      <c r="B67" s="59" t="s">
        <v>65</v>
      </c>
      <c r="C67" s="270">
        <f>'8_2.1.18 SIS'!K67</f>
        <v>0</v>
      </c>
      <c r="D67" s="60">
        <f>'Source Data'!H67</f>
        <v>2804.2748979691619</v>
      </c>
      <c r="E67" s="65">
        <f t="shared" si="11"/>
        <v>0</v>
      </c>
      <c r="F67" s="289"/>
      <c r="G67" s="60">
        <f>'Source Data'!I67</f>
        <v>381.62134806778147</v>
      </c>
      <c r="H67" s="65">
        <f t="shared" si="12"/>
        <v>0</v>
      </c>
      <c r="I67" s="289"/>
      <c r="J67" s="60">
        <f>'Source Data'!J67</f>
        <v>104.0785494730313</v>
      </c>
      <c r="K67" s="65">
        <f t="shared" si="13"/>
        <v>0</v>
      </c>
      <c r="L67" s="289"/>
      <c r="M67" s="60">
        <f>'Source Data'!K67</f>
        <v>2601.9637368257822</v>
      </c>
      <c r="N67" s="65">
        <f t="shared" si="14"/>
        <v>0</v>
      </c>
      <c r="O67" s="289"/>
      <c r="P67" s="60">
        <f>'Source Data'!L67</f>
        <v>1040.7854947303128</v>
      </c>
      <c r="Q67" s="65">
        <f t="shared" si="15"/>
        <v>0</v>
      </c>
      <c r="R67" s="92">
        <v>0</v>
      </c>
      <c r="S67" s="60"/>
      <c r="T67" s="60"/>
      <c r="U67" s="61">
        <f t="shared" si="28"/>
        <v>0</v>
      </c>
      <c r="V67" s="92">
        <f t="shared" si="2"/>
        <v>0</v>
      </c>
      <c r="W67" s="65">
        <f t="shared" si="16"/>
        <v>0</v>
      </c>
      <c r="X67" s="92">
        <f t="shared" si="17"/>
        <v>0</v>
      </c>
      <c r="Y67" s="60">
        <f>[1]LakeCharlesCharter!$G67</f>
        <v>0</v>
      </c>
      <c r="Z67" s="92">
        <f t="shared" si="18"/>
        <v>0</v>
      </c>
      <c r="AA67" s="60"/>
      <c r="AB67" s="60">
        <f t="shared" si="19"/>
        <v>0</v>
      </c>
      <c r="AC67" s="92">
        <f t="shared" si="20"/>
        <v>0</v>
      </c>
      <c r="AD67" s="96">
        <f t="shared" si="29"/>
        <v>0</v>
      </c>
      <c r="AE67" s="66">
        <f>'Source Data'!N67</f>
        <v>9576</v>
      </c>
      <c r="AF67" s="89">
        <f t="shared" si="30"/>
        <v>0</v>
      </c>
      <c r="AG67" s="270"/>
      <c r="AH67" s="66">
        <f t="shared" si="21"/>
        <v>0</v>
      </c>
      <c r="AI67" s="270"/>
      <c r="AJ67" s="68">
        <f t="shared" si="31"/>
        <v>0</v>
      </c>
      <c r="AK67" s="67">
        <f t="shared" si="32"/>
        <v>0</v>
      </c>
      <c r="AL67" s="89">
        <f t="shared" si="22"/>
        <v>0</v>
      </c>
      <c r="AM67" s="70">
        <f t="shared" si="23"/>
        <v>0</v>
      </c>
      <c r="AN67" s="89">
        <f t="shared" si="24"/>
        <v>0</v>
      </c>
      <c r="AO67" s="60">
        <f>[1]LakeCharlesCharter!$M67</f>
        <v>0</v>
      </c>
      <c r="AP67" s="89">
        <f t="shared" si="25"/>
        <v>0</v>
      </c>
      <c r="AQ67" s="68"/>
      <c r="AR67" s="68">
        <f t="shared" si="26"/>
        <v>0</v>
      </c>
      <c r="AS67" s="89">
        <f t="shared" si="27"/>
        <v>0</v>
      </c>
      <c r="AT67" s="69">
        <f t="shared" si="7"/>
        <v>0</v>
      </c>
      <c r="AU67" s="86">
        <f t="shared" si="8"/>
        <v>0</v>
      </c>
      <c r="AV67" s="116"/>
      <c r="AW67" s="65"/>
      <c r="AX67" s="65">
        <f t="shared" si="33"/>
        <v>0</v>
      </c>
      <c r="AY67" s="65">
        <f t="shared" si="34"/>
        <v>0</v>
      </c>
    </row>
    <row r="68" spans="1:51" ht="16.149999999999999" customHeight="1" x14ac:dyDescent="0.2">
      <c r="A68" s="54">
        <v>62</v>
      </c>
      <c r="B68" s="55" t="s">
        <v>66</v>
      </c>
      <c r="C68" s="271">
        <f>'8_2.1.18 SIS'!K68</f>
        <v>0</v>
      </c>
      <c r="D68" s="56">
        <f>'Source Data'!H68</f>
        <v>4883.7599729981075</v>
      </c>
      <c r="E68" s="74">
        <f t="shared" si="11"/>
        <v>0</v>
      </c>
      <c r="F68" s="290"/>
      <c r="G68" s="56">
        <f>'Source Data'!I68</f>
        <v>736.06666112665073</v>
      </c>
      <c r="H68" s="74">
        <f t="shared" si="12"/>
        <v>0</v>
      </c>
      <c r="I68" s="290"/>
      <c r="J68" s="56">
        <f>'Source Data'!J68</f>
        <v>200.74545303454113</v>
      </c>
      <c r="K68" s="74">
        <f t="shared" si="13"/>
        <v>0</v>
      </c>
      <c r="L68" s="290"/>
      <c r="M68" s="56">
        <f>'Source Data'!K68</f>
        <v>5018.6363258635274</v>
      </c>
      <c r="N68" s="74">
        <f t="shared" si="14"/>
        <v>0</v>
      </c>
      <c r="O68" s="290"/>
      <c r="P68" s="56">
        <f>'Source Data'!L68</f>
        <v>2007.4545303454111</v>
      </c>
      <c r="Q68" s="74">
        <f t="shared" si="15"/>
        <v>0</v>
      </c>
      <c r="R68" s="93">
        <v>0</v>
      </c>
      <c r="S68" s="56"/>
      <c r="T68" s="56"/>
      <c r="U68" s="57">
        <f t="shared" si="28"/>
        <v>0</v>
      </c>
      <c r="V68" s="93">
        <f t="shared" si="2"/>
        <v>0</v>
      </c>
      <c r="W68" s="74">
        <f t="shared" si="16"/>
        <v>0</v>
      </c>
      <c r="X68" s="93">
        <f t="shared" si="17"/>
        <v>0</v>
      </c>
      <c r="Y68" s="56">
        <f>[1]LakeCharlesCharter!$G68</f>
        <v>0</v>
      </c>
      <c r="Z68" s="93">
        <f t="shared" si="18"/>
        <v>0</v>
      </c>
      <c r="AA68" s="56"/>
      <c r="AB68" s="56">
        <f t="shared" si="19"/>
        <v>0</v>
      </c>
      <c r="AC68" s="93">
        <f t="shared" si="20"/>
        <v>0</v>
      </c>
      <c r="AD68" s="97">
        <f t="shared" si="29"/>
        <v>0</v>
      </c>
      <c r="AE68" s="75">
        <f>'Source Data'!N68</f>
        <v>1997</v>
      </c>
      <c r="AF68" s="90">
        <f t="shared" si="30"/>
        <v>0</v>
      </c>
      <c r="AG68" s="271"/>
      <c r="AH68" s="75">
        <f t="shared" si="21"/>
        <v>0</v>
      </c>
      <c r="AI68" s="271"/>
      <c r="AJ68" s="77">
        <f t="shared" si="31"/>
        <v>0</v>
      </c>
      <c r="AK68" s="76">
        <f t="shared" si="32"/>
        <v>0</v>
      </c>
      <c r="AL68" s="90">
        <f t="shared" si="22"/>
        <v>0</v>
      </c>
      <c r="AM68" s="79">
        <f t="shared" si="23"/>
        <v>0</v>
      </c>
      <c r="AN68" s="90">
        <f t="shared" si="24"/>
        <v>0</v>
      </c>
      <c r="AO68" s="56">
        <f>[1]LakeCharlesCharter!$M68</f>
        <v>0</v>
      </c>
      <c r="AP68" s="90">
        <f t="shared" si="25"/>
        <v>0</v>
      </c>
      <c r="AQ68" s="77"/>
      <c r="AR68" s="77">
        <f t="shared" si="26"/>
        <v>0</v>
      </c>
      <c r="AS68" s="90">
        <f t="shared" si="27"/>
        <v>0</v>
      </c>
      <c r="AT68" s="78">
        <f t="shared" si="7"/>
        <v>0</v>
      </c>
      <c r="AU68" s="87">
        <f t="shared" si="8"/>
        <v>0</v>
      </c>
      <c r="AV68" s="116"/>
      <c r="AW68" s="74"/>
      <c r="AX68" s="74">
        <f t="shared" si="33"/>
        <v>0</v>
      </c>
      <c r="AY68" s="74">
        <f t="shared" si="34"/>
        <v>0</v>
      </c>
    </row>
    <row r="69" spans="1:51" ht="16.149999999999999" customHeight="1" x14ac:dyDescent="0.2">
      <c r="A69" s="54">
        <v>63</v>
      </c>
      <c r="B69" s="55" t="s">
        <v>67</v>
      </c>
      <c r="C69" s="271">
        <f>'8_2.1.18 SIS'!K69</f>
        <v>0</v>
      </c>
      <c r="D69" s="56">
        <f>'Source Data'!H69</f>
        <v>3617.9669570727483</v>
      </c>
      <c r="E69" s="74">
        <f t="shared" si="11"/>
        <v>0</v>
      </c>
      <c r="F69" s="290"/>
      <c r="G69" s="56">
        <f>'Source Data'!I69</f>
        <v>455.19374290754848</v>
      </c>
      <c r="H69" s="74">
        <f t="shared" si="12"/>
        <v>0</v>
      </c>
      <c r="I69" s="290"/>
      <c r="J69" s="56">
        <f>'Source Data'!J69</f>
        <v>124.14374806569505</v>
      </c>
      <c r="K69" s="74">
        <f t="shared" si="13"/>
        <v>0</v>
      </c>
      <c r="L69" s="290"/>
      <c r="M69" s="56">
        <f>'Source Data'!K69</f>
        <v>3103.5937016423763</v>
      </c>
      <c r="N69" s="74">
        <f t="shared" si="14"/>
        <v>0</v>
      </c>
      <c r="O69" s="290"/>
      <c r="P69" s="56">
        <f>'Source Data'!L69</f>
        <v>1241.4374806569506</v>
      </c>
      <c r="Q69" s="74">
        <f t="shared" si="15"/>
        <v>0</v>
      </c>
      <c r="R69" s="93">
        <v>0</v>
      </c>
      <c r="S69" s="56"/>
      <c r="T69" s="56"/>
      <c r="U69" s="57">
        <f t="shared" si="28"/>
        <v>0</v>
      </c>
      <c r="V69" s="93">
        <f t="shared" si="2"/>
        <v>0</v>
      </c>
      <c r="W69" s="74">
        <f t="shared" si="16"/>
        <v>0</v>
      </c>
      <c r="X69" s="93">
        <f t="shared" si="17"/>
        <v>0</v>
      </c>
      <c r="Y69" s="56">
        <f>[1]LakeCharlesCharter!$G69</f>
        <v>0</v>
      </c>
      <c r="Z69" s="93">
        <f t="shared" si="18"/>
        <v>0</v>
      </c>
      <c r="AA69" s="56"/>
      <c r="AB69" s="56">
        <f t="shared" si="19"/>
        <v>0</v>
      </c>
      <c r="AC69" s="93">
        <f t="shared" si="20"/>
        <v>0</v>
      </c>
      <c r="AD69" s="97">
        <f t="shared" si="29"/>
        <v>0</v>
      </c>
      <c r="AE69" s="75">
        <f>'Source Data'!N69</f>
        <v>7559</v>
      </c>
      <c r="AF69" s="90">
        <f t="shared" si="30"/>
        <v>0</v>
      </c>
      <c r="AG69" s="271"/>
      <c r="AH69" s="75">
        <f t="shared" si="21"/>
        <v>0</v>
      </c>
      <c r="AI69" s="271"/>
      <c r="AJ69" s="77">
        <f t="shared" si="31"/>
        <v>0</v>
      </c>
      <c r="AK69" s="76">
        <f t="shared" si="32"/>
        <v>0</v>
      </c>
      <c r="AL69" s="90">
        <f t="shared" si="22"/>
        <v>0</v>
      </c>
      <c r="AM69" s="79">
        <f t="shared" si="23"/>
        <v>0</v>
      </c>
      <c r="AN69" s="90">
        <f t="shared" si="24"/>
        <v>0</v>
      </c>
      <c r="AO69" s="56">
        <f>[1]LakeCharlesCharter!$M69</f>
        <v>0</v>
      </c>
      <c r="AP69" s="90">
        <f t="shared" si="25"/>
        <v>0</v>
      </c>
      <c r="AQ69" s="77"/>
      <c r="AR69" s="77">
        <f t="shared" si="26"/>
        <v>0</v>
      </c>
      <c r="AS69" s="90">
        <f t="shared" si="27"/>
        <v>0</v>
      </c>
      <c r="AT69" s="78">
        <f t="shared" si="7"/>
        <v>0</v>
      </c>
      <c r="AU69" s="87">
        <f t="shared" si="8"/>
        <v>0</v>
      </c>
      <c r="AV69" s="116"/>
      <c r="AW69" s="74"/>
      <c r="AX69" s="74">
        <f t="shared" si="33"/>
        <v>0</v>
      </c>
      <c r="AY69" s="74">
        <f t="shared" si="34"/>
        <v>0</v>
      </c>
    </row>
    <row r="70" spans="1:51" ht="16.149999999999999" customHeight="1" x14ac:dyDescent="0.2">
      <c r="A70" s="54">
        <v>64</v>
      </c>
      <c r="B70" s="55" t="s">
        <v>68</v>
      </c>
      <c r="C70" s="271">
        <f>'8_2.1.18 SIS'!K70</f>
        <v>0</v>
      </c>
      <c r="D70" s="56">
        <f>'Source Data'!H70</f>
        <v>5230.6414951359775</v>
      </c>
      <c r="E70" s="74">
        <f t="shared" si="11"/>
        <v>0</v>
      </c>
      <c r="F70" s="290"/>
      <c r="G70" s="56">
        <f>'Source Data'!I70</f>
        <v>700.71301031438645</v>
      </c>
      <c r="H70" s="74">
        <f t="shared" si="12"/>
        <v>0</v>
      </c>
      <c r="I70" s="290"/>
      <c r="J70" s="56">
        <f>'Source Data'!J70</f>
        <v>191.10354826755992</v>
      </c>
      <c r="K70" s="74">
        <f t="shared" si="13"/>
        <v>0</v>
      </c>
      <c r="L70" s="290"/>
      <c r="M70" s="56">
        <f>'Source Data'!K70</f>
        <v>4777.5887066889991</v>
      </c>
      <c r="N70" s="74">
        <f t="shared" si="14"/>
        <v>0</v>
      </c>
      <c r="O70" s="290"/>
      <c r="P70" s="56">
        <f>'Source Data'!L70</f>
        <v>1911.0354826755995</v>
      </c>
      <c r="Q70" s="74">
        <f t="shared" si="15"/>
        <v>0</v>
      </c>
      <c r="R70" s="93">
        <v>0</v>
      </c>
      <c r="S70" s="56"/>
      <c r="T70" s="56"/>
      <c r="U70" s="57">
        <f t="shared" si="28"/>
        <v>0</v>
      </c>
      <c r="V70" s="93">
        <f t="shared" si="2"/>
        <v>0</v>
      </c>
      <c r="W70" s="74">
        <f t="shared" si="16"/>
        <v>0</v>
      </c>
      <c r="X70" s="93">
        <f t="shared" si="17"/>
        <v>0</v>
      </c>
      <c r="Y70" s="56">
        <f>[1]LakeCharlesCharter!$G70</f>
        <v>0</v>
      </c>
      <c r="Z70" s="93">
        <f t="shared" si="18"/>
        <v>0</v>
      </c>
      <c r="AA70" s="56"/>
      <c r="AB70" s="56">
        <f t="shared" si="19"/>
        <v>0</v>
      </c>
      <c r="AC70" s="93">
        <f t="shared" si="20"/>
        <v>0</v>
      </c>
      <c r="AD70" s="97">
        <f t="shared" si="29"/>
        <v>0</v>
      </c>
      <c r="AE70" s="75">
        <f>'Source Data'!N70</f>
        <v>2999</v>
      </c>
      <c r="AF70" s="90">
        <f t="shared" si="30"/>
        <v>0</v>
      </c>
      <c r="AG70" s="271"/>
      <c r="AH70" s="75">
        <f t="shared" si="21"/>
        <v>0</v>
      </c>
      <c r="AI70" s="271"/>
      <c r="AJ70" s="77">
        <f t="shared" si="31"/>
        <v>0</v>
      </c>
      <c r="AK70" s="76">
        <f t="shared" si="32"/>
        <v>0</v>
      </c>
      <c r="AL70" s="90">
        <f t="shared" si="22"/>
        <v>0</v>
      </c>
      <c r="AM70" s="79">
        <f t="shared" si="23"/>
        <v>0</v>
      </c>
      <c r="AN70" s="90">
        <f t="shared" si="24"/>
        <v>0</v>
      </c>
      <c r="AO70" s="56">
        <f>[1]LakeCharlesCharter!$M70</f>
        <v>0</v>
      </c>
      <c r="AP70" s="90">
        <f t="shared" si="25"/>
        <v>0</v>
      </c>
      <c r="AQ70" s="77"/>
      <c r="AR70" s="77">
        <f t="shared" si="26"/>
        <v>0</v>
      </c>
      <c r="AS70" s="90">
        <f t="shared" si="27"/>
        <v>0</v>
      </c>
      <c r="AT70" s="78">
        <f t="shared" si="7"/>
        <v>0</v>
      </c>
      <c r="AU70" s="87">
        <f t="shared" si="8"/>
        <v>0</v>
      </c>
      <c r="AV70" s="116"/>
      <c r="AW70" s="74"/>
      <c r="AX70" s="74">
        <f t="shared" si="33"/>
        <v>0</v>
      </c>
      <c r="AY70" s="74">
        <f t="shared" si="34"/>
        <v>0</v>
      </c>
    </row>
    <row r="71" spans="1:51" ht="16.149999999999999" customHeight="1" x14ac:dyDescent="0.2">
      <c r="A71" s="49">
        <v>65</v>
      </c>
      <c r="B71" s="50" t="s">
        <v>69</v>
      </c>
      <c r="C71" s="272">
        <f>'8_2.1.18 SIS'!K71</f>
        <v>0</v>
      </c>
      <c r="D71" s="51">
        <f>'Source Data'!H71</f>
        <v>4386.1061727809565</v>
      </c>
      <c r="E71" s="80">
        <f t="shared" si="11"/>
        <v>0</v>
      </c>
      <c r="F71" s="291"/>
      <c r="G71" s="51">
        <f>'Source Data'!I71</f>
        <v>566.73400507501663</v>
      </c>
      <c r="H71" s="80">
        <f t="shared" si="12"/>
        <v>0</v>
      </c>
      <c r="I71" s="291"/>
      <c r="J71" s="51">
        <f>'Source Data'!J71</f>
        <v>154.56381956591363</v>
      </c>
      <c r="K71" s="80">
        <f t="shared" si="13"/>
        <v>0</v>
      </c>
      <c r="L71" s="291"/>
      <c r="M71" s="51">
        <f>'Source Data'!K71</f>
        <v>3864.0954891478409</v>
      </c>
      <c r="N71" s="80">
        <f t="shared" si="14"/>
        <v>0</v>
      </c>
      <c r="O71" s="291"/>
      <c r="P71" s="51">
        <f>'Source Data'!L71</f>
        <v>1545.6381956591365</v>
      </c>
      <c r="Q71" s="80">
        <f t="shared" si="15"/>
        <v>0</v>
      </c>
      <c r="R71" s="94">
        <v>0</v>
      </c>
      <c r="S71" s="51"/>
      <c r="T71" s="51"/>
      <c r="U71" s="52">
        <f t="shared" ref="U71:U75" si="35">S71+T71</f>
        <v>0</v>
      </c>
      <c r="V71" s="94">
        <f>U71+R71</f>
        <v>0</v>
      </c>
      <c r="W71" s="80">
        <f t="shared" si="16"/>
        <v>0</v>
      </c>
      <c r="X71" s="94">
        <f t="shared" si="17"/>
        <v>0</v>
      </c>
      <c r="Y71" s="51">
        <f>[1]LakeCharlesCharter!$G71</f>
        <v>0</v>
      </c>
      <c r="Z71" s="94">
        <f t="shared" si="18"/>
        <v>0</v>
      </c>
      <c r="AA71" s="53"/>
      <c r="AB71" s="51">
        <f t="shared" si="19"/>
        <v>0</v>
      </c>
      <c r="AC71" s="95">
        <f t="shared" si="20"/>
        <v>0</v>
      </c>
      <c r="AD71" s="95">
        <f t="shared" si="29"/>
        <v>0</v>
      </c>
      <c r="AE71" s="71">
        <f>'Source Data'!N71</f>
        <v>5234</v>
      </c>
      <c r="AF71" s="91">
        <f>C71*AE71</f>
        <v>0</v>
      </c>
      <c r="AG71" s="272"/>
      <c r="AH71" s="71">
        <f t="shared" si="21"/>
        <v>0</v>
      </c>
      <c r="AI71" s="272"/>
      <c r="AJ71" s="72">
        <f t="shared" ref="AJ71:AJ75" si="36">AE71*AI71*0.5</f>
        <v>0</v>
      </c>
      <c r="AK71" s="73">
        <f t="shared" ref="AK71:AK75" si="37">AH71+AJ71</f>
        <v>0</v>
      </c>
      <c r="AL71" s="91">
        <f t="shared" si="22"/>
        <v>0</v>
      </c>
      <c r="AM71" s="82">
        <f t="shared" si="23"/>
        <v>0</v>
      </c>
      <c r="AN71" s="91">
        <f t="shared" si="24"/>
        <v>0</v>
      </c>
      <c r="AO71" s="51">
        <f>[1]LakeCharlesCharter!$M71</f>
        <v>0</v>
      </c>
      <c r="AP71" s="91">
        <f t="shared" si="25"/>
        <v>0</v>
      </c>
      <c r="AQ71" s="72"/>
      <c r="AR71" s="72">
        <f t="shared" si="26"/>
        <v>0</v>
      </c>
      <c r="AS71" s="91">
        <f t="shared" si="27"/>
        <v>0</v>
      </c>
      <c r="AT71" s="81">
        <f>Z71+AP71</f>
        <v>0</v>
      </c>
      <c r="AU71" s="88">
        <f>AC71+AS71</f>
        <v>0</v>
      </c>
      <c r="AV71" s="116"/>
      <c r="AW71" s="80"/>
      <c r="AX71" s="80">
        <f t="shared" si="33"/>
        <v>0</v>
      </c>
      <c r="AY71" s="80">
        <f t="shared" ref="AY71:AY75" si="38">AX71-AW71</f>
        <v>0</v>
      </c>
    </row>
    <row r="72" spans="1:51" ht="16.149999999999999" customHeight="1" x14ac:dyDescent="0.2">
      <c r="A72" s="58">
        <v>66</v>
      </c>
      <c r="B72" s="59" t="s">
        <v>70</v>
      </c>
      <c r="C72" s="270">
        <f>'8_2.1.18 SIS'!K72</f>
        <v>0</v>
      </c>
      <c r="D72" s="60">
        <f>'Source Data'!H72</f>
        <v>5209.1252297845949</v>
      </c>
      <c r="E72" s="65">
        <f>C72*D72</f>
        <v>0</v>
      </c>
      <c r="F72" s="289"/>
      <c r="G72" s="60">
        <f>'Source Data'!I72</f>
        <v>655.4113591428079</v>
      </c>
      <c r="H72" s="65">
        <f>F72*G72</f>
        <v>0</v>
      </c>
      <c r="I72" s="289"/>
      <c r="J72" s="60">
        <f>'Source Data'!J72</f>
        <v>178.74855249349307</v>
      </c>
      <c r="K72" s="65">
        <f>I72*J72</f>
        <v>0</v>
      </c>
      <c r="L72" s="289"/>
      <c r="M72" s="60">
        <f>'Source Data'!K72</f>
        <v>4468.713812337327</v>
      </c>
      <c r="N72" s="65">
        <f>L72*M72</f>
        <v>0</v>
      </c>
      <c r="O72" s="289"/>
      <c r="P72" s="60">
        <f>'Source Data'!L72</f>
        <v>1787.4855249349307</v>
      </c>
      <c r="Q72" s="65">
        <f>O72*P72</f>
        <v>0</v>
      </c>
      <c r="R72" s="92">
        <v>0</v>
      </c>
      <c r="S72" s="60"/>
      <c r="T72" s="60"/>
      <c r="U72" s="61">
        <f t="shared" si="35"/>
        <v>0</v>
      </c>
      <c r="V72" s="92">
        <f>U72+R72</f>
        <v>0</v>
      </c>
      <c r="W72" s="65">
        <f>ROUND(V72*-0.25%,0)</f>
        <v>0</v>
      </c>
      <c r="X72" s="92">
        <f>SUM(V72:W72)</f>
        <v>0</v>
      </c>
      <c r="Y72" s="60">
        <f>[1]LakeCharlesCharter!$G72</f>
        <v>0</v>
      </c>
      <c r="Z72" s="92">
        <f>ROUND(SUM(X72:Y72),0)</f>
        <v>0</v>
      </c>
      <c r="AA72" s="60"/>
      <c r="AB72" s="60">
        <f>Z72-AA72</f>
        <v>0</v>
      </c>
      <c r="AC72" s="92">
        <f>ROUND(AB72/$AC$88,0)</f>
        <v>0</v>
      </c>
      <c r="AD72" s="96">
        <f t="shared" si="29"/>
        <v>0</v>
      </c>
      <c r="AE72" s="66">
        <f>'Source Data'!N72</f>
        <v>3964</v>
      </c>
      <c r="AF72" s="89">
        <f>C72*AE72</f>
        <v>0</v>
      </c>
      <c r="AG72" s="270"/>
      <c r="AH72" s="66">
        <f>AG72*AE72</f>
        <v>0</v>
      </c>
      <c r="AI72" s="270"/>
      <c r="AJ72" s="68">
        <f t="shared" si="36"/>
        <v>0</v>
      </c>
      <c r="AK72" s="67">
        <f t="shared" si="37"/>
        <v>0</v>
      </c>
      <c r="AL72" s="89">
        <f>AK72+AF72</f>
        <v>0</v>
      </c>
      <c r="AM72" s="70">
        <f>ROUND(-0.25%*AL72,0)</f>
        <v>0</v>
      </c>
      <c r="AN72" s="89">
        <f>SUM(AL72:AM72)</f>
        <v>0</v>
      </c>
      <c r="AO72" s="60">
        <f>[1]LakeCharlesCharter!$M72</f>
        <v>0</v>
      </c>
      <c r="AP72" s="89">
        <f>ROUND(SUM(AN72:AO72),0)</f>
        <v>0</v>
      </c>
      <c r="AQ72" s="68"/>
      <c r="AR72" s="68">
        <f>AP72-AQ72</f>
        <v>0</v>
      </c>
      <c r="AS72" s="89">
        <f>ROUND(AR72/$AS$88,0)</f>
        <v>0</v>
      </c>
      <c r="AT72" s="69">
        <f>Z72+AP72</f>
        <v>0</v>
      </c>
      <c r="AU72" s="86">
        <f>AC72+AS72</f>
        <v>0</v>
      </c>
      <c r="AV72" s="116"/>
      <c r="AW72" s="84"/>
      <c r="AX72" s="84">
        <f t="shared" si="33"/>
        <v>0</v>
      </c>
      <c r="AY72" s="84">
        <f t="shared" si="38"/>
        <v>0</v>
      </c>
    </row>
    <row r="73" spans="1:51" ht="16.149999999999999" customHeight="1" x14ac:dyDescent="0.2">
      <c r="A73" s="54">
        <v>67</v>
      </c>
      <c r="B73" s="55" t="s">
        <v>3</v>
      </c>
      <c r="C73" s="271">
        <f>'8_2.1.18 SIS'!K73</f>
        <v>0</v>
      </c>
      <c r="D73" s="56">
        <f>'Source Data'!H73</f>
        <v>4781.434296552653</v>
      </c>
      <c r="E73" s="74">
        <f>C73*D73</f>
        <v>0</v>
      </c>
      <c r="F73" s="290"/>
      <c r="G73" s="56">
        <f>'Source Data'!I73</f>
        <v>636.87839950514967</v>
      </c>
      <c r="H73" s="74">
        <f>F73*G73</f>
        <v>0</v>
      </c>
      <c r="I73" s="290"/>
      <c r="J73" s="56">
        <f>'Source Data'!J73</f>
        <v>173.6941089559499</v>
      </c>
      <c r="K73" s="74">
        <f>I73*J73</f>
        <v>0</v>
      </c>
      <c r="L73" s="290"/>
      <c r="M73" s="56">
        <f>'Source Data'!K73</f>
        <v>4342.3527238987472</v>
      </c>
      <c r="N73" s="74">
        <f>L73*M73</f>
        <v>0</v>
      </c>
      <c r="O73" s="290"/>
      <c r="P73" s="56">
        <f>'Source Data'!L73</f>
        <v>1736.9410895594988</v>
      </c>
      <c r="Q73" s="74">
        <f>O73*P73</f>
        <v>0</v>
      </c>
      <c r="R73" s="93">
        <v>0</v>
      </c>
      <c r="S73" s="56"/>
      <c r="T73" s="56"/>
      <c r="U73" s="57">
        <f t="shared" si="35"/>
        <v>0</v>
      </c>
      <c r="V73" s="93">
        <f>U73+R73</f>
        <v>0</v>
      </c>
      <c r="W73" s="74">
        <f>ROUND(V73*-0.25%,0)</f>
        <v>0</v>
      </c>
      <c r="X73" s="93">
        <f>SUM(V73:W73)</f>
        <v>0</v>
      </c>
      <c r="Y73" s="56">
        <f>[1]LakeCharlesCharter!$G73</f>
        <v>0</v>
      </c>
      <c r="Z73" s="93">
        <f>ROUND(SUM(X73:Y73),0)</f>
        <v>0</v>
      </c>
      <c r="AA73" s="56"/>
      <c r="AB73" s="56">
        <f>Z73-AA73</f>
        <v>0</v>
      </c>
      <c r="AC73" s="93">
        <f>ROUND(AB73/$AC$88,0)</f>
        <v>0</v>
      </c>
      <c r="AD73" s="97">
        <f t="shared" si="29"/>
        <v>0</v>
      </c>
      <c r="AE73" s="75">
        <f>'Source Data'!N73</f>
        <v>5608</v>
      </c>
      <c r="AF73" s="90">
        <f>C73*AE73</f>
        <v>0</v>
      </c>
      <c r="AG73" s="271"/>
      <c r="AH73" s="75">
        <f>AG73*AE73</f>
        <v>0</v>
      </c>
      <c r="AI73" s="271"/>
      <c r="AJ73" s="77">
        <f t="shared" si="36"/>
        <v>0</v>
      </c>
      <c r="AK73" s="76">
        <f t="shared" si="37"/>
        <v>0</v>
      </c>
      <c r="AL73" s="90">
        <f>AK73+AF73</f>
        <v>0</v>
      </c>
      <c r="AM73" s="79">
        <f>ROUND(-0.25%*AL73,0)</f>
        <v>0</v>
      </c>
      <c r="AN73" s="90">
        <f>SUM(AL73:AM73)</f>
        <v>0</v>
      </c>
      <c r="AO73" s="56">
        <f>[1]LakeCharlesCharter!$M73</f>
        <v>0</v>
      </c>
      <c r="AP73" s="90">
        <f>ROUND(SUM(AN73:AO73),0)</f>
        <v>0</v>
      </c>
      <c r="AQ73" s="77"/>
      <c r="AR73" s="77">
        <f>AP73-AQ73</f>
        <v>0</v>
      </c>
      <c r="AS73" s="90">
        <f>ROUND(AR73/$AS$88,0)</f>
        <v>0</v>
      </c>
      <c r="AT73" s="78">
        <f>Z73+AP73</f>
        <v>0</v>
      </c>
      <c r="AU73" s="87">
        <f>AC73+AS73</f>
        <v>0</v>
      </c>
      <c r="AV73" s="116"/>
      <c r="AW73" s="84"/>
      <c r="AX73" s="84">
        <f t="shared" si="33"/>
        <v>0</v>
      </c>
      <c r="AY73" s="84">
        <f t="shared" si="38"/>
        <v>0</v>
      </c>
    </row>
    <row r="74" spans="1:51" ht="16.149999999999999" customHeight="1" x14ac:dyDescent="0.2">
      <c r="A74" s="54">
        <v>68</v>
      </c>
      <c r="B74" s="55" t="s">
        <v>2</v>
      </c>
      <c r="C74" s="271">
        <f>'8_2.1.18 SIS'!K74</f>
        <v>0</v>
      </c>
      <c r="D74" s="56">
        <f>'Source Data'!H74</f>
        <v>5487.462001896216</v>
      </c>
      <c r="E74" s="74">
        <f>C74*D74</f>
        <v>0</v>
      </c>
      <c r="F74" s="290"/>
      <c r="G74" s="56">
        <f>'Source Data'!I74</f>
        <v>713.42471435529035</v>
      </c>
      <c r="H74" s="74">
        <f>F74*G74</f>
        <v>0</v>
      </c>
      <c r="I74" s="290"/>
      <c r="J74" s="56">
        <f>'Source Data'!J74</f>
        <v>194.5703766423519</v>
      </c>
      <c r="K74" s="74">
        <f>I74*J74</f>
        <v>0</v>
      </c>
      <c r="L74" s="290"/>
      <c r="M74" s="56">
        <f>'Source Data'!K74</f>
        <v>4864.2594160587978</v>
      </c>
      <c r="N74" s="74">
        <f>L74*M74</f>
        <v>0</v>
      </c>
      <c r="O74" s="290"/>
      <c r="P74" s="56">
        <f>'Source Data'!L74</f>
        <v>1945.703766423519</v>
      </c>
      <c r="Q74" s="74">
        <f>O74*P74</f>
        <v>0</v>
      </c>
      <c r="R74" s="93">
        <v>0</v>
      </c>
      <c r="S74" s="56"/>
      <c r="T74" s="56"/>
      <c r="U74" s="57">
        <f t="shared" si="35"/>
        <v>0</v>
      </c>
      <c r="V74" s="93">
        <f>U74+R74</f>
        <v>0</v>
      </c>
      <c r="W74" s="74">
        <f>ROUND(V74*-0.25%,0)</f>
        <v>0</v>
      </c>
      <c r="X74" s="93">
        <f>SUM(V74:W74)</f>
        <v>0</v>
      </c>
      <c r="Y74" s="56">
        <f>[1]LakeCharlesCharter!$G74</f>
        <v>0</v>
      </c>
      <c r="Z74" s="93">
        <f>ROUND(SUM(X74:Y74),0)</f>
        <v>0</v>
      </c>
      <c r="AA74" s="56"/>
      <c r="AB74" s="56">
        <f>Z74-AA74</f>
        <v>0</v>
      </c>
      <c r="AC74" s="93">
        <f>ROUND(AB74/$AC$88,0)</f>
        <v>0</v>
      </c>
      <c r="AD74" s="97">
        <f t="shared" si="29"/>
        <v>0</v>
      </c>
      <c r="AE74" s="75">
        <f>'Source Data'!N74</f>
        <v>2793</v>
      </c>
      <c r="AF74" s="90">
        <f>C74*AE74</f>
        <v>0</v>
      </c>
      <c r="AG74" s="271"/>
      <c r="AH74" s="75">
        <f>AG74*AE74</f>
        <v>0</v>
      </c>
      <c r="AI74" s="271"/>
      <c r="AJ74" s="77">
        <f t="shared" si="36"/>
        <v>0</v>
      </c>
      <c r="AK74" s="76">
        <f t="shared" si="37"/>
        <v>0</v>
      </c>
      <c r="AL74" s="90">
        <f>AK74+AF74</f>
        <v>0</v>
      </c>
      <c r="AM74" s="79">
        <f>ROUND(-0.25%*AL74,0)</f>
        <v>0</v>
      </c>
      <c r="AN74" s="90">
        <f>SUM(AL74:AM74)</f>
        <v>0</v>
      </c>
      <c r="AO74" s="56">
        <f>[1]LakeCharlesCharter!$M74</f>
        <v>0</v>
      </c>
      <c r="AP74" s="90">
        <f>ROUND(SUM(AN74:AO74),0)</f>
        <v>0</v>
      </c>
      <c r="AQ74" s="77"/>
      <c r="AR74" s="77">
        <f>AP74-AQ74</f>
        <v>0</v>
      </c>
      <c r="AS74" s="90">
        <f>ROUND(AR74/$AS$88,0)</f>
        <v>0</v>
      </c>
      <c r="AT74" s="78">
        <f>Z74+AP74</f>
        <v>0</v>
      </c>
      <c r="AU74" s="87">
        <f>AC74+AS74</f>
        <v>0</v>
      </c>
      <c r="AV74" s="116"/>
      <c r="AW74" s="84"/>
      <c r="AX74" s="84">
        <f t="shared" si="33"/>
        <v>0</v>
      </c>
      <c r="AY74" s="84">
        <f t="shared" si="38"/>
        <v>0</v>
      </c>
    </row>
    <row r="75" spans="1:51" ht="16.149999999999999" customHeight="1" x14ac:dyDescent="0.2">
      <c r="A75" s="54">
        <v>69</v>
      </c>
      <c r="B75" s="55" t="s">
        <v>75</v>
      </c>
      <c r="C75" s="271">
        <f>'8_2.1.18 SIS'!K75</f>
        <v>0</v>
      </c>
      <c r="D75" s="56">
        <f>'Source Data'!H75</f>
        <v>5291.1260189471159</v>
      </c>
      <c r="E75" s="74">
        <f>C75*D75</f>
        <v>0</v>
      </c>
      <c r="F75" s="290"/>
      <c r="G75" s="56">
        <f>'Source Data'!I75</f>
        <v>701.91738105393551</v>
      </c>
      <c r="H75" s="74">
        <f>F75*G75</f>
        <v>0</v>
      </c>
      <c r="I75" s="290"/>
      <c r="J75" s="56">
        <f>'Source Data'!J75</f>
        <v>191.43201301470964</v>
      </c>
      <c r="K75" s="74">
        <f>I75*J75</f>
        <v>0</v>
      </c>
      <c r="L75" s="290"/>
      <c r="M75" s="56">
        <f>'Source Data'!K75</f>
        <v>4785.8003253677416</v>
      </c>
      <c r="N75" s="74">
        <f>L75*M75</f>
        <v>0</v>
      </c>
      <c r="O75" s="290"/>
      <c r="P75" s="56">
        <f>'Source Data'!L75</f>
        <v>1914.3201301470965</v>
      </c>
      <c r="Q75" s="74">
        <f>O75*P75</f>
        <v>0</v>
      </c>
      <c r="R75" s="93">
        <v>0</v>
      </c>
      <c r="S75" s="56"/>
      <c r="T75" s="56"/>
      <c r="U75" s="57">
        <f t="shared" si="35"/>
        <v>0</v>
      </c>
      <c r="V75" s="93">
        <f>U75+R75</f>
        <v>0</v>
      </c>
      <c r="W75" s="74">
        <f>ROUND(V75*-0.25%,0)</f>
        <v>0</v>
      </c>
      <c r="X75" s="93">
        <f>SUM(V75:W75)</f>
        <v>0</v>
      </c>
      <c r="Y75" s="56">
        <f>[1]LakeCharlesCharter!$G75</f>
        <v>0</v>
      </c>
      <c r="Z75" s="93">
        <f>ROUND(SUM(X75:Y75),0)</f>
        <v>0</v>
      </c>
      <c r="AA75" s="56"/>
      <c r="AB75" s="56">
        <f>Z75-AA75</f>
        <v>0</v>
      </c>
      <c r="AC75" s="93">
        <f>ROUND(AB75/$AC$88,0)</f>
        <v>0</v>
      </c>
      <c r="AD75" s="97">
        <f t="shared" si="29"/>
        <v>0</v>
      </c>
      <c r="AE75" s="75">
        <f>'Source Data'!N75</f>
        <v>3798</v>
      </c>
      <c r="AF75" s="90">
        <f>C75*AE75</f>
        <v>0</v>
      </c>
      <c r="AG75" s="271"/>
      <c r="AH75" s="75">
        <f>AG75*AE75</f>
        <v>0</v>
      </c>
      <c r="AI75" s="271"/>
      <c r="AJ75" s="77">
        <f t="shared" si="36"/>
        <v>0</v>
      </c>
      <c r="AK75" s="76">
        <f t="shared" si="37"/>
        <v>0</v>
      </c>
      <c r="AL75" s="90">
        <f>AK75+AF75</f>
        <v>0</v>
      </c>
      <c r="AM75" s="79">
        <f>ROUND(-0.25%*AL75,0)</f>
        <v>0</v>
      </c>
      <c r="AN75" s="90">
        <f>SUM(AL75:AM75)</f>
        <v>0</v>
      </c>
      <c r="AO75" s="56">
        <f>[1]LakeCharlesCharter!$M75</f>
        <v>0</v>
      </c>
      <c r="AP75" s="90">
        <f>ROUND(SUM(AN75:AO75),0)</f>
        <v>0</v>
      </c>
      <c r="AQ75" s="77"/>
      <c r="AR75" s="77">
        <f>AP75-AQ75</f>
        <v>0</v>
      </c>
      <c r="AS75" s="90">
        <f>ROUND(AR75/$AS$88,0)</f>
        <v>0</v>
      </c>
      <c r="AT75" s="78">
        <f>Z75+AP75</f>
        <v>0</v>
      </c>
      <c r="AU75" s="87">
        <f>AC75+AS75</f>
        <v>0</v>
      </c>
      <c r="AV75" s="116"/>
      <c r="AW75" s="83"/>
      <c r="AX75" s="83">
        <f t="shared" si="33"/>
        <v>0</v>
      </c>
      <c r="AY75" s="83">
        <f t="shared" si="38"/>
        <v>0</v>
      </c>
    </row>
    <row r="76" spans="1:51" s="123" customFormat="1" ht="16.149999999999999" customHeight="1" thickBot="1" x14ac:dyDescent="0.25">
      <c r="A76" s="1402" t="s">
        <v>460</v>
      </c>
      <c r="B76" s="1408"/>
      <c r="C76" s="292">
        <f>SUM(C7:C75)</f>
        <v>850</v>
      </c>
      <c r="D76" s="252"/>
      <c r="E76" s="282">
        <f>SUM(E7:E75)</f>
        <v>2937397.0320618474</v>
      </c>
      <c r="F76" s="292">
        <v>836</v>
      </c>
      <c r="G76" s="252"/>
      <c r="H76" s="282">
        <v>407541.6634412182</v>
      </c>
      <c r="I76" s="292">
        <v>81</v>
      </c>
      <c r="J76" s="252"/>
      <c r="K76" s="282">
        <v>10757.290876630354</v>
      </c>
      <c r="L76" s="292">
        <v>112</v>
      </c>
      <c r="M76" s="252"/>
      <c r="N76" s="282">
        <v>371856.96857487649</v>
      </c>
      <c r="O76" s="292">
        <v>17</v>
      </c>
      <c r="P76" s="252"/>
      <c r="Q76" s="282">
        <v>22577.03023490321</v>
      </c>
      <c r="R76" s="293">
        <f t="shared" ref="R76:AU76" si="39">SUM(R7:R75)</f>
        <v>3750130</v>
      </c>
      <c r="S76" s="252">
        <f t="shared" si="39"/>
        <v>0</v>
      </c>
      <c r="T76" s="252">
        <f t="shared" si="39"/>
        <v>0</v>
      </c>
      <c r="U76" s="294">
        <f t="shared" si="39"/>
        <v>0</v>
      </c>
      <c r="V76" s="293">
        <f t="shared" si="39"/>
        <v>3750130</v>
      </c>
      <c r="W76" s="282">
        <f t="shared" si="39"/>
        <v>-9375</v>
      </c>
      <c r="X76" s="293">
        <f t="shared" si="39"/>
        <v>3740755</v>
      </c>
      <c r="Y76" s="282">
        <f t="shared" si="39"/>
        <v>-2149</v>
      </c>
      <c r="Z76" s="293">
        <f t="shared" si="39"/>
        <v>3738606</v>
      </c>
      <c r="AA76" s="252">
        <f t="shared" si="39"/>
        <v>0</v>
      </c>
      <c r="AB76" s="252">
        <f t="shared" si="39"/>
        <v>3738606</v>
      </c>
      <c r="AC76" s="293">
        <f t="shared" si="39"/>
        <v>311550</v>
      </c>
      <c r="AD76" s="249">
        <f t="shared" si="39"/>
        <v>3738606</v>
      </c>
      <c r="AE76" s="295">
        <f>'Source Data'!N76</f>
        <v>5169</v>
      </c>
      <c r="AF76" s="296">
        <f t="shared" si="39"/>
        <v>6577614</v>
      </c>
      <c r="AG76" s="292">
        <f t="shared" si="39"/>
        <v>0</v>
      </c>
      <c r="AH76" s="295">
        <f t="shared" si="39"/>
        <v>0</v>
      </c>
      <c r="AI76" s="292">
        <f t="shared" si="39"/>
        <v>0</v>
      </c>
      <c r="AJ76" s="297">
        <f t="shared" si="39"/>
        <v>0</v>
      </c>
      <c r="AK76" s="298">
        <f t="shared" si="39"/>
        <v>0</v>
      </c>
      <c r="AL76" s="296">
        <f t="shared" si="39"/>
        <v>6577614</v>
      </c>
      <c r="AM76" s="299">
        <f t="shared" si="39"/>
        <v>-16445</v>
      </c>
      <c r="AN76" s="296">
        <f t="shared" si="39"/>
        <v>6561169</v>
      </c>
      <c r="AO76" s="282">
        <f t="shared" ref="AO76" si="40">SUM(AO7:AO75)</f>
        <v>-3198</v>
      </c>
      <c r="AP76" s="296">
        <f t="shared" si="39"/>
        <v>6557971</v>
      </c>
      <c r="AQ76" s="297">
        <f t="shared" si="39"/>
        <v>0</v>
      </c>
      <c r="AR76" s="297">
        <f t="shared" si="39"/>
        <v>6557971</v>
      </c>
      <c r="AS76" s="296">
        <f t="shared" si="39"/>
        <v>546498</v>
      </c>
      <c r="AT76" s="300">
        <f t="shared" si="39"/>
        <v>10296577</v>
      </c>
      <c r="AU76" s="300">
        <f t="shared" si="39"/>
        <v>858048</v>
      </c>
      <c r="AV76" s="274"/>
      <c r="AW76" s="282">
        <f>SUM(AW7:AW75)</f>
        <v>0</v>
      </c>
      <c r="AX76" s="282">
        <f>SUM(AX7:AX75)</f>
        <v>16445</v>
      </c>
      <c r="AY76" s="282">
        <f>SUM(AY7:AY75)</f>
        <v>16445</v>
      </c>
    </row>
    <row r="77" spans="1:51" s="123" customFormat="1" ht="16.149999999999999" customHeight="1" thickTop="1" x14ac:dyDescent="0.2">
      <c r="A77" s="1409" t="s">
        <v>410</v>
      </c>
      <c r="B77" s="1410"/>
      <c r="C77" s="301"/>
      <c r="D77" s="279"/>
      <c r="E77" s="279"/>
      <c r="F77" s="301"/>
      <c r="G77" s="279"/>
      <c r="H77" s="279"/>
      <c r="I77" s="301"/>
      <c r="J77" s="279"/>
      <c r="K77" s="279"/>
      <c r="L77" s="301"/>
      <c r="M77" s="279"/>
      <c r="N77" s="279"/>
      <c r="O77" s="301"/>
      <c r="P77" s="279"/>
      <c r="Q77" s="279"/>
      <c r="R77" s="279"/>
      <c r="S77" s="279"/>
      <c r="T77" s="279"/>
      <c r="U77" s="279"/>
      <c r="V77" s="279"/>
      <c r="W77" s="279"/>
      <c r="X77" s="279"/>
      <c r="Y77" s="279"/>
      <c r="Z77" s="279"/>
      <c r="AA77" s="279"/>
      <c r="AB77" s="279"/>
      <c r="AC77" s="279"/>
      <c r="AD77" s="279"/>
      <c r="AE77" s="302"/>
      <c r="AF77" s="279"/>
      <c r="AG77" s="301"/>
      <c r="AH77" s="302"/>
      <c r="AI77" s="301"/>
      <c r="AJ77" s="279"/>
      <c r="AK77" s="279"/>
      <c r="AL77" s="279"/>
      <c r="AM77" s="279"/>
      <c r="AN77" s="279"/>
      <c r="AO77" s="279"/>
      <c r="AP77" s="279"/>
      <c r="AQ77" s="279"/>
      <c r="AR77" s="279"/>
      <c r="AS77" s="279"/>
      <c r="AT77" s="279"/>
      <c r="AU77" s="279"/>
      <c r="AV77" s="274"/>
      <c r="AW77" s="245"/>
      <c r="AX77" s="245"/>
      <c r="AY77" s="245"/>
    </row>
    <row r="78" spans="1:51" s="123" customFormat="1" ht="16.149999999999999" customHeight="1" x14ac:dyDescent="0.2">
      <c r="A78" s="1406" t="s">
        <v>411</v>
      </c>
      <c r="B78" s="1407"/>
      <c r="C78" s="170"/>
      <c r="D78" s="168"/>
      <c r="E78" s="168"/>
      <c r="F78" s="170"/>
      <c r="G78" s="168"/>
      <c r="H78" s="168"/>
      <c r="I78" s="170"/>
      <c r="J78" s="168"/>
      <c r="K78" s="168"/>
      <c r="L78" s="170"/>
      <c r="M78" s="168"/>
      <c r="N78" s="168"/>
      <c r="O78" s="170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97">
        <f>VLOOKUP($A$88,'4_Level 4'!$A$78:$R$214,5,FALSE)</f>
        <v>0</v>
      </c>
      <c r="AA78" s="173"/>
      <c r="AB78" s="168">
        <f>Z78-AA78</f>
        <v>0</v>
      </c>
      <c r="AC78" s="97">
        <f>ROUND(AB78/$AC$88,0)</f>
        <v>0</v>
      </c>
      <c r="AD78" s="97">
        <f>VLOOKUP($A$88,'4_Level 4'!$A$78:$R$214,5,FALSE)</f>
        <v>0</v>
      </c>
      <c r="AE78" s="168"/>
      <c r="AF78" s="168"/>
      <c r="AG78" s="170"/>
      <c r="AH78" s="168"/>
      <c r="AI78" s="170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75">
        <f t="shared" ref="AT78:AT83" si="41">Z78+AP78</f>
        <v>0</v>
      </c>
      <c r="AU78" s="175">
        <f>AC78+AS78</f>
        <v>0</v>
      </c>
      <c r="AV78" s="274"/>
      <c r="AW78" s="274"/>
      <c r="AX78" s="274"/>
      <c r="AY78" s="274"/>
    </row>
    <row r="79" spans="1:51" s="123" customFormat="1" ht="16.149999999999999" customHeight="1" x14ac:dyDescent="0.2">
      <c r="A79" s="1404" t="s">
        <v>430</v>
      </c>
      <c r="B79" s="1405"/>
      <c r="C79" s="170"/>
      <c r="D79" s="168"/>
      <c r="E79" s="168"/>
      <c r="F79" s="170"/>
      <c r="G79" s="168"/>
      <c r="H79" s="168"/>
      <c r="I79" s="170"/>
      <c r="J79" s="168"/>
      <c r="K79" s="168"/>
      <c r="L79" s="170"/>
      <c r="M79" s="168"/>
      <c r="N79" s="168"/>
      <c r="O79" s="170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72"/>
      <c r="AA79" s="173"/>
      <c r="AB79" s="168"/>
      <c r="AC79" s="172"/>
      <c r="AD79" s="97">
        <f>VLOOKUP($A$88,'4_Level 4'!$A$78:$R$214,10,FALSE)</f>
        <v>0</v>
      </c>
      <c r="AE79" s="168"/>
      <c r="AF79" s="168"/>
      <c r="AG79" s="170"/>
      <c r="AH79" s="168"/>
      <c r="AI79" s="170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75">
        <f t="shared" si="41"/>
        <v>0</v>
      </c>
      <c r="AU79" s="168"/>
      <c r="AV79" s="274"/>
      <c r="AW79" s="274"/>
      <c r="AX79" s="274"/>
      <c r="AY79" s="274"/>
    </row>
    <row r="80" spans="1:51" ht="16.149999999999999" customHeight="1" x14ac:dyDescent="0.2">
      <c r="A80" s="1417" t="s">
        <v>1544</v>
      </c>
      <c r="B80" s="1418"/>
      <c r="C80" s="170"/>
      <c r="D80" s="168"/>
      <c r="E80" s="168"/>
      <c r="F80" s="170"/>
      <c r="G80" s="168"/>
      <c r="H80" s="168"/>
      <c r="I80" s="170"/>
      <c r="J80" s="168"/>
      <c r="K80" s="168"/>
      <c r="L80" s="170"/>
      <c r="M80" s="168"/>
      <c r="N80" s="168"/>
      <c r="O80" s="170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97">
        <f>VLOOKUP($A$88,'4_Level 4'!$A$78:$R$214,12,FALSE)</f>
        <v>0</v>
      </c>
      <c r="AA80" s="173"/>
      <c r="AB80" s="168">
        <f>Z80-AA80</f>
        <v>0</v>
      </c>
      <c r="AC80" s="97">
        <f>ROUND(AB80/$AC$88,0)</f>
        <v>0</v>
      </c>
      <c r="AD80" s="97">
        <f>VLOOKUP($A$88,'4_Level 4'!$A$78:$R$214,12,FALSE)</f>
        <v>0</v>
      </c>
      <c r="AE80" s="168"/>
      <c r="AF80" s="168"/>
      <c r="AG80" s="170"/>
      <c r="AH80" s="168"/>
      <c r="AI80" s="170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75">
        <f t="shared" si="41"/>
        <v>0</v>
      </c>
      <c r="AU80" s="168"/>
      <c r="AV80" s="116"/>
      <c r="AW80" s="116"/>
      <c r="AX80" s="116"/>
      <c r="AY80" s="116"/>
    </row>
    <row r="81" spans="1:51" s="123" customFormat="1" ht="16.149999999999999" customHeight="1" x14ac:dyDescent="0.2">
      <c r="A81" s="1417" t="s">
        <v>429</v>
      </c>
      <c r="B81" s="1418"/>
      <c r="C81" s="170"/>
      <c r="D81" s="168"/>
      <c r="E81" s="168"/>
      <c r="F81" s="170"/>
      <c r="G81" s="168"/>
      <c r="H81" s="168"/>
      <c r="I81" s="170"/>
      <c r="J81" s="168"/>
      <c r="K81" s="168"/>
      <c r="L81" s="170"/>
      <c r="M81" s="168"/>
      <c r="N81" s="168"/>
      <c r="O81" s="170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72"/>
      <c r="AA81" s="173"/>
      <c r="AB81" s="168"/>
      <c r="AC81" s="172"/>
      <c r="AD81" s="97">
        <f>VLOOKUP($A$88,'4_Level 4'!$A$78:$R$214,13,FALSE)</f>
        <v>0</v>
      </c>
      <c r="AE81" s="168"/>
      <c r="AF81" s="168"/>
      <c r="AG81" s="170"/>
      <c r="AH81" s="168"/>
      <c r="AI81" s="170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75">
        <f t="shared" si="41"/>
        <v>0</v>
      </c>
      <c r="AU81" s="168"/>
      <c r="AV81" s="274"/>
      <c r="AW81" s="274"/>
      <c r="AX81" s="274"/>
      <c r="AY81" s="274"/>
    </row>
    <row r="82" spans="1:51" s="123" customFormat="1" ht="16.149999999999999" customHeight="1" x14ac:dyDescent="0.2">
      <c r="A82" s="1415" t="s">
        <v>254</v>
      </c>
      <c r="B82" s="1416"/>
      <c r="C82" s="171"/>
      <c r="D82" s="169"/>
      <c r="E82" s="169"/>
      <c r="F82" s="171"/>
      <c r="G82" s="169"/>
      <c r="H82" s="169"/>
      <c r="I82" s="171"/>
      <c r="J82" s="169"/>
      <c r="K82" s="169"/>
      <c r="L82" s="171"/>
      <c r="M82" s="169"/>
      <c r="N82" s="169"/>
      <c r="O82" s="171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95">
        <f>VLOOKUP($A$88,'4_Level 4'!$A$78:$R$214,17,FALSE)</f>
        <v>10974</v>
      </c>
      <c r="AA82" s="53"/>
      <c r="AB82" s="169">
        <f>Z82-AA82</f>
        <v>10974</v>
      </c>
      <c r="AC82" s="95">
        <f>ROUND(AB82/$AC$88,0)</f>
        <v>915</v>
      </c>
      <c r="AD82" s="95">
        <f>VLOOKUP($A$88,'4_Level 4'!$A$78:$R$214,17,FALSE)</f>
        <v>10974</v>
      </c>
      <c r="AE82" s="169"/>
      <c r="AF82" s="169"/>
      <c r="AG82" s="171"/>
      <c r="AH82" s="169"/>
      <c r="AI82" s="171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76">
        <f t="shared" si="41"/>
        <v>10974</v>
      </c>
      <c r="AU82" s="176">
        <f>AC82+AS82</f>
        <v>915</v>
      </c>
      <c r="AV82" s="274"/>
      <c r="AW82" s="274"/>
      <c r="AX82" s="274"/>
      <c r="AY82" s="274"/>
    </row>
    <row r="83" spans="1:51" s="123" customFormat="1" ht="16.149999999999999" customHeight="1" x14ac:dyDescent="0.2">
      <c r="A83" s="1415" t="s">
        <v>1440</v>
      </c>
      <c r="B83" s="1416"/>
      <c r="C83" s="1047"/>
      <c r="D83" s="1048"/>
      <c r="E83" s="1048"/>
      <c r="F83" s="1047"/>
      <c r="G83" s="1048"/>
      <c r="H83" s="1048"/>
      <c r="I83" s="1047"/>
      <c r="J83" s="1048"/>
      <c r="K83" s="1048"/>
      <c r="L83" s="1047"/>
      <c r="M83" s="1048"/>
      <c r="N83" s="1048"/>
      <c r="O83" s="1047"/>
      <c r="P83" s="1048"/>
      <c r="Q83" s="1048"/>
      <c r="R83" s="1048"/>
      <c r="S83" s="1048"/>
      <c r="T83" s="1048"/>
      <c r="U83" s="1048"/>
      <c r="V83" s="1048"/>
      <c r="W83" s="1048"/>
      <c r="X83" s="1048"/>
      <c r="Y83" s="1048">
        <f>VLOOKUP($A88,[1]Summary!$A$87:$K$122,11,FALSE)</f>
        <v>0</v>
      </c>
      <c r="Z83" s="1049">
        <f>VLOOKUP(A88,[1]Summary!$A$87:$K$122,11,FALSE)</f>
        <v>0</v>
      </c>
      <c r="AA83" s="1050"/>
      <c r="AB83" s="1048">
        <f>Z83-AA83</f>
        <v>0</v>
      </c>
      <c r="AC83" s="1049">
        <f>ROUND(AB83/$AC$88,0)</f>
        <v>0</v>
      </c>
      <c r="AD83" s="1049">
        <f>VLOOKUP($A88,[1]Summary!$A$87:$K$122,11,FALSE)</f>
        <v>0</v>
      </c>
      <c r="AE83" s="1048"/>
      <c r="AF83" s="1048"/>
      <c r="AG83" s="1047"/>
      <c r="AH83" s="1048"/>
      <c r="AI83" s="1047"/>
      <c r="AJ83" s="1048"/>
      <c r="AK83" s="1048"/>
      <c r="AL83" s="1048"/>
      <c r="AM83" s="1048"/>
      <c r="AN83" s="1048"/>
      <c r="AO83" s="1048"/>
      <c r="AP83" s="1048"/>
      <c r="AQ83" s="1048"/>
      <c r="AR83" s="1048"/>
      <c r="AS83" s="1048"/>
      <c r="AT83" s="1051">
        <f t="shared" si="41"/>
        <v>0</v>
      </c>
      <c r="AU83" s="1051">
        <f>AC83+AS83</f>
        <v>0</v>
      </c>
      <c r="AV83" s="274"/>
      <c r="AW83" s="274"/>
      <c r="AX83" s="274"/>
      <c r="AY83" s="274"/>
    </row>
    <row r="84" spans="1:51" s="123" customFormat="1" ht="16.149999999999999" customHeight="1" thickBot="1" x14ac:dyDescent="0.25">
      <c r="A84" s="1402" t="s">
        <v>461</v>
      </c>
      <c r="B84" s="1403"/>
      <c r="C84" s="248">
        <f>SUM(C76:C83)</f>
        <v>850</v>
      </c>
      <c r="D84" s="247"/>
      <c r="E84" s="273">
        <f t="shared" ref="E84" si="42">SUM(E76:E83)</f>
        <v>2937397.0320618474</v>
      </c>
      <c r="F84" s="248">
        <v>836</v>
      </c>
      <c r="G84" s="247"/>
      <c r="H84" s="273">
        <v>407541.6634412182</v>
      </c>
      <c r="I84" s="248">
        <v>81</v>
      </c>
      <c r="J84" s="247"/>
      <c r="K84" s="273">
        <v>10757.290876630354</v>
      </c>
      <c r="L84" s="248">
        <v>112</v>
      </c>
      <c r="M84" s="247"/>
      <c r="N84" s="273">
        <v>371856.96857487649</v>
      </c>
      <c r="O84" s="248">
        <v>17</v>
      </c>
      <c r="P84" s="247"/>
      <c r="Q84" s="273">
        <v>22577.03023490321</v>
      </c>
      <c r="R84" s="247">
        <f t="shared" ref="R84:AD84" si="43">SUM(R76:R83)</f>
        <v>3750130</v>
      </c>
      <c r="S84" s="247">
        <f t="shared" si="43"/>
        <v>0</v>
      </c>
      <c r="T84" s="247">
        <f t="shared" si="43"/>
        <v>0</v>
      </c>
      <c r="U84" s="247">
        <f t="shared" si="43"/>
        <v>0</v>
      </c>
      <c r="V84" s="247">
        <f t="shared" si="43"/>
        <v>3750130</v>
      </c>
      <c r="W84" s="247">
        <f t="shared" si="43"/>
        <v>-9375</v>
      </c>
      <c r="X84" s="247">
        <f t="shared" si="43"/>
        <v>3740755</v>
      </c>
      <c r="Y84" s="273">
        <f t="shared" si="43"/>
        <v>-2149</v>
      </c>
      <c r="Z84" s="249">
        <f t="shared" si="43"/>
        <v>3749580</v>
      </c>
      <c r="AA84" s="247">
        <f t="shared" si="43"/>
        <v>0</v>
      </c>
      <c r="AB84" s="247">
        <f t="shared" si="43"/>
        <v>3749580</v>
      </c>
      <c r="AC84" s="249">
        <f t="shared" si="43"/>
        <v>312465</v>
      </c>
      <c r="AD84" s="249">
        <f t="shared" si="43"/>
        <v>3749580</v>
      </c>
      <c r="AE84" s="174"/>
      <c r="AF84" s="247">
        <f t="shared" ref="AF84:AU84" si="44">SUM(AF76:AF83)</f>
        <v>6577614</v>
      </c>
      <c r="AG84" s="248">
        <f t="shared" si="44"/>
        <v>0</v>
      </c>
      <c r="AH84" s="174">
        <f t="shared" si="44"/>
        <v>0</v>
      </c>
      <c r="AI84" s="248">
        <f t="shared" si="44"/>
        <v>0</v>
      </c>
      <c r="AJ84" s="247">
        <f t="shared" si="44"/>
        <v>0</v>
      </c>
      <c r="AK84" s="247">
        <f t="shared" si="44"/>
        <v>0</v>
      </c>
      <c r="AL84" s="247">
        <f t="shared" si="44"/>
        <v>6577614</v>
      </c>
      <c r="AM84" s="247">
        <f t="shared" si="44"/>
        <v>-16445</v>
      </c>
      <c r="AN84" s="247">
        <f t="shared" si="44"/>
        <v>6561169</v>
      </c>
      <c r="AO84" s="247">
        <f t="shared" si="44"/>
        <v>-3198</v>
      </c>
      <c r="AP84" s="247">
        <f t="shared" si="44"/>
        <v>6557971</v>
      </c>
      <c r="AQ84" s="247">
        <f t="shared" si="44"/>
        <v>0</v>
      </c>
      <c r="AR84" s="247">
        <f t="shared" si="44"/>
        <v>6557971</v>
      </c>
      <c r="AS84" s="247">
        <f t="shared" si="44"/>
        <v>546498</v>
      </c>
      <c r="AT84" s="275">
        <f t="shared" si="44"/>
        <v>10307551</v>
      </c>
      <c r="AU84" s="275">
        <f t="shared" si="44"/>
        <v>858963</v>
      </c>
      <c r="AV84" s="274"/>
      <c r="AW84" s="274"/>
      <c r="AX84" s="274"/>
      <c r="AY84" s="274"/>
    </row>
    <row r="85" spans="1:51" ht="16.149999999999999" customHeight="1" thickTop="1" x14ac:dyDescent="0.2"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6"/>
      <c r="R85" s="116"/>
      <c r="S85" s="116"/>
      <c r="T85" s="116"/>
      <c r="U85" s="116"/>
      <c r="V85" s="116"/>
      <c r="W85" s="116"/>
      <c r="X85" s="274"/>
      <c r="Y85" s="116"/>
      <c r="Z85" s="116"/>
      <c r="AA85" s="116"/>
      <c r="AB85" s="116"/>
      <c r="AC85" s="116"/>
      <c r="AD85" s="116"/>
      <c r="AE85" s="116"/>
      <c r="AF85" s="116"/>
    </row>
    <row r="86" spans="1:51" ht="16.149999999999999" customHeight="1" x14ac:dyDescent="0.2">
      <c r="D86" s="116"/>
      <c r="E86" s="116"/>
      <c r="F86" s="116"/>
      <c r="G86" s="116"/>
      <c r="H86" s="838"/>
      <c r="I86" s="838"/>
      <c r="J86" s="838"/>
      <c r="K86" s="838"/>
      <c r="L86" s="838"/>
      <c r="M86" s="838"/>
      <c r="N86" s="838"/>
      <c r="O86" s="838"/>
      <c r="P86" s="838"/>
      <c r="Q86" s="838"/>
      <c r="R86" s="116"/>
      <c r="S86" s="116"/>
      <c r="T86" s="116"/>
      <c r="U86" s="116"/>
      <c r="V86" s="116"/>
      <c r="W86" s="116"/>
      <c r="X86" s="274"/>
      <c r="Y86" s="116"/>
      <c r="Z86" s="116"/>
      <c r="AA86" s="116"/>
      <c r="AB86" s="116"/>
      <c r="AC86" s="116"/>
      <c r="AD86" s="116"/>
      <c r="AE86" s="116"/>
      <c r="AF86" s="116"/>
    </row>
    <row r="87" spans="1:51" ht="16.149999999999999" customHeight="1" x14ac:dyDescent="0.2">
      <c r="H87" s="113"/>
      <c r="I87" s="113"/>
      <c r="J87" s="1482"/>
      <c r="K87" s="839"/>
      <c r="L87" s="839"/>
      <c r="M87" s="1482"/>
      <c r="N87" s="839"/>
      <c r="O87" s="839"/>
      <c r="P87" s="1482"/>
      <c r="Q87" s="839"/>
    </row>
    <row r="88" spans="1:51" x14ac:dyDescent="0.2">
      <c r="A88" s="322">
        <v>346001</v>
      </c>
      <c r="H88" s="113"/>
      <c r="I88" s="113"/>
      <c r="J88" s="1482"/>
      <c r="K88" s="839"/>
      <c r="L88" s="839"/>
      <c r="M88" s="1482"/>
      <c r="N88" s="839"/>
      <c r="O88" s="839"/>
      <c r="P88" s="1482"/>
      <c r="Q88" s="839"/>
      <c r="AC88" s="108">
        <v>12</v>
      </c>
      <c r="AS88" s="108">
        <f>AC88</f>
        <v>12</v>
      </c>
    </row>
    <row r="89" spans="1:51" x14ac:dyDescent="0.2">
      <c r="H89" s="113"/>
      <c r="I89" s="113"/>
      <c r="J89" s="113"/>
      <c r="K89" s="113"/>
      <c r="L89" s="113"/>
      <c r="M89" s="113"/>
      <c r="N89" s="113"/>
      <c r="O89" s="113"/>
      <c r="P89" s="113"/>
      <c r="Q89" s="113"/>
    </row>
  </sheetData>
  <mergeCells count="48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T1:AT3"/>
    <mergeCell ref="AU1:AU3"/>
    <mergeCell ref="AS2:AS3"/>
    <mergeCell ref="AP2:AP3"/>
    <mergeCell ref="AQ2:AQ3"/>
    <mergeCell ref="AR2:AR3"/>
    <mergeCell ref="AL1:AS1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7:P88"/>
    <mergeCell ref="A80:B80"/>
    <mergeCell ref="A81:B81"/>
    <mergeCell ref="A82:B82"/>
    <mergeCell ref="A84:B84"/>
    <mergeCell ref="J87:J88"/>
    <mergeCell ref="M87:M88"/>
    <mergeCell ref="A83:B83"/>
    <mergeCell ref="A77:B77"/>
    <mergeCell ref="A78:B78"/>
    <mergeCell ref="C2:C3"/>
    <mergeCell ref="D2:E2"/>
    <mergeCell ref="F2:H2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July 2018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tabColor rgb="FF92D050"/>
  </sheetPr>
  <dimension ref="A1:AY89"/>
  <sheetViews>
    <sheetView view="pageBreakPreview" zoomScaleNormal="100" zoomScaleSheetLayoutView="100" workbookViewId="0">
      <pane xSplit="2" ySplit="6" topLeftCell="C7" activePane="bottomRight" state="frozen"/>
      <selection activeCell="E17" sqref="E17"/>
      <selection pane="topRight" activeCell="E17" sqref="E17"/>
      <selection pane="bottomLeft" activeCell="E17" sqref="E17"/>
      <selection pane="bottomRight" activeCell="E17" sqref="E17"/>
    </sheetView>
  </sheetViews>
  <sheetFormatPr defaultColWidth="8.85546875" defaultRowHeight="12.75" x14ac:dyDescent="0.2"/>
  <cols>
    <col min="1" max="1" width="5" style="108" customWidth="1"/>
    <col min="2" max="2" width="28.140625" style="108" customWidth="1"/>
    <col min="3" max="3" width="12.140625" style="108" bestFit="1" customWidth="1"/>
    <col min="4" max="4" width="13.85546875" style="108" customWidth="1"/>
    <col min="5" max="5" width="12.28515625" style="108" customWidth="1"/>
    <col min="6" max="6" width="11.28515625" style="108" customWidth="1"/>
    <col min="7" max="7" width="10.85546875" style="108" customWidth="1"/>
    <col min="8" max="9" width="11.28515625" style="108" customWidth="1"/>
    <col min="10" max="10" width="10.85546875" style="108" customWidth="1"/>
    <col min="11" max="12" width="11.28515625" style="108" customWidth="1"/>
    <col min="13" max="13" width="8.5703125" style="108" customWidth="1"/>
    <col min="14" max="15" width="11.28515625" style="108" customWidth="1"/>
    <col min="16" max="16" width="8.5703125" style="108" customWidth="1"/>
    <col min="17" max="17" width="11.28515625" style="108" customWidth="1"/>
    <col min="18" max="18" width="10.7109375" style="108" bestFit="1" customWidth="1"/>
    <col min="19" max="21" width="13.85546875" style="108" customWidth="1"/>
    <col min="22" max="22" width="11.85546875" style="108" bestFit="1" customWidth="1"/>
    <col min="23" max="23" width="10.85546875" style="108" bestFit="1" customWidth="1"/>
    <col min="24" max="24" width="12.7109375" style="108" customWidth="1"/>
    <col min="25" max="25" width="13.28515625" style="108" bestFit="1" customWidth="1"/>
    <col min="26" max="26" width="17.5703125" style="108" customWidth="1"/>
    <col min="27" max="28" width="11.28515625" style="108" customWidth="1"/>
    <col min="29" max="29" width="10.7109375" style="108" customWidth="1"/>
    <col min="30" max="30" width="16.42578125" style="108" customWidth="1"/>
    <col min="31" max="32" width="15.85546875" style="108" customWidth="1"/>
    <col min="33" max="37" width="15.7109375" style="108" customWidth="1"/>
    <col min="38" max="38" width="15.140625" style="108" customWidth="1"/>
    <col min="39" max="39" width="10.85546875" style="108" customWidth="1"/>
    <col min="40" max="40" width="15" style="108" customWidth="1"/>
    <col min="41" max="41" width="13.42578125" style="108" customWidth="1"/>
    <col min="42" max="42" width="16.28515625" style="108" customWidth="1"/>
    <col min="43" max="44" width="13.85546875" style="108" customWidth="1"/>
    <col min="45" max="45" width="15.5703125" style="108" customWidth="1"/>
    <col min="46" max="47" width="14.42578125" style="108" bestFit="1" customWidth="1"/>
    <col min="48" max="48" width="8.85546875" style="108"/>
    <col min="49" max="50" width="12.28515625" style="108" customWidth="1"/>
    <col min="51" max="51" width="10" style="108" bestFit="1" customWidth="1"/>
    <col min="52" max="16384" width="8.85546875" style="108"/>
  </cols>
  <sheetData>
    <row r="1" spans="1:51" ht="19.899999999999999" customHeight="1" x14ac:dyDescent="0.2">
      <c r="A1" s="1411" t="s">
        <v>629</v>
      </c>
      <c r="B1" s="1394"/>
      <c r="C1" s="1379" t="s">
        <v>315</v>
      </c>
      <c r="D1" s="1380"/>
      <c r="E1" s="1380"/>
      <c r="F1" s="1380"/>
      <c r="G1" s="1380"/>
      <c r="H1" s="1380"/>
      <c r="I1" s="1380"/>
      <c r="J1" s="1380"/>
      <c r="K1" s="1381"/>
      <c r="L1" s="1412" t="s">
        <v>315</v>
      </c>
      <c r="M1" s="1413"/>
      <c r="N1" s="1413"/>
      <c r="O1" s="1413"/>
      <c r="P1" s="1413"/>
      <c r="Q1" s="1413"/>
      <c r="R1" s="1413"/>
      <c r="S1" s="1413"/>
      <c r="T1" s="1413"/>
      <c r="U1" s="1414"/>
      <c r="V1" s="1379" t="s">
        <v>315</v>
      </c>
      <c r="W1" s="1380"/>
      <c r="X1" s="1380"/>
      <c r="Y1" s="1380"/>
      <c r="Z1" s="1380"/>
      <c r="AA1" s="1380"/>
      <c r="AB1" s="1380"/>
      <c r="AC1" s="1380"/>
      <c r="AD1" s="1381"/>
      <c r="AE1" s="1478" t="s">
        <v>450</v>
      </c>
      <c r="AF1" s="1478"/>
      <c r="AG1" s="1478"/>
      <c r="AH1" s="1478"/>
      <c r="AI1" s="1478"/>
      <c r="AJ1" s="1478"/>
      <c r="AK1" s="1478"/>
      <c r="AL1" s="1485" t="s">
        <v>450</v>
      </c>
      <c r="AM1" s="1485"/>
      <c r="AN1" s="1485"/>
      <c r="AO1" s="1485"/>
      <c r="AP1" s="1485"/>
      <c r="AQ1" s="1485"/>
      <c r="AR1" s="1485"/>
      <c r="AS1" s="1485"/>
      <c r="AT1" s="1481" t="s">
        <v>326</v>
      </c>
      <c r="AU1" s="1481" t="s">
        <v>327</v>
      </c>
      <c r="AW1" s="283"/>
      <c r="AX1" s="283"/>
      <c r="AY1" s="283"/>
    </row>
    <row r="2" spans="1:51" ht="30" customHeight="1" x14ac:dyDescent="0.2">
      <c r="A2" s="1395"/>
      <c r="B2" s="1396"/>
      <c r="C2" s="1386" t="s">
        <v>1284</v>
      </c>
      <c r="D2" s="1480" t="s">
        <v>731</v>
      </c>
      <c r="E2" s="1480"/>
      <c r="F2" s="1376" t="s">
        <v>1378</v>
      </c>
      <c r="G2" s="1390"/>
      <c r="H2" s="1391"/>
      <c r="I2" s="1479" t="s">
        <v>1375</v>
      </c>
      <c r="J2" s="1479"/>
      <c r="K2" s="1479"/>
      <c r="L2" s="1479" t="s">
        <v>1376</v>
      </c>
      <c r="M2" s="1479"/>
      <c r="N2" s="1479"/>
      <c r="O2" s="1479" t="s">
        <v>1377</v>
      </c>
      <c r="P2" s="1479"/>
      <c r="Q2" s="1479"/>
      <c r="R2" s="1386" t="s">
        <v>501</v>
      </c>
      <c r="S2" s="1392" t="s">
        <v>230</v>
      </c>
      <c r="T2" s="1392"/>
      <c r="U2" s="1392"/>
      <c r="V2" s="1386" t="s">
        <v>502</v>
      </c>
      <c r="W2" s="1386" t="s">
        <v>452</v>
      </c>
      <c r="X2" s="1386" t="s">
        <v>503</v>
      </c>
      <c r="Y2" s="1400" t="s">
        <v>1321</v>
      </c>
      <c r="Z2" s="1386" t="s">
        <v>1384</v>
      </c>
      <c r="AA2" s="1386" t="s">
        <v>270</v>
      </c>
      <c r="AB2" s="1386" t="s">
        <v>271</v>
      </c>
      <c r="AC2" s="1386" t="s">
        <v>233</v>
      </c>
      <c r="AD2" s="1386" t="s">
        <v>1385</v>
      </c>
      <c r="AE2" s="1483" t="s">
        <v>1287</v>
      </c>
      <c r="AF2" s="1476" t="s">
        <v>1442</v>
      </c>
      <c r="AG2" s="1477" t="s">
        <v>230</v>
      </c>
      <c r="AH2" s="1477"/>
      <c r="AI2" s="1477"/>
      <c r="AJ2" s="1477"/>
      <c r="AK2" s="1477"/>
      <c r="AL2" s="1476" t="s">
        <v>1443</v>
      </c>
      <c r="AM2" s="1476" t="s">
        <v>1447</v>
      </c>
      <c r="AN2" s="1476" t="s">
        <v>1444</v>
      </c>
      <c r="AO2" s="1400" t="s">
        <v>1321</v>
      </c>
      <c r="AP2" s="1476" t="s">
        <v>1445</v>
      </c>
      <c r="AQ2" s="1476" t="s">
        <v>294</v>
      </c>
      <c r="AR2" s="1476" t="s">
        <v>271</v>
      </c>
      <c r="AS2" s="1476" t="s">
        <v>1446</v>
      </c>
      <c r="AT2" s="1481"/>
      <c r="AU2" s="1481"/>
      <c r="AW2" s="284"/>
      <c r="AX2" s="284"/>
      <c r="AY2" s="284"/>
    </row>
    <row r="3" spans="1:51" ht="95.25" customHeight="1" x14ac:dyDescent="0.2">
      <c r="A3" s="1397"/>
      <c r="B3" s="1398"/>
      <c r="C3" s="1386"/>
      <c r="D3" s="1005" t="s">
        <v>708</v>
      </c>
      <c r="E3" s="1005" t="s">
        <v>325</v>
      </c>
      <c r="F3" s="1005" t="s">
        <v>1283</v>
      </c>
      <c r="G3" s="1005" t="s">
        <v>454</v>
      </c>
      <c r="H3" s="1005" t="s">
        <v>325</v>
      </c>
      <c r="I3" s="1005" t="s">
        <v>1282</v>
      </c>
      <c r="J3" s="1005" t="s">
        <v>454</v>
      </c>
      <c r="K3" s="1005" t="s">
        <v>325</v>
      </c>
      <c r="L3" s="1005" t="s">
        <v>1281</v>
      </c>
      <c r="M3" s="1005" t="s">
        <v>472</v>
      </c>
      <c r="N3" s="1005" t="s">
        <v>325</v>
      </c>
      <c r="O3" s="1005" t="s">
        <v>1281</v>
      </c>
      <c r="P3" s="1005" t="s">
        <v>472</v>
      </c>
      <c r="Q3" s="1005" t="s">
        <v>325</v>
      </c>
      <c r="R3" s="1386"/>
      <c r="S3" s="1006" t="s">
        <v>1279</v>
      </c>
      <c r="T3" s="1006" t="s">
        <v>1280</v>
      </c>
      <c r="U3" s="1006" t="s">
        <v>232</v>
      </c>
      <c r="V3" s="1386"/>
      <c r="W3" s="1386"/>
      <c r="X3" s="1386"/>
      <c r="Y3" s="1401"/>
      <c r="Z3" s="1386"/>
      <c r="AA3" s="1386"/>
      <c r="AB3" s="1386"/>
      <c r="AC3" s="1386"/>
      <c r="AD3" s="1386"/>
      <c r="AE3" s="1484"/>
      <c r="AF3" s="1476"/>
      <c r="AG3" s="1006" t="s">
        <v>1289</v>
      </c>
      <c r="AH3" s="1006" t="s">
        <v>1290</v>
      </c>
      <c r="AI3" s="1006" t="s">
        <v>1288</v>
      </c>
      <c r="AJ3" s="1006" t="s">
        <v>1292</v>
      </c>
      <c r="AK3" s="1006" t="s">
        <v>232</v>
      </c>
      <c r="AL3" s="1476"/>
      <c r="AM3" s="1476"/>
      <c r="AN3" s="1476"/>
      <c r="AO3" s="1401"/>
      <c r="AP3" s="1476"/>
      <c r="AQ3" s="1476"/>
      <c r="AR3" s="1476"/>
      <c r="AS3" s="1476"/>
      <c r="AT3" s="1481"/>
      <c r="AU3" s="1481"/>
      <c r="AW3" s="856" t="s">
        <v>511</v>
      </c>
      <c r="AX3" s="856" t="s">
        <v>512</v>
      </c>
      <c r="AY3" s="856" t="s">
        <v>432</v>
      </c>
    </row>
    <row r="4" spans="1:51" ht="16.149999999999999" customHeight="1" x14ac:dyDescent="0.2">
      <c r="A4" s="285"/>
      <c r="B4" s="286"/>
      <c r="C4" s="287">
        <v>1</v>
      </c>
      <c r="D4" s="287">
        <f t="shared" ref="D4:AY4" si="0">C4+1</f>
        <v>2</v>
      </c>
      <c r="E4" s="287">
        <f t="shared" si="0"/>
        <v>3</v>
      </c>
      <c r="F4" s="287">
        <f t="shared" si="0"/>
        <v>4</v>
      </c>
      <c r="G4" s="287">
        <f t="shared" si="0"/>
        <v>5</v>
      </c>
      <c r="H4" s="287">
        <f t="shared" si="0"/>
        <v>6</v>
      </c>
      <c r="I4" s="287">
        <f t="shared" si="0"/>
        <v>7</v>
      </c>
      <c r="J4" s="287">
        <f t="shared" si="0"/>
        <v>8</v>
      </c>
      <c r="K4" s="287">
        <f t="shared" si="0"/>
        <v>9</v>
      </c>
      <c r="L4" s="287">
        <f t="shared" si="0"/>
        <v>10</v>
      </c>
      <c r="M4" s="287">
        <f t="shared" si="0"/>
        <v>11</v>
      </c>
      <c r="N4" s="287">
        <f t="shared" si="0"/>
        <v>12</v>
      </c>
      <c r="O4" s="287">
        <f t="shared" si="0"/>
        <v>13</v>
      </c>
      <c r="P4" s="287">
        <f t="shared" si="0"/>
        <v>14</v>
      </c>
      <c r="Q4" s="287">
        <f t="shared" si="0"/>
        <v>15</v>
      </c>
      <c r="R4" s="287">
        <f t="shared" si="0"/>
        <v>16</v>
      </c>
      <c r="S4" s="287">
        <f t="shared" si="0"/>
        <v>17</v>
      </c>
      <c r="T4" s="287">
        <f t="shared" si="0"/>
        <v>18</v>
      </c>
      <c r="U4" s="287">
        <f t="shared" si="0"/>
        <v>19</v>
      </c>
      <c r="V4" s="287">
        <f t="shared" si="0"/>
        <v>20</v>
      </c>
      <c r="W4" s="287">
        <f t="shared" si="0"/>
        <v>21</v>
      </c>
      <c r="X4" s="287">
        <f t="shared" si="0"/>
        <v>22</v>
      </c>
      <c r="Y4" s="287">
        <f t="shared" si="0"/>
        <v>23</v>
      </c>
      <c r="Z4" s="287">
        <f t="shared" si="0"/>
        <v>24</v>
      </c>
      <c r="AA4" s="287">
        <f t="shared" si="0"/>
        <v>25</v>
      </c>
      <c r="AB4" s="287">
        <f t="shared" si="0"/>
        <v>26</v>
      </c>
      <c r="AC4" s="287">
        <f t="shared" si="0"/>
        <v>27</v>
      </c>
      <c r="AD4" s="287">
        <f t="shared" si="0"/>
        <v>28</v>
      </c>
      <c r="AE4" s="287">
        <f t="shared" si="0"/>
        <v>29</v>
      </c>
      <c r="AF4" s="287">
        <f t="shared" si="0"/>
        <v>30</v>
      </c>
      <c r="AG4" s="287">
        <f t="shared" si="0"/>
        <v>31</v>
      </c>
      <c r="AH4" s="287">
        <f t="shared" si="0"/>
        <v>32</v>
      </c>
      <c r="AI4" s="287">
        <f t="shared" si="0"/>
        <v>33</v>
      </c>
      <c r="AJ4" s="287">
        <f t="shared" si="0"/>
        <v>34</v>
      </c>
      <c r="AK4" s="287">
        <f t="shared" si="0"/>
        <v>35</v>
      </c>
      <c r="AL4" s="287">
        <f t="shared" si="0"/>
        <v>36</v>
      </c>
      <c r="AM4" s="287">
        <f t="shared" si="0"/>
        <v>37</v>
      </c>
      <c r="AN4" s="287">
        <f t="shared" si="0"/>
        <v>38</v>
      </c>
      <c r="AO4" s="287">
        <f t="shared" si="0"/>
        <v>39</v>
      </c>
      <c r="AP4" s="287">
        <f t="shared" si="0"/>
        <v>40</v>
      </c>
      <c r="AQ4" s="287">
        <f t="shared" si="0"/>
        <v>41</v>
      </c>
      <c r="AR4" s="287">
        <f t="shared" si="0"/>
        <v>42</v>
      </c>
      <c r="AS4" s="287">
        <f t="shared" si="0"/>
        <v>43</v>
      </c>
      <c r="AT4" s="287">
        <f t="shared" si="0"/>
        <v>44</v>
      </c>
      <c r="AU4" s="287">
        <f t="shared" si="0"/>
        <v>45</v>
      </c>
      <c r="AV4" s="287">
        <f t="shared" si="0"/>
        <v>46</v>
      </c>
      <c r="AW4" s="287">
        <f t="shared" si="0"/>
        <v>47</v>
      </c>
      <c r="AX4" s="287">
        <f t="shared" si="0"/>
        <v>48</v>
      </c>
      <c r="AY4" s="287">
        <f t="shared" si="0"/>
        <v>49</v>
      </c>
    </row>
    <row r="5" spans="1:51" s="1129" customFormat="1" ht="31.5" customHeight="1" x14ac:dyDescent="0.2">
      <c r="A5" s="1126"/>
      <c r="B5" s="1126"/>
      <c r="C5" s="1156" t="s">
        <v>1061</v>
      </c>
      <c r="D5" s="940" t="s">
        <v>1129</v>
      </c>
      <c r="E5" s="940" t="s">
        <v>1063</v>
      </c>
      <c r="F5" s="1156" t="s">
        <v>1374</v>
      </c>
      <c r="G5" s="1156" t="s">
        <v>1074</v>
      </c>
      <c r="H5" s="1156" t="s">
        <v>1130</v>
      </c>
      <c r="I5" s="1156" t="s">
        <v>1373</v>
      </c>
      <c r="J5" s="1156" t="s">
        <v>1076</v>
      </c>
      <c r="K5" s="1156" t="s">
        <v>1131</v>
      </c>
      <c r="L5" s="1156" t="s">
        <v>1371</v>
      </c>
      <c r="M5" s="1156" t="s">
        <v>1078</v>
      </c>
      <c r="N5" s="1156" t="s">
        <v>1132</v>
      </c>
      <c r="O5" s="1156" t="s">
        <v>1372</v>
      </c>
      <c r="P5" s="1156" t="s">
        <v>1080</v>
      </c>
      <c r="Q5" s="1156" t="s">
        <v>1133</v>
      </c>
      <c r="R5" s="1156" t="s">
        <v>1424</v>
      </c>
      <c r="S5" s="1156" t="s">
        <v>1363</v>
      </c>
      <c r="T5" s="1156" t="s">
        <v>1364</v>
      </c>
      <c r="U5" s="1156" t="s">
        <v>1135</v>
      </c>
      <c r="V5" s="1156" t="s">
        <v>1136</v>
      </c>
      <c r="W5" s="1156" t="s">
        <v>1137</v>
      </c>
      <c r="X5" s="1156" t="s">
        <v>1138</v>
      </c>
      <c r="Y5" s="1156" t="s">
        <v>1069</v>
      </c>
      <c r="Z5" s="939" t="s">
        <v>1567</v>
      </c>
      <c r="AA5" s="939" t="s">
        <v>1419</v>
      </c>
      <c r="AB5" s="939" t="s">
        <v>1141</v>
      </c>
      <c r="AC5" s="939" t="s">
        <v>1427</v>
      </c>
      <c r="AD5" s="939" t="s">
        <v>1568</v>
      </c>
      <c r="AE5" s="939" t="s">
        <v>1102</v>
      </c>
      <c r="AF5" s="939" t="s">
        <v>1144</v>
      </c>
      <c r="AG5" s="939" t="s">
        <v>1363</v>
      </c>
      <c r="AH5" s="939" t="s">
        <v>1145</v>
      </c>
      <c r="AI5" s="939" t="s">
        <v>1364</v>
      </c>
      <c r="AJ5" s="939" t="s">
        <v>1146</v>
      </c>
      <c r="AK5" s="939" t="s">
        <v>1147</v>
      </c>
      <c r="AL5" s="939" t="s">
        <v>1148</v>
      </c>
      <c r="AM5" s="939" t="s">
        <v>1149</v>
      </c>
      <c r="AN5" s="939" t="s">
        <v>1150</v>
      </c>
      <c r="AO5" s="939" t="s">
        <v>1069</v>
      </c>
      <c r="AP5" s="939" t="s">
        <v>1120</v>
      </c>
      <c r="AQ5" s="939" t="s">
        <v>1414</v>
      </c>
      <c r="AR5" s="939" t="s">
        <v>1122</v>
      </c>
      <c r="AS5" s="939" t="s">
        <v>1422</v>
      </c>
      <c r="AT5" s="939" t="s">
        <v>1125</v>
      </c>
      <c r="AU5" s="939" t="s">
        <v>1126</v>
      </c>
      <c r="AV5" s="939"/>
      <c r="AW5" s="939" t="s">
        <v>1152</v>
      </c>
      <c r="AX5" s="939" t="s">
        <v>1128</v>
      </c>
      <c r="AY5" s="939" t="s">
        <v>1127</v>
      </c>
    </row>
    <row r="6" spans="1:51" s="1129" customFormat="1" ht="31.5" hidden="1" customHeight="1" x14ac:dyDescent="0.2">
      <c r="A6" s="1130"/>
      <c r="B6" s="1130"/>
      <c r="C6" s="943" t="s">
        <v>816</v>
      </c>
      <c r="D6" s="943" t="s">
        <v>816</v>
      </c>
      <c r="E6" s="943" t="s">
        <v>817</v>
      </c>
      <c r="F6" s="943" t="s">
        <v>924</v>
      </c>
      <c r="G6" s="943" t="s">
        <v>816</v>
      </c>
      <c r="H6" s="943" t="s">
        <v>817</v>
      </c>
      <c r="I6" s="943" t="s">
        <v>924</v>
      </c>
      <c r="J6" s="943" t="s">
        <v>816</v>
      </c>
      <c r="K6" s="943" t="s">
        <v>817</v>
      </c>
      <c r="L6" s="943" t="s">
        <v>924</v>
      </c>
      <c r="M6" s="943" t="s">
        <v>816</v>
      </c>
      <c r="N6" s="943" t="s">
        <v>817</v>
      </c>
      <c r="O6" s="943" t="s">
        <v>924</v>
      </c>
      <c r="P6" s="943" t="s">
        <v>816</v>
      </c>
      <c r="Q6" s="943" t="s">
        <v>817</v>
      </c>
      <c r="R6" s="943" t="s">
        <v>817</v>
      </c>
      <c r="S6" s="943" t="s">
        <v>1068</v>
      </c>
      <c r="T6" s="943" t="s">
        <v>1068</v>
      </c>
      <c r="U6" s="943" t="s">
        <v>817</v>
      </c>
      <c r="V6" s="943" t="s">
        <v>817</v>
      </c>
      <c r="W6" s="943" t="s">
        <v>817</v>
      </c>
      <c r="X6" s="943" t="s">
        <v>817</v>
      </c>
      <c r="Y6" s="943" t="s">
        <v>1069</v>
      </c>
      <c r="Z6" s="943" t="s">
        <v>1090</v>
      </c>
      <c r="AA6" s="943" t="s">
        <v>1100</v>
      </c>
      <c r="AB6" s="943" t="s">
        <v>817</v>
      </c>
      <c r="AC6" s="943" t="s">
        <v>817</v>
      </c>
      <c r="AD6" s="943" t="s">
        <v>1091</v>
      </c>
      <c r="AE6" s="943" t="s">
        <v>816</v>
      </c>
      <c r="AF6" s="943" t="s">
        <v>817</v>
      </c>
      <c r="AG6" s="943" t="s">
        <v>1068</v>
      </c>
      <c r="AH6" s="943" t="s">
        <v>817</v>
      </c>
      <c r="AI6" s="943" t="s">
        <v>1068</v>
      </c>
      <c r="AJ6" s="943" t="s">
        <v>817</v>
      </c>
      <c r="AK6" s="943" t="s">
        <v>817</v>
      </c>
      <c r="AL6" s="943" t="s">
        <v>817</v>
      </c>
      <c r="AM6" s="943" t="s">
        <v>817</v>
      </c>
      <c r="AN6" s="943" t="s">
        <v>817</v>
      </c>
      <c r="AO6" s="943" t="s">
        <v>1069</v>
      </c>
      <c r="AP6" s="943" t="s">
        <v>817</v>
      </c>
      <c r="AQ6" s="943" t="s">
        <v>1100</v>
      </c>
      <c r="AR6" s="943" t="s">
        <v>817</v>
      </c>
      <c r="AS6" s="943" t="s">
        <v>817</v>
      </c>
      <c r="AT6" s="943" t="s">
        <v>817</v>
      </c>
      <c r="AU6" s="943" t="s">
        <v>817</v>
      </c>
      <c r="AV6" s="943"/>
      <c r="AW6" s="943" t="s">
        <v>1099</v>
      </c>
      <c r="AX6" s="943" t="s">
        <v>817</v>
      </c>
      <c r="AY6" s="943" t="s">
        <v>817</v>
      </c>
    </row>
    <row r="7" spans="1:51" ht="16.149999999999999" customHeight="1" x14ac:dyDescent="0.2">
      <c r="A7" s="58">
        <v>1</v>
      </c>
      <c r="B7" s="59" t="s">
        <v>6</v>
      </c>
      <c r="C7" s="270">
        <f>'8_2.1.18 SIS'!AL7</f>
        <v>0</v>
      </c>
      <c r="D7" s="60">
        <f>'Source Data'!H7</f>
        <v>4656.7326768902658</v>
      </c>
      <c r="E7" s="65">
        <f>C7*D7</f>
        <v>0</v>
      </c>
      <c r="F7" s="289"/>
      <c r="G7" s="60">
        <f>'Source Data'!I7</f>
        <v>658.97263654491974</v>
      </c>
      <c r="H7" s="65">
        <f>F7*G7</f>
        <v>0</v>
      </c>
      <c r="I7" s="289"/>
      <c r="J7" s="60">
        <f>'Source Data'!J7</f>
        <v>179.71980996679628</v>
      </c>
      <c r="K7" s="65">
        <f>I7*J7</f>
        <v>0</v>
      </c>
      <c r="L7" s="289"/>
      <c r="M7" s="60">
        <f>'Source Data'!K7</f>
        <v>4492.9952491699069</v>
      </c>
      <c r="N7" s="65">
        <f>L7*M7</f>
        <v>0</v>
      </c>
      <c r="O7" s="289"/>
      <c r="P7" s="60">
        <f>'Source Data'!L7</f>
        <v>1797.1980996679629</v>
      </c>
      <c r="Q7" s="65">
        <f>O7*P7</f>
        <v>0</v>
      </c>
      <c r="R7" s="92">
        <v>0</v>
      </c>
      <c r="S7" s="60"/>
      <c r="T7" s="60"/>
      <c r="U7" s="61">
        <f t="shared" ref="U7:U38" si="1">S7+T7</f>
        <v>0</v>
      </c>
      <c r="V7" s="92">
        <f t="shared" ref="V7:V70" si="2">U7+R7</f>
        <v>0</v>
      </c>
      <c r="W7" s="65">
        <f>ROUND(V7*-0.25%,0)</f>
        <v>0</v>
      </c>
      <c r="X7" s="92">
        <f>SUM(V7:W7)</f>
        <v>0</v>
      </c>
      <c r="Y7" s="60">
        <f>'[1]JS Clark'!$G7</f>
        <v>0</v>
      </c>
      <c r="Z7" s="92">
        <f>ROUND(SUM(X7:Y7),0)</f>
        <v>0</v>
      </c>
      <c r="AA7" s="60"/>
      <c r="AB7" s="60">
        <f>Z7-AA7</f>
        <v>0</v>
      </c>
      <c r="AC7" s="92">
        <f>ROUND(AB7/$AC$88,0)</f>
        <v>0</v>
      </c>
      <c r="AD7" s="96">
        <f t="shared" ref="AD7:AD38" si="3">Z7</f>
        <v>0</v>
      </c>
      <c r="AE7" s="66">
        <f>'Source Data'!N7</f>
        <v>2506</v>
      </c>
      <c r="AF7" s="89">
        <f t="shared" ref="AF7:AF38" si="4">C7*AE7</f>
        <v>0</v>
      </c>
      <c r="AG7" s="270"/>
      <c r="AH7" s="66">
        <f>AG7*AE7</f>
        <v>0</v>
      </c>
      <c r="AI7" s="270"/>
      <c r="AJ7" s="68">
        <f t="shared" ref="AJ7:AJ38" si="5">AE7*AI7*0.5</f>
        <v>0</v>
      </c>
      <c r="AK7" s="67">
        <f t="shared" ref="AK7:AK38" si="6">AH7+AJ7</f>
        <v>0</v>
      </c>
      <c r="AL7" s="89">
        <f>AK7+AF7</f>
        <v>0</v>
      </c>
      <c r="AM7" s="70">
        <f>ROUND(-0.25%*AL7,0)</f>
        <v>0</v>
      </c>
      <c r="AN7" s="89">
        <f>SUM(AL7:AM7)</f>
        <v>0</v>
      </c>
      <c r="AO7" s="60">
        <f>'[1]JS Clark'!$M7</f>
        <v>0</v>
      </c>
      <c r="AP7" s="89">
        <f>ROUND(SUM(AN7:AO7),0)</f>
        <v>0</v>
      </c>
      <c r="AQ7" s="68"/>
      <c r="AR7" s="68">
        <f>AP7-AQ7</f>
        <v>0</v>
      </c>
      <c r="AS7" s="89">
        <f>ROUND(AR7/$AS$88,0)</f>
        <v>0</v>
      </c>
      <c r="AT7" s="69">
        <f t="shared" ref="AT7:AT70" si="7">Z7+AP7</f>
        <v>0</v>
      </c>
      <c r="AU7" s="86">
        <f t="shared" ref="AU7:AU70" si="8">AC7+AS7</f>
        <v>0</v>
      </c>
      <c r="AV7" s="116"/>
      <c r="AW7" s="65"/>
      <c r="AX7" s="65">
        <f t="shared" ref="AX7:AX38" si="9">-AM7</f>
        <v>0</v>
      </c>
      <c r="AY7" s="65">
        <f t="shared" ref="AY7:AY38" si="10">AX7-AW7</f>
        <v>0</v>
      </c>
    </row>
    <row r="8" spans="1:51" ht="16.149999999999999" customHeight="1" x14ac:dyDescent="0.2">
      <c r="A8" s="54">
        <v>2</v>
      </c>
      <c r="B8" s="55" t="s">
        <v>7</v>
      </c>
      <c r="C8" s="271">
        <f>'8_2.1.18 SIS'!AL8</f>
        <v>0</v>
      </c>
      <c r="D8" s="56">
        <f>'Source Data'!H8</f>
        <v>5855.7282403587005</v>
      </c>
      <c r="E8" s="74">
        <f t="shared" ref="E8:E71" si="11">C8*D8</f>
        <v>0</v>
      </c>
      <c r="F8" s="290"/>
      <c r="G8" s="56">
        <f>'Source Data'!I8</f>
        <v>744.36686504426837</v>
      </c>
      <c r="H8" s="74">
        <f t="shared" ref="H8:H71" si="12">F8*G8</f>
        <v>0</v>
      </c>
      <c r="I8" s="290"/>
      <c r="J8" s="56">
        <f>'Source Data'!J8</f>
        <v>203.00914501207316</v>
      </c>
      <c r="K8" s="74">
        <f t="shared" ref="K8:K71" si="13">I8*J8</f>
        <v>0</v>
      </c>
      <c r="L8" s="290"/>
      <c r="M8" s="56">
        <f>'Source Data'!K8</f>
        <v>5075.2286253018301</v>
      </c>
      <c r="N8" s="74">
        <f t="shared" ref="N8:N71" si="14">L8*M8</f>
        <v>0</v>
      </c>
      <c r="O8" s="290"/>
      <c r="P8" s="56">
        <f>'Source Data'!L8</f>
        <v>2030.0914501207317</v>
      </c>
      <c r="Q8" s="74">
        <f t="shared" ref="Q8:Q71" si="15">O8*P8</f>
        <v>0</v>
      </c>
      <c r="R8" s="93">
        <v>0</v>
      </c>
      <c r="S8" s="56"/>
      <c r="T8" s="56"/>
      <c r="U8" s="57">
        <f t="shared" si="1"/>
        <v>0</v>
      </c>
      <c r="V8" s="93">
        <f t="shared" si="2"/>
        <v>0</v>
      </c>
      <c r="W8" s="74">
        <f t="shared" ref="W8:W71" si="16">ROUND(V8*-0.25%,0)</f>
        <v>0</v>
      </c>
      <c r="X8" s="93">
        <f t="shared" ref="X8:X71" si="17">SUM(V8:W8)</f>
        <v>0</v>
      </c>
      <c r="Y8" s="56">
        <f>'[1]JS Clark'!$G8</f>
        <v>0</v>
      </c>
      <c r="Z8" s="93">
        <f t="shared" ref="Z8:Z71" si="18">ROUND(SUM(X8:Y8),0)</f>
        <v>0</v>
      </c>
      <c r="AA8" s="56"/>
      <c r="AB8" s="56">
        <f t="shared" ref="AB8:AB71" si="19">Z8-AA8</f>
        <v>0</v>
      </c>
      <c r="AC8" s="93">
        <f t="shared" ref="AC8:AC71" si="20">ROUND(AB8/$AC$88,0)</f>
        <v>0</v>
      </c>
      <c r="AD8" s="97">
        <f t="shared" si="3"/>
        <v>0</v>
      </c>
      <c r="AE8" s="75">
        <f>'Source Data'!N8</f>
        <v>2883</v>
      </c>
      <c r="AF8" s="90">
        <f t="shared" si="4"/>
        <v>0</v>
      </c>
      <c r="AG8" s="271"/>
      <c r="AH8" s="75">
        <f t="shared" ref="AH8:AH71" si="21">AG8*AE8</f>
        <v>0</v>
      </c>
      <c r="AI8" s="271"/>
      <c r="AJ8" s="77">
        <f t="shared" si="5"/>
        <v>0</v>
      </c>
      <c r="AK8" s="76">
        <f t="shared" si="6"/>
        <v>0</v>
      </c>
      <c r="AL8" s="90">
        <f t="shared" ref="AL8:AL71" si="22">AK8+AF8</f>
        <v>0</v>
      </c>
      <c r="AM8" s="79">
        <f t="shared" ref="AM8:AM71" si="23">ROUND(-0.25%*AL8,0)</f>
        <v>0</v>
      </c>
      <c r="AN8" s="90">
        <f t="shared" ref="AN8:AN71" si="24">SUM(AL8:AM8)</f>
        <v>0</v>
      </c>
      <c r="AO8" s="56">
        <f>'[1]JS Clark'!$M8</f>
        <v>0</v>
      </c>
      <c r="AP8" s="90">
        <f t="shared" ref="AP8:AP71" si="25">ROUND(SUM(AN8:AO8),0)</f>
        <v>0</v>
      </c>
      <c r="AQ8" s="77"/>
      <c r="AR8" s="77">
        <f t="shared" ref="AR8:AR71" si="26">AP8-AQ8</f>
        <v>0</v>
      </c>
      <c r="AS8" s="90">
        <f t="shared" ref="AS8:AS71" si="27">ROUND(AR8/$AS$88,0)</f>
        <v>0</v>
      </c>
      <c r="AT8" s="78">
        <f t="shared" si="7"/>
        <v>0</v>
      </c>
      <c r="AU8" s="87">
        <f t="shared" si="8"/>
        <v>0</v>
      </c>
      <c r="AV8" s="116"/>
      <c r="AW8" s="74"/>
      <c r="AX8" s="74">
        <f t="shared" si="9"/>
        <v>0</v>
      </c>
      <c r="AY8" s="74">
        <f t="shared" si="10"/>
        <v>0</v>
      </c>
    </row>
    <row r="9" spans="1:51" ht="16.149999999999999" customHeight="1" x14ac:dyDescent="0.2">
      <c r="A9" s="54">
        <v>3</v>
      </c>
      <c r="B9" s="55" t="s">
        <v>8</v>
      </c>
      <c r="C9" s="271">
        <f>'8_2.1.18 SIS'!AL9</f>
        <v>0</v>
      </c>
      <c r="D9" s="56">
        <f>'Source Data'!H9</f>
        <v>3742.2866078757875</v>
      </c>
      <c r="E9" s="74">
        <f t="shared" si="11"/>
        <v>0</v>
      </c>
      <c r="F9" s="290"/>
      <c r="G9" s="56">
        <f>'Source Data'!I9</f>
        <v>529.43529443774321</v>
      </c>
      <c r="H9" s="74">
        <f t="shared" si="12"/>
        <v>0</v>
      </c>
      <c r="I9" s="290"/>
      <c r="J9" s="56">
        <f>'Source Data'!J9</f>
        <v>144.39144393756632</v>
      </c>
      <c r="K9" s="74">
        <f t="shared" si="13"/>
        <v>0</v>
      </c>
      <c r="L9" s="290"/>
      <c r="M9" s="56">
        <f>'Source Data'!K9</f>
        <v>3609.7860984391582</v>
      </c>
      <c r="N9" s="74">
        <f t="shared" si="14"/>
        <v>0</v>
      </c>
      <c r="O9" s="290"/>
      <c r="P9" s="56">
        <f>'Source Data'!L9</f>
        <v>1443.9144393756631</v>
      </c>
      <c r="Q9" s="74">
        <f t="shared" si="15"/>
        <v>0</v>
      </c>
      <c r="R9" s="93">
        <v>0</v>
      </c>
      <c r="S9" s="56"/>
      <c r="T9" s="56"/>
      <c r="U9" s="57">
        <f t="shared" si="1"/>
        <v>0</v>
      </c>
      <c r="V9" s="93">
        <f t="shared" si="2"/>
        <v>0</v>
      </c>
      <c r="W9" s="74">
        <f t="shared" si="16"/>
        <v>0</v>
      </c>
      <c r="X9" s="93">
        <f t="shared" si="17"/>
        <v>0</v>
      </c>
      <c r="Y9" s="56">
        <f>'[1]JS Clark'!$G9</f>
        <v>0</v>
      </c>
      <c r="Z9" s="93">
        <f t="shared" si="18"/>
        <v>0</v>
      </c>
      <c r="AA9" s="56"/>
      <c r="AB9" s="56">
        <f t="shared" si="19"/>
        <v>0</v>
      </c>
      <c r="AC9" s="93">
        <f t="shared" si="20"/>
        <v>0</v>
      </c>
      <c r="AD9" s="97">
        <f t="shared" si="3"/>
        <v>0</v>
      </c>
      <c r="AE9" s="75">
        <f>'Source Data'!N9</f>
        <v>6285</v>
      </c>
      <c r="AF9" s="90">
        <f t="shared" si="4"/>
        <v>0</v>
      </c>
      <c r="AG9" s="271"/>
      <c r="AH9" s="75">
        <f t="shared" si="21"/>
        <v>0</v>
      </c>
      <c r="AI9" s="271"/>
      <c r="AJ9" s="77">
        <f t="shared" si="5"/>
        <v>0</v>
      </c>
      <c r="AK9" s="76">
        <f t="shared" si="6"/>
        <v>0</v>
      </c>
      <c r="AL9" s="90">
        <f t="shared" si="22"/>
        <v>0</v>
      </c>
      <c r="AM9" s="79">
        <f t="shared" si="23"/>
        <v>0</v>
      </c>
      <c r="AN9" s="90">
        <f t="shared" si="24"/>
        <v>0</v>
      </c>
      <c r="AO9" s="56">
        <f>'[1]JS Clark'!$M9</f>
        <v>0</v>
      </c>
      <c r="AP9" s="90">
        <f t="shared" si="25"/>
        <v>0</v>
      </c>
      <c r="AQ9" s="77"/>
      <c r="AR9" s="77">
        <f t="shared" si="26"/>
        <v>0</v>
      </c>
      <c r="AS9" s="90">
        <f t="shared" si="27"/>
        <v>0</v>
      </c>
      <c r="AT9" s="78">
        <f t="shared" si="7"/>
        <v>0</v>
      </c>
      <c r="AU9" s="87">
        <f t="shared" si="8"/>
        <v>0</v>
      </c>
      <c r="AV9" s="116"/>
      <c r="AW9" s="74"/>
      <c r="AX9" s="74">
        <f t="shared" si="9"/>
        <v>0</v>
      </c>
      <c r="AY9" s="74">
        <f t="shared" si="10"/>
        <v>0</v>
      </c>
    </row>
    <row r="10" spans="1:51" ht="16.149999999999999" customHeight="1" x14ac:dyDescent="0.2">
      <c r="A10" s="54">
        <v>4</v>
      </c>
      <c r="B10" s="55" t="s">
        <v>9</v>
      </c>
      <c r="C10" s="271">
        <f>'8_2.1.18 SIS'!AL10</f>
        <v>0</v>
      </c>
      <c r="D10" s="56">
        <f>'Source Data'!H10</f>
        <v>5202.4303933253823</v>
      </c>
      <c r="E10" s="74">
        <f t="shared" si="11"/>
        <v>0</v>
      </c>
      <c r="F10" s="290"/>
      <c r="G10" s="56">
        <f>'Source Data'!I10</f>
        <v>687.66452541183287</v>
      </c>
      <c r="H10" s="74">
        <f t="shared" si="12"/>
        <v>0</v>
      </c>
      <c r="I10" s="290"/>
      <c r="J10" s="56">
        <f>'Source Data'!J10</f>
        <v>187.54487056686349</v>
      </c>
      <c r="K10" s="74">
        <f t="shared" si="13"/>
        <v>0</v>
      </c>
      <c r="L10" s="290"/>
      <c r="M10" s="56">
        <f>'Source Data'!K10</f>
        <v>4688.6217641715884</v>
      </c>
      <c r="N10" s="74">
        <f t="shared" si="14"/>
        <v>0</v>
      </c>
      <c r="O10" s="290"/>
      <c r="P10" s="56">
        <f>'Source Data'!L10</f>
        <v>1875.4487056686353</v>
      </c>
      <c r="Q10" s="74">
        <f t="shared" si="15"/>
        <v>0</v>
      </c>
      <c r="R10" s="93">
        <v>0</v>
      </c>
      <c r="S10" s="56"/>
      <c r="T10" s="56"/>
      <c r="U10" s="57">
        <f t="shared" si="1"/>
        <v>0</v>
      </c>
      <c r="V10" s="93">
        <f t="shared" si="2"/>
        <v>0</v>
      </c>
      <c r="W10" s="74">
        <f t="shared" si="16"/>
        <v>0</v>
      </c>
      <c r="X10" s="93">
        <f t="shared" si="17"/>
        <v>0</v>
      </c>
      <c r="Y10" s="56">
        <f>'[1]JS Clark'!$G10</f>
        <v>0</v>
      </c>
      <c r="Z10" s="93">
        <f t="shared" si="18"/>
        <v>0</v>
      </c>
      <c r="AA10" s="56"/>
      <c r="AB10" s="56">
        <f t="shared" si="19"/>
        <v>0</v>
      </c>
      <c r="AC10" s="93">
        <f t="shared" si="20"/>
        <v>0</v>
      </c>
      <c r="AD10" s="97">
        <f t="shared" si="3"/>
        <v>0</v>
      </c>
      <c r="AE10" s="75">
        <f>'Source Data'!N10</f>
        <v>3620</v>
      </c>
      <c r="AF10" s="90">
        <f t="shared" si="4"/>
        <v>0</v>
      </c>
      <c r="AG10" s="271"/>
      <c r="AH10" s="75">
        <f t="shared" si="21"/>
        <v>0</v>
      </c>
      <c r="AI10" s="271"/>
      <c r="AJ10" s="77">
        <f t="shared" si="5"/>
        <v>0</v>
      </c>
      <c r="AK10" s="76">
        <f t="shared" si="6"/>
        <v>0</v>
      </c>
      <c r="AL10" s="90">
        <f t="shared" si="22"/>
        <v>0</v>
      </c>
      <c r="AM10" s="79">
        <f t="shared" si="23"/>
        <v>0</v>
      </c>
      <c r="AN10" s="90">
        <f t="shared" si="24"/>
        <v>0</v>
      </c>
      <c r="AO10" s="56">
        <f>'[1]JS Clark'!$M10</f>
        <v>0</v>
      </c>
      <c r="AP10" s="90">
        <f t="shared" si="25"/>
        <v>0</v>
      </c>
      <c r="AQ10" s="77"/>
      <c r="AR10" s="77">
        <f t="shared" si="26"/>
        <v>0</v>
      </c>
      <c r="AS10" s="90">
        <f t="shared" si="27"/>
        <v>0</v>
      </c>
      <c r="AT10" s="78">
        <f t="shared" si="7"/>
        <v>0</v>
      </c>
      <c r="AU10" s="87">
        <f t="shared" si="8"/>
        <v>0</v>
      </c>
      <c r="AV10" s="116"/>
      <c r="AW10" s="74"/>
      <c r="AX10" s="74">
        <f t="shared" si="9"/>
        <v>0</v>
      </c>
      <c r="AY10" s="74">
        <f t="shared" si="10"/>
        <v>0</v>
      </c>
    </row>
    <row r="11" spans="1:51" ht="16.149999999999999" customHeight="1" x14ac:dyDescent="0.2">
      <c r="A11" s="49">
        <v>5</v>
      </c>
      <c r="B11" s="50" t="s">
        <v>10</v>
      </c>
      <c r="C11" s="272">
        <f>'8_2.1.18 SIS'!AL11</f>
        <v>0</v>
      </c>
      <c r="D11" s="51">
        <f>'Source Data'!H11</f>
        <v>4616.1188110316743</v>
      </c>
      <c r="E11" s="80">
        <f t="shared" si="11"/>
        <v>0</v>
      </c>
      <c r="F11" s="291"/>
      <c r="G11" s="51">
        <f>'Source Data'!I11</f>
        <v>699.44299073701018</v>
      </c>
      <c r="H11" s="80">
        <f t="shared" si="12"/>
        <v>0</v>
      </c>
      <c r="I11" s="291"/>
      <c r="J11" s="51">
        <f>'Source Data'!J11</f>
        <v>190.75717929191185</v>
      </c>
      <c r="K11" s="80">
        <f t="shared" si="13"/>
        <v>0</v>
      </c>
      <c r="L11" s="291"/>
      <c r="M11" s="51">
        <f>'Source Data'!K11</f>
        <v>4768.9294822977972</v>
      </c>
      <c r="N11" s="80">
        <f t="shared" si="14"/>
        <v>0</v>
      </c>
      <c r="O11" s="291"/>
      <c r="P11" s="51">
        <f>'Source Data'!L11</f>
        <v>1907.5717929191187</v>
      </c>
      <c r="Q11" s="80">
        <f t="shared" si="15"/>
        <v>0</v>
      </c>
      <c r="R11" s="94">
        <v>0</v>
      </c>
      <c r="S11" s="51"/>
      <c r="T11" s="51"/>
      <c r="U11" s="52">
        <f t="shared" si="1"/>
        <v>0</v>
      </c>
      <c r="V11" s="94">
        <f t="shared" si="2"/>
        <v>0</v>
      </c>
      <c r="W11" s="80">
        <f t="shared" si="16"/>
        <v>0</v>
      </c>
      <c r="X11" s="94">
        <f t="shared" si="17"/>
        <v>0</v>
      </c>
      <c r="Y11" s="51">
        <f>'[1]JS Clark'!$G11</f>
        <v>0</v>
      </c>
      <c r="Z11" s="94">
        <f t="shared" si="18"/>
        <v>0</v>
      </c>
      <c r="AA11" s="53"/>
      <c r="AB11" s="51">
        <f t="shared" si="19"/>
        <v>0</v>
      </c>
      <c r="AC11" s="95">
        <f t="shared" si="20"/>
        <v>0</v>
      </c>
      <c r="AD11" s="95">
        <f t="shared" si="3"/>
        <v>0</v>
      </c>
      <c r="AE11" s="71">
        <f>'Source Data'!N11</f>
        <v>2115</v>
      </c>
      <c r="AF11" s="91">
        <f t="shared" si="4"/>
        <v>0</v>
      </c>
      <c r="AG11" s="272"/>
      <c r="AH11" s="71">
        <f t="shared" si="21"/>
        <v>0</v>
      </c>
      <c r="AI11" s="272"/>
      <c r="AJ11" s="72">
        <f t="shared" si="5"/>
        <v>0</v>
      </c>
      <c r="AK11" s="73">
        <f t="shared" si="6"/>
        <v>0</v>
      </c>
      <c r="AL11" s="91">
        <f t="shared" si="22"/>
        <v>0</v>
      </c>
      <c r="AM11" s="82">
        <f t="shared" si="23"/>
        <v>0</v>
      </c>
      <c r="AN11" s="91">
        <f t="shared" si="24"/>
        <v>0</v>
      </c>
      <c r="AO11" s="51">
        <f>'[1]JS Clark'!$M11</f>
        <v>0</v>
      </c>
      <c r="AP11" s="91">
        <f t="shared" si="25"/>
        <v>0</v>
      </c>
      <c r="AQ11" s="72"/>
      <c r="AR11" s="72">
        <f t="shared" si="26"/>
        <v>0</v>
      </c>
      <c r="AS11" s="91">
        <f t="shared" si="27"/>
        <v>0</v>
      </c>
      <c r="AT11" s="81">
        <f t="shared" si="7"/>
        <v>0</v>
      </c>
      <c r="AU11" s="88">
        <f t="shared" si="8"/>
        <v>0</v>
      </c>
      <c r="AV11" s="116"/>
      <c r="AW11" s="80"/>
      <c r="AX11" s="80">
        <f t="shared" si="9"/>
        <v>0</v>
      </c>
      <c r="AY11" s="80">
        <f t="shared" si="10"/>
        <v>0</v>
      </c>
    </row>
    <row r="12" spans="1:51" ht="16.149999999999999" customHeight="1" x14ac:dyDescent="0.2">
      <c r="A12" s="58">
        <v>6</v>
      </c>
      <c r="B12" s="59" t="s">
        <v>11</v>
      </c>
      <c r="C12" s="270">
        <f>'8_2.1.18 SIS'!AL12</f>
        <v>0</v>
      </c>
      <c r="D12" s="60">
        <f>'Source Data'!H12</f>
        <v>4932.8589889938785</v>
      </c>
      <c r="E12" s="65">
        <f t="shared" si="11"/>
        <v>0</v>
      </c>
      <c r="F12" s="289"/>
      <c r="G12" s="60">
        <f>'Source Data'!I12</f>
        <v>671.54041297688354</v>
      </c>
      <c r="H12" s="65">
        <f t="shared" si="12"/>
        <v>0</v>
      </c>
      <c r="I12" s="289"/>
      <c r="J12" s="60">
        <f>'Source Data'!J12</f>
        <v>183.14738535733184</v>
      </c>
      <c r="K12" s="65">
        <f t="shared" si="13"/>
        <v>0</v>
      </c>
      <c r="L12" s="289"/>
      <c r="M12" s="60">
        <f>'Source Data'!K12</f>
        <v>4578.6846339332969</v>
      </c>
      <c r="N12" s="65">
        <f t="shared" si="14"/>
        <v>0</v>
      </c>
      <c r="O12" s="289"/>
      <c r="P12" s="60">
        <f>'Source Data'!L12</f>
        <v>1831.4738535733186</v>
      </c>
      <c r="Q12" s="65">
        <f t="shared" si="15"/>
        <v>0</v>
      </c>
      <c r="R12" s="92">
        <v>0</v>
      </c>
      <c r="S12" s="60"/>
      <c r="T12" s="60"/>
      <c r="U12" s="61">
        <f t="shared" si="1"/>
        <v>0</v>
      </c>
      <c r="V12" s="92">
        <f t="shared" si="2"/>
        <v>0</v>
      </c>
      <c r="W12" s="65">
        <f t="shared" si="16"/>
        <v>0</v>
      </c>
      <c r="X12" s="92">
        <f t="shared" si="17"/>
        <v>0</v>
      </c>
      <c r="Y12" s="60">
        <f>'[1]JS Clark'!$G12</f>
        <v>0</v>
      </c>
      <c r="Z12" s="92">
        <f t="shared" si="18"/>
        <v>0</v>
      </c>
      <c r="AA12" s="60"/>
      <c r="AB12" s="60">
        <f t="shared" si="19"/>
        <v>0</v>
      </c>
      <c r="AC12" s="92">
        <f t="shared" si="20"/>
        <v>0</v>
      </c>
      <c r="AD12" s="96">
        <f t="shared" si="3"/>
        <v>0</v>
      </c>
      <c r="AE12" s="66">
        <f>'Source Data'!N12</f>
        <v>4073</v>
      </c>
      <c r="AF12" s="89">
        <f t="shared" si="4"/>
        <v>0</v>
      </c>
      <c r="AG12" s="270"/>
      <c r="AH12" s="66">
        <f t="shared" si="21"/>
        <v>0</v>
      </c>
      <c r="AI12" s="270"/>
      <c r="AJ12" s="68">
        <f t="shared" si="5"/>
        <v>0</v>
      </c>
      <c r="AK12" s="67">
        <f t="shared" si="6"/>
        <v>0</v>
      </c>
      <c r="AL12" s="89">
        <f t="shared" si="22"/>
        <v>0</v>
      </c>
      <c r="AM12" s="70">
        <f t="shared" si="23"/>
        <v>0</v>
      </c>
      <c r="AN12" s="89">
        <f t="shared" si="24"/>
        <v>0</v>
      </c>
      <c r="AO12" s="60">
        <f>'[1]JS Clark'!$M12</f>
        <v>0</v>
      </c>
      <c r="AP12" s="89">
        <f t="shared" si="25"/>
        <v>0</v>
      </c>
      <c r="AQ12" s="68"/>
      <c r="AR12" s="68">
        <f t="shared" si="26"/>
        <v>0</v>
      </c>
      <c r="AS12" s="89">
        <f t="shared" si="27"/>
        <v>0</v>
      </c>
      <c r="AT12" s="69">
        <f t="shared" si="7"/>
        <v>0</v>
      </c>
      <c r="AU12" s="86">
        <f t="shared" si="8"/>
        <v>0</v>
      </c>
      <c r="AV12" s="116"/>
      <c r="AW12" s="65"/>
      <c r="AX12" s="65">
        <f t="shared" si="9"/>
        <v>0</v>
      </c>
      <c r="AY12" s="65">
        <f t="shared" si="10"/>
        <v>0</v>
      </c>
    </row>
    <row r="13" spans="1:51" ht="16.149999999999999" customHeight="1" x14ac:dyDescent="0.2">
      <c r="A13" s="54">
        <v>7</v>
      </c>
      <c r="B13" s="55" t="s">
        <v>12</v>
      </c>
      <c r="C13" s="271">
        <f>'8_2.1.18 SIS'!AL13</f>
        <v>0</v>
      </c>
      <c r="D13" s="56">
        <f>'Source Data'!H13</f>
        <v>3079.9485560845051</v>
      </c>
      <c r="E13" s="74">
        <f t="shared" si="11"/>
        <v>0</v>
      </c>
      <c r="F13" s="290"/>
      <c r="G13" s="56">
        <f>'Source Data'!I13</f>
        <v>422.20328372683736</v>
      </c>
      <c r="H13" s="74">
        <f t="shared" si="12"/>
        <v>0</v>
      </c>
      <c r="I13" s="290"/>
      <c r="J13" s="56">
        <f>'Source Data'!J13</f>
        <v>115.14635010731928</v>
      </c>
      <c r="K13" s="74">
        <f t="shared" si="13"/>
        <v>0</v>
      </c>
      <c r="L13" s="290"/>
      <c r="M13" s="56">
        <f>'Source Data'!K13</f>
        <v>2878.6587526829821</v>
      </c>
      <c r="N13" s="74">
        <f t="shared" si="14"/>
        <v>0</v>
      </c>
      <c r="O13" s="290"/>
      <c r="P13" s="56">
        <f>'Source Data'!L13</f>
        <v>1151.4635010731927</v>
      </c>
      <c r="Q13" s="74">
        <f t="shared" si="15"/>
        <v>0</v>
      </c>
      <c r="R13" s="93">
        <v>0</v>
      </c>
      <c r="S13" s="56"/>
      <c r="T13" s="56"/>
      <c r="U13" s="57">
        <f t="shared" si="1"/>
        <v>0</v>
      </c>
      <c r="V13" s="93">
        <f t="shared" si="2"/>
        <v>0</v>
      </c>
      <c r="W13" s="74">
        <f t="shared" si="16"/>
        <v>0</v>
      </c>
      <c r="X13" s="93">
        <f t="shared" si="17"/>
        <v>0</v>
      </c>
      <c r="Y13" s="56">
        <f>'[1]JS Clark'!$G13</f>
        <v>0</v>
      </c>
      <c r="Z13" s="93">
        <f t="shared" si="18"/>
        <v>0</v>
      </c>
      <c r="AA13" s="56"/>
      <c r="AB13" s="56">
        <f t="shared" si="19"/>
        <v>0</v>
      </c>
      <c r="AC13" s="93">
        <f t="shared" si="20"/>
        <v>0</v>
      </c>
      <c r="AD13" s="97">
        <f t="shared" si="3"/>
        <v>0</v>
      </c>
      <c r="AE13" s="75">
        <f>'Source Data'!N13</f>
        <v>11839</v>
      </c>
      <c r="AF13" s="90">
        <f t="shared" si="4"/>
        <v>0</v>
      </c>
      <c r="AG13" s="271"/>
      <c r="AH13" s="75">
        <f t="shared" si="21"/>
        <v>0</v>
      </c>
      <c r="AI13" s="271"/>
      <c r="AJ13" s="77">
        <f t="shared" si="5"/>
        <v>0</v>
      </c>
      <c r="AK13" s="76">
        <f t="shared" si="6"/>
        <v>0</v>
      </c>
      <c r="AL13" s="90">
        <f t="shared" si="22"/>
        <v>0</v>
      </c>
      <c r="AM13" s="79">
        <f t="shared" si="23"/>
        <v>0</v>
      </c>
      <c r="AN13" s="90">
        <f t="shared" si="24"/>
        <v>0</v>
      </c>
      <c r="AO13" s="56">
        <f>'[1]JS Clark'!$M13</f>
        <v>0</v>
      </c>
      <c r="AP13" s="90">
        <f t="shared" si="25"/>
        <v>0</v>
      </c>
      <c r="AQ13" s="77"/>
      <c r="AR13" s="77">
        <f t="shared" si="26"/>
        <v>0</v>
      </c>
      <c r="AS13" s="90">
        <f t="shared" si="27"/>
        <v>0</v>
      </c>
      <c r="AT13" s="78">
        <f t="shared" si="7"/>
        <v>0</v>
      </c>
      <c r="AU13" s="87">
        <f t="shared" si="8"/>
        <v>0</v>
      </c>
      <c r="AV13" s="116"/>
      <c r="AW13" s="74"/>
      <c r="AX13" s="74">
        <f t="shared" si="9"/>
        <v>0</v>
      </c>
      <c r="AY13" s="74">
        <f t="shared" si="10"/>
        <v>0</v>
      </c>
    </row>
    <row r="14" spans="1:51" ht="16.149999999999999" customHeight="1" x14ac:dyDescent="0.2">
      <c r="A14" s="54">
        <v>8</v>
      </c>
      <c r="B14" s="55" t="s">
        <v>13</v>
      </c>
      <c r="C14" s="271">
        <f>'8_2.1.18 SIS'!AL14</f>
        <v>0</v>
      </c>
      <c r="D14" s="56">
        <f>'Source Data'!H14</f>
        <v>4738.9956586322805</v>
      </c>
      <c r="E14" s="74">
        <f t="shared" si="11"/>
        <v>0</v>
      </c>
      <c r="F14" s="290"/>
      <c r="G14" s="56">
        <f>'Source Data'!I14</f>
        <v>631.46888950213452</v>
      </c>
      <c r="H14" s="74">
        <f t="shared" si="12"/>
        <v>0</v>
      </c>
      <c r="I14" s="290"/>
      <c r="J14" s="56">
        <f>'Source Data'!J14</f>
        <v>172.21878804603671</v>
      </c>
      <c r="K14" s="74">
        <f t="shared" si="13"/>
        <v>0</v>
      </c>
      <c r="L14" s="290"/>
      <c r="M14" s="56">
        <f>'Source Data'!K14</f>
        <v>4305.4697011509179</v>
      </c>
      <c r="N14" s="74">
        <f t="shared" si="14"/>
        <v>0</v>
      </c>
      <c r="O14" s="290"/>
      <c r="P14" s="56">
        <f>'Source Data'!L14</f>
        <v>1722.1878804603671</v>
      </c>
      <c r="Q14" s="74">
        <f t="shared" si="15"/>
        <v>0</v>
      </c>
      <c r="R14" s="93">
        <v>0</v>
      </c>
      <c r="S14" s="56"/>
      <c r="T14" s="56"/>
      <c r="U14" s="57">
        <f t="shared" si="1"/>
        <v>0</v>
      </c>
      <c r="V14" s="93">
        <f t="shared" si="2"/>
        <v>0</v>
      </c>
      <c r="W14" s="74">
        <f t="shared" si="16"/>
        <v>0</v>
      </c>
      <c r="X14" s="93">
        <f t="shared" si="17"/>
        <v>0</v>
      </c>
      <c r="Y14" s="56">
        <f>'[1]JS Clark'!$G14</f>
        <v>0</v>
      </c>
      <c r="Z14" s="93">
        <f t="shared" si="18"/>
        <v>0</v>
      </c>
      <c r="AA14" s="56"/>
      <c r="AB14" s="56">
        <f t="shared" si="19"/>
        <v>0</v>
      </c>
      <c r="AC14" s="93">
        <f t="shared" si="20"/>
        <v>0</v>
      </c>
      <c r="AD14" s="97">
        <f t="shared" si="3"/>
        <v>0</v>
      </c>
      <c r="AE14" s="75">
        <f>'Source Data'!N14</f>
        <v>4588</v>
      </c>
      <c r="AF14" s="90">
        <f t="shared" si="4"/>
        <v>0</v>
      </c>
      <c r="AG14" s="271"/>
      <c r="AH14" s="75">
        <f t="shared" si="21"/>
        <v>0</v>
      </c>
      <c r="AI14" s="271"/>
      <c r="AJ14" s="77">
        <f t="shared" si="5"/>
        <v>0</v>
      </c>
      <c r="AK14" s="76">
        <f t="shared" si="6"/>
        <v>0</v>
      </c>
      <c r="AL14" s="90">
        <f t="shared" si="22"/>
        <v>0</v>
      </c>
      <c r="AM14" s="79">
        <f t="shared" si="23"/>
        <v>0</v>
      </c>
      <c r="AN14" s="90">
        <f t="shared" si="24"/>
        <v>0</v>
      </c>
      <c r="AO14" s="56">
        <f>'[1]JS Clark'!$M14</f>
        <v>0</v>
      </c>
      <c r="AP14" s="90">
        <f t="shared" si="25"/>
        <v>0</v>
      </c>
      <c r="AQ14" s="77"/>
      <c r="AR14" s="77">
        <f t="shared" si="26"/>
        <v>0</v>
      </c>
      <c r="AS14" s="90">
        <f t="shared" si="27"/>
        <v>0</v>
      </c>
      <c r="AT14" s="78">
        <f t="shared" si="7"/>
        <v>0</v>
      </c>
      <c r="AU14" s="87">
        <f t="shared" si="8"/>
        <v>0</v>
      </c>
      <c r="AV14" s="116"/>
      <c r="AW14" s="74"/>
      <c r="AX14" s="74">
        <f t="shared" si="9"/>
        <v>0</v>
      </c>
      <c r="AY14" s="74">
        <f t="shared" si="10"/>
        <v>0</v>
      </c>
    </row>
    <row r="15" spans="1:51" ht="16.149999999999999" customHeight="1" x14ac:dyDescent="0.2">
      <c r="A15" s="54">
        <v>9</v>
      </c>
      <c r="B15" s="55" t="s">
        <v>14</v>
      </c>
      <c r="C15" s="271">
        <f>'8_2.1.18 SIS'!AL15</f>
        <v>0</v>
      </c>
      <c r="D15" s="56">
        <f>'Source Data'!H15</f>
        <v>4548.7366413720365</v>
      </c>
      <c r="E15" s="74">
        <f t="shared" si="11"/>
        <v>0</v>
      </c>
      <c r="F15" s="290"/>
      <c r="G15" s="56">
        <f>'Source Data'!I15</f>
        <v>606.55190779573797</v>
      </c>
      <c r="H15" s="74">
        <f t="shared" si="12"/>
        <v>0</v>
      </c>
      <c r="I15" s="290"/>
      <c r="J15" s="56">
        <f>'Source Data'!J15</f>
        <v>165.42324758065581</v>
      </c>
      <c r="K15" s="74">
        <f t="shared" si="13"/>
        <v>0</v>
      </c>
      <c r="L15" s="290"/>
      <c r="M15" s="56">
        <f>'Source Data'!K15</f>
        <v>4135.5811895163952</v>
      </c>
      <c r="N15" s="74">
        <f t="shared" si="14"/>
        <v>0</v>
      </c>
      <c r="O15" s="290"/>
      <c r="P15" s="56">
        <f>'Source Data'!L15</f>
        <v>1654.2324758065579</v>
      </c>
      <c r="Q15" s="74">
        <f t="shared" si="15"/>
        <v>0</v>
      </c>
      <c r="R15" s="93">
        <v>0</v>
      </c>
      <c r="S15" s="56"/>
      <c r="T15" s="56"/>
      <c r="U15" s="57">
        <f t="shared" si="1"/>
        <v>0</v>
      </c>
      <c r="V15" s="93">
        <f t="shared" si="2"/>
        <v>0</v>
      </c>
      <c r="W15" s="74">
        <f t="shared" si="16"/>
        <v>0</v>
      </c>
      <c r="X15" s="93">
        <f t="shared" si="17"/>
        <v>0</v>
      </c>
      <c r="Y15" s="56">
        <f>'[1]JS Clark'!$G15</f>
        <v>0</v>
      </c>
      <c r="Z15" s="93">
        <f t="shared" si="18"/>
        <v>0</v>
      </c>
      <c r="AA15" s="56"/>
      <c r="AB15" s="56">
        <f t="shared" si="19"/>
        <v>0</v>
      </c>
      <c r="AC15" s="93">
        <f t="shared" si="20"/>
        <v>0</v>
      </c>
      <c r="AD15" s="97">
        <f t="shared" si="3"/>
        <v>0</v>
      </c>
      <c r="AE15" s="75">
        <f>'Source Data'!N15</f>
        <v>5094</v>
      </c>
      <c r="AF15" s="90">
        <f t="shared" si="4"/>
        <v>0</v>
      </c>
      <c r="AG15" s="271"/>
      <c r="AH15" s="75">
        <f t="shared" si="21"/>
        <v>0</v>
      </c>
      <c r="AI15" s="271"/>
      <c r="AJ15" s="77">
        <f t="shared" si="5"/>
        <v>0</v>
      </c>
      <c r="AK15" s="76">
        <f t="shared" si="6"/>
        <v>0</v>
      </c>
      <c r="AL15" s="90">
        <f t="shared" si="22"/>
        <v>0</v>
      </c>
      <c r="AM15" s="79">
        <f t="shared" si="23"/>
        <v>0</v>
      </c>
      <c r="AN15" s="90">
        <f t="shared" si="24"/>
        <v>0</v>
      </c>
      <c r="AO15" s="56">
        <f>'[1]JS Clark'!$M15</f>
        <v>0</v>
      </c>
      <c r="AP15" s="90">
        <f t="shared" si="25"/>
        <v>0</v>
      </c>
      <c r="AQ15" s="77"/>
      <c r="AR15" s="77">
        <f t="shared" si="26"/>
        <v>0</v>
      </c>
      <c r="AS15" s="90">
        <f t="shared" si="27"/>
        <v>0</v>
      </c>
      <c r="AT15" s="78">
        <f t="shared" si="7"/>
        <v>0</v>
      </c>
      <c r="AU15" s="87">
        <f t="shared" si="8"/>
        <v>0</v>
      </c>
      <c r="AV15" s="116"/>
      <c r="AW15" s="74"/>
      <c r="AX15" s="74">
        <f t="shared" si="9"/>
        <v>0</v>
      </c>
      <c r="AY15" s="74">
        <f t="shared" si="10"/>
        <v>0</v>
      </c>
    </row>
    <row r="16" spans="1:51" ht="16.149999999999999" customHeight="1" x14ac:dyDescent="0.2">
      <c r="A16" s="49">
        <v>10</v>
      </c>
      <c r="B16" s="50" t="s">
        <v>15</v>
      </c>
      <c r="C16" s="272">
        <f>'8_2.1.18 SIS'!AL16</f>
        <v>0</v>
      </c>
      <c r="D16" s="51">
        <f>'Source Data'!H16</f>
        <v>3450.3968616043203</v>
      </c>
      <c r="E16" s="80">
        <f t="shared" si="11"/>
        <v>0</v>
      </c>
      <c r="F16" s="291"/>
      <c r="G16" s="51">
        <f>'Source Data'!I16</f>
        <v>486.95555408614769</v>
      </c>
      <c r="H16" s="80">
        <f t="shared" si="12"/>
        <v>0</v>
      </c>
      <c r="I16" s="291"/>
      <c r="J16" s="51">
        <f>'Source Data'!J16</f>
        <v>132.806060205313</v>
      </c>
      <c r="K16" s="80">
        <f t="shared" si="13"/>
        <v>0</v>
      </c>
      <c r="L16" s="291"/>
      <c r="M16" s="51">
        <f>'Source Data'!K16</f>
        <v>3320.1515051328256</v>
      </c>
      <c r="N16" s="80">
        <f t="shared" si="14"/>
        <v>0</v>
      </c>
      <c r="O16" s="291"/>
      <c r="P16" s="51">
        <f>'Source Data'!L16</f>
        <v>1328.06060205313</v>
      </c>
      <c r="Q16" s="80">
        <f t="shared" si="15"/>
        <v>0</v>
      </c>
      <c r="R16" s="94">
        <v>0</v>
      </c>
      <c r="S16" s="51"/>
      <c r="T16" s="51"/>
      <c r="U16" s="52">
        <f t="shared" si="1"/>
        <v>0</v>
      </c>
      <c r="V16" s="94">
        <f t="shared" si="2"/>
        <v>0</v>
      </c>
      <c r="W16" s="80">
        <f t="shared" si="16"/>
        <v>0</v>
      </c>
      <c r="X16" s="94">
        <f t="shared" si="17"/>
        <v>0</v>
      </c>
      <c r="Y16" s="51">
        <f>'[1]JS Clark'!$G16</f>
        <v>0</v>
      </c>
      <c r="Z16" s="94">
        <f t="shared" si="18"/>
        <v>0</v>
      </c>
      <c r="AA16" s="53"/>
      <c r="AB16" s="51">
        <f t="shared" si="19"/>
        <v>0</v>
      </c>
      <c r="AC16" s="95">
        <f t="shared" si="20"/>
        <v>0</v>
      </c>
      <c r="AD16" s="95">
        <f t="shared" si="3"/>
        <v>0</v>
      </c>
      <c r="AE16" s="71">
        <f>'Source Data'!N16</f>
        <v>7747</v>
      </c>
      <c r="AF16" s="91">
        <f t="shared" si="4"/>
        <v>0</v>
      </c>
      <c r="AG16" s="272"/>
      <c r="AH16" s="71">
        <f t="shared" si="21"/>
        <v>0</v>
      </c>
      <c r="AI16" s="272"/>
      <c r="AJ16" s="72">
        <f t="shared" si="5"/>
        <v>0</v>
      </c>
      <c r="AK16" s="73">
        <f t="shared" si="6"/>
        <v>0</v>
      </c>
      <c r="AL16" s="91">
        <f t="shared" si="22"/>
        <v>0</v>
      </c>
      <c r="AM16" s="82">
        <f t="shared" si="23"/>
        <v>0</v>
      </c>
      <c r="AN16" s="91">
        <f t="shared" si="24"/>
        <v>0</v>
      </c>
      <c r="AO16" s="51">
        <f>'[1]JS Clark'!$M16</f>
        <v>0</v>
      </c>
      <c r="AP16" s="91">
        <f t="shared" si="25"/>
        <v>0</v>
      </c>
      <c r="AQ16" s="72"/>
      <c r="AR16" s="72">
        <f t="shared" si="26"/>
        <v>0</v>
      </c>
      <c r="AS16" s="91">
        <f t="shared" si="27"/>
        <v>0</v>
      </c>
      <c r="AT16" s="81">
        <f t="shared" si="7"/>
        <v>0</v>
      </c>
      <c r="AU16" s="88">
        <f t="shared" si="8"/>
        <v>0</v>
      </c>
      <c r="AV16" s="116"/>
      <c r="AW16" s="80"/>
      <c r="AX16" s="80">
        <f t="shared" si="9"/>
        <v>0</v>
      </c>
      <c r="AY16" s="80">
        <f t="shared" si="10"/>
        <v>0</v>
      </c>
    </row>
    <row r="17" spans="1:51" ht="16.149999999999999" customHeight="1" x14ac:dyDescent="0.2">
      <c r="A17" s="58">
        <v>11</v>
      </c>
      <c r="B17" s="59" t="s">
        <v>16</v>
      </c>
      <c r="C17" s="270">
        <f>'8_2.1.18 SIS'!AL17</f>
        <v>0</v>
      </c>
      <c r="D17" s="60">
        <f>'Source Data'!H17</f>
        <v>5710.1347819377015</v>
      </c>
      <c r="E17" s="65">
        <f t="shared" si="11"/>
        <v>0</v>
      </c>
      <c r="F17" s="289"/>
      <c r="G17" s="60">
        <f>'Source Data'!I17</f>
        <v>720.86562862338462</v>
      </c>
      <c r="H17" s="65">
        <f t="shared" si="12"/>
        <v>0</v>
      </c>
      <c r="I17" s="289"/>
      <c r="J17" s="60">
        <f>'Source Data'!J17</f>
        <v>196.59971689728673</v>
      </c>
      <c r="K17" s="65">
        <f t="shared" si="13"/>
        <v>0</v>
      </c>
      <c r="L17" s="289"/>
      <c r="M17" s="60">
        <f>'Source Data'!K17</f>
        <v>4914.9929224321686</v>
      </c>
      <c r="N17" s="65">
        <f t="shared" si="14"/>
        <v>0</v>
      </c>
      <c r="O17" s="289"/>
      <c r="P17" s="60">
        <f>'Source Data'!L17</f>
        <v>1965.9971689728673</v>
      </c>
      <c r="Q17" s="65">
        <f t="shared" si="15"/>
        <v>0</v>
      </c>
      <c r="R17" s="92">
        <v>0</v>
      </c>
      <c r="S17" s="60"/>
      <c r="T17" s="60"/>
      <c r="U17" s="61">
        <f t="shared" si="1"/>
        <v>0</v>
      </c>
      <c r="V17" s="92">
        <f t="shared" si="2"/>
        <v>0</v>
      </c>
      <c r="W17" s="65">
        <f t="shared" si="16"/>
        <v>0</v>
      </c>
      <c r="X17" s="92">
        <f t="shared" si="17"/>
        <v>0</v>
      </c>
      <c r="Y17" s="60">
        <f>'[1]JS Clark'!$G17</f>
        <v>0</v>
      </c>
      <c r="Z17" s="92">
        <f t="shared" si="18"/>
        <v>0</v>
      </c>
      <c r="AA17" s="60"/>
      <c r="AB17" s="60">
        <f t="shared" si="19"/>
        <v>0</v>
      </c>
      <c r="AC17" s="92">
        <f t="shared" si="20"/>
        <v>0</v>
      </c>
      <c r="AD17" s="96">
        <f t="shared" si="3"/>
        <v>0</v>
      </c>
      <c r="AE17" s="66">
        <f>'Source Data'!N17</f>
        <v>3310</v>
      </c>
      <c r="AF17" s="89">
        <f t="shared" si="4"/>
        <v>0</v>
      </c>
      <c r="AG17" s="270"/>
      <c r="AH17" s="66">
        <f t="shared" si="21"/>
        <v>0</v>
      </c>
      <c r="AI17" s="270"/>
      <c r="AJ17" s="68">
        <f t="shared" si="5"/>
        <v>0</v>
      </c>
      <c r="AK17" s="67">
        <f t="shared" si="6"/>
        <v>0</v>
      </c>
      <c r="AL17" s="89">
        <f t="shared" si="22"/>
        <v>0</v>
      </c>
      <c r="AM17" s="70">
        <f t="shared" si="23"/>
        <v>0</v>
      </c>
      <c r="AN17" s="89">
        <f t="shared" si="24"/>
        <v>0</v>
      </c>
      <c r="AO17" s="60">
        <f>'[1]JS Clark'!$M17</f>
        <v>0</v>
      </c>
      <c r="AP17" s="89">
        <f t="shared" si="25"/>
        <v>0</v>
      </c>
      <c r="AQ17" s="68"/>
      <c r="AR17" s="68">
        <f t="shared" si="26"/>
        <v>0</v>
      </c>
      <c r="AS17" s="89">
        <f t="shared" si="27"/>
        <v>0</v>
      </c>
      <c r="AT17" s="69">
        <f t="shared" si="7"/>
        <v>0</v>
      </c>
      <c r="AU17" s="86">
        <f t="shared" si="8"/>
        <v>0</v>
      </c>
      <c r="AV17" s="116"/>
      <c r="AW17" s="65"/>
      <c r="AX17" s="65">
        <f t="shared" si="9"/>
        <v>0</v>
      </c>
      <c r="AY17" s="65">
        <f t="shared" si="10"/>
        <v>0</v>
      </c>
    </row>
    <row r="18" spans="1:51" ht="16.149999999999999" customHeight="1" x14ac:dyDescent="0.2">
      <c r="A18" s="54">
        <v>12</v>
      </c>
      <c r="B18" s="55" t="s">
        <v>17</v>
      </c>
      <c r="C18" s="271">
        <f>'8_2.1.18 SIS'!AL18</f>
        <v>0</v>
      </c>
      <c r="D18" s="56">
        <f>'Source Data'!H18</f>
        <v>2970.5124583417528</v>
      </c>
      <c r="E18" s="74">
        <f t="shared" si="11"/>
        <v>0</v>
      </c>
      <c r="F18" s="290"/>
      <c r="G18" s="56">
        <f>'Source Data'!I18</f>
        <v>374.0615666318472</v>
      </c>
      <c r="H18" s="74">
        <f t="shared" si="12"/>
        <v>0</v>
      </c>
      <c r="I18" s="290"/>
      <c r="J18" s="56">
        <f>'Source Data'!J18</f>
        <v>102.01679089959471</v>
      </c>
      <c r="K18" s="74">
        <f t="shared" si="13"/>
        <v>0</v>
      </c>
      <c r="L18" s="290"/>
      <c r="M18" s="56">
        <f>'Source Data'!K18</f>
        <v>2550.4197724898677</v>
      </c>
      <c r="N18" s="74">
        <f t="shared" si="14"/>
        <v>0</v>
      </c>
      <c r="O18" s="290"/>
      <c r="P18" s="56">
        <f>'Source Data'!L18</f>
        <v>1020.1679089959471</v>
      </c>
      <c r="Q18" s="74">
        <f t="shared" si="15"/>
        <v>0</v>
      </c>
      <c r="R18" s="93">
        <v>0</v>
      </c>
      <c r="S18" s="56"/>
      <c r="T18" s="56"/>
      <c r="U18" s="57">
        <f t="shared" si="1"/>
        <v>0</v>
      </c>
      <c r="V18" s="93">
        <f t="shared" si="2"/>
        <v>0</v>
      </c>
      <c r="W18" s="74">
        <f t="shared" si="16"/>
        <v>0</v>
      </c>
      <c r="X18" s="93">
        <f t="shared" si="17"/>
        <v>0</v>
      </c>
      <c r="Y18" s="56">
        <f>'[1]JS Clark'!$G18</f>
        <v>0</v>
      </c>
      <c r="Z18" s="93">
        <f t="shared" si="18"/>
        <v>0</v>
      </c>
      <c r="AA18" s="56"/>
      <c r="AB18" s="56">
        <f t="shared" si="19"/>
        <v>0</v>
      </c>
      <c r="AC18" s="93">
        <f t="shared" si="20"/>
        <v>0</v>
      </c>
      <c r="AD18" s="97">
        <f t="shared" si="3"/>
        <v>0</v>
      </c>
      <c r="AE18" s="75">
        <f>'Source Data'!N18</f>
        <v>6410</v>
      </c>
      <c r="AF18" s="90">
        <f t="shared" si="4"/>
        <v>0</v>
      </c>
      <c r="AG18" s="271"/>
      <c r="AH18" s="75">
        <f t="shared" si="21"/>
        <v>0</v>
      </c>
      <c r="AI18" s="271"/>
      <c r="AJ18" s="77">
        <f t="shared" si="5"/>
        <v>0</v>
      </c>
      <c r="AK18" s="76">
        <f t="shared" si="6"/>
        <v>0</v>
      </c>
      <c r="AL18" s="90">
        <f t="shared" si="22"/>
        <v>0</v>
      </c>
      <c r="AM18" s="79">
        <f t="shared" si="23"/>
        <v>0</v>
      </c>
      <c r="AN18" s="90">
        <f t="shared" si="24"/>
        <v>0</v>
      </c>
      <c r="AO18" s="56">
        <f>'[1]JS Clark'!$M18</f>
        <v>0</v>
      </c>
      <c r="AP18" s="90">
        <f t="shared" si="25"/>
        <v>0</v>
      </c>
      <c r="AQ18" s="77"/>
      <c r="AR18" s="77">
        <f t="shared" si="26"/>
        <v>0</v>
      </c>
      <c r="AS18" s="90">
        <f t="shared" si="27"/>
        <v>0</v>
      </c>
      <c r="AT18" s="78">
        <f t="shared" si="7"/>
        <v>0</v>
      </c>
      <c r="AU18" s="87">
        <f t="shared" si="8"/>
        <v>0</v>
      </c>
      <c r="AV18" s="116"/>
      <c r="AW18" s="74"/>
      <c r="AX18" s="74">
        <f t="shared" si="9"/>
        <v>0</v>
      </c>
      <c r="AY18" s="74">
        <f t="shared" si="10"/>
        <v>0</v>
      </c>
    </row>
    <row r="19" spans="1:51" ht="16.149999999999999" customHeight="1" x14ac:dyDescent="0.2">
      <c r="A19" s="54">
        <v>13</v>
      </c>
      <c r="B19" s="55" t="s">
        <v>18</v>
      </c>
      <c r="C19" s="271">
        <f>'8_2.1.18 SIS'!AL19</f>
        <v>0</v>
      </c>
      <c r="D19" s="56">
        <f>'Source Data'!H19</f>
        <v>5498.1587066365764</v>
      </c>
      <c r="E19" s="74">
        <f t="shared" si="11"/>
        <v>0</v>
      </c>
      <c r="F19" s="290"/>
      <c r="G19" s="56">
        <f>'Source Data'!I19</f>
        <v>725.51734025343501</v>
      </c>
      <c r="H19" s="74">
        <f t="shared" si="12"/>
        <v>0</v>
      </c>
      <c r="I19" s="290"/>
      <c r="J19" s="56">
        <f>'Source Data'!J19</f>
        <v>197.86836552366407</v>
      </c>
      <c r="K19" s="74">
        <f t="shared" si="13"/>
        <v>0</v>
      </c>
      <c r="L19" s="290"/>
      <c r="M19" s="56">
        <f>'Source Data'!K19</f>
        <v>4946.7091380916027</v>
      </c>
      <c r="N19" s="74">
        <f t="shared" si="14"/>
        <v>0</v>
      </c>
      <c r="O19" s="290"/>
      <c r="P19" s="56">
        <f>'Source Data'!L19</f>
        <v>1978.6836552366412</v>
      </c>
      <c r="Q19" s="74">
        <f t="shared" si="15"/>
        <v>0</v>
      </c>
      <c r="R19" s="93">
        <v>0</v>
      </c>
      <c r="S19" s="56"/>
      <c r="T19" s="56"/>
      <c r="U19" s="57">
        <f t="shared" si="1"/>
        <v>0</v>
      </c>
      <c r="V19" s="93">
        <f t="shared" si="2"/>
        <v>0</v>
      </c>
      <c r="W19" s="74">
        <f t="shared" si="16"/>
        <v>0</v>
      </c>
      <c r="X19" s="93">
        <f t="shared" si="17"/>
        <v>0</v>
      </c>
      <c r="Y19" s="56">
        <f>'[1]JS Clark'!$G19</f>
        <v>0</v>
      </c>
      <c r="Z19" s="93">
        <f t="shared" si="18"/>
        <v>0</v>
      </c>
      <c r="AA19" s="56"/>
      <c r="AB19" s="56">
        <f t="shared" si="19"/>
        <v>0</v>
      </c>
      <c r="AC19" s="93">
        <f t="shared" si="20"/>
        <v>0</v>
      </c>
      <c r="AD19" s="97">
        <f t="shared" si="3"/>
        <v>0</v>
      </c>
      <c r="AE19" s="75">
        <f>'Source Data'!N19</f>
        <v>2773</v>
      </c>
      <c r="AF19" s="90">
        <f t="shared" si="4"/>
        <v>0</v>
      </c>
      <c r="AG19" s="271"/>
      <c r="AH19" s="75">
        <f t="shared" si="21"/>
        <v>0</v>
      </c>
      <c r="AI19" s="271"/>
      <c r="AJ19" s="77">
        <f t="shared" si="5"/>
        <v>0</v>
      </c>
      <c r="AK19" s="76">
        <f t="shared" si="6"/>
        <v>0</v>
      </c>
      <c r="AL19" s="90">
        <f t="shared" si="22"/>
        <v>0</v>
      </c>
      <c r="AM19" s="79">
        <f t="shared" si="23"/>
        <v>0</v>
      </c>
      <c r="AN19" s="90">
        <f t="shared" si="24"/>
        <v>0</v>
      </c>
      <c r="AO19" s="56">
        <f>'[1]JS Clark'!$M19</f>
        <v>0</v>
      </c>
      <c r="AP19" s="90">
        <f t="shared" si="25"/>
        <v>0</v>
      </c>
      <c r="AQ19" s="77"/>
      <c r="AR19" s="77">
        <f t="shared" si="26"/>
        <v>0</v>
      </c>
      <c r="AS19" s="90">
        <f t="shared" si="27"/>
        <v>0</v>
      </c>
      <c r="AT19" s="78">
        <f t="shared" si="7"/>
        <v>0</v>
      </c>
      <c r="AU19" s="87">
        <f t="shared" si="8"/>
        <v>0</v>
      </c>
      <c r="AV19" s="116"/>
      <c r="AW19" s="74"/>
      <c r="AX19" s="74">
        <f t="shared" si="9"/>
        <v>0</v>
      </c>
      <c r="AY19" s="74">
        <f t="shared" si="10"/>
        <v>0</v>
      </c>
    </row>
    <row r="20" spans="1:51" ht="16.149999999999999" customHeight="1" x14ac:dyDescent="0.2">
      <c r="A20" s="54">
        <v>14</v>
      </c>
      <c r="B20" s="55" t="s">
        <v>19</v>
      </c>
      <c r="C20" s="271">
        <f>'8_2.1.18 SIS'!AL20</f>
        <v>0</v>
      </c>
      <c r="D20" s="56">
        <f>'Source Data'!H20</f>
        <v>5011.2312545353479</v>
      </c>
      <c r="E20" s="74">
        <f t="shared" si="11"/>
        <v>0</v>
      </c>
      <c r="F20" s="290"/>
      <c r="G20" s="56">
        <f>'Source Data'!I20</f>
        <v>644.89230424636412</v>
      </c>
      <c r="H20" s="74">
        <f t="shared" si="12"/>
        <v>0</v>
      </c>
      <c r="I20" s="290"/>
      <c r="J20" s="56">
        <f>'Source Data'!J20</f>
        <v>175.87971933991753</v>
      </c>
      <c r="K20" s="74">
        <f t="shared" si="13"/>
        <v>0</v>
      </c>
      <c r="L20" s="290"/>
      <c r="M20" s="56">
        <f>'Source Data'!K20</f>
        <v>4396.9929834979375</v>
      </c>
      <c r="N20" s="74">
        <f t="shared" si="14"/>
        <v>0</v>
      </c>
      <c r="O20" s="290"/>
      <c r="P20" s="56">
        <f>'Source Data'!L20</f>
        <v>1758.7971933991751</v>
      </c>
      <c r="Q20" s="74">
        <f t="shared" si="15"/>
        <v>0</v>
      </c>
      <c r="R20" s="93">
        <v>0</v>
      </c>
      <c r="S20" s="56"/>
      <c r="T20" s="56"/>
      <c r="U20" s="57">
        <f t="shared" si="1"/>
        <v>0</v>
      </c>
      <c r="V20" s="93">
        <f t="shared" si="2"/>
        <v>0</v>
      </c>
      <c r="W20" s="74">
        <f t="shared" si="16"/>
        <v>0</v>
      </c>
      <c r="X20" s="93">
        <f t="shared" si="17"/>
        <v>0</v>
      </c>
      <c r="Y20" s="56">
        <f>'[1]JS Clark'!$G20</f>
        <v>0</v>
      </c>
      <c r="Z20" s="93">
        <f t="shared" si="18"/>
        <v>0</v>
      </c>
      <c r="AA20" s="56"/>
      <c r="AB20" s="56">
        <f t="shared" si="19"/>
        <v>0</v>
      </c>
      <c r="AC20" s="93">
        <f t="shared" si="20"/>
        <v>0</v>
      </c>
      <c r="AD20" s="97">
        <f t="shared" si="3"/>
        <v>0</v>
      </c>
      <c r="AE20" s="75">
        <f>'Source Data'!N20</f>
        <v>3207</v>
      </c>
      <c r="AF20" s="90">
        <f t="shared" si="4"/>
        <v>0</v>
      </c>
      <c r="AG20" s="271"/>
      <c r="AH20" s="75">
        <f t="shared" si="21"/>
        <v>0</v>
      </c>
      <c r="AI20" s="271"/>
      <c r="AJ20" s="77">
        <f t="shared" si="5"/>
        <v>0</v>
      </c>
      <c r="AK20" s="76">
        <f t="shared" si="6"/>
        <v>0</v>
      </c>
      <c r="AL20" s="90">
        <f t="shared" si="22"/>
        <v>0</v>
      </c>
      <c r="AM20" s="79">
        <f t="shared" si="23"/>
        <v>0</v>
      </c>
      <c r="AN20" s="90">
        <f t="shared" si="24"/>
        <v>0</v>
      </c>
      <c r="AO20" s="56">
        <f>'[1]JS Clark'!$M20</f>
        <v>0</v>
      </c>
      <c r="AP20" s="90">
        <f t="shared" si="25"/>
        <v>0</v>
      </c>
      <c r="AQ20" s="77"/>
      <c r="AR20" s="77">
        <f t="shared" si="26"/>
        <v>0</v>
      </c>
      <c r="AS20" s="90">
        <f t="shared" si="27"/>
        <v>0</v>
      </c>
      <c r="AT20" s="78">
        <f t="shared" si="7"/>
        <v>0</v>
      </c>
      <c r="AU20" s="87">
        <f t="shared" si="8"/>
        <v>0</v>
      </c>
      <c r="AV20" s="116"/>
      <c r="AW20" s="74"/>
      <c r="AX20" s="74">
        <f t="shared" si="9"/>
        <v>0</v>
      </c>
      <c r="AY20" s="74">
        <f t="shared" si="10"/>
        <v>0</v>
      </c>
    </row>
    <row r="21" spans="1:51" ht="16.149999999999999" customHeight="1" x14ac:dyDescent="0.2">
      <c r="A21" s="49">
        <v>15</v>
      </c>
      <c r="B21" s="50" t="s">
        <v>20</v>
      </c>
      <c r="C21" s="272">
        <f>'8_2.1.18 SIS'!AL21</f>
        <v>0</v>
      </c>
      <c r="D21" s="51">
        <f>'Source Data'!H21</f>
        <v>5066.2622105753844</v>
      </c>
      <c r="E21" s="80">
        <f t="shared" si="11"/>
        <v>0</v>
      </c>
      <c r="F21" s="291"/>
      <c r="G21" s="51">
        <f>'Source Data'!I21</f>
        <v>701.0216863265847</v>
      </c>
      <c r="H21" s="80">
        <f t="shared" si="12"/>
        <v>0</v>
      </c>
      <c r="I21" s="291"/>
      <c r="J21" s="51">
        <f>'Source Data'!J21</f>
        <v>191.18773263452312</v>
      </c>
      <c r="K21" s="80">
        <f t="shared" si="13"/>
        <v>0</v>
      </c>
      <c r="L21" s="291"/>
      <c r="M21" s="51">
        <f>'Source Data'!K21</f>
        <v>4779.6933158630773</v>
      </c>
      <c r="N21" s="80">
        <f t="shared" si="14"/>
        <v>0</v>
      </c>
      <c r="O21" s="291"/>
      <c r="P21" s="51">
        <f>'Source Data'!L21</f>
        <v>1911.8773263452308</v>
      </c>
      <c r="Q21" s="80">
        <f t="shared" si="15"/>
        <v>0</v>
      </c>
      <c r="R21" s="94">
        <v>0</v>
      </c>
      <c r="S21" s="51"/>
      <c r="T21" s="51"/>
      <c r="U21" s="52">
        <f t="shared" si="1"/>
        <v>0</v>
      </c>
      <c r="V21" s="94">
        <f t="shared" si="2"/>
        <v>0</v>
      </c>
      <c r="W21" s="80">
        <f t="shared" si="16"/>
        <v>0</v>
      </c>
      <c r="X21" s="94">
        <f t="shared" si="17"/>
        <v>0</v>
      </c>
      <c r="Y21" s="51">
        <f>'[1]JS Clark'!$G21</f>
        <v>0</v>
      </c>
      <c r="Z21" s="94">
        <f t="shared" si="18"/>
        <v>0</v>
      </c>
      <c r="AA21" s="53"/>
      <c r="AB21" s="51">
        <f t="shared" si="19"/>
        <v>0</v>
      </c>
      <c r="AC21" s="95">
        <f t="shared" si="20"/>
        <v>0</v>
      </c>
      <c r="AD21" s="95">
        <f t="shared" si="3"/>
        <v>0</v>
      </c>
      <c r="AE21" s="71">
        <f>'Source Data'!N21</f>
        <v>2896</v>
      </c>
      <c r="AF21" s="91">
        <f t="shared" si="4"/>
        <v>0</v>
      </c>
      <c r="AG21" s="272"/>
      <c r="AH21" s="71">
        <f t="shared" si="21"/>
        <v>0</v>
      </c>
      <c r="AI21" s="272"/>
      <c r="AJ21" s="72">
        <f t="shared" si="5"/>
        <v>0</v>
      </c>
      <c r="AK21" s="73">
        <f t="shared" si="6"/>
        <v>0</v>
      </c>
      <c r="AL21" s="91">
        <f t="shared" si="22"/>
        <v>0</v>
      </c>
      <c r="AM21" s="82">
        <f t="shared" si="23"/>
        <v>0</v>
      </c>
      <c r="AN21" s="91">
        <f t="shared" si="24"/>
        <v>0</v>
      </c>
      <c r="AO21" s="51">
        <f>'[1]JS Clark'!$M21</f>
        <v>0</v>
      </c>
      <c r="AP21" s="91">
        <f t="shared" si="25"/>
        <v>0</v>
      </c>
      <c r="AQ21" s="72"/>
      <c r="AR21" s="72">
        <f t="shared" si="26"/>
        <v>0</v>
      </c>
      <c r="AS21" s="91">
        <f t="shared" si="27"/>
        <v>0</v>
      </c>
      <c r="AT21" s="81">
        <f t="shared" si="7"/>
        <v>0</v>
      </c>
      <c r="AU21" s="88">
        <f t="shared" si="8"/>
        <v>0</v>
      </c>
      <c r="AV21" s="116"/>
      <c r="AW21" s="80"/>
      <c r="AX21" s="80">
        <f t="shared" si="9"/>
        <v>0</v>
      </c>
      <c r="AY21" s="80">
        <f t="shared" si="10"/>
        <v>0</v>
      </c>
    </row>
    <row r="22" spans="1:51" ht="16.149999999999999" customHeight="1" x14ac:dyDescent="0.2">
      <c r="A22" s="58">
        <v>16</v>
      </c>
      <c r="B22" s="59" t="s">
        <v>21</v>
      </c>
      <c r="C22" s="270">
        <f>'8_2.1.18 SIS'!AL22</f>
        <v>1</v>
      </c>
      <c r="D22" s="60">
        <f>'Source Data'!H22</f>
        <v>2365.2515167166002</v>
      </c>
      <c r="E22" s="65">
        <f t="shared" si="11"/>
        <v>2365.2515167166002</v>
      </c>
      <c r="F22" s="289"/>
      <c r="G22" s="60">
        <f>'Source Data'!I22</f>
        <v>332.11179417298291</v>
      </c>
      <c r="H22" s="65">
        <f t="shared" si="12"/>
        <v>0</v>
      </c>
      <c r="I22" s="289"/>
      <c r="J22" s="60">
        <f>'Source Data'!J22</f>
        <v>90.57594386535898</v>
      </c>
      <c r="K22" s="65">
        <f t="shared" si="13"/>
        <v>0</v>
      </c>
      <c r="L22" s="289"/>
      <c r="M22" s="60">
        <f>'Source Data'!K22</f>
        <v>2264.3985966339742</v>
      </c>
      <c r="N22" s="65">
        <f t="shared" si="14"/>
        <v>0</v>
      </c>
      <c r="O22" s="289"/>
      <c r="P22" s="60">
        <f>'Source Data'!L22</f>
        <v>905.75943865358965</v>
      </c>
      <c r="Q22" s="65">
        <f t="shared" si="15"/>
        <v>0</v>
      </c>
      <c r="R22" s="92">
        <v>2697</v>
      </c>
      <c r="S22" s="60"/>
      <c r="T22" s="60"/>
      <c r="U22" s="61">
        <f t="shared" si="1"/>
        <v>0</v>
      </c>
      <c r="V22" s="92">
        <f t="shared" si="2"/>
        <v>2697</v>
      </c>
      <c r="W22" s="65">
        <f t="shared" si="16"/>
        <v>-7</v>
      </c>
      <c r="X22" s="92">
        <f t="shared" si="17"/>
        <v>2690</v>
      </c>
      <c r="Y22" s="60">
        <f>'[1]JS Clark'!$G22</f>
        <v>0</v>
      </c>
      <c r="Z22" s="92">
        <f t="shared" si="18"/>
        <v>2690</v>
      </c>
      <c r="AA22" s="60"/>
      <c r="AB22" s="60">
        <f t="shared" si="19"/>
        <v>2690</v>
      </c>
      <c r="AC22" s="92">
        <f t="shared" si="20"/>
        <v>224</v>
      </c>
      <c r="AD22" s="96">
        <f t="shared" si="3"/>
        <v>2690</v>
      </c>
      <c r="AE22" s="66">
        <f>'Source Data'!N22</f>
        <v>11958</v>
      </c>
      <c r="AF22" s="89">
        <f t="shared" si="4"/>
        <v>11958</v>
      </c>
      <c r="AG22" s="270"/>
      <c r="AH22" s="66">
        <f t="shared" si="21"/>
        <v>0</v>
      </c>
      <c r="AI22" s="270"/>
      <c r="AJ22" s="68">
        <f t="shared" si="5"/>
        <v>0</v>
      </c>
      <c r="AK22" s="67">
        <f t="shared" si="6"/>
        <v>0</v>
      </c>
      <c r="AL22" s="89">
        <f t="shared" si="22"/>
        <v>11958</v>
      </c>
      <c r="AM22" s="70">
        <f t="shared" si="23"/>
        <v>-30</v>
      </c>
      <c r="AN22" s="89">
        <f t="shared" si="24"/>
        <v>11928</v>
      </c>
      <c r="AO22" s="60">
        <f>'[1]JS Clark'!$M22</f>
        <v>0</v>
      </c>
      <c r="AP22" s="89">
        <f t="shared" si="25"/>
        <v>11928</v>
      </c>
      <c r="AQ22" s="68"/>
      <c r="AR22" s="68">
        <f t="shared" si="26"/>
        <v>11928</v>
      </c>
      <c r="AS22" s="89">
        <f t="shared" si="27"/>
        <v>994</v>
      </c>
      <c r="AT22" s="69">
        <f t="shared" si="7"/>
        <v>14618</v>
      </c>
      <c r="AU22" s="86">
        <f t="shared" si="8"/>
        <v>1218</v>
      </c>
      <c r="AV22" s="116"/>
      <c r="AW22" s="65"/>
      <c r="AX22" s="65">
        <f t="shared" si="9"/>
        <v>30</v>
      </c>
      <c r="AY22" s="65">
        <f t="shared" si="10"/>
        <v>30</v>
      </c>
    </row>
    <row r="23" spans="1:51" ht="16.149999999999999" customHeight="1" x14ac:dyDescent="0.2">
      <c r="A23" s="54">
        <v>17</v>
      </c>
      <c r="B23" s="55" t="s">
        <v>22</v>
      </c>
      <c r="C23" s="271">
        <f>'8_2.1.18 SIS'!AL23</f>
        <v>0</v>
      </c>
      <c r="D23" s="56">
        <f>'Source Data'!H23</f>
        <v>3197.8562864796509</v>
      </c>
      <c r="E23" s="74">
        <f t="shared" si="11"/>
        <v>0</v>
      </c>
      <c r="F23" s="290"/>
      <c r="G23" s="56">
        <f>'Source Data'!I23</f>
        <v>404.99760461581491</v>
      </c>
      <c r="H23" s="74">
        <f t="shared" si="12"/>
        <v>0</v>
      </c>
      <c r="I23" s="290"/>
      <c r="J23" s="56">
        <f>'Source Data'!J23</f>
        <v>110.45389216794953</v>
      </c>
      <c r="K23" s="74">
        <f t="shared" si="13"/>
        <v>0</v>
      </c>
      <c r="L23" s="290"/>
      <c r="M23" s="56">
        <f>'Source Data'!K23</f>
        <v>2761.3473041987377</v>
      </c>
      <c r="N23" s="74">
        <f t="shared" si="14"/>
        <v>0</v>
      </c>
      <c r="O23" s="290"/>
      <c r="P23" s="56">
        <f>'Source Data'!L23</f>
        <v>1104.5389216794952</v>
      </c>
      <c r="Q23" s="74">
        <f t="shared" si="15"/>
        <v>0</v>
      </c>
      <c r="R23" s="93">
        <v>0</v>
      </c>
      <c r="S23" s="56"/>
      <c r="T23" s="56"/>
      <c r="U23" s="57">
        <f t="shared" si="1"/>
        <v>0</v>
      </c>
      <c r="V23" s="93">
        <f t="shared" si="2"/>
        <v>0</v>
      </c>
      <c r="W23" s="74">
        <f t="shared" si="16"/>
        <v>0</v>
      </c>
      <c r="X23" s="93">
        <f t="shared" si="17"/>
        <v>0</v>
      </c>
      <c r="Y23" s="56">
        <f>'[1]JS Clark'!$G23</f>
        <v>0</v>
      </c>
      <c r="Z23" s="93">
        <f t="shared" si="18"/>
        <v>0</v>
      </c>
      <c r="AA23" s="56"/>
      <c r="AB23" s="56">
        <f t="shared" si="19"/>
        <v>0</v>
      </c>
      <c r="AC23" s="93">
        <f t="shared" si="20"/>
        <v>0</v>
      </c>
      <c r="AD23" s="97">
        <f t="shared" si="3"/>
        <v>0</v>
      </c>
      <c r="AE23" s="75">
        <f>'Source Data'!N23</f>
        <v>7667</v>
      </c>
      <c r="AF23" s="90">
        <f t="shared" si="4"/>
        <v>0</v>
      </c>
      <c r="AG23" s="271"/>
      <c r="AH23" s="75">
        <f>AG23*AE23</f>
        <v>0</v>
      </c>
      <c r="AI23" s="271"/>
      <c r="AJ23" s="77">
        <f t="shared" si="5"/>
        <v>0</v>
      </c>
      <c r="AK23" s="76">
        <f t="shared" si="6"/>
        <v>0</v>
      </c>
      <c r="AL23" s="90">
        <f t="shared" si="22"/>
        <v>0</v>
      </c>
      <c r="AM23" s="79">
        <f t="shared" si="23"/>
        <v>0</v>
      </c>
      <c r="AN23" s="90">
        <f t="shared" si="24"/>
        <v>0</v>
      </c>
      <c r="AO23" s="56">
        <f>'[1]JS Clark'!$M23</f>
        <v>0</v>
      </c>
      <c r="AP23" s="90">
        <f t="shared" si="25"/>
        <v>0</v>
      </c>
      <c r="AQ23" s="77"/>
      <c r="AR23" s="77">
        <f t="shared" si="26"/>
        <v>0</v>
      </c>
      <c r="AS23" s="90">
        <f t="shared" si="27"/>
        <v>0</v>
      </c>
      <c r="AT23" s="78">
        <f t="shared" si="7"/>
        <v>0</v>
      </c>
      <c r="AU23" s="87">
        <f t="shared" si="8"/>
        <v>0</v>
      </c>
      <c r="AV23" s="116"/>
      <c r="AW23" s="74"/>
      <c r="AX23" s="74">
        <f t="shared" si="9"/>
        <v>0</v>
      </c>
      <c r="AY23" s="74">
        <f t="shared" si="10"/>
        <v>0</v>
      </c>
    </row>
    <row r="24" spans="1:51" ht="16.149999999999999" customHeight="1" x14ac:dyDescent="0.2">
      <c r="A24" s="54">
        <v>18</v>
      </c>
      <c r="B24" s="55" t="s">
        <v>23</v>
      </c>
      <c r="C24" s="271">
        <f>'8_2.1.18 SIS'!AL24</f>
        <v>0</v>
      </c>
      <c r="D24" s="56">
        <f>'Source Data'!H24</f>
        <v>5126.6533122919036</v>
      </c>
      <c r="E24" s="74">
        <f t="shared" si="11"/>
        <v>0</v>
      </c>
      <c r="F24" s="290"/>
      <c r="G24" s="56">
        <f>'Source Data'!I24</f>
        <v>689.43182714981469</v>
      </c>
      <c r="H24" s="74">
        <f t="shared" si="12"/>
        <v>0</v>
      </c>
      <c r="I24" s="290"/>
      <c r="J24" s="56">
        <f>'Source Data'!J24</f>
        <v>188.02686194994951</v>
      </c>
      <c r="K24" s="74">
        <f t="shared" si="13"/>
        <v>0</v>
      </c>
      <c r="L24" s="290"/>
      <c r="M24" s="56">
        <f>'Source Data'!K24</f>
        <v>4700.6715487487372</v>
      </c>
      <c r="N24" s="74">
        <f t="shared" si="14"/>
        <v>0</v>
      </c>
      <c r="O24" s="290"/>
      <c r="P24" s="56">
        <f>'Source Data'!L24</f>
        <v>0</v>
      </c>
      <c r="Q24" s="74">
        <f t="shared" si="15"/>
        <v>0</v>
      </c>
      <c r="R24" s="93">
        <v>0</v>
      </c>
      <c r="S24" s="56"/>
      <c r="T24" s="56"/>
      <c r="U24" s="57">
        <f t="shared" si="1"/>
        <v>0</v>
      </c>
      <c r="V24" s="93">
        <f t="shared" si="2"/>
        <v>0</v>
      </c>
      <c r="W24" s="74">
        <f t="shared" si="16"/>
        <v>0</v>
      </c>
      <c r="X24" s="93">
        <f t="shared" si="17"/>
        <v>0</v>
      </c>
      <c r="Y24" s="56">
        <f>'[1]JS Clark'!$G24</f>
        <v>0</v>
      </c>
      <c r="Z24" s="93">
        <f t="shared" si="18"/>
        <v>0</v>
      </c>
      <c r="AA24" s="56"/>
      <c r="AB24" s="56">
        <f t="shared" si="19"/>
        <v>0</v>
      </c>
      <c r="AC24" s="93">
        <f t="shared" si="20"/>
        <v>0</v>
      </c>
      <c r="AD24" s="97">
        <f t="shared" si="3"/>
        <v>0</v>
      </c>
      <c r="AE24" s="75">
        <f>'Source Data'!N24</f>
        <v>3448</v>
      </c>
      <c r="AF24" s="90">
        <f t="shared" si="4"/>
        <v>0</v>
      </c>
      <c r="AG24" s="271"/>
      <c r="AH24" s="75">
        <f t="shared" si="21"/>
        <v>0</v>
      </c>
      <c r="AI24" s="271"/>
      <c r="AJ24" s="77">
        <f t="shared" si="5"/>
        <v>0</v>
      </c>
      <c r="AK24" s="76">
        <f t="shared" si="6"/>
        <v>0</v>
      </c>
      <c r="AL24" s="90">
        <f t="shared" si="22"/>
        <v>0</v>
      </c>
      <c r="AM24" s="79">
        <f t="shared" si="23"/>
        <v>0</v>
      </c>
      <c r="AN24" s="90">
        <f t="shared" si="24"/>
        <v>0</v>
      </c>
      <c r="AO24" s="56">
        <f>'[1]JS Clark'!$M24</f>
        <v>0</v>
      </c>
      <c r="AP24" s="90">
        <f t="shared" si="25"/>
        <v>0</v>
      </c>
      <c r="AQ24" s="77"/>
      <c r="AR24" s="77">
        <f t="shared" si="26"/>
        <v>0</v>
      </c>
      <c r="AS24" s="90">
        <f t="shared" si="27"/>
        <v>0</v>
      </c>
      <c r="AT24" s="78">
        <f t="shared" si="7"/>
        <v>0</v>
      </c>
      <c r="AU24" s="87">
        <f t="shared" si="8"/>
        <v>0</v>
      </c>
      <c r="AV24" s="116"/>
      <c r="AW24" s="74"/>
      <c r="AX24" s="74">
        <f t="shared" si="9"/>
        <v>0</v>
      </c>
      <c r="AY24" s="74">
        <f t="shared" si="10"/>
        <v>0</v>
      </c>
    </row>
    <row r="25" spans="1:51" ht="16.149999999999999" customHeight="1" x14ac:dyDescent="0.2">
      <c r="A25" s="54">
        <v>19</v>
      </c>
      <c r="B25" s="55" t="s">
        <v>24</v>
      </c>
      <c r="C25" s="271">
        <f>'8_2.1.18 SIS'!AL25</f>
        <v>0</v>
      </c>
      <c r="D25" s="56">
        <f>'Source Data'!H25</f>
        <v>4518.921408734529</v>
      </c>
      <c r="E25" s="74">
        <f t="shared" si="11"/>
        <v>0</v>
      </c>
      <c r="F25" s="290"/>
      <c r="G25" s="56">
        <f>'Source Data'!I25</f>
        <v>604.6851220204918</v>
      </c>
      <c r="H25" s="74">
        <f t="shared" si="12"/>
        <v>0</v>
      </c>
      <c r="I25" s="290"/>
      <c r="J25" s="56">
        <f>'Source Data'!J25</f>
        <v>164.91412418740686</v>
      </c>
      <c r="K25" s="74">
        <f t="shared" si="13"/>
        <v>0</v>
      </c>
      <c r="L25" s="290"/>
      <c r="M25" s="56">
        <f>'Source Data'!K25</f>
        <v>4122.8531046851722</v>
      </c>
      <c r="N25" s="74">
        <f t="shared" si="14"/>
        <v>0</v>
      </c>
      <c r="O25" s="290"/>
      <c r="P25" s="56">
        <f>'Source Data'!L25</f>
        <v>1649.1412418740688</v>
      </c>
      <c r="Q25" s="74">
        <f t="shared" si="15"/>
        <v>0</v>
      </c>
      <c r="R25" s="93">
        <v>0</v>
      </c>
      <c r="S25" s="56"/>
      <c r="T25" s="56"/>
      <c r="U25" s="57">
        <f t="shared" si="1"/>
        <v>0</v>
      </c>
      <c r="V25" s="93">
        <f t="shared" si="2"/>
        <v>0</v>
      </c>
      <c r="W25" s="74">
        <f t="shared" si="16"/>
        <v>0</v>
      </c>
      <c r="X25" s="93">
        <f t="shared" si="17"/>
        <v>0</v>
      </c>
      <c r="Y25" s="56">
        <f>'[1]JS Clark'!$G25</f>
        <v>0</v>
      </c>
      <c r="Z25" s="93">
        <f t="shared" si="18"/>
        <v>0</v>
      </c>
      <c r="AA25" s="56"/>
      <c r="AB25" s="56">
        <f t="shared" si="19"/>
        <v>0</v>
      </c>
      <c r="AC25" s="93">
        <f t="shared" si="20"/>
        <v>0</v>
      </c>
      <c r="AD25" s="97">
        <f t="shared" si="3"/>
        <v>0</v>
      </c>
      <c r="AE25" s="75">
        <f>'Source Data'!N25</f>
        <v>3382</v>
      </c>
      <c r="AF25" s="90">
        <f t="shared" si="4"/>
        <v>0</v>
      </c>
      <c r="AG25" s="271"/>
      <c r="AH25" s="75">
        <f t="shared" si="21"/>
        <v>0</v>
      </c>
      <c r="AI25" s="271"/>
      <c r="AJ25" s="77">
        <f t="shared" si="5"/>
        <v>0</v>
      </c>
      <c r="AK25" s="76">
        <f t="shared" si="6"/>
        <v>0</v>
      </c>
      <c r="AL25" s="90">
        <f t="shared" si="22"/>
        <v>0</v>
      </c>
      <c r="AM25" s="79">
        <f t="shared" si="23"/>
        <v>0</v>
      </c>
      <c r="AN25" s="90">
        <f t="shared" si="24"/>
        <v>0</v>
      </c>
      <c r="AO25" s="56">
        <f>'[1]JS Clark'!$M25</f>
        <v>0</v>
      </c>
      <c r="AP25" s="90">
        <f t="shared" si="25"/>
        <v>0</v>
      </c>
      <c r="AQ25" s="77"/>
      <c r="AR25" s="77">
        <f t="shared" si="26"/>
        <v>0</v>
      </c>
      <c r="AS25" s="90">
        <f t="shared" si="27"/>
        <v>0</v>
      </c>
      <c r="AT25" s="78">
        <f t="shared" si="7"/>
        <v>0</v>
      </c>
      <c r="AU25" s="87">
        <f t="shared" si="8"/>
        <v>0</v>
      </c>
      <c r="AV25" s="116"/>
      <c r="AW25" s="74"/>
      <c r="AX25" s="74">
        <f t="shared" si="9"/>
        <v>0</v>
      </c>
      <c r="AY25" s="74">
        <f t="shared" si="10"/>
        <v>0</v>
      </c>
    </row>
    <row r="26" spans="1:51" ht="16.149999999999999" customHeight="1" x14ac:dyDescent="0.2">
      <c r="A26" s="49">
        <v>20</v>
      </c>
      <c r="B26" s="50" t="s">
        <v>25</v>
      </c>
      <c r="C26" s="272">
        <f>'8_2.1.18 SIS'!AL26</f>
        <v>2</v>
      </c>
      <c r="D26" s="51">
        <f>'Source Data'!H26</f>
        <v>4820.2540944128086</v>
      </c>
      <c r="E26" s="80">
        <f t="shared" si="11"/>
        <v>9640.5081888256173</v>
      </c>
      <c r="F26" s="291"/>
      <c r="G26" s="51">
        <f>'Source Data'!I26</f>
        <v>694.558500770818</v>
      </c>
      <c r="H26" s="80">
        <f t="shared" si="12"/>
        <v>0</v>
      </c>
      <c r="I26" s="291"/>
      <c r="J26" s="51">
        <f>'Source Data'!J26</f>
        <v>189.42504566476853</v>
      </c>
      <c r="K26" s="80">
        <f t="shared" si="13"/>
        <v>0</v>
      </c>
      <c r="L26" s="291"/>
      <c r="M26" s="51">
        <f>'Source Data'!K26</f>
        <v>4735.6261416192137</v>
      </c>
      <c r="N26" s="80">
        <f t="shared" si="14"/>
        <v>0</v>
      </c>
      <c r="O26" s="291"/>
      <c r="P26" s="51">
        <f>'Source Data'!L26</f>
        <v>1894.2504566476853</v>
      </c>
      <c r="Q26" s="80">
        <f t="shared" si="15"/>
        <v>0</v>
      </c>
      <c r="R26" s="94">
        <v>15765</v>
      </c>
      <c r="S26" s="51"/>
      <c r="T26" s="51"/>
      <c r="U26" s="52">
        <f t="shared" si="1"/>
        <v>0</v>
      </c>
      <c r="V26" s="94">
        <f t="shared" si="2"/>
        <v>15765</v>
      </c>
      <c r="W26" s="80">
        <f t="shared" si="16"/>
        <v>-39</v>
      </c>
      <c r="X26" s="94">
        <f t="shared" si="17"/>
        <v>15726</v>
      </c>
      <c r="Y26" s="51">
        <f>'[1]JS Clark'!$G26</f>
        <v>0</v>
      </c>
      <c r="Z26" s="94">
        <f t="shared" si="18"/>
        <v>15726</v>
      </c>
      <c r="AA26" s="53"/>
      <c r="AB26" s="51">
        <f t="shared" si="19"/>
        <v>15726</v>
      </c>
      <c r="AC26" s="95">
        <f t="shared" si="20"/>
        <v>1311</v>
      </c>
      <c r="AD26" s="95">
        <f t="shared" si="3"/>
        <v>15726</v>
      </c>
      <c r="AE26" s="71">
        <f>'Source Data'!N26</f>
        <v>2473</v>
      </c>
      <c r="AF26" s="91">
        <f t="shared" si="4"/>
        <v>4946</v>
      </c>
      <c r="AG26" s="272"/>
      <c r="AH26" s="71">
        <f t="shared" si="21"/>
        <v>0</v>
      </c>
      <c r="AI26" s="272"/>
      <c r="AJ26" s="72">
        <f t="shared" si="5"/>
        <v>0</v>
      </c>
      <c r="AK26" s="73">
        <f t="shared" si="6"/>
        <v>0</v>
      </c>
      <c r="AL26" s="91">
        <f t="shared" si="22"/>
        <v>4946</v>
      </c>
      <c r="AM26" s="82">
        <f t="shared" si="23"/>
        <v>-12</v>
      </c>
      <c r="AN26" s="91">
        <f t="shared" si="24"/>
        <v>4934</v>
      </c>
      <c r="AO26" s="51">
        <f>'[1]JS Clark'!$M26</f>
        <v>0</v>
      </c>
      <c r="AP26" s="91">
        <f t="shared" si="25"/>
        <v>4934</v>
      </c>
      <c r="AQ26" s="72"/>
      <c r="AR26" s="72">
        <f t="shared" si="26"/>
        <v>4934</v>
      </c>
      <c r="AS26" s="91">
        <f t="shared" si="27"/>
        <v>411</v>
      </c>
      <c r="AT26" s="81">
        <f t="shared" si="7"/>
        <v>20660</v>
      </c>
      <c r="AU26" s="88">
        <f t="shared" si="8"/>
        <v>1722</v>
      </c>
      <c r="AV26" s="116"/>
      <c r="AW26" s="80"/>
      <c r="AX26" s="80">
        <f t="shared" si="9"/>
        <v>12</v>
      </c>
      <c r="AY26" s="80">
        <f t="shared" si="10"/>
        <v>12</v>
      </c>
    </row>
    <row r="27" spans="1:51" ht="16.149999999999999" customHeight="1" x14ac:dyDescent="0.2">
      <c r="A27" s="58">
        <v>21</v>
      </c>
      <c r="B27" s="59" t="s">
        <v>26</v>
      </c>
      <c r="C27" s="270">
        <f>'8_2.1.18 SIS'!AL27</f>
        <v>0</v>
      </c>
      <c r="D27" s="60">
        <f>'Source Data'!H27</f>
        <v>4964.0768196326962</v>
      </c>
      <c r="E27" s="65">
        <f t="shared" si="11"/>
        <v>0</v>
      </c>
      <c r="F27" s="289"/>
      <c r="G27" s="60">
        <f>'Source Data'!I27</f>
        <v>705.05691404533979</v>
      </c>
      <c r="H27" s="65">
        <f t="shared" si="12"/>
        <v>0</v>
      </c>
      <c r="I27" s="289"/>
      <c r="J27" s="60">
        <f>'Source Data'!J27</f>
        <v>192.28824928509266</v>
      </c>
      <c r="K27" s="65">
        <f t="shared" si="13"/>
        <v>0</v>
      </c>
      <c r="L27" s="289"/>
      <c r="M27" s="60">
        <f>'Source Data'!K27</f>
        <v>4807.2062321273152</v>
      </c>
      <c r="N27" s="65">
        <f t="shared" si="14"/>
        <v>0</v>
      </c>
      <c r="O27" s="289"/>
      <c r="P27" s="60">
        <f>'Source Data'!L27</f>
        <v>1922.8824928509262</v>
      </c>
      <c r="Q27" s="65">
        <f t="shared" si="15"/>
        <v>0</v>
      </c>
      <c r="R27" s="92">
        <v>0</v>
      </c>
      <c r="S27" s="60"/>
      <c r="T27" s="60"/>
      <c r="U27" s="61">
        <f t="shared" si="1"/>
        <v>0</v>
      </c>
      <c r="V27" s="92">
        <f t="shared" si="2"/>
        <v>0</v>
      </c>
      <c r="W27" s="65">
        <f t="shared" si="16"/>
        <v>0</v>
      </c>
      <c r="X27" s="92">
        <f t="shared" si="17"/>
        <v>0</v>
      </c>
      <c r="Y27" s="60">
        <f>'[1]JS Clark'!$G27</f>
        <v>0</v>
      </c>
      <c r="Z27" s="92">
        <f t="shared" si="18"/>
        <v>0</v>
      </c>
      <c r="AA27" s="60"/>
      <c r="AB27" s="60">
        <f t="shared" si="19"/>
        <v>0</v>
      </c>
      <c r="AC27" s="92">
        <f t="shared" si="20"/>
        <v>0</v>
      </c>
      <c r="AD27" s="96">
        <f t="shared" si="3"/>
        <v>0</v>
      </c>
      <c r="AE27" s="66">
        <f>'Source Data'!N27</f>
        <v>2521</v>
      </c>
      <c r="AF27" s="89">
        <f t="shared" si="4"/>
        <v>0</v>
      </c>
      <c r="AG27" s="270"/>
      <c r="AH27" s="66">
        <f t="shared" si="21"/>
        <v>0</v>
      </c>
      <c r="AI27" s="270"/>
      <c r="AJ27" s="68">
        <f t="shared" si="5"/>
        <v>0</v>
      </c>
      <c r="AK27" s="67">
        <f t="shared" si="6"/>
        <v>0</v>
      </c>
      <c r="AL27" s="89">
        <f t="shared" si="22"/>
        <v>0</v>
      </c>
      <c r="AM27" s="70">
        <f t="shared" si="23"/>
        <v>0</v>
      </c>
      <c r="AN27" s="89">
        <f t="shared" si="24"/>
        <v>0</v>
      </c>
      <c r="AO27" s="60">
        <f>'[1]JS Clark'!$M27</f>
        <v>0</v>
      </c>
      <c r="AP27" s="89">
        <f t="shared" si="25"/>
        <v>0</v>
      </c>
      <c r="AQ27" s="68"/>
      <c r="AR27" s="68">
        <f t="shared" si="26"/>
        <v>0</v>
      </c>
      <c r="AS27" s="89">
        <f t="shared" si="27"/>
        <v>0</v>
      </c>
      <c r="AT27" s="69">
        <f t="shared" si="7"/>
        <v>0</v>
      </c>
      <c r="AU27" s="86">
        <f t="shared" si="8"/>
        <v>0</v>
      </c>
      <c r="AV27" s="116"/>
      <c r="AW27" s="65"/>
      <c r="AX27" s="65">
        <f t="shared" si="9"/>
        <v>0</v>
      </c>
      <c r="AY27" s="65">
        <f t="shared" si="10"/>
        <v>0</v>
      </c>
    </row>
    <row r="28" spans="1:51" ht="16.149999999999999" customHeight="1" x14ac:dyDescent="0.2">
      <c r="A28" s="54">
        <v>22</v>
      </c>
      <c r="B28" s="55" t="s">
        <v>27</v>
      </c>
      <c r="C28" s="271">
        <f>'8_2.1.18 SIS'!AL28</f>
        <v>0</v>
      </c>
      <c r="D28" s="56">
        <f>'Source Data'!H28</f>
        <v>5299.8126353513471</v>
      </c>
      <c r="E28" s="74">
        <f t="shared" si="11"/>
        <v>0</v>
      </c>
      <c r="F28" s="290"/>
      <c r="G28" s="56">
        <f>'Source Data'!I28</f>
        <v>774.29658969861021</v>
      </c>
      <c r="H28" s="74">
        <f t="shared" si="12"/>
        <v>0</v>
      </c>
      <c r="I28" s="290"/>
      <c r="J28" s="56">
        <f>'Source Data'!J28</f>
        <v>211.17179719053001</v>
      </c>
      <c r="K28" s="74">
        <f t="shared" si="13"/>
        <v>0</v>
      </c>
      <c r="L28" s="290"/>
      <c r="M28" s="56">
        <f>'Source Data'!K28</f>
        <v>5279.2949297632513</v>
      </c>
      <c r="N28" s="74">
        <f t="shared" si="14"/>
        <v>0</v>
      </c>
      <c r="O28" s="290"/>
      <c r="P28" s="56">
        <f>'Source Data'!L28</f>
        <v>2111.7179719053006</v>
      </c>
      <c r="Q28" s="74">
        <f t="shared" si="15"/>
        <v>0</v>
      </c>
      <c r="R28" s="93">
        <v>0</v>
      </c>
      <c r="S28" s="56"/>
      <c r="T28" s="56"/>
      <c r="U28" s="57">
        <f t="shared" si="1"/>
        <v>0</v>
      </c>
      <c r="V28" s="93">
        <f t="shared" si="2"/>
        <v>0</v>
      </c>
      <c r="W28" s="74">
        <f t="shared" si="16"/>
        <v>0</v>
      </c>
      <c r="X28" s="93">
        <f t="shared" si="17"/>
        <v>0</v>
      </c>
      <c r="Y28" s="56">
        <f>'[1]JS Clark'!$G28</f>
        <v>0</v>
      </c>
      <c r="Z28" s="93">
        <f t="shared" si="18"/>
        <v>0</v>
      </c>
      <c r="AA28" s="56"/>
      <c r="AB28" s="56">
        <f t="shared" si="19"/>
        <v>0</v>
      </c>
      <c r="AC28" s="93">
        <f t="shared" si="20"/>
        <v>0</v>
      </c>
      <c r="AD28" s="97">
        <f t="shared" si="3"/>
        <v>0</v>
      </c>
      <c r="AE28" s="75">
        <f>'Source Data'!N28</f>
        <v>1782</v>
      </c>
      <c r="AF28" s="90">
        <f t="shared" si="4"/>
        <v>0</v>
      </c>
      <c r="AG28" s="271"/>
      <c r="AH28" s="75">
        <f t="shared" si="21"/>
        <v>0</v>
      </c>
      <c r="AI28" s="271"/>
      <c r="AJ28" s="77">
        <f t="shared" si="5"/>
        <v>0</v>
      </c>
      <c r="AK28" s="76">
        <f t="shared" si="6"/>
        <v>0</v>
      </c>
      <c r="AL28" s="90">
        <f t="shared" si="22"/>
        <v>0</v>
      </c>
      <c r="AM28" s="79">
        <f t="shared" si="23"/>
        <v>0</v>
      </c>
      <c r="AN28" s="90">
        <f t="shared" si="24"/>
        <v>0</v>
      </c>
      <c r="AO28" s="56">
        <f>'[1]JS Clark'!$M28</f>
        <v>0</v>
      </c>
      <c r="AP28" s="90">
        <f t="shared" si="25"/>
        <v>0</v>
      </c>
      <c r="AQ28" s="77"/>
      <c r="AR28" s="77">
        <f t="shared" si="26"/>
        <v>0</v>
      </c>
      <c r="AS28" s="90">
        <f t="shared" si="27"/>
        <v>0</v>
      </c>
      <c r="AT28" s="78">
        <f t="shared" si="7"/>
        <v>0</v>
      </c>
      <c r="AU28" s="87">
        <f t="shared" si="8"/>
        <v>0</v>
      </c>
      <c r="AV28" s="116"/>
      <c r="AW28" s="74"/>
      <c r="AX28" s="74">
        <f t="shared" si="9"/>
        <v>0</v>
      </c>
      <c r="AY28" s="74">
        <f t="shared" si="10"/>
        <v>0</v>
      </c>
    </row>
    <row r="29" spans="1:51" ht="16.149999999999999" customHeight="1" x14ac:dyDescent="0.2">
      <c r="A29" s="54">
        <v>23</v>
      </c>
      <c r="B29" s="55" t="s">
        <v>28</v>
      </c>
      <c r="C29" s="271">
        <f>'8_2.1.18 SIS'!AL29</f>
        <v>0</v>
      </c>
      <c r="D29" s="56">
        <f>'Source Data'!H29</f>
        <v>4847.3597582819802</v>
      </c>
      <c r="E29" s="74">
        <f t="shared" si="11"/>
        <v>0</v>
      </c>
      <c r="F29" s="290"/>
      <c r="G29" s="56">
        <f>'Source Data'!I29</f>
        <v>643.90858310125191</v>
      </c>
      <c r="H29" s="74">
        <f t="shared" si="12"/>
        <v>0</v>
      </c>
      <c r="I29" s="290"/>
      <c r="J29" s="56">
        <f>'Source Data'!J29</f>
        <v>175.61143175488689</v>
      </c>
      <c r="K29" s="74">
        <f t="shared" si="13"/>
        <v>0</v>
      </c>
      <c r="L29" s="290"/>
      <c r="M29" s="56">
        <f>'Source Data'!K29</f>
        <v>4390.2857938721727</v>
      </c>
      <c r="N29" s="74">
        <f t="shared" si="14"/>
        <v>0</v>
      </c>
      <c r="O29" s="290"/>
      <c r="P29" s="56">
        <f>'Source Data'!L29</f>
        <v>1756.1143175488689</v>
      </c>
      <c r="Q29" s="74">
        <f t="shared" si="15"/>
        <v>0</v>
      </c>
      <c r="R29" s="93">
        <v>0</v>
      </c>
      <c r="S29" s="56"/>
      <c r="T29" s="56"/>
      <c r="U29" s="57">
        <f t="shared" si="1"/>
        <v>0</v>
      </c>
      <c r="V29" s="93">
        <f t="shared" si="2"/>
        <v>0</v>
      </c>
      <c r="W29" s="74">
        <f t="shared" si="16"/>
        <v>0</v>
      </c>
      <c r="X29" s="93">
        <f t="shared" si="17"/>
        <v>0</v>
      </c>
      <c r="Y29" s="56">
        <f>'[1]JS Clark'!$G29</f>
        <v>0</v>
      </c>
      <c r="Z29" s="93">
        <f t="shared" si="18"/>
        <v>0</v>
      </c>
      <c r="AA29" s="56"/>
      <c r="AB29" s="56">
        <f t="shared" si="19"/>
        <v>0</v>
      </c>
      <c r="AC29" s="93">
        <f t="shared" si="20"/>
        <v>0</v>
      </c>
      <c r="AD29" s="97">
        <f t="shared" si="3"/>
        <v>0</v>
      </c>
      <c r="AE29" s="75">
        <f>'Source Data'!N29</f>
        <v>3371</v>
      </c>
      <c r="AF29" s="90">
        <f t="shared" si="4"/>
        <v>0</v>
      </c>
      <c r="AG29" s="271"/>
      <c r="AH29" s="75">
        <f t="shared" si="21"/>
        <v>0</v>
      </c>
      <c r="AI29" s="271"/>
      <c r="AJ29" s="77">
        <f t="shared" si="5"/>
        <v>0</v>
      </c>
      <c r="AK29" s="76">
        <f t="shared" si="6"/>
        <v>0</v>
      </c>
      <c r="AL29" s="90">
        <f t="shared" si="22"/>
        <v>0</v>
      </c>
      <c r="AM29" s="79">
        <f t="shared" si="23"/>
        <v>0</v>
      </c>
      <c r="AN29" s="90">
        <f t="shared" si="24"/>
        <v>0</v>
      </c>
      <c r="AO29" s="56">
        <f>'[1]JS Clark'!$M29</f>
        <v>0</v>
      </c>
      <c r="AP29" s="90">
        <f t="shared" si="25"/>
        <v>0</v>
      </c>
      <c r="AQ29" s="77"/>
      <c r="AR29" s="77">
        <f t="shared" si="26"/>
        <v>0</v>
      </c>
      <c r="AS29" s="90">
        <f t="shared" si="27"/>
        <v>0</v>
      </c>
      <c r="AT29" s="78">
        <f t="shared" si="7"/>
        <v>0</v>
      </c>
      <c r="AU29" s="87">
        <f t="shared" si="8"/>
        <v>0</v>
      </c>
      <c r="AV29" s="116"/>
      <c r="AW29" s="74"/>
      <c r="AX29" s="74">
        <f t="shared" si="9"/>
        <v>0</v>
      </c>
      <c r="AY29" s="74">
        <f t="shared" si="10"/>
        <v>0</v>
      </c>
    </row>
    <row r="30" spans="1:51" ht="16.149999999999999" customHeight="1" x14ac:dyDescent="0.2">
      <c r="A30" s="54">
        <v>24</v>
      </c>
      <c r="B30" s="55" t="s">
        <v>29</v>
      </c>
      <c r="C30" s="271">
        <f>'8_2.1.18 SIS'!AL30</f>
        <v>0</v>
      </c>
      <c r="D30" s="56">
        <f>'Source Data'!H30</f>
        <v>2376.5026766431456</v>
      </c>
      <c r="E30" s="74">
        <f t="shared" si="11"/>
        <v>0</v>
      </c>
      <c r="F30" s="290"/>
      <c r="G30" s="56">
        <f>'Source Data'!I30</f>
        <v>235.68636722840623</v>
      </c>
      <c r="H30" s="74">
        <f t="shared" si="12"/>
        <v>0</v>
      </c>
      <c r="I30" s="290"/>
      <c r="J30" s="56">
        <f>'Source Data'!J30</f>
        <v>64.278100153201677</v>
      </c>
      <c r="K30" s="74">
        <f t="shared" si="13"/>
        <v>0</v>
      </c>
      <c r="L30" s="290"/>
      <c r="M30" s="56">
        <f>'Source Data'!K30</f>
        <v>1606.9525038300424</v>
      </c>
      <c r="N30" s="74">
        <f t="shared" si="14"/>
        <v>0</v>
      </c>
      <c r="O30" s="290"/>
      <c r="P30" s="56">
        <f>'Source Data'!L30</f>
        <v>642.78100153201683</v>
      </c>
      <c r="Q30" s="74">
        <f t="shared" si="15"/>
        <v>0</v>
      </c>
      <c r="R30" s="93">
        <v>0</v>
      </c>
      <c r="S30" s="56"/>
      <c r="T30" s="56"/>
      <c r="U30" s="57">
        <f t="shared" si="1"/>
        <v>0</v>
      </c>
      <c r="V30" s="93">
        <f t="shared" si="2"/>
        <v>0</v>
      </c>
      <c r="W30" s="74">
        <f t="shared" si="16"/>
        <v>0</v>
      </c>
      <c r="X30" s="93">
        <f t="shared" si="17"/>
        <v>0</v>
      </c>
      <c r="Y30" s="56">
        <f>'[1]JS Clark'!$G30</f>
        <v>0</v>
      </c>
      <c r="Z30" s="93">
        <f t="shared" si="18"/>
        <v>0</v>
      </c>
      <c r="AA30" s="56"/>
      <c r="AB30" s="56">
        <f t="shared" si="19"/>
        <v>0</v>
      </c>
      <c r="AC30" s="93">
        <f t="shared" si="20"/>
        <v>0</v>
      </c>
      <c r="AD30" s="97">
        <f t="shared" si="3"/>
        <v>0</v>
      </c>
      <c r="AE30" s="75">
        <f>'Source Data'!N30</f>
        <v>11650</v>
      </c>
      <c r="AF30" s="90">
        <f t="shared" si="4"/>
        <v>0</v>
      </c>
      <c r="AG30" s="271"/>
      <c r="AH30" s="75">
        <f t="shared" si="21"/>
        <v>0</v>
      </c>
      <c r="AI30" s="271"/>
      <c r="AJ30" s="77">
        <f t="shared" si="5"/>
        <v>0</v>
      </c>
      <c r="AK30" s="76">
        <f t="shared" si="6"/>
        <v>0</v>
      </c>
      <c r="AL30" s="90">
        <f t="shared" si="22"/>
        <v>0</v>
      </c>
      <c r="AM30" s="79">
        <f t="shared" si="23"/>
        <v>0</v>
      </c>
      <c r="AN30" s="90">
        <f t="shared" si="24"/>
        <v>0</v>
      </c>
      <c r="AO30" s="56">
        <f>'[1]JS Clark'!$M30</f>
        <v>0</v>
      </c>
      <c r="AP30" s="90">
        <f t="shared" si="25"/>
        <v>0</v>
      </c>
      <c r="AQ30" s="77"/>
      <c r="AR30" s="77">
        <f t="shared" si="26"/>
        <v>0</v>
      </c>
      <c r="AS30" s="90">
        <f t="shared" si="27"/>
        <v>0</v>
      </c>
      <c r="AT30" s="78">
        <f t="shared" si="7"/>
        <v>0</v>
      </c>
      <c r="AU30" s="87">
        <f t="shared" si="8"/>
        <v>0</v>
      </c>
      <c r="AV30" s="116"/>
      <c r="AW30" s="74"/>
      <c r="AX30" s="74">
        <f t="shared" si="9"/>
        <v>0</v>
      </c>
      <c r="AY30" s="74">
        <f t="shared" si="10"/>
        <v>0</v>
      </c>
    </row>
    <row r="31" spans="1:51" ht="16.149999999999999" customHeight="1" x14ac:dyDescent="0.2">
      <c r="A31" s="49">
        <v>25</v>
      </c>
      <c r="B31" s="50" t="s">
        <v>30</v>
      </c>
      <c r="C31" s="272">
        <f>'8_2.1.18 SIS'!AL31</f>
        <v>0</v>
      </c>
      <c r="D31" s="51">
        <f>'Source Data'!H31</f>
        <v>4037.466979885065</v>
      </c>
      <c r="E31" s="80">
        <f t="shared" si="11"/>
        <v>0</v>
      </c>
      <c r="F31" s="291"/>
      <c r="G31" s="51">
        <f>'Source Data'!I31</f>
        <v>547.31914183029971</v>
      </c>
      <c r="H31" s="80">
        <f t="shared" si="12"/>
        <v>0</v>
      </c>
      <c r="I31" s="291"/>
      <c r="J31" s="51">
        <f>'Source Data'!J31</f>
        <v>149.268856862809</v>
      </c>
      <c r="K31" s="80">
        <f t="shared" si="13"/>
        <v>0</v>
      </c>
      <c r="L31" s="291"/>
      <c r="M31" s="51">
        <f>'Source Data'!K31</f>
        <v>3731.7214215702247</v>
      </c>
      <c r="N31" s="80">
        <f t="shared" si="14"/>
        <v>0</v>
      </c>
      <c r="O31" s="291"/>
      <c r="P31" s="51">
        <f>'Source Data'!L31</f>
        <v>1492.6885686280898</v>
      </c>
      <c r="Q31" s="80">
        <f t="shared" si="15"/>
        <v>0</v>
      </c>
      <c r="R31" s="94">
        <v>0</v>
      </c>
      <c r="S31" s="51"/>
      <c r="T31" s="51"/>
      <c r="U31" s="52">
        <f t="shared" si="1"/>
        <v>0</v>
      </c>
      <c r="V31" s="94">
        <f t="shared" si="2"/>
        <v>0</v>
      </c>
      <c r="W31" s="80">
        <f t="shared" si="16"/>
        <v>0</v>
      </c>
      <c r="X31" s="94">
        <f t="shared" si="17"/>
        <v>0</v>
      </c>
      <c r="Y31" s="51">
        <f>'[1]JS Clark'!$G31</f>
        <v>0</v>
      </c>
      <c r="Z31" s="94">
        <f t="shared" si="18"/>
        <v>0</v>
      </c>
      <c r="AA31" s="53"/>
      <c r="AB31" s="51">
        <f t="shared" si="19"/>
        <v>0</v>
      </c>
      <c r="AC31" s="95">
        <f t="shared" si="20"/>
        <v>0</v>
      </c>
      <c r="AD31" s="95">
        <f t="shared" si="3"/>
        <v>0</v>
      </c>
      <c r="AE31" s="71">
        <f>'Source Data'!N31</f>
        <v>4673</v>
      </c>
      <c r="AF31" s="91">
        <f t="shared" si="4"/>
        <v>0</v>
      </c>
      <c r="AG31" s="272"/>
      <c r="AH31" s="71">
        <f t="shared" si="21"/>
        <v>0</v>
      </c>
      <c r="AI31" s="272"/>
      <c r="AJ31" s="72">
        <f t="shared" si="5"/>
        <v>0</v>
      </c>
      <c r="AK31" s="73">
        <f t="shared" si="6"/>
        <v>0</v>
      </c>
      <c r="AL31" s="91">
        <f t="shared" si="22"/>
        <v>0</v>
      </c>
      <c r="AM31" s="82">
        <f t="shared" si="23"/>
        <v>0</v>
      </c>
      <c r="AN31" s="91">
        <f t="shared" si="24"/>
        <v>0</v>
      </c>
      <c r="AO31" s="51">
        <f>'[1]JS Clark'!$M31</f>
        <v>0</v>
      </c>
      <c r="AP31" s="91">
        <f t="shared" si="25"/>
        <v>0</v>
      </c>
      <c r="AQ31" s="72"/>
      <c r="AR31" s="72">
        <f t="shared" si="26"/>
        <v>0</v>
      </c>
      <c r="AS31" s="91">
        <f t="shared" si="27"/>
        <v>0</v>
      </c>
      <c r="AT31" s="81">
        <f t="shared" si="7"/>
        <v>0</v>
      </c>
      <c r="AU31" s="88">
        <f t="shared" si="8"/>
        <v>0</v>
      </c>
      <c r="AV31" s="116"/>
      <c r="AW31" s="80"/>
      <c r="AX31" s="80">
        <f t="shared" si="9"/>
        <v>0</v>
      </c>
      <c r="AY31" s="80">
        <f t="shared" si="10"/>
        <v>0</v>
      </c>
    </row>
    <row r="32" spans="1:51" ht="16.149999999999999" customHeight="1" x14ac:dyDescent="0.2">
      <c r="A32" s="58">
        <v>26</v>
      </c>
      <c r="B32" s="59" t="s">
        <v>31</v>
      </c>
      <c r="C32" s="270">
        <f>'8_2.1.18 SIS'!AL32</f>
        <v>0</v>
      </c>
      <c r="D32" s="60">
        <f>'Source Data'!H32</f>
        <v>3766.8356517369007</v>
      </c>
      <c r="E32" s="65">
        <f t="shared" si="11"/>
        <v>0</v>
      </c>
      <c r="F32" s="289"/>
      <c r="G32" s="60">
        <f>'Source Data'!I32</f>
        <v>468.82114429316323</v>
      </c>
      <c r="H32" s="65">
        <f t="shared" si="12"/>
        <v>0</v>
      </c>
      <c r="I32" s="289"/>
      <c r="J32" s="60">
        <f>'Source Data'!J32</f>
        <v>127.8603120799536</v>
      </c>
      <c r="K32" s="65">
        <f t="shared" si="13"/>
        <v>0</v>
      </c>
      <c r="L32" s="289"/>
      <c r="M32" s="60">
        <f>'Source Data'!K32</f>
        <v>3196.5078019988405</v>
      </c>
      <c r="N32" s="65">
        <f t="shared" si="14"/>
        <v>0</v>
      </c>
      <c r="O32" s="289"/>
      <c r="P32" s="60">
        <f>'Source Data'!L32</f>
        <v>1278.6031207995361</v>
      </c>
      <c r="Q32" s="65">
        <f t="shared" si="15"/>
        <v>0</v>
      </c>
      <c r="R32" s="92">
        <v>0</v>
      </c>
      <c r="S32" s="60"/>
      <c r="T32" s="60"/>
      <c r="U32" s="61">
        <f t="shared" si="1"/>
        <v>0</v>
      </c>
      <c r="V32" s="92">
        <f t="shared" si="2"/>
        <v>0</v>
      </c>
      <c r="W32" s="65">
        <f t="shared" si="16"/>
        <v>0</v>
      </c>
      <c r="X32" s="92">
        <f t="shared" si="17"/>
        <v>0</v>
      </c>
      <c r="Y32" s="60">
        <f>'[1]JS Clark'!$G32</f>
        <v>0</v>
      </c>
      <c r="Z32" s="92">
        <f t="shared" si="18"/>
        <v>0</v>
      </c>
      <c r="AA32" s="60"/>
      <c r="AB32" s="60">
        <f t="shared" si="19"/>
        <v>0</v>
      </c>
      <c r="AC32" s="92">
        <f t="shared" si="20"/>
        <v>0</v>
      </c>
      <c r="AD32" s="96">
        <f t="shared" si="3"/>
        <v>0</v>
      </c>
      <c r="AE32" s="66">
        <f>'Source Data'!N32</f>
        <v>5304</v>
      </c>
      <c r="AF32" s="89">
        <f t="shared" si="4"/>
        <v>0</v>
      </c>
      <c r="AG32" s="270"/>
      <c r="AH32" s="66">
        <f t="shared" si="21"/>
        <v>0</v>
      </c>
      <c r="AI32" s="270"/>
      <c r="AJ32" s="68">
        <f t="shared" si="5"/>
        <v>0</v>
      </c>
      <c r="AK32" s="67">
        <f t="shared" si="6"/>
        <v>0</v>
      </c>
      <c r="AL32" s="89">
        <f t="shared" si="22"/>
        <v>0</v>
      </c>
      <c r="AM32" s="70">
        <f t="shared" si="23"/>
        <v>0</v>
      </c>
      <c r="AN32" s="89">
        <f t="shared" si="24"/>
        <v>0</v>
      </c>
      <c r="AO32" s="60">
        <f>'[1]JS Clark'!$M32</f>
        <v>0</v>
      </c>
      <c r="AP32" s="89">
        <f t="shared" si="25"/>
        <v>0</v>
      </c>
      <c r="AQ32" s="68"/>
      <c r="AR32" s="68">
        <f t="shared" si="26"/>
        <v>0</v>
      </c>
      <c r="AS32" s="89">
        <f t="shared" si="27"/>
        <v>0</v>
      </c>
      <c r="AT32" s="69">
        <f t="shared" si="7"/>
        <v>0</v>
      </c>
      <c r="AU32" s="86">
        <f t="shared" si="8"/>
        <v>0</v>
      </c>
      <c r="AV32" s="116"/>
      <c r="AW32" s="65"/>
      <c r="AX32" s="65">
        <f t="shared" si="9"/>
        <v>0</v>
      </c>
      <c r="AY32" s="65">
        <f t="shared" si="10"/>
        <v>0</v>
      </c>
    </row>
    <row r="33" spans="1:51" ht="16.149999999999999" customHeight="1" x14ac:dyDescent="0.2">
      <c r="A33" s="54">
        <v>27</v>
      </c>
      <c r="B33" s="55" t="s">
        <v>32</v>
      </c>
      <c r="C33" s="271">
        <f>'8_2.1.18 SIS'!AL33</f>
        <v>0</v>
      </c>
      <c r="D33" s="56">
        <f>'Source Data'!H33</f>
        <v>5228.5444628948371</v>
      </c>
      <c r="E33" s="74">
        <f t="shared" si="11"/>
        <v>0</v>
      </c>
      <c r="F33" s="290"/>
      <c r="G33" s="56">
        <f>'Source Data'!I33</f>
        <v>687.4036243637745</v>
      </c>
      <c r="H33" s="74">
        <f t="shared" si="12"/>
        <v>0</v>
      </c>
      <c r="I33" s="290"/>
      <c r="J33" s="56">
        <f>'Source Data'!J33</f>
        <v>187.4737157355749</v>
      </c>
      <c r="K33" s="74">
        <f t="shared" si="13"/>
        <v>0</v>
      </c>
      <c r="L33" s="290"/>
      <c r="M33" s="56">
        <f>'Source Data'!K33</f>
        <v>4686.842893389372</v>
      </c>
      <c r="N33" s="74">
        <f t="shared" si="14"/>
        <v>0</v>
      </c>
      <c r="O33" s="290"/>
      <c r="P33" s="56">
        <f>'Source Data'!L33</f>
        <v>1874.7371573557489</v>
      </c>
      <c r="Q33" s="74">
        <f t="shared" si="15"/>
        <v>0</v>
      </c>
      <c r="R33" s="93">
        <v>0</v>
      </c>
      <c r="S33" s="56"/>
      <c r="T33" s="56"/>
      <c r="U33" s="57">
        <f t="shared" si="1"/>
        <v>0</v>
      </c>
      <c r="V33" s="93">
        <f t="shared" si="2"/>
        <v>0</v>
      </c>
      <c r="W33" s="74">
        <f t="shared" si="16"/>
        <v>0</v>
      </c>
      <c r="X33" s="93">
        <f t="shared" si="17"/>
        <v>0</v>
      </c>
      <c r="Y33" s="56">
        <f>'[1]JS Clark'!$G33</f>
        <v>0</v>
      </c>
      <c r="Z33" s="93">
        <f t="shared" si="18"/>
        <v>0</v>
      </c>
      <c r="AA33" s="56"/>
      <c r="AB33" s="56">
        <f t="shared" si="19"/>
        <v>0</v>
      </c>
      <c r="AC33" s="93">
        <f t="shared" si="20"/>
        <v>0</v>
      </c>
      <c r="AD33" s="97">
        <f t="shared" si="3"/>
        <v>0</v>
      </c>
      <c r="AE33" s="75">
        <f>'Source Data'!N33</f>
        <v>3412</v>
      </c>
      <c r="AF33" s="90">
        <f t="shared" si="4"/>
        <v>0</v>
      </c>
      <c r="AG33" s="271"/>
      <c r="AH33" s="75">
        <f t="shared" si="21"/>
        <v>0</v>
      </c>
      <c r="AI33" s="271"/>
      <c r="AJ33" s="77">
        <f t="shared" si="5"/>
        <v>0</v>
      </c>
      <c r="AK33" s="76">
        <f t="shared" si="6"/>
        <v>0</v>
      </c>
      <c r="AL33" s="90">
        <f t="shared" si="22"/>
        <v>0</v>
      </c>
      <c r="AM33" s="79">
        <f t="shared" si="23"/>
        <v>0</v>
      </c>
      <c r="AN33" s="90">
        <f t="shared" si="24"/>
        <v>0</v>
      </c>
      <c r="AO33" s="56">
        <f>'[1]JS Clark'!$M33</f>
        <v>0</v>
      </c>
      <c r="AP33" s="90">
        <f t="shared" si="25"/>
        <v>0</v>
      </c>
      <c r="AQ33" s="77"/>
      <c r="AR33" s="77">
        <f t="shared" si="26"/>
        <v>0</v>
      </c>
      <c r="AS33" s="90">
        <f t="shared" si="27"/>
        <v>0</v>
      </c>
      <c r="AT33" s="78">
        <f t="shared" si="7"/>
        <v>0</v>
      </c>
      <c r="AU33" s="87">
        <f t="shared" si="8"/>
        <v>0</v>
      </c>
      <c r="AV33" s="116"/>
      <c r="AW33" s="74"/>
      <c r="AX33" s="74">
        <f t="shared" si="9"/>
        <v>0</v>
      </c>
      <c r="AY33" s="74">
        <f t="shared" si="10"/>
        <v>0</v>
      </c>
    </row>
    <row r="34" spans="1:51" ht="16.149999999999999" customHeight="1" x14ac:dyDescent="0.2">
      <c r="A34" s="54">
        <v>28</v>
      </c>
      <c r="B34" s="55" t="s">
        <v>33</v>
      </c>
      <c r="C34" s="271">
        <f>'8_2.1.18 SIS'!AL34</f>
        <v>2</v>
      </c>
      <c r="D34" s="56">
        <f>'Source Data'!H34</f>
        <v>3407.9343597999155</v>
      </c>
      <c r="E34" s="74">
        <f t="shared" si="11"/>
        <v>6815.8687195998309</v>
      </c>
      <c r="F34" s="290"/>
      <c r="G34" s="56">
        <f>'Source Data'!I34</f>
        <v>466.65190378503735</v>
      </c>
      <c r="H34" s="74">
        <f t="shared" si="12"/>
        <v>0</v>
      </c>
      <c r="I34" s="290"/>
      <c r="J34" s="56">
        <f>'Source Data'!J34</f>
        <v>127.26870103228291</v>
      </c>
      <c r="K34" s="74">
        <f t="shared" si="13"/>
        <v>0</v>
      </c>
      <c r="L34" s="290"/>
      <c r="M34" s="56">
        <f>'Source Data'!K34</f>
        <v>3181.7175258070724</v>
      </c>
      <c r="N34" s="74">
        <f t="shared" si="14"/>
        <v>0</v>
      </c>
      <c r="O34" s="290"/>
      <c r="P34" s="56">
        <f>'Source Data'!L34</f>
        <v>1272.6870103228293</v>
      </c>
      <c r="Q34" s="74">
        <f t="shared" si="15"/>
        <v>0</v>
      </c>
      <c r="R34" s="93">
        <v>7876</v>
      </c>
      <c r="S34" s="56"/>
      <c r="T34" s="56"/>
      <c r="U34" s="57">
        <f t="shared" si="1"/>
        <v>0</v>
      </c>
      <c r="V34" s="93">
        <f t="shared" si="2"/>
        <v>7876</v>
      </c>
      <c r="W34" s="74">
        <f t="shared" si="16"/>
        <v>-20</v>
      </c>
      <c r="X34" s="93">
        <f t="shared" si="17"/>
        <v>7856</v>
      </c>
      <c r="Y34" s="56">
        <f>'[1]JS Clark'!$G34</f>
        <v>0</v>
      </c>
      <c r="Z34" s="93">
        <f t="shared" si="18"/>
        <v>7856</v>
      </c>
      <c r="AA34" s="56"/>
      <c r="AB34" s="56">
        <f t="shared" si="19"/>
        <v>7856</v>
      </c>
      <c r="AC34" s="93">
        <f t="shared" si="20"/>
        <v>655</v>
      </c>
      <c r="AD34" s="97">
        <f t="shared" si="3"/>
        <v>7856</v>
      </c>
      <c r="AE34" s="75">
        <f>'Source Data'!N34</f>
        <v>5598</v>
      </c>
      <c r="AF34" s="90">
        <f t="shared" si="4"/>
        <v>11196</v>
      </c>
      <c r="AG34" s="271"/>
      <c r="AH34" s="75">
        <f t="shared" si="21"/>
        <v>0</v>
      </c>
      <c r="AI34" s="271"/>
      <c r="AJ34" s="77">
        <f t="shared" si="5"/>
        <v>0</v>
      </c>
      <c r="AK34" s="76">
        <f t="shared" si="6"/>
        <v>0</v>
      </c>
      <c r="AL34" s="90">
        <f t="shared" si="22"/>
        <v>11196</v>
      </c>
      <c r="AM34" s="79">
        <f t="shared" si="23"/>
        <v>-28</v>
      </c>
      <c r="AN34" s="90">
        <f t="shared" si="24"/>
        <v>11168</v>
      </c>
      <c r="AO34" s="56">
        <f>'[1]JS Clark'!$M34</f>
        <v>0</v>
      </c>
      <c r="AP34" s="90">
        <f t="shared" si="25"/>
        <v>11168</v>
      </c>
      <c r="AQ34" s="77"/>
      <c r="AR34" s="77">
        <f t="shared" si="26"/>
        <v>11168</v>
      </c>
      <c r="AS34" s="90">
        <f t="shared" si="27"/>
        <v>931</v>
      </c>
      <c r="AT34" s="78">
        <f t="shared" si="7"/>
        <v>19024</v>
      </c>
      <c r="AU34" s="87">
        <f t="shared" si="8"/>
        <v>1586</v>
      </c>
      <c r="AV34" s="116"/>
      <c r="AW34" s="74"/>
      <c r="AX34" s="74">
        <f t="shared" si="9"/>
        <v>28</v>
      </c>
      <c r="AY34" s="74">
        <f t="shared" si="10"/>
        <v>28</v>
      </c>
    </row>
    <row r="35" spans="1:51" ht="16.149999999999999" customHeight="1" x14ac:dyDescent="0.2">
      <c r="A35" s="54">
        <v>29</v>
      </c>
      <c r="B35" s="55" t="s">
        <v>34</v>
      </c>
      <c r="C35" s="271">
        <f>'8_2.1.18 SIS'!AL35</f>
        <v>0</v>
      </c>
      <c r="D35" s="56">
        <f>'Source Data'!H35</f>
        <v>4119.4752527522951</v>
      </c>
      <c r="E35" s="74">
        <f t="shared" si="11"/>
        <v>0</v>
      </c>
      <c r="F35" s="290"/>
      <c r="G35" s="56">
        <f>'Source Data'!I35</f>
        <v>554.9726016103474</v>
      </c>
      <c r="H35" s="74">
        <f t="shared" si="12"/>
        <v>0</v>
      </c>
      <c r="I35" s="290"/>
      <c r="J35" s="56">
        <f>'Source Data'!J35</f>
        <v>151.35616407554929</v>
      </c>
      <c r="K35" s="74">
        <f t="shared" si="13"/>
        <v>0</v>
      </c>
      <c r="L35" s="290"/>
      <c r="M35" s="56">
        <f>'Source Data'!K35</f>
        <v>3783.9041018887328</v>
      </c>
      <c r="N35" s="74">
        <f t="shared" si="14"/>
        <v>0</v>
      </c>
      <c r="O35" s="290"/>
      <c r="P35" s="56">
        <f>'Source Data'!L35</f>
        <v>1513.5616407554928</v>
      </c>
      <c r="Q35" s="74">
        <f t="shared" si="15"/>
        <v>0</v>
      </c>
      <c r="R35" s="93">
        <v>0</v>
      </c>
      <c r="S35" s="56"/>
      <c r="T35" s="56"/>
      <c r="U35" s="57">
        <f t="shared" si="1"/>
        <v>0</v>
      </c>
      <c r="V35" s="93">
        <f t="shared" si="2"/>
        <v>0</v>
      </c>
      <c r="W35" s="74">
        <f t="shared" si="16"/>
        <v>0</v>
      </c>
      <c r="X35" s="93">
        <f t="shared" si="17"/>
        <v>0</v>
      </c>
      <c r="Y35" s="56">
        <f>'[1]JS Clark'!$G35</f>
        <v>0</v>
      </c>
      <c r="Z35" s="93">
        <f t="shared" si="18"/>
        <v>0</v>
      </c>
      <c r="AA35" s="56"/>
      <c r="AB35" s="56">
        <f t="shared" si="19"/>
        <v>0</v>
      </c>
      <c r="AC35" s="93">
        <f t="shared" si="20"/>
        <v>0</v>
      </c>
      <c r="AD35" s="97">
        <f t="shared" si="3"/>
        <v>0</v>
      </c>
      <c r="AE35" s="75">
        <f>'Source Data'!N35</f>
        <v>4860</v>
      </c>
      <c r="AF35" s="90">
        <f t="shared" si="4"/>
        <v>0</v>
      </c>
      <c r="AG35" s="271"/>
      <c r="AH35" s="75">
        <f t="shared" si="21"/>
        <v>0</v>
      </c>
      <c r="AI35" s="271"/>
      <c r="AJ35" s="77">
        <f t="shared" si="5"/>
        <v>0</v>
      </c>
      <c r="AK35" s="76">
        <f t="shared" si="6"/>
        <v>0</v>
      </c>
      <c r="AL35" s="90">
        <f t="shared" si="22"/>
        <v>0</v>
      </c>
      <c r="AM35" s="79">
        <f t="shared" si="23"/>
        <v>0</v>
      </c>
      <c r="AN35" s="90">
        <f t="shared" si="24"/>
        <v>0</v>
      </c>
      <c r="AO35" s="56">
        <f>'[1]JS Clark'!$M35</f>
        <v>0</v>
      </c>
      <c r="AP35" s="90">
        <f t="shared" si="25"/>
        <v>0</v>
      </c>
      <c r="AQ35" s="77"/>
      <c r="AR35" s="77">
        <f t="shared" si="26"/>
        <v>0</v>
      </c>
      <c r="AS35" s="90">
        <f t="shared" si="27"/>
        <v>0</v>
      </c>
      <c r="AT35" s="78">
        <f t="shared" si="7"/>
        <v>0</v>
      </c>
      <c r="AU35" s="87">
        <f t="shared" si="8"/>
        <v>0</v>
      </c>
      <c r="AV35" s="116"/>
      <c r="AW35" s="74"/>
      <c r="AX35" s="74">
        <f t="shared" si="9"/>
        <v>0</v>
      </c>
      <c r="AY35" s="74">
        <f t="shared" si="10"/>
        <v>0</v>
      </c>
    </row>
    <row r="36" spans="1:51" ht="16.149999999999999" customHeight="1" x14ac:dyDescent="0.2">
      <c r="A36" s="49">
        <v>30</v>
      </c>
      <c r="B36" s="50" t="s">
        <v>35</v>
      </c>
      <c r="C36" s="272">
        <f>'8_2.1.18 SIS'!AL36</f>
        <v>0</v>
      </c>
      <c r="D36" s="51">
        <f>'Source Data'!H36</f>
        <v>5413.9637107951485</v>
      </c>
      <c r="E36" s="80">
        <f t="shared" si="11"/>
        <v>0</v>
      </c>
      <c r="F36" s="291"/>
      <c r="G36" s="51">
        <f>'Source Data'!I36</f>
        <v>702.2116679130869</v>
      </c>
      <c r="H36" s="80">
        <f t="shared" si="12"/>
        <v>0</v>
      </c>
      <c r="I36" s="291"/>
      <c r="J36" s="51">
        <f>'Source Data'!J36</f>
        <v>191.51227306720551</v>
      </c>
      <c r="K36" s="80">
        <f t="shared" si="13"/>
        <v>0</v>
      </c>
      <c r="L36" s="291"/>
      <c r="M36" s="51">
        <f>'Source Data'!K36</f>
        <v>4787.8068266801383</v>
      </c>
      <c r="N36" s="80">
        <f t="shared" si="14"/>
        <v>0</v>
      </c>
      <c r="O36" s="291"/>
      <c r="P36" s="51">
        <f>'Source Data'!L36</f>
        <v>1915.1227306720555</v>
      </c>
      <c r="Q36" s="80">
        <f t="shared" si="15"/>
        <v>0</v>
      </c>
      <c r="R36" s="94">
        <v>0</v>
      </c>
      <c r="S36" s="51"/>
      <c r="T36" s="51"/>
      <c r="U36" s="52">
        <f t="shared" si="1"/>
        <v>0</v>
      </c>
      <c r="V36" s="94">
        <f t="shared" si="2"/>
        <v>0</v>
      </c>
      <c r="W36" s="80">
        <f t="shared" si="16"/>
        <v>0</v>
      </c>
      <c r="X36" s="94">
        <f t="shared" si="17"/>
        <v>0</v>
      </c>
      <c r="Y36" s="51">
        <f>'[1]JS Clark'!$G36</f>
        <v>0</v>
      </c>
      <c r="Z36" s="94">
        <f t="shared" si="18"/>
        <v>0</v>
      </c>
      <c r="AA36" s="53"/>
      <c r="AB36" s="51">
        <f t="shared" si="19"/>
        <v>0</v>
      </c>
      <c r="AC36" s="95">
        <f t="shared" si="20"/>
        <v>0</v>
      </c>
      <c r="AD36" s="95">
        <f t="shared" si="3"/>
        <v>0</v>
      </c>
      <c r="AE36" s="71">
        <f>'Source Data'!N36</f>
        <v>3884</v>
      </c>
      <c r="AF36" s="91">
        <f t="shared" si="4"/>
        <v>0</v>
      </c>
      <c r="AG36" s="272"/>
      <c r="AH36" s="71">
        <f t="shared" si="21"/>
        <v>0</v>
      </c>
      <c r="AI36" s="272"/>
      <c r="AJ36" s="72">
        <f t="shared" si="5"/>
        <v>0</v>
      </c>
      <c r="AK36" s="73">
        <f t="shared" si="6"/>
        <v>0</v>
      </c>
      <c r="AL36" s="91">
        <f t="shared" si="22"/>
        <v>0</v>
      </c>
      <c r="AM36" s="82">
        <f t="shared" si="23"/>
        <v>0</v>
      </c>
      <c r="AN36" s="91">
        <f t="shared" si="24"/>
        <v>0</v>
      </c>
      <c r="AO36" s="51">
        <f>'[1]JS Clark'!$M36</f>
        <v>0</v>
      </c>
      <c r="AP36" s="91">
        <f t="shared" si="25"/>
        <v>0</v>
      </c>
      <c r="AQ36" s="72"/>
      <c r="AR36" s="72">
        <f t="shared" si="26"/>
        <v>0</v>
      </c>
      <c r="AS36" s="91">
        <f t="shared" si="27"/>
        <v>0</v>
      </c>
      <c r="AT36" s="81">
        <f t="shared" si="7"/>
        <v>0</v>
      </c>
      <c r="AU36" s="88">
        <f t="shared" si="8"/>
        <v>0</v>
      </c>
      <c r="AV36" s="116"/>
      <c r="AW36" s="80"/>
      <c r="AX36" s="80">
        <f t="shared" si="9"/>
        <v>0</v>
      </c>
      <c r="AY36" s="80">
        <f t="shared" si="10"/>
        <v>0</v>
      </c>
    </row>
    <row r="37" spans="1:51" ht="16.149999999999999" customHeight="1" x14ac:dyDescent="0.2">
      <c r="A37" s="58">
        <v>31</v>
      </c>
      <c r="B37" s="59" t="s">
        <v>36</v>
      </c>
      <c r="C37" s="270">
        <f>'8_2.1.18 SIS'!AL37</f>
        <v>0</v>
      </c>
      <c r="D37" s="60">
        <f>'Source Data'!H37</f>
        <v>3796.0097351340864</v>
      </c>
      <c r="E37" s="65">
        <f t="shared" si="11"/>
        <v>0</v>
      </c>
      <c r="F37" s="289"/>
      <c r="G37" s="60">
        <f>'Source Data'!I37</f>
        <v>524.75657375911442</v>
      </c>
      <c r="H37" s="65">
        <f t="shared" si="12"/>
        <v>0</v>
      </c>
      <c r="I37" s="289"/>
      <c r="J37" s="60">
        <f>'Source Data'!J37</f>
        <v>143.11542920703121</v>
      </c>
      <c r="K37" s="65">
        <f t="shared" si="13"/>
        <v>0</v>
      </c>
      <c r="L37" s="289"/>
      <c r="M37" s="60">
        <f>'Source Data'!K37</f>
        <v>3577.8857301757807</v>
      </c>
      <c r="N37" s="65">
        <f t="shared" si="14"/>
        <v>0</v>
      </c>
      <c r="O37" s="289"/>
      <c r="P37" s="60">
        <f>'Source Data'!L37</f>
        <v>1431.1542920703123</v>
      </c>
      <c r="Q37" s="65">
        <f t="shared" si="15"/>
        <v>0</v>
      </c>
      <c r="R37" s="92">
        <v>0</v>
      </c>
      <c r="S37" s="60"/>
      <c r="T37" s="60"/>
      <c r="U37" s="61">
        <f t="shared" si="1"/>
        <v>0</v>
      </c>
      <c r="V37" s="92">
        <f t="shared" si="2"/>
        <v>0</v>
      </c>
      <c r="W37" s="65">
        <f t="shared" si="16"/>
        <v>0</v>
      </c>
      <c r="X37" s="92">
        <f t="shared" si="17"/>
        <v>0</v>
      </c>
      <c r="Y37" s="60">
        <f>'[1]JS Clark'!$G37</f>
        <v>0</v>
      </c>
      <c r="Z37" s="92">
        <f t="shared" si="18"/>
        <v>0</v>
      </c>
      <c r="AA37" s="60"/>
      <c r="AB37" s="60">
        <f t="shared" si="19"/>
        <v>0</v>
      </c>
      <c r="AC37" s="92">
        <f t="shared" si="20"/>
        <v>0</v>
      </c>
      <c r="AD37" s="96">
        <f t="shared" si="3"/>
        <v>0</v>
      </c>
      <c r="AE37" s="66">
        <f>'Source Data'!N37</f>
        <v>5567</v>
      </c>
      <c r="AF37" s="89">
        <f t="shared" si="4"/>
        <v>0</v>
      </c>
      <c r="AG37" s="270"/>
      <c r="AH37" s="66">
        <f t="shared" si="21"/>
        <v>0</v>
      </c>
      <c r="AI37" s="270"/>
      <c r="AJ37" s="68">
        <f t="shared" si="5"/>
        <v>0</v>
      </c>
      <c r="AK37" s="67">
        <f t="shared" si="6"/>
        <v>0</v>
      </c>
      <c r="AL37" s="89">
        <f t="shared" si="22"/>
        <v>0</v>
      </c>
      <c r="AM37" s="70">
        <f t="shared" si="23"/>
        <v>0</v>
      </c>
      <c r="AN37" s="89">
        <f t="shared" si="24"/>
        <v>0</v>
      </c>
      <c r="AO37" s="60">
        <f>'[1]JS Clark'!$M37</f>
        <v>0</v>
      </c>
      <c r="AP37" s="89">
        <f t="shared" si="25"/>
        <v>0</v>
      </c>
      <c r="AQ37" s="68"/>
      <c r="AR37" s="68">
        <f t="shared" si="26"/>
        <v>0</v>
      </c>
      <c r="AS37" s="89">
        <f t="shared" si="27"/>
        <v>0</v>
      </c>
      <c r="AT37" s="69">
        <f t="shared" si="7"/>
        <v>0</v>
      </c>
      <c r="AU37" s="86">
        <f t="shared" si="8"/>
        <v>0</v>
      </c>
      <c r="AV37" s="116"/>
      <c r="AW37" s="65"/>
      <c r="AX37" s="65">
        <f t="shared" si="9"/>
        <v>0</v>
      </c>
      <c r="AY37" s="65">
        <f t="shared" si="10"/>
        <v>0</v>
      </c>
    </row>
    <row r="38" spans="1:51" ht="16.149999999999999" customHeight="1" x14ac:dyDescent="0.2">
      <c r="A38" s="54">
        <v>32</v>
      </c>
      <c r="B38" s="55" t="s">
        <v>37</v>
      </c>
      <c r="C38" s="271">
        <f>'8_2.1.18 SIS'!AL38</f>
        <v>0</v>
      </c>
      <c r="D38" s="56">
        <f>'Source Data'!H38</f>
        <v>5211.085155744553</v>
      </c>
      <c r="E38" s="74">
        <f t="shared" si="11"/>
        <v>0</v>
      </c>
      <c r="F38" s="290"/>
      <c r="G38" s="56">
        <f>'Source Data'!I38</f>
        <v>712.66638210557119</v>
      </c>
      <c r="H38" s="74">
        <f t="shared" si="12"/>
        <v>0</v>
      </c>
      <c r="I38" s="290"/>
      <c r="J38" s="56">
        <f>'Source Data'!J38</f>
        <v>194.36355875606483</v>
      </c>
      <c r="K38" s="74">
        <f t="shared" si="13"/>
        <v>0</v>
      </c>
      <c r="L38" s="290"/>
      <c r="M38" s="56">
        <f>'Source Data'!K38</f>
        <v>4859.0889689016212</v>
      </c>
      <c r="N38" s="74">
        <f t="shared" si="14"/>
        <v>0</v>
      </c>
      <c r="O38" s="290"/>
      <c r="P38" s="56">
        <f>'Source Data'!L38</f>
        <v>1943.6355875606487</v>
      </c>
      <c r="Q38" s="74">
        <f t="shared" si="15"/>
        <v>0</v>
      </c>
      <c r="R38" s="93">
        <v>0</v>
      </c>
      <c r="S38" s="56"/>
      <c r="T38" s="56"/>
      <c r="U38" s="57">
        <f t="shared" si="1"/>
        <v>0</v>
      </c>
      <c r="V38" s="93">
        <f t="shared" si="2"/>
        <v>0</v>
      </c>
      <c r="W38" s="74">
        <f t="shared" si="16"/>
        <v>0</v>
      </c>
      <c r="X38" s="93">
        <f t="shared" si="17"/>
        <v>0</v>
      </c>
      <c r="Y38" s="56">
        <f>'[1]JS Clark'!$G38</f>
        <v>0</v>
      </c>
      <c r="Z38" s="93">
        <f t="shared" si="18"/>
        <v>0</v>
      </c>
      <c r="AA38" s="56"/>
      <c r="AB38" s="56">
        <f t="shared" si="19"/>
        <v>0</v>
      </c>
      <c r="AC38" s="93">
        <f t="shared" si="20"/>
        <v>0</v>
      </c>
      <c r="AD38" s="97">
        <f t="shared" si="3"/>
        <v>0</v>
      </c>
      <c r="AE38" s="75">
        <f>'Source Data'!N38</f>
        <v>2649</v>
      </c>
      <c r="AF38" s="90">
        <f t="shared" si="4"/>
        <v>0</v>
      </c>
      <c r="AG38" s="271"/>
      <c r="AH38" s="75">
        <f t="shared" si="21"/>
        <v>0</v>
      </c>
      <c r="AI38" s="271"/>
      <c r="AJ38" s="77">
        <f t="shared" si="5"/>
        <v>0</v>
      </c>
      <c r="AK38" s="76">
        <f t="shared" si="6"/>
        <v>0</v>
      </c>
      <c r="AL38" s="90">
        <f t="shared" si="22"/>
        <v>0</v>
      </c>
      <c r="AM38" s="79">
        <f t="shared" si="23"/>
        <v>0</v>
      </c>
      <c r="AN38" s="90">
        <f t="shared" si="24"/>
        <v>0</v>
      </c>
      <c r="AO38" s="56">
        <f>'[1]JS Clark'!$M38</f>
        <v>0</v>
      </c>
      <c r="AP38" s="90">
        <f t="shared" si="25"/>
        <v>0</v>
      </c>
      <c r="AQ38" s="77"/>
      <c r="AR38" s="77">
        <f t="shared" si="26"/>
        <v>0</v>
      </c>
      <c r="AS38" s="90">
        <f t="shared" si="27"/>
        <v>0</v>
      </c>
      <c r="AT38" s="78">
        <f t="shared" si="7"/>
        <v>0</v>
      </c>
      <c r="AU38" s="87">
        <f t="shared" si="8"/>
        <v>0</v>
      </c>
      <c r="AV38" s="116"/>
      <c r="AW38" s="74"/>
      <c r="AX38" s="74">
        <f t="shared" si="9"/>
        <v>0</v>
      </c>
      <c r="AY38" s="74">
        <f t="shared" si="10"/>
        <v>0</v>
      </c>
    </row>
    <row r="39" spans="1:51" ht="16.149999999999999" customHeight="1" x14ac:dyDescent="0.2">
      <c r="A39" s="54">
        <v>33</v>
      </c>
      <c r="B39" s="55" t="s">
        <v>38</v>
      </c>
      <c r="C39" s="271">
        <f>'8_2.1.18 SIS'!AL39</f>
        <v>0</v>
      </c>
      <c r="D39" s="56">
        <f>'Source Data'!H39</f>
        <v>4700.4408318694122</v>
      </c>
      <c r="E39" s="74">
        <f t="shared" si="11"/>
        <v>0</v>
      </c>
      <c r="F39" s="290"/>
      <c r="G39" s="56">
        <f>'Source Data'!I39</f>
        <v>624.84576931264041</v>
      </c>
      <c r="H39" s="74">
        <f t="shared" si="12"/>
        <v>0</v>
      </c>
      <c r="I39" s="290"/>
      <c r="J39" s="56">
        <f>'Source Data'!J39</f>
        <v>170.41248253981104</v>
      </c>
      <c r="K39" s="74">
        <f t="shared" si="13"/>
        <v>0</v>
      </c>
      <c r="L39" s="290"/>
      <c r="M39" s="56">
        <f>'Source Data'!K39</f>
        <v>4260.3120634952766</v>
      </c>
      <c r="N39" s="74">
        <f t="shared" si="14"/>
        <v>0</v>
      </c>
      <c r="O39" s="290"/>
      <c r="P39" s="56">
        <f>'Source Data'!L39</f>
        <v>1704.1248253981105</v>
      </c>
      <c r="Q39" s="74">
        <f t="shared" si="15"/>
        <v>0</v>
      </c>
      <c r="R39" s="93">
        <v>0</v>
      </c>
      <c r="S39" s="56"/>
      <c r="T39" s="56"/>
      <c r="U39" s="57">
        <f t="shared" ref="U39:U70" si="28">S39+T39</f>
        <v>0</v>
      </c>
      <c r="V39" s="93">
        <f t="shared" si="2"/>
        <v>0</v>
      </c>
      <c r="W39" s="74">
        <f t="shared" si="16"/>
        <v>0</v>
      </c>
      <c r="X39" s="93">
        <f t="shared" si="17"/>
        <v>0</v>
      </c>
      <c r="Y39" s="56">
        <f>'[1]JS Clark'!$G39</f>
        <v>0</v>
      </c>
      <c r="Z39" s="93">
        <f t="shared" si="18"/>
        <v>0</v>
      </c>
      <c r="AA39" s="56"/>
      <c r="AB39" s="56">
        <f t="shared" si="19"/>
        <v>0</v>
      </c>
      <c r="AC39" s="93">
        <f t="shared" si="20"/>
        <v>0</v>
      </c>
      <c r="AD39" s="97">
        <f t="shared" ref="AD39:AD75" si="29">Z39</f>
        <v>0</v>
      </c>
      <c r="AE39" s="75">
        <f>'Source Data'!N39</f>
        <v>3419</v>
      </c>
      <c r="AF39" s="90">
        <f t="shared" ref="AF39:AF70" si="30">C39*AE39</f>
        <v>0</v>
      </c>
      <c r="AG39" s="271"/>
      <c r="AH39" s="75">
        <f t="shared" si="21"/>
        <v>0</v>
      </c>
      <c r="AI39" s="271"/>
      <c r="AJ39" s="77">
        <f t="shared" ref="AJ39:AJ70" si="31">AE39*AI39*0.5</f>
        <v>0</v>
      </c>
      <c r="AK39" s="76">
        <f t="shared" ref="AK39:AK70" si="32">AH39+AJ39</f>
        <v>0</v>
      </c>
      <c r="AL39" s="90">
        <f t="shared" si="22"/>
        <v>0</v>
      </c>
      <c r="AM39" s="79">
        <f t="shared" si="23"/>
        <v>0</v>
      </c>
      <c r="AN39" s="90">
        <f t="shared" si="24"/>
        <v>0</v>
      </c>
      <c r="AO39" s="56">
        <f>'[1]JS Clark'!$M39</f>
        <v>0</v>
      </c>
      <c r="AP39" s="90">
        <f t="shared" si="25"/>
        <v>0</v>
      </c>
      <c r="AQ39" s="77"/>
      <c r="AR39" s="77">
        <f t="shared" si="26"/>
        <v>0</v>
      </c>
      <c r="AS39" s="90">
        <f t="shared" si="27"/>
        <v>0</v>
      </c>
      <c r="AT39" s="78">
        <f t="shared" si="7"/>
        <v>0</v>
      </c>
      <c r="AU39" s="87">
        <f t="shared" si="8"/>
        <v>0</v>
      </c>
      <c r="AV39" s="116"/>
      <c r="AW39" s="74"/>
      <c r="AX39" s="74">
        <f t="shared" ref="AX39:AX75" si="33">-AM39</f>
        <v>0</v>
      </c>
      <c r="AY39" s="74">
        <f t="shared" ref="AY39:AY70" si="34">AX39-AW39</f>
        <v>0</v>
      </c>
    </row>
    <row r="40" spans="1:51" ht="16.149999999999999" customHeight="1" x14ac:dyDescent="0.2">
      <c r="A40" s="54">
        <v>34</v>
      </c>
      <c r="B40" s="55" t="s">
        <v>39</v>
      </c>
      <c r="C40" s="271">
        <f>'8_2.1.18 SIS'!AL40</f>
        <v>0</v>
      </c>
      <c r="D40" s="56">
        <f>'Source Data'!H40</f>
        <v>5203.4516530730671</v>
      </c>
      <c r="E40" s="74">
        <f t="shared" si="11"/>
        <v>0</v>
      </c>
      <c r="F40" s="290"/>
      <c r="G40" s="56">
        <f>'Source Data'!I40</f>
        <v>693.972191189574</v>
      </c>
      <c r="H40" s="74">
        <f t="shared" si="12"/>
        <v>0</v>
      </c>
      <c r="I40" s="290"/>
      <c r="J40" s="56">
        <f>'Source Data'!J40</f>
        <v>189.26514305170204</v>
      </c>
      <c r="K40" s="74">
        <f t="shared" si="13"/>
        <v>0</v>
      </c>
      <c r="L40" s="290"/>
      <c r="M40" s="56">
        <f>'Source Data'!K40</f>
        <v>4731.62857629255</v>
      </c>
      <c r="N40" s="74">
        <f t="shared" si="14"/>
        <v>0</v>
      </c>
      <c r="O40" s="290"/>
      <c r="P40" s="56">
        <f>'Source Data'!L40</f>
        <v>1892.6514305170203</v>
      </c>
      <c r="Q40" s="74">
        <f t="shared" si="15"/>
        <v>0</v>
      </c>
      <c r="R40" s="93">
        <v>0</v>
      </c>
      <c r="S40" s="56"/>
      <c r="T40" s="56"/>
      <c r="U40" s="57">
        <f t="shared" si="28"/>
        <v>0</v>
      </c>
      <c r="V40" s="93">
        <f t="shared" si="2"/>
        <v>0</v>
      </c>
      <c r="W40" s="74">
        <f t="shared" si="16"/>
        <v>0</v>
      </c>
      <c r="X40" s="93">
        <f t="shared" si="17"/>
        <v>0</v>
      </c>
      <c r="Y40" s="56">
        <f>'[1]JS Clark'!$G40</f>
        <v>0</v>
      </c>
      <c r="Z40" s="93">
        <f t="shared" si="18"/>
        <v>0</v>
      </c>
      <c r="AA40" s="56"/>
      <c r="AB40" s="56">
        <f t="shared" si="19"/>
        <v>0</v>
      </c>
      <c r="AC40" s="93">
        <f t="shared" si="20"/>
        <v>0</v>
      </c>
      <c r="AD40" s="97">
        <f t="shared" si="29"/>
        <v>0</v>
      </c>
      <c r="AE40" s="75">
        <f>'Source Data'!N40</f>
        <v>1894</v>
      </c>
      <c r="AF40" s="90">
        <f t="shared" si="30"/>
        <v>0</v>
      </c>
      <c r="AG40" s="271"/>
      <c r="AH40" s="75">
        <f t="shared" si="21"/>
        <v>0</v>
      </c>
      <c r="AI40" s="271"/>
      <c r="AJ40" s="77">
        <f t="shared" si="31"/>
        <v>0</v>
      </c>
      <c r="AK40" s="76">
        <f t="shared" si="32"/>
        <v>0</v>
      </c>
      <c r="AL40" s="90">
        <f t="shared" si="22"/>
        <v>0</v>
      </c>
      <c r="AM40" s="79">
        <f t="shared" si="23"/>
        <v>0</v>
      </c>
      <c r="AN40" s="90">
        <f t="shared" si="24"/>
        <v>0</v>
      </c>
      <c r="AO40" s="56">
        <f>'[1]JS Clark'!$M40</f>
        <v>0</v>
      </c>
      <c r="AP40" s="90">
        <f t="shared" si="25"/>
        <v>0</v>
      </c>
      <c r="AQ40" s="77"/>
      <c r="AR40" s="77">
        <f t="shared" si="26"/>
        <v>0</v>
      </c>
      <c r="AS40" s="90">
        <f t="shared" si="27"/>
        <v>0</v>
      </c>
      <c r="AT40" s="78">
        <f t="shared" si="7"/>
        <v>0</v>
      </c>
      <c r="AU40" s="87">
        <f t="shared" si="8"/>
        <v>0</v>
      </c>
      <c r="AV40" s="116"/>
      <c r="AW40" s="74"/>
      <c r="AX40" s="74">
        <f t="shared" si="33"/>
        <v>0</v>
      </c>
      <c r="AY40" s="74">
        <f t="shared" si="34"/>
        <v>0</v>
      </c>
    </row>
    <row r="41" spans="1:51" ht="16.149999999999999" customHeight="1" x14ac:dyDescent="0.2">
      <c r="A41" s="49">
        <v>35</v>
      </c>
      <c r="B41" s="50" t="s">
        <v>40</v>
      </c>
      <c r="C41" s="272">
        <f>'8_2.1.18 SIS'!AL41</f>
        <v>0</v>
      </c>
      <c r="D41" s="51">
        <f>'Source Data'!H41</f>
        <v>4357.2318016845329</v>
      </c>
      <c r="E41" s="80">
        <f t="shared" si="11"/>
        <v>0</v>
      </c>
      <c r="F41" s="291"/>
      <c r="G41" s="51">
        <f>'Source Data'!I41</f>
        <v>608.37683053992896</v>
      </c>
      <c r="H41" s="80">
        <f t="shared" si="12"/>
        <v>0</v>
      </c>
      <c r="I41" s="291"/>
      <c r="J41" s="51">
        <f>'Source Data'!J41</f>
        <v>165.92095378361697</v>
      </c>
      <c r="K41" s="80">
        <f t="shared" si="13"/>
        <v>0</v>
      </c>
      <c r="L41" s="291"/>
      <c r="M41" s="51">
        <f>'Source Data'!K41</f>
        <v>4148.0238445904242</v>
      </c>
      <c r="N41" s="80">
        <f t="shared" si="14"/>
        <v>0</v>
      </c>
      <c r="O41" s="291"/>
      <c r="P41" s="51">
        <f>'Source Data'!L41</f>
        <v>1659.2095378361696</v>
      </c>
      <c r="Q41" s="80">
        <f t="shared" si="15"/>
        <v>0</v>
      </c>
      <c r="R41" s="94">
        <v>0</v>
      </c>
      <c r="S41" s="51"/>
      <c r="T41" s="51"/>
      <c r="U41" s="52">
        <f t="shared" si="28"/>
        <v>0</v>
      </c>
      <c r="V41" s="94">
        <f t="shared" si="2"/>
        <v>0</v>
      </c>
      <c r="W41" s="80">
        <f t="shared" si="16"/>
        <v>0</v>
      </c>
      <c r="X41" s="94">
        <f t="shared" si="17"/>
        <v>0</v>
      </c>
      <c r="Y41" s="51">
        <f>'[1]JS Clark'!$G41</f>
        <v>0</v>
      </c>
      <c r="Z41" s="94">
        <f t="shared" si="18"/>
        <v>0</v>
      </c>
      <c r="AA41" s="53"/>
      <c r="AB41" s="51">
        <f t="shared" si="19"/>
        <v>0</v>
      </c>
      <c r="AC41" s="95">
        <f t="shared" si="20"/>
        <v>0</v>
      </c>
      <c r="AD41" s="95">
        <f t="shared" si="29"/>
        <v>0</v>
      </c>
      <c r="AE41" s="71">
        <f>'Source Data'!N41</f>
        <v>3679</v>
      </c>
      <c r="AF41" s="91">
        <f t="shared" si="30"/>
        <v>0</v>
      </c>
      <c r="AG41" s="272"/>
      <c r="AH41" s="71">
        <f t="shared" si="21"/>
        <v>0</v>
      </c>
      <c r="AI41" s="272"/>
      <c r="AJ41" s="72">
        <f t="shared" si="31"/>
        <v>0</v>
      </c>
      <c r="AK41" s="73">
        <f t="shared" si="32"/>
        <v>0</v>
      </c>
      <c r="AL41" s="91">
        <f t="shared" si="22"/>
        <v>0</v>
      </c>
      <c r="AM41" s="82">
        <f t="shared" si="23"/>
        <v>0</v>
      </c>
      <c r="AN41" s="91">
        <f t="shared" si="24"/>
        <v>0</v>
      </c>
      <c r="AO41" s="51">
        <f>'[1]JS Clark'!$M41</f>
        <v>0</v>
      </c>
      <c r="AP41" s="91">
        <f t="shared" si="25"/>
        <v>0</v>
      </c>
      <c r="AQ41" s="72"/>
      <c r="AR41" s="72">
        <f t="shared" si="26"/>
        <v>0</v>
      </c>
      <c r="AS41" s="91">
        <f t="shared" si="27"/>
        <v>0</v>
      </c>
      <c r="AT41" s="81">
        <f t="shared" si="7"/>
        <v>0</v>
      </c>
      <c r="AU41" s="88">
        <f t="shared" si="8"/>
        <v>0</v>
      </c>
      <c r="AV41" s="116"/>
      <c r="AW41" s="80"/>
      <c r="AX41" s="80">
        <f t="shared" si="33"/>
        <v>0</v>
      </c>
      <c r="AY41" s="80">
        <f t="shared" si="34"/>
        <v>0</v>
      </c>
    </row>
    <row r="42" spans="1:51" ht="16.149999999999999" customHeight="1" x14ac:dyDescent="0.2">
      <c r="A42" s="58">
        <v>36</v>
      </c>
      <c r="B42" s="59" t="s">
        <v>41</v>
      </c>
      <c r="C42" s="270">
        <f>'8_2.1.18 SIS'!AL42</f>
        <v>0</v>
      </c>
      <c r="D42" s="60">
        <f>'Source Data'!H42</f>
        <v>3397.1647109485266</v>
      </c>
      <c r="E42" s="65">
        <f t="shared" si="11"/>
        <v>0</v>
      </c>
      <c r="F42" s="289"/>
      <c r="G42" s="60">
        <f>'Source Data'!I42</f>
        <v>463.14668164219148</v>
      </c>
      <c r="H42" s="65">
        <f t="shared" si="12"/>
        <v>0</v>
      </c>
      <c r="I42" s="289"/>
      <c r="J42" s="60">
        <f>'Source Data'!J42</f>
        <v>126.31273135696131</v>
      </c>
      <c r="K42" s="65">
        <f t="shared" si="13"/>
        <v>0</v>
      </c>
      <c r="L42" s="289"/>
      <c r="M42" s="60">
        <f>'Source Data'!K42</f>
        <v>3157.818283924033</v>
      </c>
      <c r="N42" s="65">
        <f t="shared" si="14"/>
        <v>0</v>
      </c>
      <c r="O42" s="289"/>
      <c r="P42" s="60">
        <f>'Source Data'!L42</f>
        <v>1263.1273135696131</v>
      </c>
      <c r="Q42" s="65">
        <f t="shared" si="15"/>
        <v>0</v>
      </c>
      <c r="R42" s="92">
        <v>0</v>
      </c>
      <c r="S42" s="60"/>
      <c r="T42" s="60"/>
      <c r="U42" s="61">
        <f t="shared" si="28"/>
        <v>0</v>
      </c>
      <c r="V42" s="92">
        <f t="shared" si="2"/>
        <v>0</v>
      </c>
      <c r="W42" s="65">
        <f t="shared" si="16"/>
        <v>0</v>
      </c>
      <c r="X42" s="92">
        <f t="shared" si="17"/>
        <v>0</v>
      </c>
      <c r="Y42" s="60">
        <f>'[1]JS Clark'!$G42</f>
        <v>0</v>
      </c>
      <c r="Z42" s="92">
        <f t="shared" si="18"/>
        <v>0</v>
      </c>
      <c r="AA42" s="60"/>
      <c r="AB42" s="60">
        <f t="shared" si="19"/>
        <v>0</v>
      </c>
      <c r="AC42" s="92">
        <f t="shared" si="20"/>
        <v>0</v>
      </c>
      <c r="AD42" s="96">
        <f t="shared" si="29"/>
        <v>0</v>
      </c>
      <c r="AE42" s="66">
        <f>'Source Data'!N42</f>
        <v>6275</v>
      </c>
      <c r="AF42" s="89">
        <f t="shared" si="30"/>
        <v>0</v>
      </c>
      <c r="AG42" s="270"/>
      <c r="AH42" s="66">
        <f t="shared" si="21"/>
        <v>0</v>
      </c>
      <c r="AI42" s="270"/>
      <c r="AJ42" s="68">
        <f t="shared" si="31"/>
        <v>0</v>
      </c>
      <c r="AK42" s="67">
        <f t="shared" si="32"/>
        <v>0</v>
      </c>
      <c r="AL42" s="89">
        <f t="shared" si="22"/>
        <v>0</v>
      </c>
      <c r="AM42" s="70">
        <f t="shared" si="23"/>
        <v>0</v>
      </c>
      <c r="AN42" s="89">
        <f t="shared" si="24"/>
        <v>0</v>
      </c>
      <c r="AO42" s="60">
        <f>'[1]JS Clark'!$M42</f>
        <v>0</v>
      </c>
      <c r="AP42" s="89">
        <f t="shared" si="25"/>
        <v>0</v>
      </c>
      <c r="AQ42" s="68"/>
      <c r="AR42" s="68">
        <f t="shared" si="26"/>
        <v>0</v>
      </c>
      <c r="AS42" s="89">
        <f t="shared" si="27"/>
        <v>0</v>
      </c>
      <c r="AT42" s="69">
        <f t="shared" si="7"/>
        <v>0</v>
      </c>
      <c r="AU42" s="86">
        <f t="shared" si="8"/>
        <v>0</v>
      </c>
      <c r="AV42" s="116"/>
      <c r="AW42" s="65"/>
      <c r="AX42" s="65">
        <f t="shared" si="33"/>
        <v>0</v>
      </c>
      <c r="AY42" s="65">
        <f t="shared" si="34"/>
        <v>0</v>
      </c>
    </row>
    <row r="43" spans="1:51" ht="16.149999999999999" customHeight="1" x14ac:dyDescent="0.2">
      <c r="A43" s="54">
        <v>37</v>
      </c>
      <c r="B43" s="55" t="s">
        <v>42</v>
      </c>
      <c r="C43" s="271">
        <f>'8_2.1.18 SIS'!AL43</f>
        <v>0</v>
      </c>
      <c r="D43" s="56">
        <f>'Source Data'!H43</f>
        <v>5115.2412376905504</v>
      </c>
      <c r="E43" s="74">
        <f t="shared" si="11"/>
        <v>0</v>
      </c>
      <c r="F43" s="290"/>
      <c r="G43" s="56">
        <f>'Source Data'!I43</f>
        <v>683.69591860374021</v>
      </c>
      <c r="H43" s="74">
        <f t="shared" si="12"/>
        <v>0</v>
      </c>
      <c r="I43" s="290"/>
      <c r="J43" s="56">
        <f>'Source Data'!J43</f>
        <v>186.46252325556549</v>
      </c>
      <c r="K43" s="74">
        <f t="shared" si="13"/>
        <v>0</v>
      </c>
      <c r="L43" s="290"/>
      <c r="M43" s="56">
        <f>'Source Data'!K43</f>
        <v>4661.5630813891366</v>
      </c>
      <c r="N43" s="74">
        <f t="shared" si="14"/>
        <v>0</v>
      </c>
      <c r="O43" s="290"/>
      <c r="P43" s="56">
        <f>'Source Data'!L43</f>
        <v>1864.6252325556547</v>
      </c>
      <c r="Q43" s="74">
        <f t="shared" si="15"/>
        <v>0</v>
      </c>
      <c r="R43" s="93">
        <v>0</v>
      </c>
      <c r="S43" s="56"/>
      <c r="T43" s="56"/>
      <c r="U43" s="57">
        <f t="shared" si="28"/>
        <v>0</v>
      </c>
      <c r="V43" s="93">
        <f t="shared" si="2"/>
        <v>0</v>
      </c>
      <c r="W43" s="74">
        <f t="shared" si="16"/>
        <v>0</v>
      </c>
      <c r="X43" s="93">
        <f t="shared" si="17"/>
        <v>0</v>
      </c>
      <c r="Y43" s="56">
        <f>'[1]JS Clark'!$G43</f>
        <v>0</v>
      </c>
      <c r="Z43" s="93">
        <f t="shared" si="18"/>
        <v>0</v>
      </c>
      <c r="AA43" s="56"/>
      <c r="AB43" s="56">
        <f t="shared" si="19"/>
        <v>0</v>
      </c>
      <c r="AC43" s="93">
        <f t="shared" si="20"/>
        <v>0</v>
      </c>
      <c r="AD43" s="97">
        <f t="shared" si="29"/>
        <v>0</v>
      </c>
      <c r="AE43" s="75">
        <f>'Source Data'!N43</f>
        <v>3876</v>
      </c>
      <c r="AF43" s="90">
        <f t="shared" si="30"/>
        <v>0</v>
      </c>
      <c r="AG43" s="271"/>
      <c r="AH43" s="75">
        <f t="shared" si="21"/>
        <v>0</v>
      </c>
      <c r="AI43" s="271"/>
      <c r="AJ43" s="77">
        <f t="shared" si="31"/>
        <v>0</v>
      </c>
      <c r="AK43" s="76">
        <f t="shared" si="32"/>
        <v>0</v>
      </c>
      <c r="AL43" s="90">
        <f t="shared" si="22"/>
        <v>0</v>
      </c>
      <c r="AM43" s="79">
        <f t="shared" si="23"/>
        <v>0</v>
      </c>
      <c r="AN43" s="90">
        <f t="shared" si="24"/>
        <v>0</v>
      </c>
      <c r="AO43" s="56">
        <f>'[1]JS Clark'!$M43</f>
        <v>0</v>
      </c>
      <c r="AP43" s="90">
        <f t="shared" si="25"/>
        <v>0</v>
      </c>
      <c r="AQ43" s="77"/>
      <c r="AR43" s="77">
        <f t="shared" si="26"/>
        <v>0</v>
      </c>
      <c r="AS43" s="90">
        <f t="shared" si="27"/>
        <v>0</v>
      </c>
      <c r="AT43" s="78">
        <f t="shared" si="7"/>
        <v>0</v>
      </c>
      <c r="AU43" s="87">
        <f t="shared" si="8"/>
        <v>0</v>
      </c>
      <c r="AV43" s="116"/>
      <c r="AW43" s="74"/>
      <c r="AX43" s="74">
        <f t="shared" si="33"/>
        <v>0</v>
      </c>
      <c r="AY43" s="74">
        <f t="shared" si="34"/>
        <v>0</v>
      </c>
    </row>
    <row r="44" spans="1:51" ht="16.149999999999999" customHeight="1" x14ac:dyDescent="0.2">
      <c r="A44" s="54">
        <v>38</v>
      </c>
      <c r="B44" s="55" t="s">
        <v>43</v>
      </c>
      <c r="C44" s="271">
        <f>'8_2.1.18 SIS'!AL44</f>
        <v>0</v>
      </c>
      <c r="D44" s="56">
        <f>'Source Data'!H44</f>
        <v>2242.6574879084728</v>
      </c>
      <c r="E44" s="74">
        <f t="shared" si="11"/>
        <v>0</v>
      </c>
      <c r="F44" s="290"/>
      <c r="G44" s="56">
        <f>'Source Data'!I44</f>
        <v>217.85498253596765</v>
      </c>
      <c r="H44" s="74">
        <f t="shared" si="12"/>
        <v>0</v>
      </c>
      <c r="I44" s="290"/>
      <c r="J44" s="56">
        <f>'Source Data'!J44</f>
        <v>59.414995237082067</v>
      </c>
      <c r="K44" s="74">
        <f t="shared" si="13"/>
        <v>0</v>
      </c>
      <c r="L44" s="290"/>
      <c r="M44" s="56">
        <f>'Source Data'!K44</f>
        <v>1485.3748809270521</v>
      </c>
      <c r="N44" s="74">
        <f t="shared" si="14"/>
        <v>0</v>
      </c>
      <c r="O44" s="290"/>
      <c r="P44" s="56">
        <f>'Source Data'!L44</f>
        <v>594.14995237082076</v>
      </c>
      <c r="Q44" s="74">
        <f t="shared" si="15"/>
        <v>0</v>
      </c>
      <c r="R44" s="93">
        <v>0</v>
      </c>
      <c r="S44" s="56"/>
      <c r="T44" s="56"/>
      <c r="U44" s="57">
        <f t="shared" si="28"/>
        <v>0</v>
      </c>
      <c r="V44" s="93">
        <f t="shared" si="2"/>
        <v>0</v>
      </c>
      <c r="W44" s="74">
        <f t="shared" si="16"/>
        <v>0</v>
      </c>
      <c r="X44" s="93">
        <f t="shared" si="17"/>
        <v>0</v>
      </c>
      <c r="Y44" s="56">
        <f>'[1]JS Clark'!$G44</f>
        <v>0</v>
      </c>
      <c r="Z44" s="93">
        <f t="shared" si="18"/>
        <v>0</v>
      </c>
      <c r="AA44" s="56"/>
      <c r="AB44" s="56">
        <f t="shared" si="19"/>
        <v>0</v>
      </c>
      <c r="AC44" s="93">
        <f t="shared" si="20"/>
        <v>0</v>
      </c>
      <c r="AD44" s="97">
        <f t="shared" si="29"/>
        <v>0</v>
      </c>
      <c r="AE44" s="75">
        <f>'Source Data'!N44</f>
        <v>11268</v>
      </c>
      <c r="AF44" s="90">
        <f t="shared" si="30"/>
        <v>0</v>
      </c>
      <c r="AG44" s="271"/>
      <c r="AH44" s="75">
        <f t="shared" si="21"/>
        <v>0</v>
      </c>
      <c r="AI44" s="271"/>
      <c r="AJ44" s="77">
        <f t="shared" si="31"/>
        <v>0</v>
      </c>
      <c r="AK44" s="76">
        <f t="shared" si="32"/>
        <v>0</v>
      </c>
      <c r="AL44" s="90">
        <f t="shared" si="22"/>
        <v>0</v>
      </c>
      <c r="AM44" s="79">
        <f t="shared" si="23"/>
        <v>0</v>
      </c>
      <c r="AN44" s="90">
        <f t="shared" si="24"/>
        <v>0</v>
      </c>
      <c r="AO44" s="56">
        <f>'[1]JS Clark'!$M44</f>
        <v>0</v>
      </c>
      <c r="AP44" s="90">
        <f t="shared" si="25"/>
        <v>0</v>
      </c>
      <c r="AQ44" s="77"/>
      <c r="AR44" s="77">
        <f t="shared" si="26"/>
        <v>0</v>
      </c>
      <c r="AS44" s="90">
        <f t="shared" si="27"/>
        <v>0</v>
      </c>
      <c r="AT44" s="78">
        <f t="shared" si="7"/>
        <v>0</v>
      </c>
      <c r="AU44" s="87">
        <f t="shared" si="8"/>
        <v>0</v>
      </c>
      <c r="AV44" s="116"/>
      <c r="AW44" s="74"/>
      <c r="AX44" s="74">
        <f t="shared" si="33"/>
        <v>0</v>
      </c>
      <c r="AY44" s="74">
        <f t="shared" si="34"/>
        <v>0</v>
      </c>
    </row>
    <row r="45" spans="1:51" ht="16.149999999999999" customHeight="1" x14ac:dyDescent="0.2">
      <c r="A45" s="54">
        <v>39</v>
      </c>
      <c r="B45" s="55" t="s">
        <v>44</v>
      </c>
      <c r="C45" s="271">
        <f>'8_2.1.18 SIS'!AL45</f>
        <v>0</v>
      </c>
      <c r="D45" s="56">
        <f>'Source Data'!H45</f>
        <v>2703.2750635068246</v>
      </c>
      <c r="E45" s="74">
        <f t="shared" si="11"/>
        <v>0</v>
      </c>
      <c r="F45" s="290"/>
      <c r="G45" s="56">
        <f>'Source Data'!I45</f>
        <v>360.15144440628399</v>
      </c>
      <c r="H45" s="74">
        <f t="shared" si="12"/>
        <v>0</v>
      </c>
      <c r="I45" s="290"/>
      <c r="J45" s="56">
        <f>'Source Data'!J45</f>
        <v>98.223121201713838</v>
      </c>
      <c r="K45" s="74">
        <f t="shared" si="13"/>
        <v>0</v>
      </c>
      <c r="L45" s="290"/>
      <c r="M45" s="56">
        <f>'Source Data'!K45</f>
        <v>2455.578030042846</v>
      </c>
      <c r="N45" s="74">
        <f t="shared" si="14"/>
        <v>0</v>
      </c>
      <c r="O45" s="290"/>
      <c r="P45" s="56">
        <f>'Source Data'!L45</f>
        <v>982.2312120171382</v>
      </c>
      <c r="Q45" s="74">
        <f t="shared" si="15"/>
        <v>0</v>
      </c>
      <c r="R45" s="93">
        <v>0</v>
      </c>
      <c r="S45" s="56"/>
      <c r="T45" s="56"/>
      <c r="U45" s="57">
        <f t="shared" si="28"/>
        <v>0</v>
      </c>
      <c r="V45" s="93">
        <f t="shared" si="2"/>
        <v>0</v>
      </c>
      <c r="W45" s="74">
        <f t="shared" si="16"/>
        <v>0</v>
      </c>
      <c r="X45" s="93">
        <f t="shared" si="17"/>
        <v>0</v>
      </c>
      <c r="Y45" s="56">
        <f>'[1]JS Clark'!$G45</f>
        <v>0</v>
      </c>
      <c r="Z45" s="93">
        <f t="shared" si="18"/>
        <v>0</v>
      </c>
      <c r="AA45" s="56"/>
      <c r="AB45" s="56">
        <f t="shared" si="19"/>
        <v>0</v>
      </c>
      <c r="AC45" s="93">
        <f t="shared" si="20"/>
        <v>0</v>
      </c>
      <c r="AD45" s="97">
        <f t="shared" si="29"/>
        <v>0</v>
      </c>
      <c r="AE45" s="75">
        <f>'Source Data'!N45</f>
        <v>5158</v>
      </c>
      <c r="AF45" s="90">
        <f t="shared" si="30"/>
        <v>0</v>
      </c>
      <c r="AG45" s="271"/>
      <c r="AH45" s="75">
        <f t="shared" si="21"/>
        <v>0</v>
      </c>
      <c r="AI45" s="271"/>
      <c r="AJ45" s="77">
        <f t="shared" si="31"/>
        <v>0</v>
      </c>
      <c r="AK45" s="76">
        <f t="shared" si="32"/>
        <v>0</v>
      </c>
      <c r="AL45" s="90">
        <f t="shared" si="22"/>
        <v>0</v>
      </c>
      <c r="AM45" s="79">
        <f t="shared" si="23"/>
        <v>0</v>
      </c>
      <c r="AN45" s="90">
        <f t="shared" si="24"/>
        <v>0</v>
      </c>
      <c r="AO45" s="56">
        <f>'[1]JS Clark'!$M45</f>
        <v>0</v>
      </c>
      <c r="AP45" s="90">
        <f t="shared" si="25"/>
        <v>0</v>
      </c>
      <c r="AQ45" s="77"/>
      <c r="AR45" s="77">
        <f t="shared" si="26"/>
        <v>0</v>
      </c>
      <c r="AS45" s="90">
        <f t="shared" si="27"/>
        <v>0</v>
      </c>
      <c r="AT45" s="78">
        <f t="shared" si="7"/>
        <v>0</v>
      </c>
      <c r="AU45" s="87">
        <f t="shared" si="8"/>
        <v>0</v>
      </c>
      <c r="AV45" s="116"/>
      <c r="AW45" s="74"/>
      <c r="AX45" s="74">
        <f t="shared" si="33"/>
        <v>0</v>
      </c>
      <c r="AY45" s="74">
        <f t="shared" si="34"/>
        <v>0</v>
      </c>
    </row>
    <row r="46" spans="1:51" ht="16.149999999999999" customHeight="1" x14ac:dyDescent="0.2">
      <c r="A46" s="49">
        <v>40</v>
      </c>
      <c r="B46" s="50" t="s">
        <v>45</v>
      </c>
      <c r="C46" s="272">
        <f>'8_2.1.18 SIS'!AL46</f>
        <v>0</v>
      </c>
      <c r="D46" s="51">
        <f>'Source Data'!H46</f>
        <v>4843.6552941270829</v>
      </c>
      <c r="E46" s="80">
        <f t="shared" si="11"/>
        <v>0</v>
      </c>
      <c r="F46" s="291"/>
      <c r="G46" s="51">
        <f>'Source Data'!I46</f>
        <v>644.48181238686641</v>
      </c>
      <c r="H46" s="80">
        <f t="shared" si="12"/>
        <v>0</v>
      </c>
      <c r="I46" s="291"/>
      <c r="J46" s="51">
        <f>'Source Data'!J46</f>
        <v>175.76776701459988</v>
      </c>
      <c r="K46" s="80">
        <f t="shared" si="13"/>
        <v>0</v>
      </c>
      <c r="L46" s="291"/>
      <c r="M46" s="51">
        <f>'Source Data'!K46</f>
        <v>4394.194175364998</v>
      </c>
      <c r="N46" s="80">
        <f t="shared" si="14"/>
        <v>0</v>
      </c>
      <c r="O46" s="291"/>
      <c r="P46" s="51">
        <f>'Source Data'!L46</f>
        <v>1757.6776701459989</v>
      </c>
      <c r="Q46" s="80">
        <f t="shared" si="15"/>
        <v>0</v>
      </c>
      <c r="R46" s="94">
        <v>0</v>
      </c>
      <c r="S46" s="51"/>
      <c r="T46" s="51"/>
      <c r="U46" s="52">
        <f t="shared" si="28"/>
        <v>0</v>
      </c>
      <c r="V46" s="94">
        <f t="shared" si="2"/>
        <v>0</v>
      </c>
      <c r="W46" s="80">
        <f t="shared" si="16"/>
        <v>0</v>
      </c>
      <c r="X46" s="94">
        <f t="shared" si="17"/>
        <v>0</v>
      </c>
      <c r="Y46" s="51">
        <f>'[1]JS Clark'!$G46</f>
        <v>0</v>
      </c>
      <c r="Z46" s="94">
        <f t="shared" si="18"/>
        <v>0</v>
      </c>
      <c r="AA46" s="53"/>
      <c r="AB46" s="51">
        <f t="shared" si="19"/>
        <v>0</v>
      </c>
      <c r="AC46" s="95">
        <f t="shared" si="20"/>
        <v>0</v>
      </c>
      <c r="AD46" s="95">
        <f t="shared" si="29"/>
        <v>0</v>
      </c>
      <c r="AE46" s="71">
        <f>'Source Data'!N46</f>
        <v>4005</v>
      </c>
      <c r="AF46" s="91">
        <f t="shared" si="30"/>
        <v>0</v>
      </c>
      <c r="AG46" s="272"/>
      <c r="AH46" s="71">
        <f t="shared" si="21"/>
        <v>0</v>
      </c>
      <c r="AI46" s="272"/>
      <c r="AJ46" s="72">
        <f t="shared" si="31"/>
        <v>0</v>
      </c>
      <c r="AK46" s="73">
        <f t="shared" si="32"/>
        <v>0</v>
      </c>
      <c r="AL46" s="91">
        <f t="shared" si="22"/>
        <v>0</v>
      </c>
      <c r="AM46" s="82">
        <f t="shared" si="23"/>
        <v>0</v>
      </c>
      <c r="AN46" s="91">
        <f t="shared" si="24"/>
        <v>0</v>
      </c>
      <c r="AO46" s="51">
        <f>'[1]JS Clark'!$M46</f>
        <v>0</v>
      </c>
      <c r="AP46" s="91">
        <f t="shared" si="25"/>
        <v>0</v>
      </c>
      <c r="AQ46" s="72"/>
      <c r="AR46" s="72">
        <f t="shared" si="26"/>
        <v>0</v>
      </c>
      <c r="AS46" s="91">
        <f t="shared" si="27"/>
        <v>0</v>
      </c>
      <c r="AT46" s="81">
        <f t="shared" si="7"/>
        <v>0</v>
      </c>
      <c r="AU46" s="88">
        <f t="shared" si="8"/>
        <v>0</v>
      </c>
      <c r="AV46" s="116"/>
      <c r="AW46" s="80"/>
      <c r="AX46" s="80">
        <f t="shared" si="33"/>
        <v>0</v>
      </c>
      <c r="AY46" s="80">
        <f t="shared" si="34"/>
        <v>0</v>
      </c>
    </row>
    <row r="47" spans="1:51" ht="16.149999999999999" customHeight="1" x14ac:dyDescent="0.2">
      <c r="A47" s="58">
        <v>41</v>
      </c>
      <c r="B47" s="59" t="s">
        <v>46</v>
      </c>
      <c r="C47" s="270">
        <f>'8_2.1.18 SIS'!AL47</f>
        <v>0</v>
      </c>
      <c r="D47" s="60">
        <f>'Source Data'!H47</f>
        <v>2834.247173471952</v>
      </c>
      <c r="E47" s="65">
        <f t="shared" si="11"/>
        <v>0</v>
      </c>
      <c r="F47" s="289"/>
      <c r="G47" s="60">
        <f>'Source Data'!I47</f>
        <v>378.64303242739538</v>
      </c>
      <c r="H47" s="65">
        <f t="shared" si="12"/>
        <v>0</v>
      </c>
      <c r="I47" s="289"/>
      <c r="J47" s="60">
        <f>'Source Data'!J47</f>
        <v>103.26628157110781</v>
      </c>
      <c r="K47" s="65">
        <f t="shared" si="13"/>
        <v>0</v>
      </c>
      <c r="L47" s="289"/>
      <c r="M47" s="60">
        <f>'Source Data'!K47</f>
        <v>2581.6570392776953</v>
      </c>
      <c r="N47" s="65">
        <f t="shared" si="14"/>
        <v>0</v>
      </c>
      <c r="O47" s="289"/>
      <c r="P47" s="60">
        <f>'Source Data'!L47</f>
        <v>1032.6628157110781</v>
      </c>
      <c r="Q47" s="65">
        <f t="shared" si="15"/>
        <v>0</v>
      </c>
      <c r="R47" s="92">
        <v>0</v>
      </c>
      <c r="S47" s="60"/>
      <c r="T47" s="60"/>
      <c r="U47" s="61">
        <f t="shared" si="28"/>
        <v>0</v>
      </c>
      <c r="V47" s="92">
        <f t="shared" si="2"/>
        <v>0</v>
      </c>
      <c r="W47" s="65">
        <f t="shared" si="16"/>
        <v>0</v>
      </c>
      <c r="X47" s="92">
        <f t="shared" si="17"/>
        <v>0</v>
      </c>
      <c r="Y47" s="60">
        <f>'[1]JS Clark'!$G47</f>
        <v>0</v>
      </c>
      <c r="Z47" s="92">
        <f t="shared" si="18"/>
        <v>0</v>
      </c>
      <c r="AA47" s="60"/>
      <c r="AB47" s="60">
        <f t="shared" si="19"/>
        <v>0</v>
      </c>
      <c r="AC47" s="92">
        <f t="shared" si="20"/>
        <v>0</v>
      </c>
      <c r="AD47" s="96">
        <f t="shared" si="29"/>
        <v>0</v>
      </c>
      <c r="AE47" s="66">
        <f>'Source Data'!N47</f>
        <v>9547</v>
      </c>
      <c r="AF47" s="89">
        <f t="shared" si="30"/>
        <v>0</v>
      </c>
      <c r="AG47" s="270"/>
      <c r="AH47" s="66">
        <f t="shared" si="21"/>
        <v>0</v>
      </c>
      <c r="AI47" s="270"/>
      <c r="AJ47" s="68">
        <f t="shared" si="31"/>
        <v>0</v>
      </c>
      <c r="AK47" s="67">
        <f t="shared" si="32"/>
        <v>0</v>
      </c>
      <c r="AL47" s="89">
        <f t="shared" si="22"/>
        <v>0</v>
      </c>
      <c r="AM47" s="70">
        <f t="shared" si="23"/>
        <v>0</v>
      </c>
      <c r="AN47" s="89">
        <f t="shared" si="24"/>
        <v>0</v>
      </c>
      <c r="AO47" s="60">
        <f>'[1]JS Clark'!$M47</f>
        <v>0</v>
      </c>
      <c r="AP47" s="89">
        <f t="shared" si="25"/>
        <v>0</v>
      </c>
      <c r="AQ47" s="68"/>
      <c r="AR47" s="68">
        <f t="shared" si="26"/>
        <v>0</v>
      </c>
      <c r="AS47" s="89">
        <f t="shared" si="27"/>
        <v>0</v>
      </c>
      <c r="AT47" s="69">
        <f t="shared" si="7"/>
        <v>0</v>
      </c>
      <c r="AU47" s="86">
        <f t="shared" si="8"/>
        <v>0</v>
      </c>
      <c r="AV47" s="116"/>
      <c r="AW47" s="65"/>
      <c r="AX47" s="65">
        <f t="shared" si="33"/>
        <v>0</v>
      </c>
      <c r="AY47" s="65">
        <f t="shared" si="34"/>
        <v>0</v>
      </c>
    </row>
    <row r="48" spans="1:51" ht="16.149999999999999" customHeight="1" x14ac:dyDescent="0.2">
      <c r="A48" s="54">
        <v>42</v>
      </c>
      <c r="B48" s="55" t="s">
        <v>47</v>
      </c>
      <c r="C48" s="271">
        <f>'8_2.1.18 SIS'!AL48</f>
        <v>0</v>
      </c>
      <c r="D48" s="56">
        <f>'Source Data'!H48</f>
        <v>4267.2926645330763</v>
      </c>
      <c r="E48" s="74">
        <f t="shared" si="11"/>
        <v>0</v>
      </c>
      <c r="F48" s="290"/>
      <c r="G48" s="56">
        <f>'Source Data'!I48</f>
        <v>585.87981046741402</v>
      </c>
      <c r="H48" s="74">
        <f t="shared" si="12"/>
        <v>0</v>
      </c>
      <c r="I48" s="290"/>
      <c r="J48" s="56">
        <f>'Source Data'!J48</f>
        <v>159.78540285474929</v>
      </c>
      <c r="K48" s="74">
        <f t="shared" si="13"/>
        <v>0</v>
      </c>
      <c r="L48" s="290"/>
      <c r="M48" s="56">
        <f>'Source Data'!K48</f>
        <v>3994.6350713687325</v>
      </c>
      <c r="N48" s="74">
        <f t="shared" si="14"/>
        <v>0</v>
      </c>
      <c r="O48" s="290"/>
      <c r="P48" s="56">
        <f>'Source Data'!L48</f>
        <v>1597.8540285474928</v>
      </c>
      <c r="Q48" s="74">
        <f t="shared" si="15"/>
        <v>0</v>
      </c>
      <c r="R48" s="93">
        <v>0</v>
      </c>
      <c r="S48" s="56"/>
      <c r="T48" s="56"/>
      <c r="U48" s="57">
        <f t="shared" si="28"/>
        <v>0</v>
      </c>
      <c r="V48" s="93">
        <f t="shared" si="2"/>
        <v>0</v>
      </c>
      <c r="W48" s="74">
        <f t="shared" si="16"/>
        <v>0</v>
      </c>
      <c r="X48" s="93">
        <f t="shared" si="17"/>
        <v>0</v>
      </c>
      <c r="Y48" s="56">
        <f>'[1]JS Clark'!$G48</f>
        <v>0</v>
      </c>
      <c r="Z48" s="93">
        <f t="shared" si="18"/>
        <v>0</v>
      </c>
      <c r="AA48" s="56"/>
      <c r="AB48" s="56">
        <f t="shared" si="19"/>
        <v>0</v>
      </c>
      <c r="AC48" s="93">
        <f t="shared" si="20"/>
        <v>0</v>
      </c>
      <c r="AD48" s="97">
        <f t="shared" si="29"/>
        <v>0</v>
      </c>
      <c r="AE48" s="75">
        <f>'Source Data'!N48</f>
        <v>4334</v>
      </c>
      <c r="AF48" s="90">
        <f t="shared" si="30"/>
        <v>0</v>
      </c>
      <c r="AG48" s="271"/>
      <c r="AH48" s="75">
        <f t="shared" si="21"/>
        <v>0</v>
      </c>
      <c r="AI48" s="271"/>
      <c r="AJ48" s="77">
        <f t="shared" si="31"/>
        <v>0</v>
      </c>
      <c r="AK48" s="76">
        <f t="shared" si="32"/>
        <v>0</v>
      </c>
      <c r="AL48" s="90">
        <f t="shared" si="22"/>
        <v>0</v>
      </c>
      <c r="AM48" s="79">
        <f t="shared" si="23"/>
        <v>0</v>
      </c>
      <c r="AN48" s="90">
        <f t="shared" si="24"/>
        <v>0</v>
      </c>
      <c r="AO48" s="56">
        <f>'[1]JS Clark'!$M48</f>
        <v>0</v>
      </c>
      <c r="AP48" s="90">
        <f t="shared" si="25"/>
        <v>0</v>
      </c>
      <c r="AQ48" s="77"/>
      <c r="AR48" s="77">
        <f t="shared" si="26"/>
        <v>0</v>
      </c>
      <c r="AS48" s="90">
        <f t="shared" si="27"/>
        <v>0</v>
      </c>
      <c r="AT48" s="78">
        <f t="shared" si="7"/>
        <v>0</v>
      </c>
      <c r="AU48" s="87">
        <f t="shared" si="8"/>
        <v>0</v>
      </c>
      <c r="AV48" s="116"/>
      <c r="AW48" s="74"/>
      <c r="AX48" s="74">
        <f t="shared" si="33"/>
        <v>0</v>
      </c>
      <c r="AY48" s="74">
        <f t="shared" si="34"/>
        <v>0</v>
      </c>
    </row>
    <row r="49" spans="1:51" ht="16.149999999999999" customHeight="1" x14ac:dyDescent="0.2">
      <c r="A49" s="54">
        <v>43</v>
      </c>
      <c r="B49" s="55" t="s">
        <v>48</v>
      </c>
      <c r="C49" s="271">
        <f>'8_2.1.18 SIS'!AL49</f>
        <v>0</v>
      </c>
      <c r="D49" s="56">
        <f>'Source Data'!H49</f>
        <v>5171.5692260226861</v>
      </c>
      <c r="E49" s="74">
        <f t="shared" si="11"/>
        <v>0</v>
      </c>
      <c r="F49" s="290"/>
      <c r="G49" s="56">
        <f>'Source Data'!I49</f>
        <v>687.72808854852053</v>
      </c>
      <c r="H49" s="74">
        <f t="shared" si="12"/>
        <v>0</v>
      </c>
      <c r="I49" s="290"/>
      <c r="J49" s="56">
        <f>'Source Data'!J49</f>
        <v>187.56220596777831</v>
      </c>
      <c r="K49" s="74">
        <f t="shared" si="13"/>
        <v>0</v>
      </c>
      <c r="L49" s="290"/>
      <c r="M49" s="56">
        <f>'Source Data'!K49</f>
        <v>4689.0551491944589</v>
      </c>
      <c r="N49" s="74">
        <f t="shared" si="14"/>
        <v>0</v>
      </c>
      <c r="O49" s="290"/>
      <c r="P49" s="56">
        <f>'Source Data'!L49</f>
        <v>1875.6220596777835</v>
      </c>
      <c r="Q49" s="74">
        <f t="shared" si="15"/>
        <v>0</v>
      </c>
      <c r="R49" s="93">
        <v>0</v>
      </c>
      <c r="S49" s="56"/>
      <c r="T49" s="56"/>
      <c r="U49" s="57">
        <f t="shared" si="28"/>
        <v>0</v>
      </c>
      <c r="V49" s="93">
        <f t="shared" si="2"/>
        <v>0</v>
      </c>
      <c r="W49" s="74">
        <f t="shared" si="16"/>
        <v>0</v>
      </c>
      <c r="X49" s="93">
        <f t="shared" si="17"/>
        <v>0</v>
      </c>
      <c r="Y49" s="56">
        <f>'[1]JS Clark'!$G49</f>
        <v>0</v>
      </c>
      <c r="Z49" s="93">
        <f t="shared" si="18"/>
        <v>0</v>
      </c>
      <c r="AA49" s="56"/>
      <c r="AB49" s="56">
        <f t="shared" si="19"/>
        <v>0</v>
      </c>
      <c r="AC49" s="93">
        <f t="shared" si="20"/>
        <v>0</v>
      </c>
      <c r="AD49" s="97">
        <f t="shared" si="29"/>
        <v>0</v>
      </c>
      <c r="AE49" s="75">
        <f>'Source Data'!N49</f>
        <v>3642</v>
      </c>
      <c r="AF49" s="90">
        <f t="shared" si="30"/>
        <v>0</v>
      </c>
      <c r="AG49" s="271"/>
      <c r="AH49" s="75">
        <f t="shared" si="21"/>
        <v>0</v>
      </c>
      <c r="AI49" s="271"/>
      <c r="AJ49" s="77">
        <f t="shared" si="31"/>
        <v>0</v>
      </c>
      <c r="AK49" s="76">
        <f t="shared" si="32"/>
        <v>0</v>
      </c>
      <c r="AL49" s="90">
        <f t="shared" si="22"/>
        <v>0</v>
      </c>
      <c r="AM49" s="79">
        <f t="shared" si="23"/>
        <v>0</v>
      </c>
      <c r="AN49" s="90">
        <f t="shared" si="24"/>
        <v>0</v>
      </c>
      <c r="AO49" s="56">
        <f>'[1]JS Clark'!$M49</f>
        <v>0</v>
      </c>
      <c r="AP49" s="90">
        <f t="shared" si="25"/>
        <v>0</v>
      </c>
      <c r="AQ49" s="77"/>
      <c r="AR49" s="77">
        <f t="shared" si="26"/>
        <v>0</v>
      </c>
      <c r="AS49" s="90">
        <f t="shared" si="27"/>
        <v>0</v>
      </c>
      <c r="AT49" s="78">
        <f t="shared" si="7"/>
        <v>0</v>
      </c>
      <c r="AU49" s="87">
        <f t="shared" si="8"/>
        <v>0</v>
      </c>
      <c r="AV49" s="116"/>
      <c r="AW49" s="74"/>
      <c r="AX49" s="74">
        <f t="shared" si="33"/>
        <v>0</v>
      </c>
      <c r="AY49" s="74">
        <f t="shared" si="34"/>
        <v>0</v>
      </c>
    </row>
    <row r="50" spans="1:51" ht="16.149999999999999" customHeight="1" x14ac:dyDescent="0.2">
      <c r="A50" s="54">
        <v>44</v>
      </c>
      <c r="B50" s="55" t="s">
        <v>49</v>
      </c>
      <c r="C50" s="271">
        <f>'8_2.1.18 SIS'!AL50</f>
        <v>0</v>
      </c>
      <c r="D50" s="56">
        <f>'Source Data'!H50</f>
        <v>4763.2835459226835</v>
      </c>
      <c r="E50" s="74">
        <f t="shared" si="11"/>
        <v>0</v>
      </c>
      <c r="F50" s="290"/>
      <c r="G50" s="56">
        <f>'Source Data'!I50</f>
        <v>640.0242289674087</v>
      </c>
      <c r="H50" s="74">
        <f t="shared" si="12"/>
        <v>0</v>
      </c>
      <c r="I50" s="290"/>
      <c r="J50" s="56">
        <f>'Source Data'!J50</f>
        <v>174.5520624456569</v>
      </c>
      <c r="K50" s="74">
        <f t="shared" si="13"/>
        <v>0</v>
      </c>
      <c r="L50" s="290"/>
      <c r="M50" s="56">
        <f>'Source Data'!K50</f>
        <v>4363.8015611414239</v>
      </c>
      <c r="N50" s="74">
        <f t="shared" si="14"/>
        <v>0</v>
      </c>
      <c r="O50" s="290"/>
      <c r="P50" s="56">
        <f>'Source Data'!L50</f>
        <v>1745.5206244565691</v>
      </c>
      <c r="Q50" s="74">
        <f t="shared" si="15"/>
        <v>0</v>
      </c>
      <c r="R50" s="93">
        <v>0</v>
      </c>
      <c r="S50" s="56"/>
      <c r="T50" s="56"/>
      <c r="U50" s="57">
        <f t="shared" si="28"/>
        <v>0</v>
      </c>
      <c r="V50" s="93">
        <f t="shared" si="2"/>
        <v>0</v>
      </c>
      <c r="W50" s="74">
        <f t="shared" si="16"/>
        <v>0</v>
      </c>
      <c r="X50" s="93">
        <f t="shared" si="17"/>
        <v>0</v>
      </c>
      <c r="Y50" s="56">
        <f>'[1]JS Clark'!$G50</f>
        <v>0</v>
      </c>
      <c r="Z50" s="93">
        <f t="shared" si="18"/>
        <v>0</v>
      </c>
      <c r="AA50" s="56"/>
      <c r="AB50" s="56">
        <f t="shared" si="19"/>
        <v>0</v>
      </c>
      <c r="AC50" s="93">
        <f t="shared" si="20"/>
        <v>0</v>
      </c>
      <c r="AD50" s="97">
        <f t="shared" si="29"/>
        <v>0</v>
      </c>
      <c r="AE50" s="75">
        <f>'Source Data'!N50</f>
        <v>3969</v>
      </c>
      <c r="AF50" s="90">
        <f t="shared" si="30"/>
        <v>0</v>
      </c>
      <c r="AG50" s="271"/>
      <c r="AH50" s="75">
        <f t="shared" si="21"/>
        <v>0</v>
      </c>
      <c r="AI50" s="271"/>
      <c r="AJ50" s="77">
        <f t="shared" si="31"/>
        <v>0</v>
      </c>
      <c r="AK50" s="76">
        <f t="shared" si="32"/>
        <v>0</v>
      </c>
      <c r="AL50" s="90">
        <f t="shared" si="22"/>
        <v>0</v>
      </c>
      <c r="AM50" s="79">
        <f t="shared" si="23"/>
        <v>0</v>
      </c>
      <c r="AN50" s="90">
        <f t="shared" si="24"/>
        <v>0</v>
      </c>
      <c r="AO50" s="56">
        <f>'[1]JS Clark'!$M50</f>
        <v>0</v>
      </c>
      <c r="AP50" s="90">
        <f t="shared" si="25"/>
        <v>0</v>
      </c>
      <c r="AQ50" s="77"/>
      <c r="AR50" s="77">
        <f t="shared" si="26"/>
        <v>0</v>
      </c>
      <c r="AS50" s="90">
        <f t="shared" si="27"/>
        <v>0</v>
      </c>
      <c r="AT50" s="78">
        <f t="shared" si="7"/>
        <v>0</v>
      </c>
      <c r="AU50" s="87">
        <f t="shared" si="8"/>
        <v>0</v>
      </c>
      <c r="AV50" s="116"/>
      <c r="AW50" s="74"/>
      <c r="AX50" s="74">
        <f t="shared" si="33"/>
        <v>0</v>
      </c>
      <c r="AY50" s="74">
        <f t="shared" si="34"/>
        <v>0</v>
      </c>
    </row>
    <row r="51" spans="1:51" ht="16.149999999999999" customHeight="1" x14ac:dyDescent="0.2">
      <c r="A51" s="49">
        <v>45</v>
      </c>
      <c r="B51" s="50" t="s">
        <v>50</v>
      </c>
      <c r="C51" s="272">
        <f>'8_2.1.18 SIS'!AL51</f>
        <v>0</v>
      </c>
      <c r="D51" s="51">
        <f>'Source Data'!H51</f>
        <v>2675.6537559078151</v>
      </c>
      <c r="E51" s="80">
        <f t="shared" si="11"/>
        <v>0</v>
      </c>
      <c r="F51" s="291"/>
      <c r="G51" s="51">
        <f>'Source Data'!I51</f>
        <v>332.43156845204078</v>
      </c>
      <c r="H51" s="80">
        <f t="shared" si="12"/>
        <v>0</v>
      </c>
      <c r="I51" s="291"/>
      <c r="J51" s="51">
        <f>'Source Data'!J51</f>
        <v>90.66315503237476</v>
      </c>
      <c r="K51" s="80">
        <f t="shared" si="13"/>
        <v>0</v>
      </c>
      <c r="L51" s="291"/>
      <c r="M51" s="51">
        <f>'Source Data'!K51</f>
        <v>2266.578875809369</v>
      </c>
      <c r="N51" s="80">
        <f t="shared" si="14"/>
        <v>0</v>
      </c>
      <c r="O51" s="291"/>
      <c r="P51" s="51">
        <f>'Source Data'!L51</f>
        <v>906.63155032374766</v>
      </c>
      <c r="Q51" s="80">
        <f t="shared" si="15"/>
        <v>0</v>
      </c>
      <c r="R51" s="94">
        <v>0</v>
      </c>
      <c r="S51" s="51"/>
      <c r="T51" s="51"/>
      <c r="U51" s="52">
        <f t="shared" si="28"/>
        <v>0</v>
      </c>
      <c r="V51" s="94">
        <f t="shared" si="2"/>
        <v>0</v>
      </c>
      <c r="W51" s="80">
        <f t="shared" si="16"/>
        <v>0</v>
      </c>
      <c r="X51" s="94">
        <f t="shared" si="17"/>
        <v>0</v>
      </c>
      <c r="Y51" s="51">
        <f>'[1]JS Clark'!$G51</f>
        <v>0</v>
      </c>
      <c r="Z51" s="94">
        <f t="shared" si="18"/>
        <v>0</v>
      </c>
      <c r="AA51" s="53"/>
      <c r="AB51" s="51">
        <f t="shared" si="19"/>
        <v>0</v>
      </c>
      <c r="AC51" s="95">
        <f t="shared" si="20"/>
        <v>0</v>
      </c>
      <c r="AD51" s="95">
        <f t="shared" si="29"/>
        <v>0</v>
      </c>
      <c r="AE51" s="71">
        <f>'Source Data'!N51</f>
        <v>13416</v>
      </c>
      <c r="AF51" s="91">
        <f t="shared" si="30"/>
        <v>0</v>
      </c>
      <c r="AG51" s="272"/>
      <c r="AH51" s="71">
        <f t="shared" si="21"/>
        <v>0</v>
      </c>
      <c r="AI51" s="272"/>
      <c r="AJ51" s="72">
        <f t="shared" si="31"/>
        <v>0</v>
      </c>
      <c r="AK51" s="73">
        <f t="shared" si="32"/>
        <v>0</v>
      </c>
      <c r="AL51" s="91">
        <f t="shared" si="22"/>
        <v>0</v>
      </c>
      <c r="AM51" s="82">
        <f t="shared" si="23"/>
        <v>0</v>
      </c>
      <c r="AN51" s="91">
        <f t="shared" si="24"/>
        <v>0</v>
      </c>
      <c r="AO51" s="51">
        <f>'[1]JS Clark'!$M51</f>
        <v>0</v>
      </c>
      <c r="AP51" s="91">
        <f t="shared" si="25"/>
        <v>0</v>
      </c>
      <c r="AQ51" s="72"/>
      <c r="AR51" s="72">
        <f t="shared" si="26"/>
        <v>0</v>
      </c>
      <c r="AS51" s="91">
        <f t="shared" si="27"/>
        <v>0</v>
      </c>
      <c r="AT51" s="81">
        <f t="shared" si="7"/>
        <v>0</v>
      </c>
      <c r="AU51" s="88">
        <f t="shared" si="8"/>
        <v>0</v>
      </c>
      <c r="AV51" s="116"/>
      <c r="AW51" s="80"/>
      <c r="AX51" s="80">
        <f t="shared" si="33"/>
        <v>0</v>
      </c>
      <c r="AY51" s="80">
        <f t="shared" si="34"/>
        <v>0</v>
      </c>
    </row>
    <row r="52" spans="1:51" ht="16.149999999999999" customHeight="1" x14ac:dyDescent="0.2">
      <c r="A52" s="58">
        <v>46</v>
      </c>
      <c r="B52" s="59" t="s">
        <v>51</v>
      </c>
      <c r="C52" s="270">
        <f>'8_2.1.18 SIS'!AL52</f>
        <v>0</v>
      </c>
      <c r="D52" s="60">
        <f>'Source Data'!H52</f>
        <v>5480.4352847367336</v>
      </c>
      <c r="E52" s="65">
        <f t="shared" si="11"/>
        <v>0</v>
      </c>
      <c r="F52" s="289"/>
      <c r="G52" s="60">
        <f>'Source Data'!I52</f>
        <v>708.93963160759859</v>
      </c>
      <c r="H52" s="65">
        <f t="shared" si="12"/>
        <v>0</v>
      </c>
      <c r="I52" s="289"/>
      <c r="J52" s="60">
        <f>'Source Data'!J52</f>
        <v>193.3471722566178</v>
      </c>
      <c r="K52" s="65">
        <f t="shared" si="13"/>
        <v>0</v>
      </c>
      <c r="L52" s="289"/>
      <c r="M52" s="60">
        <f>'Source Data'!K52</f>
        <v>4833.6793064154454</v>
      </c>
      <c r="N52" s="65">
        <f t="shared" si="14"/>
        <v>0</v>
      </c>
      <c r="O52" s="289"/>
      <c r="P52" s="60">
        <f>'Source Data'!L52</f>
        <v>1933.4717225661777</v>
      </c>
      <c r="Q52" s="65">
        <f t="shared" si="15"/>
        <v>0</v>
      </c>
      <c r="R52" s="92">
        <v>0</v>
      </c>
      <c r="S52" s="60"/>
      <c r="T52" s="60"/>
      <c r="U52" s="61">
        <f t="shared" si="28"/>
        <v>0</v>
      </c>
      <c r="V52" s="92">
        <f t="shared" si="2"/>
        <v>0</v>
      </c>
      <c r="W52" s="65">
        <f t="shared" si="16"/>
        <v>0</v>
      </c>
      <c r="X52" s="92">
        <f t="shared" si="17"/>
        <v>0</v>
      </c>
      <c r="Y52" s="60">
        <f>'[1]JS Clark'!$G52</f>
        <v>0</v>
      </c>
      <c r="Z52" s="92">
        <f t="shared" si="18"/>
        <v>0</v>
      </c>
      <c r="AA52" s="60"/>
      <c r="AB52" s="60">
        <f t="shared" si="19"/>
        <v>0</v>
      </c>
      <c r="AC52" s="92">
        <f t="shared" si="20"/>
        <v>0</v>
      </c>
      <c r="AD52" s="96">
        <f t="shared" si="29"/>
        <v>0</v>
      </c>
      <c r="AE52" s="66">
        <f>'Source Data'!N52</f>
        <v>2991</v>
      </c>
      <c r="AF52" s="89">
        <f t="shared" si="30"/>
        <v>0</v>
      </c>
      <c r="AG52" s="270"/>
      <c r="AH52" s="66">
        <f t="shared" si="21"/>
        <v>0</v>
      </c>
      <c r="AI52" s="270"/>
      <c r="AJ52" s="68">
        <f t="shared" si="31"/>
        <v>0</v>
      </c>
      <c r="AK52" s="67">
        <f t="shared" si="32"/>
        <v>0</v>
      </c>
      <c r="AL52" s="89">
        <f t="shared" si="22"/>
        <v>0</v>
      </c>
      <c r="AM52" s="70">
        <f t="shared" si="23"/>
        <v>0</v>
      </c>
      <c r="AN52" s="89">
        <f t="shared" si="24"/>
        <v>0</v>
      </c>
      <c r="AO52" s="60">
        <f>'[1]JS Clark'!$M52</f>
        <v>0</v>
      </c>
      <c r="AP52" s="89">
        <f t="shared" si="25"/>
        <v>0</v>
      </c>
      <c r="AQ52" s="68"/>
      <c r="AR52" s="68">
        <f t="shared" si="26"/>
        <v>0</v>
      </c>
      <c r="AS52" s="89">
        <f t="shared" si="27"/>
        <v>0</v>
      </c>
      <c r="AT52" s="69">
        <f t="shared" si="7"/>
        <v>0</v>
      </c>
      <c r="AU52" s="86">
        <f t="shared" si="8"/>
        <v>0</v>
      </c>
      <c r="AV52" s="116"/>
      <c r="AW52" s="65"/>
      <c r="AX52" s="65">
        <f t="shared" si="33"/>
        <v>0</v>
      </c>
      <c r="AY52" s="65">
        <f t="shared" si="34"/>
        <v>0</v>
      </c>
    </row>
    <row r="53" spans="1:51" ht="16.149999999999999" customHeight="1" x14ac:dyDescent="0.2">
      <c r="A53" s="54">
        <v>47</v>
      </c>
      <c r="B53" s="55" t="s">
        <v>52</v>
      </c>
      <c r="C53" s="271">
        <f>'8_2.1.18 SIS'!AL53</f>
        <v>0</v>
      </c>
      <c r="D53" s="56">
        <f>'Source Data'!H53</f>
        <v>2851.064211175285</v>
      </c>
      <c r="E53" s="74">
        <f t="shared" si="11"/>
        <v>0</v>
      </c>
      <c r="F53" s="290"/>
      <c r="G53" s="56">
        <f>'Source Data'!I53</f>
        <v>340.85181534745152</v>
      </c>
      <c r="H53" s="74">
        <f t="shared" si="12"/>
        <v>0</v>
      </c>
      <c r="I53" s="290"/>
      <c r="J53" s="56">
        <f>'Source Data'!J53</f>
        <v>92.959586003850404</v>
      </c>
      <c r="K53" s="74">
        <f t="shared" si="13"/>
        <v>0</v>
      </c>
      <c r="L53" s="290"/>
      <c r="M53" s="56">
        <f>'Source Data'!K53</f>
        <v>2323.9896500962604</v>
      </c>
      <c r="N53" s="74">
        <f t="shared" si="14"/>
        <v>0</v>
      </c>
      <c r="O53" s="290"/>
      <c r="P53" s="56">
        <f>'Source Data'!L53</f>
        <v>929.59586003850404</v>
      </c>
      <c r="Q53" s="74">
        <f t="shared" si="15"/>
        <v>0</v>
      </c>
      <c r="R53" s="93">
        <v>0</v>
      </c>
      <c r="S53" s="56"/>
      <c r="T53" s="56"/>
      <c r="U53" s="57">
        <f t="shared" si="28"/>
        <v>0</v>
      </c>
      <c r="V53" s="93">
        <f t="shared" si="2"/>
        <v>0</v>
      </c>
      <c r="W53" s="74">
        <f t="shared" si="16"/>
        <v>0</v>
      </c>
      <c r="X53" s="93">
        <f t="shared" si="17"/>
        <v>0</v>
      </c>
      <c r="Y53" s="56">
        <f>'[1]JS Clark'!$G53</f>
        <v>0</v>
      </c>
      <c r="Z53" s="93">
        <f t="shared" si="18"/>
        <v>0</v>
      </c>
      <c r="AA53" s="56"/>
      <c r="AB53" s="56">
        <f t="shared" si="19"/>
        <v>0</v>
      </c>
      <c r="AC53" s="93">
        <f t="shared" si="20"/>
        <v>0</v>
      </c>
      <c r="AD53" s="97">
        <f t="shared" si="29"/>
        <v>0</v>
      </c>
      <c r="AE53" s="75">
        <f>'Source Data'!N53</f>
        <v>13043</v>
      </c>
      <c r="AF53" s="90">
        <f t="shared" si="30"/>
        <v>0</v>
      </c>
      <c r="AG53" s="271"/>
      <c r="AH53" s="75">
        <f t="shared" si="21"/>
        <v>0</v>
      </c>
      <c r="AI53" s="271"/>
      <c r="AJ53" s="77">
        <f t="shared" si="31"/>
        <v>0</v>
      </c>
      <c r="AK53" s="76">
        <f t="shared" si="32"/>
        <v>0</v>
      </c>
      <c r="AL53" s="90">
        <f t="shared" si="22"/>
        <v>0</v>
      </c>
      <c r="AM53" s="79">
        <f t="shared" si="23"/>
        <v>0</v>
      </c>
      <c r="AN53" s="90">
        <f t="shared" si="24"/>
        <v>0</v>
      </c>
      <c r="AO53" s="56">
        <f>'[1]JS Clark'!$M53</f>
        <v>0</v>
      </c>
      <c r="AP53" s="90">
        <f t="shared" si="25"/>
        <v>0</v>
      </c>
      <c r="AQ53" s="77"/>
      <c r="AR53" s="77">
        <f t="shared" si="26"/>
        <v>0</v>
      </c>
      <c r="AS53" s="90">
        <f t="shared" si="27"/>
        <v>0</v>
      </c>
      <c r="AT53" s="78">
        <f t="shared" si="7"/>
        <v>0</v>
      </c>
      <c r="AU53" s="87">
        <f t="shared" si="8"/>
        <v>0</v>
      </c>
      <c r="AV53" s="116"/>
      <c r="AW53" s="74"/>
      <c r="AX53" s="74">
        <f t="shared" si="33"/>
        <v>0</v>
      </c>
      <c r="AY53" s="74">
        <f t="shared" si="34"/>
        <v>0</v>
      </c>
    </row>
    <row r="54" spans="1:51" ht="16.149999999999999" customHeight="1" x14ac:dyDescent="0.2">
      <c r="A54" s="54">
        <v>48</v>
      </c>
      <c r="B54" s="55" t="s">
        <v>74</v>
      </c>
      <c r="C54" s="271">
        <f>'8_2.1.18 SIS'!AL54</f>
        <v>0</v>
      </c>
      <c r="D54" s="56">
        <f>'Source Data'!H54</f>
        <v>3995.2813864350205</v>
      </c>
      <c r="E54" s="74">
        <f t="shared" si="11"/>
        <v>0</v>
      </c>
      <c r="F54" s="290"/>
      <c r="G54" s="56">
        <f>'Source Data'!I54</f>
        <v>516.40353727376908</v>
      </c>
      <c r="H54" s="74">
        <f t="shared" si="12"/>
        <v>0</v>
      </c>
      <c r="I54" s="290"/>
      <c r="J54" s="56">
        <f>'Source Data'!J54</f>
        <v>140.83732834739155</v>
      </c>
      <c r="K54" s="74">
        <f t="shared" si="13"/>
        <v>0</v>
      </c>
      <c r="L54" s="290"/>
      <c r="M54" s="56">
        <f>'Source Data'!K54</f>
        <v>3520.9332086847894</v>
      </c>
      <c r="N54" s="74">
        <f t="shared" si="14"/>
        <v>0</v>
      </c>
      <c r="O54" s="290"/>
      <c r="P54" s="56">
        <f>'Source Data'!L54</f>
        <v>1408.3732834739153</v>
      </c>
      <c r="Q54" s="74">
        <f t="shared" si="15"/>
        <v>0</v>
      </c>
      <c r="R54" s="93">
        <v>0</v>
      </c>
      <c r="S54" s="56"/>
      <c r="T54" s="56"/>
      <c r="U54" s="57">
        <f t="shared" si="28"/>
        <v>0</v>
      </c>
      <c r="V54" s="93">
        <f t="shared" si="2"/>
        <v>0</v>
      </c>
      <c r="W54" s="74">
        <f t="shared" si="16"/>
        <v>0</v>
      </c>
      <c r="X54" s="93">
        <f t="shared" si="17"/>
        <v>0</v>
      </c>
      <c r="Y54" s="56">
        <f>'[1]JS Clark'!$G54</f>
        <v>0</v>
      </c>
      <c r="Z54" s="93">
        <f t="shared" si="18"/>
        <v>0</v>
      </c>
      <c r="AA54" s="56"/>
      <c r="AB54" s="56">
        <f t="shared" si="19"/>
        <v>0</v>
      </c>
      <c r="AC54" s="93">
        <f t="shared" si="20"/>
        <v>0</v>
      </c>
      <c r="AD54" s="97">
        <f t="shared" si="29"/>
        <v>0</v>
      </c>
      <c r="AE54" s="75">
        <f>'Source Data'!N54</f>
        <v>5158</v>
      </c>
      <c r="AF54" s="90">
        <f t="shared" si="30"/>
        <v>0</v>
      </c>
      <c r="AG54" s="271"/>
      <c r="AH54" s="75">
        <f t="shared" si="21"/>
        <v>0</v>
      </c>
      <c r="AI54" s="271"/>
      <c r="AJ54" s="77">
        <f t="shared" si="31"/>
        <v>0</v>
      </c>
      <c r="AK54" s="76">
        <f t="shared" si="32"/>
        <v>0</v>
      </c>
      <c r="AL54" s="90">
        <f t="shared" si="22"/>
        <v>0</v>
      </c>
      <c r="AM54" s="79">
        <f t="shared" si="23"/>
        <v>0</v>
      </c>
      <c r="AN54" s="90">
        <f t="shared" si="24"/>
        <v>0</v>
      </c>
      <c r="AO54" s="56">
        <f>'[1]JS Clark'!$M54</f>
        <v>0</v>
      </c>
      <c r="AP54" s="90">
        <f t="shared" si="25"/>
        <v>0</v>
      </c>
      <c r="AQ54" s="77"/>
      <c r="AR54" s="77">
        <f t="shared" si="26"/>
        <v>0</v>
      </c>
      <c r="AS54" s="90">
        <f t="shared" si="27"/>
        <v>0</v>
      </c>
      <c r="AT54" s="78">
        <f t="shared" si="7"/>
        <v>0</v>
      </c>
      <c r="AU54" s="87">
        <f t="shared" si="8"/>
        <v>0</v>
      </c>
      <c r="AV54" s="116"/>
      <c r="AW54" s="74"/>
      <c r="AX54" s="74">
        <f t="shared" si="33"/>
        <v>0</v>
      </c>
      <c r="AY54" s="74">
        <f t="shared" si="34"/>
        <v>0</v>
      </c>
    </row>
    <row r="55" spans="1:51" ht="16.149999999999999" customHeight="1" x14ac:dyDescent="0.2">
      <c r="A55" s="54">
        <v>49</v>
      </c>
      <c r="B55" s="55" t="s">
        <v>53</v>
      </c>
      <c r="C55" s="271">
        <f>'8_2.1.18 SIS'!AL55</f>
        <v>244</v>
      </c>
      <c r="D55" s="56">
        <f>'Source Data'!H55</f>
        <v>4510.9600632140227</v>
      </c>
      <c r="E55" s="74">
        <f t="shared" si="11"/>
        <v>1100674.2554242215</v>
      </c>
      <c r="F55" s="290"/>
      <c r="G55" s="56">
        <f>'Source Data'!I55</f>
        <v>660.79145627436594</v>
      </c>
      <c r="H55" s="74">
        <f t="shared" si="12"/>
        <v>0</v>
      </c>
      <c r="I55" s="290"/>
      <c r="J55" s="56">
        <f>'Source Data'!J55</f>
        <v>180.21585171119071</v>
      </c>
      <c r="K55" s="74">
        <f t="shared" si="13"/>
        <v>0</v>
      </c>
      <c r="L55" s="290"/>
      <c r="M55" s="56">
        <f>'Source Data'!K55</f>
        <v>4505.3962927797675</v>
      </c>
      <c r="N55" s="74">
        <f t="shared" si="14"/>
        <v>0</v>
      </c>
      <c r="O55" s="290"/>
      <c r="P55" s="56">
        <f>'Source Data'!L55</f>
        <v>1802.158517111907</v>
      </c>
      <c r="Q55" s="74">
        <f t="shared" si="15"/>
        <v>0</v>
      </c>
      <c r="R55" s="93">
        <v>1350574</v>
      </c>
      <c r="S55" s="56"/>
      <c r="T55" s="56"/>
      <c r="U55" s="57">
        <f t="shared" si="28"/>
        <v>0</v>
      </c>
      <c r="V55" s="93">
        <f t="shared" si="2"/>
        <v>1350574</v>
      </c>
      <c r="W55" s="74">
        <f t="shared" si="16"/>
        <v>-3376</v>
      </c>
      <c r="X55" s="93">
        <f t="shared" si="17"/>
        <v>1347198</v>
      </c>
      <c r="Y55" s="56">
        <f>'[1]JS Clark'!$G55</f>
        <v>28760</v>
      </c>
      <c r="Z55" s="93">
        <f t="shared" si="18"/>
        <v>1375958</v>
      </c>
      <c r="AA55" s="56"/>
      <c r="AB55" s="56">
        <f t="shared" si="19"/>
        <v>1375958</v>
      </c>
      <c r="AC55" s="93">
        <f t="shared" si="20"/>
        <v>114663</v>
      </c>
      <c r="AD55" s="97">
        <f t="shared" si="29"/>
        <v>1375958</v>
      </c>
      <c r="AE55" s="75">
        <f>'Source Data'!N55</f>
        <v>2655</v>
      </c>
      <c r="AF55" s="90">
        <f t="shared" si="30"/>
        <v>647820</v>
      </c>
      <c r="AG55" s="271"/>
      <c r="AH55" s="75">
        <f t="shared" si="21"/>
        <v>0</v>
      </c>
      <c r="AI55" s="271"/>
      <c r="AJ55" s="77">
        <f t="shared" si="31"/>
        <v>0</v>
      </c>
      <c r="AK55" s="76">
        <f t="shared" si="32"/>
        <v>0</v>
      </c>
      <c r="AL55" s="90">
        <f t="shared" si="22"/>
        <v>647820</v>
      </c>
      <c r="AM55" s="79">
        <f t="shared" si="23"/>
        <v>-1620</v>
      </c>
      <c r="AN55" s="90">
        <f t="shared" si="24"/>
        <v>646200</v>
      </c>
      <c r="AO55" s="56">
        <f>'[1]JS Clark'!$M55</f>
        <v>12370</v>
      </c>
      <c r="AP55" s="90">
        <f t="shared" si="25"/>
        <v>658570</v>
      </c>
      <c r="AQ55" s="77"/>
      <c r="AR55" s="77">
        <f t="shared" si="26"/>
        <v>658570</v>
      </c>
      <c r="AS55" s="90">
        <f t="shared" si="27"/>
        <v>54881</v>
      </c>
      <c r="AT55" s="78">
        <f t="shared" si="7"/>
        <v>2034528</v>
      </c>
      <c r="AU55" s="87">
        <f t="shared" si="8"/>
        <v>169544</v>
      </c>
      <c r="AV55" s="116"/>
      <c r="AW55" s="74"/>
      <c r="AX55" s="74">
        <f t="shared" si="33"/>
        <v>1620</v>
      </c>
      <c r="AY55" s="74">
        <f t="shared" si="34"/>
        <v>1620</v>
      </c>
    </row>
    <row r="56" spans="1:51" ht="16.149999999999999" customHeight="1" x14ac:dyDescent="0.2">
      <c r="A56" s="49">
        <v>50</v>
      </c>
      <c r="B56" s="50" t="s">
        <v>54</v>
      </c>
      <c r="C56" s="272">
        <f>'8_2.1.18 SIS'!AL56</f>
        <v>0</v>
      </c>
      <c r="D56" s="51">
        <f>'Source Data'!H56</f>
        <v>4738.7087437121554</v>
      </c>
      <c r="E56" s="80">
        <f t="shared" si="11"/>
        <v>0</v>
      </c>
      <c r="F56" s="291"/>
      <c r="G56" s="51">
        <f>'Source Data'!I56</f>
        <v>638.95176727517901</v>
      </c>
      <c r="H56" s="80">
        <f t="shared" si="12"/>
        <v>0</v>
      </c>
      <c r="I56" s="291"/>
      <c r="J56" s="51">
        <f>'Source Data'!J56</f>
        <v>174.25957289323065</v>
      </c>
      <c r="K56" s="80">
        <f t="shared" si="13"/>
        <v>0</v>
      </c>
      <c r="L56" s="291"/>
      <c r="M56" s="51">
        <f>'Source Data'!K56</f>
        <v>4356.4893223307663</v>
      </c>
      <c r="N56" s="80">
        <f t="shared" si="14"/>
        <v>0</v>
      </c>
      <c r="O56" s="291"/>
      <c r="P56" s="51">
        <f>'Source Data'!L56</f>
        <v>1742.5957289323062</v>
      </c>
      <c r="Q56" s="80">
        <f t="shared" si="15"/>
        <v>0</v>
      </c>
      <c r="R56" s="94">
        <v>0</v>
      </c>
      <c r="S56" s="51"/>
      <c r="T56" s="51"/>
      <c r="U56" s="52">
        <f t="shared" si="28"/>
        <v>0</v>
      </c>
      <c r="V56" s="94">
        <f t="shared" si="2"/>
        <v>0</v>
      </c>
      <c r="W56" s="80">
        <f t="shared" si="16"/>
        <v>0</v>
      </c>
      <c r="X56" s="94">
        <f t="shared" si="17"/>
        <v>0</v>
      </c>
      <c r="Y56" s="51">
        <f>'[1]JS Clark'!$G56</f>
        <v>0</v>
      </c>
      <c r="Z56" s="94">
        <f t="shared" si="18"/>
        <v>0</v>
      </c>
      <c r="AA56" s="53"/>
      <c r="AB56" s="51">
        <f t="shared" si="19"/>
        <v>0</v>
      </c>
      <c r="AC56" s="95">
        <f t="shared" si="20"/>
        <v>0</v>
      </c>
      <c r="AD56" s="95">
        <f t="shared" si="29"/>
        <v>0</v>
      </c>
      <c r="AE56" s="71">
        <f>'Source Data'!N56</f>
        <v>3490</v>
      </c>
      <c r="AF56" s="91">
        <f t="shared" si="30"/>
        <v>0</v>
      </c>
      <c r="AG56" s="272"/>
      <c r="AH56" s="71">
        <f t="shared" si="21"/>
        <v>0</v>
      </c>
      <c r="AI56" s="272"/>
      <c r="AJ56" s="72">
        <f t="shared" si="31"/>
        <v>0</v>
      </c>
      <c r="AK56" s="73">
        <f t="shared" si="32"/>
        <v>0</v>
      </c>
      <c r="AL56" s="91">
        <f t="shared" si="22"/>
        <v>0</v>
      </c>
      <c r="AM56" s="82">
        <f t="shared" si="23"/>
        <v>0</v>
      </c>
      <c r="AN56" s="91">
        <f t="shared" si="24"/>
        <v>0</v>
      </c>
      <c r="AO56" s="51">
        <f>'[1]JS Clark'!$M56</f>
        <v>0</v>
      </c>
      <c r="AP56" s="91">
        <f t="shared" si="25"/>
        <v>0</v>
      </c>
      <c r="AQ56" s="72"/>
      <c r="AR56" s="72">
        <f t="shared" si="26"/>
        <v>0</v>
      </c>
      <c r="AS56" s="91">
        <f t="shared" si="27"/>
        <v>0</v>
      </c>
      <c r="AT56" s="81">
        <f t="shared" si="7"/>
        <v>0</v>
      </c>
      <c r="AU56" s="88">
        <f t="shared" si="8"/>
        <v>0</v>
      </c>
      <c r="AV56" s="116"/>
      <c r="AW56" s="80"/>
      <c r="AX56" s="80">
        <f t="shared" si="33"/>
        <v>0</v>
      </c>
      <c r="AY56" s="80">
        <f t="shared" si="34"/>
        <v>0</v>
      </c>
    </row>
    <row r="57" spans="1:51" ht="16.149999999999999" customHeight="1" x14ac:dyDescent="0.2">
      <c r="A57" s="58">
        <v>51</v>
      </c>
      <c r="B57" s="59" t="s">
        <v>55</v>
      </c>
      <c r="C57" s="270">
        <f>'8_2.1.18 SIS'!AL57</f>
        <v>0</v>
      </c>
      <c r="D57" s="60">
        <f>'Source Data'!H57</f>
        <v>4281.7369154997223</v>
      </c>
      <c r="E57" s="65">
        <f t="shared" si="11"/>
        <v>0</v>
      </c>
      <c r="F57" s="289"/>
      <c r="G57" s="60">
        <f>'Source Data'!I57</f>
        <v>570.93395934473472</v>
      </c>
      <c r="H57" s="65">
        <f t="shared" si="12"/>
        <v>0</v>
      </c>
      <c r="I57" s="289"/>
      <c r="J57" s="60">
        <f>'Source Data'!J57</f>
        <v>155.70926163947308</v>
      </c>
      <c r="K57" s="65">
        <f t="shared" si="13"/>
        <v>0</v>
      </c>
      <c r="L57" s="289"/>
      <c r="M57" s="60">
        <f>'Source Data'!K57</f>
        <v>3892.7315409868274</v>
      </c>
      <c r="N57" s="65">
        <f t="shared" si="14"/>
        <v>0</v>
      </c>
      <c r="O57" s="289"/>
      <c r="P57" s="60">
        <f>'Source Data'!L57</f>
        <v>1557.0926163947308</v>
      </c>
      <c r="Q57" s="65">
        <f t="shared" si="15"/>
        <v>0</v>
      </c>
      <c r="R57" s="92">
        <v>0</v>
      </c>
      <c r="S57" s="60"/>
      <c r="T57" s="60"/>
      <c r="U57" s="61">
        <f t="shared" si="28"/>
        <v>0</v>
      </c>
      <c r="V57" s="92">
        <f t="shared" si="2"/>
        <v>0</v>
      </c>
      <c r="W57" s="65">
        <f t="shared" si="16"/>
        <v>0</v>
      </c>
      <c r="X57" s="92">
        <f t="shared" si="17"/>
        <v>0</v>
      </c>
      <c r="Y57" s="60">
        <f>'[1]JS Clark'!$G57</f>
        <v>0</v>
      </c>
      <c r="Z57" s="92">
        <f t="shared" si="18"/>
        <v>0</v>
      </c>
      <c r="AA57" s="60"/>
      <c r="AB57" s="60">
        <f t="shared" si="19"/>
        <v>0</v>
      </c>
      <c r="AC57" s="92">
        <f t="shared" si="20"/>
        <v>0</v>
      </c>
      <c r="AD57" s="96">
        <f t="shared" si="29"/>
        <v>0</v>
      </c>
      <c r="AE57" s="66">
        <f>'Source Data'!N57</f>
        <v>4268</v>
      </c>
      <c r="AF57" s="89">
        <f t="shared" si="30"/>
        <v>0</v>
      </c>
      <c r="AG57" s="270"/>
      <c r="AH57" s="66">
        <f t="shared" si="21"/>
        <v>0</v>
      </c>
      <c r="AI57" s="270"/>
      <c r="AJ57" s="68">
        <f t="shared" si="31"/>
        <v>0</v>
      </c>
      <c r="AK57" s="67">
        <f t="shared" si="32"/>
        <v>0</v>
      </c>
      <c r="AL57" s="89">
        <f t="shared" si="22"/>
        <v>0</v>
      </c>
      <c r="AM57" s="70">
        <f t="shared" si="23"/>
        <v>0</v>
      </c>
      <c r="AN57" s="89">
        <f t="shared" si="24"/>
        <v>0</v>
      </c>
      <c r="AO57" s="60">
        <f>'[1]JS Clark'!$M57</f>
        <v>0</v>
      </c>
      <c r="AP57" s="89">
        <f t="shared" si="25"/>
        <v>0</v>
      </c>
      <c r="AQ57" s="68"/>
      <c r="AR57" s="68">
        <f t="shared" si="26"/>
        <v>0</v>
      </c>
      <c r="AS57" s="89">
        <f t="shared" si="27"/>
        <v>0</v>
      </c>
      <c r="AT57" s="69">
        <f t="shared" si="7"/>
        <v>0</v>
      </c>
      <c r="AU57" s="86">
        <f t="shared" si="8"/>
        <v>0</v>
      </c>
      <c r="AV57" s="116"/>
      <c r="AW57" s="65"/>
      <c r="AX57" s="65">
        <f t="shared" si="33"/>
        <v>0</v>
      </c>
      <c r="AY57" s="65">
        <f t="shared" si="34"/>
        <v>0</v>
      </c>
    </row>
    <row r="58" spans="1:51" ht="16.149999999999999" customHeight="1" x14ac:dyDescent="0.2">
      <c r="A58" s="54">
        <v>52</v>
      </c>
      <c r="B58" s="55" t="s">
        <v>56</v>
      </c>
      <c r="C58" s="271">
        <f>'8_2.1.18 SIS'!AL58</f>
        <v>0</v>
      </c>
      <c r="D58" s="56">
        <f>'Source Data'!H58</f>
        <v>4477.885435486186</v>
      </c>
      <c r="E58" s="74">
        <f t="shared" si="11"/>
        <v>0</v>
      </c>
      <c r="F58" s="290"/>
      <c r="G58" s="56">
        <f>'Source Data'!I58</f>
        <v>601.39043740535396</v>
      </c>
      <c r="H58" s="74">
        <f t="shared" si="12"/>
        <v>0</v>
      </c>
      <c r="I58" s="290"/>
      <c r="J58" s="56">
        <f>'Source Data'!J58</f>
        <v>164.01557383782384</v>
      </c>
      <c r="K58" s="74">
        <f t="shared" si="13"/>
        <v>0</v>
      </c>
      <c r="L58" s="290"/>
      <c r="M58" s="56">
        <f>'Source Data'!K58</f>
        <v>4100.3893459455958</v>
      </c>
      <c r="N58" s="74">
        <f t="shared" si="14"/>
        <v>0</v>
      </c>
      <c r="O58" s="290"/>
      <c r="P58" s="56">
        <f>'Source Data'!L58</f>
        <v>1640.1557383782383</v>
      </c>
      <c r="Q58" s="74">
        <f t="shared" si="15"/>
        <v>0</v>
      </c>
      <c r="R58" s="93">
        <v>0</v>
      </c>
      <c r="S58" s="56"/>
      <c r="T58" s="56"/>
      <c r="U58" s="57">
        <f t="shared" si="28"/>
        <v>0</v>
      </c>
      <c r="V58" s="93">
        <f t="shared" si="2"/>
        <v>0</v>
      </c>
      <c r="W58" s="74">
        <f t="shared" si="16"/>
        <v>0</v>
      </c>
      <c r="X58" s="93">
        <f t="shared" si="17"/>
        <v>0</v>
      </c>
      <c r="Y58" s="56">
        <f>'[1]JS Clark'!$G58</f>
        <v>0</v>
      </c>
      <c r="Z58" s="93">
        <f t="shared" si="18"/>
        <v>0</v>
      </c>
      <c r="AA58" s="56"/>
      <c r="AB58" s="56">
        <f t="shared" si="19"/>
        <v>0</v>
      </c>
      <c r="AC58" s="93">
        <f t="shared" si="20"/>
        <v>0</v>
      </c>
      <c r="AD58" s="97">
        <f t="shared" si="29"/>
        <v>0</v>
      </c>
      <c r="AE58" s="75">
        <f>'Source Data'!N58</f>
        <v>5924</v>
      </c>
      <c r="AF58" s="90">
        <f t="shared" si="30"/>
        <v>0</v>
      </c>
      <c r="AG58" s="271"/>
      <c r="AH58" s="75">
        <f t="shared" si="21"/>
        <v>0</v>
      </c>
      <c r="AI58" s="271"/>
      <c r="AJ58" s="77">
        <f t="shared" si="31"/>
        <v>0</v>
      </c>
      <c r="AK58" s="76">
        <f t="shared" si="32"/>
        <v>0</v>
      </c>
      <c r="AL58" s="90">
        <f t="shared" si="22"/>
        <v>0</v>
      </c>
      <c r="AM58" s="79">
        <f t="shared" si="23"/>
        <v>0</v>
      </c>
      <c r="AN58" s="90">
        <f t="shared" si="24"/>
        <v>0</v>
      </c>
      <c r="AO58" s="56">
        <f>'[1]JS Clark'!$M58</f>
        <v>0</v>
      </c>
      <c r="AP58" s="90">
        <f t="shared" si="25"/>
        <v>0</v>
      </c>
      <c r="AQ58" s="77"/>
      <c r="AR58" s="77">
        <f t="shared" si="26"/>
        <v>0</v>
      </c>
      <c r="AS58" s="90">
        <f t="shared" si="27"/>
        <v>0</v>
      </c>
      <c r="AT58" s="78">
        <f t="shared" si="7"/>
        <v>0</v>
      </c>
      <c r="AU58" s="87">
        <f t="shared" si="8"/>
        <v>0</v>
      </c>
      <c r="AV58" s="116"/>
      <c r="AW58" s="74"/>
      <c r="AX58" s="74">
        <f t="shared" si="33"/>
        <v>0</v>
      </c>
      <c r="AY58" s="74">
        <f t="shared" si="34"/>
        <v>0</v>
      </c>
    </row>
    <row r="59" spans="1:51" ht="16.149999999999999" customHeight="1" x14ac:dyDescent="0.2">
      <c r="A59" s="54">
        <v>53</v>
      </c>
      <c r="B59" s="55" t="s">
        <v>57</v>
      </c>
      <c r="C59" s="271">
        <f>'8_2.1.18 SIS'!AL59</f>
        <v>0</v>
      </c>
      <c r="D59" s="56">
        <f>'Source Data'!H59</f>
        <v>4674.7758891865669</v>
      </c>
      <c r="E59" s="74">
        <f t="shared" si="11"/>
        <v>0</v>
      </c>
      <c r="F59" s="290"/>
      <c r="G59" s="56">
        <f>'Source Data'!I59</f>
        <v>663.32493479155164</v>
      </c>
      <c r="H59" s="74">
        <f t="shared" si="12"/>
        <v>0</v>
      </c>
      <c r="I59" s="290"/>
      <c r="J59" s="56">
        <f>'Source Data'!J59</f>
        <v>180.90680039769586</v>
      </c>
      <c r="K59" s="74">
        <f t="shared" si="13"/>
        <v>0</v>
      </c>
      <c r="L59" s="290"/>
      <c r="M59" s="56">
        <f>'Source Data'!K59</f>
        <v>4522.670009942397</v>
      </c>
      <c r="N59" s="74">
        <f t="shared" si="14"/>
        <v>0</v>
      </c>
      <c r="O59" s="290"/>
      <c r="P59" s="56">
        <f>'Source Data'!L59</f>
        <v>1809.0680039769588</v>
      </c>
      <c r="Q59" s="74">
        <f t="shared" si="15"/>
        <v>0</v>
      </c>
      <c r="R59" s="93">
        <v>0</v>
      </c>
      <c r="S59" s="56"/>
      <c r="T59" s="56"/>
      <c r="U59" s="57">
        <f t="shared" si="28"/>
        <v>0</v>
      </c>
      <c r="V59" s="93">
        <f t="shared" si="2"/>
        <v>0</v>
      </c>
      <c r="W59" s="74">
        <f t="shared" si="16"/>
        <v>0</v>
      </c>
      <c r="X59" s="93">
        <f t="shared" si="17"/>
        <v>0</v>
      </c>
      <c r="Y59" s="56">
        <f>'[1]JS Clark'!$G59</f>
        <v>0</v>
      </c>
      <c r="Z59" s="93">
        <f t="shared" si="18"/>
        <v>0</v>
      </c>
      <c r="AA59" s="56"/>
      <c r="AB59" s="56">
        <f t="shared" si="19"/>
        <v>0</v>
      </c>
      <c r="AC59" s="93">
        <f t="shared" si="20"/>
        <v>0</v>
      </c>
      <c r="AD59" s="97">
        <f t="shared" si="29"/>
        <v>0</v>
      </c>
      <c r="AE59" s="75">
        <f>'Source Data'!N59</f>
        <v>2670</v>
      </c>
      <c r="AF59" s="90">
        <f t="shared" si="30"/>
        <v>0</v>
      </c>
      <c r="AG59" s="271"/>
      <c r="AH59" s="75">
        <f t="shared" si="21"/>
        <v>0</v>
      </c>
      <c r="AI59" s="271"/>
      <c r="AJ59" s="77">
        <f t="shared" si="31"/>
        <v>0</v>
      </c>
      <c r="AK59" s="76">
        <f t="shared" si="32"/>
        <v>0</v>
      </c>
      <c r="AL59" s="90">
        <f t="shared" si="22"/>
        <v>0</v>
      </c>
      <c r="AM59" s="79">
        <f t="shared" si="23"/>
        <v>0</v>
      </c>
      <c r="AN59" s="90">
        <f t="shared" si="24"/>
        <v>0</v>
      </c>
      <c r="AO59" s="56">
        <f>'[1]JS Clark'!$M59</f>
        <v>0</v>
      </c>
      <c r="AP59" s="90">
        <f t="shared" si="25"/>
        <v>0</v>
      </c>
      <c r="AQ59" s="77"/>
      <c r="AR59" s="77">
        <f t="shared" si="26"/>
        <v>0</v>
      </c>
      <c r="AS59" s="90">
        <f t="shared" si="27"/>
        <v>0</v>
      </c>
      <c r="AT59" s="78">
        <f t="shared" si="7"/>
        <v>0</v>
      </c>
      <c r="AU59" s="87">
        <f t="shared" si="8"/>
        <v>0</v>
      </c>
      <c r="AV59" s="116"/>
      <c r="AW59" s="74"/>
      <c r="AX59" s="74">
        <f t="shared" si="33"/>
        <v>0</v>
      </c>
      <c r="AY59" s="74">
        <f t="shared" si="34"/>
        <v>0</v>
      </c>
    </row>
    <row r="60" spans="1:51" ht="16.149999999999999" customHeight="1" x14ac:dyDescent="0.2">
      <c r="A60" s="54">
        <v>54</v>
      </c>
      <c r="B60" s="55" t="s">
        <v>58</v>
      </c>
      <c r="C60" s="271">
        <f>'8_2.1.18 SIS'!AL60</f>
        <v>0</v>
      </c>
      <c r="D60" s="56">
        <f>'Source Data'!H60</f>
        <v>4784.5850415334589</v>
      </c>
      <c r="E60" s="74">
        <f t="shared" si="11"/>
        <v>0</v>
      </c>
      <c r="F60" s="290"/>
      <c r="G60" s="56">
        <f>'Source Data'!I60</f>
        <v>583.70660052312871</v>
      </c>
      <c r="H60" s="74">
        <f t="shared" si="12"/>
        <v>0</v>
      </c>
      <c r="I60" s="290"/>
      <c r="J60" s="56">
        <f>'Source Data'!J60</f>
        <v>159.19270923358056</v>
      </c>
      <c r="K60" s="74">
        <f t="shared" si="13"/>
        <v>0</v>
      </c>
      <c r="L60" s="290"/>
      <c r="M60" s="56">
        <f>'Source Data'!K60</f>
        <v>3979.8177308395143</v>
      </c>
      <c r="N60" s="74">
        <f t="shared" si="14"/>
        <v>0</v>
      </c>
      <c r="O60" s="290"/>
      <c r="P60" s="56">
        <f>'Source Data'!L60</f>
        <v>1591.9270923358056</v>
      </c>
      <c r="Q60" s="74">
        <f t="shared" si="15"/>
        <v>0</v>
      </c>
      <c r="R60" s="93">
        <v>0</v>
      </c>
      <c r="S60" s="56"/>
      <c r="T60" s="56"/>
      <c r="U60" s="57">
        <f t="shared" si="28"/>
        <v>0</v>
      </c>
      <c r="V60" s="93">
        <f t="shared" si="2"/>
        <v>0</v>
      </c>
      <c r="W60" s="74">
        <f t="shared" si="16"/>
        <v>0</v>
      </c>
      <c r="X60" s="93">
        <f t="shared" si="17"/>
        <v>0</v>
      </c>
      <c r="Y60" s="56">
        <f>'[1]JS Clark'!$G60</f>
        <v>0</v>
      </c>
      <c r="Z60" s="93">
        <f t="shared" si="18"/>
        <v>0</v>
      </c>
      <c r="AA60" s="56"/>
      <c r="AB60" s="56">
        <f t="shared" si="19"/>
        <v>0</v>
      </c>
      <c r="AC60" s="93">
        <f t="shared" si="20"/>
        <v>0</v>
      </c>
      <c r="AD60" s="97">
        <f t="shared" si="29"/>
        <v>0</v>
      </c>
      <c r="AE60" s="75">
        <f>'Source Data'!N60</f>
        <v>5141</v>
      </c>
      <c r="AF60" s="90">
        <f t="shared" si="30"/>
        <v>0</v>
      </c>
      <c r="AG60" s="271"/>
      <c r="AH60" s="75">
        <f t="shared" si="21"/>
        <v>0</v>
      </c>
      <c r="AI60" s="271"/>
      <c r="AJ60" s="77">
        <f t="shared" si="31"/>
        <v>0</v>
      </c>
      <c r="AK60" s="76">
        <f t="shared" si="32"/>
        <v>0</v>
      </c>
      <c r="AL60" s="90">
        <f t="shared" si="22"/>
        <v>0</v>
      </c>
      <c r="AM60" s="79">
        <f t="shared" si="23"/>
        <v>0</v>
      </c>
      <c r="AN60" s="90">
        <f t="shared" si="24"/>
        <v>0</v>
      </c>
      <c r="AO60" s="56">
        <f>'[1]JS Clark'!$M60</f>
        <v>0</v>
      </c>
      <c r="AP60" s="90">
        <f t="shared" si="25"/>
        <v>0</v>
      </c>
      <c r="AQ60" s="77"/>
      <c r="AR60" s="77">
        <f t="shared" si="26"/>
        <v>0</v>
      </c>
      <c r="AS60" s="90">
        <f t="shared" si="27"/>
        <v>0</v>
      </c>
      <c r="AT60" s="78">
        <f t="shared" si="7"/>
        <v>0</v>
      </c>
      <c r="AU60" s="87">
        <f t="shared" si="8"/>
        <v>0</v>
      </c>
      <c r="AV60" s="116"/>
      <c r="AW60" s="74"/>
      <c r="AX60" s="74">
        <f t="shared" si="33"/>
        <v>0</v>
      </c>
      <c r="AY60" s="74">
        <f t="shared" si="34"/>
        <v>0</v>
      </c>
    </row>
    <row r="61" spans="1:51" ht="16.149999999999999" customHeight="1" x14ac:dyDescent="0.2">
      <c r="A61" s="49">
        <v>55</v>
      </c>
      <c r="B61" s="50" t="s">
        <v>59</v>
      </c>
      <c r="C61" s="272">
        <f>'8_2.1.18 SIS'!AL61</f>
        <v>0</v>
      </c>
      <c r="D61" s="51">
        <f>'Source Data'!H61</f>
        <v>4501.7236472239638</v>
      </c>
      <c r="E61" s="80">
        <f t="shared" si="11"/>
        <v>0</v>
      </c>
      <c r="F61" s="291"/>
      <c r="G61" s="51">
        <f>'Source Data'!I61</f>
        <v>593.48544210889816</v>
      </c>
      <c r="H61" s="80">
        <f t="shared" si="12"/>
        <v>0</v>
      </c>
      <c r="I61" s="291"/>
      <c r="J61" s="51">
        <f>'Source Data'!J61</f>
        <v>161.8596660296995</v>
      </c>
      <c r="K61" s="80">
        <f t="shared" si="13"/>
        <v>0</v>
      </c>
      <c r="L61" s="291"/>
      <c r="M61" s="51">
        <f>'Source Data'!K61</f>
        <v>4046.4916507424882</v>
      </c>
      <c r="N61" s="80">
        <f t="shared" si="14"/>
        <v>0</v>
      </c>
      <c r="O61" s="291"/>
      <c r="P61" s="51">
        <f>'Source Data'!L61</f>
        <v>1618.596660296995</v>
      </c>
      <c r="Q61" s="80">
        <f t="shared" si="15"/>
        <v>0</v>
      </c>
      <c r="R61" s="94">
        <v>0</v>
      </c>
      <c r="S61" s="51"/>
      <c r="T61" s="51"/>
      <c r="U61" s="52">
        <f t="shared" si="28"/>
        <v>0</v>
      </c>
      <c r="V61" s="94">
        <f t="shared" si="2"/>
        <v>0</v>
      </c>
      <c r="W61" s="80">
        <f t="shared" si="16"/>
        <v>0</v>
      </c>
      <c r="X61" s="94">
        <f t="shared" si="17"/>
        <v>0</v>
      </c>
      <c r="Y61" s="51">
        <f>'[1]JS Clark'!$G61</f>
        <v>0</v>
      </c>
      <c r="Z61" s="94">
        <f t="shared" si="18"/>
        <v>0</v>
      </c>
      <c r="AA61" s="53"/>
      <c r="AB61" s="51">
        <f t="shared" si="19"/>
        <v>0</v>
      </c>
      <c r="AC61" s="95">
        <f t="shared" si="20"/>
        <v>0</v>
      </c>
      <c r="AD61" s="95">
        <f t="shared" si="29"/>
        <v>0</v>
      </c>
      <c r="AE61" s="71">
        <f>'Source Data'!N61</f>
        <v>3703</v>
      </c>
      <c r="AF61" s="91">
        <f t="shared" si="30"/>
        <v>0</v>
      </c>
      <c r="AG61" s="272"/>
      <c r="AH61" s="71">
        <f t="shared" si="21"/>
        <v>0</v>
      </c>
      <c r="AI61" s="272"/>
      <c r="AJ61" s="72">
        <f t="shared" si="31"/>
        <v>0</v>
      </c>
      <c r="AK61" s="73">
        <f t="shared" si="32"/>
        <v>0</v>
      </c>
      <c r="AL61" s="91">
        <f t="shared" si="22"/>
        <v>0</v>
      </c>
      <c r="AM61" s="82">
        <f t="shared" si="23"/>
        <v>0</v>
      </c>
      <c r="AN61" s="91">
        <f t="shared" si="24"/>
        <v>0</v>
      </c>
      <c r="AO61" s="51">
        <f>'[1]JS Clark'!$M61</f>
        <v>0</v>
      </c>
      <c r="AP61" s="91">
        <f t="shared" si="25"/>
        <v>0</v>
      </c>
      <c r="AQ61" s="72"/>
      <c r="AR61" s="72">
        <f t="shared" si="26"/>
        <v>0</v>
      </c>
      <c r="AS61" s="91">
        <f t="shared" si="27"/>
        <v>0</v>
      </c>
      <c r="AT61" s="81">
        <f t="shared" si="7"/>
        <v>0</v>
      </c>
      <c r="AU61" s="88">
        <f t="shared" si="8"/>
        <v>0</v>
      </c>
      <c r="AV61" s="116"/>
      <c r="AW61" s="80"/>
      <c r="AX61" s="80">
        <f t="shared" si="33"/>
        <v>0</v>
      </c>
      <c r="AY61" s="80">
        <f t="shared" si="34"/>
        <v>0</v>
      </c>
    </row>
    <row r="62" spans="1:51" ht="16.149999999999999" customHeight="1" x14ac:dyDescent="0.2">
      <c r="A62" s="58">
        <v>56</v>
      </c>
      <c r="B62" s="59" t="s">
        <v>60</v>
      </c>
      <c r="C62" s="270">
        <f>'8_2.1.18 SIS'!AL62</f>
        <v>0</v>
      </c>
      <c r="D62" s="60">
        <f>'Source Data'!H62</f>
        <v>5010.1657022009513</v>
      </c>
      <c r="E62" s="65">
        <f t="shared" si="11"/>
        <v>0</v>
      </c>
      <c r="F62" s="289"/>
      <c r="G62" s="60">
        <f>'Source Data'!I62</f>
        <v>665.40831600253398</v>
      </c>
      <c r="H62" s="65">
        <f t="shared" si="12"/>
        <v>0</v>
      </c>
      <c r="I62" s="289"/>
      <c r="J62" s="60">
        <f>'Source Data'!J62</f>
        <v>181.4749952734183</v>
      </c>
      <c r="K62" s="65">
        <f t="shared" si="13"/>
        <v>0</v>
      </c>
      <c r="L62" s="289"/>
      <c r="M62" s="60">
        <f>'Source Data'!K62</f>
        <v>4536.8748818354579</v>
      </c>
      <c r="N62" s="65">
        <f t="shared" si="14"/>
        <v>0</v>
      </c>
      <c r="O62" s="289"/>
      <c r="P62" s="60">
        <f>'Source Data'!L62</f>
        <v>1814.7499527341834</v>
      </c>
      <c r="Q62" s="65">
        <f t="shared" si="15"/>
        <v>0</v>
      </c>
      <c r="R62" s="92">
        <v>0</v>
      </c>
      <c r="S62" s="60"/>
      <c r="T62" s="60"/>
      <c r="U62" s="61">
        <f t="shared" si="28"/>
        <v>0</v>
      </c>
      <c r="V62" s="92">
        <f t="shared" si="2"/>
        <v>0</v>
      </c>
      <c r="W62" s="65">
        <f t="shared" si="16"/>
        <v>0</v>
      </c>
      <c r="X62" s="92">
        <f t="shared" si="17"/>
        <v>0</v>
      </c>
      <c r="Y62" s="60">
        <f>'[1]JS Clark'!$G62</f>
        <v>0</v>
      </c>
      <c r="Z62" s="92">
        <f t="shared" si="18"/>
        <v>0</v>
      </c>
      <c r="AA62" s="60"/>
      <c r="AB62" s="60">
        <f t="shared" si="19"/>
        <v>0</v>
      </c>
      <c r="AC62" s="92">
        <f t="shared" si="20"/>
        <v>0</v>
      </c>
      <c r="AD62" s="96">
        <f t="shared" si="29"/>
        <v>0</v>
      </c>
      <c r="AE62" s="66">
        <f>'Source Data'!N62</f>
        <v>4203</v>
      </c>
      <c r="AF62" s="89">
        <f t="shared" si="30"/>
        <v>0</v>
      </c>
      <c r="AG62" s="270"/>
      <c r="AH62" s="66">
        <f t="shared" si="21"/>
        <v>0</v>
      </c>
      <c r="AI62" s="270"/>
      <c r="AJ62" s="68">
        <f t="shared" si="31"/>
        <v>0</v>
      </c>
      <c r="AK62" s="67">
        <f t="shared" si="32"/>
        <v>0</v>
      </c>
      <c r="AL62" s="89">
        <f t="shared" si="22"/>
        <v>0</v>
      </c>
      <c r="AM62" s="70">
        <f t="shared" si="23"/>
        <v>0</v>
      </c>
      <c r="AN62" s="89">
        <f t="shared" si="24"/>
        <v>0</v>
      </c>
      <c r="AO62" s="60">
        <f>'[1]JS Clark'!$M62</f>
        <v>0</v>
      </c>
      <c r="AP62" s="89">
        <f t="shared" si="25"/>
        <v>0</v>
      </c>
      <c r="AQ62" s="68"/>
      <c r="AR62" s="68">
        <f t="shared" si="26"/>
        <v>0</v>
      </c>
      <c r="AS62" s="89">
        <f t="shared" si="27"/>
        <v>0</v>
      </c>
      <c r="AT62" s="69">
        <f t="shared" si="7"/>
        <v>0</v>
      </c>
      <c r="AU62" s="86">
        <f t="shared" si="8"/>
        <v>0</v>
      </c>
      <c r="AV62" s="116"/>
      <c r="AW62" s="65"/>
      <c r="AX62" s="65">
        <f t="shared" si="33"/>
        <v>0</v>
      </c>
      <c r="AY62" s="65">
        <f t="shared" si="34"/>
        <v>0</v>
      </c>
    </row>
    <row r="63" spans="1:51" ht="16.149999999999999" customHeight="1" x14ac:dyDescent="0.2">
      <c r="A63" s="54">
        <v>57</v>
      </c>
      <c r="B63" s="55" t="s">
        <v>61</v>
      </c>
      <c r="C63" s="271">
        <f>'8_2.1.18 SIS'!AL63</f>
        <v>0</v>
      </c>
      <c r="D63" s="56">
        <f>'Source Data'!H63</f>
        <v>4811.4108022710652</v>
      </c>
      <c r="E63" s="74">
        <f t="shared" si="11"/>
        <v>0</v>
      </c>
      <c r="F63" s="290"/>
      <c r="G63" s="56">
        <f>'Source Data'!I63</f>
        <v>666.15521612667408</v>
      </c>
      <c r="H63" s="74">
        <f t="shared" si="12"/>
        <v>0</v>
      </c>
      <c r="I63" s="290"/>
      <c r="J63" s="56">
        <f>'Source Data'!J63</f>
        <v>181.67869530727472</v>
      </c>
      <c r="K63" s="74">
        <f t="shared" si="13"/>
        <v>0</v>
      </c>
      <c r="L63" s="290"/>
      <c r="M63" s="56">
        <f>'Source Data'!K63</f>
        <v>4541.967382681868</v>
      </c>
      <c r="N63" s="74">
        <f t="shared" si="14"/>
        <v>0</v>
      </c>
      <c r="O63" s="290"/>
      <c r="P63" s="56">
        <f>'Source Data'!L63</f>
        <v>1816.7869530727471</v>
      </c>
      <c r="Q63" s="74">
        <f t="shared" si="15"/>
        <v>0</v>
      </c>
      <c r="R63" s="93">
        <v>0</v>
      </c>
      <c r="S63" s="56"/>
      <c r="T63" s="56"/>
      <c r="U63" s="57">
        <f t="shared" si="28"/>
        <v>0</v>
      </c>
      <c r="V63" s="93">
        <f t="shared" si="2"/>
        <v>0</v>
      </c>
      <c r="W63" s="74">
        <f t="shared" si="16"/>
        <v>0</v>
      </c>
      <c r="X63" s="93">
        <f t="shared" si="17"/>
        <v>0</v>
      </c>
      <c r="Y63" s="56">
        <f>'[1]JS Clark'!$G63</f>
        <v>0</v>
      </c>
      <c r="Z63" s="93">
        <f t="shared" si="18"/>
        <v>0</v>
      </c>
      <c r="AA63" s="56"/>
      <c r="AB63" s="56">
        <f t="shared" si="19"/>
        <v>0</v>
      </c>
      <c r="AC63" s="93">
        <f t="shared" si="20"/>
        <v>0</v>
      </c>
      <c r="AD63" s="97">
        <f t="shared" si="29"/>
        <v>0</v>
      </c>
      <c r="AE63" s="75">
        <f>'Source Data'!N63</f>
        <v>2620</v>
      </c>
      <c r="AF63" s="90">
        <f t="shared" si="30"/>
        <v>0</v>
      </c>
      <c r="AG63" s="271"/>
      <c r="AH63" s="75">
        <f t="shared" si="21"/>
        <v>0</v>
      </c>
      <c r="AI63" s="271"/>
      <c r="AJ63" s="77">
        <f t="shared" si="31"/>
        <v>0</v>
      </c>
      <c r="AK63" s="76">
        <f t="shared" si="32"/>
        <v>0</v>
      </c>
      <c r="AL63" s="90">
        <f t="shared" si="22"/>
        <v>0</v>
      </c>
      <c r="AM63" s="79">
        <f t="shared" si="23"/>
        <v>0</v>
      </c>
      <c r="AN63" s="90">
        <f t="shared" si="24"/>
        <v>0</v>
      </c>
      <c r="AO63" s="56">
        <f>'[1]JS Clark'!$M63</f>
        <v>0</v>
      </c>
      <c r="AP63" s="90">
        <f t="shared" si="25"/>
        <v>0</v>
      </c>
      <c r="AQ63" s="77"/>
      <c r="AR63" s="77">
        <f t="shared" si="26"/>
        <v>0</v>
      </c>
      <c r="AS63" s="90">
        <f t="shared" si="27"/>
        <v>0</v>
      </c>
      <c r="AT63" s="78">
        <f t="shared" si="7"/>
        <v>0</v>
      </c>
      <c r="AU63" s="87">
        <f t="shared" si="8"/>
        <v>0</v>
      </c>
      <c r="AV63" s="116"/>
      <c r="AW63" s="74"/>
      <c r="AX63" s="74">
        <f t="shared" si="33"/>
        <v>0</v>
      </c>
      <c r="AY63" s="74">
        <f t="shared" si="34"/>
        <v>0</v>
      </c>
    </row>
    <row r="64" spans="1:51" ht="16.149999999999999" customHeight="1" x14ac:dyDescent="0.2">
      <c r="A64" s="54">
        <v>58</v>
      </c>
      <c r="B64" s="55" t="s">
        <v>62</v>
      </c>
      <c r="C64" s="271">
        <f>'8_2.1.18 SIS'!AL64</f>
        <v>0</v>
      </c>
      <c r="D64" s="56">
        <f>'Source Data'!H64</f>
        <v>5358.2852334446507</v>
      </c>
      <c r="E64" s="74">
        <f t="shared" si="11"/>
        <v>0</v>
      </c>
      <c r="F64" s="290"/>
      <c r="G64" s="56">
        <f>'Source Data'!I64</f>
        <v>740.81098599764084</v>
      </c>
      <c r="H64" s="74">
        <f t="shared" si="12"/>
        <v>0</v>
      </c>
      <c r="I64" s="290"/>
      <c r="J64" s="56">
        <f>'Source Data'!J64</f>
        <v>202.03935981753844</v>
      </c>
      <c r="K64" s="74">
        <f t="shared" si="13"/>
        <v>0</v>
      </c>
      <c r="L64" s="290"/>
      <c r="M64" s="56">
        <f>'Source Data'!K64</f>
        <v>5050.9839954384606</v>
      </c>
      <c r="N64" s="74">
        <f t="shared" si="14"/>
        <v>0</v>
      </c>
      <c r="O64" s="290"/>
      <c r="P64" s="56">
        <f>'Source Data'!L64</f>
        <v>2020.3935981753841</v>
      </c>
      <c r="Q64" s="74">
        <f t="shared" si="15"/>
        <v>0</v>
      </c>
      <c r="R64" s="93">
        <v>0</v>
      </c>
      <c r="S64" s="56"/>
      <c r="T64" s="56"/>
      <c r="U64" s="57">
        <f t="shared" si="28"/>
        <v>0</v>
      </c>
      <c r="V64" s="93">
        <f t="shared" si="2"/>
        <v>0</v>
      </c>
      <c r="W64" s="74">
        <f t="shared" si="16"/>
        <v>0</v>
      </c>
      <c r="X64" s="93">
        <f t="shared" si="17"/>
        <v>0</v>
      </c>
      <c r="Y64" s="56">
        <f>'[1]JS Clark'!$G64</f>
        <v>0</v>
      </c>
      <c r="Z64" s="93">
        <f t="shared" si="18"/>
        <v>0</v>
      </c>
      <c r="AA64" s="56"/>
      <c r="AB64" s="56">
        <f t="shared" si="19"/>
        <v>0</v>
      </c>
      <c r="AC64" s="93">
        <f t="shared" si="20"/>
        <v>0</v>
      </c>
      <c r="AD64" s="97">
        <f t="shared" si="29"/>
        <v>0</v>
      </c>
      <c r="AE64" s="75">
        <f>'Source Data'!N64</f>
        <v>2215</v>
      </c>
      <c r="AF64" s="90">
        <f t="shared" si="30"/>
        <v>0</v>
      </c>
      <c r="AG64" s="271"/>
      <c r="AH64" s="75">
        <f t="shared" si="21"/>
        <v>0</v>
      </c>
      <c r="AI64" s="271"/>
      <c r="AJ64" s="77">
        <f t="shared" si="31"/>
        <v>0</v>
      </c>
      <c r="AK64" s="76">
        <f t="shared" si="32"/>
        <v>0</v>
      </c>
      <c r="AL64" s="90">
        <f t="shared" si="22"/>
        <v>0</v>
      </c>
      <c r="AM64" s="79">
        <f t="shared" si="23"/>
        <v>0</v>
      </c>
      <c r="AN64" s="90">
        <f t="shared" si="24"/>
        <v>0</v>
      </c>
      <c r="AO64" s="56">
        <f>'[1]JS Clark'!$M64</f>
        <v>0</v>
      </c>
      <c r="AP64" s="90">
        <f t="shared" si="25"/>
        <v>0</v>
      </c>
      <c r="AQ64" s="77"/>
      <c r="AR64" s="77">
        <f t="shared" si="26"/>
        <v>0</v>
      </c>
      <c r="AS64" s="90">
        <f t="shared" si="27"/>
        <v>0</v>
      </c>
      <c r="AT64" s="78">
        <f t="shared" si="7"/>
        <v>0</v>
      </c>
      <c r="AU64" s="87">
        <f t="shared" si="8"/>
        <v>0</v>
      </c>
      <c r="AV64" s="116"/>
      <c r="AW64" s="74"/>
      <c r="AX64" s="74">
        <f t="shared" si="33"/>
        <v>0</v>
      </c>
      <c r="AY64" s="74">
        <f t="shared" si="34"/>
        <v>0</v>
      </c>
    </row>
    <row r="65" spans="1:51" ht="16.149999999999999" customHeight="1" x14ac:dyDescent="0.2">
      <c r="A65" s="54">
        <v>59</v>
      </c>
      <c r="B65" s="55" t="s">
        <v>63</v>
      </c>
      <c r="C65" s="271">
        <f>'8_2.1.18 SIS'!AL65</f>
        <v>0</v>
      </c>
      <c r="D65" s="56">
        <f>'Source Data'!H65</f>
        <v>5144.4669727805904</v>
      </c>
      <c r="E65" s="74">
        <f t="shared" si="11"/>
        <v>0</v>
      </c>
      <c r="F65" s="290"/>
      <c r="G65" s="56">
        <f>'Source Data'!I65</f>
        <v>778.80539593788717</v>
      </c>
      <c r="H65" s="74">
        <f t="shared" si="12"/>
        <v>0</v>
      </c>
      <c r="I65" s="290"/>
      <c r="J65" s="56">
        <f>'Source Data'!J65</f>
        <v>212.40147161942375</v>
      </c>
      <c r="K65" s="74">
        <f t="shared" si="13"/>
        <v>0</v>
      </c>
      <c r="L65" s="290"/>
      <c r="M65" s="56">
        <f>'Source Data'!K65</f>
        <v>5310.0367904855939</v>
      </c>
      <c r="N65" s="74">
        <f t="shared" si="14"/>
        <v>0</v>
      </c>
      <c r="O65" s="290"/>
      <c r="P65" s="56">
        <f>'Source Data'!L65</f>
        <v>2124.0147161942373</v>
      </c>
      <c r="Q65" s="74">
        <f t="shared" si="15"/>
        <v>0</v>
      </c>
      <c r="R65" s="93">
        <v>0</v>
      </c>
      <c r="S65" s="56"/>
      <c r="T65" s="56"/>
      <c r="U65" s="57">
        <f t="shared" si="28"/>
        <v>0</v>
      </c>
      <c r="V65" s="93">
        <f t="shared" si="2"/>
        <v>0</v>
      </c>
      <c r="W65" s="74">
        <f t="shared" si="16"/>
        <v>0</v>
      </c>
      <c r="X65" s="93">
        <f t="shared" si="17"/>
        <v>0</v>
      </c>
      <c r="Y65" s="56">
        <f>'[1]JS Clark'!$G65</f>
        <v>0</v>
      </c>
      <c r="Z65" s="93">
        <f t="shared" si="18"/>
        <v>0</v>
      </c>
      <c r="AA65" s="56"/>
      <c r="AB65" s="56">
        <f t="shared" si="19"/>
        <v>0</v>
      </c>
      <c r="AC65" s="93">
        <f t="shared" si="20"/>
        <v>0</v>
      </c>
      <c r="AD65" s="97">
        <f t="shared" si="29"/>
        <v>0</v>
      </c>
      <c r="AE65" s="75">
        <f>'Source Data'!N65</f>
        <v>1488</v>
      </c>
      <c r="AF65" s="90">
        <f t="shared" si="30"/>
        <v>0</v>
      </c>
      <c r="AG65" s="271"/>
      <c r="AH65" s="75">
        <f t="shared" si="21"/>
        <v>0</v>
      </c>
      <c r="AI65" s="271"/>
      <c r="AJ65" s="77">
        <f t="shared" si="31"/>
        <v>0</v>
      </c>
      <c r="AK65" s="76">
        <f t="shared" si="32"/>
        <v>0</v>
      </c>
      <c r="AL65" s="90">
        <f t="shared" si="22"/>
        <v>0</v>
      </c>
      <c r="AM65" s="79">
        <f t="shared" si="23"/>
        <v>0</v>
      </c>
      <c r="AN65" s="90">
        <f t="shared" si="24"/>
        <v>0</v>
      </c>
      <c r="AO65" s="56">
        <f>'[1]JS Clark'!$M65</f>
        <v>0</v>
      </c>
      <c r="AP65" s="90">
        <f t="shared" si="25"/>
        <v>0</v>
      </c>
      <c r="AQ65" s="77"/>
      <c r="AR65" s="77">
        <f t="shared" si="26"/>
        <v>0</v>
      </c>
      <c r="AS65" s="90">
        <f t="shared" si="27"/>
        <v>0</v>
      </c>
      <c r="AT65" s="78">
        <f t="shared" si="7"/>
        <v>0</v>
      </c>
      <c r="AU65" s="87">
        <f t="shared" si="8"/>
        <v>0</v>
      </c>
      <c r="AV65" s="116"/>
      <c r="AW65" s="74"/>
      <c r="AX65" s="74">
        <f t="shared" si="33"/>
        <v>0</v>
      </c>
      <c r="AY65" s="74">
        <f t="shared" si="34"/>
        <v>0</v>
      </c>
    </row>
    <row r="66" spans="1:51" ht="16.149999999999999" customHeight="1" x14ac:dyDescent="0.2">
      <c r="A66" s="49">
        <v>60</v>
      </c>
      <c r="B66" s="50" t="s">
        <v>64</v>
      </c>
      <c r="C66" s="272">
        <f>'8_2.1.18 SIS'!AL66</f>
        <v>0</v>
      </c>
      <c r="D66" s="51">
        <f>'Source Data'!H66</f>
        <v>4859.4948474230696</v>
      </c>
      <c r="E66" s="80">
        <f t="shared" si="11"/>
        <v>0</v>
      </c>
      <c r="F66" s="291"/>
      <c r="G66" s="51">
        <f>'Source Data'!I66</f>
        <v>654.17710868659628</v>
      </c>
      <c r="H66" s="80">
        <f t="shared" si="12"/>
        <v>0</v>
      </c>
      <c r="I66" s="291"/>
      <c r="J66" s="51">
        <f>'Source Data'!J66</f>
        <v>178.41193873270808</v>
      </c>
      <c r="K66" s="80">
        <f t="shared" si="13"/>
        <v>0</v>
      </c>
      <c r="L66" s="291"/>
      <c r="M66" s="51">
        <f>'Source Data'!K66</f>
        <v>4460.2984683177028</v>
      </c>
      <c r="N66" s="80">
        <f t="shared" si="14"/>
        <v>0</v>
      </c>
      <c r="O66" s="291"/>
      <c r="P66" s="51">
        <f>'Source Data'!L66</f>
        <v>1784.1193873270811</v>
      </c>
      <c r="Q66" s="80">
        <f t="shared" si="15"/>
        <v>0</v>
      </c>
      <c r="R66" s="94">
        <v>0</v>
      </c>
      <c r="S66" s="51"/>
      <c r="T66" s="51"/>
      <c r="U66" s="52">
        <f t="shared" si="28"/>
        <v>0</v>
      </c>
      <c r="V66" s="94">
        <f t="shared" si="2"/>
        <v>0</v>
      </c>
      <c r="W66" s="80">
        <f t="shared" si="16"/>
        <v>0</v>
      </c>
      <c r="X66" s="94">
        <f t="shared" si="17"/>
        <v>0</v>
      </c>
      <c r="Y66" s="51">
        <f>'[1]JS Clark'!$G66</f>
        <v>0</v>
      </c>
      <c r="Z66" s="94">
        <f t="shared" si="18"/>
        <v>0</v>
      </c>
      <c r="AA66" s="53"/>
      <c r="AB66" s="51">
        <f t="shared" si="19"/>
        <v>0</v>
      </c>
      <c r="AC66" s="95">
        <f t="shared" si="20"/>
        <v>0</v>
      </c>
      <c r="AD66" s="95">
        <f t="shared" si="29"/>
        <v>0</v>
      </c>
      <c r="AE66" s="71">
        <f>'Source Data'!N66</f>
        <v>4045</v>
      </c>
      <c r="AF66" s="91">
        <f t="shared" si="30"/>
        <v>0</v>
      </c>
      <c r="AG66" s="272"/>
      <c r="AH66" s="71">
        <f t="shared" si="21"/>
        <v>0</v>
      </c>
      <c r="AI66" s="272"/>
      <c r="AJ66" s="72">
        <f t="shared" si="31"/>
        <v>0</v>
      </c>
      <c r="AK66" s="73">
        <f t="shared" si="32"/>
        <v>0</v>
      </c>
      <c r="AL66" s="91">
        <f t="shared" si="22"/>
        <v>0</v>
      </c>
      <c r="AM66" s="82">
        <f t="shared" si="23"/>
        <v>0</v>
      </c>
      <c r="AN66" s="91">
        <f t="shared" si="24"/>
        <v>0</v>
      </c>
      <c r="AO66" s="51">
        <f>'[1]JS Clark'!$M66</f>
        <v>0</v>
      </c>
      <c r="AP66" s="91">
        <f t="shared" si="25"/>
        <v>0</v>
      </c>
      <c r="AQ66" s="72"/>
      <c r="AR66" s="72">
        <f t="shared" si="26"/>
        <v>0</v>
      </c>
      <c r="AS66" s="91">
        <f t="shared" si="27"/>
        <v>0</v>
      </c>
      <c r="AT66" s="81">
        <f t="shared" si="7"/>
        <v>0</v>
      </c>
      <c r="AU66" s="88">
        <f t="shared" si="8"/>
        <v>0</v>
      </c>
      <c r="AV66" s="116"/>
      <c r="AW66" s="80"/>
      <c r="AX66" s="80">
        <f t="shared" si="33"/>
        <v>0</v>
      </c>
      <c r="AY66" s="80">
        <f t="shared" si="34"/>
        <v>0</v>
      </c>
    </row>
    <row r="67" spans="1:51" ht="16.149999999999999" customHeight="1" x14ac:dyDescent="0.2">
      <c r="A67" s="58">
        <v>61</v>
      </c>
      <c r="B67" s="59" t="s">
        <v>65</v>
      </c>
      <c r="C67" s="270">
        <f>'8_2.1.18 SIS'!AL67</f>
        <v>0</v>
      </c>
      <c r="D67" s="60">
        <f>'Source Data'!H67</f>
        <v>2804.2748979691619</v>
      </c>
      <c r="E67" s="65">
        <f t="shared" si="11"/>
        <v>0</v>
      </c>
      <c r="F67" s="289"/>
      <c r="G67" s="60">
        <f>'Source Data'!I67</f>
        <v>381.62134806778147</v>
      </c>
      <c r="H67" s="65">
        <f t="shared" si="12"/>
        <v>0</v>
      </c>
      <c r="I67" s="289"/>
      <c r="J67" s="60">
        <f>'Source Data'!J67</f>
        <v>104.0785494730313</v>
      </c>
      <c r="K67" s="65">
        <f t="shared" si="13"/>
        <v>0</v>
      </c>
      <c r="L67" s="289"/>
      <c r="M67" s="60">
        <f>'Source Data'!K67</f>
        <v>2601.9637368257822</v>
      </c>
      <c r="N67" s="65">
        <f t="shared" si="14"/>
        <v>0</v>
      </c>
      <c r="O67" s="289"/>
      <c r="P67" s="60">
        <f>'Source Data'!L67</f>
        <v>1040.7854947303128</v>
      </c>
      <c r="Q67" s="65">
        <f t="shared" si="15"/>
        <v>0</v>
      </c>
      <c r="R67" s="92">
        <v>0</v>
      </c>
      <c r="S67" s="60"/>
      <c r="T67" s="60"/>
      <c r="U67" s="61">
        <f t="shared" si="28"/>
        <v>0</v>
      </c>
      <c r="V67" s="92">
        <f t="shared" si="2"/>
        <v>0</v>
      </c>
      <c r="W67" s="65">
        <f t="shared" si="16"/>
        <v>0</v>
      </c>
      <c r="X67" s="92">
        <f t="shared" si="17"/>
        <v>0</v>
      </c>
      <c r="Y67" s="60">
        <f>'[1]JS Clark'!$G67</f>
        <v>0</v>
      </c>
      <c r="Z67" s="92">
        <f t="shared" si="18"/>
        <v>0</v>
      </c>
      <c r="AA67" s="60"/>
      <c r="AB67" s="60">
        <f t="shared" si="19"/>
        <v>0</v>
      </c>
      <c r="AC67" s="92">
        <f t="shared" si="20"/>
        <v>0</v>
      </c>
      <c r="AD67" s="96">
        <f t="shared" si="29"/>
        <v>0</v>
      </c>
      <c r="AE67" s="66">
        <f>'Source Data'!N67</f>
        <v>9576</v>
      </c>
      <c r="AF67" s="89">
        <f t="shared" si="30"/>
        <v>0</v>
      </c>
      <c r="AG67" s="270"/>
      <c r="AH67" s="66">
        <f t="shared" si="21"/>
        <v>0</v>
      </c>
      <c r="AI67" s="270"/>
      <c r="AJ67" s="68">
        <f t="shared" si="31"/>
        <v>0</v>
      </c>
      <c r="AK67" s="67">
        <f t="shared" si="32"/>
        <v>0</v>
      </c>
      <c r="AL67" s="89">
        <f t="shared" si="22"/>
        <v>0</v>
      </c>
      <c r="AM67" s="70">
        <f t="shared" si="23"/>
        <v>0</v>
      </c>
      <c r="AN67" s="89">
        <f t="shared" si="24"/>
        <v>0</v>
      </c>
      <c r="AO67" s="60">
        <f>'[1]JS Clark'!$M67</f>
        <v>0</v>
      </c>
      <c r="AP67" s="89">
        <f t="shared" si="25"/>
        <v>0</v>
      </c>
      <c r="AQ67" s="68"/>
      <c r="AR67" s="68">
        <f t="shared" si="26"/>
        <v>0</v>
      </c>
      <c r="AS67" s="89">
        <f t="shared" si="27"/>
        <v>0</v>
      </c>
      <c r="AT67" s="69">
        <f t="shared" si="7"/>
        <v>0</v>
      </c>
      <c r="AU67" s="86">
        <f t="shared" si="8"/>
        <v>0</v>
      </c>
      <c r="AV67" s="116"/>
      <c r="AW67" s="65"/>
      <c r="AX67" s="65">
        <f t="shared" si="33"/>
        <v>0</v>
      </c>
      <c r="AY67" s="65">
        <f t="shared" si="34"/>
        <v>0</v>
      </c>
    </row>
    <row r="68" spans="1:51" ht="16.149999999999999" customHeight="1" x14ac:dyDescent="0.2">
      <c r="A68" s="54">
        <v>62</v>
      </c>
      <c r="B68" s="55" t="s">
        <v>66</v>
      </c>
      <c r="C68" s="271">
        <f>'8_2.1.18 SIS'!AL68</f>
        <v>0</v>
      </c>
      <c r="D68" s="56">
        <f>'Source Data'!H68</f>
        <v>4883.7599729981075</v>
      </c>
      <c r="E68" s="74">
        <f t="shared" si="11"/>
        <v>0</v>
      </c>
      <c r="F68" s="290"/>
      <c r="G68" s="56">
        <f>'Source Data'!I68</f>
        <v>736.06666112665073</v>
      </c>
      <c r="H68" s="74">
        <f t="shared" si="12"/>
        <v>0</v>
      </c>
      <c r="I68" s="290"/>
      <c r="J68" s="56">
        <f>'Source Data'!J68</f>
        <v>200.74545303454113</v>
      </c>
      <c r="K68" s="74">
        <f t="shared" si="13"/>
        <v>0</v>
      </c>
      <c r="L68" s="290"/>
      <c r="M68" s="56">
        <f>'Source Data'!K68</f>
        <v>5018.6363258635274</v>
      </c>
      <c r="N68" s="74">
        <f t="shared" si="14"/>
        <v>0</v>
      </c>
      <c r="O68" s="290"/>
      <c r="P68" s="56">
        <f>'Source Data'!L68</f>
        <v>2007.4545303454111</v>
      </c>
      <c r="Q68" s="74">
        <f t="shared" si="15"/>
        <v>0</v>
      </c>
      <c r="R68" s="93">
        <v>0</v>
      </c>
      <c r="S68" s="56"/>
      <c r="T68" s="56"/>
      <c r="U68" s="57">
        <f t="shared" si="28"/>
        <v>0</v>
      </c>
      <c r="V68" s="93">
        <f t="shared" si="2"/>
        <v>0</v>
      </c>
      <c r="W68" s="74">
        <f t="shared" si="16"/>
        <v>0</v>
      </c>
      <c r="X68" s="93">
        <f t="shared" si="17"/>
        <v>0</v>
      </c>
      <c r="Y68" s="56">
        <f>'[1]JS Clark'!$G68</f>
        <v>0</v>
      </c>
      <c r="Z68" s="93">
        <f t="shared" si="18"/>
        <v>0</v>
      </c>
      <c r="AA68" s="56"/>
      <c r="AB68" s="56">
        <f t="shared" si="19"/>
        <v>0</v>
      </c>
      <c r="AC68" s="93">
        <f t="shared" si="20"/>
        <v>0</v>
      </c>
      <c r="AD68" s="97">
        <f t="shared" si="29"/>
        <v>0</v>
      </c>
      <c r="AE68" s="75">
        <f>'Source Data'!N68</f>
        <v>1997</v>
      </c>
      <c r="AF68" s="90">
        <f t="shared" si="30"/>
        <v>0</v>
      </c>
      <c r="AG68" s="271"/>
      <c r="AH68" s="75">
        <f t="shared" si="21"/>
        <v>0</v>
      </c>
      <c r="AI68" s="271"/>
      <c r="AJ68" s="77">
        <f t="shared" si="31"/>
        <v>0</v>
      </c>
      <c r="AK68" s="76">
        <f t="shared" si="32"/>
        <v>0</v>
      </c>
      <c r="AL68" s="90">
        <f t="shared" si="22"/>
        <v>0</v>
      </c>
      <c r="AM68" s="79">
        <f t="shared" si="23"/>
        <v>0</v>
      </c>
      <c r="AN68" s="90">
        <f t="shared" si="24"/>
        <v>0</v>
      </c>
      <c r="AO68" s="56">
        <f>'[1]JS Clark'!$M68</f>
        <v>0</v>
      </c>
      <c r="AP68" s="90">
        <f t="shared" si="25"/>
        <v>0</v>
      </c>
      <c r="AQ68" s="77"/>
      <c r="AR68" s="77">
        <f t="shared" si="26"/>
        <v>0</v>
      </c>
      <c r="AS68" s="90">
        <f t="shared" si="27"/>
        <v>0</v>
      </c>
      <c r="AT68" s="78">
        <f t="shared" si="7"/>
        <v>0</v>
      </c>
      <c r="AU68" s="87">
        <f t="shared" si="8"/>
        <v>0</v>
      </c>
      <c r="AV68" s="116"/>
      <c r="AW68" s="74"/>
      <c r="AX68" s="74">
        <f t="shared" si="33"/>
        <v>0</v>
      </c>
      <c r="AY68" s="74">
        <f t="shared" si="34"/>
        <v>0</v>
      </c>
    </row>
    <row r="69" spans="1:51" ht="16.149999999999999" customHeight="1" x14ac:dyDescent="0.2">
      <c r="A69" s="54">
        <v>63</v>
      </c>
      <c r="B69" s="55" t="s">
        <v>67</v>
      </c>
      <c r="C69" s="271">
        <f>'8_2.1.18 SIS'!AL69</f>
        <v>0</v>
      </c>
      <c r="D69" s="56">
        <f>'Source Data'!H69</f>
        <v>3617.9669570727483</v>
      </c>
      <c r="E69" s="74">
        <f t="shared" si="11"/>
        <v>0</v>
      </c>
      <c r="F69" s="290"/>
      <c r="G69" s="56">
        <f>'Source Data'!I69</f>
        <v>455.19374290754848</v>
      </c>
      <c r="H69" s="74">
        <f t="shared" si="12"/>
        <v>0</v>
      </c>
      <c r="I69" s="290"/>
      <c r="J69" s="56">
        <f>'Source Data'!J69</f>
        <v>124.14374806569505</v>
      </c>
      <c r="K69" s="74">
        <f t="shared" si="13"/>
        <v>0</v>
      </c>
      <c r="L69" s="290"/>
      <c r="M69" s="56">
        <f>'Source Data'!K69</f>
        <v>3103.5937016423763</v>
      </c>
      <c r="N69" s="74">
        <f t="shared" si="14"/>
        <v>0</v>
      </c>
      <c r="O69" s="290"/>
      <c r="P69" s="56">
        <f>'Source Data'!L69</f>
        <v>1241.4374806569506</v>
      </c>
      <c r="Q69" s="74">
        <f t="shared" si="15"/>
        <v>0</v>
      </c>
      <c r="R69" s="93">
        <v>0</v>
      </c>
      <c r="S69" s="56"/>
      <c r="T69" s="56"/>
      <c r="U69" s="57">
        <f t="shared" si="28"/>
        <v>0</v>
      </c>
      <c r="V69" s="93">
        <f t="shared" si="2"/>
        <v>0</v>
      </c>
      <c r="W69" s="74">
        <f t="shared" si="16"/>
        <v>0</v>
      </c>
      <c r="X69" s="93">
        <f t="shared" si="17"/>
        <v>0</v>
      </c>
      <c r="Y69" s="56">
        <f>'[1]JS Clark'!$G69</f>
        <v>0</v>
      </c>
      <c r="Z69" s="93">
        <f t="shared" si="18"/>
        <v>0</v>
      </c>
      <c r="AA69" s="56"/>
      <c r="AB69" s="56">
        <f t="shared" si="19"/>
        <v>0</v>
      </c>
      <c r="AC69" s="93">
        <f t="shared" si="20"/>
        <v>0</v>
      </c>
      <c r="AD69" s="97">
        <f t="shared" si="29"/>
        <v>0</v>
      </c>
      <c r="AE69" s="75">
        <f>'Source Data'!N69</f>
        <v>7559</v>
      </c>
      <c r="AF69" s="90">
        <f t="shared" si="30"/>
        <v>0</v>
      </c>
      <c r="AG69" s="271"/>
      <c r="AH69" s="75">
        <f t="shared" si="21"/>
        <v>0</v>
      </c>
      <c r="AI69" s="271"/>
      <c r="AJ69" s="77">
        <f t="shared" si="31"/>
        <v>0</v>
      </c>
      <c r="AK69" s="76">
        <f t="shared" si="32"/>
        <v>0</v>
      </c>
      <c r="AL69" s="90">
        <f t="shared" si="22"/>
        <v>0</v>
      </c>
      <c r="AM69" s="79">
        <f t="shared" si="23"/>
        <v>0</v>
      </c>
      <c r="AN69" s="90">
        <f t="shared" si="24"/>
        <v>0</v>
      </c>
      <c r="AO69" s="56">
        <f>'[1]JS Clark'!$M69</f>
        <v>0</v>
      </c>
      <c r="AP69" s="90">
        <f t="shared" si="25"/>
        <v>0</v>
      </c>
      <c r="AQ69" s="77"/>
      <c r="AR69" s="77">
        <f t="shared" si="26"/>
        <v>0</v>
      </c>
      <c r="AS69" s="90">
        <f t="shared" si="27"/>
        <v>0</v>
      </c>
      <c r="AT69" s="78">
        <f t="shared" si="7"/>
        <v>0</v>
      </c>
      <c r="AU69" s="87">
        <f t="shared" si="8"/>
        <v>0</v>
      </c>
      <c r="AV69" s="116"/>
      <c r="AW69" s="74"/>
      <c r="AX69" s="74">
        <f t="shared" si="33"/>
        <v>0</v>
      </c>
      <c r="AY69" s="74">
        <f t="shared" si="34"/>
        <v>0</v>
      </c>
    </row>
    <row r="70" spans="1:51" ht="16.149999999999999" customHeight="1" x14ac:dyDescent="0.2">
      <c r="A70" s="54">
        <v>64</v>
      </c>
      <c r="B70" s="55" t="s">
        <v>68</v>
      </c>
      <c r="C70" s="271">
        <f>'8_2.1.18 SIS'!AL70</f>
        <v>0</v>
      </c>
      <c r="D70" s="56">
        <f>'Source Data'!H70</f>
        <v>5230.6414951359775</v>
      </c>
      <c r="E70" s="74">
        <f t="shared" si="11"/>
        <v>0</v>
      </c>
      <c r="F70" s="290"/>
      <c r="G70" s="56">
        <f>'Source Data'!I70</f>
        <v>700.71301031438645</v>
      </c>
      <c r="H70" s="74">
        <f t="shared" si="12"/>
        <v>0</v>
      </c>
      <c r="I70" s="290"/>
      <c r="J70" s="56">
        <f>'Source Data'!J70</f>
        <v>191.10354826755992</v>
      </c>
      <c r="K70" s="74">
        <f t="shared" si="13"/>
        <v>0</v>
      </c>
      <c r="L70" s="290"/>
      <c r="M70" s="56">
        <f>'Source Data'!K70</f>
        <v>4777.5887066889991</v>
      </c>
      <c r="N70" s="74">
        <f t="shared" si="14"/>
        <v>0</v>
      </c>
      <c r="O70" s="290"/>
      <c r="P70" s="56">
        <f>'Source Data'!L70</f>
        <v>1911.0354826755995</v>
      </c>
      <c r="Q70" s="74">
        <f t="shared" si="15"/>
        <v>0</v>
      </c>
      <c r="R70" s="93">
        <v>0</v>
      </c>
      <c r="S70" s="56"/>
      <c r="T70" s="56"/>
      <c r="U70" s="57">
        <f t="shared" si="28"/>
        <v>0</v>
      </c>
      <c r="V70" s="93">
        <f t="shared" si="2"/>
        <v>0</v>
      </c>
      <c r="W70" s="74">
        <f t="shared" si="16"/>
        <v>0</v>
      </c>
      <c r="X70" s="93">
        <f t="shared" si="17"/>
        <v>0</v>
      </c>
      <c r="Y70" s="56">
        <f>'[1]JS Clark'!$G70</f>
        <v>0</v>
      </c>
      <c r="Z70" s="93">
        <f t="shared" si="18"/>
        <v>0</v>
      </c>
      <c r="AA70" s="56"/>
      <c r="AB70" s="56">
        <f t="shared" si="19"/>
        <v>0</v>
      </c>
      <c r="AC70" s="93">
        <f t="shared" si="20"/>
        <v>0</v>
      </c>
      <c r="AD70" s="97">
        <f t="shared" si="29"/>
        <v>0</v>
      </c>
      <c r="AE70" s="75">
        <f>'Source Data'!N70</f>
        <v>2999</v>
      </c>
      <c r="AF70" s="90">
        <f t="shared" si="30"/>
        <v>0</v>
      </c>
      <c r="AG70" s="271"/>
      <c r="AH70" s="75">
        <f t="shared" si="21"/>
        <v>0</v>
      </c>
      <c r="AI70" s="271"/>
      <c r="AJ70" s="77">
        <f t="shared" si="31"/>
        <v>0</v>
      </c>
      <c r="AK70" s="76">
        <f t="shared" si="32"/>
        <v>0</v>
      </c>
      <c r="AL70" s="90">
        <f t="shared" si="22"/>
        <v>0</v>
      </c>
      <c r="AM70" s="79">
        <f t="shared" si="23"/>
        <v>0</v>
      </c>
      <c r="AN70" s="90">
        <f t="shared" si="24"/>
        <v>0</v>
      </c>
      <c r="AO70" s="56">
        <f>'[1]JS Clark'!$M70</f>
        <v>0</v>
      </c>
      <c r="AP70" s="90">
        <f t="shared" si="25"/>
        <v>0</v>
      </c>
      <c r="AQ70" s="77"/>
      <c r="AR70" s="77">
        <f t="shared" si="26"/>
        <v>0</v>
      </c>
      <c r="AS70" s="90">
        <f t="shared" si="27"/>
        <v>0</v>
      </c>
      <c r="AT70" s="78">
        <f t="shared" si="7"/>
        <v>0</v>
      </c>
      <c r="AU70" s="87">
        <f t="shared" si="8"/>
        <v>0</v>
      </c>
      <c r="AV70" s="116"/>
      <c r="AW70" s="74"/>
      <c r="AX70" s="74">
        <f t="shared" si="33"/>
        <v>0</v>
      </c>
      <c r="AY70" s="74">
        <f t="shared" si="34"/>
        <v>0</v>
      </c>
    </row>
    <row r="71" spans="1:51" ht="16.149999999999999" customHeight="1" x14ac:dyDescent="0.2">
      <c r="A71" s="49">
        <v>65</v>
      </c>
      <c r="B71" s="50" t="s">
        <v>69</v>
      </c>
      <c r="C71" s="272">
        <f>'8_2.1.18 SIS'!AL71</f>
        <v>0</v>
      </c>
      <c r="D71" s="51">
        <f>'Source Data'!H71</f>
        <v>4386.1061727809565</v>
      </c>
      <c r="E71" s="80">
        <f t="shared" si="11"/>
        <v>0</v>
      </c>
      <c r="F71" s="291"/>
      <c r="G71" s="51">
        <f>'Source Data'!I71</f>
        <v>566.73400507501663</v>
      </c>
      <c r="H71" s="80">
        <f t="shared" si="12"/>
        <v>0</v>
      </c>
      <c r="I71" s="291"/>
      <c r="J71" s="51">
        <f>'Source Data'!J71</f>
        <v>154.56381956591363</v>
      </c>
      <c r="K71" s="80">
        <f t="shared" si="13"/>
        <v>0</v>
      </c>
      <c r="L71" s="291"/>
      <c r="M71" s="51">
        <f>'Source Data'!K71</f>
        <v>3864.0954891478409</v>
      </c>
      <c r="N71" s="80">
        <f t="shared" si="14"/>
        <v>0</v>
      </c>
      <c r="O71" s="291"/>
      <c r="P71" s="51">
        <f>'Source Data'!L71</f>
        <v>1545.6381956591365</v>
      </c>
      <c r="Q71" s="80">
        <f t="shared" si="15"/>
        <v>0</v>
      </c>
      <c r="R71" s="94">
        <v>0</v>
      </c>
      <c r="S71" s="51"/>
      <c r="T71" s="51"/>
      <c r="U71" s="52">
        <f t="shared" ref="U71:U75" si="35">S71+T71</f>
        <v>0</v>
      </c>
      <c r="V71" s="94">
        <f>U71+R71</f>
        <v>0</v>
      </c>
      <c r="W71" s="80">
        <f t="shared" si="16"/>
        <v>0</v>
      </c>
      <c r="X71" s="94">
        <f t="shared" si="17"/>
        <v>0</v>
      </c>
      <c r="Y71" s="51">
        <f>'[1]JS Clark'!$G71</f>
        <v>0</v>
      </c>
      <c r="Z71" s="94">
        <f t="shared" si="18"/>
        <v>0</v>
      </c>
      <c r="AA71" s="53"/>
      <c r="AB71" s="51">
        <f t="shared" si="19"/>
        <v>0</v>
      </c>
      <c r="AC71" s="95">
        <f t="shared" si="20"/>
        <v>0</v>
      </c>
      <c r="AD71" s="95">
        <f t="shared" si="29"/>
        <v>0</v>
      </c>
      <c r="AE71" s="71">
        <f>'Source Data'!N71</f>
        <v>5234</v>
      </c>
      <c r="AF71" s="91">
        <f>C71*AE71</f>
        <v>0</v>
      </c>
      <c r="AG71" s="272"/>
      <c r="AH71" s="71">
        <f t="shared" si="21"/>
        <v>0</v>
      </c>
      <c r="AI71" s="272"/>
      <c r="AJ71" s="72">
        <f t="shared" ref="AJ71:AJ75" si="36">AE71*AI71*0.5</f>
        <v>0</v>
      </c>
      <c r="AK71" s="73">
        <f t="shared" ref="AK71:AK75" si="37">AH71+AJ71</f>
        <v>0</v>
      </c>
      <c r="AL71" s="91">
        <f t="shared" si="22"/>
        <v>0</v>
      </c>
      <c r="AM71" s="82">
        <f t="shared" si="23"/>
        <v>0</v>
      </c>
      <c r="AN71" s="91">
        <f t="shared" si="24"/>
        <v>0</v>
      </c>
      <c r="AO71" s="51">
        <f>'[1]JS Clark'!$M71</f>
        <v>0</v>
      </c>
      <c r="AP71" s="91">
        <f t="shared" si="25"/>
        <v>0</v>
      </c>
      <c r="AQ71" s="72"/>
      <c r="AR71" s="72">
        <f t="shared" si="26"/>
        <v>0</v>
      </c>
      <c r="AS71" s="91">
        <f t="shared" si="27"/>
        <v>0</v>
      </c>
      <c r="AT71" s="81">
        <f>Z71+AP71</f>
        <v>0</v>
      </c>
      <c r="AU71" s="88">
        <f>AC71+AS71</f>
        <v>0</v>
      </c>
      <c r="AV71" s="116"/>
      <c r="AW71" s="80"/>
      <c r="AX71" s="80">
        <f t="shared" si="33"/>
        <v>0</v>
      </c>
      <c r="AY71" s="80">
        <f t="shared" ref="AY71:AY75" si="38">AX71-AW71</f>
        <v>0</v>
      </c>
    </row>
    <row r="72" spans="1:51" ht="16.149999999999999" customHeight="1" x14ac:dyDescent="0.2">
      <c r="A72" s="58">
        <v>66</v>
      </c>
      <c r="B72" s="59" t="s">
        <v>70</v>
      </c>
      <c r="C72" s="270">
        <f>'8_2.1.18 SIS'!AL72</f>
        <v>0</v>
      </c>
      <c r="D72" s="60">
        <f>'Source Data'!H72</f>
        <v>5209.1252297845949</v>
      </c>
      <c r="E72" s="65">
        <f>C72*D72</f>
        <v>0</v>
      </c>
      <c r="F72" s="289"/>
      <c r="G72" s="60">
        <f>'Source Data'!I72</f>
        <v>655.4113591428079</v>
      </c>
      <c r="H72" s="65">
        <f>F72*G72</f>
        <v>0</v>
      </c>
      <c r="I72" s="289"/>
      <c r="J72" s="60">
        <f>'Source Data'!J72</f>
        <v>178.74855249349307</v>
      </c>
      <c r="K72" s="65">
        <f>I72*J72</f>
        <v>0</v>
      </c>
      <c r="L72" s="289"/>
      <c r="M72" s="60">
        <f>'Source Data'!K72</f>
        <v>4468.713812337327</v>
      </c>
      <c r="N72" s="65">
        <f>L72*M72</f>
        <v>0</v>
      </c>
      <c r="O72" s="289"/>
      <c r="P72" s="60">
        <f>'Source Data'!L72</f>
        <v>1787.4855249349307</v>
      </c>
      <c r="Q72" s="65">
        <f>O72*P72</f>
        <v>0</v>
      </c>
      <c r="R72" s="92">
        <v>0</v>
      </c>
      <c r="S72" s="60"/>
      <c r="T72" s="60"/>
      <c r="U72" s="61">
        <f t="shared" si="35"/>
        <v>0</v>
      </c>
      <c r="V72" s="92">
        <f>U72+R72</f>
        <v>0</v>
      </c>
      <c r="W72" s="65">
        <f>ROUND(V72*-0.25%,0)</f>
        <v>0</v>
      </c>
      <c r="X72" s="92">
        <f>SUM(V72:W72)</f>
        <v>0</v>
      </c>
      <c r="Y72" s="60">
        <f>'[1]JS Clark'!$G72</f>
        <v>0</v>
      </c>
      <c r="Z72" s="92">
        <f>ROUND(SUM(X72:Y72),0)</f>
        <v>0</v>
      </c>
      <c r="AA72" s="60"/>
      <c r="AB72" s="60">
        <f>Z72-AA72</f>
        <v>0</v>
      </c>
      <c r="AC72" s="92">
        <f>ROUND(AB72/$AC$88,0)</f>
        <v>0</v>
      </c>
      <c r="AD72" s="96">
        <f t="shared" si="29"/>
        <v>0</v>
      </c>
      <c r="AE72" s="66">
        <f>'Source Data'!N72</f>
        <v>3964</v>
      </c>
      <c r="AF72" s="89">
        <f>C72*AE72</f>
        <v>0</v>
      </c>
      <c r="AG72" s="270"/>
      <c r="AH72" s="66">
        <f>AG72*AE72</f>
        <v>0</v>
      </c>
      <c r="AI72" s="270"/>
      <c r="AJ72" s="68">
        <f t="shared" si="36"/>
        <v>0</v>
      </c>
      <c r="AK72" s="67">
        <f t="shared" si="37"/>
        <v>0</v>
      </c>
      <c r="AL72" s="89">
        <f>AK72+AF72</f>
        <v>0</v>
      </c>
      <c r="AM72" s="70">
        <f>ROUND(-0.25%*AL72,0)</f>
        <v>0</v>
      </c>
      <c r="AN72" s="89">
        <f>SUM(AL72:AM72)</f>
        <v>0</v>
      </c>
      <c r="AO72" s="60">
        <f>'[1]JS Clark'!$M72</f>
        <v>0</v>
      </c>
      <c r="AP72" s="89">
        <f>ROUND(SUM(AN72:AO72),0)</f>
        <v>0</v>
      </c>
      <c r="AQ72" s="68"/>
      <c r="AR72" s="68">
        <f>AP72-AQ72</f>
        <v>0</v>
      </c>
      <c r="AS72" s="89">
        <f>ROUND(AR72/$AS$88,0)</f>
        <v>0</v>
      </c>
      <c r="AT72" s="69">
        <f>Z72+AP72</f>
        <v>0</v>
      </c>
      <c r="AU72" s="86">
        <f>AC72+AS72</f>
        <v>0</v>
      </c>
      <c r="AV72" s="116"/>
      <c r="AW72" s="84"/>
      <c r="AX72" s="84">
        <f t="shared" si="33"/>
        <v>0</v>
      </c>
      <c r="AY72" s="84">
        <f t="shared" si="38"/>
        <v>0</v>
      </c>
    </row>
    <row r="73" spans="1:51" ht="16.149999999999999" customHeight="1" x14ac:dyDescent="0.2">
      <c r="A73" s="54">
        <v>67</v>
      </c>
      <c r="B73" s="55" t="s">
        <v>3</v>
      </c>
      <c r="C73" s="271">
        <f>'8_2.1.18 SIS'!AL73</f>
        <v>0</v>
      </c>
      <c r="D73" s="56">
        <f>'Source Data'!H73</f>
        <v>4781.434296552653</v>
      </c>
      <c r="E73" s="74">
        <f>C73*D73</f>
        <v>0</v>
      </c>
      <c r="F73" s="290"/>
      <c r="G73" s="56">
        <f>'Source Data'!I73</f>
        <v>636.87839950514967</v>
      </c>
      <c r="H73" s="74">
        <f>F73*G73</f>
        <v>0</v>
      </c>
      <c r="I73" s="290"/>
      <c r="J73" s="56">
        <f>'Source Data'!J73</f>
        <v>173.6941089559499</v>
      </c>
      <c r="K73" s="74">
        <f>I73*J73</f>
        <v>0</v>
      </c>
      <c r="L73" s="290"/>
      <c r="M73" s="56">
        <f>'Source Data'!K73</f>
        <v>4342.3527238987472</v>
      </c>
      <c r="N73" s="74">
        <f>L73*M73</f>
        <v>0</v>
      </c>
      <c r="O73" s="290"/>
      <c r="P73" s="56">
        <f>'Source Data'!L73</f>
        <v>1736.9410895594988</v>
      </c>
      <c r="Q73" s="74">
        <f>O73*P73</f>
        <v>0</v>
      </c>
      <c r="R73" s="93">
        <v>0</v>
      </c>
      <c r="S73" s="56"/>
      <c r="T73" s="56"/>
      <c r="U73" s="57">
        <f t="shared" si="35"/>
        <v>0</v>
      </c>
      <c r="V73" s="93">
        <f>U73+R73</f>
        <v>0</v>
      </c>
      <c r="W73" s="74">
        <f>ROUND(V73*-0.25%,0)</f>
        <v>0</v>
      </c>
      <c r="X73" s="93">
        <f>SUM(V73:W73)</f>
        <v>0</v>
      </c>
      <c r="Y73" s="56">
        <f>'[1]JS Clark'!$G73</f>
        <v>0</v>
      </c>
      <c r="Z73" s="93">
        <f>ROUND(SUM(X73:Y73),0)</f>
        <v>0</v>
      </c>
      <c r="AA73" s="56"/>
      <c r="AB73" s="56">
        <f>Z73-AA73</f>
        <v>0</v>
      </c>
      <c r="AC73" s="93">
        <f>ROUND(AB73/$AC$88,0)</f>
        <v>0</v>
      </c>
      <c r="AD73" s="97">
        <f t="shared" si="29"/>
        <v>0</v>
      </c>
      <c r="AE73" s="75">
        <f>'Source Data'!N73</f>
        <v>5608</v>
      </c>
      <c r="AF73" s="90">
        <f>C73*AE73</f>
        <v>0</v>
      </c>
      <c r="AG73" s="271"/>
      <c r="AH73" s="75">
        <f>AG73*AE73</f>
        <v>0</v>
      </c>
      <c r="AI73" s="271"/>
      <c r="AJ73" s="77">
        <f t="shared" si="36"/>
        <v>0</v>
      </c>
      <c r="AK73" s="76">
        <f t="shared" si="37"/>
        <v>0</v>
      </c>
      <c r="AL73" s="90">
        <f>AK73+AF73</f>
        <v>0</v>
      </c>
      <c r="AM73" s="79">
        <f>ROUND(-0.25%*AL73,0)</f>
        <v>0</v>
      </c>
      <c r="AN73" s="90">
        <f>SUM(AL73:AM73)</f>
        <v>0</v>
      </c>
      <c r="AO73" s="56">
        <f>'[1]JS Clark'!$M73</f>
        <v>0</v>
      </c>
      <c r="AP73" s="90">
        <f>ROUND(SUM(AN73:AO73),0)</f>
        <v>0</v>
      </c>
      <c r="AQ73" s="77"/>
      <c r="AR73" s="77">
        <f>AP73-AQ73</f>
        <v>0</v>
      </c>
      <c r="AS73" s="90">
        <f>ROUND(AR73/$AS$88,0)</f>
        <v>0</v>
      </c>
      <c r="AT73" s="78">
        <f>Z73+AP73</f>
        <v>0</v>
      </c>
      <c r="AU73" s="87">
        <f>AC73+AS73</f>
        <v>0</v>
      </c>
      <c r="AV73" s="116"/>
      <c r="AW73" s="84"/>
      <c r="AX73" s="84">
        <f t="shared" si="33"/>
        <v>0</v>
      </c>
      <c r="AY73" s="84">
        <f t="shared" si="38"/>
        <v>0</v>
      </c>
    </row>
    <row r="74" spans="1:51" ht="16.149999999999999" customHeight="1" x14ac:dyDescent="0.2">
      <c r="A74" s="54">
        <v>68</v>
      </c>
      <c r="B74" s="55" t="s">
        <v>2</v>
      </c>
      <c r="C74" s="271">
        <f>'8_2.1.18 SIS'!AL74</f>
        <v>0</v>
      </c>
      <c r="D74" s="56">
        <f>'Source Data'!H74</f>
        <v>5487.462001896216</v>
      </c>
      <c r="E74" s="74">
        <f>C74*D74</f>
        <v>0</v>
      </c>
      <c r="F74" s="290"/>
      <c r="G74" s="56">
        <f>'Source Data'!I74</f>
        <v>713.42471435529035</v>
      </c>
      <c r="H74" s="74">
        <f>F74*G74</f>
        <v>0</v>
      </c>
      <c r="I74" s="290"/>
      <c r="J74" s="56">
        <f>'Source Data'!J74</f>
        <v>194.5703766423519</v>
      </c>
      <c r="K74" s="74">
        <f>I74*J74</f>
        <v>0</v>
      </c>
      <c r="L74" s="290"/>
      <c r="M74" s="56">
        <f>'Source Data'!K74</f>
        <v>4864.2594160587978</v>
      </c>
      <c r="N74" s="74">
        <f>L74*M74</f>
        <v>0</v>
      </c>
      <c r="O74" s="290"/>
      <c r="P74" s="56">
        <f>'Source Data'!L74</f>
        <v>1945.703766423519</v>
      </c>
      <c r="Q74" s="74">
        <f>O74*P74</f>
        <v>0</v>
      </c>
      <c r="R74" s="93">
        <v>0</v>
      </c>
      <c r="S74" s="56"/>
      <c r="T74" s="56"/>
      <c r="U74" s="57">
        <f t="shared" si="35"/>
        <v>0</v>
      </c>
      <c r="V74" s="93">
        <f>U74+R74</f>
        <v>0</v>
      </c>
      <c r="W74" s="74">
        <f>ROUND(V74*-0.25%,0)</f>
        <v>0</v>
      </c>
      <c r="X74" s="93">
        <f>SUM(V74:W74)</f>
        <v>0</v>
      </c>
      <c r="Y74" s="56">
        <f>'[1]JS Clark'!$G74</f>
        <v>0</v>
      </c>
      <c r="Z74" s="93">
        <f>ROUND(SUM(X74:Y74),0)</f>
        <v>0</v>
      </c>
      <c r="AA74" s="56"/>
      <c r="AB74" s="56">
        <f>Z74-AA74</f>
        <v>0</v>
      </c>
      <c r="AC74" s="93">
        <f>ROUND(AB74/$AC$88,0)</f>
        <v>0</v>
      </c>
      <c r="AD74" s="97">
        <f t="shared" si="29"/>
        <v>0</v>
      </c>
      <c r="AE74" s="75">
        <f>'Source Data'!N74</f>
        <v>2793</v>
      </c>
      <c r="AF74" s="90">
        <f>C74*AE74</f>
        <v>0</v>
      </c>
      <c r="AG74" s="271"/>
      <c r="AH74" s="75">
        <f>AG74*AE74</f>
        <v>0</v>
      </c>
      <c r="AI74" s="271"/>
      <c r="AJ74" s="77">
        <f t="shared" si="36"/>
        <v>0</v>
      </c>
      <c r="AK74" s="76">
        <f t="shared" si="37"/>
        <v>0</v>
      </c>
      <c r="AL74" s="90">
        <f>AK74+AF74</f>
        <v>0</v>
      </c>
      <c r="AM74" s="79">
        <f>ROUND(-0.25%*AL74,0)</f>
        <v>0</v>
      </c>
      <c r="AN74" s="90">
        <f>SUM(AL74:AM74)</f>
        <v>0</v>
      </c>
      <c r="AO74" s="56">
        <f>'[1]JS Clark'!$M74</f>
        <v>0</v>
      </c>
      <c r="AP74" s="90">
        <f>ROUND(SUM(AN74:AO74),0)</f>
        <v>0</v>
      </c>
      <c r="AQ74" s="77"/>
      <c r="AR74" s="77">
        <f>AP74-AQ74</f>
        <v>0</v>
      </c>
      <c r="AS74" s="90">
        <f>ROUND(AR74/$AS$88,0)</f>
        <v>0</v>
      </c>
      <c r="AT74" s="78">
        <f>Z74+AP74</f>
        <v>0</v>
      </c>
      <c r="AU74" s="87">
        <f>AC74+AS74</f>
        <v>0</v>
      </c>
      <c r="AV74" s="116"/>
      <c r="AW74" s="84"/>
      <c r="AX74" s="84">
        <f t="shared" si="33"/>
        <v>0</v>
      </c>
      <c r="AY74" s="84">
        <f t="shared" si="38"/>
        <v>0</v>
      </c>
    </row>
    <row r="75" spans="1:51" ht="16.149999999999999" customHeight="1" x14ac:dyDescent="0.2">
      <c r="A75" s="54">
        <v>69</v>
      </c>
      <c r="B75" s="55" t="s">
        <v>75</v>
      </c>
      <c r="C75" s="271">
        <f>'8_2.1.18 SIS'!AL75</f>
        <v>0</v>
      </c>
      <c r="D75" s="56">
        <f>'Source Data'!H75</f>
        <v>5291.1260189471159</v>
      </c>
      <c r="E75" s="74">
        <f>C75*D75</f>
        <v>0</v>
      </c>
      <c r="F75" s="290"/>
      <c r="G75" s="56">
        <f>'Source Data'!I75</f>
        <v>701.91738105393551</v>
      </c>
      <c r="H75" s="74">
        <f>F75*G75</f>
        <v>0</v>
      </c>
      <c r="I75" s="290"/>
      <c r="J75" s="56">
        <f>'Source Data'!J75</f>
        <v>191.43201301470964</v>
      </c>
      <c r="K75" s="74">
        <f>I75*J75</f>
        <v>0</v>
      </c>
      <c r="L75" s="290"/>
      <c r="M75" s="56">
        <f>'Source Data'!K75</f>
        <v>4785.8003253677416</v>
      </c>
      <c r="N75" s="74">
        <f>L75*M75</f>
        <v>0</v>
      </c>
      <c r="O75" s="290"/>
      <c r="P75" s="56">
        <f>'Source Data'!L75</f>
        <v>1914.3201301470965</v>
      </c>
      <c r="Q75" s="74">
        <f>O75*P75</f>
        <v>0</v>
      </c>
      <c r="R75" s="93">
        <v>0</v>
      </c>
      <c r="S75" s="56"/>
      <c r="T75" s="56"/>
      <c r="U75" s="57">
        <f t="shared" si="35"/>
        <v>0</v>
      </c>
      <c r="V75" s="93">
        <f>U75+R75</f>
        <v>0</v>
      </c>
      <c r="W75" s="74">
        <f>ROUND(V75*-0.25%,0)</f>
        <v>0</v>
      </c>
      <c r="X75" s="93">
        <f>SUM(V75:W75)</f>
        <v>0</v>
      </c>
      <c r="Y75" s="56">
        <f>'[1]JS Clark'!$G75</f>
        <v>0</v>
      </c>
      <c r="Z75" s="93">
        <f>ROUND(SUM(X75:Y75),0)</f>
        <v>0</v>
      </c>
      <c r="AA75" s="56"/>
      <c r="AB75" s="56">
        <f>Z75-AA75</f>
        <v>0</v>
      </c>
      <c r="AC75" s="93">
        <f>ROUND(AB75/$AC$88,0)</f>
        <v>0</v>
      </c>
      <c r="AD75" s="97">
        <f t="shared" si="29"/>
        <v>0</v>
      </c>
      <c r="AE75" s="75">
        <f>'Source Data'!N75</f>
        <v>3798</v>
      </c>
      <c r="AF75" s="90">
        <f>C75*AE75</f>
        <v>0</v>
      </c>
      <c r="AG75" s="271"/>
      <c r="AH75" s="75">
        <f>AG75*AE75</f>
        <v>0</v>
      </c>
      <c r="AI75" s="271"/>
      <c r="AJ75" s="77">
        <f t="shared" si="36"/>
        <v>0</v>
      </c>
      <c r="AK75" s="76">
        <f t="shared" si="37"/>
        <v>0</v>
      </c>
      <c r="AL75" s="90">
        <f>AK75+AF75</f>
        <v>0</v>
      </c>
      <c r="AM75" s="79">
        <f>ROUND(-0.25%*AL75,0)</f>
        <v>0</v>
      </c>
      <c r="AN75" s="90">
        <f>SUM(AL75:AM75)</f>
        <v>0</v>
      </c>
      <c r="AO75" s="56">
        <f>'[1]JS Clark'!$M75</f>
        <v>0</v>
      </c>
      <c r="AP75" s="90">
        <f>ROUND(SUM(AN75:AO75),0)</f>
        <v>0</v>
      </c>
      <c r="AQ75" s="77"/>
      <c r="AR75" s="77">
        <f>AP75-AQ75</f>
        <v>0</v>
      </c>
      <c r="AS75" s="90">
        <f>ROUND(AR75/$AS$88,0)</f>
        <v>0</v>
      </c>
      <c r="AT75" s="78">
        <f>Z75+AP75</f>
        <v>0</v>
      </c>
      <c r="AU75" s="87">
        <f>AC75+AS75</f>
        <v>0</v>
      </c>
      <c r="AV75" s="116"/>
      <c r="AW75" s="83"/>
      <c r="AX75" s="83">
        <f t="shared" si="33"/>
        <v>0</v>
      </c>
      <c r="AY75" s="83">
        <f t="shared" si="38"/>
        <v>0</v>
      </c>
    </row>
    <row r="76" spans="1:51" s="123" customFormat="1" ht="16.149999999999999" customHeight="1" thickBot="1" x14ac:dyDescent="0.25">
      <c r="A76" s="1402" t="s">
        <v>460</v>
      </c>
      <c r="B76" s="1408"/>
      <c r="C76" s="292">
        <f>SUM(C7:C75)</f>
        <v>249</v>
      </c>
      <c r="D76" s="252"/>
      <c r="E76" s="282">
        <f>SUM(E7:E75)</f>
        <v>1119495.8838493635</v>
      </c>
      <c r="F76" s="292">
        <v>234</v>
      </c>
      <c r="G76" s="252"/>
      <c r="H76" s="282">
        <v>153975.77609011449</v>
      </c>
      <c r="I76" s="292">
        <v>238</v>
      </c>
      <c r="J76" s="252"/>
      <c r="K76" s="282">
        <v>42838.42555658448</v>
      </c>
      <c r="L76" s="292">
        <v>13</v>
      </c>
      <c r="M76" s="252"/>
      <c r="N76" s="282">
        <v>58800.381654976423</v>
      </c>
      <c r="O76" s="292">
        <v>1</v>
      </c>
      <c r="P76" s="252"/>
      <c r="Q76" s="282">
        <v>1802.158517111907</v>
      </c>
      <c r="R76" s="293">
        <f t="shared" ref="R76:AU76" si="39">SUM(R7:R75)</f>
        <v>1376912</v>
      </c>
      <c r="S76" s="252">
        <f t="shared" si="39"/>
        <v>0</v>
      </c>
      <c r="T76" s="252">
        <f t="shared" si="39"/>
        <v>0</v>
      </c>
      <c r="U76" s="294">
        <f t="shared" si="39"/>
        <v>0</v>
      </c>
      <c r="V76" s="293">
        <f t="shared" si="39"/>
        <v>1376912</v>
      </c>
      <c r="W76" s="282">
        <f t="shared" si="39"/>
        <v>-3442</v>
      </c>
      <c r="X76" s="293">
        <f t="shared" si="39"/>
        <v>1373470</v>
      </c>
      <c r="Y76" s="282">
        <f t="shared" si="39"/>
        <v>28760</v>
      </c>
      <c r="Z76" s="293">
        <f t="shared" si="39"/>
        <v>1402230</v>
      </c>
      <c r="AA76" s="252">
        <f t="shared" si="39"/>
        <v>0</v>
      </c>
      <c r="AB76" s="252">
        <f t="shared" si="39"/>
        <v>1402230</v>
      </c>
      <c r="AC76" s="293">
        <f t="shared" si="39"/>
        <v>116853</v>
      </c>
      <c r="AD76" s="249">
        <f t="shared" si="39"/>
        <v>1402230</v>
      </c>
      <c r="AE76" s="295">
        <f>'Source Data'!N76</f>
        <v>5169</v>
      </c>
      <c r="AF76" s="296">
        <f t="shared" si="39"/>
        <v>675920</v>
      </c>
      <c r="AG76" s="292">
        <f t="shared" si="39"/>
        <v>0</v>
      </c>
      <c r="AH76" s="295">
        <f t="shared" si="39"/>
        <v>0</v>
      </c>
      <c r="AI76" s="292">
        <f t="shared" si="39"/>
        <v>0</v>
      </c>
      <c r="AJ76" s="297">
        <f t="shared" si="39"/>
        <v>0</v>
      </c>
      <c r="AK76" s="298">
        <f t="shared" si="39"/>
        <v>0</v>
      </c>
      <c r="AL76" s="296">
        <f t="shared" si="39"/>
        <v>675920</v>
      </c>
      <c r="AM76" s="299">
        <f t="shared" si="39"/>
        <v>-1690</v>
      </c>
      <c r="AN76" s="296">
        <f t="shared" si="39"/>
        <v>674230</v>
      </c>
      <c r="AO76" s="282">
        <f t="shared" ref="AO76" si="40">SUM(AO7:AO75)</f>
        <v>12370</v>
      </c>
      <c r="AP76" s="296">
        <f t="shared" si="39"/>
        <v>686600</v>
      </c>
      <c r="AQ76" s="297">
        <f t="shared" si="39"/>
        <v>0</v>
      </c>
      <c r="AR76" s="297">
        <f t="shared" si="39"/>
        <v>686600</v>
      </c>
      <c r="AS76" s="296">
        <f t="shared" si="39"/>
        <v>57217</v>
      </c>
      <c r="AT76" s="300">
        <f t="shared" si="39"/>
        <v>2088830</v>
      </c>
      <c r="AU76" s="300">
        <f t="shared" si="39"/>
        <v>174070</v>
      </c>
      <c r="AV76" s="274"/>
      <c r="AW76" s="282">
        <f>SUM(AW7:AW75)</f>
        <v>0</v>
      </c>
      <c r="AX76" s="282">
        <f>SUM(AX7:AX75)</f>
        <v>1690</v>
      </c>
      <c r="AY76" s="282">
        <f>SUM(AY7:AY75)</f>
        <v>1690</v>
      </c>
    </row>
    <row r="77" spans="1:51" s="123" customFormat="1" ht="16.149999999999999" customHeight="1" thickTop="1" x14ac:dyDescent="0.2">
      <c r="A77" s="1409" t="s">
        <v>410</v>
      </c>
      <c r="B77" s="1410"/>
      <c r="C77" s="301"/>
      <c r="D77" s="279"/>
      <c r="E77" s="279"/>
      <c r="F77" s="301"/>
      <c r="G77" s="279"/>
      <c r="H77" s="279"/>
      <c r="I77" s="301"/>
      <c r="J77" s="279"/>
      <c r="K77" s="279"/>
      <c r="L77" s="301"/>
      <c r="M77" s="279"/>
      <c r="N77" s="279"/>
      <c r="O77" s="301"/>
      <c r="P77" s="279"/>
      <c r="Q77" s="279"/>
      <c r="R77" s="279"/>
      <c r="S77" s="279"/>
      <c r="T77" s="279"/>
      <c r="U77" s="279"/>
      <c r="V77" s="279"/>
      <c r="W77" s="279"/>
      <c r="X77" s="279"/>
      <c r="Y77" s="279"/>
      <c r="Z77" s="279"/>
      <c r="AA77" s="279"/>
      <c r="AB77" s="279"/>
      <c r="AC77" s="279"/>
      <c r="AD77" s="279"/>
      <c r="AE77" s="302"/>
      <c r="AF77" s="279"/>
      <c r="AG77" s="301"/>
      <c r="AH77" s="302"/>
      <c r="AI77" s="301"/>
      <c r="AJ77" s="279"/>
      <c r="AK77" s="279"/>
      <c r="AL77" s="279"/>
      <c r="AM77" s="279"/>
      <c r="AN77" s="279"/>
      <c r="AO77" s="279"/>
      <c r="AP77" s="279"/>
      <c r="AQ77" s="279"/>
      <c r="AR77" s="279"/>
      <c r="AS77" s="279"/>
      <c r="AT77" s="279"/>
      <c r="AU77" s="279"/>
      <c r="AV77" s="274"/>
      <c r="AW77" s="245"/>
      <c r="AX77" s="245"/>
      <c r="AY77" s="245"/>
    </row>
    <row r="78" spans="1:51" s="123" customFormat="1" ht="16.149999999999999" customHeight="1" x14ac:dyDescent="0.2">
      <c r="A78" s="1406" t="s">
        <v>411</v>
      </c>
      <c r="B78" s="1407"/>
      <c r="C78" s="170"/>
      <c r="D78" s="168"/>
      <c r="E78" s="168"/>
      <c r="F78" s="170"/>
      <c r="G78" s="168"/>
      <c r="H78" s="168"/>
      <c r="I78" s="170"/>
      <c r="J78" s="168"/>
      <c r="K78" s="168"/>
      <c r="L78" s="170"/>
      <c r="M78" s="168"/>
      <c r="N78" s="168"/>
      <c r="O78" s="170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97">
        <f>VLOOKUP($A$88,'4_Level 4'!$A$78:$R$214,5,FALSE)</f>
        <v>0</v>
      </c>
      <c r="AA78" s="173"/>
      <c r="AB78" s="168">
        <f>Z78-AA78</f>
        <v>0</v>
      </c>
      <c r="AC78" s="97">
        <f>ROUND(AB78/$AC$88,0)</f>
        <v>0</v>
      </c>
      <c r="AD78" s="97">
        <f>VLOOKUP($A$88,'4_Level 4'!$A$78:$R$214,5,FALSE)</f>
        <v>0</v>
      </c>
      <c r="AE78" s="168"/>
      <c r="AF78" s="168"/>
      <c r="AG78" s="170"/>
      <c r="AH78" s="168"/>
      <c r="AI78" s="170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75">
        <f t="shared" ref="AT78:AT83" si="41">Z78+AP78</f>
        <v>0</v>
      </c>
      <c r="AU78" s="175">
        <f>AC78+AS78</f>
        <v>0</v>
      </c>
      <c r="AV78" s="274"/>
      <c r="AW78" s="274"/>
      <c r="AX78" s="274"/>
      <c r="AY78" s="274"/>
    </row>
    <row r="79" spans="1:51" s="123" customFormat="1" ht="16.149999999999999" customHeight="1" x14ac:dyDescent="0.2">
      <c r="A79" s="1404" t="s">
        <v>430</v>
      </c>
      <c r="B79" s="1405"/>
      <c r="C79" s="170"/>
      <c r="D79" s="168"/>
      <c r="E79" s="168"/>
      <c r="F79" s="170"/>
      <c r="G79" s="168"/>
      <c r="H79" s="168"/>
      <c r="I79" s="170"/>
      <c r="J79" s="168"/>
      <c r="K79" s="168"/>
      <c r="L79" s="170"/>
      <c r="M79" s="168"/>
      <c r="N79" s="168"/>
      <c r="O79" s="170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72"/>
      <c r="AA79" s="173"/>
      <c r="AB79" s="168"/>
      <c r="AC79" s="172"/>
      <c r="AD79" s="97">
        <f>VLOOKUP($A$88,'4_Level 4'!$A$78:$R$214,10,FALSE)</f>
        <v>0</v>
      </c>
      <c r="AE79" s="168"/>
      <c r="AF79" s="168"/>
      <c r="AG79" s="170"/>
      <c r="AH79" s="168"/>
      <c r="AI79" s="170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75">
        <f t="shared" si="41"/>
        <v>0</v>
      </c>
      <c r="AU79" s="168"/>
      <c r="AV79" s="274"/>
      <c r="AW79" s="274"/>
      <c r="AX79" s="274"/>
      <c r="AY79" s="274"/>
    </row>
    <row r="80" spans="1:51" ht="16.149999999999999" customHeight="1" x14ac:dyDescent="0.2">
      <c r="A80" s="1417" t="s">
        <v>1544</v>
      </c>
      <c r="B80" s="1418"/>
      <c r="C80" s="170"/>
      <c r="D80" s="168"/>
      <c r="E80" s="168"/>
      <c r="F80" s="170"/>
      <c r="G80" s="168"/>
      <c r="H80" s="168"/>
      <c r="I80" s="170"/>
      <c r="J80" s="168"/>
      <c r="K80" s="168"/>
      <c r="L80" s="170"/>
      <c r="M80" s="168"/>
      <c r="N80" s="168"/>
      <c r="O80" s="170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97">
        <f>VLOOKUP($A$88,'4_Level 4'!$A$78:$R$214,12,FALSE)</f>
        <v>31416</v>
      </c>
      <c r="AA80" s="173"/>
      <c r="AB80" s="168">
        <f>Z80-AA80</f>
        <v>31416</v>
      </c>
      <c r="AC80" s="97">
        <f>ROUND(AB80/$AC$88,0)</f>
        <v>2618</v>
      </c>
      <c r="AD80" s="97">
        <f>VLOOKUP($A$88,'4_Level 4'!$A$78:$R$214,12,FALSE)</f>
        <v>31416</v>
      </c>
      <c r="AE80" s="168"/>
      <c r="AF80" s="168"/>
      <c r="AG80" s="170"/>
      <c r="AH80" s="168"/>
      <c r="AI80" s="170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75">
        <f t="shared" si="41"/>
        <v>31416</v>
      </c>
      <c r="AU80" s="168"/>
      <c r="AV80" s="116"/>
      <c r="AW80" s="116"/>
      <c r="AX80" s="116"/>
      <c r="AY80" s="116"/>
    </row>
    <row r="81" spans="1:51" s="123" customFormat="1" ht="16.149999999999999" customHeight="1" x14ac:dyDescent="0.2">
      <c r="A81" s="1417" t="s">
        <v>429</v>
      </c>
      <c r="B81" s="1418"/>
      <c r="C81" s="170"/>
      <c r="D81" s="168"/>
      <c r="E81" s="168"/>
      <c r="F81" s="170"/>
      <c r="G81" s="168"/>
      <c r="H81" s="168"/>
      <c r="I81" s="170"/>
      <c r="J81" s="168"/>
      <c r="K81" s="168"/>
      <c r="L81" s="170"/>
      <c r="M81" s="168"/>
      <c r="N81" s="168"/>
      <c r="O81" s="170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72"/>
      <c r="AA81" s="173"/>
      <c r="AB81" s="168"/>
      <c r="AC81" s="172"/>
      <c r="AD81" s="97">
        <f>VLOOKUP($A$88,'4_Level 4'!$A$78:$R$214,13,FALSE)</f>
        <v>0</v>
      </c>
      <c r="AE81" s="168"/>
      <c r="AF81" s="168"/>
      <c r="AG81" s="170"/>
      <c r="AH81" s="168"/>
      <c r="AI81" s="170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75">
        <f t="shared" si="41"/>
        <v>0</v>
      </c>
      <c r="AU81" s="168"/>
      <c r="AV81" s="274"/>
      <c r="AW81" s="274"/>
      <c r="AX81" s="274"/>
      <c r="AY81" s="274"/>
    </row>
    <row r="82" spans="1:51" s="123" customFormat="1" ht="16.149999999999999" customHeight="1" x14ac:dyDescent="0.2">
      <c r="A82" s="1415" t="s">
        <v>254</v>
      </c>
      <c r="B82" s="1416"/>
      <c r="C82" s="171"/>
      <c r="D82" s="169"/>
      <c r="E82" s="169"/>
      <c r="F82" s="171"/>
      <c r="G82" s="169"/>
      <c r="H82" s="169"/>
      <c r="I82" s="171"/>
      <c r="J82" s="169"/>
      <c r="K82" s="169"/>
      <c r="L82" s="171"/>
      <c r="M82" s="169"/>
      <c r="N82" s="169"/>
      <c r="O82" s="171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95">
        <f>VLOOKUP($A$88,'4_Level 4'!$A$78:$R$214,17,FALSE)</f>
        <v>12567</v>
      </c>
      <c r="AA82" s="53"/>
      <c r="AB82" s="169">
        <f>Z82-AA82</f>
        <v>12567</v>
      </c>
      <c r="AC82" s="95">
        <f>ROUND(AB82/$AC$88,0)</f>
        <v>1047</v>
      </c>
      <c r="AD82" s="95">
        <f>VLOOKUP($A$88,'4_Level 4'!$A$78:$R$214,17,FALSE)</f>
        <v>12567</v>
      </c>
      <c r="AE82" s="169"/>
      <c r="AF82" s="169"/>
      <c r="AG82" s="171"/>
      <c r="AH82" s="169"/>
      <c r="AI82" s="171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76">
        <f t="shared" si="41"/>
        <v>12567</v>
      </c>
      <c r="AU82" s="176">
        <f>AC82+AS82</f>
        <v>1047</v>
      </c>
      <c r="AV82" s="274"/>
      <c r="AW82" s="274"/>
      <c r="AX82" s="274"/>
      <c r="AY82" s="274"/>
    </row>
    <row r="83" spans="1:51" s="123" customFormat="1" ht="16.149999999999999" customHeight="1" x14ac:dyDescent="0.2">
      <c r="A83" s="1415" t="s">
        <v>1440</v>
      </c>
      <c r="B83" s="1416"/>
      <c r="C83" s="1047"/>
      <c r="D83" s="1048"/>
      <c r="E83" s="1048"/>
      <c r="F83" s="1047"/>
      <c r="G83" s="1048"/>
      <c r="H83" s="1048"/>
      <c r="I83" s="1047"/>
      <c r="J83" s="1048"/>
      <c r="K83" s="1048"/>
      <c r="L83" s="1047"/>
      <c r="M83" s="1048"/>
      <c r="N83" s="1048"/>
      <c r="O83" s="1047"/>
      <c r="P83" s="1048"/>
      <c r="Q83" s="1048"/>
      <c r="R83" s="1048"/>
      <c r="S83" s="1048"/>
      <c r="T83" s="1048"/>
      <c r="U83" s="1048"/>
      <c r="V83" s="1048"/>
      <c r="W83" s="1048"/>
      <c r="X83" s="1048"/>
      <c r="Y83" s="1048">
        <f>VLOOKUP($A88,[1]Summary!$A$87:$K$122,11,FALSE)</f>
        <v>0</v>
      </c>
      <c r="Z83" s="1049">
        <f>VLOOKUP(A88,[1]Summary!$A$87:$K$122,11,FALSE)</f>
        <v>0</v>
      </c>
      <c r="AA83" s="1050"/>
      <c r="AB83" s="1048">
        <f>Z83-AA83</f>
        <v>0</v>
      </c>
      <c r="AC83" s="1049">
        <f>ROUND(AB83/$AC$88,0)</f>
        <v>0</v>
      </c>
      <c r="AD83" s="1049">
        <f>VLOOKUP($A88,[1]Summary!$A$87:$K$122,11,FALSE)</f>
        <v>0</v>
      </c>
      <c r="AE83" s="1048"/>
      <c r="AF83" s="1048"/>
      <c r="AG83" s="1047"/>
      <c r="AH83" s="1048"/>
      <c r="AI83" s="1047"/>
      <c r="AJ83" s="1048"/>
      <c r="AK83" s="1048"/>
      <c r="AL83" s="1048"/>
      <c r="AM83" s="1048"/>
      <c r="AN83" s="1048"/>
      <c r="AO83" s="1048"/>
      <c r="AP83" s="1048"/>
      <c r="AQ83" s="1048"/>
      <c r="AR83" s="1048"/>
      <c r="AS83" s="1048"/>
      <c r="AT83" s="1051">
        <f t="shared" si="41"/>
        <v>0</v>
      </c>
      <c r="AU83" s="1051">
        <f>AC83+AS83</f>
        <v>0</v>
      </c>
      <c r="AV83" s="274"/>
      <c r="AW83" s="274"/>
      <c r="AX83" s="274"/>
      <c r="AY83" s="274"/>
    </row>
    <row r="84" spans="1:51" s="123" customFormat="1" ht="16.149999999999999" customHeight="1" thickBot="1" x14ac:dyDescent="0.25">
      <c r="A84" s="1402" t="s">
        <v>461</v>
      </c>
      <c r="B84" s="1403"/>
      <c r="C84" s="248">
        <f>SUM(C76:C83)</f>
        <v>249</v>
      </c>
      <c r="D84" s="247"/>
      <c r="E84" s="273">
        <f t="shared" ref="E84" si="42">SUM(E76:E83)</f>
        <v>1119495.8838493635</v>
      </c>
      <c r="F84" s="248">
        <v>234</v>
      </c>
      <c r="G84" s="247"/>
      <c r="H84" s="273">
        <v>153975.77609011449</v>
      </c>
      <c r="I84" s="248">
        <v>238</v>
      </c>
      <c r="J84" s="247"/>
      <c r="K84" s="273">
        <v>42838.42555658448</v>
      </c>
      <c r="L84" s="248">
        <v>13</v>
      </c>
      <c r="M84" s="247"/>
      <c r="N84" s="273">
        <v>58800.381654976423</v>
      </c>
      <c r="O84" s="248">
        <v>1</v>
      </c>
      <c r="P84" s="247"/>
      <c r="Q84" s="273">
        <v>1802.158517111907</v>
      </c>
      <c r="R84" s="247">
        <f t="shared" ref="R84:AD84" si="43">SUM(R76:R83)</f>
        <v>1376912</v>
      </c>
      <c r="S84" s="247">
        <f t="shared" si="43"/>
        <v>0</v>
      </c>
      <c r="T84" s="247">
        <f t="shared" si="43"/>
        <v>0</v>
      </c>
      <c r="U84" s="247">
        <f t="shared" si="43"/>
        <v>0</v>
      </c>
      <c r="V84" s="247">
        <f t="shared" si="43"/>
        <v>1376912</v>
      </c>
      <c r="W84" s="247">
        <f t="shared" si="43"/>
        <v>-3442</v>
      </c>
      <c r="X84" s="247">
        <f t="shared" si="43"/>
        <v>1373470</v>
      </c>
      <c r="Y84" s="273">
        <f t="shared" si="43"/>
        <v>28760</v>
      </c>
      <c r="Z84" s="249">
        <f t="shared" si="43"/>
        <v>1446213</v>
      </c>
      <c r="AA84" s="247">
        <f t="shared" si="43"/>
        <v>0</v>
      </c>
      <c r="AB84" s="247">
        <f t="shared" si="43"/>
        <v>1446213</v>
      </c>
      <c r="AC84" s="249">
        <f t="shared" si="43"/>
        <v>120518</v>
      </c>
      <c r="AD84" s="249">
        <f t="shared" si="43"/>
        <v>1446213</v>
      </c>
      <c r="AE84" s="174"/>
      <c r="AF84" s="247">
        <f t="shared" ref="AF84:AU84" si="44">SUM(AF76:AF83)</f>
        <v>675920</v>
      </c>
      <c r="AG84" s="248">
        <f t="shared" si="44"/>
        <v>0</v>
      </c>
      <c r="AH84" s="174">
        <f t="shared" si="44"/>
        <v>0</v>
      </c>
      <c r="AI84" s="248">
        <f t="shared" si="44"/>
        <v>0</v>
      </c>
      <c r="AJ84" s="247">
        <f t="shared" si="44"/>
        <v>0</v>
      </c>
      <c r="AK84" s="247">
        <f t="shared" si="44"/>
        <v>0</v>
      </c>
      <c r="AL84" s="247">
        <f t="shared" si="44"/>
        <v>675920</v>
      </c>
      <c r="AM84" s="247">
        <f t="shared" si="44"/>
        <v>-1690</v>
      </c>
      <c r="AN84" s="247">
        <f t="shared" si="44"/>
        <v>674230</v>
      </c>
      <c r="AO84" s="247">
        <f t="shared" si="44"/>
        <v>12370</v>
      </c>
      <c r="AP84" s="247">
        <f t="shared" si="44"/>
        <v>686600</v>
      </c>
      <c r="AQ84" s="247">
        <f t="shared" si="44"/>
        <v>0</v>
      </c>
      <c r="AR84" s="247">
        <f t="shared" si="44"/>
        <v>686600</v>
      </c>
      <c r="AS84" s="247">
        <f t="shared" si="44"/>
        <v>57217</v>
      </c>
      <c r="AT84" s="275">
        <f t="shared" si="44"/>
        <v>2132813</v>
      </c>
      <c r="AU84" s="275">
        <f t="shared" si="44"/>
        <v>175117</v>
      </c>
      <c r="AV84" s="274"/>
      <c r="AW84" s="274"/>
      <c r="AX84" s="274"/>
      <c r="AY84" s="274"/>
    </row>
    <row r="85" spans="1:51" ht="16.149999999999999" customHeight="1" thickTop="1" x14ac:dyDescent="0.2"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6"/>
      <c r="R85" s="116"/>
      <c r="S85" s="116"/>
      <c r="T85" s="116"/>
      <c r="U85" s="116"/>
      <c r="V85" s="116"/>
      <c r="W85" s="116"/>
      <c r="X85" s="274"/>
      <c r="Y85" s="116"/>
      <c r="Z85" s="116"/>
      <c r="AA85" s="116"/>
      <c r="AB85" s="116"/>
      <c r="AC85" s="116"/>
      <c r="AD85" s="116"/>
      <c r="AE85" s="116"/>
      <c r="AF85" s="116"/>
    </row>
    <row r="86" spans="1:51" ht="16.149999999999999" customHeight="1" x14ac:dyDescent="0.2">
      <c r="D86" s="116"/>
      <c r="E86" s="116"/>
      <c r="F86" s="116"/>
      <c r="G86" s="116"/>
      <c r="H86" s="838"/>
      <c r="I86" s="838"/>
      <c r="J86" s="838"/>
      <c r="K86" s="838"/>
      <c r="L86" s="838"/>
      <c r="M86" s="838"/>
      <c r="N86" s="838"/>
      <c r="O86" s="838"/>
      <c r="P86" s="838"/>
      <c r="Q86" s="838"/>
      <c r="R86" s="116"/>
      <c r="S86" s="116"/>
      <c r="T86" s="116"/>
      <c r="U86" s="116"/>
      <c r="V86" s="116"/>
      <c r="W86" s="116"/>
      <c r="X86" s="274"/>
      <c r="Y86" s="116"/>
      <c r="Z86" s="116"/>
      <c r="AA86" s="116"/>
      <c r="AB86" s="116"/>
      <c r="AC86" s="116"/>
      <c r="AD86" s="116"/>
      <c r="AE86" s="116"/>
      <c r="AF86" s="116"/>
    </row>
    <row r="87" spans="1:51" ht="16.149999999999999" customHeight="1" x14ac:dyDescent="0.2">
      <c r="H87" s="113"/>
      <c r="I87" s="113"/>
      <c r="J87" s="1482"/>
      <c r="K87" s="839"/>
      <c r="L87" s="839"/>
      <c r="M87" s="1482"/>
      <c r="N87" s="839"/>
      <c r="O87" s="839"/>
      <c r="P87" s="1482"/>
      <c r="Q87" s="839"/>
    </row>
    <row r="88" spans="1:51" x14ac:dyDescent="0.2">
      <c r="A88" s="322" t="s">
        <v>567</v>
      </c>
      <c r="H88" s="113"/>
      <c r="I88" s="113"/>
      <c r="J88" s="1482"/>
      <c r="K88" s="839"/>
      <c r="L88" s="839"/>
      <c r="M88" s="1482"/>
      <c r="N88" s="839"/>
      <c r="O88" s="839"/>
      <c r="P88" s="1482"/>
      <c r="Q88" s="839"/>
      <c r="AC88" s="108">
        <v>12</v>
      </c>
      <c r="AS88" s="108">
        <f>AC88</f>
        <v>12</v>
      </c>
    </row>
    <row r="89" spans="1:51" x14ac:dyDescent="0.2">
      <c r="H89" s="113"/>
      <c r="I89" s="113"/>
      <c r="J89" s="113"/>
      <c r="K89" s="113"/>
      <c r="L89" s="113"/>
      <c r="M89" s="113"/>
      <c r="N89" s="113"/>
      <c r="O89" s="113"/>
      <c r="P89" s="113"/>
      <c r="Q89" s="113"/>
    </row>
  </sheetData>
  <mergeCells count="48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T1:AT3"/>
    <mergeCell ref="AU1:AU3"/>
    <mergeCell ref="AS2:AS3"/>
    <mergeCell ref="AP2:AP3"/>
    <mergeCell ref="AQ2:AQ3"/>
    <mergeCell ref="AR2:AR3"/>
    <mergeCell ref="AL1:AS1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7:P88"/>
    <mergeCell ref="A80:B80"/>
    <mergeCell ref="A81:B81"/>
    <mergeCell ref="A82:B82"/>
    <mergeCell ref="A84:B84"/>
    <mergeCell ref="J87:J88"/>
    <mergeCell ref="M87:M88"/>
    <mergeCell ref="A83:B83"/>
    <mergeCell ref="A77:B77"/>
    <mergeCell ref="A78:B78"/>
    <mergeCell ref="C2:C3"/>
    <mergeCell ref="D2:E2"/>
    <mergeCell ref="F2:H2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July 2018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92D050"/>
  </sheetPr>
  <dimension ref="A1:AY89"/>
  <sheetViews>
    <sheetView view="pageBreakPreview" zoomScaleNormal="100" zoomScaleSheetLayoutView="100" workbookViewId="0">
      <pane xSplit="2" ySplit="6" topLeftCell="C7" activePane="bottomRight" state="frozen"/>
      <selection activeCell="E17" sqref="E17"/>
      <selection pane="topRight" activeCell="E17" sqref="E17"/>
      <selection pane="bottomLeft" activeCell="E17" sqref="E17"/>
      <selection pane="bottomRight" activeCell="E17" sqref="E17"/>
    </sheetView>
  </sheetViews>
  <sheetFormatPr defaultColWidth="8.85546875" defaultRowHeight="12.75" x14ac:dyDescent="0.2"/>
  <cols>
    <col min="1" max="1" width="5" style="108" customWidth="1"/>
    <col min="2" max="2" width="28.140625" style="108" customWidth="1"/>
    <col min="3" max="3" width="12.140625" style="108" bestFit="1" customWidth="1"/>
    <col min="4" max="4" width="13.85546875" style="108" customWidth="1"/>
    <col min="5" max="5" width="12.28515625" style="108" customWidth="1"/>
    <col min="6" max="6" width="11.28515625" style="108" customWidth="1"/>
    <col min="7" max="7" width="10.85546875" style="108" customWidth="1"/>
    <col min="8" max="9" width="11.28515625" style="108" customWidth="1"/>
    <col min="10" max="10" width="10.85546875" style="108" customWidth="1"/>
    <col min="11" max="12" width="11.28515625" style="108" customWidth="1"/>
    <col min="13" max="13" width="8.5703125" style="108" customWidth="1"/>
    <col min="14" max="15" width="11.28515625" style="108" customWidth="1"/>
    <col min="16" max="16" width="8.5703125" style="108" customWidth="1"/>
    <col min="17" max="17" width="11.28515625" style="108" customWidth="1"/>
    <col min="18" max="18" width="10.7109375" style="108" bestFit="1" customWidth="1"/>
    <col min="19" max="21" width="13.85546875" style="108" customWidth="1"/>
    <col min="22" max="22" width="11.85546875" style="108" bestFit="1" customWidth="1"/>
    <col min="23" max="23" width="10.85546875" style="108" bestFit="1" customWidth="1"/>
    <col min="24" max="24" width="12.7109375" style="108" customWidth="1"/>
    <col min="25" max="25" width="13.28515625" style="108" bestFit="1" customWidth="1"/>
    <col min="26" max="26" width="17.5703125" style="108" customWidth="1"/>
    <col min="27" max="28" width="11.28515625" style="108" customWidth="1"/>
    <col min="29" max="29" width="10.7109375" style="108" customWidth="1"/>
    <col min="30" max="30" width="16.42578125" style="108" customWidth="1"/>
    <col min="31" max="32" width="15.85546875" style="108" customWidth="1"/>
    <col min="33" max="37" width="15.7109375" style="108" customWidth="1"/>
    <col min="38" max="38" width="15.140625" style="108" customWidth="1"/>
    <col min="39" max="39" width="10.85546875" style="108" customWidth="1"/>
    <col min="40" max="40" width="15" style="108" customWidth="1"/>
    <col min="41" max="41" width="13.42578125" style="108" customWidth="1"/>
    <col min="42" max="42" width="16.28515625" style="108" customWidth="1"/>
    <col min="43" max="44" width="13.85546875" style="108" customWidth="1"/>
    <col min="45" max="45" width="15.5703125" style="108" customWidth="1"/>
    <col min="46" max="47" width="14.42578125" style="108" bestFit="1" customWidth="1"/>
    <col min="48" max="48" width="8.85546875" style="108"/>
    <col min="49" max="50" width="12.28515625" style="108" customWidth="1"/>
    <col min="51" max="51" width="10" style="108" bestFit="1" customWidth="1"/>
    <col min="52" max="16384" width="8.85546875" style="108"/>
  </cols>
  <sheetData>
    <row r="1" spans="1:51" ht="19.899999999999999" customHeight="1" x14ac:dyDescent="0.2">
      <c r="A1" s="1411" t="s">
        <v>630</v>
      </c>
      <c r="B1" s="1394"/>
      <c r="C1" s="1379" t="s">
        <v>315</v>
      </c>
      <c r="D1" s="1380"/>
      <c r="E1" s="1380"/>
      <c r="F1" s="1380"/>
      <c r="G1" s="1380"/>
      <c r="H1" s="1380"/>
      <c r="I1" s="1380"/>
      <c r="J1" s="1380"/>
      <c r="K1" s="1381"/>
      <c r="L1" s="1412" t="s">
        <v>315</v>
      </c>
      <c r="M1" s="1413"/>
      <c r="N1" s="1413"/>
      <c r="O1" s="1413"/>
      <c r="P1" s="1413"/>
      <c r="Q1" s="1413"/>
      <c r="R1" s="1413"/>
      <c r="S1" s="1413"/>
      <c r="T1" s="1413"/>
      <c r="U1" s="1414"/>
      <c r="V1" s="1379" t="s">
        <v>315</v>
      </c>
      <c r="W1" s="1380"/>
      <c r="X1" s="1380"/>
      <c r="Y1" s="1380"/>
      <c r="Z1" s="1380"/>
      <c r="AA1" s="1380"/>
      <c r="AB1" s="1380"/>
      <c r="AC1" s="1380"/>
      <c r="AD1" s="1381"/>
      <c r="AE1" s="1478" t="s">
        <v>450</v>
      </c>
      <c r="AF1" s="1478"/>
      <c r="AG1" s="1478"/>
      <c r="AH1" s="1478"/>
      <c r="AI1" s="1478"/>
      <c r="AJ1" s="1478"/>
      <c r="AK1" s="1478"/>
      <c r="AL1" s="1485" t="s">
        <v>450</v>
      </c>
      <c r="AM1" s="1485"/>
      <c r="AN1" s="1485"/>
      <c r="AO1" s="1485"/>
      <c r="AP1" s="1485"/>
      <c r="AQ1" s="1485"/>
      <c r="AR1" s="1485"/>
      <c r="AS1" s="1485"/>
      <c r="AT1" s="1481" t="s">
        <v>326</v>
      </c>
      <c r="AU1" s="1481" t="s">
        <v>327</v>
      </c>
      <c r="AW1" s="283"/>
      <c r="AX1" s="283"/>
      <c r="AY1" s="283"/>
    </row>
    <row r="2" spans="1:51" ht="30" customHeight="1" x14ac:dyDescent="0.2">
      <c r="A2" s="1395"/>
      <c r="B2" s="1396"/>
      <c r="C2" s="1386" t="s">
        <v>1284</v>
      </c>
      <c r="D2" s="1480" t="s">
        <v>731</v>
      </c>
      <c r="E2" s="1480"/>
      <c r="F2" s="1376" t="s">
        <v>1378</v>
      </c>
      <c r="G2" s="1390"/>
      <c r="H2" s="1391"/>
      <c r="I2" s="1479" t="s">
        <v>1375</v>
      </c>
      <c r="J2" s="1479"/>
      <c r="K2" s="1479"/>
      <c r="L2" s="1479" t="s">
        <v>1376</v>
      </c>
      <c r="M2" s="1479"/>
      <c r="N2" s="1479"/>
      <c r="O2" s="1479" t="s">
        <v>1377</v>
      </c>
      <c r="P2" s="1479"/>
      <c r="Q2" s="1479"/>
      <c r="R2" s="1386" t="s">
        <v>501</v>
      </c>
      <c r="S2" s="1392" t="s">
        <v>230</v>
      </c>
      <c r="T2" s="1392"/>
      <c r="U2" s="1392"/>
      <c r="V2" s="1386" t="s">
        <v>502</v>
      </c>
      <c r="W2" s="1386" t="s">
        <v>452</v>
      </c>
      <c r="X2" s="1386" t="s">
        <v>503</v>
      </c>
      <c r="Y2" s="1400" t="s">
        <v>1321</v>
      </c>
      <c r="Z2" s="1386" t="s">
        <v>1384</v>
      </c>
      <c r="AA2" s="1386" t="s">
        <v>270</v>
      </c>
      <c r="AB2" s="1386" t="s">
        <v>271</v>
      </c>
      <c r="AC2" s="1386" t="s">
        <v>233</v>
      </c>
      <c r="AD2" s="1386" t="s">
        <v>1385</v>
      </c>
      <c r="AE2" s="1483" t="s">
        <v>1287</v>
      </c>
      <c r="AF2" s="1476" t="s">
        <v>1442</v>
      </c>
      <c r="AG2" s="1477" t="s">
        <v>230</v>
      </c>
      <c r="AH2" s="1477"/>
      <c r="AI2" s="1477"/>
      <c r="AJ2" s="1477"/>
      <c r="AK2" s="1477"/>
      <c r="AL2" s="1476" t="s">
        <v>1443</v>
      </c>
      <c r="AM2" s="1476" t="s">
        <v>1447</v>
      </c>
      <c r="AN2" s="1476" t="s">
        <v>1444</v>
      </c>
      <c r="AO2" s="1400" t="s">
        <v>1321</v>
      </c>
      <c r="AP2" s="1476" t="s">
        <v>1445</v>
      </c>
      <c r="AQ2" s="1476" t="s">
        <v>294</v>
      </c>
      <c r="AR2" s="1476" t="s">
        <v>271</v>
      </c>
      <c r="AS2" s="1476" t="s">
        <v>1446</v>
      </c>
      <c r="AT2" s="1481"/>
      <c r="AU2" s="1481"/>
      <c r="AW2" s="284"/>
      <c r="AX2" s="284"/>
      <c r="AY2" s="284"/>
    </row>
    <row r="3" spans="1:51" ht="95.25" customHeight="1" x14ac:dyDescent="0.2">
      <c r="A3" s="1397"/>
      <c r="B3" s="1398"/>
      <c r="C3" s="1386"/>
      <c r="D3" s="1005" t="s">
        <v>708</v>
      </c>
      <c r="E3" s="1005" t="s">
        <v>325</v>
      </c>
      <c r="F3" s="1005" t="s">
        <v>1283</v>
      </c>
      <c r="G3" s="1005" t="s">
        <v>454</v>
      </c>
      <c r="H3" s="1005" t="s">
        <v>325</v>
      </c>
      <c r="I3" s="1005" t="s">
        <v>1282</v>
      </c>
      <c r="J3" s="1005" t="s">
        <v>454</v>
      </c>
      <c r="K3" s="1005" t="s">
        <v>325</v>
      </c>
      <c r="L3" s="1005" t="s">
        <v>1281</v>
      </c>
      <c r="M3" s="1005" t="s">
        <v>472</v>
      </c>
      <c r="N3" s="1005" t="s">
        <v>325</v>
      </c>
      <c r="O3" s="1005" t="s">
        <v>1281</v>
      </c>
      <c r="P3" s="1005" t="s">
        <v>472</v>
      </c>
      <c r="Q3" s="1005" t="s">
        <v>325</v>
      </c>
      <c r="R3" s="1386"/>
      <c r="S3" s="1006" t="s">
        <v>1279</v>
      </c>
      <c r="T3" s="1006" t="s">
        <v>1280</v>
      </c>
      <c r="U3" s="1006" t="s">
        <v>232</v>
      </c>
      <c r="V3" s="1386"/>
      <c r="W3" s="1386"/>
      <c r="X3" s="1386"/>
      <c r="Y3" s="1401"/>
      <c r="Z3" s="1386"/>
      <c r="AA3" s="1386"/>
      <c r="AB3" s="1386"/>
      <c r="AC3" s="1386"/>
      <c r="AD3" s="1386"/>
      <c r="AE3" s="1484"/>
      <c r="AF3" s="1476"/>
      <c r="AG3" s="1006" t="s">
        <v>1289</v>
      </c>
      <c r="AH3" s="1006" t="s">
        <v>1290</v>
      </c>
      <c r="AI3" s="1006" t="s">
        <v>1288</v>
      </c>
      <c r="AJ3" s="1006" t="s">
        <v>1292</v>
      </c>
      <c r="AK3" s="1006" t="s">
        <v>232</v>
      </c>
      <c r="AL3" s="1476"/>
      <c r="AM3" s="1476"/>
      <c r="AN3" s="1476"/>
      <c r="AO3" s="1401"/>
      <c r="AP3" s="1476"/>
      <c r="AQ3" s="1476"/>
      <c r="AR3" s="1476"/>
      <c r="AS3" s="1476"/>
      <c r="AT3" s="1481"/>
      <c r="AU3" s="1481"/>
      <c r="AW3" s="856" t="s">
        <v>511</v>
      </c>
      <c r="AX3" s="856" t="s">
        <v>512</v>
      </c>
      <c r="AY3" s="856" t="s">
        <v>432</v>
      </c>
    </row>
    <row r="4" spans="1:51" ht="16.149999999999999" customHeight="1" x14ac:dyDescent="0.2">
      <c r="A4" s="285"/>
      <c r="B4" s="286"/>
      <c r="C4" s="287">
        <v>1</v>
      </c>
      <c r="D4" s="287">
        <f t="shared" ref="D4:AY4" si="0">C4+1</f>
        <v>2</v>
      </c>
      <c r="E4" s="287">
        <f t="shared" si="0"/>
        <v>3</v>
      </c>
      <c r="F4" s="287">
        <f t="shared" si="0"/>
        <v>4</v>
      </c>
      <c r="G4" s="287">
        <f t="shared" si="0"/>
        <v>5</v>
      </c>
      <c r="H4" s="287">
        <f t="shared" si="0"/>
        <v>6</v>
      </c>
      <c r="I4" s="287">
        <f t="shared" si="0"/>
        <v>7</v>
      </c>
      <c r="J4" s="287">
        <f t="shared" si="0"/>
        <v>8</v>
      </c>
      <c r="K4" s="287">
        <f t="shared" si="0"/>
        <v>9</v>
      </c>
      <c r="L4" s="287">
        <f t="shared" si="0"/>
        <v>10</v>
      </c>
      <c r="M4" s="287">
        <f t="shared" si="0"/>
        <v>11</v>
      </c>
      <c r="N4" s="287">
        <f t="shared" si="0"/>
        <v>12</v>
      </c>
      <c r="O4" s="287">
        <f t="shared" si="0"/>
        <v>13</v>
      </c>
      <c r="P4" s="287">
        <f t="shared" si="0"/>
        <v>14</v>
      </c>
      <c r="Q4" s="287">
        <f t="shared" si="0"/>
        <v>15</v>
      </c>
      <c r="R4" s="287">
        <f t="shared" si="0"/>
        <v>16</v>
      </c>
      <c r="S4" s="287">
        <f t="shared" si="0"/>
        <v>17</v>
      </c>
      <c r="T4" s="287">
        <f t="shared" si="0"/>
        <v>18</v>
      </c>
      <c r="U4" s="287">
        <f t="shared" si="0"/>
        <v>19</v>
      </c>
      <c r="V4" s="287">
        <f t="shared" si="0"/>
        <v>20</v>
      </c>
      <c r="W4" s="287">
        <f t="shared" si="0"/>
        <v>21</v>
      </c>
      <c r="X4" s="287">
        <f t="shared" si="0"/>
        <v>22</v>
      </c>
      <c r="Y4" s="287">
        <f t="shared" si="0"/>
        <v>23</v>
      </c>
      <c r="Z4" s="287">
        <f t="shared" si="0"/>
        <v>24</v>
      </c>
      <c r="AA4" s="287">
        <f t="shared" si="0"/>
        <v>25</v>
      </c>
      <c r="AB4" s="287">
        <f t="shared" si="0"/>
        <v>26</v>
      </c>
      <c r="AC4" s="287">
        <f t="shared" si="0"/>
        <v>27</v>
      </c>
      <c r="AD4" s="287">
        <f t="shared" si="0"/>
        <v>28</v>
      </c>
      <c r="AE4" s="287">
        <f t="shared" si="0"/>
        <v>29</v>
      </c>
      <c r="AF4" s="287">
        <f t="shared" si="0"/>
        <v>30</v>
      </c>
      <c r="AG4" s="287">
        <f t="shared" si="0"/>
        <v>31</v>
      </c>
      <c r="AH4" s="287">
        <f t="shared" si="0"/>
        <v>32</v>
      </c>
      <c r="AI4" s="287">
        <f t="shared" si="0"/>
        <v>33</v>
      </c>
      <c r="AJ4" s="287">
        <f t="shared" si="0"/>
        <v>34</v>
      </c>
      <c r="AK4" s="287">
        <f t="shared" si="0"/>
        <v>35</v>
      </c>
      <c r="AL4" s="287">
        <f t="shared" si="0"/>
        <v>36</v>
      </c>
      <c r="AM4" s="287">
        <f t="shared" si="0"/>
        <v>37</v>
      </c>
      <c r="AN4" s="287">
        <f t="shared" si="0"/>
        <v>38</v>
      </c>
      <c r="AO4" s="287">
        <f t="shared" si="0"/>
        <v>39</v>
      </c>
      <c r="AP4" s="287">
        <f t="shared" si="0"/>
        <v>40</v>
      </c>
      <c r="AQ4" s="287">
        <f t="shared" si="0"/>
        <v>41</v>
      </c>
      <c r="AR4" s="287">
        <f t="shared" si="0"/>
        <v>42</v>
      </c>
      <c r="AS4" s="287">
        <f t="shared" si="0"/>
        <v>43</v>
      </c>
      <c r="AT4" s="287">
        <f t="shared" si="0"/>
        <v>44</v>
      </c>
      <c r="AU4" s="287">
        <f t="shared" si="0"/>
        <v>45</v>
      </c>
      <c r="AV4" s="287">
        <f t="shared" si="0"/>
        <v>46</v>
      </c>
      <c r="AW4" s="287">
        <f t="shared" si="0"/>
        <v>47</v>
      </c>
      <c r="AX4" s="287">
        <f t="shared" si="0"/>
        <v>48</v>
      </c>
      <c r="AY4" s="287">
        <f t="shared" si="0"/>
        <v>49</v>
      </c>
    </row>
    <row r="5" spans="1:51" s="1129" customFormat="1" ht="31.5" customHeight="1" x14ac:dyDescent="0.2">
      <c r="A5" s="1126"/>
      <c r="B5" s="1126"/>
      <c r="C5" s="1156" t="s">
        <v>1061</v>
      </c>
      <c r="D5" s="940" t="s">
        <v>1129</v>
      </c>
      <c r="E5" s="940" t="s">
        <v>1063</v>
      </c>
      <c r="F5" s="1156" t="s">
        <v>1374</v>
      </c>
      <c r="G5" s="1156" t="s">
        <v>1074</v>
      </c>
      <c r="H5" s="1156" t="s">
        <v>1130</v>
      </c>
      <c r="I5" s="1156" t="s">
        <v>1373</v>
      </c>
      <c r="J5" s="1156" t="s">
        <v>1076</v>
      </c>
      <c r="K5" s="1156" t="s">
        <v>1131</v>
      </c>
      <c r="L5" s="1156" t="s">
        <v>1371</v>
      </c>
      <c r="M5" s="1156" t="s">
        <v>1078</v>
      </c>
      <c r="N5" s="1156" t="s">
        <v>1132</v>
      </c>
      <c r="O5" s="1156" t="s">
        <v>1372</v>
      </c>
      <c r="P5" s="1156" t="s">
        <v>1080</v>
      </c>
      <c r="Q5" s="1156" t="s">
        <v>1133</v>
      </c>
      <c r="R5" s="1156" t="s">
        <v>1424</v>
      </c>
      <c r="S5" s="1156" t="s">
        <v>1363</v>
      </c>
      <c r="T5" s="1156" t="s">
        <v>1364</v>
      </c>
      <c r="U5" s="1156" t="s">
        <v>1135</v>
      </c>
      <c r="V5" s="1156" t="s">
        <v>1136</v>
      </c>
      <c r="W5" s="1156" t="s">
        <v>1137</v>
      </c>
      <c r="X5" s="1156" t="s">
        <v>1138</v>
      </c>
      <c r="Y5" s="1156" t="s">
        <v>1069</v>
      </c>
      <c r="Z5" s="939" t="s">
        <v>1567</v>
      </c>
      <c r="AA5" s="939" t="s">
        <v>1419</v>
      </c>
      <c r="AB5" s="939" t="s">
        <v>1141</v>
      </c>
      <c r="AC5" s="939" t="s">
        <v>1427</v>
      </c>
      <c r="AD5" s="939" t="s">
        <v>1568</v>
      </c>
      <c r="AE5" s="939" t="s">
        <v>1102</v>
      </c>
      <c r="AF5" s="939" t="s">
        <v>1144</v>
      </c>
      <c r="AG5" s="939" t="s">
        <v>1363</v>
      </c>
      <c r="AH5" s="939" t="s">
        <v>1145</v>
      </c>
      <c r="AI5" s="939" t="s">
        <v>1364</v>
      </c>
      <c r="AJ5" s="939" t="s">
        <v>1146</v>
      </c>
      <c r="AK5" s="939" t="s">
        <v>1147</v>
      </c>
      <c r="AL5" s="939" t="s">
        <v>1148</v>
      </c>
      <c r="AM5" s="939" t="s">
        <v>1149</v>
      </c>
      <c r="AN5" s="939" t="s">
        <v>1150</v>
      </c>
      <c r="AO5" s="939" t="s">
        <v>1069</v>
      </c>
      <c r="AP5" s="939" t="s">
        <v>1120</v>
      </c>
      <c r="AQ5" s="939" t="s">
        <v>1414</v>
      </c>
      <c r="AR5" s="939" t="s">
        <v>1122</v>
      </c>
      <c r="AS5" s="939" t="s">
        <v>1422</v>
      </c>
      <c r="AT5" s="939" t="s">
        <v>1125</v>
      </c>
      <c r="AU5" s="939" t="s">
        <v>1126</v>
      </c>
      <c r="AV5" s="939"/>
      <c r="AW5" s="939" t="s">
        <v>1152</v>
      </c>
      <c r="AX5" s="939" t="s">
        <v>1128</v>
      </c>
      <c r="AY5" s="939" t="s">
        <v>1127</v>
      </c>
    </row>
    <row r="6" spans="1:51" s="1129" customFormat="1" ht="31.5" hidden="1" customHeight="1" x14ac:dyDescent="0.2">
      <c r="A6" s="1130"/>
      <c r="B6" s="1130"/>
      <c r="C6" s="943" t="s">
        <v>816</v>
      </c>
      <c r="D6" s="943" t="s">
        <v>816</v>
      </c>
      <c r="E6" s="943" t="s">
        <v>817</v>
      </c>
      <c r="F6" s="943" t="s">
        <v>924</v>
      </c>
      <c r="G6" s="943" t="s">
        <v>816</v>
      </c>
      <c r="H6" s="943" t="s">
        <v>817</v>
      </c>
      <c r="I6" s="943" t="s">
        <v>924</v>
      </c>
      <c r="J6" s="943" t="s">
        <v>816</v>
      </c>
      <c r="K6" s="943" t="s">
        <v>817</v>
      </c>
      <c r="L6" s="943" t="s">
        <v>924</v>
      </c>
      <c r="M6" s="943" t="s">
        <v>816</v>
      </c>
      <c r="N6" s="943" t="s">
        <v>817</v>
      </c>
      <c r="O6" s="943" t="s">
        <v>924</v>
      </c>
      <c r="P6" s="943" t="s">
        <v>816</v>
      </c>
      <c r="Q6" s="943" t="s">
        <v>817</v>
      </c>
      <c r="R6" s="943" t="s">
        <v>817</v>
      </c>
      <c r="S6" s="943" t="s">
        <v>1068</v>
      </c>
      <c r="T6" s="943" t="s">
        <v>1068</v>
      </c>
      <c r="U6" s="943" t="s">
        <v>817</v>
      </c>
      <c r="V6" s="943" t="s">
        <v>817</v>
      </c>
      <c r="W6" s="943" t="s">
        <v>817</v>
      </c>
      <c r="X6" s="943" t="s">
        <v>817</v>
      </c>
      <c r="Y6" s="943" t="s">
        <v>1069</v>
      </c>
      <c r="Z6" s="943" t="s">
        <v>1090</v>
      </c>
      <c r="AA6" s="943" t="s">
        <v>1100</v>
      </c>
      <c r="AB6" s="943" t="s">
        <v>817</v>
      </c>
      <c r="AC6" s="943" t="s">
        <v>817</v>
      </c>
      <c r="AD6" s="943" t="s">
        <v>1091</v>
      </c>
      <c r="AE6" s="943" t="s">
        <v>816</v>
      </c>
      <c r="AF6" s="943" t="s">
        <v>817</v>
      </c>
      <c r="AG6" s="943" t="s">
        <v>1068</v>
      </c>
      <c r="AH6" s="943" t="s">
        <v>817</v>
      </c>
      <c r="AI6" s="943" t="s">
        <v>1068</v>
      </c>
      <c r="AJ6" s="943" t="s">
        <v>817</v>
      </c>
      <c r="AK6" s="943" t="s">
        <v>817</v>
      </c>
      <c r="AL6" s="943" t="s">
        <v>817</v>
      </c>
      <c r="AM6" s="943" t="s">
        <v>817</v>
      </c>
      <c r="AN6" s="943" t="s">
        <v>817</v>
      </c>
      <c r="AO6" s="943" t="s">
        <v>1069</v>
      </c>
      <c r="AP6" s="943" t="s">
        <v>817</v>
      </c>
      <c r="AQ6" s="943" t="s">
        <v>1100</v>
      </c>
      <c r="AR6" s="943" t="s">
        <v>817</v>
      </c>
      <c r="AS6" s="943" t="s">
        <v>817</v>
      </c>
      <c r="AT6" s="943" t="s">
        <v>817</v>
      </c>
      <c r="AU6" s="943" t="s">
        <v>817</v>
      </c>
      <c r="AV6" s="943"/>
      <c r="AW6" s="943" t="s">
        <v>1099</v>
      </c>
      <c r="AX6" s="943" t="s">
        <v>817</v>
      </c>
      <c r="AY6" s="943" t="s">
        <v>817</v>
      </c>
    </row>
    <row r="7" spans="1:51" ht="16.149999999999999" customHeight="1" x14ac:dyDescent="0.2">
      <c r="A7" s="58">
        <v>1</v>
      </c>
      <c r="B7" s="59" t="s">
        <v>6</v>
      </c>
      <c r="C7" s="270">
        <f>'8_2.1.18 SIS'!AK7</f>
        <v>0</v>
      </c>
      <c r="D7" s="60">
        <f>'Source Data'!H7</f>
        <v>4656.7326768902658</v>
      </c>
      <c r="E7" s="65">
        <f>C7*D7</f>
        <v>0</v>
      </c>
      <c r="F7" s="289"/>
      <c r="G7" s="60">
        <f>'Source Data'!I7</f>
        <v>658.97263654491974</v>
      </c>
      <c r="H7" s="65">
        <f>F7*G7</f>
        <v>0</v>
      </c>
      <c r="I7" s="289"/>
      <c r="J7" s="60">
        <f>'Source Data'!J7</f>
        <v>179.71980996679628</v>
      </c>
      <c r="K7" s="65">
        <f>I7*J7</f>
        <v>0</v>
      </c>
      <c r="L7" s="289"/>
      <c r="M7" s="60">
        <f>'Source Data'!K7</f>
        <v>4492.9952491699069</v>
      </c>
      <c r="N7" s="65">
        <f>L7*M7</f>
        <v>0</v>
      </c>
      <c r="O7" s="289"/>
      <c r="P7" s="60">
        <f>'Source Data'!L7</f>
        <v>1797.1980996679629</v>
      </c>
      <c r="Q7" s="65">
        <f>O7*P7</f>
        <v>0</v>
      </c>
      <c r="R7" s="92">
        <v>0</v>
      </c>
      <c r="S7" s="60"/>
      <c r="T7" s="60"/>
      <c r="U7" s="61">
        <f t="shared" ref="U7:U38" si="1">S7+T7</f>
        <v>0</v>
      </c>
      <c r="V7" s="92">
        <f t="shared" ref="V7:V70" si="2">U7+R7</f>
        <v>0</v>
      </c>
      <c r="W7" s="65">
        <f>ROUND(V7*-0.25%,0)</f>
        <v>0</v>
      </c>
      <c r="X7" s="92">
        <f>SUM(V7:W7)</f>
        <v>0</v>
      </c>
      <c r="Y7" s="60">
        <f>[1]Southwest!$G7</f>
        <v>0</v>
      </c>
      <c r="Z7" s="92">
        <f>ROUND(SUM(X7:Y7),0)</f>
        <v>0</v>
      </c>
      <c r="AA7" s="60"/>
      <c r="AB7" s="60">
        <f>Z7-AA7</f>
        <v>0</v>
      </c>
      <c r="AC7" s="92">
        <f>ROUND(AB7/$AC$88,0)</f>
        <v>0</v>
      </c>
      <c r="AD7" s="96">
        <f t="shared" ref="AD7:AD38" si="3">Z7</f>
        <v>0</v>
      </c>
      <c r="AE7" s="66">
        <f>'Source Data'!N7</f>
        <v>2506</v>
      </c>
      <c r="AF7" s="89">
        <f t="shared" ref="AF7:AF38" si="4">C7*AE7</f>
        <v>0</v>
      </c>
      <c r="AG7" s="270"/>
      <c r="AH7" s="66">
        <f>AG7*AE7</f>
        <v>0</v>
      </c>
      <c r="AI7" s="270"/>
      <c r="AJ7" s="68">
        <f t="shared" ref="AJ7:AJ38" si="5">AE7*AI7*0.5</f>
        <v>0</v>
      </c>
      <c r="AK7" s="67">
        <f t="shared" ref="AK7:AK38" si="6">AH7+AJ7</f>
        <v>0</v>
      </c>
      <c r="AL7" s="89">
        <f>AK7+AF7</f>
        <v>0</v>
      </c>
      <c r="AM7" s="70">
        <f>ROUND(-0.25%*AL7,0)</f>
        <v>0</v>
      </c>
      <c r="AN7" s="89">
        <f>SUM(AL7:AM7)</f>
        <v>0</v>
      </c>
      <c r="AO7" s="60">
        <f>[1]Southwest!$M7</f>
        <v>0</v>
      </c>
      <c r="AP7" s="89">
        <f>ROUND(SUM(AN7:AO7),0)</f>
        <v>0</v>
      </c>
      <c r="AQ7" s="68"/>
      <c r="AR7" s="68">
        <f>AP7-AQ7</f>
        <v>0</v>
      </c>
      <c r="AS7" s="89">
        <f>ROUND(AR7/$AS$88,0)</f>
        <v>0</v>
      </c>
      <c r="AT7" s="69">
        <f t="shared" ref="AT7:AT70" si="7">Z7+AP7</f>
        <v>0</v>
      </c>
      <c r="AU7" s="86">
        <f t="shared" ref="AU7:AU70" si="8">AC7+AS7</f>
        <v>0</v>
      </c>
      <c r="AV7" s="116"/>
      <c r="AW7" s="65"/>
      <c r="AX7" s="65">
        <f t="shared" ref="AX7:AX38" si="9">-AM7</f>
        <v>0</v>
      </c>
      <c r="AY7" s="65">
        <f t="shared" ref="AY7:AY38" si="10">AX7-AW7</f>
        <v>0</v>
      </c>
    </row>
    <row r="8" spans="1:51" ht="16.149999999999999" customHeight="1" x14ac:dyDescent="0.2">
      <c r="A8" s="54">
        <v>2</v>
      </c>
      <c r="B8" s="55" t="s">
        <v>7</v>
      </c>
      <c r="C8" s="271">
        <f>'8_2.1.18 SIS'!AK8</f>
        <v>0</v>
      </c>
      <c r="D8" s="56">
        <f>'Source Data'!H8</f>
        <v>5855.7282403587005</v>
      </c>
      <c r="E8" s="74">
        <f t="shared" ref="E8:E71" si="11">C8*D8</f>
        <v>0</v>
      </c>
      <c r="F8" s="290"/>
      <c r="G8" s="56">
        <f>'Source Data'!I8</f>
        <v>744.36686504426837</v>
      </c>
      <c r="H8" s="74">
        <f t="shared" ref="H8:H71" si="12">F8*G8</f>
        <v>0</v>
      </c>
      <c r="I8" s="290"/>
      <c r="J8" s="56">
        <f>'Source Data'!J8</f>
        <v>203.00914501207316</v>
      </c>
      <c r="K8" s="74">
        <f t="shared" ref="K8:K71" si="13">I8*J8</f>
        <v>0</v>
      </c>
      <c r="L8" s="290"/>
      <c r="M8" s="56">
        <f>'Source Data'!K8</f>
        <v>5075.2286253018301</v>
      </c>
      <c r="N8" s="74">
        <f t="shared" ref="N8:N71" si="14">L8*M8</f>
        <v>0</v>
      </c>
      <c r="O8" s="290"/>
      <c r="P8" s="56">
        <f>'Source Data'!L8</f>
        <v>2030.0914501207317</v>
      </c>
      <c r="Q8" s="74">
        <f t="shared" ref="Q8:Q71" si="15">O8*P8</f>
        <v>0</v>
      </c>
      <c r="R8" s="93">
        <v>0</v>
      </c>
      <c r="S8" s="56"/>
      <c r="T8" s="56"/>
      <c r="U8" s="57">
        <f t="shared" si="1"/>
        <v>0</v>
      </c>
      <c r="V8" s="93">
        <f t="shared" si="2"/>
        <v>0</v>
      </c>
      <c r="W8" s="74">
        <f t="shared" ref="W8:W71" si="16">ROUND(V8*-0.25%,0)</f>
        <v>0</v>
      </c>
      <c r="X8" s="93">
        <f t="shared" ref="X8:X71" si="17">SUM(V8:W8)</f>
        <v>0</v>
      </c>
      <c r="Y8" s="56">
        <f>[1]Southwest!$G8</f>
        <v>0</v>
      </c>
      <c r="Z8" s="93">
        <f t="shared" ref="Z8:Z71" si="18">ROUND(SUM(X8:Y8),0)</f>
        <v>0</v>
      </c>
      <c r="AA8" s="56"/>
      <c r="AB8" s="56">
        <f t="shared" ref="AB8:AB71" si="19">Z8-AA8</f>
        <v>0</v>
      </c>
      <c r="AC8" s="93">
        <f t="shared" ref="AC8:AC71" si="20">ROUND(AB8/$AC$88,0)</f>
        <v>0</v>
      </c>
      <c r="AD8" s="97">
        <f t="shared" si="3"/>
        <v>0</v>
      </c>
      <c r="AE8" s="75">
        <f>'Source Data'!N8</f>
        <v>2883</v>
      </c>
      <c r="AF8" s="90">
        <f t="shared" si="4"/>
        <v>0</v>
      </c>
      <c r="AG8" s="271"/>
      <c r="AH8" s="75">
        <f t="shared" ref="AH8:AH71" si="21">AG8*AE8</f>
        <v>0</v>
      </c>
      <c r="AI8" s="271"/>
      <c r="AJ8" s="77">
        <f t="shared" si="5"/>
        <v>0</v>
      </c>
      <c r="AK8" s="76">
        <f t="shared" si="6"/>
        <v>0</v>
      </c>
      <c r="AL8" s="90">
        <f t="shared" ref="AL8:AL71" si="22">AK8+AF8</f>
        <v>0</v>
      </c>
      <c r="AM8" s="79">
        <f t="shared" ref="AM8:AM71" si="23">ROUND(-0.25%*AL8,0)</f>
        <v>0</v>
      </c>
      <c r="AN8" s="90">
        <f t="shared" ref="AN8:AN71" si="24">SUM(AL8:AM8)</f>
        <v>0</v>
      </c>
      <c r="AO8" s="56">
        <f>[1]Southwest!$M8</f>
        <v>0</v>
      </c>
      <c r="AP8" s="90">
        <f t="shared" ref="AP8:AP71" si="25">ROUND(SUM(AN8:AO8),0)</f>
        <v>0</v>
      </c>
      <c r="AQ8" s="77"/>
      <c r="AR8" s="77">
        <f t="shared" ref="AR8:AR71" si="26">AP8-AQ8</f>
        <v>0</v>
      </c>
      <c r="AS8" s="90">
        <f t="shared" ref="AS8:AS71" si="27">ROUND(AR8/$AS$88,0)</f>
        <v>0</v>
      </c>
      <c r="AT8" s="78">
        <f t="shared" si="7"/>
        <v>0</v>
      </c>
      <c r="AU8" s="87">
        <f t="shared" si="8"/>
        <v>0</v>
      </c>
      <c r="AV8" s="116"/>
      <c r="AW8" s="74"/>
      <c r="AX8" s="74">
        <f t="shared" si="9"/>
        <v>0</v>
      </c>
      <c r="AY8" s="74">
        <f t="shared" si="10"/>
        <v>0</v>
      </c>
    </row>
    <row r="9" spans="1:51" ht="16.149999999999999" customHeight="1" x14ac:dyDescent="0.2">
      <c r="A9" s="54">
        <v>3</v>
      </c>
      <c r="B9" s="55" t="s">
        <v>8</v>
      </c>
      <c r="C9" s="271">
        <f>'8_2.1.18 SIS'!AK9</f>
        <v>0</v>
      </c>
      <c r="D9" s="56">
        <f>'Source Data'!H9</f>
        <v>3742.2866078757875</v>
      </c>
      <c r="E9" s="74">
        <f t="shared" si="11"/>
        <v>0</v>
      </c>
      <c r="F9" s="290"/>
      <c r="G9" s="56">
        <f>'Source Data'!I9</f>
        <v>529.43529443774321</v>
      </c>
      <c r="H9" s="74">
        <f t="shared" si="12"/>
        <v>0</v>
      </c>
      <c r="I9" s="290"/>
      <c r="J9" s="56">
        <f>'Source Data'!J9</f>
        <v>144.39144393756632</v>
      </c>
      <c r="K9" s="74">
        <f t="shared" si="13"/>
        <v>0</v>
      </c>
      <c r="L9" s="290"/>
      <c r="M9" s="56">
        <f>'Source Data'!K9</f>
        <v>3609.7860984391582</v>
      </c>
      <c r="N9" s="74">
        <f t="shared" si="14"/>
        <v>0</v>
      </c>
      <c r="O9" s="290"/>
      <c r="P9" s="56">
        <f>'Source Data'!L9</f>
        <v>1443.9144393756631</v>
      </c>
      <c r="Q9" s="74">
        <f t="shared" si="15"/>
        <v>0</v>
      </c>
      <c r="R9" s="93">
        <v>0</v>
      </c>
      <c r="S9" s="56"/>
      <c r="T9" s="56"/>
      <c r="U9" s="57">
        <f t="shared" si="1"/>
        <v>0</v>
      </c>
      <c r="V9" s="93">
        <f t="shared" si="2"/>
        <v>0</v>
      </c>
      <c r="W9" s="74">
        <f t="shared" si="16"/>
        <v>0</v>
      </c>
      <c r="X9" s="93">
        <f t="shared" si="17"/>
        <v>0</v>
      </c>
      <c r="Y9" s="56">
        <f>[1]Southwest!$G9</f>
        <v>0</v>
      </c>
      <c r="Z9" s="93">
        <f t="shared" si="18"/>
        <v>0</v>
      </c>
      <c r="AA9" s="56"/>
      <c r="AB9" s="56">
        <f t="shared" si="19"/>
        <v>0</v>
      </c>
      <c r="AC9" s="93">
        <f t="shared" si="20"/>
        <v>0</v>
      </c>
      <c r="AD9" s="97">
        <f t="shared" si="3"/>
        <v>0</v>
      </c>
      <c r="AE9" s="75">
        <f>'Source Data'!N9</f>
        <v>6285</v>
      </c>
      <c r="AF9" s="90">
        <f t="shared" si="4"/>
        <v>0</v>
      </c>
      <c r="AG9" s="271"/>
      <c r="AH9" s="75">
        <f t="shared" si="21"/>
        <v>0</v>
      </c>
      <c r="AI9" s="271"/>
      <c r="AJ9" s="77">
        <f t="shared" si="5"/>
        <v>0</v>
      </c>
      <c r="AK9" s="76">
        <f t="shared" si="6"/>
        <v>0</v>
      </c>
      <c r="AL9" s="90">
        <f t="shared" si="22"/>
        <v>0</v>
      </c>
      <c r="AM9" s="79">
        <f t="shared" si="23"/>
        <v>0</v>
      </c>
      <c r="AN9" s="90">
        <f t="shared" si="24"/>
        <v>0</v>
      </c>
      <c r="AO9" s="56">
        <f>[1]Southwest!$M9</f>
        <v>0</v>
      </c>
      <c r="AP9" s="90">
        <f t="shared" si="25"/>
        <v>0</v>
      </c>
      <c r="AQ9" s="77"/>
      <c r="AR9" s="77">
        <f t="shared" si="26"/>
        <v>0</v>
      </c>
      <c r="AS9" s="90">
        <f t="shared" si="27"/>
        <v>0</v>
      </c>
      <c r="AT9" s="78">
        <f t="shared" si="7"/>
        <v>0</v>
      </c>
      <c r="AU9" s="87">
        <f t="shared" si="8"/>
        <v>0</v>
      </c>
      <c r="AV9" s="116"/>
      <c r="AW9" s="74"/>
      <c r="AX9" s="74">
        <f t="shared" si="9"/>
        <v>0</v>
      </c>
      <c r="AY9" s="74">
        <f t="shared" si="10"/>
        <v>0</v>
      </c>
    </row>
    <row r="10" spans="1:51" ht="16.149999999999999" customHeight="1" x14ac:dyDescent="0.2">
      <c r="A10" s="54">
        <v>4</v>
      </c>
      <c r="B10" s="55" t="s">
        <v>9</v>
      </c>
      <c r="C10" s="271">
        <f>'8_2.1.18 SIS'!AK10</f>
        <v>0</v>
      </c>
      <c r="D10" s="56">
        <f>'Source Data'!H10</f>
        <v>5202.4303933253823</v>
      </c>
      <c r="E10" s="74">
        <f t="shared" si="11"/>
        <v>0</v>
      </c>
      <c r="F10" s="290"/>
      <c r="G10" s="56">
        <f>'Source Data'!I10</f>
        <v>687.66452541183287</v>
      </c>
      <c r="H10" s="74">
        <f t="shared" si="12"/>
        <v>0</v>
      </c>
      <c r="I10" s="290"/>
      <c r="J10" s="56">
        <f>'Source Data'!J10</f>
        <v>187.54487056686349</v>
      </c>
      <c r="K10" s="74">
        <f t="shared" si="13"/>
        <v>0</v>
      </c>
      <c r="L10" s="290"/>
      <c r="M10" s="56">
        <f>'Source Data'!K10</f>
        <v>4688.6217641715884</v>
      </c>
      <c r="N10" s="74">
        <f t="shared" si="14"/>
        <v>0</v>
      </c>
      <c r="O10" s="290"/>
      <c r="P10" s="56">
        <f>'Source Data'!L10</f>
        <v>1875.4487056686353</v>
      </c>
      <c r="Q10" s="74">
        <f t="shared" si="15"/>
        <v>0</v>
      </c>
      <c r="R10" s="93">
        <v>0</v>
      </c>
      <c r="S10" s="56"/>
      <c r="T10" s="56"/>
      <c r="U10" s="57">
        <f t="shared" si="1"/>
        <v>0</v>
      </c>
      <c r="V10" s="93">
        <f t="shared" si="2"/>
        <v>0</v>
      </c>
      <c r="W10" s="74">
        <f t="shared" si="16"/>
        <v>0</v>
      </c>
      <c r="X10" s="93">
        <f t="shared" si="17"/>
        <v>0</v>
      </c>
      <c r="Y10" s="56">
        <f>[1]Southwest!$G10</f>
        <v>0</v>
      </c>
      <c r="Z10" s="93">
        <f t="shared" si="18"/>
        <v>0</v>
      </c>
      <c r="AA10" s="56"/>
      <c r="AB10" s="56">
        <f t="shared" si="19"/>
        <v>0</v>
      </c>
      <c r="AC10" s="93">
        <f t="shared" si="20"/>
        <v>0</v>
      </c>
      <c r="AD10" s="97">
        <f t="shared" si="3"/>
        <v>0</v>
      </c>
      <c r="AE10" s="75">
        <f>'Source Data'!N10</f>
        <v>3620</v>
      </c>
      <c r="AF10" s="90">
        <f t="shared" si="4"/>
        <v>0</v>
      </c>
      <c r="AG10" s="271"/>
      <c r="AH10" s="75">
        <f t="shared" si="21"/>
        <v>0</v>
      </c>
      <c r="AI10" s="271"/>
      <c r="AJ10" s="77">
        <f t="shared" si="5"/>
        <v>0</v>
      </c>
      <c r="AK10" s="76">
        <f t="shared" si="6"/>
        <v>0</v>
      </c>
      <c r="AL10" s="90">
        <f t="shared" si="22"/>
        <v>0</v>
      </c>
      <c r="AM10" s="79">
        <f t="shared" si="23"/>
        <v>0</v>
      </c>
      <c r="AN10" s="90">
        <f t="shared" si="24"/>
        <v>0</v>
      </c>
      <c r="AO10" s="56">
        <f>[1]Southwest!$M10</f>
        <v>0</v>
      </c>
      <c r="AP10" s="90">
        <f t="shared" si="25"/>
        <v>0</v>
      </c>
      <c r="AQ10" s="77"/>
      <c r="AR10" s="77">
        <f t="shared" si="26"/>
        <v>0</v>
      </c>
      <c r="AS10" s="90">
        <f t="shared" si="27"/>
        <v>0</v>
      </c>
      <c r="AT10" s="78">
        <f t="shared" si="7"/>
        <v>0</v>
      </c>
      <c r="AU10" s="87">
        <f t="shared" si="8"/>
        <v>0</v>
      </c>
      <c r="AV10" s="116"/>
      <c r="AW10" s="74"/>
      <c r="AX10" s="74">
        <f t="shared" si="9"/>
        <v>0</v>
      </c>
      <c r="AY10" s="74">
        <f t="shared" si="10"/>
        <v>0</v>
      </c>
    </row>
    <row r="11" spans="1:51" ht="16.149999999999999" customHeight="1" x14ac:dyDescent="0.2">
      <c r="A11" s="49">
        <v>5</v>
      </c>
      <c r="B11" s="50" t="s">
        <v>10</v>
      </c>
      <c r="C11" s="272">
        <f>'8_2.1.18 SIS'!AK11</f>
        <v>0</v>
      </c>
      <c r="D11" s="51">
        <f>'Source Data'!H11</f>
        <v>4616.1188110316743</v>
      </c>
      <c r="E11" s="80">
        <f t="shared" si="11"/>
        <v>0</v>
      </c>
      <c r="F11" s="291"/>
      <c r="G11" s="51">
        <f>'Source Data'!I11</f>
        <v>699.44299073701018</v>
      </c>
      <c r="H11" s="80">
        <f t="shared" si="12"/>
        <v>0</v>
      </c>
      <c r="I11" s="291"/>
      <c r="J11" s="51">
        <f>'Source Data'!J11</f>
        <v>190.75717929191185</v>
      </c>
      <c r="K11" s="80">
        <f t="shared" si="13"/>
        <v>0</v>
      </c>
      <c r="L11" s="291"/>
      <c r="M11" s="51">
        <f>'Source Data'!K11</f>
        <v>4768.9294822977972</v>
      </c>
      <c r="N11" s="80">
        <f t="shared" si="14"/>
        <v>0</v>
      </c>
      <c r="O11" s="291"/>
      <c r="P11" s="51">
        <f>'Source Data'!L11</f>
        <v>1907.5717929191187</v>
      </c>
      <c r="Q11" s="80">
        <f t="shared" si="15"/>
        <v>0</v>
      </c>
      <c r="R11" s="94">
        <v>0</v>
      </c>
      <c r="S11" s="51"/>
      <c r="T11" s="51"/>
      <c r="U11" s="52">
        <f t="shared" si="1"/>
        <v>0</v>
      </c>
      <c r="V11" s="94">
        <f t="shared" si="2"/>
        <v>0</v>
      </c>
      <c r="W11" s="80">
        <f t="shared" si="16"/>
        <v>0</v>
      </c>
      <c r="X11" s="94">
        <f t="shared" si="17"/>
        <v>0</v>
      </c>
      <c r="Y11" s="51">
        <f>[1]Southwest!$G11</f>
        <v>0</v>
      </c>
      <c r="Z11" s="94">
        <f t="shared" si="18"/>
        <v>0</v>
      </c>
      <c r="AA11" s="53"/>
      <c r="AB11" s="51">
        <f t="shared" si="19"/>
        <v>0</v>
      </c>
      <c r="AC11" s="95">
        <f t="shared" si="20"/>
        <v>0</v>
      </c>
      <c r="AD11" s="95">
        <f t="shared" si="3"/>
        <v>0</v>
      </c>
      <c r="AE11" s="71">
        <f>'Source Data'!N11</f>
        <v>2115</v>
      </c>
      <c r="AF11" s="91">
        <f t="shared" si="4"/>
        <v>0</v>
      </c>
      <c r="AG11" s="272"/>
      <c r="AH11" s="71">
        <f t="shared" si="21"/>
        <v>0</v>
      </c>
      <c r="AI11" s="272"/>
      <c r="AJ11" s="72">
        <f t="shared" si="5"/>
        <v>0</v>
      </c>
      <c r="AK11" s="73">
        <f t="shared" si="6"/>
        <v>0</v>
      </c>
      <c r="AL11" s="91">
        <f t="shared" si="22"/>
        <v>0</v>
      </c>
      <c r="AM11" s="82">
        <f t="shared" si="23"/>
        <v>0</v>
      </c>
      <c r="AN11" s="91">
        <f t="shared" si="24"/>
        <v>0</v>
      </c>
      <c r="AO11" s="51">
        <f>[1]Southwest!$M11</f>
        <v>0</v>
      </c>
      <c r="AP11" s="91">
        <f t="shared" si="25"/>
        <v>0</v>
      </c>
      <c r="AQ11" s="72"/>
      <c r="AR11" s="72">
        <f t="shared" si="26"/>
        <v>0</v>
      </c>
      <c r="AS11" s="91">
        <f t="shared" si="27"/>
        <v>0</v>
      </c>
      <c r="AT11" s="81">
        <f t="shared" si="7"/>
        <v>0</v>
      </c>
      <c r="AU11" s="88">
        <f t="shared" si="8"/>
        <v>0</v>
      </c>
      <c r="AV11" s="116"/>
      <c r="AW11" s="80"/>
      <c r="AX11" s="80">
        <f t="shared" si="9"/>
        <v>0</v>
      </c>
      <c r="AY11" s="80">
        <f t="shared" si="10"/>
        <v>0</v>
      </c>
    </row>
    <row r="12" spans="1:51" ht="16.149999999999999" customHeight="1" x14ac:dyDescent="0.2">
      <c r="A12" s="58">
        <v>6</v>
      </c>
      <c r="B12" s="59" t="s">
        <v>11</v>
      </c>
      <c r="C12" s="270">
        <f>'8_2.1.18 SIS'!AK12</f>
        <v>0</v>
      </c>
      <c r="D12" s="60">
        <f>'Source Data'!H12</f>
        <v>4932.8589889938785</v>
      </c>
      <c r="E12" s="65">
        <f t="shared" si="11"/>
        <v>0</v>
      </c>
      <c r="F12" s="289"/>
      <c r="G12" s="60">
        <f>'Source Data'!I12</f>
        <v>671.54041297688354</v>
      </c>
      <c r="H12" s="65">
        <f t="shared" si="12"/>
        <v>0</v>
      </c>
      <c r="I12" s="289"/>
      <c r="J12" s="60">
        <f>'Source Data'!J12</f>
        <v>183.14738535733184</v>
      </c>
      <c r="K12" s="65">
        <f t="shared" si="13"/>
        <v>0</v>
      </c>
      <c r="L12" s="289"/>
      <c r="M12" s="60">
        <f>'Source Data'!K12</f>
        <v>4578.6846339332969</v>
      </c>
      <c r="N12" s="65">
        <f t="shared" si="14"/>
        <v>0</v>
      </c>
      <c r="O12" s="289"/>
      <c r="P12" s="60">
        <f>'Source Data'!L12</f>
        <v>1831.4738535733186</v>
      </c>
      <c r="Q12" s="65">
        <f t="shared" si="15"/>
        <v>0</v>
      </c>
      <c r="R12" s="92">
        <v>0</v>
      </c>
      <c r="S12" s="60"/>
      <c r="T12" s="60"/>
      <c r="U12" s="61">
        <f t="shared" si="1"/>
        <v>0</v>
      </c>
      <c r="V12" s="92">
        <f t="shared" si="2"/>
        <v>0</v>
      </c>
      <c r="W12" s="65">
        <f t="shared" si="16"/>
        <v>0</v>
      </c>
      <c r="X12" s="92">
        <f t="shared" si="17"/>
        <v>0</v>
      </c>
      <c r="Y12" s="60">
        <f>[1]Southwest!$G12</f>
        <v>0</v>
      </c>
      <c r="Z12" s="92">
        <f t="shared" si="18"/>
        <v>0</v>
      </c>
      <c r="AA12" s="60"/>
      <c r="AB12" s="60">
        <f t="shared" si="19"/>
        <v>0</v>
      </c>
      <c r="AC12" s="92">
        <f t="shared" si="20"/>
        <v>0</v>
      </c>
      <c r="AD12" s="96">
        <f t="shared" si="3"/>
        <v>0</v>
      </c>
      <c r="AE12" s="66">
        <f>'Source Data'!N12</f>
        <v>4073</v>
      </c>
      <c r="AF12" s="89">
        <f t="shared" si="4"/>
        <v>0</v>
      </c>
      <c r="AG12" s="270"/>
      <c r="AH12" s="66">
        <f t="shared" si="21"/>
        <v>0</v>
      </c>
      <c r="AI12" s="270"/>
      <c r="AJ12" s="68">
        <f t="shared" si="5"/>
        <v>0</v>
      </c>
      <c r="AK12" s="67">
        <f t="shared" si="6"/>
        <v>0</v>
      </c>
      <c r="AL12" s="89">
        <f t="shared" si="22"/>
        <v>0</v>
      </c>
      <c r="AM12" s="70">
        <f t="shared" si="23"/>
        <v>0</v>
      </c>
      <c r="AN12" s="89">
        <f t="shared" si="24"/>
        <v>0</v>
      </c>
      <c r="AO12" s="60">
        <f>[1]Southwest!$M12</f>
        <v>0</v>
      </c>
      <c r="AP12" s="89">
        <f t="shared" si="25"/>
        <v>0</v>
      </c>
      <c r="AQ12" s="68"/>
      <c r="AR12" s="68">
        <f t="shared" si="26"/>
        <v>0</v>
      </c>
      <c r="AS12" s="89">
        <f t="shared" si="27"/>
        <v>0</v>
      </c>
      <c r="AT12" s="69">
        <f t="shared" si="7"/>
        <v>0</v>
      </c>
      <c r="AU12" s="86">
        <f t="shared" si="8"/>
        <v>0</v>
      </c>
      <c r="AV12" s="116"/>
      <c r="AW12" s="65"/>
      <c r="AX12" s="65">
        <f t="shared" si="9"/>
        <v>0</v>
      </c>
      <c r="AY12" s="65">
        <f t="shared" si="10"/>
        <v>0</v>
      </c>
    </row>
    <row r="13" spans="1:51" ht="16.149999999999999" customHeight="1" x14ac:dyDescent="0.2">
      <c r="A13" s="54">
        <v>7</v>
      </c>
      <c r="B13" s="55" t="s">
        <v>12</v>
      </c>
      <c r="C13" s="271">
        <f>'8_2.1.18 SIS'!AK13</f>
        <v>0</v>
      </c>
      <c r="D13" s="56">
        <f>'Source Data'!H13</f>
        <v>3079.9485560845051</v>
      </c>
      <c r="E13" s="74">
        <f t="shared" si="11"/>
        <v>0</v>
      </c>
      <c r="F13" s="290"/>
      <c r="G13" s="56">
        <f>'Source Data'!I13</f>
        <v>422.20328372683736</v>
      </c>
      <c r="H13" s="74">
        <f t="shared" si="12"/>
        <v>0</v>
      </c>
      <c r="I13" s="290"/>
      <c r="J13" s="56">
        <f>'Source Data'!J13</f>
        <v>115.14635010731928</v>
      </c>
      <c r="K13" s="74">
        <f t="shared" si="13"/>
        <v>0</v>
      </c>
      <c r="L13" s="290"/>
      <c r="M13" s="56">
        <f>'Source Data'!K13</f>
        <v>2878.6587526829821</v>
      </c>
      <c r="N13" s="74">
        <f t="shared" si="14"/>
        <v>0</v>
      </c>
      <c r="O13" s="290"/>
      <c r="P13" s="56">
        <f>'Source Data'!L13</f>
        <v>1151.4635010731927</v>
      </c>
      <c r="Q13" s="74">
        <f t="shared" si="15"/>
        <v>0</v>
      </c>
      <c r="R13" s="93">
        <v>0</v>
      </c>
      <c r="S13" s="56"/>
      <c r="T13" s="56"/>
      <c r="U13" s="57">
        <f t="shared" si="1"/>
        <v>0</v>
      </c>
      <c r="V13" s="93">
        <f t="shared" si="2"/>
        <v>0</v>
      </c>
      <c r="W13" s="74">
        <f t="shared" si="16"/>
        <v>0</v>
      </c>
      <c r="X13" s="93">
        <f t="shared" si="17"/>
        <v>0</v>
      </c>
      <c r="Y13" s="56">
        <f>[1]Southwest!$G13</f>
        <v>0</v>
      </c>
      <c r="Z13" s="93">
        <f t="shared" si="18"/>
        <v>0</v>
      </c>
      <c r="AA13" s="56"/>
      <c r="AB13" s="56">
        <f t="shared" si="19"/>
        <v>0</v>
      </c>
      <c r="AC13" s="93">
        <f t="shared" si="20"/>
        <v>0</v>
      </c>
      <c r="AD13" s="97">
        <f t="shared" si="3"/>
        <v>0</v>
      </c>
      <c r="AE13" s="75">
        <f>'Source Data'!N13</f>
        <v>11839</v>
      </c>
      <c r="AF13" s="90">
        <f t="shared" si="4"/>
        <v>0</v>
      </c>
      <c r="AG13" s="271"/>
      <c r="AH13" s="75">
        <f t="shared" si="21"/>
        <v>0</v>
      </c>
      <c r="AI13" s="271"/>
      <c r="AJ13" s="77">
        <f t="shared" si="5"/>
        <v>0</v>
      </c>
      <c r="AK13" s="76">
        <f t="shared" si="6"/>
        <v>0</v>
      </c>
      <c r="AL13" s="90">
        <f t="shared" si="22"/>
        <v>0</v>
      </c>
      <c r="AM13" s="79">
        <f t="shared" si="23"/>
        <v>0</v>
      </c>
      <c r="AN13" s="90">
        <f t="shared" si="24"/>
        <v>0</v>
      </c>
      <c r="AO13" s="56">
        <f>[1]Southwest!$M13</f>
        <v>0</v>
      </c>
      <c r="AP13" s="90">
        <f t="shared" si="25"/>
        <v>0</v>
      </c>
      <c r="AQ13" s="77"/>
      <c r="AR13" s="77">
        <f t="shared" si="26"/>
        <v>0</v>
      </c>
      <c r="AS13" s="90">
        <f t="shared" si="27"/>
        <v>0</v>
      </c>
      <c r="AT13" s="78">
        <f t="shared" si="7"/>
        <v>0</v>
      </c>
      <c r="AU13" s="87">
        <f t="shared" si="8"/>
        <v>0</v>
      </c>
      <c r="AV13" s="116"/>
      <c r="AW13" s="74"/>
      <c r="AX13" s="74">
        <f t="shared" si="9"/>
        <v>0</v>
      </c>
      <c r="AY13" s="74">
        <f t="shared" si="10"/>
        <v>0</v>
      </c>
    </row>
    <row r="14" spans="1:51" ht="16.149999999999999" customHeight="1" x14ac:dyDescent="0.2">
      <c r="A14" s="54">
        <v>8</v>
      </c>
      <c r="B14" s="55" t="s">
        <v>13</v>
      </c>
      <c r="C14" s="271">
        <f>'8_2.1.18 SIS'!AK14</f>
        <v>0</v>
      </c>
      <c r="D14" s="56">
        <f>'Source Data'!H14</f>
        <v>4738.9956586322805</v>
      </c>
      <c r="E14" s="74">
        <f t="shared" si="11"/>
        <v>0</v>
      </c>
      <c r="F14" s="290"/>
      <c r="G14" s="56">
        <f>'Source Data'!I14</f>
        <v>631.46888950213452</v>
      </c>
      <c r="H14" s="74">
        <f t="shared" si="12"/>
        <v>0</v>
      </c>
      <c r="I14" s="290"/>
      <c r="J14" s="56">
        <f>'Source Data'!J14</f>
        <v>172.21878804603671</v>
      </c>
      <c r="K14" s="74">
        <f t="shared" si="13"/>
        <v>0</v>
      </c>
      <c r="L14" s="290"/>
      <c r="M14" s="56">
        <f>'Source Data'!K14</f>
        <v>4305.4697011509179</v>
      </c>
      <c r="N14" s="74">
        <f t="shared" si="14"/>
        <v>0</v>
      </c>
      <c r="O14" s="290"/>
      <c r="P14" s="56">
        <f>'Source Data'!L14</f>
        <v>1722.1878804603671</v>
      </c>
      <c r="Q14" s="74">
        <f t="shared" si="15"/>
        <v>0</v>
      </c>
      <c r="R14" s="93">
        <v>0</v>
      </c>
      <c r="S14" s="56"/>
      <c r="T14" s="56"/>
      <c r="U14" s="57">
        <f t="shared" si="1"/>
        <v>0</v>
      </c>
      <c r="V14" s="93">
        <f t="shared" si="2"/>
        <v>0</v>
      </c>
      <c r="W14" s="74">
        <f t="shared" si="16"/>
        <v>0</v>
      </c>
      <c r="X14" s="93">
        <f t="shared" si="17"/>
        <v>0</v>
      </c>
      <c r="Y14" s="56">
        <f>[1]Southwest!$G14</f>
        <v>0</v>
      </c>
      <c r="Z14" s="93">
        <f t="shared" si="18"/>
        <v>0</v>
      </c>
      <c r="AA14" s="56"/>
      <c r="AB14" s="56">
        <f t="shared" si="19"/>
        <v>0</v>
      </c>
      <c r="AC14" s="93">
        <f t="shared" si="20"/>
        <v>0</v>
      </c>
      <c r="AD14" s="97">
        <f t="shared" si="3"/>
        <v>0</v>
      </c>
      <c r="AE14" s="75">
        <f>'Source Data'!N14</f>
        <v>4588</v>
      </c>
      <c r="AF14" s="90">
        <f t="shared" si="4"/>
        <v>0</v>
      </c>
      <c r="AG14" s="271"/>
      <c r="AH14" s="75">
        <f t="shared" si="21"/>
        <v>0</v>
      </c>
      <c r="AI14" s="271"/>
      <c r="AJ14" s="77">
        <f t="shared" si="5"/>
        <v>0</v>
      </c>
      <c r="AK14" s="76">
        <f t="shared" si="6"/>
        <v>0</v>
      </c>
      <c r="AL14" s="90">
        <f t="shared" si="22"/>
        <v>0</v>
      </c>
      <c r="AM14" s="79">
        <f t="shared" si="23"/>
        <v>0</v>
      </c>
      <c r="AN14" s="90">
        <f t="shared" si="24"/>
        <v>0</v>
      </c>
      <c r="AO14" s="56">
        <f>[1]Southwest!$M14</f>
        <v>0</v>
      </c>
      <c r="AP14" s="90">
        <f t="shared" si="25"/>
        <v>0</v>
      </c>
      <c r="AQ14" s="77"/>
      <c r="AR14" s="77">
        <f t="shared" si="26"/>
        <v>0</v>
      </c>
      <c r="AS14" s="90">
        <f t="shared" si="27"/>
        <v>0</v>
      </c>
      <c r="AT14" s="78">
        <f t="shared" si="7"/>
        <v>0</v>
      </c>
      <c r="AU14" s="87">
        <f t="shared" si="8"/>
        <v>0</v>
      </c>
      <c r="AV14" s="116"/>
      <c r="AW14" s="74"/>
      <c r="AX14" s="74">
        <f t="shared" si="9"/>
        <v>0</v>
      </c>
      <c r="AY14" s="74">
        <f t="shared" si="10"/>
        <v>0</v>
      </c>
    </row>
    <row r="15" spans="1:51" ht="16.149999999999999" customHeight="1" x14ac:dyDescent="0.2">
      <c r="A15" s="54">
        <v>9</v>
      </c>
      <c r="B15" s="55" t="s">
        <v>14</v>
      </c>
      <c r="C15" s="271">
        <f>'8_2.1.18 SIS'!AK15</f>
        <v>0</v>
      </c>
      <c r="D15" s="56">
        <f>'Source Data'!H15</f>
        <v>4548.7366413720365</v>
      </c>
      <c r="E15" s="74">
        <f t="shared" si="11"/>
        <v>0</v>
      </c>
      <c r="F15" s="290"/>
      <c r="G15" s="56">
        <f>'Source Data'!I15</f>
        <v>606.55190779573797</v>
      </c>
      <c r="H15" s="74">
        <f t="shared" si="12"/>
        <v>0</v>
      </c>
      <c r="I15" s="290"/>
      <c r="J15" s="56">
        <f>'Source Data'!J15</f>
        <v>165.42324758065581</v>
      </c>
      <c r="K15" s="74">
        <f t="shared" si="13"/>
        <v>0</v>
      </c>
      <c r="L15" s="290"/>
      <c r="M15" s="56">
        <f>'Source Data'!K15</f>
        <v>4135.5811895163952</v>
      </c>
      <c r="N15" s="74">
        <f t="shared" si="14"/>
        <v>0</v>
      </c>
      <c r="O15" s="290"/>
      <c r="P15" s="56">
        <f>'Source Data'!L15</f>
        <v>1654.2324758065579</v>
      </c>
      <c r="Q15" s="74">
        <f t="shared" si="15"/>
        <v>0</v>
      </c>
      <c r="R15" s="93">
        <v>0</v>
      </c>
      <c r="S15" s="56"/>
      <c r="T15" s="56"/>
      <c r="U15" s="57">
        <f t="shared" si="1"/>
        <v>0</v>
      </c>
      <c r="V15" s="93">
        <f t="shared" si="2"/>
        <v>0</v>
      </c>
      <c r="W15" s="74">
        <f t="shared" si="16"/>
        <v>0</v>
      </c>
      <c r="X15" s="93">
        <f t="shared" si="17"/>
        <v>0</v>
      </c>
      <c r="Y15" s="56">
        <f>[1]Southwest!$G15</f>
        <v>0</v>
      </c>
      <c r="Z15" s="93">
        <f t="shared" si="18"/>
        <v>0</v>
      </c>
      <c r="AA15" s="56"/>
      <c r="AB15" s="56">
        <f t="shared" si="19"/>
        <v>0</v>
      </c>
      <c r="AC15" s="93">
        <f t="shared" si="20"/>
        <v>0</v>
      </c>
      <c r="AD15" s="97">
        <f t="shared" si="3"/>
        <v>0</v>
      </c>
      <c r="AE15" s="75">
        <f>'Source Data'!N15</f>
        <v>5094</v>
      </c>
      <c r="AF15" s="90">
        <f t="shared" si="4"/>
        <v>0</v>
      </c>
      <c r="AG15" s="271"/>
      <c r="AH15" s="75">
        <f t="shared" si="21"/>
        <v>0</v>
      </c>
      <c r="AI15" s="271"/>
      <c r="AJ15" s="77">
        <f t="shared" si="5"/>
        <v>0</v>
      </c>
      <c r="AK15" s="76">
        <f t="shared" si="6"/>
        <v>0</v>
      </c>
      <c r="AL15" s="90">
        <f t="shared" si="22"/>
        <v>0</v>
      </c>
      <c r="AM15" s="79">
        <f t="shared" si="23"/>
        <v>0</v>
      </c>
      <c r="AN15" s="90">
        <f t="shared" si="24"/>
        <v>0</v>
      </c>
      <c r="AO15" s="56">
        <f>[1]Southwest!$M15</f>
        <v>0</v>
      </c>
      <c r="AP15" s="90">
        <f t="shared" si="25"/>
        <v>0</v>
      </c>
      <c r="AQ15" s="77"/>
      <c r="AR15" s="77">
        <f t="shared" si="26"/>
        <v>0</v>
      </c>
      <c r="AS15" s="90">
        <f t="shared" si="27"/>
        <v>0</v>
      </c>
      <c r="AT15" s="78">
        <f t="shared" si="7"/>
        <v>0</v>
      </c>
      <c r="AU15" s="87">
        <f t="shared" si="8"/>
        <v>0</v>
      </c>
      <c r="AV15" s="116"/>
      <c r="AW15" s="74"/>
      <c r="AX15" s="74">
        <f t="shared" si="9"/>
        <v>0</v>
      </c>
      <c r="AY15" s="74">
        <f t="shared" si="10"/>
        <v>0</v>
      </c>
    </row>
    <row r="16" spans="1:51" ht="16.149999999999999" customHeight="1" x14ac:dyDescent="0.2">
      <c r="A16" s="49">
        <v>10</v>
      </c>
      <c r="B16" s="50" t="s">
        <v>15</v>
      </c>
      <c r="C16" s="272">
        <f>'8_2.1.18 SIS'!AK16</f>
        <v>540</v>
      </c>
      <c r="D16" s="51">
        <f>'Source Data'!H16</f>
        <v>3450.3968616043203</v>
      </c>
      <c r="E16" s="80">
        <f t="shared" si="11"/>
        <v>1863214.305266333</v>
      </c>
      <c r="F16" s="291"/>
      <c r="G16" s="51">
        <f>'Source Data'!I16</f>
        <v>486.95555408614769</v>
      </c>
      <c r="H16" s="80">
        <f t="shared" si="12"/>
        <v>0</v>
      </c>
      <c r="I16" s="291"/>
      <c r="J16" s="51">
        <f>'Source Data'!J16</f>
        <v>132.806060205313</v>
      </c>
      <c r="K16" s="80">
        <f t="shared" si="13"/>
        <v>0</v>
      </c>
      <c r="L16" s="291"/>
      <c r="M16" s="51">
        <f>'Source Data'!K16</f>
        <v>3320.1515051328256</v>
      </c>
      <c r="N16" s="80">
        <f t="shared" si="14"/>
        <v>0</v>
      </c>
      <c r="O16" s="291"/>
      <c r="P16" s="51">
        <f>'Source Data'!L16</f>
        <v>1328.06060205313</v>
      </c>
      <c r="Q16" s="80">
        <f t="shared" si="15"/>
        <v>0</v>
      </c>
      <c r="R16" s="94">
        <v>2329806</v>
      </c>
      <c r="S16" s="51"/>
      <c r="T16" s="51"/>
      <c r="U16" s="52">
        <f t="shared" si="1"/>
        <v>0</v>
      </c>
      <c r="V16" s="94">
        <f t="shared" si="2"/>
        <v>2329806</v>
      </c>
      <c r="W16" s="80">
        <f t="shared" si="16"/>
        <v>-5825</v>
      </c>
      <c r="X16" s="94">
        <f t="shared" si="17"/>
        <v>2323981</v>
      </c>
      <c r="Y16" s="51">
        <f>[1]Southwest!$G16</f>
        <v>4298</v>
      </c>
      <c r="Z16" s="94">
        <f t="shared" si="18"/>
        <v>2328279</v>
      </c>
      <c r="AA16" s="53"/>
      <c r="AB16" s="51">
        <f t="shared" si="19"/>
        <v>2328279</v>
      </c>
      <c r="AC16" s="95">
        <f t="shared" si="20"/>
        <v>194023</v>
      </c>
      <c r="AD16" s="95">
        <f t="shared" si="3"/>
        <v>2328279</v>
      </c>
      <c r="AE16" s="71">
        <f>'Source Data'!N16</f>
        <v>7747</v>
      </c>
      <c r="AF16" s="91">
        <f t="shared" si="4"/>
        <v>4183380</v>
      </c>
      <c r="AG16" s="272"/>
      <c r="AH16" s="71">
        <f t="shared" si="21"/>
        <v>0</v>
      </c>
      <c r="AI16" s="272"/>
      <c r="AJ16" s="72">
        <f t="shared" si="5"/>
        <v>0</v>
      </c>
      <c r="AK16" s="73">
        <f t="shared" si="6"/>
        <v>0</v>
      </c>
      <c r="AL16" s="91">
        <f t="shared" si="22"/>
        <v>4183380</v>
      </c>
      <c r="AM16" s="82">
        <f t="shared" si="23"/>
        <v>-10458</v>
      </c>
      <c r="AN16" s="91">
        <f t="shared" si="24"/>
        <v>4172922</v>
      </c>
      <c r="AO16" s="51">
        <f>[1]Southwest!$M16</f>
        <v>6395</v>
      </c>
      <c r="AP16" s="91">
        <f t="shared" si="25"/>
        <v>4179317</v>
      </c>
      <c r="AQ16" s="72"/>
      <c r="AR16" s="72">
        <f t="shared" si="26"/>
        <v>4179317</v>
      </c>
      <c r="AS16" s="91">
        <f t="shared" si="27"/>
        <v>348276</v>
      </c>
      <c r="AT16" s="81">
        <f t="shared" si="7"/>
        <v>6507596</v>
      </c>
      <c r="AU16" s="88">
        <f t="shared" si="8"/>
        <v>542299</v>
      </c>
      <c r="AV16" s="116"/>
      <c r="AW16" s="80"/>
      <c r="AX16" s="80">
        <f t="shared" si="9"/>
        <v>10458</v>
      </c>
      <c r="AY16" s="80">
        <f t="shared" si="10"/>
        <v>10458</v>
      </c>
    </row>
    <row r="17" spans="1:51" ht="16.149999999999999" customHeight="1" x14ac:dyDescent="0.2">
      <c r="A17" s="58">
        <v>11</v>
      </c>
      <c r="B17" s="59" t="s">
        <v>16</v>
      </c>
      <c r="C17" s="270">
        <f>'8_2.1.18 SIS'!AK17</f>
        <v>0</v>
      </c>
      <c r="D17" s="60">
        <f>'Source Data'!H17</f>
        <v>5710.1347819377015</v>
      </c>
      <c r="E17" s="65">
        <f t="shared" si="11"/>
        <v>0</v>
      </c>
      <c r="F17" s="289"/>
      <c r="G17" s="60">
        <f>'Source Data'!I17</f>
        <v>720.86562862338462</v>
      </c>
      <c r="H17" s="65">
        <f t="shared" si="12"/>
        <v>0</v>
      </c>
      <c r="I17" s="289"/>
      <c r="J17" s="60">
        <f>'Source Data'!J17</f>
        <v>196.59971689728673</v>
      </c>
      <c r="K17" s="65">
        <f t="shared" si="13"/>
        <v>0</v>
      </c>
      <c r="L17" s="289"/>
      <c r="M17" s="60">
        <f>'Source Data'!K17</f>
        <v>4914.9929224321686</v>
      </c>
      <c r="N17" s="65">
        <f t="shared" si="14"/>
        <v>0</v>
      </c>
      <c r="O17" s="289"/>
      <c r="P17" s="60">
        <f>'Source Data'!L17</f>
        <v>1965.9971689728673</v>
      </c>
      <c r="Q17" s="65">
        <f t="shared" si="15"/>
        <v>0</v>
      </c>
      <c r="R17" s="92">
        <v>0</v>
      </c>
      <c r="S17" s="60"/>
      <c r="T17" s="60"/>
      <c r="U17" s="61">
        <f t="shared" si="1"/>
        <v>0</v>
      </c>
      <c r="V17" s="92">
        <f t="shared" si="2"/>
        <v>0</v>
      </c>
      <c r="W17" s="65">
        <f t="shared" si="16"/>
        <v>0</v>
      </c>
      <c r="X17" s="92">
        <f t="shared" si="17"/>
        <v>0</v>
      </c>
      <c r="Y17" s="60">
        <f>[1]Southwest!$G17</f>
        <v>0</v>
      </c>
      <c r="Z17" s="92">
        <f t="shared" si="18"/>
        <v>0</v>
      </c>
      <c r="AA17" s="60"/>
      <c r="AB17" s="60">
        <f t="shared" si="19"/>
        <v>0</v>
      </c>
      <c r="AC17" s="92">
        <f t="shared" si="20"/>
        <v>0</v>
      </c>
      <c r="AD17" s="96">
        <f t="shared" si="3"/>
        <v>0</v>
      </c>
      <c r="AE17" s="66">
        <f>'Source Data'!N17</f>
        <v>3310</v>
      </c>
      <c r="AF17" s="89">
        <f t="shared" si="4"/>
        <v>0</v>
      </c>
      <c r="AG17" s="270"/>
      <c r="AH17" s="66">
        <f t="shared" si="21"/>
        <v>0</v>
      </c>
      <c r="AI17" s="270"/>
      <c r="AJ17" s="68">
        <f t="shared" si="5"/>
        <v>0</v>
      </c>
      <c r="AK17" s="67">
        <f t="shared" si="6"/>
        <v>0</v>
      </c>
      <c r="AL17" s="89">
        <f t="shared" si="22"/>
        <v>0</v>
      </c>
      <c r="AM17" s="70">
        <f t="shared" si="23"/>
        <v>0</v>
      </c>
      <c r="AN17" s="89">
        <f t="shared" si="24"/>
        <v>0</v>
      </c>
      <c r="AO17" s="60">
        <f>[1]Southwest!$M17</f>
        <v>0</v>
      </c>
      <c r="AP17" s="89">
        <f t="shared" si="25"/>
        <v>0</v>
      </c>
      <c r="AQ17" s="68"/>
      <c r="AR17" s="68">
        <f t="shared" si="26"/>
        <v>0</v>
      </c>
      <c r="AS17" s="89">
        <f t="shared" si="27"/>
        <v>0</v>
      </c>
      <c r="AT17" s="69">
        <f t="shared" si="7"/>
        <v>0</v>
      </c>
      <c r="AU17" s="86">
        <f t="shared" si="8"/>
        <v>0</v>
      </c>
      <c r="AV17" s="116"/>
      <c r="AW17" s="65"/>
      <c r="AX17" s="65">
        <f t="shared" si="9"/>
        <v>0</v>
      </c>
      <c r="AY17" s="65">
        <f t="shared" si="10"/>
        <v>0</v>
      </c>
    </row>
    <row r="18" spans="1:51" ht="16.149999999999999" customHeight="1" x14ac:dyDescent="0.2">
      <c r="A18" s="54">
        <v>12</v>
      </c>
      <c r="B18" s="55" t="s">
        <v>17</v>
      </c>
      <c r="C18" s="271">
        <f>'8_2.1.18 SIS'!AK18</f>
        <v>2</v>
      </c>
      <c r="D18" s="56">
        <f>'Source Data'!H18</f>
        <v>2970.5124583417528</v>
      </c>
      <c r="E18" s="74">
        <f t="shared" si="11"/>
        <v>5941.0249166835056</v>
      </c>
      <c r="F18" s="290"/>
      <c r="G18" s="56">
        <f>'Source Data'!I18</f>
        <v>374.0615666318472</v>
      </c>
      <c r="H18" s="74">
        <f t="shared" si="12"/>
        <v>0</v>
      </c>
      <c r="I18" s="290"/>
      <c r="J18" s="56">
        <f>'Source Data'!J18</f>
        <v>102.01679089959471</v>
      </c>
      <c r="K18" s="74">
        <f t="shared" si="13"/>
        <v>0</v>
      </c>
      <c r="L18" s="290"/>
      <c r="M18" s="56">
        <f>'Source Data'!K18</f>
        <v>2550.4197724898677</v>
      </c>
      <c r="N18" s="74">
        <f t="shared" si="14"/>
        <v>0</v>
      </c>
      <c r="O18" s="290"/>
      <c r="P18" s="56">
        <f>'Source Data'!L18</f>
        <v>1020.1679089959471</v>
      </c>
      <c r="Q18" s="74">
        <f t="shared" si="15"/>
        <v>0</v>
      </c>
      <c r="R18" s="93">
        <v>6689</v>
      </c>
      <c r="S18" s="56"/>
      <c r="T18" s="56"/>
      <c r="U18" s="57">
        <f t="shared" si="1"/>
        <v>0</v>
      </c>
      <c r="V18" s="93">
        <f t="shared" si="2"/>
        <v>6689</v>
      </c>
      <c r="W18" s="74">
        <f t="shared" si="16"/>
        <v>-17</v>
      </c>
      <c r="X18" s="93">
        <f t="shared" si="17"/>
        <v>6672</v>
      </c>
      <c r="Y18" s="56">
        <f>[1]Southwest!$G18</f>
        <v>0</v>
      </c>
      <c r="Z18" s="93">
        <f t="shared" si="18"/>
        <v>6672</v>
      </c>
      <c r="AA18" s="56"/>
      <c r="AB18" s="56">
        <f t="shared" si="19"/>
        <v>6672</v>
      </c>
      <c r="AC18" s="93">
        <f t="shared" si="20"/>
        <v>556</v>
      </c>
      <c r="AD18" s="97">
        <f t="shared" si="3"/>
        <v>6672</v>
      </c>
      <c r="AE18" s="75">
        <f>'Source Data'!N18</f>
        <v>6410</v>
      </c>
      <c r="AF18" s="90">
        <f t="shared" si="4"/>
        <v>12820</v>
      </c>
      <c r="AG18" s="271"/>
      <c r="AH18" s="75">
        <f t="shared" si="21"/>
        <v>0</v>
      </c>
      <c r="AI18" s="271"/>
      <c r="AJ18" s="77">
        <f t="shared" si="5"/>
        <v>0</v>
      </c>
      <c r="AK18" s="76">
        <f t="shared" si="6"/>
        <v>0</v>
      </c>
      <c r="AL18" s="90">
        <f t="shared" si="22"/>
        <v>12820</v>
      </c>
      <c r="AM18" s="79">
        <f t="shared" si="23"/>
        <v>-32</v>
      </c>
      <c r="AN18" s="90">
        <f t="shared" si="24"/>
        <v>12788</v>
      </c>
      <c r="AO18" s="56">
        <f>[1]Southwest!$M18</f>
        <v>0</v>
      </c>
      <c r="AP18" s="90">
        <f t="shared" si="25"/>
        <v>12788</v>
      </c>
      <c r="AQ18" s="77"/>
      <c r="AR18" s="77">
        <f t="shared" si="26"/>
        <v>12788</v>
      </c>
      <c r="AS18" s="90">
        <f t="shared" si="27"/>
        <v>1066</v>
      </c>
      <c r="AT18" s="78">
        <f t="shared" si="7"/>
        <v>19460</v>
      </c>
      <c r="AU18" s="87">
        <f t="shared" si="8"/>
        <v>1622</v>
      </c>
      <c r="AV18" s="116"/>
      <c r="AW18" s="74"/>
      <c r="AX18" s="74">
        <f t="shared" si="9"/>
        <v>32</v>
      </c>
      <c r="AY18" s="74">
        <f t="shared" si="10"/>
        <v>32</v>
      </c>
    </row>
    <row r="19" spans="1:51" ht="16.149999999999999" customHeight="1" x14ac:dyDescent="0.2">
      <c r="A19" s="54">
        <v>13</v>
      </c>
      <c r="B19" s="55" t="s">
        <v>18</v>
      </c>
      <c r="C19" s="271">
        <f>'8_2.1.18 SIS'!AK19</f>
        <v>0</v>
      </c>
      <c r="D19" s="56">
        <f>'Source Data'!H19</f>
        <v>5498.1587066365764</v>
      </c>
      <c r="E19" s="74">
        <f t="shared" si="11"/>
        <v>0</v>
      </c>
      <c r="F19" s="290"/>
      <c r="G19" s="56">
        <f>'Source Data'!I19</f>
        <v>725.51734025343501</v>
      </c>
      <c r="H19" s="74">
        <f t="shared" si="12"/>
        <v>0</v>
      </c>
      <c r="I19" s="290"/>
      <c r="J19" s="56">
        <f>'Source Data'!J19</f>
        <v>197.86836552366407</v>
      </c>
      <c r="K19" s="74">
        <f t="shared" si="13"/>
        <v>0</v>
      </c>
      <c r="L19" s="290"/>
      <c r="M19" s="56">
        <f>'Source Data'!K19</f>
        <v>4946.7091380916027</v>
      </c>
      <c r="N19" s="74">
        <f t="shared" si="14"/>
        <v>0</v>
      </c>
      <c r="O19" s="290"/>
      <c r="P19" s="56">
        <f>'Source Data'!L19</f>
        <v>1978.6836552366412</v>
      </c>
      <c r="Q19" s="74">
        <f t="shared" si="15"/>
        <v>0</v>
      </c>
      <c r="R19" s="93">
        <v>0</v>
      </c>
      <c r="S19" s="56"/>
      <c r="T19" s="56"/>
      <c r="U19" s="57">
        <f t="shared" si="1"/>
        <v>0</v>
      </c>
      <c r="V19" s="93">
        <f t="shared" si="2"/>
        <v>0</v>
      </c>
      <c r="W19" s="74">
        <f t="shared" si="16"/>
        <v>0</v>
      </c>
      <c r="X19" s="93">
        <f t="shared" si="17"/>
        <v>0</v>
      </c>
      <c r="Y19" s="56">
        <f>[1]Southwest!$G19</f>
        <v>0</v>
      </c>
      <c r="Z19" s="93">
        <f t="shared" si="18"/>
        <v>0</v>
      </c>
      <c r="AA19" s="56"/>
      <c r="AB19" s="56">
        <f t="shared" si="19"/>
        <v>0</v>
      </c>
      <c r="AC19" s="93">
        <f t="shared" si="20"/>
        <v>0</v>
      </c>
      <c r="AD19" s="97">
        <f t="shared" si="3"/>
        <v>0</v>
      </c>
      <c r="AE19" s="75">
        <f>'Source Data'!N19</f>
        <v>2773</v>
      </c>
      <c r="AF19" s="90">
        <f t="shared" si="4"/>
        <v>0</v>
      </c>
      <c r="AG19" s="271"/>
      <c r="AH19" s="75">
        <f t="shared" si="21"/>
        <v>0</v>
      </c>
      <c r="AI19" s="271"/>
      <c r="AJ19" s="77">
        <f t="shared" si="5"/>
        <v>0</v>
      </c>
      <c r="AK19" s="76">
        <f t="shared" si="6"/>
        <v>0</v>
      </c>
      <c r="AL19" s="90">
        <f t="shared" si="22"/>
        <v>0</v>
      </c>
      <c r="AM19" s="79">
        <f t="shared" si="23"/>
        <v>0</v>
      </c>
      <c r="AN19" s="90">
        <f t="shared" si="24"/>
        <v>0</v>
      </c>
      <c r="AO19" s="56">
        <f>[1]Southwest!$M19</f>
        <v>0</v>
      </c>
      <c r="AP19" s="90">
        <f t="shared" si="25"/>
        <v>0</v>
      </c>
      <c r="AQ19" s="77"/>
      <c r="AR19" s="77">
        <f t="shared" si="26"/>
        <v>0</v>
      </c>
      <c r="AS19" s="90">
        <f t="shared" si="27"/>
        <v>0</v>
      </c>
      <c r="AT19" s="78">
        <f t="shared" si="7"/>
        <v>0</v>
      </c>
      <c r="AU19" s="87">
        <f t="shared" si="8"/>
        <v>0</v>
      </c>
      <c r="AV19" s="116"/>
      <c r="AW19" s="74"/>
      <c r="AX19" s="74">
        <f t="shared" si="9"/>
        <v>0</v>
      </c>
      <c r="AY19" s="74">
        <f t="shared" si="10"/>
        <v>0</v>
      </c>
    </row>
    <row r="20" spans="1:51" ht="16.149999999999999" customHeight="1" x14ac:dyDescent="0.2">
      <c r="A20" s="54">
        <v>14</v>
      </c>
      <c r="B20" s="55" t="s">
        <v>19</v>
      </c>
      <c r="C20" s="271">
        <f>'8_2.1.18 SIS'!AK20</f>
        <v>0</v>
      </c>
      <c r="D20" s="56">
        <f>'Source Data'!H20</f>
        <v>5011.2312545353479</v>
      </c>
      <c r="E20" s="74">
        <f t="shared" si="11"/>
        <v>0</v>
      </c>
      <c r="F20" s="290"/>
      <c r="G20" s="56">
        <f>'Source Data'!I20</f>
        <v>644.89230424636412</v>
      </c>
      <c r="H20" s="74">
        <f t="shared" si="12"/>
        <v>0</v>
      </c>
      <c r="I20" s="290"/>
      <c r="J20" s="56">
        <f>'Source Data'!J20</f>
        <v>175.87971933991753</v>
      </c>
      <c r="K20" s="74">
        <f t="shared" si="13"/>
        <v>0</v>
      </c>
      <c r="L20" s="290"/>
      <c r="M20" s="56">
        <f>'Source Data'!K20</f>
        <v>4396.9929834979375</v>
      </c>
      <c r="N20" s="74">
        <f t="shared" si="14"/>
        <v>0</v>
      </c>
      <c r="O20" s="290"/>
      <c r="P20" s="56">
        <f>'Source Data'!L20</f>
        <v>1758.7971933991751</v>
      </c>
      <c r="Q20" s="74">
        <f t="shared" si="15"/>
        <v>0</v>
      </c>
      <c r="R20" s="93">
        <v>0</v>
      </c>
      <c r="S20" s="56"/>
      <c r="T20" s="56"/>
      <c r="U20" s="57">
        <f t="shared" si="1"/>
        <v>0</v>
      </c>
      <c r="V20" s="93">
        <f t="shared" si="2"/>
        <v>0</v>
      </c>
      <c r="W20" s="74">
        <f t="shared" si="16"/>
        <v>0</v>
      </c>
      <c r="X20" s="93">
        <f t="shared" si="17"/>
        <v>0</v>
      </c>
      <c r="Y20" s="56">
        <f>[1]Southwest!$G20</f>
        <v>0</v>
      </c>
      <c r="Z20" s="93">
        <f t="shared" si="18"/>
        <v>0</v>
      </c>
      <c r="AA20" s="56"/>
      <c r="AB20" s="56">
        <f t="shared" si="19"/>
        <v>0</v>
      </c>
      <c r="AC20" s="93">
        <f t="shared" si="20"/>
        <v>0</v>
      </c>
      <c r="AD20" s="97">
        <f t="shared" si="3"/>
        <v>0</v>
      </c>
      <c r="AE20" s="75">
        <f>'Source Data'!N20</f>
        <v>3207</v>
      </c>
      <c r="AF20" s="90">
        <f t="shared" si="4"/>
        <v>0</v>
      </c>
      <c r="AG20" s="271"/>
      <c r="AH20" s="75">
        <f t="shared" si="21"/>
        <v>0</v>
      </c>
      <c r="AI20" s="271"/>
      <c r="AJ20" s="77">
        <f t="shared" si="5"/>
        <v>0</v>
      </c>
      <c r="AK20" s="76">
        <f t="shared" si="6"/>
        <v>0</v>
      </c>
      <c r="AL20" s="90">
        <f t="shared" si="22"/>
        <v>0</v>
      </c>
      <c r="AM20" s="79">
        <f t="shared" si="23"/>
        <v>0</v>
      </c>
      <c r="AN20" s="90">
        <f t="shared" si="24"/>
        <v>0</v>
      </c>
      <c r="AO20" s="56">
        <f>[1]Southwest!$M20</f>
        <v>0</v>
      </c>
      <c r="AP20" s="90">
        <f t="shared" si="25"/>
        <v>0</v>
      </c>
      <c r="AQ20" s="77"/>
      <c r="AR20" s="77">
        <f t="shared" si="26"/>
        <v>0</v>
      </c>
      <c r="AS20" s="90">
        <f t="shared" si="27"/>
        <v>0</v>
      </c>
      <c r="AT20" s="78">
        <f t="shared" si="7"/>
        <v>0</v>
      </c>
      <c r="AU20" s="87">
        <f t="shared" si="8"/>
        <v>0</v>
      </c>
      <c r="AV20" s="116"/>
      <c r="AW20" s="74"/>
      <c r="AX20" s="74">
        <f t="shared" si="9"/>
        <v>0</v>
      </c>
      <c r="AY20" s="74">
        <f t="shared" si="10"/>
        <v>0</v>
      </c>
    </row>
    <row r="21" spans="1:51" ht="16.149999999999999" customHeight="1" x14ac:dyDescent="0.2">
      <c r="A21" s="49">
        <v>15</v>
      </c>
      <c r="B21" s="50" t="s">
        <v>20</v>
      </c>
      <c r="C21" s="272">
        <f>'8_2.1.18 SIS'!AK21</f>
        <v>0</v>
      </c>
      <c r="D21" s="51">
        <f>'Source Data'!H21</f>
        <v>5066.2622105753844</v>
      </c>
      <c r="E21" s="80">
        <f t="shared" si="11"/>
        <v>0</v>
      </c>
      <c r="F21" s="291"/>
      <c r="G21" s="51">
        <f>'Source Data'!I21</f>
        <v>701.0216863265847</v>
      </c>
      <c r="H21" s="80">
        <f t="shared" si="12"/>
        <v>0</v>
      </c>
      <c r="I21" s="291"/>
      <c r="J21" s="51">
        <f>'Source Data'!J21</f>
        <v>191.18773263452312</v>
      </c>
      <c r="K21" s="80">
        <f t="shared" si="13"/>
        <v>0</v>
      </c>
      <c r="L21" s="291"/>
      <c r="M21" s="51">
        <f>'Source Data'!K21</f>
        <v>4779.6933158630773</v>
      </c>
      <c r="N21" s="80">
        <f t="shared" si="14"/>
        <v>0</v>
      </c>
      <c r="O21" s="291"/>
      <c r="P21" s="51">
        <f>'Source Data'!L21</f>
        <v>1911.8773263452308</v>
      </c>
      <c r="Q21" s="80">
        <f t="shared" si="15"/>
        <v>0</v>
      </c>
      <c r="R21" s="94">
        <v>0</v>
      </c>
      <c r="S21" s="51"/>
      <c r="T21" s="51"/>
      <c r="U21" s="52">
        <f t="shared" si="1"/>
        <v>0</v>
      </c>
      <c r="V21" s="94">
        <f t="shared" si="2"/>
        <v>0</v>
      </c>
      <c r="W21" s="80">
        <f t="shared" si="16"/>
        <v>0</v>
      </c>
      <c r="X21" s="94">
        <f t="shared" si="17"/>
        <v>0</v>
      </c>
      <c r="Y21" s="51">
        <f>[1]Southwest!$G21</f>
        <v>0</v>
      </c>
      <c r="Z21" s="94">
        <f t="shared" si="18"/>
        <v>0</v>
      </c>
      <c r="AA21" s="53"/>
      <c r="AB21" s="51">
        <f t="shared" si="19"/>
        <v>0</v>
      </c>
      <c r="AC21" s="95">
        <f t="shared" si="20"/>
        <v>0</v>
      </c>
      <c r="AD21" s="95">
        <f t="shared" si="3"/>
        <v>0</v>
      </c>
      <c r="AE21" s="71">
        <f>'Source Data'!N21</f>
        <v>2896</v>
      </c>
      <c r="AF21" s="91">
        <f t="shared" si="4"/>
        <v>0</v>
      </c>
      <c r="AG21" s="272"/>
      <c r="AH21" s="71">
        <f t="shared" si="21"/>
        <v>0</v>
      </c>
      <c r="AI21" s="272"/>
      <c r="AJ21" s="72">
        <f t="shared" si="5"/>
        <v>0</v>
      </c>
      <c r="AK21" s="73">
        <f t="shared" si="6"/>
        <v>0</v>
      </c>
      <c r="AL21" s="91">
        <f t="shared" si="22"/>
        <v>0</v>
      </c>
      <c r="AM21" s="82">
        <f t="shared" si="23"/>
        <v>0</v>
      </c>
      <c r="AN21" s="91">
        <f t="shared" si="24"/>
        <v>0</v>
      </c>
      <c r="AO21" s="51">
        <f>[1]Southwest!$M21</f>
        <v>0</v>
      </c>
      <c r="AP21" s="91">
        <f t="shared" si="25"/>
        <v>0</v>
      </c>
      <c r="AQ21" s="72"/>
      <c r="AR21" s="72">
        <f t="shared" si="26"/>
        <v>0</v>
      </c>
      <c r="AS21" s="91">
        <f t="shared" si="27"/>
        <v>0</v>
      </c>
      <c r="AT21" s="81">
        <f t="shared" si="7"/>
        <v>0</v>
      </c>
      <c r="AU21" s="88">
        <f t="shared" si="8"/>
        <v>0</v>
      </c>
      <c r="AV21" s="116"/>
      <c r="AW21" s="80"/>
      <c r="AX21" s="80">
        <f t="shared" si="9"/>
        <v>0</v>
      </c>
      <c r="AY21" s="80">
        <f t="shared" si="10"/>
        <v>0</v>
      </c>
    </row>
    <row r="22" spans="1:51" ht="16.149999999999999" customHeight="1" x14ac:dyDescent="0.2">
      <c r="A22" s="58">
        <v>16</v>
      </c>
      <c r="B22" s="59" t="s">
        <v>21</v>
      </c>
      <c r="C22" s="270">
        <f>'8_2.1.18 SIS'!AK22</f>
        <v>0</v>
      </c>
      <c r="D22" s="60">
        <f>'Source Data'!H22</f>
        <v>2365.2515167166002</v>
      </c>
      <c r="E22" s="65">
        <f t="shared" si="11"/>
        <v>0</v>
      </c>
      <c r="F22" s="289"/>
      <c r="G22" s="60">
        <f>'Source Data'!I22</f>
        <v>332.11179417298291</v>
      </c>
      <c r="H22" s="65">
        <f t="shared" si="12"/>
        <v>0</v>
      </c>
      <c r="I22" s="289"/>
      <c r="J22" s="60">
        <f>'Source Data'!J22</f>
        <v>90.57594386535898</v>
      </c>
      <c r="K22" s="65">
        <f t="shared" si="13"/>
        <v>0</v>
      </c>
      <c r="L22" s="289"/>
      <c r="M22" s="60">
        <f>'Source Data'!K22</f>
        <v>2264.3985966339742</v>
      </c>
      <c r="N22" s="65">
        <f t="shared" si="14"/>
        <v>0</v>
      </c>
      <c r="O22" s="289"/>
      <c r="P22" s="60">
        <f>'Source Data'!L22</f>
        <v>905.75943865358965</v>
      </c>
      <c r="Q22" s="65">
        <f t="shared" si="15"/>
        <v>0</v>
      </c>
      <c r="R22" s="92">
        <v>0</v>
      </c>
      <c r="S22" s="60"/>
      <c r="T22" s="60"/>
      <c r="U22" s="61">
        <f t="shared" si="1"/>
        <v>0</v>
      </c>
      <c r="V22" s="92">
        <f t="shared" si="2"/>
        <v>0</v>
      </c>
      <c r="W22" s="65">
        <f t="shared" si="16"/>
        <v>0</v>
      </c>
      <c r="X22" s="92">
        <f t="shared" si="17"/>
        <v>0</v>
      </c>
      <c r="Y22" s="60">
        <f>[1]Southwest!$G22</f>
        <v>0</v>
      </c>
      <c r="Z22" s="92">
        <f t="shared" si="18"/>
        <v>0</v>
      </c>
      <c r="AA22" s="60"/>
      <c r="AB22" s="60">
        <f t="shared" si="19"/>
        <v>0</v>
      </c>
      <c r="AC22" s="92">
        <f t="shared" si="20"/>
        <v>0</v>
      </c>
      <c r="AD22" s="96">
        <f t="shared" si="3"/>
        <v>0</v>
      </c>
      <c r="AE22" s="66">
        <f>'Source Data'!N22</f>
        <v>11958</v>
      </c>
      <c r="AF22" s="89">
        <f t="shared" si="4"/>
        <v>0</v>
      </c>
      <c r="AG22" s="270"/>
      <c r="AH22" s="66">
        <f t="shared" si="21"/>
        <v>0</v>
      </c>
      <c r="AI22" s="270"/>
      <c r="AJ22" s="68">
        <f t="shared" si="5"/>
        <v>0</v>
      </c>
      <c r="AK22" s="67">
        <f t="shared" si="6"/>
        <v>0</v>
      </c>
      <c r="AL22" s="89">
        <f t="shared" si="22"/>
        <v>0</v>
      </c>
      <c r="AM22" s="70">
        <f t="shared" si="23"/>
        <v>0</v>
      </c>
      <c r="AN22" s="89">
        <f t="shared" si="24"/>
        <v>0</v>
      </c>
      <c r="AO22" s="60">
        <f>[1]Southwest!$M22</f>
        <v>0</v>
      </c>
      <c r="AP22" s="89">
        <f t="shared" si="25"/>
        <v>0</v>
      </c>
      <c r="AQ22" s="68"/>
      <c r="AR22" s="68">
        <f t="shared" si="26"/>
        <v>0</v>
      </c>
      <c r="AS22" s="89">
        <f t="shared" si="27"/>
        <v>0</v>
      </c>
      <c r="AT22" s="69">
        <f t="shared" si="7"/>
        <v>0</v>
      </c>
      <c r="AU22" s="86">
        <f t="shared" si="8"/>
        <v>0</v>
      </c>
      <c r="AV22" s="116"/>
      <c r="AW22" s="65"/>
      <c r="AX22" s="65">
        <f t="shared" si="9"/>
        <v>0</v>
      </c>
      <c r="AY22" s="65">
        <f t="shared" si="10"/>
        <v>0</v>
      </c>
    </row>
    <row r="23" spans="1:51" ht="16.149999999999999" customHeight="1" x14ac:dyDescent="0.2">
      <c r="A23" s="54">
        <v>17</v>
      </c>
      <c r="B23" s="55" t="s">
        <v>22</v>
      </c>
      <c r="C23" s="271">
        <f>'8_2.1.18 SIS'!AK23</f>
        <v>0</v>
      </c>
      <c r="D23" s="56">
        <f>'Source Data'!H23</f>
        <v>3197.8562864796509</v>
      </c>
      <c r="E23" s="74">
        <f t="shared" si="11"/>
        <v>0</v>
      </c>
      <c r="F23" s="290"/>
      <c r="G23" s="56">
        <f>'Source Data'!I23</f>
        <v>404.99760461581491</v>
      </c>
      <c r="H23" s="74">
        <f t="shared" si="12"/>
        <v>0</v>
      </c>
      <c r="I23" s="290"/>
      <c r="J23" s="56">
        <f>'Source Data'!J23</f>
        <v>110.45389216794953</v>
      </c>
      <c r="K23" s="74">
        <f t="shared" si="13"/>
        <v>0</v>
      </c>
      <c r="L23" s="290"/>
      <c r="M23" s="56">
        <f>'Source Data'!K23</f>
        <v>2761.3473041987377</v>
      </c>
      <c r="N23" s="74">
        <f t="shared" si="14"/>
        <v>0</v>
      </c>
      <c r="O23" s="290"/>
      <c r="P23" s="56">
        <f>'Source Data'!L23</f>
        <v>1104.5389216794952</v>
      </c>
      <c r="Q23" s="74">
        <f t="shared" si="15"/>
        <v>0</v>
      </c>
      <c r="R23" s="93">
        <v>0</v>
      </c>
      <c r="S23" s="56"/>
      <c r="T23" s="56"/>
      <c r="U23" s="57">
        <f t="shared" si="1"/>
        <v>0</v>
      </c>
      <c r="V23" s="93">
        <f t="shared" si="2"/>
        <v>0</v>
      </c>
      <c r="W23" s="74">
        <f t="shared" si="16"/>
        <v>0</v>
      </c>
      <c r="X23" s="93">
        <f t="shared" si="17"/>
        <v>0</v>
      </c>
      <c r="Y23" s="56">
        <f>[1]Southwest!$G23</f>
        <v>0</v>
      </c>
      <c r="Z23" s="93">
        <f t="shared" si="18"/>
        <v>0</v>
      </c>
      <c r="AA23" s="56"/>
      <c r="AB23" s="56">
        <f t="shared" si="19"/>
        <v>0</v>
      </c>
      <c r="AC23" s="93">
        <f t="shared" si="20"/>
        <v>0</v>
      </c>
      <c r="AD23" s="97">
        <f t="shared" si="3"/>
        <v>0</v>
      </c>
      <c r="AE23" s="75">
        <f>'Source Data'!N23</f>
        <v>7667</v>
      </c>
      <c r="AF23" s="90">
        <f t="shared" si="4"/>
        <v>0</v>
      </c>
      <c r="AG23" s="271"/>
      <c r="AH23" s="75">
        <f>AG23*AE23</f>
        <v>0</v>
      </c>
      <c r="AI23" s="271"/>
      <c r="AJ23" s="77">
        <f t="shared" si="5"/>
        <v>0</v>
      </c>
      <c r="AK23" s="76">
        <f t="shared" si="6"/>
        <v>0</v>
      </c>
      <c r="AL23" s="90">
        <f t="shared" si="22"/>
        <v>0</v>
      </c>
      <c r="AM23" s="79">
        <f t="shared" si="23"/>
        <v>0</v>
      </c>
      <c r="AN23" s="90">
        <f t="shared" si="24"/>
        <v>0</v>
      </c>
      <c r="AO23" s="56">
        <f>[1]Southwest!$M23</f>
        <v>0</v>
      </c>
      <c r="AP23" s="90">
        <f t="shared" si="25"/>
        <v>0</v>
      </c>
      <c r="AQ23" s="77"/>
      <c r="AR23" s="77">
        <f t="shared" si="26"/>
        <v>0</v>
      </c>
      <c r="AS23" s="90">
        <f t="shared" si="27"/>
        <v>0</v>
      </c>
      <c r="AT23" s="78">
        <f t="shared" si="7"/>
        <v>0</v>
      </c>
      <c r="AU23" s="87">
        <f t="shared" si="8"/>
        <v>0</v>
      </c>
      <c r="AV23" s="116"/>
      <c r="AW23" s="74"/>
      <c r="AX23" s="74">
        <f t="shared" si="9"/>
        <v>0</v>
      </c>
      <c r="AY23" s="74">
        <f t="shared" si="10"/>
        <v>0</v>
      </c>
    </row>
    <row r="24" spans="1:51" ht="16.149999999999999" customHeight="1" x14ac:dyDescent="0.2">
      <c r="A24" s="54">
        <v>18</v>
      </c>
      <c r="B24" s="55" t="s">
        <v>23</v>
      </c>
      <c r="C24" s="271">
        <f>'8_2.1.18 SIS'!AK24</f>
        <v>0</v>
      </c>
      <c r="D24" s="56">
        <f>'Source Data'!H24</f>
        <v>5126.6533122919036</v>
      </c>
      <c r="E24" s="74">
        <f t="shared" si="11"/>
        <v>0</v>
      </c>
      <c r="F24" s="290"/>
      <c r="G24" s="56">
        <f>'Source Data'!I24</f>
        <v>689.43182714981469</v>
      </c>
      <c r="H24" s="74">
        <f t="shared" si="12"/>
        <v>0</v>
      </c>
      <c r="I24" s="290"/>
      <c r="J24" s="56">
        <f>'Source Data'!J24</f>
        <v>188.02686194994951</v>
      </c>
      <c r="K24" s="74">
        <f t="shared" si="13"/>
        <v>0</v>
      </c>
      <c r="L24" s="290"/>
      <c r="M24" s="56">
        <f>'Source Data'!K24</f>
        <v>4700.6715487487372</v>
      </c>
      <c r="N24" s="74">
        <f t="shared" si="14"/>
        <v>0</v>
      </c>
      <c r="O24" s="290"/>
      <c r="P24" s="56">
        <f>'Source Data'!L24</f>
        <v>0</v>
      </c>
      <c r="Q24" s="74">
        <f t="shared" si="15"/>
        <v>0</v>
      </c>
      <c r="R24" s="93">
        <v>0</v>
      </c>
      <c r="S24" s="56"/>
      <c r="T24" s="56"/>
      <c r="U24" s="57">
        <f t="shared" si="1"/>
        <v>0</v>
      </c>
      <c r="V24" s="93">
        <f t="shared" si="2"/>
        <v>0</v>
      </c>
      <c r="W24" s="74">
        <f t="shared" si="16"/>
        <v>0</v>
      </c>
      <c r="X24" s="93">
        <f t="shared" si="17"/>
        <v>0</v>
      </c>
      <c r="Y24" s="56">
        <f>[1]Southwest!$G24</f>
        <v>0</v>
      </c>
      <c r="Z24" s="93">
        <f t="shared" si="18"/>
        <v>0</v>
      </c>
      <c r="AA24" s="56"/>
      <c r="AB24" s="56">
        <f t="shared" si="19"/>
        <v>0</v>
      </c>
      <c r="AC24" s="93">
        <f t="shared" si="20"/>
        <v>0</v>
      </c>
      <c r="AD24" s="97">
        <f t="shared" si="3"/>
        <v>0</v>
      </c>
      <c r="AE24" s="75">
        <f>'Source Data'!N24</f>
        <v>3448</v>
      </c>
      <c r="AF24" s="90">
        <f t="shared" si="4"/>
        <v>0</v>
      </c>
      <c r="AG24" s="271"/>
      <c r="AH24" s="75">
        <f t="shared" si="21"/>
        <v>0</v>
      </c>
      <c r="AI24" s="271"/>
      <c r="AJ24" s="77">
        <f t="shared" si="5"/>
        <v>0</v>
      </c>
      <c r="AK24" s="76">
        <f t="shared" si="6"/>
        <v>0</v>
      </c>
      <c r="AL24" s="90">
        <f t="shared" si="22"/>
        <v>0</v>
      </c>
      <c r="AM24" s="79">
        <f t="shared" si="23"/>
        <v>0</v>
      </c>
      <c r="AN24" s="90">
        <f t="shared" si="24"/>
        <v>0</v>
      </c>
      <c r="AO24" s="56">
        <f>[1]Southwest!$M24</f>
        <v>0</v>
      </c>
      <c r="AP24" s="90">
        <f t="shared" si="25"/>
        <v>0</v>
      </c>
      <c r="AQ24" s="77"/>
      <c r="AR24" s="77">
        <f t="shared" si="26"/>
        <v>0</v>
      </c>
      <c r="AS24" s="90">
        <f t="shared" si="27"/>
        <v>0</v>
      </c>
      <c r="AT24" s="78">
        <f t="shared" si="7"/>
        <v>0</v>
      </c>
      <c r="AU24" s="87">
        <f t="shared" si="8"/>
        <v>0</v>
      </c>
      <c r="AV24" s="116"/>
      <c r="AW24" s="74"/>
      <c r="AX24" s="74">
        <f t="shared" si="9"/>
        <v>0</v>
      </c>
      <c r="AY24" s="74">
        <f t="shared" si="10"/>
        <v>0</v>
      </c>
    </row>
    <row r="25" spans="1:51" ht="16.149999999999999" customHeight="1" x14ac:dyDescent="0.2">
      <c r="A25" s="54">
        <v>19</v>
      </c>
      <c r="B25" s="55" t="s">
        <v>24</v>
      </c>
      <c r="C25" s="271">
        <f>'8_2.1.18 SIS'!AK25</f>
        <v>0</v>
      </c>
      <c r="D25" s="56">
        <f>'Source Data'!H25</f>
        <v>4518.921408734529</v>
      </c>
      <c r="E25" s="74">
        <f t="shared" si="11"/>
        <v>0</v>
      </c>
      <c r="F25" s="290"/>
      <c r="G25" s="56">
        <f>'Source Data'!I25</f>
        <v>604.6851220204918</v>
      </c>
      <c r="H25" s="74">
        <f t="shared" si="12"/>
        <v>0</v>
      </c>
      <c r="I25" s="290"/>
      <c r="J25" s="56">
        <f>'Source Data'!J25</f>
        <v>164.91412418740686</v>
      </c>
      <c r="K25" s="74">
        <f t="shared" si="13"/>
        <v>0</v>
      </c>
      <c r="L25" s="290"/>
      <c r="M25" s="56">
        <f>'Source Data'!K25</f>
        <v>4122.8531046851722</v>
      </c>
      <c r="N25" s="74">
        <f t="shared" si="14"/>
        <v>0</v>
      </c>
      <c r="O25" s="290"/>
      <c r="P25" s="56">
        <f>'Source Data'!L25</f>
        <v>1649.1412418740688</v>
      </c>
      <c r="Q25" s="74">
        <f t="shared" si="15"/>
        <v>0</v>
      </c>
      <c r="R25" s="93">
        <v>0</v>
      </c>
      <c r="S25" s="56"/>
      <c r="T25" s="56"/>
      <c r="U25" s="57">
        <f t="shared" si="1"/>
        <v>0</v>
      </c>
      <c r="V25" s="93">
        <f t="shared" si="2"/>
        <v>0</v>
      </c>
      <c r="W25" s="74">
        <f t="shared" si="16"/>
        <v>0</v>
      </c>
      <c r="X25" s="93">
        <f t="shared" si="17"/>
        <v>0</v>
      </c>
      <c r="Y25" s="56">
        <f>[1]Southwest!$G25</f>
        <v>0</v>
      </c>
      <c r="Z25" s="93">
        <f t="shared" si="18"/>
        <v>0</v>
      </c>
      <c r="AA25" s="56"/>
      <c r="AB25" s="56">
        <f t="shared" si="19"/>
        <v>0</v>
      </c>
      <c r="AC25" s="93">
        <f t="shared" si="20"/>
        <v>0</v>
      </c>
      <c r="AD25" s="97">
        <f t="shared" si="3"/>
        <v>0</v>
      </c>
      <c r="AE25" s="75">
        <f>'Source Data'!N25</f>
        <v>3382</v>
      </c>
      <c r="AF25" s="90">
        <f t="shared" si="4"/>
        <v>0</v>
      </c>
      <c r="AG25" s="271"/>
      <c r="AH25" s="75">
        <f t="shared" si="21"/>
        <v>0</v>
      </c>
      <c r="AI25" s="271"/>
      <c r="AJ25" s="77">
        <f t="shared" si="5"/>
        <v>0</v>
      </c>
      <c r="AK25" s="76">
        <f t="shared" si="6"/>
        <v>0</v>
      </c>
      <c r="AL25" s="90">
        <f t="shared" si="22"/>
        <v>0</v>
      </c>
      <c r="AM25" s="79">
        <f t="shared" si="23"/>
        <v>0</v>
      </c>
      <c r="AN25" s="90">
        <f t="shared" si="24"/>
        <v>0</v>
      </c>
      <c r="AO25" s="56">
        <f>[1]Southwest!$M25</f>
        <v>0</v>
      </c>
      <c r="AP25" s="90">
        <f t="shared" si="25"/>
        <v>0</v>
      </c>
      <c r="AQ25" s="77"/>
      <c r="AR25" s="77">
        <f t="shared" si="26"/>
        <v>0</v>
      </c>
      <c r="AS25" s="90">
        <f t="shared" si="27"/>
        <v>0</v>
      </c>
      <c r="AT25" s="78">
        <f t="shared" si="7"/>
        <v>0</v>
      </c>
      <c r="AU25" s="87">
        <f t="shared" si="8"/>
        <v>0</v>
      </c>
      <c r="AV25" s="116"/>
      <c r="AW25" s="74"/>
      <c r="AX25" s="74">
        <f t="shared" si="9"/>
        <v>0</v>
      </c>
      <c r="AY25" s="74">
        <f t="shared" si="10"/>
        <v>0</v>
      </c>
    </row>
    <row r="26" spans="1:51" ht="16.149999999999999" customHeight="1" x14ac:dyDescent="0.2">
      <c r="A26" s="49">
        <v>20</v>
      </c>
      <c r="B26" s="50" t="s">
        <v>25</v>
      </c>
      <c r="C26" s="272">
        <f>'8_2.1.18 SIS'!AK26</f>
        <v>0</v>
      </c>
      <c r="D26" s="51">
        <f>'Source Data'!H26</f>
        <v>4820.2540944128086</v>
      </c>
      <c r="E26" s="80">
        <f t="shared" si="11"/>
        <v>0</v>
      </c>
      <c r="F26" s="291"/>
      <c r="G26" s="51">
        <f>'Source Data'!I26</f>
        <v>694.558500770818</v>
      </c>
      <c r="H26" s="80">
        <f t="shared" si="12"/>
        <v>0</v>
      </c>
      <c r="I26" s="291"/>
      <c r="J26" s="51">
        <f>'Source Data'!J26</f>
        <v>189.42504566476853</v>
      </c>
      <c r="K26" s="80">
        <f t="shared" si="13"/>
        <v>0</v>
      </c>
      <c r="L26" s="291"/>
      <c r="M26" s="51">
        <f>'Source Data'!K26</f>
        <v>4735.6261416192137</v>
      </c>
      <c r="N26" s="80">
        <f t="shared" si="14"/>
        <v>0</v>
      </c>
      <c r="O26" s="291"/>
      <c r="P26" s="51">
        <f>'Source Data'!L26</f>
        <v>1894.2504566476853</v>
      </c>
      <c r="Q26" s="80">
        <f t="shared" si="15"/>
        <v>0</v>
      </c>
      <c r="R26" s="94">
        <v>0</v>
      </c>
      <c r="S26" s="51"/>
      <c r="T26" s="51"/>
      <c r="U26" s="52">
        <f t="shared" si="1"/>
        <v>0</v>
      </c>
      <c r="V26" s="94">
        <f t="shared" si="2"/>
        <v>0</v>
      </c>
      <c r="W26" s="80">
        <f t="shared" si="16"/>
        <v>0</v>
      </c>
      <c r="X26" s="94">
        <f t="shared" si="17"/>
        <v>0</v>
      </c>
      <c r="Y26" s="51">
        <f>[1]Southwest!$G26</f>
        <v>0</v>
      </c>
      <c r="Z26" s="94">
        <f t="shared" si="18"/>
        <v>0</v>
      </c>
      <c r="AA26" s="53"/>
      <c r="AB26" s="51">
        <f t="shared" si="19"/>
        <v>0</v>
      </c>
      <c r="AC26" s="95">
        <f t="shared" si="20"/>
        <v>0</v>
      </c>
      <c r="AD26" s="95">
        <f t="shared" si="3"/>
        <v>0</v>
      </c>
      <c r="AE26" s="71">
        <f>'Source Data'!N26</f>
        <v>2473</v>
      </c>
      <c r="AF26" s="91">
        <f t="shared" si="4"/>
        <v>0</v>
      </c>
      <c r="AG26" s="272"/>
      <c r="AH26" s="71">
        <f t="shared" si="21"/>
        <v>0</v>
      </c>
      <c r="AI26" s="272"/>
      <c r="AJ26" s="72">
        <f t="shared" si="5"/>
        <v>0</v>
      </c>
      <c r="AK26" s="73">
        <f t="shared" si="6"/>
        <v>0</v>
      </c>
      <c r="AL26" s="91">
        <f t="shared" si="22"/>
        <v>0</v>
      </c>
      <c r="AM26" s="82">
        <f t="shared" si="23"/>
        <v>0</v>
      </c>
      <c r="AN26" s="91">
        <f t="shared" si="24"/>
        <v>0</v>
      </c>
      <c r="AO26" s="51">
        <f>[1]Southwest!$M26</f>
        <v>0</v>
      </c>
      <c r="AP26" s="91">
        <f t="shared" si="25"/>
        <v>0</v>
      </c>
      <c r="AQ26" s="72"/>
      <c r="AR26" s="72">
        <f t="shared" si="26"/>
        <v>0</v>
      </c>
      <c r="AS26" s="91">
        <f t="shared" si="27"/>
        <v>0</v>
      </c>
      <c r="AT26" s="81">
        <f t="shared" si="7"/>
        <v>0</v>
      </c>
      <c r="AU26" s="88">
        <f t="shared" si="8"/>
        <v>0</v>
      </c>
      <c r="AV26" s="116"/>
      <c r="AW26" s="80"/>
      <c r="AX26" s="80">
        <f t="shared" si="9"/>
        <v>0</v>
      </c>
      <c r="AY26" s="80">
        <f t="shared" si="10"/>
        <v>0</v>
      </c>
    </row>
    <row r="27" spans="1:51" ht="16.149999999999999" customHeight="1" x14ac:dyDescent="0.2">
      <c r="A27" s="58">
        <v>21</v>
      </c>
      <c r="B27" s="59" t="s">
        <v>26</v>
      </c>
      <c r="C27" s="270">
        <f>'8_2.1.18 SIS'!AK27</f>
        <v>0</v>
      </c>
      <c r="D27" s="60">
        <f>'Source Data'!H27</f>
        <v>4964.0768196326962</v>
      </c>
      <c r="E27" s="65">
        <f t="shared" si="11"/>
        <v>0</v>
      </c>
      <c r="F27" s="289"/>
      <c r="G27" s="60">
        <f>'Source Data'!I27</f>
        <v>705.05691404533979</v>
      </c>
      <c r="H27" s="65">
        <f t="shared" si="12"/>
        <v>0</v>
      </c>
      <c r="I27" s="289"/>
      <c r="J27" s="60">
        <f>'Source Data'!J27</f>
        <v>192.28824928509266</v>
      </c>
      <c r="K27" s="65">
        <f t="shared" si="13"/>
        <v>0</v>
      </c>
      <c r="L27" s="289"/>
      <c r="M27" s="60">
        <f>'Source Data'!K27</f>
        <v>4807.2062321273152</v>
      </c>
      <c r="N27" s="65">
        <f t="shared" si="14"/>
        <v>0</v>
      </c>
      <c r="O27" s="289"/>
      <c r="P27" s="60">
        <f>'Source Data'!L27</f>
        <v>1922.8824928509262</v>
      </c>
      <c r="Q27" s="65">
        <f t="shared" si="15"/>
        <v>0</v>
      </c>
      <c r="R27" s="92">
        <v>0</v>
      </c>
      <c r="S27" s="60"/>
      <c r="T27" s="60"/>
      <c r="U27" s="61">
        <f t="shared" si="1"/>
        <v>0</v>
      </c>
      <c r="V27" s="92">
        <f t="shared" si="2"/>
        <v>0</v>
      </c>
      <c r="W27" s="65">
        <f t="shared" si="16"/>
        <v>0</v>
      </c>
      <c r="X27" s="92">
        <f t="shared" si="17"/>
        <v>0</v>
      </c>
      <c r="Y27" s="60">
        <f>[1]Southwest!$G27</f>
        <v>0</v>
      </c>
      <c r="Z27" s="92">
        <f t="shared" si="18"/>
        <v>0</v>
      </c>
      <c r="AA27" s="60"/>
      <c r="AB27" s="60">
        <f t="shared" si="19"/>
        <v>0</v>
      </c>
      <c r="AC27" s="92">
        <f t="shared" si="20"/>
        <v>0</v>
      </c>
      <c r="AD27" s="96">
        <f t="shared" si="3"/>
        <v>0</v>
      </c>
      <c r="AE27" s="66">
        <f>'Source Data'!N27</f>
        <v>2521</v>
      </c>
      <c r="AF27" s="89">
        <f t="shared" si="4"/>
        <v>0</v>
      </c>
      <c r="AG27" s="270"/>
      <c r="AH27" s="66">
        <f t="shared" si="21"/>
        <v>0</v>
      </c>
      <c r="AI27" s="270"/>
      <c r="AJ27" s="68">
        <f t="shared" si="5"/>
        <v>0</v>
      </c>
      <c r="AK27" s="67">
        <f t="shared" si="6"/>
        <v>0</v>
      </c>
      <c r="AL27" s="89">
        <f t="shared" si="22"/>
        <v>0</v>
      </c>
      <c r="AM27" s="70">
        <f t="shared" si="23"/>
        <v>0</v>
      </c>
      <c r="AN27" s="89">
        <f t="shared" si="24"/>
        <v>0</v>
      </c>
      <c r="AO27" s="60">
        <f>[1]Southwest!$M27</f>
        <v>0</v>
      </c>
      <c r="AP27" s="89">
        <f t="shared" si="25"/>
        <v>0</v>
      </c>
      <c r="AQ27" s="68"/>
      <c r="AR27" s="68">
        <f t="shared" si="26"/>
        <v>0</v>
      </c>
      <c r="AS27" s="89">
        <f t="shared" si="27"/>
        <v>0</v>
      </c>
      <c r="AT27" s="69">
        <f t="shared" si="7"/>
        <v>0</v>
      </c>
      <c r="AU27" s="86">
        <f t="shared" si="8"/>
        <v>0</v>
      </c>
      <c r="AV27" s="116"/>
      <c r="AW27" s="65"/>
      <c r="AX27" s="65">
        <f t="shared" si="9"/>
        <v>0</v>
      </c>
      <c r="AY27" s="65">
        <f t="shared" si="10"/>
        <v>0</v>
      </c>
    </row>
    <row r="28" spans="1:51" ht="16.149999999999999" customHeight="1" x14ac:dyDescent="0.2">
      <c r="A28" s="54">
        <v>22</v>
      </c>
      <c r="B28" s="55" t="s">
        <v>27</v>
      </c>
      <c r="C28" s="271">
        <f>'8_2.1.18 SIS'!AK28</f>
        <v>0</v>
      </c>
      <c r="D28" s="56">
        <f>'Source Data'!H28</f>
        <v>5299.8126353513471</v>
      </c>
      <c r="E28" s="74">
        <f t="shared" si="11"/>
        <v>0</v>
      </c>
      <c r="F28" s="290"/>
      <c r="G28" s="56">
        <f>'Source Data'!I28</f>
        <v>774.29658969861021</v>
      </c>
      <c r="H28" s="74">
        <f t="shared" si="12"/>
        <v>0</v>
      </c>
      <c r="I28" s="290"/>
      <c r="J28" s="56">
        <f>'Source Data'!J28</f>
        <v>211.17179719053001</v>
      </c>
      <c r="K28" s="74">
        <f t="shared" si="13"/>
        <v>0</v>
      </c>
      <c r="L28" s="290"/>
      <c r="M28" s="56">
        <f>'Source Data'!K28</f>
        <v>5279.2949297632513</v>
      </c>
      <c r="N28" s="74">
        <f t="shared" si="14"/>
        <v>0</v>
      </c>
      <c r="O28" s="290"/>
      <c r="P28" s="56">
        <f>'Source Data'!L28</f>
        <v>2111.7179719053006</v>
      </c>
      <c r="Q28" s="74">
        <f t="shared" si="15"/>
        <v>0</v>
      </c>
      <c r="R28" s="93">
        <v>0</v>
      </c>
      <c r="S28" s="56"/>
      <c r="T28" s="56"/>
      <c r="U28" s="57">
        <f t="shared" si="1"/>
        <v>0</v>
      </c>
      <c r="V28" s="93">
        <f t="shared" si="2"/>
        <v>0</v>
      </c>
      <c r="W28" s="74">
        <f t="shared" si="16"/>
        <v>0</v>
      </c>
      <c r="X28" s="93">
        <f t="shared" si="17"/>
        <v>0</v>
      </c>
      <c r="Y28" s="56">
        <f>[1]Southwest!$G28</f>
        <v>0</v>
      </c>
      <c r="Z28" s="93">
        <f t="shared" si="18"/>
        <v>0</v>
      </c>
      <c r="AA28" s="56"/>
      <c r="AB28" s="56">
        <f t="shared" si="19"/>
        <v>0</v>
      </c>
      <c r="AC28" s="93">
        <f t="shared" si="20"/>
        <v>0</v>
      </c>
      <c r="AD28" s="97">
        <f t="shared" si="3"/>
        <v>0</v>
      </c>
      <c r="AE28" s="75">
        <f>'Source Data'!N28</f>
        <v>1782</v>
      </c>
      <c r="AF28" s="90">
        <f t="shared" si="4"/>
        <v>0</v>
      </c>
      <c r="AG28" s="271"/>
      <c r="AH28" s="75">
        <f t="shared" si="21"/>
        <v>0</v>
      </c>
      <c r="AI28" s="271"/>
      <c r="AJ28" s="77">
        <f t="shared" si="5"/>
        <v>0</v>
      </c>
      <c r="AK28" s="76">
        <f t="shared" si="6"/>
        <v>0</v>
      </c>
      <c r="AL28" s="90">
        <f t="shared" si="22"/>
        <v>0</v>
      </c>
      <c r="AM28" s="79">
        <f t="shared" si="23"/>
        <v>0</v>
      </c>
      <c r="AN28" s="90">
        <f t="shared" si="24"/>
        <v>0</v>
      </c>
      <c r="AO28" s="56">
        <f>[1]Southwest!$M28</f>
        <v>0</v>
      </c>
      <c r="AP28" s="90">
        <f t="shared" si="25"/>
        <v>0</v>
      </c>
      <c r="AQ28" s="77"/>
      <c r="AR28" s="77">
        <f t="shared" si="26"/>
        <v>0</v>
      </c>
      <c r="AS28" s="90">
        <f t="shared" si="27"/>
        <v>0</v>
      </c>
      <c r="AT28" s="78">
        <f t="shared" si="7"/>
        <v>0</v>
      </c>
      <c r="AU28" s="87">
        <f t="shared" si="8"/>
        <v>0</v>
      </c>
      <c r="AV28" s="116"/>
      <c r="AW28" s="74"/>
      <c r="AX28" s="74">
        <f t="shared" si="9"/>
        <v>0</v>
      </c>
      <c r="AY28" s="74">
        <f t="shared" si="10"/>
        <v>0</v>
      </c>
    </row>
    <row r="29" spans="1:51" ht="16.149999999999999" customHeight="1" x14ac:dyDescent="0.2">
      <c r="A29" s="54">
        <v>23</v>
      </c>
      <c r="B29" s="55" t="s">
        <v>28</v>
      </c>
      <c r="C29" s="271">
        <f>'8_2.1.18 SIS'!AK29</f>
        <v>0</v>
      </c>
      <c r="D29" s="56">
        <f>'Source Data'!H29</f>
        <v>4847.3597582819802</v>
      </c>
      <c r="E29" s="74">
        <f t="shared" si="11"/>
        <v>0</v>
      </c>
      <c r="F29" s="290"/>
      <c r="G29" s="56">
        <f>'Source Data'!I29</f>
        <v>643.90858310125191</v>
      </c>
      <c r="H29" s="74">
        <f t="shared" si="12"/>
        <v>0</v>
      </c>
      <c r="I29" s="290"/>
      <c r="J29" s="56">
        <f>'Source Data'!J29</f>
        <v>175.61143175488689</v>
      </c>
      <c r="K29" s="74">
        <f t="shared" si="13"/>
        <v>0</v>
      </c>
      <c r="L29" s="290"/>
      <c r="M29" s="56">
        <f>'Source Data'!K29</f>
        <v>4390.2857938721727</v>
      </c>
      <c r="N29" s="74">
        <f t="shared" si="14"/>
        <v>0</v>
      </c>
      <c r="O29" s="290"/>
      <c r="P29" s="56">
        <f>'Source Data'!L29</f>
        <v>1756.1143175488689</v>
      </c>
      <c r="Q29" s="74">
        <f t="shared" si="15"/>
        <v>0</v>
      </c>
      <c r="R29" s="93">
        <v>0</v>
      </c>
      <c r="S29" s="56"/>
      <c r="T29" s="56"/>
      <c r="U29" s="57">
        <f t="shared" si="1"/>
        <v>0</v>
      </c>
      <c r="V29" s="93">
        <f t="shared" si="2"/>
        <v>0</v>
      </c>
      <c r="W29" s="74">
        <f t="shared" si="16"/>
        <v>0</v>
      </c>
      <c r="X29" s="93">
        <f t="shared" si="17"/>
        <v>0</v>
      </c>
      <c r="Y29" s="56">
        <f>[1]Southwest!$G29</f>
        <v>0</v>
      </c>
      <c r="Z29" s="93">
        <f t="shared" si="18"/>
        <v>0</v>
      </c>
      <c r="AA29" s="56"/>
      <c r="AB29" s="56">
        <f t="shared" si="19"/>
        <v>0</v>
      </c>
      <c r="AC29" s="93">
        <f t="shared" si="20"/>
        <v>0</v>
      </c>
      <c r="AD29" s="97">
        <f t="shared" si="3"/>
        <v>0</v>
      </c>
      <c r="AE29" s="75">
        <f>'Source Data'!N29</f>
        <v>3371</v>
      </c>
      <c r="AF29" s="90">
        <f t="shared" si="4"/>
        <v>0</v>
      </c>
      <c r="AG29" s="271"/>
      <c r="AH29" s="75">
        <f t="shared" si="21"/>
        <v>0</v>
      </c>
      <c r="AI29" s="271"/>
      <c r="AJ29" s="77">
        <f t="shared" si="5"/>
        <v>0</v>
      </c>
      <c r="AK29" s="76">
        <f t="shared" si="6"/>
        <v>0</v>
      </c>
      <c r="AL29" s="90">
        <f t="shared" si="22"/>
        <v>0</v>
      </c>
      <c r="AM29" s="79">
        <f t="shared" si="23"/>
        <v>0</v>
      </c>
      <c r="AN29" s="90">
        <f t="shared" si="24"/>
        <v>0</v>
      </c>
      <c r="AO29" s="56">
        <f>[1]Southwest!$M29</f>
        <v>0</v>
      </c>
      <c r="AP29" s="90">
        <f t="shared" si="25"/>
        <v>0</v>
      </c>
      <c r="AQ29" s="77"/>
      <c r="AR29" s="77">
        <f t="shared" si="26"/>
        <v>0</v>
      </c>
      <c r="AS29" s="90">
        <f t="shared" si="27"/>
        <v>0</v>
      </c>
      <c r="AT29" s="78">
        <f t="shared" si="7"/>
        <v>0</v>
      </c>
      <c r="AU29" s="87">
        <f t="shared" si="8"/>
        <v>0</v>
      </c>
      <c r="AV29" s="116"/>
      <c r="AW29" s="74"/>
      <c r="AX29" s="74">
        <f t="shared" si="9"/>
        <v>0</v>
      </c>
      <c r="AY29" s="74">
        <f t="shared" si="10"/>
        <v>0</v>
      </c>
    </row>
    <row r="30" spans="1:51" ht="16.149999999999999" customHeight="1" x14ac:dyDescent="0.2">
      <c r="A30" s="54">
        <v>24</v>
      </c>
      <c r="B30" s="55" t="s">
        <v>29</v>
      </c>
      <c r="C30" s="271">
        <f>'8_2.1.18 SIS'!AK30</f>
        <v>0</v>
      </c>
      <c r="D30" s="56">
        <f>'Source Data'!H30</f>
        <v>2376.5026766431456</v>
      </c>
      <c r="E30" s="74">
        <f t="shared" si="11"/>
        <v>0</v>
      </c>
      <c r="F30" s="290"/>
      <c r="G30" s="56">
        <f>'Source Data'!I30</f>
        <v>235.68636722840623</v>
      </c>
      <c r="H30" s="74">
        <f t="shared" si="12"/>
        <v>0</v>
      </c>
      <c r="I30" s="290"/>
      <c r="J30" s="56">
        <f>'Source Data'!J30</f>
        <v>64.278100153201677</v>
      </c>
      <c r="K30" s="74">
        <f t="shared" si="13"/>
        <v>0</v>
      </c>
      <c r="L30" s="290"/>
      <c r="M30" s="56">
        <f>'Source Data'!K30</f>
        <v>1606.9525038300424</v>
      </c>
      <c r="N30" s="74">
        <f t="shared" si="14"/>
        <v>0</v>
      </c>
      <c r="O30" s="290"/>
      <c r="P30" s="56">
        <f>'Source Data'!L30</f>
        <v>642.78100153201683</v>
      </c>
      <c r="Q30" s="74">
        <f t="shared" si="15"/>
        <v>0</v>
      </c>
      <c r="R30" s="93">
        <v>0</v>
      </c>
      <c r="S30" s="56"/>
      <c r="T30" s="56"/>
      <c r="U30" s="57">
        <f t="shared" si="1"/>
        <v>0</v>
      </c>
      <c r="V30" s="93">
        <f t="shared" si="2"/>
        <v>0</v>
      </c>
      <c r="W30" s="74">
        <f t="shared" si="16"/>
        <v>0</v>
      </c>
      <c r="X30" s="93">
        <f t="shared" si="17"/>
        <v>0</v>
      </c>
      <c r="Y30" s="56">
        <f>[1]Southwest!$G30</f>
        <v>0</v>
      </c>
      <c r="Z30" s="93">
        <f t="shared" si="18"/>
        <v>0</v>
      </c>
      <c r="AA30" s="56"/>
      <c r="AB30" s="56">
        <f t="shared" si="19"/>
        <v>0</v>
      </c>
      <c r="AC30" s="93">
        <f t="shared" si="20"/>
        <v>0</v>
      </c>
      <c r="AD30" s="97">
        <f t="shared" si="3"/>
        <v>0</v>
      </c>
      <c r="AE30" s="75">
        <f>'Source Data'!N30</f>
        <v>11650</v>
      </c>
      <c r="AF30" s="90">
        <f t="shared" si="4"/>
        <v>0</v>
      </c>
      <c r="AG30" s="271"/>
      <c r="AH30" s="75">
        <f t="shared" si="21"/>
        <v>0</v>
      </c>
      <c r="AI30" s="271"/>
      <c r="AJ30" s="77">
        <f t="shared" si="5"/>
        <v>0</v>
      </c>
      <c r="AK30" s="76">
        <f t="shared" si="6"/>
        <v>0</v>
      </c>
      <c r="AL30" s="90">
        <f t="shared" si="22"/>
        <v>0</v>
      </c>
      <c r="AM30" s="79">
        <f t="shared" si="23"/>
        <v>0</v>
      </c>
      <c r="AN30" s="90">
        <f t="shared" si="24"/>
        <v>0</v>
      </c>
      <c r="AO30" s="56">
        <f>[1]Southwest!$M30</f>
        <v>0</v>
      </c>
      <c r="AP30" s="90">
        <f t="shared" si="25"/>
        <v>0</v>
      </c>
      <c r="AQ30" s="77"/>
      <c r="AR30" s="77">
        <f t="shared" si="26"/>
        <v>0</v>
      </c>
      <c r="AS30" s="90">
        <f t="shared" si="27"/>
        <v>0</v>
      </c>
      <c r="AT30" s="78">
        <f t="shared" si="7"/>
        <v>0</v>
      </c>
      <c r="AU30" s="87">
        <f t="shared" si="8"/>
        <v>0</v>
      </c>
      <c r="AV30" s="116"/>
      <c r="AW30" s="74"/>
      <c r="AX30" s="74">
        <f t="shared" si="9"/>
        <v>0</v>
      </c>
      <c r="AY30" s="74">
        <f t="shared" si="10"/>
        <v>0</v>
      </c>
    </row>
    <row r="31" spans="1:51" ht="16.149999999999999" customHeight="1" x14ac:dyDescent="0.2">
      <c r="A31" s="49">
        <v>25</v>
      </c>
      <c r="B31" s="50" t="s">
        <v>30</v>
      </c>
      <c r="C31" s="272">
        <f>'8_2.1.18 SIS'!AK31</f>
        <v>0</v>
      </c>
      <c r="D31" s="51">
        <f>'Source Data'!H31</f>
        <v>4037.466979885065</v>
      </c>
      <c r="E31" s="80">
        <f t="shared" si="11"/>
        <v>0</v>
      </c>
      <c r="F31" s="291"/>
      <c r="G31" s="51">
        <f>'Source Data'!I31</f>
        <v>547.31914183029971</v>
      </c>
      <c r="H31" s="80">
        <f t="shared" si="12"/>
        <v>0</v>
      </c>
      <c r="I31" s="291"/>
      <c r="J31" s="51">
        <f>'Source Data'!J31</f>
        <v>149.268856862809</v>
      </c>
      <c r="K31" s="80">
        <f t="shared" si="13"/>
        <v>0</v>
      </c>
      <c r="L31" s="291"/>
      <c r="M31" s="51">
        <f>'Source Data'!K31</f>
        <v>3731.7214215702247</v>
      </c>
      <c r="N31" s="80">
        <f t="shared" si="14"/>
        <v>0</v>
      </c>
      <c r="O31" s="291"/>
      <c r="P31" s="51">
        <f>'Source Data'!L31</f>
        <v>1492.6885686280898</v>
      </c>
      <c r="Q31" s="80">
        <f t="shared" si="15"/>
        <v>0</v>
      </c>
      <c r="R31" s="94">
        <v>0</v>
      </c>
      <c r="S31" s="51"/>
      <c r="T31" s="51"/>
      <c r="U31" s="52">
        <f t="shared" si="1"/>
        <v>0</v>
      </c>
      <c r="V31" s="94">
        <f t="shared" si="2"/>
        <v>0</v>
      </c>
      <c r="W31" s="80">
        <f t="shared" si="16"/>
        <v>0</v>
      </c>
      <c r="X31" s="94">
        <f t="shared" si="17"/>
        <v>0</v>
      </c>
      <c r="Y31" s="51">
        <f>[1]Southwest!$G31</f>
        <v>0</v>
      </c>
      <c r="Z31" s="94">
        <f t="shared" si="18"/>
        <v>0</v>
      </c>
      <c r="AA31" s="53"/>
      <c r="AB31" s="51">
        <f t="shared" si="19"/>
        <v>0</v>
      </c>
      <c r="AC31" s="95">
        <f t="shared" si="20"/>
        <v>0</v>
      </c>
      <c r="AD31" s="95">
        <f t="shared" si="3"/>
        <v>0</v>
      </c>
      <c r="AE31" s="71">
        <f>'Source Data'!N31</f>
        <v>4673</v>
      </c>
      <c r="AF31" s="91">
        <f t="shared" si="4"/>
        <v>0</v>
      </c>
      <c r="AG31" s="272"/>
      <c r="AH31" s="71">
        <f t="shared" si="21"/>
        <v>0</v>
      </c>
      <c r="AI31" s="272"/>
      <c r="AJ31" s="72">
        <f t="shared" si="5"/>
        <v>0</v>
      </c>
      <c r="AK31" s="73">
        <f t="shared" si="6"/>
        <v>0</v>
      </c>
      <c r="AL31" s="91">
        <f t="shared" si="22"/>
        <v>0</v>
      </c>
      <c r="AM31" s="82">
        <f t="shared" si="23"/>
        <v>0</v>
      </c>
      <c r="AN31" s="91">
        <f t="shared" si="24"/>
        <v>0</v>
      </c>
      <c r="AO31" s="51">
        <f>[1]Southwest!$M31</f>
        <v>0</v>
      </c>
      <c r="AP31" s="91">
        <f t="shared" si="25"/>
        <v>0</v>
      </c>
      <c r="AQ31" s="72"/>
      <c r="AR31" s="72">
        <f t="shared" si="26"/>
        <v>0</v>
      </c>
      <c r="AS31" s="91">
        <f t="shared" si="27"/>
        <v>0</v>
      </c>
      <c r="AT31" s="81">
        <f t="shared" si="7"/>
        <v>0</v>
      </c>
      <c r="AU31" s="88">
        <f t="shared" si="8"/>
        <v>0</v>
      </c>
      <c r="AV31" s="116"/>
      <c r="AW31" s="80"/>
      <c r="AX31" s="80">
        <f t="shared" si="9"/>
        <v>0</v>
      </c>
      <c r="AY31" s="80">
        <f t="shared" si="10"/>
        <v>0</v>
      </c>
    </row>
    <row r="32" spans="1:51" ht="16.149999999999999" customHeight="1" x14ac:dyDescent="0.2">
      <c r="A32" s="58">
        <v>26</v>
      </c>
      <c r="B32" s="59" t="s">
        <v>31</v>
      </c>
      <c r="C32" s="270">
        <f>'8_2.1.18 SIS'!AK32</f>
        <v>0</v>
      </c>
      <c r="D32" s="60">
        <f>'Source Data'!H32</f>
        <v>3766.8356517369007</v>
      </c>
      <c r="E32" s="65">
        <f t="shared" si="11"/>
        <v>0</v>
      </c>
      <c r="F32" s="289"/>
      <c r="G32" s="60">
        <f>'Source Data'!I32</f>
        <v>468.82114429316323</v>
      </c>
      <c r="H32" s="65">
        <f t="shared" si="12"/>
        <v>0</v>
      </c>
      <c r="I32" s="289"/>
      <c r="J32" s="60">
        <f>'Source Data'!J32</f>
        <v>127.8603120799536</v>
      </c>
      <c r="K32" s="65">
        <f t="shared" si="13"/>
        <v>0</v>
      </c>
      <c r="L32" s="289"/>
      <c r="M32" s="60">
        <f>'Source Data'!K32</f>
        <v>3196.5078019988405</v>
      </c>
      <c r="N32" s="65">
        <f t="shared" si="14"/>
        <v>0</v>
      </c>
      <c r="O32" s="289"/>
      <c r="P32" s="60">
        <f>'Source Data'!L32</f>
        <v>1278.6031207995361</v>
      </c>
      <c r="Q32" s="65">
        <f t="shared" si="15"/>
        <v>0</v>
      </c>
      <c r="R32" s="92">
        <v>0</v>
      </c>
      <c r="S32" s="60"/>
      <c r="T32" s="60"/>
      <c r="U32" s="61">
        <f t="shared" si="1"/>
        <v>0</v>
      </c>
      <c r="V32" s="92">
        <f t="shared" si="2"/>
        <v>0</v>
      </c>
      <c r="W32" s="65">
        <f t="shared" si="16"/>
        <v>0</v>
      </c>
      <c r="X32" s="92">
        <f t="shared" si="17"/>
        <v>0</v>
      </c>
      <c r="Y32" s="60">
        <f>[1]Southwest!$G32</f>
        <v>0</v>
      </c>
      <c r="Z32" s="92">
        <f t="shared" si="18"/>
        <v>0</v>
      </c>
      <c r="AA32" s="60"/>
      <c r="AB32" s="60">
        <f t="shared" si="19"/>
        <v>0</v>
      </c>
      <c r="AC32" s="92">
        <f t="shared" si="20"/>
        <v>0</v>
      </c>
      <c r="AD32" s="96">
        <f t="shared" si="3"/>
        <v>0</v>
      </c>
      <c r="AE32" s="66">
        <f>'Source Data'!N32</f>
        <v>5304</v>
      </c>
      <c r="AF32" s="89">
        <f t="shared" si="4"/>
        <v>0</v>
      </c>
      <c r="AG32" s="270"/>
      <c r="AH32" s="66">
        <f t="shared" si="21"/>
        <v>0</v>
      </c>
      <c r="AI32" s="270"/>
      <c r="AJ32" s="68">
        <f t="shared" si="5"/>
        <v>0</v>
      </c>
      <c r="AK32" s="67">
        <f t="shared" si="6"/>
        <v>0</v>
      </c>
      <c r="AL32" s="89">
        <f t="shared" si="22"/>
        <v>0</v>
      </c>
      <c r="AM32" s="70">
        <f t="shared" si="23"/>
        <v>0</v>
      </c>
      <c r="AN32" s="89">
        <f t="shared" si="24"/>
        <v>0</v>
      </c>
      <c r="AO32" s="60">
        <f>[1]Southwest!$M32</f>
        <v>0</v>
      </c>
      <c r="AP32" s="89">
        <f t="shared" si="25"/>
        <v>0</v>
      </c>
      <c r="AQ32" s="68"/>
      <c r="AR32" s="68">
        <f t="shared" si="26"/>
        <v>0</v>
      </c>
      <c r="AS32" s="89">
        <f t="shared" si="27"/>
        <v>0</v>
      </c>
      <c r="AT32" s="69">
        <f t="shared" si="7"/>
        <v>0</v>
      </c>
      <c r="AU32" s="86">
        <f t="shared" si="8"/>
        <v>0</v>
      </c>
      <c r="AV32" s="116"/>
      <c r="AW32" s="65"/>
      <c r="AX32" s="65">
        <f t="shared" si="9"/>
        <v>0</v>
      </c>
      <c r="AY32" s="65">
        <f t="shared" si="10"/>
        <v>0</v>
      </c>
    </row>
    <row r="33" spans="1:51" ht="16.149999999999999" customHeight="1" x14ac:dyDescent="0.2">
      <c r="A33" s="54">
        <v>27</v>
      </c>
      <c r="B33" s="55" t="s">
        <v>32</v>
      </c>
      <c r="C33" s="271">
        <f>'8_2.1.18 SIS'!AK33</f>
        <v>0</v>
      </c>
      <c r="D33" s="56">
        <f>'Source Data'!H33</f>
        <v>5228.5444628948371</v>
      </c>
      <c r="E33" s="74">
        <f t="shared" si="11"/>
        <v>0</v>
      </c>
      <c r="F33" s="290"/>
      <c r="G33" s="56">
        <f>'Source Data'!I33</f>
        <v>687.4036243637745</v>
      </c>
      <c r="H33" s="74">
        <f t="shared" si="12"/>
        <v>0</v>
      </c>
      <c r="I33" s="290"/>
      <c r="J33" s="56">
        <f>'Source Data'!J33</f>
        <v>187.4737157355749</v>
      </c>
      <c r="K33" s="74">
        <f t="shared" si="13"/>
        <v>0</v>
      </c>
      <c r="L33" s="290"/>
      <c r="M33" s="56">
        <f>'Source Data'!K33</f>
        <v>4686.842893389372</v>
      </c>
      <c r="N33" s="74">
        <f t="shared" si="14"/>
        <v>0</v>
      </c>
      <c r="O33" s="290"/>
      <c r="P33" s="56">
        <f>'Source Data'!L33</f>
        <v>1874.7371573557489</v>
      </c>
      <c r="Q33" s="74">
        <f t="shared" si="15"/>
        <v>0</v>
      </c>
      <c r="R33" s="93">
        <v>0</v>
      </c>
      <c r="S33" s="56"/>
      <c r="T33" s="56"/>
      <c r="U33" s="57">
        <f t="shared" si="1"/>
        <v>0</v>
      </c>
      <c r="V33" s="93">
        <f t="shared" si="2"/>
        <v>0</v>
      </c>
      <c r="W33" s="74">
        <f t="shared" si="16"/>
        <v>0</v>
      </c>
      <c r="X33" s="93">
        <f t="shared" si="17"/>
        <v>0</v>
      </c>
      <c r="Y33" s="56">
        <f>[1]Southwest!$G33</f>
        <v>0</v>
      </c>
      <c r="Z33" s="93">
        <f t="shared" si="18"/>
        <v>0</v>
      </c>
      <c r="AA33" s="56"/>
      <c r="AB33" s="56">
        <f t="shared" si="19"/>
        <v>0</v>
      </c>
      <c r="AC33" s="93">
        <f t="shared" si="20"/>
        <v>0</v>
      </c>
      <c r="AD33" s="97">
        <f t="shared" si="3"/>
        <v>0</v>
      </c>
      <c r="AE33" s="75">
        <f>'Source Data'!N33</f>
        <v>3412</v>
      </c>
      <c r="AF33" s="90">
        <f t="shared" si="4"/>
        <v>0</v>
      </c>
      <c r="AG33" s="271"/>
      <c r="AH33" s="75">
        <f t="shared" si="21"/>
        <v>0</v>
      </c>
      <c r="AI33" s="271"/>
      <c r="AJ33" s="77">
        <f t="shared" si="5"/>
        <v>0</v>
      </c>
      <c r="AK33" s="76">
        <f t="shared" si="6"/>
        <v>0</v>
      </c>
      <c r="AL33" s="90">
        <f t="shared" si="22"/>
        <v>0</v>
      </c>
      <c r="AM33" s="79">
        <f t="shared" si="23"/>
        <v>0</v>
      </c>
      <c r="AN33" s="90">
        <f t="shared" si="24"/>
        <v>0</v>
      </c>
      <c r="AO33" s="56">
        <f>[1]Southwest!$M33</f>
        <v>0</v>
      </c>
      <c r="AP33" s="90">
        <f t="shared" si="25"/>
        <v>0</v>
      </c>
      <c r="AQ33" s="77"/>
      <c r="AR33" s="77">
        <f t="shared" si="26"/>
        <v>0</v>
      </c>
      <c r="AS33" s="90">
        <f t="shared" si="27"/>
        <v>0</v>
      </c>
      <c r="AT33" s="78">
        <f t="shared" si="7"/>
        <v>0</v>
      </c>
      <c r="AU33" s="87">
        <f t="shared" si="8"/>
        <v>0</v>
      </c>
      <c r="AV33" s="116"/>
      <c r="AW33" s="74"/>
      <c r="AX33" s="74">
        <f t="shared" si="9"/>
        <v>0</v>
      </c>
      <c r="AY33" s="74">
        <f t="shared" si="10"/>
        <v>0</v>
      </c>
    </row>
    <row r="34" spans="1:51" ht="16.149999999999999" customHeight="1" x14ac:dyDescent="0.2">
      <c r="A34" s="54">
        <v>28</v>
      </c>
      <c r="B34" s="55" t="s">
        <v>33</v>
      </c>
      <c r="C34" s="271">
        <f>'8_2.1.18 SIS'!AK34</f>
        <v>1</v>
      </c>
      <c r="D34" s="56">
        <f>'Source Data'!H34</f>
        <v>3407.9343597999155</v>
      </c>
      <c r="E34" s="74">
        <f t="shared" si="11"/>
        <v>3407.9343597999155</v>
      </c>
      <c r="F34" s="290"/>
      <c r="G34" s="56">
        <f>'Source Data'!I34</f>
        <v>466.65190378503735</v>
      </c>
      <c r="H34" s="74">
        <f t="shared" si="12"/>
        <v>0</v>
      </c>
      <c r="I34" s="290"/>
      <c r="J34" s="56">
        <f>'Source Data'!J34</f>
        <v>127.26870103228291</v>
      </c>
      <c r="K34" s="74">
        <f t="shared" si="13"/>
        <v>0</v>
      </c>
      <c r="L34" s="290"/>
      <c r="M34" s="56">
        <f>'Source Data'!K34</f>
        <v>3181.7175258070724</v>
      </c>
      <c r="N34" s="74">
        <f t="shared" si="14"/>
        <v>0</v>
      </c>
      <c r="O34" s="290"/>
      <c r="P34" s="56">
        <f>'Source Data'!L34</f>
        <v>1272.6870103228293</v>
      </c>
      <c r="Q34" s="74">
        <f t="shared" si="15"/>
        <v>0</v>
      </c>
      <c r="R34" s="93">
        <v>3875</v>
      </c>
      <c r="S34" s="56"/>
      <c r="T34" s="56"/>
      <c r="U34" s="57">
        <f t="shared" si="1"/>
        <v>0</v>
      </c>
      <c r="V34" s="93">
        <f t="shared" si="2"/>
        <v>3875</v>
      </c>
      <c r="W34" s="74">
        <f t="shared" si="16"/>
        <v>-10</v>
      </c>
      <c r="X34" s="93">
        <f t="shared" si="17"/>
        <v>3865</v>
      </c>
      <c r="Y34" s="56">
        <f>[1]Southwest!$G34</f>
        <v>0</v>
      </c>
      <c r="Z34" s="93">
        <f t="shared" si="18"/>
        <v>3865</v>
      </c>
      <c r="AA34" s="56"/>
      <c r="AB34" s="56">
        <f t="shared" si="19"/>
        <v>3865</v>
      </c>
      <c r="AC34" s="93">
        <f t="shared" si="20"/>
        <v>322</v>
      </c>
      <c r="AD34" s="97">
        <f t="shared" si="3"/>
        <v>3865</v>
      </c>
      <c r="AE34" s="75">
        <f>'Source Data'!N34</f>
        <v>5598</v>
      </c>
      <c r="AF34" s="90">
        <f t="shared" si="4"/>
        <v>5598</v>
      </c>
      <c r="AG34" s="271"/>
      <c r="AH34" s="75">
        <f t="shared" si="21"/>
        <v>0</v>
      </c>
      <c r="AI34" s="271"/>
      <c r="AJ34" s="77">
        <f t="shared" si="5"/>
        <v>0</v>
      </c>
      <c r="AK34" s="76">
        <f t="shared" si="6"/>
        <v>0</v>
      </c>
      <c r="AL34" s="90">
        <f t="shared" si="22"/>
        <v>5598</v>
      </c>
      <c r="AM34" s="79">
        <f t="shared" si="23"/>
        <v>-14</v>
      </c>
      <c r="AN34" s="90">
        <f t="shared" si="24"/>
        <v>5584</v>
      </c>
      <c r="AO34" s="56">
        <f>[1]Southwest!$M34</f>
        <v>0</v>
      </c>
      <c r="AP34" s="90">
        <f t="shared" si="25"/>
        <v>5584</v>
      </c>
      <c r="AQ34" s="77"/>
      <c r="AR34" s="77">
        <f t="shared" si="26"/>
        <v>5584</v>
      </c>
      <c r="AS34" s="90">
        <f t="shared" si="27"/>
        <v>465</v>
      </c>
      <c r="AT34" s="78">
        <f t="shared" si="7"/>
        <v>9449</v>
      </c>
      <c r="AU34" s="87">
        <f t="shared" si="8"/>
        <v>787</v>
      </c>
      <c r="AV34" s="116"/>
      <c r="AW34" s="74"/>
      <c r="AX34" s="74">
        <f t="shared" si="9"/>
        <v>14</v>
      </c>
      <c r="AY34" s="74">
        <f t="shared" si="10"/>
        <v>14</v>
      </c>
    </row>
    <row r="35" spans="1:51" ht="16.149999999999999" customHeight="1" x14ac:dyDescent="0.2">
      <c r="A35" s="54">
        <v>29</v>
      </c>
      <c r="B35" s="55" t="s">
        <v>34</v>
      </c>
      <c r="C35" s="271">
        <f>'8_2.1.18 SIS'!AK35</f>
        <v>0</v>
      </c>
      <c r="D35" s="56">
        <f>'Source Data'!H35</f>
        <v>4119.4752527522951</v>
      </c>
      <c r="E35" s="74">
        <f t="shared" si="11"/>
        <v>0</v>
      </c>
      <c r="F35" s="290"/>
      <c r="G35" s="56">
        <f>'Source Data'!I35</f>
        <v>554.9726016103474</v>
      </c>
      <c r="H35" s="74">
        <f t="shared" si="12"/>
        <v>0</v>
      </c>
      <c r="I35" s="290"/>
      <c r="J35" s="56">
        <f>'Source Data'!J35</f>
        <v>151.35616407554929</v>
      </c>
      <c r="K35" s="74">
        <f t="shared" si="13"/>
        <v>0</v>
      </c>
      <c r="L35" s="290"/>
      <c r="M35" s="56">
        <f>'Source Data'!K35</f>
        <v>3783.9041018887328</v>
      </c>
      <c r="N35" s="74">
        <f t="shared" si="14"/>
        <v>0</v>
      </c>
      <c r="O35" s="290"/>
      <c r="P35" s="56">
        <f>'Source Data'!L35</f>
        <v>1513.5616407554928</v>
      </c>
      <c r="Q35" s="74">
        <f t="shared" si="15"/>
        <v>0</v>
      </c>
      <c r="R35" s="93">
        <v>0</v>
      </c>
      <c r="S35" s="56"/>
      <c r="T35" s="56"/>
      <c r="U35" s="57">
        <f t="shared" si="1"/>
        <v>0</v>
      </c>
      <c r="V35" s="93">
        <f t="shared" si="2"/>
        <v>0</v>
      </c>
      <c r="W35" s="74">
        <f t="shared" si="16"/>
        <v>0</v>
      </c>
      <c r="X35" s="93">
        <f t="shared" si="17"/>
        <v>0</v>
      </c>
      <c r="Y35" s="56">
        <f>[1]Southwest!$G35</f>
        <v>0</v>
      </c>
      <c r="Z35" s="93">
        <f t="shared" si="18"/>
        <v>0</v>
      </c>
      <c r="AA35" s="56"/>
      <c r="AB35" s="56">
        <f t="shared" si="19"/>
        <v>0</v>
      </c>
      <c r="AC35" s="93">
        <f t="shared" si="20"/>
        <v>0</v>
      </c>
      <c r="AD35" s="97">
        <f t="shared" si="3"/>
        <v>0</v>
      </c>
      <c r="AE35" s="75">
        <f>'Source Data'!N35</f>
        <v>4860</v>
      </c>
      <c r="AF35" s="90">
        <f t="shared" si="4"/>
        <v>0</v>
      </c>
      <c r="AG35" s="271"/>
      <c r="AH35" s="75">
        <f t="shared" si="21"/>
        <v>0</v>
      </c>
      <c r="AI35" s="271"/>
      <c r="AJ35" s="77">
        <f t="shared" si="5"/>
        <v>0</v>
      </c>
      <c r="AK35" s="76">
        <f t="shared" si="6"/>
        <v>0</v>
      </c>
      <c r="AL35" s="90">
        <f t="shared" si="22"/>
        <v>0</v>
      </c>
      <c r="AM35" s="79">
        <f t="shared" si="23"/>
        <v>0</v>
      </c>
      <c r="AN35" s="90">
        <f t="shared" si="24"/>
        <v>0</v>
      </c>
      <c r="AO35" s="56">
        <f>[1]Southwest!$M35</f>
        <v>0</v>
      </c>
      <c r="AP35" s="90">
        <f t="shared" si="25"/>
        <v>0</v>
      </c>
      <c r="AQ35" s="77"/>
      <c r="AR35" s="77">
        <f t="shared" si="26"/>
        <v>0</v>
      </c>
      <c r="AS35" s="90">
        <f t="shared" si="27"/>
        <v>0</v>
      </c>
      <c r="AT35" s="78">
        <f t="shared" si="7"/>
        <v>0</v>
      </c>
      <c r="AU35" s="87">
        <f t="shared" si="8"/>
        <v>0</v>
      </c>
      <c r="AV35" s="116"/>
      <c r="AW35" s="74"/>
      <c r="AX35" s="74">
        <f t="shared" si="9"/>
        <v>0</v>
      </c>
      <c r="AY35" s="74">
        <f t="shared" si="10"/>
        <v>0</v>
      </c>
    </row>
    <row r="36" spans="1:51" ht="16.149999999999999" customHeight="1" x14ac:dyDescent="0.2">
      <c r="A36" s="49">
        <v>30</v>
      </c>
      <c r="B36" s="50" t="s">
        <v>35</v>
      </c>
      <c r="C36" s="272">
        <f>'8_2.1.18 SIS'!AK36</f>
        <v>0</v>
      </c>
      <c r="D36" s="51">
        <f>'Source Data'!H36</f>
        <v>5413.9637107951485</v>
      </c>
      <c r="E36" s="80">
        <f t="shared" si="11"/>
        <v>0</v>
      </c>
      <c r="F36" s="291"/>
      <c r="G36" s="51">
        <f>'Source Data'!I36</f>
        <v>702.2116679130869</v>
      </c>
      <c r="H36" s="80">
        <f t="shared" si="12"/>
        <v>0</v>
      </c>
      <c r="I36" s="291"/>
      <c r="J36" s="51">
        <f>'Source Data'!J36</f>
        <v>191.51227306720551</v>
      </c>
      <c r="K36" s="80">
        <f t="shared" si="13"/>
        <v>0</v>
      </c>
      <c r="L36" s="291"/>
      <c r="M36" s="51">
        <f>'Source Data'!K36</f>
        <v>4787.8068266801383</v>
      </c>
      <c r="N36" s="80">
        <f t="shared" si="14"/>
        <v>0</v>
      </c>
      <c r="O36" s="291"/>
      <c r="P36" s="51">
        <f>'Source Data'!L36</f>
        <v>1915.1227306720555</v>
      </c>
      <c r="Q36" s="80">
        <f t="shared" si="15"/>
        <v>0</v>
      </c>
      <c r="R36" s="94">
        <v>0</v>
      </c>
      <c r="S36" s="51"/>
      <c r="T36" s="51"/>
      <c r="U36" s="52">
        <f t="shared" si="1"/>
        <v>0</v>
      </c>
      <c r="V36" s="94">
        <f t="shared" si="2"/>
        <v>0</v>
      </c>
      <c r="W36" s="80">
        <f t="shared" si="16"/>
        <v>0</v>
      </c>
      <c r="X36" s="94">
        <f t="shared" si="17"/>
        <v>0</v>
      </c>
      <c r="Y36" s="51">
        <f>[1]Southwest!$G36</f>
        <v>0</v>
      </c>
      <c r="Z36" s="94">
        <f t="shared" si="18"/>
        <v>0</v>
      </c>
      <c r="AA36" s="53"/>
      <c r="AB36" s="51">
        <f t="shared" si="19"/>
        <v>0</v>
      </c>
      <c r="AC36" s="95">
        <f t="shared" si="20"/>
        <v>0</v>
      </c>
      <c r="AD36" s="95">
        <f t="shared" si="3"/>
        <v>0</v>
      </c>
      <c r="AE36" s="71">
        <f>'Source Data'!N36</f>
        <v>3884</v>
      </c>
      <c r="AF36" s="91">
        <f t="shared" si="4"/>
        <v>0</v>
      </c>
      <c r="AG36" s="272"/>
      <c r="AH36" s="71">
        <f t="shared" si="21"/>
        <v>0</v>
      </c>
      <c r="AI36" s="272"/>
      <c r="AJ36" s="72">
        <f t="shared" si="5"/>
        <v>0</v>
      </c>
      <c r="AK36" s="73">
        <f t="shared" si="6"/>
        <v>0</v>
      </c>
      <c r="AL36" s="91">
        <f t="shared" si="22"/>
        <v>0</v>
      </c>
      <c r="AM36" s="82">
        <f t="shared" si="23"/>
        <v>0</v>
      </c>
      <c r="AN36" s="91">
        <f t="shared" si="24"/>
        <v>0</v>
      </c>
      <c r="AO36" s="51">
        <f>[1]Southwest!$M36</f>
        <v>0</v>
      </c>
      <c r="AP36" s="91">
        <f t="shared" si="25"/>
        <v>0</v>
      </c>
      <c r="AQ36" s="72"/>
      <c r="AR36" s="72">
        <f t="shared" si="26"/>
        <v>0</v>
      </c>
      <c r="AS36" s="91">
        <f t="shared" si="27"/>
        <v>0</v>
      </c>
      <c r="AT36" s="81">
        <f t="shared" si="7"/>
        <v>0</v>
      </c>
      <c r="AU36" s="88">
        <f t="shared" si="8"/>
        <v>0</v>
      </c>
      <c r="AV36" s="116"/>
      <c r="AW36" s="80"/>
      <c r="AX36" s="80">
        <f t="shared" si="9"/>
        <v>0</v>
      </c>
      <c r="AY36" s="80">
        <f t="shared" si="10"/>
        <v>0</v>
      </c>
    </row>
    <row r="37" spans="1:51" ht="16.149999999999999" customHeight="1" x14ac:dyDescent="0.2">
      <c r="A37" s="58">
        <v>31</v>
      </c>
      <c r="B37" s="59" t="s">
        <v>36</v>
      </c>
      <c r="C37" s="270">
        <f>'8_2.1.18 SIS'!AK37</f>
        <v>0</v>
      </c>
      <c r="D37" s="60">
        <f>'Source Data'!H37</f>
        <v>3796.0097351340864</v>
      </c>
      <c r="E37" s="65">
        <f t="shared" si="11"/>
        <v>0</v>
      </c>
      <c r="F37" s="289"/>
      <c r="G37" s="60">
        <f>'Source Data'!I37</f>
        <v>524.75657375911442</v>
      </c>
      <c r="H37" s="65">
        <f t="shared" si="12"/>
        <v>0</v>
      </c>
      <c r="I37" s="289"/>
      <c r="J37" s="60">
        <f>'Source Data'!J37</f>
        <v>143.11542920703121</v>
      </c>
      <c r="K37" s="65">
        <f t="shared" si="13"/>
        <v>0</v>
      </c>
      <c r="L37" s="289"/>
      <c r="M37" s="60">
        <f>'Source Data'!K37</f>
        <v>3577.8857301757807</v>
      </c>
      <c r="N37" s="65">
        <f t="shared" si="14"/>
        <v>0</v>
      </c>
      <c r="O37" s="289"/>
      <c r="P37" s="60">
        <f>'Source Data'!L37</f>
        <v>1431.1542920703123</v>
      </c>
      <c r="Q37" s="65">
        <f t="shared" si="15"/>
        <v>0</v>
      </c>
      <c r="R37" s="92">
        <v>0</v>
      </c>
      <c r="S37" s="60"/>
      <c r="T37" s="60"/>
      <c r="U37" s="61">
        <f t="shared" si="1"/>
        <v>0</v>
      </c>
      <c r="V37" s="92">
        <f t="shared" si="2"/>
        <v>0</v>
      </c>
      <c r="W37" s="65">
        <f t="shared" si="16"/>
        <v>0</v>
      </c>
      <c r="X37" s="92">
        <f t="shared" si="17"/>
        <v>0</v>
      </c>
      <c r="Y37" s="60">
        <f>[1]Southwest!$G37</f>
        <v>0</v>
      </c>
      <c r="Z37" s="92">
        <f t="shared" si="18"/>
        <v>0</v>
      </c>
      <c r="AA37" s="60"/>
      <c r="AB37" s="60">
        <f t="shared" si="19"/>
        <v>0</v>
      </c>
      <c r="AC37" s="92">
        <f t="shared" si="20"/>
        <v>0</v>
      </c>
      <c r="AD37" s="96">
        <f t="shared" si="3"/>
        <v>0</v>
      </c>
      <c r="AE37" s="66">
        <f>'Source Data'!N37</f>
        <v>5567</v>
      </c>
      <c r="AF37" s="89">
        <f t="shared" si="4"/>
        <v>0</v>
      </c>
      <c r="AG37" s="270"/>
      <c r="AH37" s="66">
        <f t="shared" si="21"/>
        <v>0</v>
      </c>
      <c r="AI37" s="270"/>
      <c r="AJ37" s="68">
        <f t="shared" si="5"/>
        <v>0</v>
      </c>
      <c r="AK37" s="67">
        <f t="shared" si="6"/>
        <v>0</v>
      </c>
      <c r="AL37" s="89">
        <f t="shared" si="22"/>
        <v>0</v>
      </c>
      <c r="AM37" s="70">
        <f t="shared" si="23"/>
        <v>0</v>
      </c>
      <c r="AN37" s="89">
        <f t="shared" si="24"/>
        <v>0</v>
      </c>
      <c r="AO37" s="60">
        <f>[1]Southwest!$M37</f>
        <v>0</v>
      </c>
      <c r="AP37" s="89">
        <f t="shared" si="25"/>
        <v>0</v>
      </c>
      <c r="AQ37" s="68"/>
      <c r="AR37" s="68">
        <f t="shared" si="26"/>
        <v>0</v>
      </c>
      <c r="AS37" s="89">
        <f t="shared" si="27"/>
        <v>0</v>
      </c>
      <c r="AT37" s="69">
        <f t="shared" si="7"/>
        <v>0</v>
      </c>
      <c r="AU37" s="86">
        <f t="shared" si="8"/>
        <v>0</v>
      </c>
      <c r="AV37" s="116"/>
      <c r="AW37" s="65"/>
      <c r="AX37" s="65">
        <f t="shared" si="9"/>
        <v>0</v>
      </c>
      <c r="AY37" s="65">
        <f t="shared" si="10"/>
        <v>0</v>
      </c>
    </row>
    <row r="38" spans="1:51" ht="16.149999999999999" customHeight="1" x14ac:dyDescent="0.2">
      <c r="A38" s="54">
        <v>32</v>
      </c>
      <c r="B38" s="55" t="s">
        <v>37</v>
      </c>
      <c r="C38" s="271">
        <f>'8_2.1.18 SIS'!AK38</f>
        <v>0</v>
      </c>
      <c r="D38" s="56">
        <f>'Source Data'!H38</f>
        <v>5211.085155744553</v>
      </c>
      <c r="E38" s="74">
        <f t="shared" si="11"/>
        <v>0</v>
      </c>
      <c r="F38" s="290"/>
      <c r="G38" s="56">
        <f>'Source Data'!I38</f>
        <v>712.66638210557119</v>
      </c>
      <c r="H38" s="74">
        <f t="shared" si="12"/>
        <v>0</v>
      </c>
      <c r="I38" s="290"/>
      <c r="J38" s="56">
        <f>'Source Data'!J38</f>
        <v>194.36355875606483</v>
      </c>
      <c r="K38" s="74">
        <f t="shared" si="13"/>
        <v>0</v>
      </c>
      <c r="L38" s="290"/>
      <c r="M38" s="56">
        <f>'Source Data'!K38</f>
        <v>4859.0889689016212</v>
      </c>
      <c r="N38" s="74">
        <f t="shared" si="14"/>
        <v>0</v>
      </c>
      <c r="O38" s="290"/>
      <c r="P38" s="56">
        <f>'Source Data'!L38</f>
        <v>1943.6355875606487</v>
      </c>
      <c r="Q38" s="74">
        <f t="shared" si="15"/>
        <v>0</v>
      </c>
      <c r="R38" s="93">
        <v>0</v>
      </c>
      <c r="S38" s="56"/>
      <c r="T38" s="56"/>
      <c r="U38" s="57">
        <f t="shared" si="1"/>
        <v>0</v>
      </c>
      <c r="V38" s="93">
        <f t="shared" si="2"/>
        <v>0</v>
      </c>
      <c r="W38" s="74">
        <f t="shared" si="16"/>
        <v>0</v>
      </c>
      <c r="X38" s="93">
        <f t="shared" si="17"/>
        <v>0</v>
      </c>
      <c r="Y38" s="56">
        <f>[1]Southwest!$G38</f>
        <v>0</v>
      </c>
      <c r="Z38" s="93">
        <f t="shared" si="18"/>
        <v>0</v>
      </c>
      <c r="AA38" s="56"/>
      <c r="AB38" s="56">
        <f t="shared" si="19"/>
        <v>0</v>
      </c>
      <c r="AC38" s="93">
        <f t="shared" si="20"/>
        <v>0</v>
      </c>
      <c r="AD38" s="97">
        <f t="shared" si="3"/>
        <v>0</v>
      </c>
      <c r="AE38" s="75">
        <f>'Source Data'!N38</f>
        <v>2649</v>
      </c>
      <c r="AF38" s="90">
        <f t="shared" si="4"/>
        <v>0</v>
      </c>
      <c r="AG38" s="271"/>
      <c r="AH38" s="75">
        <f t="shared" si="21"/>
        <v>0</v>
      </c>
      <c r="AI38" s="271"/>
      <c r="AJ38" s="77">
        <f t="shared" si="5"/>
        <v>0</v>
      </c>
      <c r="AK38" s="76">
        <f t="shared" si="6"/>
        <v>0</v>
      </c>
      <c r="AL38" s="90">
        <f t="shared" si="22"/>
        <v>0</v>
      </c>
      <c r="AM38" s="79">
        <f t="shared" si="23"/>
        <v>0</v>
      </c>
      <c r="AN38" s="90">
        <f t="shared" si="24"/>
        <v>0</v>
      </c>
      <c r="AO38" s="56">
        <f>[1]Southwest!$M38</f>
        <v>0</v>
      </c>
      <c r="AP38" s="90">
        <f t="shared" si="25"/>
        <v>0</v>
      </c>
      <c r="AQ38" s="77"/>
      <c r="AR38" s="77">
        <f t="shared" si="26"/>
        <v>0</v>
      </c>
      <c r="AS38" s="90">
        <f t="shared" si="27"/>
        <v>0</v>
      </c>
      <c r="AT38" s="78">
        <f t="shared" si="7"/>
        <v>0</v>
      </c>
      <c r="AU38" s="87">
        <f t="shared" si="8"/>
        <v>0</v>
      </c>
      <c r="AV38" s="116"/>
      <c r="AW38" s="74"/>
      <c r="AX38" s="74">
        <f t="shared" si="9"/>
        <v>0</v>
      </c>
      <c r="AY38" s="74">
        <f t="shared" si="10"/>
        <v>0</v>
      </c>
    </row>
    <row r="39" spans="1:51" ht="16.149999999999999" customHeight="1" x14ac:dyDescent="0.2">
      <c r="A39" s="54">
        <v>33</v>
      </c>
      <c r="B39" s="55" t="s">
        <v>38</v>
      </c>
      <c r="C39" s="271">
        <f>'8_2.1.18 SIS'!AK39</f>
        <v>0</v>
      </c>
      <c r="D39" s="56">
        <f>'Source Data'!H39</f>
        <v>4700.4408318694122</v>
      </c>
      <c r="E39" s="74">
        <f t="shared" si="11"/>
        <v>0</v>
      </c>
      <c r="F39" s="290"/>
      <c r="G39" s="56">
        <f>'Source Data'!I39</f>
        <v>624.84576931264041</v>
      </c>
      <c r="H39" s="74">
        <f t="shared" si="12"/>
        <v>0</v>
      </c>
      <c r="I39" s="290"/>
      <c r="J39" s="56">
        <f>'Source Data'!J39</f>
        <v>170.41248253981104</v>
      </c>
      <c r="K39" s="74">
        <f t="shared" si="13"/>
        <v>0</v>
      </c>
      <c r="L39" s="290"/>
      <c r="M39" s="56">
        <f>'Source Data'!K39</f>
        <v>4260.3120634952766</v>
      </c>
      <c r="N39" s="74">
        <f t="shared" si="14"/>
        <v>0</v>
      </c>
      <c r="O39" s="290"/>
      <c r="P39" s="56">
        <f>'Source Data'!L39</f>
        <v>1704.1248253981105</v>
      </c>
      <c r="Q39" s="74">
        <f t="shared" si="15"/>
        <v>0</v>
      </c>
      <c r="R39" s="93">
        <v>0</v>
      </c>
      <c r="S39" s="56"/>
      <c r="T39" s="56"/>
      <c r="U39" s="57">
        <f t="shared" ref="U39:U70" si="28">S39+T39</f>
        <v>0</v>
      </c>
      <c r="V39" s="93">
        <f t="shared" si="2"/>
        <v>0</v>
      </c>
      <c r="W39" s="74">
        <f t="shared" si="16"/>
        <v>0</v>
      </c>
      <c r="X39" s="93">
        <f t="shared" si="17"/>
        <v>0</v>
      </c>
      <c r="Y39" s="56">
        <f>[1]Southwest!$G39</f>
        <v>0</v>
      </c>
      <c r="Z39" s="93">
        <f t="shared" si="18"/>
        <v>0</v>
      </c>
      <c r="AA39" s="56"/>
      <c r="AB39" s="56">
        <f t="shared" si="19"/>
        <v>0</v>
      </c>
      <c r="AC39" s="93">
        <f t="shared" si="20"/>
        <v>0</v>
      </c>
      <c r="AD39" s="97">
        <f t="shared" ref="AD39:AD75" si="29">Z39</f>
        <v>0</v>
      </c>
      <c r="AE39" s="75">
        <f>'Source Data'!N39</f>
        <v>3419</v>
      </c>
      <c r="AF39" s="90">
        <f t="shared" ref="AF39:AF70" si="30">C39*AE39</f>
        <v>0</v>
      </c>
      <c r="AG39" s="271"/>
      <c r="AH39" s="75">
        <f t="shared" si="21"/>
        <v>0</v>
      </c>
      <c r="AI39" s="271"/>
      <c r="AJ39" s="77">
        <f t="shared" ref="AJ39:AJ70" si="31">AE39*AI39*0.5</f>
        <v>0</v>
      </c>
      <c r="AK39" s="76">
        <f t="shared" ref="AK39:AK70" si="32">AH39+AJ39</f>
        <v>0</v>
      </c>
      <c r="AL39" s="90">
        <f t="shared" si="22"/>
        <v>0</v>
      </c>
      <c r="AM39" s="79">
        <f t="shared" si="23"/>
        <v>0</v>
      </c>
      <c r="AN39" s="90">
        <f t="shared" si="24"/>
        <v>0</v>
      </c>
      <c r="AO39" s="56">
        <f>[1]Southwest!$M39</f>
        <v>0</v>
      </c>
      <c r="AP39" s="90">
        <f t="shared" si="25"/>
        <v>0</v>
      </c>
      <c r="AQ39" s="77"/>
      <c r="AR39" s="77">
        <f t="shared" si="26"/>
        <v>0</v>
      </c>
      <c r="AS39" s="90">
        <f t="shared" si="27"/>
        <v>0</v>
      </c>
      <c r="AT39" s="78">
        <f t="shared" si="7"/>
        <v>0</v>
      </c>
      <c r="AU39" s="87">
        <f t="shared" si="8"/>
        <v>0</v>
      </c>
      <c r="AV39" s="116"/>
      <c r="AW39" s="74"/>
      <c r="AX39" s="74">
        <f t="shared" ref="AX39:AX75" si="33">-AM39</f>
        <v>0</v>
      </c>
      <c r="AY39" s="74">
        <f t="shared" ref="AY39:AY70" si="34">AX39-AW39</f>
        <v>0</v>
      </c>
    </row>
    <row r="40" spans="1:51" ht="16.149999999999999" customHeight="1" x14ac:dyDescent="0.2">
      <c r="A40" s="54">
        <v>34</v>
      </c>
      <c r="B40" s="55" t="s">
        <v>39</v>
      </c>
      <c r="C40" s="271">
        <f>'8_2.1.18 SIS'!AK40</f>
        <v>0</v>
      </c>
      <c r="D40" s="56">
        <f>'Source Data'!H40</f>
        <v>5203.4516530730671</v>
      </c>
      <c r="E40" s="74">
        <f t="shared" si="11"/>
        <v>0</v>
      </c>
      <c r="F40" s="290"/>
      <c r="G40" s="56">
        <f>'Source Data'!I40</f>
        <v>693.972191189574</v>
      </c>
      <c r="H40" s="74">
        <f t="shared" si="12"/>
        <v>0</v>
      </c>
      <c r="I40" s="290"/>
      <c r="J40" s="56">
        <f>'Source Data'!J40</f>
        <v>189.26514305170204</v>
      </c>
      <c r="K40" s="74">
        <f t="shared" si="13"/>
        <v>0</v>
      </c>
      <c r="L40" s="290"/>
      <c r="M40" s="56">
        <f>'Source Data'!K40</f>
        <v>4731.62857629255</v>
      </c>
      <c r="N40" s="74">
        <f t="shared" si="14"/>
        <v>0</v>
      </c>
      <c r="O40" s="290"/>
      <c r="P40" s="56">
        <f>'Source Data'!L40</f>
        <v>1892.6514305170203</v>
      </c>
      <c r="Q40" s="74">
        <f t="shared" si="15"/>
        <v>0</v>
      </c>
      <c r="R40" s="93">
        <v>0</v>
      </c>
      <c r="S40" s="56"/>
      <c r="T40" s="56"/>
      <c r="U40" s="57">
        <f t="shared" si="28"/>
        <v>0</v>
      </c>
      <c r="V40" s="93">
        <f t="shared" si="2"/>
        <v>0</v>
      </c>
      <c r="W40" s="74">
        <f t="shared" si="16"/>
        <v>0</v>
      </c>
      <c r="X40" s="93">
        <f t="shared" si="17"/>
        <v>0</v>
      </c>
      <c r="Y40" s="56">
        <f>[1]Southwest!$G40</f>
        <v>0</v>
      </c>
      <c r="Z40" s="93">
        <f t="shared" si="18"/>
        <v>0</v>
      </c>
      <c r="AA40" s="56"/>
      <c r="AB40" s="56">
        <f t="shared" si="19"/>
        <v>0</v>
      </c>
      <c r="AC40" s="93">
        <f t="shared" si="20"/>
        <v>0</v>
      </c>
      <c r="AD40" s="97">
        <f t="shared" si="29"/>
        <v>0</v>
      </c>
      <c r="AE40" s="75">
        <f>'Source Data'!N40</f>
        <v>1894</v>
      </c>
      <c r="AF40" s="90">
        <f t="shared" si="30"/>
        <v>0</v>
      </c>
      <c r="AG40" s="271"/>
      <c r="AH40" s="75">
        <f t="shared" si="21"/>
        <v>0</v>
      </c>
      <c r="AI40" s="271"/>
      <c r="AJ40" s="77">
        <f t="shared" si="31"/>
        <v>0</v>
      </c>
      <c r="AK40" s="76">
        <f t="shared" si="32"/>
        <v>0</v>
      </c>
      <c r="AL40" s="90">
        <f t="shared" si="22"/>
        <v>0</v>
      </c>
      <c r="AM40" s="79">
        <f t="shared" si="23"/>
        <v>0</v>
      </c>
      <c r="AN40" s="90">
        <f t="shared" si="24"/>
        <v>0</v>
      </c>
      <c r="AO40" s="56">
        <f>[1]Southwest!$M40</f>
        <v>0</v>
      </c>
      <c r="AP40" s="90">
        <f t="shared" si="25"/>
        <v>0</v>
      </c>
      <c r="AQ40" s="77"/>
      <c r="AR40" s="77">
        <f t="shared" si="26"/>
        <v>0</v>
      </c>
      <c r="AS40" s="90">
        <f t="shared" si="27"/>
        <v>0</v>
      </c>
      <c r="AT40" s="78">
        <f t="shared" si="7"/>
        <v>0</v>
      </c>
      <c r="AU40" s="87">
        <f t="shared" si="8"/>
        <v>0</v>
      </c>
      <c r="AV40" s="116"/>
      <c r="AW40" s="74"/>
      <c r="AX40" s="74">
        <f t="shared" si="33"/>
        <v>0</v>
      </c>
      <c r="AY40" s="74">
        <f t="shared" si="34"/>
        <v>0</v>
      </c>
    </row>
    <row r="41" spans="1:51" ht="16.149999999999999" customHeight="1" x14ac:dyDescent="0.2">
      <c r="A41" s="49">
        <v>35</v>
      </c>
      <c r="B41" s="50" t="s">
        <v>40</v>
      </c>
      <c r="C41" s="272">
        <f>'8_2.1.18 SIS'!AK41</f>
        <v>0</v>
      </c>
      <c r="D41" s="51">
        <f>'Source Data'!H41</f>
        <v>4357.2318016845329</v>
      </c>
      <c r="E41" s="80">
        <f t="shared" si="11"/>
        <v>0</v>
      </c>
      <c r="F41" s="291"/>
      <c r="G41" s="51">
        <f>'Source Data'!I41</f>
        <v>608.37683053992896</v>
      </c>
      <c r="H41" s="80">
        <f t="shared" si="12"/>
        <v>0</v>
      </c>
      <c r="I41" s="291"/>
      <c r="J41" s="51">
        <f>'Source Data'!J41</f>
        <v>165.92095378361697</v>
      </c>
      <c r="K41" s="80">
        <f t="shared" si="13"/>
        <v>0</v>
      </c>
      <c r="L41" s="291"/>
      <c r="M41" s="51">
        <f>'Source Data'!K41</f>
        <v>4148.0238445904242</v>
      </c>
      <c r="N41" s="80">
        <f t="shared" si="14"/>
        <v>0</v>
      </c>
      <c r="O41" s="291"/>
      <c r="P41" s="51">
        <f>'Source Data'!L41</f>
        <v>1659.2095378361696</v>
      </c>
      <c r="Q41" s="80">
        <f t="shared" si="15"/>
        <v>0</v>
      </c>
      <c r="R41" s="94">
        <v>0</v>
      </c>
      <c r="S41" s="51"/>
      <c r="T41" s="51"/>
      <c r="U41" s="52">
        <f t="shared" si="28"/>
        <v>0</v>
      </c>
      <c r="V41" s="94">
        <f t="shared" si="2"/>
        <v>0</v>
      </c>
      <c r="W41" s="80">
        <f t="shared" si="16"/>
        <v>0</v>
      </c>
      <c r="X41" s="94">
        <f t="shared" si="17"/>
        <v>0</v>
      </c>
      <c r="Y41" s="51">
        <f>[1]Southwest!$G41</f>
        <v>0</v>
      </c>
      <c r="Z41" s="94">
        <f t="shared" si="18"/>
        <v>0</v>
      </c>
      <c r="AA41" s="53"/>
      <c r="AB41" s="51">
        <f t="shared" si="19"/>
        <v>0</v>
      </c>
      <c r="AC41" s="95">
        <f t="shared" si="20"/>
        <v>0</v>
      </c>
      <c r="AD41" s="95">
        <f t="shared" si="29"/>
        <v>0</v>
      </c>
      <c r="AE41" s="71">
        <f>'Source Data'!N41</f>
        <v>3679</v>
      </c>
      <c r="AF41" s="91">
        <f t="shared" si="30"/>
        <v>0</v>
      </c>
      <c r="AG41" s="272"/>
      <c r="AH41" s="71">
        <f t="shared" si="21"/>
        <v>0</v>
      </c>
      <c r="AI41" s="272"/>
      <c r="AJ41" s="72">
        <f t="shared" si="31"/>
        <v>0</v>
      </c>
      <c r="AK41" s="73">
        <f t="shared" si="32"/>
        <v>0</v>
      </c>
      <c r="AL41" s="91">
        <f t="shared" si="22"/>
        <v>0</v>
      </c>
      <c r="AM41" s="82">
        <f t="shared" si="23"/>
        <v>0</v>
      </c>
      <c r="AN41" s="91">
        <f t="shared" si="24"/>
        <v>0</v>
      </c>
      <c r="AO41" s="51">
        <f>[1]Southwest!$M41</f>
        <v>0</v>
      </c>
      <c r="AP41" s="91">
        <f t="shared" si="25"/>
        <v>0</v>
      </c>
      <c r="AQ41" s="72"/>
      <c r="AR41" s="72">
        <f t="shared" si="26"/>
        <v>0</v>
      </c>
      <c r="AS41" s="91">
        <f t="shared" si="27"/>
        <v>0</v>
      </c>
      <c r="AT41" s="81">
        <f t="shared" si="7"/>
        <v>0</v>
      </c>
      <c r="AU41" s="88">
        <f t="shared" si="8"/>
        <v>0</v>
      </c>
      <c r="AV41" s="116"/>
      <c r="AW41" s="80"/>
      <c r="AX41" s="80">
        <f t="shared" si="33"/>
        <v>0</v>
      </c>
      <c r="AY41" s="80">
        <f t="shared" si="34"/>
        <v>0</v>
      </c>
    </row>
    <row r="42" spans="1:51" ht="16.149999999999999" customHeight="1" x14ac:dyDescent="0.2">
      <c r="A42" s="58">
        <v>36</v>
      </c>
      <c r="B42" s="59" t="s">
        <v>41</v>
      </c>
      <c r="C42" s="270">
        <f>'8_2.1.18 SIS'!AK42</f>
        <v>0</v>
      </c>
      <c r="D42" s="60">
        <f>'Source Data'!H42</f>
        <v>3397.1647109485266</v>
      </c>
      <c r="E42" s="65">
        <f t="shared" si="11"/>
        <v>0</v>
      </c>
      <c r="F42" s="289"/>
      <c r="G42" s="60">
        <f>'Source Data'!I42</f>
        <v>463.14668164219148</v>
      </c>
      <c r="H42" s="65">
        <f t="shared" si="12"/>
        <v>0</v>
      </c>
      <c r="I42" s="289"/>
      <c r="J42" s="60">
        <f>'Source Data'!J42</f>
        <v>126.31273135696131</v>
      </c>
      <c r="K42" s="65">
        <f t="shared" si="13"/>
        <v>0</v>
      </c>
      <c r="L42" s="289"/>
      <c r="M42" s="60">
        <f>'Source Data'!K42</f>
        <v>3157.818283924033</v>
      </c>
      <c r="N42" s="65">
        <f t="shared" si="14"/>
        <v>0</v>
      </c>
      <c r="O42" s="289"/>
      <c r="P42" s="60">
        <f>'Source Data'!L42</f>
        <v>1263.1273135696131</v>
      </c>
      <c r="Q42" s="65">
        <f t="shared" si="15"/>
        <v>0</v>
      </c>
      <c r="R42" s="92">
        <v>0</v>
      </c>
      <c r="S42" s="60"/>
      <c r="T42" s="60"/>
      <c r="U42" s="61">
        <f t="shared" si="28"/>
        <v>0</v>
      </c>
      <c r="V42" s="92">
        <f t="shared" si="2"/>
        <v>0</v>
      </c>
      <c r="W42" s="65">
        <f t="shared" si="16"/>
        <v>0</v>
      </c>
      <c r="X42" s="92">
        <f t="shared" si="17"/>
        <v>0</v>
      </c>
      <c r="Y42" s="60">
        <f>[1]Southwest!$G42</f>
        <v>0</v>
      </c>
      <c r="Z42" s="92">
        <f t="shared" si="18"/>
        <v>0</v>
      </c>
      <c r="AA42" s="60"/>
      <c r="AB42" s="60">
        <f t="shared" si="19"/>
        <v>0</v>
      </c>
      <c r="AC42" s="92">
        <f t="shared" si="20"/>
        <v>0</v>
      </c>
      <c r="AD42" s="96">
        <f t="shared" si="29"/>
        <v>0</v>
      </c>
      <c r="AE42" s="66">
        <f>'Source Data'!N42</f>
        <v>6275</v>
      </c>
      <c r="AF42" s="89">
        <f t="shared" si="30"/>
        <v>0</v>
      </c>
      <c r="AG42" s="270"/>
      <c r="AH42" s="66">
        <f t="shared" si="21"/>
        <v>0</v>
      </c>
      <c r="AI42" s="270"/>
      <c r="AJ42" s="68">
        <f t="shared" si="31"/>
        <v>0</v>
      </c>
      <c r="AK42" s="67">
        <f t="shared" si="32"/>
        <v>0</v>
      </c>
      <c r="AL42" s="89">
        <f t="shared" si="22"/>
        <v>0</v>
      </c>
      <c r="AM42" s="70">
        <f t="shared" si="23"/>
        <v>0</v>
      </c>
      <c r="AN42" s="89">
        <f t="shared" si="24"/>
        <v>0</v>
      </c>
      <c r="AO42" s="60">
        <f>[1]Southwest!$M42</f>
        <v>0</v>
      </c>
      <c r="AP42" s="89">
        <f t="shared" si="25"/>
        <v>0</v>
      </c>
      <c r="AQ42" s="68"/>
      <c r="AR42" s="68">
        <f t="shared" si="26"/>
        <v>0</v>
      </c>
      <c r="AS42" s="89">
        <f t="shared" si="27"/>
        <v>0</v>
      </c>
      <c r="AT42" s="69">
        <f t="shared" si="7"/>
        <v>0</v>
      </c>
      <c r="AU42" s="86">
        <f t="shared" si="8"/>
        <v>0</v>
      </c>
      <c r="AV42" s="116"/>
      <c r="AW42" s="65"/>
      <c r="AX42" s="65">
        <f t="shared" si="33"/>
        <v>0</v>
      </c>
      <c r="AY42" s="65">
        <f t="shared" si="34"/>
        <v>0</v>
      </c>
    </row>
    <row r="43" spans="1:51" ht="16.149999999999999" customHeight="1" x14ac:dyDescent="0.2">
      <c r="A43" s="54">
        <v>37</v>
      </c>
      <c r="B43" s="55" t="s">
        <v>42</v>
      </c>
      <c r="C43" s="271">
        <f>'8_2.1.18 SIS'!AK43</f>
        <v>0</v>
      </c>
      <c r="D43" s="56">
        <f>'Source Data'!H43</f>
        <v>5115.2412376905504</v>
      </c>
      <c r="E43" s="74">
        <f t="shared" si="11"/>
        <v>0</v>
      </c>
      <c r="F43" s="290"/>
      <c r="G43" s="56">
        <f>'Source Data'!I43</f>
        <v>683.69591860374021</v>
      </c>
      <c r="H43" s="74">
        <f t="shared" si="12"/>
        <v>0</v>
      </c>
      <c r="I43" s="290"/>
      <c r="J43" s="56">
        <f>'Source Data'!J43</f>
        <v>186.46252325556549</v>
      </c>
      <c r="K43" s="74">
        <f t="shared" si="13"/>
        <v>0</v>
      </c>
      <c r="L43" s="290"/>
      <c r="M43" s="56">
        <f>'Source Data'!K43</f>
        <v>4661.5630813891366</v>
      </c>
      <c r="N43" s="74">
        <f t="shared" si="14"/>
        <v>0</v>
      </c>
      <c r="O43" s="290"/>
      <c r="P43" s="56">
        <f>'Source Data'!L43</f>
        <v>1864.6252325556547</v>
      </c>
      <c r="Q43" s="74">
        <f t="shared" si="15"/>
        <v>0</v>
      </c>
      <c r="R43" s="93">
        <v>0</v>
      </c>
      <c r="S43" s="56"/>
      <c r="T43" s="56"/>
      <c r="U43" s="57">
        <f t="shared" si="28"/>
        <v>0</v>
      </c>
      <c r="V43" s="93">
        <f t="shared" si="2"/>
        <v>0</v>
      </c>
      <c r="W43" s="74">
        <f t="shared" si="16"/>
        <v>0</v>
      </c>
      <c r="X43" s="93">
        <f t="shared" si="17"/>
        <v>0</v>
      </c>
      <c r="Y43" s="56">
        <f>[1]Southwest!$G43</f>
        <v>0</v>
      </c>
      <c r="Z43" s="93">
        <f t="shared" si="18"/>
        <v>0</v>
      </c>
      <c r="AA43" s="56"/>
      <c r="AB43" s="56">
        <f t="shared" si="19"/>
        <v>0</v>
      </c>
      <c r="AC43" s="93">
        <f t="shared" si="20"/>
        <v>0</v>
      </c>
      <c r="AD43" s="97">
        <f t="shared" si="29"/>
        <v>0</v>
      </c>
      <c r="AE43" s="75">
        <f>'Source Data'!N43</f>
        <v>3876</v>
      </c>
      <c r="AF43" s="90">
        <f t="shared" si="30"/>
        <v>0</v>
      </c>
      <c r="AG43" s="271"/>
      <c r="AH43" s="75">
        <f t="shared" si="21"/>
        <v>0</v>
      </c>
      <c r="AI43" s="271"/>
      <c r="AJ43" s="77">
        <f t="shared" si="31"/>
        <v>0</v>
      </c>
      <c r="AK43" s="76">
        <f t="shared" si="32"/>
        <v>0</v>
      </c>
      <c r="AL43" s="90">
        <f t="shared" si="22"/>
        <v>0</v>
      </c>
      <c r="AM43" s="79">
        <f t="shared" si="23"/>
        <v>0</v>
      </c>
      <c r="AN43" s="90">
        <f t="shared" si="24"/>
        <v>0</v>
      </c>
      <c r="AO43" s="56">
        <f>[1]Southwest!$M43</f>
        <v>0</v>
      </c>
      <c r="AP43" s="90">
        <f t="shared" si="25"/>
        <v>0</v>
      </c>
      <c r="AQ43" s="77"/>
      <c r="AR43" s="77">
        <f t="shared" si="26"/>
        <v>0</v>
      </c>
      <c r="AS43" s="90">
        <f t="shared" si="27"/>
        <v>0</v>
      </c>
      <c r="AT43" s="78">
        <f t="shared" si="7"/>
        <v>0</v>
      </c>
      <c r="AU43" s="87">
        <f t="shared" si="8"/>
        <v>0</v>
      </c>
      <c r="AV43" s="116"/>
      <c r="AW43" s="74"/>
      <c r="AX43" s="74">
        <f t="shared" si="33"/>
        <v>0</v>
      </c>
      <c r="AY43" s="74">
        <f t="shared" si="34"/>
        <v>0</v>
      </c>
    </row>
    <row r="44" spans="1:51" ht="16.149999999999999" customHeight="1" x14ac:dyDescent="0.2">
      <c r="A44" s="54">
        <v>38</v>
      </c>
      <c r="B44" s="55" t="s">
        <v>43</v>
      </c>
      <c r="C44" s="271">
        <f>'8_2.1.18 SIS'!AK44</f>
        <v>0</v>
      </c>
      <c r="D44" s="56">
        <f>'Source Data'!H44</f>
        <v>2242.6574879084728</v>
      </c>
      <c r="E44" s="74">
        <f t="shared" si="11"/>
        <v>0</v>
      </c>
      <c r="F44" s="290"/>
      <c r="G44" s="56">
        <f>'Source Data'!I44</f>
        <v>217.85498253596765</v>
      </c>
      <c r="H44" s="74">
        <f t="shared" si="12"/>
        <v>0</v>
      </c>
      <c r="I44" s="290"/>
      <c r="J44" s="56">
        <f>'Source Data'!J44</f>
        <v>59.414995237082067</v>
      </c>
      <c r="K44" s="74">
        <f t="shared" si="13"/>
        <v>0</v>
      </c>
      <c r="L44" s="290"/>
      <c r="M44" s="56">
        <f>'Source Data'!K44</f>
        <v>1485.3748809270521</v>
      </c>
      <c r="N44" s="74">
        <f t="shared" si="14"/>
        <v>0</v>
      </c>
      <c r="O44" s="290"/>
      <c r="P44" s="56">
        <f>'Source Data'!L44</f>
        <v>594.14995237082076</v>
      </c>
      <c r="Q44" s="74">
        <f t="shared" si="15"/>
        <v>0</v>
      </c>
      <c r="R44" s="93">
        <v>0</v>
      </c>
      <c r="S44" s="56"/>
      <c r="T44" s="56"/>
      <c r="U44" s="57">
        <f t="shared" si="28"/>
        <v>0</v>
      </c>
      <c r="V44" s="93">
        <f t="shared" si="2"/>
        <v>0</v>
      </c>
      <c r="W44" s="74">
        <f t="shared" si="16"/>
        <v>0</v>
      </c>
      <c r="X44" s="93">
        <f t="shared" si="17"/>
        <v>0</v>
      </c>
      <c r="Y44" s="56">
        <f>[1]Southwest!$G44</f>
        <v>0</v>
      </c>
      <c r="Z44" s="93">
        <f t="shared" si="18"/>
        <v>0</v>
      </c>
      <c r="AA44" s="56"/>
      <c r="AB44" s="56">
        <f t="shared" si="19"/>
        <v>0</v>
      </c>
      <c r="AC44" s="93">
        <f t="shared" si="20"/>
        <v>0</v>
      </c>
      <c r="AD44" s="97">
        <f t="shared" si="29"/>
        <v>0</v>
      </c>
      <c r="AE44" s="75">
        <f>'Source Data'!N44</f>
        <v>11268</v>
      </c>
      <c r="AF44" s="90">
        <f t="shared" si="30"/>
        <v>0</v>
      </c>
      <c r="AG44" s="271"/>
      <c r="AH44" s="75">
        <f t="shared" si="21"/>
        <v>0</v>
      </c>
      <c r="AI44" s="271"/>
      <c r="AJ44" s="77">
        <f t="shared" si="31"/>
        <v>0</v>
      </c>
      <c r="AK44" s="76">
        <f t="shared" si="32"/>
        <v>0</v>
      </c>
      <c r="AL44" s="90">
        <f t="shared" si="22"/>
        <v>0</v>
      </c>
      <c r="AM44" s="79">
        <f t="shared" si="23"/>
        <v>0</v>
      </c>
      <c r="AN44" s="90">
        <f t="shared" si="24"/>
        <v>0</v>
      </c>
      <c r="AO44" s="56">
        <f>[1]Southwest!$M44</f>
        <v>0</v>
      </c>
      <c r="AP44" s="90">
        <f t="shared" si="25"/>
        <v>0</v>
      </c>
      <c r="AQ44" s="77"/>
      <c r="AR44" s="77">
        <f t="shared" si="26"/>
        <v>0</v>
      </c>
      <c r="AS44" s="90">
        <f t="shared" si="27"/>
        <v>0</v>
      </c>
      <c r="AT44" s="78">
        <f t="shared" si="7"/>
        <v>0</v>
      </c>
      <c r="AU44" s="87">
        <f t="shared" si="8"/>
        <v>0</v>
      </c>
      <c r="AV44" s="116"/>
      <c r="AW44" s="74"/>
      <c r="AX44" s="74">
        <f t="shared" si="33"/>
        <v>0</v>
      </c>
      <c r="AY44" s="74">
        <f t="shared" si="34"/>
        <v>0</v>
      </c>
    </row>
    <row r="45" spans="1:51" ht="16.149999999999999" customHeight="1" x14ac:dyDescent="0.2">
      <c r="A45" s="54">
        <v>39</v>
      </c>
      <c r="B45" s="55" t="s">
        <v>44</v>
      </c>
      <c r="C45" s="271">
        <f>'8_2.1.18 SIS'!AK45</f>
        <v>0</v>
      </c>
      <c r="D45" s="56">
        <f>'Source Data'!H45</f>
        <v>2703.2750635068246</v>
      </c>
      <c r="E45" s="74">
        <f t="shared" si="11"/>
        <v>0</v>
      </c>
      <c r="F45" s="290"/>
      <c r="G45" s="56">
        <f>'Source Data'!I45</f>
        <v>360.15144440628399</v>
      </c>
      <c r="H45" s="74">
        <f t="shared" si="12"/>
        <v>0</v>
      </c>
      <c r="I45" s="290"/>
      <c r="J45" s="56">
        <f>'Source Data'!J45</f>
        <v>98.223121201713838</v>
      </c>
      <c r="K45" s="74">
        <f t="shared" si="13"/>
        <v>0</v>
      </c>
      <c r="L45" s="290"/>
      <c r="M45" s="56">
        <f>'Source Data'!K45</f>
        <v>2455.578030042846</v>
      </c>
      <c r="N45" s="74">
        <f t="shared" si="14"/>
        <v>0</v>
      </c>
      <c r="O45" s="290"/>
      <c r="P45" s="56">
        <f>'Source Data'!L45</f>
        <v>982.2312120171382</v>
      </c>
      <c r="Q45" s="74">
        <f t="shared" si="15"/>
        <v>0</v>
      </c>
      <c r="R45" s="93">
        <v>0</v>
      </c>
      <c r="S45" s="56"/>
      <c r="T45" s="56"/>
      <c r="U45" s="57">
        <f t="shared" si="28"/>
        <v>0</v>
      </c>
      <c r="V45" s="93">
        <f t="shared" si="2"/>
        <v>0</v>
      </c>
      <c r="W45" s="74">
        <f t="shared" si="16"/>
        <v>0</v>
      </c>
      <c r="X45" s="93">
        <f t="shared" si="17"/>
        <v>0</v>
      </c>
      <c r="Y45" s="56">
        <f>[1]Southwest!$G45</f>
        <v>0</v>
      </c>
      <c r="Z45" s="93">
        <f t="shared" si="18"/>
        <v>0</v>
      </c>
      <c r="AA45" s="56"/>
      <c r="AB45" s="56">
        <f t="shared" si="19"/>
        <v>0</v>
      </c>
      <c r="AC45" s="93">
        <f t="shared" si="20"/>
        <v>0</v>
      </c>
      <c r="AD45" s="97">
        <f t="shared" si="29"/>
        <v>0</v>
      </c>
      <c r="AE45" s="75">
        <f>'Source Data'!N45</f>
        <v>5158</v>
      </c>
      <c r="AF45" s="90">
        <f t="shared" si="30"/>
        <v>0</v>
      </c>
      <c r="AG45" s="271"/>
      <c r="AH45" s="75">
        <f t="shared" si="21"/>
        <v>0</v>
      </c>
      <c r="AI45" s="271"/>
      <c r="AJ45" s="77">
        <f t="shared" si="31"/>
        <v>0</v>
      </c>
      <c r="AK45" s="76">
        <f t="shared" si="32"/>
        <v>0</v>
      </c>
      <c r="AL45" s="90">
        <f t="shared" si="22"/>
        <v>0</v>
      </c>
      <c r="AM45" s="79">
        <f t="shared" si="23"/>
        <v>0</v>
      </c>
      <c r="AN45" s="90">
        <f t="shared" si="24"/>
        <v>0</v>
      </c>
      <c r="AO45" s="56">
        <f>[1]Southwest!$M45</f>
        <v>0</v>
      </c>
      <c r="AP45" s="90">
        <f t="shared" si="25"/>
        <v>0</v>
      </c>
      <c r="AQ45" s="77"/>
      <c r="AR45" s="77">
        <f t="shared" si="26"/>
        <v>0</v>
      </c>
      <c r="AS45" s="90">
        <f t="shared" si="27"/>
        <v>0</v>
      </c>
      <c r="AT45" s="78">
        <f t="shared" si="7"/>
        <v>0</v>
      </c>
      <c r="AU45" s="87">
        <f t="shared" si="8"/>
        <v>0</v>
      </c>
      <c r="AV45" s="116"/>
      <c r="AW45" s="74"/>
      <c r="AX45" s="74">
        <f t="shared" si="33"/>
        <v>0</v>
      </c>
      <c r="AY45" s="74">
        <f t="shared" si="34"/>
        <v>0</v>
      </c>
    </row>
    <row r="46" spans="1:51" ht="16.149999999999999" customHeight="1" x14ac:dyDescent="0.2">
      <c r="A46" s="49">
        <v>40</v>
      </c>
      <c r="B46" s="50" t="s">
        <v>45</v>
      </c>
      <c r="C46" s="272">
        <f>'8_2.1.18 SIS'!AK46</f>
        <v>0</v>
      </c>
      <c r="D46" s="51">
        <f>'Source Data'!H46</f>
        <v>4843.6552941270829</v>
      </c>
      <c r="E46" s="80">
        <f t="shared" si="11"/>
        <v>0</v>
      </c>
      <c r="F46" s="291"/>
      <c r="G46" s="51">
        <f>'Source Data'!I46</f>
        <v>644.48181238686641</v>
      </c>
      <c r="H46" s="80">
        <f t="shared" si="12"/>
        <v>0</v>
      </c>
      <c r="I46" s="291"/>
      <c r="J46" s="51">
        <f>'Source Data'!J46</f>
        <v>175.76776701459988</v>
      </c>
      <c r="K46" s="80">
        <f t="shared" si="13"/>
        <v>0</v>
      </c>
      <c r="L46" s="291"/>
      <c r="M46" s="51">
        <f>'Source Data'!K46</f>
        <v>4394.194175364998</v>
      </c>
      <c r="N46" s="80">
        <f t="shared" si="14"/>
        <v>0</v>
      </c>
      <c r="O46" s="291"/>
      <c r="P46" s="51">
        <f>'Source Data'!L46</f>
        <v>1757.6776701459989</v>
      </c>
      <c r="Q46" s="80">
        <f t="shared" si="15"/>
        <v>0</v>
      </c>
      <c r="R46" s="94">
        <v>0</v>
      </c>
      <c r="S46" s="51"/>
      <c r="T46" s="51"/>
      <c r="U46" s="52">
        <f t="shared" si="28"/>
        <v>0</v>
      </c>
      <c r="V46" s="94">
        <f t="shared" si="2"/>
        <v>0</v>
      </c>
      <c r="W46" s="80">
        <f t="shared" si="16"/>
        <v>0</v>
      </c>
      <c r="X46" s="94">
        <f t="shared" si="17"/>
        <v>0</v>
      </c>
      <c r="Y46" s="51">
        <f>[1]Southwest!$G46</f>
        <v>0</v>
      </c>
      <c r="Z46" s="94">
        <f t="shared" si="18"/>
        <v>0</v>
      </c>
      <c r="AA46" s="53"/>
      <c r="AB46" s="51">
        <f t="shared" si="19"/>
        <v>0</v>
      </c>
      <c r="AC46" s="95">
        <f t="shared" si="20"/>
        <v>0</v>
      </c>
      <c r="AD46" s="95">
        <f t="shared" si="29"/>
        <v>0</v>
      </c>
      <c r="AE46" s="71">
        <f>'Source Data'!N46</f>
        <v>4005</v>
      </c>
      <c r="AF46" s="91">
        <f t="shared" si="30"/>
        <v>0</v>
      </c>
      <c r="AG46" s="272"/>
      <c r="AH46" s="71">
        <f t="shared" si="21"/>
        <v>0</v>
      </c>
      <c r="AI46" s="272"/>
      <c r="AJ46" s="72">
        <f t="shared" si="31"/>
        <v>0</v>
      </c>
      <c r="AK46" s="73">
        <f t="shared" si="32"/>
        <v>0</v>
      </c>
      <c r="AL46" s="91">
        <f t="shared" si="22"/>
        <v>0</v>
      </c>
      <c r="AM46" s="82">
        <f t="shared" si="23"/>
        <v>0</v>
      </c>
      <c r="AN46" s="91">
        <f t="shared" si="24"/>
        <v>0</v>
      </c>
      <c r="AO46" s="51">
        <f>[1]Southwest!$M46</f>
        <v>0</v>
      </c>
      <c r="AP46" s="91">
        <f t="shared" si="25"/>
        <v>0</v>
      </c>
      <c r="AQ46" s="72"/>
      <c r="AR46" s="72">
        <f t="shared" si="26"/>
        <v>0</v>
      </c>
      <c r="AS46" s="91">
        <f t="shared" si="27"/>
        <v>0</v>
      </c>
      <c r="AT46" s="81">
        <f t="shared" si="7"/>
        <v>0</v>
      </c>
      <c r="AU46" s="88">
        <f t="shared" si="8"/>
        <v>0</v>
      </c>
      <c r="AV46" s="116"/>
      <c r="AW46" s="80"/>
      <c r="AX46" s="80">
        <f t="shared" si="33"/>
        <v>0</v>
      </c>
      <c r="AY46" s="80">
        <f t="shared" si="34"/>
        <v>0</v>
      </c>
    </row>
    <row r="47" spans="1:51" ht="16.149999999999999" customHeight="1" x14ac:dyDescent="0.2">
      <c r="A47" s="58">
        <v>41</v>
      </c>
      <c r="B47" s="59" t="s">
        <v>46</v>
      </c>
      <c r="C47" s="270">
        <f>'8_2.1.18 SIS'!AK47</f>
        <v>0</v>
      </c>
      <c r="D47" s="60">
        <f>'Source Data'!H47</f>
        <v>2834.247173471952</v>
      </c>
      <c r="E47" s="65">
        <f t="shared" si="11"/>
        <v>0</v>
      </c>
      <c r="F47" s="289"/>
      <c r="G47" s="60">
        <f>'Source Data'!I47</f>
        <v>378.64303242739538</v>
      </c>
      <c r="H47" s="65">
        <f t="shared" si="12"/>
        <v>0</v>
      </c>
      <c r="I47" s="289"/>
      <c r="J47" s="60">
        <f>'Source Data'!J47</f>
        <v>103.26628157110781</v>
      </c>
      <c r="K47" s="65">
        <f t="shared" si="13"/>
        <v>0</v>
      </c>
      <c r="L47" s="289"/>
      <c r="M47" s="60">
        <f>'Source Data'!K47</f>
        <v>2581.6570392776953</v>
      </c>
      <c r="N47" s="65">
        <f t="shared" si="14"/>
        <v>0</v>
      </c>
      <c r="O47" s="289"/>
      <c r="P47" s="60">
        <f>'Source Data'!L47</f>
        <v>1032.6628157110781</v>
      </c>
      <c r="Q47" s="65">
        <f t="shared" si="15"/>
        <v>0</v>
      </c>
      <c r="R47" s="92">
        <v>0</v>
      </c>
      <c r="S47" s="60"/>
      <c r="T47" s="60"/>
      <c r="U47" s="61">
        <f t="shared" si="28"/>
        <v>0</v>
      </c>
      <c r="V47" s="92">
        <f t="shared" si="2"/>
        <v>0</v>
      </c>
      <c r="W47" s="65">
        <f t="shared" si="16"/>
        <v>0</v>
      </c>
      <c r="X47" s="92">
        <f t="shared" si="17"/>
        <v>0</v>
      </c>
      <c r="Y47" s="60">
        <f>[1]Southwest!$G47</f>
        <v>0</v>
      </c>
      <c r="Z47" s="92">
        <f t="shared" si="18"/>
        <v>0</v>
      </c>
      <c r="AA47" s="60"/>
      <c r="AB47" s="60">
        <f t="shared" si="19"/>
        <v>0</v>
      </c>
      <c r="AC47" s="92">
        <f t="shared" si="20"/>
        <v>0</v>
      </c>
      <c r="AD47" s="96">
        <f t="shared" si="29"/>
        <v>0</v>
      </c>
      <c r="AE47" s="66">
        <f>'Source Data'!N47</f>
        <v>9547</v>
      </c>
      <c r="AF47" s="89">
        <f t="shared" si="30"/>
        <v>0</v>
      </c>
      <c r="AG47" s="270"/>
      <c r="AH47" s="66">
        <f t="shared" si="21"/>
        <v>0</v>
      </c>
      <c r="AI47" s="270"/>
      <c r="AJ47" s="68">
        <f t="shared" si="31"/>
        <v>0</v>
      </c>
      <c r="AK47" s="67">
        <f t="shared" si="32"/>
        <v>0</v>
      </c>
      <c r="AL47" s="89">
        <f t="shared" si="22"/>
        <v>0</v>
      </c>
      <c r="AM47" s="70">
        <f t="shared" si="23"/>
        <v>0</v>
      </c>
      <c r="AN47" s="89">
        <f t="shared" si="24"/>
        <v>0</v>
      </c>
      <c r="AO47" s="60">
        <f>[1]Southwest!$M47</f>
        <v>0</v>
      </c>
      <c r="AP47" s="89">
        <f t="shared" si="25"/>
        <v>0</v>
      </c>
      <c r="AQ47" s="68"/>
      <c r="AR47" s="68">
        <f t="shared" si="26"/>
        <v>0</v>
      </c>
      <c r="AS47" s="89">
        <f t="shared" si="27"/>
        <v>0</v>
      </c>
      <c r="AT47" s="69">
        <f t="shared" si="7"/>
        <v>0</v>
      </c>
      <c r="AU47" s="86">
        <f t="shared" si="8"/>
        <v>0</v>
      </c>
      <c r="AV47" s="116"/>
      <c r="AW47" s="65"/>
      <c r="AX47" s="65">
        <f t="shared" si="33"/>
        <v>0</v>
      </c>
      <c r="AY47" s="65">
        <f t="shared" si="34"/>
        <v>0</v>
      </c>
    </row>
    <row r="48" spans="1:51" ht="16.149999999999999" customHeight="1" x14ac:dyDescent="0.2">
      <c r="A48" s="54">
        <v>42</v>
      </c>
      <c r="B48" s="55" t="s">
        <v>47</v>
      </c>
      <c r="C48" s="271">
        <f>'8_2.1.18 SIS'!AK48</f>
        <v>0</v>
      </c>
      <c r="D48" s="56">
        <f>'Source Data'!H48</f>
        <v>4267.2926645330763</v>
      </c>
      <c r="E48" s="74">
        <f t="shared" si="11"/>
        <v>0</v>
      </c>
      <c r="F48" s="290"/>
      <c r="G48" s="56">
        <f>'Source Data'!I48</f>
        <v>585.87981046741402</v>
      </c>
      <c r="H48" s="74">
        <f t="shared" si="12"/>
        <v>0</v>
      </c>
      <c r="I48" s="290"/>
      <c r="J48" s="56">
        <f>'Source Data'!J48</f>
        <v>159.78540285474929</v>
      </c>
      <c r="K48" s="74">
        <f t="shared" si="13"/>
        <v>0</v>
      </c>
      <c r="L48" s="290"/>
      <c r="M48" s="56">
        <f>'Source Data'!K48</f>
        <v>3994.6350713687325</v>
      </c>
      <c r="N48" s="74">
        <f t="shared" si="14"/>
        <v>0</v>
      </c>
      <c r="O48" s="290"/>
      <c r="P48" s="56">
        <f>'Source Data'!L48</f>
        <v>1597.8540285474928</v>
      </c>
      <c r="Q48" s="74">
        <f t="shared" si="15"/>
        <v>0</v>
      </c>
      <c r="R48" s="93">
        <v>0</v>
      </c>
      <c r="S48" s="56"/>
      <c r="T48" s="56"/>
      <c r="U48" s="57">
        <f t="shared" si="28"/>
        <v>0</v>
      </c>
      <c r="V48" s="93">
        <f t="shared" si="2"/>
        <v>0</v>
      </c>
      <c r="W48" s="74">
        <f t="shared" si="16"/>
        <v>0</v>
      </c>
      <c r="X48" s="93">
        <f t="shared" si="17"/>
        <v>0</v>
      </c>
      <c r="Y48" s="56">
        <f>[1]Southwest!$G48</f>
        <v>0</v>
      </c>
      <c r="Z48" s="93">
        <f t="shared" si="18"/>
        <v>0</v>
      </c>
      <c r="AA48" s="56"/>
      <c r="AB48" s="56">
        <f t="shared" si="19"/>
        <v>0</v>
      </c>
      <c r="AC48" s="93">
        <f t="shared" si="20"/>
        <v>0</v>
      </c>
      <c r="AD48" s="97">
        <f t="shared" si="29"/>
        <v>0</v>
      </c>
      <c r="AE48" s="75">
        <f>'Source Data'!N48</f>
        <v>4334</v>
      </c>
      <c r="AF48" s="90">
        <f t="shared" si="30"/>
        <v>0</v>
      </c>
      <c r="AG48" s="271"/>
      <c r="AH48" s="75">
        <f t="shared" si="21"/>
        <v>0</v>
      </c>
      <c r="AI48" s="271"/>
      <c r="AJ48" s="77">
        <f t="shared" si="31"/>
        <v>0</v>
      </c>
      <c r="AK48" s="76">
        <f t="shared" si="32"/>
        <v>0</v>
      </c>
      <c r="AL48" s="90">
        <f t="shared" si="22"/>
        <v>0</v>
      </c>
      <c r="AM48" s="79">
        <f t="shared" si="23"/>
        <v>0</v>
      </c>
      <c r="AN48" s="90">
        <f t="shared" si="24"/>
        <v>0</v>
      </c>
      <c r="AO48" s="56">
        <f>[1]Southwest!$M48</f>
        <v>0</v>
      </c>
      <c r="AP48" s="90">
        <f t="shared" si="25"/>
        <v>0</v>
      </c>
      <c r="AQ48" s="77"/>
      <c r="AR48" s="77">
        <f t="shared" si="26"/>
        <v>0</v>
      </c>
      <c r="AS48" s="90">
        <f t="shared" si="27"/>
        <v>0</v>
      </c>
      <c r="AT48" s="78">
        <f t="shared" si="7"/>
        <v>0</v>
      </c>
      <c r="AU48" s="87">
        <f t="shared" si="8"/>
        <v>0</v>
      </c>
      <c r="AV48" s="116"/>
      <c r="AW48" s="74"/>
      <c r="AX48" s="74">
        <f t="shared" si="33"/>
        <v>0</v>
      </c>
      <c r="AY48" s="74">
        <f t="shared" si="34"/>
        <v>0</v>
      </c>
    </row>
    <row r="49" spans="1:51" ht="16.149999999999999" customHeight="1" x14ac:dyDescent="0.2">
      <c r="A49" s="54">
        <v>43</v>
      </c>
      <c r="B49" s="55" t="s">
        <v>48</v>
      </c>
      <c r="C49" s="271">
        <f>'8_2.1.18 SIS'!AK49</f>
        <v>0</v>
      </c>
      <c r="D49" s="56">
        <f>'Source Data'!H49</f>
        <v>5171.5692260226861</v>
      </c>
      <c r="E49" s="74">
        <f t="shared" si="11"/>
        <v>0</v>
      </c>
      <c r="F49" s="290"/>
      <c r="G49" s="56">
        <f>'Source Data'!I49</f>
        <v>687.72808854852053</v>
      </c>
      <c r="H49" s="74">
        <f t="shared" si="12"/>
        <v>0</v>
      </c>
      <c r="I49" s="290"/>
      <c r="J49" s="56">
        <f>'Source Data'!J49</f>
        <v>187.56220596777831</v>
      </c>
      <c r="K49" s="74">
        <f t="shared" si="13"/>
        <v>0</v>
      </c>
      <c r="L49" s="290"/>
      <c r="M49" s="56">
        <f>'Source Data'!K49</f>
        <v>4689.0551491944589</v>
      </c>
      <c r="N49" s="74">
        <f t="shared" si="14"/>
        <v>0</v>
      </c>
      <c r="O49" s="290"/>
      <c r="P49" s="56">
        <f>'Source Data'!L49</f>
        <v>1875.6220596777835</v>
      </c>
      <c r="Q49" s="74">
        <f t="shared" si="15"/>
        <v>0</v>
      </c>
      <c r="R49" s="93">
        <v>0</v>
      </c>
      <c r="S49" s="56"/>
      <c r="T49" s="56"/>
      <c r="U49" s="57">
        <f t="shared" si="28"/>
        <v>0</v>
      </c>
      <c r="V49" s="93">
        <f t="shared" si="2"/>
        <v>0</v>
      </c>
      <c r="W49" s="74">
        <f t="shared" si="16"/>
        <v>0</v>
      </c>
      <c r="X49" s="93">
        <f t="shared" si="17"/>
        <v>0</v>
      </c>
      <c r="Y49" s="56">
        <f>[1]Southwest!$G49</f>
        <v>0</v>
      </c>
      <c r="Z49" s="93">
        <f t="shared" si="18"/>
        <v>0</v>
      </c>
      <c r="AA49" s="56"/>
      <c r="AB49" s="56">
        <f t="shared" si="19"/>
        <v>0</v>
      </c>
      <c r="AC49" s="93">
        <f t="shared" si="20"/>
        <v>0</v>
      </c>
      <c r="AD49" s="97">
        <f t="shared" si="29"/>
        <v>0</v>
      </c>
      <c r="AE49" s="75">
        <f>'Source Data'!N49</f>
        <v>3642</v>
      </c>
      <c r="AF49" s="90">
        <f t="shared" si="30"/>
        <v>0</v>
      </c>
      <c r="AG49" s="271"/>
      <c r="AH49" s="75">
        <f t="shared" si="21"/>
        <v>0</v>
      </c>
      <c r="AI49" s="271"/>
      <c r="AJ49" s="77">
        <f t="shared" si="31"/>
        <v>0</v>
      </c>
      <c r="AK49" s="76">
        <f t="shared" si="32"/>
        <v>0</v>
      </c>
      <c r="AL49" s="90">
        <f t="shared" si="22"/>
        <v>0</v>
      </c>
      <c r="AM49" s="79">
        <f t="shared" si="23"/>
        <v>0</v>
      </c>
      <c r="AN49" s="90">
        <f t="shared" si="24"/>
        <v>0</v>
      </c>
      <c r="AO49" s="56">
        <f>[1]Southwest!$M49</f>
        <v>0</v>
      </c>
      <c r="AP49" s="90">
        <f t="shared" si="25"/>
        <v>0</v>
      </c>
      <c r="AQ49" s="77"/>
      <c r="AR49" s="77">
        <f t="shared" si="26"/>
        <v>0</v>
      </c>
      <c r="AS49" s="90">
        <f t="shared" si="27"/>
        <v>0</v>
      </c>
      <c r="AT49" s="78">
        <f t="shared" si="7"/>
        <v>0</v>
      </c>
      <c r="AU49" s="87">
        <f t="shared" si="8"/>
        <v>0</v>
      </c>
      <c r="AV49" s="116"/>
      <c r="AW49" s="74"/>
      <c r="AX49" s="74">
        <f t="shared" si="33"/>
        <v>0</v>
      </c>
      <c r="AY49" s="74">
        <f t="shared" si="34"/>
        <v>0</v>
      </c>
    </row>
    <row r="50" spans="1:51" ht="16.149999999999999" customHeight="1" x14ac:dyDescent="0.2">
      <c r="A50" s="54">
        <v>44</v>
      </c>
      <c r="B50" s="55" t="s">
        <v>49</v>
      </c>
      <c r="C50" s="271">
        <f>'8_2.1.18 SIS'!AK50</f>
        <v>0</v>
      </c>
      <c r="D50" s="56">
        <f>'Source Data'!H50</f>
        <v>4763.2835459226835</v>
      </c>
      <c r="E50" s="74">
        <f t="shared" si="11"/>
        <v>0</v>
      </c>
      <c r="F50" s="290"/>
      <c r="G50" s="56">
        <f>'Source Data'!I50</f>
        <v>640.0242289674087</v>
      </c>
      <c r="H50" s="74">
        <f t="shared" si="12"/>
        <v>0</v>
      </c>
      <c r="I50" s="290"/>
      <c r="J50" s="56">
        <f>'Source Data'!J50</f>
        <v>174.5520624456569</v>
      </c>
      <c r="K50" s="74">
        <f t="shared" si="13"/>
        <v>0</v>
      </c>
      <c r="L50" s="290"/>
      <c r="M50" s="56">
        <f>'Source Data'!K50</f>
        <v>4363.8015611414239</v>
      </c>
      <c r="N50" s="74">
        <f t="shared" si="14"/>
        <v>0</v>
      </c>
      <c r="O50" s="290"/>
      <c r="P50" s="56">
        <f>'Source Data'!L50</f>
        <v>1745.5206244565691</v>
      </c>
      <c r="Q50" s="74">
        <f t="shared" si="15"/>
        <v>0</v>
      </c>
      <c r="R50" s="93">
        <v>0</v>
      </c>
      <c r="S50" s="56"/>
      <c r="T50" s="56"/>
      <c r="U50" s="57">
        <f t="shared" si="28"/>
        <v>0</v>
      </c>
      <c r="V50" s="93">
        <f t="shared" si="2"/>
        <v>0</v>
      </c>
      <c r="W50" s="74">
        <f t="shared" si="16"/>
        <v>0</v>
      </c>
      <c r="X50" s="93">
        <f t="shared" si="17"/>
        <v>0</v>
      </c>
      <c r="Y50" s="56">
        <f>[1]Southwest!$G50</f>
        <v>0</v>
      </c>
      <c r="Z50" s="93">
        <f t="shared" si="18"/>
        <v>0</v>
      </c>
      <c r="AA50" s="56"/>
      <c r="AB50" s="56">
        <f t="shared" si="19"/>
        <v>0</v>
      </c>
      <c r="AC50" s="93">
        <f t="shared" si="20"/>
        <v>0</v>
      </c>
      <c r="AD50" s="97">
        <f t="shared" si="29"/>
        <v>0</v>
      </c>
      <c r="AE50" s="75">
        <f>'Source Data'!N50</f>
        <v>3969</v>
      </c>
      <c r="AF50" s="90">
        <f t="shared" si="30"/>
        <v>0</v>
      </c>
      <c r="AG50" s="271"/>
      <c r="AH50" s="75">
        <f t="shared" si="21"/>
        <v>0</v>
      </c>
      <c r="AI50" s="271"/>
      <c r="AJ50" s="77">
        <f t="shared" si="31"/>
        <v>0</v>
      </c>
      <c r="AK50" s="76">
        <f t="shared" si="32"/>
        <v>0</v>
      </c>
      <c r="AL50" s="90">
        <f t="shared" si="22"/>
        <v>0</v>
      </c>
      <c r="AM50" s="79">
        <f t="shared" si="23"/>
        <v>0</v>
      </c>
      <c r="AN50" s="90">
        <f t="shared" si="24"/>
        <v>0</v>
      </c>
      <c r="AO50" s="56">
        <f>[1]Southwest!$M50</f>
        <v>0</v>
      </c>
      <c r="AP50" s="90">
        <f t="shared" si="25"/>
        <v>0</v>
      </c>
      <c r="AQ50" s="77"/>
      <c r="AR50" s="77">
        <f t="shared" si="26"/>
        <v>0</v>
      </c>
      <c r="AS50" s="90">
        <f t="shared" si="27"/>
        <v>0</v>
      </c>
      <c r="AT50" s="78">
        <f t="shared" si="7"/>
        <v>0</v>
      </c>
      <c r="AU50" s="87">
        <f t="shared" si="8"/>
        <v>0</v>
      </c>
      <c r="AV50" s="116"/>
      <c r="AW50" s="74"/>
      <c r="AX50" s="74">
        <f t="shared" si="33"/>
        <v>0</v>
      </c>
      <c r="AY50" s="74">
        <f t="shared" si="34"/>
        <v>0</v>
      </c>
    </row>
    <row r="51" spans="1:51" ht="16.149999999999999" customHeight="1" x14ac:dyDescent="0.2">
      <c r="A51" s="49">
        <v>45</v>
      </c>
      <c r="B51" s="50" t="s">
        <v>50</v>
      </c>
      <c r="C51" s="272">
        <f>'8_2.1.18 SIS'!AK51</f>
        <v>0</v>
      </c>
      <c r="D51" s="51">
        <f>'Source Data'!H51</f>
        <v>2675.6537559078151</v>
      </c>
      <c r="E51" s="80">
        <f t="shared" si="11"/>
        <v>0</v>
      </c>
      <c r="F51" s="291"/>
      <c r="G51" s="51">
        <f>'Source Data'!I51</f>
        <v>332.43156845204078</v>
      </c>
      <c r="H51" s="80">
        <f t="shared" si="12"/>
        <v>0</v>
      </c>
      <c r="I51" s="291"/>
      <c r="J51" s="51">
        <f>'Source Data'!J51</f>
        <v>90.66315503237476</v>
      </c>
      <c r="K51" s="80">
        <f t="shared" si="13"/>
        <v>0</v>
      </c>
      <c r="L51" s="291"/>
      <c r="M51" s="51">
        <f>'Source Data'!K51</f>
        <v>2266.578875809369</v>
      </c>
      <c r="N51" s="80">
        <f t="shared" si="14"/>
        <v>0</v>
      </c>
      <c r="O51" s="291"/>
      <c r="P51" s="51">
        <f>'Source Data'!L51</f>
        <v>906.63155032374766</v>
      </c>
      <c r="Q51" s="80">
        <f t="shared" si="15"/>
        <v>0</v>
      </c>
      <c r="R51" s="94">
        <v>0</v>
      </c>
      <c r="S51" s="51"/>
      <c r="T51" s="51"/>
      <c r="U51" s="52">
        <f t="shared" si="28"/>
        <v>0</v>
      </c>
      <c r="V51" s="94">
        <f t="shared" si="2"/>
        <v>0</v>
      </c>
      <c r="W51" s="80">
        <f t="shared" si="16"/>
        <v>0</v>
      </c>
      <c r="X51" s="94">
        <f t="shared" si="17"/>
        <v>0</v>
      </c>
      <c r="Y51" s="51">
        <f>[1]Southwest!$G51</f>
        <v>0</v>
      </c>
      <c r="Z51" s="94">
        <f t="shared" si="18"/>
        <v>0</v>
      </c>
      <c r="AA51" s="53"/>
      <c r="AB51" s="51">
        <f t="shared" si="19"/>
        <v>0</v>
      </c>
      <c r="AC51" s="95">
        <f t="shared" si="20"/>
        <v>0</v>
      </c>
      <c r="AD51" s="95">
        <f t="shared" si="29"/>
        <v>0</v>
      </c>
      <c r="AE51" s="71">
        <f>'Source Data'!N51</f>
        <v>13416</v>
      </c>
      <c r="AF51" s="91">
        <f t="shared" si="30"/>
        <v>0</v>
      </c>
      <c r="AG51" s="272"/>
      <c r="AH51" s="71">
        <f t="shared" si="21"/>
        <v>0</v>
      </c>
      <c r="AI51" s="272"/>
      <c r="AJ51" s="72">
        <f t="shared" si="31"/>
        <v>0</v>
      </c>
      <c r="AK51" s="73">
        <f t="shared" si="32"/>
        <v>0</v>
      </c>
      <c r="AL51" s="91">
        <f t="shared" si="22"/>
        <v>0</v>
      </c>
      <c r="AM51" s="82">
        <f t="shared" si="23"/>
        <v>0</v>
      </c>
      <c r="AN51" s="91">
        <f t="shared" si="24"/>
        <v>0</v>
      </c>
      <c r="AO51" s="51">
        <f>[1]Southwest!$M51</f>
        <v>0</v>
      </c>
      <c r="AP51" s="91">
        <f t="shared" si="25"/>
        <v>0</v>
      </c>
      <c r="AQ51" s="72"/>
      <c r="AR51" s="72">
        <f t="shared" si="26"/>
        <v>0</v>
      </c>
      <c r="AS51" s="91">
        <f t="shared" si="27"/>
        <v>0</v>
      </c>
      <c r="AT51" s="81">
        <f t="shared" si="7"/>
        <v>0</v>
      </c>
      <c r="AU51" s="88">
        <f t="shared" si="8"/>
        <v>0</v>
      </c>
      <c r="AV51" s="116"/>
      <c r="AW51" s="80"/>
      <c r="AX51" s="80">
        <f t="shared" si="33"/>
        <v>0</v>
      </c>
      <c r="AY51" s="80">
        <f t="shared" si="34"/>
        <v>0</v>
      </c>
    </row>
    <row r="52" spans="1:51" ht="16.149999999999999" customHeight="1" x14ac:dyDescent="0.2">
      <c r="A52" s="58">
        <v>46</v>
      </c>
      <c r="B52" s="59" t="s">
        <v>51</v>
      </c>
      <c r="C52" s="270">
        <f>'8_2.1.18 SIS'!AK52</f>
        <v>0</v>
      </c>
      <c r="D52" s="60">
        <f>'Source Data'!H52</f>
        <v>5480.4352847367336</v>
      </c>
      <c r="E52" s="65">
        <f t="shared" si="11"/>
        <v>0</v>
      </c>
      <c r="F52" s="289"/>
      <c r="G52" s="60">
        <f>'Source Data'!I52</f>
        <v>708.93963160759859</v>
      </c>
      <c r="H52" s="65">
        <f t="shared" si="12"/>
        <v>0</v>
      </c>
      <c r="I52" s="289"/>
      <c r="J52" s="60">
        <f>'Source Data'!J52</f>
        <v>193.3471722566178</v>
      </c>
      <c r="K52" s="65">
        <f t="shared" si="13"/>
        <v>0</v>
      </c>
      <c r="L52" s="289"/>
      <c r="M52" s="60">
        <f>'Source Data'!K52</f>
        <v>4833.6793064154454</v>
      </c>
      <c r="N52" s="65">
        <f t="shared" si="14"/>
        <v>0</v>
      </c>
      <c r="O52" s="289"/>
      <c r="P52" s="60">
        <f>'Source Data'!L52</f>
        <v>1933.4717225661777</v>
      </c>
      <c r="Q52" s="65">
        <f t="shared" si="15"/>
        <v>0</v>
      </c>
      <c r="R52" s="92">
        <v>0</v>
      </c>
      <c r="S52" s="60"/>
      <c r="T52" s="60"/>
      <c r="U52" s="61">
        <f t="shared" si="28"/>
        <v>0</v>
      </c>
      <c r="V52" s="92">
        <f t="shared" si="2"/>
        <v>0</v>
      </c>
      <c r="W52" s="65">
        <f t="shared" si="16"/>
        <v>0</v>
      </c>
      <c r="X52" s="92">
        <f t="shared" si="17"/>
        <v>0</v>
      </c>
      <c r="Y52" s="60">
        <f>[1]Southwest!$G52</f>
        <v>0</v>
      </c>
      <c r="Z52" s="92">
        <f t="shared" si="18"/>
        <v>0</v>
      </c>
      <c r="AA52" s="60"/>
      <c r="AB52" s="60">
        <f t="shared" si="19"/>
        <v>0</v>
      </c>
      <c r="AC52" s="92">
        <f t="shared" si="20"/>
        <v>0</v>
      </c>
      <c r="AD52" s="96">
        <f t="shared" si="29"/>
        <v>0</v>
      </c>
      <c r="AE52" s="66">
        <f>'Source Data'!N52</f>
        <v>2991</v>
      </c>
      <c r="AF52" s="89">
        <f t="shared" si="30"/>
        <v>0</v>
      </c>
      <c r="AG52" s="270"/>
      <c r="AH52" s="66">
        <f t="shared" si="21"/>
        <v>0</v>
      </c>
      <c r="AI52" s="270"/>
      <c r="AJ52" s="68">
        <f t="shared" si="31"/>
        <v>0</v>
      </c>
      <c r="AK52" s="67">
        <f t="shared" si="32"/>
        <v>0</v>
      </c>
      <c r="AL52" s="89">
        <f t="shared" si="22"/>
        <v>0</v>
      </c>
      <c r="AM52" s="70">
        <f t="shared" si="23"/>
        <v>0</v>
      </c>
      <c r="AN52" s="89">
        <f t="shared" si="24"/>
        <v>0</v>
      </c>
      <c r="AO52" s="60">
        <f>[1]Southwest!$M52</f>
        <v>0</v>
      </c>
      <c r="AP52" s="89">
        <f t="shared" si="25"/>
        <v>0</v>
      </c>
      <c r="AQ52" s="68"/>
      <c r="AR52" s="68">
        <f t="shared" si="26"/>
        <v>0</v>
      </c>
      <c r="AS52" s="89">
        <f t="shared" si="27"/>
        <v>0</v>
      </c>
      <c r="AT52" s="69">
        <f t="shared" si="7"/>
        <v>0</v>
      </c>
      <c r="AU52" s="86">
        <f t="shared" si="8"/>
        <v>0</v>
      </c>
      <c r="AV52" s="116"/>
      <c r="AW52" s="65"/>
      <c r="AX52" s="65">
        <f t="shared" si="33"/>
        <v>0</v>
      </c>
      <c r="AY52" s="65">
        <f t="shared" si="34"/>
        <v>0</v>
      </c>
    </row>
    <row r="53" spans="1:51" ht="16.149999999999999" customHeight="1" x14ac:dyDescent="0.2">
      <c r="A53" s="54">
        <v>47</v>
      </c>
      <c r="B53" s="55" t="s">
        <v>52</v>
      </c>
      <c r="C53" s="271">
        <f>'8_2.1.18 SIS'!AK53</f>
        <v>0</v>
      </c>
      <c r="D53" s="56">
        <f>'Source Data'!H53</f>
        <v>2851.064211175285</v>
      </c>
      <c r="E53" s="74">
        <f t="shared" si="11"/>
        <v>0</v>
      </c>
      <c r="F53" s="290"/>
      <c r="G53" s="56">
        <f>'Source Data'!I53</f>
        <v>340.85181534745152</v>
      </c>
      <c r="H53" s="74">
        <f t="shared" si="12"/>
        <v>0</v>
      </c>
      <c r="I53" s="290"/>
      <c r="J53" s="56">
        <f>'Source Data'!J53</f>
        <v>92.959586003850404</v>
      </c>
      <c r="K53" s="74">
        <f t="shared" si="13"/>
        <v>0</v>
      </c>
      <c r="L53" s="290"/>
      <c r="M53" s="56">
        <f>'Source Data'!K53</f>
        <v>2323.9896500962604</v>
      </c>
      <c r="N53" s="74">
        <f t="shared" si="14"/>
        <v>0</v>
      </c>
      <c r="O53" s="290"/>
      <c r="P53" s="56">
        <f>'Source Data'!L53</f>
        <v>929.59586003850404</v>
      </c>
      <c r="Q53" s="74">
        <f t="shared" si="15"/>
        <v>0</v>
      </c>
      <c r="R53" s="93">
        <v>0</v>
      </c>
      <c r="S53" s="56"/>
      <c r="T53" s="56"/>
      <c r="U53" s="57">
        <f t="shared" si="28"/>
        <v>0</v>
      </c>
      <c r="V53" s="93">
        <f t="shared" si="2"/>
        <v>0</v>
      </c>
      <c r="W53" s="74">
        <f t="shared" si="16"/>
        <v>0</v>
      </c>
      <c r="X53" s="93">
        <f t="shared" si="17"/>
        <v>0</v>
      </c>
      <c r="Y53" s="56">
        <f>[1]Southwest!$G53</f>
        <v>0</v>
      </c>
      <c r="Z53" s="93">
        <f t="shared" si="18"/>
        <v>0</v>
      </c>
      <c r="AA53" s="56"/>
      <c r="AB53" s="56">
        <f t="shared" si="19"/>
        <v>0</v>
      </c>
      <c r="AC53" s="93">
        <f t="shared" si="20"/>
        <v>0</v>
      </c>
      <c r="AD53" s="97">
        <f t="shared" si="29"/>
        <v>0</v>
      </c>
      <c r="AE53" s="75">
        <f>'Source Data'!N53</f>
        <v>13043</v>
      </c>
      <c r="AF53" s="90">
        <f t="shared" si="30"/>
        <v>0</v>
      </c>
      <c r="AG53" s="271"/>
      <c r="AH53" s="75">
        <f t="shared" si="21"/>
        <v>0</v>
      </c>
      <c r="AI53" s="271"/>
      <c r="AJ53" s="77">
        <f t="shared" si="31"/>
        <v>0</v>
      </c>
      <c r="AK53" s="76">
        <f t="shared" si="32"/>
        <v>0</v>
      </c>
      <c r="AL53" s="90">
        <f t="shared" si="22"/>
        <v>0</v>
      </c>
      <c r="AM53" s="79">
        <f t="shared" si="23"/>
        <v>0</v>
      </c>
      <c r="AN53" s="90">
        <f t="shared" si="24"/>
        <v>0</v>
      </c>
      <c r="AO53" s="56">
        <f>[1]Southwest!$M53</f>
        <v>0</v>
      </c>
      <c r="AP53" s="90">
        <f t="shared" si="25"/>
        <v>0</v>
      </c>
      <c r="AQ53" s="77"/>
      <c r="AR53" s="77">
        <f t="shared" si="26"/>
        <v>0</v>
      </c>
      <c r="AS53" s="90">
        <f t="shared" si="27"/>
        <v>0</v>
      </c>
      <c r="AT53" s="78">
        <f t="shared" si="7"/>
        <v>0</v>
      </c>
      <c r="AU53" s="87">
        <f t="shared" si="8"/>
        <v>0</v>
      </c>
      <c r="AV53" s="116"/>
      <c r="AW53" s="74"/>
      <c r="AX53" s="74">
        <f t="shared" si="33"/>
        <v>0</v>
      </c>
      <c r="AY53" s="74">
        <f t="shared" si="34"/>
        <v>0</v>
      </c>
    </row>
    <row r="54" spans="1:51" ht="16.149999999999999" customHeight="1" x14ac:dyDescent="0.2">
      <c r="A54" s="54">
        <v>48</v>
      </c>
      <c r="B54" s="55" t="s">
        <v>74</v>
      </c>
      <c r="C54" s="271">
        <f>'8_2.1.18 SIS'!AK54</f>
        <v>0</v>
      </c>
      <c r="D54" s="56">
        <f>'Source Data'!H54</f>
        <v>3995.2813864350205</v>
      </c>
      <c r="E54" s="74">
        <f t="shared" si="11"/>
        <v>0</v>
      </c>
      <c r="F54" s="290"/>
      <c r="G54" s="56">
        <f>'Source Data'!I54</f>
        <v>516.40353727376908</v>
      </c>
      <c r="H54" s="74">
        <f t="shared" si="12"/>
        <v>0</v>
      </c>
      <c r="I54" s="290"/>
      <c r="J54" s="56">
        <f>'Source Data'!J54</f>
        <v>140.83732834739155</v>
      </c>
      <c r="K54" s="74">
        <f t="shared" si="13"/>
        <v>0</v>
      </c>
      <c r="L54" s="290"/>
      <c r="M54" s="56">
        <f>'Source Data'!K54</f>
        <v>3520.9332086847894</v>
      </c>
      <c r="N54" s="74">
        <f t="shared" si="14"/>
        <v>0</v>
      </c>
      <c r="O54" s="290"/>
      <c r="P54" s="56">
        <f>'Source Data'!L54</f>
        <v>1408.3732834739153</v>
      </c>
      <c r="Q54" s="74">
        <f t="shared" si="15"/>
        <v>0</v>
      </c>
      <c r="R54" s="93">
        <v>0</v>
      </c>
      <c r="S54" s="56"/>
      <c r="T54" s="56"/>
      <c r="U54" s="57">
        <f t="shared" si="28"/>
        <v>0</v>
      </c>
      <c r="V54" s="93">
        <f t="shared" si="2"/>
        <v>0</v>
      </c>
      <c r="W54" s="74">
        <f t="shared" si="16"/>
        <v>0</v>
      </c>
      <c r="X54" s="93">
        <f t="shared" si="17"/>
        <v>0</v>
      </c>
      <c r="Y54" s="56">
        <f>[1]Southwest!$G54</f>
        <v>0</v>
      </c>
      <c r="Z54" s="93">
        <f t="shared" si="18"/>
        <v>0</v>
      </c>
      <c r="AA54" s="56"/>
      <c r="AB54" s="56">
        <f t="shared" si="19"/>
        <v>0</v>
      </c>
      <c r="AC54" s="93">
        <f t="shared" si="20"/>
        <v>0</v>
      </c>
      <c r="AD54" s="97">
        <f t="shared" si="29"/>
        <v>0</v>
      </c>
      <c r="AE54" s="75">
        <f>'Source Data'!N54</f>
        <v>5158</v>
      </c>
      <c r="AF54" s="90">
        <f t="shared" si="30"/>
        <v>0</v>
      </c>
      <c r="AG54" s="271"/>
      <c r="AH54" s="75">
        <f t="shared" si="21"/>
        <v>0</v>
      </c>
      <c r="AI54" s="271"/>
      <c r="AJ54" s="77">
        <f t="shared" si="31"/>
        <v>0</v>
      </c>
      <c r="AK54" s="76">
        <f t="shared" si="32"/>
        <v>0</v>
      </c>
      <c r="AL54" s="90">
        <f t="shared" si="22"/>
        <v>0</v>
      </c>
      <c r="AM54" s="79">
        <f t="shared" si="23"/>
        <v>0</v>
      </c>
      <c r="AN54" s="90">
        <f t="shared" si="24"/>
        <v>0</v>
      </c>
      <c r="AO54" s="56">
        <f>[1]Southwest!$M54</f>
        <v>0</v>
      </c>
      <c r="AP54" s="90">
        <f t="shared" si="25"/>
        <v>0</v>
      </c>
      <c r="AQ54" s="77"/>
      <c r="AR54" s="77">
        <f t="shared" si="26"/>
        <v>0</v>
      </c>
      <c r="AS54" s="90">
        <f t="shared" si="27"/>
        <v>0</v>
      </c>
      <c r="AT54" s="78">
        <f t="shared" si="7"/>
        <v>0</v>
      </c>
      <c r="AU54" s="87">
        <f t="shared" si="8"/>
        <v>0</v>
      </c>
      <c r="AV54" s="116"/>
      <c r="AW54" s="74"/>
      <c r="AX54" s="74">
        <f t="shared" si="33"/>
        <v>0</v>
      </c>
      <c r="AY54" s="74">
        <f t="shared" si="34"/>
        <v>0</v>
      </c>
    </row>
    <row r="55" spans="1:51" ht="16.149999999999999" customHeight="1" x14ac:dyDescent="0.2">
      <c r="A55" s="54">
        <v>49</v>
      </c>
      <c r="B55" s="55" t="s">
        <v>53</v>
      </c>
      <c r="C55" s="271">
        <f>'8_2.1.18 SIS'!AK55</f>
        <v>0</v>
      </c>
      <c r="D55" s="56">
        <f>'Source Data'!H55</f>
        <v>4510.9600632140227</v>
      </c>
      <c r="E55" s="74">
        <f t="shared" si="11"/>
        <v>0</v>
      </c>
      <c r="F55" s="290"/>
      <c r="G55" s="56">
        <f>'Source Data'!I55</f>
        <v>660.79145627436594</v>
      </c>
      <c r="H55" s="74">
        <f t="shared" si="12"/>
        <v>0</v>
      </c>
      <c r="I55" s="290"/>
      <c r="J55" s="56">
        <f>'Source Data'!J55</f>
        <v>180.21585171119071</v>
      </c>
      <c r="K55" s="74">
        <f t="shared" si="13"/>
        <v>0</v>
      </c>
      <c r="L55" s="290"/>
      <c r="M55" s="56">
        <f>'Source Data'!K55</f>
        <v>4505.3962927797675</v>
      </c>
      <c r="N55" s="74">
        <f t="shared" si="14"/>
        <v>0</v>
      </c>
      <c r="O55" s="290"/>
      <c r="P55" s="56">
        <f>'Source Data'!L55</f>
        <v>1802.158517111907</v>
      </c>
      <c r="Q55" s="74">
        <f t="shared" si="15"/>
        <v>0</v>
      </c>
      <c r="R55" s="93">
        <v>0</v>
      </c>
      <c r="S55" s="56"/>
      <c r="T55" s="56"/>
      <c r="U55" s="57">
        <f t="shared" si="28"/>
        <v>0</v>
      </c>
      <c r="V55" s="93">
        <f t="shared" si="2"/>
        <v>0</v>
      </c>
      <c r="W55" s="74">
        <f t="shared" si="16"/>
        <v>0</v>
      </c>
      <c r="X55" s="93">
        <f t="shared" si="17"/>
        <v>0</v>
      </c>
      <c r="Y55" s="56">
        <f>[1]Southwest!$G55</f>
        <v>0</v>
      </c>
      <c r="Z55" s="93">
        <f t="shared" si="18"/>
        <v>0</v>
      </c>
      <c r="AA55" s="56"/>
      <c r="AB55" s="56">
        <f t="shared" si="19"/>
        <v>0</v>
      </c>
      <c r="AC55" s="93">
        <f t="shared" si="20"/>
        <v>0</v>
      </c>
      <c r="AD55" s="97">
        <f t="shared" si="29"/>
        <v>0</v>
      </c>
      <c r="AE55" s="75">
        <f>'Source Data'!N55</f>
        <v>2655</v>
      </c>
      <c r="AF55" s="90">
        <f t="shared" si="30"/>
        <v>0</v>
      </c>
      <c r="AG55" s="271"/>
      <c r="AH55" s="75">
        <f t="shared" si="21"/>
        <v>0</v>
      </c>
      <c r="AI55" s="271"/>
      <c r="AJ55" s="77">
        <f t="shared" si="31"/>
        <v>0</v>
      </c>
      <c r="AK55" s="76">
        <f t="shared" si="32"/>
        <v>0</v>
      </c>
      <c r="AL55" s="90">
        <f t="shared" si="22"/>
        <v>0</v>
      </c>
      <c r="AM55" s="79">
        <f t="shared" si="23"/>
        <v>0</v>
      </c>
      <c r="AN55" s="90">
        <f t="shared" si="24"/>
        <v>0</v>
      </c>
      <c r="AO55" s="56">
        <f>[1]Southwest!$M55</f>
        <v>0</v>
      </c>
      <c r="AP55" s="90">
        <f t="shared" si="25"/>
        <v>0</v>
      </c>
      <c r="AQ55" s="77"/>
      <c r="AR55" s="77">
        <f t="shared" si="26"/>
        <v>0</v>
      </c>
      <c r="AS55" s="90">
        <f t="shared" si="27"/>
        <v>0</v>
      </c>
      <c r="AT55" s="78">
        <f t="shared" si="7"/>
        <v>0</v>
      </c>
      <c r="AU55" s="87">
        <f t="shared" si="8"/>
        <v>0</v>
      </c>
      <c r="AV55" s="116"/>
      <c r="AW55" s="74"/>
      <c r="AX55" s="74">
        <f t="shared" si="33"/>
        <v>0</v>
      </c>
      <c r="AY55" s="74">
        <f t="shared" si="34"/>
        <v>0</v>
      </c>
    </row>
    <row r="56" spans="1:51" ht="16.149999999999999" customHeight="1" x14ac:dyDescent="0.2">
      <c r="A56" s="49">
        <v>50</v>
      </c>
      <c r="B56" s="50" t="s">
        <v>54</v>
      </c>
      <c r="C56" s="272">
        <f>'8_2.1.18 SIS'!AK56</f>
        <v>0</v>
      </c>
      <c r="D56" s="51">
        <f>'Source Data'!H56</f>
        <v>4738.7087437121554</v>
      </c>
      <c r="E56" s="80">
        <f t="shared" si="11"/>
        <v>0</v>
      </c>
      <c r="F56" s="291"/>
      <c r="G56" s="51">
        <f>'Source Data'!I56</f>
        <v>638.95176727517901</v>
      </c>
      <c r="H56" s="80">
        <f t="shared" si="12"/>
        <v>0</v>
      </c>
      <c r="I56" s="291"/>
      <c r="J56" s="51">
        <f>'Source Data'!J56</f>
        <v>174.25957289323065</v>
      </c>
      <c r="K56" s="80">
        <f t="shared" si="13"/>
        <v>0</v>
      </c>
      <c r="L56" s="291"/>
      <c r="M56" s="51">
        <f>'Source Data'!K56</f>
        <v>4356.4893223307663</v>
      </c>
      <c r="N56" s="80">
        <f t="shared" si="14"/>
        <v>0</v>
      </c>
      <c r="O56" s="291"/>
      <c r="P56" s="51">
        <f>'Source Data'!L56</f>
        <v>1742.5957289323062</v>
      </c>
      <c r="Q56" s="80">
        <f t="shared" si="15"/>
        <v>0</v>
      </c>
      <c r="R56" s="94">
        <v>0</v>
      </c>
      <c r="S56" s="51"/>
      <c r="T56" s="51"/>
      <c r="U56" s="52">
        <f t="shared" si="28"/>
        <v>0</v>
      </c>
      <c r="V56" s="94">
        <f t="shared" si="2"/>
        <v>0</v>
      </c>
      <c r="W56" s="80">
        <f t="shared" si="16"/>
        <v>0</v>
      </c>
      <c r="X56" s="94">
        <f t="shared" si="17"/>
        <v>0</v>
      </c>
      <c r="Y56" s="51">
        <f>[1]Southwest!$G56</f>
        <v>0</v>
      </c>
      <c r="Z56" s="94">
        <f t="shared" si="18"/>
        <v>0</v>
      </c>
      <c r="AA56" s="53"/>
      <c r="AB56" s="51">
        <f t="shared" si="19"/>
        <v>0</v>
      </c>
      <c r="AC56" s="95">
        <f t="shared" si="20"/>
        <v>0</v>
      </c>
      <c r="AD56" s="95">
        <f t="shared" si="29"/>
        <v>0</v>
      </c>
      <c r="AE56" s="71">
        <f>'Source Data'!N56</f>
        <v>3490</v>
      </c>
      <c r="AF56" s="91">
        <f t="shared" si="30"/>
        <v>0</v>
      </c>
      <c r="AG56" s="272"/>
      <c r="AH56" s="71">
        <f t="shared" si="21"/>
        <v>0</v>
      </c>
      <c r="AI56" s="272"/>
      <c r="AJ56" s="72">
        <f t="shared" si="31"/>
        <v>0</v>
      </c>
      <c r="AK56" s="73">
        <f t="shared" si="32"/>
        <v>0</v>
      </c>
      <c r="AL56" s="91">
        <f t="shared" si="22"/>
        <v>0</v>
      </c>
      <c r="AM56" s="82">
        <f t="shared" si="23"/>
        <v>0</v>
      </c>
      <c r="AN56" s="91">
        <f t="shared" si="24"/>
        <v>0</v>
      </c>
      <c r="AO56" s="51">
        <f>[1]Southwest!$M56</f>
        <v>0</v>
      </c>
      <c r="AP56" s="91">
        <f t="shared" si="25"/>
        <v>0</v>
      </c>
      <c r="AQ56" s="72"/>
      <c r="AR56" s="72">
        <f t="shared" si="26"/>
        <v>0</v>
      </c>
      <c r="AS56" s="91">
        <f t="shared" si="27"/>
        <v>0</v>
      </c>
      <c r="AT56" s="81">
        <f t="shared" si="7"/>
        <v>0</v>
      </c>
      <c r="AU56" s="88">
        <f t="shared" si="8"/>
        <v>0</v>
      </c>
      <c r="AV56" s="116"/>
      <c r="AW56" s="80"/>
      <c r="AX56" s="80">
        <f t="shared" si="33"/>
        <v>0</v>
      </c>
      <c r="AY56" s="80">
        <f t="shared" si="34"/>
        <v>0</v>
      </c>
    </row>
    <row r="57" spans="1:51" ht="16.149999999999999" customHeight="1" x14ac:dyDescent="0.2">
      <c r="A57" s="58">
        <v>51</v>
      </c>
      <c r="B57" s="59" t="s">
        <v>55</v>
      </c>
      <c r="C57" s="270">
        <f>'8_2.1.18 SIS'!AK57</f>
        <v>0</v>
      </c>
      <c r="D57" s="60">
        <f>'Source Data'!H57</f>
        <v>4281.7369154997223</v>
      </c>
      <c r="E57" s="65">
        <f t="shared" si="11"/>
        <v>0</v>
      </c>
      <c r="F57" s="289"/>
      <c r="G57" s="60">
        <f>'Source Data'!I57</f>
        <v>570.93395934473472</v>
      </c>
      <c r="H57" s="65">
        <f t="shared" si="12"/>
        <v>0</v>
      </c>
      <c r="I57" s="289"/>
      <c r="J57" s="60">
        <f>'Source Data'!J57</f>
        <v>155.70926163947308</v>
      </c>
      <c r="K57" s="65">
        <f t="shared" si="13"/>
        <v>0</v>
      </c>
      <c r="L57" s="289"/>
      <c r="M57" s="60">
        <f>'Source Data'!K57</f>
        <v>3892.7315409868274</v>
      </c>
      <c r="N57" s="65">
        <f t="shared" si="14"/>
        <v>0</v>
      </c>
      <c r="O57" s="289"/>
      <c r="P57" s="60">
        <f>'Source Data'!L57</f>
        <v>1557.0926163947308</v>
      </c>
      <c r="Q57" s="65">
        <f t="shared" si="15"/>
        <v>0</v>
      </c>
      <c r="R57" s="92">
        <v>0</v>
      </c>
      <c r="S57" s="60"/>
      <c r="T57" s="60"/>
      <c r="U57" s="61">
        <f t="shared" si="28"/>
        <v>0</v>
      </c>
      <c r="V57" s="92">
        <f t="shared" si="2"/>
        <v>0</v>
      </c>
      <c r="W57" s="65">
        <f t="shared" si="16"/>
        <v>0</v>
      </c>
      <c r="X57" s="92">
        <f t="shared" si="17"/>
        <v>0</v>
      </c>
      <c r="Y57" s="60">
        <f>[1]Southwest!$G57</f>
        <v>0</v>
      </c>
      <c r="Z57" s="92">
        <f t="shared" si="18"/>
        <v>0</v>
      </c>
      <c r="AA57" s="60"/>
      <c r="AB57" s="60">
        <f t="shared" si="19"/>
        <v>0</v>
      </c>
      <c r="AC57" s="92">
        <f t="shared" si="20"/>
        <v>0</v>
      </c>
      <c r="AD57" s="96">
        <f t="shared" si="29"/>
        <v>0</v>
      </c>
      <c r="AE57" s="66">
        <f>'Source Data'!N57</f>
        <v>4268</v>
      </c>
      <c r="AF57" s="89">
        <f t="shared" si="30"/>
        <v>0</v>
      </c>
      <c r="AG57" s="270"/>
      <c r="AH57" s="66">
        <f t="shared" si="21"/>
        <v>0</v>
      </c>
      <c r="AI57" s="270"/>
      <c r="AJ57" s="68">
        <f t="shared" si="31"/>
        <v>0</v>
      </c>
      <c r="AK57" s="67">
        <f t="shared" si="32"/>
        <v>0</v>
      </c>
      <c r="AL57" s="89">
        <f t="shared" si="22"/>
        <v>0</v>
      </c>
      <c r="AM57" s="70">
        <f t="shared" si="23"/>
        <v>0</v>
      </c>
      <c r="AN57" s="89">
        <f t="shared" si="24"/>
        <v>0</v>
      </c>
      <c r="AO57" s="60">
        <f>[1]Southwest!$M57</f>
        <v>0</v>
      </c>
      <c r="AP57" s="89">
        <f t="shared" si="25"/>
        <v>0</v>
      </c>
      <c r="AQ57" s="68"/>
      <c r="AR57" s="68">
        <f t="shared" si="26"/>
        <v>0</v>
      </c>
      <c r="AS57" s="89">
        <f t="shared" si="27"/>
        <v>0</v>
      </c>
      <c r="AT57" s="69">
        <f t="shared" si="7"/>
        <v>0</v>
      </c>
      <c r="AU57" s="86">
        <f t="shared" si="8"/>
        <v>0</v>
      </c>
      <c r="AV57" s="116"/>
      <c r="AW57" s="65"/>
      <c r="AX57" s="65">
        <f t="shared" si="33"/>
        <v>0</v>
      </c>
      <c r="AY57" s="65">
        <f t="shared" si="34"/>
        <v>0</v>
      </c>
    </row>
    <row r="58" spans="1:51" ht="16.149999999999999" customHeight="1" x14ac:dyDescent="0.2">
      <c r="A58" s="54">
        <v>52</v>
      </c>
      <c r="B58" s="55" t="s">
        <v>56</v>
      </c>
      <c r="C58" s="271">
        <f>'8_2.1.18 SIS'!AK58</f>
        <v>0</v>
      </c>
      <c r="D58" s="56">
        <f>'Source Data'!H58</f>
        <v>4477.885435486186</v>
      </c>
      <c r="E58" s="74">
        <f t="shared" si="11"/>
        <v>0</v>
      </c>
      <c r="F58" s="290"/>
      <c r="G58" s="56">
        <f>'Source Data'!I58</f>
        <v>601.39043740535396</v>
      </c>
      <c r="H58" s="74">
        <f t="shared" si="12"/>
        <v>0</v>
      </c>
      <c r="I58" s="290"/>
      <c r="J58" s="56">
        <f>'Source Data'!J58</f>
        <v>164.01557383782384</v>
      </c>
      <c r="K58" s="74">
        <f t="shared" si="13"/>
        <v>0</v>
      </c>
      <c r="L58" s="290"/>
      <c r="M58" s="56">
        <f>'Source Data'!K58</f>
        <v>4100.3893459455958</v>
      </c>
      <c r="N58" s="74">
        <f t="shared" si="14"/>
        <v>0</v>
      </c>
      <c r="O58" s="290"/>
      <c r="P58" s="56">
        <f>'Source Data'!L58</f>
        <v>1640.1557383782383</v>
      </c>
      <c r="Q58" s="74">
        <f t="shared" si="15"/>
        <v>0</v>
      </c>
      <c r="R58" s="93">
        <v>0</v>
      </c>
      <c r="S58" s="56"/>
      <c r="T58" s="56"/>
      <c r="U58" s="57">
        <f t="shared" si="28"/>
        <v>0</v>
      </c>
      <c r="V58" s="93">
        <f t="shared" si="2"/>
        <v>0</v>
      </c>
      <c r="W58" s="74">
        <f t="shared" si="16"/>
        <v>0</v>
      </c>
      <c r="X58" s="93">
        <f t="shared" si="17"/>
        <v>0</v>
      </c>
      <c r="Y58" s="56">
        <f>[1]Southwest!$G58</f>
        <v>0</v>
      </c>
      <c r="Z58" s="93">
        <f t="shared" si="18"/>
        <v>0</v>
      </c>
      <c r="AA58" s="56"/>
      <c r="AB58" s="56">
        <f t="shared" si="19"/>
        <v>0</v>
      </c>
      <c r="AC58" s="93">
        <f t="shared" si="20"/>
        <v>0</v>
      </c>
      <c r="AD58" s="97">
        <f t="shared" si="29"/>
        <v>0</v>
      </c>
      <c r="AE58" s="75">
        <f>'Source Data'!N58</f>
        <v>5924</v>
      </c>
      <c r="AF58" s="90">
        <f t="shared" si="30"/>
        <v>0</v>
      </c>
      <c r="AG58" s="271"/>
      <c r="AH58" s="75">
        <f t="shared" si="21"/>
        <v>0</v>
      </c>
      <c r="AI58" s="271"/>
      <c r="AJ58" s="77">
        <f t="shared" si="31"/>
        <v>0</v>
      </c>
      <c r="AK58" s="76">
        <f t="shared" si="32"/>
        <v>0</v>
      </c>
      <c r="AL58" s="90">
        <f t="shared" si="22"/>
        <v>0</v>
      </c>
      <c r="AM58" s="79">
        <f t="shared" si="23"/>
        <v>0</v>
      </c>
      <c r="AN58" s="90">
        <f t="shared" si="24"/>
        <v>0</v>
      </c>
      <c r="AO58" s="56">
        <f>[1]Southwest!$M58</f>
        <v>0</v>
      </c>
      <c r="AP58" s="90">
        <f t="shared" si="25"/>
        <v>0</v>
      </c>
      <c r="AQ58" s="77"/>
      <c r="AR58" s="77">
        <f t="shared" si="26"/>
        <v>0</v>
      </c>
      <c r="AS58" s="90">
        <f t="shared" si="27"/>
        <v>0</v>
      </c>
      <c r="AT58" s="78">
        <f t="shared" si="7"/>
        <v>0</v>
      </c>
      <c r="AU58" s="87">
        <f t="shared" si="8"/>
        <v>0</v>
      </c>
      <c r="AV58" s="116"/>
      <c r="AW58" s="74"/>
      <c r="AX58" s="74">
        <f t="shared" si="33"/>
        <v>0</v>
      </c>
      <c r="AY58" s="74">
        <f t="shared" si="34"/>
        <v>0</v>
      </c>
    </row>
    <row r="59" spans="1:51" ht="16.149999999999999" customHeight="1" x14ac:dyDescent="0.2">
      <c r="A59" s="54">
        <v>53</v>
      </c>
      <c r="B59" s="55" t="s">
        <v>57</v>
      </c>
      <c r="C59" s="271">
        <f>'8_2.1.18 SIS'!AK59</f>
        <v>0</v>
      </c>
      <c r="D59" s="56">
        <f>'Source Data'!H59</f>
        <v>4674.7758891865669</v>
      </c>
      <c r="E59" s="74">
        <f t="shared" si="11"/>
        <v>0</v>
      </c>
      <c r="F59" s="290"/>
      <c r="G59" s="56">
        <f>'Source Data'!I59</f>
        <v>663.32493479155164</v>
      </c>
      <c r="H59" s="74">
        <f t="shared" si="12"/>
        <v>0</v>
      </c>
      <c r="I59" s="290"/>
      <c r="J59" s="56">
        <f>'Source Data'!J59</f>
        <v>180.90680039769586</v>
      </c>
      <c r="K59" s="74">
        <f t="shared" si="13"/>
        <v>0</v>
      </c>
      <c r="L59" s="290"/>
      <c r="M59" s="56">
        <f>'Source Data'!K59</f>
        <v>4522.670009942397</v>
      </c>
      <c r="N59" s="74">
        <f t="shared" si="14"/>
        <v>0</v>
      </c>
      <c r="O59" s="290"/>
      <c r="P59" s="56">
        <f>'Source Data'!L59</f>
        <v>1809.0680039769588</v>
      </c>
      <c r="Q59" s="74">
        <f t="shared" si="15"/>
        <v>0</v>
      </c>
      <c r="R59" s="93">
        <v>0</v>
      </c>
      <c r="S59" s="56"/>
      <c r="T59" s="56"/>
      <c r="U59" s="57">
        <f t="shared" si="28"/>
        <v>0</v>
      </c>
      <c r="V59" s="93">
        <f t="shared" si="2"/>
        <v>0</v>
      </c>
      <c r="W59" s="74">
        <f t="shared" si="16"/>
        <v>0</v>
      </c>
      <c r="X59" s="93">
        <f t="shared" si="17"/>
        <v>0</v>
      </c>
      <c r="Y59" s="56">
        <f>[1]Southwest!$G59</f>
        <v>0</v>
      </c>
      <c r="Z59" s="93">
        <f t="shared" si="18"/>
        <v>0</v>
      </c>
      <c r="AA59" s="56"/>
      <c r="AB59" s="56">
        <f t="shared" si="19"/>
        <v>0</v>
      </c>
      <c r="AC59" s="93">
        <f t="shared" si="20"/>
        <v>0</v>
      </c>
      <c r="AD59" s="97">
        <f t="shared" si="29"/>
        <v>0</v>
      </c>
      <c r="AE59" s="75">
        <f>'Source Data'!N59</f>
        <v>2670</v>
      </c>
      <c r="AF59" s="90">
        <f t="shared" si="30"/>
        <v>0</v>
      </c>
      <c r="AG59" s="271"/>
      <c r="AH59" s="75">
        <f t="shared" si="21"/>
        <v>0</v>
      </c>
      <c r="AI59" s="271"/>
      <c r="AJ59" s="77">
        <f t="shared" si="31"/>
        <v>0</v>
      </c>
      <c r="AK59" s="76">
        <f t="shared" si="32"/>
        <v>0</v>
      </c>
      <c r="AL59" s="90">
        <f t="shared" si="22"/>
        <v>0</v>
      </c>
      <c r="AM59" s="79">
        <f t="shared" si="23"/>
        <v>0</v>
      </c>
      <c r="AN59" s="90">
        <f t="shared" si="24"/>
        <v>0</v>
      </c>
      <c r="AO59" s="56">
        <f>[1]Southwest!$M59</f>
        <v>0</v>
      </c>
      <c r="AP59" s="90">
        <f t="shared" si="25"/>
        <v>0</v>
      </c>
      <c r="AQ59" s="77"/>
      <c r="AR59" s="77">
        <f t="shared" si="26"/>
        <v>0</v>
      </c>
      <c r="AS59" s="90">
        <f t="shared" si="27"/>
        <v>0</v>
      </c>
      <c r="AT59" s="78">
        <f t="shared" si="7"/>
        <v>0</v>
      </c>
      <c r="AU59" s="87">
        <f t="shared" si="8"/>
        <v>0</v>
      </c>
      <c r="AV59" s="116"/>
      <c r="AW59" s="74"/>
      <c r="AX59" s="74">
        <f t="shared" si="33"/>
        <v>0</v>
      </c>
      <c r="AY59" s="74">
        <f t="shared" si="34"/>
        <v>0</v>
      </c>
    </row>
    <row r="60" spans="1:51" ht="16.149999999999999" customHeight="1" x14ac:dyDescent="0.2">
      <c r="A60" s="54">
        <v>54</v>
      </c>
      <c r="B60" s="55" t="s">
        <v>58</v>
      </c>
      <c r="C60" s="271">
        <f>'8_2.1.18 SIS'!AK60</f>
        <v>0</v>
      </c>
      <c r="D60" s="56">
        <f>'Source Data'!H60</f>
        <v>4784.5850415334589</v>
      </c>
      <c r="E60" s="74">
        <f t="shared" si="11"/>
        <v>0</v>
      </c>
      <c r="F60" s="290"/>
      <c r="G60" s="56">
        <f>'Source Data'!I60</f>
        <v>583.70660052312871</v>
      </c>
      <c r="H60" s="74">
        <f t="shared" si="12"/>
        <v>0</v>
      </c>
      <c r="I60" s="290"/>
      <c r="J60" s="56">
        <f>'Source Data'!J60</f>
        <v>159.19270923358056</v>
      </c>
      <c r="K60" s="74">
        <f t="shared" si="13"/>
        <v>0</v>
      </c>
      <c r="L60" s="290"/>
      <c r="M60" s="56">
        <f>'Source Data'!K60</f>
        <v>3979.8177308395143</v>
      </c>
      <c r="N60" s="74">
        <f t="shared" si="14"/>
        <v>0</v>
      </c>
      <c r="O60" s="290"/>
      <c r="P60" s="56">
        <f>'Source Data'!L60</f>
        <v>1591.9270923358056</v>
      </c>
      <c r="Q60" s="74">
        <f t="shared" si="15"/>
        <v>0</v>
      </c>
      <c r="R60" s="93">
        <v>0</v>
      </c>
      <c r="S60" s="56"/>
      <c r="T60" s="56"/>
      <c r="U60" s="57">
        <f t="shared" si="28"/>
        <v>0</v>
      </c>
      <c r="V60" s="93">
        <f t="shared" si="2"/>
        <v>0</v>
      </c>
      <c r="W60" s="74">
        <f t="shared" si="16"/>
        <v>0</v>
      </c>
      <c r="X60" s="93">
        <f t="shared" si="17"/>
        <v>0</v>
      </c>
      <c r="Y60" s="56">
        <f>[1]Southwest!$G60</f>
        <v>0</v>
      </c>
      <c r="Z60" s="93">
        <f t="shared" si="18"/>
        <v>0</v>
      </c>
      <c r="AA60" s="56"/>
      <c r="AB60" s="56">
        <f t="shared" si="19"/>
        <v>0</v>
      </c>
      <c r="AC60" s="93">
        <f t="shared" si="20"/>
        <v>0</v>
      </c>
      <c r="AD60" s="97">
        <f t="shared" si="29"/>
        <v>0</v>
      </c>
      <c r="AE60" s="75">
        <f>'Source Data'!N60</f>
        <v>5141</v>
      </c>
      <c r="AF60" s="90">
        <f t="shared" si="30"/>
        <v>0</v>
      </c>
      <c r="AG60" s="271"/>
      <c r="AH60" s="75">
        <f t="shared" si="21"/>
        <v>0</v>
      </c>
      <c r="AI60" s="271"/>
      <c r="AJ60" s="77">
        <f t="shared" si="31"/>
        <v>0</v>
      </c>
      <c r="AK60" s="76">
        <f t="shared" si="32"/>
        <v>0</v>
      </c>
      <c r="AL60" s="90">
        <f t="shared" si="22"/>
        <v>0</v>
      </c>
      <c r="AM60" s="79">
        <f t="shared" si="23"/>
        <v>0</v>
      </c>
      <c r="AN60" s="90">
        <f t="shared" si="24"/>
        <v>0</v>
      </c>
      <c r="AO60" s="56">
        <f>[1]Southwest!$M60</f>
        <v>0</v>
      </c>
      <c r="AP60" s="90">
        <f t="shared" si="25"/>
        <v>0</v>
      </c>
      <c r="AQ60" s="77"/>
      <c r="AR60" s="77">
        <f t="shared" si="26"/>
        <v>0</v>
      </c>
      <c r="AS60" s="90">
        <f t="shared" si="27"/>
        <v>0</v>
      </c>
      <c r="AT60" s="78">
        <f t="shared" si="7"/>
        <v>0</v>
      </c>
      <c r="AU60" s="87">
        <f t="shared" si="8"/>
        <v>0</v>
      </c>
      <c r="AV60" s="116"/>
      <c r="AW60" s="74"/>
      <c r="AX60" s="74">
        <f t="shared" si="33"/>
        <v>0</v>
      </c>
      <c r="AY60" s="74">
        <f t="shared" si="34"/>
        <v>0</v>
      </c>
    </row>
    <row r="61" spans="1:51" ht="16.149999999999999" customHeight="1" x14ac:dyDescent="0.2">
      <c r="A61" s="49">
        <v>55</v>
      </c>
      <c r="B61" s="50" t="s">
        <v>59</v>
      </c>
      <c r="C61" s="272">
        <f>'8_2.1.18 SIS'!AK61</f>
        <v>0</v>
      </c>
      <c r="D61" s="51">
        <f>'Source Data'!H61</f>
        <v>4501.7236472239638</v>
      </c>
      <c r="E61" s="80">
        <f t="shared" si="11"/>
        <v>0</v>
      </c>
      <c r="F61" s="291"/>
      <c r="G61" s="51">
        <f>'Source Data'!I61</f>
        <v>593.48544210889816</v>
      </c>
      <c r="H61" s="80">
        <f t="shared" si="12"/>
        <v>0</v>
      </c>
      <c r="I61" s="291"/>
      <c r="J61" s="51">
        <f>'Source Data'!J61</f>
        <v>161.8596660296995</v>
      </c>
      <c r="K61" s="80">
        <f t="shared" si="13"/>
        <v>0</v>
      </c>
      <c r="L61" s="291"/>
      <c r="M61" s="51">
        <f>'Source Data'!K61</f>
        <v>4046.4916507424882</v>
      </c>
      <c r="N61" s="80">
        <f t="shared" si="14"/>
        <v>0</v>
      </c>
      <c r="O61" s="291"/>
      <c r="P61" s="51">
        <f>'Source Data'!L61</f>
        <v>1618.596660296995</v>
      </c>
      <c r="Q61" s="80">
        <f t="shared" si="15"/>
        <v>0</v>
      </c>
      <c r="R61" s="94">
        <v>0</v>
      </c>
      <c r="S61" s="51"/>
      <c r="T61" s="51"/>
      <c r="U61" s="52">
        <f t="shared" si="28"/>
        <v>0</v>
      </c>
      <c r="V61" s="94">
        <f t="shared" si="2"/>
        <v>0</v>
      </c>
      <c r="W61" s="80">
        <f t="shared" si="16"/>
        <v>0</v>
      </c>
      <c r="X61" s="94">
        <f t="shared" si="17"/>
        <v>0</v>
      </c>
      <c r="Y61" s="51">
        <f>[1]Southwest!$G61</f>
        <v>0</v>
      </c>
      <c r="Z61" s="94">
        <f t="shared" si="18"/>
        <v>0</v>
      </c>
      <c r="AA61" s="53"/>
      <c r="AB61" s="51">
        <f t="shared" si="19"/>
        <v>0</v>
      </c>
      <c r="AC61" s="95">
        <f t="shared" si="20"/>
        <v>0</v>
      </c>
      <c r="AD61" s="95">
        <f t="shared" si="29"/>
        <v>0</v>
      </c>
      <c r="AE61" s="71">
        <f>'Source Data'!N61</f>
        <v>3703</v>
      </c>
      <c r="AF61" s="91">
        <f t="shared" si="30"/>
        <v>0</v>
      </c>
      <c r="AG61" s="272"/>
      <c r="AH61" s="71">
        <f t="shared" si="21"/>
        <v>0</v>
      </c>
      <c r="AI61" s="272"/>
      <c r="AJ61" s="72">
        <f t="shared" si="31"/>
        <v>0</v>
      </c>
      <c r="AK61" s="73">
        <f t="shared" si="32"/>
        <v>0</v>
      </c>
      <c r="AL61" s="91">
        <f t="shared" si="22"/>
        <v>0</v>
      </c>
      <c r="AM61" s="82">
        <f t="shared" si="23"/>
        <v>0</v>
      </c>
      <c r="AN61" s="91">
        <f t="shared" si="24"/>
        <v>0</v>
      </c>
      <c r="AO61" s="51">
        <f>[1]Southwest!$M61</f>
        <v>0</v>
      </c>
      <c r="AP61" s="91">
        <f t="shared" si="25"/>
        <v>0</v>
      </c>
      <c r="AQ61" s="72"/>
      <c r="AR61" s="72">
        <f t="shared" si="26"/>
        <v>0</v>
      </c>
      <c r="AS61" s="91">
        <f t="shared" si="27"/>
        <v>0</v>
      </c>
      <c r="AT61" s="81">
        <f t="shared" si="7"/>
        <v>0</v>
      </c>
      <c r="AU61" s="88">
        <f t="shared" si="8"/>
        <v>0</v>
      </c>
      <c r="AV61" s="116"/>
      <c r="AW61" s="80"/>
      <c r="AX61" s="80">
        <f t="shared" si="33"/>
        <v>0</v>
      </c>
      <c r="AY61" s="80">
        <f t="shared" si="34"/>
        <v>0</v>
      </c>
    </row>
    <row r="62" spans="1:51" ht="16.149999999999999" customHeight="1" x14ac:dyDescent="0.2">
      <c r="A62" s="58">
        <v>56</v>
      </c>
      <c r="B62" s="59" t="s">
        <v>60</v>
      </c>
      <c r="C62" s="270">
        <f>'8_2.1.18 SIS'!AK62</f>
        <v>0</v>
      </c>
      <c r="D62" s="60">
        <f>'Source Data'!H62</f>
        <v>5010.1657022009513</v>
      </c>
      <c r="E62" s="65">
        <f t="shared" si="11"/>
        <v>0</v>
      </c>
      <c r="F62" s="289"/>
      <c r="G62" s="60">
        <f>'Source Data'!I62</f>
        <v>665.40831600253398</v>
      </c>
      <c r="H62" s="65">
        <f t="shared" si="12"/>
        <v>0</v>
      </c>
      <c r="I62" s="289"/>
      <c r="J62" s="60">
        <f>'Source Data'!J62</f>
        <v>181.4749952734183</v>
      </c>
      <c r="K62" s="65">
        <f t="shared" si="13"/>
        <v>0</v>
      </c>
      <c r="L62" s="289"/>
      <c r="M62" s="60">
        <f>'Source Data'!K62</f>
        <v>4536.8748818354579</v>
      </c>
      <c r="N62" s="65">
        <f t="shared" si="14"/>
        <v>0</v>
      </c>
      <c r="O62" s="289"/>
      <c r="P62" s="60">
        <f>'Source Data'!L62</f>
        <v>1814.7499527341834</v>
      </c>
      <c r="Q62" s="65">
        <f t="shared" si="15"/>
        <v>0</v>
      </c>
      <c r="R62" s="92">
        <v>0</v>
      </c>
      <c r="S62" s="60"/>
      <c r="T62" s="60"/>
      <c r="U62" s="61">
        <f t="shared" si="28"/>
        <v>0</v>
      </c>
      <c r="V62" s="92">
        <f t="shared" si="2"/>
        <v>0</v>
      </c>
      <c r="W62" s="65">
        <f t="shared" si="16"/>
        <v>0</v>
      </c>
      <c r="X62" s="92">
        <f t="shared" si="17"/>
        <v>0</v>
      </c>
      <c r="Y62" s="60">
        <f>[1]Southwest!$G62</f>
        <v>0</v>
      </c>
      <c r="Z62" s="92">
        <f t="shared" si="18"/>
        <v>0</v>
      </c>
      <c r="AA62" s="60"/>
      <c r="AB62" s="60">
        <f t="shared" si="19"/>
        <v>0</v>
      </c>
      <c r="AC62" s="92">
        <f t="shared" si="20"/>
        <v>0</v>
      </c>
      <c r="AD62" s="96">
        <f t="shared" si="29"/>
        <v>0</v>
      </c>
      <c r="AE62" s="66">
        <f>'Source Data'!N62</f>
        <v>4203</v>
      </c>
      <c r="AF62" s="89">
        <f t="shared" si="30"/>
        <v>0</v>
      </c>
      <c r="AG62" s="270"/>
      <c r="AH62" s="66">
        <f t="shared" si="21"/>
        <v>0</v>
      </c>
      <c r="AI62" s="270"/>
      <c r="AJ62" s="68">
        <f t="shared" si="31"/>
        <v>0</v>
      </c>
      <c r="AK62" s="67">
        <f t="shared" si="32"/>
        <v>0</v>
      </c>
      <c r="AL62" s="89">
        <f t="shared" si="22"/>
        <v>0</v>
      </c>
      <c r="AM62" s="70">
        <f t="shared" si="23"/>
        <v>0</v>
      </c>
      <c r="AN62" s="89">
        <f t="shared" si="24"/>
        <v>0</v>
      </c>
      <c r="AO62" s="60">
        <f>[1]Southwest!$M62</f>
        <v>0</v>
      </c>
      <c r="AP62" s="89">
        <f t="shared" si="25"/>
        <v>0</v>
      </c>
      <c r="AQ62" s="68"/>
      <c r="AR62" s="68">
        <f t="shared" si="26"/>
        <v>0</v>
      </c>
      <c r="AS62" s="89">
        <f t="shared" si="27"/>
        <v>0</v>
      </c>
      <c r="AT62" s="69">
        <f t="shared" si="7"/>
        <v>0</v>
      </c>
      <c r="AU62" s="86">
        <f t="shared" si="8"/>
        <v>0</v>
      </c>
      <c r="AV62" s="116"/>
      <c r="AW62" s="65"/>
      <c r="AX62" s="65">
        <f t="shared" si="33"/>
        <v>0</v>
      </c>
      <c r="AY62" s="65">
        <f t="shared" si="34"/>
        <v>0</v>
      </c>
    </row>
    <row r="63" spans="1:51" ht="16.149999999999999" customHeight="1" x14ac:dyDescent="0.2">
      <c r="A63" s="54">
        <v>57</v>
      </c>
      <c r="B63" s="55" t="s">
        <v>61</v>
      </c>
      <c r="C63" s="271">
        <f>'8_2.1.18 SIS'!AK63</f>
        <v>0</v>
      </c>
      <c r="D63" s="56">
        <f>'Source Data'!H63</f>
        <v>4811.4108022710652</v>
      </c>
      <c r="E63" s="74">
        <f t="shared" si="11"/>
        <v>0</v>
      </c>
      <c r="F63" s="290"/>
      <c r="G63" s="56">
        <f>'Source Data'!I63</f>
        <v>666.15521612667408</v>
      </c>
      <c r="H63" s="74">
        <f t="shared" si="12"/>
        <v>0</v>
      </c>
      <c r="I63" s="290"/>
      <c r="J63" s="56">
        <f>'Source Data'!J63</f>
        <v>181.67869530727472</v>
      </c>
      <c r="K63" s="74">
        <f t="shared" si="13"/>
        <v>0</v>
      </c>
      <c r="L63" s="290"/>
      <c r="M63" s="56">
        <f>'Source Data'!K63</f>
        <v>4541.967382681868</v>
      </c>
      <c r="N63" s="74">
        <f t="shared" si="14"/>
        <v>0</v>
      </c>
      <c r="O63" s="290"/>
      <c r="P63" s="56">
        <f>'Source Data'!L63</f>
        <v>1816.7869530727471</v>
      </c>
      <c r="Q63" s="74">
        <f t="shared" si="15"/>
        <v>0</v>
      </c>
      <c r="R63" s="93">
        <v>0</v>
      </c>
      <c r="S63" s="56"/>
      <c r="T63" s="56"/>
      <c r="U63" s="57">
        <f t="shared" si="28"/>
        <v>0</v>
      </c>
      <c r="V63" s="93">
        <f t="shared" si="2"/>
        <v>0</v>
      </c>
      <c r="W63" s="74">
        <f t="shared" si="16"/>
        <v>0</v>
      </c>
      <c r="X63" s="93">
        <f t="shared" si="17"/>
        <v>0</v>
      </c>
      <c r="Y63" s="56">
        <f>[1]Southwest!$G63</f>
        <v>0</v>
      </c>
      <c r="Z63" s="93">
        <f t="shared" si="18"/>
        <v>0</v>
      </c>
      <c r="AA63" s="56"/>
      <c r="AB63" s="56">
        <f t="shared" si="19"/>
        <v>0</v>
      </c>
      <c r="AC63" s="93">
        <f t="shared" si="20"/>
        <v>0</v>
      </c>
      <c r="AD63" s="97">
        <f t="shared" si="29"/>
        <v>0</v>
      </c>
      <c r="AE63" s="75">
        <f>'Source Data'!N63</f>
        <v>2620</v>
      </c>
      <c r="AF63" s="90">
        <f t="shared" si="30"/>
        <v>0</v>
      </c>
      <c r="AG63" s="271"/>
      <c r="AH63" s="75">
        <f t="shared" si="21"/>
        <v>0</v>
      </c>
      <c r="AI63" s="271"/>
      <c r="AJ63" s="77">
        <f t="shared" si="31"/>
        <v>0</v>
      </c>
      <c r="AK63" s="76">
        <f t="shared" si="32"/>
        <v>0</v>
      </c>
      <c r="AL63" s="90">
        <f t="shared" si="22"/>
        <v>0</v>
      </c>
      <c r="AM63" s="79">
        <f t="shared" si="23"/>
        <v>0</v>
      </c>
      <c r="AN63" s="90">
        <f t="shared" si="24"/>
        <v>0</v>
      </c>
      <c r="AO63" s="56">
        <f>[1]Southwest!$M63</f>
        <v>0</v>
      </c>
      <c r="AP63" s="90">
        <f t="shared" si="25"/>
        <v>0</v>
      </c>
      <c r="AQ63" s="77"/>
      <c r="AR63" s="77">
        <f t="shared" si="26"/>
        <v>0</v>
      </c>
      <c r="AS63" s="90">
        <f t="shared" si="27"/>
        <v>0</v>
      </c>
      <c r="AT63" s="78">
        <f t="shared" si="7"/>
        <v>0</v>
      </c>
      <c r="AU63" s="87">
        <f t="shared" si="8"/>
        <v>0</v>
      </c>
      <c r="AV63" s="116"/>
      <c r="AW63" s="74"/>
      <c r="AX63" s="74">
        <f t="shared" si="33"/>
        <v>0</v>
      </c>
      <c r="AY63" s="74">
        <f t="shared" si="34"/>
        <v>0</v>
      </c>
    </row>
    <row r="64" spans="1:51" ht="16.149999999999999" customHeight="1" x14ac:dyDescent="0.2">
      <c r="A64" s="54">
        <v>58</v>
      </c>
      <c r="B64" s="55" t="s">
        <v>62</v>
      </c>
      <c r="C64" s="271">
        <f>'8_2.1.18 SIS'!AK64</f>
        <v>0</v>
      </c>
      <c r="D64" s="56">
        <f>'Source Data'!H64</f>
        <v>5358.2852334446507</v>
      </c>
      <c r="E64" s="74">
        <f t="shared" si="11"/>
        <v>0</v>
      </c>
      <c r="F64" s="290"/>
      <c r="G64" s="56">
        <f>'Source Data'!I64</f>
        <v>740.81098599764084</v>
      </c>
      <c r="H64" s="74">
        <f t="shared" si="12"/>
        <v>0</v>
      </c>
      <c r="I64" s="290"/>
      <c r="J64" s="56">
        <f>'Source Data'!J64</f>
        <v>202.03935981753844</v>
      </c>
      <c r="K64" s="74">
        <f t="shared" si="13"/>
        <v>0</v>
      </c>
      <c r="L64" s="290"/>
      <c r="M64" s="56">
        <f>'Source Data'!K64</f>
        <v>5050.9839954384606</v>
      </c>
      <c r="N64" s="74">
        <f t="shared" si="14"/>
        <v>0</v>
      </c>
      <c r="O64" s="290"/>
      <c r="P64" s="56">
        <f>'Source Data'!L64</f>
        <v>2020.3935981753841</v>
      </c>
      <c r="Q64" s="74">
        <f t="shared" si="15"/>
        <v>0</v>
      </c>
      <c r="R64" s="93">
        <v>0</v>
      </c>
      <c r="S64" s="56"/>
      <c r="T64" s="56"/>
      <c r="U64" s="57">
        <f t="shared" si="28"/>
        <v>0</v>
      </c>
      <c r="V64" s="93">
        <f t="shared" si="2"/>
        <v>0</v>
      </c>
      <c r="W64" s="74">
        <f t="shared" si="16"/>
        <v>0</v>
      </c>
      <c r="X64" s="93">
        <f t="shared" si="17"/>
        <v>0</v>
      </c>
      <c r="Y64" s="56">
        <f>[1]Southwest!$G64</f>
        <v>0</v>
      </c>
      <c r="Z64" s="93">
        <f t="shared" si="18"/>
        <v>0</v>
      </c>
      <c r="AA64" s="56"/>
      <c r="AB64" s="56">
        <f t="shared" si="19"/>
        <v>0</v>
      </c>
      <c r="AC64" s="93">
        <f t="shared" si="20"/>
        <v>0</v>
      </c>
      <c r="AD64" s="97">
        <f t="shared" si="29"/>
        <v>0</v>
      </c>
      <c r="AE64" s="75">
        <f>'Source Data'!N64</f>
        <v>2215</v>
      </c>
      <c r="AF64" s="90">
        <f t="shared" si="30"/>
        <v>0</v>
      </c>
      <c r="AG64" s="271"/>
      <c r="AH64" s="75">
        <f t="shared" si="21"/>
        <v>0</v>
      </c>
      <c r="AI64" s="271"/>
      <c r="AJ64" s="77">
        <f t="shared" si="31"/>
        <v>0</v>
      </c>
      <c r="AK64" s="76">
        <f t="shared" si="32"/>
        <v>0</v>
      </c>
      <c r="AL64" s="90">
        <f t="shared" si="22"/>
        <v>0</v>
      </c>
      <c r="AM64" s="79">
        <f t="shared" si="23"/>
        <v>0</v>
      </c>
      <c r="AN64" s="90">
        <f t="shared" si="24"/>
        <v>0</v>
      </c>
      <c r="AO64" s="56">
        <f>[1]Southwest!$M64</f>
        <v>0</v>
      </c>
      <c r="AP64" s="90">
        <f t="shared" si="25"/>
        <v>0</v>
      </c>
      <c r="AQ64" s="77"/>
      <c r="AR64" s="77">
        <f t="shared" si="26"/>
        <v>0</v>
      </c>
      <c r="AS64" s="90">
        <f t="shared" si="27"/>
        <v>0</v>
      </c>
      <c r="AT64" s="78">
        <f t="shared" si="7"/>
        <v>0</v>
      </c>
      <c r="AU64" s="87">
        <f t="shared" si="8"/>
        <v>0</v>
      </c>
      <c r="AV64" s="116"/>
      <c r="AW64" s="74"/>
      <c r="AX64" s="74">
        <f t="shared" si="33"/>
        <v>0</v>
      </c>
      <c r="AY64" s="74">
        <f t="shared" si="34"/>
        <v>0</v>
      </c>
    </row>
    <row r="65" spans="1:51" ht="16.149999999999999" customHeight="1" x14ac:dyDescent="0.2">
      <c r="A65" s="54">
        <v>59</v>
      </c>
      <c r="B65" s="55" t="s">
        <v>63</v>
      </c>
      <c r="C65" s="271">
        <f>'8_2.1.18 SIS'!AK65</f>
        <v>0</v>
      </c>
      <c r="D65" s="56">
        <f>'Source Data'!H65</f>
        <v>5144.4669727805904</v>
      </c>
      <c r="E65" s="74">
        <f t="shared" si="11"/>
        <v>0</v>
      </c>
      <c r="F65" s="290"/>
      <c r="G65" s="56">
        <f>'Source Data'!I65</f>
        <v>778.80539593788717</v>
      </c>
      <c r="H65" s="74">
        <f t="shared" si="12"/>
        <v>0</v>
      </c>
      <c r="I65" s="290"/>
      <c r="J65" s="56">
        <f>'Source Data'!J65</f>
        <v>212.40147161942375</v>
      </c>
      <c r="K65" s="74">
        <f t="shared" si="13"/>
        <v>0</v>
      </c>
      <c r="L65" s="290"/>
      <c r="M65" s="56">
        <f>'Source Data'!K65</f>
        <v>5310.0367904855939</v>
      </c>
      <c r="N65" s="74">
        <f t="shared" si="14"/>
        <v>0</v>
      </c>
      <c r="O65" s="290"/>
      <c r="P65" s="56">
        <f>'Source Data'!L65</f>
        <v>2124.0147161942373</v>
      </c>
      <c r="Q65" s="74">
        <f t="shared" si="15"/>
        <v>0</v>
      </c>
      <c r="R65" s="93">
        <v>0</v>
      </c>
      <c r="S65" s="56"/>
      <c r="T65" s="56"/>
      <c r="U65" s="57">
        <f t="shared" si="28"/>
        <v>0</v>
      </c>
      <c r="V65" s="93">
        <f t="shared" si="2"/>
        <v>0</v>
      </c>
      <c r="W65" s="74">
        <f t="shared" si="16"/>
        <v>0</v>
      </c>
      <c r="X65" s="93">
        <f t="shared" si="17"/>
        <v>0</v>
      </c>
      <c r="Y65" s="56">
        <f>[1]Southwest!$G65</f>
        <v>0</v>
      </c>
      <c r="Z65" s="93">
        <f t="shared" si="18"/>
        <v>0</v>
      </c>
      <c r="AA65" s="56"/>
      <c r="AB65" s="56">
        <f t="shared" si="19"/>
        <v>0</v>
      </c>
      <c r="AC65" s="93">
        <f t="shared" si="20"/>
        <v>0</v>
      </c>
      <c r="AD65" s="97">
        <f t="shared" si="29"/>
        <v>0</v>
      </c>
      <c r="AE65" s="75">
        <f>'Source Data'!N65</f>
        <v>1488</v>
      </c>
      <c r="AF65" s="90">
        <f t="shared" si="30"/>
        <v>0</v>
      </c>
      <c r="AG65" s="271"/>
      <c r="AH65" s="75">
        <f t="shared" si="21"/>
        <v>0</v>
      </c>
      <c r="AI65" s="271"/>
      <c r="AJ65" s="77">
        <f t="shared" si="31"/>
        <v>0</v>
      </c>
      <c r="AK65" s="76">
        <f t="shared" si="32"/>
        <v>0</v>
      </c>
      <c r="AL65" s="90">
        <f t="shared" si="22"/>
        <v>0</v>
      </c>
      <c r="AM65" s="79">
        <f t="shared" si="23"/>
        <v>0</v>
      </c>
      <c r="AN65" s="90">
        <f t="shared" si="24"/>
        <v>0</v>
      </c>
      <c r="AO65" s="56">
        <f>[1]Southwest!$M65</f>
        <v>0</v>
      </c>
      <c r="AP65" s="90">
        <f t="shared" si="25"/>
        <v>0</v>
      </c>
      <c r="AQ65" s="77"/>
      <c r="AR65" s="77">
        <f t="shared" si="26"/>
        <v>0</v>
      </c>
      <c r="AS65" s="90">
        <f t="shared" si="27"/>
        <v>0</v>
      </c>
      <c r="AT65" s="78">
        <f t="shared" si="7"/>
        <v>0</v>
      </c>
      <c r="AU65" s="87">
        <f t="shared" si="8"/>
        <v>0</v>
      </c>
      <c r="AV65" s="116"/>
      <c r="AW65" s="74"/>
      <c r="AX65" s="74">
        <f t="shared" si="33"/>
        <v>0</v>
      </c>
      <c r="AY65" s="74">
        <f t="shared" si="34"/>
        <v>0</v>
      </c>
    </row>
    <row r="66" spans="1:51" ht="16.149999999999999" customHeight="1" x14ac:dyDescent="0.2">
      <c r="A66" s="49">
        <v>60</v>
      </c>
      <c r="B66" s="50" t="s">
        <v>64</v>
      </c>
      <c r="C66" s="272">
        <f>'8_2.1.18 SIS'!AK66</f>
        <v>0</v>
      </c>
      <c r="D66" s="51">
        <f>'Source Data'!H66</f>
        <v>4859.4948474230696</v>
      </c>
      <c r="E66" s="80">
        <f t="shared" si="11"/>
        <v>0</v>
      </c>
      <c r="F66" s="291"/>
      <c r="G66" s="51">
        <f>'Source Data'!I66</f>
        <v>654.17710868659628</v>
      </c>
      <c r="H66" s="80">
        <f t="shared" si="12"/>
        <v>0</v>
      </c>
      <c r="I66" s="291"/>
      <c r="J66" s="51">
        <f>'Source Data'!J66</f>
        <v>178.41193873270808</v>
      </c>
      <c r="K66" s="80">
        <f t="shared" si="13"/>
        <v>0</v>
      </c>
      <c r="L66" s="291"/>
      <c r="M66" s="51">
        <f>'Source Data'!K66</f>
        <v>4460.2984683177028</v>
      </c>
      <c r="N66" s="80">
        <f t="shared" si="14"/>
        <v>0</v>
      </c>
      <c r="O66" s="291"/>
      <c r="P66" s="51">
        <f>'Source Data'!L66</f>
        <v>1784.1193873270811</v>
      </c>
      <c r="Q66" s="80">
        <f t="shared" si="15"/>
        <v>0</v>
      </c>
      <c r="R66" s="94">
        <v>0</v>
      </c>
      <c r="S66" s="51"/>
      <c r="T66" s="51"/>
      <c r="U66" s="52">
        <f t="shared" si="28"/>
        <v>0</v>
      </c>
      <c r="V66" s="94">
        <f t="shared" si="2"/>
        <v>0</v>
      </c>
      <c r="W66" s="80">
        <f t="shared" si="16"/>
        <v>0</v>
      </c>
      <c r="X66" s="94">
        <f t="shared" si="17"/>
        <v>0</v>
      </c>
      <c r="Y66" s="51">
        <f>[1]Southwest!$G66</f>
        <v>0</v>
      </c>
      <c r="Z66" s="94">
        <f t="shared" si="18"/>
        <v>0</v>
      </c>
      <c r="AA66" s="53"/>
      <c r="AB66" s="51">
        <f t="shared" si="19"/>
        <v>0</v>
      </c>
      <c r="AC66" s="95">
        <f t="shared" si="20"/>
        <v>0</v>
      </c>
      <c r="AD66" s="95">
        <f t="shared" si="29"/>
        <v>0</v>
      </c>
      <c r="AE66" s="71">
        <f>'Source Data'!N66</f>
        <v>4045</v>
      </c>
      <c r="AF66" s="91">
        <f t="shared" si="30"/>
        <v>0</v>
      </c>
      <c r="AG66" s="272"/>
      <c r="AH66" s="71">
        <f t="shared" si="21"/>
        <v>0</v>
      </c>
      <c r="AI66" s="272"/>
      <c r="AJ66" s="72">
        <f t="shared" si="31"/>
        <v>0</v>
      </c>
      <c r="AK66" s="73">
        <f t="shared" si="32"/>
        <v>0</v>
      </c>
      <c r="AL66" s="91">
        <f t="shared" si="22"/>
        <v>0</v>
      </c>
      <c r="AM66" s="82">
        <f t="shared" si="23"/>
        <v>0</v>
      </c>
      <c r="AN66" s="91">
        <f t="shared" si="24"/>
        <v>0</v>
      </c>
      <c r="AO66" s="51">
        <f>[1]Southwest!$M66</f>
        <v>0</v>
      </c>
      <c r="AP66" s="91">
        <f t="shared" si="25"/>
        <v>0</v>
      </c>
      <c r="AQ66" s="72"/>
      <c r="AR66" s="72">
        <f t="shared" si="26"/>
        <v>0</v>
      </c>
      <c r="AS66" s="91">
        <f t="shared" si="27"/>
        <v>0</v>
      </c>
      <c r="AT66" s="81">
        <f t="shared" si="7"/>
        <v>0</v>
      </c>
      <c r="AU66" s="88">
        <f t="shared" si="8"/>
        <v>0</v>
      </c>
      <c r="AV66" s="116"/>
      <c r="AW66" s="80"/>
      <c r="AX66" s="80">
        <f t="shared" si="33"/>
        <v>0</v>
      </c>
      <c r="AY66" s="80">
        <f t="shared" si="34"/>
        <v>0</v>
      </c>
    </row>
    <row r="67" spans="1:51" ht="16.149999999999999" customHeight="1" x14ac:dyDescent="0.2">
      <c r="A67" s="58">
        <v>61</v>
      </c>
      <c r="B67" s="59" t="s">
        <v>65</v>
      </c>
      <c r="C67" s="270">
        <f>'8_2.1.18 SIS'!AK67</f>
        <v>0</v>
      </c>
      <c r="D67" s="60">
        <f>'Source Data'!H67</f>
        <v>2804.2748979691619</v>
      </c>
      <c r="E67" s="65">
        <f t="shared" si="11"/>
        <v>0</v>
      </c>
      <c r="F67" s="289"/>
      <c r="G67" s="60">
        <f>'Source Data'!I67</f>
        <v>381.62134806778147</v>
      </c>
      <c r="H67" s="65">
        <f t="shared" si="12"/>
        <v>0</v>
      </c>
      <c r="I67" s="289"/>
      <c r="J67" s="60">
        <f>'Source Data'!J67</f>
        <v>104.0785494730313</v>
      </c>
      <c r="K67" s="65">
        <f t="shared" si="13"/>
        <v>0</v>
      </c>
      <c r="L67" s="289"/>
      <c r="M67" s="60">
        <f>'Source Data'!K67</f>
        <v>2601.9637368257822</v>
      </c>
      <c r="N67" s="65">
        <f t="shared" si="14"/>
        <v>0</v>
      </c>
      <c r="O67" s="289"/>
      <c r="P67" s="60">
        <f>'Source Data'!L67</f>
        <v>1040.7854947303128</v>
      </c>
      <c r="Q67" s="65">
        <f t="shared" si="15"/>
        <v>0</v>
      </c>
      <c r="R67" s="92">
        <v>0</v>
      </c>
      <c r="S67" s="60"/>
      <c r="T67" s="60"/>
      <c r="U67" s="61">
        <f t="shared" si="28"/>
        <v>0</v>
      </c>
      <c r="V67" s="92">
        <f t="shared" si="2"/>
        <v>0</v>
      </c>
      <c r="W67" s="65">
        <f t="shared" si="16"/>
        <v>0</v>
      </c>
      <c r="X67" s="92">
        <f t="shared" si="17"/>
        <v>0</v>
      </c>
      <c r="Y67" s="60">
        <f>[1]Southwest!$G67</f>
        <v>0</v>
      </c>
      <c r="Z67" s="92">
        <f t="shared" si="18"/>
        <v>0</v>
      </c>
      <c r="AA67" s="60"/>
      <c r="AB67" s="60">
        <f t="shared" si="19"/>
        <v>0</v>
      </c>
      <c r="AC67" s="92">
        <f t="shared" si="20"/>
        <v>0</v>
      </c>
      <c r="AD67" s="96">
        <f t="shared" si="29"/>
        <v>0</v>
      </c>
      <c r="AE67" s="66">
        <f>'Source Data'!N67</f>
        <v>9576</v>
      </c>
      <c r="AF67" s="89">
        <f t="shared" si="30"/>
        <v>0</v>
      </c>
      <c r="AG67" s="270"/>
      <c r="AH67" s="66">
        <f t="shared" si="21"/>
        <v>0</v>
      </c>
      <c r="AI67" s="270"/>
      <c r="AJ67" s="68">
        <f t="shared" si="31"/>
        <v>0</v>
      </c>
      <c r="AK67" s="67">
        <f t="shared" si="32"/>
        <v>0</v>
      </c>
      <c r="AL67" s="89">
        <f t="shared" si="22"/>
        <v>0</v>
      </c>
      <c r="AM67" s="70">
        <f t="shared" si="23"/>
        <v>0</v>
      </c>
      <c r="AN67" s="89">
        <f t="shared" si="24"/>
        <v>0</v>
      </c>
      <c r="AO67" s="60">
        <f>[1]Southwest!$M67</f>
        <v>0</v>
      </c>
      <c r="AP67" s="89">
        <f t="shared" si="25"/>
        <v>0</v>
      </c>
      <c r="AQ67" s="68"/>
      <c r="AR67" s="68">
        <f t="shared" si="26"/>
        <v>0</v>
      </c>
      <c r="AS67" s="89">
        <f t="shared" si="27"/>
        <v>0</v>
      </c>
      <c r="AT67" s="69">
        <f t="shared" si="7"/>
        <v>0</v>
      </c>
      <c r="AU67" s="86">
        <f t="shared" si="8"/>
        <v>0</v>
      </c>
      <c r="AV67" s="116"/>
      <c r="AW67" s="65"/>
      <c r="AX67" s="65">
        <f t="shared" si="33"/>
        <v>0</v>
      </c>
      <c r="AY67" s="65">
        <f t="shared" si="34"/>
        <v>0</v>
      </c>
    </row>
    <row r="68" spans="1:51" ht="16.149999999999999" customHeight="1" x14ac:dyDescent="0.2">
      <c r="A68" s="54">
        <v>62</v>
      </c>
      <c r="B68" s="55" t="s">
        <v>66</v>
      </c>
      <c r="C68" s="271">
        <f>'8_2.1.18 SIS'!AK68</f>
        <v>0</v>
      </c>
      <c r="D68" s="56">
        <f>'Source Data'!H68</f>
        <v>4883.7599729981075</v>
      </c>
      <c r="E68" s="74">
        <f t="shared" si="11"/>
        <v>0</v>
      </c>
      <c r="F68" s="290"/>
      <c r="G68" s="56">
        <f>'Source Data'!I68</f>
        <v>736.06666112665073</v>
      </c>
      <c r="H68" s="74">
        <f t="shared" si="12"/>
        <v>0</v>
      </c>
      <c r="I68" s="290"/>
      <c r="J68" s="56">
        <f>'Source Data'!J68</f>
        <v>200.74545303454113</v>
      </c>
      <c r="K68" s="74">
        <f t="shared" si="13"/>
        <v>0</v>
      </c>
      <c r="L68" s="290"/>
      <c r="M68" s="56">
        <f>'Source Data'!K68</f>
        <v>5018.6363258635274</v>
      </c>
      <c r="N68" s="74">
        <f t="shared" si="14"/>
        <v>0</v>
      </c>
      <c r="O68" s="290"/>
      <c r="P68" s="56">
        <f>'Source Data'!L68</f>
        <v>2007.4545303454111</v>
      </c>
      <c r="Q68" s="74">
        <f t="shared" si="15"/>
        <v>0</v>
      </c>
      <c r="R68" s="93">
        <v>0</v>
      </c>
      <c r="S68" s="56"/>
      <c r="T68" s="56"/>
      <c r="U68" s="57">
        <f t="shared" si="28"/>
        <v>0</v>
      </c>
      <c r="V68" s="93">
        <f t="shared" si="2"/>
        <v>0</v>
      </c>
      <c r="W68" s="74">
        <f t="shared" si="16"/>
        <v>0</v>
      </c>
      <c r="X68" s="93">
        <f t="shared" si="17"/>
        <v>0</v>
      </c>
      <c r="Y68" s="56">
        <f>[1]Southwest!$G68</f>
        <v>0</v>
      </c>
      <c r="Z68" s="93">
        <f t="shared" si="18"/>
        <v>0</v>
      </c>
      <c r="AA68" s="56"/>
      <c r="AB68" s="56">
        <f t="shared" si="19"/>
        <v>0</v>
      </c>
      <c r="AC68" s="93">
        <f t="shared" si="20"/>
        <v>0</v>
      </c>
      <c r="AD68" s="97">
        <f t="shared" si="29"/>
        <v>0</v>
      </c>
      <c r="AE68" s="75">
        <f>'Source Data'!N68</f>
        <v>1997</v>
      </c>
      <c r="AF68" s="90">
        <f t="shared" si="30"/>
        <v>0</v>
      </c>
      <c r="AG68" s="271"/>
      <c r="AH68" s="75">
        <f t="shared" si="21"/>
        <v>0</v>
      </c>
      <c r="AI68" s="271"/>
      <c r="AJ68" s="77">
        <f t="shared" si="31"/>
        <v>0</v>
      </c>
      <c r="AK68" s="76">
        <f t="shared" si="32"/>
        <v>0</v>
      </c>
      <c r="AL68" s="90">
        <f t="shared" si="22"/>
        <v>0</v>
      </c>
      <c r="AM68" s="79">
        <f t="shared" si="23"/>
        <v>0</v>
      </c>
      <c r="AN68" s="90">
        <f t="shared" si="24"/>
        <v>0</v>
      </c>
      <c r="AO68" s="56">
        <f>[1]Southwest!$M68</f>
        <v>0</v>
      </c>
      <c r="AP68" s="90">
        <f t="shared" si="25"/>
        <v>0</v>
      </c>
      <c r="AQ68" s="77"/>
      <c r="AR68" s="77">
        <f t="shared" si="26"/>
        <v>0</v>
      </c>
      <c r="AS68" s="90">
        <f t="shared" si="27"/>
        <v>0</v>
      </c>
      <c r="AT68" s="78">
        <f t="shared" si="7"/>
        <v>0</v>
      </c>
      <c r="AU68" s="87">
        <f t="shared" si="8"/>
        <v>0</v>
      </c>
      <c r="AV68" s="116"/>
      <c r="AW68" s="74"/>
      <c r="AX68" s="74">
        <f t="shared" si="33"/>
        <v>0</v>
      </c>
      <c r="AY68" s="74">
        <f t="shared" si="34"/>
        <v>0</v>
      </c>
    </row>
    <row r="69" spans="1:51" ht="16.149999999999999" customHeight="1" x14ac:dyDescent="0.2">
      <c r="A69" s="54">
        <v>63</v>
      </c>
      <c r="B69" s="55" t="s">
        <v>67</v>
      </c>
      <c r="C69" s="271">
        <f>'8_2.1.18 SIS'!AK69</f>
        <v>0</v>
      </c>
      <c r="D69" s="56">
        <f>'Source Data'!H69</f>
        <v>3617.9669570727483</v>
      </c>
      <c r="E69" s="74">
        <f t="shared" si="11"/>
        <v>0</v>
      </c>
      <c r="F69" s="290"/>
      <c r="G69" s="56">
        <f>'Source Data'!I69</f>
        <v>455.19374290754848</v>
      </c>
      <c r="H69" s="74">
        <f t="shared" si="12"/>
        <v>0</v>
      </c>
      <c r="I69" s="290"/>
      <c r="J69" s="56">
        <f>'Source Data'!J69</f>
        <v>124.14374806569505</v>
      </c>
      <c r="K69" s="74">
        <f t="shared" si="13"/>
        <v>0</v>
      </c>
      <c r="L69" s="290"/>
      <c r="M69" s="56">
        <f>'Source Data'!K69</f>
        <v>3103.5937016423763</v>
      </c>
      <c r="N69" s="74">
        <f t="shared" si="14"/>
        <v>0</v>
      </c>
      <c r="O69" s="290"/>
      <c r="P69" s="56">
        <f>'Source Data'!L69</f>
        <v>1241.4374806569506</v>
      </c>
      <c r="Q69" s="74">
        <f t="shared" si="15"/>
        <v>0</v>
      </c>
      <c r="R69" s="93">
        <v>0</v>
      </c>
      <c r="S69" s="56"/>
      <c r="T69" s="56"/>
      <c r="U69" s="57">
        <f t="shared" si="28"/>
        <v>0</v>
      </c>
      <c r="V69" s="93">
        <f t="shared" si="2"/>
        <v>0</v>
      </c>
      <c r="W69" s="74">
        <f t="shared" si="16"/>
        <v>0</v>
      </c>
      <c r="X69" s="93">
        <f t="shared" si="17"/>
        <v>0</v>
      </c>
      <c r="Y69" s="56">
        <f>[1]Southwest!$G69</f>
        <v>0</v>
      </c>
      <c r="Z69" s="93">
        <f t="shared" si="18"/>
        <v>0</v>
      </c>
      <c r="AA69" s="56"/>
      <c r="AB69" s="56">
        <f t="shared" si="19"/>
        <v>0</v>
      </c>
      <c r="AC69" s="93">
        <f t="shared" si="20"/>
        <v>0</v>
      </c>
      <c r="AD69" s="97">
        <f t="shared" si="29"/>
        <v>0</v>
      </c>
      <c r="AE69" s="75">
        <f>'Source Data'!N69</f>
        <v>7559</v>
      </c>
      <c r="AF69" s="90">
        <f t="shared" si="30"/>
        <v>0</v>
      </c>
      <c r="AG69" s="271"/>
      <c r="AH69" s="75">
        <f t="shared" si="21"/>
        <v>0</v>
      </c>
      <c r="AI69" s="271"/>
      <c r="AJ69" s="77">
        <f t="shared" si="31"/>
        <v>0</v>
      </c>
      <c r="AK69" s="76">
        <f t="shared" si="32"/>
        <v>0</v>
      </c>
      <c r="AL69" s="90">
        <f t="shared" si="22"/>
        <v>0</v>
      </c>
      <c r="AM69" s="79">
        <f t="shared" si="23"/>
        <v>0</v>
      </c>
      <c r="AN69" s="90">
        <f t="shared" si="24"/>
        <v>0</v>
      </c>
      <c r="AO69" s="56">
        <f>[1]Southwest!$M69</f>
        <v>0</v>
      </c>
      <c r="AP69" s="90">
        <f t="shared" si="25"/>
        <v>0</v>
      </c>
      <c r="AQ69" s="77"/>
      <c r="AR69" s="77">
        <f t="shared" si="26"/>
        <v>0</v>
      </c>
      <c r="AS69" s="90">
        <f t="shared" si="27"/>
        <v>0</v>
      </c>
      <c r="AT69" s="78">
        <f t="shared" si="7"/>
        <v>0</v>
      </c>
      <c r="AU69" s="87">
        <f t="shared" si="8"/>
        <v>0</v>
      </c>
      <c r="AV69" s="116"/>
      <c r="AW69" s="74"/>
      <c r="AX69" s="74">
        <f t="shared" si="33"/>
        <v>0</v>
      </c>
      <c r="AY69" s="74">
        <f t="shared" si="34"/>
        <v>0</v>
      </c>
    </row>
    <row r="70" spans="1:51" ht="16.149999999999999" customHeight="1" x14ac:dyDescent="0.2">
      <c r="A70" s="54">
        <v>64</v>
      </c>
      <c r="B70" s="55" t="s">
        <v>68</v>
      </c>
      <c r="C70" s="271">
        <f>'8_2.1.18 SIS'!AK70</f>
        <v>0</v>
      </c>
      <c r="D70" s="56">
        <f>'Source Data'!H70</f>
        <v>5230.6414951359775</v>
      </c>
      <c r="E70" s="74">
        <f t="shared" si="11"/>
        <v>0</v>
      </c>
      <c r="F70" s="290"/>
      <c r="G70" s="56">
        <f>'Source Data'!I70</f>
        <v>700.71301031438645</v>
      </c>
      <c r="H70" s="74">
        <f t="shared" si="12"/>
        <v>0</v>
      </c>
      <c r="I70" s="290"/>
      <c r="J70" s="56">
        <f>'Source Data'!J70</f>
        <v>191.10354826755992</v>
      </c>
      <c r="K70" s="74">
        <f t="shared" si="13"/>
        <v>0</v>
      </c>
      <c r="L70" s="290"/>
      <c r="M70" s="56">
        <f>'Source Data'!K70</f>
        <v>4777.5887066889991</v>
      </c>
      <c r="N70" s="74">
        <f t="shared" si="14"/>
        <v>0</v>
      </c>
      <c r="O70" s="290"/>
      <c r="P70" s="56">
        <f>'Source Data'!L70</f>
        <v>1911.0354826755995</v>
      </c>
      <c r="Q70" s="74">
        <f t="shared" si="15"/>
        <v>0</v>
      </c>
      <c r="R70" s="93">
        <v>0</v>
      </c>
      <c r="S70" s="56"/>
      <c r="T70" s="56"/>
      <c r="U70" s="57">
        <f t="shared" si="28"/>
        <v>0</v>
      </c>
      <c r="V70" s="93">
        <f t="shared" si="2"/>
        <v>0</v>
      </c>
      <c r="W70" s="74">
        <f t="shared" si="16"/>
        <v>0</v>
      </c>
      <c r="X70" s="93">
        <f t="shared" si="17"/>
        <v>0</v>
      </c>
      <c r="Y70" s="56">
        <f>[1]Southwest!$G70</f>
        <v>0</v>
      </c>
      <c r="Z70" s="93">
        <f t="shared" si="18"/>
        <v>0</v>
      </c>
      <c r="AA70" s="56"/>
      <c r="AB70" s="56">
        <f t="shared" si="19"/>
        <v>0</v>
      </c>
      <c r="AC70" s="93">
        <f t="shared" si="20"/>
        <v>0</v>
      </c>
      <c r="AD70" s="97">
        <f t="shared" si="29"/>
        <v>0</v>
      </c>
      <c r="AE70" s="75">
        <f>'Source Data'!N70</f>
        <v>2999</v>
      </c>
      <c r="AF70" s="90">
        <f t="shared" si="30"/>
        <v>0</v>
      </c>
      <c r="AG70" s="271"/>
      <c r="AH70" s="75">
        <f t="shared" si="21"/>
        <v>0</v>
      </c>
      <c r="AI70" s="271"/>
      <c r="AJ70" s="77">
        <f t="shared" si="31"/>
        <v>0</v>
      </c>
      <c r="AK70" s="76">
        <f t="shared" si="32"/>
        <v>0</v>
      </c>
      <c r="AL70" s="90">
        <f t="shared" si="22"/>
        <v>0</v>
      </c>
      <c r="AM70" s="79">
        <f t="shared" si="23"/>
        <v>0</v>
      </c>
      <c r="AN70" s="90">
        <f t="shared" si="24"/>
        <v>0</v>
      </c>
      <c r="AO70" s="56">
        <f>[1]Southwest!$M70</f>
        <v>0</v>
      </c>
      <c r="AP70" s="90">
        <f t="shared" si="25"/>
        <v>0</v>
      </c>
      <c r="AQ70" s="77"/>
      <c r="AR70" s="77">
        <f t="shared" si="26"/>
        <v>0</v>
      </c>
      <c r="AS70" s="90">
        <f t="shared" si="27"/>
        <v>0</v>
      </c>
      <c r="AT70" s="78">
        <f t="shared" si="7"/>
        <v>0</v>
      </c>
      <c r="AU70" s="87">
        <f t="shared" si="8"/>
        <v>0</v>
      </c>
      <c r="AV70" s="116"/>
      <c r="AW70" s="74"/>
      <c r="AX70" s="74">
        <f t="shared" si="33"/>
        <v>0</v>
      </c>
      <c r="AY70" s="74">
        <f t="shared" si="34"/>
        <v>0</v>
      </c>
    </row>
    <row r="71" spans="1:51" ht="16.149999999999999" customHeight="1" x14ac:dyDescent="0.2">
      <c r="A71" s="49">
        <v>65</v>
      </c>
      <c r="B71" s="50" t="s">
        <v>69</v>
      </c>
      <c r="C71" s="272">
        <f>'8_2.1.18 SIS'!AK71</f>
        <v>0</v>
      </c>
      <c r="D71" s="51">
        <f>'Source Data'!H71</f>
        <v>4386.1061727809565</v>
      </c>
      <c r="E71" s="80">
        <f t="shared" si="11"/>
        <v>0</v>
      </c>
      <c r="F71" s="291"/>
      <c r="G71" s="51">
        <f>'Source Data'!I71</f>
        <v>566.73400507501663</v>
      </c>
      <c r="H71" s="80">
        <f t="shared" si="12"/>
        <v>0</v>
      </c>
      <c r="I71" s="291"/>
      <c r="J71" s="51">
        <f>'Source Data'!J71</f>
        <v>154.56381956591363</v>
      </c>
      <c r="K71" s="80">
        <f t="shared" si="13"/>
        <v>0</v>
      </c>
      <c r="L71" s="291"/>
      <c r="M71" s="51">
        <f>'Source Data'!K71</f>
        <v>3864.0954891478409</v>
      </c>
      <c r="N71" s="80">
        <f t="shared" si="14"/>
        <v>0</v>
      </c>
      <c r="O71" s="291"/>
      <c r="P71" s="51">
        <f>'Source Data'!L71</f>
        <v>1545.6381956591365</v>
      </c>
      <c r="Q71" s="80">
        <f t="shared" si="15"/>
        <v>0</v>
      </c>
      <c r="R71" s="94">
        <v>0</v>
      </c>
      <c r="S71" s="51"/>
      <c r="T71" s="51"/>
      <c r="U71" s="52">
        <f t="shared" ref="U71:U75" si="35">S71+T71</f>
        <v>0</v>
      </c>
      <c r="V71" s="94">
        <f>U71+R71</f>
        <v>0</v>
      </c>
      <c r="W71" s="80">
        <f t="shared" si="16"/>
        <v>0</v>
      </c>
      <c r="X71" s="94">
        <f t="shared" si="17"/>
        <v>0</v>
      </c>
      <c r="Y71" s="51">
        <f>[1]Southwest!$G71</f>
        <v>0</v>
      </c>
      <c r="Z71" s="94">
        <f t="shared" si="18"/>
        <v>0</v>
      </c>
      <c r="AA71" s="53"/>
      <c r="AB71" s="51">
        <f t="shared" si="19"/>
        <v>0</v>
      </c>
      <c r="AC71" s="95">
        <f t="shared" si="20"/>
        <v>0</v>
      </c>
      <c r="AD71" s="95">
        <f t="shared" si="29"/>
        <v>0</v>
      </c>
      <c r="AE71" s="71">
        <f>'Source Data'!N71</f>
        <v>5234</v>
      </c>
      <c r="AF71" s="91">
        <f>C71*AE71</f>
        <v>0</v>
      </c>
      <c r="AG71" s="272"/>
      <c r="AH71" s="71">
        <f t="shared" si="21"/>
        <v>0</v>
      </c>
      <c r="AI71" s="272"/>
      <c r="AJ71" s="72">
        <f t="shared" ref="AJ71:AJ75" si="36">AE71*AI71*0.5</f>
        <v>0</v>
      </c>
      <c r="AK71" s="73">
        <f t="shared" ref="AK71:AK75" si="37">AH71+AJ71</f>
        <v>0</v>
      </c>
      <c r="AL71" s="91">
        <f t="shared" si="22"/>
        <v>0</v>
      </c>
      <c r="AM71" s="82">
        <f t="shared" si="23"/>
        <v>0</v>
      </c>
      <c r="AN71" s="91">
        <f t="shared" si="24"/>
        <v>0</v>
      </c>
      <c r="AO71" s="51">
        <f>[1]Southwest!$M71</f>
        <v>0</v>
      </c>
      <c r="AP71" s="91">
        <f t="shared" si="25"/>
        <v>0</v>
      </c>
      <c r="AQ71" s="72"/>
      <c r="AR71" s="72">
        <f t="shared" si="26"/>
        <v>0</v>
      </c>
      <c r="AS71" s="91">
        <f t="shared" si="27"/>
        <v>0</v>
      </c>
      <c r="AT71" s="81">
        <f>Z71+AP71</f>
        <v>0</v>
      </c>
      <c r="AU71" s="88">
        <f>AC71+AS71</f>
        <v>0</v>
      </c>
      <c r="AV71" s="116"/>
      <c r="AW71" s="80"/>
      <c r="AX71" s="80">
        <f t="shared" si="33"/>
        <v>0</v>
      </c>
      <c r="AY71" s="80">
        <f t="shared" ref="AY71:AY75" si="38">AX71-AW71</f>
        <v>0</v>
      </c>
    </row>
    <row r="72" spans="1:51" ht="16.149999999999999" customHeight="1" x14ac:dyDescent="0.2">
      <c r="A72" s="58">
        <v>66</v>
      </c>
      <c r="B72" s="59" t="s">
        <v>70</v>
      </c>
      <c r="C72" s="270">
        <f>'8_2.1.18 SIS'!AK72</f>
        <v>0</v>
      </c>
      <c r="D72" s="60">
        <f>'Source Data'!H72</f>
        <v>5209.1252297845949</v>
      </c>
      <c r="E72" s="65">
        <f>C72*D72</f>
        <v>0</v>
      </c>
      <c r="F72" s="289"/>
      <c r="G72" s="60">
        <f>'Source Data'!I72</f>
        <v>655.4113591428079</v>
      </c>
      <c r="H72" s="65">
        <f>F72*G72</f>
        <v>0</v>
      </c>
      <c r="I72" s="289"/>
      <c r="J72" s="60">
        <f>'Source Data'!J72</f>
        <v>178.74855249349307</v>
      </c>
      <c r="K72" s="65">
        <f>I72*J72</f>
        <v>0</v>
      </c>
      <c r="L72" s="289"/>
      <c r="M72" s="60">
        <f>'Source Data'!K72</f>
        <v>4468.713812337327</v>
      </c>
      <c r="N72" s="65">
        <f>L72*M72</f>
        <v>0</v>
      </c>
      <c r="O72" s="289"/>
      <c r="P72" s="60">
        <f>'Source Data'!L72</f>
        <v>1787.4855249349307</v>
      </c>
      <c r="Q72" s="65">
        <f>O72*P72</f>
        <v>0</v>
      </c>
      <c r="R72" s="92">
        <v>0</v>
      </c>
      <c r="S72" s="60"/>
      <c r="T72" s="60"/>
      <c r="U72" s="61">
        <f t="shared" si="35"/>
        <v>0</v>
      </c>
      <c r="V72" s="92">
        <f>U72+R72</f>
        <v>0</v>
      </c>
      <c r="W72" s="65">
        <f>ROUND(V72*-0.25%,0)</f>
        <v>0</v>
      </c>
      <c r="X72" s="92">
        <f>SUM(V72:W72)</f>
        <v>0</v>
      </c>
      <c r="Y72" s="60">
        <f>[1]Southwest!$G72</f>
        <v>0</v>
      </c>
      <c r="Z72" s="92">
        <f>ROUND(SUM(X72:Y72),0)</f>
        <v>0</v>
      </c>
      <c r="AA72" s="60"/>
      <c r="AB72" s="60">
        <f>Z72-AA72</f>
        <v>0</v>
      </c>
      <c r="AC72" s="92">
        <f>ROUND(AB72/$AC$88,0)</f>
        <v>0</v>
      </c>
      <c r="AD72" s="96">
        <f t="shared" si="29"/>
        <v>0</v>
      </c>
      <c r="AE72" s="66">
        <f>'Source Data'!N72</f>
        <v>3964</v>
      </c>
      <c r="AF72" s="89">
        <f>C72*AE72</f>
        <v>0</v>
      </c>
      <c r="AG72" s="270"/>
      <c r="AH72" s="66">
        <f>AG72*AE72</f>
        <v>0</v>
      </c>
      <c r="AI72" s="270"/>
      <c r="AJ72" s="68">
        <f t="shared" si="36"/>
        <v>0</v>
      </c>
      <c r="AK72" s="67">
        <f t="shared" si="37"/>
        <v>0</v>
      </c>
      <c r="AL72" s="89">
        <f>AK72+AF72</f>
        <v>0</v>
      </c>
      <c r="AM72" s="70">
        <f>ROUND(-0.25%*AL72,0)</f>
        <v>0</v>
      </c>
      <c r="AN72" s="89">
        <f>SUM(AL72:AM72)</f>
        <v>0</v>
      </c>
      <c r="AO72" s="60">
        <f>[1]Southwest!$M72</f>
        <v>0</v>
      </c>
      <c r="AP72" s="89">
        <f>ROUND(SUM(AN72:AO72),0)</f>
        <v>0</v>
      </c>
      <c r="AQ72" s="68"/>
      <c r="AR72" s="68">
        <f>AP72-AQ72</f>
        <v>0</v>
      </c>
      <c r="AS72" s="89">
        <f>ROUND(AR72/$AS$88,0)</f>
        <v>0</v>
      </c>
      <c r="AT72" s="69">
        <f>Z72+AP72</f>
        <v>0</v>
      </c>
      <c r="AU72" s="86">
        <f>AC72+AS72</f>
        <v>0</v>
      </c>
      <c r="AV72" s="116"/>
      <c r="AW72" s="84"/>
      <c r="AX72" s="84">
        <f t="shared" si="33"/>
        <v>0</v>
      </c>
      <c r="AY72" s="84">
        <f t="shared" si="38"/>
        <v>0</v>
      </c>
    </row>
    <row r="73" spans="1:51" ht="16.149999999999999" customHeight="1" x14ac:dyDescent="0.2">
      <c r="A73" s="54">
        <v>67</v>
      </c>
      <c r="B73" s="55" t="s">
        <v>3</v>
      </c>
      <c r="C73" s="271">
        <f>'8_2.1.18 SIS'!AK73</f>
        <v>0</v>
      </c>
      <c r="D73" s="56">
        <f>'Source Data'!H73</f>
        <v>4781.434296552653</v>
      </c>
      <c r="E73" s="74">
        <f>C73*D73</f>
        <v>0</v>
      </c>
      <c r="F73" s="290"/>
      <c r="G73" s="56">
        <f>'Source Data'!I73</f>
        <v>636.87839950514967</v>
      </c>
      <c r="H73" s="74">
        <f>F73*G73</f>
        <v>0</v>
      </c>
      <c r="I73" s="290"/>
      <c r="J73" s="56">
        <f>'Source Data'!J73</f>
        <v>173.6941089559499</v>
      </c>
      <c r="K73" s="74">
        <f>I73*J73</f>
        <v>0</v>
      </c>
      <c r="L73" s="290"/>
      <c r="M73" s="56">
        <f>'Source Data'!K73</f>
        <v>4342.3527238987472</v>
      </c>
      <c r="N73" s="74">
        <f>L73*M73</f>
        <v>0</v>
      </c>
      <c r="O73" s="290"/>
      <c r="P73" s="56">
        <f>'Source Data'!L73</f>
        <v>1736.9410895594988</v>
      </c>
      <c r="Q73" s="74">
        <f>O73*P73</f>
        <v>0</v>
      </c>
      <c r="R73" s="93">
        <v>0</v>
      </c>
      <c r="S73" s="56"/>
      <c r="T73" s="56"/>
      <c r="U73" s="57">
        <f t="shared" si="35"/>
        <v>0</v>
      </c>
      <c r="V73" s="93">
        <f>U73+R73</f>
        <v>0</v>
      </c>
      <c r="W73" s="74">
        <f>ROUND(V73*-0.25%,0)</f>
        <v>0</v>
      </c>
      <c r="X73" s="93">
        <f>SUM(V73:W73)</f>
        <v>0</v>
      </c>
      <c r="Y73" s="56">
        <f>[1]Southwest!$G73</f>
        <v>0</v>
      </c>
      <c r="Z73" s="93">
        <f>ROUND(SUM(X73:Y73),0)</f>
        <v>0</v>
      </c>
      <c r="AA73" s="56"/>
      <c r="AB73" s="56">
        <f>Z73-AA73</f>
        <v>0</v>
      </c>
      <c r="AC73" s="93">
        <f>ROUND(AB73/$AC$88,0)</f>
        <v>0</v>
      </c>
      <c r="AD73" s="97">
        <f t="shared" si="29"/>
        <v>0</v>
      </c>
      <c r="AE73" s="75">
        <f>'Source Data'!N73</f>
        <v>5608</v>
      </c>
      <c r="AF73" s="90">
        <f>C73*AE73</f>
        <v>0</v>
      </c>
      <c r="AG73" s="271"/>
      <c r="AH73" s="75">
        <f>AG73*AE73</f>
        <v>0</v>
      </c>
      <c r="AI73" s="271"/>
      <c r="AJ73" s="77">
        <f t="shared" si="36"/>
        <v>0</v>
      </c>
      <c r="AK73" s="76">
        <f t="shared" si="37"/>
        <v>0</v>
      </c>
      <c r="AL73" s="90">
        <f>AK73+AF73</f>
        <v>0</v>
      </c>
      <c r="AM73" s="79">
        <f>ROUND(-0.25%*AL73,0)</f>
        <v>0</v>
      </c>
      <c r="AN73" s="90">
        <f>SUM(AL73:AM73)</f>
        <v>0</v>
      </c>
      <c r="AO73" s="56">
        <f>[1]Southwest!$M73</f>
        <v>0</v>
      </c>
      <c r="AP73" s="90">
        <f>ROUND(SUM(AN73:AO73),0)</f>
        <v>0</v>
      </c>
      <c r="AQ73" s="77"/>
      <c r="AR73" s="77">
        <f>AP73-AQ73</f>
        <v>0</v>
      </c>
      <c r="AS73" s="90">
        <f>ROUND(AR73/$AS$88,0)</f>
        <v>0</v>
      </c>
      <c r="AT73" s="78">
        <f>Z73+AP73</f>
        <v>0</v>
      </c>
      <c r="AU73" s="87">
        <f>AC73+AS73</f>
        <v>0</v>
      </c>
      <c r="AV73" s="116"/>
      <c r="AW73" s="84"/>
      <c r="AX73" s="84">
        <f t="shared" si="33"/>
        <v>0</v>
      </c>
      <c r="AY73" s="84">
        <f t="shared" si="38"/>
        <v>0</v>
      </c>
    </row>
    <row r="74" spans="1:51" ht="16.149999999999999" customHeight="1" x14ac:dyDescent="0.2">
      <c r="A74" s="54">
        <v>68</v>
      </c>
      <c r="B74" s="55" t="s">
        <v>2</v>
      </c>
      <c r="C74" s="271">
        <f>'8_2.1.18 SIS'!AK74</f>
        <v>0</v>
      </c>
      <c r="D74" s="56">
        <f>'Source Data'!H74</f>
        <v>5487.462001896216</v>
      </c>
      <c r="E74" s="74">
        <f>C74*D74</f>
        <v>0</v>
      </c>
      <c r="F74" s="290"/>
      <c r="G74" s="56">
        <f>'Source Data'!I74</f>
        <v>713.42471435529035</v>
      </c>
      <c r="H74" s="74">
        <f>F74*G74</f>
        <v>0</v>
      </c>
      <c r="I74" s="290"/>
      <c r="J74" s="56">
        <f>'Source Data'!J74</f>
        <v>194.5703766423519</v>
      </c>
      <c r="K74" s="74">
        <f>I74*J74</f>
        <v>0</v>
      </c>
      <c r="L74" s="290"/>
      <c r="M74" s="56">
        <f>'Source Data'!K74</f>
        <v>4864.2594160587978</v>
      </c>
      <c r="N74" s="74">
        <f>L74*M74</f>
        <v>0</v>
      </c>
      <c r="O74" s="290"/>
      <c r="P74" s="56">
        <f>'Source Data'!L74</f>
        <v>1945.703766423519</v>
      </c>
      <c r="Q74" s="74">
        <f>O74*P74</f>
        <v>0</v>
      </c>
      <c r="R74" s="93">
        <v>0</v>
      </c>
      <c r="S74" s="56"/>
      <c r="T74" s="56"/>
      <c r="U74" s="57">
        <f t="shared" si="35"/>
        <v>0</v>
      </c>
      <c r="V74" s="93">
        <f>U74+R74</f>
        <v>0</v>
      </c>
      <c r="W74" s="74">
        <f>ROUND(V74*-0.25%,0)</f>
        <v>0</v>
      </c>
      <c r="X74" s="93">
        <f>SUM(V74:W74)</f>
        <v>0</v>
      </c>
      <c r="Y74" s="56">
        <f>[1]Southwest!$G74</f>
        <v>0</v>
      </c>
      <c r="Z74" s="93">
        <f>ROUND(SUM(X74:Y74),0)</f>
        <v>0</v>
      </c>
      <c r="AA74" s="56"/>
      <c r="AB74" s="56">
        <f>Z74-AA74</f>
        <v>0</v>
      </c>
      <c r="AC74" s="93">
        <f>ROUND(AB74/$AC$88,0)</f>
        <v>0</v>
      </c>
      <c r="AD74" s="97">
        <f t="shared" si="29"/>
        <v>0</v>
      </c>
      <c r="AE74" s="75">
        <f>'Source Data'!N74</f>
        <v>2793</v>
      </c>
      <c r="AF74" s="90">
        <f>C74*AE74</f>
        <v>0</v>
      </c>
      <c r="AG74" s="271"/>
      <c r="AH74" s="75">
        <f>AG74*AE74</f>
        <v>0</v>
      </c>
      <c r="AI74" s="271"/>
      <c r="AJ74" s="77">
        <f t="shared" si="36"/>
        <v>0</v>
      </c>
      <c r="AK74" s="76">
        <f t="shared" si="37"/>
        <v>0</v>
      </c>
      <c r="AL74" s="90">
        <f>AK74+AF74</f>
        <v>0</v>
      </c>
      <c r="AM74" s="79">
        <f>ROUND(-0.25%*AL74,0)</f>
        <v>0</v>
      </c>
      <c r="AN74" s="90">
        <f>SUM(AL74:AM74)</f>
        <v>0</v>
      </c>
      <c r="AO74" s="56">
        <f>[1]Southwest!$M74</f>
        <v>0</v>
      </c>
      <c r="AP74" s="90">
        <f>ROUND(SUM(AN74:AO74),0)</f>
        <v>0</v>
      </c>
      <c r="AQ74" s="77"/>
      <c r="AR74" s="77">
        <f>AP74-AQ74</f>
        <v>0</v>
      </c>
      <c r="AS74" s="90">
        <f>ROUND(AR74/$AS$88,0)</f>
        <v>0</v>
      </c>
      <c r="AT74" s="78">
        <f>Z74+AP74</f>
        <v>0</v>
      </c>
      <c r="AU74" s="87">
        <f>AC74+AS74</f>
        <v>0</v>
      </c>
      <c r="AV74" s="116"/>
      <c r="AW74" s="84"/>
      <c r="AX74" s="84">
        <f t="shared" si="33"/>
        <v>0</v>
      </c>
      <c r="AY74" s="84">
        <f t="shared" si="38"/>
        <v>0</v>
      </c>
    </row>
    <row r="75" spans="1:51" ht="16.149999999999999" customHeight="1" x14ac:dyDescent="0.2">
      <c r="A75" s="54">
        <v>69</v>
      </c>
      <c r="B75" s="55" t="s">
        <v>75</v>
      </c>
      <c r="C75" s="271">
        <f>'8_2.1.18 SIS'!AK75</f>
        <v>0</v>
      </c>
      <c r="D75" s="56">
        <f>'Source Data'!H75</f>
        <v>5291.1260189471159</v>
      </c>
      <c r="E75" s="74">
        <f>C75*D75</f>
        <v>0</v>
      </c>
      <c r="F75" s="290"/>
      <c r="G75" s="56">
        <f>'Source Data'!I75</f>
        <v>701.91738105393551</v>
      </c>
      <c r="H75" s="74">
        <f>F75*G75</f>
        <v>0</v>
      </c>
      <c r="I75" s="290"/>
      <c r="J75" s="56">
        <f>'Source Data'!J75</f>
        <v>191.43201301470964</v>
      </c>
      <c r="K75" s="74">
        <f>I75*J75</f>
        <v>0</v>
      </c>
      <c r="L75" s="290"/>
      <c r="M75" s="56">
        <f>'Source Data'!K75</f>
        <v>4785.8003253677416</v>
      </c>
      <c r="N75" s="74">
        <f>L75*M75</f>
        <v>0</v>
      </c>
      <c r="O75" s="290"/>
      <c r="P75" s="56">
        <f>'Source Data'!L75</f>
        <v>1914.3201301470965</v>
      </c>
      <c r="Q75" s="74">
        <f>O75*P75</f>
        <v>0</v>
      </c>
      <c r="R75" s="93">
        <v>0</v>
      </c>
      <c r="S75" s="56"/>
      <c r="T75" s="56"/>
      <c r="U75" s="57">
        <f t="shared" si="35"/>
        <v>0</v>
      </c>
      <c r="V75" s="93">
        <f>U75+R75</f>
        <v>0</v>
      </c>
      <c r="W75" s="74">
        <f>ROUND(V75*-0.25%,0)</f>
        <v>0</v>
      </c>
      <c r="X75" s="93">
        <f>SUM(V75:W75)</f>
        <v>0</v>
      </c>
      <c r="Y75" s="56">
        <f>[1]Southwest!$G75</f>
        <v>0</v>
      </c>
      <c r="Z75" s="93">
        <f>ROUND(SUM(X75:Y75),0)</f>
        <v>0</v>
      </c>
      <c r="AA75" s="56"/>
      <c r="AB75" s="56">
        <f>Z75-AA75</f>
        <v>0</v>
      </c>
      <c r="AC75" s="93">
        <f>ROUND(AB75/$AC$88,0)</f>
        <v>0</v>
      </c>
      <c r="AD75" s="97">
        <f t="shared" si="29"/>
        <v>0</v>
      </c>
      <c r="AE75" s="75">
        <f>'Source Data'!N75</f>
        <v>3798</v>
      </c>
      <c r="AF75" s="90">
        <f>C75*AE75</f>
        <v>0</v>
      </c>
      <c r="AG75" s="271"/>
      <c r="AH75" s="75">
        <f>AG75*AE75</f>
        <v>0</v>
      </c>
      <c r="AI75" s="271"/>
      <c r="AJ75" s="77">
        <f t="shared" si="36"/>
        <v>0</v>
      </c>
      <c r="AK75" s="76">
        <f t="shared" si="37"/>
        <v>0</v>
      </c>
      <c r="AL75" s="90">
        <f>AK75+AF75</f>
        <v>0</v>
      </c>
      <c r="AM75" s="79">
        <f>ROUND(-0.25%*AL75,0)</f>
        <v>0</v>
      </c>
      <c r="AN75" s="90">
        <f>SUM(AL75:AM75)</f>
        <v>0</v>
      </c>
      <c r="AO75" s="56">
        <f>[1]Southwest!$M75</f>
        <v>0</v>
      </c>
      <c r="AP75" s="90">
        <f>ROUND(SUM(AN75:AO75),0)</f>
        <v>0</v>
      </c>
      <c r="AQ75" s="77"/>
      <c r="AR75" s="77">
        <f>AP75-AQ75</f>
        <v>0</v>
      </c>
      <c r="AS75" s="90">
        <f>ROUND(AR75/$AS$88,0)</f>
        <v>0</v>
      </c>
      <c r="AT75" s="78">
        <f>Z75+AP75</f>
        <v>0</v>
      </c>
      <c r="AU75" s="87">
        <f>AC75+AS75</f>
        <v>0</v>
      </c>
      <c r="AV75" s="116"/>
      <c r="AW75" s="83"/>
      <c r="AX75" s="83">
        <f t="shared" si="33"/>
        <v>0</v>
      </c>
      <c r="AY75" s="83">
        <f t="shared" si="38"/>
        <v>0</v>
      </c>
    </row>
    <row r="76" spans="1:51" s="123" customFormat="1" ht="16.149999999999999" customHeight="1" thickBot="1" x14ac:dyDescent="0.25">
      <c r="A76" s="1402" t="s">
        <v>460</v>
      </c>
      <c r="B76" s="1408"/>
      <c r="C76" s="292">
        <f>SUM(C7:C75)</f>
        <v>543</v>
      </c>
      <c r="D76" s="252"/>
      <c r="E76" s="282">
        <f>SUM(E7:E75)</f>
        <v>1872563.2645428164</v>
      </c>
      <c r="F76" s="292">
        <v>524</v>
      </c>
      <c r="G76" s="252"/>
      <c r="H76" s="282">
        <v>254918.61871593169</v>
      </c>
      <c r="I76" s="292">
        <v>73</v>
      </c>
      <c r="J76" s="252"/>
      <c r="K76" s="282">
        <v>9694.8423949878488</v>
      </c>
      <c r="L76" s="292">
        <v>60</v>
      </c>
      <c r="M76" s="252"/>
      <c r="N76" s="282">
        <v>199209.09030796954</v>
      </c>
      <c r="O76" s="292">
        <v>3</v>
      </c>
      <c r="P76" s="252"/>
      <c r="Q76" s="282">
        <v>3984.1818061593899</v>
      </c>
      <c r="R76" s="293">
        <f t="shared" ref="R76:AU76" si="39">SUM(R7:R75)</f>
        <v>2340370</v>
      </c>
      <c r="S76" s="252">
        <f t="shared" si="39"/>
        <v>0</v>
      </c>
      <c r="T76" s="252">
        <f t="shared" si="39"/>
        <v>0</v>
      </c>
      <c r="U76" s="294">
        <f t="shared" si="39"/>
        <v>0</v>
      </c>
      <c r="V76" s="293">
        <f t="shared" si="39"/>
        <v>2340370</v>
      </c>
      <c r="W76" s="282">
        <f t="shared" si="39"/>
        <v>-5852</v>
      </c>
      <c r="X76" s="293">
        <f t="shared" si="39"/>
        <v>2334518</v>
      </c>
      <c r="Y76" s="282">
        <f t="shared" si="39"/>
        <v>4298</v>
      </c>
      <c r="Z76" s="293">
        <f t="shared" si="39"/>
        <v>2338816</v>
      </c>
      <c r="AA76" s="252">
        <f t="shared" si="39"/>
        <v>0</v>
      </c>
      <c r="AB76" s="252">
        <f t="shared" si="39"/>
        <v>2338816</v>
      </c>
      <c r="AC76" s="293">
        <f t="shared" si="39"/>
        <v>194901</v>
      </c>
      <c r="AD76" s="249">
        <f t="shared" si="39"/>
        <v>2338816</v>
      </c>
      <c r="AE76" s="295">
        <f>'Source Data'!N76</f>
        <v>5169</v>
      </c>
      <c r="AF76" s="296">
        <f t="shared" si="39"/>
        <v>4201798</v>
      </c>
      <c r="AG76" s="292">
        <f t="shared" si="39"/>
        <v>0</v>
      </c>
      <c r="AH76" s="295">
        <f t="shared" si="39"/>
        <v>0</v>
      </c>
      <c r="AI76" s="292">
        <f t="shared" si="39"/>
        <v>0</v>
      </c>
      <c r="AJ76" s="297">
        <f t="shared" si="39"/>
        <v>0</v>
      </c>
      <c r="AK76" s="298">
        <f t="shared" si="39"/>
        <v>0</v>
      </c>
      <c r="AL76" s="296">
        <f t="shared" si="39"/>
        <v>4201798</v>
      </c>
      <c r="AM76" s="299">
        <f t="shared" si="39"/>
        <v>-10504</v>
      </c>
      <c r="AN76" s="296">
        <f t="shared" si="39"/>
        <v>4191294</v>
      </c>
      <c r="AO76" s="282">
        <f t="shared" ref="AO76" si="40">SUM(AO7:AO75)</f>
        <v>6395</v>
      </c>
      <c r="AP76" s="296">
        <f t="shared" si="39"/>
        <v>4197689</v>
      </c>
      <c r="AQ76" s="297">
        <f t="shared" si="39"/>
        <v>0</v>
      </c>
      <c r="AR76" s="297">
        <f t="shared" si="39"/>
        <v>4197689</v>
      </c>
      <c r="AS76" s="296">
        <f t="shared" si="39"/>
        <v>349807</v>
      </c>
      <c r="AT76" s="300">
        <f t="shared" si="39"/>
        <v>6536505</v>
      </c>
      <c r="AU76" s="300">
        <f t="shared" si="39"/>
        <v>544708</v>
      </c>
      <c r="AV76" s="274"/>
      <c r="AW76" s="282">
        <f>SUM(AW7:AW75)</f>
        <v>0</v>
      </c>
      <c r="AX76" s="282">
        <f>SUM(AX7:AX75)</f>
        <v>10504</v>
      </c>
      <c r="AY76" s="282">
        <f>SUM(AY7:AY75)</f>
        <v>10504</v>
      </c>
    </row>
    <row r="77" spans="1:51" s="123" customFormat="1" ht="16.149999999999999" customHeight="1" thickTop="1" x14ac:dyDescent="0.2">
      <c r="A77" s="1409" t="s">
        <v>410</v>
      </c>
      <c r="B77" s="1410"/>
      <c r="C77" s="301"/>
      <c r="D77" s="279"/>
      <c r="E77" s="279"/>
      <c r="F77" s="301"/>
      <c r="G77" s="279"/>
      <c r="H77" s="279"/>
      <c r="I77" s="301"/>
      <c r="J77" s="279"/>
      <c r="K77" s="279"/>
      <c r="L77" s="301"/>
      <c r="M77" s="279"/>
      <c r="N77" s="279"/>
      <c r="O77" s="301"/>
      <c r="P77" s="279"/>
      <c r="Q77" s="279"/>
      <c r="R77" s="279"/>
      <c r="S77" s="279"/>
      <c r="T77" s="279"/>
      <c r="U77" s="279"/>
      <c r="V77" s="279"/>
      <c r="W77" s="279"/>
      <c r="X77" s="279"/>
      <c r="Y77" s="279"/>
      <c r="Z77" s="279"/>
      <c r="AA77" s="279"/>
      <c r="AB77" s="279"/>
      <c r="AC77" s="279"/>
      <c r="AD77" s="279"/>
      <c r="AE77" s="302"/>
      <c r="AF77" s="279"/>
      <c r="AG77" s="301"/>
      <c r="AH77" s="302"/>
      <c r="AI77" s="301"/>
      <c r="AJ77" s="279"/>
      <c r="AK77" s="279"/>
      <c r="AL77" s="279"/>
      <c r="AM77" s="279"/>
      <c r="AN77" s="279"/>
      <c r="AO77" s="279"/>
      <c r="AP77" s="279"/>
      <c r="AQ77" s="279"/>
      <c r="AR77" s="279"/>
      <c r="AS77" s="279"/>
      <c r="AT77" s="279"/>
      <c r="AU77" s="279"/>
      <c r="AV77" s="274"/>
      <c r="AW77" s="245"/>
      <c r="AX77" s="245"/>
      <c r="AY77" s="245"/>
    </row>
    <row r="78" spans="1:51" s="123" customFormat="1" ht="16.149999999999999" customHeight="1" x14ac:dyDescent="0.2">
      <c r="A78" s="1406" t="s">
        <v>411</v>
      </c>
      <c r="B78" s="1407"/>
      <c r="C78" s="170"/>
      <c r="D78" s="168"/>
      <c r="E78" s="168"/>
      <c r="F78" s="170"/>
      <c r="G78" s="168"/>
      <c r="H78" s="168"/>
      <c r="I78" s="170"/>
      <c r="J78" s="168"/>
      <c r="K78" s="168"/>
      <c r="L78" s="170"/>
      <c r="M78" s="168"/>
      <c r="N78" s="168"/>
      <c r="O78" s="170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97">
        <f>VLOOKUP($A$88,'4_Level 4'!$A$78:$R$214,5,FALSE)</f>
        <v>0</v>
      </c>
      <c r="AA78" s="173"/>
      <c r="AB78" s="168">
        <f>Z78-AA78</f>
        <v>0</v>
      </c>
      <c r="AC78" s="97">
        <f>ROUND(AB78/$AC$88,0)</f>
        <v>0</v>
      </c>
      <c r="AD78" s="97">
        <f>VLOOKUP($A$88,'4_Level 4'!$A$78:$R$214,5,FALSE)</f>
        <v>0</v>
      </c>
      <c r="AE78" s="168"/>
      <c r="AF78" s="168"/>
      <c r="AG78" s="170"/>
      <c r="AH78" s="168"/>
      <c r="AI78" s="170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75">
        <f t="shared" ref="AT78:AT83" si="41">Z78+AP78</f>
        <v>0</v>
      </c>
      <c r="AU78" s="175">
        <f>AC78+AS78</f>
        <v>0</v>
      </c>
      <c r="AV78" s="274"/>
      <c r="AW78" s="274"/>
      <c r="AX78" s="274"/>
      <c r="AY78" s="274"/>
    </row>
    <row r="79" spans="1:51" s="123" customFormat="1" ht="16.149999999999999" customHeight="1" x14ac:dyDescent="0.2">
      <c r="A79" s="1404" t="s">
        <v>430</v>
      </c>
      <c r="B79" s="1405"/>
      <c r="C79" s="170"/>
      <c r="D79" s="168"/>
      <c r="E79" s="168"/>
      <c r="F79" s="170"/>
      <c r="G79" s="168"/>
      <c r="H79" s="168"/>
      <c r="I79" s="170"/>
      <c r="J79" s="168"/>
      <c r="K79" s="168"/>
      <c r="L79" s="170"/>
      <c r="M79" s="168"/>
      <c r="N79" s="168"/>
      <c r="O79" s="170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72"/>
      <c r="AA79" s="173"/>
      <c r="AB79" s="168"/>
      <c r="AC79" s="172"/>
      <c r="AD79" s="97">
        <f>VLOOKUP($A$88,'4_Level 4'!$A$78:$R$214,10,FALSE)</f>
        <v>0</v>
      </c>
      <c r="AE79" s="168"/>
      <c r="AF79" s="168"/>
      <c r="AG79" s="170"/>
      <c r="AH79" s="168"/>
      <c r="AI79" s="170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75">
        <f t="shared" si="41"/>
        <v>0</v>
      </c>
      <c r="AU79" s="168"/>
      <c r="AV79" s="274"/>
      <c r="AW79" s="274"/>
      <c r="AX79" s="274"/>
      <c r="AY79" s="274"/>
    </row>
    <row r="80" spans="1:51" ht="16.149999999999999" customHeight="1" x14ac:dyDescent="0.2">
      <c r="A80" s="1417" t="s">
        <v>1544</v>
      </c>
      <c r="B80" s="1418"/>
      <c r="C80" s="170"/>
      <c r="D80" s="168"/>
      <c r="E80" s="168"/>
      <c r="F80" s="170"/>
      <c r="G80" s="168"/>
      <c r="H80" s="168"/>
      <c r="I80" s="170"/>
      <c r="J80" s="168"/>
      <c r="K80" s="168"/>
      <c r="L80" s="170"/>
      <c r="M80" s="168"/>
      <c r="N80" s="168"/>
      <c r="O80" s="170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97">
        <f>VLOOKUP($A$88,'4_Level 4'!$A$78:$R$214,12,FALSE)</f>
        <v>0</v>
      </c>
      <c r="AA80" s="173"/>
      <c r="AB80" s="168">
        <f>Z80-AA80</f>
        <v>0</v>
      </c>
      <c r="AC80" s="97">
        <f>ROUND(AB80/$AC$88,0)</f>
        <v>0</v>
      </c>
      <c r="AD80" s="97">
        <f>VLOOKUP($A$88,'4_Level 4'!$A$78:$R$214,12,FALSE)</f>
        <v>0</v>
      </c>
      <c r="AE80" s="168"/>
      <c r="AF80" s="168"/>
      <c r="AG80" s="170"/>
      <c r="AH80" s="168"/>
      <c r="AI80" s="170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75">
        <f t="shared" si="41"/>
        <v>0</v>
      </c>
      <c r="AU80" s="168"/>
      <c r="AV80" s="116"/>
      <c r="AW80" s="116"/>
      <c r="AX80" s="116"/>
      <c r="AY80" s="116"/>
    </row>
    <row r="81" spans="1:51" s="123" customFormat="1" ht="16.149999999999999" customHeight="1" x14ac:dyDescent="0.2">
      <c r="A81" s="1417" t="s">
        <v>429</v>
      </c>
      <c r="B81" s="1418"/>
      <c r="C81" s="170"/>
      <c r="D81" s="168"/>
      <c r="E81" s="168"/>
      <c r="F81" s="170"/>
      <c r="G81" s="168"/>
      <c r="H81" s="168"/>
      <c r="I81" s="170"/>
      <c r="J81" s="168"/>
      <c r="K81" s="168"/>
      <c r="L81" s="170"/>
      <c r="M81" s="168"/>
      <c r="N81" s="168"/>
      <c r="O81" s="170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72"/>
      <c r="AA81" s="173"/>
      <c r="AB81" s="168"/>
      <c r="AC81" s="172"/>
      <c r="AD81" s="97">
        <f>VLOOKUP($A$88,'4_Level 4'!$A$78:$R$214,13,FALSE)</f>
        <v>0</v>
      </c>
      <c r="AE81" s="168"/>
      <c r="AF81" s="168"/>
      <c r="AG81" s="170"/>
      <c r="AH81" s="168"/>
      <c r="AI81" s="170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75">
        <f t="shared" si="41"/>
        <v>0</v>
      </c>
      <c r="AU81" s="168"/>
      <c r="AV81" s="274"/>
      <c r="AW81" s="274"/>
      <c r="AX81" s="274"/>
      <c r="AY81" s="274"/>
    </row>
    <row r="82" spans="1:51" s="123" customFormat="1" ht="16.149999999999999" customHeight="1" x14ac:dyDescent="0.2">
      <c r="A82" s="1415" t="s">
        <v>254</v>
      </c>
      <c r="B82" s="1416"/>
      <c r="C82" s="171"/>
      <c r="D82" s="169"/>
      <c r="E82" s="169"/>
      <c r="F82" s="171"/>
      <c r="G82" s="169"/>
      <c r="H82" s="169"/>
      <c r="I82" s="171"/>
      <c r="J82" s="169"/>
      <c r="K82" s="169"/>
      <c r="L82" s="171"/>
      <c r="M82" s="169"/>
      <c r="N82" s="169"/>
      <c r="O82" s="171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95">
        <f>VLOOKUP($A$88,'4_Level 4'!$A$78:$R$214,17,FALSE)</f>
        <v>8142</v>
      </c>
      <c r="AA82" s="53"/>
      <c r="AB82" s="169">
        <f>Z82-AA82</f>
        <v>8142</v>
      </c>
      <c r="AC82" s="95">
        <f>ROUND(AB82/$AC$88,0)</f>
        <v>679</v>
      </c>
      <c r="AD82" s="95">
        <f>VLOOKUP($A$88,'4_Level 4'!$A$78:$R$214,17,FALSE)</f>
        <v>8142</v>
      </c>
      <c r="AE82" s="169"/>
      <c r="AF82" s="169"/>
      <c r="AG82" s="171"/>
      <c r="AH82" s="169"/>
      <c r="AI82" s="171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76">
        <f t="shared" si="41"/>
        <v>8142</v>
      </c>
      <c r="AU82" s="176">
        <f>AC82+AS82</f>
        <v>679</v>
      </c>
      <c r="AV82" s="274"/>
      <c r="AW82" s="274"/>
      <c r="AX82" s="274"/>
      <c r="AY82" s="274"/>
    </row>
    <row r="83" spans="1:51" s="123" customFormat="1" ht="16.149999999999999" customHeight="1" x14ac:dyDescent="0.2">
      <c r="A83" s="1415" t="s">
        <v>1440</v>
      </c>
      <c r="B83" s="1416"/>
      <c r="C83" s="1047"/>
      <c r="D83" s="1048"/>
      <c r="E83" s="1048"/>
      <c r="F83" s="1047"/>
      <c r="G83" s="1048"/>
      <c r="H83" s="1048"/>
      <c r="I83" s="1047"/>
      <c r="J83" s="1048"/>
      <c r="K83" s="1048"/>
      <c r="L83" s="1047"/>
      <c r="M83" s="1048"/>
      <c r="N83" s="1048"/>
      <c r="O83" s="1047"/>
      <c r="P83" s="1048"/>
      <c r="Q83" s="1048"/>
      <c r="R83" s="1048"/>
      <c r="S83" s="1048"/>
      <c r="T83" s="1048"/>
      <c r="U83" s="1048"/>
      <c r="V83" s="1048"/>
      <c r="W83" s="1048"/>
      <c r="X83" s="1048"/>
      <c r="Y83" s="1048">
        <f>VLOOKUP($A88,[1]Summary!$A$87:$K$122,11,FALSE)</f>
        <v>0</v>
      </c>
      <c r="Z83" s="1049">
        <f>VLOOKUP(A88,[1]Summary!$A$87:$K$122,11,FALSE)</f>
        <v>0</v>
      </c>
      <c r="AA83" s="1050"/>
      <c r="AB83" s="1048">
        <f>Z83-AA83</f>
        <v>0</v>
      </c>
      <c r="AC83" s="1049">
        <f>ROUND(AB83/$AC$88,0)</f>
        <v>0</v>
      </c>
      <c r="AD83" s="1049">
        <f>VLOOKUP($A88,[1]Summary!$A$87:$K$122,11,FALSE)</f>
        <v>0</v>
      </c>
      <c r="AE83" s="1048"/>
      <c r="AF83" s="1048"/>
      <c r="AG83" s="1047"/>
      <c r="AH83" s="1048"/>
      <c r="AI83" s="1047"/>
      <c r="AJ83" s="1048"/>
      <c r="AK83" s="1048"/>
      <c r="AL83" s="1048"/>
      <c r="AM83" s="1048"/>
      <c r="AN83" s="1048"/>
      <c r="AO83" s="1048"/>
      <c r="AP83" s="1048"/>
      <c r="AQ83" s="1048"/>
      <c r="AR83" s="1048"/>
      <c r="AS83" s="1048"/>
      <c r="AT83" s="1051">
        <f t="shared" si="41"/>
        <v>0</v>
      </c>
      <c r="AU83" s="1051">
        <f>AC83+AS83</f>
        <v>0</v>
      </c>
      <c r="AV83" s="274"/>
      <c r="AW83" s="274"/>
      <c r="AX83" s="274"/>
      <c r="AY83" s="274"/>
    </row>
    <row r="84" spans="1:51" s="123" customFormat="1" ht="16.149999999999999" customHeight="1" thickBot="1" x14ac:dyDescent="0.25">
      <c r="A84" s="1402" t="s">
        <v>461</v>
      </c>
      <c r="B84" s="1403"/>
      <c r="C84" s="248">
        <f>SUM(C76:C83)</f>
        <v>543</v>
      </c>
      <c r="D84" s="247"/>
      <c r="E84" s="273">
        <f t="shared" ref="E84" si="42">SUM(E76:E83)</f>
        <v>1872563.2645428164</v>
      </c>
      <c r="F84" s="248">
        <v>524</v>
      </c>
      <c r="G84" s="247"/>
      <c r="H84" s="273">
        <v>254918.61871593169</v>
      </c>
      <c r="I84" s="248">
        <v>73</v>
      </c>
      <c r="J84" s="247"/>
      <c r="K84" s="273">
        <v>9694.8423949878488</v>
      </c>
      <c r="L84" s="248">
        <v>60</v>
      </c>
      <c r="M84" s="247"/>
      <c r="N84" s="273">
        <v>199209.09030796954</v>
      </c>
      <c r="O84" s="248">
        <v>3</v>
      </c>
      <c r="P84" s="247"/>
      <c r="Q84" s="273">
        <v>3984.1818061593899</v>
      </c>
      <c r="R84" s="247">
        <f t="shared" ref="R84:AD84" si="43">SUM(R76:R83)</f>
        <v>2340370</v>
      </c>
      <c r="S84" s="247">
        <f t="shared" si="43"/>
        <v>0</v>
      </c>
      <c r="T84" s="247">
        <f t="shared" si="43"/>
        <v>0</v>
      </c>
      <c r="U84" s="247">
        <f t="shared" si="43"/>
        <v>0</v>
      </c>
      <c r="V84" s="247">
        <f t="shared" si="43"/>
        <v>2340370</v>
      </c>
      <c r="W84" s="247">
        <f t="shared" si="43"/>
        <v>-5852</v>
      </c>
      <c r="X84" s="247">
        <f t="shared" si="43"/>
        <v>2334518</v>
      </c>
      <c r="Y84" s="273">
        <f t="shared" si="43"/>
        <v>4298</v>
      </c>
      <c r="Z84" s="249">
        <f t="shared" si="43"/>
        <v>2346958</v>
      </c>
      <c r="AA84" s="247">
        <f t="shared" si="43"/>
        <v>0</v>
      </c>
      <c r="AB84" s="247">
        <f t="shared" si="43"/>
        <v>2346958</v>
      </c>
      <c r="AC84" s="249">
        <f t="shared" si="43"/>
        <v>195580</v>
      </c>
      <c r="AD84" s="249">
        <f t="shared" si="43"/>
        <v>2346958</v>
      </c>
      <c r="AE84" s="174"/>
      <c r="AF84" s="247">
        <f t="shared" ref="AF84:AU84" si="44">SUM(AF76:AF83)</f>
        <v>4201798</v>
      </c>
      <c r="AG84" s="248">
        <f t="shared" si="44"/>
        <v>0</v>
      </c>
      <c r="AH84" s="174">
        <f t="shared" si="44"/>
        <v>0</v>
      </c>
      <c r="AI84" s="248">
        <f t="shared" si="44"/>
        <v>0</v>
      </c>
      <c r="AJ84" s="247">
        <f t="shared" si="44"/>
        <v>0</v>
      </c>
      <c r="AK84" s="247">
        <f t="shared" si="44"/>
        <v>0</v>
      </c>
      <c r="AL84" s="247">
        <f t="shared" si="44"/>
        <v>4201798</v>
      </c>
      <c r="AM84" s="247">
        <f t="shared" si="44"/>
        <v>-10504</v>
      </c>
      <c r="AN84" s="247">
        <f t="shared" si="44"/>
        <v>4191294</v>
      </c>
      <c r="AO84" s="247">
        <f t="shared" si="44"/>
        <v>6395</v>
      </c>
      <c r="AP84" s="247">
        <f t="shared" si="44"/>
        <v>4197689</v>
      </c>
      <c r="AQ84" s="247">
        <f t="shared" si="44"/>
        <v>0</v>
      </c>
      <c r="AR84" s="247">
        <f t="shared" si="44"/>
        <v>4197689</v>
      </c>
      <c r="AS84" s="247">
        <f t="shared" si="44"/>
        <v>349807</v>
      </c>
      <c r="AT84" s="275">
        <f t="shared" si="44"/>
        <v>6544647</v>
      </c>
      <c r="AU84" s="275">
        <f t="shared" si="44"/>
        <v>545387</v>
      </c>
      <c r="AV84" s="274"/>
      <c r="AW84" s="274"/>
      <c r="AX84" s="274"/>
      <c r="AY84" s="274"/>
    </row>
    <row r="85" spans="1:51" ht="16.149999999999999" customHeight="1" thickTop="1" x14ac:dyDescent="0.2"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6"/>
      <c r="R85" s="116"/>
      <c r="S85" s="116"/>
      <c r="T85" s="116"/>
      <c r="U85" s="116"/>
      <c r="V85" s="116"/>
      <c r="W85" s="116"/>
      <c r="X85" s="274"/>
      <c r="Y85" s="116"/>
      <c r="Z85" s="116"/>
      <c r="AA85" s="116"/>
      <c r="AB85" s="116"/>
      <c r="AC85" s="116"/>
      <c r="AD85" s="116"/>
      <c r="AE85" s="116"/>
      <c r="AF85" s="116"/>
    </row>
    <row r="86" spans="1:51" ht="16.149999999999999" customHeight="1" x14ac:dyDescent="0.2">
      <c r="D86" s="116"/>
      <c r="E86" s="116"/>
      <c r="F86" s="116"/>
      <c r="G86" s="116"/>
      <c r="H86" s="838"/>
      <c r="I86" s="838"/>
      <c r="J86" s="838"/>
      <c r="K86" s="838"/>
      <c r="L86" s="838"/>
      <c r="M86" s="838"/>
      <c r="N86" s="838"/>
      <c r="O86" s="838"/>
      <c r="P86" s="838"/>
      <c r="Q86" s="838"/>
      <c r="R86" s="116"/>
      <c r="S86" s="116"/>
      <c r="T86" s="116"/>
      <c r="U86" s="116"/>
      <c r="V86" s="116"/>
      <c r="W86" s="116"/>
      <c r="X86" s="274"/>
      <c r="Y86" s="116"/>
      <c r="Z86" s="116"/>
      <c r="AA86" s="116"/>
      <c r="AB86" s="116"/>
      <c r="AC86" s="116"/>
      <c r="AD86" s="116"/>
      <c r="AE86" s="116"/>
      <c r="AF86" s="116"/>
    </row>
    <row r="87" spans="1:51" ht="16.149999999999999" customHeight="1" x14ac:dyDescent="0.2">
      <c r="H87" s="113"/>
      <c r="I87" s="113"/>
      <c r="J87" s="1482"/>
      <c r="K87" s="839"/>
      <c r="L87" s="839"/>
      <c r="M87" s="1482"/>
      <c r="N87" s="839"/>
      <c r="O87" s="839"/>
      <c r="P87" s="1482"/>
      <c r="Q87" s="839"/>
    </row>
    <row r="88" spans="1:51" x14ac:dyDescent="0.2">
      <c r="A88" s="321" t="s">
        <v>566</v>
      </c>
      <c r="H88" s="113"/>
      <c r="I88" s="113"/>
      <c r="J88" s="1482"/>
      <c r="K88" s="839"/>
      <c r="L88" s="839"/>
      <c r="M88" s="1482"/>
      <c r="N88" s="839"/>
      <c r="O88" s="839"/>
      <c r="P88" s="1482"/>
      <c r="Q88" s="839"/>
      <c r="AC88" s="108">
        <v>12</v>
      </c>
      <c r="AS88" s="108">
        <f>AC88</f>
        <v>12</v>
      </c>
    </row>
    <row r="89" spans="1:51" x14ac:dyDescent="0.2">
      <c r="H89" s="113"/>
      <c r="I89" s="113"/>
      <c r="J89" s="113"/>
      <c r="K89" s="113"/>
      <c r="L89" s="113"/>
      <c r="M89" s="113"/>
      <c r="N89" s="113"/>
      <c r="O89" s="113"/>
      <c r="P89" s="113"/>
      <c r="Q89" s="113"/>
    </row>
  </sheetData>
  <mergeCells count="48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T1:AT3"/>
    <mergeCell ref="AU1:AU3"/>
    <mergeCell ref="AS2:AS3"/>
    <mergeCell ref="AP2:AP3"/>
    <mergeCell ref="AQ2:AQ3"/>
    <mergeCell ref="AR2:AR3"/>
    <mergeCell ref="AL1:AS1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7:P88"/>
    <mergeCell ref="A80:B80"/>
    <mergeCell ref="A81:B81"/>
    <mergeCell ref="A82:B82"/>
    <mergeCell ref="A84:B84"/>
    <mergeCell ref="J87:J88"/>
    <mergeCell ref="M87:M88"/>
    <mergeCell ref="A83:B83"/>
    <mergeCell ref="A77:B77"/>
    <mergeCell ref="A78:B78"/>
    <mergeCell ref="C2:C3"/>
    <mergeCell ref="D2:E2"/>
    <mergeCell ref="F2:H2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July 2018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CD80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4" style="108" customWidth="1"/>
    <col min="2" max="2" width="19.5703125" style="108" customWidth="1"/>
    <col min="3" max="3" width="14.28515625" style="108" customWidth="1"/>
    <col min="4" max="37" width="13.7109375" style="108" customWidth="1"/>
    <col min="38" max="41" width="14" style="108" customWidth="1"/>
    <col min="42" max="42" width="16.5703125" style="108" customWidth="1"/>
    <col min="43" max="43" width="15.7109375" style="108" customWidth="1"/>
    <col min="44" max="80" width="13" style="108" customWidth="1"/>
    <col min="81" max="81" width="15.140625" style="108" customWidth="1"/>
    <col min="82" max="82" width="14.140625" style="108" customWidth="1"/>
    <col min="83" max="16384" width="8.85546875" style="108"/>
  </cols>
  <sheetData>
    <row r="1" spans="1:82" ht="30" customHeight="1" x14ac:dyDescent="0.2">
      <c r="A1" s="1308" t="s">
        <v>80</v>
      </c>
      <c r="B1" s="1308"/>
      <c r="C1" s="1312" t="s">
        <v>644</v>
      </c>
      <c r="D1" s="1310" t="s">
        <v>544</v>
      </c>
      <c r="E1" s="1310"/>
      <c r="F1" s="1310"/>
      <c r="G1" s="1310"/>
      <c r="H1" s="1310"/>
      <c r="I1" s="1310"/>
      <c r="J1" s="1310" t="s">
        <v>544</v>
      </c>
      <c r="K1" s="1310"/>
      <c r="L1" s="1310"/>
      <c r="M1" s="1310"/>
      <c r="N1" s="1310"/>
      <c r="O1" s="1310"/>
      <c r="P1" s="1310"/>
      <c r="Q1" s="1310" t="s">
        <v>544</v>
      </c>
      <c r="R1" s="1310"/>
      <c r="S1" s="1310"/>
      <c r="T1" s="1310"/>
      <c r="U1" s="1310"/>
      <c r="V1" s="1310"/>
      <c r="W1" s="1310"/>
      <c r="X1" s="1310" t="s">
        <v>544</v>
      </c>
      <c r="Y1" s="1310"/>
      <c r="Z1" s="1310"/>
      <c r="AA1" s="1310"/>
      <c r="AB1" s="1310"/>
      <c r="AC1" s="1310" t="s">
        <v>544</v>
      </c>
      <c r="AD1" s="1310"/>
      <c r="AE1" s="1310" t="s">
        <v>544</v>
      </c>
      <c r="AF1" s="1310"/>
      <c r="AG1" s="1310"/>
      <c r="AH1" s="1310"/>
      <c r="AI1" s="1310"/>
      <c r="AJ1" s="1310"/>
      <c r="AK1" s="1310" t="s">
        <v>544</v>
      </c>
      <c r="AL1" s="1313" t="s">
        <v>544</v>
      </c>
      <c r="AM1" s="1313"/>
      <c r="AN1" s="1313"/>
      <c r="AO1" s="1313"/>
      <c r="AP1" s="1313"/>
      <c r="AQ1" s="1304" t="s">
        <v>543</v>
      </c>
      <c r="AR1" s="1315" t="s">
        <v>1229</v>
      </c>
      <c r="AS1" s="1315"/>
      <c r="AT1" s="1315"/>
      <c r="AU1" s="1315"/>
      <c r="AV1" s="1315"/>
      <c r="AW1" s="1315"/>
      <c r="AX1" s="1315"/>
      <c r="AY1" s="1315"/>
      <c r="AZ1" s="1315" t="s">
        <v>1229</v>
      </c>
      <c r="BA1" s="1315"/>
      <c r="BB1" s="1315"/>
      <c r="BC1" s="1315"/>
      <c r="BD1" s="1315"/>
      <c r="BE1" s="1315"/>
      <c r="BF1" s="1315"/>
      <c r="BG1" s="1315"/>
      <c r="BH1" s="1315" t="s">
        <v>1229</v>
      </c>
      <c r="BI1" s="1315"/>
      <c r="BJ1" s="1315"/>
      <c r="BK1" s="1315"/>
      <c r="BL1" s="1315"/>
      <c r="BM1" s="1315"/>
      <c r="BN1" s="1315"/>
      <c r="BO1" s="1315"/>
      <c r="BP1" s="1315" t="s">
        <v>1229</v>
      </c>
      <c r="BQ1" s="1315"/>
      <c r="BR1" s="1315"/>
      <c r="BS1" s="1315"/>
      <c r="BT1" s="1315"/>
      <c r="BU1" s="1315"/>
      <c r="BV1" s="1315"/>
      <c r="BW1" s="1315"/>
      <c r="BX1" s="1314" t="s">
        <v>1523</v>
      </c>
      <c r="BY1" s="1314"/>
      <c r="BZ1" s="1314"/>
      <c r="CA1" s="1314"/>
      <c r="CB1" s="1314"/>
      <c r="CC1" s="1309" t="s">
        <v>1458</v>
      </c>
      <c r="CD1" s="1311" t="s">
        <v>1230</v>
      </c>
    </row>
    <row r="2" spans="1:82" ht="88.5" customHeight="1" x14ac:dyDescent="0.2">
      <c r="A2" s="1308"/>
      <c r="B2" s="1308"/>
      <c r="C2" s="1312"/>
      <c r="D2" s="936" t="s">
        <v>541</v>
      </c>
      <c r="E2" s="937" t="s">
        <v>517</v>
      </c>
      <c r="F2" s="937" t="s">
        <v>518</v>
      </c>
      <c r="G2" s="937" t="s">
        <v>519</v>
      </c>
      <c r="H2" s="937" t="s">
        <v>1545</v>
      </c>
      <c r="I2" s="937" t="s">
        <v>520</v>
      </c>
      <c r="J2" s="937" t="s">
        <v>521</v>
      </c>
      <c r="K2" s="937" t="s">
        <v>522</v>
      </c>
      <c r="L2" s="937" t="s">
        <v>523</v>
      </c>
      <c r="M2" s="937" t="s">
        <v>524</v>
      </c>
      <c r="N2" s="937" t="s">
        <v>525</v>
      </c>
      <c r="O2" s="937" t="s">
        <v>1270</v>
      </c>
      <c r="P2" s="937" t="s">
        <v>526</v>
      </c>
      <c r="Q2" s="937" t="s">
        <v>527</v>
      </c>
      <c r="R2" s="937" t="s">
        <v>528</v>
      </c>
      <c r="S2" s="937" t="s">
        <v>529</v>
      </c>
      <c r="T2" s="937" t="s">
        <v>530</v>
      </c>
      <c r="U2" s="937" t="s">
        <v>531</v>
      </c>
      <c r="V2" s="937" t="s">
        <v>532</v>
      </c>
      <c r="W2" s="937" t="s">
        <v>533</v>
      </c>
      <c r="X2" s="937" t="s">
        <v>534</v>
      </c>
      <c r="Y2" s="937" t="s">
        <v>535</v>
      </c>
      <c r="Z2" s="937" t="s">
        <v>536</v>
      </c>
      <c r="AA2" s="936" t="s">
        <v>539</v>
      </c>
      <c r="AB2" s="936" t="s">
        <v>540</v>
      </c>
      <c r="AC2" s="936" t="s">
        <v>671</v>
      </c>
      <c r="AD2" s="936" t="s">
        <v>628</v>
      </c>
      <c r="AE2" s="936" t="s">
        <v>627</v>
      </c>
      <c r="AF2" s="936" t="s">
        <v>626</v>
      </c>
      <c r="AG2" s="936" t="s">
        <v>725</v>
      </c>
      <c r="AH2" s="936" t="s">
        <v>1221</v>
      </c>
      <c r="AI2" s="936" t="s">
        <v>1222</v>
      </c>
      <c r="AJ2" s="936" t="s">
        <v>1460</v>
      </c>
      <c r="AK2" s="936" t="s">
        <v>1220</v>
      </c>
      <c r="AL2" s="936" t="s">
        <v>1311</v>
      </c>
      <c r="AM2" s="936" t="s">
        <v>1310</v>
      </c>
      <c r="AN2" s="937" t="s">
        <v>537</v>
      </c>
      <c r="AO2" s="937" t="s">
        <v>739</v>
      </c>
      <c r="AP2" s="936" t="s">
        <v>418</v>
      </c>
      <c r="AQ2" s="1304"/>
      <c r="AR2" s="1243" t="s">
        <v>517</v>
      </c>
      <c r="AS2" s="1243" t="s">
        <v>518</v>
      </c>
      <c r="AT2" s="1243" t="s">
        <v>519</v>
      </c>
      <c r="AU2" s="1243" t="s">
        <v>1545</v>
      </c>
      <c r="AV2" s="1243" t="s">
        <v>520</v>
      </c>
      <c r="AW2" s="1243" t="s">
        <v>521</v>
      </c>
      <c r="AX2" s="1243" t="s">
        <v>522</v>
      </c>
      <c r="AY2" s="1243" t="s">
        <v>523</v>
      </c>
      <c r="AZ2" s="1243" t="s">
        <v>524</v>
      </c>
      <c r="BA2" s="1243" t="s">
        <v>525</v>
      </c>
      <c r="BB2" s="1243" t="s">
        <v>1270</v>
      </c>
      <c r="BC2" s="1243" t="s">
        <v>526</v>
      </c>
      <c r="BD2" s="1243" t="s">
        <v>527</v>
      </c>
      <c r="BE2" s="1243" t="s">
        <v>528</v>
      </c>
      <c r="BF2" s="1243" t="s">
        <v>529</v>
      </c>
      <c r="BG2" s="1243" t="s">
        <v>530</v>
      </c>
      <c r="BH2" s="1243" t="s">
        <v>531</v>
      </c>
      <c r="BI2" s="1243" t="s">
        <v>532</v>
      </c>
      <c r="BJ2" s="1243" t="s">
        <v>533</v>
      </c>
      <c r="BK2" s="1243" t="s">
        <v>534</v>
      </c>
      <c r="BL2" s="1243" t="s">
        <v>535</v>
      </c>
      <c r="BM2" s="1243" t="s">
        <v>536</v>
      </c>
      <c r="BN2" s="1244" t="s">
        <v>539</v>
      </c>
      <c r="BO2" s="1244" t="s">
        <v>540</v>
      </c>
      <c r="BP2" s="936" t="s">
        <v>671</v>
      </c>
      <c r="BQ2" s="936" t="s">
        <v>628</v>
      </c>
      <c r="BR2" s="936" t="s">
        <v>627</v>
      </c>
      <c r="BS2" s="936" t="s">
        <v>626</v>
      </c>
      <c r="BT2" s="936" t="s">
        <v>725</v>
      </c>
      <c r="BU2" s="936" t="s">
        <v>1221</v>
      </c>
      <c r="BV2" s="936" t="s">
        <v>1222</v>
      </c>
      <c r="BW2" s="936" t="s">
        <v>1460</v>
      </c>
      <c r="BX2" s="936" t="s">
        <v>1220</v>
      </c>
      <c r="BY2" s="936" t="s">
        <v>1311</v>
      </c>
      <c r="BZ2" s="936" t="s">
        <v>1310</v>
      </c>
      <c r="CA2" s="1243" t="s">
        <v>537</v>
      </c>
      <c r="CB2" s="1243" t="s">
        <v>739</v>
      </c>
      <c r="CC2" s="1309"/>
      <c r="CD2" s="1311"/>
    </row>
    <row r="3" spans="1:82" hidden="1" x14ac:dyDescent="0.2">
      <c r="A3" s="848"/>
      <c r="B3" s="848"/>
      <c r="C3" s="853"/>
      <c r="D3" s="860"/>
      <c r="E3" s="470"/>
      <c r="F3" s="470"/>
      <c r="G3" s="470"/>
      <c r="H3" s="470"/>
      <c r="I3" s="470"/>
      <c r="J3" s="470"/>
      <c r="K3" s="470"/>
      <c r="L3" s="470"/>
      <c r="M3" s="470"/>
      <c r="N3" s="470"/>
      <c r="O3" s="470"/>
      <c r="P3" s="470"/>
      <c r="Q3" s="470"/>
      <c r="R3" s="470"/>
      <c r="S3" s="470"/>
      <c r="T3" s="470"/>
      <c r="U3" s="470"/>
      <c r="V3" s="470"/>
      <c r="W3" s="470"/>
      <c r="X3" s="470"/>
      <c r="Y3" s="470"/>
      <c r="Z3" s="470"/>
      <c r="AA3" s="860"/>
      <c r="AB3" s="860"/>
      <c r="AC3" s="860"/>
      <c r="AD3" s="860"/>
      <c r="AE3" s="860"/>
      <c r="AF3" s="860"/>
      <c r="AG3" s="860"/>
      <c r="AH3" s="860"/>
      <c r="AI3" s="860"/>
      <c r="AJ3" s="860"/>
      <c r="AK3" s="860"/>
      <c r="AL3" s="936"/>
      <c r="AM3" s="936"/>
      <c r="AN3" s="470"/>
      <c r="AO3" s="470"/>
      <c r="AP3" s="860"/>
      <c r="AQ3" s="850"/>
      <c r="AR3" s="854"/>
      <c r="AS3" s="854"/>
      <c r="AT3" s="854"/>
      <c r="AU3" s="854"/>
      <c r="AV3" s="854"/>
      <c r="AW3" s="854"/>
      <c r="AX3" s="854"/>
      <c r="AY3" s="854"/>
      <c r="AZ3" s="854"/>
      <c r="BA3" s="854"/>
      <c r="BB3" s="854"/>
      <c r="BC3" s="854"/>
      <c r="BD3" s="854"/>
      <c r="BE3" s="854"/>
      <c r="BF3" s="854"/>
      <c r="BG3" s="854"/>
      <c r="BH3" s="854"/>
      <c r="BI3" s="854"/>
      <c r="BJ3" s="854"/>
      <c r="BK3" s="854"/>
      <c r="BL3" s="854"/>
      <c r="BM3" s="854"/>
      <c r="BN3" s="852"/>
      <c r="BO3" s="852"/>
      <c r="BP3" s="860"/>
      <c r="BQ3" s="860"/>
      <c r="BR3" s="860"/>
      <c r="BS3" s="860"/>
      <c r="BT3" s="860"/>
      <c r="BU3" s="860"/>
      <c r="BV3" s="860"/>
      <c r="BW3" s="860"/>
      <c r="BX3" s="860"/>
      <c r="BY3" s="936"/>
      <c r="BZ3" s="936"/>
      <c r="CA3" s="854"/>
      <c r="CB3" s="854"/>
      <c r="CC3" s="854"/>
      <c r="CD3" s="851"/>
    </row>
    <row r="4" spans="1:82" s="117" customFormat="1" x14ac:dyDescent="0.2">
      <c r="A4" s="623"/>
      <c r="B4" s="563"/>
      <c r="C4" s="564">
        <v>1</v>
      </c>
      <c r="D4" s="564">
        <f>C4+1</f>
        <v>2</v>
      </c>
      <c r="E4" s="564">
        <f>D4+1</f>
        <v>3</v>
      </c>
      <c r="F4" s="564">
        <f>E4+1</f>
        <v>4</v>
      </c>
      <c r="G4" s="564">
        <f>F4+1</f>
        <v>5</v>
      </c>
      <c r="H4" s="564">
        <f>G4+1</f>
        <v>6</v>
      </c>
      <c r="I4" s="564">
        <f t="shared" ref="I4:AI4" si="0">H4+1</f>
        <v>7</v>
      </c>
      <c r="J4" s="564">
        <f t="shared" si="0"/>
        <v>8</v>
      </c>
      <c r="K4" s="564">
        <f t="shared" si="0"/>
        <v>9</v>
      </c>
      <c r="L4" s="564">
        <f t="shared" si="0"/>
        <v>10</v>
      </c>
      <c r="M4" s="564">
        <f t="shared" si="0"/>
        <v>11</v>
      </c>
      <c r="N4" s="564">
        <f t="shared" si="0"/>
        <v>12</v>
      </c>
      <c r="O4" s="564">
        <f t="shared" si="0"/>
        <v>13</v>
      </c>
      <c r="P4" s="564">
        <f t="shared" si="0"/>
        <v>14</v>
      </c>
      <c r="Q4" s="564">
        <f t="shared" si="0"/>
        <v>15</v>
      </c>
      <c r="R4" s="564">
        <f t="shared" si="0"/>
        <v>16</v>
      </c>
      <c r="S4" s="564">
        <f t="shared" si="0"/>
        <v>17</v>
      </c>
      <c r="T4" s="564">
        <f t="shared" si="0"/>
        <v>18</v>
      </c>
      <c r="U4" s="564">
        <f t="shared" si="0"/>
        <v>19</v>
      </c>
      <c r="V4" s="564">
        <f t="shared" si="0"/>
        <v>20</v>
      </c>
      <c r="W4" s="564">
        <f t="shared" si="0"/>
        <v>21</v>
      </c>
      <c r="X4" s="564">
        <f t="shared" si="0"/>
        <v>22</v>
      </c>
      <c r="Y4" s="564">
        <f t="shared" si="0"/>
        <v>23</v>
      </c>
      <c r="Z4" s="564">
        <f t="shared" si="0"/>
        <v>24</v>
      </c>
      <c r="AA4" s="564">
        <f t="shared" si="0"/>
        <v>25</v>
      </c>
      <c r="AB4" s="564">
        <f t="shared" si="0"/>
        <v>26</v>
      </c>
      <c r="AC4" s="564">
        <f t="shared" si="0"/>
        <v>27</v>
      </c>
      <c r="AD4" s="564">
        <f t="shared" si="0"/>
        <v>28</v>
      </c>
      <c r="AE4" s="564">
        <f t="shared" si="0"/>
        <v>29</v>
      </c>
      <c r="AF4" s="564">
        <f t="shared" si="0"/>
        <v>30</v>
      </c>
      <c r="AG4" s="564">
        <f t="shared" si="0"/>
        <v>31</v>
      </c>
      <c r="AH4" s="564">
        <f t="shared" si="0"/>
        <v>32</v>
      </c>
      <c r="AI4" s="564">
        <f t="shared" si="0"/>
        <v>33</v>
      </c>
      <c r="AJ4" s="564">
        <f t="shared" ref="AJ4:AO4" si="1">AI4+1</f>
        <v>34</v>
      </c>
      <c r="AK4" s="564">
        <f t="shared" si="1"/>
        <v>35</v>
      </c>
      <c r="AL4" s="564">
        <f t="shared" ref="AL4" si="2">AK4+1</f>
        <v>36</v>
      </c>
      <c r="AM4" s="564">
        <f t="shared" ref="AM4" si="3">AL4+1</f>
        <v>37</v>
      </c>
      <c r="AN4" s="564">
        <f t="shared" ref="AN4" si="4">AM4+1</f>
        <v>38</v>
      </c>
      <c r="AO4" s="564">
        <f t="shared" si="1"/>
        <v>39</v>
      </c>
      <c r="AP4" s="564">
        <f>AO4+1</f>
        <v>40</v>
      </c>
      <c r="AQ4" s="564">
        <f t="shared" ref="AQ4:AR4" si="5">AP4+1</f>
        <v>41</v>
      </c>
      <c r="AR4" s="564">
        <f t="shared" si="5"/>
        <v>42</v>
      </c>
      <c r="AS4" s="564">
        <f t="shared" ref="AS4" si="6">AR4+1</f>
        <v>43</v>
      </c>
      <c r="AT4" s="564">
        <f t="shared" ref="AT4" si="7">AS4+1</f>
        <v>44</v>
      </c>
      <c r="AU4" s="564">
        <f t="shared" ref="AU4" si="8">AT4+1</f>
        <v>45</v>
      </c>
      <c r="AV4" s="564">
        <f t="shared" ref="AV4" si="9">AU4+1</f>
        <v>46</v>
      </c>
      <c r="AW4" s="564">
        <f t="shared" ref="AW4" si="10">AV4+1</f>
        <v>47</v>
      </c>
      <c r="AX4" s="564">
        <f t="shared" ref="AX4" si="11">AW4+1</f>
        <v>48</v>
      </c>
      <c r="AY4" s="564">
        <f t="shared" ref="AY4" si="12">AX4+1</f>
        <v>49</v>
      </c>
      <c r="AZ4" s="564">
        <f t="shared" ref="AZ4" si="13">AY4+1</f>
        <v>50</v>
      </c>
      <c r="BA4" s="564">
        <f t="shared" ref="BA4" si="14">AZ4+1</f>
        <v>51</v>
      </c>
      <c r="BB4" s="564">
        <f t="shared" ref="BB4:BC4" si="15">BA4+1</f>
        <v>52</v>
      </c>
      <c r="BC4" s="564">
        <f t="shared" si="15"/>
        <v>53</v>
      </c>
      <c r="BD4" s="564">
        <f t="shared" ref="BD4" si="16">BC4+1</f>
        <v>54</v>
      </c>
      <c r="BE4" s="564">
        <f t="shared" ref="BE4" si="17">BD4+1</f>
        <v>55</v>
      </c>
      <c r="BF4" s="564">
        <f t="shared" ref="BF4" si="18">BE4+1</f>
        <v>56</v>
      </c>
      <c r="BG4" s="564">
        <f t="shared" ref="BG4" si="19">BF4+1</f>
        <v>57</v>
      </c>
      <c r="BH4" s="564">
        <f t="shared" ref="BH4" si="20">BG4+1</f>
        <v>58</v>
      </c>
      <c r="BI4" s="564">
        <f t="shared" ref="BI4" si="21">BH4+1</f>
        <v>59</v>
      </c>
      <c r="BJ4" s="564">
        <f t="shared" ref="BJ4" si="22">BI4+1</f>
        <v>60</v>
      </c>
      <c r="BK4" s="564">
        <f t="shared" ref="BK4" si="23">BJ4+1</f>
        <v>61</v>
      </c>
      <c r="BL4" s="564">
        <f t="shared" ref="BL4" si="24">BK4+1</f>
        <v>62</v>
      </c>
      <c r="BM4" s="564">
        <f t="shared" ref="BM4" si="25">BL4+1</f>
        <v>63</v>
      </c>
      <c r="BN4" s="564">
        <f t="shared" ref="BN4" si="26">BM4+1</f>
        <v>64</v>
      </c>
      <c r="BO4" s="564">
        <f t="shared" ref="BO4" si="27">BN4+1</f>
        <v>65</v>
      </c>
      <c r="BP4" s="564">
        <f t="shared" ref="BP4" si="28">BO4+1</f>
        <v>66</v>
      </c>
      <c r="BQ4" s="564">
        <f t="shared" ref="BQ4" si="29">BP4+1</f>
        <v>67</v>
      </c>
      <c r="BR4" s="564">
        <f t="shared" ref="BR4" si="30">BQ4+1</f>
        <v>68</v>
      </c>
      <c r="BS4" s="564">
        <f t="shared" ref="BS4" si="31">BR4+1</f>
        <v>69</v>
      </c>
      <c r="BT4" s="564">
        <f t="shared" ref="BT4" si="32">BS4+1</f>
        <v>70</v>
      </c>
      <c r="BU4" s="564">
        <f t="shared" ref="BU4" si="33">BT4+1</f>
        <v>71</v>
      </c>
      <c r="BV4" s="564">
        <f t="shared" ref="BV4" si="34">BU4+1</f>
        <v>72</v>
      </c>
      <c r="BW4" s="564">
        <f t="shared" ref="BW4" si="35">BV4+1</f>
        <v>73</v>
      </c>
      <c r="BX4" s="564">
        <f t="shared" ref="BX4" si="36">BW4+1</f>
        <v>74</v>
      </c>
      <c r="BY4" s="564">
        <f t="shared" ref="BY4" si="37">BX4+1</f>
        <v>75</v>
      </c>
      <c r="BZ4" s="564">
        <f t="shared" ref="BZ4" si="38">BY4+1</f>
        <v>76</v>
      </c>
      <c r="CA4" s="564">
        <f t="shared" ref="CA4" si="39">BZ4+1</f>
        <v>77</v>
      </c>
      <c r="CB4" s="564">
        <f t="shared" ref="CB4" si="40">CA4+1</f>
        <v>78</v>
      </c>
      <c r="CC4" s="564">
        <f t="shared" ref="CC4" si="41">CB4+1</f>
        <v>79</v>
      </c>
      <c r="CD4" s="564">
        <f t="shared" ref="CD4" si="42">CC4+1</f>
        <v>80</v>
      </c>
    </row>
    <row r="5" spans="1:82" s="942" customFormat="1" ht="11.25" hidden="1" x14ac:dyDescent="0.2">
      <c r="A5" s="938"/>
      <c r="B5" s="938"/>
      <c r="C5" s="944" t="s">
        <v>816</v>
      </c>
      <c r="D5" s="944" t="s">
        <v>816</v>
      </c>
      <c r="E5" s="944" t="s">
        <v>816</v>
      </c>
      <c r="F5" s="944" t="s">
        <v>816</v>
      </c>
      <c r="G5" s="944" t="s">
        <v>816</v>
      </c>
      <c r="H5" s="944" t="s">
        <v>816</v>
      </c>
      <c r="I5" s="944" t="s">
        <v>816</v>
      </c>
      <c r="J5" s="944" t="s">
        <v>816</v>
      </c>
      <c r="K5" s="944" t="s">
        <v>816</v>
      </c>
      <c r="L5" s="944" t="s">
        <v>816</v>
      </c>
      <c r="M5" s="944" t="s">
        <v>816</v>
      </c>
      <c r="N5" s="944" t="s">
        <v>816</v>
      </c>
      <c r="O5" s="944" t="s">
        <v>816</v>
      </c>
      <c r="P5" s="944" t="s">
        <v>816</v>
      </c>
      <c r="Q5" s="944" t="s">
        <v>816</v>
      </c>
      <c r="R5" s="944" t="s">
        <v>816</v>
      </c>
      <c r="S5" s="944" t="s">
        <v>816</v>
      </c>
      <c r="T5" s="944" t="s">
        <v>816</v>
      </c>
      <c r="U5" s="944" t="s">
        <v>816</v>
      </c>
      <c r="V5" s="944" t="s">
        <v>816</v>
      </c>
      <c r="W5" s="944" t="s">
        <v>816</v>
      </c>
      <c r="X5" s="944" t="s">
        <v>816</v>
      </c>
      <c r="Y5" s="944" t="s">
        <v>816</v>
      </c>
      <c r="Z5" s="944" t="s">
        <v>816</v>
      </c>
      <c r="AA5" s="944" t="s">
        <v>816</v>
      </c>
      <c r="AB5" s="944" t="s">
        <v>816</v>
      </c>
      <c r="AC5" s="944" t="s">
        <v>816</v>
      </c>
      <c r="AD5" s="944" t="s">
        <v>816</v>
      </c>
      <c r="AE5" s="944" t="s">
        <v>816</v>
      </c>
      <c r="AF5" s="944" t="s">
        <v>816</v>
      </c>
      <c r="AG5" s="944" t="s">
        <v>816</v>
      </c>
      <c r="AH5" s="944" t="s">
        <v>816</v>
      </c>
      <c r="AI5" s="944" t="s">
        <v>816</v>
      </c>
      <c r="AJ5" s="944" t="s">
        <v>816</v>
      </c>
      <c r="AK5" s="944" t="s">
        <v>816</v>
      </c>
      <c r="AL5" s="1056" t="s">
        <v>816</v>
      </c>
      <c r="AM5" s="1056" t="s">
        <v>816</v>
      </c>
      <c r="AN5" s="944" t="s">
        <v>816</v>
      </c>
      <c r="AO5" s="944" t="s">
        <v>816</v>
      </c>
      <c r="AP5" s="944" t="s">
        <v>817</v>
      </c>
      <c r="AQ5" s="944" t="s">
        <v>817</v>
      </c>
      <c r="AR5" s="939" t="s">
        <v>816</v>
      </c>
      <c r="AS5" s="939" t="s">
        <v>816</v>
      </c>
      <c r="AT5" s="939" t="s">
        <v>816</v>
      </c>
      <c r="AU5" s="939" t="s">
        <v>816</v>
      </c>
      <c r="AV5" s="939" t="s">
        <v>816</v>
      </c>
      <c r="AW5" s="939" t="s">
        <v>816</v>
      </c>
      <c r="AX5" s="939" t="s">
        <v>816</v>
      </c>
      <c r="AY5" s="939" t="s">
        <v>816</v>
      </c>
      <c r="AZ5" s="939" t="s">
        <v>816</v>
      </c>
      <c r="BA5" s="939" t="s">
        <v>816</v>
      </c>
      <c r="BB5" s="939" t="s">
        <v>816</v>
      </c>
      <c r="BC5" s="939" t="s">
        <v>816</v>
      </c>
      <c r="BD5" s="939" t="s">
        <v>816</v>
      </c>
      <c r="BE5" s="939" t="s">
        <v>816</v>
      </c>
      <c r="BF5" s="939" t="s">
        <v>816</v>
      </c>
      <c r="BG5" s="939" t="s">
        <v>816</v>
      </c>
      <c r="BH5" s="939" t="s">
        <v>816</v>
      </c>
      <c r="BI5" s="939" t="s">
        <v>816</v>
      </c>
      <c r="BJ5" s="939" t="s">
        <v>816</v>
      </c>
      <c r="BK5" s="939" t="s">
        <v>816</v>
      </c>
      <c r="BL5" s="939" t="s">
        <v>816</v>
      </c>
      <c r="BM5" s="939" t="s">
        <v>816</v>
      </c>
      <c r="BN5" s="939" t="s">
        <v>816</v>
      </c>
      <c r="BO5" s="939" t="s">
        <v>816</v>
      </c>
      <c r="BP5" s="939" t="s">
        <v>816</v>
      </c>
      <c r="BQ5" s="939" t="s">
        <v>816</v>
      </c>
      <c r="BR5" s="939" t="s">
        <v>816</v>
      </c>
      <c r="BS5" s="939" t="s">
        <v>816</v>
      </c>
      <c r="BT5" s="939" t="s">
        <v>816</v>
      </c>
      <c r="BU5" s="939" t="s">
        <v>816</v>
      </c>
      <c r="BV5" s="939" t="s">
        <v>816</v>
      </c>
      <c r="BW5" s="939" t="s">
        <v>816</v>
      </c>
      <c r="BX5" s="939" t="s">
        <v>816</v>
      </c>
      <c r="BY5" s="939" t="s">
        <v>816</v>
      </c>
      <c r="BZ5" s="939" t="s">
        <v>816</v>
      </c>
      <c r="CA5" s="939" t="s">
        <v>816</v>
      </c>
      <c r="CB5" s="939" t="s">
        <v>816</v>
      </c>
      <c r="CC5" s="1057" t="s">
        <v>817</v>
      </c>
      <c r="CD5" s="1057" t="s">
        <v>817</v>
      </c>
    </row>
    <row r="6" spans="1:82" s="1055" customFormat="1" ht="17.25" customHeight="1" x14ac:dyDescent="0.2">
      <c r="A6" s="1054"/>
      <c r="B6" s="1054"/>
      <c r="C6" s="939" t="s">
        <v>1010</v>
      </c>
      <c r="D6" s="939" t="s">
        <v>1011</v>
      </c>
      <c r="E6" s="939" t="s">
        <v>1329</v>
      </c>
      <c r="F6" s="939" t="s">
        <v>1334</v>
      </c>
      <c r="G6" s="939" t="s">
        <v>1335</v>
      </c>
      <c r="H6" s="939" t="s">
        <v>1336</v>
      </c>
      <c r="I6" s="939" t="s">
        <v>1337</v>
      </c>
      <c r="J6" s="939" t="s">
        <v>1338</v>
      </c>
      <c r="K6" s="939" t="s">
        <v>1339</v>
      </c>
      <c r="L6" s="939" t="s">
        <v>1340</v>
      </c>
      <c r="M6" s="939" t="s">
        <v>1341</v>
      </c>
      <c r="N6" s="939" t="s">
        <v>1342</v>
      </c>
      <c r="O6" s="939" t="s">
        <v>1343</v>
      </c>
      <c r="P6" s="939" t="s">
        <v>1344</v>
      </c>
      <c r="Q6" s="939" t="s">
        <v>1345</v>
      </c>
      <c r="R6" s="939" t="s">
        <v>1461</v>
      </c>
      <c r="S6" s="939" t="s">
        <v>1462</v>
      </c>
      <c r="T6" s="939" t="s">
        <v>1463</v>
      </c>
      <c r="U6" s="939" t="s">
        <v>1464</v>
      </c>
      <c r="V6" s="939" t="s">
        <v>1465</v>
      </c>
      <c r="W6" s="939" t="s">
        <v>1466</v>
      </c>
      <c r="X6" s="939" t="s">
        <v>1467</v>
      </c>
      <c r="Y6" s="939" t="s">
        <v>1468</v>
      </c>
      <c r="Z6" s="939" t="s">
        <v>1469</v>
      </c>
      <c r="AA6" s="939" t="s">
        <v>1470</v>
      </c>
      <c r="AB6" s="939" t="s">
        <v>1471</v>
      </c>
      <c r="AC6" s="939" t="s">
        <v>1472</v>
      </c>
      <c r="AD6" s="939" t="s">
        <v>1473</v>
      </c>
      <c r="AE6" s="939" t="s">
        <v>1474</v>
      </c>
      <c r="AF6" s="939" t="s">
        <v>1475</v>
      </c>
      <c r="AG6" s="939" t="s">
        <v>1476</v>
      </c>
      <c r="AH6" s="939" t="s">
        <v>1477</v>
      </c>
      <c r="AI6" s="939" t="s">
        <v>1478</v>
      </c>
      <c r="AJ6" s="939" t="s">
        <v>1479</v>
      </c>
      <c r="AK6" s="939" t="s">
        <v>1480</v>
      </c>
      <c r="AL6" s="940" t="s">
        <v>1481</v>
      </c>
      <c r="AM6" s="940" t="s">
        <v>1482</v>
      </c>
      <c r="AN6" s="939" t="s">
        <v>1483</v>
      </c>
      <c r="AO6" s="939" t="s">
        <v>1484</v>
      </c>
      <c r="AP6" s="939" t="s">
        <v>1226</v>
      </c>
      <c r="AQ6" s="939" t="s">
        <v>1485</v>
      </c>
      <c r="AR6" s="939" t="s">
        <v>1328</v>
      </c>
      <c r="AS6" s="939" t="s">
        <v>1486</v>
      </c>
      <c r="AT6" s="939" t="s">
        <v>1487</v>
      </c>
      <c r="AU6" s="939" t="s">
        <v>1488</v>
      </c>
      <c r="AV6" s="939" t="s">
        <v>1489</v>
      </c>
      <c r="AW6" s="939" t="s">
        <v>1490</v>
      </c>
      <c r="AX6" s="939" t="s">
        <v>1491</v>
      </c>
      <c r="AY6" s="939" t="s">
        <v>1492</v>
      </c>
      <c r="AZ6" s="939" t="s">
        <v>1493</v>
      </c>
      <c r="BA6" s="939" t="s">
        <v>1494</v>
      </c>
      <c r="BB6" s="939" t="s">
        <v>1495</v>
      </c>
      <c r="BC6" s="939" t="s">
        <v>1496</v>
      </c>
      <c r="BD6" s="939" t="s">
        <v>1497</v>
      </c>
      <c r="BE6" s="939" t="s">
        <v>1498</v>
      </c>
      <c r="BF6" s="939" t="s">
        <v>1499</v>
      </c>
      <c r="BG6" s="939" t="s">
        <v>1500</v>
      </c>
      <c r="BH6" s="939" t="s">
        <v>1501</v>
      </c>
      <c r="BI6" s="939" t="s">
        <v>1502</v>
      </c>
      <c r="BJ6" s="939" t="s">
        <v>1503</v>
      </c>
      <c r="BK6" s="939" t="s">
        <v>1504</v>
      </c>
      <c r="BL6" s="939" t="s">
        <v>1505</v>
      </c>
      <c r="BM6" s="939" t="s">
        <v>1506</v>
      </c>
      <c r="BN6" s="939" t="s">
        <v>1507</v>
      </c>
      <c r="BO6" s="939" t="s">
        <v>1508</v>
      </c>
      <c r="BP6" s="939" t="s">
        <v>1509</v>
      </c>
      <c r="BQ6" s="939" t="s">
        <v>1510</v>
      </c>
      <c r="BR6" s="939" t="s">
        <v>1511</v>
      </c>
      <c r="BS6" s="939" t="s">
        <v>1512</v>
      </c>
      <c r="BT6" s="939" t="s">
        <v>1513</v>
      </c>
      <c r="BU6" s="939" t="s">
        <v>1514</v>
      </c>
      <c r="BV6" s="939" t="s">
        <v>1515</v>
      </c>
      <c r="BW6" s="939" t="s">
        <v>1516</v>
      </c>
      <c r="BX6" s="939" t="s">
        <v>1517</v>
      </c>
      <c r="BY6" s="939" t="s">
        <v>1518</v>
      </c>
      <c r="BZ6" s="939" t="s">
        <v>1519</v>
      </c>
      <c r="CA6" s="939" t="s">
        <v>1520</v>
      </c>
      <c r="CB6" s="939" t="s">
        <v>1521</v>
      </c>
      <c r="CC6" s="944" t="s">
        <v>1459</v>
      </c>
      <c r="CD6" s="939" t="s">
        <v>1522</v>
      </c>
    </row>
    <row r="7" spans="1:82" s="110" customFormat="1" ht="15.75" customHeight="1" x14ac:dyDescent="0.2">
      <c r="A7" s="614">
        <v>1</v>
      </c>
      <c r="B7" s="615" t="s">
        <v>6</v>
      </c>
      <c r="C7" s="192">
        <f>'2_State Distrib and Adjs'!BD7</f>
        <v>4454664</v>
      </c>
      <c r="D7" s="192">
        <f>-'5A3_OJJ'!S7</f>
        <v>-405</v>
      </c>
      <c r="E7" s="192"/>
      <c r="F7" s="192">
        <f>-'5C1A_Madison'!AS7</f>
        <v>0</v>
      </c>
      <c r="G7" s="192">
        <f>-'5C1B_DArbonne'!AS7</f>
        <v>0</v>
      </c>
      <c r="H7" s="192">
        <f>-'5C1C_Intl High'!AS7</f>
        <v>0</v>
      </c>
      <c r="I7" s="192">
        <f>-'5C1D_NOMMA'!AS7</f>
        <v>0</v>
      </c>
      <c r="J7" s="192">
        <f>-'5C1E_LFNO'!AS7</f>
        <v>0</v>
      </c>
      <c r="K7" s="192">
        <f>-'5C1F_L.C. Charter'!AS7</f>
        <v>0</v>
      </c>
      <c r="L7" s="192">
        <f>-'5C1G_JS Clark'!AS7</f>
        <v>0</v>
      </c>
      <c r="M7" s="192">
        <f>-'5C1H_Southwest'!AS7</f>
        <v>0</v>
      </c>
      <c r="N7" s="192">
        <f>-'5C1I_LA Key'!AS7</f>
        <v>0</v>
      </c>
      <c r="O7" s="192">
        <f>-'5C1J_Jeff Chamber'!AS7</f>
        <v>0</v>
      </c>
      <c r="P7" s="192">
        <f>-'5C1M_GEO Mid'!AS7</f>
        <v>0</v>
      </c>
      <c r="Q7" s="192">
        <f>-'5C1N_Delta'!AS7</f>
        <v>0</v>
      </c>
      <c r="R7" s="192">
        <f>-'5C1O_Impact'!AS7</f>
        <v>0</v>
      </c>
      <c r="S7" s="192">
        <f>-'5C1P_Vision'!AS7</f>
        <v>0</v>
      </c>
      <c r="T7" s="192">
        <f>-'5C1Q_Advantage'!AS7</f>
        <v>0</v>
      </c>
      <c r="U7" s="192">
        <f>-'5C1R_Iberville'!AS7</f>
        <v>0</v>
      </c>
      <c r="V7" s="192">
        <f>-'5C1S_LC Col Prep'!AS7</f>
        <v>0</v>
      </c>
      <c r="W7" s="192">
        <f>-'5C1T_Northeast'!AS7</f>
        <v>0</v>
      </c>
      <c r="X7" s="192">
        <f>-'5C1U_Acadiana Ren'!AS7</f>
        <v>-208</v>
      </c>
      <c r="Y7" s="192">
        <f>-'5C1V_Laf Ren'!AS7</f>
        <v>-5833</v>
      </c>
      <c r="Z7" s="192">
        <f>-'5C1W_Willow'!AS7</f>
        <v>-2871</v>
      </c>
      <c r="AA7" s="192">
        <f>-'5C1X_Tangi'!AS7</f>
        <v>0</v>
      </c>
      <c r="AB7" s="192">
        <f>-'5C1Y_GEO'!AS7</f>
        <v>0</v>
      </c>
      <c r="AC7" s="192">
        <f>-'5C1Z_Lincoln Prep'!$AS7</f>
        <v>0</v>
      </c>
      <c r="AD7" s="192">
        <f>-'5C1AA_Laurel'!$AS7</f>
        <v>0</v>
      </c>
      <c r="AE7" s="192">
        <f>-'5C1AB_Apex'!$AS7</f>
        <v>0</v>
      </c>
      <c r="AF7" s="192">
        <f>-'5C1AC_Smothers'!$AS7</f>
        <v>0</v>
      </c>
      <c r="AG7" s="192">
        <f>-'5C1AD_Greater'!$AS7</f>
        <v>0</v>
      </c>
      <c r="AH7" s="192">
        <f>-'5C1AE_Noble Minds'!$AS7</f>
        <v>0</v>
      </c>
      <c r="AI7" s="192">
        <f>-'5C1AF_JCFA-Laf'!$AS7</f>
        <v>-208</v>
      </c>
      <c r="AJ7" s="192">
        <f>-'5C1AG_Collegiate'!$AS7</f>
        <v>0</v>
      </c>
      <c r="AK7" s="192">
        <f>-'5C1AH_BRUP'!$AS7</f>
        <v>0</v>
      </c>
      <c r="AL7" s="192">
        <f>-'5C1AI_Harmony'!$AS7</f>
        <v>0</v>
      </c>
      <c r="AM7" s="192">
        <f>-'5C1AJ_Athlos'!$AS7</f>
        <v>0</v>
      </c>
      <c r="AN7" s="192">
        <f>-'5C2_LAVCA'!AT7</f>
        <v>-5812</v>
      </c>
      <c r="AO7" s="192">
        <f>-'5C3_UnvView'!AT7</f>
        <v>-7124</v>
      </c>
      <c r="AP7" s="616">
        <f t="shared" ref="AP7:AP38" si="43">SUM(D7:AO7)</f>
        <v>-22461</v>
      </c>
      <c r="AQ7" s="617">
        <f t="shared" ref="AQ7:AQ38" si="44">C7+AP7</f>
        <v>4432203</v>
      </c>
      <c r="AR7" s="192"/>
      <c r="AS7" s="192">
        <f>-'5C1A_Madison'!AY7</f>
        <v>0</v>
      </c>
      <c r="AT7" s="192">
        <f>-'5C1B_DArbonne'!AY7</f>
        <v>0</v>
      </c>
      <c r="AU7" s="192">
        <f>-'5C1C_Intl High'!AY7</f>
        <v>0</v>
      </c>
      <c r="AV7" s="192">
        <f>-'5C1D_NOMMA'!AY7</f>
        <v>0</v>
      </c>
      <c r="AW7" s="192">
        <f>-'5C1E_LFNO'!AY7</f>
        <v>0</v>
      </c>
      <c r="AX7" s="192">
        <f>-'5C1F_L.C. Charter'!AY7</f>
        <v>0</v>
      </c>
      <c r="AY7" s="192">
        <f>-'5C1G_JS Clark'!AY7</f>
        <v>0</v>
      </c>
      <c r="AZ7" s="192">
        <f>-'5C1H_Southwest'!AY7</f>
        <v>0</v>
      </c>
      <c r="BA7" s="192">
        <f>-'5C1I_LA Key'!AY7</f>
        <v>0</v>
      </c>
      <c r="BB7" s="192">
        <f>-'5C1J_Jeff Chamber'!AY7</f>
        <v>0</v>
      </c>
      <c r="BC7" s="192">
        <f>-'5C1M_GEO Mid'!AY7</f>
        <v>0</v>
      </c>
      <c r="BD7" s="192">
        <f>-'5C1N_Delta'!AY7</f>
        <v>0</v>
      </c>
      <c r="BE7" s="192">
        <f>-'5C1O_Impact'!AY7</f>
        <v>0</v>
      </c>
      <c r="BF7" s="192">
        <f>-'5C1P_Vision'!AY7</f>
        <v>0</v>
      </c>
      <c r="BG7" s="192">
        <f>-'5C1Q_Advantage'!AY7</f>
        <v>0</v>
      </c>
      <c r="BH7" s="192">
        <f>-'5C1R_Iberville'!AY7</f>
        <v>0</v>
      </c>
      <c r="BI7" s="192">
        <f>-'5C1S_LC Col Prep'!AY7</f>
        <v>0</v>
      </c>
      <c r="BJ7" s="192">
        <f>-'5C1T_Northeast'!AY7</f>
        <v>0</v>
      </c>
      <c r="BK7" s="192">
        <f>-'5C1U_Acadiana Ren'!AY7</f>
        <v>-6</v>
      </c>
      <c r="BL7" s="192">
        <f>-'5C1V_Laf Ren'!AY7</f>
        <v>-175</v>
      </c>
      <c r="BM7" s="192">
        <f>-'5C1W_Willow'!AY7</f>
        <v>-56</v>
      </c>
      <c r="BN7" s="192">
        <f>-'5C1X_Tangi'!AY7</f>
        <v>0</v>
      </c>
      <c r="BO7" s="192">
        <f>-'5C1Y_GEO'!AY7</f>
        <v>0</v>
      </c>
      <c r="BP7" s="192">
        <f>-'5C1Z_Lincoln Prep'!AY7</f>
        <v>0</v>
      </c>
      <c r="BQ7" s="192">
        <f>-'5C1AA_Laurel'!AY7</f>
        <v>0</v>
      </c>
      <c r="BR7" s="192">
        <f>-'5C1AB_Apex'!AY7</f>
        <v>0</v>
      </c>
      <c r="BS7" s="192">
        <f>-'5C1AC_Smothers'!AY7</f>
        <v>0</v>
      </c>
      <c r="BT7" s="192">
        <f>-'5C1AD_Greater'!AY7</f>
        <v>0</v>
      </c>
      <c r="BU7" s="192">
        <f>-'5C1AE_Noble Minds'!AY7</f>
        <v>0</v>
      </c>
      <c r="BV7" s="192">
        <f>-'5C1AF_JCFA-Laf'!AY7</f>
        <v>-6</v>
      </c>
      <c r="BW7" s="192">
        <f>-'5C1AG_Collegiate'!AY7</f>
        <v>0</v>
      </c>
      <c r="BX7" s="192">
        <f>-'5C1AH_BRUP'!AY7</f>
        <v>0</v>
      </c>
      <c r="BY7" s="192">
        <f>-'5C1AI_Harmony'!$AY7</f>
        <v>0</v>
      </c>
      <c r="BZ7" s="192">
        <f>-'5C1AJ_Athlos'!$AY7</f>
        <v>0</v>
      </c>
      <c r="CA7" s="192">
        <f>-'5C2_LAVCA'!AZ7</f>
        <v>-175</v>
      </c>
      <c r="CB7" s="192">
        <f>-'5C3_UnvView'!AZ7</f>
        <v>-214</v>
      </c>
      <c r="CC7" s="192">
        <f t="shared" ref="CC7:CC38" si="45">SUM(AR7:CB7)</f>
        <v>-632</v>
      </c>
      <c r="CD7" s="617">
        <f t="shared" ref="CD7:CD38" si="46">SUM(AQ7:CB7)</f>
        <v>4431571</v>
      </c>
    </row>
    <row r="8" spans="1:82" s="110" customFormat="1" ht="15.75" customHeight="1" x14ac:dyDescent="0.2">
      <c r="A8" s="614">
        <v>2</v>
      </c>
      <c r="B8" s="615" t="s">
        <v>7</v>
      </c>
      <c r="C8" s="192">
        <f>'2_State Distrib and Adjs'!BD8</f>
        <v>2502989</v>
      </c>
      <c r="D8" s="192">
        <f>-'5A3_OJJ'!S8</f>
        <v>0</v>
      </c>
      <c r="E8" s="192"/>
      <c r="F8" s="192">
        <f>-'5C1A_Madison'!AS8</f>
        <v>0</v>
      </c>
      <c r="G8" s="192">
        <f>-'5C1B_DArbonne'!AS8</f>
        <v>0</v>
      </c>
      <c r="H8" s="192">
        <f>-'5C1C_Intl High'!AS8</f>
        <v>0</v>
      </c>
      <c r="I8" s="192">
        <f>-'5C1D_NOMMA'!AS8</f>
        <v>0</v>
      </c>
      <c r="J8" s="192">
        <f>-'5C1E_LFNO'!AS8</f>
        <v>0</v>
      </c>
      <c r="K8" s="192">
        <f>-'5C1F_L.C. Charter'!AS8</f>
        <v>0</v>
      </c>
      <c r="L8" s="192">
        <f>-'5C1G_JS Clark'!AS8</f>
        <v>0</v>
      </c>
      <c r="M8" s="192">
        <f>-'5C1H_Southwest'!AS8</f>
        <v>0</v>
      </c>
      <c r="N8" s="192">
        <f>-'5C1I_LA Key'!AS8</f>
        <v>0</v>
      </c>
      <c r="O8" s="192">
        <f>-'5C1J_Jeff Chamber'!AS8</f>
        <v>0</v>
      </c>
      <c r="P8" s="192">
        <f>-'5C1M_GEO Mid'!AS8</f>
        <v>0</v>
      </c>
      <c r="Q8" s="192">
        <f>-'5C1N_Delta'!AS8</f>
        <v>0</v>
      </c>
      <c r="R8" s="192">
        <f>-'5C1O_Impact'!AS8</f>
        <v>0</v>
      </c>
      <c r="S8" s="192">
        <f>-'5C1P_Vision'!AS8</f>
        <v>0</v>
      </c>
      <c r="T8" s="192">
        <f>-'5C1Q_Advantage'!AS8</f>
        <v>0</v>
      </c>
      <c r="U8" s="192">
        <f>-'5C1R_Iberville'!AS8</f>
        <v>0</v>
      </c>
      <c r="V8" s="192">
        <f>-'5C1S_LC Col Prep'!AS8</f>
        <v>0</v>
      </c>
      <c r="W8" s="192">
        <f>-'5C1T_Northeast'!AS8</f>
        <v>0</v>
      </c>
      <c r="X8" s="192">
        <f>-'5C1U_Acadiana Ren'!AS8</f>
        <v>0</v>
      </c>
      <c r="Y8" s="192">
        <f>-'5C1V_Laf Ren'!AS8</f>
        <v>0</v>
      </c>
      <c r="Z8" s="192">
        <f>-'5C1W_Willow'!AS8</f>
        <v>0</v>
      </c>
      <c r="AA8" s="192">
        <f>-'5C1X_Tangi'!AS8</f>
        <v>0</v>
      </c>
      <c r="AB8" s="192">
        <f>-'5C1Y_GEO'!AS8</f>
        <v>0</v>
      </c>
      <c r="AC8" s="192">
        <f>-'5C1Z_Lincoln Prep'!AS8</f>
        <v>0</v>
      </c>
      <c r="AD8" s="192">
        <f>-'5C1AA_Laurel'!$AS8</f>
        <v>0</v>
      </c>
      <c r="AE8" s="192">
        <f>-'5C1AB_Apex'!$AS8</f>
        <v>0</v>
      </c>
      <c r="AF8" s="192">
        <f>-'5C1AC_Smothers'!$AS8</f>
        <v>0</v>
      </c>
      <c r="AG8" s="192">
        <f>-'5C1AD_Greater'!$AS8</f>
        <v>0</v>
      </c>
      <c r="AH8" s="192">
        <f>-'5C1AE_Noble Minds'!$AS8</f>
        <v>0</v>
      </c>
      <c r="AI8" s="192">
        <f>-'5C1AF_JCFA-Laf'!$AS8</f>
        <v>0</v>
      </c>
      <c r="AJ8" s="192">
        <f>-'5C1AG_Collegiate'!$AS8</f>
        <v>0</v>
      </c>
      <c r="AK8" s="192">
        <f>-'5C1AH_BRUP'!$AS8</f>
        <v>0</v>
      </c>
      <c r="AL8" s="192">
        <f>-'5C1AI_Harmony'!$AS8</f>
        <v>0</v>
      </c>
      <c r="AM8" s="192">
        <f>-'5C1AJ_Athlos'!$AS8</f>
        <v>0</v>
      </c>
      <c r="AN8" s="192">
        <f>-'5C2_LAVCA'!AT8</f>
        <v>-2373</v>
      </c>
      <c r="AO8" s="192">
        <f>-'5C3_UnvView'!AT8</f>
        <v>-1079</v>
      </c>
      <c r="AP8" s="616">
        <f t="shared" si="43"/>
        <v>-3452</v>
      </c>
      <c r="AQ8" s="617">
        <f t="shared" si="44"/>
        <v>2499537</v>
      </c>
      <c r="AR8" s="192"/>
      <c r="AS8" s="192">
        <f>-'5C1A_Madison'!AY8</f>
        <v>0</v>
      </c>
      <c r="AT8" s="192">
        <f>-'5C1B_DArbonne'!AY8</f>
        <v>0</v>
      </c>
      <c r="AU8" s="192">
        <f>-'5C1C_Intl High'!AY8</f>
        <v>0</v>
      </c>
      <c r="AV8" s="192">
        <f>-'5C1D_NOMMA'!AY8</f>
        <v>0</v>
      </c>
      <c r="AW8" s="192">
        <f>-'5C1E_LFNO'!AY8</f>
        <v>0</v>
      </c>
      <c r="AX8" s="192">
        <f>-'5C1F_L.C. Charter'!AY8</f>
        <v>0</v>
      </c>
      <c r="AY8" s="192">
        <f>-'5C1G_JS Clark'!AY8</f>
        <v>0</v>
      </c>
      <c r="AZ8" s="192">
        <f>-'5C1H_Southwest'!AY8</f>
        <v>0</v>
      </c>
      <c r="BA8" s="192">
        <f>-'5C1I_LA Key'!AY8</f>
        <v>0</v>
      </c>
      <c r="BB8" s="192">
        <f>-'5C1J_Jeff Chamber'!AY8</f>
        <v>0</v>
      </c>
      <c r="BC8" s="192">
        <f>-'5C1M_GEO Mid'!AY8</f>
        <v>0</v>
      </c>
      <c r="BD8" s="192">
        <f>-'5C1N_Delta'!AY8</f>
        <v>0</v>
      </c>
      <c r="BE8" s="192">
        <f>-'5C1O_Impact'!AY8</f>
        <v>0</v>
      </c>
      <c r="BF8" s="192">
        <f>-'5C1P_Vision'!AY8</f>
        <v>0</v>
      </c>
      <c r="BG8" s="192">
        <f>-'5C1Q_Advantage'!AY8</f>
        <v>0</v>
      </c>
      <c r="BH8" s="192">
        <f>-'5C1R_Iberville'!AY8</f>
        <v>0</v>
      </c>
      <c r="BI8" s="192">
        <f>-'5C1S_LC Col Prep'!AY8</f>
        <v>0</v>
      </c>
      <c r="BJ8" s="192">
        <f>-'5C1T_Northeast'!AY8</f>
        <v>0</v>
      </c>
      <c r="BK8" s="192">
        <f>-'5C1U_Acadiana Ren'!AY8</f>
        <v>0</v>
      </c>
      <c r="BL8" s="192">
        <f>-'5C1V_Laf Ren'!AY8</f>
        <v>0</v>
      </c>
      <c r="BM8" s="192">
        <f>-'5C1W_Willow'!AY8</f>
        <v>0</v>
      </c>
      <c r="BN8" s="192">
        <f>-'5C1X_Tangi'!AY8</f>
        <v>0</v>
      </c>
      <c r="BO8" s="192">
        <f>-'5C1Y_GEO'!AY8</f>
        <v>0</v>
      </c>
      <c r="BP8" s="192">
        <f>-'5C1Z_Lincoln Prep'!AY8</f>
        <v>0</v>
      </c>
      <c r="BQ8" s="192">
        <f>-'5C1AA_Laurel'!AY8</f>
        <v>0</v>
      </c>
      <c r="BR8" s="192">
        <f>-'5C1AB_Apex'!AY8</f>
        <v>0</v>
      </c>
      <c r="BS8" s="192">
        <f>-'5C1AC_Smothers'!AY8</f>
        <v>0</v>
      </c>
      <c r="BT8" s="192">
        <f>-'5C1AD_Greater'!AY8</f>
        <v>0</v>
      </c>
      <c r="BU8" s="192">
        <f>-'5C1AE_Noble Minds'!AY8</f>
        <v>0</v>
      </c>
      <c r="BV8" s="192">
        <f>-'5C1AF_JCFA-Laf'!AY8</f>
        <v>0</v>
      </c>
      <c r="BW8" s="192">
        <f>-'5C1AG_Collegiate'!AY8</f>
        <v>0</v>
      </c>
      <c r="BX8" s="192">
        <f>-'5C1AH_BRUP'!AY8</f>
        <v>0</v>
      </c>
      <c r="BY8" s="192">
        <f>-'5C1AI_Harmony'!$AY8</f>
        <v>0</v>
      </c>
      <c r="BZ8" s="192">
        <f>-'5C1AJ_Athlos'!$AY8</f>
        <v>0</v>
      </c>
      <c r="CA8" s="192">
        <f>-'5C2_LAVCA'!AZ8</f>
        <v>-71</v>
      </c>
      <c r="CB8" s="192">
        <f>-'5C3_UnvView'!AZ8</f>
        <v>-32</v>
      </c>
      <c r="CC8" s="192">
        <f t="shared" si="45"/>
        <v>-103</v>
      </c>
      <c r="CD8" s="617">
        <f t="shared" si="46"/>
        <v>2499434</v>
      </c>
    </row>
    <row r="9" spans="1:82" s="110" customFormat="1" ht="15.75" customHeight="1" x14ac:dyDescent="0.2">
      <c r="A9" s="614">
        <v>3</v>
      </c>
      <c r="B9" s="615" t="s">
        <v>8</v>
      </c>
      <c r="C9" s="192">
        <f>'2_State Distrib and Adjs'!BD9</f>
        <v>8202302</v>
      </c>
      <c r="D9" s="192">
        <f>-'5A3_OJJ'!S9</f>
        <v>-655</v>
      </c>
      <c r="E9" s="192"/>
      <c r="F9" s="192">
        <f>-'5C1A_Madison'!AS9</f>
        <v>-1567</v>
      </c>
      <c r="G9" s="192">
        <f>-'5C1B_DArbonne'!AS9</f>
        <v>0</v>
      </c>
      <c r="H9" s="192">
        <f>-'5C1C_Intl High'!AS9</f>
        <v>0</v>
      </c>
      <c r="I9" s="192">
        <f>-'5C1D_NOMMA'!AS9</f>
        <v>0</v>
      </c>
      <c r="J9" s="192">
        <f>-'5C1E_LFNO'!AS9</f>
        <v>0</v>
      </c>
      <c r="K9" s="192">
        <f>-'5C1F_L.C. Charter'!AS9</f>
        <v>0</v>
      </c>
      <c r="L9" s="192">
        <f>-'5C1G_JS Clark'!AS9</f>
        <v>0</v>
      </c>
      <c r="M9" s="192">
        <f>-'5C1H_Southwest'!AS9</f>
        <v>0</v>
      </c>
      <c r="N9" s="192">
        <f>-'5C1I_LA Key'!AS9</f>
        <v>-7837</v>
      </c>
      <c r="O9" s="192">
        <f>-'5C1J_Jeff Chamber'!AS9</f>
        <v>0</v>
      </c>
      <c r="P9" s="192">
        <f>-'5C1M_GEO Mid'!AS9</f>
        <v>-522</v>
      </c>
      <c r="Q9" s="192">
        <f>-'5C1N_Delta'!AS9</f>
        <v>0</v>
      </c>
      <c r="R9" s="192">
        <f>-'5C1O_Impact'!AS9</f>
        <v>0</v>
      </c>
      <c r="S9" s="192">
        <f>-'5C1P_Vision'!AS9</f>
        <v>0</v>
      </c>
      <c r="T9" s="192">
        <f>-'5C1Q_Advantage'!AS9</f>
        <v>0</v>
      </c>
      <c r="U9" s="192">
        <f>-'5C1R_Iberville'!AS9</f>
        <v>-3125</v>
      </c>
      <c r="V9" s="192">
        <f>-'5C1S_LC Col Prep'!AS9</f>
        <v>0</v>
      </c>
      <c r="W9" s="192">
        <f>-'5C1T_Northeast'!AS9</f>
        <v>0</v>
      </c>
      <c r="X9" s="192">
        <f>-'5C1U_Acadiana Ren'!AS9</f>
        <v>0</v>
      </c>
      <c r="Y9" s="192">
        <f>-'5C1V_Laf Ren'!AS9</f>
        <v>0</v>
      </c>
      <c r="Z9" s="192">
        <f>-'5C1W_Willow'!AS9</f>
        <v>0</v>
      </c>
      <c r="AA9" s="192">
        <f>-'5C1X_Tangi'!AS9</f>
        <v>0</v>
      </c>
      <c r="AB9" s="192">
        <f>-'5C1Y_GEO'!AS9</f>
        <v>-522</v>
      </c>
      <c r="AC9" s="192">
        <f>-'5C1Z_Lincoln Prep'!AS9</f>
        <v>0</v>
      </c>
      <c r="AD9" s="192">
        <f>-'5C1AA_Laurel'!$AS9</f>
        <v>0</v>
      </c>
      <c r="AE9" s="192">
        <f>-'5C1AB_Apex'!$AS9</f>
        <v>0</v>
      </c>
      <c r="AF9" s="192">
        <f>-'5C1AC_Smothers'!$AS9</f>
        <v>0</v>
      </c>
      <c r="AG9" s="192">
        <f>-'5C1AD_Greater'!$AS9</f>
        <v>-2090</v>
      </c>
      <c r="AH9" s="192">
        <f>-'5C1AE_Noble Minds'!$AS9</f>
        <v>0</v>
      </c>
      <c r="AI9" s="192">
        <f>-'5C1AF_JCFA-Laf'!$AS9</f>
        <v>0</v>
      </c>
      <c r="AJ9" s="192">
        <f>-'5C1AG_Collegiate'!$AS9</f>
        <v>0</v>
      </c>
      <c r="AK9" s="192">
        <f>-'5C1AH_BRUP'!$AS9</f>
        <v>0</v>
      </c>
      <c r="AL9" s="192">
        <f>-'5C1AI_Harmony'!$AS9</f>
        <v>0</v>
      </c>
      <c r="AM9" s="192">
        <f>-'5C1AJ_Athlos'!$AS9</f>
        <v>0</v>
      </c>
      <c r="AN9" s="192">
        <f>-'5C2_LAVCA'!AT9</f>
        <v>-23040</v>
      </c>
      <c r="AO9" s="192">
        <f>-'5C3_UnvView'!AT9</f>
        <v>-26801</v>
      </c>
      <c r="AP9" s="616">
        <f t="shared" si="43"/>
        <v>-66159</v>
      </c>
      <c r="AQ9" s="617">
        <f t="shared" si="44"/>
        <v>8136143</v>
      </c>
      <c r="AR9" s="192"/>
      <c r="AS9" s="192">
        <f>-'5C1A_Madison'!AY9</f>
        <v>-47</v>
      </c>
      <c r="AT9" s="192">
        <f>-'5C1B_DArbonne'!AY9</f>
        <v>0</v>
      </c>
      <c r="AU9" s="192">
        <f>-'5C1C_Intl High'!AY9</f>
        <v>0</v>
      </c>
      <c r="AV9" s="192">
        <f>-'5C1D_NOMMA'!AY9</f>
        <v>0</v>
      </c>
      <c r="AW9" s="192">
        <f>-'5C1E_LFNO'!AY9</f>
        <v>0</v>
      </c>
      <c r="AX9" s="192">
        <f>-'5C1F_L.C. Charter'!AY9</f>
        <v>0</v>
      </c>
      <c r="AY9" s="192">
        <f>-'5C1G_JS Clark'!AY9</f>
        <v>0</v>
      </c>
      <c r="AZ9" s="192">
        <f>-'5C1H_Southwest'!AY9</f>
        <v>0</v>
      </c>
      <c r="BA9" s="192">
        <f>-'5C1I_LA Key'!AY9</f>
        <v>-236</v>
      </c>
      <c r="BB9" s="192">
        <f>-'5C1J_Jeff Chamber'!AY9</f>
        <v>0</v>
      </c>
      <c r="BC9" s="192">
        <f>-'5C1M_GEO Mid'!AY9</f>
        <v>-16</v>
      </c>
      <c r="BD9" s="192">
        <f>-'5C1N_Delta'!AY9</f>
        <v>0</v>
      </c>
      <c r="BE9" s="192">
        <f>-'5C1O_Impact'!AY9</f>
        <v>0</v>
      </c>
      <c r="BF9" s="192">
        <f>-'5C1P_Vision'!AY9</f>
        <v>0</v>
      </c>
      <c r="BG9" s="192">
        <f>-'5C1Q_Advantage'!AY9</f>
        <v>0</v>
      </c>
      <c r="BH9" s="192">
        <f>-'5C1R_Iberville'!AY9</f>
        <v>-110</v>
      </c>
      <c r="BI9" s="192">
        <f>-'5C1S_LC Col Prep'!AY9</f>
        <v>0</v>
      </c>
      <c r="BJ9" s="192">
        <f>-'5C1T_Northeast'!AY9</f>
        <v>0</v>
      </c>
      <c r="BK9" s="192">
        <f>-'5C1U_Acadiana Ren'!AY9</f>
        <v>0</v>
      </c>
      <c r="BL9" s="192">
        <f>-'5C1V_Laf Ren'!AY9</f>
        <v>0</v>
      </c>
      <c r="BM9" s="192">
        <f>-'5C1W_Willow'!AY9</f>
        <v>0</v>
      </c>
      <c r="BN9" s="192">
        <f>-'5C1X_Tangi'!AY9</f>
        <v>0</v>
      </c>
      <c r="BO9" s="192">
        <f>-'5C1Y_GEO'!AY9</f>
        <v>-16</v>
      </c>
      <c r="BP9" s="192">
        <f>-'5C1Z_Lincoln Prep'!AY9</f>
        <v>0</v>
      </c>
      <c r="BQ9" s="192">
        <f>-'5C1AA_Laurel'!AY9</f>
        <v>0</v>
      </c>
      <c r="BR9" s="192">
        <f>-'5C1AB_Apex'!AY9</f>
        <v>0</v>
      </c>
      <c r="BS9" s="192">
        <f>-'5C1AC_Smothers'!AY9</f>
        <v>0</v>
      </c>
      <c r="BT9" s="192">
        <f>-'5C1AD_Greater'!AY9</f>
        <v>-63</v>
      </c>
      <c r="BU9" s="192">
        <f>-'5C1AE_Noble Minds'!AY9</f>
        <v>0</v>
      </c>
      <c r="BV9" s="192">
        <f>-'5C1AF_JCFA-Laf'!AY9</f>
        <v>0</v>
      </c>
      <c r="BW9" s="192">
        <f>-'5C1AG_Collegiate'!AY9</f>
        <v>0</v>
      </c>
      <c r="BX9" s="192">
        <f>-'5C1AH_BRUP'!AY9</f>
        <v>0</v>
      </c>
      <c r="BY9" s="192">
        <f>-'5C1AI_Harmony'!$AY9</f>
        <v>0</v>
      </c>
      <c r="BZ9" s="192">
        <f>-'5C1AJ_Athlos'!$AY9</f>
        <v>0</v>
      </c>
      <c r="CA9" s="192">
        <f>-'5C2_LAVCA'!AZ9</f>
        <v>-693</v>
      </c>
      <c r="CB9" s="192">
        <f>-'5C3_UnvView'!AZ9</f>
        <v>-806</v>
      </c>
      <c r="CC9" s="192">
        <f t="shared" si="45"/>
        <v>-1987</v>
      </c>
      <c r="CD9" s="617">
        <f t="shared" si="46"/>
        <v>8134156</v>
      </c>
    </row>
    <row r="10" spans="1:82" s="110" customFormat="1" ht="15.75" customHeight="1" x14ac:dyDescent="0.2">
      <c r="A10" s="614">
        <v>4</v>
      </c>
      <c r="B10" s="615" t="s">
        <v>9</v>
      </c>
      <c r="C10" s="192">
        <f>'2_State Distrib and Adjs'!BD10</f>
        <v>1852054</v>
      </c>
      <c r="D10" s="192">
        <f>-'5A3_OJJ'!S10</f>
        <v>0</v>
      </c>
      <c r="E10" s="192"/>
      <c r="F10" s="192">
        <f>-'5C1A_Madison'!AS10</f>
        <v>0</v>
      </c>
      <c r="G10" s="192">
        <f>-'5C1B_DArbonne'!AS10</f>
        <v>-301</v>
      </c>
      <c r="H10" s="192">
        <f>-'5C1C_Intl High'!AS10</f>
        <v>0</v>
      </c>
      <c r="I10" s="192">
        <f>-'5C1D_NOMMA'!AS10</f>
        <v>0</v>
      </c>
      <c r="J10" s="192">
        <f>-'5C1E_LFNO'!AS10</f>
        <v>0</v>
      </c>
      <c r="K10" s="192">
        <f>-'5C1F_L.C. Charter'!AS10</f>
        <v>0</v>
      </c>
      <c r="L10" s="192">
        <f>-'5C1G_JS Clark'!AS10</f>
        <v>0</v>
      </c>
      <c r="M10" s="192">
        <f>-'5C1H_Southwest'!AS10</f>
        <v>0</v>
      </c>
      <c r="N10" s="192">
        <f>-'5C1I_LA Key'!AS10</f>
        <v>0</v>
      </c>
      <c r="O10" s="192">
        <f>-'5C1J_Jeff Chamber'!AS10</f>
        <v>0</v>
      </c>
      <c r="P10" s="192">
        <f>-'5C1M_GEO Mid'!AS10</f>
        <v>0</v>
      </c>
      <c r="Q10" s="192">
        <f>-'5C1N_Delta'!AS10</f>
        <v>0</v>
      </c>
      <c r="R10" s="192">
        <f>-'5C1O_Impact'!AS10</f>
        <v>0</v>
      </c>
      <c r="S10" s="192">
        <f>-'5C1P_Vision'!AS10</f>
        <v>0</v>
      </c>
      <c r="T10" s="192">
        <f>-'5C1Q_Advantage'!AS10</f>
        <v>0</v>
      </c>
      <c r="U10" s="192">
        <f>-'5C1R_Iberville'!AS10</f>
        <v>-301</v>
      </c>
      <c r="V10" s="192">
        <f>-'5C1S_LC Col Prep'!AS10</f>
        <v>0</v>
      </c>
      <c r="W10" s="192">
        <f>-'5C1T_Northeast'!AS10</f>
        <v>0</v>
      </c>
      <c r="X10" s="192">
        <f>-'5C1U_Acadiana Ren'!AS10</f>
        <v>0</v>
      </c>
      <c r="Y10" s="192">
        <f>-'5C1V_Laf Ren'!AS10</f>
        <v>0</v>
      </c>
      <c r="Z10" s="192">
        <f>-'5C1W_Willow'!AS10</f>
        <v>0</v>
      </c>
      <c r="AA10" s="192">
        <f>-'5C1X_Tangi'!AS10</f>
        <v>0</v>
      </c>
      <c r="AB10" s="192">
        <f>-'5C1Y_GEO'!AS10</f>
        <v>0</v>
      </c>
      <c r="AC10" s="192">
        <f>-'5C1Z_Lincoln Prep'!AS10</f>
        <v>0</v>
      </c>
      <c r="AD10" s="192">
        <f>-'5C1AA_Laurel'!$AS10</f>
        <v>0</v>
      </c>
      <c r="AE10" s="192">
        <f>-'5C1AB_Apex'!$AS10</f>
        <v>0</v>
      </c>
      <c r="AF10" s="192">
        <f>-'5C1AC_Smothers'!$AS10</f>
        <v>0</v>
      </c>
      <c r="AG10" s="192">
        <f>-'5C1AD_Greater'!$AS10</f>
        <v>0</v>
      </c>
      <c r="AH10" s="192">
        <f>-'5C1AE_Noble Minds'!$AS10</f>
        <v>0</v>
      </c>
      <c r="AI10" s="192">
        <f>-'5C1AF_JCFA-Laf'!$AS10</f>
        <v>0</v>
      </c>
      <c r="AJ10" s="192">
        <f>-'5C1AG_Collegiate'!$AS10</f>
        <v>0</v>
      </c>
      <c r="AK10" s="192">
        <f>-'5C1AH_BRUP'!$AS10</f>
        <v>0</v>
      </c>
      <c r="AL10" s="192">
        <f>-'5C1AI_Harmony'!$AS10</f>
        <v>0</v>
      </c>
      <c r="AM10" s="192">
        <f>-'5C1AJ_Athlos'!$AS10</f>
        <v>0</v>
      </c>
      <c r="AN10" s="192">
        <f>-'5C2_LAVCA'!AT10</f>
        <v>-2819</v>
      </c>
      <c r="AO10" s="192">
        <f>-'5C3_UnvView'!AT10</f>
        <v>-2437</v>
      </c>
      <c r="AP10" s="616">
        <f t="shared" si="43"/>
        <v>-5858</v>
      </c>
      <c r="AQ10" s="617">
        <f t="shared" si="44"/>
        <v>1846196</v>
      </c>
      <c r="AR10" s="192"/>
      <c r="AS10" s="192">
        <f>-'5C1A_Madison'!AY10</f>
        <v>0</v>
      </c>
      <c r="AT10" s="192">
        <f>-'5C1B_DArbonne'!AY10</f>
        <v>-9</v>
      </c>
      <c r="AU10" s="192">
        <f>-'5C1C_Intl High'!AY10</f>
        <v>0</v>
      </c>
      <c r="AV10" s="192">
        <f>-'5C1D_NOMMA'!AY10</f>
        <v>0</v>
      </c>
      <c r="AW10" s="192">
        <f>-'5C1E_LFNO'!AY10</f>
        <v>0</v>
      </c>
      <c r="AX10" s="192">
        <f>-'5C1F_L.C. Charter'!AY10</f>
        <v>0</v>
      </c>
      <c r="AY10" s="192">
        <f>-'5C1G_JS Clark'!AY10</f>
        <v>0</v>
      </c>
      <c r="AZ10" s="192">
        <f>-'5C1H_Southwest'!AY10</f>
        <v>0</v>
      </c>
      <c r="BA10" s="192">
        <f>-'5C1I_LA Key'!AY10</f>
        <v>0</v>
      </c>
      <c r="BB10" s="192">
        <f>-'5C1J_Jeff Chamber'!AY10</f>
        <v>0</v>
      </c>
      <c r="BC10" s="192">
        <f>-'5C1M_GEO Mid'!AY10</f>
        <v>0</v>
      </c>
      <c r="BD10" s="192">
        <f>-'5C1N_Delta'!AY10</f>
        <v>0</v>
      </c>
      <c r="BE10" s="192">
        <f>-'5C1O_Impact'!AY10</f>
        <v>0</v>
      </c>
      <c r="BF10" s="192">
        <f>-'5C1P_Vision'!AY10</f>
        <v>0</v>
      </c>
      <c r="BG10" s="192">
        <f>-'5C1Q_Advantage'!AY10</f>
        <v>0</v>
      </c>
      <c r="BH10" s="192">
        <f>-'5C1R_Iberville'!AY10</f>
        <v>-9</v>
      </c>
      <c r="BI10" s="192">
        <f>-'5C1S_LC Col Prep'!AY10</f>
        <v>0</v>
      </c>
      <c r="BJ10" s="192">
        <f>-'5C1T_Northeast'!AY10</f>
        <v>0</v>
      </c>
      <c r="BK10" s="192">
        <f>-'5C1U_Acadiana Ren'!AY10</f>
        <v>0</v>
      </c>
      <c r="BL10" s="192">
        <f>-'5C1V_Laf Ren'!AY10</f>
        <v>0</v>
      </c>
      <c r="BM10" s="192">
        <f>-'5C1W_Willow'!AY10</f>
        <v>0</v>
      </c>
      <c r="BN10" s="192">
        <f>-'5C1X_Tangi'!AY10</f>
        <v>0</v>
      </c>
      <c r="BO10" s="192">
        <f>-'5C1Y_GEO'!AY10</f>
        <v>0</v>
      </c>
      <c r="BP10" s="192">
        <f>-'5C1Z_Lincoln Prep'!AY10</f>
        <v>0</v>
      </c>
      <c r="BQ10" s="192">
        <f>-'5C1AA_Laurel'!AY10</f>
        <v>0</v>
      </c>
      <c r="BR10" s="192">
        <f>-'5C1AB_Apex'!AY10</f>
        <v>0</v>
      </c>
      <c r="BS10" s="192">
        <f>-'5C1AC_Smothers'!AY10</f>
        <v>0</v>
      </c>
      <c r="BT10" s="192">
        <f>-'5C1AD_Greater'!AY10</f>
        <v>0</v>
      </c>
      <c r="BU10" s="192">
        <f>-'5C1AE_Noble Minds'!AY10</f>
        <v>0</v>
      </c>
      <c r="BV10" s="192">
        <f>-'5C1AF_JCFA-Laf'!AY10</f>
        <v>0</v>
      </c>
      <c r="BW10" s="192">
        <f>-'5C1AG_Collegiate'!AY10</f>
        <v>0</v>
      </c>
      <c r="BX10" s="192">
        <f>-'5C1AH_BRUP'!AY10</f>
        <v>0</v>
      </c>
      <c r="BY10" s="192">
        <f>-'5C1AI_Harmony'!$AY10</f>
        <v>0</v>
      </c>
      <c r="BZ10" s="192">
        <f>-'5C1AJ_Athlos'!$AY10</f>
        <v>0</v>
      </c>
      <c r="CA10" s="192">
        <f>-'5C2_LAVCA'!AZ10</f>
        <v>-90</v>
      </c>
      <c r="CB10" s="192">
        <f>-'5C3_UnvView'!AZ10</f>
        <v>-73</v>
      </c>
      <c r="CC10" s="192">
        <f t="shared" si="45"/>
        <v>-181</v>
      </c>
      <c r="CD10" s="617">
        <f t="shared" si="46"/>
        <v>1846015</v>
      </c>
    </row>
    <row r="11" spans="1:82" s="110" customFormat="1" ht="15.75" customHeight="1" x14ac:dyDescent="0.2">
      <c r="A11" s="601">
        <v>5</v>
      </c>
      <c r="B11" s="602" t="s">
        <v>10</v>
      </c>
      <c r="C11" s="603">
        <f>'2_State Distrib and Adjs'!BD11</f>
        <v>2613198</v>
      </c>
      <c r="D11" s="603">
        <f>-'5A3_OJJ'!S11</f>
        <v>-126</v>
      </c>
      <c r="E11" s="603"/>
      <c r="F11" s="603">
        <f>-'5C1A_Madison'!AS11</f>
        <v>0</v>
      </c>
      <c r="G11" s="603">
        <f>-'5C1B_DArbonne'!AS11</f>
        <v>0</v>
      </c>
      <c r="H11" s="603">
        <f>-'5C1C_Intl High'!AS11</f>
        <v>0</v>
      </c>
      <c r="I11" s="603">
        <f>-'5C1D_NOMMA'!AS11</f>
        <v>0</v>
      </c>
      <c r="J11" s="603">
        <f>-'5C1E_LFNO'!AS11</f>
        <v>0</v>
      </c>
      <c r="K11" s="603">
        <f>-'5C1F_L.C. Charter'!AS11</f>
        <v>0</v>
      </c>
      <c r="L11" s="603">
        <f>-'5C1G_JS Clark'!AS11</f>
        <v>0</v>
      </c>
      <c r="M11" s="603">
        <f>-'5C1H_Southwest'!AS11</f>
        <v>0</v>
      </c>
      <c r="N11" s="603">
        <f>-'5C1I_LA Key'!AS11</f>
        <v>0</v>
      </c>
      <c r="O11" s="603">
        <f>-'5C1J_Jeff Chamber'!AS11</f>
        <v>0</v>
      </c>
      <c r="P11" s="603">
        <f>-'5C1M_GEO Mid'!AS11</f>
        <v>0</v>
      </c>
      <c r="Q11" s="603">
        <f>-'5C1N_Delta'!AS11</f>
        <v>0</v>
      </c>
      <c r="R11" s="603">
        <f>-'5C1O_Impact'!AS11</f>
        <v>0</v>
      </c>
      <c r="S11" s="603">
        <f>-'5C1P_Vision'!AS11</f>
        <v>0</v>
      </c>
      <c r="T11" s="603">
        <f>-'5C1Q_Advantage'!AS11</f>
        <v>0</v>
      </c>
      <c r="U11" s="603">
        <f>-'5C1R_Iberville'!AS11</f>
        <v>0</v>
      </c>
      <c r="V11" s="603">
        <f>-'5C1S_LC Col Prep'!AS11</f>
        <v>0</v>
      </c>
      <c r="W11" s="603">
        <f>-'5C1T_Northeast'!AS11</f>
        <v>0</v>
      </c>
      <c r="X11" s="603">
        <f>-'5C1U_Acadiana Ren'!AS11</f>
        <v>0</v>
      </c>
      <c r="Y11" s="603">
        <f>-'5C1V_Laf Ren'!AS11</f>
        <v>0</v>
      </c>
      <c r="Z11" s="603">
        <f>-'5C1W_Willow'!AS11</f>
        <v>0</v>
      </c>
      <c r="AA11" s="603">
        <f>-'5C1X_Tangi'!AS11</f>
        <v>0</v>
      </c>
      <c r="AB11" s="603">
        <f>-'5C1Y_GEO'!AS11</f>
        <v>0</v>
      </c>
      <c r="AC11" s="603">
        <f>-'5C1Z_Lincoln Prep'!AS11</f>
        <v>0</v>
      </c>
      <c r="AD11" s="603">
        <f>-'5C1AA_Laurel'!$AS11</f>
        <v>0</v>
      </c>
      <c r="AE11" s="603">
        <f>-'5C1AB_Apex'!$AS11</f>
        <v>0</v>
      </c>
      <c r="AF11" s="603">
        <f>-'5C1AC_Smothers'!$AS11</f>
        <v>0</v>
      </c>
      <c r="AG11" s="603">
        <f>-'5C1AD_Greater'!$AS11</f>
        <v>0</v>
      </c>
      <c r="AH11" s="603">
        <f>-'5C1AE_Noble Minds'!$AS11</f>
        <v>0</v>
      </c>
      <c r="AI11" s="603">
        <f>-'5C1AF_JCFA-Laf'!$AS11</f>
        <v>0</v>
      </c>
      <c r="AJ11" s="603">
        <f>-'5C1AG_Collegiate'!$AS11</f>
        <v>0</v>
      </c>
      <c r="AK11" s="603">
        <f>-'5C1AH_BRUP'!$AS11</f>
        <v>0</v>
      </c>
      <c r="AL11" s="1008">
        <f>-'5C1AI_Harmony'!$AS11</f>
        <v>0</v>
      </c>
      <c r="AM11" s="1008">
        <f>-'5C1AJ_Athlos'!$AS11</f>
        <v>0</v>
      </c>
      <c r="AN11" s="603">
        <f>-'5C2_LAVCA'!AT11</f>
        <v>-5063</v>
      </c>
      <c r="AO11" s="603">
        <f>-'5C3_UnvView'!AT11</f>
        <v>-7911</v>
      </c>
      <c r="AP11" s="604">
        <f t="shared" si="43"/>
        <v>-13100</v>
      </c>
      <c r="AQ11" s="605">
        <f t="shared" si="44"/>
        <v>2600098</v>
      </c>
      <c r="AR11" s="603"/>
      <c r="AS11" s="603">
        <f>-'5C1A_Madison'!AY11</f>
        <v>0</v>
      </c>
      <c r="AT11" s="603">
        <f>-'5C1B_DArbonne'!AY11</f>
        <v>0</v>
      </c>
      <c r="AU11" s="603">
        <f>-'5C1C_Intl High'!AY11</f>
        <v>0</v>
      </c>
      <c r="AV11" s="603">
        <f>-'5C1D_NOMMA'!AY11</f>
        <v>0</v>
      </c>
      <c r="AW11" s="603">
        <f>-'5C1E_LFNO'!AY11</f>
        <v>0</v>
      </c>
      <c r="AX11" s="603">
        <f>-'5C1F_L.C. Charter'!AY11</f>
        <v>0</v>
      </c>
      <c r="AY11" s="603">
        <f>-'5C1G_JS Clark'!AY11</f>
        <v>0</v>
      </c>
      <c r="AZ11" s="603">
        <f>-'5C1H_Southwest'!AY11</f>
        <v>0</v>
      </c>
      <c r="BA11" s="603">
        <f>-'5C1I_LA Key'!AY11</f>
        <v>0</v>
      </c>
      <c r="BB11" s="603">
        <f>-'5C1J_Jeff Chamber'!AY11</f>
        <v>0</v>
      </c>
      <c r="BC11" s="603">
        <f>-'5C1M_GEO Mid'!AY11</f>
        <v>0</v>
      </c>
      <c r="BD11" s="603">
        <f>-'5C1N_Delta'!AY11</f>
        <v>0</v>
      </c>
      <c r="BE11" s="603">
        <f>-'5C1O_Impact'!AY11</f>
        <v>0</v>
      </c>
      <c r="BF11" s="603">
        <f>-'5C1P_Vision'!AY11</f>
        <v>0</v>
      </c>
      <c r="BG11" s="603">
        <f>-'5C1Q_Advantage'!AY11</f>
        <v>0</v>
      </c>
      <c r="BH11" s="603">
        <f>-'5C1R_Iberville'!AY11</f>
        <v>0</v>
      </c>
      <c r="BI11" s="603">
        <f>-'5C1S_LC Col Prep'!AY11</f>
        <v>0</v>
      </c>
      <c r="BJ11" s="603">
        <f>-'5C1T_Northeast'!AY11</f>
        <v>0</v>
      </c>
      <c r="BK11" s="603">
        <f>-'5C1U_Acadiana Ren'!AY11</f>
        <v>0</v>
      </c>
      <c r="BL11" s="603">
        <f>-'5C1V_Laf Ren'!AY11</f>
        <v>0</v>
      </c>
      <c r="BM11" s="603">
        <f>-'5C1W_Willow'!AY11</f>
        <v>0</v>
      </c>
      <c r="BN11" s="603">
        <f>-'5C1X_Tangi'!AY11</f>
        <v>0</v>
      </c>
      <c r="BO11" s="603">
        <f>-'5C1Y_GEO'!AY11</f>
        <v>0</v>
      </c>
      <c r="BP11" s="603">
        <f>-'5C1Z_Lincoln Prep'!AY11</f>
        <v>0</v>
      </c>
      <c r="BQ11" s="603">
        <f>-'5C1AA_Laurel'!AY11</f>
        <v>0</v>
      </c>
      <c r="BR11" s="603">
        <f>-'5C1AB_Apex'!AY11</f>
        <v>0</v>
      </c>
      <c r="BS11" s="603">
        <f>-'5C1AC_Smothers'!AY11</f>
        <v>0</v>
      </c>
      <c r="BT11" s="603">
        <f>-'5C1AD_Greater'!AY11</f>
        <v>0</v>
      </c>
      <c r="BU11" s="603">
        <f>-'5C1AE_Noble Minds'!AY11</f>
        <v>0</v>
      </c>
      <c r="BV11" s="603">
        <f>-'5C1AF_JCFA-Laf'!AY11</f>
        <v>0</v>
      </c>
      <c r="BW11" s="603">
        <f>-'5C1AG_Collegiate'!AY11</f>
        <v>0</v>
      </c>
      <c r="BX11" s="603">
        <f>-'5C1AH_BRUP'!AY11</f>
        <v>0</v>
      </c>
      <c r="BY11" s="1008">
        <f>-'5C1AI_Harmony'!$AY11</f>
        <v>0</v>
      </c>
      <c r="BZ11" s="1008">
        <f>-'5C1AJ_Athlos'!$AY11</f>
        <v>0</v>
      </c>
      <c r="CA11" s="603">
        <f>-'5C2_LAVCA'!AZ11</f>
        <v>-152</v>
      </c>
      <c r="CB11" s="603">
        <f>-'5C3_UnvView'!AZ11</f>
        <v>-238</v>
      </c>
      <c r="CC11" s="603">
        <f t="shared" si="45"/>
        <v>-390</v>
      </c>
      <c r="CD11" s="605">
        <f t="shared" si="46"/>
        <v>2599708</v>
      </c>
    </row>
    <row r="12" spans="1:82" s="110" customFormat="1" ht="15.75" customHeight="1" x14ac:dyDescent="0.2">
      <c r="A12" s="614">
        <v>6</v>
      </c>
      <c r="B12" s="615" t="s">
        <v>11</v>
      </c>
      <c r="C12" s="192">
        <f>'2_State Distrib and Adjs'!BD12</f>
        <v>3063641</v>
      </c>
      <c r="D12" s="192">
        <f>-'5A3_OJJ'!S12</f>
        <v>-292</v>
      </c>
      <c r="E12" s="192"/>
      <c r="F12" s="192">
        <f>-'5C1A_Madison'!AS12</f>
        <v>0</v>
      </c>
      <c r="G12" s="192">
        <f>-'5C1B_DArbonne'!AS12</f>
        <v>0</v>
      </c>
      <c r="H12" s="192">
        <f>-'5C1C_Intl High'!AS12</f>
        <v>0</v>
      </c>
      <c r="I12" s="192">
        <f>-'5C1D_NOMMA'!AS12</f>
        <v>0</v>
      </c>
      <c r="J12" s="192">
        <f>-'5C1E_LFNO'!AS12</f>
        <v>0</v>
      </c>
      <c r="K12" s="192">
        <f>-'5C1F_L.C. Charter'!AS12</f>
        <v>0</v>
      </c>
      <c r="L12" s="192">
        <f>-'5C1G_JS Clark'!AS12</f>
        <v>0</v>
      </c>
      <c r="M12" s="192">
        <f>-'5C1H_Southwest'!AS12</f>
        <v>0</v>
      </c>
      <c r="N12" s="192">
        <f>-'5C1I_LA Key'!AS12</f>
        <v>0</v>
      </c>
      <c r="O12" s="192">
        <f>-'5C1J_Jeff Chamber'!AS12</f>
        <v>0</v>
      </c>
      <c r="P12" s="192">
        <f>-'5C1M_GEO Mid'!AS12</f>
        <v>0</v>
      </c>
      <c r="Q12" s="192">
        <f>-'5C1N_Delta'!AS12</f>
        <v>0</v>
      </c>
      <c r="R12" s="192">
        <f>-'5C1O_Impact'!AS12</f>
        <v>0</v>
      </c>
      <c r="S12" s="192">
        <f>-'5C1P_Vision'!AS12</f>
        <v>0</v>
      </c>
      <c r="T12" s="192">
        <f>-'5C1Q_Advantage'!AS12</f>
        <v>0</v>
      </c>
      <c r="U12" s="192">
        <f>-'5C1R_Iberville'!AS12</f>
        <v>0</v>
      </c>
      <c r="V12" s="192">
        <f>-'5C1S_LC Col Prep'!AS12</f>
        <v>0</v>
      </c>
      <c r="W12" s="192">
        <f>-'5C1T_Northeast'!AS12</f>
        <v>0</v>
      </c>
      <c r="X12" s="192">
        <f>-'5C1U_Acadiana Ren'!AS12</f>
        <v>0</v>
      </c>
      <c r="Y12" s="192">
        <f>-'5C1V_Laf Ren'!AS12</f>
        <v>0</v>
      </c>
      <c r="Z12" s="192">
        <f>-'5C1W_Willow'!AS12</f>
        <v>0</v>
      </c>
      <c r="AA12" s="192">
        <f>-'5C1X_Tangi'!AS12</f>
        <v>0</v>
      </c>
      <c r="AB12" s="192">
        <f>-'5C1Y_GEO'!AS12</f>
        <v>0</v>
      </c>
      <c r="AC12" s="192">
        <f>-'5C1Z_Lincoln Prep'!AS12</f>
        <v>0</v>
      </c>
      <c r="AD12" s="192">
        <f>-'5C1AA_Laurel'!$AS12</f>
        <v>0</v>
      </c>
      <c r="AE12" s="192">
        <f>-'5C1AB_Apex'!$AS12</f>
        <v>0</v>
      </c>
      <c r="AF12" s="192">
        <f>-'5C1AC_Smothers'!$AS12</f>
        <v>0</v>
      </c>
      <c r="AG12" s="192">
        <f>-'5C1AD_Greater'!$AS12</f>
        <v>0</v>
      </c>
      <c r="AH12" s="192">
        <f>-'5C1AE_Noble Minds'!$AS12</f>
        <v>0</v>
      </c>
      <c r="AI12" s="192">
        <f>-'5C1AF_JCFA-Laf'!$AS12</f>
        <v>0</v>
      </c>
      <c r="AJ12" s="192">
        <f>-'5C1AG_Collegiate'!$AS12</f>
        <v>0</v>
      </c>
      <c r="AK12" s="192">
        <f>-'5C1AH_BRUP'!$AS12</f>
        <v>0</v>
      </c>
      <c r="AL12" s="192">
        <f>-'5C1AI_Harmony'!$AS12</f>
        <v>0</v>
      </c>
      <c r="AM12" s="192">
        <f>-'5C1AJ_Athlos'!$AS12</f>
        <v>0</v>
      </c>
      <c r="AN12" s="192">
        <f>-'5C2_LAVCA'!AT12</f>
        <v>-6094</v>
      </c>
      <c r="AO12" s="192">
        <f>-'5C3_UnvView'!AT12</f>
        <v>-1684</v>
      </c>
      <c r="AP12" s="616">
        <f t="shared" si="43"/>
        <v>-8070</v>
      </c>
      <c r="AQ12" s="617">
        <f t="shared" si="44"/>
        <v>3055571</v>
      </c>
      <c r="AR12" s="192"/>
      <c r="AS12" s="192">
        <f>-'5C1A_Madison'!AY12</f>
        <v>0</v>
      </c>
      <c r="AT12" s="192">
        <f>-'5C1B_DArbonne'!AY12</f>
        <v>0</v>
      </c>
      <c r="AU12" s="192">
        <f>-'5C1C_Intl High'!AY12</f>
        <v>0</v>
      </c>
      <c r="AV12" s="192">
        <f>-'5C1D_NOMMA'!AY12</f>
        <v>0</v>
      </c>
      <c r="AW12" s="192">
        <f>-'5C1E_LFNO'!AY12</f>
        <v>0</v>
      </c>
      <c r="AX12" s="192">
        <f>-'5C1F_L.C. Charter'!AY12</f>
        <v>0</v>
      </c>
      <c r="AY12" s="192">
        <f>-'5C1G_JS Clark'!AY12</f>
        <v>0</v>
      </c>
      <c r="AZ12" s="192">
        <f>-'5C1H_Southwest'!AY12</f>
        <v>0</v>
      </c>
      <c r="BA12" s="192">
        <f>-'5C1I_LA Key'!AY12</f>
        <v>0</v>
      </c>
      <c r="BB12" s="192">
        <f>-'5C1J_Jeff Chamber'!AY12</f>
        <v>0</v>
      </c>
      <c r="BC12" s="192">
        <f>-'5C1M_GEO Mid'!AY12</f>
        <v>0</v>
      </c>
      <c r="BD12" s="192">
        <f>-'5C1N_Delta'!AY12</f>
        <v>0</v>
      </c>
      <c r="BE12" s="192">
        <f>-'5C1O_Impact'!AY12</f>
        <v>0</v>
      </c>
      <c r="BF12" s="192">
        <f>-'5C1P_Vision'!AY12</f>
        <v>0</v>
      </c>
      <c r="BG12" s="192">
        <f>-'5C1Q_Advantage'!AY12</f>
        <v>0</v>
      </c>
      <c r="BH12" s="192">
        <f>-'5C1R_Iberville'!AY12</f>
        <v>0</v>
      </c>
      <c r="BI12" s="192">
        <f>-'5C1S_LC Col Prep'!AY12</f>
        <v>0</v>
      </c>
      <c r="BJ12" s="192">
        <f>-'5C1T_Northeast'!AY12</f>
        <v>0</v>
      </c>
      <c r="BK12" s="192">
        <f>-'5C1U_Acadiana Ren'!AY12</f>
        <v>0</v>
      </c>
      <c r="BL12" s="192">
        <f>-'5C1V_Laf Ren'!AY12</f>
        <v>0</v>
      </c>
      <c r="BM12" s="192">
        <f>-'5C1W_Willow'!AY12</f>
        <v>0</v>
      </c>
      <c r="BN12" s="192">
        <f>-'5C1X_Tangi'!AY12</f>
        <v>0</v>
      </c>
      <c r="BO12" s="192">
        <f>-'5C1Y_GEO'!AY12</f>
        <v>0</v>
      </c>
      <c r="BP12" s="192">
        <f>-'5C1Z_Lincoln Prep'!AY12</f>
        <v>0</v>
      </c>
      <c r="BQ12" s="192">
        <f>-'5C1AA_Laurel'!AY12</f>
        <v>0</v>
      </c>
      <c r="BR12" s="192">
        <f>-'5C1AB_Apex'!AY12</f>
        <v>0</v>
      </c>
      <c r="BS12" s="192">
        <f>-'5C1AC_Smothers'!AY12</f>
        <v>0</v>
      </c>
      <c r="BT12" s="192">
        <f>-'5C1AD_Greater'!AY12</f>
        <v>0</v>
      </c>
      <c r="BU12" s="192">
        <f>-'5C1AE_Noble Minds'!AY12</f>
        <v>0</v>
      </c>
      <c r="BV12" s="192">
        <f>-'5C1AF_JCFA-Laf'!AY12</f>
        <v>0</v>
      </c>
      <c r="BW12" s="192">
        <f>-'5C1AG_Collegiate'!AY12</f>
        <v>0</v>
      </c>
      <c r="BX12" s="192">
        <f>-'5C1AH_BRUP'!AY12</f>
        <v>0</v>
      </c>
      <c r="BY12" s="192">
        <f>-'5C1AI_Harmony'!$AY12</f>
        <v>0</v>
      </c>
      <c r="BZ12" s="192">
        <f>-'5C1AJ_Athlos'!$AY12</f>
        <v>0</v>
      </c>
      <c r="CA12" s="192">
        <f>-'5C2_LAVCA'!AZ12</f>
        <v>-183</v>
      </c>
      <c r="CB12" s="192">
        <f>-'5C3_UnvView'!AZ12</f>
        <v>-55</v>
      </c>
      <c r="CC12" s="192">
        <f t="shared" si="45"/>
        <v>-238</v>
      </c>
      <c r="CD12" s="617">
        <f t="shared" si="46"/>
        <v>3055333</v>
      </c>
    </row>
    <row r="13" spans="1:82" s="110" customFormat="1" ht="15.75" customHeight="1" x14ac:dyDescent="0.2">
      <c r="A13" s="614">
        <v>7</v>
      </c>
      <c r="B13" s="615" t="s">
        <v>12</v>
      </c>
      <c r="C13" s="192">
        <f>'2_State Distrib and Adjs'!BD13</f>
        <v>734285</v>
      </c>
      <c r="D13" s="192">
        <f>-'5A3_OJJ'!S13</f>
        <v>-434</v>
      </c>
      <c r="E13" s="192"/>
      <c r="F13" s="192">
        <f>-'5C1A_Madison'!AS13</f>
        <v>0</v>
      </c>
      <c r="G13" s="192">
        <f>-'5C1B_DArbonne'!AS13</f>
        <v>-984</v>
      </c>
      <c r="H13" s="192">
        <f>-'5C1C_Intl High'!AS13</f>
        <v>0</v>
      </c>
      <c r="I13" s="192">
        <f>-'5C1D_NOMMA'!AS13</f>
        <v>0</v>
      </c>
      <c r="J13" s="192">
        <f>-'5C1E_LFNO'!AS13</f>
        <v>0</v>
      </c>
      <c r="K13" s="192">
        <f>-'5C1F_L.C. Charter'!AS13</f>
        <v>0</v>
      </c>
      <c r="L13" s="192">
        <f>-'5C1G_JS Clark'!AS13</f>
        <v>0</v>
      </c>
      <c r="M13" s="192">
        <f>-'5C1H_Southwest'!AS13</f>
        <v>0</v>
      </c>
      <c r="N13" s="192">
        <f>-'5C1I_LA Key'!AS13</f>
        <v>0</v>
      </c>
      <c r="O13" s="192">
        <f>-'5C1J_Jeff Chamber'!AS13</f>
        <v>0</v>
      </c>
      <c r="P13" s="192">
        <f>-'5C1M_GEO Mid'!AS13</f>
        <v>0</v>
      </c>
      <c r="Q13" s="192">
        <f>-'5C1N_Delta'!AS13</f>
        <v>0</v>
      </c>
      <c r="R13" s="192">
        <f>-'5C1O_Impact'!AS13</f>
        <v>0</v>
      </c>
      <c r="S13" s="192">
        <f>-'5C1P_Vision'!AS13</f>
        <v>0</v>
      </c>
      <c r="T13" s="192">
        <f>-'5C1Q_Advantage'!AS13</f>
        <v>0</v>
      </c>
      <c r="U13" s="192">
        <f>-'5C1R_Iberville'!AS13</f>
        <v>0</v>
      </c>
      <c r="V13" s="192">
        <f>-'5C1S_LC Col Prep'!AS13</f>
        <v>0</v>
      </c>
      <c r="W13" s="192">
        <f>-'5C1T_Northeast'!AS13</f>
        <v>0</v>
      </c>
      <c r="X13" s="192">
        <f>-'5C1U_Acadiana Ren'!AS13</f>
        <v>0</v>
      </c>
      <c r="Y13" s="192">
        <f>-'5C1V_Laf Ren'!AS13</f>
        <v>0</v>
      </c>
      <c r="Z13" s="192">
        <f>-'5C1W_Willow'!AS13</f>
        <v>0</v>
      </c>
      <c r="AA13" s="192">
        <f>-'5C1X_Tangi'!AS13</f>
        <v>0</v>
      </c>
      <c r="AB13" s="192">
        <f>-'5C1Y_GEO'!AS13</f>
        <v>0</v>
      </c>
      <c r="AC13" s="192">
        <f>-'5C1Z_Lincoln Prep'!AS13</f>
        <v>-30508</v>
      </c>
      <c r="AD13" s="192">
        <f>-'5C1AA_Laurel'!$AS13</f>
        <v>0</v>
      </c>
      <c r="AE13" s="192">
        <f>-'5C1AB_Apex'!$AS13</f>
        <v>0</v>
      </c>
      <c r="AF13" s="192">
        <f>-'5C1AC_Smothers'!$AS13</f>
        <v>0</v>
      </c>
      <c r="AG13" s="192">
        <f>-'5C1AD_Greater'!$AS13</f>
        <v>0</v>
      </c>
      <c r="AH13" s="192">
        <f>-'5C1AE_Noble Minds'!$AS13</f>
        <v>0</v>
      </c>
      <c r="AI13" s="192">
        <f>-'5C1AF_JCFA-Laf'!$AS13</f>
        <v>0</v>
      </c>
      <c r="AJ13" s="192">
        <f>-'5C1AG_Collegiate'!$AS13</f>
        <v>0</v>
      </c>
      <c r="AK13" s="192">
        <f>-'5C1AH_BRUP'!$AS13</f>
        <v>0</v>
      </c>
      <c r="AL13" s="192">
        <f>-'5C1AI_Harmony'!$AS13</f>
        <v>0</v>
      </c>
      <c r="AM13" s="192">
        <f>-'5C1AJ_Athlos'!$AS13</f>
        <v>0</v>
      </c>
      <c r="AN13" s="192">
        <f>-'5C2_LAVCA'!AT13</f>
        <v>-7086</v>
      </c>
      <c r="AO13" s="192">
        <f>-'5C3_UnvView'!AT13</f>
        <v>-2720</v>
      </c>
      <c r="AP13" s="616">
        <f t="shared" si="43"/>
        <v>-41732</v>
      </c>
      <c r="AQ13" s="617">
        <f t="shared" si="44"/>
        <v>692553</v>
      </c>
      <c r="AR13" s="192"/>
      <c r="AS13" s="192">
        <f>-'5C1A_Madison'!AY13</f>
        <v>0</v>
      </c>
      <c r="AT13" s="192">
        <f>-'5C1B_DArbonne'!AY13</f>
        <v>-30</v>
      </c>
      <c r="AU13" s="192">
        <f>-'5C1C_Intl High'!AY13</f>
        <v>0</v>
      </c>
      <c r="AV13" s="192">
        <f>-'5C1D_NOMMA'!AY13</f>
        <v>0</v>
      </c>
      <c r="AW13" s="192">
        <f>-'5C1E_LFNO'!AY13</f>
        <v>0</v>
      </c>
      <c r="AX13" s="192">
        <f>-'5C1F_L.C. Charter'!AY13</f>
        <v>0</v>
      </c>
      <c r="AY13" s="192">
        <f>-'5C1G_JS Clark'!AY13</f>
        <v>0</v>
      </c>
      <c r="AZ13" s="192">
        <f>-'5C1H_Southwest'!AY13</f>
        <v>0</v>
      </c>
      <c r="BA13" s="192">
        <f>-'5C1I_LA Key'!AY13</f>
        <v>0</v>
      </c>
      <c r="BB13" s="192">
        <f>-'5C1J_Jeff Chamber'!AY13</f>
        <v>0</v>
      </c>
      <c r="BC13" s="192">
        <f>-'5C1M_GEO Mid'!AY13</f>
        <v>0</v>
      </c>
      <c r="BD13" s="192">
        <f>-'5C1N_Delta'!AY13</f>
        <v>0</v>
      </c>
      <c r="BE13" s="192">
        <f>-'5C1O_Impact'!AY13</f>
        <v>0</v>
      </c>
      <c r="BF13" s="192">
        <f>-'5C1P_Vision'!AY13</f>
        <v>0</v>
      </c>
      <c r="BG13" s="192">
        <f>-'5C1Q_Advantage'!AY13</f>
        <v>0</v>
      </c>
      <c r="BH13" s="192">
        <f>-'5C1R_Iberville'!AY13</f>
        <v>0</v>
      </c>
      <c r="BI13" s="192">
        <f>-'5C1S_LC Col Prep'!AY13</f>
        <v>0</v>
      </c>
      <c r="BJ13" s="192">
        <f>-'5C1T_Northeast'!AY13</f>
        <v>0</v>
      </c>
      <c r="BK13" s="192">
        <f>-'5C1U_Acadiana Ren'!AY13</f>
        <v>0</v>
      </c>
      <c r="BL13" s="192">
        <f>-'5C1V_Laf Ren'!AY13</f>
        <v>0</v>
      </c>
      <c r="BM13" s="192">
        <f>-'5C1W_Willow'!AY13</f>
        <v>0</v>
      </c>
      <c r="BN13" s="192">
        <f>-'5C1X_Tangi'!AY13</f>
        <v>0</v>
      </c>
      <c r="BO13" s="192">
        <f>-'5C1Y_GEO'!AY13</f>
        <v>0</v>
      </c>
      <c r="BP13" s="192">
        <f>-'5C1Z_Lincoln Prep'!AY13</f>
        <v>-918</v>
      </c>
      <c r="BQ13" s="192">
        <f>-'5C1AA_Laurel'!AY13</f>
        <v>0</v>
      </c>
      <c r="BR13" s="192">
        <f>-'5C1AB_Apex'!AY13</f>
        <v>0</v>
      </c>
      <c r="BS13" s="192">
        <f>-'5C1AC_Smothers'!AY13</f>
        <v>0</v>
      </c>
      <c r="BT13" s="192">
        <f>-'5C1AD_Greater'!AY13</f>
        <v>0</v>
      </c>
      <c r="BU13" s="192">
        <f>-'5C1AE_Noble Minds'!AY13</f>
        <v>0</v>
      </c>
      <c r="BV13" s="192">
        <f>-'5C1AF_JCFA-Laf'!AY13</f>
        <v>0</v>
      </c>
      <c r="BW13" s="192">
        <f>-'5C1AG_Collegiate'!AY13</f>
        <v>0</v>
      </c>
      <c r="BX13" s="192">
        <f>-'5C1AH_BRUP'!AY13</f>
        <v>0</v>
      </c>
      <c r="BY13" s="192">
        <f>-'5C1AI_Harmony'!$AY13</f>
        <v>0</v>
      </c>
      <c r="BZ13" s="192">
        <f>-'5C1AJ_Athlos'!$AY13</f>
        <v>0</v>
      </c>
      <c r="CA13" s="192">
        <f>-'5C2_LAVCA'!AZ13</f>
        <v>-213</v>
      </c>
      <c r="CB13" s="192">
        <f>-'5C3_UnvView'!AZ13</f>
        <v>-107</v>
      </c>
      <c r="CC13" s="192">
        <f t="shared" si="45"/>
        <v>-1268</v>
      </c>
      <c r="CD13" s="617">
        <f t="shared" si="46"/>
        <v>691285</v>
      </c>
    </row>
    <row r="14" spans="1:82" s="110" customFormat="1" ht="15.75" customHeight="1" x14ac:dyDescent="0.2">
      <c r="A14" s="614">
        <v>8</v>
      </c>
      <c r="B14" s="615" t="s">
        <v>13</v>
      </c>
      <c r="C14" s="192">
        <f>'2_State Distrib and Adjs'!BD14</f>
        <v>10862886</v>
      </c>
      <c r="D14" s="192">
        <f>-'5A3_OJJ'!S14</f>
        <v>-643</v>
      </c>
      <c r="E14" s="192"/>
      <c r="F14" s="192">
        <f>-'5C1A_Madison'!AS14</f>
        <v>0</v>
      </c>
      <c r="G14" s="192">
        <f>-'5C1B_DArbonne'!AS14</f>
        <v>0</v>
      </c>
      <c r="H14" s="192">
        <f>-'5C1C_Intl High'!AS14</f>
        <v>0</v>
      </c>
      <c r="I14" s="192">
        <f>-'5C1D_NOMMA'!AS14</f>
        <v>0</v>
      </c>
      <c r="J14" s="192">
        <f>-'5C1E_LFNO'!AS14</f>
        <v>0</v>
      </c>
      <c r="K14" s="192">
        <f>-'5C1F_L.C. Charter'!AS14</f>
        <v>0</v>
      </c>
      <c r="L14" s="192">
        <f>-'5C1G_JS Clark'!AS14</f>
        <v>0</v>
      </c>
      <c r="M14" s="192">
        <f>-'5C1H_Southwest'!AS14</f>
        <v>0</v>
      </c>
      <c r="N14" s="192">
        <f>-'5C1I_LA Key'!AS14</f>
        <v>0</v>
      </c>
      <c r="O14" s="192">
        <f>-'5C1J_Jeff Chamber'!AS14</f>
        <v>0</v>
      </c>
      <c r="P14" s="192">
        <f>-'5C1M_GEO Mid'!AS14</f>
        <v>0</v>
      </c>
      <c r="Q14" s="192">
        <f>-'5C1N_Delta'!AS14</f>
        <v>0</v>
      </c>
      <c r="R14" s="192">
        <f>-'5C1O_Impact'!AS14</f>
        <v>0</v>
      </c>
      <c r="S14" s="192">
        <f>-'5C1P_Vision'!AS14</f>
        <v>0</v>
      </c>
      <c r="T14" s="192">
        <f>-'5C1Q_Advantage'!AS14</f>
        <v>0</v>
      </c>
      <c r="U14" s="192">
        <f>-'5C1R_Iberville'!AS14</f>
        <v>0</v>
      </c>
      <c r="V14" s="192">
        <f>-'5C1S_LC Col Prep'!AS14</f>
        <v>0</v>
      </c>
      <c r="W14" s="192">
        <f>-'5C1T_Northeast'!AS14</f>
        <v>0</v>
      </c>
      <c r="X14" s="192">
        <f>-'5C1U_Acadiana Ren'!AS14</f>
        <v>0</v>
      </c>
      <c r="Y14" s="192">
        <f>-'5C1V_Laf Ren'!AS14</f>
        <v>0</v>
      </c>
      <c r="Z14" s="192">
        <f>-'5C1W_Willow'!AS14</f>
        <v>0</v>
      </c>
      <c r="AA14" s="192">
        <f>-'5C1X_Tangi'!AS14</f>
        <v>0</v>
      </c>
      <c r="AB14" s="192">
        <f>-'5C1Y_GEO'!AS14</f>
        <v>0</v>
      </c>
      <c r="AC14" s="192">
        <f>-'5C1Z_Lincoln Prep'!AS14</f>
        <v>0</v>
      </c>
      <c r="AD14" s="192">
        <f>-'5C1AA_Laurel'!$AS14</f>
        <v>0</v>
      </c>
      <c r="AE14" s="192">
        <f>-'5C1AB_Apex'!$AS14</f>
        <v>0</v>
      </c>
      <c r="AF14" s="192">
        <f>-'5C1AC_Smothers'!$AS14</f>
        <v>0</v>
      </c>
      <c r="AG14" s="192">
        <f>-'5C1AD_Greater'!$AS14</f>
        <v>0</v>
      </c>
      <c r="AH14" s="192">
        <f>-'5C1AE_Noble Minds'!$AS14</f>
        <v>0</v>
      </c>
      <c r="AI14" s="192">
        <f>-'5C1AF_JCFA-Laf'!$AS14</f>
        <v>0</v>
      </c>
      <c r="AJ14" s="192">
        <f>-'5C1AG_Collegiate'!$AS14</f>
        <v>0</v>
      </c>
      <c r="AK14" s="192">
        <f>-'5C1AH_BRUP'!$AS14</f>
        <v>0</v>
      </c>
      <c r="AL14" s="192">
        <f>-'5C1AI_Harmony'!$AS14</f>
        <v>0</v>
      </c>
      <c r="AM14" s="192">
        <f>-'5C1AJ_Athlos'!$AS14</f>
        <v>0</v>
      </c>
      <c r="AN14" s="192">
        <f>-'5C2_LAVCA'!AT14</f>
        <v>-16985</v>
      </c>
      <c r="AO14" s="192">
        <f>-'5C3_UnvView'!AT14</f>
        <v>-21271</v>
      </c>
      <c r="AP14" s="616">
        <f t="shared" si="43"/>
        <v>-38899</v>
      </c>
      <c r="AQ14" s="617">
        <f t="shared" si="44"/>
        <v>10823987</v>
      </c>
      <c r="AR14" s="192"/>
      <c r="AS14" s="192">
        <f>-'5C1A_Madison'!AY14</f>
        <v>0</v>
      </c>
      <c r="AT14" s="192">
        <f>-'5C1B_DArbonne'!AY14</f>
        <v>0</v>
      </c>
      <c r="AU14" s="192">
        <f>-'5C1C_Intl High'!AY14</f>
        <v>0</v>
      </c>
      <c r="AV14" s="192">
        <f>-'5C1D_NOMMA'!AY14</f>
        <v>0</v>
      </c>
      <c r="AW14" s="192">
        <f>-'5C1E_LFNO'!AY14</f>
        <v>0</v>
      </c>
      <c r="AX14" s="192">
        <f>-'5C1F_L.C. Charter'!AY14</f>
        <v>0</v>
      </c>
      <c r="AY14" s="192">
        <f>-'5C1G_JS Clark'!AY14</f>
        <v>0</v>
      </c>
      <c r="AZ14" s="192">
        <f>-'5C1H_Southwest'!AY14</f>
        <v>0</v>
      </c>
      <c r="BA14" s="192">
        <f>-'5C1I_LA Key'!AY14</f>
        <v>0</v>
      </c>
      <c r="BB14" s="192">
        <f>-'5C1J_Jeff Chamber'!AY14</f>
        <v>0</v>
      </c>
      <c r="BC14" s="192">
        <f>-'5C1M_GEO Mid'!AY14</f>
        <v>0</v>
      </c>
      <c r="BD14" s="192">
        <f>-'5C1N_Delta'!AY14</f>
        <v>0</v>
      </c>
      <c r="BE14" s="192">
        <f>-'5C1O_Impact'!AY14</f>
        <v>0</v>
      </c>
      <c r="BF14" s="192">
        <f>-'5C1P_Vision'!AY14</f>
        <v>0</v>
      </c>
      <c r="BG14" s="192">
        <f>-'5C1Q_Advantage'!AY14</f>
        <v>0</v>
      </c>
      <c r="BH14" s="192">
        <f>-'5C1R_Iberville'!AY14</f>
        <v>0</v>
      </c>
      <c r="BI14" s="192">
        <f>-'5C1S_LC Col Prep'!AY14</f>
        <v>0</v>
      </c>
      <c r="BJ14" s="192">
        <f>-'5C1T_Northeast'!AY14</f>
        <v>0</v>
      </c>
      <c r="BK14" s="192">
        <f>-'5C1U_Acadiana Ren'!AY14</f>
        <v>0</v>
      </c>
      <c r="BL14" s="192">
        <f>-'5C1V_Laf Ren'!AY14</f>
        <v>0</v>
      </c>
      <c r="BM14" s="192">
        <f>-'5C1W_Willow'!AY14</f>
        <v>0</v>
      </c>
      <c r="BN14" s="192">
        <f>-'5C1X_Tangi'!AY14</f>
        <v>0</v>
      </c>
      <c r="BO14" s="192">
        <f>-'5C1Y_GEO'!AY14</f>
        <v>0</v>
      </c>
      <c r="BP14" s="192">
        <f>-'5C1Z_Lincoln Prep'!AY14</f>
        <v>0</v>
      </c>
      <c r="BQ14" s="192">
        <f>-'5C1AA_Laurel'!AY14</f>
        <v>0</v>
      </c>
      <c r="BR14" s="192">
        <f>-'5C1AB_Apex'!AY14</f>
        <v>0</v>
      </c>
      <c r="BS14" s="192">
        <f>-'5C1AC_Smothers'!AY14</f>
        <v>0</v>
      </c>
      <c r="BT14" s="192">
        <f>-'5C1AD_Greater'!AY14</f>
        <v>0</v>
      </c>
      <c r="BU14" s="192">
        <f>-'5C1AE_Noble Minds'!AY14</f>
        <v>0</v>
      </c>
      <c r="BV14" s="192">
        <f>-'5C1AF_JCFA-Laf'!AY14</f>
        <v>0</v>
      </c>
      <c r="BW14" s="192">
        <f>-'5C1AG_Collegiate'!AY14</f>
        <v>0</v>
      </c>
      <c r="BX14" s="192">
        <f>-'5C1AH_BRUP'!AY14</f>
        <v>0</v>
      </c>
      <c r="BY14" s="192">
        <f>-'5C1AI_Harmony'!$AY14</f>
        <v>0</v>
      </c>
      <c r="BZ14" s="192">
        <f>-'5C1AJ_Athlos'!$AY14</f>
        <v>0</v>
      </c>
      <c r="CA14" s="192">
        <f>-'5C2_LAVCA'!AZ14</f>
        <v>-506</v>
      </c>
      <c r="CB14" s="192">
        <f>-'5C3_UnvView'!AZ14</f>
        <v>-650</v>
      </c>
      <c r="CC14" s="192">
        <f t="shared" si="45"/>
        <v>-1156</v>
      </c>
      <c r="CD14" s="617">
        <f t="shared" si="46"/>
        <v>10822831</v>
      </c>
    </row>
    <row r="15" spans="1:82" s="110" customFormat="1" ht="15.75" customHeight="1" x14ac:dyDescent="0.2">
      <c r="A15" s="614">
        <v>9</v>
      </c>
      <c r="B15" s="615" t="s">
        <v>14</v>
      </c>
      <c r="C15" s="192">
        <f>'2_State Distrib and Adjs'!BD15</f>
        <v>17884864</v>
      </c>
      <c r="D15" s="192">
        <f>-'5A3_OJJ'!S15</f>
        <v>-8919</v>
      </c>
      <c r="E15" s="192">
        <f>-'5B2_RSD LA'!AT8</f>
        <v>-333129</v>
      </c>
      <c r="F15" s="192">
        <f>-'5C1A_Madison'!AS15</f>
        <v>0</v>
      </c>
      <c r="G15" s="192">
        <f>-'5C1B_DArbonne'!AS15</f>
        <v>0</v>
      </c>
      <c r="H15" s="192">
        <f>-'5C1C_Intl High'!AS15</f>
        <v>0</v>
      </c>
      <c r="I15" s="192">
        <f>-'5C1D_NOMMA'!AS15</f>
        <v>0</v>
      </c>
      <c r="J15" s="192">
        <f>-'5C1E_LFNO'!AS15</f>
        <v>0</v>
      </c>
      <c r="K15" s="192">
        <f>-'5C1F_L.C. Charter'!AS15</f>
        <v>0</v>
      </c>
      <c r="L15" s="192">
        <f>-'5C1G_JS Clark'!AS15</f>
        <v>0</v>
      </c>
      <c r="M15" s="192">
        <f>-'5C1H_Southwest'!AS15</f>
        <v>0</v>
      </c>
      <c r="N15" s="192">
        <f>-'5C1I_LA Key'!AS15</f>
        <v>0</v>
      </c>
      <c r="O15" s="192">
        <f>-'5C1J_Jeff Chamber'!AS15</f>
        <v>0</v>
      </c>
      <c r="P15" s="192">
        <f>-'5C1M_GEO Mid'!AS15</f>
        <v>0</v>
      </c>
      <c r="Q15" s="192">
        <f>-'5C1N_Delta'!AS15</f>
        <v>0</v>
      </c>
      <c r="R15" s="192">
        <f>-'5C1O_Impact'!AS15</f>
        <v>0</v>
      </c>
      <c r="S15" s="192">
        <f>-'5C1P_Vision'!AS15</f>
        <v>0</v>
      </c>
      <c r="T15" s="192">
        <f>-'5C1Q_Advantage'!AS15</f>
        <v>0</v>
      </c>
      <c r="U15" s="192">
        <f>-'5C1R_Iberville'!AS15</f>
        <v>0</v>
      </c>
      <c r="V15" s="192">
        <f>-'5C1S_LC Col Prep'!AS15</f>
        <v>0</v>
      </c>
      <c r="W15" s="192">
        <f>-'5C1T_Northeast'!AS15</f>
        <v>0</v>
      </c>
      <c r="X15" s="192">
        <f>-'5C1U_Acadiana Ren'!AS15</f>
        <v>0</v>
      </c>
      <c r="Y15" s="192">
        <f>-'5C1V_Laf Ren'!AS15</f>
        <v>0</v>
      </c>
      <c r="Z15" s="192">
        <f>-'5C1W_Willow'!AS15</f>
        <v>0</v>
      </c>
      <c r="AA15" s="192">
        <f>-'5C1X_Tangi'!AS15</f>
        <v>0</v>
      </c>
      <c r="AB15" s="192">
        <f>-'5C1Y_GEO'!AS15</f>
        <v>0</v>
      </c>
      <c r="AC15" s="192">
        <f>-'5C1Z_Lincoln Prep'!AS15</f>
        <v>-423</v>
      </c>
      <c r="AD15" s="192">
        <f>-'5C1AA_Laurel'!$AS15</f>
        <v>0</v>
      </c>
      <c r="AE15" s="192">
        <f>-'5C1AB_Apex'!$AS15</f>
        <v>0</v>
      </c>
      <c r="AF15" s="192">
        <f>-'5C1AC_Smothers'!$AS15</f>
        <v>0</v>
      </c>
      <c r="AG15" s="192">
        <f>-'5C1AD_Greater'!$AS15</f>
        <v>0</v>
      </c>
      <c r="AH15" s="192">
        <f>-'5C1AE_Noble Minds'!$AS15</f>
        <v>0</v>
      </c>
      <c r="AI15" s="192">
        <f>-'5C1AF_JCFA-Laf'!$AS15</f>
        <v>0</v>
      </c>
      <c r="AJ15" s="192">
        <f>-'5C1AG_Collegiate'!$AS15</f>
        <v>0</v>
      </c>
      <c r="AK15" s="192">
        <f>-'5C1AH_BRUP'!$AS15</f>
        <v>0</v>
      </c>
      <c r="AL15" s="192">
        <f>-'5C1AI_Harmony'!$AS15</f>
        <v>0</v>
      </c>
      <c r="AM15" s="192">
        <f>-'5C1AJ_Athlos'!$AS15</f>
        <v>0</v>
      </c>
      <c r="AN15" s="192">
        <f>-'5C2_LAVCA'!AT15</f>
        <v>-43826</v>
      </c>
      <c r="AO15" s="192">
        <f>-'5C3_UnvView'!AT15</f>
        <v>-24784</v>
      </c>
      <c r="AP15" s="616">
        <f t="shared" si="43"/>
        <v>-411081</v>
      </c>
      <c r="AQ15" s="617">
        <f t="shared" si="44"/>
        <v>17473783</v>
      </c>
      <c r="AR15" s="192"/>
      <c r="AS15" s="192">
        <f>-'5C1A_Madison'!AY15</f>
        <v>0</v>
      </c>
      <c r="AT15" s="192">
        <f>-'5C1B_DArbonne'!AY15</f>
        <v>0</v>
      </c>
      <c r="AU15" s="192">
        <f>-'5C1C_Intl High'!AY15</f>
        <v>0</v>
      </c>
      <c r="AV15" s="192">
        <f>-'5C1D_NOMMA'!AY15</f>
        <v>0</v>
      </c>
      <c r="AW15" s="192">
        <f>-'5C1E_LFNO'!AY15</f>
        <v>0</v>
      </c>
      <c r="AX15" s="192">
        <f>-'5C1F_L.C. Charter'!AY15</f>
        <v>0</v>
      </c>
      <c r="AY15" s="192">
        <f>-'5C1G_JS Clark'!AY15</f>
        <v>0</v>
      </c>
      <c r="AZ15" s="192">
        <f>-'5C1H_Southwest'!AY15</f>
        <v>0</v>
      </c>
      <c r="BA15" s="192">
        <f>-'5C1I_LA Key'!AY15</f>
        <v>0</v>
      </c>
      <c r="BB15" s="192">
        <f>-'5C1J_Jeff Chamber'!AY15</f>
        <v>0</v>
      </c>
      <c r="BC15" s="192">
        <f>-'5C1M_GEO Mid'!AY15</f>
        <v>0</v>
      </c>
      <c r="BD15" s="192">
        <f>-'5C1N_Delta'!AY15</f>
        <v>0</v>
      </c>
      <c r="BE15" s="192">
        <f>-'5C1O_Impact'!AY15</f>
        <v>0</v>
      </c>
      <c r="BF15" s="192">
        <f>-'5C1P_Vision'!AY15</f>
        <v>0</v>
      </c>
      <c r="BG15" s="192">
        <f>-'5C1Q_Advantage'!AY15</f>
        <v>0</v>
      </c>
      <c r="BH15" s="192">
        <f>-'5C1R_Iberville'!AY15</f>
        <v>0</v>
      </c>
      <c r="BI15" s="192">
        <f>-'5C1S_LC Col Prep'!AY15</f>
        <v>0</v>
      </c>
      <c r="BJ15" s="192">
        <f>-'5C1T_Northeast'!AY15</f>
        <v>0</v>
      </c>
      <c r="BK15" s="192">
        <f>-'5C1U_Acadiana Ren'!AY15</f>
        <v>0</v>
      </c>
      <c r="BL15" s="192">
        <f>-'5C1V_Laf Ren'!AY15</f>
        <v>0</v>
      </c>
      <c r="BM15" s="192">
        <f>-'5C1W_Willow'!AY15</f>
        <v>0</v>
      </c>
      <c r="BN15" s="192">
        <f>-'5C1X_Tangi'!AY15</f>
        <v>0</v>
      </c>
      <c r="BO15" s="192">
        <f>-'5C1Y_GEO'!AY15</f>
        <v>0</v>
      </c>
      <c r="BP15" s="192">
        <f>-'5C1Z_Lincoln Prep'!AY15</f>
        <v>-13</v>
      </c>
      <c r="BQ15" s="192">
        <f>-'5C1AA_Laurel'!AY15</f>
        <v>0</v>
      </c>
      <c r="BR15" s="192">
        <f>-'5C1AB_Apex'!AY15</f>
        <v>0</v>
      </c>
      <c r="BS15" s="192">
        <f>-'5C1AC_Smothers'!AY15</f>
        <v>0</v>
      </c>
      <c r="BT15" s="192">
        <f>-'5C1AD_Greater'!AY15</f>
        <v>0</v>
      </c>
      <c r="BU15" s="192">
        <f>-'5C1AE_Noble Minds'!AY15</f>
        <v>0</v>
      </c>
      <c r="BV15" s="192">
        <f>-'5C1AF_JCFA-Laf'!AY15</f>
        <v>0</v>
      </c>
      <c r="BW15" s="192">
        <f>-'5C1AG_Collegiate'!AY15</f>
        <v>0</v>
      </c>
      <c r="BX15" s="192">
        <f>-'5C1AH_BRUP'!AY15</f>
        <v>0</v>
      </c>
      <c r="BY15" s="192">
        <f>-'5C1AI_Harmony'!$AY15</f>
        <v>0</v>
      </c>
      <c r="BZ15" s="192">
        <f>-'5C1AJ_Athlos'!$AY15</f>
        <v>0</v>
      </c>
      <c r="CA15" s="192">
        <f>-'5C2_LAVCA'!AZ15</f>
        <v>-1318</v>
      </c>
      <c r="CB15" s="192">
        <f>-'5C3_UnvView'!AZ15</f>
        <v>-768</v>
      </c>
      <c r="CC15" s="192">
        <f t="shared" si="45"/>
        <v>-2099</v>
      </c>
      <c r="CD15" s="617">
        <f t="shared" si="46"/>
        <v>17471684</v>
      </c>
    </row>
    <row r="16" spans="1:82" s="110" customFormat="1" ht="15.75" customHeight="1" x14ac:dyDescent="0.2">
      <c r="A16" s="601">
        <v>10</v>
      </c>
      <c r="B16" s="602" t="s">
        <v>15</v>
      </c>
      <c r="C16" s="603">
        <f>'2_State Distrib and Adjs'!BD16</f>
        <v>11561329</v>
      </c>
      <c r="D16" s="603">
        <f>-'5A3_OJJ'!S16</f>
        <v>-4306</v>
      </c>
      <c r="E16" s="603"/>
      <c r="F16" s="603">
        <f>-'5C1A_Madison'!AS16</f>
        <v>0</v>
      </c>
      <c r="G16" s="603">
        <f>-'5C1B_DArbonne'!AS16</f>
        <v>0</v>
      </c>
      <c r="H16" s="603">
        <f>-'5C1C_Intl High'!AS16</f>
        <v>0</v>
      </c>
      <c r="I16" s="603">
        <f>-'5C1D_NOMMA'!AS16</f>
        <v>0</v>
      </c>
      <c r="J16" s="603">
        <f>-'5C1E_LFNO'!AS16</f>
        <v>0</v>
      </c>
      <c r="K16" s="603">
        <f>-'5C1F_L.C. Charter'!AS16</f>
        <v>-544532</v>
      </c>
      <c r="L16" s="603">
        <f>-'5C1G_JS Clark'!AS16</f>
        <v>0</v>
      </c>
      <c r="M16" s="603">
        <f>-'5C1H_Southwest'!AS16</f>
        <v>-348276</v>
      </c>
      <c r="N16" s="603">
        <f>-'5C1I_LA Key'!AS16</f>
        <v>0</v>
      </c>
      <c r="O16" s="603">
        <f>-'5C1J_Jeff Chamber'!AS16</f>
        <v>0</v>
      </c>
      <c r="P16" s="603">
        <f>-'5C1M_GEO Mid'!AS16</f>
        <v>0</v>
      </c>
      <c r="Q16" s="603">
        <f>-'5C1N_Delta'!AS16</f>
        <v>0</v>
      </c>
      <c r="R16" s="603">
        <f>-'5C1O_Impact'!AS16</f>
        <v>0</v>
      </c>
      <c r="S16" s="603">
        <f>-'5C1P_Vision'!AS16</f>
        <v>0</v>
      </c>
      <c r="T16" s="603">
        <f>-'5C1Q_Advantage'!AS16</f>
        <v>0</v>
      </c>
      <c r="U16" s="603">
        <f>-'5C1R_Iberville'!AS16</f>
        <v>0</v>
      </c>
      <c r="V16" s="603">
        <f>-'5C1S_LC Col Prep'!AS16</f>
        <v>-280771</v>
      </c>
      <c r="W16" s="603">
        <f>-'5C1T_Northeast'!AS16</f>
        <v>0</v>
      </c>
      <c r="X16" s="603">
        <f>-'5C1U_Acadiana Ren'!AS16</f>
        <v>0</v>
      </c>
      <c r="Y16" s="603">
        <f>-'5C1V_Laf Ren'!AS16</f>
        <v>0</v>
      </c>
      <c r="Z16" s="603">
        <f>-'5C1W_Willow'!AS16</f>
        <v>0</v>
      </c>
      <c r="AA16" s="603">
        <f>-'5C1X_Tangi'!AS16</f>
        <v>0</v>
      </c>
      <c r="AB16" s="603">
        <f>-'5C1Y_GEO'!AS16</f>
        <v>0</v>
      </c>
      <c r="AC16" s="603">
        <f>-'5C1Z_Lincoln Prep'!AS16</f>
        <v>0</v>
      </c>
      <c r="AD16" s="603">
        <f>-'5C1AA_Laurel'!$AS16</f>
        <v>0</v>
      </c>
      <c r="AE16" s="603">
        <f>-'5C1AB_Apex'!$AS16</f>
        <v>0</v>
      </c>
      <c r="AF16" s="603">
        <f>-'5C1AC_Smothers'!$AS16</f>
        <v>0</v>
      </c>
      <c r="AG16" s="603">
        <f>-'5C1AD_Greater'!$AS16</f>
        <v>0</v>
      </c>
      <c r="AH16" s="603">
        <f>-'5C1AE_Noble Minds'!$AS16</f>
        <v>0</v>
      </c>
      <c r="AI16" s="603">
        <f>-'5C1AF_JCFA-Laf'!$AS16</f>
        <v>0</v>
      </c>
      <c r="AJ16" s="603">
        <f>-'5C1AG_Collegiate'!$AS16</f>
        <v>0</v>
      </c>
      <c r="AK16" s="603">
        <f>-'5C1AH_BRUP'!$AS16</f>
        <v>0</v>
      </c>
      <c r="AL16" s="1008">
        <f>-'5C1AI_Harmony'!$AS16</f>
        <v>0</v>
      </c>
      <c r="AM16" s="1008">
        <f>-'5C1AJ_Athlos'!$AS16</f>
        <v>0</v>
      </c>
      <c r="AN16" s="603">
        <f>-'5C2_LAVCA'!AT16</f>
        <v>-54140</v>
      </c>
      <c r="AO16" s="603">
        <f>-'5C3_UnvView'!AT16</f>
        <v>-42964</v>
      </c>
      <c r="AP16" s="604">
        <f t="shared" si="43"/>
        <v>-1274989</v>
      </c>
      <c r="AQ16" s="605">
        <f t="shared" si="44"/>
        <v>10286340</v>
      </c>
      <c r="AR16" s="603"/>
      <c r="AS16" s="603">
        <f>-'5C1A_Madison'!AY16</f>
        <v>0</v>
      </c>
      <c r="AT16" s="603">
        <f>-'5C1B_DArbonne'!AY16</f>
        <v>0</v>
      </c>
      <c r="AU16" s="603">
        <f>-'5C1C_Intl High'!AY16</f>
        <v>0</v>
      </c>
      <c r="AV16" s="603">
        <f>-'5C1D_NOMMA'!AY16</f>
        <v>0</v>
      </c>
      <c r="AW16" s="603">
        <f>-'5C1E_LFNO'!AY16</f>
        <v>0</v>
      </c>
      <c r="AX16" s="603">
        <f>-'5C1F_L.C. Charter'!AY16</f>
        <v>-16385</v>
      </c>
      <c r="AY16" s="603">
        <f>-'5C1G_JS Clark'!AY16</f>
        <v>0</v>
      </c>
      <c r="AZ16" s="603">
        <f>-'5C1H_Southwest'!AY16</f>
        <v>-10458</v>
      </c>
      <c r="BA16" s="603">
        <f>-'5C1I_LA Key'!AY16</f>
        <v>0</v>
      </c>
      <c r="BB16" s="603">
        <f>-'5C1J_Jeff Chamber'!AY16</f>
        <v>0</v>
      </c>
      <c r="BC16" s="603">
        <f>-'5C1M_GEO Mid'!AY16</f>
        <v>0</v>
      </c>
      <c r="BD16" s="603">
        <f>-'5C1N_Delta'!AY16</f>
        <v>0</v>
      </c>
      <c r="BE16" s="603">
        <f>-'5C1O_Impact'!AY16</f>
        <v>0</v>
      </c>
      <c r="BF16" s="603">
        <f>-'5C1P_Vision'!AY16</f>
        <v>0</v>
      </c>
      <c r="BG16" s="603">
        <f>-'5C1Q_Advantage'!AY16</f>
        <v>0</v>
      </c>
      <c r="BH16" s="603">
        <f>-'5C1R_Iberville'!AY16</f>
        <v>0</v>
      </c>
      <c r="BI16" s="603">
        <f>-'5C1S_LC Col Prep'!AY16</f>
        <v>-8444</v>
      </c>
      <c r="BJ16" s="603">
        <f>-'5C1T_Northeast'!AY16</f>
        <v>0</v>
      </c>
      <c r="BK16" s="603">
        <f>-'5C1U_Acadiana Ren'!AY16</f>
        <v>0</v>
      </c>
      <c r="BL16" s="603">
        <f>-'5C1V_Laf Ren'!AY16</f>
        <v>0</v>
      </c>
      <c r="BM16" s="603">
        <f>-'5C1W_Willow'!AY16</f>
        <v>0</v>
      </c>
      <c r="BN16" s="603">
        <f>-'5C1X_Tangi'!AY16</f>
        <v>0</v>
      </c>
      <c r="BO16" s="603">
        <f>-'5C1Y_GEO'!AY16</f>
        <v>0</v>
      </c>
      <c r="BP16" s="603">
        <f>-'5C1Z_Lincoln Prep'!AY16</f>
        <v>0</v>
      </c>
      <c r="BQ16" s="603">
        <f>-'5C1AA_Laurel'!AY16</f>
        <v>0</v>
      </c>
      <c r="BR16" s="603">
        <f>-'5C1AB_Apex'!AY16</f>
        <v>0</v>
      </c>
      <c r="BS16" s="603">
        <f>-'5C1AC_Smothers'!AY16</f>
        <v>0</v>
      </c>
      <c r="BT16" s="603">
        <f>-'5C1AD_Greater'!AY16</f>
        <v>0</v>
      </c>
      <c r="BU16" s="603">
        <f>-'5C1AE_Noble Minds'!AY16</f>
        <v>0</v>
      </c>
      <c r="BV16" s="603">
        <f>-'5C1AF_JCFA-Laf'!AY16</f>
        <v>0</v>
      </c>
      <c r="BW16" s="603">
        <f>-'5C1AG_Collegiate'!AY16</f>
        <v>0</v>
      </c>
      <c r="BX16" s="603">
        <f>-'5C1AH_BRUP'!AY16</f>
        <v>0</v>
      </c>
      <c r="BY16" s="1008">
        <f>-'5C1AI_Harmony'!$AY16</f>
        <v>0</v>
      </c>
      <c r="BZ16" s="1008">
        <f>-'5C1AJ_Athlos'!$AY16</f>
        <v>0</v>
      </c>
      <c r="CA16" s="603">
        <f>-'5C2_LAVCA'!AZ16</f>
        <v>-1621</v>
      </c>
      <c r="CB16" s="603">
        <f>-'5C3_UnvView'!AZ16</f>
        <v>-1307</v>
      </c>
      <c r="CC16" s="603">
        <f t="shared" si="45"/>
        <v>-38215</v>
      </c>
      <c r="CD16" s="605">
        <f t="shared" si="46"/>
        <v>10248125</v>
      </c>
    </row>
    <row r="17" spans="1:82" s="110" customFormat="1" ht="15.75" customHeight="1" x14ac:dyDescent="0.2">
      <c r="A17" s="614">
        <v>11</v>
      </c>
      <c r="B17" s="615" t="s">
        <v>16</v>
      </c>
      <c r="C17" s="192">
        <f>'2_State Distrib and Adjs'!BD17</f>
        <v>1027822</v>
      </c>
      <c r="D17" s="192">
        <f>-'5A3_OJJ'!S17</f>
        <v>0</v>
      </c>
      <c r="E17" s="192"/>
      <c r="F17" s="192">
        <f>-'5C1A_Madison'!AS17</f>
        <v>0</v>
      </c>
      <c r="G17" s="192">
        <f>-'5C1B_DArbonne'!AS17</f>
        <v>0</v>
      </c>
      <c r="H17" s="192">
        <f>-'5C1C_Intl High'!AS17</f>
        <v>0</v>
      </c>
      <c r="I17" s="192">
        <f>-'5C1D_NOMMA'!AS17</f>
        <v>0</v>
      </c>
      <c r="J17" s="192">
        <f>-'5C1E_LFNO'!AS17</f>
        <v>0</v>
      </c>
      <c r="K17" s="192">
        <f>-'5C1F_L.C. Charter'!AS17</f>
        <v>0</v>
      </c>
      <c r="L17" s="192">
        <f>-'5C1G_JS Clark'!AS17</f>
        <v>0</v>
      </c>
      <c r="M17" s="192">
        <f>-'5C1H_Southwest'!AS17</f>
        <v>0</v>
      </c>
      <c r="N17" s="192">
        <f>-'5C1I_LA Key'!AS17</f>
        <v>0</v>
      </c>
      <c r="O17" s="192">
        <f>-'5C1J_Jeff Chamber'!AS17</f>
        <v>0</v>
      </c>
      <c r="P17" s="192">
        <f>-'5C1M_GEO Mid'!AS17</f>
        <v>0</v>
      </c>
      <c r="Q17" s="192">
        <f>-'5C1N_Delta'!AS17</f>
        <v>0</v>
      </c>
      <c r="R17" s="192">
        <f>-'5C1O_Impact'!AS17</f>
        <v>0</v>
      </c>
      <c r="S17" s="192">
        <f>-'5C1P_Vision'!AS17</f>
        <v>0</v>
      </c>
      <c r="T17" s="192">
        <f>-'5C1Q_Advantage'!AS17</f>
        <v>0</v>
      </c>
      <c r="U17" s="192">
        <f>-'5C1R_Iberville'!AS17</f>
        <v>0</v>
      </c>
      <c r="V17" s="192">
        <f>-'5C1S_LC Col Prep'!AS17</f>
        <v>0</v>
      </c>
      <c r="W17" s="192">
        <f>-'5C1T_Northeast'!AS17</f>
        <v>0</v>
      </c>
      <c r="X17" s="192">
        <f>-'5C1U_Acadiana Ren'!AS17</f>
        <v>0</v>
      </c>
      <c r="Y17" s="192">
        <f>-'5C1V_Laf Ren'!AS17</f>
        <v>0</v>
      </c>
      <c r="Z17" s="192">
        <f>-'5C1W_Willow'!AS17</f>
        <v>0</v>
      </c>
      <c r="AA17" s="192">
        <f>-'5C1X_Tangi'!AS17</f>
        <v>0</v>
      </c>
      <c r="AB17" s="192">
        <f>-'5C1Y_GEO'!AS17</f>
        <v>0</v>
      </c>
      <c r="AC17" s="192">
        <f>-'5C1Z_Lincoln Prep'!AS17</f>
        <v>0</v>
      </c>
      <c r="AD17" s="192">
        <f>-'5C1AA_Laurel'!$AS17</f>
        <v>0</v>
      </c>
      <c r="AE17" s="192">
        <f>-'5C1AB_Apex'!$AS17</f>
        <v>0</v>
      </c>
      <c r="AF17" s="192">
        <f>-'5C1AC_Smothers'!$AS17</f>
        <v>0</v>
      </c>
      <c r="AG17" s="192">
        <f>-'5C1AD_Greater'!$AS17</f>
        <v>0</v>
      </c>
      <c r="AH17" s="192">
        <f>-'5C1AE_Noble Minds'!$AS17</f>
        <v>0</v>
      </c>
      <c r="AI17" s="192">
        <f>-'5C1AF_JCFA-Laf'!$AS17</f>
        <v>0</v>
      </c>
      <c r="AJ17" s="192">
        <f>-'5C1AG_Collegiate'!$AS17</f>
        <v>0</v>
      </c>
      <c r="AK17" s="192">
        <f>-'5C1AH_BRUP'!$AS17</f>
        <v>0</v>
      </c>
      <c r="AL17" s="192">
        <f>-'5C1AI_Harmony'!$AS17</f>
        <v>0</v>
      </c>
      <c r="AM17" s="192">
        <f>-'5C1AJ_Athlos'!$AS17</f>
        <v>0</v>
      </c>
      <c r="AN17" s="192">
        <f>-'5C2_LAVCA'!AT17</f>
        <v>-248</v>
      </c>
      <c r="AO17" s="192">
        <f>-'5C3_UnvView'!AT17</f>
        <v>-1981</v>
      </c>
      <c r="AP17" s="616">
        <f t="shared" si="43"/>
        <v>-2229</v>
      </c>
      <c r="AQ17" s="617">
        <f t="shared" si="44"/>
        <v>1025593</v>
      </c>
      <c r="AR17" s="192"/>
      <c r="AS17" s="192">
        <f>-'5C1A_Madison'!AY17</f>
        <v>0</v>
      </c>
      <c r="AT17" s="192">
        <f>-'5C1B_DArbonne'!AY17</f>
        <v>0</v>
      </c>
      <c r="AU17" s="192">
        <f>-'5C1C_Intl High'!AY17</f>
        <v>0</v>
      </c>
      <c r="AV17" s="192">
        <f>-'5C1D_NOMMA'!AY17</f>
        <v>0</v>
      </c>
      <c r="AW17" s="192">
        <f>-'5C1E_LFNO'!AY17</f>
        <v>0</v>
      </c>
      <c r="AX17" s="192">
        <f>-'5C1F_L.C. Charter'!AY17</f>
        <v>0</v>
      </c>
      <c r="AY17" s="192">
        <f>-'5C1G_JS Clark'!AY17</f>
        <v>0</v>
      </c>
      <c r="AZ17" s="192">
        <f>-'5C1H_Southwest'!AY17</f>
        <v>0</v>
      </c>
      <c r="BA17" s="192">
        <f>-'5C1I_LA Key'!AY17</f>
        <v>0</v>
      </c>
      <c r="BB17" s="192">
        <f>-'5C1J_Jeff Chamber'!AY17</f>
        <v>0</v>
      </c>
      <c r="BC17" s="192">
        <f>-'5C1M_GEO Mid'!AY17</f>
        <v>0</v>
      </c>
      <c r="BD17" s="192">
        <f>-'5C1N_Delta'!AY17</f>
        <v>0</v>
      </c>
      <c r="BE17" s="192">
        <f>-'5C1O_Impact'!AY17</f>
        <v>0</v>
      </c>
      <c r="BF17" s="192">
        <f>-'5C1P_Vision'!AY17</f>
        <v>0</v>
      </c>
      <c r="BG17" s="192">
        <f>-'5C1Q_Advantage'!AY17</f>
        <v>0</v>
      </c>
      <c r="BH17" s="192">
        <f>-'5C1R_Iberville'!AY17</f>
        <v>0</v>
      </c>
      <c r="BI17" s="192">
        <f>-'5C1S_LC Col Prep'!AY17</f>
        <v>0</v>
      </c>
      <c r="BJ17" s="192">
        <f>-'5C1T_Northeast'!AY17</f>
        <v>0</v>
      </c>
      <c r="BK17" s="192">
        <f>-'5C1U_Acadiana Ren'!AY17</f>
        <v>0</v>
      </c>
      <c r="BL17" s="192">
        <f>-'5C1V_Laf Ren'!AY17</f>
        <v>0</v>
      </c>
      <c r="BM17" s="192">
        <f>-'5C1W_Willow'!AY17</f>
        <v>0</v>
      </c>
      <c r="BN17" s="192">
        <f>-'5C1X_Tangi'!AY17</f>
        <v>0</v>
      </c>
      <c r="BO17" s="192">
        <f>-'5C1Y_GEO'!AY17</f>
        <v>0</v>
      </c>
      <c r="BP17" s="192">
        <f>-'5C1Z_Lincoln Prep'!AY17</f>
        <v>0</v>
      </c>
      <c r="BQ17" s="192">
        <f>-'5C1AA_Laurel'!AY17</f>
        <v>0</v>
      </c>
      <c r="BR17" s="192">
        <f>-'5C1AB_Apex'!AY17</f>
        <v>0</v>
      </c>
      <c r="BS17" s="192">
        <f>-'5C1AC_Smothers'!AY17</f>
        <v>0</v>
      </c>
      <c r="BT17" s="192">
        <f>-'5C1AD_Greater'!AY17</f>
        <v>0</v>
      </c>
      <c r="BU17" s="192">
        <f>-'5C1AE_Noble Minds'!AY17</f>
        <v>0</v>
      </c>
      <c r="BV17" s="192">
        <f>-'5C1AF_JCFA-Laf'!AY17</f>
        <v>0</v>
      </c>
      <c r="BW17" s="192">
        <f>-'5C1AG_Collegiate'!AY17</f>
        <v>0</v>
      </c>
      <c r="BX17" s="192">
        <f>-'5C1AH_BRUP'!AY17</f>
        <v>0</v>
      </c>
      <c r="BY17" s="192">
        <f>-'5C1AI_Harmony'!$AY17</f>
        <v>0</v>
      </c>
      <c r="BZ17" s="192">
        <f>-'5C1AJ_Athlos'!$AY17</f>
        <v>0</v>
      </c>
      <c r="CA17" s="192">
        <f>-'5C2_LAVCA'!AZ17</f>
        <v>-7</v>
      </c>
      <c r="CB17" s="192">
        <f>-'5C3_UnvView'!AZ17</f>
        <v>-60</v>
      </c>
      <c r="CC17" s="192">
        <f t="shared" si="45"/>
        <v>-67</v>
      </c>
      <c r="CD17" s="617">
        <f t="shared" si="46"/>
        <v>1025526</v>
      </c>
    </row>
    <row r="18" spans="1:82" s="110" customFormat="1" ht="15.75" customHeight="1" x14ac:dyDescent="0.2">
      <c r="A18" s="614">
        <v>12</v>
      </c>
      <c r="B18" s="615" t="s">
        <v>17</v>
      </c>
      <c r="C18" s="192">
        <f>'2_State Distrib and Adjs'!BD18</f>
        <v>431601</v>
      </c>
      <c r="D18" s="192">
        <f>-'5A3_OJJ'!S18</f>
        <v>0</v>
      </c>
      <c r="E18" s="192"/>
      <c r="F18" s="192">
        <f>-'5C1A_Madison'!AS18</f>
        <v>0</v>
      </c>
      <c r="G18" s="192">
        <f>-'5C1B_DArbonne'!AS18</f>
        <v>0</v>
      </c>
      <c r="H18" s="192">
        <f>-'5C1C_Intl High'!AS18</f>
        <v>0</v>
      </c>
      <c r="I18" s="192">
        <f>-'5C1D_NOMMA'!AS18</f>
        <v>0</v>
      </c>
      <c r="J18" s="192">
        <f>-'5C1E_LFNO'!AS18</f>
        <v>0</v>
      </c>
      <c r="K18" s="192">
        <f>-'5C1F_L.C. Charter'!AS18</f>
        <v>0</v>
      </c>
      <c r="L18" s="192">
        <f>-'5C1G_JS Clark'!AS18</f>
        <v>0</v>
      </c>
      <c r="M18" s="192">
        <f>-'5C1H_Southwest'!AS18</f>
        <v>-1066</v>
      </c>
      <c r="N18" s="192">
        <f>-'5C1I_LA Key'!AS18</f>
        <v>0</v>
      </c>
      <c r="O18" s="192">
        <f>-'5C1J_Jeff Chamber'!AS18</f>
        <v>0</v>
      </c>
      <c r="P18" s="192">
        <f>-'5C1M_GEO Mid'!AS18</f>
        <v>0</v>
      </c>
      <c r="Q18" s="192">
        <f>-'5C1N_Delta'!AS18</f>
        <v>0</v>
      </c>
      <c r="R18" s="192">
        <f>-'5C1O_Impact'!AS18</f>
        <v>0</v>
      </c>
      <c r="S18" s="192">
        <f>-'5C1P_Vision'!AS18</f>
        <v>0</v>
      </c>
      <c r="T18" s="192">
        <f>-'5C1Q_Advantage'!AS18</f>
        <v>0</v>
      </c>
      <c r="U18" s="192">
        <f>-'5C1R_Iberville'!AS18</f>
        <v>0</v>
      </c>
      <c r="V18" s="192">
        <f>-'5C1S_LC Col Prep'!AS18</f>
        <v>0</v>
      </c>
      <c r="W18" s="192">
        <f>-'5C1T_Northeast'!AS18</f>
        <v>0</v>
      </c>
      <c r="X18" s="192">
        <f>-'5C1U_Acadiana Ren'!AS18</f>
        <v>0</v>
      </c>
      <c r="Y18" s="192">
        <f>-'5C1V_Laf Ren'!AS18</f>
        <v>0</v>
      </c>
      <c r="Z18" s="192">
        <f>-'5C1W_Willow'!AS18</f>
        <v>0</v>
      </c>
      <c r="AA18" s="192">
        <f>-'5C1X_Tangi'!AS18</f>
        <v>0</v>
      </c>
      <c r="AB18" s="192">
        <f>-'5C1Y_GEO'!AS18</f>
        <v>0</v>
      </c>
      <c r="AC18" s="192">
        <f>-'5C1Z_Lincoln Prep'!AS18</f>
        <v>0</v>
      </c>
      <c r="AD18" s="192">
        <f>-'5C1AA_Laurel'!$AS18</f>
        <v>0</v>
      </c>
      <c r="AE18" s="192">
        <f>-'5C1AB_Apex'!$AS18</f>
        <v>0</v>
      </c>
      <c r="AF18" s="192">
        <f>-'5C1AC_Smothers'!$AS18</f>
        <v>0</v>
      </c>
      <c r="AG18" s="192">
        <f>-'5C1AD_Greater'!$AS18</f>
        <v>0</v>
      </c>
      <c r="AH18" s="192">
        <f>-'5C1AE_Noble Minds'!$AS18</f>
        <v>0</v>
      </c>
      <c r="AI18" s="192">
        <f>-'5C1AF_JCFA-Laf'!$AS18</f>
        <v>0</v>
      </c>
      <c r="AJ18" s="192">
        <f>-'5C1AG_Collegiate'!$AS18</f>
        <v>0</v>
      </c>
      <c r="AK18" s="192">
        <f>-'5C1AH_BRUP'!$AS18</f>
        <v>0</v>
      </c>
      <c r="AL18" s="192">
        <f>-'5C1AI_Harmony'!$AS18</f>
        <v>0</v>
      </c>
      <c r="AM18" s="192">
        <f>-'5C1AJ_Athlos'!$AS18</f>
        <v>0</v>
      </c>
      <c r="AN18" s="192">
        <f>-'5C2_LAVCA'!AT18</f>
        <v>-480</v>
      </c>
      <c r="AO18" s="192">
        <f>-'5C3_UnvView'!AT18</f>
        <v>0</v>
      </c>
      <c r="AP18" s="616">
        <f t="shared" si="43"/>
        <v>-1546</v>
      </c>
      <c r="AQ18" s="617">
        <f t="shared" si="44"/>
        <v>430055</v>
      </c>
      <c r="AR18" s="192"/>
      <c r="AS18" s="192">
        <f>-'5C1A_Madison'!AY18</f>
        <v>0</v>
      </c>
      <c r="AT18" s="192">
        <f>-'5C1B_DArbonne'!AY18</f>
        <v>0</v>
      </c>
      <c r="AU18" s="192">
        <f>-'5C1C_Intl High'!AY18</f>
        <v>0</v>
      </c>
      <c r="AV18" s="192">
        <f>-'5C1D_NOMMA'!AY18</f>
        <v>0</v>
      </c>
      <c r="AW18" s="192">
        <f>-'5C1E_LFNO'!AY18</f>
        <v>0</v>
      </c>
      <c r="AX18" s="192">
        <f>-'5C1F_L.C. Charter'!AY18</f>
        <v>0</v>
      </c>
      <c r="AY18" s="192">
        <f>-'5C1G_JS Clark'!AY18</f>
        <v>0</v>
      </c>
      <c r="AZ18" s="192">
        <f>-'5C1H_Southwest'!AY18</f>
        <v>-32</v>
      </c>
      <c r="BA18" s="192">
        <f>-'5C1I_LA Key'!AY18</f>
        <v>0</v>
      </c>
      <c r="BB18" s="192">
        <f>-'5C1J_Jeff Chamber'!AY18</f>
        <v>0</v>
      </c>
      <c r="BC18" s="192">
        <f>-'5C1M_GEO Mid'!AY18</f>
        <v>0</v>
      </c>
      <c r="BD18" s="192">
        <f>-'5C1N_Delta'!AY18</f>
        <v>0</v>
      </c>
      <c r="BE18" s="192">
        <f>-'5C1O_Impact'!AY18</f>
        <v>0</v>
      </c>
      <c r="BF18" s="192">
        <f>-'5C1P_Vision'!AY18</f>
        <v>0</v>
      </c>
      <c r="BG18" s="192">
        <f>-'5C1Q_Advantage'!AY18</f>
        <v>0</v>
      </c>
      <c r="BH18" s="192">
        <f>-'5C1R_Iberville'!AY18</f>
        <v>0</v>
      </c>
      <c r="BI18" s="192">
        <f>-'5C1S_LC Col Prep'!AY18</f>
        <v>0</v>
      </c>
      <c r="BJ18" s="192">
        <f>-'5C1T_Northeast'!AY18</f>
        <v>0</v>
      </c>
      <c r="BK18" s="192">
        <f>-'5C1U_Acadiana Ren'!AY18</f>
        <v>0</v>
      </c>
      <c r="BL18" s="192">
        <f>-'5C1V_Laf Ren'!AY18</f>
        <v>0</v>
      </c>
      <c r="BM18" s="192">
        <f>-'5C1W_Willow'!AY18</f>
        <v>0</v>
      </c>
      <c r="BN18" s="192">
        <f>-'5C1X_Tangi'!AY18</f>
        <v>0</v>
      </c>
      <c r="BO18" s="192">
        <f>-'5C1Y_GEO'!AY18</f>
        <v>0</v>
      </c>
      <c r="BP18" s="192">
        <f>-'5C1Z_Lincoln Prep'!AY18</f>
        <v>0</v>
      </c>
      <c r="BQ18" s="192">
        <f>-'5C1AA_Laurel'!AY18</f>
        <v>0</v>
      </c>
      <c r="BR18" s="192">
        <f>-'5C1AB_Apex'!AY18</f>
        <v>0</v>
      </c>
      <c r="BS18" s="192">
        <f>-'5C1AC_Smothers'!AY18</f>
        <v>0</v>
      </c>
      <c r="BT18" s="192">
        <f>-'5C1AD_Greater'!AY18</f>
        <v>0</v>
      </c>
      <c r="BU18" s="192">
        <f>-'5C1AE_Noble Minds'!AY18</f>
        <v>0</v>
      </c>
      <c r="BV18" s="192">
        <f>-'5C1AF_JCFA-Laf'!AY18</f>
        <v>0</v>
      </c>
      <c r="BW18" s="192">
        <f>-'5C1AG_Collegiate'!AY18</f>
        <v>0</v>
      </c>
      <c r="BX18" s="192">
        <f>-'5C1AH_BRUP'!AY18</f>
        <v>0</v>
      </c>
      <c r="BY18" s="192">
        <f>-'5C1AI_Harmony'!$AY18</f>
        <v>0</v>
      </c>
      <c r="BZ18" s="192">
        <f>-'5C1AJ_Athlos'!$AY18</f>
        <v>0</v>
      </c>
      <c r="CA18" s="192">
        <f>-'5C2_LAVCA'!AZ18</f>
        <v>-14</v>
      </c>
      <c r="CB18" s="192">
        <f>-'5C3_UnvView'!AZ18</f>
        <v>0</v>
      </c>
      <c r="CC18" s="192">
        <f t="shared" si="45"/>
        <v>-46</v>
      </c>
      <c r="CD18" s="617">
        <f t="shared" si="46"/>
        <v>430009</v>
      </c>
    </row>
    <row r="19" spans="1:82" s="110" customFormat="1" ht="15.75" customHeight="1" x14ac:dyDescent="0.2">
      <c r="A19" s="614">
        <v>13</v>
      </c>
      <c r="B19" s="615" t="s">
        <v>18</v>
      </c>
      <c r="C19" s="192">
        <f>'2_State Distrib and Adjs'!BD19</f>
        <v>778525</v>
      </c>
      <c r="D19" s="192">
        <f>-'5A3_OJJ'!S19</f>
        <v>0</v>
      </c>
      <c r="E19" s="192"/>
      <c r="F19" s="192">
        <f>-'5C1A_Madison'!AS19</f>
        <v>0</v>
      </c>
      <c r="G19" s="192">
        <f>-'5C1B_DArbonne'!AS19</f>
        <v>0</v>
      </c>
      <c r="H19" s="192">
        <f>-'5C1C_Intl High'!AS19</f>
        <v>0</v>
      </c>
      <c r="I19" s="192">
        <f>-'5C1D_NOMMA'!AS19</f>
        <v>0</v>
      </c>
      <c r="J19" s="192">
        <f>-'5C1E_LFNO'!AS19</f>
        <v>0</v>
      </c>
      <c r="K19" s="192">
        <f>-'5C1F_L.C. Charter'!AS19</f>
        <v>0</v>
      </c>
      <c r="L19" s="192">
        <f>-'5C1G_JS Clark'!AS19</f>
        <v>0</v>
      </c>
      <c r="M19" s="192">
        <f>-'5C1H_Southwest'!AS19</f>
        <v>0</v>
      </c>
      <c r="N19" s="192">
        <f>-'5C1I_LA Key'!AS19</f>
        <v>0</v>
      </c>
      <c r="O19" s="192">
        <f>-'5C1J_Jeff Chamber'!AS19</f>
        <v>0</v>
      </c>
      <c r="P19" s="192">
        <f>-'5C1M_GEO Mid'!AS19</f>
        <v>0</v>
      </c>
      <c r="Q19" s="192">
        <f>-'5C1N_Delta'!AS19</f>
        <v>-18440</v>
      </c>
      <c r="R19" s="192">
        <f>-'5C1O_Impact'!AS19</f>
        <v>0</v>
      </c>
      <c r="S19" s="192">
        <f>-'5C1P_Vision'!AS19</f>
        <v>0</v>
      </c>
      <c r="T19" s="192">
        <f>-'5C1Q_Advantage'!AS19</f>
        <v>0</v>
      </c>
      <c r="U19" s="192">
        <f>-'5C1R_Iberville'!AS19</f>
        <v>0</v>
      </c>
      <c r="V19" s="192">
        <f>-'5C1S_LC Col Prep'!AS19</f>
        <v>0</v>
      </c>
      <c r="W19" s="192">
        <f>-'5C1T_Northeast'!AS19</f>
        <v>0</v>
      </c>
      <c r="X19" s="192">
        <f>-'5C1U_Acadiana Ren'!AS19</f>
        <v>0</v>
      </c>
      <c r="Y19" s="192">
        <f>-'5C1V_Laf Ren'!AS19</f>
        <v>0</v>
      </c>
      <c r="Z19" s="192">
        <f>-'5C1W_Willow'!AS19</f>
        <v>0</v>
      </c>
      <c r="AA19" s="192">
        <f>-'5C1X_Tangi'!AS19</f>
        <v>0</v>
      </c>
      <c r="AB19" s="192">
        <f>-'5C1Y_GEO'!AS19</f>
        <v>0</v>
      </c>
      <c r="AC19" s="192">
        <f>-'5C1Z_Lincoln Prep'!AS19</f>
        <v>0</v>
      </c>
      <c r="AD19" s="192">
        <f>-'5C1AA_Laurel'!$AS19</f>
        <v>0</v>
      </c>
      <c r="AE19" s="192">
        <f>-'5C1AB_Apex'!$AS19</f>
        <v>0</v>
      </c>
      <c r="AF19" s="192">
        <f>-'5C1AC_Smothers'!$AS19</f>
        <v>0</v>
      </c>
      <c r="AG19" s="192">
        <f>-'5C1AD_Greater'!$AS19</f>
        <v>0</v>
      </c>
      <c r="AH19" s="192">
        <f>-'5C1AE_Noble Minds'!$AS19</f>
        <v>0</v>
      </c>
      <c r="AI19" s="192">
        <f>-'5C1AF_JCFA-Laf'!$AS19</f>
        <v>0</v>
      </c>
      <c r="AJ19" s="192">
        <f>-'5C1AG_Collegiate'!$AS19</f>
        <v>0</v>
      </c>
      <c r="AK19" s="192">
        <f>-'5C1AH_BRUP'!$AS19</f>
        <v>0</v>
      </c>
      <c r="AL19" s="192">
        <f>-'5C1AI_Harmony'!$AS19</f>
        <v>0</v>
      </c>
      <c r="AM19" s="192">
        <f>-'5C1AJ_Athlos'!$AS19</f>
        <v>0</v>
      </c>
      <c r="AN19" s="192">
        <f>-'5C2_LAVCA'!AT19</f>
        <v>-1452</v>
      </c>
      <c r="AO19" s="192">
        <f>-'5C3_UnvView'!AT19</f>
        <v>-830</v>
      </c>
      <c r="AP19" s="616">
        <f t="shared" si="43"/>
        <v>-20722</v>
      </c>
      <c r="AQ19" s="617">
        <f t="shared" si="44"/>
        <v>757803</v>
      </c>
      <c r="AR19" s="192"/>
      <c r="AS19" s="192">
        <f>-'5C1A_Madison'!AY19</f>
        <v>0</v>
      </c>
      <c r="AT19" s="192">
        <f>-'5C1B_DArbonne'!AY19</f>
        <v>0</v>
      </c>
      <c r="AU19" s="192">
        <f>-'5C1C_Intl High'!AY19</f>
        <v>0</v>
      </c>
      <c r="AV19" s="192">
        <f>-'5C1D_NOMMA'!AY19</f>
        <v>0</v>
      </c>
      <c r="AW19" s="192">
        <f>-'5C1E_LFNO'!AY19</f>
        <v>0</v>
      </c>
      <c r="AX19" s="192">
        <f>-'5C1F_L.C. Charter'!AY19</f>
        <v>0</v>
      </c>
      <c r="AY19" s="192">
        <f>-'5C1G_JS Clark'!AY19</f>
        <v>0</v>
      </c>
      <c r="AZ19" s="192">
        <f>-'5C1H_Southwest'!AY19</f>
        <v>0</v>
      </c>
      <c r="BA19" s="192">
        <f>-'5C1I_LA Key'!AY19</f>
        <v>0</v>
      </c>
      <c r="BB19" s="192">
        <f>-'5C1J_Jeff Chamber'!AY19</f>
        <v>0</v>
      </c>
      <c r="BC19" s="192">
        <f>-'5C1M_GEO Mid'!AY19</f>
        <v>0</v>
      </c>
      <c r="BD19" s="192">
        <f>-'5C1N_Delta'!AY19</f>
        <v>-555</v>
      </c>
      <c r="BE19" s="192">
        <f>-'5C1O_Impact'!AY19</f>
        <v>0</v>
      </c>
      <c r="BF19" s="192">
        <f>-'5C1P_Vision'!AY19</f>
        <v>0</v>
      </c>
      <c r="BG19" s="192">
        <f>-'5C1Q_Advantage'!AY19</f>
        <v>0</v>
      </c>
      <c r="BH19" s="192">
        <f>-'5C1R_Iberville'!AY19</f>
        <v>0</v>
      </c>
      <c r="BI19" s="192">
        <f>-'5C1S_LC Col Prep'!AY19</f>
        <v>0</v>
      </c>
      <c r="BJ19" s="192">
        <f>-'5C1T_Northeast'!AY19</f>
        <v>0</v>
      </c>
      <c r="BK19" s="192">
        <f>-'5C1U_Acadiana Ren'!AY19</f>
        <v>0</v>
      </c>
      <c r="BL19" s="192">
        <f>-'5C1V_Laf Ren'!AY19</f>
        <v>0</v>
      </c>
      <c r="BM19" s="192">
        <f>-'5C1W_Willow'!AY19</f>
        <v>0</v>
      </c>
      <c r="BN19" s="192">
        <f>-'5C1X_Tangi'!AY19</f>
        <v>0</v>
      </c>
      <c r="BO19" s="192">
        <f>-'5C1Y_GEO'!AY19</f>
        <v>0</v>
      </c>
      <c r="BP19" s="192">
        <f>-'5C1Z_Lincoln Prep'!AY19</f>
        <v>0</v>
      </c>
      <c r="BQ19" s="192">
        <f>-'5C1AA_Laurel'!AY19</f>
        <v>0</v>
      </c>
      <c r="BR19" s="192">
        <f>-'5C1AB_Apex'!AY19</f>
        <v>0</v>
      </c>
      <c r="BS19" s="192">
        <f>-'5C1AC_Smothers'!AY19</f>
        <v>0</v>
      </c>
      <c r="BT19" s="192">
        <f>-'5C1AD_Greater'!AY19</f>
        <v>0</v>
      </c>
      <c r="BU19" s="192">
        <f>-'5C1AE_Noble Minds'!AY19</f>
        <v>0</v>
      </c>
      <c r="BV19" s="192">
        <f>-'5C1AF_JCFA-Laf'!AY19</f>
        <v>0</v>
      </c>
      <c r="BW19" s="192">
        <f>-'5C1AG_Collegiate'!AY19</f>
        <v>0</v>
      </c>
      <c r="BX19" s="192">
        <f>-'5C1AH_BRUP'!AY19</f>
        <v>0</v>
      </c>
      <c r="BY19" s="192">
        <f>-'5C1AI_Harmony'!$AY19</f>
        <v>0</v>
      </c>
      <c r="BZ19" s="192">
        <f>-'5C1AJ_Athlos'!$AY19</f>
        <v>0</v>
      </c>
      <c r="CA19" s="192">
        <f>-'5C2_LAVCA'!AZ19</f>
        <v>-44</v>
      </c>
      <c r="CB19" s="192">
        <f>-'5C3_UnvView'!AZ19</f>
        <v>-25</v>
      </c>
      <c r="CC19" s="192">
        <f t="shared" si="45"/>
        <v>-624</v>
      </c>
      <c r="CD19" s="617">
        <f t="shared" si="46"/>
        <v>757179</v>
      </c>
    </row>
    <row r="20" spans="1:82" s="110" customFormat="1" ht="15.75" customHeight="1" x14ac:dyDescent="0.2">
      <c r="A20" s="614">
        <v>14</v>
      </c>
      <c r="B20" s="615" t="s">
        <v>19</v>
      </c>
      <c r="C20" s="192">
        <f>'2_State Distrib and Adjs'!BD20</f>
        <v>1000314</v>
      </c>
      <c r="D20" s="192">
        <f>-'5A3_OJJ'!S20</f>
        <v>-624</v>
      </c>
      <c r="E20" s="192"/>
      <c r="F20" s="192">
        <f>-'5C1A_Madison'!AS20</f>
        <v>0</v>
      </c>
      <c r="G20" s="192">
        <f>-'5C1B_DArbonne'!AS20</f>
        <v>-1333</v>
      </c>
      <c r="H20" s="192">
        <f>-'5C1C_Intl High'!AS20</f>
        <v>0</v>
      </c>
      <c r="I20" s="192">
        <f>-'5C1D_NOMMA'!AS20</f>
        <v>0</v>
      </c>
      <c r="J20" s="192">
        <f>-'5C1E_LFNO'!AS20</f>
        <v>0</v>
      </c>
      <c r="K20" s="192">
        <f>-'5C1F_L.C. Charter'!AS20</f>
        <v>0</v>
      </c>
      <c r="L20" s="192">
        <f>-'5C1G_JS Clark'!AS20</f>
        <v>0</v>
      </c>
      <c r="M20" s="192">
        <f>-'5C1H_Southwest'!AS20</f>
        <v>0</v>
      </c>
      <c r="N20" s="192">
        <f>-'5C1I_LA Key'!AS20</f>
        <v>0</v>
      </c>
      <c r="O20" s="192">
        <f>-'5C1J_Jeff Chamber'!AS20</f>
        <v>0</v>
      </c>
      <c r="P20" s="192">
        <f>-'5C1M_GEO Mid'!AS20</f>
        <v>0</v>
      </c>
      <c r="Q20" s="192">
        <f>-'5C1N_Delta'!AS20</f>
        <v>0</v>
      </c>
      <c r="R20" s="192">
        <f>-'5C1O_Impact'!AS20</f>
        <v>0</v>
      </c>
      <c r="S20" s="192">
        <f>-'5C1P_Vision'!AS20</f>
        <v>0</v>
      </c>
      <c r="T20" s="192">
        <f>-'5C1Q_Advantage'!AS20</f>
        <v>0</v>
      </c>
      <c r="U20" s="192">
        <f>-'5C1R_Iberville'!AS20</f>
        <v>0</v>
      </c>
      <c r="V20" s="192">
        <f>-'5C1S_LC Col Prep'!AS20</f>
        <v>0</v>
      </c>
      <c r="W20" s="192">
        <f>-'5C1T_Northeast'!AS20</f>
        <v>-13169</v>
      </c>
      <c r="X20" s="192">
        <f>-'5C1U_Acadiana Ren'!AS20</f>
        <v>0</v>
      </c>
      <c r="Y20" s="192">
        <f>-'5C1V_Laf Ren'!AS20</f>
        <v>0</v>
      </c>
      <c r="Z20" s="192">
        <f>-'5C1W_Willow'!AS20</f>
        <v>0</v>
      </c>
      <c r="AA20" s="192">
        <f>-'5C1X_Tangi'!AS20</f>
        <v>0</v>
      </c>
      <c r="AB20" s="192">
        <f>-'5C1Y_GEO'!AS20</f>
        <v>0</v>
      </c>
      <c r="AC20" s="192">
        <f>-'5C1Z_Lincoln Prep'!AS20</f>
        <v>-14129</v>
      </c>
      <c r="AD20" s="192">
        <f>-'5C1AA_Laurel'!$AS20</f>
        <v>0</v>
      </c>
      <c r="AE20" s="192">
        <f>-'5C1AB_Apex'!$AS20</f>
        <v>0</v>
      </c>
      <c r="AF20" s="192">
        <f>-'5C1AC_Smothers'!$AS20</f>
        <v>0</v>
      </c>
      <c r="AG20" s="192">
        <f>-'5C1AD_Greater'!$AS20</f>
        <v>0</v>
      </c>
      <c r="AH20" s="192">
        <f>-'5C1AE_Noble Minds'!$AS20</f>
        <v>0</v>
      </c>
      <c r="AI20" s="192">
        <f>-'5C1AF_JCFA-Laf'!$AS20</f>
        <v>0</v>
      </c>
      <c r="AJ20" s="192">
        <f>-'5C1AG_Collegiate'!$AS20</f>
        <v>0</v>
      </c>
      <c r="AK20" s="192">
        <f>-'5C1AH_BRUP'!$AS20</f>
        <v>0</v>
      </c>
      <c r="AL20" s="192">
        <f>-'5C1AI_Harmony'!$AS20</f>
        <v>0</v>
      </c>
      <c r="AM20" s="192">
        <f>-'5C1AJ_Athlos'!$AS20</f>
        <v>0</v>
      </c>
      <c r="AN20" s="192">
        <f>-'5C2_LAVCA'!AT20</f>
        <v>-1679</v>
      </c>
      <c r="AO20" s="192">
        <f>-'5C3_UnvView'!AT20</f>
        <v>-1679</v>
      </c>
      <c r="AP20" s="616">
        <f t="shared" si="43"/>
        <v>-32613</v>
      </c>
      <c r="AQ20" s="617">
        <f t="shared" si="44"/>
        <v>967701</v>
      </c>
      <c r="AR20" s="192"/>
      <c r="AS20" s="192">
        <f>-'5C1A_Madison'!AY20</f>
        <v>0</v>
      </c>
      <c r="AT20" s="192">
        <f>-'5C1B_DArbonne'!AY20</f>
        <v>-40</v>
      </c>
      <c r="AU20" s="192">
        <f>-'5C1C_Intl High'!AY20</f>
        <v>0</v>
      </c>
      <c r="AV20" s="192">
        <f>-'5C1D_NOMMA'!AY20</f>
        <v>0</v>
      </c>
      <c r="AW20" s="192">
        <f>-'5C1E_LFNO'!AY20</f>
        <v>0</v>
      </c>
      <c r="AX20" s="192">
        <f>-'5C1F_L.C. Charter'!AY20</f>
        <v>0</v>
      </c>
      <c r="AY20" s="192">
        <f>-'5C1G_JS Clark'!AY20</f>
        <v>0</v>
      </c>
      <c r="AZ20" s="192">
        <f>-'5C1H_Southwest'!AY20</f>
        <v>0</v>
      </c>
      <c r="BA20" s="192">
        <f>-'5C1I_LA Key'!AY20</f>
        <v>0</v>
      </c>
      <c r="BB20" s="192">
        <f>-'5C1J_Jeff Chamber'!AY20</f>
        <v>0</v>
      </c>
      <c r="BC20" s="192">
        <f>-'5C1M_GEO Mid'!AY20</f>
        <v>0</v>
      </c>
      <c r="BD20" s="192">
        <f>-'5C1N_Delta'!AY20</f>
        <v>0</v>
      </c>
      <c r="BE20" s="192">
        <f>-'5C1O_Impact'!AY20</f>
        <v>0</v>
      </c>
      <c r="BF20" s="192">
        <f>-'5C1P_Vision'!AY20</f>
        <v>0</v>
      </c>
      <c r="BG20" s="192">
        <f>-'5C1Q_Advantage'!AY20</f>
        <v>0</v>
      </c>
      <c r="BH20" s="192">
        <f>-'5C1R_Iberville'!AY20</f>
        <v>0</v>
      </c>
      <c r="BI20" s="192">
        <f>-'5C1S_LC Col Prep'!AY20</f>
        <v>0</v>
      </c>
      <c r="BJ20" s="192">
        <f>-'5C1T_Northeast'!AY20</f>
        <v>-369</v>
      </c>
      <c r="BK20" s="192">
        <f>-'5C1U_Acadiana Ren'!AY20</f>
        <v>0</v>
      </c>
      <c r="BL20" s="192">
        <f>-'5C1V_Laf Ren'!AY20</f>
        <v>0</v>
      </c>
      <c r="BM20" s="192">
        <f>-'5C1W_Willow'!AY20</f>
        <v>0</v>
      </c>
      <c r="BN20" s="192">
        <f>-'5C1X_Tangi'!AY20</f>
        <v>0</v>
      </c>
      <c r="BO20" s="192">
        <f>-'5C1Y_GEO'!AY20</f>
        <v>0</v>
      </c>
      <c r="BP20" s="192">
        <f>-'5C1Z_Lincoln Prep'!AY20</f>
        <v>-425</v>
      </c>
      <c r="BQ20" s="192">
        <f>-'5C1AA_Laurel'!AY20</f>
        <v>0</v>
      </c>
      <c r="BR20" s="192">
        <f>-'5C1AB_Apex'!AY20</f>
        <v>0</v>
      </c>
      <c r="BS20" s="192">
        <f>-'5C1AC_Smothers'!AY20</f>
        <v>0</v>
      </c>
      <c r="BT20" s="192">
        <f>-'5C1AD_Greater'!AY20</f>
        <v>0</v>
      </c>
      <c r="BU20" s="192">
        <f>-'5C1AE_Noble Minds'!AY20</f>
        <v>0</v>
      </c>
      <c r="BV20" s="192">
        <f>-'5C1AF_JCFA-Laf'!AY20</f>
        <v>0</v>
      </c>
      <c r="BW20" s="192">
        <f>-'5C1AG_Collegiate'!AY20</f>
        <v>0</v>
      </c>
      <c r="BX20" s="192">
        <f>-'5C1AH_BRUP'!AY20</f>
        <v>0</v>
      </c>
      <c r="BY20" s="192">
        <f>-'5C1AI_Harmony'!$AY20</f>
        <v>0</v>
      </c>
      <c r="BZ20" s="192">
        <f>-'5C1AJ_Athlos'!$AY20</f>
        <v>0</v>
      </c>
      <c r="CA20" s="192">
        <f>-'5C2_LAVCA'!AZ20</f>
        <v>-51</v>
      </c>
      <c r="CB20" s="192">
        <f>-'5C3_UnvView'!AZ20</f>
        <v>-51</v>
      </c>
      <c r="CC20" s="192">
        <f t="shared" si="45"/>
        <v>-936</v>
      </c>
      <c r="CD20" s="617">
        <f t="shared" si="46"/>
        <v>966765</v>
      </c>
    </row>
    <row r="21" spans="1:82" s="110" customFormat="1" ht="15.75" customHeight="1" x14ac:dyDescent="0.2">
      <c r="A21" s="601">
        <v>15</v>
      </c>
      <c r="B21" s="602" t="s">
        <v>20</v>
      </c>
      <c r="C21" s="603">
        <f>'2_State Distrib and Adjs'!BD21</f>
        <v>1825800</v>
      </c>
      <c r="D21" s="603">
        <f>-'5A3_OJJ'!S21</f>
        <v>-79</v>
      </c>
      <c r="E21" s="603"/>
      <c r="F21" s="603">
        <f>-'5C1A_Madison'!AS21</f>
        <v>0</v>
      </c>
      <c r="G21" s="603">
        <f>-'5C1B_DArbonne'!AS21</f>
        <v>0</v>
      </c>
      <c r="H21" s="603">
        <f>-'5C1C_Intl High'!AS21</f>
        <v>0</v>
      </c>
      <c r="I21" s="603">
        <f>-'5C1D_NOMMA'!AS21</f>
        <v>0</v>
      </c>
      <c r="J21" s="603">
        <f>-'5C1E_LFNO'!AS21</f>
        <v>0</v>
      </c>
      <c r="K21" s="603">
        <f>-'5C1F_L.C. Charter'!AS21</f>
        <v>0</v>
      </c>
      <c r="L21" s="603">
        <f>-'5C1G_JS Clark'!AS21</f>
        <v>0</v>
      </c>
      <c r="M21" s="603">
        <f>-'5C1H_Southwest'!AS21</f>
        <v>0</v>
      </c>
      <c r="N21" s="603">
        <f>-'5C1I_LA Key'!AS21</f>
        <v>0</v>
      </c>
      <c r="O21" s="603">
        <f>-'5C1J_Jeff Chamber'!AS21</f>
        <v>0</v>
      </c>
      <c r="P21" s="603">
        <f>-'5C1M_GEO Mid'!AS21</f>
        <v>0</v>
      </c>
      <c r="Q21" s="603">
        <f>-'5C1N_Delta'!AS21</f>
        <v>-84737</v>
      </c>
      <c r="R21" s="603">
        <f>-'5C1O_Impact'!AS21</f>
        <v>0</v>
      </c>
      <c r="S21" s="603">
        <f>-'5C1P_Vision'!AS21</f>
        <v>0</v>
      </c>
      <c r="T21" s="603">
        <f>-'5C1Q_Advantage'!AS21</f>
        <v>0</v>
      </c>
      <c r="U21" s="603">
        <f>-'5C1R_Iberville'!AS21</f>
        <v>0</v>
      </c>
      <c r="V21" s="603">
        <f>-'5C1S_LC Col Prep'!AS21</f>
        <v>0</v>
      </c>
      <c r="W21" s="603">
        <f>-'5C1T_Northeast'!AS21</f>
        <v>0</v>
      </c>
      <c r="X21" s="603">
        <f>-'5C1U_Acadiana Ren'!AS21</f>
        <v>0</v>
      </c>
      <c r="Y21" s="603">
        <f>-'5C1V_Laf Ren'!AS21</f>
        <v>0</v>
      </c>
      <c r="Z21" s="603">
        <f>-'5C1W_Willow'!AS21</f>
        <v>0</v>
      </c>
      <c r="AA21" s="603">
        <f>-'5C1X_Tangi'!AS21</f>
        <v>0</v>
      </c>
      <c r="AB21" s="603">
        <f>-'5C1Y_GEO'!AS21</f>
        <v>0</v>
      </c>
      <c r="AC21" s="603">
        <f>-'5C1Z_Lincoln Prep'!AS21</f>
        <v>0</v>
      </c>
      <c r="AD21" s="603">
        <f>-'5C1AA_Laurel'!$AS21</f>
        <v>0</v>
      </c>
      <c r="AE21" s="603">
        <f>-'5C1AB_Apex'!$AS21</f>
        <v>0</v>
      </c>
      <c r="AF21" s="603">
        <f>-'5C1AC_Smothers'!$AS21</f>
        <v>0</v>
      </c>
      <c r="AG21" s="603">
        <f>-'5C1AD_Greater'!$AS21</f>
        <v>0</v>
      </c>
      <c r="AH21" s="603">
        <f>-'5C1AE_Noble Minds'!$AS21</f>
        <v>0</v>
      </c>
      <c r="AI21" s="603">
        <f>-'5C1AF_JCFA-Laf'!$AS21</f>
        <v>0</v>
      </c>
      <c r="AJ21" s="603">
        <f>-'5C1AG_Collegiate'!$AS21</f>
        <v>0</v>
      </c>
      <c r="AK21" s="603">
        <f>-'5C1AH_BRUP'!$AS21</f>
        <v>0</v>
      </c>
      <c r="AL21" s="1008">
        <f>-'5C1AI_Harmony'!$AS21</f>
        <v>0</v>
      </c>
      <c r="AM21" s="1008">
        <f>-'5C1AJ_Athlos'!$AS21</f>
        <v>0</v>
      </c>
      <c r="AN21" s="603">
        <f>-'5C2_LAVCA'!AT21</f>
        <v>-1950</v>
      </c>
      <c r="AO21" s="603">
        <f>-'5C3_UnvView'!AT21</f>
        <v>-650</v>
      </c>
      <c r="AP21" s="604">
        <f t="shared" si="43"/>
        <v>-87416</v>
      </c>
      <c r="AQ21" s="605">
        <f t="shared" si="44"/>
        <v>1738384</v>
      </c>
      <c r="AR21" s="603"/>
      <c r="AS21" s="603">
        <f>-'5C1A_Madison'!AY21</f>
        <v>0</v>
      </c>
      <c r="AT21" s="603">
        <f>-'5C1B_DArbonne'!AY21</f>
        <v>0</v>
      </c>
      <c r="AU21" s="603">
        <f>-'5C1C_Intl High'!AY21</f>
        <v>0</v>
      </c>
      <c r="AV21" s="603">
        <f>-'5C1D_NOMMA'!AY21</f>
        <v>0</v>
      </c>
      <c r="AW21" s="603">
        <f>-'5C1E_LFNO'!AY21</f>
        <v>0</v>
      </c>
      <c r="AX21" s="603">
        <f>-'5C1F_L.C. Charter'!AY21</f>
        <v>0</v>
      </c>
      <c r="AY21" s="603">
        <f>-'5C1G_JS Clark'!AY21</f>
        <v>0</v>
      </c>
      <c r="AZ21" s="603">
        <f>-'5C1H_Southwest'!AY21</f>
        <v>0</v>
      </c>
      <c r="BA21" s="603">
        <f>-'5C1I_LA Key'!AY21</f>
        <v>0</v>
      </c>
      <c r="BB21" s="603">
        <f>-'5C1J_Jeff Chamber'!AY21</f>
        <v>0</v>
      </c>
      <c r="BC21" s="603">
        <f>-'5C1M_GEO Mid'!AY21</f>
        <v>0</v>
      </c>
      <c r="BD21" s="603">
        <f>-'5C1N_Delta'!AY21</f>
        <v>-2548</v>
      </c>
      <c r="BE21" s="603">
        <f>-'5C1O_Impact'!AY21</f>
        <v>0</v>
      </c>
      <c r="BF21" s="603">
        <f>-'5C1P_Vision'!AY21</f>
        <v>0</v>
      </c>
      <c r="BG21" s="603">
        <f>-'5C1Q_Advantage'!AY21</f>
        <v>0</v>
      </c>
      <c r="BH21" s="603">
        <f>-'5C1R_Iberville'!AY21</f>
        <v>0</v>
      </c>
      <c r="BI21" s="603">
        <f>-'5C1S_LC Col Prep'!AY21</f>
        <v>0</v>
      </c>
      <c r="BJ21" s="603">
        <f>-'5C1T_Northeast'!AY21</f>
        <v>0</v>
      </c>
      <c r="BK21" s="603">
        <f>-'5C1U_Acadiana Ren'!AY21</f>
        <v>0</v>
      </c>
      <c r="BL21" s="603">
        <f>-'5C1V_Laf Ren'!AY21</f>
        <v>0</v>
      </c>
      <c r="BM21" s="603">
        <f>-'5C1W_Willow'!AY21</f>
        <v>0</v>
      </c>
      <c r="BN21" s="603">
        <f>-'5C1X_Tangi'!AY21</f>
        <v>0</v>
      </c>
      <c r="BO21" s="603">
        <f>-'5C1Y_GEO'!AY21</f>
        <v>0</v>
      </c>
      <c r="BP21" s="603">
        <f>-'5C1Z_Lincoln Prep'!AY21</f>
        <v>0</v>
      </c>
      <c r="BQ21" s="603">
        <f>-'5C1AA_Laurel'!AY21</f>
        <v>0</v>
      </c>
      <c r="BR21" s="603">
        <f>-'5C1AB_Apex'!AY21</f>
        <v>0</v>
      </c>
      <c r="BS21" s="603">
        <f>-'5C1AC_Smothers'!AY21</f>
        <v>0</v>
      </c>
      <c r="BT21" s="603">
        <f>-'5C1AD_Greater'!AY21</f>
        <v>0</v>
      </c>
      <c r="BU21" s="603">
        <f>-'5C1AE_Noble Minds'!AY21</f>
        <v>0</v>
      </c>
      <c r="BV21" s="603">
        <f>-'5C1AF_JCFA-Laf'!AY21</f>
        <v>0</v>
      </c>
      <c r="BW21" s="603">
        <f>-'5C1AG_Collegiate'!AY21</f>
        <v>0</v>
      </c>
      <c r="BX21" s="603">
        <f>-'5C1AH_BRUP'!AY21</f>
        <v>0</v>
      </c>
      <c r="BY21" s="1008">
        <f>-'5C1AI_Harmony'!$AY21</f>
        <v>0</v>
      </c>
      <c r="BZ21" s="1008">
        <f>-'5C1AJ_Athlos'!$AY21</f>
        <v>0</v>
      </c>
      <c r="CA21" s="603">
        <f>-'5C2_LAVCA'!AZ21</f>
        <v>-59</v>
      </c>
      <c r="CB21" s="603">
        <f>-'5C3_UnvView'!AZ21</f>
        <v>-20</v>
      </c>
      <c r="CC21" s="603">
        <f t="shared" si="45"/>
        <v>-2627</v>
      </c>
      <c r="CD21" s="605">
        <f t="shared" si="46"/>
        <v>1735757</v>
      </c>
    </row>
    <row r="22" spans="1:82" s="110" customFormat="1" ht="15.75" customHeight="1" x14ac:dyDescent="0.2">
      <c r="A22" s="614">
        <v>16</v>
      </c>
      <c r="B22" s="615" t="s">
        <v>21</v>
      </c>
      <c r="C22" s="192">
        <f>'2_State Distrib and Adjs'!BD22</f>
        <v>1231583</v>
      </c>
      <c r="D22" s="192">
        <f>-'5A3_OJJ'!S22</f>
        <v>-577</v>
      </c>
      <c r="E22" s="192"/>
      <c r="F22" s="192">
        <f>-'5C1A_Madison'!AS22</f>
        <v>0</v>
      </c>
      <c r="G22" s="192">
        <f>-'5C1B_DArbonne'!AS22</f>
        <v>0</v>
      </c>
      <c r="H22" s="192">
        <f>-'5C1C_Intl High'!AS22</f>
        <v>0</v>
      </c>
      <c r="I22" s="192">
        <f>-'5C1D_NOMMA'!AS22</f>
        <v>0</v>
      </c>
      <c r="J22" s="192">
        <f>-'5C1E_LFNO'!AS22</f>
        <v>0</v>
      </c>
      <c r="K22" s="192">
        <f>-'5C1F_L.C. Charter'!AS22</f>
        <v>0</v>
      </c>
      <c r="L22" s="192">
        <f>-'5C1G_JS Clark'!AS22</f>
        <v>-994</v>
      </c>
      <c r="M22" s="192">
        <f>-'5C1H_Southwest'!AS22</f>
        <v>0</v>
      </c>
      <c r="N22" s="192">
        <f>-'5C1I_LA Key'!AS22</f>
        <v>0</v>
      </c>
      <c r="O22" s="192">
        <f>-'5C1J_Jeff Chamber'!AS22</f>
        <v>0</v>
      </c>
      <c r="P22" s="192">
        <f>-'5C1M_GEO Mid'!AS22</f>
        <v>0</v>
      </c>
      <c r="Q22" s="192">
        <f>-'5C1N_Delta'!AS22</f>
        <v>0</v>
      </c>
      <c r="R22" s="192">
        <f>-'5C1O_Impact'!AS22</f>
        <v>0</v>
      </c>
      <c r="S22" s="192">
        <f>-'5C1P_Vision'!AS22</f>
        <v>0</v>
      </c>
      <c r="T22" s="192">
        <f>-'5C1Q_Advantage'!AS22</f>
        <v>0</v>
      </c>
      <c r="U22" s="192">
        <f>-'5C1R_Iberville'!AS22</f>
        <v>0</v>
      </c>
      <c r="V22" s="192">
        <f>-'5C1S_LC Col Prep'!AS22</f>
        <v>0</v>
      </c>
      <c r="W22" s="192">
        <f>-'5C1T_Northeast'!AS22</f>
        <v>0</v>
      </c>
      <c r="X22" s="192">
        <f>-'5C1U_Acadiana Ren'!AS22</f>
        <v>0</v>
      </c>
      <c r="Y22" s="192">
        <f>-'5C1V_Laf Ren'!AS22</f>
        <v>0</v>
      </c>
      <c r="Z22" s="192">
        <f>-'5C1W_Willow'!AS22</f>
        <v>0</v>
      </c>
      <c r="AA22" s="192">
        <f>-'5C1X_Tangi'!AS22</f>
        <v>0</v>
      </c>
      <c r="AB22" s="192">
        <f>-'5C1Y_GEO'!AS22</f>
        <v>0</v>
      </c>
      <c r="AC22" s="192">
        <f>-'5C1Z_Lincoln Prep'!AS22</f>
        <v>0</v>
      </c>
      <c r="AD22" s="192">
        <f>-'5C1AA_Laurel'!$AS22</f>
        <v>0</v>
      </c>
      <c r="AE22" s="192">
        <f>-'5C1AB_Apex'!$AS22</f>
        <v>0</v>
      </c>
      <c r="AF22" s="192">
        <f>-'5C1AC_Smothers'!$AS22</f>
        <v>0</v>
      </c>
      <c r="AG22" s="192">
        <f>-'5C1AD_Greater'!$AS22</f>
        <v>0</v>
      </c>
      <c r="AH22" s="192">
        <f>-'5C1AE_Noble Minds'!$AS22</f>
        <v>0</v>
      </c>
      <c r="AI22" s="192">
        <f>-'5C1AF_JCFA-Laf'!$AS22</f>
        <v>0</v>
      </c>
      <c r="AJ22" s="192">
        <f>-'5C1AG_Collegiate'!$AS22</f>
        <v>0</v>
      </c>
      <c r="AK22" s="192">
        <f>-'5C1AH_BRUP'!$AS22</f>
        <v>0</v>
      </c>
      <c r="AL22" s="192">
        <f>-'5C1AI_Harmony'!$AS22</f>
        <v>0</v>
      </c>
      <c r="AM22" s="192">
        <f>-'5C1AJ_Athlos'!$AS22</f>
        <v>0</v>
      </c>
      <c r="AN22" s="192">
        <f>-'5C2_LAVCA'!AT22</f>
        <v>-12525</v>
      </c>
      <c r="AO22" s="192">
        <f>-'5C3_UnvView'!AT22</f>
        <v>-9841</v>
      </c>
      <c r="AP22" s="616">
        <f t="shared" si="43"/>
        <v>-23937</v>
      </c>
      <c r="AQ22" s="617">
        <f t="shared" si="44"/>
        <v>1207646</v>
      </c>
      <c r="AR22" s="192"/>
      <c r="AS22" s="192">
        <f>-'5C1A_Madison'!AY22</f>
        <v>0</v>
      </c>
      <c r="AT22" s="192">
        <f>-'5C1B_DArbonne'!AY22</f>
        <v>0</v>
      </c>
      <c r="AU22" s="192">
        <f>-'5C1C_Intl High'!AY22</f>
        <v>0</v>
      </c>
      <c r="AV22" s="192">
        <f>-'5C1D_NOMMA'!AY22</f>
        <v>0</v>
      </c>
      <c r="AW22" s="192">
        <f>-'5C1E_LFNO'!AY22</f>
        <v>0</v>
      </c>
      <c r="AX22" s="192">
        <f>-'5C1F_L.C. Charter'!AY22</f>
        <v>0</v>
      </c>
      <c r="AY22" s="192">
        <f>-'5C1G_JS Clark'!AY22</f>
        <v>-30</v>
      </c>
      <c r="AZ22" s="192">
        <f>-'5C1H_Southwest'!AY22</f>
        <v>0</v>
      </c>
      <c r="BA22" s="192">
        <f>-'5C1I_LA Key'!AY22</f>
        <v>0</v>
      </c>
      <c r="BB22" s="192">
        <f>-'5C1J_Jeff Chamber'!AY22</f>
        <v>0</v>
      </c>
      <c r="BC22" s="192">
        <f>-'5C1M_GEO Mid'!AY22</f>
        <v>0</v>
      </c>
      <c r="BD22" s="192">
        <f>-'5C1N_Delta'!AY22</f>
        <v>0</v>
      </c>
      <c r="BE22" s="192">
        <f>-'5C1O_Impact'!AY22</f>
        <v>0</v>
      </c>
      <c r="BF22" s="192">
        <f>-'5C1P_Vision'!AY22</f>
        <v>0</v>
      </c>
      <c r="BG22" s="192">
        <f>-'5C1Q_Advantage'!AY22</f>
        <v>0</v>
      </c>
      <c r="BH22" s="192">
        <f>-'5C1R_Iberville'!AY22</f>
        <v>0</v>
      </c>
      <c r="BI22" s="192">
        <f>-'5C1S_LC Col Prep'!AY22</f>
        <v>0</v>
      </c>
      <c r="BJ22" s="192">
        <f>-'5C1T_Northeast'!AY22</f>
        <v>0</v>
      </c>
      <c r="BK22" s="192">
        <f>-'5C1U_Acadiana Ren'!AY22</f>
        <v>0</v>
      </c>
      <c r="BL22" s="192">
        <f>-'5C1V_Laf Ren'!AY22</f>
        <v>0</v>
      </c>
      <c r="BM22" s="192">
        <f>-'5C1W_Willow'!AY22</f>
        <v>0</v>
      </c>
      <c r="BN22" s="192">
        <f>-'5C1X_Tangi'!AY22</f>
        <v>0</v>
      </c>
      <c r="BO22" s="192">
        <f>-'5C1Y_GEO'!AY22</f>
        <v>0</v>
      </c>
      <c r="BP22" s="192">
        <f>-'5C1Z_Lincoln Prep'!AY22</f>
        <v>0</v>
      </c>
      <c r="BQ22" s="192">
        <f>-'5C1AA_Laurel'!AY22</f>
        <v>0</v>
      </c>
      <c r="BR22" s="192">
        <f>-'5C1AB_Apex'!AY22</f>
        <v>0</v>
      </c>
      <c r="BS22" s="192">
        <f>-'5C1AC_Smothers'!AY22</f>
        <v>0</v>
      </c>
      <c r="BT22" s="192">
        <f>-'5C1AD_Greater'!AY22</f>
        <v>0</v>
      </c>
      <c r="BU22" s="192">
        <f>-'5C1AE_Noble Minds'!AY22</f>
        <v>0</v>
      </c>
      <c r="BV22" s="192">
        <f>-'5C1AF_JCFA-Laf'!AY22</f>
        <v>0</v>
      </c>
      <c r="BW22" s="192">
        <f>-'5C1AG_Collegiate'!AY22</f>
        <v>0</v>
      </c>
      <c r="BX22" s="192">
        <f>-'5C1AH_BRUP'!AY22</f>
        <v>0</v>
      </c>
      <c r="BY22" s="192">
        <f>-'5C1AI_Harmony'!$AY22</f>
        <v>0</v>
      </c>
      <c r="BZ22" s="192">
        <f>-'5C1AJ_Athlos'!$AY22</f>
        <v>0</v>
      </c>
      <c r="CA22" s="192">
        <f>-'5C2_LAVCA'!AZ22</f>
        <v>-377</v>
      </c>
      <c r="CB22" s="192">
        <f>-'5C3_UnvView'!AZ22</f>
        <v>-296</v>
      </c>
      <c r="CC22" s="192">
        <f t="shared" si="45"/>
        <v>-703</v>
      </c>
      <c r="CD22" s="617">
        <f t="shared" si="46"/>
        <v>1206943</v>
      </c>
    </row>
    <row r="23" spans="1:82" s="110" customFormat="1" ht="15.75" customHeight="1" x14ac:dyDescent="0.2">
      <c r="A23" s="614">
        <v>17</v>
      </c>
      <c r="B23" s="615" t="s">
        <v>22</v>
      </c>
      <c r="C23" s="192">
        <f>'2_State Distrib and Adjs'!BD23</f>
        <v>12709920</v>
      </c>
      <c r="D23" s="192">
        <f>-'5A3_OJJ'!S23</f>
        <v>-12107</v>
      </c>
      <c r="E23" s="192">
        <f>-'5B2_RSD LA'!AT18</f>
        <v>-1198245</v>
      </c>
      <c r="F23" s="192">
        <f>-'5C1A_Madison'!AS23</f>
        <v>-343537</v>
      </c>
      <c r="G23" s="192">
        <f>-'5C1B_DArbonne'!AS23</f>
        <v>0</v>
      </c>
      <c r="H23" s="192">
        <f>-'5C1C_Intl High'!AS23</f>
        <v>0</v>
      </c>
      <c r="I23" s="192">
        <f>-'5C1D_NOMMA'!AS23</f>
        <v>0</v>
      </c>
      <c r="J23" s="192">
        <f>-'5C1E_LFNO'!AS23</f>
        <v>-637</v>
      </c>
      <c r="K23" s="192">
        <f>-'5C1F_L.C. Charter'!AS23</f>
        <v>0</v>
      </c>
      <c r="L23" s="192">
        <f>-'5C1G_JS Clark'!AS23</f>
        <v>0</v>
      </c>
      <c r="M23" s="192">
        <f>-'5C1H_Southwest'!AS23</f>
        <v>0</v>
      </c>
      <c r="N23" s="192">
        <f>-'5C1I_LA Key'!AS23</f>
        <v>-145309</v>
      </c>
      <c r="O23" s="192">
        <f>-'5C1J_Jeff Chamber'!AS23</f>
        <v>0</v>
      </c>
      <c r="P23" s="192">
        <f>-'5C1M_GEO Mid'!AS23</f>
        <v>-427641</v>
      </c>
      <c r="Q23" s="192">
        <f>-'5C1N_Delta'!AS23</f>
        <v>-637</v>
      </c>
      <c r="R23" s="192">
        <f>-'5C1O_Impact'!AS23</f>
        <v>-128101</v>
      </c>
      <c r="S23" s="192">
        <f>-'5C1P_Vision'!AS23</f>
        <v>0</v>
      </c>
      <c r="T23" s="192">
        <f>-'5C1Q_Advantage'!AS23</f>
        <v>-141485</v>
      </c>
      <c r="U23" s="192">
        <f>-'5C1R_Iberville'!AS23</f>
        <v>-1154</v>
      </c>
      <c r="V23" s="192">
        <f>-'5C1S_LC Col Prep'!AS23</f>
        <v>0</v>
      </c>
      <c r="W23" s="192">
        <f>-'5C1T_Northeast'!AS23</f>
        <v>0</v>
      </c>
      <c r="X23" s="192">
        <f>-'5C1U_Acadiana Ren'!AS23</f>
        <v>0</v>
      </c>
      <c r="Y23" s="192">
        <f>-'5C1V_Laf Ren'!AS23</f>
        <v>-637</v>
      </c>
      <c r="Z23" s="192">
        <f>-'5C1W_Willow'!AS23</f>
        <v>-1912</v>
      </c>
      <c r="AA23" s="192">
        <f>-'5C1X_Tangi'!AS23</f>
        <v>0</v>
      </c>
      <c r="AB23" s="192">
        <f>-'5C1Y_GEO'!AS23</f>
        <v>-165399</v>
      </c>
      <c r="AC23" s="192">
        <f>-'5C1Z_Lincoln Prep'!AS23</f>
        <v>0</v>
      </c>
      <c r="AD23" s="192">
        <f>-'5C1AA_Laurel'!$AS23</f>
        <v>-44612</v>
      </c>
      <c r="AE23" s="192">
        <f>-'5C1AB_Apex'!$AS23</f>
        <v>-63732</v>
      </c>
      <c r="AF23" s="192">
        <f>-'5C1AC_Smothers'!$AS23</f>
        <v>0</v>
      </c>
      <c r="AG23" s="192">
        <f>-'5C1AD_Greater'!$AS23</f>
        <v>0</v>
      </c>
      <c r="AH23" s="192">
        <f>-'5C1AE_Noble Minds'!$AS23</f>
        <v>0</v>
      </c>
      <c r="AI23" s="192">
        <f>-'5C1AF_JCFA-Laf'!$AS23</f>
        <v>0</v>
      </c>
      <c r="AJ23" s="192">
        <f>-'5C1AG_Collegiate'!$AS23</f>
        <v>-74566</v>
      </c>
      <c r="AK23" s="192">
        <f>-'5C1AH_BRUP'!$AS23</f>
        <v>-169156</v>
      </c>
      <c r="AL23" s="192">
        <f>-'5C1AI_Harmony'!$AS23</f>
        <v>0</v>
      </c>
      <c r="AM23" s="192">
        <f>-'5C1AJ_Athlos'!$AS23</f>
        <v>0</v>
      </c>
      <c r="AN23" s="192">
        <f>-'5C2_LAVCA'!AT23</f>
        <v>-66810</v>
      </c>
      <c r="AO23" s="192">
        <f>-'5C3_UnvView'!AT23</f>
        <v>-125890</v>
      </c>
      <c r="AP23" s="616">
        <f t="shared" si="43"/>
        <v>-3111567</v>
      </c>
      <c r="AQ23" s="617">
        <f t="shared" si="44"/>
        <v>9598353</v>
      </c>
      <c r="AR23" s="192">
        <f>-'5B2_RSD LA'!AM23</f>
        <v>-36894</v>
      </c>
      <c r="AS23" s="192">
        <f>-'5C1A_Madison'!AY23</f>
        <v>-10370</v>
      </c>
      <c r="AT23" s="192">
        <f>-'5C1B_DArbonne'!AY23</f>
        <v>0</v>
      </c>
      <c r="AU23" s="192">
        <f>-'5C1C_Intl High'!AY23</f>
        <v>0</v>
      </c>
      <c r="AV23" s="192">
        <f>-'5C1D_NOMMA'!AY23</f>
        <v>0</v>
      </c>
      <c r="AW23" s="192">
        <f>-'5C1E_LFNO'!AY23</f>
        <v>-19</v>
      </c>
      <c r="AX23" s="192">
        <f>-'5C1F_L.C. Charter'!AY23</f>
        <v>0</v>
      </c>
      <c r="AY23" s="192">
        <f>-'5C1G_JS Clark'!AY23</f>
        <v>0</v>
      </c>
      <c r="AZ23" s="192">
        <f>-'5C1H_Southwest'!AY23</f>
        <v>0</v>
      </c>
      <c r="BA23" s="192">
        <f>-'5C1I_LA Key'!AY23</f>
        <v>-4370</v>
      </c>
      <c r="BB23" s="192">
        <f>-'5C1J_Jeff Chamber'!AY23</f>
        <v>0</v>
      </c>
      <c r="BC23" s="192">
        <f>-'5C1M_GEO Mid'!AY23</f>
        <v>-12861</v>
      </c>
      <c r="BD23" s="192">
        <f>-'5C1N_Delta'!AY23</f>
        <v>-19</v>
      </c>
      <c r="BE23" s="192">
        <f>-'5C1O_Impact'!AY23</f>
        <v>-3853</v>
      </c>
      <c r="BF23" s="192">
        <f>-'5C1P_Vision'!AY23</f>
        <v>0</v>
      </c>
      <c r="BG23" s="192">
        <f>-'5C1Q_Advantage'!AY23</f>
        <v>-4255</v>
      </c>
      <c r="BH23" s="192">
        <f>-'5C1R_Iberville'!AY23</f>
        <v>-19</v>
      </c>
      <c r="BI23" s="192">
        <f>-'5C1S_LC Col Prep'!AY23</f>
        <v>0</v>
      </c>
      <c r="BJ23" s="192">
        <f>-'5C1T_Northeast'!AY23</f>
        <v>0</v>
      </c>
      <c r="BK23" s="192">
        <f>-'5C1U_Acadiana Ren'!AY23</f>
        <v>0</v>
      </c>
      <c r="BL23" s="192">
        <f>-'5C1V_Laf Ren'!AY23</f>
        <v>-19</v>
      </c>
      <c r="BM23" s="192">
        <f>-'5C1W_Willow'!AY23</f>
        <v>-58</v>
      </c>
      <c r="BN23" s="192">
        <f>-'5C1X_Tangi'!AY23</f>
        <v>0</v>
      </c>
      <c r="BO23" s="192">
        <f>-'5C1Y_GEO'!AY23</f>
        <v>-4984</v>
      </c>
      <c r="BP23" s="192">
        <f>-'5C1Z_Lincoln Prep'!AY23</f>
        <v>0</v>
      </c>
      <c r="BQ23" s="192">
        <f>-'5C1AA_Laurel'!AY23</f>
        <v>-1342</v>
      </c>
      <c r="BR23" s="192">
        <f>-'5C1AB_Apex'!AY23</f>
        <v>-1917</v>
      </c>
      <c r="BS23" s="192">
        <f>-'5C1AC_Smothers'!AY23</f>
        <v>0</v>
      </c>
      <c r="BT23" s="192">
        <f>-'5C1AD_Greater'!AY23</f>
        <v>0</v>
      </c>
      <c r="BU23" s="192">
        <f>-'5C1AE_Noble Minds'!AY23</f>
        <v>0</v>
      </c>
      <c r="BV23" s="192">
        <f>-'5C1AF_JCFA-Laf'!AY23</f>
        <v>0</v>
      </c>
      <c r="BW23" s="192">
        <f>-'5C1AG_Collegiate'!AY23</f>
        <v>-2243</v>
      </c>
      <c r="BX23" s="192">
        <f>-'5C1AH_BRUP'!AY23</f>
        <v>-5079</v>
      </c>
      <c r="BY23" s="192">
        <f>-'5C1AI_Harmony'!$AY23</f>
        <v>0</v>
      </c>
      <c r="BZ23" s="192">
        <f>-'5C1AJ_Athlos'!$AY23</f>
        <v>0</v>
      </c>
      <c r="CA23" s="192">
        <f>-'5C2_LAVCA'!AZ23</f>
        <v>-2001</v>
      </c>
      <c r="CB23" s="192">
        <f>-'5C3_UnvView'!AZ23</f>
        <v>-3778</v>
      </c>
      <c r="CC23" s="192">
        <f t="shared" si="45"/>
        <v>-94081</v>
      </c>
      <c r="CD23" s="617">
        <f t="shared" si="46"/>
        <v>9504272</v>
      </c>
    </row>
    <row r="24" spans="1:82" s="110" customFormat="1" ht="15.75" customHeight="1" x14ac:dyDescent="0.2">
      <c r="A24" s="614">
        <v>18</v>
      </c>
      <c r="B24" s="615" t="s">
        <v>23</v>
      </c>
      <c r="C24" s="192">
        <f>'2_State Distrib and Adjs'!BD24</f>
        <v>562908</v>
      </c>
      <c r="D24" s="192">
        <f>-'5A3_OJJ'!S24</f>
        <v>-81</v>
      </c>
      <c r="E24" s="192"/>
      <c r="F24" s="192">
        <f>-'5C1A_Madison'!AS24</f>
        <v>0</v>
      </c>
      <c r="G24" s="192">
        <f>-'5C1B_DArbonne'!AS24</f>
        <v>0</v>
      </c>
      <c r="H24" s="192">
        <f>-'5C1C_Intl High'!AS24</f>
        <v>0</v>
      </c>
      <c r="I24" s="192">
        <f>-'5C1D_NOMMA'!AS24</f>
        <v>0</v>
      </c>
      <c r="J24" s="192">
        <f>-'5C1E_LFNO'!AS24</f>
        <v>0</v>
      </c>
      <c r="K24" s="192">
        <f>-'5C1F_L.C. Charter'!AS24</f>
        <v>0</v>
      </c>
      <c r="L24" s="192">
        <f>-'5C1G_JS Clark'!AS24</f>
        <v>0</v>
      </c>
      <c r="M24" s="192">
        <f>-'5C1H_Southwest'!AS24</f>
        <v>0</v>
      </c>
      <c r="N24" s="192">
        <f>-'5C1I_LA Key'!AS24</f>
        <v>0</v>
      </c>
      <c r="O24" s="192">
        <f>-'5C1J_Jeff Chamber'!AS24</f>
        <v>0</v>
      </c>
      <c r="P24" s="192">
        <f>-'5C1M_GEO Mid'!AS24</f>
        <v>0</v>
      </c>
      <c r="Q24" s="192">
        <f>-'5C1N_Delta'!AS24</f>
        <v>0</v>
      </c>
      <c r="R24" s="192">
        <f>-'5C1O_Impact'!AS24</f>
        <v>0</v>
      </c>
      <c r="S24" s="192">
        <f>-'5C1P_Vision'!AS24</f>
        <v>0</v>
      </c>
      <c r="T24" s="192">
        <f>-'5C1Q_Advantage'!AS24</f>
        <v>0</v>
      </c>
      <c r="U24" s="192">
        <f>-'5C1R_Iberville'!AS24</f>
        <v>0</v>
      </c>
      <c r="V24" s="192">
        <f>-'5C1S_LC Col Prep'!AS24</f>
        <v>0</v>
      </c>
      <c r="W24" s="192">
        <f>-'5C1T_Northeast'!AS24</f>
        <v>0</v>
      </c>
      <c r="X24" s="192">
        <f>-'5C1U_Acadiana Ren'!AS24</f>
        <v>0</v>
      </c>
      <c r="Y24" s="192">
        <f>-'5C1V_Laf Ren'!AS24</f>
        <v>0</v>
      </c>
      <c r="Z24" s="192">
        <f>-'5C1W_Willow'!AS24</f>
        <v>0</v>
      </c>
      <c r="AA24" s="192">
        <f>-'5C1X_Tangi'!AS24</f>
        <v>0</v>
      </c>
      <c r="AB24" s="192">
        <f>-'5C1Y_GEO'!AS24</f>
        <v>0</v>
      </c>
      <c r="AC24" s="192">
        <f>-'5C1Z_Lincoln Prep'!AS24</f>
        <v>0</v>
      </c>
      <c r="AD24" s="192">
        <f>-'5C1AA_Laurel'!$AS24</f>
        <v>0</v>
      </c>
      <c r="AE24" s="192">
        <f>-'5C1AB_Apex'!$AS24</f>
        <v>0</v>
      </c>
      <c r="AF24" s="192">
        <f>-'5C1AC_Smothers'!$AS24</f>
        <v>0</v>
      </c>
      <c r="AG24" s="192">
        <f>-'5C1AD_Greater'!$AS24</f>
        <v>0</v>
      </c>
      <c r="AH24" s="192">
        <f>-'5C1AE_Noble Minds'!$AS24</f>
        <v>0</v>
      </c>
      <c r="AI24" s="192">
        <f>-'5C1AF_JCFA-Laf'!$AS24</f>
        <v>0</v>
      </c>
      <c r="AJ24" s="192">
        <f>-'5C1AG_Collegiate'!$AS24</f>
        <v>0</v>
      </c>
      <c r="AK24" s="192">
        <f>-'5C1AH_BRUP'!$AS24</f>
        <v>0</v>
      </c>
      <c r="AL24" s="192">
        <f>-'5C1AI_Harmony'!$AS24</f>
        <v>0</v>
      </c>
      <c r="AM24" s="192">
        <f>-'5C1AJ_Athlos'!$AS24</f>
        <v>0</v>
      </c>
      <c r="AN24" s="192">
        <f>-'5C2_LAVCA'!AT24</f>
        <v>-774</v>
      </c>
      <c r="AO24" s="192">
        <f>-'5C3_UnvView'!AT24</f>
        <v>-1032</v>
      </c>
      <c r="AP24" s="616">
        <f t="shared" si="43"/>
        <v>-1887</v>
      </c>
      <c r="AQ24" s="617">
        <f t="shared" si="44"/>
        <v>561021</v>
      </c>
      <c r="AR24" s="192"/>
      <c r="AS24" s="192">
        <f>-'5C1A_Madison'!AY24</f>
        <v>0</v>
      </c>
      <c r="AT24" s="192">
        <f>-'5C1B_DArbonne'!AY24</f>
        <v>0</v>
      </c>
      <c r="AU24" s="192">
        <f>-'5C1C_Intl High'!AY24</f>
        <v>0</v>
      </c>
      <c r="AV24" s="192">
        <f>-'5C1D_NOMMA'!AY24</f>
        <v>0</v>
      </c>
      <c r="AW24" s="192">
        <f>-'5C1E_LFNO'!AY24</f>
        <v>0</v>
      </c>
      <c r="AX24" s="192">
        <f>-'5C1F_L.C. Charter'!AY24</f>
        <v>0</v>
      </c>
      <c r="AY24" s="192">
        <f>-'5C1G_JS Clark'!AY24</f>
        <v>0</v>
      </c>
      <c r="AZ24" s="192">
        <f>-'5C1H_Southwest'!AY24</f>
        <v>0</v>
      </c>
      <c r="BA24" s="192">
        <f>-'5C1I_LA Key'!AY24</f>
        <v>0</v>
      </c>
      <c r="BB24" s="192">
        <f>-'5C1J_Jeff Chamber'!AY24</f>
        <v>0</v>
      </c>
      <c r="BC24" s="192">
        <f>-'5C1M_GEO Mid'!AY24</f>
        <v>0</v>
      </c>
      <c r="BD24" s="192">
        <f>-'5C1N_Delta'!AY24</f>
        <v>0</v>
      </c>
      <c r="BE24" s="192">
        <f>-'5C1O_Impact'!AY24</f>
        <v>0</v>
      </c>
      <c r="BF24" s="192">
        <f>-'5C1P_Vision'!AY24</f>
        <v>0</v>
      </c>
      <c r="BG24" s="192">
        <f>-'5C1Q_Advantage'!AY24</f>
        <v>0</v>
      </c>
      <c r="BH24" s="192">
        <f>-'5C1R_Iberville'!AY24</f>
        <v>0</v>
      </c>
      <c r="BI24" s="192">
        <f>-'5C1S_LC Col Prep'!AY24</f>
        <v>0</v>
      </c>
      <c r="BJ24" s="192">
        <f>-'5C1T_Northeast'!AY24</f>
        <v>0</v>
      </c>
      <c r="BK24" s="192">
        <f>-'5C1U_Acadiana Ren'!AY24</f>
        <v>0</v>
      </c>
      <c r="BL24" s="192">
        <f>-'5C1V_Laf Ren'!AY24</f>
        <v>0</v>
      </c>
      <c r="BM24" s="192">
        <f>-'5C1W_Willow'!AY24</f>
        <v>0</v>
      </c>
      <c r="BN24" s="192">
        <f>-'5C1X_Tangi'!AY24</f>
        <v>0</v>
      </c>
      <c r="BO24" s="192">
        <f>-'5C1Y_GEO'!AY24</f>
        <v>0</v>
      </c>
      <c r="BP24" s="192">
        <f>-'5C1Z_Lincoln Prep'!AY24</f>
        <v>0</v>
      </c>
      <c r="BQ24" s="192">
        <f>-'5C1AA_Laurel'!AY24</f>
        <v>0</v>
      </c>
      <c r="BR24" s="192">
        <f>-'5C1AB_Apex'!AY24</f>
        <v>0</v>
      </c>
      <c r="BS24" s="192">
        <f>-'5C1AC_Smothers'!AY24</f>
        <v>0</v>
      </c>
      <c r="BT24" s="192">
        <f>-'5C1AD_Greater'!AY24</f>
        <v>0</v>
      </c>
      <c r="BU24" s="192">
        <f>-'5C1AE_Noble Minds'!AY24</f>
        <v>0</v>
      </c>
      <c r="BV24" s="192">
        <f>-'5C1AF_JCFA-Laf'!AY24</f>
        <v>0</v>
      </c>
      <c r="BW24" s="192">
        <f>-'5C1AG_Collegiate'!AY24</f>
        <v>0</v>
      </c>
      <c r="BX24" s="192">
        <f>-'5C1AH_BRUP'!AY24</f>
        <v>0</v>
      </c>
      <c r="BY24" s="192">
        <f>-'5C1AI_Harmony'!$AY24</f>
        <v>0</v>
      </c>
      <c r="BZ24" s="192">
        <f>-'5C1AJ_Athlos'!$AY24</f>
        <v>0</v>
      </c>
      <c r="CA24" s="192">
        <f>-'5C2_LAVCA'!AZ24</f>
        <v>-23</v>
      </c>
      <c r="CB24" s="192">
        <f>-'5C3_UnvView'!AZ24</f>
        <v>-31</v>
      </c>
      <c r="CC24" s="192">
        <f t="shared" si="45"/>
        <v>-54</v>
      </c>
      <c r="CD24" s="617">
        <f t="shared" si="46"/>
        <v>560967</v>
      </c>
    </row>
    <row r="25" spans="1:82" s="110" customFormat="1" ht="15.75" customHeight="1" x14ac:dyDescent="0.2">
      <c r="A25" s="614">
        <v>19</v>
      </c>
      <c r="B25" s="615" t="s">
        <v>24</v>
      </c>
      <c r="C25" s="192">
        <f>'2_State Distrib and Adjs'!BD25</f>
        <v>924329</v>
      </c>
      <c r="D25" s="192">
        <f>-'5A3_OJJ'!S25</f>
        <v>0</v>
      </c>
      <c r="E25" s="192"/>
      <c r="F25" s="192">
        <f>-'5C1A_Madison'!AS25</f>
        <v>0</v>
      </c>
      <c r="G25" s="192">
        <f>-'5C1B_DArbonne'!AS25</f>
        <v>0</v>
      </c>
      <c r="H25" s="192">
        <f>-'5C1C_Intl High'!AS25</f>
        <v>0</v>
      </c>
      <c r="I25" s="192">
        <f>-'5C1D_NOMMA'!AS25</f>
        <v>0</v>
      </c>
      <c r="J25" s="192">
        <f>-'5C1E_LFNO'!AS25</f>
        <v>0</v>
      </c>
      <c r="K25" s="192">
        <f>-'5C1F_L.C. Charter'!AS25</f>
        <v>0</v>
      </c>
      <c r="L25" s="192">
        <f>-'5C1G_JS Clark'!AS25</f>
        <v>0</v>
      </c>
      <c r="M25" s="192">
        <f>-'5C1H_Southwest'!AS25</f>
        <v>0</v>
      </c>
      <c r="N25" s="192">
        <f>-'5C1I_LA Key'!AS25</f>
        <v>-1406</v>
      </c>
      <c r="O25" s="192">
        <f>-'5C1J_Jeff Chamber'!AS25</f>
        <v>0</v>
      </c>
      <c r="P25" s="192">
        <f>-'5C1M_GEO Mid'!AS25</f>
        <v>0</v>
      </c>
      <c r="Q25" s="192">
        <f>-'5C1N_Delta'!AS25</f>
        <v>0</v>
      </c>
      <c r="R25" s="192">
        <f>-'5C1O_Impact'!AS25</f>
        <v>-281</v>
      </c>
      <c r="S25" s="192">
        <f>-'5C1P_Vision'!AS25</f>
        <v>0</v>
      </c>
      <c r="T25" s="192">
        <f>-'5C1Q_Advantage'!AS25</f>
        <v>-8715</v>
      </c>
      <c r="U25" s="192">
        <f>-'5C1R_Iberville'!AS25</f>
        <v>0</v>
      </c>
      <c r="V25" s="192">
        <f>-'5C1S_LC Col Prep'!AS25</f>
        <v>0</v>
      </c>
      <c r="W25" s="192">
        <f>-'5C1T_Northeast'!AS25</f>
        <v>0</v>
      </c>
      <c r="X25" s="192">
        <f>-'5C1U_Acadiana Ren'!AS25</f>
        <v>0</v>
      </c>
      <c r="Y25" s="192">
        <f>-'5C1V_Laf Ren'!AS25</f>
        <v>0</v>
      </c>
      <c r="Z25" s="192">
        <f>-'5C1W_Willow'!AS25</f>
        <v>0</v>
      </c>
      <c r="AA25" s="192">
        <f>-'5C1X_Tangi'!AS25</f>
        <v>0</v>
      </c>
      <c r="AB25" s="192">
        <f>-'5C1Y_GEO'!AS25</f>
        <v>0</v>
      </c>
      <c r="AC25" s="192">
        <f>-'5C1Z_Lincoln Prep'!AS25</f>
        <v>0</v>
      </c>
      <c r="AD25" s="192">
        <f>-'5C1AA_Laurel'!$AS25</f>
        <v>0</v>
      </c>
      <c r="AE25" s="192">
        <f>-'5C1AB_Apex'!$AS25</f>
        <v>-562</v>
      </c>
      <c r="AF25" s="192">
        <f>-'5C1AC_Smothers'!$AS25</f>
        <v>0</v>
      </c>
      <c r="AG25" s="192">
        <f>-'5C1AD_Greater'!$AS25</f>
        <v>0</v>
      </c>
      <c r="AH25" s="192">
        <f>-'5C1AE_Noble Minds'!$AS25</f>
        <v>0</v>
      </c>
      <c r="AI25" s="192">
        <f>-'5C1AF_JCFA-Laf'!$AS25</f>
        <v>0</v>
      </c>
      <c r="AJ25" s="192">
        <f>-'5C1AG_Collegiate'!$AS25</f>
        <v>0</v>
      </c>
      <c r="AK25" s="192">
        <f>-'5C1AH_BRUP'!$AS25</f>
        <v>0</v>
      </c>
      <c r="AL25" s="192">
        <f>-'5C1AI_Harmony'!$AS25</f>
        <v>0</v>
      </c>
      <c r="AM25" s="192">
        <f>-'5C1AJ_Athlos'!$AS25</f>
        <v>0</v>
      </c>
      <c r="AN25" s="192">
        <f>-'5C2_LAVCA'!AT25</f>
        <v>-3036</v>
      </c>
      <c r="AO25" s="192">
        <f>-'5C3_UnvView'!AT25</f>
        <v>-5819</v>
      </c>
      <c r="AP25" s="616">
        <f t="shared" si="43"/>
        <v>-19819</v>
      </c>
      <c r="AQ25" s="617">
        <f t="shared" si="44"/>
        <v>904510</v>
      </c>
      <c r="AR25" s="192"/>
      <c r="AS25" s="192">
        <f>-'5C1A_Madison'!AY25</f>
        <v>0</v>
      </c>
      <c r="AT25" s="192">
        <f>-'5C1B_DArbonne'!AY25</f>
        <v>0</v>
      </c>
      <c r="AU25" s="192">
        <f>-'5C1C_Intl High'!AY25</f>
        <v>0</v>
      </c>
      <c r="AV25" s="192">
        <f>-'5C1D_NOMMA'!AY25</f>
        <v>0</v>
      </c>
      <c r="AW25" s="192">
        <f>-'5C1E_LFNO'!AY25</f>
        <v>0</v>
      </c>
      <c r="AX25" s="192">
        <f>-'5C1F_L.C. Charter'!AY25</f>
        <v>0</v>
      </c>
      <c r="AY25" s="192">
        <f>-'5C1G_JS Clark'!AY25</f>
        <v>0</v>
      </c>
      <c r="AZ25" s="192">
        <f>-'5C1H_Southwest'!AY25</f>
        <v>0</v>
      </c>
      <c r="BA25" s="192">
        <f>-'5C1I_LA Key'!AY25</f>
        <v>-42</v>
      </c>
      <c r="BB25" s="192">
        <f>-'5C1J_Jeff Chamber'!AY25</f>
        <v>0</v>
      </c>
      <c r="BC25" s="192">
        <f>-'5C1M_GEO Mid'!AY25</f>
        <v>0</v>
      </c>
      <c r="BD25" s="192">
        <f>-'5C1N_Delta'!AY25</f>
        <v>0</v>
      </c>
      <c r="BE25" s="192">
        <f>-'5C1O_Impact'!AY25</f>
        <v>-8</v>
      </c>
      <c r="BF25" s="192">
        <f>-'5C1P_Vision'!AY25</f>
        <v>0</v>
      </c>
      <c r="BG25" s="192">
        <f>-'5C1Q_Advantage'!AY25</f>
        <v>-262</v>
      </c>
      <c r="BH25" s="192">
        <f>-'5C1R_Iberville'!AY25</f>
        <v>0</v>
      </c>
      <c r="BI25" s="192">
        <f>-'5C1S_LC Col Prep'!AY25</f>
        <v>0</v>
      </c>
      <c r="BJ25" s="192">
        <f>-'5C1T_Northeast'!AY25</f>
        <v>0</v>
      </c>
      <c r="BK25" s="192">
        <f>-'5C1U_Acadiana Ren'!AY25</f>
        <v>0</v>
      </c>
      <c r="BL25" s="192">
        <f>-'5C1V_Laf Ren'!AY25</f>
        <v>0</v>
      </c>
      <c r="BM25" s="192">
        <f>-'5C1W_Willow'!AY25</f>
        <v>0</v>
      </c>
      <c r="BN25" s="192">
        <f>-'5C1X_Tangi'!AY25</f>
        <v>0</v>
      </c>
      <c r="BO25" s="192">
        <f>-'5C1Y_GEO'!AY25</f>
        <v>0</v>
      </c>
      <c r="BP25" s="192">
        <f>-'5C1Z_Lincoln Prep'!AY25</f>
        <v>0</v>
      </c>
      <c r="BQ25" s="192">
        <f>-'5C1AA_Laurel'!AY25</f>
        <v>0</v>
      </c>
      <c r="BR25" s="192">
        <f>-'5C1AB_Apex'!AY25</f>
        <v>-17</v>
      </c>
      <c r="BS25" s="192">
        <f>-'5C1AC_Smothers'!AY25</f>
        <v>0</v>
      </c>
      <c r="BT25" s="192">
        <f>-'5C1AD_Greater'!AY25</f>
        <v>0</v>
      </c>
      <c r="BU25" s="192">
        <f>-'5C1AE_Noble Minds'!AY25</f>
        <v>0</v>
      </c>
      <c r="BV25" s="192">
        <f>-'5C1AF_JCFA-Laf'!AY25</f>
        <v>0</v>
      </c>
      <c r="BW25" s="192">
        <f>-'5C1AG_Collegiate'!AY25</f>
        <v>0</v>
      </c>
      <c r="BX25" s="192">
        <f>-'5C1AH_BRUP'!AY25</f>
        <v>0</v>
      </c>
      <c r="BY25" s="192">
        <f>-'5C1AI_Harmony'!$AY25</f>
        <v>0</v>
      </c>
      <c r="BZ25" s="192">
        <f>-'5C1AJ_Athlos'!$AY25</f>
        <v>0</v>
      </c>
      <c r="CA25" s="192">
        <f>-'5C2_LAVCA'!AZ25</f>
        <v>-91</v>
      </c>
      <c r="CB25" s="192">
        <f>-'5C3_UnvView'!AZ25</f>
        <v>-175</v>
      </c>
      <c r="CC25" s="192">
        <f t="shared" si="45"/>
        <v>-595</v>
      </c>
      <c r="CD25" s="617">
        <f t="shared" si="46"/>
        <v>903915</v>
      </c>
    </row>
    <row r="26" spans="1:82" s="110" customFormat="1" ht="15.75" customHeight="1" x14ac:dyDescent="0.2">
      <c r="A26" s="601">
        <v>20</v>
      </c>
      <c r="B26" s="602" t="s">
        <v>25</v>
      </c>
      <c r="C26" s="603">
        <f>'2_State Distrib and Adjs'!BD26</f>
        <v>2985435</v>
      </c>
      <c r="D26" s="603">
        <f>-'5A3_OJJ'!S26</f>
        <v>-459</v>
      </c>
      <c r="E26" s="603"/>
      <c r="F26" s="603">
        <f>-'5C1A_Madison'!AS26</f>
        <v>0</v>
      </c>
      <c r="G26" s="603">
        <f>-'5C1B_DArbonne'!AS26</f>
        <v>0</v>
      </c>
      <c r="H26" s="603">
        <f>-'5C1C_Intl High'!AS26</f>
        <v>0</v>
      </c>
      <c r="I26" s="603">
        <f>-'5C1D_NOMMA'!AS26</f>
        <v>0</v>
      </c>
      <c r="J26" s="603">
        <f>-'5C1E_LFNO'!AS26</f>
        <v>0</v>
      </c>
      <c r="K26" s="603">
        <f>-'5C1F_L.C. Charter'!AS26</f>
        <v>0</v>
      </c>
      <c r="L26" s="603">
        <f>-'5C1G_JS Clark'!AS26</f>
        <v>-411</v>
      </c>
      <c r="M26" s="603">
        <f>-'5C1H_Southwest'!AS26</f>
        <v>0</v>
      </c>
      <c r="N26" s="603">
        <f>-'5C1I_LA Key'!AS26</f>
        <v>0</v>
      </c>
      <c r="O26" s="603">
        <f>-'5C1J_Jeff Chamber'!AS26</f>
        <v>0</v>
      </c>
      <c r="P26" s="603">
        <f>-'5C1M_GEO Mid'!AS26</f>
        <v>0</v>
      </c>
      <c r="Q26" s="603">
        <f>-'5C1N_Delta'!AS26</f>
        <v>0</v>
      </c>
      <c r="R26" s="603">
        <f>-'5C1O_Impact'!AS26</f>
        <v>0</v>
      </c>
      <c r="S26" s="603">
        <f>-'5C1P_Vision'!AS26</f>
        <v>0</v>
      </c>
      <c r="T26" s="603">
        <f>-'5C1Q_Advantage'!AS26</f>
        <v>0</v>
      </c>
      <c r="U26" s="603">
        <f>-'5C1R_Iberville'!AS26</f>
        <v>0</v>
      </c>
      <c r="V26" s="603">
        <f>-'5C1S_LC Col Prep'!AS26</f>
        <v>0</v>
      </c>
      <c r="W26" s="603">
        <f>-'5C1T_Northeast'!AS26</f>
        <v>0</v>
      </c>
      <c r="X26" s="603">
        <f>-'5C1U_Acadiana Ren'!AS26</f>
        <v>0</v>
      </c>
      <c r="Y26" s="603">
        <f>-'5C1V_Laf Ren'!AS26</f>
        <v>0</v>
      </c>
      <c r="Z26" s="603">
        <f>-'5C1W_Willow'!AS26</f>
        <v>0</v>
      </c>
      <c r="AA26" s="603">
        <f>-'5C1X_Tangi'!AS26</f>
        <v>0</v>
      </c>
      <c r="AB26" s="603">
        <f>-'5C1Y_GEO'!AS26</f>
        <v>0</v>
      </c>
      <c r="AC26" s="603">
        <f>-'5C1Z_Lincoln Prep'!AS26</f>
        <v>0</v>
      </c>
      <c r="AD26" s="603">
        <f>-'5C1AA_Laurel'!$AS26</f>
        <v>0</v>
      </c>
      <c r="AE26" s="603">
        <f>-'5C1AB_Apex'!$AS26</f>
        <v>0</v>
      </c>
      <c r="AF26" s="603">
        <f>-'5C1AC_Smothers'!$AS26</f>
        <v>0</v>
      </c>
      <c r="AG26" s="603">
        <f>-'5C1AD_Greater'!$AS26</f>
        <v>0</v>
      </c>
      <c r="AH26" s="603">
        <f>-'5C1AE_Noble Minds'!$AS26</f>
        <v>0</v>
      </c>
      <c r="AI26" s="603">
        <f>-'5C1AF_JCFA-Laf'!$AS26</f>
        <v>0</v>
      </c>
      <c r="AJ26" s="603">
        <f>-'5C1AG_Collegiate'!$AS26</f>
        <v>0</v>
      </c>
      <c r="AK26" s="603">
        <f>-'5C1AH_BRUP'!$AS26</f>
        <v>0</v>
      </c>
      <c r="AL26" s="1008">
        <f>-'5C1AI_Harmony'!$AS26</f>
        <v>0</v>
      </c>
      <c r="AM26" s="1008">
        <f>-'5C1AJ_Athlos'!$AS26</f>
        <v>0</v>
      </c>
      <c r="AN26" s="603">
        <f>-'5C2_LAVCA'!AT26</f>
        <v>-3885</v>
      </c>
      <c r="AO26" s="603">
        <f>-'5C3_UnvView'!AT26</f>
        <v>-2590</v>
      </c>
      <c r="AP26" s="604">
        <f t="shared" si="43"/>
        <v>-7345</v>
      </c>
      <c r="AQ26" s="605">
        <f t="shared" si="44"/>
        <v>2978090</v>
      </c>
      <c r="AR26" s="603"/>
      <c r="AS26" s="603">
        <f>-'5C1A_Madison'!AY26</f>
        <v>0</v>
      </c>
      <c r="AT26" s="603">
        <f>-'5C1B_DArbonne'!AY26</f>
        <v>0</v>
      </c>
      <c r="AU26" s="603">
        <f>-'5C1C_Intl High'!AY26</f>
        <v>0</v>
      </c>
      <c r="AV26" s="603">
        <f>-'5C1D_NOMMA'!AY26</f>
        <v>0</v>
      </c>
      <c r="AW26" s="603">
        <f>-'5C1E_LFNO'!AY26</f>
        <v>0</v>
      </c>
      <c r="AX26" s="603">
        <f>-'5C1F_L.C. Charter'!AY26</f>
        <v>0</v>
      </c>
      <c r="AY26" s="603">
        <f>-'5C1G_JS Clark'!AY26</f>
        <v>-12</v>
      </c>
      <c r="AZ26" s="603">
        <f>-'5C1H_Southwest'!AY26</f>
        <v>0</v>
      </c>
      <c r="BA26" s="603">
        <f>-'5C1I_LA Key'!AY26</f>
        <v>0</v>
      </c>
      <c r="BB26" s="603">
        <f>-'5C1J_Jeff Chamber'!AY26</f>
        <v>0</v>
      </c>
      <c r="BC26" s="603">
        <f>-'5C1M_GEO Mid'!AY26</f>
        <v>0</v>
      </c>
      <c r="BD26" s="603">
        <f>-'5C1N_Delta'!AY26</f>
        <v>0</v>
      </c>
      <c r="BE26" s="603">
        <f>-'5C1O_Impact'!AY26</f>
        <v>0</v>
      </c>
      <c r="BF26" s="603">
        <f>-'5C1P_Vision'!AY26</f>
        <v>0</v>
      </c>
      <c r="BG26" s="603">
        <f>-'5C1Q_Advantage'!AY26</f>
        <v>0</v>
      </c>
      <c r="BH26" s="603">
        <f>-'5C1R_Iberville'!AY26</f>
        <v>0</v>
      </c>
      <c r="BI26" s="603">
        <f>-'5C1S_LC Col Prep'!AY26</f>
        <v>0</v>
      </c>
      <c r="BJ26" s="603">
        <f>-'5C1T_Northeast'!AY26</f>
        <v>0</v>
      </c>
      <c r="BK26" s="603">
        <f>-'5C1U_Acadiana Ren'!AY26</f>
        <v>0</v>
      </c>
      <c r="BL26" s="603">
        <f>-'5C1V_Laf Ren'!AY26</f>
        <v>0</v>
      </c>
      <c r="BM26" s="603">
        <f>-'5C1W_Willow'!AY26</f>
        <v>0</v>
      </c>
      <c r="BN26" s="603">
        <f>-'5C1X_Tangi'!AY26</f>
        <v>0</v>
      </c>
      <c r="BO26" s="603">
        <f>-'5C1Y_GEO'!AY26</f>
        <v>0</v>
      </c>
      <c r="BP26" s="603">
        <f>-'5C1Z_Lincoln Prep'!AY26</f>
        <v>0</v>
      </c>
      <c r="BQ26" s="603">
        <f>-'5C1AA_Laurel'!AY26</f>
        <v>0</v>
      </c>
      <c r="BR26" s="603">
        <f>-'5C1AB_Apex'!AY26</f>
        <v>0</v>
      </c>
      <c r="BS26" s="603">
        <f>-'5C1AC_Smothers'!AY26</f>
        <v>0</v>
      </c>
      <c r="BT26" s="603">
        <f>-'5C1AD_Greater'!AY26</f>
        <v>0</v>
      </c>
      <c r="BU26" s="603">
        <f>-'5C1AE_Noble Minds'!AY26</f>
        <v>0</v>
      </c>
      <c r="BV26" s="603">
        <f>-'5C1AF_JCFA-Laf'!AY26</f>
        <v>0</v>
      </c>
      <c r="BW26" s="603">
        <f>-'5C1AG_Collegiate'!AY26</f>
        <v>0</v>
      </c>
      <c r="BX26" s="603">
        <f>-'5C1AH_BRUP'!AY26</f>
        <v>0</v>
      </c>
      <c r="BY26" s="1008">
        <f>-'5C1AI_Harmony'!$AY26</f>
        <v>0</v>
      </c>
      <c r="BZ26" s="1008">
        <f>-'5C1AJ_Athlos'!$AY26</f>
        <v>0</v>
      </c>
      <c r="CA26" s="603">
        <f>-'5C2_LAVCA'!AZ26</f>
        <v>-117</v>
      </c>
      <c r="CB26" s="603">
        <f>-'5C3_UnvView'!AZ26</f>
        <v>-78</v>
      </c>
      <c r="CC26" s="603">
        <f t="shared" si="45"/>
        <v>-207</v>
      </c>
      <c r="CD26" s="605">
        <f t="shared" si="46"/>
        <v>2977883</v>
      </c>
    </row>
    <row r="27" spans="1:82" s="110" customFormat="1" ht="15.75" customHeight="1" x14ac:dyDescent="0.2">
      <c r="A27" s="614">
        <v>21</v>
      </c>
      <c r="B27" s="615" t="s">
        <v>26</v>
      </c>
      <c r="C27" s="192">
        <f>'2_State Distrib and Adjs'!BD27</f>
        <v>1702755</v>
      </c>
      <c r="D27" s="192">
        <f>-'5A3_OJJ'!S27</f>
        <v>-1113</v>
      </c>
      <c r="E27" s="192"/>
      <c r="F27" s="192">
        <f>-'5C1A_Madison'!AS27</f>
        <v>0</v>
      </c>
      <c r="G27" s="192">
        <f>-'5C1B_DArbonne'!AS27</f>
        <v>0</v>
      </c>
      <c r="H27" s="192">
        <f>-'5C1C_Intl High'!AS27</f>
        <v>0</v>
      </c>
      <c r="I27" s="192">
        <f>-'5C1D_NOMMA'!AS27</f>
        <v>0</v>
      </c>
      <c r="J27" s="192">
        <f>-'5C1E_LFNO'!AS27</f>
        <v>0</v>
      </c>
      <c r="K27" s="192">
        <f>-'5C1F_L.C. Charter'!AS27</f>
        <v>0</v>
      </c>
      <c r="L27" s="192">
        <f>-'5C1G_JS Clark'!AS27</f>
        <v>0</v>
      </c>
      <c r="M27" s="192">
        <f>-'5C1H_Southwest'!AS27</f>
        <v>0</v>
      </c>
      <c r="N27" s="192">
        <f>-'5C1I_LA Key'!AS27</f>
        <v>0</v>
      </c>
      <c r="O27" s="192">
        <f>-'5C1J_Jeff Chamber'!AS27</f>
        <v>0</v>
      </c>
      <c r="P27" s="192">
        <f>-'5C1M_GEO Mid'!AS27</f>
        <v>0</v>
      </c>
      <c r="Q27" s="192">
        <f>-'5C1N_Delta'!AS27</f>
        <v>-419</v>
      </c>
      <c r="R27" s="192">
        <f>-'5C1O_Impact'!AS27</f>
        <v>0</v>
      </c>
      <c r="S27" s="192">
        <f>-'5C1P_Vision'!AS27</f>
        <v>0</v>
      </c>
      <c r="T27" s="192">
        <f>-'5C1Q_Advantage'!AS27</f>
        <v>0</v>
      </c>
      <c r="U27" s="192">
        <f>-'5C1R_Iberville'!AS27</f>
        <v>0</v>
      </c>
      <c r="V27" s="192">
        <f>-'5C1S_LC Col Prep'!AS27</f>
        <v>0</v>
      </c>
      <c r="W27" s="192">
        <f>-'5C1T_Northeast'!AS27</f>
        <v>0</v>
      </c>
      <c r="X27" s="192">
        <f>-'5C1U_Acadiana Ren'!AS27</f>
        <v>0</v>
      </c>
      <c r="Y27" s="192">
        <f>-'5C1V_Laf Ren'!AS27</f>
        <v>0</v>
      </c>
      <c r="Z27" s="192">
        <f>-'5C1W_Willow'!AS27</f>
        <v>0</v>
      </c>
      <c r="AA27" s="192">
        <f>-'5C1X_Tangi'!AS27</f>
        <v>0</v>
      </c>
      <c r="AB27" s="192">
        <f>-'5C1Y_GEO'!AS27</f>
        <v>0</v>
      </c>
      <c r="AC27" s="192">
        <f>-'5C1Z_Lincoln Prep'!AS27</f>
        <v>0</v>
      </c>
      <c r="AD27" s="192">
        <f>-'5C1AA_Laurel'!$AS27</f>
        <v>0</v>
      </c>
      <c r="AE27" s="192">
        <f>-'5C1AB_Apex'!$AS27</f>
        <v>0</v>
      </c>
      <c r="AF27" s="192">
        <f>-'5C1AC_Smothers'!$AS27</f>
        <v>0</v>
      </c>
      <c r="AG27" s="192">
        <f>-'5C1AD_Greater'!$AS27</f>
        <v>0</v>
      </c>
      <c r="AH27" s="192">
        <f>-'5C1AE_Noble Minds'!$AS27</f>
        <v>0</v>
      </c>
      <c r="AI27" s="192">
        <f>-'5C1AF_JCFA-Laf'!$AS27</f>
        <v>0</v>
      </c>
      <c r="AJ27" s="192">
        <f>-'5C1AG_Collegiate'!$AS27</f>
        <v>0</v>
      </c>
      <c r="AK27" s="192">
        <f>-'5C1AH_BRUP'!$AS27</f>
        <v>0</v>
      </c>
      <c r="AL27" s="192">
        <f>-'5C1AI_Harmony'!$AS27</f>
        <v>0</v>
      </c>
      <c r="AM27" s="192">
        <f>-'5C1AJ_Athlos'!$AS27</f>
        <v>0</v>
      </c>
      <c r="AN27" s="192">
        <f>-'5C2_LAVCA'!AT27</f>
        <v>-943</v>
      </c>
      <c r="AO27" s="192">
        <f>-'5C3_UnvView'!AT27</f>
        <v>-1697</v>
      </c>
      <c r="AP27" s="616">
        <f t="shared" si="43"/>
        <v>-4172</v>
      </c>
      <c r="AQ27" s="617">
        <f t="shared" si="44"/>
        <v>1698583</v>
      </c>
      <c r="AR27" s="192"/>
      <c r="AS27" s="192">
        <f>-'5C1A_Madison'!AY27</f>
        <v>0</v>
      </c>
      <c r="AT27" s="192">
        <f>-'5C1B_DArbonne'!AY27</f>
        <v>0</v>
      </c>
      <c r="AU27" s="192">
        <f>-'5C1C_Intl High'!AY27</f>
        <v>0</v>
      </c>
      <c r="AV27" s="192">
        <f>-'5C1D_NOMMA'!AY27</f>
        <v>0</v>
      </c>
      <c r="AW27" s="192">
        <f>-'5C1E_LFNO'!AY27</f>
        <v>0</v>
      </c>
      <c r="AX27" s="192">
        <f>-'5C1F_L.C. Charter'!AY27</f>
        <v>0</v>
      </c>
      <c r="AY27" s="192">
        <f>-'5C1G_JS Clark'!AY27</f>
        <v>0</v>
      </c>
      <c r="AZ27" s="192">
        <f>-'5C1H_Southwest'!AY27</f>
        <v>0</v>
      </c>
      <c r="BA27" s="192">
        <f>-'5C1I_LA Key'!AY27</f>
        <v>0</v>
      </c>
      <c r="BB27" s="192">
        <f>-'5C1J_Jeff Chamber'!AY27</f>
        <v>0</v>
      </c>
      <c r="BC27" s="192">
        <f>-'5C1M_GEO Mid'!AY27</f>
        <v>0</v>
      </c>
      <c r="BD27" s="192">
        <f>-'5C1N_Delta'!AY27</f>
        <v>-13</v>
      </c>
      <c r="BE27" s="192">
        <f>-'5C1O_Impact'!AY27</f>
        <v>0</v>
      </c>
      <c r="BF27" s="192">
        <f>-'5C1P_Vision'!AY27</f>
        <v>0</v>
      </c>
      <c r="BG27" s="192">
        <f>-'5C1Q_Advantage'!AY27</f>
        <v>0</v>
      </c>
      <c r="BH27" s="192">
        <f>-'5C1R_Iberville'!AY27</f>
        <v>0</v>
      </c>
      <c r="BI27" s="192">
        <f>-'5C1S_LC Col Prep'!AY27</f>
        <v>0</v>
      </c>
      <c r="BJ27" s="192">
        <f>-'5C1T_Northeast'!AY27</f>
        <v>0</v>
      </c>
      <c r="BK27" s="192">
        <f>-'5C1U_Acadiana Ren'!AY27</f>
        <v>0</v>
      </c>
      <c r="BL27" s="192">
        <f>-'5C1V_Laf Ren'!AY27</f>
        <v>0</v>
      </c>
      <c r="BM27" s="192">
        <f>-'5C1W_Willow'!AY27</f>
        <v>0</v>
      </c>
      <c r="BN27" s="192">
        <f>-'5C1X_Tangi'!AY27</f>
        <v>0</v>
      </c>
      <c r="BO27" s="192">
        <f>-'5C1Y_GEO'!AY27</f>
        <v>0</v>
      </c>
      <c r="BP27" s="192">
        <f>-'5C1Z_Lincoln Prep'!AY27</f>
        <v>0</v>
      </c>
      <c r="BQ27" s="192">
        <f>-'5C1AA_Laurel'!AY27</f>
        <v>0</v>
      </c>
      <c r="BR27" s="192">
        <f>-'5C1AB_Apex'!AY27</f>
        <v>0</v>
      </c>
      <c r="BS27" s="192">
        <f>-'5C1AC_Smothers'!AY27</f>
        <v>0</v>
      </c>
      <c r="BT27" s="192">
        <f>-'5C1AD_Greater'!AY27</f>
        <v>0</v>
      </c>
      <c r="BU27" s="192">
        <f>-'5C1AE_Noble Minds'!AY27</f>
        <v>0</v>
      </c>
      <c r="BV27" s="192">
        <f>-'5C1AF_JCFA-Laf'!AY27</f>
        <v>0</v>
      </c>
      <c r="BW27" s="192">
        <f>-'5C1AG_Collegiate'!AY27</f>
        <v>0</v>
      </c>
      <c r="BX27" s="192">
        <f>-'5C1AH_BRUP'!AY27</f>
        <v>0</v>
      </c>
      <c r="BY27" s="192">
        <f>-'5C1AI_Harmony'!$AY27</f>
        <v>0</v>
      </c>
      <c r="BZ27" s="192">
        <f>-'5C1AJ_Athlos'!$AY27</f>
        <v>0</v>
      </c>
      <c r="CA27" s="192">
        <f>-'5C2_LAVCA'!AZ27</f>
        <v>-28</v>
      </c>
      <c r="CB27" s="192">
        <f>-'5C3_UnvView'!AZ27</f>
        <v>-51</v>
      </c>
      <c r="CC27" s="192">
        <f t="shared" si="45"/>
        <v>-92</v>
      </c>
      <c r="CD27" s="617">
        <f t="shared" si="46"/>
        <v>1698491</v>
      </c>
    </row>
    <row r="28" spans="1:82" s="110" customFormat="1" ht="15.75" customHeight="1" x14ac:dyDescent="0.2">
      <c r="A28" s="614">
        <v>22</v>
      </c>
      <c r="B28" s="615" t="s">
        <v>27</v>
      </c>
      <c r="C28" s="192">
        <f>'2_State Distrib and Adjs'!BD28</f>
        <v>1817922</v>
      </c>
      <c r="D28" s="192">
        <f>-'5A3_OJJ'!S28</f>
        <v>0</v>
      </c>
      <c r="E28" s="192"/>
      <c r="F28" s="192">
        <f>-'5C1A_Madison'!AS28</f>
        <v>0</v>
      </c>
      <c r="G28" s="192">
        <f>-'5C1B_DArbonne'!AS28</f>
        <v>0</v>
      </c>
      <c r="H28" s="192">
        <f>-'5C1C_Intl High'!AS28</f>
        <v>0</v>
      </c>
      <c r="I28" s="192">
        <f>-'5C1D_NOMMA'!AS28</f>
        <v>0</v>
      </c>
      <c r="J28" s="192">
        <f>-'5C1E_LFNO'!AS28</f>
        <v>0</v>
      </c>
      <c r="K28" s="192">
        <f>-'5C1F_L.C. Charter'!AS28</f>
        <v>0</v>
      </c>
      <c r="L28" s="192">
        <f>-'5C1G_JS Clark'!AS28</f>
        <v>0</v>
      </c>
      <c r="M28" s="192">
        <f>-'5C1H_Southwest'!AS28</f>
        <v>0</v>
      </c>
      <c r="N28" s="192">
        <f>-'5C1I_LA Key'!AS28</f>
        <v>0</v>
      </c>
      <c r="O28" s="192">
        <f>-'5C1J_Jeff Chamber'!AS28</f>
        <v>0</v>
      </c>
      <c r="P28" s="192">
        <f>-'5C1M_GEO Mid'!AS28</f>
        <v>0</v>
      </c>
      <c r="Q28" s="192">
        <f>-'5C1N_Delta'!AS28</f>
        <v>0</v>
      </c>
      <c r="R28" s="192">
        <f>-'5C1O_Impact'!AS28</f>
        <v>0</v>
      </c>
      <c r="S28" s="192">
        <f>-'5C1P_Vision'!AS28</f>
        <v>0</v>
      </c>
      <c r="T28" s="192">
        <f>-'5C1Q_Advantage'!AS28</f>
        <v>0</v>
      </c>
      <c r="U28" s="192">
        <f>-'5C1R_Iberville'!AS28</f>
        <v>0</v>
      </c>
      <c r="V28" s="192">
        <f>-'5C1S_LC Col Prep'!AS28</f>
        <v>0</v>
      </c>
      <c r="W28" s="192">
        <f>-'5C1T_Northeast'!AS28</f>
        <v>0</v>
      </c>
      <c r="X28" s="192">
        <f>-'5C1U_Acadiana Ren'!AS28</f>
        <v>0</v>
      </c>
      <c r="Y28" s="192">
        <f>-'5C1V_Laf Ren'!AS28</f>
        <v>0</v>
      </c>
      <c r="Z28" s="192">
        <f>-'5C1W_Willow'!AS28</f>
        <v>0</v>
      </c>
      <c r="AA28" s="192">
        <f>-'5C1X_Tangi'!AS28</f>
        <v>0</v>
      </c>
      <c r="AB28" s="192">
        <f>-'5C1Y_GEO'!AS28</f>
        <v>0</v>
      </c>
      <c r="AC28" s="192">
        <f>-'5C1Z_Lincoln Prep'!AS28</f>
        <v>0</v>
      </c>
      <c r="AD28" s="192">
        <f>-'5C1AA_Laurel'!$AS28</f>
        <v>0</v>
      </c>
      <c r="AE28" s="192">
        <f>-'5C1AB_Apex'!$AS28</f>
        <v>0</v>
      </c>
      <c r="AF28" s="192">
        <f>-'5C1AC_Smothers'!$AS28</f>
        <v>0</v>
      </c>
      <c r="AG28" s="192">
        <f>-'5C1AD_Greater'!$AS28</f>
        <v>0</v>
      </c>
      <c r="AH28" s="192">
        <f>-'5C1AE_Noble Minds'!$AS28</f>
        <v>0</v>
      </c>
      <c r="AI28" s="192">
        <f>-'5C1AF_JCFA-Laf'!$AS28</f>
        <v>0</v>
      </c>
      <c r="AJ28" s="192">
        <f>-'5C1AG_Collegiate'!$AS28</f>
        <v>0</v>
      </c>
      <c r="AK28" s="192">
        <f>-'5C1AH_BRUP'!$AS28</f>
        <v>0</v>
      </c>
      <c r="AL28" s="192">
        <f>-'5C1AI_Harmony'!$AS28</f>
        <v>0</v>
      </c>
      <c r="AM28" s="192">
        <f>-'5C1AJ_Athlos'!$AS28</f>
        <v>0</v>
      </c>
      <c r="AN28" s="192">
        <f>-'5C2_LAVCA'!AT28</f>
        <v>-667</v>
      </c>
      <c r="AO28" s="192">
        <f>-'5C3_UnvView'!AT28</f>
        <v>-1600</v>
      </c>
      <c r="AP28" s="616">
        <f t="shared" si="43"/>
        <v>-2267</v>
      </c>
      <c r="AQ28" s="617">
        <f t="shared" si="44"/>
        <v>1815655</v>
      </c>
      <c r="AR28" s="192"/>
      <c r="AS28" s="192">
        <f>-'5C1A_Madison'!AY28</f>
        <v>0</v>
      </c>
      <c r="AT28" s="192">
        <f>-'5C1B_DArbonne'!AY28</f>
        <v>0</v>
      </c>
      <c r="AU28" s="192">
        <f>-'5C1C_Intl High'!AY28</f>
        <v>0</v>
      </c>
      <c r="AV28" s="192">
        <f>-'5C1D_NOMMA'!AY28</f>
        <v>0</v>
      </c>
      <c r="AW28" s="192">
        <f>-'5C1E_LFNO'!AY28</f>
        <v>0</v>
      </c>
      <c r="AX28" s="192">
        <f>-'5C1F_L.C. Charter'!AY28</f>
        <v>0</v>
      </c>
      <c r="AY28" s="192">
        <f>-'5C1G_JS Clark'!AY28</f>
        <v>0</v>
      </c>
      <c r="AZ28" s="192">
        <f>-'5C1H_Southwest'!AY28</f>
        <v>0</v>
      </c>
      <c r="BA28" s="192">
        <f>-'5C1I_LA Key'!AY28</f>
        <v>0</v>
      </c>
      <c r="BB28" s="192">
        <f>-'5C1J_Jeff Chamber'!AY28</f>
        <v>0</v>
      </c>
      <c r="BC28" s="192">
        <f>-'5C1M_GEO Mid'!AY28</f>
        <v>0</v>
      </c>
      <c r="BD28" s="192">
        <f>-'5C1N_Delta'!AY28</f>
        <v>0</v>
      </c>
      <c r="BE28" s="192">
        <f>-'5C1O_Impact'!AY28</f>
        <v>0</v>
      </c>
      <c r="BF28" s="192">
        <f>-'5C1P_Vision'!AY28</f>
        <v>0</v>
      </c>
      <c r="BG28" s="192">
        <f>-'5C1Q_Advantage'!AY28</f>
        <v>0</v>
      </c>
      <c r="BH28" s="192">
        <f>-'5C1R_Iberville'!AY28</f>
        <v>0</v>
      </c>
      <c r="BI28" s="192">
        <f>-'5C1S_LC Col Prep'!AY28</f>
        <v>0</v>
      </c>
      <c r="BJ28" s="192">
        <f>-'5C1T_Northeast'!AY28</f>
        <v>0</v>
      </c>
      <c r="BK28" s="192">
        <f>-'5C1U_Acadiana Ren'!AY28</f>
        <v>0</v>
      </c>
      <c r="BL28" s="192">
        <f>-'5C1V_Laf Ren'!AY28</f>
        <v>0</v>
      </c>
      <c r="BM28" s="192">
        <f>-'5C1W_Willow'!AY28</f>
        <v>0</v>
      </c>
      <c r="BN28" s="192">
        <f>-'5C1X_Tangi'!AY28</f>
        <v>0</v>
      </c>
      <c r="BO28" s="192">
        <f>-'5C1Y_GEO'!AY28</f>
        <v>0</v>
      </c>
      <c r="BP28" s="192">
        <f>-'5C1Z_Lincoln Prep'!AY28</f>
        <v>0</v>
      </c>
      <c r="BQ28" s="192">
        <f>-'5C1AA_Laurel'!AY28</f>
        <v>0</v>
      </c>
      <c r="BR28" s="192">
        <f>-'5C1AB_Apex'!AY28</f>
        <v>0</v>
      </c>
      <c r="BS28" s="192">
        <f>-'5C1AC_Smothers'!AY28</f>
        <v>0</v>
      </c>
      <c r="BT28" s="192">
        <f>-'5C1AD_Greater'!AY28</f>
        <v>0</v>
      </c>
      <c r="BU28" s="192">
        <f>-'5C1AE_Noble Minds'!AY28</f>
        <v>0</v>
      </c>
      <c r="BV28" s="192">
        <f>-'5C1AF_JCFA-Laf'!AY28</f>
        <v>0</v>
      </c>
      <c r="BW28" s="192">
        <f>-'5C1AG_Collegiate'!AY28</f>
        <v>0</v>
      </c>
      <c r="BX28" s="192">
        <f>-'5C1AH_BRUP'!AY28</f>
        <v>0</v>
      </c>
      <c r="BY28" s="192">
        <f>-'5C1AI_Harmony'!$AY28</f>
        <v>0</v>
      </c>
      <c r="BZ28" s="192">
        <f>-'5C1AJ_Athlos'!$AY28</f>
        <v>0</v>
      </c>
      <c r="CA28" s="192">
        <f>-'5C2_LAVCA'!AZ28</f>
        <v>-20</v>
      </c>
      <c r="CB28" s="192">
        <f>-'5C3_UnvView'!AZ28</f>
        <v>-48</v>
      </c>
      <c r="CC28" s="192">
        <f t="shared" si="45"/>
        <v>-68</v>
      </c>
      <c r="CD28" s="617">
        <f t="shared" si="46"/>
        <v>1815587</v>
      </c>
    </row>
    <row r="29" spans="1:82" s="110" customFormat="1" ht="15.75" customHeight="1" x14ac:dyDescent="0.2">
      <c r="A29" s="614">
        <v>23</v>
      </c>
      <c r="B29" s="615" t="s">
        <v>28</v>
      </c>
      <c r="C29" s="192">
        <f>'2_State Distrib and Adjs'!BD29</f>
        <v>6478699</v>
      </c>
      <c r="D29" s="192">
        <f>-'5A3_OJJ'!S29</f>
        <v>-575</v>
      </c>
      <c r="E29" s="192"/>
      <c r="F29" s="192">
        <f>-'5C1A_Madison'!AS29</f>
        <v>0</v>
      </c>
      <c r="G29" s="192">
        <f>-'5C1B_DArbonne'!AS29</f>
        <v>0</v>
      </c>
      <c r="H29" s="192">
        <f>-'5C1C_Intl High'!AS29</f>
        <v>-280</v>
      </c>
      <c r="I29" s="192">
        <f>-'5C1D_NOMMA'!AS29</f>
        <v>0</v>
      </c>
      <c r="J29" s="192">
        <f>-'5C1E_LFNO'!AS29</f>
        <v>0</v>
      </c>
      <c r="K29" s="192">
        <f>-'5C1F_L.C. Charter'!AS29</f>
        <v>0</v>
      </c>
      <c r="L29" s="192">
        <f>-'5C1G_JS Clark'!AS29</f>
        <v>0</v>
      </c>
      <c r="M29" s="192">
        <f>-'5C1H_Southwest'!AS29</f>
        <v>0</v>
      </c>
      <c r="N29" s="192">
        <f>-'5C1I_LA Key'!AS29</f>
        <v>0</v>
      </c>
      <c r="O29" s="192">
        <f>-'5C1J_Jeff Chamber'!AS29</f>
        <v>-280</v>
      </c>
      <c r="P29" s="192">
        <f>-'5C1M_GEO Mid'!AS29</f>
        <v>0</v>
      </c>
      <c r="Q29" s="192">
        <f>-'5C1N_Delta'!AS29</f>
        <v>-280</v>
      </c>
      <c r="R29" s="192">
        <f>-'5C1O_Impact'!AS29</f>
        <v>0</v>
      </c>
      <c r="S29" s="192">
        <f>-'5C1P_Vision'!AS29</f>
        <v>0</v>
      </c>
      <c r="T29" s="192">
        <f>-'5C1Q_Advantage'!AS29</f>
        <v>-280</v>
      </c>
      <c r="U29" s="192">
        <f>-'5C1R_Iberville'!AS29</f>
        <v>0</v>
      </c>
      <c r="V29" s="192">
        <f>-'5C1S_LC Col Prep'!AS29</f>
        <v>0</v>
      </c>
      <c r="W29" s="192">
        <f>-'5C1T_Northeast'!AS29</f>
        <v>0</v>
      </c>
      <c r="X29" s="192">
        <f>-'5C1U_Acadiana Ren'!AS29</f>
        <v>-20175</v>
      </c>
      <c r="Y29" s="192">
        <f>-'5C1V_Laf Ren'!AS29</f>
        <v>-560</v>
      </c>
      <c r="Z29" s="192">
        <f>-'5C1W_Willow'!AS29</f>
        <v>-841</v>
      </c>
      <c r="AA29" s="192">
        <f>-'5C1X_Tangi'!AS29</f>
        <v>0</v>
      </c>
      <c r="AB29" s="192">
        <f>-'5C1Y_GEO'!AS29</f>
        <v>0</v>
      </c>
      <c r="AC29" s="192">
        <f>-'5C1Z_Lincoln Prep'!AS29</f>
        <v>0</v>
      </c>
      <c r="AD29" s="192">
        <f>-'5C1AA_Laurel'!$AS29</f>
        <v>0</v>
      </c>
      <c r="AE29" s="192">
        <f>-'5C1AB_Apex'!$AS29</f>
        <v>0</v>
      </c>
      <c r="AF29" s="192">
        <f>-'5C1AC_Smothers'!$AS29</f>
        <v>0</v>
      </c>
      <c r="AG29" s="192">
        <f>-'5C1AD_Greater'!$AS29</f>
        <v>0</v>
      </c>
      <c r="AH29" s="192">
        <f>-'5C1AE_Noble Minds'!$AS29</f>
        <v>0</v>
      </c>
      <c r="AI29" s="192">
        <f>-'5C1AF_JCFA-Laf'!$AS29</f>
        <v>-280</v>
      </c>
      <c r="AJ29" s="192">
        <f>-'5C1AG_Collegiate'!$AS29</f>
        <v>0</v>
      </c>
      <c r="AK29" s="192">
        <f>-'5C1AH_BRUP'!$AS29</f>
        <v>0</v>
      </c>
      <c r="AL29" s="192">
        <f>-'5C1AI_Harmony'!$AS29</f>
        <v>0</v>
      </c>
      <c r="AM29" s="192">
        <f>-'5C1AJ_Athlos'!$AS29</f>
        <v>0</v>
      </c>
      <c r="AN29" s="192">
        <f>-'5C2_LAVCA'!AT29</f>
        <v>-3279</v>
      </c>
      <c r="AO29" s="192">
        <f>-'5C3_UnvView'!AT29</f>
        <v>-7818</v>
      </c>
      <c r="AP29" s="616">
        <f t="shared" si="43"/>
        <v>-34648</v>
      </c>
      <c r="AQ29" s="617">
        <f t="shared" si="44"/>
        <v>6444051</v>
      </c>
      <c r="AR29" s="192"/>
      <c r="AS29" s="192">
        <f>-'5C1A_Madison'!AY29</f>
        <v>0</v>
      </c>
      <c r="AT29" s="192">
        <f>-'5C1B_DArbonne'!AY29</f>
        <v>0</v>
      </c>
      <c r="AU29" s="192">
        <f>-'5C1C_Intl High'!AY29</f>
        <v>-8</v>
      </c>
      <c r="AV29" s="192">
        <f>-'5C1D_NOMMA'!AY29</f>
        <v>0</v>
      </c>
      <c r="AW29" s="192">
        <f>-'5C1E_LFNO'!AY29</f>
        <v>0</v>
      </c>
      <c r="AX29" s="192">
        <f>-'5C1F_L.C. Charter'!AY29</f>
        <v>0</v>
      </c>
      <c r="AY29" s="192">
        <f>-'5C1G_JS Clark'!AY29</f>
        <v>0</v>
      </c>
      <c r="AZ29" s="192">
        <f>-'5C1H_Southwest'!AY29</f>
        <v>0</v>
      </c>
      <c r="BA29" s="192">
        <f>-'5C1I_LA Key'!AY29</f>
        <v>0</v>
      </c>
      <c r="BB29" s="192">
        <f>-'5C1J_Jeff Chamber'!AY29</f>
        <v>-8</v>
      </c>
      <c r="BC29" s="192">
        <f>-'5C1M_GEO Mid'!AY29</f>
        <v>0</v>
      </c>
      <c r="BD29" s="192">
        <f>-'5C1N_Delta'!AY29</f>
        <v>-8</v>
      </c>
      <c r="BE29" s="192">
        <f>-'5C1O_Impact'!AY29</f>
        <v>0</v>
      </c>
      <c r="BF29" s="192">
        <f>-'5C1P_Vision'!AY29</f>
        <v>0</v>
      </c>
      <c r="BG29" s="192">
        <f>-'5C1Q_Advantage'!AY29</f>
        <v>-8</v>
      </c>
      <c r="BH29" s="192">
        <f>-'5C1R_Iberville'!AY29</f>
        <v>0</v>
      </c>
      <c r="BI29" s="192">
        <f>-'5C1S_LC Col Prep'!AY29</f>
        <v>0</v>
      </c>
      <c r="BJ29" s="192">
        <f>-'5C1T_Northeast'!AY29</f>
        <v>0</v>
      </c>
      <c r="BK29" s="192">
        <f>-'5C1U_Acadiana Ren'!AY29</f>
        <v>-607</v>
      </c>
      <c r="BL29" s="192">
        <f>-'5C1V_Laf Ren'!AY29</f>
        <v>-17</v>
      </c>
      <c r="BM29" s="192">
        <f>-'5C1W_Willow'!AY29</f>
        <v>-25</v>
      </c>
      <c r="BN29" s="192">
        <f>-'5C1X_Tangi'!AY29</f>
        <v>0</v>
      </c>
      <c r="BO29" s="192">
        <f>-'5C1Y_GEO'!AY29</f>
        <v>0</v>
      </c>
      <c r="BP29" s="192">
        <f>-'5C1Z_Lincoln Prep'!AY29</f>
        <v>0</v>
      </c>
      <c r="BQ29" s="192">
        <f>-'5C1AA_Laurel'!AY29</f>
        <v>0</v>
      </c>
      <c r="BR29" s="192">
        <f>-'5C1AB_Apex'!AY29</f>
        <v>0</v>
      </c>
      <c r="BS29" s="192">
        <f>-'5C1AC_Smothers'!AY29</f>
        <v>0</v>
      </c>
      <c r="BT29" s="192">
        <f>-'5C1AD_Greater'!AY29</f>
        <v>0</v>
      </c>
      <c r="BU29" s="192">
        <f>-'5C1AE_Noble Minds'!AY29</f>
        <v>0</v>
      </c>
      <c r="BV29" s="192">
        <f>-'5C1AF_JCFA-Laf'!AY29</f>
        <v>-8</v>
      </c>
      <c r="BW29" s="192">
        <f>-'5C1AG_Collegiate'!AY29</f>
        <v>0</v>
      </c>
      <c r="BX29" s="192">
        <f>-'5C1AH_BRUP'!AY29</f>
        <v>0</v>
      </c>
      <c r="BY29" s="192">
        <f>-'5C1AI_Harmony'!$AY29</f>
        <v>0</v>
      </c>
      <c r="BZ29" s="192">
        <f>-'5C1AJ_Athlos'!$AY29</f>
        <v>0</v>
      </c>
      <c r="CA29" s="192">
        <f>-'5C2_LAVCA'!AZ29</f>
        <v>-99</v>
      </c>
      <c r="CB29" s="192">
        <f>-'5C3_UnvView'!AZ29</f>
        <v>-235</v>
      </c>
      <c r="CC29" s="192">
        <f t="shared" si="45"/>
        <v>-1023</v>
      </c>
      <c r="CD29" s="617">
        <f t="shared" si="46"/>
        <v>6443028</v>
      </c>
    </row>
    <row r="30" spans="1:82" s="110" customFormat="1" ht="15.75" customHeight="1" x14ac:dyDescent="0.2">
      <c r="A30" s="614">
        <v>24</v>
      </c>
      <c r="B30" s="615" t="s">
        <v>29</v>
      </c>
      <c r="C30" s="192">
        <f>'2_State Distrib and Adjs'!BD30</f>
        <v>1085580</v>
      </c>
      <c r="D30" s="192">
        <f>-'5A3_OJJ'!S30</f>
        <v>-1559</v>
      </c>
      <c r="E30" s="192"/>
      <c r="F30" s="192">
        <f>-'5C1A_Madison'!AS30</f>
        <v>-1937</v>
      </c>
      <c r="G30" s="192">
        <f>-'5C1B_DArbonne'!AS30</f>
        <v>0</v>
      </c>
      <c r="H30" s="192">
        <f>-'5C1C_Intl High'!AS30</f>
        <v>0</v>
      </c>
      <c r="I30" s="192">
        <f>-'5C1D_NOMMA'!AS30</f>
        <v>0</v>
      </c>
      <c r="J30" s="192">
        <f>-'5C1E_LFNO'!AS30</f>
        <v>0</v>
      </c>
      <c r="K30" s="192">
        <f>-'5C1F_L.C. Charter'!AS30</f>
        <v>0</v>
      </c>
      <c r="L30" s="192">
        <f>-'5C1G_JS Clark'!AS30</f>
        <v>0</v>
      </c>
      <c r="M30" s="192">
        <f>-'5C1H_Southwest'!AS30</f>
        <v>0</v>
      </c>
      <c r="N30" s="192">
        <f>-'5C1I_LA Key'!AS30</f>
        <v>-14526</v>
      </c>
      <c r="O30" s="192">
        <f>-'5C1J_Jeff Chamber'!AS30</f>
        <v>0</v>
      </c>
      <c r="P30" s="192">
        <f>-'5C1M_GEO Mid'!AS30</f>
        <v>0</v>
      </c>
      <c r="Q30" s="192">
        <f>-'5C1N_Delta'!AS30</f>
        <v>0</v>
      </c>
      <c r="R30" s="192">
        <f>-'5C1O_Impact'!AS30</f>
        <v>0</v>
      </c>
      <c r="S30" s="192">
        <f>-'5C1P_Vision'!AS30</f>
        <v>0</v>
      </c>
      <c r="T30" s="192">
        <f>-'5C1Q_Advantage'!AS30</f>
        <v>-968</v>
      </c>
      <c r="U30" s="192">
        <f>-'5C1R_Iberville'!AS30</f>
        <v>-142963</v>
      </c>
      <c r="V30" s="192">
        <f>-'5C1S_LC Col Prep'!AS30</f>
        <v>0</v>
      </c>
      <c r="W30" s="192">
        <f>-'5C1T_Northeast'!AS30</f>
        <v>0</v>
      </c>
      <c r="X30" s="192">
        <f>-'5C1U_Acadiana Ren'!AS30</f>
        <v>0</v>
      </c>
      <c r="Y30" s="192">
        <f>-'5C1V_Laf Ren'!AS30</f>
        <v>0</v>
      </c>
      <c r="Z30" s="192">
        <f>-'5C1W_Willow'!AS30</f>
        <v>0</v>
      </c>
      <c r="AA30" s="192">
        <f>-'5C1X_Tangi'!AS30</f>
        <v>0</v>
      </c>
      <c r="AB30" s="192">
        <f>-'5C1Y_GEO'!AS30</f>
        <v>0</v>
      </c>
      <c r="AC30" s="192">
        <f>-'5C1Z_Lincoln Prep'!AS30</f>
        <v>0</v>
      </c>
      <c r="AD30" s="192">
        <f>-'5C1AA_Laurel'!$AS30</f>
        <v>0</v>
      </c>
      <c r="AE30" s="192">
        <f>-'5C1AB_Apex'!$AS30</f>
        <v>0</v>
      </c>
      <c r="AF30" s="192">
        <f>-'5C1AC_Smothers'!$AS30</f>
        <v>0</v>
      </c>
      <c r="AG30" s="192">
        <f>-'5C1AD_Greater'!$AS30</f>
        <v>0</v>
      </c>
      <c r="AH30" s="192">
        <f>-'5C1AE_Noble Minds'!$AS30</f>
        <v>0</v>
      </c>
      <c r="AI30" s="192">
        <f>-'5C1AF_JCFA-Laf'!$AS30</f>
        <v>0</v>
      </c>
      <c r="AJ30" s="192">
        <f>-'5C1AG_Collegiate'!$AS30</f>
        <v>0</v>
      </c>
      <c r="AK30" s="192">
        <f>-'5C1AH_BRUP'!$AS30</f>
        <v>0</v>
      </c>
      <c r="AL30" s="192">
        <f>-'5C1AI_Harmony'!$AS30</f>
        <v>0</v>
      </c>
      <c r="AM30" s="192">
        <f>-'5C1AJ_Athlos'!$AS30</f>
        <v>0</v>
      </c>
      <c r="AN30" s="192">
        <f>-'5C2_LAVCA'!AT30</f>
        <v>-8716</v>
      </c>
      <c r="AO30" s="192">
        <f>-'5C3_UnvView'!AT30</f>
        <v>-7844</v>
      </c>
      <c r="AP30" s="616">
        <f t="shared" si="43"/>
        <v>-178513</v>
      </c>
      <c r="AQ30" s="617">
        <f t="shared" si="44"/>
        <v>907067</v>
      </c>
      <c r="AR30" s="192"/>
      <c r="AS30" s="192">
        <f>-'5C1A_Madison'!AY30</f>
        <v>-58</v>
      </c>
      <c r="AT30" s="192">
        <f>-'5C1B_DArbonne'!AY30</f>
        <v>0</v>
      </c>
      <c r="AU30" s="192">
        <f>-'5C1C_Intl High'!AY30</f>
        <v>0</v>
      </c>
      <c r="AV30" s="192">
        <f>-'5C1D_NOMMA'!AY30</f>
        <v>0</v>
      </c>
      <c r="AW30" s="192">
        <f>-'5C1E_LFNO'!AY30</f>
        <v>0</v>
      </c>
      <c r="AX30" s="192">
        <f>-'5C1F_L.C. Charter'!AY30</f>
        <v>0</v>
      </c>
      <c r="AY30" s="192">
        <f>-'5C1G_JS Clark'!AY30</f>
        <v>0</v>
      </c>
      <c r="AZ30" s="192">
        <f>-'5C1H_Southwest'!AY30</f>
        <v>0</v>
      </c>
      <c r="BA30" s="192">
        <f>-'5C1I_LA Key'!AY30</f>
        <v>-437</v>
      </c>
      <c r="BB30" s="192">
        <f>-'5C1J_Jeff Chamber'!AY30</f>
        <v>0</v>
      </c>
      <c r="BC30" s="192">
        <f>-'5C1M_GEO Mid'!AY30</f>
        <v>0</v>
      </c>
      <c r="BD30" s="192">
        <f>-'5C1N_Delta'!AY30</f>
        <v>0</v>
      </c>
      <c r="BE30" s="192">
        <f>-'5C1O_Impact'!AY30</f>
        <v>0</v>
      </c>
      <c r="BF30" s="192">
        <f>-'5C1P_Vision'!AY30</f>
        <v>0</v>
      </c>
      <c r="BG30" s="192">
        <f>-'5C1Q_Advantage'!AY30</f>
        <v>-29</v>
      </c>
      <c r="BH30" s="192">
        <f>-'5C1R_Iberville'!AY30</f>
        <v>-5359</v>
      </c>
      <c r="BI30" s="192">
        <f>-'5C1S_LC Col Prep'!AY30</f>
        <v>0</v>
      </c>
      <c r="BJ30" s="192">
        <f>-'5C1T_Northeast'!AY30</f>
        <v>0</v>
      </c>
      <c r="BK30" s="192">
        <f>-'5C1U_Acadiana Ren'!AY30</f>
        <v>0</v>
      </c>
      <c r="BL30" s="192">
        <f>-'5C1V_Laf Ren'!AY30</f>
        <v>0</v>
      </c>
      <c r="BM30" s="192">
        <f>-'5C1W_Willow'!AY30</f>
        <v>0</v>
      </c>
      <c r="BN30" s="192">
        <f>-'5C1X_Tangi'!AY30</f>
        <v>0</v>
      </c>
      <c r="BO30" s="192">
        <f>-'5C1Y_GEO'!AY30</f>
        <v>0</v>
      </c>
      <c r="BP30" s="192">
        <f>-'5C1Z_Lincoln Prep'!AY30</f>
        <v>0</v>
      </c>
      <c r="BQ30" s="192">
        <f>-'5C1AA_Laurel'!AY30</f>
        <v>0</v>
      </c>
      <c r="BR30" s="192">
        <f>-'5C1AB_Apex'!AY30</f>
        <v>0</v>
      </c>
      <c r="BS30" s="192">
        <f>-'5C1AC_Smothers'!AY30</f>
        <v>0</v>
      </c>
      <c r="BT30" s="192">
        <f>-'5C1AD_Greater'!AY30</f>
        <v>0</v>
      </c>
      <c r="BU30" s="192">
        <f>-'5C1AE_Noble Minds'!AY30</f>
        <v>0</v>
      </c>
      <c r="BV30" s="192">
        <f>-'5C1AF_JCFA-Laf'!AY30</f>
        <v>0</v>
      </c>
      <c r="BW30" s="192">
        <f>-'5C1AG_Collegiate'!AY30</f>
        <v>0</v>
      </c>
      <c r="BX30" s="192">
        <f>-'5C1AH_BRUP'!AY30</f>
        <v>0</v>
      </c>
      <c r="BY30" s="192">
        <f>-'5C1AI_Harmony'!$AY30</f>
        <v>0</v>
      </c>
      <c r="BZ30" s="192">
        <f>-'5C1AJ_Athlos'!$AY30</f>
        <v>0</v>
      </c>
      <c r="CA30" s="192">
        <f>-'5C2_LAVCA'!AZ30</f>
        <v>-262</v>
      </c>
      <c r="CB30" s="192">
        <f>-'5C3_UnvView'!AZ30</f>
        <v>-236</v>
      </c>
      <c r="CC30" s="192">
        <f t="shared" si="45"/>
        <v>-6381</v>
      </c>
      <c r="CD30" s="617">
        <f t="shared" si="46"/>
        <v>900686</v>
      </c>
    </row>
    <row r="31" spans="1:82" s="110" customFormat="1" ht="15.75" customHeight="1" x14ac:dyDescent="0.2">
      <c r="A31" s="601">
        <v>25</v>
      </c>
      <c r="B31" s="602" t="s">
        <v>30</v>
      </c>
      <c r="C31" s="603">
        <f>'2_State Distrib and Adjs'!BD31</f>
        <v>980813</v>
      </c>
      <c r="D31" s="603">
        <f>-'5A3_OJJ'!S31</f>
        <v>-184</v>
      </c>
      <c r="E31" s="603"/>
      <c r="F31" s="603">
        <f>-'5C1A_Madison'!AS31</f>
        <v>0</v>
      </c>
      <c r="G31" s="603">
        <f>-'5C1B_DArbonne'!AS31</f>
        <v>0</v>
      </c>
      <c r="H31" s="603">
        <f>-'5C1C_Intl High'!AS31</f>
        <v>0</v>
      </c>
      <c r="I31" s="603">
        <f>-'5C1D_NOMMA'!AS31</f>
        <v>0</v>
      </c>
      <c r="J31" s="603">
        <f>-'5C1E_LFNO'!AS31</f>
        <v>0</v>
      </c>
      <c r="K31" s="603">
        <f>-'5C1F_L.C. Charter'!AS31</f>
        <v>0</v>
      </c>
      <c r="L31" s="603">
        <f>-'5C1G_JS Clark'!AS31</f>
        <v>0</v>
      </c>
      <c r="M31" s="603">
        <f>-'5C1H_Southwest'!AS31</f>
        <v>0</v>
      </c>
      <c r="N31" s="603">
        <f>-'5C1I_LA Key'!AS31</f>
        <v>0</v>
      </c>
      <c r="O31" s="603">
        <f>-'5C1J_Jeff Chamber'!AS31</f>
        <v>0</v>
      </c>
      <c r="P31" s="603">
        <f>-'5C1M_GEO Mid'!AS31</f>
        <v>0</v>
      </c>
      <c r="Q31" s="603">
        <f>-'5C1N_Delta'!AS31</f>
        <v>0</v>
      </c>
      <c r="R31" s="603">
        <f>-'5C1O_Impact'!AS31</f>
        <v>0</v>
      </c>
      <c r="S31" s="603">
        <f>-'5C1P_Vision'!AS31</f>
        <v>0</v>
      </c>
      <c r="T31" s="603">
        <f>-'5C1Q_Advantage'!AS31</f>
        <v>0</v>
      </c>
      <c r="U31" s="603">
        <f>-'5C1R_Iberville'!AS31</f>
        <v>0</v>
      </c>
      <c r="V31" s="603">
        <f>-'5C1S_LC Col Prep'!AS31</f>
        <v>0</v>
      </c>
      <c r="W31" s="603">
        <f>-'5C1T_Northeast'!AS31</f>
        <v>0</v>
      </c>
      <c r="X31" s="603">
        <f>-'5C1U_Acadiana Ren'!AS31</f>
        <v>0</v>
      </c>
      <c r="Y31" s="603">
        <f>-'5C1V_Laf Ren'!AS31</f>
        <v>0</v>
      </c>
      <c r="Z31" s="603">
        <f>-'5C1W_Willow'!AS31</f>
        <v>0</v>
      </c>
      <c r="AA31" s="603">
        <f>-'5C1X_Tangi'!AS31</f>
        <v>0</v>
      </c>
      <c r="AB31" s="603">
        <f>-'5C1Y_GEO'!AS31</f>
        <v>0</v>
      </c>
      <c r="AC31" s="603">
        <f>-'5C1Z_Lincoln Prep'!AS31</f>
        <v>-5827</v>
      </c>
      <c r="AD31" s="603">
        <f>-'5C1AA_Laurel'!$AS31</f>
        <v>0</v>
      </c>
      <c r="AE31" s="603">
        <f>-'5C1AB_Apex'!$AS31</f>
        <v>0</v>
      </c>
      <c r="AF31" s="603">
        <f>-'5C1AC_Smothers'!$AS31</f>
        <v>0</v>
      </c>
      <c r="AG31" s="603">
        <f>-'5C1AD_Greater'!$AS31</f>
        <v>0</v>
      </c>
      <c r="AH31" s="603">
        <f>-'5C1AE_Noble Minds'!$AS31</f>
        <v>0</v>
      </c>
      <c r="AI31" s="603">
        <f>-'5C1AF_JCFA-Laf'!$AS31</f>
        <v>0</v>
      </c>
      <c r="AJ31" s="603">
        <f>-'5C1AG_Collegiate'!$AS31</f>
        <v>0</v>
      </c>
      <c r="AK31" s="603">
        <f>-'5C1AH_BRUP'!$AS31</f>
        <v>0</v>
      </c>
      <c r="AL31" s="1008">
        <f>-'5C1AI_Harmony'!$AS31</f>
        <v>0</v>
      </c>
      <c r="AM31" s="1008">
        <f>-'5C1AJ_Athlos'!$AS31</f>
        <v>0</v>
      </c>
      <c r="AN31" s="603">
        <f>-'5C2_LAVCA'!AT31</f>
        <v>-3146</v>
      </c>
      <c r="AO31" s="603">
        <f>-'5C3_UnvView'!AT31</f>
        <v>-1398</v>
      </c>
      <c r="AP31" s="604">
        <f t="shared" si="43"/>
        <v>-10555</v>
      </c>
      <c r="AQ31" s="605">
        <f t="shared" si="44"/>
        <v>970258</v>
      </c>
      <c r="AR31" s="603"/>
      <c r="AS31" s="603">
        <f>-'5C1A_Madison'!AY31</f>
        <v>0</v>
      </c>
      <c r="AT31" s="603">
        <f>-'5C1B_DArbonne'!AY31</f>
        <v>0</v>
      </c>
      <c r="AU31" s="603">
        <f>-'5C1C_Intl High'!AY31</f>
        <v>0</v>
      </c>
      <c r="AV31" s="603">
        <f>-'5C1D_NOMMA'!AY31</f>
        <v>0</v>
      </c>
      <c r="AW31" s="603">
        <f>-'5C1E_LFNO'!AY31</f>
        <v>0</v>
      </c>
      <c r="AX31" s="603">
        <f>-'5C1F_L.C. Charter'!AY31</f>
        <v>0</v>
      </c>
      <c r="AY31" s="603">
        <f>-'5C1G_JS Clark'!AY31</f>
        <v>0</v>
      </c>
      <c r="AZ31" s="603">
        <f>-'5C1H_Southwest'!AY31</f>
        <v>0</v>
      </c>
      <c r="BA31" s="603">
        <f>-'5C1I_LA Key'!AY31</f>
        <v>0</v>
      </c>
      <c r="BB31" s="603">
        <f>-'5C1J_Jeff Chamber'!AY31</f>
        <v>0</v>
      </c>
      <c r="BC31" s="603">
        <f>-'5C1M_GEO Mid'!AY31</f>
        <v>0</v>
      </c>
      <c r="BD31" s="603">
        <f>-'5C1N_Delta'!AY31</f>
        <v>0</v>
      </c>
      <c r="BE31" s="603">
        <f>-'5C1O_Impact'!AY31</f>
        <v>0</v>
      </c>
      <c r="BF31" s="603">
        <f>-'5C1P_Vision'!AY31</f>
        <v>0</v>
      </c>
      <c r="BG31" s="603">
        <f>-'5C1Q_Advantage'!AY31</f>
        <v>0</v>
      </c>
      <c r="BH31" s="603">
        <f>-'5C1R_Iberville'!AY31</f>
        <v>0</v>
      </c>
      <c r="BI31" s="603">
        <f>-'5C1S_LC Col Prep'!AY31</f>
        <v>0</v>
      </c>
      <c r="BJ31" s="603">
        <f>-'5C1T_Northeast'!AY31</f>
        <v>0</v>
      </c>
      <c r="BK31" s="603">
        <f>-'5C1U_Acadiana Ren'!AY31</f>
        <v>0</v>
      </c>
      <c r="BL31" s="603">
        <f>-'5C1V_Laf Ren'!AY31</f>
        <v>0</v>
      </c>
      <c r="BM31" s="603">
        <f>-'5C1W_Willow'!AY31</f>
        <v>0</v>
      </c>
      <c r="BN31" s="603">
        <f>-'5C1X_Tangi'!AY31</f>
        <v>0</v>
      </c>
      <c r="BO31" s="603">
        <f>-'5C1Y_GEO'!AY31</f>
        <v>0</v>
      </c>
      <c r="BP31" s="603">
        <f>-'5C1Z_Lincoln Prep'!AY31</f>
        <v>-175</v>
      </c>
      <c r="BQ31" s="603">
        <f>-'5C1AA_Laurel'!AY31</f>
        <v>0</v>
      </c>
      <c r="BR31" s="603">
        <f>-'5C1AB_Apex'!AY31</f>
        <v>0</v>
      </c>
      <c r="BS31" s="603">
        <f>-'5C1AC_Smothers'!AY31</f>
        <v>0</v>
      </c>
      <c r="BT31" s="603">
        <f>-'5C1AD_Greater'!AY31</f>
        <v>0</v>
      </c>
      <c r="BU31" s="603">
        <f>-'5C1AE_Noble Minds'!AY31</f>
        <v>0</v>
      </c>
      <c r="BV31" s="603">
        <f>-'5C1AF_JCFA-Laf'!AY31</f>
        <v>0</v>
      </c>
      <c r="BW31" s="603">
        <f>-'5C1AG_Collegiate'!AY31</f>
        <v>0</v>
      </c>
      <c r="BX31" s="603">
        <f>-'5C1AH_BRUP'!AY31</f>
        <v>0</v>
      </c>
      <c r="BY31" s="1008">
        <f>-'5C1AI_Harmony'!$AY31</f>
        <v>0</v>
      </c>
      <c r="BZ31" s="1008">
        <f>-'5C1AJ_Athlos'!$AY31</f>
        <v>0</v>
      </c>
      <c r="CA31" s="603">
        <f>-'5C2_LAVCA'!AZ31</f>
        <v>-95</v>
      </c>
      <c r="CB31" s="603">
        <f>-'5C3_UnvView'!AZ31</f>
        <v>-42</v>
      </c>
      <c r="CC31" s="603">
        <f t="shared" si="45"/>
        <v>-312</v>
      </c>
      <c r="CD31" s="605">
        <f t="shared" si="46"/>
        <v>969946</v>
      </c>
    </row>
    <row r="32" spans="1:82" s="110" customFormat="1" ht="15.75" customHeight="1" x14ac:dyDescent="0.2">
      <c r="A32" s="614">
        <v>26</v>
      </c>
      <c r="B32" s="615" t="s">
        <v>31</v>
      </c>
      <c r="C32" s="192">
        <f>'2_State Distrib and Adjs'!BD32</f>
        <v>18560442</v>
      </c>
      <c r="D32" s="192">
        <f>-'5A3_OJJ'!S32</f>
        <v>-5849</v>
      </c>
      <c r="E32" s="192"/>
      <c r="F32" s="192">
        <f>-'5C1A_Madison'!AS32</f>
        <v>0</v>
      </c>
      <c r="G32" s="192">
        <f>-'5C1B_DArbonne'!AS32</f>
        <v>0</v>
      </c>
      <c r="H32" s="192">
        <f>-'5C1C_Intl High'!AS32</f>
        <v>-26454</v>
      </c>
      <c r="I32" s="192">
        <f>-'5C1D_NOMMA'!AS32</f>
        <v>-210082</v>
      </c>
      <c r="J32" s="192">
        <f>-'5C1E_LFNO'!AS32</f>
        <v>-85975</v>
      </c>
      <c r="K32" s="192">
        <f>-'5C1F_L.C. Charter'!AS32</f>
        <v>0</v>
      </c>
      <c r="L32" s="192">
        <f>-'5C1G_JS Clark'!AS32</f>
        <v>0</v>
      </c>
      <c r="M32" s="192">
        <f>-'5C1H_Southwest'!AS32</f>
        <v>0</v>
      </c>
      <c r="N32" s="192">
        <f>-'5C1I_LA Key'!AS32</f>
        <v>0</v>
      </c>
      <c r="O32" s="192">
        <f>-'5C1J_Jeff Chamber'!AS32</f>
        <v>-84909</v>
      </c>
      <c r="P32" s="192">
        <f>-'5C1M_GEO Mid'!AS32</f>
        <v>0</v>
      </c>
      <c r="Q32" s="192">
        <f>-'5C1N_Delta'!AS32</f>
        <v>0</v>
      </c>
      <c r="R32" s="192">
        <f>-'5C1O_Impact'!AS32</f>
        <v>0</v>
      </c>
      <c r="S32" s="192">
        <f>-'5C1P_Vision'!AS32</f>
        <v>0</v>
      </c>
      <c r="T32" s="192">
        <f>-'5C1Q_Advantage'!AS32</f>
        <v>0</v>
      </c>
      <c r="U32" s="192">
        <f>-'5C1R_Iberville'!AS32</f>
        <v>0</v>
      </c>
      <c r="V32" s="192">
        <f>-'5C1S_LC Col Prep'!AS32</f>
        <v>0</v>
      </c>
      <c r="W32" s="192">
        <f>-'5C1T_Northeast'!AS32</f>
        <v>0</v>
      </c>
      <c r="X32" s="192">
        <f>-'5C1U_Acadiana Ren'!AS32</f>
        <v>0</v>
      </c>
      <c r="Y32" s="192">
        <f>-'5C1V_Laf Ren'!AS32</f>
        <v>0</v>
      </c>
      <c r="Z32" s="192">
        <f>-'5C1W_Willow'!AS32</f>
        <v>0</v>
      </c>
      <c r="AA32" s="192">
        <f>-'5C1X_Tangi'!AS32</f>
        <v>0</v>
      </c>
      <c r="AB32" s="192">
        <f>-'5C1Y_GEO'!AS32</f>
        <v>0</v>
      </c>
      <c r="AC32" s="192">
        <f>-'5C1Z_Lincoln Prep'!AS32</f>
        <v>0</v>
      </c>
      <c r="AD32" s="192">
        <f>-'5C1AA_Laurel'!$AS32</f>
        <v>0</v>
      </c>
      <c r="AE32" s="192">
        <f>-'5C1AB_Apex'!$AS32</f>
        <v>0</v>
      </c>
      <c r="AF32" s="192">
        <f>-'5C1AC_Smothers'!$AS32</f>
        <v>-143498</v>
      </c>
      <c r="AG32" s="192">
        <f>-'5C1AD_Greater'!$AS32</f>
        <v>0</v>
      </c>
      <c r="AH32" s="192">
        <f>-'5C1AE_Noble Minds'!$AS32</f>
        <v>-2205</v>
      </c>
      <c r="AI32" s="192">
        <f>-'5C1AF_JCFA-Laf'!$AS32</f>
        <v>0</v>
      </c>
      <c r="AJ32" s="192">
        <f>-'5C1AG_Collegiate'!$AS32</f>
        <v>0</v>
      </c>
      <c r="AK32" s="192">
        <f>-'5C1AH_BRUP'!$AS32</f>
        <v>0</v>
      </c>
      <c r="AL32" s="192">
        <f>-'5C1AI_Harmony'!$AS32</f>
        <v>-1323</v>
      </c>
      <c r="AM32" s="192">
        <f>-'5C1AJ_Athlos'!$AS32</f>
        <v>-337285</v>
      </c>
      <c r="AN32" s="192">
        <f>-'5C2_LAVCA'!AT32</f>
        <v>-75596</v>
      </c>
      <c r="AO32" s="192">
        <f>-'5C3_UnvView'!AT32</f>
        <v>-64477</v>
      </c>
      <c r="AP32" s="616">
        <f t="shared" si="43"/>
        <v>-1037653</v>
      </c>
      <c r="AQ32" s="617">
        <f t="shared" si="44"/>
        <v>17522789</v>
      </c>
      <c r="AR32" s="192"/>
      <c r="AS32" s="192">
        <f>-'5C1A_Madison'!AY32</f>
        <v>0</v>
      </c>
      <c r="AT32" s="192">
        <f>-'5C1B_DArbonne'!AY32</f>
        <v>0</v>
      </c>
      <c r="AU32" s="192">
        <f>-'5C1C_Intl High'!AY32</f>
        <v>-796</v>
      </c>
      <c r="AV32" s="192">
        <f>-'5C1D_NOMMA'!AY32</f>
        <v>-6312</v>
      </c>
      <c r="AW32" s="192">
        <f>-'5C1E_LFNO'!AY32</f>
        <v>-2586</v>
      </c>
      <c r="AX32" s="192">
        <f>-'5C1F_L.C. Charter'!AY32</f>
        <v>0</v>
      </c>
      <c r="AY32" s="192">
        <f>-'5C1G_JS Clark'!AY32</f>
        <v>0</v>
      </c>
      <c r="AZ32" s="192">
        <f>-'5C1H_Southwest'!AY32</f>
        <v>0</v>
      </c>
      <c r="BA32" s="192">
        <f>-'5C1I_LA Key'!AY32</f>
        <v>0</v>
      </c>
      <c r="BB32" s="192">
        <f>-'5C1J_Jeff Chamber'!AY32</f>
        <v>-2612</v>
      </c>
      <c r="BC32" s="192">
        <f>-'5C1M_GEO Mid'!AY32</f>
        <v>0</v>
      </c>
      <c r="BD32" s="192">
        <f>-'5C1N_Delta'!AY32</f>
        <v>0</v>
      </c>
      <c r="BE32" s="192">
        <f>-'5C1O_Impact'!AY32</f>
        <v>0</v>
      </c>
      <c r="BF32" s="192">
        <f>-'5C1P_Vision'!AY32</f>
        <v>0</v>
      </c>
      <c r="BG32" s="192">
        <f>-'5C1Q_Advantage'!AY32</f>
        <v>0</v>
      </c>
      <c r="BH32" s="192">
        <f>-'5C1R_Iberville'!AY32</f>
        <v>0</v>
      </c>
      <c r="BI32" s="192">
        <f>-'5C1S_LC Col Prep'!AY32</f>
        <v>0</v>
      </c>
      <c r="BJ32" s="192">
        <f>-'5C1T_Northeast'!AY32</f>
        <v>0</v>
      </c>
      <c r="BK32" s="192">
        <f>-'5C1U_Acadiana Ren'!AY32</f>
        <v>0</v>
      </c>
      <c r="BL32" s="192">
        <f>-'5C1V_Laf Ren'!AY32</f>
        <v>0</v>
      </c>
      <c r="BM32" s="192">
        <f>-'5C1W_Willow'!AY32</f>
        <v>0</v>
      </c>
      <c r="BN32" s="192">
        <f>-'5C1X_Tangi'!AY32</f>
        <v>0</v>
      </c>
      <c r="BO32" s="192">
        <f>-'5C1Y_GEO'!AY32</f>
        <v>0</v>
      </c>
      <c r="BP32" s="192">
        <f>-'5C1Z_Lincoln Prep'!AY32</f>
        <v>0</v>
      </c>
      <c r="BQ32" s="192">
        <f>-'5C1AA_Laurel'!AY32</f>
        <v>0</v>
      </c>
      <c r="BR32" s="192">
        <f>-'5C1AB_Apex'!AY32</f>
        <v>0</v>
      </c>
      <c r="BS32" s="192">
        <f>-'5C1AC_Smothers'!AY32</f>
        <v>-4296</v>
      </c>
      <c r="BT32" s="192">
        <f>-'5C1AD_Greater'!AY32</f>
        <v>0</v>
      </c>
      <c r="BU32" s="192">
        <f>-'5C1AE_Noble Minds'!AY32</f>
        <v>-66</v>
      </c>
      <c r="BV32" s="192">
        <f>-'5C1AF_JCFA-Laf'!AY32</f>
        <v>0</v>
      </c>
      <c r="BW32" s="192">
        <f>-'5C1AG_Collegiate'!AY32</f>
        <v>0</v>
      </c>
      <c r="BX32" s="192">
        <f>-'5C1AH_BRUP'!AY32</f>
        <v>0</v>
      </c>
      <c r="BY32" s="192">
        <f>-'5C1AI_Harmony'!$AY32</f>
        <v>-40</v>
      </c>
      <c r="BZ32" s="192">
        <f>-'5C1AJ_Athlos'!$AY32</f>
        <v>-10144</v>
      </c>
      <c r="CA32" s="192">
        <f>-'5C2_LAVCA'!AZ32</f>
        <v>-2279</v>
      </c>
      <c r="CB32" s="192">
        <f>-'5C3_UnvView'!AZ32</f>
        <v>-1933</v>
      </c>
      <c r="CC32" s="192">
        <f t="shared" si="45"/>
        <v>-31064</v>
      </c>
      <c r="CD32" s="617">
        <f t="shared" si="46"/>
        <v>17491725</v>
      </c>
    </row>
    <row r="33" spans="1:82" s="110" customFormat="1" ht="15.75" customHeight="1" x14ac:dyDescent="0.2">
      <c r="A33" s="614">
        <v>27</v>
      </c>
      <c r="B33" s="615" t="s">
        <v>32</v>
      </c>
      <c r="C33" s="192">
        <f>'2_State Distrib and Adjs'!BD33</f>
        <v>3137530</v>
      </c>
      <c r="D33" s="192">
        <f>-'5A3_OJJ'!S33</f>
        <v>-297</v>
      </c>
      <c r="E33" s="192"/>
      <c r="F33" s="192">
        <f>-'5C1A_Madison'!AS33</f>
        <v>0</v>
      </c>
      <c r="G33" s="192">
        <f>-'5C1B_DArbonne'!AS33</f>
        <v>0</v>
      </c>
      <c r="H33" s="192">
        <f>-'5C1C_Intl High'!AS33</f>
        <v>0</v>
      </c>
      <c r="I33" s="192">
        <f>-'5C1D_NOMMA'!AS33</f>
        <v>0</v>
      </c>
      <c r="J33" s="192">
        <f>-'5C1E_LFNO'!AS33</f>
        <v>0</v>
      </c>
      <c r="K33" s="192">
        <f>-'5C1F_L.C. Charter'!AS33</f>
        <v>-851</v>
      </c>
      <c r="L33" s="192">
        <f>-'5C1G_JS Clark'!AS33</f>
        <v>0</v>
      </c>
      <c r="M33" s="192">
        <f>-'5C1H_Southwest'!AS33</f>
        <v>0</v>
      </c>
      <c r="N33" s="192">
        <f>-'5C1I_LA Key'!AS33</f>
        <v>0</v>
      </c>
      <c r="O33" s="192">
        <f>-'5C1J_Jeff Chamber'!AS33</f>
        <v>0</v>
      </c>
      <c r="P33" s="192">
        <f>-'5C1M_GEO Mid'!AS33</f>
        <v>0</v>
      </c>
      <c r="Q33" s="192">
        <f>-'5C1N_Delta'!AS33</f>
        <v>0</v>
      </c>
      <c r="R33" s="192">
        <f>-'5C1O_Impact'!AS33</f>
        <v>0</v>
      </c>
      <c r="S33" s="192">
        <f>-'5C1P_Vision'!AS33</f>
        <v>0</v>
      </c>
      <c r="T33" s="192">
        <f>-'5C1Q_Advantage'!AS33</f>
        <v>0</v>
      </c>
      <c r="U33" s="192">
        <f>-'5C1R_Iberville'!AS33</f>
        <v>0</v>
      </c>
      <c r="V33" s="192">
        <f>-'5C1S_LC Col Prep'!AS33</f>
        <v>-284</v>
      </c>
      <c r="W33" s="192">
        <f>-'5C1T_Northeast'!AS33</f>
        <v>0</v>
      </c>
      <c r="X33" s="192">
        <f>-'5C1U_Acadiana Ren'!AS33</f>
        <v>0</v>
      </c>
      <c r="Y33" s="192">
        <f>-'5C1V_Laf Ren'!AS33</f>
        <v>0</v>
      </c>
      <c r="Z33" s="192">
        <f>-'5C1W_Willow'!AS33</f>
        <v>0</v>
      </c>
      <c r="AA33" s="192">
        <f>-'5C1X_Tangi'!AS33</f>
        <v>0</v>
      </c>
      <c r="AB33" s="192">
        <f>-'5C1Y_GEO'!AS33</f>
        <v>0</v>
      </c>
      <c r="AC33" s="192">
        <f>-'5C1Z_Lincoln Prep'!AS33</f>
        <v>0</v>
      </c>
      <c r="AD33" s="192">
        <f>-'5C1AA_Laurel'!$AS33</f>
        <v>0</v>
      </c>
      <c r="AE33" s="192">
        <f>-'5C1AB_Apex'!$AS33</f>
        <v>0</v>
      </c>
      <c r="AF33" s="192">
        <f>-'5C1AC_Smothers'!$AS33</f>
        <v>0</v>
      </c>
      <c r="AG33" s="192">
        <f>-'5C1AD_Greater'!$AS33</f>
        <v>0</v>
      </c>
      <c r="AH33" s="192">
        <f>-'5C1AE_Noble Minds'!$AS33</f>
        <v>0</v>
      </c>
      <c r="AI33" s="192">
        <f>-'5C1AF_JCFA-Laf'!$AS33</f>
        <v>0</v>
      </c>
      <c r="AJ33" s="192">
        <f>-'5C1AG_Collegiate'!$AS33</f>
        <v>0</v>
      </c>
      <c r="AK33" s="192">
        <f>-'5C1AH_BRUP'!$AS33</f>
        <v>0</v>
      </c>
      <c r="AL33" s="192">
        <f>-'5C1AI_Harmony'!$AS33</f>
        <v>0</v>
      </c>
      <c r="AM33" s="192">
        <f>-'5C1AJ_Athlos'!$AS33</f>
        <v>0</v>
      </c>
      <c r="AN33" s="192">
        <f>-'5C2_LAVCA'!AT33</f>
        <v>-3318</v>
      </c>
      <c r="AO33" s="192">
        <f>-'5C3_UnvView'!AT33</f>
        <v>-1787</v>
      </c>
      <c r="AP33" s="616">
        <f t="shared" si="43"/>
        <v>-6537</v>
      </c>
      <c r="AQ33" s="617">
        <f t="shared" si="44"/>
        <v>3130993</v>
      </c>
      <c r="AR33" s="192"/>
      <c r="AS33" s="192">
        <f>-'5C1A_Madison'!AY33</f>
        <v>0</v>
      </c>
      <c r="AT33" s="192">
        <f>-'5C1B_DArbonne'!AY33</f>
        <v>0</v>
      </c>
      <c r="AU33" s="192">
        <f>-'5C1C_Intl High'!AY33</f>
        <v>0</v>
      </c>
      <c r="AV33" s="192">
        <f>-'5C1D_NOMMA'!AY33</f>
        <v>0</v>
      </c>
      <c r="AW33" s="192">
        <f>-'5C1E_LFNO'!AY33</f>
        <v>0</v>
      </c>
      <c r="AX33" s="192">
        <f>-'5C1F_L.C. Charter'!AY33</f>
        <v>-26</v>
      </c>
      <c r="AY33" s="192">
        <f>-'5C1G_JS Clark'!AY33</f>
        <v>0</v>
      </c>
      <c r="AZ33" s="192">
        <f>-'5C1H_Southwest'!AY33</f>
        <v>0</v>
      </c>
      <c r="BA33" s="192">
        <f>-'5C1I_LA Key'!AY33</f>
        <v>0</v>
      </c>
      <c r="BB33" s="192">
        <f>-'5C1J_Jeff Chamber'!AY33</f>
        <v>0</v>
      </c>
      <c r="BC33" s="192">
        <f>-'5C1M_GEO Mid'!AY33</f>
        <v>0</v>
      </c>
      <c r="BD33" s="192">
        <f>-'5C1N_Delta'!AY33</f>
        <v>0</v>
      </c>
      <c r="BE33" s="192">
        <f>-'5C1O_Impact'!AY33</f>
        <v>0</v>
      </c>
      <c r="BF33" s="192">
        <f>-'5C1P_Vision'!AY33</f>
        <v>0</v>
      </c>
      <c r="BG33" s="192">
        <f>-'5C1Q_Advantage'!AY33</f>
        <v>0</v>
      </c>
      <c r="BH33" s="192">
        <f>-'5C1R_Iberville'!AY33</f>
        <v>0</v>
      </c>
      <c r="BI33" s="192">
        <f>-'5C1S_LC Col Prep'!AY33</f>
        <v>-9</v>
      </c>
      <c r="BJ33" s="192">
        <f>-'5C1T_Northeast'!AY33</f>
        <v>0</v>
      </c>
      <c r="BK33" s="192">
        <f>-'5C1U_Acadiana Ren'!AY33</f>
        <v>0</v>
      </c>
      <c r="BL33" s="192">
        <f>-'5C1V_Laf Ren'!AY33</f>
        <v>0</v>
      </c>
      <c r="BM33" s="192">
        <f>-'5C1W_Willow'!AY33</f>
        <v>0</v>
      </c>
      <c r="BN33" s="192">
        <f>-'5C1X_Tangi'!AY33</f>
        <v>0</v>
      </c>
      <c r="BO33" s="192">
        <f>-'5C1Y_GEO'!AY33</f>
        <v>0</v>
      </c>
      <c r="BP33" s="192">
        <f>-'5C1Z_Lincoln Prep'!AY33</f>
        <v>0</v>
      </c>
      <c r="BQ33" s="192">
        <f>-'5C1AA_Laurel'!AY33</f>
        <v>0</v>
      </c>
      <c r="BR33" s="192">
        <f>-'5C1AB_Apex'!AY33</f>
        <v>0</v>
      </c>
      <c r="BS33" s="192">
        <f>-'5C1AC_Smothers'!AY33</f>
        <v>0</v>
      </c>
      <c r="BT33" s="192">
        <f>-'5C1AD_Greater'!AY33</f>
        <v>0</v>
      </c>
      <c r="BU33" s="192">
        <f>-'5C1AE_Noble Minds'!AY33</f>
        <v>0</v>
      </c>
      <c r="BV33" s="192">
        <f>-'5C1AF_JCFA-Laf'!AY33</f>
        <v>0</v>
      </c>
      <c r="BW33" s="192">
        <f>-'5C1AG_Collegiate'!AY33</f>
        <v>0</v>
      </c>
      <c r="BX33" s="192">
        <f>-'5C1AH_BRUP'!AY33</f>
        <v>0</v>
      </c>
      <c r="BY33" s="192">
        <f>-'5C1AI_Harmony'!$AY33</f>
        <v>0</v>
      </c>
      <c r="BZ33" s="192">
        <f>-'5C1AJ_Athlos'!$AY33</f>
        <v>0</v>
      </c>
      <c r="CA33" s="192">
        <f>-'5C2_LAVCA'!AZ33</f>
        <v>-100</v>
      </c>
      <c r="CB33" s="192">
        <f>-'5C3_UnvView'!AZ33</f>
        <v>-54</v>
      </c>
      <c r="CC33" s="192">
        <f t="shared" si="45"/>
        <v>-189</v>
      </c>
      <c r="CD33" s="617">
        <f t="shared" si="46"/>
        <v>3130804</v>
      </c>
    </row>
    <row r="34" spans="1:82" s="110" customFormat="1" ht="15.75" customHeight="1" x14ac:dyDescent="0.2">
      <c r="A34" s="614">
        <v>28</v>
      </c>
      <c r="B34" s="615" t="s">
        <v>33</v>
      </c>
      <c r="C34" s="192">
        <f>'2_State Distrib and Adjs'!BD34</f>
        <v>10440395</v>
      </c>
      <c r="D34" s="192">
        <f>-'5A3_OJJ'!S34</f>
        <v>-1653</v>
      </c>
      <c r="E34" s="192"/>
      <c r="F34" s="192">
        <f>-'5C1A_Madison'!AS34</f>
        <v>0</v>
      </c>
      <c r="G34" s="192">
        <f>-'5C1B_DArbonne'!AS34</f>
        <v>-465</v>
      </c>
      <c r="H34" s="192">
        <f>-'5C1C_Intl High'!AS34</f>
        <v>0</v>
      </c>
      <c r="I34" s="192">
        <f>-'5C1D_NOMMA'!AS34</f>
        <v>0</v>
      </c>
      <c r="J34" s="192">
        <f>-'5C1E_LFNO'!AS34</f>
        <v>0</v>
      </c>
      <c r="K34" s="192">
        <f>-'5C1F_L.C. Charter'!AS34</f>
        <v>0</v>
      </c>
      <c r="L34" s="192">
        <f>-'5C1G_JS Clark'!AS34</f>
        <v>-931</v>
      </c>
      <c r="M34" s="192">
        <f>-'5C1H_Southwest'!AS34</f>
        <v>-465</v>
      </c>
      <c r="N34" s="192">
        <f>-'5C1I_LA Key'!AS34</f>
        <v>0</v>
      </c>
      <c r="O34" s="192">
        <f>-'5C1J_Jeff Chamber'!AS34</f>
        <v>0</v>
      </c>
      <c r="P34" s="192">
        <f>-'5C1M_GEO Mid'!AS34</f>
        <v>0</v>
      </c>
      <c r="Q34" s="192">
        <f>-'5C1N_Delta'!AS34</f>
        <v>0</v>
      </c>
      <c r="R34" s="192">
        <f>-'5C1O_Impact'!AS34</f>
        <v>0</v>
      </c>
      <c r="S34" s="192">
        <f>-'5C1P_Vision'!AS34</f>
        <v>0</v>
      </c>
      <c r="T34" s="192">
        <f>-'5C1Q_Advantage'!AS34</f>
        <v>0</v>
      </c>
      <c r="U34" s="192">
        <f>-'5C1R_Iberville'!AS34</f>
        <v>0</v>
      </c>
      <c r="V34" s="192">
        <f>-'5C1S_LC Col Prep'!AS34</f>
        <v>0</v>
      </c>
      <c r="W34" s="192">
        <f>-'5C1T_Northeast'!AS34</f>
        <v>0</v>
      </c>
      <c r="X34" s="192">
        <f>-'5C1U_Acadiana Ren'!AS34</f>
        <v>-346208</v>
      </c>
      <c r="Y34" s="192">
        <f>-'5C1V_Laf Ren'!AS34</f>
        <v>-301071</v>
      </c>
      <c r="Z34" s="192">
        <f>-'5C1W_Willow'!AS34</f>
        <v>-171255</v>
      </c>
      <c r="AA34" s="192">
        <f>-'5C1X_Tangi'!AS34</f>
        <v>0</v>
      </c>
      <c r="AB34" s="192">
        <f>-'5C1Y_GEO'!AS34</f>
        <v>0</v>
      </c>
      <c r="AC34" s="192">
        <f>-'5C1Z_Lincoln Prep'!AS34</f>
        <v>0</v>
      </c>
      <c r="AD34" s="192">
        <f>-'5C1AA_Laurel'!$AS34</f>
        <v>0</v>
      </c>
      <c r="AE34" s="192">
        <f>-'5C1AB_Apex'!$AS34</f>
        <v>0</v>
      </c>
      <c r="AF34" s="192">
        <f>-'5C1AC_Smothers'!$AS34</f>
        <v>0</v>
      </c>
      <c r="AG34" s="192">
        <f>-'5C1AD_Greater'!$AS34</f>
        <v>0</v>
      </c>
      <c r="AH34" s="192">
        <f>-'5C1AE_Noble Minds'!$AS34</f>
        <v>0</v>
      </c>
      <c r="AI34" s="192">
        <f>-'5C1AF_JCFA-Laf'!$AS34</f>
        <v>-21405</v>
      </c>
      <c r="AJ34" s="192">
        <f>-'5C1AG_Collegiate'!$AS34</f>
        <v>0</v>
      </c>
      <c r="AK34" s="192">
        <f>-'5C1AH_BRUP'!$AS34</f>
        <v>0</v>
      </c>
      <c r="AL34" s="192">
        <f>-'5C1AI_Harmony'!$AS34</f>
        <v>0</v>
      </c>
      <c r="AM34" s="192">
        <f>-'5C1AJ_Athlos'!$AS34</f>
        <v>0</v>
      </c>
      <c r="AN34" s="192">
        <f>-'5C2_LAVCA'!AT34</f>
        <v>-30573</v>
      </c>
      <c r="AO34" s="192">
        <f>-'5C3_UnvView'!AT34</f>
        <v>-46700</v>
      </c>
      <c r="AP34" s="616">
        <f t="shared" si="43"/>
        <v>-920726</v>
      </c>
      <c r="AQ34" s="617">
        <f t="shared" si="44"/>
        <v>9519669</v>
      </c>
      <c r="AR34" s="192"/>
      <c r="AS34" s="192">
        <f>-'5C1A_Madison'!AY34</f>
        <v>0</v>
      </c>
      <c r="AT34" s="192">
        <f>-'5C1B_DArbonne'!AY34</f>
        <v>-14</v>
      </c>
      <c r="AU34" s="192">
        <f>-'5C1C_Intl High'!AY34</f>
        <v>0</v>
      </c>
      <c r="AV34" s="192">
        <f>-'5C1D_NOMMA'!AY34</f>
        <v>0</v>
      </c>
      <c r="AW34" s="192">
        <f>-'5C1E_LFNO'!AY34</f>
        <v>0</v>
      </c>
      <c r="AX34" s="192">
        <f>-'5C1F_L.C. Charter'!AY34</f>
        <v>0</v>
      </c>
      <c r="AY34" s="192">
        <f>-'5C1G_JS Clark'!AY34</f>
        <v>-28</v>
      </c>
      <c r="AZ34" s="192">
        <f>-'5C1H_Southwest'!AY34</f>
        <v>-14</v>
      </c>
      <c r="BA34" s="192">
        <f>-'5C1I_LA Key'!AY34</f>
        <v>0</v>
      </c>
      <c r="BB34" s="192">
        <f>-'5C1J_Jeff Chamber'!AY34</f>
        <v>0</v>
      </c>
      <c r="BC34" s="192">
        <f>-'5C1M_GEO Mid'!AY34</f>
        <v>0</v>
      </c>
      <c r="BD34" s="192">
        <f>-'5C1N_Delta'!AY34</f>
        <v>0</v>
      </c>
      <c r="BE34" s="192">
        <f>-'5C1O_Impact'!AY34</f>
        <v>0</v>
      </c>
      <c r="BF34" s="192">
        <f>-'5C1P_Vision'!AY34</f>
        <v>0</v>
      </c>
      <c r="BG34" s="192">
        <f>-'5C1Q_Advantage'!AY34</f>
        <v>0</v>
      </c>
      <c r="BH34" s="192">
        <f>-'5C1R_Iberville'!AY34</f>
        <v>0</v>
      </c>
      <c r="BI34" s="192">
        <f>-'5C1S_LC Col Prep'!AY34</f>
        <v>0</v>
      </c>
      <c r="BJ34" s="192">
        <f>-'5C1T_Northeast'!AY34</f>
        <v>0</v>
      </c>
      <c r="BK34" s="192">
        <f>-'5C1U_Acadiana Ren'!AY34</f>
        <v>-10412</v>
      </c>
      <c r="BL34" s="192">
        <f>-'5C1V_Laf Ren'!AY34</f>
        <v>-9055</v>
      </c>
      <c r="BM34" s="192">
        <f>-'5C1W_Willow'!AY34</f>
        <v>-5654</v>
      </c>
      <c r="BN34" s="192">
        <f>-'5C1X_Tangi'!AY34</f>
        <v>0</v>
      </c>
      <c r="BO34" s="192">
        <f>-'5C1Y_GEO'!AY34</f>
        <v>0</v>
      </c>
      <c r="BP34" s="192">
        <f>-'5C1Z_Lincoln Prep'!AY34</f>
        <v>0</v>
      </c>
      <c r="BQ34" s="192">
        <f>-'5C1AA_Laurel'!AY34</f>
        <v>0</v>
      </c>
      <c r="BR34" s="192">
        <f>-'5C1AB_Apex'!AY34</f>
        <v>0</v>
      </c>
      <c r="BS34" s="192">
        <f>-'5C1AC_Smothers'!AY34</f>
        <v>0</v>
      </c>
      <c r="BT34" s="192">
        <f>-'5C1AD_Greater'!AY34</f>
        <v>0</v>
      </c>
      <c r="BU34" s="192">
        <f>-'5C1AE_Noble Minds'!AY34</f>
        <v>0</v>
      </c>
      <c r="BV34" s="192">
        <f>-'5C1AF_JCFA-Laf'!AY34</f>
        <v>-644</v>
      </c>
      <c r="BW34" s="192">
        <f>-'5C1AG_Collegiate'!AY34</f>
        <v>0</v>
      </c>
      <c r="BX34" s="192">
        <f>-'5C1AH_BRUP'!AY34</f>
        <v>0</v>
      </c>
      <c r="BY34" s="192">
        <f>-'5C1AI_Harmony'!$AY34</f>
        <v>0</v>
      </c>
      <c r="BZ34" s="192">
        <f>-'5C1AJ_Athlos'!$AY34</f>
        <v>0</v>
      </c>
      <c r="CA34" s="192">
        <f>-'5C2_LAVCA'!AZ34</f>
        <v>-919</v>
      </c>
      <c r="CB34" s="192">
        <f>-'5C3_UnvView'!AZ34</f>
        <v>-1398</v>
      </c>
      <c r="CC34" s="192">
        <f t="shared" si="45"/>
        <v>-28138</v>
      </c>
      <c r="CD34" s="617">
        <f t="shared" si="46"/>
        <v>9491531</v>
      </c>
    </row>
    <row r="35" spans="1:82" s="110" customFormat="1" ht="15.75" customHeight="1" x14ac:dyDescent="0.2">
      <c r="A35" s="614">
        <v>29</v>
      </c>
      <c r="B35" s="615" t="s">
        <v>34</v>
      </c>
      <c r="C35" s="192">
        <f>'2_State Distrib and Adjs'!BD35</f>
        <v>5821631</v>
      </c>
      <c r="D35" s="192">
        <f>-'5A3_OJJ'!S35</f>
        <v>-1764</v>
      </c>
      <c r="E35" s="192"/>
      <c r="F35" s="192">
        <f>-'5C1A_Madison'!AS35</f>
        <v>0</v>
      </c>
      <c r="G35" s="192">
        <f>-'5C1B_DArbonne'!AS35</f>
        <v>0</v>
      </c>
      <c r="H35" s="192">
        <f>-'5C1C_Intl High'!AS35</f>
        <v>0</v>
      </c>
      <c r="I35" s="192">
        <f>-'5C1D_NOMMA'!AS35</f>
        <v>0</v>
      </c>
      <c r="J35" s="192">
        <f>-'5C1E_LFNO'!AS35</f>
        <v>0</v>
      </c>
      <c r="K35" s="192">
        <f>-'5C1F_L.C. Charter'!AS35</f>
        <v>0</v>
      </c>
      <c r="L35" s="192">
        <f>-'5C1G_JS Clark'!AS35</f>
        <v>0</v>
      </c>
      <c r="M35" s="192">
        <f>-'5C1H_Southwest'!AS35</f>
        <v>0</v>
      </c>
      <c r="N35" s="192">
        <f>-'5C1I_LA Key'!AS35</f>
        <v>0</v>
      </c>
      <c r="O35" s="192">
        <f>-'5C1J_Jeff Chamber'!AS35</f>
        <v>0</v>
      </c>
      <c r="P35" s="192">
        <f>-'5C1M_GEO Mid'!AS35</f>
        <v>0</v>
      </c>
      <c r="Q35" s="192">
        <f>-'5C1N_Delta'!AS35</f>
        <v>0</v>
      </c>
      <c r="R35" s="192">
        <f>-'5C1O_Impact'!AS35</f>
        <v>0</v>
      </c>
      <c r="S35" s="192">
        <f>-'5C1P_Vision'!AS35</f>
        <v>0</v>
      </c>
      <c r="T35" s="192">
        <f>-'5C1Q_Advantage'!AS35</f>
        <v>0</v>
      </c>
      <c r="U35" s="192">
        <f>-'5C1R_Iberville'!AS35</f>
        <v>0</v>
      </c>
      <c r="V35" s="192">
        <f>-'5C1S_LC Col Prep'!AS35</f>
        <v>0</v>
      </c>
      <c r="W35" s="192">
        <f>-'5C1T_Northeast'!AS35</f>
        <v>-613</v>
      </c>
      <c r="X35" s="192">
        <f>-'5C1U_Acadiana Ren'!AS35</f>
        <v>0</v>
      </c>
      <c r="Y35" s="192">
        <f>-'5C1V_Laf Ren'!AS35</f>
        <v>0</v>
      </c>
      <c r="Z35" s="192">
        <f>-'5C1W_Willow'!AS35</f>
        <v>0</v>
      </c>
      <c r="AA35" s="192">
        <f>-'5C1X_Tangi'!AS35</f>
        <v>0</v>
      </c>
      <c r="AB35" s="192">
        <f>-'5C1Y_GEO'!AS35</f>
        <v>0</v>
      </c>
      <c r="AC35" s="192">
        <f>-'5C1Z_Lincoln Prep'!AS35</f>
        <v>0</v>
      </c>
      <c r="AD35" s="192">
        <f>-'5C1AA_Laurel'!$AS35</f>
        <v>0</v>
      </c>
      <c r="AE35" s="192">
        <f>-'5C1AB_Apex'!$AS35</f>
        <v>0</v>
      </c>
      <c r="AF35" s="192">
        <f>-'5C1AC_Smothers'!$AS35</f>
        <v>0</v>
      </c>
      <c r="AG35" s="192">
        <f>-'5C1AD_Greater'!$AS35</f>
        <v>-404</v>
      </c>
      <c r="AH35" s="192">
        <f>-'5C1AE_Noble Minds'!$AS35</f>
        <v>0</v>
      </c>
      <c r="AI35" s="192">
        <f>-'5C1AF_JCFA-Laf'!$AS35</f>
        <v>0</v>
      </c>
      <c r="AJ35" s="192">
        <f>-'5C1AG_Collegiate'!$AS35</f>
        <v>0</v>
      </c>
      <c r="AK35" s="192">
        <f>-'5C1AH_BRUP'!$AS35</f>
        <v>0</v>
      </c>
      <c r="AL35" s="192">
        <f>-'5C1AI_Harmony'!$AS35</f>
        <v>0</v>
      </c>
      <c r="AM35" s="192">
        <f>-'5C1AJ_Athlos'!$AS35</f>
        <v>0</v>
      </c>
      <c r="AN35" s="192">
        <f>-'5C2_LAVCA'!AT35</f>
        <v>-13089</v>
      </c>
      <c r="AO35" s="192">
        <f>-'5C3_UnvView'!AT35</f>
        <v>-30178</v>
      </c>
      <c r="AP35" s="616">
        <f t="shared" si="43"/>
        <v>-46048</v>
      </c>
      <c r="AQ35" s="617">
        <f t="shared" si="44"/>
        <v>5775583</v>
      </c>
      <c r="AR35" s="192"/>
      <c r="AS35" s="192">
        <f>-'5C1A_Madison'!AY35</f>
        <v>0</v>
      </c>
      <c r="AT35" s="192">
        <f>-'5C1B_DArbonne'!AY35</f>
        <v>0</v>
      </c>
      <c r="AU35" s="192">
        <f>-'5C1C_Intl High'!AY35</f>
        <v>0</v>
      </c>
      <c r="AV35" s="192">
        <f>-'5C1D_NOMMA'!AY35</f>
        <v>0</v>
      </c>
      <c r="AW35" s="192">
        <f>-'5C1E_LFNO'!AY35</f>
        <v>0</v>
      </c>
      <c r="AX35" s="192">
        <f>-'5C1F_L.C. Charter'!AY35</f>
        <v>0</v>
      </c>
      <c r="AY35" s="192">
        <f>-'5C1G_JS Clark'!AY35</f>
        <v>0</v>
      </c>
      <c r="AZ35" s="192">
        <f>-'5C1H_Southwest'!AY35</f>
        <v>0</v>
      </c>
      <c r="BA35" s="192">
        <f>-'5C1I_LA Key'!AY35</f>
        <v>0</v>
      </c>
      <c r="BB35" s="192">
        <f>-'5C1J_Jeff Chamber'!AY35</f>
        <v>0</v>
      </c>
      <c r="BC35" s="192">
        <f>-'5C1M_GEO Mid'!AY35</f>
        <v>0</v>
      </c>
      <c r="BD35" s="192">
        <f>-'5C1N_Delta'!AY35</f>
        <v>0</v>
      </c>
      <c r="BE35" s="192">
        <f>-'5C1O_Impact'!AY35</f>
        <v>0</v>
      </c>
      <c r="BF35" s="192">
        <f>-'5C1P_Vision'!AY35</f>
        <v>0</v>
      </c>
      <c r="BG35" s="192">
        <f>-'5C1Q_Advantage'!AY35</f>
        <v>0</v>
      </c>
      <c r="BH35" s="192">
        <f>-'5C1R_Iberville'!AY35</f>
        <v>0</v>
      </c>
      <c r="BI35" s="192">
        <f>-'5C1S_LC Col Prep'!AY35</f>
        <v>0</v>
      </c>
      <c r="BJ35" s="192">
        <f>-'5C1T_Northeast'!AY35</f>
        <v>-12</v>
      </c>
      <c r="BK35" s="192">
        <f>-'5C1U_Acadiana Ren'!AY35</f>
        <v>0</v>
      </c>
      <c r="BL35" s="192">
        <f>-'5C1V_Laf Ren'!AY35</f>
        <v>0</v>
      </c>
      <c r="BM35" s="192">
        <f>-'5C1W_Willow'!AY35</f>
        <v>0</v>
      </c>
      <c r="BN35" s="192">
        <f>-'5C1X_Tangi'!AY35</f>
        <v>0</v>
      </c>
      <c r="BO35" s="192">
        <f>-'5C1Y_GEO'!AY35</f>
        <v>0</v>
      </c>
      <c r="BP35" s="192">
        <f>-'5C1Z_Lincoln Prep'!AY35</f>
        <v>0</v>
      </c>
      <c r="BQ35" s="192">
        <f>-'5C1AA_Laurel'!AY35</f>
        <v>0</v>
      </c>
      <c r="BR35" s="192">
        <f>-'5C1AB_Apex'!AY35</f>
        <v>0</v>
      </c>
      <c r="BS35" s="192">
        <f>-'5C1AC_Smothers'!AY35</f>
        <v>0</v>
      </c>
      <c r="BT35" s="192">
        <f>-'5C1AD_Greater'!AY35</f>
        <v>-12</v>
      </c>
      <c r="BU35" s="192">
        <f>-'5C1AE_Noble Minds'!AY35</f>
        <v>0</v>
      </c>
      <c r="BV35" s="192">
        <f>-'5C1AF_JCFA-Laf'!AY35</f>
        <v>0</v>
      </c>
      <c r="BW35" s="192">
        <f>-'5C1AG_Collegiate'!AY35</f>
        <v>0</v>
      </c>
      <c r="BX35" s="192">
        <f>-'5C1AH_BRUP'!AY35</f>
        <v>0</v>
      </c>
      <c r="BY35" s="192">
        <f>-'5C1AI_Harmony'!$AY35</f>
        <v>0</v>
      </c>
      <c r="BZ35" s="192">
        <f>-'5C1AJ_Athlos'!$AY35</f>
        <v>0</v>
      </c>
      <c r="CA35" s="192">
        <f>-'5C2_LAVCA'!AZ35</f>
        <v>-394</v>
      </c>
      <c r="CB35" s="192">
        <f>-'5C3_UnvView'!AZ35</f>
        <v>-908</v>
      </c>
      <c r="CC35" s="192">
        <f t="shared" si="45"/>
        <v>-1326</v>
      </c>
      <c r="CD35" s="617">
        <f t="shared" si="46"/>
        <v>5774257</v>
      </c>
    </row>
    <row r="36" spans="1:82" s="110" customFormat="1" ht="15.75" customHeight="1" x14ac:dyDescent="0.2">
      <c r="A36" s="601">
        <v>30</v>
      </c>
      <c r="B36" s="602" t="s">
        <v>35</v>
      </c>
      <c r="C36" s="603">
        <f>'2_State Distrib and Adjs'!BD36</f>
        <v>1451050</v>
      </c>
      <c r="D36" s="603">
        <f>-'5A3_OJJ'!S36</f>
        <v>-166</v>
      </c>
      <c r="E36" s="603"/>
      <c r="F36" s="603">
        <f>-'5C1A_Madison'!AS36</f>
        <v>0</v>
      </c>
      <c r="G36" s="603">
        <f>-'5C1B_DArbonne'!AS36</f>
        <v>0</v>
      </c>
      <c r="H36" s="603">
        <f>-'5C1C_Intl High'!AS36</f>
        <v>0</v>
      </c>
      <c r="I36" s="603">
        <f>-'5C1D_NOMMA'!AS36</f>
        <v>0</v>
      </c>
      <c r="J36" s="603">
        <f>-'5C1E_LFNO'!AS36</f>
        <v>0</v>
      </c>
      <c r="K36" s="603">
        <f>-'5C1F_L.C. Charter'!AS36</f>
        <v>0</v>
      </c>
      <c r="L36" s="603">
        <f>-'5C1G_JS Clark'!AS36</f>
        <v>0</v>
      </c>
      <c r="M36" s="603">
        <f>-'5C1H_Southwest'!AS36</f>
        <v>0</v>
      </c>
      <c r="N36" s="603">
        <f>-'5C1I_LA Key'!AS36</f>
        <v>0</v>
      </c>
      <c r="O36" s="603">
        <f>-'5C1J_Jeff Chamber'!AS36</f>
        <v>0</v>
      </c>
      <c r="P36" s="603">
        <f>-'5C1M_GEO Mid'!AS36</f>
        <v>0</v>
      </c>
      <c r="Q36" s="603">
        <f>-'5C1N_Delta'!AS36</f>
        <v>0</v>
      </c>
      <c r="R36" s="603">
        <f>-'5C1O_Impact'!AS36</f>
        <v>0</v>
      </c>
      <c r="S36" s="603">
        <f>-'5C1P_Vision'!AS36</f>
        <v>0</v>
      </c>
      <c r="T36" s="603">
        <f>-'5C1Q_Advantage'!AS36</f>
        <v>0</v>
      </c>
      <c r="U36" s="603">
        <f>-'5C1R_Iberville'!AS36</f>
        <v>0</v>
      </c>
      <c r="V36" s="603">
        <f>-'5C1S_LC Col Prep'!AS36</f>
        <v>0</v>
      </c>
      <c r="W36" s="603">
        <f>-'5C1T_Northeast'!AS36</f>
        <v>0</v>
      </c>
      <c r="X36" s="603">
        <f>-'5C1U_Acadiana Ren'!AS36</f>
        <v>0</v>
      </c>
      <c r="Y36" s="603">
        <f>-'5C1V_Laf Ren'!AS36</f>
        <v>0</v>
      </c>
      <c r="Z36" s="603">
        <f>-'5C1W_Willow'!AS36</f>
        <v>0</v>
      </c>
      <c r="AA36" s="603">
        <f>-'5C1X_Tangi'!AS36</f>
        <v>0</v>
      </c>
      <c r="AB36" s="603">
        <f>-'5C1Y_GEO'!AS36</f>
        <v>0</v>
      </c>
      <c r="AC36" s="603">
        <f>-'5C1Z_Lincoln Prep'!AS36</f>
        <v>0</v>
      </c>
      <c r="AD36" s="603">
        <f>-'5C1AA_Laurel'!$AS36</f>
        <v>0</v>
      </c>
      <c r="AE36" s="603">
        <f>-'5C1AB_Apex'!$AS36</f>
        <v>0</v>
      </c>
      <c r="AF36" s="603">
        <f>-'5C1AC_Smothers'!$AS36</f>
        <v>0</v>
      </c>
      <c r="AG36" s="603">
        <f>-'5C1AD_Greater'!$AS36</f>
        <v>0</v>
      </c>
      <c r="AH36" s="603">
        <f>-'5C1AE_Noble Minds'!$AS36</f>
        <v>0</v>
      </c>
      <c r="AI36" s="603">
        <f>-'5C1AF_JCFA-Laf'!$AS36</f>
        <v>0</v>
      </c>
      <c r="AJ36" s="603">
        <f>-'5C1AG_Collegiate'!$AS36</f>
        <v>0</v>
      </c>
      <c r="AK36" s="603">
        <f>-'5C1AH_BRUP'!$AS36</f>
        <v>0</v>
      </c>
      <c r="AL36" s="1008">
        <f>-'5C1AI_Harmony'!$AS36</f>
        <v>0</v>
      </c>
      <c r="AM36" s="1008">
        <f>-'5C1AJ_Athlos'!$AS36</f>
        <v>0</v>
      </c>
      <c r="AN36" s="603">
        <f>-'5C2_LAVCA'!AT36</f>
        <v>-581</v>
      </c>
      <c r="AO36" s="603">
        <f>-'5C3_UnvView'!AT36</f>
        <v>-2325</v>
      </c>
      <c r="AP36" s="604">
        <f t="shared" si="43"/>
        <v>-3072</v>
      </c>
      <c r="AQ36" s="605">
        <f t="shared" si="44"/>
        <v>1447978</v>
      </c>
      <c r="AR36" s="603"/>
      <c r="AS36" s="603">
        <f>-'5C1A_Madison'!AY36</f>
        <v>0</v>
      </c>
      <c r="AT36" s="603">
        <f>-'5C1B_DArbonne'!AY36</f>
        <v>0</v>
      </c>
      <c r="AU36" s="603">
        <f>-'5C1C_Intl High'!AY36</f>
        <v>0</v>
      </c>
      <c r="AV36" s="603">
        <f>-'5C1D_NOMMA'!AY36</f>
        <v>0</v>
      </c>
      <c r="AW36" s="603">
        <f>-'5C1E_LFNO'!AY36</f>
        <v>0</v>
      </c>
      <c r="AX36" s="603">
        <f>-'5C1F_L.C. Charter'!AY36</f>
        <v>0</v>
      </c>
      <c r="AY36" s="603">
        <f>-'5C1G_JS Clark'!AY36</f>
        <v>0</v>
      </c>
      <c r="AZ36" s="603">
        <f>-'5C1H_Southwest'!AY36</f>
        <v>0</v>
      </c>
      <c r="BA36" s="603">
        <f>-'5C1I_LA Key'!AY36</f>
        <v>0</v>
      </c>
      <c r="BB36" s="603">
        <f>-'5C1J_Jeff Chamber'!AY36</f>
        <v>0</v>
      </c>
      <c r="BC36" s="603">
        <f>-'5C1M_GEO Mid'!AY36</f>
        <v>0</v>
      </c>
      <c r="BD36" s="603">
        <f>-'5C1N_Delta'!AY36</f>
        <v>0</v>
      </c>
      <c r="BE36" s="603">
        <f>-'5C1O_Impact'!AY36</f>
        <v>0</v>
      </c>
      <c r="BF36" s="603">
        <f>-'5C1P_Vision'!AY36</f>
        <v>0</v>
      </c>
      <c r="BG36" s="603">
        <f>-'5C1Q_Advantage'!AY36</f>
        <v>0</v>
      </c>
      <c r="BH36" s="603">
        <f>-'5C1R_Iberville'!AY36</f>
        <v>0</v>
      </c>
      <c r="BI36" s="603">
        <f>-'5C1S_LC Col Prep'!AY36</f>
        <v>0</v>
      </c>
      <c r="BJ36" s="603">
        <f>-'5C1T_Northeast'!AY36</f>
        <v>0</v>
      </c>
      <c r="BK36" s="603">
        <f>-'5C1U_Acadiana Ren'!AY36</f>
        <v>0</v>
      </c>
      <c r="BL36" s="603">
        <f>-'5C1V_Laf Ren'!AY36</f>
        <v>0</v>
      </c>
      <c r="BM36" s="603">
        <f>-'5C1W_Willow'!AY36</f>
        <v>0</v>
      </c>
      <c r="BN36" s="603">
        <f>-'5C1X_Tangi'!AY36</f>
        <v>0</v>
      </c>
      <c r="BO36" s="603">
        <f>-'5C1Y_GEO'!AY36</f>
        <v>0</v>
      </c>
      <c r="BP36" s="603">
        <f>-'5C1Z_Lincoln Prep'!AY36</f>
        <v>0</v>
      </c>
      <c r="BQ36" s="603">
        <f>-'5C1AA_Laurel'!AY36</f>
        <v>0</v>
      </c>
      <c r="BR36" s="603">
        <f>-'5C1AB_Apex'!AY36</f>
        <v>0</v>
      </c>
      <c r="BS36" s="603">
        <f>-'5C1AC_Smothers'!AY36</f>
        <v>0</v>
      </c>
      <c r="BT36" s="603">
        <f>-'5C1AD_Greater'!AY36</f>
        <v>0</v>
      </c>
      <c r="BU36" s="603">
        <f>-'5C1AE_Noble Minds'!AY36</f>
        <v>0</v>
      </c>
      <c r="BV36" s="603">
        <f>-'5C1AF_JCFA-Laf'!AY36</f>
        <v>0</v>
      </c>
      <c r="BW36" s="603">
        <f>-'5C1AG_Collegiate'!AY36</f>
        <v>0</v>
      </c>
      <c r="BX36" s="603">
        <f>-'5C1AH_BRUP'!AY36</f>
        <v>0</v>
      </c>
      <c r="BY36" s="1008">
        <f>-'5C1AI_Harmony'!$AY36</f>
        <v>0</v>
      </c>
      <c r="BZ36" s="1008">
        <f>-'5C1AJ_Athlos'!$AY36</f>
        <v>0</v>
      </c>
      <c r="CA36" s="603">
        <f>-'5C2_LAVCA'!AZ36</f>
        <v>-17</v>
      </c>
      <c r="CB36" s="603">
        <f>-'5C3_UnvView'!AZ36</f>
        <v>-70</v>
      </c>
      <c r="CC36" s="603">
        <f t="shared" si="45"/>
        <v>-87</v>
      </c>
      <c r="CD36" s="605">
        <f t="shared" si="46"/>
        <v>1447891</v>
      </c>
    </row>
    <row r="37" spans="1:82" s="110" customFormat="1" ht="15.75" customHeight="1" x14ac:dyDescent="0.2">
      <c r="A37" s="614">
        <v>31</v>
      </c>
      <c r="B37" s="615" t="s">
        <v>36</v>
      </c>
      <c r="C37" s="192">
        <f>'2_State Distrib and Adjs'!BD37</f>
        <v>2418156</v>
      </c>
      <c r="D37" s="192">
        <f>-'5A3_OJJ'!S37</f>
        <v>-809</v>
      </c>
      <c r="E37" s="192"/>
      <c r="F37" s="192">
        <f>-'5C1A_Madison'!AS37</f>
        <v>0</v>
      </c>
      <c r="G37" s="192">
        <f>-'5C1B_DArbonne'!AS37</f>
        <v>-19436</v>
      </c>
      <c r="H37" s="192">
        <f>-'5C1C_Intl High'!AS37</f>
        <v>0</v>
      </c>
      <c r="I37" s="192">
        <f>-'5C1D_NOMMA'!AS37</f>
        <v>0</v>
      </c>
      <c r="J37" s="192">
        <f>-'5C1E_LFNO'!AS37</f>
        <v>0</v>
      </c>
      <c r="K37" s="192">
        <f>-'5C1F_L.C. Charter'!AS37</f>
        <v>0</v>
      </c>
      <c r="L37" s="192">
        <f>-'5C1G_JS Clark'!AS37</f>
        <v>0</v>
      </c>
      <c r="M37" s="192">
        <f>-'5C1H_Southwest'!AS37</f>
        <v>0</v>
      </c>
      <c r="N37" s="192">
        <f>-'5C1I_LA Key'!AS37</f>
        <v>0</v>
      </c>
      <c r="O37" s="192">
        <f>-'5C1J_Jeff Chamber'!AS37</f>
        <v>0</v>
      </c>
      <c r="P37" s="192">
        <f>-'5C1M_GEO Mid'!AS37</f>
        <v>0</v>
      </c>
      <c r="Q37" s="192">
        <f>-'5C1N_Delta'!AS37</f>
        <v>0</v>
      </c>
      <c r="R37" s="192">
        <f>-'5C1O_Impact'!AS37</f>
        <v>0</v>
      </c>
      <c r="S37" s="192">
        <f>-'5C1P_Vision'!AS37</f>
        <v>0</v>
      </c>
      <c r="T37" s="192">
        <f>-'5C1Q_Advantage'!AS37</f>
        <v>0</v>
      </c>
      <c r="U37" s="192">
        <f>-'5C1R_Iberville'!AS37</f>
        <v>0</v>
      </c>
      <c r="V37" s="192">
        <f>-'5C1S_LC Col Prep'!AS37</f>
        <v>0</v>
      </c>
      <c r="W37" s="192">
        <f>-'5C1T_Northeast'!AS37</f>
        <v>-926</v>
      </c>
      <c r="X37" s="192">
        <f>-'5C1U_Acadiana Ren'!AS37</f>
        <v>0</v>
      </c>
      <c r="Y37" s="192">
        <f>-'5C1V_Laf Ren'!AS37</f>
        <v>0</v>
      </c>
      <c r="Z37" s="192">
        <f>-'5C1W_Willow'!AS37</f>
        <v>0</v>
      </c>
      <c r="AA37" s="192">
        <f>-'5C1X_Tangi'!AS37</f>
        <v>0</v>
      </c>
      <c r="AB37" s="192">
        <f>-'5C1Y_GEO'!AS37</f>
        <v>0</v>
      </c>
      <c r="AC37" s="192">
        <f>-'5C1Z_Lincoln Prep'!AS37</f>
        <v>-124019</v>
      </c>
      <c r="AD37" s="192">
        <f>-'5C1AA_Laurel'!$AS37</f>
        <v>0</v>
      </c>
      <c r="AE37" s="192">
        <f>-'5C1AB_Apex'!$AS37</f>
        <v>0</v>
      </c>
      <c r="AF37" s="192">
        <f>-'5C1AC_Smothers'!$AS37</f>
        <v>0</v>
      </c>
      <c r="AG37" s="192">
        <f>-'5C1AD_Greater'!$AS37</f>
        <v>0</v>
      </c>
      <c r="AH37" s="192">
        <f>-'5C1AE_Noble Minds'!$AS37</f>
        <v>0</v>
      </c>
      <c r="AI37" s="192">
        <f>-'5C1AF_JCFA-Laf'!$AS37</f>
        <v>0</v>
      </c>
      <c r="AJ37" s="192">
        <f>-'5C1AG_Collegiate'!$AS37</f>
        <v>0</v>
      </c>
      <c r="AK37" s="192">
        <f>-'5C1AH_BRUP'!$AS37</f>
        <v>0</v>
      </c>
      <c r="AL37" s="192">
        <f>-'5C1AI_Harmony'!$AS37</f>
        <v>0</v>
      </c>
      <c r="AM37" s="192">
        <f>-'5C1AJ_Athlos'!$AS37</f>
        <v>0</v>
      </c>
      <c r="AN37" s="192">
        <f>-'5C2_LAVCA'!AT37</f>
        <v>-3748</v>
      </c>
      <c r="AO37" s="192">
        <f>-'5C3_UnvView'!AT37</f>
        <v>-4165</v>
      </c>
      <c r="AP37" s="616">
        <f t="shared" si="43"/>
        <v>-153103</v>
      </c>
      <c r="AQ37" s="617">
        <f t="shared" si="44"/>
        <v>2265053</v>
      </c>
      <c r="AR37" s="192"/>
      <c r="AS37" s="192">
        <f>-'5C1A_Madison'!AY37</f>
        <v>0</v>
      </c>
      <c r="AT37" s="192">
        <f>-'5C1B_DArbonne'!AY37</f>
        <v>-585</v>
      </c>
      <c r="AU37" s="192">
        <f>-'5C1C_Intl High'!AY37</f>
        <v>0</v>
      </c>
      <c r="AV37" s="192">
        <f>-'5C1D_NOMMA'!AY37</f>
        <v>0</v>
      </c>
      <c r="AW37" s="192">
        <f>-'5C1E_LFNO'!AY37</f>
        <v>0</v>
      </c>
      <c r="AX37" s="192">
        <f>-'5C1F_L.C. Charter'!AY37</f>
        <v>0</v>
      </c>
      <c r="AY37" s="192">
        <f>-'5C1G_JS Clark'!AY37</f>
        <v>0</v>
      </c>
      <c r="AZ37" s="192">
        <f>-'5C1H_Southwest'!AY37</f>
        <v>0</v>
      </c>
      <c r="BA37" s="192">
        <f>-'5C1I_LA Key'!AY37</f>
        <v>0</v>
      </c>
      <c r="BB37" s="192">
        <f>-'5C1J_Jeff Chamber'!AY37</f>
        <v>0</v>
      </c>
      <c r="BC37" s="192">
        <f>-'5C1M_GEO Mid'!AY37</f>
        <v>0</v>
      </c>
      <c r="BD37" s="192">
        <f>-'5C1N_Delta'!AY37</f>
        <v>0</v>
      </c>
      <c r="BE37" s="192">
        <f>-'5C1O_Impact'!AY37</f>
        <v>0</v>
      </c>
      <c r="BF37" s="192">
        <f>-'5C1P_Vision'!AY37</f>
        <v>0</v>
      </c>
      <c r="BG37" s="192">
        <f>-'5C1Q_Advantage'!AY37</f>
        <v>0</v>
      </c>
      <c r="BH37" s="192">
        <f>-'5C1R_Iberville'!AY37</f>
        <v>0</v>
      </c>
      <c r="BI37" s="192">
        <f>-'5C1S_LC Col Prep'!AY37</f>
        <v>0</v>
      </c>
      <c r="BJ37" s="192">
        <f>-'5C1T_Northeast'!AY37</f>
        <v>-28</v>
      </c>
      <c r="BK37" s="192">
        <f>-'5C1U_Acadiana Ren'!AY37</f>
        <v>0</v>
      </c>
      <c r="BL37" s="192">
        <f>-'5C1V_Laf Ren'!AY37</f>
        <v>0</v>
      </c>
      <c r="BM37" s="192">
        <f>-'5C1W_Willow'!AY37</f>
        <v>0</v>
      </c>
      <c r="BN37" s="192">
        <f>-'5C1X_Tangi'!AY37</f>
        <v>0</v>
      </c>
      <c r="BO37" s="192">
        <f>-'5C1Y_GEO'!AY37</f>
        <v>0</v>
      </c>
      <c r="BP37" s="192">
        <f>-'5C1Z_Lincoln Prep'!AY37</f>
        <v>-3730</v>
      </c>
      <c r="BQ37" s="192">
        <f>-'5C1AA_Laurel'!AY37</f>
        <v>0</v>
      </c>
      <c r="BR37" s="192">
        <f>-'5C1AB_Apex'!AY37</f>
        <v>0</v>
      </c>
      <c r="BS37" s="192">
        <f>-'5C1AC_Smothers'!AY37</f>
        <v>0</v>
      </c>
      <c r="BT37" s="192">
        <f>-'5C1AD_Greater'!AY37</f>
        <v>0</v>
      </c>
      <c r="BU37" s="192">
        <f>-'5C1AE_Noble Minds'!AY37</f>
        <v>0</v>
      </c>
      <c r="BV37" s="192">
        <f>-'5C1AF_JCFA-Laf'!AY37</f>
        <v>0</v>
      </c>
      <c r="BW37" s="192">
        <f>-'5C1AG_Collegiate'!AY37</f>
        <v>0</v>
      </c>
      <c r="BX37" s="192">
        <f>-'5C1AH_BRUP'!AY37</f>
        <v>0</v>
      </c>
      <c r="BY37" s="192">
        <f>-'5C1AI_Harmony'!$AY37</f>
        <v>0</v>
      </c>
      <c r="BZ37" s="192">
        <f>-'5C1AJ_Athlos'!$AY37</f>
        <v>0</v>
      </c>
      <c r="CA37" s="192">
        <f>-'5C2_LAVCA'!AZ37</f>
        <v>-113</v>
      </c>
      <c r="CB37" s="192">
        <f>-'5C3_UnvView'!AZ37</f>
        <v>-125</v>
      </c>
      <c r="CC37" s="192">
        <f t="shared" si="45"/>
        <v>-4581</v>
      </c>
      <c r="CD37" s="617">
        <f t="shared" si="46"/>
        <v>2260472</v>
      </c>
    </row>
    <row r="38" spans="1:82" s="110" customFormat="1" ht="15.75" customHeight="1" x14ac:dyDescent="0.2">
      <c r="A38" s="614">
        <v>32</v>
      </c>
      <c r="B38" s="615" t="s">
        <v>37</v>
      </c>
      <c r="C38" s="192">
        <f>'2_State Distrib and Adjs'!BD38</f>
        <v>13222132</v>
      </c>
      <c r="D38" s="192">
        <f>-'5A3_OJJ'!S38</f>
        <v>-247</v>
      </c>
      <c r="E38" s="192"/>
      <c r="F38" s="192">
        <f>-'5C1A_Madison'!AS38</f>
        <v>-881</v>
      </c>
      <c r="G38" s="192">
        <f>-'5C1B_DArbonne'!AS38</f>
        <v>0</v>
      </c>
      <c r="H38" s="192">
        <f>-'5C1C_Intl High'!AS38</f>
        <v>0</v>
      </c>
      <c r="I38" s="192">
        <f>-'5C1D_NOMMA'!AS38</f>
        <v>0</v>
      </c>
      <c r="J38" s="192">
        <f>-'5C1E_LFNO'!AS38</f>
        <v>0</v>
      </c>
      <c r="K38" s="192">
        <f>-'5C1F_L.C. Charter'!AS38</f>
        <v>0</v>
      </c>
      <c r="L38" s="192">
        <f>-'5C1G_JS Clark'!AS38</f>
        <v>0</v>
      </c>
      <c r="M38" s="192">
        <f>-'5C1H_Southwest'!AS38</f>
        <v>0</v>
      </c>
      <c r="N38" s="192">
        <f>-'5C1I_LA Key'!AS38</f>
        <v>-3303</v>
      </c>
      <c r="O38" s="192">
        <f>-'5C1J_Jeff Chamber'!AS38</f>
        <v>0</v>
      </c>
      <c r="P38" s="192">
        <f>-'5C1M_GEO Mid'!AS38</f>
        <v>-220</v>
      </c>
      <c r="Q38" s="192">
        <f>-'5C1N_Delta'!AS38</f>
        <v>0</v>
      </c>
      <c r="R38" s="192">
        <f>-'5C1O_Impact'!AS38</f>
        <v>0</v>
      </c>
      <c r="S38" s="192">
        <f>-'5C1P_Vision'!AS38</f>
        <v>0</v>
      </c>
      <c r="T38" s="192">
        <f>-'5C1Q_Advantage'!AS38</f>
        <v>-881</v>
      </c>
      <c r="U38" s="192">
        <f>-'5C1R_Iberville'!AS38</f>
        <v>0</v>
      </c>
      <c r="V38" s="192">
        <f>-'5C1S_LC Col Prep'!AS38</f>
        <v>0</v>
      </c>
      <c r="W38" s="192">
        <f>-'5C1T_Northeast'!AS38</f>
        <v>0</v>
      </c>
      <c r="X38" s="192">
        <f>-'5C1U_Acadiana Ren'!AS38</f>
        <v>0</v>
      </c>
      <c r="Y38" s="192">
        <f>-'5C1V_Laf Ren'!AS38</f>
        <v>0</v>
      </c>
      <c r="Z38" s="192">
        <f>-'5C1W_Willow'!AS38</f>
        <v>0</v>
      </c>
      <c r="AA38" s="192">
        <f>-'5C1X_Tangi'!AS38</f>
        <v>-1541</v>
      </c>
      <c r="AB38" s="192">
        <f>-'5C1Y_GEO'!AS38</f>
        <v>-767</v>
      </c>
      <c r="AC38" s="192">
        <f>-'5C1Z_Lincoln Prep'!AS38</f>
        <v>0</v>
      </c>
      <c r="AD38" s="192">
        <f>-'5C1AA_Laurel'!$AS38</f>
        <v>0</v>
      </c>
      <c r="AE38" s="192">
        <f>-'5C1AB_Apex'!$AS38</f>
        <v>0</v>
      </c>
      <c r="AF38" s="192">
        <f>-'5C1AC_Smothers'!$AS38</f>
        <v>0</v>
      </c>
      <c r="AG38" s="192">
        <f>-'5C1AD_Greater'!$AS38</f>
        <v>0</v>
      </c>
      <c r="AH38" s="192">
        <f>-'5C1AE_Noble Minds'!$AS38</f>
        <v>0</v>
      </c>
      <c r="AI38" s="192">
        <f>-'5C1AF_JCFA-Laf'!$AS38</f>
        <v>0</v>
      </c>
      <c r="AJ38" s="192">
        <f>-'5C1AG_Collegiate'!$AS38</f>
        <v>0</v>
      </c>
      <c r="AK38" s="192">
        <f>-'5C1AH_BRUP'!$AS38</f>
        <v>0</v>
      </c>
      <c r="AL38" s="192">
        <f>-'5C1AI_Harmony'!$AS38</f>
        <v>0</v>
      </c>
      <c r="AM38" s="192">
        <f>-'5C1AJ_Athlos'!$AS38</f>
        <v>0</v>
      </c>
      <c r="AN38" s="192">
        <f>-'5C2_LAVCA'!AT38</f>
        <v>-16155</v>
      </c>
      <c r="AO38" s="192">
        <f>-'5C3_UnvView'!AT38</f>
        <v>-36370</v>
      </c>
      <c r="AP38" s="616">
        <f t="shared" si="43"/>
        <v>-60365</v>
      </c>
      <c r="AQ38" s="617">
        <f t="shared" si="44"/>
        <v>13161767</v>
      </c>
      <c r="AR38" s="192"/>
      <c r="AS38" s="192">
        <f>-'5C1A_Madison'!AY38</f>
        <v>-26</v>
      </c>
      <c r="AT38" s="192">
        <f>-'5C1B_DArbonne'!AY38</f>
        <v>0</v>
      </c>
      <c r="AU38" s="192">
        <f>-'5C1C_Intl High'!AY38</f>
        <v>0</v>
      </c>
      <c r="AV38" s="192">
        <f>-'5C1D_NOMMA'!AY38</f>
        <v>0</v>
      </c>
      <c r="AW38" s="192">
        <f>-'5C1E_LFNO'!AY38</f>
        <v>0</v>
      </c>
      <c r="AX38" s="192">
        <f>-'5C1F_L.C. Charter'!AY38</f>
        <v>0</v>
      </c>
      <c r="AY38" s="192">
        <f>-'5C1G_JS Clark'!AY38</f>
        <v>0</v>
      </c>
      <c r="AZ38" s="192">
        <f>-'5C1H_Southwest'!AY38</f>
        <v>0</v>
      </c>
      <c r="BA38" s="192">
        <f>-'5C1I_LA Key'!AY38</f>
        <v>-99</v>
      </c>
      <c r="BB38" s="192">
        <f>-'5C1J_Jeff Chamber'!AY38</f>
        <v>0</v>
      </c>
      <c r="BC38" s="192">
        <f>-'5C1M_GEO Mid'!AY38</f>
        <v>-7</v>
      </c>
      <c r="BD38" s="192">
        <f>-'5C1N_Delta'!AY38</f>
        <v>0</v>
      </c>
      <c r="BE38" s="192">
        <f>-'5C1O_Impact'!AY38</f>
        <v>0</v>
      </c>
      <c r="BF38" s="192">
        <f>-'5C1P_Vision'!AY38</f>
        <v>0</v>
      </c>
      <c r="BG38" s="192">
        <f>-'5C1Q_Advantage'!AY38</f>
        <v>-26</v>
      </c>
      <c r="BH38" s="192">
        <f>-'5C1R_Iberville'!AY38</f>
        <v>0</v>
      </c>
      <c r="BI38" s="192">
        <f>-'5C1S_LC Col Prep'!AY38</f>
        <v>0</v>
      </c>
      <c r="BJ38" s="192">
        <f>-'5C1T_Northeast'!AY38</f>
        <v>0</v>
      </c>
      <c r="BK38" s="192">
        <f>-'5C1U_Acadiana Ren'!AY38</f>
        <v>0</v>
      </c>
      <c r="BL38" s="192">
        <f>-'5C1V_Laf Ren'!AY38</f>
        <v>0</v>
      </c>
      <c r="BM38" s="192">
        <f>-'5C1W_Willow'!AY38</f>
        <v>0</v>
      </c>
      <c r="BN38" s="192">
        <f>-'5C1X_Tangi'!AY38</f>
        <v>-46</v>
      </c>
      <c r="BO38" s="192">
        <f>-'5C1Y_GEO'!AY38</f>
        <v>-20</v>
      </c>
      <c r="BP38" s="192">
        <f>-'5C1Z_Lincoln Prep'!AY38</f>
        <v>0</v>
      </c>
      <c r="BQ38" s="192">
        <f>-'5C1AA_Laurel'!AY38</f>
        <v>0</v>
      </c>
      <c r="BR38" s="192">
        <f>-'5C1AB_Apex'!AY38</f>
        <v>0</v>
      </c>
      <c r="BS38" s="192">
        <f>-'5C1AC_Smothers'!AY38</f>
        <v>0</v>
      </c>
      <c r="BT38" s="192">
        <f>-'5C1AD_Greater'!AY38</f>
        <v>0</v>
      </c>
      <c r="BU38" s="192">
        <f>-'5C1AE_Noble Minds'!AY38</f>
        <v>0</v>
      </c>
      <c r="BV38" s="192">
        <f>-'5C1AF_JCFA-Laf'!AY38</f>
        <v>0</v>
      </c>
      <c r="BW38" s="192">
        <f>-'5C1AG_Collegiate'!AY38</f>
        <v>0</v>
      </c>
      <c r="BX38" s="192">
        <f>-'5C1AH_BRUP'!AY38</f>
        <v>0</v>
      </c>
      <c r="BY38" s="192">
        <f>-'5C1AI_Harmony'!$AY38</f>
        <v>0</v>
      </c>
      <c r="BZ38" s="192">
        <f>-'5C1AJ_Athlos'!$AY38</f>
        <v>0</v>
      </c>
      <c r="CA38" s="192">
        <f>-'5C2_LAVCA'!AZ38</f>
        <v>-489</v>
      </c>
      <c r="CB38" s="192">
        <f>-'5C3_UnvView'!AZ38</f>
        <v>-1097</v>
      </c>
      <c r="CC38" s="192">
        <f t="shared" si="45"/>
        <v>-1810</v>
      </c>
      <c r="CD38" s="617">
        <f t="shared" si="46"/>
        <v>13159957</v>
      </c>
    </row>
    <row r="39" spans="1:82" s="110" customFormat="1" ht="15.75" customHeight="1" x14ac:dyDescent="0.2">
      <c r="A39" s="614">
        <v>33</v>
      </c>
      <c r="B39" s="615" t="s">
        <v>38</v>
      </c>
      <c r="C39" s="192">
        <f>'2_State Distrib and Adjs'!BD39</f>
        <v>662400</v>
      </c>
      <c r="D39" s="192">
        <f>-'5A3_OJJ'!S39</f>
        <v>-818</v>
      </c>
      <c r="E39" s="192"/>
      <c r="F39" s="192">
        <f>-'5C1A_Madison'!AS39</f>
        <v>0</v>
      </c>
      <c r="G39" s="192">
        <f>-'5C1B_DArbonne'!AS39</f>
        <v>0</v>
      </c>
      <c r="H39" s="192">
        <f>-'5C1C_Intl High'!AS39</f>
        <v>0</v>
      </c>
      <c r="I39" s="192">
        <f>-'5C1D_NOMMA'!AS39</f>
        <v>0</v>
      </c>
      <c r="J39" s="192">
        <f>-'5C1E_LFNO'!AS39</f>
        <v>0</v>
      </c>
      <c r="K39" s="192">
        <f>-'5C1F_L.C. Charter'!AS39</f>
        <v>0</v>
      </c>
      <c r="L39" s="192">
        <f>-'5C1G_JS Clark'!AS39</f>
        <v>0</v>
      </c>
      <c r="M39" s="192">
        <f>-'5C1H_Southwest'!AS39</f>
        <v>0</v>
      </c>
      <c r="N39" s="192">
        <f>-'5C1I_LA Key'!AS39</f>
        <v>0</v>
      </c>
      <c r="O39" s="192">
        <f>-'5C1J_Jeff Chamber'!AS39</f>
        <v>0</v>
      </c>
      <c r="P39" s="192">
        <f>-'5C1M_GEO Mid'!AS39</f>
        <v>0</v>
      </c>
      <c r="Q39" s="192">
        <f>-'5C1N_Delta'!AS39</f>
        <v>0</v>
      </c>
      <c r="R39" s="192">
        <f>-'5C1O_Impact'!AS39</f>
        <v>0</v>
      </c>
      <c r="S39" s="192">
        <f>-'5C1P_Vision'!AS39</f>
        <v>0</v>
      </c>
      <c r="T39" s="192">
        <f>-'5C1Q_Advantage'!AS39</f>
        <v>0</v>
      </c>
      <c r="U39" s="192">
        <f>-'5C1R_Iberville'!AS39</f>
        <v>0</v>
      </c>
      <c r="V39" s="192">
        <f>-'5C1S_LC Col Prep'!AS39</f>
        <v>0</v>
      </c>
      <c r="W39" s="192">
        <f>-'5C1T_Northeast'!AS39</f>
        <v>0</v>
      </c>
      <c r="X39" s="192">
        <f>-'5C1U_Acadiana Ren'!AS39</f>
        <v>0</v>
      </c>
      <c r="Y39" s="192">
        <f>-'5C1V_Laf Ren'!AS39</f>
        <v>0</v>
      </c>
      <c r="Z39" s="192">
        <f>-'5C1W_Willow'!AS39</f>
        <v>0</v>
      </c>
      <c r="AA39" s="192">
        <f>-'5C1X_Tangi'!AS39</f>
        <v>0</v>
      </c>
      <c r="AB39" s="192">
        <f>-'5C1Y_GEO'!AS39</f>
        <v>0</v>
      </c>
      <c r="AC39" s="192">
        <f>-'5C1Z_Lincoln Prep'!AS39</f>
        <v>0</v>
      </c>
      <c r="AD39" s="192">
        <f>-'5C1AA_Laurel'!$AS39</f>
        <v>0</v>
      </c>
      <c r="AE39" s="192">
        <f>-'5C1AB_Apex'!$AS39</f>
        <v>0</v>
      </c>
      <c r="AF39" s="192">
        <f>-'5C1AC_Smothers'!$AS39</f>
        <v>0</v>
      </c>
      <c r="AG39" s="192">
        <f>-'5C1AD_Greater'!$AS39</f>
        <v>0</v>
      </c>
      <c r="AH39" s="192">
        <f>-'5C1AE_Noble Minds'!$AS39</f>
        <v>0</v>
      </c>
      <c r="AI39" s="192">
        <f>-'5C1AF_JCFA-Laf'!$AS39</f>
        <v>0</v>
      </c>
      <c r="AJ39" s="192">
        <f>-'5C1AG_Collegiate'!$AS39</f>
        <v>0</v>
      </c>
      <c r="AK39" s="192">
        <f>-'5C1AH_BRUP'!$AS39</f>
        <v>0</v>
      </c>
      <c r="AL39" s="192">
        <f>-'5C1AI_Harmony'!$AS39</f>
        <v>0</v>
      </c>
      <c r="AM39" s="192">
        <f>-'5C1AJ_Athlos'!$AS39</f>
        <v>0</v>
      </c>
      <c r="AN39" s="192">
        <f>-'5C2_LAVCA'!AT39</f>
        <v>-512</v>
      </c>
      <c r="AO39" s="192">
        <f>-'5C3_UnvView'!AT39</f>
        <v>-256</v>
      </c>
      <c r="AP39" s="616">
        <f t="shared" ref="AP39:AP70" si="47">SUM(D39:AO39)</f>
        <v>-1586</v>
      </c>
      <c r="AQ39" s="617">
        <f t="shared" ref="AQ39:AQ70" si="48">C39+AP39</f>
        <v>660814</v>
      </c>
      <c r="AR39" s="192"/>
      <c r="AS39" s="192">
        <f>-'5C1A_Madison'!AY39</f>
        <v>0</v>
      </c>
      <c r="AT39" s="192">
        <f>-'5C1B_DArbonne'!AY39</f>
        <v>0</v>
      </c>
      <c r="AU39" s="192">
        <f>-'5C1C_Intl High'!AY39</f>
        <v>0</v>
      </c>
      <c r="AV39" s="192">
        <f>-'5C1D_NOMMA'!AY39</f>
        <v>0</v>
      </c>
      <c r="AW39" s="192">
        <f>-'5C1E_LFNO'!AY39</f>
        <v>0</v>
      </c>
      <c r="AX39" s="192">
        <f>-'5C1F_L.C. Charter'!AY39</f>
        <v>0</v>
      </c>
      <c r="AY39" s="192">
        <f>-'5C1G_JS Clark'!AY39</f>
        <v>0</v>
      </c>
      <c r="AZ39" s="192">
        <f>-'5C1H_Southwest'!AY39</f>
        <v>0</v>
      </c>
      <c r="BA39" s="192">
        <f>-'5C1I_LA Key'!AY39</f>
        <v>0</v>
      </c>
      <c r="BB39" s="192">
        <f>-'5C1J_Jeff Chamber'!AY39</f>
        <v>0</v>
      </c>
      <c r="BC39" s="192">
        <f>-'5C1M_GEO Mid'!AY39</f>
        <v>0</v>
      </c>
      <c r="BD39" s="192">
        <f>-'5C1N_Delta'!AY39</f>
        <v>0</v>
      </c>
      <c r="BE39" s="192">
        <f>-'5C1O_Impact'!AY39</f>
        <v>0</v>
      </c>
      <c r="BF39" s="192">
        <f>-'5C1P_Vision'!AY39</f>
        <v>0</v>
      </c>
      <c r="BG39" s="192">
        <f>-'5C1Q_Advantage'!AY39</f>
        <v>0</v>
      </c>
      <c r="BH39" s="192">
        <f>-'5C1R_Iberville'!AY39</f>
        <v>0</v>
      </c>
      <c r="BI39" s="192">
        <f>-'5C1S_LC Col Prep'!AY39</f>
        <v>0</v>
      </c>
      <c r="BJ39" s="192">
        <f>-'5C1T_Northeast'!AY39</f>
        <v>0</v>
      </c>
      <c r="BK39" s="192">
        <f>-'5C1U_Acadiana Ren'!AY39</f>
        <v>0</v>
      </c>
      <c r="BL39" s="192">
        <f>-'5C1V_Laf Ren'!AY39</f>
        <v>0</v>
      </c>
      <c r="BM39" s="192">
        <f>-'5C1W_Willow'!AY39</f>
        <v>0</v>
      </c>
      <c r="BN39" s="192">
        <f>-'5C1X_Tangi'!AY39</f>
        <v>0</v>
      </c>
      <c r="BO39" s="192">
        <f>-'5C1Y_GEO'!AY39</f>
        <v>0</v>
      </c>
      <c r="BP39" s="192">
        <f>-'5C1Z_Lincoln Prep'!AY39</f>
        <v>0</v>
      </c>
      <c r="BQ39" s="192">
        <f>-'5C1AA_Laurel'!AY39</f>
        <v>0</v>
      </c>
      <c r="BR39" s="192">
        <f>-'5C1AB_Apex'!AY39</f>
        <v>0</v>
      </c>
      <c r="BS39" s="192">
        <f>-'5C1AC_Smothers'!AY39</f>
        <v>0</v>
      </c>
      <c r="BT39" s="192">
        <f>-'5C1AD_Greater'!AY39</f>
        <v>0</v>
      </c>
      <c r="BU39" s="192">
        <f>-'5C1AE_Noble Minds'!AY39</f>
        <v>0</v>
      </c>
      <c r="BV39" s="192">
        <f>-'5C1AF_JCFA-Laf'!AY39</f>
        <v>0</v>
      </c>
      <c r="BW39" s="192">
        <f>-'5C1AG_Collegiate'!AY39</f>
        <v>0</v>
      </c>
      <c r="BX39" s="192">
        <f>-'5C1AH_BRUP'!AY39</f>
        <v>0</v>
      </c>
      <c r="BY39" s="192">
        <f>-'5C1AI_Harmony'!$AY39</f>
        <v>0</v>
      </c>
      <c r="BZ39" s="192">
        <f>-'5C1AJ_Athlos'!$AY39</f>
        <v>0</v>
      </c>
      <c r="CA39" s="192">
        <f>-'5C2_LAVCA'!AZ39</f>
        <v>-15</v>
      </c>
      <c r="CB39" s="192">
        <f>-'5C3_UnvView'!AZ39</f>
        <v>-8</v>
      </c>
      <c r="CC39" s="192">
        <f t="shared" ref="CC39:CC70" si="49">SUM(AR39:CB39)</f>
        <v>-23</v>
      </c>
      <c r="CD39" s="617">
        <f t="shared" ref="CD39:CD75" si="50">SUM(AQ39:CB39)</f>
        <v>660791</v>
      </c>
    </row>
    <row r="40" spans="1:82" s="110" customFormat="1" ht="15.75" customHeight="1" x14ac:dyDescent="0.2">
      <c r="A40" s="614">
        <v>34</v>
      </c>
      <c r="B40" s="615" t="s">
        <v>39</v>
      </c>
      <c r="C40" s="192">
        <f>'2_State Distrib and Adjs'!BD40</f>
        <v>2263627</v>
      </c>
      <c r="D40" s="192">
        <f>-'5A3_OJJ'!S40</f>
        <v>-1558</v>
      </c>
      <c r="E40" s="192"/>
      <c r="F40" s="192">
        <f>-'5C1A_Madison'!AS40</f>
        <v>0</v>
      </c>
      <c r="G40" s="192">
        <f>-'5C1B_DArbonne'!AS40</f>
        <v>0</v>
      </c>
      <c r="H40" s="192">
        <f>-'5C1C_Intl High'!AS40</f>
        <v>0</v>
      </c>
      <c r="I40" s="192">
        <f>-'5C1D_NOMMA'!AS40</f>
        <v>0</v>
      </c>
      <c r="J40" s="192">
        <f>-'5C1E_LFNO'!AS40</f>
        <v>0</v>
      </c>
      <c r="K40" s="192">
        <f>-'5C1F_L.C. Charter'!AS40</f>
        <v>0</v>
      </c>
      <c r="L40" s="192">
        <f>-'5C1G_JS Clark'!AS40</f>
        <v>0</v>
      </c>
      <c r="M40" s="192">
        <f>-'5C1H_Southwest'!AS40</f>
        <v>0</v>
      </c>
      <c r="N40" s="192">
        <f>-'5C1I_LA Key'!AS40</f>
        <v>0</v>
      </c>
      <c r="O40" s="192">
        <f>-'5C1J_Jeff Chamber'!AS40</f>
        <v>0</v>
      </c>
      <c r="P40" s="192">
        <f>-'5C1M_GEO Mid'!AS40</f>
        <v>0</v>
      </c>
      <c r="Q40" s="192">
        <f>-'5C1N_Delta'!AS40</f>
        <v>0</v>
      </c>
      <c r="R40" s="192">
        <f>-'5C1O_Impact'!AS40</f>
        <v>0</v>
      </c>
      <c r="S40" s="192">
        <f>-'5C1P_Vision'!AS40</f>
        <v>-315</v>
      </c>
      <c r="T40" s="192">
        <f>-'5C1Q_Advantage'!AS40</f>
        <v>0</v>
      </c>
      <c r="U40" s="192">
        <f>-'5C1R_Iberville'!AS40</f>
        <v>0</v>
      </c>
      <c r="V40" s="192">
        <f>-'5C1S_LC Col Prep'!AS40</f>
        <v>0</v>
      </c>
      <c r="W40" s="192">
        <f>-'5C1T_Northeast'!AS40</f>
        <v>0</v>
      </c>
      <c r="X40" s="192">
        <f>-'5C1U_Acadiana Ren'!AS40</f>
        <v>0</v>
      </c>
      <c r="Y40" s="192">
        <f>-'5C1V_Laf Ren'!AS40</f>
        <v>0</v>
      </c>
      <c r="Z40" s="192">
        <f>-'5C1W_Willow'!AS40</f>
        <v>0</v>
      </c>
      <c r="AA40" s="192">
        <f>-'5C1X_Tangi'!AS40</f>
        <v>0</v>
      </c>
      <c r="AB40" s="192">
        <f>-'5C1Y_GEO'!AS40</f>
        <v>0</v>
      </c>
      <c r="AC40" s="192">
        <f>-'5C1Z_Lincoln Prep'!AS40</f>
        <v>0</v>
      </c>
      <c r="AD40" s="192">
        <f>-'5C1AA_Laurel'!$AS40</f>
        <v>0</v>
      </c>
      <c r="AE40" s="192">
        <f>-'5C1AB_Apex'!$AS40</f>
        <v>0</v>
      </c>
      <c r="AF40" s="192">
        <f>-'5C1AC_Smothers'!$AS40</f>
        <v>0</v>
      </c>
      <c r="AG40" s="192">
        <f>-'5C1AD_Greater'!$AS40</f>
        <v>0</v>
      </c>
      <c r="AH40" s="192">
        <f>-'5C1AE_Noble Minds'!$AS40</f>
        <v>0</v>
      </c>
      <c r="AI40" s="192">
        <f>-'5C1AF_JCFA-Laf'!$AS40</f>
        <v>0</v>
      </c>
      <c r="AJ40" s="192">
        <f>-'5C1AG_Collegiate'!$AS40</f>
        <v>0</v>
      </c>
      <c r="AK40" s="192">
        <f>-'5C1AH_BRUP'!$AS40</f>
        <v>0</v>
      </c>
      <c r="AL40" s="192">
        <f>-'5C1AI_Harmony'!$AS40</f>
        <v>0</v>
      </c>
      <c r="AM40" s="192">
        <f>-'5C1AJ_Athlos'!$AS40</f>
        <v>0</v>
      </c>
      <c r="AN40" s="192">
        <f>-'5C2_LAVCA'!AT40</f>
        <v>-5526</v>
      </c>
      <c r="AO40" s="192">
        <f>-'5C3_UnvView'!AT40</f>
        <v>-2551</v>
      </c>
      <c r="AP40" s="616">
        <f t="shared" si="47"/>
        <v>-9950</v>
      </c>
      <c r="AQ40" s="617">
        <f t="shared" si="48"/>
        <v>2253677</v>
      </c>
      <c r="AR40" s="192"/>
      <c r="AS40" s="192">
        <f>-'5C1A_Madison'!AY40</f>
        <v>0</v>
      </c>
      <c r="AT40" s="192">
        <f>-'5C1B_DArbonne'!AY40</f>
        <v>0</v>
      </c>
      <c r="AU40" s="192">
        <f>-'5C1C_Intl High'!AY40</f>
        <v>0</v>
      </c>
      <c r="AV40" s="192">
        <f>-'5C1D_NOMMA'!AY40</f>
        <v>0</v>
      </c>
      <c r="AW40" s="192">
        <f>-'5C1E_LFNO'!AY40</f>
        <v>0</v>
      </c>
      <c r="AX40" s="192">
        <f>-'5C1F_L.C. Charter'!AY40</f>
        <v>0</v>
      </c>
      <c r="AY40" s="192">
        <f>-'5C1G_JS Clark'!AY40</f>
        <v>0</v>
      </c>
      <c r="AZ40" s="192">
        <f>-'5C1H_Southwest'!AY40</f>
        <v>0</v>
      </c>
      <c r="BA40" s="192">
        <f>-'5C1I_LA Key'!AY40</f>
        <v>0</v>
      </c>
      <c r="BB40" s="192">
        <f>-'5C1J_Jeff Chamber'!AY40</f>
        <v>0</v>
      </c>
      <c r="BC40" s="192">
        <f>-'5C1M_GEO Mid'!AY40</f>
        <v>0</v>
      </c>
      <c r="BD40" s="192">
        <f>-'5C1N_Delta'!AY40</f>
        <v>0</v>
      </c>
      <c r="BE40" s="192">
        <f>-'5C1O_Impact'!AY40</f>
        <v>0</v>
      </c>
      <c r="BF40" s="192">
        <f>-'5C1P_Vision'!AY40</f>
        <v>-9</v>
      </c>
      <c r="BG40" s="192">
        <f>-'5C1Q_Advantage'!AY40</f>
        <v>0</v>
      </c>
      <c r="BH40" s="192">
        <f>-'5C1R_Iberville'!AY40</f>
        <v>0</v>
      </c>
      <c r="BI40" s="192">
        <f>-'5C1S_LC Col Prep'!AY40</f>
        <v>0</v>
      </c>
      <c r="BJ40" s="192">
        <f>-'5C1T_Northeast'!AY40</f>
        <v>0</v>
      </c>
      <c r="BK40" s="192">
        <f>-'5C1U_Acadiana Ren'!AY40</f>
        <v>0</v>
      </c>
      <c r="BL40" s="192">
        <f>-'5C1V_Laf Ren'!AY40</f>
        <v>0</v>
      </c>
      <c r="BM40" s="192">
        <f>-'5C1W_Willow'!AY40</f>
        <v>0</v>
      </c>
      <c r="BN40" s="192">
        <f>-'5C1X_Tangi'!AY40</f>
        <v>0</v>
      </c>
      <c r="BO40" s="192">
        <f>-'5C1Y_GEO'!AY40</f>
        <v>0</v>
      </c>
      <c r="BP40" s="192">
        <f>-'5C1Z_Lincoln Prep'!AY40</f>
        <v>0</v>
      </c>
      <c r="BQ40" s="192">
        <f>-'5C1AA_Laurel'!AY40</f>
        <v>0</v>
      </c>
      <c r="BR40" s="192">
        <f>-'5C1AB_Apex'!AY40</f>
        <v>0</v>
      </c>
      <c r="BS40" s="192">
        <f>-'5C1AC_Smothers'!AY40</f>
        <v>0</v>
      </c>
      <c r="BT40" s="192">
        <f>-'5C1AD_Greater'!AY40</f>
        <v>0</v>
      </c>
      <c r="BU40" s="192">
        <f>-'5C1AE_Noble Minds'!AY40</f>
        <v>0</v>
      </c>
      <c r="BV40" s="192">
        <f>-'5C1AF_JCFA-Laf'!AY40</f>
        <v>0</v>
      </c>
      <c r="BW40" s="192">
        <f>-'5C1AG_Collegiate'!AY40</f>
        <v>0</v>
      </c>
      <c r="BX40" s="192">
        <f>-'5C1AH_BRUP'!AY40</f>
        <v>0</v>
      </c>
      <c r="BY40" s="192">
        <f>-'5C1AI_Harmony'!$AY40</f>
        <v>0</v>
      </c>
      <c r="BZ40" s="192">
        <f>-'5C1AJ_Athlos'!$AY40</f>
        <v>0</v>
      </c>
      <c r="CA40" s="192">
        <f>-'5C2_LAVCA'!AZ40</f>
        <v>-166</v>
      </c>
      <c r="CB40" s="192">
        <f>-'5C3_UnvView'!AZ40</f>
        <v>-77</v>
      </c>
      <c r="CC40" s="192">
        <f t="shared" si="49"/>
        <v>-252</v>
      </c>
      <c r="CD40" s="617">
        <f t="shared" si="50"/>
        <v>2253425</v>
      </c>
    </row>
    <row r="41" spans="1:82" s="110" customFormat="1" ht="15.75" customHeight="1" x14ac:dyDescent="0.2">
      <c r="A41" s="601">
        <v>35</v>
      </c>
      <c r="B41" s="602" t="s">
        <v>40</v>
      </c>
      <c r="C41" s="603">
        <f>'2_State Distrib and Adjs'!BD41</f>
        <v>2764921</v>
      </c>
      <c r="D41" s="603">
        <f>-'5A3_OJJ'!S41</f>
        <v>-259</v>
      </c>
      <c r="E41" s="603"/>
      <c r="F41" s="603">
        <f>-'5C1A_Madison'!AS41</f>
        <v>0</v>
      </c>
      <c r="G41" s="603">
        <f>-'5C1B_DArbonne'!AS41</f>
        <v>0</v>
      </c>
      <c r="H41" s="603">
        <f>-'5C1C_Intl High'!AS41</f>
        <v>0</v>
      </c>
      <c r="I41" s="603">
        <f>-'5C1D_NOMMA'!AS41</f>
        <v>0</v>
      </c>
      <c r="J41" s="603">
        <f>-'5C1E_LFNO'!AS41</f>
        <v>0</v>
      </c>
      <c r="K41" s="603">
        <f>-'5C1F_L.C. Charter'!AS41</f>
        <v>0</v>
      </c>
      <c r="L41" s="603">
        <f>-'5C1G_JS Clark'!AS41</f>
        <v>0</v>
      </c>
      <c r="M41" s="603">
        <f>-'5C1H_Southwest'!AS41</f>
        <v>0</v>
      </c>
      <c r="N41" s="603">
        <f>-'5C1I_LA Key'!AS41</f>
        <v>0</v>
      </c>
      <c r="O41" s="603">
        <f>-'5C1J_Jeff Chamber'!AS41</f>
        <v>0</v>
      </c>
      <c r="P41" s="603">
        <f>-'5C1M_GEO Mid'!AS41</f>
        <v>0</v>
      </c>
      <c r="Q41" s="603">
        <f>-'5C1N_Delta'!AS41</f>
        <v>0</v>
      </c>
      <c r="R41" s="603">
        <f>-'5C1O_Impact'!AS41</f>
        <v>0</v>
      </c>
      <c r="S41" s="603">
        <f>-'5C1P_Vision'!AS41</f>
        <v>0</v>
      </c>
      <c r="T41" s="603">
        <f>-'5C1Q_Advantage'!AS41</f>
        <v>0</v>
      </c>
      <c r="U41" s="603">
        <f>-'5C1R_Iberville'!AS41</f>
        <v>0</v>
      </c>
      <c r="V41" s="603">
        <f>-'5C1S_LC Col Prep'!AS41</f>
        <v>0</v>
      </c>
      <c r="W41" s="603">
        <f>-'5C1T_Northeast'!AS41</f>
        <v>0</v>
      </c>
      <c r="X41" s="603">
        <f>-'5C1U_Acadiana Ren'!AS41</f>
        <v>0</v>
      </c>
      <c r="Y41" s="603">
        <f>-'5C1V_Laf Ren'!AS41</f>
        <v>0</v>
      </c>
      <c r="Z41" s="603">
        <f>-'5C1W_Willow'!AS41</f>
        <v>0</v>
      </c>
      <c r="AA41" s="603">
        <f>-'5C1X_Tangi'!AS41</f>
        <v>0</v>
      </c>
      <c r="AB41" s="603">
        <f>-'5C1Y_GEO'!AS41</f>
        <v>0</v>
      </c>
      <c r="AC41" s="603">
        <f>-'5C1Z_Lincoln Prep'!AS41</f>
        <v>0</v>
      </c>
      <c r="AD41" s="603">
        <f>-'5C1AA_Laurel'!$AS41</f>
        <v>0</v>
      </c>
      <c r="AE41" s="603">
        <f>-'5C1AB_Apex'!$AS41</f>
        <v>0</v>
      </c>
      <c r="AF41" s="603">
        <f>-'5C1AC_Smothers'!$AS41</f>
        <v>0</v>
      </c>
      <c r="AG41" s="603">
        <f>-'5C1AD_Greater'!$AS41</f>
        <v>0</v>
      </c>
      <c r="AH41" s="603">
        <f>-'5C1AE_Noble Minds'!$AS41</f>
        <v>0</v>
      </c>
      <c r="AI41" s="603">
        <f>-'5C1AF_JCFA-Laf'!$AS41</f>
        <v>0</v>
      </c>
      <c r="AJ41" s="603">
        <f>-'5C1AG_Collegiate'!$AS41</f>
        <v>0</v>
      </c>
      <c r="AK41" s="603">
        <f>-'5C1AH_BRUP'!$AS41</f>
        <v>0</v>
      </c>
      <c r="AL41" s="1008">
        <f>-'5C1AI_Harmony'!$AS41</f>
        <v>0</v>
      </c>
      <c r="AM41" s="1008">
        <f>-'5C1AJ_Athlos'!$AS41</f>
        <v>0</v>
      </c>
      <c r="AN41" s="603">
        <f>-'5C2_LAVCA'!AT41</f>
        <v>-4954</v>
      </c>
      <c r="AO41" s="603">
        <f>-'5C3_UnvView'!AT41</f>
        <v>-4679</v>
      </c>
      <c r="AP41" s="604">
        <f t="shared" si="47"/>
        <v>-9892</v>
      </c>
      <c r="AQ41" s="605">
        <f t="shared" si="48"/>
        <v>2755029</v>
      </c>
      <c r="AR41" s="603"/>
      <c r="AS41" s="603">
        <f>-'5C1A_Madison'!AY41</f>
        <v>0</v>
      </c>
      <c r="AT41" s="603">
        <f>-'5C1B_DArbonne'!AY41</f>
        <v>0</v>
      </c>
      <c r="AU41" s="603">
        <f>-'5C1C_Intl High'!AY41</f>
        <v>0</v>
      </c>
      <c r="AV41" s="603">
        <f>-'5C1D_NOMMA'!AY41</f>
        <v>0</v>
      </c>
      <c r="AW41" s="603">
        <f>-'5C1E_LFNO'!AY41</f>
        <v>0</v>
      </c>
      <c r="AX41" s="603">
        <f>-'5C1F_L.C. Charter'!AY41</f>
        <v>0</v>
      </c>
      <c r="AY41" s="603">
        <f>-'5C1G_JS Clark'!AY41</f>
        <v>0</v>
      </c>
      <c r="AZ41" s="603">
        <f>-'5C1H_Southwest'!AY41</f>
        <v>0</v>
      </c>
      <c r="BA41" s="603">
        <f>-'5C1I_LA Key'!AY41</f>
        <v>0</v>
      </c>
      <c r="BB41" s="603">
        <f>-'5C1J_Jeff Chamber'!AY41</f>
        <v>0</v>
      </c>
      <c r="BC41" s="603">
        <f>-'5C1M_GEO Mid'!AY41</f>
        <v>0</v>
      </c>
      <c r="BD41" s="603">
        <f>-'5C1N_Delta'!AY41</f>
        <v>0</v>
      </c>
      <c r="BE41" s="603">
        <f>-'5C1O_Impact'!AY41</f>
        <v>0</v>
      </c>
      <c r="BF41" s="603">
        <f>-'5C1P_Vision'!AY41</f>
        <v>0</v>
      </c>
      <c r="BG41" s="603">
        <f>-'5C1Q_Advantage'!AY41</f>
        <v>0</v>
      </c>
      <c r="BH41" s="603">
        <f>-'5C1R_Iberville'!AY41</f>
        <v>0</v>
      </c>
      <c r="BI41" s="603">
        <f>-'5C1S_LC Col Prep'!AY41</f>
        <v>0</v>
      </c>
      <c r="BJ41" s="603">
        <f>-'5C1T_Northeast'!AY41</f>
        <v>0</v>
      </c>
      <c r="BK41" s="603">
        <f>-'5C1U_Acadiana Ren'!AY41</f>
        <v>0</v>
      </c>
      <c r="BL41" s="603">
        <f>-'5C1V_Laf Ren'!AY41</f>
        <v>0</v>
      </c>
      <c r="BM41" s="603">
        <f>-'5C1W_Willow'!AY41</f>
        <v>0</v>
      </c>
      <c r="BN41" s="603">
        <f>-'5C1X_Tangi'!AY41</f>
        <v>0</v>
      </c>
      <c r="BO41" s="603">
        <f>-'5C1Y_GEO'!AY41</f>
        <v>0</v>
      </c>
      <c r="BP41" s="603">
        <f>-'5C1Z_Lincoln Prep'!AY41</f>
        <v>0</v>
      </c>
      <c r="BQ41" s="603">
        <f>-'5C1AA_Laurel'!AY41</f>
        <v>0</v>
      </c>
      <c r="BR41" s="603">
        <f>-'5C1AB_Apex'!AY41</f>
        <v>0</v>
      </c>
      <c r="BS41" s="603">
        <f>-'5C1AC_Smothers'!AY41</f>
        <v>0</v>
      </c>
      <c r="BT41" s="603">
        <f>-'5C1AD_Greater'!AY41</f>
        <v>0</v>
      </c>
      <c r="BU41" s="603">
        <f>-'5C1AE_Noble Minds'!AY41</f>
        <v>0</v>
      </c>
      <c r="BV41" s="603">
        <f>-'5C1AF_JCFA-Laf'!AY41</f>
        <v>0</v>
      </c>
      <c r="BW41" s="603">
        <f>-'5C1AG_Collegiate'!AY41</f>
        <v>0</v>
      </c>
      <c r="BX41" s="603">
        <f>-'5C1AH_BRUP'!AY41</f>
        <v>0</v>
      </c>
      <c r="BY41" s="1008">
        <f>-'5C1AI_Harmony'!$AY41</f>
        <v>0</v>
      </c>
      <c r="BZ41" s="1008">
        <f>-'5C1AJ_Athlos'!$AY41</f>
        <v>0</v>
      </c>
      <c r="CA41" s="603">
        <f>-'5C2_LAVCA'!AZ41</f>
        <v>-149</v>
      </c>
      <c r="CB41" s="603">
        <f>-'5C3_UnvView'!AZ41</f>
        <v>-141</v>
      </c>
      <c r="CC41" s="603">
        <f t="shared" si="49"/>
        <v>-290</v>
      </c>
      <c r="CD41" s="605">
        <f t="shared" si="50"/>
        <v>2754739</v>
      </c>
    </row>
    <row r="42" spans="1:82" s="110" customFormat="1" ht="15.75" customHeight="1" x14ac:dyDescent="0.2">
      <c r="A42" s="614">
        <v>36</v>
      </c>
      <c r="B42" s="566" t="s">
        <v>41</v>
      </c>
      <c r="C42" s="192">
        <f>'2_State Distrib and Adjs'!BD42</f>
        <v>16240999</v>
      </c>
      <c r="D42" s="192">
        <f>-'5A3_OJJ'!S42</f>
        <v>-10591</v>
      </c>
      <c r="E42" s="192"/>
      <c r="F42" s="192">
        <f>-'5C1A_Madison'!AS42</f>
        <v>0</v>
      </c>
      <c r="G42" s="192">
        <f>-'5C1B_DArbonne'!AS42</f>
        <v>0</v>
      </c>
      <c r="H42" s="192">
        <f>-'5C1C_Intl High'!AS42</f>
        <v>-226142</v>
      </c>
      <c r="I42" s="192">
        <f>-'5C1D_NOMMA'!AS42</f>
        <v>-135080</v>
      </c>
      <c r="J42" s="192">
        <f>-'5C1E_LFNO'!AS42</f>
        <v>-287407</v>
      </c>
      <c r="K42" s="192">
        <f>-'5C1F_L.C. Charter'!AS42</f>
        <v>0</v>
      </c>
      <c r="L42" s="192">
        <f>-'5C1G_JS Clark'!AS42</f>
        <v>0</v>
      </c>
      <c r="M42" s="192">
        <f>-'5C1H_Southwest'!AS42</f>
        <v>0</v>
      </c>
      <c r="N42" s="192">
        <f>-'5C1I_LA Key'!AS42</f>
        <v>0</v>
      </c>
      <c r="O42" s="192">
        <f>-'5C1J_Jeff Chamber'!AS42</f>
        <v>-33383</v>
      </c>
      <c r="P42" s="192">
        <f>-'5C1M_GEO Mid'!AS42</f>
        <v>0</v>
      </c>
      <c r="Q42" s="192">
        <f>-'5C1N_Delta'!AS42</f>
        <v>0</v>
      </c>
      <c r="R42" s="192">
        <f>-'5C1O_Impact'!AS42</f>
        <v>0</v>
      </c>
      <c r="S42" s="192">
        <f>-'5C1P_Vision'!AS42</f>
        <v>0</v>
      </c>
      <c r="T42" s="192">
        <f>-'5C1Q_Advantage'!AS42</f>
        <v>0</v>
      </c>
      <c r="U42" s="192">
        <f>-'5C1R_Iberville'!AS42</f>
        <v>0</v>
      </c>
      <c r="V42" s="192">
        <f>-'5C1S_LC Col Prep'!AS42</f>
        <v>0</v>
      </c>
      <c r="W42" s="192">
        <f>-'5C1T_Northeast'!AS42</f>
        <v>0</v>
      </c>
      <c r="X42" s="192">
        <f>-'5C1U_Acadiana Ren'!AS42</f>
        <v>0</v>
      </c>
      <c r="Y42" s="192">
        <f>-'5C1V_Laf Ren'!AS42</f>
        <v>0</v>
      </c>
      <c r="Z42" s="192">
        <f>-'5C1W_Willow'!AS42</f>
        <v>0</v>
      </c>
      <c r="AA42" s="192">
        <f>-'5C1X_Tangi'!AS42</f>
        <v>0</v>
      </c>
      <c r="AB42" s="192">
        <f>-'5C1Y_GEO'!AS42</f>
        <v>0</v>
      </c>
      <c r="AC42" s="192">
        <f>-'5C1Z_Lincoln Prep'!AS42</f>
        <v>0</v>
      </c>
      <c r="AD42" s="192">
        <f>-'5C1AA_Laurel'!$AS42</f>
        <v>0</v>
      </c>
      <c r="AE42" s="192">
        <f>-'5C1AB_Apex'!$AS42</f>
        <v>0</v>
      </c>
      <c r="AF42" s="192">
        <f>-'5C1AC_Smothers'!$AS42</f>
        <v>-49553</v>
      </c>
      <c r="AG42" s="192">
        <f>-'5C1AD_Greater'!$AS42</f>
        <v>0</v>
      </c>
      <c r="AH42" s="192">
        <f>-'5C1AE_Noble Minds'!$AS42</f>
        <v>-16170</v>
      </c>
      <c r="AI42" s="192">
        <f>-'5C1AF_JCFA-Laf'!$AS42</f>
        <v>0</v>
      </c>
      <c r="AJ42" s="192">
        <f>-'5C1AG_Collegiate'!$AS42</f>
        <v>0</v>
      </c>
      <c r="AK42" s="192">
        <f>-'5C1AH_BRUP'!$AS42</f>
        <v>0</v>
      </c>
      <c r="AL42" s="192">
        <f>-'5C1AI_Harmony'!$AS42</f>
        <v>-19300</v>
      </c>
      <c r="AM42" s="192">
        <f>-'5C1AJ_Athlos'!$AS42</f>
        <v>-19300</v>
      </c>
      <c r="AN42" s="192">
        <f>-'5C2_LAVCA'!AT42</f>
        <v>-38722</v>
      </c>
      <c r="AO42" s="192">
        <f>-'5C3_UnvView'!AT42</f>
        <v>-37322</v>
      </c>
      <c r="AP42" s="616">
        <f t="shared" si="47"/>
        <v>-872970</v>
      </c>
      <c r="AQ42" s="617">
        <f t="shared" si="48"/>
        <v>15368029</v>
      </c>
      <c r="AR42" s="192"/>
      <c r="AS42" s="192">
        <f>-'5C1A_Madison'!AY42</f>
        <v>0</v>
      </c>
      <c r="AT42" s="192">
        <f>-'5C1B_DArbonne'!AY42</f>
        <v>0</v>
      </c>
      <c r="AU42" s="192">
        <f>-'5C1C_Intl High'!AY42</f>
        <v>-6801</v>
      </c>
      <c r="AV42" s="192">
        <f>-'5C1D_NOMMA'!AY42</f>
        <v>-4047</v>
      </c>
      <c r="AW42" s="192">
        <f>-'5C1E_LFNO'!AY42</f>
        <v>-8644</v>
      </c>
      <c r="AX42" s="192">
        <f>-'5C1F_L.C. Charter'!AY42</f>
        <v>0</v>
      </c>
      <c r="AY42" s="192">
        <f>-'5C1G_JS Clark'!AY42</f>
        <v>0</v>
      </c>
      <c r="AZ42" s="192">
        <f>-'5C1H_Southwest'!AY42</f>
        <v>0</v>
      </c>
      <c r="BA42" s="192">
        <f>-'5C1I_LA Key'!AY42</f>
        <v>0</v>
      </c>
      <c r="BB42" s="192">
        <f>-'5C1J_Jeff Chamber'!AY42</f>
        <v>-1004</v>
      </c>
      <c r="BC42" s="192">
        <f>-'5C1M_GEO Mid'!AY42</f>
        <v>0</v>
      </c>
      <c r="BD42" s="192">
        <f>-'5C1N_Delta'!AY42</f>
        <v>0</v>
      </c>
      <c r="BE42" s="192">
        <f>-'5C1O_Impact'!AY42</f>
        <v>0</v>
      </c>
      <c r="BF42" s="192">
        <f>-'5C1P_Vision'!AY42</f>
        <v>0</v>
      </c>
      <c r="BG42" s="192">
        <f>-'5C1Q_Advantage'!AY42</f>
        <v>0</v>
      </c>
      <c r="BH42" s="192">
        <f>-'5C1R_Iberville'!AY42</f>
        <v>0</v>
      </c>
      <c r="BI42" s="192">
        <f>-'5C1S_LC Col Prep'!AY42</f>
        <v>0</v>
      </c>
      <c r="BJ42" s="192">
        <f>-'5C1T_Northeast'!AY42</f>
        <v>0</v>
      </c>
      <c r="BK42" s="192">
        <f>-'5C1U_Acadiana Ren'!AY42</f>
        <v>0</v>
      </c>
      <c r="BL42" s="192">
        <f>-'5C1V_Laf Ren'!AY42</f>
        <v>0</v>
      </c>
      <c r="BM42" s="192">
        <f>-'5C1W_Willow'!AY42</f>
        <v>0</v>
      </c>
      <c r="BN42" s="192">
        <f>-'5C1X_Tangi'!AY42</f>
        <v>0</v>
      </c>
      <c r="BO42" s="192">
        <f>-'5C1Y_GEO'!AY42</f>
        <v>0</v>
      </c>
      <c r="BP42" s="192">
        <f>-'5C1Z_Lincoln Prep'!AY42</f>
        <v>0</v>
      </c>
      <c r="BQ42" s="192">
        <f>-'5C1AA_Laurel'!AY42</f>
        <v>0</v>
      </c>
      <c r="BR42" s="192">
        <f>-'5C1AB_Apex'!AY42</f>
        <v>0</v>
      </c>
      <c r="BS42" s="192">
        <f>-'5C1AC_Smothers'!AY42</f>
        <v>-1490</v>
      </c>
      <c r="BT42" s="192">
        <f>-'5C1AD_Greater'!AY42</f>
        <v>0</v>
      </c>
      <c r="BU42" s="192">
        <f>-'5C1AE_Noble Minds'!AY42</f>
        <v>-486</v>
      </c>
      <c r="BV42" s="192">
        <f>-'5C1AF_JCFA-Laf'!AY42</f>
        <v>0</v>
      </c>
      <c r="BW42" s="192">
        <f>-'5C1AG_Collegiate'!AY42</f>
        <v>0</v>
      </c>
      <c r="BX42" s="192">
        <f>-'5C1AH_BRUP'!AY42</f>
        <v>0</v>
      </c>
      <c r="BY42" s="192">
        <f>-'5C1AI_Harmony'!$AY42</f>
        <v>-580</v>
      </c>
      <c r="BZ42" s="192">
        <f>-'5C1AJ_Athlos'!$AY42</f>
        <v>-580</v>
      </c>
      <c r="CA42" s="192">
        <f>-'5C2_LAVCA'!AZ42</f>
        <v>-1158</v>
      </c>
      <c r="CB42" s="192">
        <f>-'5C3_UnvView'!AZ42</f>
        <v>-1130</v>
      </c>
      <c r="CC42" s="192">
        <f t="shared" si="49"/>
        <v>-25920</v>
      </c>
      <c r="CD42" s="617">
        <f t="shared" si="50"/>
        <v>15342109</v>
      </c>
    </row>
    <row r="43" spans="1:82" s="110" customFormat="1" ht="15.75" customHeight="1" x14ac:dyDescent="0.2">
      <c r="A43" s="614">
        <v>37</v>
      </c>
      <c r="B43" s="615" t="s">
        <v>42</v>
      </c>
      <c r="C43" s="192">
        <f>'2_State Distrib and Adjs'!BD43</f>
        <v>10059396</v>
      </c>
      <c r="D43" s="192">
        <f>-'5A3_OJJ'!S43</f>
        <v>-1312</v>
      </c>
      <c r="E43" s="192"/>
      <c r="F43" s="192">
        <f>-'5C1A_Madison'!AS43</f>
        <v>0</v>
      </c>
      <c r="G43" s="192">
        <f>-'5C1B_DArbonne'!AS43</f>
        <v>-2255</v>
      </c>
      <c r="H43" s="192">
        <f>-'5C1C_Intl High'!AS43</f>
        <v>0</v>
      </c>
      <c r="I43" s="192">
        <f>-'5C1D_NOMMA'!AS43</f>
        <v>0</v>
      </c>
      <c r="J43" s="192">
        <f>-'5C1E_LFNO'!AS43</f>
        <v>0</v>
      </c>
      <c r="K43" s="192">
        <f>-'5C1F_L.C. Charter'!AS43</f>
        <v>0</v>
      </c>
      <c r="L43" s="192">
        <f>-'5C1G_JS Clark'!AS43</f>
        <v>0</v>
      </c>
      <c r="M43" s="192">
        <f>-'5C1H_Southwest'!AS43</f>
        <v>0</v>
      </c>
      <c r="N43" s="192">
        <f>-'5C1I_LA Key'!AS43</f>
        <v>0</v>
      </c>
      <c r="O43" s="192">
        <f>-'5C1J_Jeff Chamber'!AS43</f>
        <v>0</v>
      </c>
      <c r="P43" s="192">
        <f>-'5C1M_GEO Mid'!AS43</f>
        <v>0</v>
      </c>
      <c r="Q43" s="192">
        <f>-'5C1N_Delta'!AS43</f>
        <v>-322</v>
      </c>
      <c r="R43" s="192">
        <f>-'5C1O_Impact'!AS43</f>
        <v>0</v>
      </c>
      <c r="S43" s="192">
        <f>-'5C1P_Vision'!AS43</f>
        <v>-14177</v>
      </c>
      <c r="T43" s="192">
        <f>-'5C1Q_Advantage'!AS43</f>
        <v>0</v>
      </c>
      <c r="U43" s="192">
        <f>-'5C1R_Iberville'!AS43</f>
        <v>0</v>
      </c>
      <c r="V43" s="192">
        <f>-'5C1S_LC Col Prep'!AS43</f>
        <v>0</v>
      </c>
      <c r="W43" s="192">
        <f>-'5C1T_Northeast'!AS43</f>
        <v>0</v>
      </c>
      <c r="X43" s="192">
        <f>-'5C1U_Acadiana Ren'!AS43</f>
        <v>0</v>
      </c>
      <c r="Y43" s="192">
        <f>-'5C1V_Laf Ren'!AS43</f>
        <v>0</v>
      </c>
      <c r="Z43" s="192">
        <f>-'5C1W_Willow'!AS43</f>
        <v>0</v>
      </c>
      <c r="AA43" s="192">
        <f>-'5C1X_Tangi'!AS43</f>
        <v>0</v>
      </c>
      <c r="AB43" s="192">
        <f>-'5C1Y_GEO'!AS43</f>
        <v>0</v>
      </c>
      <c r="AC43" s="192">
        <f>-'5C1Z_Lincoln Prep'!AS43</f>
        <v>-3544</v>
      </c>
      <c r="AD43" s="192">
        <f>-'5C1AA_Laurel'!$AS43</f>
        <v>0</v>
      </c>
      <c r="AE43" s="192">
        <f>-'5C1AB_Apex'!$AS43</f>
        <v>0</v>
      </c>
      <c r="AF43" s="192">
        <f>-'5C1AC_Smothers'!$AS43</f>
        <v>0</v>
      </c>
      <c r="AG43" s="192">
        <f>-'5C1AD_Greater'!$AS43</f>
        <v>0</v>
      </c>
      <c r="AH43" s="192">
        <f>-'5C1AE_Noble Minds'!$AS43</f>
        <v>0</v>
      </c>
      <c r="AI43" s="192">
        <f>-'5C1AF_JCFA-Laf'!$AS43</f>
        <v>0</v>
      </c>
      <c r="AJ43" s="192">
        <f>-'5C1AG_Collegiate'!$AS43</f>
        <v>0</v>
      </c>
      <c r="AK43" s="192">
        <f>-'5C1AH_BRUP'!$AS43</f>
        <v>0</v>
      </c>
      <c r="AL43" s="192">
        <f>-'5C1AI_Harmony'!$AS43</f>
        <v>0</v>
      </c>
      <c r="AM43" s="192">
        <f>-'5C1AJ_Athlos'!$AS43</f>
        <v>0</v>
      </c>
      <c r="AN43" s="192">
        <f>-'5C2_LAVCA'!AT43</f>
        <v>-14789</v>
      </c>
      <c r="AO43" s="192">
        <f>-'5C3_UnvView'!AT43</f>
        <v>-13629</v>
      </c>
      <c r="AP43" s="616">
        <f t="shared" si="47"/>
        <v>-50028</v>
      </c>
      <c r="AQ43" s="617">
        <f t="shared" si="48"/>
        <v>10009368</v>
      </c>
      <c r="AR43" s="192"/>
      <c r="AS43" s="192">
        <f>-'5C1A_Madison'!AY43</f>
        <v>0</v>
      </c>
      <c r="AT43" s="192">
        <f>-'5C1B_DArbonne'!AY43</f>
        <v>-68</v>
      </c>
      <c r="AU43" s="192">
        <f>-'5C1C_Intl High'!AY43</f>
        <v>0</v>
      </c>
      <c r="AV43" s="192">
        <f>-'5C1D_NOMMA'!AY43</f>
        <v>0</v>
      </c>
      <c r="AW43" s="192">
        <f>-'5C1E_LFNO'!AY43</f>
        <v>0</v>
      </c>
      <c r="AX43" s="192">
        <f>-'5C1F_L.C. Charter'!AY43</f>
        <v>0</v>
      </c>
      <c r="AY43" s="192">
        <f>-'5C1G_JS Clark'!AY43</f>
        <v>0</v>
      </c>
      <c r="AZ43" s="192">
        <f>-'5C1H_Southwest'!AY43</f>
        <v>0</v>
      </c>
      <c r="BA43" s="192">
        <f>-'5C1I_LA Key'!AY43</f>
        <v>0</v>
      </c>
      <c r="BB43" s="192">
        <f>-'5C1J_Jeff Chamber'!AY43</f>
        <v>0</v>
      </c>
      <c r="BC43" s="192">
        <f>-'5C1M_GEO Mid'!AY43</f>
        <v>0</v>
      </c>
      <c r="BD43" s="192">
        <f>-'5C1N_Delta'!AY43</f>
        <v>-10</v>
      </c>
      <c r="BE43" s="192">
        <f>-'5C1O_Impact'!AY43</f>
        <v>0</v>
      </c>
      <c r="BF43" s="192">
        <f>-'5C1P_Vision'!AY43</f>
        <v>-426</v>
      </c>
      <c r="BG43" s="192">
        <f>-'5C1Q_Advantage'!AY43</f>
        <v>0</v>
      </c>
      <c r="BH43" s="192">
        <f>-'5C1R_Iberville'!AY43</f>
        <v>0</v>
      </c>
      <c r="BI43" s="192">
        <f>-'5C1S_LC Col Prep'!AY43</f>
        <v>0</v>
      </c>
      <c r="BJ43" s="192">
        <f>-'5C1T_Northeast'!AY43</f>
        <v>0</v>
      </c>
      <c r="BK43" s="192">
        <f>-'5C1U_Acadiana Ren'!AY43</f>
        <v>0</v>
      </c>
      <c r="BL43" s="192">
        <f>-'5C1V_Laf Ren'!AY43</f>
        <v>0</v>
      </c>
      <c r="BM43" s="192">
        <f>-'5C1W_Willow'!AY43</f>
        <v>0</v>
      </c>
      <c r="BN43" s="192">
        <f>-'5C1X_Tangi'!AY43</f>
        <v>0</v>
      </c>
      <c r="BO43" s="192">
        <f>-'5C1Y_GEO'!AY43</f>
        <v>0</v>
      </c>
      <c r="BP43" s="192">
        <f>-'5C1Z_Lincoln Prep'!AY43</f>
        <v>-107</v>
      </c>
      <c r="BQ43" s="192">
        <f>-'5C1AA_Laurel'!AY43</f>
        <v>0</v>
      </c>
      <c r="BR43" s="192">
        <f>-'5C1AB_Apex'!AY43</f>
        <v>0</v>
      </c>
      <c r="BS43" s="192">
        <f>-'5C1AC_Smothers'!AY43</f>
        <v>0</v>
      </c>
      <c r="BT43" s="192">
        <f>-'5C1AD_Greater'!AY43</f>
        <v>0</v>
      </c>
      <c r="BU43" s="192">
        <f>-'5C1AE_Noble Minds'!AY43</f>
        <v>0</v>
      </c>
      <c r="BV43" s="192">
        <f>-'5C1AF_JCFA-Laf'!AY43</f>
        <v>0</v>
      </c>
      <c r="BW43" s="192">
        <f>-'5C1AG_Collegiate'!AY43</f>
        <v>0</v>
      </c>
      <c r="BX43" s="192">
        <f>-'5C1AH_BRUP'!AY43</f>
        <v>0</v>
      </c>
      <c r="BY43" s="192">
        <f>-'5C1AI_Harmony'!$AY43</f>
        <v>0</v>
      </c>
      <c r="BZ43" s="192">
        <f>-'5C1AJ_Athlos'!$AY43</f>
        <v>0</v>
      </c>
      <c r="CA43" s="192">
        <f>-'5C2_LAVCA'!AZ43</f>
        <v>-445</v>
      </c>
      <c r="CB43" s="192">
        <f>-'5C3_UnvView'!AZ43</f>
        <v>-410</v>
      </c>
      <c r="CC43" s="192">
        <f t="shared" si="49"/>
        <v>-1466</v>
      </c>
      <c r="CD43" s="617">
        <f t="shared" si="50"/>
        <v>10007902</v>
      </c>
    </row>
    <row r="44" spans="1:82" s="110" customFormat="1" ht="15.75" customHeight="1" x14ac:dyDescent="0.2">
      <c r="A44" s="614">
        <v>38</v>
      </c>
      <c r="B44" s="615" t="s">
        <v>43</v>
      </c>
      <c r="C44" s="192">
        <f>'2_State Distrib and Adjs'!BD44</f>
        <v>897980</v>
      </c>
      <c r="D44" s="192">
        <f>-'5A3_OJJ'!S44</f>
        <v>-87</v>
      </c>
      <c r="E44" s="192"/>
      <c r="F44" s="192">
        <f>-'5C1A_Madison'!AS44</f>
        <v>0</v>
      </c>
      <c r="G44" s="192">
        <f>-'5C1B_DArbonne'!AS44</f>
        <v>0</v>
      </c>
      <c r="H44" s="192">
        <f>-'5C1C_Intl High'!AS44</f>
        <v>0</v>
      </c>
      <c r="I44" s="192">
        <f>-'5C1D_NOMMA'!AS44</f>
        <v>-13113</v>
      </c>
      <c r="J44" s="192">
        <f>-'5C1E_LFNO'!AS44</f>
        <v>-6557</v>
      </c>
      <c r="K44" s="192">
        <f>-'5C1F_L.C. Charter'!AS44</f>
        <v>0</v>
      </c>
      <c r="L44" s="192">
        <f>-'5C1G_JS Clark'!AS44</f>
        <v>0</v>
      </c>
      <c r="M44" s="192">
        <f>-'5C1H_Southwest'!AS44</f>
        <v>0</v>
      </c>
      <c r="N44" s="192">
        <f>-'5C1I_LA Key'!AS44</f>
        <v>0</v>
      </c>
      <c r="O44" s="192">
        <f>-'5C1J_Jeff Chamber'!AS44</f>
        <v>-1873</v>
      </c>
      <c r="P44" s="192">
        <f>-'5C1M_GEO Mid'!AS44</f>
        <v>0</v>
      </c>
      <c r="Q44" s="192">
        <f>-'5C1N_Delta'!AS44</f>
        <v>-937</v>
      </c>
      <c r="R44" s="192">
        <f>-'5C1O_Impact'!AS44</f>
        <v>0</v>
      </c>
      <c r="S44" s="192">
        <f>-'5C1P_Vision'!AS44</f>
        <v>0</v>
      </c>
      <c r="T44" s="192">
        <f>-'5C1Q_Advantage'!AS44</f>
        <v>0</v>
      </c>
      <c r="U44" s="192">
        <f>-'5C1R_Iberville'!AS44</f>
        <v>0</v>
      </c>
      <c r="V44" s="192">
        <f>-'5C1S_LC Col Prep'!AS44</f>
        <v>0</v>
      </c>
      <c r="W44" s="192">
        <f>-'5C1T_Northeast'!AS44</f>
        <v>0</v>
      </c>
      <c r="X44" s="192">
        <f>-'5C1U_Acadiana Ren'!AS44</f>
        <v>0</v>
      </c>
      <c r="Y44" s="192">
        <f>-'5C1V_Laf Ren'!AS44</f>
        <v>0</v>
      </c>
      <c r="Z44" s="192">
        <f>-'5C1W_Willow'!AS44</f>
        <v>0</v>
      </c>
      <c r="AA44" s="192">
        <f>-'5C1X_Tangi'!AS44</f>
        <v>0</v>
      </c>
      <c r="AB44" s="192">
        <f>-'5C1Y_GEO'!AS44</f>
        <v>0</v>
      </c>
      <c r="AC44" s="192">
        <f>-'5C1Z_Lincoln Prep'!AS44</f>
        <v>0</v>
      </c>
      <c r="AD44" s="192">
        <f>-'5C1AA_Laurel'!$AS44</f>
        <v>0</v>
      </c>
      <c r="AE44" s="192">
        <f>-'5C1AB_Apex'!$AS44</f>
        <v>0</v>
      </c>
      <c r="AF44" s="192">
        <f>-'5C1AC_Smothers'!$AS44</f>
        <v>0</v>
      </c>
      <c r="AG44" s="192">
        <f>-'5C1AD_Greater'!$AS44</f>
        <v>0</v>
      </c>
      <c r="AH44" s="192">
        <f>-'5C1AE_Noble Minds'!$AS44</f>
        <v>0</v>
      </c>
      <c r="AI44" s="192">
        <f>-'5C1AF_JCFA-Laf'!$AS44</f>
        <v>0</v>
      </c>
      <c r="AJ44" s="192">
        <f>-'5C1AG_Collegiate'!$AS44</f>
        <v>0</v>
      </c>
      <c r="AK44" s="192">
        <f>-'5C1AH_BRUP'!$AS44</f>
        <v>0</v>
      </c>
      <c r="AL44" s="192">
        <f>-'5C1AI_Harmony'!$AS44</f>
        <v>-2810</v>
      </c>
      <c r="AM44" s="192">
        <f>-'5C1AJ_Athlos'!$AS44</f>
        <v>-9367</v>
      </c>
      <c r="AN44" s="192">
        <f>-'5C2_LAVCA'!AT44</f>
        <v>-6744</v>
      </c>
      <c r="AO44" s="192">
        <f>-'5C3_UnvView'!AT44</f>
        <v>-10116</v>
      </c>
      <c r="AP44" s="616">
        <f t="shared" si="47"/>
        <v>-51604</v>
      </c>
      <c r="AQ44" s="617">
        <f t="shared" si="48"/>
        <v>846376</v>
      </c>
      <c r="AR44" s="192"/>
      <c r="AS44" s="192">
        <f>-'5C1A_Madison'!AY44</f>
        <v>0</v>
      </c>
      <c r="AT44" s="192">
        <f>-'5C1B_DArbonne'!AY44</f>
        <v>0</v>
      </c>
      <c r="AU44" s="192">
        <f>-'5C1C_Intl High'!AY44</f>
        <v>0</v>
      </c>
      <c r="AV44" s="192">
        <f>-'5C1D_NOMMA'!AY44</f>
        <v>-394</v>
      </c>
      <c r="AW44" s="192">
        <f>-'5C1E_LFNO'!AY44</f>
        <v>-197</v>
      </c>
      <c r="AX44" s="192">
        <f>-'5C1F_L.C. Charter'!AY44</f>
        <v>0</v>
      </c>
      <c r="AY44" s="192">
        <f>-'5C1G_JS Clark'!AY44</f>
        <v>0</v>
      </c>
      <c r="AZ44" s="192">
        <f>-'5C1H_Southwest'!AY44</f>
        <v>0</v>
      </c>
      <c r="BA44" s="192">
        <f>-'5C1I_LA Key'!AY44</f>
        <v>0</v>
      </c>
      <c r="BB44" s="192">
        <f>-'5C1J_Jeff Chamber'!AY44</f>
        <v>-56</v>
      </c>
      <c r="BC44" s="192">
        <f>-'5C1M_GEO Mid'!AY44</f>
        <v>0</v>
      </c>
      <c r="BD44" s="192">
        <f>-'5C1N_Delta'!AY44</f>
        <v>-28</v>
      </c>
      <c r="BE44" s="192">
        <f>-'5C1O_Impact'!AY44</f>
        <v>0</v>
      </c>
      <c r="BF44" s="192">
        <f>-'5C1P_Vision'!AY44</f>
        <v>0</v>
      </c>
      <c r="BG44" s="192">
        <f>-'5C1Q_Advantage'!AY44</f>
        <v>0</v>
      </c>
      <c r="BH44" s="192">
        <f>-'5C1R_Iberville'!AY44</f>
        <v>0</v>
      </c>
      <c r="BI44" s="192">
        <f>-'5C1S_LC Col Prep'!AY44</f>
        <v>0</v>
      </c>
      <c r="BJ44" s="192">
        <f>-'5C1T_Northeast'!AY44</f>
        <v>0</v>
      </c>
      <c r="BK44" s="192">
        <f>-'5C1U_Acadiana Ren'!AY44</f>
        <v>0</v>
      </c>
      <c r="BL44" s="192">
        <f>-'5C1V_Laf Ren'!AY44</f>
        <v>0</v>
      </c>
      <c r="BM44" s="192">
        <f>-'5C1W_Willow'!AY44</f>
        <v>0</v>
      </c>
      <c r="BN44" s="192">
        <f>-'5C1X_Tangi'!AY44</f>
        <v>0</v>
      </c>
      <c r="BO44" s="192">
        <f>-'5C1Y_GEO'!AY44</f>
        <v>0</v>
      </c>
      <c r="BP44" s="192">
        <f>-'5C1Z_Lincoln Prep'!AY44</f>
        <v>0</v>
      </c>
      <c r="BQ44" s="192">
        <f>-'5C1AA_Laurel'!AY44</f>
        <v>0</v>
      </c>
      <c r="BR44" s="192">
        <f>-'5C1AB_Apex'!AY44</f>
        <v>0</v>
      </c>
      <c r="BS44" s="192">
        <f>-'5C1AC_Smothers'!AY44</f>
        <v>0</v>
      </c>
      <c r="BT44" s="192">
        <f>-'5C1AD_Greater'!AY44</f>
        <v>0</v>
      </c>
      <c r="BU44" s="192">
        <f>-'5C1AE_Noble Minds'!AY44</f>
        <v>0</v>
      </c>
      <c r="BV44" s="192">
        <f>-'5C1AF_JCFA-Laf'!AY44</f>
        <v>0</v>
      </c>
      <c r="BW44" s="192">
        <f>-'5C1AG_Collegiate'!AY44</f>
        <v>0</v>
      </c>
      <c r="BX44" s="192">
        <f>-'5C1AH_BRUP'!AY44</f>
        <v>0</v>
      </c>
      <c r="BY44" s="192">
        <f>-'5C1AI_Harmony'!$AY44</f>
        <v>-85</v>
      </c>
      <c r="BZ44" s="192">
        <f>-'5C1AJ_Athlos'!$AY44</f>
        <v>-282</v>
      </c>
      <c r="CA44" s="192">
        <f>-'5C2_LAVCA'!AZ44</f>
        <v>-203</v>
      </c>
      <c r="CB44" s="192">
        <f>-'5C3_UnvView'!AZ44</f>
        <v>-304</v>
      </c>
      <c r="CC44" s="192">
        <f t="shared" si="49"/>
        <v>-1549</v>
      </c>
      <c r="CD44" s="617">
        <f t="shared" si="50"/>
        <v>844827</v>
      </c>
    </row>
    <row r="45" spans="1:82" s="110" customFormat="1" ht="15.75" customHeight="1" x14ac:dyDescent="0.2">
      <c r="A45" s="614">
        <v>39</v>
      </c>
      <c r="B45" s="615" t="s">
        <v>44</v>
      </c>
      <c r="C45" s="192">
        <f>'2_State Distrib and Adjs'!BD45</f>
        <v>838793</v>
      </c>
      <c r="D45" s="192">
        <f>-'5A3_OJJ'!S45</f>
        <v>-272</v>
      </c>
      <c r="E45" s="192"/>
      <c r="F45" s="192">
        <f>-'5C1A_Madison'!AS45</f>
        <v>0</v>
      </c>
      <c r="G45" s="192">
        <f>-'5C1B_DArbonne'!AS45</f>
        <v>0</v>
      </c>
      <c r="H45" s="192">
        <f>-'5C1C_Intl High'!AS45</f>
        <v>0</v>
      </c>
      <c r="I45" s="192">
        <f>-'5C1D_NOMMA'!AS45</f>
        <v>0</v>
      </c>
      <c r="J45" s="192">
        <f>-'5C1E_LFNO'!AS45</f>
        <v>0</v>
      </c>
      <c r="K45" s="192">
        <f>-'5C1F_L.C. Charter'!AS45</f>
        <v>0</v>
      </c>
      <c r="L45" s="192">
        <f>-'5C1G_JS Clark'!AS45</f>
        <v>0</v>
      </c>
      <c r="M45" s="192">
        <f>-'5C1H_Southwest'!AS45</f>
        <v>0</v>
      </c>
      <c r="N45" s="192">
        <f>-'5C1I_LA Key'!AS45</f>
        <v>-6003</v>
      </c>
      <c r="O45" s="192">
        <f>-'5C1J_Jeff Chamber'!AS45</f>
        <v>0</v>
      </c>
      <c r="P45" s="192">
        <f>-'5C1M_GEO Mid'!AS45</f>
        <v>0</v>
      </c>
      <c r="Q45" s="192">
        <f>-'5C1N_Delta'!AS45</f>
        <v>0</v>
      </c>
      <c r="R45" s="192">
        <f>-'5C1O_Impact'!AS45</f>
        <v>0</v>
      </c>
      <c r="S45" s="192">
        <f>-'5C1P_Vision'!AS45</f>
        <v>0</v>
      </c>
      <c r="T45" s="192">
        <f>-'5C1Q_Advantage'!AS45</f>
        <v>-429</v>
      </c>
      <c r="U45" s="192">
        <f>-'5C1R_Iberville'!AS45</f>
        <v>859</v>
      </c>
      <c r="V45" s="192">
        <f>-'5C1S_LC Col Prep'!AS45</f>
        <v>0</v>
      </c>
      <c r="W45" s="192">
        <f>-'5C1T_Northeast'!AS45</f>
        <v>0</v>
      </c>
      <c r="X45" s="192">
        <f>-'5C1U_Acadiana Ren'!AS45</f>
        <v>0</v>
      </c>
      <c r="Y45" s="192">
        <f>-'5C1V_Laf Ren'!AS45</f>
        <v>0</v>
      </c>
      <c r="Z45" s="192">
        <f>-'5C1W_Willow'!AS45</f>
        <v>0</v>
      </c>
      <c r="AA45" s="192">
        <f>-'5C1X_Tangi'!AS45</f>
        <v>0</v>
      </c>
      <c r="AB45" s="192">
        <f>-'5C1Y_GEO'!AS45</f>
        <v>0</v>
      </c>
      <c r="AC45" s="192">
        <f>-'5C1Z_Lincoln Prep'!AS45</f>
        <v>0</v>
      </c>
      <c r="AD45" s="192">
        <f>-'5C1AA_Laurel'!$AS45</f>
        <v>0</v>
      </c>
      <c r="AE45" s="192">
        <f>-'5C1AB_Apex'!$AS45</f>
        <v>0</v>
      </c>
      <c r="AF45" s="192">
        <f>-'5C1AC_Smothers'!$AS45</f>
        <v>0</v>
      </c>
      <c r="AG45" s="192">
        <f>-'5C1AD_Greater'!$AS45</f>
        <v>0</v>
      </c>
      <c r="AH45" s="192">
        <f>-'5C1AE_Noble Minds'!$AS45</f>
        <v>0</v>
      </c>
      <c r="AI45" s="192">
        <f>-'5C1AF_JCFA-Laf'!$AS45</f>
        <v>0</v>
      </c>
      <c r="AJ45" s="192">
        <f>-'5C1AG_Collegiate'!$AS45</f>
        <v>0</v>
      </c>
      <c r="AK45" s="192">
        <f>-'5C1AH_BRUP'!$AS45</f>
        <v>0</v>
      </c>
      <c r="AL45" s="192">
        <f>-'5C1AI_Harmony'!$AS45</f>
        <v>0</v>
      </c>
      <c r="AM45" s="192">
        <f>-'5C1AJ_Athlos'!$AS45</f>
        <v>0</v>
      </c>
      <c r="AN45" s="192">
        <f>-'5C2_LAVCA'!AT45</f>
        <v>-4631</v>
      </c>
      <c r="AO45" s="192">
        <f>-'5C3_UnvView'!AT45</f>
        <v>-11191</v>
      </c>
      <c r="AP45" s="616">
        <f t="shared" si="47"/>
        <v>-21667</v>
      </c>
      <c r="AQ45" s="617">
        <f t="shared" si="48"/>
        <v>817126</v>
      </c>
      <c r="AR45" s="192"/>
      <c r="AS45" s="192">
        <f>-'5C1A_Madison'!AY45</f>
        <v>0</v>
      </c>
      <c r="AT45" s="192">
        <f>-'5C1B_DArbonne'!AY45</f>
        <v>0</v>
      </c>
      <c r="AU45" s="192">
        <f>-'5C1C_Intl High'!AY45</f>
        <v>0</v>
      </c>
      <c r="AV45" s="192">
        <f>-'5C1D_NOMMA'!AY45</f>
        <v>0</v>
      </c>
      <c r="AW45" s="192">
        <f>-'5C1E_LFNO'!AY45</f>
        <v>0</v>
      </c>
      <c r="AX45" s="192">
        <f>-'5C1F_L.C. Charter'!AY45</f>
        <v>0</v>
      </c>
      <c r="AY45" s="192">
        <f>-'5C1G_JS Clark'!AY45</f>
        <v>0</v>
      </c>
      <c r="AZ45" s="192">
        <f>-'5C1H_Southwest'!AY45</f>
        <v>0</v>
      </c>
      <c r="BA45" s="192">
        <f>-'5C1I_LA Key'!AY45</f>
        <v>-181</v>
      </c>
      <c r="BB45" s="192">
        <f>-'5C1J_Jeff Chamber'!AY45</f>
        <v>0</v>
      </c>
      <c r="BC45" s="192">
        <f>-'5C1M_GEO Mid'!AY45</f>
        <v>0</v>
      </c>
      <c r="BD45" s="192">
        <f>-'5C1N_Delta'!AY45</f>
        <v>0</v>
      </c>
      <c r="BE45" s="192">
        <f>-'5C1O_Impact'!AY45</f>
        <v>0</v>
      </c>
      <c r="BF45" s="192">
        <f>-'5C1P_Vision'!AY45</f>
        <v>0</v>
      </c>
      <c r="BG45" s="192">
        <f>-'5C1Q_Advantage'!AY45</f>
        <v>-13</v>
      </c>
      <c r="BH45" s="192">
        <f>-'5C1R_Iberville'!AY45</f>
        <v>0</v>
      </c>
      <c r="BI45" s="192">
        <f>-'5C1S_LC Col Prep'!AY45</f>
        <v>0</v>
      </c>
      <c r="BJ45" s="192">
        <f>-'5C1T_Northeast'!AY45</f>
        <v>0</v>
      </c>
      <c r="BK45" s="192">
        <f>-'5C1U_Acadiana Ren'!AY45</f>
        <v>0</v>
      </c>
      <c r="BL45" s="192">
        <f>-'5C1V_Laf Ren'!AY45</f>
        <v>0</v>
      </c>
      <c r="BM45" s="192">
        <f>-'5C1W_Willow'!AY45</f>
        <v>0</v>
      </c>
      <c r="BN45" s="192">
        <f>-'5C1X_Tangi'!AY45</f>
        <v>0</v>
      </c>
      <c r="BO45" s="192">
        <f>-'5C1Y_GEO'!AY45</f>
        <v>0</v>
      </c>
      <c r="BP45" s="192">
        <f>-'5C1Z_Lincoln Prep'!AY45</f>
        <v>0</v>
      </c>
      <c r="BQ45" s="192">
        <f>-'5C1AA_Laurel'!AY45</f>
        <v>0</v>
      </c>
      <c r="BR45" s="192">
        <f>-'5C1AB_Apex'!AY45</f>
        <v>0</v>
      </c>
      <c r="BS45" s="192">
        <f>-'5C1AC_Smothers'!AY45</f>
        <v>0</v>
      </c>
      <c r="BT45" s="192">
        <f>-'5C1AD_Greater'!AY45</f>
        <v>0</v>
      </c>
      <c r="BU45" s="192">
        <f>-'5C1AE_Noble Minds'!AY45</f>
        <v>0</v>
      </c>
      <c r="BV45" s="192">
        <f>-'5C1AF_JCFA-Laf'!AY45</f>
        <v>0</v>
      </c>
      <c r="BW45" s="192">
        <f>-'5C1AG_Collegiate'!AY45</f>
        <v>0</v>
      </c>
      <c r="BX45" s="192">
        <f>-'5C1AH_BRUP'!AY45</f>
        <v>0</v>
      </c>
      <c r="BY45" s="192">
        <f>-'5C1AI_Harmony'!$AY45</f>
        <v>0</v>
      </c>
      <c r="BZ45" s="192">
        <f>-'5C1AJ_Athlos'!$AY45</f>
        <v>0</v>
      </c>
      <c r="CA45" s="192">
        <f>-'5C2_LAVCA'!AZ45</f>
        <v>-139</v>
      </c>
      <c r="CB45" s="192">
        <f>-'5C3_UnvView'!AZ45</f>
        <v>-337</v>
      </c>
      <c r="CC45" s="192">
        <f t="shared" si="49"/>
        <v>-670</v>
      </c>
      <c r="CD45" s="617">
        <f t="shared" si="50"/>
        <v>816456</v>
      </c>
    </row>
    <row r="46" spans="1:82" s="110" customFormat="1" ht="15.75" customHeight="1" x14ac:dyDescent="0.2">
      <c r="A46" s="601">
        <v>40</v>
      </c>
      <c r="B46" s="602" t="s">
        <v>45</v>
      </c>
      <c r="C46" s="603">
        <f>'2_State Distrib and Adjs'!BD46</f>
        <v>11207169</v>
      </c>
      <c r="D46" s="603">
        <f>-'5A3_OJJ'!S46</f>
        <v>-707</v>
      </c>
      <c r="E46" s="603"/>
      <c r="F46" s="603">
        <f>-'5C1A_Madison'!AS46</f>
        <v>0</v>
      </c>
      <c r="G46" s="603">
        <f>-'5C1B_DArbonne'!AS46</f>
        <v>0</v>
      </c>
      <c r="H46" s="603">
        <f>-'5C1C_Intl High'!AS46</f>
        <v>0</v>
      </c>
      <c r="I46" s="603">
        <f>-'5C1D_NOMMA'!AS46</f>
        <v>0</v>
      </c>
      <c r="J46" s="603">
        <f>-'5C1E_LFNO'!AS46</f>
        <v>0</v>
      </c>
      <c r="K46" s="603">
        <f>-'5C1F_L.C. Charter'!AS46</f>
        <v>0</v>
      </c>
      <c r="L46" s="603">
        <f>-'5C1G_JS Clark'!AS46</f>
        <v>0</v>
      </c>
      <c r="M46" s="603">
        <f>-'5C1H_Southwest'!AS46</f>
        <v>0</v>
      </c>
      <c r="N46" s="603">
        <f>-'5C1I_LA Key'!AS46</f>
        <v>0</v>
      </c>
      <c r="O46" s="603">
        <f>-'5C1J_Jeff Chamber'!AS46</f>
        <v>0</v>
      </c>
      <c r="P46" s="603">
        <f>-'5C1M_GEO Mid'!AS46</f>
        <v>0</v>
      </c>
      <c r="Q46" s="603">
        <f>-'5C1N_Delta'!AS46</f>
        <v>0</v>
      </c>
      <c r="R46" s="603">
        <f>-'5C1O_Impact'!AS46</f>
        <v>-333</v>
      </c>
      <c r="S46" s="603">
        <f>-'5C1P_Vision'!AS46</f>
        <v>0</v>
      </c>
      <c r="T46" s="603">
        <f>-'5C1Q_Advantage'!AS46</f>
        <v>0</v>
      </c>
      <c r="U46" s="603">
        <f>-'5C1R_Iberville'!AS46</f>
        <v>0</v>
      </c>
      <c r="V46" s="603">
        <f>-'5C1S_LC Col Prep'!AS46</f>
        <v>0</v>
      </c>
      <c r="W46" s="603">
        <f>-'5C1T_Northeast'!AS46</f>
        <v>0</v>
      </c>
      <c r="X46" s="603">
        <f>-'5C1U_Acadiana Ren'!AS46</f>
        <v>0</v>
      </c>
      <c r="Y46" s="603">
        <f>-'5C1V_Laf Ren'!AS46</f>
        <v>0</v>
      </c>
      <c r="Z46" s="603">
        <f>-'5C1W_Willow'!AS46</f>
        <v>0</v>
      </c>
      <c r="AA46" s="603">
        <f>-'5C1X_Tangi'!AS46</f>
        <v>0</v>
      </c>
      <c r="AB46" s="603">
        <f>-'5C1Y_GEO'!AS46</f>
        <v>0</v>
      </c>
      <c r="AC46" s="603">
        <f>-'5C1Z_Lincoln Prep'!AS46</f>
        <v>0</v>
      </c>
      <c r="AD46" s="603">
        <f>-'5C1AA_Laurel'!$AS46</f>
        <v>0</v>
      </c>
      <c r="AE46" s="603">
        <f>-'5C1AB_Apex'!$AS46</f>
        <v>0</v>
      </c>
      <c r="AF46" s="603">
        <f>-'5C1AC_Smothers'!$AS46</f>
        <v>0</v>
      </c>
      <c r="AG46" s="603">
        <f>-'5C1AD_Greater'!$AS46</f>
        <v>0</v>
      </c>
      <c r="AH46" s="603">
        <f>-'5C1AE_Noble Minds'!$AS46</f>
        <v>0</v>
      </c>
      <c r="AI46" s="603">
        <f>-'5C1AF_JCFA-Laf'!$AS46</f>
        <v>0</v>
      </c>
      <c r="AJ46" s="603">
        <f>-'5C1AG_Collegiate'!$AS46</f>
        <v>0</v>
      </c>
      <c r="AK46" s="603">
        <f>-'5C1AH_BRUP'!$AS46</f>
        <v>0</v>
      </c>
      <c r="AL46" s="1008">
        <f>-'5C1AI_Harmony'!$AS46</f>
        <v>0</v>
      </c>
      <c r="AM46" s="1008">
        <f>-'5C1AJ_Athlos'!$AS46</f>
        <v>0</v>
      </c>
      <c r="AN46" s="603">
        <f>-'5C2_LAVCA'!AT46</f>
        <v>-13184</v>
      </c>
      <c r="AO46" s="603">
        <f>-'5C3_UnvView'!AT46</f>
        <v>-17325</v>
      </c>
      <c r="AP46" s="604">
        <f t="shared" si="47"/>
        <v>-31549</v>
      </c>
      <c r="AQ46" s="605">
        <f t="shared" si="48"/>
        <v>11175620</v>
      </c>
      <c r="AR46" s="603"/>
      <c r="AS46" s="603">
        <f>-'5C1A_Madison'!AY46</f>
        <v>0</v>
      </c>
      <c r="AT46" s="603">
        <f>-'5C1B_DArbonne'!AY46</f>
        <v>0</v>
      </c>
      <c r="AU46" s="603">
        <f>-'5C1C_Intl High'!AY46</f>
        <v>0</v>
      </c>
      <c r="AV46" s="603">
        <f>-'5C1D_NOMMA'!AY46</f>
        <v>0</v>
      </c>
      <c r="AW46" s="603">
        <f>-'5C1E_LFNO'!AY46</f>
        <v>0</v>
      </c>
      <c r="AX46" s="603">
        <f>-'5C1F_L.C. Charter'!AY46</f>
        <v>0</v>
      </c>
      <c r="AY46" s="603">
        <f>-'5C1G_JS Clark'!AY46</f>
        <v>0</v>
      </c>
      <c r="AZ46" s="603">
        <f>-'5C1H_Southwest'!AY46</f>
        <v>0</v>
      </c>
      <c r="BA46" s="603">
        <f>-'5C1I_LA Key'!AY46</f>
        <v>0</v>
      </c>
      <c r="BB46" s="603">
        <f>-'5C1J_Jeff Chamber'!AY46</f>
        <v>0</v>
      </c>
      <c r="BC46" s="603">
        <f>-'5C1M_GEO Mid'!AY46</f>
        <v>0</v>
      </c>
      <c r="BD46" s="603">
        <f>-'5C1N_Delta'!AY46</f>
        <v>0</v>
      </c>
      <c r="BE46" s="603">
        <f>-'5C1O_Impact'!AY46</f>
        <v>-10</v>
      </c>
      <c r="BF46" s="603">
        <f>-'5C1P_Vision'!AY46</f>
        <v>0</v>
      </c>
      <c r="BG46" s="603">
        <f>-'5C1Q_Advantage'!AY46</f>
        <v>0</v>
      </c>
      <c r="BH46" s="603">
        <f>-'5C1R_Iberville'!AY46</f>
        <v>0</v>
      </c>
      <c r="BI46" s="603">
        <f>-'5C1S_LC Col Prep'!AY46</f>
        <v>0</v>
      </c>
      <c r="BJ46" s="603">
        <f>-'5C1T_Northeast'!AY46</f>
        <v>0</v>
      </c>
      <c r="BK46" s="603">
        <f>-'5C1U_Acadiana Ren'!AY46</f>
        <v>0</v>
      </c>
      <c r="BL46" s="603">
        <f>-'5C1V_Laf Ren'!AY46</f>
        <v>0</v>
      </c>
      <c r="BM46" s="603">
        <f>-'5C1W_Willow'!AY46</f>
        <v>0</v>
      </c>
      <c r="BN46" s="603">
        <f>-'5C1X_Tangi'!AY46</f>
        <v>0</v>
      </c>
      <c r="BO46" s="603">
        <f>-'5C1Y_GEO'!AY46</f>
        <v>0</v>
      </c>
      <c r="BP46" s="603">
        <f>-'5C1Z_Lincoln Prep'!AY46</f>
        <v>0</v>
      </c>
      <c r="BQ46" s="603">
        <f>-'5C1AA_Laurel'!AY46</f>
        <v>0</v>
      </c>
      <c r="BR46" s="603">
        <f>-'5C1AB_Apex'!AY46</f>
        <v>0</v>
      </c>
      <c r="BS46" s="603">
        <f>-'5C1AC_Smothers'!AY46</f>
        <v>0</v>
      </c>
      <c r="BT46" s="603">
        <f>-'5C1AD_Greater'!AY46</f>
        <v>0</v>
      </c>
      <c r="BU46" s="603">
        <f>-'5C1AE_Noble Minds'!AY46</f>
        <v>0</v>
      </c>
      <c r="BV46" s="603">
        <f>-'5C1AF_JCFA-Laf'!AY46</f>
        <v>0</v>
      </c>
      <c r="BW46" s="603">
        <f>-'5C1AG_Collegiate'!AY46</f>
        <v>0</v>
      </c>
      <c r="BX46" s="603">
        <f>-'5C1AH_BRUP'!AY46</f>
        <v>0</v>
      </c>
      <c r="BY46" s="1008">
        <f>-'5C1AI_Harmony'!$AY46</f>
        <v>0</v>
      </c>
      <c r="BZ46" s="1008">
        <f>-'5C1AJ_Athlos'!$AY46</f>
        <v>0</v>
      </c>
      <c r="CA46" s="603">
        <f>-'5C2_LAVCA'!AZ46</f>
        <v>-396</v>
      </c>
      <c r="CB46" s="603">
        <f>-'5C3_UnvView'!AZ46</f>
        <v>-514</v>
      </c>
      <c r="CC46" s="603">
        <f t="shared" si="49"/>
        <v>-920</v>
      </c>
      <c r="CD46" s="605">
        <f t="shared" si="50"/>
        <v>11174700</v>
      </c>
    </row>
    <row r="47" spans="1:82" s="110" customFormat="1" ht="15.75" customHeight="1" x14ac:dyDescent="0.2">
      <c r="A47" s="614">
        <v>41</v>
      </c>
      <c r="B47" s="615" t="s">
        <v>46</v>
      </c>
      <c r="C47" s="192">
        <f>'2_State Distrib and Adjs'!BD47</f>
        <v>457706</v>
      </c>
      <c r="D47" s="192">
        <f>-'5A3_OJJ'!S47</f>
        <v>0</v>
      </c>
      <c r="E47" s="192"/>
      <c r="F47" s="192">
        <f>-'5C1A_Madison'!AS47</f>
        <v>0</v>
      </c>
      <c r="G47" s="192">
        <f>-'5C1B_DArbonne'!AS47</f>
        <v>0</v>
      </c>
      <c r="H47" s="192">
        <f>-'5C1C_Intl High'!AS47</f>
        <v>0</v>
      </c>
      <c r="I47" s="192">
        <f>-'5C1D_NOMMA'!AS47</f>
        <v>0</v>
      </c>
      <c r="J47" s="192">
        <f>-'5C1E_LFNO'!AS47</f>
        <v>0</v>
      </c>
      <c r="K47" s="192">
        <f>-'5C1F_L.C. Charter'!AS47</f>
        <v>0</v>
      </c>
      <c r="L47" s="192">
        <f>-'5C1G_JS Clark'!AS47</f>
        <v>0</v>
      </c>
      <c r="M47" s="192">
        <f>-'5C1H_Southwest'!AS47</f>
        <v>0</v>
      </c>
      <c r="N47" s="192">
        <f>-'5C1I_LA Key'!AS47</f>
        <v>0</v>
      </c>
      <c r="O47" s="192">
        <f>-'5C1J_Jeff Chamber'!AS47</f>
        <v>0</v>
      </c>
      <c r="P47" s="192">
        <f>-'5C1M_GEO Mid'!AS47</f>
        <v>0</v>
      </c>
      <c r="Q47" s="192">
        <f>-'5C1N_Delta'!AS47</f>
        <v>0</v>
      </c>
      <c r="R47" s="192">
        <f>-'5C1O_Impact'!AS47</f>
        <v>0</v>
      </c>
      <c r="S47" s="192">
        <f>-'5C1P_Vision'!AS47</f>
        <v>0</v>
      </c>
      <c r="T47" s="192">
        <f>-'5C1Q_Advantage'!AS47</f>
        <v>0</v>
      </c>
      <c r="U47" s="192">
        <f>-'5C1R_Iberville'!AS47</f>
        <v>0</v>
      </c>
      <c r="V47" s="192">
        <f>-'5C1S_LC Col Prep'!AS47</f>
        <v>0</v>
      </c>
      <c r="W47" s="192">
        <f>-'5C1T_Northeast'!AS47</f>
        <v>0</v>
      </c>
      <c r="X47" s="192">
        <f>-'5C1U_Acadiana Ren'!AS47</f>
        <v>0</v>
      </c>
      <c r="Y47" s="192">
        <f>-'5C1V_Laf Ren'!AS47</f>
        <v>0</v>
      </c>
      <c r="Z47" s="192">
        <f>-'5C1W_Willow'!AS47</f>
        <v>0</v>
      </c>
      <c r="AA47" s="192">
        <f>-'5C1X_Tangi'!AS47</f>
        <v>0</v>
      </c>
      <c r="AB47" s="192">
        <f>-'5C1Y_GEO'!AS47</f>
        <v>0</v>
      </c>
      <c r="AC47" s="192">
        <f>-'5C1Z_Lincoln Prep'!AS47</f>
        <v>0</v>
      </c>
      <c r="AD47" s="192">
        <f>-'5C1AA_Laurel'!$AS47</f>
        <v>0</v>
      </c>
      <c r="AE47" s="192">
        <f>-'5C1AB_Apex'!$AS47</f>
        <v>0</v>
      </c>
      <c r="AF47" s="192">
        <f>-'5C1AC_Smothers'!$AS47</f>
        <v>0</v>
      </c>
      <c r="AG47" s="192">
        <f>-'5C1AD_Greater'!$AS47</f>
        <v>0</v>
      </c>
      <c r="AH47" s="192">
        <f>-'5C1AE_Noble Minds'!$AS47</f>
        <v>0</v>
      </c>
      <c r="AI47" s="192">
        <f>-'5C1AF_JCFA-Laf'!$AS47</f>
        <v>0</v>
      </c>
      <c r="AJ47" s="192">
        <f>-'5C1AG_Collegiate'!$AS47</f>
        <v>0</v>
      </c>
      <c r="AK47" s="192">
        <f>-'5C1AH_BRUP'!$AS47</f>
        <v>0</v>
      </c>
      <c r="AL47" s="192">
        <f>-'5C1AI_Harmony'!$AS47</f>
        <v>0</v>
      </c>
      <c r="AM47" s="192">
        <f>-'5C1AJ_Athlos'!$AS47</f>
        <v>0</v>
      </c>
      <c r="AN47" s="192">
        <f>-'5C2_LAVCA'!AT47</f>
        <v>-2857</v>
      </c>
      <c r="AO47" s="192">
        <f>-'5C3_UnvView'!AT47</f>
        <v>-2143</v>
      </c>
      <c r="AP47" s="616">
        <f t="shared" si="47"/>
        <v>-5000</v>
      </c>
      <c r="AQ47" s="617">
        <f t="shared" si="48"/>
        <v>452706</v>
      </c>
      <c r="AR47" s="192"/>
      <c r="AS47" s="192">
        <f>-'5C1A_Madison'!AY47</f>
        <v>0</v>
      </c>
      <c r="AT47" s="192">
        <f>-'5C1B_DArbonne'!AY47</f>
        <v>0</v>
      </c>
      <c r="AU47" s="192">
        <f>-'5C1C_Intl High'!AY47</f>
        <v>0</v>
      </c>
      <c r="AV47" s="192">
        <f>-'5C1D_NOMMA'!AY47</f>
        <v>0</v>
      </c>
      <c r="AW47" s="192">
        <f>-'5C1E_LFNO'!AY47</f>
        <v>0</v>
      </c>
      <c r="AX47" s="192">
        <f>-'5C1F_L.C. Charter'!AY47</f>
        <v>0</v>
      </c>
      <c r="AY47" s="192">
        <f>-'5C1G_JS Clark'!AY47</f>
        <v>0</v>
      </c>
      <c r="AZ47" s="192">
        <f>-'5C1H_Southwest'!AY47</f>
        <v>0</v>
      </c>
      <c r="BA47" s="192">
        <f>-'5C1I_LA Key'!AY47</f>
        <v>0</v>
      </c>
      <c r="BB47" s="192">
        <f>-'5C1J_Jeff Chamber'!AY47</f>
        <v>0</v>
      </c>
      <c r="BC47" s="192">
        <f>-'5C1M_GEO Mid'!AY47</f>
        <v>0</v>
      </c>
      <c r="BD47" s="192">
        <f>-'5C1N_Delta'!AY47</f>
        <v>0</v>
      </c>
      <c r="BE47" s="192">
        <f>-'5C1O_Impact'!AY47</f>
        <v>0</v>
      </c>
      <c r="BF47" s="192">
        <f>-'5C1P_Vision'!AY47</f>
        <v>0</v>
      </c>
      <c r="BG47" s="192">
        <f>-'5C1Q_Advantage'!AY47</f>
        <v>0</v>
      </c>
      <c r="BH47" s="192">
        <f>-'5C1R_Iberville'!AY47</f>
        <v>0</v>
      </c>
      <c r="BI47" s="192">
        <f>-'5C1S_LC Col Prep'!AY47</f>
        <v>0</v>
      </c>
      <c r="BJ47" s="192">
        <f>-'5C1T_Northeast'!AY47</f>
        <v>0</v>
      </c>
      <c r="BK47" s="192">
        <f>-'5C1U_Acadiana Ren'!AY47</f>
        <v>0</v>
      </c>
      <c r="BL47" s="192">
        <f>-'5C1V_Laf Ren'!AY47</f>
        <v>0</v>
      </c>
      <c r="BM47" s="192">
        <f>-'5C1W_Willow'!AY47</f>
        <v>0</v>
      </c>
      <c r="BN47" s="192">
        <f>-'5C1X_Tangi'!AY47</f>
        <v>0</v>
      </c>
      <c r="BO47" s="192">
        <f>-'5C1Y_GEO'!AY47</f>
        <v>0</v>
      </c>
      <c r="BP47" s="192">
        <f>-'5C1Z_Lincoln Prep'!AY47</f>
        <v>0</v>
      </c>
      <c r="BQ47" s="192">
        <f>-'5C1AA_Laurel'!AY47</f>
        <v>0</v>
      </c>
      <c r="BR47" s="192">
        <f>-'5C1AB_Apex'!AY47</f>
        <v>0</v>
      </c>
      <c r="BS47" s="192">
        <f>-'5C1AC_Smothers'!AY47</f>
        <v>0</v>
      </c>
      <c r="BT47" s="192">
        <f>-'5C1AD_Greater'!AY47</f>
        <v>0</v>
      </c>
      <c r="BU47" s="192">
        <f>-'5C1AE_Noble Minds'!AY47</f>
        <v>0</v>
      </c>
      <c r="BV47" s="192">
        <f>-'5C1AF_JCFA-Laf'!AY47</f>
        <v>0</v>
      </c>
      <c r="BW47" s="192">
        <f>-'5C1AG_Collegiate'!AY47</f>
        <v>0</v>
      </c>
      <c r="BX47" s="192">
        <f>-'5C1AH_BRUP'!AY47</f>
        <v>0</v>
      </c>
      <c r="BY47" s="192">
        <f>-'5C1AI_Harmony'!$AY47</f>
        <v>0</v>
      </c>
      <c r="BZ47" s="192">
        <f>-'5C1AJ_Athlos'!$AY47</f>
        <v>0</v>
      </c>
      <c r="CA47" s="192">
        <f>-'5C2_LAVCA'!AZ47</f>
        <v>-86</v>
      </c>
      <c r="CB47" s="192">
        <f>-'5C3_UnvView'!AZ47</f>
        <v>-64</v>
      </c>
      <c r="CC47" s="192">
        <f t="shared" si="49"/>
        <v>-150</v>
      </c>
      <c r="CD47" s="617">
        <f t="shared" si="50"/>
        <v>452556</v>
      </c>
    </row>
    <row r="48" spans="1:82" s="110" customFormat="1" ht="15.75" customHeight="1" x14ac:dyDescent="0.2">
      <c r="A48" s="614">
        <v>42</v>
      </c>
      <c r="B48" s="615" t="s">
        <v>47</v>
      </c>
      <c r="C48" s="192">
        <f>'2_State Distrib and Adjs'!BD48</f>
        <v>1349115</v>
      </c>
      <c r="D48" s="192">
        <f>-'5A3_OJJ'!S48</f>
        <v>-2110</v>
      </c>
      <c r="E48" s="192"/>
      <c r="F48" s="192">
        <f>-'5C1A_Madison'!AS48</f>
        <v>0</v>
      </c>
      <c r="G48" s="192">
        <f>-'5C1B_DArbonne'!AS48</f>
        <v>0</v>
      </c>
      <c r="H48" s="192">
        <f>-'5C1C_Intl High'!AS48</f>
        <v>0</v>
      </c>
      <c r="I48" s="192">
        <f>-'5C1D_NOMMA'!AS48</f>
        <v>0</v>
      </c>
      <c r="J48" s="192">
        <f>-'5C1E_LFNO'!AS48</f>
        <v>0</v>
      </c>
      <c r="K48" s="192">
        <f>-'5C1F_L.C. Charter'!AS48</f>
        <v>0</v>
      </c>
      <c r="L48" s="192">
        <f>-'5C1G_JS Clark'!AS48</f>
        <v>0</v>
      </c>
      <c r="M48" s="192">
        <f>-'5C1H_Southwest'!AS48</f>
        <v>0</v>
      </c>
      <c r="N48" s="192">
        <f>-'5C1I_LA Key'!AS48</f>
        <v>0</v>
      </c>
      <c r="O48" s="192">
        <f>-'5C1J_Jeff Chamber'!AS48</f>
        <v>0</v>
      </c>
      <c r="P48" s="192">
        <f>-'5C1M_GEO Mid'!AS48</f>
        <v>0</v>
      </c>
      <c r="Q48" s="192">
        <f>-'5C1N_Delta'!AS48</f>
        <v>0</v>
      </c>
      <c r="R48" s="192">
        <f>-'5C1O_Impact'!AS48</f>
        <v>0</v>
      </c>
      <c r="S48" s="192">
        <f>-'5C1P_Vision'!AS48</f>
        <v>0</v>
      </c>
      <c r="T48" s="192">
        <f>-'5C1Q_Advantage'!AS48</f>
        <v>0</v>
      </c>
      <c r="U48" s="192">
        <f>-'5C1R_Iberville'!AS48</f>
        <v>0</v>
      </c>
      <c r="V48" s="192">
        <f>-'5C1S_LC Col Prep'!AS48</f>
        <v>0</v>
      </c>
      <c r="W48" s="192">
        <f>-'5C1T_Northeast'!AS48</f>
        <v>0</v>
      </c>
      <c r="X48" s="192">
        <f>-'5C1U_Acadiana Ren'!AS48</f>
        <v>0</v>
      </c>
      <c r="Y48" s="192">
        <f>-'5C1V_Laf Ren'!AS48</f>
        <v>0</v>
      </c>
      <c r="Z48" s="192">
        <f>-'5C1W_Willow'!AS48</f>
        <v>0</v>
      </c>
      <c r="AA48" s="192">
        <f>-'5C1X_Tangi'!AS48</f>
        <v>0</v>
      </c>
      <c r="AB48" s="192">
        <f>-'5C1Y_GEO'!AS48</f>
        <v>0</v>
      </c>
      <c r="AC48" s="192">
        <f>-'5C1Z_Lincoln Prep'!AS48</f>
        <v>0</v>
      </c>
      <c r="AD48" s="192">
        <f>-'5C1AA_Laurel'!$AS48</f>
        <v>0</v>
      </c>
      <c r="AE48" s="192">
        <f>-'5C1AB_Apex'!$AS48</f>
        <v>0</v>
      </c>
      <c r="AF48" s="192">
        <f>-'5C1AC_Smothers'!$AS48</f>
        <v>0</v>
      </c>
      <c r="AG48" s="192">
        <f>-'5C1AD_Greater'!$AS48</f>
        <v>0</v>
      </c>
      <c r="AH48" s="192">
        <f>-'5C1AE_Noble Minds'!$AS48</f>
        <v>0</v>
      </c>
      <c r="AI48" s="192">
        <f>-'5C1AF_JCFA-Laf'!$AS48</f>
        <v>0</v>
      </c>
      <c r="AJ48" s="192">
        <f>-'5C1AG_Collegiate'!$AS48</f>
        <v>0</v>
      </c>
      <c r="AK48" s="192">
        <f>-'5C1AH_BRUP'!$AS48</f>
        <v>0</v>
      </c>
      <c r="AL48" s="192">
        <f>-'5C1AI_Harmony'!$AS48</f>
        <v>0</v>
      </c>
      <c r="AM48" s="192">
        <f>-'5C1AJ_Athlos'!$AS48</f>
        <v>0</v>
      </c>
      <c r="AN48" s="192">
        <f>-'5C2_LAVCA'!AT48</f>
        <v>-3567</v>
      </c>
      <c r="AO48" s="192">
        <f>-'5C3_UnvView'!AT48</f>
        <v>-3567</v>
      </c>
      <c r="AP48" s="616">
        <f t="shared" si="47"/>
        <v>-9244</v>
      </c>
      <c r="AQ48" s="617">
        <f t="shared" si="48"/>
        <v>1339871</v>
      </c>
      <c r="AR48" s="192"/>
      <c r="AS48" s="192">
        <f>-'5C1A_Madison'!AY48</f>
        <v>0</v>
      </c>
      <c r="AT48" s="192">
        <f>-'5C1B_DArbonne'!AY48</f>
        <v>0</v>
      </c>
      <c r="AU48" s="192">
        <f>-'5C1C_Intl High'!AY48</f>
        <v>0</v>
      </c>
      <c r="AV48" s="192">
        <f>-'5C1D_NOMMA'!AY48</f>
        <v>0</v>
      </c>
      <c r="AW48" s="192">
        <f>-'5C1E_LFNO'!AY48</f>
        <v>0</v>
      </c>
      <c r="AX48" s="192">
        <f>-'5C1F_L.C. Charter'!AY48</f>
        <v>0</v>
      </c>
      <c r="AY48" s="192">
        <f>-'5C1G_JS Clark'!AY48</f>
        <v>0</v>
      </c>
      <c r="AZ48" s="192">
        <f>-'5C1H_Southwest'!AY48</f>
        <v>0</v>
      </c>
      <c r="BA48" s="192">
        <f>-'5C1I_LA Key'!AY48</f>
        <v>0</v>
      </c>
      <c r="BB48" s="192">
        <f>-'5C1J_Jeff Chamber'!AY48</f>
        <v>0</v>
      </c>
      <c r="BC48" s="192">
        <f>-'5C1M_GEO Mid'!AY48</f>
        <v>0</v>
      </c>
      <c r="BD48" s="192">
        <f>-'5C1N_Delta'!AY48</f>
        <v>0</v>
      </c>
      <c r="BE48" s="192">
        <f>-'5C1O_Impact'!AY48</f>
        <v>0</v>
      </c>
      <c r="BF48" s="192">
        <f>-'5C1P_Vision'!AY48</f>
        <v>0</v>
      </c>
      <c r="BG48" s="192">
        <f>-'5C1Q_Advantage'!AY48</f>
        <v>0</v>
      </c>
      <c r="BH48" s="192">
        <f>-'5C1R_Iberville'!AY48</f>
        <v>0</v>
      </c>
      <c r="BI48" s="192">
        <f>-'5C1S_LC Col Prep'!AY48</f>
        <v>0</v>
      </c>
      <c r="BJ48" s="192">
        <f>-'5C1T_Northeast'!AY48</f>
        <v>0</v>
      </c>
      <c r="BK48" s="192">
        <f>-'5C1U_Acadiana Ren'!AY48</f>
        <v>0</v>
      </c>
      <c r="BL48" s="192">
        <f>-'5C1V_Laf Ren'!AY48</f>
        <v>0</v>
      </c>
      <c r="BM48" s="192">
        <f>-'5C1W_Willow'!AY48</f>
        <v>0</v>
      </c>
      <c r="BN48" s="192">
        <f>-'5C1X_Tangi'!AY48</f>
        <v>0</v>
      </c>
      <c r="BO48" s="192">
        <f>-'5C1Y_GEO'!AY48</f>
        <v>0</v>
      </c>
      <c r="BP48" s="192">
        <f>-'5C1Z_Lincoln Prep'!AY48</f>
        <v>0</v>
      </c>
      <c r="BQ48" s="192">
        <f>-'5C1AA_Laurel'!AY48</f>
        <v>0</v>
      </c>
      <c r="BR48" s="192">
        <f>-'5C1AB_Apex'!AY48</f>
        <v>0</v>
      </c>
      <c r="BS48" s="192">
        <f>-'5C1AC_Smothers'!AY48</f>
        <v>0</v>
      </c>
      <c r="BT48" s="192">
        <f>-'5C1AD_Greater'!AY48</f>
        <v>0</v>
      </c>
      <c r="BU48" s="192">
        <f>-'5C1AE_Noble Minds'!AY48</f>
        <v>0</v>
      </c>
      <c r="BV48" s="192">
        <f>-'5C1AF_JCFA-Laf'!AY48</f>
        <v>0</v>
      </c>
      <c r="BW48" s="192">
        <f>-'5C1AG_Collegiate'!AY48</f>
        <v>0</v>
      </c>
      <c r="BX48" s="192">
        <f>-'5C1AH_BRUP'!AY48</f>
        <v>0</v>
      </c>
      <c r="BY48" s="192">
        <f>-'5C1AI_Harmony'!$AY48</f>
        <v>0</v>
      </c>
      <c r="BZ48" s="192">
        <f>-'5C1AJ_Athlos'!$AY48</f>
        <v>0</v>
      </c>
      <c r="CA48" s="192">
        <f>-'5C2_LAVCA'!AZ48</f>
        <v>-107</v>
      </c>
      <c r="CB48" s="192">
        <f>-'5C3_UnvView'!AZ48</f>
        <v>-107</v>
      </c>
      <c r="CC48" s="192">
        <f t="shared" si="49"/>
        <v>-214</v>
      </c>
      <c r="CD48" s="617">
        <f t="shared" si="50"/>
        <v>1339657</v>
      </c>
    </row>
    <row r="49" spans="1:82" s="110" customFormat="1" ht="15.75" customHeight="1" x14ac:dyDescent="0.2">
      <c r="A49" s="614">
        <v>43</v>
      </c>
      <c r="B49" s="615" t="s">
        <v>48</v>
      </c>
      <c r="C49" s="192">
        <f>'2_State Distrib and Adjs'!BD49</f>
        <v>2330490</v>
      </c>
      <c r="D49" s="192">
        <f>-'5A3_OJJ'!S49</f>
        <v>-294</v>
      </c>
      <c r="E49" s="192"/>
      <c r="F49" s="192">
        <f>-'5C1A_Madison'!AS49</f>
        <v>0</v>
      </c>
      <c r="G49" s="192">
        <f>-'5C1B_DArbonne'!AS49</f>
        <v>0</v>
      </c>
      <c r="H49" s="192">
        <f>-'5C1C_Intl High'!AS49</f>
        <v>0</v>
      </c>
      <c r="I49" s="192">
        <f>-'5C1D_NOMMA'!AS49</f>
        <v>0</v>
      </c>
      <c r="J49" s="192">
        <f>-'5C1E_LFNO'!AS49</f>
        <v>0</v>
      </c>
      <c r="K49" s="192">
        <f>-'5C1F_L.C. Charter'!AS49</f>
        <v>0</v>
      </c>
      <c r="L49" s="192">
        <f>-'5C1G_JS Clark'!AS49</f>
        <v>0</v>
      </c>
      <c r="M49" s="192">
        <f>-'5C1H_Southwest'!AS49</f>
        <v>0</v>
      </c>
      <c r="N49" s="192">
        <f>-'5C1I_LA Key'!AS49</f>
        <v>0</v>
      </c>
      <c r="O49" s="192">
        <f>-'5C1J_Jeff Chamber'!AS49</f>
        <v>0</v>
      </c>
      <c r="P49" s="192">
        <f>-'5C1M_GEO Mid'!AS49</f>
        <v>0</v>
      </c>
      <c r="Q49" s="192">
        <f>-'5C1N_Delta'!AS49</f>
        <v>0</v>
      </c>
      <c r="R49" s="192">
        <f>-'5C1O_Impact'!AS49</f>
        <v>0</v>
      </c>
      <c r="S49" s="192">
        <f>-'5C1P_Vision'!AS49</f>
        <v>0</v>
      </c>
      <c r="T49" s="192">
        <f>-'5C1Q_Advantage'!AS49</f>
        <v>0</v>
      </c>
      <c r="U49" s="192">
        <f>-'5C1R_Iberville'!AS49</f>
        <v>0</v>
      </c>
      <c r="V49" s="192">
        <f>-'5C1S_LC Col Prep'!AS49</f>
        <v>0</v>
      </c>
      <c r="W49" s="192">
        <f>-'5C1T_Northeast'!AS49</f>
        <v>0</v>
      </c>
      <c r="X49" s="192">
        <f>-'5C1U_Acadiana Ren'!AS49</f>
        <v>0</v>
      </c>
      <c r="Y49" s="192">
        <f>-'5C1V_Laf Ren'!AS49</f>
        <v>0</v>
      </c>
      <c r="Z49" s="192">
        <f>-'5C1W_Willow'!AS49</f>
        <v>0</v>
      </c>
      <c r="AA49" s="192">
        <f>-'5C1X_Tangi'!AS49</f>
        <v>0</v>
      </c>
      <c r="AB49" s="192">
        <f>-'5C1Y_GEO'!AS49</f>
        <v>0</v>
      </c>
      <c r="AC49" s="192">
        <f>-'5C1Z_Lincoln Prep'!AS49</f>
        <v>0</v>
      </c>
      <c r="AD49" s="192">
        <f>-'5C1AA_Laurel'!$AS49</f>
        <v>0</v>
      </c>
      <c r="AE49" s="192">
        <f>-'5C1AB_Apex'!$AS49</f>
        <v>0</v>
      </c>
      <c r="AF49" s="192">
        <f>-'5C1AC_Smothers'!$AS49</f>
        <v>0</v>
      </c>
      <c r="AG49" s="192">
        <f>-'5C1AD_Greater'!$AS49</f>
        <v>0</v>
      </c>
      <c r="AH49" s="192">
        <f>-'5C1AE_Noble Minds'!$AS49</f>
        <v>0</v>
      </c>
      <c r="AI49" s="192">
        <f>-'5C1AF_JCFA-Laf'!$AS49</f>
        <v>0</v>
      </c>
      <c r="AJ49" s="192">
        <f>-'5C1AG_Collegiate'!$AS49</f>
        <v>0</v>
      </c>
      <c r="AK49" s="192">
        <f>-'5C1AH_BRUP'!$AS49</f>
        <v>0</v>
      </c>
      <c r="AL49" s="192">
        <f>-'5C1AI_Harmony'!$AS49</f>
        <v>0</v>
      </c>
      <c r="AM49" s="192">
        <f>-'5C1AJ_Athlos'!$AS49</f>
        <v>0</v>
      </c>
      <c r="AN49" s="192">
        <f>-'5C2_LAVCA'!AT49</f>
        <v>-3542</v>
      </c>
      <c r="AO49" s="192">
        <f>-'5C3_UnvView'!AT49</f>
        <v>-2452</v>
      </c>
      <c r="AP49" s="616">
        <f t="shared" si="47"/>
        <v>-6288</v>
      </c>
      <c r="AQ49" s="617">
        <f t="shared" si="48"/>
        <v>2324202</v>
      </c>
      <c r="AR49" s="192"/>
      <c r="AS49" s="192">
        <f>-'5C1A_Madison'!AY49</f>
        <v>0</v>
      </c>
      <c r="AT49" s="192">
        <f>-'5C1B_DArbonne'!AY49</f>
        <v>0</v>
      </c>
      <c r="AU49" s="192">
        <f>-'5C1C_Intl High'!AY49</f>
        <v>0</v>
      </c>
      <c r="AV49" s="192">
        <f>-'5C1D_NOMMA'!AY49</f>
        <v>0</v>
      </c>
      <c r="AW49" s="192">
        <f>-'5C1E_LFNO'!AY49</f>
        <v>0</v>
      </c>
      <c r="AX49" s="192">
        <f>-'5C1F_L.C. Charter'!AY49</f>
        <v>0</v>
      </c>
      <c r="AY49" s="192">
        <f>-'5C1G_JS Clark'!AY49</f>
        <v>0</v>
      </c>
      <c r="AZ49" s="192">
        <f>-'5C1H_Southwest'!AY49</f>
        <v>0</v>
      </c>
      <c r="BA49" s="192">
        <f>-'5C1I_LA Key'!AY49</f>
        <v>0</v>
      </c>
      <c r="BB49" s="192">
        <f>-'5C1J_Jeff Chamber'!AY49</f>
        <v>0</v>
      </c>
      <c r="BC49" s="192">
        <f>-'5C1M_GEO Mid'!AY49</f>
        <v>0</v>
      </c>
      <c r="BD49" s="192">
        <f>-'5C1N_Delta'!AY49</f>
        <v>0</v>
      </c>
      <c r="BE49" s="192">
        <f>-'5C1O_Impact'!AY49</f>
        <v>0</v>
      </c>
      <c r="BF49" s="192">
        <f>-'5C1P_Vision'!AY49</f>
        <v>0</v>
      </c>
      <c r="BG49" s="192">
        <f>-'5C1Q_Advantage'!AY49</f>
        <v>0</v>
      </c>
      <c r="BH49" s="192">
        <f>-'5C1R_Iberville'!AY49</f>
        <v>0</v>
      </c>
      <c r="BI49" s="192">
        <f>-'5C1S_LC Col Prep'!AY49</f>
        <v>0</v>
      </c>
      <c r="BJ49" s="192">
        <f>-'5C1T_Northeast'!AY49</f>
        <v>0</v>
      </c>
      <c r="BK49" s="192">
        <f>-'5C1U_Acadiana Ren'!AY49</f>
        <v>0</v>
      </c>
      <c r="BL49" s="192">
        <f>-'5C1V_Laf Ren'!AY49</f>
        <v>0</v>
      </c>
      <c r="BM49" s="192">
        <f>-'5C1W_Willow'!AY49</f>
        <v>0</v>
      </c>
      <c r="BN49" s="192">
        <f>-'5C1X_Tangi'!AY49</f>
        <v>0</v>
      </c>
      <c r="BO49" s="192">
        <f>-'5C1Y_GEO'!AY49</f>
        <v>0</v>
      </c>
      <c r="BP49" s="192">
        <f>-'5C1Z_Lincoln Prep'!AY49</f>
        <v>0</v>
      </c>
      <c r="BQ49" s="192">
        <f>-'5C1AA_Laurel'!AY49</f>
        <v>0</v>
      </c>
      <c r="BR49" s="192">
        <f>-'5C1AB_Apex'!AY49</f>
        <v>0</v>
      </c>
      <c r="BS49" s="192">
        <f>-'5C1AC_Smothers'!AY49</f>
        <v>0</v>
      </c>
      <c r="BT49" s="192">
        <f>-'5C1AD_Greater'!AY49</f>
        <v>0</v>
      </c>
      <c r="BU49" s="192">
        <f>-'5C1AE_Noble Minds'!AY49</f>
        <v>0</v>
      </c>
      <c r="BV49" s="192">
        <f>-'5C1AF_JCFA-Laf'!AY49</f>
        <v>0</v>
      </c>
      <c r="BW49" s="192">
        <f>-'5C1AG_Collegiate'!AY49</f>
        <v>0</v>
      </c>
      <c r="BX49" s="192">
        <f>-'5C1AH_BRUP'!AY49</f>
        <v>0</v>
      </c>
      <c r="BY49" s="192">
        <f>-'5C1AI_Harmony'!$AY49</f>
        <v>0</v>
      </c>
      <c r="BZ49" s="192">
        <f>-'5C1AJ_Athlos'!$AY49</f>
        <v>0</v>
      </c>
      <c r="CA49" s="192">
        <f>-'5C2_LAVCA'!AZ49</f>
        <v>-107</v>
      </c>
      <c r="CB49" s="192">
        <f>-'5C3_UnvView'!AZ49</f>
        <v>-74</v>
      </c>
      <c r="CC49" s="192">
        <f t="shared" si="49"/>
        <v>-181</v>
      </c>
      <c r="CD49" s="617">
        <f t="shared" si="50"/>
        <v>2324021</v>
      </c>
    </row>
    <row r="50" spans="1:82" s="110" customFormat="1" ht="15.75" customHeight="1" x14ac:dyDescent="0.2">
      <c r="A50" s="614">
        <v>44</v>
      </c>
      <c r="B50" s="615" t="s">
        <v>49</v>
      </c>
      <c r="C50" s="192">
        <f>'2_State Distrib and Adjs'!BD50</f>
        <v>3573140</v>
      </c>
      <c r="D50" s="192">
        <f>-'5A3_OJJ'!S50</f>
        <v>-244</v>
      </c>
      <c r="E50" s="192"/>
      <c r="F50" s="192">
        <f>-'5C1A_Madison'!AS50</f>
        <v>0</v>
      </c>
      <c r="G50" s="192">
        <f>-'5C1B_DArbonne'!AS50</f>
        <v>0</v>
      </c>
      <c r="H50" s="192">
        <f>-'5C1C_Intl High'!AS50</f>
        <v>-660</v>
      </c>
      <c r="I50" s="192">
        <f>-'5C1D_NOMMA'!AS50</f>
        <v>-1320</v>
      </c>
      <c r="J50" s="192">
        <f>-'5C1E_LFNO'!AS50</f>
        <v>-330</v>
      </c>
      <c r="K50" s="192">
        <f>-'5C1F_L.C. Charter'!AS50</f>
        <v>0</v>
      </c>
      <c r="L50" s="192">
        <f>-'5C1G_JS Clark'!AS50</f>
        <v>0</v>
      </c>
      <c r="M50" s="192">
        <f>-'5C1H_Southwest'!AS50</f>
        <v>0</v>
      </c>
      <c r="N50" s="192">
        <f>-'5C1I_LA Key'!AS50</f>
        <v>0</v>
      </c>
      <c r="O50" s="192">
        <f>-'5C1J_Jeff Chamber'!AS50</f>
        <v>0</v>
      </c>
      <c r="P50" s="192">
        <f>-'5C1M_GEO Mid'!AS50</f>
        <v>0</v>
      </c>
      <c r="Q50" s="192">
        <f>-'5C1N_Delta'!AS50</f>
        <v>0</v>
      </c>
      <c r="R50" s="192">
        <f>-'5C1O_Impact'!AS50</f>
        <v>0</v>
      </c>
      <c r="S50" s="192">
        <f>-'5C1P_Vision'!AS50</f>
        <v>0</v>
      </c>
      <c r="T50" s="192">
        <f>-'5C1Q_Advantage'!AS50</f>
        <v>0</v>
      </c>
      <c r="U50" s="192">
        <f>-'5C1R_Iberville'!AS50</f>
        <v>0</v>
      </c>
      <c r="V50" s="192">
        <f>-'5C1S_LC Col Prep'!AS50</f>
        <v>0</v>
      </c>
      <c r="W50" s="192">
        <f>-'5C1T_Northeast'!AS50</f>
        <v>0</v>
      </c>
      <c r="X50" s="192">
        <f>-'5C1U_Acadiana Ren'!AS50</f>
        <v>0</v>
      </c>
      <c r="Y50" s="192">
        <f>-'5C1V_Laf Ren'!AS50</f>
        <v>0</v>
      </c>
      <c r="Z50" s="192">
        <f>-'5C1W_Willow'!AS50</f>
        <v>0</v>
      </c>
      <c r="AA50" s="192">
        <f>-'5C1X_Tangi'!AS50</f>
        <v>0</v>
      </c>
      <c r="AB50" s="192">
        <f>-'5C1Y_GEO'!AS50</f>
        <v>0</v>
      </c>
      <c r="AC50" s="192">
        <f>-'5C1Z_Lincoln Prep'!AS50</f>
        <v>0</v>
      </c>
      <c r="AD50" s="192">
        <f>-'5C1AA_Laurel'!$AS50</f>
        <v>0</v>
      </c>
      <c r="AE50" s="192">
        <f>-'5C1AB_Apex'!$AS50</f>
        <v>0</v>
      </c>
      <c r="AF50" s="192">
        <f>-'5C1AC_Smothers'!$AS50</f>
        <v>-1320</v>
      </c>
      <c r="AG50" s="192">
        <f>-'5C1AD_Greater'!$AS50</f>
        <v>0</v>
      </c>
      <c r="AH50" s="192">
        <f>-'5C1AE_Noble Minds'!$AS50</f>
        <v>-330</v>
      </c>
      <c r="AI50" s="192">
        <f>-'5C1AF_JCFA-Laf'!$AS50</f>
        <v>0</v>
      </c>
      <c r="AJ50" s="192">
        <f>-'5C1AG_Collegiate'!$AS50</f>
        <v>0</v>
      </c>
      <c r="AK50" s="192">
        <f>-'5C1AH_BRUP'!$AS50</f>
        <v>0</v>
      </c>
      <c r="AL50" s="192">
        <f>-'5C1AI_Harmony'!$AS50</f>
        <v>0</v>
      </c>
      <c r="AM50" s="192">
        <f>-'5C1AJ_Athlos'!$AS50</f>
        <v>-330</v>
      </c>
      <c r="AN50" s="192">
        <f>-'5C2_LAVCA'!AT50</f>
        <v>-7126</v>
      </c>
      <c r="AO50" s="192">
        <f>-'5C3_UnvView'!AT50</f>
        <v>-4751</v>
      </c>
      <c r="AP50" s="616">
        <f t="shared" si="47"/>
        <v>-16411</v>
      </c>
      <c r="AQ50" s="617">
        <f t="shared" si="48"/>
        <v>3556729</v>
      </c>
      <c r="AR50" s="192"/>
      <c r="AS50" s="192">
        <f>-'5C1A_Madison'!AY50</f>
        <v>0</v>
      </c>
      <c r="AT50" s="192">
        <f>-'5C1B_DArbonne'!AY50</f>
        <v>0</v>
      </c>
      <c r="AU50" s="192">
        <f>-'5C1C_Intl High'!AY50</f>
        <v>-20</v>
      </c>
      <c r="AV50" s="192">
        <f>-'5C1D_NOMMA'!AY50</f>
        <v>-40</v>
      </c>
      <c r="AW50" s="192">
        <f>-'5C1E_LFNO'!AY50</f>
        <v>-10</v>
      </c>
      <c r="AX50" s="192">
        <f>-'5C1F_L.C. Charter'!AY50</f>
        <v>0</v>
      </c>
      <c r="AY50" s="192">
        <f>-'5C1G_JS Clark'!AY50</f>
        <v>0</v>
      </c>
      <c r="AZ50" s="192">
        <f>-'5C1H_Southwest'!AY50</f>
        <v>0</v>
      </c>
      <c r="BA50" s="192">
        <f>-'5C1I_LA Key'!AY50</f>
        <v>0</v>
      </c>
      <c r="BB50" s="192">
        <f>-'5C1J_Jeff Chamber'!AY50</f>
        <v>0</v>
      </c>
      <c r="BC50" s="192">
        <f>-'5C1M_GEO Mid'!AY50</f>
        <v>0</v>
      </c>
      <c r="BD50" s="192">
        <f>-'5C1N_Delta'!AY50</f>
        <v>0</v>
      </c>
      <c r="BE50" s="192">
        <f>-'5C1O_Impact'!AY50</f>
        <v>0</v>
      </c>
      <c r="BF50" s="192">
        <f>-'5C1P_Vision'!AY50</f>
        <v>0</v>
      </c>
      <c r="BG50" s="192">
        <f>-'5C1Q_Advantage'!AY50</f>
        <v>0</v>
      </c>
      <c r="BH50" s="192">
        <f>-'5C1R_Iberville'!AY50</f>
        <v>0</v>
      </c>
      <c r="BI50" s="192">
        <f>-'5C1S_LC Col Prep'!AY50</f>
        <v>0</v>
      </c>
      <c r="BJ50" s="192">
        <f>-'5C1T_Northeast'!AY50</f>
        <v>0</v>
      </c>
      <c r="BK50" s="192">
        <f>-'5C1U_Acadiana Ren'!AY50</f>
        <v>0</v>
      </c>
      <c r="BL50" s="192">
        <f>-'5C1V_Laf Ren'!AY50</f>
        <v>0</v>
      </c>
      <c r="BM50" s="192">
        <f>-'5C1W_Willow'!AY50</f>
        <v>0</v>
      </c>
      <c r="BN50" s="192">
        <f>-'5C1X_Tangi'!AY50</f>
        <v>0</v>
      </c>
      <c r="BO50" s="192">
        <f>-'5C1Y_GEO'!AY50</f>
        <v>0</v>
      </c>
      <c r="BP50" s="192">
        <f>-'5C1Z_Lincoln Prep'!AY50</f>
        <v>0</v>
      </c>
      <c r="BQ50" s="192">
        <f>-'5C1AA_Laurel'!AY50</f>
        <v>0</v>
      </c>
      <c r="BR50" s="192">
        <f>-'5C1AB_Apex'!AY50</f>
        <v>0</v>
      </c>
      <c r="BS50" s="192">
        <f>-'5C1AC_Smothers'!AY50</f>
        <v>-40</v>
      </c>
      <c r="BT50" s="192">
        <f>-'5C1AD_Greater'!AY50</f>
        <v>0</v>
      </c>
      <c r="BU50" s="192">
        <f>-'5C1AE_Noble Minds'!AY50</f>
        <v>-10</v>
      </c>
      <c r="BV50" s="192">
        <f>-'5C1AF_JCFA-Laf'!AY50</f>
        <v>0</v>
      </c>
      <c r="BW50" s="192">
        <f>-'5C1AG_Collegiate'!AY50</f>
        <v>0</v>
      </c>
      <c r="BX50" s="192">
        <f>-'5C1AH_BRUP'!AY50</f>
        <v>0</v>
      </c>
      <c r="BY50" s="192">
        <f>-'5C1AI_Harmony'!$AY50</f>
        <v>0</v>
      </c>
      <c r="BZ50" s="192">
        <f>-'5C1AJ_Athlos'!$AY50</f>
        <v>-10</v>
      </c>
      <c r="CA50" s="192">
        <f>-'5C2_LAVCA'!AZ50</f>
        <v>-214</v>
      </c>
      <c r="CB50" s="192">
        <f>-'5C3_UnvView'!AZ50</f>
        <v>-143</v>
      </c>
      <c r="CC50" s="192">
        <f t="shared" si="49"/>
        <v>-487</v>
      </c>
      <c r="CD50" s="617">
        <f t="shared" si="50"/>
        <v>3556242</v>
      </c>
    </row>
    <row r="51" spans="1:82" s="110" customFormat="1" ht="15.75" customHeight="1" x14ac:dyDescent="0.2">
      <c r="A51" s="601">
        <v>45</v>
      </c>
      <c r="B51" s="602" t="s">
        <v>50</v>
      </c>
      <c r="C51" s="603">
        <f>'2_State Distrib and Adjs'!BD51</f>
        <v>2521485</v>
      </c>
      <c r="D51" s="603">
        <f>-'5A3_OJJ'!S51</f>
        <v>-990</v>
      </c>
      <c r="E51" s="603"/>
      <c r="F51" s="603">
        <f>-'5C1A_Madison'!AS51</f>
        <v>0</v>
      </c>
      <c r="G51" s="603">
        <f>-'5C1B_DArbonne'!AS51</f>
        <v>0</v>
      </c>
      <c r="H51" s="603">
        <f>-'5C1C_Intl High'!AS51</f>
        <v>0</v>
      </c>
      <c r="I51" s="603">
        <f>-'5C1D_NOMMA'!AS51</f>
        <v>0</v>
      </c>
      <c r="J51" s="603">
        <f>-'5C1E_LFNO'!AS51</f>
        <v>-3346</v>
      </c>
      <c r="K51" s="603">
        <f>-'5C1F_L.C. Charter'!AS51</f>
        <v>-1115</v>
      </c>
      <c r="L51" s="603">
        <f>-'5C1G_JS Clark'!AS51</f>
        <v>0</v>
      </c>
      <c r="M51" s="603">
        <f>-'5C1H_Southwest'!AS51</f>
        <v>0</v>
      </c>
      <c r="N51" s="603">
        <f>-'5C1I_LA Key'!AS51</f>
        <v>0</v>
      </c>
      <c r="O51" s="603">
        <f>-'5C1J_Jeff Chamber'!AS51</f>
        <v>-1115</v>
      </c>
      <c r="P51" s="603">
        <f>-'5C1M_GEO Mid'!AS51</f>
        <v>0</v>
      </c>
      <c r="Q51" s="603">
        <f>-'5C1N_Delta'!AS51</f>
        <v>0</v>
      </c>
      <c r="R51" s="603">
        <f>-'5C1O_Impact'!AS51</f>
        <v>0</v>
      </c>
      <c r="S51" s="603">
        <f>-'5C1P_Vision'!AS51</f>
        <v>0</v>
      </c>
      <c r="T51" s="603">
        <f>-'5C1Q_Advantage'!AS51</f>
        <v>0</v>
      </c>
      <c r="U51" s="603">
        <f>-'5C1R_Iberville'!AS51</f>
        <v>0</v>
      </c>
      <c r="V51" s="603">
        <f>-'5C1S_LC Col Prep'!AS51</f>
        <v>0</v>
      </c>
      <c r="W51" s="603">
        <f>-'5C1T_Northeast'!AS51</f>
        <v>0</v>
      </c>
      <c r="X51" s="603">
        <f>-'5C1U_Acadiana Ren'!AS51</f>
        <v>0</v>
      </c>
      <c r="Y51" s="603">
        <f>-'5C1V_Laf Ren'!AS51</f>
        <v>0</v>
      </c>
      <c r="Z51" s="603">
        <f>-'5C1W_Willow'!AS51</f>
        <v>0</v>
      </c>
      <c r="AA51" s="603">
        <f>-'5C1X_Tangi'!AS51</f>
        <v>0</v>
      </c>
      <c r="AB51" s="603">
        <f>-'5C1Y_GEO'!AS51</f>
        <v>0</v>
      </c>
      <c r="AC51" s="603">
        <f>-'5C1Z_Lincoln Prep'!AS51</f>
        <v>0</v>
      </c>
      <c r="AD51" s="603">
        <f>-'5C1AA_Laurel'!$AS51</f>
        <v>0</v>
      </c>
      <c r="AE51" s="603">
        <f>-'5C1AB_Apex'!$AS51</f>
        <v>0</v>
      </c>
      <c r="AF51" s="603">
        <f>-'5C1AC_Smothers'!$AS51</f>
        <v>-2230</v>
      </c>
      <c r="AG51" s="603">
        <f>-'5C1AD_Greater'!$AS51</f>
        <v>0</v>
      </c>
      <c r="AH51" s="603">
        <f>-'5C1AE_Noble Minds'!$AS51</f>
        <v>0</v>
      </c>
      <c r="AI51" s="603">
        <f>-'5C1AF_JCFA-Laf'!$AS51</f>
        <v>0</v>
      </c>
      <c r="AJ51" s="603">
        <f>-'5C1AG_Collegiate'!$AS51</f>
        <v>0</v>
      </c>
      <c r="AK51" s="603">
        <f>-'5C1AH_BRUP'!$AS51</f>
        <v>0</v>
      </c>
      <c r="AL51" s="1008">
        <f>-'5C1AI_Harmony'!$AS51</f>
        <v>0</v>
      </c>
      <c r="AM51" s="1008">
        <f>-'5C1AJ_Athlos'!$AS51</f>
        <v>-3346</v>
      </c>
      <c r="AN51" s="603">
        <f>-'5C2_LAVCA'!AT51</f>
        <v>-16059</v>
      </c>
      <c r="AO51" s="603">
        <f>-'5C3_UnvView'!AT51</f>
        <v>-8030</v>
      </c>
      <c r="AP51" s="604">
        <f t="shared" si="47"/>
        <v>-36231</v>
      </c>
      <c r="AQ51" s="605">
        <f t="shared" si="48"/>
        <v>2485254</v>
      </c>
      <c r="AR51" s="603"/>
      <c r="AS51" s="603">
        <f>-'5C1A_Madison'!AY51</f>
        <v>0</v>
      </c>
      <c r="AT51" s="603">
        <f>-'5C1B_DArbonne'!AY51</f>
        <v>0</v>
      </c>
      <c r="AU51" s="603">
        <f>-'5C1C_Intl High'!AY51</f>
        <v>0</v>
      </c>
      <c r="AV51" s="603">
        <f>-'5C1D_NOMMA'!AY51</f>
        <v>0</v>
      </c>
      <c r="AW51" s="603">
        <f>-'5C1E_LFNO'!AY51</f>
        <v>-101</v>
      </c>
      <c r="AX51" s="603">
        <f>-'5C1F_L.C. Charter'!AY51</f>
        <v>-34</v>
      </c>
      <c r="AY51" s="603">
        <f>-'5C1G_JS Clark'!AY51</f>
        <v>0</v>
      </c>
      <c r="AZ51" s="603">
        <f>-'5C1H_Southwest'!AY51</f>
        <v>0</v>
      </c>
      <c r="BA51" s="603">
        <f>-'5C1I_LA Key'!AY51</f>
        <v>0</v>
      </c>
      <c r="BB51" s="603">
        <f>-'5C1J_Jeff Chamber'!AY51</f>
        <v>-34</v>
      </c>
      <c r="BC51" s="603">
        <f>-'5C1M_GEO Mid'!AY51</f>
        <v>0</v>
      </c>
      <c r="BD51" s="603">
        <f>-'5C1N_Delta'!AY51</f>
        <v>0</v>
      </c>
      <c r="BE51" s="603">
        <f>-'5C1O_Impact'!AY51</f>
        <v>0</v>
      </c>
      <c r="BF51" s="603">
        <f>-'5C1P_Vision'!AY51</f>
        <v>0</v>
      </c>
      <c r="BG51" s="603">
        <f>-'5C1Q_Advantage'!AY51</f>
        <v>0</v>
      </c>
      <c r="BH51" s="603">
        <f>-'5C1R_Iberville'!AY51</f>
        <v>0</v>
      </c>
      <c r="BI51" s="603">
        <f>-'5C1S_LC Col Prep'!AY51</f>
        <v>0</v>
      </c>
      <c r="BJ51" s="603">
        <f>-'5C1T_Northeast'!AY51</f>
        <v>0</v>
      </c>
      <c r="BK51" s="603">
        <f>-'5C1U_Acadiana Ren'!AY51</f>
        <v>0</v>
      </c>
      <c r="BL51" s="603">
        <f>-'5C1V_Laf Ren'!AY51</f>
        <v>0</v>
      </c>
      <c r="BM51" s="603">
        <f>-'5C1W_Willow'!AY51</f>
        <v>0</v>
      </c>
      <c r="BN51" s="603">
        <f>-'5C1X_Tangi'!AY51</f>
        <v>0</v>
      </c>
      <c r="BO51" s="603">
        <f>-'5C1Y_GEO'!AY51</f>
        <v>0</v>
      </c>
      <c r="BP51" s="603">
        <f>-'5C1Z_Lincoln Prep'!AY51</f>
        <v>0</v>
      </c>
      <c r="BQ51" s="603">
        <f>-'5C1AA_Laurel'!AY51</f>
        <v>0</v>
      </c>
      <c r="BR51" s="603">
        <f>-'5C1AB_Apex'!AY51</f>
        <v>0</v>
      </c>
      <c r="BS51" s="603">
        <f>-'5C1AC_Smothers'!AY51</f>
        <v>-67</v>
      </c>
      <c r="BT51" s="603">
        <f>-'5C1AD_Greater'!AY51</f>
        <v>0</v>
      </c>
      <c r="BU51" s="603">
        <f>-'5C1AE_Noble Minds'!AY51</f>
        <v>0</v>
      </c>
      <c r="BV51" s="603">
        <f>-'5C1AF_JCFA-Laf'!AY51</f>
        <v>0</v>
      </c>
      <c r="BW51" s="603">
        <f>-'5C1AG_Collegiate'!AY51</f>
        <v>0</v>
      </c>
      <c r="BX51" s="603">
        <f>-'5C1AH_BRUP'!AY51</f>
        <v>0</v>
      </c>
      <c r="BY51" s="1008">
        <f>-'5C1AI_Harmony'!$AY51</f>
        <v>0</v>
      </c>
      <c r="BZ51" s="1008">
        <f>-'5C1AJ_Athlos'!$AY51</f>
        <v>-101</v>
      </c>
      <c r="CA51" s="603">
        <f>-'5C2_LAVCA'!AZ51</f>
        <v>-483</v>
      </c>
      <c r="CB51" s="603">
        <f>-'5C3_UnvView'!AZ51</f>
        <v>-241</v>
      </c>
      <c r="CC51" s="603">
        <f t="shared" si="49"/>
        <v>-1061</v>
      </c>
      <c r="CD51" s="605">
        <f t="shared" si="50"/>
        <v>2484193</v>
      </c>
    </row>
    <row r="52" spans="1:82" s="110" customFormat="1" ht="15.75" customHeight="1" x14ac:dyDescent="0.2">
      <c r="A52" s="614">
        <v>46</v>
      </c>
      <c r="B52" s="615" t="s">
        <v>51</v>
      </c>
      <c r="C52" s="192">
        <f>'2_State Distrib and Adjs'!BD52</f>
        <v>716931</v>
      </c>
      <c r="D52" s="192">
        <f>-'5A3_OJJ'!S52</f>
        <v>0</v>
      </c>
      <c r="E52" s="192"/>
      <c r="F52" s="192">
        <f>-'5C1A_Madison'!AS52</f>
        <v>0</v>
      </c>
      <c r="G52" s="192">
        <f>-'5C1B_DArbonne'!AS52</f>
        <v>0</v>
      </c>
      <c r="H52" s="192">
        <f>-'5C1C_Intl High'!AS52</f>
        <v>0</v>
      </c>
      <c r="I52" s="192">
        <f>-'5C1D_NOMMA'!AS52</f>
        <v>0</v>
      </c>
      <c r="J52" s="192">
        <f>-'5C1E_LFNO'!AS52</f>
        <v>0</v>
      </c>
      <c r="K52" s="192">
        <f>-'5C1F_L.C. Charter'!AS52</f>
        <v>0</v>
      </c>
      <c r="L52" s="192">
        <f>-'5C1G_JS Clark'!AS52</f>
        <v>0</v>
      </c>
      <c r="M52" s="192">
        <f>-'5C1H_Southwest'!AS52</f>
        <v>0</v>
      </c>
      <c r="N52" s="192">
        <f>-'5C1I_LA Key'!AS52</f>
        <v>0</v>
      </c>
      <c r="O52" s="192">
        <f>-'5C1J_Jeff Chamber'!AS52</f>
        <v>0</v>
      </c>
      <c r="P52" s="192">
        <f>-'5C1M_GEO Mid'!AS52</f>
        <v>0</v>
      </c>
      <c r="Q52" s="192">
        <f>-'5C1N_Delta'!AS52</f>
        <v>0</v>
      </c>
      <c r="R52" s="192">
        <f>-'5C1O_Impact'!AS52</f>
        <v>0</v>
      </c>
      <c r="S52" s="192">
        <f>-'5C1P_Vision'!AS52</f>
        <v>0</v>
      </c>
      <c r="T52" s="192">
        <f>-'5C1Q_Advantage'!AS52</f>
        <v>-497</v>
      </c>
      <c r="U52" s="192">
        <f>-'5C1R_Iberville'!AS52</f>
        <v>0</v>
      </c>
      <c r="V52" s="192">
        <f>-'5C1S_LC Col Prep'!AS52</f>
        <v>0</v>
      </c>
      <c r="W52" s="192">
        <f>-'5C1T_Northeast'!AS52</f>
        <v>0</v>
      </c>
      <c r="X52" s="192">
        <f>-'5C1U_Acadiana Ren'!AS52</f>
        <v>0</v>
      </c>
      <c r="Y52" s="192">
        <f>-'5C1V_Laf Ren'!AS52</f>
        <v>0</v>
      </c>
      <c r="Z52" s="192">
        <f>-'5C1W_Willow'!AS52</f>
        <v>0</v>
      </c>
      <c r="AA52" s="192">
        <f>-'5C1X_Tangi'!AS52</f>
        <v>-995</v>
      </c>
      <c r="AB52" s="192">
        <f>-'5C1Y_GEO'!AS52</f>
        <v>0</v>
      </c>
      <c r="AC52" s="192">
        <f>-'5C1Z_Lincoln Prep'!AS52</f>
        <v>0</v>
      </c>
      <c r="AD52" s="192">
        <f>-'5C1AA_Laurel'!$AS52</f>
        <v>0</v>
      </c>
      <c r="AE52" s="192">
        <f>-'5C1AB_Apex'!$AS52</f>
        <v>0</v>
      </c>
      <c r="AF52" s="192">
        <f>-'5C1AC_Smothers'!$AS52</f>
        <v>0</v>
      </c>
      <c r="AG52" s="192">
        <f>-'5C1AD_Greater'!$AS52</f>
        <v>0</v>
      </c>
      <c r="AH52" s="192">
        <f>-'5C1AE_Noble Minds'!$AS52</f>
        <v>0</v>
      </c>
      <c r="AI52" s="192">
        <f>-'5C1AF_JCFA-Laf'!$AS52</f>
        <v>0</v>
      </c>
      <c r="AJ52" s="192">
        <f>-'5C1AG_Collegiate'!$AS52</f>
        <v>0</v>
      </c>
      <c r="AK52" s="192">
        <f>-'5C1AH_BRUP'!$AS52</f>
        <v>0</v>
      </c>
      <c r="AL52" s="192">
        <f>-'5C1AI_Harmony'!$AS52</f>
        <v>0</v>
      </c>
      <c r="AM52" s="192">
        <f>-'5C1AJ_Athlos'!$AS52</f>
        <v>0</v>
      </c>
      <c r="AN52" s="192">
        <f>-'5C2_LAVCA'!AT52</f>
        <v>-3804</v>
      </c>
      <c r="AO52" s="192">
        <f>-'5C3_UnvView'!AT52</f>
        <v>-3357</v>
      </c>
      <c r="AP52" s="616">
        <f t="shared" si="47"/>
        <v>-8653</v>
      </c>
      <c r="AQ52" s="617">
        <f t="shared" si="48"/>
        <v>708278</v>
      </c>
      <c r="AR52" s="192"/>
      <c r="AS52" s="192">
        <f>-'5C1A_Madison'!AY52</f>
        <v>0</v>
      </c>
      <c r="AT52" s="192">
        <f>-'5C1B_DArbonne'!AY52</f>
        <v>0</v>
      </c>
      <c r="AU52" s="192">
        <f>-'5C1C_Intl High'!AY52</f>
        <v>0</v>
      </c>
      <c r="AV52" s="192">
        <f>-'5C1D_NOMMA'!AY52</f>
        <v>0</v>
      </c>
      <c r="AW52" s="192">
        <f>-'5C1E_LFNO'!AY52</f>
        <v>0</v>
      </c>
      <c r="AX52" s="192">
        <f>-'5C1F_L.C. Charter'!AY52</f>
        <v>0</v>
      </c>
      <c r="AY52" s="192">
        <f>-'5C1G_JS Clark'!AY52</f>
        <v>0</v>
      </c>
      <c r="AZ52" s="192">
        <f>-'5C1H_Southwest'!AY52</f>
        <v>0</v>
      </c>
      <c r="BA52" s="192">
        <f>-'5C1I_LA Key'!AY52</f>
        <v>0</v>
      </c>
      <c r="BB52" s="192">
        <f>-'5C1J_Jeff Chamber'!AY52</f>
        <v>0</v>
      </c>
      <c r="BC52" s="192">
        <f>-'5C1M_GEO Mid'!AY52</f>
        <v>0</v>
      </c>
      <c r="BD52" s="192">
        <f>-'5C1N_Delta'!AY52</f>
        <v>0</v>
      </c>
      <c r="BE52" s="192">
        <f>-'5C1O_Impact'!AY52</f>
        <v>0</v>
      </c>
      <c r="BF52" s="192">
        <f>-'5C1P_Vision'!AY52</f>
        <v>0</v>
      </c>
      <c r="BG52" s="192">
        <f>-'5C1Q_Advantage'!AY52</f>
        <v>-15</v>
      </c>
      <c r="BH52" s="192">
        <f>-'5C1R_Iberville'!AY52</f>
        <v>0</v>
      </c>
      <c r="BI52" s="192">
        <f>-'5C1S_LC Col Prep'!AY52</f>
        <v>0</v>
      </c>
      <c r="BJ52" s="192">
        <f>-'5C1T_Northeast'!AY52</f>
        <v>0</v>
      </c>
      <c r="BK52" s="192">
        <f>-'5C1U_Acadiana Ren'!AY52</f>
        <v>0</v>
      </c>
      <c r="BL52" s="192">
        <f>-'5C1V_Laf Ren'!AY52</f>
        <v>0</v>
      </c>
      <c r="BM52" s="192">
        <f>-'5C1W_Willow'!AY52</f>
        <v>0</v>
      </c>
      <c r="BN52" s="192">
        <f>-'5C1X_Tangi'!AY52</f>
        <v>-30</v>
      </c>
      <c r="BO52" s="192">
        <f>-'5C1Y_GEO'!AY52</f>
        <v>0</v>
      </c>
      <c r="BP52" s="192">
        <f>-'5C1Z_Lincoln Prep'!AY52</f>
        <v>0</v>
      </c>
      <c r="BQ52" s="192">
        <f>-'5C1AA_Laurel'!AY52</f>
        <v>0</v>
      </c>
      <c r="BR52" s="192">
        <f>-'5C1AB_Apex'!AY52</f>
        <v>0</v>
      </c>
      <c r="BS52" s="192">
        <f>-'5C1AC_Smothers'!AY52</f>
        <v>0</v>
      </c>
      <c r="BT52" s="192">
        <f>-'5C1AD_Greater'!AY52</f>
        <v>0</v>
      </c>
      <c r="BU52" s="192">
        <f>-'5C1AE_Noble Minds'!AY52</f>
        <v>0</v>
      </c>
      <c r="BV52" s="192">
        <f>-'5C1AF_JCFA-Laf'!AY52</f>
        <v>0</v>
      </c>
      <c r="BW52" s="192">
        <f>-'5C1AG_Collegiate'!AY52</f>
        <v>0</v>
      </c>
      <c r="BX52" s="192">
        <f>-'5C1AH_BRUP'!AY52</f>
        <v>0</v>
      </c>
      <c r="BY52" s="192">
        <f>-'5C1AI_Harmony'!$AY52</f>
        <v>0</v>
      </c>
      <c r="BZ52" s="192">
        <f>-'5C1AJ_Athlos'!$AY52</f>
        <v>0</v>
      </c>
      <c r="CA52" s="192">
        <f>-'5C2_LAVCA'!AZ52</f>
        <v>-114</v>
      </c>
      <c r="CB52" s="192">
        <f>-'5C3_UnvView'!AZ52</f>
        <v>-101</v>
      </c>
      <c r="CC52" s="192">
        <f t="shared" si="49"/>
        <v>-260</v>
      </c>
      <c r="CD52" s="617">
        <f t="shared" si="50"/>
        <v>708018</v>
      </c>
    </row>
    <row r="53" spans="1:82" s="110" customFormat="1" ht="15.75" customHeight="1" x14ac:dyDescent="0.2">
      <c r="A53" s="614">
        <v>47</v>
      </c>
      <c r="B53" s="615" t="s">
        <v>52</v>
      </c>
      <c r="C53" s="192">
        <f>'2_State Distrib and Adjs'!BD53</f>
        <v>1096139</v>
      </c>
      <c r="D53" s="192">
        <f>-'5A3_OJJ'!S53</f>
        <v>0</v>
      </c>
      <c r="E53" s="192"/>
      <c r="F53" s="192">
        <f>-'5C1A_Madison'!AS53</f>
        <v>0</v>
      </c>
      <c r="G53" s="192">
        <f>-'5C1B_DArbonne'!AS53</f>
        <v>0</v>
      </c>
      <c r="H53" s="192">
        <f>-'5C1C_Intl High'!AS53</f>
        <v>0</v>
      </c>
      <c r="I53" s="192">
        <f>-'5C1D_NOMMA'!AS53</f>
        <v>0</v>
      </c>
      <c r="J53" s="192">
        <f>-'5C1E_LFNO'!AS53</f>
        <v>0</v>
      </c>
      <c r="K53" s="192">
        <f>-'5C1F_L.C. Charter'!AS53</f>
        <v>0</v>
      </c>
      <c r="L53" s="192">
        <f>-'5C1G_JS Clark'!AS53</f>
        <v>0</v>
      </c>
      <c r="M53" s="192">
        <f>-'5C1H_Southwest'!AS53</f>
        <v>0</v>
      </c>
      <c r="N53" s="192">
        <f>-'5C1I_LA Key'!AS53</f>
        <v>0</v>
      </c>
      <c r="O53" s="192">
        <f>-'5C1J_Jeff Chamber'!AS53</f>
        <v>0</v>
      </c>
      <c r="P53" s="192">
        <f>-'5C1M_GEO Mid'!AS53</f>
        <v>0</v>
      </c>
      <c r="Q53" s="192">
        <f>-'5C1N_Delta'!AS53</f>
        <v>0</v>
      </c>
      <c r="R53" s="192">
        <f>-'5C1O_Impact'!AS53</f>
        <v>0</v>
      </c>
      <c r="S53" s="192">
        <f>-'5C1P_Vision'!AS53</f>
        <v>0</v>
      </c>
      <c r="T53" s="192">
        <f>-'5C1Q_Advantage'!AS53</f>
        <v>0</v>
      </c>
      <c r="U53" s="192">
        <f>-'5C1R_Iberville'!AS53</f>
        <v>0</v>
      </c>
      <c r="V53" s="192">
        <f>-'5C1S_LC Col Prep'!AS53</f>
        <v>0</v>
      </c>
      <c r="W53" s="192">
        <f>-'5C1T_Northeast'!AS53</f>
        <v>0</v>
      </c>
      <c r="X53" s="192">
        <f>-'5C1U_Acadiana Ren'!AS53</f>
        <v>0</v>
      </c>
      <c r="Y53" s="192">
        <f>-'5C1V_Laf Ren'!AS53</f>
        <v>0</v>
      </c>
      <c r="Z53" s="192">
        <f>-'5C1W_Willow'!AS53</f>
        <v>0</v>
      </c>
      <c r="AA53" s="192">
        <f>-'5C1X_Tangi'!AS53</f>
        <v>0</v>
      </c>
      <c r="AB53" s="192">
        <f>-'5C1Y_GEO'!AS53</f>
        <v>0</v>
      </c>
      <c r="AC53" s="192">
        <f>-'5C1Z_Lincoln Prep'!AS53</f>
        <v>0</v>
      </c>
      <c r="AD53" s="192">
        <f>-'5C1AA_Laurel'!$AS53</f>
        <v>0</v>
      </c>
      <c r="AE53" s="192">
        <f>-'5C1AB_Apex'!$AS53</f>
        <v>0</v>
      </c>
      <c r="AF53" s="192">
        <f>-'5C1AC_Smothers'!$AS53</f>
        <v>0</v>
      </c>
      <c r="AG53" s="192">
        <f>-'5C1AD_Greater'!$AS53</f>
        <v>-72641</v>
      </c>
      <c r="AH53" s="192">
        <f>-'5C1AE_Noble Minds'!$AS53</f>
        <v>0</v>
      </c>
      <c r="AI53" s="192">
        <f>-'5C1AF_JCFA-Laf'!$AS53</f>
        <v>0</v>
      </c>
      <c r="AJ53" s="192">
        <f>-'5C1AG_Collegiate'!$AS53</f>
        <v>0</v>
      </c>
      <c r="AK53" s="192">
        <f>-'5C1AH_BRUP'!$AS53</f>
        <v>0</v>
      </c>
      <c r="AL53" s="192">
        <f>-'5C1AI_Harmony'!$AS53</f>
        <v>0</v>
      </c>
      <c r="AM53" s="192">
        <f>-'5C1AJ_Athlos'!$AS53</f>
        <v>0</v>
      </c>
      <c r="AN53" s="192">
        <f>-'5C2_LAVCA'!AT53</f>
        <v>-1952</v>
      </c>
      <c r="AO53" s="192">
        <f>-'5C3_UnvView'!AT53</f>
        <v>-1527</v>
      </c>
      <c r="AP53" s="616">
        <f t="shared" si="47"/>
        <v>-76120</v>
      </c>
      <c r="AQ53" s="617">
        <f t="shared" si="48"/>
        <v>1020019</v>
      </c>
      <c r="AR53" s="192"/>
      <c r="AS53" s="192">
        <f>-'5C1A_Madison'!AY53</f>
        <v>0</v>
      </c>
      <c r="AT53" s="192">
        <f>-'5C1B_DArbonne'!AY53</f>
        <v>0</v>
      </c>
      <c r="AU53" s="192">
        <f>-'5C1C_Intl High'!AY53</f>
        <v>0</v>
      </c>
      <c r="AV53" s="192">
        <f>-'5C1D_NOMMA'!AY53</f>
        <v>0</v>
      </c>
      <c r="AW53" s="192">
        <f>-'5C1E_LFNO'!AY53</f>
        <v>0</v>
      </c>
      <c r="AX53" s="192">
        <f>-'5C1F_L.C. Charter'!AY53</f>
        <v>0</v>
      </c>
      <c r="AY53" s="192">
        <f>-'5C1G_JS Clark'!AY53</f>
        <v>0</v>
      </c>
      <c r="AZ53" s="192">
        <f>-'5C1H_Southwest'!AY53</f>
        <v>0</v>
      </c>
      <c r="BA53" s="192">
        <f>-'5C1I_LA Key'!AY53</f>
        <v>0</v>
      </c>
      <c r="BB53" s="192">
        <f>-'5C1J_Jeff Chamber'!AY53</f>
        <v>0</v>
      </c>
      <c r="BC53" s="192">
        <f>-'5C1M_GEO Mid'!AY53</f>
        <v>0</v>
      </c>
      <c r="BD53" s="192">
        <f>-'5C1N_Delta'!AY53</f>
        <v>0</v>
      </c>
      <c r="BE53" s="192">
        <f>-'5C1O_Impact'!AY53</f>
        <v>0</v>
      </c>
      <c r="BF53" s="192">
        <f>-'5C1P_Vision'!AY53</f>
        <v>0</v>
      </c>
      <c r="BG53" s="192">
        <f>-'5C1Q_Advantage'!AY53</f>
        <v>0</v>
      </c>
      <c r="BH53" s="192">
        <f>-'5C1R_Iberville'!AY53</f>
        <v>0</v>
      </c>
      <c r="BI53" s="192">
        <f>-'5C1S_LC Col Prep'!AY53</f>
        <v>0</v>
      </c>
      <c r="BJ53" s="192">
        <f>-'5C1T_Northeast'!AY53</f>
        <v>0</v>
      </c>
      <c r="BK53" s="192">
        <f>-'5C1U_Acadiana Ren'!AY53</f>
        <v>0</v>
      </c>
      <c r="BL53" s="192">
        <f>-'5C1V_Laf Ren'!AY53</f>
        <v>0</v>
      </c>
      <c r="BM53" s="192">
        <f>-'5C1W_Willow'!AY53</f>
        <v>0</v>
      </c>
      <c r="BN53" s="192">
        <f>-'5C1X_Tangi'!AY53</f>
        <v>0</v>
      </c>
      <c r="BO53" s="192">
        <f>-'5C1Y_GEO'!AY53</f>
        <v>0</v>
      </c>
      <c r="BP53" s="192">
        <f>-'5C1Z_Lincoln Prep'!AY53</f>
        <v>0</v>
      </c>
      <c r="BQ53" s="192">
        <f>-'5C1AA_Laurel'!AY53</f>
        <v>0</v>
      </c>
      <c r="BR53" s="192">
        <f>-'5C1AB_Apex'!AY53</f>
        <v>0</v>
      </c>
      <c r="BS53" s="192">
        <f>-'5C1AC_Smothers'!AY53</f>
        <v>0</v>
      </c>
      <c r="BT53" s="192">
        <f>-'5C1AD_Greater'!AY53</f>
        <v>-2185</v>
      </c>
      <c r="BU53" s="192">
        <f>-'5C1AE_Noble Minds'!AY53</f>
        <v>0</v>
      </c>
      <c r="BV53" s="192">
        <f>-'5C1AF_JCFA-Laf'!AY53</f>
        <v>0</v>
      </c>
      <c r="BW53" s="192">
        <f>-'5C1AG_Collegiate'!AY53</f>
        <v>0</v>
      </c>
      <c r="BX53" s="192">
        <f>-'5C1AH_BRUP'!AY53</f>
        <v>0</v>
      </c>
      <c r="BY53" s="192">
        <f>-'5C1AI_Harmony'!$AY53</f>
        <v>0</v>
      </c>
      <c r="BZ53" s="192">
        <f>-'5C1AJ_Athlos'!$AY53</f>
        <v>0</v>
      </c>
      <c r="CA53" s="192">
        <f>-'5C2_LAVCA'!AZ53</f>
        <v>-59</v>
      </c>
      <c r="CB53" s="192">
        <f>-'5C3_UnvView'!AZ53</f>
        <v>-59</v>
      </c>
      <c r="CC53" s="192">
        <f t="shared" si="49"/>
        <v>-2303</v>
      </c>
      <c r="CD53" s="617">
        <f t="shared" si="50"/>
        <v>1017716</v>
      </c>
    </row>
    <row r="54" spans="1:82" s="110" customFormat="1" ht="15.75" customHeight="1" x14ac:dyDescent="0.2">
      <c r="A54" s="614">
        <v>48</v>
      </c>
      <c r="B54" s="615" t="s">
        <v>74</v>
      </c>
      <c r="C54" s="192">
        <f>'2_State Distrib and Adjs'!BD54</f>
        <v>2529264</v>
      </c>
      <c r="D54" s="192">
        <f>-'5A3_OJJ'!S54</f>
        <v>0</v>
      </c>
      <c r="E54" s="192"/>
      <c r="F54" s="192">
        <f>-'5C1A_Madison'!AS54</f>
        <v>0</v>
      </c>
      <c r="G54" s="192">
        <f>-'5C1B_DArbonne'!AS54</f>
        <v>0</v>
      </c>
      <c r="H54" s="192">
        <f>-'5C1C_Intl High'!AS54</f>
        <v>0</v>
      </c>
      <c r="I54" s="192">
        <f>-'5C1D_NOMMA'!AS54</f>
        <v>0</v>
      </c>
      <c r="J54" s="192">
        <f>-'5C1E_LFNO'!AS54</f>
        <v>-858</v>
      </c>
      <c r="K54" s="192">
        <f>-'5C1F_L.C. Charter'!AS54</f>
        <v>0</v>
      </c>
      <c r="L54" s="192">
        <f>-'5C1G_JS Clark'!AS54</f>
        <v>0</v>
      </c>
      <c r="M54" s="192">
        <f>-'5C1H_Southwest'!AS54</f>
        <v>0</v>
      </c>
      <c r="N54" s="192">
        <f>-'5C1I_LA Key'!AS54</f>
        <v>0</v>
      </c>
      <c r="O54" s="192">
        <f>-'5C1J_Jeff Chamber'!AS54</f>
        <v>-1286</v>
      </c>
      <c r="P54" s="192">
        <f>-'5C1M_GEO Mid'!AS54</f>
        <v>0</v>
      </c>
      <c r="Q54" s="192">
        <f>-'5C1N_Delta'!AS54</f>
        <v>0</v>
      </c>
      <c r="R54" s="192">
        <f>-'5C1O_Impact'!AS54</f>
        <v>0</v>
      </c>
      <c r="S54" s="192">
        <f>-'5C1P_Vision'!AS54</f>
        <v>0</v>
      </c>
      <c r="T54" s="192">
        <f>-'5C1Q_Advantage'!AS54</f>
        <v>0</v>
      </c>
      <c r="U54" s="192">
        <f>-'5C1R_Iberville'!AS54</f>
        <v>0</v>
      </c>
      <c r="V54" s="192">
        <f>-'5C1S_LC Col Prep'!AS54</f>
        <v>0</v>
      </c>
      <c r="W54" s="192">
        <f>-'5C1T_Northeast'!AS54</f>
        <v>0</v>
      </c>
      <c r="X54" s="192">
        <f>-'5C1U_Acadiana Ren'!AS54</f>
        <v>0</v>
      </c>
      <c r="Y54" s="192">
        <f>-'5C1V_Laf Ren'!AS54</f>
        <v>0</v>
      </c>
      <c r="Z54" s="192">
        <f>-'5C1W_Willow'!AS54</f>
        <v>0</v>
      </c>
      <c r="AA54" s="192">
        <f>-'5C1X_Tangi'!AS54</f>
        <v>0</v>
      </c>
      <c r="AB54" s="192">
        <f>-'5C1Y_GEO'!AS54</f>
        <v>0</v>
      </c>
      <c r="AC54" s="192">
        <f>-'5C1Z_Lincoln Prep'!AS54</f>
        <v>0</v>
      </c>
      <c r="AD54" s="192">
        <f>-'5C1AA_Laurel'!$AS54</f>
        <v>0</v>
      </c>
      <c r="AE54" s="192">
        <f>-'5C1AB_Apex'!$AS54</f>
        <v>0</v>
      </c>
      <c r="AF54" s="192">
        <f>-'5C1AC_Smothers'!$AS54</f>
        <v>-2573</v>
      </c>
      <c r="AG54" s="192">
        <f>-'5C1AD_Greater'!$AS54</f>
        <v>-4288</v>
      </c>
      <c r="AH54" s="192">
        <f>-'5C1AE_Noble Minds'!$AS54</f>
        <v>0</v>
      </c>
      <c r="AI54" s="192">
        <f>-'5C1AF_JCFA-Laf'!$AS54</f>
        <v>0</v>
      </c>
      <c r="AJ54" s="192">
        <f>-'5C1AG_Collegiate'!$AS54</f>
        <v>0</v>
      </c>
      <c r="AK54" s="192">
        <f>-'5C1AH_BRUP'!$AS54</f>
        <v>0</v>
      </c>
      <c r="AL54" s="192">
        <f>-'5C1AI_Harmony'!$AS54</f>
        <v>0</v>
      </c>
      <c r="AM54" s="192">
        <f>-'5C1AJ_Athlos'!$AS54</f>
        <v>0</v>
      </c>
      <c r="AN54" s="192">
        <f>-'5C2_LAVCA'!AT54</f>
        <v>-4631</v>
      </c>
      <c r="AO54" s="192">
        <f>-'5C3_UnvView'!AT54</f>
        <v>-15435</v>
      </c>
      <c r="AP54" s="616">
        <f t="shared" si="47"/>
        <v>-29071</v>
      </c>
      <c r="AQ54" s="617">
        <f t="shared" si="48"/>
        <v>2500193</v>
      </c>
      <c r="AR54" s="192"/>
      <c r="AS54" s="192">
        <f>-'5C1A_Madison'!AY54</f>
        <v>0</v>
      </c>
      <c r="AT54" s="192">
        <f>-'5C1B_DArbonne'!AY54</f>
        <v>0</v>
      </c>
      <c r="AU54" s="192">
        <f>-'5C1C_Intl High'!AY54</f>
        <v>0</v>
      </c>
      <c r="AV54" s="192">
        <f>-'5C1D_NOMMA'!AY54</f>
        <v>0</v>
      </c>
      <c r="AW54" s="192">
        <f>-'5C1E_LFNO'!AY54</f>
        <v>-26</v>
      </c>
      <c r="AX54" s="192">
        <f>-'5C1F_L.C. Charter'!AY54</f>
        <v>0</v>
      </c>
      <c r="AY54" s="192">
        <f>-'5C1G_JS Clark'!AY54</f>
        <v>0</v>
      </c>
      <c r="AZ54" s="192">
        <f>-'5C1H_Southwest'!AY54</f>
        <v>0</v>
      </c>
      <c r="BA54" s="192">
        <f>-'5C1I_LA Key'!AY54</f>
        <v>0</v>
      </c>
      <c r="BB54" s="192">
        <f>-'5C1J_Jeff Chamber'!AY54</f>
        <v>-39</v>
      </c>
      <c r="BC54" s="192">
        <f>-'5C1M_GEO Mid'!AY54</f>
        <v>0</v>
      </c>
      <c r="BD54" s="192">
        <f>-'5C1N_Delta'!AY54</f>
        <v>0</v>
      </c>
      <c r="BE54" s="192">
        <f>-'5C1O_Impact'!AY54</f>
        <v>0</v>
      </c>
      <c r="BF54" s="192">
        <f>-'5C1P_Vision'!AY54</f>
        <v>0</v>
      </c>
      <c r="BG54" s="192">
        <f>-'5C1Q_Advantage'!AY54</f>
        <v>0</v>
      </c>
      <c r="BH54" s="192">
        <f>-'5C1R_Iberville'!AY54</f>
        <v>0</v>
      </c>
      <c r="BI54" s="192">
        <f>-'5C1S_LC Col Prep'!AY54</f>
        <v>0</v>
      </c>
      <c r="BJ54" s="192">
        <f>-'5C1T_Northeast'!AY54</f>
        <v>0</v>
      </c>
      <c r="BK54" s="192">
        <f>-'5C1U_Acadiana Ren'!AY54</f>
        <v>0</v>
      </c>
      <c r="BL54" s="192">
        <f>-'5C1V_Laf Ren'!AY54</f>
        <v>0</v>
      </c>
      <c r="BM54" s="192">
        <f>-'5C1W_Willow'!AY54</f>
        <v>0</v>
      </c>
      <c r="BN54" s="192">
        <f>-'5C1X_Tangi'!AY54</f>
        <v>0</v>
      </c>
      <c r="BO54" s="192">
        <f>-'5C1Y_GEO'!AY54</f>
        <v>0</v>
      </c>
      <c r="BP54" s="192">
        <f>-'5C1Z_Lincoln Prep'!AY54</f>
        <v>0</v>
      </c>
      <c r="BQ54" s="192">
        <f>-'5C1AA_Laurel'!AY54</f>
        <v>0</v>
      </c>
      <c r="BR54" s="192">
        <f>-'5C1AB_Apex'!AY54</f>
        <v>0</v>
      </c>
      <c r="BS54" s="192">
        <f>-'5C1AC_Smothers'!AY54</f>
        <v>-77</v>
      </c>
      <c r="BT54" s="192">
        <f>-'5C1AD_Greater'!AY54</f>
        <v>-129</v>
      </c>
      <c r="BU54" s="192">
        <f>-'5C1AE_Noble Minds'!AY54</f>
        <v>0</v>
      </c>
      <c r="BV54" s="192">
        <f>-'5C1AF_JCFA-Laf'!AY54</f>
        <v>0</v>
      </c>
      <c r="BW54" s="192">
        <f>-'5C1AG_Collegiate'!AY54</f>
        <v>0</v>
      </c>
      <c r="BX54" s="192">
        <f>-'5C1AH_BRUP'!AY54</f>
        <v>0</v>
      </c>
      <c r="BY54" s="192">
        <f>-'5C1AI_Harmony'!$AY54</f>
        <v>0</v>
      </c>
      <c r="BZ54" s="192">
        <f>-'5C1AJ_Athlos'!$AY54</f>
        <v>0</v>
      </c>
      <c r="CA54" s="192">
        <f>-'5C2_LAVCA'!AZ54</f>
        <v>-139</v>
      </c>
      <c r="CB54" s="192">
        <f>-'5C3_UnvView'!AZ54</f>
        <v>-464</v>
      </c>
      <c r="CC54" s="192">
        <f t="shared" si="49"/>
        <v>-874</v>
      </c>
      <c r="CD54" s="617">
        <f t="shared" si="50"/>
        <v>2499319</v>
      </c>
    </row>
    <row r="55" spans="1:82" s="110" customFormat="1" ht="15.75" customHeight="1" x14ac:dyDescent="0.2">
      <c r="A55" s="614">
        <v>49</v>
      </c>
      <c r="B55" s="615" t="s">
        <v>53</v>
      </c>
      <c r="C55" s="192">
        <f>'2_State Distrib and Adjs'!BD55</f>
        <v>6399249</v>
      </c>
      <c r="D55" s="192">
        <f>-'5A3_OJJ'!S55</f>
        <v>-29</v>
      </c>
      <c r="E55" s="192"/>
      <c r="F55" s="192">
        <f>-'5C1A_Madison'!AS55</f>
        <v>0</v>
      </c>
      <c r="G55" s="192">
        <f>-'5C1B_DArbonne'!AS55</f>
        <v>0</v>
      </c>
      <c r="H55" s="192">
        <f>-'5C1C_Intl High'!AS55</f>
        <v>0</v>
      </c>
      <c r="I55" s="192">
        <f>-'5C1D_NOMMA'!AS55</f>
        <v>0</v>
      </c>
      <c r="J55" s="192">
        <f>-'5C1E_LFNO'!AS55</f>
        <v>0</v>
      </c>
      <c r="K55" s="192">
        <f>-'5C1F_L.C. Charter'!AS55</f>
        <v>0</v>
      </c>
      <c r="L55" s="192">
        <f>-'5C1G_JS Clark'!AS55</f>
        <v>-54881</v>
      </c>
      <c r="M55" s="192">
        <f>-'5C1H_Southwest'!AS55</f>
        <v>0</v>
      </c>
      <c r="N55" s="192">
        <f>-'5C1I_LA Key'!AS55</f>
        <v>0</v>
      </c>
      <c r="O55" s="192">
        <f>-'5C1J_Jeff Chamber'!AS55</f>
        <v>0</v>
      </c>
      <c r="P55" s="192">
        <f>-'5C1M_GEO Mid'!AS55</f>
        <v>0</v>
      </c>
      <c r="Q55" s="192">
        <f>-'5C1N_Delta'!AS55</f>
        <v>0</v>
      </c>
      <c r="R55" s="192">
        <f>-'5C1O_Impact'!AS55</f>
        <v>0</v>
      </c>
      <c r="S55" s="192">
        <f>-'5C1P_Vision'!AS55</f>
        <v>0</v>
      </c>
      <c r="T55" s="192">
        <f>-'5C1Q_Advantage'!AS55</f>
        <v>0</v>
      </c>
      <c r="U55" s="192">
        <f>-'5C1R_Iberville'!AS55</f>
        <v>0</v>
      </c>
      <c r="V55" s="192">
        <f>-'5C1S_LC Col Prep'!AS55</f>
        <v>0</v>
      </c>
      <c r="W55" s="192">
        <f>-'5C1T_Northeast'!AS55</f>
        <v>0</v>
      </c>
      <c r="X55" s="192">
        <f>-'5C1U_Acadiana Ren'!AS55</f>
        <v>-221</v>
      </c>
      <c r="Y55" s="192">
        <f>-'5C1V_Laf Ren'!AS55</f>
        <v>-24939</v>
      </c>
      <c r="Z55" s="192">
        <f>-'5C1W_Willow'!AS55</f>
        <v>-3420</v>
      </c>
      <c r="AA55" s="192">
        <f>-'5C1X_Tangi'!AS55</f>
        <v>0</v>
      </c>
      <c r="AB55" s="192">
        <f>-'5C1Y_GEO'!AS55</f>
        <v>0</v>
      </c>
      <c r="AC55" s="192">
        <f>-'5C1Z_Lincoln Prep'!AS55</f>
        <v>0</v>
      </c>
      <c r="AD55" s="192">
        <f>-'5C1AA_Laurel'!$AS55</f>
        <v>0</v>
      </c>
      <c r="AE55" s="192">
        <f>-'5C1AB_Apex'!$AS55</f>
        <v>0</v>
      </c>
      <c r="AF55" s="192">
        <f>-'5C1AC_Smothers'!$AS55</f>
        <v>0</v>
      </c>
      <c r="AG55" s="192">
        <f>-'5C1AD_Greater'!$AS55</f>
        <v>0</v>
      </c>
      <c r="AH55" s="192">
        <f>-'5C1AE_Noble Minds'!$AS55</f>
        <v>0</v>
      </c>
      <c r="AI55" s="192">
        <f>-'5C1AF_JCFA-Laf'!$AS55</f>
        <v>-221</v>
      </c>
      <c r="AJ55" s="192">
        <f>-'5C1AG_Collegiate'!$AS55</f>
        <v>0</v>
      </c>
      <c r="AK55" s="192">
        <f>-'5C1AH_BRUP'!$AS55</f>
        <v>0</v>
      </c>
      <c r="AL55" s="192">
        <f>-'5C1AI_Harmony'!$AS55</f>
        <v>0</v>
      </c>
      <c r="AM55" s="192">
        <f>-'5C1AJ_Athlos'!$AS55</f>
        <v>0</v>
      </c>
      <c r="AN55" s="192">
        <f>-'5C2_LAVCA'!AT55</f>
        <v>-14500</v>
      </c>
      <c r="AO55" s="192">
        <f>-'5C3_UnvView'!AT55</f>
        <v>-7654</v>
      </c>
      <c r="AP55" s="616">
        <f t="shared" si="47"/>
        <v>-105865</v>
      </c>
      <c r="AQ55" s="617">
        <f t="shared" si="48"/>
        <v>6293384</v>
      </c>
      <c r="AR55" s="192"/>
      <c r="AS55" s="192">
        <f>-'5C1A_Madison'!AY55</f>
        <v>0</v>
      </c>
      <c r="AT55" s="192">
        <f>-'5C1B_DArbonne'!AY55</f>
        <v>0</v>
      </c>
      <c r="AU55" s="192">
        <f>-'5C1C_Intl High'!AY55</f>
        <v>0</v>
      </c>
      <c r="AV55" s="192">
        <f>-'5C1D_NOMMA'!AY55</f>
        <v>0</v>
      </c>
      <c r="AW55" s="192">
        <f>-'5C1E_LFNO'!AY55</f>
        <v>0</v>
      </c>
      <c r="AX55" s="192">
        <f>-'5C1F_L.C. Charter'!AY55</f>
        <v>0</v>
      </c>
      <c r="AY55" s="192">
        <f>-'5C1G_JS Clark'!AY55</f>
        <v>-1620</v>
      </c>
      <c r="AZ55" s="192">
        <f>-'5C1H_Southwest'!AY55</f>
        <v>0</v>
      </c>
      <c r="BA55" s="192">
        <f>-'5C1I_LA Key'!AY55</f>
        <v>0</v>
      </c>
      <c r="BB55" s="192">
        <f>-'5C1J_Jeff Chamber'!AY55</f>
        <v>0</v>
      </c>
      <c r="BC55" s="192">
        <f>-'5C1M_GEO Mid'!AY55</f>
        <v>0</v>
      </c>
      <c r="BD55" s="192">
        <f>-'5C1N_Delta'!AY55</f>
        <v>0</v>
      </c>
      <c r="BE55" s="192">
        <f>-'5C1O_Impact'!AY55</f>
        <v>0</v>
      </c>
      <c r="BF55" s="192">
        <f>-'5C1P_Vision'!AY55</f>
        <v>0</v>
      </c>
      <c r="BG55" s="192">
        <f>-'5C1Q_Advantage'!AY55</f>
        <v>0</v>
      </c>
      <c r="BH55" s="192">
        <f>-'5C1R_Iberville'!AY55</f>
        <v>0</v>
      </c>
      <c r="BI55" s="192">
        <f>-'5C1S_LC Col Prep'!AY55</f>
        <v>0</v>
      </c>
      <c r="BJ55" s="192">
        <f>-'5C1T_Northeast'!AY55</f>
        <v>0</v>
      </c>
      <c r="BK55" s="192">
        <f>-'5C1U_Acadiana Ren'!AY55</f>
        <v>-7</v>
      </c>
      <c r="BL55" s="192">
        <f>-'5C1V_Laf Ren'!AY55</f>
        <v>-750</v>
      </c>
      <c r="BM55" s="192">
        <f>-'5C1W_Willow'!AY55</f>
        <v>-159</v>
      </c>
      <c r="BN55" s="192">
        <f>-'5C1X_Tangi'!AY55</f>
        <v>0</v>
      </c>
      <c r="BO55" s="192">
        <f>-'5C1Y_GEO'!AY55</f>
        <v>0</v>
      </c>
      <c r="BP55" s="192">
        <f>-'5C1Z_Lincoln Prep'!AY55</f>
        <v>0</v>
      </c>
      <c r="BQ55" s="192">
        <f>-'5C1AA_Laurel'!AY55</f>
        <v>0</v>
      </c>
      <c r="BR55" s="192">
        <f>-'5C1AB_Apex'!AY55</f>
        <v>0</v>
      </c>
      <c r="BS55" s="192">
        <f>-'5C1AC_Smothers'!AY55</f>
        <v>0</v>
      </c>
      <c r="BT55" s="192">
        <f>-'5C1AD_Greater'!AY55</f>
        <v>0</v>
      </c>
      <c r="BU55" s="192">
        <f>-'5C1AE_Noble Minds'!AY55</f>
        <v>0</v>
      </c>
      <c r="BV55" s="192">
        <f>-'5C1AF_JCFA-Laf'!AY55</f>
        <v>-7</v>
      </c>
      <c r="BW55" s="192">
        <f>-'5C1AG_Collegiate'!AY55</f>
        <v>0</v>
      </c>
      <c r="BX55" s="192">
        <f>-'5C1AH_BRUP'!AY55</f>
        <v>0</v>
      </c>
      <c r="BY55" s="192">
        <f>-'5C1AI_Harmony'!$AY55</f>
        <v>0</v>
      </c>
      <c r="BZ55" s="192">
        <f>-'5C1AJ_Athlos'!$AY55</f>
        <v>0</v>
      </c>
      <c r="CA55" s="192">
        <f>-'5C2_LAVCA'!AZ55</f>
        <v>-436</v>
      </c>
      <c r="CB55" s="192">
        <f>-'5C3_UnvView'!AZ55</f>
        <v>-233</v>
      </c>
      <c r="CC55" s="192">
        <f t="shared" si="49"/>
        <v>-3212</v>
      </c>
      <c r="CD55" s="617">
        <f t="shared" si="50"/>
        <v>6290172</v>
      </c>
    </row>
    <row r="56" spans="1:82" s="110" customFormat="1" ht="15.75" customHeight="1" x14ac:dyDescent="0.2">
      <c r="A56" s="601">
        <v>50</v>
      </c>
      <c r="B56" s="602" t="s">
        <v>54</v>
      </c>
      <c r="C56" s="603">
        <f>'2_State Distrib and Adjs'!BD56</f>
        <v>3778383</v>
      </c>
      <c r="D56" s="603">
        <f>-'5A3_OJJ'!S56</f>
        <v>-126</v>
      </c>
      <c r="E56" s="603"/>
      <c r="F56" s="603">
        <f>-'5C1A_Madison'!AS56</f>
        <v>0</v>
      </c>
      <c r="G56" s="603">
        <f>-'5C1B_DArbonne'!AS56</f>
        <v>0</v>
      </c>
      <c r="H56" s="603">
        <f>-'5C1C_Intl High'!AS56</f>
        <v>0</v>
      </c>
      <c r="I56" s="603">
        <f>-'5C1D_NOMMA'!AS56</f>
        <v>0</v>
      </c>
      <c r="J56" s="603">
        <f>-'5C1E_LFNO'!AS56</f>
        <v>0</v>
      </c>
      <c r="K56" s="603">
        <f>-'5C1F_L.C. Charter'!AS56</f>
        <v>0</v>
      </c>
      <c r="L56" s="603">
        <f>-'5C1G_JS Clark'!AS56</f>
        <v>0</v>
      </c>
      <c r="M56" s="603">
        <f>-'5C1H_Southwest'!AS56</f>
        <v>0</v>
      </c>
      <c r="N56" s="603">
        <f>-'5C1I_LA Key'!AS56</f>
        <v>0</v>
      </c>
      <c r="O56" s="603">
        <f>-'5C1J_Jeff Chamber'!AS56</f>
        <v>0</v>
      </c>
      <c r="P56" s="603">
        <f>-'5C1M_GEO Mid'!AS56</f>
        <v>0</v>
      </c>
      <c r="Q56" s="603">
        <f>-'5C1N_Delta'!AS56</f>
        <v>0</v>
      </c>
      <c r="R56" s="603">
        <f>-'5C1O_Impact'!AS56</f>
        <v>0</v>
      </c>
      <c r="S56" s="603">
        <f>-'5C1P_Vision'!AS56</f>
        <v>0</v>
      </c>
      <c r="T56" s="603">
        <f>-'5C1Q_Advantage'!AS56</f>
        <v>0</v>
      </c>
      <c r="U56" s="603">
        <f>-'5C1R_Iberville'!AS56</f>
        <v>0</v>
      </c>
      <c r="V56" s="603">
        <f>-'5C1S_LC Col Prep'!AS56</f>
        <v>0</v>
      </c>
      <c r="W56" s="603">
        <f>-'5C1T_Northeast'!AS56</f>
        <v>0</v>
      </c>
      <c r="X56" s="603">
        <f>-'5C1U_Acadiana Ren'!AS56</f>
        <v>-11314</v>
      </c>
      <c r="Y56" s="603">
        <f>-'5C1V_Laf Ren'!AS56</f>
        <v>-14795</v>
      </c>
      <c r="Z56" s="603">
        <f>-'5C1W_Willow'!AS56</f>
        <v>-10711</v>
      </c>
      <c r="AA56" s="603">
        <f>-'5C1X_Tangi'!AS56</f>
        <v>0</v>
      </c>
      <c r="AB56" s="603">
        <f>-'5C1Y_GEO'!AS56</f>
        <v>0</v>
      </c>
      <c r="AC56" s="603">
        <f>-'5C1Z_Lincoln Prep'!AS56</f>
        <v>0</v>
      </c>
      <c r="AD56" s="603">
        <f>-'5C1AA_Laurel'!$AS56</f>
        <v>0</v>
      </c>
      <c r="AE56" s="603">
        <f>-'5C1AB_Apex'!$AS56</f>
        <v>0</v>
      </c>
      <c r="AF56" s="603">
        <f>-'5C1AC_Smothers'!$AS56</f>
        <v>0</v>
      </c>
      <c r="AG56" s="603">
        <f>-'5C1AD_Greater'!$AS56</f>
        <v>0</v>
      </c>
      <c r="AH56" s="603">
        <f>-'5C1AE_Noble Minds'!$AS56</f>
        <v>0</v>
      </c>
      <c r="AI56" s="603">
        <f>-'5C1AF_JCFA-Laf'!$AS56</f>
        <v>-580</v>
      </c>
      <c r="AJ56" s="603">
        <f>-'5C1AG_Collegiate'!$AS56</f>
        <v>0</v>
      </c>
      <c r="AK56" s="603">
        <f>-'5C1AH_BRUP'!$AS56</f>
        <v>0</v>
      </c>
      <c r="AL56" s="1008">
        <f>-'5C1AI_Harmony'!$AS56</f>
        <v>0</v>
      </c>
      <c r="AM56" s="1008">
        <f>-'5C1AJ_Athlos'!$AS56</f>
        <v>0</v>
      </c>
      <c r="AN56" s="603">
        <f>-'5C2_LAVCA'!AT56</f>
        <v>-6266</v>
      </c>
      <c r="AO56" s="603">
        <f>-'5C3_UnvView'!AT56</f>
        <v>-4961</v>
      </c>
      <c r="AP56" s="604">
        <f t="shared" si="47"/>
        <v>-48753</v>
      </c>
      <c r="AQ56" s="605">
        <f t="shared" si="48"/>
        <v>3729630</v>
      </c>
      <c r="AR56" s="603"/>
      <c r="AS56" s="603">
        <f>-'5C1A_Madison'!AY56</f>
        <v>0</v>
      </c>
      <c r="AT56" s="603">
        <f>-'5C1B_DArbonne'!AY56</f>
        <v>0</v>
      </c>
      <c r="AU56" s="603">
        <f>-'5C1C_Intl High'!AY56</f>
        <v>0</v>
      </c>
      <c r="AV56" s="603">
        <f>-'5C1D_NOMMA'!AY56</f>
        <v>0</v>
      </c>
      <c r="AW56" s="603">
        <f>-'5C1E_LFNO'!AY56</f>
        <v>0</v>
      </c>
      <c r="AX56" s="603">
        <f>-'5C1F_L.C. Charter'!AY56</f>
        <v>0</v>
      </c>
      <c r="AY56" s="603">
        <f>-'5C1G_JS Clark'!AY56</f>
        <v>0</v>
      </c>
      <c r="AZ56" s="603">
        <f>-'5C1H_Southwest'!AY56</f>
        <v>0</v>
      </c>
      <c r="BA56" s="603">
        <f>-'5C1I_LA Key'!AY56</f>
        <v>0</v>
      </c>
      <c r="BB56" s="603">
        <f>-'5C1J_Jeff Chamber'!AY56</f>
        <v>0</v>
      </c>
      <c r="BC56" s="603">
        <f>-'5C1M_GEO Mid'!AY56</f>
        <v>0</v>
      </c>
      <c r="BD56" s="603">
        <f>-'5C1N_Delta'!AY56</f>
        <v>0</v>
      </c>
      <c r="BE56" s="603">
        <f>-'5C1O_Impact'!AY56</f>
        <v>0</v>
      </c>
      <c r="BF56" s="603">
        <f>-'5C1P_Vision'!AY56</f>
        <v>0</v>
      </c>
      <c r="BG56" s="603">
        <f>-'5C1Q_Advantage'!AY56</f>
        <v>0</v>
      </c>
      <c r="BH56" s="603">
        <f>-'5C1R_Iberville'!AY56</f>
        <v>0</v>
      </c>
      <c r="BI56" s="603">
        <f>-'5C1S_LC Col Prep'!AY56</f>
        <v>0</v>
      </c>
      <c r="BJ56" s="603">
        <f>-'5C1T_Northeast'!AY56</f>
        <v>0</v>
      </c>
      <c r="BK56" s="603">
        <f>-'5C1U_Acadiana Ren'!AY56</f>
        <v>-340</v>
      </c>
      <c r="BL56" s="603">
        <f>-'5C1V_Laf Ren'!AY56</f>
        <v>-445</v>
      </c>
      <c r="BM56" s="603">
        <f>-'5C1W_Willow'!AY56</f>
        <v>-340</v>
      </c>
      <c r="BN56" s="603">
        <f>-'5C1X_Tangi'!AY56</f>
        <v>0</v>
      </c>
      <c r="BO56" s="603">
        <f>-'5C1Y_GEO'!AY56</f>
        <v>0</v>
      </c>
      <c r="BP56" s="603">
        <f>-'5C1Z_Lincoln Prep'!AY56</f>
        <v>0</v>
      </c>
      <c r="BQ56" s="603">
        <f>-'5C1AA_Laurel'!AY56</f>
        <v>0</v>
      </c>
      <c r="BR56" s="603">
        <f>-'5C1AB_Apex'!AY56</f>
        <v>0</v>
      </c>
      <c r="BS56" s="603">
        <f>-'5C1AC_Smothers'!AY56</f>
        <v>0</v>
      </c>
      <c r="BT56" s="603">
        <f>-'5C1AD_Greater'!AY56</f>
        <v>0</v>
      </c>
      <c r="BU56" s="603">
        <f>-'5C1AE_Noble Minds'!AY56</f>
        <v>0</v>
      </c>
      <c r="BV56" s="603">
        <f>-'5C1AF_JCFA-Laf'!AY56</f>
        <v>-17</v>
      </c>
      <c r="BW56" s="603">
        <f>-'5C1AG_Collegiate'!AY56</f>
        <v>0</v>
      </c>
      <c r="BX56" s="603">
        <f>-'5C1AH_BRUP'!AY56</f>
        <v>0</v>
      </c>
      <c r="BY56" s="1008">
        <f>-'5C1AI_Harmony'!$AY56</f>
        <v>0</v>
      </c>
      <c r="BZ56" s="1008">
        <f>-'5C1AJ_Athlos'!$AY56</f>
        <v>0</v>
      </c>
      <c r="CA56" s="603">
        <f>-'5C2_LAVCA'!AZ56</f>
        <v>-188</v>
      </c>
      <c r="CB56" s="603">
        <f>-'5C3_UnvView'!AZ56</f>
        <v>-149</v>
      </c>
      <c r="CC56" s="603">
        <f t="shared" si="49"/>
        <v>-1479</v>
      </c>
      <c r="CD56" s="605">
        <f t="shared" si="50"/>
        <v>3728151</v>
      </c>
    </row>
    <row r="57" spans="1:82" s="110" customFormat="1" ht="15.75" customHeight="1" x14ac:dyDescent="0.2">
      <c r="A57" s="614">
        <v>51</v>
      </c>
      <c r="B57" s="615" t="s">
        <v>55</v>
      </c>
      <c r="C57" s="192">
        <f>'2_State Distrib and Adjs'!BD57</f>
        <v>3815172</v>
      </c>
      <c r="D57" s="192">
        <f>-'5A3_OJJ'!S57</f>
        <v>-335</v>
      </c>
      <c r="E57" s="192"/>
      <c r="F57" s="192">
        <f>-'5C1A_Madison'!AS57</f>
        <v>0</v>
      </c>
      <c r="G57" s="192">
        <f>-'5C1B_DArbonne'!AS57</f>
        <v>0</v>
      </c>
      <c r="H57" s="192">
        <f>-'5C1C_Intl High'!AS57</f>
        <v>0</v>
      </c>
      <c r="I57" s="192">
        <f>-'5C1D_NOMMA'!AS57</f>
        <v>0</v>
      </c>
      <c r="J57" s="192">
        <f>-'5C1E_LFNO'!AS57</f>
        <v>0</v>
      </c>
      <c r="K57" s="192">
        <f>-'5C1F_L.C. Charter'!AS57</f>
        <v>0</v>
      </c>
      <c r="L57" s="192">
        <f>-'5C1G_JS Clark'!AS57</f>
        <v>0</v>
      </c>
      <c r="M57" s="192">
        <f>-'5C1H_Southwest'!AS57</f>
        <v>0</v>
      </c>
      <c r="N57" s="192">
        <f>-'5C1I_LA Key'!AS57</f>
        <v>0</v>
      </c>
      <c r="O57" s="192">
        <f>-'5C1J_Jeff Chamber'!AS57</f>
        <v>0</v>
      </c>
      <c r="P57" s="192">
        <f>-'5C1M_GEO Mid'!AS57</f>
        <v>0</v>
      </c>
      <c r="Q57" s="192">
        <f>-'5C1N_Delta'!AS57</f>
        <v>0</v>
      </c>
      <c r="R57" s="192">
        <f>-'5C1O_Impact'!AS57</f>
        <v>0</v>
      </c>
      <c r="S57" s="192">
        <f>-'5C1P_Vision'!AS57</f>
        <v>0</v>
      </c>
      <c r="T57" s="192">
        <f>-'5C1Q_Advantage'!AS57</f>
        <v>0</v>
      </c>
      <c r="U57" s="192">
        <f>-'5C1R_Iberville'!AS57</f>
        <v>0</v>
      </c>
      <c r="V57" s="192">
        <f>-'5C1S_LC Col Prep'!AS57</f>
        <v>0</v>
      </c>
      <c r="W57" s="192">
        <f>-'5C1T_Northeast'!AS57</f>
        <v>0</v>
      </c>
      <c r="X57" s="192">
        <f>-'5C1U_Acadiana Ren'!AS57</f>
        <v>-355</v>
      </c>
      <c r="Y57" s="192">
        <f>-'5C1V_Laf Ren'!AS57</f>
        <v>0</v>
      </c>
      <c r="Z57" s="192">
        <f>-'5C1W_Willow'!AS57</f>
        <v>0</v>
      </c>
      <c r="AA57" s="192">
        <f>-'5C1X_Tangi'!AS57</f>
        <v>0</v>
      </c>
      <c r="AB57" s="192">
        <f>-'5C1Y_GEO'!AS57</f>
        <v>0</v>
      </c>
      <c r="AC57" s="192">
        <f>-'5C1Z_Lincoln Prep'!AS57</f>
        <v>0</v>
      </c>
      <c r="AD57" s="192">
        <f>-'5C1AA_Laurel'!$AS57</f>
        <v>0</v>
      </c>
      <c r="AE57" s="192">
        <f>-'5C1AB_Apex'!$AS57</f>
        <v>0</v>
      </c>
      <c r="AF57" s="192">
        <f>-'5C1AC_Smothers'!$AS57</f>
        <v>0</v>
      </c>
      <c r="AG57" s="192">
        <f>-'5C1AD_Greater'!$AS57</f>
        <v>0</v>
      </c>
      <c r="AH57" s="192">
        <f>-'5C1AE_Noble Minds'!$AS57</f>
        <v>0</v>
      </c>
      <c r="AI57" s="192">
        <f>-'5C1AF_JCFA-Laf'!$AS57</f>
        <v>-710</v>
      </c>
      <c r="AJ57" s="192">
        <f>-'5C1AG_Collegiate'!$AS57</f>
        <v>0</v>
      </c>
      <c r="AK57" s="192">
        <f>-'5C1AH_BRUP'!$AS57</f>
        <v>0</v>
      </c>
      <c r="AL57" s="192">
        <f>-'5C1AI_Harmony'!$AS57</f>
        <v>0</v>
      </c>
      <c r="AM57" s="192">
        <f>-'5C1AJ_Athlos'!$AS57</f>
        <v>0</v>
      </c>
      <c r="AN57" s="192">
        <f>-'5C2_LAVCA'!AT57</f>
        <v>-2554</v>
      </c>
      <c r="AO57" s="192">
        <f>-'5C3_UnvView'!AT57</f>
        <v>-4790</v>
      </c>
      <c r="AP57" s="616">
        <f t="shared" si="47"/>
        <v>-8744</v>
      </c>
      <c r="AQ57" s="617">
        <f t="shared" si="48"/>
        <v>3806428</v>
      </c>
      <c r="AR57" s="192"/>
      <c r="AS57" s="192">
        <f>-'5C1A_Madison'!AY57</f>
        <v>0</v>
      </c>
      <c r="AT57" s="192">
        <f>-'5C1B_DArbonne'!AY57</f>
        <v>0</v>
      </c>
      <c r="AU57" s="192">
        <f>-'5C1C_Intl High'!AY57</f>
        <v>0</v>
      </c>
      <c r="AV57" s="192">
        <f>-'5C1D_NOMMA'!AY57</f>
        <v>0</v>
      </c>
      <c r="AW57" s="192">
        <f>-'5C1E_LFNO'!AY57</f>
        <v>0</v>
      </c>
      <c r="AX57" s="192">
        <f>-'5C1F_L.C. Charter'!AY57</f>
        <v>0</v>
      </c>
      <c r="AY57" s="192">
        <f>-'5C1G_JS Clark'!AY57</f>
        <v>0</v>
      </c>
      <c r="AZ57" s="192">
        <f>-'5C1H_Southwest'!AY57</f>
        <v>0</v>
      </c>
      <c r="BA57" s="192">
        <f>-'5C1I_LA Key'!AY57</f>
        <v>0</v>
      </c>
      <c r="BB57" s="192">
        <f>-'5C1J_Jeff Chamber'!AY57</f>
        <v>0</v>
      </c>
      <c r="BC57" s="192">
        <f>-'5C1M_GEO Mid'!AY57</f>
        <v>0</v>
      </c>
      <c r="BD57" s="192">
        <f>-'5C1N_Delta'!AY57</f>
        <v>0</v>
      </c>
      <c r="BE57" s="192">
        <f>-'5C1O_Impact'!AY57</f>
        <v>0</v>
      </c>
      <c r="BF57" s="192">
        <f>-'5C1P_Vision'!AY57</f>
        <v>0</v>
      </c>
      <c r="BG57" s="192">
        <f>-'5C1Q_Advantage'!AY57</f>
        <v>0</v>
      </c>
      <c r="BH57" s="192">
        <f>-'5C1R_Iberville'!AY57</f>
        <v>0</v>
      </c>
      <c r="BI57" s="192">
        <f>-'5C1S_LC Col Prep'!AY57</f>
        <v>0</v>
      </c>
      <c r="BJ57" s="192">
        <f>-'5C1T_Northeast'!AY57</f>
        <v>0</v>
      </c>
      <c r="BK57" s="192">
        <f>-'5C1U_Acadiana Ren'!AY57</f>
        <v>-11</v>
      </c>
      <c r="BL57" s="192">
        <f>-'5C1V_Laf Ren'!AY57</f>
        <v>0</v>
      </c>
      <c r="BM57" s="192">
        <f>-'5C1W_Willow'!AY57</f>
        <v>0</v>
      </c>
      <c r="BN57" s="192">
        <f>-'5C1X_Tangi'!AY57</f>
        <v>0</v>
      </c>
      <c r="BO57" s="192">
        <f>-'5C1Y_GEO'!AY57</f>
        <v>0</v>
      </c>
      <c r="BP57" s="192">
        <f>-'5C1Z_Lincoln Prep'!AY57</f>
        <v>0</v>
      </c>
      <c r="BQ57" s="192">
        <f>-'5C1AA_Laurel'!AY57</f>
        <v>0</v>
      </c>
      <c r="BR57" s="192">
        <f>-'5C1AB_Apex'!AY57</f>
        <v>0</v>
      </c>
      <c r="BS57" s="192">
        <f>-'5C1AC_Smothers'!AY57</f>
        <v>0</v>
      </c>
      <c r="BT57" s="192">
        <f>-'5C1AD_Greater'!AY57</f>
        <v>0</v>
      </c>
      <c r="BU57" s="192">
        <f>-'5C1AE_Noble Minds'!AY57</f>
        <v>0</v>
      </c>
      <c r="BV57" s="192">
        <f>-'5C1AF_JCFA-Laf'!AY57</f>
        <v>-21</v>
      </c>
      <c r="BW57" s="192">
        <f>-'5C1AG_Collegiate'!AY57</f>
        <v>0</v>
      </c>
      <c r="BX57" s="192">
        <f>-'5C1AH_BRUP'!AY57</f>
        <v>0</v>
      </c>
      <c r="BY57" s="192">
        <f>-'5C1AI_Harmony'!$AY57</f>
        <v>0</v>
      </c>
      <c r="BZ57" s="192">
        <f>-'5C1AJ_Athlos'!$AY57</f>
        <v>0</v>
      </c>
      <c r="CA57" s="192">
        <f>-'5C2_LAVCA'!AZ57</f>
        <v>-77</v>
      </c>
      <c r="CB57" s="192">
        <f>-'5C3_UnvView'!AZ57</f>
        <v>-144</v>
      </c>
      <c r="CC57" s="192">
        <f t="shared" si="49"/>
        <v>-253</v>
      </c>
      <c r="CD57" s="617">
        <f t="shared" si="50"/>
        <v>3806175</v>
      </c>
    </row>
    <row r="58" spans="1:82" s="110" customFormat="1" ht="15.75" customHeight="1" x14ac:dyDescent="0.2">
      <c r="A58" s="614">
        <v>52</v>
      </c>
      <c r="B58" s="615" t="s">
        <v>56</v>
      </c>
      <c r="C58" s="192">
        <f>'2_State Distrib and Adjs'!BD58</f>
        <v>18046477</v>
      </c>
      <c r="D58" s="192">
        <f>-'5A3_OJJ'!S58</f>
        <v>-1161</v>
      </c>
      <c r="E58" s="192"/>
      <c r="F58" s="192">
        <f>-'5C1A_Madison'!AS58</f>
        <v>0</v>
      </c>
      <c r="G58" s="192">
        <f>-'5C1B_DArbonne'!AS58</f>
        <v>0</v>
      </c>
      <c r="H58" s="192">
        <f>-'5C1C_Intl High'!AS58</f>
        <v>-985</v>
      </c>
      <c r="I58" s="192">
        <f>-'5C1D_NOMMA'!AS58</f>
        <v>-985</v>
      </c>
      <c r="J58" s="192">
        <f>-'5C1E_LFNO'!AS58</f>
        <v>-1970</v>
      </c>
      <c r="K58" s="192">
        <f>-'5C1F_L.C. Charter'!AS58</f>
        <v>0</v>
      </c>
      <c r="L58" s="192">
        <f>-'5C1G_JS Clark'!AS58</f>
        <v>0</v>
      </c>
      <c r="M58" s="192">
        <f>-'5C1H_Southwest'!AS58</f>
        <v>0</v>
      </c>
      <c r="N58" s="192">
        <f>-'5C1I_LA Key'!AS58</f>
        <v>0</v>
      </c>
      <c r="O58" s="192">
        <f>-'5C1J_Jeff Chamber'!AS58</f>
        <v>-985</v>
      </c>
      <c r="P58" s="192">
        <f>-'5C1M_GEO Mid'!AS58</f>
        <v>0</v>
      </c>
      <c r="Q58" s="192">
        <f>-'5C1N_Delta'!AS58</f>
        <v>0</v>
      </c>
      <c r="R58" s="192">
        <f>-'5C1O_Impact'!AS58</f>
        <v>0</v>
      </c>
      <c r="S58" s="192">
        <f>-'5C1P_Vision'!AS58</f>
        <v>0</v>
      </c>
      <c r="T58" s="192">
        <f>-'5C1Q_Advantage'!AS58</f>
        <v>0</v>
      </c>
      <c r="U58" s="192">
        <f>-'5C1R_Iberville'!AS58</f>
        <v>0</v>
      </c>
      <c r="V58" s="192">
        <f>-'5C1S_LC Col Prep'!AS58</f>
        <v>0</v>
      </c>
      <c r="W58" s="192">
        <f>-'5C1T_Northeast'!AS58</f>
        <v>0</v>
      </c>
      <c r="X58" s="192">
        <f>-'5C1U_Acadiana Ren'!AS58</f>
        <v>0</v>
      </c>
      <c r="Y58" s="192">
        <f>-'5C1V_Laf Ren'!AS58</f>
        <v>0</v>
      </c>
      <c r="Z58" s="192">
        <f>-'5C1W_Willow'!AS58</f>
        <v>0</v>
      </c>
      <c r="AA58" s="192">
        <f>-'5C1X_Tangi'!AS58</f>
        <v>-492</v>
      </c>
      <c r="AB58" s="192">
        <f>-'5C1Y_GEO'!AS58</f>
        <v>0</v>
      </c>
      <c r="AC58" s="192">
        <f>-'5C1Z_Lincoln Prep'!AS58</f>
        <v>0</v>
      </c>
      <c r="AD58" s="192">
        <f>-'5C1AA_Laurel'!$AS58</f>
        <v>0</v>
      </c>
      <c r="AE58" s="192">
        <f>-'5C1AB_Apex'!$AS58</f>
        <v>0</v>
      </c>
      <c r="AF58" s="192">
        <f>-'5C1AC_Smothers'!$AS58</f>
        <v>-492</v>
      </c>
      <c r="AG58" s="192">
        <f>-'5C1AD_Greater'!$AS58</f>
        <v>0</v>
      </c>
      <c r="AH58" s="192">
        <f>-'5C1AE_Noble Minds'!$AS58</f>
        <v>0</v>
      </c>
      <c r="AI58" s="192">
        <f>-'5C1AF_JCFA-Laf'!$AS58</f>
        <v>0</v>
      </c>
      <c r="AJ58" s="192">
        <f>-'5C1AG_Collegiate'!$AS58</f>
        <v>0</v>
      </c>
      <c r="AK58" s="192">
        <f>-'5C1AH_BRUP'!$AS58</f>
        <v>0</v>
      </c>
      <c r="AL58" s="192">
        <f>-'5C1AI_Harmony'!$AS58</f>
        <v>0</v>
      </c>
      <c r="AM58" s="192">
        <f>-'5C1AJ_Athlos'!$AS58</f>
        <v>0</v>
      </c>
      <c r="AN58" s="192">
        <f>-'5C2_LAVCA'!AT58</f>
        <v>-52296</v>
      </c>
      <c r="AO58" s="192">
        <f>-'5C3_UnvView'!AT58</f>
        <v>-72240</v>
      </c>
      <c r="AP58" s="616">
        <f t="shared" si="47"/>
        <v>-131606</v>
      </c>
      <c r="AQ58" s="617">
        <f t="shared" si="48"/>
        <v>17914871</v>
      </c>
      <c r="AR58" s="192"/>
      <c r="AS58" s="192">
        <f>-'5C1A_Madison'!AY58</f>
        <v>0</v>
      </c>
      <c r="AT58" s="192">
        <f>-'5C1B_DArbonne'!AY58</f>
        <v>0</v>
      </c>
      <c r="AU58" s="192">
        <f>-'5C1C_Intl High'!AY58</f>
        <v>-30</v>
      </c>
      <c r="AV58" s="192">
        <f>-'5C1D_NOMMA'!AY58</f>
        <v>-30</v>
      </c>
      <c r="AW58" s="192">
        <f>-'5C1E_LFNO'!AY58</f>
        <v>-59</v>
      </c>
      <c r="AX58" s="192">
        <f>-'5C1F_L.C. Charter'!AY58</f>
        <v>0</v>
      </c>
      <c r="AY58" s="192">
        <f>-'5C1G_JS Clark'!AY58</f>
        <v>0</v>
      </c>
      <c r="AZ58" s="192">
        <f>-'5C1H_Southwest'!AY58</f>
        <v>0</v>
      </c>
      <c r="BA58" s="192">
        <f>-'5C1I_LA Key'!AY58</f>
        <v>0</v>
      </c>
      <c r="BB58" s="192">
        <f>-'5C1J_Jeff Chamber'!AY58</f>
        <v>-30</v>
      </c>
      <c r="BC58" s="192">
        <f>-'5C1M_GEO Mid'!AY58</f>
        <v>0</v>
      </c>
      <c r="BD58" s="192">
        <f>-'5C1N_Delta'!AY58</f>
        <v>0</v>
      </c>
      <c r="BE58" s="192">
        <f>-'5C1O_Impact'!AY58</f>
        <v>0</v>
      </c>
      <c r="BF58" s="192">
        <f>-'5C1P_Vision'!AY58</f>
        <v>0</v>
      </c>
      <c r="BG58" s="192">
        <f>-'5C1Q_Advantage'!AY58</f>
        <v>0</v>
      </c>
      <c r="BH58" s="192">
        <f>-'5C1R_Iberville'!AY58</f>
        <v>0</v>
      </c>
      <c r="BI58" s="192">
        <f>-'5C1S_LC Col Prep'!AY58</f>
        <v>0</v>
      </c>
      <c r="BJ58" s="192">
        <f>-'5C1T_Northeast'!AY58</f>
        <v>0</v>
      </c>
      <c r="BK58" s="192">
        <f>-'5C1U_Acadiana Ren'!AY58</f>
        <v>0</v>
      </c>
      <c r="BL58" s="192">
        <f>-'5C1V_Laf Ren'!AY58</f>
        <v>0</v>
      </c>
      <c r="BM58" s="192">
        <f>-'5C1W_Willow'!AY58</f>
        <v>0</v>
      </c>
      <c r="BN58" s="192">
        <f>-'5C1X_Tangi'!AY58</f>
        <v>-15</v>
      </c>
      <c r="BO58" s="192">
        <f>-'5C1Y_GEO'!AY58</f>
        <v>0</v>
      </c>
      <c r="BP58" s="192">
        <f>-'5C1Z_Lincoln Prep'!AY58</f>
        <v>0</v>
      </c>
      <c r="BQ58" s="192">
        <f>-'5C1AA_Laurel'!AY58</f>
        <v>0</v>
      </c>
      <c r="BR58" s="192">
        <f>-'5C1AB_Apex'!AY58</f>
        <v>0</v>
      </c>
      <c r="BS58" s="192">
        <f>-'5C1AC_Smothers'!AY58</f>
        <v>-15</v>
      </c>
      <c r="BT58" s="192">
        <f>-'5C1AD_Greater'!AY58</f>
        <v>0</v>
      </c>
      <c r="BU58" s="192">
        <f>-'5C1AE_Noble Minds'!AY58</f>
        <v>0</v>
      </c>
      <c r="BV58" s="192">
        <f>-'5C1AF_JCFA-Laf'!AY58</f>
        <v>0</v>
      </c>
      <c r="BW58" s="192">
        <f>-'5C1AG_Collegiate'!AY58</f>
        <v>0</v>
      </c>
      <c r="BX58" s="192">
        <f>-'5C1AH_BRUP'!AY58</f>
        <v>0</v>
      </c>
      <c r="BY58" s="192">
        <f>-'5C1AI_Harmony'!$AY58</f>
        <v>0</v>
      </c>
      <c r="BZ58" s="192">
        <f>-'5C1AJ_Athlos'!$AY58</f>
        <v>0</v>
      </c>
      <c r="CA58" s="192">
        <f>-'5C2_LAVCA'!AZ58</f>
        <v>-1573</v>
      </c>
      <c r="CB58" s="192">
        <f>-'5C3_UnvView'!AZ58</f>
        <v>-2173</v>
      </c>
      <c r="CC58" s="192">
        <f t="shared" si="49"/>
        <v>-3925</v>
      </c>
      <c r="CD58" s="617">
        <f t="shared" si="50"/>
        <v>17910946</v>
      </c>
    </row>
    <row r="59" spans="1:82" s="110" customFormat="1" ht="15.75" customHeight="1" x14ac:dyDescent="0.2">
      <c r="A59" s="614">
        <v>53</v>
      </c>
      <c r="B59" s="615" t="s">
        <v>57</v>
      </c>
      <c r="C59" s="192">
        <f>'2_State Distrib and Adjs'!BD59</f>
        <v>9169584</v>
      </c>
      <c r="D59" s="192">
        <f>-'5A3_OJJ'!S59</f>
        <v>-512</v>
      </c>
      <c r="E59" s="192"/>
      <c r="F59" s="192">
        <f>-'5C1A_Madison'!AS59</f>
        <v>0</v>
      </c>
      <c r="G59" s="192">
        <f>-'5C1B_DArbonne'!AS59</f>
        <v>0</v>
      </c>
      <c r="H59" s="192">
        <f>-'5C1C_Intl High'!AS59</f>
        <v>0</v>
      </c>
      <c r="I59" s="192">
        <f>-'5C1D_NOMMA'!AS59</f>
        <v>0</v>
      </c>
      <c r="J59" s="192">
        <f>-'5C1E_LFNO'!AS59</f>
        <v>0</v>
      </c>
      <c r="K59" s="192">
        <f>-'5C1F_L.C. Charter'!AS59</f>
        <v>0</v>
      </c>
      <c r="L59" s="192">
        <f>-'5C1G_JS Clark'!AS59</f>
        <v>0</v>
      </c>
      <c r="M59" s="192">
        <f>-'5C1H_Southwest'!AS59</f>
        <v>0</v>
      </c>
      <c r="N59" s="192">
        <f>-'5C1I_LA Key'!AS59</f>
        <v>-222</v>
      </c>
      <c r="O59" s="192">
        <f>-'5C1J_Jeff Chamber'!AS59</f>
        <v>0</v>
      </c>
      <c r="P59" s="192">
        <f>-'5C1M_GEO Mid'!AS59</f>
        <v>0</v>
      </c>
      <c r="Q59" s="192">
        <f>-'5C1N_Delta'!AS59</f>
        <v>0</v>
      </c>
      <c r="R59" s="192">
        <f>-'5C1O_Impact'!AS59</f>
        <v>0</v>
      </c>
      <c r="S59" s="192">
        <f>-'5C1P_Vision'!AS59</f>
        <v>0</v>
      </c>
      <c r="T59" s="192">
        <f>-'5C1Q_Advantage'!AS59</f>
        <v>0</v>
      </c>
      <c r="U59" s="192">
        <f>-'5C1R_Iberville'!AS59</f>
        <v>0</v>
      </c>
      <c r="V59" s="192">
        <f>-'5C1S_LC Col Prep'!AS59</f>
        <v>0</v>
      </c>
      <c r="W59" s="192">
        <f>-'5C1T_Northeast'!AS59</f>
        <v>0</v>
      </c>
      <c r="X59" s="192">
        <f>-'5C1U_Acadiana Ren'!AS59</f>
        <v>0</v>
      </c>
      <c r="Y59" s="192">
        <f>-'5C1V_Laf Ren'!AS59</f>
        <v>0</v>
      </c>
      <c r="Z59" s="192">
        <f>-'5C1W_Willow'!AS59</f>
        <v>0</v>
      </c>
      <c r="AA59" s="192">
        <f>-'5C1X_Tangi'!AS59</f>
        <v>-68581</v>
      </c>
      <c r="AB59" s="192">
        <f>-'5C1Y_GEO'!AS59</f>
        <v>0</v>
      </c>
      <c r="AC59" s="192">
        <f>-'5C1Z_Lincoln Prep'!AS59</f>
        <v>0</v>
      </c>
      <c r="AD59" s="192">
        <f>-'5C1AA_Laurel'!$AS59</f>
        <v>0</v>
      </c>
      <c r="AE59" s="192">
        <f>-'5C1AB_Apex'!$AS59</f>
        <v>0</v>
      </c>
      <c r="AF59" s="192">
        <f>-'5C1AC_Smothers'!$AS59</f>
        <v>0</v>
      </c>
      <c r="AG59" s="192">
        <f>-'5C1AD_Greater'!$AS59</f>
        <v>0</v>
      </c>
      <c r="AH59" s="192">
        <f>-'5C1AE_Noble Minds'!$AS59</f>
        <v>0</v>
      </c>
      <c r="AI59" s="192">
        <f>-'5C1AF_JCFA-Laf'!$AS59</f>
        <v>0</v>
      </c>
      <c r="AJ59" s="192">
        <f>-'5C1AG_Collegiate'!$AS59</f>
        <v>0</v>
      </c>
      <c r="AK59" s="192">
        <f>-'5C1AH_BRUP'!$AS59</f>
        <v>0</v>
      </c>
      <c r="AL59" s="192">
        <f>-'5C1AI_Harmony'!$AS59</f>
        <v>0</v>
      </c>
      <c r="AM59" s="192">
        <f>-'5C1AJ_Athlos'!$AS59</f>
        <v>0</v>
      </c>
      <c r="AN59" s="192">
        <f>-'5C2_LAVCA'!AT59</f>
        <v>-13982</v>
      </c>
      <c r="AO59" s="192">
        <f>-'5C3_UnvView'!AT59</f>
        <v>-32454</v>
      </c>
      <c r="AP59" s="616">
        <f t="shared" si="47"/>
        <v>-115751</v>
      </c>
      <c r="AQ59" s="617">
        <f t="shared" si="48"/>
        <v>9053833</v>
      </c>
      <c r="AR59" s="192"/>
      <c r="AS59" s="192">
        <f>-'5C1A_Madison'!AY59</f>
        <v>0</v>
      </c>
      <c r="AT59" s="192">
        <f>-'5C1B_DArbonne'!AY59</f>
        <v>0</v>
      </c>
      <c r="AU59" s="192">
        <f>-'5C1C_Intl High'!AY59</f>
        <v>0</v>
      </c>
      <c r="AV59" s="192">
        <f>-'5C1D_NOMMA'!AY59</f>
        <v>0</v>
      </c>
      <c r="AW59" s="192">
        <f>-'5C1E_LFNO'!AY59</f>
        <v>0</v>
      </c>
      <c r="AX59" s="192">
        <f>-'5C1F_L.C. Charter'!AY59</f>
        <v>0</v>
      </c>
      <c r="AY59" s="192">
        <f>-'5C1G_JS Clark'!AY59</f>
        <v>0</v>
      </c>
      <c r="AZ59" s="192">
        <f>-'5C1H_Southwest'!AY59</f>
        <v>0</v>
      </c>
      <c r="BA59" s="192">
        <f>-'5C1I_LA Key'!AY59</f>
        <v>-7</v>
      </c>
      <c r="BB59" s="192">
        <f>-'5C1J_Jeff Chamber'!AY59</f>
        <v>0</v>
      </c>
      <c r="BC59" s="192">
        <f>-'5C1M_GEO Mid'!AY59</f>
        <v>0</v>
      </c>
      <c r="BD59" s="192">
        <f>-'5C1N_Delta'!AY59</f>
        <v>0</v>
      </c>
      <c r="BE59" s="192">
        <f>-'5C1O_Impact'!AY59</f>
        <v>0</v>
      </c>
      <c r="BF59" s="192">
        <f>-'5C1P_Vision'!AY59</f>
        <v>0</v>
      </c>
      <c r="BG59" s="192">
        <f>-'5C1Q_Advantage'!AY59</f>
        <v>0</v>
      </c>
      <c r="BH59" s="192">
        <f>-'5C1R_Iberville'!AY59</f>
        <v>0</v>
      </c>
      <c r="BI59" s="192">
        <f>-'5C1S_LC Col Prep'!AY59</f>
        <v>0</v>
      </c>
      <c r="BJ59" s="192">
        <f>-'5C1T_Northeast'!AY59</f>
        <v>0</v>
      </c>
      <c r="BK59" s="192">
        <f>-'5C1U_Acadiana Ren'!AY59</f>
        <v>0</v>
      </c>
      <c r="BL59" s="192">
        <f>-'5C1V_Laf Ren'!AY59</f>
        <v>0</v>
      </c>
      <c r="BM59" s="192">
        <f>-'5C1W_Willow'!AY59</f>
        <v>0</v>
      </c>
      <c r="BN59" s="192">
        <f>-'5C1X_Tangi'!AY59</f>
        <v>-2063</v>
      </c>
      <c r="BO59" s="192">
        <f>-'5C1Y_GEO'!AY59</f>
        <v>0</v>
      </c>
      <c r="BP59" s="192">
        <f>-'5C1Z_Lincoln Prep'!AY59</f>
        <v>0</v>
      </c>
      <c r="BQ59" s="192">
        <f>-'5C1AA_Laurel'!AY59</f>
        <v>0</v>
      </c>
      <c r="BR59" s="192">
        <f>-'5C1AB_Apex'!AY59</f>
        <v>0</v>
      </c>
      <c r="BS59" s="192">
        <f>-'5C1AC_Smothers'!AY59</f>
        <v>0</v>
      </c>
      <c r="BT59" s="192">
        <f>-'5C1AD_Greater'!AY59</f>
        <v>0</v>
      </c>
      <c r="BU59" s="192">
        <f>-'5C1AE_Noble Minds'!AY59</f>
        <v>0</v>
      </c>
      <c r="BV59" s="192">
        <f>-'5C1AF_JCFA-Laf'!AY59</f>
        <v>0</v>
      </c>
      <c r="BW59" s="192">
        <f>-'5C1AG_Collegiate'!AY59</f>
        <v>0</v>
      </c>
      <c r="BX59" s="192">
        <f>-'5C1AH_BRUP'!AY59</f>
        <v>0</v>
      </c>
      <c r="BY59" s="192">
        <f>-'5C1AI_Harmony'!$AY59</f>
        <v>0</v>
      </c>
      <c r="BZ59" s="192">
        <f>-'5C1AJ_Athlos'!$AY59</f>
        <v>0</v>
      </c>
      <c r="CA59" s="192">
        <f>-'5C2_LAVCA'!AZ59</f>
        <v>-421</v>
      </c>
      <c r="CB59" s="192">
        <f>-'5C3_UnvView'!AZ59</f>
        <v>-973</v>
      </c>
      <c r="CC59" s="192">
        <f t="shared" si="49"/>
        <v>-3464</v>
      </c>
      <c r="CD59" s="617">
        <f t="shared" si="50"/>
        <v>9050369</v>
      </c>
    </row>
    <row r="60" spans="1:82" s="110" customFormat="1" ht="15.75" customHeight="1" x14ac:dyDescent="0.2">
      <c r="A60" s="614">
        <v>54</v>
      </c>
      <c r="B60" s="615" t="s">
        <v>58</v>
      </c>
      <c r="C60" s="192">
        <f>'2_State Distrib and Adjs'!BD60</f>
        <v>284470</v>
      </c>
      <c r="D60" s="192">
        <f>-'5A3_OJJ'!S60</f>
        <v>-86</v>
      </c>
      <c r="E60" s="192"/>
      <c r="F60" s="192">
        <f>-'5C1A_Madison'!AS60</f>
        <v>0</v>
      </c>
      <c r="G60" s="192">
        <f>-'5C1B_DArbonne'!AS60</f>
        <v>0</v>
      </c>
      <c r="H60" s="192">
        <f>-'5C1C_Intl High'!AS60</f>
        <v>0</v>
      </c>
      <c r="I60" s="192">
        <f>-'5C1D_NOMMA'!AS60</f>
        <v>0</v>
      </c>
      <c r="J60" s="192">
        <f>-'5C1E_LFNO'!AS60</f>
        <v>0</v>
      </c>
      <c r="K60" s="192">
        <f>-'5C1F_L.C. Charter'!AS60</f>
        <v>0</v>
      </c>
      <c r="L60" s="192">
        <f>-'5C1G_JS Clark'!AS60</f>
        <v>0</v>
      </c>
      <c r="M60" s="192">
        <f>-'5C1H_Southwest'!AS60</f>
        <v>0</v>
      </c>
      <c r="N60" s="192">
        <f>-'5C1I_LA Key'!AS60</f>
        <v>0</v>
      </c>
      <c r="O60" s="192">
        <f>-'5C1J_Jeff Chamber'!AS60</f>
        <v>0</v>
      </c>
      <c r="P60" s="192">
        <f>-'5C1M_GEO Mid'!AS60</f>
        <v>0</v>
      </c>
      <c r="Q60" s="192">
        <f>-'5C1N_Delta'!AS60</f>
        <v>-10006</v>
      </c>
      <c r="R60" s="192">
        <f>-'5C1O_Impact'!AS60</f>
        <v>0</v>
      </c>
      <c r="S60" s="192">
        <f>-'5C1P_Vision'!AS60</f>
        <v>0</v>
      </c>
      <c r="T60" s="192">
        <f>-'5C1Q_Advantage'!AS60</f>
        <v>0</v>
      </c>
      <c r="U60" s="192">
        <f>-'5C1R_Iberville'!AS60</f>
        <v>0</v>
      </c>
      <c r="V60" s="192">
        <f>-'5C1S_LC Col Prep'!AS60</f>
        <v>0</v>
      </c>
      <c r="W60" s="192">
        <f>-'5C1T_Northeast'!AS60</f>
        <v>0</v>
      </c>
      <c r="X60" s="192">
        <f>-'5C1U_Acadiana Ren'!AS60</f>
        <v>0</v>
      </c>
      <c r="Y60" s="192">
        <f>-'5C1V_Laf Ren'!AS60</f>
        <v>0</v>
      </c>
      <c r="Z60" s="192">
        <f>-'5C1W_Willow'!AS60</f>
        <v>0</v>
      </c>
      <c r="AA60" s="192">
        <f>-'5C1X_Tangi'!AS60</f>
        <v>0</v>
      </c>
      <c r="AB60" s="192">
        <f>-'5C1Y_GEO'!AS60</f>
        <v>0</v>
      </c>
      <c r="AC60" s="192">
        <f>-'5C1Z_Lincoln Prep'!AS60</f>
        <v>0</v>
      </c>
      <c r="AD60" s="192">
        <f>-'5C1AA_Laurel'!$AS60</f>
        <v>0</v>
      </c>
      <c r="AE60" s="192">
        <f>-'5C1AB_Apex'!$AS60</f>
        <v>0</v>
      </c>
      <c r="AF60" s="192">
        <f>-'5C1AC_Smothers'!$AS60</f>
        <v>0</v>
      </c>
      <c r="AG60" s="192">
        <f>-'5C1AD_Greater'!$AS60</f>
        <v>0</v>
      </c>
      <c r="AH60" s="192">
        <f>-'5C1AE_Noble Minds'!$AS60</f>
        <v>0</v>
      </c>
      <c r="AI60" s="192">
        <f>-'5C1AF_JCFA-Laf'!$AS60</f>
        <v>0</v>
      </c>
      <c r="AJ60" s="192">
        <f>-'5C1AG_Collegiate'!$AS60</f>
        <v>0</v>
      </c>
      <c r="AK60" s="192">
        <f>-'5C1AH_BRUP'!$AS60</f>
        <v>0</v>
      </c>
      <c r="AL60" s="192">
        <f>-'5C1AI_Harmony'!$AS60</f>
        <v>0</v>
      </c>
      <c r="AM60" s="192">
        <f>-'5C1AJ_Athlos'!$AS60</f>
        <v>0</v>
      </c>
      <c r="AN60" s="192">
        <f>-'5C2_LAVCA'!AT60</f>
        <v>-769</v>
      </c>
      <c r="AO60" s="192">
        <f>-'5C3_UnvView'!AT60</f>
        <v>-1539</v>
      </c>
      <c r="AP60" s="616">
        <f t="shared" si="47"/>
        <v>-12400</v>
      </c>
      <c r="AQ60" s="617">
        <f t="shared" si="48"/>
        <v>272070</v>
      </c>
      <c r="AR60" s="192"/>
      <c r="AS60" s="192">
        <f>-'5C1A_Madison'!AY60</f>
        <v>0</v>
      </c>
      <c r="AT60" s="192">
        <f>-'5C1B_DArbonne'!AY60</f>
        <v>0</v>
      </c>
      <c r="AU60" s="192">
        <f>-'5C1C_Intl High'!AY60</f>
        <v>0</v>
      </c>
      <c r="AV60" s="192">
        <f>-'5C1D_NOMMA'!AY60</f>
        <v>0</v>
      </c>
      <c r="AW60" s="192">
        <f>-'5C1E_LFNO'!AY60</f>
        <v>0</v>
      </c>
      <c r="AX60" s="192">
        <f>-'5C1F_L.C. Charter'!AY60</f>
        <v>0</v>
      </c>
      <c r="AY60" s="192">
        <f>-'5C1G_JS Clark'!AY60</f>
        <v>0</v>
      </c>
      <c r="AZ60" s="192">
        <f>-'5C1H_Southwest'!AY60</f>
        <v>0</v>
      </c>
      <c r="BA60" s="192">
        <f>-'5C1I_LA Key'!AY60</f>
        <v>0</v>
      </c>
      <c r="BB60" s="192">
        <f>-'5C1J_Jeff Chamber'!AY60</f>
        <v>0</v>
      </c>
      <c r="BC60" s="192">
        <f>-'5C1M_GEO Mid'!AY60</f>
        <v>0</v>
      </c>
      <c r="BD60" s="192">
        <f>-'5C1N_Delta'!AY60</f>
        <v>-296</v>
      </c>
      <c r="BE60" s="192">
        <f>-'5C1O_Impact'!AY60</f>
        <v>0</v>
      </c>
      <c r="BF60" s="192">
        <f>-'5C1P_Vision'!AY60</f>
        <v>0</v>
      </c>
      <c r="BG60" s="192">
        <f>-'5C1Q_Advantage'!AY60</f>
        <v>0</v>
      </c>
      <c r="BH60" s="192">
        <f>-'5C1R_Iberville'!AY60</f>
        <v>0</v>
      </c>
      <c r="BI60" s="192">
        <f>-'5C1S_LC Col Prep'!AY60</f>
        <v>0</v>
      </c>
      <c r="BJ60" s="192">
        <f>-'5C1T_Northeast'!AY60</f>
        <v>0</v>
      </c>
      <c r="BK60" s="192">
        <f>-'5C1U_Acadiana Ren'!AY60</f>
        <v>0</v>
      </c>
      <c r="BL60" s="192">
        <f>-'5C1V_Laf Ren'!AY60</f>
        <v>0</v>
      </c>
      <c r="BM60" s="192">
        <f>-'5C1W_Willow'!AY60</f>
        <v>0</v>
      </c>
      <c r="BN60" s="192">
        <f>-'5C1X_Tangi'!AY60</f>
        <v>0</v>
      </c>
      <c r="BO60" s="192">
        <f>-'5C1Y_GEO'!AY60</f>
        <v>0</v>
      </c>
      <c r="BP60" s="192">
        <f>-'5C1Z_Lincoln Prep'!AY60</f>
        <v>0</v>
      </c>
      <c r="BQ60" s="192">
        <f>-'5C1AA_Laurel'!AY60</f>
        <v>0</v>
      </c>
      <c r="BR60" s="192">
        <f>-'5C1AB_Apex'!AY60</f>
        <v>0</v>
      </c>
      <c r="BS60" s="192">
        <f>-'5C1AC_Smothers'!AY60</f>
        <v>0</v>
      </c>
      <c r="BT60" s="192">
        <f>-'5C1AD_Greater'!AY60</f>
        <v>0</v>
      </c>
      <c r="BU60" s="192">
        <f>-'5C1AE_Noble Minds'!AY60</f>
        <v>0</v>
      </c>
      <c r="BV60" s="192">
        <f>-'5C1AF_JCFA-Laf'!AY60</f>
        <v>0</v>
      </c>
      <c r="BW60" s="192">
        <f>-'5C1AG_Collegiate'!AY60</f>
        <v>0</v>
      </c>
      <c r="BX60" s="192">
        <f>-'5C1AH_BRUP'!AY60</f>
        <v>0</v>
      </c>
      <c r="BY60" s="192">
        <f>-'5C1AI_Harmony'!$AY60</f>
        <v>0</v>
      </c>
      <c r="BZ60" s="192">
        <f>-'5C1AJ_Athlos'!$AY60</f>
        <v>0</v>
      </c>
      <c r="CA60" s="192">
        <f>-'5C2_LAVCA'!AZ60</f>
        <v>-23</v>
      </c>
      <c r="CB60" s="192">
        <f>-'5C3_UnvView'!AZ60</f>
        <v>-46</v>
      </c>
      <c r="CC60" s="192">
        <f t="shared" si="49"/>
        <v>-365</v>
      </c>
      <c r="CD60" s="617">
        <f t="shared" si="50"/>
        <v>271705</v>
      </c>
    </row>
    <row r="61" spans="1:82" s="110" customFormat="1" ht="15.75" customHeight="1" x14ac:dyDescent="0.2">
      <c r="A61" s="601">
        <v>55</v>
      </c>
      <c r="B61" s="602" t="s">
        <v>59</v>
      </c>
      <c r="C61" s="603">
        <f>'2_State Distrib and Adjs'!BD61</f>
        <v>7872313</v>
      </c>
      <c r="D61" s="603">
        <f>-'5A3_OJJ'!S61</f>
        <v>-2385</v>
      </c>
      <c r="E61" s="603"/>
      <c r="F61" s="603">
        <f>-'5C1A_Madison'!AS61</f>
        <v>0</v>
      </c>
      <c r="G61" s="603">
        <f>-'5C1B_DArbonne'!AS61</f>
        <v>0</v>
      </c>
      <c r="H61" s="603">
        <f>-'5C1C_Intl High'!AS61</f>
        <v>0</v>
      </c>
      <c r="I61" s="603">
        <f>-'5C1D_NOMMA'!AS61</f>
        <v>0</v>
      </c>
      <c r="J61" s="603">
        <f>-'5C1E_LFNO'!AS61</f>
        <v>0</v>
      </c>
      <c r="K61" s="603">
        <f>-'5C1F_L.C. Charter'!AS61</f>
        <v>0</v>
      </c>
      <c r="L61" s="603">
        <f>-'5C1G_JS Clark'!AS61</f>
        <v>0</v>
      </c>
      <c r="M61" s="603">
        <f>-'5C1H_Southwest'!AS61</f>
        <v>0</v>
      </c>
      <c r="N61" s="603">
        <f>-'5C1I_LA Key'!AS61</f>
        <v>0</v>
      </c>
      <c r="O61" s="603">
        <f>-'5C1J_Jeff Chamber'!AS61</f>
        <v>0</v>
      </c>
      <c r="P61" s="603">
        <f>-'5C1M_GEO Mid'!AS61</f>
        <v>0</v>
      </c>
      <c r="Q61" s="603">
        <f>-'5C1N_Delta'!AS61</f>
        <v>0</v>
      </c>
      <c r="R61" s="603">
        <f>-'5C1O_Impact'!AS61</f>
        <v>0</v>
      </c>
      <c r="S61" s="603">
        <f>-'5C1P_Vision'!AS61</f>
        <v>0</v>
      </c>
      <c r="T61" s="603">
        <f>-'5C1Q_Advantage'!AS61</f>
        <v>0</v>
      </c>
      <c r="U61" s="603">
        <f>-'5C1R_Iberville'!AS61</f>
        <v>0</v>
      </c>
      <c r="V61" s="603">
        <f>-'5C1S_LC Col Prep'!AS61</f>
        <v>0</v>
      </c>
      <c r="W61" s="603">
        <f>-'5C1T_Northeast'!AS61</f>
        <v>0</v>
      </c>
      <c r="X61" s="603">
        <f>-'5C1U_Acadiana Ren'!AS61</f>
        <v>0</v>
      </c>
      <c r="Y61" s="603">
        <f>-'5C1V_Laf Ren'!AS61</f>
        <v>0</v>
      </c>
      <c r="Z61" s="603">
        <f>-'5C1W_Willow'!AS61</f>
        <v>0</v>
      </c>
      <c r="AA61" s="603">
        <f>-'5C1X_Tangi'!AS61</f>
        <v>0</v>
      </c>
      <c r="AB61" s="603">
        <f>-'5C1Y_GEO'!AS61</f>
        <v>0</v>
      </c>
      <c r="AC61" s="603">
        <f>-'5C1Z_Lincoln Prep'!AS61</f>
        <v>0</v>
      </c>
      <c r="AD61" s="603">
        <f>-'5C1AA_Laurel'!$AS61</f>
        <v>0</v>
      </c>
      <c r="AE61" s="603">
        <f>-'5C1AB_Apex'!$AS61</f>
        <v>0</v>
      </c>
      <c r="AF61" s="603">
        <f>-'5C1AC_Smothers'!$AS61</f>
        <v>0</v>
      </c>
      <c r="AG61" s="603">
        <f>-'5C1AD_Greater'!$AS61</f>
        <v>0</v>
      </c>
      <c r="AH61" s="603">
        <f>-'5C1AE_Noble Minds'!$AS61</f>
        <v>0</v>
      </c>
      <c r="AI61" s="603">
        <f>-'5C1AF_JCFA-Laf'!$AS61</f>
        <v>0</v>
      </c>
      <c r="AJ61" s="603">
        <f>-'5C1AG_Collegiate'!$AS61</f>
        <v>0</v>
      </c>
      <c r="AK61" s="603">
        <f>-'5C1AH_BRUP'!$AS61</f>
        <v>0</v>
      </c>
      <c r="AL61" s="1008">
        <f>-'5C1AI_Harmony'!$AS61</f>
        <v>0</v>
      </c>
      <c r="AM61" s="1008">
        <f>-'5C1AJ_Athlos'!$AS61</f>
        <v>0</v>
      </c>
      <c r="AN61" s="603">
        <f>-'5C2_LAVCA'!AT61</f>
        <v>-14406</v>
      </c>
      <c r="AO61" s="603">
        <f>-'5C3_UnvView'!AT61</f>
        <v>-29919</v>
      </c>
      <c r="AP61" s="604">
        <f t="shared" si="47"/>
        <v>-46710</v>
      </c>
      <c r="AQ61" s="605">
        <f t="shared" si="48"/>
        <v>7825603</v>
      </c>
      <c r="AR61" s="603"/>
      <c r="AS61" s="603">
        <f>-'5C1A_Madison'!AY61</f>
        <v>0</v>
      </c>
      <c r="AT61" s="603">
        <f>-'5C1B_DArbonne'!AY61</f>
        <v>0</v>
      </c>
      <c r="AU61" s="603">
        <f>-'5C1C_Intl High'!AY61</f>
        <v>0</v>
      </c>
      <c r="AV61" s="603">
        <f>-'5C1D_NOMMA'!AY61</f>
        <v>0</v>
      </c>
      <c r="AW61" s="603">
        <f>-'5C1E_LFNO'!AY61</f>
        <v>0</v>
      </c>
      <c r="AX61" s="603">
        <f>-'5C1F_L.C. Charter'!AY61</f>
        <v>0</v>
      </c>
      <c r="AY61" s="603">
        <f>-'5C1G_JS Clark'!AY61</f>
        <v>0</v>
      </c>
      <c r="AZ61" s="603">
        <f>-'5C1H_Southwest'!AY61</f>
        <v>0</v>
      </c>
      <c r="BA61" s="603">
        <f>-'5C1I_LA Key'!AY61</f>
        <v>0</v>
      </c>
      <c r="BB61" s="603">
        <f>-'5C1J_Jeff Chamber'!AY61</f>
        <v>0</v>
      </c>
      <c r="BC61" s="603">
        <f>-'5C1M_GEO Mid'!AY61</f>
        <v>0</v>
      </c>
      <c r="BD61" s="603">
        <f>-'5C1N_Delta'!AY61</f>
        <v>0</v>
      </c>
      <c r="BE61" s="603">
        <f>-'5C1O_Impact'!AY61</f>
        <v>0</v>
      </c>
      <c r="BF61" s="603">
        <f>-'5C1P_Vision'!AY61</f>
        <v>0</v>
      </c>
      <c r="BG61" s="603">
        <f>-'5C1Q_Advantage'!AY61</f>
        <v>0</v>
      </c>
      <c r="BH61" s="603">
        <f>-'5C1R_Iberville'!AY61</f>
        <v>0</v>
      </c>
      <c r="BI61" s="603">
        <f>-'5C1S_LC Col Prep'!AY61</f>
        <v>0</v>
      </c>
      <c r="BJ61" s="603">
        <f>-'5C1T_Northeast'!AY61</f>
        <v>0</v>
      </c>
      <c r="BK61" s="603">
        <f>-'5C1U_Acadiana Ren'!AY61</f>
        <v>0</v>
      </c>
      <c r="BL61" s="603">
        <f>-'5C1V_Laf Ren'!AY61</f>
        <v>0</v>
      </c>
      <c r="BM61" s="603">
        <f>-'5C1W_Willow'!AY61</f>
        <v>0</v>
      </c>
      <c r="BN61" s="603">
        <f>-'5C1X_Tangi'!AY61</f>
        <v>0</v>
      </c>
      <c r="BO61" s="603">
        <f>-'5C1Y_GEO'!AY61</f>
        <v>0</v>
      </c>
      <c r="BP61" s="603">
        <f>-'5C1Z_Lincoln Prep'!AY61</f>
        <v>0</v>
      </c>
      <c r="BQ61" s="603">
        <f>-'5C1AA_Laurel'!AY61</f>
        <v>0</v>
      </c>
      <c r="BR61" s="603">
        <f>-'5C1AB_Apex'!AY61</f>
        <v>0</v>
      </c>
      <c r="BS61" s="603">
        <f>-'5C1AC_Smothers'!AY61</f>
        <v>0</v>
      </c>
      <c r="BT61" s="603">
        <f>-'5C1AD_Greater'!AY61</f>
        <v>0</v>
      </c>
      <c r="BU61" s="603">
        <f>-'5C1AE_Noble Minds'!AY61</f>
        <v>0</v>
      </c>
      <c r="BV61" s="603">
        <f>-'5C1AF_JCFA-Laf'!AY61</f>
        <v>0</v>
      </c>
      <c r="BW61" s="603">
        <f>-'5C1AG_Collegiate'!AY61</f>
        <v>0</v>
      </c>
      <c r="BX61" s="603">
        <f>-'5C1AH_BRUP'!AY61</f>
        <v>0</v>
      </c>
      <c r="BY61" s="1008">
        <f>-'5C1AI_Harmony'!$AY61</f>
        <v>0</v>
      </c>
      <c r="BZ61" s="1008">
        <f>-'5C1AJ_Athlos'!$AY61</f>
        <v>0</v>
      </c>
      <c r="CA61" s="603">
        <f>-'5C2_LAVCA'!AZ61</f>
        <v>-433</v>
      </c>
      <c r="CB61" s="603">
        <f>-'5C3_UnvView'!AZ61</f>
        <v>-900</v>
      </c>
      <c r="CC61" s="603">
        <f t="shared" si="49"/>
        <v>-1333</v>
      </c>
      <c r="CD61" s="605">
        <f t="shared" si="50"/>
        <v>7824270</v>
      </c>
    </row>
    <row r="62" spans="1:82" s="110" customFormat="1" ht="15.75" customHeight="1" x14ac:dyDescent="0.2">
      <c r="A62" s="614">
        <v>56</v>
      </c>
      <c r="B62" s="615" t="s">
        <v>60</v>
      </c>
      <c r="C62" s="192">
        <f>'2_State Distrib and Adjs'!BD62</f>
        <v>1140427</v>
      </c>
      <c r="D62" s="192">
        <f>-'5A3_OJJ'!S62</f>
        <v>-19</v>
      </c>
      <c r="E62" s="192"/>
      <c r="F62" s="192">
        <f>-'5C1A_Madison'!AS62</f>
        <v>0</v>
      </c>
      <c r="G62" s="192">
        <f>-'5C1B_DArbonne'!AS62</f>
        <v>-312690</v>
      </c>
      <c r="H62" s="192">
        <f>-'5C1C_Intl High'!AS62</f>
        <v>0</v>
      </c>
      <c r="I62" s="192">
        <f>-'5C1D_NOMMA'!AS62</f>
        <v>0</v>
      </c>
      <c r="J62" s="192">
        <f>-'5C1E_LFNO'!AS62</f>
        <v>0</v>
      </c>
      <c r="K62" s="192">
        <f>-'5C1F_L.C. Charter'!AS62</f>
        <v>0</v>
      </c>
      <c r="L62" s="192">
        <f>-'5C1G_JS Clark'!AS62</f>
        <v>0</v>
      </c>
      <c r="M62" s="192">
        <f>-'5C1H_Southwest'!AS62</f>
        <v>0</v>
      </c>
      <c r="N62" s="192">
        <f>-'5C1I_LA Key'!AS62</f>
        <v>0</v>
      </c>
      <c r="O62" s="192">
        <f>-'5C1J_Jeff Chamber'!AS62</f>
        <v>0</v>
      </c>
      <c r="P62" s="192">
        <f>-'5C1M_GEO Mid'!AS62</f>
        <v>0</v>
      </c>
      <c r="Q62" s="192">
        <f>-'5C1N_Delta'!AS62</f>
        <v>0</v>
      </c>
      <c r="R62" s="192">
        <f>-'5C1O_Impact'!AS62</f>
        <v>0</v>
      </c>
      <c r="S62" s="192">
        <f>-'5C1P_Vision'!AS62</f>
        <v>0</v>
      </c>
      <c r="T62" s="192">
        <f>-'5C1Q_Advantage'!AS62</f>
        <v>0</v>
      </c>
      <c r="U62" s="192">
        <f>-'5C1R_Iberville'!AS62</f>
        <v>0</v>
      </c>
      <c r="V62" s="192">
        <f>-'5C1S_LC Col Prep'!AS62</f>
        <v>0</v>
      </c>
      <c r="W62" s="192">
        <f>-'5C1T_Northeast'!AS62</f>
        <v>-48437</v>
      </c>
      <c r="X62" s="192">
        <f>-'5C1U_Acadiana Ren'!AS62</f>
        <v>0</v>
      </c>
      <c r="Y62" s="192">
        <f>-'5C1V_Laf Ren'!AS62</f>
        <v>0</v>
      </c>
      <c r="Z62" s="192">
        <f>-'5C1W_Willow'!AS62</f>
        <v>0</v>
      </c>
      <c r="AA62" s="192">
        <f>-'5C1X_Tangi'!AS62</f>
        <v>0</v>
      </c>
      <c r="AB62" s="192">
        <f>-'5C1Y_GEO'!AS62</f>
        <v>0</v>
      </c>
      <c r="AC62" s="192">
        <f>-'5C1Z_Lincoln Prep'!AS62</f>
        <v>-13975</v>
      </c>
      <c r="AD62" s="192">
        <f>-'5C1AA_Laurel'!$AS62</f>
        <v>0</v>
      </c>
      <c r="AE62" s="192">
        <f>-'5C1AB_Apex'!$AS62</f>
        <v>0</v>
      </c>
      <c r="AF62" s="192">
        <f>-'5C1AC_Smothers'!$AS62</f>
        <v>0</v>
      </c>
      <c r="AG62" s="192">
        <f>-'5C1AD_Greater'!$AS62</f>
        <v>0</v>
      </c>
      <c r="AH62" s="192">
        <f>-'5C1AE_Noble Minds'!$AS62</f>
        <v>0</v>
      </c>
      <c r="AI62" s="192">
        <f>-'5C1AF_JCFA-Laf'!$AS62</f>
        <v>0</v>
      </c>
      <c r="AJ62" s="192">
        <f>-'5C1AG_Collegiate'!$AS62</f>
        <v>0</v>
      </c>
      <c r="AK62" s="192">
        <f>-'5C1AH_BRUP'!$AS62</f>
        <v>0</v>
      </c>
      <c r="AL62" s="192">
        <f>-'5C1AI_Harmony'!$AS62</f>
        <v>0</v>
      </c>
      <c r="AM62" s="192">
        <f>-'5C1AJ_Athlos'!$AS62</f>
        <v>0</v>
      </c>
      <c r="AN62" s="192">
        <f>-'5C2_LAVCA'!AT62</f>
        <v>-2201</v>
      </c>
      <c r="AO62" s="192">
        <f>-'5C3_UnvView'!AT62</f>
        <v>-2830</v>
      </c>
      <c r="AP62" s="616">
        <f t="shared" si="47"/>
        <v>-380152</v>
      </c>
      <c r="AQ62" s="617">
        <f t="shared" si="48"/>
        <v>760275</v>
      </c>
      <c r="AR62" s="192"/>
      <c r="AS62" s="192">
        <f>-'5C1A_Madison'!AY62</f>
        <v>0</v>
      </c>
      <c r="AT62" s="192">
        <f>-'5C1B_DArbonne'!AY62</f>
        <v>-9404</v>
      </c>
      <c r="AU62" s="192">
        <f>-'5C1C_Intl High'!AY62</f>
        <v>0</v>
      </c>
      <c r="AV62" s="192">
        <f>-'5C1D_NOMMA'!AY62</f>
        <v>0</v>
      </c>
      <c r="AW62" s="192">
        <f>-'5C1E_LFNO'!AY62</f>
        <v>0</v>
      </c>
      <c r="AX62" s="192">
        <f>-'5C1F_L.C. Charter'!AY62</f>
        <v>0</v>
      </c>
      <c r="AY62" s="192">
        <f>-'5C1G_JS Clark'!AY62</f>
        <v>0</v>
      </c>
      <c r="AZ62" s="192">
        <f>-'5C1H_Southwest'!AY62</f>
        <v>0</v>
      </c>
      <c r="BA62" s="192">
        <f>-'5C1I_LA Key'!AY62</f>
        <v>0</v>
      </c>
      <c r="BB62" s="192">
        <f>-'5C1J_Jeff Chamber'!AY62</f>
        <v>0</v>
      </c>
      <c r="BC62" s="192">
        <f>-'5C1M_GEO Mid'!AY62</f>
        <v>0</v>
      </c>
      <c r="BD62" s="192">
        <f>-'5C1N_Delta'!AY62</f>
        <v>0</v>
      </c>
      <c r="BE62" s="192">
        <f>-'5C1O_Impact'!AY62</f>
        <v>0</v>
      </c>
      <c r="BF62" s="192">
        <f>-'5C1P_Vision'!AY62</f>
        <v>0</v>
      </c>
      <c r="BG62" s="192">
        <f>-'5C1Q_Advantage'!AY62</f>
        <v>0</v>
      </c>
      <c r="BH62" s="192">
        <f>-'5C1R_Iberville'!AY62</f>
        <v>0</v>
      </c>
      <c r="BI62" s="192">
        <f>-'5C1S_LC Col Prep'!AY62</f>
        <v>0</v>
      </c>
      <c r="BJ62" s="192">
        <f>-'5C1T_Northeast'!AY62</f>
        <v>-1376</v>
      </c>
      <c r="BK62" s="192">
        <f>-'5C1U_Acadiana Ren'!AY62</f>
        <v>0</v>
      </c>
      <c r="BL62" s="192">
        <f>-'5C1V_Laf Ren'!AY62</f>
        <v>0</v>
      </c>
      <c r="BM62" s="192">
        <f>-'5C1W_Willow'!AY62</f>
        <v>0</v>
      </c>
      <c r="BN62" s="192">
        <f>-'5C1X_Tangi'!AY62</f>
        <v>0</v>
      </c>
      <c r="BO62" s="192">
        <f>-'5C1Y_GEO'!AY62</f>
        <v>0</v>
      </c>
      <c r="BP62" s="192">
        <f>-'5C1Z_Lincoln Prep'!AY62</f>
        <v>-420</v>
      </c>
      <c r="BQ62" s="192">
        <f>-'5C1AA_Laurel'!AY62</f>
        <v>0</v>
      </c>
      <c r="BR62" s="192">
        <f>-'5C1AB_Apex'!AY62</f>
        <v>0</v>
      </c>
      <c r="BS62" s="192">
        <f>-'5C1AC_Smothers'!AY62</f>
        <v>0</v>
      </c>
      <c r="BT62" s="192">
        <f>-'5C1AD_Greater'!AY62</f>
        <v>0</v>
      </c>
      <c r="BU62" s="192">
        <f>-'5C1AE_Noble Minds'!AY62</f>
        <v>0</v>
      </c>
      <c r="BV62" s="192">
        <f>-'5C1AF_JCFA-Laf'!AY62</f>
        <v>0</v>
      </c>
      <c r="BW62" s="192">
        <f>-'5C1AG_Collegiate'!AY62</f>
        <v>0</v>
      </c>
      <c r="BX62" s="192">
        <f>-'5C1AH_BRUP'!AY62</f>
        <v>0</v>
      </c>
      <c r="BY62" s="192">
        <f>-'5C1AI_Harmony'!$AY62</f>
        <v>0</v>
      </c>
      <c r="BZ62" s="192">
        <f>-'5C1AJ_Athlos'!$AY62</f>
        <v>0</v>
      </c>
      <c r="CA62" s="192">
        <f>-'5C2_LAVCA'!AZ62</f>
        <v>-66</v>
      </c>
      <c r="CB62" s="192">
        <f>-'5C3_UnvView'!AZ62</f>
        <v>-85</v>
      </c>
      <c r="CC62" s="192">
        <f t="shared" si="49"/>
        <v>-11351</v>
      </c>
      <c r="CD62" s="617">
        <f t="shared" si="50"/>
        <v>748924</v>
      </c>
    </row>
    <row r="63" spans="1:82" s="110" customFormat="1" ht="15.75" customHeight="1" x14ac:dyDescent="0.2">
      <c r="A63" s="614">
        <v>57</v>
      </c>
      <c r="B63" s="615" t="s">
        <v>61</v>
      </c>
      <c r="C63" s="192">
        <f>'2_State Distrib and Adjs'!BD63</f>
        <v>4634778</v>
      </c>
      <c r="D63" s="192">
        <f>-'5A3_OJJ'!S63</f>
        <v>-281</v>
      </c>
      <c r="E63" s="192"/>
      <c r="F63" s="192">
        <f>-'5C1A_Madison'!AS63</f>
        <v>0</v>
      </c>
      <c r="G63" s="192">
        <f>-'5C1B_DArbonne'!AS63</f>
        <v>0</v>
      </c>
      <c r="H63" s="192">
        <f>-'5C1C_Intl High'!AS63</f>
        <v>0</v>
      </c>
      <c r="I63" s="192">
        <f>-'5C1D_NOMMA'!AS63</f>
        <v>0</v>
      </c>
      <c r="J63" s="192">
        <f>-'5C1E_LFNO'!AS63</f>
        <v>0</v>
      </c>
      <c r="K63" s="192">
        <f>-'5C1F_L.C. Charter'!AS63</f>
        <v>0</v>
      </c>
      <c r="L63" s="192">
        <f>-'5C1G_JS Clark'!AS63</f>
        <v>0</v>
      </c>
      <c r="M63" s="192">
        <f>-'5C1H_Southwest'!AS63</f>
        <v>0</v>
      </c>
      <c r="N63" s="192">
        <f>-'5C1I_LA Key'!AS63</f>
        <v>0</v>
      </c>
      <c r="O63" s="192">
        <f>-'5C1J_Jeff Chamber'!AS63</f>
        <v>0</v>
      </c>
      <c r="P63" s="192">
        <f>-'5C1M_GEO Mid'!AS63</f>
        <v>0</v>
      </c>
      <c r="Q63" s="192">
        <f>-'5C1N_Delta'!AS63</f>
        <v>0</v>
      </c>
      <c r="R63" s="192">
        <f>-'5C1O_Impact'!AS63</f>
        <v>0</v>
      </c>
      <c r="S63" s="192">
        <f>-'5C1P_Vision'!AS63</f>
        <v>0</v>
      </c>
      <c r="T63" s="192">
        <f>-'5C1Q_Advantage'!AS63</f>
        <v>0</v>
      </c>
      <c r="U63" s="192">
        <f>-'5C1R_Iberville'!AS63</f>
        <v>0</v>
      </c>
      <c r="V63" s="192">
        <f>-'5C1S_LC Col Prep'!AS63</f>
        <v>0</v>
      </c>
      <c r="W63" s="192">
        <f>-'5C1T_Northeast'!AS63</f>
        <v>0</v>
      </c>
      <c r="X63" s="192">
        <f>-'5C1U_Acadiana Ren'!AS63</f>
        <v>-5445</v>
      </c>
      <c r="Y63" s="192">
        <f>-'5C1V_Laf Ren'!AS63</f>
        <v>-871</v>
      </c>
      <c r="Z63" s="192">
        <f>-'5C1W_Willow'!AS63</f>
        <v>553</v>
      </c>
      <c r="AA63" s="192">
        <f>-'5C1X_Tangi'!AS63</f>
        <v>0</v>
      </c>
      <c r="AB63" s="192">
        <f>-'5C1Y_GEO'!AS63</f>
        <v>0</v>
      </c>
      <c r="AC63" s="192">
        <f>-'5C1Z_Lincoln Prep'!AS63</f>
        <v>0</v>
      </c>
      <c r="AD63" s="192">
        <f>-'5C1AA_Laurel'!$AS63</f>
        <v>0</v>
      </c>
      <c r="AE63" s="192">
        <f>-'5C1AB_Apex'!$AS63</f>
        <v>0</v>
      </c>
      <c r="AF63" s="192">
        <f>-'5C1AC_Smothers'!$AS63</f>
        <v>0</v>
      </c>
      <c r="AG63" s="192">
        <f>-'5C1AD_Greater'!$AS63</f>
        <v>0</v>
      </c>
      <c r="AH63" s="192">
        <f>-'5C1AE_Noble Minds'!$AS63</f>
        <v>0</v>
      </c>
      <c r="AI63" s="192">
        <f>-'5C1AF_JCFA-Laf'!$AS63</f>
        <v>-218</v>
      </c>
      <c r="AJ63" s="192">
        <f>-'5C1AG_Collegiate'!$AS63</f>
        <v>0</v>
      </c>
      <c r="AK63" s="192">
        <f>-'5C1AH_BRUP'!$AS63</f>
        <v>0</v>
      </c>
      <c r="AL63" s="192">
        <f>-'5C1AI_Harmony'!$AS63</f>
        <v>0</v>
      </c>
      <c r="AM63" s="192">
        <f>-'5C1AJ_Athlos'!$AS63</f>
        <v>0</v>
      </c>
      <c r="AN63" s="192">
        <f>-'5C2_LAVCA'!AT63</f>
        <v>-5880</v>
      </c>
      <c r="AO63" s="192">
        <f>-'5C3_UnvView'!AT63</f>
        <v>-4116</v>
      </c>
      <c r="AP63" s="616">
        <f t="shared" si="47"/>
        <v>-16258</v>
      </c>
      <c r="AQ63" s="617">
        <f t="shared" si="48"/>
        <v>4618520</v>
      </c>
      <c r="AR63" s="192"/>
      <c r="AS63" s="192">
        <f>-'5C1A_Madison'!AY63</f>
        <v>0</v>
      </c>
      <c r="AT63" s="192">
        <f>-'5C1B_DArbonne'!AY63</f>
        <v>0</v>
      </c>
      <c r="AU63" s="192">
        <f>-'5C1C_Intl High'!AY63</f>
        <v>0</v>
      </c>
      <c r="AV63" s="192">
        <f>-'5C1D_NOMMA'!AY63</f>
        <v>0</v>
      </c>
      <c r="AW63" s="192">
        <f>-'5C1E_LFNO'!AY63</f>
        <v>0</v>
      </c>
      <c r="AX63" s="192">
        <f>-'5C1F_L.C. Charter'!AY63</f>
        <v>0</v>
      </c>
      <c r="AY63" s="192">
        <f>-'5C1G_JS Clark'!AY63</f>
        <v>0</v>
      </c>
      <c r="AZ63" s="192">
        <f>-'5C1H_Southwest'!AY63</f>
        <v>0</v>
      </c>
      <c r="BA63" s="192">
        <f>-'5C1I_LA Key'!AY63</f>
        <v>0</v>
      </c>
      <c r="BB63" s="192">
        <f>-'5C1J_Jeff Chamber'!AY63</f>
        <v>0</v>
      </c>
      <c r="BC63" s="192">
        <f>-'5C1M_GEO Mid'!AY63</f>
        <v>0</v>
      </c>
      <c r="BD63" s="192">
        <f>-'5C1N_Delta'!AY63</f>
        <v>0</v>
      </c>
      <c r="BE63" s="192">
        <f>-'5C1O_Impact'!AY63</f>
        <v>0</v>
      </c>
      <c r="BF63" s="192">
        <f>-'5C1P_Vision'!AY63</f>
        <v>0</v>
      </c>
      <c r="BG63" s="192">
        <f>-'5C1Q_Advantage'!AY63</f>
        <v>0</v>
      </c>
      <c r="BH63" s="192">
        <f>-'5C1R_Iberville'!AY63</f>
        <v>0</v>
      </c>
      <c r="BI63" s="192">
        <f>-'5C1S_LC Col Prep'!AY63</f>
        <v>0</v>
      </c>
      <c r="BJ63" s="192">
        <f>-'5C1T_Northeast'!AY63</f>
        <v>0</v>
      </c>
      <c r="BK63" s="192">
        <f>-'5C1U_Acadiana Ren'!AY63</f>
        <v>-164</v>
      </c>
      <c r="BL63" s="192">
        <f>-'5C1V_Laf Ren'!AY63</f>
        <v>-26</v>
      </c>
      <c r="BM63" s="192">
        <f>-'5C1W_Willow'!AY63</f>
        <v>0</v>
      </c>
      <c r="BN63" s="192">
        <f>-'5C1X_Tangi'!AY63</f>
        <v>0</v>
      </c>
      <c r="BO63" s="192">
        <f>-'5C1Y_GEO'!AY63</f>
        <v>0</v>
      </c>
      <c r="BP63" s="192">
        <f>-'5C1Z_Lincoln Prep'!AY63</f>
        <v>0</v>
      </c>
      <c r="BQ63" s="192">
        <f>-'5C1AA_Laurel'!AY63</f>
        <v>0</v>
      </c>
      <c r="BR63" s="192">
        <f>-'5C1AB_Apex'!AY63</f>
        <v>0</v>
      </c>
      <c r="BS63" s="192">
        <f>-'5C1AC_Smothers'!AY63</f>
        <v>0</v>
      </c>
      <c r="BT63" s="192">
        <f>-'5C1AD_Greater'!AY63</f>
        <v>0</v>
      </c>
      <c r="BU63" s="192">
        <f>-'5C1AE_Noble Minds'!AY63</f>
        <v>0</v>
      </c>
      <c r="BV63" s="192">
        <f>-'5C1AF_JCFA-Laf'!AY63</f>
        <v>-7</v>
      </c>
      <c r="BW63" s="192">
        <f>-'5C1AG_Collegiate'!AY63</f>
        <v>0</v>
      </c>
      <c r="BX63" s="192">
        <f>-'5C1AH_BRUP'!AY63</f>
        <v>0</v>
      </c>
      <c r="BY63" s="192">
        <f>-'5C1AI_Harmony'!$AY63</f>
        <v>0</v>
      </c>
      <c r="BZ63" s="192">
        <f>-'5C1AJ_Athlos'!$AY63</f>
        <v>0</v>
      </c>
      <c r="CA63" s="192">
        <f>-'5C2_LAVCA'!AZ63</f>
        <v>-177</v>
      </c>
      <c r="CB63" s="192">
        <f>-'5C3_UnvView'!AZ63</f>
        <v>-124</v>
      </c>
      <c r="CC63" s="192">
        <f t="shared" si="49"/>
        <v>-498</v>
      </c>
      <c r="CD63" s="617">
        <f t="shared" si="50"/>
        <v>4618022</v>
      </c>
    </row>
    <row r="64" spans="1:82" s="110" customFormat="1" ht="15.75" customHeight="1" x14ac:dyDescent="0.2">
      <c r="A64" s="614">
        <v>58</v>
      </c>
      <c r="B64" s="615" t="s">
        <v>62</v>
      </c>
      <c r="C64" s="192">
        <f>'2_State Distrib and Adjs'!BD64</f>
        <v>4608108</v>
      </c>
      <c r="D64" s="192">
        <f>-'5A3_OJJ'!S64</f>
        <v>-515</v>
      </c>
      <c r="E64" s="192"/>
      <c r="F64" s="192">
        <f>-'5C1A_Madison'!AS64</f>
        <v>0</v>
      </c>
      <c r="G64" s="192">
        <f>-'5C1B_DArbonne'!AS64</f>
        <v>0</v>
      </c>
      <c r="H64" s="192">
        <f>-'5C1C_Intl High'!AS64</f>
        <v>0</v>
      </c>
      <c r="I64" s="192">
        <f>-'5C1D_NOMMA'!AS64</f>
        <v>0</v>
      </c>
      <c r="J64" s="192">
        <f>-'5C1E_LFNO'!AS64</f>
        <v>0</v>
      </c>
      <c r="K64" s="192">
        <f>-'5C1F_L.C. Charter'!AS64</f>
        <v>0</v>
      </c>
      <c r="L64" s="192">
        <f>-'5C1G_JS Clark'!AS64</f>
        <v>0</v>
      </c>
      <c r="M64" s="192">
        <f>-'5C1H_Southwest'!AS64</f>
        <v>0</v>
      </c>
      <c r="N64" s="192">
        <f>-'5C1I_LA Key'!AS64</f>
        <v>0</v>
      </c>
      <c r="O64" s="192">
        <f>-'5C1J_Jeff Chamber'!AS64</f>
        <v>0</v>
      </c>
      <c r="P64" s="192">
        <f>-'5C1M_GEO Mid'!AS64</f>
        <v>0</v>
      </c>
      <c r="Q64" s="192">
        <f>-'5C1N_Delta'!AS64</f>
        <v>0</v>
      </c>
      <c r="R64" s="192">
        <f>-'5C1O_Impact'!AS64</f>
        <v>0</v>
      </c>
      <c r="S64" s="192">
        <f>-'5C1P_Vision'!AS64</f>
        <v>0</v>
      </c>
      <c r="T64" s="192">
        <f>-'5C1Q_Advantage'!AS64</f>
        <v>0</v>
      </c>
      <c r="U64" s="192">
        <f>-'5C1R_Iberville'!AS64</f>
        <v>0</v>
      </c>
      <c r="V64" s="192">
        <f>-'5C1S_LC Col Prep'!AS64</f>
        <v>0</v>
      </c>
      <c r="W64" s="192">
        <f>-'5C1T_Northeast'!AS64</f>
        <v>0</v>
      </c>
      <c r="X64" s="192">
        <f>-'5C1U_Acadiana Ren'!AS64</f>
        <v>0</v>
      </c>
      <c r="Y64" s="192">
        <f>-'5C1V_Laf Ren'!AS64</f>
        <v>0</v>
      </c>
      <c r="Z64" s="192">
        <f>-'5C1W_Willow'!AS64</f>
        <v>0</v>
      </c>
      <c r="AA64" s="192">
        <f>-'5C1X_Tangi'!AS64</f>
        <v>0</v>
      </c>
      <c r="AB64" s="192">
        <f>-'5C1Y_GEO'!AS64</f>
        <v>0</v>
      </c>
      <c r="AC64" s="192">
        <f>-'5C1Z_Lincoln Prep'!AS64</f>
        <v>0</v>
      </c>
      <c r="AD64" s="192">
        <f>-'5C1AA_Laurel'!$AS64</f>
        <v>0</v>
      </c>
      <c r="AE64" s="192">
        <f>-'5C1AB_Apex'!$AS64</f>
        <v>0</v>
      </c>
      <c r="AF64" s="192">
        <f>-'5C1AC_Smothers'!$AS64</f>
        <v>0</v>
      </c>
      <c r="AG64" s="192">
        <f>-'5C1AD_Greater'!$AS64</f>
        <v>0</v>
      </c>
      <c r="AH64" s="192">
        <f>-'5C1AE_Noble Minds'!$AS64</f>
        <v>0</v>
      </c>
      <c r="AI64" s="192">
        <f>-'5C1AF_JCFA-Laf'!$AS64</f>
        <v>0</v>
      </c>
      <c r="AJ64" s="192">
        <f>-'5C1AG_Collegiate'!$AS64</f>
        <v>0</v>
      </c>
      <c r="AK64" s="192">
        <f>-'5C1AH_BRUP'!$AS64</f>
        <v>0</v>
      </c>
      <c r="AL64" s="192">
        <f>-'5C1AI_Harmony'!$AS64</f>
        <v>0</v>
      </c>
      <c r="AM64" s="192">
        <f>-'5C1AJ_Athlos'!$AS64</f>
        <v>0</v>
      </c>
      <c r="AN64" s="192">
        <f>-'5C2_LAVCA'!AT64</f>
        <v>-4971</v>
      </c>
      <c r="AO64" s="192">
        <f>-'5C3_UnvView'!AT64</f>
        <v>-2154</v>
      </c>
      <c r="AP64" s="616">
        <f t="shared" si="47"/>
        <v>-7640</v>
      </c>
      <c r="AQ64" s="617">
        <f t="shared" si="48"/>
        <v>4600468</v>
      </c>
      <c r="AR64" s="192"/>
      <c r="AS64" s="192">
        <f>-'5C1A_Madison'!AY64</f>
        <v>0</v>
      </c>
      <c r="AT64" s="192">
        <f>-'5C1B_DArbonne'!AY64</f>
        <v>0</v>
      </c>
      <c r="AU64" s="192">
        <f>-'5C1C_Intl High'!AY64</f>
        <v>0</v>
      </c>
      <c r="AV64" s="192">
        <f>-'5C1D_NOMMA'!AY64</f>
        <v>0</v>
      </c>
      <c r="AW64" s="192">
        <f>-'5C1E_LFNO'!AY64</f>
        <v>0</v>
      </c>
      <c r="AX64" s="192">
        <f>-'5C1F_L.C. Charter'!AY64</f>
        <v>0</v>
      </c>
      <c r="AY64" s="192">
        <f>-'5C1G_JS Clark'!AY64</f>
        <v>0</v>
      </c>
      <c r="AZ64" s="192">
        <f>-'5C1H_Southwest'!AY64</f>
        <v>0</v>
      </c>
      <c r="BA64" s="192">
        <f>-'5C1I_LA Key'!AY64</f>
        <v>0</v>
      </c>
      <c r="BB64" s="192">
        <f>-'5C1J_Jeff Chamber'!AY64</f>
        <v>0</v>
      </c>
      <c r="BC64" s="192">
        <f>-'5C1M_GEO Mid'!AY64</f>
        <v>0</v>
      </c>
      <c r="BD64" s="192">
        <f>-'5C1N_Delta'!AY64</f>
        <v>0</v>
      </c>
      <c r="BE64" s="192">
        <f>-'5C1O_Impact'!AY64</f>
        <v>0</v>
      </c>
      <c r="BF64" s="192">
        <f>-'5C1P_Vision'!AY64</f>
        <v>0</v>
      </c>
      <c r="BG64" s="192">
        <f>-'5C1Q_Advantage'!AY64</f>
        <v>0</v>
      </c>
      <c r="BH64" s="192">
        <f>-'5C1R_Iberville'!AY64</f>
        <v>0</v>
      </c>
      <c r="BI64" s="192">
        <f>-'5C1S_LC Col Prep'!AY64</f>
        <v>0</v>
      </c>
      <c r="BJ64" s="192">
        <f>-'5C1T_Northeast'!AY64</f>
        <v>0</v>
      </c>
      <c r="BK64" s="192">
        <f>-'5C1U_Acadiana Ren'!AY64</f>
        <v>0</v>
      </c>
      <c r="BL64" s="192">
        <f>-'5C1V_Laf Ren'!AY64</f>
        <v>0</v>
      </c>
      <c r="BM64" s="192">
        <f>-'5C1W_Willow'!AY64</f>
        <v>0</v>
      </c>
      <c r="BN64" s="192">
        <f>-'5C1X_Tangi'!AY64</f>
        <v>0</v>
      </c>
      <c r="BO64" s="192">
        <f>-'5C1Y_GEO'!AY64</f>
        <v>0</v>
      </c>
      <c r="BP64" s="192">
        <f>-'5C1Z_Lincoln Prep'!AY64</f>
        <v>0</v>
      </c>
      <c r="BQ64" s="192">
        <f>-'5C1AA_Laurel'!AY64</f>
        <v>0</v>
      </c>
      <c r="BR64" s="192">
        <f>-'5C1AB_Apex'!AY64</f>
        <v>0</v>
      </c>
      <c r="BS64" s="192">
        <f>-'5C1AC_Smothers'!AY64</f>
        <v>0</v>
      </c>
      <c r="BT64" s="192">
        <f>-'5C1AD_Greater'!AY64</f>
        <v>0</v>
      </c>
      <c r="BU64" s="192">
        <f>-'5C1AE_Noble Minds'!AY64</f>
        <v>0</v>
      </c>
      <c r="BV64" s="192">
        <f>-'5C1AF_JCFA-Laf'!AY64</f>
        <v>0</v>
      </c>
      <c r="BW64" s="192">
        <f>-'5C1AG_Collegiate'!AY64</f>
        <v>0</v>
      </c>
      <c r="BX64" s="192">
        <f>-'5C1AH_BRUP'!AY64</f>
        <v>0</v>
      </c>
      <c r="BY64" s="192">
        <f>-'5C1AI_Harmony'!$AY64</f>
        <v>0</v>
      </c>
      <c r="BZ64" s="192">
        <f>-'5C1AJ_Athlos'!$AY64</f>
        <v>0</v>
      </c>
      <c r="CA64" s="192">
        <f>-'5C2_LAVCA'!AZ64</f>
        <v>-150</v>
      </c>
      <c r="CB64" s="192">
        <f>-'5C3_UnvView'!AZ64</f>
        <v>-65</v>
      </c>
      <c r="CC64" s="192">
        <f t="shared" si="49"/>
        <v>-215</v>
      </c>
      <c r="CD64" s="617">
        <f t="shared" si="50"/>
        <v>4600253</v>
      </c>
    </row>
    <row r="65" spans="1:82" s="110" customFormat="1" ht="15.75" customHeight="1" x14ac:dyDescent="0.2">
      <c r="A65" s="614">
        <v>59</v>
      </c>
      <c r="B65" s="615" t="s">
        <v>63</v>
      </c>
      <c r="C65" s="192">
        <f>'2_State Distrib and Adjs'!BD65</f>
        <v>3021765</v>
      </c>
      <c r="D65" s="192">
        <f>-'5A3_OJJ'!S65</f>
        <v>-132</v>
      </c>
      <c r="E65" s="192"/>
      <c r="F65" s="192">
        <f>-'5C1A_Madison'!AS65</f>
        <v>0</v>
      </c>
      <c r="G65" s="192">
        <f>-'5C1B_DArbonne'!AS65</f>
        <v>0</v>
      </c>
      <c r="H65" s="192">
        <f>-'5C1C_Intl High'!AS65</f>
        <v>0</v>
      </c>
      <c r="I65" s="192">
        <f>-'5C1D_NOMMA'!AS65</f>
        <v>0</v>
      </c>
      <c r="J65" s="192">
        <f>-'5C1E_LFNO'!AS65</f>
        <v>0</v>
      </c>
      <c r="K65" s="192">
        <f>-'5C1F_L.C. Charter'!AS65</f>
        <v>0</v>
      </c>
      <c r="L65" s="192">
        <f>-'5C1G_JS Clark'!AS65</f>
        <v>0</v>
      </c>
      <c r="M65" s="192">
        <f>-'5C1H_Southwest'!AS65</f>
        <v>0</v>
      </c>
      <c r="N65" s="192">
        <f>-'5C1I_LA Key'!AS65</f>
        <v>0</v>
      </c>
      <c r="O65" s="192">
        <f>-'5C1J_Jeff Chamber'!AS65</f>
        <v>0</v>
      </c>
      <c r="P65" s="192">
        <f>-'5C1M_GEO Mid'!AS65</f>
        <v>0</v>
      </c>
      <c r="Q65" s="192">
        <f>-'5C1N_Delta'!AS65</f>
        <v>0</v>
      </c>
      <c r="R65" s="192">
        <f>-'5C1O_Impact'!AS65</f>
        <v>0</v>
      </c>
      <c r="S65" s="192">
        <f>-'5C1P_Vision'!AS65</f>
        <v>0</v>
      </c>
      <c r="T65" s="192">
        <f>-'5C1Q_Advantage'!AS65</f>
        <v>0</v>
      </c>
      <c r="U65" s="192">
        <f>-'5C1R_Iberville'!AS65</f>
        <v>0</v>
      </c>
      <c r="V65" s="192">
        <f>-'5C1S_LC Col Prep'!AS65</f>
        <v>0</v>
      </c>
      <c r="W65" s="192">
        <f>-'5C1T_Northeast'!AS65</f>
        <v>0</v>
      </c>
      <c r="X65" s="192">
        <f>-'5C1U_Acadiana Ren'!AS65</f>
        <v>0</v>
      </c>
      <c r="Y65" s="192">
        <f>-'5C1V_Laf Ren'!AS65</f>
        <v>0</v>
      </c>
      <c r="Z65" s="192">
        <f>-'5C1W_Willow'!AS65</f>
        <v>0</v>
      </c>
      <c r="AA65" s="192">
        <f>-'5C1X_Tangi'!AS65</f>
        <v>0</v>
      </c>
      <c r="AB65" s="192">
        <f>-'5C1Y_GEO'!AS65</f>
        <v>0</v>
      </c>
      <c r="AC65" s="192">
        <f>-'5C1Z_Lincoln Prep'!AS65</f>
        <v>0</v>
      </c>
      <c r="AD65" s="192">
        <f>-'5C1AA_Laurel'!$AS65</f>
        <v>0</v>
      </c>
      <c r="AE65" s="192">
        <f>-'5C1AB_Apex'!$AS65</f>
        <v>0</v>
      </c>
      <c r="AF65" s="192">
        <f>-'5C1AC_Smothers'!$AS65</f>
        <v>0</v>
      </c>
      <c r="AG65" s="192">
        <f>-'5C1AD_Greater'!$AS65</f>
        <v>0</v>
      </c>
      <c r="AH65" s="192">
        <f>-'5C1AE_Noble Minds'!$AS65</f>
        <v>0</v>
      </c>
      <c r="AI65" s="192">
        <f>-'5C1AF_JCFA-Laf'!$AS65</f>
        <v>0</v>
      </c>
      <c r="AJ65" s="192">
        <f>-'5C1AG_Collegiate'!$AS65</f>
        <v>0</v>
      </c>
      <c r="AK65" s="192">
        <f>-'5C1AH_BRUP'!$AS65</f>
        <v>0</v>
      </c>
      <c r="AL65" s="192">
        <f>-'5C1AI_Harmony'!$AS65</f>
        <v>0</v>
      </c>
      <c r="AM65" s="192">
        <f>-'5C1AJ_Athlos'!$AS65</f>
        <v>0</v>
      </c>
      <c r="AN65" s="192">
        <f>-'5C2_LAVCA'!AT65</f>
        <v>-2004</v>
      </c>
      <c r="AO65" s="192">
        <f>-'5C3_UnvView'!AT65</f>
        <v>-2672</v>
      </c>
      <c r="AP65" s="616">
        <f t="shared" si="47"/>
        <v>-4808</v>
      </c>
      <c r="AQ65" s="617">
        <f t="shared" si="48"/>
        <v>3016957</v>
      </c>
      <c r="AR65" s="192"/>
      <c r="AS65" s="192">
        <f>-'5C1A_Madison'!AY65</f>
        <v>0</v>
      </c>
      <c r="AT65" s="192">
        <f>-'5C1B_DArbonne'!AY65</f>
        <v>0</v>
      </c>
      <c r="AU65" s="192">
        <f>-'5C1C_Intl High'!AY65</f>
        <v>0</v>
      </c>
      <c r="AV65" s="192">
        <f>-'5C1D_NOMMA'!AY65</f>
        <v>0</v>
      </c>
      <c r="AW65" s="192">
        <f>-'5C1E_LFNO'!AY65</f>
        <v>0</v>
      </c>
      <c r="AX65" s="192">
        <f>-'5C1F_L.C. Charter'!AY65</f>
        <v>0</v>
      </c>
      <c r="AY65" s="192">
        <f>-'5C1G_JS Clark'!AY65</f>
        <v>0</v>
      </c>
      <c r="AZ65" s="192">
        <f>-'5C1H_Southwest'!AY65</f>
        <v>0</v>
      </c>
      <c r="BA65" s="192">
        <f>-'5C1I_LA Key'!AY65</f>
        <v>0</v>
      </c>
      <c r="BB65" s="192">
        <f>-'5C1J_Jeff Chamber'!AY65</f>
        <v>0</v>
      </c>
      <c r="BC65" s="192">
        <f>-'5C1M_GEO Mid'!AY65</f>
        <v>0</v>
      </c>
      <c r="BD65" s="192">
        <f>-'5C1N_Delta'!AY65</f>
        <v>0</v>
      </c>
      <c r="BE65" s="192">
        <f>-'5C1O_Impact'!AY65</f>
        <v>0</v>
      </c>
      <c r="BF65" s="192">
        <f>-'5C1P_Vision'!AY65</f>
        <v>0</v>
      </c>
      <c r="BG65" s="192">
        <f>-'5C1Q_Advantage'!AY65</f>
        <v>0</v>
      </c>
      <c r="BH65" s="192">
        <f>-'5C1R_Iberville'!AY65</f>
        <v>0</v>
      </c>
      <c r="BI65" s="192">
        <f>-'5C1S_LC Col Prep'!AY65</f>
        <v>0</v>
      </c>
      <c r="BJ65" s="192">
        <f>-'5C1T_Northeast'!AY65</f>
        <v>0</v>
      </c>
      <c r="BK65" s="192">
        <f>-'5C1U_Acadiana Ren'!AY65</f>
        <v>0</v>
      </c>
      <c r="BL65" s="192">
        <f>-'5C1V_Laf Ren'!AY65</f>
        <v>0</v>
      </c>
      <c r="BM65" s="192">
        <f>-'5C1W_Willow'!AY65</f>
        <v>0</v>
      </c>
      <c r="BN65" s="192">
        <f>-'5C1X_Tangi'!AY65</f>
        <v>0</v>
      </c>
      <c r="BO65" s="192">
        <f>-'5C1Y_GEO'!AY65</f>
        <v>0</v>
      </c>
      <c r="BP65" s="192">
        <f>-'5C1Z_Lincoln Prep'!AY65</f>
        <v>0</v>
      </c>
      <c r="BQ65" s="192">
        <f>-'5C1AA_Laurel'!AY65</f>
        <v>0</v>
      </c>
      <c r="BR65" s="192">
        <f>-'5C1AB_Apex'!AY65</f>
        <v>0</v>
      </c>
      <c r="BS65" s="192">
        <f>-'5C1AC_Smothers'!AY65</f>
        <v>0</v>
      </c>
      <c r="BT65" s="192">
        <f>-'5C1AD_Greater'!AY65</f>
        <v>0</v>
      </c>
      <c r="BU65" s="192">
        <f>-'5C1AE_Noble Minds'!AY65</f>
        <v>0</v>
      </c>
      <c r="BV65" s="192">
        <f>-'5C1AF_JCFA-Laf'!AY65</f>
        <v>0</v>
      </c>
      <c r="BW65" s="192">
        <f>-'5C1AG_Collegiate'!AY65</f>
        <v>0</v>
      </c>
      <c r="BX65" s="192">
        <f>-'5C1AH_BRUP'!AY65</f>
        <v>0</v>
      </c>
      <c r="BY65" s="192">
        <f>-'5C1AI_Harmony'!$AY65</f>
        <v>0</v>
      </c>
      <c r="BZ65" s="192">
        <f>-'5C1AJ_Athlos'!$AY65</f>
        <v>0</v>
      </c>
      <c r="CA65" s="192">
        <f>-'5C2_LAVCA'!AZ65</f>
        <v>-60</v>
      </c>
      <c r="CB65" s="192">
        <f>-'5C3_UnvView'!AZ65</f>
        <v>-80</v>
      </c>
      <c r="CC65" s="192">
        <f t="shared" si="49"/>
        <v>-140</v>
      </c>
      <c r="CD65" s="617">
        <f t="shared" si="50"/>
        <v>3016817</v>
      </c>
    </row>
    <row r="66" spans="1:82" s="110" customFormat="1" ht="15.75" customHeight="1" x14ac:dyDescent="0.2">
      <c r="A66" s="601">
        <v>60</v>
      </c>
      <c r="B66" s="602" t="s">
        <v>64</v>
      </c>
      <c r="C66" s="603">
        <f>'2_State Distrib and Adjs'!BD66</f>
        <v>3158705</v>
      </c>
      <c r="D66" s="603">
        <f>-'5A3_OJJ'!S66</f>
        <v>-255</v>
      </c>
      <c r="E66" s="603"/>
      <c r="F66" s="603">
        <f>-'5C1A_Madison'!AS66</f>
        <v>0</v>
      </c>
      <c r="G66" s="603">
        <f>-'5C1B_DArbonne'!AS66</f>
        <v>0</v>
      </c>
      <c r="H66" s="603">
        <f>-'5C1C_Intl High'!AS66</f>
        <v>0</v>
      </c>
      <c r="I66" s="603">
        <f>-'5C1D_NOMMA'!AS66</f>
        <v>0</v>
      </c>
      <c r="J66" s="603">
        <f>-'5C1E_LFNO'!AS66</f>
        <v>0</v>
      </c>
      <c r="K66" s="603">
        <f>-'5C1F_L.C. Charter'!AS66</f>
        <v>0</v>
      </c>
      <c r="L66" s="603">
        <f>-'5C1G_JS Clark'!AS66</f>
        <v>0</v>
      </c>
      <c r="M66" s="603">
        <f>-'5C1H_Southwest'!AS66</f>
        <v>0</v>
      </c>
      <c r="N66" s="603">
        <f>-'5C1I_LA Key'!AS66</f>
        <v>0</v>
      </c>
      <c r="O66" s="603">
        <f>-'5C1J_Jeff Chamber'!AS66</f>
        <v>0</v>
      </c>
      <c r="P66" s="603">
        <f>-'5C1M_GEO Mid'!AS66</f>
        <v>0</v>
      </c>
      <c r="Q66" s="603">
        <f>-'5C1N_Delta'!AS66</f>
        <v>0</v>
      </c>
      <c r="R66" s="603">
        <f>-'5C1O_Impact'!AS66</f>
        <v>0</v>
      </c>
      <c r="S66" s="603">
        <f>-'5C1P_Vision'!AS66</f>
        <v>0</v>
      </c>
      <c r="T66" s="603">
        <f>-'5C1Q_Advantage'!AS66</f>
        <v>0</v>
      </c>
      <c r="U66" s="603">
        <f>-'5C1R_Iberville'!AS66</f>
        <v>0</v>
      </c>
      <c r="V66" s="603">
        <f>-'5C1S_LC Col Prep'!AS66</f>
        <v>0</v>
      </c>
      <c r="W66" s="603">
        <f>-'5C1T_Northeast'!AS66</f>
        <v>0</v>
      </c>
      <c r="X66" s="603">
        <f>-'5C1U_Acadiana Ren'!AS66</f>
        <v>0</v>
      </c>
      <c r="Y66" s="603">
        <f>-'5C1V_Laf Ren'!AS66</f>
        <v>0</v>
      </c>
      <c r="Z66" s="603">
        <f>-'5C1W_Willow'!AS66</f>
        <v>0</v>
      </c>
      <c r="AA66" s="603">
        <f>-'5C1X_Tangi'!AS66</f>
        <v>0</v>
      </c>
      <c r="AB66" s="603">
        <f>-'5C1Y_GEO'!AS66</f>
        <v>0</v>
      </c>
      <c r="AC66" s="603">
        <f>-'5C1Z_Lincoln Prep'!AS66</f>
        <v>-1345</v>
      </c>
      <c r="AD66" s="603">
        <f>-'5C1AA_Laurel'!$AS66</f>
        <v>0</v>
      </c>
      <c r="AE66" s="603">
        <f>-'5C1AB_Apex'!$AS66</f>
        <v>0</v>
      </c>
      <c r="AF66" s="603">
        <f>-'5C1AC_Smothers'!$AS66</f>
        <v>0</v>
      </c>
      <c r="AG66" s="603">
        <f>-'5C1AD_Greater'!$AS66</f>
        <v>0</v>
      </c>
      <c r="AH66" s="603">
        <f>-'5C1AE_Noble Minds'!$AS66</f>
        <v>0</v>
      </c>
      <c r="AI66" s="603">
        <f>-'5C1AF_JCFA-Laf'!$AS66</f>
        <v>0</v>
      </c>
      <c r="AJ66" s="603">
        <f>-'5C1AG_Collegiate'!$AS66</f>
        <v>0</v>
      </c>
      <c r="AK66" s="603">
        <f>-'5C1AH_BRUP'!$AS66</f>
        <v>0</v>
      </c>
      <c r="AL66" s="1008">
        <f>-'5C1AI_Harmony'!$AS66</f>
        <v>0</v>
      </c>
      <c r="AM66" s="1008">
        <f>-'5C1AJ_Athlos'!$AS66</f>
        <v>0</v>
      </c>
      <c r="AN66" s="603">
        <f>-'5C2_LAVCA'!AT66</f>
        <v>-4237</v>
      </c>
      <c r="AO66" s="603">
        <f>-'5C3_UnvView'!AT66</f>
        <v>-8776</v>
      </c>
      <c r="AP66" s="604">
        <f t="shared" si="47"/>
        <v>-14613</v>
      </c>
      <c r="AQ66" s="605">
        <f t="shared" si="48"/>
        <v>3144092</v>
      </c>
      <c r="AR66" s="603"/>
      <c r="AS66" s="603">
        <f>-'5C1A_Madison'!AY66</f>
        <v>0</v>
      </c>
      <c r="AT66" s="603">
        <f>-'5C1B_DArbonne'!AY66</f>
        <v>0</v>
      </c>
      <c r="AU66" s="603">
        <f>-'5C1C_Intl High'!AY66</f>
        <v>0</v>
      </c>
      <c r="AV66" s="603">
        <f>-'5C1D_NOMMA'!AY66</f>
        <v>0</v>
      </c>
      <c r="AW66" s="603">
        <f>-'5C1E_LFNO'!AY66</f>
        <v>0</v>
      </c>
      <c r="AX66" s="603">
        <f>-'5C1F_L.C. Charter'!AY66</f>
        <v>0</v>
      </c>
      <c r="AY66" s="603">
        <f>-'5C1G_JS Clark'!AY66</f>
        <v>0</v>
      </c>
      <c r="AZ66" s="603">
        <f>-'5C1H_Southwest'!AY66</f>
        <v>0</v>
      </c>
      <c r="BA66" s="603">
        <f>-'5C1I_LA Key'!AY66</f>
        <v>0</v>
      </c>
      <c r="BB66" s="603">
        <f>-'5C1J_Jeff Chamber'!AY66</f>
        <v>0</v>
      </c>
      <c r="BC66" s="603">
        <f>-'5C1M_GEO Mid'!AY66</f>
        <v>0</v>
      </c>
      <c r="BD66" s="603">
        <f>-'5C1N_Delta'!AY66</f>
        <v>0</v>
      </c>
      <c r="BE66" s="603">
        <f>-'5C1O_Impact'!AY66</f>
        <v>0</v>
      </c>
      <c r="BF66" s="603">
        <f>-'5C1P_Vision'!AY66</f>
        <v>0</v>
      </c>
      <c r="BG66" s="603">
        <f>-'5C1Q_Advantage'!AY66</f>
        <v>0</v>
      </c>
      <c r="BH66" s="603">
        <f>-'5C1R_Iberville'!AY66</f>
        <v>0</v>
      </c>
      <c r="BI66" s="603">
        <f>-'5C1S_LC Col Prep'!AY66</f>
        <v>0</v>
      </c>
      <c r="BJ66" s="603">
        <f>-'5C1T_Northeast'!AY66</f>
        <v>0</v>
      </c>
      <c r="BK66" s="603">
        <f>-'5C1U_Acadiana Ren'!AY66</f>
        <v>0</v>
      </c>
      <c r="BL66" s="603">
        <f>-'5C1V_Laf Ren'!AY66</f>
        <v>0</v>
      </c>
      <c r="BM66" s="603">
        <f>-'5C1W_Willow'!AY66</f>
        <v>0</v>
      </c>
      <c r="BN66" s="603">
        <f>-'5C1X_Tangi'!AY66</f>
        <v>0</v>
      </c>
      <c r="BO66" s="603">
        <f>-'5C1Y_GEO'!AY66</f>
        <v>0</v>
      </c>
      <c r="BP66" s="603">
        <f>-'5C1Z_Lincoln Prep'!AY66</f>
        <v>-40</v>
      </c>
      <c r="BQ66" s="603">
        <f>-'5C1AA_Laurel'!AY66</f>
        <v>0</v>
      </c>
      <c r="BR66" s="603">
        <f>-'5C1AB_Apex'!AY66</f>
        <v>0</v>
      </c>
      <c r="BS66" s="603">
        <f>-'5C1AC_Smothers'!AY66</f>
        <v>0</v>
      </c>
      <c r="BT66" s="603">
        <f>-'5C1AD_Greater'!AY66</f>
        <v>0</v>
      </c>
      <c r="BU66" s="603">
        <f>-'5C1AE_Noble Minds'!AY66</f>
        <v>0</v>
      </c>
      <c r="BV66" s="603">
        <f>-'5C1AF_JCFA-Laf'!AY66</f>
        <v>0</v>
      </c>
      <c r="BW66" s="603">
        <f>-'5C1AG_Collegiate'!AY66</f>
        <v>0</v>
      </c>
      <c r="BX66" s="603">
        <f>-'5C1AH_BRUP'!AY66</f>
        <v>0</v>
      </c>
      <c r="BY66" s="1008">
        <f>-'5C1AI_Harmony'!$AY66</f>
        <v>0</v>
      </c>
      <c r="BZ66" s="1008">
        <f>-'5C1AJ_Athlos'!$AY66</f>
        <v>0</v>
      </c>
      <c r="CA66" s="603">
        <f>-'5C2_LAVCA'!AZ66</f>
        <v>-127</v>
      </c>
      <c r="CB66" s="603">
        <f>-'5C3_UnvView'!AZ66</f>
        <v>-264</v>
      </c>
      <c r="CC66" s="603">
        <f t="shared" si="49"/>
        <v>-431</v>
      </c>
      <c r="CD66" s="605">
        <f t="shared" si="50"/>
        <v>3143661</v>
      </c>
    </row>
    <row r="67" spans="1:82" s="110" customFormat="1" ht="15.75" customHeight="1" x14ac:dyDescent="0.2">
      <c r="A67" s="614">
        <v>61</v>
      </c>
      <c r="B67" s="615" t="s">
        <v>65</v>
      </c>
      <c r="C67" s="192">
        <f>'2_State Distrib and Adjs'!BD67</f>
        <v>1104230</v>
      </c>
      <c r="D67" s="192">
        <f>-'5A3_OJJ'!S67</f>
        <v>-244</v>
      </c>
      <c r="E67" s="192"/>
      <c r="F67" s="192">
        <f>-'5C1A_Madison'!AS67</f>
        <v>-3184</v>
      </c>
      <c r="G67" s="192">
        <f>-'5C1B_DArbonne'!AS67</f>
        <v>0</v>
      </c>
      <c r="H67" s="192">
        <f>-'5C1C_Intl High'!AS67</f>
        <v>0</v>
      </c>
      <c r="I67" s="192">
        <f>-'5C1D_NOMMA'!AS67</f>
        <v>0</v>
      </c>
      <c r="J67" s="192">
        <f>-'5C1E_LFNO'!AS67</f>
        <v>0</v>
      </c>
      <c r="K67" s="192">
        <f>-'5C1F_L.C. Charter'!AS67</f>
        <v>0</v>
      </c>
      <c r="L67" s="192">
        <f>-'5C1G_JS Clark'!AS67</f>
        <v>0</v>
      </c>
      <c r="M67" s="192">
        <f>-'5C1H_Southwest'!AS67</f>
        <v>0</v>
      </c>
      <c r="N67" s="192">
        <f>-'5C1I_LA Key'!AS67</f>
        <v>-11940</v>
      </c>
      <c r="O67" s="192">
        <f>-'5C1J_Jeff Chamber'!AS67</f>
        <v>0</v>
      </c>
      <c r="P67" s="192">
        <f>-'5C1M_GEO Mid'!AS67</f>
        <v>-796</v>
      </c>
      <c r="Q67" s="192">
        <f>-'5C1N_Delta'!AS67</f>
        <v>0</v>
      </c>
      <c r="R67" s="192">
        <f>-'5C1O_Impact'!AS67</f>
        <v>0</v>
      </c>
      <c r="S67" s="192">
        <f>-'5C1P_Vision'!AS67</f>
        <v>0</v>
      </c>
      <c r="T67" s="192">
        <f>-'5C1Q_Advantage'!AS67</f>
        <v>-4776</v>
      </c>
      <c r="U67" s="192">
        <f>-'5C1R_Iberville'!AS67</f>
        <v>-36483</v>
      </c>
      <c r="V67" s="192">
        <f>-'5C1S_LC Col Prep'!AS67</f>
        <v>0</v>
      </c>
      <c r="W67" s="192">
        <f>-'5C1T_Northeast'!AS67</f>
        <v>0</v>
      </c>
      <c r="X67" s="192">
        <f>-'5C1U_Acadiana Ren'!AS67</f>
        <v>0</v>
      </c>
      <c r="Y67" s="192">
        <f>-'5C1V_Laf Ren'!AS67</f>
        <v>0</v>
      </c>
      <c r="Z67" s="192">
        <f>-'5C1W_Willow'!AS67</f>
        <v>0</v>
      </c>
      <c r="AA67" s="192">
        <f>-'5C1X_Tangi'!AS67</f>
        <v>0</v>
      </c>
      <c r="AB67" s="192">
        <f>-'5C1Y_GEO'!AS67</f>
        <v>-1592</v>
      </c>
      <c r="AC67" s="192">
        <f>-'5C1Z_Lincoln Prep'!AS67</f>
        <v>0</v>
      </c>
      <c r="AD67" s="192">
        <f>-'5C1AA_Laurel'!$AS67</f>
        <v>0</v>
      </c>
      <c r="AE67" s="192">
        <f>-'5C1AB_Apex'!$AS67</f>
        <v>-796</v>
      </c>
      <c r="AF67" s="192">
        <f>-'5C1AC_Smothers'!$AS67</f>
        <v>0</v>
      </c>
      <c r="AG67" s="192">
        <f>-'5C1AD_Greater'!$AS67</f>
        <v>0</v>
      </c>
      <c r="AH67" s="192">
        <f>-'5C1AE_Noble Minds'!$AS67</f>
        <v>0</v>
      </c>
      <c r="AI67" s="192">
        <f>-'5C1AF_JCFA-Laf'!$AS67</f>
        <v>0</v>
      </c>
      <c r="AJ67" s="192">
        <f>-'5C1AG_Collegiate'!$AS67</f>
        <v>0</v>
      </c>
      <c r="AK67" s="192">
        <f>-'5C1AH_BRUP'!$AS67</f>
        <v>0</v>
      </c>
      <c r="AL67" s="192">
        <f>-'5C1AI_Harmony'!$AS67</f>
        <v>0</v>
      </c>
      <c r="AM67" s="192">
        <f>-'5C1AJ_Athlos'!$AS67</f>
        <v>0</v>
      </c>
      <c r="AN67" s="192">
        <f>-'5C2_LAVCA'!AT67</f>
        <v>-6025</v>
      </c>
      <c r="AO67" s="192">
        <f>-'5C3_UnvView'!AT67</f>
        <v>-9313</v>
      </c>
      <c r="AP67" s="616">
        <f t="shared" si="47"/>
        <v>-75149</v>
      </c>
      <c r="AQ67" s="617">
        <f t="shared" si="48"/>
        <v>1029081</v>
      </c>
      <c r="AR67" s="192"/>
      <c r="AS67" s="192">
        <f>-'5C1A_Madison'!AY67</f>
        <v>-96</v>
      </c>
      <c r="AT67" s="192">
        <f>-'5C1B_DArbonne'!AY67</f>
        <v>0</v>
      </c>
      <c r="AU67" s="192">
        <f>-'5C1C_Intl High'!AY67</f>
        <v>0</v>
      </c>
      <c r="AV67" s="192">
        <f>-'5C1D_NOMMA'!AY67</f>
        <v>0</v>
      </c>
      <c r="AW67" s="192">
        <f>-'5C1E_LFNO'!AY67</f>
        <v>0</v>
      </c>
      <c r="AX67" s="192">
        <f>-'5C1F_L.C. Charter'!AY67</f>
        <v>0</v>
      </c>
      <c r="AY67" s="192">
        <f>-'5C1G_JS Clark'!AY67</f>
        <v>0</v>
      </c>
      <c r="AZ67" s="192">
        <f>-'5C1H_Southwest'!AY67</f>
        <v>0</v>
      </c>
      <c r="BA67" s="192">
        <f>-'5C1I_LA Key'!AY67</f>
        <v>-359</v>
      </c>
      <c r="BB67" s="192">
        <f>-'5C1J_Jeff Chamber'!AY67</f>
        <v>0</v>
      </c>
      <c r="BC67" s="192">
        <f>-'5C1M_GEO Mid'!AY67</f>
        <v>-24</v>
      </c>
      <c r="BD67" s="192">
        <f>-'5C1N_Delta'!AY67</f>
        <v>0</v>
      </c>
      <c r="BE67" s="192">
        <f>-'5C1O_Impact'!AY67</f>
        <v>0</v>
      </c>
      <c r="BF67" s="192">
        <f>-'5C1P_Vision'!AY67</f>
        <v>0</v>
      </c>
      <c r="BG67" s="192">
        <f>-'5C1Q_Advantage'!AY67</f>
        <v>-144</v>
      </c>
      <c r="BH67" s="192">
        <f>-'5C1R_Iberville'!AY67</f>
        <v>-1077</v>
      </c>
      <c r="BI67" s="192">
        <f>-'5C1S_LC Col Prep'!AY67</f>
        <v>0</v>
      </c>
      <c r="BJ67" s="192">
        <f>-'5C1T_Northeast'!AY67</f>
        <v>0</v>
      </c>
      <c r="BK67" s="192">
        <f>-'5C1U_Acadiana Ren'!AY67</f>
        <v>0</v>
      </c>
      <c r="BL67" s="192">
        <f>-'5C1V_Laf Ren'!AY67</f>
        <v>0</v>
      </c>
      <c r="BM67" s="192">
        <f>-'5C1W_Willow'!AY67</f>
        <v>0</v>
      </c>
      <c r="BN67" s="192">
        <f>-'5C1X_Tangi'!AY67</f>
        <v>0</v>
      </c>
      <c r="BO67" s="192">
        <f>-'5C1Y_GEO'!AY67</f>
        <v>-48</v>
      </c>
      <c r="BP67" s="192">
        <f>-'5C1Z_Lincoln Prep'!AY67</f>
        <v>0</v>
      </c>
      <c r="BQ67" s="192">
        <f>-'5C1AA_Laurel'!AY67</f>
        <v>0</v>
      </c>
      <c r="BR67" s="192">
        <f>-'5C1AB_Apex'!AY67</f>
        <v>-24</v>
      </c>
      <c r="BS67" s="192">
        <f>-'5C1AC_Smothers'!AY67</f>
        <v>0</v>
      </c>
      <c r="BT67" s="192">
        <f>-'5C1AD_Greater'!AY67</f>
        <v>0</v>
      </c>
      <c r="BU67" s="192">
        <f>-'5C1AE_Noble Minds'!AY67</f>
        <v>0</v>
      </c>
      <c r="BV67" s="192">
        <f>-'5C1AF_JCFA-Laf'!AY67</f>
        <v>0</v>
      </c>
      <c r="BW67" s="192">
        <f>-'5C1AG_Collegiate'!AY67</f>
        <v>0</v>
      </c>
      <c r="BX67" s="192">
        <f>-'5C1AH_BRUP'!AY67</f>
        <v>0</v>
      </c>
      <c r="BY67" s="192">
        <f>-'5C1AI_Harmony'!$AY67</f>
        <v>0</v>
      </c>
      <c r="BZ67" s="192">
        <f>-'5C1AJ_Athlos'!$AY67</f>
        <v>0</v>
      </c>
      <c r="CA67" s="192">
        <f>-'5C2_LAVCA'!AZ67</f>
        <v>-172</v>
      </c>
      <c r="CB67" s="192">
        <f>-'5C3_UnvView'!AZ67</f>
        <v>-280</v>
      </c>
      <c r="CC67" s="192">
        <f t="shared" si="49"/>
        <v>-2224</v>
      </c>
      <c r="CD67" s="617">
        <f t="shared" si="50"/>
        <v>1026857</v>
      </c>
    </row>
    <row r="68" spans="1:82" s="110" customFormat="1" ht="15.75" customHeight="1" x14ac:dyDescent="0.2">
      <c r="A68" s="614">
        <v>62</v>
      </c>
      <c r="B68" s="615" t="s">
        <v>66</v>
      </c>
      <c r="C68" s="192">
        <f>'2_State Distrib and Adjs'!BD68</f>
        <v>1127584</v>
      </c>
      <c r="D68" s="192">
        <f>-'5A3_OJJ'!S68</f>
        <v>-282</v>
      </c>
      <c r="E68" s="192"/>
      <c r="F68" s="192">
        <f>-'5C1A_Madison'!AS68</f>
        <v>0</v>
      </c>
      <c r="G68" s="192">
        <f>-'5C1B_DArbonne'!AS68</f>
        <v>0</v>
      </c>
      <c r="H68" s="192">
        <f>-'5C1C_Intl High'!AS68</f>
        <v>0</v>
      </c>
      <c r="I68" s="192">
        <f>-'5C1D_NOMMA'!AS68</f>
        <v>0</v>
      </c>
      <c r="J68" s="192">
        <f>-'5C1E_LFNO'!AS68</f>
        <v>0</v>
      </c>
      <c r="K68" s="192">
        <f>-'5C1F_L.C. Charter'!AS68</f>
        <v>0</v>
      </c>
      <c r="L68" s="192">
        <f>-'5C1G_JS Clark'!AS68</f>
        <v>0</v>
      </c>
      <c r="M68" s="192">
        <f>-'5C1H_Southwest'!AS68</f>
        <v>0</v>
      </c>
      <c r="N68" s="192">
        <f>-'5C1I_LA Key'!AS68</f>
        <v>0</v>
      </c>
      <c r="O68" s="192">
        <f>-'5C1J_Jeff Chamber'!AS68</f>
        <v>0</v>
      </c>
      <c r="P68" s="192">
        <f>-'5C1M_GEO Mid'!AS68</f>
        <v>0</v>
      </c>
      <c r="Q68" s="192">
        <f>-'5C1N_Delta'!AS68</f>
        <v>0</v>
      </c>
      <c r="R68" s="192">
        <f>-'5C1O_Impact'!AS68</f>
        <v>0</v>
      </c>
      <c r="S68" s="192">
        <f>-'5C1P_Vision'!AS68</f>
        <v>0</v>
      </c>
      <c r="T68" s="192">
        <f>-'5C1Q_Advantage'!AS68</f>
        <v>0</v>
      </c>
      <c r="U68" s="192">
        <f>-'5C1R_Iberville'!AS68</f>
        <v>0</v>
      </c>
      <c r="V68" s="192">
        <f>-'5C1S_LC Col Prep'!AS68</f>
        <v>0</v>
      </c>
      <c r="W68" s="192">
        <f>-'5C1T_Northeast'!AS68</f>
        <v>0</v>
      </c>
      <c r="X68" s="192">
        <f>-'5C1U_Acadiana Ren'!AS68</f>
        <v>0</v>
      </c>
      <c r="Y68" s="192">
        <f>-'5C1V_Laf Ren'!AS68</f>
        <v>0</v>
      </c>
      <c r="Z68" s="192">
        <f>-'5C1W_Willow'!AS68</f>
        <v>0</v>
      </c>
      <c r="AA68" s="192">
        <f>-'5C1X_Tangi'!AS68</f>
        <v>0</v>
      </c>
      <c r="AB68" s="192">
        <f>-'5C1Y_GEO'!AS68</f>
        <v>0</v>
      </c>
      <c r="AC68" s="192">
        <f>-'5C1Z_Lincoln Prep'!AS68</f>
        <v>0</v>
      </c>
      <c r="AD68" s="192">
        <f>-'5C1AA_Laurel'!$AS68</f>
        <v>0</v>
      </c>
      <c r="AE68" s="192">
        <f>-'5C1AB_Apex'!$AS68</f>
        <v>0</v>
      </c>
      <c r="AF68" s="192">
        <f>-'5C1AC_Smothers'!$AS68</f>
        <v>0</v>
      </c>
      <c r="AG68" s="192">
        <f>-'5C1AD_Greater'!$AS68</f>
        <v>0</v>
      </c>
      <c r="AH68" s="192">
        <f>-'5C1AE_Noble Minds'!$AS68</f>
        <v>0</v>
      </c>
      <c r="AI68" s="192">
        <f>-'5C1AF_JCFA-Laf'!$AS68</f>
        <v>0</v>
      </c>
      <c r="AJ68" s="192">
        <f>-'5C1AG_Collegiate'!$AS68</f>
        <v>0</v>
      </c>
      <c r="AK68" s="192">
        <f>-'5C1AH_BRUP'!$AS68</f>
        <v>0</v>
      </c>
      <c r="AL68" s="192">
        <f>-'5C1AI_Harmony'!$AS68</f>
        <v>0</v>
      </c>
      <c r="AM68" s="192">
        <f>-'5C1AJ_Athlos'!$AS68</f>
        <v>0</v>
      </c>
      <c r="AN68" s="192">
        <f>-'5C2_LAVCA'!AT68</f>
        <v>-299</v>
      </c>
      <c r="AO68" s="192">
        <f>-'5C3_UnvView'!AT68</f>
        <v>-1046</v>
      </c>
      <c r="AP68" s="616">
        <f t="shared" si="47"/>
        <v>-1627</v>
      </c>
      <c r="AQ68" s="617">
        <f t="shared" si="48"/>
        <v>1125957</v>
      </c>
      <c r="AR68" s="192"/>
      <c r="AS68" s="192">
        <f>-'5C1A_Madison'!AY68</f>
        <v>0</v>
      </c>
      <c r="AT68" s="192">
        <f>-'5C1B_DArbonne'!AY68</f>
        <v>0</v>
      </c>
      <c r="AU68" s="192">
        <f>-'5C1C_Intl High'!AY68</f>
        <v>0</v>
      </c>
      <c r="AV68" s="192">
        <f>-'5C1D_NOMMA'!AY68</f>
        <v>0</v>
      </c>
      <c r="AW68" s="192">
        <f>-'5C1E_LFNO'!AY68</f>
        <v>0</v>
      </c>
      <c r="AX68" s="192">
        <f>-'5C1F_L.C. Charter'!AY68</f>
        <v>0</v>
      </c>
      <c r="AY68" s="192">
        <f>-'5C1G_JS Clark'!AY68</f>
        <v>0</v>
      </c>
      <c r="AZ68" s="192">
        <f>-'5C1H_Southwest'!AY68</f>
        <v>0</v>
      </c>
      <c r="BA68" s="192">
        <f>-'5C1I_LA Key'!AY68</f>
        <v>0</v>
      </c>
      <c r="BB68" s="192">
        <f>-'5C1J_Jeff Chamber'!AY68</f>
        <v>0</v>
      </c>
      <c r="BC68" s="192">
        <f>-'5C1M_GEO Mid'!AY68</f>
        <v>0</v>
      </c>
      <c r="BD68" s="192">
        <f>-'5C1N_Delta'!AY68</f>
        <v>0</v>
      </c>
      <c r="BE68" s="192">
        <f>-'5C1O_Impact'!AY68</f>
        <v>0</v>
      </c>
      <c r="BF68" s="192">
        <f>-'5C1P_Vision'!AY68</f>
        <v>0</v>
      </c>
      <c r="BG68" s="192">
        <f>-'5C1Q_Advantage'!AY68</f>
        <v>0</v>
      </c>
      <c r="BH68" s="192">
        <f>-'5C1R_Iberville'!AY68</f>
        <v>0</v>
      </c>
      <c r="BI68" s="192">
        <f>-'5C1S_LC Col Prep'!AY68</f>
        <v>0</v>
      </c>
      <c r="BJ68" s="192">
        <f>-'5C1T_Northeast'!AY68</f>
        <v>0</v>
      </c>
      <c r="BK68" s="192">
        <f>-'5C1U_Acadiana Ren'!AY68</f>
        <v>0</v>
      </c>
      <c r="BL68" s="192">
        <f>-'5C1V_Laf Ren'!AY68</f>
        <v>0</v>
      </c>
      <c r="BM68" s="192">
        <f>-'5C1W_Willow'!AY68</f>
        <v>0</v>
      </c>
      <c r="BN68" s="192">
        <f>-'5C1X_Tangi'!AY68</f>
        <v>0</v>
      </c>
      <c r="BO68" s="192">
        <f>-'5C1Y_GEO'!AY68</f>
        <v>0</v>
      </c>
      <c r="BP68" s="192">
        <f>-'5C1Z_Lincoln Prep'!AY68</f>
        <v>0</v>
      </c>
      <c r="BQ68" s="192">
        <f>-'5C1AA_Laurel'!AY68</f>
        <v>0</v>
      </c>
      <c r="BR68" s="192">
        <f>-'5C1AB_Apex'!AY68</f>
        <v>0</v>
      </c>
      <c r="BS68" s="192">
        <f>-'5C1AC_Smothers'!AY68</f>
        <v>0</v>
      </c>
      <c r="BT68" s="192">
        <f>-'5C1AD_Greater'!AY68</f>
        <v>0</v>
      </c>
      <c r="BU68" s="192">
        <f>-'5C1AE_Noble Minds'!AY68</f>
        <v>0</v>
      </c>
      <c r="BV68" s="192">
        <f>-'5C1AF_JCFA-Laf'!AY68</f>
        <v>0</v>
      </c>
      <c r="BW68" s="192">
        <f>-'5C1AG_Collegiate'!AY68</f>
        <v>0</v>
      </c>
      <c r="BX68" s="192">
        <f>-'5C1AH_BRUP'!AY68</f>
        <v>0</v>
      </c>
      <c r="BY68" s="192">
        <f>-'5C1AI_Harmony'!$AY68</f>
        <v>0</v>
      </c>
      <c r="BZ68" s="192">
        <f>-'5C1AJ_Athlos'!$AY68</f>
        <v>0</v>
      </c>
      <c r="CA68" s="192">
        <f>-'5C2_LAVCA'!AZ68</f>
        <v>-9</v>
      </c>
      <c r="CB68" s="192">
        <f>-'5C3_UnvView'!AZ68</f>
        <v>-31</v>
      </c>
      <c r="CC68" s="192">
        <f t="shared" si="49"/>
        <v>-40</v>
      </c>
      <c r="CD68" s="617">
        <f t="shared" si="50"/>
        <v>1125917</v>
      </c>
    </row>
    <row r="69" spans="1:82" s="110" customFormat="1" ht="15.75" customHeight="1" x14ac:dyDescent="0.2">
      <c r="A69" s="614">
        <v>63</v>
      </c>
      <c r="B69" s="615" t="s">
        <v>67</v>
      </c>
      <c r="C69" s="192">
        <f>'2_State Distrib and Adjs'!BD69</f>
        <v>832554</v>
      </c>
      <c r="D69" s="192">
        <f>-'5A3_OJJ'!S69</f>
        <v>0</v>
      </c>
      <c r="E69" s="192"/>
      <c r="F69" s="192">
        <f>-'5C1A_Madison'!AS69</f>
        <v>0</v>
      </c>
      <c r="G69" s="192">
        <f>-'5C1B_DArbonne'!AS69</f>
        <v>0</v>
      </c>
      <c r="H69" s="192">
        <f>-'5C1C_Intl High'!AS69</f>
        <v>0</v>
      </c>
      <c r="I69" s="192">
        <f>-'5C1D_NOMMA'!AS69</f>
        <v>0</v>
      </c>
      <c r="J69" s="192">
        <f>-'5C1E_LFNO'!AS69</f>
        <v>0</v>
      </c>
      <c r="K69" s="192">
        <f>-'5C1F_L.C. Charter'!AS69</f>
        <v>0</v>
      </c>
      <c r="L69" s="192">
        <f>-'5C1G_JS Clark'!AS69</f>
        <v>0</v>
      </c>
      <c r="M69" s="192">
        <f>-'5C1H_Southwest'!AS69</f>
        <v>0</v>
      </c>
      <c r="N69" s="192">
        <f>-'5C1I_LA Key'!AS69</f>
        <v>0</v>
      </c>
      <c r="O69" s="192">
        <f>-'5C1J_Jeff Chamber'!AS69</f>
        <v>0</v>
      </c>
      <c r="P69" s="192">
        <f>-'5C1M_GEO Mid'!AS69</f>
        <v>0</v>
      </c>
      <c r="Q69" s="192">
        <f>-'5C1N_Delta'!AS69</f>
        <v>0</v>
      </c>
      <c r="R69" s="192">
        <f>-'5C1O_Impact'!AS69</f>
        <v>0</v>
      </c>
      <c r="S69" s="192">
        <f>-'5C1P_Vision'!AS69</f>
        <v>0</v>
      </c>
      <c r="T69" s="192">
        <f>-'5C1Q_Advantage'!AS69</f>
        <v>-628</v>
      </c>
      <c r="U69" s="192">
        <f>-'5C1R_Iberville'!AS69</f>
        <v>0</v>
      </c>
      <c r="V69" s="192">
        <f>-'5C1S_LC Col Prep'!AS69</f>
        <v>0</v>
      </c>
      <c r="W69" s="192">
        <f>-'5C1T_Northeast'!AS69</f>
        <v>0</v>
      </c>
      <c r="X69" s="192">
        <f>-'5C1U_Acadiana Ren'!AS69</f>
        <v>0</v>
      </c>
      <c r="Y69" s="192">
        <f>-'5C1V_Laf Ren'!AS69</f>
        <v>0</v>
      </c>
      <c r="Z69" s="192">
        <f>-'5C1W_Willow'!AS69</f>
        <v>0</v>
      </c>
      <c r="AA69" s="192">
        <f>-'5C1X_Tangi'!AS69</f>
        <v>0</v>
      </c>
      <c r="AB69" s="192">
        <f>-'5C1Y_GEO'!AS69</f>
        <v>0</v>
      </c>
      <c r="AC69" s="192">
        <f>-'5C1Z_Lincoln Prep'!AS69</f>
        <v>0</v>
      </c>
      <c r="AD69" s="192">
        <f>-'5C1AA_Laurel'!$AS69</f>
        <v>0</v>
      </c>
      <c r="AE69" s="192">
        <f>-'5C1AB_Apex'!$AS69</f>
        <v>0</v>
      </c>
      <c r="AF69" s="192">
        <f>-'5C1AC_Smothers'!$AS69</f>
        <v>0</v>
      </c>
      <c r="AG69" s="192">
        <f>-'5C1AD_Greater'!$AS69</f>
        <v>0</v>
      </c>
      <c r="AH69" s="192">
        <f>-'5C1AE_Noble Minds'!$AS69</f>
        <v>0</v>
      </c>
      <c r="AI69" s="192">
        <f>-'5C1AF_JCFA-Laf'!$AS69</f>
        <v>0</v>
      </c>
      <c r="AJ69" s="192">
        <f>-'5C1AG_Collegiate'!$AS69</f>
        <v>0</v>
      </c>
      <c r="AK69" s="192">
        <f>-'5C1AH_BRUP'!$AS69</f>
        <v>0</v>
      </c>
      <c r="AL69" s="192">
        <f>-'5C1AI_Harmony'!$AS69</f>
        <v>0</v>
      </c>
      <c r="AM69" s="192">
        <f>-'5C1AJ_Athlos'!$AS69</f>
        <v>0</v>
      </c>
      <c r="AN69" s="192">
        <f>-'5C2_LAVCA'!AT69</f>
        <v>-2828</v>
      </c>
      <c r="AO69" s="192">
        <f>-'5C3_UnvView'!AT69</f>
        <v>-2262</v>
      </c>
      <c r="AP69" s="616">
        <f t="shared" si="47"/>
        <v>-5718</v>
      </c>
      <c r="AQ69" s="617">
        <f t="shared" si="48"/>
        <v>826836</v>
      </c>
      <c r="AR69" s="192"/>
      <c r="AS69" s="192">
        <f>-'5C1A_Madison'!AY69</f>
        <v>0</v>
      </c>
      <c r="AT69" s="192">
        <f>-'5C1B_DArbonne'!AY69</f>
        <v>0</v>
      </c>
      <c r="AU69" s="192">
        <f>-'5C1C_Intl High'!AY69</f>
        <v>0</v>
      </c>
      <c r="AV69" s="192">
        <f>-'5C1D_NOMMA'!AY69</f>
        <v>0</v>
      </c>
      <c r="AW69" s="192">
        <f>-'5C1E_LFNO'!AY69</f>
        <v>0</v>
      </c>
      <c r="AX69" s="192">
        <f>-'5C1F_L.C. Charter'!AY69</f>
        <v>0</v>
      </c>
      <c r="AY69" s="192">
        <f>-'5C1G_JS Clark'!AY69</f>
        <v>0</v>
      </c>
      <c r="AZ69" s="192">
        <f>-'5C1H_Southwest'!AY69</f>
        <v>0</v>
      </c>
      <c r="BA69" s="192">
        <f>-'5C1I_LA Key'!AY69</f>
        <v>0</v>
      </c>
      <c r="BB69" s="192">
        <f>-'5C1J_Jeff Chamber'!AY69</f>
        <v>0</v>
      </c>
      <c r="BC69" s="192">
        <f>-'5C1M_GEO Mid'!AY69</f>
        <v>0</v>
      </c>
      <c r="BD69" s="192">
        <f>-'5C1N_Delta'!AY69</f>
        <v>0</v>
      </c>
      <c r="BE69" s="192">
        <f>-'5C1O_Impact'!AY69</f>
        <v>0</v>
      </c>
      <c r="BF69" s="192">
        <f>-'5C1P_Vision'!AY69</f>
        <v>0</v>
      </c>
      <c r="BG69" s="192">
        <f>-'5C1Q_Advantage'!AY69</f>
        <v>-19</v>
      </c>
      <c r="BH69" s="192">
        <f>-'5C1R_Iberville'!AY69</f>
        <v>0</v>
      </c>
      <c r="BI69" s="192">
        <f>-'5C1S_LC Col Prep'!AY69</f>
        <v>0</v>
      </c>
      <c r="BJ69" s="192">
        <f>-'5C1T_Northeast'!AY69</f>
        <v>0</v>
      </c>
      <c r="BK69" s="192">
        <f>-'5C1U_Acadiana Ren'!AY69</f>
        <v>0</v>
      </c>
      <c r="BL69" s="192">
        <f>-'5C1V_Laf Ren'!AY69</f>
        <v>0</v>
      </c>
      <c r="BM69" s="192">
        <f>-'5C1W_Willow'!AY69</f>
        <v>0</v>
      </c>
      <c r="BN69" s="192">
        <f>-'5C1X_Tangi'!AY69</f>
        <v>0</v>
      </c>
      <c r="BO69" s="192">
        <f>-'5C1Y_GEO'!AY69</f>
        <v>0</v>
      </c>
      <c r="BP69" s="192">
        <f>-'5C1Z_Lincoln Prep'!AY69</f>
        <v>0</v>
      </c>
      <c r="BQ69" s="192">
        <f>-'5C1AA_Laurel'!AY69</f>
        <v>0</v>
      </c>
      <c r="BR69" s="192">
        <f>-'5C1AB_Apex'!AY69</f>
        <v>0</v>
      </c>
      <c r="BS69" s="192">
        <f>-'5C1AC_Smothers'!AY69</f>
        <v>0</v>
      </c>
      <c r="BT69" s="192">
        <f>-'5C1AD_Greater'!AY69</f>
        <v>0</v>
      </c>
      <c r="BU69" s="192">
        <f>-'5C1AE_Noble Minds'!AY69</f>
        <v>0</v>
      </c>
      <c r="BV69" s="192">
        <f>-'5C1AF_JCFA-Laf'!AY69</f>
        <v>0</v>
      </c>
      <c r="BW69" s="192">
        <f>-'5C1AG_Collegiate'!AY69</f>
        <v>0</v>
      </c>
      <c r="BX69" s="192">
        <f>-'5C1AH_BRUP'!AY69</f>
        <v>0</v>
      </c>
      <c r="BY69" s="192">
        <f>-'5C1AI_Harmony'!$AY69</f>
        <v>0</v>
      </c>
      <c r="BZ69" s="192">
        <f>-'5C1AJ_Athlos'!$AY69</f>
        <v>0</v>
      </c>
      <c r="CA69" s="192">
        <f>-'5C2_LAVCA'!AZ69</f>
        <v>-85</v>
      </c>
      <c r="CB69" s="192">
        <f>-'5C3_UnvView'!AZ69</f>
        <v>-68</v>
      </c>
      <c r="CC69" s="192">
        <f t="shared" si="49"/>
        <v>-172</v>
      </c>
      <c r="CD69" s="617">
        <f t="shared" si="50"/>
        <v>826664</v>
      </c>
    </row>
    <row r="70" spans="1:82" s="110" customFormat="1" ht="15.75" customHeight="1" x14ac:dyDescent="0.2">
      <c r="A70" s="614">
        <v>64</v>
      </c>
      <c r="B70" s="615" t="s">
        <v>68</v>
      </c>
      <c r="C70" s="192">
        <f>'2_State Distrib and Adjs'!BD70</f>
        <v>1291425</v>
      </c>
      <c r="D70" s="192">
        <f>-'5A3_OJJ'!S70</f>
        <v>-137</v>
      </c>
      <c r="E70" s="192"/>
      <c r="F70" s="192">
        <f>-'5C1A_Madison'!AS70</f>
        <v>0</v>
      </c>
      <c r="G70" s="192">
        <f>-'5C1B_DArbonne'!AS70</f>
        <v>0</v>
      </c>
      <c r="H70" s="192">
        <f>-'5C1C_Intl High'!AS70</f>
        <v>0</v>
      </c>
      <c r="I70" s="192">
        <f>-'5C1D_NOMMA'!AS70</f>
        <v>0</v>
      </c>
      <c r="J70" s="192">
        <f>-'5C1E_LFNO'!AS70</f>
        <v>0</v>
      </c>
      <c r="K70" s="192">
        <f>-'5C1F_L.C. Charter'!AS70</f>
        <v>0</v>
      </c>
      <c r="L70" s="192">
        <f>-'5C1G_JS Clark'!AS70</f>
        <v>0</v>
      </c>
      <c r="M70" s="192">
        <f>-'5C1H_Southwest'!AS70</f>
        <v>0</v>
      </c>
      <c r="N70" s="192">
        <f>-'5C1I_LA Key'!AS70</f>
        <v>0</v>
      </c>
      <c r="O70" s="192">
        <f>-'5C1J_Jeff Chamber'!AS70</f>
        <v>0</v>
      </c>
      <c r="P70" s="192">
        <f>-'5C1M_GEO Mid'!AS70</f>
        <v>0</v>
      </c>
      <c r="Q70" s="192">
        <f>-'5C1N_Delta'!AS70</f>
        <v>0</v>
      </c>
      <c r="R70" s="192">
        <f>-'5C1O_Impact'!AS70</f>
        <v>0</v>
      </c>
      <c r="S70" s="192">
        <f>-'5C1P_Vision'!AS70</f>
        <v>0</v>
      </c>
      <c r="T70" s="192">
        <f>-'5C1Q_Advantage'!AS70</f>
        <v>0</v>
      </c>
      <c r="U70" s="192">
        <f>-'5C1R_Iberville'!AS70</f>
        <v>0</v>
      </c>
      <c r="V70" s="192">
        <f>-'5C1S_LC Col Prep'!AS70</f>
        <v>0</v>
      </c>
      <c r="W70" s="192">
        <f>-'5C1T_Northeast'!AS70</f>
        <v>0</v>
      </c>
      <c r="X70" s="192">
        <f>-'5C1U_Acadiana Ren'!AS70</f>
        <v>0</v>
      </c>
      <c r="Y70" s="192">
        <f>-'5C1V_Laf Ren'!AS70</f>
        <v>0</v>
      </c>
      <c r="Z70" s="192">
        <f>-'5C1W_Willow'!AS70</f>
        <v>0</v>
      </c>
      <c r="AA70" s="192">
        <f>-'5C1X_Tangi'!AS70</f>
        <v>0</v>
      </c>
      <c r="AB70" s="192">
        <f>-'5C1Y_GEO'!AS70</f>
        <v>0</v>
      </c>
      <c r="AC70" s="192">
        <f>-'5C1Z_Lincoln Prep'!AS70</f>
        <v>0</v>
      </c>
      <c r="AD70" s="192">
        <f>-'5C1AA_Laurel'!$AS70</f>
        <v>0</v>
      </c>
      <c r="AE70" s="192">
        <f>-'5C1AB_Apex'!$AS70</f>
        <v>0</v>
      </c>
      <c r="AF70" s="192">
        <f>-'5C1AC_Smothers'!$AS70</f>
        <v>0</v>
      </c>
      <c r="AG70" s="192">
        <f>-'5C1AD_Greater'!$AS70</f>
        <v>0</v>
      </c>
      <c r="AH70" s="192">
        <f>-'5C1AE_Noble Minds'!$AS70</f>
        <v>0</v>
      </c>
      <c r="AI70" s="192">
        <f>-'5C1AF_JCFA-Laf'!$AS70</f>
        <v>0</v>
      </c>
      <c r="AJ70" s="192">
        <f>-'5C1AG_Collegiate'!$AS70</f>
        <v>0</v>
      </c>
      <c r="AK70" s="192">
        <f>-'5C1AH_BRUP'!$AS70</f>
        <v>0</v>
      </c>
      <c r="AL70" s="192">
        <f>-'5C1AI_Harmony'!$AS70</f>
        <v>0</v>
      </c>
      <c r="AM70" s="192">
        <f>-'5C1AJ_Athlos'!$AS70</f>
        <v>0</v>
      </c>
      <c r="AN70" s="192">
        <f>-'5C2_LAVCA'!AT70</f>
        <v>-224</v>
      </c>
      <c r="AO70" s="192">
        <f>-'5C3_UnvView'!AT70</f>
        <v>0</v>
      </c>
      <c r="AP70" s="616">
        <f t="shared" si="47"/>
        <v>-361</v>
      </c>
      <c r="AQ70" s="617">
        <f t="shared" si="48"/>
        <v>1291064</v>
      </c>
      <c r="AR70" s="192"/>
      <c r="AS70" s="192">
        <f>-'5C1A_Madison'!AY70</f>
        <v>0</v>
      </c>
      <c r="AT70" s="192">
        <f>-'5C1B_DArbonne'!AY70</f>
        <v>0</v>
      </c>
      <c r="AU70" s="192">
        <f>-'5C1C_Intl High'!AY70</f>
        <v>0</v>
      </c>
      <c r="AV70" s="192">
        <f>-'5C1D_NOMMA'!AY70</f>
        <v>0</v>
      </c>
      <c r="AW70" s="192">
        <f>-'5C1E_LFNO'!AY70</f>
        <v>0</v>
      </c>
      <c r="AX70" s="192">
        <f>-'5C1F_L.C. Charter'!AY70</f>
        <v>0</v>
      </c>
      <c r="AY70" s="192">
        <f>-'5C1G_JS Clark'!AY70</f>
        <v>0</v>
      </c>
      <c r="AZ70" s="192">
        <f>-'5C1H_Southwest'!AY70</f>
        <v>0</v>
      </c>
      <c r="BA70" s="192">
        <f>-'5C1I_LA Key'!AY70</f>
        <v>0</v>
      </c>
      <c r="BB70" s="192">
        <f>-'5C1J_Jeff Chamber'!AY70</f>
        <v>0</v>
      </c>
      <c r="BC70" s="192">
        <f>-'5C1M_GEO Mid'!AY70</f>
        <v>0</v>
      </c>
      <c r="BD70" s="192">
        <f>-'5C1N_Delta'!AY70</f>
        <v>0</v>
      </c>
      <c r="BE70" s="192">
        <f>-'5C1O_Impact'!AY70</f>
        <v>0</v>
      </c>
      <c r="BF70" s="192">
        <f>-'5C1P_Vision'!AY70</f>
        <v>0</v>
      </c>
      <c r="BG70" s="192">
        <f>-'5C1Q_Advantage'!AY70</f>
        <v>0</v>
      </c>
      <c r="BH70" s="192">
        <f>-'5C1R_Iberville'!AY70</f>
        <v>0</v>
      </c>
      <c r="BI70" s="192">
        <f>-'5C1S_LC Col Prep'!AY70</f>
        <v>0</v>
      </c>
      <c r="BJ70" s="192">
        <f>-'5C1T_Northeast'!AY70</f>
        <v>0</v>
      </c>
      <c r="BK70" s="192">
        <f>-'5C1U_Acadiana Ren'!AY70</f>
        <v>0</v>
      </c>
      <c r="BL70" s="192">
        <f>-'5C1V_Laf Ren'!AY70</f>
        <v>0</v>
      </c>
      <c r="BM70" s="192">
        <f>-'5C1W_Willow'!AY70</f>
        <v>0</v>
      </c>
      <c r="BN70" s="192">
        <f>-'5C1X_Tangi'!AY70</f>
        <v>0</v>
      </c>
      <c r="BO70" s="192">
        <f>-'5C1Y_GEO'!AY70</f>
        <v>0</v>
      </c>
      <c r="BP70" s="192">
        <f>-'5C1Z_Lincoln Prep'!AY70</f>
        <v>0</v>
      </c>
      <c r="BQ70" s="192">
        <f>-'5C1AA_Laurel'!AY70</f>
        <v>0</v>
      </c>
      <c r="BR70" s="192">
        <f>-'5C1AB_Apex'!AY70</f>
        <v>0</v>
      </c>
      <c r="BS70" s="192">
        <f>-'5C1AC_Smothers'!AY70</f>
        <v>0</v>
      </c>
      <c r="BT70" s="192">
        <f>-'5C1AD_Greater'!AY70</f>
        <v>0</v>
      </c>
      <c r="BU70" s="192">
        <f>-'5C1AE_Noble Minds'!AY70</f>
        <v>0</v>
      </c>
      <c r="BV70" s="192">
        <f>-'5C1AF_JCFA-Laf'!AY70</f>
        <v>0</v>
      </c>
      <c r="BW70" s="192">
        <f>-'5C1AG_Collegiate'!AY70</f>
        <v>0</v>
      </c>
      <c r="BX70" s="192">
        <f>-'5C1AH_BRUP'!AY70</f>
        <v>0</v>
      </c>
      <c r="BY70" s="192">
        <f>-'5C1AI_Harmony'!$AY70</f>
        <v>0</v>
      </c>
      <c r="BZ70" s="192">
        <f>-'5C1AJ_Athlos'!$AY70</f>
        <v>0</v>
      </c>
      <c r="CA70" s="192">
        <f>-'5C2_LAVCA'!AZ70</f>
        <v>-7</v>
      </c>
      <c r="CB70" s="192">
        <f>-'5C3_UnvView'!AZ70</f>
        <v>0</v>
      </c>
      <c r="CC70" s="192">
        <f t="shared" si="49"/>
        <v>-7</v>
      </c>
      <c r="CD70" s="617">
        <f t="shared" si="50"/>
        <v>1291057</v>
      </c>
    </row>
    <row r="71" spans="1:82" s="110" customFormat="1" ht="15.75" customHeight="1" x14ac:dyDescent="0.2">
      <c r="A71" s="601">
        <v>65</v>
      </c>
      <c r="B71" s="602" t="s">
        <v>69</v>
      </c>
      <c r="C71" s="603">
        <f>'2_State Distrib and Adjs'!BD71</f>
        <v>3797181</v>
      </c>
      <c r="D71" s="603">
        <f>-'5A3_OJJ'!S71</f>
        <v>-1506</v>
      </c>
      <c r="E71" s="603"/>
      <c r="F71" s="603">
        <f>-'5C1A_Madison'!AS71</f>
        <v>0</v>
      </c>
      <c r="G71" s="603">
        <f>-'5C1B_DArbonne'!AS71</f>
        <v>-1305</v>
      </c>
      <c r="H71" s="603">
        <f>-'5C1C_Intl High'!AS71</f>
        <v>0</v>
      </c>
      <c r="I71" s="603">
        <f>-'5C1D_NOMMA'!AS71</f>
        <v>0</v>
      </c>
      <c r="J71" s="603">
        <f>-'5C1E_LFNO'!AS71</f>
        <v>0</v>
      </c>
      <c r="K71" s="603">
        <f>-'5C1F_L.C. Charter'!AS71</f>
        <v>0</v>
      </c>
      <c r="L71" s="603">
        <f>-'5C1G_JS Clark'!AS71</f>
        <v>0</v>
      </c>
      <c r="M71" s="603">
        <f>-'5C1H_Southwest'!AS71</f>
        <v>0</v>
      </c>
      <c r="N71" s="603">
        <f>-'5C1I_LA Key'!AS71</f>
        <v>0</v>
      </c>
      <c r="O71" s="603">
        <f>-'5C1J_Jeff Chamber'!AS71</f>
        <v>0</v>
      </c>
      <c r="P71" s="603">
        <f>-'5C1M_GEO Mid'!AS71</f>
        <v>0</v>
      </c>
      <c r="Q71" s="603">
        <f>-'5C1N_Delta'!AS71</f>
        <v>0</v>
      </c>
      <c r="R71" s="603">
        <f>-'5C1O_Impact'!AS71</f>
        <v>0</v>
      </c>
      <c r="S71" s="603">
        <f>-'5C1P_Vision'!AS71</f>
        <v>-37852</v>
      </c>
      <c r="T71" s="603">
        <f>-'5C1Q_Advantage'!AS71</f>
        <v>0</v>
      </c>
      <c r="U71" s="603">
        <f>-'5C1R_Iberville'!AS71</f>
        <v>0</v>
      </c>
      <c r="V71" s="603">
        <f>-'5C1S_LC Col Prep'!AS71</f>
        <v>0</v>
      </c>
      <c r="W71" s="603">
        <f>-'5C1T_Northeast'!AS71</f>
        <v>0</v>
      </c>
      <c r="X71" s="603">
        <f>-'5C1U_Acadiana Ren'!AS71</f>
        <v>0</v>
      </c>
      <c r="Y71" s="603">
        <f>-'5C1V_Laf Ren'!AS71</f>
        <v>0</v>
      </c>
      <c r="Z71" s="603">
        <f>-'5C1W_Willow'!AS71</f>
        <v>0</v>
      </c>
      <c r="AA71" s="603">
        <f>-'5C1X_Tangi'!AS71</f>
        <v>0</v>
      </c>
      <c r="AB71" s="603">
        <f>-'5C1Y_GEO'!AS71</f>
        <v>0</v>
      </c>
      <c r="AC71" s="603">
        <f>-'5C1Z_Lincoln Prep'!AS71</f>
        <v>0</v>
      </c>
      <c r="AD71" s="603">
        <f>-'5C1AA_Laurel'!$AS71</f>
        <v>0</v>
      </c>
      <c r="AE71" s="603">
        <f>-'5C1AB_Apex'!$AS71</f>
        <v>0</v>
      </c>
      <c r="AF71" s="603">
        <f>-'5C1AC_Smothers'!$AS71</f>
        <v>0</v>
      </c>
      <c r="AG71" s="603">
        <f>-'5C1AD_Greater'!$AS71</f>
        <v>0</v>
      </c>
      <c r="AH71" s="603">
        <f>-'5C1AE_Noble Minds'!$AS71</f>
        <v>0</v>
      </c>
      <c r="AI71" s="603">
        <f>-'5C1AF_JCFA-Laf'!$AS71</f>
        <v>0</v>
      </c>
      <c r="AJ71" s="603">
        <f>-'5C1AG_Collegiate'!$AS71</f>
        <v>0</v>
      </c>
      <c r="AK71" s="603">
        <f>-'5C1AH_BRUP'!$AS71</f>
        <v>0</v>
      </c>
      <c r="AL71" s="1008">
        <f>-'5C1AI_Harmony'!$AS71</f>
        <v>0</v>
      </c>
      <c r="AM71" s="1008">
        <f>-'5C1AJ_Athlos'!$AS71</f>
        <v>0</v>
      </c>
      <c r="AN71" s="603">
        <f>-'5C2_LAVCA'!AT71</f>
        <v>-2741</v>
      </c>
      <c r="AO71" s="603">
        <f>-'5C3_UnvView'!AT71</f>
        <v>-2349</v>
      </c>
      <c r="AP71" s="604">
        <f t="shared" ref="AP71:AP75" si="51">SUM(D71:AO71)</f>
        <v>-45753</v>
      </c>
      <c r="AQ71" s="605">
        <f t="shared" ref="AQ71:AQ75" si="52">C71+AP71</f>
        <v>3751428</v>
      </c>
      <c r="AR71" s="603"/>
      <c r="AS71" s="603">
        <f>-'5C1A_Madison'!AY71</f>
        <v>0</v>
      </c>
      <c r="AT71" s="603">
        <f>-'5C1B_DArbonne'!AY71</f>
        <v>-39</v>
      </c>
      <c r="AU71" s="603">
        <f>-'5C1C_Intl High'!AY71</f>
        <v>0</v>
      </c>
      <c r="AV71" s="603">
        <f>-'5C1D_NOMMA'!AY71</f>
        <v>0</v>
      </c>
      <c r="AW71" s="603">
        <f>-'5C1E_LFNO'!AY71</f>
        <v>0</v>
      </c>
      <c r="AX71" s="603">
        <f>-'5C1F_L.C. Charter'!AY71</f>
        <v>0</v>
      </c>
      <c r="AY71" s="603">
        <f>-'5C1G_JS Clark'!AY71</f>
        <v>0</v>
      </c>
      <c r="AZ71" s="603">
        <f>-'5C1H_Southwest'!AY71</f>
        <v>0</v>
      </c>
      <c r="BA71" s="603">
        <f>-'5C1I_LA Key'!AY71</f>
        <v>0</v>
      </c>
      <c r="BB71" s="603">
        <f>-'5C1J_Jeff Chamber'!AY71</f>
        <v>0</v>
      </c>
      <c r="BC71" s="603">
        <f>-'5C1M_GEO Mid'!AY71</f>
        <v>0</v>
      </c>
      <c r="BD71" s="603">
        <f>-'5C1N_Delta'!AY71</f>
        <v>0</v>
      </c>
      <c r="BE71" s="603">
        <f>-'5C1O_Impact'!AY71</f>
        <v>0</v>
      </c>
      <c r="BF71" s="603">
        <f>-'5C1P_Vision'!AY71</f>
        <v>-1138</v>
      </c>
      <c r="BG71" s="603">
        <f>-'5C1Q_Advantage'!AY71</f>
        <v>0</v>
      </c>
      <c r="BH71" s="603">
        <f>-'5C1R_Iberville'!AY71</f>
        <v>0</v>
      </c>
      <c r="BI71" s="603">
        <f>-'5C1S_LC Col Prep'!AY71</f>
        <v>0</v>
      </c>
      <c r="BJ71" s="603">
        <f>-'5C1T_Northeast'!AY71</f>
        <v>0</v>
      </c>
      <c r="BK71" s="603">
        <f>-'5C1U_Acadiana Ren'!AY71</f>
        <v>0</v>
      </c>
      <c r="BL71" s="603">
        <f>-'5C1V_Laf Ren'!AY71</f>
        <v>0</v>
      </c>
      <c r="BM71" s="603">
        <f>-'5C1W_Willow'!AY71</f>
        <v>0</v>
      </c>
      <c r="BN71" s="603">
        <f>-'5C1X_Tangi'!AY71</f>
        <v>0</v>
      </c>
      <c r="BO71" s="603">
        <f>-'5C1Y_GEO'!AY71</f>
        <v>0</v>
      </c>
      <c r="BP71" s="603">
        <f>-'5C1Z_Lincoln Prep'!AY71</f>
        <v>0</v>
      </c>
      <c r="BQ71" s="603">
        <f>-'5C1AA_Laurel'!AY71</f>
        <v>0</v>
      </c>
      <c r="BR71" s="603">
        <f>-'5C1AB_Apex'!AY71</f>
        <v>0</v>
      </c>
      <c r="BS71" s="603">
        <f>-'5C1AC_Smothers'!AY71</f>
        <v>0</v>
      </c>
      <c r="BT71" s="603">
        <f>-'5C1AD_Greater'!AY71</f>
        <v>0</v>
      </c>
      <c r="BU71" s="603">
        <f>-'5C1AE_Noble Minds'!AY71</f>
        <v>0</v>
      </c>
      <c r="BV71" s="603">
        <f>-'5C1AF_JCFA-Laf'!AY71</f>
        <v>0</v>
      </c>
      <c r="BW71" s="603">
        <f>-'5C1AG_Collegiate'!AY71</f>
        <v>0</v>
      </c>
      <c r="BX71" s="603">
        <f>-'5C1AH_BRUP'!AY71</f>
        <v>0</v>
      </c>
      <c r="BY71" s="1008">
        <f>-'5C1AI_Harmony'!$AY71</f>
        <v>0</v>
      </c>
      <c r="BZ71" s="1008">
        <f>-'5C1AJ_Athlos'!$AY71</f>
        <v>0</v>
      </c>
      <c r="CA71" s="603">
        <f>-'5C2_LAVCA'!AZ71</f>
        <v>-82</v>
      </c>
      <c r="CB71" s="603">
        <f>-'5C3_UnvView'!AZ71</f>
        <v>-71</v>
      </c>
      <c r="CC71" s="603">
        <f t="shared" ref="CC71:CC75" si="53">SUM(AR71:CB71)</f>
        <v>-1330</v>
      </c>
      <c r="CD71" s="605">
        <f t="shared" si="50"/>
        <v>3750098</v>
      </c>
    </row>
    <row r="72" spans="1:82" s="110" customFormat="1" ht="15.75" customHeight="1" x14ac:dyDescent="0.2">
      <c r="A72" s="614">
        <v>66</v>
      </c>
      <c r="B72" s="615" t="s">
        <v>70</v>
      </c>
      <c r="C72" s="192">
        <f>'2_State Distrib and Adjs'!BD72</f>
        <v>1233246</v>
      </c>
      <c r="D72" s="192">
        <f>-'5A3_OJJ'!S72</f>
        <v>-338</v>
      </c>
      <c r="E72" s="192"/>
      <c r="F72" s="192">
        <f>-'5C1A_Madison'!AS72</f>
        <v>0</v>
      </c>
      <c r="G72" s="192">
        <f>-'5C1B_DArbonne'!AS72</f>
        <v>0</v>
      </c>
      <c r="H72" s="192">
        <f>-'5C1C_Intl High'!AS72</f>
        <v>0</v>
      </c>
      <c r="I72" s="192">
        <f>-'5C1D_NOMMA'!AS72</f>
        <v>0</v>
      </c>
      <c r="J72" s="192">
        <f>-'5C1E_LFNO'!AS72</f>
        <v>0</v>
      </c>
      <c r="K72" s="192">
        <f>-'5C1F_L.C. Charter'!AS72</f>
        <v>0</v>
      </c>
      <c r="L72" s="192">
        <f>-'5C1G_JS Clark'!AS72</f>
        <v>0</v>
      </c>
      <c r="M72" s="192">
        <f>-'5C1H_Southwest'!AS72</f>
        <v>0</v>
      </c>
      <c r="N72" s="192">
        <f>-'5C1I_LA Key'!AS72</f>
        <v>0</v>
      </c>
      <c r="O72" s="192">
        <f>-'5C1J_Jeff Chamber'!AS72</f>
        <v>0</v>
      </c>
      <c r="P72" s="192">
        <f>-'5C1M_GEO Mid'!AS72</f>
        <v>0</v>
      </c>
      <c r="Q72" s="192">
        <f>-'5C1N_Delta'!AS72</f>
        <v>0</v>
      </c>
      <c r="R72" s="192">
        <f>-'5C1O_Impact'!AS72</f>
        <v>0</v>
      </c>
      <c r="S72" s="192">
        <f>-'5C1P_Vision'!AS72</f>
        <v>0</v>
      </c>
      <c r="T72" s="192">
        <f>-'5C1Q_Advantage'!AS72</f>
        <v>0</v>
      </c>
      <c r="U72" s="192">
        <f>-'5C1R_Iberville'!AS72</f>
        <v>0</v>
      </c>
      <c r="V72" s="192">
        <f>-'5C1S_LC Col Prep'!AS72</f>
        <v>0</v>
      </c>
      <c r="W72" s="192">
        <f>-'5C1T_Northeast'!AS72</f>
        <v>0</v>
      </c>
      <c r="X72" s="192">
        <f>-'5C1U_Acadiana Ren'!AS72</f>
        <v>0</v>
      </c>
      <c r="Y72" s="192">
        <f>-'5C1V_Laf Ren'!AS72</f>
        <v>0</v>
      </c>
      <c r="Z72" s="192">
        <f>-'5C1W_Willow'!AS72</f>
        <v>0</v>
      </c>
      <c r="AA72" s="192">
        <f>-'5C1X_Tangi'!AS72</f>
        <v>0</v>
      </c>
      <c r="AB72" s="192">
        <f>-'5C1Y_GEO'!AS72</f>
        <v>0</v>
      </c>
      <c r="AC72" s="192">
        <f>-'5C1Z_Lincoln Prep'!AS72</f>
        <v>0</v>
      </c>
      <c r="AD72" s="192">
        <f>-'5C1AA_Laurel'!$AS72</f>
        <v>0</v>
      </c>
      <c r="AE72" s="192">
        <f>-'5C1AB_Apex'!$AS72</f>
        <v>0</v>
      </c>
      <c r="AF72" s="192">
        <f>-'5C1AC_Smothers'!$AS72</f>
        <v>0</v>
      </c>
      <c r="AG72" s="192">
        <f>-'5C1AD_Greater'!$AS72</f>
        <v>0</v>
      </c>
      <c r="AH72" s="192">
        <f>-'5C1AE_Noble Minds'!$AS72</f>
        <v>0</v>
      </c>
      <c r="AI72" s="192">
        <f>-'5C1AF_JCFA-Laf'!$AS72</f>
        <v>0</v>
      </c>
      <c r="AJ72" s="192">
        <f>-'5C1AG_Collegiate'!$AS72</f>
        <v>0</v>
      </c>
      <c r="AK72" s="192">
        <f>-'5C1AH_BRUP'!$AS72</f>
        <v>0</v>
      </c>
      <c r="AL72" s="192">
        <f>-'5C1AI_Harmony'!$AS72</f>
        <v>0</v>
      </c>
      <c r="AM72" s="192">
        <f>-'5C1AJ_Athlos'!$AS72</f>
        <v>0</v>
      </c>
      <c r="AN72" s="192">
        <f>-'5C2_LAVCA'!AT72</f>
        <v>-2669</v>
      </c>
      <c r="AO72" s="192">
        <f>-'5C3_UnvView'!AT72</f>
        <v>-3262</v>
      </c>
      <c r="AP72" s="616">
        <f t="shared" si="51"/>
        <v>-6269</v>
      </c>
      <c r="AQ72" s="617">
        <f t="shared" si="52"/>
        <v>1226977</v>
      </c>
      <c r="AR72" s="192"/>
      <c r="AS72" s="192">
        <f>-'5C1A_Madison'!AY72</f>
        <v>0</v>
      </c>
      <c r="AT72" s="192">
        <f>-'5C1B_DArbonne'!AY72</f>
        <v>0</v>
      </c>
      <c r="AU72" s="192">
        <f>-'5C1C_Intl High'!AY72</f>
        <v>0</v>
      </c>
      <c r="AV72" s="192">
        <f>-'5C1D_NOMMA'!AY72</f>
        <v>0</v>
      </c>
      <c r="AW72" s="192">
        <f>-'5C1E_LFNO'!AY72</f>
        <v>0</v>
      </c>
      <c r="AX72" s="192">
        <f>-'5C1F_L.C. Charter'!AY72</f>
        <v>0</v>
      </c>
      <c r="AY72" s="192">
        <f>-'5C1G_JS Clark'!AY72</f>
        <v>0</v>
      </c>
      <c r="AZ72" s="192">
        <f>-'5C1H_Southwest'!AY72</f>
        <v>0</v>
      </c>
      <c r="BA72" s="192">
        <f>-'5C1I_LA Key'!AY72</f>
        <v>0</v>
      </c>
      <c r="BB72" s="192">
        <f>-'5C1J_Jeff Chamber'!AY72</f>
        <v>0</v>
      </c>
      <c r="BC72" s="192">
        <f>-'5C1M_GEO Mid'!AY72</f>
        <v>0</v>
      </c>
      <c r="BD72" s="192">
        <f>-'5C1N_Delta'!AY72</f>
        <v>0</v>
      </c>
      <c r="BE72" s="192">
        <f>-'5C1O_Impact'!AY72</f>
        <v>0</v>
      </c>
      <c r="BF72" s="192">
        <f>-'5C1P_Vision'!AY72</f>
        <v>0</v>
      </c>
      <c r="BG72" s="192">
        <f>-'5C1Q_Advantage'!AY72</f>
        <v>0</v>
      </c>
      <c r="BH72" s="192">
        <f>-'5C1R_Iberville'!AY72</f>
        <v>0</v>
      </c>
      <c r="BI72" s="192">
        <f>-'5C1S_LC Col Prep'!AY72</f>
        <v>0</v>
      </c>
      <c r="BJ72" s="192">
        <f>-'5C1T_Northeast'!AY72</f>
        <v>0</v>
      </c>
      <c r="BK72" s="192">
        <f>-'5C1U_Acadiana Ren'!AY72</f>
        <v>0</v>
      </c>
      <c r="BL72" s="192">
        <f>-'5C1V_Laf Ren'!AY72</f>
        <v>0</v>
      </c>
      <c r="BM72" s="192">
        <f>-'5C1W_Willow'!AY72</f>
        <v>0</v>
      </c>
      <c r="BN72" s="192">
        <f>-'5C1X_Tangi'!AY72</f>
        <v>0</v>
      </c>
      <c r="BO72" s="192">
        <f>-'5C1Y_GEO'!AY72</f>
        <v>0</v>
      </c>
      <c r="BP72" s="192">
        <f>-'5C1Z_Lincoln Prep'!AY72</f>
        <v>0</v>
      </c>
      <c r="BQ72" s="192">
        <f>-'5C1AA_Laurel'!AY72</f>
        <v>0</v>
      </c>
      <c r="BR72" s="192">
        <f>-'5C1AB_Apex'!AY72</f>
        <v>0</v>
      </c>
      <c r="BS72" s="192">
        <f>-'5C1AC_Smothers'!AY72</f>
        <v>0</v>
      </c>
      <c r="BT72" s="192">
        <f>-'5C1AD_Greater'!AY72</f>
        <v>0</v>
      </c>
      <c r="BU72" s="192">
        <f>-'5C1AE_Noble Minds'!AY72</f>
        <v>0</v>
      </c>
      <c r="BV72" s="192">
        <f>-'5C1AF_JCFA-Laf'!AY72</f>
        <v>0</v>
      </c>
      <c r="BW72" s="192">
        <f>-'5C1AG_Collegiate'!AY72</f>
        <v>0</v>
      </c>
      <c r="BX72" s="192">
        <f>-'5C1AH_BRUP'!AY72</f>
        <v>0</v>
      </c>
      <c r="BY72" s="192">
        <f>-'5C1AI_Harmony'!$AY72</f>
        <v>0</v>
      </c>
      <c r="BZ72" s="192">
        <f>-'5C1AJ_Athlos'!$AY72</f>
        <v>0</v>
      </c>
      <c r="CA72" s="192">
        <f>-'5C2_LAVCA'!AZ72</f>
        <v>-80</v>
      </c>
      <c r="CB72" s="192">
        <f>-'5C3_UnvView'!AZ72</f>
        <v>-98</v>
      </c>
      <c r="CC72" s="192">
        <f t="shared" si="53"/>
        <v>-178</v>
      </c>
      <c r="CD72" s="617">
        <f t="shared" si="50"/>
        <v>1226799</v>
      </c>
    </row>
    <row r="73" spans="1:82" s="110" customFormat="1" ht="15.75" customHeight="1" x14ac:dyDescent="0.2">
      <c r="A73" s="614">
        <v>67</v>
      </c>
      <c r="B73" s="615" t="s">
        <v>3</v>
      </c>
      <c r="C73" s="192">
        <f>'2_State Distrib and Adjs'!BD73</f>
        <v>2643975</v>
      </c>
      <c r="D73" s="192">
        <f>-'5A3_OJJ'!S73</f>
        <v>-93</v>
      </c>
      <c r="E73" s="192"/>
      <c r="F73" s="192">
        <f>-'5C1A_Madison'!AS73</f>
        <v>-1399</v>
      </c>
      <c r="G73" s="192">
        <f>-'5C1B_DArbonne'!AS73</f>
        <v>0</v>
      </c>
      <c r="H73" s="192">
        <f>-'5C1C_Intl High'!AS73</f>
        <v>0</v>
      </c>
      <c r="I73" s="192">
        <f>-'5C1D_NOMMA'!AS73</f>
        <v>0</v>
      </c>
      <c r="J73" s="192">
        <f>-'5C1E_LFNO'!AS73</f>
        <v>0</v>
      </c>
      <c r="K73" s="192">
        <f>-'5C1F_L.C. Charter'!AS73</f>
        <v>0</v>
      </c>
      <c r="L73" s="192">
        <f>-'5C1G_JS Clark'!AS73</f>
        <v>0</v>
      </c>
      <c r="M73" s="192">
        <f>-'5C1H_Southwest'!AS73</f>
        <v>0</v>
      </c>
      <c r="N73" s="192">
        <f>-'5C1I_LA Key'!AS73</f>
        <v>-3729</v>
      </c>
      <c r="O73" s="192">
        <f>-'5C1J_Jeff Chamber'!AS73</f>
        <v>0</v>
      </c>
      <c r="P73" s="192">
        <f>-'5C1M_GEO Mid'!AS73</f>
        <v>-932</v>
      </c>
      <c r="Q73" s="192">
        <f>-'5C1N_Delta'!AS73</f>
        <v>0</v>
      </c>
      <c r="R73" s="192">
        <f>-'5C1O_Impact'!AS73</f>
        <v>-4662</v>
      </c>
      <c r="S73" s="192">
        <f>-'5C1P_Vision'!AS73</f>
        <v>0</v>
      </c>
      <c r="T73" s="192">
        <f>-'5C1Q_Advantage'!AS73</f>
        <v>-7459</v>
      </c>
      <c r="U73" s="192">
        <f>-'5C1R_Iberville'!AS73</f>
        <v>0</v>
      </c>
      <c r="V73" s="192">
        <f>-'5C1S_LC Col Prep'!AS73</f>
        <v>0</v>
      </c>
      <c r="W73" s="192">
        <f>-'5C1T_Northeast'!AS73</f>
        <v>0</v>
      </c>
      <c r="X73" s="192">
        <f>-'5C1U_Acadiana Ren'!AS73</f>
        <v>0</v>
      </c>
      <c r="Y73" s="192">
        <f>-'5C1V_Laf Ren'!AS73</f>
        <v>0</v>
      </c>
      <c r="Z73" s="192">
        <f>-'5C1W_Willow'!AS73</f>
        <v>0</v>
      </c>
      <c r="AA73" s="192">
        <f>-'5C1X_Tangi'!AS73</f>
        <v>0</v>
      </c>
      <c r="AB73" s="192">
        <f>-'5C1Y_GEO'!AS73</f>
        <v>0</v>
      </c>
      <c r="AC73" s="192">
        <f>-'5C1Z_Lincoln Prep'!AS73</f>
        <v>0</v>
      </c>
      <c r="AD73" s="192">
        <f>-'5C1AA_Laurel'!$AS73</f>
        <v>0</v>
      </c>
      <c r="AE73" s="192">
        <f>-'5C1AB_Apex'!$AS73</f>
        <v>0</v>
      </c>
      <c r="AF73" s="192">
        <f>-'5C1AC_Smothers'!$AS73</f>
        <v>0</v>
      </c>
      <c r="AG73" s="192">
        <f>-'5C1AD_Greater'!$AS73</f>
        <v>0</v>
      </c>
      <c r="AH73" s="192">
        <f>-'5C1AE_Noble Minds'!$AS73</f>
        <v>0</v>
      </c>
      <c r="AI73" s="192">
        <f>-'5C1AF_JCFA-Laf'!$AS73</f>
        <v>0</v>
      </c>
      <c r="AJ73" s="192">
        <f>-'5C1AG_Collegiate'!$AS73</f>
        <v>0</v>
      </c>
      <c r="AK73" s="192">
        <f>-'5C1AH_BRUP'!$AS73</f>
        <v>0</v>
      </c>
      <c r="AL73" s="192">
        <f>-'5C1AI_Harmony'!$AS73</f>
        <v>0</v>
      </c>
      <c r="AM73" s="192">
        <f>-'5C1AJ_Athlos'!$AS73</f>
        <v>0</v>
      </c>
      <c r="AN73" s="192">
        <f>-'5C2_LAVCA'!AT73</f>
        <v>-2098</v>
      </c>
      <c r="AO73" s="192">
        <f>-'5C3_UnvView'!AT73</f>
        <v>-9230</v>
      </c>
      <c r="AP73" s="616">
        <f t="shared" si="51"/>
        <v>-29602</v>
      </c>
      <c r="AQ73" s="617">
        <f t="shared" si="52"/>
        <v>2614373</v>
      </c>
      <c r="AR73" s="192"/>
      <c r="AS73" s="192">
        <f>-'5C1A_Madison'!AY73</f>
        <v>-42</v>
      </c>
      <c r="AT73" s="192">
        <f>-'5C1B_DArbonne'!AY73</f>
        <v>0</v>
      </c>
      <c r="AU73" s="192">
        <f>-'5C1C_Intl High'!AY73</f>
        <v>0</v>
      </c>
      <c r="AV73" s="192">
        <f>-'5C1D_NOMMA'!AY73</f>
        <v>0</v>
      </c>
      <c r="AW73" s="192">
        <f>-'5C1E_LFNO'!AY73</f>
        <v>0</v>
      </c>
      <c r="AX73" s="192">
        <f>-'5C1F_L.C. Charter'!AY73</f>
        <v>0</v>
      </c>
      <c r="AY73" s="192">
        <f>-'5C1G_JS Clark'!AY73</f>
        <v>0</v>
      </c>
      <c r="AZ73" s="192">
        <f>-'5C1H_Southwest'!AY73</f>
        <v>0</v>
      </c>
      <c r="BA73" s="192">
        <f>-'5C1I_LA Key'!AY73</f>
        <v>-112</v>
      </c>
      <c r="BB73" s="192">
        <f>-'5C1J_Jeff Chamber'!AY73</f>
        <v>0</v>
      </c>
      <c r="BC73" s="192">
        <f>-'5C1M_GEO Mid'!AY73</f>
        <v>-28</v>
      </c>
      <c r="BD73" s="192">
        <f>-'5C1N_Delta'!AY73</f>
        <v>0</v>
      </c>
      <c r="BE73" s="192">
        <f>-'5C1O_Impact'!AY73</f>
        <v>-140</v>
      </c>
      <c r="BF73" s="192">
        <f>-'5C1P_Vision'!AY73</f>
        <v>0</v>
      </c>
      <c r="BG73" s="192">
        <f>-'5C1Q_Advantage'!AY73</f>
        <v>-224</v>
      </c>
      <c r="BH73" s="192">
        <f>-'5C1R_Iberville'!AY73</f>
        <v>0</v>
      </c>
      <c r="BI73" s="192">
        <f>-'5C1S_LC Col Prep'!AY73</f>
        <v>0</v>
      </c>
      <c r="BJ73" s="192">
        <f>-'5C1T_Northeast'!AY73</f>
        <v>0</v>
      </c>
      <c r="BK73" s="192">
        <f>-'5C1U_Acadiana Ren'!AY73</f>
        <v>0</v>
      </c>
      <c r="BL73" s="192">
        <f>-'5C1V_Laf Ren'!AY73</f>
        <v>0</v>
      </c>
      <c r="BM73" s="192">
        <f>-'5C1W_Willow'!AY73</f>
        <v>0</v>
      </c>
      <c r="BN73" s="192">
        <f>-'5C1X_Tangi'!AY73</f>
        <v>0</v>
      </c>
      <c r="BO73" s="192">
        <f>-'5C1Y_GEO'!AY73</f>
        <v>0</v>
      </c>
      <c r="BP73" s="192">
        <f>-'5C1Z_Lincoln Prep'!AY73</f>
        <v>0</v>
      </c>
      <c r="BQ73" s="192">
        <f>-'5C1AA_Laurel'!AY73</f>
        <v>0</v>
      </c>
      <c r="BR73" s="192">
        <f>-'5C1AB_Apex'!AY73</f>
        <v>0</v>
      </c>
      <c r="BS73" s="192">
        <f>-'5C1AC_Smothers'!AY73</f>
        <v>0</v>
      </c>
      <c r="BT73" s="192">
        <f>-'5C1AD_Greater'!AY73</f>
        <v>0</v>
      </c>
      <c r="BU73" s="192">
        <f>-'5C1AE_Noble Minds'!AY73</f>
        <v>0</v>
      </c>
      <c r="BV73" s="192">
        <f>-'5C1AF_JCFA-Laf'!AY73</f>
        <v>0</v>
      </c>
      <c r="BW73" s="192">
        <f>-'5C1AG_Collegiate'!AY73</f>
        <v>0</v>
      </c>
      <c r="BX73" s="192">
        <f>-'5C1AH_BRUP'!AY73</f>
        <v>0</v>
      </c>
      <c r="BY73" s="192">
        <f>-'5C1AI_Harmony'!$AY73</f>
        <v>0</v>
      </c>
      <c r="BZ73" s="192">
        <f>-'5C1AJ_Athlos'!$AY73</f>
        <v>0</v>
      </c>
      <c r="CA73" s="192">
        <f>-'5C2_LAVCA'!AZ73</f>
        <v>-63</v>
      </c>
      <c r="CB73" s="192">
        <f>-'5C3_UnvView'!AZ73</f>
        <v>-278</v>
      </c>
      <c r="CC73" s="192">
        <f t="shared" si="53"/>
        <v>-887</v>
      </c>
      <c r="CD73" s="617">
        <f t="shared" si="50"/>
        <v>2613486</v>
      </c>
    </row>
    <row r="74" spans="1:82" s="110" customFormat="1" ht="15.75" customHeight="1" x14ac:dyDescent="0.2">
      <c r="A74" s="614">
        <v>68</v>
      </c>
      <c r="B74" s="615" t="s">
        <v>2</v>
      </c>
      <c r="C74" s="192">
        <f>'2_State Distrib and Adjs'!BD74</f>
        <v>857727</v>
      </c>
      <c r="D74" s="192">
        <f>-'5A3_OJJ'!S74</f>
        <v>-111</v>
      </c>
      <c r="E74" s="192"/>
      <c r="F74" s="192">
        <f>-'5C1A_Madison'!AS74</f>
        <v>-2322</v>
      </c>
      <c r="G74" s="192">
        <f>-'5C1B_DArbonne'!AS74</f>
        <v>0</v>
      </c>
      <c r="H74" s="192">
        <f>-'5C1C_Intl High'!AS74</f>
        <v>0</v>
      </c>
      <c r="I74" s="192">
        <f>-'5C1D_NOMMA'!AS74</f>
        <v>0</v>
      </c>
      <c r="J74" s="192">
        <f>-'5C1E_LFNO'!AS74</f>
        <v>0</v>
      </c>
      <c r="K74" s="192">
        <f>-'5C1F_L.C. Charter'!AS74</f>
        <v>0</v>
      </c>
      <c r="L74" s="192">
        <f>-'5C1G_JS Clark'!AS74</f>
        <v>0</v>
      </c>
      <c r="M74" s="192">
        <f>-'5C1H_Southwest'!AS74</f>
        <v>0</v>
      </c>
      <c r="N74" s="192">
        <f>-'5C1I_LA Key'!AS74</f>
        <v>-1857</v>
      </c>
      <c r="O74" s="192">
        <f>-'5C1J_Jeff Chamber'!AS74</f>
        <v>0</v>
      </c>
      <c r="P74" s="192">
        <f>-'5C1M_GEO Mid'!AS74</f>
        <v>-2090</v>
      </c>
      <c r="Q74" s="192">
        <f>-'5C1N_Delta'!AS74</f>
        <v>0</v>
      </c>
      <c r="R74" s="192">
        <f>-'5C1O_Impact'!AS74</f>
        <v>-36102</v>
      </c>
      <c r="S74" s="192">
        <f>-'5C1P_Vision'!AS74</f>
        <v>0</v>
      </c>
      <c r="T74" s="192">
        <f>-'5C1Q_Advantage'!AS74</f>
        <v>-76383</v>
      </c>
      <c r="U74" s="192">
        <f>-'5C1R_Iberville'!AS74</f>
        <v>0</v>
      </c>
      <c r="V74" s="192">
        <f>-'5C1S_LC Col Prep'!AS74</f>
        <v>0</v>
      </c>
      <c r="W74" s="192">
        <f>-'5C1T_Northeast'!AS74</f>
        <v>0</v>
      </c>
      <c r="X74" s="192">
        <f>-'5C1U_Acadiana Ren'!AS74</f>
        <v>0</v>
      </c>
      <c r="Y74" s="192">
        <f>-'5C1V_Laf Ren'!AS74</f>
        <v>0</v>
      </c>
      <c r="Z74" s="192">
        <f>-'5C1W_Willow'!AS74</f>
        <v>0</v>
      </c>
      <c r="AA74" s="192">
        <f>-'5C1X_Tangi'!AS74</f>
        <v>0</v>
      </c>
      <c r="AB74" s="192">
        <f>-'5C1Y_GEO'!AS74</f>
        <v>-3250</v>
      </c>
      <c r="AC74" s="192">
        <f>-'5C1Z_Lincoln Prep'!AS74</f>
        <v>0</v>
      </c>
      <c r="AD74" s="192">
        <f>-'5C1AA_Laurel'!$AS74</f>
        <v>0</v>
      </c>
      <c r="AE74" s="192">
        <f>-'5C1AB_Apex'!$AS74</f>
        <v>-1625</v>
      </c>
      <c r="AF74" s="192">
        <f>-'5C1AC_Smothers'!$AS74</f>
        <v>0</v>
      </c>
      <c r="AG74" s="192">
        <f>-'5C1AD_Greater'!$AS74</f>
        <v>0</v>
      </c>
      <c r="AH74" s="192">
        <f>-'5C1AE_Noble Minds'!$AS74</f>
        <v>0</v>
      </c>
      <c r="AI74" s="192">
        <f>-'5C1AF_JCFA-Laf'!$AS74</f>
        <v>0</v>
      </c>
      <c r="AJ74" s="192">
        <f>-'5C1AG_Collegiate'!$AS74</f>
        <v>-1625</v>
      </c>
      <c r="AK74" s="192">
        <f>-'5C1AH_BRUP'!$AS74</f>
        <v>-232</v>
      </c>
      <c r="AL74" s="192">
        <f>-'5C1AI_Harmony'!$AS74</f>
        <v>0</v>
      </c>
      <c r="AM74" s="192">
        <f>-'5C1AJ_Athlos'!$AS74</f>
        <v>0</v>
      </c>
      <c r="AN74" s="192">
        <f>-'5C2_LAVCA'!AT74</f>
        <v>-1045</v>
      </c>
      <c r="AO74" s="192">
        <f>-'5C3_UnvView'!AT74</f>
        <v>-1254</v>
      </c>
      <c r="AP74" s="616">
        <f t="shared" si="51"/>
        <v>-127896</v>
      </c>
      <c r="AQ74" s="617">
        <f t="shared" si="52"/>
        <v>729831</v>
      </c>
      <c r="AR74" s="192"/>
      <c r="AS74" s="192">
        <f>-'5C1A_Madison'!AY74</f>
        <v>-70</v>
      </c>
      <c r="AT74" s="192">
        <f>-'5C1B_DArbonne'!AY74</f>
        <v>0</v>
      </c>
      <c r="AU74" s="192">
        <f>-'5C1C_Intl High'!AY74</f>
        <v>0</v>
      </c>
      <c r="AV74" s="192">
        <f>-'5C1D_NOMMA'!AY74</f>
        <v>0</v>
      </c>
      <c r="AW74" s="192">
        <f>-'5C1E_LFNO'!AY74</f>
        <v>0</v>
      </c>
      <c r="AX74" s="192">
        <f>-'5C1F_L.C. Charter'!AY74</f>
        <v>0</v>
      </c>
      <c r="AY74" s="192">
        <f>-'5C1G_JS Clark'!AY74</f>
        <v>0</v>
      </c>
      <c r="AZ74" s="192">
        <f>-'5C1H_Southwest'!AY74</f>
        <v>0</v>
      </c>
      <c r="BA74" s="192">
        <f>-'5C1I_LA Key'!AY74</f>
        <v>-56</v>
      </c>
      <c r="BB74" s="192">
        <f>-'5C1J_Jeff Chamber'!AY74</f>
        <v>0</v>
      </c>
      <c r="BC74" s="192">
        <f>-'5C1M_GEO Mid'!AY74</f>
        <v>-63</v>
      </c>
      <c r="BD74" s="192">
        <f>-'5C1N_Delta'!AY74</f>
        <v>0</v>
      </c>
      <c r="BE74" s="192">
        <f>-'5C1O_Impact'!AY74</f>
        <v>-1082</v>
      </c>
      <c r="BF74" s="192">
        <f>-'5C1P_Vision'!AY74</f>
        <v>0</v>
      </c>
      <c r="BG74" s="192">
        <f>-'5C1Q_Advantage'!AY74</f>
        <v>-2297</v>
      </c>
      <c r="BH74" s="192">
        <f>-'5C1R_Iberville'!AY74</f>
        <v>0</v>
      </c>
      <c r="BI74" s="192">
        <f>-'5C1S_LC Col Prep'!AY74</f>
        <v>0</v>
      </c>
      <c r="BJ74" s="192">
        <f>-'5C1T_Northeast'!AY74</f>
        <v>0</v>
      </c>
      <c r="BK74" s="192">
        <f>-'5C1U_Acadiana Ren'!AY74</f>
        <v>0</v>
      </c>
      <c r="BL74" s="192">
        <f>-'5C1V_Laf Ren'!AY74</f>
        <v>0</v>
      </c>
      <c r="BM74" s="192">
        <f>-'5C1W_Willow'!AY74</f>
        <v>0</v>
      </c>
      <c r="BN74" s="192">
        <f>-'5C1X_Tangi'!AY74</f>
        <v>0</v>
      </c>
      <c r="BO74" s="192">
        <f>-'5C1Y_GEO'!AY74</f>
        <v>-98</v>
      </c>
      <c r="BP74" s="192">
        <f>-'5C1Z_Lincoln Prep'!AY74</f>
        <v>0</v>
      </c>
      <c r="BQ74" s="192">
        <f>-'5C1AA_Laurel'!AY74</f>
        <v>0</v>
      </c>
      <c r="BR74" s="192">
        <f>-'5C1AB_Apex'!AY74</f>
        <v>-49</v>
      </c>
      <c r="BS74" s="192">
        <f>-'5C1AC_Smothers'!AY74</f>
        <v>0</v>
      </c>
      <c r="BT74" s="192">
        <f>-'5C1AD_Greater'!AY74</f>
        <v>0</v>
      </c>
      <c r="BU74" s="192">
        <f>-'5C1AE_Noble Minds'!AY74</f>
        <v>0</v>
      </c>
      <c r="BV74" s="192">
        <f>-'5C1AF_JCFA-Laf'!AY74</f>
        <v>0</v>
      </c>
      <c r="BW74" s="192">
        <f>-'5C1AG_Collegiate'!AY74</f>
        <v>-49</v>
      </c>
      <c r="BX74" s="192">
        <f>-'5C1AH_BRUP'!AY74</f>
        <v>-7</v>
      </c>
      <c r="BY74" s="192">
        <f>-'5C1AI_Harmony'!$AY74</f>
        <v>0</v>
      </c>
      <c r="BZ74" s="192">
        <f>-'5C1AJ_Athlos'!$AY74</f>
        <v>0</v>
      </c>
      <c r="CA74" s="192">
        <f>-'5C2_LAVCA'!AZ74</f>
        <v>-31</v>
      </c>
      <c r="CB74" s="192">
        <f>-'5C3_UnvView'!AZ74</f>
        <v>-38</v>
      </c>
      <c r="CC74" s="192">
        <f t="shared" si="53"/>
        <v>-3840</v>
      </c>
      <c r="CD74" s="617">
        <f t="shared" si="50"/>
        <v>725991</v>
      </c>
    </row>
    <row r="75" spans="1:82" s="110" customFormat="1" ht="15.75" customHeight="1" x14ac:dyDescent="0.2">
      <c r="A75" s="618">
        <v>69</v>
      </c>
      <c r="B75" s="619" t="s">
        <v>75</v>
      </c>
      <c r="C75" s="620">
        <f>'2_State Distrib and Adjs'!BD75</f>
        <v>2432685</v>
      </c>
      <c r="D75" s="620">
        <f>-'5A3_OJJ'!S75</f>
        <v>0</v>
      </c>
      <c r="E75" s="620"/>
      <c r="F75" s="620">
        <f>-'5C1A_Madison'!AS75</f>
        <v>-631</v>
      </c>
      <c r="G75" s="620">
        <f>-'5C1B_DArbonne'!AS75</f>
        <v>0</v>
      </c>
      <c r="H75" s="620">
        <f>-'5C1C_Intl High'!AS75</f>
        <v>0</v>
      </c>
      <c r="I75" s="620">
        <f>-'5C1D_NOMMA'!AS75</f>
        <v>0</v>
      </c>
      <c r="J75" s="620">
        <f>-'5C1E_LFNO'!AS75</f>
        <v>0</v>
      </c>
      <c r="K75" s="620">
        <f>-'5C1F_L.C. Charter'!AS75</f>
        <v>0</v>
      </c>
      <c r="L75" s="620">
        <f>-'5C1G_JS Clark'!AS75</f>
        <v>0</v>
      </c>
      <c r="M75" s="620">
        <f>-'5C1H_Southwest'!AS75</f>
        <v>0</v>
      </c>
      <c r="N75" s="620">
        <f>-'5C1I_LA Key'!AS75</f>
        <v>-3789</v>
      </c>
      <c r="O75" s="620">
        <f>-'5C1J_Jeff Chamber'!AS75</f>
        <v>0</v>
      </c>
      <c r="P75" s="620">
        <f>-'5C1M_GEO Mid'!AS75</f>
        <v>-1579</v>
      </c>
      <c r="Q75" s="620">
        <f>-'5C1N_Delta'!AS75</f>
        <v>0</v>
      </c>
      <c r="R75" s="620">
        <f>-'5C1O_Impact'!AS75</f>
        <v>-316</v>
      </c>
      <c r="S75" s="620">
        <f>-'5C1P_Vision'!AS75</f>
        <v>0</v>
      </c>
      <c r="T75" s="620">
        <f>-'5C1Q_Advantage'!AS75</f>
        <v>-316</v>
      </c>
      <c r="U75" s="620">
        <f>-'5C1R_Iberville'!AS75</f>
        <v>0</v>
      </c>
      <c r="V75" s="620">
        <f>-'5C1S_LC Col Prep'!AS75</f>
        <v>0</v>
      </c>
      <c r="W75" s="620">
        <f>-'5C1T_Northeast'!AS75</f>
        <v>0</v>
      </c>
      <c r="X75" s="620">
        <f>-'5C1U_Acadiana Ren'!AS75</f>
        <v>0</v>
      </c>
      <c r="Y75" s="620">
        <f>-'5C1V_Laf Ren'!AS75</f>
        <v>0</v>
      </c>
      <c r="Z75" s="620">
        <f>-'5C1W_Willow'!AS75</f>
        <v>0</v>
      </c>
      <c r="AA75" s="620">
        <f>-'5C1X_Tangi'!AS75</f>
        <v>0</v>
      </c>
      <c r="AB75" s="620">
        <f>-'5C1Y_GEO'!AS75</f>
        <v>-1894</v>
      </c>
      <c r="AC75" s="620">
        <f>-'5C1Z_Lincoln Prep'!AS75</f>
        <v>0</v>
      </c>
      <c r="AD75" s="620">
        <f>-'5C1AA_Laurel'!$AS75</f>
        <v>0</v>
      </c>
      <c r="AE75" s="620">
        <f>-'5C1AB_Apex'!$AS75</f>
        <v>0</v>
      </c>
      <c r="AF75" s="620">
        <f>-'5C1AC_Smothers'!$AS75</f>
        <v>0</v>
      </c>
      <c r="AG75" s="620">
        <f>-'5C1AD_Greater'!$AS75</f>
        <v>0</v>
      </c>
      <c r="AH75" s="620">
        <f>-'5C1AE_Noble Minds'!$AS75</f>
        <v>0</v>
      </c>
      <c r="AI75" s="620">
        <f>-'5C1AF_JCFA-Laf'!$AS75</f>
        <v>0</v>
      </c>
      <c r="AJ75" s="620">
        <f>-'5C1AG_Collegiate'!$AS75</f>
        <v>0</v>
      </c>
      <c r="AK75" s="620">
        <f>-'5C1AH_BRUP'!$AS75</f>
        <v>0</v>
      </c>
      <c r="AL75" s="620">
        <f>-'5C1AI_Harmony'!$AS75</f>
        <v>0</v>
      </c>
      <c r="AM75" s="620">
        <f>-'5C1AJ_Athlos'!$AS75</f>
        <v>0</v>
      </c>
      <c r="AN75" s="620">
        <f>-'5C2_LAVCA'!AT75</f>
        <v>-2841</v>
      </c>
      <c r="AO75" s="620">
        <f>-'5C3_UnvView'!AT75</f>
        <v>-5668</v>
      </c>
      <c r="AP75" s="621">
        <f t="shared" si="51"/>
        <v>-17034</v>
      </c>
      <c r="AQ75" s="622">
        <f t="shared" si="52"/>
        <v>2415651</v>
      </c>
      <c r="AR75" s="620"/>
      <c r="AS75" s="620">
        <f>-'5C1A_Madison'!AY75</f>
        <v>-19</v>
      </c>
      <c r="AT75" s="620">
        <f>-'5C1B_DArbonne'!AY75</f>
        <v>0</v>
      </c>
      <c r="AU75" s="620">
        <f>-'5C1C_Intl High'!AY75</f>
        <v>0</v>
      </c>
      <c r="AV75" s="620">
        <f>-'5C1D_NOMMA'!AY75</f>
        <v>0</v>
      </c>
      <c r="AW75" s="620">
        <f>-'5C1E_LFNO'!AY75</f>
        <v>0</v>
      </c>
      <c r="AX75" s="620">
        <f>-'5C1F_L.C. Charter'!AY75</f>
        <v>0</v>
      </c>
      <c r="AY75" s="620">
        <f>-'5C1G_JS Clark'!AY75</f>
        <v>0</v>
      </c>
      <c r="AZ75" s="620">
        <f>-'5C1H_Southwest'!AY75</f>
        <v>0</v>
      </c>
      <c r="BA75" s="620">
        <f>-'5C1I_LA Key'!AY75</f>
        <v>-114</v>
      </c>
      <c r="BB75" s="620">
        <f>-'5C1J_Jeff Chamber'!AY75</f>
        <v>0</v>
      </c>
      <c r="BC75" s="620">
        <f>-'5C1M_GEO Mid'!AY75</f>
        <v>-47</v>
      </c>
      <c r="BD75" s="620">
        <f>-'5C1N_Delta'!AY75</f>
        <v>0</v>
      </c>
      <c r="BE75" s="620">
        <f>-'5C1O_Impact'!AY75</f>
        <v>-9</v>
      </c>
      <c r="BF75" s="620">
        <f>-'5C1P_Vision'!AY75</f>
        <v>0</v>
      </c>
      <c r="BG75" s="620">
        <f>-'5C1Q_Advantage'!AY75</f>
        <v>-9</v>
      </c>
      <c r="BH75" s="620">
        <f>-'5C1R_Iberville'!AY75</f>
        <v>0</v>
      </c>
      <c r="BI75" s="620">
        <f>-'5C1S_LC Col Prep'!AY75</f>
        <v>0</v>
      </c>
      <c r="BJ75" s="620">
        <f>-'5C1T_Northeast'!AY75</f>
        <v>0</v>
      </c>
      <c r="BK75" s="620">
        <f>-'5C1U_Acadiana Ren'!AY75</f>
        <v>0</v>
      </c>
      <c r="BL75" s="620">
        <f>-'5C1V_Laf Ren'!AY75</f>
        <v>0</v>
      </c>
      <c r="BM75" s="620">
        <f>-'5C1W_Willow'!AY75</f>
        <v>0</v>
      </c>
      <c r="BN75" s="620">
        <f>-'5C1X_Tangi'!AY75</f>
        <v>0</v>
      </c>
      <c r="BO75" s="620">
        <f>-'5C1Y_GEO'!AY75</f>
        <v>-57</v>
      </c>
      <c r="BP75" s="620">
        <f>-'5C1Z_Lincoln Prep'!AY75</f>
        <v>0</v>
      </c>
      <c r="BQ75" s="620">
        <f>-'5C1AA_Laurel'!AY75</f>
        <v>0</v>
      </c>
      <c r="BR75" s="620">
        <f>-'5C1AB_Apex'!AY75</f>
        <v>0</v>
      </c>
      <c r="BS75" s="620">
        <f>-'5C1AC_Smothers'!AY75</f>
        <v>0</v>
      </c>
      <c r="BT75" s="620">
        <f>-'5C1AD_Greater'!AY75</f>
        <v>0</v>
      </c>
      <c r="BU75" s="620">
        <f>-'5C1AE_Noble Minds'!AY75</f>
        <v>0</v>
      </c>
      <c r="BV75" s="620">
        <f>-'5C1AF_JCFA-Laf'!AY75</f>
        <v>0</v>
      </c>
      <c r="BW75" s="620">
        <f>-'5C1AG_Collegiate'!AY75</f>
        <v>0</v>
      </c>
      <c r="BX75" s="620">
        <f>-'5C1AH_BRUP'!AY75</f>
        <v>0</v>
      </c>
      <c r="BY75" s="620">
        <f>-'5C1AI_Harmony'!$AY75</f>
        <v>0</v>
      </c>
      <c r="BZ75" s="620">
        <f>-'5C1AJ_Athlos'!$AY75</f>
        <v>0</v>
      </c>
      <c r="CA75" s="620">
        <f>-'5C2_LAVCA'!AZ75</f>
        <v>-85</v>
      </c>
      <c r="CB75" s="620">
        <f>-'5C3_UnvView'!AZ75</f>
        <v>-179</v>
      </c>
      <c r="CC75" s="620">
        <f t="shared" si="53"/>
        <v>-519</v>
      </c>
      <c r="CD75" s="622">
        <f t="shared" si="50"/>
        <v>2415132</v>
      </c>
    </row>
    <row r="76" spans="1:82" s="142" customFormat="1" ht="15.75" customHeight="1" x14ac:dyDescent="0.2">
      <c r="A76" s="556"/>
      <c r="B76" s="555" t="s">
        <v>71</v>
      </c>
      <c r="C76" s="611">
        <f t="shared" ref="C76:CD76" si="54">SUM(C7:C75)</f>
        <v>295087147</v>
      </c>
      <c r="D76" s="611">
        <f>SUM(D7:D75)</f>
        <v>-71712</v>
      </c>
      <c r="E76" s="611">
        <f t="shared" si="54"/>
        <v>-1531374</v>
      </c>
      <c r="F76" s="611">
        <f t="shared" si="54"/>
        <v>-355458</v>
      </c>
      <c r="G76" s="611">
        <f t="shared" si="54"/>
        <v>-338769</v>
      </c>
      <c r="H76" s="611">
        <f t="shared" si="54"/>
        <v>-254521</v>
      </c>
      <c r="I76" s="611">
        <f t="shared" si="54"/>
        <v>-360580</v>
      </c>
      <c r="J76" s="611">
        <f t="shared" si="54"/>
        <v>-387080</v>
      </c>
      <c r="K76" s="611">
        <f t="shared" si="54"/>
        <v>-546498</v>
      </c>
      <c r="L76" s="611">
        <f t="shared" si="54"/>
        <v>-57217</v>
      </c>
      <c r="M76" s="611">
        <f t="shared" si="54"/>
        <v>-349807</v>
      </c>
      <c r="N76" s="611">
        <f t="shared" si="54"/>
        <v>-199921</v>
      </c>
      <c r="O76" s="611">
        <f t="shared" si="54"/>
        <v>-123831</v>
      </c>
      <c r="P76" s="611">
        <f t="shared" si="54"/>
        <v>-433780</v>
      </c>
      <c r="Q76" s="611">
        <f t="shared" si="54"/>
        <v>-115778</v>
      </c>
      <c r="R76" s="611">
        <f>SUM(R7:R75)</f>
        <v>-169795</v>
      </c>
      <c r="S76" s="611">
        <f t="shared" ref="S76:AM76" si="55">SUM(S7:S75)</f>
        <v>-52344</v>
      </c>
      <c r="T76" s="611">
        <f t="shared" si="55"/>
        <v>-242817</v>
      </c>
      <c r="U76" s="611">
        <f t="shared" si="55"/>
        <v>-183167</v>
      </c>
      <c r="V76" s="611">
        <f t="shared" si="55"/>
        <v>-281055</v>
      </c>
      <c r="W76" s="611">
        <f t="shared" si="55"/>
        <v>-63145</v>
      </c>
      <c r="X76" s="611">
        <f t="shared" si="55"/>
        <v>-383926</v>
      </c>
      <c r="Y76" s="611">
        <f t="shared" si="55"/>
        <v>-348706</v>
      </c>
      <c r="Z76" s="611">
        <f t="shared" si="55"/>
        <v>-190457</v>
      </c>
      <c r="AA76" s="611">
        <f>SUM(AA7:AA75)</f>
        <v>-71609</v>
      </c>
      <c r="AB76" s="611">
        <f t="shared" si="55"/>
        <v>-173424</v>
      </c>
      <c r="AC76" s="611">
        <f t="shared" si="55"/>
        <v>-193770</v>
      </c>
      <c r="AD76" s="611">
        <f t="shared" si="55"/>
        <v>-44612</v>
      </c>
      <c r="AE76" s="611">
        <f t="shared" si="55"/>
        <v>-66715</v>
      </c>
      <c r="AF76" s="611">
        <f t="shared" si="55"/>
        <v>-199666</v>
      </c>
      <c r="AG76" s="611">
        <f t="shared" si="55"/>
        <v>-79423</v>
      </c>
      <c r="AH76" s="611">
        <f t="shared" si="55"/>
        <v>-18705</v>
      </c>
      <c r="AI76" s="611">
        <f t="shared" si="55"/>
        <v>-23622</v>
      </c>
      <c r="AJ76" s="611">
        <f t="shared" si="55"/>
        <v>-76191</v>
      </c>
      <c r="AK76" s="611">
        <f t="shared" si="55"/>
        <v>-169388</v>
      </c>
      <c r="AL76" s="1009">
        <f t="shared" si="55"/>
        <v>-23433</v>
      </c>
      <c r="AM76" s="1009">
        <f t="shared" si="55"/>
        <v>-369628</v>
      </c>
      <c r="AN76" s="611">
        <f>SUM(AN7:AN75)</f>
        <v>-697324</v>
      </c>
      <c r="AO76" s="611">
        <f>SUM(AO7:AO75)</f>
        <v>-842266</v>
      </c>
      <c r="AP76" s="612">
        <f t="shared" si="54"/>
        <v>-10091514</v>
      </c>
      <c r="AQ76" s="613">
        <f>SUM(AQ7:AQ75)</f>
        <v>284995633</v>
      </c>
      <c r="AR76" s="611">
        <f t="shared" si="54"/>
        <v>-36894</v>
      </c>
      <c r="AS76" s="611">
        <f t="shared" si="54"/>
        <v>-10728</v>
      </c>
      <c r="AT76" s="611">
        <f t="shared" si="54"/>
        <v>-10189</v>
      </c>
      <c r="AU76" s="611">
        <f t="shared" si="54"/>
        <v>-7655</v>
      </c>
      <c r="AV76" s="611">
        <f t="shared" si="54"/>
        <v>-10823</v>
      </c>
      <c r="AW76" s="611">
        <f t="shared" si="54"/>
        <v>-11642</v>
      </c>
      <c r="AX76" s="611">
        <f t="shared" si="54"/>
        <v>-16445</v>
      </c>
      <c r="AY76" s="611">
        <f t="shared" si="54"/>
        <v>-1690</v>
      </c>
      <c r="AZ76" s="611">
        <f t="shared" si="54"/>
        <v>-10504</v>
      </c>
      <c r="BA76" s="611">
        <f t="shared" si="54"/>
        <v>-6013</v>
      </c>
      <c r="BB76" s="611">
        <f t="shared" si="54"/>
        <v>-3783</v>
      </c>
      <c r="BC76" s="611">
        <f t="shared" si="54"/>
        <v>-13046</v>
      </c>
      <c r="BD76" s="611">
        <f t="shared" si="54"/>
        <v>-3477</v>
      </c>
      <c r="BE76" s="611">
        <f t="shared" si="54"/>
        <v>-5102</v>
      </c>
      <c r="BF76" s="611">
        <f t="shared" si="54"/>
        <v>-1573</v>
      </c>
      <c r="BG76" s="611">
        <f t="shared" si="54"/>
        <v>-7301</v>
      </c>
      <c r="BH76" s="611">
        <f t="shared" si="54"/>
        <v>-6574</v>
      </c>
      <c r="BI76" s="611">
        <f t="shared" si="54"/>
        <v>-8453</v>
      </c>
      <c r="BJ76" s="611">
        <f t="shared" si="54"/>
        <v>-1785</v>
      </c>
      <c r="BK76" s="611">
        <f t="shared" si="54"/>
        <v>-11547</v>
      </c>
      <c r="BL76" s="611">
        <f t="shared" si="54"/>
        <v>-10487</v>
      </c>
      <c r="BM76" s="611">
        <f t="shared" si="54"/>
        <v>-6292</v>
      </c>
      <c r="BN76" s="611">
        <f t="shared" si="54"/>
        <v>-2154</v>
      </c>
      <c r="BO76" s="611">
        <f t="shared" si="54"/>
        <v>-5223</v>
      </c>
      <c r="BP76" s="611">
        <f t="shared" si="54"/>
        <v>-5828</v>
      </c>
      <c r="BQ76" s="611">
        <f t="shared" si="54"/>
        <v>-1342</v>
      </c>
      <c r="BR76" s="611">
        <f t="shared" si="54"/>
        <v>-2007</v>
      </c>
      <c r="BS76" s="611">
        <f t="shared" si="54"/>
        <v>-5985</v>
      </c>
      <c r="BT76" s="611">
        <f t="shared" si="54"/>
        <v>-2389</v>
      </c>
      <c r="BU76" s="611">
        <f t="shared" si="54"/>
        <v>-562</v>
      </c>
      <c r="BV76" s="611">
        <f t="shared" si="54"/>
        <v>-710</v>
      </c>
      <c r="BW76" s="611">
        <f t="shared" si="54"/>
        <v>-2292</v>
      </c>
      <c r="BX76" s="611">
        <f t="shared" si="54"/>
        <v>-5086</v>
      </c>
      <c r="BY76" s="1009">
        <f t="shared" si="54"/>
        <v>-705</v>
      </c>
      <c r="BZ76" s="1009">
        <f t="shared" si="54"/>
        <v>-11117</v>
      </c>
      <c r="CA76" s="611">
        <f>SUM(CA7:CA75)</f>
        <v>-20946</v>
      </c>
      <c r="CB76" s="611">
        <f>SUM(CB7:CB75)</f>
        <v>-25414</v>
      </c>
      <c r="CC76" s="611">
        <f>SUM(CC7:CC75)</f>
        <v>-293763</v>
      </c>
      <c r="CD76" s="613">
        <f t="shared" si="54"/>
        <v>284701870</v>
      </c>
    </row>
    <row r="77" spans="1:82" ht="16.149999999999999" customHeight="1" x14ac:dyDescent="0.2">
      <c r="AC77"/>
      <c r="AD77"/>
      <c r="AE77"/>
      <c r="AF77"/>
      <c r="AG77"/>
      <c r="AH77"/>
      <c r="AI77"/>
      <c r="AJ77"/>
      <c r="AK77"/>
      <c r="AL77"/>
      <c r="AM77"/>
    </row>
    <row r="78" spans="1:82" ht="16.149999999999999" customHeight="1" x14ac:dyDescent="0.2">
      <c r="E78" s="809"/>
      <c r="AC78"/>
      <c r="AD78"/>
      <c r="AE78"/>
      <c r="AF78"/>
      <c r="AG78"/>
      <c r="AH78"/>
      <c r="AI78"/>
      <c r="AJ78"/>
      <c r="AK78"/>
      <c r="AL78"/>
      <c r="AM78"/>
      <c r="AR78" s="116"/>
    </row>
    <row r="79" spans="1:82" x14ac:dyDescent="0.2">
      <c r="AP79" s="142" t="s">
        <v>1228</v>
      </c>
      <c r="AQ79" s="586">
        <f>C76+AP76</f>
        <v>284995633</v>
      </c>
      <c r="CC79" s="142" t="s">
        <v>1228</v>
      </c>
      <c r="CD79" s="116">
        <f>SUM(AQ76:CB76)</f>
        <v>284701870</v>
      </c>
    </row>
    <row r="80" spans="1:82" ht="15" x14ac:dyDescent="0.2">
      <c r="AP80" s="947" t="str">
        <f>IF(AQ80=0,"P","X")</f>
        <v>P</v>
      </c>
      <c r="AQ80" s="586">
        <f>AQ76-AQ79</f>
        <v>0</v>
      </c>
      <c r="CC80" s="947" t="str">
        <f>IF(CD80=0,"P","X")</f>
        <v>P</v>
      </c>
      <c r="CD80" s="116">
        <f>CD76-CD79</f>
        <v>0</v>
      </c>
    </row>
  </sheetData>
  <sheetProtection formatCells="0" formatColumns="0" formatRows="0" sort="0"/>
  <mergeCells count="16">
    <mergeCell ref="A1:B2"/>
    <mergeCell ref="CC1:CC2"/>
    <mergeCell ref="AQ1:AQ2"/>
    <mergeCell ref="J1:P1"/>
    <mergeCell ref="CD1:CD2"/>
    <mergeCell ref="D1:I1"/>
    <mergeCell ref="C1:C2"/>
    <mergeCell ref="Q1:W1"/>
    <mergeCell ref="X1:AD1"/>
    <mergeCell ref="AE1:AK1"/>
    <mergeCell ref="AL1:AP1"/>
    <mergeCell ref="BX1:CB1"/>
    <mergeCell ref="BP1:BW1"/>
    <mergeCell ref="AR1:AY1"/>
    <mergeCell ref="AZ1:BG1"/>
    <mergeCell ref="BH1:BO1"/>
  </mergeCells>
  <printOptions horizontalCentered="1"/>
  <pageMargins left="0.3" right="0.3" top="1" bottom="0.5" header="0.3" footer="0.25"/>
  <pageSetup paperSize="5" scale="73" firstPageNumber="13" fitToWidth="0" fitToHeight="0" orientation="portrait" r:id="rId1"/>
  <headerFooter>
    <oddHeader>&amp;L&amp;"Arial,Bold"&amp;18&amp;K000000Table 2A-2:  FY2018-19 Budget Letter 
MFP Transfer Amount (Monthly Amount) July 2018</oddHeader>
    <oddFooter>&amp;R&amp;P</oddFooter>
  </headerFooter>
  <colBreaks count="6" manualBreakCount="6">
    <brk id="9" max="75" man="1"/>
    <brk id="16" max="75" man="1"/>
    <brk id="23" max="75" man="1"/>
    <brk id="30" max="75" man="1"/>
    <brk id="37" max="75" man="1"/>
    <brk id="43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rgb="FF92D050"/>
  </sheetPr>
  <dimension ref="A1:AY89"/>
  <sheetViews>
    <sheetView view="pageBreakPreview" zoomScaleNormal="100" zoomScaleSheetLayoutView="100" workbookViewId="0">
      <pane xSplit="2" ySplit="6" topLeftCell="C7" activePane="bottomRight" state="frozen"/>
      <selection activeCell="E17" sqref="E17"/>
      <selection pane="topRight" activeCell="E17" sqref="E17"/>
      <selection pane="bottomLeft" activeCell="E17" sqref="E17"/>
      <selection pane="bottomRight" activeCell="E17" sqref="E17"/>
    </sheetView>
  </sheetViews>
  <sheetFormatPr defaultColWidth="8.85546875" defaultRowHeight="12.75" x14ac:dyDescent="0.2"/>
  <cols>
    <col min="1" max="1" width="5" style="108" customWidth="1"/>
    <col min="2" max="2" width="28.140625" style="108" customWidth="1"/>
    <col min="3" max="3" width="12.140625" style="108" bestFit="1" customWidth="1"/>
    <col min="4" max="4" width="13.85546875" style="108" customWidth="1"/>
    <col min="5" max="5" width="12.28515625" style="108" customWidth="1"/>
    <col min="6" max="6" width="11.28515625" style="108" customWidth="1"/>
    <col min="7" max="7" width="10.85546875" style="108" customWidth="1"/>
    <col min="8" max="9" width="11.28515625" style="108" customWidth="1"/>
    <col min="10" max="10" width="10.85546875" style="108" customWidth="1"/>
    <col min="11" max="12" width="11.28515625" style="108" customWidth="1"/>
    <col min="13" max="13" width="8.5703125" style="108" customWidth="1"/>
    <col min="14" max="15" width="11.28515625" style="108" customWidth="1"/>
    <col min="16" max="16" width="8.5703125" style="108" customWidth="1"/>
    <col min="17" max="17" width="11.28515625" style="108" customWidth="1"/>
    <col min="18" max="18" width="10.7109375" style="108" bestFit="1" customWidth="1"/>
    <col min="19" max="21" width="13.85546875" style="108" customWidth="1"/>
    <col min="22" max="22" width="11.85546875" style="108" bestFit="1" customWidth="1"/>
    <col min="23" max="23" width="10.85546875" style="108" bestFit="1" customWidth="1"/>
    <col min="24" max="24" width="12.7109375" style="108" customWidth="1"/>
    <col min="25" max="25" width="13.28515625" style="108" bestFit="1" customWidth="1"/>
    <col min="26" max="26" width="17.5703125" style="108" customWidth="1"/>
    <col min="27" max="28" width="11.28515625" style="108" customWidth="1"/>
    <col min="29" max="29" width="10.7109375" style="108" customWidth="1"/>
    <col min="30" max="30" width="16.42578125" style="108" customWidth="1"/>
    <col min="31" max="32" width="15.85546875" style="108" customWidth="1"/>
    <col min="33" max="37" width="15.7109375" style="108" customWidth="1"/>
    <col min="38" max="38" width="15.140625" style="108" customWidth="1"/>
    <col min="39" max="39" width="10.85546875" style="108" customWidth="1"/>
    <col min="40" max="40" width="15" style="108" customWidth="1"/>
    <col min="41" max="41" width="13.42578125" style="108" customWidth="1"/>
    <col min="42" max="42" width="16.28515625" style="108" customWidth="1"/>
    <col min="43" max="44" width="13.85546875" style="108" customWidth="1"/>
    <col min="45" max="45" width="15.5703125" style="108" customWidth="1"/>
    <col min="46" max="47" width="14.42578125" style="108" bestFit="1" customWidth="1"/>
    <col min="48" max="48" width="8.85546875" style="108"/>
    <col min="49" max="50" width="12.28515625" style="108" customWidth="1"/>
    <col min="51" max="51" width="10" style="108" bestFit="1" customWidth="1"/>
    <col min="52" max="16384" width="8.85546875" style="108"/>
  </cols>
  <sheetData>
    <row r="1" spans="1:51" ht="19.899999999999999" customHeight="1" x14ac:dyDescent="0.2">
      <c r="A1" s="1411" t="s">
        <v>631</v>
      </c>
      <c r="B1" s="1394"/>
      <c r="C1" s="1379" t="s">
        <v>315</v>
      </c>
      <c r="D1" s="1380"/>
      <c r="E1" s="1380"/>
      <c r="F1" s="1380"/>
      <c r="G1" s="1380"/>
      <c r="H1" s="1380"/>
      <c r="I1" s="1380"/>
      <c r="J1" s="1380"/>
      <c r="K1" s="1381"/>
      <c r="L1" s="1412" t="s">
        <v>315</v>
      </c>
      <c r="M1" s="1413"/>
      <c r="N1" s="1413"/>
      <c r="O1" s="1413"/>
      <c r="P1" s="1413"/>
      <c r="Q1" s="1413"/>
      <c r="R1" s="1413"/>
      <c r="S1" s="1413"/>
      <c r="T1" s="1413"/>
      <c r="U1" s="1414"/>
      <c r="V1" s="1379" t="s">
        <v>315</v>
      </c>
      <c r="W1" s="1380"/>
      <c r="X1" s="1380"/>
      <c r="Y1" s="1380"/>
      <c r="Z1" s="1380"/>
      <c r="AA1" s="1380"/>
      <c r="AB1" s="1380"/>
      <c r="AC1" s="1380"/>
      <c r="AD1" s="1381"/>
      <c r="AE1" s="1478" t="s">
        <v>450</v>
      </c>
      <c r="AF1" s="1478"/>
      <c r="AG1" s="1478"/>
      <c r="AH1" s="1478"/>
      <c r="AI1" s="1478"/>
      <c r="AJ1" s="1478"/>
      <c r="AK1" s="1478"/>
      <c r="AL1" s="1485" t="s">
        <v>450</v>
      </c>
      <c r="AM1" s="1485"/>
      <c r="AN1" s="1485"/>
      <c r="AO1" s="1485"/>
      <c r="AP1" s="1485"/>
      <c r="AQ1" s="1485"/>
      <c r="AR1" s="1485"/>
      <c r="AS1" s="1485"/>
      <c r="AT1" s="1481" t="s">
        <v>326</v>
      </c>
      <c r="AU1" s="1481" t="s">
        <v>327</v>
      </c>
      <c r="AW1" s="283"/>
      <c r="AX1" s="283"/>
      <c r="AY1" s="283"/>
    </row>
    <row r="2" spans="1:51" ht="30" customHeight="1" x14ac:dyDescent="0.2">
      <c r="A2" s="1395"/>
      <c r="B2" s="1396"/>
      <c r="C2" s="1386" t="s">
        <v>1284</v>
      </c>
      <c r="D2" s="1480" t="s">
        <v>731</v>
      </c>
      <c r="E2" s="1480"/>
      <c r="F2" s="1376" t="s">
        <v>1378</v>
      </c>
      <c r="G2" s="1390"/>
      <c r="H2" s="1391"/>
      <c r="I2" s="1479" t="s">
        <v>1375</v>
      </c>
      <c r="J2" s="1479"/>
      <c r="K2" s="1479"/>
      <c r="L2" s="1479" t="s">
        <v>1376</v>
      </c>
      <c r="M2" s="1479"/>
      <c r="N2" s="1479"/>
      <c r="O2" s="1479" t="s">
        <v>1377</v>
      </c>
      <c r="P2" s="1479"/>
      <c r="Q2" s="1479"/>
      <c r="R2" s="1386" t="s">
        <v>501</v>
      </c>
      <c r="S2" s="1392" t="s">
        <v>230</v>
      </c>
      <c r="T2" s="1392"/>
      <c r="U2" s="1392"/>
      <c r="V2" s="1386" t="s">
        <v>502</v>
      </c>
      <c r="W2" s="1386" t="s">
        <v>452</v>
      </c>
      <c r="X2" s="1386" t="s">
        <v>503</v>
      </c>
      <c r="Y2" s="1400" t="s">
        <v>1321</v>
      </c>
      <c r="Z2" s="1386" t="s">
        <v>1384</v>
      </c>
      <c r="AA2" s="1386" t="s">
        <v>270</v>
      </c>
      <c r="AB2" s="1386" t="s">
        <v>271</v>
      </c>
      <c r="AC2" s="1386" t="s">
        <v>233</v>
      </c>
      <c r="AD2" s="1386" t="s">
        <v>1385</v>
      </c>
      <c r="AE2" s="1483" t="s">
        <v>1287</v>
      </c>
      <c r="AF2" s="1476" t="s">
        <v>1442</v>
      </c>
      <c r="AG2" s="1477" t="s">
        <v>230</v>
      </c>
      <c r="AH2" s="1477"/>
      <c r="AI2" s="1477"/>
      <c r="AJ2" s="1477"/>
      <c r="AK2" s="1477"/>
      <c r="AL2" s="1476" t="s">
        <v>1443</v>
      </c>
      <c r="AM2" s="1476" t="s">
        <v>1447</v>
      </c>
      <c r="AN2" s="1476" t="s">
        <v>1444</v>
      </c>
      <c r="AO2" s="1400" t="s">
        <v>1321</v>
      </c>
      <c r="AP2" s="1476" t="s">
        <v>1445</v>
      </c>
      <c r="AQ2" s="1476" t="s">
        <v>294</v>
      </c>
      <c r="AR2" s="1476" t="s">
        <v>271</v>
      </c>
      <c r="AS2" s="1476" t="s">
        <v>1446</v>
      </c>
      <c r="AT2" s="1481"/>
      <c r="AU2" s="1481"/>
      <c r="AW2" s="284"/>
      <c r="AX2" s="284"/>
      <c r="AY2" s="284"/>
    </row>
    <row r="3" spans="1:51" ht="95.25" customHeight="1" x14ac:dyDescent="0.2">
      <c r="A3" s="1397"/>
      <c r="B3" s="1398"/>
      <c r="C3" s="1386"/>
      <c r="D3" s="1005" t="s">
        <v>708</v>
      </c>
      <c r="E3" s="1005" t="s">
        <v>325</v>
      </c>
      <c r="F3" s="1005" t="s">
        <v>1283</v>
      </c>
      <c r="G3" s="1005" t="s">
        <v>454</v>
      </c>
      <c r="H3" s="1005" t="s">
        <v>325</v>
      </c>
      <c r="I3" s="1005" t="s">
        <v>1282</v>
      </c>
      <c r="J3" s="1005" t="s">
        <v>454</v>
      </c>
      <c r="K3" s="1005" t="s">
        <v>325</v>
      </c>
      <c r="L3" s="1005" t="s">
        <v>1281</v>
      </c>
      <c r="M3" s="1005" t="s">
        <v>472</v>
      </c>
      <c r="N3" s="1005" t="s">
        <v>325</v>
      </c>
      <c r="O3" s="1005" t="s">
        <v>1281</v>
      </c>
      <c r="P3" s="1005" t="s">
        <v>472</v>
      </c>
      <c r="Q3" s="1005" t="s">
        <v>325</v>
      </c>
      <c r="R3" s="1386"/>
      <c r="S3" s="1006" t="s">
        <v>1279</v>
      </c>
      <c r="T3" s="1006" t="s">
        <v>1280</v>
      </c>
      <c r="U3" s="1006" t="s">
        <v>232</v>
      </c>
      <c r="V3" s="1386"/>
      <c r="W3" s="1386"/>
      <c r="X3" s="1386"/>
      <c r="Y3" s="1401"/>
      <c r="Z3" s="1386"/>
      <c r="AA3" s="1386"/>
      <c r="AB3" s="1386"/>
      <c r="AC3" s="1386"/>
      <c r="AD3" s="1386"/>
      <c r="AE3" s="1484"/>
      <c r="AF3" s="1476"/>
      <c r="AG3" s="1006" t="s">
        <v>1289</v>
      </c>
      <c r="AH3" s="1006" t="s">
        <v>1290</v>
      </c>
      <c r="AI3" s="1006" t="s">
        <v>1288</v>
      </c>
      <c r="AJ3" s="1006" t="s">
        <v>1292</v>
      </c>
      <c r="AK3" s="1006" t="s">
        <v>232</v>
      </c>
      <c r="AL3" s="1476"/>
      <c r="AM3" s="1476"/>
      <c r="AN3" s="1476"/>
      <c r="AO3" s="1401"/>
      <c r="AP3" s="1476"/>
      <c r="AQ3" s="1476"/>
      <c r="AR3" s="1476"/>
      <c r="AS3" s="1476"/>
      <c r="AT3" s="1481"/>
      <c r="AU3" s="1481"/>
      <c r="AW3" s="856" t="s">
        <v>511</v>
      </c>
      <c r="AX3" s="856" t="s">
        <v>512</v>
      </c>
      <c r="AY3" s="856" t="s">
        <v>432</v>
      </c>
    </row>
    <row r="4" spans="1:51" ht="16.149999999999999" customHeight="1" x14ac:dyDescent="0.2">
      <c r="A4" s="285"/>
      <c r="B4" s="286"/>
      <c r="C4" s="287">
        <v>1</v>
      </c>
      <c r="D4" s="287">
        <f t="shared" ref="D4:AY4" si="0">C4+1</f>
        <v>2</v>
      </c>
      <c r="E4" s="287">
        <f t="shared" si="0"/>
        <v>3</v>
      </c>
      <c r="F4" s="287">
        <f t="shared" si="0"/>
        <v>4</v>
      </c>
      <c r="G4" s="287">
        <f t="shared" si="0"/>
        <v>5</v>
      </c>
      <c r="H4" s="287">
        <f t="shared" si="0"/>
        <v>6</v>
      </c>
      <c r="I4" s="287">
        <f t="shared" si="0"/>
        <v>7</v>
      </c>
      <c r="J4" s="287">
        <f t="shared" si="0"/>
        <v>8</v>
      </c>
      <c r="K4" s="287">
        <f t="shared" si="0"/>
        <v>9</v>
      </c>
      <c r="L4" s="287">
        <f t="shared" si="0"/>
        <v>10</v>
      </c>
      <c r="M4" s="287">
        <f t="shared" si="0"/>
        <v>11</v>
      </c>
      <c r="N4" s="287">
        <f t="shared" si="0"/>
        <v>12</v>
      </c>
      <c r="O4" s="287">
        <f t="shared" si="0"/>
        <v>13</v>
      </c>
      <c r="P4" s="287">
        <f t="shared" si="0"/>
        <v>14</v>
      </c>
      <c r="Q4" s="287">
        <f t="shared" si="0"/>
        <v>15</v>
      </c>
      <c r="R4" s="287">
        <f t="shared" si="0"/>
        <v>16</v>
      </c>
      <c r="S4" s="287">
        <f t="shared" si="0"/>
        <v>17</v>
      </c>
      <c r="T4" s="287">
        <f t="shared" si="0"/>
        <v>18</v>
      </c>
      <c r="U4" s="287">
        <f t="shared" si="0"/>
        <v>19</v>
      </c>
      <c r="V4" s="287">
        <f t="shared" si="0"/>
        <v>20</v>
      </c>
      <c r="W4" s="287">
        <f t="shared" si="0"/>
        <v>21</v>
      </c>
      <c r="X4" s="287">
        <f t="shared" si="0"/>
        <v>22</v>
      </c>
      <c r="Y4" s="287">
        <f t="shared" si="0"/>
        <v>23</v>
      </c>
      <c r="Z4" s="287">
        <f t="shared" si="0"/>
        <v>24</v>
      </c>
      <c r="AA4" s="287">
        <f t="shared" si="0"/>
        <v>25</v>
      </c>
      <c r="AB4" s="287">
        <f t="shared" si="0"/>
        <v>26</v>
      </c>
      <c r="AC4" s="287">
        <f t="shared" si="0"/>
        <v>27</v>
      </c>
      <c r="AD4" s="287">
        <f t="shared" si="0"/>
        <v>28</v>
      </c>
      <c r="AE4" s="287">
        <f t="shared" si="0"/>
        <v>29</v>
      </c>
      <c r="AF4" s="287">
        <f t="shared" si="0"/>
        <v>30</v>
      </c>
      <c r="AG4" s="287">
        <f t="shared" si="0"/>
        <v>31</v>
      </c>
      <c r="AH4" s="287">
        <f t="shared" si="0"/>
        <v>32</v>
      </c>
      <c r="AI4" s="287">
        <f t="shared" si="0"/>
        <v>33</v>
      </c>
      <c r="AJ4" s="287">
        <f t="shared" si="0"/>
        <v>34</v>
      </c>
      <c r="AK4" s="287">
        <f t="shared" si="0"/>
        <v>35</v>
      </c>
      <c r="AL4" s="287">
        <f t="shared" si="0"/>
        <v>36</v>
      </c>
      <c r="AM4" s="287">
        <f t="shared" si="0"/>
        <v>37</v>
      </c>
      <c r="AN4" s="287">
        <f t="shared" si="0"/>
        <v>38</v>
      </c>
      <c r="AO4" s="287">
        <f t="shared" si="0"/>
        <v>39</v>
      </c>
      <c r="AP4" s="287">
        <f t="shared" si="0"/>
        <v>40</v>
      </c>
      <c r="AQ4" s="287">
        <f t="shared" si="0"/>
        <v>41</v>
      </c>
      <c r="AR4" s="287">
        <f t="shared" si="0"/>
        <v>42</v>
      </c>
      <c r="AS4" s="287">
        <f t="shared" si="0"/>
        <v>43</v>
      </c>
      <c r="AT4" s="287">
        <f t="shared" si="0"/>
        <v>44</v>
      </c>
      <c r="AU4" s="287">
        <f t="shared" si="0"/>
        <v>45</v>
      </c>
      <c r="AV4" s="287">
        <f t="shared" si="0"/>
        <v>46</v>
      </c>
      <c r="AW4" s="287">
        <f t="shared" si="0"/>
        <v>47</v>
      </c>
      <c r="AX4" s="287">
        <f t="shared" si="0"/>
        <v>48</v>
      </c>
      <c r="AY4" s="287">
        <f t="shared" si="0"/>
        <v>49</v>
      </c>
    </row>
    <row r="5" spans="1:51" s="1129" customFormat="1" ht="31.5" customHeight="1" x14ac:dyDescent="0.2">
      <c r="A5" s="1126"/>
      <c r="B5" s="1126"/>
      <c r="C5" s="1156" t="s">
        <v>1061</v>
      </c>
      <c r="D5" s="940" t="s">
        <v>1129</v>
      </c>
      <c r="E5" s="940" t="s">
        <v>1063</v>
      </c>
      <c r="F5" s="1156" t="s">
        <v>1374</v>
      </c>
      <c r="G5" s="1156" t="s">
        <v>1074</v>
      </c>
      <c r="H5" s="1156" t="s">
        <v>1130</v>
      </c>
      <c r="I5" s="1156" t="s">
        <v>1373</v>
      </c>
      <c r="J5" s="1156" t="s">
        <v>1076</v>
      </c>
      <c r="K5" s="1156" t="s">
        <v>1131</v>
      </c>
      <c r="L5" s="1156" t="s">
        <v>1371</v>
      </c>
      <c r="M5" s="1156" t="s">
        <v>1078</v>
      </c>
      <c r="N5" s="1156" t="s">
        <v>1132</v>
      </c>
      <c r="O5" s="1156" t="s">
        <v>1372</v>
      </c>
      <c r="P5" s="1156" t="s">
        <v>1080</v>
      </c>
      <c r="Q5" s="1156" t="s">
        <v>1133</v>
      </c>
      <c r="R5" s="1156" t="s">
        <v>1424</v>
      </c>
      <c r="S5" s="1156" t="s">
        <v>1363</v>
      </c>
      <c r="T5" s="1156" t="s">
        <v>1364</v>
      </c>
      <c r="U5" s="1156" t="s">
        <v>1135</v>
      </c>
      <c r="V5" s="1156" t="s">
        <v>1136</v>
      </c>
      <c r="W5" s="1156" t="s">
        <v>1137</v>
      </c>
      <c r="X5" s="1156" t="s">
        <v>1138</v>
      </c>
      <c r="Y5" s="1156" t="s">
        <v>1069</v>
      </c>
      <c r="Z5" s="939" t="s">
        <v>1567</v>
      </c>
      <c r="AA5" s="939" t="s">
        <v>1419</v>
      </c>
      <c r="AB5" s="939" t="s">
        <v>1141</v>
      </c>
      <c r="AC5" s="939" t="s">
        <v>1427</v>
      </c>
      <c r="AD5" s="939" t="s">
        <v>1568</v>
      </c>
      <c r="AE5" s="939" t="s">
        <v>1102</v>
      </c>
      <c r="AF5" s="939" t="s">
        <v>1144</v>
      </c>
      <c r="AG5" s="939" t="s">
        <v>1363</v>
      </c>
      <c r="AH5" s="939" t="s">
        <v>1145</v>
      </c>
      <c r="AI5" s="939" t="s">
        <v>1364</v>
      </c>
      <c r="AJ5" s="939" t="s">
        <v>1146</v>
      </c>
      <c r="AK5" s="939" t="s">
        <v>1147</v>
      </c>
      <c r="AL5" s="939" t="s">
        <v>1148</v>
      </c>
      <c r="AM5" s="939" t="s">
        <v>1149</v>
      </c>
      <c r="AN5" s="939" t="s">
        <v>1150</v>
      </c>
      <c r="AO5" s="939" t="s">
        <v>1069</v>
      </c>
      <c r="AP5" s="939" t="s">
        <v>1120</v>
      </c>
      <c r="AQ5" s="939" t="s">
        <v>1414</v>
      </c>
      <c r="AR5" s="939" t="s">
        <v>1122</v>
      </c>
      <c r="AS5" s="939" t="s">
        <v>1422</v>
      </c>
      <c r="AT5" s="939" t="s">
        <v>1125</v>
      </c>
      <c r="AU5" s="939" t="s">
        <v>1126</v>
      </c>
      <c r="AV5" s="939"/>
      <c r="AW5" s="939" t="s">
        <v>1152</v>
      </c>
      <c r="AX5" s="939" t="s">
        <v>1128</v>
      </c>
      <c r="AY5" s="939" t="s">
        <v>1127</v>
      </c>
    </row>
    <row r="6" spans="1:51" s="1129" customFormat="1" ht="31.5" hidden="1" customHeight="1" x14ac:dyDescent="0.2">
      <c r="A6" s="1130"/>
      <c r="B6" s="1130"/>
      <c r="C6" s="943" t="s">
        <v>816</v>
      </c>
      <c r="D6" s="943" t="s">
        <v>816</v>
      </c>
      <c r="E6" s="943" t="s">
        <v>817</v>
      </c>
      <c r="F6" s="943" t="s">
        <v>924</v>
      </c>
      <c r="G6" s="943" t="s">
        <v>816</v>
      </c>
      <c r="H6" s="943" t="s">
        <v>817</v>
      </c>
      <c r="I6" s="943" t="s">
        <v>924</v>
      </c>
      <c r="J6" s="943" t="s">
        <v>816</v>
      </c>
      <c r="K6" s="943" t="s">
        <v>817</v>
      </c>
      <c r="L6" s="943" t="s">
        <v>924</v>
      </c>
      <c r="M6" s="943" t="s">
        <v>816</v>
      </c>
      <c r="N6" s="943" t="s">
        <v>817</v>
      </c>
      <c r="O6" s="943" t="s">
        <v>924</v>
      </c>
      <c r="P6" s="943" t="s">
        <v>816</v>
      </c>
      <c r="Q6" s="943" t="s">
        <v>817</v>
      </c>
      <c r="R6" s="943" t="s">
        <v>817</v>
      </c>
      <c r="S6" s="943" t="s">
        <v>1068</v>
      </c>
      <c r="T6" s="943" t="s">
        <v>1068</v>
      </c>
      <c r="U6" s="943" t="s">
        <v>817</v>
      </c>
      <c r="V6" s="943" t="s">
        <v>817</v>
      </c>
      <c r="W6" s="943" t="s">
        <v>817</v>
      </c>
      <c r="X6" s="943" t="s">
        <v>817</v>
      </c>
      <c r="Y6" s="943" t="s">
        <v>1069</v>
      </c>
      <c r="Z6" s="943" t="s">
        <v>1090</v>
      </c>
      <c r="AA6" s="943" t="s">
        <v>1100</v>
      </c>
      <c r="AB6" s="943" t="s">
        <v>817</v>
      </c>
      <c r="AC6" s="943" t="s">
        <v>817</v>
      </c>
      <c r="AD6" s="943" t="s">
        <v>1091</v>
      </c>
      <c r="AE6" s="943" t="s">
        <v>816</v>
      </c>
      <c r="AF6" s="943" t="s">
        <v>817</v>
      </c>
      <c r="AG6" s="943" t="s">
        <v>1068</v>
      </c>
      <c r="AH6" s="943" t="s">
        <v>817</v>
      </c>
      <c r="AI6" s="943" t="s">
        <v>1068</v>
      </c>
      <c r="AJ6" s="943" t="s">
        <v>817</v>
      </c>
      <c r="AK6" s="943" t="s">
        <v>817</v>
      </c>
      <c r="AL6" s="943" t="s">
        <v>817</v>
      </c>
      <c r="AM6" s="943" t="s">
        <v>817</v>
      </c>
      <c r="AN6" s="943" t="s">
        <v>817</v>
      </c>
      <c r="AO6" s="943" t="s">
        <v>1069</v>
      </c>
      <c r="AP6" s="943" t="s">
        <v>817</v>
      </c>
      <c r="AQ6" s="943" t="s">
        <v>1100</v>
      </c>
      <c r="AR6" s="943" t="s">
        <v>817</v>
      </c>
      <c r="AS6" s="943" t="s">
        <v>817</v>
      </c>
      <c r="AT6" s="943" t="s">
        <v>817</v>
      </c>
      <c r="AU6" s="943" t="s">
        <v>817</v>
      </c>
      <c r="AV6" s="943"/>
      <c r="AW6" s="943" t="s">
        <v>1099</v>
      </c>
      <c r="AX6" s="943" t="s">
        <v>817</v>
      </c>
      <c r="AY6" s="943" t="s">
        <v>817</v>
      </c>
    </row>
    <row r="7" spans="1:51" ht="16.149999999999999" customHeight="1" x14ac:dyDescent="0.2">
      <c r="A7" s="58">
        <v>1</v>
      </c>
      <c r="B7" s="59" t="s">
        <v>6</v>
      </c>
      <c r="C7" s="270">
        <f>'8_2.1.18 SIS'!AE7</f>
        <v>0</v>
      </c>
      <c r="D7" s="60">
        <f>'Source Data'!H7</f>
        <v>4656.7326768902658</v>
      </c>
      <c r="E7" s="65">
        <f>C7*D7</f>
        <v>0</v>
      </c>
      <c r="F7" s="289"/>
      <c r="G7" s="60">
        <f>'Source Data'!I7</f>
        <v>658.97263654491974</v>
      </c>
      <c r="H7" s="65">
        <f>F7*G7</f>
        <v>0</v>
      </c>
      <c r="I7" s="289"/>
      <c r="J7" s="60">
        <f>'Source Data'!J7</f>
        <v>179.71980996679628</v>
      </c>
      <c r="K7" s="65">
        <f>I7*J7</f>
        <v>0</v>
      </c>
      <c r="L7" s="289"/>
      <c r="M7" s="60">
        <f>'Source Data'!K7</f>
        <v>4492.9952491699069</v>
      </c>
      <c r="N7" s="65">
        <f>L7*M7</f>
        <v>0</v>
      </c>
      <c r="O7" s="289"/>
      <c r="P7" s="60">
        <f>'Source Data'!L7</f>
        <v>1797.1980996679629</v>
      </c>
      <c r="Q7" s="65">
        <f>O7*P7</f>
        <v>0</v>
      </c>
      <c r="R7" s="92">
        <v>0</v>
      </c>
      <c r="S7" s="60"/>
      <c r="T7" s="60"/>
      <c r="U7" s="61">
        <f t="shared" ref="U7:U38" si="1">S7+T7</f>
        <v>0</v>
      </c>
      <c r="V7" s="92">
        <f t="shared" ref="V7:V70" si="2">U7+R7</f>
        <v>0</v>
      </c>
      <c r="W7" s="65">
        <f>ROUND(V7*-0.25%,0)</f>
        <v>0</v>
      </c>
      <c r="X7" s="92">
        <f>SUM(V7:W7)</f>
        <v>0</v>
      </c>
      <c r="Y7" s="60">
        <f>'[1]LA Key'!$G7</f>
        <v>0</v>
      </c>
      <c r="Z7" s="92">
        <f>ROUND(SUM(X7:Y7),0)</f>
        <v>0</v>
      </c>
      <c r="AA7" s="60"/>
      <c r="AB7" s="60">
        <f>Z7-AA7</f>
        <v>0</v>
      </c>
      <c r="AC7" s="92">
        <f>ROUND(AB7/$AC$88,0)</f>
        <v>0</v>
      </c>
      <c r="AD7" s="96">
        <f t="shared" ref="AD7:AD38" si="3">Z7</f>
        <v>0</v>
      </c>
      <c r="AE7" s="66">
        <f>'Source Data'!N7</f>
        <v>2506</v>
      </c>
      <c r="AF7" s="89">
        <f t="shared" ref="AF7:AF38" si="4">C7*AE7</f>
        <v>0</v>
      </c>
      <c r="AG7" s="270"/>
      <c r="AH7" s="66">
        <f>AG7*AE7</f>
        <v>0</v>
      </c>
      <c r="AI7" s="270"/>
      <c r="AJ7" s="68">
        <f t="shared" ref="AJ7:AJ38" si="5">AE7*AI7*0.5</f>
        <v>0</v>
      </c>
      <c r="AK7" s="67">
        <f t="shared" ref="AK7:AK38" si="6">AH7+AJ7</f>
        <v>0</v>
      </c>
      <c r="AL7" s="89">
        <f>AK7+AF7</f>
        <v>0</v>
      </c>
      <c r="AM7" s="70">
        <f>ROUND(-0.25%*AL7,0)</f>
        <v>0</v>
      </c>
      <c r="AN7" s="89">
        <f>SUM(AL7:AM7)</f>
        <v>0</v>
      </c>
      <c r="AO7" s="60">
        <f>'[1]LA Key'!$M7</f>
        <v>0</v>
      </c>
      <c r="AP7" s="89">
        <f>ROUND(SUM(AN7:AO7),0)</f>
        <v>0</v>
      </c>
      <c r="AQ7" s="68"/>
      <c r="AR7" s="68">
        <f>AP7-AQ7</f>
        <v>0</v>
      </c>
      <c r="AS7" s="89">
        <f>ROUND(AR7/$AS$88,0)</f>
        <v>0</v>
      </c>
      <c r="AT7" s="69">
        <f t="shared" ref="AT7:AT70" si="7">Z7+AP7</f>
        <v>0</v>
      </c>
      <c r="AU7" s="86">
        <f t="shared" ref="AU7:AU70" si="8">AC7+AS7</f>
        <v>0</v>
      </c>
      <c r="AV7" s="116"/>
      <c r="AW7" s="65"/>
      <c r="AX7" s="65">
        <f t="shared" ref="AX7:AX38" si="9">-AM7</f>
        <v>0</v>
      </c>
      <c r="AY7" s="65">
        <f t="shared" ref="AY7:AY38" si="10">AX7-AW7</f>
        <v>0</v>
      </c>
    </row>
    <row r="8" spans="1:51" ht="16.149999999999999" customHeight="1" x14ac:dyDescent="0.2">
      <c r="A8" s="54">
        <v>2</v>
      </c>
      <c r="B8" s="55" t="s">
        <v>7</v>
      </c>
      <c r="C8" s="271">
        <f>'8_2.1.18 SIS'!AE8</f>
        <v>0</v>
      </c>
      <c r="D8" s="56">
        <f>'Source Data'!H8</f>
        <v>5855.7282403587005</v>
      </c>
      <c r="E8" s="74">
        <f t="shared" ref="E8:E71" si="11">C8*D8</f>
        <v>0</v>
      </c>
      <c r="F8" s="290"/>
      <c r="G8" s="56">
        <f>'Source Data'!I8</f>
        <v>744.36686504426837</v>
      </c>
      <c r="H8" s="74">
        <f t="shared" ref="H8:H71" si="12">F8*G8</f>
        <v>0</v>
      </c>
      <c r="I8" s="290"/>
      <c r="J8" s="56">
        <f>'Source Data'!J8</f>
        <v>203.00914501207316</v>
      </c>
      <c r="K8" s="74">
        <f t="shared" ref="K8:K71" si="13">I8*J8</f>
        <v>0</v>
      </c>
      <c r="L8" s="290"/>
      <c r="M8" s="56">
        <f>'Source Data'!K8</f>
        <v>5075.2286253018301</v>
      </c>
      <c r="N8" s="74">
        <f t="shared" ref="N8:N71" si="14">L8*M8</f>
        <v>0</v>
      </c>
      <c r="O8" s="290"/>
      <c r="P8" s="56">
        <f>'Source Data'!L8</f>
        <v>2030.0914501207317</v>
      </c>
      <c r="Q8" s="74">
        <f t="shared" ref="Q8:Q71" si="15">O8*P8</f>
        <v>0</v>
      </c>
      <c r="R8" s="93">
        <v>0</v>
      </c>
      <c r="S8" s="56"/>
      <c r="T8" s="56"/>
      <c r="U8" s="57">
        <f t="shared" si="1"/>
        <v>0</v>
      </c>
      <c r="V8" s="93">
        <f t="shared" si="2"/>
        <v>0</v>
      </c>
      <c r="W8" s="74">
        <f t="shared" ref="W8:W71" si="16">ROUND(V8*-0.25%,0)</f>
        <v>0</v>
      </c>
      <c r="X8" s="93">
        <f t="shared" ref="X8:X71" si="17">SUM(V8:W8)</f>
        <v>0</v>
      </c>
      <c r="Y8" s="56">
        <f>'[1]LA Key'!$G8</f>
        <v>0</v>
      </c>
      <c r="Z8" s="93">
        <f t="shared" ref="Z8:Z71" si="18">ROUND(SUM(X8:Y8),0)</f>
        <v>0</v>
      </c>
      <c r="AA8" s="56"/>
      <c r="AB8" s="56">
        <f t="shared" ref="AB8:AB71" si="19">Z8-AA8</f>
        <v>0</v>
      </c>
      <c r="AC8" s="93">
        <f t="shared" ref="AC8:AC71" si="20">ROUND(AB8/$AC$88,0)</f>
        <v>0</v>
      </c>
      <c r="AD8" s="97">
        <f t="shared" si="3"/>
        <v>0</v>
      </c>
      <c r="AE8" s="75">
        <f>'Source Data'!N8</f>
        <v>2883</v>
      </c>
      <c r="AF8" s="90">
        <f t="shared" si="4"/>
        <v>0</v>
      </c>
      <c r="AG8" s="271"/>
      <c r="AH8" s="75">
        <f t="shared" ref="AH8:AH71" si="21">AG8*AE8</f>
        <v>0</v>
      </c>
      <c r="AI8" s="271"/>
      <c r="AJ8" s="77">
        <f t="shared" si="5"/>
        <v>0</v>
      </c>
      <c r="AK8" s="76">
        <f t="shared" si="6"/>
        <v>0</v>
      </c>
      <c r="AL8" s="90">
        <f t="shared" ref="AL8:AL71" si="22">AK8+AF8</f>
        <v>0</v>
      </c>
      <c r="AM8" s="79">
        <f t="shared" ref="AM8:AM71" si="23">ROUND(-0.25%*AL8,0)</f>
        <v>0</v>
      </c>
      <c r="AN8" s="90">
        <f t="shared" ref="AN8:AN71" si="24">SUM(AL8:AM8)</f>
        <v>0</v>
      </c>
      <c r="AO8" s="56">
        <f>'[1]LA Key'!$M8</f>
        <v>0</v>
      </c>
      <c r="AP8" s="90">
        <f t="shared" ref="AP8:AP71" si="25">ROUND(SUM(AN8:AO8),0)</f>
        <v>0</v>
      </c>
      <c r="AQ8" s="77"/>
      <c r="AR8" s="77">
        <f t="shared" ref="AR8:AR71" si="26">AP8-AQ8</f>
        <v>0</v>
      </c>
      <c r="AS8" s="90">
        <f t="shared" ref="AS8:AS71" si="27">ROUND(AR8/$AS$88,0)</f>
        <v>0</v>
      </c>
      <c r="AT8" s="78">
        <f t="shared" si="7"/>
        <v>0</v>
      </c>
      <c r="AU8" s="87">
        <f t="shared" si="8"/>
        <v>0</v>
      </c>
      <c r="AV8" s="116"/>
      <c r="AW8" s="74"/>
      <c r="AX8" s="74">
        <f t="shared" si="9"/>
        <v>0</v>
      </c>
      <c r="AY8" s="74">
        <f t="shared" si="10"/>
        <v>0</v>
      </c>
    </row>
    <row r="9" spans="1:51" ht="16.149999999999999" customHeight="1" x14ac:dyDescent="0.2">
      <c r="A9" s="54">
        <v>3</v>
      </c>
      <c r="B9" s="55" t="s">
        <v>8</v>
      </c>
      <c r="C9" s="271">
        <f>'8_2.1.18 SIS'!AE9</f>
        <v>15</v>
      </c>
      <c r="D9" s="56">
        <f>'Source Data'!H9</f>
        <v>3742.2866078757875</v>
      </c>
      <c r="E9" s="74">
        <f t="shared" si="11"/>
        <v>56134.299118136812</v>
      </c>
      <c r="F9" s="290"/>
      <c r="G9" s="56">
        <f>'Source Data'!I9</f>
        <v>529.43529443774321</v>
      </c>
      <c r="H9" s="74">
        <f t="shared" si="12"/>
        <v>0</v>
      </c>
      <c r="I9" s="290"/>
      <c r="J9" s="56">
        <f>'Source Data'!J9</f>
        <v>144.39144393756632</v>
      </c>
      <c r="K9" s="74">
        <f t="shared" si="13"/>
        <v>0</v>
      </c>
      <c r="L9" s="290"/>
      <c r="M9" s="56">
        <f>'Source Data'!K9</f>
        <v>3609.7860984391582</v>
      </c>
      <c r="N9" s="74">
        <f t="shared" si="14"/>
        <v>0</v>
      </c>
      <c r="O9" s="290"/>
      <c r="P9" s="56">
        <f>'Source Data'!L9</f>
        <v>1443.9144393756631</v>
      </c>
      <c r="Q9" s="74">
        <f t="shared" si="15"/>
        <v>0</v>
      </c>
      <c r="R9" s="93">
        <v>91799</v>
      </c>
      <c r="S9" s="56"/>
      <c r="T9" s="56"/>
      <c r="U9" s="57">
        <f t="shared" si="1"/>
        <v>0</v>
      </c>
      <c r="V9" s="93">
        <f t="shared" si="2"/>
        <v>91799</v>
      </c>
      <c r="W9" s="74">
        <f t="shared" si="16"/>
        <v>-229</v>
      </c>
      <c r="X9" s="93">
        <f t="shared" si="17"/>
        <v>91570</v>
      </c>
      <c r="Y9" s="56">
        <f>'[1]LA Key'!$G9</f>
        <v>0</v>
      </c>
      <c r="Z9" s="93">
        <f t="shared" si="18"/>
        <v>91570</v>
      </c>
      <c r="AA9" s="56"/>
      <c r="AB9" s="56">
        <f t="shared" si="19"/>
        <v>91570</v>
      </c>
      <c r="AC9" s="93">
        <f t="shared" si="20"/>
        <v>7631</v>
      </c>
      <c r="AD9" s="97">
        <f t="shared" si="3"/>
        <v>91570</v>
      </c>
      <c r="AE9" s="75">
        <f>'Source Data'!N9</f>
        <v>6285</v>
      </c>
      <c r="AF9" s="90">
        <f t="shared" si="4"/>
        <v>94275</v>
      </c>
      <c r="AG9" s="271"/>
      <c r="AH9" s="75">
        <f t="shared" si="21"/>
        <v>0</v>
      </c>
      <c r="AI9" s="271"/>
      <c r="AJ9" s="77">
        <f t="shared" si="5"/>
        <v>0</v>
      </c>
      <c r="AK9" s="76">
        <f t="shared" si="6"/>
        <v>0</v>
      </c>
      <c r="AL9" s="90">
        <f t="shared" si="22"/>
        <v>94275</v>
      </c>
      <c r="AM9" s="79">
        <f t="shared" si="23"/>
        <v>-236</v>
      </c>
      <c r="AN9" s="90">
        <f t="shared" si="24"/>
        <v>94039</v>
      </c>
      <c r="AO9" s="56">
        <f>'[1]LA Key'!$M9</f>
        <v>0</v>
      </c>
      <c r="AP9" s="90">
        <f t="shared" si="25"/>
        <v>94039</v>
      </c>
      <c r="AQ9" s="77"/>
      <c r="AR9" s="77">
        <f t="shared" si="26"/>
        <v>94039</v>
      </c>
      <c r="AS9" s="90">
        <f t="shared" si="27"/>
        <v>7837</v>
      </c>
      <c r="AT9" s="78">
        <f t="shared" si="7"/>
        <v>185609</v>
      </c>
      <c r="AU9" s="87">
        <f t="shared" si="8"/>
        <v>15468</v>
      </c>
      <c r="AV9" s="116"/>
      <c r="AW9" s="74"/>
      <c r="AX9" s="74">
        <f t="shared" si="9"/>
        <v>236</v>
      </c>
      <c r="AY9" s="74">
        <f t="shared" si="10"/>
        <v>236</v>
      </c>
    </row>
    <row r="10" spans="1:51" ht="16.149999999999999" customHeight="1" x14ac:dyDescent="0.2">
      <c r="A10" s="54">
        <v>4</v>
      </c>
      <c r="B10" s="55" t="s">
        <v>9</v>
      </c>
      <c r="C10" s="271">
        <f>'8_2.1.18 SIS'!AE10</f>
        <v>0</v>
      </c>
      <c r="D10" s="56">
        <f>'Source Data'!H10</f>
        <v>5202.4303933253823</v>
      </c>
      <c r="E10" s="74">
        <f t="shared" si="11"/>
        <v>0</v>
      </c>
      <c r="F10" s="290"/>
      <c r="G10" s="56">
        <f>'Source Data'!I10</f>
        <v>687.66452541183287</v>
      </c>
      <c r="H10" s="74">
        <f t="shared" si="12"/>
        <v>0</v>
      </c>
      <c r="I10" s="290"/>
      <c r="J10" s="56">
        <f>'Source Data'!J10</f>
        <v>187.54487056686349</v>
      </c>
      <c r="K10" s="74">
        <f t="shared" si="13"/>
        <v>0</v>
      </c>
      <c r="L10" s="290"/>
      <c r="M10" s="56">
        <f>'Source Data'!K10</f>
        <v>4688.6217641715884</v>
      </c>
      <c r="N10" s="74">
        <f t="shared" si="14"/>
        <v>0</v>
      </c>
      <c r="O10" s="290"/>
      <c r="P10" s="56">
        <f>'Source Data'!L10</f>
        <v>1875.4487056686353</v>
      </c>
      <c r="Q10" s="74">
        <f t="shared" si="15"/>
        <v>0</v>
      </c>
      <c r="R10" s="93">
        <v>0</v>
      </c>
      <c r="S10" s="56"/>
      <c r="T10" s="56"/>
      <c r="U10" s="57">
        <f t="shared" si="1"/>
        <v>0</v>
      </c>
      <c r="V10" s="93">
        <f t="shared" si="2"/>
        <v>0</v>
      </c>
      <c r="W10" s="74">
        <f t="shared" si="16"/>
        <v>0</v>
      </c>
      <c r="X10" s="93">
        <f t="shared" si="17"/>
        <v>0</v>
      </c>
      <c r="Y10" s="56">
        <f>'[1]LA Key'!$G10</f>
        <v>0</v>
      </c>
      <c r="Z10" s="93">
        <f t="shared" si="18"/>
        <v>0</v>
      </c>
      <c r="AA10" s="56"/>
      <c r="AB10" s="56">
        <f t="shared" si="19"/>
        <v>0</v>
      </c>
      <c r="AC10" s="93">
        <f t="shared" si="20"/>
        <v>0</v>
      </c>
      <c r="AD10" s="97">
        <f t="shared" si="3"/>
        <v>0</v>
      </c>
      <c r="AE10" s="75">
        <f>'Source Data'!N10</f>
        <v>3620</v>
      </c>
      <c r="AF10" s="90">
        <f t="shared" si="4"/>
        <v>0</v>
      </c>
      <c r="AG10" s="271"/>
      <c r="AH10" s="75">
        <f t="shared" si="21"/>
        <v>0</v>
      </c>
      <c r="AI10" s="271"/>
      <c r="AJ10" s="77">
        <f t="shared" si="5"/>
        <v>0</v>
      </c>
      <c r="AK10" s="76">
        <f t="shared" si="6"/>
        <v>0</v>
      </c>
      <c r="AL10" s="90">
        <f t="shared" si="22"/>
        <v>0</v>
      </c>
      <c r="AM10" s="79">
        <f t="shared" si="23"/>
        <v>0</v>
      </c>
      <c r="AN10" s="90">
        <f t="shared" si="24"/>
        <v>0</v>
      </c>
      <c r="AO10" s="56">
        <f>'[1]LA Key'!$M10</f>
        <v>0</v>
      </c>
      <c r="AP10" s="90">
        <f t="shared" si="25"/>
        <v>0</v>
      </c>
      <c r="AQ10" s="77"/>
      <c r="AR10" s="77">
        <f t="shared" si="26"/>
        <v>0</v>
      </c>
      <c r="AS10" s="90">
        <f t="shared" si="27"/>
        <v>0</v>
      </c>
      <c r="AT10" s="78">
        <f t="shared" si="7"/>
        <v>0</v>
      </c>
      <c r="AU10" s="87">
        <f t="shared" si="8"/>
        <v>0</v>
      </c>
      <c r="AV10" s="116"/>
      <c r="AW10" s="74"/>
      <c r="AX10" s="74">
        <f t="shared" si="9"/>
        <v>0</v>
      </c>
      <c r="AY10" s="74">
        <f t="shared" si="10"/>
        <v>0</v>
      </c>
    </row>
    <row r="11" spans="1:51" ht="16.149999999999999" customHeight="1" x14ac:dyDescent="0.2">
      <c r="A11" s="49">
        <v>5</v>
      </c>
      <c r="B11" s="50" t="s">
        <v>10</v>
      </c>
      <c r="C11" s="272">
        <f>'8_2.1.18 SIS'!AE11</f>
        <v>0</v>
      </c>
      <c r="D11" s="51">
        <f>'Source Data'!H11</f>
        <v>4616.1188110316743</v>
      </c>
      <c r="E11" s="80">
        <f t="shared" si="11"/>
        <v>0</v>
      </c>
      <c r="F11" s="291"/>
      <c r="G11" s="51">
        <f>'Source Data'!I11</f>
        <v>699.44299073701018</v>
      </c>
      <c r="H11" s="80">
        <f t="shared" si="12"/>
        <v>0</v>
      </c>
      <c r="I11" s="291"/>
      <c r="J11" s="51">
        <f>'Source Data'!J11</f>
        <v>190.75717929191185</v>
      </c>
      <c r="K11" s="80">
        <f t="shared" si="13"/>
        <v>0</v>
      </c>
      <c r="L11" s="291"/>
      <c r="M11" s="51">
        <f>'Source Data'!K11</f>
        <v>4768.9294822977972</v>
      </c>
      <c r="N11" s="80">
        <f t="shared" si="14"/>
        <v>0</v>
      </c>
      <c r="O11" s="291"/>
      <c r="P11" s="51">
        <f>'Source Data'!L11</f>
        <v>1907.5717929191187</v>
      </c>
      <c r="Q11" s="80">
        <f t="shared" si="15"/>
        <v>0</v>
      </c>
      <c r="R11" s="94">
        <v>0</v>
      </c>
      <c r="S11" s="51"/>
      <c r="T11" s="51"/>
      <c r="U11" s="52">
        <f t="shared" si="1"/>
        <v>0</v>
      </c>
      <c r="V11" s="94">
        <f t="shared" si="2"/>
        <v>0</v>
      </c>
      <c r="W11" s="80">
        <f t="shared" si="16"/>
        <v>0</v>
      </c>
      <c r="X11" s="94">
        <f t="shared" si="17"/>
        <v>0</v>
      </c>
      <c r="Y11" s="51">
        <f>'[1]LA Key'!$G11</f>
        <v>0</v>
      </c>
      <c r="Z11" s="94">
        <f t="shared" si="18"/>
        <v>0</v>
      </c>
      <c r="AA11" s="53"/>
      <c r="AB11" s="51">
        <f t="shared" si="19"/>
        <v>0</v>
      </c>
      <c r="AC11" s="95">
        <f t="shared" si="20"/>
        <v>0</v>
      </c>
      <c r="AD11" s="95">
        <f t="shared" si="3"/>
        <v>0</v>
      </c>
      <c r="AE11" s="71">
        <f>'Source Data'!N11</f>
        <v>2115</v>
      </c>
      <c r="AF11" s="91">
        <f t="shared" si="4"/>
        <v>0</v>
      </c>
      <c r="AG11" s="272"/>
      <c r="AH11" s="71">
        <f t="shared" si="21"/>
        <v>0</v>
      </c>
      <c r="AI11" s="272"/>
      <c r="AJ11" s="72">
        <f t="shared" si="5"/>
        <v>0</v>
      </c>
      <c r="AK11" s="73">
        <f t="shared" si="6"/>
        <v>0</v>
      </c>
      <c r="AL11" s="91">
        <f t="shared" si="22"/>
        <v>0</v>
      </c>
      <c r="AM11" s="82">
        <f t="shared" si="23"/>
        <v>0</v>
      </c>
      <c r="AN11" s="91">
        <f t="shared" si="24"/>
        <v>0</v>
      </c>
      <c r="AO11" s="51">
        <f>'[1]LA Key'!$M11</f>
        <v>0</v>
      </c>
      <c r="AP11" s="91">
        <f t="shared" si="25"/>
        <v>0</v>
      </c>
      <c r="AQ11" s="72"/>
      <c r="AR11" s="72">
        <f t="shared" si="26"/>
        <v>0</v>
      </c>
      <c r="AS11" s="91">
        <f t="shared" si="27"/>
        <v>0</v>
      </c>
      <c r="AT11" s="81">
        <f t="shared" si="7"/>
        <v>0</v>
      </c>
      <c r="AU11" s="88">
        <f t="shared" si="8"/>
        <v>0</v>
      </c>
      <c r="AV11" s="116"/>
      <c r="AW11" s="80"/>
      <c r="AX11" s="80">
        <f t="shared" si="9"/>
        <v>0</v>
      </c>
      <c r="AY11" s="80">
        <f t="shared" si="10"/>
        <v>0</v>
      </c>
    </row>
    <row r="12" spans="1:51" ht="16.149999999999999" customHeight="1" x14ac:dyDescent="0.2">
      <c r="A12" s="58">
        <v>6</v>
      </c>
      <c r="B12" s="59" t="s">
        <v>11</v>
      </c>
      <c r="C12" s="270">
        <f>'8_2.1.18 SIS'!AE12</f>
        <v>0</v>
      </c>
      <c r="D12" s="60">
        <f>'Source Data'!H12</f>
        <v>4932.8589889938785</v>
      </c>
      <c r="E12" s="65">
        <f t="shared" si="11"/>
        <v>0</v>
      </c>
      <c r="F12" s="289"/>
      <c r="G12" s="60">
        <f>'Source Data'!I12</f>
        <v>671.54041297688354</v>
      </c>
      <c r="H12" s="65">
        <f t="shared" si="12"/>
        <v>0</v>
      </c>
      <c r="I12" s="289"/>
      <c r="J12" s="60">
        <f>'Source Data'!J12</f>
        <v>183.14738535733184</v>
      </c>
      <c r="K12" s="65">
        <f t="shared" si="13"/>
        <v>0</v>
      </c>
      <c r="L12" s="289"/>
      <c r="M12" s="60">
        <f>'Source Data'!K12</f>
        <v>4578.6846339332969</v>
      </c>
      <c r="N12" s="65">
        <f t="shared" si="14"/>
        <v>0</v>
      </c>
      <c r="O12" s="289"/>
      <c r="P12" s="60">
        <f>'Source Data'!L12</f>
        <v>1831.4738535733186</v>
      </c>
      <c r="Q12" s="65">
        <f t="shared" si="15"/>
        <v>0</v>
      </c>
      <c r="R12" s="92">
        <v>0</v>
      </c>
      <c r="S12" s="60"/>
      <c r="T12" s="60"/>
      <c r="U12" s="61">
        <f t="shared" si="1"/>
        <v>0</v>
      </c>
      <c r="V12" s="92">
        <f t="shared" si="2"/>
        <v>0</v>
      </c>
      <c r="W12" s="65">
        <f t="shared" si="16"/>
        <v>0</v>
      </c>
      <c r="X12" s="92">
        <f t="shared" si="17"/>
        <v>0</v>
      </c>
      <c r="Y12" s="60">
        <f>'[1]LA Key'!$G12</f>
        <v>0</v>
      </c>
      <c r="Z12" s="92">
        <f t="shared" si="18"/>
        <v>0</v>
      </c>
      <c r="AA12" s="60"/>
      <c r="AB12" s="60">
        <f t="shared" si="19"/>
        <v>0</v>
      </c>
      <c r="AC12" s="92">
        <f t="shared" si="20"/>
        <v>0</v>
      </c>
      <c r="AD12" s="96">
        <f t="shared" si="3"/>
        <v>0</v>
      </c>
      <c r="AE12" s="66">
        <f>'Source Data'!N12</f>
        <v>4073</v>
      </c>
      <c r="AF12" s="89">
        <f t="shared" si="4"/>
        <v>0</v>
      </c>
      <c r="AG12" s="270"/>
      <c r="AH12" s="66">
        <f t="shared" si="21"/>
        <v>0</v>
      </c>
      <c r="AI12" s="270"/>
      <c r="AJ12" s="68">
        <f t="shared" si="5"/>
        <v>0</v>
      </c>
      <c r="AK12" s="67">
        <f t="shared" si="6"/>
        <v>0</v>
      </c>
      <c r="AL12" s="89">
        <f t="shared" si="22"/>
        <v>0</v>
      </c>
      <c r="AM12" s="70">
        <f t="shared" si="23"/>
        <v>0</v>
      </c>
      <c r="AN12" s="89">
        <f t="shared" si="24"/>
        <v>0</v>
      </c>
      <c r="AO12" s="60">
        <f>'[1]LA Key'!$M12</f>
        <v>0</v>
      </c>
      <c r="AP12" s="89">
        <f t="shared" si="25"/>
        <v>0</v>
      </c>
      <c r="AQ12" s="68"/>
      <c r="AR12" s="68">
        <f t="shared" si="26"/>
        <v>0</v>
      </c>
      <c r="AS12" s="89">
        <f t="shared" si="27"/>
        <v>0</v>
      </c>
      <c r="AT12" s="69">
        <f t="shared" si="7"/>
        <v>0</v>
      </c>
      <c r="AU12" s="86">
        <f t="shared" si="8"/>
        <v>0</v>
      </c>
      <c r="AV12" s="116"/>
      <c r="AW12" s="65"/>
      <c r="AX12" s="65">
        <f t="shared" si="9"/>
        <v>0</v>
      </c>
      <c r="AY12" s="65">
        <f t="shared" si="10"/>
        <v>0</v>
      </c>
    </row>
    <row r="13" spans="1:51" ht="16.149999999999999" customHeight="1" x14ac:dyDescent="0.2">
      <c r="A13" s="54">
        <v>7</v>
      </c>
      <c r="B13" s="55" t="s">
        <v>12</v>
      </c>
      <c r="C13" s="271">
        <f>'8_2.1.18 SIS'!AE13</f>
        <v>0</v>
      </c>
      <c r="D13" s="56">
        <f>'Source Data'!H13</f>
        <v>3079.9485560845051</v>
      </c>
      <c r="E13" s="74">
        <f t="shared" si="11"/>
        <v>0</v>
      </c>
      <c r="F13" s="290"/>
      <c r="G13" s="56">
        <f>'Source Data'!I13</f>
        <v>422.20328372683736</v>
      </c>
      <c r="H13" s="74">
        <f t="shared" si="12"/>
        <v>0</v>
      </c>
      <c r="I13" s="290"/>
      <c r="J13" s="56">
        <f>'Source Data'!J13</f>
        <v>115.14635010731928</v>
      </c>
      <c r="K13" s="74">
        <f t="shared" si="13"/>
        <v>0</v>
      </c>
      <c r="L13" s="290"/>
      <c r="M13" s="56">
        <f>'Source Data'!K13</f>
        <v>2878.6587526829821</v>
      </c>
      <c r="N13" s="74">
        <f t="shared" si="14"/>
        <v>0</v>
      </c>
      <c r="O13" s="290"/>
      <c r="P13" s="56">
        <f>'Source Data'!L13</f>
        <v>1151.4635010731927</v>
      </c>
      <c r="Q13" s="74">
        <f t="shared" si="15"/>
        <v>0</v>
      </c>
      <c r="R13" s="93">
        <v>0</v>
      </c>
      <c r="S13" s="56"/>
      <c r="T13" s="56"/>
      <c r="U13" s="57">
        <f t="shared" si="1"/>
        <v>0</v>
      </c>
      <c r="V13" s="93">
        <f t="shared" si="2"/>
        <v>0</v>
      </c>
      <c r="W13" s="74">
        <f t="shared" si="16"/>
        <v>0</v>
      </c>
      <c r="X13" s="93">
        <f t="shared" si="17"/>
        <v>0</v>
      </c>
      <c r="Y13" s="56">
        <f>'[1]LA Key'!$G13</f>
        <v>0</v>
      </c>
      <c r="Z13" s="93">
        <f t="shared" si="18"/>
        <v>0</v>
      </c>
      <c r="AA13" s="56"/>
      <c r="AB13" s="56">
        <f t="shared" si="19"/>
        <v>0</v>
      </c>
      <c r="AC13" s="93">
        <f t="shared" si="20"/>
        <v>0</v>
      </c>
      <c r="AD13" s="97">
        <f t="shared" si="3"/>
        <v>0</v>
      </c>
      <c r="AE13" s="75">
        <f>'Source Data'!N13</f>
        <v>11839</v>
      </c>
      <c r="AF13" s="90">
        <f t="shared" si="4"/>
        <v>0</v>
      </c>
      <c r="AG13" s="271"/>
      <c r="AH13" s="75">
        <f t="shared" si="21"/>
        <v>0</v>
      </c>
      <c r="AI13" s="271"/>
      <c r="AJ13" s="77">
        <f t="shared" si="5"/>
        <v>0</v>
      </c>
      <c r="AK13" s="76">
        <f t="shared" si="6"/>
        <v>0</v>
      </c>
      <c r="AL13" s="90">
        <f t="shared" si="22"/>
        <v>0</v>
      </c>
      <c r="AM13" s="79">
        <f t="shared" si="23"/>
        <v>0</v>
      </c>
      <c r="AN13" s="90">
        <f t="shared" si="24"/>
        <v>0</v>
      </c>
      <c r="AO13" s="56">
        <f>'[1]LA Key'!$M13</f>
        <v>0</v>
      </c>
      <c r="AP13" s="90">
        <f t="shared" si="25"/>
        <v>0</v>
      </c>
      <c r="AQ13" s="77"/>
      <c r="AR13" s="77">
        <f t="shared" si="26"/>
        <v>0</v>
      </c>
      <c r="AS13" s="90">
        <f t="shared" si="27"/>
        <v>0</v>
      </c>
      <c r="AT13" s="78">
        <f t="shared" si="7"/>
        <v>0</v>
      </c>
      <c r="AU13" s="87">
        <f t="shared" si="8"/>
        <v>0</v>
      </c>
      <c r="AV13" s="116"/>
      <c r="AW13" s="74"/>
      <c r="AX13" s="74">
        <f t="shared" si="9"/>
        <v>0</v>
      </c>
      <c r="AY13" s="74">
        <f t="shared" si="10"/>
        <v>0</v>
      </c>
    </row>
    <row r="14" spans="1:51" ht="16.149999999999999" customHeight="1" x14ac:dyDescent="0.2">
      <c r="A14" s="54">
        <v>8</v>
      </c>
      <c r="B14" s="55" t="s">
        <v>13</v>
      </c>
      <c r="C14" s="271">
        <f>'8_2.1.18 SIS'!AE14</f>
        <v>0</v>
      </c>
      <c r="D14" s="56">
        <f>'Source Data'!H14</f>
        <v>4738.9956586322805</v>
      </c>
      <c r="E14" s="74">
        <f t="shared" si="11"/>
        <v>0</v>
      </c>
      <c r="F14" s="290"/>
      <c r="G14" s="56">
        <f>'Source Data'!I14</f>
        <v>631.46888950213452</v>
      </c>
      <c r="H14" s="74">
        <f t="shared" si="12"/>
        <v>0</v>
      </c>
      <c r="I14" s="290"/>
      <c r="J14" s="56">
        <f>'Source Data'!J14</f>
        <v>172.21878804603671</v>
      </c>
      <c r="K14" s="74">
        <f t="shared" si="13"/>
        <v>0</v>
      </c>
      <c r="L14" s="290"/>
      <c r="M14" s="56">
        <f>'Source Data'!K14</f>
        <v>4305.4697011509179</v>
      </c>
      <c r="N14" s="74">
        <f t="shared" si="14"/>
        <v>0</v>
      </c>
      <c r="O14" s="290"/>
      <c r="P14" s="56">
        <f>'Source Data'!L14</f>
        <v>1722.1878804603671</v>
      </c>
      <c r="Q14" s="74">
        <f t="shared" si="15"/>
        <v>0</v>
      </c>
      <c r="R14" s="93">
        <v>0</v>
      </c>
      <c r="S14" s="56"/>
      <c r="T14" s="56"/>
      <c r="U14" s="57">
        <f t="shared" si="1"/>
        <v>0</v>
      </c>
      <c r="V14" s="93">
        <f t="shared" si="2"/>
        <v>0</v>
      </c>
      <c r="W14" s="74">
        <f t="shared" si="16"/>
        <v>0</v>
      </c>
      <c r="X14" s="93">
        <f t="shared" si="17"/>
        <v>0</v>
      </c>
      <c r="Y14" s="56">
        <f>'[1]LA Key'!$G14</f>
        <v>0</v>
      </c>
      <c r="Z14" s="93">
        <f t="shared" si="18"/>
        <v>0</v>
      </c>
      <c r="AA14" s="56"/>
      <c r="AB14" s="56">
        <f t="shared" si="19"/>
        <v>0</v>
      </c>
      <c r="AC14" s="93">
        <f t="shared" si="20"/>
        <v>0</v>
      </c>
      <c r="AD14" s="97">
        <f t="shared" si="3"/>
        <v>0</v>
      </c>
      <c r="AE14" s="75">
        <f>'Source Data'!N14</f>
        <v>4588</v>
      </c>
      <c r="AF14" s="90">
        <f t="shared" si="4"/>
        <v>0</v>
      </c>
      <c r="AG14" s="271"/>
      <c r="AH14" s="75">
        <f t="shared" si="21"/>
        <v>0</v>
      </c>
      <c r="AI14" s="271"/>
      <c r="AJ14" s="77">
        <f t="shared" si="5"/>
        <v>0</v>
      </c>
      <c r="AK14" s="76">
        <f t="shared" si="6"/>
        <v>0</v>
      </c>
      <c r="AL14" s="90">
        <f t="shared" si="22"/>
        <v>0</v>
      </c>
      <c r="AM14" s="79">
        <f t="shared" si="23"/>
        <v>0</v>
      </c>
      <c r="AN14" s="90">
        <f t="shared" si="24"/>
        <v>0</v>
      </c>
      <c r="AO14" s="56">
        <f>'[1]LA Key'!$M14</f>
        <v>0</v>
      </c>
      <c r="AP14" s="90">
        <f t="shared" si="25"/>
        <v>0</v>
      </c>
      <c r="AQ14" s="77"/>
      <c r="AR14" s="77">
        <f t="shared" si="26"/>
        <v>0</v>
      </c>
      <c r="AS14" s="90">
        <f t="shared" si="27"/>
        <v>0</v>
      </c>
      <c r="AT14" s="78">
        <f t="shared" si="7"/>
        <v>0</v>
      </c>
      <c r="AU14" s="87">
        <f t="shared" si="8"/>
        <v>0</v>
      </c>
      <c r="AV14" s="116"/>
      <c r="AW14" s="74"/>
      <c r="AX14" s="74">
        <f t="shared" si="9"/>
        <v>0</v>
      </c>
      <c r="AY14" s="74">
        <f t="shared" si="10"/>
        <v>0</v>
      </c>
    </row>
    <row r="15" spans="1:51" ht="16.149999999999999" customHeight="1" x14ac:dyDescent="0.2">
      <c r="A15" s="54">
        <v>9</v>
      </c>
      <c r="B15" s="55" t="s">
        <v>14</v>
      </c>
      <c r="C15" s="271">
        <f>'8_2.1.18 SIS'!AE15</f>
        <v>0</v>
      </c>
      <c r="D15" s="56">
        <f>'Source Data'!H15</f>
        <v>4548.7366413720365</v>
      </c>
      <c r="E15" s="74">
        <f t="shared" si="11"/>
        <v>0</v>
      </c>
      <c r="F15" s="290"/>
      <c r="G15" s="56">
        <f>'Source Data'!I15</f>
        <v>606.55190779573797</v>
      </c>
      <c r="H15" s="74">
        <f t="shared" si="12"/>
        <v>0</v>
      </c>
      <c r="I15" s="290"/>
      <c r="J15" s="56">
        <f>'Source Data'!J15</f>
        <v>165.42324758065581</v>
      </c>
      <c r="K15" s="74">
        <f t="shared" si="13"/>
        <v>0</v>
      </c>
      <c r="L15" s="290"/>
      <c r="M15" s="56">
        <f>'Source Data'!K15</f>
        <v>4135.5811895163952</v>
      </c>
      <c r="N15" s="74">
        <f t="shared" si="14"/>
        <v>0</v>
      </c>
      <c r="O15" s="290"/>
      <c r="P15" s="56">
        <f>'Source Data'!L15</f>
        <v>1654.2324758065579</v>
      </c>
      <c r="Q15" s="74">
        <f t="shared" si="15"/>
        <v>0</v>
      </c>
      <c r="R15" s="93">
        <v>0</v>
      </c>
      <c r="S15" s="56"/>
      <c r="T15" s="56"/>
      <c r="U15" s="57">
        <f t="shared" si="1"/>
        <v>0</v>
      </c>
      <c r="V15" s="93">
        <f t="shared" si="2"/>
        <v>0</v>
      </c>
      <c r="W15" s="74">
        <f t="shared" si="16"/>
        <v>0</v>
      </c>
      <c r="X15" s="93">
        <f t="shared" si="17"/>
        <v>0</v>
      </c>
      <c r="Y15" s="56">
        <f>'[1]LA Key'!$G15</f>
        <v>0</v>
      </c>
      <c r="Z15" s="93">
        <f t="shared" si="18"/>
        <v>0</v>
      </c>
      <c r="AA15" s="56"/>
      <c r="AB15" s="56">
        <f t="shared" si="19"/>
        <v>0</v>
      </c>
      <c r="AC15" s="93">
        <f t="shared" si="20"/>
        <v>0</v>
      </c>
      <c r="AD15" s="97">
        <f t="shared" si="3"/>
        <v>0</v>
      </c>
      <c r="AE15" s="75">
        <f>'Source Data'!N15</f>
        <v>5094</v>
      </c>
      <c r="AF15" s="90">
        <f t="shared" si="4"/>
        <v>0</v>
      </c>
      <c r="AG15" s="271"/>
      <c r="AH15" s="75">
        <f t="shared" si="21"/>
        <v>0</v>
      </c>
      <c r="AI15" s="271"/>
      <c r="AJ15" s="77">
        <f t="shared" si="5"/>
        <v>0</v>
      </c>
      <c r="AK15" s="76">
        <f t="shared" si="6"/>
        <v>0</v>
      </c>
      <c r="AL15" s="90">
        <f t="shared" si="22"/>
        <v>0</v>
      </c>
      <c r="AM15" s="79">
        <f t="shared" si="23"/>
        <v>0</v>
      </c>
      <c r="AN15" s="90">
        <f t="shared" si="24"/>
        <v>0</v>
      </c>
      <c r="AO15" s="56">
        <f>'[1]LA Key'!$M15</f>
        <v>0</v>
      </c>
      <c r="AP15" s="90">
        <f t="shared" si="25"/>
        <v>0</v>
      </c>
      <c r="AQ15" s="77"/>
      <c r="AR15" s="77">
        <f t="shared" si="26"/>
        <v>0</v>
      </c>
      <c r="AS15" s="90">
        <f t="shared" si="27"/>
        <v>0</v>
      </c>
      <c r="AT15" s="78">
        <f t="shared" si="7"/>
        <v>0</v>
      </c>
      <c r="AU15" s="87">
        <f t="shared" si="8"/>
        <v>0</v>
      </c>
      <c r="AV15" s="116"/>
      <c r="AW15" s="74"/>
      <c r="AX15" s="74">
        <f t="shared" si="9"/>
        <v>0</v>
      </c>
      <c r="AY15" s="74">
        <f t="shared" si="10"/>
        <v>0</v>
      </c>
    </row>
    <row r="16" spans="1:51" ht="16.149999999999999" customHeight="1" x14ac:dyDescent="0.2">
      <c r="A16" s="49">
        <v>10</v>
      </c>
      <c r="B16" s="50" t="s">
        <v>15</v>
      </c>
      <c r="C16" s="272">
        <f>'8_2.1.18 SIS'!AE16</f>
        <v>0</v>
      </c>
      <c r="D16" s="51">
        <f>'Source Data'!H16</f>
        <v>3450.3968616043203</v>
      </c>
      <c r="E16" s="80">
        <f t="shared" si="11"/>
        <v>0</v>
      </c>
      <c r="F16" s="291"/>
      <c r="G16" s="51">
        <f>'Source Data'!I16</f>
        <v>486.95555408614769</v>
      </c>
      <c r="H16" s="80">
        <f t="shared" si="12"/>
        <v>0</v>
      </c>
      <c r="I16" s="291"/>
      <c r="J16" s="51">
        <f>'Source Data'!J16</f>
        <v>132.806060205313</v>
      </c>
      <c r="K16" s="80">
        <f t="shared" si="13"/>
        <v>0</v>
      </c>
      <c r="L16" s="291"/>
      <c r="M16" s="51">
        <f>'Source Data'!K16</f>
        <v>3320.1515051328256</v>
      </c>
      <c r="N16" s="80">
        <f t="shared" si="14"/>
        <v>0</v>
      </c>
      <c r="O16" s="291"/>
      <c r="P16" s="51">
        <f>'Source Data'!L16</f>
        <v>1328.06060205313</v>
      </c>
      <c r="Q16" s="80">
        <f t="shared" si="15"/>
        <v>0</v>
      </c>
      <c r="R16" s="94">
        <v>0</v>
      </c>
      <c r="S16" s="51"/>
      <c r="T16" s="51"/>
      <c r="U16" s="52">
        <f t="shared" si="1"/>
        <v>0</v>
      </c>
      <c r="V16" s="94">
        <f t="shared" si="2"/>
        <v>0</v>
      </c>
      <c r="W16" s="80">
        <f t="shared" si="16"/>
        <v>0</v>
      </c>
      <c r="X16" s="94">
        <f t="shared" si="17"/>
        <v>0</v>
      </c>
      <c r="Y16" s="51">
        <f>'[1]LA Key'!$G16</f>
        <v>0</v>
      </c>
      <c r="Z16" s="94">
        <f t="shared" si="18"/>
        <v>0</v>
      </c>
      <c r="AA16" s="53"/>
      <c r="AB16" s="51">
        <f t="shared" si="19"/>
        <v>0</v>
      </c>
      <c r="AC16" s="95">
        <f t="shared" si="20"/>
        <v>0</v>
      </c>
      <c r="AD16" s="95">
        <f t="shared" si="3"/>
        <v>0</v>
      </c>
      <c r="AE16" s="71">
        <f>'Source Data'!N16</f>
        <v>7747</v>
      </c>
      <c r="AF16" s="91">
        <f t="shared" si="4"/>
        <v>0</v>
      </c>
      <c r="AG16" s="272"/>
      <c r="AH16" s="71">
        <f t="shared" si="21"/>
        <v>0</v>
      </c>
      <c r="AI16" s="272"/>
      <c r="AJ16" s="72">
        <f t="shared" si="5"/>
        <v>0</v>
      </c>
      <c r="AK16" s="73">
        <f t="shared" si="6"/>
        <v>0</v>
      </c>
      <c r="AL16" s="91">
        <f t="shared" si="22"/>
        <v>0</v>
      </c>
      <c r="AM16" s="82">
        <f t="shared" si="23"/>
        <v>0</v>
      </c>
      <c r="AN16" s="91">
        <f t="shared" si="24"/>
        <v>0</v>
      </c>
      <c r="AO16" s="51">
        <f>'[1]LA Key'!$M16</f>
        <v>0</v>
      </c>
      <c r="AP16" s="91">
        <f t="shared" si="25"/>
        <v>0</v>
      </c>
      <c r="AQ16" s="72"/>
      <c r="AR16" s="72">
        <f t="shared" si="26"/>
        <v>0</v>
      </c>
      <c r="AS16" s="91">
        <f t="shared" si="27"/>
        <v>0</v>
      </c>
      <c r="AT16" s="81">
        <f t="shared" si="7"/>
        <v>0</v>
      </c>
      <c r="AU16" s="88">
        <f t="shared" si="8"/>
        <v>0</v>
      </c>
      <c r="AV16" s="116"/>
      <c r="AW16" s="80"/>
      <c r="AX16" s="80">
        <f t="shared" si="9"/>
        <v>0</v>
      </c>
      <c r="AY16" s="80">
        <f t="shared" si="10"/>
        <v>0</v>
      </c>
    </row>
    <row r="17" spans="1:51" ht="16.149999999999999" customHeight="1" x14ac:dyDescent="0.2">
      <c r="A17" s="58">
        <v>11</v>
      </c>
      <c r="B17" s="59" t="s">
        <v>16</v>
      </c>
      <c r="C17" s="270">
        <f>'8_2.1.18 SIS'!AE17</f>
        <v>0</v>
      </c>
      <c r="D17" s="60">
        <f>'Source Data'!H17</f>
        <v>5710.1347819377015</v>
      </c>
      <c r="E17" s="65">
        <f t="shared" si="11"/>
        <v>0</v>
      </c>
      <c r="F17" s="289"/>
      <c r="G17" s="60">
        <f>'Source Data'!I17</f>
        <v>720.86562862338462</v>
      </c>
      <c r="H17" s="65">
        <f t="shared" si="12"/>
        <v>0</v>
      </c>
      <c r="I17" s="289"/>
      <c r="J17" s="60">
        <f>'Source Data'!J17</f>
        <v>196.59971689728673</v>
      </c>
      <c r="K17" s="65">
        <f t="shared" si="13"/>
        <v>0</v>
      </c>
      <c r="L17" s="289"/>
      <c r="M17" s="60">
        <f>'Source Data'!K17</f>
        <v>4914.9929224321686</v>
      </c>
      <c r="N17" s="65">
        <f t="shared" si="14"/>
        <v>0</v>
      </c>
      <c r="O17" s="289"/>
      <c r="P17" s="60">
        <f>'Source Data'!L17</f>
        <v>1965.9971689728673</v>
      </c>
      <c r="Q17" s="65">
        <f t="shared" si="15"/>
        <v>0</v>
      </c>
      <c r="R17" s="92">
        <v>0</v>
      </c>
      <c r="S17" s="60"/>
      <c r="T17" s="60"/>
      <c r="U17" s="61">
        <f t="shared" si="1"/>
        <v>0</v>
      </c>
      <c r="V17" s="92">
        <f t="shared" si="2"/>
        <v>0</v>
      </c>
      <c r="W17" s="65">
        <f t="shared" si="16"/>
        <v>0</v>
      </c>
      <c r="X17" s="92">
        <f t="shared" si="17"/>
        <v>0</v>
      </c>
      <c r="Y17" s="60">
        <f>'[1]LA Key'!$G17</f>
        <v>0</v>
      </c>
      <c r="Z17" s="92">
        <f t="shared" si="18"/>
        <v>0</v>
      </c>
      <c r="AA17" s="60"/>
      <c r="AB17" s="60">
        <f t="shared" si="19"/>
        <v>0</v>
      </c>
      <c r="AC17" s="92">
        <f t="shared" si="20"/>
        <v>0</v>
      </c>
      <c r="AD17" s="96">
        <f t="shared" si="3"/>
        <v>0</v>
      </c>
      <c r="AE17" s="66">
        <f>'Source Data'!N17</f>
        <v>3310</v>
      </c>
      <c r="AF17" s="89">
        <f t="shared" si="4"/>
        <v>0</v>
      </c>
      <c r="AG17" s="270"/>
      <c r="AH17" s="66">
        <f t="shared" si="21"/>
        <v>0</v>
      </c>
      <c r="AI17" s="270"/>
      <c r="AJ17" s="68">
        <f t="shared" si="5"/>
        <v>0</v>
      </c>
      <c r="AK17" s="67">
        <f t="shared" si="6"/>
        <v>0</v>
      </c>
      <c r="AL17" s="89">
        <f t="shared" si="22"/>
        <v>0</v>
      </c>
      <c r="AM17" s="70">
        <f t="shared" si="23"/>
        <v>0</v>
      </c>
      <c r="AN17" s="89">
        <f t="shared" si="24"/>
        <v>0</v>
      </c>
      <c r="AO17" s="60">
        <f>'[1]LA Key'!$M17</f>
        <v>0</v>
      </c>
      <c r="AP17" s="89">
        <f t="shared" si="25"/>
        <v>0</v>
      </c>
      <c r="AQ17" s="68"/>
      <c r="AR17" s="68">
        <f t="shared" si="26"/>
        <v>0</v>
      </c>
      <c r="AS17" s="89">
        <f t="shared" si="27"/>
        <v>0</v>
      </c>
      <c r="AT17" s="69">
        <f t="shared" si="7"/>
        <v>0</v>
      </c>
      <c r="AU17" s="86">
        <f t="shared" si="8"/>
        <v>0</v>
      </c>
      <c r="AV17" s="116"/>
      <c r="AW17" s="65"/>
      <c r="AX17" s="65">
        <f t="shared" si="9"/>
        <v>0</v>
      </c>
      <c r="AY17" s="65">
        <f t="shared" si="10"/>
        <v>0</v>
      </c>
    </row>
    <row r="18" spans="1:51" ht="16.149999999999999" customHeight="1" x14ac:dyDescent="0.2">
      <c r="A18" s="54">
        <v>12</v>
      </c>
      <c r="B18" s="55" t="s">
        <v>17</v>
      </c>
      <c r="C18" s="271">
        <f>'8_2.1.18 SIS'!AE18</f>
        <v>0</v>
      </c>
      <c r="D18" s="56">
        <f>'Source Data'!H18</f>
        <v>2970.5124583417528</v>
      </c>
      <c r="E18" s="74">
        <f t="shared" si="11"/>
        <v>0</v>
      </c>
      <c r="F18" s="290"/>
      <c r="G18" s="56">
        <f>'Source Data'!I18</f>
        <v>374.0615666318472</v>
      </c>
      <c r="H18" s="74">
        <f t="shared" si="12"/>
        <v>0</v>
      </c>
      <c r="I18" s="290"/>
      <c r="J18" s="56">
        <f>'Source Data'!J18</f>
        <v>102.01679089959471</v>
      </c>
      <c r="K18" s="74">
        <f t="shared" si="13"/>
        <v>0</v>
      </c>
      <c r="L18" s="290"/>
      <c r="M18" s="56">
        <f>'Source Data'!K18</f>
        <v>2550.4197724898677</v>
      </c>
      <c r="N18" s="74">
        <f t="shared" si="14"/>
        <v>0</v>
      </c>
      <c r="O18" s="290"/>
      <c r="P18" s="56">
        <f>'Source Data'!L18</f>
        <v>1020.1679089959471</v>
      </c>
      <c r="Q18" s="74">
        <f t="shared" si="15"/>
        <v>0</v>
      </c>
      <c r="R18" s="93">
        <v>0</v>
      </c>
      <c r="S18" s="56"/>
      <c r="T18" s="56"/>
      <c r="U18" s="57">
        <f t="shared" si="1"/>
        <v>0</v>
      </c>
      <c r="V18" s="93">
        <f t="shared" si="2"/>
        <v>0</v>
      </c>
      <c r="W18" s="74">
        <f t="shared" si="16"/>
        <v>0</v>
      </c>
      <c r="X18" s="93">
        <f t="shared" si="17"/>
        <v>0</v>
      </c>
      <c r="Y18" s="56">
        <f>'[1]LA Key'!$G18</f>
        <v>0</v>
      </c>
      <c r="Z18" s="93">
        <f t="shared" si="18"/>
        <v>0</v>
      </c>
      <c r="AA18" s="56"/>
      <c r="AB18" s="56">
        <f t="shared" si="19"/>
        <v>0</v>
      </c>
      <c r="AC18" s="93">
        <f t="shared" si="20"/>
        <v>0</v>
      </c>
      <c r="AD18" s="97">
        <f t="shared" si="3"/>
        <v>0</v>
      </c>
      <c r="AE18" s="75">
        <f>'Source Data'!N18</f>
        <v>6410</v>
      </c>
      <c r="AF18" s="90">
        <f t="shared" si="4"/>
        <v>0</v>
      </c>
      <c r="AG18" s="271"/>
      <c r="AH18" s="75">
        <f t="shared" si="21"/>
        <v>0</v>
      </c>
      <c r="AI18" s="271"/>
      <c r="AJ18" s="77">
        <f t="shared" si="5"/>
        <v>0</v>
      </c>
      <c r="AK18" s="76">
        <f t="shared" si="6"/>
        <v>0</v>
      </c>
      <c r="AL18" s="90">
        <f t="shared" si="22"/>
        <v>0</v>
      </c>
      <c r="AM18" s="79">
        <f t="shared" si="23"/>
        <v>0</v>
      </c>
      <c r="AN18" s="90">
        <f t="shared" si="24"/>
        <v>0</v>
      </c>
      <c r="AO18" s="56">
        <f>'[1]LA Key'!$M18</f>
        <v>0</v>
      </c>
      <c r="AP18" s="90">
        <f t="shared" si="25"/>
        <v>0</v>
      </c>
      <c r="AQ18" s="77"/>
      <c r="AR18" s="77">
        <f t="shared" si="26"/>
        <v>0</v>
      </c>
      <c r="AS18" s="90">
        <f t="shared" si="27"/>
        <v>0</v>
      </c>
      <c r="AT18" s="78">
        <f t="shared" si="7"/>
        <v>0</v>
      </c>
      <c r="AU18" s="87">
        <f t="shared" si="8"/>
        <v>0</v>
      </c>
      <c r="AV18" s="116"/>
      <c r="AW18" s="74"/>
      <c r="AX18" s="74">
        <f t="shared" si="9"/>
        <v>0</v>
      </c>
      <c r="AY18" s="74">
        <f t="shared" si="10"/>
        <v>0</v>
      </c>
    </row>
    <row r="19" spans="1:51" ht="16.149999999999999" customHeight="1" x14ac:dyDescent="0.2">
      <c r="A19" s="54">
        <v>13</v>
      </c>
      <c r="B19" s="55" t="s">
        <v>18</v>
      </c>
      <c r="C19" s="271">
        <f>'8_2.1.18 SIS'!AE19</f>
        <v>0</v>
      </c>
      <c r="D19" s="56">
        <f>'Source Data'!H19</f>
        <v>5498.1587066365764</v>
      </c>
      <c r="E19" s="74">
        <f t="shared" si="11"/>
        <v>0</v>
      </c>
      <c r="F19" s="290"/>
      <c r="G19" s="56">
        <f>'Source Data'!I19</f>
        <v>725.51734025343501</v>
      </c>
      <c r="H19" s="74">
        <f t="shared" si="12"/>
        <v>0</v>
      </c>
      <c r="I19" s="290"/>
      <c r="J19" s="56">
        <f>'Source Data'!J19</f>
        <v>197.86836552366407</v>
      </c>
      <c r="K19" s="74">
        <f t="shared" si="13"/>
        <v>0</v>
      </c>
      <c r="L19" s="290"/>
      <c r="M19" s="56">
        <f>'Source Data'!K19</f>
        <v>4946.7091380916027</v>
      </c>
      <c r="N19" s="74">
        <f t="shared" si="14"/>
        <v>0</v>
      </c>
      <c r="O19" s="290"/>
      <c r="P19" s="56">
        <f>'Source Data'!L19</f>
        <v>1978.6836552366412</v>
      </c>
      <c r="Q19" s="74">
        <f t="shared" si="15"/>
        <v>0</v>
      </c>
      <c r="R19" s="93">
        <v>0</v>
      </c>
      <c r="S19" s="56"/>
      <c r="T19" s="56"/>
      <c r="U19" s="57">
        <f t="shared" si="1"/>
        <v>0</v>
      </c>
      <c r="V19" s="93">
        <f t="shared" si="2"/>
        <v>0</v>
      </c>
      <c r="W19" s="74">
        <f t="shared" si="16"/>
        <v>0</v>
      </c>
      <c r="X19" s="93">
        <f t="shared" si="17"/>
        <v>0</v>
      </c>
      <c r="Y19" s="56">
        <f>'[1]LA Key'!$G19</f>
        <v>0</v>
      </c>
      <c r="Z19" s="93">
        <f t="shared" si="18"/>
        <v>0</v>
      </c>
      <c r="AA19" s="56"/>
      <c r="AB19" s="56">
        <f t="shared" si="19"/>
        <v>0</v>
      </c>
      <c r="AC19" s="93">
        <f t="shared" si="20"/>
        <v>0</v>
      </c>
      <c r="AD19" s="97">
        <f t="shared" si="3"/>
        <v>0</v>
      </c>
      <c r="AE19" s="75">
        <f>'Source Data'!N19</f>
        <v>2773</v>
      </c>
      <c r="AF19" s="90">
        <f t="shared" si="4"/>
        <v>0</v>
      </c>
      <c r="AG19" s="271"/>
      <c r="AH19" s="75">
        <f t="shared" si="21"/>
        <v>0</v>
      </c>
      <c r="AI19" s="271"/>
      <c r="AJ19" s="77">
        <f t="shared" si="5"/>
        <v>0</v>
      </c>
      <c r="AK19" s="76">
        <f t="shared" si="6"/>
        <v>0</v>
      </c>
      <c r="AL19" s="90">
        <f t="shared" si="22"/>
        <v>0</v>
      </c>
      <c r="AM19" s="79">
        <f t="shared" si="23"/>
        <v>0</v>
      </c>
      <c r="AN19" s="90">
        <f t="shared" si="24"/>
        <v>0</v>
      </c>
      <c r="AO19" s="56">
        <f>'[1]LA Key'!$M19</f>
        <v>0</v>
      </c>
      <c r="AP19" s="90">
        <f t="shared" si="25"/>
        <v>0</v>
      </c>
      <c r="AQ19" s="77"/>
      <c r="AR19" s="77">
        <f t="shared" si="26"/>
        <v>0</v>
      </c>
      <c r="AS19" s="90">
        <f t="shared" si="27"/>
        <v>0</v>
      </c>
      <c r="AT19" s="78">
        <f t="shared" si="7"/>
        <v>0</v>
      </c>
      <c r="AU19" s="87">
        <f t="shared" si="8"/>
        <v>0</v>
      </c>
      <c r="AV19" s="116"/>
      <c r="AW19" s="74"/>
      <c r="AX19" s="74">
        <f t="shared" si="9"/>
        <v>0</v>
      </c>
      <c r="AY19" s="74">
        <f t="shared" si="10"/>
        <v>0</v>
      </c>
    </row>
    <row r="20" spans="1:51" ht="16.149999999999999" customHeight="1" x14ac:dyDescent="0.2">
      <c r="A20" s="54">
        <v>14</v>
      </c>
      <c r="B20" s="55" t="s">
        <v>19</v>
      </c>
      <c r="C20" s="271">
        <f>'8_2.1.18 SIS'!AE20</f>
        <v>0</v>
      </c>
      <c r="D20" s="56">
        <f>'Source Data'!H20</f>
        <v>5011.2312545353479</v>
      </c>
      <c r="E20" s="74">
        <f t="shared" si="11"/>
        <v>0</v>
      </c>
      <c r="F20" s="290"/>
      <c r="G20" s="56">
        <f>'Source Data'!I20</f>
        <v>644.89230424636412</v>
      </c>
      <c r="H20" s="74">
        <f t="shared" si="12"/>
        <v>0</v>
      </c>
      <c r="I20" s="290"/>
      <c r="J20" s="56">
        <f>'Source Data'!J20</f>
        <v>175.87971933991753</v>
      </c>
      <c r="K20" s="74">
        <f t="shared" si="13"/>
        <v>0</v>
      </c>
      <c r="L20" s="290"/>
      <c r="M20" s="56">
        <f>'Source Data'!K20</f>
        <v>4396.9929834979375</v>
      </c>
      <c r="N20" s="74">
        <f t="shared" si="14"/>
        <v>0</v>
      </c>
      <c r="O20" s="290"/>
      <c r="P20" s="56">
        <f>'Source Data'!L20</f>
        <v>1758.7971933991751</v>
      </c>
      <c r="Q20" s="74">
        <f t="shared" si="15"/>
        <v>0</v>
      </c>
      <c r="R20" s="93">
        <v>0</v>
      </c>
      <c r="S20" s="56"/>
      <c r="T20" s="56"/>
      <c r="U20" s="57">
        <f t="shared" si="1"/>
        <v>0</v>
      </c>
      <c r="V20" s="93">
        <f t="shared" si="2"/>
        <v>0</v>
      </c>
      <c r="W20" s="74">
        <f t="shared" si="16"/>
        <v>0</v>
      </c>
      <c r="X20" s="93">
        <f t="shared" si="17"/>
        <v>0</v>
      </c>
      <c r="Y20" s="56">
        <f>'[1]LA Key'!$G20</f>
        <v>0</v>
      </c>
      <c r="Z20" s="93">
        <f t="shared" si="18"/>
        <v>0</v>
      </c>
      <c r="AA20" s="56"/>
      <c r="AB20" s="56">
        <f t="shared" si="19"/>
        <v>0</v>
      </c>
      <c r="AC20" s="93">
        <f t="shared" si="20"/>
        <v>0</v>
      </c>
      <c r="AD20" s="97">
        <f t="shared" si="3"/>
        <v>0</v>
      </c>
      <c r="AE20" s="75">
        <f>'Source Data'!N20</f>
        <v>3207</v>
      </c>
      <c r="AF20" s="90">
        <f t="shared" si="4"/>
        <v>0</v>
      </c>
      <c r="AG20" s="271"/>
      <c r="AH20" s="75">
        <f t="shared" si="21"/>
        <v>0</v>
      </c>
      <c r="AI20" s="271"/>
      <c r="AJ20" s="77">
        <f t="shared" si="5"/>
        <v>0</v>
      </c>
      <c r="AK20" s="76">
        <f t="shared" si="6"/>
        <v>0</v>
      </c>
      <c r="AL20" s="90">
        <f t="shared" si="22"/>
        <v>0</v>
      </c>
      <c r="AM20" s="79">
        <f t="shared" si="23"/>
        <v>0</v>
      </c>
      <c r="AN20" s="90">
        <f t="shared" si="24"/>
        <v>0</v>
      </c>
      <c r="AO20" s="56">
        <f>'[1]LA Key'!$M20</f>
        <v>0</v>
      </c>
      <c r="AP20" s="90">
        <f t="shared" si="25"/>
        <v>0</v>
      </c>
      <c r="AQ20" s="77"/>
      <c r="AR20" s="77">
        <f t="shared" si="26"/>
        <v>0</v>
      </c>
      <c r="AS20" s="90">
        <f t="shared" si="27"/>
        <v>0</v>
      </c>
      <c r="AT20" s="78">
        <f t="shared" si="7"/>
        <v>0</v>
      </c>
      <c r="AU20" s="87">
        <f t="shared" si="8"/>
        <v>0</v>
      </c>
      <c r="AV20" s="116"/>
      <c r="AW20" s="74"/>
      <c r="AX20" s="74">
        <f t="shared" si="9"/>
        <v>0</v>
      </c>
      <c r="AY20" s="74">
        <f t="shared" si="10"/>
        <v>0</v>
      </c>
    </row>
    <row r="21" spans="1:51" ht="16.149999999999999" customHeight="1" x14ac:dyDescent="0.2">
      <c r="A21" s="49">
        <v>15</v>
      </c>
      <c r="B21" s="50" t="s">
        <v>20</v>
      </c>
      <c r="C21" s="272">
        <f>'8_2.1.18 SIS'!AE21</f>
        <v>0</v>
      </c>
      <c r="D21" s="51">
        <f>'Source Data'!H21</f>
        <v>5066.2622105753844</v>
      </c>
      <c r="E21" s="80">
        <f t="shared" si="11"/>
        <v>0</v>
      </c>
      <c r="F21" s="291"/>
      <c r="G21" s="51">
        <f>'Source Data'!I21</f>
        <v>701.0216863265847</v>
      </c>
      <c r="H21" s="80">
        <f t="shared" si="12"/>
        <v>0</v>
      </c>
      <c r="I21" s="291"/>
      <c r="J21" s="51">
        <f>'Source Data'!J21</f>
        <v>191.18773263452312</v>
      </c>
      <c r="K21" s="80">
        <f t="shared" si="13"/>
        <v>0</v>
      </c>
      <c r="L21" s="291"/>
      <c r="M21" s="51">
        <f>'Source Data'!K21</f>
        <v>4779.6933158630773</v>
      </c>
      <c r="N21" s="80">
        <f t="shared" si="14"/>
        <v>0</v>
      </c>
      <c r="O21" s="291"/>
      <c r="P21" s="51">
        <f>'Source Data'!L21</f>
        <v>1911.8773263452308</v>
      </c>
      <c r="Q21" s="80">
        <f t="shared" si="15"/>
        <v>0</v>
      </c>
      <c r="R21" s="94">
        <v>0</v>
      </c>
      <c r="S21" s="51"/>
      <c r="T21" s="51"/>
      <c r="U21" s="52">
        <f t="shared" si="1"/>
        <v>0</v>
      </c>
      <c r="V21" s="94">
        <f t="shared" si="2"/>
        <v>0</v>
      </c>
      <c r="W21" s="80">
        <f t="shared" si="16"/>
        <v>0</v>
      </c>
      <c r="X21" s="94">
        <f t="shared" si="17"/>
        <v>0</v>
      </c>
      <c r="Y21" s="51">
        <f>'[1]LA Key'!$G21</f>
        <v>0</v>
      </c>
      <c r="Z21" s="94">
        <f t="shared" si="18"/>
        <v>0</v>
      </c>
      <c r="AA21" s="53"/>
      <c r="AB21" s="51">
        <f t="shared" si="19"/>
        <v>0</v>
      </c>
      <c r="AC21" s="95">
        <f t="shared" si="20"/>
        <v>0</v>
      </c>
      <c r="AD21" s="95">
        <f t="shared" si="3"/>
        <v>0</v>
      </c>
      <c r="AE21" s="71">
        <f>'Source Data'!N21</f>
        <v>2896</v>
      </c>
      <c r="AF21" s="91">
        <f t="shared" si="4"/>
        <v>0</v>
      </c>
      <c r="AG21" s="272"/>
      <c r="AH21" s="71">
        <f t="shared" si="21"/>
        <v>0</v>
      </c>
      <c r="AI21" s="272"/>
      <c r="AJ21" s="72">
        <f t="shared" si="5"/>
        <v>0</v>
      </c>
      <c r="AK21" s="73">
        <f t="shared" si="6"/>
        <v>0</v>
      </c>
      <c r="AL21" s="91">
        <f t="shared" si="22"/>
        <v>0</v>
      </c>
      <c r="AM21" s="82">
        <f t="shared" si="23"/>
        <v>0</v>
      </c>
      <c r="AN21" s="91">
        <f t="shared" si="24"/>
        <v>0</v>
      </c>
      <c r="AO21" s="51">
        <f>'[1]LA Key'!$M21</f>
        <v>0</v>
      </c>
      <c r="AP21" s="91">
        <f t="shared" si="25"/>
        <v>0</v>
      </c>
      <c r="AQ21" s="72"/>
      <c r="AR21" s="72">
        <f t="shared" si="26"/>
        <v>0</v>
      </c>
      <c r="AS21" s="91">
        <f t="shared" si="27"/>
        <v>0</v>
      </c>
      <c r="AT21" s="81">
        <f t="shared" si="7"/>
        <v>0</v>
      </c>
      <c r="AU21" s="88">
        <f t="shared" si="8"/>
        <v>0</v>
      </c>
      <c r="AV21" s="116"/>
      <c r="AW21" s="80"/>
      <c r="AX21" s="80">
        <f t="shared" si="9"/>
        <v>0</v>
      </c>
      <c r="AY21" s="80">
        <f t="shared" si="10"/>
        <v>0</v>
      </c>
    </row>
    <row r="22" spans="1:51" ht="16.149999999999999" customHeight="1" x14ac:dyDescent="0.2">
      <c r="A22" s="58">
        <v>16</v>
      </c>
      <c r="B22" s="59" t="s">
        <v>21</v>
      </c>
      <c r="C22" s="270">
        <f>'8_2.1.18 SIS'!AE22</f>
        <v>0</v>
      </c>
      <c r="D22" s="60">
        <f>'Source Data'!H22</f>
        <v>2365.2515167166002</v>
      </c>
      <c r="E22" s="65">
        <f t="shared" si="11"/>
        <v>0</v>
      </c>
      <c r="F22" s="289"/>
      <c r="G22" s="60">
        <f>'Source Data'!I22</f>
        <v>332.11179417298291</v>
      </c>
      <c r="H22" s="65">
        <f t="shared" si="12"/>
        <v>0</v>
      </c>
      <c r="I22" s="289"/>
      <c r="J22" s="60">
        <f>'Source Data'!J22</f>
        <v>90.57594386535898</v>
      </c>
      <c r="K22" s="65">
        <f t="shared" si="13"/>
        <v>0</v>
      </c>
      <c r="L22" s="289"/>
      <c r="M22" s="60">
        <f>'Source Data'!K22</f>
        <v>2264.3985966339742</v>
      </c>
      <c r="N22" s="65">
        <f t="shared" si="14"/>
        <v>0</v>
      </c>
      <c r="O22" s="289"/>
      <c r="P22" s="60">
        <f>'Source Data'!L22</f>
        <v>905.75943865358965</v>
      </c>
      <c r="Q22" s="65">
        <f t="shared" si="15"/>
        <v>0</v>
      </c>
      <c r="R22" s="92">
        <v>0</v>
      </c>
      <c r="S22" s="60"/>
      <c r="T22" s="60"/>
      <c r="U22" s="61">
        <f t="shared" si="1"/>
        <v>0</v>
      </c>
      <c r="V22" s="92">
        <f t="shared" si="2"/>
        <v>0</v>
      </c>
      <c r="W22" s="65">
        <f t="shared" si="16"/>
        <v>0</v>
      </c>
      <c r="X22" s="92">
        <f t="shared" si="17"/>
        <v>0</v>
      </c>
      <c r="Y22" s="60">
        <f>'[1]LA Key'!$G22</f>
        <v>0</v>
      </c>
      <c r="Z22" s="92">
        <f t="shared" si="18"/>
        <v>0</v>
      </c>
      <c r="AA22" s="60"/>
      <c r="AB22" s="60">
        <f t="shared" si="19"/>
        <v>0</v>
      </c>
      <c r="AC22" s="92">
        <f t="shared" si="20"/>
        <v>0</v>
      </c>
      <c r="AD22" s="96">
        <f t="shared" si="3"/>
        <v>0</v>
      </c>
      <c r="AE22" s="66">
        <f>'Source Data'!N22</f>
        <v>11958</v>
      </c>
      <c r="AF22" s="89">
        <f t="shared" si="4"/>
        <v>0</v>
      </c>
      <c r="AG22" s="270"/>
      <c r="AH22" s="66">
        <f t="shared" si="21"/>
        <v>0</v>
      </c>
      <c r="AI22" s="270"/>
      <c r="AJ22" s="68">
        <f t="shared" si="5"/>
        <v>0</v>
      </c>
      <c r="AK22" s="67">
        <f t="shared" si="6"/>
        <v>0</v>
      </c>
      <c r="AL22" s="89">
        <f t="shared" si="22"/>
        <v>0</v>
      </c>
      <c r="AM22" s="70">
        <f t="shared" si="23"/>
        <v>0</v>
      </c>
      <c r="AN22" s="89">
        <f t="shared" si="24"/>
        <v>0</v>
      </c>
      <c r="AO22" s="60">
        <f>'[1]LA Key'!$M22</f>
        <v>0</v>
      </c>
      <c r="AP22" s="89">
        <f t="shared" si="25"/>
        <v>0</v>
      </c>
      <c r="AQ22" s="68"/>
      <c r="AR22" s="68">
        <f t="shared" si="26"/>
        <v>0</v>
      </c>
      <c r="AS22" s="89">
        <f t="shared" si="27"/>
        <v>0</v>
      </c>
      <c r="AT22" s="69">
        <f t="shared" si="7"/>
        <v>0</v>
      </c>
      <c r="AU22" s="86">
        <f t="shared" si="8"/>
        <v>0</v>
      </c>
      <c r="AV22" s="116"/>
      <c r="AW22" s="65"/>
      <c r="AX22" s="65">
        <f t="shared" si="9"/>
        <v>0</v>
      </c>
      <c r="AY22" s="65">
        <f t="shared" si="10"/>
        <v>0</v>
      </c>
    </row>
    <row r="23" spans="1:51" ht="16.149999999999999" customHeight="1" x14ac:dyDescent="0.2">
      <c r="A23" s="54">
        <v>17</v>
      </c>
      <c r="B23" s="55" t="s">
        <v>22</v>
      </c>
      <c r="C23" s="271">
        <f>'8_2.1.18 SIS'!AE23</f>
        <v>228</v>
      </c>
      <c r="D23" s="56">
        <f>'Source Data'!H23</f>
        <v>3197.8562864796509</v>
      </c>
      <c r="E23" s="74">
        <f t="shared" si="11"/>
        <v>729111.2333173604</v>
      </c>
      <c r="F23" s="290"/>
      <c r="G23" s="56">
        <f>'Source Data'!I23</f>
        <v>404.99760461581491</v>
      </c>
      <c r="H23" s="74">
        <f t="shared" si="12"/>
        <v>0</v>
      </c>
      <c r="I23" s="290"/>
      <c r="J23" s="56">
        <f>'Source Data'!J23</f>
        <v>110.45389216794953</v>
      </c>
      <c r="K23" s="74">
        <f t="shared" si="13"/>
        <v>0</v>
      </c>
      <c r="L23" s="290"/>
      <c r="M23" s="56">
        <f>'Source Data'!K23</f>
        <v>2761.3473041987377</v>
      </c>
      <c r="N23" s="74">
        <f t="shared" si="14"/>
        <v>0</v>
      </c>
      <c r="O23" s="290"/>
      <c r="P23" s="56">
        <f>'Source Data'!L23</f>
        <v>1104.5389216794952</v>
      </c>
      <c r="Q23" s="74">
        <f t="shared" si="15"/>
        <v>0</v>
      </c>
      <c r="R23" s="93">
        <v>1131826</v>
      </c>
      <c r="S23" s="56"/>
      <c r="T23" s="56"/>
      <c r="U23" s="57">
        <f t="shared" si="1"/>
        <v>0</v>
      </c>
      <c r="V23" s="93">
        <f t="shared" si="2"/>
        <v>1131826</v>
      </c>
      <c r="W23" s="74">
        <f t="shared" si="16"/>
        <v>-2830</v>
      </c>
      <c r="X23" s="93">
        <f t="shared" si="17"/>
        <v>1128996</v>
      </c>
      <c r="Y23" s="56">
        <f>'[1]LA Key'!$G23</f>
        <v>0</v>
      </c>
      <c r="Z23" s="93">
        <f t="shared" si="18"/>
        <v>1128996</v>
      </c>
      <c r="AA23" s="56"/>
      <c r="AB23" s="56">
        <f t="shared" si="19"/>
        <v>1128996</v>
      </c>
      <c r="AC23" s="93">
        <f t="shared" si="20"/>
        <v>94083</v>
      </c>
      <c r="AD23" s="97">
        <f t="shared" si="3"/>
        <v>1128996</v>
      </c>
      <c r="AE23" s="75">
        <f>'Source Data'!N23</f>
        <v>7667</v>
      </c>
      <c r="AF23" s="90">
        <f t="shared" si="4"/>
        <v>1748076</v>
      </c>
      <c r="AG23" s="271"/>
      <c r="AH23" s="75">
        <f>AG23*AE23</f>
        <v>0</v>
      </c>
      <c r="AI23" s="271"/>
      <c r="AJ23" s="77">
        <f t="shared" si="5"/>
        <v>0</v>
      </c>
      <c r="AK23" s="76">
        <f t="shared" si="6"/>
        <v>0</v>
      </c>
      <c r="AL23" s="90">
        <f t="shared" si="22"/>
        <v>1748076</v>
      </c>
      <c r="AM23" s="79">
        <f t="shared" si="23"/>
        <v>-4370</v>
      </c>
      <c r="AN23" s="90">
        <f t="shared" si="24"/>
        <v>1743706</v>
      </c>
      <c r="AO23" s="56">
        <f>'[1]LA Key'!$M23</f>
        <v>0</v>
      </c>
      <c r="AP23" s="90">
        <f t="shared" si="25"/>
        <v>1743706</v>
      </c>
      <c r="AQ23" s="77"/>
      <c r="AR23" s="77">
        <f t="shared" si="26"/>
        <v>1743706</v>
      </c>
      <c r="AS23" s="90">
        <f t="shared" si="27"/>
        <v>145309</v>
      </c>
      <c r="AT23" s="78">
        <f t="shared" si="7"/>
        <v>2872702</v>
      </c>
      <c r="AU23" s="87">
        <f t="shared" si="8"/>
        <v>239392</v>
      </c>
      <c r="AV23" s="116"/>
      <c r="AW23" s="74"/>
      <c r="AX23" s="74">
        <f t="shared" si="9"/>
        <v>4370</v>
      </c>
      <c r="AY23" s="74">
        <f t="shared" si="10"/>
        <v>4370</v>
      </c>
    </row>
    <row r="24" spans="1:51" ht="16.149999999999999" customHeight="1" x14ac:dyDescent="0.2">
      <c r="A24" s="54">
        <v>18</v>
      </c>
      <c r="B24" s="55" t="s">
        <v>23</v>
      </c>
      <c r="C24" s="271">
        <f>'8_2.1.18 SIS'!AE24</f>
        <v>0</v>
      </c>
      <c r="D24" s="56">
        <f>'Source Data'!H24</f>
        <v>5126.6533122919036</v>
      </c>
      <c r="E24" s="74">
        <f t="shared" si="11"/>
        <v>0</v>
      </c>
      <c r="F24" s="290"/>
      <c r="G24" s="56">
        <f>'Source Data'!I24</f>
        <v>689.43182714981469</v>
      </c>
      <c r="H24" s="74">
        <f t="shared" si="12"/>
        <v>0</v>
      </c>
      <c r="I24" s="290"/>
      <c r="J24" s="56">
        <f>'Source Data'!J24</f>
        <v>188.02686194994951</v>
      </c>
      <c r="K24" s="74">
        <f t="shared" si="13"/>
        <v>0</v>
      </c>
      <c r="L24" s="290"/>
      <c r="M24" s="56">
        <f>'Source Data'!K24</f>
        <v>4700.6715487487372</v>
      </c>
      <c r="N24" s="74">
        <f t="shared" si="14"/>
        <v>0</v>
      </c>
      <c r="O24" s="290"/>
      <c r="P24" s="56">
        <f>'Source Data'!L24</f>
        <v>0</v>
      </c>
      <c r="Q24" s="74">
        <f t="shared" si="15"/>
        <v>0</v>
      </c>
      <c r="R24" s="93">
        <v>0</v>
      </c>
      <c r="S24" s="56"/>
      <c r="T24" s="56"/>
      <c r="U24" s="57">
        <f t="shared" si="1"/>
        <v>0</v>
      </c>
      <c r="V24" s="93">
        <f t="shared" si="2"/>
        <v>0</v>
      </c>
      <c r="W24" s="74">
        <f t="shared" si="16"/>
        <v>0</v>
      </c>
      <c r="X24" s="93">
        <f t="shared" si="17"/>
        <v>0</v>
      </c>
      <c r="Y24" s="56">
        <f>'[1]LA Key'!$G24</f>
        <v>0</v>
      </c>
      <c r="Z24" s="93">
        <f t="shared" si="18"/>
        <v>0</v>
      </c>
      <c r="AA24" s="56"/>
      <c r="AB24" s="56">
        <f t="shared" si="19"/>
        <v>0</v>
      </c>
      <c r="AC24" s="93">
        <f t="shared" si="20"/>
        <v>0</v>
      </c>
      <c r="AD24" s="97">
        <f t="shared" si="3"/>
        <v>0</v>
      </c>
      <c r="AE24" s="75">
        <f>'Source Data'!N24</f>
        <v>3448</v>
      </c>
      <c r="AF24" s="90">
        <f t="shared" si="4"/>
        <v>0</v>
      </c>
      <c r="AG24" s="271"/>
      <c r="AH24" s="75">
        <f t="shared" si="21"/>
        <v>0</v>
      </c>
      <c r="AI24" s="271"/>
      <c r="AJ24" s="77">
        <f t="shared" si="5"/>
        <v>0</v>
      </c>
      <c r="AK24" s="76">
        <f t="shared" si="6"/>
        <v>0</v>
      </c>
      <c r="AL24" s="90">
        <f t="shared" si="22"/>
        <v>0</v>
      </c>
      <c r="AM24" s="79">
        <f t="shared" si="23"/>
        <v>0</v>
      </c>
      <c r="AN24" s="90">
        <f t="shared" si="24"/>
        <v>0</v>
      </c>
      <c r="AO24" s="56">
        <f>'[1]LA Key'!$M24</f>
        <v>0</v>
      </c>
      <c r="AP24" s="90">
        <f t="shared" si="25"/>
        <v>0</v>
      </c>
      <c r="AQ24" s="77"/>
      <c r="AR24" s="77">
        <f t="shared" si="26"/>
        <v>0</v>
      </c>
      <c r="AS24" s="90">
        <f t="shared" si="27"/>
        <v>0</v>
      </c>
      <c r="AT24" s="78">
        <f t="shared" si="7"/>
        <v>0</v>
      </c>
      <c r="AU24" s="87">
        <f t="shared" si="8"/>
        <v>0</v>
      </c>
      <c r="AV24" s="116"/>
      <c r="AW24" s="74"/>
      <c r="AX24" s="74">
        <f t="shared" si="9"/>
        <v>0</v>
      </c>
      <c r="AY24" s="74">
        <f t="shared" si="10"/>
        <v>0</v>
      </c>
    </row>
    <row r="25" spans="1:51" ht="16.149999999999999" customHeight="1" x14ac:dyDescent="0.2">
      <c r="A25" s="54">
        <v>19</v>
      </c>
      <c r="B25" s="55" t="s">
        <v>24</v>
      </c>
      <c r="C25" s="271">
        <f>'8_2.1.18 SIS'!AE25</f>
        <v>5</v>
      </c>
      <c r="D25" s="56">
        <f>'Source Data'!H25</f>
        <v>4518.921408734529</v>
      </c>
      <c r="E25" s="74">
        <f t="shared" si="11"/>
        <v>22594.607043672644</v>
      </c>
      <c r="F25" s="290"/>
      <c r="G25" s="56">
        <f>'Source Data'!I25</f>
        <v>604.6851220204918</v>
      </c>
      <c r="H25" s="74">
        <f t="shared" si="12"/>
        <v>0</v>
      </c>
      <c r="I25" s="290"/>
      <c r="J25" s="56">
        <f>'Source Data'!J25</f>
        <v>164.91412418740686</v>
      </c>
      <c r="K25" s="74">
        <f t="shared" si="13"/>
        <v>0</v>
      </c>
      <c r="L25" s="290"/>
      <c r="M25" s="56">
        <f>'Source Data'!K25</f>
        <v>4122.8531046851722</v>
      </c>
      <c r="N25" s="74">
        <f t="shared" si="14"/>
        <v>0</v>
      </c>
      <c r="O25" s="290"/>
      <c r="P25" s="56">
        <f>'Source Data'!L25</f>
        <v>1649.1412418740688</v>
      </c>
      <c r="Q25" s="74">
        <f t="shared" si="15"/>
        <v>0</v>
      </c>
      <c r="R25" s="93">
        <v>36777</v>
      </c>
      <c r="S25" s="56"/>
      <c r="T25" s="56"/>
      <c r="U25" s="57">
        <f t="shared" si="1"/>
        <v>0</v>
      </c>
      <c r="V25" s="93">
        <f t="shared" si="2"/>
        <v>36777</v>
      </c>
      <c r="W25" s="74">
        <f t="shared" si="16"/>
        <v>-92</v>
      </c>
      <c r="X25" s="93">
        <f t="shared" si="17"/>
        <v>36685</v>
      </c>
      <c r="Y25" s="56">
        <f>'[1]LA Key'!$G25</f>
        <v>0</v>
      </c>
      <c r="Z25" s="93">
        <f t="shared" si="18"/>
        <v>36685</v>
      </c>
      <c r="AA25" s="56"/>
      <c r="AB25" s="56">
        <f t="shared" si="19"/>
        <v>36685</v>
      </c>
      <c r="AC25" s="93">
        <f t="shared" si="20"/>
        <v>3057</v>
      </c>
      <c r="AD25" s="97">
        <f t="shared" si="3"/>
        <v>36685</v>
      </c>
      <c r="AE25" s="75">
        <f>'Source Data'!N25</f>
        <v>3382</v>
      </c>
      <c r="AF25" s="90">
        <f t="shared" si="4"/>
        <v>16910</v>
      </c>
      <c r="AG25" s="271"/>
      <c r="AH25" s="75">
        <f t="shared" si="21"/>
        <v>0</v>
      </c>
      <c r="AI25" s="271"/>
      <c r="AJ25" s="77">
        <f t="shared" si="5"/>
        <v>0</v>
      </c>
      <c r="AK25" s="76">
        <f t="shared" si="6"/>
        <v>0</v>
      </c>
      <c r="AL25" s="90">
        <f t="shared" si="22"/>
        <v>16910</v>
      </c>
      <c r="AM25" s="79">
        <f t="shared" si="23"/>
        <v>-42</v>
      </c>
      <c r="AN25" s="90">
        <f t="shared" si="24"/>
        <v>16868</v>
      </c>
      <c r="AO25" s="56">
        <f>'[1]LA Key'!$M25</f>
        <v>0</v>
      </c>
      <c r="AP25" s="90">
        <f t="shared" si="25"/>
        <v>16868</v>
      </c>
      <c r="AQ25" s="77"/>
      <c r="AR25" s="77">
        <f t="shared" si="26"/>
        <v>16868</v>
      </c>
      <c r="AS25" s="90">
        <f t="shared" si="27"/>
        <v>1406</v>
      </c>
      <c r="AT25" s="78">
        <f t="shared" si="7"/>
        <v>53553</v>
      </c>
      <c r="AU25" s="87">
        <f t="shared" si="8"/>
        <v>4463</v>
      </c>
      <c r="AV25" s="116"/>
      <c r="AW25" s="74"/>
      <c r="AX25" s="74">
        <f t="shared" si="9"/>
        <v>42</v>
      </c>
      <c r="AY25" s="74">
        <f t="shared" si="10"/>
        <v>42</v>
      </c>
    </row>
    <row r="26" spans="1:51" ht="16.149999999999999" customHeight="1" x14ac:dyDescent="0.2">
      <c r="A26" s="49">
        <v>20</v>
      </c>
      <c r="B26" s="50" t="s">
        <v>25</v>
      </c>
      <c r="C26" s="272">
        <f>'8_2.1.18 SIS'!AE26</f>
        <v>0</v>
      </c>
      <c r="D26" s="51">
        <f>'Source Data'!H26</f>
        <v>4820.2540944128086</v>
      </c>
      <c r="E26" s="80">
        <f t="shared" si="11"/>
        <v>0</v>
      </c>
      <c r="F26" s="291"/>
      <c r="G26" s="51">
        <f>'Source Data'!I26</f>
        <v>694.558500770818</v>
      </c>
      <c r="H26" s="80">
        <f t="shared" si="12"/>
        <v>0</v>
      </c>
      <c r="I26" s="291"/>
      <c r="J26" s="51">
        <f>'Source Data'!J26</f>
        <v>189.42504566476853</v>
      </c>
      <c r="K26" s="80">
        <f t="shared" si="13"/>
        <v>0</v>
      </c>
      <c r="L26" s="291"/>
      <c r="M26" s="51">
        <f>'Source Data'!K26</f>
        <v>4735.6261416192137</v>
      </c>
      <c r="N26" s="80">
        <f t="shared" si="14"/>
        <v>0</v>
      </c>
      <c r="O26" s="291"/>
      <c r="P26" s="51">
        <f>'Source Data'!L26</f>
        <v>1894.2504566476853</v>
      </c>
      <c r="Q26" s="80">
        <f t="shared" si="15"/>
        <v>0</v>
      </c>
      <c r="R26" s="94">
        <v>0</v>
      </c>
      <c r="S26" s="51"/>
      <c r="T26" s="51"/>
      <c r="U26" s="52">
        <f t="shared" si="1"/>
        <v>0</v>
      </c>
      <c r="V26" s="94">
        <f t="shared" si="2"/>
        <v>0</v>
      </c>
      <c r="W26" s="80">
        <f t="shared" si="16"/>
        <v>0</v>
      </c>
      <c r="X26" s="94">
        <f t="shared" si="17"/>
        <v>0</v>
      </c>
      <c r="Y26" s="51">
        <f>'[1]LA Key'!$G26</f>
        <v>0</v>
      </c>
      <c r="Z26" s="94">
        <f t="shared" si="18"/>
        <v>0</v>
      </c>
      <c r="AA26" s="53"/>
      <c r="AB26" s="51">
        <f t="shared" si="19"/>
        <v>0</v>
      </c>
      <c r="AC26" s="95">
        <f t="shared" si="20"/>
        <v>0</v>
      </c>
      <c r="AD26" s="95">
        <f t="shared" si="3"/>
        <v>0</v>
      </c>
      <c r="AE26" s="71">
        <f>'Source Data'!N26</f>
        <v>2473</v>
      </c>
      <c r="AF26" s="91">
        <f t="shared" si="4"/>
        <v>0</v>
      </c>
      <c r="AG26" s="272"/>
      <c r="AH26" s="71">
        <f t="shared" si="21"/>
        <v>0</v>
      </c>
      <c r="AI26" s="272"/>
      <c r="AJ26" s="72">
        <f t="shared" si="5"/>
        <v>0</v>
      </c>
      <c r="AK26" s="73">
        <f t="shared" si="6"/>
        <v>0</v>
      </c>
      <c r="AL26" s="91">
        <f t="shared" si="22"/>
        <v>0</v>
      </c>
      <c r="AM26" s="82">
        <f t="shared" si="23"/>
        <v>0</v>
      </c>
      <c r="AN26" s="91">
        <f t="shared" si="24"/>
        <v>0</v>
      </c>
      <c r="AO26" s="51">
        <f>'[1]LA Key'!$M26</f>
        <v>0</v>
      </c>
      <c r="AP26" s="91">
        <f t="shared" si="25"/>
        <v>0</v>
      </c>
      <c r="AQ26" s="72"/>
      <c r="AR26" s="72">
        <f t="shared" si="26"/>
        <v>0</v>
      </c>
      <c r="AS26" s="91">
        <f t="shared" si="27"/>
        <v>0</v>
      </c>
      <c r="AT26" s="81">
        <f t="shared" si="7"/>
        <v>0</v>
      </c>
      <c r="AU26" s="88">
        <f t="shared" si="8"/>
        <v>0</v>
      </c>
      <c r="AV26" s="116"/>
      <c r="AW26" s="80"/>
      <c r="AX26" s="80">
        <f t="shared" si="9"/>
        <v>0</v>
      </c>
      <c r="AY26" s="80">
        <f t="shared" si="10"/>
        <v>0</v>
      </c>
    </row>
    <row r="27" spans="1:51" ht="16.149999999999999" customHeight="1" x14ac:dyDescent="0.2">
      <c r="A27" s="58">
        <v>21</v>
      </c>
      <c r="B27" s="59" t="s">
        <v>26</v>
      </c>
      <c r="C27" s="270">
        <f>'8_2.1.18 SIS'!AE27</f>
        <v>0</v>
      </c>
      <c r="D27" s="60">
        <f>'Source Data'!H27</f>
        <v>4964.0768196326962</v>
      </c>
      <c r="E27" s="65">
        <f t="shared" si="11"/>
        <v>0</v>
      </c>
      <c r="F27" s="289"/>
      <c r="G27" s="60">
        <f>'Source Data'!I27</f>
        <v>705.05691404533979</v>
      </c>
      <c r="H27" s="65">
        <f t="shared" si="12"/>
        <v>0</v>
      </c>
      <c r="I27" s="289"/>
      <c r="J27" s="60">
        <f>'Source Data'!J27</f>
        <v>192.28824928509266</v>
      </c>
      <c r="K27" s="65">
        <f t="shared" si="13"/>
        <v>0</v>
      </c>
      <c r="L27" s="289"/>
      <c r="M27" s="60">
        <f>'Source Data'!K27</f>
        <v>4807.2062321273152</v>
      </c>
      <c r="N27" s="65">
        <f t="shared" si="14"/>
        <v>0</v>
      </c>
      <c r="O27" s="289"/>
      <c r="P27" s="60">
        <f>'Source Data'!L27</f>
        <v>1922.8824928509262</v>
      </c>
      <c r="Q27" s="65">
        <f t="shared" si="15"/>
        <v>0</v>
      </c>
      <c r="R27" s="92">
        <v>0</v>
      </c>
      <c r="S27" s="60"/>
      <c r="T27" s="60"/>
      <c r="U27" s="61">
        <f t="shared" si="1"/>
        <v>0</v>
      </c>
      <c r="V27" s="92">
        <f t="shared" si="2"/>
        <v>0</v>
      </c>
      <c r="W27" s="65">
        <f t="shared" si="16"/>
        <v>0</v>
      </c>
      <c r="X27" s="92">
        <f t="shared" si="17"/>
        <v>0</v>
      </c>
      <c r="Y27" s="60">
        <f>'[1]LA Key'!$G27</f>
        <v>0</v>
      </c>
      <c r="Z27" s="92">
        <f t="shared" si="18"/>
        <v>0</v>
      </c>
      <c r="AA27" s="60"/>
      <c r="AB27" s="60">
        <f t="shared" si="19"/>
        <v>0</v>
      </c>
      <c r="AC27" s="92">
        <f t="shared" si="20"/>
        <v>0</v>
      </c>
      <c r="AD27" s="96">
        <f t="shared" si="3"/>
        <v>0</v>
      </c>
      <c r="AE27" s="66">
        <f>'Source Data'!N27</f>
        <v>2521</v>
      </c>
      <c r="AF27" s="89">
        <f t="shared" si="4"/>
        <v>0</v>
      </c>
      <c r="AG27" s="270"/>
      <c r="AH27" s="66">
        <f t="shared" si="21"/>
        <v>0</v>
      </c>
      <c r="AI27" s="270"/>
      <c r="AJ27" s="68">
        <f t="shared" si="5"/>
        <v>0</v>
      </c>
      <c r="AK27" s="67">
        <f t="shared" si="6"/>
        <v>0</v>
      </c>
      <c r="AL27" s="89">
        <f t="shared" si="22"/>
        <v>0</v>
      </c>
      <c r="AM27" s="70">
        <f t="shared" si="23"/>
        <v>0</v>
      </c>
      <c r="AN27" s="89">
        <f t="shared" si="24"/>
        <v>0</v>
      </c>
      <c r="AO27" s="60">
        <f>'[1]LA Key'!$M27</f>
        <v>0</v>
      </c>
      <c r="AP27" s="89">
        <f t="shared" si="25"/>
        <v>0</v>
      </c>
      <c r="AQ27" s="68"/>
      <c r="AR27" s="68">
        <f t="shared" si="26"/>
        <v>0</v>
      </c>
      <c r="AS27" s="89">
        <f t="shared" si="27"/>
        <v>0</v>
      </c>
      <c r="AT27" s="69">
        <f t="shared" si="7"/>
        <v>0</v>
      </c>
      <c r="AU27" s="86">
        <f t="shared" si="8"/>
        <v>0</v>
      </c>
      <c r="AV27" s="116"/>
      <c r="AW27" s="65"/>
      <c r="AX27" s="65">
        <f t="shared" si="9"/>
        <v>0</v>
      </c>
      <c r="AY27" s="65">
        <f t="shared" si="10"/>
        <v>0</v>
      </c>
    </row>
    <row r="28" spans="1:51" ht="16.149999999999999" customHeight="1" x14ac:dyDescent="0.2">
      <c r="A28" s="54">
        <v>22</v>
      </c>
      <c r="B28" s="55" t="s">
        <v>27</v>
      </c>
      <c r="C28" s="271">
        <f>'8_2.1.18 SIS'!AE28</f>
        <v>0</v>
      </c>
      <c r="D28" s="56">
        <f>'Source Data'!H28</f>
        <v>5299.8126353513471</v>
      </c>
      <c r="E28" s="74">
        <f t="shared" si="11"/>
        <v>0</v>
      </c>
      <c r="F28" s="290"/>
      <c r="G28" s="56">
        <f>'Source Data'!I28</f>
        <v>774.29658969861021</v>
      </c>
      <c r="H28" s="74">
        <f t="shared" si="12"/>
        <v>0</v>
      </c>
      <c r="I28" s="290"/>
      <c r="J28" s="56">
        <f>'Source Data'!J28</f>
        <v>211.17179719053001</v>
      </c>
      <c r="K28" s="74">
        <f t="shared" si="13"/>
        <v>0</v>
      </c>
      <c r="L28" s="290"/>
      <c r="M28" s="56">
        <f>'Source Data'!K28</f>
        <v>5279.2949297632513</v>
      </c>
      <c r="N28" s="74">
        <f t="shared" si="14"/>
        <v>0</v>
      </c>
      <c r="O28" s="290"/>
      <c r="P28" s="56">
        <f>'Source Data'!L28</f>
        <v>2111.7179719053006</v>
      </c>
      <c r="Q28" s="74">
        <f t="shared" si="15"/>
        <v>0</v>
      </c>
      <c r="R28" s="93">
        <v>0</v>
      </c>
      <c r="S28" s="56"/>
      <c r="T28" s="56"/>
      <c r="U28" s="57">
        <f t="shared" si="1"/>
        <v>0</v>
      </c>
      <c r="V28" s="93">
        <f t="shared" si="2"/>
        <v>0</v>
      </c>
      <c r="W28" s="74">
        <f t="shared" si="16"/>
        <v>0</v>
      </c>
      <c r="X28" s="93">
        <f t="shared" si="17"/>
        <v>0</v>
      </c>
      <c r="Y28" s="56">
        <f>'[1]LA Key'!$G28</f>
        <v>0</v>
      </c>
      <c r="Z28" s="93">
        <f t="shared" si="18"/>
        <v>0</v>
      </c>
      <c r="AA28" s="56"/>
      <c r="AB28" s="56">
        <f t="shared" si="19"/>
        <v>0</v>
      </c>
      <c r="AC28" s="93">
        <f t="shared" si="20"/>
        <v>0</v>
      </c>
      <c r="AD28" s="97">
        <f t="shared" si="3"/>
        <v>0</v>
      </c>
      <c r="AE28" s="75">
        <f>'Source Data'!N28</f>
        <v>1782</v>
      </c>
      <c r="AF28" s="90">
        <f t="shared" si="4"/>
        <v>0</v>
      </c>
      <c r="AG28" s="271"/>
      <c r="AH28" s="75">
        <f t="shared" si="21"/>
        <v>0</v>
      </c>
      <c r="AI28" s="271"/>
      <c r="AJ28" s="77">
        <f t="shared" si="5"/>
        <v>0</v>
      </c>
      <c r="AK28" s="76">
        <f t="shared" si="6"/>
        <v>0</v>
      </c>
      <c r="AL28" s="90">
        <f t="shared" si="22"/>
        <v>0</v>
      </c>
      <c r="AM28" s="79">
        <f t="shared" si="23"/>
        <v>0</v>
      </c>
      <c r="AN28" s="90">
        <f t="shared" si="24"/>
        <v>0</v>
      </c>
      <c r="AO28" s="56">
        <f>'[1]LA Key'!$M28</f>
        <v>0</v>
      </c>
      <c r="AP28" s="90">
        <f t="shared" si="25"/>
        <v>0</v>
      </c>
      <c r="AQ28" s="77"/>
      <c r="AR28" s="77">
        <f t="shared" si="26"/>
        <v>0</v>
      </c>
      <c r="AS28" s="90">
        <f t="shared" si="27"/>
        <v>0</v>
      </c>
      <c r="AT28" s="78">
        <f t="shared" si="7"/>
        <v>0</v>
      </c>
      <c r="AU28" s="87">
        <f t="shared" si="8"/>
        <v>0</v>
      </c>
      <c r="AV28" s="116"/>
      <c r="AW28" s="74"/>
      <c r="AX28" s="74">
        <f t="shared" si="9"/>
        <v>0</v>
      </c>
      <c r="AY28" s="74">
        <f t="shared" si="10"/>
        <v>0</v>
      </c>
    </row>
    <row r="29" spans="1:51" ht="16.149999999999999" customHeight="1" x14ac:dyDescent="0.2">
      <c r="A29" s="54">
        <v>23</v>
      </c>
      <c r="B29" s="55" t="s">
        <v>28</v>
      </c>
      <c r="C29" s="271">
        <f>'8_2.1.18 SIS'!AE29</f>
        <v>0</v>
      </c>
      <c r="D29" s="56">
        <f>'Source Data'!H29</f>
        <v>4847.3597582819802</v>
      </c>
      <c r="E29" s="74">
        <f t="shared" si="11"/>
        <v>0</v>
      </c>
      <c r="F29" s="290"/>
      <c r="G29" s="56">
        <f>'Source Data'!I29</f>
        <v>643.90858310125191</v>
      </c>
      <c r="H29" s="74">
        <f t="shared" si="12"/>
        <v>0</v>
      </c>
      <c r="I29" s="290"/>
      <c r="J29" s="56">
        <f>'Source Data'!J29</f>
        <v>175.61143175488689</v>
      </c>
      <c r="K29" s="74">
        <f t="shared" si="13"/>
        <v>0</v>
      </c>
      <c r="L29" s="290"/>
      <c r="M29" s="56">
        <f>'Source Data'!K29</f>
        <v>4390.2857938721727</v>
      </c>
      <c r="N29" s="74">
        <f t="shared" si="14"/>
        <v>0</v>
      </c>
      <c r="O29" s="290"/>
      <c r="P29" s="56">
        <f>'Source Data'!L29</f>
        <v>1756.1143175488689</v>
      </c>
      <c r="Q29" s="74">
        <f t="shared" si="15"/>
        <v>0</v>
      </c>
      <c r="R29" s="93">
        <v>0</v>
      </c>
      <c r="S29" s="56"/>
      <c r="T29" s="56"/>
      <c r="U29" s="57">
        <f t="shared" si="1"/>
        <v>0</v>
      </c>
      <c r="V29" s="93">
        <f t="shared" si="2"/>
        <v>0</v>
      </c>
      <c r="W29" s="74">
        <f t="shared" si="16"/>
        <v>0</v>
      </c>
      <c r="X29" s="93">
        <f t="shared" si="17"/>
        <v>0</v>
      </c>
      <c r="Y29" s="56">
        <f>'[1]LA Key'!$G29</f>
        <v>0</v>
      </c>
      <c r="Z29" s="93">
        <f t="shared" si="18"/>
        <v>0</v>
      </c>
      <c r="AA29" s="56"/>
      <c r="AB29" s="56">
        <f t="shared" si="19"/>
        <v>0</v>
      </c>
      <c r="AC29" s="93">
        <f t="shared" si="20"/>
        <v>0</v>
      </c>
      <c r="AD29" s="97">
        <f t="shared" si="3"/>
        <v>0</v>
      </c>
      <c r="AE29" s="75">
        <f>'Source Data'!N29</f>
        <v>3371</v>
      </c>
      <c r="AF29" s="90">
        <f t="shared" si="4"/>
        <v>0</v>
      </c>
      <c r="AG29" s="271"/>
      <c r="AH29" s="75">
        <f t="shared" si="21"/>
        <v>0</v>
      </c>
      <c r="AI29" s="271"/>
      <c r="AJ29" s="77">
        <f t="shared" si="5"/>
        <v>0</v>
      </c>
      <c r="AK29" s="76">
        <f t="shared" si="6"/>
        <v>0</v>
      </c>
      <c r="AL29" s="90">
        <f t="shared" si="22"/>
        <v>0</v>
      </c>
      <c r="AM29" s="79">
        <f t="shared" si="23"/>
        <v>0</v>
      </c>
      <c r="AN29" s="90">
        <f t="shared" si="24"/>
        <v>0</v>
      </c>
      <c r="AO29" s="56">
        <f>'[1]LA Key'!$M29</f>
        <v>0</v>
      </c>
      <c r="AP29" s="90">
        <f t="shared" si="25"/>
        <v>0</v>
      </c>
      <c r="AQ29" s="77"/>
      <c r="AR29" s="77">
        <f t="shared" si="26"/>
        <v>0</v>
      </c>
      <c r="AS29" s="90">
        <f t="shared" si="27"/>
        <v>0</v>
      </c>
      <c r="AT29" s="78">
        <f t="shared" si="7"/>
        <v>0</v>
      </c>
      <c r="AU29" s="87">
        <f t="shared" si="8"/>
        <v>0</v>
      </c>
      <c r="AV29" s="116"/>
      <c r="AW29" s="74"/>
      <c r="AX29" s="74">
        <f t="shared" si="9"/>
        <v>0</v>
      </c>
      <c r="AY29" s="74">
        <f t="shared" si="10"/>
        <v>0</v>
      </c>
    </row>
    <row r="30" spans="1:51" ht="16.149999999999999" customHeight="1" x14ac:dyDescent="0.2">
      <c r="A30" s="54">
        <v>24</v>
      </c>
      <c r="B30" s="55" t="s">
        <v>29</v>
      </c>
      <c r="C30" s="271">
        <f>'8_2.1.18 SIS'!AE30</f>
        <v>15</v>
      </c>
      <c r="D30" s="56">
        <f>'Source Data'!H30</f>
        <v>2376.5026766431456</v>
      </c>
      <c r="E30" s="74">
        <f t="shared" si="11"/>
        <v>35647.540149647182</v>
      </c>
      <c r="F30" s="290"/>
      <c r="G30" s="56">
        <f>'Source Data'!I30</f>
        <v>235.68636722840623</v>
      </c>
      <c r="H30" s="74">
        <f t="shared" si="12"/>
        <v>0</v>
      </c>
      <c r="I30" s="290"/>
      <c r="J30" s="56">
        <f>'Source Data'!J30</f>
        <v>64.278100153201677</v>
      </c>
      <c r="K30" s="74">
        <f t="shared" si="13"/>
        <v>0</v>
      </c>
      <c r="L30" s="290"/>
      <c r="M30" s="56">
        <f>'Source Data'!K30</f>
        <v>1606.9525038300424</v>
      </c>
      <c r="N30" s="74">
        <f t="shared" si="14"/>
        <v>0</v>
      </c>
      <c r="O30" s="290"/>
      <c r="P30" s="56">
        <f>'Source Data'!L30</f>
        <v>642.78100153201683</v>
      </c>
      <c r="Q30" s="74">
        <f t="shared" si="15"/>
        <v>0</v>
      </c>
      <c r="R30" s="93">
        <v>50153</v>
      </c>
      <c r="S30" s="56"/>
      <c r="T30" s="56"/>
      <c r="U30" s="57">
        <f t="shared" si="1"/>
        <v>0</v>
      </c>
      <c r="V30" s="93">
        <f t="shared" si="2"/>
        <v>50153</v>
      </c>
      <c r="W30" s="74">
        <f t="shared" si="16"/>
        <v>-125</v>
      </c>
      <c r="X30" s="93">
        <f t="shared" si="17"/>
        <v>50028</v>
      </c>
      <c r="Y30" s="56">
        <f>'[1]LA Key'!$G30</f>
        <v>0</v>
      </c>
      <c r="Z30" s="93">
        <f t="shared" si="18"/>
        <v>50028</v>
      </c>
      <c r="AA30" s="56"/>
      <c r="AB30" s="56">
        <f t="shared" si="19"/>
        <v>50028</v>
      </c>
      <c r="AC30" s="93">
        <f t="shared" si="20"/>
        <v>4169</v>
      </c>
      <c r="AD30" s="97">
        <f t="shared" si="3"/>
        <v>50028</v>
      </c>
      <c r="AE30" s="75">
        <f>'Source Data'!N30</f>
        <v>11650</v>
      </c>
      <c r="AF30" s="90">
        <f t="shared" si="4"/>
        <v>174750</v>
      </c>
      <c r="AG30" s="271"/>
      <c r="AH30" s="75">
        <f t="shared" si="21"/>
        <v>0</v>
      </c>
      <c r="AI30" s="271"/>
      <c r="AJ30" s="77">
        <f t="shared" si="5"/>
        <v>0</v>
      </c>
      <c r="AK30" s="76">
        <f t="shared" si="6"/>
        <v>0</v>
      </c>
      <c r="AL30" s="90">
        <f t="shared" si="22"/>
        <v>174750</v>
      </c>
      <c r="AM30" s="79">
        <f t="shared" si="23"/>
        <v>-437</v>
      </c>
      <c r="AN30" s="90">
        <f t="shared" si="24"/>
        <v>174313</v>
      </c>
      <c r="AO30" s="56">
        <f>'[1]LA Key'!$M30</f>
        <v>0</v>
      </c>
      <c r="AP30" s="90">
        <f t="shared" si="25"/>
        <v>174313</v>
      </c>
      <c r="AQ30" s="77"/>
      <c r="AR30" s="77">
        <f t="shared" si="26"/>
        <v>174313</v>
      </c>
      <c r="AS30" s="90">
        <f t="shared" si="27"/>
        <v>14526</v>
      </c>
      <c r="AT30" s="78">
        <f t="shared" si="7"/>
        <v>224341</v>
      </c>
      <c r="AU30" s="87">
        <f t="shared" si="8"/>
        <v>18695</v>
      </c>
      <c r="AV30" s="116"/>
      <c r="AW30" s="74"/>
      <c r="AX30" s="74">
        <f t="shared" si="9"/>
        <v>437</v>
      </c>
      <c r="AY30" s="74">
        <f t="shared" si="10"/>
        <v>437</v>
      </c>
    </row>
    <row r="31" spans="1:51" ht="16.149999999999999" customHeight="1" x14ac:dyDescent="0.2">
      <c r="A31" s="49">
        <v>25</v>
      </c>
      <c r="B31" s="50" t="s">
        <v>30</v>
      </c>
      <c r="C31" s="272">
        <f>'8_2.1.18 SIS'!AE31</f>
        <v>0</v>
      </c>
      <c r="D31" s="51">
        <f>'Source Data'!H31</f>
        <v>4037.466979885065</v>
      </c>
      <c r="E31" s="80">
        <f t="shared" si="11"/>
        <v>0</v>
      </c>
      <c r="F31" s="291"/>
      <c r="G31" s="51">
        <f>'Source Data'!I31</f>
        <v>547.31914183029971</v>
      </c>
      <c r="H31" s="80">
        <f t="shared" si="12"/>
        <v>0</v>
      </c>
      <c r="I31" s="291"/>
      <c r="J31" s="51">
        <f>'Source Data'!J31</f>
        <v>149.268856862809</v>
      </c>
      <c r="K31" s="80">
        <f t="shared" si="13"/>
        <v>0</v>
      </c>
      <c r="L31" s="291"/>
      <c r="M31" s="51">
        <f>'Source Data'!K31</f>
        <v>3731.7214215702247</v>
      </c>
      <c r="N31" s="80">
        <f t="shared" si="14"/>
        <v>0</v>
      </c>
      <c r="O31" s="291"/>
      <c r="P31" s="51">
        <f>'Source Data'!L31</f>
        <v>1492.6885686280898</v>
      </c>
      <c r="Q31" s="80">
        <f t="shared" si="15"/>
        <v>0</v>
      </c>
      <c r="R31" s="94">
        <v>0</v>
      </c>
      <c r="S31" s="51"/>
      <c r="T31" s="51"/>
      <c r="U31" s="52">
        <f t="shared" si="1"/>
        <v>0</v>
      </c>
      <c r="V31" s="94">
        <f t="shared" si="2"/>
        <v>0</v>
      </c>
      <c r="W31" s="80">
        <f t="shared" si="16"/>
        <v>0</v>
      </c>
      <c r="X31" s="94">
        <f t="shared" si="17"/>
        <v>0</v>
      </c>
      <c r="Y31" s="51">
        <f>'[1]LA Key'!$G31</f>
        <v>0</v>
      </c>
      <c r="Z31" s="94">
        <f t="shared" si="18"/>
        <v>0</v>
      </c>
      <c r="AA31" s="53"/>
      <c r="AB31" s="51">
        <f t="shared" si="19"/>
        <v>0</v>
      </c>
      <c r="AC31" s="95">
        <f t="shared" si="20"/>
        <v>0</v>
      </c>
      <c r="AD31" s="95">
        <f t="shared" si="3"/>
        <v>0</v>
      </c>
      <c r="AE31" s="71">
        <f>'Source Data'!N31</f>
        <v>4673</v>
      </c>
      <c r="AF31" s="91">
        <f t="shared" si="4"/>
        <v>0</v>
      </c>
      <c r="AG31" s="272"/>
      <c r="AH31" s="71">
        <f t="shared" si="21"/>
        <v>0</v>
      </c>
      <c r="AI31" s="272"/>
      <c r="AJ31" s="72">
        <f t="shared" si="5"/>
        <v>0</v>
      </c>
      <c r="AK31" s="73">
        <f t="shared" si="6"/>
        <v>0</v>
      </c>
      <c r="AL31" s="91">
        <f t="shared" si="22"/>
        <v>0</v>
      </c>
      <c r="AM31" s="82">
        <f t="shared" si="23"/>
        <v>0</v>
      </c>
      <c r="AN31" s="91">
        <f t="shared" si="24"/>
        <v>0</v>
      </c>
      <c r="AO31" s="51">
        <f>'[1]LA Key'!$M31</f>
        <v>0</v>
      </c>
      <c r="AP31" s="91">
        <f t="shared" si="25"/>
        <v>0</v>
      </c>
      <c r="AQ31" s="72"/>
      <c r="AR31" s="72">
        <f t="shared" si="26"/>
        <v>0</v>
      </c>
      <c r="AS31" s="91">
        <f t="shared" si="27"/>
        <v>0</v>
      </c>
      <c r="AT31" s="81">
        <f t="shared" si="7"/>
        <v>0</v>
      </c>
      <c r="AU31" s="88">
        <f t="shared" si="8"/>
        <v>0</v>
      </c>
      <c r="AV31" s="116"/>
      <c r="AW31" s="80"/>
      <c r="AX31" s="80">
        <f t="shared" si="9"/>
        <v>0</v>
      </c>
      <c r="AY31" s="80">
        <f t="shared" si="10"/>
        <v>0</v>
      </c>
    </row>
    <row r="32" spans="1:51" ht="16.149999999999999" customHeight="1" x14ac:dyDescent="0.2">
      <c r="A32" s="58">
        <v>26</v>
      </c>
      <c r="B32" s="59" t="s">
        <v>31</v>
      </c>
      <c r="C32" s="270">
        <f>'8_2.1.18 SIS'!AE32</f>
        <v>0</v>
      </c>
      <c r="D32" s="60">
        <f>'Source Data'!H32</f>
        <v>3766.8356517369007</v>
      </c>
      <c r="E32" s="65">
        <f t="shared" si="11"/>
        <v>0</v>
      </c>
      <c r="F32" s="289"/>
      <c r="G32" s="60">
        <f>'Source Data'!I32</f>
        <v>468.82114429316323</v>
      </c>
      <c r="H32" s="65">
        <f t="shared" si="12"/>
        <v>0</v>
      </c>
      <c r="I32" s="289"/>
      <c r="J32" s="60">
        <f>'Source Data'!J32</f>
        <v>127.8603120799536</v>
      </c>
      <c r="K32" s="65">
        <f t="shared" si="13"/>
        <v>0</v>
      </c>
      <c r="L32" s="289"/>
      <c r="M32" s="60">
        <f>'Source Data'!K32</f>
        <v>3196.5078019988405</v>
      </c>
      <c r="N32" s="65">
        <f t="shared" si="14"/>
        <v>0</v>
      </c>
      <c r="O32" s="289"/>
      <c r="P32" s="60">
        <f>'Source Data'!L32</f>
        <v>1278.6031207995361</v>
      </c>
      <c r="Q32" s="65">
        <f t="shared" si="15"/>
        <v>0</v>
      </c>
      <c r="R32" s="92">
        <v>0</v>
      </c>
      <c r="S32" s="60"/>
      <c r="T32" s="60"/>
      <c r="U32" s="61">
        <f t="shared" si="1"/>
        <v>0</v>
      </c>
      <c r="V32" s="92">
        <f t="shared" si="2"/>
        <v>0</v>
      </c>
      <c r="W32" s="65">
        <f t="shared" si="16"/>
        <v>0</v>
      </c>
      <c r="X32" s="92">
        <f t="shared" si="17"/>
        <v>0</v>
      </c>
      <c r="Y32" s="60">
        <f>'[1]LA Key'!$G32</f>
        <v>0</v>
      </c>
      <c r="Z32" s="92">
        <f t="shared" si="18"/>
        <v>0</v>
      </c>
      <c r="AA32" s="60"/>
      <c r="AB32" s="60">
        <f t="shared" si="19"/>
        <v>0</v>
      </c>
      <c r="AC32" s="92">
        <f t="shared" si="20"/>
        <v>0</v>
      </c>
      <c r="AD32" s="96">
        <f t="shared" si="3"/>
        <v>0</v>
      </c>
      <c r="AE32" s="66">
        <f>'Source Data'!N32</f>
        <v>5304</v>
      </c>
      <c r="AF32" s="89">
        <f t="shared" si="4"/>
        <v>0</v>
      </c>
      <c r="AG32" s="270"/>
      <c r="AH32" s="66">
        <f t="shared" si="21"/>
        <v>0</v>
      </c>
      <c r="AI32" s="270"/>
      <c r="AJ32" s="68">
        <f t="shared" si="5"/>
        <v>0</v>
      </c>
      <c r="AK32" s="67">
        <f t="shared" si="6"/>
        <v>0</v>
      </c>
      <c r="AL32" s="89">
        <f t="shared" si="22"/>
        <v>0</v>
      </c>
      <c r="AM32" s="70">
        <f t="shared" si="23"/>
        <v>0</v>
      </c>
      <c r="AN32" s="89">
        <f t="shared" si="24"/>
        <v>0</v>
      </c>
      <c r="AO32" s="60">
        <f>'[1]LA Key'!$M32</f>
        <v>0</v>
      </c>
      <c r="AP32" s="89">
        <f t="shared" si="25"/>
        <v>0</v>
      </c>
      <c r="AQ32" s="68"/>
      <c r="AR32" s="68">
        <f t="shared" si="26"/>
        <v>0</v>
      </c>
      <c r="AS32" s="89">
        <f t="shared" si="27"/>
        <v>0</v>
      </c>
      <c r="AT32" s="69">
        <f t="shared" si="7"/>
        <v>0</v>
      </c>
      <c r="AU32" s="86">
        <f t="shared" si="8"/>
        <v>0</v>
      </c>
      <c r="AV32" s="116"/>
      <c r="AW32" s="65"/>
      <c r="AX32" s="65">
        <f t="shared" si="9"/>
        <v>0</v>
      </c>
      <c r="AY32" s="65">
        <f t="shared" si="10"/>
        <v>0</v>
      </c>
    </row>
    <row r="33" spans="1:51" ht="16.149999999999999" customHeight="1" x14ac:dyDescent="0.2">
      <c r="A33" s="54">
        <v>27</v>
      </c>
      <c r="B33" s="55" t="s">
        <v>32</v>
      </c>
      <c r="C33" s="271">
        <f>'8_2.1.18 SIS'!AE33</f>
        <v>0</v>
      </c>
      <c r="D33" s="56">
        <f>'Source Data'!H33</f>
        <v>5228.5444628948371</v>
      </c>
      <c r="E33" s="74">
        <f t="shared" si="11"/>
        <v>0</v>
      </c>
      <c r="F33" s="290"/>
      <c r="G33" s="56">
        <f>'Source Data'!I33</f>
        <v>687.4036243637745</v>
      </c>
      <c r="H33" s="74">
        <f t="shared" si="12"/>
        <v>0</v>
      </c>
      <c r="I33" s="290"/>
      <c r="J33" s="56">
        <f>'Source Data'!J33</f>
        <v>187.4737157355749</v>
      </c>
      <c r="K33" s="74">
        <f t="shared" si="13"/>
        <v>0</v>
      </c>
      <c r="L33" s="290"/>
      <c r="M33" s="56">
        <f>'Source Data'!K33</f>
        <v>4686.842893389372</v>
      </c>
      <c r="N33" s="74">
        <f t="shared" si="14"/>
        <v>0</v>
      </c>
      <c r="O33" s="290"/>
      <c r="P33" s="56">
        <f>'Source Data'!L33</f>
        <v>1874.7371573557489</v>
      </c>
      <c r="Q33" s="74">
        <f t="shared" si="15"/>
        <v>0</v>
      </c>
      <c r="R33" s="93">
        <v>0</v>
      </c>
      <c r="S33" s="56"/>
      <c r="T33" s="56"/>
      <c r="U33" s="57">
        <f t="shared" si="1"/>
        <v>0</v>
      </c>
      <c r="V33" s="93">
        <f t="shared" si="2"/>
        <v>0</v>
      </c>
      <c r="W33" s="74">
        <f t="shared" si="16"/>
        <v>0</v>
      </c>
      <c r="X33" s="93">
        <f t="shared" si="17"/>
        <v>0</v>
      </c>
      <c r="Y33" s="56">
        <f>'[1]LA Key'!$G33</f>
        <v>0</v>
      </c>
      <c r="Z33" s="93">
        <f t="shared" si="18"/>
        <v>0</v>
      </c>
      <c r="AA33" s="56"/>
      <c r="AB33" s="56">
        <f t="shared" si="19"/>
        <v>0</v>
      </c>
      <c r="AC33" s="93">
        <f t="shared" si="20"/>
        <v>0</v>
      </c>
      <c r="AD33" s="97">
        <f t="shared" si="3"/>
        <v>0</v>
      </c>
      <c r="AE33" s="75">
        <f>'Source Data'!N33</f>
        <v>3412</v>
      </c>
      <c r="AF33" s="90">
        <f t="shared" si="4"/>
        <v>0</v>
      </c>
      <c r="AG33" s="271"/>
      <c r="AH33" s="75">
        <f t="shared" si="21"/>
        <v>0</v>
      </c>
      <c r="AI33" s="271"/>
      <c r="AJ33" s="77">
        <f t="shared" si="5"/>
        <v>0</v>
      </c>
      <c r="AK33" s="76">
        <f t="shared" si="6"/>
        <v>0</v>
      </c>
      <c r="AL33" s="90">
        <f t="shared" si="22"/>
        <v>0</v>
      </c>
      <c r="AM33" s="79">
        <f t="shared" si="23"/>
        <v>0</v>
      </c>
      <c r="AN33" s="90">
        <f t="shared" si="24"/>
        <v>0</v>
      </c>
      <c r="AO33" s="56">
        <f>'[1]LA Key'!$M33</f>
        <v>0</v>
      </c>
      <c r="AP33" s="90">
        <f t="shared" si="25"/>
        <v>0</v>
      </c>
      <c r="AQ33" s="77"/>
      <c r="AR33" s="77">
        <f t="shared" si="26"/>
        <v>0</v>
      </c>
      <c r="AS33" s="90">
        <f t="shared" si="27"/>
        <v>0</v>
      </c>
      <c r="AT33" s="78">
        <f t="shared" si="7"/>
        <v>0</v>
      </c>
      <c r="AU33" s="87">
        <f t="shared" si="8"/>
        <v>0</v>
      </c>
      <c r="AV33" s="116"/>
      <c r="AW33" s="74"/>
      <c r="AX33" s="74">
        <f t="shared" si="9"/>
        <v>0</v>
      </c>
      <c r="AY33" s="74">
        <f t="shared" si="10"/>
        <v>0</v>
      </c>
    </row>
    <row r="34" spans="1:51" ht="16.149999999999999" customHeight="1" x14ac:dyDescent="0.2">
      <c r="A34" s="54">
        <v>28</v>
      </c>
      <c r="B34" s="55" t="s">
        <v>33</v>
      </c>
      <c r="C34" s="271">
        <f>'8_2.1.18 SIS'!AE34</f>
        <v>0</v>
      </c>
      <c r="D34" s="56">
        <f>'Source Data'!H34</f>
        <v>3407.9343597999155</v>
      </c>
      <c r="E34" s="74">
        <f t="shared" si="11"/>
        <v>0</v>
      </c>
      <c r="F34" s="290"/>
      <c r="G34" s="56">
        <f>'Source Data'!I34</f>
        <v>466.65190378503735</v>
      </c>
      <c r="H34" s="74">
        <f t="shared" si="12"/>
        <v>0</v>
      </c>
      <c r="I34" s="290"/>
      <c r="J34" s="56">
        <f>'Source Data'!J34</f>
        <v>127.26870103228291</v>
      </c>
      <c r="K34" s="74">
        <f t="shared" si="13"/>
        <v>0</v>
      </c>
      <c r="L34" s="290"/>
      <c r="M34" s="56">
        <f>'Source Data'!K34</f>
        <v>3181.7175258070724</v>
      </c>
      <c r="N34" s="74">
        <f t="shared" si="14"/>
        <v>0</v>
      </c>
      <c r="O34" s="290"/>
      <c r="P34" s="56">
        <f>'Source Data'!L34</f>
        <v>1272.6870103228293</v>
      </c>
      <c r="Q34" s="74">
        <f t="shared" si="15"/>
        <v>0</v>
      </c>
      <c r="R34" s="93">
        <v>0</v>
      </c>
      <c r="S34" s="56"/>
      <c r="T34" s="56"/>
      <c r="U34" s="57">
        <f t="shared" si="1"/>
        <v>0</v>
      </c>
      <c r="V34" s="93">
        <f t="shared" si="2"/>
        <v>0</v>
      </c>
      <c r="W34" s="74">
        <f t="shared" si="16"/>
        <v>0</v>
      </c>
      <c r="X34" s="93">
        <f t="shared" si="17"/>
        <v>0</v>
      </c>
      <c r="Y34" s="56">
        <f>'[1]LA Key'!$G34</f>
        <v>0</v>
      </c>
      <c r="Z34" s="93">
        <f t="shared" si="18"/>
        <v>0</v>
      </c>
      <c r="AA34" s="56"/>
      <c r="AB34" s="56">
        <f t="shared" si="19"/>
        <v>0</v>
      </c>
      <c r="AC34" s="93">
        <f t="shared" si="20"/>
        <v>0</v>
      </c>
      <c r="AD34" s="97">
        <f t="shared" si="3"/>
        <v>0</v>
      </c>
      <c r="AE34" s="75">
        <f>'Source Data'!N34</f>
        <v>5598</v>
      </c>
      <c r="AF34" s="90">
        <f t="shared" si="4"/>
        <v>0</v>
      </c>
      <c r="AG34" s="271"/>
      <c r="AH34" s="75">
        <f t="shared" si="21"/>
        <v>0</v>
      </c>
      <c r="AI34" s="271"/>
      <c r="AJ34" s="77">
        <f t="shared" si="5"/>
        <v>0</v>
      </c>
      <c r="AK34" s="76">
        <f t="shared" si="6"/>
        <v>0</v>
      </c>
      <c r="AL34" s="90">
        <f t="shared" si="22"/>
        <v>0</v>
      </c>
      <c r="AM34" s="79">
        <f t="shared" si="23"/>
        <v>0</v>
      </c>
      <c r="AN34" s="90">
        <f t="shared" si="24"/>
        <v>0</v>
      </c>
      <c r="AO34" s="56">
        <f>'[1]LA Key'!$M34</f>
        <v>0</v>
      </c>
      <c r="AP34" s="90">
        <f t="shared" si="25"/>
        <v>0</v>
      </c>
      <c r="AQ34" s="77"/>
      <c r="AR34" s="77">
        <f t="shared" si="26"/>
        <v>0</v>
      </c>
      <c r="AS34" s="90">
        <f t="shared" si="27"/>
        <v>0</v>
      </c>
      <c r="AT34" s="78">
        <f t="shared" si="7"/>
        <v>0</v>
      </c>
      <c r="AU34" s="87">
        <f t="shared" si="8"/>
        <v>0</v>
      </c>
      <c r="AV34" s="116"/>
      <c r="AW34" s="74"/>
      <c r="AX34" s="74">
        <f t="shared" si="9"/>
        <v>0</v>
      </c>
      <c r="AY34" s="74">
        <f t="shared" si="10"/>
        <v>0</v>
      </c>
    </row>
    <row r="35" spans="1:51" ht="16.149999999999999" customHeight="1" x14ac:dyDescent="0.2">
      <c r="A35" s="54">
        <v>29</v>
      </c>
      <c r="B35" s="55" t="s">
        <v>34</v>
      </c>
      <c r="C35" s="271">
        <f>'8_2.1.18 SIS'!AE35</f>
        <v>0</v>
      </c>
      <c r="D35" s="56">
        <f>'Source Data'!H35</f>
        <v>4119.4752527522951</v>
      </c>
      <c r="E35" s="74">
        <f t="shared" si="11"/>
        <v>0</v>
      </c>
      <c r="F35" s="290"/>
      <c r="G35" s="56">
        <f>'Source Data'!I35</f>
        <v>554.9726016103474</v>
      </c>
      <c r="H35" s="74">
        <f t="shared" si="12"/>
        <v>0</v>
      </c>
      <c r="I35" s="290"/>
      <c r="J35" s="56">
        <f>'Source Data'!J35</f>
        <v>151.35616407554929</v>
      </c>
      <c r="K35" s="74">
        <f t="shared" si="13"/>
        <v>0</v>
      </c>
      <c r="L35" s="290"/>
      <c r="M35" s="56">
        <f>'Source Data'!K35</f>
        <v>3783.9041018887328</v>
      </c>
      <c r="N35" s="74">
        <f t="shared" si="14"/>
        <v>0</v>
      </c>
      <c r="O35" s="290"/>
      <c r="P35" s="56">
        <f>'Source Data'!L35</f>
        <v>1513.5616407554928</v>
      </c>
      <c r="Q35" s="74">
        <f t="shared" si="15"/>
        <v>0</v>
      </c>
      <c r="R35" s="93">
        <v>0</v>
      </c>
      <c r="S35" s="56"/>
      <c r="T35" s="56"/>
      <c r="U35" s="57">
        <f t="shared" si="1"/>
        <v>0</v>
      </c>
      <c r="V35" s="93">
        <f t="shared" si="2"/>
        <v>0</v>
      </c>
      <c r="W35" s="74">
        <f t="shared" si="16"/>
        <v>0</v>
      </c>
      <c r="X35" s="93">
        <f t="shared" si="17"/>
        <v>0</v>
      </c>
      <c r="Y35" s="56">
        <f>'[1]LA Key'!$G35</f>
        <v>0</v>
      </c>
      <c r="Z35" s="93">
        <f t="shared" si="18"/>
        <v>0</v>
      </c>
      <c r="AA35" s="56"/>
      <c r="AB35" s="56">
        <f t="shared" si="19"/>
        <v>0</v>
      </c>
      <c r="AC35" s="93">
        <f t="shared" si="20"/>
        <v>0</v>
      </c>
      <c r="AD35" s="97">
        <f t="shared" si="3"/>
        <v>0</v>
      </c>
      <c r="AE35" s="75">
        <f>'Source Data'!N35</f>
        <v>4860</v>
      </c>
      <c r="AF35" s="90">
        <f t="shared" si="4"/>
        <v>0</v>
      </c>
      <c r="AG35" s="271"/>
      <c r="AH35" s="75">
        <f t="shared" si="21"/>
        <v>0</v>
      </c>
      <c r="AI35" s="271"/>
      <c r="AJ35" s="77">
        <f t="shared" si="5"/>
        <v>0</v>
      </c>
      <c r="AK35" s="76">
        <f t="shared" si="6"/>
        <v>0</v>
      </c>
      <c r="AL35" s="90">
        <f t="shared" si="22"/>
        <v>0</v>
      </c>
      <c r="AM35" s="79">
        <f t="shared" si="23"/>
        <v>0</v>
      </c>
      <c r="AN35" s="90">
        <f t="shared" si="24"/>
        <v>0</v>
      </c>
      <c r="AO35" s="56">
        <f>'[1]LA Key'!$M35</f>
        <v>0</v>
      </c>
      <c r="AP35" s="90">
        <f t="shared" si="25"/>
        <v>0</v>
      </c>
      <c r="AQ35" s="77"/>
      <c r="AR35" s="77">
        <f t="shared" si="26"/>
        <v>0</v>
      </c>
      <c r="AS35" s="90">
        <f t="shared" si="27"/>
        <v>0</v>
      </c>
      <c r="AT35" s="78">
        <f t="shared" si="7"/>
        <v>0</v>
      </c>
      <c r="AU35" s="87">
        <f t="shared" si="8"/>
        <v>0</v>
      </c>
      <c r="AV35" s="116"/>
      <c r="AW35" s="74"/>
      <c r="AX35" s="74">
        <f t="shared" si="9"/>
        <v>0</v>
      </c>
      <c r="AY35" s="74">
        <f t="shared" si="10"/>
        <v>0</v>
      </c>
    </row>
    <row r="36" spans="1:51" ht="16.149999999999999" customHeight="1" x14ac:dyDescent="0.2">
      <c r="A36" s="49">
        <v>30</v>
      </c>
      <c r="B36" s="50" t="s">
        <v>35</v>
      </c>
      <c r="C36" s="272">
        <f>'8_2.1.18 SIS'!AE36</f>
        <v>0</v>
      </c>
      <c r="D36" s="51">
        <f>'Source Data'!H36</f>
        <v>5413.9637107951485</v>
      </c>
      <c r="E36" s="80">
        <f t="shared" si="11"/>
        <v>0</v>
      </c>
      <c r="F36" s="291"/>
      <c r="G36" s="51">
        <f>'Source Data'!I36</f>
        <v>702.2116679130869</v>
      </c>
      <c r="H36" s="80">
        <f t="shared" si="12"/>
        <v>0</v>
      </c>
      <c r="I36" s="291"/>
      <c r="J36" s="51">
        <f>'Source Data'!J36</f>
        <v>191.51227306720551</v>
      </c>
      <c r="K36" s="80">
        <f t="shared" si="13"/>
        <v>0</v>
      </c>
      <c r="L36" s="291"/>
      <c r="M36" s="51">
        <f>'Source Data'!K36</f>
        <v>4787.8068266801383</v>
      </c>
      <c r="N36" s="80">
        <f t="shared" si="14"/>
        <v>0</v>
      </c>
      <c r="O36" s="291"/>
      <c r="P36" s="51">
        <f>'Source Data'!L36</f>
        <v>1915.1227306720555</v>
      </c>
      <c r="Q36" s="80">
        <f t="shared" si="15"/>
        <v>0</v>
      </c>
      <c r="R36" s="94">
        <v>0</v>
      </c>
      <c r="S36" s="51"/>
      <c r="T36" s="51"/>
      <c r="U36" s="52">
        <f t="shared" si="1"/>
        <v>0</v>
      </c>
      <c r="V36" s="94">
        <f t="shared" si="2"/>
        <v>0</v>
      </c>
      <c r="W36" s="80">
        <f t="shared" si="16"/>
        <v>0</v>
      </c>
      <c r="X36" s="94">
        <f t="shared" si="17"/>
        <v>0</v>
      </c>
      <c r="Y36" s="51">
        <f>'[1]LA Key'!$G36</f>
        <v>0</v>
      </c>
      <c r="Z36" s="94">
        <f t="shared" si="18"/>
        <v>0</v>
      </c>
      <c r="AA36" s="53"/>
      <c r="AB36" s="51">
        <f t="shared" si="19"/>
        <v>0</v>
      </c>
      <c r="AC36" s="95">
        <f t="shared" si="20"/>
        <v>0</v>
      </c>
      <c r="AD36" s="95">
        <f t="shared" si="3"/>
        <v>0</v>
      </c>
      <c r="AE36" s="71">
        <f>'Source Data'!N36</f>
        <v>3884</v>
      </c>
      <c r="AF36" s="91">
        <f t="shared" si="4"/>
        <v>0</v>
      </c>
      <c r="AG36" s="272"/>
      <c r="AH36" s="71">
        <f t="shared" si="21"/>
        <v>0</v>
      </c>
      <c r="AI36" s="272"/>
      <c r="AJ36" s="72">
        <f t="shared" si="5"/>
        <v>0</v>
      </c>
      <c r="AK36" s="73">
        <f t="shared" si="6"/>
        <v>0</v>
      </c>
      <c r="AL36" s="91">
        <f t="shared" si="22"/>
        <v>0</v>
      </c>
      <c r="AM36" s="82">
        <f t="shared" si="23"/>
        <v>0</v>
      </c>
      <c r="AN36" s="91">
        <f t="shared" si="24"/>
        <v>0</v>
      </c>
      <c r="AO36" s="51">
        <f>'[1]LA Key'!$M36</f>
        <v>0</v>
      </c>
      <c r="AP36" s="91">
        <f t="shared" si="25"/>
        <v>0</v>
      </c>
      <c r="AQ36" s="72"/>
      <c r="AR36" s="72">
        <f t="shared" si="26"/>
        <v>0</v>
      </c>
      <c r="AS36" s="91">
        <f t="shared" si="27"/>
        <v>0</v>
      </c>
      <c r="AT36" s="81">
        <f t="shared" si="7"/>
        <v>0</v>
      </c>
      <c r="AU36" s="88">
        <f t="shared" si="8"/>
        <v>0</v>
      </c>
      <c r="AV36" s="116"/>
      <c r="AW36" s="80"/>
      <c r="AX36" s="80">
        <f t="shared" si="9"/>
        <v>0</v>
      </c>
      <c r="AY36" s="80">
        <f t="shared" si="10"/>
        <v>0</v>
      </c>
    </row>
    <row r="37" spans="1:51" ht="16.149999999999999" customHeight="1" x14ac:dyDescent="0.2">
      <c r="A37" s="58">
        <v>31</v>
      </c>
      <c r="B37" s="59" t="s">
        <v>36</v>
      </c>
      <c r="C37" s="270">
        <f>'8_2.1.18 SIS'!AE37</f>
        <v>0</v>
      </c>
      <c r="D37" s="60">
        <f>'Source Data'!H37</f>
        <v>3796.0097351340864</v>
      </c>
      <c r="E37" s="65">
        <f t="shared" si="11"/>
        <v>0</v>
      </c>
      <c r="F37" s="289"/>
      <c r="G37" s="60">
        <f>'Source Data'!I37</f>
        <v>524.75657375911442</v>
      </c>
      <c r="H37" s="65">
        <f t="shared" si="12"/>
        <v>0</v>
      </c>
      <c r="I37" s="289"/>
      <c r="J37" s="60">
        <f>'Source Data'!J37</f>
        <v>143.11542920703121</v>
      </c>
      <c r="K37" s="65">
        <f t="shared" si="13"/>
        <v>0</v>
      </c>
      <c r="L37" s="289"/>
      <c r="M37" s="60">
        <f>'Source Data'!K37</f>
        <v>3577.8857301757807</v>
      </c>
      <c r="N37" s="65">
        <f t="shared" si="14"/>
        <v>0</v>
      </c>
      <c r="O37" s="289"/>
      <c r="P37" s="60">
        <f>'Source Data'!L37</f>
        <v>1431.1542920703123</v>
      </c>
      <c r="Q37" s="65">
        <f t="shared" si="15"/>
        <v>0</v>
      </c>
      <c r="R37" s="92">
        <v>0</v>
      </c>
      <c r="S37" s="60"/>
      <c r="T37" s="60"/>
      <c r="U37" s="61">
        <f t="shared" si="1"/>
        <v>0</v>
      </c>
      <c r="V37" s="92">
        <f t="shared" si="2"/>
        <v>0</v>
      </c>
      <c r="W37" s="65">
        <f t="shared" si="16"/>
        <v>0</v>
      </c>
      <c r="X37" s="92">
        <f t="shared" si="17"/>
        <v>0</v>
      </c>
      <c r="Y37" s="60">
        <f>'[1]LA Key'!$G37</f>
        <v>0</v>
      </c>
      <c r="Z37" s="92">
        <f t="shared" si="18"/>
        <v>0</v>
      </c>
      <c r="AA37" s="60"/>
      <c r="AB37" s="60">
        <f t="shared" si="19"/>
        <v>0</v>
      </c>
      <c r="AC37" s="92">
        <f t="shared" si="20"/>
        <v>0</v>
      </c>
      <c r="AD37" s="96">
        <f t="shared" si="3"/>
        <v>0</v>
      </c>
      <c r="AE37" s="66">
        <f>'Source Data'!N37</f>
        <v>5567</v>
      </c>
      <c r="AF37" s="89">
        <f t="shared" si="4"/>
        <v>0</v>
      </c>
      <c r="AG37" s="270"/>
      <c r="AH37" s="66">
        <f t="shared" si="21"/>
        <v>0</v>
      </c>
      <c r="AI37" s="270"/>
      <c r="AJ37" s="68">
        <f t="shared" si="5"/>
        <v>0</v>
      </c>
      <c r="AK37" s="67">
        <f t="shared" si="6"/>
        <v>0</v>
      </c>
      <c r="AL37" s="89">
        <f t="shared" si="22"/>
        <v>0</v>
      </c>
      <c r="AM37" s="70">
        <f t="shared" si="23"/>
        <v>0</v>
      </c>
      <c r="AN37" s="89">
        <f t="shared" si="24"/>
        <v>0</v>
      </c>
      <c r="AO37" s="60">
        <f>'[1]LA Key'!$M37</f>
        <v>0</v>
      </c>
      <c r="AP37" s="89">
        <f t="shared" si="25"/>
        <v>0</v>
      </c>
      <c r="AQ37" s="68"/>
      <c r="AR37" s="68">
        <f t="shared" si="26"/>
        <v>0</v>
      </c>
      <c r="AS37" s="89">
        <f t="shared" si="27"/>
        <v>0</v>
      </c>
      <c r="AT37" s="69">
        <f t="shared" si="7"/>
        <v>0</v>
      </c>
      <c r="AU37" s="86">
        <f t="shared" si="8"/>
        <v>0</v>
      </c>
      <c r="AV37" s="116"/>
      <c r="AW37" s="65"/>
      <c r="AX37" s="65">
        <f t="shared" si="9"/>
        <v>0</v>
      </c>
      <c r="AY37" s="65">
        <f t="shared" si="10"/>
        <v>0</v>
      </c>
    </row>
    <row r="38" spans="1:51" ht="16.149999999999999" customHeight="1" x14ac:dyDescent="0.2">
      <c r="A38" s="54">
        <v>32</v>
      </c>
      <c r="B38" s="55" t="s">
        <v>37</v>
      </c>
      <c r="C38" s="271">
        <f>'8_2.1.18 SIS'!AE38</f>
        <v>15</v>
      </c>
      <c r="D38" s="56">
        <f>'Source Data'!H38</f>
        <v>5211.085155744553</v>
      </c>
      <c r="E38" s="74">
        <f t="shared" si="11"/>
        <v>78166.277336168292</v>
      </c>
      <c r="F38" s="290"/>
      <c r="G38" s="56">
        <f>'Source Data'!I38</f>
        <v>712.66638210557119</v>
      </c>
      <c r="H38" s="74">
        <f t="shared" si="12"/>
        <v>0</v>
      </c>
      <c r="I38" s="290"/>
      <c r="J38" s="56">
        <f>'Source Data'!J38</f>
        <v>194.36355875606483</v>
      </c>
      <c r="K38" s="74">
        <f t="shared" si="13"/>
        <v>0</v>
      </c>
      <c r="L38" s="290"/>
      <c r="M38" s="56">
        <f>'Source Data'!K38</f>
        <v>4859.0889689016212</v>
      </c>
      <c r="N38" s="74">
        <f t="shared" si="14"/>
        <v>0</v>
      </c>
      <c r="O38" s="290"/>
      <c r="P38" s="56">
        <f>'Source Data'!L38</f>
        <v>1943.6355875606487</v>
      </c>
      <c r="Q38" s="74">
        <f t="shared" si="15"/>
        <v>0</v>
      </c>
      <c r="R38" s="93">
        <v>124749</v>
      </c>
      <c r="S38" s="56"/>
      <c r="T38" s="56"/>
      <c r="U38" s="57">
        <f t="shared" si="1"/>
        <v>0</v>
      </c>
      <c r="V38" s="93">
        <f t="shared" si="2"/>
        <v>124749</v>
      </c>
      <c r="W38" s="74">
        <f t="shared" si="16"/>
        <v>-312</v>
      </c>
      <c r="X38" s="93">
        <f t="shared" si="17"/>
        <v>124437</v>
      </c>
      <c r="Y38" s="56">
        <f>'[1]LA Key'!$G38</f>
        <v>0</v>
      </c>
      <c r="Z38" s="93">
        <f t="shared" si="18"/>
        <v>124437</v>
      </c>
      <c r="AA38" s="56"/>
      <c r="AB38" s="56">
        <f t="shared" si="19"/>
        <v>124437</v>
      </c>
      <c r="AC38" s="93">
        <f t="shared" si="20"/>
        <v>10370</v>
      </c>
      <c r="AD38" s="97">
        <f t="shared" si="3"/>
        <v>124437</v>
      </c>
      <c r="AE38" s="75">
        <f>'Source Data'!N38</f>
        <v>2649</v>
      </c>
      <c r="AF38" s="90">
        <f t="shared" si="4"/>
        <v>39735</v>
      </c>
      <c r="AG38" s="271"/>
      <c r="AH38" s="75">
        <f t="shared" si="21"/>
        <v>0</v>
      </c>
      <c r="AI38" s="271"/>
      <c r="AJ38" s="77">
        <f t="shared" si="5"/>
        <v>0</v>
      </c>
      <c r="AK38" s="76">
        <f t="shared" si="6"/>
        <v>0</v>
      </c>
      <c r="AL38" s="90">
        <f t="shared" si="22"/>
        <v>39735</v>
      </c>
      <c r="AM38" s="79">
        <f t="shared" si="23"/>
        <v>-99</v>
      </c>
      <c r="AN38" s="90">
        <f t="shared" si="24"/>
        <v>39636</v>
      </c>
      <c r="AO38" s="56">
        <f>'[1]LA Key'!$M38</f>
        <v>0</v>
      </c>
      <c r="AP38" s="90">
        <f t="shared" si="25"/>
        <v>39636</v>
      </c>
      <c r="AQ38" s="77"/>
      <c r="AR38" s="77">
        <f t="shared" si="26"/>
        <v>39636</v>
      </c>
      <c r="AS38" s="90">
        <f t="shared" si="27"/>
        <v>3303</v>
      </c>
      <c r="AT38" s="78">
        <f t="shared" si="7"/>
        <v>164073</v>
      </c>
      <c r="AU38" s="87">
        <f t="shared" si="8"/>
        <v>13673</v>
      </c>
      <c r="AV38" s="116"/>
      <c r="AW38" s="74"/>
      <c r="AX38" s="74">
        <f t="shared" si="9"/>
        <v>99</v>
      </c>
      <c r="AY38" s="74">
        <f t="shared" si="10"/>
        <v>99</v>
      </c>
    </row>
    <row r="39" spans="1:51" ht="16.149999999999999" customHeight="1" x14ac:dyDescent="0.2">
      <c r="A39" s="54">
        <v>33</v>
      </c>
      <c r="B39" s="55" t="s">
        <v>38</v>
      </c>
      <c r="C39" s="271">
        <f>'8_2.1.18 SIS'!AE39</f>
        <v>0</v>
      </c>
      <c r="D39" s="56">
        <f>'Source Data'!H39</f>
        <v>4700.4408318694122</v>
      </c>
      <c r="E39" s="74">
        <f t="shared" si="11"/>
        <v>0</v>
      </c>
      <c r="F39" s="290"/>
      <c r="G39" s="56">
        <f>'Source Data'!I39</f>
        <v>624.84576931264041</v>
      </c>
      <c r="H39" s="74">
        <f t="shared" si="12"/>
        <v>0</v>
      </c>
      <c r="I39" s="290"/>
      <c r="J39" s="56">
        <f>'Source Data'!J39</f>
        <v>170.41248253981104</v>
      </c>
      <c r="K39" s="74">
        <f t="shared" si="13"/>
        <v>0</v>
      </c>
      <c r="L39" s="290"/>
      <c r="M39" s="56">
        <f>'Source Data'!K39</f>
        <v>4260.3120634952766</v>
      </c>
      <c r="N39" s="74">
        <f t="shared" si="14"/>
        <v>0</v>
      </c>
      <c r="O39" s="290"/>
      <c r="P39" s="56">
        <f>'Source Data'!L39</f>
        <v>1704.1248253981105</v>
      </c>
      <c r="Q39" s="74">
        <f t="shared" si="15"/>
        <v>0</v>
      </c>
      <c r="R39" s="93">
        <v>0</v>
      </c>
      <c r="S39" s="56"/>
      <c r="T39" s="56"/>
      <c r="U39" s="57">
        <f t="shared" ref="U39:U70" si="28">S39+T39</f>
        <v>0</v>
      </c>
      <c r="V39" s="93">
        <f t="shared" si="2"/>
        <v>0</v>
      </c>
      <c r="W39" s="74">
        <f t="shared" si="16"/>
        <v>0</v>
      </c>
      <c r="X39" s="93">
        <f t="shared" si="17"/>
        <v>0</v>
      </c>
      <c r="Y39" s="56">
        <f>'[1]LA Key'!$G39</f>
        <v>0</v>
      </c>
      <c r="Z39" s="93">
        <f t="shared" si="18"/>
        <v>0</v>
      </c>
      <c r="AA39" s="56"/>
      <c r="AB39" s="56">
        <f t="shared" si="19"/>
        <v>0</v>
      </c>
      <c r="AC39" s="93">
        <f t="shared" si="20"/>
        <v>0</v>
      </c>
      <c r="AD39" s="97">
        <f t="shared" ref="AD39:AD75" si="29">Z39</f>
        <v>0</v>
      </c>
      <c r="AE39" s="75">
        <f>'Source Data'!N39</f>
        <v>3419</v>
      </c>
      <c r="AF39" s="90">
        <f t="shared" ref="AF39:AF70" si="30">C39*AE39</f>
        <v>0</v>
      </c>
      <c r="AG39" s="271"/>
      <c r="AH39" s="75">
        <f t="shared" si="21"/>
        <v>0</v>
      </c>
      <c r="AI39" s="271"/>
      <c r="AJ39" s="77">
        <f t="shared" ref="AJ39:AJ70" si="31">AE39*AI39*0.5</f>
        <v>0</v>
      </c>
      <c r="AK39" s="76">
        <f t="shared" ref="AK39:AK70" si="32">AH39+AJ39</f>
        <v>0</v>
      </c>
      <c r="AL39" s="90">
        <f t="shared" si="22"/>
        <v>0</v>
      </c>
      <c r="AM39" s="79">
        <f t="shared" si="23"/>
        <v>0</v>
      </c>
      <c r="AN39" s="90">
        <f t="shared" si="24"/>
        <v>0</v>
      </c>
      <c r="AO39" s="56">
        <f>'[1]LA Key'!$M39</f>
        <v>0</v>
      </c>
      <c r="AP39" s="90">
        <f t="shared" si="25"/>
        <v>0</v>
      </c>
      <c r="AQ39" s="77"/>
      <c r="AR39" s="77">
        <f t="shared" si="26"/>
        <v>0</v>
      </c>
      <c r="AS39" s="90">
        <f t="shared" si="27"/>
        <v>0</v>
      </c>
      <c r="AT39" s="78">
        <f t="shared" si="7"/>
        <v>0</v>
      </c>
      <c r="AU39" s="87">
        <f t="shared" si="8"/>
        <v>0</v>
      </c>
      <c r="AV39" s="116"/>
      <c r="AW39" s="74"/>
      <c r="AX39" s="74">
        <f t="shared" ref="AX39:AX75" si="33">-AM39</f>
        <v>0</v>
      </c>
      <c r="AY39" s="74">
        <f t="shared" ref="AY39:AY70" si="34">AX39-AW39</f>
        <v>0</v>
      </c>
    </row>
    <row r="40" spans="1:51" ht="16.149999999999999" customHeight="1" x14ac:dyDescent="0.2">
      <c r="A40" s="54">
        <v>34</v>
      </c>
      <c r="B40" s="55" t="s">
        <v>39</v>
      </c>
      <c r="C40" s="271">
        <f>'8_2.1.18 SIS'!AE40</f>
        <v>0</v>
      </c>
      <c r="D40" s="56">
        <f>'Source Data'!H40</f>
        <v>5203.4516530730671</v>
      </c>
      <c r="E40" s="74">
        <f t="shared" si="11"/>
        <v>0</v>
      </c>
      <c r="F40" s="290"/>
      <c r="G40" s="56">
        <f>'Source Data'!I40</f>
        <v>693.972191189574</v>
      </c>
      <c r="H40" s="74">
        <f t="shared" si="12"/>
        <v>0</v>
      </c>
      <c r="I40" s="290"/>
      <c r="J40" s="56">
        <f>'Source Data'!J40</f>
        <v>189.26514305170204</v>
      </c>
      <c r="K40" s="74">
        <f t="shared" si="13"/>
        <v>0</v>
      </c>
      <c r="L40" s="290"/>
      <c r="M40" s="56">
        <f>'Source Data'!K40</f>
        <v>4731.62857629255</v>
      </c>
      <c r="N40" s="74">
        <f t="shared" si="14"/>
        <v>0</v>
      </c>
      <c r="O40" s="290"/>
      <c r="P40" s="56">
        <f>'Source Data'!L40</f>
        <v>1892.6514305170203</v>
      </c>
      <c r="Q40" s="74">
        <f t="shared" si="15"/>
        <v>0</v>
      </c>
      <c r="R40" s="93">
        <v>0</v>
      </c>
      <c r="S40" s="56"/>
      <c r="T40" s="56"/>
      <c r="U40" s="57">
        <f t="shared" si="28"/>
        <v>0</v>
      </c>
      <c r="V40" s="93">
        <f t="shared" si="2"/>
        <v>0</v>
      </c>
      <c r="W40" s="74">
        <f t="shared" si="16"/>
        <v>0</v>
      </c>
      <c r="X40" s="93">
        <f t="shared" si="17"/>
        <v>0</v>
      </c>
      <c r="Y40" s="56">
        <f>'[1]LA Key'!$G40</f>
        <v>0</v>
      </c>
      <c r="Z40" s="93">
        <f t="shared" si="18"/>
        <v>0</v>
      </c>
      <c r="AA40" s="56"/>
      <c r="AB40" s="56">
        <f t="shared" si="19"/>
        <v>0</v>
      </c>
      <c r="AC40" s="93">
        <f t="shared" si="20"/>
        <v>0</v>
      </c>
      <c r="AD40" s="97">
        <f t="shared" si="29"/>
        <v>0</v>
      </c>
      <c r="AE40" s="75">
        <f>'Source Data'!N40</f>
        <v>1894</v>
      </c>
      <c r="AF40" s="90">
        <f t="shared" si="30"/>
        <v>0</v>
      </c>
      <c r="AG40" s="271"/>
      <c r="AH40" s="75">
        <f t="shared" si="21"/>
        <v>0</v>
      </c>
      <c r="AI40" s="271"/>
      <c r="AJ40" s="77">
        <f t="shared" si="31"/>
        <v>0</v>
      </c>
      <c r="AK40" s="76">
        <f t="shared" si="32"/>
        <v>0</v>
      </c>
      <c r="AL40" s="90">
        <f t="shared" si="22"/>
        <v>0</v>
      </c>
      <c r="AM40" s="79">
        <f t="shared" si="23"/>
        <v>0</v>
      </c>
      <c r="AN40" s="90">
        <f t="shared" si="24"/>
        <v>0</v>
      </c>
      <c r="AO40" s="56">
        <f>'[1]LA Key'!$M40</f>
        <v>0</v>
      </c>
      <c r="AP40" s="90">
        <f t="shared" si="25"/>
        <v>0</v>
      </c>
      <c r="AQ40" s="77"/>
      <c r="AR40" s="77">
        <f t="shared" si="26"/>
        <v>0</v>
      </c>
      <c r="AS40" s="90">
        <f t="shared" si="27"/>
        <v>0</v>
      </c>
      <c r="AT40" s="78">
        <f t="shared" si="7"/>
        <v>0</v>
      </c>
      <c r="AU40" s="87">
        <f t="shared" si="8"/>
        <v>0</v>
      </c>
      <c r="AV40" s="116"/>
      <c r="AW40" s="74"/>
      <c r="AX40" s="74">
        <f t="shared" si="33"/>
        <v>0</v>
      </c>
      <c r="AY40" s="74">
        <f t="shared" si="34"/>
        <v>0</v>
      </c>
    </row>
    <row r="41" spans="1:51" ht="16.149999999999999" customHeight="1" x14ac:dyDescent="0.2">
      <c r="A41" s="49">
        <v>35</v>
      </c>
      <c r="B41" s="50" t="s">
        <v>40</v>
      </c>
      <c r="C41" s="272">
        <f>'8_2.1.18 SIS'!AE41</f>
        <v>0</v>
      </c>
      <c r="D41" s="51">
        <f>'Source Data'!H41</f>
        <v>4357.2318016845329</v>
      </c>
      <c r="E41" s="80">
        <f t="shared" si="11"/>
        <v>0</v>
      </c>
      <c r="F41" s="291"/>
      <c r="G41" s="51">
        <f>'Source Data'!I41</f>
        <v>608.37683053992896</v>
      </c>
      <c r="H41" s="80">
        <f t="shared" si="12"/>
        <v>0</v>
      </c>
      <c r="I41" s="291"/>
      <c r="J41" s="51">
        <f>'Source Data'!J41</f>
        <v>165.92095378361697</v>
      </c>
      <c r="K41" s="80">
        <f t="shared" si="13"/>
        <v>0</v>
      </c>
      <c r="L41" s="291"/>
      <c r="M41" s="51">
        <f>'Source Data'!K41</f>
        <v>4148.0238445904242</v>
      </c>
      <c r="N41" s="80">
        <f t="shared" si="14"/>
        <v>0</v>
      </c>
      <c r="O41" s="291"/>
      <c r="P41" s="51">
        <f>'Source Data'!L41</f>
        <v>1659.2095378361696</v>
      </c>
      <c r="Q41" s="80">
        <f t="shared" si="15"/>
        <v>0</v>
      </c>
      <c r="R41" s="94">
        <v>0</v>
      </c>
      <c r="S41" s="51"/>
      <c r="T41" s="51"/>
      <c r="U41" s="52">
        <f t="shared" si="28"/>
        <v>0</v>
      </c>
      <c r="V41" s="94">
        <f t="shared" si="2"/>
        <v>0</v>
      </c>
      <c r="W41" s="80">
        <f t="shared" si="16"/>
        <v>0</v>
      </c>
      <c r="X41" s="94">
        <f t="shared" si="17"/>
        <v>0</v>
      </c>
      <c r="Y41" s="51">
        <f>'[1]LA Key'!$G41</f>
        <v>0</v>
      </c>
      <c r="Z41" s="94">
        <f t="shared" si="18"/>
        <v>0</v>
      </c>
      <c r="AA41" s="53"/>
      <c r="AB41" s="51">
        <f t="shared" si="19"/>
        <v>0</v>
      </c>
      <c r="AC41" s="95">
        <f t="shared" si="20"/>
        <v>0</v>
      </c>
      <c r="AD41" s="95">
        <f t="shared" si="29"/>
        <v>0</v>
      </c>
      <c r="AE41" s="71">
        <f>'Source Data'!N41</f>
        <v>3679</v>
      </c>
      <c r="AF41" s="91">
        <f t="shared" si="30"/>
        <v>0</v>
      </c>
      <c r="AG41" s="272"/>
      <c r="AH41" s="71">
        <f t="shared" si="21"/>
        <v>0</v>
      </c>
      <c r="AI41" s="272"/>
      <c r="AJ41" s="72">
        <f t="shared" si="31"/>
        <v>0</v>
      </c>
      <c r="AK41" s="73">
        <f t="shared" si="32"/>
        <v>0</v>
      </c>
      <c r="AL41" s="91">
        <f t="shared" si="22"/>
        <v>0</v>
      </c>
      <c r="AM41" s="82">
        <f t="shared" si="23"/>
        <v>0</v>
      </c>
      <c r="AN41" s="91">
        <f t="shared" si="24"/>
        <v>0</v>
      </c>
      <c r="AO41" s="51">
        <f>'[1]LA Key'!$M41</f>
        <v>0</v>
      </c>
      <c r="AP41" s="91">
        <f t="shared" si="25"/>
        <v>0</v>
      </c>
      <c r="AQ41" s="72"/>
      <c r="AR41" s="72">
        <f t="shared" si="26"/>
        <v>0</v>
      </c>
      <c r="AS41" s="91">
        <f t="shared" si="27"/>
        <v>0</v>
      </c>
      <c r="AT41" s="81">
        <f t="shared" si="7"/>
        <v>0</v>
      </c>
      <c r="AU41" s="88">
        <f t="shared" si="8"/>
        <v>0</v>
      </c>
      <c r="AV41" s="116"/>
      <c r="AW41" s="80"/>
      <c r="AX41" s="80">
        <f t="shared" si="33"/>
        <v>0</v>
      </c>
      <c r="AY41" s="80">
        <f t="shared" si="34"/>
        <v>0</v>
      </c>
    </row>
    <row r="42" spans="1:51" ht="16.149999999999999" customHeight="1" x14ac:dyDescent="0.2">
      <c r="A42" s="58">
        <v>36</v>
      </c>
      <c r="B42" s="59" t="s">
        <v>41</v>
      </c>
      <c r="C42" s="270">
        <f>'8_2.1.18 SIS'!AE42</f>
        <v>0</v>
      </c>
      <c r="D42" s="60">
        <f>'Source Data'!H42</f>
        <v>3397.1647109485266</v>
      </c>
      <c r="E42" s="65">
        <f t="shared" si="11"/>
        <v>0</v>
      </c>
      <c r="F42" s="289"/>
      <c r="G42" s="60">
        <f>'Source Data'!I42</f>
        <v>463.14668164219148</v>
      </c>
      <c r="H42" s="65">
        <f t="shared" si="12"/>
        <v>0</v>
      </c>
      <c r="I42" s="289"/>
      <c r="J42" s="60">
        <f>'Source Data'!J42</f>
        <v>126.31273135696131</v>
      </c>
      <c r="K42" s="65">
        <f t="shared" si="13"/>
        <v>0</v>
      </c>
      <c r="L42" s="289"/>
      <c r="M42" s="60">
        <f>'Source Data'!K42</f>
        <v>3157.818283924033</v>
      </c>
      <c r="N42" s="65">
        <f t="shared" si="14"/>
        <v>0</v>
      </c>
      <c r="O42" s="289"/>
      <c r="P42" s="60">
        <f>'Source Data'!L42</f>
        <v>1263.1273135696131</v>
      </c>
      <c r="Q42" s="65">
        <f t="shared" si="15"/>
        <v>0</v>
      </c>
      <c r="R42" s="92">
        <v>0</v>
      </c>
      <c r="S42" s="60"/>
      <c r="T42" s="60"/>
      <c r="U42" s="61">
        <f t="shared" si="28"/>
        <v>0</v>
      </c>
      <c r="V42" s="92">
        <f t="shared" si="2"/>
        <v>0</v>
      </c>
      <c r="W42" s="65">
        <f t="shared" si="16"/>
        <v>0</v>
      </c>
      <c r="X42" s="92">
        <f t="shared" si="17"/>
        <v>0</v>
      </c>
      <c r="Y42" s="60">
        <f>'[1]LA Key'!$G42</f>
        <v>0</v>
      </c>
      <c r="Z42" s="92">
        <f t="shared" si="18"/>
        <v>0</v>
      </c>
      <c r="AA42" s="60"/>
      <c r="AB42" s="60">
        <f t="shared" si="19"/>
        <v>0</v>
      </c>
      <c r="AC42" s="92">
        <f t="shared" si="20"/>
        <v>0</v>
      </c>
      <c r="AD42" s="96">
        <f t="shared" si="29"/>
        <v>0</v>
      </c>
      <c r="AE42" s="66">
        <f>'Source Data'!N42</f>
        <v>6275</v>
      </c>
      <c r="AF42" s="89">
        <f t="shared" si="30"/>
        <v>0</v>
      </c>
      <c r="AG42" s="270"/>
      <c r="AH42" s="66">
        <f t="shared" si="21"/>
        <v>0</v>
      </c>
      <c r="AI42" s="270"/>
      <c r="AJ42" s="68">
        <f t="shared" si="31"/>
        <v>0</v>
      </c>
      <c r="AK42" s="67">
        <f t="shared" si="32"/>
        <v>0</v>
      </c>
      <c r="AL42" s="89">
        <f t="shared" si="22"/>
        <v>0</v>
      </c>
      <c r="AM42" s="70">
        <f t="shared" si="23"/>
        <v>0</v>
      </c>
      <c r="AN42" s="89">
        <f t="shared" si="24"/>
        <v>0</v>
      </c>
      <c r="AO42" s="60">
        <f>'[1]LA Key'!$M42</f>
        <v>0</v>
      </c>
      <c r="AP42" s="89">
        <f t="shared" si="25"/>
        <v>0</v>
      </c>
      <c r="AQ42" s="68"/>
      <c r="AR42" s="68">
        <f t="shared" si="26"/>
        <v>0</v>
      </c>
      <c r="AS42" s="89">
        <f t="shared" si="27"/>
        <v>0</v>
      </c>
      <c r="AT42" s="69">
        <f t="shared" si="7"/>
        <v>0</v>
      </c>
      <c r="AU42" s="86">
        <f t="shared" si="8"/>
        <v>0</v>
      </c>
      <c r="AV42" s="116"/>
      <c r="AW42" s="65"/>
      <c r="AX42" s="65">
        <f t="shared" si="33"/>
        <v>0</v>
      </c>
      <c r="AY42" s="65">
        <f t="shared" si="34"/>
        <v>0</v>
      </c>
    </row>
    <row r="43" spans="1:51" ht="16.149999999999999" customHeight="1" x14ac:dyDescent="0.2">
      <c r="A43" s="54">
        <v>37</v>
      </c>
      <c r="B43" s="55" t="s">
        <v>42</v>
      </c>
      <c r="C43" s="271">
        <f>'8_2.1.18 SIS'!AE43</f>
        <v>0</v>
      </c>
      <c r="D43" s="56">
        <f>'Source Data'!H43</f>
        <v>5115.2412376905504</v>
      </c>
      <c r="E43" s="74">
        <f t="shared" si="11"/>
        <v>0</v>
      </c>
      <c r="F43" s="290"/>
      <c r="G43" s="56">
        <f>'Source Data'!I43</f>
        <v>683.69591860374021</v>
      </c>
      <c r="H43" s="74">
        <f t="shared" si="12"/>
        <v>0</v>
      </c>
      <c r="I43" s="290"/>
      <c r="J43" s="56">
        <f>'Source Data'!J43</f>
        <v>186.46252325556549</v>
      </c>
      <c r="K43" s="74">
        <f t="shared" si="13"/>
        <v>0</v>
      </c>
      <c r="L43" s="290"/>
      <c r="M43" s="56">
        <f>'Source Data'!K43</f>
        <v>4661.5630813891366</v>
      </c>
      <c r="N43" s="74">
        <f t="shared" si="14"/>
        <v>0</v>
      </c>
      <c r="O43" s="290"/>
      <c r="P43" s="56">
        <f>'Source Data'!L43</f>
        <v>1864.6252325556547</v>
      </c>
      <c r="Q43" s="74">
        <f t="shared" si="15"/>
        <v>0</v>
      </c>
      <c r="R43" s="93">
        <v>0</v>
      </c>
      <c r="S43" s="56"/>
      <c r="T43" s="56"/>
      <c r="U43" s="57">
        <f t="shared" si="28"/>
        <v>0</v>
      </c>
      <c r="V43" s="93">
        <f t="shared" si="2"/>
        <v>0</v>
      </c>
      <c r="W43" s="74">
        <f t="shared" si="16"/>
        <v>0</v>
      </c>
      <c r="X43" s="93">
        <f t="shared" si="17"/>
        <v>0</v>
      </c>
      <c r="Y43" s="56">
        <f>'[1]LA Key'!$G43</f>
        <v>0</v>
      </c>
      <c r="Z43" s="93">
        <f t="shared" si="18"/>
        <v>0</v>
      </c>
      <c r="AA43" s="56"/>
      <c r="AB43" s="56">
        <f t="shared" si="19"/>
        <v>0</v>
      </c>
      <c r="AC43" s="93">
        <f t="shared" si="20"/>
        <v>0</v>
      </c>
      <c r="AD43" s="97">
        <f t="shared" si="29"/>
        <v>0</v>
      </c>
      <c r="AE43" s="75">
        <f>'Source Data'!N43</f>
        <v>3876</v>
      </c>
      <c r="AF43" s="90">
        <f t="shared" si="30"/>
        <v>0</v>
      </c>
      <c r="AG43" s="271"/>
      <c r="AH43" s="75">
        <f t="shared" si="21"/>
        <v>0</v>
      </c>
      <c r="AI43" s="271"/>
      <c r="AJ43" s="77">
        <f t="shared" si="31"/>
        <v>0</v>
      </c>
      <c r="AK43" s="76">
        <f t="shared" si="32"/>
        <v>0</v>
      </c>
      <c r="AL43" s="90">
        <f t="shared" si="22"/>
        <v>0</v>
      </c>
      <c r="AM43" s="79">
        <f t="shared" si="23"/>
        <v>0</v>
      </c>
      <c r="AN43" s="90">
        <f t="shared" si="24"/>
        <v>0</v>
      </c>
      <c r="AO43" s="56">
        <f>'[1]LA Key'!$M43</f>
        <v>0</v>
      </c>
      <c r="AP43" s="90">
        <f t="shared" si="25"/>
        <v>0</v>
      </c>
      <c r="AQ43" s="77"/>
      <c r="AR43" s="77">
        <f t="shared" si="26"/>
        <v>0</v>
      </c>
      <c r="AS43" s="90">
        <f t="shared" si="27"/>
        <v>0</v>
      </c>
      <c r="AT43" s="78">
        <f t="shared" si="7"/>
        <v>0</v>
      </c>
      <c r="AU43" s="87">
        <f t="shared" si="8"/>
        <v>0</v>
      </c>
      <c r="AV43" s="116"/>
      <c r="AW43" s="74"/>
      <c r="AX43" s="74">
        <f t="shared" si="33"/>
        <v>0</v>
      </c>
      <c r="AY43" s="74">
        <f t="shared" si="34"/>
        <v>0</v>
      </c>
    </row>
    <row r="44" spans="1:51" ht="16.149999999999999" customHeight="1" x14ac:dyDescent="0.2">
      <c r="A44" s="54">
        <v>38</v>
      </c>
      <c r="B44" s="55" t="s">
        <v>43</v>
      </c>
      <c r="C44" s="271">
        <f>'8_2.1.18 SIS'!AE44</f>
        <v>0</v>
      </c>
      <c r="D44" s="56">
        <f>'Source Data'!H44</f>
        <v>2242.6574879084728</v>
      </c>
      <c r="E44" s="74">
        <f t="shared" si="11"/>
        <v>0</v>
      </c>
      <c r="F44" s="290"/>
      <c r="G44" s="56">
        <f>'Source Data'!I44</f>
        <v>217.85498253596765</v>
      </c>
      <c r="H44" s="74">
        <f t="shared" si="12"/>
        <v>0</v>
      </c>
      <c r="I44" s="290"/>
      <c r="J44" s="56">
        <f>'Source Data'!J44</f>
        <v>59.414995237082067</v>
      </c>
      <c r="K44" s="74">
        <f t="shared" si="13"/>
        <v>0</v>
      </c>
      <c r="L44" s="290"/>
      <c r="M44" s="56">
        <f>'Source Data'!K44</f>
        <v>1485.3748809270521</v>
      </c>
      <c r="N44" s="74">
        <f t="shared" si="14"/>
        <v>0</v>
      </c>
      <c r="O44" s="290"/>
      <c r="P44" s="56">
        <f>'Source Data'!L44</f>
        <v>594.14995237082076</v>
      </c>
      <c r="Q44" s="74">
        <f t="shared" si="15"/>
        <v>0</v>
      </c>
      <c r="R44" s="93">
        <v>0</v>
      </c>
      <c r="S44" s="56"/>
      <c r="T44" s="56"/>
      <c r="U44" s="57">
        <f t="shared" si="28"/>
        <v>0</v>
      </c>
      <c r="V44" s="93">
        <f t="shared" si="2"/>
        <v>0</v>
      </c>
      <c r="W44" s="74">
        <f t="shared" si="16"/>
        <v>0</v>
      </c>
      <c r="X44" s="93">
        <f t="shared" si="17"/>
        <v>0</v>
      </c>
      <c r="Y44" s="56">
        <f>'[1]LA Key'!$G44</f>
        <v>0</v>
      </c>
      <c r="Z44" s="93">
        <f t="shared" si="18"/>
        <v>0</v>
      </c>
      <c r="AA44" s="56"/>
      <c r="AB44" s="56">
        <f t="shared" si="19"/>
        <v>0</v>
      </c>
      <c r="AC44" s="93">
        <f t="shared" si="20"/>
        <v>0</v>
      </c>
      <c r="AD44" s="97">
        <f t="shared" si="29"/>
        <v>0</v>
      </c>
      <c r="AE44" s="75">
        <f>'Source Data'!N44</f>
        <v>11268</v>
      </c>
      <c r="AF44" s="90">
        <f t="shared" si="30"/>
        <v>0</v>
      </c>
      <c r="AG44" s="271"/>
      <c r="AH44" s="75">
        <f t="shared" si="21"/>
        <v>0</v>
      </c>
      <c r="AI44" s="271"/>
      <c r="AJ44" s="77">
        <f t="shared" si="31"/>
        <v>0</v>
      </c>
      <c r="AK44" s="76">
        <f t="shared" si="32"/>
        <v>0</v>
      </c>
      <c r="AL44" s="90">
        <f t="shared" si="22"/>
        <v>0</v>
      </c>
      <c r="AM44" s="79">
        <f t="shared" si="23"/>
        <v>0</v>
      </c>
      <c r="AN44" s="90">
        <f t="shared" si="24"/>
        <v>0</v>
      </c>
      <c r="AO44" s="56">
        <f>'[1]LA Key'!$M44</f>
        <v>0</v>
      </c>
      <c r="AP44" s="90">
        <f t="shared" si="25"/>
        <v>0</v>
      </c>
      <c r="AQ44" s="77"/>
      <c r="AR44" s="77">
        <f t="shared" si="26"/>
        <v>0</v>
      </c>
      <c r="AS44" s="90">
        <f t="shared" si="27"/>
        <v>0</v>
      </c>
      <c r="AT44" s="78">
        <f t="shared" si="7"/>
        <v>0</v>
      </c>
      <c r="AU44" s="87">
        <f t="shared" si="8"/>
        <v>0</v>
      </c>
      <c r="AV44" s="116"/>
      <c r="AW44" s="74"/>
      <c r="AX44" s="74">
        <f t="shared" si="33"/>
        <v>0</v>
      </c>
      <c r="AY44" s="74">
        <f t="shared" si="34"/>
        <v>0</v>
      </c>
    </row>
    <row r="45" spans="1:51" ht="16.149999999999999" customHeight="1" x14ac:dyDescent="0.2">
      <c r="A45" s="54">
        <v>39</v>
      </c>
      <c r="B45" s="55" t="s">
        <v>44</v>
      </c>
      <c r="C45" s="271">
        <f>'8_2.1.18 SIS'!AE45</f>
        <v>14</v>
      </c>
      <c r="D45" s="56">
        <f>'Source Data'!H45</f>
        <v>2703.2750635068246</v>
      </c>
      <c r="E45" s="74">
        <f t="shared" si="11"/>
        <v>37845.850889095542</v>
      </c>
      <c r="F45" s="290"/>
      <c r="G45" s="56">
        <f>'Source Data'!I45</f>
        <v>360.15144440628399</v>
      </c>
      <c r="H45" s="74">
        <f t="shared" si="12"/>
        <v>0</v>
      </c>
      <c r="I45" s="290"/>
      <c r="J45" s="56">
        <f>'Source Data'!J45</f>
        <v>98.223121201713838</v>
      </c>
      <c r="K45" s="74">
        <f t="shared" si="13"/>
        <v>0</v>
      </c>
      <c r="L45" s="290"/>
      <c r="M45" s="56">
        <f>'Source Data'!K45</f>
        <v>2455.578030042846</v>
      </c>
      <c r="N45" s="74">
        <f t="shared" si="14"/>
        <v>0</v>
      </c>
      <c r="O45" s="290"/>
      <c r="P45" s="56">
        <f>'Source Data'!L45</f>
        <v>982.2312120171382</v>
      </c>
      <c r="Q45" s="74">
        <f t="shared" si="15"/>
        <v>0</v>
      </c>
      <c r="R45" s="93">
        <v>66003</v>
      </c>
      <c r="S45" s="56"/>
      <c r="T45" s="56"/>
      <c r="U45" s="57">
        <f t="shared" si="28"/>
        <v>0</v>
      </c>
      <c r="V45" s="93">
        <f t="shared" si="2"/>
        <v>66003</v>
      </c>
      <c r="W45" s="74">
        <f t="shared" si="16"/>
        <v>-165</v>
      </c>
      <c r="X45" s="93">
        <f t="shared" si="17"/>
        <v>65838</v>
      </c>
      <c r="Y45" s="56">
        <f>'[1]LA Key'!$G45</f>
        <v>0</v>
      </c>
      <c r="Z45" s="93">
        <f t="shared" si="18"/>
        <v>65838</v>
      </c>
      <c r="AA45" s="56"/>
      <c r="AB45" s="56">
        <f t="shared" si="19"/>
        <v>65838</v>
      </c>
      <c r="AC45" s="93">
        <f t="shared" si="20"/>
        <v>5487</v>
      </c>
      <c r="AD45" s="97">
        <f t="shared" si="29"/>
        <v>65838</v>
      </c>
      <c r="AE45" s="75">
        <f>'Source Data'!N45</f>
        <v>5158</v>
      </c>
      <c r="AF45" s="90">
        <f t="shared" si="30"/>
        <v>72212</v>
      </c>
      <c r="AG45" s="271"/>
      <c r="AH45" s="75">
        <f t="shared" si="21"/>
        <v>0</v>
      </c>
      <c r="AI45" s="271"/>
      <c r="AJ45" s="77">
        <f t="shared" si="31"/>
        <v>0</v>
      </c>
      <c r="AK45" s="76">
        <f t="shared" si="32"/>
        <v>0</v>
      </c>
      <c r="AL45" s="90">
        <f t="shared" si="22"/>
        <v>72212</v>
      </c>
      <c r="AM45" s="79">
        <f t="shared" si="23"/>
        <v>-181</v>
      </c>
      <c r="AN45" s="90">
        <f t="shared" si="24"/>
        <v>72031</v>
      </c>
      <c r="AO45" s="56">
        <f>'[1]LA Key'!$M45</f>
        <v>0</v>
      </c>
      <c r="AP45" s="90">
        <f t="shared" si="25"/>
        <v>72031</v>
      </c>
      <c r="AQ45" s="77"/>
      <c r="AR45" s="77">
        <f t="shared" si="26"/>
        <v>72031</v>
      </c>
      <c r="AS45" s="90">
        <f t="shared" si="27"/>
        <v>6003</v>
      </c>
      <c r="AT45" s="78">
        <f t="shared" si="7"/>
        <v>137869</v>
      </c>
      <c r="AU45" s="87">
        <f t="shared" si="8"/>
        <v>11490</v>
      </c>
      <c r="AV45" s="116"/>
      <c r="AW45" s="74"/>
      <c r="AX45" s="74">
        <f t="shared" si="33"/>
        <v>181</v>
      </c>
      <c r="AY45" s="74">
        <f t="shared" si="34"/>
        <v>181</v>
      </c>
    </row>
    <row r="46" spans="1:51" ht="16.149999999999999" customHeight="1" x14ac:dyDescent="0.2">
      <c r="A46" s="49">
        <v>40</v>
      </c>
      <c r="B46" s="50" t="s">
        <v>45</v>
      </c>
      <c r="C46" s="272">
        <f>'8_2.1.18 SIS'!AE46</f>
        <v>0</v>
      </c>
      <c r="D46" s="51">
        <f>'Source Data'!H46</f>
        <v>4843.6552941270829</v>
      </c>
      <c r="E46" s="80">
        <f t="shared" si="11"/>
        <v>0</v>
      </c>
      <c r="F46" s="291"/>
      <c r="G46" s="51">
        <f>'Source Data'!I46</f>
        <v>644.48181238686641</v>
      </c>
      <c r="H46" s="80">
        <f t="shared" si="12"/>
        <v>0</v>
      </c>
      <c r="I46" s="291"/>
      <c r="J46" s="51">
        <f>'Source Data'!J46</f>
        <v>175.76776701459988</v>
      </c>
      <c r="K46" s="80">
        <f t="shared" si="13"/>
        <v>0</v>
      </c>
      <c r="L46" s="291"/>
      <c r="M46" s="51">
        <f>'Source Data'!K46</f>
        <v>4394.194175364998</v>
      </c>
      <c r="N46" s="80">
        <f t="shared" si="14"/>
        <v>0</v>
      </c>
      <c r="O46" s="291"/>
      <c r="P46" s="51">
        <f>'Source Data'!L46</f>
        <v>1757.6776701459989</v>
      </c>
      <c r="Q46" s="80">
        <f t="shared" si="15"/>
        <v>0</v>
      </c>
      <c r="R46" s="94">
        <v>0</v>
      </c>
      <c r="S46" s="51"/>
      <c r="T46" s="51"/>
      <c r="U46" s="52">
        <f t="shared" si="28"/>
        <v>0</v>
      </c>
      <c r="V46" s="94">
        <f t="shared" si="2"/>
        <v>0</v>
      </c>
      <c r="W46" s="80">
        <f t="shared" si="16"/>
        <v>0</v>
      </c>
      <c r="X46" s="94">
        <f t="shared" si="17"/>
        <v>0</v>
      </c>
      <c r="Y46" s="51">
        <f>'[1]LA Key'!$G46</f>
        <v>0</v>
      </c>
      <c r="Z46" s="94">
        <f t="shared" si="18"/>
        <v>0</v>
      </c>
      <c r="AA46" s="53"/>
      <c r="AB46" s="51">
        <f t="shared" si="19"/>
        <v>0</v>
      </c>
      <c r="AC46" s="95">
        <f t="shared" si="20"/>
        <v>0</v>
      </c>
      <c r="AD46" s="95">
        <f t="shared" si="29"/>
        <v>0</v>
      </c>
      <c r="AE46" s="71">
        <f>'Source Data'!N46</f>
        <v>4005</v>
      </c>
      <c r="AF46" s="91">
        <f t="shared" si="30"/>
        <v>0</v>
      </c>
      <c r="AG46" s="272"/>
      <c r="AH46" s="71">
        <f t="shared" si="21"/>
        <v>0</v>
      </c>
      <c r="AI46" s="272"/>
      <c r="AJ46" s="72">
        <f t="shared" si="31"/>
        <v>0</v>
      </c>
      <c r="AK46" s="73">
        <f t="shared" si="32"/>
        <v>0</v>
      </c>
      <c r="AL46" s="91">
        <f t="shared" si="22"/>
        <v>0</v>
      </c>
      <c r="AM46" s="82">
        <f t="shared" si="23"/>
        <v>0</v>
      </c>
      <c r="AN46" s="91">
        <f t="shared" si="24"/>
        <v>0</v>
      </c>
      <c r="AO46" s="51">
        <f>'[1]LA Key'!$M46</f>
        <v>0</v>
      </c>
      <c r="AP46" s="91">
        <f t="shared" si="25"/>
        <v>0</v>
      </c>
      <c r="AQ46" s="72"/>
      <c r="AR46" s="72">
        <f t="shared" si="26"/>
        <v>0</v>
      </c>
      <c r="AS46" s="91">
        <f t="shared" si="27"/>
        <v>0</v>
      </c>
      <c r="AT46" s="81">
        <f t="shared" si="7"/>
        <v>0</v>
      </c>
      <c r="AU46" s="88">
        <f t="shared" si="8"/>
        <v>0</v>
      </c>
      <c r="AV46" s="116"/>
      <c r="AW46" s="80"/>
      <c r="AX46" s="80">
        <f t="shared" si="33"/>
        <v>0</v>
      </c>
      <c r="AY46" s="80">
        <f t="shared" si="34"/>
        <v>0</v>
      </c>
    </row>
    <row r="47" spans="1:51" ht="16.149999999999999" customHeight="1" x14ac:dyDescent="0.2">
      <c r="A47" s="58">
        <v>41</v>
      </c>
      <c r="B47" s="59" t="s">
        <v>46</v>
      </c>
      <c r="C47" s="270">
        <f>'8_2.1.18 SIS'!AE47</f>
        <v>0</v>
      </c>
      <c r="D47" s="60">
        <f>'Source Data'!H47</f>
        <v>2834.247173471952</v>
      </c>
      <c r="E47" s="65">
        <f t="shared" si="11"/>
        <v>0</v>
      </c>
      <c r="F47" s="289"/>
      <c r="G47" s="60">
        <f>'Source Data'!I47</f>
        <v>378.64303242739538</v>
      </c>
      <c r="H47" s="65">
        <f t="shared" si="12"/>
        <v>0</v>
      </c>
      <c r="I47" s="289"/>
      <c r="J47" s="60">
        <f>'Source Data'!J47</f>
        <v>103.26628157110781</v>
      </c>
      <c r="K47" s="65">
        <f t="shared" si="13"/>
        <v>0</v>
      </c>
      <c r="L47" s="289"/>
      <c r="M47" s="60">
        <f>'Source Data'!K47</f>
        <v>2581.6570392776953</v>
      </c>
      <c r="N47" s="65">
        <f t="shared" si="14"/>
        <v>0</v>
      </c>
      <c r="O47" s="289"/>
      <c r="P47" s="60">
        <f>'Source Data'!L47</f>
        <v>1032.6628157110781</v>
      </c>
      <c r="Q47" s="65">
        <f t="shared" si="15"/>
        <v>0</v>
      </c>
      <c r="R47" s="92">
        <v>0</v>
      </c>
      <c r="S47" s="60"/>
      <c r="T47" s="60"/>
      <c r="U47" s="61">
        <f t="shared" si="28"/>
        <v>0</v>
      </c>
      <c r="V47" s="92">
        <f t="shared" si="2"/>
        <v>0</v>
      </c>
      <c r="W47" s="65">
        <f t="shared" si="16"/>
        <v>0</v>
      </c>
      <c r="X47" s="92">
        <f t="shared" si="17"/>
        <v>0</v>
      </c>
      <c r="Y47" s="60">
        <f>'[1]LA Key'!$G47</f>
        <v>0</v>
      </c>
      <c r="Z47" s="92">
        <f t="shared" si="18"/>
        <v>0</v>
      </c>
      <c r="AA47" s="60"/>
      <c r="AB47" s="60">
        <f t="shared" si="19"/>
        <v>0</v>
      </c>
      <c r="AC47" s="92">
        <f t="shared" si="20"/>
        <v>0</v>
      </c>
      <c r="AD47" s="96">
        <f t="shared" si="29"/>
        <v>0</v>
      </c>
      <c r="AE47" s="66">
        <f>'Source Data'!N47</f>
        <v>9547</v>
      </c>
      <c r="AF47" s="89">
        <f t="shared" si="30"/>
        <v>0</v>
      </c>
      <c r="AG47" s="270"/>
      <c r="AH47" s="66">
        <f t="shared" si="21"/>
        <v>0</v>
      </c>
      <c r="AI47" s="270"/>
      <c r="AJ47" s="68">
        <f t="shared" si="31"/>
        <v>0</v>
      </c>
      <c r="AK47" s="67">
        <f t="shared" si="32"/>
        <v>0</v>
      </c>
      <c r="AL47" s="89">
        <f t="shared" si="22"/>
        <v>0</v>
      </c>
      <c r="AM47" s="70">
        <f t="shared" si="23"/>
        <v>0</v>
      </c>
      <c r="AN47" s="89">
        <f t="shared" si="24"/>
        <v>0</v>
      </c>
      <c r="AO47" s="60">
        <f>'[1]LA Key'!$M47</f>
        <v>0</v>
      </c>
      <c r="AP47" s="89">
        <f t="shared" si="25"/>
        <v>0</v>
      </c>
      <c r="AQ47" s="68"/>
      <c r="AR47" s="68">
        <f t="shared" si="26"/>
        <v>0</v>
      </c>
      <c r="AS47" s="89">
        <f t="shared" si="27"/>
        <v>0</v>
      </c>
      <c r="AT47" s="69">
        <f t="shared" si="7"/>
        <v>0</v>
      </c>
      <c r="AU47" s="86">
        <f t="shared" si="8"/>
        <v>0</v>
      </c>
      <c r="AV47" s="116"/>
      <c r="AW47" s="65"/>
      <c r="AX47" s="65">
        <f t="shared" si="33"/>
        <v>0</v>
      </c>
      <c r="AY47" s="65">
        <f t="shared" si="34"/>
        <v>0</v>
      </c>
    </row>
    <row r="48" spans="1:51" ht="16.149999999999999" customHeight="1" x14ac:dyDescent="0.2">
      <c r="A48" s="54">
        <v>42</v>
      </c>
      <c r="B48" s="55" t="s">
        <v>47</v>
      </c>
      <c r="C48" s="271">
        <f>'8_2.1.18 SIS'!AE48</f>
        <v>0</v>
      </c>
      <c r="D48" s="56">
        <f>'Source Data'!H48</f>
        <v>4267.2926645330763</v>
      </c>
      <c r="E48" s="74">
        <f t="shared" si="11"/>
        <v>0</v>
      </c>
      <c r="F48" s="290"/>
      <c r="G48" s="56">
        <f>'Source Data'!I48</f>
        <v>585.87981046741402</v>
      </c>
      <c r="H48" s="74">
        <f t="shared" si="12"/>
        <v>0</v>
      </c>
      <c r="I48" s="290"/>
      <c r="J48" s="56">
        <f>'Source Data'!J48</f>
        <v>159.78540285474929</v>
      </c>
      <c r="K48" s="74">
        <f t="shared" si="13"/>
        <v>0</v>
      </c>
      <c r="L48" s="290"/>
      <c r="M48" s="56">
        <f>'Source Data'!K48</f>
        <v>3994.6350713687325</v>
      </c>
      <c r="N48" s="74">
        <f t="shared" si="14"/>
        <v>0</v>
      </c>
      <c r="O48" s="290"/>
      <c r="P48" s="56">
        <f>'Source Data'!L48</f>
        <v>1597.8540285474928</v>
      </c>
      <c r="Q48" s="74">
        <f t="shared" si="15"/>
        <v>0</v>
      </c>
      <c r="R48" s="93">
        <v>0</v>
      </c>
      <c r="S48" s="56"/>
      <c r="T48" s="56"/>
      <c r="U48" s="57">
        <f t="shared" si="28"/>
        <v>0</v>
      </c>
      <c r="V48" s="93">
        <f t="shared" si="2"/>
        <v>0</v>
      </c>
      <c r="W48" s="74">
        <f t="shared" si="16"/>
        <v>0</v>
      </c>
      <c r="X48" s="93">
        <f t="shared" si="17"/>
        <v>0</v>
      </c>
      <c r="Y48" s="56">
        <f>'[1]LA Key'!$G48</f>
        <v>0</v>
      </c>
      <c r="Z48" s="93">
        <f t="shared" si="18"/>
        <v>0</v>
      </c>
      <c r="AA48" s="56"/>
      <c r="AB48" s="56">
        <f t="shared" si="19"/>
        <v>0</v>
      </c>
      <c r="AC48" s="93">
        <f t="shared" si="20"/>
        <v>0</v>
      </c>
      <c r="AD48" s="97">
        <f t="shared" si="29"/>
        <v>0</v>
      </c>
      <c r="AE48" s="75">
        <f>'Source Data'!N48</f>
        <v>4334</v>
      </c>
      <c r="AF48" s="90">
        <f t="shared" si="30"/>
        <v>0</v>
      </c>
      <c r="AG48" s="271"/>
      <c r="AH48" s="75">
        <f t="shared" si="21"/>
        <v>0</v>
      </c>
      <c r="AI48" s="271"/>
      <c r="AJ48" s="77">
        <f t="shared" si="31"/>
        <v>0</v>
      </c>
      <c r="AK48" s="76">
        <f t="shared" si="32"/>
        <v>0</v>
      </c>
      <c r="AL48" s="90">
        <f t="shared" si="22"/>
        <v>0</v>
      </c>
      <c r="AM48" s="79">
        <f t="shared" si="23"/>
        <v>0</v>
      </c>
      <c r="AN48" s="90">
        <f t="shared" si="24"/>
        <v>0</v>
      </c>
      <c r="AO48" s="56">
        <f>'[1]LA Key'!$M48</f>
        <v>0</v>
      </c>
      <c r="AP48" s="90">
        <f t="shared" si="25"/>
        <v>0</v>
      </c>
      <c r="AQ48" s="77"/>
      <c r="AR48" s="77">
        <f t="shared" si="26"/>
        <v>0</v>
      </c>
      <c r="AS48" s="90">
        <f t="shared" si="27"/>
        <v>0</v>
      </c>
      <c r="AT48" s="78">
        <f t="shared" si="7"/>
        <v>0</v>
      </c>
      <c r="AU48" s="87">
        <f t="shared" si="8"/>
        <v>0</v>
      </c>
      <c r="AV48" s="116"/>
      <c r="AW48" s="74"/>
      <c r="AX48" s="74">
        <f t="shared" si="33"/>
        <v>0</v>
      </c>
      <c r="AY48" s="74">
        <f t="shared" si="34"/>
        <v>0</v>
      </c>
    </row>
    <row r="49" spans="1:51" ht="16.149999999999999" customHeight="1" x14ac:dyDescent="0.2">
      <c r="A49" s="54">
        <v>43</v>
      </c>
      <c r="B49" s="55" t="s">
        <v>48</v>
      </c>
      <c r="C49" s="271">
        <f>'8_2.1.18 SIS'!AE49</f>
        <v>0</v>
      </c>
      <c r="D49" s="56">
        <f>'Source Data'!H49</f>
        <v>5171.5692260226861</v>
      </c>
      <c r="E49" s="74">
        <f t="shared" si="11"/>
        <v>0</v>
      </c>
      <c r="F49" s="290"/>
      <c r="G49" s="56">
        <f>'Source Data'!I49</f>
        <v>687.72808854852053</v>
      </c>
      <c r="H49" s="74">
        <f t="shared" si="12"/>
        <v>0</v>
      </c>
      <c r="I49" s="290"/>
      <c r="J49" s="56">
        <f>'Source Data'!J49</f>
        <v>187.56220596777831</v>
      </c>
      <c r="K49" s="74">
        <f t="shared" si="13"/>
        <v>0</v>
      </c>
      <c r="L49" s="290"/>
      <c r="M49" s="56">
        <f>'Source Data'!K49</f>
        <v>4689.0551491944589</v>
      </c>
      <c r="N49" s="74">
        <f t="shared" si="14"/>
        <v>0</v>
      </c>
      <c r="O49" s="290"/>
      <c r="P49" s="56">
        <f>'Source Data'!L49</f>
        <v>1875.6220596777835</v>
      </c>
      <c r="Q49" s="74">
        <f t="shared" si="15"/>
        <v>0</v>
      </c>
      <c r="R49" s="93">
        <v>0</v>
      </c>
      <c r="S49" s="56"/>
      <c r="T49" s="56"/>
      <c r="U49" s="57">
        <f t="shared" si="28"/>
        <v>0</v>
      </c>
      <c r="V49" s="93">
        <f t="shared" si="2"/>
        <v>0</v>
      </c>
      <c r="W49" s="74">
        <f t="shared" si="16"/>
        <v>0</v>
      </c>
      <c r="X49" s="93">
        <f t="shared" si="17"/>
        <v>0</v>
      </c>
      <c r="Y49" s="56">
        <f>'[1]LA Key'!$G49</f>
        <v>0</v>
      </c>
      <c r="Z49" s="93">
        <f t="shared" si="18"/>
        <v>0</v>
      </c>
      <c r="AA49" s="56"/>
      <c r="AB49" s="56">
        <f t="shared" si="19"/>
        <v>0</v>
      </c>
      <c r="AC49" s="93">
        <f t="shared" si="20"/>
        <v>0</v>
      </c>
      <c r="AD49" s="97">
        <f t="shared" si="29"/>
        <v>0</v>
      </c>
      <c r="AE49" s="75">
        <f>'Source Data'!N49</f>
        <v>3642</v>
      </c>
      <c r="AF49" s="90">
        <f t="shared" si="30"/>
        <v>0</v>
      </c>
      <c r="AG49" s="271"/>
      <c r="AH49" s="75">
        <f t="shared" si="21"/>
        <v>0</v>
      </c>
      <c r="AI49" s="271"/>
      <c r="AJ49" s="77">
        <f t="shared" si="31"/>
        <v>0</v>
      </c>
      <c r="AK49" s="76">
        <f t="shared" si="32"/>
        <v>0</v>
      </c>
      <c r="AL49" s="90">
        <f t="shared" si="22"/>
        <v>0</v>
      </c>
      <c r="AM49" s="79">
        <f t="shared" si="23"/>
        <v>0</v>
      </c>
      <c r="AN49" s="90">
        <f t="shared" si="24"/>
        <v>0</v>
      </c>
      <c r="AO49" s="56">
        <f>'[1]LA Key'!$M49</f>
        <v>0</v>
      </c>
      <c r="AP49" s="90">
        <f t="shared" si="25"/>
        <v>0</v>
      </c>
      <c r="AQ49" s="77"/>
      <c r="AR49" s="77">
        <f t="shared" si="26"/>
        <v>0</v>
      </c>
      <c r="AS49" s="90">
        <f t="shared" si="27"/>
        <v>0</v>
      </c>
      <c r="AT49" s="78">
        <f t="shared" si="7"/>
        <v>0</v>
      </c>
      <c r="AU49" s="87">
        <f t="shared" si="8"/>
        <v>0</v>
      </c>
      <c r="AV49" s="116"/>
      <c r="AW49" s="74"/>
      <c r="AX49" s="74">
        <f t="shared" si="33"/>
        <v>0</v>
      </c>
      <c r="AY49" s="74">
        <f t="shared" si="34"/>
        <v>0</v>
      </c>
    </row>
    <row r="50" spans="1:51" ht="16.149999999999999" customHeight="1" x14ac:dyDescent="0.2">
      <c r="A50" s="54">
        <v>44</v>
      </c>
      <c r="B50" s="55" t="s">
        <v>49</v>
      </c>
      <c r="C50" s="271">
        <f>'8_2.1.18 SIS'!AE50</f>
        <v>0</v>
      </c>
      <c r="D50" s="56">
        <f>'Source Data'!H50</f>
        <v>4763.2835459226835</v>
      </c>
      <c r="E50" s="74">
        <f t="shared" si="11"/>
        <v>0</v>
      </c>
      <c r="F50" s="290"/>
      <c r="G50" s="56">
        <f>'Source Data'!I50</f>
        <v>640.0242289674087</v>
      </c>
      <c r="H50" s="74">
        <f t="shared" si="12"/>
        <v>0</v>
      </c>
      <c r="I50" s="290"/>
      <c r="J50" s="56">
        <f>'Source Data'!J50</f>
        <v>174.5520624456569</v>
      </c>
      <c r="K50" s="74">
        <f t="shared" si="13"/>
        <v>0</v>
      </c>
      <c r="L50" s="290"/>
      <c r="M50" s="56">
        <f>'Source Data'!K50</f>
        <v>4363.8015611414239</v>
      </c>
      <c r="N50" s="74">
        <f t="shared" si="14"/>
        <v>0</v>
      </c>
      <c r="O50" s="290"/>
      <c r="P50" s="56">
        <f>'Source Data'!L50</f>
        <v>1745.5206244565691</v>
      </c>
      <c r="Q50" s="74">
        <f t="shared" si="15"/>
        <v>0</v>
      </c>
      <c r="R50" s="93">
        <v>0</v>
      </c>
      <c r="S50" s="56"/>
      <c r="T50" s="56"/>
      <c r="U50" s="57">
        <f t="shared" si="28"/>
        <v>0</v>
      </c>
      <c r="V50" s="93">
        <f t="shared" si="2"/>
        <v>0</v>
      </c>
      <c r="W50" s="74">
        <f t="shared" si="16"/>
        <v>0</v>
      </c>
      <c r="X50" s="93">
        <f t="shared" si="17"/>
        <v>0</v>
      </c>
      <c r="Y50" s="56">
        <f>'[1]LA Key'!$G50</f>
        <v>0</v>
      </c>
      <c r="Z50" s="93">
        <f t="shared" si="18"/>
        <v>0</v>
      </c>
      <c r="AA50" s="56"/>
      <c r="AB50" s="56">
        <f t="shared" si="19"/>
        <v>0</v>
      </c>
      <c r="AC50" s="93">
        <f t="shared" si="20"/>
        <v>0</v>
      </c>
      <c r="AD50" s="97">
        <f t="shared" si="29"/>
        <v>0</v>
      </c>
      <c r="AE50" s="75">
        <f>'Source Data'!N50</f>
        <v>3969</v>
      </c>
      <c r="AF50" s="90">
        <f t="shared" si="30"/>
        <v>0</v>
      </c>
      <c r="AG50" s="271"/>
      <c r="AH50" s="75">
        <f t="shared" si="21"/>
        <v>0</v>
      </c>
      <c r="AI50" s="271"/>
      <c r="AJ50" s="77">
        <f t="shared" si="31"/>
        <v>0</v>
      </c>
      <c r="AK50" s="76">
        <f t="shared" si="32"/>
        <v>0</v>
      </c>
      <c r="AL50" s="90">
        <f t="shared" si="22"/>
        <v>0</v>
      </c>
      <c r="AM50" s="79">
        <f t="shared" si="23"/>
        <v>0</v>
      </c>
      <c r="AN50" s="90">
        <f t="shared" si="24"/>
        <v>0</v>
      </c>
      <c r="AO50" s="56">
        <f>'[1]LA Key'!$M50</f>
        <v>0</v>
      </c>
      <c r="AP50" s="90">
        <f t="shared" si="25"/>
        <v>0</v>
      </c>
      <c r="AQ50" s="77"/>
      <c r="AR50" s="77">
        <f t="shared" si="26"/>
        <v>0</v>
      </c>
      <c r="AS50" s="90">
        <f t="shared" si="27"/>
        <v>0</v>
      </c>
      <c r="AT50" s="78">
        <f t="shared" si="7"/>
        <v>0</v>
      </c>
      <c r="AU50" s="87">
        <f t="shared" si="8"/>
        <v>0</v>
      </c>
      <c r="AV50" s="116"/>
      <c r="AW50" s="74"/>
      <c r="AX50" s="74">
        <f t="shared" si="33"/>
        <v>0</v>
      </c>
      <c r="AY50" s="74">
        <f t="shared" si="34"/>
        <v>0</v>
      </c>
    </row>
    <row r="51" spans="1:51" ht="16.149999999999999" customHeight="1" x14ac:dyDescent="0.2">
      <c r="A51" s="49">
        <v>45</v>
      </c>
      <c r="B51" s="50" t="s">
        <v>50</v>
      </c>
      <c r="C51" s="272">
        <f>'8_2.1.18 SIS'!AE51</f>
        <v>0</v>
      </c>
      <c r="D51" s="51">
        <f>'Source Data'!H51</f>
        <v>2675.6537559078151</v>
      </c>
      <c r="E51" s="80">
        <f t="shared" si="11"/>
        <v>0</v>
      </c>
      <c r="F51" s="291"/>
      <c r="G51" s="51">
        <f>'Source Data'!I51</f>
        <v>332.43156845204078</v>
      </c>
      <c r="H51" s="80">
        <f t="shared" si="12"/>
        <v>0</v>
      </c>
      <c r="I51" s="291"/>
      <c r="J51" s="51">
        <f>'Source Data'!J51</f>
        <v>90.66315503237476</v>
      </c>
      <c r="K51" s="80">
        <f t="shared" si="13"/>
        <v>0</v>
      </c>
      <c r="L51" s="291"/>
      <c r="M51" s="51">
        <f>'Source Data'!K51</f>
        <v>2266.578875809369</v>
      </c>
      <c r="N51" s="80">
        <f t="shared" si="14"/>
        <v>0</v>
      </c>
      <c r="O51" s="291"/>
      <c r="P51" s="51">
        <f>'Source Data'!L51</f>
        <v>906.63155032374766</v>
      </c>
      <c r="Q51" s="80">
        <f t="shared" si="15"/>
        <v>0</v>
      </c>
      <c r="R51" s="94">
        <v>0</v>
      </c>
      <c r="S51" s="51"/>
      <c r="T51" s="51"/>
      <c r="U51" s="52">
        <f t="shared" si="28"/>
        <v>0</v>
      </c>
      <c r="V51" s="94">
        <f t="shared" si="2"/>
        <v>0</v>
      </c>
      <c r="W51" s="80">
        <f t="shared" si="16"/>
        <v>0</v>
      </c>
      <c r="X51" s="94">
        <f t="shared" si="17"/>
        <v>0</v>
      </c>
      <c r="Y51" s="51">
        <f>'[1]LA Key'!$G51</f>
        <v>0</v>
      </c>
      <c r="Z51" s="94">
        <f t="shared" si="18"/>
        <v>0</v>
      </c>
      <c r="AA51" s="53"/>
      <c r="AB51" s="51">
        <f t="shared" si="19"/>
        <v>0</v>
      </c>
      <c r="AC51" s="95">
        <f t="shared" si="20"/>
        <v>0</v>
      </c>
      <c r="AD51" s="95">
        <f t="shared" si="29"/>
        <v>0</v>
      </c>
      <c r="AE51" s="71">
        <f>'Source Data'!N51</f>
        <v>13416</v>
      </c>
      <c r="AF51" s="91">
        <f t="shared" si="30"/>
        <v>0</v>
      </c>
      <c r="AG51" s="272"/>
      <c r="AH51" s="71">
        <f t="shared" si="21"/>
        <v>0</v>
      </c>
      <c r="AI51" s="272"/>
      <c r="AJ51" s="72">
        <f t="shared" si="31"/>
        <v>0</v>
      </c>
      <c r="AK51" s="73">
        <f t="shared" si="32"/>
        <v>0</v>
      </c>
      <c r="AL51" s="91">
        <f t="shared" si="22"/>
        <v>0</v>
      </c>
      <c r="AM51" s="82">
        <f t="shared" si="23"/>
        <v>0</v>
      </c>
      <c r="AN51" s="91">
        <f t="shared" si="24"/>
        <v>0</v>
      </c>
      <c r="AO51" s="51">
        <f>'[1]LA Key'!$M51</f>
        <v>0</v>
      </c>
      <c r="AP51" s="91">
        <f t="shared" si="25"/>
        <v>0</v>
      </c>
      <c r="AQ51" s="72"/>
      <c r="AR51" s="72">
        <f t="shared" si="26"/>
        <v>0</v>
      </c>
      <c r="AS51" s="91">
        <f t="shared" si="27"/>
        <v>0</v>
      </c>
      <c r="AT51" s="81">
        <f t="shared" si="7"/>
        <v>0</v>
      </c>
      <c r="AU51" s="88">
        <f t="shared" si="8"/>
        <v>0</v>
      </c>
      <c r="AV51" s="116"/>
      <c r="AW51" s="80"/>
      <c r="AX51" s="80">
        <f t="shared" si="33"/>
        <v>0</v>
      </c>
      <c r="AY51" s="80">
        <f t="shared" si="34"/>
        <v>0</v>
      </c>
    </row>
    <row r="52" spans="1:51" ht="16.149999999999999" customHeight="1" x14ac:dyDescent="0.2">
      <c r="A52" s="58">
        <v>46</v>
      </c>
      <c r="B52" s="59" t="s">
        <v>51</v>
      </c>
      <c r="C52" s="270">
        <f>'8_2.1.18 SIS'!AE52</f>
        <v>0</v>
      </c>
      <c r="D52" s="60">
        <f>'Source Data'!H52</f>
        <v>5480.4352847367336</v>
      </c>
      <c r="E52" s="65">
        <f t="shared" si="11"/>
        <v>0</v>
      </c>
      <c r="F52" s="289"/>
      <c r="G52" s="60">
        <f>'Source Data'!I52</f>
        <v>708.93963160759859</v>
      </c>
      <c r="H52" s="65">
        <f t="shared" si="12"/>
        <v>0</v>
      </c>
      <c r="I52" s="289"/>
      <c r="J52" s="60">
        <f>'Source Data'!J52</f>
        <v>193.3471722566178</v>
      </c>
      <c r="K52" s="65">
        <f t="shared" si="13"/>
        <v>0</v>
      </c>
      <c r="L52" s="289"/>
      <c r="M52" s="60">
        <f>'Source Data'!K52</f>
        <v>4833.6793064154454</v>
      </c>
      <c r="N52" s="65">
        <f t="shared" si="14"/>
        <v>0</v>
      </c>
      <c r="O52" s="289"/>
      <c r="P52" s="60">
        <f>'Source Data'!L52</f>
        <v>1933.4717225661777</v>
      </c>
      <c r="Q52" s="65">
        <f t="shared" si="15"/>
        <v>0</v>
      </c>
      <c r="R52" s="92">
        <v>0</v>
      </c>
      <c r="S52" s="60"/>
      <c r="T52" s="60"/>
      <c r="U52" s="61">
        <f t="shared" si="28"/>
        <v>0</v>
      </c>
      <c r="V52" s="92">
        <f t="shared" si="2"/>
        <v>0</v>
      </c>
      <c r="W52" s="65">
        <f t="shared" si="16"/>
        <v>0</v>
      </c>
      <c r="X52" s="92">
        <f t="shared" si="17"/>
        <v>0</v>
      </c>
      <c r="Y52" s="60">
        <f>'[1]LA Key'!$G52</f>
        <v>0</v>
      </c>
      <c r="Z52" s="92">
        <f t="shared" si="18"/>
        <v>0</v>
      </c>
      <c r="AA52" s="60"/>
      <c r="AB52" s="60">
        <f t="shared" si="19"/>
        <v>0</v>
      </c>
      <c r="AC52" s="92">
        <f t="shared" si="20"/>
        <v>0</v>
      </c>
      <c r="AD52" s="96">
        <f t="shared" si="29"/>
        <v>0</v>
      </c>
      <c r="AE52" s="66">
        <f>'Source Data'!N52</f>
        <v>2991</v>
      </c>
      <c r="AF52" s="89">
        <f t="shared" si="30"/>
        <v>0</v>
      </c>
      <c r="AG52" s="270"/>
      <c r="AH52" s="66">
        <f t="shared" si="21"/>
        <v>0</v>
      </c>
      <c r="AI52" s="270"/>
      <c r="AJ52" s="68">
        <f t="shared" si="31"/>
        <v>0</v>
      </c>
      <c r="AK52" s="67">
        <f t="shared" si="32"/>
        <v>0</v>
      </c>
      <c r="AL52" s="89">
        <f t="shared" si="22"/>
        <v>0</v>
      </c>
      <c r="AM52" s="70">
        <f t="shared" si="23"/>
        <v>0</v>
      </c>
      <c r="AN52" s="89">
        <f t="shared" si="24"/>
        <v>0</v>
      </c>
      <c r="AO52" s="60">
        <f>'[1]LA Key'!$M52</f>
        <v>0</v>
      </c>
      <c r="AP52" s="89">
        <f t="shared" si="25"/>
        <v>0</v>
      </c>
      <c r="AQ52" s="68"/>
      <c r="AR52" s="68">
        <f t="shared" si="26"/>
        <v>0</v>
      </c>
      <c r="AS52" s="89">
        <f t="shared" si="27"/>
        <v>0</v>
      </c>
      <c r="AT52" s="69">
        <f t="shared" si="7"/>
        <v>0</v>
      </c>
      <c r="AU52" s="86">
        <f t="shared" si="8"/>
        <v>0</v>
      </c>
      <c r="AV52" s="116"/>
      <c r="AW52" s="65"/>
      <c r="AX52" s="65">
        <f t="shared" si="33"/>
        <v>0</v>
      </c>
      <c r="AY52" s="65">
        <f t="shared" si="34"/>
        <v>0</v>
      </c>
    </row>
    <row r="53" spans="1:51" ht="16.149999999999999" customHeight="1" x14ac:dyDescent="0.2">
      <c r="A53" s="54">
        <v>47</v>
      </c>
      <c r="B53" s="55" t="s">
        <v>52</v>
      </c>
      <c r="C53" s="271">
        <f>'8_2.1.18 SIS'!AE53</f>
        <v>0</v>
      </c>
      <c r="D53" s="56">
        <f>'Source Data'!H53</f>
        <v>2851.064211175285</v>
      </c>
      <c r="E53" s="74">
        <f t="shared" si="11"/>
        <v>0</v>
      </c>
      <c r="F53" s="290"/>
      <c r="G53" s="56">
        <f>'Source Data'!I53</f>
        <v>340.85181534745152</v>
      </c>
      <c r="H53" s="74">
        <f t="shared" si="12"/>
        <v>0</v>
      </c>
      <c r="I53" s="290"/>
      <c r="J53" s="56">
        <f>'Source Data'!J53</f>
        <v>92.959586003850404</v>
      </c>
      <c r="K53" s="74">
        <f t="shared" si="13"/>
        <v>0</v>
      </c>
      <c r="L53" s="290"/>
      <c r="M53" s="56">
        <f>'Source Data'!K53</f>
        <v>2323.9896500962604</v>
      </c>
      <c r="N53" s="74">
        <f t="shared" si="14"/>
        <v>0</v>
      </c>
      <c r="O53" s="290"/>
      <c r="P53" s="56">
        <f>'Source Data'!L53</f>
        <v>929.59586003850404</v>
      </c>
      <c r="Q53" s="74">
        <f t="shared" si="15"/>
        <v>0</v>
      </c>
      <c r="R53" s="93">
        <v>0</v>
      </c>
      <c r="S53" s="56"/>
      <c r="T53" s="56"/>
      <c r="U53" s="57">
        <f t="shared" si="28"/>
        <v>0</v>
      </c>
      <c r="V53" s="93">
        <f t="shared" si="2"/>
        <v>0</v>
      </c>
      <c r="W53" s="74">
        <f t="shared" si="16"/>
        <v>0</v>
      </c>
      <c r="X53" s="93">
        <f t="shared" si="17"/>
        <v>0</v>
      </c>
      <c r="Y53" s="56">
        <f>'[1]LA Key'!$G53</f>
        <v>0</v>
      </c>
      <c r="Z53" s="93">
        <f t="shared" si="18"/>
        <v>0</v>
      </c>
      <c r="AA53" s="56"/>
      <c r="AB53" s="56">
        <f t="shared" si="19"/>
        <v>0</v>
      </c>
      <c r="AC53" s="93">
        <f t="shared" si="20"/>
        <v>0</v>
      </c>
      <c r="AD53" s="97">
        <f t="shared" si="29"/>
        <v>0</v>
      </c>
      <c r="AE53" s="75">
        <f>'Source Data'!N53</f>
        <v>13043</v>
      </c>
      <c r="AF53" s="90">
        <f t="shared" si="30"/>
        <v>0</v>
      </c>
      <c r="AG53" s="271"/>
      <c r="AH53" s="75">
        <f t="shared" si="21"/>
        <v>0</v>
      </c>
      <c r="AI53" s="271"/>
      <c r="AJ53" s="77">
        <f t="shared" si="31"/>
        <v>0</v>
      </c>
      <c r="AK53" s="76">
        <f t="shared" si="32"/>
        <v>0</v>
      </c>
      <c r="AL53" s="90">
        <f t="shared" si="22"/>
        <v>0</v>
      </c>
      <c r="AM53" s="79">
        <f t="shared" si="23"/>
        <v>0</v>
      </c>
      <c r="AN53" s="90">
        <f t="shared" si="24"/>
        <v>0</v>
      </c>
      <c r="AO53" s="56">
        <f>'[1]LA Key'!$M53</f>
        <v>0</v>
      </c>
      <c r="AP53" s="90">
        <f t="shared" si="25"/>
        <v>0</v>
      </c>
      <c r="AQ53" s="77"/>
      <c r="AR53" s="77">
        <f t="shared" si="26"/>
        <v>0</v>
      </c>
      <c r="AS53" s="90">
        <f t="shared" si="27"/>
        <v>0</v>
      </c>
      <c r="AT53" s="78">
        <f t="shared" si="7"/>
        <v>0</v>
      </c>
      <c r="AU53" s="87">
        <f t="shared" si="8"/>
        <v>0</v>
      </c>
      <c r="AV53" s="116"/>
      <c r="AW53" s="74"/>
      <c r="AX53" s="74">
        <f t="shared" si="33"/>
        <v>0</v>
      </c>
      <c r="AY53" s="74">
        <f t="shared" si="34"/>
        <v>0</v>
      </c>
    </row>
    <row r="54" spans="1:51" ht="16.149999999999999" customHeight="1" x14ac:dyDescent="0.2">
      <c r="A54" s="54">
        <v>48</v>
      </c>
      <c r="B54" s="55" t="s">
        <v>74</v>
      </c>
      <c r="C54" s="271">
        <f>'8_2.1.18 SIS'!AE54</f>
        <v>0</v>
      </c>
      <c r="D54" s="56">
        <f>'Source Data'!H54</f>
        <v>3995.2813864350205</v>
      </c>
      <c r="E54" s="74">
        <f t="shared" si="11"/>
        <v>0</v>
      </c>
      <c r="F54" s="290"/>
      <c r="G54" s="56">
        <f>'Source Data'!I54</f>
        <v>516.40353727376908</v>
      </c>
      <c r="H54" s="74">
        <f t="shared" si="12"/>
        <v>0</v>
      </c>
      <c r="I54" s="290"/>
      <c r="J54" s="56">
        <f>'Source Data'!J54</f>
        <v>140.83732834739155</v>
      </c>
      <c r="K54" s="74">
        <f t="shared" si="13"/>
        <v>0</v>
      </c>
      <c r="L54" s="290"/>
      <c r="M54" s="56">
        <f>'Source Data'!K54</f>
        <v>3520.9332086847894</v>
      </c>
      <c r="N54" s="74">
        <f t="shared" si="14"/>
        <v>0</v>
      </c>
      <c r="O54" s="290"/>
      <c r="P54" s="56">
        <f>'Source Data'!L54</f>
        <v>1408.3732834739153</v>
      </c>
      <c r="Q54" s="74">
        <f t="shared" si="15"/>
        <v>0</v>
      </c>
      <c r="R54" s="93">
        <v>0</v>
      </c>
      <c r="S54" s="56"/>
      <c r="T54" s="56"/>
      <c r="U54" s="57">
        <f t="shared" si="28"/>
        <v>0</v>
      </c>
      <c r="V54" s="93">
        <f t="shared" si="2"/>
        <v>0</v>
      </c>
      <c r="W54" s="74">
        <f t="shared" si="16"/>
        <v>0</v>
      </c>
      <c r="X54" s="93">
        <f t="shared" si="17"/>
        <v>0</v>
      </c>
      <c r="Y54" s="56">
        <f>'[1]LA Key'!$G54</f>
        <v>0</v>
      </c>
      <c r="Z54" s="93">
        <f t="shared" si="18"/>
        <v>0</v>
      </c>
      <c r="AA54" s="56"/>
      <c r="AB54" s="56">
        <f t="shared" si="19"/>
        <v>0</v>
      </c>
      <c r="AC54" s="93">
        <f t="shared" si="20"/>
        <v>0</v>
      </c>
      <c r="AD54" s="97">
        <f t="shared" si="29"/>
        <v>0</v>
      </c>
      <c r="AE54" s="75">
        <f>'Source Data'!N54</f>
        <v>5158</v>
      </c>
      <c r="AF54" s="90">
        <f t="shared" si="30"/>
        <v>0</v>
      </c>
      <c r="AG54" s="271"/>
      <c r="AH54" s="75">
        <f t="shared" si="21"/>
        <v>0</v>
      </c>
      <c r="AI54" s="271"/>
      <c r="AJ54" s="77">
        <f t="shared" si="31"/>
        <v>0</v>
      </c>
      <c r="AK54" s="76">
        <f t="shared" si="32"/>
        <v>0</v>
      </c>
      <c r="AL54" s="90">
        <f t="shared" si="22"/>
        <v>0</v>
      </c>
      <c r="AM54" s="79">
        <f t="shared" si="23"/>
        <v>0</v>
      </c>
      <c r="AN54" s="90">
        <f t="shared" si="24"/>
        <v>0</v>
      </c>
      <c r="AO54" s="56">
        <f>'[1]LA Key'!$M54</f>
        <v>0</v>
      </c>
      <c r="AP54" s="90">
        <f t="shared" si="25"/>
        <v>0</v>
      </c>
      <c r="AQ54" s="77"/>
      <c r="AR54" s="77">
        <f t="shared" si="26"/>
        <v>0</v>
      </c>
      <c r="AS54" s="90">
        <f t="shared" si="27"/>
        <v>0</v>
      </c>
      <c r="AT54" s="78">
        <f t="shared" si="7"/>
        <v>0</v>
      </c>
      <c r="AU54" s="87">
        <f t="shared" si="8"/>
        <v>0</v>
      </c>
      <c r="AV54" s="116"/>
      <c r="AW54" s="74"/>
      <c r="AX54" s="74">
        <f t="shared" si="33"/>
        <v>0</v>
      </c>
      <c r="AY54" s="74">
        <f t="shared" si="34"/>
        <v>0</v>
      </c>
    </row>
    <row r="55" spans="1:51" ht="16.149999999999999" customHeight="1" x14ac:dyDescent="0.2">
      <c r="A55" s="54">
        <v>49</v>
      </c>
      <c r="B55" s="55" t="s">
        <v>53</v>
      </c>
      <c r="C55" s="271">
        <f>'8_2.1.18 SIS'!AE55</f>
        <v>0</v>
      </c>
      <c r="D55" s="56">
        <f>'Source Data'!H55</f>
        <v>4510.9600632140227</v>
      </c>
      <c r="E55" s="74">
        <f t="shared" si="11"/>
        <v>0</v>
      </c>
      <c r="F55" s="290"/>
      <c r="G55" s="56">
        <f>'Source Data'!I55</f>
        <v>660.79145627436594</v>
      </c>
      <c r="H55" s="74">
        <f t="shared" si="12"/>
        <v>0</v>
      </c>
      <c r="I55" s="290"/>
      <c r="J55" s="56">
        <f>'Source Data'!J55</f>
        <v>180.21585171119071</v>
      </c>
      <c r="K55" s="74">
        <f t="shared" si="13"/>
        <v>0</v>
      </c>
      <c r="L55" s="290"/>
      <c r="M55" s="56">
        <f>'Source Data'!K55</f>
        <v>4505.3962927797675</v>
      </c>
      <c r="N55" s="74">
        <f t="shared" si="14"/>
        <v>0</v>
      </c>
      <c r="O55" s="290"/>
      <c r="P55" s="56">
        <f>'Source Data'!L55</f>
        <v>1802.158517111907</v>
      </c>
      <c r="Q55" s="74">
        <f t="shared" si="15"/>
        <v>0</v>
      </c>
      <c r="R55" s="93">
        <v>0</v>
      </c>
      <c r="S55" s="56"/>
      <c r="T55" s="56"/>
      <c r="U55" s="57">
        <f t="shared" si="28"/>
        <v>0</v>
      </c>
      <c r="V55" s="93">
        <f t="shared" si="2"/>
        <v>0</v>
      </c>
      <c r="W55" s="74">
        <f t="shared" si="16"/>
        <v>0</v>
      </c>
      <c r="X55" s="93">
        <f t="shared" si="17"/>
        <v>0</v>
      </c>
      <c r="Y55" s="56">
        <f>'[1]LA Key'!$G55</f>
        <v>0</v>
      </c>
      <c r="Z55" s="93">
        <f t="shared" si="18"/>
        <v>0</v>
      </c>
      <c r="AA55" s="56"/>
      <c r="AB55" s="56">
        <f t="shared" si="19"/>
        <v>0</v>
      </c>
      <c r="AC55" s="93">
        <f t="shared" si="20"/>
        <v>0</v>
      </c>
      <c r="AD55" s="97">
        <f t="shared" si="29"/>
        <v>0</v>
      </c>
      <c r="AE55" s="75">
        <f>'Source Data'!N55</f>
        <v>2655</v>
      </c>
      <c r="AF55" s="90">
        <f t="shared" si="30"/>
        <v>0</v>
      </c>
      <c r="AG55" s="271"/>
      <c r="AH55" s="75">
        <f t="shared" si="21"/>
        <v>0</v>
      </c>
      <c r="AI55" s="271"/>
      <c r="AJ55" s="77">
        <f t="shared" si="31"/>
        <v>0</v>
      </c>
      <c r="AK55" s="76">
        <f t="shared" si="32"/>
        <v>0</v>
      </c>
      <c r="AL55" s="90">
        <f t="shared" si="22"/>
        <v>0</v>
      </c>
      <c r="AM55" s="79">
        <f t="shared" si="23"/>
        <v>0</v>
      </c>
      <c r="AN55" s="90">
        <f t="shared" si="24"/>
        <v>0</v>
      </c>
      <c r="AO55" s="56">
        <f>'[1]LA Key'!$M55</f>
        <v>0</v>
      </c>
      <c r="AP55" s="90">
        <f t="shared" si="25"/>
        <v>0</v>
      </c>
      <c r="AQ55" s="77"/>
      <c r="AR55" s="77">
        <f t="shared" si="26"/>
        <v>0</v>
      </c>
      <c r="AS55" s="90">
        <f t="shared" si="27"/>
        <v>0</v>
      </c>
      <c r="AT55" s="78">
        <f t="shared" si="7"/>
        <v>0</v>
      </c>
      <c r="AU55" s="87">
        <f t="shared" si="8"/>
        <v>0</v>
      </c>
      <c r="AV55" s="116"/>
      <c r="AW55" s="74"/>
      <c r="AX55" s="74">
        <f t="shared" si="33"/>
        <v>0</v>
      </c>
      <c r="AY55" s="74">
        <f t="shared" si="34"/>
        <v>0</v>
      </c>
    </row>
    <row r="56" spans="1:51" ht="16.149999999999999" customHeight="1" x14ac:dyDescent="0.2">
      <c r="A56" s="49">
        <v>50</v>
      </c>
      <c r="B56" s="50" t="s">
        <v>54</v>
      </c>
      <c r="C56" s="272">
        <f>'8_2.1.18 SIS'!AE56</f>
        <v>0</v>
      </c>
      <c r="D56" s="51">
        <f>'Source Data'!H56</f>
        <v>4738.7087437121554</v>
      </c>
      <c r="E56" s="80">
        <f t="shared" si="11"/>
        <v>0</v>
      </c>
      <c r="F56" s="291"/>
      <c r="G56" s="51">
        <f>'Source Data'!I56</f>
        <v>638.95176727517901</v>
      </c>
      <c r="H56" s="80">
        <f t="shared" si="12"/>
        <v>0</v>
      </c>
      <c r="I56" s="291"/>
      <c r="J56" s="51">
        <f>'Source Data'!J56</f>
        <v>174.25957289323065</v>
      </c>
      <c r="K56" s="80">
        <f t="shared" si="13"/>
        <v>0</v>
      </c>
      <c r="L56" s="291"/>
      <c r="M56" s="51">
        <f>'Source Data'!K56</f>
        <v>4356.4893223307663</v>
      </c>
      <c r="N56" s="80">
        <f t="shared" si="14"/>
        <v>0</v>
      </c>
      <c r="O56" s="291"/>
      <c r="P56" s="51">
        <f>'Source Data'!L56</f>
        <v>1742.5957289323062</v>
      </c>
      <c r="Q56" s="80">
        <f t="shared" si="15"/>
        <v>0</v>
      </c>
      <c r="R56" s="94">
        <v>0</v>
      </c>
      <c r="S56" s="51"/>
      <c r="T56" s="51"/>
      <c r="U56" s="52">
        <f t="shared" si="28"/>
        <v>0</v>
      </c>
      <c r="V56" s="94">
        <f t="shared" si="2"/>
        <v>0</v>
      </c>
      <c r="W56" s="80">
        <f t="shared" si="16"/>
        <v>0</v>
      </c>
      <c r="X56" s="94">
        <f t="shared" si="17"/>
        <v>0</v>
      </c>
      <c r="Y56" s="51">
        <f>'[1]LA Key'!$G56</f>
        <v>0</v>
      </c>
      <c r="Z56" s="94">
        <f t="shared" si="18"/>
        <v>0</v>
      </c>
      <c r="AA56" s="53"/>
      <c r="AB56" s="51">
        <f t="shared" si="19"/>
        <v>0</v>
      </c>
      <c r="AC56" s="95">
        <f t="shared" si="20"/>
        <v>0</v>
      </c>
      <c r="AD56" s="95">
        <f t="shared" si="29"/>
        <v>0</v>
      </c>
      <c r="AE56" s="71">
        <f>'Source Data'!N56</f>
        <v>3490</v>
      </c>
      <c r="AF56" s="91">
        <f t="shared" si="30"/>
        <v>0</v>
      </c>
      <c r="AG56" s="272"/>
      <c r="AH56" s="71">
        <f t="shared" si="21"/>
        <v>0</v>
      </c>
      <c r="AI56" s="272"/>
      <c r="AJ56" s="72">
        <f t="shared" si="31"/>
        <v>0</v>
      </c>
      <c r="AK56" s="73">
        <f t="shared" si="32"/>
        <v>0</v>
      </c>
      <c r="AL56" s="91">
        <f t="shared" si="22"/>
        <v>0</v>
      </c>
      <c r="AM56" s="82">
        <f t="shared" si="23"/>
        <v>0</v>
      </c>
      <c r="AN56" s="91">
        <f t="shared" si="24"/>
        <v>0</v>
      </c>
      <c r="AO56" s="51">
        <f>'[1]LA Key'!$M56</f>
        <v>0</v>
      </c>
      <c r="AP56" s="91">
        <f t="shared" si="25"/>
        <v>0</v>
      </c>
      <c r="AQ56" s="72"/>
      <c r="AR56" s="72">
        <f t="shared" si="26"/>
        <v>0</v>
      </c>
      <c r="AS56" s="91">
        <f t="shared" si="27"/>
        <v>0</v>
      </c>
      <c r="AT56" s="81">
        <f t="shared" si="7"/>
        <v>0</v>
      </c>
      <c r="AU56" s="88">
        <f t="shared" si="8"/>
        <v>0</v>
      </c>
      <c r="AV56" s="116"/>
      <c r="AW56" s="80"/>
      <c r="AX56" s="80">
        <f t="shared" si="33"/>
        <v>0</v>
      </c>
      <c r="AY56" s="80">
        <f t="shared" si="34"/>
        <v>0</v>
      </c>
    </row>
    <row r="57" spans="1:51" ht="16.149999999999999" customHeight="1" x14ac:dyDescent="0.2">
      <c r="A57" s="58">
        <v>51</v>
      </c>
      <c r="B57" s="59" t="s">
        <v>55</v>
      </c>
      <c r="C57" s="270">
        <f>'8_2.1.18 SIS'!AE57</f>
        <v>0</v>
      </c>
      <c r="D57" s="60">
        <f>'Source Data'!H57</f>
        <v>4281.7369154997223</v>
      </c>
      <c r="E57" s="65">
        <f t="shared" si="11"/>
        <v>0</v>
      </c>
      <c r="F57" s="289"/>
      <c r="G57" s="60">
        <f>'Source Data'!I57</f>
        <v>570.93395934473472</v>
      </c>
      <c r="H57" s="65">
        <f t="shared" si="12"/>
        <v>0</v>
      </c>
      <c r="I57" s="289"/>
      <c r="J57" s="60">
        <f>'Source Data'!J57</f>
        <v>155.70926163947308</v>
      </c>
      <c r="K57" s="65">
        <f t="shared" si="13"/>
        <v>0</v>
      </c>
      <c r="L57" s="289"/>
      <c r="M57" s="60">
        <f>'Source Data'!K57</f>
        <v>3892.7315409868274</v>
      </c>
      <c r="N57" s="65">
        <f t="shared" si="14"/>
        <v>0</v>
      </c>
      <c r="O57" s="289"/>
      <c r="P57" s="60">
        <f>'Source Data'!L57</f>
        <v>1557.0926163947308</v>
      </c>
      <c r="Q57" s="65">
        <f t="shared" si="15"/>
        <v>0</v>
      </c>
      <c r="R57" s="92">
        <v>0</v>
      </c>
      <c r="S57" s="60"/>
      <c r="T57" s="60"/>
      <c r="U57" s="61">
        <f t="shared" si="28"/>
        <v>0</v>
      </c>
      <c r="V57" s="92">
        <f t="shared" si="2"/>
        <v>0</v>
      </c>
      <c r="W57" s="65">
        <f t="shared" si="16"/>
        <v>0</v>
      </c>
      <c r="X57" s="92">
        <f t="shared" si="17"/>
        <v>0</v>
      </c>
      <c r="Y57" s="60">
        <f>'[1]LA Key'!$G57</f>
        <v>0</v>
      </c>
      <c r="Z57" s="92">
        <f t="shared" si="18"/>
        <v>0</v>
      </c>
      <c r="AA57" s="60"/>
      <c r="AB57" s="60">
        <f t="shared" si="19"/>
        <v>0</v>
      </c>
      <c r="AC57" s="92">
        <f t="shared" si="20"/>
        <v>0</v>
      </c>
      <c r="AD57" s="96">
        <f t="shared" si="29"/>
        <v>0</v>
      </c>
      <c r="AE57" s="66">
        <f>'Source Data'!N57</f>
        <v>4268</v>
      </c>
      <c r="AF57" s="89">
        <f t="shared" si="30"/>
        <v>0</v>
      </c>
      <c r="AG57" s="270"/>
      <c r="AH57" s="66">
        <f t="shared" si="21"/>
        <v>0</v>
      </c>
      <c r="AI57" s="270"/>
      <c r="AJ57" s="68">
        <f t="shared" si="31"/>
        <v>0</v>
      </c>
      <c r="AK57" s="67">
        <f t="shared" si="32"/>
        <v>0</v>
      </c>
      <c r="AL57" s="89">
        <f t="shared" si="22"/>
        <v>0</v>
      </c>
      <c r="AM57" s="70">
        <f t="shared" si="23"/>
        <v>0</v>
      </c>
      <c r="AN57" s="89">
        <f t="shared" si="24"/>
        <v>0</v>
      </c>
      <c r="AO57" s="60">
        <f>'[1]LA Key'!$M57</f>
        <v>0</v>
      </c>
      <c r="AP57" s="89">
        <f t="shared" si="25"/>
        <v>0</v>
      </c>
      <c r="AQ57" s="68"/>
      <c r="AR57" s="68">
        <f t="shared" si="26"/>
        <v>0</v>
      </c>
      <c r="AS57" s="89">
        <f t="shared" si="27"/>
        <v>0</v>
      </c>
      <c r="AT57" s="69">
        <f t="shared" si="7"/>
        <v>0</v>
      </c>
      <c r="AU57" s="86">
        <f t="shared" si="8"/>
        <v>0</v>
      </c>
      <c r="AV57" s="116"/>
      <c r="AW57" s="65"/>
      <c r="AX57" s="65">
        <f t="shared" si="33"/>
        <v>0</v>
      </c>
      <c r="AY57" s="65">
        <f t="shared" si="34"/>
        <v>0</v>
      </c>
    </row>
    <row r="58" spans="1:51" ht="16.149999999999999" customHeight="1" x14ac:dyDescent="0.2">
      <c r="A58" s="54">
        <v>52</v>
      </c>
      <c r="B58" s="55" t="s">
        <v>56</v>
      </c>
      <c r="C58" s="271">
        <f>'8_2.1.18 SIS'!AE58</f>
        <v>0</v>
      </c>
      <c r="D58" s="56">
        <f>'Source Data'!H58</f>
        <v>4477.885435486186</v>
      </c>
      <c r="E58" s="74">
        <f t="shared" si="11"/>
        <v>0</v>
      </c>
      <c r="F58" s="290"/>
      <c r="G58" s="56">
        <f>'Source Data'!I58</f>
        <v>601.39043740535396</v>
      </c>
      <c r="H58" s="74">
        <f t="shared" si="12"/>
        <v>0</v>
      </c>
      <c r="I58" s="290"/>
      <c r="J58" s="56">
        <f>'Source Data'!J58</f>
        <v>164.01557383782384</v>
      </c>
      <c r="K58" s="74">
        <f t="shared" si="13"/>
        <v>0</v>
      </c>
      <c r="L58" s="290"/>
      <c r="M58" s="56">
        <f>'Source Data'!K58</f>
        <v>4100.3893459455958</v>
      </c>
      <c r="N58" s="74">
        <f t="shared" si="14"/>
        <v>0</v>
      </c>
      <c r="O58" s="290"/>
      <c r="P58" s="56">
        <f>'Source Data'!L58</f>
        <v>1640.1557383782383</v>
      </c>
      <c r="Q58" s="74">
        <f t="shared" si="15"/>
        <v>0</v>
      </c>
      <c r="R58" s="93">
        <v>0</v>
      </c>
      <c r="S58" s="56"/>
      <c r="T58" s="56"/>
      <c r="U58" s="57">
        <f t="shared" si="28"/>
        <v>0</v>
      </c>
      <c r="V58" s="93">
        <f t="shared" si="2"/>
        <v>0</v>
      </c>
      <c r="W58" s="74">
        <f t="shared" si="16"/>
        <v>0</v>
      </c>
      <c r="X58" s="93">
        <f t="shared" si="17"/>
        <v>0</v>
      </c>
      <c r="Y58" s="56">
        <f>'[1]LA Key'!$G58</f>
        <v>0</v>
      </c>
      <c r="Z58" s="93">
        <f t="shared" si="18"/>
        <v>0</v>
      </c>
      <c r="AA58" s="56"/>
      <c r="AB58" s="56">
        <f t="shared" si="19"/>
        <v>0</v>
      </c>
      <c r="AC58" s="93">
        <f t="shared" si="20"/>
        <v>0</v>
      </c>
      <c r="AD58" s="97">
        <f t="shared" si="29"/>
        <v>0</v>
      </c>
      <c r="AE58" s="75">
        <f>'Source Data'!N58</f>
        <v>5924</v>
      </c>
      <c r="AF58" s="90">
        <f t="shared" si="30"/>
        <v>0</v>
      </c>
      <c r="AG58" s="271"/>
      <c r="AH58" s="75">
        <f t="shared" si="21"/>
        <v>0</v>
      </c>
      <c r="AI58" s="271"/>
      <c r="AJ58" s="77">
        <f t="shared" si="31"/>
        <v>0</v>
      </c>
      <c r="AK58" s="76">
        <f t="shared" si="32"/>
        <v>0</v>
      </c>
      <c r="AL58" s="90">
        <f t="shared" si="22"/>
        <v>0</v>
      </c>
      <c r="AM58" s="79">
        <f t="shared" si="23"/>
        <v>0</v>
      </c>
      <c r="AN58" s="90">
        <f t="shared" si="24"/>
        <v>0</v>
      </c>
      <c r="AO58" s="56">
        <f>'[1]LA Key'!$M58</f>
        <v>0</v>
      </c>
      <c r="AP58" s="90">
        <f t="shared" si="25"/>
        <v>0</v>
      </c>
      <c r="AQ58" s="77"/>
      <c r="AR58" s="77">
        <f t="shared" si="26"/>
        <v>0</v>
      </c>
      <c r="AS58" s="90">
        <f t="shared" si="27"/>
        <v>0</v>
      </c>
      <c r="AT58" s="78">
        <f t="shared" si="7"/>
        <v>0</v>
      </c>
      <c r="AU58" s="87">
        <f t="shared" si="8"/>
        <v>0</v>
      </c>
      <c r="AV58" s="116"/>
      <c r="AW58" s="74"/>
      <c r="AX58" s="74">
        <f t="shared" si="33"/>
        <v>0</v>
      </c>
      <c r="AY58" s="74">
        <f t="shared" si="34"/>
        <v>0</v>
      </c>
    </row>
    <row r="59" spans="1:51" ht="16.149999999999999" customHeight="1" x14ac:dyDescent="0.2">
      <c r="A59" s="54">
        <v>53</v>
      </c>
      <c r="B59" s="55" t="s">
        <v>57</v>
      </c>
      <c r="C59" s="271">
        <f>'8_2.1.18 SIS'!AE59</f>
        <v>1</v>
      </c>
      <c r="D59" s="56">
        <f>'Source Data'!H59</f>
        <v>4674.7758891865669</v>
      </c>
      <c r="E59" s="74">
        <f t="shared" si="11"/>
        <v>4674.7758891865669</v>
      </c>
      <c r="F59" s="290"/>
      <c r="G59" s="56">
        <f>'Source Data'!I59</f>
        <v>663.32493479155164</v>
      </c>
      <c r="H59" s="74">
        <f t="shared" si="12"/>
        <v>0</v>
      </c>
      <c r="I59" s="290"/>
      <c r="J59" s="56">
        <f>'Source Data'!J59</f>
        <v>180.90680039769586</v>
      </c>
      <c r="K59" s="74">
        <f t="shared" si="13"/>
        <v>0</v>
      </c>
      <c r="L59" s="290"/>
      <c r="M59" s="56">
        <f>'Source Data'!K59</f>
        <v>4522.670009942397</v>
      </c>
      <c r="N59" s="74">
        <f t="shared" si="14"/>
        <v>0</v>
      </c>
      <c r="O59" s="290"/>
      <c r="P59" s="56">
        <f>'Source Data'!L59</f>
        <v>1809.0680039769588</v>
      </c>
      <c r="Q59" s="74">
        <f t="shared" si="15"/>
        <v>0</v>
      </c>
      <c r="R59" s="93">
        <v>9197</v>
      </c>
      <c r="S59" s="56"/>
      <c r="T59" s="56"/>
      <c r="U59" s="57">
        <f t="shared" si="28"/>
        <v>0</v>
      </c>
      <c r="V59" s="93">
        <f t="shared" si="2"/>
        <v>9197</v>
      </c>
      <c r="W59" s="74">
        <f t="shared" si="16"/>
        <v>-23</v>
      </c>
      <c r="X59" s="93">
        <f t="shared" si="17"/>
        <v>9174</v>
      </c>
      <c r="Y59" s="56">
        <f>'[1]LA Key'!$G59</f>
        <v>0</v>
      </c>
      <c r="Z59" s="93">
        <f t="shared" si="18"/>
        <v>9174</v>
      </c>
      <c r="AA59" s="56"/>
      <c r="AB59" s="56">
        <f t="shared" si="19"/>
        <v>9174</v>
      </c>
      <c r="AC59" s="93">
        <f t="shared" si="20"/>
        <v>765</v>
      </c>
      <c r="AD59" s="97">
        <f t="shared" si="29"/>
        <v>9174</v>
      </c>
      <c r="AE59" s="75">
        <f>'Source Data'!N59</f>
        <v>2670</v>
      </c>
      <c r="AF59" s="90">
        <f t="shared" si="30"/>
        <v>2670</v>
      </c>
      <c r="AG59" s="271"/>
      <c r="AH59" s="75">
        <f t="shared" si="21"/>
        <v>0</v>
      </c>
      <c r="AI59" s="271"/>
      <c r="AJ59" s="77">
        <f t="shared" si="31"/>
        <v>0</v>
      </c>
      <c r="AK59" s="76">
        <f t="shared" si="32"/>
        <v>0</v>
      </c>
      <c r="AL59" s="90">
        <f t="shared" si="22"/>
        <v>2670</v>
      </c>
      <c r="AM59" s="79">
        <f t="shared" si="23"/>
        <v>-7</v>
      </c>
      <c r="AN59" s="90">
        <f t="shared" si="24"/>
        <v>2663</v>
      </c>
      <c r="AO59" s="56">
        <f>'[1]LA Key'!$M59</f>
        <v>0</v>
      </c>
      <c r="AP59" s="90">
        <f t="shared" si="25"/>
        <v>2663</v>
      </c>
      <c r="AQ59" s="77"/>
      <c r="AR59" s="77">
        <f t="shared" si="26"/>
        <v>2663</v>
      </c>
      <c r="AS59" s="90">
        <f t="shared" si="27"/>
        <v>222</v>
      </c>
      <c r="AT59" s="78">
        <f t="shared" si="7"/>
        <v>11837</v>
      </c>
      <c r="AU59" s="87">
        <f t="shared" si="8"/>
        <v>987</v>
      </c>
      <c r="AV59" s="116"/>
      <c r="AW59" s="74"/>
      <c r="AX59" s="74">
        <f t="shared" si="33"/>
        <v>7</v>
      </c>
      <c r="AY59" s="74">
        <f t="shared" si="34"/>
        <v>7</v>
      </c>
    </row>
    <row r="60" spans="1:51" ht="16.149999999999999" customHeight="1" x14ac:dyDescent="0.2">
      <c r="A60" s="54">
        <v>54</v>
      </c>
      <c r="B60" s="55" t="s">
        <v>58</v>
      </c>
      <c r="C60" s="271">
        <f>'8_2.1.18 SIS'!AE60</f>
        <v>0</v>
      </c>
      <c r="D60" s="56">
        <f>'Source Data'!H60</f>
        <v>4784.5850415334589</v>
      </c>
      <c r="E60" s="74">
        <f t="shared" si="11"/>
        <v>0</v>
      </c>
      <c r="F60" s="290"/>
      <c r="G60" s="56">
        <f>'Source Data'!I60</f>
        <v>583.70660052312871</v>
      </c>
      <c r="H60" s="74">
        <f t="shared" si="12"/>
        <v>0</v>
      </c>
      <c r="I60" s="290"/>
      <c r="J60" s="56">
        <f>'Source Data'!J60</f>
        <v>159.19270923358056</v>
      </c>
      <c r="K60" s="74">
        <f t="shared" si="13"/>
        <v>0</v>
      </c>
      <c r="L60" s="290"/>
      <c r="M60" s="56">
        <f>'Source Data'!K60</f>
        <v>3979.8177308395143</v>
      </c>
      <c r="N60" s="74">
        <f t="shared" si="14"/>
        <v>0</v>
      </c>
      <c r="O60" s="290"/>
      <c r="P60" s="56">
        <f>'Source Data'!L60</f>
        <v>1591.9270923358056</v>
      </c>
      <c r="Q60" s="74">
        <f t="shared" si="15"/>
        <v>0</v>
      </c>
      <c r="R60" s="93">
        <v>0</v>
      </c>
      <c r="S60" s="56"/>
      <c r="T60" s="56"/>
      <c r="U60" s="57">
        <f t="shared" si="28"/>
        <v>0</v>
      </c>
      <c r="V60" s="93">
        <f t="shared" si="2"/>
        <v>0</v>
      </c>
      <c r="W60" s="74">
        <f t="shared" si="16"/>
        <v>0</v>
      </c>
      <c r="X60" s="93">
        <f t="shared" si="17"/>
        <v>0</v>
      </c>
      <c r="Y60" s="56">
        <f>'[1]LA Key'!$G60</f>
        <v>0</v>
      </c>
      <c r="Z60" s="93">
        <f t="shared" si="18"/>
        <v>0</v>
      </c>
      <c r="AA60" s="56"/>
      <c r="AB60" s="56">
        <f t="shared" si="19"/>
        <v>0</v>
      </c>
      <c r="AC60" s="93">
        <f t="shared" si="20"/>
        <v>0</v>
      </c>
      <c r="AD60" s="97">
        <f t="shared" si="29"/>
        <v>0</v>
      </c>
      <c r="AE60" s="75">
        <f>'Source Data'!N60</f>
        <v>5141</v>
      </c>
      <c r="AF60" s="90">
        <f t="shared" si="30"/>
        <v>0</v>
      </c>
      <c r="AG60" s="271"/>
      <c r="AH60" s="75">
        <f t="shared" si="21"/>
        <v>0</v>
      </c>
      <c r="AI60" s="271"/>
      <c r="AJ60" s="77">
        <f t="shared" si="31"/>
        <v>0</v>
      </c>
      <c r="AK60" s="76">
        <f t="shared" si="32"/>
        <v>0</v>
      </c>
      <c r="AL60" s="90">
        <f t="shared" si="22"/>
        <v>0</v>
      </c>
      <c r="AM60" s="79">
        <f t="shared" si="23"/>
        <v>0</v>
      </c>
      <c r="AN60" s="90">
        <f t="shared" si="24"/>
        <v>0</v>
      </c>
      <c r="AO60" s="56">
        <f>'[1]LA Key'!$M60</f>
        <v>0</v>
      </c>
      <c r="AP60" s="90">
        <f t="shared" si="25"/>
        <v>0</v>
      </c>
      <c r="AQ60" s="77"/>
      <c r="AR60" s="77">
        <f t="shared" si="26"/>
        <v>0</v>
      </c>
      <c r="AS60" s="90">
        <f t="shared" si="27"/>
        <v>0</v>
      </c>
      <c r="AT60" s="78">
        <f t="shared" si="7"/>
        <v>0</v>
      </c>
      <c r="AU60" s="87">
        <f t="shared" si="8"/>
        <v>0</v>
      </c>
      <c r="AV60" s="116"/>
      <c r="AW60" s="74"/>
      <c r="AX60" s="74">
        <f t="shared" si="33"/>
        <v>0</v>
      </c>
      <c r="AY60" s="74">
        <f t="shared" si="34"/>
        <v>0</v>
      </c>
    </row>
    <row r="61" spans="1:51" ht="16.149999999999999" customHeight="1" x14ac:dyDescent="0.2">
      <c r="A61" s="49">
        <v>55</v>
      </c>
      <c r="B61" s="50" t="s">
        <v>59</v>
      </c>
      <c r="C61" s="272">
        <f>'8_2.1.18 SIS'!AE61</f>
        <v>0</v>
      </c>
      <c r="D61" s="51">
        <f>'Source Data'!H61</f>
        <v>4501.7236472239638</v>
      </c>
      <c r="E61" s="80">
        <f t="shared" si="11"/>
        <v>0</v>
      </c>
      <c r="F61" s="291"/>
      <c r="G61" s="51">
        <f>'Source Data'!I61</f>
        <v>593.48544210889816</v>
      </c>
      <c r="H61" s="80">
        <f t="shared" si="12"/>
        <v>0</v>
      </c>
      <c r="I61" s="291"/>
      <c r="J61" s="51">
        <f>'Source Data'!J61</f>
        <v>161.8596660296995</v>
      </c>
      <c r="K61" s="80">
        <f t="shared" si="13"/>
        <v>0</v>
      </c>
      <c r="L61" s="291"/>
      <c r="M61" s="51">
        <f>'Source Data'!K61</f>
        <v>4046.4916507424882</v>
      </c>
      <c r="N61" s="80">
        <f t="shared" si="14"/>
        <v>0</v>
      </c>
      <c r="O61" s="291"/>
      <c r="P61" s="51">
        <f>'Source Data'!L61</f>
        <v>1618.596660296995</v>
      </c>
      <c r="Q61" s="80">
        <f t="shared" si="15"/>
        <v>0</v>
      </c>
      <c r="R61" s="94">
        <v>0</v>
      </c>
      <c r="S61" s="51"/>
      <c r="T61" s="51"/>
      <c r="U61" s="52">
        <f t="shared" si="28"/>
        <v>0</v>
      </c>
      <c r="V61" s="94">
        <f t="shared" si="2"/>
        <v>0</v>
      </c>
      <c r="W61" s="80">
        <f t="shared" si="16"/>
        <v>0</v>
      </c>
      <c r="X61" s="94">
        <f t="shared" si="17"/>
        <v>0</v>
      </c>
      <c r="Y61" s="51">
        <f>'[1]LA Key'!$G61</f>
        <v>0</v>
      </c>
      <c r="Z61" s="94">
        <f t="shared" si="18"/>
        <v>0</v>
      </c>
      <c r="AA61" s="53"/>
      <c r="AB61" s="51">
        <f t="shared" si="19"/>
        <v>0</v>
      </c>
      <c r="AC61" s="95">
        <f t="shared" si="20"/>
        <v>0</v>
      </c>
      <c r="AD61" s="95">
        <f t="shared" si="29"/>
        <v>0</v>
      </c>
      <c r="AE61" s="71">
        <f>'Source Data'!N61</f>
        <v>3703</v>
      </c>
      <c r="AF61" s="91">
        <f t="shared" si="30"/>
        <v>0</v>
      </c>
      <c r="AG61" s="272"/>
      <c r="AH61" s="71">
        <f t="shared" si="21"/>
        <v>0</v>
      </c>
      <c r="AI61" s="272"/>
      <c r="AJ61" s="72">
        <f t="shared" si="31"/>
        <v>0</v>
      </c>
      <c r="AK61" s="73">
        <f t="shared" si="32"/>
        <v>0</v>
      </c>
      <c r="AL61" s="91">
        <f t="shared" si="22"/>
        <v>0</v>
      </c>
      <c r="AM61" s="82">
        <f t="shared" si="23"/>
        <v>0</v>
      </c>
      <c r="AN61" s="91">
        <f t="shared" si="24"/>
        <v>0</v>
      </c>
      <c r="AO61" s="51">
        <f>'[1]LA Key'!$M61</f>
        <v>0</v>
      </c>
      <c r="AP61" s="91">
        <f t="shared" si="25"/>
        <v>0</v>
      </c>
      <c r="AQ61" s="72"/>
      <c r="AR61" s="72">
        <f t="shared" si="26"/>
        <v>0</v>
      </c>
      <c r="AS61" s="91">
        <f t="shared" si="27"/>
        <v>0</v>
      </c>
      <c r="AT61" s="81">
        <f t="shared" si="7"/>
        <v>0</v>
      </c>
      <c r="AU61" s="88">
        <f t="shared" si="8"/>
        <v>0</v>
      </c>
      <c r="AV61" s="116"/>
      <c r="AW61" s="80"/>
      <c r="AX61" s="80">
        <f t="shared" si="33"/>
        <v>0</v>
      </c>
      <c r="AY61" s="80">
        <f t="shared" si="34"/>
        <v>0</v>
      </c>
    </row>
    <row r="62" spans="1:51" ht="16.149999999999999" customHeight="1" x14ac:dyDescent="0.2">
      <c r="A62" s="58">
        <v>56</v>
      </c>
      <c r="B62" s="59" t="s">
        <v>60</v>
      </c>
      <c r="C62" s="270">
        <f>'8_2.1.18 SIS'!AE62</f>
        <v>0</v>
      </c>
      <c r="D62" s="60">
        <f>'Source Data'!H62</f>
        <v>5010.1657022009513</v>
      </c>
      <c r="E62" s="65">
        <f t="shared" si="11"/>
        <v>0</v>
      </c>
      <c r="F62" s="289"/>
      <c r="G62" s="60">
        <f>'Source Data'!I62</f>
        <v>665.40831600253398</v>
      </c>
      <c r="H62" s="65">
        <f t="shared" si="12"/>
        <v>0</v>
      </c>
      <c r="I62" s="289"/>
      <c r="J62" s="60">
        <f>'Source Data'!J62</f>
        <v>181.4749952734183</v>
      </c>
      <c r="K62" s="65">
        <f t="shared" si="13"/>
        <v>0</v>
      </c>
      <c r="L62" s="289"/>
      <c r="M62" s="60">
        <f>'Source Data'!K62</f>
        <v>4536.8748818354579</v>
      </c>
      <c r="N62" s="65">
        <f t="shared" si="14"/>
        <v>0</v>
      </c>
      <c r="O62" s="289"/>
      <c r="P62" s="60">
        <f>'Source Data'!L62</f>
        <v>1814.7499527341834</v>
      </c>
      <c r="Q62" s="65">
        <f t="shared" si="15"/>
        <v>0</v>
      </c>
      <c r="R62" s="92">
        <v>0</v>
      </c>
      <c r="S62" s="60"/>
      <c r="T62" s="60"/>
      <c r="U62" s="61">
        <f t="shared" si="28"/>
        <v>0</v>
      </c>
      <c r="V62" s="92">
        <f t="shared" si="2"/>
        <v>0</v>
      </c>
      <c r="W62" s="65">
        <f t="shared" si="16"/>
        <v>0</v>
      </c>
      <c r="X62" s="92">
        <f t="shared" si="17"/>
        <v>0</v>
      </c>
      <c r="Y62" s="60">
        <f>'[1]LA Key'!$G62</f>
        <v>0</v>
      </c>
      <c r="Z62" s="92">
        <f t="shared" si="18"/>
        <v>0</v>
      </c>
      <c r="AA62" s="60"/>
      <c r="AB62" s="60">
        <f t="shared" si="19"/>
        <v>0</v>
      </c>
      <c r="AC62" s="92">
        <f t="shared" si="20"/>
        <v>0</v>
      </c>
      <c r="AD62" s="96">
        <f t="shared" si="29"/>
        <v>0</v>
      </c>
      <c r="AE62" s="66">
        <f>'Source Data'!N62</f>
        <v>4203</v>
      </c>
      <c r="AF62" s="89">
        <f t="shared" si="30"/>
        <v>0</v>
      </c>
      <c r="AG62" s="270"/>
      <c r="AH62" s="66">
        <f t="shared" si="21"/>
        <v>0</v>
      </c>
      <c r="AI62" s="270"/>
      <c r="AJ62" s="68">
        <f t="shared" si="31"/>
        <v>0</v>
      </c>
      <c r="AK62" s="67">
        <f t="shared" si="32"/>
        <v>0</v>
      </c>
      <c r="AL62" s="89">
        <f t="shared" si="22"/>
        <v>0</v>
      </c>
      <c r="AM62" s="70">
        <f t="shared" si="23"/>
        <v>0</v>
      </c>
      <c r="AN62" s="89">
        <f t="shared" si="24"/>
        <v>0</v>
      </c>
      <c r="AO62" s="60">
        <f>'[1]LA Key'!$M62</f>
        <v>0</v>
      </c>
      <c r="AP62" s="89">
        <f t="shared" si="25"/>
        <v>0</v>
      </c>
      <c r="AQ62" s="68"/>
      <c r="AR62" s="68">
        <f t="shared" si="26"/>
        <v>0</v>
      </c>
      <c r="AS62" s="89">
        <f t="shared" si="27"/>
        <v>0</v>
      </c>
      <c r="AT62" s="69">
        <f t="shared" si="7"/>
        <v>0</v>
      </c>
      <c r="AU62" s="86">
        <f t="shared" si="8"/>
        <v>0</v>
      </c>
      <c r="AV62" s="116"/>
      <c r="AW62" s="65"/>
      <c r="AX62" s="65">
        <f t="shared" si="33"/>
        <v>0</v>
      </c>
      <c r="AY62" s="65">
        <f t="shared" si="34"/>
        <v>0</v>
      </c>
    </row>
    <row r="63" spans="1:51" ht="16.149999999999999" customHeight="1" x14ac:dyDescent="0.2">
      <c r="A63" s="54">
        <v>57</v>
      </c>
      <c r="B63" s="55" t="s">
        <v>61</v>
      </c>
      <c r="C63" s="271">
        <f>'8_2.1.18 SIS'!AE63</f>
        <v>0</v>
      </c>
      <c r="D63" s="56">
        <f>'Source Data'!H63</f>
        <v>4811.4108022710652</v>
      </c>
      <c r="E63" s="74">
        <f t="shared" si="11"/>
        <v>0</v>
      </c>
      <c r="F63" s="290"/>
      <c r="G63" s="56">
        <f>'Source Data'!I63</f>
        <v>666.15521612667408</v>
      </c>
      <c r="H63" s="74">
        <f t="shared" si="12"/>
        <v>0</v>
      </c>
      <c r="I63" s="290"/>
      <c r="J63" s="56">
        <f>'Source Data'!J63</f>
        <v>181.67869530727472</v>
      </c>
      <c r="K63" s="74">
        <f t="shared" si="13"/>
        <v>0</v>
      </c>
      <c r="L63" s="290"/>
      <c r="M63" s="56">
        <f>'Source Data'!K63</f>
        <v>4541.967382681868</v>
      </c>
      <c r="N63" s="74">
        <f t="shared" si="14"/>
        <v>0</v>
      </c>
      <c r="O63" s="290"/>
      <c r="P63" s="56">
        <f>'Source Data'!L63</f>
        <v>1816.7869530727471</v>
      </c>
      <c r="Q63" s="74">
        <f t="shared" si="15"/>
        <v>0</v>
      </c>
      <c r="R63" s="93">
        <v>0</v>
      </c>
      <c r="S63" s="56"/>
      <c r="T63" s="56"/>
      <c r="U63" s="57">
        <f t="shared" si="28"/>
        <v>0</v>
      </c>
      <c r="V63" s="93">
        <f t="shared" si="2"/>
        <v>0</v>
      </c>
      <c r="W63" s="74">
        <f t="shared" si="16"/>
        <v>0</v>
      </c>
      <c r="X63" s="93">
        <f t="shared" si="17"/>
        <v>0</v>
      </c>
      <c r="Y63" s="56">
        <f>'[1]LA Key'!$G63</f>
        <v>0</v>
      </c>
      <c r="Z63" s="93">
        <f t="shared" si="18"/>
        <v>0</v>
      </c>
      <c r="AA63" s="56"/>
      <c r="AB63" s="56">
        <f t="shared" si="19"/>
        <v>0</v>
      </c>
      <c r="AC63" s="93">
        <f t="shared" si="20"/>
        <v>0</v>
      </c>
      <c r="AD63" s="97">
        <f t="shared" si="29"/>
        <v>0</v>
      </c>
      <c r="AE63" s="75">
        <f>'Source Data'!N63</f>
        <v>2620</v>
      </c>
      <c r="AF63" s="90">
        <f t="shared" si="30"/>
        <v>0</v>
      </c>
      <c r="AG63" s="271"/>
      <c r="AH63" s="75">
        <f t="shared" si="21"/>
        <v>0</v>
      </c>
      <c r="AI63" s="271"/>
      <c r="AJ63" s="77">
        <f t="shared" si="31"/>
        <v>0</v>
      </c>
      <c r="AK63" s="76">
        <f t="shared" si="32"/>
        <v>0</v>
      </c>
      <c r="AL63" s="90">
        <f t="shared" si="22"/>
        <v>0</v>
      </c>
      <c r="AM63" s="79">
        <f t="shared" si="23"/>
        <v>0</v>
      </c>
      <c r="AN63" s="90">
        <f t="shared" si="24"/>
        <v>0</v>
      </c>
      <c r="AO63" s="56">
        <f>'[1]LA Key'!$M63</f>
        <v>0</v>
      </c>
      <c r="AP63" s="90">
        <f t="shared" si="25"/>
        <v>0</v>
      </c>
      <c r="AQ63" s="77"/>
      <c r="AR63" s="77">
        <f t="shared" si="26"/>
        <v>0</v>
      </c>
      <c r="AS63" s="90">
        <f t="shared" si="27"/>
        <v>0</v>
      </c>
      <c r="AT63" s="78">
        <f t="shared" si="7"/>
        <v>0</v>
      </c>
      <c r="AU63" s="87">
        <f t="shared" si="8"/>
        <v>0</v>
      </c>
      <c r="AV63" s="116"/>
      <c r="AW63" s="74"/>
      <c r="AX63" s="74">
        <f t="shared" si="33"/>
        <v>0</v>
      </c>
      <c r="AY63" s="74">
        <f t="shared" si="34"/>
        <v>0</v>
      </c>
    </row>
    <row r="64" spans="1:51" ht="16.149999999999999" customHeight="1" x14ac:dyDescent="0.2">
      <c r="A64" s="54">
        <v>58</v>
      </c>
      <c r="B64" s="55" t="s">
        <v>62</v>
      </c>
      <c r="C64" s="271">
        <f>'8_2.1.18 SIS'!AE64</f>
        <v>0</v>
      </c>
      <c r="D64" s="56">
        <f>'Source Data'!H64</f>
        <v>5358.2852334446507</v>
      </c>
      <c r="E64" s="74">
        <f t="shared" si="11"/>
        <v>0</v>
      </c>
      <c r="F64" s="290"/>
      <c r="G64" s="56">
        <f>'Source Data'!I64</f>
        <v>740.81098599764084</v>
      </c>
      <c r="H64" s="74">
        <f t="shared" si="12"/>
        <v>0</v>
      </c>
      <c r="I64" s="290"/>
      <c r="J64" s="56">
        <f>'Source Data'!J64</f>
        <v>202.03935981753844</v>
      </c>
      <c r="K64" s="74">
        <f t="shared" si="13"/>
        <v>0</v>
      </c>
      <c r="L64" s="290"/>
      <c r="M64" s="56">
        <f>'Source Data'!K64</f>
        <v>5050.9839954384606</v>
      </c>
      <c r="N64" s="74">
        <f t="shared" si="14"/>
        <v>0</v>
      </c>
      <c r="O64" s="290"/>
      <c r="P64" s="56">
        <f>'Source Data'!L64</f>
        <v>2020.3935981753841</v>
      </c>
      <c r="Q64" s="74">
        <f t="shared" si="15"/>
        <v>0</v>
      </c>
      <c r="R64" s="93">
        <v>0</v>
      </c>
      <c r="S64" s="56"/>
      <c r="T64" s="56"/>
      <c r="U64" s="57">
        <f t="shared" si="28"/>
        <v>0</v>
      </c>
      <c r="V64" s="93">
        <f t="shared" si="2"/>
        <v>0</v>
      </c>
      <c r="W64" s="74">
        <f t="shared" si="16"/>
        <v>0</v>
      </c>
      <c r="X64" s="93">
        <f t="shared" si="17"/>
        <v>0</v>
      </c>
      <c r="Y64" s="56">
        <f>'[1]LA Key'!$G64</f>
        <v>0</v>
      </c>
      <c r="Z64" s="93">
        <f t="shared" si="18"/>
        <v>0</v>
      </c>
      <c r="AA64" s="56"/>
      <c r="AB64" s="56">
        <f t="shared" si="19"/>
        <v>0</v>
      </c>
      <c r="AC64" s="93">
        <f t="shared" si="20"/>
        <v>0</v>
      </c>
      <c r="AD64" s="97">
        <f t="shared" si="29"/>
        <v>0</v>
      </c>
      <c r="AE64" s="75">
        <f>'Source Data'!N64</f>
        <v>2215</v>
      </c>
      <c r="AF64" s="90">
        <f t="shared" si="30"/>
        <v>0</v>
      </c>
      <c r="AG64" s="271"/>
      <c r="AH64" s="75">
        <f t="shared" si="21"/>
        <v>0</v>
      </c>
      <c r="AI64" s="271"/>
      <c r="AJ64" s="77">
        <f t="shared" si="31"/>
        <v>0</v>
      </c>
      <c r="AK64" s="76">
        <f t="shared" si="32"/>
        <v>0</v>
      </c>
      <c r="AL64" s="90">
        <f t="shared" si="22"/>
        <v>0</v>
      </c>
      <c r="AM64" s="79">
        <f t="shared" si="23"/>
        <v>0</v>
      </c>
      <c r="AN64" s="90">
        <f t="shared" si="24"/>
        <v>0</v>
      </c>
      <c r="AO64" s="56">
        <f>'[1]LA Key'!$M64</f>
        <v>0</v>
      </c>
      <c r="AP64" s="90">
        <f t="shared" si="25"/>
        <v>0</v>
      </c>
      <c r="AQ64" s="77"/>
      <c r="AR64" s="77">
        <f t="shared" si="26"/>
        <v>0</v>
      </c>
      <c r="AS64" s="90">
        <f t="shared" si="27"/>
        <v>0</v>
      </c>
      <c r="AT64" s="78">
        <f t="shared" si="7"/>
        <v>0</v>
      </c>
      <c r="AU64" s="87">
        <f t="shared" si="8"/>
        <v>0</v>
      </c>
      <c r="AV64" s="116"/>
      <c r="AW64" s="74"/>
      <c r="AX64" s="74">
        <f t="shared" si="33"/>
        <v>0</v>
      </c>
      <c r="AY64" s="74">
        <f t="shared" si="34"/>
        <v>0</v>
      </c>
    </row>
    <row r="65" spans="1:51" ht="16.149999999999999" customHeight="1" x14ac:dyDescent="0.2">
      <c r="A65" s="54">
        <v>59</v>
      </c>
      <c r="B65" s="55" t="s">
        <v>63</v>
      </c>
      <c r="C65" s="271">
        <f>'8_2.1.18 SIS'!AE65</f>
        <v>0</v>
      </c>
      <c r="D65" s="56">
        <f>'Source Data'!H65</f>
        <v>5144.4669727805904</v>
      </c>
      <c r="E65" s="74">
        <f t="shared" si="11"/>
        <v>0</v>
      </c>
      <c r="F65" s="290"/>
      <c r="G65" s="56">
        <f>'Source Data'!I65</f>
        <v>778.80539593788717</v>
      </c>
      <c r="H65" s="74">
        <f t="shared" si="12"/>
        <v>0</v>
      </c>
      <c r="I65" s="290"/>
      <c r="J65" s="56">
        <f>'Source Data'!J65</f>
        <v>212.40147161942375</v>
      </c>
      <c r="K65" s="74">
        <f t="shared" si="13"/>
        <v>0</v>
      </c>
      <c r="L65" s="290"/>
      <c r="M65" s="56">
        <f>'Source Data'!K65</f>
        <v>5310.0367904855939</v>
      </c>
      <c r="N65" s="74">
        <f t="shared" si="14"/>
        <v>0</v>
      </c>
      <c r="O65" s="290"/>
      <c r="P65" s="56">
        <f>'Source Data'!L65</f>
        <v>2124.0147161942373</v>
      </c>
      <c r="Q65" s="74">
        <f t="shared" si="15"/>
        <v>0</v>
      </c>
      <c r="R65" s="93">
        <v>0</v>
      </c>
      <c r="S65" s="56"/>
      <c r="T65" s="56"/>
      <c r="U65" s="57">
        <f t="shared" si="28"/>
        <v>0</v>
      </c>
      <c r="V65" s="93">
        <f t="shared" si="2"/>
        <v>0</v>
      </c>
      <c r="W65" s="74">
        <f t="shared" si="16"/>
        <v>0</v>
      </c>
      <c r="X65" s="93">
        <f t="shared" si="17"/>
        <v>0</v>
      </c>
      <c r="Y65" s="56">
        <f>'[1]LA Key'!$G65</f>
        <v>0</v>
      </c>
      <c r="Z65" s="93">
        <f t="shared" si="18"/>
        <v>0</v>
      </c>
      <c r="AA65" s="56"/>
      <c r="AB65" s="56">
        <f t="shared" si="19"/>
        <v>0</v>
      </c>
      <c r="AC65" s="93">
        <f t="shared" si="20"/>
        <v>0</v>
      </c>
      <c r="AD65" s="97">
        <f t="shared" si="29"/>
        <v>0</v>
      </c>
      <c r="AE65" s="75">
        <f>'Source Data'!N65</f>
        <v>1488</v>
      </c>
      <c r="AF65" s="90">
        <f t="shared" si="30"/>
        <v>0</v>
      </c>
      <c r="AG65" s="271"/>
      <c r="AH65" s="75">
        <f t="shared" si="21"/>
        <v>0</v>
      </c>
      <c r="AI65" s="271"/>
      <c r="AJ65" s="77">
        <f t="shared" si="31"/>
        <v>0</v>
      </c>
      <c r="AK65" s="76">
        <f t="shared" si="32"/>
        <v>0</v>
      </c>
      <c r="AL65" s="90">
        <f t="shared" si="22"/>
        <v>0</v>
      </c>
      <c r="AM65" s="79">
        <f t="shared" si="23"/>
        <v>0</v>
      </c>
      <c r="AN65" s="90">
        <f t="shared" si="24"/>
        <v>0</v>
      </c>
      <c r="AO65" s="56">
        <f>'[1]LA Key'!$M65</f>
        <v>0</v>
      </c>
      <c r="AP65" s="90">
        <f t="shared" si="25"/>
        <v>0</v>
      </c>
      <c r="AQ65" s="77"/>
      <c r="AR65" s="77">
        <f t="shared" si="26"/>
        <v>0</v>
      </c>
      <c r="AS65" s="90">
        <f t="shared" si="27"/>
        <v>0</v>
      </c>
      <c r="AT65" s="78">
        <f t="shared" si="7"/>
        <v>0</v>
      </c>
      <c r="AU65" s="87">
        <f t="shared" si="8"/>
        <v>0</v>
      </c>
      <c r="AV65" s="116"/>
      <c r="AW65" s="74"/>
      <c r="AX65" s="74">
        <f t="shared" si="33"/>
        <v>0</v>
      </c>
      <c r="AY65" s="74">
        <f t="shared" si="34"/>
        <v>0</v>
      </c>
    </row>
    <row r="66" spans="1:51" ht="16.149999999999999" customHeight="1" x14ac:dyDescent="0.2">
      <c r="A66" s="49">
        <v>60</v>
      </c>
      <c r="B66" s="50" t="s">
        <v>64</v>
      </c>
      <c r="C66" s="272">
        <f>'8_2.1.18 SIS'!AE66</f>
        <v>0</v>
      </c>
      <c r="D66" s="51">
        <f>'Source Data'!H66</f>
        <v>4859.4948474230696</v>
      </c>
      <c r="E66" s="80">
        <f t="shared" si="11"/>
        <v>0</v>
      </c>
      <c r="F66" s="291"/>
      <c r="G66" s="51">
        <f>'Source Data'!I66</f>
        <v>654.17710868659628</v>
      </c>
      <c r="H66" s="80">
        <f t="shared" si="12"/>
        <v>0</v>
      </c>
      <c r="I66" s="291"/>
      <c r="J66" s="51">
        <f>'Source Data'!J66</f>
        <v>178.41193873270808</v>
      </c>
      <c r="K66" s="80">
        <f t="shared" si="13"/>
        <v>0</v>
      </c>
      <c r="L66" s="291"/>
      <c r="M66" s="51">
        <f>'Source Data'!K66</f>
        <v>4460.2984683177028</v>
      </c>
      <c r="N66" s="80">
        <f t="shared" si="14"/>
        <v>0</v>
      </c>
      <c r="O66" s="291"/>
      <c r="P66" s="51">
        <f>'Source Data'!L66</f>
        <v>1784.1193873270811</v>
      </c>
      <c r="Q66" s="80">
        <f t="shared" si="15"/>
        <v>0</v>
      </c>
      <c r="R66" s="94">
        <v>0</v>
      </c>
      <c r="S66" s="51"/>
      <c r="T66" s="51"/>
      <c r="U66" s="52">
        <f t="shared" si="28"/>
        <v>0</v>
      </c>
      <c r="V66" s="94">
        <f t="shared" si="2"/>
        <v>0</v>
      </c>
      <c r="W66" s="80">
        <f t="shared" si="16"/>
        <v>0</v>
      </c>
      <c r="X66" s="94">
        <f t="shared" si="17"/>
        <v>0</v>
      </c>
      <c r="Y66" s="51">
        <f>'[1]LA Key'!$G66</f>
        <v>0</v>
      </c>
      <c r="Z66" s="94">
        <f t="shared" si="18"/>
        <v>0</v>
      </c>
      <c r="AA66" s="53"/>
      <c r="AB66" s="51">
        <f t="shared" si="19"/>
        <v>0</v>
      </c>
      <c r="AC66" s="95">
        <f t="shared" si="20"/>
        <v>0</v>
      </c>
      <c r="AD66" s="95">
        <f t="shared" si="29"/>
        <v>0</v>
      </c>
      <c r="AE66" s="71">
        <f>'Source Data'!N66</f>
        <v>4045</v>
      </c>
      <c r="AF66" s="91">
        <f t="shared" si="30"/>
        <v>0</v>
      </c>
      <c r="AG66" s="272"/>
      <c r="AH66" s="71">
        <f t="shared" si="21"/>
        <v>0</v>
      </c>
      <c r="AI66" s="272"/>
      <c r="AJ66" s="72">
        <f t="shared" si="31"/>
        <v>0</v>
      </c>
      <c r="AK66" s="73">
        <f t="shared" si="32"/>
        <v>0</v>
      </c>
      <c r="AL66" s="91">
        <f t="shared" si="22"/>
        <v>0</v>
      </c>
      <c r="AM66" s="82">
        <f t="shared" si="23"/>
        <v>0</v>
      </c>
      <c r="AN66" s="91">
        <f t="shared" si="24"/>
        <v>0</v>
      </c>
      <c r="AO66" s="51">
        <f>'[1]LA Key'!$M66</f>
        <v>0</v>
      </c>
      <c r="AP66" s="91">
        <f t="shared" si="25"/>
        <v>0</v>
      </c>
      <c r="AQ66" s="72"/>
      <c r="AR66" s="72">
        <f t="shared" si="26"/>
        <v>0</v>
      </c>
      <c r="AS66" s="91">
        <f t="shared" si="27"/>
        <v>0</v>
      </c>
      <c r="AT66" s="81">
        <f t="shared" si="7"/>
        <v>0</v>
      </c>
      <c r="AU66" s="88">
        <f t="shared" si="8"/>
        <v>0</v>
      </c>
      <c r="AV66" s="116"/>
      <c r="AW66" s="80"/>
      <c r="AX66" s="80">
        <f t="shared" si="33"/>
        <v>0</v>
      </c>
      <c r="AY66" s="80">
        <f t="shared" si="34"/>
        <v>0</v>
      </c>
    </row>
    <row r="67" spans="1:51" ht="16.149999999999999" customHeight="1" x14ac:dyDescent="0.2">
      <c r="A67" s="58">
        <v>61</v>
      </c>
      <c r="B67" s="59" t="s">
        <v>65</v>
      </c>
      <c r="C67" s="270">
        <f>'8_2.1.18 SIS'!AE67</f>
        <v>15</v>
      </c>
      <c r="D67" s="60">
        <f>'Source Data'!H67</f>
        <v>2804.2748979691619</v>
      </c>
      <c r="E67" s="65">
        <f t="shared" si="11"/>
        <v>42064.12346953743</v>
      </c>
      <c r="F67" s="289"/>
      <c r="G67" s="60">
        <f>'Source Data'!I67</f>
        <v>381.62134806778147</v>
      </c>
      <c r="H67" s="65">
        <f t="shared" si="12"/>
        <v>0</v>
      </c>
      <c r="I67" s="289"/>
      <c r="J67" s="60">
        <f>'Source Data'!J67</f>
        <v>104.0785494730313</v>
      </c>
      <c r="K67" s="65">
        <f t="shared" si="13"/>
        <v>0</v>
      </c>
      <c r="L67" s="289"/>
      <c r="M67" s="60">
        <f>'Source Data'!K67</f>
        <v>2601.9637368257822</v>
      </c>
      <c r="N67" s="65">
        <f t="shared" si="14"/>
        <v>0</v>
      </c>
      <c r="O67" s="289"/>
      <c r="P67" s="60">
        <f>'Source Data'!L67</f>
        <v>1040.7854947303128</v>
      </c>
      <c r="Q67" s="65">
        <f t="shared" si="15"/>
        <v>0</v>
      </c>
      <c r="R67" s="92">
        <v>71137</v>
      </c>
      <c r="S67" s="60"/>
      <c r="T67" s="60"/>
      <c r="U67" s="61">
        <f t="shared" si="28"/>
        <v>0</v>
      </c>
      <c r="V67" s="92">
        <f t="shared" si="2"/>
        <v>71137</v>
      </c>
      <c r="W67" s="65">
        <f t="shared" si="16"/>
        <v>-178</v>
      </c>
      <c r="X67" s="92">
        <f t="shared" si="17"/>
        <v>70959</v>
      </c>
      <c r="Y67" s="60">
        <f>'[1]LA Key'!$G67</f>
        <v>0</v>
      </c>
      <c r="Z67" s="92">
        <f t="shared" si="18"/>
        <v>70959</v>
      </c>
      <c r="AA67" s="60"/>
      <c r="AB67" s="60">
        <f t="shared" si="19"/>
        <v>70959</v>
      </c>
      <c r="AC67" s="92">
        <f t="shared" si="20"/>
        <v>5913</v>
      </c>
      <c r="AD67" s="96">
        <f t="shared" si="29"/>
        <v>70959</v>
      </c>
      <c r="AE67" s="66">
        <f>'Source Data'!N67</f>
        <v>9576</v>
      </c>
      <c r="AF67" s="89">
        <f t="shared" si="30"/>
        <v>143640</v>
      </c>
      <c r="AG67" s="270"/>
      <c r="AH67" s="66">
        <f t="shared" si="21"/>
        <v>0</v>
      </c>
      <c r="AI67" s="270"/>
      <c r="AJ67" s="68">
        <f t="shared" si="31"/>
        <v>0</v>
      </c>
      <c r="AK67" s="67">
        <f t="shared" si="32"/>
        <v>0</v>
      </c>
      <c r="AL67" s="89">
        <f t="shared" si="22"/>
        <v>143640</v>
      </c>
      <c r="AM67" s="70">
        <f t="shared" si="23"/>
        <v>-359</v>
      </c>
      <c r="AN67" s="89">
        <f t="shared" si="24"/>
        <v>143281</v>
      </c>
      <c r="AO67" s="60">
        <f>'[1]LA Key'!$M67</f>
        <v>0</v>
      </c>
      <c r="AP67" s="89">
        <f t="shared" si="25"/>
        <v>143281</v>
      </c>
      <c r="AQ67" s="68"/>
      <c r="AR67" s="68">
        <f t="shared" si="26"/>
        <v>143281</v>
      </c>
      <c r="AS67" s="89">
        <f t="shared" si="27"/>
        <v>11940</v>
      </c>
      <c r="AT67" s="69">
        <f t="shared" si="7"/>
        <v>214240</v>
      </c>
      <c r="AU67" s="86">
        <f t="shared" si="8"/>
        <v>17853</v>
      </c>
      <c r="AV67" s="116"/>
      <c r="AW67" s="65"/>
      <c r="AX67" s="65">
        <f t="shared" si="33"/>
        <v>359</v>
      </c>
      <c r="AY67" s="65">
        <f t="shared" si="34"/>
        <v>359</v>
      </c>
    </row>
    <row r="68" spans="1:51" ht="16.149999999999999" customHeight="1" x14ac:dyDescent="0.2">
      <c r="A68" s="54">
        <v>62</v>
      </c>
      <c r="B68" s="55" t="s">
        <v>66</v>
      </c>
      <c r="C68" s="271">
        <f>'8_2.1.18 SIS'!AE68</f>
        <v>0</v>
      </c>
      <c r="D68" s="56">
        <f>'Source Data'!H68</f>
        <v>4883.7599729981075</v>
      </c>
      <c r="E68" s="74">
        <f t="shared" si="11"/>
        <v>0</v>
      </c>
      <c r="F68" s="290"/>
      <c r="G68" s="56">
        <f>'Source Data'!I68</f>
        <v>736.06666112665073</v>
      </c>
      <c r="H68" s="74">
        <f t="shared" si="12"/>
        <v>0</v>
      </c>
      <c r="I68" s="290"/>
      <c r="J68" s="56">
        <f>'Source Data'!J68</f>
        <v>200.74545303454113</v>
      </c>
      <c r="K68" s="74">
        <f t="shared" si="13"/>
        <v>0</v>
      </c>
      <c r="L68" s="290"/>
      <c r="M68" s="56">
        <f>'Source Data'!K68</f>
        <v>5018.6363258635274</v>
      </c>
      <c r="N68" s="74">
        <f t="shared" si="14"/>
        <v>0</v>
      </c>
      <c r="O68" s="290"/>
      <c r="P68" s="56">
        <f>'Source Data'!L68</f>
        <v>2007.4545303454111</v>
      </c>
      <c r="Q68" s="74">
        <f t="shared" si="15"/>
        <v>0</v>
      </c>
      <c r="R68" s="93">
        <v>0</v>
      </c>
      <c r="S68" s="56"/>
      <c r="T68" s="56"/>
      <c r="U68" s="57">
        <f t="shared" si="28"/>
        <v>0</v>
      </c>
      <c r="V68" s="93">
        <f t="shared" si="2"/>
        <v>0</v>
      </c>
      <c r="W68" s="74">
        <f t="shared" si="16"/>
        <v>0</v>
      </c>
      <c r="X68" s="93">
        <f t="shared" si="17"/>
        <v>0</v>
      </c>
      <c r="Y68" s="56">
        <f>'[1]LA Key'!$G68</f>
        <v>0</v>
      </c>
      <c r="Z68" s="93">
        <f t="shared" si="18"/>
        <v>0</v>
      </c>
      <c r="AA68" s="56"/>
      <c r="AB68" s="56">
        <f t="shared" si="19"/>
        <v>0</v>
      </c>
      <c r="AC68" s="93">
        <f t="shared" si="20"/>
        <v>0</v>
      </c>
      <c r="AD68" s="97">
        <f t="shared" si="29"/>
        <v>0</v>
      </c>
      <c r="AE68" s="75">
        <f>'Source Data'!N68</f>
        <v>1997</v>
      </c>
      <c r="AF68" s="90">
        <f t="shared" si="30"/>
        <v>0</v>
      </c>
      <c r="AG68" s="271"/>
      <c r="AH68" s="75">
        <f t="shared" si="21"/>
        <v>0</v>
      </c>
      <c r="AI68" s="271"/>
      <c r="AJ68" s="77">
        <f t="shared" si="31"/>
        <v>0</v>
      </c>
      <c r="AK68" s="76">
        <f t="shared" si="32"/>
        <v>0</v>
      </c>
      <c r="AL68" s="90">
        <f t="shared" si="22"/>
        <v>0</v>
      </c>
      <c r="AM68" s="79">
        <f t="shared" si="23"/>
        <v>0</v>
      </c>
      <c r="AN68" s="90">
        <f t="shared" si="24"/>
        <v>0</v>
      </c>
      <c r="AO68" s="56">
        <f>'[1]LA Key'!$M68</f>
        <v>0</v>
      </c>
      <c r="AP68" s="90">
        <f t="shared" si="25"/>
        <v>0</v>
      </c>
      <c r="AQ68" s="77"/>
      <c r="AR68" s="77">
        <f t="shared" si="26"/>
        <v>0</v>
      </c>
      <c r="AS68" s="90">
        <f t="shared" si="27"/>
        <v>0</v>
      </c>
      <c r="AT68" s="78">
        <f t="shared" si="7"/>
        <v>0</v>
      </c>
      <c r="AU68" s="87">
        <f t="shared" si="8"/>
        <v>0</v>
      </c>
      <c r="AV68" s="116"/>
      <c r="AW68" s="74"/>
      <c r="AX68" s="74">
        <f t="shared" si="33"/>
        <v>0</v>
      </c>
      <c r="AY68" s="74">
        <f t="shared" si="34"/>
        <v>0</v>
      </c>
    </row>
    <row r="69" spans="1:51" ht="16.149999999999999" customHeight="1" x14ac:dyDescent="0.2">
      <c r="A69" s="54">
        <v>63</v>
      </c>
      <c r="B69" s="55" t="s">
        <v>67</v>
      </c>
      <c r="C69" s="271">
        <f>'8_2.1.18 SIS'!AE69</f>
        <v>0</v>
      </c>
      <c r="D69" s="56">
        <f>'Source Data'!H69</f>
        <v>3617.9669570727483</v>
      </c>
      <c r="E69" s="74">
        <f t="shared" si="11"/>
        <v>0</v>
      </c>
      <c r="F69" s="290"/>
      <c r="G69" s="56">
        <f>'Source Data'!I69</f>
        <v>455.19374290754848</v>
      </c>
      <c r="H69" s="74">
        <f t="shared" si="12"/>
        <v>0</v>
      </c>
      <c r="I69" s="290"/>
      <c r="J69" s="56">
        <f>'Source Data'!J69</f>
        <v>124.14374806569505</v>
      </c>
      <c r="K69" s="74">
        <f t="shared" si="13"/>
        <v>0</v>
      </c>
      <c r="L69" s="290"/>
      <c r="M69" s="56">
        <f>'Source Data'!K69</f>
        <v>3103.5937016423763</v>
      </c>
      <c r="N69" s="74">
        <f t="shared" si="14"/>
        <v>0</v>
      </c>
      <c r="O69" s="290"/>
      <c r="P69" s="56">
        <f>'Source Data'!L69</f>
        <v>1241.4374806569506</v>
      </c>
      <c r="Q69" s="74">
        <f t="shared" si="15"/>
        <v>0</v>
      </c>
      <c r="R69" s="93">
        <v>0</v>
      </c>
      <c r="S69" s="56"/>
      <c r="T69" s="56"/>
      <c r="U69" s="57">
        <f t="shared" si="28"/>
        <v>0</v>
      </c>
      <c r="V69" s="93">
        <f t="shared" si="2"/>
        <v>0</v>
      </c>
      <c r="W69" s="74">
        <f t="shared" si="16"/>
        <v>0</v>
      </c>
      <c r="X69" s="93">
        <f t="shared" si="17"/>
        <v>0</v>
      </c>
      <c r="Y69" s="56">
        <f>'[1]LA Key'!$G69</f>
        <v>0</v>
      </c>
      <c r="Z69" s="93">
        <f t="shared" si="18"/>
        <v>0</v>
      </c>
      <c r="AA69" s="56"/>
      <c r="AB69" s="56">
        <f t="shared" si="19"/>
        <v>0</v>
      </c>
      <c r="AC69" s="93">
        <f t="shared" si="20"/>
        <v>0</v>
      </c>
      <c r="AD69" s="97">
        <f t="shared" si="29"/>
        <v>0</v>
      </c>
      <c r="AE69" s="75">
        <f>'Source Data'!N69</f>
        <v>7559</v>
      </c>
      <c r="AF69" s="90">
        <f t="shared" si="30"/>
        <v>0</v>
      </c>
      <c r="AG69" s="271"/>
      <c r="AH69" s="75">
        <f t="shared" si="21"/>
        <v>0</v>
      </c>
      <c r="AI69" s="271"/>
      <c r="AJ69" s="77">
        <f t="shared" si="31"/>
        <v>0</v>
      </c>
      <c r="AK69" s="76">
        <f t="shared" si="32"/>
        <v>0</v>
      </c>
      <c r="AL69" s="90">
        <f t="shared" si="22"/>
        <v>0</v>
      </c>
      <c r="AM69" s="79">
        <f t="shared" si="23"/>
        <v>0</v>
      </c>
      <c r="AN69" s="90">
        <f t="shared" si="24"/>
        <v>0</v>
      </c>
      <c r="AO69" s="56">
        <f>'[1]LA Key'!$M69</f>
        <v>0</v>
      </c>
      <c r="AP69" s="90">
        <f t="shared" si="25"/>
        <v>0</v>
      </c>
      <c r="AQ69" s="77"/>
      <c r="AR69" s="77">
        <f t="shared" si="26"/>
        <v>0</v>
      </c>
      <c r="AS69" s="90">
        <f t="shared" si="27"/>
        <v>0</v>
      </c>
      <c r="AT69" s="78">
        <f t="shared" si="7"/>
        <v>0</v>
      </c>
      <c r="AU69" s="87">
        <f t="shared" si="8"/>
        <v>0</v>
      </c>
      <c r="AV69" s="116"/>
      <c r="AW69" s="74"/>
      <c r="AX69" s="74">
        <f t="shared" si="33"/>
        <v>0</v>
      </c>
      <c r="AY69" s="74">
        <f t="shared" si="34"/>
        <v>0</v>
      </c>
    </row>
    <row r="70" spans="1:51" ht="16.149999999999999" customHeight="1" x14ac:dyDescent="0.2">
      <c r="A70" s="54">
        <v>64</v>
      </c>
      <c r="B70" s="55" t="s">
        <v>68</v>
      </c>
      <c r="C70" s="271">
        <f>'8_2.1.18 SIS'!AE70</f>
        <v>0</v>
      </c>
      <c r="D70" s="56">
        <f>'Source Data'!H70</f>
        <v>5230.6414951359775</v>
      </c>
      <c r="E70" s="74">
        <f t="shared" si="11"/>
        <v>0</v>
      </c>
      <c r="F70" s="290"/>
      <c r="G70" s="56">
        <f>'Source Data'!I70</f>
        <v>700.71301031438645</v>
      </c>
      <c r="H70" s="74">
        <f t="shared" si="12"/>
        <v>0</v>
      </c>
      <c r="I70" s="290"/>
      <c r="J70" s="56">
        <f>'Source Data'!J70</f>
        <v>191.10354826755992</v>
      </c>
      <c r="K70" s="74">
        <f t="shared" si="13"/>
        <v>0</v>
      </c>
      <c r="L70" s="290"/>
      <c r="M70" s="56">
        <f>'Source Data'!K70</f>
        <v>4777.5887066889991</v>
      </c>
      <c r="N70" s="74">
        <f t="shared" si="14"/>
        <v>0</v>
      </c>
      <c r="O70" s="290"/>
      <c r="P70" s="56">
        <f>'Source Data'!L70</f>
        <v>1911.0354826755995</v>
      </c>
      <c r="Q70" s="74">
        <f t="shared" si="15"/>
        <v>0</v>
      </c>
      <c r="R70" s="93">
        <v>0</v>
      </c>
      <c r="S70" s="56"/>
      <c r="T70" s="56"/>
      <c r="U70" s="57">
        <f t="shared" si="28"/>
        <v>0</v>
      </c>
      <c r="V70" s="93">
        <f t="shared" si="2"/>
        <v>0</v>
      </c>
      <c r="W70" s="74">
        <f t="shared" si="16"/>
        <v>0</v>
      </c>
      <c r="X70" s="93">
        <f t="shared" si="17"/>
        <v>0</v>
      </c>
      <c r="Y70" s="56">
        <f>'[1]LA Key'!$G70</f>
        <v>0</v>
      </c>
      <c r="Z70" s="93">
        <f t="shared" si="18"/>
        <v>0</v>
      </c>
      <c r="AA70" s="56"/>
      <c r="AB70" s="56">
        <f t="shared" si="19"/>
        <v>0</v>
      </c>
      <c r="AC70" s="93">
        <f t="shared" si="20"/>
        <v>0</v>
      </c>
      <c r="AD70" s="97">
        <f t="shared" si="29"/>
        <v>0</v>
      </c>
      <c r="AE70" s="75">
        <f>'Source Data'!N70</f>
        <v>2999</v>
      </c>
      <c r="AF70" s="90">
        <f t="shared" si="30"/>
        <v>0</v>
      </c>
      <c r="AG70" s="271"/>
      <c r="AH70" s="75">
        <f t="shared" si="21"/>
        <v>0</v>
      </c>
      <c r="AI70" s="271"/>
      <c r="AJ70" s="77">
        <f t="shared" si="31"/>
        <v>0</v>
      </c>
      <c r="AK70" s="76">
        <f t="shared" si="32"/>
        <v>0</v>
      </c>
      <c r="AL70" s="90">
        <f t="shared" si="22"/>
        <v>0</v>
      </c>
      <c r="AM70" s="79">
        <f t="shared" si="23"/>
        <v>0</v>
      </c>
      <c r="AN70" s="90">
        <f t="shared" si="24"/>
        <v>0</v>
      </c>
      <c r="AO70" s="56">
        <f>'[1]LA Key'!$M70</f>
        <v>0</v>
      </c>
      <c r="AP70" s="90">
        <f t="shared" si="25"/>
        <v>0</v>
      </c>
      <c r="AQ70" s="77"/>
      <c r="AR70" s="77">
        <f t="shared" si="26"/>
        <v>0</v>
      </c>
      <c r="AS70" s="90">
        <f t="shared" si="27"/>
        <v>0</v>
      </c>
      <c r="AT70" s="78">
        <f t="shared" si="7"/>
        <v>0</v>
      </c>
      <c r="AU70" s="87">
        <f t="shared" si="8"/>
        <v>0</v>
      </c>
      <c r="AV70" s="116"/>
      <c r="AW70" s="74"/>
      <c r="AX70" s="74">
        <f t="shared" si="33"/>
        <v>0</v>
      </c>
      <c r="AY70" s="74">
        <f t="shared" si="34"/>
        <v>0</v>
      </c>
    </row>
    <row r="71" spans="1:51" ht="16.149999999999999" customHeight="1" x14ac:dyDescent="0.2">
      <c r="A71" s="49">
        <v>65</v>
      </c>
      <c r="B71" s="50" t="s">
        <v>69</v>
      </c>
      <c r="C71" s="272">
        <f>'8_2.1.18 SIS'!AE71</f>
        <v>0</v>
      </c>
      <c r="D71" s="51">
        <f>'Source Data'!H71</f>
        <v>4386.1061727809565</v>
      </c>
      <c r="E71" s="80">
        <f t="shared" si="11"/>
        <v>0</v>
      </c>
      <c r="F71" s="291"/>
      <c r="G71" s="51">
        <f>'Source Data'!I71</f>
        <v>566.73400507501663</v>
      </c>
      <c r="H71" s="80">
        <f t="shared" si="12"/>
        <v>0</v>
      </c>
      <c r="I71" s="291"/>
      <c r="J71" s="51">
        <f>'Source Data'!J71</f>
        <v>154.56381956591363</v>
      </c>
      <c r="K71" s="80">
        <f t="shared" si="13"/>
        <v>0</v>
      </c>
      <c r="L71" s="291"/>
      <c r="M71" s="51">
        <f>'Source Data'!K71</f>
        <v>3864.0954891478409</v>
      </c>
      <c r="N71" s="80">
        <f t="shared" si="14"/>
        <v>0</v>
      </c>
      <c r="O71" s="291"/>
      <c r="P71" s="51">
        <f>'Source Data'!L71</f>
        <v>1545.6381956591365</v>
      </c>
      <c r="Q71" s="80">
        <f t="shared" si="15"/>
        <v>0</v>
      </c>
      <c r="R71" s="94">
        <v>0</v>
      </c>
      <c r="S71" s="51"/>
      <c r="T71" s="51"/>
      <c r="U71" s="52">
        <f t="shared" ref="U71:U75" si="35">S71+T71</f>
        <v>0</v>
      </c>
      <c r="V71" s="94">
        <f>U71+R71</f>
        <v>0</v>
      </c>
      <c r="W71" s="80">
        <f t="shared" si="16"/>
        <v>0</v>
      </c>
      <c r="X71" s="94">
        <f t="shared" si="17"/>
        <v>0</v>
      </c>
      <c r="Y71" s="51">
        <f>'[1]LA Key'!$G71</f>
        <v>0</v>
      </c>
      <c r="Z71" s="94">
        <f t="shared" si="18"/>
        <v>0</v>
      </c>
      <c r="AA71" s="53"/>
      <c r="AB71" s="51">
        <f t="shared" si="19"/>
        <v>0</v>
      </c>
      <c r="AC71" s="95">
        <f t="shared" si="20"/>
        <v>0</v>
      </c>
      <c r="AD71" s="95">
        <f t="shared" si="29"/>
        <v>0</v>
      </c>
      <c r="AE71" s="71">
        <f>'Source Data'!N71</f>
        <v>5234</v>
      </c>
      <c r="AF71" s="91">
        <f>C71*AE71</f>
        <v>0</v>
      </c>
      <c r="AG71" s="272"/>
      <c r="AH71" s="71">
        <f t="shared" si="21"/>
        <v>0</v>
      </c>
      <c r="AI71" s="272"/>
      <c r="AJ71" s="72">
        <f t="shared" ref="AJ71:AJ75" si="36">AE71*AI71*0.5</f>
        <v>0</v>
      </c>
      <c r="AK71" s="73">
        <f t="shared" ref="AK71:AK75" si="37">AH71+AJ71</f>
        <v>0</v>
      </c>
      <c r="AL71" s="91">
        <f t="shared" si="22"/>
        <v>0</v>
      </c>
      <c r="AM71" s="82">
        <f t="shared" si="23"/>
        <v>0</v>
      </c>
      <c r="AN71" s="91">
        <f t="shared" si="24"/>
        <v>0</v>
      </c>
      <c r="AO71" s="51">
        <f>'[1]LA Key'!$M71</f>
        <v>0</v>
      </c>
      <c r="AP71" s="91">
        <f t="shared" si="25"/>
        <v>0</v>
      </c>
      <c r="AQ71" s="72"/>
      <c r="AR71" s="72">
        <f t="shared" si="26"/>
        <v>0</v>
      </c>
      <c r="AS71" s="91">
        <f t="shared" si="27"/>
        <v>0</v>
      </c>
      <c r="AT71" s="81">
        <f>Z71+AP71</f>
        <v>0</v>
      </c>
      <c r="AU71" s="88">
        <f>AC71+AS71</f>
        <v>0</v>
      </c>
      <c r="AV71" s="116"/>
      <c r="AW71" s="80"/>
      <c r="AX71" s="80">
        <f t="shared" si="33"/>
        <v>0</v>
      </c>
      <c r="AY71" s="80">
        <f t="shared" ref="AY71:AY75" si="38">AX71-AW71</f>
        <v>0</v>
      </c>
    </row>
    <row r="72" spans="1:51" ht="16.149999999999999" customHeight="1" x14ac:dyDescent="0.2">
      <c r="A72" s="58">
        <v>66</v>
      </c>
      <c r="B72" s="59" t="s">
        <v>70</v>
      </c>
      <c r="C72" s="270">
        <f>'8_2.1.18 SIS'!AE72</f>
        <v>0</v>
      </c>
      <c r="D72" s="60">
        <f>'Source Data'!H72</f>
        <v>5209.1252297845949</v>
      </c>
      <c r="E72" s="65">
        <f>C72*D72</f>
        <v>0</v>
      </c>
      <c r="F72" s="289"/>
      <c r="G72" s="60">
        <f>'Source Data'!I72</f>
        <v>655.4113591428079</v>
      </c>
      <c r="H72" s="65">
        <f>F72*G72</f>
        <v>0</v>
      </c>
      <c r="I72" s="289"/>
      <c r="J72" s="60">
        <f>'Source Data'!J72</f>
        <v>178.74855249349307</v>
      </c>
      <c r="K72" s="65">
        <f>I72*J72</f>
        <v>0</v>
      </c>
      <c r="L72" s="289"/>
      <c r="M72" s="60">
        <f>'Source Data'!K72</f>
        <v>4468.713812337327</v>
      </c>
      <c r="N72" s="65">
        <f>L72*M72</f>
        <v>0</v>
      </c>
      <c r="O72" s="289"/>
      <c r="P72" s="60">
        <f>'Source Data'!L72</f>
        <v>1787.4855249349307</v>
      </c>
      <c r="Q72" s="65">
        <f>O72*P72</f>
        <v>0</v>
      </c>
      <c r="R72" s="92">
        <v>0</v>
      </c>
      <c r="S72" s="60"/>
      <c r="T72" s="60"/>
      <c r="U72" s="61">
        <f t="shared" si="35"/>
        <v>0</v>
      </c>
      <c r="V72" s="92">
        <f>U72+R72</f>
        <v>0</v>
      </c>
      <c r="W72" s="65">
        <f>ROUND(V72*-0.25%,0)</f>
        <v>0</v>
      </c>
      <c r="X72" s="92">
        <f>SUM(V72:W72)</f>
        <v>0</v>
      </c>
      <c r="Y72" s="60">
        <f>'[1]LA Key'!$G72</f>
        <v>0</v>
      </c>
      <c r="Z72" s="92">
        <f>ROUND(SUM(X72:Y72),0)</f>
        <v>0</v>
      </c>
      <c r="AA72" s="60"/>
      <c r="AB72" s="60">
        <f>Z72-AA72</f>
        <v>0</v>
      </c>
      <c r="AC72" s="92">
        <f>ROUND(AB72/$AC$88,0)</f>
        <v>0</v>
      </c>
      <c r="AD72" s="96">
        <f t="shared" si="29"/>
        <v>0</v>
      </c>
      <c r="AE72" s="66">
        <f>'Source Data'!N72</f>
        <v>3964</v>
      </c>
      <c r="AF72" s="89">
        <f>C72*AE72</f>
        <v>0</v>
      </c>
      <c r="AG72" s="270"/>
      <c r="AH72" s="66">
        <f>AG72*AE72</f>
        <v>0</v>
      </c>
      <c r="AI72" s="270"/>
      <c r="AJ72" s="68">
        <f t="shared" si="36"/>
        <v>0</v>
      </c>
      <c r="AK72" s="67">
        <f t="shared" si="37"/>
        <v>0</v>
      </c>
      <c r="AL72" s="89">
        <f>AK72+AF72</f>
        <v>0</v>
      </c>
      <c r="AM72" s="70">
        <f>ROUND(-0.25%*AL72,0)</f>
        <v>0</v>
      </c>
      <c r="AN72" s="89">
        <f>SUM(AL72:AM72)</f>
        <v>0</v>
      </c>
      <c r="AO72" s="60">
        <f>'[1]LA Key'!$M72</f>
        <v>0</v>
      </c>
      <c r="AP72" s="89">
        <f>ROUND(SUM(AN72:AO72),0)</f>
        <v>0</v>
      </c>
      <c r="AQ72" s="68"/>
      <c r="AR72" s="68">
        <f>AP72-AQ72</f>
        <v>0</v>
      </c>
      <c r="AS72" s="89">
        <f>ROUND(AR72/$AS$88,0)</f>
        <v>0</v>
      </c>
      <c r="AT72" s="69">
        <f>Z72+AP72</f>
        <v>0</v>
      </c>
      <c r="AU72" s="86">
        <f>AC72+AS72</f>
        <v>0</v>
      </c>
      <c r="AV72" s="116"/>
      <c r="AW72" s="84"/>
      <c r="AX72" s="84">
        <f t="shared" si="33"/>
        <v>0</v>
      </c>
      <c r="AY72" s="84">
        <f t="shared" si="38"/>
        <v>0</v>
      </c>
    </row>
    <row r="73" spans="1:51" ht="16.149999999999999" customHeight="1" x14ac:dyDescent="0.2">
      <c r="A73" s="54">
        <v>67</v>
      </c>
      <c r="B73" s="55" t="s">
        <v>3</v>
      </c>
      <c r="C73" s="271">
        <f>'8_2.1.18 SIS'!AE73</f>
        <v>8</v>
      </c>
      <c r="D73" s="56">
        <f>'Source Data'!H73</f>
        <v>4781.434296552653</v>
      </c>
      <c r="E73" s="74">
        <f>C73*D73</f>
        <v>38251.474372421224</v>
      </c>
      <c r="F73" s="290"/>
      <c r="G73" s="56">
        <f>'Source Data'!I73</f>
        <v>636.87839950514967</v>
      </c>
      <c r="H73" s="74">
        <f>F73*G73</f>
        <v>0</v>
      </c>
      <c r="I73" s="290"/>
      <c r="J73" s="56">
        <f>'Source Data'!J73</f>
        <v>173.6941089559499</v>
      </c>
      <c r="K73" s="74">
        <f>I73*J73</f>
        <v>0</v>
      </c>
      <c r="L73" s="290"/>
      <c r="M73" s="56">
        <f>'Source Data'!K73</f>
        <v>4342.3527238987472</v>
      </c>
      <c r="N73" s="74">
        <f>L73*M73</f>
        <v>0</v>
      </c>
      <c r="O73" s="290"/>
      <c r="P73" s="56">
        <f>'Source Data'!L73</f>
        <v>1736.9410895594988</v>
      </c>
      <c r="Q73" s="74">
        <f>O73*P73</f>
        <v>0</v>
      </c>
      <c r="R73" s="93">
        <v>48847</v>
      </c>
      <c r="S73" s="56"/>
      <c r="T73" s="56"/>
      <c r="U73" s="57">
        <f t="shared" si="35"/>
        <v>0</v>
      </c>
      <c r="V73" s="93">
        <f>U73+R73</f>
        <v>48847</v>
      </c>
      <c r="W73" s="74">
        <f>ROUND(V73*-0.25%,0)</f>
        <v>-122</v>
      </c>
      <c r="X73" s="93">
        <f>SUM(V73:W73)</f>
        <v>48725</v>
      </c>
      <c r="Y73" s="56">
        <f>'[1]LA Key'!$G73</f>
        <v>0</v>
      </c>
      <c r="Z73" s="93">
        <f>ROUND(SUM(X73:Y73),0)</f>
        <v>48725</v>
      </c>
      <c r="AA73" s="56"/>
      <c r="AB73" s="56">
        <f>Z73-AA73</f>
        <v>48725</v>
      </c>
      <c r="AC73" s="93">
        <f>ROUND(AB73/$AC$88,0)</f>
        <v>4060</v>
      </c>
      <c r="AD73" s="97">
        <f t="shared" si="29"/>
        <v>48725</v>
      </c>
      <c r="AE73" s="75">
        <f>'Source Data'!N73</f>
        <v>5608</v>
      </c>
      <c r="AF73" s="90">
        <f>C73*AE73</f>
        <v>44864</v>
      </c>
      <c r="AG73" s="271"/>
      <c r="AH73" s="75">
        <f>AG73*AE73</f>
        <v>0</v>
      </c>
      <c r="AI73" s="271"/>
      <c r="AJ73" s="77">
        <f t="shared" si="36"/>
        <v>0</v>
      </c>
      <c r="AK73" s="76">
        <f t="shared" si="37"/>
        <v>0</v>
      </c>
      <c r="AL73" s="90">
        <f>AK73+AF73</f>
        <v>44864</v>
      </c>
      <c r="AM73" s="79">
        <f>ROUND(-0.25%*AL73,0)</f>
        <v>-112</v>
      </c>
      <c r="AN73" s="90">
        <f>SUM(AL73:AM73)</f>
        <v>44752</v>
      </c>
      <c r="AO73" s="56">
        <f>'[1]LA Key'!$M73</f>
        <v>0</v>
      </c>
      <c r="AP73" s="90">
        <f>ROUND(SUM(AN73:AO73),0)</f>
        <v>44752</v>
      </c>
      <c r="AQ73" s="77"/>
      <c r="AR73" s="77">
        <f>AP73-AQ73</f>
        <v>44752</v>
      </c>
      <c r="AS73" s="90">
        <f>ROUND(AR73/$AS$88,0)</f>
        <v>3729</v>
      </c>
      <c r="AT73" s="78">
        <f>Z73+AP73</f>
        <v>93477</v>
      </c>
      <c r="AU73" s="87">
        <f>AC73+AS73</f>
        <v>7789</v>
      </c>
      <c r="AV73" s="116"/>
      <c r="AW73" s="84"/>
      <c r="AX73" s="84">
        <f t="shared" si="33"/>
        <v>112</v>
      </c>
      <c r="AY73" s="84">
        <f t="shared" si="38"/>
        <v>112</v>
      </c>
    </row>
    <row r="74" spans="1:51" ht="16.149999999999999" customHeight="1" x14ac:dyDescent="0.2">
      <c r="A74" s="54">
        <v>68</v>
      </c>
      <c r="B74" s="55" t="s">
        <v>2</v>
      </c>
      <c r="C74" s="271">
        <f>'8_2.1.18 SIS'!AE74</f>
        <v>8</v>
      </c>
      <c r="D74" s="56">
        <f>'Source Data'!H74</f>
        <v>5487.462001896216</v>
      </c>
      <c r="E74" s="74">
        <f>C74*D74</f>
        <v>43899.696015169728</v>
      </c>
      <c r="F74" s="290"/>
      <c r="G74" s="56">
        <f>'Source Data'!I74</f>
        <v>713.42471435529035</v>
      </c>
      <c r="H74" s="74">
        <f>F74*G74</f>
        <v>0</v>
      </c>
      <c r="I74" s="290"/>
      <c r="J74" s="56">
        <f>'Source Data'!J74</f>
        <v>194.5703766423519</v>
      </c>
      <c r="K74" s="74">
        <f>I74*J74</f>
        <v>0</v>
      </c>
      <c r="L74" s="290"/>
      <c r="M74" s="56">
        <f>'Source Data'!K74</f>
        <v>4864.2594160587978</v>
      </c>
      <c r="N74" s="74">
        <f>L74*M74</f>
        <v>0</v>
      </c>
      <c r="O74" s="290"/>
      <c r="P74" s="56">
        <f>'Source Data'!L74</f>
        <v>1945.703766423519</v>
      </c>
      <c r="Q74" s="74">
        <f>O74*P74</f>
        <v>0</v>
      </c>
      <c r="R74" s="93">
        <v>67637</v>
      </c>
      <c r="S74" s="56"/>
      <c r="T74" s="56"/>
      <c r="U74" s="57">
        <f t="shared" si="35"/>
        <v>0</v>
      </c>
      <c r="V74" s="93">
        <f>U74+R74</f>
        <v>67637</v>
      </c>
      <c r="W74" s="74">
        <f>ROUND(V74*-0.25%,0)</f>
        <v>-169</v>
      </c>
      <c r="X74" s="93">
        <f>SUM(V74:W74)</f>
        <v>67468</v>
      </c>
      <c r="Y74" s="56">
        <f>'[1]LA Key'!$G74</f>
        <v>0</v>
      </c>
      <c r="Z74" s="93">
        <f>ROUND(SUM(X74:Y74),0)</f>
        <v>67468</v>
      </c>
      <c r="AA74" s="56"/>
      <c r="AB74" s="56">
        <f>Z74-AA74</f>
        <v>67468</v>
      </c>
      <c r="AC74" s="93">
        <f>ROUND(AB74/$AC$88,0)</f>
        <v>5622</v>
      </c>
      <c r="AD74" s="97">
        <f t="shared" si="29"/>
        <v>67468</v>
      </c>
      <c r="AE74" s="75">
        <f>'Source Data'!N74</f>
        <v>2793</v>
      </c>
      <c r="AF74" s="90">
        <f>C74*AE74</f>
        <v>22344</v>
      </c>
      <c r="AG74" s="271"/>
      <c r="AH74" s="75">
        <f>AG74*AE74</f>
        <v>0</v>
      </c>
      <c r="AI74" s="271"/>
      <c r="AJ74" s="77">
        <f t="shared" si="36"/>
        <v>0</v>
      </c>
      <c r="AK74" s="76">
        <f t="shared" si="37"/>
        <v>0</v>
      </c>
      <c r="AL74" s="90">
        <f>AK74+AF74</f>
        <v>22344</v>
      </c>
      <c r="AM74" s="79">
        <f>ROUND(-0.25%*AL74,0)</f>
        <v>-56</v>
      </c>
      <c r="AN74" s="90">
        <f>SUM(AL74:AM74)</f>
        <v>22288</v>
      </c>
      <c r="AO74" s="56">
        <f>'[1]LA Key'!$M74</f>
        <v>0</v>
      </c>
      <c r="AP74" s="90">
        <f>ROUND(SUM(AN74:AO74),0)</f>
        <v>22288</v>
      </c>
      <c r="AQ74" s="77"/>
      <c r="AR74" s="77">
        <f>AP74-AQ74</f>
        <v>22288</v>
      </c>
      <c r="AS74" s="90">
        <f>ROUND(AR74/$AS$88,0)</f>
        <v>1857</v>
      </c>
      <c r="AT74" s="78">
        <f>Z74+AP74</f>
        <v>89756</v>
      </c>
      <c r="AU74" s="87">
        <f>AC74+AS74</f>
        <v>7479</v>
      </c>
      <c r="AV74" s="116"/>
      <c r="AW74" s="84"/>
      <c r="AX74" s="84">
        <f t="shared" si="33"/>
        <v>56</v>
      </c>
      <c r="AY74" s="84">
        <f t="shared" si="38"/>
        <v>56</v>
      </c>
    </row>
    <row r="75" spans="1:51" ht="16.149999999999999" customHeight="1" x14ac:dyDescent="0.2">
      <c r="A75" s="54">
        <v>69</v>
      </c>
      <c r="B75" s="55" t="s">
        <v>75</v>
      </c>
      <c r="C75" s="271">
        <f>'8_2.1.18 SIS'!AE75</f>
        <v>12</v>
      </c>
      <c r="D75" s="56">
        <f>'Source Data'!H75</f>
        <v>5291.1260189471159</v>
      </c>
      <c r="E75" s="74">
        <f>C75*D75</f>
        <v>63493.512227365391</v>
      </c>
      <c r="F75" s="290"/>
      <c r="G75" s="56">
        <f>'Source Data'!I75</f>
        <v>701.91738105393551</v>
      </c>
      <c r="H75" s="74">
        <f>F75*G75</f>
        <v>0</v>
      </c>
      <c r="I75" s="290"/>
      <c r="J75" s="56">
        <f>'Source Data'!J75</f>
        <v>191.43201301470964</v>
      </c>
      <c r="K75" s="74">
        <f>I75*J75</f>
        <v>0</v>
      </c>
      <c r="L75" s="290"/>
      <c r="M75" s="56">
        <f>'Source Data'!K75</f>
        <v>4785.8003253677416</v>
      </c>
      <c r="N75" s="74">
        <f>L75*M75</f>
        <v>0</v>
      </c>
      <c r="O75" s="290"/>
      <c r="P75" s="56">
        <f>'Source Data'!L75</f>
        <v>1914.3201301470965</v>
      </c>
      <c r="Q75" s="74">
        <f>O75*P75</f>
        <v>0</v>
      </c>
      <c r="R75" s="93">
        <v>87550</v>
      </c>
      <c r="S75" s="56"/>
      <c r="T75" s="56"/>
      <c r="U75" s="57">
        <f t="shared" si="35"/>
        <v>0</v>
      </c>
      <c r="V75" s="93">
        <f>U75+R75</f>
        <v>87550</v>
      </c>
      <c r="W75" s="74">
        <f>ROUND(V75*-0.25%,0)</f>
        <v>-219</v>
      </c>
      <c r="X75" s="93">
        <f>SUM(V75:W75)</f>
        <v>87331</v>
      </c>
      <c r="Y75" s="56">
        <f>'[1]LA Key'!$G75</f>
        <v>0</v>
      </c>
      <c r="Z75" s="93">
        <f>ROUND(SUM(X75:Y75),0)</f>
        <v>87331</v>
      </c>
      <c r="AA75" s="56"/>
      <c r="AB75" s="56">
        <f>Z75-AA75</f>
        <v>87331</v>
      </c>
      <c r="AC75" s="93">
        <f>ROUND(AB75/$AC$88,0)</f>
        <v>7278</v>
      </c>
      <c r="AD75" s="97">
        <f t="shared" si="29"/>
        <v>87331</v>
      </c>
      <c r="AE75" s="75">
        <f>'Source Data'!N75</f>
        <v>3798</v>
      </c>
      <c r="AF75" s="90">
        <f>C75*AE75</f>
        <v>45576</v>
      </c>
      <c r="AG75" s="271"/>
      <c r="AH75" s="75">
        <f>AG75*AE75</f>
        <v>0</v>
      </c>
      <c r="AI75" s="271"/>
      <c r="AJ75" s="77">
        <f t="shared" si="36"/>
        <v>0</v>
      </c>
      <c r="AK75" s="76">
        <f t="shared" si="37"/>
        <v>0</v>
      </c>
      <c r="AL75" s="90">
        <f>AK75+AF75</f>
        <v>45576</v>
      </c>
      <c r="AM75" s="79">
        <f>ROUND(-0.25%*AL75,0)</f>
        <v>-114</v>
      </c>
      <c r="AN75" s="90">
        <f>SUM(AL75:AM75)</f>
        <v>45462</v>
      </c>
      <c r="AO75" s="56">
        <f>'[1]LA Key'!$M75</f>
        <v>0</v>
      </c>
      <c r="AP75" s="90">
        <f>ROUND(SUM(AN75:AO75),0)</f>
        <v>45462</v>
      </c>
      <c r="AQ75" s="77"/>
      <c r="AR75" s="77">
        <f>AP75-AQ75</f>
        <v>45462</v>
      </c>
      <c r="AS75" s="90">
        <f>ROUND(AR75/$AS$88,0)</f>
        <v>3789</v>
      </c>
      <c r="AT75" s="78">
        <f>Z75+AP75</f>
        <v>132793</v>
      </c>
      <c r="AU75" s="87">
        <f>AC75+AS75</f>
        <v>11067</v>
      </c>
      <c r="AV75" s="116"/>
      <c r="AW75" s="83"/>
      <c r="AX75" s="83">
        <f t="shared" si="33"/>
        <v>114</v>
      </c>
      <c r="AY75" s="83">
        <f t="shared" si="38"/>
        <v>114</v>
      </c>
    </row>
    <row r="76" spans="1:51" s="123" customFormat="1" ht="16.149999999999999" customHeight="1" thickBot="1" x14ac:dyDescent="0.25">
      <c r="A76" s="1402" t="s">
        <v>460</v>
      </c>
      <c r="B76" s="1408"/>
      <c r="C76" s="292">
        <f>SUM(C7:C75)</f>
        <v>336</v>
      </c>
      <c r="D76" s="252"/>
      <c r="E76" s="282">
        <f>SUM(E7:E75)</f>
        <v>1151883.3898277613</v>
      </c>
      <c r="F76" s="292">
        <v>237</v>
      </c>
      <c r="G76" s="252"/>
      <c r="H76" s="282">
        <v>101364.78925703303</v>
      </c>
      <c r="I76" s="292">
        <v>0</v>
      </c>
      <c r="J76" s="252"/>
      <c r="K76" s="282">
        <v>0</v>
      </c>
      <c r="L76" s="292">
        <v>179</v>
      </c>
      <c r="M76" s="252"/>
      <c r="N76" s="282">
        <v>532427.416242545</v>
      </c>
      <c r="O76" s="292">
        <v>0</v>
      </c>
      <c r="P76" s="252"/>
      <c r="Q76" s="282">
        <v>0</v>
      </c>
      <c r="R76" s="293">
        <f t="shared" ref="R76:AU76" si="39">SUM(R7:R75)</f>
        <v>1785675</v>
      </c>
      <c r="S76" s="252">
        <f t="shared" si="39"/>
        <v>0</v>
      </c>
      <c r="T76" s="252">
        <f t="shared" si="39"/>
        <v>0</v>
      </c>
      <c r="U76" s="294">
        <f t="shared" si="39"/>
        <v>0</v>
      </c>
      <c r="V76" s="293">
        <f t="shared" si="39"/>
        <v>1785675</v>
      </c>
      <c r="W76" s="282">
        <f t="shared" si="39"/>
        <v>-4464</v>
      </c>
      <c r="X76" s="293">
        <f t="shared" si="39"/>
        <v>1781211</v>
      </c>
      <c r="Y76" s="282">
        <f t="shared" si="39"/>
        <v>0</v>
      </c>
      <c r="Z76" s="293">
        <f t="shared" si="39"/>
        <v>1781211</v>
      </c>
      <c r="AA76" s="252">
        <f t="shared" si="39"/>
        <v>0</v>
      </c>
      <c r="AB76" s="252">
        <f t="shared" si="39"/>
        <v>1781211</v>
      </c>
      <c r="AC76" s="293">
        <f t="shared" si="39"/>
        <v>148435</v>
      </c>
      <c r="AD76" s="249">
        <f t="shared" si="39"/>
        <v>1781211</v>
      </c>
      <c r="AE76" s="295">
        <f>'Source Data'!N76</f>
        <v>5169</v>
      </c>
      <c r="AF76" s="296">
        <f t="shared" si="39"/>
        <v>2405052</v>
      </c>
      <c r="AG76" s="292">
        <f t="shared" si="39"/>
        <v>0</v>
      </c>
      <c r="AH76" s="295">
        <f t="shared" si="39"/>
        <v>0</v>
      </c>
      <c r="AI76" s="292">
        <f t="shared" si="39"/>
        <v>0</v>
      </c>
      <c r="AJ76" s="297">
        <f t="shared" si="39"/>
        <v>0</v>
      </c>
      <c r="AK76" s="298">
        <f t="shared" si="39"/>
        <v>0</v>
      </c>
      <c r="AL76" s="296">
        <f t="shared" si="39"/>
        <v>2405052</v>
      </c>
      <c r="AM76" s="299">
        <f t="shared" si="39"/>
        <v>-6013</v>
      </c>
      <c r="AN76" s="296">
        <f t="shared" si="39"/>
        <v>2399039</v>
      </c>
      <c r="AO76" s="282">
        <f t="shared" ref="AO76" si="40">SUM(AO7:AO75)</f>
        <v>0</v>
      </c>
      <c r="AP76" s="296">
        <f t="shared" si="39"/>
        <v>2399039</v>
      </c>
      <c r="AQ76" s="297">
        <f t="shared" si="39"/>
        <v>0</v>
      </c>
      <c r="AR76" s="297">
        <f t="shared" si="39"/>
        <v>2399039</v>
      </c>
      <c r="AS76" s="296">
        <f t="shared" si="39"/>
        <v>199921</v>
      </c>
      <c r="AT76" s="300">
        <f t="shared" si="39"/>
        <v>4180250</v>
      </c>
      <c r="AU76" s="300">
        <f t="shared" si="39"/>
        <v>348356</v>
      </c>
      <c r="AV76" s="274"/>
      <c r="AW76" s="282">
        <f>SUM(AW7:AW75)</f>
        <v>0</v>
      </c>
      <c r="AX76" s="282">
        <f>SUM(AX7:AX75)</f>
        <v>6013</v>
      </c>
      <c r="AY76" s="282">
        <f>SUM(AY7:AY75)</f>
        <v>6013</v>
      </c>
    </row>
    <row r="77" spans="1:51" s="123" customFormat="1" ht="16.149999999999999" customHeight="1" thickTop="1" x14ac:dyDescent="0.2">
      <c r="A77" s="1409" t="s">
        <v>410</v>
      </c>
      <c r="B77" s="1410"/>
      <c r="C77" s="301"/>
      <c r="D77" s="279"/>
      <c r="E77" s="279"/>
      <c r="F77" s="301"/>
      <c r="G77" s="279"/>
      <c r="H77" s="279"/>
      <c r="I77" s="301"/>
      <c r="J77" s="279"/>
      <c r="K77" s="279"/>
      <c r="L77" s="301"/>
      <c r="M77" s="279"/>
      <c r="N77" s="279"/>
      <c r="O77" s="301"/>
      <c r="P77" s="279"/>
      <c r="Q77" s="279"/>
      <c r="R77" s="279"/>
      <c r="S77" s="279"/>
      <c r="T77" s="279"/>
      <c r="U77" s="279"/>
      <c r="V77" s="279"/>
      <c r="W77" s="279"/>
      <c r="X77" s="279"/>
      <c r="Y77" s="279"/>
      <c r="Z77" s="279"/>
      <c r="AA77" s="279"/>
      <c r="AB77" s="279"/>
      <c r="AC77" s="279"/>
      <c r="AD77" s="279"/>
      <c r="AE77" s="302"/>
      <c r="AF77" s="279"/>
      <c r="AG77" s="301"/>
      <c r="AH77" s="302"/>
      <c r="AI77" s="301"/>
      <c r="AJ77" s="279"/>
      <c r="AK77" s="279"/>
      <c r="AL77" s="279"/>
      <c r="AM77" s="279"/>
      <c r="AN77" s="279"/>
      <c r="AO77" s="279"/>
      <c r="AP77" s="279"/>
      <c r="AQ77" s="279"/>
      <c r="AR77" s="279"/>
      <c r="AS77" s="279"/>
      <c r="AT77" s="279"/>
      <c r="AU77" s="279"/>
      <c r="AV77" s="274"/>
      <c r="AW77" s="245"/>
      <c r="AX77" s="245"/>
      <c r="AY77" s="245"/>
    </row>
    <row r="78" spans="1:51" s="123" customFormat="1" ht="16.149999999999999" customHeight="1" x14ac:dyDescent="0.2">
      <c r="A78" s="1406" t="s">
        <v>411</v>
      </c>
      <c r="B78" s="1407"/>
      <c r="C78" s="170"/>
      <c r="D78" s="168"/>
      <c r="E78" s="168"/>
      <c r="F78" s="170"/>
      <c r="G78" s="168"/>
      <c r="H78" s="168"/>
      <c r="I78" s="170"/>
      <c r="J78" s="168"/>
      <c r="K78" s="168"/>
      <c r="L78" s="170"/>
      <c r="M78" s="168"/>
      <c r="N78" s="168"/>
      <c r="O78" s="170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97">
        <f>VLOOKUP($A$88,'4_Level 4'!$A$78:$R$214,5,FALSE)</f>
        <v>0</v>
      </c>
      <c r="AA78" s="173"/>
      <c r="AB78" s="168">
        <f>Z78-AA78</f>
        <v>0</v>
      </c>
      <c r="AC78" s="97">
        <f>ROUND(AB78/$AC$88,0)</f>
        <v>0</v>
      </c>
      <c r="AD78" s="97">
        <f>VLOOKUP($A$88,'4_Level 4'!$A$78:$R$214,5,FALSE)</f>
        <v>0</v>
      </c>
      <c r="AE78" s="168"/>
      <c r="AF78" s="168"/>
      <c r="AG78" s="170"/>
      <c r="AH78" s="168"/>
      <c r="AI78" s="170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75">
        <f t="shared" ref="AT78:AT83" si="41">Z78+AP78</f>
        <v>0</v>
      </c>
      <c r="AU78" s="175">
        <f>AC78+AS78</f>
        <v>0</v>
      </c>
      <c r="AV78" s="274"/>
      <c r="AW78" s="274"/>
      <c r="AX78" s="274"/>
      <c r="AY78" s="274"/>
    </row>
    <row r="79" spans="1:51" s="123" customFormat="1" ht="16.149999999999999" customHeight="1" x14ac:dyDescent="0.2">
      <c r="A79" s="1404" t="s">
        <v>430</v>
      </c>
      <c r="B79" s="1405"/>
      <c r="C79" s="170"/>
      <c r="D79" s="168"/>
      <c r="E79" s="168"/>
      <c r="F79" s="170"/>
      <c r="G79" s="168"/>
      <c r="H79" s="168"/>
      <c r="I79" s="170"/>
      <c r="J79" s="168"/>
      <c r="K79" s="168"/>
      <c r="L79" s="170"/>
      <c r="M79" s="168"/>
      <c r="N79" s="168"/>
      <c r="O79" s="170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72"/>
      <c r="AA79" s="173"/>
      <c r="AB79" s="168"/>
      <c r="AC79" s="172"/>
      <c r="AD79" s="97">
        <f>VLOOKUP($A$88,'4_Level 4'!$A$78:$R$214,10,FALSE)</f>
        <v>0</v>
      </c>
      <c r="AE79" s="168"/>
      <c r="AF79" s="168"/>
      <c r="AG79" s="170"/>
      <c r="AH79" s="168"/>
      <c r="AI79" s="170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75">
        <f t="shared" si="41"/>
        <v>0</v>
      </c>
      <c r="AU79" s="168"/>
      <c r="AV79" s="274"/>
      <c r="AW79" s="274"/>
      <c r="AX79" s="274"/>
      <c r="AY79" s="274"/>
    </row>
    <row r="80" spans="1:51" ht="16.149999999999999" customHeight="1" x14ac:dyDescent="0.2">
      <c r="A80" s="1417" t="s">
        <v>1544</v>
      </c>
      <c r="B80" s="1418"/>
      <c r="C80" s="170"/>
      <c r="D80" s="168"/>
      <c r="E80" s="168"/>
      <c r="F80" s="170"/>
      <c r="G80" s="168"/>
      <c r="H80" s="168"/>
      <c r="I80" s="170"/>
      <c r="J80" s="168"/>
      <c r="K80" s="168"/>
      <c r="L80" s="170"/>
      <c r="M80" s="168"/>
      <c r="N80" s="168"/>
      <c r="O80" s="170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97">
        <f>VLOOKUP($A$88,'4_Level 4'!$A$78:$R$214,12,FALSE)</f>
        <v>0</v>
      </c>
      <c r="AA80" s="173"/>
      <c r="AB80" s="168">
        <f>Z80-AA80</f>
        <v>0</v>
      </c>
      <c r="AC80" s="97">
        <f>ROUND(AB80/$AC$88,0)</f>
        <v>0</v>
      </c>
      <c r="AD80" s="97">
        <f>VLOOKUP($A$88,'4_Level 4'!$A$78:$R$214,12,FALSE)</f>
        <v>0</v>
      </c>
      <c r="AE80" s="168"/>
      <c r="AF80" s="168"/>
      <c r="AG80" s="170"/>
      <c r="AH80" s="168"/>
      <c r="AI80" s="170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75">
        <f t="shared" si="41"/>
        <v>0</v>
      </c>
      <c r="AU80" s="168"/>
      <c r="AV80" s="116"/>
      <c r="AW80" s="116"/>
      <c r="AX80" s="116"/>
      <c r="AY80" s="116"/>
    </row>
    <row r="81" spans="1:51" s="123" customFormat="1" ht="16.149999999999999" customHeight="1" x14ac:dyDescent="0.2">
      <c r="A81" s="1417" t="s">
        <v>429</v>
      </c>
      <c r="B81" s="1418"/>
      <c r="C81" s="170"/>
      <c r="D81" s="168"/>
      <c r="E81" s="168"/>
      <c r="F81" s="170"/>
      <c r="G81" s="168"/>
      <c r="H81" s="168"/>
      <c r="I81" s="170"/>
      <c r="J81" s="168"/>
      <c r="K81" s="168"/>
      <c r="L81" s="170"/>
      <c r="M81" s="168"/>
      <c r="N81" s="168"/>
      <c r="O81" s="170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72"/>
      <c r="AA81" s="173"/>
      <c r="AB81" s="168"/>
      <c r="AC81" s="172"/>
      <c r="AD81" s="97">
        <f>VLOOKUP($A$88,'4_Level 4'!$A$78:$R$214,13,FALSE)</f>
        <v>0</v>
      </c>
      <c r="AE81" s="168"/>
      <c r="AF81" s="168"/>
      <c r="AG81" s="170"/>
      <c r="AH81" s="168"/>
      <c r="AI81" s="170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75">
        <f t="shared" si="41"/>
        <v>0</v>
      </c>
      <c r="AU81" s="168"/>
      <c r="AV81" s="274"/>
      <c r="AW81" s="274"/>
      <c r="AX81" s="274"/>
      <c r="AY81" s="274"/>
    </row>
    <row r="82" spans="1:51" s="123" customFormat="1" ht="16.149999999999999" customHeight="1" x14ac:dyDescent="0.2">
      <c r="A82" s="1415" t="s">
        <v>254</v>
      </c>
      <c r="B82" s="1416"/>
      <c r="C82" s="171"/>
      <c r="D82" s="169"/>
      <c r="E82" s="169"/>
      <c r="F82" s="171"/>
      <c r="G82" s="169"/>
      <c r="H82" s="169"/>
      <c r="I82" s="171"/>
      <c r="J82" s="169"/>
      <c r="K82" s="169"/>
      <c r="L82" s="171"/>
      <c r="M82" s="169"/>
      <c r="N82" s="169"/>
      <c r="O82" s="171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95">
        <f>VLOOKUP($A$88,'4_Level 4'!$A$78:$R$214,17,FALSE)</f>
        <v>0</v>
      </c>
      <c r="AA82" s="53"/>
      <c r="AB82" s="169">
        <f>Z82-AA82</f>
        <v>0</v>
      </c>
      <c r="AC82" s="95">
        <f>ROUND(AB82/$AC$88,0)</f>
        <v>0</v>
      </c>
      <c r="AD82" s="95">
        <f>VLOOKUP($A$88,'4_Level 4'!$A$78:$R$214,17,FALSE)</f>
        <v>0</v>
      </c>
      <c r="AE82" s="169"/>
      <c r="AF82" s="169"/>
      <c r="AG82" s="171"/>
      <c r="AH82" s="169"/>
      <c r="AI82" s="171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76">
        <f t="shared" si="41"/>
        <v>0</v>
      </c>
      <c r="AU82" s="176">
        <f>AC82+AS82</f>
        <v>0</v>
      </c>
      <c r="AV82" s="274"/>
      <c r="AW82" s="274"/>
      <c r="AX82" s="274"/>
      <c r="AY82" s="274"/>
    </row>
    <row r="83" spans="1:51" s="123" customFormat="1" ht="16.149999999999999" customHeight="1" x14ac:dyDescent="0.2">
      <c r="A83" s="1415" t="s">
        <v>1440</v>
      </c>
      <c r="B83" s="1416"/>
      <c r="C83" s="1047"/>
      <c r="D83" s="1048"/>
      <c r="E83" s="1048"/>
      <c r="F83" s="1047"/>
      <c r="G83" s="1048"/>
      <c r="H83" s="1048"/>
      <c r="I83" s="1047"/>
      <c r="J83" s="1048"/>
      <c r="K83" s="1048"/>
      <c r="L83" s="1047"/>
      <c r="M83" s="1048"/>
      <c r="N83" s="1048"/>
      <c r="O83" s="1047"/>
      <c r="P83" s="1048"/>
      <c r="Q83" s="1048"/>
      <c r="R83" s="1048"/>
      <c r="S83" s="1048"/>
      <c r="T83" s="1048"/>
      <c r="U83" s="1048"/>
      <c r="V83" s="1048"/>
      <c r="W83" s="1048"/>
      <c r="X83" s="1048"/>
      <c r="Y83" s="1048">
        <f>VLOOKUP($A88,[1]Summary!$A$87:$K$122,11,FALSE)</f>
        <v>0</v>
      </c>
      <c r="Z83" s="1049">
        <f>VLOOKUP(A88,[1]Summary!$A$87:$K$122,11,FALSE)</f>
        <v>0</v>
      </c>
      <c r="AA83" s="1050"/>
      <c r="AB83" s="1048">
        <f>Z83-AA83</f>
        <v>0</v>
      </c>
      <c r="AC83" s="1049">
        <f>ROUND(AB83/$AC$88,0)</f>
        <v>0</v>
      </c>
      <c r="AD83" s="1049">
        <f>VLOOKUP($A88,[1]Summary!$A$87:$K$122,11,FALSE)</f>
        <v>0</v>
      </c>
      <c r="AE83" s="1048"/>
      <c r="AF83" s="1048"/>
      <c r="AG83" s="1047"/>
      <c r="AH83" s="1048"/>
      <c r="AI83" s="1047"/>
      <c r="AJ83" s="1048"/>
      <c r="AK83" s="1048"/>
      <c r="AL83" s="1048"/>
      <c r="AM83" s="1048"/>
      <c r="AN83" s="1048"/>
      <c r="AO83" s="1048"/>
      <c r="AP83" s="1048"/>
      <c r="AQ83" s="1048"/>
      <c r="AR83" s="1048"/>
      <c r="AS83" s="1048"/>
      <c r="AT83" s="1051">
        <f t="shared" si="41"/>
        <v>0</v>
      </c>
      <c r="AU83" s="1051">
        <f>AC83+AS83</f>
        <v>0</v>
      </c>
      <c r="AV83" s="274"/>
      <c r="AW83" s="274"/>
      <c r="AX83" s="274"/>
      <c r="AY83" s="274"/>
    </row>
    <row r="84" spans="1:51" s="123" customFormat="1" ht="16.149999999999999" customHeight="1" thickBot="1" x14ac:dyDescent="0.25">
      <c r="A84" s="1402" t="s">
        <v>461</v>
      </c>
      <c r="B84" s="1403"/>
      <c r="C84" s="248">
        <f>SUM(C76:C83)</f>
        <v>336</v>
      </c>
      <c r="D84" s="247"/>
      <c r="E84" s="273">
        <f t="shared" ref="E84" si="42">SUM(E76:E83)</f>
        <v>1151883.3898277613</v>
      </c>
      <c r="F84" s="248">
        <v>237</v>
      </c>
      <c r="G84" s="247"/>
      <c r="H84" s="273">
        <v>101364.78925703303</v>
      </c>
      <c r="I84" s="248">
        <v>0</v>
      </c>
      <c r="J84" s="247"/>
      <c r="K84" s="273">
        <v>0</v>
      </c>
      <c r="L84" s="248">
        <v>179</v>
      </c>
      <c r="M84" s="247"/>
      <c r="N84" s="273">
        <v>532427.416242545</v>
      </c>
      <c r="O84" s="248">
        <v>0</v>
      </c>
      <c r="P84" s="247"/>
      <c r="Q84" s="273">
        <v>0</v>
      </c>
      <c r="R84" s="247">
        <f t="shared" ref="R84:AD84" si="43">SUM(R76:R83)</f>
        <v>1785675</v>
      </c>
      <c r="S84" s="247">
        <f t="shared" si="43"/>
        <v>0</v>
      </c>
      <c r="T84" s="247">
        <f t="shared" si="43"/>
        <v>0</v>
      </c>
      <c r="U84" s="247">
        <f t="shared" si="43"/>
        <v>0</v>
      </c>
      <c r="V84" s="247">
        <f t="shared" si="43"/>
        <v>1785675</v>
      </c>
      <c r="W84" s="247">
        <f t="shared" si="43"/>
        <v>-4464</v>
      </c>
      <c r="X84" s="247">
        <f t="shared" si="43"/>
        <v>1781211</v>
      </c>
      <c r="Y84" s="273">
        <f t="shared" si="43"/>
        <v>0</v>
      </c>
      <c r="Z84" s="249">
        <f t="shared" si="43"/>
        <v>1781211</v>
      </c>
      <c r="AA84" s="247">
        <f t="shared" si="43"/>
        <v>0</v>
      </c>
      <c r="AB84" s="247">
        <f t="shared" si="43"/>
        <v>1781211</v>
      </c>
      <c r="AC84" s="249">
        <f t="shared" si="43"/>
        <v>148435</v>
      </c>
      <c r="AD84" s="249">
        <f t="shared" si="43"/>
        <v>1781211</v>
      </c>
      <c r="AE84" s="174"/>
      <c r="AF84" s="247">
        <f t="shared" ref="AF84:AU84" si="44">SUM(AF76:AF83)</f>
        <v>2405052</v>
      </c>
      <c r="AG84" s="248">
        <f t="shared" si="44"/>
        <v>0</v>
      </c>
      <c r="AH84" s="174">
        <f t="shared" si="44"/>
        <v>0</v>
      </c>
      <c r="AI84" s="248">
        <f t="shared" si="44"/>
        <v>0</v>
      </c>
      <c r="AJ84" s="247">
        <f t="shared" si="44"/>
        <v>0</v>
      </c>
      <c r="AK84" s="247">
        <f t="shared" si="44"/>
        <v>0</v>
      </c>
      <c r="AL84" s="247">
        <f t="shared" si="44"/>
        <v>2405052</v>
      </c>
      <c r="AM84" s="247">
        <f t="shared" si="44"/>
        <v>-6013</v>
      </c>
      <c r="AN84" s="247">
        <f t="shared" si="44"/>
        <v>2399039</v>
      </c>
      <c r="AO84" s="247">
        <f t="shared" si="44"/>
        <v>0</v>
      </c>
      <c r="AP84" s="247">
        <f t="shared" si="44"/>
        <v>2399039</v>
      </c>
      <c r="AQ84" s="247">
        <f t="shared" si="44"/>
        <v>0</v>
      </c>
      <c r="AR84" s="247">
        <f t="shared" si="44"/>
        <v>2399039</v>
      </c>
      <c r="AS84" s="247">
        <f t="shared" si="44"/>
        <v>199921</v>
      </c>
      <c r="AT84" s="275">
        <f t="shared" si="44"/>
        <v>4180250</v>
      </c>
      <c r="AU84" s="275">
        <f t="shared" si="44"/>
        <v>348356</v>
      </c>
      <c r="AV84" s="274"/>
      <c r="AW84" s="274"/>
      <c r="AX84" s="274"/>
      <c r="AY84" s="274"/>
    </row>
    <row r="85" spans="1:51" ht="16.149999999999999" customHeight="1" thickTop="1" x14ac:dyDescent="0.2"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6"/>
      <c r="R85" s="116"/>
      <c r="S85" s="116"/>
      <c r="T85" s="116"/>
      <c r="U85" s="116"/>
      <c r="V85" s="116"/>
      <c r="W85" s="116"/>
      <c r="X85" s="274"/>
      <c r="Y85" s="116"/>
      <c r="Z85" s="116"/>
      <c r="AA85" s="116"/>
      <c r="AB85" s="116"/>
      <c r="AC85" s="116"/>
      <c r="AD85" s="116"/>
      <c r="AE85" s="116"/>
      <c r="AF85" s="116"/>
    </row>
    <row r="86" spans="1:51" ht="16.149999999999999" customHeight="1" x14ac:dyDescent="0.2">
      <c r="D86" s="116"/>
      <c r="E86" s="116"/>
      <c r="F86" s="116"/>
      <c r="G86" s="116"/>
      <c r="H86" s="838"/>
      <c r="I86" s="838"/>
      <c r="J86" s="838"/>
      <c r="K86" s="838"/>
      <c r="L86" s="838"/>
      <c r="M86" s="838"/>
      <c r="N86" s="838"/>
      <c r="O86" s="838"/>
      <c r="P86" s="838"/>
      <c r="Q86" s="838"/>
      <c r="R86" s="116"/>
      <c r="S86" s="116"/>
      <c r="T86" s="116"/>
      <c r="U86" s="116"/>
      <c r="V86" s="116"/>
      <c r="W86" s="116"/>
      <c r="X86" s="274"/>
      <c r="Y86" s="116"/>
      <c r="Z86" s="116"/>
      <c r="AA86" s="116"/>
      <c r="AB86" s="116"/>
      <c r="AC86" s="116"/>
      <c r="AD86" s="116"/>
      <c r="AE86" s="116"/>
      <c r="AF86" s="116"/>
    </row>
    <row r="87" spans="1:51" ht="16.149999999999999" customHeight="1" x14ac:dyDescent="0.2">
      <c r="H87" s="113"/>
      <c r="I87" s="113"/>
      <c r="J87" s="1482"/>
      <c r="K87" s="839"/>
      <c r="L87" s="839"/>
      <c r="M87" s="1482"/>
      <c r="N87" s="839"/>
      <c r="O87" s="839"/>
      <c r="P87" s="1482"/>
      <c r="Q87" s="839"/>
    </row>
    <row r="88" spans="1:51" x14ac:dyDescent="0.2">
      <c r="A88" s="321" t="s">
        <v>561</v>
      </c>
      <c r="H88" s="113"/>
      <c r="I88" s="113"/>
      <c r="J88" s="1482"/>
      <c r="K88" s="839"/>
      <c r="L88" s="839"/>
      <c r="M88" s="1482"/>
      <c r="N88" s="839"/>
      <c r="O88" s="839"/>
      <c r="P88" s="1482"/>
      <c r="Q88" s="839"/>
      <c r="AC88" s="108">
        <v>12</v>
      </c>
      <c r="AS88" s="108">
        <f>AC88</f>
        <v>12</v>
      </c>
    </row>
    <row r="89" spans="1:51" x14ac:dyDescent="0.2">
      <c r="H89" s="113"/>
      <c r="I89" s="113"/>
      <c r="J89" s="113"/>
      <c r="K89" s="113"/>
      <c r="L89" s="113"/>
      <c r="M89" s="113"/>
      <c r="N89" s="113"/>
      <c r="O89" s="113"/>
      <c r="P89" s="113"/>
      <c r="Q89" s="113"/>
    </row>
  </sheetData>
  <mergeCells count="48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T1:AT3"/>
    <mergeCell ref="AU1:AU3"/>
    <mergeCell ref="AS2:AS3"/>
    <mergeCell ref="AP2:AP3"/>
    <mergeCell ref="AQ2:AQ3"/>
    <mergeCell ref="AR2:AR3"/>
    <mergeCell ref="AL1:AS1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7:P88"/>
    <mergeCell ref="A80:B80"/>
    <mergeCell ref="A81:B81"/>
    <mergeCell ref="A82:B82"/>
    <mergeCell ref="A84:B84"/>
    <mergeCell ref="J87:J88"/>
    <mergeCell ref="M87:M88"/>
    <mergeCell ref="A83:B83"/>
    <mergeCell ref="A77:B77"/>
    <mergeCell ref="A78:B78"/>
    <mergeCell ref="C2:C3"/>
    <mergeCell ref="D2:E2"/>
    <mergeCell ref="F2:H2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July 2018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tabColor rgb="FF92D050"/>
  </sheetPr>
  <dimension ref="A1:AY89"/>
  <sheetViews>
    <sheetView view="pageBreakPreview" zoomScaleNormal="100" zoomScaleSheetLayoutView="100" workbookViewId="0">
      <pane xSplit="2" ySplit="6" topLeftCell="C7" activePane="bottomRight" state="frozen"/>
      <selection activeCell="E17" sqref="E17"/>
      <selection pane="topRight" activeCell="E17" sqref="E17"/>
      <selection pane="bottomLeft" activeCell="E17" sqref="E17"/>
      <selection pane="bottomRight" activeCell="E17" sqref="E17"/>
    </sheetView>
  </sheetViews>
  <sheetFormatPr defaultColWidth="8.85546875" defaultRowHeight="12.75" x14ac:dyDescent="0.2"/>
  <cols>
    <col min="1" max="1" width="5" style="108" customWidth="1"/>
    <col min="2" max="2" width="28.140625" style="108" customWidth="1"/>
    <col min="3" max="3" width="12.140625" style="108" bestFit="1" customWidth="1"/>
    <col min="4" max="4" width="13.85546875" style="108" customWidth="1"/>
    <col min="5" max="5" width="12.28515625" style="108" customWidth="1"/>
    <col min="6" max="6" width="11.28515625" style="108" customWidth="1"/>
    <col min="7" max="7" width="10.85546875" style="108" customWidth="1"/>
    <col min="8" max="9" width="11.28515625" style="108" customWidth="1"/>
    <col min="10" max="10" width="10.85546875" style="108" customWidth="1"/>
    <col min="11" max="12" width="11.28515625" style="108" customWidth="1"/>
    <col min="13" max="13" width="8.5703125" style="108" customWidth="1"/>
    <col min="14" max="15" width="11.28515625" style="108" customWidth="1"/>
    <col min="16" max="16" width="8.5703125" style="108" customWidth="1"/>
    <col min="17" max="17" width="11.28515625" style="108" customWidth="1"/>
    <col min="18" max="18" width="10.7109375" style="108" bestFit="1" customWidth="1"/>
    <col min="19" max="21" width="13.85546875" style="108" customWidth="1"/>
    <col min="22" max="22" width="11.85546875" style="108" bestFit="1" customWidth="1"/>
    <col min="23" max="23" width="10.85546875" style="108" bestFit="1" customWidth="1"/>
    <col min="24" max="24" width="12.7109375" style="108" customWidth="1"/>
    <col min="25" max="25" width="13.28515625" style="108" bestFit="1" customWidth="1"/>
    <col min="26" max="26" width="17.5703125" style="108" customWidth="1"/>
    <col min="27" max="28" width="11.28515625" style="108" customWidth="1"/>
    <col min="29" max="29" width="10.7109375" style="108" customWidth="1"/>
    <col min="30" max="30" width="16.42578125" style="108" customWidth="1"/>
    <col min="31" max="32" width="15.85546875" style="108" customWidth="1"/>
    <col min="33" max="37" width="15.7109375" style="108" customWidth="1"/>
    <col min="38" max="38" width="15.140625" style="108" customWidth="1"/>
    <col min="39" max="39" width="10.85546875" style="108" customWidth="1"/>
    <col min="40" max="40" width="15" style="108" customWidth="1"/>
    <col min="41" max="41" width="13.42578125" style="108" customWidth="1"/>
    <col min="42" max="42" width="16.28515625" style="108" customWidth="1"/>
    <col min="43" max="44" width="13.85546875" style="108" customWidth="1"/>
    <col min="45" max="45" width="15.5703125" style="108" customWidth="1"/>
    <col min="46" max="47" width="14.42578125" style="108" bestFit="1" customWidth="1"/>
    <col min="48" max="48" width="8.85546875" style="108"/>
    <col min="49" max="50" width="12.28515625" style="108" customWidth="1"/>
    <col min="51" max="51" width="10" style="108" bestFit="1" customWidth="1"/>
    <col min="52" max="16384" width="8.85546875" style="108"/>
  </cols>
  <sheetData>
    <row r="1" spans="1:51" ht="19.899999999999999" customHeight="1" x14ac:dyDescent="0.2">
      <c r="A1" s="1486" t="s">
        <v>1271</v>
      </c>
      <c r="B1" s="1487"/>
      <c r="C1" s="1379" t="s">
        <v>315</v>
      </c>
      <c r="D1" s="1380"/>
      <c r="E1" s="1380"/>
      <c r="F1" s="1380"/>
      <c r="G1" s="1380"/>
      <c r="H1" s="1380"/>
      <c r="I1" s="1380"/>
      <c r="J1" s="1380"/>
      <c r="K1" s="1381"/>
      <c r="L1" s="1412" t="s">
        <v>315</v>
      </c>
      <c r="M1" s="1413"/>
      <c r="N1" s="1413"/>
      <c r="O1" s="1413"/>
      <c r="P1" s="1413"/>
      <c r="Q1" s="1413"/>
      <c r="R1" s="1413"/>
      <c r="S1" s="1413"/>
      <c r="T1" s="1413"/>
      <c r="U1" s="1414"/>
      <c r="V1" s="1379" t="s">
        <v>315</v>
      </c>
      <c r="W1" s="1380"/>
      <c r="X1" s="1380"/>
      <c r="Y1" s="1380"/>
      <c r="Z1" s="1380"/>
      <c r="AA1" s="1380"/>
      <c r="AB1" s="1380"/>
      <c r="AC1" s="1380"/>
      <c r="AD1" s="1381"/>
      <c r="AE1" s="1478" t="s">
        <v>450</v>
      </c>
      <c r="AF1" s="1478"/>
      <c r="AG1" s="1478"/>
      <c r="AH1" s="1478"/>
      <c r="AI1" s="1478"/>
      <c r="AJ1" s="1478"/>
      <c r="AK1" s="1478"/>
      <c r="AL1" s="1485" t="s">
        <v>450</v>
      </c>
      <c r="AM1" s="1485"/>
      <c r="AN1" s="1485"/>
      <c r="AO1" s="1485"/>
      <c r="AP1" s="1485"/>
      <c r="AQ1" s="1485"/>
      <c r="AR1" s="1485"/>
      <c r="AS1" s="1485"/>
      <c r="AT1" s="1481" t="s">
        <v>326</v>
      </c>
      <c r="AU1" s="1481" t="s">
        <v>327</v>
      </c>
      <c r="AW1" s="283"/>
      <c r="AX1" s="283"/>
      <c r="AY1" s="283"/>
    </row>
    <row r="2" spans="1:51" ht="30" customHeight="1" x14ac:dyDescent="0.2">
      <c r="A2" s="1488"/>
      <c r="B2" s="1489"/>
      <c r="C2" s="1386" t="s">
        <v>1284</v>
      </c>
      <c r="D2" s="1480" t="s">
        <v>731</v>
      </c>
      <c r="E2" s="1480"/>
      <c r="F2" s="1376" t="s">
        <v>1378</v>
      </c>
      <c r="G2" s="1390"/>
      <c r="H2" s="1391"/>
      <c r="I2" s="1479" t="s">
        <v>1375</v>
      </c>
      <c r="J2" s="1479"/>
      <c r="K2" s="1479"/>
      <c r="L2" s="1479" t="s">
        <v>1376</v>
      </c>
      <c r="M2" s="1479"/>
      <c r="N2" s="1479"/>
      <c r="O2" s="1479" t="s">
        <v>1377</v>
      </c>
      <c r="P2" s="1479"/>
      <c r="Q2" s="1479"/>
      <c r="R2" s="1386" t="s">
        <v>501</v>
      </c>
      <c r="S2" s="1392" t="s">
        <v>230</v>
      </c>
      <c r="T2" s="1392"/>
      <c r="U2" s="1392"/>
      <c r="V2" s="1386" t="s">
        <v>502</v>
      </c>
      <c r="W2" s="1386" t="s">
        <v>452</v>
      </c>
      <c r="X2" s="1386" t="s">
        <v>503</v>
      </c>
      <c r="Y2" s="1400" t="s">
        <v>1321</v>
      </c>
      <c r="Z2" s="1386" t="s">
        <v>1384</v>
      </c>
      <c r="AA2" s="1386" t="s">
        <v>270</v>
      </c>
      <c r="AB2" s="1386" t="s">
        <v>271</v>
      </c>
      <c r="AC2" s="1386" t="s">
        <v>233</v>
      </c>
      <c r="AD2" s="1386" t="s">
        <v>1385</v>
      </c>
      <c r="AE2" s="1483" t="s">
        <v>1287</v>
      </c>
      <c r="AF2" s="1476" t="s">
        <v>1442</v>
      </c>
      <c r="AG2" s="1477" t="s">
        <v>230</v>
      </c>
      <c r="AH2" s="1477"/>
      <c r="AI2" s="1477"/>
      <c r="AJ2" s="1477"/>
      <c r="AK2" s="1477"/>
      <c r="AL2" s="1476" t="s">
        <v>1443</v>
      </c>
      <c r="AM2" s="1476" t="s">
        <v>1447</v>
      </c>
      <c r="AN2" s="1476" t="s">
        <v>1444</v>
      </c>
      <c r="AO2" s="1400" t="s">
        <v>1321</v>
      </c>
      <c r="AP2" s="1476" t="s">
        <v>1445</v>
      </c>
      <c r="AQ2" s="1476" t="s">
        <v>294</v>
      </c>
      <c r="AR2" s="1476" t="s">
        <v>271</v>
      </c>
      <c r="AS2" s="1476" t="s">
        <v>1446</v>
      </c>
      <c r="AT2" s="1481"/>
      <c r="AU2" s="1481"/>
      <c r="AW2" s="284"/>
      <c r="AX2" s="284"/>
      <c r="AY2" s="284"/>
    </row>
    <row r="3" spans="1:51" ht="95.25" customHeight="1" x14ac:dyDescent="0.2">
      <c r="A3" s="1490"/>
      <c r="B3" s="1491"/>
      <c r="C3" s="1386"/>
      <c r="D3" s="1005" t="s">
        <v>708</v>
      </c>
      <c r="E3" s="1005" t="s">
        <v>325</v>
      </c>
      <c r="F3" s="1005" t="s">
        <v>1283</v>
      </c>
      <c r="G3" s="1005" t="s">
        <v>454</v>
      </c>
      <c r="H3" s="1005" t="s">
        <v>325</v>
      </c>
      <c r="I3" s="1005" t="s">
        <v>1282</v>
      </c>
      <c r="J3" s="1005" t="s">
        <v>454</v>
      </c>
      <c r="K3" s="1005" t="s">
        <v>325</v>
      </c>
      <c r="L3" s="1005" t="s">
        <v>1281</v>
      </c>
      <c r="M3" s="1005" t="s">
        <v>472</v>
      </c>
      <c r="N3" s="1005" t="s">
        <v>325</v>
      </c>
      <c r="O3" s="1005" t="s">
        <v>1281</v>
      </c>
      <c r="P3" s="1005" t="s">
        <v>472</v>
      </c>
      <c r="Q3" s="1005" t="s">
        <v>325</v>
      </c>
      <c r="R3" s="1386"/>
      <c r="S3" s="1006" t="s">
        <v>1279</v>
      </c>
      <c r="T3" s="1006" t="s">
        <v>1280</v>
      </c>
      <c r="U3" s="1006" t="s">
        <v>232</v>
      </c>
      <c r="V3" s="1386"/>
      <c r="W3" s="1386"/>
      <c r="X3" s="1386"/>
      <c r="Y3" s="1401"/>
      <c r="Z3" s="1386"/>
      <c r="AA3" s="1386"/>
      <c r="AB3" s="1386"/>
      <c r="AC3" s="1386"/>
      <c r="AD3" s="1386"/>
      <c r="AE3" s="1484"/>
      <c r="AF3" s="1476"/>
      <c r="AG3" s="1006" t="s">
        <v>1289</v>
      </c>
      <c r="AH3" s="1006" t="s">
        <v>1290</v>
      </c>
      <c r="AI3" s="1006" t="s">
        <v>1288</v>
      </c>
      <c r="AJ3" s="1006" t="s">
        <v>1292</v>
      </c>
      <c r="AK3" s="1006" t="s">
        <v>232</v>
      </c>
      <c r="AL3" s="1476"/>
      <c r="AM3" s="1476"/>
      <c r="AN3" s="1476"/>
      <c r="AO3" s="1401"/>
      <c r="AP3" s="1476"/>
      <c r="AQ3" s="1476"/>
      <c r="AR3" s="1476"/>
      <c r="AS3" s="1476"/>
      <c r="AT3" s="1481"/>
      <c r="AU3" s="1481"/>
      <c r="AW3" s="856" t="s">
        <v>511</v>
      </c>
      <c r="AX3" s="856" t="s">
        <v>512</v>
      </c>
      <c r="AY3" s="856" t="s">
        <v>432</v>
      </c>
    </row>
    <row r="4" spans="1:51" ht="16.149999999999999" customHeight="1" x14ac:dyDescent="0.2">
      <c r="A4" s="285"/>
      <c r="B4" s="286"/>
      <c r="C4" s="287">
        <v>1</v>
      </c>
      <c r="D4" s="287">
        <f t="shared" ref="D4:AY4" si="0">C4+1</f>
        <v>2</v>
      </c>
      <c r="E4" s="287">
        <f t="shared" si="0"/>
        <v>3</v>
      </c>
      <c r="F4" s="287">
        <f t="shared" si="0"/>
        <v>4</v>
      </c>
      <c r="G4" s="287">
        <f t="shared" si="0"/>
        <v>5</v>
      </c>
      <c r="H4" s="287">
        <f t="shared" si="0"/>
        <v>6</v>
      </c>
      <c r="I4" s="287">
        <f t="shared" si="0"/>
        <v>7</v>
      </c>
      <c r="J4" s="287">
        <f t="shared" si="0"/>
        <v>8</v>
      </c>
      <c r="K4" s="287">
        <f t="shared" si="0"/>
        <v>9</v>
      </c>
      <c r="L4" s="287">
        <f t="shared" si="0"/>
        <v>10</v>
      </c>
      <c r="M4" s="287">
        <f t="shared" si="0"/>
        <v>11</v>
      </c>
      <c r="N4" s="287">
        <f t="shared" si="0"/>
        <v>12</v>
      </c>
      <c r="O4" s="287">
        <f t="shared" si="0"/>
        <v>13</v>
      </c>
      <c r="P4" s="287">
        <f t="shared" si="0"/>
        <v>14</v>
      </c>
      <c r="Q4" s="287">
        <f t="shared" si="0"/>
        <v>15</v>
      </c>
      <c r="R4" s="287">
        <f t="shared" si="0"/>
        <v>16</v>
      </c>
      <c r="S4" s="287">
        <f t="shared" si="0"/>
        <v>17</v>
      </c>
      <c r="T4" s="287">
        <f t="shared" si="0"/>
        <v>18</v>
      </c>
      <c r="U4" s="287">
        <f t="shared" si="0"/>
        <v>19</v>
      </c>
      <c r="V4" s="287">
        <f t="shared" si="0"/>
        <v>20</v>
      </c>
      <c r="W4" s="287">
        <f t="shared" si="0"/>
        <v>21</v>
      </c>
      <c r="X4" s="287">
        <f t="shared" si="0"/>
        <v>22</v>
      </c>
      <c r="Y4" s="287">
        <f t="shared" si="0"/>
        <v>23</v>
      </c>
      <c r="Z4" s="287">
        <f t="shared" si="0"/>
        <v>24</v>
      </c>
      <c r="AA4" s="287">
        <f t="shared" si="0"/>
        <v>25</v>
      </c>
      <c r="AB4" s="287">
        <f t="shared" si="0"/>
        <v>26</v>
      </c>
      <c r="AC4" s="287">
        <f t="shared" si="0"/>
        <v>27</v>
      </c>
      <c r="AD4" s="287">
        <f t="shared" si="0"/>
        <v>28</v>
      </c>
      <c r="AE4" s="287">
        <f t="shared" si="0"/>
        <v>29</v>
      </c>
      <c r="AF4" s="287">
        <f t="shared" si="0"/>
        <v>30</v>
      </c>
      <c r="AG4" s="287">
        <f t="shared" si="0"/>
        <v>31</v>
      </c>
      <c r="AH4" s="287">
        <f t="shared" si="0"/>
        <v>32</v>
      </c>
      <c r="AI4" s="287">
        <f t="shared" si="0"/>
        <v>33</v>
      </c>
      <c r="AJ4" s="287">
        <f t="shared" si="0"/>
        <v>34</v>
      </c>
      <c r="AK4" s="287">
        <f t="shared" si="0"/>
        <v>35</v>
      </c>
      <c r="AL4" s="287">
        <f t="shared" si="0"/>
        <v>36</v>
      </c>
      <c r="AM4" s="287">
        <f t="shared" si="0"/>
        <v>37</v>
      </c>
      <c r="AN4" s="287">
        <f t="shared" si="0"/>
        <v>38</v>
      </c>
      <c r="AO4" s="287">
        <f t="shared" si="0"/>
        <v>39</v>
      </c>
      <c r="AP4" s="287">
        <f t="shared" si="0"/>
        <v>40</v>
      </c>
      <c r="AQ4" s="287">
        <f t="shared" si="0"/>
        <v>41</v>
      </c>
      <c r="AR4" s="287">
        <f t="shared" si="0"/>
        <v>42</v>
      </c>
      <c r="AS4" s="287">
        <f t="shared" si="0"/>
        <v>43</v>
      </c>
      <c r="AT4" s="287">
        <f t="shared" si="0"/>
        <v>44</v>
      </c>
      <c r="AU4" s="287">
        <f t="shared" si="0"/>
        <v>45</v>
      </c>
      <c r="AV4" s="287">
        <f t="shared" si="0"/>
        <v>46</v>
      </c>
      <c r="AW4" s="287">
        <f t="shared" si="0"/>
        <v>47</v>
      </c>
      <c r="AX4" s="287">
        <f t="shared" si="0"/>
        <v>48</v>
      </c>
      <c r="AY4" s="287">
        <f t="shared" si="0"/>
        <v>49</v>
      </c>
    </row>
    <row r="5" spans="1:51" s="1129" customFormat="1" ht="31.5" customHeight="1" x14ac:dyDescent="0.2">
      <c r="A5" s="1126"/>
      <c r="B5" s="1126"/>
      <c r="C5" s="1156" t="s">
        <v>1061</v>
      </c>
      <c r="D5" s="940" t="s">
        <v>1129</v>
      </c>
      <c r="E5" s="940" t="s">
        <v>1063</v>
      </c>
      <c r="F5" s="1156" t="s">
        <v>1374</v>
      </c>
      <c r="G5" s="1156" t="s">
        <v>1074</v>
      </c>
      <c r="H5" s="1156" t="s">
        <v>1130</v>
      </c>
      <c r="I5" s="1156" t="s">
        <v>1373</v>
      </c>
      <c r="J5" s="1156" t="s">
        <v>1076</v>
      </c>
      <c r="K5" s="1156" t="s">
        <v>1131</v>
      </c>
      <c r="L5" s="1156" t="s">
        <v>1371</v>
      </c>
      <c r="M5" s="1156" t="s">
        <v>1078</v>
      </c>
      <c r="N5" s="1156" t="s">
        <v>1132</v>
      </c>
      <c r="O5" s="1156" t="s">
        <v>1372</v>
      </c>
      <c r="P5" s="1156" t="s">
        <v>1080</v>
      </c>
      <c r="Q5" s="1156" t="s">
        <v>1133</v>
      </c>
      <c r="R5" s="1156" t="s">
        <v>1424</v>
      </c>
      <c r="S5" s="1156" t="s">
        <v>1363</v>
      </c>
      <c r="T5" s="1156" t="s">
        <v>1364</v>
      </c>
      <c r="U5" s="1156" t="s">
        <v>1135</v>
      </c>
      <c r="V5" s="1156" t="s">
        <v>1136</v>
      </c>
      <c r="W5" s="1156" t="s">
        <v>1137</v>
      </c>
      <c r="X5" s="1156" t="s">
        <v>1138</v>
      </c>
      <c r="Y5" s="1156" t="s">
        <v>1069</v>
      </c>
      <c r="Z5" s="939" t="s">
        <v>1567</v>
      </c>
      <c r="AA5" s="939" t="s">
        <v>1419</v>
      </c>
      <c r="AB5" s="939" t="s">
        <v>1141</v>
      </c>
      <c r="AC5" s="939" t="s">
        <v>1427</v>
      </c>
      <c r="AD5" s="939" t="s">
        <v>1568</v>
      </c>
      <c r="AE5" s="939" t="s">
        <v>1102</v>
      </c>
      <c r="AF5" s="939" t="s">
        <v>1144</v>
      </c>
      <c r="AG5" s="939" t="s">
        <v>1363</v>
      </c>
      <c r="AH5" s="939" t="s">
        <v>1145</v>
      </c>
      <c r="AI5" s="939" t="s">
        <v>1364</v>
      </c>
      <c r="AJ5" s="939" t="s">
        <v>1146</v>
      </c>
      <c r="AK5" s="939" t="s">
        <v>1147</v>
      </c>
      <c r="AL5" s="939" t="s">
        <v>1148</v>
      </c>
      <c r="AM5" s="939" t="s">
        <v>1149</v>
      </c>
      <c r="AN5" s="939" t="s">
        <v>1150</v>
      </c>
      <c r="AO5" s="939" t="s">
        <v>1069</v>
      </c>
      <c r="AP5" s="939" t="s">
        <v>1120</v>
      </c>
      <c r="AQ5" s="939" t="s">
        <v>1414</v>
      </c>
      <c r="AR5" s="939" t="s">
        <v>1122</v>
      </c>
      <c r="AS5" s="939" t="s">
        <v>1422</v>
      </c>
      <c r="AT5" s="939" t="s">
        <v>1125</v>
      </c>
      <c r="AU5" s="939" t="s">
        <v>1126</v>
      </c>
      <c r="AV5" s="939"/>
      <c r="AW5" s="939" t="s">
        <v>1152</v>
      </c>
      <c r="AX5" s="939" t="s">
        <v>1128</v>
      </c>
      <c r="AY5" s="939" t="s">
        <v>1127</v>
      </c>
    </row>
    <row r="6" spans="1:51" s="1129" customFormat="1" ht="31.5" hidden="1" customHeight="1" x14ac:dyDescent="0.2">
      <c r="A6" s="1130"/>
      <c r="B6" s="1130"/>
      <c r="C6" s="943" t="s">
        <v>816</v>
      </c>
      <c r="D6" s="943" t="s">
        <v>816</v>
      </c>
      <c r="E6" s="943" t="s">
        <v>817</v>
      </c>
      <c r="F6" s="943" t="s">
        <v>924</v>
      </c>
      <c r="G6" s="943" t="s">
        <v>816</v>
      </c>
      <c r="H6" s="943" t="s">
        <v>817</v>
      </c>
      <c r="I6" s="943" t="s">
        <v>924</v>
      </c>
      <c r="J6" s="943" t="s">
        <v>816</v>
      </c>
      <c r="K6" s="943" t="s">
        <v>817</v>
      </c>
      <c r="L6" s="943" t="s">
        <v>924</v>
      </c>
      <c r="M6" s="943" t="s">
        <v>816</v>
      </c>
      <c r="N6" s="943" t="s">
        <v>817</v>
      </c>
      <c r="O6" s="943" t="s">
        <v>924</v>
      </c>
      <c r="P6" s="943" t="s">
        <v>816</v>
      </c>
      <c r="Q6" s="943" t="s">
        <v>817</v>
      </c>
      <c r="R6" s="943" t="s">
        <v>817</v>
      </c>
      <c r="S6" s="943" t="s">
        <v>1068</v>
      </c>
      <c r="T6" s="943" t="s">
        <v>1068</v>
      </c>
      <c r="U6" s="943" t="s">
        <v>817</v>
      </c>
      <c r="V6" s="943" t="s">
        <v>817</v>
      </c>
      <c r="W6" s="943" t="s">
        <v>817</v>
      </c>
      <c r="X6" s="943" t="s">
        <v>817</v>
      </c>
      <c r="Y6" s="943" t="s">
        <v>1069</v>
      </c>
      <c r="Z6" s="943" t="s">
        <v>1090</v>
      </c>
      <c r="AA6" s="943" t="s">
        <v>1100</v>
      </c>
      <c r="AB6" s="943" t="s">
        <v>817</v>
      </c>
      <c r="AC6" s="943" t="s">
        <v>817</v>
      </c>
      <c r="AD6" s="943" t="s">
        <v>1091</v>
      </c>
      <c r="AE6" s="943" t="s">
        <v>816</v>
      </c>
      <c r="AF6" s="943" t="s">
        <v>817</v>
      </c>
      <c r="AG6" s="943" t="s">
        <v>1068</v>
      </c>
      <c r="AH6" s="943" t="s">
        <v>817</v>
      </c>
      <c r="AI6" s="943" t="s">
        <v>1068</v>
      </c>
      <c r="AJ6" s="943" t="s">
        <v>817</v>
      </c>
      <c r="AK6" s="943" t="s">
        <v>817</v>
      </c>
      <c r="AL6" s="943" t="s">
        <v>817</v>
      </c>
      <c r="AM6" s="943" t="s">
        <v>817</v>
      </c>
      <c r="AN6" s="943" t="s">
        <v>817</v>
      </c>
      <c r="AO6" s="943" t="s">
        <v>1069</v>
      </c>
      <c r="AP6" s="943" t="s">
        <v>817</v>
      </c>
      <c r="AQ6" s="943" t="s">
        <v>1100</v>
      </c>
      <c r="AR6" s="943" t="s">
        <v>817</v>
      </c>
      <c r="AS6" s="943" t="s">
        <v>817</v>
      </c>
      <c r="AT6" s="943" t="s">
        <v>817</v>
      </c>
      <c r="AU6" s="943" t="s">
        <v>817</v>
      </c>
      <c r="AV6" s="943"/>
      <c r="AW6" s="943" t="s">
        <v>1099</v>
      </c>
      <c r="AX6" s="943" t="s">
        <v>817</v>
      </c>
      <c r="AY6" s="943" t="s">
        <v>817</v>
      </c>
    </row>
    <row r="7" spans="1:51" ht="16.149999999999999" customHeight="1" x14ac:dyDescent="0.2">
      <c r="A7" s="58">
        <v>1</v>
      </c>
      <c r="B7" s="59" t="s">
        <v>6</v>
      </c>
      <c r="C7" s="270">
        <f>'8_2.1.18 SIS'!O7</f>
        <v>0</v>
      </c>
      <c r="D7" s="60">
        <f>'Source Data'!H7</f>
        <v>4656.7326768902658</v>
      </c>
      <c r="E7" s="65">
        <f>C7*D7</f>
        <v>0</v>
      </c>
      <c r="F7" s="289"/>
      <c r="G7" s="60">
        <f>'Source Data'!I7</f>
        <v>658.97263654491974</v>
      </c>
      <c r="H7" s="65">
        <f>F7*G7</f>
        <v>0</v>
      </c>
      <c r="I7" s="289"/>
      <c r="J7" s="60">
        <f>'Source Data'!J7</f>
        <v>179.71980996679628</v>
      </c>
      <c r="K7" s="65">
        <f>I7*J7</f>
        <v>0</v>
      </c>
      <c r="L7" s="289"/>
      <c r="M7" s="60">
        <f>'Source Data'!K7</f>
        <v>4492.9952491699069</v>
      </c>
      <c r="N7" s="65">
        <f>L7*M7</f>
        <v>0</v>
      </c>
      <c r="O7" s="289"/>
      <c r="P7" s="60">
        <f>'Source Data'!L7</f>
        <v>1797.1980996679629</v>
      </c>
      <c r="Q7" s="65">
        <f>O7*P7</f>
        <v>0</v>
      </c>
      <c r="R7" s="92">
        <v>0</v>
      </c>
      <c r="S7" s="60"/>
      <c r="T7" s="60"/>
      <c r="U7" s="61">
        <f t="shared" ref="U7:U38" si="1">S7+T7</f>
        <v>0</v>
      </c>
      <c r="V7" s="92">
        <f t="shared" ref="V7:V70" si="2">U7+R7</f>
        <v>0</v>
      </c>
      <c r="W7" s="65">
        <f>ROUND(V7*-0.25%,0)</f>
        <v>0</v>
      </c>
      <c r="X7" s="92">
        <f>SUM(V7:W7)</f>
        <v>0</v>
      </c>
      <c r="Y7" s="60">
        <f>'[1]JCFA-East'!$G7</f>
        <v>0</v>
      </c>
      <c r="Z7" s="92">
        <f>ROUND(SUM(X7:Y7),0)</f>
        <v>0</v>
      </c>
      <c r="AA7" s="60"/>
      <c r="AB7" s="60">
        <f>Z7-AA7</f>
        <v>0</v>
      </c>
      <c r="AC7" s="92">
        <f>ROUND(AB7/$AC$88,0)</f>
        <v>0</v>
      </c>
      <c r="AD7" s="96">
        <f t="shared" ref="AD7:AD38" si="3">Z7</f>
        <v>0</v>
      </c>
      <c r="AE7" s="66">
        <f>'Source Data'!N7</f>
        <v>2506</v>
      </c>
      <c r="AF7" s="89">
        <f t="shared" ref="AF7:AF38" si="4">C7*AE7</f>
        <v>0</v>
      </c>
      <c r="AG7" s="270"/>
      <c r="AH7" s="66">
        <f>AG7*AE7</f>
        <v>0</v>
      </c>
      <c r="AI7" s="270"/>
      <c r="AJ7" s="68">
        <f t="shared" ref="AJ7:AJ38" si="5">AE7*AI7*0.5</f>
        <v>0</v>
      </c>
      <c r="AK7" s="67">
        <f t="shared" ref="AK7:AK38" si="6">AH7+AJ7</f>
        <v>0</v>
      </c>
      <c r="AL7" s="89">
        <f>AK7+AF7</f>
        <v>0</v>
      </c>
      <c r="AM7" s="70">
        <f>ROUND(-0.25%*AL7,0)</f>
        <v>0</v>
      </c>
      <c r="AN7" s="89">
        <f>SUM(AL7:AM7)</f>
        <v>0</v>
      </c>
      <c r="AO7" s="60">
        <f>'[1]JCFA-East'!$M7</f>
        <v>0</v>
      </c>
      <c r="AP7" s="89">
        <f>ROUND(SUM(AN7:AO7),0)</f>
        <v>0</v>
      </c>
      <c r="AQ7" s="68"/>
      <c r="AR7" s="68">
        <f>AP7-AQ7</f>
        <v>0</v>
      </c>
      <c r="AS7" s="89">
        <f>ROUND(AR7/$AS$88,0)</f>
        <v>0</v>
      </c>
      <c r="AT7" s="69">
        <f t="shared" ref="AT7:AT70" si="7">Z7+AP7</f>
        <v>0</v>
      </c>
      <c r="AU7" s="86">
        <f t="shared" ref="AU7:AU70" si="8">AC7+AS7</f>
        <v>0</v>
      </c>
      <c r="AV7" s="116"/>
      <c r="AW7" s="65"/>
      <c r="AX7" s="65">
        <f t="shared" ref="AX7:AX38" si="9">-AM7</f>
        <v>0</v>
      </c>
      <c r="AY7" s="65">
        <f t="shared" ref="AY7:AY38" si="10">AX7-AW7</f>
        <v>0</v>
      </c>
    </row>
    <row r="8" spans="1:51" ht="16.149999999999999" customHeight="1" x14ac:dyDescent="0.2">
      <c r="A8" s="54">
        <v>2</v>
      </c>
      <c r="B8" s="55" t="s">
        <v>7</v>
      </c>
      <c r="C8" s="271">
        <f>'8_2.1.18 SIS'!O8</f>
        <v>0</v>
      </c>
      <c r="D8" s="56">
        <f>'Source Data'!H8</f>
        <v>5855.7282403587005</v>
      </c>
      <c r="E8" s="74">
        <f t="shared" ref="E8:E71" si="11">C8*D8</f>
        <v>0</v>
      </c>
      <c r="F8" s="290"/>
      <c r="G8" s="56">
        <f>'Source Data'!I8</f>
        <v>744.36686504426837</v>
      </c>
      <c r="H8" s="74">
        <f t="shared" ref="H8:H71" si="12">F8*G8</f>
        <v>0</v>
      </c>
      <c r="I8" s="290"/>
      <c r="J8" s="56">
        <f>'Source Data'!J8</f>
        <v>203.00914501207316</v>
      </c>
      <c r="K8" s="74">
        <f t="shared" ref="K8:K71" si="13">I8*J8</f>
        <v>0</v>
      </c>
      <c r="L8" s="290"/>
      <c r="M8" s="56">
        <f>'Source Data'!K8</f>
        <v>5075.2286253018301</v>
      </c>
      <c r="N8" s="74">
        <f t="shared" ref="N8:N71" si="14">L8*M8</f>
        <v>0</v>
      </c>
      <c r="O8" s="290"/>
      <c r="P8" s="56">
        <f>'Source Data'!L8</f>
        <v>2030.0914501207317</v>
      </c>
      <c r="Q8" s="74">
        <f t="shared" ref="Q8:Q71" si="15">O8*P8</f>
        <v>0</v>
      </c>
      <c r="R8" s="93">
        <v>0</v>
      </c>
      <c r="S8" s="56"/>
      <c r="T8" s="56"/>
      <c r="U8" s="57">
        <f t="shared" si="1"/>
        <v>0</v>
      </c>
      <c r="V8" s="93">
        <f t="shared" si="2"/>
        <v>0</v>
      </c>
      <c r="W8" s="74">
        <f t="shared" ref="W8:W71" si="16">ROUND(V8*-0.25%,0)</f>
        <v>0</v>
      </c>
      <c r="X8" s="93">
        <f t="shared" ref="X8:X71" si="17">SUM(V8:W8)</f>
        <v>0</v>
      </c>
      <c r="Y8" s="56">
        <f>'[1]JCFA-East'!$G8</f>
        <v>0</v>
      </c>
      <c r="Z8" s="93">
        <f t="shared" ref="Z8:Z71" si="18">ROUND(SUM(X8:Y8),0)</f>
        <v>0</v>
      </c>
      <c r="AA8" s="56"/>
      <c r="AB8" s="56">
        <f t="shared" ref="AB8:AB71" si="19">Z8-AA8</f>
        <v>0</v>
      </c>
      <c r="AC8" s="93">
        <f t="shared" ref="AC8:AC71" si="20">ROUND(AB8/$AC$88,0)</f>
        <v>0</v>
      </c>
      <c r="AD8" s="97">
        <f t="shared" si="3"/>
        <v>0</v>
      </c>
      <c r="AE8" s="75">
        <f>'Source Data'!N8</f>
        <v>2883</v>
      </c>
      <c r="AF8" s="90">
        <f t="shared" si="4"/>
        <v>0</v>
      </c>
      <c r="AG8" s="271"/>
      <c r="AH8" s="75">
        <f t="shared" ref="AH8:AH71" si="21">AG8*AE8</f>
        <v>0</v>
      </c>
      <c r="AI8" s="271"/>
      <c r="AJ8" s="77">
        <f t="shared" si="5"/>
        <v>0</v>
      </c>
      <c r="AK8" s="76">
        <f t="shared" si="6"/>
        <v>0</v>
      </c>
      <c r="AL8" s="90">
        <f t="shared" ref="AL8:AL71" si="22">AK8+AF8</f>
        <v>0</v>
      </c>
      <c r="AM8" s="79">
        <f t="shared" ref="AM8:AM71" si="23">ROUND(-0.25%*AL8,0)</f>
        <v>0</v>
      </c>
      <c r="AN8" s="90">
        <f t="shared" ref="AN8:AN71" si="24">SUM(AL8:AM8)</f>
        <v>0</v>
      </c>
      <c r="AO8" s="56">
        <f>'[1]JCFA-East'!$M8</f>
        <v>0</v>
      </c>
      <c r="AP8" s="90">
        <f t="shared" ref="AP8:AP71" si="25">ROUND(SUM(AN8:AO8),0)</f>
        <v>0</v>
      </c>
      <c r="AQ8" s="77"/>
      <c r="AR8" s="77">
        <f t="shared" ref="AR8:AR71" si="26">AP8-AQ8</f>
        <v>0</v>
      </c>
      <c r="AS8" s="90">
        <f t="shared" ref="AS8:AS71" si="27">ROUND(AR8/$AS$88,0)</f>
        <v>0</v>
      </c>
      <c r="AT8" s="78">
        <f t="shared" si="7"/>
        <v>0</v>
      </c>
      <c r="AU8" s="87">
        <f t="shared" si="8"/>
        <v>0</v>
      </c>
      <c r="AV8" s="116"/>
      <c r="AW8" s="74"/>
      <c r="AX8" s="74">
        <f t="shared" si="9"/>
        <v>0</v>
      </c>
      <c r="AY8" s="74">
        <f t="shared" si="10"/>
        <v>0</v>
      </c>
    </row>
    <row r="9" spans="1:51" ht="16.149999999999999" customHeight="1" x14ac:dyDescent="0.2">
      <c r="A9" s="54">
        <v>3</v>
      </c>
      <c r="B9" s="55" t="s">
        <v>8</v>
      </c>
      <c r="C9" s="271">
        <f>'8_2.1.18 SIS'!O9</f>
        <v>0</v>
      </c>
      <c r="D9" s="56">
        <f>'Source Data'!H9</f>
        <v>3742.2866078757875</v>
      </c>
      <c r="E9" s="74">
        <f t="shared" si="11"/>
        <v>0</v>
      </c>
      <c r="F9" s="290"/>
      <c r="G9" s="56">
        <f>'Source Data'!I9</f>
        <v>529.43529443774321</v>
      </c>
      <c r="H9" s="74">
        <f t="shared" si="12"/>
        <v>0</v>
      </c>
      <c r="I9" s="290"/>
      <c r="J9" s="56">
        <f>'Source Data'!J9</f>
        <v>144.39144393756632</v>
      </c>
      <c r="K9" s="74">
        <f t="shared" si="13"/>
        <v>0</v>
      </c>
      <c r="L9" s="290"/>
      <c r="M9" s="56">
        <f>'Source Data'!K9</f>
        <v>3609.7860984391582</v>
      </c>
      <c r="N9" s="74">
        <f t="shared" si="14"/>
        <v>0</v>
      </c>
      <c r="O9" s="290"/>
      <c r="P9" s="56">
        <f>'Source Data'!L9</f>
        <v>1443.9144393756631</v>
      </c>
      <c r="Q9" s="74">
        <f t="shared" si="15"/>
        <v>0</v>
      </c>
      <c r="R9" s="93">
        <v>0</v>
      </c>
      <c r="S9" s="56"/>
      <c r="T9" s="56"/>
      <c r="U9" s="57">
        <f t="shared" si="1"/>
        <v>0</v>
      </c>
      <c r="V9" s="93">
        <f t="shared" si="2"/>
        <v>0</v>
      </c>
      <c r="W9" s="74">
        <f t="shared" si="16"/>
        <v>0</v>
      </c>
      <c r="X9" s="93">
        <f t="shared" si="17"/>
        <v>0</v>
      </c>
      <c r="Y9" s="56">
        <f>'[1]JCFA-East'!$G9</f>
        <v>0</v>
      </c>
      <c r="Z9" s="93">
        <f t="shared" si="18"/>
        <v>0</v>
      </c>
      <c r="AA9" s="56"/>
      <c r="AB9" s="56">
        <f t="shared" si="19"/>
        <v>0</v>
      </c>
      <c r="AC9" s="93">
        <f t="shared" si="20"/>
        <v>0</v>
      </c>
      <c r="AD9" s="97">
        <f t="shared" si="3"/>
        <v>0</v>
      </c>
      <c r="AE9" s="75">
        <f>'Source Data'!N9</f>
        <v>6285</v>
      </c>
      <c r="AF9" s="90">
        <f t="shared" si="4"/>
        <v>0</v>
      </c>
      <c r="AG9" s="271"/>
      <c r="AH9" s="75">
        <f t="shared" si="21"/>
        <v>0</v>
      </c>
      <c r="AI9" s="271"/>
      <c r="AJ9" s="77">
        <f t="shared" si="5"/>
        <v>0</v>
      </c>
      <c r="AK9" s="76">
        <f t="shared" si="6"/>
        <v>0</v>
      </c>
      <c r="AL9" s="90">
        <f t="shared" si="22"/>
        <v>0</v>
      </c>
      <c r="AM9" s="79">
        <f t="shared" si="23"/>
        <v>0</v>
      </c>
      <c r="AN9" s="90">
        <f t="shared" si="24"/>
        <v>0</v>
      </c>
      <c r="AO9" s="56">
        <f>'[1]JCFA-East'!$M9</f>
        <v>0</v>
      </c>
      <c r="AP9" s="90">
        <f t="shared" si="25"/>
        <v>0</v>
      </c>
      <c r="AQ9" s="77"/>
      <c r="AR9" s="77">
        <f t="shared" si="26"/>
        <v>0</v>
      </c>
      <c r="AS9" s="90">
        <f t="shared" si="27"/>
        <v>0</v>
      </c>
      <c r="AT9" s="78">
        <f t="shared" si="7"/>
        <v>0</v>
      </c>
      <c r="AU9" s="87">
        <f t="shared" si="8"/>
        <v>0</v>
      </c>
      <c r="AV9" s="116"/>
      <c r="AW9" s="74"/>
      <c r="AX9" s="74">
        <f t="shared" si="9"/>
        <v>0</v>
      </c>
      <c r="AY9" s="74">
        <f t="shared" si="10"/>
        <v>0</v>
      </c>
    </row>
    <row r="10" spans="1:51" ht="16.149999999999999" customHeight="1" x14ac:dyDescent="0.2">
      <c r="A10" s="54">
        <v>4</v>
      </c>
      <c r="B10" s="55" t="s">
        <v>9</v>
      </c>
      <c r="C10" s="271">
        <f>'8_2.1.18 SIS'!O10</f>
        <v>0</v>
      </c>
      <c r="D10" s="56">
        <f>'Source Data'!H10</f>
        <v>5202.4303933253823</v>
      </c>
      <c r="E10" s="74">
        <f t="shared" si="11"/>
        <v>0</v>
      </c>
      <c r="F10" s="290"/>
      <c r="G10" s="56">
        <f>'Source Data'!I10</f>
        <v>687.66452541183287</v>
      </c>
      <c r="H10" s="74">
        <f t="shared" si="12"/>
        <v>0</v>
      </c>
      <c r="I10" s="290"/>
      <c r="J10" s="56">
        <f>'Source Data'!J10</f>
        <v>187.54487056686349</v>
      </c>
      <c r="K10" s="74">
        <f t="shared" si="13"/>
        <v>0</v>
      </c>
      <c r="L10" s="290"/>
      <c r="M10" s="56">
        <f>'Source Data'!K10</f>
        <v>4688.6217641715884</v>
      </c>
      <c r="N10" s="74">
        <f t="shared" si="14"/>
        <v>0</v>
      </c>
      <c r="O10" s="290"/>
      <c r="P10" s="56">
        <f>'Source Data'!L10</f>
        <v>1875.4487056686353</v>
      </c>
      <c r="Q10" s="74">
        <f t="shared" si="15"/>
        <v>0</v>
      </c>
      <c r="R10" s="93">
        <v>0</v>
      </c>
      <c r="S10" s="56"/>
      <c r="T10" s="56"/>
      <c r="U10" s="57">
        <f t="shared" si="1"/>
        <v>0</v>
      </c>
      <c r="V10" s="93">
        <f t="shared" si="2"/>
        <v>0</v>
      </c>
      <c r="W10" s="74">
        <f t="shared" si="16"/>
        <v>0</v>
      </c>
      <c r="X10" s="93">
        <f t="shared" si="17"/>
        <v>0</v>
      </c>
      <c r="Y10" s="56">
        <f>'[1]JCFA-East'!$G10</f>
        <v>0</v>
      </c>
      <c r="Z10" s="93">
        <f t="shared" si="18"/>
        <v>0</v>
      </c>
      <c r="AA10" s="56"/>
      <c r="AB10" s="56">
        <f t="shared" si="19"/>
        <v>0</v>
      </c>
      <c r="AC10" s="93">
        <f t="shared" si="20"/>
        <v>0</v>
      </c>
      <c r="AD10" s="97">
        <f t="shared" si="3"/>
        <v>0</v>
      </c>
      <c r="AE10" s="75">
        <f>'Source Data'!N10</f>
        <v>3620</v>
      </c>
      <c r="AF10" s="90">
        <f t="shared" si="4"/>
        <v>0</v>
      </c>
      <c r="AG10" s="271"/>
      <c r="AH10" s="75">
        <f t="shared" si="21"/>
        <v>0</v>
      </c>
      <c r="AI10" s="271"/>
      <c r="AJ10" s="77">
        <f t="shared" si="5"/>
        <v>0</v>
      </c>
      <c r="AK10" s="76">
        <f t="shared" si="6"/>
        <v>0</v>
      </c>
      <c r="AL10" s="90">
        <f t="shared" si="22"/>
        <v>0</v>
      </c>
      <c r="AM10" s="79">
        <f t="shared" si="23"/>
        <v>0</v>
      </c>
      <c r="AN10" s="90">
        <f t="shared" si="24"/>
        <v>0</v>
      </c>
      <c r="AO10" s="56">
        <f>'[1]JCFA-East'!$M10</f>
        <v>0</v>
      </c>
      <c r="AP10" s="90">
        <f t="shared" si="25"/>
        <v>0</v>
      </c>
      <c r="AQ10" s="77"/>
      <c r="AR10" s="77">
        <f t="shared" si="26"/>
        <v>0</v>
      </c>
      <c r="AS10" s="90">
        <f t="shared" si="27"/>
        <v>0</v>
      </c>
      <c r="AT10" s="78">
        <f t="shared" si="7"/>
        <v>0</v>
      </c>
      <c r="AU10" s="87">
        <f t="shared" si="8"/>
        <v>0</v>
      </c>
      <c r="AV10" s="116"/>
      <c r="AW10" s="74"/>
      <c r="AX10" s="74">
        <f t="shared" si="9"/>
        <v>0</v>
      </c>
      <c r="AY10" s="74">
        <f t="shared" si="10"/>
        <v>0</v>
      </c>
    </row>
    <row r="11" spans="1:51" ht="16.149999999999999" customHeight="1" x14ac:dyDescent="0.2">
      <c r="A11" s="49">
        <v>5</v>
      </c>
      <c r="B11" s="50" t="s">
        <v>10</v>
      </c>
      <c r="C11" s="272">
        <f>'8_2.1.18 SIS'!O11</f>
        <v>0</v>
      </c>
      <c r="D11" s="51">
        <f>'Source Data'!H11</f>
        <v>4616.1188110316743</v>
      </c>
      <c r="E11" s="80">
        <f t="shared" si="11"/>
        <v>0</v>
      </c>
      <c r="F11" s="291"/>
      <c r="G11" s="51">
        <f>'Source Data'!I11</f>
        <v>699.44299073701018</v>
      </c>
      <c r="H11" s="80">
        <f t="shared" si="12"/>
        <v>0</v>
      </c>
      <c r="I11" s="291"/>
      <c r="J11" s="51">
        <f>'Source Data'!J11</f>
        <v>190.75717929191185</v>
      </c>
      <c r="K11" s="80">
        <f t="shared" si="13"/>
        <v>0</v>
      </c>
      <c r="L11" s="291"/>
      <c r="M11" s="51">
        <f>'Source Data'!K11</f>
        <v>4768.9294822977972</v>
      </c>
      <c r="N11" s="80">
        <f t="shared" si="14"/>
        <v>0</v>
      </c>
      <c r="O11" s="291"/>
      <c r="P11" s="51">
        <f>'Source Data'!L11</f>
        <v>1907.5717929191187</v>
      </c>
      <c r="Q11" s="80">
        <f t="shared" si="15"/>
        <v>0</v>
      </c>
      <c r="R11" s="94">
        <v>0</v>
      </c>
      <c r="S11" s="51"/>
      <c r="T11" s="51"/>
      <c r="U11" s="52">
        <f t="shared" si="1"/>
        <v>0</v>
      </c>
      <c r="V11" s="94">
        <f t="shared" si="2"/>
        <v>0</v>
      </c>
      <c r="W11" s="80">
        <f t="shared" si="16"/>
        <v>0</v>
      </c>
      <c r="X11" s="94">
        <f t="shared" si="17"/>
        <v>0</v>
      </c>
      <c r="Y11" s="51">
        <f>'[1]JCFA-East'!$G11</f>
        <v>0</v>
      </c>
      <c r="Z11" s="94">
        <f t="shared" si="18"/>
        <v>0</v>
      </c>
      <c r="AA11" s="53"/>
      <c r="AB11" s="51">
        <f t="shared" si="19"/>
        <v>0</v>
      </c>
      <c r="AC11" s="95">
        <f t="shared" si="20"/>
        <v>0</v>
      </c>
      <c r="AD11" s="95">
        <f t="shared" si="3"/>
        <v>0</v>
      </c>
      <c r="AE11" s="71">
        <f>'Source Data'!N11</f>
        <v>2115</v>
      </c>
      <c r="AF11" s="91">
        <f t="shared" si="4"/>
        <v>0</v>
      </c>
      <c r="AG11" s="272"/>
      <c r="AH11" s="71">
        <f t="shared" si="21"/>
        <v>0</v>
      </c>
      <c r="AI11" s="272"/>
      <c r="AJ11" s="72">
        <f t="shared" si="5"/>
        <v>0</v>
      </c>
      <c r="AK11" s="73">
        <f t="shared" si="6"/>
        <v>0</v>
      </c>
      <c r="AL11" s="91">
        <f t="shared" si="22"/>
        <v>0</v>
      </c>
      <c r="AM11" s="82">
        <f t="shared" si="23"/>
        <v>0</v>
      </c>
      <c r="AN11" s="91">
        <f t="shared" si="24"/>
        <v>0</v>
      </c>
      <c r="AO11" s="51">
        <f>'[1]JCFA-East'!$M11</f>
        <v>0</v>
      </c>
      <c r="AP11" s="91">
        <f t="shared" si="25"/>
        <v>0</v>
      </c>
      <c r="AQ11" s="72"/>
      <c r="AR11" s="72">
        <f t="shared" si="26"/>
        <v>0</v>
      </c>
      <c r="AS11" s="91">
        <f t="shared" si="27"/>
        <v>0</v>
      </c>
      <c r="AT11" s="81">
        <f t="shared" si="7"/>
        <v>0</v>
      </c>
      <c r="AU11" s="88">
        <f t="shared" si="8"/>
        <v>0</v>
      </c>
      <c r="AV11" s="116"/>
      <c r="AW11" s="80"/>
      <c r="AX11" s="80">
        <f t="shared" si="9"/>
        <v>0</v>
      </c>
      <c r="AY11" s="80">
        <f t="shared" si="10"/>
        <v>0</v>
      </c>
    </row>
    <row r="12" spans="1:51" ht="16.149999999999999" customHeight="1" x14ac:dyDescent="0.2">
      <c r="A12" s="58">
        <v>6</v>
      </c>
      <c r="B12" s="59" t="s">
        <v>11</v>
      </c>
      <c r="C12" s="270">
        <f>'8_2.1.18 SIS'!O12</f>
        <v>0</v>
      </c>
      <c r="D12" s="60">
        <f>'Source Data'!H12</f>
        <v>4932.8589889938785</v>
      </c>
      <c r="E12" s="65">
        <f t="shared" si="11"/>
        <v>0</v>
      </c>
      <c r="F12" s="289"/>
      <c r="G12" s="60">
        <f>'Source Data'!I12</f>
        <v>671.54041297688354</v>
      </c>
      <c r="H12" s="65">
        <f t="shared" si="12"/>
        <v>0</v>
      </c>
      <c r="I12" s="289"/>
      <c r="J12" s="60">
        <f>'Source Data'!J12</f>
        <v>183.14738535733184</v>
      </c>
      <c r="K12" s="65">
        <f t="shared" si="13"/>
        <v>0</v>
      </c>
      <c r="L12" s="289"/>
      <c r="M12" s="60">
        <f>'Source Data'!K12</f>
        <v>4578.6846339332969</v>
      </c>
      <c r="N12" s="65">
        <f t="shared" si="14"/>
        <v>0</v>
      </c>
      <c r="O12" s="289"/>
      <c r="P12" s="60">
        <f>'Source Data'!L12</f>
        <v>1831.4738535733186</v>
      </c>
      <c r="Q12" s="65">
        <f t="shared" si="15"/>
        <v>0</v>
      </c>
      <c r="R12" s="92">
        <v>0</v>
      </c>
      <c r="S12" s="60"/>
      <c r="T12" s="60"/>
      <c r="U12" s="61">
        <f t="shared" si="1"/>
        <v>0</v>
      </c>
      <c r="V12" s="92">
        <f t="shared" si="2"/>
        <v>0</v>
      </c>
      <c r="W12" s="65">
        <f t="shared" si="16"/>
        <v>0</v>
      </c>
      <c r="X12" s="92">
        <f t="shared" si="17"/>
        <v>0</v>
      </c>
      <c r="Y12" s="60">
        <f>'[1]JCFA-East'!$G12</f>
        <v>0</v>
      </c>
      <c r="Z12" s="92">
        <f t="shared" si="18"/>
        <v>0</v>
      </c>
      <c r="AA12" s="60"/>
      <c r="AB12" s="60">
        <f t="shared" si="19"/>
        <v>0</v>
      </c>
      <c r="AC12" s="92">
        <f t="shared" si="20"/>
        <v>0</v>
      </c>
      <c r="AD12" s="96">
        <f t="shared" si="3"/>
        <v>0</v>
      </c>
      <c r="AE12" s="66">
        <f>'Source Data'!N12</f>
        <v>4073</v>
      </c>
      <c r="AF12" s="89">
        <f t="shared" si="4"/>
        <v>0</v>
      </c>
      <c r="AG12" s="270"/>
      <c r="AH12" s="66">
        <f t="shared" si="21"/>
        <v>0</v>
      </c>
      <c r="AI12" s="270"/>
      <c r="AJ12" s="68">
        <f t="shared" si="5"/>
        <v>0</v>
      </c>
      <c r="AK12" s="67">
        <f t="shared" si="6"/>
        <v>0</v>
      </c>
      <c r="AL12" s="89">
        <f t="shared" si="22"/>
        <v>0</v>
      </c>
      <c r="AM12" s="70">
        <f t="shared" si="23"/>
        <v>0</v>
      </c>
      <c r="AN12" s="89">
        <f t="shared" si="24"/>
        <v>0</v>
      </c>
      <c r="AO12" s="60">
        <f>'[1]JCFA-East'!$M12</f>
        <v>0</v>
      </c>
      <c r="AP12" s="89">
        <f t="shared" si="25"/>
        <v>0</v>
      </c>
      <c r="AQ12" s="68"/>
      <c r="AR12" s="68">
        <f t="shared" si="26"/>
        <v>0</v>
      </c>
      <c r="AS12" s="89">
        <f t="shared" si="27"/>
        <v>0</v>
      </c>
      <c r="AT12" s="69">
        <f t="shared" si="7"/>
        <v>0</v>
      </c>
      <c r="AU12" s="86">
        <f t="shared" si="8"/>
        <v>0</v>
      </c>
      <c r="AV12" s="116"/>
      <c r="AW12" s="65"/>
      <c r="AX12" s="65">
        <f t="shared" si="9"/>
        <v>0</v>
      </c>
      <c r="AY12" s="65">
        <f t="shared" si="10"/>
        <v>0</v>
      </c>
    </row>
    <row r="13" spans="1:51" ht="16.149999999999999" customHeight="1" x14ac:dyDescent="0.2">
      <c r="A13" s="54">
        <v>7</v>
      </c>
      <c r="B13" s="55" t="s">
        <v>12</v>
      </c>
      <c r="C13" s="271">
        <f>'8_2.1.18 SIS'!O13</f>
        <v>0</v>
      </c>
      <c r="D13" s="56">
        <f>'Source Data'!H13</f>
        <v>3079.9485560845051</v>
      </c>
      <c r="E13" s="74">
        <f t="shared" si="11"/>
        <v>0</v>
      </c>
      <c r="F13" s="290"/>
      <c r="G13" s="56">
        <f>'Source Data'!I13</f>
        <v>422.20328372683736</v>
      </c>
      <c r="H13" s="74">
        <f t="shared" si="12"/>
        <v>0</v>
      </c>
      <c r="I13" s="290"/>
      <c r="J13" s="56">
        <f>'Source Data'!J13</f>
        <v>115.14635010731928</v>
      </c>
      <c r="K13" s="74">
        <f t="shared" si="13"/>
        <v>0</v>
      </c>
      <c r="L13" s="290"/>
      <c r="M13" s="56">
        <f>'Source Data'!K13</f>
        <v>2878.6587526829821</v>
      </c>
      <c r="N13" s="74">
        <f t="shared" si="14"/>
        <v>0</v>
      </c>
      <c r="O13" s="290"/>
      <c r="P13" s="56">
        <f>'Source Data'!L13</f>
        <v>1151.4635010731927</v>
      </c>
      <c r="Q13" s="74">
        <f t="shared" si="15"/>
        <v>0</v>
      </c>
      <c r="R13" s="93">
        <v>0</v>
      </c>
      <c r="S13" s="56"/>
      <c r="T13" s="56"/>
      <c r="U13" s="57">
        <f t="shared" si="1"/>
        <v>0</v>
      </c>
      <c r="V13" s="93">
        <f t="shared" si="2"/>
        <v>0</v>
      </c>
      <c r="W13" s="74">
        <f t="shared" si="16"/>
        <v>0</v>
      </c>
      <c r="X13" s="93">
        <f t="shared" si="17"/>
        <v>0</v>
      </c>
      <c r="Y13" s="56">
        <f>'[1]JCFA-East'!$G13</f>
        <v>0</v>
      </c>
      <c r="Z13" s="93">
        <f t="shared" si="18"/>
        <v>0</v>
      </c>
      <c r="AA13" s="56"/>
      <c r="AB13" s="56">
        <f t="shared" si="19"/>
        <v>0</v>
      </c>
      <c r="AC13" s="93">
        <f t="shared" si="20"/>
        <v>0</v>
      </c>
      <c r="AD13" s="97">
        <f t="shared" si="3"/>
        <v>0</v>
      </c>
      <c r="AE13" s="75">
        <f>'Source Data'!N13</f>
        <v>11839</v>
      </c>
      <c r="AF13" s="90">
        <f t="shared" si="4"/>
        <v>0</v>
      </c>
      <c r="AG13" s="271"/>
      <c r="AH13" s="75">
        <f t="shared" si="21"/>
        <v>0</v>
      </c>
      <c r="AI13" s="271"/>
      <c r="AJ13" s="77">
        <f t="shared" si="5"/>
        <v>0</v>
      </c>
      <c r="AK13" s="76">
        <f t="shared" si="6"/>
        <v>0</v>
      </c>
      <c r="AL13" s="90">
        <f t="shared" si="22"/>
        <v>0</v>
      </c>
      <c r="AM13" s="79">
        <f t="shared" si="23"/>
        <v>0</v>
      </c>
      <c r="AN13" s="90">
        <f t="shared" si="24"/>
        <v>0</v>
      </c>
      <c r="AO13" s="56">
        <f>'[1]JCFA-East'!$M13</f>
        <v>0</v>
      </c>
      <c r="AP13" s="90">
        <f t="shared" si="25"/>
        <v>0</v>
      </c>
      <c r="AQ13" s="77"/>
      <c r="AR13" s="77">
        <f t="shared" si="26"/>
        <v>0</v>
      </c>
      <c r="AS13" s="90">
        <f t="shared" si="27"/>
        <v>0</v>
      </c>
      <c r="AT13" s="78">
        <f t="shared" si="7"/>
        <v>0</v>
      </c>
      <c r="AU13" s="87">
        <f t="shared" si="8"/>
        <v>0</v>
      </c>
      <c r="AV13" s="116"/>
      <c r="AW13" s="74"/>
      <c r="AX13" s="74">
        <f t="shared" si="9"/>
        <v>0</v>
      </c>
      <c r="AY13" s="74">
        <f t="shared" si="10"/>
        <v>0</v>
      </c>
    </row>
    <row r="14" spans="1:51" ht="16.149999999999999" customHeight="1" x14ac:dyDescent="0.2">
      <c r="A14" s="54">
        <v>8</v>
      </c>
      <c r="B14" s="55" t="s">
        <v>13</v>
      </c>
      <c r="C14" s="271">
        <f>'8_2.1.18 SIS'!O14</f>
        <v>0</v>
      </c>
      <c r="D14" s="56">
        <f>'Source Data'!H14</f>
        <v>4738.9956586322805</v>
      </c>
      <c r="E14" s="74">
        <f t="shared" si="11"/>
        <v>0</v>
      </c>
      <c r="F14" s="290"/>
      <c r="G14" s="56">
        <f>'Source Data'!I14</f>
        <v>631.46888950213452</v>
      </c>
      <c r="H14" s="74">
        <f t="shared" si="12"/>
        <v>0</v>
      </c>
      <c r="I14" s="290"/>
      <c r="J14" s="56">
        <f>'Source Data'!J14</f>
        <v>172.21878804603671</v>
      </c>
      <c r="K14" s="74">
        <f t="shared" si="13"/>
        <v>0</v>
      </c>
      <c r="L14" s="290"/>
      <c r="M14" s="56">
        <f>'Source Data'!K14</f>
        <v>4305.4697011509179</v>
      </c>
      <c r="N14" s="74">
        <f t="shared" si="14"/>
        <v>0</v>
      </c>
      <c r="O14" s="290"/>
      <c r="P14" s="56">
        <f>'Source Data'!L14</f>
        <v>1722.1878804603671</v>
      </c>
      <c r="Q14" s="74">
        <f t="shared" si="15"/>
        <v>0</v>
      </c>
      <c r="R14" s="93">
        <v>0</v>
      </c>
      <c r="S14" s="56"/>
      <c r="T14" s="56"/>
      <c r="U14" s="57">
        <f t="shared" si="1"/>
        <v>0</v>
      </c>
      <c r="V14" s="93">
        <f t="shared" si="2"/>
        <v>0</v>
      </c>
      <c r="W14" s="74">
        <f t="shared" si="16"/>
        <v>0</v>
      </c>
      <c r="X14" s="93">
        <f t="shared" si="17"/>
        <v>0</v>
      </c>
      <c r="Y14" s="56">
        <f>'[1]JCFA-East'!$G14</f>
        <v>0</v>
      </c>
      <c r="Z14" s="93">
        <f t="shared" si="18"/>
        <v>0</v>
      </c>
      <c r="AA14" s="56"/>
      <c r="AB14" s="56">
        <f t="shared" si="19"/>
        <v>0</v>
      </c>
      <c r="AC14" s="93">
        <f t="shared" si="20"/>
        <v>0</v>
      </c>
      <c r="AD14" s="97">
        <f t="shared" si="3"/>
        <v>0</v>
      </c>
      <c r="AE14" s="75">
        <f>'Source Data'!N14</f>
        <v>4588</v>
      </c>
      <c r="AF14" s="90">
        <f t="shared" si="4"/>
        <v>0</v>
      </c>
      <c r="AG14" s="271"/>
      <c r="AH14" s="75">
        <f t="shared" si="21"/>
        <v>0</v>
      </c>
      <c r="AI14" s="271"/>
      <c r="AJ14" s="77">
        <f t="shared" si="5"/>
        <v>0</v>
      </c>
      <c r="AK14" s="76">
        <f t="shared" si="6"/>
        <v>0</v>
      </c>
      <c r="AL14" s="90">
        <f t="shared" si="22"/>
        <v>0</v>
      </c>
      <c r="AM14" s="79">
        <f t="shared" si="23"/>
        <v>0</v>
      </c>
      <c r="AN14" s="90">
        <f t="shared" si="24"/>
        <v>0</v>
      </c>
      <c r="AO14" s="56">
        <f>'[1]JCFA-East'!$M14</f>
        <v>0</v>
      </c>
      <c r="AP14" s="90">
        <f t="shared" si="25"/>
        <v>0</v>
      </c>
      <c r="AQ14" s="77"/>
      <c r="AR14" s="77">
        <f t="shared" si="26"/>
        <v>0</v>
      </c>
      <c r="AS14" s="90">
        <f t="shared" si="27"/>
        <v>0</v>
      </c>
      <c r="AT14" s="78">
        <f t="shared" si="7"/>
        <v>0</v>
      </c>
      <c r="AU14" s="87">
        <f t="shared" si="8"/>
        <v>0</v>
      </c>
      <c r="AV14" s="116"/>
      <c r="AW14" s="74"/>
      <c r="AX14" s="74">
        <f t="shared" si="9"/>
        <v>0</v>
      </c>
      <c r="AY14" s="74">
        <f t="shared" si="10"/>
        <v>0</v>
      </c>
    </row>
    <row r="15" spans="1:51" ht="16.149999999999999" customHeight="1" x14ac:dyDescent="0.2">
      <c r="A15" s="54">
        <v>9</v>
      </c>
      <c r="B15" s="55" t="s">
        <v>14</v>
      </c>
      <c r="C15" s="271">
        <f>'8_2.1.18 SIS'!O15</f>
        <v>0</v>
      </c>
      <c r="D15" s="56">
        <f>'Source Data'!H15</f>
        <v>4548.7366413720365</v>
      </c>
      <c r="E15" s="74">
        <f t="shared" si="11"/>
        <v>0</v>
      </c>
      <c r="F15" s="290"/>
      <c r="G15" s="56">
        <f>'Source Data'!I15</f>
        <v>606.55190779573797</v>
      </c>
      <c r="H15" s="74">
        <f t="shared" si="12"/>
        <v>0</v>
      </c>
      <c r="I15" s="290"/>
      <c r="J15" s="56">
        <f>'Source Data'!J15</f>
        <v>165.42324758065581</v>
      </c>
      <c r="K15" s="74">
        <f t="shared" si="13"/>
        <v>0</v>
      </c>
      <c r="L15" s="290"/>
      <c r="M15" s="56">
        <f>'Source Data'!K15</f>
        <v>4135.5811895163952</v>
      </c>
      <c r="N15" s="74">
        <f t="shared" si="14"/>
        <v>0</v>
      </c>
      <c r="O15" s="290"/>
      <c r="P15" s="56">
        <f>'Source Data'!L15</f>
        <v>1654.2324758065579</v>
      </c>
      <c r="Q15" s="74">
        <f t="shared" si="15"/>
        <v>0</v>
      </c>
      <c r="R15" s="93">
        <v>0</v>
      </c>
      <c r="S15" s="56"/>
      <c r="T15" s="56"/>
      <c r="U15" s="57">
        <f t="shared" si="1"/>
        <v>0</v>
      </c>
      <c r="V15" s="93">
        <f t="shared" si="2"/>
        <v>0</v>
      </c>
      <c r="W15" s="74">
        <f t="shared" si="16"/>
        <v>0</v>
      </c>
      <c r="X15" s="93">
        <f t="shared" si="17"/>
        <v>0</v>
      </c>
      <c r="Y15" s="56">
        <f>'[1]JCFA-East'!$G15</f>
        <v>0</v>
      </c>
      <c r="Z15" s="93">
        <f t="shared" si="18"/>
        <v>0</v>
      </c>
      <c r="AA15" s="56"/>
      <c r="AB15" s="56">
        <f t="shared" si="19"/>
        <v>0</v>
      </c>
      <c r="AC15" s="93">
        <f t="shared" si="20"/>
        <v>0</v>
      </c>
      <c r="AD15" s="97">
        <f t="shared" si="3"/>
        <v>0</v>
      </c>
      <c r="AE15" s="75">
        <f>'Source Data'!N15</f>
        <v>5094</v>
      </c>
      <c r="AF15" s="90">
        <f t="shared" si="4"/>
        <v>0</v>
      </c>
      <c r="AG15" s="271"/>
      <c r="AH15" s="75">
        <f t="shared" si="21"/>
        <v>0</v>
      </c>
      <c r="AI15" s="271"/>
      <c r="AJ15" s="77">
        <f t="shared" si="5"/>
        <v>0</v>
      </c>
      <c r="AK15" s="76">
        <f t="shared" si="6"/>
        <v>0</v>
      </c>
      <c r="AL15" s="90">
        <f t="shared" si="22"/>
        <v>0</v>
      </c>
      <c r="AM15" s="79">
        <f t="shared" si="23"/>
        <v>0</v>
      </c>
      <c r="AN15" s="90">
        <f t="shared" si="24"/>
        <v>0</v>
      </c>
      <c r="AO15" s="56">
        <f>'[1]JCFA-East'!$M15</f>
        <v>0</v>
      </c>
      <c r="AP15" s="90">
        <f t="shared" si="25"/>
        <v>0</v>
      </c>
      <c r="AQ15" s="77"/>
      <c r="AR15" s="77">
        <f t="shared" si="26"/>
        <v>0</v>
      </c>
      <c r="AS15" s="90">
        <f t="shared" si="27"/>
        <v>0</v>
      </c>
      <c r="AT15" s="78">
        <f t="shared" si="7"/>
        <v>0</v>
      </c>
      <c r="AU15" s="87">
        <f t="shared" si="8"/>
        <v>0</v>
      </c>
      <c r="AV15" s="116"/>
      <c r="AW15" s="74"/>
      <c r="AX15" s="74">
        <f t="shared" si="9"/>
        <v>0</v>
      </c>
      <c r="AY15" s="74">
        <f t="shared" si="10"/>
        <v>0</v>
      </c>
    </row>
    <row r="16" spans="1:51" ht="16.149999999999999" customHeight="1" x14ac:dyDescent="0.2">
      <c r="A16" s="49">
        <v>10</v>
      </c>
      <c r="B16" s="50" t="s">
        <v>15</v>
      </c>
      <c r="C16" s="272">
        <f>'8_2.1.18 SIS'!O16</f>
        <v>0</v>
      </c>
      <c r="D16" s="51">
        <f>'Source Data'!H16</f>
        <v>3450.3968616043203</v>
      </c>
      <c r="E16" s="80">
        <f t="shared" si="11"/>
        <v>0</v>
      </c>
      <c r="F16" s="291"/>
      <c r="G16" s="51">
        <f>'Source Data'!I16</f>
        <v>486.95555408614769</v>
      </c>
      <c r="H16" s="80">
        <f t="shared" si="12"/>
        <v>0</v>
      </c>
      <c r="I16" s="291"/>
      <c r="J16" s="51">
        <f>'Source Data'!J16</f>
        <v>132.806060205313</v>
      </c>
      <c r="K16" s="80">
        <f t="shared" si="13"/>
        <v>0</v>
      </c>
      <c r="L16" s="291"/>
      <c r="M16" s="51">
        <f>'Source Data'!K16</f>
        <v>3320.1515051328256</v>
      </c>
      <c r="N16" s="80">
        <f t="shared" si="14"/>
        <v>0</v>
      </c>
      <c r="O16" s="291"/>
      <c r="P16" s="51">
        <f>'Source Data'!L16</f>
        <v>1328.06060205313</v>
      </c>
      <c r="Q16" s="80">
        <f t="shared" si="15"/>
        <v>0</v>
      </c>
      <c r="R16" s="94">
        <v>0</v>
      </c>
      <c r="S16" s="51"/>
      <c r="T16" s="51"/>
      <c r="U16" s="52">
        <f t="shared" si="1"/>
        <v>0</v>
      </c>
      <c r="V16" s="94">
        <f t="shared" si="2"/>
        <v>0</v>
      </c>
      <c r="W16" s="80">
        <f t="shared" si="16"/>
        <v>0</v>
      </c>
      <c r="X16" s="94">
        <f t="shared" si="17"/>
        <v>0</v>
      </c>
      <c r="Y16" s="51">
        <f>'[1]JCFA-East'!$G16</f>
        <v>0</v>
      </c>
      <c r="Z16" s="94">
        <f t="shared" si="18"/>
        <v>0</v>
      </c>
      <c r="AA16" s="53"/>
      <c r="AB16" s="51">
        <f t="shared" si="19"/>
        <v>0</v>
      </c>
      <c r="AC16" s="95">
        <f t="shared" si="20"/>
        <v>0</v>
      </c>
      <c r="AD16" s="95">
        <f t="shared" si="3"/>
        <v>0</v>
      </c>
      <c r="AE16" s="71">
        <f>'Source Data'!N16</f>
        <v>7747</v>
      </c>
      <c r="AF16" s="91">
        <f t="shared" si="4"/>
        <v>0</v>
      </c>
      <c r="AG16" s="272"/>
      <c r="AH16" s="71">
        <f t="shared" si="21"/>
        <v>0</v>
      </c>
      <c r="AI16" s="272"/>
      <c r="AJ16" s="72">
        <f t="shared" si="5"/>
        <v>0</v>
      </c>
      <c r="AK16" s="73">
        <f t="shared" si="6"/>
        <v>0</v>
      </c>
      <c r="AL16" s="91">
        <f t="shared" si="22"/>
        <v>0</v>
      </c>
      <c r="AM16" s="82">
        <f t="shared" si="23"/>
        <v>0</v>
      </c>
      <c r="AN16" s="91">
        <f t="shared" si="24"/>
        <v>0</v>
      </c>
      <c r="AO16" s="51">
        <f>'[1]JCFA-East'!$M16</f>
        <v>0</v>
      </c>
      <c r="AP16" s="91">
        <f t="shared" si="25"/>
        <v>0</v>
      </c>
      <c r="AQ16" s="72"/>
      <c r="AR16" s="72">
        <f t="shared" si="26"/>
        <v>0</v>
      </c>
      <c r="AS16" s="91">
        <f t="shared" si="27"/>
        <v>0</v>
      </c>
      <c r="AT16" s="81">
        <f t="shared" si="7"/>
        <v>0</v>
      </c>
      <c r="AU16" s="88">
        <f t="shared" si="8"/>
        <v>0</v>
      </c>
      <c r="AV16" s="116"/>
      <c r="AW16" s="80"/>
      <c r="AX16" s="80">
        <f t="shared" si="9"/>
        <v>0</v>
      </c>
      <c r="AY16" s="80">
        <f t="shared" si="10"/>
        <v>0</v>
      </c>
    </row>
    <row r="17" spans="1:51" ht="16.149999999999999" customHeight="1" x14ac:dyDescent="0.2">
      <c r="A17" s="58">
        <v>11</v>
      </c>
      <c r="B17" s="59" t="s">
        <v>16</v>
      </c>
      <c r="C17" s="270">
        <f>'8_2.1.18 SIS'!O17</f>
        <v>0</v>
      </c>
      <c r="D17" s="60">
        <f>'Source Data'!H17</f>
        <v>5710.1347819377015</v>
      </c>
      <c r="E17" s="65">
        <f t="shared" si="11"/>
        <v>0</v>
      </c>
      <c r="F17" s="289"/>
      <c r="G17" s="60">
        <f>'Source Data'!I17</f>
        <v>720.86562862338462</v>
      </c>
      <c r="H17" s="65">
        <f t="shared" si="12"/>
        <v>0</v>
      </c>
      <c r="I17" s="289"/>
      <c r="J17" s="60">
        <f>'Source Data'!J17</f>
        <v>196.59971689728673</v>
      </c>
      <c r="K17" s="65">
        <f t="shared" si="13"/>
        <v>0</v>
      </c>
      <c r="L17" s="289"/>
      <c r="M17" s="60">
        <f>'Source Data'!K17</f>
        <v>4914.9929224321686</v>
      </c>
      <c r="N17" s="65">
        <f t="shared" si="14"/>
        <v>0</v>
      </c>
      <c r="O17" s="289"/>
      <c r="P17" s="60">
        <f>'Source Data'!L17</f>
        <v>1965.9971689728673</v>
      </c>
      <c r="Q17" s="65">
        <f t="shared" si="15"/>
        <v>0</v>
      </c>
      <c r="R17" s="92">
        <v>0</v>
      </c>
      <c r="S17" s="60"/>
      <c r="T17" s="60"/>
      <c r="U17" s="61">
        <f t="shared" si="1"/>
        <v>0</v>
      </c>
      <c r="V17" s="92">
        <f t="shared" si="2"/>
        <v>0</v>
      </c>
      <c r="W17" s="65">
        <f t="shared" si="16"/>
        <v>0</v>
      </c>
      <c r="X17" s="92">
        <f t="shared" si="17"/>
        <v>0</v>
      </c>
      <c r="Y17" s="60">
        <f>'[1]JCFA-East'!$G17</f>
        <v>0</v>
      </c>
      <c r="Z17" s="92">
        <f t="shared" si="18"/>
        <v>0</v>
      </c>
      <c r="AA17" s="60"/>
      <c r="AB17" s="60">
        <f t="shared" si="19"/>
        <v>0</v>
      </c>
      <c r="AC17" s="92">
        <f t="shared" si="20"/>
        <v>0</v>
      </c>
      <c r="AD17" s="96">
        <f t="shared" si="3"/>
        <v>0</v>
      </c>
      <c r="AE17" s="66">
        <f>'Source Data'!N17</f>
        <v>3310</v>
      </c>
      <c r="AF17" s="89">
        <f t="shared" si="4"/>
        <v>0</v>
      </c>
      <c r="AG17" s="270"/>
      <c r="AH17" s="66">
        <f t="shared" si="21"/>
        <v>0</v>
      </c>
      <c r="AI17" s="270"/>
      <c r="AJ17" s="68">
        <f t="shared" si="5"/>
        <v>0</v>
      </c>
      <c r="AK17" s="67">
        <f t="shared" si="6"/>
        <v>0</v>
      </c>
      <c r="AL17" s="89">
        <f t="shared" si="22"/>
        <v>0</v>
      </c>
      <c r="AM17" s="70">
        <f t="shared" si="23"/>
        <v>0</v>
      </c>
      <c r="AN17" s="89">
        <f t="shared" si="24"/>
        <v>0</v>
      </c>
      <c r="AO17" s="60">
        <f>'[1]JCFA-East'!$M17</f>
        <v>0</v>
      </c>
      <c r="AP17" s="89">
        <f t="shared" si="25"/>
        <v>0</v>
      </c>
      <c r="AQ17" s="68"/>
      <c r="AR17" s="68">
        <f t="shared" si="26"/>
        <v>0</v>
      </c>
      <c r="AS17" s="89">
        <f t="shared" si="27"/>
        <v>0</v>
      </c>
      <c r="AT17" s="69">
        <f t="shared" si="7"/>
        <v>0</v>
      </c>
      <c r="AU17" s="86">
        <f t="shared" si="8"/>
        <v>0</v>
      </c>
      <c r="AV17" s="116"/>
      <c r="AW17" s="65"/>
      <c r="AX17" s="65">
        <f t="shared" si="9"/>
        <v>0</v>
      </c>
      <c r="AY17" s="65">
        <f t="shared" si="10"/>
        <v>0</v>
      </c>
    </row>
    <row r="18" spans="1:51" ht="16.149999999999999" customHeight="1" x14ac:dyDescent="0.2">
      <c r="A18" s="54">
        <v>12</v>
      </c>
      <c r="B18" s="55" t="s">
        <v>17</v>
      </c>
      <c r="C18" s="271">
        <f>'8_2.1.18 SIS'!O18</f>
        <v>0</v>
      </c>
      <c r="D18" s="56">
        <f>'Source Data'!H18</f>
        <v>2970.5124583417528</v>
      </c>
      <c r="E18" s="74">
        <f t="shared" si="11"/>
        <v>0</v>
      </c>
      <c r="F18" s="290"/>
      <c r="G18" s="56">
        <f>'Source Data'!I18</f>
        <v>374.0615666318472</v>
      </c>
      <c r="H18" s="74">
        <f t="shared" si="12"/>
        <v>0</v>
      </c>
      <c r="I18" s="290"/>
      <c r="J18" s="56">
        <f>'Source Data'!J18</f>
        <v>102.01679089959471</v>
      </c>
      <c r="K18" s="74">
        <f t="shared" si="13"/>
        <v>0</v>
      </c>
      <c r="L18" s="290"/>
      <c r="M18" s="56">
        <f>'Source Data'!K18</f>
        <v>2550.4197724898677</v>
      </c>
      <c r="N18" s="74">
        <f t="shared" si="14"/>
        <v>0</v>
      </c>
      <c r="O18" s="290"/>
      <c r="P18" s="56">
        <f>'Source Data'!L18</f>
        <v>1020.1679089959471</v>
      </c>
      <c r="Q18" s="74">
        <f t="shared" si="15"/>
        <v>0</v>
      </c>
      <c r="R18" s="93">
        <v>0</v>
      </c>
      <c r="S18" s="56"/>
      <c r="T18" s="56"/>
      <c r="U18" s="57">
        <f t="shared" si="1"/>
        <v>0</v>
      </c>
      <c r="V18" s="93">
        <f t="shared" si="2"/>
        <v>0</v>
      </c>
      <c r="W18" s="74">
        <f t="shared" si="16"/>
        <v>0</v>
      </c>
      <c r="X18" s="93">
        <f t="shared" si="17"/>
        <v>0</v>
      </c>
      <c r="Y18" s="56">
        <f>'[1]JCFA-East'!$G18</f>
        <v>0</v>
      </c>
      <c r="Z18" s="93">
        <f t="shared" si="18"/>
        <v>0</v>
      </c>
      <c r="AA18" s="56"/>
      <c r="AB18" s="56">
        <f t="shared" si="19"/>
        <v>0</v>
      </c>
      <c r="AC18" s="93">
        <f t="shared" si="20"/>
        <v>0</v>
      </c>
      <c r="AD18" s="97">
        <f t="shared" si="3"/>
        <v>0</v>
      </c>
      <c r="AE18" s="75">
        <f>'Source Data'!N18</f>
        <v>6410</v>
      </c>
      <c r="AF18" s="90">
        <f t="shared" si="4"/>
        <v>0</v>
      </c>
      <c r="AG18" s="271"/>
      <c r="AH18" s="75">
        <f t="shared" si="21"/>
        <v>0</v>
      </c>
      <c r="AI18" s="271"/>
      <c r="AJ18" s="77">
        <f t="shared" si="5"/>
        <v>0</v>
      </c>
      <c r="AK18" s="76">
        <f t="shared" si="6"/>
        <v>0</v>
      </c>
      <c r="AL18" s="90">
        <f t="shared" si="22"/>
        <v>0</v>
      </c>
      <c r="AM18" s="79">
        <f t="shared" si="23"/>
        <v>0</v>
      </c>
      <c r="AN18" s="90">
        <f t="shared" si="24"/>
        <v>0</v>
      </c>
      <c r="AO18" s="56">
        <f>'[1]JCFA-East'!$M18</f>
        <v>0</v>
      </c>
      <c r="AP18" s="90">
        <f t="shared" si="25"/>
        <v>0</v>
      </c>
      <c r="AQ18" s="77"/>
      <c r="AR18" s="77">
        <f t="shared" si="26"/>
        <v>0</v>
      </c>
      <c r="AS18" s="90">
        <f t="shared" si="27"/>
        <v>0</v>
      </c>
      <c r="AT18" s="78">
        <f t="shared" si="7"/>
        <v>0</v>
      </c>
      <c r="AU18" s="87">
        <f t="shared" si="8"/>
        <v>0</v>
      </c>
      <c r="AV18" s="116"/>
      <c r="AW18" s="74"/>
      <c r="AX18" s="74">
        <f t="shared" si="9"/>
        <v>0</v>
      </c>
      <c r="AY18" s="74">
        <f t="shared" si="10"/>
        <v>0</v>
      </c>
    </row>
    <row r="19" spans="1:51" ht="16.149999999999999" customHeight="1" x14ac:dyDescent="0.2">
      <c r="A19" s="54">
        <v>13</v>
      </c>
      <c r="B19" s="55" t="s">
        <v>18</v>
      </c>
      <c r="C19" s="271">
        <f>'8_2.1.18 SIS'!O19</f>
        <v>0</v>
      </c>
      <c r="D19" s="56">
        <f>'Source Data'!H19</f>
        <v>5498.1587066365764</v>
      </c>
      <c r="E19" s="74">
        <f t="shared" si="11"/>
        <v>0</v>
      </c>
      <c r="F19" s="290"/>
      <c r="G19" s="56">
        <f>'Source Data'!I19</f>
        <v>725.51734025343501</v>
      </c>
      <c r="H19" s="74">
        <f t="shared" si="12"/>
        <v>0</v>
      </c>
      <c r="I19" s="290"/>
      <c r="J19" s="56">
        <f>'Source Data'!J19</f>
        <v>197.86836552366407</v>
      </c>
      <c r="K19" s="74">
        <f t="shared" si="13"/>
        <v>0</v>
      </c>
      <c r="L19" s="290"/>
      <c r="M19" s="56">
        <f>'Source Data'!K19</f>
        <v>4946.7091380916027</v>
      </c>
      <c r="N19" s="74">
        <f t="shared" si="14"/>
        <v>0</v>
      </c>
      <c r="O19" s="290"/>
      <c r="P19" s="56">
        <f>'Source Data'!L19</f>
        <v>1978.6836552366412</v>
      </c>
      <c r="Q19" s="74">
        <f t="shared" si="15"/>
        <v>0</v>
      </c>
      <c r="R19" s="93">
        <v>0</v>
      </c>
      <c r="S19" s="56"/>
      <c r="T19" s="56"/>
      <c r="U19" s="57">
        <f t="shared" si="1"/>
        <v>0</v>
      </c>
      <c r="V19" s="93">
        <f t="shared" si="2"/>
        <v>0</v>
      </c>
      <c r="W19" s="74">
        <f t="shared" si="16"/>
        <v>0</v>
      </c>
      <c r="X19" s="93">
        <f t="shared" si="17"/>
        <v>0</v>
      </c>
      <c r="Y19" s="56">
        <f>'[1]JCFA-East'!$G19</f>
        <v>0</v>
      </c>
      <c r="Z19" s="93">
        <f t="shared" si="18"/>
        <v>0</v>
      </c>
      <c r="AA19" s="56"/>
      <c r="AB19" s="56">
        <f t="shared" si="19"/>
        <v>0</v>
      </c>
      <c r="AC19" s="93">
        <f t="shared" si="20"/>
        <v>0</v>
      </c>
      <c r="AD19" s="97">
        <f t="shared" si="3"/>
        <v>0</v>
      </c>
      <c r="AE19" s="75">
        <f>'Source Data'!N19</f>
        <v>2773</v>
      </c>
      <c r="AF19" s="90">
        <f t="shared" si="4"/>
        <v>0</v>
      </c>
      <c r="AG19" s="271"/>
      <c r="AH19" s="75">
        <f t="shared" si="21"/>
        <v>0</v>
      </c>
      <c r="AI19" s="271"/>
      <c r="AJ19" s="77">
        <f t="shared" si="5"/>
        <v>0</v>
      </c>
      <c r="AK19" s="76">
        <f t="shared" si="6"/>
        <v>0</v>
      </c>
      <c r="AL19" s="90">
        <f t="shared" si="22"/>
        <v>0</v>
      </c>
      <c r="AM19" s="79">
        <f t="shared" si="23"/>
        <v>0</v>
      </c>
      <c r="AN19" s="90">
        <f t="shared" si="24"/>
        <v>0</v>
      </c>
      <c r="AO19" s="56">
        <f>'[1]JCFA-East'!$M19</f>
        <v>0</v>
      </c>
      <c r="AP19" s="90">
        <f t="shared" si="25"/>
        <v>0</v>
      </c>
      <c r="AQ19" s="77"/>
      <c r="AR19" s="77">
        <f t="shared" si="26"/>
        <v>0</v>
      </c>
      <c r="AS19" s="90">
        <f t="shared" si="27"/>
        <v>0</v>
      </c>
      <c r="AT19" s="78">
        <f t="shared" si="7"/>
        <v>0</v>
      </c>
      <c r="AU19" s="87">
        <f t="shared" si="8"/>
        <v>0</v>
      </c>
      <c r="AV19" s="116"/>
      <c r="AW19" s="74"/>
      <c r="AX19" s="74">
        <f t="shared" si="9"/>
        <v>0</v>
      </c>
      <c r="AY19" s="74">
        <f t="shared" si="10"/>
        <v>0</v>
      </c>
    </row>
    <row r="20" spans="1:51" ht="16.149999999999999" customHeight="1" x14ac:dyDescent="0.2">
      <c r="A20" s="54">
        <v>14</v>
      </c>
      <c r="B20" s="55" t="s">
        <v>19</v>
      </c>
      <c r="C20" s="271">
        <f>'8_2.1.18 SIS'!O20</f>
        <v>0</v>
      </c>
      <c r="D20" s="56">
        <f>'Source Data'!H20</f>
        <v>5011.2312545353479</v>
      </c>
      <c r="E20" s="74">
        <f t="shared" si="11"/>
        <v>0</v>
      </c>
      <c r="F20" s="290"/>
      <c r="G20" s="56">
        <f>'Source Data'!I20</f>
        <v>644.89230424636412</v>
      </c>
      <c r="H20" s="74">
        <f t="shared" si="12"/>
        <v>0</v>
      </c>
      <c r="I20" s="290"/>
      <c r="J20" s="56">
        <f>'Source Data'!J20</f>
        <v>175.87971933991753</v>
      </c>
      <c r="K20" s="74">
        <f t="shared" si="13"/>
        <v>0</v>
      </c>
      <c r="L20" s="290"/>
      <c r="M20" s="56">
        <f>'Source Data'!K20</f>
        <v>4396.9929834979375</v>
      </c>
      <c r="N20" s="74">
        <f t="shared" si="14"/>
        <v>0</v>
      </c>
      <c r="O20" s="290"/>
      <c r="P20" s="56">
        <f>'Source Data'!L20</f>
        <v>1758.7971933991751</v>
      </c>
      <c r="Q20" s="74">
        <f t="shared" si="15"/>
        <v>0</v>
      </c>
      <c r="R20" s="93">
        <v>0</v>
      </c>
      <c r="S20" s="56"/>
      <c r="T20" s="56"/>
      <c r="U20" s="57">
        <f t="shared" si="1"/>
        <v>0</v>
      </c>
      <c r="V20" s="93">
        <f t="shared" si="2"/>
        <v>0</v>
      </c>
      <c r="W20" s="74">
        <f t="shared" si="16"/>
        <v>0</v>
      </c>
      <c r="X20" s="93">
        <f t="shared" si="17"/>
        <v>0</v>
      </c>
      <c r="Y20" s="56">
        <f>'[1]JCFA-East'!$G20</f>
        <v>0</v>
      </c>
      <c r="Z20" s="93">
        <f t="shared" si="18"/>
        <v>0</v>
      </c>
      <c r="AA20" s="56"/>
      <c r="AB20" s="56">
        <f t="shared" si="19"/>
        <v>0</v>
      </c>
      <c r="AC20" s="93">
        <f t="shared" si="20"/>
        <v>0</v>
      </c>
      <c r="AD20" s="97">
        <f t="shared" si="3"/>
        <v>0</v>
      </c>
      <c r="AE20" s="75">
        <f>'Source Data'!N20</f>
        <v>3207</v>
      </c>
      <c r="AF20" s="90">
        <f t="shared" si="4"/>
        <v>0</v>
      </c>
      <c r="AG20" s="271"/>
      <c r="AH20" s="75">
        <f t="shared" si="21"/>
        <v>0</v>
      </c>
      <c r="AI20" s="271"/>
      <c r="AJ20" s="77">
        <f t="shared" si="5"/>
        <v>0</v>
      </c>
      <c r="AK20" s="76">
        <f t="shared" si="6"/>
        <v>0</v>
      </c>
      <c r="AL20" s="90">
        <f t="shared" si="22"/>
        <v>0</v>
      </c>
      <c r="AM20" s="79">
        <f t="shared" si="23"/>
        <v>0</v>
      </c>
      <c r="AN20" s="90">
        <f t="shared" si="24"/>
        <v>0</v>
      </c>
      <c r="AO20" s="56">
        <f>'[1]JCFA-East'!$M20</f>
        <v>0</v>
      </c>
      <c r="AP20" s="90">
        <f t="shared" si="25"/>
        <v>0</v>
      </c>
      <c r="AQ20" s="77"/>
      <c r="AR20" s="77">
        <f t="shared" si="26"/>
        <v>0</v>
      </c>
      <c r="AS20" s="90">
        <f t="shared" si="27"/>
        <v>0</v>
      </c>
      <c r="AT20" s="78">
        <f t="shared" si="7"/>
        <v>0</v>
      </c>
      <c r="AU20" s="87">
        <f t="shared" si="8"/>
        <v>0</v>
      </c>
      <c r="AV20" s="116"/>
      <c r="AW20" s="74"/>
      <c r="AX20" s="74">
        <f t="shared" si="9"/>
        <v>0</v>
      </c>
      <c r="AY20" s="74">
        <f t="shared" si="10"/>
        <v>0</v>
      </c>
    </row>
    <row r="21" spans="1:51" ht="16.149999999999999" customHeight="1" x14ac:dyDescent="0.2">
      <c r="A21" s="49">
        <v>15</v>
      </c>
      <c r="B21" s="50" t="s">
        <v>20</v>
      </c>
      <c r="C21" s="272">
        <f>'8_2.1.18 SIS'!O21</f>
        <v>0</v>
      </c>
      <c r="D21" s="51">
        <f>'Source Data'!H21</f>
        <v>5066.2622105753844</v>
      </c>
      <c r="E21" s="80">
        <f t="shared" si="11"/>
        <v>0</v>
      </c>
      <c r="F21" s="291"/>
      <c r="G21" s="51">
        <f>'Source Data'!I21</f>
        <v>701.0216863265847</v>
      </c>
      <c r="H21" s="80">
        <f t="shared" si="12"/>
        <v>0</v>
      </c>
      <c r="I21" s="291"/>
      <c r="J21" s="51">
        <f>'Source Data'!J21</f>
        <v>191.18773263452312</v>
      </c>
      <c r="K21" s="80">
        <f t="shared" si="13"/>
        <v>0</v>
      </c>
      <c r="L21" s="291"/>
      <c r="M21" s="51">
        <f>'Source Data'!K21</f>
        <v>4779.6933158630773</v>
      </c>
      <c r="N21" s="80">
        <f t="shared" si="14"/>
        <v>0</v>
      </c>
      <c r="O21" s="291"/>
      <c r="P21" s="51">
        <f>'Source Data'!L21</f>
        <v>1911.8773263452308</v>
      </c>
      <c r="Q21" s="80">
        <f t="shared" si="15"/>
        <v>0</v>
      </c>
      <c r="R21" s="94">
        <v>0</v>
      </c>
      <c r="S21" s="51"/>
      <c r="T21" s="51"/>
      <c r="U21" s="52">
        <f t="shared" si="1"/>
        <v>0</v>
      </c>
      <c r="V21" s="94">
        <f t="shared" si="2"/>
        <v>0</v>
      </c>
      <c r="W21" s="80">
        <f t="shared" si="16"/>
        <v>0</v>
      </c>
      <c r="X21" s="94">
        <f t="shared" si="17"/>
        <v>0</v>
      </c>
      <c r="Y21" s="51">
        <f>'[1]JCFA-East'!$G21</f>
        <v>0</v>
      </c>
      <c r="Z21" s="94">
        <f t="shared" si="18"/>
        <v>0</v>
      </c>
      <c r="AA21" s="53"/>
      <c r="AB21" s="51">
        <f t="shared" si="19"/>
        <v>0</v>
      </c>
      <c r="AC21" s="95">
        <f t="shared" si="20"/>
        <v>0</v>
      </c>
      <c r="AD21" s="95">
        <f t="shared" si="3"/>
        <v>0</v>
      </c>
      <c r="AE21" s="71">
        <f>'Source Data'!N21</f>
        <v>2896</v>
      </c>
      <c r="AF21" s="91">
        <f t="shared" si="4"/>
        <v>0</v>
      </c>
      <c r="AG21" s="272"/>
      <c r="AH21" s="71">
        <f t="shared" si="21"/>
        <v>0</v>
      </c>
      <c r="AI21" s="272"/>
      <c r="AJ21" s="72">
        <f t="shared" si="5"/>
        <v>0</v>
      </c>
      <c r="AK21" s="73">
        <f t="shared" si="6"/>
        <v>0</v>
      </c>
      <c r="AL21" s="91">
        <f t="shared" si="22"/>
        <v>0</v>
      </c>
      <c r="AM21" s="82">
        <f t="shared" si="23"/>
        <v>0</v>
      </c>
      <c r="AN21" s="91">
        <f t="shared" si="24"/>
        <v>0</v>
      </c>
      <c r="AO21" s="51">
        <f>'[1]JCFA-East'!$M21</f>
        <v>0</v>
      </c>
      <c r="AP21" s="91">
        <f t="shared" si="25"/>
        <v>0</v>
      </c>
      <c r="AQ21" s="72"/>
      <c r="AR21" s="72">
        <f t="shared" si="26"/>
        <v>0</v>
      </c>
      <c r="AS21" s="91">
        <f t="shared" si="27"/>
        <v>0</v>
      </c>
      <c r="AT21" s="81">
        <f t="shared" si="7"/>
        <v>0</v>
      </c>
      <c r="AU21" s="88">
        <f t="shared" si="8"/>
        <v>0</v>
      </c>
      <c r="AV21" s="116"/>
      <c r="AW21" s="80"/>
      <c r="AX21" s="80">
        <f t="shared" si="9"/>
        <v>0</v>
      </c>
      <c r="AY21" s="80">
        <f t="shared" si="10"/>
        <v>0</v>
      </c>
    </row>
    <row r="22" spans="1:51" ht="16.149999999999999" customHeight="1" x14ac:dyDescent="0.2">
      <c r="A22" s="58">
        <v>16</v>
      </c>
      <c r="B22" s="59" t="s">
        <v>21</v>
      </c>
      <c r="C22" s="270">
        <f>'8_2.1.18 SIS'!O22</f>
        <v>0</v>
      </c>
      <c r="D22" s="60">
        <f>'Source Data'!H22</f>
        <v>2365.2515167166002</v>
      </c>
      <c r="E22" s="65">
        <f t="shared" si="11"/>
        <v>0</v>
      </c>
      <c r="F22" s="289"/>
      <c r="G22" s="60">
        <f>'Source Data'!I22</f>
        <v>332.11179417298291</v>
      </c>
      <c r="H22" s="65">
        <f t="shared" si="12"/>
        <v>0</v>
      </c>
      <c r="I22" s="289"/>
      <c r="J22" s="60">
        <f>'Source Data'!J22</f>
        <v>90.57594386535898</v>
      </c>
      <c r="K22" s="65">
        <f t="shared" si="13"/>
        <v>0</v>
      </c>
      <c r="L22" s="289"/>
      <c r="M22" s="60">
        <f>'Source Data'!K22</f>
        <v>2264.3985966339742</v>
      </c>
      <c r="N22" s="65">
        <f t="shared" si="14"/>
        <v>0</v>
      </c>
      <c r="O22" s="289"/>
      <c r="P22" s="60">
        <f>'Source Data'!L22</f>
        <v>905.75943865358965</v>
      </c>
      <c r="Q22" s="65">
        <f t="shared" si="15"/>
        <v>0</v>
      </c>
      <c r="R22" s="92">
        <v>0</v>
      </c>
      <c r="S22" s="60"/>
      <c r="T22" s="60"/>
      <c r="U22" s="61">
        <f t="shared" si="1"/>
        <v>0</v>
      </c>
      <c r="V22" s="92">
        <f t="shared" si="2"/>
        <v>0</v>
      </c>
      <c r="W22" s="65">
        <f t="shared" si="16"/>
        <v>0</v>
      </c>
      <c r="X22" s="92">
        <f t="shared" si="17"/>
        <v>0</v>
      </c>
      <c r="Y22" s="60">
        <f>'[1]JCFA-East'!$G22</f>
        <v>0</v>
      </c>
      <c r="Z22" s="92">
        <f t="shared" si="18"/>
        <v>0</v>
      </c>
      <c r="AA22" s="60"/>
      <c r="AB22" s="60">
        <f t="shared" si="19"/>
        <v>0</v>
      </c>
      <c r="AC22" s="92">
        <f t="shared" si="20"/>
        <v>0</v>
      </c>
      <c r="AD22" s="96">
        <f t="shared" si="3"/>
        <v>0</v>
      </c>
      <c r="AE22" s="66">
        <f>'Source Data'!N22</f>
        <v>11958</v>
      </c>
      <c r="AF22" s="89">
        <f t="shared" si="4"/>
        <v>0</v>
      </c>
      <c r="AG22" s="270"/>
      <c r="AH22" s="66">
        <f t="shared" si="21"/>
        <v>0</v>
      </c>
      <c r="AI22" s="270"/>
      <c r="AJ22" s="68">
        <f t="shared" si="5"/>
        <v>0</v>
      </c>
      <c r="AK22" s="67">
        <f t="shared" si="6"/>
        <v>0</v>
      </c>
      <c r="AL22" s="89">
        <f t="shared" si="22"/>
        <v>0</v>
      </c>
      <c r="AM22" s="70">
        <f t="shared" si="23"/>
        <v>0</v>
      </c>
      <c r="AN22" s="89">
        <f t="shared" si="24"/>
        <v>0</v>
      </c>
      <c r="AO22" s="60">
        <f>'[1]JCFA-East'!$M22</f>
        <v>0</v>
      </c>
      <c r="AP22" s="89">
        <f t="shared" si="25"/>
        <v>0</v>
      </c>
      <c r="AQ22" s="68"/>
      <c r="AR22" s="68">
        <f t="shared" si="26"/>
        <v>0</v>
      </c>
      <c r="AS22" s="89">
        <f t="shared" si="27"/>
        <v>0</v>
      </c>
      <c r="AT22" s="69">
        <f t="shared" si="7"/>
        <v>0</v>
      </c>
      <c r="AU22" s="86">
        <f t="shared" si="8"/>
        <v>0</v>
      </c>
      <c r="AV22" s="116"/>
      <c r="AW22" s="65"/>
      <c r="AX22" s="65">
        <f t="shared" si="9"/>
        <v>0</v>
      </c>
      <c r="AY22" s="65">
        <f t="shared" si="10"/>
        <v>0</v>
      </c>
    </row>
    <row r="23" spans="1:51" ht="16.149999999999999" customHeight="1" x14ac:dyDescent="0.2">
      <c r="A23" s="54">
        <v>17</v>
      </c>
      <c r="B23" s="55" t="s">
        <v>22</v>
      </c>
      <c r="C23" s="271">
        <f>'8_2.1.18 SIS'!O23</f>
        <v>0</v>
      </c>
      <c r="D23" s="56">
        <f>'Source Data'!H23</f>
        <v>3197.8562864796509</v>
      </c>
      <c r="E23" s="74">
        <f t="shared" si="11"/>
        <v>0</v>
      </c>
      <c r="F23" s="290"/>
      <c r="G23" s="56">
        <f>'Source Data'!I23</f>
        <v>404.99760461581491</v>
      </c>
      <c r="H23" s="74">
        <f t="shared" si="12"/>
        <v>0</v>
      </c>
      <c r="I23" s="290"/>
      <c r="J23" s="56">
        <f>'Source Data'!J23</f>
        <v>110.45389216794953</v>
      </c>
      <c r="K23" s="74">
        <f t="shared" si="13"/>
        <v>0</v>
      </c>
      <c r="L23" s="290"/>
      <c r="M23" s="56">
        <f>'Source Data'!K23</f>
        <v>2761.3473041987377</v>
      </c>
      <c r="N23" s="74">
        <f t="shared" si="14"/>
        <v>0</v>
      </c>
      <c r="O23" s="290"/>
      <c r="P23" s="56">
        <f>'Source Data'!L23</f>
        <v>1104.5389216794952</v>
      </c>
      <c r="Q23" s="74">
        <f t="shared" si="15"/>
        <v>0</v>
      </c>
      <c r="R23" s="93">
        <v>0</v>
      </c>
      <c r="S23" s="56"/>
      <c r="T23" s="56"/>
      <c r="U23" s="57">
        <f t="shared" si="1"/>
        <v>0</v>
      </c>
      <c r="V23" s="93">
        <f t="shared" si="2"/>
        <v>0</v>
      </c>
      <c r="W23" s="74">
        <f t="shared" si="16"/>
        <v>0</v>
      </c>
      <c r="X23" s="93">
        <f t="shared" si="17"/>
        <v>0</v>
      </c>
      <c r="Y23" s="56">
        <f>'[1]JCFA-East'!$G23</f>
        <v>0</v>
      </c>
      <c r="Z23" s="93">
        <f t="shared" si="18"/>
        <v>0</v>
      </c>
      <c r="AA23" s="56"/>
      <c r="AB23" s="56">
        <f t="shared" si="19"/>
        <v>0</v>
      </c>
      <c r="AC23" s="93">
        <f t="shared" si="20"/>
        <v>0</v>
      </c>
      <c r="AD23" s="97">
        <f t="shared" si="3"/>
        <v>0</v>
      </c>
      <c r="AE23" s="75">
        <f>'Source Data'!N23</f>
        <v>7667</v>
      </c>
      <c r="AF23" s="90">
        <f t="shared" si="4"/>
        <v>0</v>
      </c>
      <c r="AG23" s="271"/>
      <c r="AH23" s="75">
        <f>AG23*AE23</f>
        <v>0</v>
      </c>
      <c r="AI23" s="271"/>
      <c r="AJ23" s="77">
        <f t="shared" si="5"/>
        <v>0</v>
      </c>
      <c r="AK23" s="76">
        <f t="shared" si="6"/>
        <v>0</v>
      </c>
      <c r="AL23" s="90">
        <f t="shared" si="22"/>
        <v>0</v>
      </c>
      <c r="AM23" s="79">
        <f t="shared" si="23"/>
        <v>0</v>
      </c>
      <c r="AN23" s="90">
        <f t="shared" si="24"/>
        <v>0</v>
      </c>
      <c r="AO23" s="56">
        <f>'[1]JCFA-East'!$M23</f>
        <v>0</v>
      </c>
      <c r="AP23" s="90">
        <f t="shared" si="25"/>
        <v>0</v>
      </c>
      <c r="AQ23" s="77"/>
      <c r="AR23" s="77">
        <f t="shared" si="26"/>
        <v>0</v>
      </c>
      <c r="AS23" s="90">
        <f t="shared" si="27"/>
        <v>0</v>
      </c>
      <c r="AT23" s="78">
        <f t="shared" si="7"/>
        <v>0</v>
      </c>
      <c r="AU23" s="87">
        <f t="shared" si="8"/>
        <v>0</v>
      </c>
      <c r="AV23" s="116"/>
      <c r="AW23" s="74"/>
      <c r="AX23" s="74">
        <f t="shared" si="9"/>
        <v>0</v>
      </c>
      <c r="AY23" s="74">
        <f t="shared" si="10"/>
        <v>0</v>
      </c>
    </row>
    <row r="24" spans="1:51" ht="16.149999999999999" customHeight="1" x14ac:dyDescent="0.2">
      <c r="A24" s="54">
        <v>18</v>
      </c>
      <c r="B24" s="55" t="s">
        <v>23</v>
      </c>
      <c r="C24" s="271">
        <f>'8_2.1.18 SIS'!O24</f>
        <v>0</v>
      </c>
      <c r="D24" s="56">
        <f>'Source Data'!H24</f>
        <v>5126.6533122919036</v>
      </c>
      <c r="E24" s="74">
        <f t="shared" si="11"/>
        <v>0</v>
      </c>
      <c r="F24" s="290"/>
      <c r="G24" s="56">
        <f>'Source Data'!I24</f>
        <v>689.43182714981469</v>
      </c>
      <c r="H24" s="74">
        <f t="shared" si="12"/>
        <v>0</v>
      </c>
      <c r="I24" s="290"/>
      <c r="J24" s="56">
        <f>'Source Data'!J24</f>
        <v>188.02686194994951</v>
      </c>
      <c r="K24" s="74">
        <f t="shared" si="13"/>
        <v>0</v>
      </c>
      <c r="L24" s="290"/>
      <c r="M24" s="56">
        <f>'Source Data'!K24</f>
        <v>4700.6715487487372</v>
      </c>
      <c r="N24" s="74">
        <f t="shared" si="14"/>
        <v>0</v>
      </c>
      <c r="O24" s="290"/>
      <c r="P24" s="56">
        <f>'Source Data'!L24</f>
        <v>0</v>
      </c>
      <c r="Q24" s="74">
        <f t="shared" si="15"/>
        <v>0</v>
      </c>
      <c r="R24" s="93">
        <v>0</v>
      </c>
      <c r="S24" s="56"/>
      <c r="T24" s="56"/>
      <c r="U24" s="57">
        <f t="shared" si="1"/>
        <v>0</v>
      </c>
      <c r="V24" s="93">
        <f t="shared" si="2"/>
        <v>0</v>
      </c>
      <c r="W24" s="74">
        <f t="shared" si="16"/>
        <v>0</v>
      </c>
      <c r="X24" s="93">
        <f t="shared" si="17"/>
        <v>0</v>
      </c>
      <c r="Y24" s="56">
        <f>'[1]JCFA-East'!$G24</f>
        <v>0</v>
      </c>
      <c r="Z24" s="93">
        <f t="shared" si="18"/>
        <v>0</v>
      </c>
      <c r="AA24" s="56"/>
      <c r="AB24" s="56">
        <f t="shared" si="19"/>
        <v>0</v>
      </c>
      <c r="AC24" s="93">
        <f t="shared" si="20"/>
        <v>0</v>
      </c>
      <c r="AD24" s="97">
        <f t="shared" si="3"/>
        <v>0</v>
      </c>
      <c r="AE24" s="75">
        <f>'Source Data'!N24</f>
        <v>3448</v>
      </c>
      <c r="AF24" s="90">
        <f t="shared" si="4"/>
        <v>0</v>
      </c>
      <c r="AG24" s="271"/>
      <c r="AH24" s="75">
        <f t="shared" si="21"/>
        <v>0</v>
      </c>
      <c r="AI24" s="271"/>
      <c r="AJ24" s="77">
        <f t="shared" si="5"/>
        <v>0</v>
      </c>
      <c r="AK24" s="76">
        <f t="shared" si="6"/>
        <v>0</v>
      </c>
      <c r="AL24" s="90">
        <f t="shared" si="22"/>
        <v>0</v>
      </c>
      <c r="AM24" s="79">
        <f t="shared" si="23"/>
        <v>0</v>
      </c>
      <c r="AN24" s="90">
        <f t="shared" si="24"/>
        <v>0</v>
      </c>
      <c r="AO24" s="56">
        <f>'[1]JCFA-East'!$M24</f>
        <v>0</v>
      </c>
      <c r="AP24" s="90">
        <f t="shared" si="25"/>
        <v>0</v>
      </c>
      <c r="AQ24" s="77"/>
      <c r="AR24" s="77">
        <f t="shared" si="26"/>
        <v>0</v>
      </c>
      <c r="AS24" s="90">
        <f t="shared" si="27"/>
        <v>0</v>
      </c>
      <c r="AT24" s="78">
        <f t="shared" si="7"/>
        <v>0</v>
      </c>
      <c r="AU24" s="87">
        <f t="shared" si="8"/>
        <v>0</v>
      </c>
      <c r="AV24" s="116"/>
      <c r="AW24" s="74"/>
      <c r="AX24" s="74">
        <f t="shared" si="9"/>
        <v>0</v>
      </c>
      <c r="AY24" s="74">
        <f t="shared" si="10"/>
        <v>0</v>
      </c>
    </row>
    <row r="25" spans="1:51" ht="16.149999999999999" customHeight="1" x14ac:dyDescent="0.2">
      <c r="A25" s="54">
        <v>19</v>
      </c>
      <c r="B25" s="55" t="s">
        <v>24</v>
      </c>
      <c r="C25" s="271">
        <f>'8_2.1.18 SIS'!O25</f>
        <v>0</v>
      </c>
      <c r="D25" s="56">
        <f>'Source Data'!H25</f>
        <v>4518.921408734529</v>
      </c>
      <c r="E25" s="74">
        <f t="shared" si="11"/>
        <v>0</v>
      </c>
      <c r="F25" s="290"/>
      <c r="G25" s="56">
        <f>'Source Data'!I25</f>
        <v>604.6851220204918</v>
      </c>
      <c r="H25" s="74">
        <f t="shared" si="12"/>
        <v>0</v>
      </c>
      <c r="I25" s="290"/>
      <c r="J25" s="56">
        <f>'Source Data'!J25</f>
        <v>164.91412418740686</v>
      </c>
      <c r="K25" s="74">
        <f t="shared" si="13"/>
        <v>0</v>
      </c>
      <c r="L25" s="290"/>
      <c r="M25" s="56">
        <f>'Source Data'!K25</f>
        <v>4122.8531046851722</v>
      </c>
      <c r="N25" s="74">
        <f t="shared" si="14"/>
        <v>0</v>
      </c>
      <c r="O25" s="290"/>
      <c r="P25" s="56">
        <f>'Source Data'!L25</f>
        <v>1649.1412418740688</v>
      </c>
      <c r="Q25" s="74">
        <f t="shared" si="15"/>
        <v>0</v>
      </c>
      <c r="R25" s="93">
        <v>0</v>
      </c>
      <c r="S25" s="56"/>
      <c r="T25" s="56"/>
      <c r="U25" s="57">
        <f t="shared" si="1"/>
        <v>0</v>
      </c>
      <c r="V25" s="93">
        <f t="shared" si="2"/>
        <v>0</v>
      </c>
      <c r="W25" s="74">
        <f t="shared" si="16"/>
        <v>0</v>
      </c>
      <c r="X25" s="93">
        <f t="shared" si="17"/>
        <v>0</v>
      </c>
      <c r="Y25" s="56">
        <f>'[1]JCFA-East'!$G25</f>
        <v>0</v>
      </c>
      <c r="Z25" s="93">
        <f t="shared" si="18"/>
        <v>0</v>
      </c>
      <c r="AA25" s="56"/>
      <c r="AB25" s="56">
        <f t="shared" si="19"/>
        <v>0</v>
      </c>
      <c r="AC25" s="93">
        <f t="shared" si="20"/>
        <v>0</v>
      </c>
      <c r="AD25" s="97">
        <f t="shared" si="3"/>
        <v>0</v>
      </c>
      <c r="AE25" s="75">
        <f>'Source Data'!N25</f>
        <v>3382</v>
      </c>
      <c r="AF25" s="90">
        <f t="shared" si="4"/>
        <v>0</v>
      </c>
      <c r="AG25" s="271"/>
      <c r="AH25" s="75">
        <f t="shared" si="21"/>
        <v>0</v>
      </c>
      <c r="AI25" s="271"/>
      <c r="AJ25" s="77">
        <f t="shared" si="5"/>
        <v>0</v>
      </c>
      <c r="AK25" s="76">
        <f t="shared" si="6"/>
        <v>0</v>
      </c>
      <c r="AL25" s="90">
        <f t="shared" si="22"/>
        <v>0</v>
      </c>
      <c r="AM25" s="79">
        <f t="shared" si="23"/>
        <v>0</v>
      </c>
      <c r="AN25" s="90">
        <f t="shared" si="24"/>
        <v>0</v>
      </c>
      <c r="AO25" s="56">
        <f>'[1]JCFA-East'!$M25</f>
        <v>0</v>
      </c>
      <c r="AP25" s="90">
        <f t="shared" si="25"/>
        <v>0</v>
      </c>
      <c r="AQ25" s="77"/>
      <c r="AR25" s="77">
        <f t="shared" si="26"/>
        <v>0</v>
      </c>
      <c r="AS25" s="90">
        <f t="shared" si="27"/>
        <v>0</v>
      </c>
      <c r="AT25" s="78">
        <f t="shared" si="7"/>
        <v>0</v>
      </c>
      <c r="AU25" s="87">
        <f t="shared" si="8"/>
        <v>0</v>
      </c>
      <c r="AV25" s="116"/>
      <c r="AW25" s="74"/>
      <c r="AX25" s="74">
        <f t="shared" si="9"/>
        <v>0</v>
      </c>
      <c r="AY25" s="74">
        <f t="shared" si="10"/>
        <v>0</v>
      </c>
    </row>
    <row r="26" spans="1:51" ht="16.149999999999999" customHeight="1" x14ac:dyDescent="0.2">
      <c r="A26" s="49">
        <v>20</v>
      </c>
      <c r="B26" s="50" t="s">
        <v>25</v>
      </c>
      <c r="C26" s="272">
        <f>'8_2.1.18 SIS'!O26</f>
        <v>0</v>
      </c>
      <c r="D26" s="51">
        <f>'Source Data'!H26</f>
        <v>4820.2540944128086</v>
      </c>
      <c r="E26" s="80">
        <f t="shared" si="11"/>
        <v>0</v>
      </c>
      <c r="F26" s="291"/>
      <c r="G26" s="51">
        <f>'Source Data'!I26</f>
        <v>694.558500770818</v>
      </c>
      <c r="H26" s="80">
        <f t="shared" si="12"/>
        <v>0</v>
      </c>
      <c r="I26" s="291"/>
      <c r="J26" s="51">
        <f>'Source Data'!J26</f>
        <v>189.42504566476853</v>
      </c>
      <c r="K26" s="80">
        <f t="shared" si="13"/>
        <v>0</v>
      </c>
      <c r="L26" s="291"/>
      <c r="M26" s="51">
        <f>'Source Data'!K26</f>
        <v>4735.6261416192137</v>
      </c>
      <c r="N26" s="80">
        <f t="shared" si="14"/>
        <v>0</v>
      </c>
      <c r="O26" s="291"/>
      <c r="P26" s="51">
        <f>'Source Data'!L26</f>
        <v>1894.2504566476853</v>
      </c>
      <c r="Q26" s="80">
        <f t="shared" si="15"/>
        <v>0</v>
      </c>
      <c r="R26" s="94">
        <v>0</v>
      </c>
      <c r="S26" s="51"/>
      <c r="T26" s="51"/>
      <c r="U26" s="52">
        <f t="shared" si="1"/>
        <v>0</v>
      </c>
      <c r="V26" s="94">
        <f t="shared" si="2"/>
        <v>0</v>
      </c>
      <c r="W26" s="80">
        <f t="shared" si="16"/>
        <v>0</v>
      </c>
      <c r="X26" s="94">
        <f t="shared" si="17"/>
        <v>0</v>
      </c>
      <c r="Y26" s="51">
        <f>'[1]JCFA-East'!$G26</f>
        <v>0</v>
      </c>
      <c r="Z26" s="94">
        <f t="shared" si="18"/>
        <v>0</v>
      </c>
      <c r="AA26" s="53"/>
      <c r="AB26" s="51">
        <f t="shared" si="19"/>
        <v>0</v>
      </c>
      <c r="AC26" s="95">
        <f t="shared" si="20"/>
        <v>0</v>
      </c>
      <c r="AD26" s="95">
        <f t="shared" si="3"/>
        <v>0</v>
      </c>
      <c r="AE26" s="71">
        <f>'Source Data'!N26</f>
        <v>2473</v>
      </c>
      <c r="AF26" s="91">
        <f t="shared" si="4"/>
        <v>0</v>
      </c>
      <c r="AG26" s="272"/>
      <c r="AH26" s="71">
        <f t="shared" si="21"/>
        <v>0</v>
      </c>
      <c r="AI26" s="272"/>
      <c r="AJ26" s="72">
        <f t="shared" si="5"/>
        <v>0</v>
      </c>
      <c r="AK26" s="73">
        <f t="shared" si="6"/>
        <v>0</v>
      </c>
      <c r="AL26" s="91">
        <f t="shared" si="22"/>
        <v>0</v>
      </c>
      <c r="AM26" s="82">
        <f t="shared" si="23"/>
        <v>0</v>
      </c>
      <c r="AN26" s="91">
        <f t="shared" si="24"/>
        <v>0</v>
      </c>
      <c r="AO26" s="51">
        <f>'[1]JCFA-East'!$M26</f>
        <v>0</v>
      </c>
      <c r="AP26" s="91">
        <f t="shared" si="25"/>
        <v>0</v>
      </c>
      <c r="AQ26" s="72"/>
      <c r="AR26" s="72">
        <f t="shared" si="26"/>
        <v>0</v>
      </c>
      <c r="AS26" s="91">
        <f t="shared" si="27"/>
        <v>0</v>
      </c>
      <c r="AT26" s="81">
        <f t="shared" si="7"/>
        <v>0</v>
      </c>
      <c r="AU26" s="88">
        <f t="shared" si="8"/>
        <v>0</v>
      </c>
      <c r="AV26" s="116"/>
      <c r="AW26" s="80"/>
      <c r="AX26" s="80">
        <f t="shared" si="9"/>
        <v>0</v>
      </c>
      <c r="AY26" s="80">
        <f t="shared" si="10"/>
        <v>0</v>
      </c>
    </row>
    <row r="27" spans="1:51" ht="16.149999999999999" customHeight="1" x14ac:dyDescent="0.2">
      <c r="A27" s="58">
        <v>21</v>
      </c>
      <c r="B27" s="59" t="s">
        <v>26</v>
      </c>
      <c r="C27" s="270">
        <f>'8_2.1.18 SIS'!O27</f>
        <v>0</v>
      </c>
      <c r="D27" s="60">
        <f>'Source Data'!H27</f>
        <v>4964.0768196326962</v>
      </c>
      <c r="E27" s="65">
        <f t="shared" si="11"/>
        <v>0</v>
      </c>
      <c r="F27" s="289"/>
      <c r="G27" s="60">
        <f>'Source Data'!I27</f>
        <v>705.05691404533979</v>
      </c>
      <c r="H27" s="65">
        <f t="shared" si="12"/>
        <v>0</v>
      </c>
      <c r="I27" s="289"/>
      <c r="J27" s="60">
        <f>'Source Data'!J27</f>
        <v>192.28824928509266</v>
      </c>
      <c r="K27" s="65">
        <f t="shared" si="13"/>
        <v>0</v>
      </c>
      <c r="L27" s="289"/>
      <c r="M27" s="60">
        <f>'Source Data'!K27</f>
        <v>4807.2062321273152</v>
      </c>
      <c r="N27" s="65">
        <f t="shared" si="14"/>
        <v>0</v>
      </c>
      <c r="O27" s="289"/>
      <c r="P27" s="60">
        <f>'Source Data'!L27</f>
        <v>1922.8824928509262</v>
      </c>
      <c r="Q27" s="65">
        <f t="shared" si="15"/>
        <v>0</v>
      </c>
      <c r="R27" s="92">
        <v>0</v>
      </c>
      <c r="S27" s="60"/>
      <c r="T27" s="60"/>
      <c r="U27" s="61">
        <f t="shared" si="1"/>
        <v>0</v>
      </c>
      <c r="V27" s="92">
        <f t="shared" si="2"/>
        <v>0</v>
      </c>
      <c r="W27" s="65">
        <f t="shared" si="16"/>
        <v>0</v>
      </c>
      <c r="X27" s="92">
        <f t="shared" si="17"/>
        <v>0</v>
      </c>
      <c r="Y27" s="60">
        <f>'[1]JCFA-East'!$G27</f>
        <v>0</v>
      </c>
      <c r="Z27" s="92">
        <f t="shared" si="18"/>
        <v>0</v>
      </c>
      <c r="AA27" s="60"/>
      <c r="AB27" s="60">
        <f t="shared" si="19"/>
        <v>0</v>
      </c>
      <c r="AC27" s="92">
        <f t="shared" si="20"/>
        <v>0</v>
      </c>
      <c r="AD27" s="96">
        <f t="shared" si="3"/>
        <v>0</v>
      </c>
      <c r="AE27" s="66">
        <f>'Source Data'!N27</f>
        <v>2521</v>
      </c>
      <c r="AF27" s="89">
        <f t="shared" si="4"/>
        <v>0</v>
      </c>
      <c r="AG27" s="270"/>
      <c r="AH27" s="66">
        <f t="shared" si="21"/>
        <v>0</v>
      </c>
      <c r="AI27" s="270"/>
      <c r="AJ27" s="68">
        <f t="shared" si="5"/>
        <v>0</v>
      </c>
      <c r="AK27" s="67">
        <f t="shared" si="6"/>
        <v>0</v>
      </c>
      <c r="AL27" s="89">
        <f t="shared" si="22"/>
        <v>0</v>
      </c>
      <c r="AM27" s="70">
        <f t="shared" si="23"/>
        <v>0</v>
      </c>
      <c r="AN27" s="89">
        <f t="shared" si="24"/>
        <v>0</v>
      </c>
      <c r="AO27" s="60">
        <f>'[1]JCFA-East'!$M27</f>
        <v>0</v>
      </c>
      <c r="AP27" s="89">
        <f t="shared" si="25"/>
        <v>0</v>
      </c>
      <c r="AQ27" s="68"/>
      <c r="AR27" s="68">
        <f t="shared" si="26"/>
        <v>0</v>
      </c>
      <c r="AS27" s="89">
        <f t="shared" si="27"/>
        <v>0</v>
      </c>
      <c r="AT27" s="69">
        <f t="shared" si="7"/>
        <v>0</v>
      </c>
      <c r="AU27" s="86">
        <f t="shared" si="8"/>
        <v>0</v>
      </c>
      <c r="AV27" s="116"/>
      <c r="AW27" s="65"/>
      <c r="AX27" s="65">
        <f t="shared" si="9"/>
        <v>0</v>
      </c>
      <c r="AY27" s="65">
        <f t="shared" si="10"/>
        <v>0</v>
      </c>
    </row>
    <row r="28" spans="1:51" ht="16.149999999999999" customHeight="1" x14ac:dyDescent="0.2">
      <c r="A28" s="54">
        <v>22</v>
      </c>
      <c r="B28" s="55" t="s">
        <v>27</v>
      </c>
      <c r="C28" s="271">
        <f>'8_2.1.18 SIS'!O28</f>
        <v>0</v>
      </c>
      <c r="D28" s="56">
        <f>'Source Data'!H28</f>
        <v>5299.8126353513471</v>
      </c>
      <c r="E28" s="74">
        <f t="shared" si="11"/>
        <v>0</v>
      </c>
      <c r="F28" s="290"/>
      <c r="G28" s="56">
        <f>'Source Data'!I28</f>
        <v>774.29658969861021</v>
      </c>
      <c r="H28" s="74">
        <f t="shared" si="12"/>
        <v>0</v>
      </c>
      <c r="I28" s="290"/>
      <c r="J28" s="56">
        <f>'Source Data'!J28</f>
        <v>211.17179719053001</v>
      </c>
      <c r="K28" s="74">
        <f t="shared" si="13"/>
        <v>0</v>
      </c>
      <c r="L28" s="290"/>
      <c r="M28" s="56">
        <f>'Source Data'!K28</f>
        <v>5279.2949297632513</v>
      </c>
      <c r="N28" s="74">
        <f t="shared" si="14"/>
        <v>0</v>
      </c>
      <c r="O28" s="290"/>
      <c r="P28" s="56">
        <f>'Source Data'!L28</f>
        <v>2111.7179719053006</v>
      </c>
      <c r="Q28" s="74">
        <f t="shared" si="15"/>
        <v>0</v>
      </c>
      <c r="R28" s="93">
        <v>0</v>
      </c>
      <c r="S28" s="56"/>
      <c r="T28" s="56"/>
      <c r="U28" s="57">
        <f t="shared" si="1"/>
        <v>0</v>
      </c>
      <c r="V28" s="93">
        <f t="shared" si="2"/>
        <v>0</v>
      </c>
      <c r="W28" s="74">
        <f t="shared" si="16"/>
        <v>0</v>
      </c>
      <c r="X28" s="93">
        <f t="shared" si="17"/>
        <v>0</v>
      </c>
      <c r="Y28" s="56">
        <f>'[1]JCFA-East'!$G28</f>
        <v>0</v>
      </c>
      <c r="Z28" s="93">
        <f t="shared" si="18"/>
        <v>0</v>
      </c>
      <c r="AA28" s="56"/>
      <c r="AB28" s="56">
        <f t="shared" si="19"/>
        <v>0</v>
      </c>
      <c r="AC28" s="93">
        <f t="shared" si="20"/>
        <v>0</v>
      </c>
      <c r="AD28" s="97">
        <f t="shared" si="3"/>
        <v>0</v>
      </c>
      <c r="AE28" s="75">
        <f>'Source Data'!N28</f>
        <v>1782</v>
      </c>
      <c r="AF28" s="90">
        <f t="shared" si="4"/>
        <v>0</v>
      </c>
      <c r="AG28" s="271"/>
      <c r="AH28" s="75">
        <f t="shared" si="21"/>
        <v>0</v>
      </c>
      <c r="AI28" s="271"/>
      <c r="AJ28" s="77">
        <f t="shared" si="5"/>
        <v>0</v>
      </c>
      <c r="AK28" s="76">
        <f t="shared" si="6"/>
        <v>0</v>
      </c>
      <c r="AL28" s="90">
        <f t="shared" si="22"/>
        <v>0</v>
      </c>
      <c r="AM28" s="79">
        <f t="shared" si="23"/>
        <v>0</v>
      </c>
      <c r="AN28" s="90">
        <f t="shared" si="24"/>
        <v>0</v>
      </c>
      <c r="AO28" s="56">
        <f>'[1]JCFA-East'!$M28</f>
        <v>0</v>
      </c>
      <c r="AP28" s="90">
        <f t="shared" si="25"/>
        <v>0</v>
      </c>
      <c r="AQ28" s="77"/>
      <c r="AR28" s="77">
        <f t="shared" si="26"/>
        <v>0</v>
      </c>
      <c r="AS28" s="90">
        <f t="shared" si="27"/>
        <v>0</v>
      </c>
      <c r="AT28" s="78">
        <f t="shared" si="7"/>
        <v>0</v>
      </c>
      <c r="AU28" s="87">
        <f t="shared" si="8"/>
        <v>0</v>
      </c>
      <c r="AV28" s="116"/>
      <c r="AW28" s="74"/>
      <c r="AX28" s="74">
        <f t="shared" si="9"/>
        <v>0</v>
      </c>
      <c r="AY28" s="74">
        <f t="shared" si="10"/>
        <v>0</v>
      </c>
    </row>
    <row r="29" spans="1:51" ht="16.149999999999999" customHeight="1" x14ac:dyDescent="0.2">
      <c r="A29" s="54">
        <v>23</v>
      </c>
      <c r="B29" s="55" t="s">
        <v>28</v>
      </c>
      <c r="C29" s="271">
        <f>'8_2.1.18 SIS'!O29</f>
        <v>1</v>
      </c>
      <c r="D29" s="56">
        <f>'Source Data'!H29</f>
        <v>4847.3597582819802</v>
      </c>
      <c r="E29" s="74">
        <f t="shared" si="11"/>
        <v>4847.3597582819802</v>
      </c>
      <c r="F29" s="290"/>
      <c r="G29" s="56">
        <f>'Source Data'!I29</f>
        <v>643.90858310125191</v>
      </c>
      <c r="H29" s="74">
        <f t="shared" si="12"/>
        <v>0</v>
      </c>
      <c r="I29" s="290"/>
      <c r="J29" s="56">
        <f>'Source Data'!J29</f>
        <v>175.61143175488689</v>
      </c>
      <c r="K29" s="74">
        <f t="shared" si="13"/>
        <v>0</v>
      </c>
      <c r="L29" s="290"/>
      <c r="M29" s="56">
        <f>'Source Data'!K29</f>
        <v>4390.2857938721727</v>
      </c>
      <c r="N29" s="74">
        <f t="shared" si="14"/>
        <v>0</v>
      </c>
      <c r="O29" s="290"/>
      <c r="P29" s="56">
        <f>'Source Data'!L29</f>
        <v>1756.1143175488689</v>
      </c>
      <c r="Q29" s="74">
        <f t="shared" si="15"/>
        <v>0</v>
      </c>
      <c r="R29" s="93">
        <v>5491</v>
      </c>
      <c r="S29" s="56"/>
      <c r="T29" s="56"/>
      <c r="U29" s="57">
        <f t="shared" si="1"/>
        <v>0</v>
      </c>
      <c r="V29" s="93">
        <f t="shared" si="2"/>
        <v>5491</v>
      </c>
      <c r="W29" s="74">
        <f t="shared" si="16"/>
        <v>-14</v>
      </c>
      <c r="X29" s="93">
        <f t="shared" si="17"/>
        <v>5477</v>
      </c>
      <c r="Y29" s="56">
        <f>'[1]JCFA-East'!$G29</f>
        <v>0</v>
      </c>
      <c r="Z29" s="93">
        <f t="shared" si="18"/>
        <v>5477</v>
      </c>
      <c r="AA29" s="56"/>
      <c r="AB29" s="56">
        <f t="shared" si="19"/>
        <v>5477</v>
      </c>
      <c r="AC29" s="93">
        <f t="shared" si="20"/>
        <v>456</v>
      </c>
      <c r="AD29" s="97">
        <f t="shared" si="3"/>
        <v>5477</v>
      </c>
      <c r="AE29" s="75">
        <f>'Source Data'!N29</f>
        <v>3371</v>
      </c>
      <c r="AF29" s="90">
        <f t="shared" si="4"/>
        <v>3371</v>
      </c>
      <c r="AG29" s="271"/>
      <c r="AH29" s="75">
        <f t="shared" si="21"/>
        <v>0</v>
      </c>
      <c r="AI29" s="271"/>
      <c r="AJ29" s="77">
        <f t="shared" si="5"/>
        <v>0</v>
      </c>
      <c r="AK29" s="76">
        <f t="shared" si="6"/>
        <v>0</v>
      </c>
      <c r="AL29" s="90">
        <f t="shared" si="22"/>
        <v>3371</v>
      </c>
      <c r="AM29" s="79">
        <f t="shared" si="23"/>
        <v>-8</v>
      </c>
      <c r="AN29" s="90">
        <f t="shared" si="24"/>
        <v>3363</v>
      </c>
      <c r="AO29" s="56">
        <f>'[1]JCFA-East'!$M29</f>
        <v>0</v>
      </c>
      <c r="AP29" s="90">
        <f t="shared" si="25"/>
        <v>3363</v>
      </c>
      <c r="AQ29" s="77"/>
      <c r="AR29" s="77">
        <f t="shared" si="26"/>
        <v>3363</v>
      </c>
      <c r="AS29" s="90">
        <f t="shared" si="27"/>
        <v>280</v>
      </c>
      <c r="AT29" s="78">
        <f t="shared" si="7"/>
        <v>8840</v>
      </c>
      <c r="AU29" s="87">
        <f t="shared" si="8"/>
        <v>736</v>
      </c>
      <c r="AV29" s="116"/>
      <c r="AW29" s="74"/>
      <c r="AX29" s="74">
        <f t="shared" si="9"/>
        <v>8</v>
      </c>
      <c r="AY29" s="74">
        <f t="shared" si="10"/>
        <v>8</v>
      </c>
    </row>
    <row r="30" spans="1:51" ht="16.149999999999999" customHeight="1" x14ac:dyDescent="0.2">
      <c r="A30" s="54">
        <v>24</v>
      </c>
      <c r="B30" s="55" t="s">
        <v>29</v>
      </c>
      <c r="C30" s="271">
        <f>'8_2.1.18 SIS'!O30</f>
        <v>0</v>
      </c>
      <c r="D30" s="56">
        <f>'Source Data'!H30</f>
        <v>2376.5026766431456</v>
      </c>
      <c r="E30" s="74">
        <f t="shared" si="11"/>
        <v>0</v>
      </c>
      <c r="F30" s="290"/>
      <c r="G30" s="56">
        <f>'Source Data'!I30</f>
        <v>235.68636722840623</v>
      </c>
      <c r="H30" s="74">
        <f t="shared" si="12"/>
        <v>0</v>
      </c>
      <c r="I30" s="290"/>
      <c r="J30" s="56">
        <f>'Source Data'!J30</f>
        <v>64.278100153201677</v>
      </c>
      <c r="K30" s="74">
        <f t="shared" si="13"/>
        <v>0</v>
      </c>
      <c r="L30" s="290"/>
      <c r="M30" s="56">
        <f>'Source Data'!K30</f>
        <v>1606.9525038300424</v>
      </c>
      <c r="N30" s="74">
        <f t="shared" si="14"/>
        <v>0</v>
      </c>
      <c r="O30" s="290"/>
      <c r="P30" s="56">
        <f>'Source Data'!L30</f>
        <v>642.78100153201683</v>
      </c>
      <c r="Q30" s="74">
        <f t="shared" si="15"/>
        <v>0</v>
      </c>
      <c r="R30" s="93">
        <v>0</v>
      </c>
      <c r="S30" s="56"/>
      <c r="T30" s="56"/>
      <c r="U30" s="57">
        <f t="shared" si="1"/>
        <v>0</v>
      </c>
      <c r="V30" s="93">
        <f t="shared" si="2"/>
        <v>0</v>
      </c>
      <c r="W30" s="74">
        <f t="shared" si="16"/>
        <v>0</v>
      </c>
      <c r="X30" s="93">
        <f t="shared" si="17"/>
        <v>0</v>
      </c>
      <c r="Y30" s="56">
        <f>'[1]JCFA-East'!$G30</f>
        <v>0</v>
      </c>
      <c r="Z30" s="93">
        <f t="shared" si="18"/>
        <v>0</v>
      </c>
      <c r="AA30" s="56"/>
      <c r="AB30" s="56">
        <f t="shared" si="19"/>
        <v>0</v>
      </c>
      <c r="AC30" s="93">
        <f t="shared" si="20"/>
        <v>0</v>
      </c>
      <c r="AD30" s="97">
        <f t="shared" si="3"/>
        <v>0</v>
      </c>
      <c r="AE30" s="75">
        <f>'Source Data'!N30</f>
        <v>11650</v>
      </c>
      <c r="AF30" s="90">
        <f t="shared" si="4"/>
        <v>0</v>
      </c>
      <c r="AG30" s="271"/>
      <c r="AH30" s="75">
        <f t="shared" si="21"/>
        <v>0</v>
      </c>
      <c r="AI30" s="271"/>
      <c r="AJ30" s="77">
        <f t="shared" si="5"/>
        <v>0</v>
      </c>
      <c r="AK30" s="76">
        <f t="shared" si="6"/>
        <v>0</v>
      </c>
      <c r="AL30" s="90">
        <f t="shared" si="22"/>
        <v>0</v>
      </c>
      <c r="AM30" s="79">
        <f t="shared" si="23"/>
        <v>0</v>
      </c>
      <c r="AN30" s="90">
        <f t="shared" si="24"/>
        <v>0</v>
      </c>
      <c r="AO30" s="56">
        <f>'[1]JCFA-East'!$M30</f>
        <v>0</v>
      </c>
      <c r="AP30" s="90">
        <f t="shared" si="25"/>
        <v>0</v>
      </c>
      <c r="AQ30" s="77"/>
      <c r="AR30" s="77">
        <f t="shared" si="26"/>
        <v>0</v>
      </c>
      <c r="AS30" s="90">
        <f t="shared" si="27"/>
        <v>0</v>
      </c>
      <c r="AT30" s="78">
        <f t="shared" si="7"/>
        <v>0</v>
      </c>
      <c r="AU30" s="87">
        <f t="shared" si="8"/>
        <v>0</v>
      </c>
      <c r="AV30" s="116"/>
      <c r="AW30" s="74"/>
      <c r="AX30" s="74">
        <f t="shared" si="9"/>
        <v>0</v>
      </c>
      <c r="AY30" s="74">
        <f t="shared" si="10"/>
        <v>0</v>
      </c>
    </row>
    <row r="31" spans="1:51" ht="16.149999999999999" customHeight="1" x14ac:dyDescent="0.2">
      <c r="A31" s="49">
        <v>25</v>
      </c>
      <c r="B31" s="50" t="s">
        <v>30</v>
      </c>
      <c r="C31" s="272">
        <f>'8_2.1.18 SIS'!O31</f>
        <v>0</v>
      </c>
      <c r="D31" s="51">
        <f>'Source Data'!H31</f>
        <v>4037.466979885065</v>
      </c>
      <c r="E31" s="80">
        <f t="shared" si="11"/>
        <v>0</v>
      </c>
      <c r="F31" s="291"/>
      <c r="G31" s="51">
        <f>'Source Data'!I31</f>
        <v>547.31914183029971</v>
      </c>
      <c r="H31" s="80">
        <f t="shared" si="12"/>
        <v>0</v>
      </c>
      <c r="I31" s="291"/>
      <c r="J31" s="51">
        <f>'Source Data'!J31</f>
        <v>149.268856862809</v>
      </c>
      <c r="K31" s="80">
        <f t="shared" si="13"/>
        <v>0</v>
      </c>
      <c r="L31" s="291"/>
      <c r="M31" s="51">
        <f>'Source Data'!K31</f>
        <v>3731.7214215702247</v>
      </c>
      <c r="N31" s="80">
        <f t="shared" si="14"/>
        <v>0</v>
      </c>
      <c r="O31" s="291"/>
      <c r="P31" s="51">
        <f>'Source Data'!L31</f>
        <v>1492.6885686280898</v>
      </c>
      <c r="Q31" s="80">
        <f t="shared" si="15"/>
        <v>0</v>
      </c>
      <c r="R31" s="94">
        <v>0</v>
      </c>
      <c r="S31" s="51"/>
      <c r="T31" s="51"/>
      <c r="U31" s="52">
        <f t="shared" si="1"/>
        <v>0</v>
      </c>
      <c r="V31" s="94">
        <f t="shared" si="2"/>
        <v>0</v>
      </c>
      <c r="W31" s="80">
        <f t="shared" si="16"/>
        <v>0</v>
      </c>
      <c r="X31" s="94">
        <f t="shared" si="17"/>
        <v>0</v>
      </c>
      <c r="Y31" s="51">
        <f>'[1]JCFA-East'!$G31</f>
        <v>0</v>
      </c>
      <c r="Z31" s="94">
        <f t="shared" si="18"/>
        <v>0</v>
      </c>
      <c r="AA31" s="53"/>
      <c r="AB31" s="51">
        <f t="shared" si="19"/>
        <v>0</v>
      </c>
      <c r="AC31" s="95">
        <f t="shared" si="20"/>
        <v>0</v>
      </c>
      <c r="AD31" s="95">
        <f t="shared" si="3"/>
        <v>0</v>
      </c>
      <c r="AE31" s="71">
        <f>'Source Data'!N31</f>
        <v>4673</v>
      </c>
      <c r="AF31" s="91">
        <f t="shared" si="4"/>
        <v>0</v>
      </c>
      <c r="AG31" s="272"/>
      <c r="AH31" s="71">
        <f t="shared" si="21"/>
        <v>0</v>
      </c>
      <c r="AI31" s="272"/>
      <c r="AJ31" s="72">
        <f t="shared" si="5"/>
        <v>0</v>
      </c>
      <c r="AK31" s="73">
        <f t="shared" si="6"/>
        <v>0</v>
      </c>
      <c r="AL31" s="91">
        <f t="shared" si="22"/>
        <v>0</v>
      </c>
      <c r="AM31" s="82">
        <f t="shared" si="23"/>
        <v>0</v>
      </c>
      <c r="AN31" s="91">
        <f t="shared" si="24"/>
        <v>0</v>
      </c>
      <c r="AO31" s="51">
        <f>'[1]JCFA-East'!$M31</f>
        <v>0</v>
      </c>
      <c r="AP31" s="91">
        <f t="shared" si="25"/>
        <v>0</v>
      </c>
      <c r="AQ31" s="72"/>
      <c r="AR31" s="72">
        <f t="shared" si="26"/>
        <v>0</v>
      </c>
      <c r="AS31" s="91">
        <f t="shared" si="27"/>
        <v>0</v>
      </c>
      <c r="AT31" s="81">
        <f t="shared" si="7"/>
        <v>0</v>
      </c>
      <c r="AU31" s="88">
        <f t="shared" si="8"/>
        <v>0</v>
      </c>
      <c r="AV31" s="116"/>
      <c r="AW31" s="80"/>
      <c r="AX31" s="80">
        <f t="shared" si="9"/>
        <v>0</v>
      </c>
      <c r="AY31" s="80">
        <f t="shared" si="10"/>
        <v>0</v>
      </c>
    </row>
    <row r="32" spans="1:51" ht="16.149999999999999" customHeight="1" x14ac:dyDescent="0.2">
      <c r="A32" s="58">
        <v>26</v>
      </c>
      <c r="B32" s="59" t="s">
        <v>31</v>
      </c>
      <c r="C32" s="270">
        <f>'8_2.1.18 SIS'!O32</f>
        <v>197</v>
      </c>
      <c r="D32" s="60">
        <f>'Source Data'!H32</f>
        <v>3766.8356517369007</v>
      </c>
      <c r="E32" s="65">
        <f t="shared" si="11"/>
        <v>742066.62339216948</v>
      </c>
      <c r="F32" s="289"/>
      <c r="G32" s="60">
        <f>'Source Data'!I32</f>
        <v>468.82114429316323</v>
      </c>
      <c r="H32" s="65">
        <f t="shared" si="12"/>
        <v>0</v>
      </c>
      <c r="I32" s="289"/>
      <c r="J32" s="60">
        <f>'Source Data'!J32</f>
        <v>127.8603120799536</v>
      </c>
      <c r="K32" s="65">
        <f t="shared" si="13"/>
        <v>0</v>
      </c>
      <c r="L32" s="289"/>
      <c r="M32" s="60">
        <f>'Source Data'!K32</f>
        <v>3196.5078019988405</v>
      </c>
      <c r="N32" s="65">
        <f t="shared" si="14"/>
        <v>0</v>
      </c>
      <c r="O32" s="289"/>
      <c r="P32" s="60">
        <f>'Source Data'!L32</f>
        <v>1278.6031207995361</v>
      </c>
      <c r="Q32" s="65">
        <f t="shared" si="15"/>
        <v>0</v>
      </c>
      <c r="R32" s="92">
        <v>898376</v>
      </c>
      <c r="S32" s="60"/>
      <c r="T32" s="60"/>
      <c r="U32" s="61">
        <f t="shared" si="1"/>
        <v>0</v>
      </c>
      <c r="V32" s="92">
        <f t="shared" si="2"/>
        <v>898376</v>
      </c>
      <c r="W32" s="65">
        <f t="shared" si="16"/>
        <v>-2246</v>
      </c>
      <c r="X32" s="92">
        <f t="shared" si="17"/>
        <v>896130</v>
      </c>
      <c r="Y32" s="60">
        <f>'[1]JCFA-East'!$G32</f>
        <v>-18003</v>
      </c>
      <c r="Z32" s="92">
        <f t="shared" si="18"/>
        <v>878127</v>
      </c>
      <c r="AA32" s="60"/>
      <c r="AB32" s="60">
        <f t="shared" si="19"/>
        <v>878127</v>
      </c>
      <c r="AC32" s="92">
        <f t="shared" si="20"/>
        <v>73177</v>
      </c>
      <c r="AD32" s="96">
        <f t="shared" si="3"/>
        <v>878127</v>
      </c>
      <c r="AE32" s="66">
        <f>'Source Data'!N32</f>
        <v>5304</v>
      </c>
      <c r="AF32" s="89">
        <f t="shared" si="4"/>
        <v>1044888</v>
      </c>
      <c r="AG32" s="270"/>
      <c r="AH32" s="66">
        <f t="shared" si="21"/>
        <v>0</v>
      </c>
      <c r="AI32" s="270"/>
      <c r="AJ32" s="68">
        <f t="shared" si="5"/>
        <v>0</v>
      </c>
      <c r="AK32" s="67">
        <f t="shared" si="6"/>
        <v>0</v>
      </c>
      <c r="AL32" s="89">
        <f t="shared" si="22"/>
        <v>1044888</v>
      </c>
      <c r="AM32" s="70">
        <f t="shared" si="23"/>
        <v>-2612</v>
      </c>
      <c r="AN32" s="89">
        <f t="shared" si="24"/>
        <v>1042276</v>
      </c>
      <c r="AO32" s="60">
        <f>'[1]JCFA-East'!$M32</f>
        <v>-23374</v>
      </c>
      <c r="AP32" s="89">
        <f t="shared" si="25"/>
        <v>1018902</v>
      </c>
      <c r="AQ32" s="68"/>
      <c r="AR32" s="68">
        <f t="shared" si="26"/>
        <v>1018902</v>
      </c>
      <c r="AS32" s="89">
        <f t="shared" si="27"/>
        <v>84909</v>
      </c>
      <c r="AT32" s="69">
        <f t="shared" si="7"/>
        <v>1897029</v>
      </c>
      <c r="AU32" s="86">
        <f t="shared" si="8"/>
        <v>158086</v>
      </c>
      <c r="AV32" s="116"/>
      <c r="AW32" s="65"/>
      <c r="AX32" s="65">
        <f t="shared" si="9"/>
        <v>2612</v>
      </c>
      <c r="AY32" s="65">
        <f t="shared" si="10"/>
        <v>2612</v>
      </c>
    </row>
    <row r="33" spans="1:51" ht="16.149999999999999" customHeight="1" x14ac:dyDescent="0.2">
      <c r="A33" s="54">
        <v>27</v>
      </c>
      <c r="B33" s="55" t="s">
        <v>32</v>
      </c>
      <c r="C33" s="271">
        <f>'8_2.1.18 SIS'!O33</f>
        <v>0</v>
      </c>
      <c r="D33" s="56">
        <f>'Source Data'!H33</f>
        <v>5228.5444628948371</v>
      </c>
      <c r="E33" s="74">
        <f t="shared" si="11"/>
        <v>0</v>
      </c>
      <c r="F33" s="290"/>
      <c r="G33" s="56">
        <f>'Source Data'!I33</f>
        <v>687.4036243637745</v>
      </c>
      <c r="H33" s="74">
        <f t="shared" si="12"/>
        <v>0</v>
      </c>
      <c r="I33" s="290"/>
      <c r="J33" s="56">
        <f>'Source Data'!J33</f>
        <v>187.4737157355749</v>
      </c>
      <c r="K33" s="74">
        <f t="shared" si="13"/>
        <v>0</v>
      </c>
      <c r="L33" s="290"/>
      <c r="M33" s="56">
        <f>'Source Data'!K33</f>
        <v>4686.842893389372</v>
      </c>
      <c r="N33" s="74">
        <f t="shared" si="14"/>
        <v>0</v>
      </c>
      <c r="O33" s="290"/>
      <c r="P33" s="56">
        <f>'Source Data'!L33</f>
        <v>1874.7371573557489</v>
      </c>
      <c r="Q33" s="74">
        <f t="shared" si="15"/>
        <v>0</v>
      </c>
      <c r="R33" s="93">
        <v>0</v>
      </c>
      <c r="S33" s="56"/>
      <c r="T33" s="56"/>
      <c r="U33" s="57">
        <f t="shared" si="1"/>
        <v>0</v>
      </c>
      <c r="V33" s="93">
        <f t="shared" si="2"/>
        <v>0</v>
      </c>
      <c r="W33" s="74">
        <f t="shared" si="16"/>
        <v>0</v>
      </c>
      <c r="X33" s="93">
        <f t="shared" si="17"/>
        <v>0</v>
      </c>
      <c r="Y33" s="56">
        <f>'[1]JCFA-East'!$G33</f>
        <v>0</v>
      </c>
      <c r="Z33" s="93">
        <f t="shared" si="18"/>
        <v>0</v>
      </c>
      <c r="AA33" s="56"/>
      <c r="AB33" s="56">
        <f t="shared" si="19"/>
        <v>0</v>
      </c>
      <c r="AC33" s="93">
        <f t="shared" si="20"/>
        <v>0</v>
      </c>
      <c r="AD33" s="97">
        <f t="shared" si="3"/>
        <v>0</v>
      </c>
      <c r="AE33" s="75">
        <f>'Source Data'!N33</f>
        <v>3412</v>
      </c>
      <c r="AF33" s="90">
        <f t="shared" si="4"/>
        <v>0</v>
      </c>
      <c r="AG33" s="271"/>
      <c r="AH33" s="75">
        <f t="shared" si="21"/>
        <v>0</v>
      </c>
      <c r="AI33" s="271"/>
      <c r="AJ33" s="77">
        <f t="shared" si="5"/>
        <v>0</v>
      </c>
      <c r="AK33" s="76">
        <f t="shared" si="6"/>
        <v>0</v>
      </c>
      <c r="AL33" s="90">
        <f t="shared" si="22"/>
        <v>0</v>
      </c>
      <c r="AM33" s="79">
        <f t="shared" si="23"/>
        <v>0</v>
      </c>
      <c r="AN33" s="90">
        <f t="shared" si="24"/>
        <v>0</v>
      </c>
      <c r="AO33" s="56">
        <f>'[1]JCFA-East'!$M33</f>
        <v>0</v>
      </c>
      <c r="AP33" s="90">
        <f t="shared" si="25"/>
        <v>0</v>
      </c>
      <c r="AQ33" s="77"/>
      <c r="AR33" s="77">
        <f t="shared" si="26"/>
        <v>0</v>
      </c>
      <c r="AS33" s="90">
        <f t="shared" si="27"/>
        <v>0</v>
      </c>
      <c r="AT33" s="78">
        <f t="shared" si="7"/>
        <v>0</v>
      </c>
      <c r="AU33" s="87">
        <f t="shared" si="8"/>
        <v>0</v>
      </c>
      <c r="AV33" s="116"/>
      <c r="AW33" s="74"/>
      <c r="AX33" s="74">
        <f t="shared" si="9"/>
        <v>0</v>
      </c>
      <c r="AY33" s="74">
        <f t="shared" si="10"/>
        <v>0</v>
      </c>
    </row>
    <row r="34" spans="1:51" ht="16.149999999999999" customHeight="1" x14ac:dyDescent="0.2">
      <c r="A34" s="54">
        <v>28</v>
      </c>
      <c r="B34" s="55" t="s">
        <v>33</v>
      </c>
      <c r="C34" s="271">
        <f>'8_2.1.18 SIS'!O34</f>
        <v>0</v>
      </c>
      <c r="D34" s="56">
        <f>'Source Data'!H34</f>
        <v>3407.9343597999155</v>
      </c>
      <c r="E34" s="74">
        <f t="shared" si="11"/>
        <v>0</v>
      </c>
      <c r="F34" s="290"/>
      <c r="G34" s="56">
        <f>'Source Data'!I34</f>
        <v>466.65190378503735</v>
      </c>
      <c r="H34" s="74">
        <f t="shared" si="12"/>
        <v>0</v>
      </c>
      <c r="I34" s="290"/>
      <c r="J34" s="56">
        <f>'Source Data'!J34</f>
        <v>127.26870103228291</v>
      </c>
      <c r="K34" s="74">
        <f t="shared" si="13"/>
        <v>0</v>
      </c>
      <c r="L34" s="290"/>
      <c r="M34" s="56">
        <f>'Source Data'!K34</f>
        <v>3181.7175258070724</v>
      </c>
      <c r="N34" s="74">
        <f t="shared" si="14"/>
        <v>0</v>
      </c>
      <c r="O34" s="290"/>
      <c r="P34" s="56">
        <f>'Source Data'!L34</f>
        <v>1272.6870103228293</v>
      </c>
      <c r="Q34" s="74">
        <f t="shared" si="15"/>
        <v>0</v>
      </c>
      <c r="R34" s="93">
        <v>0</v>
      </c>
      <c r="S34" s="56"/>
      <c r="T34" s="56"/>
      <c r="U34" s="57">
        <f t="shared" si="1"/>
        <v>0</v>
      </c>
      <c r="V34" s="93">
        <f t="shared" si="2"/>
        <v>0</v>
      </c>
      <c r="W34" s="74">
        <f t="shared" si="16"/>
        <v>0</v>
      </c>
      <c r="X34" s="93">
        <f t="shared" si="17"/>
        <v>0</v>
      </c>
      <c r="Y34" s="56">
        <f>'[1]JCFA-East'!$G34</f>
        <v>0</v>
      </c>
      <c r="Z34" s="93">
        <f t="shared" si="18"/>
        <v>0</v>
      </c>
      <c r="AA34" s="56"/>
      <c r="AB34" s="56">
        <f t="shared" si="19"/>
        <v>0</v>
      </c>
      <c r="AC34" s="93">
        <f t="shared" si="20"/>
        <v>0</v>
      </c>
      <c r="AD34" s="97">
        <f t="shared" si="3"/>
        <v>0</v>
      </c>
      <c r="AE34" s="75">
        <f>'Source Data'!N34</f>
        <v>5598</v>
      </c>
      <c r="AF34" s="90">
        <f t="shared" si="4"/>
        <v>0</v>
      </c>
      <c r="AG34" s="271"/>
      <c r="AH34" s="75">
        <f t="shared" si="21"/>
        <v>0</v>
      </c>
      <c r="AI34" s="271"/>
      <c r="AJ34" s="77">
        <f t="shared" si="5"/>
        <v>0</v>
      </c>
      <c r="AK34" s="76">
        <f t="shared" si="6"/>
        <v>0</v>
      </c>
      <c r="AL34" s="90">
        <f t="shared" si="22"/>
        <v>0</v>
      </c>
      <c r="AM34" s="79">
        <f t="shared" si="23"/>
        <v>0</v>
      </c>
      <c r="AN34" s="90">
        <f t="shared" si="24"/>
        <v>0</v>
      </c>
      <c r="AO34" s="56">
        <f>'[1]JCFA-East'!$M34</f>
        <v>0</v>
      </c>
      <c r="AP34" s="90">
        <f t="shared" si="25"/>
        <v>0</v>
      </c>
      <c r="AQ34" s="77"/>
      <c r="AR34" s="77">
        <f t="shared" si="26"/>
        <v>0</v>
      </c>
      <c r="AS34" s="90">
        <f t="shared" si="27"/>
        <v>0</v>
      </c>
      <c r="AT34" s="78">
        <f t="shared" si="7"/>
        <v>0</v>
      </c>
      <c r="AU34" s="87">
        <f t="shared" si="8"/>
        <v>0</v>
      </c>
      <c r="AV34" s="116"/>
      <c r="AW34" s="74"/>
      <c r="AX34" s="74">
        <f t="shared" si="9"/>
        <v>0</v>
      </c>
      <c r="AY34" s="74">
        <f t="shared" si="10"/>
        <v>0</v>
      </c>
    </row>
    <row r="35" spans="1:51" ht="16.149999999999999" customHeight="1" x14ac:dyDescent="0.2">
      <c r="A35" s="54">
        <v>29</v>
      </c>
      <c r="B35" s="55" t="s">
        <v>34</v>
      </c>
      <c r="C35" s="271">
        <f>'8_2.1.18 SIS'!O35</f>
        <v>0</v>
      </c>
      <c r="D35" s="56">
        <f>'Source Data'!H35</f>
        <v>4119.4752527522951</v>
      </c>
      <c r="E35" s="74">
        <f t="shared" si="11"/>
        <v>0</v>
      </c>
      <c r="F35" s="290"/>
      <c r="G35" s="56">
        <f>'Source Data'!I35</f>
        <v>554.9726016103474</v>
      </c>
      <c r="H35" s="74">
        <f t="shared" si="12"/>
        <v>0</v>
      </c>
      <c r="I35" s="290"/>
      <c r="J35" s="56">
        <f>'Source Data'!J35</f>
        <v>151.35616407554929</v>
      </c>
      <c r="K35" s="74">
        <f t="shared" si="13"/>
        <v>0</v>
      </c>
      <c r="L35" s="290"/>
      <c r="M35" s="56">
        <f>'Source Data'!K35</f>
        <v>3783.9041018887328</v>
      </c>
      <c r="N35" s="74">
        <f t="shared" si="14"/>
        <v>0</v>
      </c>
      <c r="O35" s="290"/>
      <c r="P35" s="56">
        <f>'Source Data'!L35</f>
        <v>1513.5616407554928</v>
      </c>
      <c r="Q35" s="74">
        <f t="shared" si="15"/>
        <v>0</v>
      </c>
      <c r="R35" s="93">
        <v>0</v>
      </c>
      <c r="S35" s="56"/>
      <c r="T35" s="56"/>
      <c r="U35" s="57">
        <f t="shared" si="1"/>
        <v>0</v>
      </c>
      <c r="V35" s="93">
        <f t="shared" si="2"/>
        <v>0</v>
      </c>
      <c r="W35" s="74">
        <f t="shared" si="16"/>
        <v>0</v>
      </c>
      <c r="X35" s="93">
        <f t="shared" si="17"/>
        <v>0</v>
      </c>
      <c r="Y35" s="56">
        <f>'[1]JCFA-East'!$G35</f>
        <v>0</v>
      </c>
      <c r="Z35" s="93">
        <f t="shared" si="18"/>
        <v>0</v>
      </c>
      <c r="AA35" s="56"/>
      <c r="AB35" s="56">
        <f t="shared" si="19"/>
        <v>0</v>
      </c>
      <c r="AC35" s="93">
        <f t="shared" si="20"/>
        <v>0</v>
      </c>
      <c r="AD35" s="97">
        <f t="shared" si="3"/>
        <v>0</v>
      </c>
      <c r="AE35" s="75">
        <f>'Source Data'!N35</f>
        <v>4860</v>
      </c>
      <c r="AF35" s="90">
        <f t="shared" si="4"/>
        <v>0</v>
      </c>
      <c r="AG35" s="271"/>
      <c r="AH35" s="75">
        <f t="shared" si="21"/>
        <v>0</v>
      </c>
      <c r="AI35" s="271"/>
      <c r="AJ35" s="77">
        <f t="shared" si="5"/>
        <v>0</v>
      </c>
      <c r="AK35" s="76">
        <f t="shared" si="6"/>
        <v>0</v>
      </c>
      <c r="AL35" s="90">
        <f t="shared" si="22"/>
        <v>0</v>
      </c>
      <c r="AM35" s="79">
        <f t="shared" si="23"/>
        <v>0</v>
      </c>
      <c r="AN35" s="90">
        <f t="shared" si="24"/>
        <v>0</v>
      </c>
      <c r="AO35" s="56">
        <f>'[1]JCFA-East'!$M35</f>
        <v>0</v>
      </c>
      <c r="AP35" s="90">
        <f t="shared" si="25"/>
        <v>0</v>
      </c>
      <c r="AQ35" s="77"/>
      <c r="AR35" s="77">
        <f t="shared" si="26"/>
        <v>0</v>
      </c>
      <c r="AS35" s="90">
        <f t="shared" si="27"/>
        <v>0</v>
      </c>
      <c r="AT35" s="78">
        <f t="shared" si="7"/>
        <v>0</v>
      </c>
      <c r="AU35" s="87">
        <f t="shared" si="8"/>
        <v>0</v>
      </c>
      <c r="AV35" s="116"/>
      <c r="AW35" s="74"/>
      <c r="AX35" s="74">
        <f t="shared" si="9"/>
        <v>0</v>
      </c>
      <c r="AY35" s="74">
        <f t="shared" si="10"/>
        <v>0</v>
      </c>
    </row>
    <row r="36" spans="1:51" ht="16.149999999999999" customHeight="1" x14ac:dyDescent="0.2">
      <c r="A36" s="49">
        <v>30</v>
      </c>
      <c r="B36" s="50" t="s">
        <v>35</v>
      </c>
      <c r="C36" s="272">
        <f>'8_2.1.18 SIS'!O36</f>
        <v>0</v>
      </c>
      <c r="D36" s="51">
        <f>'Source Data'!H36</f>
        <v>5413.9637107951485</v>
      </c>
      <c r="E36" s="80">
        <f t="shared" si="11"/>
        <v>0</v>
      </c>
      <c r="F36" s="291"/>
      <c r="G36" s="51">
        <f>'Source Data'!I36</f>
        <v>702.2116679130869</v>
      </c>
      <c r="H36" s="80">
        <f t="shared" si="12"/>
        <v>0</v>
      </c>
      <c r="I36" s="291"/>
      <c r="J36" s="51">
        <f>'Source Data'!J36</f>
        <v>191.51227306720551</v>
      </c>
      <c r="K36" s="80">
        <f t="shared" si="13"/>
        <v>0</v>
      </c>
      <c r="L36" s="291"/>
      <c r="M36" s="51">
        <f>'Source Data'!K36</f>
        <v>4787.8068266801383</v>
      </c>
      <c r="N36" s="80">
        <f t="shared" si="14"/>
        <v>0</v>
      </c>
      <c r="O36" s="291"/>
      <c r="P36" s="51">
        <f>'Source Data'!L36</f>
        <v>1915.1227306720555</v>
      </c>
      <c r="Q36" s="80">
        <f t="shared" si="15"/>
        <v>0</v>
      </c>
      <c r="R36" s="94">
        <v>0</v>
      </c>
      <c r="S36" s="51"/>
      <c r="T36" s="51"/>
      <c r="U36" s="52">
        <f t="shared" si="1"/>
        <v>0</v>
      </c>
      <c r="V36" s="94">
        <f t="shared" si="2"/>
        <v>0</v>
      </c>
      <c r="W36" s="80">
        <f t="shared" si="16"/>
        <v>0</v>
      </c>
      <c r="X36" s="94">
        <f t="shared" si="17"/>
        <v>0</v>
      </c>
      <c r="Y36" s="51">
        <f>'[1]JCFA-East'!$G36</f>
        <v>0</v>
      </c>
      <c r="Z36" s="94">
        <f t="shared" si="18"/>
        <v>0</v>
      </c>
      <c r="AA36" s="53"/>
      <c r="AB36" s="51">
        <f t="shared" si="19"/>
        <v>0</v>
      </c>
      <c r="AC36" s="95">
        <f t="shared" si="20"/>
        <v>0</v>
      </c>
      <c r="AD36" s="95">
        <f t="shared" si="3"/>
        <v>0</v>
      </c>
      <c r="AE36" s="71">
        <f>'Source Data'!N36</f>
        <v>3884</v>
      </c>
      <c r="AF36" s="91">
        <f t="shared" si="4"/>
        <v>0</v>
      </c>
      <c r="AG36" s="272"/>
      <c r="AH36" s="71">
        <f t="shared" si="21"/>
        <v>0</v>
      </c>
      <c r="AI36" s="272"/>
      <c r="AJ36" s="72">
        <f t="shared" si="5"/>
        <v>0</v>
      </c>
      <c r="AK36" s="73">
        <f t="shared" si="6"/>
        <v>0</v>
      </c>
      <c r="AL36" s="91">
        <f t="shared" si="22"/>
        <v>0</v>
      </c>
      <c r="AM36" s="82">
        <f t="shared" si="23"/>
        <v>0</v>
      </c>
      <c r="AN36" s="91">
        <f t="shared" si="24"/>
        <v>0</v>
      </c>
      <c r="AO36" s="51">
        <f>'[1]JCFA-East'!$M36</f>
        <v>0</v>
      </c>
      <c r="AP36" s="91">
        <f t="shared" si="25"/>
        <v>0</v>
      </c>
      <c r="AQ36" s="72"/>
      <c r="AR36" s="72">
        <f t="shared" si="26"/>
        <v>0</v>
      </c>
      <c r="AS36" s="91">
        <f t="shared" si="27"/>
        <v>0</v>
      </c>
      <c r="AT36" s="81">
        <f t="shared" si="7"/>
        <v>0</v>
      </c>
      <c r="AU36" s="88">
        <f t="shared" si="8"/>
        <v>0</v>
      </c>
      <c r="AV36" s="116"/>
      <c r="AW36" s="80"/>
      <c r="AX36" s="80">
        <f t="shared" si="9"/>
        <v>0</v>
      </c>
      <c r="AY36" s="80">
        <f t="shared" si="10"/>
        <v>0</v>
      </c>
    </row>
    <row r="37" spans="1:51" ht="16.149999999999999" customHeight="1" x14ac:dyDescent="0.2">
      <c r="A37" s="58">
        <v>31</v>
      </c>
      <c r="B37" s="59" t="s">
        <v>36</v>
      </c>
      <c r="C37" s="270">
        <f>'8_2.1.18 SIS'!O37</f>
        <v>0</v>
      </c>
      <c r="D37" s="60">
        <f>'Source Data'!H37</f>
        <v>3796.0097351340864</v>
      </c>
      <c r="E37" s="65">
        <f t="shared" si="11"/>
        <v>0</v>
      </c>
      <c r="F37" s="289"/>
      <c r="G37" s="60">
        <f>'Source Data'!I37</f>
        <v>524.75657375911442</v>
      </c>
      <c r="H37" s="65">
        <f t="shared" si="12"/>
        <v>0</v>
      </c>
      <c r="I37" s="289"/>
      <c r="J37" s="60">
        <f>'Source Data'!J37</f>
        <v>143.11542920703121</v>
      </c>
      <c r="K37" s="65">
        <f t="shared" si="13"/>
        <v>0</v>
      </c>
      <c r="L37" s="289"/>
      <c r="M37" s="60">
        <f>'Source Data'!K37</f>
        <v>3577.8857301757807</v>
      </c>
      <c r="N37" s="65">
        <f t="shared" si="14"/>
        <v>0</v>
      </c>
      <c r="O37" s="289"/>
      <c r="P37" s="60">
        <f>'Source Data'!L37</f>
        <v>1431.1542920703123</v>
      </c>
      <c r="Q37" s="65">
        <f t="shared" si="15"/>
        <v>0</v>
      </c>
      <c r="R37" s="92">
        <v>0</v>
      </c>
      <c r="S37" s="60"/>
      <c r="T37" s="60"/>
      <c r="U37" s="61">
        <f t="shared" si="1"/>
        <v>0</v>
      </c>
      <c r="V37" s="92">
        <f t="shared" si="2"/>
        <v>0</v>
      </c>
      <c r="W37" s="65">
        <f t="shared" si="16"/>
        <v>0</v>
      </c>
      <c r="X37" s="92">
        <f t="shared" si="17"/>
        <v>0</v>
      </c>
      <c r="Y37" s="60">
        <f>'[1]JCFA-East'!$G37</f>
        <v>0</v>
      </c>
      <c r="Z37" s="92">
        <f t="shared" si="18"/>
        <v>0</v>
      </c>
      <c r="AA37" s="60"/>
      <c r="AB37" s="60">
        <f t="shared" si="19"/>
        <v>0</v>
      </c>
      <c r="AC37" s="92">
        <f t="shared" si="20"/>
        <v>0</v>
      </c>
      <c r="AD37" s="96">
        <f t="shared" si="3"/>
        <v>0</v>
      </c>
      <c r="AE37" s="66">
        <f>'Source Data'!N37</f>
        <v>5567</v>
      </c>
      <c r="AF37" s="89">
        <f t="shared" si="4"/>
        <v>0</v>
      </c>
      <c r="AG37" s="270"/>
      <c r="AH37" s="66">
        <f t="shared" si="21"/>
        <v>0</v>
      </c>
      <c r="AI37" s="270"/>
      <c r="AJ37" s="68">
        <f t="shared" si="5"/>
        <v>0</v>
      </c>
      <c r="AK37" s="67">
        <f t="shared" si="6"/>
        <v>0</v>
      </c>
      <c r="AL37" s="89">
        <f t="shared" si="22"/>
        <v>0</v>
      </c>
      <c r="AM37" s="70">
        <f t="shared" si="23"/>
        <v>0</v>
      </c>
      <c r="AN37" s="89">
        <f t="shared" si="24"/>
        <v>0</v>
      </c>
      <c r="AO37" s="60">
        <f>'[1]JCFA-East'!$M37</f>
        <v>0</v>
      </c>
      <c r="AP37" s="89">
        <f t="shared" si="25"/>
        <v>0</v>
      </c>
      <c r="AQ37" s="68"/>
      <c r="AR37" s="68">
        <f t="shared" si="26"/>
        <v>0</v>
      </c>
      <c r="AS37" s="89">
        <f t="shared" si="27"/>
        <v>0</v>
      </c>
      <c r="AT37" s="69">
        <f t="shared" si="7"/>
        <v>0</v>
      </c>
      <c r="AU37" s="86">
        <f t="shared" si="8"/>
        <v>0</v>
      </c>
      <c r="AV37" s="116"/>
      <c r="AW37" s="65"/>
      <c r="AX37" s="65">
        <f t="shared" si="9"/>
        <v>0</v>
      </c>
      <c r="AY37" s="65">
        <f t="shared" si="10"/>
        <v>0</v>
      </c>
    </row>
    <row r="38" spans="1:51" ht="16.149999999999999" customHeight="1" x14ac:dyDescent="0.2">
      <c r="A38" s="54">
        <v>32</v>
      </c>
      <c r="B38" s="55" t="s">
        <v>37</v>
      </c>
      <c r="C38" s="271">
        <f>'8_2.1.18 SIS'!O38</f>
        <v>0</v>
      </c>
      <c r="D38" s="56">
        <f>'Source Data'!H38</f>
        <v>5211.085155744553</v>
      </c>
      <c r="E38" s="74">
        <f t="shared" si="11"/>
        <v>0</v>
      </c>
      <c r="F38" s="290"/>
      <c r="G38" s="56">
        <f>'Source Data'!I38</f>
        <v>712.66638210557119</v>
      </c>
      <c r="H38" s="74">
        <f t="shared" si="12"/>
        <v>0</v>
      </c>
      <c r="I38" s="290"/>
      <c r="J38" s="56">
        <f>'Source Data'!J38</f>
        <v>194.36355875606483</v>
      </c>
      <c r="K38" s="74">
        <f t="shared" si="13"/>
        <v>0</v>
      </c>
      <c r="L38" s="290"/>
      <c r="M38" s="56">
        <f>'Source Data'!K38</f>
        <v>4859.0889689016212</v>
      </c>
      <c r="N38" s="74">
        <f t="shared" si="14"/>
        <v>0</v>
      </c>
      <c r="O38" s="290"/>
      <c r="P38" s="56">
        <f>'Source Data'!L38</f>
        <v>1943.6355875606487</v>
      </c>
      <c r="Q38" s="74">
        <f t="shared" si="15"/>
        <v>0</v>
      </c>
      <c r="R38" s="93">
        <v>0</v>
      </c>
      <c r="S38" s="56"/>
      <c r="T38" s="56"/>
      <c r="U38" s="57">
        <f t="shared" si="1"/>
        <v>0</v>
      </c>
      <c r="V38" s="93">
        <f t="shared" si="2"/>
        <v>0</v>
      </c>
      <c r="W38" s="74">
        <f t="shared" si="16"/>
        <v>0</v>
      </c>
      <c r="X38" s="93">
        <f t="shared" si="17"/>
        <v>0</v>
      </c>
      <c r="Y38" s="56">
        <f>'[1]JCFA-East'!$G38</f>
        <v>0</v>
      </c>
      <c r="Z38" s="93">
        <f t="shared" si="18"/>
        <v>0</v>
      </c>
      <c r="AA38" s="56"/>
      <c r="AB38" s="56">
        <f t="shared" si="19"/>
        <v>0</v>
      </c>
      <c r="AC38" s="93">
        <f t="shared" si="20"/>
        <v>0</v>
      </c>
      <c r="AD38" s="97">
        <f t="shared" si="3"/>
        <v>0</v>
      </c>
      <c r="AE38" s="75">
        <f>'Source Data'!N38</f>
        <v>2649</v>
      </c>
      <c r="AF38" s="90">
        <f t="shared" si="4"/>
        <v>0</v>
      </c>
      <c r="AG38" s="271"/>
      <c r="AH38" s="75">
        <f t="shared" si="21"/>
        <v>0</v>
      </c>
      <c r="AI38" s="271"/>
      <c r="AJ38" s="77">
        <f t="shared" si="5"/>
        <v>0</v>
      </c>
      <c r="AK38" s="76">
        <f t="shared" si="6"/>
        <v>0</v>
      </c>
      <c r="AL38" s="90">
        <f t="shared" si="22"/>
        <v>0</v>
      </c>
      <c r="AM38" s="79">
        <f t="shared" si="23"/>
        <v>0</v>
      </c>
      <c r="AN38" s="90">
        <f t="shared" si="24"/>
        <v>0</v>
      </c>
      <c r="AO38" s="56">
        <f>'[1]JCFA-East'!$M38</f>
        <v>0</v>
      </c>
      <c r="AP38" s="90">
        <f t="shared" si="25"/>
        <v>0</v>
      </c>
      <c r="AQ38" s="77"/>
      <c r="AR38" s="77">
        <f t="shared" si="26"/>
        <v>0</v>
      </c>
      <c r="AS38" s="90">
        <f t="shared" si="27"/>
        <v>0</v>
      </c>
      <c r="AT38" s="78">
        <f t="shared" si="7"/>
        <v>0</v>
      </c>
      <c r="AU38" s="87">
        <f t="shared" si="8"/>
        <v>0</v>
      </c>
      <c r="AV38" s="116"/>
      <c r="AW38" s="74"/>
      <c r="AX38" s="74">
        <f t="shared" si="9"/>
        <v>0</v>
      </c>
      <c r="AY38" s="74">
        <f t="shared" si="10"/>
        <v>0</v>
      </c>
    </row>
    <row r="39" spans="1:51" ht="16.149999999999999" customHeight="1" x14ac:dyDescent="0.2">
      <c r="A39" s="54">
        <v>33</v>
      </c>
      <c r="B39" s="55" t="s">
        <v>38</v>
      </c>
      <c r="C39" s="271">
        <f>'8_2.1.18 SIS'!O39</f>
        <v>0</v>
      </c>
      <c r="D39" s="56">
        <f>'Source Data'!H39</f>
        <v>4700.4408318694122</v>
      </c>
      <c r="E39" s="74">
        <f t="shared" si="11"/>
        <v>0</v>
      </c>
      <c r="F39" s="290"/>
      <c r="G39" s="56">
        <f>'Source Data'!I39</f>
        <v>624.84576931264041</v>
      </c>
      <c r="H39" s="74">
        <f t="shared" si="12"/>
        <v>0</v>
      </c>
      <c r="I39" s="290"/>
      <c r="J39" s="56">
        <f>'Source Data'!J39</f>
        <v>170.41248253981104</v>
      </c>
      <c r="K39" s="74">
        <f t="shared" si="13"/>
        <v>0</v>
      </c>
      <c r="L39" s="290"/>
      <c r="M39" s="56">
        <f>'Source Data'!K39</f>
        <v>4260.3120634952766</v>
      </c>
      <c r="N39" s="74">
        <f t="shared" si="14"/>
        <v>0</v>
      </c>
      <c r="O39" s="290"/>
      <c r="P39" s="56">
        <f>'Source Data'!L39</f>
        <v>1704.1248253981105</v>
      </c>
      <c r="Q39" s="74">
        <f t="shared" si="15"/>
        <v>0</v>
      </c>
      <c r="R39" s="93">
        <v>0</v>
      </c>
      <c r="S39" s="56"/>
      <c r="T39" s="56"/>
      <c r="U39" s="57">
        <f t="shared" ref="U39:U70" si="28">S39+T39</f>
        <v>0</v>
      </c>
      <c r="V39" s="93">
        <f t="shared" si="2"/>
        <v>0</v>
      </c>
      <c r="W39" s="74">
        <f t="shared" si="16"/>
        <v>0</v>
      </c>
      <c r="X39" s="93">
        <f t="shared" si="17"/>
        <v>0</v>
      </c>
      <c r="Y39" s="56">
        <f>'[1]JCFA-East'!$G39</f>
        <v>0</v>
      </c>
      <c r="Z39" s="93">
        <f t="shared" si="18"/>
        <v>0</v>
      </c>
      <c r="AA39" s="56"/>
      <c r="AB39" s="56">
        <f t="shared" si="19"/>
        <v>0</v>
      </c>
      <c r="AC39" s="93">
        <f t="shared" si="20"/>
        <v>0</v>
      </c>
      <c r="AD39" s="97">
        <f t="shared" ref="AD39:AD75" si="29">Z39</f>
        <v>0</v>
      </c>
      <c r="AE39" s="75">
        <f>'Source Data'!N39</f>
        <v>3419</v>
      </c>
      <c r="AF39" s="90">
        <f t="shared" ref="AF39:AF70" si="30">C39*AE39</f>
        <v>0</v>
      </c>
      <c r="AG39" s="271"/>
      <c r="AH39" s="75">
        <f t="shared" si="21"/>
        <v>0</v>
      </c>
      <c r="AI39" s="271"/>
      <c r="AJ39" s="77">
        <f t="shared" ref="AJ39:AJ70" si="31">AE39*AI39*0.5</f>
        <v>0</v>
      </c>
      <c r="AK39" s="76">
        <f t="shared" ref="AK39:AK70" si="32">AH39+AJ39</f>
        <v>0</v>
      </c>
      <c r="AL39" s="90">
        <f t="shared" si="22"/>
        <v>0</v>
      </c>
      <c r="AM39" s="79">
        <f t="shared" si="23"/>
        <v>0</v>
      </c>
      <c r="AN39" s="90">
        <f t="shared" si="24"/>
        <v>0</v>
      </c>
      <c r="AO39" s="56">
        <f>'[1]JCFA-East'!$M39</f>
        <v>0</v>
      </c>
      <c r="AP39" s="90">
        <f t="shared" si="25"/>
        <v>0</v>
      </c>
      <c r="AQ39" s="77"/>
      <c r="AR39" s="77">
        <f t="shared" si="26"/>
        <v>0</v>
      </c>
      <c r="AS39" s="90">
        <f t="shared" si="27"/>
        <v>0</v>
      </c>
      <c r="AT39" s="78">
        <f t="shared" si="7"/>
        <v>0</v>
      </c>
      <c r="AU39" s="87">
        <f t="shared" si="8"/>
        <v>0</v>
      </c>
      <c r="AV39" s="116"/>
      <c r="AW39" s="74"/>
      <c r="AX39" s="74">
        <f t="shared" ref="AX39:AX75" si="33">-AM39</f>
        <v>0</v>
      </c>
      <c r="AY39" s="74">
        <f t="shared" ref="AY39:AY70" si="34">AX39-AW39</f>
        <v>0</v>
      </c>
    </row>
    <row r="40" spans="1:51" ht="16.149999999999999" customHeight="1" x14ac:dyDescent="0.2">
      <c r="A40" s="54">
        <v>34</v>
      </c>
      <c r="B40" s="55" t="s">
        <v>39</v>
      </c>
      <c r="C40" s="271">
        <f>'8_2.1.18 SIS'!O40</f>
        <v>0</v>
      </c>
      <c r="D40" s="56">
        <f>'Source Data'!H40</f>
        <v>5203.4516530730671</v>
      </c>
      <c r="E40" s="74">
        <f t="shared" si="11"/>
        <v>0</v>
      </c>
      <c r="F40" s="290"/>
      <c r="G40" s="56">
        <f>'Source Data'!I40</f>
        <v>693.972191189574</v>
      </c>
      <c r="H40" s="74">
        <f t="shared" si="12"/>
        <v>0</v>
      </c>
      <c r="I40" s="290"/>
      <c r="J40" s="56">
        <f>'Source Data'!J40</f>
        <v>189.26514305170204</v>
      </c>
      <c r="K40" s="74">
        <f t="shared" si="13"/>
        <v>0</v>
      </c>
      <c r="L40" s="290"/>
      <c r="M40" s="56">
        <f>'Source Data'!K40</f>
        <v>4731.62857629255</v>
      </c>
      <c r="N40" s="74">
        <f t="shared" si="14"/>
        <v>0</v>
      </c>
      <c r="O40" s="290"/>
      <c r="P40" s="56">
        <f>'Source Data'!L40</f>
        <v>1892.6514305170203</v>
      </c>
      <c r="Q40" s="74">
        <f t="shared" si="15"/>
        <v>0</v>
      </c>
      <c r="R40" s="93">
        <v>0</v>
      </c>
      <c r="S40" s="56"/>
      <c r="T40" s="56"/>
      <c r="U40" s="57">
        <f t="shared" si="28"/>
        <v>0</v>
      </c>
      <c r="V40" s="93">
        <f t="shared" si="2"/>
        <v>0</v>
      </c>
      <c r="W40" s="74">
        <f t="shared" si="16"/>
        <v>0</v>
      </c>
      <c r="X40" s="93">
        <f t="shared" si="17"/>
        <v>0</v>
      </c>
      <c r="Y40" s="56">
        <f>'[1]JCFA-East'!$G40</f>
        <v>0</v>
      </c>
      <c r="Z40" s="93">
        <f t="shared" si="18"/>
        <v>0</v>
      </c>
      <c r="AA40" s="56"/>
      <c r="AB40" s="56">
        <f t="shared" si="19"/>
        <v>0</v>
      </c>
      <c r="AC40" s="93">
        <f t="shared" si="20"/>
        <v>0</v>
      </c>
      <c r="AD40" s="97">
        <f t="shared" si="29"/>
        <v>0</v>
      </c>
      <c r="AE40" s="75">
        <f>'Source Data'!N40</f>
        <v>1894</v>
      </c>
      <c r="AF40" s="90">
        <f t="shared" si="30"/>
        <v>0</v>
      </c>
      <c r="AG40" s="271"/>
      <c r="AH40" s="75">
        <f t="shared" si="21"/>
        <v>0</v>
      </c>
      <c r="AI40" s="271"/>
      <c r="AJ40" s="77">
        <f t="shared" si="31"/>
        <v>0</v>
      </c>
      <c r="AK40" s="76">
        <f t="shared" si="32"/>
        <v>0</v>
      </c>
      <c r="AL40" s="90">
        <f t="shared" si="22"/>
        <v>0</v>
      </c>
      <c r="AM40" s="79">
        <f t="shared" si="23"/>
        <v>0</v>
      </c>
      <c r="AN40" s="90">
        <f t="shared" si="24"/>
        <v>0</v>
      </c>
      <c r="AO40" s="56">
        <f>'[1]JCFA-East'!$M40</f>
        <v>0</v>
      </c>
      <c r="AP40" s="90">
        <f t="shared" si="25"/>
        <v>0</v>
      </c>
      <c r="AQ40" s="77"/>
      <c r="AR40" s="77">
        <f t="shared" si="26"/>
        <v>0</v>
      </c>
      <c r="AS40" s="90">
        <f t="shared" si="27"/>
        <v>0</v>
      </c>
      <c r="AT40" s="78">
        <f t="shared" si="7"/>
        <v>0</v>
      </c>
      <c r="AU40" s="87">
        <f t="shared" si="8"/>
        <v>0</v>
      </c>
      <c r="AV40" s="116"/>
      <c r="AW40" s="74"/>
      <c r="AX40" s="74">
        <f t="shared" si="33"/>
        <v>0</v>
      </c>
      <c r="AY40" s="74">
        <f t="shared" si="34"/>
        <v>0</v>
      </c>
    </row>
    <row r="41" spans="1:51" ht="16.149999999999999" customHeight="1" x14ac:dyDescent="0.2">
      <c r="A41" s="49">
        <v>35</v>
      </c>
      <c r="B41" s="50" t="s">
        <v>40</v>
      </c>
      <c r="C41" s="272">
        <f>'8_2.1.18 SIS'!O41</f>
        <v>0</v>
      </c>
      <c r="D41" s="51">
        <f>'Source Data'!H41</f>
        <v>4357.2318016845329</v>
      </c>
      <c r="E41" s="80">
        <f t="shared" si="11"/>
        <v>0</v>
      </c>
      <c r="F41" s="291"/>
      <c r="G41" s="51">
        <f>'Source Data'!I41</f>
        <v>608.37683053992896</v>
      </c>
      <c r="H41" s="80">
        <f t="shared" si="12"/>
        <v>0</v>
      </c>
      <c r="I41" s="291"/>
      <c r="J41" s="51">
        <f>'Source Data'!J41</f>
        <v>165.92095378361697</v>
      </c>
      <c r="K41" s="80">
        <f t="shared" si="13"/>
        <v>0</v>
      </c>
      <c r="L41" s="291"/>
      <c r="M41" s="51">
        <f>'Source Data'!K41</f>
        <v>4148.0238445904242</v>
      </c>
      <c r="N41" s="80">
        <f t="shared" si="14"/>
        <v>0</v>
      </c>
      <c r="O41" s="291"/>
      <c r="P41" s="51">
        <f>'Source Data'!L41</f>
        <v>1659.2095378361696</v>
      </c>
      <c r="Q41" s="80">
        <f t="shared" si="15"/>
        <v>0</v>
      </c>
      <c r="R41" s="94">
        <v>0</v>
      </c>
      <c r="S41" s="51"/>
      <c r="T41" s="51"/>
      <c r="U41" s="52">
        <f t="shared" si="28"/>
        <v>0</v>
      </c>
      <c r="V41" s="94">
        <f t="shared" si="2"/>
        <v>0</v>
      </c>
      <c r="W41" s="80">
        <f t="shared" si="16"/>
        <v>0</v>
      </c>
      <c r="X41" s="94">
        <f t="shared" si="17"/>
        <v>0</v>
      </c>
      <c r="Y41" s="51">
        <f>'[1]JCFA-East'!$G41</f>
        <v>0</v>
      </c>
      <c r="Z41" s="94">
        <f t="shared" si="18"/>
        <v>0</v>
      </c>
      <c r="AA41" s="53"/>
      <c r="AB41" s="51">
        <f t="shared" si="19"/>
        <v>0</v>
      </c>
      <c r="AC41" s="95">
        <f t="shared" si="20"/>
        <v>0</v>
      </c>
      <c r="AD41" s="95">
        <f t="shared" si="29"/>
        <v>0</v>
      </c>
      <c r="AE41" s="71">
        <f>'Source Data'!N41</f>
        <v>3679</v>
      </c>
      <c r="AF41" s="91">
        <f t="shared" si="30"/>
        <v>0</v>
      </c>
      <c r="AG41" s="272"/>
      <c r="AH41" s="71">
        <f t="shared" si="21"/>
        <v>0</v>
      </c>
      <c r="AI41" s="272"/>
      <c r="AJ41" s="72">
        <f t="shared" si="31"/>
        <v>0</v>
      </c>
      <c r="AK41" s="73">
        <f t="shared" si="32"/>
        <v>0</v>
      </c>
      <c r="AL41" s="91">
        <f t="shared" si="22"/>
        <v>0</v>
      </c>
      <c r="AM41" s="82">
        <f t="shared" si="23"/>
        <v>0</v>
      </c>
      <c r="AN41" s="91">
        <f t="shared" si="24"/>
        <v>0</v>
      </c>
      <c r="AO41" s="51">
        <f>'[1]JCFA-East'!$M41</f>
        <v>0</v>
      </c>
      <c r="AP41" s="91">
        <f t="shared" si="25"/>
        <v>0</v>
      </c>
      <c r="AQ41" s="72"/>
      <c r="AR41" s="72">
        <f t="shared" si="26"/>
        <v>0</v>
      </c>
      <c r="AS41" s="91">
        <f t="shared" si="27"/>
        <v>0</v>
      </c>
      <c r="AT41" s="81">
        <f t="shared" si="7"/>
        <v>0</v>
      </c>
      <c r="AU41" s="88">
        <f t="shared" si="8"/>
        <v>0</v>
      </c>
      <c r="AV41" s="116"/>
      <c r="AW41" s="80"/>
      <c r="AX41" s="80">
        <f t="shared" si="33"/>
        <v>0</v>
      </c>
      <c r="AY41" s="80">
        <f t="shared" si="34"/>
        <v>0</v>
      </c>
    </row>
    <row r="42" spans="1:51" ht="16.149999999999999" customHeight="1" x14ac:dyDescent="0.2">
      <c r="A42" s="58">
        <v>36</v>
      </c>
      <c r="B42" s="59" t="s">
        <v>41</v>
      </c>
      <c r="C42" s="270">
        <f>'8_2.1.18 SIS'!O42</f>
        <v>64</v>
      </c>
      <c r="D42" s="60">
        <f>'Source Data'!H42</f>
        <v>3397.1647109485266</v>
      </c>
      <c r="E42" s="65">
        <f t="shared" si="11"/>
        <v>217418.5415007057</v>
      </c>
      <c r="F42" s="289"/>
      <c r="G42" s="60">
        <f>'Source Data'!I42</f>
        <v>463.14668164219148</v>
      </c>
      <c r="H42" s="65">
        <f t="shared" si="12"/>
        <v>0</v>
      </c>
      <c r="I42" s="289"/>
      <c r="J42" s="60">
        <f>'Source Data'!J42</f>
        <v>126.31273135696131</v>
      </c>
      <c r="K42" s="65">
        <f t="shared" si="13"/>
        <v>0</v>
      </c>
      <c r="L42" s="289"/>
      <c r="M42" s="60">
        <f>'Source Data'!K42</f>
        <v>3157.818283924033</v>
      </c>
      <c r="N42" s="65">
        <f t="shared" si="14"/>
        <v>0</v>
      </c>
      <c r="O42" s="289"/>
      <c r="P42" s="60">
        <f>'Source Data'!L42</f>
        <v>1263.1273135696131</v>
      </c>
      <c r="Q42" s="65">
        <f t="shared" si="15"/>
        <v>0</v>
      </c>
      <c r="R42" s="92">
        <v>264196</v>
      </c>
      <c r="S42" s="60"/>
      <c r="T42" s="60"/>
      <c r="U42" s="61">
        <f t="shared" si="28"/>
        <v>0</v>
      </c>
      <c r="V42" s="92">
        <f t="shared" si="2"/>
        <v>264196</v>
      </c>
      <c r="W42" s="65">
        <f t="shared" si="16"/>
        <v>-660</v>
      </c>
      <c r="X42" s="92">
        <f t="shared" si="17"/>
        <v>263536</v>
      </c>
      <c r="Y42" s="60">
        <f>'[1]JCFA-East'!$G42</f>
        <v>0</v>
      </c>
      <c r="Z42" s="92">
        <f t="shared" si="18"/>
        <v>263536</v>
      </c>
      <c r="AA42" s="60"/>
      <c r="AB42" s="60">
        <f t="shared" si="19"/>
        <v>263536</v>
      </c>
      <c r="AC42" s="92">
        <f t="shared" si="20"/>
        <v>21961</v>
      </c>
      <c r="AD42" s="96">
        <f t="shared" si="29"/>
        <v>263536</v>
      </c>
      <c r="AE42" s="66">
        <f>'Source Data'!N42</f>
        <v>6275</v>
      </c>
      <c r="AF42" s="89">
        <f t="shared" si="30"/>
        <v>401600</v>
      </c>
      <c r="AG42" s="270"/>
      <c r="AH42" s="66">
        <f t="shared" si="21"/>
        <v>0</v>
      </c>
      <c r="AI42" s="270"/>
      <c r="AJ42" s="68">
        <f t="shared" si="31"/>
        <v>0</v>
      </c>
      <c r="AK42" s="67">
        <f t="shared" si="32"/>
        <v>0</v>
      </c>
      <c r="AL42" s="89">
        <f t="shared" si="22"/>
        <v>401600</v>
      </c>
      <c r="AM42" s="70">
        <f t="shared" si="23"/>
        <v>-1004</v>
      </c>
      <c r="AN42" s="89">
        <f t="shared" si="24"/>
        <v>400596</v>
      </c>
      <c r="AO42" s="60">
        <f>'[1]JCFA-East'!$M42</f>
        <v>0</v>
      </c>
      <c r="AP42" s="89">
        <f t="shared" si="25"/>
        <v>400596</v>
      </c>
      <c r="AQ42" s="68"/>
      <c r="AR42" s="68">
        <f t="shared" si="26"/>
        <v>400596</v>
      </c>
      <c r="AS42" s="89">
        <f t="shared" si="27"/>
        <v>33383</v>
      </c>
      <c r="AT42" s="69">
        <f t="shared" si="7"/>
        <v>664132</v>
      </c>
      <c r="AU42" s="86">
        <f t="shared" si="8"/>
        <v>55344</v>
      </c>
      <c r="AV42" s="116"/>
      <c r="AW42" s="65"/>
      <c r="AX42" s="65">
        <f t="shared" si="33"/>
        <v>1004</v>
      </c>
      <c r="AY42" s="65">
        <f t="shared" si="34"/>
        <v>1004</v>
      </c>
    </row>
    <row r="43" spans="1:51" ht="16.149999999999999" customHeight="1" x14ac:dyDescent="0.2">
      <c r="A43" s="54">
        <v>37</v>
      </c>
      <c r="B43" s="55" t="s">
        <v>42</v>
      </c>
      <c r="C43" s="271">
        <f>'8_2.1.18 SIS'!O43</f>
        <v>0</v>
      </c>
      <c r="D43" s="56">
        <f>'Source Data'!H43</f>
        <v>5115.2412376905504</v>
      </c>
      <c r="E43" s="74">
        <f t="shared" si="11"/>
        <v>0</v>
      </c>
      <c r="F43" s="290"/>
      <c r="G43" s="56">
        <f>'Source Data'!I43</f>
        <v>683.69591860374021</v>
      </c>
      <c r="H43" s="74">
        <f t="shared" si="12"/>
        <v>0</v>
      </c>
      <c r="I43" s="290"/>
      <c r="J43" s="56">
        <f>'Source Data'!J43</f>
        <v>186.46252325556549</v>
      </c>
      <c r="K43" s="74">
        <f t="shared" si="13"/>
        <v>0</v>
      </c>
      <c r="L43" s="290"/>
      <c r="M43" s="56">
        <f>'Source Data'!K43</f>
        <v>4661.5630813891366</v>
      </c>
      <c r="N43" s="74">
        <f t="shared" si="14"/>
        <v>0</v>
      </c>
      <c r="O43" s="290"/>
      <c r="P43" s="56">
        <f>'Source Data'!L43</f>
        <v>1864.6252325556547</v>
      </c>
      <c r="Q43" s="74">
        <f t="shared" si="15"/>
        <v>0</v>
      </c>
      <c r="R43" s="93">
        <v>0</v>
      </c>
      <c r="S43" s="56"/>
      <c r="T43" s="56"/>
      <c r="U43" s="57">
        <f t="shared" si="28"/>
        <v>0</v>
      </c>
      <c r="V43" s="93">
        <f t="shared" si="2"/>
        <v>0</v>
      </c>
      <c r="W43" s="74">
        <f t="shared" si="16"/>
        <v>0</v>
      </c>
      <c r="X43" s="93">
        <f t="shared" si="17"/>
        <v>0</v>
      </c>
      <c r="Y43" s="56">
        <f>'[1]JCFA-East'!$G43</f>
        <v>0</v>
      </c>
      <c r="Z43" s="93">
        <f t="shared" si="18"/>
        <v>0</v>
      </c>
      <c r="AA43" s="56"/>
      <c r="AB43" s="56">
        <f t="shared" si="19"/>
        <v>0</v>
      </c>
      <c r="AC43" s="93">
        <f t="shared" si="20"/>
        <v>0</v>
      </c>
      <c r="AD43" s="97">
        <f t="shared" si="29"/>
        <v>0</v>
      </c>
      <c r="AE43" s="75">
        <f>'Source Data'!N43</f>
        <v>3876</v>
      </c>
      <c r="AF43" s="90">
        <f t="shared" si="30"/>
        <v>0</v>
      </c>
      <c r="AG43" s="271"/>
      <c r="AH43" s="75">
        <f t="shared" si="21"/>
        <v>0</v>
      </c>
      <c r="AI43" s="271"/>
      <c r="AJ43" s="77">
        <f t="shared" si="31"/>
        <v>0</v>
      </c>
      <c r="AK43" s="76">
        <f t="shared" si="32"/>
        <v>0</v>
      </c>
      <c r="AL43" s="90">
        <f t="shared" si="22"/>
        <v>0</v>
      </c>
      <c r="AM43" s="79">
        <f t="shared" si="23"/>
        <v>0</v>
      </c>
      <c r="AN43" s="90">
        <f t="shared" si="24"/>
        <v>0</v>
      </c>
      <c r="AO43" s="56">
        <f>'[1]JCFA-East'!$M43</f>
        <v>0</v>
      </c>
      <c r="AP43" s="90">
        <f t="shared" si="25"/>
        <v>0</v>
      </c>
      <c r="AQ43" s="77"/>
      <c r="AR43" s="77">
        <f t="shared" si="26"/>
        <v>0</v>
      </c>
      <c r="AS43" s="90">
        <f t="shared" si="27"/>
        <v>0</v>
      </c>
      <c r="AT43" s="78">
        <f t="shared" si="7"/>
        <v>0</v>
      </c>
      <c r="AU43" s="87">
        <f t="shared" si="8"/>
        <v>0</v>
      </c>
      <c r="AV43" s="116"/>
      <c r="AW43" s="74"/>
      <c r="AX43" s="74">
        <f t="shared" si="33"/>
        <v>0</v>
      </c>
      <c r="AY43" s="74">
        <f t="shared" si="34"/>
        <v>0</v>
      </c>
    </row>
    <row r="44" spans="1:51" ht="16.149999999999999" customHeight="1" x14ac:dyDescent="0.2">
      <c r="A44" s="54">
        <v>38</v>
      </c>
      <c r="B44" s="55" t="s">
        <v>43</v>
      </c>
      <c r="C44" s="271">
        <f>'8_2.1.18 SIS'!O44</f>
        <v>2</v>
      </c>
      <c r="D44" s="56">
        <f>'Source Data'!H44</f>
        <v>2242.6574879084728</v>
      </c>
      <c r="E44" s="74">
        <f t="shared" si="11"/>
        <v>4485.3149758169457</v>
      </c>
      <c r="F44" s="290"/>
      <c r="G44" s="56">
        <f>'Source Data'!I44</f>
        <v>217.85498253596765</v>
      </c>
      <c r="H44" s="74">
        <f t="shared" si="12"/>
        <v>0</v>
      </c>
      <c r="I44" s="290"/>
      <c r="J44" s="56">
        <f>'Source Data'!J44</f>
        <v>59.414995237082067</v>
      </c>
      <c r="K44" s="74">
        <f t="shared" si="13"/>
        <v>0</v>
      </c>
      <c r="L44" s="290"/>
      <c r="M44" s="56">
        <f>'Source Data'!K44</f>
        <v>1485.3748809270521</v>
      </c>
      <c r="N44" s="74">
        <f t="shared" si="14"/>
        <v>0</v>
      </c>
      <c r="O44" s="290"/>
      <c r="P44" s="56">
        <f>'Source Data'!L44</f>
        <v>594.14995237082076</v>
      </c>
      <c r="Q44" s="74">
        <f t="shared" si="15"/>
        <v>0</v>
      </c>
      <c r="R44" s="93">
        <v>4921</v>
      </c>
      <c r="S44" s="56"/>
      <c r="T44" s="56"/>
      <c r="U44" s="57">
        <f t="shared" si="28"/>
        <v>0</v>
      </c>
      <c r="V44" s="93">
        <f t="shared" si="2"/>
        <v>4921</v>
      </c>
      <c r="W44" s="74">
        <f t="shared" si="16"/>
        <v>-12</v>
      </c>
      <c r="X44" s="93">
        <f t="shared" si="17"/>
        <v>4909</v>
      </c>
      <c r="Y44" s="56">
        <f>'[1]JCFA-East'!$G44</f>
        <v>0</v>
      </c>
      <c r="Z44" s="93">
        <f t="shared" si="18"/>
        <v>4909</v>
      </c>
      <c r="AA44" s="56"/>
      <c r="AB44" s="56">
        <f t="shared" si="19"/>
        <v>4909</v>
      </c>
      <c r="AC44" s="93">
        <f t="shared" si="20"/>
        <v>409</v>
      </c>
      <c r="AD44" s="97">
        <f t="shared" si="29"/>
        <v>4909</v>
      </c>
      <c r="AE44" s="75">
        <f>'Source Data'!N44</f>
        <v>11268</v>
      </c>
      <c r="AF44" s="90">
        <f t="shared" si="30"/>
        <v>22536</v>
      </c>
      <c r="AG44" s="271"/>
      <c r="AH44" s="75">
        <f t="shared" si="21"/>
        <v>0</v>
      </c>
      <c r="AI44" s="271"/>
      <c r="AJ44" s="77">
        <f t="shared" si="31"/>
        <v>0</v>
      </c>
      <c r="AK44" s="76">
        <f t="shared" si="32"/>
        <v>0</v>
      </c>
      <c r="AL44" s="90">
        <f t="shared" si="22"/>
        <v>22536</v>
      </c>
      <c r="AM44" s="79">
        <f t="shared" si="23"/>
        <v>-56</v>
      </c>
      <c r="AN44" s="90">
        <f t="shared" si="24"/>
        <v>22480</v>
      </c>
      <c r="AO44" s="56">
        <f>'[1]JCFA-East'!$M44</f>
        <v>0</v>
      </c>
      <c r="AP44" s="90">
        <f t="shared" si="25"/>
        <v>22480</v>
      </c>
      <c r="AQ44" s="77"/>
      <c r="AR44" s="77">
        <f t="shared" si="26"/>
        <v>22480</v>
      </c>
      <c r="AS44" s="90">
        <f t="shared" si="27"/>
        <v>1873</v>
      </c>
      <c r="AT44" s="78">
        <f t="shared" si="7"/>
        <v>27389</v>
      </c>
      <c r="AU44" s="87">
        <f t="shared" si="8"/>
        <v>2282</v>
      </c>
      <c r="AV44" s="116"/>
      <c r="AW44" s="74"/>
      <c r="AX44" s="74">
        <f t="shared" si="33"/>
        <v>56</v>
      </c>
      <c r="AY44" s="74">
        <f t="shared" si="34"/>
        <v>56</v>
      </c>
    </row>
    <row r="45" spans="1:51" ht="16.149999999999999" customHeight="1" x14ac:dyDescent="0.2">
      <c r="A45" s="54">
        <v>39</v>
      </c>
      <c r="B45" s="55" t="s">
        <v>44</v>
      </c>
      <c r="C45" s="271">
        <f>'8_2.1.18 SIS'!O45</f>
        <v>0</v>
      </c>
      <c r="D45" s="56">
        <f>'Source Data'!H45</f>
        <v>2703.2750635068246</v>
      </c>
      <c r="E45" s="74">
        <f t="shared" si="11"/>
        <v>0</v>
      </c>
      <c r="F45" s="290"/>
      <c r="G45" s="56">
        <f>'Source Data'!I45</f>
        <v>360.15144440628399</v>
      </c>
      <c r="H45" s="74">
        <f t="shared" si="12"/>
        <v>0</v>
      </c>
      <c r="I45" s="290"/>
      <c r="J45" s="56">
        <f>'Source Data'!J45</f>
        <v>98.223121201713838</v>
      </c>
      <c r="K45" s="74">
        <f t="shared" si="13"/>
        <v>0</v>
      </c>
      <c r="L45" s="290"/>
      <c r="M45" s="56">
        <f>'Source Data'!K45</f>
        <v>2455.578030042846</v>
      </c>
      <c r="N45" s="74">
        <f t="shared" si="14"/>
        <v>0</v>
      </c>
      <c r="O45" s="290"/>
      <c r="P45" s="56">
        <f>'Source Data'!L45</f>
        <v>982.2312120171382</v>
      </c>
      <c r="Q45" s="74">
        <f t="shared" si="15"/>
        <v>0</v>
      </c>
      <c r="R45" s="93">
        <v>0</v>
      </c>
      <c r="S45" s="56"/>
      <c r="T45" s="56"/>
      <c r="U45" s="57">
        <f t="shared" si="28"/>
        <v>0</v>
      </c>
      <c r="V45" s="93">
        <f t="shared" si="2"/>
        <v>0</v>
      </c>
      <c r="W45" s="74">
        <f t="shared" si="16"/>
        <v>0</v>
      </c>
      <c r="X45" s="93">
        <f t="shared" si="17"/>
        <v>0</v>
      </c>
      <c r="Y45" s="56">
        <f>'[1]JCFA-East'!$G45</f>
        <v>0</v>
      </c>
      <c r="Z45" s="93">
        <f t="shared" si="18"/>
        <v>0</v>
      </c>
      <c r="AA45" s="56"/>
      <c r="AB45" s="56">
        <f t="shared" si="19"/>
        <v>0</v>
      </c>
      <c r="AC45" s="93">
        <f t="shared" si="20"/>
        <v>0</v>
      </c>
      <c r="AD45" s="97">
        <f t="shared" si="29"/>
        <v>0</v>
      </c>
      <c r="AE45" s="75">
        <f>'Source Data'!N45</f>
        <v>5158</v>
      </c>
      <c r="AF45" s="90">
        <f t="shared" si="30"/>
        <v>0</v>
      </c>
      <c r="AG45" s="271"/>
      <c r="AH45" s="75">
        <f t="shared" si="21"/>
        <v>0</v>
      </c>
      <c r="AI45" s="271"/>
      <c r="AJ45" s="77">
        <f t="shared" si="31"/>
        <v>0</v>
      </c>
      <c r="AK45" s="76">
        <f t="shared" si="32"/>
        <v>0</v>
      </c>
      <c r="AL45" s="90">
        <f t="shared" si="22"/>
        <v>0</v>
      </c>
      <c r="AM45" s="79">
        <f t="shared" si="23"/>
        <v>0</v>
      </c>
      <c r="AN45" s="90">
        <f t="shared" si="24"/>
        <v>0</v>
      </c>
      <c r="AO45" s="56">
        <f>'[1]JCFA-East'!$M45</f>
        <v>0</v>
      </c>
      <c r="AP45" s="90">
        <f t="shared" si="25"/>
        <v>0</v>
      </c>
      <c r="AQ45" s="77"/>
      <c r="AR45" s="77">
        <f t="shared" si="26"/>
        <v>0</v>
      </c>
      <c r="AS45" s="90">
        <f t="shared" si="27"/>
        <v>0</v>
      </c>
      <c r="AT45" s="78">
        <f t="shared" si="7"/>
        <v>0</v>
      </c>
      <c r="AU45" s="87">
        <f t="shared" si="8"/>
        <v>0</v>
      </c>
      <c r="AV45" s="116"/>
      <c r="AW45" s="74"/>
      <c r="AX45" s="74">
        <f t="shared" si="33"/>
        <v>0</v>
      </c>
      <c r="AY45" s="74">
        <f t="shared" si="34"/>
        <v>0</v>
      </c>
    </row>
    <row r="46" spans="1:51" ht="16.149999999999999" customHeight="1" x14ac:dyDescent="0.2">
      <c r="A46" s="49">
        <v>40</v>
      </c>
      <c r="B46" s="50" t="s">
        <v>45</v>
      </c>
      <c r="C46" s="272">
        <f>'8_2.1.18 SIS'!O46</f>
        <v>0</v>
      </c>
      <c r="D46" s="51">
        <f>'Source Data'!H46</f>
        <v>4843.6552941270829</v>
      </c>
      <c r="E46" s="80">
        <f t="shared" si="11"/>
        <v>0</v>
      </c>
      <c r="F46" s="291"/>
      <c r="G46" s="51">
        <f>'Source Data'!I46</f>
        <v>644.48181238686641</v>
      </c>
      <c r="H46" s="80">
        <f t="shared" si="12"/>
        <v>0</v>
      </c>
      <c r="I46" s="291"/>
      <c r="J46" s="51">
        <f>'Source Data'!J46</f>
        <v>175.76776701459988</v>
      </c>
      <c r="K46" s="80">
        <f t="shared" si="13"/>
        <v>0</v>
      </c>
      <c r="L46" s="291"/>
      <c r="M46" s="51">
        <f>'Source Data'!K46</f>
        <v>4394.194175364998</v>
      </c>
      <c r="N46" s="80">
        <f t="shared" si="14"/>
        <v>0</v>
      </c>
      <c r="O46" s="291"/>
      <c r="P46" s="51">
        <f>'Source Data'!L46</f>
        <v>1757.6776701459989</v>
      </c>
      <c r="Q46" s="80">
        <f t="shared" si="15"/>
        <v>0</v>
      </c>
      <c r="R46" s="94">
        <v>0</v>
      </c>
      <c r="S46" s="51"/>
      <c r="T46" s="51"/>
      <c r="U46" s="52">
        <f t="shared" si="28"/>
        <v>0</v>
      </c>
      <c r="V46" s="94">
        <f t="shared" si="2"/>
        <v>0</v>
      </c>
      <c r="W46" s="80">
        <f t="shared" si="16"/>
        <v>0</v>
      </c>
      <c r="X46" s="94">
        <f t="shared" si="17"/>
        <v>0</v>
      </c>
      <c r="Y46" s="51">
        <f>'[1]JCFA-East'!$G46</f>
        <v>0</v>
      </c>
      <c r="Z46" s="94">
        <f t="shared" si="18"/>
        <v>0</v>
      </c>
      <c r="AA46" s="53"/>
      <c r="AB46" s="51">
        <f t="shared" si="19"/>
        <v>0</v>
      </c>
      <c r="AC46" s="95">
        <f t="shared" si="20"/>
        <v>0</v>
      </c>
      <c r="AD46" s="95">
        <f t="shared" si="29"/>
        <v>0</v>
      </c>
      <c r="AE46" s="71">
        <f>'Source Data'!N46</f>
        <v>4005</v>
      </c>
      <c r="AF46" s="91">
        <f t="shared" si="30"/>
        <v>0</v>
      </c>
      <c r="AG46" s="272"/>
      <c r="AH46" s="71">
        <f t="shared" si="21"/>
        <v>0</v>
      </c>
      <c r="AI46" s="272"/>
      <c r="AJ46" s="72">
        <f t="shared" si="31"/>
        <v>0</v>
      </c>
      <c r="AK46" s="73">
        <f t="shared" si="32"/>
        <v>0</v>
      </c>
      <c r="AL46" s="91">
        <f t="shared" si="22"/>
        <v>0</v>
      </c>
      <c r="AM46" s="82">
        <f t="shared" si="23"/>
        <v>0</v>
      </c>
      <c r="AN46" s="91">
        <f t="shared" si="24"/>
        <v>0</v>
      </c>
      <c r="AO46" s="51">
        <f>'[1]JCFA-East'!$M46</f>
        <v>0</v>
      </c>
      <c r="AP46" s="91">
        <f t="shared" si="25"/>
        <v>0</v>
      </c>
      <c r="AQ46" s="72"/>
      <c r="AR46" s="72">
        <f t="shared" si="26"/>
        <v>0</v>
      </c>
      <c r="AS46" s="91">
        <f t="shared" si="27"/>
        <v>0</v>
      </c>
      <c r="AT46" s="81">
        <f t="shared" si="7"/>
        <v>0</v>
      </c>
      <c r="AU46" s="88">
        <f t="shared" si="8"/>
        <v>0</v>
      </c>
      <c r="AV46" s="116"/>
      <c r="AW46" s="80"/>
      <c r="AX46" s="80">
        <f t="shared" si="33"/>
        <v>0</v>
      </c>
      <c r="AY46" s="80">
        <f t="shared" si="34"/>
        <v>0</v>
      </c>
    </row>
    <row r="47" spans="1:51" ht="16.149999999999999" customHeight="1" x14ac:dyDescent="0.2">
      <c r="A47" s="58">
        <v>41</v>
      </c>
      <c r="B47" s="59" t="s">
        <v>46</v>
      </c>
      <c r="C47" s="270">
        <f>'8_2.1.18 SIS'!O47</f>
        <v>0</v>
      </c>
      <c r="D47" s="60">
        <f>'Source Data'!H47</f>
        <v>2834.247173471952</v>
      </c>
      <c r="E47" s="65">
        <f t="shared" si="11"/>
        <v>0</v>
      </c>
      <c r="F47" s="289"/>
      <c r="G47" s="60">
        <f>'Source Data'!I47</f>
        <v>378.64303242739538</v>
      </c>
      <c r="H47" s="65">
        <f t="shared" si="12"/>
        <v>0</v>
      </c>
      <c r="I47" s="289"/>
      <c r="J47" s="60">
        <f>'Source Data'!J47</f>
        <v>103.26628157110781</v>
      </c>
      <c r="K47" s="65">
        <f t="shared" si="13"/>
        <v>0</v>
      </c>
      <c r="L47" s="289"/>
      <c r="M47" s="60">
        <f>'Source Data'!K47</f>
        <v>2581.6570392776953</v>
      </c>
      <c r="N47" s="65">
        <f t="shared" si="14"/>
        <v>0</v>
      </c>
      <c r="O47" s="289"/>
      <c r="P47" s="60">
        <f>'Source Data'!L47</f>
        <v>1032.6628157110781</v>
      </c>
      <c r="Q47" s="65">
        <f t="shared" si="15"/>
        <v>0</v>
      </c>
      <c r="R47" s="92">
        <v>0</v>
      </c>
      <c r="S47" s="60"/>
      <c r="T47" s="60"/>
      <c r="U47" s="61">
        <f t="shared" si="28"/>
        <v>0</v>
      </c>
      <c r="V47" s="92">
        <f t="shared" si="2"/>
        <v>0</v>
      </c>
      <c r="W47" s="65">
        <f t="shared" si="16"/>
        <v>0</v>
      </c>
      <c r="X47" s="92">
        <f t="shared" si="17"/>
        <v>0</v>
      </c>
      <c r="Y47" s="60">
        <f>'[1]JCFA-East'!$G47</f>
        <v>0</v>
      </c>
      <c r="Z47" s="92">
        <f t="shared" si="18"/>
        <v>0</v>
      </c>
      <c r="AA47" s="60"/>
      <c r="AB47" s="60">
        <f t="shared" si="19"/>
        <v>0</v>
      </c>
      <c r="AC47" s="92">
        <f t="shared" si="20"/>
        <v>0</v>
      </c>
      <c r="AD47" s="96">
        <f t="shared" si="29"/>
        <v>0</v>
      </c>
      <c r="AE47" s="66">
        <f>'Source Data'!N47</f>
        <v>9547</v>
      </c>
      <c r="AF47" s="89">
        <f t="shared" si="30"/>
        <v>0</v>
      </c>
      <c r="AG47" s="270"/>
      <c r="AH47" s="66">
        <f t="shared" si="21"/>
        <v>0</v>
      </c>
      <c r="AI47" s="270"/>
      <c r="AJ47" s="68">
        <f t="shared" si="31"/>
        <v>0</v>
      </c>
      <c r="AK47" s="67">
        <f t="shared" si="32"/>
        <v>0</v>
      </c>
      <c r="AL47" s="89">
        <f t="shared" si="22"/>
        <v>0</v>
      </c>
      <c r="AM47" s="70">
        <f t="shared" si="23"/>
        <v>0</v>
      </c>
      <c r="AN47" s="89">
        <f t="shared" si="24"/>
        <v>0</v>
      </c>
      <c r="AO47" s="60">
        <f>'[1]JCFA-East'!$M47</f>
        <v>0</v>
      </c>
      <c r="AP47" s="89">
        <f t="shared" si="25"/>
        <v>0</v>
      </c>
      <c r="AQ47" s="68"/>
      <c r="AR47" s="68">
        <f t="shared" si="26"/>
        <v>0</v>
      </c>
      <c r="AS47" s="89">
        <f t="shared" si="27"/>
        <v>0</v>
      </c>
      <c r="AT47" s="69">
        <f t="shared" si="7"/>
        <v>0</v>
      </c>
      <c r="AU47" s="86">
        <f t="shared" si="8"/>
        <v>0</v>
      </c>
      <c r="AV47" s="116"/>
      <c r="AW47" s="65"/>
      <c r="AX47" s="65">
        <f t="shared" si="33"/>
        <v>0</v>
      </c>
      <c r="AY47" s="65">
        <f t="shared" si="34"/>
        <v>0</v>
      </c>
    </row>
    <row r="48" spans="1:51" ht="16.149999999999999" customHeight="1" x14ac:dyDescent="0.2">
      <c r="A48" s="54">
        <v>42</v>
      </c>
      <c r="B48" s="55" t="s">
        <v>47</v>
      </c>
      <c r="C48" s="271">
        <f>'8_2.1.18 SIS'!O48</f>
        <v>0</v>
      </c>
      <c r="D48" s="56">
        <f>'Source Data'!H48</f>
        <v>4267.2926645330763</v>
      </c>
      <c r="E48" s="74">
        <f t="shared" si="11"/>
        <v>0</v>
      </c>
      <c r="F48" s="290"/>
      <c r="G48" s="56">
        <f>'Source Data'!I48</f>
        <v>585.87981046741402</v>
      </c>
      <c r="H48" s="74">
        <f t="shared" si="12"/>
        <v>0</v>
      </c>
      <c r="I48" s="290"/>
      <c r="J48" s="56">
        <f>'Source Data'!J48</f>
        <v>159.78540285474929</v>
      </c>
      <c r="K48" s="74">
        <f t="shared" si="13"/>
        <v>0</v>
      </c>
      <c r="L48" s="290"/>
      <c r="M48" s="56">
        <f>'Source Data'!K48</f>
        <v>3994.6350713687325</v>
      </c>
      <c r="N48" s="74">
        <f t="shared" si="14"/>
        <v>0</v>
      </c>
      <c r="O48" s="290"/>
      <c r="P48" s="56">
        <f>'Source Data'!L48</f>
        <v>1597.8540285474928</v>
      </c>
      <c r="Q48" s="74">
        <f t="shared" si="15"/>
        <v>0</v>
      </c>
      <c r="R48" s="93">
        <v>0</v>
      </c>
      <c r="S48" s="56"/>
      <c r="T48" s="56"/>
      <c r="U48" s="57">
        <f t="shared" si="28"/>
        <v>0</v>
      </c>
      <c r="V48" s="93">
        <f t="shared" si="2"/>
        <v>0</v>
      </c>
      <c r="W48" s="74">
        <f t="shared" si="16"/>
        <v>0</v>
      </c>
      <c r="X48" s="93">
        <f t="shared" si="17"/>
        <v>0</v>
      </c>
      <c r="Y48" s="56">
        <f>'[1]JCFA-East'!$G48</f>
        <v>0</v>
      </c>
      <c r="Z48" s="93">
        <f t="shared" si="18"/>
        <v>0</v>
      </c>
      <c r="AA48" s="56"/>
      <c r="AB48" s="56">
        <f t="shared" si="19"/>
        <v>0</v>
      </c>
      <c r="AC48" s="93">
        <f t="shared" si="20"/>
        <v>0</v>
      </c>
      <c r="AD48" s="97">
        <f t="shared" si="29"/>
        <v>0</v>
      </c>
      <c r="AE48" s="75">
        <f>'Source Data'!N48</f>
        <v>4334</v>
      </c>
      <c r="AF48" s="90">
        <f t="shared" si="30"/>
        <v>0</v>
      </c>
      <c r="AG48" s="271"/>
      <c r="AH48" s="75">
        <f t="shared" si="21"/>
        <v>0</v>
      </c>
      <c r="AI48" s="271"/>
      <c r="AJ48" s="77">
        <f t="shared" si="31"/>
        <v>0</v>
      </c>
      <c r="AK48" s="76">
        <f t="shared" si="32"/>
        <v>0</v>
      </c>
      <c r="AL48" s="90">
        <f t="shared" si="22"/>
        <v>0</v>
      </c>
      <c r="AM48" s="79">
        <f t="shared" si="23"/>
        <v>0</v>
      </c>
      <c r="AN48" s="90">
        <f t="shared" si="24"/>
        <v>0</v>
      </c>
      <c r="AO48" s="56">
        <f>'[1]JCFA-East'!$M48</f>
        <v>0</v>
      </c>
      <c r="AP48" s="90">
        <f t="shared" si="25"/>
        <v>0</v>
      </c>
      <c r="AQ48" s="77"/>
      <c r="AR48" s="77">
        <f t="shared" si="26"/>
        <v>0</v>
      </c>
      <c r="AS48" s="90">
        <f t="shared" si="27"/>
        <v>0</v>
      </c>
      <c r="AT48" s="78">
        <f t="shared" si="7"/>
        <v>0</v>
      </c>
      <c r="AU48" s="87">
        <f t="shared" si="8"/>
        <v>0</v>
      </c>
      <c r="AV48" s="116"/>
      <c r="AW48" s="74"/>
      <c r="AX48" s="74">
        <f t="shared" si="33"/>
        <v>0</v>
      </c>
      <c r="AY48" s="74">
        <f t="shared" si="34"/>
        <v>0</v>
      </c>
    </row>
    <row r="49" spans="1:51" ht="16.149999999999999" customHeight="1" x14ac:dyDescent="0.2">
      <c r="A49" s="54">
        <v>43</v>
      </c>
      <c r="B49" s="55" t="s">
        <v>48</v>
      </c>
      <c r="C49" s="271">
        <f>'8_2.1.18 SIS'!O49</f>
        <v>0</v>
      </c>
      <c r="D49" s="56">
        <f>'Source Data'!H49</f>
        <v>5171.5692260226861</v>
      </c>
      <c r="E49" s="74">
        <f t="shared" si="11"/>
        <v>0</v>
      </c>
      <c r="F49" s="290"/>
      <c r="G49" s="56">
        <f>'Source Data'!I49</f>
        <v>687.72808854852053</v>
      </c>
      <c r="H49" s="74">
        <f t="shared" si="12"/>
        <v>0</v>
      </c>
      <c r="I49" s="290"/>
      <c r="J49" s="56">
        <f>'Source Data'!J49</f>
        <v>187.56220596777831</v>
      </c>
      <c r="K49" s="74">
        <f t="shared" si="13"/>
        <v>0</v>
      </c>
      <c r="L49" s="290"/>
      <c r="M49" s="56">
        <f>'Source Data'!K49</f>
        <v>4689.0551491944589</v>
      </c>
      <c r="N49" s="74">
        <f t="shared" si="14"/>
        <v>0</v>
      </c>
      <c r="O49" s="290"/>
      <c r="P49" s="56">
        <f>'Source Data'!L49</f>
        <v>1875.6220596777835</v>
      </c>
      <c r="Q49" s="74">
        <f t="shared" si="15"/>
        <v>0</v>
      </c>
      <c r="R49" s="93">
        <v>0</v>
      </c>
      <c r="S49" s="56"/>
      <c r="T49" s="56"/>
      <c r="U49" s="57">
        <f t="shared" si="28"/>
        <v>0</v>
      </c>
      <c r="V49" s="93">
        <f t="shared" si="2"/>
        <v>0</v>
      </c>
      <c r="W49" s="74">
        <f t="shared" si="16"/>
        <v>0</v>
      </c>
      <c r="X49" s="93">
        <f t="shared" si="17"/>
        <v>0</v>
      </c>
      <c r="Y49" s="56">
        <f>'[1]JCFA-East'!$G49</f>
        <v>0</v>
      </c>
      <c r="Z49" s="93">
        <f t="shared" si="18"/>
        <v>0</v>
      </c>
      <c r="AA49" s="56"/>
      <c r="AB49" s="56">
        <f t="shared" si="19"/>
        <v>0</v>
      </c>
      <c r="AC49" s="93">
        <f t="shared" si="20"/>
        <v>0</v>
      </c>
      <c r="AD49" s="97">
        <f t="shared" si="29"/>
        <v>0</v>
      </c>
      <c r="AE49" s="75">
        <f>'Source Data'!N49</f>
        <v>3642</v>
      </c>
      <c r="AF49" s="90">
        <f t="shared" si="30"/>
        <v>0</v>
      </c>
      <c r="AG49" s="271"/>
      <c r="AH49" s="75">
        <f t="shared" si="21"/>
        <v>0</v>
      </c>
      <c r="AI49" s="271"/>
      <c r="AJ49" s="77">
        <f t="shared" si="31"/>
        <v>0</v>
      </c>
      <c r="AK49" s="76">
        <f t="shared" si="32"/>
        <v>0</v>
      </c>
      <c r="AL49" s="90">
        <f t="shared" si="22"/>
        <v>0</v>
      </c>
      <c r="AM49" s="79">
        <f t="shared" si="23"/>
        <v>0</v>
      </c>
      <c r="AN49" s="90">
        <f t="shared" si="24"/>
        <v>0</v>
      </c>
      <c r="AO49" s="56">
        <f>'[1]JCFA-East'!$M49</f>
        <v>0</v>
      </c>
      <c r="AP49" s="90">
        <f t="shared" si="25"/>
        <v>0</v>
      </c>
      <c r="AQ49" s="77"/>
      <c r="AR49" s="77">
        <f t="shared" si="26"/>
        <v>0</v>
      </c>
      <c r="AS49" s="90">
        <f t="shared" si="27"/>
        <v>0</v>
      </c>
      <c r="AT49" s="78">
        <f t="shared" si="7"/>
        <v>0</v>
      </c>
      <c r="AU49" s="87">
        <f t="shared" si="8"/>
        <v>0</v>
      </c>
      <c r="AV49" s="116"/>
      <c r="AW49" s="74"/>
      <c r="AX49" s="74">
        <f t="shared" si="33"/>
        <v>0</v>
      </c>
      <c r="AY49" s="74">
        <f t="shared" si="34"/>
        <v>0</v>
      </c>
    </row>
    <row r="50" spans="1:51" ht="16.149999999999999" customHeight="1" x14ac:dyDescent="0.2">
      <c r="A50" s="54">
        <v>44</v>
      </c>
      <c r="B50" s="55" t="s">
        <v>49</v>
      </c>
      <c r="C50" s="271">
        <f>'8_2.1.18 SIS'!O50</f>
        <v>0</v>
      </c>
      <c r="D50" s="56">
        <f>'Source Data'!H50</f>
        <v>4763.2835459226835</v>
      </c>
      <c r="E50" s="74">
        <f t="shared" si="11"/>
        <v>0</v>
      </c>
      <c r="F50" s="290"/>
      <c r="G50" s="56">
        <f>'Source Data'!I50</f>
        <v>640.0242289674087</v>
      </c>
      <c r="H50" s="74">
        <f t="shared" si="12"/>
        <v>0</v>
      </c>
      <c r="I50" s="290"/>
      <c r="J50" s="56">
        <f>'Source Data'!J50</f>
        <v>174.5520624456569</v>
      </c>
      <c r="K50" s="74">
        <f t="shared" si="13"/>
        <v>0</v>
      </c>
      <c r="L50" s="290"/>
      <c r="M50" s="56">
        <f>'Source Data'!K50</f>
        <v>4363.8015611414239</v>
      </c>
      <c r="N50" s="74">
        <f t="shared" si="14"/>
        <v>0</v>
      </c>
      <c r="O50" s="290"/>
      <c r="P50" s="56">
        <f>'Source Data'!L50</f>
        <v>1745.5206244565691</v>
      </c>
      <c r="Q50" s="74">
        <f t="shared" si="15"/>
        <v>0</v>
      </c>
      <c r="R50" s="93">
        <v>0</v>
      </c>
      <c r="S50" s="56"/>
      <c r="T50" s="56"/>
      <c r="U50" s="57">
        <f t="shared" si="28"/>
        <v>0</v>
      </c>
      <c r="V50" s="93">
        <f t="shared" si="2"/>
        <v>0</v>
      </c>
      <c r="W50" s="74">
        <f t="shared" si="16"/>
        <v>0</v>
      </c>
      <c r="X50" s="93">
        <f t="shared" si="17"/>
        <v>0</v>
      </c>
      <c r="Y50" s="56">
        <f>'[1]JCFA-East'!$G50</f>
        <v>0</v>
      </c>
      <c r="Z50" s="93">
        <f t="shared" si="18"/>
        <v>0</v>
      </c>
      <c r="AA50" s="56"/>
      <c r="AB50" s="56">
        <f t="shared" si="19"/>
        <v>0</v>
      </c>
      <c r="AC50" s="93">
        <f t="shared" si="20"/>
        <v>0</v>
      </c>
      <c r="AD50" s="97">
        <f t="shared" si="29"/>
        <v>0</v>
      </c>
      <c r="AE50" s="75">
        <f>'Source Data'!N50</f>
        <v>3969</v>
      </c>
      <c r="AF50" s="90">
        <f t="shared" si="30"/>
        <v>0</v>
      </c>
      <c r="AG50" s="271"/>
      <c r="AH50" s="75">
        <f t="shared" si="21"/>
        <v>0</v>
      </c>
      <c r="AI50" s="271"/>
      <c r="AJ50" s="77">
        <f t="shared" si="31"/>
        <v>0</v>
      </c>
      <c r="AK50" s="76">
        <f t="shared" si="32"/>
        <v>0</v>
      </c>
      <c r="AL50" s="90">
        <f t="shared" si="22"/>
        <v>0</v>
      </c>
      <c r="AM50" s="79">
        <f t="shared" si="23"/>
        <v>0</v>
      </c>
      <c r="AN50" s="90">
        <f t="shared" si="24"/>
        <v>0</v>
      </c>
      <c r="AO50" s="56">
        <f>'[1]JCFA-East'!$M50</f>
        <v>0</v>
      </c>
      <c r="AP50" s="90">
        <f t="shared" si="25"/>
        <v>0</v>
      </c>
      <c r="AQ50" s="77"/>
      <c r="AR50" s="77">
        <f t="shared" si="26"/>
        <v>0</v>
      </c>
      <c r="AS50" s="90">
        <f t="shared" si="27"/>
        <v>0</v>
      </c>
      <c r="AT50" s="78">
        <f t="shared" si="7"/>
        <v>0</v>
      </c>
      <c r="AU50" s="87">
        <f t="shared" si="8"/>
        <v>0</v>
      </c>
      <c r="AV50" s="116"/>
      <c r="AW50" s="74"/>
      <c r="AX50" s="74">
        <f t="shared" si="33"/>
        <v>0</v>
      </c>
      <c r="AY50" s="74">
        <f t="shared" si="34"/>
        <v>0</v>
      </c>
    </row>
    <row r="51" spans="1:51" ht="16.149999999999999" customHeight="1" x14ac:dyDescent="0.2">
      <c r="A51" s="49">
        <v>45</v>
      </c>
      <c r="B51" s="50" t="s">
        <v>50</v>
      </c>
      <c r="C51" s="272">
        <f>'8_2.1.18 SIS'!O51</f>
        <v>1</v>
      </c>
      <c r="D51" s="51">
        <f>'Source Data'!H51</f>
        <v>2675.6537559078151</v>
      </c>
      <c r="E51" s="80">
        <f t="shared" si="11"/>
        <v>2675.6537559078151</v>
      </c>
      <c r="F51" s="291"/>
      <c r="G51" s="51">
        <f>'Source Data'!I51</f>
        <v>332.43156845204078</v>
      </c>
      <c r="H51" s="80">
        <f t="shared" si="12"/>
        <v>0</v>
      </c>
      <c r="I51" s="291"/>
      <c r="J51" s="51">
        <f>'Source Data'!J51</f>
        <v>90.66315503237476</v>
      </c>
      <c r="K51" s="80">
        <f t="shared" si="13"/>
        <v>0</v>
      </c>
      <c r="L51" s="291"/>
      <c r="M51" s="51">
        <f>'Source Data'!K51</f>
        <v>2266.578875809369</v>
      </c>
      <c r="N51" s="80">
        <f t="shared" si="14"/>
        <v>0</v>
      </c>
      <c r="O51" s="291"/>
      <c r="P51" s="51">
        <f>'Source Data'!L51</f>
        <v>906.63155032374766</v>
      </c>
      <c r="Q51" s="80">
        <f t="shared" si="15"/>
        <v>0</v>
      </c>
      <c r="R51" s="94">
        <v>3008</v>
      </c>
      <c r="S51" s="51"/>
      <c r="T51" s="51"/>
      <c r="U51" s="52">
        <f t="shared" si="28"/>
        <v>0</v>
      </c>
      <c r="V51" s="94">
        <f t="shared" si="2"/>
        <v>3008</v>
      </c>
      <c r="W51" s="80">
        <f t="shared" si="16"/>
        <v>-8</v>
      </c>
      <c r="X51" s="94">
        <f t="shared" si="17"/>
        <v>3000</v>
      </c>
      <c r="Y51" s="51">
        <f>'[1]JCFA-East'!$G51</f>
        <v>0</v>
      </c>
      <c r="Z51" s="94">
        <f t="shared" si="18"/>
        <v>3000</v>
      </c>
      <c r="AA51" s="53"/>
      <c r="AB51" s="51">
        <f t="shared" si="19"/>
        <v>3000</v>
      </c>
      <c r="AC51" s="95">
        <f t="shared" si="20"/>
        <v>250</v>
      </c>
      <c r="AD51" s="95">
        <f t="shared" si="29"/>
        <v>3000</v>
      </c>
      <c r="AE51" s="71">
        <f>'Source Data'!N51</f>
        <v>13416</v>
      </c>
      <c r="AF51" s="91">
        <f t="shared" si="30"/>
        <v>13416</v>
      </c>
      <c r="AG51" s="272"/>
      <c r="AH51" s="71">
        <f t="shared" si="21"/>
        <v>0</v>
      </c>
      <c r="AI51" s="272"/>
      <c r="AJ51" s="72">
        <f t="shared" si="31"/>
        <v>0</v>
      </c>
      <c r="AK51" s="73">
        <f t="shared" si="32"/>
        <v>0</v>
      </c>
      <c r="AL51" s="91">
        <f t="shared" si="22"/>
        <v>13416</v>
      </c>
      <c r="AM51" s="82">
        <f t="shared" si="23"/>
        <v>-34</v>
      </c>
      <c r="AN51" s="91">
        <f t="shared" si="24"/>
        <v>13382</v>
      </c>
      <c r="AO51" s="51">
        <f>'[1]JCFA-East'!$M51</f>
        <v>0</v>
      </c>
      <c r="AP51" s="91">
        <f t="shared" si="25"/>
        <v>13382</v>
      </c>
      <c r="AQ51" s="72"/>
      <c r="AR51" s="72">
        <f t="shared" si="26"/>
        <v>13382</v>
      </c>
      <c r="AS51" s="91">
        <f t="shared" si="27"/>
        <v>1115</v>
      </c>
      <c r="AT51" s="81">
        <f t="shared" si="7"/>
        <v>16382</v>
      </c>
      <c r="AU51" s="88">
        <f t="shared" si="8"/>
        <v>1365</v>
      </c>
      <c r="AV51" s="116"/>
      <c r="AW51" s="80"/>
      <c r="AX51" s="80">
        <f t="shared" si="33"/>
        <v>34</v>
      </c>
      <c r="AY51" s="80">
        <f t="shared" si="34"/>
        <v>34</v>
      </c>
    </row>
    <row r="52" spans="1:51" ht="16.149999999999999" customHeight="1" x14ac:dyDescent="0.2">
      <c r="A52" s="58">
        <v>46</v>
      </c>
      <c r="B52" s="59" t="s">
        <v>51</v>
      </c>
      <c r="C52" s="270">
        <f>'8_2.1.18 SIS'!O52</f>
        <v>0</v>
      </c>
      <c r="D52" s="60">
        <f>'Source Data'!H52</f>
        <v>5480.4352847367336</v>
      </c>
      <c r="E52" s="65">
        <f t="shared" si="11"/>
        <v>0</v>
      </c>
      <c r="F52" s="289"/>
      <c r="G52" s="60">
        <f>'Source Data'!I52</f>
        <v>708.93963160759859</v>
      </c>
      <c r="H52" s="65">
        <f t="shared" si="12"/>
        <v>0</v>
      </c>
      <c r="I52" s="289"/>
      <c r="J52" s="60">
        <f>'Source Data'!J52</f>
        <v>193.3471722566178</v>
      </c>
      <c r="K52" s="65">
        <f t="shared" si="13"/>
        <v>0</v>
      </c>
      <c r="L52" s="289"/>
      <c r="M52" s="60">
        <f>'Source Data'!K52</f>
        <v>4833.6793064154454</v>
      </c>
      <c r="N52" s="65">
        <f t="shared" si="14"/>
        <v>0</v>
      </c>
      <c r="O52" s="289"/>
      <c r="P52" s="60">
        <f>'Source Data'!L52</f>
        <v>1933.4717225661777</v>
      </c>
      <c r="Q52" s="65">
        <f t="shared" si="15"/>
        <v>0</v>
      </c>
      <c r="R52" s="92">
        <v>0</v>
      </c>
      <c r="S52" s="60"/>
      <c r="T52" s="60"/>
      <c r="U52" s="61">
        <f t="shared" si="28"/>
        <v>0</v>
      </c>
      <c r="V52" s="92">
        <f t="shared" si="2"/>
        <v>0</v>
      </c>
      <c r="W52" s="65">
        <f t="shared" si="16"/>
        <v>0</v>
      </c>
      <c r="X52" s="92">
        <f t="shared" si="17"/>
        <v>0</v>
      </c>
      <c r="Y52" s="60">
        <f>'[1]JCFA-East'!$G52</f>
        <v>0</v>
      </c>
      <c r="Z52" s="92">
        <f t="shared" si="18"/>
        <v>0</v>
      </c>
      <c r="AA52" s="60"/>
      <c r="AB52" s="60">
        <f t="shared" si="19"/>
        <v>0</v>
      </c>
      <c r="AC52" s="92">
        <f t="shared" si="20"/>
        <v>0</v>
      </c>
      <c r="AD52" s="96">
        <f t="shared" si="29"/>
        <v>0</v>
      </c>
      <c r="AE52" s="66">
        <f>'Source Data'!N52</f>
        <v>2991</v>
      </c>
      <c r="AF52" s="89">
        <f t="shared" si="30"/>
        <v>0</v>
      </c>
      <c r="AG52" s="270"/>
      <c r="AH52" s="66">
        <f t="shared" si="21"/>
        <v>0</v>
      </c>
      <c r="AI52" s="270"/>
      <c r="AJ52" s="68">
        <f t="shared" si="31"/>
        <v>0</v>
      </c>
      <c r="AK52" s="67">
        <f t="shared" si="32"/>
        <v>0</v>
      </c>
      <c r="AL52" s="89">
        <f t="shared" si="22"/>
        <v>0</v>
      </c>
      <c r="AM52" s="70">
        <f t="shared" si="23"/>
        <v>0</v>
      </c>
      <c r="AN52" s="89">
        <f t="shared" si="24"/>
        <v>0</v>
      </c>
      <c r="AO52" s="60">
        <f>'[1]JCFA-East'!$M52</f>
        <v>0</v>
      </c>
      <c r="AP52" s="89">
        <f t="shared" si="25"/>
        <v>0</v>
      </c>
      <c r="AQ52" s="68"/>
      <c r="AR52" s="68">
        <f t="shared" si="26"/>
        <v>0</v>
      </c>
      <c r="AS52" s="89">
        <f t="shared" si="27"/>
        <v>0</v>
      </c>
      <c r="AT52" s="69">
        <f t="shared" si="7"/>
        <v>0</v>
      </c>
      <c r="AU52" s="86">
        <f t="shared" si="8"/>
        <v>0</v>
      </c>
      <c r="AV52" s="116"/>
      <c r="AW52" s="65"/>
      <c r="AX52" s="65">
        <f t="shared" si="33"/>
        <v>0</v>
      </c>
      <c r="AY52" s="65">
        <f t="shared" si="34"/>
        <v>0</v>
      </c>
    </row>
    <row r="53" spans="1:51" ht="16.149999999999999" customHeight="1" x14ac:dyDescent="0.2">
      <c r="A53" s="54">
        <v>47</v>
      </c>
      <c r="B53" s="55" t="s">
        <v>52</v>
      </c>
      <c r="C53" s="271">
        <f>'8_2.1.18 SIS'!O53</f>
        <v>0</v>
      </c>
      <c r="D53" s="56">
        <f>'Source Data'!H53</f>
        <v>2851.064211175285</v>
      </c>
      <c r="E53" s="74">
        <f t="shared" si="11"/>
        <v>0</v>
      </c>
      <c r="F53" s="290"/>
      <c r="G53" s="56">
        <f>'Source Data'!I53</f>
        <v>340.85181534745152</v>
      </c>
      <c r="H53" s="74">
        <f t="shared" si="12"/>
        <v>0</v>
      </c>
      <c r="I53" s="290"/>
      <c r="J53" s="56">
        <f>'Source Data'!J53</f>
        <v>92.959586003850404</v>
      </c>
      <c r="K53" s="74">
        <f t="shared" si="13"/>
        <v>0</v>
      </c>
      <c r="L53" s="290"/>
      <c r="M53" s="56">
        <f>'Source Data'!K53</f>
        <v>2323.9896500962604</v>
      </c>
      <c r="N53" s="74">
        <f t="shared" si="14"/>
        <v>0</v>
      </c>
      <c r="O53" s="290"/>
      <c r="P53" s="56">
        <f>'Source Data'!L53</f>
        <v>929.59586003850404</v>
      </c>
      <c r="Q53" s="74">
        <f t="shared" si="15"/>
        <v>0</v>
      </c>
      <c r="R53" s="93">
        <v>0</v>
      </c>
      <c r="S53" s="56"/>
      <c r="T53" s="56"/>
      <c r="U53" s="57">
        <f t="shared" si="28"/>
        <v>0</v>
      </c>
      <c r="V53" s="93">
        <f t="shared" si="2"/>
        <v>0</v>
      </c>
      <c r="W53" s="74">
        <f t="shared" si="16"/>
        <v>0</v>
      </c>
      <c r="X53" s="93">
        <f t="shared" si="17"/>
        <v>0</v>
      </c>
      <c r="Y53" s="56">
        <f>'[1]JCFA-East'!$G53</f>
        <v>0</v>
      </c>
      <c r="Z53" s="93">
        <f t="shared" si="18"/>
        <v>0</v>
      </c>
      <c r="AA53" s="56"/>
      <c r="AB53" s="56">
        <f t="shared" si="19"/>
        <v>0</v>
      </c>
      <c r="AC53" s="93">
        <f t="shared" si="20"/>
        <v>0</v>
      </c>
      <c r="AD53" s="97">
        <f t="shared" si="29"/>
        <v>0</v>
      </c>
      <c r="AE53" s="75">
        <f>'Source Data'!N53</f>
        <v>13043</v>
      </c>
      <c r="AF53" s="90">
        <f t="shared" si="30"/>
        <v>0</v>
      </c>
      <c r="AG53" s="271"/>
      <c r="AH53" s="75">
        <f t="shared" si="21"/>
        <v>0</v>
      </c>
      <c r="AI53" s="271"/>
      <c r="AJ53" s="77">
        <f t="shared" si="31"/>
        <v>0</v>
      </c>
      <c r="AK53" s="76">
        <f t="shared" si="32"/>
        <v>0</v>
      </c>
      <c r="AL53" s="90">
        <f t="shared" si="22"/>
        <v>0</v>
      </c>
      <c r="AM53" s="79">
        <f t="shared" si="23"/>
        <v>0</v>
      </c>
      <c r="AN53" s="90">
        <f t="shared" si="24"/>
        <v>0</v>
      </c>
      <c r="AO53" s="56">
        <f>'[1]JCFA-East'!$M53</f>
        <v>0</v>
      </c>
      <c r="AP53" s="90">
        <f t="shared" si="25"/>
        <v>0</v>
      </c>
      <c r="AQ53" s="77"/>
      <c r="AR53" s="77">
        <f t="shared" si="26"/>
        <v>0</v>
      </c>
      <c r="AS53" s="90">
        <f t="shared" si="27"/>
        <v>0</v>
      </c>
      <c r="AT53" s="78">
        <f t="shared" si="7"/>
        <v>0</v>
      </c>
      <c r="AU53" s="87">
        <f t="shared" si="8"/>
        <v>0</v>
      </c>
      <c r="AV53" s="116"/>
      <c r="AW53" s="74"/>
      <c r="AX53" s="74">
        <f t="shared" si="33"/>
        <v>0</v>
      </c>
      <c r="AY53" s="74">
        <f t="shared" si="34"/>
        <v>0</v>
      </c>
    </row>
    <row r="54" spans="1:51" ht="16.149999999999999" customHeight="1" x14ac:dyDescent="0.2">
      <c r="A54" s="54">
        <v>48</v>
      </c>
      <c r="B54" s="55" t="s">
        <v>74</v>
      </c>
      <c r="C54" s="271">
        <f>'8_2.1.18 SIS'!O54</f>
        <v>3</v>
      </c>
      <c r="D54" s="56">
        <f>'Source Data'!H54</f>
        <v>3995.2813864350205</v>
      </c>
      <c r="E54" s="74">
        <f t="shared" si="11"/>
        <v>11985.844159305061</v>
      </c>
      <c r="F54" s="290"/>
      <c r="G54" s="56">
        <f>'Source Data'!I54</f>
        <v>516.40353727376908</v>
      </c>
      <c r="H54" s="74">
        <f t="shared" si="12"/>
        <v>0</v>
      </c>
      <c r="I54" s="290"/>
      <c r="J54" s="56">
        <f>'Source Data'!J54</f>
        <v>140.83732834739155</v>
      </c>
      <c r="K54" s="74">
        <f t="shared" si="13"/>
        <v>0</v>
      </c>
      <c r="L54" s="290"/>
      <c r="M54" s="56">
        <f>'Source Data'!K54</f>
        <v>3520.9332086847894</v>
      </c>
      <c r="N54" s="74">
        <f t="shared" si="14"/>
        <v>0</v>
      </c>
      <c r="O54" s="290"/>
      <c r="P54" s="56">
        <f>'Source Data'!L54</f>
        <v>1408.3732834739153</v>
      </c>
      <c r="Q54" s="74">
        <f t="shared" si="15"/>
        <v>0</v>
      </c>
      <c r="R54" s="93">
        <v>17338</v>
      </c>
      <c r="S54" s="56"/>
      <c r="T54" s="56"/>
      <c r="U54" s="57">
        <f t="shared" si="28"/>
        <v>0</v>
      </c>
      <c r="V54" s="93">
        <f t="shared" si="2"/>
        <v>17338</v>
      </c>
      <c r="W54" s="74">
        <f t="shared" si="16"/>
        <v>-43</v>
      </c>
      <c r="X54" s="93">
        <f t="shared" si="17"/>
        <v>17295</v>
      </c>
      <c r="Y54" s="56">
        <f>'[1]JCFA-East'!$G54</f>
        <v>0</v>
      </c>
      <c r="Z54" s="93">
        <f t="shared" si="18"/>
        <v>17295</v>
      </c>
      <c r="AA54" s="56"/>
      <c r="AB54" s="56">
        <f t="shared" si="19"/>
        <v>17295</v>
      </c>
      <c r="AC54" s="93">
        <f t="shared" si="20"/>
        <v>1441</v>
      </c>
      <c r="AD54" s="97">
        <f t="shared" si="29"/>
        <v>17295</v>
      </c>
      <c r="AE54" s="75">
        <f>'Source Data'!N54</f>
        <v>5158</v>
      </c>
      <c r="AF54" s="90">
        <f t="shared" si="30"/>
        <v>15474</v>
      </c>
      <c r="AG54" s="271"/>
      <c r="AH54" s="75">
        <f t="shared" si="21"/>
        <v>0</v>
      </c>
      <c r="AI54" s="271"/>
      <c r="AJ54" s="77">
        <f t="shared" si="31"/>
        <v>0</v>
      </c>
      <c r="AK54" s="76">
        <f t="shared" si="32"/>
        <v>0</v>
      </c>
      <c r="AL54" s="90">
        <f t="shared" si="22"/>
        <v>15474</v>
      </c>
      <c r="AM54" s="79">
        <f t="shared" si="23"/>
        <v>-39</v>
      </c>
      <c r="AN54" s="90">
        <f t="shared" si="24"/>
        <v>15435</v>
      </c>
      <c r="AO54" s="56">
        <f>'[1]JCFA-East'!$M54</f>
        <v>0</v>
      </c>
      <c r="AP54" s="90">
        <f t="shared" si="25"/>
        <v>15435</v>
      </c>
      <c r="AQ54" s="77"/>
      <c r="AR54" s="77">
        <f t="shared" si="26"/>
        <v>15435</v>
      </c>
      <c r="AS54" s="90">
        <f t="shared" si="27"/>
        <v>1286</v>
      </c>
      <c r="AT54" s="78">
        <f t="shared" si="7"/>
        <v>32730</v>
      </c>
      <c r="AU54" s="87">
        <f t="shared" si="8"/>
        <v>2727</v>
      </c>
      <c r="AV54" s="116"/>
      <c r="AW54" s="74"/>
      <c r="AX54" s="74">
        <f t="shared" si="33"/>
        <v>39</v>
      </c>
      <c r="AY54" s="74">
        <f t="shared" si="34"/>
        <v>39</v>
      </c>
    </row>
    <row r="55" spans="1:51" ht="16.149999999999999" customHeight="1" x14ac:dyDescent="0.2">
      <c r="A55" s="54">
        <v>49</v>
      </c>
      <c r="B55" s="55" t="s">
        <v>53</v>
      </c>
      <c r="C55" s="271">
        <f>'8_2.1.18 SIS'!O55</f>
        <v>0</v>
      </c>
      <c r="D55" s="56">
        <f>'Source Data'!H55</f>
        <v>4510.9600632140227</v>
      </c>
      <c r="E55" s="74">
        <f t="shared" si="11"/>
        <v>0</v>
      </c>
      <c r="F55" s="290"/>
      <c r="G55" s="56">
        <f>'Source Data'!I55</f>
        <v>660.79145627436594</v>
      </c>
      <c r="H55" s="74">
        <f t="shared" si="12"/>
        <v>0</v>
      </c>
      <c r="I55" s="290"/>
      <c r="J55" s="56">
        <f>'Source Data'!J55</f>
        <v>180.21585171119071</v>
      </c>
      <c r="K55" s="74">
        <f t="shared" si="13"/>
        <v>0</v>
      </c>
      <c r="L55" s="290"/>
      <c r="M55" s="56">
        <f>'Source Data'!K55</f>
        <v>4505.3962927797675</v>
      </c>
      <c r="N55" s="74">
        <f t="shared" si="14"/>
        <v>0</v>
      </c>
      <c r="O55" s="290"/>
      <c r="P55" s="56">
        <f>'Source Data'!L55</f>
        <v>1802.158517111907</v>
      </c>
      <c r="Q55" s="74">
        <f t="shared" si="15"/>
        <v>0</v>
      </c>
      <c r="R55" s="93">
        <v>0</v>
      </c>
      <c r="S55" s="56"/>
      <c r="T55" s="56"/>
      <c r="U55" s="57">
        <f t="shared" si="28"/>
        <v>0</v>
      </c>
      <c r="V55" s="93">
        <f t="shared" si="2"/>
        <v>0</v>
      </c>
      <c r="W55" s="74">
        <f t="shared" si="16"/>
        <v>0</v>
      </c>
      <c r="X55" s="93">
        <f t="shared" si="17"/>
        <v>0</v>
      </c>
      <c r="Y55" s="56">
        <f>'[1]JCFA-East'!$G55</f>
        <v>0</v>
      </c>
      <c r="Z55" s="93">
        <f t="shared" si="18"/>
        <v>0</v>
      </c>
      <c r="AA55" s="56"/>
      <c r="AB55" s="56">
        <f t="shared" si="19"/>
        <v>0</v>
      </c>
      <c r="AC55" s="93">
        <f t="shared" si="20"/>
        <v>0</v>
      </c>
      <c r="AD55" s="97">
        <f t="shared" si="29"/>
        <v>0</v>
      </c>
      <c r="AE55" s="75">
        <f>'Source Data'!N55</f>
        <v>2655</v>
      </c>
      <c r="AF55" s="90">
        <f t="shared" si="30"/>
        <v>0</v>
      </c>
      <c r="AG55" s="271"/>
      <c r="AH55" s="75">
        <f t="shared" si="21"/>
        <v>0</v>
      </c>
      <c r="AI55" s="271"/>
      <c r="AJ55" s="77">
        <f t="shared" si="31"/>
        <v>0</v>
      </c>
      <c r="AK55" s="76">
        <f t="shared" si="32"/>
        <v>0</v>
      </c>
      <c r="AL55" s="90">
        <f t="shared" si="22"/>
        <v>0</v>
      </c>
      <c r="AM55" s="79">
        <f t="shared" si="23"/>
        <v>0</v>
      </c>
      <c r="AN55" s="90">
        <f t="shared" si="24"/>
        <v>0</v>
      </c>
      <c r="AO55" s="56">
        <f>'[1]JCFA-East'!$M55</f>
        <v>0</v>
      </c>
      <c r="AP55" s="90">
        <f t="shared" si="25"/>
        <v>0</v>
      </c>
      <c r="AQ55" s="77"/>
      <c r="AR55" s="77">
        <f t="shared" si="26"/>
        <v>0</v>
      </c>
      <c r="AS55" s="90">
        <f t="shared" si="27"/>
        <v>0</v>
      </c>
      <c r="AT55" s="78">
        <f t="shared" si="7"/>
        <v>0</v>
      </c>
      <c r="AU55" s="87">
        <f t="shared" si="8"/>
        <v>0</v>
      </c>
      <c r="AV55" s="116"/>
      <c r="AW55" s="74"/>
      <c r="AX55" s="74">
        <f t="shared" si="33"/>
        <v>0</v>
      </c>
      <c r="AY55" s="74">
        <f t="shared" si="34"/>
        <v>0</v>
      </c>
    </row>
    <row r="56" spans="1:51" ht="16.149999999999999" customHeight="1" x14ac:dyDescent="0.2">
      <c r="A56" s="49">
        <v>50</v>
      </c>
      <c r="B56" s="50" t="s">
        <v>54</v>
      </c>
      <c r="C56" s="272">
        <f>'8_2.1.18 SIS'!O56</f>
        <v>0</v>
      </c>
      <c r="D56" s="51">
        <f>'Source Data'!H56</f>
        <v>4738.7087437121554</v>
      </c>
      <c r="E56" s="80">
        <f t="shared" si="11"/>
        <v>0</v>
      </c>
      <c r="F56" s="291"/>
      <c r="G56" s="51">
        <f>'Source Data'!I56</f>
        <v>638.95176727517901</v>
      </c>
      <c r="H56" s="80">
        <f t="shared" si="12"/>
        <v>0</v>
      </c>
      <c r="I56" s="291"/>
      <c r="J56" s="51">
        <f>'Source Data'!J56</f>
        <v>174.25957289323065</v>
      </c>
      <c r="K56" s="80">
        <f t="shared" si="13"/>
        <v>0</v>
      </c>
      <c r="L56" s="291"/>
      <c r="M56" s="51">
        <f>'Source Data'!K56</f>
        <v>4356.4893223307663</v>
      </c>
      <c r="N56" s="80">
        <f t="shared" si="14"/>
        <v>0</v>
      </c>
      <c r="O56" s="291"/>
      <c r="P56" s="51">
        <f>'Source Data'!L56</f>
        <v>1742.5957289323062</v>
      </c>
      <c r="Q56" s="80">
        <f t="shared" si="15"/>
        <v>0</v>
      </c>
      <c r="R56" s="94">
        <v>0</v>
      </c>
      <c r="S56" s="51"/>
      <c r="T56" s="51"/>
      <c r="U56" s="52">
        <f t="shared" si="28"/>
        <v>0</v>
      </c>
      <c r="V56" s="94">
        <f t="shared" si="2"/>
        <v>0</v>
      </c>
      <c r="W56" s="80">
        <f t="shared" si="16"/>
        <v>0</v>
      </c>
      <c r="X56" s="94">
        <f t="shared" si="17"/>
        <v>0</v>
      </c>
      <c r="Y56" s="51">
        <f>'[1]JCFA-East'!$G56</f>
        <v>0</v>
      </c>
      <c r="Z56" s="94">
        <f t="shared" si="18"/>
        <v>0</v>
      </c>
      <c r="AA56" s="53"/>
      <c r="AB56" s="51">
        <f t="shared" si="19"/>
        <v>0</v>
      </c>
      <c r="AC56" s="95">
        <f t="shared" si="20"/>
        <v>0</v>
      </c>
      <c r="AD56" s="95">
        <f t="shared" si="29"/>
        <v>0</v>
      </c>
      <c r="AE56" s="71">
        <f>'Source Data'!N56</f>
        <v>3490</v>
      </c>
      <c r="AF56" s="91">
        <f t="shared" si="30"/>
        <v>0</v>
      </c>
      <c r="AG56" s="272"/>
      <c r="AH56" s="71">
        <f t="shared" si="21"/>
        <v>0</v>
      </c>
      <c r="AI56" s="272"/>
      <c r="AJ56" s="72">
        <f t="shared" si="31"/>
        <v>0</v>
      </c>
      <c r="AK56" s="73">
        <f t="shared" si="32"/>
        <v>0</v>
      </c>
      <c r="AL56" s="91">
        <f t="shared" si="22"/>
        <v>0</v>
      </c>
      <c r="AM56" s="82">
        <f t="shared" si="23"/>
        <v>0</v>
      </c>
      <c r="AN56" s="91">
        <f t="shared" si="24"/>
        <v>0</v>
      </c>
      <c r="AO56" s="51">
        <f>'[1]JCFA-East'!$M56</f>
        <v>0</v>
      </c>
      <c r="AP56" s="91">
        <f t="shared" si="25"/>
        <v>0</v>
      </c>
      <c r="AQ56" s="72"/>
      <c r="AR56" s="72">
        <f t="shared" si="26"/>
        <v>0</v>
      </c>
      <c r="AS56" s="91">
        <f t="shared" si="27"/>
        <v>0</v>
      </c>
      <c r="AT56" s="81">
        <f t="shared" si="7"/>
        <v>0</v>
      </c>
      <c r="AU56" s="88">
        <f t="shared" si="8"/>
        <v>0</v>
      </c>
      <c r="AV56" s="116"/>
      <c r="AW56" s="80"/>
      <c r="AX56" s="80">
        <f t="shared" si="33"/>
        <v>0</v>
      </c>
      <c r="AY56" s="80">
        <f t="shared" si="34"/>
        <v>0</v>
      </c>
    </row>
    <row r="57" spans="1:51" ht="16.149999999999999" customHeight="1" x14ac:dyDescent="0.2">
      <c r="A57" s="58">
        <v>51</v>
      </c>
      <c r="B57" s="59" t="s">
        <v>55</v>
      </c>
      <c r="C57" s="270">
        <f>'8_2.1.18 SIS'!O57</f>
        <v>0</v>
      </c>
      <c r="D57" s="60">
        <f>'Source Data'!H57</f>
        <v>4281.7369154997223</v>
      </c>
      <c r="E57" s="65">
        <f t="shared" si="11"/>
        <v>0</v>
      </c>
      <c r="F57" s="289"/>
      <c r="G57" s="60">
        <f>'Source Data'!I57</f>
        <v>570.93395934473472</v>
      </c>
      <c r="H57" s="65">
        <f t="shared" si="12"/>
        <v>0</v>
      </c>
      <c r="I57" s="289"/>
      <c r="J57" s="60">
        <f>'Source Data'!J57</f>
        <v>155.70926163947308</v>
      </c>
      <c r="K57" s="65">
        <f t="shared" si="13"/>
        <v>0</v>
      </c>
      <c r="L57" s="289"/>
      <c r="M57" s="60">
        <f>'Source Data'!K57</f>
        <v>3892.7315409868274</v>
      </c>
      <c r="N57" s="65">
        <f t="shared" si="14"/>
        <v>0</v>
      </c>
      <c r="O57" s="289"/>
      <c r="P57" s="60">
        <f>'Source Data'!L57</f>
        <v>1557.0926163947308</v>
      </c>
      <c r="Q57" s="65">
        <f t="shared" si="15"/>
        <v>0</v>
      </c>
      <c r="R57" s="92">
        <v>0</v>
      </c>
      <c r="S57" s="60"/>
      <c r="T57" s="60"/>
      <c r="U57" s="61">
        <f t="shared" si="28"/>
        <v>0</v>
      </c>
      <c r="V57" s="92">
        <f t="shared" si="2"/>
        <v>0</v>
      </c>
      <c r="W57" s="65">
        <f t="shared" si="16"/>
        <v>0</v>
      </c>
      <c r="X57" s="92">
        <f t="shared" si="17"/>
        <v>0</v>
      </c>
      <c r="Y57" s="60">
        <f>'[1]JCFA-East'!$G57</f>
        <v>0</v>
      </c>
      <c r="Z57" s="92">
        <f t="shared" si="18"/>
        <v>0</v>
      </c>
      <c r="AA57" s="60"/>
      <c r="AB57" s="60">
        <f t="shared" si="19"/>
        <v>0</v>
      </c>
      <c r="AC57" s="92">
        <f t="shared" si="20"/>
        <v>0</v>
      </c>
      <c r="AD57" s="96">
        <f t="shared" si="29"/>
        <v>0</v>
      </c>
      <c r="AE57" s="66">
        <f>'Source Data'!N57</f>
        <v>4268</v>
      </c>
      <c r="AF57" s="89">
        <f t="shared" si="30"/>
        <v>0</v>
      </c>
      <c r="AG57" s="270"/>
      <c r="AH57" s="66">
        <f t="shared" si="21"/>
        <v>0</v>
      </c>
      <c r="AI57" s="270"/>
      <c r="AJ57" s="68">
        <f t="shared" si="31"/>
        <v>0</v>
      </c>
      <c r="AK57" s="67">
        <f t="shared" si="32"/>
        <v>0</v>
      </c>
      <c r="AL57" s="89">
        <f t="shared" si="22"/>
        <v>0</v>
      </c>
      <c r="AM57" s="70">
        <f t="shared" si="23"/>
        <v>0</v>
      </c>
      <c r="AN57" s="89">
        <f t="shared" si="24"/>
        <v>0</v>
      </c>
      <c r="AO57" s="60">
        <f>'[1]JCFA-East'!$M57</f>
        <v>0</v>
      </c>
      <c r="AP57" s="89">
        <f t="shared" si="25"/>
        <v>0</v>
      </c>
      <c r="AQ57" s="68"/>
      <c r="AR57" s="68">
        <f t="shared" si="26"/>
        <v>0</v>
      </c>
      <c r="AS57" s="89">
        <f t="shared" si="27"/>
        <v>0</v>
      </c>
      <c r="AT57" s="69">
        <f t="shared" si="7"/>
        <v>0</v>
      </c>
      <c r="AU57" s="86">
        <f t="shared" si="8"/>
        <v>0</v>
      </c>
      <c r="AV57" s="116"/>
      <c r="AW57" s="65"/>
      <c r="AX57" s="65">
        <f t="shared" si="33"/>
        <v>0</v>
      </c>
      <c r="AY57" s="65">
        <f t="shared" si="34"/>
        <v>0</v>
      </c>
    </row>
    <row r="58" spans="1:51" ht="16.149999999999999" customHeight="1" x14ac:dyDescent="0.2">
      <c r="A58" s="54">
        <v>52</v>
      </c>
      <c r="B58" s="55" t="s">
        <v>56</v>
      </c>
      <c r="C58" s="271">
        <f>'8_2.1.18 SIS'!O58</f>
        <v>2</v>
      </c>
      <c r="D58" s="56">
        <f>'Source Data'!H58</f>
        <v>4477.885435486186</v>
      </c>
      <c r="E58" s="74">
        <f t="shared" si="11"/>
        <v>8955.770870972372</v>
      </c>
      <c r="F58" s="290"/>
      <c r="G58" s="56">
        <f>'Source Data'!I58</f>
        <v>601.39043740535396</v>
      </c>
      <c r="H58" s="74">
        <f t="shared" si="12"/>
        <v>0</v>
      </c>
      <c r="I58" s="290"/>
      <c r="J58" s="56">
        <f>'Source Data'!J58</f>
        <v>164.01557383782384</v>
      </c>
      <c r="K58" s="74">
        <f t="shared" si="13"/>
        <v>0</v>
      </c>
      <c r="L58" s="290"/>
      <c r="M58" s="56">
        <f>'Source Data'!K58</f>
        <v>4100.3893459455958</v>
      </c>
      <c r="N58" s="74">
        <f t="shared" si="14"/>
        <v>0</v>
      </c>
      <c r="O58" s="290"/>
      <c r="P58" s="56">
        <f>'Source Data'!L58</f>
        <v>1640.1557383782383</v>
      </c>
      <c r="Q58" s="74">
        <f t="shared" si="15"/>
        <v>0</v>
      </c>
      <c r="R58" s="93">
        <v>9557</v>
      </c>
      <c r="S58" s="56"/>
      <c r="T58" s="56"/>
      <c r="U58" s="57">
        <f t="shared" si="28"/>
        <v>0</v>
      </c>
      <c r="V58" s="93">
        <f t="shared" si="2"/>
        <v>9557</v>
      </c>
      <c r="W58" s="74">
        <f t="shared" si="16"/>
        <v>-24</v>
      </c>
      <c r="X58" s="93">
        <f t="shared" si="17"/>
        <v>9533</v>
      </c>
      <c r="Y58" s="56">
        <f>'[1]JCFA-East'!$G58</f>
        <v>0</v>
      </c>
      <c r="Z58" s="93">
        <f t="shared" si="18"/>
        <v>9533</v>
      </c>
      <c r="AA58" s="56"/>
      <c r="AB58" s="56">
        <f t="shared" si="19"/>
        <v>9533</v>
      </c>
      <c r="AC58" s="93">
        <f t="shared" si="20"/>
        <v>794</v>
      </c>
      <c r="AD58" s="97">
        <f t="shared" si="29"/>
        <v>9533</v>
      </c>
      <c r="AE58" s="75">
        <f>'Source Data'!N58</f>
        <v>5924</v>
      </c>
      <c r="AF58" s="90">
        <f t="shared" si="30"/>
        <v>11848</v>
      </c>
      <c r="AG58" s="271"/>
      <c r="AH58" s="75">
        <f t="shared" si="21"/>
        <v>0</v>
      </c>
      <c r="AI58" s="271"/>
      <c r="AJ58" s="77">
        <f t="shared" si="31"/>
        <v>0</v>
      </c>
      <c r="AK58" s="76">
        <f t="shared" si="32"/>
        <v>0</v>
      </c>
      <c r="AL58" s="90">
        <f t="shared" si="22"/>
        <v>11848</v>
      </c>
      <c r="AM58" s="79">
        <f t="shared" si="23"/>
        <v>-30</v>
      </c>
      <c r="AN58" s="90">
        <f t="shared" si="24"/>
        <v>11818</v>
      </c>
      <c r="AO58" s="56">
        <f>'[1]JCFA-East'!$M58</f>
        <v>0</v>
      </c>
      <c r="AP58" s="90">
        <f t="shared" si="25"/>
        <v>11818</v>
      </c>
      <c r="AQ58" s="77"/>
      <c r="AR58" s="77">
        <f t="shared" si="26"/>
        <v>11818</v>
      </c>
      <c r="AS58" s="90">
        <f t="shared" si="27"/>
        <v>985</v>
      </c>
      <c r="AT58" s="78">
        <f t="shared" si="7"/>
        <v>21351</v>
      </c>
      <c r="AU58" s="87">
        <f t="shared" si="8"/>
        <v>1779</v>
      </c>
      <c r="AV58" s="116"/>
      <c r="AW58" s="74"/>
      <c r="AX58" s="74">
        <f t="shared" si="33"/>
        <v>30</v>
      </c>
      <c r="AY58" s="74">
        <f t="shared" si="34"/>
        <v>30</v>
      </c>
    </row>
    <row r="59" spans="1:51" ht="16.149999999999999" customHeight="1" x14ac:dyDescent="0.2">
      <c r="A59" s="54">
        <v>53</v>
      </c>
      <c r="B59" s="55" t="s">
        <v>57</v>
      </c>
      <c r="C59" s="271">
        <f>'8_2.1.18 SIS'!O59</f>
        <v>0</v>
      </c>
      <c r="D59" s="56">
        <f>'Source Data'!H59</f>
        <v>4674.7758891865669</v>
      </c>
      <c r="E59" s="74">
        <f t="shared" si="11"/>
        <v>0</v>
      </c>
      <c r="F59" s="290"/>
      <c r="G59" s="56">
        <f>'Source Data'!I59</f>
        <v>663.32493479155164</v>
      </c>
      <c r="H59" s="74">
        <f t="shared" si="12"/>
        <v>0</v>
      </c>
      <c r="I59" s="290"/>
      <c r="J59" s="56">
        <f>'Source Data'!J59</f>
        <v>180.90680039769586</v>
      </c>
      <c r="K59" s="74">
        <f t="shared" si="13"/>
        <v>0</v>
      </c>
      <c r="L59" s="290"/>
      <c r="M59" s="56">
        <f>'Source Data'!K59</f>
        <v>4522.670009942397</v>
      </c>
      <c r="N59" s="74">
        <f t="shared" si="14"/>
        <v>0</v>
      </c>
      <c r="O59" s="290"/>
      <c r="P59" s="56">
        <f>'Source Data'!L59</f>
        <v>1809.0680039769588</v>
      </c>
      <c r="Q59" s="74">
        <f t="shared" si="15"/>
        <v>0</v>
      </c>
      <c r="R59" s="93">
        <v>0</v>
      </c>
      <c r="S59" s="56"/>
      <c r="T59" s="56"/>
      <c r="U59" s="57">
        <f t="shared" si="28"/>
        <v>0</v>
      </c>
      <c r="V59" s="93">
        <f t="shared" si="2"/>
        <v>0</v>
      </c>
      <c r="W59" s="74">
        <f t="shared" si="16"/>
        <v>0</v>
      </c>
      <c r="X59" s="93">
        <f t="shared" si="17"/>
        <v>0</v>
      </c>
      <c r="Y59" s="56">
        <f>'[1]JCFA-East'!$G59</f>
        <v>0</v>
      </c>
      <c r="Z59" s="93">
        <f t="shared" si="18"/>
        <v>0</v>
      </c>
      <c r="AA59" s="56"/>
      <c r="AB59" s="56">
        <f t="shared" si="19"/>
        <v>0</v>
      </c>
      <c r="AC59" s="93">
        <f t="shared" si="20"/>
        <v>0</v>
      </c>
      <c r="AD59" s="97">
        <f t="shared" si="29"/>
        <v>0</v>
      </c>
      <c r="AE59" s="75">
        <f>'Source Data'!N59</f>
        <v>2670</v>
      </c>
      <c r="AF59" s="90">
        <f t="shared" si="30"/>
        <v>0</v>
      </c>
      <c r="AG59" s="271"/>
      <c r="AH59" s="75">
        <f t="shared" si="21"/>
        <v>0</v>
      </c>
      <c r="AI59" s="271"/>
      <c r="AJ59" s="77">
        <f t="shared" si="31"/>
        <v>0</v>
      </c>
      <c r="AK59" s="76">
        <f t="shared" si="32"/>
        <v>0</v>
      </c>
      <c r="AL59" s="90">
        <f t="shared" si="22"/>
        <v>0</v>
      </c>
      <c r="AM59" s="79">
        <f t="shared" si="23"/>
        <v>0</v>
      </c>
      <c r="AN59" s="90">
        <f t="shared" si="24"/>
        <v>0</v>
      </c>
      <c r="AO59" s="56">
        <f>'[1]JCFA-East'!$M59</f>
        <v>0</v>
      </c>
      <c r="AP59" s="90">
        <f t="shared" si="25"/>
        <v>0</v>
      </c>
      <c r="AQ59" s="77"/>
      <c r="AR59" s="77">
        <f t="shared" si="26"/>
        <v>0</v>
      </c>
      <c r="AS59" s="90">
        <f t="shared" si="27"/>
        <v>0</v>
      </c>
      <c r="AT59" s="78">
        <f t="shared" si="7"/>
        <v>0</v>
      </c>
      <c r="AU59" s="87">
        <f t="shared" si="8"/>
        <v>0</v>
      </c>
      <c r="AV59" s="116"/>
      <c r="AW59" s="74"/>
      <c r="AX59" s="74">
        <f t="shared" si="33"/>
        <v>0</v>
      </c>
      <c r="AY59" s="74">
        <f t="shared" si="34"/>
        <v>0</v>
      </c>
    </row>
    <row r="60" spans="1:51" ht="16.149999999999999" customHeight="1" x14ac:dyDescent="0.2">
      <c r="A60" s="54">
        <v>54</v>
      </c>
      <c r="B60" s="55" t="s">
        <v>58</v>
      </c>
      <c r="C60" s="271">
        <f>'8_2.1.18 SIS'!O60</f>
        <v>0</v>
      </c>
      <c r="D60" s="56">
        <f>'Source Data'!H60</f>
        <v>4784.5850415334589</v>
      </c>
      <c r="E60" s="74">
        <f t="shared" si="11"/>
        <v>0</v>
      </c>
      <c r="F60" s="290"/>
      <c r="G60" s="56">
        <f>'Source Data'!I60</f>
        <v>583.70660052312871</v>
      </c>
      <c r="H60" s="74">
        <f t="shared" si="12"/>
        <v>0</v>
      </c>
      <c r="I60" s="290"/>
      <c r="J60" s="56">
        <f>'Source Data'!J60</f>
        <v>159.19270923358056</v>
      </c>
      <c r="K60" s="74">
        <f t="shared" si="13"/>
        <v>0</v>
      </c>
      <c r="L60" s="290"/>
      <c r="M60" s="56">
        <f>'Source Data'!K60</f>
        <v>3979.8177308395143</v>
      </c>
      <c r="N60" s="74">
        <f t="shared" si="14"/>
        <v>0</v>
      </c>
      <c r="O60" s="290"/>
      <c r="P60" s="56">
        <f>'Source Data'!L60</f>
        <v>1591.9270923358056</v>
      </c>
      <c r="Q60" s="74">
        <f t="shared" si="15"/>
        <v>0</v>
      </c>
      <c r="R60" s="93">
        <v>0</v>
      </c>
      <c r="S60" s="56"/>
      <c r="T60" s="56"/>
      <c r="U60" s="57">
        <f t="shared" si="28"/>
        <v>0</v>
      </c>
      <c r="V60" s="93">
        <f t="shared" si="2"/>
        <v>0</v>
      </c>
      <c r="W60" s="74">
        <f t="shared" si="16"/>
        <v>0</v>
      </c>
      <c r="X60" s="93">
        <f t="shared" si="17"/>
        <v>0</v>
      </c>
      <c r="Y60" s="56">
        <f>'[1]JCFA-East'!$G60</f>
        <v>0</v>
      </c>
      <c r="Z60" s="93">
        <f t="shared" si="18"/>
        <v>0</v>
      </c>
      <c r="AA60" s="56"/>
      <c r="AB60" s="56">
        <f t="shared" si="19"/>
        <v>0</v>
      </c>
      <c r="AC60" s="93">
        <f t="shared" si="20"/>
        <v>0</v>
      </c>
      <c r="AD60" s="97">
        <f t="shared" si="29"/>
        <v>0</v>
      </c>
      <c r="AE60" s="75">
        <f>'Source Data'!N60</f>
        <v>5141</v>
      </c>
      <c r="AF60" s="90">
        <f t="shared" si="30"/>
        <v>0</v>
      </c>
      <c r="AG60" s="271"/>
      <c r="AH60" s="75">
        <f t="shared" si="21"/>
        <v>0</v>
      </c>
      <c r="AI60" s="271"/>
      <c r="AJ60" s="77">
        <f t="shared" si="31"/>
        <v>0</v>
      </c>
      <c r="AK60" s="76">
        <f t="shared" si="32"/>
        <v>0</v>
      </c>
      <c r="AL60" s="90">
        <f t="shared" si="22"/>
        <v>0</v>
      </c>
      <c r="AM60" s="79">
        <f t="shared" si="23"/>
        <v>0</v>
      </c>
      <c r="AN60" s="90">
        <f t="shared" si="24"/>
        <v>0</v>
      </c>
      <c r="AO60" s="56">
        <f>'[1]JCFA-East'!$M60</f>
        <v>0</v>
      </c>
      <c r="AP60" s="90">
        <f t="shared" si="25"/>
        <v>0</v>
      </c>
      <c r="AQ60" s="77"/>
      <c r="AR60" s="77">
        <f t="shared" si="26"/>
        <v>0</v>
      </c>
      <c r="AS60" s="90">
        <f t="shared" si="27"/>
        <v>0</v>
      </c>
      <c r="AT60" s="78">
        <f t="shared" si="7"/>
        <v>0</v>
      </c>
      <c r="AU60" s="87">
        <f t="shared" si="8"/>
        <v>0</v>
      </c>
      <c r="AV60" s="116"/>
      <c r="AW60" s="74"/>
      <c r="AX60" s="74">
        <f t="shared" si="33"/>
        <v>0</v>
      </c>
      <c r="AY60" s="74">
        <f t="shared" si="34"/>
        <v>0</v>
      </c>
    </row>
    <row r="61" spans="1:51" ht="16.149999999999999" customHeight="1" x14ac:dyDescent="0.2">
      <c r="A61" s="49">
        <v>55</v>
      </c>
      <c r="B61" s="50" t="s">
        <v>59</v>
      </c>
      <c r="C61" s="272">
        <f>'8_2.1.18 SIS'!O61</f>
        <v>0</v>
      </c>
      <c r="D61" s="51">
        <f>'Source Data'!H61</f>
        <v>4501.7236472239638</v>
      </c>
      <c r="E61" s="80">
        <f t="shared" si="11"/>
        <v>0</v>
      </c>
      <c r="F61" s="291"/>
      <c r="G61" s="51">
        <f>'Source Data'!I61</f>
        <v>593.48544210889816</v>
      </c>
      <c r="H61" s="80">
        <f t="shared" si="12"/>
        <v>0</v>
      </c>
      <c r="I61" s="291"/>
      <c r="J61" s="51">
        <f>'Source Data'!J61</f>
        <v>161.8596660296995</v>
      </c>
      <c r="K61" s="80">
        <f t="shared" si="13"/>
        <v>0</v>
      </c>
      <c r="L61" s="291"/>
      <c r="M61" s="51">
        <f>'Source Data'!K61</f>
        <v>4046.4916507424882</v>
      </c>
      <c r="N61" s="80">
        <f t="shared" si="14"/>
        <v>0</v>
      </c>
      <c r="O61" s="291"/>
      <c r="P61" s="51">
        <f>'Source Data'!L61</f>
        <v>1618.596660296995</v>
      </c>
      <c r="Q61" s="80">
        <f t="shared" si="15"/>
        <v>0</v>
      </c>
      <c r="R61" s="94">
        <v>0</v>
      </c>
      <c r="S61" s="51"/>
      <c r="T61" s="51"/>
      <c r="U61" s="52">
        <f t="shared" si="28"/>
        <v>0</v>
      </c>
      <c r="V61" s="94">
        <f t="shared" si="2"/>
        <v>0</v>
      </c>
      <c r="W61" s="80">
        <f t="shared" si="16"/>
        <v>0</v>
      </c>
      <c r="X61" s="94">
        <f t="shared" si="17"/>
        <v>0</v>
      </c>
      <c r="Y61" s="51">
        <f>'[1]JCFA-East'!$G61</f>
        <v>0</v>
      </c>
      <c r="Z61" s="94">
        <f t="shared" si="18"/>
        <v>0</v>
      </c>
      <c r="AA61" s="53"/>
      <c r="AB61" s="51">
        <f t="shared" si="19"/>
        <v>0</v>
      </c>
      <c r="AC61" s="95">
        <f t="shared" si="20"/>
        <v>0</v>
      </c>
      <c r="AD61" s="95">
        <f t="shared" si="29"/>
        <v>0</v>
      </c>
      <c r="AE61" s="71">
        <f>'Source Data'!N61</f>
        <v>3703</v>
      </c>
      <c r="AF61" s="91">
        <f t="shared" si="30"/>
        <v>0</v>
      </c>
      <c r="AG61" s="272"/>
      <c r="AH61" s="71">
        <f t="shared" si="21"/>
        <v>0</v>
      </c>
      <c r="AI61" s="272"/>
      <c r="AJ61" s="72">
        <f t="shared" si="31"/>
        <v>0</v>
      </c>
      <c r="AK61" s="73">
        <f t="shared" si="32"/>
        <v>0</v>
      </c>
      <c r="AL61" s="91">
        <f t="shared" si="22"/>
        <v>0</v>
      </c>
      <c r="AM61" s="82">
        <f t="shared" si="23"/>
        <v>0</v>
      </c>
      <c r="AN61" s="91">
        <f t="shared" si="24"/>
        <v>0</v>
      </c>
      <c r="AO61" s="51">
        <f>'[1]JCFA-East'!$M61</f>
        <v>0</v>
      </c>
      <c r="AP61" s="91">
        <f t="shared" si="25"/>
        <v>0</v>
      </c>
      <c r="AQ61" s="72"/>
      <c r="AR61" s="72">
        <f t="shared" si="26"/>
        <v>0</v>
      </c>
      <c r="AS61" s="91">
        <f t="shared" si="27"/>
        <v>0</v>
      </c>
      <c r="AT61" s="81">
        <f t="shared" si="7"/>
        <v>0</v>
      </c>
      <c r="AU61" s="88">
        <f t="shared" si="8"/>
        <v>0</v>
      </c>
      <c r="AV61" s="116"/>
      <c r="AW61" s="80"/>
      <c r="AX61" s="80">
        <f t="shared" si="33"/>
        <v>0</v>
      </c>
      <c r="AY61" s="80">
        <f t="shared" si="34"/>
        <v>0</v>
      </c>
    </row>
    <row r="62" spans="1:51" ht="16.149999999999999" customHeight="1" x14ac:dyDescent="0.2">
      <c r="A62" s="58">
        <v>56</v>
      </c>
      <c r="B62" s="59" t="s">
        <v>60</v>
      </c>
      <c r="C62" s="270">
        <f>'8_2.1.18 SIS'!O62</f>
        <v>0</v>
      </c>
      <c r="D62" s="60">
        <f>'Source Data'!H62</f>
        <v>5010.1657022009513</v>
      </c>
      <c r="E62" s="65">
        <f t="shared" si="11"/>
        <v>0</v>
      </c>
      <c r="F62" s="289"/>
      <c r="G62" s="60">
        <f>'Source Data'!I62</f>
        <v>665.40831600253398</v>
      </c>
      <c r="H62" s="65">
        <f t="shared" si="12"/>
        <v>0</v>
      </c>
      <c r="I62" s="289"/>
      <c r="J62" s="60">
        <f>'Source Data'!J62</f>
        <v>181.4749952734183</v>
      </c>
      <c r="K62" s="65">
        <f t="shared" si="13"/>
        <v>0</v>
      </c>
      <c r="L62" s="289"/>
      <c r="M62" s="60">
        <f>'Source Data'!K62</f>
        <v>4536.8748818354579</v>
      </c>
      <c r="N62" s="65">
        <f t="shared" si="14"/>
        <v>0</v>
      </c>
      <c r="O62" s="289"/>
      <c r="P62" s="60">
        <f>'Source Data'!L62</f>
        <v>1814.7499527341834</v>
      </c>
      <c r="Q62" s="65">
        <f t="shared" si="15"/>
        <v>0</v>
      </c>
      <c r="R62" s="92">
        <v>0</v>
      </c>
      <c r="S62" s="60"/>
      <c r="T62" s="60"/>
      <c r="U62" s="61">
        <f t="shared" si="28"/>
        <v>0</v>
      </c>
      <c r="V62" s="92">
        <f t="shared" si="2"/>
        <v>0</v>
      </c>
      <c r="W62" s="65">
        <f t="shared" si="16"/>
        <v>0</v>
      </c>
      <c r="X62" s="92">
        <f t="shared" si="17"/>
        <v>0</v>
      </c>
      <c r="Y62" s="60">
        <f>'[1]JCFA-East'!$G62</f>
        <v>0</v>
      </c>
      <c r="Z62" s="92">
        <f t="shared" si="18"/>
        <v>0</v>
      </c>
      <c r="AA62" s="60"/>
      <c r="AB62" s="60">
        <f t="shared" si="19"/>
        <v>0</v>
      </c>
      <c r="AC62" s="92">
        <f t="shared" si="20"/>
        <v>0</v>
      </c>
      <c r="AD62" s="96">
        <f t="shared" si="29"/>
        <v>0</v>
      </c>
      <c r="AE62" s="66">
        <f>'Source Data'!N62</f>
        <v>4203</v>
      </c>
      <c r="AF62" s="89">
        <f t="shared" si="30"/>
        <v>0</v>
      </c>
      <c r="AG62" s="270"/>
      <c r="AH62" s="66">
        <f t="shared" si="21"/>
        <v>0</v>
      </c>
      <c r="AI62" s="270"/>
      <c r="AJ62" s="68">
        <f t="shared" si="31"/>
        <v>0</v>
      </c>
      <c r="AK62" s="67">
        <f t="shared" si="32"/>
        <v>0</v>
      </c>
      <c r="AL62" s="89">
        <f t="shared" si="22"/>
        <v>0</v>
      </c>
      <c r="AM62" s="70">
        <f t="shared" si="23"/>
        <v>0</v>
      </c>
      <c r="AN62" s="89">
        <f t="shared" si="24"/>
        <v>0</v>
      </c>
      <c r="AO62" s="60">
        <f>'[1]JCFA-East'!$M62</f>
        <v>0</v>
      </c>
      <c r="AP62" s="89">
        <f t="shared" si="25"/>
        <v>0</v>
      </c>
      <c r="AQ62" s="68"/>
      <c r="AR62" s="68">
        <f t="shared" si="26"/>
        <v>0</v>
      </c>
      <c r="AS62" s="89">
        <f t="shared" si="27"/>
        <v>0</v>
      </c>
      <c r="AT62" s="69">
        <f t="shared" si="7"/>
        <v>0</v>
      </c>
      <c r="AU62" s="86">
        <f t="shared" si="8"/>
        <v>0</v>
      </c>
      <c r="AV62" s="116"/>
      <c r="AW62" s="65"/>
      <c r="AX62" s="65">
        <f t="shared" si="33"/>
        <v>0</v>
      </c>
      <c r="AY62" s="65">
        <f t="shared" si="34"/>
        <v>0</v>
      </c>
    </row>
    <row r="63" spans="1:51" ht="16.149999999999999" customHeight="1" x14ac:dyDescent="0.2">
      <c r="A63" s="54">
        <v>57</v>
      </c>
      <c r="B63" s="55" t="s">
        <v>61</v>
      </c>
      <c r="C63" s="271">
        <f>'8_2.1.18 SIS'!O63</f>
        <v>0</v>
      </c>
      <c r="D63" s="56">
        <f>'Source Data'!H63</f>
        <v>4811.4108022710652</v>
      </c>
      <c r="E63" s="74">
        <f t="shared" si="11"/>
        <v>0</v>
      </c>
      <c r="F63" s="290"/>
      <c r="G63" s="56">
        <f>'Source Data'!I63</f>
        <v>666.15521612667408</v>
      </c>
      <c r="H63" s="74">
        <f t="shared" si="12"/>
        <v>0</v>
      </c>
      <c r="I63" s="290"/>
      <c r="J63" s="56">
        <f>'Source Data'!J63</f>
        <v>181.67869530727472</v>
      </c>
      <c r="K63" s="74">
        <f t="shared" si="13"/>
        <v>0</v>
      </c>
      <c r="L63" s="290"/>
      <c r="M63" s="56">
        <f>'Source Data'!K63</f>
        <v>4541.967382681868</v>
      </c>
      <c r="N63" s="74">
        <f t="shared" si="14"/>
        <v>0</v>
      </c>
      <c r="O63" s="290"/>
      <c r="P63" s="56">
        <f>'Source Data'!L63</f>
        <v>1816.7869530727471</v>
      </c>
      <c r="Q63" s="74">
        <f t="shared" si="15"/>
        <v>0</v>
      </c>
      <c r="R63" s="93">
        <v>0</v>
      </c>
      <c r="S63" s="56"/>
      <c r="T63" s="56"/>
      <c r="U63" s="57">
        <f t="shared" si="28"/>
        <v>0</v>
      </c>
      <c r="V63" s="93">
        <f t="shared" si="2"/>
        <v>0</v>
      </c>
      <c r="W63" s="74">
        <f t="shared" si="16"/>
        <v>0</v>
      </c>
      <c r="X63" s="93">
        <f t="shared" si="17"/>
        <v>0</v>
      </c>
      <c r="Y63" s="56">
        <f>'[1]JCFA-East'!$G63</f>
        <v>0</v>
      </c>
      <c r="Z63" s="93">
        <f t="shared" si="18"/>
        <v>0</v>
      </c>
      <c r="AA63" s="56"/>
      <c r="AB63" s="56">
        <f t="shared" si="19"/>
        <v>0</v>
      </c>
      <c r="AC63" s="93">
        <f t="shared" si="20"/>
        <v>0</v>
      </c>
      <c r="AD63" s="97">
        <f t="shared" si="29"/>
        <v>0</v>
      </c>
      <c r="AE63" s="75">
        <f>'Source Data'!N63</f>
        <v>2620</v>
      </c>
      <c r="AF63" s="90">
        <f t="shared" si="30"/>
        <v>0</v>
      </c>
      <c r="AG63" s="271"/>
      <c r="AH63" s="75">
        <f t="shared" si="21"/>
        <v>0</v>
      </c>
      <c r="AI63" s="271"/>
      <c r="AJ63" s="77">
        <f t="shared" si="31"/>
        <v>0</v>
      </c>
      <c r="AK63" s="76">
        <f t="shared" si="32"/>
        <v>0</v>
      </c>
      <c r="AL63" s="90">
        <f t="shared" si="22"/>
        <v>0</v>
      </c>
      <c r="AM63" s="79">
        <f t="shared" si="23"/>
        <v>0</v>
      </c>
      <c r="AN63" s="90">
        <f t="shared" si="24"/>
        <v>0</v>
      </c>
      <c r="AO63" s="56">
        <f>'[1]JCFA-East'!$M63</f>
        <v>0</v>
      </c>
      <c r="AP63" s="90">
        <f t="shared" si="25"/>
        <v>0</v>
      </c>
      <c r="AQ63" s="77"/>
      <c r="AR63" s="77">
        <f t="shared" si="26"/>
        <v>0</v>
      </c>
      <c r="AS63" s="90">
        <f t="shared" si="27"/>
        <v>0</v>
      </c>
      <c r="AT63" s="78">
        <f t="shared" si="7"/>
        <v>0</v>
      </c>
      <c r="AU63" s="87">
        <f t="shared" si="8"/>
        <v>0</v>
      </c>
      <c r="AV63" s="116"/>
      <c r="AW63" s="74"/>
      <c r="AX63" s="74">
        <f t="shared" si="33"/>
        <v>0</v>
      </c>
      <c r="AY63" s="74">
        <f t="shared" si="34"/>
        <v>0</v>
      </c>
    </row>
    <row r="64" spans="1:51" ht="16.149999999999999" customHeight="1" x14ac:dyDescent="0.2">
      <c r="A64" s="54">
        <v>58</v>
      </c>
      <c r="B64" s="55" t="s">
        <v>62</v>
      </c>
      <c r="C64" s="271">
        <f>'8_2.1.18 SIS'!O64</f>
        <v>0</v>
      </c>
      <c r="D64" s="56">
        <f>'Source Data'!H64</f>
        <v>5358.2852334446507</v>
      </c>
      <c r="E64" s="74">
        <f t="shared" si="11"/>
        <v>0</v>
      </c>
      <c r="F64" s="290"/>
      <c r="G64" s="56">
        <f>'Source Data'!I64</f>
        <v>740.81098599764084</v>
      </c>
      <c r="H64" s="74">
        <f t="shared" si="12"/>
        <v>0</v>
      </c>
      <c r="I64" s="290"/>
      <c r="J64" s="56">
        <f>'Source Data'!J64</f>
        <v>202.03935981753844</v>
      </c>
      <c r="K64" s="74">
        <f t="shared" si="13"/>
        <v>0</v>
      </c>
      <c r="L64" s="290"/>
      <c r="M64" s="56">
        <f>'Source Data'!K64</f>
        <v>5050.9839954384606</v>
      </c>
      <c r="N64" s="74">
        <f t="shared" si="14"/>
        <v>0</v>
      </c>
      <c r="O64" s="290"/>
      <c r="P64" s="56">
        <f>'Source Data'!L64</f>
        <v>2020.3935981753841</v>
      </c>
      <c r="Q64" s="74">
        <f t="shared" si="15"/>
        <v>0</v>
      </c>
      <c r="R64" s="93">
        <v>0</v>
      </c>
      <c r="S64" s="56"/>
      <c r="T64" s="56"/>
      <c r="U64" s="57">
        <f t="shared" si="28"/>
        <v>0</v>
      </c>
      <c r="V64" s="93">
        <f t="shared" si="2"/>
        <v>0</v>
      </c>
      <c r="W64" s="74">
        <f t="shared" si="16"/>
        <v>0</v>
      </c>
      <c r="X64" s="93">
        <f t="shared" si="17"/>
        <v>0</v>
      </c>
      <c r="Y64" s="56">
        <f>'[1]JCFA-East'!$G64</f>
        <v>0</v>
      </c>
      <c r="Z64" s="93">
        <f t="shared" si="18"/>
        <v>0</v>
      </c>
      <c r="AA64" s="56"/>
      <c r="AB64" s="56">
        <f t="shared" si="19"/>
        <v>0</v>
      </c>
      <c r="AC64" s="93">
        <f t="shared" si="20"/>
        <v>0</v>
      </c>
      <c r="AD64" s="97">
        <f t="shared" si="29"/>
        <v>0</v>
      </c>
      <c r="AE64" s="75">
        <f>'Source Data'!N64</f>
        <v>2215</v>
      </c>
      <c r="AF64" s="90">
        <f t="shared" si="30"/>
        <v>0</v>
      </c>
      <c r="AG64" s="271"/>
      <c r="AH64" s="75">
        <f t="shared" si="21"/>
        <v>0</v>
      </c>
      <c r="AI64" s="271"/>
      <c r="AJ64" s="77">
        <f t="shared" si="31"/>
        <v>0</v>
      </c>
      <c r="AK64" s="76">
        <f t="shared" si="32"/>
        <v>0</v>
      </c>
      <c r="AL64" s="90">
        <f t="shared" si="22"/>
        <v>0</v>
      </c>
      <c r="AM64" s="79">
        <f t="shared" si="23"/>
        <v>0</v>
      </c>
      <c r="AN64" s="90">
        <f t="shared" si="24"/>
        <v>0</v>
      </c>
      <c r="AO64" s="56">
        <f>'[1]JCFA-East'!$M64</f>
        <v>0</v>
      </c>
      <c r="AP64" s="90">
        <f t="shared" si="25"/>
        <v>0</v>
      </c>
      <c r="AQ64" s="77"/>
      <c r="AR64" s="77">
        <f t="shared" si="26"/>
        <v>0</v>
      </c>
      <c r="AS64" s="90">
        <f t="shared" si="27"/>
        <v>0</v>
      </c>
      <c r="AT64" s="78">
        <f t="shared" si="7"/>
        <v>0</v>
      </c>
      <c r="AU64" s="87">
        <f t="shared" si="8"/>
        <v>0</v>
      </c>
      <c r="AV64" s="116"/>
      <c r="AW64" s="74"/>
      <c r="AX64" s="74">
        <f t="shared" si="33"/>
        <v>0</v>
      </c>
      <c r="AY64" s="74">
        <f t="shared" si="34"/>
        <v>0</v>
      </c>
    </row>
    <row r="65" spans="1:51" ht="16.149999999999999" customHeight="1" x14ac:dyDescent="0.2">
      <c r="A65" s="54">
        <v>59</v>
      </c>
      <c r="B65" s="55" t="s">
        <v>63</v>
      </c>
      <c r="C65" s="271">
        <f>'8_2.1.18 SIS'!O65</f>
        <v>0</v>
      </c>
      <c r="D65" s="56">
        <f>'Source Data'!H65</f>
        <v>5144.4669727805904</v>
      </c>
      <c r="E65" s="74">
        <f t="shared" si="11"/>
        <v>0</v>
      </c>
      <c r="F65" s="290"/>
      <c r="G65" s="56">
        <f>'Source Data'!I65</f>
        <v>778.80539593788717</v>
      </c>
      <c r="H65" s="74">
        <f t="shared" si="12"/>
        <v>0</v>
      </c>
      <c r="I65" s="290"/>
      <c r="J65" s="56">
        <f>'Source Data'!J65</f>
        <v>212.40147161942375</v>
      </c>
      <c r="K65" s="74">
        <f t="shared" si="13"/>
        <v>0</v>
      </c>
      <c r="L65" s="290"/>
      <c r="M65" s="56">
        <f>'Source Data'!K65</f>
        <v>5310.0367904855939</v>
      </c>
      <c r="N65" s="74">
        <f t="shared" si="14"/>
        <v>0</v>
      </c>
      <c r="O65" s="290"/>
      <c r="P65" s="56">
        <f>'Source Data'!L65</f>
        <v>2124.0147161942373</v>
      </c>
      <c r="Q65" s="74">
        <f t="shared" si="15"/>
        <v>0</v>
      </c>
      <c r="R65" s="93">
        <v>0</v>
      </c>
      <c r="S65" s="56"/>
      <c r="T65" s="56"/>
      <c r="U65" s="57">
        <f t="shared" si="28"/>
        <v>0</v>
      </c>
      <c r="V65" s="93">
        <f t="shared" si="2"/>
        <v>0</v>
      </c>
      <c r="W65" s="74">
        <f t="shared" si="16"/>
        <v>0</v>
      </c>
      <c r="X65" s="93">
        <f t="shared" si="17"/>
        <v>0</v>
      </c>
      <c r="Y65" s="56">
        <f>'[1]JCFA-East'!$G65</f>
        <v>0</v>
      </c>
      <c r="Z65" s="93">
        <f t="shared" si="18"/>
        <v>0</v>
      </c>
      <c r="AA65" s="56"/>
      <c r="AB65" s="56">
        <f t="shared" si="19"/>
        <v>0</v>
      </c>
      <c r="AC65" s="93">
        <f t="shared" si="20"/>
        <v>0</v>
      </c>
      <c r="AD65" s="97">
        <f t="shared" si="29"/>
        <v>0</v>
      </c>
      <c r="AE65" s="75">
        <f>'Source Data'!N65</f>
        <v>1488</v>
      </c>
      <c r="AF65" s="90">
        <f t="shared" si="30"/>
        <v>0</v>
      </c>
      <c r="AG65" s="271"/>
      <c r="AH65" s="75">
        <f t="shared" si="21"/>
        <v>0</v>
      </c>
      <c r="AI65" s="271"/>
      <c r="AJ65" s="77">
        <f t="shared" si="31"/>
        <v>0</v>
      </c>
      <c r="AK65" s="76">
        <f t="shared" si="32"/>
        <v>0</v>
      </c>
      <c r="AL65" s="90">
        <f t="shared" si="22"/>
        <v>0</v>
      </c>
      <c r="AM65" s="79">
        <f t="shared" si="23"/>
        <v>0</v>
      </c>
      <c r="AN65" s="90">
        <f t="shared" si="24"/>
        <v>0</v>
      </c>
      <c r="AO65" s="56">
        <f>'[1]JCFA-East'!$M65</f>
        <v>0</v>
      </c>
      <c r="AP65" s="90">
        <f t="shared" si="25"/>
        <v>0</v>
      </c>
      <c r="AQ65" s="77"/>
      <c r="AR65" s="77">
        <f t="shared" si="26"/>
        <v>0</v>
      </c>
      <c r="AS65" s="90">
        <f t="shared" si="27"/>
        <v>0</v>
      </c>
      <c r="AT65" s="78">
        <f t="shared" si="7"/>
        <v>0</v>
      </c>
      <c r="AU65" s="87">
        <f t="shared" si="8"/>
        <v>0</v>
      </c>
      <c r="AV65" s="116"/>
      <c r="AW65" s="74"/>
      <c r="AX65" s="74">
        <f t="shared" si="33"/>
        <v>0</v>
      </c>
      <c r="AY65" s="74">
        <f t="shared" si="34"/>
        <v>0</v>
      </c>
    </row>
    <row r="66" spans="1:51" ht="16.149999999999999" customHeight="1" x14ac:dyDescent="0.2">
      <c r="A66" s="49">
        <v>60</v>
      </c>
      <c r="B66" s="50" t="s">
        <v>64</v>
      </c>
      <c r="C66" s="272">
        <f>'8_2.1.18 SIS'!O66</f>
        <v>0</v>
      </c>
      <c r="D66" s="51">
        <f>'Source Data'!H66</f>
        <v>4859.4948474230696</v>
      </c>
      <c r="E66" s="80">
        <f t="shared" si="11"/>
        <v>0</v>
      </c>
      <c r="F66" s="291"/>
      <c r="G66" s="51">
        <f>'Source Data'!I66</f>
        <v>654.17710868659628</v>
      </c>
      <c r="H66" s="80">
        <f t="shared" si="12"/>
        <v>0</v>
      </c>
      <c r="I66" s="291"/>
      <c r="J66" s="51">
        <f>'Source Data'!J66</f>
        <v>178.41193873270808</v>
      </c>
      <c r="K66" s="80">
        <f t="shared" si="13"/>
        <v>0</v>
      </c>
      <c r="L66" s="291"/>
      <c r="M66" s="51">
        <f>'Source Data'!K66</f>
        <v>4460.2984683177028</v>
      </c>
      <c r="N66" s="80">
        <f t="shared" si="14"/>
        <v>0</v>
      </c>
      <c r="O66" s="291"/>
      <c r="P66" s="51">
        <f>'Source Data'!L66</f>
        <v>1784.1193873270811</v>
      </c>
      <c r="Q66" s="80">
        <f t="shared" si="15"/>
        <v>0</v>
      </c>
      <c r="R66" s="94">
        <v>0</v>
      </c>
      <c r="S66" s="51"/>
      <c r="T66" s="51"/>
      <c r="U66" s="52">
        <f t="shared" si="28"/>
        <v>0</v>
      </c>
      <c r="V66" s="94">
        <f t="shared" si="2"/>
        <v>0</v>
      </c>
      <c r="W66" s="80">
        <f t="shared" si="16"/>
        <v>0</v>
      </c>
      <c r="X66" s="94">
        <f t="shared" si="17"/>
        <v>0</v>
      </c>
      <c r="Y66" s="51">
        <f>'[1]JCFA-East'!$G66</f>
        <v>0</v>
      </c>
      <c r="Z66" s="94">
        <f t="shared" si="18"/>
        <v>0</v>
      </c>
      <c r="AA66" s="53"/>
      <c r="AB66" s="51">
        <f t="shared" si="19"/>
        <v>0</v>
      </c>
      <c r="AC66" s="95">
        <f t="shared" si="20"/>
        <v>0</v>
      </c>
      <c r="AD66" s="95">
        <f t="shared" si="29"/>
        <v>0</v>
      </c>
      <c r="AE66" s="71">
        <f>'Source Data'!N66</f>
        <v>4045</v>
      </c>
      <c r="AF66" s="91">
        <f t="shared" si="30"/>
        <v>0</v>
      </c>
      <c r="AG66" s="272"/>
      <c r="AH66" s="71">
        <f t="shared" si="21"/>
        <v>0</v>
      </c>
      <c r="AI66" s="272"/>
      <c r="AJ66" s="72">
        <f t="shared" si="31"/>
        <v>0</v>
      </c>
      <c r="AK66" s="73">
        <f t="shared" si="32"/>
        <v>0</v>
      </c>
      <c r="AL66" s="91">
        <f t="shared" si="22"/>
        <v>0</v>
      </c>
      <c r="AM66" s="82">
        <f t="shared" si="23"/>
        <v>0</v>
      </c>
      <c r="AN66" s="91">
        <f t="shared" si="24"/>
        <v>0</v>
      </c>
      <c r="AO66" s="51">
        <f>'[1]JCFA-East'!$M66</f>
        <v>0</v>
      </c>
      <c r="AP66" s="91">
        <f t="shared" si="25"/>
        <v>0</v>
      </c>
      <c r="AQ66" s="72"/>
      <c r="AR66" s="72">
        <f t="shared" si="26"/>
        <v>0</v>
      </c>
      <c r="AS66" s="91">
        <f t="shared" si="27"/>
        <v>0</v>
      </c>
      <c r="AT66" s="81">
        <f t="shared" si="7"/>
        <v>0</v>
      </c>
      <c r="AU66" s="88">
        <f t="shared" si="8"/>
        <v>0</v>
      </c>
      <c r="AV66" s="116"/>
      <c r="AW66" s="80"/>
      <c r="AX66" s="80">
        <f t="shared" si="33"/>
        <v>0</v>
      </c>
      <c r="AY66" s="80">
        <f t="shared" si="34"/>
        <v>0</v>
      </c>
    </row>
    <row r="67" spans="1:51" ht="16.149999999999999" customHeight="1" x14ac:dyDescent="0.2">
      <c r="A67" s="58">
        <v>61</v>
      </c>
      <c r="B67" s="59" t="s">
        <v>65</v>
      </c>
      <c r="C67" s="270">
        <f>'8_2.1.18 SIS'!O67</f>
        <v>0</v>
      </c>
      <c r="D67" s="60">
        <f>'Source Data'!H67</f>
        <v>2804.2748979691619</v>
      </c>
      <c r="E67" s="65">
        <f t="shared" si="11"/>
        <v>0</v>
      </c>
      <c r="F67" s="289"/>
      <c r="G67" s="60">
        <f>'Source Data'!I67</f>
        <v>381.62134806778147</v>
      </c>
      <c r="H67" s="65">
        <f t="shared" si="12"/>
        <v>0</v>
      </c>
      <c r="I67" s="289"/>
      <c r="J67" s="60">
        <f>'Source Data'!J67</f>
        <v>104.0785494730313</v>
      </c>
      <c r="K67" s="65">
        <f t="shared" si="13"/>
        <v>0</v>
      </c>
      <c r="L67" s="289"/>
      <c r="M67" s="60">
        <f>'Source Data'!K67</f>
        <v>2601.9637368257822</v>
      </c>
      <c r="N67" s="65">
        <f t="shared" si="14"/>
        <v>0</v>
      </c>
      <c r="O67" s="289"/>
      <c r="P67" s="60">
        <f>'Source Data'!L67</f>
        <v>1040.7854947303128</v>
      </c>
      <c r="Q67" s="65">
        <f t="shared" si="15"/>
        <v>0</v>
      </c>
      <c r="R67" s="92">
        <v>0</v>
      </c>
      <c r="S67" s="60"/>
      <c r="T67" s="60"/>
      <c r="U67" s="61">
        <f t="shared" si="28"/>
        <v>0</v>
      </c>
      <c r="V67" s="92">
        <f t="shared" si="2"/>
        <v>0</v>
      </c>
      <c r="W67" s="65">
        <f t="shared" si="16"/>
        <v>0</v>
      </c>
      <c r="X67" s="92">
        <f t="shared" si="17"/>
        <v>0</v>
      </c>
      <c r="Y67" s="60">
        <f>'[1]JCFA-East'!$G67</f>
        <v>0</v>
      </c>
      <c r="Z67" s="92">
        <f t="shared" si="18"/>
        <v>0</v>
      </c>
      <c r="AA67" s="60"/>
      <c r="AB67" s="60">
        <f t="shared" si="19"/>
        <v>0</v>
      </c>
      <c r="AC67" s="92">
        <f t="shared" si="20"/>
        <v>0</v>
      </c>
      <c r="AD67" s="96">
        <f t="shared" si="29"/>
        <v>0</v>
      </c>
      <c r="AE67" s="66">
        <f>'Source Data'!N67</f>
        <v>9576</v>
      </c>
      <c r="AF67" s="89">
        <f t="shared" si="30"/>
        <v>0</v>
      </c>
      <c r="AG67" s="270"/>
      <c r="AH67" s="66">
        <f t="shared" si="21"/>
        <v>0</v>
      </c>
      <c r="AI67" s="270"/>
      <c r="AJ67" s="68">
        <f t="shared" si="31"/>
        <v>0</v>
      </c>
      <c r="AK67" s="67">
        <f t="shared" si="32"/>
        <v>0</v>
      </c>
      <c r="AL67" s="89">
        <f t="shared" si="22"/>
        <v>0</v>
      </c>
      <c r="AM67" s="70">
        <f t="shared" si="23"/>
        <v>0</v>
      </c>
      <c r="AN67" s="89">
        <f t="shared" si="24"/>
        <v>0</v>
      </c>
      <c r="AO67" s="60">
        <f>'[1]JCFA-East'!$M67</f>
        <v>0</v>
      </c>
      <c r="AP67" s="89">
        <f t="shared" si="25"/>
        <v>0</v>
      </c>
      <c r="AQ67" s="68"/>
      <c r="AR67" s="68">
        <f t="shared" si="26"/>
        <v>0</v>
      </c>
      <c r="AS67" s="89">
        <f t="shared" si="27"/>
        <v>0</v>
      </c>
      <c r="AT67" s="69">
        <f t="shared" si="7"/>
        <v>0</v>
      </c>
      <c r="AU67" s="86">
        <f t="shared" si="8"/>
        <v>0</v>
      </c>
      <c r="AV67" s="116"/>
      <c r="AW67" s="65"/>
      <c r="AX67" s="65">
        <f t="shared" si="33"/>
        <v>0</v>
      </c>
      <c r="AY67" s="65">
        <f t="shared" si="34"/>
        <v>0</v>
      </c>
    </row>
    <row r="68" spans="1:51" ht="16.149999999999999" customHeight="1" x14ac:dyDescent="0.2">
      <c r="A68" s="54">
        <v>62</v>
      </c>
      <c r="B68" s="55" t="s">
        <v>66</v>
      </c>
      <c r="C68" s="271">
        <f>'8_2.1.18 SIS'!O68</f>
        <v>0</v>
      </c>
      <c r="D68" s="56">
        <f>'Source Data'!H68</f>
        <v>4883.7599729981075</v>
      </c>
      <c r="E68" s="74">
        <f t="shared" si="11"/>
        <v>0</v>
      </c>
      <c r="F68" s="290"/>
      <c r="G68" s="56">
        <f>'Source Data'!I68</f>
        <v>736.06666112665073</v>
      </c>
      <c r="H68" s="74">
        <f t="shared" si="12"/>
        <v>0</v>
      </c>
      <c r="I68" s="290"/>
      <c r="J68" s="56">
        <f>'Source Data'!J68</f>
        <v>200.74545303454113</v>
      </c>
      <c r="K68" s="74">
        <f t="shared" si="13"/>
        <v>0</v>
      </c>
      <c r="L68" s="290"/>
      <c r="M68" s="56">
        <f>'Source Data'!K68</f>
        <v>5018.6363258635274</v>
      </c>
      <c r="N68" s="74">
        <f t="shared" si="14"/>
        <v>0</v>
      </c>
      <c r="O68" s="290"/>
      <c r="P68" s="56">
        <f>'Source Data'!L68</f>
        <v>2007.4545303454111</v>
      </c>
      <c r="Q68" s="74">
        <f t="shared" si="15"/>
        <v>0</v>
      </c>
      <c r="R68" s="93">
        <v>0</v>
      </c>
      <c r="S68" s="56"/>
      <c r="T68" s="56"/>
      <c r="U68" s="57">
        <f t="shared" si="28"/>
        <v>0</v>
      </c>
      <c r="V68" s="93">
        <f t="shared" si="2"/>
        <v>0</v>
      </c>
      <c r="W68" s="74">
        <f t="shared" si="16"/>
        <v>0</v>
      </c>
      <c r="X68" s="93">
        <f t="shared" si="17"/>
        <v>0</v>
      </c>
      <c r="Y68" s="56">
        <f>'[1]JCFA-East'!$G68</f>
        <v>0</v>
      </c>
      <c r="Z68" s="93">
        <f t="shared" si="18"/>
        <v>0</v>
      </c>
      <c r="AA68" s="56"/>
      <c r="AB68" s="56">
        <f t="shared" si="19"/>
        <v>0</v>
      </c>
      <c r="AC68" s="93">
        <f t="shared" si="20"/>
        <v>0</v>
      </c>
      <c r="AD68" s="97">
        <f t="shared" si="29"/>
        <v>0</v>
      </c>
      <c r="AE68" s="75">
        <f>'Source Data'!N68</f>
        <v>1997</v>
      </c>
      <c r="AF68" s="90">
        <f t="shared" si="30"/>
        <v>0</v>
      </c>
      <c r="AG68" s="271"/>
      <c r="AH68" s="75">
        <f t="shared" si="21"/>
        <v>0</v>
      </c>
      <c r="AI68" s="271"/>
      <c r="AJ68" s="77">
        <f t="shared" si="31"/>
        <v>0</v>
      </c>
      <c r="AK68" s="76">
        <f t="shared" si="32"/>
        <v>0</v>
      </c>
      <c r="AL68" s="90">
        <f t="shared" si="22"/>
        <v>0</v>
      </c>
      <c r="AM68" s="79">
        <f t="shared" si="23"/>
        <v>0</v>
      </c>
      <c r="AN68" s="90">
        <f t="shared" si="24"/>
        <v>0</v>
      </c>
      <c r="AO68" s="56">
        <f>'[1]JCFA-East'!$M68</f>
        <v>0</v>
      </c>
      <c r="AP68" s="90">
        <f t="shared" si="25"/>
        <v>0</v>
      </c>
      <c r="AQ68" s="77"/>
      <c r="AR68" s="77">
        <f t="shared" si="26"/>
        <v>0</v>
      </c>
      <c r="AS68" s="90">
        <f t="shared" si="27"/>
        <v>0</v>
      </c>
      <c r="AT68" s="78">
        <f t="shared" si="7"/>
        <v>0</v>
      </c>
      <c r="AU68" s="87">
        <f t="shared" si="8"/>
        <v>0</v>
      </c>
      <c r="AV68" s="116"/>
      <c r="AW68" s="74"/>
      <c r="AX68" s="74">
        <f t="shared" si="33"/>
        <v>0</v>
      </c>
      <c r="AY68" s="74">
        <f t="shared" si="34"/>
        <v>0</v>
      </c>
    </row>
    <row r="69" spans="1:51" ht="16.149999999999999" customHeight="1" x14ac:dyDescent="0.2">
      <c r="A69" s="54">
        <v>63</v>
      </c>
      <c r="B69" s="55" t="s">
        <v>67</v>
      </c>
      <c r="C69" s="271">
        <f>'8_2.1.18 SIS'!O69</f>
        <v>0</v>
      </c>
      <c r="D69" s="56">
        <f>'Source Data'!H69</f>
        <v>3617.9669570727483</v>
      </c>
      <c r="E69" s="74">
        <f t="shared" si="11"/>
        <v>0</v>
      </c>
      <c r="F69" s="290"/>
      <c r="G69" s="56">
        <f>'Source Data'!I69</f>
        <v>455.19374290754848</v>
      </c>
      <c r="H69" s="74">
        <f t="shared" si="12"/>
        <v>0</v>
      </c>
      <c r="I69" s="290"/>
      <c r="J69" s="56">
        <f>'Source Data'!J69</f>
        <v>124.14374806569505</v>
      </c>
      <c r="K69" s="74">
        <f t="shared" si="13"/>
        <v>0</v>
      </c>
      <c r="L69" s="290"/>
      <c r="M69" s="56">
        <f>'Source Data'!K69</f>
        <v>3103.5937016423763</v>
      </c>
      <c r="N69" s="74">
        <f t="shared" si="14"/>
        <v>0</v>
      </c>
      <c r="O69" s="290"/>
      <c r="P69" s="56">
        <f>'Source Data'!L69</f>
        <v>1241.4374806569506</v>
      </c>
      <c r="Q69" s="74">
        <f t="shared" si="15"/>
        <v>0</v>
      </c>
      <c r="R69" s="93">
        <v>0</v>
      </c>
      <c r="S69" s="56"/>
      <c r="T69" s="56"/>
      <c r="U69" s="57">
        <f t="shared" si="28"/>
        <v>0</v>
      </c>
      <c r="V69" s="93">
        <f t="shared" si="2"/>
        <v>0</v>
      </c>
      <c r="W69" s="74">
        <f t="shared" si="16"/>
        <v>0</v>
      </c>
      <c r="X69" s="93">
        <f t="shared" si="17"/>
        <v>0</v>
      </c>
      <c r="Y69" s="56">
        <f>'[1]JCFA-East'!$G69</f>
        <v>0</v>
      </c>
      <c r="Z69" s="93">
        <f t="shared" si="18"/>
        <v>0</v>
      </c>
      <c r="AA69" s="56"/>
      <c r="AB69" s="56">
        <f t="shared" si="19"/>
        <v>0</v>
      </c>
      <c r="AC69" s="93">
        <f t="shared" si="20"/>
        <v>0</v>
      </c>
      <c r="AD69" s="97">
        <f t="shared" si="29"/>
        <v>0</v>
      </c>
      <c r="AE69" s="75">
        <f>'Source Data'!N69</f>
        <v>7559</v>
      </c>
      <c r="AF69" s="90">
        <f t="shared" si="30"/>
        <v>0</v>
      </c>
      <c r="AG69" s="271"/>
      <c r="AH69" s="75">
        <f t="shared" si="21"/>
        <v>0</v>
      </c>
      <c r="AI69" s="271"/>
      <c r="AJ69" s="77">
        <f t="shared" si="31"/>
        <v>0</v>
      </c>
      <c r="AK69" s="76">
        <f t="shared" si="32"/>
        <v>0</v>
      </c>
      <c r="AL69" s="90">
        <f t="shared" si="22"/>
        <v>0</v>
      </c>
      <c r="AM69" s="79">
        <f t="shared" si="23"/>
        <v>0</v>
      </c>
      <c r="AN69" s="90">
        <f t="shared" si="24"/>
        <v>0</v>
      </c>
      <c r="AO69" s="56">
        <f>'[1]JCFA-East'!$M69</f>
        <v>0</v>
      </c>
      <c r="AP69" s="90">
        <f t="shared" si="25"/>
        <v>0</v>
      </c>
      <c r="AQ69" s="77"/>
      <c r="AR69" s="77">
        <f t="shared" si="26"/>
        <v>0</v>
      </c>
      <c r="AS69" s="90">
        <f t="shared" si="27"/>
        <v>0</v>
      </c>
      <c r="AT69" s="78">
        <f t="shared" si="7"/>
        <v>0</v>
      </c>
      <c r="AU69" s="87">
        <f t="shared" si="8"/>
        <v>0</v>
      </c>
      <c r="AV69" s="116"/>
      <c r="AW69" s="74"/>
      <c r="AX69" s="74">
        <f t="shared" si="33"/>
        <v>0</v>
      </c>
      <c r="AY69" s="74">
        <f t="shared" si="34"/>
        <v>0</v>
      </c>
    </row>
    <row r="70" spans="1:51" ht="16.149999999999999" customHeight="1" x14ac:dyDescent="0.2">
      <c r="A70" s="54">
        <v>64</v>
      </c>
      <c r="B70" s="55" t="s">
        <v>68</v>
      </c>
      <c r="C70" s="271">
        <f>'8_2.1.18 SIS'!O70</f>
        <v>0</v>
      </c>
      <c r="D70" s="56">
        <f>'Source Data'!H70</f>
        <v>5230.6414951359775</v>
      </c>
      <c r="E70" s="74">
        <f t="shared" si="11"/>
        <v>0</v>
      </c>
      <c r="F70" s="290"/>
      <c r="G70" s="56">
        <f>'Source Data'!I70</f>
        <v>700.71301031438645</v>
      </c>
      <c r="H70" s="74">
        <f t="shared" si="12"/>
        <v>0</v>
      </c>
      <c r="I70" s="290"/>
      <c r="J70" s="56">
        <f>'Source Data'!J70</f>
        <v>191.10354826755992</v>
      </c>
      <c r="K70" s="74">
        <f t="shared" si="13"/>
        <v>0</v>
      </c>
      <c r="L70" s="290"/>
      <c r="M70" s="56">
        <f>'Source Data'!K70</f>
        <v>4777.5887066889991</v>
      </c>
      <c r="N70" s="74">
        <f t="shared" si="14"/>
        <v>0</v>
      </c>
      <c r="O70" s="290"/>
      <c r="P70" s="56">
        <f>'Source Data'!L70</f>
        <v>1911.0354826755995</v>
      </c>
      <c r="Q70" s="74">
        <f t="shared" si="15"/>
        <v>0</v>
      </c>
      <c r="R70" s="93">
        <v>0</v>
      </c>
      <c r="S70" s="56"/>
      <c r="T70" s="56"/>
      <c r="U70" s="57">
        <f t="shared" si="28"/>
        <v>0</v>
      </c>
      <c r="V70" s="93">
        <f t="shared" si="2"/>
        <v>0</v>
      </c>
      <c r="W70" s="74">
        <f t="shared" si="16"/>
        <v>0</v>
      </c>
      <c r="X70" s="93">
        <f t="shared" si="17"/>
        <v>0</v>
      </c>
      <c r="Y70" s="56">
        <f>'[1]JCFA-East'!$G70</f>
        <v>0</v>
      </c>
      <c r="Z70" s="93">
        <f t="shared" si="18"/>
        <v>0</v>
      </c>
      <c r="AA70" s="56"/>
      <c r="AB70" s="56">
        <f t="shared" si="19"/>
        <v>0</v>
      </c>
      <c r="AC70" s="93">
        <f t="shared" si="20"/>
        <v>0</v>
      </c>
      <c r="AD70" s="97">
        <f t="shared" si="29"/>
        <v>0</v>
      </c>
      <c r="AE70" s="75">
        <f>'Source Data'!N70</f>
        <v>2999</v>
      </c>
      <c r="AF70" s="90">
        <f t="shared" si="30"/>
        <v>0</v>
      </c>
      <c r="AG70" s="271"/>
      <c r="AH70" s="75">
        <f t="shared" si="21"/>
        <v>0</v>
      </c>
      <c r="AI70" s="271"/>
      <c r="AJ70" s="77">
        <f t="shared" si="31"/>
        <v>0</v>
      </c>
      <c r="AK70" s="76">
        <f t="shared" si="32"/>
        <v>0</v>
      </c>
      <c r="AL70" s="90">
        <f t="shared" si="22"/>
        <v>0</v>
      </c>
      <c r="AM70" s="79">
        <f t="shared" si="23"/>
        <v>0</v>
      </c>
      <c r="AN70" s="90">
        <f t="shared" si="24"/>
        <v>0</v>
      </c>
      <c r="AO70" s="56">
        <f>'[1]JCFA-East'!$M70</f>
        <v>0</v>
      </c>
      <c r="AP70" s="90">
        <f t="shared" si="25"/>
        <v>0</v>
      </c>
      <c r="AQ70" s="77"/>
      <c r="AR70" s="77">
        <f t="shared" si="26"/>
        <v>0</v>
      </c>
      <c r="AS70" s="90">
        <f t="shared" si="27"/>
        <v>0</v>
      </c>
      <c r="AT70" s="78">
        <f t="shared" si="7"/>
        <v>0</v>
      </c>
      <c r="AU70" s="87">
        <f t="shared" si="8"/>
        <v>0</v>
      </c>
      <c r="AV70" s="116"/>
      <c r="AW70" s="74"/>
      <c r="AX70" s="74">
        <f t="shared" si="33"/>
        <v>0</v>
      </c>
      <c r="AY70" s="74">
        <f t="shared" si="34"/>
        <v>0</v>
      </c>
    </row>
    <row r="71" spans="1:51" ht="16.149999999999999" customHeight="1" x14ac:dyDescent="0.2">
      <c r="A71" s="49">
        <v>65</v>
      </c>
      <c r="B71" s="50" t="s">
        <v>69</v>
      </c>
      <c r="C71" s="272">
        <f>'8_2.1.18 SIS'!O71</f>
        <v>0</v>
      </c>
      <c r="D71" s="51">
        <f>'Source Data'!H71</f>
        <v>4386.1061727809565</v>
      </c>
      <c r="E71" s="80">
        <f t="shared" si="11"/>
        <v>0</v>
      </c>
      <c r="F71" s="291"/>
      <c r="G71" s="51">
        <f>'Source Data'!I71</f>
        <v>566.73400507501663</v>
      </c>
      <c r="H71" s="80">
        <f t="shared" si="12"/>
        <v>0</v>
      </c>
      <c r="I71" s="291"/>
      <c r="J71" s="51">
        <f>'Source Data'!J71</f>
        <v>154.56381956591363</v>
      </c>
      <c r="K71" s="80">
        <f t="shared" si="13"/>
        <v>0</v>
      </c>
      <c r="L71" s="291"/>
      <c r="M71" s="51">
        <f>'Source Data'!K71</f>
        <v>3864.0954891478409</v>
      </c>
      <c r="N71" s="80">
        <f t="shared" si="14"/>
        <v>0</v>
      </c>
      <c r="O71" s="291"/>
      <c r="P71" s="51">
        <f>'Source Data'!L71</f>
        <v>1545.6381956591365</v>
      </c>
      <c r="Q71" s="80">
        <f t="shared" si="15"/>
        <v>0</v>
      </c>
      <c r="R71" s="94">
        <v>0</v>
      </c>
      <c r="S71" s="51"/>
      <c r="T71" s="51"/>
      <c r="U71" s="52">
        <f t="shared" ref="U71:U75" si="35">S71+T71</f>
        <v>0</v>
      </c>
      <c r="V71" s="94">
        <f>U71+R71</f>
        <v>0</v>
      </c>
      <c r="W71" s="80">
        <f t="shared" si="16"/>
        <v>0</v>
      </c>
      <c r="X71" s="94">
        <f t="shared" si="17"/>
        <v>0</v>
      </c>
      <c r="Y71" s="51">
        <f>'[1]JCFA-East'!$G71</f>
        <v>0</v>
      </c>
      <c r="Z71" s="94">
        <f t="shared" si="18"/>
        <v>0</v>
      </c>
      <c r="AA71" s="53"/>
      <c r="AB71" s="51">
        <f t="shared" si="19"/>
        <v>0</v>
      </c>
      <c r="AC71" s="95">
        <f t="shared" si="20"/>
        <v>0</v>
      </c>
      <c r="AD71" s="95">
        <f t="shared" si="29"/>
        <v>0</v>
      </c>
      <c r="AE71" s="71">
        <f>'Source Data'!N71</f>
        <v>5234</v>
      </c>
      <c r="AF71" s="91">
        <f>C71*AE71</f>
        <v>0</v>
      </c>
      <c r="AG71" s="272"/>
      <c r="AH71" s="71">
        <f t="shared" si="21"/>
        <v>0</v>
      </c>
      <c r="AI71" s="272"/>
      <c r="AJ71" s="72">
        <f t="shared" ref="AJ71:AJ75" si="36">AE71*AI71*0.5</f>
        <v>0</v>
      </c>
      <c r="AK71" s="73">
        <f t="shared" ref="AK71:AK75" si="37">AH71+AJ71</f>
        <v>0</v>
      </c>
      <c r="AL71" s="91">
        <f t="shared" si="22"/>
        <v>0</v>
      </c>
      <c r="AM71" s="82">
        <f t="shared" si="23"/>
        <v>0</v>
      </c>
      <c r="AN71" s="91">
        <f t="shared" si="24"/>
        <v>0</v>
      </c>
      <c r="AO71" s="51">
        <f>'[1]JCFA-East'!$M71</f>
        <v>0</v>
      </c>
      <c r="AP71" s="91">
        <f t="shared" si="25"/>
        <v>0</v>
      </c>
      <c r="AQ71" s="72"/>
      <c r="AR71" s="72">
        <f t="shared" si="26"/>
        <v>0</v>
      </c>
      <c r="AS71" s="91">
        <f t="shared" si="27"/>
        <v>0</v>
      </c>
      <c r="AT71" s="81">
        <f>Z71+AP71</f>
        <v>0</v>
      </c>
      <c r="AU71" s="88">
        <f>AC71+AS71</f>
        <v>0</v>
      </c>
      <c r="AV71" s="116"/>
      <c r="AW71" s="80"/>
      <c r="AX71" s="80">
        <f t="shared" si="33"/>
        <v>0</v>
      </c>
      <c r="AY71" s="80">
        <f t="shared" ref="AY71:AY75" si="38">AX71-AW71</f>
        <v>0</v>
      </c>
    </row>
    <row r="72" spans="1:51" ht="16.149999999999999" customHeight="1" x14ac:dyDescent="0.2">
      <c r="A72" s="58">
        <v>66</v>
      </c>
      <c r="B72" s="59" t="s">
        <v>70</v>
      </c>
      <c r="C72" s="270">
        <f>'8_2.1.18 SIS'!O72</f>
        <v>0</v>
      </c>
      <c r="D72" s="60">
        <f>'Source Data'!H72</f>
        <v>5209.1252297845949</v>
      </c>
      <c r="E72" s="65">
        <f>C72*D72</f>
        <v>0</v>
      </c>
      <c r="F72" s="289"/>
      <c r="G72" s="60">
        <f>'Source Data'!I72</f>
        <v>655.4113591428079</v>
      </c>
      <c r="H72" s="65">
        <f>F72*G72</f>
        <v>0</v>
      </c>
      <c r="I72" s="289"/>
      <c r="J72" s="60">
        <f>'Source Data'!J72</f>
        <v>178.74855249349307</v>
      </c>
      <c r="K72" s="65">
        <f>I72*J72</f>
        <v>0</v>
      </c>
      <c r="L72" s="289"/>
      <c r="M72" s="60">
        <f>'Source Data'!K72</f>
        <v>4468.713812337327</v>
      </c>
      <c r="N72" s="65">
        <f>L72*M72</f>
        <v>0</v>
      </c>
      <c r="O72" s="289"/>
      <c r="P72" s="60">
        <f>'Source Data'!L72</f>
        <v>1787.4855249349307</v>
      </c>
      <c r="Q72" s="65">
        <f>O72*P72</f>
        <v>0</v>
      </c>
      <c r="R72" s="92">
        <v>0</v>
      </c>
      <c r="S72" s="60"/>
      <c r="T72" s="60"/>
      <c r="U72" s="61">
        <f t="shared" si="35"/>
        <v>0</v>
      </c>
      <c r="V72" s="92">
        <f>U72+R72</f>
        <v>0</v>
      </c>
      <c r="W72" s="65">
        <f>ROUND(V72*-0.25%,0)</f>
        <v>0</v>
      </c>
      <c r="X72" s="92">
        <f>SUM(V72:W72)</f>
        <v>0</v>
      </c>
      <c r="Y72" s="60">
        <f>'[1]JCFA-East'!$G72</f>
        <v>0</v>
      </c>
      <c r="Z72" s="92">
        <f>ROUND(SUM(X72:Y72),0)</f>
        <v>0</v>
      </c>
      <c r="AA72" s="60"/>
      <c r="AB72" s="60">
        <f>Z72-AA72</f>
        <v>0</v>
      </c>
      <c r="AC72" s="92">
        <f>ROUND(AB72/$AC$88,0)</f>
        <v>0</v>
      </c>
      <c r="AD72" s="96">
        <f t="shared" si="29"/>
        <v>0</v>
      </c>
      <c r="AE72" s="66">
        <f>'Source Data'!N72</f>
        <v>3964</v>
      </c>
      <c r="AF72" s="89">
        <f>C72*AE72</f>
        <v>0</v>
      </c>
      <c r="AG72" s="270"/>
      <c r="AH72" s="66">
        <f>AG72*AE72</f>
        <v>0</v>
      </c>
      <c r="AI72" s="270"/>
      <c r="AJ72" s="68">
        <f t="shared" si="36"/>
        <v>0</v>
      </c>
      <c r="AK72" s="67">
        <f t="shared" si="37"/>
        <v>0</v>
      </c>
      <c r="AL72" s="89">
        <f>AK72+AF72</f>
        <v>0</v>
      </c>
      <c r="AM72" s="70">
        <f>ROUND(-0.25%*AL72,0)</f>
        <v>0</v>
      </c>
      <c r="AN72" s="89">
        <f>SUM(AL72:AM72)</f>
        <v>0</v>
      </c>
      <c r="AO72" s="60">
        <f>'[1]JCFA-East'!$M72</f>
        <v>0</v>
      </c>
      <c r="AP72" s="89">
        <f>ROUND(SUM(AN72:AO72),0)</f>
        <v>0</v>
      </c>
      <c r="AQ72" s="68"/>
      <c r="AR72" s="68">
        <f>AP72-AQ72</f>
        <v>0</v>
      </c>
      <c r="AS72" s="89">
        <f>ROUND(AR72/$AS$88,0)</f>
        <v>0</v>
      </c>
      <c r="AT72" s="69">
        <f>Z72+AP72</f>
        <v>0</v>
      </c>
      <c r="AU72" s="86">
        <f>AC72+AS72</f>
        <v>0</v>
      </c>
      <c r="AV72" s="116"/>
      <c r="AW72" s="84"/>
      <c r="AX72" s="84">
        <f t="shared" si="33"/>
        <v>0</v>
      </c>
      <c r="AY72" s="84">
        <f t="shared" si="38"/>
        <v>0</v>
      </c>
    </row>
    <row r="73" spans="1:51" ht="16.149999999999999" customHeight="1" x14ac:dyDescent="0.2">
      <c r="A73" s="54">
        <v>67</v>
      </c>
      <c r="B73" s="55" t="s">
        <v>3</v>
      </c>
      <c r="C73" s="271">
        <f>'8_2.1.18 SIS'!O73</f>
        <v>0</v>
      </c>
      <c r="D73" s="56">
        <f>'Source Data'!H73</f>
        <v>4781.434296552653</v>
      </c>
      <c r="E73" s="74">
        <f>C73*D73</f>
        <v>0</v>
      </c>
      <c r="F73" s="290"/>
      <c r="G73" s="56">
        <f>'Source Data'!I73</f>
        <v>636.87839950514967</v>
      </c>
      <c r="H73" s="74">
        <f>F73*G73</f>
        <v>0</v>
      </c>
      <c r="I73" s="290"/>
      <c r="J73" s="56">
        <f>'Source Data'!J73</f>
        <v>173.6941089559499</v>
      </c>
      <c r="K73" s="74">
        <f>I73*J73</f>
        <v>0</v>
      </c>
      <c r="L73" s="290"/>
      <c r="M73" s="56">
        <f>'Source Data'!K73</f>
        <v>4342.3527238987472</v>
      </c>
      <c r="N73" s="74">
        <f>L73*M73</f>
        <v>0</v>
      </c>
      <c r="O73" s="290"/>
      <c r="P73" s="56">
        <f>'Source Data'!L73</f>
        <v>1736.9410895594988</v>
      </c>
      <c r="Q73" s="74">
        <f>O73*P73</f>
        <v>0</v>
      </c>
      <c r="R73" s="93">
        <v>0</v>
      </c>
      <c r="S73" s="56"/>
      <c r="T73" s="56"/>
      <c r="U73" s="57">
        <f t="shared" si="35"/>
        <v>0</v>
      </c>
      <c r="V73" s="93">
        <f>U73+R73</f>
        <v>0</v>
      </c>
      <c r="W73" s="74">
        <f>ROUND(V73*-0.25%,0)</f>
        <v>0</v>
      </c>
      <c r="X73" s="93">
        <f>SUM(V73:W73)</f>
        <v>0</v>
      </c>
      <c r="Y73" s="56">
        <f>'[1]JCFA-East'!$G73</f>
        <v>0</v>
      </c>
      <c r="Z73" s="93">
        <f>ROUND(SUM(X73:Y73),0)</f>
        <v>0</v>
      </c>
      <c r="AA73" s="56"/>
      <c r="AB73" s="56">
        <f>Z73-AA73</f>
        <v>0</v>
      </c>
      <c r="AC73" s="93">
        <f>ROUND(AB73/$AC$88,0)</f>
        <v>0</v>
      </c>
      <c r="AD73" s="97">
        <f t="shared" si="29"/>
        <v>0</v>
      </c>
      <c r="AE73" s="75">
        <f>'Source Data'!N73</f>
        <v>5608</v>
      </c>
      <c r="AF73" s="90">
        <f>C73*AE73</f>
        <v>0</v>
      </c>
      <c r="AG73" s="271"/>
      <c r="AH73" s="75">
        <f>AG73*AE73</f>
        <v>0</v>
      </c>
      <c r="AI73" s="271"/>
      <c r="AJ73" s="77">
        <f t="shared" si="36"/>
        <v>0</v>
      </c>
      <c r="AK73" s="76">
        <f t="shared" si="37"/>
        <v>0</v>
      </c>
      <c r="AL73" s="90">
        <f>AK73+AF73</f>
        <v>0</v>
      </c>
      <c r="AM73" s="79">
        <f>ROUND(-0.25%*AL73,0)</f>
        <v>0</v>
      </c>
      <c r="AN73" s="90">
        <f>SUM(AL73:AM73)</f>
        <v>0</v>
      </c>
      <c r="AO73" s="56">
        <f>'[1]JCFA-East'!$M73</f>
        <v>0</v>
      </c>
      <c r="AP73" s="90">
        <f>ROUND(SUM(AN73:AO73),0)</f>
        <v>0</v>
      </c>
      <c r="AQ73" s="77"/>
      <c r="AR73" s="77">
        <f>AP73-AQ73</f>
        <v>0</v>
      </c>
      <c r="AS73" s="90">
        <f>ROUND(AR73/$AS$88,0)</f>
        <v>0</v>
      </c>
      <c r="AT73" s="78">
        <f>Z73+AP73</f>
        <v>0</v>
      </c>
      <c r="AU73" s="87">
        <f>AC73+AS73</f>
        <v>0</v>
      </c>
      <c r="AV73" s="116"/>
      <c r="AW73" s="84"/>
      <c r="AX73" s="84">
        <f t="shared" si="33"/>
        <v>0</v>
      </c>
      <c r="AY73" s="84">
        <f t="shared" si="38"/>
        <v>0</v>
      </c>
    </row>
    <row r="74" spans="1:51" ht="16.149999999999999" customHeight="1" x14ac:dyDescent="0.2">
      <c r="A74" s="54">
        <v>68</v>
      </c>
      <c r="B74" s="55" t="s">
        <v>2</v>
      </c>
      <c r="C74" s="271">
        <f>'8_2.1.18 SIS'!O74</f>
        <v>0</v>
      </c>
      <c r="D74" s="56">
        <f>'Source Data'!H74</f>
        <v>5487.462001896216</v>
      </c>
      <c r="E74" s="74">
        <f>C74*D74</f>
        <v>0</v>
      </c>
      <c r="F74" s="290"/>
      <c r="G74" s="56">
        <f>'Source Data'!I74</f>
        <v>713.42471435529035</v>
      </c>
      <c r="H74" s="74">
        <f>F74*G74</f>
        <v>0</v>
      </c>
      <c r="I74" s="290"/>
      <c r="J74" s="56">
        <f>'Source Data'!J74</f>
        <v>194.5703766423519</v>
      </c>
      <c r="K74" s="74">
        <f>I74*J74</f>
        <v>0</v>
      </c>
      <c r="L74" s="290"/>
      <c r="M74" s="56">
        <f>'Source Data'!K74</f>
        <v>4864.2594160587978</v>
      </c>
      <c r="N74" s="74">
        <f>L74*M74</f>
        <v>0</v>
      </c>
      <c r="O74" s="290"/>
      <c r="P74" s="56">
        <f>'Source Data'!L74</f>
        <v>1945.703766423519</v>
      </c>
      <c r="Q74" s="74">
        <f>O74*P74</f>
        <v>0</v>
      </c>
      <c r="R74" s="93">
        <v>0</v>
      </c>
      <c r="S74" s="56"/>
      <c r="T74" s="56"/>
      <c r="U74" s="57">
        <f t="shared" si="35"/>
        <v>0</v>
      </c>
      <c r="V74" s="93">
        <f>U74+R74</f>
        <v>0</v>
      </c>
      <c r="W74" s="74">
        <f>ROUND(V74*-0.25%,0)</f>
        <v>0</v>
      </c>
      <c r="X74" s="93">
        <f>SUM(V74:W74)</f>
        <v>0</v>
      </c>
      <c r="Y74" s="56">
        <f>'[1]JCFA-East'!$G74</f>
        <v>0</v>
      </c>
      <c r="Z74" s="93">
        <f>ROUND(SUM(X74:Y74),0)</f>
        <v>0</v>
      </c>
      <c r="AA74" s="56"/>
      <c r="AB74" s="56">
        <f>Z74-AA74</f>
        <v>0</v>
      </c>
      <c r="AC74" s="93">
        <f>ROUND(AB74/$AC$88,0)</f>
        <v>0</v>
      </c>
      <c r="AD74" s="97">
        <f t="shared" si="29"/>
        <v>0</v>
      </c>
      <c r="AE74" s="75">
        <f>'Source Data'!N74</f>
        <v>2793</v>
      </c>
      <c r="AF74" s="90">
        <f>C74*AE74</f>
        <v>0</v>
      </c>
      <c r="AG74" s="271"/>
      <c r="AH74" s="75">
        <f>AG74*AE74</f>
        <v>0</v>
      </c>
      <c r="AI74" s="271"/>
      <c r="AJ74" s="77">
        <f t="shared" si="36"/>
        <v>0</v>
      </c>
      <c r="AK74" s="76">
        <f t="shared" si="37"/>
        <v>0</v>
      </c>
      <c r="AL74" s="90">
        <f>AK74+AF74</f>
        <v>0</v>
      </c>
      <c r="AM74" s="79">
        <f>ROUND(-0.25%*AL74,0)</f>
        <v>0</v>
      </c>
      <c r="AN74" s="90">
        <f>SUM(AL74:AM74)</f>
        <v>0</v>
      </c>
      <c r="AO74" s="56">
        <f>'[1]JCFA-East'!$M74</f>
        <v>0</v>
      </c>
      <c r="AP74" s="90">
        <f>ROUND(SUM(AN74:AO74),0)</f>
        <v>0</v>
      </c>
      <c r="AQ74" s="77"/>
      <c r="AR74" s="77">
        <f>AP74-AQ74</f>
        <v>0</v>
      </c>
      <c r="AS74" s="90">
        <f>ROUND(AR74/$AS$88,0)</f>
        <v>0</v>
      </c>
      <c r="AT74" s="78">
        <f>Z74+AP74</f>
        <v>0</v>
      </c>
      <c r="AU74" s="87">
        <f>AC74+AS74</f>
        <v>0</v>
      </c>
      <c r="AV74" s="116"/>
      <c r="AW74" s="84"/>
      <c r="AX74" s="84">
        <f t="shared" si="33"/>
        <v>0</v>
      </c>
      <c r="AY74" s="84">
        <f t="shared" si="38"/>
        <v>0</v>
      </c>
    </row>
    <row r="75" spans="1:51" ht="16.149999999999999" customHeight="1" x14ac:dyDescent="0.2">
      <c r="A75" s="54">
        <v>69</v>
      </c>
      <c r="B75" s="55" t="s">
        <v>75</v>
      </c>
      <c r="C75" s="271">
        <f>'8_2.1.18 SIS'!O75</f>
        <v>0</v>
      </c>
      <c r="D75" s="56">
        <f>'Source Data'!H75</f>
        <v>5291.1260189471159</v>
      </c>
      <c r="E75" s="74">
        <f>C75*D75</f>
        <v>0</v>
      </c>
      <c r="F75" s="290"/>
      <c r="G75" s="56">
        <f>'Source Data'!I75</f>
        <v>701.91738105393551</v>
      </c>
      <c r="H75" s="74">
        <f>F75*G75</f>
        <v>0</v>
      </c>
      <c r="I75" s="290"/>
      <c r="J75" s="56">
        <f>'Source Data'!J75</f>
        <v>191.43201301470964</v>
      </c>
      <c r="K75" s="74">
        <f>I75*J75</f>
        <v>0</v>
      </c>
      <c r="L75" s="290"/>
      <c r="M75" s="56">
        <f>'Source Data'!K75</f>
        <v>4785.8003253677416</v>
      </c>
      <c r="N75" s="74">
        <f>L75*M75</f>
        <v>0</v>
      </c>
      <c r="O75" s="290"/>
      <c r="P75" s="56">
        <f>'Source Data'!L75</f>
        <v>1914.3201301470965</v>
      </c>
      <c r="Q75" s="74">
        <f>O75*P75</f>
        <v>0</v>
      </c>
      <c r="R75" s="93">
        <v>0</v>
      </c>
      <c r="S75" s="56"/>
      <c r="T75" s="56"/>
      <c r="U75" s="57">
        <f t="shared" si="35"/>
        <v>0</v>
      </c>
      <c r="V75" s="93">
        <f>U75+R75</f>
        <v>0</v>
      </c>
      <c r="W75" s="74">
        <f>ROUND(V75*-0.25%,0)</f>
        <v>0</v>
      </c>
      <c r="X75" s="93">
        <f>SUM(V75:W75)</f>
        <v>0</v>
      </c>
      <c r="Y75" s="56">
        <f>'[1]JCFA-East'!$G75</f>
        <v>0</v>
      </c>
      <c r="Z75" s="93">
        <f>ROUND(SUM(X75:Y75),0)</f>
        <v>0</v>
      </c>
      <c r="AA75" s="56"/>
      <c r="AB75" s="56">
        <f>Z75-AA75</f>
        <v>0</v>
      </c>
      <c r="AC75" s="93">
        <f>ROUND(AB75/$AC$88,0)</f>
        <v>0</v>
      </c>
      <c r="AD75" s="97">
        <f t="shared" si="29"/>
        <v>0</v>
      </c>
      <c r="AE75" s="75">
        <f>'Source Data'!N75</f>
        <v>3798</v>
      </c>
      <c r="AF75" s="90">
        <f>C75*AE75</f>
        <v>0</v>
      </c>
      <c r="AG75" s="271"/>
      <c r="AH75" s="75">
        <f>AG75*AE75</f>
        <v>0</v>
      </c>
      <c r="AI75" s="271"/>
      <c r="AJ75" s="77">
        <f t="shared" si="36"/>
        <v>0</v>
      </c>
      <c r="AK75" s="76">
        <f t="shared" si="37"/>
        <v>0</v>
      </c>
      <c r="AL75" s="90">
        <f>AK75+AF75</f>
        <v>0</v>
      </c>
      <c r="AM75" s="79">
        <f>ROUND(-0.25%*AL75,0)</f>
        <v>0</v>
      </c>
      <c r="AN75" s="90">
        <f>SUM(AL75:AM75)</f>
        <v>0</v>
      </c>
      <c r="AO75" s="56">
        <f>'[1]JCFA-East'!$M75</f>
        <v>0</v>
      </c>
      <c r="AP75" s="90">
        <f>ROUND(SUM(AN75:AO75),0)</f>
        <v>0</v>
      </c>
      <c r="AQ75" s="77"/>
      <c r="AR75" s="77">
        <f>AP75-AQ75</f>
        <v>0</v>
      </c>
      <c r="AS75" s="90">
        <f>ROUND(AR75/$AS$88,0)</f>
        <v>0</v>
      </c>
      <c r="AT75" s="78">
        <f>Z75+AP75</f>
        <v>0</v>
      </c>
      <c r="AU75" s="87">
        <f>AC75+AS75</f>
        <v>0</v>
      </c>
      <c r="AV75" s="116"/>
      <c r="AW75" s="83"/>
      <c r="AX75" s="83">
        <f t="shared" si="33"/>
        <v>0</v>
      </c>
      <c r="AY75" s="83">
        <f t="shared" si="38"/>
        <v>0</v>
      </c>
    </row>
    <row r="76" spans="1:51" s="123" customFormat="1" ht="16.149999999999999" customHeight="1" thickBot="1" x14ac:dyDescent="0.25">
      <c r="A76" s="1402" t="s">
        <v>460</v>
      </c>
      <c r="B76" s="1408"/>
      <c r="C76" s="292">
        <f>SUM(C7:C75)</f>
        <v>270</v>
      </c>
      <c r="D76" s="252"/>
      <c r="E76" s="282">
        <f>SUM(E7:E75)</f>
        <v>992435.1084131595</v>
      </c>
      <c r="F76" s="292">
        <v>235</v>
      </c>
      <c r="G76" s="252"/>
      <c r="H76" s="282">
        <v>109650.2576239926</v>
      </c>
      <c r="I76" s="292">
        <v>87.5</v>
      </c>
      <c r="J76" s="252"/>
      <c r="K76" s="282">
        <v>11168.851498564038</v>
      </c>
      <c r="L76" s="292">
        <v>28</v>
      </c>
      <c r="M76" s="252"/>
      <c r="N76" s="282">
        <v>89633.196272279441</v>
      </c>
      <c r="O76" s="292">
        <v>0</v>
      </c>
      <c r="P76" s="252"/>
      <c r="Q76" s="282">
        <v>0</v>
      </c>
      <c r="R76" s="293">
        <f t="shared" ref="R76:AU76" si="39">SUM(R7:R75)</f>
        <v>1202887</v>
      </c>
      <c r="S76" s="252">
        <f t="shared" si="39"/>
        <v>0</v>
      </c>
      <c r="T76" s="252">
        <f t="shared" si="39"/>
        <v>0</v>
      </c>
      <c r="U76" s="294">
        <f t="shared" si="39"/>
        <v>0</v>
      </c>
      <c r="V76" s="293">
        <f t="shared" si="39"/>
        <v>1202887</v>
      </c>
      <c r="W76" s="282">
        <f t="shared" si="39"/>
        <v>-3007</v>
      </c>
      <c r="X76" s="293">
        <f t="shared" si="39"/>
        <v>1199880</v>
      </c>
      <c r="Y76" s="282">
        <f t="shared" si="39"/>
        <v>-18003</v>
      </c>
      <c r="Z76" s="293">
        <f t="shared" si="39"/>
        <v>1181877</v>
      </c>
      <c r="AA76" s="252">
        <f t="shared" si="39"/>
        <v>0</v>
      </c>
      <c r="AB76" s="252">
        <f t="shared" si="39"/>
        <v>1181877</v>
      </c>
      <c r="AC76" s="293">
        <f t="shared" si="39"/>
        <v>98488</v>
      </c>
      <c r="AD76" s="249">
        <f t="shared" si="39"/>
        <v>1181877</v>
      </c>
      <c r="AE76" s="295">
        <f>'Source Data'!N76</f>
        <v>5169</v>
      </c>
      <c r="AF76" s="296">
        <f t="shared" si="39"/>
        <v>1513133</v>
      </c>
      <c r="AG76" s="292">
        <f t="shared" si="39"/>
        <v>0</v>
      </c>
      <c r="AH76" s="295">
        <f t="shared" si="39"/>
        <v>0</v>
      </c>
      <c r="AI76" s="292">
        <f t="shared" si="39"/>
        <v>0</v>
      </c>
      <c r="AJ76" s="297">
        <f t="shared" si="39"/>
        <v>0</v>
      </c>
      <c r="AK76" s="298">
        <f t="shared" si="39"/>
        <v>0</v>
      </c>
      <c r="AL76" s="296">
        <f t="shared" si="39"/>
        <v>1513133</v>
      </c>
      <c r="AM76" s="299">
        <f t="shared" si="39"/>
        <v>-3783</v>
      </c>
      <c r="AN76" s="296">
        <f t="shared" si="39"/>
        <v>1509350</v>
      </c>
      <c r="AO76" s="282">
        <f t="shared" ref="AO76" si="40">SUM(AO7:AO75)</f>
        <v>-23374</v>
      </c>
      <c r="AP76" s="296">
        <f t="shared" si="39"/>
        <v>1485976</v>
      </c>
      <c r="AQ76" s="297">
        <f t="shared" si="39"/>
        <v>0</v>
      </c>
      <c r="AR76" s="297">
        <f t="shared" si="39"/>
        <v>1485976</v>
      </c>
      <c r="AS76" s="296">
        <f t="shared" si="39"/>
        <v>123831</v>
      </c>
      <c r="AT76" s="300">
        <f t="shared" si="39"/>
        <v>2667853</v>
      </c>
      <c r="AU76" s="300">
        <f t="shared" si="39"/>
        <v>222319</v>
      </c>
      <c r="AV76" s="274"/>
      <c r="AW76" s="282">
        <f>SUM(AW7:AW75)</f>
        <v>0</v>
      </c>
      <c r="AX76" s="282">
        <f>SUM(AX7:AX75)</f>
        <v>3783</v>
      </c>
      <c r="AY76" s="282">
        <f>SUM(AY7:AY75)</f>
        <v>3783</v>
      </c>
    </row>
    <row r="77" spans="1:51" s="123" customFormat="1" ht="16.149999999999999" customHeight="1" thickTop="1" x14ac:dyDescent="0.2">
      <c r="A77" s="1409" t="s">
        <v>410</v>
      </c>
      <c r="B77" s="1410"/>
      <c r="C77" s="301"/>
      <c r="D77" s="279"/>
      <c r="E77" s="279"/>
      <c r="F77" s="301"/>
      <c r="G77" s="279"/>
      <c r="H77" s="279"/>
      <c r="I77" s="301"/>
      <c r="J77" s="279"/>
      <c r="K77" s="279"/>
      <c r="L77" s="301"/>
      <c r="M77" s="279"/>
      <c r="N77" s="279"/>
      <c r="O77" s="301"/>
      <c r="P77" s="279"/>
      <c r="Q77" s="279"/>
      <c r="R77" s="279"/>
      <c r="S77" s="279"/>
      <c r="T77" s="279"/>
      <c r="U77" s="279"/>
      <c r="V77" s="279"/>
      <c r="W77" s="279"/>
      <c r="X77" s="279"/>
      <c r="Y77" s="279"/>
      <c r="Z77" s="279"/>
      <c r="AA77" s="279"/>
      <c r="AB77" s="279"/>
      <c r="AC77" s="279"/>
      <c r="AD77" s="279"/>
      <c r="AE77" s="302"/>
      <c r="AF77" s="279"/>
      <c r="AG77" s="301"/>
      <c r="AH77" s="302"/>
      <c r="AI77" s="301"/>
      <c r="AJ77" s="279"/>
      <c r="AK77" s="279"/>
      <c r="AL77" s="279"/>
      <c r="AM77" s="279"/>
      <c r="AN77" s="279"/>
      <c r="AO77" s="279"/>
      <c r="AP77" s="279"/>
      <c r="AQ77" s="279"/>
      <c r="AR77" s="279"/>
      <c r="AS77" s="279"/>
      <c r="AT77" s="279"/>
      <c r="AU77" s="279"/>
      <c r="AV77" s="274"/>
      <c r="AW77" s="245"/>
      <c r="AX77" s="245"/>
      <c r="AY77" s="245"/>
    </row>
    <row r="78" spans="1:51" s="123" customFormat="1" ht="16.149999999999999" customHeight="1" x14ac:dyDescent="0.2">
      <c r="A78" s="1406" t="s">
        <v>411</v>
      </c>
      <c r="B78" s="1407"/>
      <c r="C78" s="170"/>
      <c r="D78" s="168"/>
      <c r="E78" s="168"/>
      <c r="F78" s="170"/>
      <c r="G78" s="168"/>
      <c r="H78" s="168"/>
      <c r="I78" s="170"/>
      <c r="J78" s="168"/>
      <c r="K78" s="168"/>
      <c r="L78" s="170"/>
      <c r="M78" s="168"/>
      <c r="N78" s="168"/>
      <c r="O78" s="170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97">
        <f>VLOOKUP($A$88,'4_Level 4'!$A$78:$R$214,5,FALSE)</f>
        <v>0</v>
      </c>
      <c r="AA78" s="173"/>
      <c r="AB78" s="168">
        <f>Z78-AA78</f>
        <v>0</v>
      </c>
      <c r="AC78" s="97">
        <f>ROUND(AB78/$AC$88,0)</f>
        <v>0</v>
      </c>
      <c r="AD78" s="97">
        <f>VLOOKUP($A$88,'4_Level 4'!$A$78:$R$214,5,FALSE)</f>
        <v>0</v>
      </c>
      <c r="AE78" s="168"/>
      <c r="AF78" s="168"/>
      <c r="AG78" s="170"/>
      <c r="AH78" s="168"/>
      <c r="AI78" s="170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75">
        <f t="shared" ref="AT78:AT83" si="41">Z78+AP78</f>
        <v>0</v>
      </c>
      <c r="AU78" s="175">
        <f>AC78+AS78</f>
        <v>0</v>
      </c>
      <c r="AV78" s="274"/>
      <c r="AW78" s="274"/>
      <c r="AX78" s="274"/>
      <c r="AY78" s="274"/>
    </row>
    <row r="79" spans="1:51" s="123" customFormat="1" ht="16.149999999999999" customHeight="1" x14ac:dyDescent="0.2">
      <c r="A79" s="1404" t="s">
        <v>430</v>
      </c>
      <c r="B79" s="1405"/>
      <c r="C79" s="170"/>
      <c r="D79" s="168"/>
      <c r="E79" s="168"/>
      <c r="F79" s="170"/>
      <c r="G79" s="168"/>
      <c r="H79" s="168"/>
      <c r="I79" s="170"/>
      <c r="J79" s="168"/>
      <c r="K79" s="168"/>
      <c r="L79" s="170"/>
      <c r="M79" s="168"/>
      <c r="N79" s="168"/>
      <c r="O79" s="170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72"/>
      <c r="AA79" s="173"/>
      <c r="AB79" s="168"/>
      <c r="AC79" s="172"/>
      <c r="AD79" s="97">
        <f>VLOOKUP($A$88,'4_Level 4'!$A$78:$R$214,10,FALSE)</f>
        <v>0</v>
      </c>
      <c r="AE79" s="168"/>
      <c r="AF79" s="168"/>
      <c r="AG79" s="170"/>
      <c r="AH79" s="168"/>
      <c r="AI79" s="170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75">
        <f t="shared" si="41"/>
        <v>0</v>
      </c>
      <c r="AU79" s="168"/>
      <c r="AV79" s="274"/>
      <c r="AW79" s="274"/>
      <c r="AX79" s="274"/>
      <c r="AY79" s="274"/>
    </row>
    <row r="80" spans="1:51" ht="16.149999999999999" customHeight="1" x14ac:dyDescent="0.2">
      <c r="A80" s="1417" t="s">
        <v>1544</v>
      </c>
      <c r="B80" s="1418"/>
      <c r="C80" s="170"/>
      <c r="D80" s="168"/>
      <c r="E80" s="168"/>
      <c r="F80" s="170"/>
      <c r="G80" s="168"/>
      <c r="H80" s="168"/>
      <c r="I80" s="170"/>
      <c r="J80" s="168"/>
      <c r="K80" s="168"/>
      <c r="L80" s="170"/>
      <c r="M80" s="168"/>
      <c r="N80" s="168"/>
      <c r="O80" s="170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97">
        <f>VLOOKUP($A$88,'4_Level 4'!$A$78:$R$214,12,FALSE)</f>
        <v>14102</v>
      </c>
      <c r="AA80" s="173"/>
      <c r="AB80" s="168">
        <f>Z80-AA80</f>
        <v>14102</v>
      </c>
      <c r="AC80" s="97">
        <f>ROUND(AB80/$AC$88,0)</f>
        <v>1175</v>
      </c>
      <c r="AD80" s="97">
        <f>VLOOKUP($A$88,'4_Level 4'!$A$78:$R$214,12,FALSE)</f>
        <v>14102</v>
      </c>
      <c r="AE80" s="168"/>
      <c r="AF80" s="168"/>
      <c r="AG80" s="170"/>
      <c r="AH80" s="168"/>
      <c r="AI80" s="170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75">
        <f t="shared" si="41"/>
        <v>14102</v>
      </c>
      <c r="AU80" s="168"/>
      <c r="AV80" s="116"/>
      <c r="AW80" s="116"/>
      <c r="AX80" s="116"/>
      <c r="AY80" s="116"/>
    </row>
    <row r="81" spans="1:51" s="123" customFormat="1" ht="16.149999999999999" customHeight="1" x14ac:dyDescent="0.2">
      <c r="A81" s="1417" t="s">
        <v>429</v>
      </c>
      <c r="B81" s="1418"/>
      <c r="C81" s="170"/>
      <c r="D81" s="168"/>
      <c r="E81" s="168"/>
      <c r="F81" s="170"/>
      <c r="G81" s="168"/>
      <c r="H81" s="168"/>
      <c r="I81" s="170"/>
      <c r="J81" s="168"/>
      <c r="K81" s="168"/>
      <c r="L81" s="170"/>
      <c r="M81" s="168"/>
      <c r="N81" s="168"/>
      <c r="O81" s="170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72"/>
      <c r="AA81" s="173"/>
      <c r="AB81" s="168"/>
      <c r="AC81" s="172"/>
      <c r="AD81" s="97">
        <f>VLOOKUP($A$88,'4_Level 4'!$A$78:$R$214,13,FALSE)</f>
        <v>0</v>
      </c>
      <c r="AE81" s="168"/>
      <c r="AF81" s="168"/>
      <c r="AG81" s="170"/>
      <c r="AH81" s="168"/>
      <c r="AI81" s="170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75">
        <f t="shared" si="41"/>
        <v>0</v>
      </c>
      <c r="AU81" s="168"/>
      <c r="AV81" s="274"/>
      <c r="AW81" s="274"/>
      <c r="AX81" s="274"/>
      <c r="AY81" s="274"/>
    </row>
    <row r="82" spans="1:51" s="123" customFormat="1" ht="16.149999999999999" customHeight="1" x14ac:dyDescent="0.2">
      <c r="A82" s="1415" t="s">
        <v>254</v>
      </c>
      <c r="B82" s="1416"/>
      <c r="C82" s="171"/>
      <c r="D82" s="169"/>
      <c r="E82" s="169"/>
      <c r="F82" s="171"/>
      <c r="G82" s="169"/>
      <c r="H82" s="169"/>
      <c r="I82" s="171"/>
      <c r="J82" s="169"/>
      <c r="K82" s="169"/>
      <c r="L82" s="171"/>
      <c r="M82" s="169"/>
      <c r="N82" s="169"/>
      <c r="O82" s="171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95">
        <f>VLOOKUP($A$88,'4_Level 4'!$A$78:$R$214,17,FALSE)</f>
        <v>15930</v>
      </c>
      <c r="AA82" s="53"/>
      <c r="AB82" s="169">
        <f>Z82-AA82</f>
        <v>15930</v>
      </c>
      <c r="AC82" s="95">
        <f>ROUND(AB82/$AC$88,0)</f>
        <v>1328</v>
      </c>
      <c r="AD82" s="95">
        <f>VLOOKUP($A$88,'4_Level 4'!$A$78:$R$214,17,FALSE)</f>
        <v>15930</v>
      </c>
      <c r="AE82" s="169"/>
      <c r="AF82" s="169"/>
      <c r="AG82" s="171"/>
      <c r="AH82" s="169"/>
      <c r="AI82" s="171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76">
        <f t="shared" si="41"/>
        <v>15930</v>
      </c>
      <c r="AU82" s="176">
        <f>AC82+AS82</f>
        <v>1328</v>
      </c>
      <c r="AV82" s="274"/>
      <c r="AW82" s="274"/>
      <c r="AX82" s="274"/>
      <c r="AY82" s="274"/>
    </row>
    <row r="83" spans="1:51" s="123" customFormat="1" ht="16.149999999999999" customHeight="1" x14ac:dyDescent="0.2">
      <c r="A83" s="1415" t="s">
        <v>1440</v>
      </c>
      <c r="B83" s="1416"/>
      <c r="C83" s="1047"/>
      <c r="D83" s="1048"/>
      <c r="E83" s="1048"/>
      <c r="F83" s="1047"/>
      <c r="G83" s="1048"/>
      <c r="H83" s="1048"/>
      <c r="I83" s="1047"/>
      <c r="J83" s="1048"/>
      <c r="K83" s="1048"/>
      <c r="L83" s="1047"/>
      <c r="M83" s="1048"/>
      <c r="N83" s="1048"/>
      <c r="O83" s="1047"/>
      <c r="P83" s="1048"/>
      <c r="Q83" s="1048"/>
      <c r="R83" s="1048"/>
      <c r="S83" s="1048"/>
      <c r="T83" s="1048"/>
      <c r="U83" s="1048"/>
      <c r="V83" s="1048"/>
      <c r="W83" s="1048"/>
      <c r="X83" s="1048"/>
      <c r="Y83" s="1048">
        <f>VLOOKUP($A88,[1]Summary!$A$87:$K$122,11,FALSE)</f>
        <v>-16890</v>
      </c>
      <c r="Z83" s="1049">
        <f>VLOOKUP(A88,[1]Summary!$A$87:$K$122,11,FALSE)</f>
        <v>-16890</v>
      </c>
      <c r="AA83" s="1050"/>
      <c r="AB83" s="1048">
        <f>Z83-AA83</f>
        <v>-16890</v>
      </c>
      <c r="AC83" s="1049">
        <f>ROUND(AB83/$AC$88,0)</f>
        <v>-1408</v>
      </c>
      <c r="AD83" s="1049">
        <f>VLOOKUP($A88,[1]Summary!$A$87:$K$122,11,FALSE)</f>
        <v>-16890</v>
      </c>
      <c r="AE83" s="1048"/>
      <c r="AF83" s="1048"/>
      <c r="AG83" s="1047"/>
      <c r="AH83" s="1048"/>
      <c r="AI83" s="1047"/>
      <c r="AJ83" s="1048"/>
      <c r="AK83" s="1048"/>
      <c r="AL83" s="1048"/>
      <c r="AM83" s="1048"/>
      <c r="AN83" s="1048"/>
      <c r="AO83" s="1048"/>
      <c r="AP83" s="1048"/>
      <c r="AQ83" s="1048"/>
      <c r="AR83" s="1048"/>
      <c r="AS83" s="1048"/>
      <c r="AT83" s="1051">
        <f t="shared" si="41"/>
        <v>-16890</v>
      </c>
      <c r="AU83" s="1051">
        <f>AC83+AS83</f>
        <v>-1408</v>
      </c>
      <c r="AV83" s="274"/>
      <c r="AW83" s="274"/>
      <c r="AX83" s="274"/>
      <c r="AY83" s="274"/>
    </row>
    <row r="84" spans="1:51" s="123" customFormat="1" ht="16.149999999999999" customHeight="1" thickBot="1" x14ac:dyDescent="0.25">
      <c r="A84" s="1402" t="s">
        <v>461</v>
      </c>
      <c r="B84" s="1403"/>
      <c r="C84" s="248">
        <f>SUM(C76:C83)</f>
        <v>270</v>
      </c>
      <c r="D84" s="247"/>
      <c r="E84" s="273">
        <f t="shared" ref="E84" si="42">SUM(E76:E83)</f>
        <v>992435.1084131595</v>
      </c>
      <c r="F84" s="248">
        <v>235</v>
      </c>
      <c r="G84" s="247"/>
      <c r="H84" s="273">
        <v>109650.2576239926</v>
      </c>
      <c r="I84" s="248">
        <v>87.5</v>
      </c>
      <c r="J84" s="247"/>
      <c r="K84" s="273">
        <v>11168.851498564038</v>
      </c>
      <c r="L84" s="248">
        <v>28</v>
      </c>
      <c r="M84" s="247"/>
      <c r="N84" s="273">
        <v>89633.196272279441</v>
      </c>
      <c r="O84" s="248">
        <v>0</v>
      </c>
      <c r="P84" s="247"/>
      <c r="Q84" s="273">
        <v>0</v>
      </c>
      <c r="R84" s="247">
        <f t="shared" ref="R84:AD84" si="43">SUM(R76:R83)</f>
        <v>1202887</v>
      </c>
      <c r="S84" s="247">
        <f t="shared" si="43"/>
        <v>0</v>
      </c>
      <c r="T84" s="247">
        <f t="shared" si="43"/>
        <v>0</v>
      </c>
      <c r="U84" s="247">
        <f t="shared" si="43"/>
        <v>0</v>
      </c>
      <c r="V84" s="247">
        <f t="shared" si="43"/>
        <v>1202887</v>
      </c>
      <c r="W84" s="247">
        <f t="shared" si="43"/>
        <v>-3007</v>
      </c>
      <c r="X84" s="247">
        <f t="shared" si="43"/>
        <v>1199880</v>
      </c>
      <c r="Y84" s="273">
        <f t="shared" si="43"/>
        <v>-34893</v>
      </c>
      <c r="Z84" s="249">
        <f t="shared" si="43"/>
        <v>1195019</v>
      </c>
      <c r="AA84" s="247">
        <f t="shared" si="43"/>
        <v>0</v>
      </c>
      <c r="AB84" s="247">
        <f t="shared" si="43"/>
        <v>1195019</v>
      </c>
      <c r="AC84" s="249">
        <f t="shared" si="43"/>
        <v>99583</v>
      </c>
      <c r="AD84" s="249">
        <f t="shared" si="43"/>
        <v>1195019</v>
      </c>
      <c r="AE84" s="174"/>
      <c r="AF84" s="247">
        <f t="shared" ref="AF84:AU84" si="44">SUM(AF76:AF83)</f>
        <v>1513133</v>
      </c>
      <c r="AG84" s="248">
        <f t="shared" si="44"/>
        <v>0</v>
      </c>
      <c r="AH84" s="174">
        <f t="shared" si="44"/>
        <v>0</v>
      </c>
      <c r="AI84" s="248">
        <f t="shared" si="44"/>
        <v>0</v>
      </c>
      <c r="AJ84" s="247">
        <f t="shared" si="44"/>
        <v>0</v>
      </c>
      <c r="AK84" s="247">
        <f t="shared" si="44"/>
        <v>0</v>
      </c>
      <c r="AL84" s="247">
        <f t="shared" si="44"/>
        <v>1513133</v>
      </c>
      <c r="AM84" s="247">
        <f t="shared" si="44"/>
        <v>-3783</v>
      </c>
      <c r="AN84" s="247">
        <f t="shared" si="44"/>
        <v>1509350</v>
      </c>
      <c r="AO84" s="247">
        <f t="shared" si="44"/>
        <v>-23374</v>
      </c>
      <c r="AP84" s="247">
        <f t="shared" si="44"/>
        <v>1485976</v>
      </c>
      <c r="AQ84" s="247">
        <f t="shared" si="44"/>
        <v>0</v>
      </c>
      <c r="AR84" s="247">
        <f t="shared" si="44"/>
        <v>1485976</v>
      </c>
      <c r="AS84" s="247">
        <f t="shared" si="44"/>
        <v>123831</v>
      </c>
      <c r="AT84" s="275">
        <f t="shared" si="44"/>
        <v>2680995</v>
      </c>
      <c r="AU84" s="275">
        <f t="shared" si="44"/>
        <v>222239</v>
      </c>
      <c r="AV84" s="274"/>
      <c r="AW84" s="274"/>
      <c r="AX84" s="274"/>
      <c r="AY84" s="274"/>
    </row>
    <row r="85" spans="1:51" ht="16.149999999999999" customHeight="1" thickTop="1" x14ac:dyDescent="0.2"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6"/>
      <c r="R85" s="116"/>
      <c r="S85" s="116"/>
      <c r="T85" s="116"/>
      <c r="U85" s="116"/>
      <c r="V85" s="116"/>
      <c r="W85" s="116"/>
      <c r="X85" s="274"/>
      <c r="Y85" s="116"/>
      <c r="Z85" s="116"/>
      <c r="AA85" s="116"/>
      <c r="AB85" s="116"/>
      <c r="AC85" s="116"/>
      <c r="AD85" s="116"/>
      <c r="AE85" s="116"/>
      <c r="AF85" s="116"/>
    </row>
    <row r="86" spans="1:51" ht="16.149999999999999" customHeight="1" x14ac:dyDescent="0.2">
      <c r="D86" s="116"/>
      <c r="E86" s="116"/>
      <c r="F86" s="116"/>
      <c r="G86" s="116"/>
      <c r="H86" s="838"/>
      <c r="I86" s="838"/>
      <c r="J86" s="838"/>
      <c r="K86" s="838"/>
      <c r="L86" s="838"/>
      <c r="M86" s="838"/>
      <c r="N86" s="838"/>
      <c r="O86" s="838"/>
      <c r="P86" s="838"/>
      <c r="Q86" s="838"/>
      <c r="R86" s="116"/>
      <c r="S86" s="116"/>
      <c r="T86" s="116"/>
      <c r="U86" s="116"/>
      <c r="V86" s="116"/>
      <c r="W86" s="116"/>
      <c r="X86" s="274"/>
      <c r="Y86" s="116"/>
      <c r="Z86" s="116"/>
      <c r="AA86" s="116"/>
      <c r="AB86" s="116"/>
      <c r="AC86" s="116"/>
      <c r="AD86" s="116"/>
      <c r="AE86" s="116"/>
      <c r="AF86" s="116"/>
    </row>
    <row r="87" spans="1:51" ht="16.149999999999999" customHeight="1" x14ac:dyDescent="0.2">
      <c r="H87" s="113"/>
      <c r="I87" s="113"/>
      <c r="J87" s="1482"/>
      <c r="K87" s="839"/>
      <c r="L87" s="839"/>
      <c r="M87" s="1482"/>
      <c r="N87" s="839"/>
      <c r="O87" s="839"/>
      <c r="P87" s="1482"/>
      <c r="Q87" s="839"/>
    </row>
    <row r="88" spans="1:51" x14ac:dyDescent="0.2">
      <c r="A88" s="321" t="s">
        <v>551</v>
      </c>
      <c r="H88" s="113"/>
      <c r="I88" s="113"/>
      <c r="J88" s="1482"/>
      <c r="K88" s="839"/>
      <c r="L88" s="839"/>
      <c r="M88" s="1482"/>
      <c r="N88" s="839"/>
      <c r="O88" s="839"/>
      <c r="P88" s="1482"/>
      <c r="Q88" s="839"/>
      <c r="AC88" s="108">
        <v>12</v>
      </c>
      <c r="AS88" s="108">
        <f>AC88</f>
        <v>12</v>
      </c>
    </row>
    <row r="89" spans="1:51" x14ac:dyDescent="0.2">
      <c r="H89" s="113"/>
      <c r="I89" s="113"/>
      <c r="J89" s="113"/>
      <c r="K89" s="113"/>
      <c r="L89" s="113"/>
      <c r="M89" s="113"/>
      <c r="N89" s="113"/>
      <c r="O89" s="113"/>
      <c r="P89" s="113"/>
      <c r="Q89" s="113"/>
    </row>
  </sheetData>
  <mergeCells count="48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T1:AT3"/>
    <mergeCell ref="AU1:AU3"/>
    <mergeCell ref="AS2:AS3"/>
    <mergeCell ref="AP2:AP3"/>
    <mergeCell ref="AQ2:AQ3"/>
    <mergeCell ref="AR2:AR3"/>
    <mergeCell ref="AL1:AS1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7:P88"/>
    <mergeCell ref="A80:B80"/>
    <mergeCell ref="A81:B81"/>
    <mergeCell ref="A82:B82"/>
    <mergeCell ref="A84:B84"/>
    <mergeCell ref="J87:J88"/>
    <mergeCell ref="M87:M88"/>
    <mergeCell ref="A83:B83"/>
    <mergeCell ref="A77:B77"/>
    <mergeCell ref="A78:B78"/>
    <mergeCell ref="C2:C3"/>
    <mergeCell ref="D2:E2"/>
    <mergeCell ref="F2:H2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July 2018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tabColor rgb="FF92D050"/>
  </sheetPr>
  <dimension ref="A1:AY89"/>
  <sheetViews>
    <sheetView view="pageBreakPreview" zoomScaleNormal="100" zoomScaleSheetLayoutView="100" workbookViewId="0">
      <pane xSplit="2" ySplit="6" topLeftCell="C7" activePane="bottomRight" state="frozen"/>
      <selection activeCell="E17" sqref="E17"/>
      <selection pane="topRight" activeCell="E17" sqref="E17"/>
      <selection pane="bottomLeft" activeCell="E17" sqref="E17"/>
      <selection pane="bottomRight" activeCell="E17" sqref="E17"/>
    </sheetView>
  </sheetViews>
  <sheetFormatPr defaultColWidth="8.85546875" defaultRowHeight="12.75" x14ac:dyDescent="0.2"/>
  <cols>
    <col min="1" max="1" width="5" style="108" customWidth="1"/>
    <col min="2" max="2" width="28.140625" style="108" customWidth="1"/>
    <col min="3" max="3" width="12.140625" style="108" bestFit="1" customWidth="1"/>
    <col min="4" max="4" width="13.85546875" style="108" customWidth="1"/>
    <col min="5" max="5" width="12.28515625" style="108" customWidth="1"/>
    <col min="6" max="6" width="11.28515625" style="108" customWidth="1"/>
    <col min="7" max="7" width="10.85546875" style="108" customWidth="1"/>
    <col min="8" max="9" width="11.28515625" style="108" customWidth="1"/>
    <col min="10" max="10" width="10.85546875" style="108" customWidth="1"/>
    <col min="11" max="12" width="11.28515625" style="108" customWidth="1"/>
    <col min="13" max="13" width="8.5703125" style="108" customWidth="1"/>
    <col min="14" max="15" width="11.28515625" style="108" customWidth="1"/>
    <col min="16" max="16" width="8.5703125" style="108" customWidth="1"/>
    <col min="17" max="17" width="11.28515625" style="108" customWidth="1"/>
    <col min="18" max="18" width="12.42578125" style="108" bestFit="1" customWidth="1"/>
    <col min="19" max="21" width="13.85546875" style="108" customWidth="1"/>
    <col min="22" max="22" width="11.85546875" style="108" bestFit="1" customWidth="1"/>
    <col min="23" max="23" width="10.85546875" style="108" bestFit="1" customWidth="1"/>
    <col min="24" max="24" width="12.7109375" style="108" customWidth="1"/>
    <col min="25" max="25" width="13.28515625" style="108" bestFit="1" customWidth="1"/>
    <col min="26" max="26" width="17.5703125" style="108" customWidth="1"/>
    <col min="27" max="28" width="11.28515625" style="108" customWidth="1"/>
    <col min="29" max="29" width="10.7109375" style="108" customWidth="1"/>
    <col min="30" max="30" width="16.42578125" style="108" customWidth="1"/>
    <col min="31" max="32" width="15.85546875" style="108" customWidth="1"/>
    <col min="33" max="37" width="15.7109375" style="108" customWidth="1"/>
    <col min="38" max="38" width="15.140625" style="108" customWidth="1"/>
    <col min="39" max="39" width="10.85546875" style="108" customWidth="1"/>
    <col min="40" max="40" width="15" style="108" customWidth="1"/>
    <col min="41" max="41" width="13.42578125" style="108" customWidth="1"/>
    <col min="42" max="42" width="16.28515625" style="108" customWidth="1"/>
    <col min="43" max="44" width="13.85546875" style="108" customWidth="1"/>
    <col min="45" max="45" width="15.5703125" style="108" customWidth="1"/>
    <col min="46" max="47" width="14.42578125" style="108" bestFit="1" customWidth="1"/>
    <col min="48" max="48" width="8.85546875" style="108"/>
    <col min="49" max="50" width="12.28515625" style="108" customWidth="1"/>
    <col min="51" max="51" width="10" style="108" bestFit="1" customWidth="1"/>
    <col min="52" max="16384" width="8.85546875" style="108"/>
  </cols>
  <sheetData>
    <row r="1" spans="1:51" ht="19.899999999999999" customHeight="1" x14ac:dyDescent="0.2">
      <c r="A1" s="1486" t="s">
        <v>1219</v>
      </c>
      <c r="B1" s="1487"/>
      <c r="C1" s="1379" t="s">
        <v>315</v>
      </c>
      <c r="D1" s="1380"/>
      <c r="E1" s="1380"/>
      <c r="F1" s="1380"/>
      <c r="G1" s="1380"/>
      <c r="H1" s="1380"/>
      <c r="I1" s="1380"/>
      <c r="J1" s="1380"/>
      <c r="K1" s="1381"/>
      <c r="L1" s="1412" t="s">
        <v>315</v>
      </c>
      <c r="M1" s="1413"/>
      <c r="N1" s="1413"/>
      <c r="O1" s="1413"/>
      <c r="P1" s="1413"/>
      <c r="Q1" s="1413"/>
      <c r="R1" s="1413"/>
      <c r="S1" s="1413"/>
      <c r="T1" s="1413"/>
      <c r="U1" s="1414"/>
      <c r="V1" s="1379" t="s">
        <v>315</v>
      </c>
      <c r="W1" s="1380"/>
      <c r="X1" s="1380"/>
      <c r="Y1" s="1380"/>
      <c r="Z1" s="1380"/>
      <c r="AA1" s="1380"/>
      <c r="AB1" s="1380"/>
      <c r="AC1" s="1380"/>
      <c r="AD1" s="1381"/>
      <c r="AE1" s="1478" t="s">
        <v>450</v>
      </c>
      <c r="AF1" s="1478"/>
      <c r="AG1" s="1478"/>
      <c r="AH1" s="1478"/>
      <c r="AI1" s="1478"/>
      <c r="AJ1" s="1478"/>
      <c r="AK1" s="1478"/>
      <c r="AL1" s="1485" t="s">
        <v>450</v>
      </c>
      <c r="AM1" s="1485"/>
      <c r="AN1" s="1485"/>
      <c r="AO1" s="1485"/>
      <c r="AP1" s="1485"/>
      <c r="AQ1" s="1485"/>
      <c r="AR1" s="1485"/>
      <c r="AS1" s="1485"/>
      <c r="AT1" s="1481" t="s">
        <v>326</v>
      </c>
      <c r="AU1" s="1481" t="s">
        <v>327</v>
      </c>
      <c r="AW1" s="283"/>
      <c r="AX1" s="283"/>
      <c r="AY1" s="283"/>
    </row>
    <row r="2" spans="1:51" ht="30" customHeight="1" x14ac:dyDescent="0.2">
      <c r="A2" s="1488"/>
      <c r="B2" s="1489"/>
      <c r="C2" s="1386" t="s">
        <v>1284</v>
      </c>
      <c r="D2" s="1480" t="s">
        <v>731</v>
      </c>
      <c r="E2" s="1480"/>
      <c r="F2" s="1376" t="s">
        <v>1378</v>
      </c>
      <c r="G2" s="1390"/>
      <c r="H2" s="1391"/>
      <c r="I2" s="1479" t="s">
        <v>1375</v>
      </c>
      <c r="J2" s="1479"/>
      <c r="K2" s="1479"/>
      <c r="L2" s="1479" t="s">
        <v>1376</v>
      </c>
      <c r="M2" s="1479"/>
      <c r="N2" s="1479"/>
      <c r="O2" s="1479" t="s">
        <v>1377</v>
      </c>
      <c r="P2" s="1479"/>
      <c r="Q2" s="1479"/>
      <c r="R2" s="1386" t="s">
        <v>501</v>
      </c>
      <c r="S2" s="1392" t="s">
        <v>230</v>
      </c>
      <c r="T2" s="1392"/>
      <c r="U2" s="1392"/>
      <c r="V2" s="1386" t="s">
        <v>502</v>
      </c>
      <c r="W2" s="1386" t="s">
        <v>452</v>
      </c>
      <c r="X2" s="1386" t="s">
        <v>503</v>
      </c>
      <c r="Y2" s="1400" t="s">
        <v>1321</v>
      </c>
      <c r="Z2" s="1386" t="s">
        <v>1384</v>
      </c>
      <c r="AA2" s="1386" t="s">
        <v>270</v>
      </c>
      <c r="AB2" s="1386" t="s">
        <v>271</v>
      </c>
      <c r="AC2" s="1386" t="s">
        <v>233</v>
      </c>
      <c r="AD2" s="1386" t="s">
        <v>1385</v>
      </c>
      <c r="AE2" s="1483" t="s">
        <v>1287</v>
      </c>
      <c r="AF2" s="1476" t="s">
        <v>1442</v>
      </c>
      <c r="AG2" s="1477" t="s">
        <v>230</v>
      </c>
      <c r="AH2" s="1477"/>
      <c r="AI2" s="1477"/>
      <c r="AJ2" s="1477"/>
      <c r="AK2" s="1477"/>
      <c r="AL2" s="1476" t="s">
        <v>1443</v>
      </c>
      <c r="AM2" s="1476" t="s">
        <v>1447</v>
      </c>
      <c r="AN2" s="1476" t="s">
        <v>1444</v>
      </c>
      <c r="AO2" s="1400" t="s">
        <v>1321</v>
      </c>
      <c r="AP2" s="1476" t="s">
        <v>1445</v>
      </c>
      <c r="AQ2" s="1476" t="s">
        <v>294</v>
      </c>
      <c r="AR2" s="1476" t="s">
        <v>271</v>
      </c>
      <c r="AS2" s="1476" t="s">
        <v>1446</v>
      </c>
      <c r="AT2" s="1481"/>
      <c r="AU2" s="1481"/>
      <c r="AW2" s="284"/>
      <c r="AX2" s="284"/>
      <c r="AY2" s="284"/>
    </row>
    <row r="3" spans="1:51" ht="95.25" customHeight="1" x14ac:dyDescent="0.2">
      <c r="A3" s="1490"/>
      <c r="B3" s="1491"/>
      <c r="C3" s="1386"/>
      <c r="D3" s="1005" t="s">
        <v>708</v>
      </c>
      <c r="E3" s="1005" t="s">
        <v>325</v>
      </c>
      <c r="F3" s="1005" t="s">
        <v>1283</v>
      </c>
      <c r="G3" s="1005" t="s">
        <v>454</v>
      </c>
      <c r="H3" s="1005" t="s">
        <v>325</v>
      </c>
      <c r="I3" s="1005" t="s">
        <v>1282</v>
      </c>
      <c r="J3" s="1005" t="s">
        <v>454</v>
      </c>
      <c r="K3" s="1005" t="s">
        <v>325</v>
      </c>
      <c r="L3" s="1005" t="s">
        <v>1281</v>
      </c>
      <c r="M3" s="1005" t="s">
        <v>472</v>
      </c>
      <c r="N3" s="1005" t="s">
        <v>325</v>
      </c>
      <c r="O3" s="1005" t="s">
        <v>1281</v>
      </c>
      <c r="P3" s="1005" t="s">
        <v>472</v>
      </c>
      <c r="Q3" s="1005" t="s">
        <v>325</v>
      </c>
      <c r="R3" s="1386"/>
      <c r="S3" s="1006" t="s">
        <v>1279</v>
      </c>
      <c r="T3" s="1006" t="s">
        <v>1280</v>
      </c>
      <c r="U3" s="1006" t="s">
        <v>232</v>
      </c>
      <c r="V3" s="1386"/>
      <c r="W3" s="1386"/>
      <c r="X3" s="1386"/>
      <c r="Y3" s="1401"/>
      <c r="Z3" s="1386"/>
      <c r="AA3" s="1386"/>
      <c r="AB3" s="1386"/>
      <c r="AC3" s="1386"/>
      <c r="AD3" s="1386"/>
      <c r="AE3" s="1484"/>
      <c r="AF3" s="1476"/>
      <c r="AG3" s="1006" t="s">
        <v>1289</v>
      </c>
      <c r="AH3" s="1006" t="s">
        <v>1290</v>
      </c>
      <c r="AI3" s="1006" t="s">
        <v>1288</v>
      </c>
      <c r="AJ3" s="1006" t="s">
        <v>1292</v>
      </c>
      <c r="AK3" s="1006" t="s">
        <v>232</v>
      </c>
      <c r="AL3" s="1476"/>
      <c r="AM3" s="1476"/>
      <c r="AN3" s="1476"/>
      <c r="AO3" s="1401"/>
      <c r="AP3" s="1476"/>
      <c r="AQ3" s="1476"/>
      <c r="AR3" s="1476"/>
      <c r="AS3" s="1476"/>
      <c r="AT3" s="1481"/>
      <c r="AU3" s="1481"/>
      <c r="AW3" s="856" t="s">
        <v>511</v>
      </c>
      <c r="AX3" s="856" t="s">
        <v>512</v>
      </c>
      <c r="AY3" s="856" t="s">
        <v>432</v>
      </c>
    </row>
    <row r="4" spans="1:51" ht="16.149999999999999" customHeight="1" x14ac:dyDescent="0.2">
      <c r="A4" s="285"/>
      <c r="B4" s="286"/>
      <c r="C4" s="287">
        <v>1</v>
      </c>
      <c r="D4" s="287">
        <f t="shared" ref="D4:AY4" si="0">C4+1</f>
        <v>2</v>
      </c>
      <c r="E4" s="287">
        <f t="shared" si="0"/>
        <v>3</v>
      </c>
      <c r="F4" s="287">
        <f t="shared" si="0"/>
        <v>4</v>
      </c>
      <c r="G4" s="287">
        <f t="shared" si="0"/>
        <v>5</v>
      </c>
      <c r="H4" s="287">
        <f t="shared" si="0"/>
        <v>6</v>
      </c>
      <c r="I4" s="287">
        <f t="shared" si="0"/>
        <v>7</v>
      </c>
      <c r="J4" s="287">
        <f t="shared" si="0"/>
        <v>8</v>
      </c>
      <c r="K4" s="287">
        <f t="shared" si="0"/>
        <v>9</v>
      </c>
      <c r="L4" s="287">
        <f t="shared" si="0"/>
        <v>10</v>
      </c>
      <c r="M4" s="287">
        <f t="shared" si="0"/>
        <v>11</v>
      </c>
      <c r="N4" s="287">
        <f t="shared" si="0"/>
        <v>12</v>
      </c>
      <c r="O4" s="287">
        <f t="shared" si="0"/>
        <v>13</v>
      </c>
      <c r="P4" s="287">
        <f t="shared" si="0"/>
        <v>14</v>
      </c>
      <c r="Q4" s="287">
        <f t="shared" si="0"/>
        <v>15</v>
      </c>
      <c r="R4" s="287">
        <f t="shared" si="0"/>
        <v>16</v>
      </c>
      <c r="S4" s="287">
        <f t="shared" si="0"/>
        <v>17</v>
      </c>
      <c r="T4" s="287">
        <f t="shared" si="0"/>
        <v>18</v>
      </c>
      <c r="U4" s="287">
        <f t="shared" si="0"/>
        <v>19</v>
      </c>
      <c r="V4" s="287">
        <f t="shared" si="0"/>
        <v>20</v>
      </c>
      <c r="W4" s="287">
        <f t="shared" si="0"/>
        <v>21</v>
      </c>
      <c r="X4" s="287">
        <f t="shared" si="0"/>
        <v>22</v>
      </c>
      <c r="Y4" s="287">
        <f t="shared" si="0"/>
        <v>23</v>
      </c>
      <c r="Z4" s="287">
        <f t="shared" si="0"/>
        <v>24</v>
      </c>
      <c r="AA4" s="287">
        <f t="shared" si="0"/>
        <v>25</v>
      </c>
      <c r="AB4" s="287">
        <f t="shared" si="0"/>
        <v>26</v>
      </c>
      <c r="AC4" s="287">
        <f t="shared" si="0"/>
        <v>27</v>
      </c>
      <c r="AD4" s="287">
        <f t="shared" si="0"/>
        <v>28</v>
      </c>
      <c r="AE4" s="287">
        <f t="shared" si="0"/>
        <v>29</v>
      </c>
      <c r="AF4" s="287">
        <f t="shared" si="0"/>
        <v>30</v>
      </c>
      <c r="AG4" s="287">
        <f t="shared" si="0"/>
        <v>31</v>
      </c>
      <c r="AH4" s="287">
        <f t="shared" si="0"/>
        <v>32</v>
      </c>
      <c r="AI4" s="287">
        <f t="shared" si="0"/>
        <v>33</v>
      </c>
      <c r="AJ4" s="287">
        <f t="shared" si="0"/>
        <v>34</v>
      </c>
      <c r="AK4" s="287">
        <f t="shared" si="0"/>
        <v>35</v>
      </c>
      <c r="AL4" s="287">
        <f t="shared" si="0"/>
        <v>36</v>
      </c>
      <c r="AM4" s="287">
        <f t="shared" si="0"/>
        <v>37</v>
      </c>
      <c r="AN4" s="287">
        <f t="shared" si="0"/>
        <v>38</v>
      </c>
      <c r="AO4" s="287">
        <f t="shared" si="0"/>
        <v>39</v>
      </c>
      <c r="AP4" s="287">
        <f t="shared" si="0"/>
        <v>40</v>
      </c>
      <c r="AQ4" s="287">
        <f t="shared" si="0"/>
        <v>41</v>
      </c>
      <c r="AR4" s="287">
        <f t="shared" si="0"/>
        <v>42</v>
      </c>
      <c r="AS4" s="287">
        <f t="shared" si="0"/>
        <v>43</v>
      </c>
      <c r="AT4" s="287">
        <f t="shared" si="0"/>
        <v>44</v>
      </c>
      <c r="AU4" s="287">
        <f t="shared" si="0"/>
        <v>45</v>
      </c>
      <c r="AV4" s="287">
        <f t="shared" si="0"/>
        <v>46</v>
      </c>
      <c r="AW4" s="287">
        <f t="shared" si="0"/>
        <v>47</v>
      </c>
      <c r="AX4" s="287">
        <f t="shared" si="0"/>
        <v>48</v>
      </c>
      <c r="AY4" s="287">
        <f t="shared" si="0"/>
        <v>49</v>
      </c>
    </row>
    <row r="5" spans="1:51" s="1129" customFormat="1" ht="31.5" customHeight="1" x14ac:dyDescent="0.2">
      <c r="A5" s="1126"/>
      <c r="B5" s="1126"/>
      <c r="C5" s="1156" t="s">
        <v>1061</v>
      </c>
      <c r="D5" s="940" t="s">
        <v>1129</v>
      </c>
      <c r="E5" s="940" t="s">
        <v>1063</v>
      </c>
      <c r="F5" s="1156" t="s">
        <v>1374</v>
      </c>
      <c r="G5" s="1156" t="s">
        <v>1074</v>
      </c>
      <c r="H5" s="1156" t="s">
        <v>1130</v>
      </c>
      <c r="I5" s="1156" t="s">
        <v>1373</v>
      </c>
      <c r="J5" s="1156" t="s">
        <v>1076</v>
      </c>
      <c r="K5" s="1156" t="s">
        <v>1131</v>
      </c>
      <c r="L5" s="1156" t="s">
        <v>1371</v>
      </c>
      <c r="M5" s="1156" t="s">
        <v>1078</v>
      </c>
      <c r="N5" s="1156" t="s">
        <v>1132</v>
      </c>
      <c r="O5" s="1156" t="s">
        <v>1372</v>
      </c>
      <c r="P5" s="1156" t="s">
        <v>1080</v>
      </c>
      <c r="Q5" s="1156" t="s">
        <v>1133</v>
      </c>
      <c r="R5" s="1156" t="s">
        <v>1424</v>
      </c>
      <c r="S5" s="1156" t="s">
        <v>1363</v>
      </c>
      <c r="T5" s="1156" t="s">
        <v>1364</v>
      </c>
      <c r="U5" s="1156" t="s">
        <v>1135</v>
      </c>
      <c r="V5" s="1156" t="s">
        <v>1136</v>
      </c>
      <c r="W5" s="1156" t="s">
        <v>1137</v>
      </c>
      <c r="X5" s="1156" t="s">
        <v>1138</v>
      </c>
      <c r="Y5" s="1156" t="s">
        <v>1069</v>
      </c>
      <c r="Z5" s="939" t="s">
        <v>1567</v>
      </c>
      <c r="AA5" s="939" t="s">
        <v>1419</v>
      </c>
      <c r="AB5" s="939" t="s">
        <v>1141</v>
      </c>
      <c r="AC5" s="939" t="s">
        <v>1427</v>
      </c>
      <c r="AD5" s="939" t="s">
        <v>1568</v>
      </c>
      <c r="AE5" s="939" t="s">
        <v>1102</v>
      </c>
      <c r="AF5" s="939" t="s">
        <v>1144</v>
      </c>
      <c r="AG5" s="939" t="s">
        <v>1363</v>
      </c>
      <c r="AH5" s="939" t="s">
        <v>1145</v>
      </c>
      <c r="AI5" s="939" t="s">
        <v>1364</v>
      </c>
      <c r="AJ5" s="939" t="s">
        <v>1146</v>
      </c>
      <c r="AK5" s="939" t="s">
        <v>1147</v>
      </c>
      <c r="AL5" s="939" t="s">
        <v>1148</v>
      </c>
      <c r="AM5" s="939" t="s">
        <v>1149</v>
      </c>
      <c r="AN5" s="939" t="s">
        <v>1150</v>
      </c>
      <c r="AO5" s="939" t="s">
        <v>1069</v>
      </c>
      <c r="AP5" s="939" t="s">
        <v>1120</v>
      </c>
      <c r="AQ5" s="939" t="s">
        <v>1414</v>
      </c>
      <c r="AR5" s="939" t="s">
        <v>1122</v>
      </c>
      <c r="AS5" s="939" t="s">
        <v>1422</v>
      </c>
      <c r="AT5" s="939" t="s">
        <v>1125</v>
      </c>
      <c r="AU5" s="939" t="s">
        <v>1126</v>
      </c>
      <c r="AV5" s="939"/>
      <c r="AW5" s="939" t="s">
        <v>1152</v>
      </c>
      <c r="AX5" s="939" t="s">
        <v>1128</v>
      </c>
      <c r="AY5" s="939" t="s">
        <v>1127</v>
      </c>
    </row>
    <row r="6" spans="1:51" s="1129" customFormat="1" ht="31.5" hidden="1" customHeight="1" x14ac:dyDescent="0.2">
      <c r="A6" s="1130"/>
      <c r="B6" s="1130"/>
      <c r="C6" s="943" t="s">
        <v>816</v>
      </c>
      <c r="D6" s="943" t="s">
        <v>816</v>
      </c>
      <c r="E6" s="943" t="s">
        <v>817</v>
      </c>
      <c r="F6" s="943" t="s">
        <v>924</v>
      </c>
      <c r="G6" s="943" t="s">
        <v>816</v>
      </c>
      <c r="H6" s="943" t="s">
        <v>817</v>
      </c>
      <c r="I6" s="943" t="s">
        <v>924</v>
      </c>
      <c r="J6" s="943" t="s">
        <v>816</v>
      </c>
      <c r="K6" s="943" t="s">
        <v>817</v>
      </c>
      <c r="L6" s="943" t="s">
        <v>924</v>
      </c>
      <c r="M6" s="943" t="s">
        <v>816</v>
      </c>
      <c r="N6" s="943" t="s">
        <v>817</v>
      </c>
      <c r="O6" s="943" t="s">
        <v>924</v>
      </c>
      <c r="P6" s="943" t="s">
        <v>816</v>
      </c>
      <c r="Q6" s="943" t="s">
        <v>817</v>
      </c>
      <c r="R6" s="943" t="s">
        <v>817</v>
      </c>
      <c r="S6" s="943" t="s">
        <v>1068</v>
      </c>
      <c r="T6" s="943" t="s">
        <v>1068</v>
      </c>
      <c r="U6" s="943" t="s">
        <v>817</v>
      </c>
      <c r="V6" s="943" t="s">
        <v>817</v>
      </c>
      <c r="W6" s="943" t="s">
        <v>817</v>
      </c>
      <c r="X6" s="943" t="s">
        <v>817</v>
      </c>
      <c r="Y6" s="943" t="s">
        <v>1069</v>
      </c>
      <c r="Z6" s="943" t="s">
        <v>1090</v>
      </c>
      <c r="AA6" s="943" t="s">
        <v>1100</v>
      </c>
      <c r="AB6" s="943" t="s">
        <v>817</v>
      </c>
      <c r="AC6" s="943" t="s">
        <v>817</v>
      </c>
      <c r="AD6" s="943" t="s">
        <v>1091</v>
      </c>
      <c r="AE6" s="943" t="s">
        <v>816</v>
      </c>
      <c r="AF6" s="943" t="s">
        <v>817</v>
      </c>
      <c r="AG6" s="943" t="s">
        <v>1068</v>
      </c>
      <c r="AH6" s="943" t="s">
        <v>817</v>
      </c>
      <c r="AI6" s="943" t="s">
        <v>1068</v>
      </c>
      <c r="AJ6" s="943" t="s">
        <v>817</v>
      </c>
      <c r="AK6" s="943" t="s">
        <v>817</v>
      </c>
      <c r="AL6" s="943" t="s">
        <v>817</v>
      </c>
      <c r="AM6" s="943" t="s">
        <v>817</v>
      </c>
      <c r="AN6" s="943" t="s">
        <v>817</v>
      </c>
      <c r="AO6" s="943" t="s">
        <v>1069</v>
      </c>
      <c r="AP6" s="943" t="s">
        <v>817</v>
      </c>
      <c r="AQ6" s="943" t="s">
        <v>1100</v>
      </c>
      <c r="AR6" s="943" t="s">
        <v>817</v>
      </c>
      <c r="AS6" s="943" t="s">
        <v>817</v>
      </c>
      <c r="AT6" s="943" t="s">
        <v>817</v>
      </c>
      <c r="AU6" s="943" t="s">
        <v>817</v>
      </c>
      <c r="AV6" s="943"/>
      <c r="AW6" s="943" t="s">
        <v>1099</v>
      </c>
      <c r="AX6" s="943" t="s">
        <v>817</v>
      </c>
      <c r="AY6" s="943" t="s">
        <v>817</v>
      </c>
    </row>
    <row r="7" spans="1:51" ht="16.149999999999999" customHeight="1" x14ac:dyDescent="0.2">
      <c r="A7" s="58">
        <v>1</v>
      </c>
      <c r="B7" s="59" t="s">
        <v>6</v>
      </c>
      <c r="C7" s="270">
        <f>'8_2.1.18 SIS'!AI7</f>
        <v>0</v>
      </c>
      <c r="D7" s="60">
        <f>'Source Data'!H7</f>
        <v>4656.7326768902658</v>
      </c>
      <c r="E7" s="65">
        <f>C7*D7</f>
        <v>0</v>
      </c>
      <c r="F7" s="289"/>
      <c r="G7" s="60">
        <f>'Source Data'!I7</f>
        <v>658.97263654491974</v>
      </c>
      <c r="H7" s="65">
        <f>F7*G7</f>
        <v>0</v>
      </c>
      <c r="I7" s="289"/>
      <c r="J7" s="60">
        <f>'Source Data'!J7</f>
        <v>179.71980996679628</v>
      </c>
      <c r="K7" s="65">
        <f>I7*J7</f>
        <v>0</v>
      </c>
      <c r="L7" s="289"/>
      <c r="M7" s="60">
        <f>'Source Data'!K7</f>
        <v>4492.9952491699069</v>
      </c>
      <c r="N7" s="65">
        <f>L7*M7</f>
        <v>0</v>
      </c>
      <c r="O7" s="289"/>
      <c r="P7" s="60">
        <f>'Source Data'!L7</f>
        <v>1797.1980996679629</v>
      </c>
      <c r="Q7" s="65">
        <f>O7*P7</f>
        <v>0</v>
      </c>
      <c r="R7" s="92">
        <v>0</v>
      </c>
      <c r="S7" s="60"/>
      <c r="T7" s="60"/>
      <c r="U7" s="61">
        <f t="shared" ref="U7:U38" si="1">S7+T7</f>
        <v>0</v>
      </c>
      <c r="V7" s="92">
        <f t="shared" ref="V7:V70" si="2">U7+R7</f>
        <v>0</v>
      </c>
      <c r="W7" s="65">
        <f>ROUND(V7*-0.25%,0)</f>
        <v>0</v>
      </c>
      <c r="X7" s="92">
        <f>SUM(V7:W7)</f>
        <v>0</v>
      </c>
      <c r="Y7" s="60">
        <f>'[1]GEO MidCity'!$G7</f>
        <v>0</v>
      </c>
      <c r="Z7" s="92">
        <f>ROUND(SUM(X7:Y7),0)</f>
        <v>0</v>
      </c>
      <c r="AA7" s="60"/>
      <c r="AB7" s="60">
        <f>Z7-AA7</f>
        <v>0</v>
      </c>
      <c r="AC7" s="92">
        <f>ROUND(AB7/$AC$88,0)</f>
        <v>0</v>
      </c>
      <c r="AD7" s="96">
        <f t="shared" ref="AD7:AD38" si="3">Z7</f>
        <v>0</v>
      </c>
      <c r="AE7" s="66">
        <f>'Source Data'!N7</f>
        <v>2506</v>
      </c>
      <c r="AF7" s="89">
        <f t="shared" ref="AF7:AF38" si="4">C7*AE7</f>
        <v>0</v>
      </c>
      <c r="AG7" s="270"/>
      <c r="AH7" s="66">
        <f>AG7*AE7</f>
        <v>0</v>
      </c>
      <c r="AI7" s="270"/>
      <c r="AJ7" s="68">
        <f t="shared" ref="AJ7:AJ38" si="5">AE7*AI7*0.5</f>
        <v>0</v>
      </c>
      <c r="AK7" s="67">
        <f t="shared" ref="AK7:AK38" si="6">AH7+AJ7</f>
        <v>0</v>
      </c>
      <c r="AL7" s="89">
        <f>AK7+AF7</f>
        <v>0</v>
      </c>
      <c r="AM7" s="70">
        <f>ROUND(-0.25%*AL7,0)</f>
        <v>0</v>
      </c>
      <c r="AN7" s="89">
        <f>SUM(AL7:AM7)</f>
        <v>0</v>
      </c>
      <c r="AO7" s="60">
        <f>'[1]GEO MidCity'!$M7</f>
        <v>0</v>
      </c>
      <c r="AP7" s="89">
        <f>ROUND(SUM(AN7:AO7),0)</f>
        <v>0</v>
      </c>
      <c r="AQ7" s="68"/>
      <c r="AR7" s="68">
        <f>AP7-AQ7</f>
        <v>0</v>
      </c>
      <c r="AS7" s="89">
        <f>ROUND(AR7/$AS$88,0)</f>
        <v>0</v>
      </c>
      <c r="AT7" s="69">
        <f t="shared" ref="AT7:AT70" si="7">Z7+AP7</f>
        <v>0</v>
      </c>
      <c r="AU7" s="86">
        <f t="shared" ref="AU7:AU70" si="8">AC7+AS7</f>
        <v>0</v>
      </c>
      <c r="AV7" s="116"/>
      <c r="AW7" s="65"/>
      <c r="AX7" s="65">
        <f t="shared" ref="AX7:AX38" si="9">-AM7</f>
        <v>0</v>
      </c>
      <c r="AY7" s="65">
        <f t="shared" ref="AY7:AY38" si="10">AX7-AW7</f>
        <v>0</v>
      </c>
    </row>
    <row r="8" spans="1:51" ht="16.149999999999999" customHeight="1" x14ac:dyDescent="0.2">
      <c r="A8" s="54">
        <v>2</v>
      </c>
      <c r="B8" s="55" t="s">
        <v>7</v>
      </c>
      <c r="C8" s="271">
        <f>'8_2.1.18 SIS'!AI8</f>
        <v>0</v>
      </c>
      <c r="D8" s="56">
        <f>'Source Data'!H8</f>
        <v>5855.7282403587005</v>
      </c>
      <c r="E8" s="74">
        <f t="shared" ref="E8:E71" si="11">C8*D8</f>
        <v>0</v>
      </c>
      <c r="F8" s="290"/>
      <c r="G8" s="56">
        <f>'Source Data'!I8</f>
        <v>744.36686504426837</v>
      </c>
      <c r="H8" s="74">
        <f t="shared" ref="H8:H71" si="12">F8*G8</f>
        <v>0</v>
      </c>
      <c r="I8" s="290"/>
      <c r="J8" s="56">
        <f>'Source Data'!J8</f>
        <v>203.00914501207316</v>
      </c>
      <c r="K8" s="74">
        <f t="shared" ref="K8:K71" si="13">I8*J8</f>
        <v>0</v>
      </c>
      <c r="L8" s="290"/>
      <c r="M8" s="56">
        <f>'Source Data'!K8</f>
        <v>5075.2286253018301</v>
      </c>
      <c r="N8" s="74">
        <f t="shared" ref="N8:N71" si="14">L8*M8</f>
        <v>0</v>
      </c>
      <c r="O8" s="290"/>
      <c r="P8" s="56">
        <f>'Source Data'!L8</f>
        <v>2030.0914501207317</v>
      </c>
      <c r="Q8" s="74">
        <f t="shared" ref="Q8:Q71" si="15">O8*P8</f>
        <v>0</v>
      </c>
      <c r="R8" s="93">
        <v>0</v>
      </c>
      <c r="S8" s="56"/>
      <c r="T8" s="56"/>
      <c r="U8" s="57">
        <f t="shared" si="1"/>
        <v>0</v>
      </c>
      <c r="V8" s="93">
        <f t="shared" si="2"/>
        <v>0</v>
      </c>
      <c r="W8" s="74">
        <f t="shared" ref="W8:W71" si="16">ROUND(V8*-0.25%,0)</f>
        <v>0</v>
      </c>
      <c r="X8" s="93">
        <f t="shared" ref="X8:X71" si="17">SUM(V8:W8)</f>
        <v>0</v>
      </c>
      <c r="Y8" s="56">
        <f>'[1]GEO MidCity'!$G8</f>
        <v>0</v>
      </c>
      <c r="Z8" s="93">
        <f t="shared" ref="Z8:Z71" si="18">ROUND(SUM(X8:Y8),0)</f>
        <v>0</v>
      </c>
      <c r="AA8" s="56"/>
      <c r="AB8" s="56">
        <f t="shared" ref="AB8:AB71" si="19">Z8-AA8</f>
        <v>0</v>
      </c>
      <c r="AC8" s="93">
        <f t="shared" ref="AC8:AC71" si="20">ROUND(AB8/$AC$88,0)</f>
        <v>0</v>
      </c>
      <c r="AD8" s="97">
        <f t="shared" si="3"/>
        <v>0</v>
      </c>
      <c r="AE8" s="75">
        <f>'Source Data'!N8</f>
        <v>2883</v>
      </c>
      <c r="AF8" s="90">
        <f t="shared" si="4"/>
        <v>0</v>
      </c>
      <c r="AG8" s="271"/>
      <c r="AH8" s="75">
        <f t="shared" ref="AH8:AH71" si="21">AG8*AE8</f>
        <v>0</v>
      </c>
      <c r="AI8" s="271"/>
      <c r="AJ8" s="77">
        <f t="shared" si="5"/>
        <v>0</v>
      </c>
      <c r="AK8" s="76">
        <f t="shared" si="6"/>
        <v>0</v>
      </c>
      <c r="AL8" s="90">
        <f t="shared" ref="AL8:AL71" si="22">AK8+AF8</f>
        <v>0</v>
      </c>
      <c r="AM8" s="79">
        <f t="shared" ref="AM8:AM71" si="23">ROUND(-0.25%*AL8,0)</f>
        <v>0</v>
      </c>
      <c r="AN8" s="90">
        <f t="shared" ref="AN8:AN71" si="24">SUM(AL8:AM8)</f>
        <v>0</v>
      </c>
      <c r="AO8" s="56">
        <f>'[1]GEO MidCity'!$M8</f>
        <v>0</v>
      </c>
      <c r="AP8" s="90">
        <f t="shared" ref="AP8:AP71" si="25">ROUND(SUM(AN8:AO8),0)</f>
        <v>0</v>
      </c>
      <c r="AQ8" s="77"/>
      <c r="AR8" s="77">
        <f t="shared" ref="AR8:AR71" si="26">AP8-AQ8</f>
        <v>0</v>
      </c>
      <c r="AS8" s="90">
        <f t="shared" ref="AS8:AS71" si="27">ROUND(AR8/$AS$88,0)</f>
        <v>0</v>
      </c>
      <c r="AT8" s="78">
        <f t="shared" si="7"/>
        <v>0</v>
      </c>
      <c r="AU8" s="87">
        <f t="shared" si="8"/>
        <v>0</v>
      </c>
      <c r="AV8" s="116"/>
      <c r="AW8" s="74"/>
      <c r="AX8" s="74">
        <f t="shared" si="9"/>
        <v>0</v>
      </c>
      <c r="AY8" s="74">
        <f t="shared" si="10"/>
        <v>0</v>
      </c>
    </row>
    <row r="9" spans="1:51" ht="16.149999999999999" customHeight="1" x14ac:dyDescent="0.2">
      <c r="A9" s="54">
        <v>3</v>
      </c>
      <c r="B9" s="55" t="s">
        <v>8</v>
      </c>
      <c r="C9" s="271">
        <f>'8_2.1.18 SIS'!AI9</f>
        <v>1</v>
      </c>
      <c r="D9" s="56">
        <f>'Source Data'!H9</f>
        <v>3742.2866078757875</v>
      </c>
      <c r="E9" s="74">
        <f t="shared" si="11"/>
        <v>3742.2866078757875</v>
      </c>
      <c r="F9" s="290"/>
      <c r="G9" s="56">
        <f>'Source Data'!I9</f>
        <v>529.43529443774321</v>
      </c>
      <c r="H9" s="74">
        <f t="shared" si="12"/>
        <v>0</v>
      </c>
      <c r="I9" s="290"/>
      <c r="J9" s="56">
        <f>'Source Data'!J9</f>
        <v>144.39144393756632</v>
      </c>
      <c r="K9" s="74">
        <f t="shared" si="13"/>
        <v>0</v>
      </c>
      <c r="L9" s="290"/>
      <c r="M9" s="56">
        <f>'Source Data'!K9</f>
        <v>3609.7860984391582</v>
      </c>
      <c r="N9" s="74">
        <f t="shared" si="14"/>
        <v>0</v>
      </c>
      <c r="O9" s="290"/>
      <c r="P9" s="56">
        <f>'Source Data'!L9</f>
        <v>1443.9144393756631</v>
      </c>
      <c r="Q9" s="74">
        <f t="shared" si="15"/>
        <v>0</v>
      </c>
      <c r="R9" s="93">
        <v>3742</v>
      </c>
      <c r="S9" s="56"/>
      <c r="T9" s="56"/>
      <c r="U9" s="57">
        <f t="shared" si="1"/>
        <v>0</v>
      </c>
      <c r="V9" s="93">
        <f t="shared" si="2"/>
        <v>3742</v>
      </c>
      <c r="W9" s="74">
        <f t="shared" si="16"/>
        <v>-9</v>
      </c>
      <c r="X9" s="93">
        <f t="shared" si="17"/>
        <v>3733</v>
      </c>
      <c r="Y9" s="56">
        <f>'[1]GEO MidCity'!$G9</f>
        <v>0</v>
      </c>
      <c r="Z9" s="93">
        <f t="shared" si="18"/>
        <v>3733</v>
      </c>
      <c r="AA9" s="56"/>
      <c r="AB9" s="56">
        <f t="shared" si="19"/>
        <v>3733</v>
      </c>
      <c r="AC9" s="93">
        <f t="shared" si="20"/>
        <v>311</v>
      </c>
      <c r="AD9" s="97">
        <f t="shared" si="3"/>
        <v>3733</v>
      </c>
      <c r="AE9" s="75">
        <f>'Source Data'!N9</f>
        <v>6285</v>
      </c>
      <c r="AF9" s="90">
        <f t="shared" si="4"/>
        <v>6285</v>
      </c>
      <c r="AG9" s="271"/>
      <c r="AH9" s="75">
        <f t="shared" si="21"/>
        <v>0</v>
      </c>
      <c r="AI9" s="271"/>
      <c r="AJ9" s="77">
        <f t="shared" si="5"/>
        <v>0</v>
      </c>
      <c r="AK9" s="76">
        <f t="shared" si="6"/>
        <v>0</v>
      </c>
      <c r="AL9" s="90">
        <f t="shared" si="22"/>
        <v>6285</v>
      </c>
      <c r="AM9" s="79">
        <f t="shared" si="23"/>
        <v>-16</v>
      </c>
      <c r="AN9" s="90">
        <f t="shared" si="24"/>
        <v>6269</v>
      </c>
      <c r="AO9" s="56">
        <f>'[1]GEO MidCity'!$M9</f>
        <v>0</v>
      </c>
      <c r="AP9" s="90">
        <f t="shared" si="25"/>
        <v>6269</v>
      </c>
      <c r="AQ9" s="77"/>
      <c r="AR9" s="77">
        <f t="shared" si="26"/>
        <v>6269</v>
      </c>
      <c r="AS9" s="90">
        <f t="shared" si="27"/>
        <v>522</v>
      </c>
      <c r="AT9" s="78">
        <f t="shared" si="7"/>
        <v>10002</v>
      </c>
      <c r="AU9" s="87">
        <f t="shared" si="8"/>
        <v>833</v>
      </c>
      <c r="AV9" s="116"/>
      <c r="AW9" s="74"/>
      <c r="AX9" s="74">
        <f t="shared" si="9"/>
        <v>16</v>
      </c>
      <c r="AY9" s="74">
        <f t="shared" si="10"/>
        <v>16</v>
      </c>
    </row>
    <row r="10" spans="1:51" ht="16.149999999999999" customHeight="1" x14ac:dyDescent="0.2">
      <c r="A10" s="54">
        <v>4</v>
      </c>
      <c r="B10" s="55" t="s">
        <v>9</v>
      </c>
      <c r="C10" s="271">
        <f>'8_2.1.18 SIS'!AI10</f>
        <v>0</v>
      </c>
      <c r="D10" s="56">
        <f>'Source Data'!H10</f>
        <v>5202.4303933253823</v>
      </c>
      <c r="E10" s="74">
        <f t="shared" si="11"/>
        <v>0</v>
      </c>
      <c r="F10" s="290"/>
      <c r="G10" s="56">
        <f>'Source Data'!I10</f>
        <v>687.66452541183287</v>
      </c>
      <c r="H10" s="74">
        <f t="shared" si="12"/>
        <v>0</v>
      </c>
      <c r="I10" s="290"/>
      <c r="J10" s="56">
        <f>'Source Data'!J10</f>
        <v>187.54487056686349</v>
      </c>
      <c r="K10" s="74">
        <f t="shared" si="13"/>
        <v>0</v>
      </c>
      <c r="L10" s="290"/>
      <c r="M10" s="56">
        <f>'Source Data'!K10</f>
        <v>4688.6217641715884</v>
      </c>
      <c r="N10" s="74">
        <f t="shared" si="14"/>
        <v>0</v>
      </c>
      <c r="O10" s="290"/>
      <c r="P10" s="56">
        <f>'Source Data'!L10</f>
        <v>1875.4487056686353</v>
      </c>
      <c r="Q10" s="74">
        <f t="shared" si="15"/>
        <v>0</v>
      </c>
      <c r="R10" s="93">
        <v>0</v>
      </c>
      <c r="S10" s="56"/>
      <c r="T10" s="56"/>
      <c r="U10" s="57">
        <f t="shared" si="1"/>
        <v>0</v>
      </c>
      <c r="V10" s="93">
        <f t="shared" si="2"/>
        <v>0</v>
      </c>
      <c r="W10" s="74">
        <f t="shared" si="16"/>
        <v>0</v>
      </c>
      <c r="X10" s="93">
        <f t="shared" si="17"/>
        <v>0</v>
      </c>
      <c r="Y10" s="56">
        <f>'[1]GEO MidCity'!$G10</f>
        <v>0</v>
      </c>
      <c r="Z10" s="93">
        <f t="shared" si="18"/>
        <v>0</v>
      </c>
      <c r="AA10" s="56"/>
      <c r="AB10" s="56">
        <f t="shared" si="19"/>
        <v>0</v>
      </c>
      <c r="AC10" s="93">
        <f t="shared" si="20"/>
        <v>0</v>
      </c>
      <c r="AD10" s="97">
        <f t="shared" si="3"/>
        <v>0</v>
      </c>
      <c r="AE10" s="75">
        <f>'Source Data'!N10</f>
        <v>3620</v>
      </c>
      <c r="AF10" s="90">
        <f t="shared" si="4"/>
        <v>0</v>
      </c>
      <c r="AG10" s="271"/>
      <c r="AH10" s="75">
        <f t="shared" si="21"/>
        <v>0</v>
      </c>
      <c r="AI10" s="271"/>
      <c r="AJ10" s="77">
        <f t="shared" si="5"/>
        <v>0</v>
      </c>
      <c r="AK10" s="76">
        <f t="shared" si="6"/>
        <v>0</v>
      </c>
      <c r="AL10" s="90">
        <f t="shared" si="22"/>
        <v>0</v>
      </c>
      <c r="AM10" s="79">
        <f t="shared" si="23"/>
        <v>0</v>
      </c>
      <c r="AN10" s="90">
        <f t="shared" si="24"/>
        <v>0</v>
      </c>
      <c r="AO10" s="56">
        <f>'[1]GEO MidCity'!$M10</f>
        <v>0</v>
      </c>
      <c r="AP10" s="90">
        <f t="shared" si="25"/>
        <v>0</v>
      </c>
      <c r="AQ10" s="77"/>
      <c r="AR10" s="77">
        <f t="shared" si="26"/>
        <v>0</v>
      </c>
      <c r="AS10" s="90">
        <f t="shared" si="27"/>
        <v>0</v>
      </c>
      <c r="AT10" s="78">
        <f t="shared" si="7"/>
        <v>0</v>
      </c>
      <c r="AU10" s="87">
        <f t="shared" si="8"/>
        <v>0</v>
      </c>
      <c r="AV10" s="116"/>
      <c r="AW10" s="74"/>
      <c r="AX10" s="74">
        <f t="shared" si="9"/>
        <v>0</v>
      </c>
      <c r="AY10" s="74">
        <f t="shared" si="10"/>
        <v>0</v>
      </c>
    </row>
    <row r="11" spans="1:51" ht="16.149999999999999" customHeight="1" x14ac:dyDescent="0.2">
      <c r="A11" s="49">
        <v>5</v>
      </c>
      <c r="B11" s="50" t="s">
        <v>10</v>
      </c>
      <c r="C11" s="272">
        <f>'8_2.1.18 SIS'!AI11</f>
        <v>0</v>
      </c>
      <c r="D11" s="51">
        <f>'Source Data'!H11</f>
        <v>4616.1188110316743</v>
      </c>
      <c r="E11" s="80">
        <f t="shared" si="11"/>
        <v>0</v>
      </c>
      <c r="F11" s="291"/>
      <c r="G11" s="51">
        <f>'Source Data'!I11</f>
        <v>699.44299073701018</v>
      </c>
      <c r="H11" s="80">
        <f t="shared" si="12"/>
        <v>0</v>
      </c>
      <c r="I11" s="291"/>
      <c r="J11" s="51">
        <f>'Source Data'!J11</f>
        <v>190.75717929191185</v>
      </c>
      <c r="K11" s="80">
        <f t="shared" si="13"/>
        <v>0</v>
      </c>
      <c r="L11" s="291"/>
      <c r="M11" s="51">
        <f>'Source Data'!K11</f>
        <v>4768.9294822977972</v>
      </c>
      <c r="N11" s="80">
        <f t="shared" si="14"/>
        <v>0</v>
      </c>
      <c r="O11" s="291"/>
      <c r="P11" s="51">
        <f>'Source Data'!L11</f>
        <v>1907.5717929191187</v>
      </c>
      <c r="Q11" s="80">
        <f t="shared" si="15"/>
        <v>0</v>
      </c>
      <c r="R11" s="94">
        <v>0</v>
      </c>
      <c r="S11" s="51"/>
      <c r="T11" s="51"/>
      <c r="U11" s="52">
        <f t="shared" si="1"/>
        <v>0</v>
      </c>
      <c r="V11" s="94">
        <f t="shared" si="2"/>
        <v>0</v>
      </c>
      <c r="W11" s="80">
        <f t="shared" si="16"/>
        <v>0</v>
      </c>
      <c r="X11" s="94">
        <f t="shared" si="17"/>
        <v>0</v>
      </c>
      <c r="Y11" s="51">
        <f>'[1]GEO MidCity'!$G11</f>
        <v>0</v>
      </c>
      <c r="Z11" s="94">
        <f t="shared" si="18"/>
        <v>0</v>
      </c>
      <c r="AA11" s="53"/>
      <c r="AB11" s="51">
        <f t="shared" si="19"/>
        <v>0</v>
      </c>
      <c r="AC11" s="95">
        <f t="shared" si="20"/>
        <v>0</v>
      </c>
      <c r="AD11" s="95">
        <f t="shared" si="3"/>
        <v>0</v>
      </c>
      <c r="AE11" s="71">
        <f>'Source Data'!N11</f>
        <v>2115</v>
      </c>
      <c r="AF11" s="91">
        <f t="shared" si="4"/>
        <v>0</v>
      </c>
      <c r="AG11" s="272"/>
      <c r="AH11" s="71">
        <f t="shared" si="21"/>
        <v>0</v>
      </c>
      <c r="AI11" s="272"/>
      <c r="AJ11" s="72">
        <f t="shared" si="5"/>
        <v>0</v>
      </c>
      <c r="AK11" s="73">
        <f t="shared" si="6"/>
        <v>0</v>
      </c>
      <c r="AL11" s="91">
        <f t="shared" si="22"/>
        <v>0</v>
      </c>
      <c r="AM11" s="82">
        <f t="shared" si="23"/>
        <v>0</v>
      </c>
      <c r="AN11" s="91">
        <f t="shared" si="24"/>
        <v>0</v>
      </c>
      <c r="AO11" s="51">
        <f>'[1]GEO MidCity'!$M11</f>
        <v>0</v>
      </c>
      <c r="AP11" s="91">
        <f t="shared" si="25"/>
        <v>0</v>
      </c>
      <c r="AQ11" s="72"/>
      <c r="AR11" s="72">
        <f t="shared" si="26"/>
        <v>0</v>
      </c>
      <c r="AS11" s="91">
        <f t="shared" si="27"/>
        <v>0</v>
      </c>
      <c r="AT11" s="81">
        <f t="shared" si="7"/>
        <v>0</v>
      </c>
      <c r="AU11" s="88">
        <f t="shared" si="8"/>
        <v>0</v>
      </c>
      <c r="AV11" s="116"/>
      <c r="AW11" s="80"/>
      <c r="AX11" s="80">
        <f t="shared" si="9"/>
        <v>0</v>
      </c>
      <c r="AY11" s="80">
        <f t="shared" si="10"/>
        <v>0</v>
      </c>
    </row>
    <row r="12" spans="1:51" ht="16.149999999999999" customHeight="1" x14ac:dyDescent="0.2">
      <c r="A12" s="58">
        <v>6</v>
      </c>
      <c r="B12" s="59" t="s">
        <v>11</v>
      </c>
      <c r="C12" s="270">
        <f>'8_2.1.18 SIS'!AI12</f>
        <v>0</v>
      </c>
      <c r="D12" s="60">
        <f>'Source Data'!H12</f>
        <v>4932.8589889938785</v>
      </c>
      <c r="E12" s="65">
        <f t="shared" si="11"/>
        <v>0</v>
      </c>
      <c r="F12" s="289"/>
      <c r="G12" s="60">
        <f>'Source Data'!I12</f>
        <v>671.54041297688354</v>
      </c>
      <c r="H12" s="65">
        <f t="shared" si="12"/>
        <v>0</v>
      </c>
      <c r="I12" s="289"/>
      <c r="J12" s="60">
        <f>'Source Data'!J12</f>
        <v>183.14738535733184</v>
      </c>
      <c r="K12" s="65">
        <f t="shared" si="13"/>
        <v>0</v>
      </c>
      <c r="L12" s="289"/>
      <c r="M12" s="60">
        <f>'Source Data'!K12</f>
        <v>4578.6846339332969</v>
      </c>
      <c r="N12" s="65">
        <f t="shared" si="14"/>
        <v>0</v>
      </c>
      <c r="O12" s="289"/>
      <c r="P12" s="60">
        <f>'Source Data'!L12</f>
        <v>1831.4738535733186</v>
      </c>
      <c r="Q12" s="65">
        <f t="shared" si="15"/>
        <v>0</v>
      </c>
      <c r="R12" s="92">
        <v>0</v>
      </c>
      <c r="S12" s="60"/>
      <c r="T12" s="60"/>
      <c r="U12" s="61">
        <f t="shared" si="1"/>
        <v>0</v>
      </c>
      <c r="V12" s="92">
        <f t="shared" si="2"/>
        <v>0</v>
      </c>
      <c r="W12" s="65">
        <f t="shared" si="16"/>
        <v>0</v>
      </c>
      <c r="X12" s="92">
        <f t="shared" si="17"/>
        <v>0</v>
      </c>
      <c r="Y12" s="60">
        <f>'[1]GEO MidCity'!$G12</f>
        <v>0</v>
      </c>
      <c r="Z12" s="92">
        <f t="shared" si="18"/>
        <v>0</v>
      </c>
      <c r="AA12" s="60"/>
      <c r="AB12" s="60">
        <f t="shared" si="19"/>
        <v>0</v>
      </c>
      <c r="AC12" s="92">
        <f t="shared" si="20"/>
        <v>0</v>
      </c>
      <c r="AD12" s="96">
        <f t="shared" si="3"/>
        <v>0</v>
      </c>
      <c r="AE12" s="66">
        <f>'Source Data'!N12</f>
        <v>4073</v>
      </c>
      <c r="AF12" s="89">
        <f t="shared" si="4"/>
        <v>0</v>
      </c>
      <c r="AG12" s="270"/>
      <c r="AH12" s="66">
        <f t="shared" si="21"/>
        <v>0</v>
      </c>
      <c r="AI12" s="270"/>
      <c r="AJ12" s="68">
        <f t="shared" si="5"/>
        <v>0</v>
      </c>
      <c r="AK12" s="67">
        <f t="shared" si="6"/>
        <v>0</v>
      </c>
      <c r="AL12" s="89">
        <f t="shared" si="22"/>
        <v>0</v>
      </c>
      <c r="AM12" s="70">
        <f t="shared" si="23"/>
        <v>0</v>
      </c>
      <c r="AN12" s="89">
        <f t="shared" si="24"/>
        <v>0</v>
      </c>
      <c r="AO12" s="60">
        <f>'[1]GEO MidCity'!$M12</f>
        <v>0</v>
      </c>
      <c r="AP12" s="89">
        <f t="shared" si="25"/>
        <v>0</v>
      </c>
      <c r="AQ12" s="68"/>
      <c r="AR12" s="68">
        <f t="shared" si="26"/>
        <v>0</v>
      </c>
      <c r="AS12" s="89">
        <f t="shared" si="27"/>
        <v>0</v>
      </c>
      <c r="AT12" s="69">
        <f t="shared" si="7"/>
        <v>0</v>
      </c>
      <c r="AU12" s="86">
        <f t="shared" si="8"/>
        <v>0</v>
      </c>
      <c r="AV12" s="116"/>
      <c r="AW12" s="65"/>
      <c r="AX12" s="65">
        <f t="shared" si="9"/>
        <v>0</v>
      </c>
      <c r="AY12" s="65">
        <f t="shared" si="10"/>
        <v>0</v>
      </c>
    </row>
    <row r="13" spans="1:51" ht="16.149999999999999" customHeight="1" x14ac:dyDescent="0.2">
      <c r="A13" s="54">
        <v>7</v>
      </c>
      <c r="B13" s="55" t="s">
        <v>12</v>
      </c>
      <c r="C13" s="271">
        <f>'8_2.1.18 SIS'!AI13</f>
        <v>0</v>
      </c>
      <c r="D13" s="56">
        <f>'Source Data'!H13</f>
        <v>3079.9485560845051</v>
      </c>
      <c r="E13" s="74">
        <f t="shared" si="11"/>
        <v>0</v>
      </c>
      <c r="F13" s="290"/>
      <c r="G13" s="56">
        <f>'Source Data'!I13</f>
        <v>422.20328372683736</v>
      </c>
      <c r="H13" s="74">
        <f t="shared" si="12"/>
        <v>0</v>
      </c>
      <c r="I13" s="290"/>
      <c r="J13" s="56">
        <f>'Source Data'!J13</f>
        <v>115.14635010731928</v>
      </c>
      <c r="K13" s="74">
        <f t="shared" si="13"/>
        <v>0</v>
      </c>
      <c r="L13" s="290"/>
      <c r="M13" s="56">
        <f>'Source Data'!K13</f>
        <v>2878.6587526829821</v>
      </c>
      <c r="N13" s="74">
        <f t="shared" si="14"/>
        <v>0</v>
      </c>
      <c r="O13" s="290"/>
      <c r="P13" s="56">
        <f>'Source Data'!L13</f>
        <v>1151.4635010731927</v>
      </c>
      <c r="Q13" s="74">
        <f t="shared" si="15"/>
        <v>0</v>
      </c>
      <c r="R13" s="93">
        <v>0</v>
      </c>
      <c r="S13" s="56"/>
      <c r="T13" s="56"/>
      <c r="U13" s="57">
        <f t="shared" si="1"/>
        <v>0</v>
      </c>
      <c r="V13" s="93">
        <f t="shared" si="2"/>
        <v>0</v>
      </c>
      <c r="W13" s="74">
        <f t="shared" si="16"/>
        <v>0</v>
      </c>
      <c r="X13" s="93">
        <f t="shared" si="17"/>
        <v>0</v>
      </c>
      <c r="Y13" s="56">
        <f>'[1]GEO MidCity'!$G13</f>
        <v>0</v>
      </c>
      <c r="Z13" s="93">
        <f t="shared" si="18"/>
        <v>0</v>
      </c>
      <c r="AA13" s="56"/>
      <c r="AB13" s="56">
        <f t="shared" si="19"/>
        <v>0</v>
      </c>
      <c r="AC13" s="93">
        <f t="shared" si="20"/>
        <v>0</v>
      </c>
      <c r="AD13" s="97">
        <f t="shared" si="3"/>
        <v>0</v>
      </c>
      <c r="AE13" s="75">
        <f>'Source Data'!N13</f>
        <v>11839</v>
      </c>
      <c r="AF13" s="90">
        <f t="shared" si="4"/>
        <v>0</v>
      </c>
      <c r="AG13" s="271"/>
      <c r="AH13" s="75">
        <f t="shared" si="21"/>
        <v>0</v>
      </c>
      <c r="AI13" s="271"/>
      <c r="AJ13" s="77">
        <f t="shared" si="5"/>
        <v>0</v>
      </c>
      <c r="AK13" s="76">
        <f t="shared" si="6"/>
        <v>0</v>
      </c>
      <c r="AL13" s="90">
        <f t="shared" si="22"/>
        <v>0</v>
      </c>
      <c r="AM13" s="79">
        <f t="shared" si="23"/>
        <v>0</v>
      </c>
      <c r="AN13" s="90">
        <f t="shared" si="24"/>
        <v>0</v>
      </c>
      <c r="AO13" s="56">
        <f>'[1]GEO MidCity'!$M13</f>
        <v>0</v>
      </c>
      <c r="AP13" s="90">
        <f t="shared" si="25"/>
        <v>0</v>
      </c>
      <c r="AQ13" s="77"/>
      <c r="AR13" s="77">
        <f t="shared" si="26"/>
        <v>0</v>
      </c>
      <c r="AS13" s="90">
        <f t="shared" si="27"/>
        <v>0</v>
      </c>
      <c r="AT13" s="78">
        <f t="shared" si="7"/>
        <v>0</v>
      </c>
      <c r="AU13" s="87">
        <f t="shared" si="8"/>
        <v>0</v>
      </c>
      <c r="AV13" s="116"/>
      <c r="AW13" s="74"/>
      <c r="AX13" s="74">
        <f t="shared" si="9"/>
        <v>0</v>
      </c>
      <c r="AY13" s="74">
        <f t="shared" si="10"/>
        <v>0</v>
      </c>
    </row>
    <row r="14" spans="1:51" ht="16.149999999999999" customHeight="1" x14ac:dyDescent="0.2">
      <c r="A14" s="54">
        <v>8</v>
      </c>
      <c r="B14" s="55" t="s">
        <v>13</v>
      </c>
      <c r="C14" s="271">
        <f>'8_2.1.18 SIS'!AI14</f>
        <v>0</v>
      </c>
      <c r="D14" s="56">
        <f>'Source Data'!H14</f>
        <v>4738.9956586322805</v>
      </c>
      <c r="E14" s="74">
        <f t="shared" si="11"/>
        <v>0</v>
      </c>
      <c r="F14" s="290"/>
      <c r="G14" s="56">
        <f>'Source Data'!I14</f>
        <v>631.46888950213452</v>
      </c>
      <c r="H14" s="74">
        <f t="shared" si="12"/>
        <v>0</v>
      </c>
      <c r="I14" s="290"/>
      <c r="J14" s="56">
        <f>'Source Data'!J14</f>
        <v>172.21878804603671</v>
      </c>
      <c r="K14" s="74">
        <f t="shared" si="13"/>
        <v>0</v>
      </c>
      <c r="L14" s="290"/>
      <c r="M14" s="56">
        <f>'Source Data'!K14</f>
        <v>4305.4697011509179</v>
      </c>
      <c r="N14" s="74">
        <f t="shared" si="14"/>
        <v>0</v>
      </c>
      <c r="O14" s="290"/>
      <c r="P14" s="56">
        <f>'Source Data'!L14</f>
        <v>1722.1878804603671</v>
      </c>
      <c r="Q14" s="74">
        <f t="shared" si="15"/>
        <v>0</v>
      </c>
      <c r="R14" s="93">
        <v>0</v>
      </c>
      <c r="S14" s="56"/>
      <c r="T14" s="56"/>
      <c r="U14" s="57">
        <f t="shared" si="1"/>
        <v>0</v>
      </c>
      <c r="V14" s="93">
        <f t="shared" si="2"/>
        <v>0</v>
      </c>
      <c r="W14" s="74">
        <f t="shared" si="16"/>
        <v>0</v>
      </c>
      <c r="X14" s="93">
        <f t="shared" si="17"/>
        <v>0</v>
      </c>
      <c r="Y14" s="56">
        <f>'[1]GEO MidCity'!$G14</f>
        <v>0</v>
      </c>
      <c r="Z14" s="93">
        <f t="shared" si="18"/>
        <v>0</v>
      </c>
      <c r="AA14" s="56"/>
      <c r="AB14" s="56">
        <f t="shared" si="19"/>
        <v>0</v>
      </c>
      <c r="AC14" s="93">
        <f t="shared" si="20"/>
        <v>0</v>
      </c>
      <c r="AD14" s="97">
        <f t="shared" si="3"/>
        <v>0</v>
      </c>
      <c r="AE14" s="75">
        <f>'Source Data'!N14</f>
        <v>4588</v>
      </c>
      <c r="AF14" s="90">
        <f t="shared" si="4"/>
        <v>0</v>
      </c>
      <c r="AG14" s="271"/>
      <c r="AH14" s="75">
        <f t="shared" si="21"/>
        <v>0</v>
      </c>
      <c r="AI14" s="271"/>
      <c r="AJ14" s="77">
        <f t="shared" si="5"/>
        <v>0</v>
      </c>
      <c r="AK14" s="76">
        <f t="shared" si="6"/>
        <v>0</v>
      </c>
      <c r="AL14" s="90">
        <f t="shared" si="22"/>
        <v>0</v>
      </c>
      <c r="AM14" s="79">
        <f t="shared" si="23"/>
        <v>0</v>
      </c>
      <c r="AN14" s="90">
        <f t="shared" si="24"/>
        <v>0</v>
      </c>
      <c r="AO14" s="56">
        <f>'[1]GEO MidCity'!$M14</f>
        <v>0</v>
      </c>
      <c r="AP14" s="90">
        <f t="shared" si="25"/>
        <v>0</v>
      </c>
      <c r="AQ14" s="77"/>
      <c r="AR14" s="77">
        <f t="shared" si="26"/>
        <v>0</v>
      </c>
      <c r="AS14" s="90">
        <f t="shared" si="27"/>
        <v>0</v>
      </c>
      <c r="AT14" s="78">
        <f t="shared" si="7"/>
        <v>0</v>
      </c>
      <c r="AU14" s="87">
        <f t="shared" si="8"/>
        <v>0</v>
      </c>
      <c r="AV14" s="116"/>
      <c r="AW14" s="74"/>
      <c r="AX14" s="74">
        <f t="shared" si="9"/>
        <v>0</v>
      </c>
      <c r="AY14" s="74">
        <f t="shared" si="10"/>
        <v>0</v>
      </c>
    </row>
    <row r="15" spans="1:51" ht="16.149999999999999" customHeight="1" x14ac:dyDescent="0.2">
      <c r="A15" s="54">
        <v>9</v>
      </c>
      <c r="B15" s="55" t="s">
        <v>14</v>
      </c>
      <c r="C15" s="271">
        <f>'8_2.1.18 SIS'!AI15</f>
        <v>0</v>
      </c>
      <c r="D15" s="56">
        <f>'Source Data'!H15</f>
        <v>4548.7366413720365</v>
      </c>
      <c r="E15" s="74">
        <f t="shared" si="11"/>
        <v>0</v>
      </c>
      <c r="F15" s="290"/>
      <c r="G15" s="56">
        <f>'Source Data'!I15</f>
        <v>606.55190779573797</v>
      </c>
      <c r="H15" s="74">
        <f t="shared" si="12"/>
        <v>0</v>
      </c>
      <c r="I15" s="290"/>
      <c r="J15" s="56">
        <f>'Source Data'!J15</f>
        <v>165.42324758065581</v>
      </c>
      <c r="K15" s="74">
        <f t="shared" si="13"/>
        <v>0</v>
      </c>
      <c r="L15" s="290"/>
      <c r="M15" s="56">
        <f>'Source Data'!K15</f>
        <v>4135.5811895163952</v>
      </c>
      <c r="N15" s="74">
        <f t="shared" si="14"/>
        <v>0</v>
      </c>
      <c r="O15" s="290"/>
      <c r="P15" s="56">
        <f>'Source Data'!L15</f>
        <v>1654.2324758065579</v>
      </c>
      <c r="Q15" s="74">
        <f t="shared" si="15"/>
        <v>0</v>
      </c>
      <c r="R15" s="93">
        <v>0</v>
      </c>
      <c r="S15" s="56"/>
      <c r="T15" s="56"/>
      <c r="U15" s="57">
        <f t="shared" si="1"/>
        <v>0</v>
      </c>
      <c r="V15" s="93">
        <f t="shared" si="2"/>
        <v>0</v>
      </c>
      <c r="W15" s="74">
        <f t="shared" si="16"/>
        <v>0</v>
      </c>
      <c r="X15" s="93">
        <f t="shared" si="17"/>
        <v>0</v>
      </c>
      <c r="Y15" s="56">
        <f>'[1]GEO MidCity'!$G15</f>
        <v>0</v>
      </c>
      <c r="Z15" s="93">
        <f t="shared" si="18"/>
        <v>0</v>
      </c>
      <c r="AA15" s="56"/>
      <c r="AB15" s="56">
        <f t="shared" si="19"/>
        <v>0</v>
      </c>
      <c r="AC15" s="93">
        <f t="shared" si="20"/>
        <v>0</v>
      </c>
      <c r="AD15" s="97">
        <f t="shared" si="3"/>
        <v>0</v>
      </c>
      <c r="AE15" s="75">
        <f>'Source Data'!N15</f>
        <v>5094</v>
      </c>
      <c r="AF15" s="90">
        <f t="shared" si="4"/>
        <v>0</v>
      </c>
      <c r="AG15" s="271"/>
      <c r="AH15" s="75">
        <f t="shared" si="21"/>
        <v>0</v>
      </c>
      <c r="AI15" s="271"/>
      <c r="AJ15" s="77">
        <f t="shared" si="5"/>
        <v>0</v>
      </c>
      <c r="AK15" s="76">
        <f t="shared" si="6"/>
        <v>0</v>
      </c>
      <c r="AL15" s="90">
        <f t="shared" si="22"/>
        <v>0</v>
      </c>
      <c r="AM15" s="79">
        <f t="shared" si="23"/>
        <v>0</v>
      </c>
      <c r="AN15" s="90">
        <f t="shared" si="24"/>
        <v>0</v>
      </c>
      <c r="AO15" s="56">
        <f>'[1]GEO MidCity'!$M15</f>
        <v>0</v>
      </c>
      <c r="AP15" s="90">
        <f t="shared" si="25"/>
        <v>0</v>
      </c>
      <c r="AQ15" s="77"/>
      <c r="AR15" s="77">
        <f t="shared" si="26"/>
        <v>0</v>
      </c>
      <c r="AS15" s="90">
        <f t="shared" si="27"/>
        <v>0</v>
      </c>
      <c r="AT15" s="78">
        <f t="shared" si="7"/>
        <v>0</v>
      </c>
      <c r="AU15" s="87">
        <f t="shared" si="8"/>
        <v>0</v>
      </c>
      <c r="AV15" s="116"/>
      <c r="AW15" s="74"/>
      <c r="AX15" s="74">
        <f t="shared" si="9"/>
        <v>0</v>
      </c>
      <c r="AY15" s="74">
        <f t="shared" si="10"/>
        <v>0</v>
      </c>
    </row>
    <row r="16" spans="1:51" ht="16.149999999999999" customHeight="1" x14ac:dyDescent="0.2">
      <c r="A16" s="49">
        <v>10</v>
      </c>
      <c r="B16" s="50" t="s">
        <v>15</v>
      </c>
      <c r="C16" s="272">
        <f>'8_2.1.18 SIS'!AI16</f>
        <v>0</v>
      </c>
      <c r="D16" s="51">
        <f>'Source Data'!H16</f>
        <v>3450.3968616043203</v>
      </c>
      <c r="E16" s="80">
        <f t="shared" si="11"/>
        <v>0</v>
      </c>
      <c r="F16" s="291"/>
      <c r="G16" s="51">
        <f>'Source Data'!I16</f>
        <v>486.95555408614769</v>
      </c>
      <c r="H16" s="80">
        <f t="shared" si="12"/>
        <v>0</v>
      </c>
      <c r="I16" s="291"/>
      <c r="J16" s="51">
        <f>'Source Data'!J16</f>
        <v>132.806060205313</v>
      </c>
      <c r="K16" s="80">
        <f t="shared" si="13"/>
        <v>0</v>
      </c>
      <c r="L16" s="291"/>
      <c r="M16" s="51">
        <f>'Source Data'!K16</f>
        <v>3320.1515051328256</v>
      </c>
      <c r="N16" s="80">
        <f t="shared" si="14"/>
        <v>0</v>
      </c>
      <c r="O16" s="291"/>
      <c r="P16" s="51">
        <f>'Source Data'!L16</f>
        <v>1328.06060205313</v>
      </c>
      <c r="Q16" s="80">
        <f t="shared" si="15"/>
        <v>0</v>
      </c>
      <c r="R16" s="94">
        <v>0</v>
      </c>
      <c r="S16" s="51"/>
      <c r="T16" s="51"/>
      <c r="U16" s="52">
        <f t="shared" si="1"/>
        <v>0</v>
      </c>
      <c r="V16" s="94">
        <f t="shared" si="2"/>
        <v>0</v>
      </c>
      <c r="W16" s="80">
        <f t="shared" si="16"/>
        <v>0</v>
      </c>
      <c r="X16" s="94">
        <f t="shared" si="17"/>
        <v>0</v>
      </c>
      <c r="Y16" s="51">
        <f>'[1]GEO MidCity'!$G16</f>
        <v>0</v>
      </c>
      <c r="Z16" s="94">
        <f t="shared" si="18"/>
        <v>0</v>
      </c>
      <c r="AA16" s="53"/>
      <c r="AB16" s="51">
        <f t="shared" si="19"/>
        <v>0</v>
      </c>
      <c r="AC16" s="95">
        <f t="shared" si="20"/>
        <v>0</v>
      </c>
      <c r="AD16" s="95">
        <f t="shared" si="3"/>
        <v>0</v>
      </c>
      <c r="AE16" s="71">
        <f>'Source Data'!N16</f>
        <v>7747</v>
      </c>
      <c r="AF16" s="91">
        <f t="shared" si="4"/>
        <v>0</v>
      </c>
      <c r="AG16" s="272"/>
      <c r="AH16" s="71">
        <f t="shared" si="21"/>
        <v>0</v>
      </c>
      <c r="AI16" s="272"/>
      <c r="AJ16" s="72">
        <f t="shared" si="5"/>
        <v>0</v>
      </c>
      <c r="AK16" s="73">
        <f t="shared" si="6"/>
        <v>0</v>
      </c>
      <c r="AL16" s="91">
        <f t="shared" si="22"/>
        <v>0</v>
      </c>
      <c r="AM16" s="82">
        <f t="shared" si="23"/>
        <v>0</v>
      </c>
      <c r="AN16" s="91">
        <f t="shared" si="24"/>
        <v>0</v>
      </c>
      <c r="AO16" s="51">
        <f>'[1]GEO MidCity'!$M16</f>
        <v>0</v>
      </c>
      <c r="AP16" s="91">
        <f t="shared" si="25"/>
        <v>0</v>
      </c>
      <c r="AQ16" s="72"/>
      <c r="AR16" s="72">
        <f t="shared" si="26"/>
        <v>0</v>
      </c>
      <c r="AS16" s="91">
        <f t="shared" si="27"/>
        <v>0</v>
      </c>
      <c r="AT16" s="81">
        <f t="shared" si="7"/>
        <v>0</v>
      </c>
      <c r="AU16" s="88">
        <f t="shared" si="8"/>
        <v>0</v>
      </c>
      <c r="AV16" s="116"/>
      <c r="AW16" s="80"/>
      <c r="AX16" s="80">
        <f t="shared" si="9"/>
        <v>0</v>
      </c>
      <c r="AY16" s="80">
        <f t="shared" si="10"/>
        <v>0</v>
      </c>
    </row>
    <row r="17" spans="1:51" ht="16.149999999999999" customHeight="1" x14ac:dyDescent="0.2">
      <c r="A17" s="58">
        <v>11</v>
      </c>
      <c r="B17" s="59" t="s">
        <v>16</v>
      </c>
      <c r="C17" s="270">
        <f>'8_2.1.18 SIS'!AI17</f>
        <v>0</v>
      </c>
      <c r="D17" s="60">
        <f>'Source Data'!H17</f>
        <v>5710.1347819377015</v>
      </c>
      <c r="E17" s="65">
        <f t="shared" si="11"/>
        <v>0</v>
      </c>
      <c r="F17" s="289"/>
      <c r="G17" s="60">
        <f>'Source Data'!I17</f>
        <v>720.86562862338462</v>
      </c>
      <c r="H17" s="65">
        <f t="shared" si="12"/>
        <v>0</v>
      </c>
      <c r="I17" s="289"/>
      <c r="J17" s="60">
        <f>'Source Data'!J17</f>
        <v>196.59971689728673</v>
      </c>
      <c r="K17" s="65">
        <f t="shared" si="13"/>
        <v>0</v>
      </c>
      <c r="L17" s="289"/>
      <c r="M17" s="60">
        <f>'Source Data'!K17</f>
        <v>4914.9929224321686</v>
      </c>
      <c r="N17" s="65">
        <f t="shared" si="14"/>
        <v>0</v>
      </c>
      <c r="O17" s="289"/>
      <c r="P17" s="60">
        <f>'Source Data'!L17</f>
        <v>1965.9971689728673</v>
      </c>
      <c r="Q17" s="65">
        <f t="shared" si="15"/>
        <v>0</v>
      </c>
      <c r="R17" s="92">
        <v>0</v>
      </c>
      <c r="S17" s="60"/>
      <c r="T17" s="60"/>
      <c r="U17" s="61">
        <f t="shared" si="1"/>
        <v>0</v>
      </c>
      <c r="V17" s="92">
        <f t="shared" si="2"/>
        <v>0</v>
      </c>
      <c r="W17" s="65">
        <f t="shared" si="16"/>
        <v>0</v>
      </c>
      <c r="X17" s="92">
        <f t="shared" si="17"/>
        <v>0</v>
      </c>
      <c r="Y17" s="60">
        <f>'[1]GEO MidCity'!$G17</f>
        <v>0</v>
      </c>
      <c r="Z17" s="92">
        <f t="shared" si="18"/>
        <v>0</v>
      </c>
      <c r="AA17" s="60"/>
      <c r="AB17" s="60">
        <f t="shared" si="19"/>
        <v>0</v>
      </c>
      <c r="AC17" s="92">
        <f t="shared" si="20"/>
        <v>0</v>
      </c>
      <c r="AD17" s="96">
        <f t="shared" si="3"/>
        <v>0</v>
      </c>
      <c r="AE17" s="66">
        <f>'Source Data'!N17</f>
        <v>3310</v>
      </c>
      <c r="AF17" s="89">
        <f t="shared" si="4"/>
        <v>0</v>
      </c>
      <c r="AG17" s="270"/>
      <c r="AH17" s="66">
        <f t="shared" si="21"/>
        <v>0</v>
      </c>
      <c r="AI17" s="270"/>
      <c r="AJ17" s="68">
        <f t="shared" si="5"/>
        <v>0</v>
      </c>
      <c r="AK17" s="67">
        <f t="shared" si="6"/>
        <v>0</v>
      </c>
      <c r="AL17" s="89">
        <f t="shared" si="22"/>
        <v>0</v>
      </c>
      <c r="AM17" s="70">
        <f t="shared" si="23"/>
        <v>0</v>
      </c>
      <c r="AN17" s="89">
        <f t="shared" si="24"/>
        <v>0</v>
      </c>
      <c r="AO17" s="60">
        <f>'[1]GEO MidCity'!$M17</f>
        <v>0</v>
      </c>
      <c r="AP17" s="89">
        <f t="shared" si="25"/>
        <v>0</v>
      </c>
      <c r="AQ17" s="68"/>
      <c r="AR17" s="68">
        <f t="shared" si="26"/>
        <v>0</v>
      </c>
      <c r="AS17" s="89">
        <f t="shared" si="27"/>
        <v>0</v>
      </c>
      <c r="AT17" s="69">
        <f t="shared" si="7"/>
        <v>0</v>
      </c>
      <c r="AU17" s="86">
        <f t="shared" si="8"/>
        <v>0</v>
      </c>
      <c r="AV17" s="116"/>
      <c r="AW17" s="65"/>
      <c r="AX17" s="65">
        <f t="shared" si="9"/>
        <v>0</v>
      </c>
      <c r="AY17" s="65">
        <f t="shared" si="10"/>
        <v>0</v>
      </c>
    </row>
    <row r="18" spans="1:51" ht="16.149999999999999" customHeight="1" x14ac:dyDescent="0.2">
      <c r="A18" s="54">
        <v>12</v>
      </c>
      <c r="B18" s="55" t="s">
        <v>17</v>
      </c>
      <c r="C18" s="271">
        <f>'8_2.1.18 SIS'!AI18</f>
        <v>0</v>
      </c>
      <c r="D18" s="56">
        <f>'Source Data'!H18</f>
        <v>2970.5124583417528</v>
      </c>
      <c r="E18" s="74">
        <f t="shared" si="11"/>
        <v>0</v>
      </c>
      <c r="F18" s="290"/>
      <c r="G18" s="56">
        <f>'Source Data'!I18</f>
        <v>374.0615666318472</v>
      </c>
      <c r="H18" s="74">
        <f t="shared" si="12"/>
        <v>0</v>
      </c>
      <c r="I18" s="290"/>
      <c r="J18" s="56">
        <f>'Source Data'!J18</f>
        <v>102.01679089959471</v>
      </c>
      <c r="K18" s="74">
        <f t="shared" si="13"/>
        <v>0</v>
      </c>
      <c r="L18" s="290"/>
      <c r="M18" s="56">
        <f>'Source Data'!K18</f>
        <v>2550.4197724898677</v>
      </c>
      <c r="N18" s="74">
        <f t="shared" si="14"/>
        <v>0</v>
      </c>
      <c r="O18" s="290"/>
      <c r="P18" s="56">
        <f>'Source Data'!L18</f>
        <v>1020.1679089959471</v>
      </c>
      <c r="Q18" s="74">
        <f t="shared" si="15"/>
        <v>0</v>
      </c>
      <c r="R18" s="93">
        <v>0</v>
      </c>
      <c r="S18" s="56"/>
      <c r="T18" s="56"/>
      <c r="U18" s="57">
        <f t="shared" si="1"/>
        <v>0</v>
      </c>
      <c r="V18" s="93">
        <f t="shared" si="2"/>
        <v>0</v>
      </c>
      <c r="W18" s="74">
        <f t="shared" si="16"/>
        <v>0</v>
      </c>
      <c r="X18" s="93">
        <f t="shared" si="17"/>
        <v>0</v>
      </c>
      <c r="Y18" s="56">
        <f>'[1]GEO MidCity'!$G18</f>
        <v>0</v>
      </c>
      <c r="Z18" s="93">
        <f t="shared" si="18"/>
        <v>0</v>
      </c>
      <c r="AA18" s="56"/>
      <c r="AB18" s="56">
        <f t="shared" si="19"/>
        <v>0</v>
      </c>
      <c r="AC18" s="93">
        <f t="shared" si="20"/>
        <v>0</v>
      </c>
      <c r="AD18" s="97">
        <f t="shared" si="3"/>
        <v>0</v>
      </c>
      <c r="AE18" s="75">
        <f>'Source Data'!N18</f>
        <v>6410</v>
      </c>
      <c r="AF18" s="90">
        <f t="shared" si="4"/>
        <v>0</v>
      </c>
      <c r="AG18" s="271"/>
      <c r="AH18" s="75">
        <f t="shared" si="21"/>
        <v>0</v>
      </c>
      <c r="AI18" s="271"/>
      <c r="AJ18" s="77">
        <f t="shared" si="5"/>
        <v>0</v>
      </c>
      <c r="AK18" s="76">
        <f t="shared" si="6"/>
        <v>0</v>
      </c>
      <c r="AL18" s="90">
        <f t="shared" si="22"/>
        <v>0</v>
      </c>
      <c r="AM18" s="79">
        <f t="shared" si="23"/>
        <v>0</v>
      </c>
      <c r="AN18" s="90">
        <f t="shared" si="24"/>
        <v>0</v>
      </c>
      <c r="AO18" s="56">
        <f>'[1]GEO MidCity'!$M18</f>
        <v>0</v>
      </c>
      <c r="AP18" s="90">
        <f t="shared" si="25"/>
        <v>0</v>
      </c>
      <c r="AQ18" s="77"/>
      <c r="AR18" s="77">
        <f t="shared" si="26"/>
        <v>0</v>
      </c>
      <c r="AS18" s="90">
        <f t="shared" si="27"/>
        <v>0</v>
      </c>
      <c r="AT18" s="78">
        <f t="shared" si="7"/>
        <v>0</v>
      </c>
      <c r="AU18" s="87">
        <f t="shared" si="8"/>
        <v>0</v>
      </c>
      <c r="AV18" s="116"/>
      <c r="AW18" s="74"/>
      <c r="AX18" s="74">
        <f t="shared" si="9"/>
        <v>0</v>
      </c>
      <c r="AY18" s="74">
        <f t="shared" si="10"/>
        <v>0</v>
      </c>
    </row>
    <row r="19" spans="1:51" ht="16.149999999999999" customHeight="1" x14ac:dyDescent="0.2">
      <c r="A19" s="54">
        <v>13</v>
      </c>
      <c r="B19" s="55" t="s">
        <v>18</v>
      </c>
      <c r="C19" s="271">
        <f>'8_2.1.18 SIS'!AI19</f>
        <v>0</v>
      </c>
      <c r="D19" s="56">
        <f>'Source Data'!H19</f>
        <v>5498.1587066365764</v>
      </c>
      <c r="E19" s="74">
        <f t="shared" si="11"/>
        <v>0</v>
      </c>
      <c r="F19" s="290"/>
      <c r="G19" s="56">
        <f>'Source Data'!I19</f>
        <v>725.51734025343501</v>
      </c>
      <c r="H19" s="74">
        <f t="shared" si="12"/>
        <v>0</v>
      </c>
      <c r="I19" s="290"/>
      <c r="J19" s="56">
        <f>'Source Data'!J19</f>
        <v>197.86836552366407</v>
      </c>
      <c r="K19" s="74">
        <f t="shared" si="13"/>
        <v>0</v>
      </c>
      <c r="L19" s="290"/>
      <c r="M19" s="56">
        <f>'Source Data'!K19</f>
        <v>4946.7091380916027</v>
      </c>
      <c r="N19" s="74">
        <f t="shared" si="14"/>
        <v>0</v>
      </c>
      <c r="O19" s="290"/>
      <c r="P19" s="56">
        <f>'Source Data'!L19</f>
        <v>1978.6836552366412</v>
      </c>
      <c r="Q19" s="74">
        <f t="shared" si="15"/>
        <v>0</v>
      </c>
      <c r="R19" s="93">
        <v>0</v>
      </c>
      <c r="S19" s="56"/>
      <c r="T19" s="56"/>
      <c r="U19" s="57">
        <f t="shared" si="1"/>
        <v>0</v>
      </c>
      <c r="V19" s="93">
        <f t="shared" si="2"/>
        <v>0</v>
      </c>
      <c r="W19" s="74">
        <f t="shared" si="16"/>
        <v>0</v>
      </c>
      <c r="X19" s="93">
        <f t="shared" si="17"/>
        <v>0</v>
      </c>
      <c r="Y19" s="56">
        <f>'[1]GEO MidCity'!$G19</f>
        <v>0</v>
      </c>
      <c r="Z19" s="93">
        <f t="shared" si="18"/>
        <v>0</v>
      </c>
      <c r="AA19" s="56"/>
      <c r="AB19" s="56">
        <f t="shared" si="19"/>
        <v>0</v>
      </c>
      <c r="AC19" s="93">
        <f t="shared" si="20"/>
        <v>0</v>
      </c>
      <c r="AD19" s="97">
        <f t="shared" si="3"/>
        <v>0</v>
      </c>
      <c r="AE19" s="75">
        <f>'Source Data'!N19</f>
        <v>2773</v>
      </c>
      <c r="AF19" s="90">
        <f t="shared" si="4"/>
        <v>0</v>
      </c>
      <c r="AG19" s="271"/>
      <c r="AH19" s="75">
        <f t="shared" si="21"/>
        <v>0</v>
      </c>
      <c r="AI19" s="271"/>
      <c r="AJ19" s="77">
        <f t="shared" si="5"/>
        <v>0</v>
      </c>
      <c r="AK19" s="76">
        <f t="shared" si="6"/>
        <v>0</v>
      </c>
      <c r="AL19" s="90">
        <f t="shared" si="22"/>
        <v>0</v>
      </c>
      <c r="AM19" s="79">
        <f t="shared" si="23"/>
        <v>0</v>
      </c>
      <c r="AN19" s="90">
        <f t="shared" si="24"/>
        <v>0</v>
      </c>
      <c r="AO19" s="56">
        <f>'[1]GEO MidCity'!$M19</f>
        <v>0</v>
      </c>
      <c r="AP19" s="90">
        <f t="shared" si="25"/>
        <v>0</v>
      </c>
      <c r="AQ19" s="77"/>
      <c r="AR19" s="77">
        <f t="shared" si="26"/>
        <v>0</v>
      </c>
      <c r="AS19" s="90">
        <f t="shared" si="27"/>
        <v>0</v>
      </c>
      <c r="AT19" s="78">
        <f t="shared" si="7"/>
        <v>0</v>
      </c>
      <c r="AU19" s="87">
        <f t="shared" si="8"/>
        <v>0</v>
      </c>
      <c r="AV19" s="116"/>
      <c r="AW19" s="74"/>
      <c r="AX19" s="74">
        <f t="shared" si="9"/>
        <v>0</v>
      </c>
      <c r="AY19" s="74">
        <f t="shared" si="10"/>
        <v>0</v>
      </c>
    </row>
    <row r="20" spans="1:51" ht="16.149999999999999" customHeight="1" x14ac:dyDescent="0.2">
      <c r="A20" s="54">
        <v>14</v>
      </c>
      <c r="B20" s="55" t="s">
        <v>19</v>
      </c>
      <c r="C20" s="271">
        <f>'8_2.1.18 SIS'!AI20</f>
        <v>0</v>
      </c>
      <c r="D20" s="56">
        <f>'Source Data'!H20</f>
        <v>5011.2312545353479</v>
      </c>
      <c r="E20" s="74">
        <f t="shared" si="11"/>
        <v>0</v>
      </c>
      <c r="F20" s="290"/>
      <c r="G20" s="56">
        <f>'Source Data'!I20</f>
        <v>644.89230424636412</v>
      </c>
      <c r="H20" s="74">
        <f t="shared" si="12"/>
        <v>0</v>
      </c>
      <c r="I20" s="290"/>
      <c r="J20" s="56">
        <f>'Source Data'!J20</f>
        <v>175.87971933991753</v>
      </c>
      <c r="K20" s="74">
        <f t="shared" si="13"/>
        <v>0</v>
      </c>
      <c r="L20" s="290"/>
      <c r="M20" s="56">
        <f>'Source Data'!K20</f>
        <v>4396.9929834979375</v>
      </c>
      <c r="N20" s="74">
        <f t="shared" si="14"/>
        <v>0</v>
      </c>
      <c r="O20" s="290"/>
      <c r="P20" s="56">
        <f>'Source Data'!L20</f>
        <v>1758.7971933991751</v>
      </c>
      <c r="Q20" s="74">
        <f t="shared" si="15"/>
        <v>0</v>
      </c>
      <c r="R20" s="93">
        <v>0</v>
      </c>
      <c r="S20" s="56"/>
      <c r="T20" s="56"/>
      <c r="U20" s="57">
        <f t="shared" si="1"/>
        <v>0</v>
      </c>
      <c r="V20" s="93">
        <f t="shared" si="2"/>
        <v>0</v>
      </c>
      <c r="W20" s="74">
        <f t="shared" si="16"/>
        <v>0</v>
      </c>
      <c r="X20" s="93">
        <f t="shared" si="17"/>
        <v>0</v>
      </c>
      <c r="Y20" s="56">
        <f>'[1]GEO MidCity'!$G20</f>
        <v>0</v>
      </c>
      <c r="Z20" s="93">
        <f t="shared" si="18"/>
        <v>0</v>
      </c>
      <c r="AA20" s="56"/>
      <c r="AB20" s="56">
        <f t="shared" si="19"/>
        <v>0</v>
      </c>
      <c r="AC20" s="93">
        <f t="shared" si="20"/>
        <v>0</v>
      </c>
      <c r="AD20" s="97">
        <f t="shared" si="3"/>
        <v>0</v>
      </c>
      <c r="AE20" s="75">
        <f>'Source Data'!N20</f>
        <v>3207</v>
      </c>
      <c r="AF20" s="90">
        <f t="shared" si="4"/>
        <v>0</v>
      </c>
      <c r="AG20" s="271"/>
      <c r="AH20" s="75">
        <f t="shared" si="21"/>
        <v>0</v>
      </c>
      <c r="AI20" s="271"/>
      <c r="AJ20" s="77">
        <f t="shared" si="5"/>
        <v>0</v>
      </c>
      <c r="AK20" s="76">
        <f t="shared" si="6"/>
        <v>0</v>
      </c>
      <c r="AL20" s="90">
        <f t="shared" si="22"/>
        <v>0</v>
      </c>
      <c r="AM20" s="79">
        <f t="shared" si="23"/>
        <v>0</v>
      </c>
      <c r="AN20" s="90">
        <f t="shared" si="24"/>
        <v>0</v>
      </c>
      <c r="AO20" s="56">
        <f>'[1]GEO MidCity'!$M20</f>
        <v>0</v>
      </c>
      <c r="AP20" s="90">
        <f t="shared" si="25"/>
        <v>0</v>
      </c>
      <c r="AQ20" s="77"/>
      <c r="AR20" s="77">
        <f t="shared" si="26"/>
        <v>0</v>
      </c>
      <c r="AS20" s="90">
        <f t="shared" si="27"/>
        <v>0</v>
      </c>
      <c r="AT20" s="78">
        <f t="shared" si="7"/>
        <v>0</v>
      </c>
      <c r="AU20" s="87">
        <f t="shared" si="8"/>
        <v>0</v>
      </c>
      <c r="AV20" s="116"/>
      <c r="AW20" s="74"/>
      <c r="AX20" s="74">
        <f t="shared" si="9"/>
        <v>0</v>
      </c>
      <c r="AY20" s="74">
        <f t="shared" si="10"/>
        <v>0</v>
      </c>
    </row>
    <row r="21" spans="1:51" ht="16.149999999999999" customHeight="1" x14ac:dyDescent="0.2">
      <c r="A21" s="49">
        <v>15</v>
      </c>
      <c r="B21" s="50" t="s">
        <v>20</v>
      </c>
      <c r="C21" s="272">
        <f>'8_2.1.18 SIS'!AI21</f>
        <v>0</v>
      </c>
      <c r="D21" s="51">
        <f>'Source Data'!H21</f>
        <v>5066.2622105753844</v>
      </c>
      <c r="E21" s="80">
        <f t="shared" si="11"/>
        <v>0</v>
      </c>
      <c r="F21" s="291"/>
      <c r="G21" s="51">
        <f>'Source Data'!I21</f>
        <v>701.0216863265847</v>
      </c>
      <c r="H21" s="80">
        <f t="shared" si="12"/>
        <v>0</v>
      </c>
      <c r="I21" s="291"/>
      <c r="J21" s="51">
        <f>'Source Data'!J21</f>
        <v>191.18773263452312</v>
      </c>
      <c r="K21" s="80">
        <f t="shared" si="13"/>
        <v>0</v>
      </c>
      <c r="L21" s="291"/>
      <c r="M21" s="51">
        <f>'Source Data'!K21</f>
        <v>4779.6933158630773</v>
      </c>
      <c r="N21" s="80">
        <f t="shared" si="14"/>
        <v>0</v>
      </c>
      <c r="O21" s="291"/>
      <c r="P21" s="51">
        <f>'Source Data'!L21</f>
        <v>1911.8773263452308</v>
      </c>
      <c r="Q21" s="80">
        <f t="shared" si="15"/>
        <v>0</v>
      </c>
      <c r="R21" s="94">
        <v>0</v>
      </c>
      <c r="S21" s="51"/>
      <c r="T21" s="51"/>
      <c r="U21" s="52">
        <f t="shared" si="1"/>
        <v>0</v>
      </c>
      <c r="V21" s="94">
        <f t="shared" si="2"/>
        <v>0</v>
      </c>
      <c r="W21" s="80">
        <f t="shared" si="16"/>
        <v>0</v>
      </c>
      <c r="X21" s="94">
        <f t="shared" si="17"/>
        <v>0</v>
      </c>
      <c r="Y21" s="51">
        <f>'[1]GEO MidCity'!$G21</f>
        <v>0</v>
      </c>
      <c r="Z21" s="94">
        <f t="shared" si="18"/>
        <v>0</v>
      </c>
      <c r="AA21" s="53"/>
      <c r="AB21" s="51">
        <f t="shared" si="19"/>
        <v>0</v>
      </c>
      <c r="AC21" s="95">
        <f t="shared" si="20"/>
        <v>0</v>
      </c>
      <c r="AD21" s="95">
        <f t="shared" si="3"/>
        <v>0</v>
      </c>
      <c r="AE21" s="71">
        <f>'Source Data'!N21</f>
        <v>2896</v>
      </c>
      <c r="AF21" s="91">
        <f t="shared" si="4"/>
        <v>0</v>
      </c>
      <c r="AG21" s="272"/>
      <c r="AH21" s="71">
        <f t="shared" si="21"/>
        <v>0</v>
      </c>
      <c r="AI21" s="272"/>
      <c r="AJ21" s="72">
        <f t="shared" si="5"/>
        <v>0</v>
      </c>
      <c r="AK21" s="73">
        <f t="shared" si="6"/>
        <v>0</v>
      </c>
      <c r="AL21" s="91">
        <f t="shared" si="22"/>
        <v>0</v>
      </c>
      <c r="AM21" s="82">
        <f t="shared" si="23"/>
        <v>0</v>
      </c>
      <c r="AN21" s="91">
        <f t="shared" si="24"/>
        <v>0</v>
      </c>
      <c r="AO21" s="51">
        <f>'[1]GEO MidCity'!$M21</f>
        <v>0</v>
      </c>
      <c r="AP21" s="91">
        <f t="shared" si="25"/>
        <v>0</v>
      </c>
      <c r="AQ21" s="72"/>
      <c r="AR21" s="72">
        <f t="shared" si="26"/>
        <v>0</v>
      </c>
      <c r="AS21" s="91">
        <f t="shared" si="27"/>
        <v>0</v>
      </c>
      <c r="AT21" s="81">
        <f t="shared" si="7"/>
        <v>0</v>
      </c>
      <c r="AU21" s="88">
        <f t="shared" si="8"/>
        <v>0</v>
      </c>
      <c r="AV21" s="116"/>
      <c r="AW21" s="80"/>
      <c r="AX21" s="80">
        <f t="shared" si="9"/>
        <v>0</v>
      </c>
      <c r="AY21" s="80">
        <f t="shared" si="10"/>
        <v>0</v>
      </c>
    </row>
    <row r="22" spans="1:51" ht="16.149999999999999" customHeight="1" x14ac:dyDescent="0.2">
      <c r="A22" s="58">
        <v>16</v>
      </c>
      <c r="B22" s="59" t="s">
        <v>21</v>
      </c>
      <c r="C22" s="270">
        <f>'8_2.1.18 SIS'!AI22</f>
        <v>0</v>
      </c>
      <c r="D22" s="60">
        <f>'Source Data'!H22</f>
        <v>2365.2515167166002</v>
      </c>
      <c r="E22" s="65">
        <f t="shared" si="11"/>
        <v>0</v>
      </c>
      <c r="F22" s="289"/>
      <c r="G22" s="60">
        <f>'Source Data'!I22</f>
        <v>332.11179417298291</v>
      </c>
      <c r="H22" s="65">
        <f t="shared" si="12"/>
        <v>0</v>
      </c>
      <c r="I22" s="289"/>
      <c r="J22" s="60">
        <f>'Source Data'!J22</f>
        <v>90.57594386535898</v>
      </c>
      <c r="K22" s="65">
        <f t="shared" si="13"/>
        <v>0</v>
      </c>
      <c r="L22" s="289"/>
      <c r="M22" s="60">
        <f>'Source Data'!K22</f>
        <v>2264.3985966339742</v>
      </c>
      <c r="N22" s="65">
        <f t="shared" si="14"/>
        <v>0</v>
      </c>
      <c r="O22" s="289"/>
      <c r="P22" s="60">
        <f>'Source Data'!L22</f>
        <v>905.75943865358965</v>
      </c>
      <c r="Q22" s="65">
        <f t="shared" si="15"/>
        <v>0</v>
      </c>
      <c r="R22" s="92">
        <v>0</v>
      </c>
      <c r="S22" s="60"/>
      <c r="T22" s="60"/>
      <c r="U22" s="61">
        <f t="shared" si="1"/>
        <v>0</v>
      </c>
      <c r="V22" s="92">
        <f t="shared" si="2"/>
        <v>0</v>
      </c>
      <c r="W22" s="65">
        <f t="shared" si="16"/>
        <v>0</v>
      </c>
      <c r="X22" s="92">
        <f t="shared" si="17"/>
        <v>0</v>
      </c>
      <c r="Y22" s="60">
        <f>'[1]GEO MidCity'!$G22</f>
        <v>0</v>
      </c>
      <c r="Z22" s="92">
        <f t="shared" si="18"/>
        <v>0</v>
      </c>
      <c r="AA22" s="60"/>
      <c r="AB22" s="60">
        <f t="shared" si="19"/>
        <v>0</v>
      </c>
      <c r="AC22" s="92">
        <f t="shared" si="20"/>
        <v>0</v>
      </c>
      <c r="AD22" s="96">
        <f t="shared" si="3"/>
        <v>0</v>
      </c>
      <c r="AE22" s="66">
        <f>'Source Data'!N22</f>
        <v>11958</v>
      </c>
      <c r="AF22" s="89">
        <f t="shared" si="4"/>
        <v>0</v>
      </c>
      <c r="AG22" s="270"/>
      <c r="AH22" s="66">
        <f t="shared" si="21"/>
        <v>0</v>
      </c>
      <c r="AI22" s="270"/>
      <c r="AJ22" s="68">
        <f t="shared" si="5"/>
        <v>0</v>
      </c>
      <c r="AK22" s="67">
        <f t="shared" si="6"/>
        <v>0</v>
      </c>
      <c r="AL22" s="89">
        <f t="shared" si="22"/>
        <v>0</v>
      </c>
      <c r="AM22" s="70">
        <f t="shared" si="23"/>
        <v>0</v>
      </c>
      <c r="AN22" s="89">
        <f t="shared" si="24"/>
        <v>0</v>
      </c>
      <c r="AO22" s="60">
        <f>'[1]GEO MidCity'!$M22</f>
        <v>0</v>
      </c>
      <c r="AP22" s="89">
        <f t="shared" si="25"/>
        <v>0</v>
      </c>
      <c r="AQ22" s="68"/>
      <c r="AR22" s="68">
        <f t="shared" si="26"/>
        <v>0</v>
      </c>
      <c r="AS22" s="89">
        <f t="shared" si="27"/>
        <v>0</v>
      </c>
      <c r="AT22" s="69">
        <f t="shared" si="7"/>
        <v>0</v>
      </c>
      <c r="AU22" s="86">
        <f t="shared" si="8"/>
        <v>0</v>
      </c>
      <c r="AV22" s="116"/>
      <c r="AW22" s="65"/>
      <c r="AX22" s="65">
        <f t="shared" si="9"/>
        <v>0</v>
      </c>
      <c r="AY22" s="65">
        <f t="shared" si="10"/>
        <v>0</v>
      </c>
    </row>
    <row r="23" spans="1:51" ht="16.149999999999999" customHeight="1" x14ac:dyDescent="0.2">
      <c r="A23" s="54">
        <v>17</v>
      </c>
      <c r="B23" s="55" t="s">
        <v>22</v>
      </c>
      <c r="C23" s="271">
        <f>'8_2.1.18 SIS'!AI23</f>
        <v>671</v>
      </c>
      <c r="D23" s="56">
        <f>'Source Data'!H23</f>
        <v>3197.8562864796509</v>
      </c>
      <c r="E23" s="74">
        <f t="shared" si="11"/>
        <v>2145761.5682278457</v>
      </c>
      <c r="F23" s="290"/>
      <c r="G23" s="56">
        <f>'Source Data'!I23</f>
        <v>404.99760461581491</v>
      </c>
      <c r="H23" s="74">
        <f t="shared" si="12"/>
        <v>0</v>
      </c>
      <c r="I23" s="290"/>
      <c r="J23" s="56">
        <f>'Source Data'!J23</f>
        <v>110.45389216794953</v>
      </c>
      <c r="K23" s="74">
        <f t="shared" si="13"/>
        <v>0</v>
      </c>
      <c r="L23" s="290"/>
      <c r="M23" s="56">
        <f>'Source Data'!K23</f>
        <v>2761.3473041987377</v>
      </c>
      <c r="N23" s="74">
        <f t="shared" si="14"/>
        <v>0</v>
      </c>
      <c r="O23" s="290"/>
      <c r="P23" s="56">
        <f>'Source Data'!L23</f>
        <v>1104.5389216794952</v>
      </c>
      <c r="Q23" s="74">
        <f t="shared" si="15"/>
        <v>0</v>
      </c>
      <c r="R23" s="93">
        <v>2587209</v>
      </c>
      <c r="S23" s="56"/>
      <c r="T23" s="56"/>
      <c r="U23" s="57">
        <f t="shared" si="1"/>
        <v>0</v>
      </c>
      <c r="V23" s="93">
        <f t="shared" si="2"/>
        <v>2587209</v>
      </c>
      <c r="W23" s="74">
        <f t="shared" si="16"/>
        <v>-6468</v>
      </c>
      <c r="X23" s="93">
        <f t="shared" si="17"/>
        <v>2580741</v>
      </c>
      <c r="Y23" s="56">
        <f>'[1]GEO MidCity'!$G23</f>
        <v>118149</v>
      </c>
      <c r="Z23" s="93">
        <f t="shared" si="18"/>
        <v>2698890</v>
      </c>
      <c r="AA23" s="56"/>
      <c r="AB23" s="56">
        <f t="shared" si="19"/>
        <v>2698890</v>
      </c>
      <c r="AC23" s="93">
        <f t="shared" si="20"/>
        <v>224908</v>
      </c>
      <c r="AD23" s="97">
        <f t="shared" si="3"/>
        <v>2698890</v>
      </c>
      <c r="AE23" s="75">
        <f>'Source Data'!N23</f>
        <v>7667</v>
      </c>
      <c r="AF23" s="90">
        <f t="shared" si="4"/>
        <v>5144557</v>
      </c>
      <c r="AG23" s="271"/>
      <c r="AH23" s="75">
        <f>AG23*AE23</f>
        <v>0</v>
      </c>
      <c r="AI23" s="271"/>
      <c r="AJ23" s="77">
        <f t="shared" si="5"/>
        <v>0</v>
      </c>
      <c r="AK23" s="76">
        <f t="shared" si="6"/>
        <v>0</v>
      </c>
      <c r="AL23" s="90">
        <f t="shared" si="22"/>
        <v>5144557</v>
      </c>
      <c r="AM23" s="79">
        <f t="shared" si="23"/>
        <v>-12861</v>
      </c>
      <c r="AN23" s="90">
        <f t="shared" si="24"/>
        <v>5131696</v>
      </c>
      <c r="AO23" s="56">
        <f>'[1]GEO MidCity'!$M23</f>
        <v>0</v>
      </c>
      <c r="AP23" s="90">
        <f t="shared" si="25"/>
        <v>5131696</v>
      </c>
      <c r="AQ23" s="77"/>
      <c r="AR23" s="77">
        <f t="shared" si="26"/>
        <v>5131696</v>
      </c>
      <c r="AS23" s="90">
        <f t="shared" si="27"/>
        <v>427641</v>
      </c>
      <c r="AT23" s="78">
        <f t="shared" si="7"/>
        <v>7830586</v>
      </c>
      <c r="AU23" s="87">
        <f t="shared" si="8"/>
        <v>652549</v>
      </c>
      <c r="AV23" s="116"/>
      <c r="AW23" s="74"/>
      <c r="AX23" s="74">
        <f t="shared" si="9"/>
        <v>12861</v>
      </c>
      <c r="AY23" s="74">
        <f t="shared" si="10"/>
        <v>12861</v>
      </c>
    </row>
    <row r="24" spans="1:51" ht="16.149999999999999" customHeight="1" x14ac:dyDescent="0.2">
      <c r="A24" s="54">
        <v>18</v>
      </c>
      <c r="B24" s="55" t="s">
        <v>23</v>
      </c>
      <c r="C24" s="271">
        <f>'8_2.1.18 SIS'!AI24</f>
        <v>0</v>
      </c>
      <c r="D24" s="56">
        <f>'Source Data'!H24</f>
        <v>5126.6533122919036</v>
      </c>
      <c r="E24" s="74">
        <f t="shared" si="11"/>
        <v>0</v>
      </c>
      <c r="F24" s="290"/>
      <c r="G24" s="56">
        <f>'Source Data'!I24</f>
        <v>689.43182714981469</v>
      </c>
      <c r="H24" s="74">
        <f t="shared" si="12"/>
        <v>0</v>
      </c>
      <c r="I24" s="290"/>
      <c r="J24" s="56">
        <f>'Source Data'!J24</f>
        <v>188.02686194994951</v>
      </c>
      <c r="K24" s="74">
        <f t="shared" si="13"/>
        <v>0</v>
      </c>
      <c r="L24" s="290"/>
      <c r="M24" s="56">
        <f>'Source Data'!K24</f>
        <v>4700.6715487487372</v>
      </c>
      <c r="N24" s="74">
        <f t="shared" si="14"/>
        <v>0</v>
      </c>
      <c r="O24" s="290"/>
      <c r="P24" s="56">
        <f>'Source Data'!L24</f>
        <v>0</v>
      </c>
      <c r="Q24" s="74">
        <f t="shared" si="15"/>
        <v>0</v>
      </c>
      <c r="R24" s="93">
        <v>0</v>
      </c>
      <c r="S24" s="56"/>
      <c r="T24" s="56"/>
      <c r="U24" s="57">
        <f t="shared" si="1"/>
        <v>0</v>
      </c>
      <c r="V24" s="93">
        <f t="shared" si="2"/>
        <v>0</v>
      </c>
      <c r="W24" s="74">
        <f t="shared" si="16"/>
        <v>0</v>
      </c>
      <c r="X24" s="93">
        <f t="shared" si="17"/>
        <v>0</v>
      </c>
      <c r="Y24" s="56">
        <f>'[1]GEO MidCity'!$G24</f>
        <v>0</v>
      </c>
      <c r="Z24" s="93">
        <f t="shared" si="18"/>
        <v>0</v>
      </c>
      <c r="AA24" s="56"/>
      <c r="AB24" s="56">
        <f t="shared" si="19"/>
        <v>0</v>
      </c>
      <c r="AC24" s="93">
        <f t="shared" si="20"/>
        <v>0</v>
      </c>
      <c r="AD24" s="97">
        <f t="shared" si="3"/>
        <v>0</v>
      </c>
      <c r="AE24" s="75">
        <f>'Source Data'!N24</f>
        <v>3448</v>
      </c>
      <c r="AF24" s="90">
        <f t="shared" si="4"/>
        <v>0</v>
      </c>
      <c r="AG24" s="271"/>
      <c r="AH24" s="75">
        <f t="shared" si="21"/>
        <v>0</v>
      </c>
      <c r="AI24" s="271"/>
      <c r="AJ24" s="77">
        <f t="shared" si="5"/>
        <v>0</v>
      </c>
      <c r="AK24" s="76">
        <f t="shared" si="6"/>
        <v>0</v>
      </c>
      <c r="AL24" s="90">
        <f t="shared" si="22"/>
        <v>0</v>
      </c>
      <c r="AM24" s="79">
        <f t="shared" si="23"/>
        <v>0</v>
      </c>
      <c r="AN24" s="90">
        <f t="shared" si="24"/>
        <v>0</v>
      </c>
      <c r="AO24" s="56">
        <f>'[1]GEO MidCity'!$M24</f>
        <v>0</v>
      </c>
      <c r="AP24" s="90">
        <f t="shared" si="25"/>
        <v>0</v>
      </c>
      <c r="AQ24" s="77"/>
      <c r="AR24" s="77">
        <f t="shared" si="26"/>
        <v>0</v>
      </c>
      <c r="AS24" s="90">
        <f t="shared" si="27"/>
        <v>0</v>
      </c>
      <c r="AT24" s="78">
        <f t="shared" si="7"/>
        <v>0</v>
      </c>
      <c r="AU24" s="87">
        <f t="shared" si="8"/>
        <v>0</v>
      </c>
      <c r="AV24" s="116"/>
      <c r="AW24" s="74"/>
      <c r="AX24" s="74">
        <f t="shared" si="9"/>
        <v>0</v>
      </c>
      <c r="AY24" s="74">
        <f t="shared" si="10"/>
        <v>0</v>
      </c>
    </row>
    <row r="25" spans="1:51" ht="16.149999999999999" customHeight="1" x14ac:dyDescent="0.2">
      <c r="A25" s="54">
        <v>19</v>
      </c>
      <c r="B25" s="55" t="s">
        <v>24</v>
      </c>
      <c r="C25" s="271">
        <f>'8_2.1.18 SIS'!AI25</f>
        <v>0</v>
      </c>
      <c r="D25" s="56">
        <f>'Source Data'!H25</f>
        <v>4518.921408734529</v>
      </c>
      <c r="E25" s="74">
        <f t="shared" si="11"/>
        <v>0</v>
      </c>
      <c r="F25" s="290"/>
      <c r="G25" s="56">
        <f>'Source Data'!I25</f>
        <v>604.6851220204918</v>
      </c>
      <c r="H25" s="74">
        <f t="shared" si="12"/>
        <v>0</v>
      </c>
      <c r="I25" s="290"/>
      <c r="J25" s="56">
        <f>'Source Data'!J25</f>
        <v>164.91412418740686</v>
      </c>
      <c r="K25" s="74">
        <f t="shared" si="13"/>
        <v>0</v>
      </c>
      <c r="L25" s="290"/>
      <c r="M25" s="56">
        <f>'Source Data'!K25</f>
        <v>4122.8531046851722</v>
      </c>
      <c r="N25" s="74">
        <f t="shared" si="14"/>
        <v>0</v>
      </c>
      <c r="O25" s="290"/>
      <c r="P25" s="56">
        <f>'Source Data'!L25</f>
        <v>1649.1412418740688</v>
      </c>
      <c r="Q25" s="74">
        <f t="shared" si="15"/>
        <v>0</v>
      </c>
      <c r="R25" s="93">
        <v>0</v>
      </c>
      <c r="S25" s="56"/>
      <c r="T25" s="56"/>
      <c r="U25" s="57">
        <f t="shared" si="1"/>
        <v>0</v>
      </c>
      <c r="V25" s="93">
        <f t="shared" si="2"/>
        <v>0</v>
      </c>
      <c r="W25" s="74">
        <f t="shared" si="16"/>
        <v>0</v>
      </c>
      <c r="X25" s="93">
        <f t="shared" si="17"/>
        <v>0</v>
      </c>
      <c r="Y25" s="56">
        <f>'[1]GEO MidCity'!$G25</f>
        <v>10516</v>
      </c>
      <c r="Z25" s="93">
        <f t="shared" si="18"/>
        <v>10516</v>
      </c>
      <c r="AA25" s="56"/>
      <c r="AB25" s="56">
        <f t="shared" si="19"/>
        <v>10516</v>
      </c>
      <c r="AC25" s="93">
        <f t="shared" si="20"/>
        <v>876</v>
      </c>
      <c r="AD25" s="97">
        <f t="shared" si="3"/>
        <v>10516</v>
      </c>
      <c r="AE25" s="75">
        <f>'Source Data'!N25</f>
        <v>3382</v>
      </c>
      <c r="AF25" s="90">
        <f t="shared" si="4"/>
        <v>0</v>
      </c>
      <c r="AG25" s="271"/>
      <c r="AH25" s="75">
        <f t="shared" si="21"/>
        <v>0</v>
      </c>
      <c r="AI25" s="271"/>
      <c r="AJ25" s="77">
        <f t="shared" si="5"/>
        <v>0</v>
      </c>
      <c r="AK25" s="76">
        <f t="shared" si="6"/>
        <v>0</v>
      </c>
      <c r="AL25" s="90">
        <f t="shared" si="22"/>
        <v>0</v>
      </c>
      <c r="AM25" s="79">
        <f t="shared" si="23"/>
        <v>0</v>
      </c>
      <c r="AN25" s="90">
        <f t="shared" si="24"/>
        <v>0</v>
      </c>
      <c r="AO25" s="56">
        <f>'[1]GEO MidCity'!$M25</f>
        <v>0</v>
      </c>
      <c r="AP25" s="90">
        <f t="shared" si="25"/>
        <v>0</v>
      </c>
      <c r="AQ25" s="77"/>
      <c r="AR25" s="77">
        <f t="shared" si="26"/>
        <v>0</v>
      </c>
      <c r="AS25" s="90">
        <f t="shared" si="27"/>
        <v>0</v>
      </c>
      <c r="AT25" s="78">
        <f t="shared" si="7"/>
        <v>10516</v>
      </c>
      <c r="AU25" s="87">
        <f t="shared" si="8"/>
        <v>876</v>
      </c>
      <c r="AV25" s="116"/>
      <c r="AW25" s="74"/>
      <c r="AX25" s="74">
        <f t="shared" si="9"/>
        <v>0</v>
      </c>
      <c r="AY25" s="74">
        <f t="shared" si="10"/>
        <v>0</v>
      </c>
    </row>
    <row r="26" spans="1:51" ht="16.149999999999999" customHeight="1" x14ac:dyDescent="0.2">
      <c r="A26" s="49">
        <v>20</v>
      </c>
      <c r="B26" s="50" t="s">
        <v>25</v>
      </c>
      <c r="C26" s="272">
        <f>'8_2.1.18 SIS'!AI26</f>
        <v>0</v>
      </c>
      <c r="D26" s="51">
        <f>'Source Data'!H26</f>
        <v>4820.2540944128086</v>
      </c>
      <c r="E26" s="80">
        <f t="shared" si="11"/>
        <v>0</v>
      </c>
      <c r="F26" s="291"/>
      <c r="G26" s="51">
        <f>'Source Data'!I26</f>
        <v>694.558500770818</v>
      </c>
      <c r="H26" s="80">
        <f t="shared" si="12"/>
        <v>0</v>
      </c>
      <c r="I26" s="291"/>
      <c r="J26" s="51">
        <f>'Source Data'!J26</f>
        <v>189.42504566476853</v>
      </c>
      <c r="K26" s="80">
        <f t="shared" si="13"/>
        <v>0</v>
      </c>
      <c r="L26" s="291"/>
      <c r="M26" s="51">
        <f>'Source Data'!K26</f>
        <v>4735.6261416192137</v>
      </c>
      <c r="N26" s="80">
        <f t="shared" si="14"/>
        <v>0</v>
      </c>
      <c r="O26" s="291"/>
      <c r="P26" s="51">
        <f>'Source Data'!L26</f>
        <v>1894.2504566476853</v>
      </c>
      <c r="Q26" s="80">
        <f t="shared" si="15"/>
        <v>0</v>
      </c>
      <c r="R26" s="94">
        <v>0</v>
      </c>
      <c r="S26" s="51"/>
      <c r="T26" s="51"/>
      <c r="U26" s="52">
        <f t="shared" si="1"/>
        <v>0</v>
      </c>
      <c r="V26" s="94">
        <f t="shared" si="2"/>
        <v>0</v>
      </c>
      <c r="W26" s="80">
        <f t="shared" si="16"/>
        <v>0</v>
      </c>
      <c r="X26" s="94">
        <f t="shared" si="17"/>
        <v>0</v>
      </c>
      <c r="Y26" s="51">
        <f>'[1]GEO MidCity'!$G26</f>
        <v>0</v>
      </c>
      <c r="Z26" s="94">
        <f t="shared" si="18"/>
        <v>0</v>
      </c>
      <c r="AA26" s="53"/>
      <c r="AB26" s="51">
        <f t="shared" si="19"/>
        <v>0</v>
      </c>
      <c r="AC26" s="95">
        <f t="shared" si="20"/>
        <v>0</v>
      </c>
      <c r="AD26" s="95">
        <f t="shared" si="3"/>
        <v>0</v>
      </c>
      <c r="AE26" s="71">
        <f>'Source Data'!N26</f>
        <v>2473</v>
      </c>
      <c r="AF26" s="91">
        <f t="shared" si="4"/>
        <v>0</v>
      </c>
      <c r="AG26" s="272"/>
      <c r="AH26" s="71">
        <f t="shared" si="21"/>
        <v>0</v>
      </c>
      <c r="AI26" s="272"/>
      <c r="AJ26" s="72">
        <f t="shared" si="5"/>
        <v>0</v>
      </c>
      <c r="AK26" s="73">
        <f t="shared" si="6"/>
        <v>0</v>
      </c>
      <c r="AL26" s="91">
        <f t="shared" si="22"/>
        <v>0</v>
      </c>
      <c r="AM26" s="82">
        <f t="shared" si="23"/>
        <v>0</v>
      </c>
      <c r="AN26" s="91">
        <f t="shared" si="24"/>
        <v>0</v>
      </c>
      <c r="AO26" s="51">
        <f>'[1]GEO MidCity'!$M26</f>
        <v>0</v>
      </c>
      <c r="AP26" s="91">
        <f t="shared" si="25"/>
        <v>0</v>
      </c>
      <c r="AQ26" s="72"/>
      <c r="AR26" s="72">
        <f t="shared" si="26"/>
        <v>0</v>
      </c>
      <c r="AS26" s="91">
        <f t="shared" si="27"/>
        <v>0</v>
      </c>
      <c r="AT26" s="81">
        <f t="shared" si="7"/>
        <v>0</v>
      </c>
      <c r="AU26" s="88">
        <f t="shared" si="8"/>
        <v>0</v>
      </c>
      <c r="AV26" s="116"/>
      <c r="AW26" s="80"/>
      <c r="AX26" s="80">
        <f t="shared" si="9"/>
        <v>0</v>
      </c>
      <c r="AY26" s="80">
        <f t="shared" si="10"/>
        <v>0</v>
      </c>
    </row>
    <row r="27" spans="1:51" ht="16.149999999999999" customHeight="1" x14ac:dyDescent="0.2">
      <c r="A27" s="58">
        <v>21</v>
      </c>
      <c r="B27" s="59" t="s">
        <v>26</v>
      </c>
      <c r="C27" s="270">
        <f>'8_2.1.18 SIS'!AI27</f>
        <v>0</v>
      </c>
      <c r="D27" s="60">
        <f>'Source Data'!H27</f>
        <v>4964.0768196326962</v>
      </c>
      <c r="E27" s="65">
        <f t="shared" si="11"/>
        <v>0</v>
      </c>
      <c r="F27" s="289"/>
      <c r="G27" s="60">
        <f>'Source Data'!I27</f>
        <v>705.05691404533979</v>
      </c>
      <c r="H27" s="65">
        <f t="shared" si="12"/>
        <v>0</v>
      </c>
      <c r="I27" s="289"/>
      <c r="J27" s="60">
        <f>'Source Data'!J27</f>
        <v>192.28824928509266</v>
      </c>
      <c r="K27" s="65">
        <f t="shared" si="13"/>
        <v>0</v>
      </c>
      <c r="L27" s="289"/>
      <c r="M27" s="60">
        <f>'Source Data'!K27</f>
        <v>4807.2062321273152</v>
      </c>
      <c r="N27" s="65">
        <f t="shared" si="14"/>
        <v>0</v>
      </c>
      <c r="O27" s="289"/>
      <c r="P27" s="60">
        <f>'Source Data'!L27</f>
        <v>1922.8824928509262</v>
      </c>
      <c r="Q27" s="65">
        <f t="shared" si="15"/>
        <v>0</v>
      </c>
      <c r="R27" s="92">
        <v>0</v>
      </c>
      <c r="S27" s="60"/>
      <c r="T27" s="60"/>
      <c r="U27" s="61">
        <f t="shared" si="1"/>
        <v>0</v>
      </c>
      <c r="V27" s="92">
        <f t="shared" si="2"/>
        <v>0</v>
      </c>
      <c r="W27" s="65">
        <f t="shared" si="16"/>
        <v>0</v>
      </c>
      <c r="X27" s="92">
        <f t="shared" si="17"/>
        <v>0</v>
      </c>
      <c r="Y27" s="60">
        <f>'[1]GEO MidCity'!$G27</f>
        <v>0</v>
      </c>
      <c r="Z27" s="92">
        <f t="shared" si="18"/>
        <v>0</v>
      </c>
      <c r="AA27" s="60"/>
      <c r="AB27" s="60">
        <f t="shared" si="19"/>
        <v>0</v>
      </c>
      <c r="AC27" s="92">
        <f t="shared" si="20"/>
        <v>0</v>
      </c>
      <c r="AD27" s="96">
        <f t="shared" si="3"/>
        <v>0</v>
      </c>
      <c r="AE27" s="66">
        <f>'Source Data'!N27</f>
        <v>2521</v>
      </c>
      <c r="AF27" s="89">
        <f t="shared" si="4"/>
        <v>0</v>
      </c>
      <c r="AG27" s="270"/>
      <c r="AH27" s="66">
        <f t="shared" si="21"/>
        <v>0</v>
      </c>
      <c r="AI27" s="270"/>
      <c r="AJ27" s="68">
        <f t="shared" si="5"/>
        <v>0</v>
      </c>
      <c r="AK27" s="67">
        <f t="shared" si="6"/>
        <v>0</v>
      </c>
      <c r="AL27" s="89">
        <f t="shared" si="22"/>
        <v>0</v>
      </c>
      <c r="AM27" s="70">
        <f t="shared" si="23"/>
        <v>0</v>
      </c>
      <c r="AN27" s="89">
        <f t="shared" si="24"/>
        <v>0</v>
      </c>
      <c r="AO27" s="60">
        <f>'[1]GEO MidCity'!$M27</f>
        <v>0</v>
      </c>
      <c r="AP27" s="89">
        <f t="shared" si="25"/>
        <v>0</v>
      </c>
      <c r="AQ27" s="68"/>
      <c r="AR27" s="68">
        <f t="shared" si="26"/>
        <v>0</v>
      </c>
      <c r="AS27" s="89">
        <f t="shared" si="27"/>
        <v>0</v>
      </c>
      <c r="AT27" s="69">
        <f t="shared" si="7"/>
        <v>0</v>
      </c>
      <c r="AU27" s="86">
        <f t="shared" si="8"/>
        <v>0</v>
      </c>
      <c r="AV27" s="116"/>
      <c r="AW27" s="65"/>
      <c r="AX27" s="65">
        <f t="shared" si="9"/>
        <v>0</v>
      </c>
      <c r="AY27" s="65">
        <f t="shared" si="10"/>
        <v>0</v>
      </c>
    </row>
    <row r="28" spans="1:51" ht="16.149999999999999" customHeight="1" x14ac:dyDescent="0.2">
      <c r="A28" s="54">
        <v>22</v>
      </c>
      <c r="B28" s="55" t="s">
        <v>27</v>
      </c>
      <c r="C28" s="271">
        <f>'8_2.1.18 SIS'!AI28</f>
        <v>0</v>
      </c>
      <c r="D28" s="56">
        <f>'Source Data'!H28</f>
        <v>5299.8126353513471</v>
      </c>
      <c r="E28" s="74">
        <f t="shared" si="11"/>
        <v>0</v>
      </c>
      <c r="F28" s="290"/>
      <c r="G28" s="56">
        <f>'Source Data'!I28</f>
        <v>774.29658969861021</v>
      </c>
      <c r="H28" s="74">
        <f t="shared" si="12"/>
        <v>0</v>
      </c>
      <c r="I28" s="290"/>
      <c r="J28" s="56">
        <f>'Source Data'!J28</f>
        <v>211.17179719053001</v>
      </c>
      <c r="K28" s="74">
        <f t="shared" si="13"/>
        <v>0</v>
      </c>
      <c r="L28" s="290"/>
      <c r="M28" s="56">
        <f>'Source Data'!K28</f>
        <v>5279.2949297632513</v>
      </c>
      <c r="N28" s="74">
        <f t="shared" si="14"/>
        <v>0</v>
      </c>
      <c r="O28" s="290"/>
      <c r="P28" s="56">
        <f>'Source Data'!L28</f>
        <v>2111.7179719053006</v>
      </c>
      <c r="Q28" s="74">
        <f t="shared" si="15"/>
        <v>0</v>
      </c>
      <c r="R28" s="93">
        <v>0</v>
      </c>
      <c r="S28" s="56"/>
      <c r="T28" s="56"/>
      <c r="U28" s="57">
        <f t="shared" si="1"/>
        <v>0</v>
      </c>
      <c r="V28" s="93">
        <f t="shared" si="2"/>
        <v>0</v>
      </c>
      <c r="W28" s="74">
        <f t="shared" si="16"/>
        <v>0</v>
      </c>
      <c r="X28" s="93">
        <f t="shared" si="17"/>
        <v>0</v>
      </c>
      <c r="Y28" s="56">
        <f>'[1]GEO MidCity'!$G28</f>
        <v>0</v>
      </c>
      <c r="Z28" s="93">
        <f t="shared" si="18"/>
        <v>0</v>
      </c>
      <c r="AA28" s="56"/>
      <c r="AB28" s="56">
        <f t="shared" si="19"/>
        <v>0</v>
      </c>
      <c r="AC28" s="93">
        <f t="shared" si="20"/>
        <v>0</v>
      </c>
      <c r="AD28" s="97">
        <f t="shared" si="3"/>
        <v>0</v>
      </c>
      <c r="AE28" s="75">
        <f>'Source Data'!N28</f>
        <v>1782</v>
      </c>
      <c r="AF28" s="90">
        <f t="shared" si="4"/>
        <v>0</v>
      </c>
      <c r="AG28" s="271"/>
      <c r="AH28" s="75">
        <f t="shared" si="21"/>
        <v>0</v>
      </c>
      <c r="AI28" s="271"/>
      <c r="AJ28" s="77">
        <f t="shared" si="5"/>
        <v>0</v>
      </c>
      <c r="AK28" s="76">
        <f t="shared" si="6"/>
        <v>0</v>
      </c>
      <c r="AL28" s="90">
        <f t="shared" si="22"/>
        <v>0</v>
      </c>
      <c r="AM28" s="79">
        <f t="shared" si="23"/>
        <v>0</v>
      </c>
      <c r="AN28" s="90">
        <f t="shared" si="24"/>
        <v>0</v>
      </c>
      <c r="AO28" s="56">
        <f>'[1]GEO MidCity'!$M28</f>
        <v>0</v>
      </c>
      <c r="AP28" s="90">
        <f t="shared" si="25"/>
        <v>0</v>
      </c>
      <c r="AQ28" s="77"/>
      <c r="AR28" s="77">
        <f t="shared" si="26"/>
        <v>0</v>
      </c>
      <c r="AS28" s="90">
        <f t="shared" si="27"/>
        <v>0</v>
      </c>
      <c r="AT28" s="78">
        <f t="shared" si="7"/>
        <v>0</v>
      </c>
      <c r="AU28" s="87">
        <f t="shared" si="8"/>
        <v>0</v>
      </c>
      <c r="AV28" s="116"/>
      <c r="AW28" s="74"/>
      <c r="AX28" s="74">
        <f t="shared" si="9"/>
        <v>0</v>
      </c>
      <c r="AY28" s="74">
        <f t="shared" si="10"/>
        <v>0</v>
      </c>
    </row>
    <row r="29" spans="1:51" ht="16.149999999999999" customHeight="1" x14ac:dyDescent="0.2">
      <c r="A29" s="54">
        <v>23</v>
      </c>
      <c r="B29" s="55" t="s">
        <v>28</v>
      </c>
      <c r="C29" s="271">
        <f>'8_2.1.18 SIS'!AI29</f>
        <v>0</v>
      </c>
      <c r="D29" s="56">
        <f>'Source Data'!H29</f>
        <v>4847.3597582819802</v>
      </c>
      <c r="E29" s="74">
        <f t="shared" si="11"/>
        <v>0</v>
      </c>
      <c r="F29" s="290"/>
      <c r="G29" s="56">
        <f>'Source Data'!I29</f>
        <v>643.90858310125191</v>
      </c>
      <c r="H29" s="74">
        <f t="shared" si="12"/>
        <v>0</v>
      </c>
      <c r="I29" s="290"/>
      <c r="J29" s="56">
        <f>'Source Data'!J29</f>
        <v>175.61143175488689</v>
      </c>
      <c r="K29" s="74">
        <f t="shared" si="13"/>
        <v>0</v>
      </c>
      <c r="L29" s="290"/>
      <c r="M29" s="56">
        <f>'Source Data'!K29</f>
        <v>4390.2857938721727</v>
      </c>
      <c r="N29" s="74">
        <f t="shared" si="14"/>
        <v>0</v>
      </c>
      <c r="O29" s="290"/>
      <c r="P29" s="56">
        <f>'Source Data'!L29</f>
        <v>1756.1143175488689</v>
      </c>
      <c r="Q29" s="74">
        <f t="shared" si="15"/>
        <v>0</v>
      </c>
      <c r="R29" s="93">
        <v>0</v>
      </c>
      <c r="S29" s="56"/>
      <c r="T29" s="56"/>
      <c r="U29" s="57">
        <f t="shared" si="1"/>
        <v>0</v>
      </c>
      <c r="V29" s="93">
        <f t="shared" si="2"/>
        <v>0</v>
      </c>
      <c r="W29" s="74">
        <f t="shared" si="16"/>
        <v>0</v>
      </c>
      <c r="X29" s="93">
        <f t="shared" si="17"/>
        <v>0</v>
      </c>
      <c r="Y29" s="56">
        <f>'[1]GEO MidCity'!$G29</f>
        <v>5219</v>
      </c>
      <c r="Z29" s="93">
        <f t="shared" si="18"/>
        <v>5219</v>
      </c>
      <c r="AA29" s="56"/>
      <c r="AB29" s="56">
        <f t="shared" si="19"/>
        <v>5219</v>
      </c>
      <c r="AC29" s="93">
        <f t="shared" si="20"/>
        <v>435</v>
      </c>
      <c r="AD29" s="97">
        <f t="shared" si="3"/>
        <v>5219</v>
      </c>
      <c r="AE29" s="75">
        <f>'Source Data'!N29</f>
        <v>3371</v>
      </c>
      <c r="AF29" s="90">
        <f t="shared" si="4"/>
        <v>0</v>
      </c>
      <c r="AG29" s="271"/>
      <c r="AH29" s="75">
        <f t="shared" si="21"/>
        <v>0</v>
      </c>
      <c r="AI29" s="271"/>
      <c r="AJ29" s="77">
        <f t="shared" si="5"/>
        <v>0</v>
      </c>
      <c r="AK29" s="76">
        <f t="shared" si="6"/>
        <v>0</v>
      </c>
      <c r="AL29" s="90">
        <f t="shared" si="22"/>
        <v>0</v>
      </c>
      <c r="AM29" s="79">
        <f t="shared" si="23"/>
        <v>0</v>
      </c>
      <c r="AN29" s="90">
        <f t="shared" si="24"/>
        <v>0</v>
      </c>
      <c r="AO29" s="56">
        <f>'[1]GEO MidCity'!$M29</f>
        <v>0</v>
      </c>
      <c r="AP29" s="90">
        <f t="shared" si="25"/>
        <v>0</v>
      </c>
      <c r="AQ29" s="77"/>
      <c r="AR29" s="77">
        <f t="shared" si="26"/>
        <v>0</v>
      </c>
      <c r="AS29" s="90">
        <f t="shared" si="27"/>
        <v>0</v>
      </c>
      <c r="AT29" s="78">
        <f t="shared" si="7"/>
        <v>5219</v>
      </c>
      <c r="AU29" s="87">
        <f t="shared" si="8"/>
        <v>435</v>
      </c>
      <c r="AV29" s="116"/>
      <c r="AW29" s="74"/>
      <c r="AX29" s="74">
        <f t="shared" si="9"/>
        <v>0</v>
      </c>
      <c r="AY29" s="74">
        <f t="shared" si="10"/>
        <v>0</v>
      </c>
    </row>
    <row r="30" spans="1:51" ht="16.149999999999999" customHeight="1" x14ac:dyDescent="0.2">
      <c r="A30" s="54">
        <v>24</v>
      </c>
      <c r="B30" s="55" t="s">
        <v>29</v>
      </c>
      <c r="C30" s="271">
        <f>'8_2.1.18 SIS'!AI30</f>
        <v>0</v>
      </c>
      <c r="D30" s="56">
        <f>'Source Data'!H30</f>
        <v>2376.5026766431456</v>
      </c>
      <c r="E30" s="74">
        <f t="shared" si="11"/>
        <v>0</v>
      </c>
      <c r="F30" s="290"/>
      <c r="G30" s="56">
        <f>'Source Data'!I30</f>
        <v>235.68636722840623</v>
      </c>
      <c r="H30" s="74">
        <f t="shared" si="12"/>
        <v>0</v>
      </c>
      <c r="I30" s="290"/>
      <c r="J30" s="56">
        <f>'Source Data'!J30</f>
        <v>64.278100153201677</v>
      </c>
      <c r="K30" s="74">
        <f t="shared" si="13"/>
        <v>0</v>
      </c>
      <c r="L30" s="290"/>
      <c r="M30" s="56">
        <f>'Source Data'!K30</f>
        <v>1606.9525038300424</v>
      </c>
      <c r="N30" s="74">
        <f t="shared" si="14"/>
        <v>0</v>
      </c>
      <c r="O30" s="290"/>
      <c r="P30" s="56">
        <f>'Source Data'!L30</f>
        <v>642.78100153201683</v>
      </c>
      <c r="Q30" s="74">
        <f t="shared" si="15"/>
        <v>0</v>
      </c>
      <c r="R30" s="93">
        <v>0</v>
      </c>
      <c r="S30" s="56"/>
      <c r="T30" s="56"/>
      <c r="U30" s="57">
        <f t="shared" si="1"/>
        <v>0</v>
      </c>
      <c r="V30" s="93">
        <f t="shared" si="2"/>
        <v>0</v>
      </c>
      <c r="W30" s="74">
        <f t="shared" si="16"/>
        <v>0</v>
      </c>
      <c r="X30" s="93">
        <f t="shared" si="17"/>
        <v>0</v>
      </c>
      <c r="Y30" s="56">
        <f>'[1]GEO MidCity'!$G30</f>
        <v>3090</v>
      </c>
      <c r="Z30" s="93">
        <f t="shared" si="18"/>
        <v>3090</v>
      </c>
      <c r="AA30" s="56"/>
      <c r="AB30" s="56">
        <f t="shared" si="19"/>
        <v>3090</v>
      </c>
      <c r="AC30" s="93">
        <f t="shared" si="20"/>
        <v>258</v>
      </c>
      <c r="AD30" s="97">
        <f t="shared" si="3"/>
        <v>3090</v>
      </c>
      <c r="AE30" s="75">
        <f>'Source Data'!N30</f>
        <v>11650</v>
      </c>
      <c r="AF30" s="90">
        <f t="shared" si="4"/>
        <v>0</v>
      </c>
      <c r="AG30" s="271"/>
      <c r="AH30" s="75">
        <f t="shared" si="21"/>
        <v>0</v>
      </c>
      <c r="AI30" s="271"/>
      <c r="AJ30" s="77">
        <f t="shared" si="5"/>
        <v>0</v>
      </c>
      <c r="AK30" s="76">
        <f t="shared" si="6"/>
        <v>0</v>
      </c>
      <c r="AL30" s="90">
        <f t="shared" si="22"/>
        <v>0</v>
      </c>
      <c r="AM30" s="79">
        <f t="shared" si="23"/>
        <v>0</v>
      </c>
      <c r="AN30" s="90">
        <f t="shared" si="24"/>
        <v>0</v>
      </c>
      <c r="AO30" s="56">
        <f>'[1]GEO MidCity'!$M30</f>
        <v>0</v>
      </c>
      <c r="AP30" s="90">
        <f t="shared" si="25"/>
        <v>0</v>
      </c>
      <c r="AQ30" s="77"/>
      <c r="AR30" s="77">
        <f t="shared" si="26"/>
        <v>0</v>
      </c>
      <c r="AS30" s="90">
        <f t="shared" si="27"/>
        <v>0</v>
      </c>
      <c r="AT30" s="78">
        <f t="shared" si="7"/>
        <v>3090</v>
      </c>
      <c r="AU30" s="87">
        <f t="shared" si="8"/>
        <v>258</v>
      </c>
      <c r="AV30" s="116"/>
      <c r="AW30" s="74"/>
      <c r="AX30" s="74">
        <f t="shared" si="9"/>
        <v>0</v>
      </c>
      <c r="AY30" s="74">
        <f t="shared" si="10"/>
        <v>0</v>
      </c>
    </row>
    <row r="31" spans="1:51" ht="16.149999999999999" customHeight="1" x14ac:dyDescent="0.2">
      <c r="A31" s="49">
        <v>25</v>
      </c>
      <c r="B31" s="50" t="s">
        <v>30</v>
      </c>
      <c r="C31" s="272">
        <f>'8_2.1.18 SIS'!AI31</f>
        <v>0</v>
      </c>
      <c r="D31" s="51">
        <f>'Source Data'!H31</f>
        <v>4037.466979885065</v>
      </c>
      <c r="E31" s="80">
        <f t="shared" si="11"/>
        <v>0</v>
      </c>
      <c r="F31" s="291"/>
      <c r="G31" s="51">
        <f>'Source Data'!I31</f>
        <v>547.31914183029971</v>
      </c>
      <c r="H31" s="80">
        <f t="shared" si="12"/>
        <v>0</v>
      </c>
      <c r="I31" s="291"/>
      <c r="J31" s="51">
        <f>'Source Data'!J31</f>
        <v>149.268856862809</v>
      </c>
      <c r="K31" s="80">
        <f t="shared" si="13"/>
        <v>0</v>
      </c>
      <c r="L31" s="291"/>
      <c r="M31" s="51">
        <f>'Source Data'!K31</f>
        <v>3731.7214215702247</v>
      </c>
      <c r="N31" s="80">
        <f t="shared" si="14"/>
        <v>0</v>
      </c>
      <c r="O31" s="291"/>
      <c r="P31" s="51">
        <f>'Source Data'!L31</f>
        <v>1492.6885686280898</v>
      </c>
      <c r="Q31" s="80">
        <f t="shared" si="15"/>
        <v>0</v>
      </c>
      <c r="R31" s="94">
        <v>0</v>
      </c>
      <c r="S31" s="51"/>
      <c r="T31" s="51"/>
      <c r="U31" s="52">
        <f t="shared" si="1"/>
        <v>0</v>
      </c>
      <c r="V31" s="94">
        <f t="shared" si="2"/>
        <v>0</v>
      </c>
      <c r="W31" s="80">
        <f t="shared" si="16"/>
        <v>0</v>
      </c>
      <c r="X31" s="94">
        <f t="shared" si="17"/>
        <v>0</v>
      </c>
      <c r="Y31" s="51">
        <f>'[1]GEO MidCity'!$G31</f>
        <v>0</v>
      </c>
      <c r="Z31" s="94">
        <f t="shared" si="18"/>
        <v>0</v>
      </c>
      <c r="AA31" s="53"/>
      <c r="AB31" s="51">
        <f t="shared" si="19"/>
        <v>0</v>
      </c>
      <c r="AC31" s="95">
        <f t="shared" si="20"/>
        <v>0</v>
      </c>
      <c r="AD31" s="95">
        <f t="shared" si="3"/>
        <v>0</v>
      </c>
      <c r="AE31" s="71">
        <f>'Source Data'!N31</f>
        <v>4673</v>
      </c>
      <c r="AF31" s="91">
        <f t="shared" si="4"/>
        <v>0</v>
      </c>
      <c r="AG31" s="272"/>
      <c r="AH31" s="71">
        <f t="shared" si="21"/>
        <v>0</v>
      </c>
      <c r="AI31" s="272"/>
      <c r="AJ31" s="72">
        <f t="shared" si="5"/>
        <v>0</v>
      </c>
      <c r="AK31" s="73">
        <f t="shared" si="6"/>
        <v>0</v>
      </c>
      <c r="AL31" s="91">
        <f t="shared" si="22"/>
        <v>0</v>
      </c>
      <c r="AM31" s="82">
        <f t="shared" si="23"/>
        <v>0</v>
      </c>
      <c r="AN31" s="91">
        <f t="shared" si="24"/>
        <v>0</v>
      </c>
      <c r="AO31" s="51">
        <f>'[1]GEO MidCity'!$M31</f>
        <v>0</v>
      </c>
      <c r="AP31" s="91">
        <f t="shared" si="25"/>
        <v>0</v>
      </c>
      <c r="AQ31" s="72"/>
      <c r="AR31" s="72">
        <f t="shared" si="26"/>
        <v>0</v>
      </c>
      <c r="AS31" s="91">
        <f t="shared" si="27"/>
        <v>0</v>
      </c>
      <c r="AT31" s="81">
        <f t="shared" si="7"/>
        <v>0</v>
      </c>
      <c r="AU31" s="88">
        <f t="shared" si="8"/>
        <v>0</v>
      </c>
      <c r="AV31" s="116"/>
      <c r="AW31" s="80"/>
      <c r="AX31" s="80">
        <f t="shared" si="9"/>
        <v>0</v>
      </c>
      <c r="AY31" s="80">
        <f t="shared" si="10"/>
        <v>0</v>
      </c>
    </row>
    <row r="32" spans="1:51" ht="16.149999999999999" customHeight="1" x14ac:dyDescent="0.2">
      <c r="A32" s="58">
        <v>26</v>
      </c>
      <c r="B32" s="59" t="s">
        <v>31</v>
      </c>
      <c r="C32" s="270">
        <f>'8_2.1.18 SIS'!AI32</f>
        <v>0</v>
      </c>
      <c r="D32" s="60">
        <f>'Source Data'!H32</f>
        <v>3766.8356517369007</v>
      </c>
      <c r="E32" s="65">
        <f t="shared" si="11"/>
        <v>0</v>
      </c>
      <c r="F32" s="289"/>
      <c r="G32" s="60">
        <f>'Source Data'!I32</f>
        <v>468.82114429316323</v>
      </c>
      <c r="H32" s="65">
        <f t="shared" si="12"/>
        <v>0</v>
      </c>
      <c r="I32" s="289"/>
      <c r="J32" s="60">
        <f>'Source Data'!J32</f>
        <v>127.8603120799536</v>
      </c>
      <c r="K32" s="65">
        <f t="shared" si="13"/>
        <v>0</v>
      </c>
      <c r="L32" s="289"/>
      <c r="M32" s="60">
        <f>'Source Data'!K32</f>
        <v>3196.5078019988405</v>
      </c>
      <c r="N32" s="65">
        <f t="shared" si="14"/>
        <v>0</v>
      </c>
      <c r="O32" s="289"/>
      <c r="P32" s="60">
        <f>'Source Data'!L32</f>
        <v>1278.6031207995361</v>
      </c>
      <c r="Q32" s="65">
        <f t="shared" si="15"/>
        <v>0</v>
      </c>
      <c r="R32" s="92">
        <v>0</v>
      </c>
      <c r="S32" s="60"/>
      <c r="T32" s="60"/>
      <c r="U32" s="61">
        <f t="shared" si="1"/>
        <v>0</v>
      </c>
      <c r="V32" s="92">
        <f t="shared" si="2"/>
        <v>0</v>
      </c>
      <c r="W32" s="65">
        <f t="shared" si="16"/>
        <v>0</v>
      </c>
      <c r="X32" s="92">
        <f t="shared" si="17"/>
        <v>0</v>
      </c>
      <c r="Y32" s="60">
        <f>'[1]GEO MidCity'!$G32</f>
        <v>0</v>
      </c>
      <c r="Z32" s="92">
        <f t="shared" si="18"/>
        <v>0</v>
      </c>
      <c r="AA32" s="60"/>
      <c r="AB32" s="60">
        <f t="shared" si="19"/>
        <v>0</v>
      </c>
      <c r="AC32" s="92">
        <f t="shared" si="20"/>
        <v>0</v>
      </c>
      <c r="AD32" s="96">
        <f t="shared" si="3"/>
        <v>0</v>
      </c>
      <c r="AE32" s="66">
        <f>'Source Data'!N32</f>
        <v>5304</v>
      </c>
      <c r="AF32" s="89">
        <f t="shared" si="4"/>
        <v>0</v>
      </c>
      <c r="AG32" s="270"/>
      <c r="AH32" s="66">
        <f t="shared" si="21"/>
        <v>0</v>
      </c>
      <c r="AI32" s="270"/>
      <c r="AJ32" s="68">
        <f t="shared" si="5"/>
        <v>0</v>
      </c>
      <c r="AK32" s="67">
        <f t="shared" si="6"/>
        <v>0</v>
      </c>
      <c r="AL32" s="89">
        <f t="shared" si="22"/>
        <v>0</v>
      </c>
      <c r="AM32" s="70">
        <f t="shared" si="23"/>
        <v>0</v>
      </c>
      <c r="AN32" s="89">
        <f t="shared" si="24"/>
        <v>0</v>
      </c>
      <c r="AO32" s="60">
        <f>'[1]GEO MidCity'!$M32</f>
        <v>0</v>
      </c>
      <c r="AP32" s="89">
        <f t="shared" si="25"/>
        <v>0</v>
      </c>
      <c r="AQ32" s="68"/>
      <c r="AR32" s="68">
        <f t="shared" si="26"/>
        <v>0</v>
      </c>
      <c r="AS32" s="89">
        <f t="shared" si="27"/>
        <v>0</v>
      </c>
      <c r="AT32" s="69">
        <f t="shared" si="7"/>
        <v>0</v>
      </c>
      <c r="AU32" s="86">
        <f t="shared" si="8"/>
        <v>0</v>
      </c>
      <c r="AV32" s="116"/>
      <c r="AW32" s="65"/>
      <c r="AX32" s="65">
        <f t="shared" si="9"/>
        <v>0</v>
      </c>
      <c r="AY32" s="65">
        <f t="shared" si="10"/>
        <v>0</v>
      </c>
    </row>
    <row r="33" spans="1:51" ht="16.149999999999999" customHeight="1" x14ac:dyDescent="0.2">
      <c r="A33" s="54">
        <v>27</v>
      </c>
      <c r="B33" s="55" t="s">
        <v>32</v>
      </c>
      <c r="C33" s="271">
        <f>'8_2.1.18 SIS'!AI33</f>
        <v>0</v>
      </c>
      <c r="D33" s="56">
        <f>'Source Data'!H33</f>
        <v>5228.5444628948371</v>
      </c>
      <c r="E33" s="74">
        <f t="shared" si="11"/>
        <v>0</v>
      </c>
      <c r="F33" s="290"/>
      <c r="G33" s="56">
        <f>'Source Data'!I33</f>
        <v>687.4036243637745</v>
      </c>
      <c r="H33" s="74">
        <f t="shared" si="12"/>
        <v>0</v>
      </c>
      <c r="I33" s="290"/>
      <c r="J33" s="56">
        <f>'Source Data'!J33</f>
        <v>187.4737157355749</v>
      </c>
      <c r="K33" s="74">
        <f t="shared" si="13"/>
        <v>0</v>
      </c>
      <c r="L33" s="290"/>
      <c r="M33" s="56">
        <f>'Source Data'!K33</f>
        <v>4686.842893389372</v>
      </c>
      <c r="N33" s="74">
        <f t="shared" si="14"/>
        <v>0</v>
      </c>
      <c r="O33" s="290"/>
      <c r="P33" s="56">
        <f>'Source Data'!L33</f>
        <v>1874.7371573557489</v>
      </c>
      <c r="Q33" s="74">
        <f t="shared" si="15"/>
        <v>0</v>
      </c>
      <c r="R33" s="93">
        <v>0</v>
      </c>
      <c r="S33" s="56"/>
      <c r="T33" s="56"/>
      <c r="U33" s="57">
        <f t="shared" si="1"/>
        <v>0</v>
      </c>
      <c r="V33" s="93">
        <f t="shared" si="2"/>
        <v>0</v>
      </c>
      <c r="W33" s="74">
        <f t="shared" si="16"/>
        <v>0</v>
      </c>
      <c r="X33" s="93">
        <f t="shared" si="17"/>
        <v>0</v>
      </c>
      <c r="Y33" s="56">
        <f>'[1]GEO MidCity'!$G33</f>
        <v>0</v>
      </c>
      <c r="Z33" s="93">
        <f t="shared" si="18"/>
        <v>0</v>
      </c>
      <c r="AA33" s="56"/>
      <c r="AB33" s="56">
        <f t="shared" si="19"/>
        <v>0</v>
      </c>
      <c r="AC33" s="93">
        <f t="shared" si="20"/>
        <v>0</v>
      </c>
      <c r="AD33" s="97">
        <f t="shared" si="3"/>
        <v>0</v>
      </c>
      <c r="AE33" s="75">
        <f>'Source Data'!N33</f>
        <v>3412</v>
      </c>
      <c r="AF33" s="90">
        <f t="shared" si="4"/>
        <v>0</v>
      </c>
      <c r="AG33" s="271"/>
      <c r="AH33" s="75">
        <f t="shared" si="21"/>
        <v>0</v>
      </c>
      <c r="AI33" s="271"/>
      <c r="AJ33" s="77">
        <f t="shared" si="5"/>
        <v>0</v>
      </c>
      <c r="AK33" s="76">
        <f t="shared" si="6"/>
        <v>0</v>
      </c>
      <c r="AL33" s="90">
        <f t="shared" si="22"/>
        <v>0</v>
      </c>
      <c r="AM33" s="79">
        <f t="shared" si="23"/>
        <v>0</v>
      </c>
      <c r="AN33" s="90">
        <f t="shared" si="24"/>
        <v>0</v>
      </c>
      <c r="AO33" s="56">
        <f>'[1]GEO MidCity'!$M33</f>
        <v>0</v>
      </c>
      <c r="AP33" s="90">
        <f t="shared" si="25"/>
        <v>0</v>
      </c>
      <c r="AQ33" s="77"/>
      <c r="AR33" s="77">
        <f t="shared" si="26"/>
        <v>0</v>
      </c>
      <c r="AS33" s="90">
        <f t="shared" si="27"/>
        <v>0</v>
      </c>
      <c r="AT33" s="78">
        <f t="shared" si="7"/>
        <v>0</v>
      </c>
      <c r="AU33" s="87">
        <f t="shared" si="8"/>
        <v>0</v>
      </c>
      <c r="AV33" s="116"/>
      <c r="AW33" s="74"/>
      <c r="AX33" s="74">
        <f t="shared" si="9"/>
        <v>0</v>
      </c>
      <c r="AY33" s="74">
        <f t="shared" si="10"/>
        <v>0</v>
      </c>
    </row>
    <row r="34" spans="1:51" ht="16.149999999999999" customHeight="1" x14ac:dyDescent="0.2">
      <c r="A34" s="54">
        <v>28</v>
      </c>
      <c r="B34" s="55" t="s">
        <v>33</v>
      </c>
      <c r="C34" s="271">
        <f>'8_2.1.18 SIS'!AI34</f>
        <v>0</v>
      </c>
      <c r="D34" s="56">
        <f>'Source Data'!H34</f>
        <v>3407.9343597999155</v>
      </c>
      <c r="E34" s="74">
        <f t="shared" si="11"/>
        <v>0</v>
      </c>
      <c r="F34" s="290"/>
      <c r="G34" s="56">
        <f>'Source Data'!I34</f>
        <v>466.65190378503735</v>
      </c>
      <c r="H34" s="74">
        <f t="shared" si="12"/>
        <v>0</v>
      </c>
      <c r="I34" s="290"/>
      <c r="J34" s="56">
        <f>'Source Data'!J34</f>
        <v>127.26870103228291</v>
      </c>
      <c r="K34" s="74">
        <f t="shared" si="13"/>
        <v>0</v>
      </c>
      <c r="L34" s="290"/>
      <c r="M34" s="56">
        <f>'Source Data'!K34</f>
        <v>3181.7175258070724</v>
      </c>
      <c r="N34" s="74">
        <f t="shared" si="14"/>
        <v>0</v>
      </c>
      <c r="O34" s="290"/>
      <c r="P34" s="56">
        <f>'Source Data'!L34</f>
        <v>1272.6870103228293</v>
      </c>
      <c r="Q34" s="74">
        <f t="shared" si="15"/>
        <v>0</v>
      </c>
      <c r="R34" s="93">
        <v>0</v>
      </c>
      <c r="S34" s="56"/>
      <c r="T34" s="56"/>
      <c r="U34" s="57">
        <f t="shared" si="1"/>
        <v>0</v>
      </c>
      <c r="V34" s="93">
        <f t="shared" si="2"/>
        <v>0</v>
      </c>
      <c r="W34" s="74">
        <f t="shared" si="16"/>
        <v>0</v>
      </c>
      <c r="X34" s="93">
        <f t="shared" si="17"/>
        <v>0</v>
      </c>
      <c r="Y34" s="56">
        <f>'[1]GEO MidCity'!$G34</f>
        <v>3035</v>
      </c>
      <c r="Z34" s="93">
        <f t="shared" si="18"/>
        <v>3035</v>
      </c>
      <c r="AA34" s="56"/>
      <c r="AB34" s="56">
        <f t="shared" si="19"/>
        <v>3035</v>
      </c>
      <c r="AC34" s="93">
        <f t="shared" si="20"/>
        <v>253</v>
      </c>
      <c r="AD34" s="97">
        <f t="shared" si="3"/>
        <v>3035</v>
      </c>
      <c r="AE34" s="75">
        <f>'Source Data'!N34</f>
        <v>5598</v>
      </c>
      <c r="AF34" s="90">
        <f t="shared" si="4"/>
        <v>0</v>
      </c>
      <c r="AG34" s="271"/>
      <c r="AH34" s="75">
        <f t="shared" si="21"/>
        <v>0</v>
      </c>
      <c r="AI34" s="271"/>
      <c r="AJ34" s="77">
        <f t="shared" si="5"/>
        <v>0</v>
      </c>
      <c r="AK34" s="76">
        <f t="shared" si="6"/>
        <v>0</v>
      </c>
      <c r="AL34" s="90">
        <f t="shared" si="22"/>
        <v>0</v>
      </c>
      <c r="AM34" s="79">
        <f t="shared" si="23"/>
        <v>0</v>
      </c>
      <c r="AN34" s="90">
        <f t="shared" si="24"/>
        <v>0</v>
      </c>
      <c r="AO34" s="56">
        <f>'[1]GEO MidCity'!$M34</f>
        <v>0</v>
      </c>
      <c r="AP34" s="90">
        <f t="shared" si="25"/>
        <v>0</v>
      </c>
      <c r="AQ34" s="77"/>
      <c r="AR34" s="77">
        <f t="shared" si="26"/>
        <v>0</v>
      </c>
      <c r="AS34" s="90">
        <f t="shared" si="27"/>
        <v>0</v>
      </c>
      <c r="AT34" s="78">
        <f t="shared" si="7"/>
        <v>3035</v>
      </c>
      <c r="AU34" s="87">
        <f t="shared" si="8"/>
        <v>253</v>
      </c>
      <c r="AV34" s="116"/>
      <c r="AW34" s="74"/>
      <c r="AX34" s="74">
        <f t="shared" si="9"/>
        <v>0</v>
      </c>
      <c r="AY34" s="74">
        <f t="shared" si="10"/>
        <v>0</v>
      </c>
    </row>
    <row r="35" spans="1:51" ht="16.149999999999999" customHeight="1" x14ac:dyDescent="0.2">
      <c r="A35" s="54">
        <v>29</v>
      </c>
      <c r="B35" s="55" t="s">
        <v>34</v>
      </c>
      <c r="C35" s="271">
        <f>'8_2.1.18 SIS'!AI35</f>
        <v>0</v>
      </c>
      <c r="D35" s="56">
        <f>'Source Data'!H35</f>
        <v>4119.4752527522951</v>
      </c>
      <c r="E35" s="74">
        <f t="shared" si="11"/>
        <v>0</v>
      </c>
      <c r="F35" s="290"/>
      <c r="G35" s="56">
        <f>'Source Data'!I35</f>
        <v>554.9726016103474</v>
      </c>
      <c r="H35" s="74">
        <f t="shared" si="12"/>
        <v>0</v>
      </c>
      <c r="I35" s="290"/>
      <c r="J35" s="56">
        <f>'Source Data'!J35</f>
        <v>151.35616407554929</v>
      </c>
      <c r="K35" s="74">
        <f t="shared" si="13"/>
        <v>0</v>
      </c>
      <c r="L35" s="290"/>
      <c r="M35" s="56">
        <f>'Source Data'!K35</f>
        <v>3783.9041018887328</v>
      </c>
      <c r="N35" s="74">
        <f t="shared" si="14"/>
        <v>0</v>
      </c>
      <c r="O35" s="290"/>
      <c r="P35" s="56">
        <f>'Source Data'!L35</f>
        <v>1513.5616407554928</v>
      </c>
      <c r="Q35" s="74">
        <f t="shared" si="15"/>
        <v>0</v>
      </c>
      <c r="R35" s="93">
        <v>0</v>
      </c>
      <c r="S35" s="56"/>
      <c r="T35" s="56"/>
      <c r="U35" s="57">
        <f t="shared" si="1"/>
        <v>0</v>
      </c>
      <c r="V35" s="93">
        <f t="shared" si="2"/>
        <v>0</v>
      </c>
      <c r="W35" s="74">
        <f t="shared" si="16"/>
        <v>0</v>
      </c>
      <c r="X35" s="93">
        <f t="shared" si="17"/>
        <v>0</v>
      </c>
      <c r="Y35" s="56">
        <f>'[1]GEO MidCity'!$G35</f>
        <v>0</v>
      </c>
      <c r="Z35" s="93">
        <f t="shared" si="18"/>
        <v>0</v>
      </c>
      <c r="AA35" s="56"/>
      <c r="AB35" s="56">
        <f t="shared" si="19"/>
        <v>0</v>
      </c>
      <c r="AC35" s="93">
        <f t="shared" si="20"/>
        <v>0</v>
      </c>
      <c r="AD35" s="97">
        <f t="shared" si="3"/>
        <v>0</v>
      </c>
      <c r="AE35" s="75">
        <f>'Source Data'!N35</f>
        <v>4860</v>
      </c>
      <c r="AF35" s="90">
        <f t="shared" si="4"/>
        <v>0</v>
      </c>
      <c r="AG35" s="271"/>
      <c r="AH35" s="75">
        <f t="shared" si="21"/>
        <v>0</v>
      </c>
      <c r="AI35" s="271"/>
      <c r="AJ35" s="77">
        <f t="shared" si="5"/>
        <v>0</v>
      </c>
      <c r="AK35" s="76">
        <f t="shared" si="6"/>
        <v>0</v>
      </c>
      <c r="AL35" s="90">
        <f t="shared" si="22"/>
        <v>0</v>
      </c>
      <c r="AM35" s="79">
        <f t="shared" si="23"/>
        <v>0</v>
      </c>
      <c r="AN35" s="90">
        <f t="shared" si="24"/>
        <v>0</v>
      </c>
      <c r="AO35" s="56">
        <f>'[1]GEO MidCity'!$M35</f>
        <v>0</v>
      </c>
      <c r="AP35" s="90">
        <f t="shared" si="25"/>
        <v>0</v>
      </c>
      <c r="AQ35" s="77"/>
      <c r="AR35" s="77">
        <f t="shared" si="26"/>
        <v>0</v>
      </c>
      <c r="AS35" s="90">
        <f t="shared" si="27"/>
        <v>0</v>
      </c>
      <c r="AT35" s="78">
        <f t="shared" si="7"/>
        <v>0</v>
      </c>
      <c r="AU35" s="87">
        <f t="shared" si="8"/>
        <v>0</v>
      </c>
      <c r="AV35" s="116"/>
      <c r="AW35" s="74"/>
      <c r="AX35" s="74">
        <f t="shared" si="9"/>
        <v>0</v>
      </c>
      <c r="AY35" s="74">
        <f t="shared" si="10"/>
        <v>0</v>
      </c>
    </row>
    <row r="36" spans="1:51" ht="16.149999999999999" customHeight="1" x14ac:dyDescent="0.2">
      <c r="A36" s="49">
        <v>30</v>
      </c>
      <c r="B36" s="50" t="s">
        <v>35</v>
      </c>
      <c r="C36" s="272">
        <f>'8_2.1.18 SIS'!AI36</f>
        <v>0</v>
      </c>
      <c r="D36" s="51">
        <f>'Source Data'!H36</f>
        <v>5413.9637107951485</v>
      </c>
      <c r="E36" s="80">
        <f t="shared" si="11"/>
        <v>0</v>
      </c>
      <c r="F36" s="291"/>
      <c r="G36" s="51">
        <f>'Source Data'!I36</f>
        <v>702.2116679130869</v>
      </c>
      <c r="H36" s="80">
        <f t="shared" si="12"/>
        <v>0</v>
      </c>
      <c r="I36" s="291"/>
      <c r="J36" s="51">
        <f>'Source Data'!J36</f>
        <v>191.51227306720551</v>
      </c>
      <c r="K36" s="80">
        <f t="shared" si="13"/>
        <v>0</v>
      </c>
      <c r="L36" s="291"/>
      <c r="M36" s="51">
        <f>'Source Data'!K36</f>
        <v>4787.8068266801383</v>
      </c>
      <c r="N36" s="80">
        <f t="shared" si="14"/>
        <v>0</v>
      </c>
      <c r="O36" s="291"/>
      <c r="P36" s="51">
        <f>'Source Data'!L36</f>
        <v>1915.1227306720555</v>
      </c>
      <c r="Q36" s="80">
        <f t="shared" si="15"/>
        <v>0</v>
      </c>
      <c r="R36" s="94">
        <v>0</v>
      </c>
      <c r="S36" s="51"/>
      <c r="T36" s="51"/>
      <c r="U36" s="52">
        <f t="shared" si="1"/>
        <v>0</v>
      </c>
      <c r="V36" s="94">
        <f t="shared" si="2"/>
        <v>0</v>
      </c>
      <c r="W36" s="80">
        <f t="shared" si="16"/>
        <v>0</v>
      </c>
      <c r="X36" s="94">
        <f t="shared" si="17"/>
        <v>0</v>
      </c>
      <c r="Y36" s="51">
        <f>'[1]GEO MidCity'!$G36</f>
        <v>0</v>
      </c>
      <c r="Z36" s="94">
        <f t="shared" si="18"/>
        <v>0</v>
      </c>
      <c r="AA36" s="53"/>
      <c r="AB36" s="51">
        <f t="shared" si="19"/>
        <v>0</v>
      </c>
      <c r="AC36" s="95">
        <f t="shared" si="20"/>
        <v>0</v>
      </c>
      <c r="AD36" s="95">
        <f t="shared" si="3"/>
        <v>0</v>
      </c>
      <c r="AE36" s="71">
        <f>'Source Data'!N36</f>
        <v>3884</v>
      </c>
      <c r="AF36" s="91">
        <f t="shared" si="4"/>
        <v>0</v>
      </c>
      <c r="AG36" s="272"/>
      <c r="AH36" s="71">
        <f t="shared" si="21"/>
        <v>0</v>
      </c>
      <c r="AI36" s="272"/>
      <c r="AJ36" s="72">
        <f t="shared" si="5"/>
        <v>0</v>
      </c>
      <c r="AK36" s="73">
        <f t="shared" si="6"/>
        <v>0</v>
      </c>
      <c r="AL36" s="91">
        <f t="shared" si="22"/>
        <v>0</v>
      </c>
      <c r="AM36" s="82">
        <f t="shared" si="23"/>
        <v>0</v>
      </c>
      <c r="AN36" s="91">
        <f t="shared" si="24"/>
        <v>0</v>
      </c>
      <c r="AO36" s="51">
        <f>'[1]GEO MidCity'!$M36</f>
        <v>0</v>
      </c>
      <c r="AP36" s="91">
        <f t="shared" si="25"/>
        <v>0</v>
      </c>
      <c r="AQ36" s="72"/>
      <c r="AR36" s="72">
        <f t="shared" si="26"/>
        <v>0</v>
      </c>
      <c r="AS36" s="91">
        <f t="shared" si="27"/>
        <v>0</v>
      </c>
      <c r="AT36" s="81">
        <f t="shared" si="7"/>
        <v>0</v>
      </c>
      <c r="AU36" s="88">
        <f t="shared" si="8"/>
        <v>0</v>
      </c>
      <c r="AV36" s="116"/>
      <c r="AW36" s="80"/>
      <c r="AX36" s="80">
        <f t="shared" si="9"/>
        <v>0</v>
      </c>
      <c r="AY36" s="80">
        <f t="shared" si="10"/>
        <v>0</v>
      </c>
    </row>
    <row r="37" spans="1:51" ht="16.149999999999999" customHeight="1" x14ac:dyDescent="0.2">
      <c r="A37" s="58">
        <v>31</v>
      </c>
      <c r="B37" s="59" t="s">
        <v>36</v>
      </c>
      <c r="C37" s="270">
        <f>'8_2.1.18 SIS'!AI37</f>
        <v>0</v>
      </c>
      <c r="D37" s="60">
        <f>'Source Data'!H37</f>
        <v>3796.0097351340864</v>
      </c>
      <c r="E37" s="65">
        <f t="shared" si="11"/>
        <v>0</v>
      </c>
      <c r="F37" s="289"/>
      <c r="G37" s="60">
        <f>'Source Data'!I37</f>
        <v>524.75657375911442</v>
      </c>
      <c r="H37" s="65">
        <f t="shared" si="12"/>
        <v>0</v>
      </c>
      <c r="I37" s="289"/>
      <c r="J37" s="60">
        <f>'Source Data'!J37</f>
        <v>143.11542920703121</v>
      </c>
      <c r="K37" s="65">
        <f t="shared" si="13"/>
        <v>0</v>
      </c>
      <c r="L37" s="289"/>
      <c r="M37" s="60">
        <f>'Source Data'!K37</f>
        <v>3577.8857301757807</v>
      </c>
      <c r="N37" s="65">
        <f t="shared" si="14"/>
        <v>0</v>
      </c>
      <c r="O37" s="289"/>
      <c r="P37" s="60">
        <f>'Source Data'!L37</f>
        <v>1431.1542920703123</v>
      </c>
      <c r="Q37" s="65">
        <f t="shared" si="15"/>
        <v>0</v>
      </c>
      <c r="R37" s="92">
        <v>0</v>
      </c>
      <c r="S37" s="60"/>
      <c r="T37" s="60"/>
      <c r="U37" s="61">
        <f t="shared" si="1"/>
        <v>0</v>
      </c>
      <c r="V37" s="92">
        <f t="shared" si="2"/>
        <v>0</v>
      </c>
      <c r="W37" s="65">
        <f t="shared" si="16"/>
        <v>0</v>
      </c>
      <c r="X37" s="92">
        <f t="shared" si="17"/>
        <v>0</v>
      </c>
      <c r="Y37" s="60">
        <f>'[1]GEO MidCity'!$G37</f>
        <v>0</v>
      </c>
      <c r="Z37" s="92">
        <f t="shared" si="18"/>
        <v>0</v>
      </c>
      <c r="AA37" s="60"/>
      <c r="AB37" s="60">
        <f t="shared" si="19"/>
        <v>0</v>
      </c>
      <c r="AC37" s="92">
        <f t="shared" si="20"/>
        <v>0</v>
      </c>
      <c r="AD37" s="96">
        <f t="shared" si="3"/>
        <v>0</v>
      </c>
      <c r="AE37" s="66">
        <f>'Source Data'!N37</f>
        <v>5567</v>
      </c>
      <c r="AF37" s="89">
        <f t="shared" si="4"/>
        <v>0</v>
      </c>
      <c r="AG37" s="270"/>
      <c r="AH37" s="66">
        <f t="shared" si="21"/>
        <v>0</v>
      </c>
      <c r="AI37" s="270"/>
      <c r="AJ37" s="68">
        <f t="shared" si="5"/>
        <v>0</v>
      </c>
      <c r="AK37" s="67">
        <f t="shared" si="6"/>
        <v>0</v>
      </c>
      <c r="AL37" s="89">
        <f t="shared" si="22"/>
        <v>0</v>
      </c>
      <c r="AM37" s="70">
        <f t="shared" si="23"/>
        <v>0</v>
      </c>
      <c r="AN37" s="89">
        <f t="shared" si="24"/>
        <v>0</v>
      </c>
      <c r="AO37" s="60">
        <f>'[1]GEO MidCity'!$M37</f>
        <v>0</v>
      </c>
      <c r="AP37" s="89">
        <f t="shared" si="25"/>
        <v>0</v>
      </c>
      <c r="AQ37" s="68"/>
      <c r="AR37" s="68">
        <f t="shared" si="26"/>
        <v>0</v>
      </c>
      <c r="AS37" s="89">
        <f t="shared" si="27"/>
        <v>0</v>
      </c>
      <c r="AT37" s="69">
        <f t="shared" si="7"/>
        <v>0</v>
      </c>
      <c r="AU37" s="86">
        <f t="shared" si="8"/>
        <v>0</v>
      </c>
      <c r="AV37" s="116"/>
      <c r="AW37" s="65"/>
      <c r="AX37" s="65">
        <f t="shared" si="9"/>
        <v>0</v>
      </c>
      <c r="AY37" s="65">
        <f t="shared" si="10"/>
        <v>0</v>
      </c>
    </row>
    <row r="38" spans="1:51" ht="16.149999999999999" customHeight="1" x14ac:dyDescent="0.2">
      <c r="A38" s="54">
        <v>32</v>
      </c>
      <c r="B38" s="55" t="s">
        <v>37</v>
      </c>
      <c r="C38" s="271">
        <f>'8_2.1.18 SIS'!AI38</f>
        <v>1</v>
      </c>
      <c r="D38" s="56">
        <f>'Source Data'!H38</f>
        <v>5211.085155744553</v>
      </c>
      <c r="E38" s="74">
        <f t="shared" si="11"/>
        <v>5211.085155744553</v>
      </c>
      <c r="F38" s="290"/>
      <c r="G38" s="56">
        <f>'Source Data'!I38</f>
        <v>712.66638210557119</v>
      </c>
      <c r="H38" s="74">
        <f t="shared" si="12"/>
        <v>0</v>
      </c>
      <c r="I38" s="290"/>
      <c r="J38" s="56">
        <f>'Source Data'!J38</f>
        <v>194.36355875606483</v>
      </c>
      <c r="K38" s="74">
        <f t="shared" si="13"/>
        <v>0</v>
      </c>
      <c r="L38" s="290"/>
      <c r="M38" s="56">
        <f>'Source Data'!K38</f>
        <v>4859.0889689016212</v>
      </c>
      <c r="N38" s="74">
        <f t="shared" si="14"/>
        <v>0</v>
      </c>
      <c r="O38" s="290"/>
      <c r="P38" s="56">
        <f>'Source Data'!L38</f>
        <v>1943.6355875606487</v>
      </c>
      <c r="Q38" s="74">
        <f t="shared" si="15"/>
        <v>0</v>
      </c>
      <c r="R38" s="93">
        <v>10783</v>
      </c>
      <c r="S38" s="56"/>
      <c r="T38" s="56"/>
      <c r="U38" s="57">
        <f t="shared" si="1"/>
        <v>0</v>
      </c>
      <c r="V38" s="93">
        <f t="shared" si="2"/>
        <v>10783</v>
      </c>
      <c r="W38" s="74">
        <f t="shared" si="16"/>
        <v>-27</v>
      </c>
      <c r="X38" s="93">
        <f t="shared" si="17"/>
        <v>10756</v>
      </c>
      <c r="Y38" s="56">
        <f>'[1]GEO MidCity'!$G38</f>
        <v>-5797</v>
      </c>
      <c r="Z38" s="93">
        <f t="shared" si="18"/>
        <v>4959</v>
      </c>
      <c r="AA38" s="56"/>
      <c r="AB38" s="56">
        <f t="shared" si="19"/>
        <v>4959</v>
      </c>
      <c r="AC38" s="93">
        <f t="shared" si="20"/>
        <v>413</v>
      </c>
      <c r="AD38" s="97">
        <f t="shared" si="3"/>
        <v>4959</v>
      </c>
      <c r="AE38" s="75">
        <f>'Source Data'!N38</f>
        <v>2649</v>
      </c>
      <c r="AF38" s="90">
        <f t="shared" si="4"/>
        <v>2649</v>
      </c>
      <c r="AG38" s="271"/>
      <c r="AH38" s="75">
        <f t="shared" si="21"/>
        <v>0</v>
      </c>
      <c r="AI38" s="271"/>
      <c r="AJ38" s="77">
        <f t="shared" si="5"/>
        <v>0</v>
      </c>
      <c r="AK38" s="76">
        <f t="shared" si="6"/>
        <v>0</v>
      </c>
      <c r="AL38" s="90">
        <f t="shared" si="22"/>
        <v>2649</v>
      </c>
      <c r="AM38" s="79">
        <f t="shared" si="23"/>
        <v>-7</v>
      </c>
      <c r="AN38" s="90">
        <f t="shared" si="24"/>
        <v>2642</v>
      </c>
      <c r="AO38" s="56">
        <f>'[1]GEO MidCity'!$M38</f>
        <v>0</v>
      </c>
      <c r="AP38" s="90">
        <f t="shared" si="25"/>
        <v>2642</v>
      </c>
      <c r="AQ38" s="77"/>
      <c r="AR38" s="77">
        <f t="shared" si="26"/>
        <v>2642</v>
      </c>
      <c r="AS38" s="90">
        <f t="shared" si="27"/>
        <v>220</v>
      </c>
      <c r="AT38" s="78">
        <f t="shared" si="7"/>
        <v>7601</v>
      </c>
      <c r="AU38" s="87">
        <f t="shared" si="8"/>
        <v>633</v>
      </c>
      <c r="AV38" s="116"/>
      <c r="AW38" s="74"/>
      <c r="AX38" s="74">
        <f t="shared" si="9"/>
        <v>7</v>
      </c>
      <c r="AY38" s="74">
        <f t="shared" si="10"/>
        <v>7</v>
      </c>
    </row>
    <row r="39" spans="1:51" ht="16.149999999999999" customHeight="1" x14ac:dyDescent="0.2">
      <c r="A39" s="54">
        <v>33</v>
      </c>
      <c r="B39" s="55" t="s">
        <v>38</v>
      </c>
      <c r="C39" s="271">
        <f>'8_2.1.18 SIS'!AI39</f>
        <v>0</v>
      </c>
      <c r="D39" s="56">
        <f>'Source Data'!H39</f>
        <v>4700.4408318694122</v>
      </c>
      <c r="E39" s="74">
        <f t="shared" si="11"/>
        <v>0</v>
      </c>
      <c r="F39" s="290"/>
      <c r="G39" s="56">
        <f>'Source Data'!I39</f>
        <v>624.84576931264041</v>
      </c>
      <c r="H39" s="74">
        <f t="shared" si="12"/>
        <v>0</v>
      </c>
      <c r="I39" s="290"/>
      <c r="J39" s="56">
        <f>'Source Data'!J39</f>
        <v>170.41248253981104</v>
      </c>
      <c r="K39" s="74">
        <f t="shared" si="13"/>
        <v>0</v>
      </c>
      <c r="L39" s="290"/>
      <c r="M39" s="56">
        <f>'Source Data'!K39</f>
        <v>4260.3120634952766</v>
      </c>
      <c r="N39" s="74">
        <f t="shared" si="14"/>
        <v>0</v>
      </c>
      <c r="O39" s="290"/>
      <c r="P39" s="56">
        <f>'Source Data'!L39</f>
        <v>1704.1248253981105</v>
      </c>
      <c r="Q39" s="74">
        <f t="shared" si="15"/>
        <v>0</v>
      </c>
      <c r="R39" s="93">
        <v>0</v>
      </c>
      <c r="S39" s="56"/>
      <c r="T39" s="56"/>
      <c r="U39" s="57">
        <f t="shared" ref="U39:U70" si="28">S39+T39</f>
        <v>0</v>
      </c>
      <c r="V39" s="93">
        <f t="shared" si="2"/>
        <v>0</v>
      </c>
      <c r="W39" s="74">
        <f t="shared" si="16"/>
        <v>0</v>
      </c>
      <c r="X39" s="93">
        <f t="shared" si="17"/>
        <v>0</v>
      </c>
      <c r="Y39" s="56">
        <f>'[1]GEO MidCity'!$G39</f>
        <v>0</v>
      </c>
      <c r="Z39" s="93">
        <f t="shared" si="18"/>
        <v>0</v>
      </c>
      <c r="AA39" s="56"/>
      <c r="AB39" s="56">
        <f t="shared" si="19"/>
        <v>0</v>
      </c>
      <c r="AC39" s="93">
        <f t="shared" si="20"/>
        <v>0</v>
      </c>
      <c r="AD39" s="97">
        <f t="shared" ref="AD39:AD75" si="29">Z39</f>
        <v>0</v>
      </c>
      <c r="AE39" s="75">
        <f>'Source Data'!N39</f>
        <v>3419</v>
      </c>
      <c r="AF39" s="90">
        <f t="shared" ref="AF39:AF70" si="30">C39*AE39</f>
        <v>0</v>
      </c>
      <c r="AG39" s="271"/>
      <c r="AH39" s="75">
        <f t="shared" si="21"/>
        <v>0</v>
      </c>
      <c r="AI39" s="271"/>
      <c r="AJ39" s="77">
        <f t="shared" ref="AJ39:AJ70" si="31">AE39*AI39*0.5</f>
        <v>0</v>
      </c>
      <c r="AK39" s="76">
        <f t="shared" ref="AK39:AK70" si="32">AH39+AJ39</f>
        <v>0</v>
      </c>
      <c r="AL39" s="90">
        <f t="shared" si="22"/>
        <v>0</v>
      </c>
      <c r="AM39" s="79">
        <f t="shared" si="23"/>
        <v>0</v>
      </c>
      <c r="AN39" s="90">
        <f t="shared" si="24"/>
        <v>0</v>
      </c>
      <c r="AO39" s="56">
        <f>'[1]GEO MidCity'!$M39</f>
        <v>0</v>
      </c>
      <c r="AP39" s="90">
        <f t="shared" si="25"/>
        <v>0</v>
      </c>
      <c r="AQ39" s="77"/>
      <c r="AR39" s="77">
        <f t="shared" si="26"/>
        <v>0</v>
      </c>
      <c r="AS39" s="90">
        <f t="shared" si="27"/>
        <v>0</v>
      </c>
      <c r="AT39" s="78">
        <f t="shared" si="7"/>
        <v>0</v>
      </c>
      <c r="AU39" s="87">
        <f t="shared" si="8"/>
        <v>0</v>
      </c>
      <c r="AV39" s="116"/>
      <c r="AW39" s="74"/>
      <c r="AX39" s="74">
        <f t="shared" ref="AX39:AX75" si="33">-AM39</f>
        <v>0</v>
      </c>
      <c r="AY39" s="74">
        <f t="shared" ref="AY39:AY70" si="34">AX39-AW39</f>
        <v>0</v>
      </c>
    </row>
    <row r="40" spans="1:51" ht="16.149999999999999" customHeight="1" x14ac:dyDescent="0.2">
      <c r="A40" s="54">
        <v>34</v>
      </c>
      <c r="B40" s="55" t="s">
        <v>39</v>
      </c>
      <c r="C40" s="271">
        <f>'8_2.1.18 SIS'!AI40</f>
        <v>0</v>
      </c>
      <c r="D40" s="56">
        <f>'Source Data'!H40</f>
        <v>5203.4516530730671</v>
      </c>
      <c r="E40" s="74">
        <f t="shared" si="11"/>
        <v>0</v>
      </c>
      <c r="F40" s="290"/>
      <c r="G40" s="56">
        <f>'Source Data'!I40</f>
        <v>693.972191189574</v>
      </c>
      <c r="H40" s="74">
        <f t="shared" si="12"/>
        <v>0</v>
      </c>
      <c r="I40" s="290"/>
      <c r="J40" s="56">
        <f>'Source Data'!J40</f>
        <v>189.26514305170204</v>
      </c>
      <c r="K40" s="74">
        <f t="shared" si="13"/>
        <v>0</v>
      </c>
      <c r="L40" s="290"/>
      <c r="M40" s="56">
        <f>'Source Data'!K40</f>
        <v>4731.62857629255</v>
      </c>
      <c r="N40" s="74">
        <f t="shared" si="14"/>
        <v>0</v>
      </c>
      <c r="O40" s="290"/>
      <c r="P40" s="56">
        <f>'Source Data'!L40</f>
        <v>1892.6514305170203</v>
      </c>
      <c r="Q40" s="74">
        <f t="shared" si="15"/>
        <v>0</v>
      </c>
      <c r="R40" s="93">
        <v>0</v>
      </c>
      <c r="S40" s="56"/>
      <c r="T40" s="56"/>
      <c r="U40" s="57">
        <f t="shared" si="28"/>
        <v>0</v>
      </c>
      <c r="V40" s="93">
        <f t="shared" si="2"/>
        <v>0</v>
      </c>
      <c r="W40" s="74">
        <f t="shared" si="16"/>
        <v>0</v>
      </c>
      <c r="X40" s="93">
        <f t="shared" si="17"/>
        <v>0</v>
      </c>
      <c r="Y40" s="56">
        <f>'[1]GEO MidCity'!$G40</f>
        <v>0</v>
      </c>
      <c r="Z40" s="93">
        <f t="shared" si="18"/>
        <v>0</v>
      </c>
      <c r="AA40" s="56"/>
      <c r="AB40" s="56">
        <f t="shared" si="19"/>
        <v>0</v>
      </c>
      <c r="AC40" s="93">
        <f t="shared" si="20"/>
        <v>0</v>
      </c>
      <c r="AD40" s="97">
        <f t="shared" si="29"/>
        <v>0</v>
      </c>
      <c r="AE40" s="75">
        <f>'Source Data'!N40</f>
        <v>1894</v>
      </c>
      <c r="AF40" s="90">
        <f t="shared" si="30"/>
        <v>0</v>
      </c>
      <c r="AG40" s="271"/>
      <c r="AH40" s="75">
        <f t="shared" si="21"/>
        <v>0</v>
      </c>
      <c r="AI40" s="271"/>
      <c r="AJ40" s="77">
        <f t="shared" si="31"/>
        <v>0</v>
      </c>
      <c r="AK40" s="76">
        <f t="shared" si="32"/>
        <v>0</v>
      </c>
      <c r="AL40" s="90">
        <f t="shared" si="22"/>
        <v>0</v>
      </c>
      <c r="AM40" s="79">
        <f t="shared" si="23"/>
        <v>0</v>
      </c>
      <c r="AN40" s="90">
        <f t="shared" si="24"/>
        <v>0</v>
      </c>
      <c r="AO40" s="56">
        <f>'[1]GEO MidCity'!$M40</f>
        <v>0</v>
      </c>
      <c r="AP40" s="90">
        <f t="shared" si="25"/>
        <v>0</v>
      </c>
      <c r="AQ40" s="77"/>
      <c r="AR40" s="77">
        <f t="shared" si="26"/>
        <v>0</v>
      </c>
      <c r="AS40" s="90">
        <f t="shared" si="27"/>
        <v>0</v>
      </c>
      <c r="AT40" s="78">
        <f t="shared" si="7"/>
        <v>0</v>
      </c>
      <c r="AU40" s="87">
        <f t="shared" si="8"/>
        <v>0</v>
      </c>
      <c r="AV40" s="116"/>
      <c r="AW40" s="74"/>
      <c r="AX40" s="74">
        <f t="shared" si="33"/>
        <v>0</v>
      </c>
      <c r="AY40" s="74">
        <f t="shared" si="34"/>
        <v>0</v>
      </c>
    </row>
    <row r="41" spans="1:51" ht="16.149999999999999" customHeight="1" x14ac:dyDescent="0.2">
      <c r="A41" s="49">
        <v>35</v>
      </c>
      <c r="B41" s="50" t="s">
        <v>40</v>
      </c>
      <c r="C41" s="272">
        <f>'8_2.1.18 SIS'!AI41</f>
        <v>0</v>
      </c>
      <c r="D41" s="51">
        <f>'Source Data'!H41</f>
        <v>4357.2318016845329</v>
      </c>
      <c r="E41" s="80">
        <f t="shared" si="11"/>
        <v>0</v>
      </c>
      <c r="F41" s="291"/>
      <c r="G41" s="51">
        <f>'Source Data'!I41</f>
        <v>608.37683053992896</v>
      </c>
      <c r="H41" s="80">
        <f t="shared" si="12"/>
        <v>0</v>
      </c>
      <c r="I41" s="291"/>
      <c r="J41" s="51">
        <f>'Source Data'!J41</f>
        <v>165.92095378361697</v>
      </c>
      <c r="K41" s="80">
        <f t="shared" si="13"/>
        <v>0</v>
      </c>
      <c r="L41" s="291"/>
      <c r="M41" s="51">
        <f>'Source Data'!K41</f>
        <v>4148.0238445904242</v>
      </c>
      <c r="N41" s="80">
        <f t="shared" si="14"/>
        <v>0</v>
      </c>
      <c r="O41" s="291"/>
      <c r="P41" s="51">
        <f>'Source Data'!L41</f>
        <v>1659.2095378361696</v>
      </c>
      <c r="Q41" s="80">
        <f t="shared" si="15"/>
        <v>0</v>
      </c>
      <c r="R41" s="94">
        <v>0</v>
      </c>
      <c r="S41" s="51"/>
      <c r="T41" s="51"/>
      <c r="U41" s="52">
        <f t="shared" si="28"/>
        <v>0</v>
      </c>
      <c r="V41" s="94">
        <f t="shared" si="2"/>
        <v>0</v>
      </c>
      <c r="W41" s="80">
        <f t="shared" si="16"/>
        <v>0</v>
      </c>
      <c r="X41" s="94">
        <f t="shared" si="17"/>
        <v>0</v>
      </c>
      <c r="Y41" s="51">
        <f>'[1]GEO MidCity'!$G41</f>
        <v>0</v>
      </c>
      <c r="Z41" s="94">
        <f t="shared" si="18"/>
        <v>0</v>
      </c>
      <c r="AA41" s="53"/>
      <c r="AB41" s="51">
        <f t="shared" si="19"/>
        <v>0</v>
      </c>
      <c r="AC41" s="95">
        <f t="shared" si="20"/>
        <v>0</v>
      </c>
      <c r="AD41" s="95">
        <f t="shared" si="29"/>
        <v>0</v>
      </c>
      <c r="AE41" s="71">
        <f>'Source Data'!N41</f>
        <v>3679</v>
      </c>
      <c r="AF41" s="91">
        <f t="shared" si="30"/>
        <v>0</v>
      </c>
      <c r="AG41" s="272"/>
      <c r="AH41" s="71">
        <f t="shared" si="21"/>
        <v>0</v>
      </c>
      <c r="AI41" s="272"/>
      <c r="AJ41" s="72">
        <f t="shared" si="31"/>
        <v>0</v>
      </c>
      <c r="AK41" s="73">
        <f t="shared" si="32"/>
        <v>0</v>
      </c>
      <c r="AL41" s="91">
        <f t="shared" si="22"/>
        <v>0</v>
      </c>
      <c r="AM41" s="82">
        <f t="shared" si="23"/>
        <v>0</v>
      </c>
      <c r="AN41" s="91">
        <f t="shared" si="24"/>
        <v>0</v>
      </c>
      <c r="AO41" s="51">
        <f>'[1]GEO MidCity'!$M41</f>
        <v>0</v>
      </c>
      <c r="AP41" s="91">
        <f t="shared" si="25"/>
        <v>0</v>
      </c>
      <c r="AQ41" s="72"/>
      <c r="AR41" s="72">
        <f t="shared" si="26"/>
        <v>0</v>
      </c>
      <c r="AS41" s="91">
        <f t="shared" si="27"/>
        <v>0</v>
      </c>
      <c r="AT41" s="81">
        <f t="shared" si="7"/>
        <v>0</v>
      </c>
      <c r="AU41" s="88">
        <f t="shared" si="8"/>
        <v>0</v>
      </c>
      <c r="AV41" s="116"/>
      <c r="AW41" s="80"/>
      <c r="AX41" s="80">
        <f t="shared" si="33"/>
        <v>0</v>
      </c>
      <c r="AY41" s="80">
        <f t="shared" si="34"/>
        <v>0</v>
      </c>
    </row>
    <row r="42" spans="1:51" ht="16.149999999999999" customHeight="1" x14ac:dyDescent="0.2">
      <c r="A42" s="58">
        <v>36</v>
      </c>
      <c r="B42" s="59" t="s">
        <v>41</v>
      </c>
      <c r="C42" s="270">
        <f>'8_2.1.18 SIS'!AI42</f>
        <v>0</v>
      </c>
      <c r="D42" s="60">
        <f>'Source Data'!H42</f>
        <v>3397.1647109485266</v>
      </c>
      <c r="E42" s="65">
        <f t="shared" si="11"/>
        <v>0</v>
      </c>
      <c r="F42" s="289"/>
      <c r="G42" s="60">
        <f>'Source Data'!I42</f>
        <v>463.14668164219148</v>
      </c>
      <c r="H42" s="65">
        <f t="shared" si="12"/>
        <v>0</v>
      </c>
      <c r="I42" s="289"/>
      <c r="J42" s="60">
        <f>'Source Data'!J42</f>
        <v>126.31273135696131</v>
      </c>
      <c r="K42" s="65">
        <f t="shared" si="13"/>
        <v>0</v>
      </c>
      <c r="L42" s="289"/>
      <c r="M42" s="60">
        <f>'Source Data'!K42</f>
        <v>3157.818283924033</v>
      </c>
      <c r="N42" s="65">
        <f t="shared" si="14"/>
        <v>0</v>
      </c>
      <c r="O42" s="289"/>
      <c r="P42" s="60">
        <f>'Source Data'!L42</f>
        <v>1263.1273135696131</v>
      </c>
      <c r="Q42" s="65">
        <f t="shared" si="15"/>
        <v>0</v>
      </c>
      <c r="R42" s="92">
        <v>0</v>
      </c>
      <c r="S42" s="60"/>
      <c r="T42" s="60"/>
      <c r="U42" s="61">
        <f t="shared" si="28"/>
        <v>0</v>
      </c>
      <c r="V42" s="92">
        <f t="shared" si="2"/>
        <v>0</v>
      </c>
      <c r="W42" s="65">
        <f t="shared" si="16"/>
        <v>0</v>
      </c>
      <c r="X42" s="92">
        <f t="shared" si="17"/>
        <v>0</v>
      </c>
      <c r="Y42" s="60">
        <f>'[1]GEO MidCity'!$G42</f>
        <v>0</v>
      </c>
      <c r="Z42" s="92">
        <f t="shared" si="18"/>
        <v>0</v>
      </c>
      <c r="AA42" s="60"/>
      <c r="AB42" s="60">
        <f t="shared" si="19"/>
        <v>0</v>
      </c>
      <c r="AC42" s="92">
        <f t="shared" si="20"/>
        <v>0</v>
      </c>
      <c r="AD42" s="96">
        <f t="shared" si="29"/>
        <v>0</v>
      </c>
      <c r="AE42" s="66">
        <f>'Source Data'!N42</f>
        <v>6275</v>
      </c>
      <c r="AF42" s="89">
        <f t="shared" si="30"/>
        <v>0</v>
      </c>
      <c r="AG42" s="270"/>
      <c r="AH42" s="66">
        <f t="shared" si="21"/>
        <v>0</v>
      </c>
      <c r="AI42" s="270"/>
      <c r="AJ42" s="68">
        <f t="shared" si="31"/>
        <v>0</v>
      </c>
      <c r="AK42" s="67">
        <f t="shared" si="32"/>
        <v>0</v>
      </c>
      <c r="AL42" s="89">
        <f t="shared" si="22"/>
        <v>0</v>
      </c>
      <c r="AM42" s="70">
        <f t="shared" si="23"/>
        <v>0</v>
      </c>
      <c r="AN42" s="89">
        <f t="shared" si="24"/>
        <v>0</v>
      </c>
      <c r="AO42" s="60">
        <f>'[1]GEO MidCity'!$M42</f>
        <v>0</v>
      </c>
      <c r="AP42" s="89">
        <f t="shared" si="25"/>
        <v>0</v>
      </c>
      <c r="AQ42" s="68"/>
      <c r="AR42" s="68">
        <f t="shared" si="26"/>
        <v>0</v>
      </c>
      <c r="AS42" s="89">
        <f t="shared" si="27"/>
        <v>0</v>
      </c>
      <c r="AT42" s="69">
        <f t="shared" si="7"/>
        <v>0</v>
      </c>
      <c r="AU42" s="86">
        <f t="shared" si="8"/>
        <v>0</v>
      </c>
      <c r="AV42" s="116"/>
      <c r="AW42" s="65"/>
      <c r="AX42" s="65">
        <f t="shared" si="33"/>
        <v>0</v>
      </c>
      <c r="AY42" s="65">
        <f t="shared" si="34"/>
        <v>0</v>
      </c>
    </row>
    <row r="43" spans="1:51" ht="16.149999999999999" customHeight="1" x14ac:dyDescent="0.2">
      <c r="A43" s="54">
        <v>37</v>
      </c>
      <c r="B43" s="55" t="s">
        <v>42</v>
      </c>
      <c r="C43" s="271">
        <f>'8_2.1.18 SIS'!AI43</f>
        <v>0</v>
      </c>
      <c r="D43" s="56">
        <f>'Source Data'!H43</f>
        <v>5115.2412376905504</v>
      </c>
      <c r="E43" s="74">
        <f t="shared" si="11"/>
        <v>0</v>
      </c>
      <c r="F43" s="290"/>
      <c r="G43" s="56">
        <f>'Source Data'!I43</f>
        <v>683.69591860374021</v>
      </c>
      <c r="H43" s="74">
        <f t="shared" si="12"/>
        <v>0</v>
      </c>
      <c r="I43" s="290"/>
      <c r="J43" s="56">
        <f>'Source Data'!J43</f>
        <v>186.46252325556549</v>
      </c>
      <c r="K43" s="74">
        <f t="shared" si="13"/>
        <v>0</v>
      </c>
      <c r="L43" s="290"/>
      <c r="M43" s="56">
        <f>'Source Data'!K43</f>
        <v>4661.5630813891366</v>
      </c>
      <c r="N43" s="74">
        <f t="shared" si="14"/>
        <v>0</v>
      </c>
      <c r="O43" s="290"/>
      <c r="P43" s="56">
        <f>'Source Data'!L43</f>
        <v>1864.6252325556547</v>
      </c>
      <c r="Q43" s="74">
        <f t="shared" si="15"/>
        <v>0</v>
      </c>
      <c r="R43" s="93">
        <v>0</v>
      </c>
      <c r="S43" s="56"/>
      <c r="T43" s="56"/>
      <c r="U43" s="57">
        <f t="shared" si="28"/>
        <v>0</v>
      </c>
      <c r="V43" s="93">
        <f t="shared" si="2"/>
        <v>0</v>
      </c>
      <c r="W43" s="74">
        <f t="shared" si="16"/>
        <v>0</v>
      </c>
      <c r="X43" s="93">
        <f t="shared" si="17"/>
        <v>0</v>
      </c>
      <c r="Y43" s="56">
        <f>'[1]GEO MidCity'!$G43</f>
        <v>0</v>
      </c>
      <c r="Z43" s="93">
        <f t="shared" si="18"/>
        <v>0</v>
      </c>
      <c r="AA43" s="56"/>
      <c r="AB43" s="56">
        <f t="shared" si="19"/>
        <v>0</v>
      </c>
      <c r="AC43" s="93">
        <f t="shared" si="20"/>
        <v>0</v>
      </c>
      <c r="AD43" s="97">
        <f t="shared" si="29"/>
        <v>0</v>
      </c>
      <c r="AE43" s="75">
        <f>'Source Data'!N43</f>
        <v>3876</v>
      </c>
      <c r="AF43" s="90">
        <f t="shared" si="30"/>
        <v>0</v>
      </c>
      <c r="AG43" s="271"/>
      <c r="AH43" s="75">
        <f t="shared" si="21"/>
        <v>0</v>
      </c>
      <c r="AI43" s="271"/>
      <c r="AJ43" s="77">
        <f t="shared" si="31"/>
        <v>0</v>
      </c>
      <c r="AK43" s="76">
        <f t="shared" si="32"/>
        <v>0</v>
      </c>
      <c r="AL43" s="90">
        <f t="shared" si="22"/>
        <v>0</v>
      </c>
      <c r="AM43" s="79">
        <f t="shared" si="23"/>
        <v>0</v>
      </c>
      <c r="AN43" s="90">
        <f t="shared" si="24"/>
        <v>0</v>
      </c>
      <c r="AO43" s="56">
        <f>'[1]GEO MidCity'!$M43</f>
        <v>0</v>
      </c>
      <c r="AP43" s="90">
        <f t="shared" si="25"/>
        <v>0</v>
      </c>
      <c r="AQ43" s="77"/>
      <c r="AR43" s="77">
        <f t="shared" si="26"/>
        <v>0</v>
      </c>
      <c r="AS43" s="90">
        <f t="shared" si="27"/>
        <v>0</v>
      </c>
      <c r="AT43" s="78">
        <f t="shared" si="7"/>
        <v>0</v>
      </c>
      <c r="AU43" s="87">
        <f t="shared" si="8"/>
        <v>0</v>
      </c>
      <c r="AV43" s="116"/>
      <c r="AW43" s="74"/>
      <c r="AX43" s="74">
        <f t="shared" si="33"/>
        <v>0</v>
      </c>
      <c r="AY43" s="74">
        <f t="shared" si="34"/>
        <v>0</v>
      </c>
    </row>
    <row r="44" spans="1:51" ht="16.149999999999999" customHeight="1" x14ac:dyDescent="0.2">
      <c r="A44" s="54">
        <v>38</v>
      </c>
      <c r="B44" s="55" t="s">
        <v>43</v>
      </c>
      <c r="C44" s="271">
        <f>'8_2.1.18 SIS'!AI44</f>
        <v>0</v>
      </c>
      <c r="D44" s="56">
        <f>'Source Data'!H44</f>
        <v>2242.6574879084728</v>
      </c>
      <c r="E44" s="74">
        <f t="shared" si="11"/>
        <v>0</v>
      </c>
      <c r="F44" s="290"/>
      <c r="G44" s="56">
        <f>'Source Data'!I44</f>
        <v>217.85498253596765</v>
      </c>
      <c r="H44" s="74">
        <f t="shared" si="12"/>
        <v>0</v>
      </c>
      <c r="I44" s="290"/>
      <c r="J44" s="56">
        <f>'Source Data'!J44</f>
        <v>59.414995237082067</v>
      </c>
      <c r="K44" s="74">
        <f t="shared" si="13"/>
        <v>0</v>
      </c>
      <c r="L44" s="290"/>
      <c r="M44" s="56">
        <f>'Source Data'!K44</f>
        <v>1485.3748809270521</v>
      </c>
      <c r="N44" s="74">
        <f t="shared" si="14"/>
        <v>0</v>
      </c>
      <c r="O44" s="290"/>
      <c r="P44" s="56">
        <f>'Source Data'!L44</f>
        <v>594.14995237082076</v>
      </c>
      <c r="Q44" s="74">
        <f t="shared" si="15"/>
        <v>0</v>
      </c>
      <c r="R44" s="93">
        <v>0</v>
      </c>
      <c r="S44" s="56"/>
      <c r="T44" s="56"/>
      <c r="U44" s="57">
        <f t="shared" si="28"/>
        <v>0</v>
      </c>
      <c r="V44" s="93">
        <f t="shared" si="2"/>
        <v>0</v>
      </c>
      <c r="W44" s="74">
        <f t="shared" si="16"/>
        <v>0</v>
      </c>
      <c r="X44" s="93">
        <f t="shared" si="17"/>
        <v>0</v>
      </c>
      <c r="Y44" s="56">
        <f>'[1]GEO MidCity'!$G44</f>
        <v>0</v>
      </c>
      <c r="Z44" s="93">
        <f t="shared" si="18"/>
        <v>0</v>
      </c>
      <c r="AA44" s="56"/>
      <c r="AB44" s="56">
        <f t="shared" si="19"/>
        <v>0</v>
      </c>
      <c r="AC44" s="93">
        <f t="shared" si="20"/>
        <v>0</v>
      </c>
      <c r="AD44" s="97">
        <f t="shared" si="29"/>
        <v>0</v>
      </c>
      <c r="AE44" s="75">
        <f>'Source Data'!N44</f>
        <v>11268</v>
      </c>
      <c r="AF44" s="90">
        <f t="shared" si="30"/>
        <v>0</v>
      </c>
      <c r="AG44" s="271"/>
      <c r="AH44" s="75">
        <f t="shared" si="21"/>
        <v>0</v>
      </c>
      <c r="AI44" s="271"/>
      <c r="AJ44" s="77">
        <f t="shared" si="31"/>
        <v>0</v>
      </c>
      <c r="AK44" s="76">
        <f t="shared" si="32"/>
        <v>0</v>
      </c>
      <c r="AL44" s="90">
        <f t="shared" si="22"/>
        <v>0</v>
      </c>
      <c r="AM44" s="79">
        <f t="shared" si="23"/>
        <v>0</v>
      </c>
      <c r="AN44" s="90">
        <f t="shared" si="24"/>
        <v>0</v>
      </c>
      <c r="AO44" s="56">
        <f>'[1]GEO MidCity'!$M44</f>
        <v>0</v>
      </c>
      <c r="AP44" s="90">
        <f t="shared" si="25"/>
        <v>0</v>
      </c>
      <c r="AQ44" s="77"/>
      <c r="AR44" s="77">
        <f t="shared" si="26"/>
        <v>0</v>
      </c>
      <c r="AS44" s="90">
        <f t="shared" si="27"/>
        <v>0</v>
      </c>
      <c r="AT44" s="78">
        <f t="shared" si="7"/>
        <v>0</v>
      </c>
      <c r="AU44" s="87">
        <f t="shared" si="8"/>
        <v>0</v>
      </c>
      <c r="AV44" s="116"/>
      <c r="AW44" s="74"/>
      <c r="AX44" s="74">
        <f t="shared" si="33"/>
        <v>0</v>
      </c>
      <c r="AY44" s="74">
        <f t="shared" si="34"/>
        <v>0</v>
      </c>
    </row>
    <row r="45" spans="1:51" ht="16.149999999999999" customHeight="1" x14ac:dyDescent="0.2">
      <c r="A45" s="54">
        <v>39</v>
      </c>
      <c r="B45" s="55" t="s">
        <v>44</v>
      </c>
      <c r="C45" s="271">
        <f>'8_2.1.18 SIS'!AI45</f>
        <v>0</v>
      </c>
      <c r="D45" s="56">
        <f>'Source Data'!H45</f>
        <v>2703.2750635068246</v>
      </c>
      <c r="E45" s="74">
        <f t="shared" si="11"/>
        <v>0</v>
      </c>
      <c r="F45" s="290"/>
      <c r="G45" s="56">
        <f>'Source Data'!I45</f>
        <v>360.15144440628399</v>
      </c>
      <c r="H45" s="74">
        <f t="shared" si="12"/>
        <v>0</v>
      </c>
      <c r="I45" s="290"/>
      <c r="J45" s="56">
        <f>'Source Data'!J45</f>
        <v>98.223121201713838</v>
      </c>
      <c r="K45" s="74">
        <f t="shared" si="13"/>
        <v>0</v>
      </c>
      <c r="L45" s="290"/>
      <c r="M45" s="56">
        <f>'Source Data'!K45</f>
        <v>2455.578030042846</v>
      </c>
      <c r="N45" s="74">
        <f t="shared" si="14"/>
        <v>0</v>
      </c>
      <c r="O45" s="290"/>
      <c r="P45" s="56">
        <f>'Source Data'!L45</f>
        <v>982.2312120171382</v>
      </c>
      <c r="Q45" s="74">
        <f t="shared" si="15"/>
        <v>0</v>
      </c>
      <c r="R45" s="93">
        <v>0</v>
      </c>
      <c r="S45" s="56"/>
      <c r="T45" s="56"/>
      <c r="U45" s="57">
        <f t="shared" si="28"/>
        <v>0</v>
      </c>
      <c r="V45" s="93">
        <f t="shared" si="2"/>
        <v>0</v>
      </c>
      <c r="W45" s="74">
        <f t="shared" si="16"/>
        <v>0</v>
      </c>
      <c r="X45" s="93">
        <f t="shared" si="17"/>
        <v>0</v>
      </c>
      <c r="Y45" s="56">
        <f>'[1]GEO MidCity'!$G45</f>
        <v>0</v>
      </c>
      <c r="Z45" s="93">
        <f t="shared" si="18"/>
        <v>0</v>
      </c>
      <c r="AA45" s="56"/>
      <c r="AB45" s="56">
        <f t="shared" si="19"/>
        <v>0</v>
      </c>
      <c r="AC45" s="93">
        <f t="shared" si="20"/>
        <v>0</v>
      </c>
      <c r="AD45" s="97">
        <f t="shared" si="29"/>
        <v>0</v>
      </c>
      <c r="AE45" s="75">
        <f>'Source Data'!N45</f>
        <v>5158</v>
      </c>
      <c r="AF45" s="90">
        <f t="shared" si="30"/>
        <v>0</v>
      </c>
      <c r="AG45" s="271"/>
      <c r="AH45" s="75">
        <f t="shared" si="21"/>
        <v>0</v>
      </c>
      <c r="AI45" s="271"/>
      <c r="AJ45" s="77">
        <f t="shared" si="31"/>
        <v>0</v>
      </c>
      <c r="AK45" s="76">
        <f t="shared" si="32"/>
        <v>0</v>
      </c>
      <c r="AL45" s="90">
        <f t="shared" si="22"/>
        <v>0</v>
      </c>
      <c r="AM45" s="79">
        <f t="shared" si="23"/>
        <v>0</v>
      </c>
      <c r="AN45" s="90">
        <f t="shared" si="24"/>
        <v>0</v>
      </c>
      <c r="AO45" s="56">
        <f>'[1]GEO MidCity'!$M45</f>
        <v>0</v>
      </c>
      <c r="AP45" s="90">
        <f t="shared" si="25"/>
        <v>0</v>
      </c>
      <c r="AQ45" s="77"/>
      <c r="AR45" s="77">
        <f t="shared" si="26"/>
        <v>0</v>
      </c>
      <c r="AS45" s="90">
        <f t="shared" si="27"/>
        <v>0</v>
      </c>
      <c r="AT45" s="78">
        <f t="shared" si="7"/>
        <v>0</v>
      </c>
      <c r="AU45" s="87">
        <f t="shared" si="8"/>
        <v>0</v>
      </c>
      <c r="AV45" s="116"/>
      <c r="AW45" s="74"/>
      <c r="AX45" s="74">
        <f t="shared" si="33"/>
        <v>0</v>
      </c>
      <c r="AY45" s="74">
        <f t="shared" si="34"/>
        <v>0</v>
      </c>
    </row>
    <row r="46" spans="1:51" ht="16.149999999999999" customHeight="1" x14ac:dyDescent="0.2">
      <c r="A46" s="49">
        <v>40</v>
      </c>
      <c r="B46" s="50" t="s">
        <v>45</v>
      </c>
      <c r="C46" s="272">
        <f>'8_2.1.18 SIS'!AI46</f>
        <v>0</v>
      </c>
      <c r="D46" s="51">
        <f>'Source Data'!H46</f>
        <v>4843.6552941270829</v>
      </c>
      <c r="E46" s="80">
        <f t="shared" si="11"/>
        <v>0</v>
      </c>
      <c r="F46" s="291"/>
      <c r="G46" s="51">
        <f>'Source Data'!I46</f>
        <v>644.48181238686641</v>
      </c>
      <c r="H46" s="80">
        <f t="shared" si="12"/>
        <v>0</v>
      </c>
      <c r="I46" s="291"/>
      <c r="J46" s="51">
        <f>'Source Data'!J46</f>
        <v>175.76776701459988</v>
      </c>
      <c r="K46" s="80">
        <f t="shared" si="13"/>
        <v>0</v>
      </c>
      <c r="L46" s="291"/>
      <c r="M46" s="51">
        <f>'Source Data'!K46</f>
        <v>4394.194175364998</v>
      </c>
      <c r="N46" s="80">
        <f t="shared" si="14"/>
        <v>0</v>
      </c>
      <c r="O46" s="291"/>
      <c r="P46" s="51">
        <f>'Source Data'!L46</f>
        <v>1757.6776701459989</v>
      </c>
      <c r="Q46" s="80">
        <f t="shared" si="15"/>
        <v>0</v>
      </c>
      <c r="R46" s="94">
        <v>0</v>
      </c>
      <c r="S46" s="51"/>
      <c r="T46" s="51"/>
      <c r="U46" s="52">
        <f t="shared" si="28"/>
        <v>0</v>
      </c>
      <c r="V46" s="94">
        <f t="shared" si="2"/>
        <v>0</v>
      </c>
      <c r="W46" s="80">
        <f t="shared" si="16"/>
        <v>0</v>
      </c>
      <c r="X46" s="94">
        <f t="shared" si="17"/>
        <v>0</v>
      </c>
      <c r="Y46" s="51">
        <f>'[1]GEO MidCity'!$G46</f>
        <v>0</v>
      </c>
      <c r="Z46" s="94">
        <f t="shared" si="18"/>
        <v>0</v>
      </c>
      <c r="AA46" s="53"/>
      <c r="AB46" s="51">
        <f t="shared" si="19"/>
        <v>0</v>
      </c>
      <c r="AC46" s="95">
        <f t="shared" si="20"/>
        <v>0</v>
      </c>
      <c r="AD46" s="95">
        <f t="shared" si="29"/>
        <v>0</v>
      </c>
      <c r="AE46" s="71">
        <f>'Source Data'!N46</f>
        <v>4005</v>
      </c>
      <c r="AF46" s="91">
        <f t="shared" si="30"/>
        <v>0</v>
      </c>
      <c r="AG46" s="272"/>
      <c r="AH46" s="71">
        <f t="shared" si="21"/>
        <v>0</v>
      </c>
      <c r="AI46" s="272"/>
      <c r="AJ46" s="72">
        <f t="shared" si="31"/>
        <v>0</v>
      </c>
      <c r="AK46" s="73">
        <f t="shared" si="32"/>
        <v>0</v>
      </c>
      <c r="AL46" s="91">
        <f t="shared" si="22"/>
        <v>0</v>
      </c>
      <c r="AM46" s="82">
        <f t="shared" si="23"/>
        <v>0</v>
      </c>
      <c r="AN46" s="91">
        <f t="shared" si="24"/>
        <v>0</v>
      </c>
      <c r="AO46" s="51">
        <f>'[1]GEO MidCity'!$M46</f>
        <v>0</v>
      </c>
      <c r="AP46" s="91">
        <f t="shared" si="25"/>
        <v>0</v>
      </c>
      <c r="AQ46" s="72"/>
      <c r="AR46" s="72">
        <f t="shared" si="26"/>
        <v>0</v>
      </c>
      <c r="AS46" s="91">
        <f t="shared" si="27"/>
        <v>0</v>
      </c>
      <c r="AT46" s="81">
        <f t="shared" si="7"/>
        <v>0</v>
      </c>
      <c r="AU46" s="88">
        <f t="shared" si="8"/>
        <v>0</v>
      </c>
      <c r="AV46" s="116"/>
      <c r="AW46" s="80"/>
      <c r="AX46" s="80">
        <f t="shared" si="33"/>
        <v>0</v>
      </c>
      <c r="AY46" s="80">
        <f t="shared" si="34"/>
        <v>0</v>
      </c>
    </row>
    <row r="47" spans="1:51" ht="16.149999999999999" customHeight="1" x14ac:dyDescent="0.2">
      <c r="A47" s="58">
        <v>41</v>
      </c>
      <c r="B47" s="59" t="s">
        <v>46</v>
      </c>
      <c r="C47" s="270">
        <f>'8_2.1.18 SIS'!AI47</f>
        <v>0</v>
      </c>
      <c r="D47" s="60">
        <f>'Source Data'!H47</f>
        <v>2834.247173471952</v>
      </c>
      <c r="E47" s="65">
        <f t="shared" si="11"/>
        <v>0</v>
      </c>
      <c r="F47" s="289"/>
      <c r="G47" s="60">
        <f>'Source Data'!I47</f>
        <v>378.64303242739538</v>
      </c>
      <c r="H47" s="65">
        <f t="shared" si="12"/>
        <v>0</v>
      </c>
      <c r="I47" s="289"/>
      <c r="J47" s="60">
        <f>'Source Data'!J47</f>
        <v>103.26628157110781</v>
      </c>
      <c r="K47" s="65">
        <f t="shared" si="13"/>
        <v>0</v>
      </c>
      <c r="L47" s="289"/>
      <c r="M47" s="60">
        <f>'Source Data'!K47</f>
        <v>2581.6570392776953</v>
      </c>
      <c r="N47" s="65">
        <f t="shared" si="14"/>
        <v>0</v>
      </c>
      <c r="O47" s="289"/>
      <c r="P47" s="60">
        <f>'Source Data'!L47</f>
        <v>1032.6628157110781</v>
      </c>
      <c r="Q47" s="65">
        <f t="shared" si="15"/>
        <v>0</v>
      </c>
      <c r="R47" s="92">
        <v>0</v>
      </c>
      <c r="S47" s="60"/>
      <c r="T47" s="60"/>
      <c r="U47" s="61">
        <f t="shared" si="28"/>
        <v>0</v>
      </c>
      <c r="V47" s="92">
        <f t="shared" si="2"/>
        <v>0</v>
      </c>
      <c r="W47" s="65">
        <f t="shared" si="16"/>
        <v>0</v>
      </c>
      <c r="X47" s="92">
        <f t="shared" si="17"/>
        <v>0</v>
      </c>
      <c r="Y47" s="60">
        <f>'[1]GEO MidCity'!$G47</f>
        <v>0</v>
      </c>
      <c r="Z47" s="92">
        <f t="shared" si="18"/>
        <v>0</v>
      </c>
      <c r="AA47" s="60"/>
      <c r="AB47" s="60">
        <f t="shared" si="19"/>
        <v>0</v>
      </c>
      <c r="AC47" s="92">
        <f t="shared" si="20"/>
        <v>0</v>
      </c>
      <c r="AD47" s="96">
        <f t="shared" si="29"/>
        <v>0</v>
      </c>
      <c r="AE47" s="66">
        <f>'Source Data'!N47</f>
        <v>9547</v>
      </c>
      <c r="AF47" s="89">
        <f t="shared" si="30"/>
        <v>0</v>
      </c>
      <c r="AG47" s="270"/>
      <c r="AH47" s="66">
        <f t="shared" si="21"/>
        <v>0</v>
      </c>
      <c r="AI47" s="270"/>
      <c r="AJ47" s="68">
        <f t="shared" si="31"/>
        <v>0</v>
      </c>
      <c r="AK47" s="67">
        <f t="shared" si="32"/>
        <v>0</v>
      </c>
      <c r="AL47" s="89">
        <f t="shared" si="22"/>
        <v>0</v>
      </c>
      <c r="AM47" s="70">
        <f t="shared" si="23"/>
        <v>0</v>
      </c>
      <c r="AN47" s="89">
        <f t="shared" si="24"/>
        <v>0</v>
      </c>
      <c r="AO47" s="60">
        <f>'[1]GEO MidCity'!$M47</f>
        <v>0</v>
      </c>
      <c r="AP47" s="89">
        <f t="shared" si="25"/>
        <v>0</v>
      </c>
      <c r="AQ47" s="68"/>
      <c r="AR47" s="68">
        <f t="shared" si="26"/>
        <v>0</v>
      </c>
      <c r="AS47" s="89">
        <f t="shared" si="27"/>
        <v>0</v>
      </c>
      <c r="AT47" s="69">
        <f t="shared" si="7"/>
        <v>0</v>
      </c>
      <c r="AU47" s="86">
        <f t="shared" si="8"/>
        <v>0</v>
      </c>
      <c r="AV47" s="116"/>
      <c r="AW47" s="65"/>
      <c r="AX47" s="65">
        <f t="shared" si="33"/>
        <v>0</v>
      </c>
      <c r="AY47" s="65">
        <f t="shared" si="34"/>
        <v>0</v>
      </c>
    </row>
    <row r="48" spans="1:51" ht="16.149999999999999" customHeight="1" x14ac:dyDescent="0.2">
      <c r="A48" s="54">
        <v>42</v>
      </c>
      <c r="B48" s="55" t="s">
        <v>47</v>
      </c>
      <c r="C48" s="271">
        <f>'8_2.1.18 SIS'!AI48</f>
        <v>0</v>
      </c>
      <c r="D48" s="56">
        <f>'Source Data'!H48</f>
        <v>4267.2926645330763</v>
      </c>
      <c r="E48" s="74">
        <f t="shared" si="11"/>
        <v>0</v>
      </c>
      <c r="F48" s="290"/>
      <c r="G48" s="56">
        <f>'Source Data'!I48</f>
        <v>585.87981046741402</v>
      </c>
      <c r="H48" s="74">
        <f t="shared" si="12"/>
        <v>0</v>
      </c>
      <c r="I48" s="290"/>
      <c r="J48" s="56">
        <f>'Source Data'!J48</f>
        <v>159.78540285474929</v>
      </c>
      <c r="K48" s="74">
        <f t="shared" si="13"/>
        <v>0</v>
      </c>
      <c r="L48" s="290"/>
      <c r="M48" s="56">
        <f>'Source Data'!K48</f>
        <v>3994.6350713687325</v>
      </c>
      <c r="N48" s="74">
        <f t="shared" si="14"/>
        <v>0</v>
      </c>
      <c r="O48" s="290"/>
      <c r="P48" s="56">
        <f>'Source Data'!L48</f>
        <v>1597.8540285474928</v>
      </c>
      <c r="Q48" s="74">
        <f t="shared" si="15"/>
        <v>0</v>
      </c>
      <c r="R48" s="93">
        <v>0</v>
      </c>
      <c r="S48" s="56"/>
      <c r="T48" s="56"/>
      <c r="U48" s="57">
        <f t="shared" si="28"/>
        <v>0</v>
      </c>
      <c r="V48" s="93">
        <f t="shared" si="2"/>
        <v>0</v>
      </c>
      <c r="W48" s="74">
        <f t="shared" si="16"/>
        <v>0</v>
      </c>
      <c r="X48" s="93">
        <f t="shared" si="17"/>
        <v>0</v>
      </c>
      <c r="Y48" s="56">
        <f>'[1]GEO MidCity'!$G48</f>
        <v>0</v>
      </c>
      <c r="Z48" s="93">
        <f t="shared" si="18"/>
        <v>0</v>
      </c>
      <c r="AA48" s="56"/>
      <c r="AB48" s="56">
        <f t="shared" si="19"/>
        <v>0</v>
      </c>
      <c r="AC48" s="93">
        <f t="shared" si="20"/>
        <v>0</v>
      </c>
      <c r="AD48" s="97">
        <f t="shared" si="29"/>
        <v>0</v>
      </c>
      <c r="AE48" s="75">
        <f>'Source Data'!N48</f>
        <v>4334</v>
      </c>
      <c r="AF48" s="90">
        <f t="shared" si="30"/>
        <v>0</v>
      </c>
      <c r="AG48" s="271"/>
      <c r="AH48" s="75">
        <f t="shared" si="21"/>
        <v>0</v>
      </c>
      <c r="AI48" s="271"/>
      <c r="AJ48" s="77">
        <f t="shared" si="31"/>
        <v>0</v>
      </c>
      <c r="AK48" s="76">
        <f t="shared" si="32"/>
        <v>0</v>
      </c>
      <c r="AL48" s="90">
        <f t="shared" si="22"/>
        <v>0</v>
      </c>
      <c r="AM48" s="79">
        <f t="shared" si="23"/>
        <v>0</v>
      </c>
      <c r="AN48" s="90">
        <f t="shared" si="24"/>
        <v>0</v>
      </c>
      <c r="AO48" s="56">
        <f>'[1]GEO MidCity'!$M48</f>
        <v>0</v>
      </c>
      <c r="AP48" s="90">
        <f t="shared" si="25"/>
        <v>0</v>
      </c>
      <c r="AQ48" s="77"/>
      <c r="AR48" s="77">
        <f t="shared" si="26"/>
        <v>0</v>
      </c>
      <c r="AS48" s="90">
        <f t="shared" si="27"/>
        <v>0</v>
      </c>
      <c r="AT48" s="78">
        <f t="shared" si="7"/>
        <v>0</v>
      </c>
      <c r="AU48" s="87">
        <f t="shared" si="8"/>
        <v>0</v>
      </c>
      <c r="AV48" s="116"/>
      <c r="AW48" s="74"/>
      <c r="AX48" s="74">
        <f t="shared" si="33"/>
        <v>0</v>
      </c>
      <c r="AY48" s="74">
        <f t="shared" si="34"/>
        <v>0</v>
      </c>
    </row>
    <row r="49" spans="1:51" ht="16.149999999999999" customHeight="1" x14ac:dyDescent="0.2">
      <c r="A49" s="54">
        <v>43</v>
      </c>
      <c r="B49" s="55" t="s">
        <v>48</v>
      </c>
      <c r="C49" s="271">
        <f>'8_2.1.18 SIS'!AI49</f>
        <v>0</v>
      </c>
      <c r="D49" s="56">
        <f>'Source Data'!H49</f>
        <v>5171.5692260226861</v>
      </c>
      <c r="E49" s="74">
        <f t="shared" si="11"/>
        <v>0</v>
      </c>
      <c r="F49" s="290"/>
      <c r="G49" s="56">
        <f>'Source Data'!I49</f>
        <v>687.72808854852053</v>
      </c>
      <c r="H49" s="74">
        <f t="shared" si="12"/>
        <v>0</v>
      </c>
      <c r="I49" s="290"/>
      <c r="J49" s="56">
        <f>'Source Data'!J49</f>
        <v>187.56220596777831</v>
      </c>
      <c r="K49" s="74">
        <f t="shared" si="13"/>
        <v>0</v>
      </c>
      <c r="L49" s="290"/>
      <c r="M49" s="56">
        <f>'Source Data'!K49</f>
        <v>4689.0551491944589</v>
      </c>
      <c r="N49" s="74">
        <f t="shared" si="14"/>
        <v>0</v>
      </c>
      <c r="O49" s="290"/>
      <c r="P49" s="56">
        <f>'Source Data'!L49</f>
        <v>1875.6220596777835</v>
      </c>
      <c r="Q49" s="74">
        <f t="shared" si="15"/>
        <v>0</v>
      </c>
      <c r="R49" s="93">
        <v>0</v>
      </c>
      <c r="S49" s="56"/>
      <c r="T49" s="56"/>
      <c r="U49" s="57">
        <f t="shared" si="28"/>
        <v>0</v>
      </c>
      <c r="V49" s="93">
        <f t="shared" si="2"/>
        <v>0</v>
      </c>
      <c r="W49" s="74">
        <f t="shared" si="16"/>
        <v>0</v>
      </c>
      <c r="X49" s="93">
        <f t="shared" si="17"/>
        <v>0</v>
      </c>
      <c r="Y49" s="56">
        <f>'[1]GEO MidCity'!$G49</f>
        <v>0</v>
      </c>
      <c r="Z49" s="93">
        <f t="shared" si="18"/>
        <v>0</v>
      </c>
      <c r="AA49" s="56"/>
      <c r="AB49" s="56">
        <f t="shared" si="19"/>
        <v>0</v>
      </c>
      <c r="AC49" s="93">
        <f t="shared" si="20"/>
        <v>0</v>
      </c>
      <c r="AD49" s="97">
        <f t="shared" si="29"/>
        <v>0</v>
      </c>
      <c r="AE49" s="75">
        <f>'Source Data'!N49</f>
        <v>3642</v>
      </c>
      <c r="AF49" s="90">
        <f t="shared" si="30"/>
        <v>0</v>
      </c>
      <c r="AG49" s="271"/>
      <c r="AH49" s="75">
        <f t="shared" si="21"/>
        <v>0</v>
      </c>
      <c r="AI49" s="271"/>
      <c r="AJ49" s="77">
        <f t="shared" si="31"/>
        <v>0</v>
      </c>
      <c r="AK49" s="76">
        <f t="shared" si="32"/>
        <v>0</v>
      </c>
      <c r="AL49" s="90">
        <f t="shared" si="22"/>
        <v>0</v>
      </c>
      <c r="AM49" s="79">
        <f t="shared" si="23"/>
        <v>0</v>
      </c>
      <c r="AN49" s="90">
        <f t="shared" si="24"/>
        <v>0</v>
      </c>
      <c r="AO49" s="56">
        <f>'[1]GEO MidCity'!$M49</f>
        <v>0</v>
      </c>
      <c r="AP49" s="90">
        <f t="shared" si="25"/>
        <v>0</v>
      </c>
      <c r="AQ49" s="77"/>
      <c r="AR49" s="77">
        <f t="shared" si="26"/>
        <v>0</v>
      </c>
      <c r="AS49" s="90">
        <f t="shared" si="27"/>
        <v>0</v>
      </c>
      <c r="AT49" s="78">
        <f t="shared" si="7"/>
        <v>0</v>
      </c>
      <c r="AU49" s="87">
        <f t="shared" si="8"/>
        <v>0</v>
      </c>
      <c r="AV49" s="116"/>
      <c r="AW49" s="74"/>
      <c r="AX49" s="74">
        <f t="shared" si="33"/>
        <v>0</v>
      </c>
      <c r="AY49" s="74">
        <f t="shared" si="34"/>
        <v>0</v>
      </c>
    </row>
    <row r="50" spans="1:51" ht="16.149999999999999" customHeight="1" x14ac:dyDescent="0.2">
      <c r="A50" s="54">
        <v>44</v>
      </c>
      <c r="B50" s="55" t="s">
        <v>49</v>
      </c>
      <c r="C50" s="271">
        <f>'8_2.1.18 SIS'!AI50</f>
        <v>0</v>
      </c>
      <c r="D50" s="56">
        <f>'Source Data'!H50</f>
        <v>4763.2835459226835</v>
      </c>
      <c r="E50" s="74">
        <f t="shared" si="11"/>
        <v>0</v>
      </c>
      <c r="F50" s="290"/>
      <c r="G50" s="56">
        <f>'Source Data'!I50</f>
        <v>640.0242289674087</v>
      </c>
      <c r="H50" s="74">
        <f t="shared" si="12"/>
        <v>0</v>
      </c>
      <c r="I50" s="290"/>
      <c r="J50" s="56">
        <f>'Source Data'!J50</f>
        <v>174.5520624456569</v>
      </c>
      <c r="K50" s="74">
        <f t="shared" si="13"/>
        <v>0</v>
      </c>
      <c r="L50" s="290"/>
      <c r="M50" s="56">
        <f>'Source Data'!K50</f>
        <v>4363.8015611414239</v>
      </c>
      <c r="N50" s="74">
        <f t="shared" si="14"/>
        <v>0</v>
      </c>
      <c r="O50" s="290"/>
      <c r="P50" s="56">
        <f>'Source Data'!L50</f>
        <v>1745.5206244565691</v>
      </c>
      <c r="Q50" s="74">
        <f t="shared" si="15"/>
        <v>0</v>
      </c>
      <c r="R50" s="93">
        <v>0</v>
      </c>
      <c r="S50" s="56"/>
      <c r="T50" s="56"/>
      <c r="U50" s="57">
        <f t="shared" si="28"/>
        <v>0</v>
      </c>
      <c r="V50" s="93">
        <f t="shared" si="2"/>
        <v>0</v>
      </c>
      <c r="W50" s="74">
        <f t="shared" si="16"/>
        <v>0</v>
      </c>
      <c r="X50" s="93">
        <f t="shared" si="17"/>
        <v>0</v>
      </c>
      <c r="Y50" s="56">
        <f>'[1]GEO MidCity'!$G50</f>
        <v>0</v>
      </c>
      <c r="Z50" s="93">
        <f t="shared" si="18"/>
        <v>0</v>
      </c>
      <c r="AA50" s="56"/>
      <c r="AB50" s="56">
        <f t="shared" si="19"/>
        <v>0</v>
      </c>
      <c r="AC50" s="93">
        <f t="shared" si="20"/>
        <v>0</v>
      </c>
      <c r="AD50" s="97">
        <f t="shared" si="29"/>
        <v>0</v>
      </c>
      <c r="AE50" s="75">
        <f>'Source Data'!N50</f>
        <v>3969</v>
      </c>
      <c r="AF50" s="90">
        <f t="shared" si="30"/>
        <v>0</v>
      </c>
      <c r="AG50" s="271"/>
      <c r="AH50" s="75">
        <f t="shared" si="21"/>
        <v>0</v>
      </c>
      <c r="AI50" s="271"/>
      <c r="AJ50" s="77">
        <f t="shared" si="31"/>
        <v>0</v>
      </c>
      <c r="AK50" s="76">
        <f t="shared" si="32"/>
        <v>0</v>
      </c>
      <c r="AL50" s="90">
        <f t="shared" si="22"/>
        <v>0</v>
      </c>
      <c r="AM50" s="79">
        <f t="shared" si="23"/>
        <v>0</v>
      </c>
      <c r="AN50" s="90">
        <f t="shared" si="24"/>
        <v>0</v>
      </c>
      <c r="AO50" s="56">
        <f>'[1]GEO MidCity'!$M50</f>
        <v>0</v>
      </c>
      <c r="AP50" s="90">
        <f t="shared" si="25"/>
        <v>0</v>
      </c>
      <c r="AQ50" s="77"/>
      <c r="AR50" s="77">
        <f t="shared" si="26"/>
        <v>0</v>
      </c>
      <c r="AS50" s="90">
        <f t="shared" si="27"/>
        <v>0</v>
      </c>
      <c r="AT50" s="78">
        <f t="shared" si="7"/>
        <v>0</v>
      </c>
      <c r="AU50" s="87">
        <f t="shared" si="8"/>
        <v>0</v>
      </c>
      <c r="AV50" s="116"/>
      <c r="AW50" s="74"/>
      <c r="AX50" s="74">
        <f t="shared" si="33"/>
        <v>0</v>
      </c>
      <c r="AY50" s="74">
        <f t="shared" si="34"/>
        <v>0</v>
      </c>
    </row>
    <row r="51" spans="1:51" ht="16.149999999999999" customHeight="1" x14ac:dyDescent="0.2">
      <c r="A51" s="49">
        <v>45</v>
      </c>
      <c r="B51" s="50" t="s">
        <v>50</v>
      </c>
      <c r="C51" s="272">
        <f>'8_2.1.18 SIS'!AI51</f>
        <v>0</v>
      </c>
      <c r="D51" s="51">
        <f>'Source Data'!H51</f>
        <v>2675.6537559078151</v>
      </c>
      <c r="E51" s="80">
        <f t="shared" si="11"/>
        <v>0</v>
      </c>
      <c r="F51" s="291"/>
      <c r="G51" s="51">
        <f>'Source Data'!I51</f>
        <v>332.43156845204078</v>
      </c>
      <c r="H51" s="80">
        <f t="shared" si="12"/>
        <v>0</v>
      </c>
      <c r="I51" s="291"/>
      <c r="J51" s="51">
        <f>'Source Data'!J51</f>
        <v>90.66315503237476</v>
      </c>
      <c r="K51" s="80">
        <f t="shared" si="13"/>
        <v>0</v>
      </c>
      <c r="L51" s="291"/>
      <c r="M51" s="51">
        <f>'Source Data'!K51</f>
        <v>2266.578875809369</v>
      </c>
      <c r="N51" s="80">
        <f t="shared" si="14"/>
        <v>0</v>
      </c>
      <c r="O51" s="291"/>
      <c r="P51" s="51">
        <f>'Source Data'!L51</f>
        <v>906.63155032374766</v>
      </c>
      <c r="Q51" s="80">
        <f t="shared" si="15"/>
        <v>0</v>
      </c>
      <c r="R51" s="94">
        <v>0</v>
      </c>
      <c r="S51" s="51"/>
      <c r="T51" s="51"/>
      <c r="U51" s="52">
        <f t="shared" si="28"/>
        <v>0</v>
      </c>
      <c r="V51" s="94">
        <f t="shared" si="2"/>
        <v>0</v>
      </c>
      <c r="W51" s="80">
        <f t="shared" si="16"/>
        <v>0</v>
      </c>
      <c r="X51" s="94">
        <f t="shared" si="17"/>
        <v>0</v>
      </c>
      <c r="Y51" s="51">
        <f>'[1]GEO MidCity'!$G51</f>
        <v>0</v>
      </c>
      <c r="Z51" s="94">
        <f t="shared" si="18"/>
        <v>0</v>
      </c>
      <c r="AA51" s="53"/>
      <c r="AB51" s="51">
        <f t="shared" si="19"/>
        <v>0</v>
      </c>
      <c r="AC51" s="95">
        <f t="shared" si="20"/>
        <v>0</v>
      </c>
      <c r="AD51" s="95">
        <f t="shared" si="29"/>
        <v>0</v>
      </c>
      <c r="AE51" s="71">
        <f>'Source Data'!N51</f>
        <v>13416</v>
      </c>
      <c r="AF51" s="91">
        <f t="shared" si="30"/>
        <v>0</v>
      </c>
      <c r="AG51" s="272"/>
      <c r="AH51" s="71">
        <f t="shared" si="21"/>
        <v>0</v>
      </c>
      <c r="AI51" s="272"/>
      <c r="AJ51" s="72">
        <f t="shared" si="31"/>
        <v>0</v>
      </c>
      <c r="AK51" s="73">
        <f t="shared" si="32"/>
        <v>0</v>
      </c>
      <c r="AL51" s="91">
        <f t="shared" si="22"/>
        <v>0</v>
      </c>
      <c r="AM51" s="82">
        <f t="shared" si="23"/>
        <v>0</v>
      </c>
      <c r="AN51" s="91">
        <f t="shared" si="24"/>
        <v>0</v>
      </c>
      <c r="AO51" s="51">
        <f>'[1]GEO MidCity'!$M51</f>
        <v>0</v>
      </c>
      <c r="AP51" s="91">
        <f t="shared" si="25"/>
        <v>0</v>
      </c>
      <c r="AQ51" s="72"/>
      <c r="AR51" s="72">
        <f t="shared" si="26"/>
        <v>0</v>
      </c>
      <c r="AS51" s="91">
        <f t="shared" si="27"/>
        <v>0</v>
      </c>
      <c r="AT51" s="81">
        <f t="shared" si="7"/>
        <v>0</v>
      </c>
      <c r="AU51" s="88">
        <f t="shared" si="8"/>
        <v>0</v>
      </c>
      <c r="AV51" s="116"/>
      <c r="AW51" s="80"/>
      <c r="AX51" s="80">
        <f t="shared" si="33"/>
        <v>0</v>
      </c>
      <c r="AY51" s="80">
        <f t="shared" si="34"/>
        <v>0</v>
      </c>
    </row>
    <row r="52" spans="1:51" ht="16.149999999999999" customHeight="1" x14ac:dyDescent="0.2">
      <c r="A52" s="58">
        <v>46</v>
      </c>
      <c r="B52" s="59" t="s">
        <v>51</v>
      </c>
      <c r="C52" s="270">
        <f>'8_2.1.18 SIS'!AI52</f>
        <v>0</v>
      </c>
      <c r="D52" s="60">
        <f>'Source Data'!H52</f>
        <v>5480.4352847367336</v>
      </c>
      <c r="E52" s="65">
        <f t="shared" si="11"/>
        <v>0</v>
      </c>
      <c r="F52" s="289"/>
      <c r="G52" s="60">
        <f>'Source Data'!I52</f>
        <v>708.93963160759859</v>
      </c>
      <c r="H52" s="65">
        <f t="shared" si="12"/>
        <v>0</v>
      </c>
      <c r="I52" s="289"/>
      <c r="J52" s="60">
        <f>'Source Data'!J52</f>
        <v>193.3471722566178</v>
      </c>
      <c r="K52" s="65">
        <f t="shared" si="13"/>
        <v>0</v>
      </c>
      <c r="L52" s="289"/>
      <c r="M52" s="60">
        <f>'Source Data'!K52</f>
        <v>4833.6793064154454</v>
      </c>
      <c r="N52" s="65">
        <f t="shared" si="14"/>
        <v>0</v>
      </c>
      <c r="O52" s="289"/>
      <c r="P52" s="60">
        <f>'Source Data'!L52</f>
        <v>1933.4717225661777</v>
      </c>
      <c r="Q52" s="65">
        <f t="shared" si="15"/>
        <v>0</v>
      </c>
      <c r="R52" s="92">
        <v>0</v>
      </c>
      <c r="S52" s="60"/>
      <c r="T52" s="60"/>
      <c r="U52" s="61">
        <f t="shared" si="28"/>
        <v>0</v>
      </c>
      <c r="V52" s="92">
        <f t="shared" si="2"/>
        <v>0</v>
      </c>
      <c r="W52" s="65">
        <f t="shared" si="16"/>
        <v>0</v>
      </c>
      <c r="X52" s="92">
        <f t="shared" si="17"/>
        <v>0</v>
      </c>
      <c r="Y52" s="60">
        <f>'[1]GEO MidCity'!$G52</f>
        <v>0</v>
      </c>
      <c r="Z52" s="92">
        <f t="shared" si="18"/>
        <v>0</v>
      </c>
      <c r="AA52" s="60"/>
      <c r="AB52" s="60">
        <f t="shared" si="19"/>
        <v>0</v>
      </c>
      <c r="AC52" s="92">
        <f t="shared" si="20"/>
        <v>0</v>
      </c>
      <c r="AD52" s="96">
        <f t="shared" si="29"/>
        <v>0</v>
      </c>
      <c r="AE52" s="66">
        <f>'Source Data'!N52</f>
        <v>2991</v>
      </c>
      <c r="AF52" s="89">
        <f t="shared" si="30"/>
        <v>0</v>
      </c>
      <c r="AG52" s="270"/>
      <c r="AH52" s="66">
        <f t="shared" si="21"/>
        <v>0</v>
      </c>
      <c r="AI52" s="270"/>
      <c r="AJ52" s="68">
        <f t="shared" si="31"/>
        <v>0</v>
      </c>
      <c r="AK52" s="67">
        <f t="shared" si="32"/>
        <v>0</v>
      </c>
      <c r="AL52" s="89">
        <f t="shared" si="22"/>
        <v>0</v>
      </c>
      <c r="AM52" s="70">
        <f t="shared" si="23"/>
        <v>0</v>
      </c>
      <c r="AN52" s="89">
        <f t="shared" si="24"/>
        <v>0</v>
      </c>
      <c r="AO52" s="60">
        <f>'[1]GEO MidCity'!$M52</f>
        <v>0</v>
      </c>
      <c r="AP52" s="89">
        <f t="shared" si="25"/>
        <v>0</v>
      </c>
      <c r="AQ52" s="68"/>
      <c r="AR52" s="68">
        <f t="shared" si="26"/>
        <v>0</v>
      </c>
      <c r="AS52" s="89">
        <f t="shared" si="27"/>
        <v>0</v>
      </c>
      <c r="AT52" s="69">
        <f t="shared" si="7"/>
        <v>0</v>
      </c>
      <c r="AU52" s="86">
        <f t="shared" si="8"/>
        <v>0</v>
      </c>
      <c r="AV52" s="116"/>
      <c r="AW52" s="65"/>
      <c r="AX52" s="65">
        <f t="shared" si="33"/>
        <v>0</v>
      </c>
      <c r="AY52" s="65">
        <f t="shared" si="34"/>
        <v>0</v>
      </c>
    </row>
    <row r="53" spans="1:51" ht="16.149999999999999" customHeight="1" x14ac:dyDescent="0.2">
      <c r="A53" s="54">
        <v>47</v>
      </c>
      <c r="B53" s="55" t="s">
        <v>52</v>
      </c>
      <c r="C53" s="271">
        <f>'8_2.1.18 SIS'!AI53</f>
        <v>0</v>
      </c>
      <c r="D53" s="56">
        <f>'Source Data'!H53</f>
        <v>2851.064211175285</v>
      </c>
      <c r="E53" s="74">
        <f t="shared" si="11"/>
        <v>0</v>
      </c>
      <c r="F53" s="290"/>
      <c r="G53" s="56">
        <f>'Source Data'!I53</f>
        <v>340.85181534745152</v>
      </c>
      <c r="H53" s="74">
        <f t="shared" si="12"/>
        <v>0</v>
      </c>
      <c r="I53" s="290"/>
      <c r="J53" s="56">
        <f>'Source Data'!J53</f>
        <v>92.959586003850404</v>
      </c>
      <c r="K53" s="74">
        <f t="shared" si="13"/>
        <v>0</v>
      </c>
      <c r="L53" s="290"/>
      <c r="M53" s="56">
        <f>'Source Data'!K53</f>
        <v>2323.9896500962604</v>
      </c>
      <c r="N53" s="74">
        <f t="shared" si="14"/>
        <v>0</v>
      </c>
      <c r="O53" s="290"/>
      <c r="P53" s="56">
        <f>'Source Data'!L53</f>
        <v>929.59586003850404</v>
      </c>
      <c r="Q53" s="74">
        <f t="shared" si="15"/>
        <v>0</v>
      </c>
      <c r="R53" s="93">
        <v>0</v>
      </c>
      <c r="S53" s="56"/>
      <c r="T53" s="56"/>
      <c r="U53" s="57">
        <f t="shared" si="28"/>
        <v>0</v>
      </c>
      <c r="V53" s="93">
        <f t="shared" si="2"/>
        <v>0</v>
      </c>
      <c r="W53" s="74">
        <f t="shared" si="16"/>
        <v>0</v>
      </c>
      <c r="X53" s="93">
        <f t="shared" si="17"/>
        <v>0</v>
      </c>
      <c r="Y53" s="56">
        <f>'[1]GEO MidCity'!$G53</f>
        <v>0</v>
      </c>
      <c r="Z53" s="93">
        <f t="shared" si="18"/>
        <v>0</v>
      </c>
      <c r="AA53" s="56"/>
      <c r="AB53" s="56">
        <f t="shared" si="19"/>
        <v>0</v>
      </c>
      <c r="AC53" s="93">
        <f t="shared" si="20"/>
        <v>0</v>
      </c>
      <c r="AD53" s="97">
        <f t="shared" si="29"/>
        <v>0</v>
      </c>
      <c r="AE53" s="75">
        <f>'Source Data'!N53</f>
        <v>13043</v>
      </c>
      <c r="AF53" s="90">
        <f t="shared" si="30"/>
        <v>0</v>
      </c>
      <c r="AG53" s="271"/>
      <c r="AH53" s="75">
        <f t="shared" si="21"/>
        <v>0</v>
      </c>
      <c r="AI53" s="271"/>
      <c r="AJ53" s="77">
        <f t="shared" si="31"/>
        <v>0</v>
      </c>
      <c r="AK53" s="76">
        <f t="shared" si="32"/>
        <v>0</v>
      </c>
      <c r="AL53" s="90">
        <f t="shared" si="22"/>
        <v>0</v>
      </c>
      <c r="AM53" s="79">
        <f t="shared" si="23"/>
        <v>0</v>
      </c>
      <c r="AN53" s="90">
        <f t="shared" si="24"/>
        <v>0</v>
      </c>
      <c r="AO53" s="56">
        <f>'[1]GEO MidCity'!$M53</f>
        <v>0</v>
      </c>
      <c r="AP53" s="90">
        <f t="shared" si="25"/>
        <v>0</v>
      </c>
      <c r="AQ53" s="77"/>
      <c r="AR53" s="77">
        <f t="shared" si="26"/>
        <v>0</v>
      </c>
      <c r="AS53" s="90">
        <f t="shared" si="27"/>
        <v>0</v>
      </c>
      <c r="AT53" s="78">
        <f t="shared" si="7"/>
        <v>0</v>
      </c>
      <c r="AU53" s="87">
        <f t="shared" si="8"/>
        <v>0</v>
      </c>
      <c r="AV53" s="116"/>
      <c r="AW53" s="74"/>
      <c r="AX53" s="74">
        <f t="shared" si="33"/>
        <v>0</v>
      </c>
      <c r="AY53" s="74">
        <f t="shared" si="34"/>
        <v>0</v>
      </c>
    </row>
    <row r="54" spans="1:51" ht="16.149999999999999" customHeight="1" x14ac:dyDescent="0.2">
      <c r="A54" s="54">
        <v>48</v>
      </c>
      <c r="B54" s="55" t="s">
        <v>74</v>
      </c>
      <c r="C54" s="271">
        <f>'8_2.1.18 SIS'!AI54</f>
        <v>0</v>
      </c>
      <c r="D54" s="56">
        <f>'Source Data'!H54</f>
        <v>3995.2813864350205</v>
      </c>
      <c r="E54" s="74">
        <f t="shared" si="11"/>
        <v>0</v>
      </c>
      <c r="F54" s="290"/>
      <c r="G54" s="56">
        <f>'Source Data'!I54</f>
        <v>516.40353727376908</v>
      </c>
      <c r="H54" s="74">
        <f t="shared" si="12"/>
        <v>0</v>
      </c>
      <c r="I54" s="290"/>
      <c r="J54" s="56">
        <f>'Source Data'!J54</f>
        <v>140.83732834739155</v>
      </c>
      <c r="K54" s="74">
        <f t="shared" si="13"/>
        <v>0</v>
      </c>
      <c r="L54" s="290"/>
      <c r="M54" s="56">
        <f>'Source Data'!K54</f>
        <v>3520.9332086847894</v>
      </c>
      <c r="N54" s="74">
        <f t="shared" si="14"/>
        <v>0</v>
      </c>
      <c r="O54" s="290"/>
      <c r="P54" s="56">
        <f>'Source Data'!L54</f>
        <v>1408.3732834739153</v>
      </c>
      <c r="Q54" s="74">
        <f t="shared" si="15"/>
        <v>0</v>
      </c>
      <c r="R54" s="93">
        <v>0</v>
      </c>
      <c r="S54" s="56"/>
      <c r="T54" s="56"/>
      <c r="U54" s="57">
        <f t="shared" si="28"/>
        <v>0</v>
      </c>
      <c r="V54" s="93">
        <f t="shared" si="2"/>
        <v>0</v>
      </c>
      <c r="W54" s="74">
        <f t="shared" si="16"/>
        <v>0</v>
      </c>
      <c r="X54" s="93">
        <f t="shared" si="17"/>
        <v>0</v>
      </c>
      <c r="Y54" s="56">
        <f>'[1]GEO MidCity'!$G54</f>
        <v>0</v>
      </c>
      <c r="Z54" s="93">
        <f t="shared" si="18"/>
        <v>0</v>
      </c>
      <c r="AA54" s="56"/>
      <c r="AB54" s="56">
        <f t="shared" si="19"/>
        <v>0</v>
      </c>
      <c r="AC54" s="93">
        <f t="shared" si="20"/>
        <v>0</v>
      </c>
      <c r="AD54" s="97">
        <f t="shared" si="29"/>
        <v>0</v>
      </c>
      <c r="AE54" s="75">
        <f>'Source Data'!N54</f>
        <v>5158</v>
      </c>
      <c r="AF54" s="90">
        <f t="shared" si="30"/>
        <v>0</v>
      </c>
      <c r="AG54" s="271"/>
      <c r="AH54" s="75">
        <f t="shared" si="21"/>
        <v>0</v>
      </c>
      <c r="AI54" s="271"/>
      <c r="AJ54" s="77">
        <f t="shared" si="31"/>
        <v>0</v>
      </c>
      <c r="AK54" s="76">
        <f t="shared" si="32"/>
        <v>0</v>
      </c>
      <c r="AL54" s="90">
        <f t="shared" si="22"/>
        <v>0</v>
      </c>
      <c r="AM54" s="79">
        <f t="shared" si="23"/>
        <v>0</v>
      </c>
      <c r="AN54" s="90">
        <f t="shared" si="24"/>
        <v>0</v>
      </c>
      <c r="AO54" s="56">
        <f>'[1]GEO MidCity'!$M54</f>
        <v>0</v>
      </c>
      <c r="AP54" s="90">
        <f t="shared" si="25"/>
        <v>0</v>
      </c>
      <c r="AQ54" s="77"/>
      <c r="AR54" s="77">
        <f t="shared" si="26"/>
        <v>0</v>
      </c>
      <c r="AS54" s="90">
        <f t="shared" si="27"/>
        <v>0</v>
      </c>
      <c r="AT54" s="78">
        <f t="shared" si="7"/>
        <v>0</v>
      </c>
      <c r="AU54" s="87">
        <f t="shared" si="8"/>
        <v>0</v>
      </c>
      <c r="AV54" s="116"/>
      <c r="AW54" s="74"/>
      <c r="AX54" s="74">
        <f t="shared" si="33"/>
        <v>0</v>
      </c>
      <c r="AY54" s="74">
        <f t="shared" si="34"/>
        <v>0</v>
      </c>
    </row>
    <row r="55" spans="1:51" ht="16.149999999999999" customHeight="1" x14ac:dyDescent="0.2">
      <c r="A55" s="54">
        <v>49</v>
      </c>
      <c r="B55" s="55" t="s">
        <v>53</v>
      </c>
      <c r="C55" s="271">
        <f>'8_2.1.18 SIS'!AI55</f>
        <v>0</v>
      </c>
      <c r="D55" s="56">
        <f>'Source Data'!H55</f>
        <v>4510.9600632140227</v>
      </c>
      <c r="E55" s="74">
        <f t="shared" si="11"/>
        <v>0</v>
      </c>
      <c r="F55" s="290"/>
      <c r="G55" s="56">
        <f>'Source Data'!I55</f>
        <v>660.79145627436594</v>
      </c>
      <c r="H55" s="74">
        <f t="shared" si="12"/>
        <v>0</v>
      </c>
      <c r="I55" s="290"/>
      <c r="J55" s="56">
        <f>'Source Data'!J55</f>
        <v>180.21585171119071</v>
      </c>
      <c r="K55" s="74">
        <f t="shared" si="13"/>
        <v>0</v>
      </c>
      <c r="L55" s="290"/>
      <c r="M55" s="56">
        <f>'Source Data'!K55</f>
        <v>4505.3962927797675</v>
      </c>
      <c r="N55" s="74">
        <f t="shared" si="14"/>
        <v>0</v>
      </c>
      <c r="O55" s="290"/>
      <c r="P55" s="56">
        <f>'Source Data'!L55</f>
        <v>1802.158517111907</v>
      </c>
      <c r="Q55" s="74">
        <f t="shared" si="15"/>
        <v>0</v>
      </c>
      <c r="R55" s="93">
        <v>0</v>
      </c>
      <c r="S55" s="56"/>
      <c r="T55" s="56"/>
      <c r="U55" s="57">
        <f t="shared" si="28"/>
        <v>0</v>
      </c>
      <c r="V55" s="93">
        <f t="shared" si="2"/>
        <v>0</v>
      </c>
      <c r="W55" s="74">
        <f t="shared" si="16"/>
        <v>0</v>
      </c>
      <c r="X55" s="93">
        <f t="shared" si="17"/>
        <v>0</v>
      </c>
      <c r="Y55" s="56">
        <f>'[1]GEO MidCity'!$G55</f>
        <v>0</v>
      </c>
      <c r="Z55" s="93">
        <f t="shared" si="18"/>
        <v>0</v>
      </c>
      <c r="AA55" s="56"/>
      <c r="AB55" s="56">
        <f t="shared" si="19"/>
        <v>0</v>
      </c>
      <c r="AC55" s="93">
        <f t="shared" si="20"/>
        <v>0</v>
      </c>
      <c r="AD55" s="97">
        <f t="shared" si="29"/>
        <v>0</v>
      </c>
      <c r="AE55" s="75">
        <f>'Source Data'!N55</f>
        <v>2655</v>
      </c>
      <c r="AF55" s="90">
        <f t="shared" si="30"/>
        <v>0</v>
      </c>
      <c r="AG55" s="271"/>
      <c r="AH55" s="75">
        <f t="shared" si="21"/>
        <v>0</v>
      </c>
      <c r="AI55" s="271"/>
      <c r="AJ55" s="77">
        <f t="shared" si="31"/>
        <v>0</v>
      </c>
      <c r="AK55" s="76">
        <f t="shared" si="32"/>
        <v>0</v>
      </c>
      <c r="AL55" s="90">
        <f t="shared" si="22"/>
        <v>0</v>
      </c>
      <c r="AM55" s="79">
        <f t="shared" si="23"/>
        <v>0</v>
      </c>
      <c r="AN55" s="90">
        <f t="shared" si="24"/>
        <v>0</v>
      </c>
      <c r="AO55" s="56">
        <f>'[1]GEO MidCity'!$M55</f>
        <v>0</v>
      </c>
      <c r="AP55" s="90">
        <f t="shared" si="25"/>
        <v>0</v>
      </c>
      <c r="AQ55" s="77"/>
      <c r="AR55" s="77">
        <f t="shared" si="26"/>
        <v>0</v>
      </c>
      <c r="AS55" s="90">
        <f t="shared" si="27"/>
        <v>0</v>
      </c>
      <c r="AT55" s="78">
        <f t="shared" si="7"/>
        <v>0</v>
      </c>
      <c r="AU55" s="87">
        <f t="shared" si="8"/>
        <v>0</v>
      </c>
      <c r="AV55" s="116"/>
      <c r="AW55" s="74"/>
      <c r="AX55" s="74">
        <f t="shared" si="33"/>
        <v>0</v>
      </c>
      <c r="AY55" s="74">
        <f t="shared" si="34"/>
        <v>0</v>
      </c>
    </row>
    <row r="56" spans="1:51" ht="16.149999999999999" customHeight="1" x14ac:dyDescent="0.2">
      <c r="A56" s="49">
        <v>50</v>
      </c>
      <c r="B56" s="50" t="s">
        <v>54</v>
      </c>
      <c r="C56" s="272">
        <f>'8_2.1.18 SIS'!AI56</f>
        <v>0</v>
      </c>
      <c r="D56" s="51">
        <f>'Source Data'!H56</f>
        <v>4738.7087437121554</v>
      </c>
      <c r="E56" s="80">
        <f t="shared" si="11"/>
        <v>0</v>
      </c>
      <c r="F56" s="291"/>
      <c r="G56" s="51">
        <f>'Source Data'!I56</f>
        <v>638.95176727517901</v>
      </c>
      <c r="H56" s="80">
        <f t="shared" si="12"/>
        <v>0</v>
      </c>
      <c r="I56" s="291"/>
      <c r="J56" s="51">
        <f>'Source Data'!J56</f>
        <v>174.25957289323065</v>
      </c>
      <c r="K56" s="80">
        <f t="shared" si="13"/>
        <v>0</v>
      </c>
      <c r="L56" s="291"/>
      <c r="M56" s="51">
        <f>'Source Data'!K56</f>
        <v>4356.4893223307663</v>
      </c>
      <c r="N56" s="80">
        <f t="shared" si="14"/>
        <v>0</v>
      </c>
      <c r="O56" s="291"/>
      <c r="P56" s="51">
        <f>'Source Data'!L56</f>
        <v>1742.5957289323062</v>
      </c>
      <c r="Q56" s="80">
        <f t="shared" si="15"/>
        <v>0</v>
      </c>
      <c r="R56" s="94">
        <v>0</v>
      </c>
      <c r="S56" s="51"/>
      <c r="T56" s="51"/>
      <c r="U56" s="52">
        <f t="shared" si="28"/>
        <v>0</v>
      </c>
      <c r="V56" s="94">
        <f t="shared" si="2"/>
        <v>0</v>
      </c>
      <c r="W56" s="80">
        <f t="shared" si="16"/>
        <v>0</v>
      </c>
      <c r="X56" s="94">
        <f t="shared" si="17"/>
        <v>0</v>
      </c>
      <c r="Y56" s="51">
        <f>'[1]GEO MidCity'!$G56</f>
        <v>0</v>
      </c>
      <c r="Z56" s="94">
        <f t="shared" si="18"/>
        <v>0</v>
      </c>
      <c r="AA56" s="53"/>
      <c r="AB56" s="51">
        <f t="shared" si="19"/>
        <v>0</v>
      </c>
      <c r="AC56" s="95">
        <f t="shared" si="20"/>
        <v>0</v>
      </c>
      <c r="AD56" s="95">
        <f t="shared" si="29"/>
        <v>0</v>
      </c>
      <c r="AE56" s="71">
        <f>'Source Data'!N56</f>
        <v>3490</v>
      </c>
      <c r="AF56" s="91">
        <f t="shared" si="30"/>
        <v>0</v>
      </c>
      <c r="AG56" s="272"/>
      <c r="AH56" s="71">
        <f t="shared" si="21"/>
        <v>0</v>
      </c>
      <c r="AI56" s="272"/>
      <c r="AJ56" s="72">
        <f t="shared" si="31"/>
        <v>0</v>
      </c>
      <c r="AK56" s="73">
        <f t="shared" si="32"/>
        <v>0</v>
      </c>
      <c r="AL56" s="91">
        <f t="shared" si="22"/>
        <v>0</v>
      </c>
      <c r="AM56" s="82">
        <f t="shared" si="23"/>
        <v>0</v>
      </c>
      <c r="AN56" s="91">
        <f t="shared" si="24"/>
        <v>0</v>
      </c>
      <c r="AO56" s="51">
        <f>'[1]GEO MidCity'!$M56</f>
        <v>0</v>
      </c>
      <c r="AP56" s="91">
        <f t="shared" si="25"/>
        <v>0</v>
      </c>
      <c r="AQ56" s="72"/>
      <c r="AR56" s="72">
        <f t="shared" si="26"/>
        <v>0</v>
      </c>
      <c r="AS56" s="91">
        <f t="shared" si="27"/>
        <v>0</v>
      </c>
      <c r="AT56" s="81">
        <f t="shared" si="7"/>
        <v>0</v>
      </c>
      <c r="AU56" s="88">
        <f t="shared" si="8"/>
        <v>0</v>
      </c>
      <c r="AV56" s="116"/>
      <c r="AW56" s="80"/>
      <c r="AX56" s="80">
        <f t="shared" si="33"/>
        <v>0</v>
      </c>
      <c r="AY56" s="80">
        <f t="shared" si="34"/>
        <v>0</v>
      </c>
    </row>
    <row r="57" spans="1:51" ht="16.149999999999999" customHeight="1" x14ac:dyDescent="0.2">
      <c r="A57" s="58">
        <v>51</v>
      </c>
      <c r="B57" s="59" t="s">
        <v>55</v>
      </c>
      <c r="C57" s="270">
        <f>'8_2.1.18 SIS'!AI57</f>
        <v>0</v>
      </c>
      <c r="D57" s="60">
        <f>'Source Data'!H57</f>
        <v>4281.7369154997223</v>
      </c>
      <c r="E57" s="65">
        <f t="shared" si="11"/>
        <v>0</v>
      </c>
      <c r="F57" s="289"/>
      <c r="G57" s="60">
        <f>'Source Data'!I57</f>
        <v>570.93395934473472</v>
      </c>
      <c r="H57" s="65">
        <f t="shared" si="12"/>
        <v>0</v>
      </c>
      <c r="I57" s="289"/>
      <c r="J57" s="60">
        <f>'Source Data'!J57</f>
        <v>155.70926163947308</v>
      </c>
      <c r="K57" s="65">
        <f t="shared" si="13"/>
        <v>0</v>
      </c>
      <c r="L57" s="289"/>
      <c r="M57" s="60">
        <f>'Source Data'!K57</f>
        <v>3892.7315409868274</v>
      </c>
      <c r="N57" s="65">
        <f t="shared" si="14"/>
        <v>0</v>
      </c>
      <c r="O57" s="289"/>
      <c r="P57" s="60">
        <f>'Source Data'!L57</f>
        <v>1557.0926163947308</v>
      </c>
      <c r="Q57" s="65">
        <f t="shared" si="15"/>
        <v>0</v>
      </c>
      <c r="R57" s="92">
        <v>0</v>
      </c>
      <c r="S57" s="60"/>
      <c r="T57" s="60"/>
      <c r="U57" s="61">
        <f t="shared" si="28"/>
        <v>0</v>
      </c>
      <c r="V57" s="92">
        <f t="shared" si="2"/>
        <v>0</v>
      </c>
      <c r="W57" s="65">
        <f t="shared" si="16"/>
        <v>0</v>
      </c>
      <c r="X57" s="92">
        <f t="shared" si="17"/>
        <v>0</v>
      </c>
      <c r="Y57" s="60">
        <f>'[1]GEO MidCity'!$G57</f>
        <v>0</v>
      </c>
      <c r="Z57" s="92">
        <f t="shared" si="18"/>
        <v>0</v>
      </c>
      <c r="AA57" s="60"/>
      <c r="AB57" s="60">
        <f t="shared" si="19"/>
        <v>0</v>
      </c>
      <c r="AC57" s="92">
        <f t="shared" si="20"/>
        <v>0</v>
      </c>
      <c r="AD57" s="96">
        <f t="shared" si="29"/>
        <v>0</v>
      </c>
      <c r="AE57" s="66">
        <f>'Source Data'!N57</f>
        <v>4268</v>
      </c>
      <c r="AF57" s="89">
        <f t="shared" si="30"/>
        <v>0</v>
      </c>
      <c r="AG57" s="270"/>
      <c r="AH57" s="66">
        <f t="shared" si="21"/>
        <v>0</v>
      </c>
      <c r="AI57" s="270"/>
      <c r="AJ57" s="68">
        <f t="shared" si="31"/>
        <v>0</v>
      </c>
      <c r="AK57" s="67">
        <f t="shared" si="32"/>
        <v>0</v>
      </c>
      <c r="AL57" s="89">
        <f t="shared" si="22"/>
        <v>0</v>
      </c>
      <c r="AM57" s="70">
        <f t="shared" si="23"/>
        <v>0</v>
      </c>
      <c r="AN57" s="89">
        <f t="shared" si="24"/>
        <v>0</v>
      </c>
      <c r="AO57" s="60">
        <f>'[1]GEO MidCity'!$M57</f>
        <v>0</v>
      </c>
      <c r="AP57" s="89">
        <f t="shared" si="25"/>
        <v>0</v>
      </c>
      <c r="AQ57" s="68"/>
      <c r="AR57" s="68">
        <f t="shared" si="26"/>
        <v>0</v>
      </c>
      <c r="AS57" s="89">
        <f t="shared" si="27"/>
        <v>0</v>
      </c>
      <c r="AT57" s="69">
        <f t="shared" si="7"/>
        <v>0</v>
      </c>
      <c r="AU57" s="86">
        <f t="shared" si="8"/>
        <v>0</v>
      </c>
      <c r="AV57" s="116"/>
      <c r="AW57" s="65"/>
      <c r="AX57" s="65">
        <f t="shared" si="33"/>
        <v>0</v>
      </c>
      <c r="AY57" s="65">
        <f t="shared" si="34"/>
        <v>0</v>
      </c>
    </row>
    <row r="58" spans="1:51" ht="16.149999999999999" customHeight="1" x14ac:dyDescent="0.2">
      <c r="A58" s="54">
        <v>52</v>
      </c>
      <c r="B58" s="55" t="s">
        <v>56</v>
      </c>
      <c r="C58" s="271">
        <f>'8_2.1.18 SIS'!AI58</f>
        <v>0</v>
      </c>
      <c r="D58" s="56">
        <f>'Source Data'!H58</f>
        <v>4477.885435486186</v>
      </c>
      <c r="E58" s="74">
        <f t="shared" si="11"/>
        <v>0</v>
      </c>
      <c r="F58" s="290"/>
      <c r="G58" s="56">
        <f>'Source Data'!I58</f>
        <v>601.39043740535396</v>
      </c>
      <c r="H58" s="74">
        <f t="shared" si="12"/>
        <v>0</v>
      </c>
      <c r="I58" s="290"/>
      <c r="J58" s="56">
        <f>'Source Data'!J58</f>
        <v>164.01557383782384</v>
      </c>
      <c r="K58" s="74">
        <f t="shared" si="13"/>
        <v>0</v>
      </c>
      <c r="L58" s="290"/>
      <c r="M58" s="56">
        <f>'Source Data'!K58</f>
        <v>4100.3893459455958</v>
      </c>
      <c r="N58" s="74">
        <f t="shared" si="14"/>
        <v>0</v>
      </c>
      <c r="O58" s="290"/>
      <c r="P58" s="56">
        <f>'Source Data'!L58</f>
        <v>1640.1557383782383</v>
      </c>
      <c r="Q58" s="74">
        <f t="shared" si="15"/>
        <v>0</v>
      </c>
      <c r="R58" s="93">
        <v>0</v>
      </c>
      <c r="S58" s="56"/>
      <c r="T58" s="56"/>
      <c r="U58" s="57">
        <f t="shared" si="28"/>
        <v>0</v>
      </c>
      <c r="V58" s="93">
        <f t="shared" si="2"/>
        <v>0</v>
      </c>
      <c r="W58" s="74">
        <f t="shared" si="16"/>
        <v>0</v>
      </c>
      <c r="X58" s="93">
        <f t="shared" si="17"/>
        <v>0</v>
      </c>
      <c r="Y58" s="56">
        <f>'[1]GEO MidCity'!$G58</f>
        <v>0</v>
      </c>
      <c r="Z58" s="93">
        <f t="shared" si="18"/>
        <v>0</v>
      </c>
      <c r="AA58" s="56"/>
      <c r="AB58" s="56">
        <f t="shared" si="19"/>
        <v>0</v>
      </c>
      <c r="AC58" s="93">
        <f t="shared" si="20"/>
        <v>0</v>
      </c>
      <c r="AD58" s="97">
        <f t="shared" si="29"/>
        <v>0</v>
      </c>
      <c r="AE58" s="75">
        <f>'Source Data'!N58</f>
        <v>5924</v>
      </c>
      <c r="AF58" s="90">
        <f t="shared" si="30"/>
        <v>0</v>
      </c>
      <c r="AG58" s="271"/>
      <c r="AH58" s="75">
        <f t="shared" si="21"/>
        <v>0</v>
      </c>
      <c r="AI58" s="271"/>
      <c r="AJ58" s="77">
        <f t="shared" si="31"/>
        <v>0</v>
      </c>
      <c r="AK58" s="76">
        <f t="shared" si="32"/>
        <v>0</v>
      </c>
      <c r="AL58" s="90">
        <f t="shared" si="22"/>
        <v>0</v>
      </c>
      <c r="AM58" s="79">
        <f t="shared" si="23"/>
        <v>0</v>
      </c>
      <c r="AN58" s="90">
        <f t="shared" si="24"/>
        <v>0</v>
      </c>
      <c r="AO58" s="56">
        <f>'[1]GEO MidCity'!$M58</f>
        <v>0</v>
      </c>
      <c r="AP58" s="90">
        <f t="shared" si="25"/>
        <v>0</v>
      </c>
      <c r="AQ58" s="77"/>
      <c r="AR58" s="77">
        <f t="shared" si="26"/>
        <v>0</v>
      </c>
      <c r="AS58" s="90">
        <f t="shared" si="27"/>
        <v>0</v>
      </c>
      <c r="AT58" s="78">
        <f t="shared" si="7"/>
        <v>0</v>
      </c>
      <c r="AU58" s="87">
        <f t="shared" si="8"/>
        <v>0</v>
      </c>
      <c r="AV58" s="116"/>
      <c r="AW58" s="74"/>
      <c r="AX58" s="74">
        <f t="shared" si="33"/>
        <v>0</v>
      </c>
      <c r="AY58" s="74">
        <f t="shared" si="34"/>
        <v>0</v>
      </c>
    </row>
    <row r="59" spans="1:51" ht="16.149999999999999" customHeight="1" x14ac:dyDescent="0.2">
      <c r="A59" s="54">
        <v>53</v>
      </c>
      <c r="B59" s="55" t="s">
        <v>57</v>
      </c>
      <c r="C59" s="271">
        <f>'8_2.1.18 SIS'!AI59</f>
        <v>0</v>
      </c>
      <c r="D59" s="56">
        <f>'Source Data'!H59</f>
        <v>4674.7758891865669</v>
      </c>
      <c r="E59" s="74">
        <f t="shared" si="11"/>
        <v>0</v>
      </c>
      <c r="F59" s="290"/>
      <c r="G59" s="56">
        <f>'Source Data'!I59</f>
        <v>663.32493479155164</v>
      </c>
      <c r="H59" s="74">
        <f t="shared" si="12"/>
        <v>0</v>
      </c>
      <c r="I59" s="290"/>
      <c r="J59" s="56">
        <f>'Source Data'!J59</f>
        <v>180.90680039769586</v>
      </c>
      <c r="K59" s="74">
        <f t="shared" si="13"/>
        <v>0</v>
      </c>
      <c r="L59" s="290"/>
      <c r="M59" s="56">
        <f>'Source Data'!K59</f>
        <v>4522.670009942397</v>
      </c>
      <c r="N59" s="74">
        <f t="shared" si="14"/>
        <v>0</v>
      </c>
      <c r="O59" s="290"/>
      <c r="P59" s="56">
        <f>'Source Data'!L59</f>
        <v>1809.0680039769588</v>
      </c>
      <c r="Q59" s="74">
        <f t="shared" si="15"/>
        <v>0</v>
      </c>
      <c r="R59" s="93">
        <v>0</v>
      </c>
      <c r="S59" s="56"/>
      <c r="T59" s="56"/>
      <c r="U59" s="57">
        <f t="shared" si="28"/>
        <v>0</v>
      </c>
      <c r="V59" s="93">
        <f t="shared" si="2"/>
        <v>0</v>
      </c>
      <c r="W59" s="74">
        <f t="shared" si="16"/>
        <v>0</v>
      </c>
      <c r="X59" s="93">
        <f t="shared" si="17"/>
        <v>0</v>
      </c>
      <c r="Y59" s="56">
        <f>'[1]GEO MidCity'!$G59</f>
        <v>0</v>
      </c>
      <c r="Z59" s="93">
        <f t="shared" si="18"/>
        <v>0</v>
      </c>
      <c r="AA59" s="56"/>
      <c r="AB59" s="56">
        <f t="shared" si="19"/>
        <v>0</v>
      </c>
      <c r="AC59" s="93">
        <f t="shared" si="20"/>
        <v>0</v>
      </c>
      <c r="AD59" s="97">
        <f t="shared" si="29"/>
        <v>0</v>
      </c>
      <c r="AE59" s="75">
        <f>'Source Data'!N59</f>
        <v>2670</v>
      </c>
      <c r="AF59" s="90">
        <f t="shared" si="30"/>
        <v>0</v>
      </c>
      <c r="AG59" s="271"/>
      <c r="AH59" s="75">
        <f t="shared" si="21"/>
        <v>0</v>
      </c>
      <c r="AI59" s="271"/>
      <c r="AJ59" s="77">
        <f t="shared" si="31"/>
        <v>0</v>
      </c>
      <c r="AK59" s="76">
        <f t="shared" si="32"/>
        <v>0</v>
      </c>
      <c r="AL59" s="90">
        <f t="shared" si="22"/>
        <v>0</v>
      </c>
      <c r="AM59" s="79">
        <f t="shared" si="23"/>
        <v>0</v>
      </c>
      <c r="AN59" s="90">
        <f t="shared" si="24"/>
        <v>0</v>
      </c>
      <c r="AO59" s="56">
        <f>'[1]GEO MidCity'!$M59</f>
        <v>0</v>
      </c>
      <c r="AP59" s="90">
        <f t="shared" si="25"/>
        <v>0</v>
      </c>
      <c r="AQ59" s="77"/>
      <c r="AR59" s="77">
        <f t="shared" si="26"/>
        <v>0</v>
      </c>
      <c r="AS59" s="90">
        <f t="shared" si="27"/>
        <v>0</v>
      </c>
      <c r="AT59" s="78">
        <f t="shared" si="7"/>
        <v>0</v>
      </c>
      <c r="AU59" s="87">
        <f t="shared" si="8"/>
        <v>0</v>
      </c>
      <c r="AV59" s="116"/>
      <c r="AW59" s="74"/>
      <c r="AX59" s="74">
        <f t="shared" si="33"/>
        <v>0</v>
      </c>
      <c r="AY59" s="74">
        <f t="shared" si="34"/>
        <v>0</v>
      </c>
    </row>
    <row r="60" spans="1:51" ht="16.149999999999999" customHeight="1" x14ac:dyDescent="0.2">
      <c r="A60" s="54">
        <v>54</v>
      </c>
      <c r="B60" s="55" t="s">
        <v>58</v>
      </c>
      <c r="C60" s="271">
        <f>'8_2.1.18 SIS'!AI60</f>
        <v>0</v>
      </c>
      <c r="D60" s="56">
        <f>'Source Data'!H60</f>
        <v>4784.5850415334589</v>
      </c>
      <c r="E60" s="74">
        <f t="shared" si="11"/>
        <v>0</v>
      </c>
      <c r="F60" s="290"/>
      <c r="G60" s="56">
        <f>'Source Data'!I60</f>
        <v>583.70660052312871</v>
      </c>
      <c r="H60" s="74">
        <f t="shared" si="12"/>
        <v>0</v>
      </c>
      <c r="I60" s="290"/>
      <c r="J60" s="56">
        <f>'Source Data'!J60</f>
        <v>159.19270923358056</v>
      </c>
      <c r="K60" s="74">
        <f t="shared" si="13"/>
        <v>0</v>
      </c>
      <c r="L60" s="290"/>
      <c r="M60" s="56">
        <f>'Source Data'!K60</f>
        <v>3979.8177308395143</v>
      </c>
      <c r="N60" s="74">
        <f t="shared" si="14"/>
        <v>0</v>
      </c>
      <c r="O60" s="290"/>
      <c r="P60" s="56">
        <f>'Source Data'!L60</f>
        <v>1591.9270923358056</v>
      </c>
      <c r="Q60" s="74">
        <f t="shared" si="15"/>
        <v>0</v>
      </c>
      <c r="R60" s="93">
        <v>0</v>
      </c>
      <c r="S60" s="56"/>
      <c r="T60" s="56"/>
      <c r="U60" s="57">
        <f t="shared" si="28"/>
        <v>0</v>
      </c>
      <c r="V60" s="93">
        <f t="shared" si="2"/>
        <v>0</v>
      </c>
      <c r="W60" s="74">
        <f t="shared" si="16"/>
        <v>0</v>
      </c>
      <c r="X60" s="93">
        <f t="shared" si="17"/>
        <v>0</v>
      </c>
      <c r="Y60" s="56">
        <f>'[1]GEO MidCity'!$G60</f>
        <v>0</v>
      </c>
      <c r="Z60" s="93">
        <f t="shared" si="18"/>
        <v>0</v>
      </c>
      <c r="AA60" s="56"/>
      <c r="AB60" s="56">
        <f t="shared" si="19"/>
        <v>0</v>
      </c>
      <c r="AC60" s="93">
        <f t="shared" si="20"/>
        <v>0</v>
      </c>
      <c r="AD60" s="97">
        <f t="shared" si="29"/>
        <v>0</v>
      </c>
      <c r="AE60" s="75">
        <f>'Source Data'!N60</f>
        <v>5141</v>
      </c>
      <c r="AF60" s="90">
        <f t="shared" si="30"/>
        <v>0</v>
      </c>
      <c r="AG60" s="271"/>
      <c r="AH60" s="75">
        <f t="shared" si="21"/>
        <v>0</v>
      </c>
      <c r="AI60" s="271"/>
      <c r="AJ60" s="77">
        <f t="shared" si="31"/>
        <v>0</v>
      </c>
      <c r="AK60" s="76">
        <f t="shared" si="32"/>
        <v>0</v>
      </c>
      <c r="AL60" s="90">
        <f t="shared" si="22"/>
        <v>0</v>
      </c>
      <c r="AM60" s="79">
        <f t="shared" si="23"/>
        <v>0</v>
      </c>
      <c r="AN60" s="90">
        <f t="shared" si="24"/>
        <v>0</v>
      </c>
      <c r="AO60" s="56">
        <f>'[1]GEO MidCity'!$M60</f>
        <v>0</v>
      </c>
      <c r="AP60" s="90">
        <f t="shared" si="25"/>
        <v>0</v>
      </c>
      <c r="AQ60" s="77"/>
      <c r="AR60" s="77">
        <f t="shared" si="26"/>
        <v>0</v>
      </c>
      <c r="AS60" s="90">
        <f t="shared" si="27"/>
        <v>0</v>
      </c>
      <c r="AT60" s="78">
        <f t="shared" si="7"/>
        <v>0</v>
      </c>
      <c r="AU60" s="87">
        <f t="shared" si="8"/>
        <v>0</v>
      </c>
      <c r="AV60" s="116"/>
      <c r="AW60" s="74"/>
      <c r="AX60" s="74">
        <f t="shared" si="33"/>
        <v>0</v>
      </c>
      <c r="AY60" s="74">
        <f t="shared" si="34"/>
        <v>0</v>
      </c>
    </row>
    <row r="61" spans="1:51" ht="16.149999999999999" customHeight="1" x14ac:dyDescent="0.2">
      <c r="A61" s="49">
        <v>55</v>
      </c>
      <c r="B61" s="50" t="s">
        <v>59</v>
      </c>
      <c r="C61" s="272">
        <f>'8_2.1.18 SIS'!AI61</f>
        <v>0</v>
      </c>
      <c r="D61" s="51">
        <f>'Source Data'!H61</f>
        <v>4501.7236472239638</v>
      </c>
      <c r="E61" s="80">
        <f t="shared" si="11"/>
        <v>0</v>
      </c>
      <c r="F61" s="291"/>
      <c r="G61" s="51">
        <f>'Source Data'!I61</f>
        <v>593.48544210889816</v>
      </c>
      <c r="H61" s="80">
        <f t="shared" si="12"/>
        <v>0</v>
      </c>
      <c r="I61" s="291"/>
      <c r="J61" s="51">
        <f>'Source Data'!J61</f>
        <v>161.8596660296995</v>
      </c>
      <c r="K61" s="80">
        <f t="shared" si="13"/>
        <v>0</v>
      </c>
      <c r="L61" s="291"/>
      <c r="M61" s="51">
        <f>'Source Data'!K61</f>
        <v>4046.4916507424882</v>
      </c>
      <c r="N61" s="80">
        <f t="shared" si="14"/>
        <v>0</v>
      </c>
      <c r="O61" s="291"/>
      <c r="P61" s="51">
        <f>'Source Data'!L61</f>
        <v>1618.596660296995</v>
      </c>
      <c r="Q61" s="80">
        <f t="shared" si="15"/>
        <v>0</v>
      </c>
      <c r="R61" s="94">
        <v>0</v>
      </c>
      <c r="S61" s="51"/>
      <c r="T61" s="51"/>
      <c r="U61" s="52">
        <f t="shared" si="28"/>
        <v>0</v>
      </c>
      <c r="V61" s="94">
        <f t="shared" si="2"/>
        <v>0</v>
      </c>
      <c r="W61" s="80">
        <f t="shared" si="16"/>
        <v>0</v>
      </c>
      <c r="X61" s="94">
        <f t="shared" si="17"/>
        <v>0</v>
      </c>
      <c r="Y61" s="51">
        <f>'[1]GEO MidCity'!$G61</f>
        <v>0</v>
      </c>
      <c r="Z61" s="94">
        <f t="shared" si="18"/>
        <v>0</v>
      </c>
      <c r="AA61" s="53"/>
      <c r="AB61" s="51">
        <f t="shared" si="19"/>
        <v>0</v>
      </c>
      <c r="AC61" s="95">
        <f t="shared" si="20"/>
        <v>0</v>
      </c>
      <c r="AD61" s="95">
        <f t="shared" si="29"/>
        <v>0</v>
      </c>
      <c r="AE61" s="71">
        <f>'Source Data'!N61</f>
        <v>3703</v>
      </c>
      <c r="AF61" s="91">
        <f t="shared" si="30"/>
        <v>0</v>
      </c>
      <c r="AG61" s="272"/>
      <c r="AH61" s="71">
        <f t="shared" si="21"/>
        <v>0</v>
      </c>
      <c r="AI61" s="272"/>
      <c r="AJ61" s="72">
        <f t="shared" si="31"/>
        <v>0</v>
      </c>
      <c r="AK61" s="73">
        <f t="shared" si="32"/>
        <v>0</v>
      </c>
      <c r="AL61" s="91">
        <f t="shared" si="22"/>
        <v>0</v>
      </c>
      <c r="AM61" s="82">
        <f t="shared" si="23"/>
        <v>0</v>
      </c>
      <c r="AN61" s="91">
        <f t="shared" si="24"/>
        <v>0</v>
      </c>
      <c r="AO61" s="51">
        <f>'[1]GEO MidCity'!$M61</f>
        <v>0</v>
      </c>
      <c r="AP61" s="91">
        <f t="shared" si="25"/>
        <v>0</v>
      </c>
      <c r="AQ61" s="72"/>
      <c r="AR61" s="72">
        <f t="shared" si="26"/>
        <v>0</v>
      </c>
      <c r="AS61" s="91">
        <f t="shared" si="27"/>
        <v>0</v>
      </c>
      <c r="AT61" s="81">
        <f t="shared" si="7"/>
        <v>0</v>
      </c>
      <c r="AU61" s="88">
        <f t="shared" si="8"/>
        <v>0</v>
      </c>
      <c r="AV61" s="116"/>
      <c r="AW61" s="80"/>
      <c r="AX61" s="80">
        <f t="shared" si="33"/>
        <v>0</v>
      </c>
      <c r="AY61" s="80">
        <f t="shared" si="34"/>
        <v>0</v>
      </c>
    </row>
    <row r="62" spans="1:51" ht="16.149999999999999" customHeight="1" x14ac:dyDescent="0.2">
      <c r="A62" s="58">
        <v>56</v>
      </c>
      <c r="B62" s="59" t="s">
        <v>60</v>
      </c>
      <c r="C62" s="270">
        <f>'8_2.1.18 SIS'!AI62</f>
        <v>0</v>
      </c>
      <c r="D62" s="60">
        <f>'Source Data'!H62</f>
        <v>5010.1657022009513</v>
      </c>
      <c r="E62" s="65">
        <f t="shared" si="11"/>
        <v>0</v>
      </c>
      <c r="F62" s="289"/>
      <c r="G62" s="60">
        <f>'Source Data'!I62</f>
        <v>665.40831600253398</v>
      </c>
      <c r="H62" s="65">
        <f t="shared" si="12"/>
        <v>0</v>
      </c>
      <c r="I62" s="289"/>
      <c r="J62" s="60">
        <f>'Source Data'!J62</f>
        <v>181.4749952734183</v>
      </c>
      <c r="K62" s="65">
        <f t="shared" si="13"/>
        <v>0</v>
      </c>
      <c r="L62" s="289"/>
      <c r="M62" s="60">
        <f>'Source Data'!K62</f>
        <v>4536.8748818354579</v>
      </c>
      <c r="N62" s="65">
        <f t="shared" si="14"/>
        <v>0</v>
      </c>
      <c r="O62" s="289"/>
      <c r="P62" s="60">
        <f>'Source Data'!L62</f>
        <v>1814.7499527341834</v>
      </c>
      <c r="Q62" s="65">
        <f t="shared" si="15"/>
        <v>0</v>
      </c>
      <c r="R62" s="92">
        <v>0</v>
      </c>
      <c r="S62" s="60"/>
      <c r="T62" s="60"/>
      <c r="U62" s="61">
        <f t="shared" si="28"/>
        <v>0</v>
      </c>
      <c r="V62" s="92">
        <f t="shared" si="2"/>
        <v>0</v>
      </c>
      <c r="W62" s="65">
        <f t="shared" si="16"/>
        <v>0</v>
      </c>
      <c r="X62" s="92">
        <f t="shared" si="17"/>
        <v>0</v>
      </c>
      <c r="Y62" s="60">
        <f>'[1]GEO MidCity'!$G62</f>
        <v>0</v>
      </c>
      <c r="Z62" s="92">
        <f t="shared" si="18"/>
        <v>0</v>
      </c>
      <c r="AA62" s="60"/>
      <c r="AB62" s="60">
        <f t="shared" si="19"/>
        <v>0</v>
      </c>
      <c r="AC62" s="92">
        <f t="shared" si="20"/>
        <v>0</v>
      </c>
      <c r="AD62" s="96">
        <f t="shared" si="29"/>
        <v>0</v>
      </c>
      <c r="AE62" s="66">
        <f>'Source Data'!N62</f>
        <v>4203</v>
      </c>
      <c r="AF62" s="89">
        <f t="shared" si="30"/>
        <v>0</v>
      </c>
      <c r="AG62" s="270"/>
      <c r="AH62" s="66">
        <f t="shared" si="21"/>
        <v>0</v>
      </c>
      <c r="AI62" s="270"/>
      <c r="AJ62" s="68">
        <f t="shared" si="31"/>
        <v>0</v>
      </c>
      <c r="AK62" s="67">
        <f t="shared" si="32"/>
        <v>0</v>
      </c>
      <c r="AL62" s="89">
        <f t="shared" si="22"/>
        <v>0</v>
      </c>
      <c r="AM62" s="70">
        <f t="shared" si="23"/>
        <v>0</v>
      </c>
      <c r="AN62" s="89">
        <f t="shared" si="24"/>
        <v>0</v>
      </c>
      <c r="AO62" s="60">
        <f>'[1]GEO MidCity'!$M62</f>
        <v>0</v>
      </c>
      <c r="AP62" s="89">
        <f t="shared" si="25"/>
        <v>0</v>
      </c>
      <c r="AQ62" s="68"/>
      <c r="AR62" s="68">
        <f t="shared" si="26"/>
        <v>0</v>
      </c>
      <c r="AS62" s="89">
        <f t="shared" si="27"/>
        <v>0</v>
      </c>
      <c r="AT62" s="69">
        <f t="shared" si="7"/>
        <v>0</v>
      </c>
      <c r="AU62" s="86">
        <f t="shared" si="8"/>
        <v>0</v>
      </c>
      <c r="AV62" s="116"/>
      <c r="AW62" s="65"/>
      <c r="AX62" s="65">
        <f t="shared" si="33"/>
        <v>0</v>
      </c>
      <c r="AY62" s="65">
        <f t="shared" si="34"/>
        <v>0</v>
      </c>
    </row>
    <row r="63" spans="1:51" ht="16.149999999999999" customHeight="1" x14ac:dyDescent="0.2">
      <c r="A63" s="54">
        <v>57</v>
      </c>
      <c r="B63" s="55" t="s">
        <v>61</v>
      </c>
      <c r="C63" s="271">
        <f>'8_2.1.18 SIS'!AI63</f>
        <v>0</v>
      </c>
      <c r="D63" s="56">
        <f>'Source Data'!H63</f>
        <v>4811.4108022710652</v>
      </c>
      <c r="E63" s="74">
        <f t="shared" si="11"/>
        <v>0</v>
      </c>
      <c r="F63" s="290"/>
      <c r="G63" s="56">
        <f>'Source Data'!I63</f>
        <v>666.15521612667408</v>
      </c>
      <c r="H63" s="74">
        <f t="shared" si="12"/>
        <v>0</v>
      </c>
      <c r="I63" s="290"/>
      <c r="J63" s="56">
        <f>'Source Data'!J63</f>
        <v>181.67869530727472</v>
      </c>
      <c r="K63" s="74">
        <f t="shared" si="13"/>
        <v>0</v>
      </c>
      <c r="L63" s="290"/>
      <c r="M63" s="56">
        <f>'Source Data'!K63</f>
        <v>4541.967382681868</v>
      </c>
      <c r="N63" s="74">
        <f t="shared" si="14"/>
        <v>0</v>
      </c>
      <c r="O63" s="290"/>
      <c r="P63" s="56">
        <f>'Source Data'!L63</f>
        <v>1816.7869530727471</v>
      </c>
      <c r="Q63" s="74">
        <f t="shared" si="15"/>
        <v>0</v>
      </c>
      <c r="R63" s="93">
        <v>0</v>
      </c>
      <c r="S63" s="56"/>
      <c r="T63" s="56"/>
      <c r="U63" s="57">
        <f t="shared" si="28"/>
        <v>0</v>
      </c>
      <c r="V63" s="93">
        <f t="shared" si="2"/>
        <v>0</v>
      </c>
      <c r="W63" s="74">
        <f t="shared" si="16"/>
        <v>0</v>
      </c>
      <c r="X63" s="93">
        <f t="shared" si="17"/>
        <v>0</v>
      </c>
      <c r="Y63" s="56">
        <f>'[1]GEO MidCity'!$G63</f>
        <v>0</v>
      </c>
      <c r="Z63" s="93">
        <f t="shared" si="18"/>
        <v>0</v>
      </c>
      <c r="AA63" s="56"/>
      <c r="AB63" s="56">
        <f t="shared" si="19"/>
        <v>0</v>
      </c>
      <c r="AC63" s="93">
        <f t="shared" si="20"/>
        <v>0</v>
      </c>
      <c r="AD63" s="97">
        <f t="shared" si="29"/>
        <v>0</v>
      </c>
      <c r="AE63" s="75">
        <f>'Source Data'!N63</f>
        <v>2620</v>
      </c>
      <c r="AF63" s="90">
        <f t="shared" si="30"/>
        <v>0</v>
      </c>
      <c r="AG63" s="271"/>
      <c r="AH63" s="75">
        <f t="shared" si="21"/>
        <v>0</v>
      </c>
      <c r="AI63" s="271"/>
      <c r="AJ63" s="77">
        <f t="shared" si="31"/>
        <v>0</v>
      </c>
      <c r="AK63" s="76">
        <f t="shared" si="32"/>
        <v>0</v>
      </c>
      <c r="AL63" s="90">
        <f t="shared" si="22"/>
        <v>0</v>
      </c>
      <c r="AM63" s="79">
        <f t="shared" si="23"/>
        <v>0</v>
      </c>
      <c r="AN63" s="90">
        <f t="shared" si="24"/>
        <v>0</v>
      </c>
      <c r="AO63" s="56">
        <f>'[1]GEO MidCity'!$M63</f>
        <v>0</v>
      </c>
      <c r="AP63" s="90">
        <f t="shared" si="25"/>
        <v>0</v>
      </c>
      <c r="AQ63" s="77"/>
      <c r="AR63" s="77">
        <f t="shared" si="26"/>
        <v>0</v>
      </c>
      <c r="AS63" s="90">
        <f t="shared" si="27"/>
        <v>0</v>
      </c>
      <c r="AT63" s="78">
        <f t="shared" si="7"/>
        <v>0</v>
      </c>
      <c r="AU63" s="87">
        <f t="shared" si="8"/>
        <v>0</v>
      </c>
      <c r="AV63" s="116"/>
      <c r="AW63" s="74"/>
      <c r="AX63" s="74">
        <f t="shared" si="33"/>
        <v>0</v>
      </c>
      <c r="AY63" s="74">
        <f t="shared" si="34"/>
        <v>0</v>
      </c>
    </row>
    <row r="64" spans="1:51" ht="16.149999999999999" customHeight="1" x14ac:dyDescent="0.2">
      <c r="A64" s="54">
        <v>58</v>
      </c>
      <c r="B64" s="55" t="s">
        <v>62</v>
      </c>
      <c r="C64" s="271">
        <f>'8_2.1.18 SIS'!AI64</f>
        <v>0</v>
      </c>
      <c r="D64" s="56">
        <f>'Source Data'!H64</f>
        <v>5358.2852334446507</v>
      </c>
      <c r="E64" s="74">
        <f t="shared" si="11"/>
        <v>0</v>
      </c>
      <c r="F64" s="290"/>
      <c r="G64" s="56">
        <f>'Source Data'!I64</f>
        <v>740.81098599764084</v>
      </c>
      <c r="H64" s="74">
        <f t="shared" si="12"/>
        <v>0</v>
      </c>
      <c r="I64" s="290"/>
      <c r="J64" s="56">
        <f>'Source Data'!J64</f>
        <v>202.03935981753844</v>
      </c>
      <c r="K64" s="74">
        <f t="shared" si="13"/>
        <v>0</v>
      </c>
      <c r="L64" s="290"/>
      <c r="M64" s="56">
        <f>'Source Data'!K64</f>
        <v>5050.9839954384606</v>
      </c>
      <c r="N64" s="74">
        <f t="shared" si="14"/>
        <v>0</v>
      </c>
      <c r="O64" s="290"/>
      <c r="P64" s="56">
        <f>'Source Data'!L64</f>
        <v>2020.3935981753841</v>
      </c>
      <c r="Q64" s="74">
        <f t="shared" si="15"/>
        <v>0</v>
      </c>
      <c r="R64" s="93">
        <v>0</v>
      </c>
      <c r="S64" s="56"/>
      <c r="T64" s="56"/>
      <c r="U64" s="57">
        <f t="shared" si="28"/>
        <v>0</v>
      </c>
      <c r="V64" s="93">
        <f t="shared" si="2"/>
        <v>0</v>
      </c>
      <c r="W64" s="74">
        <f t="shared" si="16"/>
        <v>0</v>
      </c>
      <c r="X64" s="93">
        <f t="shared" si="17"/>
        <v>0</v>
      </c>
      <c r="Y64" s="56">
        <f>'[1]GEO MidCity'!$G64</f>
        <v>0</v>
      </c>
      <c r="Z64" s="93">
        <f t="shared" si="18"/>
        <v>0</v>
      </c>
      <c r="AA64" s="56"/>
      <c r="AB64" s="56">
        <f t="shared" si="19"/>
        <v>0</v>
      </c>
      <c r="AC64" s="93">
        <f t="shared" si="20"/>
        <v>0</v>
      </c>
      <c r="AD64" s="97">
        <f t="shared" si="29"/>
        <v>0</v>
      </c>
      <c r="AE64" s="75">
        <f>'Source Data'!N64</f>
        <v>2215</v>
      </c>
      <c r="AF64" s="90">
        <f t="shared" si="30"/>
        <v>0</v>
      </c>
      <c r="AG64" s="271"/>
      <c r="AH64" s="75">
        <f t="shared" si="21"/>
        <v>0</v>
      </c>
      <c r="AI64" s="271"/>
      <c r="AJ64" s="77">
        <f t="shared" si="31"/>
        <v>0</v>
      </c>
      <c r="AK64" s="76">
        <f t="shared" si="32"/>
        <v>0</v>
      </c>
      <c r="AL64" s="90">
        <f t="shared" si="22"/>
        <v>0</v>
      </c>
      <c r="AM64" s="79">
        <f t="shared" si="23"/>
        <v>0</v>
      </c>
      <c r="AN64" s="90">
        <f t="shared" si="24"/>
        <v>0</v>
      </c>
      <c r="AO64" s="56">
        <f>'[1]GEO MidCity'!$M64</f>
        <v>0</v>
      </c>
      <c r="AP64" s="90">
        <f t="shared" si="25"/>
        <v>0</v>
      </c>
      <c r="AQ64" s="77"/>
      <c r="AR64" s="77">
        <f t="shared" si="26"/>
        <v>0</v>
      </c>
      <c r="AS64" s="90">
        <f t="shared" si="27"/>
        <v>0</v>
      </c>
      <c r="AT64" s="78">
        <f t="shared" si="7"/>
        <v>0</v>
      </c>
      <c r="AU64" s="87">
        <f t="shared" si="8"/>
        <v>0</v>
      </c>
      <c r="AV64" s="116"/>
      <c r="AW64" s="74"/>
      <c r="AX64" s="74">
        <f t="shared" si="33"/>
        <v>0</v>
      </c>
      <c r="AY64" s="74">
        <f t="shared" si="34"/>
        <v>0</v>
      </c>
    </row>
    <row r="65" spans="1:51" ht="16.149999999999999" customHeight="1" x14ac:dyDescent="0.2">
      <c r="A65" s="54">
        <v>59</v>
      </c>
      <c r="B65" s="55" t="s">
        <v>63</v>
      </c>
      <c r="C65" s="271">
        <f>'8_2.1.18 SIS'!AI65</f>
        <v>0</v>
      </c>
      <c r="D65" s="56">
        <f>'Source Data'!H65</f>
        <v>5144.4669727805904</v>
      </c>
      <c r="E65" s="74">
        <f t="shared" si="11"/>
        <v>0</v>
      </c>
      <c r="F65" s="290"/>
      <c r="G65" s="56">
        <f>'Source Data'!I65</f>
        <v>778.80539593788717</v>
      </c>
      <c r="H65" s="74">
        <f t="shared" si="12"/>
        <v>0</v>
      </c>
      <c r="I65" s="290"/>
      <c r="J65" s="56">
        <f>'Source Data'!J65</f>
        <v>212.40147161942375</v>
      </c>
      <c r="K65" s="74">
        <f t="shared" si="13"/>
        <v>0</v>
      </c>
      <c r="L65" s="290"/>
      <c r="M65" s="56">
        <f>'Source Data'!K65</f>
        <v>5310.0367904855939</v>
      </c>
      <c r="N65" s="74">
        <f t="shared" si="14"/>
        <v>0</v>
      </c>
      <c r="O65" s="290"/>
      <c r="P65" s="56">
        <f>'Source Data'!L65</f>
        <v>2124.0147161942373</v>
      </c>
      <c r="Q65" s="74">
        <f t="shared" si="15"/>
        <v>0</v>
      </c>
      <c r="R65" s="93">
        <v>0</v>
      </c>
      <c r="S65" s="56"/>
      <c r="T65" s="56"/>
      <c r="U65" s="57">
        <f t="shared" si="28"/>
        <v>0</v>
      </c>
      <c r="V65" s="93">
        <f t="shared" si="2"/>
        <v>0</v>
      </c>
      <c r="W65" s="74">
        <f t="shared" si="16"/>
        <v>0</v>
      </c>
      <c r="X65" s="93">
        <f t="shared" si="17"/>
        <v>0</v>
      </c>
      <c r="Y65" s="56">
        <f>'[1]GEO MidCity'!$G65</f>
        <v>0</v>
      </c>
      <c r="Z65" s="93">
        <f t="shared" si="18"/>
        <v>0</v>
      </c>
      <c r="AA65" s="56"/>
      <c r="AB65" s="56">
        <f t="shared" si="19"/>
        <v>0</v>
      </c>
      <c r="AC65" s="93">
        <f t="shared" si="20"/>
        <v>0</v>
      </c>
      <c r="AD65" s="97">
        <f t="shared" si="29"/>
        <v>0</v>
      </c>
      <c r="AE65" s="75">
        <f>'Source Data'!N65</f>
        <v>1488</v>
      </c>
      <c r="AF65" s="90">
        <f t="shared" si="30"/>
        <v>0</v>
      </c>
      <c r="AG65" s="271"/>
      <c r="AH65" s="75">
        <f t="shared" si="21"/>
        <v>0</v>
      </c>
      <c r="AI65" s="271"/>
      <c r="AJ65" s="77">
        <f t="shared" si="31"/>
        <v>0</v>
      </c>
      <c r="AK65" s="76">
        <f t="shared" si="32"/>
        <v>0</v>
      </c>
      <c r="AL65" s="90">
        <f t="shared" si="22"/>
        <v>0</v>
      </c>
      <c r="AM65" s="79">
        <f t="shared" si="23"/>
        <v>0</v>
      </c>
      <c r="AN65" s="90">
        <f t="shared" si="24"/>
        <v>0</v>
      </c>
      <c r="AO65" s="56">
        <f>'[1]GEO MidCity'!$M65</f>
        <v>0</v>
      </c>
      <c r="AP65" s="90">
        <f t="shared" si="25"/>
        <v>0</v>
      </c>
      <c r="AQ65" s="77"/>
      <c r="AR65" s="77">
        <f t="shared" si="26"/>
        <v>0</v>
      </c>
      <c r="AS65" s="90">
        <f t="shared" si="27"/>
        <v>0</v>
      </c>
      <c r="AT65" s="78">
        <f t="shared" si="7"/>
        <v>0</v>
      </c>
      <c r="AU65" s="87">
        <f t="shared" si="8"/>
        <v>0</v>
      </c>
      <c r="AV65" s="116"/>
      <c r="AW65" s="74"/>
      <c r="AX65" s="74">
        <f t="shared" si="33"/>
        <v>0</v>
      </c>
      <c r="AY65" s="74">
        <f t="shared" si="34"/>
        <v>0</v>
      </c>
    </row>
    <row r="66" spans="1:51" ht="16.149999999999999" customHeight="1" x14ac:dyDescent="0.2">
      <c r="A66" s="49">
        <v>60</v>
      </c>
      <c r="B66" s="50" t="s">
        <v>64</v>
      </c>
      <c r="C66" s="272">
        <f>'8_2.1.18 SIS'!AI66</f>
        <v>0</v>
      </c>
      <c r="D66" s="51">
        <f>'Source Data'!H66</f>
        <v>4859.4948474230696</v>
      </c>
      <c r="E66" s="80">
        <f t="shared" si="11"/>
        <v>0</v>
      </c>
      <c r="F66" s="291"/>
      <c r="G66" s="51">
        <f>'Source Data'!I66</f>
        <v>654.17710868659628</v>
      </c>
      <c r="H66" s="80">
        <f t="shared" si="12"/>
        <v>0</v>
      </c>
      <c r="I66" s="291"/>
      <c r="J66" s="51">
        <f>'Source Data'!J66</f>
        <v>178.41193873270808</v>
      </c>
      <c r="K66" s="80">
        <f t="shared" si="13"/>
        <v>0</v>
      </c>
      <c r="L66" s="291"/>
      <c r="M66" s="51">
        <f>'Source Data'!K66</f>
        <v>4460.2984683177028</v>
      </c>
      <c r="N66" s="80">
        <f t="shared" si="14"/>
        <v>0</v>
      </c>
      <c r="O66" s="291"/>
      <c r="P66" s="51">
        <f>'Source Data'!L66</f>
        <v>1784.1193873270811</v>
      </c>
      <c r="Q66" s="80">
        <f t="shared" si="15"/>
        <v>0</v>
      </c>
      <c r="R66" s="94">
        <v>0</v>
      </c>
      <c r="S66" s="51"/>
      <c r="T66" s="51"/>
      <c r="U66" s="52">
        <f t="shared" si="28"/>
        <v>0</v>
      </c>
      <c r="V66" s="94">
        <f t="shared" si="2"/>
        <v>0</v>
      </c>
      <c r="W66" s="80">
        <f t="shared" si="16"/>
        <v>0</v>
      </c>
      <c r="X66" s="94">
        <f t="shared" si="17"/>
        <v>0</v>
      </c>
      <c r="Y66" s="51">
        <f>'[1]GEO MidCity'!$G66</f>
        <v>0</v>
      </c>
      <c r="Z66" s="94">
        <f t="shared" si="18"/>
        <v>0</v>
      </c>
      <c r="AA66" s="53"/>
      <c r="AB66" s="51">
        <f t="shared" si="19"/>
        <v>0</v>
      </c>
      <c r="AC66" s="95">
        <f t="shared" si="20"/>
        <v>0</v>
      </c>
      <c r="AD66" s="95">
        <f t="shared" si="29"/>
        <v>0</v>
      </c>
      <c r="AE66" s="71">
        <f>'Source Data'!N66</f>
        <v>4045</v>
      </c>
      <c r="AF66" s="91">
        <f t="shared" si="30"/>
        <v>0</v>
      </c>
      <c r="AG66" s="272"/>
      <c r="AH66" s="71">
        <f t="shared" si="21"/>
        <v>0</v>
      </c>
      <c r="AI66" s="272"/>
      <c r="AJ66" s="72">
        <f t="shared" si="31"/>
        <v>0</v>
      </c>
      <c r="AK66" s="73">
        <f t="shared" si="32"/>
        <v>0</v>
      </c>
      <c r="AL66" s="91">
        <f t="shared" si="22"/>
        <v>0</v>
      </c>
      <c r="AM66" s="82">
        <f t="shared" si="23"/>
        <v>0</v>
      </c>
      <c r="AN66" s="91">
        <f t="shared" si="24"/>
        <v>0</v>
      </c>
      <c r="AO66" s="51">
        <f>'[1]GEO MidCity'!$M66</f>
        <v>0</v>
      </c>
      <c r="AP66" s="91">
        <f t="shared" si="25"/>
        <v>0</v>
      </c>
      <c r="AQ66" s="72"/>
      <c r="AR66" s="72">
        <f t="shared" si="26"/>
        <v>0</v>
      </c>
      <c r="AS66" s="91">
        <f t="shared" si="27"/>
        <v>0</v>
      </c>
      <c r="AT66" s="81">
        <f t="shared" si="7"/>
        <v>0</v>
      </c>
      <c r="AU66" s="88">
        <f t="shared" si="8"/>
        <v>0</v>
      </c>
      <c r="AV66" s="116"/>
      <c r="AW66" s="80"/>
      <c r="AX66" s="80">
        <f t="shared" si="33"/>
        <v>0</v>
      </c>
      <c r="AY66" s="80">
        <f t="shared" si="34"/>
        <v>0</v>
      </c>
    </row>
    <row r="67" spans="1:51" ht="16.149999999999999" customHeight="1" x14ac:dyDescent="0.2">
      <c r="A67" s="58">
        <v>61</v>
      </c>
      <c r="B67" s="59" t="s">
        <v>65</v>
      </c>
      <c r="C67" s="270">
        <f>'8_2.1.18 SIS'!AI67</f>
        <v>1</v>
      </c>
      <c r="D67" s="60">
        <f>'Source Data'!H67</f>
        <v>2804.2748979691619</v>
      </c>
      <c r="E67" s="65">
        <f t="shared" si="11"/>
        <v>2804.2748979691619</v>
      </c>
      <c r="F67" s="289"/>
      <c r="G67" s="60">
        <f>'Source Data'!I67</f>
        <v>381.62134806778147</v>
      </c>
      <c r="H67" s="65">
        <f t="shared" si="12"/>
        <v>0</v>
      </c>
      <c r="I67" s="289"/>
      <c r="J67" s="60">
        <f>'Source Data'!J67</f>
        <v>104.0785494730313</v>
      </c>
      <c r="K67" s="65">
        <f t="shared" si="13"/>
        <v>0</v>
      </c>
      <c r="L67" s="289"/>
      <c r="M67" s="60">
        <f>'Source Data'!K67</f>
        <v>2601.9637368257822</v>
      </c>
      <c r="N67" s="65">
        <f t="shared" si="14"/>
        <v>0</v>
      </c>
      <c r="O67" s="289"/>
      <c r="P67" s="60">
        <f>'Source Data'!L67</f>
        <v>1040.7854947303128</v>
      </c>
      <c r="Q67" s="65">
        <f t="shared" si="15"/>
        <v>0</v>
      </c>
      <c r="R67" s="92">
        <v>3186</v>
      </c>
      <c r="S67" s="60"/>
      <c r="T67" s="60"/>
      <c r="U67" s="61">
        <f t="shared" si="28"/>
        <v>0</v>
      </c>
      <c r="V67" s="92">
        <f t="shared" si="2"/>
        <v>3186</v>
      </c>
      <c r="W67" s="65">
        <f t="shared" si="16"/>
        <v>-8</v>
      </c>
      <c r="X67" s="92">
        <f t="shared" si="17"/>
        <v>3178</v>
      </c>
      <c r="Y67" s="60">
        <f>'[1]GEO MidCity'!$G67</f>
        <v>0</v>
      </c>
      <c r="Z67" s="92">
        <f t="shared" si="18"/>
        <v>3178</v>
      </c>
      <c r="AA67" s="60"/>
      <c r="AB67" s="60">
        <f t="shared" si="19"/>
        <v>3178</v>
      </c>
      <c r="AC67" s="92">
        <f t="shared" si="20"/>
        <v>265</v>
      </c>
      <c r="AD67" s="96">
        <f t="shared" si="29"/>
        <v>3178</v>
      </c>
      <c r="AE67" s="66">
        <f>'Source Data'!N67</f>
        <v>9576</v>
      </c>
      <c r="AF67" s="89">
        <f t="shared" si="30"/>
        <v>9576</v>
      </c>
      <c r="AG67" s="270"/>
      <c r="AH67" s="66">
        <f t="shared" si="21"/>
        <v>0</v>
      </c>
      <c r="AI67" s="270"/>
      <c r="AJ67" s="68">
        <f t="shared" si="31"/>
        <v>0</v>
      </c>
      <c r="AK67" s="67">
        <f t="shared" si="32"/>
        <v>0</v>
      </c>
      <c r="AL67" s="89">
        <f t="shared" si="22"/>
        <v>9576</v>
      </c>
      <c r="AM67" s="70">
        <f t="shared" si="23"/>
        <v>-24</v>
      </c>
      <c r="AN67" s="89">
        <f t="shared" si="24"/>
        <v>9552</v>
      </c>
      <c r="AO67" s="60">
        <f>'[1]GEO MidCity'!$M67</f>
        <v>0</v>
      </c>
      <c r="AP67" s="89">
        <f t="shared" si="25"/>
        <v>9552</v>
      </c>
      <c r="AQ67" s="68"/>
      <c r="AR67" s="68">
        <f t="shared" si="26"/>
        <v>9552</v>
      </c>
      <c r="AS67" s="89">
        <f t="shared" si="27"/>
        <v>796</v>
      </c>
      <c r="AT67" s="69">
        <f t="shared" si="7"/>
        <v>12730</v>
      </c>
      <c r="AU67" s="86">
        <f t="shared" si="8"/>
        <v>1061</v>
      </c>
      <c r="AV67" s="116"/>
      <c r="AW67" s="65"/>
      <c r="AX67" s="65">
        <f t="shared" si="33"/>
        <v>24</v>
      </c>
      <c r="AY67" s="65">
        <f t="shared" si="34"/>
        <v>24</v>
      </c>
    </row>
    <row r="68" spans="1:51" ht="16.149999999999999" customHeight="1" x14ac:dyDescent="0.2">
      <c r="A68" s="54">
        <v>62</v>
      </c>
      <c r="B68" s="55" t="s">
        <v>66</v>
      </c>
      <c r="C68" s="271">
        <f>'8_2.1.18 SIS'!AI68</f>
        <v>0</v>
      </c>
      <c r="D68" s="56">
        <f>'Source Data'!H68</f>
        <v>4883.7599729981075</v>
      </c>
      <c r="E68" s="74">
        <f t="shared" si="11"/>
        <v>0</v>
      </c>
      <c r="F68" s="290"/>
      <c r="G68" s="56">
        <f>'Source Data'!I68</f>
        <v>736.06666112665073</v>
      </c>
      <c r="H68" s="74">
        <f t="shared" si="12"/>
        <v>0</v>
      </c>
      <c r="I68" s="290"/>
      <c r="J68" s="56">
        <f>'Source Data'!J68</f>
        <v>200.74545303454113</v>
      </c>
      <c r="K68" s="74">
        <f t="shared" si="13"/>
        <v>0</v>
      </c>
      <c r="L68" s="290"/>
      <c r="M68" s="56">
        <f>'Source Data'!K68</f>
        <v>5018.6363258635274</v>
      </c>
      <c r="N68" s="74">
        <f t="shared" si="14"/>
        <v>0</v>
      </c>
      <c r="O68" s="290"/>
      <c r="P68" s="56">
        <f>'Source Data'!L68</f>
        <v>2007.4545303454111</v>
      </c>
      <c r="Q68" s="74">
        <f t="shared" si="15"/>
        <v>0</v>
      </c>
      <c r="R68" s="93">
        <v>0</v>
      </c>
      <c r="S68" s="56"/>
      <c r="T68" s="56"/>
      <c r="U68" s="57">
        <f t="shared" si="28"/>
        <v>0</v>
      </c>
      <c r="V68" s="93">
        <f t="shared" si="2"/>
        <v>0</v>
      </c>
      <c r="W68" s="74">
        <f t="shared" si="16"/>
        <v>0</v>
      </c>
      <c r="X68" s="93">
        <f t="shared" si="17"/>
        <v>0</v>
      </c>
      <c r="Y68" s="56">
        <f>'[1]GEO MidCity'!$G68</f>
        <v>0</v>
      </c>
      <c r="Z68" s="93">
        <f t="shared" si="18"/>
        <v>0</v>
      </c>
      <c r="AA68" s="56"/>
      <c r="AB68" s="56">
        <f t="shared" si="19"/>
        <v>0</v>
      </c>
      <c r="AC68" s="93">
        <f t="shared" si="20"/>
        <v>0</v>
      </c>
      <c r="AD68" s="97">
        <f t="shared" si="29"/>
        <v>0</v>
      </c>
      <c r="AE68" s="75">
        <f>'Source Data'!N68</f>
        <v>1997</v>
      </c>
      <c r="AF68" s="90">
        <f t="shared" si="30"/>
        <v>0</v>
      </c>
      <c r="AG68" s="271"/>
      <c r="AH68" s="75">
        <f t="shared" si="21"/>
        <v>0</v>
      </c>
      <c r="AI68" s="271"/>
      <c r="AJ68" s="77">
        <f t="shared" si="31"/>
        <v>0</v>
      </c>
      <c r="AK68" s="76">
        <f t="shared" si="32"/>
        <v>0</v>
      </c>
      <c r="AL68" s="90">
        <f t="shared" si="22"/>
        <v>0</v>
      </c>
      <c r="AM68" s="79">
        <f t="shared" si="23"/>
        <v>0</v>
      </c>
      <c r="AN68" s="90">
        <f t="shared" si="24"/>
        <v>0</v>
      </c>
      <c r="AO68" s="56">
        <f>'[1]GEO MidCity'!$M68</f>
        <v>0</v>
      </c>
      <c r="AP68" s="90">
        <f t="shared" si="25"/>
        <v>0</v>
      </c>
      <c r="AQ68" s="77"/>
      <c r="AR68" s="77">
        <f t="shared" si="26"/>
        <v>0</v>
      </c>
      <c r="AS68" s="90">
        <f t="shared" si="27"/>
        <v>0</v>
      </c>
      <c r="AT68" s="78">
        <f t="shared" si="7"/>
        <v>0</v>
      </c>
      <c r="AU68" s="87">
        <f t="shared" si="8"/>
        <v>0</v>
      </c>
      <c r="AV68" s="116"/>
      <c r="AW68" s="74"/>
      <c r="AX68" s="74">
        <f t="shared" si="33"/>
        <v>0</v>
      </c>
      <c r="AY68" s="74">
        <f t="shared" si="34"/>
        <v>0</v>
      </c>
    </row>
    <row r="69" spans="1:51" ht="16.149999999999999" customHeight="1" x14ac:dyDescent="0.2">
      <c r="A69" s="54">
        <v>63</v>
      </c>
      <c r="B69" s="55" t="s">
        <v>67</v>
      </c>
      <c r="C69" s="271">
        <f>'8_2.1.18 SIS'!AI69</f>
        <v>0</v>
      </c>
      <c r="D69" s="56">
        <f>'Source Data'!H69</f>
        <v>3617.9669570727483</v>
      </c>
      <c r="E69" s="74">
        <f t="shared" si="11"/>
        <v>0</v>
      </c>
      <c r="F69" s="290"/>
      <c r="G69" s="56">
        <f>'Source Data'!I69</f>
        <v>455.19374290754848</v>
      </c>
      <c r="H69" s="74">
        <f t="shared" si="12"/>
        <v>0</v>
      </c>
      <c r="I69" s="290"/>
      <c r="J69" s="56">
        <f>'Source Data'!J69</f>
        <v>124.14374806569505</v>
      </c>
      <c r="K69" s="74">
        <f t="shared" si="13"/>
        <v>0</v>
      </c>
      <c r="L69" s="290"/>
      <c r="M69" s="56">
        <f>'Source Data'!K69</f>
        <v>3103.5937016423763</v>
      </c>
      <c r="N69" s="74">
        <f t="shared" si="14"/>
        <v>0</v>
      </c>
      <c r="O69" s="290"/>
      <c r="P69" s="56">
        <f>'Source Data'!L69</f>
        <v>1241.4374806569506</v>
      </c>
      <c r="Q69" s="74">
        <f t="shared" si="15"/>
        <v>0</v>
      </c>
      <c r="R69" s="93">
        <v>0</v>
      </c>
      <c r="S69" s="56"/>
      <c r="T69" s="56"/>
      <c r="U69" s="57">
        <f t="shared" si="28"/>
        <v>0</v>
      </c>
      <c r="V69" s="93">
        <f t="shared" si="2"/>
        <v>0</v>
      </c>
      <c r="W69" s="74">
        <f t="shared" si="16"/>
        <v>0</v>
      </c>
      <c r="X69" s="93">
        <f t="shared" si="17"/>
        <v>0</v>
      </c>
      <c r="Y69" s="56">
        <f>'[1]GEO MidCity'!$G69</f>
        <v>0</v>
      </c>
      <c r="Z69" s="93">
        <f t="shared" si="18"/>
        <v>0</v>
      </c>
      <c r="AA69" s="56"/>
      <c r="AB69" s="56">
        <f t="shared" si="19"/>
        <v>0</v>
      </c>
      <c r="AC69" s="93">
        <f t="shared" si="20"/>
        <v>0</v>
      </c>
      <c r="AD69" s="97">
        <f t="shared" si="29"/>
        <v>0</v>
      </c>
      <c r="AE69" s="75">
        <f>'Source Data'!N69</f>
        <v>7559</v>
      </c>
      <c r="AF69" s="90">
        <f t="shared" si="30"/>
        <v>0</v>
      </c>
      <c r="AG69" s="271"/>
      <c r="AH69" s="75">
        <f t="shared" si="21"/>
        <v>0</v>
      </c>
      <c r="AI69" s="271"/>
      <c r="AJ69" s="77">
        <f t="shared" si="31"/>
        <v>0</v>
      </c>
      <c r="AK69" s="76">
        <f t="shared" si="32"/>
        <v>0</v>
      </c>
      <c r="AL69" s="90">
        <f t="shared" si="22"/>
        <v>0</v>
      </c>
      <c r="AM69" s="79">
        <f t="shared" si="23"/>
        <v>0</v>
      </c>
      <c r="AN69" s="90">
        <f t="shared" si="24"/>
        <v>0</v>
      </c>
      <c r="AO69" s="56">
        <f>'[1]GEO MidCity'!$M69</f>
        <v>0</v>
      </c>
      <c r="AP69" s="90">
        <f t="shared" si="25"/>
        <v>0</v>
      </c>
      <c r="AQ69" s="77"/>
      <c r="AR69" s="77">
        <f t="shared" si="26"/>
        <v>0</v>
      </c>
      <c r="AS69" s="90">
        <f t="shared" si="27"/>
        <v>0</v>
      </c>
      <c r="AT69" s="78">
        <f t="shared" si="7"/>
        <v>0</v>
      </c>
      <c r="AU69" s="87">
        <f t="shared" si="8"/>
        <v>0</v>
      </c>
      <c r="AV69" s="116"/>
      <c r="AW69" s="74"/>
      <c r="AX69" s="74">
        <f t="shared" si="33"/>
        <v>0</v>
      </c>
      <c r="AY69" s="74">
        <f t="shared" si="34"/>
        <v>0</v>
      </c>
    </row>
    <row r="70" spans="1:51" ht="16.149999999999999" customHeight="1" x14ac:dyDescent="0.2">
      <c r="A70" s="54">
        <v>64</v>
      </c>
      <c r="B70" s="55" t="s">
        <v>68</v>
      </c>
      <c r="C70" s="271">
        <f>'8_2.1.18 SIS'!AI70</f>
        <v>0</v>
      </c>
      <c r="D70" s="56">
        <f>'Source Data'!H70</f>
        <v>5230.6414951359775</v>
      </c>
      <c r="E70" s="74">
        <f t="shared" si="11"/>
        <v>0</v>
      </c>
      <c r="F70" s="290"/>
      <c r="G70" s="56">
        <f>'Source Data'!I70</f>
        <v>700.71301031438645</v>
      </c>
      <c r="H70" s="74">
        <f t="shared" si="12"/>
        <v>0</v>
      </c>
      <c r="I70" s="290"/>
      <c r="J70" s="56">
        <f>'Source Data'!J70</f>
        <v>191.10354826755992</v>
      </c>
      <c r="K70" s="74">
        <f t="shared" si="13"/>
        <v>0</v>
      </c>
      <c r="L70" s="290"/>
      <c r="M70" s="56">
        <f>'Source Data'!K70</f>
        <v>4777.5887066889991</v>
      </c>
      <c r="N70" s="74">
        <f t="shared" si="14"/>
        <v>0</v>
      </c>
      <c r="O70" s="290"/>
      <c r="P70" s="56">
        <f>'Source Data'!L70</f>
        <v>1911.0354826755995</v>
      </c>
      <c r="Q70" s="74">
        <f t="shared" si="15"/>
        <v>0</v>
      </c>
      <c r="R70" s="93">
        <v>0</v>
      </c>
      <c r="S70" s="56"/>
      <c r="T70" s="56"/>
      <c r="U70" s="57">
        <f t="shared" si="28"/>
        <v>0</v>
      </c>
      <c r="V70" s="93">
        <f t="shared" si="2"/>
        <v>0</v>
      </c>
      <c r="W70" s="74">
        <f t="shared" si="16"/>
        <v>0</v>
      </c>
      <c r="X70" s="93">
        <f t="shared" si="17"/>
        <v>0</v>
      </c>
      <c r="Y70" s="56">
        <f>'[1]GEO MidCity'!$G70</f>
        <v>0</v>
      </c>
      <c r="Z70" s="93">
        <f t="shared" si="18"/>
        <v>0</v>
      </c>
      <c r="AA70" s="56"/>
      <c r="AB70" s="56">
        <f t="shared" si="19"/>
        <v>0</v>
      </c>
      <c r="AC70" s="93">
        <f t="shared" si="20"/>
        <v>0</v>
      </c>
      <c r="AD70" s="97">
        <f t="shared" si="29"/>
        <v>0</v>
      </c>
      <c r="AE70" s="75">
        <f>'Source Data'!N70</f>
        <v>2999</v>
      </c>
      <c r="AF70" s="90">
        <f t="shared" si="30"/>
        <v>0</v>
      </c>
      <c r="AG70" s="271"/>
      <c r="AH70" s="75">
        <f t="shared" si="21"/>
        <v>0</v>
      </c>
      <c r="AI70" s="271"/>
      <c r="AJ70" s="77">
        <f t="shared" si="31"/>
        <v>0</v>
      </c>
      <c r="AK70" s="76">
        <f t="shared" si="32"/>
        <v>0</v>
      </c>
      <c r="AL70" s="90">
        <f t="shared" si="22"/>
        <v>0</v>
      </c>
      <c r="AM70" s="79">
        <f t="shared" si="23"/>
        <v>0</v>
      </c>
      <c r="AN70" s="90">
        <f t="shared" si="24"/>
        <v>0</v>
      </c>
      <c r="AO70" s="56">
        <f>'[1]GEO MidCity'!$M70</f>
        <v>0</v>
      </c>
      <c r="AP70" s="90">
        <f t="shared" si="25"/>
        <v>0</v>
      </c>
      <c r="AQ70" s="77"/>
      <c r="AR70" s="77">
        <f t="shared" si="26"/>
        <v>0</v>
      </c>
      <c r="AS70" s="90">
        <f t="shared" si="27"/>
        <v>0</v>
      </c>
      <c r="AT70" s="78">
        <f t="shared" si="7"/>
        <v>0</v>
      </c>
      <c r="AU70" s="87">
        <f t="shared" si="8"/>
        <v>0</v>
      </c>
      <c r="AV70" s="116"/>
      <c r="AW70" s="74"/>
      <c r="AX70" s="74">
        <f t="shared" si="33"/>
        <v>0</v>
      </c>
      <c r="AY70" s="74">
        <f t="shared" si="34"/>
        <v>0</v>
      </c>
    </row>
    <row r="71" spans="1:51" ht="16.149999999999999" customHeight="1" x14ac:dyDescent="0.2">
      <c r="A71" s="49">
        <v>65</v>
      </c>
      <c r="B71" s="50" t="s">
        <v>69</v>
      </c>
      <c r="C71" s="272">
        <f>'8_2.1.18 SIS'!AI71</f>
        <v>0</v>
      </c>
      <c r="D71" s="51">
        <f>'Source Data'!H71</f>
        <v>4386.1061727809565</v>
      </c>
      <c r="E71" s="80">
        <f t="shared" si="11"/>
        <v>0</v>
      </c>
      <c r="F71" s="291"/>
      <c r="G71" s="51">
        <f>'Source Data'!I71</f>
        <v>566.73400507501663</v>
      </c>
      <c r="H71" s="80">
        <f t="shared" si="12"/>
        <v>0</v>
      </c>
      <c r="I71" s="291"/>
      <c r="J71" s="51">
        <f>'Source Data'!J71</f>
        <v>154.56381956591363</v>
      </c>
      <c r="K71" s="80">
        <f t="shared" si="13"/>
        <v>0</v>
      </c>
      <c r="L71" s="291"/>
      <c r="M71" s="51">
        <f>'Source Data'!K71</f>
        <v>3864.0954891478409</v>
      </c>
      <c r="N71" s="80">
        <f t="shared" si="14"/>
        <v>0</v>
      </c>
      <c r="O71" s="291"/>
      <c r="P71" s="51">
        <f>'Source Data'!L71</f>
        <v>1545.6381956591365</v>
      </c>
      <c r="Q71" s="80">
        <f t="shared" si="15"/>
        <v>0</v>
      </c>
      <c r="R71" s="94">
        <v>0</v>
      </c>
      <c r="S71" s="51"/>
      <c r="T71" s="51"/>
      <c r="U71" s="52">
        <f t="shared" ref="U71:U75" si="35">S71+T71</f>
        <v>0</v>
      </c>
      <c r="V71" s="94">
        <f>U71+R71</f>
        <v>0</v>
      </c>
      <c r="W71" s="80">
        <f t="shared" si="16"/>
        <v>0</v>
      </c>
      <c r="X71" s="94">
        <f t="shared" si="17"/>
        <v>0</v>
      </c>
      <c r="Y71" s="51">
        <f>'[1]GEO MidCity'!$G71</f>
        <v>0</v>
      </c>
      <c r="Z71" s="94">
        <f t="shared" si="18"/>
        <v>0</v>
      </c>
      <c r="AA71" s="53"/>
      <c r="AB71" s="51">
        <f t="shared" si="19"/>
        <v>0</v>
      </c>
      <c r="AC71" s="95">
        <f t="shared" si="20"/>
        <v>0</v>
      </c>
      <c r="AD71" s="95">
        <f t="shared" si="29"/>
        <v>0</v>
      </c>
      <c r="AE71" s="71">
        <f>'Source Data'!N71</f>
        <v>5234</v>
      </c>
      <c r="AF71" s="91">
        <f>C71*AE71</f>
        <v>0</v>
      </c>
      <c r="AG71" s="272"/>
      <c r="AH71" s="71">
        <f t="shared" si="21"/>
        <v>0</v>
      </c>
      <c r="AI71" s="272"/>
      <c r="AJ71" s="72">
        <f t="shared" ref="AJ71:AJ75" si="36">AE71*AI71*0.5</f>
        <v>0</v>
      </c>
      <c r="AK71" s="73">
        <f t="shared" ref="AK71:AK75" si="37">AH71+AJ71</f>
        <v>0</v>
      </c>
      <c r="AL71" s="91">
        <f t="shared" si="22"/>
        <v>0</v>
      </c>
      <c r="AM71" s="82">
        <f t="shared" si="23"/>
        <v>0</v>
      </c>
      <c r="AN71" s="91">
        <f t="shared" si="24"/>
        <v>0</v>
      </c>
      <c r="AO71" s="51">
        <f>'[1]GEO MidCity'!$M71</f>
        <v>0</v>
      </c>
      <c r="AP71" s="91">
        <f t="shared" si="25"/>
        <v>0</v>
      </c>
      <c r="AQ71" s="72"/>
      <c r="AR71" s="72">
        <f t="shared" si="26"/>
        <v>0</v>
      </c>
      <c r="AS71" s="91">
        <f t="shared" si="27"/>
        <v>0</v>
      </c>
      <c r="AT71" s="81">
        <f>Z71+AP71</f>
        <v>0</v>
      </c>
      <c r="AU71" s="88">
        <f>AC71+AS71</f>
        <v>0</v>
      </c>
      <c r="AV71" s="116"/>
      <c r="AW71" s="80"/>
      <c r="AX71" s="80">
        <f t="shared" si="33"/>
        <v>0</v>
      </c>
      <c r="AY71" s="80">
        <f t="shared" ref="AY71:AY75" si="38">AX71-AW71</f>
        <v>0</v>
      </c>
    </row>
    <row r="72" spans="1:51" ht="16.149999999999999" customHeight="1" x14ac:dyDescent="0.2">
      <c r="A72" s="58">
        <v>66</v>
      </c>
      <c r="B72" s="59" t="s">
        <v>70</v>
      </c>
      <c r="C72" s="270">
        <f>'8_2.1.18 SIS'!AI72</f>
        <v>0</v>
      </c>
      <c r="D72" s="60">
        <f>'Source Data'!H72</f>
        <v>5209.1252297845949</v>
      </c>
      <c r="E72" s="65">
        <f>C72*D72</f>
        <v>0</v>
      </c>
      <c r="F72" s="289"/>
      <c r="G72" s="60">
        <f>'Source Data'!I72</f>
        <v>655.4113591428079</v>
      </c>
      <c r="H72" s="65">
        <f>F72*G72</f>
        <v>0</v>
      </c>
      <c r="I72" s="289"/>
      <c r="J72" s="60">
        <f>'Source Data'!J72</f>
        <v>178.74855249349307</v>
      </c>
      <c r="K72" s="65">
        <f>I72*J72</f>
        <v>0</v>
      </c>
      <c r="L72" s="289"/>
      <c r="M72" s="60">
        <f>'Source Data'!K72</f>
        <v>4468.713812337327</v>
      </c>
      <c r="N72" s="65">
        <f>L72*M72</f>
        <v>0</v>
      </c>
      <c r="O72" s="289"/>
      <c r="P72" s="60">
        <f>'Source Data'!L72</f>
        <v>1787.4855249349307</v>
      </c>
      <c r="Q72" s="65">
        <f>O72*P72</f>
        <v>0</v>
      </c>
      <c r="R72" s="92">
        <v>0</v>
      </c>
      <c r="S72" s="60"/>
      <c r="T72" s="60"/>
      <c r="U72" s="61">
        <f t="shared" si="35"/>
        <v>0</v>
      </c>
      <c r="V72" s="92">
        <f>U72+R72</f>
        <v>0</v>
      </c>
      <c r="W72" s="65">
        <f>ROUND(V72*-0.25%,0)</f>
        <v>0</v>
      </c>
      <c r="X72" s="92">
        <f>SUM(V72:W72)</f>
        <v>0</v>
      </c>
      <c r="Y72" s="60">
        <f>'[1]GEO MidCity'!$G72</f>
        <v>0</v>
      </c>
      <c r="Z72" s="92">
        <f>ROUND(SUM(X72:Y72),0)</f>
        <v>0</v>
      </c>
      <c r="AA72" s="60"/>
      <c r="AB72" s="60">
        <f>Z72-AA72</f>
        <v>0</v>
      </c>
      <c r="AC72" s="92">
        <f>ROUND(AB72/$AC$88,0)</f>
        <v>0</v>
      </c>
      <c r="AD72" s="96">
        <f t="shared" si="29"/>
        <v>0</v>
      </c>
      <c r="AE72" s="66">
        <f>'Source Data'!N72</f>
        <v>3964</v>
      </c>
      <c r="AF72" s="89">
        <f>C72*AE72</f>
        <v>0</v>
      </c>
      <c r="AG72" s="270"/>
      <c r="AH72" s="66">
        <f>AG72*AE72</f>
        <v>0</v>
      </c>
      <c r="AI72" s="270"/>
      <c r="AJ72" s="68">
        <f t="shared" si="36"/>
        <v>0</v>
      </c>
      <c r="AK72" s="67">
        <f t="shared" si="37"/>
        <v>0</v>
      </c>
      <c r="AL72" s="89">
        <f>AK72+AF72</f>
        <v>0</v>
      </c>
      <c r="AM72" s="70">
        <f>ROUND(-0.25%*AL72,0)</f>
        <v>0</v>
      </c>
      <c r="AN72" s="89">
        <f>SUM(AL72:AM72)</f>
        <v>0</v>
      </c>
      <c r="AO72" s="60">
        <f>'[1]GEO MidCity'!$M72</f>
        <v>0</v>
      </c>
      <c r="AP72" s="89">
        <f>ROUND(SUM(AN72:AO72),0)</f>
        <v>0</v>
      </c>
      <c r="AQ72" s="68"/>
      <c r="AR72" s="68">
        <f>AP72-AQ72</f>
        <v>0</v>
      </c>
      <c r="AS72" s="89">
        <f>ROUND(AR72/$AS$88,0)</f>
        <v>0</v>
      </c>
      <c r="AT72" s="69">
        <f>Z72+AP72</f>
        <v>0</v>
      </c>
      <c r="AU72" s="86">
        <f>AC72+AS72</f>
        <v>0</v>
      </c>
      <c r="AV72" s="116"/>
      <c r="AW72" s="84"/>
      <c r="AX72" s="84">
        <f t="shared" si="33"/>
        <v>0</v>
      </c>
      <c r="AY72" s="84">
        <f t="shared" si="38"/>
        <v>0</v>
      </c>
    </row>
    <row r="73" spans="1:51" ht="16.149999999999999" customHeight="1" x14ac:dyDescent="0.2">
      <c r="A73" s="54">
        <v>67</v>
      </c>
      <c r="B73" s="55" t="s">
        <v>3</v>
      </c>
      <c r="C73" s="271">
        <f>'8_2.1.18 SIS'!AI73</f>
        <v>2</v>
      </c>
      <c r="D73" s="56">
        <f>'Source Data'!H73</f>
        <v>4781.434296552653</v>
      </c>
      <c r="E73" s="74">
        <f>C73*D73</f>
        <v>9562.868593105306</v>
      </c>
      <c r="F73" s="290"/>
      <c r="G73" s="56">
        <f>'Source Data'!I73</f>
        <v>636.87839950514967</v>
      </c>
      <c r="H73" s="74">
        <f>F73*G73</f>
        <v>0</v>
      </c>
      <c r="I73" s="290"/>
      <c r="J73" s="56">
        <f>'Source Data'!J73</f>
        <v>173.6941089559499</v>
      </c>
      <c r="K73" s="74">
        <f>I73*J73</f>
        <v>0</v>
      </c>
      <c r="L73" s="290"/>
      <c r="M73" s="56">
        <f>'Source Data'!K73</f>
        <v>4342.3527238987472</v>
      </c>
      <c r="N73" s="74">
        <f>L73*M73</f>
        <v>0</v>
      </c>
      <c r="O73" s="290"/>
      <c r="P73" s="56">
        <f>'Source Data'!L73</f>
        <v>1736.9410895594988</v>
      </c>
      <c r="Q73" s="74">
        <f>O73*P73</f>
        <v>0</v>
      </c>
      <c r="R73" s="93">
        <v>10200</v>
      </c>
      <c r="S73" s="56"/>
      <c r="T73" s="56"/>
      <c r="U73" s="57">
        <f t="shared" si="35"/>
        <v>0</v>
      </c>
      <c r="V73" s="93">
        <f>U73+R73</f>
        <v>10200</v>
      </c>
      <c r="W73" s="74">
        <f>ROUND(V73*-0.25%,0)</f>
        <v>-26</v>
      </c>
      <c r="X73" s="93">
        <f>SUM(V73:W73)</f>
        <v>10174</v>
      </c>
      <c r="Y73" s="56">
        <f>'[1]GEO MidCity'!$G73</f>
        <v>0</v>
      </c>
      <c r="Z73" s="93">
        <f>ROUND(SUM(X73:Y73),0)</f>
        <v>10174</v>
      </c>
      <c r="AA73" s="56"/>
      <c r="AB73" s="56">
        <f>Z73-AA73</f>
        <v>10174</v>
      </c>
      <c r="AC73" s="93">
        <f>ROUND(AB73/$AC$88,0)</f>
        <v>848</v>
      </c>
      <c r="AD73" s="97">
        <f t="shared" si="29"/>
        <v>10174</v>
      </c>
      <c r="AE73" s="75">
        <f>'Source Data'!N73</f>
        <v>5608</v>
      </c>
      <c r="AF73" s="90">
        <f>C73*AE73</f>
        <v>11216</v>
      </c>
      <c r="AG73" s="271"/>
      <c r="AH73" s="75">
        <f>AG73*AE73</f>
        <v>0</v>
      </c>
      <c r="AI73" s="271"/>
      <c r="AJ73" s="77">
        <f t="shared" si="36"/>
        <v>0</v>
      </c>
      <c r="AK73" s="76">
        <f t="shared" si="37"/>
        <v>0</v>
      </c>
      <c r="AL73" s="90">
        <f>AK73+AF73</f>
        <v>11216</v>
      </c>
      <c r="AM73" s="79">
        <f>ROUND(-0.25%*AL73,0)</f>
        <v>-28</v>
      </c>
      <c r="AN73" s="90">
        <f>SUM(AL73:AM73)</f>
        <v>11188</v>
      </c>
      <c r="AO73" s="56">
        <f>'[1]GEO MidCity'!$M73</f>
        <v>0</v>
      </c>
      <c r="AP73" s="90">
        <f>ROUND(SUM(AN73:AO73),0)</f>
        <v>11188</v>
      </c>
      <c r="AQ73" s="77"/>
      <c r="AR73" s="77">
        <f>AP73-AQ73</f>
        <v>11188</v>
      </c>
      <c r="AS73" s="90">
        <f>ROUND(AR73/$AS$88,0)</f>
        <v>932</v>
      </c>
      <c r="AT73" s="78">
        <f>Z73+AP73</f>
        <v>21362</v>
      </c>
      <c r="AU73" s="87">
        <f>AC73+AS73</f>
        <v>1780</v>
      </c>
      <c r="AV73" s="116"/>
      <c r="AW73" s="84"/>
      <c r="AX73" s="84">
        <f t="shared" si="33"/>
        <v>28</v>
      </c>
      <c r="AY73" s="84">
        <f t="shared" si="38"/>
        <v>28</v>
      </c>
    </row>
    <row r="74" spans="1:51" ht="16.149999999999999" customHeight="1" x14ac:dyDescent="0.2">
      <c r="A74" s="54">
        <v>68</v>
      </c>
      <c r="B74" s="55" t="s">
        <v>2</v>
      </c>
      <c r="C74" s="271">
        <f>'8_2.1.18 SIS'!AI74</f>
        <v>9</v>
      </c>
      <c r="D74" s="56">
        <f>'Source Data'!H74</f>
        <v>5487.462001896216</v>
      </c>
      <c r="E74" s="74">
        <f>C74*D74</f>
        <v>49387.158017065944</v>
      </c>
      <c r="F74" s="290"/>
      <c r="G74" s="56">
        <f>'Source Data'!I74</f>
        <v>713.42471435529035</v>
      </c>
      <c r="H74" s="74">
        <f>F74*G74</f>
        <v>0</v>
      </c>
      <c r="I74" s="290"/>
      <c r="J74" s="56">
        <f>'Source Data'!J74</f>
        <v>194.5703766423519</v>
      </c>
      <c r="K74" s="74">
        <f>I74*J74</f>
        <v>0</v>
      </c>
      <c r="L74" s="290"/>
      <c r="M74" s="56">
        <f>'Source Data'!K74</f>
        <v>4864.2594160587978</v>
      </c>
      <c r="N74" s="74">
        <f>L74*M74</f>
        <v>0</v>
      </c>
      <c r="O74" s="290"/>
      <c r="P74" s="56">
        <f>'Source Data'!L74</f>
        <v>1945.703766423519</v>
      </c>
      <c r="Q74" s="74">
        <f>O74*P74</f>
        <v>0</v>
      </c>
      <c r="R74" s="93">
        <v>54965</v>
      </c>
      <c r="S74" s="56"/>
      <c r="T74" s="56"/>
      <c r="U74" s="57">
        <f t="shared" si="35"/>
        <v>0</v>
      </c>
      <c r="V74" s="93">
        <f>U74+R74</f>
        <v>54965</v>
      </c>
      <c r="W74" s="74">
        <f>ROUND(V74*-0.25%,0)</f>
        <v>-137</v>
      </c>
      <c r="X74" s="93">
        <f>SUM(V74:W74)</f>
        <v>54828</v>
      </c>
      <c r="Y74" s="56">
        <f>'[1]GEO MidCity'!$G74</f>
        <v>-28974</v>
      </c>
      <c r="Z74" s="93">
        <f>ROUND(SUM(X74:Y74),0)</f>
        <v>25854</v>
      </c>
      <c r="AA74" s="56"/>
      <c r="AB74" s="56">
        <f>Z74-AA74</f>
        <v>25854</v>
      </c>
      <c r="AC74" s="93">
        <f>ROUND(AB74/$AC$88,0)</f>
        <v>2155</v>
      </c>
      <c r="AD74" s="97">
        <f t="shared" si="29"/>
        <v>25854</v>
      </c>
      <c r="AE74" s="75">
        <f>'Source Data'!N74</f>
        <v>2793</v>
      </c>
      <c r="AF74" s="90">
        <f>C74*AE74</f>
        <v>25137</v>
      </c>
      <c r="AG74" s="271"/>
      <c r="AH74" s="75">
        <f>AG74*AE74</f>
        <v>0</v>
      </c>
      <c r="AI74" s="271"/>
      <c r="AJ74" s="77">
        <f t="shared" si="36"/>
        <v>0</v>
      </c>
      <c r="AK74" s="76">
        <f t="shared" si="37"/>
        <v>0</v>
      </c>
      <c r="AL74" s="90">
        <f>AK74+AF74</f>
        <v>25137</v>
      </c>
      <c r="AM74" s="79">
        <f>ROUND(-0.25%*AL74,0)</f>
        <v>-63</v>
      </c>
      <c r="AN74" s="90">
        <f>SUM(AL74:AM74)</f>
        <v>25074</v>
      </c>
      <c r="AO74" s="56">
        <f>'[1]GEO MidCity'!$M74</f>
        <v>0</v>
      </c>
      <c r="AP74" s="90">
        <f>ROUND(SUM(AN74:AO74),0)</f>
        <v>25074</v>
      </c>
      <c r="AQ74" s="77"/>
      <c r="AR74" s="77">
        <f>AP74-AQ74</f>
        <v>25074</v>
      </c>
      <c r="AS74" s="90">
        <f>ROUND(AR74/$AS$88,0)</f>
        <v>2090</v>
      </c>
      <c r="AT74" s="78">
        <f>Z74+AP74</f>
        <v>50928</v>
      </c>
      <c r="AU74" s="87">
        <f>AC74+AS74</f>
        <v>4245</v>
      </c>
      <c r="AV74" s="116"/>
      <c r="AW74" s="84"/>
      <c r="AX74" s="84">
        <f t="shared" si="33"/>
        <v>63</v>
      </c>
      <c r="AY74" s="84">
        <f t="shared" si="38"/>
        <v>63</v>
      </c>
    </row>
    <row r="75" spans="1:51" ht="16.149999999999999" customHeight="1" x14ac:dyDescent="0.2">
      <c r="A75" s="54">
        <v>69</v>
      </c>
      <c r="B75" s="55" t="s">
        <v>75</v>
      </c>
      <c r="C75" s="271">
        <f>'8_2.1.18 SIS'!AI75</f>
        <v>5</v>
      </c>
      <c r="D75" s="56">
        <f>'Source Data'!H75</f>
        <v>5291.1260189471159</v>
      </c>
      <c r="E75" s="74">
        <f>C75*D75</f>
        <v>26455.630094735578</v>
      </c>
      <c r="F75" s="290"/>
      <c r="G75" s="56">
        <f>'Source Data'!I75</f>
        <v>701.91738105393551</v>
      </c>
      <c r="H75" s="74">
        <f>F75*G75</f>
        <v>0</v>
      </c>
      <c r="I75" s="290"/>
      <c r="J75" s="56">
        <f>'Source Data'!J75</f>
        <v>191.43201301470964</v>
      </c>
      <c r="K75" s="74">
        <f>I75*J75</f>
        <v>0</v>
      </c>
      <c r="L75" s="290"/>
      <c r="M75" s="56">
        <f>'Source Data'!K75</f>
        <v>4785.8003253677416</v>
      </c>
      <c r="N75" s="74">
        <f>L75*M75</f>
        <v>0</v>
      </c>
      <c r="O75" s="290"/>
      <c r="P75" s="56">
        <f>'Source Data'!L75</f>
        <v>1914.3201301470965</v>
      </c>
      <c r="Q75" s="74">
        <f>O75*P75</f>
        <v>0</v>
      </c>
      <c r="R75" s="93">
        <v>29965</v>
      </c>
      <c r="S75" s="56"/>
      <c r="T75" s="56"/>
      <c r="U75" s="57">
        <f t="shared" si="35"/>
        <v>0</v>
      </c>
      <c r="V75" s="93">
        <f>U75+R75</f>
        <v>29965</v>
      </c>
      <c r="W75" s="74">
        <f>ROUND(V75*-0.25%,0)</f>
        <v>-75</v>
      </c>
      <c r="X75" s="93">
        <f>SUM(V75:W75)</f>
        <v>29890</v>
      </c>
      <c r="Y75" s="56">
        <f>'[1]GEO MidCity'!$G75</f>
        <v>0</v>
      </c>
      <c r="Z75" s="93">
        <f>ROUND(SUM(X75:Y75),0)</f>
        <v>29890</v>
      </c>
      <c r="AA75" s="56"/>
      <c r="AB75" s="56">
        <f>Z75-AA75</f>
        <v>29890</v>
      </c>
      <c r="AC75" s="93">
        <f>ROUND(AB75/$AC$88,0)</f>
        <v>2491</v>
      </c>
      <c r="AD75" s="97">
        <f t="shared" si="29"/>
        <v>29890</v>
      </c>
      <c r="AE75" s="75">
        <f>'Source Data'!N75</f>
        <v>3798</v>
      </c>
      <c r="AF75" s="90">
        <f>C75*AE75</f>
        <v>18990</v>
      </c>
      <c r="AG75" s="271"/>
      <c r="AH75" s="75">
        <f>AG75*AE75</f>
        <v>0</v>
      </c>
      <c r="AI75" s="271"/>
      <c r="AJ75" s="77">
        <f t="shared" si="36"/>
        <v>0</v>
      </c>
      <c r="AK75" s="76">
        <f t="shared" si="37"/>
        <v>0</v>
      </c>
      <c r="AL75" s="90">
        <f>AK75+AF75</f>
        <v>18990</v>
      </c>
      <c r="AM75" s="79">
        <f>ROUND(-0.25%*AL75,0)</f>
        <v>-47</v>
      </c>
      <c r="AN75" s="90">
        <f>SUM(AL75:AM75)</f>
        <v>18943</v>
      </c>
      <c r="AO75" s="56">
        <f>'[1]GEO MidCity'!$M75</f>
        <v>0</v>
      </c>
      <c r="AP75" s="90">
        <f>ROUND(SUM(AN75:AO75),0)</f>
        <v>18943</v>
      </c>
      <c r="AQ75" s="77"/>
      <c r="AR75" s="77">
        <f>AP75-AQ75</f>
        <v>18943</v>
      </c>
      <c r="AS75" s="90">
        <f>ROUND(AR75/$AS$88,0)</f>
        <v>1579</v>
      </c>
      <c r="AT75" s="78">
        <f>Z75+AP75</f>
        <v>48833</v>
      </c>
      <c r="AU75" s="87">
        <f>AC75+AS75</f>
        <v>4070</v>
      </c>
      <c r="AV75" s="116"/>
      <c r="AW75" s="83"/>
      <c r="AX75" s="83">
        <f t="shared" si="33"/>
        <v>47</v>
      </c>
      <c r="AY75" s="83">
        <f t="shared" si="38"/>
        <v>47</v>
      </c>
    </row>
    <row r="76" spans="1:51" s="123" customFormat="1" ht="16.149999999999999" customHeight="1" thickBot="1" x14ac:dyDescent="0.25">
      <c r="A76" s="1402" t="s">
        <v>460</v>
      </c>
      <c r="B76" s="1408"/>
      <c r="C76" s="292">
        <f>SUM(C7:C75)</f>
        <v>690</v>
      </c>
      <c r="D76" s="252"/>
      <c r="E76" s="282">
        <f>SUM(E7:E75)</f>
        <v>2242924.8715943419</v>
      </c>
      <c r="F76" s="292">
        <v>607</v>
      </c>
      <c r="G76" s="252"/>
      <c r="H76" s="282">
        <v>249993.30796799765</v>
      </c>
      <c r="I76" s="292">
        <v>144</v>
      </c>
      <c r="J76" s="252"/>
      <c r="K76" s="282">
        <v>16157.70992560794</v>
      </c>
      <c r="L76" s="292">
        <v>68</v>
      </c>
      <c r="M76" s="252"/>
      <c r="N76" s="282">
        <v>189869.35835021705</v>
      </c>
      <c r="O76" s="292">
        <v>1</v>
      </c>
      <c r="P76" s="252"/>
      <c r="Q76" s="282">
        <v>1104.5389216794952</v>
      </c>
      <c r="R76" s="293">
        <f t="shared" ref="R76:AU76" si="39">SUM(R7:R75)</f>
        <v>2700050</v>
      </c>
      <c r="S76" s="252">
        <f t="shared" si="39"/>
        <v>0</v>
      </c>
      <c r="T76" s="252">
        <f t="shared" si="39"/>
        <v>0</v>
      </c>
      <c r="U76" s="294">
        <f t="shared" si="39"/>
        <v>0</v>
      </c>
      <c r="V76" s="293">
        <f t="shared" si="39"/>
        <v>2700050</v>
      </c>
      <c r="W76" s="282">
        <f t="shared" si="39"/>
        <v>-6750</v>
      </c>
      <c r="X76" s="293">
        <f t="shared" si="39"/>
        <v>2693300</v>
      </c>
      <c r="Y76" s="282">
        <f t="shared" si="39"/>
        <v>105238</v>
      </c>
      <c r="Z76" s="293">
        <f t="shared" si="39"/>
        <v>2798538</v>
      </c>
      <c r="AA76" s="252">
        <f t="shared" si="39"/>
        <v>0</v>
      </c>
      <c r="AB76" s="252">
        <f t="shared" si="39"/>
        <v>2798538</v>
      </c>
      <c r="AC76" s="293">
        <f t="shared" si="39"/>
        <v>233213</v>
      </c>
      <c r="AD76" s="249">
        <f t="shared" si="39"/>
        <v>2798538</v>
      </c>
      <c r="AE76" s="295">
        <f>'Source Data'!N76</f>
        <v>5169</v>
      </c>
      <c r="AF76" s="296">
        <f t="shared" si="39"/>
        <v>5218410</v>
      </c>
      <c r="AG76" s="292">
        <f t="shared" si="39"/>
        <v>0</v>
      </c>
      <c r="AH76" s="295">
        <f t="shared" si="39"/>
        <v>0</v>
      </c>
      <c r="AI76" s="292">
        <f t="shared" si="39"/>
        <v>0</v>
      </c>
      <c r="AJ76" s="297">
        <f t="shared" si="39"/>
        <v>0</v>
      </c>
      <c r="AK76" s="298">
        <f t="shared" si="39"/>
        <v>0</v>
      </c>
      <c r="AL76" s="296">
        <f t="shared" si="39"/>
        <v>5218410</v>
      </c>
      <c r="AM76" s="299">
        <f t="shared" si="39"/>
        <v>-13046</v>
      </c>
      <c r="AN76" s="296">
        <f t="shared" si="39"/>
        <v>5205364</v>
      </c>
      <c r="AO76" s="282">
        <f t="shared" ref="AO76" si="40">SUM(AO7:AO75)</f>
        <v>0</v>
      </c>
      <c r="AP76" s="296">
        <f t="shared" si="39"/>
        <v>5205364</v>
      </c>
      <c r="AQ76" s="297">
        <f t="shared" si="39"/>
        <v>0</v>
      </c>
      <c r="AR76" s="297">
        <f t="shared" si="39"/>
        <v>5205364</v>
      </c>
      <c r="AS76" s="296">
        <f t="shared" si="39"/>
        <v>433780</v>
      </c>
      <c r="AT76" s="300">
        <f t="shared" si="39"/>
        <v>8003902</v>
      </c>
      <c r="AU76" s="300">
        <f t="shared" si="39"/>
        <v>666993</v>
      </c>
      <c r="AV76" s="274"/>
      <c r="AW76" s="282">
        <f>SUM(AW7:AW75)</f>
        <v>0</v>
      </c>
      <c r="AX76" s="282">
        <f>SUM(AX7:AX75)</f>
        <v>13046</v>
      </c>
      <c r="AY76" s="282">
        <f>SUM(AY7:AY75)</f>
        <v>13046</v>
      </c>
    </row>
    <row r="77" spans="1:51" s="123" customFormat="1" ht="16.149999999999999" customHeight="1" thickTop="1" x14ac:dyDescent="0.2">
      <c r="A77" s="1409" t="s">
        <v>410</v>
      </c>
      <c r="B77" s="1410"/>
      <c r="C77" s="301"/>
      <c r="D77" s="279"/>
      <c r="E77" s="279"/>
      <c r="F77" s="301"/>
      <c r="G77" s="279"/>
      <c r="H77" s="279"/>
      <c r="I77" s="301"/>
      <c r="J77" s="279"/>
      <c r="K77" s="279"/>
      <c r="L77" s="301"/>
      <c r="M77" s="279"/>
      <c r="N77" s="279"/>
      <c r="O77" s="301"/>
      <c r="P77" s="279"/>
      <c r="Q77" s="279"/>
      <c r="R77" s="279"/>
      <c r="S77" s="279"/>
      <c r="T77" s="279"/>
      <c r="U77" s="279"/>
      <c r="V77" s="279"/>
      <c r="W77" s="279"/>
      <c r="X77" s="279"/>
      <c r="Y77" s="279"/>
      <c r="Z77" s="279"/>
      <c r="AA77" s="279"/>
      <c r="AB77" s="279"/>
      <c r="AC77" s="279"/>
      <c r="AD77" s="279"/>
      <c r="AE77" s="302"/>
      <c r="AF77" s="279"/>
      <c r="AG77" s="301"/>
      <c r="AH77" s="302"/>
      <c r="AI77" s="301"/>
      <c r="AJ77" s="279"/>
      <c r="AK77" s="279"/>
      <c r="AL77" s="279"/>
      <c r="AM77" s="279"/>
      <c r="AN77" s="279"/>
      <c r="AO77" s="279"/>
      <c r="AP77" s="279"/>
      <c r="AQ77" s="279"/>
      <c r="AR77" s="279"/>
      <c r="AS77" s="279"/>
      <c r="AT77" s="279"/>
      <c r="AU77" s="279"/>
      <c r="AV77" s="274"/>
      <c r="AW77" s="245"/>
      <c r="AX77" s="245"/>
      <c r="AY77" s="245"/>
    </row>
    <row r="78" spans="1:51" s="123" customFormat="1" ht="16.149999999999999" customHeight="1" x14ac:dyDescent="0.2">
      <c r="A78" s="1406" t="s">
        <v>411</v>
      </c>
      <c r="B78" s="1407"/>
      <c r="C78" s="170"/>
      <c r="D78" s="168"/>
      <c r="E78" s="168"/>
      <c r="F78" s="170"/>
      <c r="G78" s="168"/>
      <c r="H78" s="168"/>
      <c r="I78" s="170"/>
      <c r="J78" s="168"/>
      <c r="K78" s="168"/>
      <c r="L78" s="170"/>
      <c r="M78" s="168"/>
      <c r="N78" s="168"/>
      <c r="O78" s="170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97">
        <f>VLOOKUP($A$88,'4_Level 4'!$A$78:$R$214,5,FALSE)</f>
        <v>0</v>
      </c>
      <c r="AA78" s="173"/>
      <c r="AB78" s="168">
        <f>Z78-AA78</f>
        <v>0</v>
      </c>
      <c r="AC78" s="97">
        <f>ROUND(AB78/$AC$88,0)</f>
        <v>0</v>
      </c>
      <c r="AD78" s="97">
        <f>VLOOKUP($A$88,'4_Level 4'!$A$78:$R$214,5,FALSE)</f>
        <v>0</v>
      </c>
      <c r="AE78" s="168"/>
      <c r="AF78" s="168"/>
      <c r="AG78" s="170"/>
      <c r="AH78" s="168"/>
      <c r="AI78" s="170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75">
        <f t="shared" ref="AT78:AT83" si="41">Z78+AP78</f>
        <v>0</v>
      </c>
      <c r="AU78" s="175">
        <f>AC78+AS78</f>
        <v>0</v>
      </c>
      <c r="AV78" s="274"/>
      <c r="AW78" s="274"/>
      <c r="AX78" s="274"/>
      <c r="AY78" s="274"/>
    </row>
    <row r="79" spans="1:51" s="123" customFormat="1" ht="16.149999999999999" customHeight="1" x14ac:dyDescent="0.2">
      <c r="A79" s="1404" t="s">
        <v>430</v>
      </c>
      <c r="B79" s="1405"/>
      <c r="C79" s="170"/>
      <c r="D79" s="168"/>
      <c r="E79" s="168"/>
      <c r="F79" s="170"/>
      <c r="G79" s="168"/>
      <c r="H79" s="168"/>
      <c r="I79" s="170"/>
      <c r="J79" s="168"/>
      <c r="K79" s="168"/>
      <c r="L79" s="170"/>
      <c r="M79" s="168"/>
      <c r="N79" s="168"/>
      <c r="O79" s="170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72"/>
      <c r="AA79" s="173"/>
      <c r="AB79" s="168"/>
      <c r="AC79" s="172"/>
      <c r="AD79" s="97">
        <f>VLOOKUP($A$88,'4_Level 4'!$A$78:$R$214,10,FALSE)</f>
        <v>0</v>
      </c>
      <c r="AE79" s="168"/>
      <c r="AF79" s="168"/>
      <c r="AG79" s="170"/>
      <c r="AH79" s="168"/>
      <c r="AI79" s="170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75">
        <f t="shared" si="41"/>
        <v>0</v>
      </c>
      <c r="AU79" s="168"/>
      <c r="AV79" s="274"/>
      <c r="AW79" s="274"/>
      <c r="AX79" s="274"/>
      <c r="AY79" s="274"/>
    </row>
    <row r="80" spans="1:51" ht="16.149999999999999" customHeight="1" x14ac:dyDescent="0.2">
      <c r="A80" s="1417" t="s">
        <v>1544</v>
      </c>
      <c r="B80" s="1418"/>
      <c r="C80" s="170"/>
      <c r="D80" s="168"/>
      <c r="E80" s="168"/>
      <c r="F80" s="170"/>
      <c r="G80" s="168"/>
      <c r="H80" s="168"/>
      <c r="I80" s="170"/>
      <c r="J80" s="168"/>
      <c r="K80" s="168"/>
      <c r="L80" s="170"/>
      <c r="M80" s="168"/>
      <c r="N80" s="168"/>
      <c r="O80" s="170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97">
        <f>VLOOKUP($A$88,'4_Level 4'!$A$78:$R$214,12,FALSE)</f>
        <v>0</v>
      </c>
      <c r="AA80" s="173"/>
      <c r="AB80" s="168">
        <f>Z80-AA80</f>
        <v>0</v>
      </c>
      <c r="AC80" s="97">
        <f>ROUND(AB80/$AC$88,0)</f>
        <v>0</v>
      </c>
      <c r="AD80" s="97">
        <f>VLOOKUP($A$88,'4_Level 4'!$A$78:$R$214,12,FALSE)</f>
        <v>0</v>
      </c>
      <c r="AE80" s="168"/>
      <c r="AF80" s="168"/>
      <c r="AG80" s="170"/>
      <c r="AH80" s="168"/>
      <c r="AI80" s="170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75">
        <f t="shared" si="41"/>
        <v>0</v>
      </c>
      <c r="AU80" s="168"/>
      <c r="AV80" s="116"/>
      <c r="AW80" s="116"/>
      <c r="AX80" s="116"/>
      <c r="AY80" s="116"/>
    </row>
    <row r="81" spans="1:51" s="123" customFormat="1" ht="16.149999999999999" customHeight="1" x14ac:dyDescent="0.2">
      <c r="A81" s="1417" t="s">
        <v>429</v>
      </c>
      <c r="B81" s="1418"/>
      <c r="C81" s="170"/>
      <c r="D81" s="168"/>
      <c r="E81" s="168"/>
      <c r="F81" s="170"/>
      <c r="G81" s="168"/>
      <c r="H81" s="168"/>
      <c r="I81" s="170"/>
      <c r="J81" s="168"/>
      <c r="K81" s="168"/>
      <c r="L81" s="170"/>
      <c r="M81" s="168"/>
      <c r="N81" s="168"/>
      <c r="O81" s="170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72"/>
      <c r="AA81" s="173"/>
      <c r="AB81" s="168"/>
      <c r="AC81" s="172"/>
      <c r="AD81" s="97">
        <f>VLOOKUP($A$88,'4_Level 4'!$A$78:$R$214,13,FALSE)</f>
        <v>0</v>
      </c>
      <c r="AE81" s="168"/>
      <c r="AF81" s="168"/>
      <c r="AG81" s="170"/>
      <c r="AH81" s="168"/>
      <c r="AI81" s="170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75">
        <f t="shared" si="41"/>
        <v>0</v>
      </c>
      <c r="AU81" s="168"/>
      <c r="AV81" s="274"/>
      <c r="AW81" s="274"/>
      <c r="AX81" s="274"/>
      <c r="AY81" s="274"/>
    </row>
    <row r="82" spans="1:51" s="123" customFormat="1" ht="16.149999999999999" customHeight="1" x14ac:dyDescent="0.2">
      <c r="A82" s="1415" t="s">
        <v>254</v>
      </c>
      <c r="B82" s="1416"/>
      <c r="C82" s="171"/>
      <c r="D82" s="169"/>
      <c r="E82" s="169"/>
      <c r="F82" s="171"/>
      <c r="G82" s="169"/>
      <c r="H82" s="169"/>
      <c r="I82" s="171"/>
      <c r="J82" s="169"/>
      <c r="K82" s="169"/>
      <c r="L82" s="171"/>
      <c r="M82" s="169"/>
      <c r="N82" s="169"/>
      <c r="O82" s="171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95">
        <f>VLOOKUP($A$88,'4_Level 4'!$A$78:$R$214,17,FALSE)</f>
        <v>6313</v>
      </c>
      <c r="AA82" s="53"/>
      <c r="AB82" s="169">
        <f>Z82-AA82</f>
        <v>6313</v>
      </c>
      <c r="AC82" s="95">
        <f>ROUND(AB82/$AC$88,0)</f>
        <v>526</v>
      </c>
      <c r="AD82" s="95">
        <f>VLOOKUP($A$88,'4_Level 4'!$A$78:$R$214,17,FALSE)</f>
        <v>6313</v>
      </c>
      <c r="AE82" s="169"/>
      <c r="AF82" s="169"/>
      <c r="AG82" s="171"/>
      <c r="AH82" s="169"/>
      <c r="AI82" s="171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76">
        <f t="shared" si="41"/>
        <v>6313</v>
      </c>
      <c r="AU82" s="176">
        <f>AC82+AS82</f>
        <v>526</v>
      </c>
      <c r="AV82" s="274"/>
      <c r="AW82" s="274"/>
      <c r="AX82" s="274"/>
      <c r="AY82" s="274"/>
    </row>
    <row r="83" spans="1:51" s="123" customFormat="1" ht="16.149999999999999" customHeight="1" x14ac:dyDescent="0.2">
      <c r="A83" s="1415" t="s">
        <v>1440</v>
      </c>
      <c r="B83" s="1416"/>
      <c r="C83" s="1047"/>
      <c r="D83" s="1048"/>
      <c r="E83" s="1048"/>
      <c r="F83" s="1047"/>
      <c r="G83" s="1048"/>
      <c r="H83" s="1048"/>
      <c r="I83" s="1047"/>
      <c r="J83" s="1048"/>
      <c r="K83" s="1048"/>
      <c r="L83" s="1047"/>
      <c r="M83" s="1048"/>
      <c r="N83" s="1048"/>
      <c r="O83" s="1047"/>
      <c r="P83" s="1048"/>
      <c r="Q83" s="1048"/>
      <c r="R83" s="1048"/>
      <c r="S83" s="1048"/>
      <c r="T83" s="1048"/>
      <c r="U83" s="1048"/>
      <c r="V83" s="1048"/>
      <c r="W83" s="1048"/>
      <c r="X83" s="1048"/>
      <c r="Y83" s="1048">
        <f>VLOOKUP($A88,[1]Summary!$A$87:$K$122,11,FALSE)</f>
        <v>0</v>
      </c>
      <c r="Z83" s="1049">
        <f>VLOOKUP(A88,[1]Summary!$A$87:$K$122,11,FALSE)</f>
        <v>0</v>
      </c>
      <c r="AA83" s="1050"/>
      <c r="AB83" s="1048">
        <f>Z83-AA83</f>
        <v>0</v>
      </c>
      <c r="AC83" s="1049">
        <f>ROUND(AB83/$AC$88,0)</f>
        <v>0</v>
      </c>
      <c r="AD83" s="1049">
        <f>VLOOKUP($A88,[1]Summary!$A$87:$K$122,11,FALSE)</f>
        <v>0</v>
      </c>
      <c r="AE83" s="1048"/>
      <c r="AF83" s="1048"/>
      <c r="AG83" s="1047"/>
      <c r="AH83" s="1048"/>
      <c r="AI83" s="1047"/>
      <c r="AJ83" s="1048"/>
      <c r="AK83" s="1048"/>
      <c r="AL83" s="1048"/>
      <c r="AM83" s="1048"/>
      <c r="AN83" s="1048"/>
      <c r="AO83" s="1048"/>
      <c r="AP83" s="1048"/>
      <c r="AQ83" s="1048"/>
      <c r="AR83" s="1048"/>
      <c r="AS83" s="1048"/>
      <c r="AT83" s="1051">
        <f t="shared" si="41"/>
        <v>0</v>
      </c>
      <c r="AU83" s="1051">
        <f>AC83+AS83</f>
        <v>0</v>
      </c>
      <c r="AV83" s="274"/>
      <c r="AW83" s="274"/>
      <c r="AX83" s="274"/>
      <c r="AY83" s="274"/>
    </row>
    <row r="84" spans="1:51" s="123" customFormat="1" ht="16.149999999999999" customHeight="1" thickBot="1" x14ac:dyDescent="0.25">
      <c r="A84" s="1402" t="s">
        <v>461</v>
      </c>
      <c r="B84" s="1403"/>
      <c r="C84" s="248">
        <f>SUM(C76:C83)</f>
        <v>690</v>
      </c>
      <c r="D84" s="247"/>
      <c r="E84" s="273">
        <f t="shared" ref="E84" si="42">SUM(E76:E83)</f>
        <v>2242924.8715943419</v>
      </c>
      <c r="F84" s="248">
        <v>607</v>
      </c>
      <c r="G84" s="247"/>
      <c r="H84" s="273">
        <v>249993.30796799765</v>
      </c>
      <c r="I84" s="248">
        <v>144</v>
      </c>
      <c r="J84" s="247"/>
      <c r="K84" s="273">
        <v>16157.70992560794</v>
      </c>
      <c r="L84" s="248">
        <v>68</v>
      </c>
      <c r="M84" s="247"/>
      <c r="N84" s="273">
        <v>189869.35835021705</v>
      </c>
      <c r="O84" s="248">
        <v>1</v>
      </c>
      <c r="P84" s="247"/>
      <c r="Q84" s="273">
        <v>1104.5389216794952</v>
      </c>
      <c r="R84" s="247">
        <f t="shared" ref="R84:AD84" si="43">SUM(R76:R83)</f>
        <v>2700050</v>
      </c>
      <c r="S84" s="247">
        <f t="shared" si="43"/>
        <v>0</v>
      </c>
      <c r="T84" s="247">
        <f t="shared" si="43"/>
        <v>0</v>
      </c>
      <c r="U84" s="247">
        <f t="shared" si="43"/>
        <v>0</v>
      </c>
      <c r="V84" s="247">
        <f t="shared" si="43"/>
        <v>2700050</v>
      </c>
      <c r="W84" s="247">
        <f t="shared" si="43"/>
        <v>-6750</v>
      </c>
      <c r="X84" s="247">
        <f t="shared" si="43"/>
        <v>2693300</v>
      </c>
      <c r="Y84" s="273">
        <f t="shared" si="43"/>
        <v>105238</v>
      </c>
      <c r="Z84" s="249">
        <f t="shared" si="43"/>
        <v>2804851</v>
      </c>
      <c r="AA84" s="247">
        <f t="shared" si="43"/>
        <v>0</v>
      </c>
      <c r="AB84" s="247">
        <f t="shared" si="43"/>
        <v>2804851</v>
      </c>
      <c r="AC84" s="249">
        <f t="shared" si="43"/>
        <v>233739</v>
      </c>
      <c r="AD84" s="249">
        <f t="shared" si="43"/>
        <v>2804851</v>
      </c>
      <c r="AE84" s="174"/>
      <c r="AF84" s="247">
        <f t="shared" ref="AF84:AU84" si="44">SUM(AF76:AF83)</f>
        <v>5218410</v>
      </c>
      <c r="AG84" s="248">
        <f t="shared" si="44"/>
        <v>0</v>
      </c>
      <c r="AH84" s="174">
        <f t="shared" si="44"/>
        <v>0</v>
      </c>
      <c r="AI84" s="248">
        <f t="shared" si="44"/>
        <v>0</v>
      </c>
      <c r="AJ84" s="247">
        <f t="shared" si="44"/>
        <v>0</v>
      </c>
      <c r="AK84" s="247">
        <f t="shared" si="44"/>
        <v>0</v>
      </c>
      <c r="AL84" s="247">
        <f t="shared" si="44"/>
        <v>5218410</v>
      </c>
      <c r="AM84" s="247">
        <f t="shared" si="44"/>
        <v>-13046</v>
      </c>
      <c r="AN84" s="247">
        <f t="shared" si="44"/>
        <v>5205364</v>
      </c>
      <c r="AO84" s="247">
        <f t="shared" si="44"/>
        <v>0</v>
      </c>
      <c r="AP84" s="247">
        <f t="shared" si="44"/>
        <v>5205364</v>
      </c>
      <c r="AQ84" s="247">
        <f t="shared" si="44"/>
        <v>0</v>
      </c>
      <c r="AR84" s="247">
        <f t="shared" si="44"/>
        <v>5205364</v>
      </c>
      <c r="AS84" s="247">
        <f t="shared" si="44"/>
        <v>433780</v>
      </c>
      <c r="AT84" s="275">
        <f t="shared" si="44"/>
        <v>8010215</v>
      </c>
      <c r="AU84" s="275">
        <f t="shared" si="44"/>
        <v>667519</v>
      </c>
      <c r="AV84" s="274"/>
      <c r="AW84" s="274"/>
      <c r="AX84" s="274"/>
      <c r="AY84" s="274"/>
    </row>
    <row r="85" spans="1:51" ht="16.149999999999999" customHeight="1" thickTop="1" x14ac:dyDescent="0.2"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6"/>
      <c r="R85" s="116"/>
      <c r="S85" s="116"/>
      <c r="T85" s="116"/>
      <c r="U85" s="116"/>
      <c r="V85" s="116"/>
      <c r="W85" s="116"/>
      <c r="X85" s="274"/>
      <c r="Y85" s="116"/>
      <c r="Z85" s="116"/>
      <c r="AA85" s="116"/>
      <c r="AB85" s="116"/>
      <c r="AC85" s="116"/>
      <c r="AD85" s="116"/>
      <c r="AE85" s="116"/>
      <c r="AF85" s="116"/>
    </row>
    <row r="86" spans="1:51" ht="16.149999999999999" customHeight="1" x14ac:dyDescent="0.2">
      <c r="D86" s="116"/>
      <c r="E86" s="116"/>
      <c r="F86" s="116"/>
      <c r="G86" s="116"/>
      <c r="H86" s="838"/>
      <c r="I86" s="838"/>
      <c r="J86" s="838"/>
      <c r="K86" s="838"/>
      <c r="L86" s="838"/>
      <c r="M86" s="838"/>
      <c r="N86" s="838"/>
      <c r="O86" s="838"/>
      <c r="P86" s="838"/>
      <c r="Q86" s="838"/>
      <c r="R86" s="116"/>
      <c r="S86" s="116"/>
      <c r="T86" s="116"/>
      <c r="U86" s="116"/>
      <c r="V86" s="116"/>
      <c r="W86" s="116"/>
      <c r="X86" s="274"/>
      <c r="Y86" s="116"/>
      <c r="Z86" s="116"/>
      <c r="AA86" s="116"/>
      <c r="AB86" s="116"/>
      <c r="AC86" s="116"/>
      <c r="AD86" s="116"/>
      <c r="AE86" s="116"/>
      <c r="AF86" s="116"/>
    </row>
    <row r="87" spans="1:51" ht="16.149999999999999" customHeight="1" x14ac:dyDescent="0.2">
      <c r="H87" s="113"/>
      <c r="I87" s="113"/>
      <c r="J87" s="1482"/>
      <c r="K87" s="839"/>
      <c r="L87" s="839"/>
      <c r="M87" s="1482"/>
      <c r="N87" s="839"/>
      <c r="O87" s="839"/>
      <c r="P87" s="1482"/>
      <c r="Q87" s="839"/>
    </row>
    <row r="88" spans="1:51" x14ac:dyDescent="0.2">
      <c r="A88" s="321" t="s">
        <v>929</v>
      </c>
      <c r="H88" s="113"/>
      <c r="I88" s="113"/>
      <c r="J88" s="1482"/>
      <c r="K88" s="839"/>
      <c r="L88" s="839"/>
      <c r="M88" s="1482"/>
      <c r="N88" s="839"/>
      <c r="O88" s="839"/>
      <c r="P88" s="1482"/>
      <c r="Q88" s="839"/>
      <c r="AC88" s="108">
        <v>12</v>
      </c>
      <c r="AS88" s="108">
        <f>AC88</f>
        <v>12</v>
      </c>
    </row>
    <row r="89" spans="1:51" x14ac:dyDescent="0.2">
      <c r="H89" s="113"/>
      <c r="I89" s="113"/>
      <c r="J89" s="113"/>
      <c r="K89" s="113"/>
      <c r="L89" s="113"/>
      <c r="M89" s="113"/>
      <c r="N89" s="113"/>
      <c r="O89" s="113"/>
      <c r="P89" s="113"/>
      <c r="Q89" s="113"/>
    </row>
  </sheetData>
  <mergeCells count="48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T1:AT3"/>
    <mergeCell ref="AU1:AU3"/>
    <mergeCell ref="AS2:AS3"/>
    <mergeCell ref="AP2:AP3"/>
    <mergeCell ref="AQ2:AQ3"/>
    <mergeCell ref="AR2:AR3"/>
    <mergeCell ref="AL1:AS1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7:P88"/>
    <mergeCell ref="A80:B80"/>
    <mergeCell ref="A81:B81"/>
    <mergeCell ref="A82:B82"/>
    <mergeCell ref="A84:B84"/>
    <mergeCell ref="J87:J88"/>
    <mergeCell ref="M87:M88"/>
    <mergeCell ref="A83:B83"/>
    <mergeCell ref="A77:B77"/>
    <mergeCell ref="A78:B78"/>
    <mergeCell ref="C2:C3"/>
    <mergeCell ref="D2:E2"/>
    <mergeCell ref="F2:H2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July 2018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tabColor rgb="FF92D050"/>
  </sheetPr>
  <dimension ref="A1:AY89"/>
  <sheetViews>
    <sheetView view="pageBreakPreview" zoomScaleNormal="100" zoomScaleSheetLayoutView="100" workbookViewId="0">
      <pane xSplit="2" ySplit="6" topLeftCell="C7" activePane="bottomRight" state="frozen"/>
      <selection activeCell="E17" sqref="E17"/>
      <selection pane="topRight" activeCell="E17" sqref="E17"/>
      <selection pane="bottomLeft" activeCell="E17" sqref="E17"/>
      <selection pane="bottomRight" activeCell="E17" sqref="E17"/>
    </sheetView>
  </sheetViews>
  <sheetFormatPr defaultColWidth="8.85546875" defaultRowHeight="12.75" x14ac:dyDescent="0.2"/>
  <cols>
    <col min="1" max="1" width="5" style="108" customWidth="1"/>
    <col min="2" max="2" width="28.140625" style="108" customWidth="1"/>
    <col min="3" max="3" width="12.140625" style="108" bestFit="1" customWidth="1"/>
    <col min="4" max="4" width="13.85546875" style="108" customWidth="1"/>
    <col min="5" max="5" width="12.28515625" style="108" customWidth="1"/>
    <col min="6" max="6" width="11.28515625" style="108" customWidth="1"/>
    <col min="7" max="7" width="10.85546875" style="108" customWidth="1"/>
    <col min="8" max="9" width="11.28515625" style="108" customWidth="1"/>
    <col min="10" max="10" width="10.85546875" style="108" customWidth="1"/>
    <col min="11" max="12" width="11.28515625" style="108" customWidth="1"/>
    <col min="13" max="13" width="8.5703125" style="108" customWidth="1"/>
    <col min="14" max="15" width="11.28515625" style="108" customWidth="1"/>
    <col min="16" max="16" width="8.5703125" style="108" customWidth="1"/>
    <col min="17" max="17" width="11.28515625" style="108" customWidth="1"/>
    <col min="18" max="18" width="10.7109375" style="108" bestFit="1" customWidth="1"/>
    <col min="19" max="21" width="13.85546875" style="108" customWidth="1"/>
    <col min="22" max="22" width="11.85546875" style="108" bestFit="1" customWidth="1"/>
    <col min="23" max="23" width="10.85546875" style="108" bestFit="1" customWidth="1"/>
    <col min="24" max="24" width="12.7109375" style="108" customWidth="1"/>
    <col min="25" max="25" width="13.28515625" style="108" bestFit="1" customWidth="1"/>
    <col min="26" max="26" width="17.5703125" style="108" customWidth="1"/>
    <col min="27" max="28" width="11.28515625" style="108" customWidth="1"/>
    <col min="29" max="29" width="10.7109375" style="108" customWidth="1"/>
    <col min="30" max="30" width="16.42578125" style="108" customWidth="1"/>
    <col min="31" max="32" width="15.85546875" style="108" customWidth="1"/>
    <col min="33" max="37" width="15.7109375" style="108" customWidth="1"/>
    <col min="38" max="38" width="15.140625" style="108" customWidth="1"/>
    <col min="39" max="39" width="10.85546875" style="108" customWidth="1"/>
    <col min="40" max="40" width="15" style="108" customWidth="1"/>
    <col min="41" max="41" width="13.42578125" style="108" customWidth="1"/>
    <col min="42" max="42" width="16.28515625" style="108" customWidth="1"/>
    <col min="43" max="44" width="13.85546875" style="108" customWidth="1"/>
    <col min="45" max="45" width="15.5703125" style="108" customWidth="1"/>
    <col min="46" max="47" width="14.42578125" style="108" bestFit="1" customWidth="1"/>
    <col min="48" max="48" width="8.85546875" style="108"/>
    <col min="49" max="50" width="12.28515625" style="108" customWidth="1"/>
    <col min="51" max="51" width="10" style="108" bestFit="1" customWidth="1"/>
    <col min="52" max="16384" width="8.85546875" style="108"/>
  </cols>
  <sheetData>
    <row r="1" spans="1:51" ht="19.899999999999999" customHeight="1" x14ac:dyDescent="0.2">
      <c r="A1" s="1486" t="s">
        <v>633</v>
      </c>
      <c r="B1" s="1487"/>
      <c r="C1" s="1379" t="s">
        <v>315</v>
      </c>
      <c r="D1" s="1380"/>
      <c r="E1" s="1380"/>
      <c r="F1" s="1380"/>
      <c r="G1" s="1380"/>
      <c r="H1" s="1380"/>
      <c r="I1" s="1380"/>
      <c r="J1" s="1380"/>
      <c r="K1" s="1381"/>
      <c r="L1" s="1412" t="s">
        <v>315</v>
      </c>
      <c r="M1" s="1413"/>
      <c r="N1" s="1413"/>
      <c r="O1" s="1413"/>
      <c r="P1" s="1413"/>
      <c r="Q1" s="1413"/>
      <c r="R1" s="1413"/>
      <c r="S1" s="1413"/>
      <c r="T1" s="1413"/>
      <c r="U1" s="1414"/>
      <c r="V1" s="1379" t="s">
        <v>315</v>
      </c>
      <c r="W1" s="1380"/>
      <c r="X1" s="1380"/>
      <c r="Y1" s="1380"/>
      <c r="Z1" s="1380"/>
      <c r="AA1" s="1380"/>
      <c r="AB1" s="1380"/>
      <c r="AC1" s="1380"/>
      <c r="AD1" s="1381"/>
      <c r="AE1" s="1478" t="s">
        <v>450</v>
      </c>
      <c r="AF1" s="1478"/>
      <c r="AG1" s="1478"/>
      <c r="AH1" s="1478"/>
      <c r="AI1" s="1478"/>
      <c r="AJ1" s="1478"/>
      <c r="AK1" s="1478"/>
      <c r="AL1" s="1485" t="s">
        <v>450</v>
      </c>
      <c r="AM1" s="1485"/>
      <c r="AN1" s="1485"/>
      <c r="AO1" s="1485"/>
      <c r="AP1" s="1485"/>
      <c r="AQ1" s="1485"/>
      <c r="AR1" s="1485"/>
      <c r="AS1" s="1485"/>
      <c r="AT1" s="1481" t="s">
        <v>326</v>
      </c>
      <c r="AU1" s="1481" t="s">
        <v>327</v>
      </c>
      <c r="AW1" s="283"/>
      <c r="AX1" s="283"/>
      <c r="AY1" s="283"/>
    </row>
    <row r="2" spans="1:51" ht="30" customHeight="1" x14ac:dyDescent="0.2">
      <c r="A2" s="1488"/>
      <c r="B2" s="1489"/>
      <c r="C2" s="1386" t="s">
        <v>1284</v>
      </c>
      <c r="D2" s="1480" t="s">
        <v>731</v>
      </c>
      <c r="E2" s="1480"/>
      <c r="F2" s="1376" t="s">
        <v>1378</v>
      </c>
      <c r="G2" s="1390"/>
      <c r="H2" s="1391"/>
      <c r="I2" s="1479" t="s">
        <v>1375</v>
      </c>
      <c r="J2" s="1479"/>
      <c r="K2" s="1479"/>
      <c r="L2" s="1479" t="s">
        <v>1376</v>
      </c>
      <c r="M2" s="1479"/>
      <c r="N2" s="1479"/>
      <c r="O2" s="1479" t="s">
        <v>1377</v>
      </c>
      <c r="P2" s="1479"/>
      <c r="Q2" s="1479"/>
      <c r="R2" s="1386" t="s">
        <v>501</v>
      </c>
      <c r="S2" s="1392" t="s">
        <v>230</v>
      </c>
      <c r="T2" s="1392"/>
      <c r="U2" s="1392"/>
      <c r="V2" s="1386" t="s">
        <v>502</v>
      </c>
      <c r="W2" s="1386" t="s">
        <v>452</v>
      </c>
      <c r="X2" s="1386" t="s">
        <v>503</v>
      </c>
      <c r="Y2" s="1400" t="s">
        <v>1321</v>
      </c>
      <c r="Z2" s="1386" t="s">
        <v>1384</v>
      </c>
      <c r="AA2" s="1386" t="s">
        <v>270</v>
      </c>
      <c r="AB2" s="1386" t="s">
        <v>271</v>
      </c>
      <c r="AC2" s="1386" t="s">
        <v>233</v>
      </c>
      <c r="AD2" s="1386" t="s">
        <v>1385</v>
      </c>
      <c r="AE2" s="1483" t="s">
        <v>1287</v>
      </c>
      <c r="AF2" s="1476" t="s">
        <v>1442</v>
      </c>
      <c r="AG2" s="1477" t="s">
        <v>230</v>
      </c>
      <c r="AH2" s="1477"/>
      <c r="AI2" s="1477"/>
      <c r="AJ2" s="1477"/>
      <c r="AK2" s="1477"/>
      <c r="AL2" s="1476" t="s">
        <v>1443</v>
      </c>
      <c r="AM2" s="1476" t="s">
        <v>1447</v>
      </c>
      <c r="AN2" s="1476" t="s">
        <v>1444</v>
      </c>
      <c r="AO2" s="1400" t="s">
        <v>1321</v>
      </c>
      <c r="AP2" s="1476" t="s">
        <v>1445</v>
      </c>
      <c r="AQ2" s="1476" t="s">
        <v>294</v>
      </c>
      <c r="AR2" s="1476" t="s">
        <v>271</v>
      </c>
      <c r="AS2" s="1476" t="s">
        <v>1446</v>
      </c>
      <c r="AT2" s="1481"/>
      <c r="AU2" s="1481"/>
      <c r="AW2" s="284"/>
      <c r="AX2" s="284"/>
      <c r="AY2" s="284"/>
    </row>
    <row r="3" spans="1:51" ht="95.25" customHeight="1" x14ac:dyDescent="0.2">
      <c r="A3" s="1490"/>
      <c r="B3" s="1491"/>
      <c r="C3" s="1386"/>
      <c r="D3" s="1005" t="s">
        <v>708</v>
      </c>
      <c r="E3" s="1005" t="s">
        <v>325</v>
      </c>
      <c r="F3" s="1005" t="s">
        <v>1283</v>
      </c>
      <c r="G3" s="1005" t="s">
        <v>454</v>
      </c>
      <c r="H3" s="1005" t="s">
        <v>325</v>
      </c>
      <c r="I3" s="1005" t="s">
        <v>1282</v>
      </c>
      <c r="J3" s="1005" t="s">
        <v>454</v>
      </c>
      <c r="K3" s="1005" t="s">
        <v>325</v>
      </c>
      <c r="L3" s="1005" t="s">
        <v>1281</v>
      </c>
      <c r="M3" s="1005" t="s">
        <v>472</v>
      </c>
      <c r="N3" s="1005" t="s">
        <v>325</v>
      </c>
      <c r="O3" s="1005" t="s">
        <v>1281</v>
      </c>
      <c r="P3" s="1005" t="s">
        <v>472</v>
      </c>
      <c r="Q3" s="1005" t="s">
        <v>325</v>
      </c>
      <c r="R3" s="1386"/>
      <c r="S3" s="1006" t="s">
        <v>1279</v>
      </c>
      <c r="T3" s="1006" t="s">
        <v>1280</v>
      </c>
      <c r="U3" s="1006" t="s">
        <v>232</v>
      </c>
      <c r="V3" s="1386"/>
      <c r="W3" s="1386"/>
      <c r="X3" s="1386"/>
      <c r="Y3" s="1401"/>
      <c r="Z3" s="1386"/>
      <c r="AA3" s="1386"/>
      <c r="AB3" s="1386"/>
      <c r="AC3" s="1386"/>
      <c r="AD3" s="1386"/>
      <c r="AE3" s="1484"/>
      <c r="AF3" s="1476"/>
      <c r="AG3" s="1006" t="s">
        <v>1289</v>
      </c>
      <c r="AH3" s="1006" t="s">
        <v>1290</v>
      </c>
      <c r="AI3" s="1006" t="s">
        <v>1288</v>
      </c>
      <c r="AJ3" s="1006" t="s">
        <v>1292</v>
      </c>
      <c r="AK3" s="1006" t="s">
        <v>232</v>
      </c>
      <c r="AL3" s="1476"/>
      <c r="AM3" s="1476"/>
      <c r="AN3" s="1476"/>
      <c r="AO3" s="1401"/>
      <c r="AP3" s="1476"/>
      <c r="AQ3" s="1476"/>
      <c r="AR3" s="1476"/>
      <c r="AS3" s="1476"/>
      <c r="AT3" s="1481"/>
      <c r="AU3" s="1481"/>
      <c r="AW3" s="856" t="s">
        <v>511</v>
      </c>
      <c r="AX3" s="856" t="s">
        <v>512</v>
      </c>
      <c r="AY3" s="856" t="s">
        <v>432</v>
      </c>
    </row>
    <row r="4" spans="1:51" ht="16.149999999999999" customHeight="1" x14ac:dyDescent="0.2">
      <c r="A4" s="285"/>
      <c r="B4" s="286"/>
      <c r="C4" s="287">
        <v>1</v>
      </c>
      <c r="D4" s="287">
        <f t="shared" ref="D4:AY4" si="0">C4+1</f>
        <v>2</v>
      </c>
      <c r="E4" s="287">
        <f t="shared" si="0"/>
        <v>3</v>
      </c>
      <c r="F4" s="287">
        <f t="shared" si="0"/>
        <v>4</v>
      </c>
      <c r="G4" s="287">
        <f t="shared" si="0"/>
        <v>5</v>
      </c>
      <c r="H4" s="287">
        <f t="shared" si="0"/>
        <v>6</v>
      </c>
      <c r="I4" s="287">
        <f t="shared" si="0"/>
        <v>7</v>
      </c>
      <c r="J4" s="287">
        <f t="shared" si="0"/>
        <v>8</v>
      </c>
      <c r="K4" s="287">
        <f t="shared" si="0"/>
        <v>9</v>
      </c>
      <c r="L4" s="287">
        <f t="shared" si="0"/>
        <v>10</v>
      </c>
      <c r="M4" s="287">
        <f t="shared" si="0"/>
        <v>11</v>
      </c>
      <c r="N4" s="287">
        <f t="shared" si="0"/>
        <v>12</v>
      </c>
      <c r="O4" s="287">
        <f t="shared" si="0"/>
        <v>13</v>
      </c>
      <c r="P4" s="287">
        <f t="shared" si="0"/>
        <v>14</v>
      </c>
      <c r="Q4" s="287">
        <f t="shared" si="0"/>
        <v>15</v>
      </c>
      <c r="R4" s="287">
        <f t="shared" si="0"/>
        <v>16</v>
      </c>
      <c r="S4" s="287">
        <f t="shared" si="0"/>
        <v>17</v>
      </c>
      <c r="T4" s="287">
        <f t="shared" si="0"/>
        <v>18</v>
      </c>
      <c r="U4" s="287">
        <f t="shared" si="0"/>
        <v>19</v>
      </c>
      <c r="V4" s="287">
        <f t="shared" si="0"/>
        <v>20</v>
      </c>
      <c r="W4" s="287">
        <f t="shared" si="0"/>
        <v>21</v>
      </c>
      <c r="X4" s="287">
        <f t="shared" si="0"/>
        <v>22</v>
      </c>
      <c r="Y4" s="287">
        <f t="shared" si="0"/>
        <v>23</v>
      </c>
      <c r="Z4" s="287">
        <f t="shared" si="0"/>
        <v>24</v>
      </c>
      <c r="AA4" s="287">
        <f t="shared" si="0"/>
        <v>25</v>
      </c>
      <c r="AB4" s="287">
        <f t="shared" si="0"/>
        <v>26</v>
      </c>
      <c r="AC4" s="287">
        <f t="shared" si="0"/>
        <v>27</v>
      </c>
      <c r="AD4" s="287">
        <f t="shared" si="0"/>
        <v>28</v>
      </c>
      <c r="AE4" s="287">
        <f t="shared" si="0"/>
        <v>29</v>
      </c>
      <c r="AF4" s="287">
        <f t="shared" si="0"/>
        <v>30</v>
      </c>
      <c r="AG4" s="287">
        <f t="shared" si="0"/>
        <v>31</v>
      </c>
      <c r="AH4" s="287">
        <f t="shared" si="0"/>
        <v>32</v>
      </c>
      <c r="AI4" s="287">
        <f t="shared" si="0"/>
        <v>33</v>
      </c>
      <c r="AJ4" s="287">
        <f t="shared" si="0"/>
        <v>34</v>
      </c>
      <c r="AK4" s="287">
        <f t="shared" si="0"/>
        <v>35</v>
      </c>
      <c r="AL4" s="287">
        <f t="shared" si="0"/>
        <v>36</v>
      </c>
      <c r="AM4" s="287">
        <f t="shared" si="0"/>
        <v>37</v>
      </c>
      <c r="AN4" s="287">
        <f t="shared" si="0"/>
        <v>38</v>
      </c>
      <c r="AO4" s="287">
        <f t="shared" si="0"/>
        <v>39</v>
      </c>
      <c r="AP4" s="287">
        <f t="shared" si="0"/>
        <v>40</v>
      </c>
      <c r="AQ4" s="287">
        <f t="shared" si="0"/>
        <v>41</v>
      </c>
      <c r="AR4" s="287">
        <f t="shared" si="0"/>
        <v>42</v>
      </c>
      <c r="AS4" s="287">
        <f t="shared" si="0"/>
        <v>43</v>
      </c>
      <c r="AT4" s="287">
        <f t="shared" si="0"/>
        <v>44</v>
      </c>
      <c r="AU4" s="287">
        <f t="shared" si="0"/>
        <v>45</v>
      </c>
      <c r="AV4" s="287">
        <f t="shared" si="0"/>
        <v>46</v>
      </c>
      <c r="AW4" s="287">
        <f t="shared" si="0"/>
        <v>47</v>
      </c>
      <c r="AX4" s="287">
        <f t="shared" si="0"/>
        <v>48</v>
      </c>
      <c r="AY4" s="287">
        <f t="shared" si="0"/>
        <v>49</v>
      </c>
    </row>
    <row r="5" spans="1:51" s="1129" customFormat="1" ht="31.5" customHeight="1" x14ac:dyDescent="0.2">
      <c r="A5" s="1126"/>
      <c r="B5" s="1126"/>
      <c r="C5" s="1156" t="s">
        <v>1061</v>
      </c>
      <c r="D5" s="940" t="s">
        <v>1129</v>
      </c>
      <c r="E5" s="940" t="s">
        <v>1063</v>
      </c>
      <c r="F5" s="1156" t="s">
        <v>1374</v>
      </c>
      <c r="G5" s="1156" t="s">
        <v>1074</v>
      </c>
      <c r="H5" s="1156" t="s">
        <v>1130</v>
      </c>
      <c r="I5" s="1156" t="s">
        <v>1373</v>
      </c>
      <c r="J5" s="1156" t="s">
        <v>1076</v>
      </c>
      <c r="K5" s="1156" t="s">
        <v>1131</v>
      </c>
      <c r="L5" s="1156" t="s">
        <v>1371</v>
      </c>
      <c r="M5" s="1156" t="s">
        <v>1078</v>
      </c>
      <c r="N5" s="1156" t="s">
        <v>1132</v>
      </c>
      <c r="O5" s="1156" t="s">
        <v>1372</v>
      </c>
      <c r="P5" s="1156" t="s">
        <v>1080</v>
      </c>
      <c r="Q5" s="1156" t="s">
        <v>1133</v>
      </c>
      <c r="R5" s="1156" t="s">
        <v>1424</v>
      </c>
      <c r="S5" s="1156" t="s">
        <v>1363</v>
      </c>
      <c r="T5" s="1156" t="s">
        <v>1364</v>
      </c>
      <c r="U5" s="1156" t="s">
        <v>1135</v>
      </c>
      <c r="V5" s="1156" t="s">
        <v>1136</v>
      </c>
      <c r="W5" s="1156" t="s">
        <v>1137</v>
      </c>
      <c r="X5" s="1156" t="s">
        <v>1138</v>
      </c>
      <c r="Y5" s="1156" t="s">
        <v>1069</v>
      </c>
      <c r="Z5" s="939" t="s">
        <v>1567</v>
      </c>
      <c r="AA5" s="939" t="s">
        <v>1419</v>
      </c>
      <c r="AB5" s="939" t="s">
        <v>1141</v>
      </c>
      <c r="AC5" s="939" t="s">
        <v>1427</v>
      </c>
      <c r="AD5" s="939" t="s">
        <v>1568</v>
      </c>
      <c r="AE5" s="939" t="s">
        <v>1102</v>
      </c>
      <c r="AF5" s="939" t="s">
        <v>1144</v>
      </c>
      <c r="AG5" s="939" t="s">
        <v>1363</v>
      </c>
      <c r="AH5" s="939" t="s">
        <v>1145</v>
      </c>
      <c r="AI5" s="939" t="s">
        <v>1364</v>
      </c>
      <c r="AJ5" s="939" t="s">
        <v>1146</v>
      </c>
      <c r="AK5" s="939" t="s">
        <v>1147</v>
      </c>
      <c r="AL5" s="939" t="s">
        <v>1148</v>
      </c>
      <c r="AM5" s="939" t="s">
        <v>1149</v>
      </c>
      <c r="AN5" s="939" t="s">
        <v>1150</v>
      </c>
      <c r="AO5" s="939" t="s">
        <v>1069</v>
      </c>
      <c r="AP5" s="939" t="s">
        <v>1120</v>
      </c>
      <c r="AQ5" s="939" t="s">
        <v>1414</v>
      </c>
      <c r="AR5" s="939" t="s">
        <v>1122</v>
      </c>
      <c r="AS5" s="939" t="s">
        <v>1422</v>
      </c>
      <c r="AT5" s="939" t="s">
        <v>1125</v>
      </c>
      <c r="AU5" s="939" t="s">
        <v>1126</v>
      </c>
      <c r="AV5" s="939"/>
      <c r="AW5" s="939" t="s">
        <v>1152</v>
      </c>
      <c r="AX5" s="939" t="s">
        <v>1128</v>
      </c>
      <c r="AY5" s="939" t="s">
        <v>1127</v>
      </c>
    </row>
    <row r="6" spans="1:51" s="1129" customFormat="1" ht="31.5" hidden="1" customHeight="1" x14ac:dyDescent="0.2">
      <c r="A6" s="1130"/>
      <c r="B6" s="1130"/>
      <c r="C6" s="943" t="s">
        <v>816</v>
      </c>
      <c r="D6" s="943" t="s">
        <v>816</v>
      </c>
      <c r="E6" s="943" t="s">
        <v>817</v>
      </c>
      <c r="F6" s="943" t="s">
        <v>924</v>
      </c>
      <c r="G6" s="943" t="s">
        <v>816</v>
      </c>
      <c r="H6" s="943" t="s">
        <v>817</v>
      </c>
      <c r="I6" s="943" t="s">
        <v>924</v>
      </c>
      <c r="J6" s="943" t="s">
        <v>816</v>
      </c>
      <c r="K6" s="943" t="s">
        <v>817</v>
      </c>
      <c r="L6" s="943" t="s">
        <v>924</v>
      </c>
      <c r="M6" s="943" t="s">
        <v>816</v>
      </c>
      <c r="N6" s="943" t="s">
        <v>817</v>
      </c>
      <c r="O6" s="943" t="s">
        <v>924</v>
      </c>
      <c r="P6" s="943" t="s">
        <v>816</v>
      </c>
      <c r="Q6" s="943" t="s">
        <v>817</v>
      </c>
      <c r="R6" s="943" t="s">
        <v>817</v>
      </c>
      <c r="S6" s="943" t="s">
        <v>1068</v>
      </c>
      <c r="T6" s="943" t="s">
        <v>1068</v>
      </c>
      <c r="U6" s="943" t="s">
        <v>817</v>
      </c>
      <c r="V6" s="943" t="s">
        <v>817</v>
      </c>
      <c r="W6" s="943" t="s">
        <v>817</v>
      </c>
      <c r="X6" s="943" t="s">
        <v>817</v>
      </c>
      <c r="Y6" s="943" t="s">
        <v>1069</v>
      </c>
      <c r="Z6" s="943" t="s">
        <v>1090</v>
      </c>
      <c r="AA6" s="943" t="s">
        <v>1100</v>
      </c>
      <c r="AB6" s="943" t="s">
        <v>817</v>
      </c>
      <c r="AC6" s="943" t="s">
        <v>817</v>
      </c>
      <c r="AD6" s="943" t="s">
        <v>1091</v>
      </c>
      <c r="AE6" s="943" t="s">
        <v>816</v>
      </c>
      <c r="AF6" s="943" t="s">
        <v>817</v>
      </c>
      <c r="AG6" s="943" t="s">
        <v>1068</v>
      </c>
      <c r="AH6" s="943" t="s">
        <v>817</v>
      </c>
      <c r="AI6" s="943" t="s">
        <v>1068</v>
      </c>
      <c r="AJ6" s="943" t="s">
        <v>817</v>
      </c>
      <c r="AK6" s="943" t="s">
        <v>817</v>
      </c>
      <c r="AL6" s="943" t="s">
        <v>817</v>
      </c>
      <c r="AM6" s="943" t="s">
        <v>817</v>
      </c>
      <c r="AN6" s="943" t="s">
        <v>817</v>
      </c>
      <c r="AO6" s="943" t="s">
        <v>1069</v>
      </c>
      <c r="AP6" s="943" t="s">
        <v>817</v>
      </c>
      <c r="AQ6" s="943" t="s">
        <v>1100</v>
      </c>
      <c r="AR6" s="943" t="s">
        <v>817</v>
      </c>
      <c r="AS6" s="943" t="s">
        <v>817</v>
      </c>
      <c r="AT6" s="943" t="s">
        <v>817</v>
      </c>
      <c r="AU6" s="943" t="s">
        <v>817</v>
      </c>
      <c r="AV6" s="943"/>
      <c r="AW6" s="943" t="s">
        <v>1099</v>
      </c>
      <c r="AX6" s="943" t="s">
        <v>817</v>
      </c>
      <c r="AY6" s="943" t="s">
        <v>817</v>
      </c>
    </row>
    <row r="7" spans="1:51" ht="16.149999999999999" customHeight="1" x14ac:dyDescent="0.2">
      <c r="A7" s="58">
        <v>1</v>
      </c>
      <c r="B7" s="59" t="s">
        <v>6</v>
      </c>
      <c r="C7" s="270">
        <f>'8_2.1.18 SIS'!AA7</f>
        <v>0</v>
      </c>
      <c r="D7" s="60">
        <f>'Source Data'!H7</f>
        <v>4656.7326768902658</v>
      </c>
      <c r="E7" s="65">
        <f>C7*D7</f>
        <v>0</v>
      </c>
      <c r="F7" s="289"/>
      <c r="G7" s="60">
        <f>'Source Data'!I7</f>
        <v>658.97263654491974</v>
      </c>
      <c r="H7" s="65">
        <f>F7*G7</f>
        <v>0</v>
      </c>
      <c r="I7" s="289"/>
      <c r="J7" s="60">
        <f>'Source Data'!J7</f>
        <v>179.71980996679628</v>
      </c>
      <c r="K7" s="65">
        <f>I7*J7</f>
        <v>0</v>
      </c>
      <c r="L7" s="289"/>
      <c r="M7" s="60">
        <f>'Source Data'!K7</f>
        <v>4492.9952491699069</v>
      </c>
      <c r="N7" s="65">
        <f>L7*M7</f>
        <v>0</v>
      </c>
      <c r="O7" s="289"/>
      <c r="P7" s="60">
        <f>'Source Data'!L7</f>
        <v>1797.1980996679629</v>
      </c>
      <c r="Q7" s="65">
        <f>O7*P7</f>
        <v>0</v>
      </c>
      <c r="R7" s="92">
        <v>0</v>
      </c>
      <c r="S7" s="60"/>
      <c r="T7" s="60"/>
      <c r="U7" s="61">
        <f t="shared" ref="U7:U38" si="1">S7+T7</f>
        <v>0</v>
      </c>
      <c r="V7" s="92">
        <f t="shared" ref="V7:V70" si="2">U7+R7</f>
        <v>0</v>
      </c>
      <c r="W7" s="65">
        <f>ROUND(V7*-0.25%,0)</f>
        <v>0</v>
      </c>
      <c r="X7" s="92">
        <f>SUM(V7:W7)</f>
        <v>0</v>
      </c>
      <c r="Y7" s="60">
        <f>[1]Delta!$G7</f>
        <v>0</v>
      </c>
      <c r="Z7" s="92">
        <f>ROUND(SUM(X7:Y7),0)</f>
        <v>0</v>
      </c>
      <c r="AA7" s="60"/>
      <c r="AB7" s="60">
        <f>Z7-AA7</f>
        <v>0</v>
      </c>
      <c r="AC7" s="92">
        <f>ROUND(AB7/$AC$88,0)</f>
        <v>0</v>
      </c>
      <c r="AD7" s="96">
        <f t="shared" ref="AD7:AD38" si="3">Z7</f>
        <v>0</v>
      </c>
      <c r="AE7" s="66">
        <f>'Source Data'!N7</f>
        <v>2506</v>
      </c>
      <c r="AF7" s="89">
        <f t="shared" ref="AF7:AF38" si="4">C7*AE7</f>
        <v>0</v>
      </c>
      <c r="AG7" s="270"/>
      <c r="AH7" s="66">
        <f>AG7*AE7</f>
        <v>0</v>
      </c>
      <c r="AI7" s="270"/>
      <c r="AJ7" s="68">
        <f t="shared" ref="AJ7:AJ38" si="5">AE7*AI7*0.5</f>
        <v>0</v>
      </c>
      <c r="AK7" s="67">
        <f t="shared" ref="AK7:AK38" si="6">AH7+AJ7</f>
        <v>0</v>
      </c>
      <c r="AL7" s="89">
        <f>AK7+AF7</f>
        <v>0</v>
      </c>
      <c r="AM7" s="70">
        <f>ROUND(-0.25%*AL7,0)</f>
        <v>0</v>
      </c>
      <c r="AN7" s="89">
        <f>SUM(AL7:AM7)</f>
        <v>0</v>
      </c>
      <c r="AO7" s="60">
        <f>[1]Delta!$M7</f>
        <v>0</v>
      </c>
      <c r="AP7" s="89">
        <f>ROUND(SUM(AN7:AO7),0)</f>
        <v>0</v>
      </c>
      <c r="AQ7" s="68"/>
      <c r="AR7" s="68">
        <f>AP7-AQ7</f>
        <v>0</v>
      </c>
      <c r="AS7" s="89">
        <f>ROUND(AR7/$AS$88,0)</f>
        <v>0</v>
      </c>
      <c r="AT7" s="69">
        <f t="shared" ref="AT7:AT70" si="7">Z7+AP7</f>
        <v>0</v>
      </c>
      <c r="AU7" s="86">
        <f t="shared" ref="AU7:AU70" si="8">AC7+AS7</f>
        <v>0</v>
      </c>
      <c r="AV7" s="116"/>
      <c r="AW7" s="65"/>
      <c r="AX7" s="65">
        <f t="shared" ref="AX7:AX38" si="9">-AM7</f>
        <v>0</v>
      </c>
      <c r="AY7" s="65">
        <f t="shared" ref="AY7:AY38" si="10">AX7-AW7</f>
        <v>0</v>
      </c>
    </row>
    <row r="8" spans="1:51" ht="16.149999999999999" customHeight="1" x14ac:dyDescent="0.2">
      <c r="A8" s="54">
        <v>2</v>
      </c>
      <c r="B8" s="55" t="s">
        <v>7</v>
      </c>
      <c r="C8" s="271">
        <f>'8_2.1.18 SIS'!AA8</f>
        <v>0</v>
      </c>
      <c r="D8" s="56">
        <f>'Source Data'!H8</f>
        <v>5855.7282403587005</v>
      </c>
      <c r="E8" s="74">
        <f t="shared" ref="E8:E71" si="11">C8*D8</f>
        <v>0</v>
      </c>
      <c r="F8" s="290"/>
      <c r="G8" s="56">
        <f>'Source Data'!I8</f>
        <v>744.36686504426837</v>
      </c>
      <c r="H8" s="74">
        <f t="shared" ref="H8:H71" si="12">F8*G8</f>
        <v>0</v>
      </c>
      <c r="I8" s="290"/>
      <c r="J8" s="56">
        <f>'Source Data'!J8</f>
        <v>203.00914501207316</v>
      </c>
      <c r="K8" s="74">
        <f t="shared" ref="K8:K71" si="13">I8*J8</f>
        <v>0</v>
      </c>
      <c r="L8" s="290"/>
      <c r="M8" s="56">
        <f>'Source Data'!K8</f>
        <v>5075.2286253018301</v>
      </c>
      <c r="N8" s="74">
        <f t="shared" ref="N8:N71" si="14">L8*M8</f>
        <v>0</v>
      </c>
      <c r="O8" s="290"/>
      <c r="P8" s="56">
        <f>'Source Data'!L8</f>
        <v>2030.0914501207317</v>
      </c>
      <c r="Q8" s="74">
        <f t="shared" ref="Q8:Q71" si="15">O8*P8</f>
        <v>0</v>
      </c>
      <c r="R8" s="93">
        <v>0</v>
      </c>
      <c r="S8" s="56"/>
      <c r="T8" s="56"/>
      <c r="U8" s="57">
        <f t="shared" si="1"/>
        <v>0</v>
      </c>
      <c r="V8" s="93">
        <f t="shared" si="2"/>
        <v>0</v>
      </c>
      <c r="W8" s="74">
        <f t="shared" ref="W8:W71" si="16">ROUND(V8*-0.25%,0)</f>
        <v>0</v>
      </c>
      <c r="X8" s="93">
        <f t="shared" ref="X8:X71" si="17">SUM(V8:W8)</f>
        <v>0</v>
      </c>
      <c r="Y8" s="56">
        <f>[1]Delta!$G8</f>
        <v>0</v>
      </c>
      <c r="Z8" s="93">
        <f t="shared" ref="Z8:Z71" si="18">ROUND(SUM(X8:Y8),0)</f>
        <v>0</v>
      </c>
      <c r="AA8" s="56"/>
      <c r="AB8" s="56">
        <f t="shared" ref="AB8:AB71" si="19">Z8-AA8</f>
        <v>0</v>
      </c>
      <c r="AC8" s="93">
        <f t="shared" ref="AC8:AC71" si="20">ROUND(AB8/$AC$88,0)</f>
        <v>0</v>
      </c>
      <c r="AD8" s="97">
        <f t="shared" si="3"/>
        <v>0</v>
      </c>
      <c r="AE8" s="75">
        <f>'Source Data'!N8</f>
        <v>2883</v>
      </c>
      <c r="AF8" s="90">
        <f t="shared" si="4"/>
        <v>0</v>
      </c>
      <c r="AG8" s="271"/>
      <c r="AH8" s="75">
        <f t="shared" ref="AH8:AH71" si="21">AG8*AE8</f>
        <v>0</v>
      </c>
      <c r="AI8" s="271"/>
      <c r="AJ8" s="77">
        <f t="shared" si="5"/>
        <v>0</v>
      </c>
      <c r="AK8" s="76">
        <f t="shared" si="6"/>
        <v>0</v>
      </c>
      <c r="AL8" s="90">
        <f t="shared" ref="AL8:AL71" si="22">AK8+AF8</f>
        <v>0</v>
      </c>
      <c r="AM8" s="79">
        <f t="shared" ref="AM8:AM71" si="23">ROUND(-0.25%*AL8,0)</f>
        <v>0</v>
      </c>
      <c r="AN8" s="90">
        <f t="shared" ref="AN8:AN71" si="24">SUM(AL8:AM8)</f>
        <v>0</v>
      </c>
      <c r="AO8" s="56">
        <f>[1]Delta!$M8</f>
        <v>0</v>
      </c>
      <c r="AP8" s="90">
        <f t="shared" ref="AP8:AP71" si="25">ROUND(SUM(AN8:AO8),0)</f>
        <v>0</v>
      </c>
      <c r="AQ8" s="77"/>
      <c r="AR8" s="77">
        <f t="shared" ref="AR8:AR71" si="26">AP8-AQ8</f>
        <v>0</v>
      </c>
      <c r="AS8" s="90">
        <f t="shared" ref="AS8:AS71" si="27">ROUND(AR8/$AS$88,0)</f>
        <v>0</v>
      </c>
      <c r="AT8" s="78">
        <f t="shared" si="7"/>
        <v>0</v>
      </c>
      <c r="AU8" s="87">
        <f t="shared" si="8"/>
        <v>0</v>
      </c>
      <c r="AV8" s="116"/>
      <c r="AW8" s="74"/>
      <c r="AX8" s="74">
        <f t="shared" si="9"/>
        <v>0</v>
      </c>
      <c r="AY8" s="74">
        <f t="shared" si="10"/>
        <v>0</v>
      </c>
    </row>
    <row r="9" spans="1:51" ht="16.149999999999999" customHeight="1" x14ac:dyDescent="0.2">
      <c r="A9" s="54">
        <v>3</v>
      </c>
      <c r="B9" s="55" t="s">
        <v>8</v>
      </c>
      <c r="C9" s="271">
        <f>'8_2.1.18 SIS'!AA9</f>
        <v>0</v>
      </c>
      <c r="D9" s="56">
        <f>'Source Data'!H9</f>
        <v>3742.2866078757875</v>
      </c>
      <c r="E9" s="74">
        <f t="shared" si="11"/>
        <v>0</v>
      </c>
      <c r="F9" s="290"/>
      <c r="G9" s="56">
        <f>'Source Data'!I9</f>
        <v>529.43529443774321</v>
      </c>
      <c r="H9" s="74">
        <f t="shared" si="12"/>
        <v>0</v>
      </c>
      <c r="I9" s="290"/>
      <c r="J9" s="56">
        <f>'Source Data'!J9</f>
        <v>144.39144393756632</v>
      </c>
      <c r="K9" s="74">
        <f t="shared" si="13"/>
        <v>0</v>
      </c>
      <c r="L9" s="290"/>
      <c r="M9" s="56">
        <f>'Source Data'!K9</f>
        <v>3609.7860984391582</v>
      </c>
      <c r="N9" s="74">
        <f t="shared" si="14"/>
        <v>0</v>
      </c>
      <c r="O9" s="290"/>
      <c r="P9" s="56">
        <f>'Source Data'!L9</f>
        <v>1443.9144393756631</v>
      </c>
      <c r="Q9" s="74">
        <f t="shared" si="15"/>
        <v>0</v>
      </c>
      <c r="R9" s="93">
        <v>0</v>
      </c>
      <c r="S9" s="56"/>
      <c r="T9" s="56"/>
      <c r="U9" s="57">
        <f t="shared" si="1"/>
        <v>0</v>
      </c>
      <c r="V9" s="93">
        <f t="shared" si="2"/>
        <v>0</v>
      </c>
      <c r="W9" s="74">
        <f t="shared" si="16"/>
        <v>0</v>
      </c>
      <c r="X9" s="93">
        <f t="shared" si="17"/>
        <v>0</v>
      </c>
      <c r="Y9" s="56">
        <f>[1]Delta!$G9</f>
        <v>0</v>
      </c>
      <c r="Z9" s="93">
        <f t="shared" si="18"/>
        <v>0</v>
      </c>
      <c r="AA9" s="56"/>
      <c r="AB9" s="56">
        <f t="shared" si="19"/>
        <v>0</v>
      </c>
      <c r="AC9" s="93">
        <f t="shared" si="20"/>
        <v>0</v>
      </c>
      <c r="AD9" s="97">
        <f t="shared" si="3"/>
        <v>0</v>
      </c>
      <c r="AE9" s="75">
        <f>'Source Data'!N9</f>
        <v>6285</v>
      </c>
      <c r="AF9" s="90">
        <f t="shared" si="4"/>
        <v>0</v>
      </c>
      <c r="AG9" s="271"/>
      <c r="AH9" s="75">
        <f t="shared" si="21"/>
        <v>0</v>
      </c>
      <c r="AI9" s="271"/>
      <c r="AJ9" s="77">
        <f t="shared" si="5"/>
        <v>0</v>
      </c>
      <c r="AK9" s="76">
        <f t="shared" si="6"/>
        <v>0</v>
      </c>
      <c r="AL9" s="90">
        <f t="shared" si="22"/>
        <v>0</v>
      </c>
      <c r="AM9" s="79">
        <f t="shared" si="23"/>
        <v>0</v>
      </c>
      <c r="AN9" s="90">
        <f t="shared" si="24"/>
        <v>0</v>
      </c>
      <c r="AO9" s="56">
        <f>[1]Delta!$M9</f>
        <v>0</v>
      </c>
      <c r="AP9" s="90">
        <f t="shared" si="25"/>
        <v>0</v>
      </c>
      <c r="AQ9" s="77"/>
      <c r="AR9" s="77">
        <f t="shared" si="26"/>
        <v>0</v>
      </c>
      <c r="AS9" s="90">
        <f t="shared" si="27"/>
        <v>0</v>
      </c>
      <c r="AT9" s="78">
        <f t="shared" si="7"/>
        <v>0</v>
      </c>
      <c r="AU9" s="87">
        <f t="shared" si="8"/>
        <v>0</v>
      </c>
      <c r="AV9" s="116"/>
      <c r="AW9" s="74"/>
      <c r="AX9" s="74">
        <f t="shared" si="9"/>
        <v>0</v>
      </c>
      <c r="AY9" s="74">
        <f t="shared" si="10"/>
        <v>0</v>
      </c>
    </row>
    <row r="10" spans="1:51" ht="16.149999999999999" customHeight="1" x14ac:dyDescent="0.2">
      <c r="A10" s="54">
        <v>4</v>
      </c>
      <c r="B10" s="55" t="s">
        <v>9</v>
      </c>
      <c r="C10" s="271">
        <f>'8_2.1.18 SIS'!AA10</f>
        <v>0</v>
      </c>
      <c r="D10" s="56">
        <f>'Source Data'!H10</f>
        <v>5202.4303933253823</v>
      </c>
      <c r="E10" s="74">
        <f t="shared" si="11"/>
        <v>0</v>
      </c>
      <c r="F10" s="290"/>
      <c r="G10" s="56">
        <f>'Source Data'!I10</f>
        <v>687.66452541183287</v>
      </c>
      <c r="H10" s="74">
        <f t="shared" si="12"/>
        <v>0</v>
      </c>
      <c r="I10" s="290"/>
      <c r="J10" s="56">
        <f>'Source Data'!J10</f>
        <v>187.54487056686349</v>
      </c>
      <c r="K10" s="74">
        <f t="shared" si="13"/>
        <v>0</v>
      </c>
      <c r="L10" s="290"/>
      <c r="M10" s="56">
        <f>'Source Data'!K10</f>
        <v>4688.6217641715884</v>
      </c>
      <c r="N10" s="74">
        <f t="shared" si="14"/>
        <v>0</v>
      </c>
      <c r="O10" s="290"/>
      <c r="P10" s="56">
        <f>'Source Data'!L10</f>
        <v>1875.4487056686353</v>
      </c>
      <c r="Q10" s="74">
        <f t="shared" si="15"/>
        <v>0</v>
      </c>
      <c r="R10" s="93">
        <v>0</v>
      </c>
      <c r="S10" s="56"/>
      <c r="T10" s="56"/>
      <c r="U10" s="57">
        <f t="shared" si="1"/>
        <v>0</v>
      </c>
      <c r="V10" s="93">
        <f t="shared" si="2"/>
        <v>0</v>
      </c>
      <c r="W10" s="74">
        <f t="shared" si="16"/>
        <v>0</v>
      </c>
      <c r="X10" s="93">
        <f t="shared" si="17"/>
        <v>0</v>
      </c>
      <c r="Y10" s="56">
        <f>[1]Delta!$G10</f>
        <v>0</v>
      </c>
      <c r="Z10" s="93">
        <f t="shared" si="18"/>
        <v>0</v>
      </c>
      <c r="AA10" s="56"/>
      <c r="AB10" s="56">
        <f t="shared" si="19"/>
        <v>0</v>
      </c>
      <c r="AC10" s="93">
        <f t="shared" si="20"/>
        <v>0</v>
      </c>
      <c r="AD10" s="97">
        <f t="shared" si="3"/>
        <v>0</v>
      </c>
      <c r="AE10" s="75">
        <f>'Source Data'!N10</f>
        <v>3620</v>
      </c>
      <c r="AF10" s="90">
        <f t="shared" si="4"/>
        <v>0</v>
      </c>
      <c r="AG10" s="271"/>
      <c r="AH10" s="75">
        <f t="shared" si="21"/>
        <v>0</v>
      </c>
      <c r="AI10" s="271"/>
      <c r="AJ10" s="77">
        <f t="shared" si="5"/>
        <v>0</v>
      </c>
      <c r="AK10" s="76">
        <f t="shared" si="6"/>
        <v>0</v>
      </c>
      <c r="AL10" s="90">
        <f t="shared" si="22"/>
        <v>0</v>
      </c>
      <c r="AM10" s="79">
        <f t="shared" si="23"/>
        <v>0</v>
      </c>
      <c r="AN10" s="90">
        <f t="shared" si="24"/>
        <v>0</v>
      </c>
      <c r="AO10" s="56">
        <f>[1]Delta!$M10</f>
        <v>0</v>
      </c>
      <c r="AP10" s="90">
        <f t="shared" si="25"/>
        <v>0</v>
      </c>
      <c r="AQ10" s="77"/>
      <c r="AR10" s="77">
        <f t="shared" si="26"/>
        <v>0</v>
      </c>
      <c r="AS10" s="90">
        <f t="shared" si="27"/>
        <v>0</v>
      </c>
      <c r="AT10" s="78">
        <f t="shared" si="7"/>
        <v>0</v>
      </c>
      <c r="AU10" s="87">
        <f t="shared" si="8"/>
        <v>0</v>
      </c>
      <c r="AV10" s="116"/>
      <c r="AW10" s="74"/>
      <c r="AX10" s="74">
        <f t="shared" si="9"/>
        <v>0</v>
      </c>
      <c r="AY10" s="74">
        <f t="shared" si="10"/>
        <v>0</v>
      </c>
    </row>
    <row r="11" spans="1:51" ht="16.149999999999999" customHeight="1" x14ac:dyDescent="0.2">
      <c r="A11" s="49">
        <v>5</v>
      </c>
      <c r="B11" s="50" t="s">
        <v>10</v>
      </c>
      <c r="C11" s="272">
        <f>'8_2.1.18 SIS'!AA11</f>
        <v>0</v>
      </c>
      <c r="D11" s="51">
        <f>'Source Data'!H11</f>
        <v>4616.1188110316743</v>
      </c>
      <c r="E11" s="80">
        <f t="shared" si="11"/>
        <v>0</v>
      </c>
      <c r="F11" s="291"/>
      <c r="G11" s="51">
        <f>'Source Data'!I11</f>
        <v>699.44299073701018</v>
      </c>
      <c r="H11" s="80">
        <f t="shared" si="12"/>
        <v>0</v>
      </c>
      <c r="I11" s="291"/>
      <c r="J11" s="51">
        <f>'Source Data'!J11</f>
        <v>190.75717929191185</v>
      </c>
      <c r="K11" s="80">
        <f t="shared" si="13"/>
        <v>0</v>
      </c>
      <c r="L11" s="291"/>
      <c r="M11" s="51">
        <f>'Source Data'!K11</f>
        <v>4768.9294822977972</v>
      </c>
      <c r="N11" s="80">
        <f t="shared" si="14"/>
        <v>0</v>
      </c>
      <c r="O11" s="291"/>
      <c r="P11" s="51">
        <f>'Source Data'!L11</f>
        <v>1907.5717929191187</v>
      </c>
      <c r="Q11" s="80">
        <f t="shared" si="15"/>
        <v>0</v>
      </c>
      <c r="R11" s="94">
        <v>0</v>
      </c>
      <c r="S11" s="51"/>
      <c r="T11" s="51"/>
      <c r="U11" s="52">
        <f t="shared" si="1"/>
        <v>0</v>
      </c>
      <c r="V11" s="94">
        <f t="shared" si="2"/>
        <v>0</v>
      </c>
      <c r="W11" s="80">
        <f t="shared" si="16"/>
        <v>0</v>
      </c>
      <c r="X11" s="94">
        <f t="shared" si="17"/>
        <v>0</v>
      </c>
      <c r="Y11" s="51">
        <f>[1]Delta!$G11</f>
        <v>0</v>
      </c>
      <c r="Z11" s="94">
        <f t="shared" si="18"/>
        <v>0</v>
      </c>
      <c r="AA11" s="53"/>
      <c r="AB11" s="51">
        <f t="shared" si="19"/>
        <v>0</v>
      </c>
      <c r="AC11" s="95">
        <f t="shared" si="20"/>
        <v>0</v>
      </c>
      <c r="AD11" s="95">
        <f t="shared" si="3"/>
        <v>0</v>
      </c>
      <c r="AE11" s="71">
        <f>'Source Data'!N11</f>
        <v>2115</v>
      </c>
      <c r="AF11" s="91">
        <f t="shared" si="4"/>
        <v>0</v>
      </c>
      <c r="AG11" s="272"/>
      <c r="AH11" s="71">
        <f t="shared" si="21"/>
        <v>0</v>
      </c>
      <c r="AI11" s="272"/>
      <c r="AJ11" s="72">
        <f t="shared" si="5"/>
        <v>0</v>
      </c>
      <c r="AK11" s="73">
        <f t="shared" si="6"/>
        <v>0</v>
      </c>
      <c r="AL11" s="91">
        <f t="shared" si="22"/>
        <v>0</v>
      </c>
      <c r="AM11" s="82">
        <f t="shared" si="23"/>
        <v>0</v>
      </c>
      <c r="AN11" s="91">
        <f t="shared" si="24"/>
        <v>0</v>
      </c>
      <c r="AO11" s="51">
        <f>[1]Delta!$M11</f>
        <v>0</v>
      </c>
      <c r="AP11" s="91">
        <f t="shared" si="25"/>
        <v>0</v>
      </c>
      <c r="AQ11" s="72"/>
      <c r="AR11" s="72">
        <f t="shared" si="26"/>
        <v>0</v>
      </c>
      <c r="AS11" s="91">
        <f t="shared" si="27"/>
        <v>0</v>
      </c>
      <c r="AT11" s="81">
        <f t="shared" si="7"/>
        <v>0</v>
      </c>
      <c r="AU11" s="88">
        <f t="shared" si="8"/>
        <v>0</v>
      </c>
      <c r="AV11" s="116"/>
      <c r="AW11" s="80"/>
      <c r="AX11" s="80">
        <f t="shared" si="9"/>
        <v>0</v>
      </c>
      <c r="AY11" s="80">
        <f t="shared" si="10"/>
        <v>0</v>
      </c>
    </row>
    <row r="12" spans="1:51" ht="16.149999999999999" customHeight="1" x14ac:dyDescent="0.2">
      <c r="A12" s="58">
        <v>6</v>
      </c>
      <c r="B12" s="59" t="s">
        <v>11</v>
      </c>
      <c r="C12" s="270">
        <f>'8_2.1.18 SIS'!AA12</f>
        <v>0</v>
      </c>
      <c r="D12" s="60">
        <f>'Source Data'!H12</f>
        <v>4932.8589889938785</v>
      </c>
      <c r="E12" s="65">
        <f t="shared" si="11"/>
        <v>0</v>
      </c>
      <c r="F12" s="289"/>
      <c r="G12" s="60">
        <f>'Source Data'!I12</f>
        <v>671.54041297688354</v>
      </c>
      <c r="H12" s="65">
        <f t="shared" si="12"/>
        <v>0</v>
      </c>
      <c r="I12" s="289"/>
      <c r="J12" s="60">
        <f>'Source Data'!J12</f>
        <v>183.14738535733184</v>
      </c>
      <c r="K12" s="65">
        <f t="shared" si="13"/>
        <v>0</v>
      </c>
      <c r="L12" s="289"/>
      <c r="M12" s="60">
        <f>'Source Data'!K12</f>
        <v>4578.6846339332969</v>
      </c>
      <c r="N12" s="65">
        <f t="shared" si="14"/>
        <v>0</v>
      </c>
      <c r="O12" s="289"/>
      <c r="P12" s="60">
        <f>'Source Data'!L12</f>
        <v>1831.4738535733186</v>
      </c>
      <c r="Q12" s="65">
        <f t="shared" si="15"/>
        <v>0</v>
      </c>
      <c r="R12" s="92">
        <v>0</v>
      </c>
      <c r="S12" s="60"/>
      <c r="T12" s="60"/>
      <c r="U12" s="61">
        <f t="shared" si="1"/>
        <v>0</v>
      </c>
      <c r="V12" s="92">
        <f t="shared" si="2"/>
        <v>0</v>
      </c>
      <c r="W12" s="65">
        <f t="shared" si="16"/>
        <v>0</v>
      </c>
      <c r="X12" s="92">
        <f t="shared" si="17"/>
        <v>0</v>
      </c>
      <c r="Y12" s="60">
        <f>[1]Delta!$G12</f>
        <v>0</v>
      </c>
      <c r="Z12" s="92">
        <f t="shared" si="18"/>
        <v>0</v>
      </c>
      <c r="AA12" s="60"/>
      <c r="AB12" s="60">
        <f t="shared" si="19"/>
        <v>0</v>
      </c>
      <c r="AC12" s="92">
        <f t="shared" si="20"/>
        <v>0</v>
      </c>
      <c r="AD12" s="96">
        <f t="shared" si="3"/>
        <v>0</v>
      </c>
      <c r="AE12" s="66">
        <f>'Source Data'!N12</f>
        <v>4073</v>
      </c>
      <c r="AF12" s="89">
        <f t="shared" si="4"/>
        <v>0</v>
      </c>
      <c r="AG12" s="270"/>
      <c r="AH12" s="66">
        <f t="shared" si="21"/>
        <v>0</v>
      </c>
      <c r="AI12" s="270"/>
      <c r="AJ12" s="68">
        <f t="shared" si="5"/>
        <v>0</v>
      </c>
      <c r="AK12" s="67">
        <f t="shared" si="6"/>
        <v>0</v>
      </c>
      <c r="AL12" s="89">
        <f t="shared" si="22"/>
        <v>0</v>
      </c>
      <c r="AM12" s="70">
        <f t="shared" si="23"/>
        <v>0</v>
      </c>
      <c r="AN12" s="89">
        <f t="shared" si="24"/>
        <v>0</v>
      </c>
      <c r="AO12" s="60">
        <f>[1]Delta!$M12</f>
        <v>0</v>
      </c>
      <c r="AP12" s="89">
        <f t="shared" si="25"/>
        <v>0</v>
      </c>
      <c r="AQ12" s="68"/>
      <c r="AR12" s="68">
        <f t="shared" si="26"/>
        <v>0</v>
      </c>
      <c r="AS12" s="89">
        <f t="shared" si="27"/>
        <v>0</v>
      </c>
      <c r="AT12" s="69">
        <f t="shared" si="7"/>
        <v>0</v>
      </c>
      <c r="AU12" s="86">
        <f t="shared" si="8"/>
        <v>0</v>
      </c>
      <c r="AV12" s="116"/>
      <c r="AW12" s="65"/>
      <c r="AX12" s="65">
        <f t="shared" si="9"/>
        <v>0</v>
      </c>
      <c r="AY12" s="65">
        <f t="shared" si="10"/>
        <v>0</v>
      </c>
    </row>
    <row r="13" spans="1:51" ht="16.149999999999999" customHeight="1" x14ac:dyDescent="0.2">
      <c r="A13" s="54">
        <v>7</v>
      </c>
      <c r="B13" s="55" t="s">
        <v>12</v>
      </c>
      <c r="C13" s="271">
        <f>'8_2.1.18 SIS'!AA13</f>
        <v>0</v>
      </c>
      <c r="D13" s="56">
        <f>'Source Data'!H13</f>
        <v>3079.9485560845051</v>
      </c>
      <c r="E13" s="74">
        <f t="shared" si="11"/>
        <v>0</v>
      </c>
      <c r="F13" s="290"/>
      <c r="G13" s="56">
        <f>'Source Data'!I13</f>
        <v>422.20328372683736</v>
      </c>
      <c r="H13" s="74">
        <f t="shared" si="12"/>
        <v>0</v>
      </c>
      <c r="I13" s="290"/>
      <c r="J13" s="56">
        <f>'Source Data'!J13</f>
        <v>115.14635010731928</v>
      </c>
      <c r="K13" s="74">
        <f t="shared" si="13"/>
        <v>0</v>
      </c>
      <c r="L13" s="290"/>
      <c r="M13" s="56">
        <f>'Source Data'!K13</f>
        <v>2878.6587526829821</v>
      </c>
      <c r="N13" s="74">
        <f t="shared" si="14"/>
        <v>0</v>
      </c>
      <c r="O13" s="290"/>
      <c r="P13" s="56">
        <f>'Source Data'!L13</f>
        <v>1151.4635010731927</v>
      </c>
      <c r="Q13" s="74">
        <f t="shared" si="15"/>
        <v>0</v>
      </c>
      <c r="R13" s="93">
        <v>0</v>
      </c>
      <c r="S13" s="56"/>
      <c r="T13" s="56"/>
      <c r="U13" s="57">
        <f t="shared" si="1"/>
        <v>0</v>
      </c>
      <c r="V13" s="93">
        <f t="shared" si="2"/>
        <v>0</v>
      </c>
      <c r="W13" s="74">
        <f t="shared" si="16"/>
        <v>0</v>
      </c>
      <c r="X13" s="93">
        <f t="shared" si="17"/>
        <v>0</v>
      </c>
      <c r="Y13" s="56">
        <f>[1]Delta!$G13</f>
        <v>0</v>
      </c>
      <c r="Z13" s="93">
        <f t="shared" si="18"/>
        <v>0</v>
      </c>
      <c r="AA13" s="56"/>
      <c r="AB13" s="56">
        <f t="shared" si="19"/>
        <v>0</v>
      </c>
      <c r="AC13" s="93">
        <f t="shared" si="20"/>
        <v>0</v>
      </c>
      <c r="AD13" s="97">
        <f t="shared" si="3"/>
        <v>0</v>
      </c>
      <c r="AE13" s="75">
        <f>'Source Data'!N13</f>
        <v>11839</v>
      </c>
      <c r="AF13" s="90">
        <f t="shared" si="4"/>
        <v>0</v>
      </c>
      <c r="AG13" s="271"/>
      <c r="AH13" s="75">
        <f t="shared" si="21"/>
        <v>0</v>
      </c>
      <c r="AI13" s="271"/>
      <c r="AJ13" s="77">
        <f t="shared" si="5"/>
        <v>0</v>
      </c>
      <c r="AK13" s="76">
        <f t="shared" si="6"/>
        <v>0</v>
      </c>
      <c r="AL13" s="90">
        <f t="shared" si="22"/>
        <v>0</v>
      </c>
      <c r="AM13" s="79">
        <f t="shared" si="23"/>
        <v>0</v>
      </c>
      <c r="AN13" s="90">
        <f t="shared" si="24"/>
        <v>0</v>
      </c>
      <c r="AO13" s="56">
        <f>[1]Delta!$M13</f>
        <v>0</v>
      </c>
      <c r="AP13" s="90">
        <f t="shared" si="25"/>
        <v>0</v>
      </c>
      <c r="AQ13" s="77"/>
      <c r="AR13" s="77">
        <f t="shared" si="26"/>
        <v>0</v>
      </c>
      <c r="AS13" s="90">
        <f t="shared" si="27"/>
        <v>0</v>
      </c>
      <c r="AT13" s="78">
        <f t="shared" si="7"/>
        <v>0</v>
      </c>
      <c r="AU13" s="87">
        <f t="shared" si="8"/>
        <v>0</v>
      </c>
      <c r="AV13" s="116"/>
      <c r="AW13" s="74"/>
      <c r="AX13" s="74">
        <f t="shared" si="9"/>
        <v>0</v>
      </c>
      <c r="AY13" s="74">
        <f t="shared" si="10"/>
        <v>0</v>
      </c>
    </row>
    <row r="14" spans="1:51" ht="16.149999999999999" customHeight="1" x14ac:dyDescent="0.2">
      <c r="A14" s="54">
        <v>8</v>
      </c>
      <c r="B14" s="55" t="s">
        <v>13</v>
      </c>
      <c r="C14" s="271">
        <f>'8_2.1.18 SIS'!AA14</f>
        <v>0</v>
      </c>
      <c r="D14" s="56">
        <f>'Source Data'!H14</f>
        <v>4738.9956586322805</v>
      </c>
      <c r="E14" s="74">
        <f t="shared" si="11"/>
        <v>0</v>
      </c>
      <c r="F14" s="290"/>
      <c r="G14" s="56">
        <f>'Source Data'!I14</f>
        <v>631.46888950213452</v>
      </c>
      <c r="H14" s="74">
        <f t="shared" si="12"/>
        <v>0</v>
      </c>
      <c r="I14" s="290"/>
      <c r="J14" s="56">
        <f>'Source Data'!J14</f>
        <v>172.21878804603671</v>
      </c>
      <c r="K14" s="74">
        <f t="shared" si="13"/>
        <v>0</v>
      </c>
      <c r="L14" s="290"/>
      <c r="M14" s="56">
        <f>'Source Data'!K14</f>
        <v>4305.4697011509179</v>
      </c>
      <c r="N14" s="74">
        <f t="shared" si="14"/>
        <v>0</v>
      </c>
      <c r="O14" s="290"/>
      <c r="P14" s="56">
        <f>'Source Data'!L14</f>
        <v>1722.1878804603671</v>
      </c>
      <c r="Q14" s="74">
        <f t="shared" si="15"/>
        <v>0</v>
      </c>
      <c r="R14" s="93">
        <v>0</v>
      </c>
      <c r="S14" s="56"/>
      <c r="T14" s="56"/>
      <c r="U14" s="57">
        <f t="shared" si="1"/>
        <v>0</v>
      </c>
      <c r="V14" s="93">
        <f t="shared" si="2"/>
        <v>0</v>
      </c>
      <c r="W14" s="74">
        <f t="shared" si="16"/>
        <v>0</v>
      </c>
      <c r="X14" s="93">
        <f t="shared" si="17"/>
        <v>0</v>
      </c>
      <c r="Y14" s="56">
        <f>[1]Delta!$G14</f>
        <v>0</v>
      </c>
      <c r="Z14" s="93">
        <f t="shared" si="18"/>
        <v>0</v>
      </c>
      <c r="AA14" s="56"/>
      <c r="AB14" s="56">
        <f t="shared" si="19"/>
        <v>0</v>
      </c>
      <c r="AC14" s="93">
        <f t="shared" si="20"/>
        <v>0</v>
      </c>
      <c r="AD14" s="97">
        <f t="shared" si="3"/>
        <v>0</v>
      </c>
      <c r="AE14" s="75">
        <f>'Source Data'!N14</f>
        <v>4588</v>
      </c>
      <c r="AF14" s="90">
        <f t="shared" si="4"/>
        <v>0</v>
      </c>
      <c r="AG14" s="271"/>
      <c r="AH14" s="75">
        <f t="shared" si="21"/>
        <v>0</v>
      </c>
      <c r="AI14" s="271"/>
      <c r="AJ14" s="77">
        <f t="shared" si="5"/>
        <v>0</v>
      </c>
      <c r="AK14" s="76">
        <f t="shared" si="6"/>
        <v>0</v>
      </c>
      <c r="AL14" s="90">
        <f t="shared" si="22"/>
        <v>0</v>
      </c>
      <c r="AM14" s="79">
        <f t="shared" si="23"/>
        <v>0</v>
      </c>
      <c r="AN14" s="90">
        <f t="shared" si="24"/>
        <v>0</v>
      </c>
      <c r="AO14" s="56">
        <f>[1]Delta!$M14</f>
        <v>0</v>
      </c>
      <c r="AP14" s="90">
        <f t="shared" si="25"/>
        <v>0</v>
      </c>
      <c r="AQ14" s="77"/>
      <c r="AR14" s="77">
        <f t="shared" si="26"/>
        <v>0</v>
      </c>
      <c r="AS14" s="90">
        <f t="shared" si="27"/>
        <v>0</v>
      </c>
      <c r="AT14" s="78">
        <f t="shared" si="7"/>
        <v>0</v>
      </c>
      <c r="AU14" s="87">
        <f t="shared" si="8"/>
        <v>0</v>
      </c>
      <c r="AV14" s="116"/>
      <c r="AW14" s="74"/>
      <c r="AX14" s="74">
        <f t="shared" si="9"/>
        <v>0</v>
      </c>
      <c r="AY14" s="74">
        <f t="shared" si="10"/>
        <v>0</v>
      </c>
    </row>
    <row r="15" spans="1:51" ht="16.149999999999999" customHeight="1" x14ac:dyDescent="0.2">
      <c r="A15" s="54">
        <v>9</v>
      </c>
      <c r="B15" s="55" t="s">
        <v>14</v>
      </c>
      <c r="C15" s="271">
        <f>'8_2.1.18 SIS'!AA15</f>
        <v>0</v>
      </c>
      <c r="D15" s="56">
        <f>'Source Data'!H15</f>
        <v>4548.7366413720365</v>
      </c>
      <c r="E15" s="74">
        <f t="shared" si="11"/>
        <v>0</v>
      </c>
      <c r="F15" s="290"/>
      <c r="G15" s="56">
        <f>'Source Data'!I15</f>
        <v>606.55190779573797</v>
      </c>
      <c r="H15" s="74">
        <f t="shared" si="12"/>
        <v>0</v>
      </c>
      <c r="I15" s="290"/>
      <c r="J15" s="56">
        <f>'Source Data'!J15</f>
        <v>165.42324758065581</v>
      </c>
      <c r="K15" s="74">
        <f t="shared" si="13"/>
        <v>0</v>
      </c>
      <c r="L15" s="290"/>
      <c r="M15" s="56">
        <f>'Source Data'!K15</f>
        <v>4135.5811895163952</v>
      </c>
      <c r="N15" s="74">
        <f t="shared" si="14"/>
        <v>0</v>
      </c>
      <c r="O15" s="290"/>
      <c r="P15" s="56">
        <f>'Source Data'!L15</f>
        <v>1654.2324758065579</v>
      </c>
      <c r="Q15" s="74">
        <f t="shared" si="15"/>
        <v>0</v>
      </c>
      <c r="R15" s="93">
        <v>0</v>
      </c>
      <c r="S15" s="56"/>
      <c r="T15" s="56"/>
      <c r="U15" s="57">
        <f t="shared" si="1"/>
        <v>0</v>
      </c>
      <c r="V15" s="93">
        <f t="shared" si="2"/>
        <v>0</v>
      </c>
      <c r="W15" s="74">
        <f t="shared" si="16"/>
        <v>0</v>
      </c>
      <c r="X15" s="93">
        <f t="shared" si="17"/>
        <v>0</v>
      </c>
      <c r="Y15" s="56">
        <f>[1]Delta!$G15</f>
        <v>0</v>
      </c>
      <c r="Z15" s="93">
        <f t="shared" si="18"/>
        <v>0</v>
      </c>
      <c r="AA15" s="56"/>
      <c r="AB15" s="56">
        <f t="shared" si="19"/>
        <v>0</v>
      </c>
      <c r="AC15" s="93">
        <f t="shared" si="20"/>
        <v>0</v>
      </c>
      <c r="AD15" s="97">
        <f t="shared" si="3"/>
        <v>0</v>
      </c>
      <c r="AE15" s="75">
        <f>'Source Data'!N15</f>
        <v>5094</v>
      </c>
      <c r="AF15" s="90">
        <f t="shared" si="4"/>
        <v>0</v>
      </c>
      <c r="AG15" s="271"/>
      <c r="AH15" s="75">
        <f t="shared" si="21"/>
        <v>0</v>
      </c>
      <c r="AI15" s="271"/>
      <c r="AJ15" s="77">
        <f t="shared" si="5"/>
        <v>0</v>
      </c>
      <c r="AK15" s="76">
        <f t="shared" si="6"/>
        <v>0</v>
      </c>
      <c r="AL15" s="90">
        <f t="shared" si="22"/>
        <v>0</v>
      </c>
      <c r="AM15" s="79">
        <f t="shared" si="23"/>
        <v>0</v>
      </c>
      <c r="AN15" s="90">
        <f t="shared" si="24"/>
        <v>0</v>
      </c>
      <c r="AO15" s="56">
        <f>[1]Delta!$M15</f>
        <v>0</v>
      </c>
      <c r="AP15" s="90">
        <f t="shared" si="25"/>
        <v>0</v>
      </c>
      <c r="AQ15" s="77"/>
      <c r="AR15" s="77">
        <f t="shared" si="26"/>
        <v>0</v>
      </c>
      <c r="AS15" s="90">
        <f t="shared" si="27"/>
        <v>0</v>
      </c>
      <c r="AT15" s="78">
        <f t="shared" si="7"/>
        <v>0</v>
      </c>
      <c r="AU15" s="87">
        <f t="shared" si="8"/>
        <v>0</v>
      </c>
      <c r="AV15" s="116"/>
      <c r="AW15" s="74"/>
      <c r="AX15" s="74">
        <f t="shared" si="9"/>
        <v>0</v>
      </c>
      <c r="AY15" s="74">
        <f t="shared" si="10"/>
        <v>0</v>
      </c>
    </row>
    <row r="16" spans="1:51" ht="16.149999999999999" customHeight="1" x14ac:dyDescent="0.2">
      <c r="A16" s="49">
        <v>10</v>
      </c>
      <c r="B16" s="50" t="s">
        <v>15</v>
      </c>
      <c r="C16" s="272">
        <f>'8_2.1.18 SIS'!AA16</f>
        <v>0</v>
      </c>
      <c r="D16" s="51">
        <f>'Source Data'!H16</f>
        <v>3450.3968616043203</v>
      </c>
      <c r="E16" s="80">
        <f t="shared" si="11"/>
        <v>0</v>
      </c>
      <c r="F16" s="291"/>
      <c r="G16" s="51">
        <f>'Source Data'!I16</f>
        <v>486.95555408614769</v>
      </c>
      <c r="H16" s="80">
        <f t="shared" si="12"/>
        <v>0</v>
      </c>
      <c r="I16" s="291"/>
      <c r="J16" s="51">
        <f>'Source Data'!J16</f>
        <v>132.806060205313</v>
      </c>
      <c r="K16" s="80">
        <f t="shared" si="13"/>
        <v>0</v>
      </c>
      <c r="L16" s="291"/>
      <c r="M16" s="51">
        <f>'Source Data'!K16</f>
        <v>3320.1515051328256</v>
      </c>
      <c r="N16" s="80">
        <f t="shared" si="14"/>
        <v>0</v>
      </c>
      <c r="O16" s="291"/>
      <c r="P16" s="51">
        <f>'Source Data'!L16</f>
        <v>1328.06060205313</v>
      </c>
      <c r="Q16" s="80">
        <f t="shared" si="15"/>
        <v>0</v>
      </c>
      <c r="R16" s="94">
        <v>0</v>
      </c>
      <c r="S16" s="51"/>
      <c r="T16" s="51"/>
      <c r="U16" s="52">
        <f t="shared" si="1"/>
        <v>0</v>
      </c>
      <c r="V16" s="94">
        <f t="shared" si="2"/>
        <v>0</v>
      </c>
      <c r="W16" s="80">
        <f t="shared" si="16"/>
        <v>0</v>
      </c>
      <c r="X16" s="94">
        <f t="shared" si="17"/>
        <v>0</v>
      </c>
      <c r="Y16" s="51">
        <f>[1]Delta!$G16</f>
        <v>0</v>
      </c>
      <c r="Z16" s="94">
        <f t="shared" si="18"/>
        <v>0</v>
      </c>
      <c r="AA16" s="53"/>
      <c r="AB16" s="51">
        <f t="shared" si="19"/>
        <v>0</v>
      </c>
      <c r="AC16" s="95">
        <f t="shared" si="20"/>
        <v>0</v>
      </c>
      <c r="AD16" s="95">
        <f t="shared" si="3"/>
        <v>0</v>
      </c>
      <c r="AE16" s="71">
        <f>'Source Data'!N16</f>
        <v>7747</v>
      </c>
      <c r="AF16" s="91">
        <f t="shared" si="4"/>
        <v>0</v>
      </c>
      <c r="AG16" s="272"/>
      <c r="AH16" s="71">
        <f t="shared" si="21"/>
        <v>0</v>
      </c>
      <c r="AI16" s="272"/>
      <c r="AJ16" s="72">
        <f t="shared" si="5"/>
        <v>0</v>
      </c>
      <c r="AK16" s="73">
        <f t="shared" si="6"/>
        <v>0</v>
      </c>
      <c r="AL16" s="91">
        <f t="shared" si="22"/>
        <v>0</v>
      </c>
      <c r="AM16" s="82">
        <f t="shared" si="23"/>
        <v>0</v>
      </c>
      <c r="AN16" s="91">
        <f t="shared" si="24"/>
        <v>0</v>
      </c>
      <c r="AO16" s="51">
        <f>[1]Delta!$M16</f>
        <v>0</v>
      </c>
      <c r="AP16" s="91">
        <f t="shared" si="25"/>
        <v>0</v>
      </c>
      <c r="AQ16" s="72"/>
      <c r="AR16" s="72">
        <f t="shared" si="26"/>
        <v>0</v>
      </c>
      <c r="AS16" s="91">
        <f t="shared" si="27"/>
        <v>0</v>
      </c>
      <c r="AT16" s="81">
        <f t="shared" si="7"/>
        <v>0</v>
      </c>
      <c r="AU16" s="88">
        <f t="shared" si="8"/>
        <v>0</v>
      </c>
      <c r="AV16" s="116"/>
      <c r="AW16" s="80"/>
      <c r="AX16" s="80">
        <f t="shared" si="9"/>
        <v>0</v>
      </c>
      <c r="AY16" s="80">
        <f t="shared" si="10"/>
        <v>0</v>
      </c>
    </row>
    <row r="17" spans="1:51" ht="16.149999999999999" customHeight="1" x14ac:dyDescent="0.2">
      <c r="A17" s="58">
        <v>11</v>
      </c>
      <c r="B17" s="59" t="s">
        <v>16</v>
      </c>
      <c r="C17" s="270">
        <f>'8_2.1.18 SIS'!AA17</f>
        <v>0</v>
      </c>
      <c r="D17" s="60">
        <f>'Source Data'!H17</f>
        <v>5710.1347819377015</v>
      </c>
      <c r="E17" s="65">
        <f t="shared" si="11"/>
        <v>0</v>
      </c>
      <c r="F17" s="289"/>
      <c r="G17" s="60">
        <f>'Source Data'!I17</f>
        <v>720.86562862338462</v>
      </c>
      <c r="H17" s="65">
        <f t="shared" si="12"/>
        <v>0</v>
      </c>
      <c r="I17" s="289"/>
      <c r="J17" s="60">
        <f>'Source Data'!J17</f>
        <v>196.59971689728673</v>
      </c>
      <c r="K17" s="65">
        <f t="shared" si="13"/>
        <v>0</v>
      </c>
      <c r="L17" s="289"/>
      <c r="M17" s="60">
        <f>'Source Data'!K17</f>
        <v>4914.9929224321686</v>
      </c>
      <c r="N17" s="65">
        <f t="shared" si="14"/>
        <v>0</v>
      </c>
      <c r="O17" s="289"/>
      <c r="P17" s="60">
        <f>'Source Data'!L17</f>
        <v>1965.9971689728673</v>
      </c>
      <c r="Q17" s="65">
        <f t="shared" si="15"/>
        <v>0</v>
      </c>
      <c r="R17" s="92">
        <v>0</v>
      </c>
      <c r="S17" s="60"/>
      <c r="T17" s="60"/>
      <c r="U17" s="61">
        <f t="shared" si="1"/>
        <v>0</v>
      </c>
      <c r="V17" s="92">
        <f t="shared" si="2"/>
        <v>0</v>
      </c>
      <c r="W17" s="65">
        <f t="shared" si="16"/>
        <v>0</v>
      </c>
      <c r="X17" s="92">
        <f t="shared" si="17"/>
        <v>0</v>
      </c>
      <c r="Y17" s="60">
        <f>[1]Delta!$G17</f>
        <v>0</v>
      </c>
      <c r="Z17" s="92">
        <f t="shared" si="18"/>
        <v>0</v>
      </c>
      <c r="AA17" s="60"/>
      <c r="AB17" s="60">
        <f t="shared" si="19"/>
        <v>0</v>
      </c>
      <c r="AC17" s="92">
        <f t="shared" si="20"/>
        <v>0</v>
      </c>
      <c r="AD17" s="96">
        <f t="shared" si="3"/>
        <v>0</v>
      </c>
      <c r="AE17" s="66">
        <f>'Source Data'!N17</f>
        <v>3310</v>
      </c>
      <c r="AF17" s="89">
        <f t="shared" si="4"/>
        <v>0</v>
      </c>
      <c r="AG17" s="270"/>
      <c r="AH17" s="66">
        <f t="shared" si="21"/>
        <v>0</v>
      </c>
      <c r="AI17" s="270"/>
      <c r="AJ17" s="68">
        <f t="shared" si="5"/>
        <v>0</v>
      </c>
      <c r="AK17" s="67">
        <f t="shared" si="6"/>
        <v>0</v>
      </c>
      <c r="AL17" s="89">
        <f t="shared" si="22"/>
        <v>0</v>
      </c>
      <c r="AM17" s="70">
        <f t="shared" si="23"/>
        <v>0</v>
      </c>
      <c r="AN17" s="89">
        <f t="shared" si="24"/>
        <v>0</v>
      </c>
      <c r="AO17" s="60">
        <f>[1]Delta!$M17</f>
        <v>0</v>
      </c>
      <c r="AP17" s="89">
        <f t="shared" si="25"/>
        <v>0</v>
      </c>
      <c r="AQ17" s="68"/>
      <c r="AR17" s="68">
        <f t="shared" si="26"/>
        <v>0</v>
      </c>
      <c r="AS17" s="89">
        <f t="shared" si="27"/>
        <v>0</v>
      </c>
      <c r="AT17" s="69">
        <f t="shared" si="7"/>
        <v>0</v>
      </c>
      <c r="AU17" s="86">
        <f t="shared" si="8"/>
        <v>0</v>
      </c>
      <c r="AV17" s="116"/>
      <c r="AW17" s="65"/>
      <c r="AX17" s="65">
        <f t="shared" si="9"/>
        <v>0</v>
      </c>
      <c r="AY17" s="65">
        <f t="shared" si="10"/>
        <v>0</v>
      </c>
    </row>
    <row r="18" spans="1:51" ht="16.149999999999999" customHeight="1" x14ac:dyDescent="0.2">
      <c r="A18" s="54">
        <v>12</v>
      </c>
      <c r="B18" s="55" t="s">
        <v>17</v>
      </c>
      <c r="C18" s="271">
        <f>'8_2.1.18 SIS'!AA18</f>
        <v>0</v>
      </c>
      <c r="D18" s="56">
        <f>'Source Data'!H18</f>
        <v>2970.5124583417528</v>
      </c>
      <c r="E18" s="74">
        <f t="shared" si="11"/>
        <v>0</v>
      </c>
      <c r="F18" s="290"/>
      <c r="G18" s="56">
        <f>'Source Data'!I18</f>
        <v>374.0615666318472</v>
      </c>
      <c r="H18" s="74">
        <f t="shared" si="12"/>
        <v>0</v>
      </c>
      <c r="I18" s="290"/>
      <c r="J18" s="56">
        <f>'Source Data'!J18</f>
        <v>102.01679089959471</v>
      </c>
      <c r="K18" s="74">
        <f t="shared" si="13"/>
        <v>0</v>
      </c>
      <c r="L18" s="290"/>
      <c r="M18" s="56">
        <f>'Source Data'!K18</f>
        <v>2550.4197724898677</v>
      </c>
      <c r="N18" s="74">
        <f t="shared" si="14"/>
        <v>0</v>
      </c>
      <c r="O18" s="290"/>
      <c r="P18" s="56">
        <f>'Source Data'!L18</f>
        <v>1020.1679089959471</v>
      </c>
      <c r="Q18" s="74">
        <f t="shared" si="15"/>
        <v>0</v>
      </c>
      <c r="R18" s="93">
        <v>0</v>
      </c>
      <c r="S18" s="56"/>
      <c r="T18" s="56"/>
      <c r="U18" s="57">
        <f t="shared" si="1"/>
        <v>0</v>
      </c>
      <c r="V18" s="93">
        <f t="shared" si="2"/>
        <v>0</v>
      </c>
      <c r="W18" s="74">
        <f t="shared" si="16"/>
        <v>0</v>
      </c>
      <c r="X18" s="93">
        <f t="shared" si="17"/>
        <v>0</v>
      </c>
      <c r="Y18" s="56">
        <f>[1]Delta!$G18</f>
        <v>0</v>
      </c>
      <c r="Z18" s="93">
        <f t="shared" si="18"/>
        <v>0</v>
      </c>
      <c r="AA18" s="56"/>
      <c r="AB18" s="56">
        <f t="shared" si="19"/>
        <v>0</v>
      </c>
      <c r="AC18" s="93">
        <f t="shared" si="20"/>
        <v>0</v>
      </c>
      <c r="AD18" s="97">
        <f t="shared" si="3"/>
        <v>0</v>
      </c>
      <c r="AE18" s="75">
        <f>'Source Data'!N18</f>
        <v>6410</v>
      </c>
      <c r="AF18" s="90">
        <f t="shared" si="4"/>
        <v>0</v>
      </c>
      <c r="AG18" s="271"/>
      <c r="AH18" s="75">
        <f t="shared" si="21"/>
        <v>0</v>
      </c>
      <c r="AI18" s="271"/>
      <c r="AJ18" s="77">
        <f t="shared" si="5"/>
        <v>0</v>
      </c>
      <c r="AK18" s="76">
        <f t="shared" si="6"/>
        <v>0</v>
      </c>
      <c r="AL18" s="90">
        <f t="shared" si="22"/>
        <v>0</v>
      </c>
      <c r="AM18" s="79">
        <f t="shared" si="23"/>
        <v>0</v>
      </c>
      <c r="AN18" s="90">
        <f t="shared" si="24"/>
        <v>0</v>
      </c>
      <c r="AO18" s="56">
        <f>[1]Delta!$M18</f>
        <v>0</v>
      </c>
      <c r="AP18" s="90">
        <f t="shared" si="25"/>
        <v>0</v>
      </c>
      <c r="AQ18" s="77"/>
      <c r="AR18" s="77">
        <f t="shared" si="26"/>
        <v>0</v>
      </c>
      <c r="AS18" s="90">
        <f t="shared" si="27"/>
        <v>0</v>
      </c>
      <c r="AT18" s="78">
        <f t="shared" si="7"/>
        <v>0</v>
      </c>
      <c r="AU18" s="87">
        <f t="shared" si="8"/>
        <v>0</v>
      </c>
      <c r="AV18" s="116"/>
      <c r="AW18" s="74"/>
      <c r="AX18" s="74">
        <f t="shared" si="9"/>
        <v>0</v>
      </c>
      <c r="AY18" s="74">
        <f t="shared" si="10"/>
        <v>0</v>
      </c>
    </row>
    <row r="19" spans="1:51" ht="16.149999999999999" customHeight="1" x14ac:dyDescent="0.2">
      <c r="A19" s="54">
        <v>13</v>
      </c>
      <c r="B19" s="55" t="s">
        <v>18</v>
      </c>
      <c r="C19" s="271">
        <f>'8_2.1.18 SIS'!AA19</f>
        <v>80</v>
      </c>
      <c r="D19" s="56">
        <f>'Source Data'!H19</f>
        <v>5498.1587066365764</v>
      </c>
      <c r="E19" s="74">
        <f t="shared" si="11"/>
        <v>439852.6965309261</v>
      </c>
      <c r="F19" s="290"/>
      <c r="G19" s="56">
        <f>'Source Data'!I19</f>
        <v>725.51734025343501</v>
      </c>
      <c r="H19" s="74">
        <f t="shared" si="12"/>
        <v>0</v>
      </c>
      <c r="I19" s="290"/>
      <c r="J19" s="56">
        <f>'Source Data'!J19</f>
        <v>197.86836552366407</v>
      </c>
      <c r="K19" s="74">
        <f t="shared" si="13"/>
        <v>0</v>
      </c>
      <c r="L19" s="290"/>
      <c r="M19" s="56">
        <f>'Source Data'!K19</f>
        <v>4946.7091380916027</v>
      </c>
      <c r="N19" s="74">
        <f t="shared" si="14"/>
        <v>0</v>
      </c>
      <c r="O19" s="290"/>
      <c r="P19" s="56">
        <f>'Source Data'!L19</f>
        <v>1978.6836552366412</v>
      </c>
      <c r="Q19" s="74">
        <f t="shared" si="15"/>
        <v>0</v>
      </c>
      <c r="R19" s="93">
        <v>511811</v>
      </c>
      <c r="S19" s="56"/>
      <c r="T19" s="56"/>
      <c r="U19" s="57">
        <f t="shared" si="1"/>
        <v>0</v>
      </c>
      <c r="V19" s="93">
        <f t="shared" si="2"/>
        <v>511811</v>
      </c>
      <c r="W19" s="74">
        <f t="shared" si="16"/>
        <v>-1280</v>
      </c>
      <c r="X19" s="93">
        <f t="shared" si="17"/>
        <v>510531</v>
      </c>
      <c r="Y19" s="56">
        <f>[1]Delta!$G19</f>
        <v>0</v>
      </c>
      <c r="Z19" s="93">
        <f t="shared" si="18"/>
        <v>510531</v>
      </c>
      <c r="AA19" s="56"/>
      <c r="AB19" s="56">
        <f t="shared" si="19"/>
        <v>510531</v>
      </c>
      <c r="AC19" s="93">
        <f t="shared" si="20"/>
        <v>42544</v>
      </c>
      <c r="AD19" s="97">
        <f t="shared" si="3"/>
        <v>510531</v>
      </c>
      <c r="AE19" s="75">
        <f>'Source Data'!N19</f>
        <v>2773</v>
      </c>
      <c r="AF19" s="90">
        <f t="shared" si="4"/>
        <v>221840</v>
      </c>
      <c r="AG19" s="271"/>
      <c r="AH19" s="75">
        <f t="shared" si="21"/>
        <v>0</v>
      </c>
      <c r="AI19" s="271"/>
      <c r="AJ19" s="77">
        <f t="shared" si="5"/>
        <v>0</v>
      </c>
      <c r="AK19" s="76">
        <f t="shared" si="6"/>
        <v>0</v>
      </c>
      <c r="AL19" s="90">
        <f t="shared" si="22"/>
        <v>221840</v>
      </c>
      <c r="AM19" s="79">
        <f t="shared" si="23"/>
        <v>-555</v>
      </c>
      <c r="AN19" s="90">
        <f t="shared" si="24"/>
        <v>221285</v>
      </c>
      <c r="AO19" s="56">
        <f>[1]Delta!$M19</f>
        <v>0</v>
      </c>
      <c r="AP19" s="90">
        <f t="shared" si="25"/>
        <v>221285</v>
      </c>
      <c r="AQ19" s="77"/>
      <c r="AR19" s="77">
        <f t="shared" si="26"/>
        <v>221285</v>
      </c>
      <c r="AS19" s="90">
        <f t="shared" si="27"/>
        <v>18440</v>
      </c>
      <c r="AT19" s="78">
        <f t="shared" si="7"/>
        <v>731816</v>
      </c>
      <c r="AU19" s="87">
        <f t="shared" si="8"/>
        <v>60984</v>
      </c>
      <c r="AV19" s="116"/>
      <c r="AW19" s="74"/>
      <c r="AX19" s="74">
        <f t="shared" si="9"/>
        <v>555</v>
      </c>
      <c r="AY19" s="74">
        <f t="shared" si="10"/>
        <v>555</v>
      </c>
    </row>
    <row r="20" spans="1:51" ht="16.149999999999999" customHeight="1" x14ac:dyDescent="0.2">
      <c r="A20" s="54">
        <v>14</v>
      </c>
      <c r="B20" s="55" t="s">
        <v>19</v>
      </c>
      <c r="C20" s="271">
        <f>'8_2.1.18 SIS'!AA20</f>
        <v>0</v>
      </c>
      <c r="D20" s="56">
        <f>'Source Data'!H20</f>
        <v>5011.2312545353479</v>
      </c>
      <c r="E20" s="74">
        <f t="shared" si="11"/>
        <v>0</v>
      </c>
      <c r="F20" s="290"/>
      <c r="G20" s="56">
        <f>'Source Data'!I20</f>
        <v>644.89230424636412</v>
      </c>
      <c r="H20" s="74">
        <f t="shared" si="12"/>
        <v>0</v>
      </c>
      <c r="I20" s="290"/>
      <c r="J20" s="56">
        <f>'Source Data'!J20</f>
        <v>175.87971933991753</v>
      </c>
      <c r="K20" s="74">
        <f t="shared" si="13"/>
        <v>0</v>
      </c>
      <c r="L20" s="290"/>
      <c r="M20" s="56">
        <f>'Source Data'!K20</f>
        <v>4396.9929834979375</v>
      </c>
      <c r="N20" s="74">
        <f t="shared" si="14"/>
        <v>0</v>
      </c>
      <c r="O20" s="290"/>
      <c r="P20" s="56">
        <f>'Source Data'!L20</f>
        <v>1758.7971933991751</v>
      </c>
      <c r="Q20" s="74">
        <f t="shared" si="15"/>
        <v>0</v>
      </c>
      <c r="R20" s="93">
        <v>0</v>
      </c>
      <c r="S20" s="56"/>
      <c r="T20" s="56"/>
      <c r="U20" s="57">
        <f t="shared" si="1"/>
        <v>0</v>
      </c>
      <c r="V20" s="93">
        <f t="shared" si="2"/>
        <v>0</v>
      </c>
      <c r="W20" s="74">
        <f t="shared" si="16"/>
        <v>0</v>
      </c>
      <c r="X20" s="93">
        <f t="shared" si="17"/>
        <v>0</v>
      </c>
      <c r="Y20" s="56">
        <f>[1]Delta!$G20</f>
        <v>0</v>
      </c>
      <c r="Z20" s="93">
        <f t="shared" si="18"/>
        <v>0</v>
      </c>
      <c r="AA20" s="56"/>
      <c r="AB20" s="56">
        <f t="shared" si="19"/>
        <v>0</v>
      </c>
      <c r="AC20" s="93">
        <f t="shared" si="20"/>
        <v>0</v>
      </c>
      <c r="AD20" s="97">
        <f t="shared" si="3"/>
        <v>0</v>
      </c>
      <c r="AE20" s="75">
        <f>'Source Data'!N20</f>
        <v>3207</v>
      </c>
      <c r="AF20" s="90">
        <f t="shared" si="4"/>
        <v>0</v>
      </c>
      <c r="AG20" s="271"/>
      <c r="AH20" s="75">
        <f t="shared" si="21"/>
        <v>0</v>
      </c>
      <c r="AI20" s="271"/>
      <c r="AJ20" s="77">
        <f t="shared" si="5"/>
        <v>0</v>
      </c>
      <c r="AK20" s="76">
        <f t="shared" si="6"/>
        <v>0</v>
      </c>
      <c r="AL20" s="90">
        <f t="shared" si="22"/>
        <v>0</v>
      </c>
      <c r="AM20" s="79">
        <f t="shared" si="23"/>
        <v>0</v>
      </c>
      <c r="AN20" s="90">
        <f t="shared" si="24"/>
        <v>0</v>
      </c>
      <c r="AO20" s="56">
        <f>[1]Delta!$M20</f>
        <v>0</v>
      </c>
      <c r="AP20" s="90">
        <f t="shared" si="25"/>
        <v>0</v>
      </c>
      <c r="AQ20" s="77"/>
      <c r="AR20" s="77">
        <f t="shared" si="26"/>
        <v>0</v>
      </c>
      <c r="AS20" s="90">
        <f t="shared" si="27"/>
        <v>0</v>
      </c>
      <c r="AT20" s="78">
        <f t="shared" si="7"/>
        <v>0</v>
      </c>
      <c r="AU20" s="87">
        <f t="shared" si="8"/>
        <v>0</v>
      </c>
      <c r="AV20" s="116"/>
      <c r="AW20" s="74"/>
      <c r="AX20" s="74">
        <f t="shared" si="9"/>
        <v>0</v>
      </c>
      <c r="AY20" s="74">
        <f t="shared" si="10"/>
        <v>0</v>
      </c>
    </row>
    <row r="21" spans="1:51" ht="16.149999999999999" customHeight="1" x14ac:dyDescent="0.2">
      <c r="A21" s="49">
        <v>15</v>
      </c>
      <c r="B21" s="50" t="s">
        <v>20</v>
      </c>
      <c r="C21" s="272">
        <f>'8_2.1.18 SIS'!AA21</f>
        <v>352</v>
      </c>
      <c r="D21" s="51">
        <f>'Source Data'!H21</f>
        <v>5066.2622105753844</v>
      </c>
      <c r="E21" s="80">
        <f t="shared" si="11"/>
        <v>1783324.2981225352</v>
      </c>
      <c r="F21" s="291"/>
      <c r="G21" s="51">
        <f>'Source Data'!I21</f>
        <v>701.0216863265847</v>
      </c>
      <c r="H21" s="80">
        <f t="shared" si="12"/>
        <v>0</v>
      </c>
      <c r="I21" s="291"/>
      <c r="J21" s="51">
        <f>'Source Data'!J21</f>
        <v>191.18773263452312</v>
      </c>
      <c r="K21" s="80">
        <f t="shared" si="13"/>
        <v>0</v>
      </c>
      <c r="L21" s="291"/>
      <c r="M21" s="51">
        <f>'Source Data'!K21</f>
        <v>4779.6933158630773</v>
      </c>
      <c r="N21" s="80">
        <f t="shared" si="14"/>
        <v>0</v>
      </c>
      <c r="O21" s="291"/>
      <c r="P21" s="51">
        <f>'Source Data'!L21</f>
        <v>1911.8773263452308</v>
      </c>
      <c r="Q21" s="80">
        <f t="shared" si="15"/>
        <v>0</v>
      </c>
      <c r="R21" s="94">
        <v>2103245</v>
      </c>
      <c r="S21" s="51"/>
      <c r="T21" s="51"/>
      <c r="U21" s="52">
        <f t="shared" si="1"/>
        <v>0</v>
      </c>
      <c r="V21" s="94">
        <f t="shared" si="2"/>
        <v>2103245</v>
      </c>
      <c r="W21" s="80">
        <f t="shared" si="16"/>
        <v>-5258</v>
      </c>
      <c r="X21" s="94">
        <f t="shared" si="17"/>
        <v>2097987</v>
      </c>
      <c r="Y21" s="51">
        <f>[1]Delta!$G21</f>
        <v>2372</v>
      </c>
      <c r="Z21" s="94">
        <f t="shared" si="18"/>
        <v>2100359</v>
      </c>
      <c r="AA21" s="53"/>
      <c r="AB21" s="51">
        <f t="shared" si="19"/>
        <v>2100359</v>
      </c>
      <c r="AC21" s="95">
        <f t="shared" si="20"/>
        <v>175030</v>
      </c>
      <c r="AD21" s="95">
        <f t="shared" si="3"/>
        <v>2100359</v>
      </c>
      <c r="AE21" s="71">
        <f>'Source Data'!N21</f>
        <v>2896</v>
      </c>
      <c r="AF21" s="91">
        <f t="shared" si="4"/>
        <v>1019392</v>
      </c>
      <c r="AG21" s="272"/>
      <c r="AH21" s="71">
        <f t="shared" si="21"/>
        <v>0</v>
      </c>
      <c r="AI21" s="272"/>
      <c r="AJ21" s="72">
        <f t="shared" si="5"/>
        <v>0</v>
      </c>
      <c r="AK21" s="73">
        <f t="shared" si="6"/>
        <v>0</v>
      </c>
      <c r="AL21" s="91">
        <f t="shared" si="22"/>
        <v>1019392</v>
      </c>
      <c r="AM21" s="82">
        <f t="shared" si="23"/>
        <v>-2548</v>
      </c>
      <c r="AN21" s="91">
        <f t="shared" si="24"/>
        <v>1016844</v>
      </c>
      <c r="AO21" s="51">
        <f>[1]Delta!$M21</f>
        <v>0</v>
      </c>
      <c r="AP21" s="91">
        <f t="shared" si="25"/>
        <v>1016844</v>
      </c>
      <c r="AQ21" s="72"/>
      <c r="AR21" s="72">
        <f t="shared" si="26"/>
        <v>1016844</v>
      </c>
      <c r="AS21" s="91">
        <f t="shared" si="27"/>
        <v>84737</v>
      </c>
      <c r="AT21" s="81">
        <f t="shared" si="7"/>
        <v>3117203</v>
      </c>
      <c r="AU21" s="88">
        <f t="shared" si="8"/>
        <v>259767</v>
      </c>
      <c r="AV21" s="116"/>
      <c r="AW21" s="80"/>
      <c r="AX21" s="80">
        <f t="shared" si="9"/>
        <v>2548</v>
      </c>
      <c r="AY21" s="80">
        <f t="shared" si="10"/>
        <v>2548</v>
      </c>
    </row>
    <row r="22" spans="1:51" ht="16.149999999999999" customHeight="1" x14ac:dyDescent="0.2">
      <c r="A22" s="58">
        <v>16</v>
      </c>
      <c r="B22" s="59" t="s">
        <v>21</v>
      </c>
      <c r="C22" s="270">
        <f>'8_2.1.18 SIS'!AA22</f>
        <v>0</v>
      </c>
      <c r="D22" s="60">
        <f>'Source Data'!H22</f>
        <v>2365.2515167166002</v>
      </c>
      <c r="E22" s="65">
        <f t="shared" si="11"/>
        <v>0</v>
      </c>
      <c r="F22" s="289"/>
      <c r="G22" s="60">
        <f>'Source Data'!I22</f>
        <v>332.11179417298291</v>
      </c>
      <c r="H22" s="65">
        <f t="shared" si="12"/>
        <v>0</v>
      </c>
      <c r="I22" s="289"/>
      <c r="J22" s="60">
        <f>'Source Data'!J22</f>
        <v>90.57594386535898</v>
      </c>
      <c r="K22" s="65">
        <f t="shared" si="13"/>
        <v>0</v>
      </c>
      <c r="L22" s="289"/>
      <c r="M22" s="60">
        <f>'Source Data'!K22</f>
        <v>2264.3985966339742</v>
      </c>
      <c r="N22" s="65">
        <f t="shared" si="14"/>
        <v>0</v>
      </c>
      <c r="O22" s="289"/>
      <c r="P22" s="60">
        <f>'Source Data'!L22</f>
        <v>905.75943865358965</v>
      </c>
      <c r="Q22" s="65">
        <f t="shared" si="15"/>
        <v>0</v>
      </c>
      <c r="R22" s="92">
        <v>0</v>
      </c>
      <c r="S22" s="60"/>
      <c r="T22" s="60"/>
      <c r="U22" s="61">
        <f t="shared" si="1"/>
        <v>0</v>
      </c>
      <c r="V22" s="92">
        <f t="shared" si="2"/>
        <v>0</v>
      </c>
      <c r="W22" s="65">
        <f t="shared" si="16"/>
        <v>0</v>
      </c>
      <c r="X22" s="92">
        <f t="shared" si="17"/>
        <v>0</v>
      </c>
      <c r="Y22" s="60">
        <f>[1]Delta!$G22</f>
        <v>0</v>
      </c>
      <c r="Z22" s="92">
        <f t="shared" si="18"/>
        <v>0</v>
      </c>
      <c r="AA22" s="60"/>
      <c r="AB22" s="60">
        <f t="shared" si="19"/>
        <v>0</v>
      </c>
      <c r="AC22" s="92">
        <f t="shared" si="20"/>
        <v>0</v>
      </c>
      <c r="AD22" s="96">
        <f t="shared" si="3"/>
        <v>0</v>
      </c>
      <c r="AE22" s="66">
        <f>'Source Data'!N22</f>
        <v>11958</v>
      </c>
      <c r="AF22" s="89">
        <f t="shared" si="4"/>
        <v>0</v>
      </c>
      <c r="AG22" s="270"/>
      <c r="AH22" s="66">
        <f t="shared" si="21"/>
        <v>0</v>
      </c>
      <c r="AI22" s="270"/>
      <c r="AJ22" s="68">
        <f t="shared" si="5"/>
        <v>0</v>
      </c>
      <c r="AK22" s="67">
        <f t="shared" si="6"/>
        <v>0</v>
      </c>
      <c r="AL22" s="89">
        <f t="shared" si="22"/>
        <v>0</v>
      </c>
      <c r="AM22" s="70">
        <f t="shared" si="23"/>
        <v>0</v>
      </c>
      <c r="AN22" s="89">
        <f t="shared" si="24"/>
        <v>0</v>
      </c>
      <c r="AO22" s="60">
        <f>[1]Delta!$M22</f>
        <v>0</v>
      </c>
      <c r="AP22" s="89">
        <f t="shared" si="25"/>
        <v>0</v>
      </c>
      <c r="AQ22" s="68"/>
      <c r="AR22" s="68">
        <f t="shared" si="26"/>
        <v>0</v>
      </c>
      <c r="AS22" s="89">
        <f t="shared" si="27"/>
        <v>0</v>
      </c>
      <c r="AT22" s="69">
        <f t="shared" si="7"/>
        <v>0</v>
      </c>
      <c r="AU22" s="86">
        <f t="shared" si="8"/>
        <v>0</v>
      </c>
      <c r="AV22" s="116"/>
      <c r="AW22" s="65"/>
      <c r="AX22" s="65">
        <f t="shared" si="9"/>
        <v>0</v>
      </c>
      <c r="AY22" s="65">
        <f t="shared" si="10"/>
        <v>0</v>
      </c>
    </row>
    <row r="23" spans="1:51" ht="16.149999999999999" customHeight="1" x14ac:dyDescent="0.2">
      <c r="A23" s="54">
        <v>17</v>
      </c>
      <c r="B23" s="55" t="s">
        <v>22</v>
      </c>
      <c r="C23" s="271">
        <f>'8_2.1.18 SIS'!AA23</f>
        <v>1</v>
      </c>
      <c r="D23" s="56">
        <f>'Source Data'!H23</f>
        <v>3197.8562864796509</v>
      </c>
      <c r="E23" s="74">
        <f t="shared" si="11"/>
        <v>3197.8562864796509</v>
      </c>
      <c r="F23" s="290"/>
      <c r="G23" s="56">
        <f>'Source Data'!I23</f>
        <v>404.99760461581491</v>
      </c>
      <c r="H23" s="74">
        <f t="shared" si="12"/>
        <v>0</v>
      </c>
      <c r="I23" s="290"/>
      <c r="J23" s="56">
        <f>'Source Data'!J23</f>
        <v>110.45389216794953</v>
      </c>
      <c r="K23" s="74">
        <f t="shared" si="13"/>
        <v>0</v>
      </c>
      <c r="L23" s="290"/>
      <c r="M23" s="56">
        <f>'Source Data'!K23</f>
        <v>2761.3473041987377</v>
      </c>
      <c r="N23" s="74">
        <f t="shared" si="14"/>
        <v>0</v>
      </c>
      <c r="O23" s="290"/>
      <c r="P23" s="56">
        <f>'Source Data'!L23</f>
        <v>1104.5389216794952</v>
      </c>
      <c r="Q23" s="74">
        <f t="shared" si="15"/>
        <v>0</v>
      </c>
      <c r="R23" s="93">
        <v>6475</v>
      </c>
      <c r="S23" s="56"/>
      <c r="T23" s="56"/>
      <c r="U23" s="57">
        <f t="shared" si="1"/>
        <v>0</v>
      </c>
      <c r="V23" s="93">
        <f t="shared" si="2"/>
        <v>6475</v>
      </c>
      <c r="W23" s="74">
        <f t="shared" si="16"/>
        <v>-16</v>
      </c>
      <c r="X23" s="93">
        <f t="shared" si="17"/>
        <v>6459</v>
      </c>
      <c r="Y23" s="56">
        <f>[1]Delta!$G23</f>
        <v>0</v>
      </c>
      <c r="Z23" s="93">
        <f t="shared" si="18"/>
        <v>6459</v>
      </c>
      <c r="AA23" s="56"/>
      <c r="AB23" s="56">
        <f t="shared" si="19"/>
        <v>6459</v>
      </c>
      <c r="AC23" s="93">
        <f t="shared" si="20"/>
        <v>538</v>
      </c>
      <c r="AD23" s="97">
        <f t="shared" si="3"/>
        <v>6459</v>
      </c>
      <c r="AE23" s="75">
        <f>'Source Data'!N23</f>
        <v>7667</v>
      </c>
      <c r="AF23" s="90">
        <f t="shared" si="4"/>
        <v>7667</v>
      </c>
      <c r="AG23" s="271"/>
      <c r="AH23" s="75">
        <f>AG23*AE23</f>
        <v>0</v>
      </c>
      <c r="AI23" s="271"/>
      <c r="AJ23" s="77">
        <f t="shared" si="5"/>
        <v>0</v>
      </c>
      <c r="AK23" s="76">
        <f t="shared" si="6"/>
        <v>0</v>
      </c>
      <c r="AL23" s="90">
        <f t="shared" si="22"/>
        <v>7667</v>
      </c>
      <c r="AM23" s="79">
        <f t="shared" si="23"/>
        <v>-19</v>
      </c>
      <c r="AN23" s="90">
        <f t="shared" si="24"/>
        <v>7648</v>
      </c>
      <c r="AO23" s="56">
        <f>[1]Delta!$M23</f>
        <v>0</v>
      </c>
      <c r="AP23" s="90">
        <f t="shared" si="25"/>
        <v>7648</v>
      </c>
      <c r="AQ23" s="77"/>
      <c r="AR23" s="77">
        <f t="shared" si="26"/>
        <v>7648</v>
      </c>
      <c r="AS23" s="90">
        <f t="shared" si="27"/>
        <v>637</v>
      </c>
      <c r="AT23" s="78">
        <f t="shared" si="7"/>
        <v>14107</v>
      </c>
      <c r="AU23" s="87">
        <f t="shared" si="8"/>
        <v>1175</v>
      </c>
      <c r="AV23" s="116"/>
      <c r="AW23" s="74"/>
      <c r="AX23" s="74">
        <f t="shared" si="9"/>
        <v>19</v>
      </c>
      <c r="AY23" s="74">
        <f t="shared" si="10"/>
        <v>19</v>
      </c>
    </row>
    <row r="24" spans="1:51" ht="16.149999999999999" customHeight="1" x14ac:dyDescent="0.2">
      <c r="A24" s="54">
        <v>18</v>
      </c>
      <c r="B24" s="55" t="s">
        <v>23</v>
      </c>
      <c r="C24" s="271">
        <f>'8_2.1.18 SIS'!AA24</f>
        <v>0</v>
      </c>
      <c r="D24" s="56">
        <f>'Source Data'!H24</f>
        <v>5126.6533122919036</v>
      </c>
      <c r="E24" s="74">
        <f t="shared" si="11"/>
        <v>0</v>
      </c>
      <c r="F24" s="290"/>
      <c r="G24" s="56">
        <f>'Source Data'!I24</f>
        <v>689.43182714981469</v>
      </c>
      <c r="H24" s="74">
        <f t="shared" si="12"/>
        <v>0</v>
      </c>
      <c r="I24" s="290"/>
      <c r="J24" s="56">
        <f>'Source Data'!J24</f>
        <v>188.02686194994951</v>
      </c>
      <c r="K24" s="74">
        <f t="shared" si="13"/>
        <v>0</v>
      </c>
      <c r="L24" s="290"/>
      <c r="M24" s="56">
        <f>'Source Data'!K24</f>
        <v>4700.6715487487372</v>
      </c>
      <c r="N24" s="74">
        <f t="shared" si="14"/>
        <v>0</v>
      </c>
      <c r="O24" s="290"/>
      <c r="P24" s="56">
        <f>'Source Data'!L24</f>
        <v>0</v>
      </c>
      <c r="Q24" s="74">
        <f t="shared" si="15"/>
        <v>0</v>
      </c>
      <c r="R24" s="93">
        <v>0</v>
      </c>
      <c r="S24" s="56"/>
      <c r="T24" s="56"/>
      <c r="U24" s="57">
        <f t="shared" si="1"/>
        <v>0</v>
      </c>
      <c r="V24" s="93">
        <f t="shared" si="2"/>
        <v>0</v>
      </c>
      <c r="W24" s="74">
        <f t="shared" si="16"/>
        <v>0</v>
      </c>
      <c r="X24" s="93">
        <f t="shared" si="17"/>
        <v>0</v>
      </c>
      <c r="Y24" s="56">
        <f>[1]Delta!$G24</f>
        <v>0</v>
      </c>
      <c r="Z24" s="93">
        <f t="shared" si="18"/>
        <v>0</v>
      </c>
      <c r="AA24" s="56"/>
      <c r="AB24" s="56">
        <f t="shared" si="19"/>
        <v>0</v>
      </c>
      <c r="AC24" s="93">
        <f t="shared" si="20"/>
        <v>0</v>
      </c>
      <c r="AD24" s="97">
        <f t="shared" si="3"/>
        <v>0</v>
      </c>
      <c r="AE24" s="75">
        <f>'Source Data'!N24</f>
        <v>3448</v>
      </c>
      <c r="AF24" s="90">
        <f t="shared" si="4"/>
        <v>0</v>
      </c>
      <c r="AG24" s="271"/>
      <c r="AH24" s="75">
        <f t="shared" si="21"/>
        <v>0</v>
      </c>
      <c r="AI24" s="271"/>
      <c r="AJ24" s="77">
        <f t="shared" si="5"/>
        <v>0</v>
      </c>
      <c r="AK24" s="76">
        <f t="shared" si="6"/>
        <v>0</v>
      </c>
      <c r="AL24" s="90">
        <f t="shared" si="22"/>
        <v>0</v>
      </c>
      <c r="AM24" s="79">
        <f t="shared" si="23"/>
        <v>0</v>
      </c>
      <c r="AN24" s="90">
        <f t="shared" si="24"/>
        <v>0</v>
      </c>
      <c r="AO24" s="56">
        <f>[1]Delta!$M24</f>
        <v>0</v>
      </c>
      <c r="AP24" s="90">
        <f t="shared" si="25"/>
        <v>0</v>
      </c>
      <c r="AQ24" s="77"/>
      <c r="AR24" s="77">
        <f t="shared" si="26"/>
        <v>0</v>
      </c>
      <c r="AS24" s="90">
        <f t="shared" si="27"/>
        <v>0</v>
      </c>
      <c r="AT24" s="78">
        <f t="shared" si="7"/>
        <v>0</v>
      </c>
      <c r="AU24" s="87">
        <f t="shared" si="8"/>
        <v>0</v>
      </c>
      <c r="AV24" s="116"/>
      <c r="AW24" s="74"/>
      <c r="AX24" s="74">
        <f t="shared" si="9"/>
        <v>0</v>
      </c>
      <c r="AY24" s="74">
        <f t="shared" si="10"/>
        <v>0</v>
      </c>
    </row>
    <row r="25" spans="1:51" ht="16.149999999999999" customHeight="1" x14ac:dyDescent="0.2">
      <c r="A25" s="54">
        <v>19</v>
      </c>
      <c r="B25" s="55" t="s">
        <v>24</v>
      </c>
      <c r="C25" s="271">
        <f>'8_2.1.18 SIS'!AA25</f>
        <v>0</v>
      </c>
      <c r="D25" s="56">
        <f>'Source Data'!H25</f>
        <v>4518.921408734529</v>
      </c>
      <c r="E25" s="74">
        <f t="shared" si="11"/>
        <v>0</v>
      </c>
      <c r="F25" s="290"/>
      <c r="G25" s="56">
        <f>'Source Data'!I25</f>
        <v>604.6851220204918</v>
      </c>
      <c r="H25" s="74">
        <f t="shared" si="12"/>
        <v>0</v>
      </c>
      <c r="I25" s="290"/>
      <c r="J25" s="56">
        <f>'Source Data'!J25</f>
        <v>164.91412418740686</v>
      </c>
      <c r="K25" s="74">
        <f t="shared" si="13"/>
        <v>0</v>
      </c>
      <c r="L25" s="290"/>
      <c r="M25" s="56">
        <f>'Source Data'!K25</f>
        <v>4122.8531046851722</v>
      </c>
      <c r="N25" s="74">
        <f t="shared" si="14"/>
        <v>0</v>
      </c>
      <c r="O25" s="290"/>
      <c r="P25" s="56">
        <f>'Source Data'!L25</f>
        <v>1649.1412418740688</v>
      </c>
      <c r="Q25" s="74">
        <f t="shared" si="15"/>
        <v>0</v>
      </c>
      <c r="R25" s="93">
        <v>0</v>
      </c>
      <c r="S25" s="56"/>
      <c r="T25" s="56"/>
      <c r="U25" s="57">
        <f t="shared" si="1"/>
        <v>0</v>
      </c>
      <c r="V25" s="93">
        <f t="shared" si="2"/>
        <v>0</v>
      </c>
      <c r="W25" s="74">
        <f t="shared" si="16"/>
        <v>0</v>
      </c>
      <c r="X25" s="93">
        <f t="shared" si="17"/>
        <v>0</v>
      </c>
      <c r="Y25" s="56">
        <f>[1]Delta!$G25</f>
        <v>0</v>
      </c>
      <c r="Z25" s="93">
        <f t="shared" si="18"/>
        <v>0</v>
      </c>
      <c r="AA25" s="56"/>
      <c r="AB25" s="56">
        <f t="shared" si="19"/>
        <v>0</v>
      </c>
      <c r="AC25" s="93">
        <f t="shared" si="20"/>
        <v>0</v>
      </c>
      <c r="AD25" s="97">
        <f t="shared" si="3"/>
        <v>0</v>
      </c>
      <c r="AE25" s="75">
        <f>'Source Data'!N25</f>
        <v>3382</v>
      </c>
      <c r="AF25" s="90">
        <f t="shared" si="4"/>
        <v>0</v>
      </c>
      <c r="AG25" s="271"/>
      <c r="AH25" s="75">
        <f t="shared" si="21"/>
        <v>0</v>
      </c>
      <c r="AI25" s="271"/>
      <c r="AJ25" s="77">
        <f t="shared" si="5"/>
        <v>0</v>
      </c>
      <c r="AK25" s="76">
        <f t="shared" si="6"/>
        <v>0</v>
      </c>
      <c r="AL25" s="90">
        <f t="shared" si="22"/>
        <v>0</v>
      </c>
      <c r="AM25" s="79">
        <f t="shared" si="23"/>
        <v>0</v>
      </c>
      <c r="AN25" s="90">
        <f t="shared" si="24"/>
        <v>0</v>
      </c>
      <c r="AO25" s="56">
        <f>[1]Delta!$M25</f>
        <v>0</v>
      </c>
      <c r="AP25" s="90">
        <f t="shared" si="25"/>
        <v>0</v>
      </c>
      <c r="AQ25" s="77"/>
      <c r="AR25" s="77">
        <f t="shared" si="26"/>
        <v>0</v>
      </c>
      <c r="AS25" s="90">
        <f t="shared" si="27"/>
        <v>0</v>
      </c>
      <c r="AT25" s="78">
        <f t="shared" si="7"/>
        <v>0</v>
      </c>
      <c r="AU25" s="87">
        <f t="shared" si="8"/>
        <v>0</v>
      </c>
      <c r="AV25" s="116"/>
      <c r="AW25" s="74"/>
      <c r="AX25" s="74">
        <f t="shared" si="9"/>
        <v>0</v>
      </c>
      <c r="AY25" s="74">
        <f t="shared" si="10"/>
        <v>0</v>
      </c>
    </row>
    <row r="26" spans="1:51" ht="16.149999999999999" customHeight="1" x14ac:dyDescent="0.2">
      <c r="A26" s="49">
        <v>20</v>
      </c>
      <c r="B26" s="50" t="s">
        <v>25</v>
      </c>
      <c r="C26" s="272">
        <f>'8_2.1.18 SIS'!AA26</f>
        <v>0</v>
      </c>
      <c r="D26" s="51">
        <f>'Source Data'!H26</f>
        <v>4820.2540944128086</v>
      </c>
      <c r="E26" s="80">
        <f t="shared" si="11"/>
        <v>0</v>
      </c>
      <c r="F26" s="291"/>
      <c r="G26" s="51">
        <f>'Source Data'!I26</f>
        <v>694.558500770818</v>
      </c>
      <c r="H26" s="80">
        <f t="shared" si="12"/>
        <v>0</v>
      </c>
      <c r="I26" s="291"/>
      <c r="J26" s="51">
        <f>'Source Data'!J26</f>
        <v>189.42504566476853</v>
      </c>
      <c r="K26" s="80">
        <f t="shared" si="13"/>
        <v>0</v>
      </c>
      <c r="L26" s="291"/>
      <c r="M26" s="51">
        <f>'Source Data'!K26</f>
        <v>4735.6261416192137</v>
      </c>
      <c r="N26" s="80">
        <f t="shared" si="14"/>
        <v>0</v>
      </c>
      <c r="O26" s="291"/>
      <c r="P26" s="51">
        <f>'Source Data'!L26</f>
        <v>1894.2504566476853</v>
      </c>
      <c r="Q26" s="80">
        <f t="shared" si="15"/>
        <v>0</v>
      </c>
      <c r="R26" s="94">
        <v>0</v>
      </c>
      <c r="S26" s="51"/>
      <c r="T26" s="51"/>
      <c r="U26" s="52">
        <f t="shared" si="1"/>
        <v>0</v>
      </c>
      <c r="V26" s="94">
        <f t="shared" si="2"/>
        <v>0</v>
      </c>
      <c r="W26" s="80">
        <f t="shared" si="16"/>
        <v>0</v>
      </c>
      <c r="X26" s="94">
        <f t="shared" si="17"/>
        <v>0</v>
      </c>
      <c r="Y26" s="51">
        <f>[1]Delta!$G26</f>
        <v>0</v>
      </c>
      <c r="Z26" s="94">
        <f t="shared" si="18"/>
        <v>0</v>
      </c>
      <c r="AA26" s="53"/>
      <c r="AB26" s="51">
        <f t="shared" si="19"/>
        <v>0</v>
      </c>
      <c r="AC26" s="95">
        <f t="shared" si="20"/>
        <v>0</v>
      </c>
      <c r="AD26" s="95">
        <f t="shared" si="3"/>
        <v>0</v>
      </c>
      <c r="AE26" s="71">
        <f>'Source Data'!N26</f>
        <v>2473</v>
      </c>
      <c r="AF26" s="91">
        <f t="shared" si="4"/>
        <v>0</v>
      </c>
      <c r="AG26" s="272"/>
      <c r="AH26" s="71">
        <f t="shared" si="21"/>
        <v>0</v>
      </c>
      <c r="AI26" s="272"/>
      <c r="AJ26" s="72">
        <f t="shared" si="5"/>
        <v>0</v>
      </c>
      <c r="AK26" s="73">
        <f t="shared" si="6"/>
        <v>0</v>
      </c>
      <c r="AL26" s="91">
        <f t="shared" si="22"/>
        <v>0</v>
      </c>
      <c r="AM26" s="82">
        <f t="shared" si="23"/>
        <v>0</v>
      </c>
      <c r="AN26" s="91">
        <f t="shared" si="24"/>
        <v>0</v>
      </c>
      <c r="AO26" s="51">
        <f>[1]Delta!$M26</f>
        <v>0</v>
      </c>
      <c r="AP26" s="91">
        <f t="shared" si="25"/>
        <v>0</v>
      </c>
      <c r="AQ26" s="72"/>
      <c r="AR26" s="72">
        <f t="shared" si="26"/>
        <v>0</v>
      </c>
      <c r="AS26" s="91">
        <f t="shared" si="27"/>
        <v>0</v>
      </c>
      <c r="AT26" s="81">
        <f t="shared" si="7"/>
        <v>0</v>
      </c>
      <c r="AU26" s="88">
        <f t="shared" si="8"/>
        <v>0</v>
      </c>
      <c r="AV26" s="116"/>
      <c r="AW26" s="80"/>
      <c r="AX26" s="80">
        <f t="shared" si="9"/>
        <v>0</v>
      </c>
      <c r="AY26" s="80">
        <f t="shared" si="10"/>
        <v>0</v>
      </c>
    </row>
    <row r="27" spans="1:51" ht="16.149999999999999" customHeight="1" x14ac:dyDescent="0.2">
      <c r="A27" s="58">
        <v>21</v>
      </c>
      <c r="B27" s="59" t="s">
        <v>26</v>
      </c>
      <c r="C27" s="270">
        <f>'8_2.1.18 SIS'!AA27</f>
        <v>2</v>
      </c>
      <c r="D27" s="60">
        <f>'Source Data'!H27</f>
        <v>4964.0768196326962</v>
      </c>
      <c r="E27" s="65">
        <f t="shared" si="11"/>
        <v>9928.1536392653925</v>
      </c>
      <c r="F27" s="289"/>
      <c r="G27" s="60">
        <f>'Source Data'!I27</f>
        <v>705.05691404533979</v>
      </c>
      <c r="H27" s="65">
        <f t="shared" si="12"/>
        <v>0</v>
      </c>
      <c r="I27" s="289"/>
      <c r="J27" s="60">
        <f>'Source Data'!J27</f>
        <v>192.28824928509266</v>
      </c>
      <c r="K27" s="65">
        <f t="shared" si="13"/>
        <v>0</v>
      </c>
      <c r="L27" s="289"/>
      <c r="M27" s="60">
        <f>'Source Data'!K27</f>
        <v>4807.2062321273152</v>
      </c>
      <c r="N27" s="65">
        <f t="shared" si="14"/>
        <v>0</v>
      </c>
      <c r="O27" s="289"/>
      <c r="P27" s="60">
        <f>'Source Data'!L27</f>
        <v>1922.8824928509262</v>
      </c>
      <c r="Q27" s="65">
        <f t="shared" si="15"/>
        <v>0</v>
      </c>
      <c r="R27" s="92">
        <v>11723</v>
      </c>
      <c r="S27" s="60"/>
      <c r="T27" s="60"/>
      <c r="U27" s="61">
        <f t="shared" si="1"/>
        <v>0</v>
      </c>
      <c r="V27" s="92">
        <f t="shared" si="2"/>
        <v>11723</v>
      </c>
      <c r="W27" s="65">
        <f t="shared" si="16"/>
        <v>-29</v>
      </c>
      <c r="X27" s="92">
        <f t="shared" si="17"/>
        <v>11694</v>
      </c>
      <c r="Y27" s="60">
        <f>[1]Delta!$G27</f>
        <v>0</v>
      </c>
      <c r="Z27" s="92">
        <f t="shared" si="18"/>
        <v>11694</v>
      </c>
      <c r="AA27" s="60"/>
      <c r="AB27" s="60">
        <f t="shared" si="19"/>
        <v>11694</v>
      </c>
      <c r="AC27" s="92">
        <f t="shared" si="20"/>
        <v>975</v>
      </c>
      <c r="AD27" s="96">
        <f t="shared" si="3"/>
        <v>11694</v>
      </c>
      <c r="AE27" s="66">
        <f>'Source Data'!N27</f>
        <v>2521</v>
      </c>
      <c r="AF27" s="89">
        <f t="shared" si="4"/>
        <v>5042</v>
      </c>
      <c r="AG27" s="270"/>
      <c r="AH27" s="66">
        <f t="shared" si="21"/>
        <v>0</v>
      </c>
      <c r="AI27" s="270"/>
      <c r="AJ27" s="68">
        <f t="shared" si="5"/>
        <v>0</v>
      </c>
      <c r="AK27" s="67">
        <f t="shared" si="6"/>
        <v>0</v>
      </c>
      <c r="AL27" s="89">
        <f t="shared" si="22"/>
        <v>5042</v>
      </c>
      <c r="AM27" s="70">
        <f t="shared" si="23"/>
        <v>-13</v>
      </c>
      <c r="AN27" s="89">
        <f t="shared" si="24"/>
        <v>5029</v>
      </c>
      <c r="AO27" s="60">
        <f>[1]Delta!$M27</f>
        <v>0</v>
      </c>
      <c r="AP27" s="89">
        <f t="shared" si="25"/>
        <v>5029</v>
      </c>
      <c r="AQ27" s="68"/>
      <c r="AR27" s="68">
        <f t="shared" si="26"/>
        <v>5029</v>
      </c>
      <c r="AS27" s="89">
        <f t="shared" si="27"/>
        <v>419</v>
      </c>
      <c r="AT27" s="69">
        <f t="shared" si="7"/>
        <v>16723</v>
      </c>
      <c r="AU27" s="86">
        <f t="shared" si="8"/>
        <v>1394</v>
      </c>
      <c r="AV27" s="116"/>
      <c r="AW27" s="65"/>
      <c r="AX27" s="65">
        <f t="shared" si="9"/>
        <v>13</v>
      </c>
      <c r="AY27" s="65">
        <f t="shared" si="10"/>
        <v>13</v>
      </c>
    </row>
    <row r="28" spans="1:51" ht="16.149999999999999" customHeight="1" x14ac:dyDescent="0.2">
      <c r="A28" s="54">
        <v>22</v>
      </c>
      <c r="B28" s="55" t="s">
        <v>27</v>
      </c>
      <c r="C28" s="271">
        <f>'8_2.1.18 SIS'!AA28</f>
        <v>0</v>
      </c>
      <c r="D28" s="56">
        <f>'Source Data'!H28</f>
        <v>5299.8126353513471</v>
      </c>
      <c r="E28" s="74">
        <f t="shared" si="11"/>
        <v>0</v>
      </c>
      <c r="F28" s="290"/>
      <c r="G28" s="56">
        <f>'Source Data'!I28</f>
        <v>774.29658969861021</v>
      </c>
      <c r="H28" s="74">
        <f t="shared" si="12"/>
        <v>0</v>
      </c>
      <c r="I28" s="290"/>
      <c r="J28" s="56">
        <f>'Source Data'!J28</f>
        <v>211.17179719053001</v>
      </c>
      <c r="K28" s="74">
        <f t="shared" si="13"/>
        <v>0</v>
      </c>
      <c r="L28" s="290"/>
      <c r="M28" s="56">
        <f>'Source Data'!K28</f>
        <v>5279.2949297632513</v>
      </c>
      <c r="N28" s="74">
        <f t="shared" si="14"/>
        <v>0</v>
      </c>
      <c r="O28" s="290"/>
      <c r="P28" s="56">
        <f>'Source Data'!L28</f>
        <v>2111.7179719053006</v>
      </c>
      <c r="Q28" s="74">
        <f t="shared" si="15"/>
        <v>0</v>
      </c>
      <c r="R28" s="93">
        <v>0</v>
      </c>
      <c r="S28" s="56"/>
      <c r="T28" s="56"/>
      <c r="U28" s="57">
        <f t="shared" si="1"/>
        <v>0</v>
      </c>
      <c r="V28" s="93">
        <f t="shared" si="2"/>
        <v>0</v>
      </c>
      <c r="W28" s="74">
        <f t="shared" si="16"/>
        <v>0</v>
      </c>
      <c r="X28" s="93">
        <f t="shared" si="17"/>
        <v>0</v>
      </c>
      <c r="Y28" s="56">
        <f>[1]Delta!$G28</f>
        <v>0</v>
      </c>
      <c r="Z28" s="93">
        <f t="shared" si="18"/>
        <v>0</v>
      </c>
      <c r="AA28" s="56"/>
      <c r="AB28" s="56">
        <f t="shared" si="19"/>
        <v>0</v>
      </c>
      <c r="AC28" s="93">
        <f t="shared" si="20"/>
        <v>0</v>
      </c>
      <c r="AD28" s="97">
        <f t="shared" si="3"/>
        <v>0</v>
      </c>
      <c r="AE28" s="75">
        <f>'Source Data'!N28</f>
        <v>1782</v>
      </c>
      <c r="AF28" s="90">
        <f t="shared" si="4"/>
        <v>0</v>
      </c>
      <c r="AG28" s="271"/>
      <c r="AH28" s="75">
        <f t="shared" si="21"/>
        <v>0</v>
      </c>
      <c r="AI28" s="271"/>
      <c r="AJ28" s="77">
        <f t="shared" si="5"/>
        <v>0</v>
      </c>
      <c r="AK28" s="76">
        <f t="shared" si="6"/>
        <v>0</v>
      </c>
      <c r="AL28" s="90">
        <f t="shared" si="22"/>
        <v>0</v>
      </c>
      <c r="AM28" s="79">
        <f t="shared" si="23"/>
        <v>0</v>
      </c>
      <c r="AN28" s="90">
        <f t="shared" si="24"/>
        <v>0</v>
      </c>
      <c r="AO28" s="56">
        <f>[1]Delta!$M28</f>
        <v>0</v>
      </c>
      <c r="AP28" s="90">
        <f t="shared" si="25"/>
        <v>0</v>
      </c>
      <c r="AQ28" s="77"/>
      <c r="AR28" s="77">
        <f t="shared" si="26"/>
        <v>0</v>
      </c>
      <c r="AS28" s="90">
        <f t="shared" si="27"/>
        <v>0</v>
      </c>
      <c r="AT28" s="78">
        <f t="shared" si="7"/>
        <v>0</v>
      </c>
      <c r="AU28" s="87">
        <f t="shared" si="8"/>
        <v>0</v>
      </c>
      <c r="AV28" s="116"/>
      <c r="AW28" s="74"/>
      <c r="AX28" s="74">
        <f t="shared" si="9"/>
        <v>0</v>
      </c>
      <c r="AY28" s="74">
        <f t="shared" si="10"/>
        <v>0</v>
      </c>
    </row>
    <row r="29" spans="1:51" ht="16.149999999999999" customHeight="1" x14ac:dyDescent="0.2">
      <c r="A29" s="54">
        <v>23</v>
      </c>
      <c r="B29" s="55" t="s">
        <v>28</v>
      </c>
      <c r="C29" s="271">
        <f>'8_2.1.18 SIS'!AA29</f>
        <v>1</v>
      </c>
      <c r="D29" s="56">
        <f>'Source Data'!H29</f>
        <v>4847.3597582819802</v>
      </c>
      <c r="E29" s="74">
        <f t="shared" si="11"/>
        <v>4847.3597582819802</v>
      </c>
      <c r="F29" s="290"/>
      <c r="G29" s="56">
        <f>'Source Data'!I29</f>
        <v>643.90858310125191</v>
      </c>
      <c r="H29" s="74">
        <f t="shared" si="12"/>
        <v>0</v>
      </c>
      <c r="I29" s="290"/>
      <c r="J29" s="56">
        <f>'Source Data'!J29</f>
        <v>175.61143175488689</v>
      </c>
      <c r="K29" s="74">
        <f t="shared" si="13"/>
        <v>0</v>
      </c>
      <c r="L29" s="290"/>
      <c r="M29" s="56">
        <f>'Source Data'!K29</f>
        <v>4390.2857938721727</v>
      </c>
      <c r="N29" s="74">
        <f t="shared" si="14"/>
        <v>0</v>
      </c>
      <c r="O29" s="290"/>
      <c r="P29" s="56">
        <f>'Source Data'!L29</f>
        <v>1756.1143175488689</v>
      </c>
      <c r="Q29" s="74">
        <f t="shared" si="15"/>
        <v>0</v>
      </c>
      <c r="R29" s="93">
        <v>5491</v>
      </c>
      <c r="S29" s="56"/>
      <c r="T29" s="56"/>
      <c r="U29" s="57">
        <f t="shared" si="1"/>
        <v>0</v>
      </c>
      <c r="V29" s="93">
        <f t="shared" si="2"/>
        <v>5491</v>
      </c>
      <c r="W29" s="74">
        <f t="shared" si="16"/>
        <v>-14</v>
      </c>
      <c r="X29" s="93">
        <f t="shared" si="17"/>
        <v>5477</v>
      </c>
      <c r="Y29" s="56">
        <f>[1]Delta!$G29</f>
        <v>0</v>
      </c>
      <c r="Z29" s="93">
        <f t="shared" si="18"/>
        <v>5477</v>
      </c>
      <c r="AA29" s="56"/>
      <c r="AB29" s="56">
        <f t="shared" si="19"/>
        <v>5477</v>
      </c>
      <c r="AC29" s="93">
        <f t="shared" si="20"/>
        <v>456</v>
      </c>
      <c r="AD29" s="97">
        <f t="shared" si="3"/>
        <v>5477</v>
      </c>
      <c r="AE29" s="75">
        <f>'Source Data'!N29</f>
        <v>3371</v>
      </c>
      <c r="AF29" s="90">
        <f t="shared" si="4"/>
        <v>3371</v>
      </c>
      <c r="AG29" s="271"/>
      <c r="AH29" s="75">
        <f t="shared" si="21"/>
        <v>0</v>
      </c>
      <c r="AI29" s="271"/>
      <c r="AJ29" s="77">
        <f t="shared" si="5"/>
        <v>0</v>
      </c>
      <c r="AK29" s="76">
        <f t="shared" si="6"/>
        <v>0</v>
      </c>
      <c r="AL29" s="90">
        <f t="shared" si="22"/>
        <v>3371</v>
      </c>
      <c r="AM29" s="79">
        <f t="shared" si="23"/>
        <v>-8</v>
      </c>
      <c r="AN29" s="90">
        <f t="shared" si="24"/>
        <v>3363</v>
      </c>
      <c r="AO29" s="56">
        <f>[1]Delta!$M29</f>
        <v>0</v>
      </c>
      <c r="AP29" s="90">
        <f t="shared" si="25"/>
        <v>3363</v>
      </c>
      <c r="AQ29" s="77"/>
      <c r="AR29" s="77">
        <f t="shared" si="26"/>
        <v>3363</v>
      </c>
      <c r="AS29" s="90">
        <f t="shared" si="27"/>
        <v>280</v>
      </c>
      <c r="AT29" s="78">
        <f t="shared" si="7"/>
        <v>8840</v>
      </c>
      <c r="AU29" s="87">
        <f t="shared" si="8"/>
        <v>736</v>
      </c>
      <c r="AV29" s="116"/>
      <c r="AW29" s="74"/>
      <c r="AX29" s="74">
        <f t="shared" si="9"/>
        <v>8</v>
      </c>
      <c r="AY29" s="74">
        <f t="shared" si="10"/>
        <v>8</v>
      </c>
    </row>
    <row r="30" spans="1:51" ht="16.149999999999999" customHeight="1" x14ac:dyDescent="0.2">
      <c r="A30" s="54">
        <v>24</v>
      </c>
      <c r="B30" s="55" t="s">
        <v>29</v>
      </c>
      <c r="C30" s="271">
        <f>'8_2.1.18 SIS'!AA30</f>
        <v>0</v>
      </c>
      <c r="D30" s="56">
        <f>'Source Data'!H30</f>
        <v>2376.5026766431456</v>
      </c>
      <c r="E30" s="74">
        <f t="shared" si="11"/>
        <v>0</v>
      </c>
      <c r="F30" s="290"/>
      <c r="G30" s="56">
        <f>'Source Data'!I30</f>
        <v>235.68636722840623</v>
      </c>
      <c r="H30" s="74">
        <f t="shared" si="12"/>
        <v>0</v>
      </c>
      <c r="I30" s="290"/>
      <c r="J30" s="56">
        <f>'Source Data'!J30</f>
        <v>64.278100153201677</v>
      </c>
      <c r="K30" s="74">
        <f t="shared" si="13"/>
        <v>0</v>
      </c>
      <c r="L30" s="290"/>
      <c r="M30" s="56">
        <f>'Source Data'!K30</f>
        <v>1606.9525038300424</v>
      </c>
      <c r="N30" s="74">
        <f t="shared" si="14"/>
        <v>0</v>
      </c>
      <c r="O30" s="290"/>
      <c r="P30" s="56">
        <f>'Source Data'!L30</f>
        <v>642.78100153201683</v>
      </c>
      <c r="Q30" s="74">
        <f t="shared" si="15"/>
        <v>0</v>
      </c>
      <c r="R30" s="93">
        <v>0</v>
      </c>
      <c r="S30" s="56"/>
      <c r="T30" s="56"/>
      <c r="U30" s="57">
        <f t="shared" si="1"/>
        <v>0</v>
      </c>
      <c r="V30" s="93">
        <f t="shared" si="2"/>
        <v>0</v>
      </c>
      <c r="W30" s="74">
        <f t="shared" si="16"/>
        <v>0</v>
      </c>
      <c r="X30" s="93">
        <f t="shared" si="17"/>
        <v>0</v>
      </c>
      <c r="Y30" s="56">
        <f>[1]Delta!$G30</f>
        <v>0</v>
      </c>
      <c r="Z30" s="93">
        <f t="shared" si="18"/>
        <v>0</v>
      </c>
      <c r="AA30" s="56"/>
      <c r="AB30" s="56">
        <f t="shared" si="19"/>
        <v>0</v>
      </c>
      <c r="AC30" s="93">
        <f t="shared" si="20"/>
        <v>0</v>
      </c>
      <c r="AD30" s="97">
        <f t="shared" si="3"/>
        <v>0</v>
      </c>
      <c r="AE30" s="75">
        <f>'Source Data'!N30</f>
        <v>11650</v>
      </c>
      <c r="AF30" s="90">
        <f t="shared" si="4"/>
        <v>0</v>
      </c>
      <c r="AG30" s="271"/>
      <c r="AH30" s="75">
        <f t="shared" si="21"/>
        <v>0</v>
      </c>
      <c r="AI30" s="271"/>
      <c r="AJ30" s="77">
        <f t="shared" si="5"/>
        <v>0</v>
      </c>
      <c r="AK30" s="76">
        <f t="shared" si="6"/>
        <v>0</v>
      </c>
      <c r="AL30" s="90">
        <f t="shared" si="22"/>
        <v>0</v>
      </c>
      <c r="AM30" s="79">
        <f t="shared" si="23"/>
        <v>0</v>
      </c>
      <c r="AN30" s="90">
        <f t="shared" si="24"/>
        <v>0</v>
      </c>
      <c r="AO30" s="56">
        <f>[1]Delta!$M30</f>
        <v>0</v>
      </c>
      <c r="AP30" s="90">
        <f t="shared" si="25"/>
        <v>0</v>
      </c>
      <c r="AQ30" s="77"/>
      <c r="AR30" s="77">
        <f t="shared" si="26"/>
        <v>0</v>
      </c>
      <c r="AS30" s="90">
        <f t="shared" si="27"/>
        <v>0</v>
      </c>
      <c r="AT30" s="78">
        <f t="shared" si="7"/>
        <v>0</v>
      </c>
      <c r="AU30" s="87">
        <f t="shared" si="8"/>
        <v>0</v>
      </c>
      <c r="AV30" s="116"/>
      <c r="AW30" s="74"/>
      <c r="AX30" s="74">
        <f t="shared" si="9"/>
        <v>0</v>
      </c>
      <c r="AY30" s="74">
        <f t="shared" si="10"/>
        <v>0</v>
      </c>
    </row>
    <row r="31" spans="1:51" ht="16.149999999999999" customHeight="1" x14ac:dyDescent="0.2">
      <c r="A31" s="49">
        <v>25</v>
      </c>
      <c r="B31" s="50" t="s">
        <v>30</v>
      </c>
      <c r="C31" s="272">
        <f>'8_2.1.18 SIS'!AA31</f>
        <v>0</v>
      </c>
      <c r="D31" s="51">
        <f>'Source Data'!H31</f>
        <v>4037.466979885065</v>
      </c>
      <c r="E31" s="80">
        <f t="shared" si="11"/>
        <v>0</v>
      </c>
      <c r="F31" s="291"/>
      <c r="G31" s="51">
        <f>'Source Data'!I31</f>
        <v>547.31914183029971</v>
      </c>
      <c r="H31" s="80">
        <f t="shared" si="12"/>
        <v>0</v>
      </c>
      <c r="I31" s="291"/>
      <c r="J31" s="51">
        <f>'Source Data'!J31</f>
        <v>149.268856862809</v>
      </c>
      <c r="K31" s="80">
        <f t="shared" si="13"/>
        <v>0</v>
      </c>
      <c r="L31" s="291"/>
      <c r="M31" s="51">
        <f>'Source Data'!K31</f>
        <v>3731.7214215702247</v>
      </c>
      <c r="N31" s="80">
        <f t="shared" si="14"/>
        <v>0</v>
      </c>
      <c r="O31" s="291"/>
      <c r="P31" s="51">
        <f>'Source Data'!L31</f>
        <v>1492.6885686280898</v>
      </c>
      <c r="Q31" s="80">
        <f t="shared" si="15"/>
        <v>0</v>
      </c>
      <c r="R31" s="94">
        <v>0</v>
      </c>
      <c r="S31" s="51"/>
      <c r="T31" s="51"/>
      <c r="U31" s="52">
        <f t="shared" si="1"/>
        <v>0</v>
      </c>
      <c r="V31" s="94">
        <f t="shared" si="2"/>
        <v>0</v>
      </c>
      <c r="W31" s="80">
        <f t="shared" si="16"/>
        <v>0</v>
      </c>
      <c r="X31" s="94">
        <f t="shared" si="17"/>
        <v>0</v>
      </c>
      <c r="Y31" s="51">
        <f>[1]Delta!$G31</f>
        <v>0</v>
      </c>
      <c r="Z31" s="94">
        <f t="shared" si="18"/>
        <v>0</v>
      </c>
      <c r="AA31" s="53"/>
      <c r="AB31" s="51">
        <f t="shared" si="19"/>
        <v>0</v>
      </c>
      <c r="AC31" s="95">
        <f t="shared" si="20"/>
        <v>0</v>
      </c>
      <c r="AD31" s="95">
        <f t="shared" si="3"/>
        <v>0</v>
      </c>
      <c r="AE31" s="71">
        <f>'Source Data'!N31</f>
        <v>4673</v>
      </c>
      <c r="AF31" s="91">
        <f t="shared" si="4"/>
        <v>0</v>
      </c>
      <c r="AG31" s="272"/>
      <c r="AH31" s="71">
        <f t="shared" si="21"/>
        <v>0</v>
      </c>
      <c r="AI31" s="272"/>
      <c r="AJ31" s="72">
        <f t="shared" si="5"/>
        <v>0</v>
      </c>
      <c r="AK31" s="73">
        <f t="shared" si="6"/>
        <v>0</v>
      </c>
      <c r="AL31" s="91">
        <f t="shared" si="22"/>
        <v>0</v>
      </c>
      <c r="AM31" s="82">
        <f t="shared" si="23"/>
        <v>0</v>
      </c>
      <c r="AN31" s="91">
        <f t="shared" si="24"/>
        <v>0</v>
      </c>
      <c r="AO31" s="51">
        <f>[1]Delta!$M31</f>
        <v>0</v>
      </c>
      <c r="AP31" s="91">
        <f t="shared" si="25"/>
        <v>0</v>
      </c>
      <c r="AQ31" s="72"/>
      <c r="AR31" s="72">
        <f t="shared" si="26"/>
        <v>0</v>
      </c>
      <c r="AS31" s="91">
        <f t="shared" si="27"/>
        <v>0</v>
      </c>
      <c r="AT31" s="81">
        <f t="shared" si="7"/>
        <v>0</v>
      </c>
      <c r="AU31" s="88">
        <f t="shared" si="8"/>
        <v>0</v>
      </c>
      <c r="AV31" s="116"/>
      <c r="AW31" s="80"/>
      <c r="AX31" s="80">
        <f t="shared" si="9"/>
        <v>0</v>
      </c>
      <c r="AY31" s="80">
        <f t="shared" si="10"/>
        <v>0</v>
      </c>
    </row>
    <row r="32" spans="1:51" ht="16.149999999999999" customHeight="1" x14ac:dyDescent="0.2">
      <c r="A32" s="58">
        <v>26</v>
      </c>
      <c r="B32" s="59" t="s">
        <v>31</v>
      </c>
      <c r="C32" s="270">
        <f>'8_2.1.18 SIS'!AA32</f>
        <v>0</v>
      </c>
      <c r="D32" s="60">
        <f>'Source Data'!H32</f>
        <v>3766.8356517369007</v>
      </c>
      <c r="E32" s="65">
        <f t="shared" si="11"/>
        <v>0</v>
      </c>
      <c r="F32" s="289"/>
      <c r="G32" s="60">
        <f>'Source Data'!I32</f>
        <v>468.82114429316323</v>
      </c>
      <c r="H32" s="65">
        <f t="shared" si="12"/>
        <v>0</v>
      </c>
      <c r="I32" s="289"/>
      <c r="J32" s="60">
        <f>'Source Data'!J32</f>
        <v>127.8603120799536</v>
      </c>
      <c r="K32" s="65">
        <f t="shared" si="13"/>
        <v>0</v>
      </c>
      <c r="L32" s="289"/>
      <c r="M32" s="60">
        <f>'Source Data'!K32</f>
        <v>3196.5078019988405</v>
      </c>
      <c r="N32" s="65">
        <f t="shared" si="14"/>
        <v>0</v>
      </c>
      <c r="O32" s="289"/>
      <c r="P32" s="60">
        <f>'Source Data'!L32</f>
        <v>1278.6031207995361</v>
      </c>
      <c r="Q32" s="65">
        <f t="shared" si="15"/>
        <v>0</v>
      </c>
      <c r="R32" s="92">
        <v>0</v>
      </c>
      <c r="S32" s="60"/>
      <c r="T32" s="60"/>
      <c r="U32" s="61">
        <f t="shared" si="1"/>
        <v>0</v>
      </c>
      <c r="V32" s="92">
        <f t="shared" si="2"/>
        <v>0</v>
      </c>
      <c r="W32" s="65">
        <f t="shared" si="16"/>
        <v>0</v>
      </c>
      <c r="X32" s="92">
        <f t="shared" si="17"/>
        <v>0</v>
      </c>
      <c r="Y32" s="60">
        <f>[1]Delta!$G32</f>
        <v>0</v>
      </c>
      <c r="Z32" s="92">
        <f t="shared" si="18"/>
        <v>0</v>
      </c>
      <c r="AA32" s="60"/>
      <c r="AB32" s="60">
        <f t="shared" si="19"/>
        <v>0</v>
      </c>
      <c r="AC32" s="92">
        <f t="shared" si="20"/>
        <v>0</v>
      </c>
      <c r="AD32" s="96">
        <f t="shared" si="3"/>
        <v>0</v>
      </c>
      <c r="AE32" s="66">
        <f>'Source Data'!N32</f>
        <v>5304</v>
      </c>
      <c r="AF32" s="89">
        <f t="shared" si="4"/>
        <v>0</v>
      </c>
      <c r="AG32" s="270"/>
      <c r="AH32" s="66">
        <f t="shared" si="21"/>
        <v>0</v>
      </c>
      <c r="AI32" s="270"/>
      <c r="AJ32" s="68">
        <f t="shared" si="5"/>
        <v>0</v>
      </c>
      <c r="AK32" s="67">
        <f t="shared" si="6"/>
        <v>0</v>
      </c>
      <c r="AL32" s="89">
        <f t="shared" si="22"/>
        <v>0</v>
      </c>
      <c r="AM32" s="70">
        <f t="shared" si="23"/>
        <v>0</v>
      </c>
      <c r="AN32" s="89">
        <f t="shared" si="24"/>
        <v>0</v>
      </c>
      <c r="AO32" s="60">
        <f>[1]Delta!$M32</f>
        <v>0</v>
      </c>
      <c r="AP32" s="89">
        <f t="shared" si="25"/>
        <v>0</v>
      </c>
      <c r="AQ32" s="68"/>
      <c r="AR32" s="68">
        <f t="shared" si="26"/>
        <v>0</v>
      </c>
      <c r="AS32" s="89">
        <f t="shared" si="27"/>
        <v>0</v>
      </c>
      <c r="AT32" s="69">
        <f t="shared" si="7"/>
        <v>0</v>
      </c>
      <c r="AU32" s="86">
        <f t="shared" si="8"/>
        <v>0</v>
      </c>
      <c r="AV32" s="116"/>
      <c r="AW32" s="65"/>
      <c r="AX32" s="65">
        <f t="shared" si="9"/>
        <v>0</v>
      </c>
      <c r="AY32" s="65">
        <f t="shared" si="10"/>
        <v>0</v>
      </c>
    </row>
    <row r="33" spans="1:51" ht="16.149999999999999" customHeight="1" x14ac:dyDescent="0.2">
      <c r="A33" s="54">
        <v>27</v>
      </c>
      <c r="B33" s="55" t="s">
        <v>32</v>
      </c>
      <c r="C33" s="271">
        <f>'8_2.1.18 SIS'!AA33</f>
        <v>0</v>
      </c>
      <c r="D33" s="56">
        <f>'Source Data'!H33</f>
        <v>5228.5444628948371</v>
      </c>
      <c r="E33" s="74">
        <f t="shared" si="11"/>
        <v>0</v>
      </c>
      <c r="F33" s="290"/>
      <c r="G33" s="56">
        <f>'Source Data'!I33</f>
        <v>687.4036243637745</v>
      </c>
      <c r="H33" s="74">
        <f t="shared" si="12"/>
        <v>0</v>
      </c>
      <c r="I33" s="290"/>
      <c r="J33" s="56">
        <f>'Source Data'!J33</f>
        <v>187.4737157355749</v>
      </c>
      <c r="K33" s="74">
        <f t="shared" si="13"/>
        <v>0</v>
      </c>
      <c r="L33" s="290"/>
      <c r="M33" s="56">
        <f>'Source Data'!K33</f>
        <v>4686.842893389372</v>
      </c>
      <c r="N33" s="74">
        <f t="shared" si="14"/>
        <v>0</v>
      </c>
      <c r="O33" s="290"/>
      <c r="P33" s="56">
        <f>'Source Data'!L33</f>
        <v>1874.7371573557489</v>
      </c>
      <c r="Q33" s="74">
        <f t="shared" si="15"/>
        <v>0</v>
      </c>
      <c r="R33" s="93">
        <v>0</v>
      </c>
      <c r="S33" s="56"/>
      <c r="T33" s="56"/>
      <c r="U33" s="57">
        <f t="shared" si="1"/>
        <v>0</v>
      </c>
      <c r="V33" s="93">
        <f t="shared" si="2"/>
        <v>0</v>
      </c>
      <c r="W33" s="74">
        <f t="shared" si="16"/>
        <v>0</v>
      </c>
      <c r="X33" s="93">
        <f t="shared" si="17"/>
        <v>0</v>
      </c>
      <c r="Y33" s="56">
        <f>[1]Delta!$G33</f>
        <v>0</v>
      </c>
      <c r="Z33" s="93">
        <f t="shared" si="18"/>
        <v>0</v>
      </c>
      <c r="AA33" s="56"/>
      <c r="AB33" s="56">
        <f t="shared" si="19"/>
        <v>0</v>
      </c>
      <c r="AC33" s="93">
        <f t="shared" si="20"/>
        <v>0</v>
      </c>
      <c r="AD33" s="97">
        <f t="shared" si="3"/>
        <v>0</v>
      </c>
      <c r="AE33" s="75">
        <f>'Source Data'!N33</f>
        <v>3412</v>
      </c>
      <c r="AF33" s="90">
        <f t="shared" si="4"/>
        <v>0</v>
      </c>
      <c r="AG33" s="271"/>
      <c r="AH33" s="75">
        <f t="shared" si="21"/>
        <v>0</v>
      </c>
      <c r="AI33" s="271"/>
      <c r="AJ33" s="77">
        <f t="shared" si="5"/>
        <v>0</v>
      </c>
      <c r="AK33" s="76">
        <f t="shared" si="6"/>
        <v>0</v>
      </c>
      <c r="AL33" s="90">
        <f t="shared" si="22"/>
        <v>0</v>
      </c>
      <c r="AM33" s="79">
        <f t="shared" si="23"/>
        <v>0</v>
      </c>
      <c r="AN33" s="90">
        <f t="shared" si="24"/>
        <v>0</v>
      </c>
      <c r="AO33" s="56">
        <f>[1]Delta!$M33</f>
        <v>0</v>
      </c>
      <c r="AP33" s="90">
        <f t="shared" si="25"/>
        <v>0</v>
      </c>
      <c r="AQ33" s="77"/>
      <c r="AR33" s="77">
        <f t="shared" si="26"/>
        <v>0</v>
      </c>
      <c r="AS33" s="90">
        <f t="shared" si="27"/>
        <v>0</v>
      </c>
      <c r="AT33" s="78">
        <f t="shared" si="7"/>
        <v>0</v>
      </c>
      <c r="AU33" s="87">
        <f t="shared" si="8"/>
        <v>0</v>
      </c>
      <c r="AV33" s="116"/>
      <c r="AW33" s="74"/>
      <c r="AX33" s="74">
        <f t="shared" si="9"/>
        <v>0</v>
      </c>
      <c r="AY33" s="74">
        <f t="shared" si="10"/>
        <v>0</v>
      </c>
    </row>
    <row r="34" spans="1:51" ht="16.149999999999999" customHeight="1" x14ac:dyDescent="0.2">
      <c r="A34" s="54">
        <v>28</v>
      </c>
      <c r="B34" s="55" t="s">
        <v>33</v>
      </c>
      <c r="C34" s="271">
        <f>'8_2.1.18 SIS'!AA34</f>
        <v>0</v>
      </c>
      <c r="D34" s="56">
        <f>'Source Data'!H34</f>
        <v>3407.9343597999155</v>
      </c>
      <c r="E34" s="74">
        <f t="shared" si="11"/>
        <v>0</v>
      </c>
      <c r="F34" s="290"/>
      <c r="G34" s="56">
        <f>'Source Data'!I34</f>
        <v>466.65190378503735</v>
      </c>
      <c r="H34" s="74">
        <f t="shared" si="12"/>
        <v>0</v>
      </c>
      <c r="I34" s="290"/>
      <c r="J34" s="56">
        <f>'Source Data'!J34</f>
        <v>127.26870103228291</v>
      </c>
      <c r="K34" s="74">
        <f t="shared" si="13"/>
        <v>0</v>
      </c>
      <c r="L34" s="290"/>
      <c r="M34" s="56">
        <f>'Source Data'!K34</f>
        <v>3181.7175258070724</v>
      </c>
      <c r="N34" s="74">
        <f t="shared" si="14"/>
        <v>0</v>
      </c>
      <c r="O34" s="290"/>
      <c r="P34" s="56">
        <f>'Source Data'!L34</f>
        <v>1272.6870103228293</v>
      </c>
      <c r="Q34" s="74">
        <f t="shared" si="15"/>
        <v>0</v>
      </c>
      <c r="R34" s="93">
        <v>0</v>
      </c>
      <c r="S34" s="56"/>
      <c r="T34" s="56"/>
      <c r="U34" s="57">
        <f t="shared" si="1"/>
        <v>0</v>
      </c>
      <c r="V34" s="93">
        <f t="shared" si="2"/>
        <v>0</v>
      </c>
      <c r="W34" s="74">
        <f t="shared" si="16"/>
        <v>0</v>
      </c>
      <c r="X34" s="93">
        <f t="shared" si="17"/>
        <v>0</v>
      </c>
      <c r="Y34" s="56">
        <f>[1]Delta!$G34</f>
        <v>0</v>
      </c>
      <c r="Z34" s="93">
        <f t="shared" si="18"/>
        <v>0</v>
      </c>
      <c r="AA34" s="56"/>
      <c r="AB34" s="56">
        <f t="shared" si="19"/>
        <v>0</v>
      </c>
      <c r="AC34" s="93">
        <f t="shared" si="20"/>
        <v>0</v>
      </c>
      <c r="AD34" s="97">
        <f t="shared" si="3"/>
        <v>0</v>
      </c>
      <c r="AE34" s="75">
        <f>'Source Data'!N34</f>
        <v>5598</v>
      </c>
      <c r="AF34" s="90">
        <f t="shared" si="4"/>
        <v>0</v>
      </c>
      <c r="AG34" s="271"/>
      <c r="AH34" s="75">
        <f t="shared" si="21"/>
        <v>0</v>
      </c>
      <c r="AI34" s="271"/>
      <c r="AJ34" s="77">
        <f t="shared" si="5"/>
        <v>0</v>
      </c>
      <c r="AK34" s="76">
        <f t="shared" si="6"/>
        <v>0</v>
      </c>
      <c r="AL34" s="90">
        <f t="shared" si="22"/>
        <v>0</v>
      </c>
      <c r="AM34" s="79">
        <f t="shared" si="23"/>
        <v>0</v>
      </c>
      <c r="AN34" s="90">
        <f t="shared" si="24"/>
        <v>0</v>
      </c>
      <c r="AO34" s="56">
        <f>[1]Delta!$M34</f>
        <v>0</v>
      </c>
      <c r="AP34" s="90">
        <f t="shared" si="25"/>
        <v>0</v>
      </c>
      <c r="AQ34" s="77"/>
      <c r="AR34" s="77">
        <f t="shared" si="26"/>
        <v>0</v>
      </c>
      <c r="AS34" s="90">
        <f t="shared" si="27"/>
        <v>0</v>
      </c>
      <c r="AT34" s="78">
        <f t="shared" si="7"/>
        <v>0</v>
      </c>
      <c r="AU34" s="87">
        <f t="shared" si="8"/>
        <v>0</v>
      </c>
      <c r="AV34" s="116"/>
      <c r="AW34" s="74"/>
      <c r="AX34" s="74">
        <f t="shared" si="9"/>
        <v>0</v>
      </c>
      <c r="AY34" s="74">
        <f t="shared" si="10"/>
        <v>0</v>
      </c>
    </row>
    <row r="35" spans="1:51" ht="16.149999999999999" customHeight="1" x14ac:dyDescent="0.2">
      <c r="A35" s="54">
        <v>29</v>
      </c>
      <c r="B35" s="55" t="s">
        <v>34</v>
      </c>
      <c r="C35" s="271">
        <f>'8_2.1.18 SIS'!AA35</f>
        <v>0</v>
      </c>
      <c r="D35" s="56">
        <f>'Source Data'!H35</f>
        <v>4119.4752527522951</v>
      </c>
      <c r="E35" s="74">
        <f t="shared" si="11"/>
        <v>0</v>
      </c>
      <c r="F35" s="290"/>
      <c r="G35" s="56">
        <f>'Source Data'!I35</f>
        <v>554.9726016103474</v>
      </c>
      <c r="H35" s="74">
        <f t="shared" si="12"/>
        <v>0</v>
      </c>
      <c r="I35" s="290"/>
      <c r="J35" s="56">
        <f>'Source Data'!J35</f>
        <v>151.35616407554929</v>
      </c>
      <c r="K35" s="74">
        <f t="shared" si="13"/>
        <v>0</v>
      </c>
      <c r="L35" s="290"/>
      <c r="M35" s="56">
        <f>'Source Data'!K35</f>
        <v>3783.9041018887328</v>
      </c>
      <c r="N35" s="74">
        <f t="shared" si="14"/>
        <v>0</v>
      </c>
      <c r="O35" s="290"/>
      <c r="P35" s="56">
        <f>'Source Data'!L35</f>
        <v>1513.5616407554928</v>
      </c>
      <c r="Q35" s="74">
        <f t="shared" si="15"/>
        <v>0</v>
      </c>
      <c r="R35" s="93">
        <v>0</v>
      </c>
      <c r="S35" s="56"/>
      <c r="T35" s="56"/>
      <c r="U35" s="57">
        <f t="shared" si="1"/>
        <v>0</v>
      </c>
      <c r="V35" s="93">
        <f t="shared" si="2"/>
        <v>0</v>
      </c>
      <c r="W35" s="74">
        <f t="shared" si="16"/>
        <v>0</v>
      </c>
      <c r="X35" s="93">
        <f t="shared" si="17"/>
        <v>0</v>
      </c>
      <c r="Y35" s="56">
        <f>[1]Delta!$G35</f>
        <v>0</v>
      </c>
      <c r="Z35" s="93">
        <f t="shared" si="18"/>
        <v>0</v>
      </c>
      <c r="AA35" s="56"/>
      <c r="AB35" s="56">
        <f t="shared" si="19"/>
        <v>0</v>
      </c>
      <c r="AC35" s="93">
        <f t="shared" si="20"/>
        <v>0</v>
      </c>
      <c r="AD35" s="97">
        <f t="shared" si="3"/>
        <v>0</v>
      </c>
      <c r="AE35" s="75">
        <f>'Source Data'!N35</f>
        <v>4860</v>
      </c>
      <c r="AF35" s="90">
        <f t="shared" si="4"/>
        <v>0</v>
      </c>
      <c r="AG35" s="271"/>
      <c r="AH35" s="75">
        <f t="shared" si="21"/>
        <v>0</v>
      </c>
      <c r="AI35" s="271"/>
      <c r="AJ35" s="77">
        <f t="shared" si="5"/>
        <v>0</v>
      </c>
      <c r="AK35" s="76">
        <f t="shared" si="6"/>
        <v>0</v>
      </c>
      <c r="AL35" s="90">
        <f t="shared" si="22"/>
        <v>0</v>
      </c>
      <c r="AM35" s="79">
        <f t="shared" si="23"/>
        <v>0</v>
      </c>
      <c r="AN35" s="90">
        <f t="shared" si="24"/>
        <v>0</v>
      </c>
      <c r="AO35" s="56">
        <f>[1]Delta!$M35</f>
        <v>0</v>
      </c>
      <c r="AP35" s="90">
        <f t="shared" si="25"/>
        <v>0</v>
      </c>
      <c r="AQ35" s="77"/>
      <c r="AR35" s="77">
        <f t="shared" si="26"/>
        <v>0</v>
      </c>
      <c r="AS35" s="90">
        <f t="shared" si="27"/>
        <v>0</v>
      </c>
      <c r="AT35" s="78">
        <f t="shared" si="7"/>
        <v>0</v>
      </c>
      <c r="AU35" s="87">
        <f t="shared" si="8"/>
        <v>0</v>
      </c>
      <c r="AV35" s="116"/>
      <c r="AW35" s="74"/>
      <c r="AX35" s="74">
        <f t="shared" si="9"/>
        <v>0</v>
      </c>
      <c r="AY35" s="74">
        <f t="shared" si="10"/>
        <v>0</v>
      </c>
    </row>
    <row r="36" spans="1:51" ht="16.149999999999999" customHeight="1" x14ac:dyDescent="0.2">
      <c r="A36" s="49">
        <v>30</v>
      </c>
      <c r="B36" s="50" t="s">
        <v>35</v>
      </c>
      <c r="C36" s="272">
        <f>'8_2.1.18 SIS'!AA36</f>
        <v>0</v>
      </c>
      <c r="D36" s="51">
        <f>'Source Data'!H36</f>
        <v>5413.9637107951485</v>
      </c>
      <c r="E36" s="80">
        <f t="shared" si="11"/>
        <v>0</v>
      </c>
      <c r="F36" s="291"/>
      <c r="G36" s="51">
        <f>'Source Data'!I36</f>
        <v>702.2116679130869</v>
      </c>
      <c r="H36" s="80">
        <f t="shared" si="12"/>
        <v>0</v>
      </c>
      <c r="I36" s="291"/>
      <c r="J36" s="51">
        <f>'Source Data'!J36</f>
        <v>191.51227306720551</v>
      </c>
      <c r="K36" s="80">
        <f t="shared" si="13"/>
        <v>0</v>
      </c>
      <c r="L36" s="291"/>
      <c r="M36" s="51">
        <f>'Source Data'!K36</f>
        <v>4787.8068266801383</v>
      </c>
      <c r="N36" s="80">
        <f t="shared" si="14"/>
        <v>0</v>
      </c>
      <c r="O36" s="291"/>
      <c r="P36" s="51">
        <f>'Source Data'!L36</f>
        <v>1915.1227306720555</v>
      </c>
      <c r="Q36" s="80">
        <f t="shared" si="15"/>
        <v>0</v>
      </c>
      <c r="R36" s="94">
        <v>0</v>
      </c>
      <c r="S36" s="51"/>
      <c r="T36" s="51"/>
      <c r="U36" s="52">
        <f t="shared" si="1"/>
        <v>0</v>
      </c>
      <c r="V36" s="94">
        <f t="shared" si="2"/>
        <v>0</v>
      </c>
      <c r="W36" s="80">
        <f t="shared" si="16"/>
        <v>0</v>
      </c>
      <c r="X36" s="94">
        <f t="shared" si="17"/>
        <v>0</v>
      </c>
      <c r="Y36" s="51">
        <f>[1]Delta!$G36</f>
        <v>0</v>
      </c>
      <c r="Z36" s="94">
        <f t="shared" si="18"/>
        <v>0</v>
      </c>
      <c r="AA36" s="53"/>
      <c r="AB36" s="51">
        <f t="shared" si="19"/>
        <v>0</v>
      </c>
      <c r="AC36" s="95">
        <f t="shared" si="20"/>
        <v>0</v>
      </c>
      <c r="AD36" s="95">
        <f t="shared" si="3"/>
        <v>0</v>
      </c>
      <c r="AE36" s="71">
        <f>'Source Data'!N36</f>
        <v>3884</v>
      </c>
      <c r="AF36" s="91">
        <f t="shared" si="4"/>
        <v>0</v>
      </c>
      <c r="AG36" s="272"/>
      <c r="AH36" s="71">
        <f t="shared" si="21"/>
        <v>0</v>
      </c>
      <c r="AI36" s="272"/>
      <c r="AJ36" s="72">
        <f t="shared" si="5"/>
        <v>0</v>
      </c>
      <c r="AK36" s="73">
        <f t="shared" si="6"/>
        <v>0</v>
      </c>
      <c r="AL36" s="91">
        <f t="shared" si="22"/>
        <v>0</v>
      </c>
      <c r="AM36" s="82">
        <f t="shared" si="23"/>
        <v>0</v>
      </c>
      <c r="AN36" s="91">
        <f t="shared" si="24"/>
        <v>0</v>
      </c>
      <c r="AO36" s="51">
        <f>[1]Delta!$M36</f>
        <v>0</v>
      </c>
      <c r="AP36" s="91">
        <f t="shared" si="25"/>
        <v>0</v>
      </c>
      <c r="AQ36" s="72"/>
      <c r="AR36" s="72">
        <f t="shared" si="26"/>
        <v>0</v>
      </c>
      <c r="AS36" s="91">
        <f t="shared" si="27"/>
        <v>0</v>
      </c>
      <c r="AT36" s="81">
        <f t="shared" si="7"/>
        <v>0</v>
      </c>
      <c r="AU36" s="88">
        <f t="shared" si="8"/>
        <v>0</v>
      </c>
      <c r="AV36" s="116"/>
      <c r="AW36" s="80"/>
      <c r="AX36" s="80">
        <f t="shared" si="9"/>
        <v>0</v>
      </c>
      <c r="AY36" s="80">
        <f t="shared" si="10"/>
        <v>0</v>
      </c>
    </row>
    <row r="37" spans="1:51" ht="16.149999999999999" customHeight="1" x14ac:dyDescent="0.2">
      <c r="A37" s="58">
        <v>31</v>
      </c>
      <c r="B37" s="59" t="s">
        <v>36</v>
      </c>
      <c r="C37" s="270">
        <f>'8_2.1.18 SIS'!AA37</f>
        <v>0</v>
      </c>
      <c r="D37" s="60">
        <f>'Source Data'!H37</f>
        <v>3796.0097351340864</v>
      </c>
      <c r="E37" s="65">
        <f t="shared" si="11"/>
        <v>0</v>
      </c>
      <c r="F37" s="289"/>
      <c r="G37" s="60">
        <f>'Source Data'!I37</f>
        <v>524.75657375911442</v>
      </c>
      <c r="H37" s="65">
        <f t="shared" si="12"/>
        <v>0</v>
      </c>
      <c r="I37" s="289"/>
      <c r="J37" s="60">
        <f>'Source Data'!J37</f>
        <v>143.11542920703121</v>
      </c>
      <c r="K37" s="65">
        <f t="shared" si="13"/>
        <v>0</v>
      </c>
      <c r="L37" s="289"/>
      <c r="M37" s="60">
        <f>'Source Data'!K37</f>
        <v>3577.8857301757807</v>
      </c>
      <c r="N37" s="65">
        <f t="shared" si="14"/>
        <v>0</v>
      </c>
      <c r="O37" s="289"/>
      <c r="P37" s="60">
        <f>'Source Data'!L37</f>
        <v>1431.1542920703123</v>
      </c>
      <c r="Q37" s="65">
        <f t="shared" si="15"/>
        <v>0</v>
      </c>
      <c r="R37" s="92">
        <v>0</v>
      </c>
      <c r="S37" s="60"/>
      <c r="T37" s="60"/>
      <c r="U37" s="61">
        <f t="shared" si="1"/>
        <v>0</v>
      </c>
      <c r="V37" s="92">
        <f t="shared" si="2"/>
        <v>0</v>
      </c>
      <c r="W37" s="65">
        <f t="shared" si="16"/>
        <v>0</v>
      </c>
      <c r="X37" s="92">
        <f t="shared" si="17"/>
        <v>0</v>
      </c>
      <c r="Y37" s="60">
        <f>[1]Delta!$G37</f>
        <v>0</v>
      </c>
      <c r="Z37" s="92">
        <f t="shared" si="18"/>
        <v>0</v>
      </c>
      <c r="AA37" s="60"/>
      <c r="AB37" s="60">
        <f t="shared" si="19"/>
        <v>0</v>
      </c>
      <c r="AC37" s="92">
        <f t="shared" si="20"/>
        <v>0</v>
      </c>
      <c r="AD37" s="96">
        <f t="shared" si="3"/>
        <v>0</v>
      </c>
      <c r="AE37" s="66">
        <f>'Source Data'!N37</f>
        <v>5567</v>
      </c>
      <c r="AF37" s="89">
        <f t="shared" si="4"/>
        <v>0</v>
      </c>
      <c r="AG37" s="270"/>
      <c r="AH37" s="66">
        <f t="shared" si="21"/>
        <v>0</v>
      </c>
      <c r="AI37" s="270"/>
      <c r="AJ37" s="68">
        <f t="shared" si="5"/>
        <v>0</v>
      </c>
      <c r="AK37" s="67">
        <f t="shared" si="6"/>
        <v>0</v>
      </c>
      <c r="AL37" s="89">
        <f t="shared" si="22"/>
        <v>0</v>
      </c>
      <c r="AM37" s="70">
        <f t="shared" si="23"/>
        <v>0</v>
      </c>
      <c r="AN37" s="89">
        <f t="shared" si="24"/>
        <v>0</v>
      </c>
      <c r="AO37" s="60">
        <f>[1]Delta!$M37</f>
        <v>0</v>
      </c>
      <c r="AP37" s="89">
        <f t="shared" si="25"/>
        <v>0</v>
      </c>
      <c r="AQ37" s="68"/>
      <c r="AR37" s="68">
        <f t="shared" si="26"/>
        <v>0</v>
      </c>
      <c r="AS37" s="89">
        <f t="shared" si="27"/>
        <v>0</v>
      </c>
      <c r="AT37" s="69">
        <f t="shared" si="7"/>
        <v>0</v>
      </c>
      <c r="AU37" s="86">
        <f t="shared" si="8"/>
        <v>0</v>
      </c>
      <c r="AV37" s="116"/>
      <c r="AW37" s="65"/>
      <c r="AX37" s="65">
        <f t="shared" si="9"/>
        <v>0</v>
      </c>
      <c r="AY37" s="65">
        <f t="shared" si="10"/>
        <v>0</v>
      </c>
    </row>
    <row r="38" spans="1:51" ht="16.149999999999999" customHeight="1" x14ac:dyDescent="0.2">
      <c r="A38" s="54">
        <v>32</v>
      </c>
      <c r="B38" s="55" t="s">
        <v>37</v>
      </c>
      <c r="C38" s="271">
        <f>'8_2.1.18 SIS'!AA38</f>
        <v>0</v>
      </c>
      <c r="D38" s="56">
        <f>'Source Data'!H38</f>
        <v>5211.085155744553</v>
      </c>
      <c r="E38" s="74">
        <f t="shared" si="11"/>
        <v>0</v>
      </c>
      <c r="F38" s="290"/>
      <c r="G38" s="56">
        <f>'Source Data'!I38</f>
        <v>712.66638210557119</v>
      </c>
      <c r="H38" s="74">
        <f t="shared" si="12"/>
        <v>0</v>
      </c>
      <c r="I38" s="290"/>
      <c r="J38" s="56">
        <f>'Source Data'!J38</f>
        <v>194.36355875606483</v>
      </c>
      <c r="K38" s="74">
        <f t="shared" si="13"/>
        <v>0</v>
      </c>
      <c r="L38" s="290"/>
      <c r="M38" s="56">
        <f>'Source Data'!K38</f>
        <v>4859.0889689016212</v>
      </c>
      <c r="N38" s="74">
        <f t="shared" si="14"/>
        <v>0</v>
      </c>
      <c r="O38" s="290"/>
      <c r="P38" s="56">
        <f>'Source Data'!L38</f>
        <v>1943.6355875606487</v>
      </c>
      <c r="Q38" s="74">
        <f t="shared" si="15"/>
        <v>0</v>
      </c>
      <c r="R38" s="93">
        <v>0</v>
      </c>
      <c r="S38" s="56"/>
      <c r="T38" s="56"/>
      <c r="U38" s="57">
        <f t="shared" si="1"/>
        <v>0</v>
      </c>
      <c r="V38" s="93">
        <f t="shared" si="2"/>
        <v>0</v>
      </c>
      <c r="W38" s="74">
        <f t="shared" si="16"/>
        <v>0</v>
      </c>
      <c r="X38" s="93">
        <f t="shared" si="17"/>
        <v>0</v>
      </c>
      <c r="Y38" s="56">
        <f>[1]Delta!$G38</f>
        <v>0</v>
      </c>
      <c r="Z38" s="93">
        <f t="shared" si="18"/>
        <v>0</v>
      </c>
      <c r="AA38" s="56"/>
      <c r="AB38" s="56">
        <f t="shared" si="19"/>
        <v>0</v>
      </c>
      <c r="AC38" s="93">
        <f t="shared" si="20"/>
        <v>0</v>
      </c>
      <c r="AD38" s="97">
        <f t="shared" si="3"/>
        <v>0</v>
      </c>
      <c r="AE38" s="75">
        <f>'Source Data'!N38</f>
        <v>2649</v>
      </c>
      <c r="AF38" s="90">
        <f t="shared" si="4"/>
        <v>0</v>
      </c>
      <c r="AG38" s="271"/>
      <c r="AH38" s="75">
        <f t="shared" si="21"/>
        <v>0</v>
      </c>
      <c r="AI38" s="271"/>
      <c r="AJ38" s="77">
        <f t="shared" si="5"/>
        <v>0</v>
      </c>
      <c r="AK38" s="76">
        <f t="shared" si="6"/>
        <v>0</v>
      </c>
      <c r="AL38" s="90">
        <f t="shared" si="22"/>
        <v>0</v>
      </c>
      <c r="AM38" s="79">
        <f t="shared" si="23"/>
        <v>0</v>
      </c>
      <c r="AN38" s="90">
        <f t="shared" si="24"/>
        <v>0</v>
      </c>
      <c r="AO38" s="56">
        <f>[1]Delta!$M38</f>
        <v>0</v>
      </c>
      <c r="AP38" s="90">
        <f t="shared" si="25"/>
        <v>0</v>
      </c>
      <c r="AQ38" s="77"/>
      <c r="AR38" s="77">
        <f t="shared" si="26"/>
        <v>0</v>
      </c>
      <c r="AS38" s="90">
        <f t="shared" si="27"/>
        <v>0</v>
      </c>
      <c r="AT38" s="78">
        <f t="shared" si="7"/>
        <v>0</v>
      </c>
      <c r="AU38" s="87">
        <f t="shared" si="8"/>
        <v>0</v>
      </c>
      <c r="AV38" s="116"/>
      <c r="AW38" s="74"/>
      <c r="AX38" s="74">
        <f t="shared" si="9"/>
        <v>0</v>
      </c>
      <c r="AY38" s="74">
        <f t="shared" si="10"/>
        <v>0</v>
      </c>
    </row>
    <row r="39" spans="1:51" ht="16.149999999999999" customHeight="1" x14ac:dyDescent="0.2">
      <c r="A39" s="54">
        <v>33</v>
      </c>
      <c r="B39" s="55" t="s">
        <v>38</v>
      </c>
      <c r="C39" s="271">
        <f>'8_2.1.18 SIS'!AA39</f>
        <v>0</v>
      </c>
      <c r="D39" s="56">
        <f>'Source Data'!H39</f>
        <v>4700.4408318694122</v>
      </c>
      <c r="E39" s="74">
        <f t="shared" si="11"/>
        <v>0</v>
      </c>
      <c r="F39" s="290"/>
      <c r="G39" s="56">
        <f>'Source Data'!I39</f>
        <v>624.84576931264041</v>
      </c>
      <c r="H39" s="74">
        <f t="shared" si="12"/>
        <v>0</v>
      </c>
      <c r="I39" s="290"/>
      <c r="J39" s="56">
        <f>'Source Data'!J39</f>
        <v>170.41248253981104</v>
      </c>
      <c r="K39" s="74">
        <f t="shared" si="13"/>
        <v>0</v>
      </c>
      <c r="L39" s="290"/>
      <c r="M39" s="56">
        <f>'Source Data'!K39</f>
        <v>4260.3120634952766</v>
      </c>
      <c r="N39" s="74">
        <f t="shared" si="14"/>
        <v>0</v>
      </c>
      <c r="O39" s="290"/>
      <c r="P39" s="56">
        <f>'Source Data'!L39</f>
        <v>1704.1248253981105</v>
      </c>
      <c r="Q39" s="74">
        <f t="shared" si="15"/>
        <v>0</v>
      </c>
      <c r="R39" s="93">
        <v>0</v>
      </c>
      <c r="S39" s="56"/>
      <c r="T39" s="56"/>
      <c r="U39" s="57">
        <f t="shared" ref="U39:U70" si="28">S39+T39</f>
        <v>0</v>
      </c>
      <c r="V39" s="93">
        <f t="shared" si="2"/>
        <v>0</v>
      </c>
      <c r="W39" s="74">
        <f t="shared" si="16"/>
        <v>0</v>
      </c>
      <c r="X39" s="93">
        <f t="shared" si="17"/>
        <v>0</v>
      </c>
      <c r="Y39" s="56">
        <f>[1]Delta!$G39</f>
        <v>0</v>
      </c>
      <c r="Z39" s="93">
        <f t="shared" si="18"/>
        <v>0</v>
      </c>
      <c r="AA39" s="56"/>
      <c r="AB39" s="56">
        <f t="shared" si="19"/>
        <v>0</v>
      </c>
      <c r="AC39" s="93">
        <f t="shared" si="20"/>
        <v>0</v>
      </c>
      <c r="AD39" s="97">
        <f t="shared" ref="AD39:AD75" si="29">Z39</f>
        <v>0</v>
      </c>
      <c r="AE39" s="75">
        <f>'Source Data'!N39</f>
        <v>3419</v>
      </c>
      <c r="AF39" s="90">
        <f t="shared" ref="AF39:AF70" si="30">C39*AE39</f>
        <v>0</v>
      </c>
      <c r="AG39" s="271"/>
      <c r="AH39" s="75">
        <f t="shared" si="21"/>
        <v>0</v>
      </c>
      <c r="AI39" s="271"/>
      <c r="AJ39" s="77">
        <f t="shared" ref="AJ39:AJ70" si="31">AE39*AI39*0.5</f>
        <v>0</v>
      </c>
      <c r="AK39" s="76">
        <f t="shared" ref="AK39:AK70" si="32">AH39+AJ39</f>
        <v>0</v>
      </c>
      <c r="AL39" s="90">
        <f t="shared" si="22"/>
        <v>0</v>
      </c>
      <c r="AM39" s="79">
        <f t="shared" si="23"/>
        <v>0</v>
      </c>
      <c r="AN39" s="90">
        <f t="shared" si="24"/>
        <v>0</v>
      </c>
      <c r="AO39" s="56">
        <f>[1]Delta!$M39</f>
        <v>0</v>
      </c>
      <c r="AP39" s="90">
        <f t="shared" si="25"/>
        <v>0</v>
      </c>
      <c r="AQ39" s="77"/>
      <c r="AR39" s="77">
        <f t="shared" si="26"/>
        <v>0</v>
      </c>
      <c r="AS39" s="90">
        <f t="shared" si="27"/>
        <v>0</v>
      </c>
      <c r="AT39" s="78">
        <f t="shared" si="7"/>
        <v>0</v>
      </c>
      <c r="AU39" s="87">
        <f t="shared" si="8"/>
        <v>0</v>
      </c>
      <c r="AV39" s="116"/>
      <c r="AW39" s="74"/>
      <c r="AX39" s="74">
        <f t="shared" ref="AX39:AX75" si="33">-AM39</f>
        <v>0</v>
      </c>
      <c r="AY39" s="74">
        <f t="shared" ref="AY39:AY70" si="34">AX39-AW39</f>
        <v>0</v>
      </c>
    </row>
    <row r="40" spans="1:51" ht="16.149999999999999" customHeight="1" x14ac:dyDescent="0.2">
      <c r="A40" s="54">
        <v>34</v>
      </c>
      <c r="B40" s="55" t="s">
        <v>39</v>
      </c>
      <c r="C40" s="271">
        <f>'8_2.1.18 SIS'!AA40</f>
        <v>0</v>
      </c>
      <c r="D40" s="56">
        <f>'Source Data'!H40</f>
        <v>5203.4516530730671</v>
      </c>
      <c r="E40" s="74">
        <f t="shared" si="11"/>
        <v>0</v>
      </c>
      <c r="F40" s="290"/>
      <c r="G40" s="56">
        <f>'Source Data'!I40</f>
        <v>693.972191189574</v>
      </c>
      <c r="H40" s="74">
        <f t="shared" si="12"/>
        <v>0</v>
      </c>
      <c r="I40" s="290"/>
      <c r="J40" s="56">
        <f>'Source Data'!J40</f>
        <v>189.26514305170204</v>
      </c>
      <c r="K40" s="74">
        <f t="shared" si="13"/>
        <v>0</v>
      </c>
      <c r="L40" s="290"/>
      <c r="M40" s="56">
        <f>'Source Data'!K40</f>
        <v>4731.62857629255</v>
      </c>
      <c r="N40" s="74">
        <f t="shared" si="14"/>
        <v>0</v>
      </c>
      <c r="O40" s="290"/>
      <c r="P40" s="56">
        <f>'Source Data'!L40</f>
        <v>1892.6514305170203</v>
      </c>
      <c r="Q40" s="74">
        <f t="shared" si="15"/>
        <v>0</v>
      </c>
      <c r="R40" s="93">
        <v>0</v>
      </c>
      <c r="S40" s="56"/>
      <c r="T40" s="56"/>
      <c r="U40" s="57">
        <f t="shared" si="28"/>
        <v>0</v>
      </c>
      <c r="V40" s="93">
        <f t="shared" si="2"/>
        <v>0</v>
      </c>
      <c r="W40" s="74">
        <f t="shared" si="16"/>
        <v>0</v>
      </c>
      <c r="X40" s="93">
        <f t="shared" si="17"/>
        <v>0</v>
      </c>
      <c r="Y40" s="56">
        <f>[1]Delta!$G40</f>
        <v>0</v>
      </c>
      <c r="Z40" s="93">
        <f t="shared" si="18"/>
        <v>0</v>
      </c>
      <c r="AA40" s="56"/>
      <c r="AB40" s="56">
        <f t="shared" si="19"/>
        <v>0</v>
      </c>
      <c r="AC40" s="93">
        <f t="shared" si="20"/>
        <v>0</v>
      </c>
      <c r="AD40" s="97">
        <f t="shared" si="29"/>
        <v>0</v>
      </c>
      <c r="AE40" s="75">
        <f>'Source Data'!N40</f>
        <v>1894</v>
      </c>
      <c r="AF40" s="90">
        <f t="shared" si="30"/>
        <v>0</v>
      </c>
      <c r="AG40" s="271"/>
      <c r="AH40" s="75">
        <f t="shared" si="21"/>
        <v>0</v>
      </c>
      <c r="AI40" s="271"/>
      <c r="AJ40" s="77">
        <f t="shared" si="31"/>
        <v>0</v>
      </c>
      <c r="AK40" s="76">
        <f t="shared" si="32"/>
        <v>0</v>
      </c>
      <c r="AL40" s="90">
        <f t="shared" si="22"/>
        <v>0</v>
      </c>
      <c r="AM40" s="79">
        <f t="shared" si="23"/>
        <v>0</v>
      </c>
      <c r="AN40" s="90">
        <f t="shared" si="24"/>
        <v>0</v>
      </c>
      <c r="AO40" s="56">
        <f>[1]Delta!$M40</f>
        <v>0</v>
      </c>
      <c r="AP40" s="90">
        <f t="shared" si="25"/>
        <v>0</v>
      </c>
      <c r="AQ40" s="77"/>
      <c r="AR40" s="77">
        <f t="shared" si="26"/>
        <v>0</v>
      </c>
      <c r="AS40" s="90">
        <f t="shared" si="27"/>
        <v>0</v>
      </c>
      <c r="AT40" s="78">
        <f t="shared" si="7"/>
        <v>0</v>
      </c>
      <c r="AU40" s="87">
        <f t="shared" si="8"/>
        <v>0</v>
      </c>
      <c r="AV40" s="116"/>
      <c r="AW40" s="74"/>
      <c r="AX40" s="74">
        <f t="shared" si="33"/>
        <v>0</v>
      </c>
      <c r="AY40" s="74">
        <f t="shared" si="34"/>
        <v>0</v>
      </c>
    </row>
    <row r="41" spans="1:51" ht="16.149999999999999" customHeight="1" x14ac:dyDescent="0.2">
      <c r="A41" s="49">
        <v>35</v>
      </c>
      <c r="B41" s="50" t="s">
        <v>40</v>
      </c>
      <c r="C41" s="272">
        <f>'8_2.1.18 SIS'!AA41</f>
        <v>0</v>
      </c>
      <c r="D41" s="51">
        <f>'Source Data'!H41</f>
        <v>4357.2318016845329</v>
      </c>
      <c r="E41" s="80">
        <f t="shared" si="11"/>
        <v>0</v>
      </c>
      <c r="F41" s="291"/>
      <c r="G41" s="51">
        <f>'Source Data'!I41</f>
        <v>608.37683053992896</v>
      </c>
      <c r="H41" s="80">
        <f t="shared" si="12"/>
        <v>0</v>
      </c>
      <c r="I41" s="291"/>
      <c r="J41" s="51">
        <f>'Source Data'!J41</f>
        <v>165.92095378361697</v>
      </c>
      <c r="K41" s="80">
        <f t="shared" si="13"/>
        <v>0</v>
      </c>
      <c r="L41" s="291"/>
      <c r="M41" s="51">
        <f>'Source Data'!K41</f>
        <v>4148.0238445904242</v>
      </c>
      <c r="N41" s="80">
        <f t="shared" si="14"/>
        <v>0</v>
      </c>
      <c r="O41" s="291"/>
      <c r="P41" s="51">
        <f>'Source Data'!L41</f>
        <v>1659.2095378361696</v>
      </c>
      <c r="Q41" s="80">
        <f t="shared" si="15"/>
        <v>0</v>
      </c>
      <c r="R41" s="94">
        <v>0</v>
      </c>
      <c r="S41" s="51"/>
      <c r="T41" s="51"/>
      <c r="U41" s="52">
        <f t="shared" si="28"/>
        <v>0</v>
      </c>
      <c r="V41" s="94">
        <f t="shared" si="2"/>
        <v>0</v>
      </c>
      <c r="W41" s="80">
        <f t="shared" si="16"/>
        <v>0</v>
      </c>
      <c r="X41" s="94">
        <f t="shared" si="17"/>
        <v>0</v>
      </c>
      <c r="Y41" s="51">
        <f>[1]Delta!$G41</f>
        <v>0</v>
      </c>
      <c r="Z41" s="94">
        <f t="shared" si="18"/>
        <v>0</v>
      </c>
      <c r="AA41" s="53"/>
      <c r="AB41" s="51">
        <f t="shared" si="19"/>
        <v>0</v>
      </c>
      <c r="AC41" s="95">
        <f t="shared" si="20"/>
        <v>0</v>
      </c>
      <c r="AD41" s="95">
        <f t="shared" si="29"/>
        <v>0</v>
      </c>
      <c r="AE41" s="71">
        <f>'Source Data'!N41</f>
        <v>3679</v>
      </c>
      <c r="AF41" s="91">
        <f t="shared" si="30"/>
        <v>0</v>
      </c>
      <c r="AG41" s="272"/>
      <c r="AH41" s="71">
        <f t="shared" si="21"/>
        <v>0</v>
      </c>
      <c r="AI41" s="272"/>
      <c r="AJ41" s="72">
        <f t="shared" si="31"/>
        <v>0</v>
      </c>
      <c r="AK41" s="73">
        <f t="shared" si="32"/>
        <v>0</v>
      </c>
      <c r="AL41" s="91">
        <f t="shared" si="22"/>
        <v>0</v>
      </c>
      <c r="AM41" s="82">
        <f t="shared" si="23"/>
        <v>0</v>
      </c>
      <c r="AN41" s="91">
        <f t="shared" si="24"/>
        <v>0</v>
      </c>
      <c r="AO41" s="51">
        <f>[1]Delta!$M41</f>
        <v>0</v>
      </c>
      <c r="AP41" s="91">
        <f t="shared" si="25"/>
        <v>0</v>
      </c>
      <c r="AQ41" s="72"/>
      <c r="AR41" s="72">
        <f t="shared" si="26"/>
        <v>0</v>
      </c>
      <c r="AS41" s="91">
        <f t="shared" si="27"/>
        <v>0</v>
      </c>
      <c r="AT41" s="81">
        <f t="shared" si="7"/>
        <v>0</v>
      </c>
      <c r="AU41" s="88">
        <f t="shared" si="8"/>
        <v>0</v>
      </c>
      <c r="AV41" s="116"/>
      <c r="AW41" s="80"/>
      <c r="AX41" s="80">
        <f t="shared" si="33"/>
        <v>0</v>
      </c>
      <c r="AY41" s="80">
        <f t="shared" si="34"/>
        <v>0</v>
      </c>
    </row>
    <row r="42" spans="1:51" ht="16.149999999999999" customHeight="1" x14ac:dyDescent="0.2">
      <c r="A42" s="58">
        <v>36</v>
      </c>
      <c r="B42" s="59" t="s">
        <v>41</v>
      </c>
      <c r="C42" s="270">
        <f>'8_2.1.18 SIS'!AA42</f>
        <v>0</v>
      </c>
      <c r="D42" s="60">
        <f>'Source Data'!H42</f>
        <v>3397.1647109485266</v>
      </c>
      <c r="E42" s="65">
        <f t="shared" si="11"/>
        <v>0</v>
      </c>
      <c r="F42" s="289"/>
      <c r="G42" s="60">
        <f>'Source Data'!I42</f>
        <v>463.14668164219148</v>
      </c>
      <c r="H42" s="65">
        <f t="shared" si="12"/>
        <v>0</v>
      </c>
      <c r="I42" s="289"/>
      <c r="J42" s="60">
        <f>'Source Data'!J42</f>
        <v>126.31273135696131</v>
      </c>
      <c r="K42" s="65">
        <f t="shared" si="13"/>
        <v>0</v>
      </c>
      <c r="L42" s="289"/>
      <c r="M42" s="60">
        <f>'Source Data'!K42</f>
        <v>3157.818283924033</v>
      </c>
      <c r="N42" s="65">
        <f t="shared" si="14"/>
        <v>0</v>
      </c>
      <c r="O42" s="289"/>
      <c r="P42" s="60">
        <f>'Source Data'!L42</f>
        <v>1263.1273135696131</v>
      </c>
      <c r="Q42" s="65">
        <f t="shared" si="15"/>
        <v>0</v>
      </c>
      <c r="R42" s="92">
        <v>0</v>
      </c>
      <c r="S42" s="60"/>
      <c r="T42" s="60"/>
      <c r="U42" s="61">
        <f t="shared" si="28"/>
        <v>0</v>
      </c>
      <c r="V42" s="92">
        <f t="shared" si="2"/>
        <v>0</v>
      </c>
      <c r="W42" s="65">
        <f t="shared" si="16"/>
        <v>0</v>
      </c>
      <c r="X42" s="92">
        <f t="shared" si="17"/>
        <v>0</v>
      </c>
      <c r="Y42" s="60">
        <f>[1]Delta!$G42</f>
        <v>0</v>
      </c>
      <c r="Z42" s="92">
        <f t="shared" si="18"/>
        <v>0</v>
      </c>
      <c r="AA42" s="60"/>
      <c r="AB42" s="60">
        <f t="shared" si="19"/>
        <v>0</v>
      </c>
      <c r="AC42" s="92">
        <f t="shared" si="20"/>
        <v>0</v>
      </c>
      <c r="AD42" s="96">
        <f t="shared" si="29"/>
        <v>0</v>
      </c>
      <c r="AE42" s="66">
        <f>'Source Data'!N42</f>
        <v>6275</v>
      </c>
      <c r="AF42" s="89">
        <f t="shared" si="30"/>
        <v>0</v>
      </c>
      <c r="AG42" s="270"/>
      <c r="AH42" s="66">
        <f t="shared" si="21"/>
        <v>0</v>
      </c>
      <c r="AI42" s="270"/>
      <c r="AJ42" s="68">
        <f t="shared" si="31"/>
        <v>0</v>
      </c>
      <c r="AK42" s="67">
        <f t="shared" si="32"/>
        <v>0</v>
      </c>
      <c r="AL42" s="89">
        <f t="shared" si="22"/>
        <v>0</v>
      </c>
      <c r="AM42" s="70">
        <f t="shared" si="23"/>
        <v>0</v>
      </c>
      <c r="AN42" s="89">
        <f t="shared" si="24"/>
        <v>0</v>
      </c>
      <c r="AO42" s="60">
        <f>[1]Delta!$M42</f>
        <v>0</v>
      </c>
      <c r="AP42" s="89">
        <f t="shared" si="25"/>
        <v>0</v>
      </c>
      <c r="AQ42" s="68"/>
      <c r="AR42" s="68">
        <f t="shared" si="26"/>
        <v>0</v>
      </c>
      <c r="AS42" s="89">
        <f t="shared" si="27"/>
        <v>0</v>
      </c>
      <c r="AT42" s="69">
        <f t="shared" si="7"/>
        <v>0</v>
      </c>
      <c r="AU42" s="86">
        <f t="shared" si="8"/>
        <v>0</v>
      </c>
      <c r="AV42" s="116"/>
      <c r="AW42" s="65"/>
      <c r="AX42" s="65">
        <f t="shared" si="33"/>
        <v>0</v>
      </c>
      <c r="AY42" s="65">
        <f t="shared" si="34"/>
        <v>0</v>
      </c>
    </row>
    <row r="43" spans="1:51" ht="16.149999999999999" customHeight="1" x14ac:dyDescent="0.2">
      <c r="A43" s="54">
        <v>37</v>
      </c>
      <c r="B43" s="55" t="s">
        <v>42</v>
      </c>
      <c r="C43" s="271">
        <f>'8_2.1.18 SIS'!AA43</f>
        <v>1</v>
      </c>
      <c r="D43" s="56">
        <f>'Source Data'!H43</f>
        <v>5115.2412376905504</v>
      </c>
      <c r="E43" s="74">
        <f t="shared" si="11"/>
        <v>5115.2412376905504</v>
      </c>
      <c r="F43" s="290"/>
      <c r="G43" s="56">
        <f>'Source Data'!I43</f>
        <v>683.69591860374021</v>
      </c>
      <c r="H43" s="74">
        <f t="shared" si="12"/>
        <v>0</v>
      </c>
      <c r="I43" s="290"/>
      <c r="J43" s="56">
        <f>'Source Data'!J43</f>
        <v>186.46252325556549</v>
      </c>
      <c r="K43" s="74">
        <f t="shared" si="13"/>
        <v>0</v>
      </c>
      <c r="L43" s="290"/>
      <c r="M43" s="56">
        <f>'Source Data'!K43</f>
        <v>4661.5630813891366</v>
      </c>
      <c r="N43" s="74">
        <f t="shared" si="14"/>
        <v>0</v>
      </c>
      <c r="O43" s="290"/>
      <c r="P43" s="56">
        <f>'Source Data'!L43</f>
        <v>1864.6252325556547</v>
      </c>
      <c r="Q43" s="74">
        <f t="shared" si="15"/>
        <v>0</v>
      </c>
      <c r="R43" s="93">
        <v>5115</v>
      </c>
      <c r="S43" s="56"/>
      <c r="T43" s="56"/>
      <c r="U43" s="57">
        <f t="shared" si="28"/>
        <v>0</v>
      </c>
      <c r="V43" s="93">
        <f t="shared" si="2"/>
        <v>5115</v>
      </c>
      <c r="W43" s="74">
        <f t="shared" si="16"/>
        <v>-13</v>
      </c>
      <c r="X43" s="93">
        <f t="shared" si="17"/>
        <v>5102</v>
      </c>
      <c r="Y43" s="56">
        <f>[1]Delta!$G43</f>
        <v>0</v>
      </c>
      <c r="Z43" s="93">
        <f t="shared" si="18"/>
        <v>5102</v>
      </c>
      <c r="AA43" s="56"/>
      <c r="AB43" s="56">
        <f t="shared" si="19"/>
        <v>5102</v>
      </c>
      <c r="AC43" s="93">
        <f t="shared" si="20"/>
        <v>425</v>
      </c>
      <c r="AD43" s="97">
        <f t="shared" si="29"/>
        <v>5102</v>
      </c>
      <c r="AE43" s="75">
        <f>'Source Data'!N43</f>
        <v>3876</v>
      </c>
      <c r="AF43" s="90">
        <f t="shared" si="30"/>
        <v>3876</v>
      </c>
      <c r="AG43" s="271"/>
      <c r="AH43" s="75">
        <f t="shared" si="21"/>
        <v>0</v>
      </c>
      <c r="AI43" s="271"/>
      <c r="AJ43" s="77">
        <f t="shared" si="31"/>
        <v>0</v>
      </c>
      <c r="AK43" s="76">
        <f t="shared" si="32"/>
        <v>0</v>
      </c>
      <c r="AL43" s="90">
        <f t="shared" si="22"/>
        <v>3876</v>
      </c>
      <c r="AM43" s="79">
        <f t="shared" si="23"/>
        <v>-10</v>
      </c>
      <c r="AN43" s="90">
        <f t="shared" si="24"/>
        <v>3866</v>
      </c>
      <c r="AO43" s="56">
        <f>[1]Delta!$M43</f>
        <v>0</v>
      </c>
      <c r="AP43" s="90">
        <f t="shared" si="25"/>
        <v>3866</v>
      </c>
      <c r="AQ43" s="77"/>
      <c r="AR43" s="77">
        <f t="shared" si="26"/>
        <v>3866</v>
      </c>
      <c r="AS43" s="90">
        <f t="shared" si="27"/>
        <v>322</v>
      </c>
      <c r="AT43" s="78">
        <f t="shared" si="7"/>
        <v>8968</v>
      </c>
      <c r="AU43" s="87">
        <f t="shared" si="8"/>
        <v>747</v>
      </c>
      <c r="AV43" s="116"/>
      <c r="AW43" s="74"/>
      <c r="AX43" s="74">
        <f t="shared" si="33"/>
        <v>10</v>
      </c>
      <c r="AY43" s="74">
        <f t="shared" si="34"/>
        <v>10</v>
      </c>
    </row>
    <row r="44" spans="1:51" ht="16.149999999999999" customHeight="1" x14ac:dyDescent="0.2">
      <c r="A44" s="54">
        <v>38</v>
      </c>
      <c r="B44" s="55" t="s">
        <v>43</v>
      </c>
      <c r="C44" s="271">
        <f>'8_2.1.18 SIS'!AA44</f>
        <v>1</v>
      </c>
      <c r="D44" s="56">
        <f>'Source Data'!H44</f>
        <v>2242.6574879084728</v>
      </c>
      <c r="E44" s="74">
        <f t="shared" si="11"/>
        <v>2242.6574879084728</v>
      </c>
      <c r="F44" s="290"/>
      <c r="G44" s="56">
        <f>'Source Data'!I44</f>
        <v>217.85498253596765</v>
      </c>
      <c r="H44" s="74">
        <f t="shared" si="12"/>
        <v>0</v>
      </c>
      <c r="I44" s="290"/>
      <c r="J44" s="56">
        <f>'Source Data'!J44</f>
        <v>59.414995237082067</v>
      </c>
      <c r="K44" s="74">
        <f t="shared" si="13"/>
        <v>0</v>
      </c>
      <c r="L44" s="290"/>
      <c r="M44" s="56">
        <f>'Source Data'!K44</f>
        <v>1485.3748809270521</v>
      </c>
      <c r="N44" s="74">
        <f t="shared" si="14"/>
        <v>0</v>
      </c>
      <c r="O44" s="290"/>
      <c r="P44" s="56">
        <f>'Source Data'!L44</f>
        <v>594.14995237082076</v>
      </c>
      <c r="Q44" s="74">
        <f t="shared" si="15"/>
        <v>0</v>
      </c>
      <c r="R44" s="93">
        <v>2243</v>
      </c>
      <c r="S44" s="56"/>
      <c r="T44" s="56"/>
      <c r="U44" s="57">
        <f t="shared" si="28"/>
        <v>0</v>
      </c>
      <c r="V44" s="93">
        <f t="shared" si="2"/>
        <v>2243</v>
      </c>
      <c r="W44" s="74">
        <f t="shared" si="16"/>
        <v>-6</v>
      </c>
      <c r="X44" s="93">
        <f t="shared" si="17"/>
        <v>2237</v>
      </c>
      <c r="Y44" s="56">
        <f>[1]Delta!$G44</f>
        <v>0</v>
      </c>
      <c r="Z44" s="93">
        <f t="shared" si="18"/>
        <v>2237</v>
      </c>
      <c r="AA44" s="56"/>
      <c r="AB44" s="56">
        <f t="shared" si="19"/>
        <v>2237</v>
      </c>
      <c r="AC44" s="93">
        <f t="shared" si="20"/>
        <v>186</v>
      </c>
      <c r="AD44" s="97">
        <f t="shared" si="29"/>
        <v>2237</v>
      </c>
      <c r="AE44" s="75">
        <f>'Source Data'!N44</f>
        <v>11268</v>
      </c>
      <c r="AF44" s="90">
        <f t="shared" si="30"/>
        <v>11268</v>
      </c>
      <c r="AG44" s="271"/>
      <c r="AH44" s="75">
        <f t="shared" si="21"/>
        <v>0</v>
      </c>
      <c r="AI44" s="271"/>
      <c r="AJ44" s="77">
        <f t="shared" si="31"/>
        <v>0</v>
      </c>
      <c r="AK44" s="76">
        <f t="shared" si="32"/>
        <v>0</v>
      </c>
      <c r="AL44" s="90">
        <f t="shared" si="22"/>
        <v>11268</v>
      </c>
      <c r="AM44" s="79">
        <f t="shared" si="23"/>
        <v>-28</v>
      </c>
      <c r="AN44" s="90">
        <f t="shared" si="24"/>
        <v>11240</v>
      </c>
      <c r="AO44" s="56">
        <f>[1]Delta!$M44</f>
        <v>0</v>
      </c>
      <c r="AP44" s="90">
        <f t="shared" si="25"/>
        <v>11240</v>
      </c>
      <c r="AQ44" s="77"/>
      <c r="AR44" s="77">
        <f t="shared" si="26"/>
        <v>11240</v>
      </c>
      <c r="AS44" s="90">
        <f t="shared" si="27"/>
        <v>937</v>
      </c>
      <c r="AT44" s="78">
        <f t="shared" si="7"/>
        <v>13477</v>
      </c>
      <c r="AU44" s="87">
        <f t="shared" si="8"/>
        <v>1123</v>
      </c>
      <c r="AV44" s="116"/>
      <c r="AW44" s="74"/>
      <c r="AX44" s="74">
        <f t="shared" si="33"/>
        <v>28</v>
      </c>
      <c r="AY44" s="74">
        <f t="shared" si="34"/>
        <v>28</v>
      </c>
    </row>
    <row r="45" spans="1:51" ht="16.149999999999999" customHeight="1" x14ac:dyDescent="0.2">
      <c r="A45" s="54">
        <v>39</v>
      </c>
      <c r="B45" s="55" t="s">
        <v>44</v>
      </c>
      <c r="C45" s="271">
        <f>'8_2.1.18 SIS'!AA45</f>
        <v>0</v>
      </c>
      <c r="D45" s="56">
        <f>'Source Data'!H45</f>
        <v>2703.2750635068246</v>
      </c>
      <c r="E45" s="74">
        <f t="shared" si="11"/>
        <v>0</v>
      </c>
      <c r="F45" s="290"/>
      <c r="G45" s="56">
        <f>'Source Data'!I45</f>
        <v>360.15144440628399</v>
      </c>
      <c r="H45" s="74">
        <f t="shared" si="12"/>
        <v>0</v>
      </c>
      <c r="I45" s="290"/>
      <c r="J45" s="56">
        <f>'Source Data'!J45</f>
        <v>98.223121201713838</v>
      </c>
      <c r="K45" s="74">
        <f t="shared" si="13"/>
        <v>0</v>
      </c>
      <c r="L45" s="290"/>
      <c r="M45" s="56">
        <f>'Source Data'!K45</f>
        <v>2455.578030042846</v>
      </c>
      <c r="N45" s="74">
        <f t="shared" si="14"/>
        <v>0</v>
      </c>
      <c r="O45" s="290"/>
      <c r="P45" s="56">
        <f>'Source Data'!L45</f>
        <v>982.2312120171382</v>
      </c>
      <c r="Q45" s="74">
        <f t="shared" si="15"/>
        <v>0</v>
      </c>
      <c r="R45" s="93">
        <v>0</v>
      </c>
      <c r="S45" s="56"/>
      <c r="T45" s="56"/>
      <c r="U45" s="57">
        <f t="shared" si="28"/>
        <v>0</v>
      </c>
      <c r="V45" s="93">
        <f t="shared" si="2"/>
        <v>0</v>
      </c>
      <c r="W45" s="74">
        <f t="shared" si="16"/>
        <v>0</v>
      </c>
      <c r="X45" s="93">
        <f t="shared" si="17"/>
        <v>0</v>
      </c>
      <c r="Y45" s="56">
        <f>[1]Delta!$G45</f>
        <v>0</v>
      </c>
      <c r="Z45" s="93">
        <f t="shared" si="18"/>
        <v>0</v>
      </c>
      <c r="AA45" s="56"/>
      <c r="AB45" s="56">
        <f t="shared" si="19"/>
        <v>0</v>
      </c>
      <c r="AC45" s="93">
        <f t="shared" si="20"/>
        <v>0</v>
      </c>
      <c r="AD45" s="97">
        <f t="shared" si="29"/>
        <v>0</v>
      </c>
      <c r="AE45" s="75">
        <f>'Source Data'!N45</f>
        <v>5158</v>
      </c>
      <c r="AF45" s="90">
        <f t="shared" si="30"/>
        <v>0</v>
      </c>
      <c r="AG45" s="271"/>
      <c r="AH45" s="75">
        <f t="shared" si="21"/>
        <v>0</v>
      </c>
      <c r="AI45" s="271"/>
      <c r="AJ45" s="77">
        <f t="shared" si="31"/>
        <v>0</v>
      </c>
      <c r="AK45" s="76">
        <f t="shared" si="32"/>
        <v>0</v>
      </c>
      <c r="AL45" s="90">
        <f t="shared" si="22"/>
        <v>0</v>
      </c>
      <c r="AM45" s="79">
        <f t="shared" si="23"/>
        <v>0</v>
      </c>
      <c r="AN45" s="90">
        <f t="shared" si="24"/>
        <v>0</v>
      </c>
      <c r="AO45" s="56">
        <f>[1]Delta!$M45</f>
        <v>0</v>
      </c>
      <c r="AP45" s="90">
        <f t="shared" si="25"/>
        <v>0</v>
      </c>
      <c r="AQ45" s="77"/>
      <c r="AR45" s="77">
        <f t="shared" si="26"/>
        <v>0</v>
      </c>
      <c r="AS45" s="90">
        <f t="shared" si="27"/>
        <v>0</v>
      </c>
      <c r="AT45" s="78">
        <f t="shared" si="7"/>
        <v>0</v>
      </c>
      <c r="AU45" s="87">
        <f t="shared" si="8"/>
        <v>0</v>
      </c>
      <c r="AV45" s="116"/>
      <c r="AW45" s="74"/>
      <c r="AX45" s="74">
        <f t="shared" si="33"/>
        <v>0</v>
      </c>
      <c r="AY45" s="74">
        <f t="shared" si="34"/>
        <v>0</v>
      </c>
    </row>
    <row r="46" spans="1:51" ht="16.149999999999999" customHeight="1" x14ac:dyDescent="0.2">
      <c r="A46" s="49">
        <v>40</v>
      </c>
      <c r="B46" s="50" t="s">
        <v>45</v>
      </c>
      <c r="C46" s="272">
        <f>'8_2.1.18 SIS'!AA46</f>
        <v>0</v>
      </c>
      <c r="D46" s="51">
        <f>'Source Data'!H46</f>
        <v>4843.6552941270829</v>
      </c>
      <c r="E46" s="80">
        <f t="shared" si="11"/>
        <v>0</v>
      </c>
      <c r="F46" s="291"/>
      <c r="G46" s="51">
        <f>'Source Data'!I46</f>
        <v>644.48181238686641</v>
      </c>
      <c r="H46" s="80">
        <f t="shared" si="12"/>
        <v>0</v>
      </c>
      <c r="I46" s="291"/>
      <c r="J46" s="51">
        <f>'Source Data'!J46</f>
        <v>175.76776701459988</v>
      </c>
      <c r="K46" s="80">
        <f t="shared" si="13"/>
        <v>0</v>
      </c>
      <c r="L46" s="291"/>
      <c r="M46" s="51">
        <f>'Source Data'!K46</f>
        <v>4394.194175364998</v>
      </c>
      <c r="N46" s="80">
        <f t="shared" si="14"/>
        <v>0</v>
      </c>
      <c r="O46" s="291"/>
      <c r="P46" s="51">
        <f>'Source Data'!L46</f>
        <v>1757.6776701459989</v>
      </c>
      <c r="Q46" s="80">
        <f t="shared" si="15"/>
        <v>0</v>
      </c>
      <c r="R46" s="94">
        <v>0</v>
      </c>
      <c r="S46" s="51"/>
      <c r="T46" s="51"/>
      <c r="U46" s="52">
        <f t="shared" si="28"/>
        <v>0</v>
      </c>
      <c r="V46" s="94">
        <f t="shared" si="2"/>
        <v>0</v>
      </c>
      <c r="W46" s="80">
        <f t="shared" si="16"/>
        <v>0</v>
      </c>
      <c r="X46" s="94">
        <f t="shared" si="17"/>
        <v>0</v>
      </c>
      <c r="Y46" s="51">
        <f>[1]Delta!$G46</f>
        <v>0</v>
      </c>
      <c r="Z46" s="94">
        <f t="shared" si="18"/>
        <v>0</v>
      </c>
      <c r="AA46" s="53"/>
      <c r="AB46" s="51">
        <f t="shared" si="19"/>
        <v>0</v>
      </c>
      <c r="AC46" s="95">
        <f t="shared" si="20"/>
        <v>0</v>
      </c>
      <c r="AD46" s="95">
        <f t="shared" si="29"/>
        <v>0</v>
      </c>
      <c r="AE46" s="71">
        <f>'Source Data'!N46</f>
        <v>4005</v>
      </c>
      <c r="AF46" s="91">
        <f t="shared" si="30"/>
        <v>0</v>
      </c>
      <c r="AG46" s="272"/>
      <c r="AH46" s="71">
        <f t="shared" si="21"/>
        <v>0</v>
      </c>
      <c r="AI46" s="272"/>
      <c r="AJ46" s="72">
        <f t="shared" si="31"/>
        <v>0</v>
      </c>
      <c r="AK46" s="73">
        <f t="shared" si="32"/>
        <v>0</v>
      </c>
      <c r="AL46" s="91">
        <f t="shared" si="22"/>
        <v>0</v>
      </c>
      <c r="AM46" s="82">
        <f t="shared" si="23"/>
        <v>0</v>
      </c>
      <c r="AN46" s="91">
        <f t="shared" si="24"/>
        <v>0</v>
      </c>
      <c r="AO46" s="51">
        <f>[1]Delta!$M46</f>
        <v>0</v>
      </c>
      <c r="AP46" s="91">
        <f t="shared" si="25"/>
        <v>0</v>
      </c>
      <c r="AQ46" s="72"/>
      <c r="AR46" s="72">
        <f t="shared" si="26"/>
        <v>0</v>
      </c>
      <c r="AS46" s="91">
        <f t="shared" si="27"/>
        <v>0</v>
      </c>
      <c r="AT46" s="81">
        <f t="shared" si="7"/>
        <v>0</v>
      </c>
      <c r="AU46" s="88">
        <f t="shared" si="8"/>
        <v>0</v>
      </c>
      <c r="AV46" s="116"/>
      <c r="AW46" s="80"/>
      <c r="AX46" s="80">
        <f t="shared" si="33"/>
        <v>0</v>
      </c>
      <c r="AY46" s="80">
        <f t="shared" si="34"/>
        <v>0</v>
      </c>
    </row>
    <row r="47" spans="1:51" ht="16.149999999999999" customHeight="1" x14ac:dyDescent="0.2">
      <c r="A47" s="58">
        <v>41</v>
      </c>
      <c r="B47" s="59" t="s">
        <v>46</v>
      </c>
      <c r="C47" s="270">
        <f>'8_2.1.18 SIS'!AA47</f>
        <v>0</v>
      </c>
      <c r="D47" s="60">
        <f>'Source Data'!H47</f>
        <v>2834.247173471952</v>
      </c>
      <c r="E47" s="65">
        <f t="shared" si="11"/>
        <v>0</v>
      </c>
      <c r="F47" s="289"/>
      <c r="G47" s="60">
        <f>'Source Data'!I47</f>
        <v>378.64303242739538</v>
      </c>
      <c r="H47" s="65">
        <f t="shared" si="12"/>
        <v>0</v>
      </c>
      <c r="I47" s="289"/>
      <c r="J47" s="60">
        <f>'Source Data'!J47</f>
        <v>103.26628157110781</v>
      </c>
      <c r="K47" s="65">
        <f t="shared" si="13"/>
        <v>0</v>
      </c>
      <c r="L47" s="289"/>
      <c r="M47" s="60">
        <f>'Source Data'!K47</f>
        <v>2581.6570392776953</v>
      </c>
      <c r="N47" s="65">
        <f t="shared" si="14"/>
        <v>0</v>
      </c>
      <c r="O47" s="289"/>
      <c r="P47" s="60">
        <f>'Source Data'!L47</f>
        <v>1032.6628157110781</v>
      </c>
      <c r="Q47" s="65">
        <f t="shared" si="15"/>
        <v>0</v>
      </c>
      <c r="R47" s="92">
        <v>0</v>
      </c>
      <c r="S47" s="60"/>
      <c r="T47" s="60"/>
      <c r="U47" s="61">
        <f t="shared" si="28"/>
        <v>0</v>
      </c>
      <c r="V47" s="92">
        <f t="shared" si="2"/>
        <v>0</v>
      </c>
      <c r="W47" s="65">
        <f t="shared" si="16"/>
        <v>0</v>
      </c>
      <c r="X47" s="92">
        <f t="shared" si="17"/>
        <v>0</v>
      </c>
      <c r="Y47" s="60">
        <f>[1]Delta!$G47</f>
        <v>0</v>
      </c>
      <c r="Z47" s="92">
        <f t="shared" si="18"/>
        <v>0</v>
      </c>
      <c r="AA47" s="60"/>
      <c r="AB47" s="60">
        <f t="shared" si="19"/>
        <v>0</v>
      </c>
      <c r="AC47" s="92">
        <f t="shared" si="20"/>
        <v>0</v>
      </c>
      <c r="AD47" s="96">
        <f t="shared" si="29"/>
        <v>0</v>
      </c>
      <c r="AE47" s="66">
        <f>'Source Data'!N47</f>
        <v>9547</v>
      </c>
      <c r="AF47" s="89">
        <f t="shared" si="30"/>
        <v>0</v>
      </c>
      <c r="AG47" s="270"/>
      <c r="AH47" s="66">
        <f t="shared" si="21"/>
        <v>0</v>
      </c>
      <c r="AI47" s="270"/>
      <c r="AJ47" s="68">
        <f t="shared" si="31"/>
        <v>0</v>
      </c>
      <c r="AK47" s="67">
        <f t="shared" si="32"/>
        <v>0</v>
      </c>
      <c r="AL47" s="89">
        <f t="shared" si="22"/>
        <v>0</v>
      </c>
      <c r="AM47" s="70">
        <f t="shared" si="23"/>
        <v>0</v>
      </c>
      <c r="AN47" s="89">
        <f t="shared" si="24"/>
        <v>0</v>
      </c>
      <c r="AO47" s="60">
        <f>[1]Delta!$M47</f>
        <v>0</v>
      </c>
      <c r="AP47" s="89">
        <f t="shared" si="25"/>
        <v>0</v>
      </c>
      <c r="AQ47" s="68"/>
      <c r="AR47" s="68">
        <f t="shared" si="26"/>
        <v>0</v>
      </c>
      <c r="AS47" s="89">
        <f t="shared" si="27"/>
        <v>0</v>
      </c>
      <c r="AT47" s="69">
        <f t="shared" si="7"/>
        <v>0</v>
      </c>
      <c r="AU47" s="86">
        <f t="shared" si="8"/>
        <v>0</v>
      </c>
      <c r="AV47" s="116"/>
      <c r="AW47" s="65"/>
      <c r="AX47" s="65">
        <f t="shared" si="33"/>
        <v>0</v>
      </c>
      <c r="AY47" s="65">
        <f t="shared" si="34"/>
        <v>0</v>
      </c>
    </row>
    <row r="48" spans="1:51" ht="16.149999999999999" customHeight="1" x14ac:dyDescent="0.2">
      <c r="A48" s="54">
        <v>42</v>
      </c>
      <c r="B48" s="55" t="s">
        <v>47</v>
      </c>
      <c r="C48" s="271">
        <f>'8_2.1.18 SIS'!AA48</f>
        <v>0</v>
      </c>
      <c r="D48" s="56">
        <f>'Source Data'!H48</f>
        <v>4267.2926645330763</v>
      </c>
      <c r="E48" s="74">
        <f t="shared" si="11"/>
        <v>0</v>
      </c>
      <c r="F48" s="290"/>
      <c r="G48" s="56">
        <f>'Source Data'!I48</f>
        <v>585.87981046741402</v>
      </c>
      <c r="H48" s="74">
        <f t="shared" si="12"/>
        <v>0</v>
      </c>
      <c r="I48" s="290"/>
      <c r="J48" s="56">
        <f>'Source Data'!J48</f>
        <v>159.78540285474929</v>
      </c>
      <c r="K48" s="74">
        <f t="shared" si="13"/>
        <v>0</v>
      </c>
      <c r="L48" s="290"/>
      <c r="M48" s="56">
        <f>'Source Data'!K48</f>
        <v>3994.6350713687325</v>
      </c>
      <c r="N48" s="74">
        <f t="shared" si="14"/>
        <v>0</v>
      </c>
      <c r="O48" s="290"/>
      <c r="P48" s="56">
        <f>'Source Data'!L48</f>
        <v>1597.8540285474928</v>
      </c>
      <c r="Q48" s="74">
        <f t="shared" si="15"/>
        <v>0</v>
      </c>
      <c r="R48" s="93">
        <v>0</v>
      </c>
      <c r="S48" s="56"/>
      <c r="T48" s="56"/>
      <c r="U48" s="57">
        <f t="shared" si="28"/>
        <v>0</v>
      </c>
      <c r="V48" s="93">
        <f t="shared" si="2"/>
        <v>0</v>
      </c>
      <c r="W48" s="74">
        <f t="shared" si="16"/>
        <v>0</v>
      </c>
      <c r="X48" s="93">
        <f t="shared" si="17"/>
        <v>0</v>
      </c>
      <c r="Y48" s="56">
        <f>[1]Delta!$G48</f>
        <v>0</v>
      </c>
      <c r="Z48" s="93">
        <f t="shared" si="18"/>
        <v>0</v>
      </c>
      <c r="AA48" s="56"/>
      <c r="AB48" s="56">
        <f t="shared" si="19"/>
        <v>0</v>
      </c>
      <c r="AC48" s="93">
        <f t="shared" si="20"/>
        <v>0</v>
      </c>
      <c r="AD48" s="97">
        <f t="shared" si="29"/>
        <v>0</v>
      </c>
      <c r="AE48" s="75">
        <f>'Source Data'!N48</f>
        <v>4334</v>
      </c>
      <c r="AF48" s="90">
        <f t="shared" si="30"/>
        <v>0</v>
      </c>
      <c r="AG48" s="271"/>
      <c r="AH48" s="75">
        <f t="shared" si="21"/>
        <v>0</v>
      </c>
      <c r="AI48" s="271"/>
      <c r="AJ48" s="77">
        <f t="shared" si="31"/>
        <v>0</v>
      </c>
      <c r="AK48" s="76">
        <f t="shared" si="32"/>
        <v>0</v>
      </c>
      <c r="AL48" s="90">
        <f t="shared" si="22"/>
        <v>0</v>
      </c>
      <c r="AM48" s="79">
        <f t="shared" si="23"/>
        <v>0</v>
      </c>
      <c r="AN48" s="90">
        <f t="shared" si="24"/>
        <v>0</v>
      </c>
      <c r="AO48" s="56">
        <f>[1]Delta!$M48</f>
        <v>0</v>
      </c>
      <c r="AP48" s="90">
        <f t="shared" si="25"/>
        <v>0</v>
      </c>
      <c r="AQ48" s="77"/>
      <c r="AR48" s="77">
        <f t="shared" si="26"/>
        <v>0</v>
      </c>
      <c r="AS48" s="90">
        <f t="shared" si="27"/>
        <v>0</v>
      </c>
      <c r="AT48" s="78">
        <f t="shared" si="7"/>
        <v>0</v>
      </c>
      <c r="AU48" s="87">
        <f t="shared" si="8"/>
        <v>0</v>
      </c>
      <c r="AV48" s="116"/>
      <c r="AW48" s="74"/>
      <c r="AX48" s="74">
        <f t="shared" si="33"/>
        <v>0</v>
      </c>
      <c r="AY48" s="74">
        <f t="shared" si="34"/>
        <v>0</v>
      </c>
    </row>
    <row r="49" spans="1:51" ht="16.149999999999999" customHeight="1" x14ac:dyDescent="0.2">
      <c r="A49" s="54">
        <v>43</v>
      </c>
      <c r="B49" s="55" t="s">
        <v>48</v>
      </c>
      <c r="C49" s="271">
        <f>'8_2.1.18 SIS'!AA49</f>
        <v>0</v>
      </c>
      <c r="D49" s="56">
        <f>'Source Data'!H49</f>
        <v>5171.5692260226861</v>
      </c>
      <c r="E49" s="74">
        <f t="shared" si="11"/>
        <v>0</v>
      </c>
      <c r="F49" s="290"/>
      <c r="G49" s="56">
        <f>'Source Data'!I49</f>
        <v>687.72808854852053</v>
      </c>
      <c r="H49" s="74">
        <f t="shared" si="12"/>
        <v>0</v>
      </c>
      <c r="I49" s="290"/>
      <c r="J49" s="56">
        <f>'Source Data'!J49</f>
        <v>187.56220596777831</v>
      </c>
      <c r="K49" s="74">
        <f t="shared" si="13"/>
        <v>0</v>
      </c>
      <c r="L49" s="290"/>
      <c r="M49" s="56">
        <f>'Source Data'!K49</f>
        <v>4689.0551491944589</v>
      </c>
      <c r="N49" s="74">
        <f t="shared" si="14"/>
        <v>0</v>
      </c>
      <c r="O49" s="290"/>
      <c r="P49" s="56">
        <f>'Source Data'!L49</f>
        <v>1875.6220596777835</v>
      </c>
      <c r="Q49" s="74">
        <f t="shared" si="15"/>
        <v>0</v>
      </c>
      <c r="R49" s="93">
        <v>0</v>
      </c>
      <c r="S49" s="56"/>
      <c r="T49" s="56"/>
      <c r="U49" s="57">
        <f t="shared" si="28"/>
        <v>0</v>
      </c>
      <c r="V49" s="93">
        <f t="shared" si="2"/>
        <v>0</v>
      </c>
      <c r="W49" s="74">
        <f t="shared" si="16"/>
        <v>0</v>
      </c>
      <c r="X49" s="93">
        <f t="shared" si="17"/>
        <v>0</v>
      </c>
      <c r="Y49" s="56">
        <f>[1]Delta!$G49</f>
        <v>0</v>
      </c>
      <c r="Z49" s="93">
        <f t="shared" si="18"/>
        <v>0</v>
      </c>
      <c r="AA49" s="56"/>
      <c r="AB49" s="56">
        <f t="shared" si="19"/>
        <v>0</v>
      </c>
      <c r="AC49" s="93">
        <f t="shared" si="20"/>
        <v>0</v>
      </c>
      <c r="AD49" s="97">
        <f t="shared" si="29"/>
        <v>0</v>
      </c>
      <c r="AE49" s="75">
        <f>'Source Data'!N49</f>
        <v>3642</v>
      </c>
      <c r="AF49" s="90">
        <f t="shared" si="30"/>
        <v>0</v>
      </c>
      <c r="AG49" s="271"/>
      <c r="AH49" s="75">
        <f t="shared" si="21"/>
        <v>0</v>
      </c>
      <c r="AI49" s="271"/>
      <c r="AJ49" s="77">
        <f t="shared" si="31"/>
        <v>0</v>
      </c>
      <c r="AK49" s="76">
        <f t="shared" si="32"/>
        <v>0</v>
      </c>
      <c r="AL49" s="90">
        <f t="shared" si="22"/>
        <v>0</v>
      </c>
      <c r="AM49" s="79">
        <f t="shared" si="23"/>
        <v>0</v>
      </c>
      <c r="AN49" s="90">
        <f t="shared" si="24"/>
        <v>0</v>
      </c>
      <c r="AO49" s="56">
        <f>[1]Delta!$M49</f>
        <v>0</v>
      </c>
      <c r="AP49" s="90">
        <f t="shared" si="25"/>
        <v>0</v>
      </c>
      <c r="AQ49" s="77"/>
      <c r="AR49" s="77">
        <f t="shared" si="26"/>
        <v>0</v>
      </c>
      <c r="AS49" s="90">
        <f t="shared" si="27"/>
        <v>0</v>
      </c>
      <c r="AT49" s="78">
        <f t="shared" si="7"/>
        <v>0</v>
      </c>
      <c r="AU49" s="87">
        <f t="shared" si="8"/>
        <v>0</v>
      </c>
      <c r="AV49" s="116"/>
      <c r="AW49" s="74"/>
      <c r="AX49" s="74">
        <f t="shared" si="33"/>
        <v>0</v>
      </c>
      <c r="AY49" s="74">
        <f t="shared" si="34"/>
        <v>0</v>
      </c>
    </row>
    <row r="50" spans="1:51" ht="16.149999999999999" customHeight="1" x14ac:dyDescent="0.2">
      <c r="A50" s="54">
        <v>44</v>
      </c>
      <c r="B50" s="55" t="s">
        <v>49</v>
      </c>
      <c r="C50" s="271">
        <f>'8_2.1.18 SIS'!AA50</f>
        <v>0</v>
      </c>
      <c r="D50" s="56">
        <f>'Source Data'!H50</f>
        <v>4763.2835459226835</v>
      </c>
      <c r="E50" s="74">
        <f t="shared" si="11"/>
        <v>0</v>
      </c>
      <c r="F50" s="290"/>
      <c r="G50" s="56">
        <f>'Source Data'!I50</f>
        <v>640.0242289674087</v>
      </c>
      <c r="H50" s="74">
        <f t="shared" si="12"/>
        <v>0</v>
      </c>
      <c r="I50" s="290"/>
      <c r="J50" s="56">
        <f>'Source Data'!J50</f>
        <v>174.5520624456569</v>
      </c>
      <c r="K50" s="74">
        <f t="shared" si="13"/>
        <v>0</v>
      </c>
      <c r="L50" s="290"/>
      <c r="M50" s="56">
        <f>'Source Data'!K50</f>
        <v>4363.8015611414239</v>
      </c>
      <c r="N50" s="74">
        <f t="shared" si="14"/>
        <v>0</v>
      </c>
      <c r="O50" s="290"/>
      <c r="P50" s="56">
        <f>'Source Data'!L50</f>
        <v>1745.5206244565691</v>
      </c>
      <c r="Q50" s="74">
        <f t="shared" si="15"/>
        <v>0</v>
      </c>
      <c r="R50" s="93">
        <v>0</v>
      </c>
      <c r="S50" s="56"/>
      <c r="T50" s="56"/>
      <c r="U50" s="57">
        <f t="shared" si="28"/>
        <v>0</v>
      </c>
      <c r="V50" s="93">
        <f t="shared" si="2"/>
        <v>0</v>
      </c>
      <c r="W50" s="74">
        <f t="shared" si="16"/>
        <v>0</v>
      </c>
      <c r="X50" s="93">
        <f t="shared" si="17"/>
        <v>0</v>
      </c>
      <c r="Y50" s="56">
        <f>[1]Delta!$G50</f>
        <v>0</v>
      </c>
      <c r="Z50" s="93">
        <f t="shared" si="18"/>
        <v>0</v>
      </c>
      <c r="AA50" s="56"/>
      <c r="AB50" s="56">
        <f t="shared" si="19"/>
        <v>0</v>
      </c>
      <c r="AC50" s="93">
        <f t="shared" si="20"/>
        <v>0</v>
      </c>
      <c r="AD50" s="97">
        <f t="shared" si="29"/>
        <v>0</v>
      </c>
      <c r="AE50" s="75">
        <f>'Source Data'!N50</f>
        <v>3969</v>
      </c>
      <c r="AF50" s="90">
        <f t="shared" si="30"/>
        <v>0</v>
      </c>
      <c r="AG50" s="271"/>
      <c r="AH50" s="75">
        <f t="shared" si="21"/>
        <v>0</v>
      </c>
      <c r="AI50" s="271"/>
      <c r="AJ50" s="77">
        <f t="shared" si="31"/>
        <v>0</v>
      </c>
      <c r="AK50" s="76">
        <f t="shared" si="32"/>
        <v>0</v>
      </c>
      <c r="AL50" s="90">
        <f t="shared" si="22"/>
        <v>0</v>
      </c>
      <c r="AM50" s="79">
        <f t="shared" si="23"/>
        <v>0</v>
      </c>
      <c r="AN50" s="90">
        <f t="shared" si="24"/>
        <v>0</v>
      </c>
      <c r="AO50" s="56">
        <f>[1]Delta!$M50</f>
        <v>0</v>
      </c>
      <c r="AP50" s="90">
        <f t="shared" si="25"/>
        <v>0</v>
      </c>
      <c r="AQ50" s="77"/>
      <c r="AR50" s="77">
        <f t="shared" si="26"/>
        <v>0</v>
      </c>
      <c r="AS50" s="90">
        <f t="shared" si="27"/>
        <v>0</v>
      </c>
      <c r="AT50" s="78">
        <f t="shared" si="7"/>
        <v>0</v>
      </c>
      <c r="AU50" s="87">
        <f t="shared" si="8"/>
        <v>0</v>
      </c>
      <c r="AV50" s="116"/>
      <c r="AW50" s="74"/>
      <c r="AX50" s="74">
        <f t="shared" si="33"/>
        <v>0</v>
      </c>
      <c r="AY50" s="74">
        <f t="shared" si="34"/>
        <v>0</v>
      </c>
    </row>
    <row r="51" spans="1:51" ht="16.149999999999999" customHeight="1" x14ac:dyDescent="0.2">
      <c r="A51" s="49">
        <v>45</v>
      </c>
      <c r="B51" s="50" t="s">
        <v>50</v>
      </c>
      <c r="C51" s="272">
        <f>'8_2.1.18 SIS'!AA51</f>
        <v>0</v>
      </c>
      <c r="D51" s="51">
        <f>'Source Data'!H51</f>
        <v>2675.6537559078151</v>
      </c>
      <c r="E51" s="80">
        <f t="shared" si="11"/>
        <v>0</v>
      </c>
      <c r="F51" s="291"/>
      <c r="G51" s="51">
        <f>'Source Data'!I51</f>
        <v>332.43156845204078</v>
      </c>
      <c r="H51" s="80">
        <f t="shared" si="12"/>
        <v>0</v>
      </c>
      <c r="I51" s="291"/>
      <c r="J51" s="51">
        <f>'Source Data'!J51</f>
        <v>90.66315503237476</v>
      </c>
      <c r="K51" s="80">
        <f t="shared" si="13"/>
        <v>0</v>
      </c>
      <c r="L51" s="291"/>
      <c r="M51" s="51">
        <f>'Source Data'!K51</f>
        <v>2266.578875809369</v>
      </c>
      <c r="N51" s="80">
        <f t="shared" si="14"/>
        <v>0</v>
      </c>
      <c r="O51" s="291"/>
      <c r="P51" s="51">
        <f>'Source Data'!L51</f>
        <v>906.63155032374766</v>
      </c>
      <c r="Q51" s="80">
        <f t="shared" si="15"/>
        <v>0</v>
      </c>
      <c r="R51" s="94">
        <v>0</v>
      </c>
      <c r="S51" s="51"/>
      <c r="T51" s="51"/>
      <c r="U51" s="52">
        <f t="shared" si="28"/>
        <v>0</v>
      </c>
      <c r="V51" s="94">
        <f t="shared" si="2"/>
        <v>0</v>
      </c>
      <c r="W51" s="80">
        <f t="shared" si="16"/>
        <v>0</v>
      </c>
      <c r="X51" s="94">
        <f t="shared" si="17"/>
        <v>0</v>
      </c>
      <c r="Y51" s="51">
        <f>[1]Delta!$G51</f>
        <v>0</v>
      </c>
      <c r="Z51" s="94">
        <f t="shared" si="18"/>
        <v>0</v>
      </c>
      <c r="AA51" s="53"/>
      <c r="AB51" s="51">
        <f t="shared" si="19"/>
        <v>0</v>
      </c>
      <c r="AC51" s="95">
        <f t="shared" si="20"/>
        <v>0</v>
      </c>
      <c r="AD51" s="95">
        <f t="shared" si="29"/>
        <v>0</v>
      </c>
      <c r="AE51" s="71">
        <f>'Source Data'!N51</f>
        <v>13416</v>
      </c>
      <c r="AF51" s="91">
        <f t="shared" si="30"/>
        <v>0</v>
      </c>
      <c r="AG51" s="272"/>
      <c r="AH51" s="71">
        <f t="shared" si="21"/>
        <v>0</v>
      </c>
      <c r="AI51" s="272"/>
      <c r="AJ51" s="72">
        <f t="shared" si="31"/>
        <v>0</v>
      </c>
      <c r="AK51" s="73">
        <f t="shared" si="32"/>
        <v>0</v>
      </c>
      <c r="AL51" s="91">
        <f t="shared" si="22"/>
        <v>0</v>
      </c>
      <c r="AM51" s="82">
        <f t="shared" si="23"/>
        <v>0</v>
      </c>
      <c r="AN51" s="91">
        <f t="shared" si="24"/>
        <v>0</v>
      </c>
      <c r="AO51" s="51">
        <f>[1]Delta!$M51</f>
        <v>0</v>
      </c>
      <c r="AP51" s="91">
        <f t="shared" si="25"/>
        <v>0</v>
      </c>
      <c r="AQ51" s="72"/>
      <c r="AR51" s="72">
        <f t="shared" si="26"/>
        <v>0</v>
      </c>
      <c r="AS51" s="91">
        <f t="shared" si="27"/>
        <v>0</v>
      </c>
      <c r="AT51" s="81">
        <f t="shared" si="7"/>
        <v>0</v>
      </c>
      <c r="AU51" s="88">
        <f t="shared" si="8"/>
        <v>0</v>
      </c>
      <c r="AV51" s="116"/>
      <c r="AW51" s="80"/>
      <c r="AX51" s="80">
        <f t="shared" si="33"/>
        <v>0</v>
      </c>
      <c r="AY51" s="80">
        <f t="shared" si="34"/>
        <v>0</v>
      </c>
    </row>
    <row r="52" spans="1:51" ht="16.149999999999999" customHeight="1" x14ac:dyDescent="0.2">
      <c r="A52" s="58">
        <v>46</v>
      </c>
      <c r="B52" s="59" t="s">
        <v>51</v>
      </c>
      <c r="C52" s="270">
        <f>'8_2.1.18 SIS'!AA52</f>
        <v>0</v>
      </c>
      <c r="D52" s="60">
        <f>'Source Data'!H52</f>
        <v>5480.4352847367336</v>
      </c>
      <c r="E52" s="65">
        <f t="shared" si="11"/>
        <v>0</v>
      </c>
      <c r="F52" s="289"/>
      <c r="G52" s="60">
        <f>'Source Data'!I52</f>
        <v>708.93963160759859</v>
      </c>
      <c r="H52" s="65">
        <f t="shared" si="12"/>
        <v>0</v>
      </c>
      <c r="I52" s="289"/>
      <c r="J52" s="60">
        <f>'Source Data'!J52</f>
        <v>193.3471722566178</v>
      </c>
      <c r="K52" s="65">
        <f t="shared" si="13"/>
        <v>0</v>
      </c>
      <c r="L52" s="289"/>
      <c r="M52" s="60">
        <f>'Source Data'!K52</f>
        <v>4833.6793064154454</v>
      </c>
      <c r="N52" s="65">
        <f t="shared" si="14"/>
        <v>0</v>
      </c>
      <c r="O52" s="289"/>
      <c r="P52" s="60">
        <f>'Source Data'!L52</f>
        <v>1933.4717225661777</v>
      </c>
      <c r="Q52" s="65">
        <f t="shared" si="15"/>
        <v>0</v>
      </c>
      <c r="R52" s="92">
        <v>0</v>
      </c>
      <c r="S52" s="60"/>
      <c r="T52" s="60"/>
      <c r="U52" s="61">
        <f t="shared" si="28"/>
        <v>0</v>
      </c>
      <c r="V52" s="92">
        <f t="shared" si="2"/>
        <v>0</v>
      </c>
      <c r="W52" s="65">
        <f t="shared" si="16"/>
        <v>0</v>
      </c>
      <c r="X52" s="92">
        <f t="shared" si="17"/>
        <v>0</v>
      </c>
      <c r="Y52" s="60">
        <f>[1]Delta!$G52</f>
        <v>0</v>
      </c>
      <c r="Z52" s="92">
        <f t="shared" si="18"/>
        <v>0</v>
      </c>
      <c r="AA52" s="60"/>
      <c r="AB52" s="60">
        <f t="shared" si="19"/>
        <v>0</v>
      </c>
      <c r="AC52" s="92">
        <f t="shared" si="20"/>
        <v>0</v>
      </c>
      <c r="AD52" s="96">
        <f t="shared" si="29"/>
        <v>0</v>
      </c>
      <c r="AE52" s="66">
        <f>'Source Data'!N52</f>
        <v>2991</v>
      </c>
      <c r="AF52" s="89">
        <f t="shared" si="30"/>
        <v>0</v>
      </c>
      <c r="AG52" s="270"/>
      <c r="AH52" s="66">
        <f t="shared" si="21"/>
        <v>0</v>
      </c>
      <c r="AI52" s="270"/>
      <c r="AJ52" s="68">
        <f t="shared" si="31"/>
        <v>0</v>
      </c>
      <c r="AK52" s="67">
        <f t="shared" si="32"/>
        <v>0</v>
      </c>
      <c r="AL52" s="89">
        <f t="shared" si="22"/>
        <v>0</v>
      </c>
      <c r="AM52" s="70">
        <f t="shared" si="23"/>
        <v>0</v>
      </c>
      <c r="AN52" s="89">
        <f t="shared" si="24"/>
        <v>0</v>
      </c>
      <c r="AO52" s="60">
        <f>[1]Delta!$M52</f>
        <v>0</v>
      </c>
      <c r="AP52" s="89">
        <f t="shared" si="25"/>
        <v>0</v>
      </c>
      <c r="AQ52" s="68"/>
      <c r="AR52" s="68">
        <f t="shared" si="26"/>
        <v>0</v>
      </c>
      <c r="AS52" s="89">
        <f t="shared" si="27"/>
        <v>0</v>
      </c>
      <c r="AT52" s="69">
        <f t="shared" si="7"/>
        <v>0</v>
      </c>
      <c r="AU52" s="86">
        <f t="shared" si="8"/>
        <v>0</v>
      </c>
      <c r="AV52" s="116"/>
      <c r="AW52" s="65"/>
      <c r="AX52" s="65">
        <f t="shared" si="33"/>
        <v>0</v>
      </c>
      <c r="AY52" s="65">
        <f t="shared" si="34"/>
        <v>0</v>
      </c>
    </row>
    <row r="53" spans="1:51" ht="16.149999999999999" customHeight="1" x14ac:dyDescent="0.2">
      <c r="A53" s="54">
        <v>47</v>
      </c>
      <c r="B53" s="55" t="s">
        <v>52</v>
      </c>
      <c r="C53" s="271">
        <f>'8_2.1.18 SIS'!AA53</f>
        <v>0</v>
      </c>
      <c r="D53" s="56">
        <f>'Source Data'!H53</f>
        <v>2851.064211175285</v>
      </c>
      <c r="E53" s="74">
        <f t="shared" si="11"/>
        <v>0</v>
      </c>
      <c r="F53" s="290"/>
      <c r="G53" s="56">
        <f>'Source Data'!I53</f>
        <v>340.85181534745152</v>
      </c>
      <c r="H53" s="74">
        <f t="shared" si="12"/>
        <v>0</v>
      </c>
      <c r="I53" s="290"/>
      <c r="J53" s="56">
        <f>'Source Data'!J53</f>
        <v>92.959586003850404</v>
      </c>
      <c r="K53" s="74">
        <f t="shared" si="13"/>
        <v>0</v>
      </c>
      <c r="L53" s="290"/>
      <c r="M53" s="56">
        <f>'Source Data'!K53</f>
        <v>2323.9896500962604</v>
      </c>
      <c r="N53" s="74">
        <f t="shared" si="14"/>
        <v>0</v>
      </c>
      <c r="O53" s="290"/>
      <c r="P53" s="56">
        <f>'Source Data'!L53</f>
        <v>929.59586003850404</v>
      </c>
      <c r="Q53" s="74">
        <f t="shared" si="15"/>
        <v>0</v>
      </c>
      <c r="R53" s="93">
        <v>0</v>
      </c>
      <c r="S53" s="56"/>
      <c r="T53" s="56"/>
      <c r="U53" s="57">
        <f t="shared" si="28"/>
        <v>0</v>
      </c>
      <c r="V53" s="93">
        <f t="shared" si="2"/>
        <v>0</v>
      </c>
      <c r="W53" s="74">
        <f t="shared" si="16"/>
        <v>0</v>
      </c>
      <c r="X53" s="93">
        <f t="shared" si="17"/>
        <v>0</v>
      </c>
      <c r="Y53" s="56">
        <f>[1]Delta!$G53</f>
        <v>0</v>
      </c>
      <c r="Z53" s="93">
        <f t="shared" si="18"/>
        <v>0</v>
      </c>
      <c r="AA53" s="56"/>
      <c r="AB53" s="56">
        <f t="shared" si="19"/>
        <v>0</v>
      </c>
      <c r="AC53" s="93">
        <f t="shared" si="20"/>
        <v>0</v>
      </c>
      <c r="AD53" s="97">
        <f t="shared" si="29"/>
        <v>0</v>
      </c>
      <c r="AE53" s="75">
        <f>'Source Data'!N53</f>
        <v>13043</v>
      </c>
      <c r="AF53" s="90">
        <f t="shared" si="30"/>
        <v>0</v>
      </c>
      <c r="AG53" s="271"/>
      <c r="AH53" s="75">
        <f t="shared" si="21"/>
        <v>0</v>
      </c>
      <c r="AI53" s="271"/>
      <c r="AJ53" s="77">
        <f t="shared" si="31"/>
        <v>0</v>
      </c>
      <c r="AK53" s="76">
        <f t="shared" si="32"/>
        <v>0</v>
      </c>
      <c r="AL53" s="90">
        <f t="shared" si="22"/>
        <v>0</v>
      </c>
      <c r="AM53" s="79">
        <f t="shared" si="23"/>
        <v>0</v>
      </c>
      <c r="AN53" s="90">
        <f t="shared" si="24"/>
        <v>0</v>
      </c>
      <c r="AO53" s="56">
        <f>[1]Delta!$M53</f>
        <v>0</v>
      </c>
      <c r="AP53" s="90">
        <f t="shared" si="25"/>
        <v>0</v>
      </c>
      <c r="AQ53" s="77"/>
      <c r="AR53" s="77">
        <f t="shared" si="26"/>
        <v>0</v>
      </c>
      <c r="AS53" s="90">
        <f t="shared" si="27"/>
        <v>0</v>
      </c>
      <c r="AT53" s="78">
        <f t="shared" si="7"/>
        <v>0</v>
      </c>
      <c r="AU53" s="87">
        <f t="shared" si="8"/>
        <v>0</v>
      </c>
      <c r="AV53" s="116"/>
      <c r="AW53" s="74"/>
      <c r="AX53" s="74">
        <f t="shared" si="33"/>
        <v>0</v>
      </c>
      <c r="AY53" s="74">
        <f t="shared" si="34"/>
        <v>0</v>
      </c>
    </row>
    <row r="54" spans="1:51" ht="16.149999999999999" customHeight="1" x14ac:dyDescent="0.2">
      <c r="A54" s="54">
        <v>48</v>
      </c>
      <c r="B54" s="55" t="s">
        <v>74</v>
      </c>
      <c r="C54" s="271">
        <f>'8_2.1.18 SIS'!AA54</f>
        <v>0</v>
      </c>
      <c r="D54" s="56">
        <f>'Source Data'!H54</f>
        <v>3995.2813864350205</v>
      </c>
      <c r="E54" s="74">
        <f t="shared" si="11"/>
        <v>0</v>
      </c>
      <c r="F54" s="290"/>
      <c r="G54" s="56">
        <f>'Source Data'!I54</f>
        <v>516.40353727376908</v>
      </c>
      <c r="H54" s="74">
        <f t="shared" si="12"/>
        <v>0</v>
      </c>
      <c r="I54" s="290"/>
      <c r="J54" s="56">
        <f>'Source Data'!J54</f>
        <v>140.83732834739155</v>
      </c>
      <c r="K54" s="74">
        <f t="shared" si="13"/>
        <v>0</v>
      </c>
      <c r="L54" s="290"/>
      <c r="M54" s="56">
        <f>'Source Data'!K54</f>
        <v>3520.9332086847894</v>
      </c>
      <c r="N54" s="74">
        <f t="shared" si="14"/>
        <v>0</v>
      </c>
      <c r="O54" s="290"/>
      <c r="P54" s="56">
        <f>'Source Data'!L54</f>
        <v>1408.3732834739153</v>
      </c>
      <c r="Q54" s="74">
        <f t="shared" si="15"/>
        <v>0</v>
      </c>
      <c r="R54" s="93">
        <v>0</v>
      </c>
      <c r="S54" s="56"/>
      <c r="T54" s="56"/>
      <c r="U54" s="57">
        <f t="shared" si="28"/>
        <v>0</v>
      </c>
      <c r="V54" s="93">
        <f t="shared" si="2"/>
        <v>0</v>
      </c>
      <c r="W54" s="74">
        <f t="shared" si="16"/>
        <v>0</v>
      </c>
      <c r="X54" s="93">
        <f t="shared" si="17"/>
        <v>0</v>
      </c>
      <c r="Y54" s="56">
        <f>[1]Delta!$G54</f>
        <v>0</v>
      </c>
      <c r="Z54" s="93">
        <f t="shared" si="18"/>
        <v>0</v>
      </c>
      <c r="AA54" s="56"/>
      <c r="AB54" s="56">
        <f t="shared" si="19"/>
        <v>0</v>
      </c>
      <c r="AC54" s="93">
        <f t="shared" si="20"/>
        <v>0</v>
      </c>
      <c r="AD54" s="97">
        <f t="shared" si="29"/>
        <v>0</v>
      </c>
      <c r="AE54" s="75">
        <f>'Source Data'!N54</f>
        <v>5158</v>
      </c>
      <c r="AF54" s="90">
        <f t="shared" si="30"/>
        <v>0</v>
      </c>
      <c r="AG54" s="271"/>
      <c r="AH54" s="75">
        <f t="shared" si="21"/>
        <v>0</v>
      </c>
      <c r="AI54" s="271"/>
      <c r="AJ54" s="77">
        <f t="shared" si="31"/>
        <v>0</v>
      </c>
      <c r="AK54" s="76">
        <f t="shared" si="32"/>
        <v>0</v>
      </c>
      <c r="AL54" s="90">
        <f t="shared" si="22"/>
        <v>0</v>
      </c>
      <c r="AM54" s="79">
        <f t="shared" si="23"/>
        <v>0</v>
      </c>
      <c r="AN54" s="90">
        <f t="shared" si="24"/>
        <v>0</v>
      </c>
      <c r="AO54" s="56">
        <f>[1]Delta!$M54</f>
        <v>0</v>
      </c>
      <c r="AP54" s="90">
        <f t="shared" si="25"/>
        <v>0</v>
      </c>
      <c r="AQ54" s="77"/>
      <c r="AR54" s="77">
        <f t="shared" si="26"/>
        <v>0</v>
      </c>
      <c r="AS54" s="90">
        <f t="shared" si="27"/>
        <v>0</v>
      </c>
      <c r="AT54" s="78">
        <f t="shared" si="7"/>
        <v>0</v>
      </c>
      <c r="AU54" s="87">
        <f t="shared" si="8"/>
        <v>0</v>
      </c>
      <c r="AV54" s="116"/>
      <c r="AW54" s="74"/>
      <c r="AX54" s="74">
        <f t="shared" si="33"/>
        <v>0</v>
      </c>
      <c r="AY54" s="74">
        <f t="shared" si="34"/>
        <v>0</v>
      </c>
    </row>
    <row r="55" spans="1:51" ht="16.149999999999999" customHeight="1" x14ac:dyDescent="0.2">
      <c r="A55" s="54">
        <v>49</v>
      </c>
      <c r="B55" s="55" t="s">
        <v>53</v>
      </c>
      <c r="C55" s="271">
        <f>'8_2.1.18 SIS'!AA55</f>
        <v>0</v>
      </c>
      <c r="D55" s="56">
        <f>'Source Data'!H55</f>
        <v>4510.9600632140227</v>
      </c>
      <c r="E55" s="74">
        <f t="shared" si="11"/>
        <v>0</v>
      </c>
      <c r="F55" s="290"/>
      <c r="G55" s="56">
        <f>'Source Data'!I55</f>
        <v>660.79145627436594</v>
      </c>
      <c r="H55" s="74">
        <f t="shared" si="12"/>
        <v>0</v>
      </c>
      <c r="I55" s="290"/>
      <c r="J55" s="56">
        <f>'Source Data'!J55</f>
        <v>180.21585171119071</v>
      </c>
      <c r="K55" s="74">
        <f t="shared" si="13"/>
        <v>0</v>
      </c>
      <c r="L55" s="290"/>
      <c r="M55" s="56">
        <f>'Source Data'!K55</f>
        <v>4505.3962927797675</v>
      </c>
      <c r="N55" s="74">
        <f t="shared" si="14"/>
        <v>0</v>
      </c>
      <c r="O55" s="290"/>
      <c r="P55" s="56">
        <f>'Source Data'!L55</f>
        <v>1802.158517111907</v>
      </c>
      <c r="Q55" s="74">
        <f t="shared" si="15"/>
        <v>0</v>
      </c>
      <c r="R55" s="93">
        <v>0</v>
      </c>
      <c r="S55" s="56"/>
      <c r="T55" s="56"/>
      <c r="U55" s="57">
        <f t="shared" si="28"/>
        <v>0</v>
      </c>
      <c r="V55" s="93">
        <f t="shared" si="2"/>
        <v>0</v>
      </c>
      <c r="W55" s="74">
        <f t="shared" si="16"/>
        <v>0</v>
      </c>
      <c r="X55" s="93">
        <f t="shared" si="17"/>
        <v>0</v>
      </c>
      <c r="Y55" s="56">
        <f>[1]Delta!$G55</f>
        <v>0</v>
      </c>
      <c r="Z55" s="93">
        <f t="shared" si="18"/>
        <v>0</v>
      </c>
      <c r="AA55" s="56"/>
      <c r="AB55" s="56">
        <f t="shared" si="19"/>
        <v>0</v>
      </c>
      <c r="AC55" s="93">
        <f t="shared" si="20"/>
        <v>0</v>
      </c>
      <c r="AD55" s="97">
        <f t="shared" si="29"/>
        <v>0</v>
      </c>
      <c r="AE55" s="75">
        <f>'Source Data'!N55</f>
        <v>2655</v>
      </c>
      <c r="AF55" s="90">
        <f t="shared" si="30"/>
        <v>0</v>
      </c>
      <c r="AG55" s="271"/>
      <c r="AH55" s="75">
        <f t="shared" si="21"/>
        <v>0</v>
      </c>
      <c r="AI55" s="271"/>
      <c r="AJ55" s="77">
        <f t="shared" si="31"/>
        <v>0</v>
      </c>
      <c r="AK55" s="76">
        <f t="shared" si="32"/>
        <v>0</v>
      </c>
      <c r="AL55" s="90">
        <f t="shared" si="22"/>
        <v>0</v>
      </c>
      <c r="AM55" s="79">
        <f t="shared" si="23"/>
        <v>0</v>
      </c>
      <c r="AN55" s="90">
        <f t="shared" si="24"/>
        <v>0</v>
      </c>
      <c r="AO55" s="56">
        <f>[1]Delta!$M55</f>
        <v>0</v>
      </c>
      <c r="AP55" s="90">
        <f t="shared" si="25"/>
        <v>0</v>
      </c>
      <c r="AQ55" s="77"/>
      <c r="AR55" s="77">
        <f t="shared" si="26"/>
        <v>0</v>
      </c>
      <c r="AS55" s="90">
        <f t="shared" si="27"/>
        <v>0</v>
      </c>
      <c r="AT55" s="78">
        <f t="shared" si="7"/>
        <v>0</v>
      </c>
      <c r="AU55" s="87">
        <f t="shared" si="8"/>
        <v>0</v>
      </c>
      <c r="AV55" s="116"/>
      <c r="AW55" s="74"/>
      <c r="AX55" s="74">
        <f t="shared" si="33"/>
        <v>0</v>
      </c>
      <c r="AY55" s="74">
        <f t="shared" si="34"/>
        <v>0</v>
      </c>
    </row>
    <row r="56" spans="1:51" ht="16.149999999999999" customHeight="1" x14ac:dyDescent="0.2">
      <c r="A56" s="49">
        <v>50</v>
      </c>
      <c r="B56" s="50" t="s">
        <v>54</v>
      </c>
      <c r="C56" s="272">
        <f>'8_2.1.18 SIS'!AA56</f>
        <v>0</v>
      </c>
      <c r="D56" s="51">
        <f>'Source Data'!H56</f>
        <v>4738.7087437121554</v>
      </c>
      <c r="E56" s="80">
        <f t="shared" si="11"/>
        <v>0</v>
      </c>
      <c r="F56" s="291"/>
      <c r="G56" s="51">
        <f>'Source Data'!I56</f>
        <v>638.95176727517901</v>
      </c>
      <c r="H56" s="80">
        <f t="shared" si="12"/>
        <v>0</v>
      </c>
      <c r="I56" s="291"/>
      <c r="J56" s="51">
        <f>'Source Data'!J56</f>
        <v>174.25957289323065</v>
      </c>
      <c r="K56" s="80">
        <f t="shared" si="13"/>
        <v>0</v>
      </c>
      <c r="L56" s="291"/>
      <c r="M56" s="51">
        <f>'Source Data'!K56</f>
        <v>4356.4893223307663</v>
      </c>
      <c r="N56" s="80">
        <f t="shared" si="14"/>
        <v>0</v>
      </c>
      <c r="O56" s="291"/>
      <c r="P56" s="51">
        <f>'Source Data'!L56</f>
        <v>1742.5957289323062</v>
      </c>
      <c r="Q56" s="80">
        <f t="shared" si="15"/>
        <v>0</v>
      </c>
      <c r="R56" s="94">
        <v>0</v>
      </c>
      <c r="S56" s="51"/>
      <c r="T56" s="51"/>
      <c r="U56" s="52">
        <f t="shared" si="28"/>
        <v>0</v>
      </c>
      <c r="V56" s="94">
        <f t="shared" si="2"/>
        <v>0</v>
      </c>
      <c r="W56" s="80">
        <f t="shared" si="16"/>
        <v>0</v>
      </c>
      <c r="X56" s="94">
        <f t="shared" si="17"/>
        <v>0</v>
      </c>
      <c r="Y56" s="51">
        <f>[1]Delta!$G56</f>
        <v>0</v>
      </c>
      <c r="Z56" s="94">
        <f t="shared" si="18"/>
        <v>0</v>
      </c>
      <c r="AA56" s="53"/>
      <c r="AB56" s="51">
        <f t="shared" si="19"/>
        <v>0</v>
      </c>
      <c r="AC56" s="95">
        <f t="shared" si="20"/>
        <v>0</v>
      </c>
      <c r="AD56" s="95">
        <f t="shared" si="29"/>
        <v>0</v>
      </c>
      <c r="AE56" s="71">
        <f>'Source Data'!N56</f>
        <v>3490</v>
      </c>
      <c r="AF56" s="91">
        <f t="shared" si="30"/>
        <v>0</v>
      </c>
      <c r="AG56" s="272"/>
      <c r="AH56" s="71">
        <f t="shared" si="21"/>
        <v>0</v>
      </c>
      <c r="AI56" s="272"/>
      <c r="AJ56" s="72">
        <f t="shared" si="31"/>
        <v>0</v>
      </c>
      <c r="AK56" s="73">
        <f t="shared" si="32"/>
        <v>0</v>
      </c>
      <c r="AL56" s="91">
        <f t="shared" si="22"/>
        <v>0</v>
      </c>
      <c r="AM56" s="82">
        <f t="shared" si="23"/>
        <v>0</v>
      </c>
      <c r="AN56" s="91">
        <f t="shared" si="24"/>
        <v>0</v>
      </c>
      <c r="AO56" s="51">
        <f>[1]Delta!$M56</f>
        <v>0</v>
      </c>
      <c r="AP56" s="91">
        <f t="shared" si="25"/>
        <v>0</v>
      </c>
      <c r="AQ56" s="72"/>
      <c r="AR56" s="72">
        <f t="shared" si="26"/>
        <v>0</v>
      </c>
      <c r="AS56" s="91">
        <f t="shared" si="27"/>
        <v>0</v>
      </c>
      <c r="AT56" s="81">
        <f t="shared" si="7"/>
        <v>0</v>
      </c>
      <c r="AU56" s="88">
        <f t="shared" si="8"/>
        <v>0</v>
      </c>
      <c r="AV56" s="116"/>
      <c r="AW56" s="80"/>
      <c r="AX56" s="80">
        <f t="shared" si="33"/>
        <v>0</v>
      </c>
      <c r="AY56" s="80">
        <f t="shared" si="34"/>
        <v>0</v>
      </c>
    </row>
    <row r="57" spans="1:51" ht="16.149999999999999" customHeight="1" x14ac:dyDescent="0.2">
      <c r="A57" s="58">
        <v>51</v>
      </c>
      <c r="B57" s="59" t="s">
        <v>55</v>
      </c>
      <c r="C57" s="270">
        <f>'8_2.1.18 SIS'!AA57</f>
        <v>0</v>
      </c>
      <c r="D57" s="60">
        <f>'Source Data'!H57</f>
        <v>4281.7369154997223</v>
      </c>
      <c r="E57" s="65">
        <f t="shared" si="11"/>
        <v>0</v>
      </c>
      <c r="F57" s="289"/>
      <c r="G57" s="60">
        <f>'Source Data'!I57</f>
        <v>570.93395934473472</v>
      </c>
      <c r="H57" s="65">
        <f t="shared" si="12"/>
        <v>0</v>
      </c>
      <c r="I57" s="289"/>
      <c r="J57" s="60">
        <f>'Source Data'!J57</f>
        <v>155.70926163947308</v>
      </c>
      <c r="K57" s="65">
        <f t="shared" si="13"/>
        <v>0</v>
      </c>
      <c r="L57" s="289"/>
      <c r="M57" s="60">
        <f>'Source Data'!K57</f>
        <v>3892.7315409868274</v>
      </c>
      <c r="N57" s="65">
        <f t="shared" si="14"/>
        <v>0</v>
      </c>
      <c r="O57" s="289"/>
      <c r="P57" s="60">
        <f>'Source Data'!L57</f>
        <v>1557.0926163947308</v>
      </c>
      <c r="Q57" s="65">
        <f t="shared" si="15"/>
        <v>0</v>
      </c>
      <c r="R57" s="92">
        <v>0</v>
      </c>
      <c r="S57" s="60"/>
      <c r="T57" s="60"/>
      <c r="U57" s="61">
        <f t="shared" si="28"/>
        <v>0</v>
      </c>
      <c r="V57" s="92">
        <f t="shared" si="2"/>
        <v>0</v>
      </c>
      <c r="W57" s="65">
        <f t="shared" si="16"/>
        <v>0</v>
      </c>
      <c r="X57" s="92">
        <f t="shared" si="17"/>
        <v>0</v>
      </c>
      <c r="Y57" s="60">
        <f>[1]Delta!$G57</f>
        <v>0</v>
      </c>
      <c r="Z57" s="92">
        <f t="shared" si="18"/>
        <v>0</v>
      </c>
      <c r="AA57" s="60"/>
      <c r="AB57" s="60">
        <f t="shared" si="19"/>
        <v>0</v>
      </c>
      <c r="AC57" s="92">
        <f t="shared" si="20"/>
        <v>0</v>
      </c>
      <c r="AD57" s="96">
        <f t="shared" si="29"/>
        <v>0</v>
      </c>
      <c r="AE57" s="66">
        <f>'Source Data'!N57</f>
        <v>4268</v>
      </c>
      <c r="AF57" s="89">
        <f t="shared" si="30"/>
        <v>0</v>
      </c>
      <c r="AG57" s="270"/>
      <c r="AH57" s="66">
        <f t="shared" si="21"/>
        <v>0</v>
      </c>
      <c r="AI57" s="270"/>
      <c r="AJ57" s="68">
        <f t="shared" si="31"/>
        <v>0</v>
      </c>
      <c r="AK57" s="67">
        <f t="shared" si="32"/>
        <v>0</v>
      </c>
      <c r="AL57" s="89">
        <f t="shared" si="22"/>
        <v>0</v>
      </c>
      <c r="AM57" s="70">
        <f t="shared" si="23"/>
        <v>0</v>
      </c>
      <c r="AN57" s="89">
        <f t="shared" si="24"/>
        <v>0</v>
      </c>
      <c r="AO57" s="60">
        <f>[1]Delta!$M57</f>
        <v>0</v>
      </c>
      <c r="AP57" s="89">
        <f t="shared" si="25"/>
        <v>0</v>
      </c>
      <c r="AQ57" s="68"/>
      <c r="AR57" s="68">
        <f t="shared" si="26"/>
        <v>0</v>
      </c>
      <c r="AS57" s="89">
        <f t="shared" si="27"/>
        <v>0</v>
      </c>
      <c r="AT57" s="69">
        <f t="shared" si="7"/>
        <v>0</v>
      </c>
      <c r="AU57" s="86">
        <f t="shared" si="8"/>
        <v>0</v>
      </c>
      <c r="AV57" s="116"/>
      <c r="AW57" s="65"/>
      <c r="AX57" s="65">
        <f t="shared" si="33"/>
        <v>0</v>
      </c>
      <c r="AY57" s="65">
        <f t="shared" si="34"/>
        <v>0</v>
      </c>
    </row>
    <row r="58" spans="1:51" ht="16.149999999999999" customHeight="1" x14ac:dyDescent="0.2">
      <c r="A58" s="54">
        <v>52</v>
      </c>
      <c r="B58" s="55" t="s">
        <v>56</v>
      </c>
      <c r="C58" s="271">
        <f>'8_2.1.18 SIS'!AA58</f>
        <v>0</v>
      </c>
      <c r="D58" s="56">
        <f>'Source Data'!H58</f>
        <v>4477.885435486186</v>
      </c>
      <c r="E58" s="74">
        <f t="shared" si="11"/>
        <v>0</v>
      </c>
      <c r="F58" s="290"/>
      <c r="G58" s="56">
        <f>'Source Data'!I58</f>
        <v>601.39043740535396</v>
      </c>
      <c r="H58" s="74">
        <f t="shared" si="12"/>
        <v>0</v>
      </c>
      <c r="I58" s="290"/>
      <c r="J58" s="56">
        <f>'Source Data'!J58</f>
        <v>164.01557383782384</v>
      </c>
      <c r="K58" s="74">
        <f t="shared" si="13"/>
        <v>0</v>
      </c>
      <c r="L58" s="290"/>
      <c r="M58" s="56">
        <f>'Source Data'!K58</f>
        <v>4100.3893459455958</v>
      </c>
      <c r="N58" s="74">
        <f t="shared" si="14"/>
        <v>0</v>
      </c>
      <c r="O58" s="290"/>
      <c r="P58" s="56">
        <f>'Source Data'!L58</f>
        <v>1640.1557383782383</v>
      </c>
      <c r="Q58" s="74">
        <f t="shared" si="15"/>
        <v>0</v>
      </c>
      <c r="R58" s="93">
        <v>0</v>
      </c>
      <c r="S58" s="56"/>
      <c r="T58" s="56"/>
      <c r="U58" s="57">
        <f t="shared" si="28"/>
        <v>0</v>
      </c>
      <c r="V58" s="93">
        <f t="shared" si="2"/>
        <v>0</v>
      </c>
      <c r="W58" s="74">
        <f t="shared" si="16"/>
        <v>0</v>
      </c>
      <c r="X58" s="93">
        <f t="shared" si="17"/>
        <v>0</v>
      </c>
      <c r="Y58" s="56">
        <f>[1]Delta!$G58</f>
        <v>0</v>
      </c>
      <c r="Z58" s="93">
        <f t="shared" si="18"/>
        <v>0</v>
      </c>
      <c r="AA58" s="56"/>
      <c r="AB58" s="56">
        <f t="shared" si="19"/>
        <v>0</v>
      </c>
      <c r="AC58" s="93">
        <f t="shared" si="20"/>
        <v>0</v>
      </c>
      <c r="AD58" s="97">
        <f t="shared" si="29"/>
        <v>0</v>
      </c>
      <c r="AE58" s="75">
        <f>'Source Data'!N58</f>
        <v>5924</v>
      </c>
      <c r="AF58" s="90">
        <f t="shared" si="30"/>
        <v>0</v>
      </c>
      <c r="AG58" s="271"/>
      <c r="AH58" s="75">
        <f t="shared" si="21"/>
        <v>0</v>
      </c>
      <c r="AI58" s="271"/>
      <c r="AJ58" s="77">
        <f t="shared" si="31"/>
        <v>0</v>
      </c>
      <c r="AK58" s="76">
        <f t="shared" si="32"/>
        <v>0</v>
      </c>
      <c r="AL58" s="90">
        <f t="shared" si="22"/>
        <v>0</v>
      </c>
      <c r="AM58" s="79">
        <f t="shared" si="23"/>
        <v>0</v>
      </c>
      <c r="AN58" s="90">
        <f t="shared" si="24"/>
        <v>0</v>
      </c>
      <c r="AO58" s="56">
        <f>[1]Delta!$M58</f>
        <v>0</v>
      </c>
      <c r="AP58" s="90">
        <f t="shared" si="25"/>
        <v>0</v>
      </c>
      <c r="AQ58" s="77"/>
      <c r="AR58" s="77">
        <f t="shared" si="26"/>
        <v>0</v>
      </c>
      <c r="AS58" s="90">
        <f t="shared" si="27"/>
        <v>0</v>
      </c>
      <c r="AT58" s="78">
        <f t="shared" si="7"/>
        <v>0</v>
      </c>
      <c r="AU58" s="87">
        <f t="shared" si="8"/>
        <v>0</v>
      </c>
      <c r="AV58" s="116"/>
      <c r="AW58" s="74"/>
      <c r="AX58" s="74">
        <f t="shared" si="33"/>
        <v>0</v>
      </c>
      <c r="AY58" s="74">
        <f t="shared" si="34"/>
        <v>0</v>
      </c>
    </row>
    <row r="59" spans="1:51" ht="16.149999999999999" customHeight="1" x14ac:dyDescent="0.2">
      <c r="A59" s="54">
        <v>53</v>
      </c>
      <c r="B59" s="55" t="s">
        <v>57</v>
      </c>
      <c r="C59" s="271">
        <f>'8_2.1.18 SIS'!AA59</f>
        <v>0</v>
      </c>
      <c r="D59" s="56">
        <f>'Source Data'!H59</f>
        <v>4674.7758891865669</v>
      </c>
      <c r="E59" s="74">
        <f t="shared" si="11"/>
        <v>0</v>
      </c>
      <c r="F59" s="290"/>
      <c r="G59" s="56">
        <f>'Source Data'!I59</f>
        <v>663.32493479155164</v>
      </c>
      <c r="H59" s="74">
        <f t="shared" si="12"/>
        <v>0</v>
      </c>
      <c r="I59" s="290"/>
      <c r="J59" s="56">
        <f>'Source Data'!J59</f>
        <v>180.90680039769586</v>
      </c>
      <c r="K59" s="74">
        <f t="shared" si="13"/>
        <v>0</v>
      </c>
      <c r="L59" s="290"/>
      <c r="M59" s="56">
        <f>'Source Data'!K59</f>
        <v>4522.670009942397</v>
      </c>
      <c r="N59" s="74">
        <f t="shared" si="14"/>
        <v>0</v>
      </c>
      <c r="O59" s="290"/>
      <c r="P59" s="56">
        <f>'Source Data'!L59</f>
        <v>1809.0680039769588</v>
      </c>
      <c r="Q59" s="74">
        <f t="shared" si="15"/>
        <v>0</v>
      </c>
      <c r="R59" s="93">
        <v>0</v>
      </c>
      <c r="S59" s="56"/>
      <c r="T59" s="56"/>
      <c r="U59" s="57">
        <f t="shared" si="28"/>
        <v>0</v>
      </c>
      <c r="V59" s="93">
        <f t="shared" si="2"/>
        <v>0</v>
      </c>
      <c r="W59" s="74">
        <f t="shared" si="16"/>
        <v>0</v>
      </c>
      <c r="X59" s="93">
        <f t="shared" si="17"/>
        <v>0</v>
      </c>
      <c r="Y59" s="56">
        <f>[1]Delta!$G59</f>
        <v>0</v>
      </c>
      <c r="Z59" s="93">
        <f t="shared" si="18"/>
        <v>0</v>
      </c>
      <c r="AA59" s="56"/>
      <c r="AB59" s="56">
        <f t="shared" si="19"/>
        <v>0</v>
      </c>
      <c r="AC59" s="93">
        <f t="shared" si="20"/>
        <v>0</v>
      </c>
      <c r="AD59" s="97">
        <f t="shared" si="29"/>
        <v>0</v>
      </c>
      <c r="AE59" s="75">
        <f>'Source Data'!N59</f>
        <v>2670</v>
      </c>
      <c r="AF59" s="90">
        <f t="shared" si="30"/>
        <v>0</v>
      </c>
      <c r="AG59" s="271"/>
      <c r="AH59" s="75">
        <f t="shared" si="21"/>
        <v>0</v>
      </c>
      <c r="AI59" s="271"/>
      <c r="AJ59" s="77">
        <f t="shared" si="31"/>
        <v>0</v>
      </c>
      <c r="AK59" s="76">
        <f t="shared" si="32"/>
        <v>0</v>
      </c>
      <c r="AL59" s="90">
        <f t="shared" si="22"/>
        <v>0</v>
      </c>
      <c r="AM59" s="79">
        <f t="shared" si="23"/>
        <v>0</v>
      </c>
      <c r="AN59" s="90">
        <f t="shared" si="24"/>
        <v>0</v>
      </c>
      <c r="AO59" s="56">
        <f>[1]Delta!$M59</f>
        <v>0</v>
      </c>
      <c r="AP59" s="90">
        <f t="shared" si="25"/>
        <v>0</v>
      </c>
      <c r="AQ59" s="77"/>
      <c r="AR59" s="77">
        <f t="shared" si="26"/>
        <v>0</v>
      </c>
      <c r="AS59" s="90">
        <f t="shared" si="27"/>
        <v>0</v>
      </c>
      <c r="AT59" s="78">
        <f t="shared" si="7"/>
        <v>0</v>
      </c>
      <c r="AU59" s="87">
        <f t="shared" si="8"/>
        <v>0</v>
      </c>
      <c r="AV59" s="116"/>
      <c r="AW59" s="74"/>
      <c r="AX59" s="74">
        <f t="shared" si="33"/>
        <v>0</v>
      </c>
      <c r="AY59" s="74">
        <f t="shared" si="34"/>
        <v>0</v>
      </c>
    </row>
    <row r="60" spans="1:51" ht="16.149999999999999" customHeight="1" x14ac:dyDescent="0.2">
      <c r="A60" s="54">
        <v>54</v>
      </c>
      <c r="B60" s="55" t="s">
        <v>58</v>
      </c>
      <c r="C60" s="271">
        <f>'8_2.1.18 SIS'!AA60</f>
        <v>23</v>
      </c>
      <c r="D60" s="56">
        <f>'Source Data'!H60</f>
        <v>4784.5850415334589</v>
      </c>
      <c r="E60" s="74">
        <f t="shared" si="11"/>
        <v>110045.45595526956</v>
      </c>
      <c r="F60" s="290"/>
      <c r="G60" s="56">
        <f>'Source Data'!I60</f>
        <v>583.70660052312871</v>
      </c>
      <c r="H60" s="74">
        <f t="shared" si="12"/>
        <v>0</v>
      </c>
      <c r="I60" s="290"/>
      <c r="J60" s="56">
        <f>'Source Data'!J60</f>
        <v>159.19270923358056</v>
      </c>
      <c r="K60" s="74">
        <f t="shared" si="13"/>
        <v>0</v>
      </c>
      <c r="L60" s="290"/>
      <c r="M60" s="56">
        <f>'Source Data'!K60</f>
        <v>3979.8177308395143</v>
      </c>
      <c r="N60" s="74">
        <f t="shared" si="14"/>
        <v>0</v>
      </c>
      <c r="O60" s="290"/>
      <c r="P60" s="56">
        <f>'Source Data'!L60</f>
        <v>1591.9270923358056</v>
      </c>
      <c r="Q60" s="74">
        <f t="shared" si="15"/>
        <v>0</v>
      </c>
      <c r="R60" s="93">
        <v>146023</v>
      </c>
      <c r="S60" s="56"/>
      <c r="T60" s="56"/>
      <c r="U60" s="57">
        <f t="shared" si="28"/>
        <v>0</v>
      </c>
      <c r="V60" s="93">
        <f t="shared" si="2"/>
        <v>146023</v>
      </c>
      <c r="W60" s="74">
        <f t="shared" si="16"/>
        <v>-365</v>
      </c>
      <c r="X60" s="93">
        <f t="shared" si="17"/>
        <v>145658</v>
      </c>
      <c r="Y60" s="56">
        <f>[1]Delta!$G60</f>
        <v>4883</v>
      </c>
      <c r="Z60" s="93">
        <f t="shared" si="18"/>
        <v>150541</v>
      </c>
      <c r="AA60" s="56"/>
      <c r="AB60" s="56">
        <f t="shared" si="19"/>
        <v>150541</v>
      </c>
      <c r="AC60" s="93">
        <f t="shared" si="20"/>
        <v>12545</v>
      </c>
      <c r="AD60" s="97">
        <f t="shared" si="29"/>
        <v>150541</v>
      </c>
      <c r="AE60" s="75">
        <f>'Source Data'!N60</f>
        <v>5141</v>
      </c>
      <c r="AF60" s="90">
        <f t="shared" si="30"/>
        <v>118243</v>
      </c>
      <c r="AG60" s="271"/>
      <c r="AH60" s="75">
        <f t="shared" si="21"/>
        <v>0</v>
      </c>
      <c r="AI60" s="271"/>
      <c r="AJ60" s="77">
        <f t="shared" si="31"/>
        <v>0</v>
      </c>
      <c r="AK60" s="76">
        <f t="shared" si="32"/>
        <v>0</v>
      </c>
      <c r="AL60" s="90">
        <f t="shared" si="22"/>
        <v>118243</v>
      </c>
      <c r="AM60" s="79">
        <f t="shared" si="23"/>
        <v>-296</v>
      </c>
      <c r="AN60" s="90">
        <f t="shared" si="24"/>
        <v>117947</v>
      </c>
      <c r="AO60" s="56">
        <f>[1]Delta!$M60</f>
        <v>2120</v>
      </c>
      <c r="AP60" s="90">
        <f t="shared" si="25"/>
        <v>120067</v>
      </c>
      <c r="AQ60" s="77"/>
      <c r="AR60" s="77">
        <f t="shared" si="26"/>
        <v>120067</v>
      </c>
      <c r="AS60" s="90">
        <f t="shared" si="27"/>
        <v>10006</v>
      </c>
      <c r="AT60" s="78">
        <f t="shared" si="7"/>
        <v>270608</v>
      </c>
      <c r="AU60" s="87">
        <f t="shared" si="8"/>
        <v>22551</v>
      </c>
      <c r="AV60" s="116"/>
      <c r="AW60" s="74"/>
      <c r="AX60" s="74">
        <f t="shared" si="33"/>
        <v>296</v>
      </c>
      <c r="AY60" s="74">
        <f t="shared" si="34"/>
        <v>296</v>
      </c>
    </row>
    <row r="61" spans="1:51" ht="16.149999999999999" customHeight="1" x14ac:dyDescent="0.2">
      <c r="A61" s="49">
        <v>55</v>
      </c>
      <c r="B61" s="50" t="s">
        <v>59</v>
      </c>
      <c r="C61" s="272">
        <f>'8_2.1.18 SIS'!AA61</f>
        <v>0</v>
      </c>
      <c r="D61" s="51">
        <f>'Source Data'!H61</f>
        <v>4501.7236472239638</v>
      </c>
      <c r="E61" s="80">
        <f t="shared" si="11"/>
        <v>0</v>
      </c>
      <c r="F61" s="291"/>
      <c r="G61" s="51">
        <f>'Source Data'!I61</f>
        <v>593.48544210889816</v>
      </c>
      <c r="H61" s="80">
        <f t="shared" si="12"/>
        <v>0</v>
      </c>
      <c r="I61" s="291"/>
      <c r="J61" s="51">
        <f>'Source Data'!J61</f>
        <v>161.8596660296995</v>
      </c>
      <c r="K61" s="80">
        <f t="shared" si="13"/>
        <v>0</v>
      </c>
      <c r="L61" s="291"/>
      <c r="M61" s="51">
        <f>'Source Data'!K61</f>
        <v>4046.4916507424882</v>
      </c>
      <c r="N61" s="80">
        <f t="shared" si="14"/>
        <v>0</v>
      </c>
      <c r="O61" s="291"/>
      <c r="P61" s="51">
        <f>'Source Data'!L61</f>
        <v>1618.596660296995</v>
      </c>
      <c r="Q61" s="80">
        <f t="shared" si="15"/>
        <v>0</v>
      </c>
      <c r="R61" s="94">
        <v>0</v>
      </c>
      <c r="S61" s="51"/>
      <c r="T61" s="51"/>
      <c r="U61" s="52">
        <f t="shared" si="28"/>
        <v>0</v>
      </c>
      <c r="V61" s="94">
        <f t="shared" si="2"/>
        <v>0</v>
      </c>
      <c r="W61" s="80">
        <f t="shared" si="16"/>
        <v>0</v>
      </c>
      <c r="X61" s="94">
        <f t="shared" si="17"/>
        <v>0</v>
      </c>
      <c r="Y61" s="51">
        <f>[1]Delta!$G61</f>
        <v>0</v>
      </c>
      <c r="Z61" s="94">
        <f t="shared" si="18"/>
        <v>0</v>
      </c>
      <c r="AA61" s="53"/>
      <c r="AB61" s="51">
        <f t="shared" si="19"/>
        <v>0</v>
      </c>
      <c r="AC61" s="95">
        <f t="shared" si="20"/>
        <v>0</v>
      </c>
      <c r="AD61" s="95">
        <f t="shared" si="29"/>
        <v>0</v>
      </c>
      <c r="AE61" s="71">
        <f>'Source Data'!N61</f>
        <v>3703</v>
      </c>
      <c r="AF61" s="91">
        <f t="shared" si="30"/>
        <v>0</v>
      </c>
      <c r="AG61" s="272"/>
      <c r="AH61" s="71">
        <f t="shared" si="21"/>
        <v>0</v>
      </c>
      <c r="AI61" s="272"/>
      <c r="AJ61" s="72">
        <f t="shared" si="31"/>
        <v>0</v>
      </c>
      <c r="AK61" s="73">
        <f t="shared" si="32"/>
        <v>0</v>
      </c>
      <c r="AL61" s="91">
        <f t="shared" si="22"/>
        <v>0</v>
      </c>
      <c r="AM61" s="82">
        <f t="shared" si="23"/>
        <v>0</v>
      </c>
      <c r="AN61" s="91">
        <f t="shared" si="24"/>
        <v>0</v>
      </c>
      <c r="AO61" s="51">
        <f>[1]Delta!$M61</f>
        <v>0</v>
      </c>
      <c r="AP61" s="91">
        <f t="shared" si="25"/>
        <v>0</v>
      </c>
      <c r="AQ61" s="72"/>
      <c r="AR61" s="72">
        <f t="shared" si="26"/>
        <v>0</v>
      </c>
      <c r="AS61" s="91">
        <f t="shared" si="27"/>
        <v>0</v>
      </c>
      <c r="AT61" s="81">
        <f t="shared" si="7"/>
        <v>0</v>
      </c>
      <c r="AU61" s="88">
        <f t="shared" si="8"/>
        <v>0</v>
      </c>
      <c r="AV61" s="116"/>
      <c r="AW61" s="80"/>
      <c r="AX61" s="80">
        <f t="shared" si="33"/>
        <v>0</v>
      </c>
      <c r="AY61" s="80">
        <f t="shared" si="34"/>
        <v>0</v>
      </c>
    </row>
    <row r="62" spans="1:51" ht="16.149999999999999" customHeight="1" x14ac:dyDescent="0.2">
      <c r="A62" s="58">
        <v>56</v>
      </c>
      <c r="B62" s="59" t="s">
        <v>60</v>
      </c>
      <c r="C62" s="270">
        <f>'8_2.1.18 SIS'!AA62</f>
        <v>0</v>
      </c>
      <c r="D62" s="60">
        <f>'Source Data'!H62</f>
        <v>5010.1657022009513</v>
      </c>
      <c r="E62" s="65">
        <f t="shared" si="11"/>
        <v>0</v>
      </c>
      <c r="F62" s="289"/>
      <c r="G62" s="60">
        <f>'Source Data'!I62</f>
        <v>665.40831600253398</v>
      </c>
      <c r="H62" s="65">
        <f t="shared" si="12"/>
        <v>0</v>
      </c>
      <c r="I62" s="289"/>
      <c r="J62" s="60">
        <f>'Source Data'!J62</f>
        <v>181.4749952734183</v>
      </c>
      <c r="K62" s="65">
        <f t="shared" si="13"/>
        <v>0</v>
      </c>
      <c r="L62" s="289"/>
      <c r="M62" s="60">
        <f>'Source Data'!K62</f>
        <v>4536.8748818354579</v>
      </c>
      <c r="N62" s="65">
        <f t="shared" si="14"/>
        <v>0</v>
      </c>
      <c r="O62" s="289"/>
      <c r="P62" s="60">
        <f>'Source Data'!L62</f>
        <v>1814.7499527341834</v>
      </c>
      <c r="Q62" s="65">
        <f t="shared" si="15"/>
        <v>0</v>
      </c>
      <c r="R62" s="92">
        <v>0</v>
      </c>
      <c r="S62" s="60"/>
      <c r="T62" s="60"/>
      <c r="U62" s="61">
        <f t="shared" si="28"/>
        <v>0</v>
      </c>
      <c r="V62" s="92">
        <f t="shared" si="2"/>
        <v>0</v>
      </c>
      <c r="W62" s="65">
        <f t="shared" si="16"/>
        <v>0</v>
      </c>
      <c r="X62" s="92">
        <f t="shared" si="17"/>
        <v>0</v>
      </c>
      <c r="Y62" s="60">
        <f>[1]Delta!$G62</f>
        <v>0</v>
      </c>
      <c r="Z62" s="92">
        <f t="shared" si="18"/>
        <v>0</v>
      </c>
      <c r="AA62" s="60"/>
      <c r="AB62" s="60">
        <f t="shared" si="19"/>
        <v>0</v>
      </c>
      <c r="AC62" s="92">
        <f t="shared" si="20"/>
        <v>0</v>
      </c>
      <c r="AD62" s="96">
        <f t="shared" si="29"/>
        <v>0</v>
      </c>
      <c r="AE62" s="66">
        <f>'Source Data'!N62</f>
        <v>4203</v>
      </c>
      <c r="AF62" s="89">
        <f t="shared" si="30"/>
        <v>0</v>
      </c>
      <c r="AG62" s="270"/>
      <c r="AH62" s="66">
        <f t="shared" si="21"/>
        <v>0</v>
      </c>
      <c r="AI62" s="270"/>
      <c r="AJ62" s="68">
        <f t="shared" si="31"/>
        <v>0</v>
      </c>
      <c r="AK62" s="67">
        <f t="shared" si="32"/>
        <v>0</v>
      </c>
      <c r="AL62" s="89">
        <f t="shared" si="22"/>
        <v>0</v>
      </c>
      <c r="AM62" s="70">
        <f t="shared" si="23"/>
        <v>0</v>
      </c>
      <c r="AN62" s="89">
        <f t="shared" si="24"/>
        <v>0</v>
      </c>
      <c r="AO62" s="60">
        <f>[1]Delta!$M62</f>
        <v>0</v>
      </c>
      <c r="AP62" s="89">
        <f t="shared" si="25"/>
        <v>0</v>
      </c>
      <c r="AQ62" s="68"/>
      <c r="AR62" s="68">
        <f t="shared" si="26"/>
        <v>0</v>
      </c>
      <c r="AS62" s="89">
        <f t="shared" si="27"/>
        <v>0</v>
      </c>
      <c r="AT62" s="69">
        <f t="shared" si="7"/>
        <v>0</v>
      </c>
      <c r="AU62" s="86">
        <f t="shared" si="8"/>
        <v>0</v>
      </c>
      <c r="AV62" s="116"/>
      <c r="AW62" s="65"/>
      <c r="AX62" s="65">
        <f t="shared" si="33"/>
        <v>0</v>
      </c>
      <c r="AY62" s="65">
        <f t="shared" si="34"/>
        <v>0</v>
      </c>
    </row>
    <row r="63" spans="1:51" ht="16.149999999999999" customHeight="1" x14ac:dyDescent="0.2">
      <c r="A63" s="54">
        <v>57</v>
      </c>
      <c r="B63" s="55" t="s">
        <v>61</v>
      </c>
      <c r="C63" s="271">
        <f>'8_2.1.18 SIS'!AA63</f>
        <v>0</v>
      </c>
      <c r="D63" s="56">
        <f>'Source Data'!H63</f>
        <v>4811.4108022710652</v>
      </c>
      <c r="E63" s="74">
        <f t="shared" si="11"/>
        <v>0</v>
      </c>
      <c r="F63" s="290"/>
      <c r="G63" s="56">
        <f>'Source Data'!I63</f>
        <v>666.15521612667408</v>
      </c>
      <c r="H63" s="74">
        <f t="shared" si="12"/>
        <v>0</v>
      </c>
      <c r="I63" s="290"/>
      <c r="J63" s="56">
        <f>'Source Data'!J63</f>
        <v>181.67869530727472</v>
      </c>
      <c r="K63" s="74">
        <f t="shared" si="13"/>
        <v>0</v>
      </c>
      <c r="L63" s="290"/>
      <c r="M63" s="56">
        <f>'Source Data'!K63</f>
        <v>4541.967382681868</v>
      </c>
      <c r="N63" s="74">
        <f t="shared" si="14"/>
        <v>0</v>
      </c>
      <c r="O63" s="290"/>
      <c r="P63" s="56">
        <f>'Source Data'!L63</f>
        <v>1816.7869530727471</v>
      </c>
      <c r="Q63" s="74">
        <f t="shared" si="15"/>
        <v>0</v>
      </c>
      <c r="R63" s="93">
        <v>0</v>
      </c>
      <c r="S63" s="56"/>
      <c r="T63" s="56"/>
      <c r="U63" s="57">
        <f t="shared" si="28"/>
        <v>0</v>
      </c>
      <c r="V63" s="93">
        <f t="shared" si="2"/>
        <v>0</v>
      </c>
      <c r="W63" s="74">
        <f t="shared" si="16"/>
        <v>0</v>
      </c>
      <c r="X63" s="93">
        <f t="shared" si="17"/>
        <v>0</v>
      </c>
      <c r="Y63" s="56">
        <f>[1]Delta!$G63</f>
        <v>0</v>
      </c>
      <c r="Z63" s="93">
        <f t="shared" si="18"/>
        <v>0</v>
      </c>
      <c r="AA63" s="56"/>
      <c r="AB63" s="56">
        <f t="shared" si="19"/>
        <v>0</v>
      </c>
      <c r="AC63" s="93">
        <f t="shared" si="20"/>
        <v>0</v>
      </c>
      <c r="AD63" s="97">
        <f t="shared" si="29"/>
        <v>0</v>
      </c>
      <c r="AE63" s="75">
        <f>'Source Data'!N63</f>
        <v>2620</v>
      </c>
      <c r="AF63" s="90">
        <f t="shared" si="30"/>
        <v>0</v>
      </c>
      <c r="AG63" s="271"/>
      <c r="AH63" s="75">
        <f t="shared" si="21"/>
        <v>0</v>
      </c>
      <c r="AI63" s="271"/>
      <c r="AJ63" s="77">
        <f t="shared" si="31"/>
        <v>0</v>
      </c>
      <c r="AK63" s="76">
        <f t="shared" si="32"/>
        <v>0</v>
      </c>
      <c r="AL63" s="90">
        <f t="shared" si="22"/>
        <v>0</v>
      </c>
      <c r="AM63" s="79">
        <f t="shared" si="23"/>
        <v>0</v>
      </c>
      <c r="AN63" s="90">
        <f t="shared" si="24"/>
        <v>0</v>
      </c>
      <c r="AO63" s="56">
        <f>[1]Delta!$M63</f>
        <v>0</v>
      </c>
      <c r="AP63" s="90">
        <f t="shared" si="25"/>
        <v>0</v>
      </c>
      <c r="AQ63" s="77"/>
      <c r="AR63" s="77">
        <f t="shared" si="26"/>
        <v>0</v>
      </c>
      <c r="AS63" s="90">
        <f t="shared" si="27"/>
        <v>0</v>
      </c>
      <c r="AT63" s="78">
        <f t="shared" si="7"/>
        <v>0</v>
      </c>
      <c r="AU63" s="87">
        <f t="shared" si="8"/>
        <v>0</v>
      </c>
      <c r="AV63" s="116"/>
      <c r="AW63" s="74"/>
      <c r="AX63" s="74">
        <f t="shared" si="33"/>
        <v>0</v>
      </c>
      <c r="AY63" s="74">
        <f t="shared" si="34"/>
        <v>0</v>
      </c>
    </row>
    <row r="64" spans="1:51" ht="16.149999999999999" customHeight="1" x14ac:dyDescent="0.2">
      <c r="A64" s="54">
        <v>58</v>
      </c>
      <c r="B64" s="55" t="s">
        <v>62</v>
      </c>
      <c r="C64" s="271">
        <f>'8_2.1.18 SIS'!AA64</f>
        <v>0</v>
      </c>
      <c r="D64" s="56">
        <f>'Source Data'!H64</f>
        <v>5358.2852334446507</v>
      </c>
      <c r="E64" s="74">
        <f t="shared" si="11"/>
        <v>0</v>
      </c>
      <c r="F64" s="290"/>
      <c r="G64" s="56">
        <f>'Source Data'!I64</f>
        <v>740.81098599764084</v>
      </c>
      <c r="H64" s="74">
        <f t="shared" si="12"/>
        <v>0</v>
      </c>
      <c r="I64" s="290"/>
      <c r="J64" s="56">
        <f>'Source Data'!J64</f>
        <v>202.03935981753844</v>
      </c>
      <c r="K64" s="74">
        <f t="shared" si="13"/>
        <v>0</v>
      </c>
      <c r="L64" s="290"/>
      <c r="M64" s="56">
        <f>'Source Data'!K64</f>
        <v>5050.9839954384606</v>
      </c>
      <c r="N64" s="74">
        <f t="shared" si="14"/>
        <v>0</v>
      </c>
      <c r="O64" s="290"/>
      <c r="P64" s="56">
        <f>'Source Data'!L64</f>
        <v>2020.3935981753841</v>
      </c>
      <c r="Q64" s="74">
        <f t="shared" si="15"/>
        <v>0</v>
      </c>
      <c r="R64" s="93">
        <v>0</v>
      </c>
      <c r="S64" s="56"/>
      <c r="T64" s="56"/>
      <c r="U64" s="57">
        <f t="shared" si="28"/>
        <v>0</v>
      </c>
      <c r="V64" s="93">
        <f t="shared" si="2"/>
        <v>0</v>
      </c>
      <c r="W64" s="74">
        <f t="shared" si="16"/>
        <v>0</v>
      </c>
      <c r="X64" s="93">
        <f t="shared" si="17"/>
        <v>0</v>
      </c>
      <c r="Y64" s="56">
        <f>[1]Delta!$G64</f>
        <v>0</v>
      </c>
      <c r="Z64" s="93">
        <f t="shared" si="18"/>
        <v>0</v>
      </c>
      <c r="AA64" s="56"/>
      <c r="AB64" s="56">
        <f t="shared" si="19"/>
        <v>0</v>
      </c>
      <c r="AC64" s="93">
        <f t="shared" si="20"/>
        <v>0</v>
      </c>
      <c r="AD64" s="97">
        <f t="shared" si="29"/>
        <v>0</v>
      </c>
      <c r="AE64" s="75">
        <f>'Source Data'!N64</f>
        <v>2215</v>
      </c>
      <c r="AF64" s="90">
        <f t="shared" si="30"/>
        <v>0</v>
      </c>
      <c r="AG64" s="271"/>
      <c r="AH64" s="75">
        <f t="shared" si="21"/>
        <v>0</v>
      </c>
      <c r="AI64" s="271"/>
      <c r="AJ64" s="77">
        <f t="shared" si="31"/>
        <v>0</v>
      </c>
      <c r="AK64" s="76">
        <f t="shared" si="32"/>
        <v>0</v>
      </c>
      <c r="AL64" s="90">
        <f t="shared" si="22"/>
        <v>0</v>
      </c>
      <c r="AM64" s="79">
        <f t="shared" si="23"/>
        <v>0</v>
      </c>
      <c r="AN64" s="90">
        <f t="shared" si="24"/>
        <v>0</v>
      </c>
      <c r="AO64" s="56">
        <f>[1]Delta!$M64</f>
        <v>0</v>
      </c>
      <c r="AP64" s="90">
        <f t="shared" si="25"/>
        <v>0</v>
      </c>
      <c r="AQ64" s="77"/>
      <c r="AR64" s="77">
        <f t="shared" si="26"/>
        <v>0</v>
      </c>
      <c r="AS64" s="90">
        <f t="shared" si="27"/>
        <v>0</v>
      </c>
      <c r="AT64" s="78">
        <f t="shared" si="7"/>
        <v>0</v>
      </c>
      <c r="AU64" s="87">
        <f t="shared" si="8"/>
        <v>0</v>
      </c>
      <c r="AV64" s="116"/>
      <c r="AW64" s="74"/>
      <c r="AX64" s="74">
        <f t="shared" si="33"/>
        <v>0</v>
      </c>
      <c r="AY64" s="74">
        <f t="shared" si="34"/>
        <v>0</v>
      </c>
    </row>
    <row r="65" spans="1:51" ht="16.149999999999999" customHeight="1" x14ac:dyDescent="0.2">
      <c r="A65" s="54">
        <v>59</v>
      </c>
      <c r="B65" s="55" t="s">
        <v>63</v>
      </c>
      <c r="C65" s="271">
        <f>'8_2.1.18 SIS'!AA65</f>
        <v>0</v>
      </c>
      <c r="D65" s="56">
        <f>'Source Data'!H65</f>
        <v>5144.4669727805904</v>
      </c>
      <c r="E65" s="74">
        <f t="shared" si="11"/>
        <v>0</v>
      </c>
      <c r="F65" s="290"/>
      <c r="G65" s="56">
        <f>'Source Data'!I65</f>
        <v>778.80539593788717</v>
      </c>
      <c r="H65" s="74">
        <f t="shared" si="12"/>
        <v>0</v>
      </c>
      <c r="I65" s="290"/>
      <c r="J65" s="56">
        <f>'Source Data'!J65</f>
        <v>212.40147161942375</v>
      </c>
      <c r="K65" s="74">
        <f t="shared" si="13"/>
        <v>0</v>
      </c>
      <c r="L65" s="290"/>
      <c r="M65" s="56">
        <f>'Source Data'!K65</f>
        <v>5310.0367904855939</v>
      </c>
      <c r="N65" s="74">
        <f t="shared" si="14"/>
        <v>0</v>
      </c>
      <c r="O65" s="290"/>
      <c r="P65" s="56">
        <f>'Source Data'!L65</f>
        <v>2124.0147161942373</v>
      </c>
      <c r="Q65" s="74">
        <f t="shared" si="15"/>
        <v>0</v>
      </c>
      <c r="R65" s="93">
        <v>0</v>
      </c>
      <c r="S65" s="56"/>
      <c r="T65" s="56"/>
      <c r="U65" s="57">
        <f t="shared" si="28"/>
        <v>0</v>
      </c>
      <c r="V65" s="93">
        <f t="shared" si="2"/>
        <v>0</v>
      </c>
      <c r="W65" s="74">
        <f t="shared" si="16"/>
        <v>0</v>
      </c>
      <c r="X65" s="93">
        <f t="shared" si="17"/>
        <v>0</v>
      </c>
      <c r="Y65" s="56">
        <f>[1]Delta!$G65</f>
        <v>0</v>
      </c>
      <c r="Z65" s="93">
        <f t="shared" si="18"/>
        <v>0</v>
      </c>
      <c r="AA65" s="56"/>
      <c r="AB65" s="56">
        <f t="shared" si="19"/>
        <v>0</v>
      </c>
      <c r="AC65" s="93">
        <f t="shared" si="20"/>
        <v>0</v>
      </c>
      <c r="AD65" s="97">
        <f t="shared" si="29"/>
        <v>0</v>
      </c>
      <c r="AE65" s="75">
        <f>'Source Data'!N65</f>
        <v>1488</v>
      </c>
      <c r="AF65" s="90">
        <f t="shared" si="30"/>
        <v>0</v>
      </c>
      <c r="AG65" s="271"/>
      <c r="AH65" s="75">
        <f t="shared" si="21"/>
        <v>0</v>
      </c>
      <c r="AI65" s="271"/>
      <c r="AJ65" s="77">
        <f t="shared" si="31"/>
        <v>0</v>
      </c>
      <c r="AK65" s="76">
        <f t="shared" si="32"/>
        <v>0</v>
      </c>
      <c r="AL65" s="90">
        <f t="shared" si="22"/>
        <v>0</v>
      </c>
      <c r="AM65" s="79">
        <f t="shared" si="23"/>
        <v>0</v>
      </c>
      <c r="AN65" s="90">
        <f t="shared" si="24"/>
        <v>0</v>
      </c>
      <c r="AO65" s="56">
        <f>[1]Delta!$M65</f>
        <v>0</v>
      </c>
      <c r="AP65" s="90">
        <f t="shared" si="25"/>
        <v>0</v>
      </c>
      <c r="AQ65" s="77"/>
      <c r="AR65" s="77">
        <f t="shared" si="26"/>
        <v>0</v>
      </c>
      <c r="AS65" s="90">
        <f t="shared" si="27"/>
        <v>0</v>
      </c>
      <c r="AT65" s="78">
        <f t="shared" si="7"/>
        <v>0</v>
      </c>
      <c r="AU65" s="87">
        <f t="shared" si="8"/>
        <v>0</v>
      </c>
      <c r="AV65" s="116"/>
      <c r="AW65" s="74"/>
      <c r="AX65" s="74">
        <f t="shared" si="33"/>
        <v>0</v>
      </c>
      <c r="AY65" s="74">
        <f t="shared" si="34"/>
        <v>0</v>
      </c>
    </row>
    <row r="66" spans="1:51" ht="16.149999999999999" customHeight="1" x14ac:dyDescent="0.2">
      <c r="A66" s="49">
        <v>60</v>
      </c>
      <c r="B66" s="50" t="s">
        <v>64</v>
      </c>
      <c r="C66" s="272">
        <f>'8_2.1.18 SIS'!AA66</f>
        <v>0</v>
      </c>
      <c r="D66" s="51">
        <f>'Source Data'!H66</f>
        <v>4859.4948474230696</v>
      </c>
      <c r="E66" s="80">
        <f t="shared" si="11"/>
        <v>0</v>
      </c>
      <c r="F66" s="291"/>
      <c r="G66" s="51">
        <f>'Source Data'!I66</f>
        <v>654.17710868659628</v>
      </c>
      <c r="H66" s="80">
        <f t="shared" si="12"/>
        <v>0</v>
      </c>
      <c r="I66" s="291"/>
      <c r="J66" s="51">
        <f>'Source Data'!J66</f>
        <v>178.41193873270808</v>
      </c>
      <c r="K66" s="80">
        <f t="shared" si="13"/>
        <v>0</v>
      </c>
      <c r="L66" s="291"/>
      <c r="M66" s="51">
        <f>'Source Data'!K66</f>
        <v>4460.2984683177028</v>
      </c>
      <c r="N66" s="80">
        <f t="shared" si="14"/>
        <v>0</v>
      </c>
      <c r="O66" s="291"/>
      <c r="P66" s="51">
        <f>'Source Data'!L66</f>
        <v>1784.1193873270811</v>
      </c>
      <c r="Q66" s="80">
        <f t="shared" si="15"/>
        <v>0</v>
      </c>
      <c r="R66" s="94">
        <v>0</v>
      </c>
      <c r="S66" s="51"/>
      <c r="T66" s="51"/>
      <c r="U66" s="52">
        <f t="shared" si="28"/>
        <v>0</v>
      </c>
      <c r="V66" s="94">
        <f t="shared" si="2"/>
        <v>0</v>
      </c>
      <c r="W66" s="80">
        <f t="shared" si="16"/>
        <v>0</v>
      </c>
      <c r="X66" s="94">
        <f t="shared" si="17"/>
        <v>0</v>
      </c>
      <c r="Y66" s="51">
        <f>[1]Delta!$G66</f>
        <v>0</v>
      </c>
      <c r="Z66" s="94">
        <f t="shared" si="18"/>
        <v>0</v>
      </c>
      <c r="AA66" s="53"/>
      <c r="AB66" s="51">
        <f t="shared" si="19"/>
        <v>0</v>
      </c>
      <c r="AC66" s="95">
        <f t="shared" si="20"/>
        <v>0</v>
      </c>
      <c r="AD66" s="95">
        <f t="shared" si="29"/>
        <v>0</v>
      </c>
      <c r="AE66" s="71">
        <f>'Source Data'!N66</f>
        <v>4045</v>
      </c>
      <c r="AF66" s="91">
        <f t="shared" si="30"/>
        <v>0</v>
      </c>
      <c r="AG66" s="272"/>
      <c r="AH66" s="71">
        <f t="shared" si="21"/>
        <v>0</v>
      </c>
      <c r="AI66" s="272"/>
      <c r="AJ66" s="72">
        <f t="shared" si="31"/>
        <v>0</v>
      </c>
      <c r="AK66" s="73">
        <f t="shared" si="32"/>
        <v>0</v>
      </c>
      <c r="AL66" s="91">
        <f t="shared" si="22"/>
        <v>0</v>
      </c>
      <c r="AM66" s="82">
        <f t="shared" si="23"/>
        <v>0</v>
      </c>
      <c r="AN66" s="91">
        <f t="shared" si="24"/>
        <v>0</v>
      </c>
      <c r="AO66" s="51">
        <f>[1]Delta!$M66</f>
        <v>0</v>
      </c>
      <c r="AP66" s="91">
        <f t="shared" si="25"/>
        <v>0</v>
      </c>
      <c r="AQ66" s="72"/>
      <c r="AR66" s="72">
        <f t="shared" si="26"/>
        <v>0</v>
      </c>
      <c r="AS66" s="91">
        <f t="shared" si="27"/>
        <v>0</v>
      </c>
      <c r="AT66" s="81">
        <f t="shared" si="7"/>
        <v>0</v>
      </c>
      <c r="AU66" s="88">
        <f t="shared" si="8"/>
        <v>0</v>
      </c>
      <c r="AV66" s="116"/>
      <c r="AW66" s="80"/>
      <c r="AX66" s="80">
        <f t="shared" si="33"/>
        <v>0</v>
      </c>
      <c r="AY66" s="80">
        <f t="shared" si="34"/>
        <v>0</v>
      </c>
    </row>
    <row r="67" spans="1:51" ht="16.149999999999999" customHeight="1" x14ac:dyDescent="0.2">
      <c r="A67" s="58">
        <v>61</v>
      </c>
      <c r="B67" s="59" t="s">
        <v>65</v>
      </c>
      <c r="C67" s="270">
        <f>'8_2.1.18 SIS'!AA67</f>
        <v>0</v>
      </c>
      <c r="D67" s="60">
        <f>'Source Data'!H67</f>
        <v>2804.2748979691619</v>
      </c>
      <c r="E67" s="65">
        <f t="shared" si="11"/>
        <v>0</v>
      </c>
      <c r="F67" s="289"/>
      <c r="G67" s="60">
        <f>'Source Data'!I67</f>
        <v>381.62134806778147</v>
      </c>
      <c r="H67" s="65">
        <f t="shared" si="12"/>
        <v>0</v>
      </c>
      <c r="I67" s="289"/>
      <c r="J67" s="60">
        <f>'Source Data'!J67</f>
        <v>104.0785494730313</v>
      </c>
      <c r="K67" s="65">
        <f t="shared" si="13"/>
        <v>0</v>
      </c>
      <c r="L67" s="289"/>
      <c r="M67" s="60">
        <f>'Source Data'!K67</f>
        <v>2601.9637368257822</v>
      </c>
      <c r="N67" s="65">
        <f t="shared" si="14"/>
        <v>0</v>
      </c>
      <c r="O67" s="289"/>
      <c r="P67" s="60">
        <f>'Source Data'!L67</f>
        <v>1040.7854947303128</v>
      </c>
      <c r="Q67" s="65">
        <f t="shared" si="15"/>
        <v>0</v>
      </c>
      <c r="R67" s="92">
        <v>0</v>
      </c>
      <c r="S67" s="60"/>
      <c r="T67" s="60"/>
      <c r="U67" s="61">
        <f t="shared" si="28"/>
        <v>0</v>
      </c>
      <c r="V67" s="92">
        <f t="shared" si="2"/>
        <v>0</v>
      </c>
      <c r="W67" s="65">
        <f t="shared" si="16"/>
        <v>0</v>
      </c>
      <c r="X67" s="92">
        <f t="shared" si="17"/>
        <v>0</v>
      </c>
      <c r="Y67" s="60">
        <f>[1]Delta!$G67</f>
        <v>0</v>
      </c>
      <c r="Z67" s="92">
        <f t="shared" si="18"/>
        <v>0</v>
      </c>
      <c r="AA67" s="60"/>
      <c r="AB67" s="60">
        <f t="shared" si="19"/>
        <v>0</v>
      </c>
      <c r="AC67" s="92">
        <f t="shared" si="20"/>
        <v>0</v>
      </c>
      <c r="AD67" s="96">
        <f t="shared" si="29"/>
        <v>0</v>
      </c>
      <c r="AE67" s="66">
        <f>'Source Data'!N67</f>
        <v>9576</v>
      </c>
      <c r="AF67" s="89">
        <f t="shared" si="30"/>
        <v>0</v>
      </c>
      <c r="AG67" s="270"/>
      <c r="AH67" s="66">
        <f t="shared" si="21"/>
        <v>0</v>
      </c>
      <c r="AI67" s="270"/>
      <c r="AJ67" s="68">
        <f t="shared" si="31"/>
        <v>0</v>
      </c>
      <c r="AK67" s="67">
        <f t="shared" si="32"/>
        <v>0</v>
      </c>
      <c r="AL67" s="89">
        <f t="shared" si="22"/>
        <v>0</v>
      </c>
      <c r="AM67" s="70">
        <f t="shared" si="23"/>
        <v>0</v>
      </c>
      <c r="AN67" s="89">
        <f t="shared" si="24"/>
        <v>0</v>
      </c>
      <c r="AO67" s="60">
        <f>[1]Delta!$M67</f>
        <v>0</v>
      </c>
      <c r="AP67" s="89">
        <f t="shared" si="25"/>
        <v>0</v>
      </c>
      <c r="AQ67" s="68"/>
      <c r="AR67" s="68">
        <f t="shared" si="26"/>
        <v>0</v>
      </c>
      <c r="AS67" s="89">
        <f t="shared" si="27"/>
        <v>0</v>
      </c>
      <c r="AT67" s="69">
        <f t="shared" si="7"/>
        <v>0</v>
      </c>
      <c r="AU67" s="86">
        <f t="shared" si="8"/>
        <v>0</v>
      </c>
      <c r="AV67" s="116"/>
      <c r="AW67" s="65"/>
      <c r="AX67" s="65">
        <f t="shared" si="33"/>
        <v>0</v>
      </c>
      <c r="AY67" s="65">
        <f t="shared" si="34"/>
        <v>0</v>
      </c>
    </row>
    <row r="68" spans="1:51" ht="16.149999999999999" customHeight="1" x14ac:dyDescent="0.2">
      <c r="A68" s="54">
        <v>62</v>
      </c>
      <c r="B68" s="55" t="s">
        <v>66</v>
      </c>
      <c r="C68" s="271">
        <f>'8_2.1.18 SIS'!AA68</f>
        <v>0</v>
      </c>
      <c r="D68" s="56">
        <f>'Source Data'!H68</f>
        <v>4883.7599729981075</v>
      </c>
      <c r="E68" s="74">
        <f t="shared" si="11"/>
        <v>0</v>
      </c>
      <c r="F68" s="290"/>
      <c r="G68" s="56">
        <f>'Source Data'!I68</f>
        <v>736.06666112665073</v>
      </c>
      <c r="H68" s="74">
        <f t="shared" si="12"/>
        <v>0</v>
      </c>
      <c r="I68" s="290"/>
      <c r="J68" s="56">
        <f>'Source Data'!J68</f>
        <v>200.74545303454113</v>
      </c>
      <c r="K68" s="74">
        <f t="shared" si="13"/>
        <v>0</v>
      </c>
      <c r="L68" s="290"/>
      <c r="M68" s="56">
        <f>'Source Data'!K68</f>
        <v>5018.6363258635274</v>
      </c>
      <c r="N68" s="74">
        <f t="shared" si="14"/>
        <v>0</v>
      </c>
      <c r="O68" s="290"/>
      <c r="P68" s="56">
        <f>'Source Data'!L68</f>
        <v>2007.4545303454111</v>
      </c>
      <c r="Q68" s="74">
        <f t="shared" si="15"/>
        <v>0</v>
      </c>
      <c r="R68" s="93">
        <v>0</v>
      </c>
      <c r="S68" s="56"/>
      <c r="T68" s="56"/>
      <c r="U68" s="57">
        <f t="shared" si="28"/>
        <v>0</v>
      </c>
      <c r="V68" s="93">
        <f t="shared" si="2"/>
        <v>0</v>
      </c>
      <c r="W68" s="74">
        <f t="shared" si="16"/>
        <v>0</v>
      </c>
      <c r="X68" s="93">
        <f t="shared" si="17"/>
        <v>0</v>
      </c>
      <c r="Y68" s="56">
        <f>[1]Delta!$G68</f>
        <v>0</v>
      </c>
      <c r="Z68" s="93">
        <f t="shared" si="18"/>
        <v>0</v>
      </c>
      <c r="AA68" s="56"/>
      <c r="AB68" s="56">
        <f t="shared" si="19"/>
        <v>0</v>
      </c>
      <c r="AC68" s="93">
        <f t="shared" si="20"/>
        <v>0</v>
      </c>
      <c r="AD68" s="97">
        <f t="shared" si="29"/>
        <v>0</v>
      </c>
      <c r="AE68" s="75">
        <f>'Source Data'!N68</f>
        <v>1997</v>
      </c>
      <c r="AF68" s="90">
        <f t="shared" si="30"/>
        <v>0</v>
      </c>
      <c r="AG68" s="271"/>
      <c r="AH68" s="75">
        <f t="shared" si="21"/>
        <v>0</v>
      </c>
      <c r="AI68" s="271"/>
      <c r="AJ68" s="77">
        <f t="shared" si="31"/>
        <v>0</v>
      </c>
      <c r="AK68" s="76">
        <f t="shared" si="32"/>
        <v>0</v>
      </c>
      <c r="AL68" s="90">
        <f t="shared" si="22"/>
        <v>0</v>
      </c>
      <c r="AM68" s="79">
        <f t="shared" si="23"/>
        <v>0</v>
      </c>
      <c r="AN68" s="90">
        <f t="shared" si="24"/>
        <v>0</v>
      </c>
      <c r="AO68" s="56">
        <f>[1]Delta!$M68</f>
        <v>0</v>
      </c>
      <c r="AP68" s="90">
        <f t="shared" si="25"/>
        <v>0</v>
      </c>
      <c r="AQ68" s="77"/>
      <c r="AR68" s="77">
        <f t="shared" si="26"/>
        <v>0</v>
      </c>
      <c r="AS68" s="90">
        <f t="shared" si="27"/>
        <v>0</v>
      </c>
      <c r="AT68" s="78">
        <f t="shared" si="7"/>
        <v>0</v>
      </c>
      <c r="AU68" s="87">
        <f t="shared" si="8"/>
        <v>0</v>
      </c>
      <c r="AV68" s="116"/>
      <c r="AW68" s="74"/>
      <c r="AX68" s="74">
        <f t="shared" si="33"/>
        <v>0</v>
      </c>
      <c r="AY68" s="74">
        <f t="shared" si="34"/>
        <v>0</v>
      </c>
    </row>
    <row r="69" spans="1:51" ht="16.149999999999999" customHeight="1" x14ac:dyDescent="0.2">
      <c r="A69" s="54">
        <v>63</v>
      </c>
      <c r="B69" s="55" t="s">
        <v>67</v>
      </c>
      <c r="C69" s="271">
        <f>'8_2.1.18 SIS'!AA69</f>
        <v>0</v>
      </c>
      <c r="D69" s="56">
        <f>'Source Data'!H69</f>
        <v>3617.9669570727483</v>
      </c>
      <c r="E69" s="74">
        <f t="shared" si="11"/>
        <v>0</v>
      </c>
      <c r="F69" s="290"/>
      <c r="G69" s="56">
        <f>'Source Data'!I69</f>
        <v>455.19374290754848</v>
      </c>
      <c r="H69" s="74">
        <f t="shared" si="12"/>
        <v>0</v>
      </c>
      <c r="I69" s="290"/>
      <c r="J69" s="56">
        <f>'Source Data'!J69</f>
        <v>124.14374806569505</v>
      </c>
      <c r="K69" s="74">
        <f t="shared" si="13"/>
        <v>0</v>
      </c>
      <c r="L69" s="290"/>
      <c r="M69" s="56">
        <f>'Source Data'!K69</f>
        <v>3103.5937016423763</v>
      </c>
      <c r="N69" s="74">
        <f t="shared" si="14"/>
        <v>0</v>
      </c>
      <c r="O69" s="290"/>
      <c r="P69" s="56">
        <f>'Source Data'!L69</f>
        <v>1241.4374806569506</v>
      </c>
      <c r="Q69" s="74">
        <f t="shared" si="15"/>
        <v>0</v>
      </c>
      <c r="R69" s="93">
        <v>0</v>
      </c>
      <c r="S69" s="56"/>
      <c r="T69" s="56"/>
      <c r="U69" s="57">
        <f t="shared" si="28"/>
        <v>0</v>
      </c>
      <c r="V69" s="93">
        <f t="shared" si="2"/>
        <v>0</v>
      </c>
      <c r="W69" s="74">
        <f t="shared" si="16"/>
        <v>0</v>
      </c>
      <c r="X69" s="93">
        <f t="shared" si="17"/>
        <v>0</v>
      </c>
      <c r="Y69" s="56">
        <f>[1]Delta!$G69</f>
        <v>0</v>
      </c>
      <c r="Z69" s="93">
        <f t="shared" si="18"/>
        <v>0</v>
      </c>
      <c r="AA69" s="56"/>
      <c r="AB69" s="56">
        <f t="shared" si="19"/>
        <v>0</v>
      </c>
      <c r="AC69" s="93">
        <f t="shared" si="20"/>
        <v>0</v>
      </c>
      <c r="AD69" s="97">
        <f t="shared" si="29"/>
        <v>0</v>
      </c>
      <c r="AE69" s="75">
        <f>'Source Data'!N69</f>
        <v>7559</v>
      </c>
      <c r="AF69" s="90">
        <f t="shared" si="30"/>
        <v>0</v>
      </c>
      <c r="AG69" s="271"/>
      <c r="AH69" s="75">
        <f t="shared" si="21"/>
        <v>0</v>
      </c>
      <c r="AI69" s="271"/>
      <c r="AJ69" s="77">
        <f t="shared" si="31"/>
        <v>0</v>
      </c>
      <c r="AK69" s="76">
        <f t="shared" si="32"/>
        <v>0</v>
      </c>
      <c r="AL69" s="90">
        <f t="shared" si="22"/>
        <v>0</v>
      </c>
      <c r="AM69" s="79">
        <f t="shared" si="23"/>
        <v>0</v>
      </c>
      <c r="AN69" s="90">
        <f t="shared" si="24"/>
        <v>0</v>
      </c>
      <c r="AO69" s="56">
        <f>[1]Delta!$M69</f>
        <v>0</v>
      </c>
      <c r="AP69" s="90">
        <f t="shared" si="25"/>
        <v>0</v>
      </c>
      <c r="AQ69" s="77"/>
      <c r="AR69" s="77">
        <f t="shared" si="26"/>
        <v>0</v>
      </c>
      <c r="AS69" s="90">
        <f t="shared" si="27"/>
        <v>0</v>
      </c>
      <c r="AT69" s="78">
        <f t="shared" si="7"/>
        <v>0</v>
      </c>
      <c r="AU69" s="87">
        <f t="shared" si="8"/>
        <v>0</v>
      </c>
      <c r="AV69" s="116"/>
      <c r="AW69" s="74"/>
      <c r="AX69" s="74">
        <f t="shared" si="33"/>
        <v>0</v>
      </c>
      <c r="AY69" s="74">
        <f t="shared" si="34"/>
        <v>0</v>
      </c>
    </row>
    <row r="70" spans="1:51" ht="16.149999999999999" customHeight="1" x14ac:dyDescent="0.2">
      <c r="A70" s="54">
        <v>64</v>
      </c>
      <c r="B70" s="55" t="s">
        <v>68</v>
      </c>
      <c r="C70" s="271">
        <f>'8_2.1.18 SIS'!AA70</f>
        <v>0</v>
      </c>
      <c r="D70" s="56">
        <f>'Source Data'!H70</f>
        <v>5230.6414951359775</v>
      </c>
      <c r="E70" s="74">
        <f t="shared" si="11"/>
        <v>0</v>
      </c>
      <c r="F70" s="290"/>
      <c r="G70" s="56">
        <f>'Source Data'!I70</f>
        <v>700.71301031438645</v>
      </c>
      <c r="H70" s="74">
        <f t="shared" si="12"/>
        <v>0</v>
      </c>
      <c r="I70" s="290"/>
      <c r="J70" s="56">
        <f>'Source Data'!J70</f>
        <v>191.10354826755992</v>
      </c>
      <c r="K70" s="74">
        <f t="shared" si="13"/>
        <v>0</v>
      </c>
      <c r="L70" s="290"/>
      <c r="M70" s="56">
        <f>'Source Data'!K70</f>
        <v>4777.5887066889991</v>
      </c>
      <c r="N70" s="74">
        <f t="shared" si="14"/>
        <v>0</v>
      </c>
      <c r="O70" s="290"/>
      <c r="P70" s="56">
        <f>'Source Data'!L70</f>
        <v>1911.0354826755995</v>
      </c>
      <c r="Q70" s="74">
        <f t="shared" si="15"/>
        <v>0</v>
      </c>
      <c r="R70" s="93">
        <v>0</v>
      </c>
      <c r="S70" s="56"/>
      <c r="T70" s="56"/>
      <c r="U70" s="57">
        <f t="shared" si="28"/>
        <v>0</v>
      </c>
      <c r="V70" s="93">
        <f t="shared" si="2"/>
        <v>0</v>
      </c>
      <c r="W70" s="74">
        <f t="shared" si="16"/>
        <v>0</v>
      </c>
      <c r="X70" s="93">
        <f t="shared" si="17"/>
        <v>0</v>
      </c>
      <c r="Y70" s="56">
        <f>[1]Delta!$G70</f>
        <v>0</v>
      </c>
      <c r="Z70" s="93">
        <f t="shared" si="18"/>
        <v>0</v>
      </c>
      <c r="AA70" s="56"/>
      <c r="AB70" s="56">
        <f t="shared" si="19"/>
        <v>0</v>
      </c>
      <c r="AC70" s="93">
        <f t="shared" si="20"/>
        <v>0</v>
      </c>
      <c r="AD70" s="97">
        <f t="shared" si="29"/>
        <v>0</v>
      </c>
      <c r="AE70" s="75">
        <f>'Source Data'!N70</f>
        <v>2999</v>
      </c>
      <c r="AF70" s="90">
        <f t="shared" si="30"/>
        <v>0</v>
      </c>
      <c r="AG70" s="271"/>
      <c r="AH70" s="75">
        <f t="shared" si="21"/>
        <v>0</v>
      </c>
      <c r="AI70" s="271"/>
      <c r="AJ70" s="77">
        <f t="shared" si="31"/>
        <v>0</v>
      </c>
      <c r="AK70" s="76">
        <f t="shared" si="32"/>
        <v>0</v>
      </c>
      <c r="AL70" s="90">
        <f t="shared" si="22"/>
        <v>0</v>
      </c>
      <c r="AM70" s="79">
        <f t="shared" si="23"/>
        <v>0</v>
      </c>
      <c r="AN70" s="90">
        <f t="shared" si="24"/>
        <v>0</v>
      </c>
      <c r="AO70" s="56">
        <f>[1]Delta!$M70</f>
        <v>0</v>
      </c>
      <c r="AP70" s="90">
        <f t="shared" si="25"/>
        <v>0</v>
      </c>
      <c r="AQ70" s="77"/>
      <c r="AR70" s="77">
        <f t="shared" si="26"/>
        <v>0</v>
      </c>
      <c r="AS70" s="90">
        <f t="shared" si="27"/>
        <v>0</v>
      </c>
      <c r="AT70" s="78">
        <f t="shared" si="7"/>
        <v>0</v>
      </c>
      <c r="AU70" s="87">
        <f t="shared" si="8"/>
        <v>0</v>
      </c>
      <c r="AV70" s="116"/>
      <c r="AW70" s="74"/>
      <c r="AX70" s="74">
        <f t="shared" si="33"/>
        <v>0</v>
      </c>
      <c r="AY70" s="74">
        <f t="shared" si="34"/>
        <v>0</v>
      </c>
    </row>
    <row r="71" spans="1:51" ht="16.149999999999999" customHeight="1" x14ac:dyDescent="0.2">
      <c r="A71" s="49">
        <v>65</v>
      </c>
      <c r="B71" s="50" t="s">
        <v>69</v>
      </c>
      <c r="C71" s="272">
        <f>'8_2.1.18 SIS'!AA71</f>
        <v>0</v>
      </c>
      <c r="D71" s="51">
        <f>'Source Data'!H71</f>
        <v>4386.1061727809565</v>
      </c>
      <c r="E71" s="80">
        <f t="shared" si="11"/>
        <v>0</v>
      </c>
      <c r="F71" s="291"/>
      <c r="G71" s="51">
        <f>'Source Data'!I71</f>
        <v>566.73400507501663</v>
      </c>
      <c r="H71" s="80">
        <f t="shared" si="12"/>
        <v>0</v>
      </c>
      <c r="I71" s="291"/>
      <c r="J71" s="51">
        <f>'Source Data'!J71</f>
        <v>154.56381956591363</v>
      </c>
      <c r="K71" s="80">
        <f t="shared" si="13"/>
        <v>0</v>
      </c>
      <c r="L71" s="291"/>
      <c r="M71" s="51">
        <f>'Source Data'!K71</f>
        <v>3864.0954891478409</v>
      </c>
      <c r="N71" s="80">
        <f t="shared" si="14"/>
        <v>0</v>
      </c>
      <c r="O71" s="291"/>
      <c r="P71" s="51">
        <f>'Source Data'!L71</f>
        <v>1545.6381956591365</v>
      </c>
      <c r="Q71" s="80">
        <f t="shared" si="15"/>
        <v>0</v>
      </c>
      <c r="R71" s="94">
        <v>0</v>
      </c>
      <c r="S71" s="51"/>
      <c r="T71" s="51"/>
      <c r="U71" s="52">
        <f t="shared" ref="U71:U75" si="35">S71+T71</f>
        <v>0</v>
      </c>
      <c r="V71" s="94">
        <f>U71+R71</f>
        <v>0</v>
      </c>
      <c r="W71" s="80">
        <f t="shared" si="16"/>
        <v>0</v>
      </c>
      <c r="X71" s="94">
        <f t="shared" si="17"/>
        <v>0</v>
      </c>
      <c r="Y71" s="51">
        <f>[1]Delta!$G71</f>
        <v>0</v>
      </c>
      <c r="Z71" s="94">
        <f t="shared" si="18"/>
        <v>0</v>
      </c>
      <c r="AA71" s="53"/>
      <c r="AB71" s="51">
        <f t="shared" si="19"/>
        <v>0</v>
      </c>
      <c r="AC71" s="95">
        <f t="shared" si="20"/>
        <v>0</v>
      </c>
      <c r="AD71" s="95">
        <f t="shared" si="29"/>
        <v>0</v>
      </c>
      <c r="AE71" s="71">
        <f>'Source Data'!N71</f>
        <v>5234</v>
      </c>
      <c r="AF71" s="91">
        <f>C71*AE71</f>
        <v>0</v>
      </c>
      <c r="AG71" s="272"/>
      <c r="AH71" s="71">
        <f t="shared" si="21"/>
        <v>0</v>
      </c>
      <c r="AI71" s="272"/>
      <c r="AJ71" s="72">
        <f t="shared" ref="AJ71:AJ75" si="36">AE71*AI71*0.5</f>
        <v>0</v>
      </c>
      <c r="AK71" s="73">
        <f t="shared" ref="AK71:AK75" si="37">AH71+AJ71</f>
        <v>0</v>
      </c>
      <c r="AL71" s="91">
        <f t="shared" si="22"/>
        <v>0</v>
      </c>
      <c r="AM71" s="82">
        <f t="shared" si="23"/>
        <v>0</v>
      </c>
      <c r="AN71" s="91">
        <f t="shared" si="24"/>
        <v>0</v>
      </c>
      <c r="AO71" s="51">
        <f>[1]Delta!$M71</f>
        <v>0</v>
      </c>
      <c r="AP71" s="91">
        <f t="shared" si="25"/>
        <v>0</v>
      </c>
      <c r="AQ71" s="72"/>
      <c r="AR71" s="72">
        <f t="shared" si="26"/>
        <v>0</v>
      </c>
      <c r="AS71" s="91">
        <f t="shared" si="27"/>
        <v>0</v>
      </c>
      <c r="AT71" s="81">
        <f>Z71+AP71</f>
        <v>0</v>
      </c>
      <c r="AU71" s="88">
        <f>AC71+AS71</f>
        <v>0</v>
      </c>
      <c r="AV71" s="116"/>
      <c r="AW71" s="80"/>
      <c r="AX71" s="80">
        <f t="shared" si="33"/>
        <v>0</v>
      </c>
      <c r="AY71" s="80">
        <f t="shared" ref="AY71:AY75" si="38">AX71-AW71</f>
        <v>0</v>
      </c>
    </row>
    <row r="72" spans="1:51" ht="16.149999999999999" customHeight="1" x14ac:dyDescent="0.2">
      <c r="A72" s="58">
        <v>66</v>
      </c>
      <c r="B72" s="59" t="s">
        <v>70</v>
      </c>
      <c r="C72" s="270">
        <f>'8_2.1.18 SIS'!AA72</f>
        <v>0</v>
      </c>
      <c r="D72" s="60">
        <f>'Source Data'!H72</f>
        <v>5209.1252297845949</v>
      </c>
      <c r="E72" s="65">
        <f>C72*D72</f>
        <v>0</v>
      </c>
      <c r="F72" s="289"/>
      <c r="G72" s="60">
        <f>'Source Data'!I72</f>
        <v>655.4113591428079</v>
      </c>
      <c r="H72" s="65">
        <f>F72*G72</f>
        <v>0</v>
      </c>
      <c r="I72" s="289"/>
      <c r="J72" s="60">
        <f>'Source Data'!J72</f>
        <v>178.74855249349307</v>
      </c>
      <c r="K72" s="65">
        <f>I72*J72</f>
        <v>0</v>
      </c>
      <c r="L72" s="289"/>
      <c r="M72" s="60">
        <f>'Source Data'!K72</f>
        <v>4468.713812337327</v>
      </c>
      <c r="N72" s="65">
        <f>L72*M72</f>
        <v>0</v>
      </c>
      <c r="O72" s="289"/>
      <c r="P72" s="60">
        <f>'Source Data'!L72</f>
        <v>1787.4855249349307</v>
      </c>
      <c r="Q72" s="65">
        <f>O72*P72</f>
        <v>0</v>
      </c>
      <c r="R72" s="92">
        <v>0</v>
      </c>
      <c r="S72" s="60"/>
      <c r="T72" s="60"/>
      <c r="U72" s="61">
        <f t="shared" si="35"/>
        <v>0</v>
      </c>
      <c r="V72" s="92">
        <f>U72+R72</f>
        <v>0</v>
      </c>
      <c r="W72" s="65">
        <f>ROUND(V72*-0.25%,0)</f>
        <v>0</v>
      </c>
      <c r="X72" s="92">
        <f>SUM(V72:W72)</f>
        <v>0</v>
      </c>
      <c r="Y72" s="60">
        <f>[1]Delta!$G72</f>
        <v>0</v>
      </c>
      <c r="Z72" s="92">
        <f>ROUND(SUM(X72:Y72),0)</f>
        <v>0</v>
      </c>
      <c r="AA72" s="60"/>
      <c r="AB72" s="60">
        <f>Z72-AA72</f>
        <v>0</v>
      </c>
      <c r="AC72" s="92">
        <f>ROUND(AB72/$AC$88,0)</f>
        <v>0</v>
      </c>
      <c r="AD72" s="96">
        <f t="shared" si="29"/>
        <v>0</v>
      </c>
      <c r="AE72" s="66">
        <f>'Source Data'!N72</f>
        <v>3964</v>
      </c>
      <c r="AF72" s="89">
        <f>C72*AE72</f>
        <v>0</v>
      </c>
      <c r="AG72" s="270"/>
      <c r="AH72" s="66">
        <f>AG72*AE72</f>
        <v>0</v>
      </c>
      <c r="AI72" s="270"/>
      <c r="AJ72" s="68">
        <f t="shared" si="36"/>
        <v>0</v>
      </c>
      <c r="AK72" s="67">
        <f t="shared" si="37"/>
        <v>0</v>
      </c>
      <c r="AL72" s="89">
        <f>AK72+AF72</f>
        <v>0</v>
      </c>
      <c r="AM72" s="70">
        <f>ROUND(-0.25%*AL72,0)</f>
        <v>0</v>
      </c>
      <c r="AN72" s="89">
        <f>SUM(AL72:AM72)</f>
        <v>0</v>
      </c>
      <c r="AO72" s="60">
        <f>[1]Delta!$M72</f>
        <v>0</v>
      </c>
      <c r="AP72" s="89">
        <f>ROUND(SUM(AN72:AO72),0)</f>
        <v>0</v>
      </c>
      <c r="AQ72" s="68"/>
      <c r="AR72" s="68">
        <f>AP72-AQ72</f>
        <v>0</v>
      </c>
      <c r="AS72" s="89">
        <f>ROUND(AR72/$AS$88,0)</f>
        <v>0</v>
      </c>
      <c r="AT72" s="69">
        <f>Z72+AP72</f>
        <v>0</v>
      </c>
      <c r="AU72" s="86">
        <f>AC72+AS72</f>
        <v>0</v>
      </c>
      <c r="AV72" s="116"/>
      <c r="AW72" s="84"/>
      <c r="AX72" s="84">
        <f t="shared" si="33"/>
        <v>0</v>
      </c>
      <c r="AY72" s="84">
        <f t="shared" si="38"/>
        <v>0</v>
      </c>
    </row>
    <row r="73" spans="1:51" ht="16.149999999999999" customHeight="1" x14ac:dyDescent="0.2">
      <c r="A73" s="54">
        <v>67</v>
      </c>
      <c r="B73" s="55" t="s">
        <v>3</v>
      </c>
      <c r="C73" s="271">
        <f>'8_2.1.18 SIS'!AA73</f>
        <v>0</v>
      </c>
      <c r="D73" s="56">
        <f>'Source Data'!H73</f>
        <v>4781.434296552653</v>
      </c>
      <c r="E73" s="74">
        <f>C73*D73</f>
        <v>0</v>
      </c>
      <c r="F73" s="290"/>
      <c r="G73" s="56">
        <f>'Source Data'!I73</f>
        <v>636.87839950514967</v>
      </c>
      <c r="H73" s="74">
        <f>F73*G73</f>
        <v>0</v>
      </c>
      <c r="I73" s="290"/>
      <c r="J73" s="56">
        <f>'Source Data'!J73</f>
        <v>173.6941089559499</v>
      </c>
      <c r="K73" s="74">
        <f>I73*J73</f>
        <v>0</v>
      </c>
      <c r="L73" s="290"/>
      <c r="M73" s="56">
        <f>'Source Data'!K73</f>
        <v>4342.3527238987472</v>
      </c>
      <c r="N73" s="74">
        <f>L73*M73</f>
        <v>0</v>
      </c>
      <c r="O73" s="290"/>
      <c r="P73" s="56">
        <f>'Source Data'!L73</f>
        <v>1736.9410895594988</v>
      </c>
      <c r="Q73" s="74">
        <f>O73*P73</f>
        <v>0</v>
      </c>
      <c r="R73" s="93">
        <v>0</v>
      </c>
      <c r="S73" s="56"/>
      <c r="T73" s="56"/>
      <c r="U73" s="57">
        <f t="shared" si="35"/>
        <v>0</v>
      </c>
      <c r="V73" s="93">
        <f>U73+R73</f>
        <v>0</v>
      </c>
      <c r="W73" s="74">
        <f>ROUND(V73*-0.25%,0)</f>
        <v>0</v>
      </c>
      <c r="X73" s="93">
        <f>SUM(V73:W73)</f>
        <v>0</v>
      </c>
      <c r="Y73" s="56">
        <f>[1]Delta!$G73</f>
        <v>0</v>
      </c>
      <c r="Z73" s="93">
        <f>ROUND(SUM(X73:Y73),0)</f>
        <v>0</v>
      </c>
      <c r="AA73" s="56"/>
      <c r="AB73" s="56">
        <f>Z73-AA73</f>
        <v>0</v>
      </c>
      <c r="AC73" s="93">
        <f>ROUND(AB73/$AC$88,0)</f>
        <v>0</v>
      </c>
      <c r="AD73" s="97">
        <f t="shared" si="29"/>
        <v>0</v>
      </c>
      <c r="AE73" s="75">
        <f>'Source Data'!N73</f>
        <v>5608</v>
      </c>
      <c r="AF73" s="90">
        <f>C73*AE73</f>
        <v>0</v>
      </c>
      <c r="AG73" s="271"/>
      <c r="AH73" s="75">
        <f>AG73*AE73</f>
        <v>0</v>
      </c>
      <c r="AI73" s="271"/>
      <c r="AJ73" s="77">
        <f t="shared" si="36"/>
        <v>0</v>
      </c>
      <c r="AK73" s="76">
        <f t="shared" si="37"/>
        <v>0</v>
      </c>
      <c r="AL73" s="90">
        <f>AK73+AF73</f>
        <v>0</v>
      </c>
      <c r="AM73" s="79">
        <f>ROUND(-0.25%*AL73,0)</f>
        <v>0</v>
      </c>
      <c r="AN73" s="90">
        <f>SUM(AL73:AM73)</f>
        <v>0</v>
      </c>
      <c r="AO73" s="56">
        <f>[1]Delta!$M73</f>
        <v>0</v>
      </c>
      <c r="AP73" s="90">
        <f>ROUND(SUM(AN73:AO73),0)</f>
        <v>0</v>
      </c>
      <c r="AQ73" s="77"/>
      <c r="AR73" s="77">
        <f>AP73-AQ73</f>
        <v>0</v>
      </c>
      <c r="AS73" s="90">
        <f>ROUND(AR73/$AS$88,0)</f>
        <v>0</v>
      </c>
      <c r="AT73" s="78">
        <f>Z73+AP73</f>
        <v>0</v>
      </c>
      <c r="AU73" s="87">
        <f>AC73+AS73</f>
        <v>0</v>
      </c>
      <c r="AV73" s="116"/>
      <c r="AW73" s="84"/>
      <c r="AX73" s="84">
        <f t="shared" si="33"/>
        <v>0</v>
      </c>
      <c r="AY73" s="84">
        <f t="shared" si="38"/>
        <v>0</v>
      </c>
    </row>
    <row r="74" spans="1:51" ht="16.149999999999999" customHeight="1" x14ac:dyDescent="0.2">
      <c r="A74" s="54">
        <v>68</v>
      </c>
      <c r="B74" s="55" t="s">
        <v>2</v>
      </c>
      <c r="C74" s="271">
        <f>'8_2.1.18 SIS'!AA74</f>
        <v>0</v>
      </c>
      <c r="D74" s="56">
        <f>'Source Data'!H74</f>
        <v>5487.462001896216</v>
      </c>
      <c r="E74" s="74">
        <f>C74*D74</f>
        <v>0</v>
      </c>
      <c r="F74" s="290"/>
      <c r="G74" s="56">
        <f>'Source Data'!I74</f>
        <v>713.42471435529035</v>
      </c>
      <c r="H74" s="74">
        <f>F74*G74</f>
        <v>0</v>
      </c>
      <c r="I74" s="290"/>
      <c r="J74" s="56">
        <f>'Source Data'!J74</f>
        <v>194.5703766423519</v>
      </c>
      <c r="K74" s="74">
        <f>I74*J74</f>
        <v>0</v>
      </c>
      <c r="L74" s="290"/>
      <c r="M74" s="56">
        <f>'Source Data'!K74</f>
        <v>4864.2594160587978</v>
      </c>
      <c r="N74" s="74">
        <f>L74*M74</f>
        <v>0</v>
      </c>
      <c r="O74" s="290"/>
      <c r="P74" s="56">
        <f>'Source Data'!L74</f>
        <v>1945.703766423519</v>
      </c>
      <c r="Q74" s="74">
        <f>O74*P74</f>
        <v>0</v>
      </c>
      <c r="R74" s="93">
        <v>0</v>
      </c>
      <c r="S74" s="56"/>
      <c r="T74" s="56"/>
      <c r="U74" s="57">
        <f t="shared" si="35"/>
        <v>0</v>
      </c>
      <c r="V74" s="93">
        <f>U74+R74</f>
        <v>0</v>
      </c>
      <c r="W74" s="74">
        <f>ROUND(V74*-0.25%,0)</f>
        <v>0</v>
      </c>
      <c r="X74" s="93">
        <f>SUM(V74:W74)</f>
        <v>0</v>
      </c>
      <c r="Y74" s="56">
        <f>[1]Delta!$G74</f>
        <v>0</v>
      </c>
      <c r="Z74" s="93">
        <f>ROUND(SUM(X74:Y74),0)</f>
        <v>0</v>
      </c>
      <c r="AA74" s="56"/>
      <c r="AB74" s="56">
        <f>Z74-AA74</f>
        <v>0</v>
      </c>
      <c r="AC74" s="93">
        <f>ROUND(AB74/$AC$88,0)</f>
        <v>0</v>
      </c>
      <c r="AD74" s="97">
        <f t="shared" si="29"/>
        <v>0</v>
      </c>
      <c r="AE74" s="75">
        <f>'Source Data'!N74</f>
        <v>2793</v>
      </c>
      <c r="AF74" s="90">
        <f>C74*AE74</f>
        <v>0</v>
      </c>
      <c r="AG74" s="271"/>
      <c r="AH74" s="75">
        <f>AG74*AE74</f>
        <v>0</v>
      </c>
      <c r="AI74" s="271"/>
      <c r="AJ74" s="77">
        <f t="shared" si="36"/>
        <v>0</v>
      </c>
      <c r="AK74" s="76">
        <f t="shared" si="37"/>
        <v>0</v>
      </c>
      <c r="AL74" s="90">
        <f>AK74+AF74</f>
        <v>0</v>
      </c>
      <c r="AM74" s="79">
        <f>ROUND(-0.25%*AL74,0)</f>
        <v>0</v>
      </c>
      <c r="AN74" s="90">
        <f>SUM(AL74:AM74)</f>
        <v>0</v>
      </c>
      <c r="AO74" s="56">
        <f>[1]Delta!$M74</f>
        <v>0</v>
      </c>
      <c r="AP74" s="90">
        <f>ROUND(SUM(AN74:AO74),0)</f>
        <v>0</v>
      </c>
      <c r="AQ74" s="77"/>
      <c r="AR74" s="77">
        <f>AP74-AQ74</f>
        <v>0</v>
      </c>
      <c r="AS74" s="90">
        <f>ROUND(AR74/$AS$88,0)</f>
        <v>0</v>
      </c>
      <c r="AT74" s="78">
        <f>Z74+AP74</f>
        <v>0</v>
      </c>
      <c r="AU74" s="87">
        <f>AC74+AS74</f>
        <v>0</v>
      </c>
      <c r="AV74" s="116"/>
      <c r="AW74" s="84"/>
      <c r="AX74" s="84">
        <f t="shared" si="33"/>
        <v>0</v>
      </c>
      <c r="AY74" s="84">
        <f t="shared" si="38"/>
        <v>0</v>
      </c>
    </row>
    <row r="75" spans="1:51" ht="16.149999999999999" customHeight="1" x14ac:dyDescent="0.2">
      <c r="A75" s="54">
        <v>69</v>
      </c>
      <c r="B75" s="55" t="s">
        <v>75</v>
      </c>
      <c r="C75" s="271">
        <f>'8_2.1.18 SIS'!AA75</f>
        <v>0</v>
      </c>
      <c r="D75" s="56">
        <f>'Source Data'!H75</f>
        <v>5291.1260189471159</v>
      </c>
      <c r="E75" s="74">
        <f>C75*D75</f>
        <v>0</v>
      </c>
      <c r="F75" s="290"/>
      <c r="G75" s="56">
        <f>'Source Data'!I75</f>
        <v>701.91738105393551</v>
      </c>
      <c r="H75" s="74">
        <f>F75*G75</f>
        <v>0</v>
      </c>
      <c r="I75" s="290"/>
      <c r="J75" s="56">
        <f>'Source Data'!J75</f>
        <v>191.43201301470964</v>
      </c>
      <c r="K75" s="74">
        <f>I75*J75</f>
        <v>0</v>
      </c>
      <c r="L75" s="290"/>
      <c r="M75" s="56">
        <f>'Source Data'!K75</f>
        <v>4785.8003253677416</v>
      </c>
      <c r="N75" s="74">
        <f>L75*M75</f>
        <v>0</v>
      </c>
      <c r="O75" s="290"/>
      <c r="P75" s="56">
        <f>'Source Data'!L75</f>
        <v>1914.3201301470965</v>
      </c>
      <c r="Q75" s="74">
        <f>O75*P75</f>
        <v>0</v>
      </c>
      <c r="R75" s="93">
        <v>0</v>
      </c>
      <c r="S75" s="56"/>
      <c r="T75" s="56"/>
      <c r="U75" s="57">
        <f t="shared" si="35"/>
        <v>0</v>
      </c>
      <c r="V75" s="93">
        <f>U75+R75</f>
        <v>0</v>
      </c>
      <c r="W75" s="74">
        <f>ROUND(V75*-0.25%,0)</f>
        <v>0</v>
      </c>
      <c r="X75" s="93">
        <f>SUM(V75:W75)</f>
        <v>0</v>
      </c>
      <c r="Y75" s="56">
        <f>[1]Delta!$G75</f>
        <v>0</v>
      </c>
      <c r="Z75" s="93">
        <f>ROUND(SUM(X75:Y75),0)</f>
        <v>0</v>
      </c>
      <c r="AA75" s="56"/>
      <c r="AB75" s="56">
        <f>Z75-AA75</f>
        <v>0</v>
      </c>
      <c r="AC75" s="93">
        <f>ROUND(AB75/$AC$88,0)</f>
        <v>0</v>
      </c>
      <c r="AD75" s="97">
        <f t="shared" si="29"/>
        <v>0</v>
      </c>
      <c r="AE75" s="75">
        <f>'Source Data'!N75</f>
        <v>3798</v>
      </c>
      <c r="AF75" s="90">
        <f>C75*AE75</f>
        <v>0</v>
      </c>
      <c r="AG75" s="271"/>
      <c r="AH75" s="75">
        <f>AG75*AE75</f>
        <v>0</v>
      </c>
      <c r="AI75" s="271"/>
      <c r="AJ75" s="77">
        <f t="shared" si="36"/>
        <v>0</v>
      </c>
      <c r="AK75" s="76">
        <f t="shared" si="37"/>
        <v>0</v>
      </c>
      <c r="AL75" s="90">
        <f>AK75+AF75</f>
        <v>0</v>
      </c>
      <c r="AM75" s="79">
        <f>ROUND(-0.25%*AL75,0)</f>
        <v>0</v>
      </c>
      <c r="AN75" s="90">
        <f>SUM(AL75:AM75)</f>
        <v>0</v>
      </c>
      <c r="AO75" s="56">
        <f>[1]Delta!$M75</f>
        <v>0</v>
      </c>
      <c r="AP75" s="90">
        <f>ROUND(SUM(AN75:AO75),0)</f>
        <v>0</v>
      </c>
      <c r="AQ75" s="77"/>
      <c r="AR75" s="77">
        <f>AP75-AQ75</f>
        <v>0</v>
      </c>
      <c r="AS75" s="90">
        <f>ROUND(AR75/$AS$88,0)</f>
        <v>0</v>
      </c>
      <c r="AT75" s="78">
        <f>Z75+AP75</f>
        <v>0</v>
      </c>
      <c r="AU75" s="87">
        <f>AC75+AS75</f>
        <v>0</v>
      </c>
      <c r="AV75" s="116"/>
      <c r="AW75" s="83"/>
      <c r="AX75" s="83">
        <f t="shared" si="33"/>
        <v>0</v>
      </c>
      <c r="AY75" s="83">
        <f t="shared" si="38"/>
        <v>0</v>
      </c>
    </row>
    <row r="76" spans="1:51" s="123" customFormat="1" ht="16.149999999999999" customHeight="1" thickBot="1" x14ac:dyDescent="0.25">
      <c r="A76" s="1402" t="s">
        <v>460</v>
      </c>
      <c r="B76" s="1408"/>
      <c r="C76" s="292">
        <f>SUM(C7:C75)</f>
        <v>461</v>
      </c>
      <c r="D76" s="252"/>
      <c r="E76" s="282">
        <f>SUM(E7:E75)</f>
        <v>2358553.7190183573</v>
      </c>
      <c r="F76" s="292">
        <v>268</v>
      </c>
      <c r="G76" s="252"/>
      <c r="H76" s="282">
        <v>186118.44152300811</v>
      </c>
      <c r="I76" s="292">
        <v>218</v>
      </c>
      <c r="J76" s="252"/>
      <c r="K76" s="282">
        <v>41359.562199110776</v>
      </c>
      <c r="L76" s="292">
        <v>41</v>
      </c>
      <c r="M76" s="252"/>
      <c r="N76" s="282">
        <v>191118.81276920371</v>
      </c>
      <c r="O76" s="292">
        <v>8</v>
      </c>
      <c r="P76" s="252"/>
      <c r="Q76" s="282">
        <v>14975.068376752421</v>
      </c>
      <c r="R76" s="293">
        <f t="shared" ref="R76:AU76" si="39">SUM(R7:R75)</f>
        <v>2792126</v>
      </c>
      <c r="S76" s="252">
        <f t="shared" si="39"/>
        <v>0</v>
      </c>
      <c r="T76" s="252">
        <f t="shared" si="39"/>
        <v>0</v>
      </c>
      <c r="U76" s="294">
        <f t="shared" si="39"/>
        <v>0</v>
      </c>
      <c r="V76" s="293">
        <f t="shared" si="39"/>
        <v>2792126</v>
      </c>
      <c r="W76" s="282">
        <f t="shared" si="39"/>
        <v>-6981</v>
      </c>
      <c r="X76" s="293">
        <f t="shared" si="39"/>
        <v>2785145</v>
      </c>
      <c r="Y76" s="282">
        <f t="shared" si="39"/>
        <v>7255</v>
      </c>
      <c r="Z76" s="293">
        <f t="shared" si="39"/>
        <v>2792400</v>
      </c>
      <c r="AA76" s="252">
        <f t="shared" si="39"/>
        <v>0</v>
      </c>
      <c r="AB76" s="252">
        <f t="shared" si="39"/>
        <v>2792400</v>
      </c>
      <c r="AC76" s="293">
        <f t="shared" si="39"/>
        <v>232699</v>
      </c>
      <c r="AD76" s="249">
        <f t="shared" si="39"/>
        <v>2792400</v>
      </c>
      <c r="AE76" s="295">
        <f>'Source Data'!N76</f>
        <v>5169</v>
      </c>
      <c r="AF76" s="296">
        <f t="shared" si="39"/>
        <v>1390699</v>
      </c>
      <c r="AG76" s="292">
        <f t="shared" si="39"/>
        <v>0</v>
      </c>
      <c r="AH76" s="295">
        <f t="shared" si="39"/>
        <v>0</v>
      </c>
      <c r="AI76" s="292">
        <f t="shared" si="39"/>
        <v>0</v>
      </c>
      <c r="AJ76" s="297">
        <f t="shared" si="39"/>
        <v>0</v>
      </c>
      <c r="AK76" s="298">
        <f t="shared" si="39"/>
        <v>0</v>
      </c>
      <c r="AL76" s="296">
        <f t="shared" si="39"/>
        <v>1390699</v>
      </c>
      <c r="AM76" s="299">
        <f t="shared" si="39"/>
        <v>-3477</v>
      </c>
      <c r="AN76" s="296">
        <f t="shared" si="39"/>
        <v>1387222</v>
      </c>
      <c r="AO76" s="282">
        <f t="shared" ref="AO76" si="40">SUM(AO7:AO75)</f>
        <v>2120</v>
      </c>
      <c r="AP76" s="296">
        <f t="shared" si="39"/>
        <v>1389342</v>
      </c>
      <c r="AQ76" s="297">
        <f t="shared" si="39"/>
        <v>0</v>
      </c>
      <c r="AR76" s="297">
        <f t="shared" si="39"/>
        <v>1389342</v>
      </c>
      <c r="AS76" s="296">
        <f t="shared" si="39"/>
        <v>115778</v>
      </c>
      <c r="AT76" s="300">
        <f t="shared" si="39"/>
        <v>4181742</v>
      </c>
      <c r="AU76" s="300">
        <f t="shared" si="39"/>
        <v>348477</v>
      </c>
      <c r="AV76" s="274"/>
      <c r="AW76" s="282">
        <f>SUM(AW7:AW75)</f>
        <v>0</v>
      </c>
      <c r="AX76" s="282">
        <f>SUM(AX7:AX75)</f>
        <v>3477</v>
      </c>
      <c r="AY76" s="282">
        <f>SUM(AY7:AY75)</f>
        <v>3477</v>
      </c>
    </row>
    <row r="77" spans="1:51" s="123" customFormat="1" ht="16.149999999999999" customHeight="1" thickTop="1" x14ac:dyDescent="0.2">
      <c r="A77" s="1409" t="s">
        <v>410</v>
      </c>
      <c r="B77" s="1410"/>
      <c r="C77" s="301"/>
      <c r="D77" s="279"/>
      <c r="E77" s="279"/>
      <c r="F77" s="301"/>
      <c r="G77" s="279"/>
      <c r="H77" s="279"/>
      <c r="I77" s="301"/>
      <c r="J77" s="279"/>
      <c r="K77" s="279"/>
      <c r="L77" s="301"/>
      <c r="M77" s="279"/>
      <c r="N77" s="279"/>
      <c r="O77" s="301"/>
      <c r="P77" s="279"/>
      <c r="Q77" s="279"/>
      <c r="R77" s="279"/>
      <c r="S77" s="279"/>
      <c r="T77" s="279"/>
      <c r="U77" s="279"/>
      <c r="V77" s="279"/>
      <c r="W77" s="279"/>
      <c r="X77" s="279"/>
      <c r="Y77" s="279"/>
      <c r="Z77" s="279"/>
      <c r="AA77" s="279"/>
      <c r="AB77" s="279"/>
      <c r="AC77" s="279"/>
      <c r="AD77" s="279"/>
      <c r="AE77" s="302"/>
      <c r="AF77" s="279"/>
      <c r="AG77" s="301"/>
      <c r="AH77" s="302"/>
      <c r="AI77" s="301"/>
      <c r="AJ77" s="279"/>
      <c r="AK77" s="279"/>
      <c r="AL77" s="279"/>
      <c r="AM77" s="279"/>
      <c r="AN77" s="279"/>
      <c r="AO77" s="279"/>
      <c r="AP77" s="279"/>
      <c r="AQ77" s="279"/>
      <c r="AR77" s="279"/>
      <c r="AS77" s="279"/>
      <c r="AT77" s="279"/>
      <c r="AU77" s="279"/>
      <c r="AV77" s="274"/>
      <c r="AW77" s="245"/>
      <c r="AX77" s="245"/>
      <c r="AY77" s="245"/>
    </row>
    <row r="78" spans="1:51" s="123" customFormat="1" ht="16.149999999999999" customHeight="1" x14ac:dyDescent="0.2">
      <c r="A78" s="1406" t="s">
        <v>411</v>
      </c>
      <c r="B78" s="1407"/>
      <c r="C78" s="170"/>
      <c r="D78" s="168"/>
      <c r="E78" s="168"/>
      <c r="F78" s="170"/>
      <c r="G78" s="168"/>
      <c r="H78" s="168"/>
      <c r="I78" s="170"/>
      <c r="J78" s="168"/>
      <c r="K78" s="168"/>
      <c r="L78" s="170"/>
      <c r="M78" s="168"/>
      <c r="N78" s="168"/>
      <c r="O78" s="170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97">
        <f>VLOOKUP($A$88,'4_Level 4'!$A$78:$R$214,5,FALSE)</f>
        <v>0</v>
      </c>
      <c r="AA78" s="173"/>
      <c r="AB78" s="168">
        <f>Z78-AA78</f>
        <v>0</v>
      </c>
      <c r="AC78" s="97">
        <f>ROUND(AB78/$AC$88,0)</f>
        <v>0</v>
      </c>
      <c r="AD78" s="97">
        <f>VLOOKUP($A$88,'4_Level 4'!$A$78:$R$214,5,FALSE)</f>
        <v>0</v>
      </c>
      <c r="AE78" s="168"/>
      <c r="AF78" s="168"/>
      <c r="AG78" s="170"/>
      <c r="AH78" s="168"/>
      <c r="AI78" s="170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75">
        <f t="shared" ref="AT78:AT83" si="41">Z78+AP78</f>
        <v>0</v>
      </c>
      <c r="AU78" s="175">
        <f>AC78+AS78</f>
        <v>0</v>
      </c>
      <c r="AV78" s="274"/>
      <c r="AW78" s="274"/>
      <c r="AX78" s="274"/>
      <c r="AY78" s="274"/>
    </row>
    <row r="79" spans="1:51" s="123" customFormat="1" ht="16.149999999999999" customHeight="1" x14ac:dyDescent="0.2">
      <c r="A79" s="1404" t="s">
        <v>430</v>
      </c>
      <c r="B79" s="1405"/>
      <c r="C79" s="170"/>
      <c r="D79" s="168"/>
      <c r="E79" s="168"/>
      <c r="F79" s="170"/>
      <c r="G79" s="168"/>
      <c r="H79" s="168"/>
      <c r="I79" s="170"/>
      <c r="J79" s="168"/>
      <c r="K79" s="168"/>
      <c r="L79" s="170"/>
      <c r="M79" s="168"/>
      <c r="N79" s="168"/>
      <c r="O79" s="170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72"/>
      <c r="AA79" s="173"/>
      <c r="AB79" s="168"/>
      <c r="AC79" s="172"/>
      <c r="AD79" s="97">
        <f>VLOOKUP($A$88,'4_Level 4'!$A$78:$R$214,10,FALSE)</f>
        <v>0</v>
      </c>
      <c r="AE79" s="168"/>
      <c r="AF79" s="168"/>
      <c r="AG79" s="170"/>
      <c r="AH79" s="168"/>
      <c r="AI79" s="170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75">
        <f t="shared" si="41"/>
        <v>0</v>
      </c>
      <c r="AU79" s="168"/>
      <c r="AV79" s="274"/>
      <c r="AW79" s="274"/>
      <c r="AX79" s="274"/>
      <c r="AY79" s="274"/>
    </row>
    <row r="80" spans="1:51" ht="16.149999999999999" customHeight="1" x14ac:dyDescent="0.2">
      <c r="A80" s="1417" t="s">
        <v>1544</v>
      </c>
      <c r="B80" s="1418"/>
      <c r="C80" s="170"/>
      <c r="D80" s="168"/>
      <c r="E80" s="168"/>
      <c r="F80" s="170"/>
      <c r="G80" s="168"/>
      <c r="H80" s="168"/>
      <c r="I80" s="170"/>
      <c r="J80" s="168"/>
      <c r="K80" s="168"/>
      <c r="L80" s="170"/>
      <c r="M80" s="168"/>
      <c r="N80" s="168"/>
      <c r="O80" s="170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97">
        <f>VLOOKUP($A$88,'4_Level 4'!$A$78:$R$214,12,FALSE)</f>
        <v>10000</v>
      </c>
      <c r="AA80" s="173"/>
      <c r="AB80" s="168">
        <f>Z80-AA80</f>
        <v>10000</v>
      </c>
      <c r="AC80" s="97">
        <f>ROUND(AB80/$AC$88,0)</f>
        <v>833</v>
      </c>
      <c r="AD80" s="97">
        <f>VLOOKUP($A$88,'4_Level 4'!$A$78:$R$214,12,FALSE)</f>
        <v>10000</v>
      </c>
      <c r="AE80" s="168"/>
      <c r="AF80" s="168"/>
      <c r="AG80" s="170"/>
      <c r="AH80" s="168"/>
      <c r="AI80" s="170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75">
        <f t="shared" si="41"/>
        <v>10000</v>
      </c>
      <c r="AU80" s="168"/>
      <c r="AV80" s="116"/>
      <c r="AW80" s="116"/>
      <c r="AX80" s="116"/>
      <c r="AY80" s="116"/>
    </row>
    <row r="81" spans="1:51" s="123" customFormat="1" ht="16.149999999999999" customHeight="1" x14ac:dyDescent="0.2">
      <c r="A81" s="1417" t="s">
        <v>429</v>
      </c>
      <c r="B81" s="1418"/>
      <c r="C81" s="170"/>
      <c r="D81" s="168"/>
      <c r="E81" s="168"/>
      <c r="F81" s="170"/>
      <c r="G81" s="168"/>
      <c r="H81" s="168"/>
      <c r="I81" s="170"/>
      <c r="J81" s="168"/>
      <c r="K81" s="168"/>
      <c r="L81" s="170"/>
      <c r="M81" s="168"/>
      <c r="N81" s="168"/>
      <c r="O81" s="170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72"/>
      <c r="AA81" s="173"/>
      <c r="AB81" s="168"/>
      <c r="AC81" s="172"/>
      <c r="AD81" s="97">
        <f>VLOOKUP($A$88,'4_Level 4'!$A$78:$R$214,13,FALSE)</f>
        <v>0</v>
      </c>
      <c r="AE81" s="168"/>
      <c r="AF81" s="168"/>
      <c r="AG81" s="170"/>
      <c r="AH81" s="168"/>
      <c r="AI81" s="170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75">
        <f t="shared" si="41"/>
        <v>0</v>
      </c>
      <c r="AU81" s="168"/>
      <c r="AV81" s="274"/>
      <c r="AW81" s="274"/>
      <c r="AX81" s="274"/>
      <c r="AY81" s="274"/>
    </row>
    <row r="82" spans="1:51" s="123" customFormat="1" ht="16.149999999999999" customHeight="1" x14ac:dyDescent="0.2">
      <c r="A82" s="1415" t="s">
        <v>254</v>
      </c>
      <c r="B82" s="1416"/>
      <c r="C82" s="171"/>
      <c r="D82" s="169"/>
      <c r="E82" s="169"/>
      <c r="F82" s="171"/>
      <c r="G82" s="169"/>
      <c r="H82" s="169"/>
      <c r="I82" s="171"/>
      <c r="J82" s="169"/>
      <c r="K82" s="169"/>
      <c r="L82" s="171"/>
      <c r="M82" s="169"/>
      <c r="N82" s="169"/>
      <c r="O82" s="171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95">
        <f>VLOOKUP($A$88,'4_Level 4'!$A$78:$R$214,17,FALSE)</f>
        <v>12567</v>
      </c>
      <c r="AA82" s="53"/>
      <c r="AB82" s="169">
        <f>Z82-AA82</f>
        <v>12567</v>
      </c>
      <c r="AC82" s="95">
        <f>ROUND(AB82/$AC$88,0)</f>
        <v>1047</v>
      </c>
      <c r="AD82" s="95">
        <f>VLOOKUP($A$88,'4_Level 4'!$A$78:$R$214,17,FALSE)</f>
        <v>12567</v>
      </c>
      <c r="AE82" s="169"/>
      <c r="AF82" s="169"/>
      <c r="AG82" s="171"/>
      <c r="AH82" s="169"/>
      <c r="AI82" s="171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76">
        <f t="shared" si="41"/>
        <v>12567</v>
      </c>
      <c r="AU82" s="176">
        <f>AC82+AS82</f>
        <v>1047</v>
      </c>
      <c r="AV82" s="274"/>
      <c r="AW82" s="274"/>
      <c r="AX82" s="274"/>
      <c r="AY82" s="274"/>
    </row>
    <row r="83" spans="1:51" s="123" customFormat="1" ht="16.149999999999999" customHeight="1" x14ac:dyDescent="0.2">
      <c r="A83" s="1415" t="s">
        <v>1440</v>
      </c>
      <c r="B83" s="1416"/>
      <c r="C83" s="1047"/>
      <c r="D83" s="1048"/>
      <c r="E83" s="1048"/>
      <c r="F83" s="1047"/>
      <c r="G83" s="1048"/>
      <c r="H83" s="1048"/>
      <c r="I83" s="1047"/>
      <c r="J83" s="1048"/>
      <c r="K83" s="1048"/>
      <c r="L83" s="1047"/>
      <c r="M83" s="1048"/>
      <c r="N83" s="1048"/>
      <c r="O83" s="1047"/>
      <c r="P83" s="1048"/>
      <c r="Q83" s="1048"/>
      <c r="R83" s="1048"/>
      <c r="S83" s="1048"/>
      <c r="T83" s="1048"/>
      <c r="U83" s="1048"/>
      <c r="V83" s="1048"/>
      <c r="W83" s="1048"/>
      <c r="X83" s="1048"/>
      <c r="Y83" s="1048">
        <f>VLOOKUP($A88,[1]Summary!$A$87:$K$122,11,FALSE)</f>
        <v>0</v>
      </c>
      <c r="Z83" s="1049">
        <f>VLOOKUP(A88,[1]Summary!$A$87:$K$122,11,FALSE)</f>
        <v>0</v>
      </c>
      <c r="AA83" s="1050"/>
      <c r="AB83" s="1048">
        <f>Z83-AA83</f>
        <v>0</v>
      </c>
      <c r="AC83" s="1049">
        <f>ROUND(AB83/$AC$88,0)</f>
        <v>0</v>
      </c>
      <c r="AD83" s="1049">
        <f>VLOOKUP($A88,[1]Summary!$A$87:$K$122,11,FALSE)</f>
        <v>0</v>
      </c>
      <c r="AE83" s="1048"/>
      <c r="AF83" s="1048"/>
      <c r="AG83" s="1047"/>
      <c r="AH83" s="1048"/>
      <c r="AI83" s="1047"/>
      <c r="AJ83" s="1048"/>
      <c r="AK83" s="1048"/>
      <c r="AL83" s="1048"/>
      <c r="AM83" s="1048"/>
      <c r="AN83" s="1048"/>
      <c r="AO83" s="1048"/>
      <c r="AP83" s="1048"/>
      <c r="AQ83" s="1048"/>
      <c r="AR83" s="1048"/>
      <c r="AS83" s="1048"/>
      <c r="AT83" s="1051">
        <f t="shared" si="41"/>
        <v>0</v>
      </c>
      <c r="AU83" s="1051">
        <f>AC83+AS83</f>
        <v>0</v>
      </c>
      <c r="AV83" s="274"/>
      <c r="AW83" s="274"/>
      <c r="AX83" s="274"/>
      <c r="AY83" s="274"/>
    </row>
    <row r="84" spans="1:51" s="123" customFormat="1" ht="16.149999999999999" customHeight="1" thickBot="1" x14ac:dyDescent="0.25">
      <c r="A84" s="1402" t="s">
        <v>461</v>
      </c>
      <c r="B84" s="1403"/>
      <c r="C84" s="248">
        <f>SUM(C76:C83)</f>
        <v>461</v>
      </c>
      <c r="D84" s="247"/>
      <c r="E84" s="273">
        <f t="shared" ref="E84" si="42">SUM(E76:E83)</f>
        <v>2358553.7190183573</v>
      </c>
      <c r="F84" s="248">
        <v>268</v>
      </c>
      <c r="G84" s="247"/>
      <c r="H84" s="273">
        <v>186118.44152300811</v>
      </c>
      <c r="I84" s="248">
        <v>218</v>
      </c>
      <c r="J84" s="247"/>
      <c r="K84" s="273">
        <v>41359.562199110776</v>
      </c>
      <c r="L84" s="248">
        <v>41</v>
      </c>
      <c r="M84" s="247"/>
      <c r="N84" s="273">
        <v>191118.81276920371</v>
      </c>
      <c r="O84" s="248">
        <v>8</v>
      </c>
      <c r="P84" s="247"/>
      <c r="Q84" s="273">
        <v>14975.068376752421</v>
      </c>
      <c r="R84" s="247">
        <f t="shared" ref="R84:AD84" si="43">SUM(R76:R83)</f>
        <v>2792126</v>
      </c>
      <c r="S84" s="247">
        <f t="shared" si="43"/>
        <v>0</v>
      </c>
      <c r="T84" s="247">
        <f t="shared" si="43"/>
        <v>0</v>
      </c>
      <c r="U84" s="247">
        <f t="shared" si="43"/>
        <v>0</v>
      </c>
      <c r="V84" s="247">
        <f t="shared" si="43"/>
        <v>2792126</v>
      </c>
      <c r="W84" s="247">
        <f t="shared" si="43"/>
        <v>-6981</v>
      </c>
      <c r="X84" s="247">
        <f t="shared" si="43"/>
        <v>2785145</v>
      </c>
      <c r="Y84" s="273">
        <f t="shared" si="43"/>
        <v>7255</v>
      </c>
      <c r="Z84" s="249">
        <f t="shared" si="43"/>
        <v>2814967</v>
      </c>
      <c r="AA84" s="247">
        <f t="shared" si="43"/>
        <v>0</v>
      </c>
      <c r="AB84" s="247">
        <f t="shared" si="43"/>
        <v>2814967</v>
      </c>
      <c r="AC84" s="249">
        <f t="shared" si="43"/>
        <v>234579</v>
      </c>
      <c r="AD84" s="249">
        <f t="shared" si="43"/>
        <v>2814967</v>
      </c>
      <c r="AE84" s="174"/>
      <c r="AF84" s="247">
        <f t="shared" ref="AF84:AU84" si="44">SUM(AF76:AF83)</f>
        <v>1390699</v>
      </c>
      <c r="AG84" s="248">
        <f t="shared" si="44"/>
        <v>0</v>
      </c>
      <c r="AH84" s="174">
        <f t="shared" si="44"/>
        <v>0</v>
      </c>
      <c r="AI84" s="248">
        <f t="shared" si="44"/>
        <v>0</v>
      </c>
      <c r="AJ84" s="247">
        <f t="shared" si="44"/>
        <v>0</v>
      </c>
      <c r="AK84" s="247">
        <f t="shared" si="44"/>
        <v>0</v>
      </c>
      <c r="AL84" s="247">
        <f t="shared" si="44"/>
        <v>1390699</v>
      </c>
      <c r="AM84" s="247">
        <f t="shared" si="44"/>
        <v>-3477</v>
      </c>
      <c r="AN84" s="247">
        <f t="shared" si="44"/>
        <v>1387222</v>
      </c>
      <c r="AO84" s="247">
        <f t="shared" si="44"/>
        <v>2120</v>
      </c>
      <c r="AP84" s="247">
        <f t="shared" si="44"/>
        <v>1389342</v>
      </c>
      <c r="AQ84" s="247">
        <f t="shared" si="44"/>
        <v>0</v>
      </c>
      <c r="AR84" s="247">
        <f t="shared" si="44"/>
        <v>1389342</v>
      </c>
      <c r="AS84" s="247">
        <f t="shared" si="44"/>
        <v>115778</v>
      </c>
      <c r="AT84" s="275">
        <f t="shared" si="44"/>
        <v>4204309</v>
      </c>
      <c r="AU84" s="275">
        <f t="shared" si="44"/>
        <v>349524</v>
      </c>
      <c r="AV84" s="274"/>
      <c r="AW84" s="274"/>
      <c r="AX84" s="274"/>
      <c r="AY84" s="274"/>
    </row>
    <row r="85" spans="1:51" ht="16.149999999999999" customHeight="1" thickTop="1" x14ac:dyDescent="0.2"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6"/>
      <c r="R85" s="116"/>
      <c r="S85" s="116"/>
      <c r="T85" s="116"/>
      <c r="U85" s="116"/>
      <c r="V85" s="116"/>
      <c r="W85" s="116"/>
      <c r="X85" s="274"/>
      <c r="Y85" s="116"/>
      <c r="Z85" s="116"/>
      <c r="AA85" s="116"/>
      <c r="AB85" s="116"/>
      <c r="AC85" s="116"/>
      <c r="AD85" s="116"/>
      <c r="AE85" s="116"/>
      <c r="AF85" s="116"/>
    </row>
    <row r="86" spans="1:51" ht="16.149999999999999" customHeight="1" x14ac:dyDescent="0.2">
      <c r="D86" s="116"/>
      <c r="E86" s="116"/>
      <c r="F86" s="116"/>
      <c r="G86" s="116"/>
      <c r="H86" s="838"/>
      <c r="I86" s="838"/>
      <c r="J86" s="838"/>
      <c r="K86" s="838"/>
      <c r="L86" s="838"/>
      <c r="M86" s="838"/>
      <c r="N86" s="838"/>
      <c r="O86" s="838"/>
      <c r="P86" s="838"/>
      <c r="Q86" s="838"/>
      <c r="R86" s="116"/>
      <c r="S86" s="116"/>
      <c r="T86" s="116"/>
      <c r="U86" s="116"/>
      <c r="V86" s="116"/>
      <c r="W86" s="116"/>
      <c r="X86" s="274"/>
      <c r="Y86" s="116"/>
      <c r="Z86" s="116"/>
      <c r="AA86" s="116"/>
      <c r="AB86" s="116"/>
      <c r="AC86" s="116"/>
      <c r="AD86" s="116"/>
      <c r="AE86" s="116"/>
      <c r="AF86" s="116"/>
    </row>
    <row r="87" spans="1:51" ht="16.149999999999999" customHeight="1" x14ac:dyDescent="0.2">
      <c r="H87" s="113"/>
      <c r="I87" s="113"/>
      <c r="J87" s="1482"/>
      <c r="K87" s="839"/>
      <c r="L87" s="839"/>
      <c r="M87" s="1482"/>
      <c r="N87" s="839"/>
      <c r="O87" s="839"/>
      <c r="P87" s="1482"/>
      <c r="Q87" s="839"/>
    </row>
    <row r="88" spans="1:51" x14ac:dyDescent="0.2">
      <c r="A88" s="321" t="s">
        <v>557</v>
      </c>
      <c r="H88" s="113"/>
      <c r="I88" s="113"/>
      <c r="J88" s="1482"/>
      <c r="K88" s="839"/>
      <c r="L88" s="839"/>
      <c r="M88" s="1482"/>
      <c r="N88" s="839"/>
      <c r="O88" s="839"/>
      <c r="P88" s="1482"/>
      <c r="Q88" s="839"/>
      <c r="AC88" s="108">
        <v>12</v>
      </c>
      <c r="AS88" s="108">
        <f>AC88</f>
        <v>12</v>
      </c>
    </row>
    <row r="89" spans="1:51" x14ac:dyDescent="0.2">
      <c r="H89" s="113"/>
      <c r="I89" s="113"/>
      <c r="J89" s="113"/>
      <c r="K89" s="113"/>
      <c r="L89" s="113"/>
      <c r="M89" s="113"/>
      <c r="N89" s="113"/>
      <c r="O89" s="113"/>
      <c r="P89" s="113"/>
      <c r="Q89" s="113"/>
    </row>
  </sheetData>
  <mergeCells count="48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T1:AT3"/>
    <mergeCell ref="AU1:AU3"/>
    <mergeCell ref="AS2:AS3"/>
    <mergeCell ref="AP2:AP3"/>
    <mergeCell ref="AQ2:AQ3"/>
    <mergeCell ref="AR2:AR3"/>
    <mergeCell ref="AL1:AS1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7:P88"/>
    <mergeCell ref="A80:B80"/>
    <mergeCell ref="A81:B81"/>
    <mergeCell ref="A82:B82"/>
    <mergeCell ref="A84:B84"/>
    <mergeCell ref="J87:J88"/>
    <mergeCell ref="M87:M88"/>
    <mergeCell ref="A83:B83"/>
    <mergeCell ref="A77:B77"/>
    <mergeCell ref="A78:B78"/>
    <mergeCell ref="C2:C3"/>
    <mergeCell ref="D2:E2"/>
    <mergeCell ref="F2:H2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July 2018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tabColor rgb="FF92D050"/>
  </sheetPr>
  <dimension ref="A1:AY89"/>
  <sheetViews>
    <sheetView view="pageBreakPreview" zoomScaleNormal="100" zoomScaleSheetLayoutView="100" workbookViewId="0">
      <pane xSplit="2" ySplit="6" topLeftCell="C7" activePane="bottomRight" state="frozen"/>
      <selection activeCell="E17" sqref="E17"/>
      <selection pane="topRight" activeCell="E17" sqref="E17"/>
      <selection pane="bottomLeft" activeCell="E17" sqref="E17"/>
      <selection pane="bottomRight" activeCell="E17" sqref="E17"/>
    </sheetView>
  </sheetViews>
  <sheetFormatPr defaultColWidth="8.85546875" defaultRowHeight="12.75" x14ac:dyDescent="0.2"/>
  <cols>
    <col min="1" max="1" width="5" style="108" customWidth="1"/>
    <col min="2" max="2" width="28.140625" style="108" customWidth="1"/>
    <col min="3" max="3" width="12.140625" style="108" bestFit="1" customWidth="1"/>
    <col min="4" max="4" width="13.85546875" style="108" customWidth="1"/>
    <col min="5" max="5" width="12.28515625" style="108" customWidth="1"/>
    <col min="6" max="6" width="11.28515625" style="108" customWidth="1"/>
    <col min="7" max="7" width="10.85546875" style="108" customWidth="1"/>
    <col min="8" max="9" width="11.28515625" style="108" customWidth="1"/>
    <col min="10" max="10" width="10.85546875" style="108" customWidth="1"/>
    <col min="11" max="12" width="11.28515625" style="108" customWidth="1"/>
    <col min="13" max="13" width="8.5703125" style="108" customWidth="1"/>
    <col min="14" max="15" width="11.28515625" style="108" customWidth="1"/>
    <col min="16" max="16" width="8.5703125" style="108" customWidth="1"/>
    <col min="17" max="17" width="11.28515625" style="108" customWidth="1"/>
    <col min="18" max="18" width="10.7109375" style="108" bestFit="1" customWidth="1"/>
    <col min="19" max="21" width="13.85546875" style="108" customWidth="1"/>
    <col min="22" max="22" width="11.85546875" style="108" bestFit="1" customWidth="1"/>
    <col min="23" max="23" width="10.85546875" style="108" bestFit="1" customWidth="1"/>
    <col min="24" max="24" width="12.7109375" style="108" customWidth="1"/>
    <col min="25" max="25" width="13.28515625" style="108" bestFit="1" customWidth="1"/>
    <col min="26" max="26" width="17.5703125" style="108" customWidth="1"/>
    <col min="27" max="28" width="11.28515625" style="108" customWidth="1"/>
    <col min="29" max="29" width="10.7109375" style="108" customWidth="1"/>
    <col min="30" max="30" width="16.42578125" style="108" customWidth="1"/>
    <col min="31" max="32" width="15.85546875" style="108" customWidth="1"/>
    <col min="33" max="37" width="15.7109375" style="108" customWidth="1"/>
    <col min="38" max="38" width="15.140625" style="108" customWidth="1"/>
    <col min="39" max="39" width="10.85546875" style="108" customWidth="1"/>
    <col min="40" max="40" width="15" style="108" customWidth="1"/>
    <col min="41" max="41" width="13.42578125" style="108" customWidth="1"/>
    <col min="42" max="42" width="16.28515625" style="108" customWidth="1"/>
    <col min="43" max="44" width="13.85546875" style="108" customWidth="1"/>
    <col min="45" max="45" width="15.5703125" style="108" customWidth="1"/>
    <col min="46" max="47" width="14.42578125" style="108" bestFit="1" customWidth="1"/>
    <col min="48" max="48" width="8.85546875" style="108"/>
    <col min="49" max="50" width="12.28515625" style="108" customWidth="1"/>
    <col min="51" max="51" width="10" style="108" bestFit="1" customWidth="1"/>
    <col min="52" max="16384" width="8.85546875" style="108"/>
  </cols>
  <sheetData>
    <row r="1" spans="1:51" ht="19.899999999999999" customHeight="1" x14ac:dyDescent="0.2">
      <c r="A1" s="1486" t="s">
        <v>634</v>
      </c>
      <c r="B1" s="1487"/>
      <c r="C1" s="1379" t="s">
        <v>315</v>
      </c>
      <c r="D1" s="1380"/>
      <c r="E1" s="1380"/>
      <c r="F1" s="1380"/>
      <c r="G1" s="1380"/>
      <c r="H1" s="1380"/>
      <c r="I1" s="1380"/>
      <c r="J1" s="1380"/>
      <c r="K1" s="1381"/>
      <c r="L1" s="1412" t="s">
        <v>315</v>
      </c>
      <c r="M1" s="1413"/>
      <c r="N1" s="1413"/>
      <c r="O1" s="1413"/>
      <c r="P1" s="1413"/>
      <c r="Q1" s="1413"/>
      <c r="R1" s="1413"/>
      <c r="S1" s="1413"/>
      <c r="T1" s="1413"/>
      <c r="U1" s="1414"/>
      <c r="V1" s="1379" t="s">
        <v>315</v>
      </c>
      <c r="W1" s="1380"/>
      <c r="X1" s="1380"/>
      <c r="Y1" s="1380"/>
      <c r="Z1" s="1380"/>
      <c r="AA1" s="1380"/>
      <c r="AB1" s="1380"/>
      <c r="AC1" s="1380"/>
      <c r="AD1" s="1381"/>
      <c r="AE1" s="1478" t="s">
        <v>450</v>
      </c>
      <c r="AF1" s="1478"/>
      <c r="AG1" s="1478"/>
      <c r="AH1" s="1478"/>
      <c r="AI1" s="1478"/>
      <c r="AJ1" s="1478"/>
      <c r="AK1" s="1478"/>
      <c r="AL1" s="1485" t="s">
        <v>450</v>
      </c>
      <c r="AM1" s="1485"/>
      <c r="AN1" s="1485"/>
      <c r="AO1" s="1485"/>
      <c r="AP1" s="1485"/>
      <c r="AQ1" s="1485"/>
      <c r="AR1" s="1485"/>
      <c r="AS1" s="1485"/>
      <c r="AT1" s="1481" t="s">
        <v>326</v>
      </c>
      <c r="AU1" s="1481" t="s">
        <v>327</v>
      </c>
      <c r="AW1" s="283"/>
      <c r="AX1" s="283"/>
      <c r="AY1" s="283"/>
    </row>
    <row r="2" spans="1:51" ht="30" customHeight="1" x14ac:dyDescent="0.2">
      <c r="A2" s="1488"/>
      <c r="B2" s="1489"/>
      <c r="C2" s="1386" t="s">
        <v>1284</v>
      </c>
      <c r="D2" s="1480" t="s">
        <v>731</v>
      </c>
      <c r="E2" s="1480"/>
      <c r="F2" s="1376" t="s">
        <v>1378</v>
      </c>
      <c r="G2" s="1390"/>
      <c r="H2" s="1391"/>
      <c r="I2" s="1479" t="s">
        <v>1375</v>
      </c>
      <c r="J2" s="1479"/>
      <c r="K2" s="1479"/>
      <c r="L2" s="1479" t="s">
        <v>1376</v>
      </c>
      <c r="M2" s="1479"/>
      <c r="N2" s="1479"/>
      <c r="O2" s="1479" t="s">
        <v>1377</v>
      </c>
      <c r="P2" s="1479"/>
      <c r="Q2" s="1479"/>
      <c r="R2" s="1386" t="s">
        <v>501</v>
      </c>
      <c r="S2" s="1392" t="s">
        <v>230</v>
      </c>
      <c r="T2" s="1392"/>
      <c r="U2" s="1392"/>
      <c r="V2" s="1386" t="s">
        <v>502</v>
      </c>
      <c r="W2" s="1386" t="s">
        <v>452</v>
      </c>
      <c r="X2" s="1386" t="s">
        <v>503</v>
      </c>
      <c r="Y2" s="1400" t="s">
        <v>1321</v>
      </c>
      <c r="Z2" s="1386" t="s">
        <v>1384</v>
      </c>
      <c r="AA2" s="1386" t="s">
        <v>270</v>
      </c>
      <c r="AB2" s="1386" t="s">
        <v>271</v>
      </c>
      <c r="AC2" s="1386" t="s">
        <v>233</v>
      </c>
      <c r="AD2" s="1386" t="s">
        <v>1385</v>
      </c>
      <c r="AE2" s="1483" t="s">
        <v>1287</v>
      </c>
      <c r="AF2" s="1476" t="s">
        <v>1442</v>
      </c>
      <c r="AG2" s="1477" t="s">
        <v>230</v>
      </c>
      <c r="AH2" s="1477"/>
      <c r="AI2" s="1477"/>
      <c r="AJ2" s="1477"/>
      <c r="AK2" s="1477"/>
      <c r="AL2" s="1476" t="s">
        <v>1443</v>
      </c>
      <c r="AM2" s="1476" t="s">
        <v>1447</v>
      </c>
      <c r="AN2" s="1476" t="s">
        <v>1444</v>
      </c>
      <c r="AO2" s="1400" t="s">
        <v>1321</v>
      </c>
      <c r="AP2" s="1476" t="s">
        <v>1445</v>
      </c>
      <c r="AQ2" s="1476" t="s">
        <v>294</v>
      </c>
      <c r="AR2" s="1476" t="s">
        <v>271</v>
      </c>
      <c r="AS2" s="1476" t="s">
        <v>1446</v>
      </c>
      <c r="AT2" s="1481"/>
      <c r="AU2" s="1481"/>
      <c r="AW2" s="284"/>
      <c r="AX2" s="284"/>
      <c r="AY2" s="284"/>
    </row>
    <row r="3" spans="1:51" ht="95.25" customHeight="1" x14ac:dyDescent="0.2">
      <c r="A3" s="1490"/>
      <c r="B3" s="1491"/>
      <c r="C3" s="1386"/>
      <c r="D3" s="1005" t="s">
        <v>708</v>
      </c>
      <c r="E3" s="1005" t="s">
        <v>325</v>
      </c>
      <c r="F3" s="1005" t="s">
        <v>1283</v>
      </c>
      <c r="G3" s="1005" t="s">
        <v>454</v>
      </c>
      <c r="H3" s="1005" t="s">
        <v>325</v>
      </c>
      <c r="I3" s="1005" t="s">
        <v>1282</v>
      </c>
      <c r="J3" s="1005" t="s">
        <v>454</v>
      </c>
      <c r="K3" s="1005" t="s">
        <v>325</v>
      </c>
      <c r="L3" s="1005" t="s">
        <v>1281</v>
      </c>
      <c r="M3" s="1005" t="s">
        <v>472</v>
      </c>
      <c r="N3" s="1005" t="s">
        <v>325</v>
      </c>
      <c r="O3" s="1005" t="s">
        <v>1281</v>
      </c>
      <c r="P3" s="1005" t="s">
        <v>472</v>
      </c>
      <c r="Q3" s="1005" t="s">
        <v>325</v>
      </c>
      <c r="R3" s="1386"/>
      <c r="S3" s="1006" t="s">
        <v>1279</v>
      </c>
      <c r="T3" s="1006" t="s">
        <v>1280</v>
      </c>
      <c r="U3" s="1006" t="s">
        <v>232</v>
      </c>
      <c r="V3" s="1386"/>
      <c r="W3" s="1386"/>
      <c r="X3" s="1386"/>
      <c r="Y3" s="1401"/>
      <c r="Z3" s="1386"/>
      <c r="AA3" s="1386"/>
      <c r="AB3" s="1386"/>
      <c r="AC3" s="1386"/>
      <c r="AD3" s="1386"/>
      <c r="AE3" s="1484"/>
      <c r="AF3" s="1476"/>
      <c r="AG3" s="1006" t="s">
        <v>1289</v>
      </c>
      <c r="AH3" s="1006" t="s">
        <v>1290</v>
      </c>
      <c r="AI3" s="1006" t="s">
        <v>1288</v>
      </c>
      <c r="AJ3" s="1006" t="s">
        <v>1292</v>
      </c>
      <c r="AK3" s="1006" t="s">
        <v>232</v>
      </c>
      <c r="AL3" s="1476"/>
      <c r="AM3" s="1476"/>
      <c r="AN3" s="1476"/>
      <c r="AO3" s="1401"/>
      <c r="AP3" s="1476"/>
      <c r="AQ3" s="1476"/>
      <c r="AR3" s="1476"/>
      <c r="AS3" s="1476"/>
      <c r="AT3" s="1481"/>
      <c r="AU3" s="1481"/>
      <c r="AW3" s="856" t="s">
        <v>511</v>
      </c>
      <c r="AX3" s="856" t="s">
        <v>512</v>
      </c>
      <c r="AY3" s="856" t="s">
        <v>432</v>
      </c>
    </row>
    <row r="4" spans="1:51" ht="16.149999999999999" customHeight="1" x14ac:dyDescent="0.2">
      <c r="A4" s="285"/>
      <c r="B4" s="286"/>
      <c r="C4" s="287">
        <v>1</v>
      </c>
      <c r="D4" s="287">
        <f t="shared" ref="D4:AY4" si="0">C4+1</f>
        <v>2</v>
      </c>
      <c r="E4" s="287">
        <f t="shared" si="0"/>
        <v>3</v>
      </c>
      <c r="F4" s="287">
        <f t="shared" si="0"/>
        <v>4</v>
      </c>
      <c r="G4" s="287">
        <f t="shared" si="0"/>
        <v>5</v>
      </c>
      <c r="H4" s="287">
        <f t="shared" si="0"/>
        <v>6</v>
      </c>
      <c r="I4" s="287">
        <f t="shared" si="0"/>
        <v>7</v>
      </c>
      <c r="J4" s="287">
        <f t="shared" si="0"/>
        <v>8</v>
      </c>
      <c r="K4" s="287">
        <f t="shared" si="0"/>
        <v>9</v>
      </c>
      <c r="L4" s="287">
        <f t="shared" si="0"/>
        <v>10</v>
      </c>
      <c r="M4" s="287">
        <f t="shared" si="0"/>
        <v>11</v>
      </c>
      <c r="N4" s="287">
        <f t="shared" si="0"/>
        <v>12</v>
      </c>
      <c r="O4" s="287">
        <f t="shared" si="0"/>
        <v>13</v>
      </c>
      <c r="P4" s="287">
        <f t="shared" si="0"/>
        <v>14</v>
      </c>
      <c r="Q4" s="287">
        <f t="shared" si="0"/>
        <v>15</v>
      </c>
      <c r="R4" s="287">
        <f t="shared" si="0"/>
        <v>16</v>
      </c>
      <c r="S4" s="287">
        <f t="shared" si="0"/>
        <v>17</v>
      </c>
      <c r="T4" s="287">
        <f t="shared" si="0"/>
        <v>18</v>
      </c>
      <c r="U4" s="287">
        <f t="shared" si="0"/>
        <v>19</v>
      </c>
      <c r="V4" s="287">
        <f t="shared" si="0"/>
        <v>20</v>
      </c>
      <c r="W4" s="287">
        <f t="shared" si="0"/>
        <v>21</v>
      </c>
      <c r="X4" s="287">
        <f t="shared" si="0"/>
        <v>22</v>
      </c>
      <c r="Y4" s="287">
        <f t="shared" si="0"/>
        <v>23</v>
      </c>
      <c r="Z4" s="287">
        <f t="shared" si="0"/>
        <v>24</v>
      </c>
      <c r="AA4" s="287">
        <f t="shared" si="0"/>
        <v>25</v>
      </c>
      <c r="AB4" s="287">
        <f t="shared" si="0"/>
        <v>26</v>
      </c>
      <c r="AC4" s="287">
        <f t="shared" si="0"/>
        <v>27</v>
      </c>
      <c r="AD4" s="287">
        <f t="shared" si="0"/>
        <v>28</v>
      </c>
      <c r="AE4" s="287">
        <f t="shared" si="0"/>
        <v>29</v>
      </c>
      <c r="AF4" s="287">
        <f t="shared" si="0"/>
        <v>30</v>
      </c>
      <c r="AG4" s="287">
        <f t="shared" si="0"/>
        <v>31</v>
      </c>
      <c r="AH4" s="287">
        <f t="shared" si="0"/>
        <v>32</v>
      </c>
      <c r="AI4" s="287">
        <f t="shared" si="0"/>
        <v>33</v>
      </c>
      <c r="AJ4" s="287">
        <f t="shared" si="0"/>
        <v>34</v>
      </c>
      <c r="AK4" s="287">
        <f t="shared" si="0"/>
        <v>35</v>
      </c>
      <c r="AL4" s="287">
        <f t="shared" si="0"/>
        <v>36</v>
      </c>
      <c r="AM4" s="287">
        <f t="shared" si="0"/>
        <v>37</v>
      </c>
      <c r="AN4" s="287">
        <f t="shared" si="0"/>
        <v>38</v>
      </c>
      <c r="AO4" s="287">
        <f t="shared" si="0"/>
        <v>39</v>
      </c>
      <c r="AP4" s="287">
        <f t="shared" si="0"/>
        <v>40</v>
      </c>
      <c r="AQ4" s="287">
        <f t="shared" si="0"/>
        <v>41</v>
      </c>
      <c r="AR4" s="287">
        <f t="shared" si="0"/>
        <v>42</v>
      </c>
      <c r="AS4" s="287">
        <f t="shared" si="0"/>
        <v>43</v>
      </c>
      <c r="AT4" s="287">
        <f t="shared" si="0"/>
        <v>44</v>
      </c>
      <c r="AU4" s="287">
        <f t="shared" si="0"/>
        <v>45</v>
      </c>
      <c r="AV4" s="287">
        <f t="shared" si="0"/>
        <v>46</v>
      </c>
      <c r="AW4" s="287">
        <f t="shared" si="0"/>
        <v>47</v>
      </c>
      <c r="AX4" s="287">
        <f t="shared" si="0"/>
        <v>48</v>
      </c>
      <c r="AY4" s="287">
        <f t="shared" si="0"/>
        <v>49</v>
      </c>
    </row>
    <row r="5" spans="1:51" s="1129" customFormat="1" ht="31.5" customHeight="1" x14ac:dyDescent="0.2">
      <c r="A5" s="1126"/>
      <c r="B5" s="1126"/>
      <c r="C5" s="1156" t="s">
        <v>1061</v>
      </c>
      <c r="D5" s="940" t="s">
        <v>1129</v>
      </c>
      <c r="E5" s="940" t="s">
        <v>1063</v>
      </c>
      <c r="F5" s="1156" t="s">
        <v>1374</v>
      </c>
      <c r="G5" s="1156" t="s">
        <v>1074</v>
      </c>
      <c r="H5" s="1156" t="s">
        <v>1130</v>
      </c>
      <c r="I5" s="1156" t="s">
        <v>1373</v>
      </c>
      <c r="J5" s="1156" t="s">
        <v>1076</v>
      </c>
      <c r="K5" s="1156" t="s">
        <v>1131</v>
      </c>
      <c r="L5" s="1156" t="s">
        <v>1371</v>
      </c>
      <c r="M5" s="1156" t="s">
        <v>1078</v>
      </c>
      <c r="N5" s="1156" t="s">
        <v>1132</v>
      </c>
      <c r="O5" s="1156" t="s">
        <v>1372</v>
      </c>
      <c r="P5" s="1156" t="s">
        <v>1080</v>
      </c>
      <c r="Q5" s="1156" t="s">
        <v>1133</v>
      </c>
      <c r="R5" s="1156" t="s">
        <v>1424</v>
      </c>
      <c r="S5" s="1156" t="s">
        <v>1363</v>
      </c>
      <c r="T5" s="1156" t="s">
        <v>1364</v>
      </c>
      <c r="U5" s="1156" t="s">
        <v>1135</v>
      </c>
      <c r="V5" s="1156" t="s">
        <v>1136</v>
      </c>
      <c r="W5" s="1156" t="s">
        <v>1137</v>
      </c>
      <c r="X5" s="1156" t="s">
        <v>1138</v>
      </c>
      <c r="Y5" s="1156" t="s">
        <v>1069</v>
      </c>
      <c r="Z5" s="939" t="s">
        <v>1567</v>
      </c>
      <c r="AA5" s="939" t="s">
        <v>1419</v>
      </c>
      <c r="AB5" s="939" t="s">
        <v>1141</v>
      </c>
      <c r="AC5" s="939" t="s">
        <v>1427</v>
      </c>
      <c r="AD5" s="939" t="s">
        <v>1568</v>
      </c>
      <c r="AE5" s="939" t="s">
        <v>1102</v>
      </c>
      <c r="AF5" s="939" t="s">
        <v>1144</v>
      </c>
      <c r="AG5" s="939" t="s">
        <v>1363</v>
      </c>
      <c r="AH5" s="939" t="s">
        <v>1145</v>
      </c>
      <c r="AI5" s="939" t="s">
        <v>1364</v>
      </c>
      <c r="AJ5" s="939" t="s">
        <v>1146</v>
      </c>
      <c r="AK5" s="939" t="s">
        <v>1147</v>
      </c>
      <c r="AL5" s="939" t="s">
        <v>1148</v>
      </c>
      <c r="AM5" s="939" t="s">
        <v>1149</v>
      </c>
      <c r="AN5" s="939" t="s">
        <v>1150</v>
      </c>
      <c r="AO5" s="939" t="s">
        <v>1069</v>
      </c>
      <c r="AP5" s="939" t="s">
        <v>1120</v>
      </c>
      <c r="AQ5" s="939" t="s">
        <v>1414</v>
      </c>
      <c r="AR5" s="939" t="s">
        <v>1122</v>
      </c>
      <c r="AS5" s="939" t="s">
        <v>1422</v>
      </c>
      <c r="AT5" s="939" t="s">
        <v>1125</v>
      </c>
      <c r="AU5" s="939" t="s">
        <v>1126</v>
      </c>
      <c r="AV5" s="939"/>
      <c r="AW5" s="939" t="s">
        <v>1152</v>
      </c>
      <c r="AX5" s="939" t="s">
        <v>1128</v>
      </c>
      <c r="AY5" s="939" t="s">
        <v>1127</v>
      </c>
    </row>
    <row r="6" spans="1:51" s="1129" customFormat="1" ht="31.5" hidden="1" customHeight="1" x14ac:dyDescent="0.2">
      <c r="A6" s="1130"/>
      <c r="B6" s="1130"/>
      <c r="C6" s="943" t="s">
        <v>816</v>
      </c>
      <c r="D6" s="943" t="s">
        <v>816</v>
      </c>
      <c r="E6" s="943" t="s">
        <v>817</v>
      </c>
      <c r="F6" s="943" t="s">
        <v>924</v>
      </c>
      <c r="G6" s="943" t="s">
        <v>816</v>
      </c>
      <c r="H6" s="943" t="s">
        <v>817</v>
      </c>
      <c r="I6" s="943" t="s">
        <v>924</v>
      </c>
      <c r="J6" s="943" t="s">
        <v>816</v>
      </c>
      <c r="K6" s="943" t="s">
        <v>817</v>
      </c>
      <c r="L6" s="943" t="s">
        <v>924</v>
      </c>
      <c r="M6" s="943" t="s">
        <v>816</v>
      </c>
      <c r="N6" s="943" t="s">
        <v>817</v>
      </c>
      <c r="O6" s="943" t="s">
        <v>924</v>
      </c>
      <c r="P6" s="943" t="s">
        <v>816</v>
      </c>
      <c r="Q6" s="943" t="s">
        <v>817</v>
      </c>
      <c r="R6" s="943" t="s">
        <v>817</v>
      </c>
      <c r="S6" s="943" t="s">
        <v>1068</v>
      </c>
      <c r="T6" s="943" t="s">
        <v>1068</v>
      </c>
      <c r="U6" s="943" t="s">
        <v>817</v>
      </c>
      <c r="V6" s="943" t="s">
        <v>817</v>
      </c>
      <c r="W6" s="943" t="s">
        <v>817</v>
      </c>
      <c r="X6" s="943" t="s">
        <v>817</v>
      </c>
      <c r="Y6" s="943" t="s">
        <v>1069</v>
      </c>
      <c r="Z6" s="943" t="s">
        <v>1090</v>
      </c>
      <c r="AA6" s="943" t="s">
        <v>1100</v>
      </c>
      <c r="AB6" s="943" t="s">
        <v>817</v>
      </c>
      <c r="AC6" s="943" t="s">
        <v>817</v>
      </c>
      <c r="AD6" s="943" t="s">
        <v>1091</v>
      </c>
      <c r="AE6" s="943" t="s">
        <v>816</v>
      </c>
      <c r="AF6" s="943" t="s">
        <v>817</v>
      </c>
      <c r="AG6" s="943" t="s">
        <v>1068</v>
      </c>
      <c r="AH6" s="943" t="s">
        <v>817</v>
      </c>
      <c r="AI6" s="943" t="s">
        <v>1068</v>
      </c>
      <c r="AJ6" s="943" t="s">
        <v>817</v>
      </c>
      <c r="AK6" s="943" t="s">
        <v>817</v>
      </c>
      <c r="AL6" s="943" t="s">
        <v>817</v>
      </c>
      <c r="AM6" s="943" t="s">
        <v>817</v>
      </c>
      <c r="AN6" s="943" t="s">
        <v>817</v>
      </c>
      <c r="AO6" s="943" t="s">
        <v>1069</v>
      </c>
      <c r="AP6" s="943" t="s">
        <v>817</v>
      </c>
      <c r="AQ6" s="943" t="s">
        <v>1100</v>
      </c>
      <c r="AR6" s="943" t="s">
        <v>817</v>
      </c>
      <c r="AS6" s="943" t="s">
        <v>817</v>
      </c>
      <c r="AT6" s="943" t="s">
        <v>817</v>
      </c>
      <c r="AU6" s="943" t="s">
        <v>817</v>
      </c>
      <c r="AV6" s="943"/>
      <c r="AW6" s="943" t="s">
        <v>1099</v>
      </c>
      <c r="AX6" s="943" t="s">
        <v>817</v>
      </c>
      <c r="AY6" s="943" t="s">
        <v>817</v>
      </c>
    </row>
    <row r="7" spans="1:51" ht="16.149999999999999" customHeight="1" x14ac:dyDescent="0.2">
      <c r="A7" s="58">
        <v>1</v>
      </c>
      <c r="B7" s="59" t="s">
        <v>6</v>
      </c>
      <c r="C7" s="270">
        <f>'8_2.1.18 SIS'!AG7</f>
        <v>0</v>
      </c>
      <c r="D7" s="60">
        <f>'Source Data'!H7</f>
        <v>4656.7326768902658</v>
      </c>
      <c r="E7" s="65">
        <f>C7*D7</f>
        <v>0</v>
      </c>
      <c r="F7" s="289"/>
      <c r="G7" s="60">
        <f>'Source Data'!I7</f>
        <v>658.97263654491974</v>
      </c>
      <c r="H7" s="65">
        <f>F7*G7</f>
        <v>0</v>
      </c>
      <c r="I7" s="289"/>
      <c r="J7" s="60">
        <f>'Source Data'!J7</f>
        <v>179.71980996679628</v>
      </c>
      <c r="K7" s="65">
        <f>I7*J7</f>
        <v>0</v>
      </c>
      <c r="L7" s="289"/>
      <c r="M7" s="60">
        <f>'Source Data'!K7</f>
        <v>4492.9952491699069</v>
      </c>
      <c r="N7" s="65">
        <f>L7*M7</f>
        <v>0</v>
      </c>
      <c r="O7" s="289"/>
      <c r="P7" s="60">
        <f>'Source Data'!L7</f>
        <v>1797.1980996679629</v>
      </c>
      <c r="Q7" s="65">
        <f>O7*P7</f>
        <v>0</v>
      </c>
      <c r="R7" s="92">
        <v>0</v>
      </c>
      <c r="S7" s="60"/>
      <c r="T7" s="60"/>
      <c r="U7" s="61">
        <f t="shared" ref="U7:U38" si="1">S7+T7</f>
        <v>0</v>
      </c>
      <c r="V7" s="92">
        <f t="shared" ref="V7:V70" si="2">U7+R7</f>
        <v>0</v>
      </c>
      <c r="W7" s="65">
        <f>ROUND(V7*-0.25%,0)</f>
        <v>0</v>
      </c>
      <c r="X7" s="92">
        <f>SUM(V7:W7)</f>
        <v>0</v>
      </c>
      <c r="Y7" s="60">
        <f>[1]Impact!$G7</f>
        <v>0</v>
      </c>
      <c r="Z7" s="92">
        <f>ROUND(SUM(X7:Y7),0)</f>
        <v>0</v>
      </c>
      <c r="AA7" s="60"/>
      <c r="AB7" s="60">
        <f>Z7-AA7</f>
        <v>0</v>
      </c>
      <c r="AC7" s="92">
        <f>ROUND(AB7/$AC$88,0)</f>
        <v>0</v>
      </c>
      <c r="AD7" s="96">
        <f t="shared" ref="AD7:AD38" si="3">Z7</f>
        <v>0</v>
      </c>
      <c r="AE7" s="66">
        <f>'Source Data'!N7</f>
        <v>2506</v>
      </c>
      <c r="AF7" s="89">
        <f t="shared" ref="AF7:AF38" si="4">C7*AE7</f>
        <v>0</v>
      </c>
      <c r="AG7" s="270"/>
      <c r="AH7" s="66">
        <f>AG7*AE7</f>
        <v>0</v>
      </c>
      <c r="AI7" s="270"/>
      <c r="AJ7" s="68">
        <f t="shared" ref="AJ7:AJ38" si="5">AE7*AI7*0.5</f>
        <v>0</v>
      </c>
      <c r="AK7" s="67">
        <f t="shared" ref="AK7:AK38" si="6">AH7+AJ7</f>
        <v>0</v>
      </c>
      <c r="AL7" s="89">
        <f>AK7+AF7</f>
        <v>0</v>
      </c>
      <c r="AM7" s="70">
        <f>ROUND(-0.25%*AL7,0)</f>
        <v>0</v>
      </c>
      <c r="AN7" s="89">
        <f>SUM(AL7:AM7)</f>
        <v>0</v>
      </c>
      <c r="AO7" s="60">
        <f>[1]Impact!$M7</f>
        <v>0</v>
      </c>
      <c r="AP7" s="89">
        <f>ROUND(SUM(AN7:AO7),0)</f>
        <v>0</v>
      </c>
      <c r="AQ7" s="68"/>
      <c r="AR7" s="68">
        <f>AP7-AQ7</f>
        <v>0</v>
      </c>
      <c r="AS7" s="89">
        <f>ROUND(AR7/$AS$88,0)</f>
        <v>0</v>
      </c>
      <c r="AT7" s="69">
        <f t="shared" ref="AT7:AT70" si="7">Z7+AP7</f>
        <v>0</v>
      </c>
      <c r="AU7" s="86">
        <f t="shared" ref="AU7:AU70" si="8">AC7+AS7</f>
        <v>0</v>
      </c>
      <c r="AV7" s="116"/>
      <c r="AW7" s="65"/>
      <c r="AX7" s="65">
        <f t="shared" ref="AX7:AX38" si="9">-AM7</f>
        <v>0</v>
      </c>
      <c r="AY7" s="65">
        <f t="shared" ref="AY7:AY38" si="10">AX7-AW7</f>
        <v>0</v>
      </c>
    </row>
    <row r="8" spans="1:51" ht="16.149999999999999" customHeight="1" x14ac:dyDescent="0.2">
      <c r="A8" s="54">
        <v>2</v>
      </c>
      <c r="B8" s="55" t="s">
        <v>7</v>
      </c>
      <c r="C8" s="271">
        <f>'8_2.1.18 SIS'!AG8</f>
        <v>0</v>
      </c>
      <c r="D8" s="56">
        <f>'Source Data'!H8</f>
        <v>5855.7282403587005</v>
      </c>
      <c r="E8" s="74">
        <f t="shared" ref="E8:E71" si="11">C8*D8</f>
        <v>0</v>
      </c>
      <c r="F8" s="290"/>
      <c r="G8" s="56">
        <f>'Source Data'!I8</f>
        <v>744.36686504426837</v>
      </c>
      <c r="H8" s="74">
        <f t="shared" ref="H8:H71" si="12">F8*G8</f>
        <v>0</v>
      </c>
      <c r="I8" s="290"/>
      <c r="J8" s="56">
        <f>'Source Data'!J8</f>
        <v>203.00914501207316</v>
      </c>
      <c r="K8" s="74">
        <f t="shared" ref="K8:K71" si="13">I8*J8</f>
        <v>0</v>
      </c>
      <c r="L8" s="290"/>
      <c r="M8" s="56">
        <f>'Source Data'!K8</f>
        <v>5075.2286253018301</v>
      </c>
      <c r="N8" s="74">
        <f t="shared" ref="N8:N71" si="14">L8*M8</f>
        <v>0</v>
      </c>
      <c r="O8" s="290"/>
      <c r="P8" s="56">
        <f>'Source Data'!L8</f>
        <v>2030.0914501207317</v>
      </c>
      <c r="Q8" s="74">
        <f t="shared" ref="Q8:Q71" si="15">O8*P8</f>
        <v>0</v>
      </c>
      <c r="R8" s="93">
        <v>0</v>
      </c>
      <c r="S8" s="56"/>
      <c r="T8" s="56"/>
      <c r="U8" s="57">
        <f t="shared" si="1"/>
        <v>0</v>
      </c>
      <c r="V8" s="93">
        <f t="shared" si="2"/>
        <v>0</v>
      </c>
      <c r="W8" s="74">
        <f t="shared" ref="W8:W71" si="16">ROUND(V8*-0.25%,0)</f>
        <v>0</v>
      </c>
      <c r="X8" s="93">
        <f t="shared" ref="X8:X71" si="17">SUM(V8:W8)</f>
        <v>0</v>
      </c>
      <c r="Y8" s="56">
        <f>[1]Impact!$G8</f>
        <v>0</v>
      </c>
      <c r="Z8" s="93">
        <f t="shared" ref="Z8:Z71" si="18">ROUND(SUM(X8:Y8),0)</f>
        <v>0</v>
      </c>
      <c r="AA8" s="56"/>
      <c r="AB8" s="56">
        <f t="shared" ref="AB8:AB71" si="19">Z8-AA8</f>
        <v>0</v>
      </c>
      <c r="AC8" s="93">
        <f t="shared" ref="AC8:AC71" si="20">ROUND(AB8/$AC$88,0)</f>
        <v>0</v>
      </c>
      <c r="AD8" s="97">
        <f t="shared" si="3"/>
        <v>0</v>
      </c>
      <c r="AE8" s="75">
        <f>'Source Data'!N8</f>
        <v>2883</v>
      </c>
      <c r="AF8" s="90">
        <f t="shared" si="4"/>
        <v>0</v>
      </c>
      <c r="AG8" s="271"/>
      <c r="AH8" s="75">
        <f t="shared" ref="AH8:AH71" si="21">AG8*AE8</f>
        <v>0</v>
      </c>
      <c r="AI8" s="271"/>
      <c r="AJ8" s="77">
        <f t="shared" si="5"/>
        <v>0</v>
      </c>
      <c r="AK8" s="76">
        <f t="shared" si="6"/>
        <v>0</v>
      </c>
      <c r="AL8" s="90">
        <f t="shared" ref="AL8:AL71" si="22">AK8+AF8</f>
        <v>0</v>
      </c>
      <c r="AM8" s="79">
        <f t="shared" ref="AM8:AM71" si="23">ROUND(-0.25%*AL8,0)</f>
        <v>0</v>
      </c>
      <c r="AN8" s="90">
        <f t="shared" ref="AN8:AN71" si="24">SUM(AL8:AM8)</f>
        <v>0</v>
      </c>
      <c r="AO8" s="56">
        <f>[1]Impact!$M8</f>
        <v>0</v>
      </c>
      <c r="AP8" s="90">
        <f t="shared" ref="AP8:AP71" si="25">ROUND(SUM(AN8:AO8),0)</f>
        <v>0</v>
      </c>
      <c r="AQ8" s="77"/>
      <c r="AR8" s="77">
        <f t="shared" ref="AR8:AR71" si="26">AP8-AQ8</f>
        <v>0</v>
      </c>
      <c r="AS8" s="90">
        <f t="shared" ref="AS8:AS71" si="27">ROUND(AR8/$AS$88,0)</f>
        <v>0</v>
      </c>
      <c r="AT8" s="78">
        <f t="shared" si="7"/>
        <v>0</v>
      </c>
      <c r="AU8" s="87">
        <f t="shared" si="8"/>
        <v>0</v>
      </c>
      <c r="AV8" s="116"/>
      <c r="AW8" s="74"/>
      <c r="AX8" s="74">
        <f t="shared" si="9"/>
        <v>0</v>
      </c>
      <c r="AY8" s="74">
        <f t="shared" si="10"/>
        <v>0</v>
      </c>
    </row>
    <row r="9" spans="1:51" ht="16.149999999999999" customHeight="1" x14ac:dyDescent="0.2">
      <c r="A9" s="54">
        <v>3</v>
      </c>
      <c r="B9" s="55" t="s">
        <v>8</v>
      </c>
      <c r="C9" s="271">
        <f>'8_2.1.18 SIS'!AG9</f>
        <v>0</v>
      </c>
      <c r="D9" s="56">
        <f>'Source Data'!H9</f>
        <v>3742.2866078757875</v>
      </c>
      <c r="E9" s="74">
        <f t="shared" si="11"/>
        <v>0</v>
      </c>
      <c r="F9" s="290"/>
      <c r="G9" s="56">
        <f>'Source Data'!I9</f>
        <v>529.43529443774321</v>
      </c>
      <c r="H9" s="74">
        <f t="shared" si="12"/>
        <v>0</v>
      </c>
      <c r="I9" s="290"/>
      <c r="J9" s="56">
        <f>'Source Data'!J9</f>
        <v>144.39144393756632</v>
      </c>
      <c r="K9" s="74">
        <f t="shared" si="13"/>
        <v>0</v>
      </c>
      <c r="L9" s="290"/>
      <c r="M9" s="56">
        <f>'Source Data'!K9</f>
        <v>3609.7860984391582</v>
      </c>
      <c r="N9" s="74">
        <f t="shared" si="14"/>
        <v>0</v>
      </c>
      <c r="O9" s="290"/>
      <c r="P9" s="56">
        <f>'Source Data'!L9</f>
        <v>1443.9144393756631</v>
      </c>
      <c r="Q9" s="74">
        <f t="shared" si="15"/>
        <v>0</v>
      </c>
      <c r="R9" s="93">
        <v>0</v>
      </c>
      <c r="S9" s="56"/>
      <c r="T9" s="56"/>
      <c r="U9" s="57">
        <f t="shared" si="1"/>
        <v>0</v>
      </c>
      <c r="V9" s="93">
        <f t="shared" si="2"/>
        <v>0</v>
      </c>
      <c r="W9" s="74">
        <f t="shared" si="16"/>
        <v>0</v>
      </c>
      <c r="X9" s="93">
        <f t="shared" si="17"/>
        <v>0</v>
      </c>
      <c r="Y9" s="56">
        <f>[1]Impact!$G9</f>
        <v>0</v>
      </c>
      <c r="Z9" s="93">
        <f t="shared" si="18"/>
        <v>0</v>
      </c>
      <c r="AA9" s="56"/>
      <c r="AB9" s="56">
        <f t="shared" si="19"/>
        <v>0</v>
      </c>
      <c r="AC9" s="93">
        <f t="shared" si="20"/>
        <v>0</v>
      </c>
      <c r="AD9" s="97">
        <f t="shared" si="3"/>
        <v>0</v>
      </c>
      <c r="AE9" s="75">
        <f>'Source Data'!N9</f>
        <v>6285</v>
      </c>
      <c r="AF9" s="90">
        <f t="shared" si="4"/>
        <v>0</v>
      </c>
      <c r="AG9" s="271"/>
      <c r="AH9" s="75">
        <f t="shared" si="21"/>
        <v>0</v>
      </c>
      <c r="AI9" s="271"/>
      <c r="AJ9" s="77">
        <f t="shared" si="5"/>
        <v>0</v>
      </c>
      <c r="AK9" s="76">
        <f t="shared" si="6"/>
        <v>0</v>
      </c>
      <c r="AL9" s="90">
        <f t="shared" si="22"/>
        <v>0</v>
      </c>
      <c r="AM9" s="79">
        <f t="shared" si="23"/>
        <v>0</v>
      </c>
      <c r="AN9" s="90">
        <f t="shared" si="24"/>
        <v>0</v>
      </c>
      <c r="AO9" s="56">
        <f>[1]Impact!$M9</f>
        <v>0</v>
      </c>
      <c r="AP9" s="90">
        <f t="shared" si="25"/>
        <v>0</v>
      </c>
      <c r="AQ9" s="77"/>
      <c r="AR9" s="77">
        <f t="shared" si="26"/>
        <v>0</v>
      </c>
      <c r="AS9" s="90">
        <f t="shared" si="27"/>
        <v>0</v>
      </c>
      <c r="AT9" s="78">
        <f t="shared" si="7"/>
        <v>0</v>
      </c>
      <c r="AU9" s="87">
        <f t="shared" si="8"/>
        <v>0</v>
      </c>
      <c r="AV9" s="116"/>
      <c r="AW9" s="74"/>
      <c r="AX9" s="74">
        <f t="shared" si="9"/>
        <v>0</v>
      </c>
      <c r="AY9" s="74">
        <f t="shared" si="10"/>
        <v>0</v>
      </c>
    </row>
    <row r="10" spans="1:51" ht="16.149999999999999" customHeight="1" x14ac:dyDescent="0.2">
      <c r="A10" s="54">
        <v>4</v>
      </c>
      <c r="B10" s="55" t="s">
        <v>9</v>
      </c>
      <c r="C10" s="271">
        <f>'8_2.1.18 SIS'!AG10</f>
        <v>0</v>
      </c>
      <c r="D10" s="56">
        <f>'Source Data'!H10</f>
        <v>5202.4303933253823</v>
      </c>
      <c r="E10" s="74">
        <f t="shared" si="11"/>
        <v>0</v>
      </c>
      <c r="F10" s="290"/>
      <c r="G10" s="56">
        <f>'Source Data'!I10</f>
        <v>687.66452541183287</v>
      </c>
      <c r="H10" s="74">
        <f t="shared" si="12"/>
        <v>0</v>
      </c>
      <c r="I10" s="290"/>
      <c r="J10" s="56">
        <f>'Source Data'!J10</f>
        <v>187.54487056686349</v>
      </c>
      <c r="K10" s="74">
        <f t="shared" si="13"/>
        <v>0</v>
      </c>
      <c r="L10" s="290"/>
      <c r="M10" s="56">
        <f>'Source Data'!K10</f>
        <v>4688.6217641715884</v>
      </c>
      <c r="N10" s="74">
        <f t="shared" si="14"/>
        <v>0</v>
      </c>
      <c r="O10" s="290"/>
      <c r="P10" s="56">
        <f>'Source Data'!L10</f>
        <v>1875.4487056686353</v>
      </c>
      <c r="Q10" s="74">
        <f t="shared" si="15"/>
        <v>0</v>
      </c>
      <c r="R10" s="93">
        <v>0</v>
      </c>
      <c r="S10" s="56"/>
      <c r="T10" s="56"/>
      <c r="U10" s="57">
        <f t="shared" si="1"/>
        <v>0</v>
      </c>
      <c r="V10" s="93">
        <f t="shared" si="2"/>
        <v>0</v>
      </c>
      <c r="W10" s="74">
        <f t="shared" si="16"/>
        <v>0</v>
      </c>
      <c r="X10" s="93">
        <f t="shared" si="17"/>
        <v>0</v>
      </c>
      <c r="Y10" s="56">
        <f>[1]Impact!$G10</f>
        <v>0</v>
      </c>
      <c r="Z10" s="93">
        <f t="shared" si="18"/>
        <v>0</v>
      </c>
      <c r="AA10" s="56"/>
      <c r="AB10" s="56">
        <f t="shared" si="19"/>
        <v>0</v>
      </c>
      <c r="AC10" s="93">
        <f t="shared" si="20"/>
        <v>0</v>
      </c>
      <c r="AD10" s="97">
        <f t="shared" si="3"/>
        <v>0</v>
      </c>
      <c r="AE10" s="75">
        <f>'Source Data'!N10</f>
        <v>3620</v>
      </c>
      <c r="AF10" s="90">
        <f t="shared" si="4"/>
        <v>0</v>
      </c>
      <c r="AG10" s="271"/>
      <c r="AH10" s="75">
        <f t="shared" si="21"/>
        <v>0</v>
      </c>
      <c r="AI10" s="271"/>
      <c r="AJ10" s="77">
        <f t="shared" si="5"/>
        <v>0</v>
      </c>
      <c r="AK10" s="76">
        <f t="shared" si="6"/>
        <v>0</v>
      </c>
      <c r="AL10" s="90">
        <f t="shared" si="22"/>
        <v>0</v>
      </c>
      <c r="AM10" s="79">
        <f t="shared" si="23"/>
        <v>0</v>
      </c>
      <c r="AN10" s="90">
        <f t="shared" si="24"/>
        <v>0</v>
      </c>
      <c r="AO10" s="56">
        <f>[1]Impact!$M10</f>
        <v>0</v>
      </c>
      <c r="AP10" s="90">
        <f t="shared" si="25"/>
        <v>0</v>
      </c>
      <c r="AQ10" s="77"/>
      <c r="AR10" s="77">
        <f t="shared" si="26"/>
        <v>0</v>
      </c>
      <c r="AS10" s="90">
        <f t="shared" si="27"/>
        <v>0</v>
      </c>
      <c r="AT10" s="78">
        <f t="shared" si="7"/>
        <v>0</v>
      </c>
      <c r="AU10" s="87">
        <f t="shared" si="8"/>
        <v>0</v>
      </c>
      <c r="AV10" s="116"/>
      <c r="AW10" s="74"/>
      <c r="AX10" s="74">
        <f t="shared" si="9"/>
        <v>0</v>
      </c>
      <c r="AY10" s="74">
        <f t="shared" si="10"/>
        <v>0</v>
      </c>
    </row>
    <row r="11" spans="1:51" ht="16.149999999999999" customHeight="1" x14ac:dyDescent="0.2">
      <c r="A11" s="49">
        <v>5</v>
      </c>
      <c r="B11" s="50" t="s">
        <v>10</v>
      </c>
      <c r="C11" s="272">
        <f>'8_2.1.18 SIS'!AG11</f>
        <v>0</v>
      </c>
      <c r="D11" s="51">
        <f>'Source Data'!H11</f>
        <v>4616.1188110316743</v>
      </c>
      <c r="E11" s="80">
        <f t="shared" si="11"/>
        <v>0</v>
      </c>
      <c r="F11" s="291"/>
      <c r="G11" s="51">
        <f>'Source Data'!I11</f>
        <v>699.44299073701018</v>
      </c>
      <c r="H11" s="80">
        <f t="shared" si="12"/>
        <v>0</v>
      </c>
      <c r="I11" s="291"/>
      <c r="J11" s="51">
        <f>'Source Data'!J11</f>
        <v>190.75717929191185</v>
      </c>
      <c r="K11" s="80">
        <f t="shared" si="13"/>
        <v>0</v>
      </c>
      <c r="L11" s="291"/>
      <c r="M11" s="51">
        <f>'Source Data'!K11</f>
        <v>4768.9294822977972</v>
      </c>
      <c r="N11" s="80">
        <f t="shared" si="14"/>
        <v>0</v>
      </c>
      <c r="O11" s="291"/>
      <c r="P11" s="51">
        <f>'Source Data'!L11</f>
        <v>1907.5717929191187</v>
      </c>
      <c r="Q11" s="80">
        <f t="shared" si="15"/>
        <v>0</v>
      </c>
      <c r="R11" s="94">
        <v>0</v>
      </c>
      <c r="S11" s="51"/>
      <c r="T11" s="51"/>
      <c r="U11" s="52">
        <f t="shared" si="1"/>
        <v>0</v>
      </c>
      <c r="V11" s="94">
        <f t="shared" si="2"/>
        <v>0</v>
      </c>
      <c r="W11" s="80">
        <f t="shared" si="16"/>
        <v>0</v>
      </c>
      <c r="X11" s="94">
        <f t="shared" si="17"/>
        <v>0</v>
      </c>
      <c r="Y11" s="51">
        <f>[1]Impact!$G11</f>
        <v>0</v>
      </c>
      <c r="Z11" s="94">
        <f t="shared" si="18"/>
        <v>0</v>
      </c>
      <c r="AA11" s="53"/>
      <c r="AB11" s="51">
        <f t="shared" si="19"/>
        <v>0</v>
      </c>
      <c r="AC11" s="95">
        <f t="shared" si="20"/>
        <v>0</v>
      </c>
      <c r="AD11" s="95">
        <f t="shared" si="3"/>
        <v>0</v>
      </c>
      <c r="AE11" s="71">
        <f>'Source Data'!N11</f>
        <v>2115</v>
      </c>
      <c r="AF11" s="91">
        <f t="shared" si="4"/>
        <v>0</v>
      </c>
      <c r="AG11" s="272"/>
      <c r="AH11" s="71">
        <f t="shared" si="21"/>
        <v>0</v>
      </c>
      <c r="AI11" s="272"/>
      <c r="AJ11" s="72">
        <f t="shared" si="5"/>
        <v>0</v>
      </c>
      <c r="AK11" s="73">
        <f t="shared" si="6"/>
        <v>0</v>
      </c>
      <c r="AL11" s="91">
        <f t="shared" si="22"/>
        <v>0</v>
      </c>
      <c r="AM11" s="82">
        <f t="shared" si="23"/>
        <v>0</v>
      </c>
      <c r="AN11" s="91">
        <f t="shared" si="24"/>
        <v>0</v>
      </c>
      <c r="AO11" s="51">
        <f>[1]Impact!$M11</f>
        <v>0</v>
      </c>
      <c r="AP11" s="91">
        <f t="shared" si="25"/>
        <v>0</v>
      </c>
      <c r="AQ11" s="72"/>
      <c r="AR11" s="72">
        <f t="shared" si="26"/>
        <v>0</v>
      </c>
      <c r="AS11" s="91">
        <f t="shared" si="27"/>
        <v>0</v>
      </c>
      <c r="AT11" s="81">
        <f t="shared" si="7"/>
        <v>0</v>
      </c>
      <c r="AU11" s="88">
        <f t="shared" si="8"/>
        <v>0</v>
      </c>
      <c r="AV11" s="116"/>
      <c r="AW11" s="80"/>
      <c r="AX11" s="80">
        <f t="shared" si="9"/>
        <v>0</v>
      </c>
      <c r="AY11" s="80">
        <f t="shared" si="10"/>
        <v>0</v>
      </c>
    </row>
    <row r="12" spans="1:51" ht="16.149999999999999" customHeight="1" x14ac:dyDescent="0.2">
      <c r="A12" s="58">
        <v>6</v>
      </c>
      <c r="B12" s="59" t="s">
        <v>11</v>
      </c>
      <c r="C12" s="270">
        <f>'8_2.1.18 SIS'!AG12</f>
        <v>0</v>
      </c>
      <c r="D12" s="60">
        <f>'Source Data'!H12</f>
        <v>4932.8589889938785</v>
      </c>
      <c r="E12" s="65">
        <f t="shared" si="11"/>
        <v>0</v>
      </c>
      <c r="F12" s="289"/>
      <c r="G12" s="60">
        <f>'Source Data'!I12</f>
        <v>671.54041297688354</v>
      </c>
      <c r="H12" s="65">
        <f t="shared" si="12"/>
        <v>0</v>
      </c>
      <c r="I12" s="289"/>
      <c r="J12" s="60">
        <f>'Source Data'!J12</f>
        <v>183.14738535733184</v>
      </c>
      <c r="K12" s="65">
        <f t="shared" si="13"/>
        <v>0</v>
      </c>
      <c r="L12" s="289"/>
      <c r="M12" s="60">
        <f>'Source Data'!K12</f>
        <v>4578.6846339332969</v>
      </c>
      <c r="N12" s="65">
        <f t="shared" si="14"/>
        <v>0</v>
      </c>
      <c r="O12" s="289"/>
      <c r="P12" s="60">
        <f>'Source Data'!L12</f>
        <v>1831.4738535733186</v>
      </c>
      <c r="Q12" s="65">
        <f t="shared" si="15"/>
        <v>0</v>
      </c>
      <c r="R12" s="92">
        <v>0</v>
      </c>
      <c r="S12" s="60"/>
      <c r="T12" s="60"/>
      <c r="U12" s="61">
        <f t="shared" si="1"/>
        <v>0</v>
      </c>
      <c r="V12" s="92">
        <f t="shared" si="2"/>
        <v>0</v>
      </c>
      <c r="W12" s="65">
        <f t="shared" si="16"/>
        <v>0</v>
      </c>
      <c r="X12" s="92">
        <f t="shared" si="17"/>
        <v>0</v>
      </c>
      <c r="Y12" s="60">
        <f>[1]Impact!$G12</f>
        <v>0</v>
      </c>
      <c r="Z12" s="92">
        <f t="shared" si="18"/>
        <v>0</v>
      </c>
      <c r="AA12" s="60"/>
      <c r="AB12" s="60">
        <f t="shared" si="19"/>
        <v>0</v>
      </c>
      <c r="AC12" s="92">
        <f t="shared" si="20"/>
        <v>0</v>
      </c>
      <c r="AD12" s="96">
        <f t="shared" si="3"/>
        <v>0</v>
      </c>
      <c r="AE12" s="66">
        <f>'Source Data'!N12</f>
        <v>4073</v>
      </c>
      <c r="AF12" s="89">
        <f t="shared" si="4"/>
        <v>0</v>
      </c>
      <c r="AG12" s="270"/>
      <c r="AH12" s="66">
        <f t="shared" si="21"/>
        <v>0</v>
      </c>
      <c r="AI12" s="270"/>
      <c r="AJ12" s="68">
        <f t="shared" si="5"/>
        <v>0</v>
      </c>
      <c r="AK12" s="67">
        <f t="shared" si="6"/>
        <v>0</v>
      </c>
      <c r="AL12" s="89">
        <f t="shared" si="22"/>
        <v>0</v>
      </c>
      <c r="AM12" s="70">
        <f t="shared" si="23"/>
        <v>0</v>
      </c>
      <c r="AN12" s="89">
        <f t="shared" si="24"/>
        <v>0</v>
      </c>
      <c r="AO12" s="60">
        <f>[1]Impact!$M12</f>
        <v>0</v>
      </c>
      <c r="AP12" s="89">
        <f t="shared" si="25"/>
        <v>0</v>
      </c>
      <c r="AQ12" s="68"/>
      <c r="AR12" s="68">
        <f t="shared" si="26"/>
        <v>0</v>
      </c>
      <c r="AS12" s="89">
        <f t="shared" si="27"/>
        <v>0</v>
      </c>
      <c r="AT12" s="69">
        <f t="shared" si="7"/>
        <v>0</v>
      </c>
      <c r="AU12" s="86">
        <f t="shared" si="8"/>
        <v>0</v>
      </c>
      <c r="AV12" s="116"/>
      <c r="AW12" s="65"/>
      <c r="AX12" s="65">
        <f t="shared" si="9"/>
        <v>0</v>
      </c>
      <c r="AY12" s="65">
        <f t="shared" si="10"/>
        <v>0</v>
      </c>
    </row>
    <row r="13" spans="1:51" ht="16.149999999999999" customHeight="1" x14ac:dyDescent="0.2">
      <c r="A13" s="54">
        <v>7</v>
      </c>
      <c r="B13" s="55" t="s">
        <v>12</v>
      </c>
      <c r="C13" s="271">
        <f>'8_2.1.18 SIS'!AG13</f>
        <v>0</v>
      </c>
      <c r="D13" s="56">
        <f>'Source Data'!H13</f>
        <v>3079.9485560845051</v>
      </c>
      <c r="E13" s="74">
        <f t="shared" si="11"/>
        <v>0</v>
      </c>
      <c r="F13" s="290"/>
      <c r="G13" s="56">
        <f>'Source Data'!I13</f>
        <v>422.20328372683736</v>
      </c>
      <c r="H13" s="74">
        <f t="shared" si="12"/>
        <v>0</v>
      </c>
      <c r="I13" s="290"/>
      <c r="J13" s="56">
        <f>'Source Data'!J13</f>
        <v>115.14635010731928</v>
      </c>
      <c r="K13" s="74">
        <f t="shared" si="13"/>
        <v>0</v>
      </c>
      <c r="L13" s="290"/>
      <c r="M13" s="56">
        <f>'Source Data'!K13</f>
        <v>2878.6587526829821</v>
      </c>
      <c r="N13" s="74">
        <f t="shared" si="14"/>
        <v>0</v>
      </c>
      <c r="O13" s="290"/>
      <c r="P13" s="56">
        <f>'Source Data'!L13</f>
        <v>1151.4635010731927</v>
      </c>
      <c r="Q13" s="74">
        <f t="shared" si="15"/>
        <v>0</v>
      </c>
      <c r="R13" s="93">
        <v>0</v>
      </c>
      <c r="S13" s="56"/>
      <c r="T13" s="56"/>
      <c r="U13" s="57">
        <f t="shared" si="1"/>
        <v>0</v>
      </c>
      <c r="V13" s="93">
        <f t="shared" si="2"/>
        <v>0</v>
      </c>
      <c r="W13" s="74">
        <f t="shared" si="16"/>
        <v>0</v>
      </c>
      <c r="X13" s="93">
        <f t="shared" si="17"/>
        <v>0</v>
      </c>
      <c r="Y13" s="56">
        <f>[1]Impact!$G13</f>
        <v>0</v>
      </c>
      <c r="Z13" s="93">
        <f t="shared" si="18"/>
        <v>0</v>
      </c>
      <c r="AA13" s="56"/>
      <c r="AB13" s="56">
        <f t="shared" si="19"/>
        <v>0</v>
      </c>
      <c r="AC13" s="93">
        <f t="shared" si="20"/>
        <v>0</v>
      </c>
      <c r="AD13" s="97">
        <f t="shared" si="3"/>
        <v>0</v>
      </c>
      <c r="AE13" s="75">
        <f>'Source Data'!N13</f>
        <v>11839</v>
      </c>
      <c r="AF13" s="90">
        <f t="shared" si="4"/>
        <v>0</v>
      </c>
      <c r="AG13" s="271"/>
      <c r="AH13" s="75">
        <f t="shared" si="21"/>
        <v>0</v>
      </c>
      <c r="AI13" s="271"/>
      <c r="AJ13" s="77">
        <f t="shared" si="5"/>
        <v>0</v>
      </c>
      <c r="AK13" s="76">
        <f t="shared" si="6"/>
        <v>0</v>
      </c>
      <c r="AL13" s="90">
        <f t="shared" si="22"/>
        <v>0</v>
      </c>
      <c r="AM13" s="79">
        <f t="shared" si="23"/>
        <v>0</v>
      </c>
      <c r="AN13" s="90">
        <f t="shared" si="24"/>
        <v>0</v>
      </c>
      <c r="AO13" s="56">
        <f>[1]Impact!$M13</f>
        <v>0</v>
      </c>
      <c r="AP13" s="90">
        <f t="shared" si="25"/>
        <v>0</v>
      </c>
      <c r="AQ13" s="77"/>
      <c r="AR13" s="77">
        <f t="shared" si="26"/>
        <v>0</v>
      </c>
      <c r="AS13" s="90">
        <f t="shared" si="27"/>
        <v>0</v>
      </c>
      <c r="AT13" s="78">
        <f t="shared" si="7"/>
        <v>0</v>
      </c>
      <c r="AU13" s="87">
        <f t="shared" si="8"/>
        <v>0</v>
      </c>
      <c r="AV13" s="116"/>
      <c r="AW13" s="74"/>
      <c r="AX13" s="74">
        <f t="shared" si="9"/>
        <v>0</v>
      </c>
      <c r="AY13" s="74">
        <f t="shared" si="10"/>
        <v>0</v>
      </c>
    </row>
    <row r="14" spans="1:51" ht="16.149999999999999" customHeight="1" x14ac:dyDescent="0.2">
      <c r="A14" s="54">
        <v>8</v>
      </c>
      <c r="B14" s="55" t="s">
        <v>13</v>
      </c>
      <c r="C14" s="271">
        <f>'8_2.1.18 SIS'!AG14</f>
        <v>0</v>
      </c>
      <c r="D14" s="56">
        <f>'Source Data'!H14</f>
        <v>4738.9956586322805</v>
      </c>
      <c r="E14" s="74">
        <f t="shared" si="11"/>
        <v>0</v>
      </c>
      <c r="F14" s="290"/>
      <c r="G14" s="56">
        <f>'Source Data'!I14</f>
        <v>631.46888950213452</v>
      </c>
      <c r="H14" s="74">
        <f t="shared" si="12"/>
        <v>0</v>
      </c>
      <c r="I14" s="290"/>
      <c r="J14" s="56">
        <f>'Source Data'!J14</f>
        <v>172.21878804603671</v>
      </c>
      <c r="K14" s="74">
        <f t="shared" si="13"/>
        <v>0</v>
      </c>
      <c r="L14" s="290"/>
      <c r="M14" s="56">
        <f>'Source Data'!K14</f>
        <v>4305.4697011509179</v>
      </c>
      <c r="N14" s="74">
        <f t="shared" si="14"/>
        <v>0</v>
      </c>
      <c r="O14" s="290"/>
      <c r="P14" s="56">
        <f>'Source Data'!L14</f>
        <v>1722.1878804603671</v>
      </c>
      <c r="Q14" s="74">
        <f t="shared" si="15"/>
        <v>0</v>
      </c>
      <c r="R14" s="93">
        <v>0</v>
      </c>
      <c r="S14" s="56"/>
      <c r="T14" s="56"/>
      <c r="U14" s="57">
        <f t="shared" si="1"/>
        <v>0</v>
      </c>
      <c r="V14" s="93">
        <f t="shared" si="2"/>
        <v>0</v>
      </c>
      <c r="W14" s="74">
        <f t="shared" si="16"/>
        <v>0</v>
      </c>
      <c r="X14" s="93">
        <f t="shared" si="17"/>
        <v>0</v>
      </c>
      <c r="Y14" s="56">
        <f>[1]Impact!$G14</f>
        <v>0</v>
      </c>
      <c r="Z14" s="93">
        <f t="shared" si="18"/>
        <v>0</v>
      </c>
      <c r="AA14" s="56"/>
      <c r="AB14" s="56">
        <f t="shared" si="19"/>
        <v>0</v>
      </c>
      <c r="AC14" s="93">
        <f t="shared" si="20"/>
        <v>0</v>
      </c>
      <c r="AD14" s="97">
        <f t="shared" si="3"/>
        <v>0</v>
      </c>
      <c r="AE14" s="75">
        <f>'Source Data'!N14</f>
        <v>4588</v>
      </c>
      <c r="AF14" s="90">
        <f t="shared" si="4"/>
        <v>0</v>
      </c>
      <c r="AG14" s="271"/>
      <c r="AH14" s="75">
        <f t="shared" si="21"/>
        <v>0</v>
      </c>
      <c r="AI14" s="271"/>
      <c r="AJ14" s="77">
        <f t="shared" si="5"/>
        <v>0</v>
      </c>
      <c r="AK14" s="76">
        <f t="shared" si="6"/>
        <v>0</v>
      </c>
      <c r="AL14" s="90">
        <f t="shared" si="22"/>
        <v>0</v>
      </c>
      <c r="AM14" s="79">
        <f t="shared" si="23"/>
        <v>0</v>
      </c>
      <c r="AN14" s="90">
        <f t="shared" si="24"/>
        <v>0</v>
      </c>
      <c r="AO14" s="56">
        <f>[1]Impact!$M14</f>
        <v>0</v>
      </c>
      <c r="AP14" s="90">
        <f t="shared" si="25"/>
        <v>0</v>
      </c>
      <c r="AQ14" s="77"/>
      <c r="AR14" s="77">
        <f t="shared" si="26"/>
        <v>0</v>
      </c>
      <c r="AS14" s="90">
        <f t="shared" si="27"/>
        <v>0</v>
      </c>
      <c r="AT14" s="78">
        <f t="shared" si="7"/>
        <v>0</v>
      </c>
      <c r="AU14" s="87">
        <f t="shared" si="8"/>
        <v>0</v>
      </c>
      <c r="AV14" s="116"/>
      <c r="AW14" s="74"/>
      <c r="AX14" s="74">
        <f t="shared" si="9"/>
        <v>0</v>
      </c>
      <c r="AY14" s="74">
        <f t="shared" si="10"/>
        <v>0</v>
      </c>
    </row>
    <row r="15" spans="1:51" ht="16.149999999999999" customHeight="1" x14ac:dyDescent="0.2">
      <c r="A15" s="54">
        <v>9</v>
      </c>
      <c r="B15" s="55" t="s">
        <v>14</v>
      </c>
      <c r="C15" s="271">
        <f>'8_2.1.18 SIS'!AG15</f>
        <v>0</v>
      </c>
      <c r="D15" s="56">
        <f>'Source Data'!H15</f>
        <v>4548.7366413720365</v>
      </c>
      <c r="E15" s="74">
        <f t="shared" si="11"/>
        <v>0</v>
      </c>
      <c r="F15" s="290"/>
      <c r="G15" s="56">
        <f>'Source Data'!I15</f>
        <v>606.55190779573797</v>
      </c>
      <c r="H15" s="74">
        <f t="shared" si="12"/>
        <v>0</v>
      </c>
      <c r="I15" s="290"/>
      <c r="J15" s="56">
        <f>'Source Data'!J15</f>
        <v>165.42324758065581</v>
      </c>
      <c r="K15" s="74">
        <f t="shared" si="13"/>
        <v>0</v>
      </c>
      <c r="L15" s="290"/>
      <c r="M15" s="56">
        <f>'Source Data'!K15</f>
        <v>4135.5811895163952</v>
      </c>
      <c r="N15" s="74">
        <f t="shared" si="14"/>
        <v>0</v>
      </c>
      <c r="O15" s="290"/>
      <c r="P15" s="56">
        <f>'Source Data'!L15</f>
        <v>1654.2324758065579</v>
      </c>
      <c r="Q15" s="74">
        <f t="shared" si="15"/>
        <v>0</v>
      </c>
      <c r="R15" s="93">
        <v>0</v>
      </c>
      <c r="S15" s="56"/>
      <c r="T15" s="56"/>
      <c r="U15" s="57">
        <f t="shared" si="1"/>
        <v>0</v>
      </c>
      <c r="V15" s="93">
        <f t="shared" si="2"/>
        <v>0</v>
      </c>
      <c r="W15" s="74">
        <f t="shared" si="16"/>
        <v>0</v>
      </c>
      <c r="X15" s="93">
        <f t="shared" si="17"/>
        <v>0</v>
      </c>
      <c r="Y15" s="56">
        <f>[1]Impact!$G15</f>
        <v>0</v>
      </c>
      <c r="Z15" s="93">
        <f t="shared" si="18"/>
        <v>0</v>
      </c>
      <c r="AA15" s="56"/>
      <c r="AB15" s="56">
        <f t="shared" si="19"/>
        <v>0</v>
      </c>
      <c r="AC15" s="93">
        <f t="shared" si="20"/>
        <v>0</v>
      </c>
      <c r="AD15" s="97">
        <f t="shared" si="3"/>
        <v>0</v>
      </c>
      <c r="AE15" s="75">
        <f>'Source Data'!N15</f>
        <v>5094</v>
      </c>
      <c r="AF15" s="90">
        <f t="shared" si="4"/>
        <v>0</v>
      </c>
      <c r="AG15" s="271"/>
      <c r="AH15" s="75">
        <f t="shared" si="21"/>
        <v>0</v>
      </c>
      <c r="AI15" s="271"/>
      <c r="AJ15" s="77">
        <f t="shared" si="5"/>
        <v>0</v>
      </c>
      <c r="AK15" s="76">
        <f t="shared" si="6"/>
        <v>0</v>
      </c>
      <c r="AL15" s="90">
        <f t="shared" si="22"/>
        <v>0</v>
      </c>
      <c r="AM15" s="79">
        <f t="shared" si="23"/>
        <v>0</v>
      </c>
      <c r="AN15" s="90">
        <f t="shared" si="24"/>
        <v>0</v>
      </c>
      <c r="AO15" s="56">
        <f>[1]Impact!$M15</f>
        <v>0</v>
      </c>
      <c r="AP15" s="90">
        <f t="shared" si="25"/>
        <v>0</v>
      </c>
      <c r="AQ15" s="77"/>
      <c r="AR15" s="77">
        <f t="shared" si="26"/>
        <v>0</v>
      </c>
      <c r="AS15" s="90">
        <f t="shared" si="27"/>
        <v>0</v>
      </c>
      <c r="AT15" s="78">
        <f t="shared" si="7"/>
        <v>0</v>
      </c>
      <c r="AU15" s="87">
        <f t="shared" si="8"/>
        <v>0</v>
      </c>
      <c r="AV15" s="116"/>
      <c r="AW15" s="74"/>
      <c r="AX15" s="74">
        <f t="shared" si="9"/>
        <v>0</v>
      </c>
      <c r="AY15" s="74">
        <f t="shared" si="10"/>
        <v>0</v>
      </c>
    </row>
    <row r="16" spans="1:51" ht="16.149999999999999" customHeight="1" x14ac:dyDescent="0.2">
      <c r="A16" s="49">
        <v>10</v>
      </c>
      <c r="B16" s="50" t="s">
        <v>15</v>
      </c>
      <c r="C16" s="272">
        <f>'8_2.1.18 SIS'!AG16</f>
        <v>0</v>
      </c>
      <c r="D16" s="51">
        <f>'Source Data'!H16</f>
        <v>3450.3968616043203</v>
      </c>
      <c r="E16" s="80">
        <f t="shared" si="11"/>
        <v>0</v>
      </c>
      <c r="F16" s="291"/>
      <c r="G16" s="51">
        <f>'Source Data'!I16</f>
        <v>486.95555408614769</v>
      </c>
      <c r="H16" s="80">
        <f t="shared" si="12"/>
        <v>0</v>
      </c>
      <c r="I16" s="291"/>
      <c r="J16" s="51">
        <f>'Source Data'!J16</f>
        <v>132.806060205313</v>
      </c>
      <c r="K16" s="80">
        <f t="shared" si="13"/>
        <v>0</v>
      </c>
      <c r="L16" s="291"/>
      <c r="M16" s="51">
        <f>'Source Data'!K16</f>
        <v>3320.1515051328256</v>
      </c>
      <c r="N16" s="80">
        <f t="shared" si="14"/>
        <v>0</v>
      </c>
      <c r="O16" s="291"/>
      <c r="P16" s="51">
        <f>'Source Data'!L16</f>
        <v>1328.06060205313</v>
      </c>
      <c r="Q16" s="80">
        <f t="shared" si="15"/>
        <v>0</v>
      </c>
      <c r="R16" s="94">
        <v>0</v>
      </c>
      <c r="S16" s="51"/>
      <c r="T16" s="51"/>
      <c r="U16" s="52">
        <f t="shared" si="1"/>
        <v>0</v>
      </c>
      <c r="V16" s="94">
        <f t="shared" si="2"/>
        <v>0</v>
      </c>
      <c r="W16" s="80">
        <f t="shared" si="16"/>
        <v>0</v>
      </c>
      <c r="X16" s="94">
        <f t="shared" si="17"/>
        <v>0</v>
      </c>
      <c r="Y16" s="51">
        <f>[1]Impact!$G16</f>
        <v>0</v>
      </c>
      <c r="Z16" s="94">
        <f t="shared" si="18"/>
        <v>0</v>
      </c>
      <c r="AA16" s="53"/>
      <c r="AB16" s="51">
        <f t="shared" si="19"/>
        <v>0</v>
      </c>
      <c r="AC16" s="95">
        <f t="shared" si="20"/>
        <v>0</v>
      </c>
      <c r="AD16" s="95">
        <f t="shared" si="3"/>
        <v>0</v>
      </c>
      <c r="AE16" s="71">
        <f>'Source Data'!N16</f>
        <v>7747</v>
      </c>
      <c r="AF16" s="91">
        <f t="shared" si="4"/>
        <v>0</v>
      </c>
      <c r="AG16" s="272"/>
      <c r="AH16" s="71">
        <f t="shared" si="21"/>
        <v>0</v>
      </c>
      <c r="AI16" s="272"/>
      <c r="AJ16" s="72">
        <f t="shared" si="5"/>
        <v>0</v>
      </c>
      <c r="AK16" s="73">
        <f t="shared" si="6"/>
        <v>0</v>
      </c>
      <c r="AL16" s="91">
        <f t="shared" si="22"/>
        <v>0</v>
      </c>
      <c r="AM16" s="82">
        <f t="shared" si="23"/>
        <v>0</v>
      </c>
      <c r="AN16" s="91">
        <f t="shared" si="24"/>
        <v>0</v>
      </c>
      <c r="AO16" s="51">
        <f>[1]Impact!$M16</f>
        <v>0</v>
      </c>
      <c r="AP16" s="91">
        <f t="shared" si="25"/>
        <v>0</v>
      </c>
      <c r="AQ16" s="72"/>
      <c r="AR16" s="72">
        <f t="shared" si="26"/>
        <v>0</v>
      </c>
      <c r="AS16" s="91">
        <f t="shared" si="27"/>
        <v>0</v>
      </c>
      <c r="AT16" s="81">
        <f t="shared" si="7"/>
        <v>0</v>
      </c>
      <c r="AU16" s="88">
        <f t="shared" si="8"/>
        <v>0</v>
      </c>
      <c r="AV16" s="116"/>
      <c r="AW16" s="80"/>
      <c r="AX16" s="80">
        <f t="shared" si="9"/>
        <v>0</v>
      </c>
      <c r="AY16" s="80">
        <f t="shared" si="10"/>
        <v>0</v>
      </c>
    </row>
    <row r="17" spans="1:51" ht="16.149999999999999" customHeight="1" x14ac:dyDescent="0.2">
      <c r="A17" s="58">
        <v>11</v>
      </c>
      <c r="B17" s="59" t="s">
        <v>16</v>
      </c>
      <c r="C17" s="270">
        <f>'8_2.1.18 SIS'!AG17</f>
        <v>0</v>
      </c>
      <c r="D17" s="60">
        <f>'Source Data'!H17</f>
        <v>5710.1347819377015</v>
      </c>
      <c r="E17" s="65">
        <f t="shared" si="11"/>
        <v>0</v>
      </c>
      <c r="F17" s="289"/>
      <c r="G17" s="60">
        <f>'Source Data'!I17</f>
        <v>720.86562862338462</v>
      </c>
      <c r="H17" s="65">
        <f t="shared" si="12"/>
        <v>0</v>
      </c>
      <c r="I17" s="289"/>
      <c r="J17" s="60">
        <f>'Source Data'!J17</f>
        <v>196.59971689728673</v>
      </c>
      <c r="K17" s="65">
        <f t="shared" si="13"/>
        <v>0</v>
      </c>
      <c r="L17" s="289"/>
      <c r="M17" s="60">
        <f>'Source Data'!K17</f>
        <v>4914.9929224321686</v>
      </c>
      <c r="N17" s="65">
        <f t="shared" si="14"/>
        <v>0</v>
      </c>
      <c r="O17" s="289"/>
      <c r="P17" s="60">
        <f>'Source Data'!L17</f>
        <v>1965.9971689728673</v>
      </c>
      <c r="Q17" s="65">
        <f t="shared" si="15"/>
        <v>0</v>
      </c>
      <c r="R17" s="92">
        <v>0</v>
      </c>
      <c r="S17" s="60"/>
      <c r="T17" s="60"/>
      <c r="U17" s="61">
        <f t="shared" si="1"/>
        <v>0</v>
      </c>
      <c r="V17" s="92">
        <f t="shared" si="2"/>
        <v>0</v>
      </c>
      <c r="W17" s="65">
        <f t="shared" si="16"/>
        <v>0</v>
      </c>
      <c r="X17" s="92">
        <f t="shared" si="17"/>
        <v>0</v>
      </c>
      <c r="Y17" s="60">
        <f>[1]Impact!$G17</f>
        <v>0</v>
      </c>
      <c r="Z17" s="92">
        <f t="shared" si="18"/>
        <v>0</v>
      </c>
      <c r="AA17" s="60"/>
      <c r="AB17" s="60">
        <f t="shared" si="19"/>
        <v>0</v>
      </c>
      <c r="AC17" s="92">
        <f t="shared" si="20"/>
        <v>0</v>
      </c>
      <c r="AD17" s="96">
        <f t="shared" si="3"/>
        <v>0</v>
      </c>
      <c r="AE17" s="66">
        <f>'Source Data'!N17</f>
        <v>3310</v>
      </c>
      <c r="AF17" s="89">
        <f t="shared" si="4"/>
        <v>0</v>
      </c>
      <c r="AG17" s="270"/>
      <c r="AH17" s="66">
        <f t="shared" si="21"/>
        <v>0</v>
      </c>
      <c r="AI17" s="270"/>
      <c r="AJ17" s="68">
        <f t="shared" si="5"/>
        <v>0</v>
      </c>
      <c r="AK17" s="67">
        <f t="shared" si="6"/>
        <v>0</v>
      </c>
      <c r="AL17" s="89">
        <f t="shared" si="22"/>
        <v>0</v>
      </c>
      <c r="AM17" s="70">
        <f t="shared" si="23"/>
        <v>0</v>
      </c>
      <c r="AN17" s="89">
        <f t="shared" si="24"/>
        <v>0</v>
      </c>
      <c r="AO17" s="60">
        <f>[1]Impact!$M17</f>
        <v>0</v>
      </c>
      <c r="AP17" s="89">
        <f t="shared" si="25"/>
        <v>0</v>
      </c>
      <c r="AQ17" s="68"/>
      <c r="AR17" s="68">
        <f t="shared" si="26"/>
        <v>0</v>
      </c>
      <c r="AS17" s="89">
        <f t="shared" si="27"/>
        <v>0</v>
      </c>
      <c r="AT17" s="69">
        <f t="shared" si="7"/>
        <v>0</v>
      </c>
      <c r="AU17" s="86">
        <f t="shared" si="8"/>
        <v>0</v>
      </c>
      <c r="AV17" s="116"/>
      <c r="AW17" s="65"/>
      <c r="AX17" s="65">
        <f t="shared" si="9"/>
        <v>0</v>
      </c>
      <c r="AY17" s="65">
        <f t="shared" si="10"/>
        <v>0</v>
      </c>
    </row>
    <row r="18" spans="1:51" ht="16.149999999999999" customHeight="1" x14ac:dyDescent="0.2">
      <c r="A18" s="54">
        <v>12</v>
      </c>
      <c r="B18" s="55" t="s">
        <v>17</v>
      </c>
      <c r="C18" s="271">
        <f>'8_2.1.18 SIS'!AG18</f>
        <v>0</v>
      </c>
      <c r="D18" s="56">
        <f>'Source Data'!H18</f>
        <v>2970.5124583417528</v>
      </c>
      <c r="E18" s="74">
        <f t="shared" si="11"/>
        <v>0</v>
      </c>
      <c r="F18" s="290"/>
      <c r="G18" s="56">
        <f>'Source Data'!I18</f>
        <v>374.0615666318472</v>
      </c>
      <c r="H18" s="74">
        <f t="shared" si="12"/>
        <v>0</v>
      </c>
      <c r="I18" s="290"/>
      <c r="J18" s="56">
        <f>'Source Data'!J18</f>
        <v>102.01679089959471</v>
      </c>
      <c r="K18" s="74">
        <f t="shared" si="13"/>
        <v>0</v>
      </c>
      <c r="L18" s="290"/>
      <c r="M18" s="56">
        <f>'Source Data'!K18</f>
        <v>2550.4197724898677</v>
      </c>
      <c r="N18" s="74">
        <f t="shared" si="14"/>
        <v>0</v>
      </c>
      <c r="O18" s="290"/>
      <c r="P18" s="56">
        <f>'Source Data'!L18</f>
        <v>1020.1679089959471</v>
      </c>
      <c r="Q18" s="74">
        <f t="shared" si="15"/>
        <v>0</v>
      </c>
      <c r="R18" s="93">
        <v>0</v>
      </c>
      <c r="S18" s="56"/>
      <c r="T18" s="56"/>
      <c r="U18" s="57">
        <f t="shared" si="1"/>
        <v>0</v>
      </c>
      <c r="V18" s="93">
        <f t="shared" si="2"/>
        <v>0</v>
      </c>
      <c r="W18" s="74">
        <f t="shared" si="16"/>
        <v>0</v>
      </c>
      <c r="X18" s="93">
        <f t="shared" si="17"/>
        <v>0</v>
      </c>
      <c r="Y18" s="56">
        <f>[1]Impact!$G18</f>
        <v>0</v>
      </c>
      <c r="Z18" s="93">
        <f t="shared" si="18"/>
        <v>0</v>
      </c>
      <c r="AA18" s="56"/>
      <c r="AB18" s="56">
        <f t="shared" si="19"/>
        <v>0</v>
      </c>
      <c r="AC18" s="93">
        <f t="shared" si="20"/>
        <v>0</v>
      </c>
      <c r="AD18" s="97">
        <f t="shared" si="3"/>
        <v>0</v>
      </c>
      <c r="AE18" s="75">
        <f>'Source Data'!N18</f>
        <v>6410</v>
      </c>
      <c r="AF18" s="90">
        <f t="shared" si="4"/>
        <v>0</v>
      </c>
      <c r="AG18" s="271"/>
      <c r="AH18" s="75">
        <f t="shared" si="21"/>
        <v>0</v>
      </c>
      <c r="AI18" s="271"/>
      <c r="AJ18" s="77">
        <f t="shared" si="5"/>
        <v>0</v>
      </c>
      <c r="AK18" s="76">
        <f t="shared" si="6"/>
        <v>0</v>
      </c>
      <c r="AL18" s="90">
        <f t="shared" si="22"/>
        <v>0</v>
      </c>
      <c r="AM18" s="79">
        <f t="shared" si="23"/>
        <v>0</v>
      </c>
      <c r="AN18" s="90">
        <f t="shared" si="24"/>
        <v>0</v>
      </c>
      <c r="AO18" s="56">
        <f>[1]Impact!$M18</f>
        <v>0</v>
      </c>
      <c r="AP18" s="90">
        <f t="shared" si="25"/>
        <v>0</v>
      </c>
      <c r="AQ18" s="77"/>
      <c r="AR18" s="77">
        <f t="shared" si="26"/>
        <v>0</v>
      </c>
      <c r="AS18" s="90">
        <f t="shared" si="27"/>
        <v>0</v>
      </c>
      <c r="AT18" s="78">
        <f t="shared" si="7"/>
        <v>0</v>
      </c>
      <c r="AU18" s="87">
        <f t="shared" si="8"/>
        <v>0</v>
      </c>
      <c r="AV18" s="116"/>
      <c r="AW18" s="74"/>
      <c r="AX18" s="74">
        <f t="shared" si="9"/>
        <v>0</v>
      </c>
      <c r="AY18" s="74">
        <f t="shared" si="10"/>
        <v>0</v>
      </c>
    </row>
    <row r="19" spans="1:51" ht="16.149999999999999" customHeight="1" x14ac:dyDescent="0.2">
      <c r="A19" s="54">
        <v>13</v>
      </c>
      <c r="B19" s="55" t="s">
        <v>18</v>
      </c>
      <c r="C19" s="271">
        <f>'8_2.1.18 SIS'!AG19</f>
        <v>0</v>
      </c>
      <c r="D19" s="56">
        <f>'Source Data'!H19</f>
        <v>5498.1587066365764</v>
      </c>
      <c r="E19" s="74">
        <f t="shared" si="11"/>
        <v>0</v>
      </c>
      <c r="F19" s="290"/>
      <c r="G19" s="56">
        <f>'Source Data'!I19</f>
        <v>725.51734025343501</v>
      </c>
      <c r="H19" s="74">
        <f t="shared" si="12"/>
        <v>0</v>
      </c>
      <c r="I19" s="290"/>
      <c r="J19" s="56">
        <f>'Source Data'!J19</f>
        <v>197.86836552366407</v>
      </c>
      <c r="K19" s="74">
        <f t="shared" si="13"/>
        <v>0</v>
      </c>
      <c r="L19" s="290"/>
      <c r="M19" s="56">
        <f>'Source Data'!K19</f>
        <v>4946.7091380916027</v>
      </c>
      <c r="N19" s="74">
        <f t="shared" si="14"/>
        <v>0</v>
      </c>
      <c r="O19" s="290"/>
      <c r="P19" s="56">
        <f>'Source Data'!L19</f>
        <v>1978.6836552366412</v>
      </c>
      <c r="Q19" s="74">
        <f t="shared" si="15"/>
        <v>0</v>
      </c>
      <c r="R19" s="93">
        <v>0</v>
      </c>
      <c r="S19" s="56"/>
      <c r="T19" s="56"/>
      <c r="U19" s="57">
        <f t="shared" si="1"/>
        <v>0</v>
      </c>
      <c r="V19" s="93">
        <f t="shared" si="2"/>
        <v>0</v>
      </c>
      <c r="W19" s="74">
        <f t="shared" si="16"/>
        <v>0</v>
      </c>
      <c r="X19" s="93">
        <f t="shared" si="17"/>
        <v>0</v>
      </c>
      <c r="Y19" s="56">
        <f>[1]Impact!$G19</f>
        <v>0</v>
      </c>
      <c r="Z19" s="93">
        <f t="shared" si="18"/>
        <v>0</v>
      </c>
      <c r="AA19" s="56"/>
      <c r="AB19" s="56">
        <f t="shared" si="19"/>
        <v>0</v>
      </c>
      <c r="AC19" s="93">
        <f t="shared" si="20"/>
        <v>0</v>
      </c>
      <c r="AD19" s="97">
        <f t="shared" si="3"/>
        <v>0</v>
      </c>
      <c r="AE19" s="75">
        <f>'Source Data'!N19</f>
        <v>2773</v>
      </c>
      <c r="AF19" s="90">
        <f t="shared" si="4"/>
        <v>0</v>
      </c>
      <c r="AG19" s="271"/>
      <c r="AH19" s="75">
        <f t="shared" si="21"/>
        <v>0</v>
      </c>
      <c r="AI19" s="271"/>
      <c r="AJ19" s="77">
        <f t="shared" si="5"/>
        <v>0</v>
      </c>
      <c r="AK19" s="76">
        <f t="shared" si="6"/>
        <v>0</v>
      </c>
      <c r="AL19" s="90">
        <f t="shared" si="22"/>
        <v>0</v>
      </c>
      <c r="AM19" s="79">
        <f t="shared" si="23"/>
        <v>0</v>
      </c>
      <c r="AN19" s="90">
        <f t="shared" si="24"/>
        <v>0</v>
      </c>
      <c r="AO19" s="56">
        <f>[1]Impact!$M19</f>
        <v>0</v>
      </c>
      <c r="AP19" s="90">
        <f t="shared" si="25"/>
        <v>0</v>
      </c>
      <c r="AQ19" s="77"/>
      <c r="AR19" s="77">
        <f t="shared" si="26"/>
        <v>0</v>
      </c>
      <c r="AS19" s="90">
        <f t="shared" si="27"/>
        <v>0</v>
      </c>
      <c r="AT19" s="78">
        <f t="shared" si="7"/>
        <v>0</v>
      </c>
      <c r="AU19" s="87">
        <f t="shared" si="8"/>
        <v>0</v>
      </c>
      <c r="AV19" s="116"/>
      <c r="AW19" s="74"/>
      <c r="AX19" s="74">
        <f t="shared" si="9"/>
        <v>0</v>
      </c>
      <c r="AY19" s="74">
        <f t="shared" si="10"/>
        <v>0</v>
      </c>
    </row>
    <row r="20" spans="1:51" ht="16.149999999999999" customHeight="1" x14ac:dyDescent="0.2">
      <c r="A20" s="54">
        <v>14</v>
      </c>
      <c r="B20" s="55" t="s">
        <v>19</v>
      </c>
      <c r="C20" s="271">
        <f>'8_2.1.18 SIS'!AG20</f>
        <v>0</v>
      </c>
      <c r="D20" s="56">
        <f>'Source Data'!H20</f>
        <v>5011.2312545353479</v>
      </c>
      <c r="E20" s="74">
        <f t="shared" si="11"/>
        <v>0</v>
      </c>
      <c r="F20" s="290"/>
      <c r="G20" s="56">
        <f>'Source Data'!I20</f>
        <v>644.89230424636412</v>
      </c>
      <c r="H20" s="74">
        <f t="shared" si="12"/>
        <v>0</v>
      </c>
      <c r="I20" s="290"/>
      <c r="J20" s="56">
        <f>'Source Data'!J20</f>
        <v>175.87971933991753</v>
      </c>
      <c r="K20" s="74">
        <f t="shared" si="13"/>
        <v>0</v>
      </c>
      <c r="L20" s="290"/>
      <c r="M20" s="56">
        <f>'Source Data'!K20</f>
        <v>4396.9929834979375</v>
      </c>
      <c r="N20" s="74">
        <f t="shared" si="14"/>
        <v>0</v>
      </c>
      <c r="O20" s="290"/>
      <c r="P20" s="56">
        <f>'Source Data'!L20</f>
        <v>1758.7971933991751</v>
      </c>
      <c r="Q20" s="74">
        <f t="shared" si="15"/>
        <v>0</v>
      </c>
      <c r="R20" s="93">
        <v>0</v>
      </c>
      <c r="S20" s="56"/>
      <c r="T20" s="56"/>
      <c r="U20" s="57">
        <f t="shared" si="1"/>
        <v>0</v>
      </c>
      <c r="V20" s="93">
        <f t="shared" si="2"/>
        <v>0</v>
      </c>
      <c r="W20" s="74">
        <f t="shared" si="16"/>
        <v>0</v>
      </c>
      <c r="X20" s="93">
        <f t="shared" si="17"/>
        <v>0</v>
      </c>
      <c r="Y20" s="56">
        <f>[1]Impact!$G20</f>
        <v>0</v>
      </c>
      <c r="Z20" s="93">
        <f t="shared" si="18"/>
        <v>0</v>
      </c>
      <c r="AA20" s="56"/>
      <c r="AB20" s="56">
        <f t="shared" si="19"/>
        <v>0</v>
      </c>
      <c r="AC20" s="93">
        <f t="shared" si="20"/>
        <v>0</v>
      </c>
      <c r="AD20" s="97">
        <f t="shared" si="3"/>
        <v>0</v>
      </c>
      <c r="AE20" s="75">
        <f>'Source Data'!N20</f>
        <v>3207</v>
      </c>
      <c r="AF20" s="90">
        <f t="shared" si="4"/>
        <v>0</v>
      </c>
      <c r="AG20" s="271"/>
      <c r="AH20" s="75">
        <f t="shared" si="21"/>
        <v>0</v>
      </c>
      <c r="AI20" s="271"/>
      <c r="AJ20" s="77">
        <f t="shared" si="5"/>
        <v>0</v>
      </c>
      <c r="AK20" s="76">
        <f t="shared" si="6"/>
        <v>0</v>
      </c>
      <c r="AL20" s="90">
        <f t="shared" si="22"/>
        <v>0</v>
      </c>
      <c r="AM20" s="79">
        <f t="shared" si="23"/>
        <v>0</v>
      </c>
      <c r="AN20" s="90">
        <f t="shared" si="24"/>
        <v>0</v>
      </c>
      <c r="AO20" s="56">
        <f>[1]Impact!$M20</f>
        <v>0</v>
      </c>
      <c r="AP20" s="90">
        <f t="shared" si="25"/>
        <v>0</v>
      </c>
      <c r="AQ20" s="77"/>
      <c r="AR20" s="77">
        <f t="shared" si="26"/>
        <v>0</v>
      </c>
      <c r="AS20" s="90">
        <f t="shared" si="27"/>
        <v>0</v>
      </c>
      <c r="AT20" s="78">
        <f t="shared" si="7"/>
        <v>0</v>
      </c>
      <c r="AU20" s="87">
        <f t="shared" si="8"/>
        <v>0</v>
      </c>
      <c r="AV20" s="116"/>
      <c r="AW20" s="74"/>
      <c r="AX20" s="74">
        <f t="shared" si="9"/>
        <v>0</v>
      </c>
      <c r="AY20" s="74">
        <f t="shared" si="10"/>
        <v>0</v>
      </c>
    </row>
    <row r="21" spans="1:51" ht="16.149999999999999" customHeight="1" x14ac:dyDescent="0.2">
      <c r="A21" s="49">
        <v>15</v>
      </c>
      <c r="B21" s="50" t="s">
        <v>20</v>
      </c>
      <c r="C21" s="272">
        <f>'8_2.1.18 SIS'!AG21</f>
        <v>0</v>
      </c>
      <c r="D21" s="51">
        <f>'Source Data'!H21</f>
        <v>5066.2622105753844</v>
      </c>
      <c r="E21" s="80">
        <f t="shared" si="11"/>
        <v>0</v>
      </c>
      <c r="F21" s="291"/>
      <c r="G21" s="51">
        <f>'Source Data'!I21</f>
        <v>701.0216863265847</v>
      </c>
      <c r="H21" s="80">
        <f t="shared" si="12"/>
        <v>0</v>
      </c>
      <c r="I21" s="291"/>
      <c r="J21" s="51">
        <f>'Source Data'!J21</f>
        <v>191.18773263452312</v>
      </c>
      <c r="K21" s="80">
        <f t="shared" si="13"/>
        <v>0</v>
      </c>
      <c r="L21" s="291"/>
      <c r="M21" s="51">
        <f>'Source Data'!K21</f>
        <v>4779.6933158630773</v>
      </c>
      <c r="N21" s="80">
        <f t="shared" si="14"/>
        <v>0</v>
      </c>
      <c r="O21" s="291"/>
      <c r="P21" s="51">
        <f>'Source Data'!L21</f>
        <v>1911.8773263452308</v>
      </c>
      <c r="Q21" s="80">
        <f t="shared" si="15"/>
        <v>0</v>
      </c>
      <c r="R21" s="94">
        <v>0</v>
      </c>
      <c r="S21" s="51"/>
      <c r="T21" s="51"/>
      <c r="U21" s="52">
        <f t="shared" si="1"/>
        <v>0</v>
      </c>
      <c r="V21" s="94">
        <f t="shared" si="2"/>
        <v>0</v>
      </c>
      <c r="W21" s="80">
        <f t="shared" si="16"/>
        <v>0</v>
      </c>
      <c r="X21" s="94">
        <f t="shared" si="17"/>
        <v>0</v>
      </c>
      <c r="Y21" s="51">
        <f>[1]Impact!$G21</f>
        <v>0</v>
      </c>
      <c r="Z21" s="94">
        <f t="shared" si="18"/>
        <v>0</v>
      </c>
      <c r="AA21" s="53"/>
      <c r="AB21" s="51">
        <f t="shared" si="19"/>
        <v>0</v>
      </c>
      <c r="AC21" s="95">
        <f t="shared" si="20"/>
        <v>0</v>
      </c>
      <c r="AD21" s="95">
        <f t="shared" si="3"/>
        <v>0</v>
      </c>
      <c r="AE21" s="71">
        <f>'Source Data'!N21</f>
        <v>2896</v>
      </c>
      <c r="AF21" s="91">
        <f t="shared" si="4"/>
        <v>0</v>
      </c>
      <c r="AG21" s="272"/>
      <c r="AH21" s="71">
        <f t="shared" si="21"/>
        <v>0</v>
      </c>
      <c r="AI21" s="272"/>
      <c r="AJ21" s="72">
        <f t="shared" si="5"/>
        <v>0</v>
      </c>
      <c r="AK21" s="73">
        <f t="shared" si="6"/>
        <v>0</v>
      </c>
      <c r="AL21" s="91">
        <f t="shared" si="22"/>
        <v>0</v>
      </c>
      <c r="AM21" s="82">
        <f t="shared" si="23"/>
        <v>0</v>
      </c>
      <c r="AN21" s="91">
        <f t="shared" si="24"/>
        <v>0</v>
      </c>
      <c r="AO21" s="51">
        <f>[1]Impact!$M21</f>
        <v>0</v>
      </c>
      <c r="AP21" s="91">
        <f t="shared" si="25"/>
        <v>0</v>
      </c>
      <c r="AQ21" s="72"/>
      <c r="AR21" s="72">
        <f t="shared" si="26"/>
        <v>0</v>
      </c>
      <c r="AS21" s="91">
        <f t="shared" si="27"/>
        <v>0</v>
      </c>
      <c r="AT21" s="81">
        <f t="shared" si="7"/>
        <v>0</v>
      </c>
      <c r="AU21" s="88">
        <f t="shared" si="8"/>
        <v>0</v>
      </c>
      <c r="AV21" s="116"/>
      <c r="AW21" s="80"/>
      <c r="AX21" s="80">
        <f t="shared" si="9"/>
        <v>0</v>
      </c>
      <c r="AY21" s="80">
        <f t="shared" si="10"/>
        <v>0</v>
      </c>
    </row>
    <row r="22" spans="1:51" ht="16.149999999999999" customHeight="1" x14ac:dyDescent="0.2">
      <c r="A22" s="58">
        <v>16</v>
      </c>
      <c r="B22" s="59" t="s">
        <v>21</v>
      </c>
      <c r="C22" s="270">
        <f>'8_2.1.18 SIS'!AG22</f>
        <v>0</v>
      </c>
      <c r="D22" s="60">
        <f>'Source Data'!H22</f>
        <v>2365.2515167166002</v>
      </c>
      <c r="E22" s="65">
        <f t="shared" si="11"/>
        <v>0</v>
      </c>
      <c r="F22" s="289"/>
      <c r="G22" s="60">
        <f>'Source Data'!I22</f>
        <v>332.11179417298291</v>
      </c>
      <c r="H22" s="65">
        <f t="shared" si="12"/>
        <v>0</v>
      </c>
      <c r="I22" s="289"/>
      <c r="J22" s="60">
        <f>'Source Data'!J22</f>
        <v>90.57594386535898</v>
      </c>
      <c r="K22" s="65">
        <f t="shared" si="13"/>
        <v>0</v>
      </c>
      <c r="L22" s="289"/>
      <c r="M22" s="60">
        <f>'Source Data'!K22</f>
        <v>2264.3985966339742</v>
      </c>
      <c r="N22" s="65">
        <f t="shared" si="14"/>
        <v>0</v>
      </c>
      <c r="O22" s="289"/>
      <c r="P22" s="60">
        <f>'Source Data'!L22</f>
        <v>905.75943865358965</v>
      </c>
      <c r="Q22" s="65">
        <f t="shared" si="15"/>
        <v>0</v>
      </c>
      <c r="R22" s="92">
        <v>0</v>
      </c>
      <c r="S22" s="60"/>
      <c r="T22" s="60"/>
      <c r="U22" s="61">
        <f t="shared" si="1"/>
        <v>0</v>
      </c>
      <c r="V22" s="92">
        <f t="shared" si="2"/>
        <v>0</v>
      </c>
      <c r="W22" s="65">
        <f t="shared" si="16"/>
        <v>0</v>
      </c>
      <c r="X22" s="92">
        <f t="shared" si="17"/>
        <v>0</v>
      </c>
      <c r="Y22" s="60">
        <f>[1]Impact!$G22</f>
        <v>0</v>
      </c>
      <c r="Z22" s="92">
        <f t="shared" si="18"/>
        <v>0</v>
      </c>
      <c r="AA22" s="60"/>
      <c r="AB22" s="60">
        <f t="shared" si="19"/>
        <v>0</v>
      </c>
      <c r="AC22" s="92">
        <f t="shared" si="20"/>
        <v>0</v>
      </c>
      <c r="AD22" s="96">
        <f t="shared" si="3"/>
        <v>0</v>
      </c>
      <c r="AE22" s="66">
        <f>'Source Data'!N22</f>
        <v>11958</v>
      </c>
      <c r="AF22" s="89">
        <f t="shared" si="4"/>
        <v>0</v>
      </c>
      <c r="AG22" s="270"/>
      <c r="AH22" s="66">
        <f t="shared" si="21"/>
        <v>0</v>
      </c>
      <c r="AI22" s="270"/>
      <c r="AJ22" s="68">
        <f t="shared" si="5"/>
        <v>0</v>
      </c>
      <c r="AK22" s="67">
        <f t="shared" si="6"/>
        <v>0</v>
      </c>
      <c r="AL22" s="89">
        <f t="shared" si="22"/>
        <v>0</v>
      </c>
      <c r="AM22" s="70">
        <f t="shared" si="23"/>
        <v>0</v>
      </c>
      <c r="AN22" s="89">
        <f t="shared" si="24"/>
        <v>0</v>
      </c>
      <c r="AO22" s="60">
        <f>[1]Impact!$M22</f>
        <v>0</v>
      </c>
      <c r="AP22" s="89">
        <f t="shared" si="25"/>
        <v>0</v>
      </c>
      <c r="AQ22" s="68"/>
      <c r="AR22" s="68">
        <f t="shared" si="26"/>
        <v>0</v>
      </c>
      <c r="AS22" s="89">
        <f t="shared" si="27"/>
        <v>0</v>
      </c>
      <c r="AT22" s="69">
        <f t="shared" si="7"/>
        <v>0</v>
      </c>
      <c r="AU22" s="86">
        <f t="shared" si="8"/>
        <v>0</v>
      </c>
      <c r="AV22" s="116"/>
      <c r="AW22" s="65"/>
      <c r="AX22" s="65">
        <f t="shared" si="9"/>
        <v>0</v>
      </c>
      <c r="AY22" s="65">
        <f t="shared" si="10"/>
        <v>0</v>
      </c>
    </row>
    <row r="23" spans="1:51" ht="16.149999999999999" customHeight="1" x14ac:dyDescent="0.2">
      <c r="A23" s="54">
        <v>17</v>
      </c>
      <c r="B23" s="55" t="s">
        <v>22</v>
      </c>
      <c r="C23" s="271">
        <f>'8_2.1.18 SIS'!AG23</f>
        <v>201</v>
      </c>
      <c r="D23" s="56">
        <f>'Source Data'!H23</f>
        <v>3197.8562864796509</v>
      </c>
      <c r="E23" s="74">
        <f t="shared" si="11"/>
        <v>642769.1135824098</v>
      </c>
      <c r="F23" s="290"/>
      <c r="G23" s="56">
        <f>'Source Data'!I23</f>
        <v>404.99760461581491</v>
      </c>
      <c r="H23" s="74">
        <f t="shared" si="12"/>
        <v>0</v>
      </c>
      <c r="I23" s="290"/>
      <c r="J23" s="56">
        <f>'Source Data'!J23</f>
        <v>110.45389216794953</v>
      </c>
      <c r="K23" s="74">
        <f t="shared" si="13"/>
        <v>0</v>
      </c>
      <c r="L23" s="290"/>
      <c r="M23" s="56">
        <f>'Source Data'!K23</f>
        <v>2761.3473041987377</v>
      </c>
      <c r="N23" s="74">
        <f t="shared" si="14"/>
        <v>0</v>
      </c>
      <c r="O23" s="290"/>
      <c r="P23" s="56">
        <f>'Source Data'!L23</f>
        <v>1104.5389216794952</v>
      </c>
      <c r="Q23" s="74">
        <f t="shared" si="15"/>
        <v>0</v>
      </c>
      <c r="R23" s="93">
        <v>761691</v>
      </c>
      <c r="S23" s="56"/>
      <c r="T23" s="56"/>
      <c r="U23" s="57">
        <f t="shared" si="1"/>
        <v>0</v>
      </c>
      <c r="V23" s="93">
        <f t="shared" si="2"/>
        <v>761691</v>
      </c>
      <c r="W23" s="74">
        <f t="shared" si="16"/>
        <v>-1904</v>
      </c>
      <c r="X23" s="93">
        <f t="shared" si="17"/>
        <v>759787</v>
      </c>
      <c r="Y23" s="56">
        <f>[1]Impact!$G23</f>
        <v>0</v>
      </c>
      <c r="Z23" s="93">
        <f t="shared" si="18"/>
        <v>759787</v>
      </c>
      <c r="AA23" s="56"/>
      <c r="AB23" s="56">
        <f t="shared" si="19"/>
        <v>759787</v>
      </c>
      <c r="AC23" s="93">
        <f t="shared" si="20"/>
        <v>63316</v>
      </c>
      <c r="AD23" s="97">
        <f t="shared" si="3"/>
        <v>759787</v>
      </c>
      <c r="AE23" s="75">
        <f>'Source Data'!N23</f>
        <v>7667</v>
      </c>
      <c r="AF23" s="90">
        <f t="shared" si="4"/>
        <v>1541067</v>
      </c>
      <c r="AG23" s="271"/>
      <c r="AH23" s="75">
        <f>AG23*AE23</f>
        <v>0</v>
      </c>
      <c r="AI23" s="271"/>
      <c r="AJ23" s="77">
        <f t="shared" si="5"/>
        <v>0</v>
      </c>
      <c r="AK23" s="76">
        <f t="shared" si="6"/>
        <v>0</v>
      </c>
      <c r="AL23" s="90">
        <f t="shared" si="22"/>
        <v>1541067</v>
      </c>
      <c r="AM23" s="79">
        <f t="shared" si="23"/>
        <v>-3853</v>
      </c>
      <c r="AN23" s="90">
        <f t="shared" si="24"/>
        <v>1537214</v>
      </c>
      <c r="AO23" s="56">
        <f>[1]Impact!$M23</f>
        <v>0</v>
      </c>
      <c r="AP23" s="90">
        <f t="shared" si="25"/>
        <v>1537214</v>
      </c>
      <c r="AQ23" s="77"/>
      <c r="AR23" s="77">
        <f t="shared" si="26"/>
        <v>1537214</v>
      </c>
      <c r="AS23" s="90">
        <f t="shared" si="27"/>
        <v>128101</v>
      </c>
      <c r="AT23" s="78">
        <f t="shared" si="7"/>
        <v>2297001</v>
      </c>
      <c r="AU23" s="87">
        <f t="shared" si="8"/>
        <v>191417</v>
      </c>
      <c r="AV23" s="116"/>
      <c r="AW23" s="74"/>
      <c r="AX23" s="74">
        <f t="shared" si="9"/>
        <v>3853</v>
      </c>
      <c r="AY23" s="74">
        <f t="shared" si="10"/>
        <v>3853</v>
      </c>
    </row>
    <row r="24" spans="1:51" ht="16.149999999999999" customHeight="1" x14ac:dyDescent="0.2">
      <c r="A24" s="54">
        <v>18</v>
      </c>
      <c r="B24" s="55" t="s">
        <v>23</v>
      </c>
      <c r="C24" s="271">
        <f>'8_2.1.18 SIS'!AG24</f>
        <v>0</v>
      </c>
      <c r="D24" s="56">
        <f>'Source Data'!H24</f>
        <v>5126.6533122919036</v>
      </c>
      <c r="E24" s="74">
        <f t="shared" si="11"/>
        <v>0</v>
      </c>
      <c r="F24" s="290"/>
      <c r="G24" s="56">
        <f>'Source Data'!I24</f>
        <v>689.43182714981469</v>
      </c>
      <c r="H24" s="74">
        <f t="shared" si="12"/>
        <v>0</v>
      </c>
      <c r="I24" s="290"/>
      <c r="J24" s="56">
        <f>'Source Data'!J24</f>
        <v>188.02686194994951</v>
      </c>
      <c r="K24" s="74">
        <f t="shared" si="13"/>
        <v>0</v>
      </c>
      <c r="L24" s="290"/>
      <c r="M24" s="56">
        <f>'Source Data'!K24</f>
        <v>4700.6715487487372</v>
      </c>
      <c r="N24" s="74">
        <f t="shared" si="14"/>
        <v>0</v>
      </c>
      <c r="O24" s="290"/>
      <c r="P24" s="56">
        <f>'Source Data'!L24</f>
        <v>0</v>
      </c>
      <c r="Q24" s="74">
        <f t="shared" si="15"/>
        <v>0</v>
      </c>
      <c r="R24" s="93">
        <v>0</v>
      </c>
      <c r="S24" s="56"/>
      <c r="T24" s="56"/>
      <c r="U24" s="57">
        <f t="shared" si="1"/>
        <v>0</v>
      </c>
      <c r="V24" s="93">
        <f t="shared" si="2"/>
        <v>0</v>
      </c>
      <c r="W24" s="74">
        <f t="shared" si="16"/>
        <v>0</v>
      </c>
      <c r="X24" s="93">
        <f t="shared" si="17"/>
        <v>0</v>
      </c>
      <c r="Y24" s="56">
        <f>[1]Impact!$G24</f>
        <v>0</v>
      </c>
      <c r="Z24" s="93">
        <f t="shared" si="18"/>
        <v>0</v>
      </c>
      <c r="AA24" s="56"/>
      <c r="AB24" s="56">
        <f t="shared" si="19"/>
        <v>0</v>
      </c>
      <c r="AC24" s="93">
        <f t="shared" si="20"/>
        <v>0</v>
      </c>
      <c r="AD24" s="97">
        <f t="shared" si="3"/>
        <v>0</v>
      </c>
      <c r="AE24" s="75">
        <f>'Source Data'!N24</f>
        <v>3448</v>
      </c>
      <c r="AF24" s="90">
        <f t="shared" si="4"/>
        <v>0</v>
      </c>
      <c r="AG24" s="271"/>
      <c r="AH24" s="75">
        <f t="shared" si="21"/>
        <v>0</v>
      </c>
      <c r="AI24" s="271"/>
      <c r="AJ24" s="77">
        <f t="shared" si="5"/>
        <v>0</v>
      </c>
      <c r="AK24" s="76">
        <f t="shared" si="6"/>
        <v>0</v>
      </c>
      <c r="AL24" s="90">
        <f t="shared" si="22"/>
        <v>0</v>
      </c>
      <c r="AM24" s="79">
        <f t="shared" si="23"/>
        <v>0</v>
      </c>
      <c r="AN24" s="90">
        <f t="shared" si="24"/>
        <v>0</v>
      </c>
      <c r="AO24" s="56">
        <f>[1]Impact!$M24</f>
        <v>0</v>
      </c>
      <c r="AP24" s="90">
        <f t="shared" si="25"/>
        <v>0</v>
      </c>
      <c r="AQ24" s="77"/>
      <c r="AR24" s="77">
        <f t="shared" si="26"/>
        <v>0</v>
      </c>
      <c r="AS24" s="90">
        <f t="shared" si="27"/>
        <v>0</v>
      </c>
      <c r="AT24" s="78">
        <f t="shared" si="7"/>
        <v>0</v>
      </c>
      <c r="AU24" s="87">
        <f t="shared" si="8"/>
        <v>0</v>
      </c>
      <c r="AV24" s="116"/>
      <c r="AW24" s="74"/>
      <c r="AX24" s="74">
        <f t="shared" si="9"/>
        <v>0</v>
      </c>
      <c r="AY24" s="74">
        <f t="shared" si="10"/>
        <v>0</v>
      </c>
    </row>
    <row r="25" spans="1:51" ht="16.149999999999999" customHeight="1" x14ac:dyDescent="0.2">
      <c r="A25" s="54">
        <v>19</v>
      </c>
      <c r="B25" s="55" t="s">
        <v>24</v>
      </c>
      <c r="C25" s="271">
        <f>'8_2.1.18 SIS'!AG25</f>
        <v>1</v>
      </c>
      <c r="D25" s="56">
        <f>'Source Data'!H25</f>
        <v>4518.921408734529</v>
      </c>
      <c r="E25" s="74">
        <f t="shared" si="11"/>
        <v>4518.921408734529</v>
      </c>
      <c r="F25" s="290"/>
      <c r="G25" s="56">
        <f>'Source Data'!I25</f>
        <v>604.6851220204918</v>
      </c>
      <c r="H25" s="74">
        <f t="shared" si="12"/>
        <v>0</v>
      </c>
      <c r="I25" s="290"/>
      <c r="J25" s="56">
        <f>'Source Data'!J25</f>
        <v>164.91412418740686</v>
      </c>
      <c r="K25" s="74">
        <f t="shared" si="13"/>
        <v>0</v>
      </c>
      <c r="L25" s="290"/>
      <c r="M25" s="56">
        <f>'Source Data'!K25</f>
        <v>4122.8531046851722</v>
      </c>
      <c r="N25" s="74">
        <f t="shared" si="14"/>
        <v>0</v>
      </c>
      <c r="O25" s="290"/>
      <c r="P25" s="56">
        <f>'Source Data'!L25</f>
        <v>1649.1412418740688</v>
      </c>
      <c r="Q25" s="74">
        <f t="shared" si="15"/>
        <v>0</v>
      </c>
      <c r="R25" s="93">
        <v>5124</v>
      </c>
      <c r="S25" s="56"/>
      <c r="T25" s="56"/>
      <c r="U25" s="57">
        <f t="shared" si="1"/>
        <v>0</v>
      </c>
      <c r="V25" s="93">
        <f t="shared" si="2"/>
        <v>5124</v>
      </c>
      <c r="W25" s="74">
        <f t="shared" si="16"/>
        <v>-13</v>
      </c>
      <c r="X25" s="93">
        <f t="shared" si="17"/>
        <v>5111</v>
      </c>
      <c r="Y25" s="56">
        <f>[1]Impact!$G25</f>
        <v>0</v>
      </c>
      <c r="Z25" s="93">
        <f t="shared" si="18"/>
        <v>5111</v>
      </c>
      <c r="AA25" s="56"/>
      <c r="AB25" s="56">
        <f t="shared" si="19"/>
        <v>5111</v>
      </c>
      <c r="AC25" s="93">
        <f t="shared" si="20"/>
        <v>426</v>
      </c>
      <c r="AD25" s="97">
        <f t="shared" si="3"/>
        <v>5111</v>
      </c>
      <c r="AE25" s="75">
        <f>'Source Data'!N25</f>
        <v>3382</v>
      </c>
      <c r="AF25" s="90">
        <f t="shared" si="4"/>
        <v>3382</v>
      </c>
      <c r="AG25" s="271"/>
      <c r="AH25" s="75">
        <f t="shared" si="21"/>
        <v>0</v>
      </c>
      <c r="AI25" s="271"/>
      <c r="AJ25" s="77">
        <f t="shared" si="5"/>
        <v>0</v>
      </c>
      <c r="AK25" s="76">
        <f t="shared" si="6"/>
        <v>0</v>
      </c>
      <c r="AL25" s="90">
        <f t="shared" si="22"/>
        <v>3382</v>
      </c>
      <c r="AM25" s="79">
        <f t="shared" si="23"/>
        <v>-8</v>
      </c>
      <c r="AN25" s="90">
        <f t="shared" si="24"/>
        <v>3374</v>
      </c>
      <c r="AO25" s="56">
        <f>[1]Impact!$M25</f>
        <v>0</v>
      </c>
      <c r="AP25" s="90">
        <f t="shared" si="25"/>
        <v>3374</v>
      </c>
      <c r="AQ25" s="77"/>
      <c r="AR25" s="77">
        <f t="shared" si="26"/>
        <v>3374</v>
      </c>
      <c r="AS25" s="90">
        <f t="shared" si="27"/>
        <v>281</v>
      </c>
      <c r="AT25" s="78">
        <f t="shared" si="7"/>
        <v>8485</v>
      </c>
      <c r="AU25" s="87">
        <f t="shared" si="8"/>
        <v>707</v>
      </c>
      <c r="AV25" s="116"/>
      <c r="AW25" s="74"/>
      <c r="AX25" s="74">
        <f t="shared" si="9"/>
        <v>8</v>
      </c>
      <c r="AY25" s="74">
        <f t="shared" si="10"/>
        <v>8</v>
      </c>
    </row>
    <row r="26" spans="1:51" ht="16.149999999999999" customHeight="1" x14ac:dyDescent="0.2">
      <c r="A26" s="49">
        <v>20</v>
      </c>
      <c r="B26" s="50" t="s">
        <v>25</v>
      </c>
      <c r="C26" s="272">
        <f>'8_2.1.18 SIS'!AG26</f>
        <v>0</v>
      </c>
      <c r="D26" s="51">
        <f>'Source Data'!H26</f>
        <v>4820.2540944128086</v>
      </c>
      <c r="E26" s="80">
        <f t="shared" si="11"/>
        <v>0</v>
      </c>
      <c r="F26" s="291"/>
      <c r="G26" s="51">
        <f>'Source Data'!I26</f>
        <v>694.558500770818</v>
      </c>
      <c r="H26" s="80">
        <f t="shared" si="12"/>
        <v>0</v>
      </c>
      <c r="I26" s="291"/>
      <c r="J26" s="51">
        <f>'Source Data'!J26</f>
        <v>189.42504566476853</v>
      </c>
      <c r="K26" s="80">
        <f t="shared" si="13"/>
        <v>0</v>
      </c>
      <c r="L26" s="291"/>
      <c r="M26" s="51">
        <f>'Source Data'!K26</f>
        <v>4735.6261416192137</v>
      </c>
      <c r="N26" s="80">
        <f t="shared" si="14"/>
        <v>0</v>
      </c>
      <c r="O26" s="291"/>
      <c r="P26" s="51">
        <f>'Source Data'!L26</f>
        <v>1894.2504566476853</v>
      </c>
      <c r="Q26" s="80">
        <f t="shared" si="15"/>
        <v>0</v>
      </c>
      <c r="R26" s="94">
        <v>0</v>
      </c>
      <c r="S26" s="51"/>
      <c r="T26" s="51"/>
      <c r="U26" s="52">
        <f t="shared" si="1"/>
        <v>0</v>
      </c>
      <c r="V26" s="94">
        <f t="shared" si="2"/>
        <v>0</v>
      </c>
      <c r="W26" s="80">
        <f t="shared" si="16"/>
        <v>0</v>
      </c>
      <c r="X26" s="94">
        <f t="shared" si="17"/>
        <v>0</v>
      </c>
      <c r="Y26" s="51">
        <f>[1]Impact!$G26</f>
        <v>0</v>
      </c>
      <c r="Z26" s="94">
        <f t="shared" si="18"/>
        <v>0</v>
      </c>
      <c r="AA26" s="53"/>
      <c r="AB26" s="51">
        <f t="shared" si="19"/>
        <v>0</v>
      </c>
      <c r="AC26" s="95">
        <f t="shared" si="20"/>
        <v>0</v>
      </c>
      <c r="AD26" s="95">
        <f t="shared" si="3"/>
        <v>0</v>
      </c>
      <c r="AE26" s="71">
        <f>'Source Data'!N26</f>
        <v>2473</v>
      </c>
      <c r="AF26" s="91">
        <f t="shared" si="4"/>
        <v>0</v>
      </c>
      <c r="AG26" s="272"/>
      <c r="AH26" s="71">
        <f t="shared" si="21"/>
        <v>0</v>
      </c>
      <c r="AI26" s="272"/>
      <c r="AJ26" s="72">
        <f t="shared" si="5"/>
        <v>0</v>
      </c>
      <c r="AK26" s="73">
        <f t="shared" si="6"/>
        <v>0</v>
      </c>
      <c r="AL26" s="91">
        <f t="shared" si="22"/>
        <v>0</v>
      </c>
      <c r="AM26" s="82">
        <f t="shared" si="23"/>
        <v>0</v>
      </c>
      <c r="AN26" s="91">
        <f t="shared" si="24"/>
        <v>0</v>
      </c>
      <c r="AO26" s="51">
        <f>[1]Impact!$M26</f>
        <v>0</v>
      </c>
      <c r="AP26" s="91">
        <f t="shared" si="25"/>
        <v>0</v>
      </c>
      <c r="AQ26" s="72"/>
      <c r="AR26" s="72">
        <f t="shared" si="26"/>
        <v>0</v>
      </c>
      <c r="AS26" s="91">
        <f t="shared" si="27"/>
        <v>0</v>
      </c>
      <c r="AT26" s="81">
        <f t="shared" si="7"/>
        <v>0</v>
      </c>
      <c r="AU26" s="88">
        <f t="shared" si="8"/>
        <v>0</v>
      </c>
      <c r="AV26" s="116"/>
      <c r="AW26" s="80"/>
      <c r="AX26" s="80">
        <f t="shared" si="9"/>
        <v>0</v>
      </c>
      <c r="AY26" s="80">
        <f t="shared" si="10"/>
        <v>0</v>
      </c>
    </row>
    <row r="27" spans="1:51" ht="16.149999999999999" customHeight="1" x14ac:dyDescent="0.2">
      <c r="A27" s="58">
        <v>21</v>
      </c>
      <c r="B27" s="59" t="s">
        <v>26</v>
      </c>
      <c r="C27" s="270">
        <f>'8_2.1.18 SIS'!AG27</f>
        <v>0</v>
      </c>
      <c r="D27" s="60">
        <f>'Source Data'!H27</f>
        <v>4964.0768196326962</v>
      </c>
      <c r="E27" s="65">
        <f t="shared" si="11"/>
        <v>0</v>
      </c>
      <c r="F27" s="289"/>
      <c r="G27" s="60">
        <f>'Source Data'!I27</f>
        <v>705.05691404533979</v>
      </c>
      <c r="H27" s="65">
        <f t="shared" si="12"/>
        <v>0</v>
      </c>
      <c r="I27" s="289"/>
      <c r="J27" s="60">
        <f>'Source Data'!J27</f>
        <v>192.28824928509266</v>
      </c>
      <c r="K27" s="65">
        <f t="shared" si="13"/>
        <v>0</v>
      </c>
      <c r="L27" s="289"/>
      <c r="M27" s="60">
        <f>'Source Data'!K27</f>
        <v>4807.2062321273152</v>
      </c>
      <c r="N27" s="65">
        <f t="shared" si="14"/>
        <v>0</v>
      </c>
      <c r="O27" s="289"/>
      <c r="P27" s="60">
        <f>'Source Data'!L27</f>
        <v>1922.8824928509262</v>
      </c>
      <c r="Q27" s="65">
        <f t="shared" si="15"/>
        <v>0</v>
      </c>
      <c r="R27" s="92">
        <v>0</v>
      </c>
      <c r="S27" s="60"/>
      <c r="T27" s="60"/>
      <c r="U27" s="61">
        <f t="shared" si="1"/>
        <v>0</v>
      </c>
      <c r="V27" s="92">
        <f t="shared" si="2"/>
        <v>0</v>
      </c>
      <c r="W27" s="65">
        <f t="shared" si="16"/>
        <v>0</v>
      </c>
      <c r="X27" s="92">
        <f t="shared" si="17"/>
        <v>0</v>
      </c>
      <c r="Y27" s="60">
        <f>[1]Impact!$G27</f>
        <v>0</v>
      </c>
      <c r="Z27" s="92">
        <f t="shared" si="18"/>
        <v>0</v>
      </c>
      <c r="AA27" s="60"/>
      <c r="AB27" s="60">
        <f t="shared" si="19"/>
        <v>0</v>
      </c>
      <c r="AC27" s="92">
        <f t="shared" si="20"/>
        <v>0</v>
      </c>
      <c r="AD27" s="96">
        <f t="shared" si="3"/>
        <v>0</v>
      </c>
      <c r="AE27" s="66">
        <f>'Source Data'!N27</f>
        <v>2521</v>
      </c>
      <c r="AF27" s="89">
        <f t="shared" si="4"/>
        <v>0</v>
      </c>
      <c r="AG27" s="270"/>
      <c r="AH27" s="66">
        <f t="shared" si="21"/>
        <v>0</v>
      </c>
      <c r="AI27" s="270"/>
      <c r="AJ27" s="68">
        <f t="shared" si="5"/>
        <v>0</v>
      </c>
      <c r="AK27" s="67">
        <f t="shared" si="6"/>
        <v>0</v>
      </c>
      <c r="AL27" s="89">
        <f t="shared" si="22"/>
        <v>0</v>
      </c>
      <c r="AM27" s="70">
        <f t="shared" si="23"/>
        <v>0</v>
      </c>
      <c r="AN27" s="89">
        <f t="shared" si="24"/>
        <v>0</v>
      </c>
      <c r="AO27" s="60">
        <f>[1]Impact!$M27</f>
        <v>0</v>
      </c>
      <c r="AP27" s="89">
        <f t="shared" si="25"/>
        <v>0</v>
      </c>
      <c r="AQ27" s="68"/>
      <c r="AR27" s="68">
        <f t="shared" si="26"/>
        <v>0</v>
      </c>
      <c r="AS27" s="89">
        <f t="shared" si="27"/>
        <v>0</v>
      </c>
      <c r="AT27" s="69">
        <f t="shared" si="7"/>
        <v>0</v>
      </c>
      <c r="AU27" s="86">
        <f t="shared" si="8"/>
        <v>0</v>
      </c>
      <c r="AV27" s="116"/>
      <c r="AW27" s="65"/>
      <c r="AX27" s="65">
        <f t="shared" si="9"/>
        <v>0</v>
      </c>
      <c r="AY27" s="65">
        <f t="shared" si="10"/>
        <v>0</v>
      </c>
    </row>
    <row r="28" spans="1:51" ht="16.149999999999999" customHeight="1" x14ac:dyDescent="0.2">
      <c r="A28" s="54">
        <v>22</v>
      </c>
      <c r="B28" s="55" t="s">
        <v>27</v>
      </c>
      <c r="C28" s="271">
        <f>'8_2.1.18 SIS'!AG28</f>
        <v>0</v>
      </c>
      <c r="D28" s="56">
        <f>'Source Data'!H28</f>
        <v>5299.8126353513471</v>
      </c>
      <c r="E28" s="74">
        <f t="shared" si="11"/>
        <v>0</v>
      </c>
      <c r="F28" s="290"/>
      <c r="G28" s="56">
        <f>'Source Data'!I28</f>
        <v>774.29658969861021</v>
      </c>
      <c r="H28" s="74">
        <f t="shared" si="12"/>
        <v>0</v>
      </c>
      <c r="I28" s="290"/>
      <c r="J28" s="56">
        <f>'Source Data'!J28</f>
        <v>211.17179719053001</v>
      </c>
      <c r="K28" s="74">
        <f t="shared" si="13"/>
        <v>0</v>
      </c>
      <c r="L28" s="290"/>
      <c r="M28" s="56">
        <f>'Source Data'!K28</f>
        <v>5279.2949297632513</v>
      </c>
      <c r="N28" s="74">
        <f t="shared" si="14"/>
        <v>0</v>
      </c>
      <c r="O28" s="290"/>
      <c r="P28" s="56">
        <f>'Source Data'!L28</f>
        <v>2111.7179719053006</v>
      </c>
      <c r="Q28" s="74">
        <f t="shared" si="15"/>
        <v>0</v>
      </c>
      <c r="R28" s="93">
        <v>0</v>
      </c>
      <c r="S28" s="56"/>
      <c r="T28" s="56"/>
      <c r="U28" s="57">
        <f t="shared" si="1"/>
        <v>0</v>
      </c>
      <c r="V28" s="93">
        <f t="shared" si="2"/>
        <v>0</v>
      </c>
      <c r="W28" s="74">
        <f t="shared" si="16"/>
        <v>0</v>
      </c>
      <c r="X28" s="93">
        <f t="shared" si="17"/>
        <v>0</v>
      </c>
      <c r="Y28" s="56">
        <f>[1]Impact!$G28</f>
        <v>0</v>
      </c>
      <c r="Z28" s="93">
        <f t="shared" si="18"/>
        <v>0</v>
      </c>
      <c r="AA28" s="56"/>
      <c r="AB28" s="56">
        <f t="shared" si="19"/>
        <v>0</v>
      </c>
      <c r="AC28" s="93">
        <f t="shared" si="20"/>
        <v>0</v>
      </c>
      <c r="AD28" s="97">
        <f t="shared" si="3"/>
        <v>0</v>
      </c>
      <c r="AE28" s="75">
        <f>'Source Data'!N28</f>
        <v>1782</v>
      </c>
      <c r="AF28" s="90">
        <f t="shared" si="4"/>
        <v>0</v>
      </c>
      <c r="AG28" s="271"/>
      <c r="AH28" s="75">
        <f t="shared" si="21"/>
        <v>0</v>
      </c>
      <c r="AI28" s="271"/>
      <c r="AJ28" s="77">
        <f t="shared" si="5"/>
        <v>0</v>
      </c>
      <c r="AK28" s="76">
        <f t="shared" si="6"/>
        <v>0</v>
      </c>
      <c r="AL28" s="90">
        <f t="shared" si="22"/>
        <v>0</v>
      </c>
      <c r="AM28" s="79">
        <f t="shared" si="23"/>
        <v>0</v>
      </c>
      <c r="AN28" s="90">
        <f t="shared" si="24"/>
        <v>0</v>
      </c>
      <c r="AO28" s="56">
        <f>[1]Impact!$M28</f>
        <v>0</v>
      </c>
      <c r="AP28" s="90">
        <f t="shared" si="25"/>
        <v>0</v>
      </c>
      <c r="AQ28" s="77"/>
      <c r="AR28" s="77">
        <f t="shared" si="26"/>
        <v>0</v>
      </c>
      <c r="AS28" s="90">
        <f t="shared" si="27"/>
        <v>0</v>
      </c>
      <c r="AT28" s="78">
        <f t="shared" si="7"/>
        <v>0</v>
      </c>
      <c r="AU28" s="87">
        <f t="shared" si="8"/>
        <v>0</v>
      </c>
      <c r="AV28" s="116"/>
      <c r="AW28" s="74"/>
      <c r="AX28" s="74">
        <f t="shared" si="9"/>
        <v>0</v>
      </c>
      <c r="AY28" s="74">
        <f t="shared" si="10"/>
        <v>0</v>
      </c>
    </row>
    <row r="29" spans="1:51" ht="16.149999999999999" customHeight="1" x14ac:dyDescent="0.2">
      <c r="A29" s="54">
        <v>23</v>
      </c>
      <c r="B29" s="55" t="s">
        <v>28</v>
      </c>
      <c r="C29" s="271">
        <f>'8_2.1.18 SIS'!AG29</f>
        <v>0</v>
      </c>
      <c r="D29" s="56">
        <f>'Source Data'!H29</f>
        <v>4847.3597582819802</v>
      </c>
      <c r="E29" s="74">
        <f t="shared" si="11"/>
        <v>0</v>
      </c>
      <c r="F29" s="290"/>
      <c r="G29" s="56">
        <f>'Source Data'!I29</f>
        <v>643.90858310125191</v>
      </c>
      <c r="H29" s="74">
        <f t="shared" si="12"/>
        <v>0</v>
      </c>
      <c r="I29" s="290"/>
      <c r="J29" s="56">
        <f>'Source Data'!J29</f>
        <v>175.61143175488689</v>
      </c>
      <c r="K29" s="74">
        <f t="shared" si="13"/>
        <v>0</v>
      </c>
      <c r="L29" s="290"/>
      <c r="M29" s="56">
        <f>'Source Data'!K29</f>
        <v>4390.2857938721727</v>
      </c>
      <c r="N29" s="74">
        <f t="shared" si="14"/>
        <v>0</v>
      </c>
      <c r="O29" s="290"/>
      <c r="P29" s="56">
        <f>'Source Data'!L29</f>
        <v>1756.1143175488689</v>
      </c>
      <c r="Q29" s="74">
        <f t="shared" si="15"/>
        <v>0</v>
      </c>
      <c r="R29" s="93">
        <v>0</v>
      </c>
      <c r="S29" s="56"/>
      <c r="T29" s="56"/>
      <c r="U29" s="57">
        <f t="shared" si="1"/>
        <v>0</v>
      </c>
      <c r="V29" s="93">
        <f t="shared" si="2"/>
        <v>0</v>
      </c>
      <c r="W29" s="74">
        <f t="shared" si="16"/>
        <v>0</v>
      </c>
      <c r="X29" s="93">
        <f t="shared" si="17"/>
        <v>0</v>
      </c>
      <c r="Y29" s="56">
        <f>[1]Impact!$G29</f>
        <v>0</v>
      </c>
      <c r="Z29" s="93">
        <f t="shared" si="18"/>
        <v>0</v>
      </c>
      <c r="AA29" s="56"/>
      <c r="AB29" s="56">
        <f t="shared" si="19"/>
        <v>0</v>
      </c>
      <c r="AC29" s="93">
        <f t="shared" si="20"/>
        <v>0</v>
      </c>
      <c r="AD29" s="97">
        <f t="shared" si="3"/>
        <v>0</v>
      </c>
      <c r="AE29" s="75">
        <f>'Source Data'!N29</f>
        <v>3371</v>
      </c>
      <c r="AF29" s="90">
        <f t="shared" si="4"/>
        <v>0</v>
      </c>
      <c r="AG29" s="271"/>
      <c r="AH29" s="75">
        <f t="shared" si="21"/>
        <v>0</v>
      </c>
      <c r="AI29" s="271"/>
      <c r="AJ29" s="77">
        <f t="shared" si="5"/>
        <v>0</v>
      </c>
      <c r="AK29" s="76">
        <f t="shared" si="6"/>
        <v>0</v>
      </c>
      <c r="AL29" s="90">
        <f t="shared" si="22"/>
        <v>0</v>
      </c>
      <c r="AM29" s="79">
        <f t="shared" si="23"/>
        <v>0</v>
      </c>
      <c r="AN29" s="90">
        <f t="shared" si="24"/>
        <v>0</v>
      </c>
      <c r="AO29" s="56">
        <f>[1]Impact!$M29</f>
        <v>0</v>
      </c>
      <c r="AP29" s="90">
        <f t="shared" si="25"/>
        <v>0</v>
      </c>
      <c r="AQ29" s="77"/>
      <c r="AR29" s="77">
        <f t="shared" si="26"/>
        <v>0</v>
      </c>
      <c r="AS29" s="90">
        <f t="shared" si="27"/>
        <v>0</v>
      </c>
      <c r="AT29" s="78">
        <f t="shared" si="7"/>
        <v>0</v>
      </c>
      <c r="AU29" s="87">
        <f t="shared" si="8"/>
        <v>0</v>
      </c>
      <c r="AV29" s="116"/>
      <c r="AW29" s="74"/>
      <c r="AX29" s="74">
        <f t="shared" si="9"/>
        <v>0</v>
      </c>
      <c r="AY29" s="74">
        <f t="shared" si="10"/>
        <v>0</v>
      </c>
    </row>
    <row r="30" spans="1:51" ht="16.149999999999999" customHeight="1" x14ac:dyDescent="0.2">
      <c r="A30" s="54">
        <v>24</v>
      </c>
      <c r="B30" s="55" t="s">
        <v>29</v>
      </c>
      <c r="C30" s="271">
        <f>'8_2.1.18 SIS'!AG30</f>
        <v>0</v>
      </c>
      <c r="D30" s="56">
        <f>'Source Data'!H30</f>
        <v>2376.5026766431456</v>
      </c>
      <c r="E30" s="74">
        <f t="shared" si="11"/>
        <v>0</v>
      </c>
      <c r="F30" s="290"/>
      <c r="G30" s="56">
        <f>'Source Data'!I30</f>
        <v>235.68636722840623</v>
      </c>
      <c r="H30" s="74">
        <f t="shared" si="12"/>
        <v>0</v>
      </c>
      <c r="I30" s="290"/>
      <c r="J30" s="56">
        <f>'Source Data'!J30</f>
        <v>64.278100153201677</v>
      </c>
      <c r="K30" s="74">
        <f t="shared" si="13"/>
        <v>0</v>
      </c>
      <c r="L30" s="290"/>
      <c r="M30" s="56">
        <f>'Source Data'!K30</f>
        <v>1606.9525038300424</v>
      </c>
      <c r="N30" s="74">
        <f t="shared" si="14"/>
        <v>0</v>
      </c>
      <c r="O30" s="290"/>
      <c r="P30" s="56">
        <f>'Source Data'!L30</f>
        <v>642.78100153201683</v>
      </c>
      <c r="Q30" s="74">
        <f t="shared" si="15"/>
        <v>0</v>
      </c>
      <c r="R30" s="93">
        <v>0</v>
      </c>
      <c r="S30" s="56"/>
      <c r="T30" s="56"/>
      <c r="U30" s="57">
        <f t="shared" si="1"/>
        <v>0</v>
      </c>
      <c r="V30" s="93">
        <f t="shared" si="2"/>
        <v>0</v>
      </c>
      <c r="W30" s="74">
        <f t="shared" si="16"/>
        <v>0</v>
      </c>
      <c r="X30" s="93">
        <f t="shared" si="17"/>
        <v>0</v>
      </c>
      <c r="Y30" s="56">
        <f>[1]Impact!$G30</f>
        <v>0</v>
      </c>
      <c r="Z30" s="93">
        <f t="shared" si="18"/>
        <v>0</v>
      </c>
      <c r="AA30" s="56"/>
      <c r="AB30" s="56">
        <f t="shared" si="19"/>
        <v>0</v>
      </c>
      <c r="AC30" s="93">
        <f t="shared" si="20"/>
        <v>0</v>
      </c>
      <c r="AD30" s="97">
        <f t="shared" si="3"/>
        <v>0</v>
      </c>
      <c r="AE30" s="75">
        <f>'Source Data'!N30</f>
        <v>11650</v>
      </c>
      <c r="AF30" s="90">
        <f t="shared" si="4"/>
        <v>0</v>
      </c>
      <c r="AG30" s="271"/>
      <c r="AH30" s="75">
        <f t="shared" si="21"/>
        <v>0</v>
      </c>
      <c r="AI30" s="271"/>
      <c r="AJ30" s="77">
        <f t="shared" si="5"/>
        <v>0</v>
      </c>
      <c r="AK30" s="76">
        <f t="shared" si="6"/>
        <v>0</v>
      </c>
      <c r="AL30" s="90">
        <f t="shared" si="22"/>
        <v>0</v>
      </c>
      <c r="AM30" s="79">
        <f t="shared" si="23"/>
        <v>0</v>
      </c>
      <c r="AN30" s="90">
        <f t="shared" si="24"/>
        <v>0</v>
      </c>
      <c r="AO30" s="56">
        <f>[1]Impact!$M30</f>
        <v>0</v>
      </c>
      <c r="AP30" s="90">
        <f t="shared" si="25"/>
        <v>0</v>
      </c>
      <c r="AQ30" s="77"/>
      <c r="AR30" s="77">
        <f t="shared" si="26"/>
        <v>0</v>
      </c>
      <c r="AS30" s="90">
        <f t="shared" si="27"/>
        <v>0</v>
      </c>
      <c r="AT30" s="78">
        <f t="shared" si="7"/>
        <v>0</v>
      </c>
      <c r="AU30" s="87">
        <f t="shared" si="8"/>
        <v>0</v>
      </c>
      <c r="AV30" s="116"/>
      <c r="AW30" s="74"/>
      <c r="AX30" s="74">
        <f t="shared" si="9"/>
        <v>0</v>
      </c>
      <c r="AY30" s="74">
        <f t="shared" si="10"/>
        <v>0</v>
      </c>
    </row>
    <row r="31" spans="1:51" ht="16.149999999999999" customHeight="1" x14ac:dyDescent="0.2">
      <c r="A31" s="49">
        <v>25</v>
      </c>
      <c r="B31" s="50" t="s">
        <v>30</v>
      </c>
      <c r="C31" s="272">
        <f>'8_2.1.18 SIS'!AG31</f>
        <v>0</v>
      </c>
      <c r="D31" s="51">
        <f>'Source Data'!H31</f>
        <v>4037.466979885065</v>
      </c>
      <c r="E31" s="80">
        <f t="shared" si="11"/>
        <v>0</v>
      </c>
      <c r="F31" s="291"/>
      <c r="G31" s="51">
        <f>'Source Data'!I31</f>
        <v>547.31914183029971</v>
      </c>
      <c r="H31" s="80">
        <f t="shared" si="12"/>
        <v>0</v>
      </c>
      <c r="I31" s="291"/>
      <c r="J31" s="51">
        <f>'Source Data'!J31</f>
        <v>149.268856862809</v>
      </c>
      <c r="K31" s="80">
        <f t="shared" si="13"/>
        <v>0</v>
      </c>
      <c r="L31" s="291"/>
      <c r="M31" s="51">
        <f>'Source Data'!K31</f>
        <v>3731.7214215702247</v>
      </c>
      <c r="N31" s="80">
        <f t="shared" si="14"/>
        <v>0</v>
      </c>
      <c r="O31" s="291"/>
      <c r="P31" s="51">
        <f>'Source Data'!L31</f>
        <v>1492.6885686280898</v>
      </c>
      <c r="Q31" s="80">
        <f t="shared" si="15"/>
        <v>0</v>
      </c>
      <c r="R31" s="94">
        <v>0</v>
      </c>
      <c r="S31" s="51"/>
      <c r="T31" s="51"/>
      <c r="U31" s="52">
        <f t="shared" si="1"/>
        <v>0</v>
      </c>
      <c r="V31" s="94">
        <f t="shared" si="2"/>
        <v>0</v>
      </c>
      <c r="W31" s="80">
        <f t="shared" si="16"/>
        <v>0</v>
      </c>
      <c r="X31" s="94">
        <f t="shared" si="17"/>
        <v>0</v>
      </c>
      <c r="Y31" s="51">
        <f>[1]Impact!$G31</f>
        <v>0</v>
      </c>
      <c r="Z31" s="94">
        <f t="shared" si="18"/>
        <v>0</v>
      </c>
      <c r="AA31" s="53"/>
      <c r="AB31" s="51">
        <f t="shared" si="19"/>
        <v>0</v>
      </c>
      <c r="AC31" s="95">
        <f t="shared" si="20"/>
        <v>0</v>
      </c>
      <c r="AD31" s="95">
        <f t="shared" si="3"/>
        <v>0</v>
      </c>
      <c r="AE31" s="71">
        <f>'Source Data'!N31</f>
        <v>4673</v>
      </c>
      <c r="AF31" s="91">
        <f t="shared" si="4"/>
        <v>0</v>
      </c>
      <c r="AG31" s="272"/>
      <c r="AH31" s="71">
        <f t="shared" si="21"/>
        <v>0</v>
      </c>
      <c r="AI31" s="272"/>
      <c r="AJ31" s="72">
        <f t="shared" si="5"/>
        <v>0</v>
      </c>
      <c r="AK31" s="73">
        <f t="shared" si="6"/>
        <v>0</v>
      </c>
      <c r="AL31" s="91">
        <f t="shared" si="22"/>
        <v>0</v>
      </c>
      <c r="AM31" s="82">
        <f t="shared" si="23"/>
        <v>0</v>
      </c>
      <c r="AN31" s="91">
        <f t="shared" si="24"/>
        <v>0</v>
      </c>
      <c r="AO31" s="51">
        <f>[1]Impact!$M31</f>
        <v>0</v>
      </c>
      <c r="AP31" s="91">
        <f t="shared" si="25"/>
        <v>0</v>
      </c>
      <c r="AQ31" s="72"/>
      <c r="AR31" s="72">
        <f t="shared" si="26"/>
        <v>0</v>
      </c>
      <c r="AS31" s="91">
        <f t="shared" si="27"/>
        <v>0</v>
      </c>
      <c r="AT31" s="81">
        <f t="shared" si="7"/>
        <v>0</v>
      </c>
      <c r="AU31" s="88">
        <f t="shared" si="8"/>
        <v>0</v>
      </c>
      <c r="AV31" s="116"/>
      <c r="AW31" s="80"/>
      <c r="AX31" s="80">
        <f t="shared" si="9"/>
        <v>0</v>
      </c>
      <c r="AY31" s="80">
        <f t="shared" si="10"/>
        <v>0</v>
      </c>
    </row>
    <row r="32" spans="1:51" ht="16.149999999999999" customHeight="1" x14ac:dyDescent="0.2">
      <c r="A32" s="58">
        <v>26</v>
      </c>
      <c r="B32" s="59" t="s">
        <v>31</v>
      </c>
      <c r="C32" s="270">
        <f>'8_2.1.18 SIS'!AG32</f>
        <v>0</v>
      </c>
      <c r="D32" s="60">
        <f>'Source Data'!H32</f>
        <v>3766.8356517369007</v>
      </c>
      <c r="E32" s="65">
        <f t="shared" si="11"/>
        <v>0</v>
      </c>
      <c r="F32" s="289"/>
      <c r="G32" s="60">
        <f>'Source Data'!I32</f>
        <v>468.82114429316323</v>
      </c>
      <c r="H32" s="65">
        <f t="shared" si="12"/>
        <v>0</v>
      </c>
      <c r="I32" s="289"/>
      <c r="J32" s="60">
        <f>'Source Data'!J32</f>
        <v>127.8603120799536</v>
      </c>
      <c r="K32" s="65">
        <f t="shared" si="13"/>
        <v>0</v>
      </c>
      <c r="L32" s="289"/>
      <c r="M32" s="60">
        <f>'Source Data'!K32</f>
        <v>3196.5078019988405</v>
      </c>
      <c r="N32" s="65">
        <f t="shared" si="14"/>
        <v>0</v>
      </c>
      <c r="O32" s="289"/>
      <c r="P32" s="60">
        <f>'Source Data'!L32</f>
        <v>1278.6031207995361</v>
      </c>
      <c r="Q32" s="65">
        <f t="shared" si="15"/>
        <v>0</v>
      </c>
      <c r="R32" s="92">
        <v>0</v>
      </c>
      <c r="S32" s="60"/>
      <c r="T32" s="60"/>
      <c r="U32" s="61">
        <f t="shared" si="1"/>
        <v>0</v>
      </c>
      <c r="V32" s="92">
        <f t="shared" si="2"/>
        <v>0</v>
      </c>
      <c r="W32" s="65">
        <f t="shared" si="16"/>
        <v>0</v>
      </c>
      <c r="X32" s="92">
        <f t="shared" si="17"/>
        <v>0</v>
      </c>
      <c r="Y32" s="60">
        <f>[1]Impact!$G32</f>
        <v>0</v>
      </c>
      <c r="Z32" s="92">
        <f t="shared" si="18"/>
        <v>0</v>
      </c>
      <c r="AA32" s="60"/>
      <c r="AB32" s="60">
        <f t="shared" si="19"/>
        <v>0</v>
      </c>
      <c r="AC32" s="92">
        <f t="shared" si="20"/>
        <v>0</v>
      </c>
      <c r="AD32" s="96">
        <f t="shared" si="3"/>
        <v>0</v>
      </c>
      <c r="AE32" s="66">
        <f>'Source Data'!N32</f>
        <v>5304</v>
      </c>
      <c r="AF32" s="89">
        <f t="shared" si="4"/>
        <v>0</v>
      </c>
      <c r="AG32" s="270"/>
      <c r="AH32" s="66">
        <f t="shared" si="21"/>
        <v>0</v>
      </c>
      <c r="AI32" s="270"/>
      <c r="AJ32" s="68">
        <f t="shared" si="5"/>
        <v>0</v>
      </c>
      <c r="AK32" s="67">
        <f t="shared" si="6"/>
        <v>0</v>
      </c>
      <c r="AL32" s="89">
        <f t="shared" si="22"/>
        <v>0</v>
      </c>
      <c r="AM32" s="70">
        <f t="shared" si="23"/>
        <v>0</v>
      </c>
      <c r="AN32" s="89">
        <f t="shared" si="24"/>
        <v>0</v>
      </c>
      <c r="AO32" s="60">
        <f>[1]Impact!$M32</f>
        <v>0</v>
      </c>
      <c r="AP32" s="89">
        <f t="shared" si="25"/>
        <v>0</v>
      </c>
      <c r="AQ32" s="68"/>
      <c r="AR32" s="68">
        <f t="shared" si="26"/>
        <v>0</v>
      </c>
      <c r="AS32" s="89">
        <f t="shared" si="27"/>
        <v>0</v>
      </c>
      <c r="AT32" s="69">
        <f t="shared" si="7"/>
        <v>0</v>
      </c>
      <c r="AU32" s="86">
        <f t="shared" si="8"/>
        <v>0</v>
      </c>
      <c r="AV32" s="116"/>
      <c r="AW32" s="65"/>
      <c r="AX32" s="65">
        <f t="shared" si="9"/>
        <v>0</v>
      </c>
      <c r="AY32" s="65">
        <f t="shared" si="10"/>
        <v>0</v>
      </c>
    </row>
    <row r="33" spans="1:51" ht="16.149999999999999" customHeight="1" x14ac:dyDescent="0.2">
      <c r="A33" s="54">
        <v>27</v>
      </c>
      <c r="B33" s="55" t="s">
        <v>32</v>
      </c>
      <c r="C33" s="271">
        <f>'8_2.1.18 SIS'!AG33</f>
        <v>0</v>
      </c>
      <c r="D33" s="56">
        <f>'Source Data'!H33</f>
        <v>5228.5444628948371</v>
      </c>
      <c r="E33" s="74">
        <f t="shared" si="11"/>
        <v>0</v>
      </c>
      <c r="F33" s="290"/>
      <c r="G33" s="56">
        <f>'Source Data'!I33</f>
        <v>687.4036243637745</v>
      </c>
      <c r="H33" s="74">
        <f t="shared" si="12"/>
        <v>0</v>
      </c>
      <c r="I33" s="290"/>
      <c r="J33" s="56">
        <f>'Source Data'!J33</f>
        <v>187.4737157355749</v>
      </c>
      <c r="K33" s="74">
        <f t="shared" si="13"/>
        <v>0</v>
      </c>
      <c r="L33" s="290"/>
      <c r="M33" s="56">
        <f>'Source Data'!K33</f>
        <v>4686.842893389372</v>
      </c>
      <c r="N33" s="74">
        <f t="shared" si="14"/>
        <v>0</v>
      </c>
      <c r="O33" s="290"/>
      <c r="P33" s="56">
        <f>'Source Data'!L33</f>
        <v>1874.7371573557489</v>
      </c>
      <c r="Q33" s="74">
        <f t="shared" si="15"/>
        <v>0</v>
      </c>
      <c r="R33" s="93">
        <v>0</v>
      </c>
      <c r="S33" s="56"/>
      <c r="T33" s="56"/>
      <c r="U33" s="57">
        <f t="shared" si="1"/>
        <v>0</v>
      </c>
      <c r="V33" s="93">
        <f t="shared" si="2"/>
        <v>0</v>
      </c>
      <c r="W33" s="74">
        <f t="shared" si="16"/>
        <v>0</v>
      </c>
      <c r="X33" s="93">
        <f t="shared" si="17"/>
        <v>0</v>
      </c>
      <c r="Y33" s="56">
        <f>[1]Impact!$G33</f>
        <v>0</v>
      </c>
      <c r="Z33" s="93">
        <f t="shared" si="18"/>
        <v>0</v>
      </c>
      <c r="AA33" s="56"/>
      <c r="AB33" s="56">
        <f t="shared" si="19"/>
        <v>0</v>
      </c>
      <c r="AC33" s="93">
        <f t="shared" si="20"/>
        <v>0</v>
      </c>
      <c r="AD33" s="97">
        <f t="shared" si="3"/>
        <v>0</v>
      </c>
      <c r="AE33" s="75">
        <f>'Source Data'!N33</f>
        <v>3412</v>
      </c>
      <c r="AF33" s="90">
        <f t="shared" si="4"/>
        <v>0</v>
      </c>
      <c r="AG33" s="271"/>
      <c r="AH33" s="75">
        <f t="shared" si="21"/>
        <v>0</v>
      </c>
      <c r="AI33" s="271"/>
      <c r="AJ33" s="77">
        <f t="shared" si="5"/>
        <v>0</v>
      </c>
      <c r="AK33" s="76">
        <f t="shared" si="6"/>
        <v>0</v>
      </c>
      <c r="AL33" s="90">
        <f t="shared" si="22"/>
        <v>0</v>
      </c>
      <c r="AM33" s="79">
        <f t="shared" si="23"/>
        <v>0</v>
      </c>
      <c r="AN33" s="90">
        <f t="shared" si="24"/>
        <v>0</v>
      </c>
      <c r="AO33" s="56">
        <f>[1]Impact!$M33</f>
        <v>0</v>
      </c>
      <c r="AP33" s="90">
        <f t="shared" si="25"/>
        <v>0</v>
      </c>
      <c r="AQ33" s="77"/>
      <c r="AR33" s="77">
        <f t="shared" si="26"/>
        <v>0</v>
      </c>
      <c r="AS33" s="90">
        <f t="shared" si="27"/>
        <v>0</v>
      </c>
      <c r="AT33" s="78">
        <f t="shared" si="7"/>
        <v>0</v>
      </c>
      <c r="AU33" s="87">
        <f t="shared" si="8"/>
        <v>0</v>
      </c>
      <c r="AV33" s="116"/>
      <c r="AW33" s="74"/>
      <c r="AX33" s="74">
        <f t="shared" si="9"/>
        <v>0</v>
      </c>
      <c r="AY33" s="74">
        <f t="shared" si="10"/>
        <v>0</v>
      </c>
    </row>
    <row r="34" spans="1:51" ht="16.149999999999999" customHeight="1" x14ac:dyDescent="0.2">
      <c r="A34" s="54">
        <v>28</v>
      </c>
      <c r="B34" s="55" t="s">
        <v>33</v>
      </c>
      <c r="C34" s="271">
        <f>'8_2.1.18 SIS'!AG34</f>
        <v>0</v>
      </c>
      <c r="D34" s="56">
        <f>'Source Data'!H34</f>
        <v>3407.9343597999155</v>
      </c>
      <c r="E34" s="74">
        <f t="shared" si="11"/>
        <v>0</v>
      </c>
      <c r="F34" s="290"/>
      <c r="G34" s="56">
        <f>'Source Data'!I34</f>
        <v>466.65190378503735</v>
      </c>
      <c r="H34" s="74">
        <f t="shared" si="12"/>
        <v>0</v>
      </c>
      <c r="I34" s="290"/>
      <c r="J34" s="56">
        <f>'Source Data'!J34</f>
        <v>127.26870103228291</v>
      </c>
      <c r="K34" s="74">
        <f t="shared" si="13"/>
        <v>0</v>
      </c>
      <c r="L34" s="290"/>
      <c r="M34" s="56">
        <f>'Source Data'!K34</f>
        <v>3181.7175258070724</v>
      </c>
      <c r="N34" s="74">
        <f t="shared" si="14"/>
        <v>0</v>
      </c>
      <c r="O34" s="290"/>
      <c r="P34" s="56">
        <f>'Source Data'!L34</f>
        <v>1272.6870103228293</v>
      </c>
      <c r="Q34" s="74">
        <f t="shared" si="15"/>
        <v>0</v>
      </c>
      <c r="R34" s="93">
        <v>0</v>
      </c>
      <c r="S34" s="56"/>
      <c r="T34" s="56"/>
      <c r="U34" s="57">
        <f t="shared" si="1"/>
        <v>0</v>
      </c>
      <c r="V34" s="93">
        <f t="shared" si="2"/>
        <v>0</v>
      </c>
      <c r="W34" s="74">
        <f t="shared" si="16"/>
        <v>0</v>
      </c>
      <c r="X34" s="93">
        <f t="shared" si="17"/>
        <v>0</v>
      </c>
      <c r="Y34" s="56">
        <f>[1]Impact!$G34</f>
        <v>0</v>
      </c>
      <c r="Z34" s="93">
        <f t="shared" si="18"/>
        <v>0</v>
      </c>
      <c r="AA34" s="56"/>
      <c r="AB34" s="56">
        <f t="shared" si="19"/>
        <v>0</v>
      </c>
      <c r="AC34" s="93">
        <f t="shared" si="20"/>
        <v>0</v>
      </c>
      <c r="AD34" s="97">
        <f t="shared" si="3"/>
        <v>0</v>
      </c>
      <c r="AE34" s="75">
        <f>'Source Data'!N34</f>
        <v>5598</v>
      </c>
      <c r="AF34" s="90">
        <f t="shared" si="4"/>
        <v>0</v>
      </c>
      <c r="AG34" s="271"/>
      <c r="AH34" s="75">
        <f t="shared" si="21"/>
        <v>0</v>
      </c>
      <c r="AI34" s="271"/>
      <c r="AJ34" s="77">
        <f t="shared" si="5"/>
        <v>0</v>
      </c>
      <c r="AK34" s="76">
        <f t="shared" si="6"/>
        <v>0</v>
      </c>
      <c r="AL34" s="90">
        <f t="shared" si="22"/>
        <v>0</v>
      </c>
      <c r="AM34" s="79">
        <f t="shared" si="23"/>
        <v>0</v>
      </c>
      <c r="AN34" s="90">
        <f t="shared" si="24"/>
        <v>0</v>
      </c>
      <c r="AO34" s="56">
        <f>[1]Impact!$M34</f>
        <v>0</v>
      </c>
      <c r="AP34" s="90">
        <f t="shared" si="25"/>
        <v>0</v>
      </c>
      <c r="AQ34" s="77"/>
      <c r="AR34" s="77">
        <f t="shared" si="26"/>
        <v>0</v>
      </c>
      <c r="AS34" s="90">
        <f t="shared" si="27"/>
        <v>0</v>
      </c>
      <c r="AT34" s="78">
        <f t="shared" si="7"/>
        <v>0</v>
      </c>
      <c r="AU34" s="87">
        <f t="shared" si="8"/>
        <v>0</v>
      </c>
      <c r="AV34" s="116"/>
      <c r="AW34" s="74"/>
      <c r="AX34" s="74">
        <f t="shared" si="9"/>
        <v>0</v>
      </c>
      <c r="AY34" s="74">
        <f t="shared" si="10"/>
        <v>0</v>
      </c>
    </row>
    <row r="35" spans="1:51" ht="16.149999999999999" customHeight="1" x14ac:dyDescent="0.2">
      <c r="A35" s="54">
        <v>29</v>
      </c>
      <c r="B35" s="55" t="s">
        <v>34</v>
      </c>
      <c r="C35" s="271">
        <f>'8_2.1.18 SIS'!AG35</f>
        <v>0</v>
      </c>
      <c r="D35" s="56">
        <f>'Source Data'!H35</f>
        <v>4119.4752527522951</v>
      </c>
      <c r="E35" s="74">
        <f t="shared" si="11"/>
        <v>0</v>
      </c>
      <c r="F35" s="290"/>
      <c r="G35" s="56">
        <f>'Source Data'!I35</f>
        <v>554.9726016103474</v>
      </c>
      <c r="H35" s="74">
        <f t="shared" si="12"/>
        <v>0</v>
      </c>
      <c r="I35" s="290"/>
      <c r="J35" s="56">
        <f>'Source Data'!J35</f>
        <v>151.35616407554929</v>
      </c>
      <c r="K35" s="74">
        <f t="shared" si="13"/>
        <v>0</v>
      </c>
      <c r="L35" s="290"/>
      <c r="M35" s="56">
        <f>'Source Data'!K35</f>
        <v>3783.9041018887328</v>
      </c>
      <c r="N35" s="74">
        <f t="shared" si="14"/>
        <v>0</v>
      </c>
      <c r="O35" s="290"/>
      <c r="P35" s="56">
        <f>'Source Data'!L35</f>
        <v>1513.5616407554928</v>
      </c>
      <c r="Q35" s="74">
        <f t="shared" si="15"/>
        <v>0</v>
      </c>
      <c r="R35" s="93">
        <v>0</v>
      </c>
      <c r="S35" s="56"/>
      <c r="T35" s="56"/>
      <c r="U35" s="57">
        <f t="shared" si="1"/>
        <v>0</v>
      </c>
      <c r="V35" s="93">
        <f t="shared" si="2"/>
        <v>0</v>
      </c>
      <c r="W35" s="74">
        <f t="shared" si="16"/>
        <v>0</v>
      </c>
      <c r="X35" s="93">
        <f t="shared" si="17"/>
        <v>0</v>
      </c>
      <c r="Y35" s="56">
        <f>[1]Impact!$G35</f>
        <v>0</v>
      </c>
      <c r="Z35" s="93">
        <f t="shared" si="18"/>
        <v>0</v>
      </c>
      <c r="AA35" s="56"/>
      <c r="AB35" s="56">
        <f t="shared" si="19"/>
        <v>0</v>
      </c>
      <c r="AC35" s="93">
        <f t="shared" si="20"/>
        <v>0</v>
      </c>
      <c r="AD35" s="97">
        <f t="shared" si="3"/>
        <v>0</v>
      </c>
      <c r="AE35" s="75">
        <f>'Source Data'!N35</f>
        <v>4860</v>
      </c>
      <c r="AF35" s="90">
        <f t="shared" si="4"/>
        <v>0</v>
      </c>
      <c r="AG35" s="271"/>
      <c r="AH35" s="75">
        <f t="shared" si="21"/>
        <v>0</v>
      </c>
      <c r="AI35" s="271"/>
      <c r="AJ35" s="77">
        <f t="shared" si="5"/>
        <v>0</v>
      </c>
      <c r="AK35" s="76">
        <f t="shared" si="6"/>
        <v>0</v>
      </c>
      <c r="AL35" s="90">
        <f t="shared" si="22"/>
        <v>0</v>
      </c>
      <c r="AM35" s="79">
        <f t="shared" si="23"/>
        <v>0</v>
      </c>
      <c r="AN35" s="90">
        <f t="shared" si="24"/>
        <v>0</v>
      </c>
      <c r="AO35" s="56">
        <f>[1]Impact!$M35</f>
        <v>0</v>
      </c>
      <c r="AP35" s="90">
        <f t="shared" si="25"/>
        <v>0</v>
      </c>
      <c r="AQ35" s="77"/>
      <c r="AR35" s="77">
        <f t="shared" si="26"/>
        <v>0</v>
      </c>
      <c r="AS35" s="90">
        <f t="shared" si="27"/>
        <v>0</v>
      </c>
      <c r="AT35" s="78">
        <f t="shared" si="7"/>
        <v>0</v>
      </c>
      <c r="AU35" s="87">
        <f t="shared" si="8"/>
        <v>0</v>
      </c>
      <c r="AV35" s="116"/>
      <c r="AW35" s="74"/>
      <c r="AX35" s="74">
        <f t="shared" si="9"/>
        <v>0</v>
      </c>
      <c r="AY35" s="74">
        <f t="shared" si="10"/>
        <v>0</v>
      </c>
    </row>
    <row r="36" spans="1:51" ht="16.149999999999999" customHeight="1" x14ac:dyDescent="0.2">
      <c r="A36" s="49">
        <v>30</v>
      </c>
      <c r="B36" s="50" t="s">
        <v>35</v>
      </c>
      <c r="C36" s="272">
        <f>'8_2.1.18 SIS'!AG36</f>
        <v>0</v>
      </c>
      <c r="D36" s="51">
        <f>'Source Data'!H36</f>
        <v>5413.9637107951485</v>
      </c>
      <c r="E36" s="80">
        <f t="shared" si="11"/>
        <v>0</v>
      </c>
      <c r="F36" s="291"/>
      <c r="G36" s="51">
        <f>'Source Data'!I36</f>
        <v>702.2116679130869</v>
      </c>
      <c r="H36" s="80">
        <f t="shared" si="12"/>
        <v>0</v>
      </c>
      <c r="I36" s="291"/>
      <c r="J36" s="51">
        <f>'Source Data'!J36</f>
        <v>191.51227306720551</v>
      </c>
      <c r="K36" s="80">
        <f t="shared" si="13"/>
        <v>0</v>
      </c>
      <c r="L36" s="291"/>
      <c r="M36" s="51">
        <f>'Source Data'!K36</f>
        <v>4787.8068266801383</v>
      </c>
      <c r="N36" s="80">
        <f t="shared" si="14"/>
        <v>0</v>
      </c>
      <c r="O36" s="291"/>
      <c r="P36" s="51">
        <f>'Source Data'!L36</f>
        <v>1915.1227306720555</v>
      </c>
      <c r="Q36" s="80">
        <f t="shared" si="15"/>
        <v>0</v>
      </c>
      <c r="R36" s="94">
        <v>0</v>
      </c>
      <c r="S36" s="51"/>
      <c r="T36" s="51"/>
      <c r="U36" s="52">
        <f t="shared" si="1"/>
        <v>0</v>
      </c>
      <c r="V36" s="94">
        <f t="shared" si="2"/>
        <v>0</v>
      </c>
      <c r="W36" s="80">
        <f t="shared" si="16"/>
        <v>0</v>
      </c>
      <c r="X36" s="94">
        <f t="shared" si="17"/>
        <v>0</v>
      </c>
      <c r="Y36" s="51">
        <f>[1]Impact!$G36</f>
        <v>0</v>
      </c>
      <c r="Z36" s="94">
        <f t="shared" si="18"/>
        <v>0</v>
      </c>
      <c r="AA36" s="53"/>
      <c r="AB36" s="51">
        <f t="shared" si="19"/>
        <v>0</v>
      </c>
      <c r="AC36" s="95">
        <f t="shared" si="20"/>
        <v>0</v>
      </c>
      <c r="AD36" s="95">
        <f t="shared" si="3"/>
        <v>0</v>
      </c>
      <c r="AE36" s="71">
        <f>'Source Data'!N36</f>
        <v>3884</v>
      </c>
      <c r="AF36" s="91">
        <f t="shared" si="4"/>
        <v>0</v>
      </c>
      <c r="AG36" s="272"/>
      <c r="AH36" s="71">
        <f t="shared" si="21"/>
        <v>0</v>
      </c>
      <c r="AI36" s="272"/>
      <c r="AJ36" s="72">
        <f t="shared" si="5"/>
        <v>0</v>
      </c>
      <c r="AK36" s="73">
        <f t="shared" si="6"/>
        <v>0</v>
      </c>
      <c r="AL36" s="91">
        <f t="shared" si="22"/>
        <v>0</v>
      </c>
      <c r="AM36" s="82">
        <f t="shared" si="23"/>
        <v>0</v>
      </c>
      <c r="AN36" s="91">
        <f t="shared" si="24"/>
        <v>0</v>
      </c>
      <c r="AO36" s="51">
        <f>[1]Impact!$M36</f>
        <v>0</v>
      </c>
      <c r="AP36" s="91">
        <f t="shared" si="25"/>
        <v>0</v>
      </c>
      <c r="AQ36" s="72"/>
      <c r="AR36" s="72">
        <f t="shared" si="26"/>
        <v>0</v>
      </c>
      <c r="AS36" s="91">
        <f t="shared" si="27"/>
        <v>0</v>
      </c>
      <c r="AT36" s="81">
        <f t="shared" si="7"/>
        <v>0</v>
      </c>
      <c r="AU36" s="88">
        <f t="shared" si="8"/>
        <v>0</v>
      </c>
      <c r="AV36" s="116"/>
      <c r="AW36" s="80"/>
      <c r="AX36" s="80">
        <f t="shared" si="9"/>
        <v>0</v>
      </c>
      <c r="AY36" s="80">
        <f t="shared" si="10"/>
        <v>0</v>
      </c>
    </row>
    <row r="37" spans="1:51" ht="16.149999999999999" customHeight="1" x14ac:dyDescent="0.2">
      <c r="A37" s="58">
        <v>31</v>
      </c>
      <c r="B37" s="59" t="s">
        <v>36</v>
      </c>
      <c r="C37" s="270">
        <f>'8_2.1.18 SIS'!AG37</f>
        <v>0</v>
      </c>
      <c r="D37" s="60">
        <f>'Source Data'!H37</f>
        <v>3796.0097351340864</v>
      </c>
      <c r="E37" s="65">
        <f t="shared" si="11"/>
        <v>0</v>
      </c>
      <c r="F37" s="289"/>
      <c r="G37" s="60">
        <f>'Source Data'!I37</f>
        <v>524.75657375911442</v>
      </c>
      <c r="H37" s="65">
        <f t="shared" si="12"/>
        <v>0</v>
      </c>
      <c r="I37" s="289"/>
      <c r="J37" s="60">
        <f>'Source Data'!J37</f>
        <v>143.11542920703121</v>
      </c>
      <c r="K37" s="65">
        <f t="shared" si="13"/>
        <v>0</v>
      </c>
      <c r="L37" s="289"/>
      <c r="M37" s="60">
        <f>'Source Data'!K37</f>
        <v>3577.8857301757807</v>
      </c>
      <c r="N37" s="65">
        <f t="shared" si="14"/>
        <v>0</v>
      </c>
      <c r="O37" s="289"/>
      <c r="P37" s="60">
        <f>'Source Data'!L37</f>
        <v>1431.1542920703123</v>
      </c>
      <c r="Q37" s="65">
        <f t="shared" si="15"/>
        <v>0</v>
      </c>
      <c r="R37" s="92">
        <v>0</v>
      </c>
      <c r="S37" s="60"/>
      <c r="T37" s="60"/>
      <c r="U37" s="61">
        <f t="shared" si="1"/>
        <v>0</v>
      </c>
      <c r="V37" s="92">
        <f t="shared" si="2"/>
        <v>0</v>
      </c>
      <c r="W37" s="65">
        <f t="shared" si="16"/>
        <v>0</v>
      </c>
      <c r="X37" s="92">
        <f t="shared" si="17"/>
        <v>0</v>
      </c>
      <c r="Y37" s="60">
        <f>[1]Impact!$G37</f>
        <v>0</v>
      </c>
      <c r="Z37" s="92">
        <f t="shared" si="18"/>
        <v>0</v>
      </c>
      <c r="AA37" s="60"/>
      <c r="AB37" s="60">
        <f t="shared" si="19"/>
        <v>0</v>
      </c>
      <c r="AC37" s="92">
        <f t="shared" si="20"/>
        <v>0</v>
      </c>
      <c r="AD37" s="96">
        <f t="shared" si="3"/>
        <v>0</v>
      </c>
      <c r="AE37" s="66">
        <f>'Source Data'!N37</f>
        <v>5567</v>
      </c>
      <c r="AF37" s="89">
        <f t="shared" si="4"/>
        <v>0</v>
      </c>
      <c r="AG37" s="270"/>
      <c r="AH37" s="66">
        <f t="shared" si="21"/>
        <v>0</v>
      </c>
      <c r="AI37" s="270"/>
      <c r="AJ37" s="68">
        <f t="shared" si="5"/>
        <v>0</v>
      </c>
      <c r="AK37" s="67">
        <f t="shared" si="6"/>
        <v>0</v>
      </c>
      <c r="AL37" s="89">
        <f t="shared" si="22"/>
        <v>0</v>
      </c>
      <c r="AM37" s="70">
        <f t="shared" si="23"/>
        <v>0</v>
      </c>
      <c r="AN37" s="89">
        <f t="shared" si="24"/>
        <v>0</v>
      </c>
      <c r="AO37" s="60">
        <f>[1]Impact!$M37</f>
        <v>0</v>
      </c>
      <c r="AP37" s="89">
        <f t="shared" si="25"/>
        <v>0</v>
      </c>
      <c r="AQ37" s="68"/>
      <c r="AR37" s="68">
        <f t="shared" si="26"/>
        <v>0</v>
      </c>
      <c r="AS37" s="89">
        <f t="shared" si="27"/>
        <v>0</v>
      </c>
      <c r="AT37" s="69">
        <f t="shared" si="7"/>
        <v>0</v>
      </c>
      <c r="AU37" s="86">
        <f t="shared" si="8"/>
        <v>0</v>
      </c>
      <c r="AV37" s="116"/>
      <c r="AW37" s="65"/>
      <c r="AX37" s="65">
        <f t="shared" si="9"/>
        <v>0</v>
      </c>
      <c r="AY37" s="65">
        <f t="shared" si="10"/>
        <v>0</v>
      </c>
    </row>
    <row r="38" spans="1:51" ht="16.149999999999999" customHeight="1" x14ac:dyDescent="0.2">
      <c r="A38" s="54">
        <v>32</v>
      </c>
      <c r="B38" s="55" t="s">
        <v>37</v>
      </c>
      <c r="C38" s="271">
        <f>'8_2.1.18 SIS'!AG38</f>
        <v>0</v>
      </c>
      <c r="D38" s="56">
        <f>'Source Data'!H38</f>
        <v>5211.085155744553</v>
      </c>
      <c r="E38" s="74">
        <f t="shared" si="11"/>
        <v>0</v>
      </c>
      <c r="F38" s="290"/>
      <c r="G38" s="56">
        <f>'Source Data'!I38</f>
        <v>712.66638210557119</v>
      </c>
      <c r="H38" s="74">
        <f t="shared" si="12"/>
        <v>0</v>
      </c>
      <c r="I38" s="290"/>
      <c r="J38" s="56">
        <f>'Source Data'!J38</f>
        <v>194.36355875606483</v>
      </c>
      <c r="K38" s="74">
        <f t="shared" si="13"/>
        <v>0</v>
      </c>
      <c r="L38" s="290"/>
      <c r="M38" s="56">
        <f>'Source Data'!K38</f>
        <v>4859.0889689016212</v>
      </c>
      <c r="N38" s="74">
        <f t="shared" si="14"/>
        <v>0</v>
      </c>
      <c r="O38" s="290"/>
      <c r="P38" s="56">
        <f>'Source Data'!L38</f>
        <v>1943.6355875606487</v>
      </c>
      <c r="Q38" s="74">
        <f t="shared" si="15"/>
        <v>0</v>
      </c>
      <c r="R38" s="93">
        <v>0</v>
      </c>
      <c r="S38" s="56"/>
      <c r="T38" s="56"/>
      <c r="U38" s="57">
        <f t="shared" si="1"/>
        <v>0</v>
      </c>
      <c r="V38" s="93">
        <f t="shared" si="2"/>
        <v>0</v>
      </c>
      <c r="W38" s="74">
        <f t="shared" si="16"/>
        <v>0</v>
      </c>
      <c r="X38" s="93">
        <f t="shared" si="17"/>
        <v>0</v>
      </c>
      <c r="Y38" s="56">
        <f>[1]Impact!$G38</f>
        <v>0</v>
      </c>
      <c r="Z38" s="93">
        <f t="shared" si="18"/>
        <v>0</v>
      </c>
      <c r="AA38" s="56"/>
      <c r="AB38" s="56">
        <f t="shared" si="19"/>
        <v>0</v>
      </c>
      <c r="AC38" s="93">
        <f t="shared" si="20"/>
        <v>0</v>
      </c>
      <c r="AD38" s="97">
        <f t="shared" si="3"/>
        <v>0</v>
      </c>
      <c r="AE38" s="75">
        <f>'Source Data'!N38</f>
        <v>2649</v>
      </c>
      <c r="AF38" s="90">
        <f t="shared" si="4"/>
        <v>0</v>
      </c>
      <c r="AG38" s="271"/>
      <c r="AH38" s="75">
        <f t="shared" si="21"/>
        <v>0</v>
      </c>
      <c r="AI38" s="271"/>
      <c r="AJ38" s="77">
        <f t="shared" si="5"/>
        <v>0</v>
      </c>
      <c r="AK38" s="76">
        <f t="shared" si="6"/>
        <v>0</v>
      </c>
      <c r="AL38" s="90">
        <f t="shared" si="22"/>
        <v>0</v>
      </c>
      <c r="AM38" s="79">
        <f t="shared" si="23"/>
        <v>0</v>
      </c>
      <c r="AN38" s="90">
        <f t="shared" si="24"/>
        <v>0</v>
      </c>
      <c r="AO38" s="56">
        <f>[1]Impact!$M38</f>
        <v>0</v>
      </c>
      <c r="AP38" s="90">
        <f t="shared" si="25"/>
        <v>0</v>
      </c>
      <c r="AQ38" s="77"/>
      <c r="AR38" s="77">
        <f t="shared" si="26"/>
        <v>0</v>
      </c>
      <c r="AS38" s="90">
        <f t="shared" si="27"/>
        <v>0</v>
      </c>
      <c r="AT38" s="78">
        <f t="shared" si="7"/>
        <v>0</v>
      </c>
      <c r="AU38" s="87">
        <f t="shared" si="8"/>
        <v>0</v>
      </c>
      <c r="AV38" s="116"/>
      <c r="AW38" s="74"/>
      <c r="AX38" s="74">
        <f t="shared" si="9"/>
        <v>0</v>
      </c>
      <c r="AY38" s="74">
        <f t="shared" si="10"/>
        <v>0</v>
      </c>
    </row>
    <row r="39" spans="1:51" ht="16.149999999999999" customHeight="1" x14ac:dyDescent="0.2">
      <c r="A39" s="54">
        <v>33</v>
      </c>
      <c r="B39" s="55" t="s">
        <v>38</v>
      </c>
      <c r="C39" s="271">
        <f>'8_2.1.18 SIS'!AG39</f>
        <v>0</v>
      </c>
      <c r="D39" s="56">
        <f>'Source Data'!H39</f>
        <v>4700.4408318694122</v>
      </c>
      <c r="E39" s="74">
        <f t="shared" si="11"/>
        <v>0</v>
      </c>
      <c r="F39" s="290"/>
      <c r="G39" s="56">
        <f>'Source Data'!I39</f>
        <v>624.84576931264041</v>
      </c>
      <c r="H39" s="74">
        <f t="shared" si="12"/>
        <v>0</v>
      </c>
      <c r="I39" s="290"/>
      <c r="J39" s="56">
        <f>'Source Data'!J39</f>
        <v>170.41248253981104</v>
      </c>
      <c r="K39" s="74">
        <f t="shared" si="13"/>
        <v>0</v>
      </c>
      <c r="L39" s="290"/>
      <c r="M39" s="56">
        <f>'Source Data'!K39</f>
        <v>4260.3120634952766</v>
      </c>
      <c r="N39" s="74">
        <f t="shared" si="14"/>
        <v>0</v>
      </c>
      <c r="O39" s="290"/>
      <c r="P39" s="56">
        <f>'Source Data'!L39</f>
        <v>1704.1248253981105</v>
      </c>
      <c r="Q39" s="74">
        <f t="shared" si="15"/>
        <v>0</v>
      </c>
      <c r="R39" s="93">
        <v>0</v>
      </c>
      <c r="S39" s="56"/>
      <c r="T39" s="56"/>
      <c r="U39" s="57">
        <f t="shared" ref="U39:U70" si="28">S39+T39</f>
        <v>0</v>
      </c>
      <c r="V39" s="93">
        <f t="shared" si="2"/>
        <v>0</v>
      </c>
      <c r="W39" s="74">
        <f t="shared" si="16"/>
        <v>0</v>
      </c>
      <c r="X39" s="93">
        <f t="shared" si="17"/>
        <v>0</v>
      </c>
      <c r="Y39" s="56">
        <f>[1]Impact!$G39</f>
        <v>0</v>
      </c>
      <c r="Z39" s="93">
        <f t="shared" si="18"/>
        <v>0</v>
      </c>
      <c r="AA39" s="56"/>
      <c r="AB39" s="56">
        <f t="shared" si="19"/>
        <v>0</v>
      </c>
      <c r="AC39" s="93">
        <f t="shared" si="20"/>
        <v>0</v>
      </c>
      <c r="AD39" s="97">
        <f t="shared" ref="AD39:AD75" si="29">Z39</f>
        <v>0</v>
      </c>
      <c r="AE39" s="75">
        <f>'Source Data'!N39</f>
        <v>3419</v>
      </c>
      <c r="AF39" s="90">
        <f t="shared" ref="AF39:AF70" si="30">C39*AE39</f>
        <v>0</v>
      </c>
      <c r="AG39" s="271"/>
      <c r="AH39" s="75">
        <f t="shared" si="21"/>
        <v>0</v>
      </c>
      <c r="AI39" s="271"/>
      <c r="AJ39" s="77">
        <f t="shared" ref="AJ39:AJ70" si="31">AE39*AI39*0.5</f>
        <v>0</v>
      </c>
      <c r="AK39" s="76">
        <f t="shared" ref="AK39:AK70" si="32">AH39+AJ39</f>
        <v>0</v>
      </c>
      <c r="AL39" s="90">
        <f t="shared" si="22"/>
        <v>0</v>
      </c>
      <c r="AM39" s="79">
        <f t="shared" si="23"/>
        <v>0</v>
      </c>
      <c r="AN39" s="90">
        <f t="shared" si="24"/>
        <v>0</v>
      </c>
      <c r="AO39" s="56">
        <f>[1]Impact!$M39</f>
        <v>0</v>
      </c>
      <c r="AP39" s="90">
        <f t="shared" si="25"/>
        <v>0</v>
      </c>
      <c r="AQ39" s="77"/>
      <c r="AR39" s="77">
        <f t="shared" si="26"/>
        <v>0</v>
      </c>
      <c r="AS39" s="90">
        <f t="shared" si="27"/>
        <v>0</v>
      </c>
      <c r="AT39" s="78">
        <f t="shared" si="7"/>
        <v>0</v>
      </c>
      <c r="AU39" s="87">
        <f t="shared" si="8"/>
        <v>0</v>
      </c>
      <c r="AV39" s="116"/>
      <c r="AW39" s="74"/>
      <c r="AX39" s="74">
        <f t="shared" ref="AX39:AX75" si="33">-AM39</f>
        <v>0</v>
      </c>
      <c r="AY39" s="74">
        <f t="shared" ref="AY39:AY70" si="34">AX39-AW39</f>
        <v>0</v>
      </c>
    </row>
    <row r="40" spans="1:51" ht="16.149999999999999" customHeight="1" x14ac:dyDescent="0.2">
      <c r="A40" s="54">
        <v>34</v>
      </c>
      <c r="B40" s="55" t="s">
        <v>39</v>
      </c>
      <c r="C40" s="271">
        <f>'8_2.1.18 SIS'!AG40</f>
        <v>0</v>
      </c>
      <c r="D40" s="56">
        <f>'Source Data'!H40</f>
        <v>5203.4516530730671</v>
      </c>
      <c r="E40" s="74">
        <f t="shared" si="11"/>
        <v>0</v>
      </c>
      <c r="F40" s="290"/>
      <c r="G40" s="56">
        <f>'Source Data'!I40</f>
        <v>693.972191189574</v>
      </c>
      <c r="H40" s="74">
        <f t="shared" si="12"/>
        <v>0</v>
      </c>
      <c r="I40" s="290"/>
      <c r="J40" s="56">
        <f>'Source Data'!J40</f>
        <v>189.26514305170204</v>
      </c>
      <c r="K40" s="74">
        <f t="shared" si="13"/>
        <v>0</v>
      </c>
      <c r="L40" s="290"/>
      <c r="M40" s="56">
        <f>'Source Data'!K40</f>
        <v>4731.62857629255</v>
      </c>
      <c r="N40" s="74">
        <f t="shared" si="14"/>
        <v>0</v>
      </c>
      <c r="O40" s="290"/>
      <c r="P40" s="56">
        <f>'Source Data'!L40</f>
        <v>1892.6514305170203</v>
      </c>
      <c r="Q40" s="74">
        <f t="shared" si="15"/>
        <v>0</v>
      </c>
      <c r="R40" s="93">
        <v>0</v>
      </c>
      <c r="S40" s="56"/>
      <c r="T40" s="56"/>
      <c r="U40" s="57">
        <f t="shared" si="28"/>
        <v>0</v>
      </c>
      <c r="V40" s="93">
        <f t="shared" si="2"/>
        <v>0</v>
      </c>
      <c r="W40" s="74">
        <f t="shared" si="16"/>
        <v>0</v>
      </c>
      <c r="X40" s="93">
        <f t="shared" si="17"/>
        <v>0</v>
      </c>
      <c r="Y40" s="56">
        <f>[1]Impact!$G40</f>
        <v>0</v>
      </c>
      <c r="Z40" s="93">
        <f t="shared" si="18"/>
        <v>0</v>
      </c>
      <c r="AA40" s="56"/>
      <c r="AB40" s="56">
        <f t="shared" si="19"/>
        <v>0</v>
      </c>
      <c r="AC40" s="93">
        <f t="shared" si="20"/>
        <v>0</v>
      </c>
      <c r="AD40" s="97">
        <f t="shared" si="29"/>
        <v>0</v>
      </c>
      <c r="AE40" s="75">
        <f>'Source Data'!N40</f>
        <v>1894</v>
      </c>
      <c r="AF40" s="90">
        <f t="shared" si="30"/>
        <v>0</v>
      </c>
      <c r="AG40" s="271"/>
      <c r="AH40" s="75">
        <f t="shared" si="21"/>
        <v>0</v>
      </c>
      <c r="AI40" s="271"/>
      <c r="AJ40" s="77">
        <f t="shared" si="31"/>
        <v>0</v>
      </c>
      <c r="AK40" s="76">
        <f t="shared" si="32"/>
        <v>0</v>
      </c>
      <c r="AL40" s="90">
        <f t="shared" si="22"/>
        <v>0</v>
      </c>
      <c r="AM40" s="79">
        <f t="shared" si="23"/>
        <v>0</v>
      </c>
      <c r="AN40" s="90">
        <f t="shared" si="24"/>
        <v>0</v>
      </c>
      <c r="AO40" s="56">
        <f>[1]Impact!$M40</f>
        <v>0</v>
      </c>
      <c r="AP40" s="90">
        <f t="shared" si="25"/>
        <v>0</v>
      </c>
      <c r="AQ40" s="77"/>
      <c r="AR40" s="77">
        <f t="shared" si="26"/>
        <v>0</v>
      </c>
      <c r="AS40" s="90">
        <f t="shared" si="27"/>
        <v>0</v>
      </c>
      <c r="AT40" s="78">
        <f t="shared" si="7"/>
        <v>0</v>
      </c>
      <c r="AU40" s="87">
        <f t="shared" si="8"/>
        <v>0</v>
      </c>
      <c r="AV40" s="116"/>
      <c r="AW40" s="74"/>
      <c r="AX40" s="74">
        <f t="shared" si="33"/>
        <v>0</v>
      </c>
      <c r="AY40" s="74">
        <f t="shared" si="34"/>
        <v>0</v>
      </c>
    </row>
    <row r="41" spans="1:51" ht="16.149999999999999" customHeight="1" x14ac:dyDescent="0.2">
      <c r="A41" s="49">
        <v>35</v>
      </c>
      <c r="B41" s="50" t="s">
        <v>40</v>
      </c>
      <c r="C41" s="272">
        <f>'8_2.1.18 SIS'!AG41</f>
        <v>0</v>
      </c>
      <c r="D41" s="51">
        <f>'Source Data'!H41</f>
        <v>4357.2318016845329</v>
      </c>
      <c r="E41" s="80">
        <f t="shared" si="11"/>
        <v>0</v>
      </c>
      <c r="F41" s="291"/>
      <c r="G41" s="51">
        <f>'Source Data'!I41</f>
        <v>608.37683053992896</v>
      </c>
      <c r="H41" s="80">
        <f t="shared" si="12"/>
        <v>0</v>
      </c>
      <c r="I41" s="291"/>
      <c r="J41" s="51">
        <f>'Source Data'!J41</f>
        <v>165.92095378361697</v>
      </c>
      <c r="K41" s="80">
        <f t="shared" si="13"/>
        <v>0</v>
      </c>
      <c r="L41" s="291"/>
      <c r="M41" s="51">
        <f>'Source Data'!K41</f>
        <v>4148.0238445904242</v>
      </c>
      <c r="N41" s="80">
        <f t="shared" si="14"/>
        <v>0</v>
      </c>
      <c r="O41" s="291"/>
      <c r="P41" s="51">
        <f>'Source Data'!L41</f>
        <v>1659.2095378361696</v>
      </c>
      <c r="Q41" s="80">
        <f t="shared" si="15"/>
        <v>0</v>
      </c>
      <c r="R41" s="94">
        <v>0</v>
      </c>
      <c r="S41" s="51"/>
      <c r="T41" s="51"/>
      <c r="U41" s="52">
        <f t="shared" si="28"/>
        <v>0</v>
      </c>
      <c r="V41" s="94">
        <f t="shared" si="2"/>
        <v>0</v>
      </c>
      <c r="W41" s="80">
        <f t="shared" si="16"/>
        <v>0</v>
      </c>
      <c r="X41" s="94">
        <f t="shared" si="17"/>
        <v>0</v>
      </c>
      <c r="Y41" s="51">
        <f>[1]Impact!$G41</f>
        <v>0</v>
      </c>
      <c r="Z41" s="94">
        <f t="shared" si="18"/>
        <v>0</v>
      </c>
      <c r="AA41" s="53"/>
      <c r="AB41" s="51">
        <f t="shared" si="19"/>
        <v>0</v>
      </c>
      <c r="AC41" s="95">
        <f t="shared" si="20"/>
        <v>0</v>
      </c>
      <c r="AD41" s="95">
        <f t="shared" si="29"/>
        <v>0</v>
      </c>
      <c r="AE41" s="71">
        <f>'Source Data'!N41</f>
        <v>3679</v>
      </c>
      <c r="AF41" s="91">
        <f t="shared" si="30"/>
        <v>0</v>
      </c>
      <c r="AG41" s="272"/>
      <c r="AH41" s="71">
        <f t="shared" si="21"/>
        <v>0</v>
      </c>
      <c r="AI41" s="272"/>
      <c r="AJ41" s="72">
        <f t="shared" si="31"/>
        <v>0</v>
      </c>
      <c r="AK41" s="73">
        <f t="shared" si="32"/>
        <v>0</v>
      </c>
      <c r="AL41" s="91">
        <f t="shared" si="22"/>
        <v>0</v>
      </c>
      <c r="AM41" s="82">
        <f t="shared" si="23"/>
        <v>0</v>
      </c>
      <c r="AN41" s="91">
        <f t="shared" si="24"/>
        <v>0</v>
      </c>
      <c r="AO41" s="51">
        <f>[1]Impact!$M41</f>
        <v>0</v>
      </c>
      <c r="AP41" s="91">
        <f t="shared" si="25"/>
        <v>0</v>
      </c>
      <c r="AQ41" s="72"/>
      <c r="AR41" s="72">
        <f t="shared" si="26"/>
        <v>0</v>
      </c>
      <c r="AS41" s="91">
        <f t="shared" si="27"/>
        <v>0</v>
      </c>
      <c r="AT41" s="81">
        <f t="shared" si="7"/>
        <v>0</v>
      </c>
      <c r="AU41" s="88">
        <f t="shared" si="8"/>
        <v>0</v>
      </c>
      <c r="AV41" s="116"/>
      <c r="AW41" s="80"/>
      <c r="AX41" s="80">
        <f t="shared" si="33"/>
        <v>0</v>
      </c>
      <c r="AY41" s="80">
        <f t="shared" si="34"/>
        <v>0</v>
      </c>
    </row>
    <row r="42" spans="1:51" ht="16.149999999999999" customHeight="1" x14ac:dyDescent="0.2">
      <c r="A42" s="58">
        <v>36</v>
      </c>
      <c r="B42" s="59" t="s">
        <v>41</v>
      </c>
      <c r="C42" s="270">
        <f>'8_2.1.18 SIS'!AG42</f>
        <v>0</v>
      </c>
      <c r="D42" s="60">
        <f>'Source Data'!H42</f>
        <v>3397.1647109485266</v>
      </c>
      <c r="E42" s="65">
        <f t="shared" si="11"/>
        <v>0</v>
      </c>
      <c r="F42" s="289"/>
      <c r="G42" s="60">
        <f>'Source Data'!I42</f>
        <v>463.14668164219148</v>
      </c>
      <c r="H42" s="65">
        <f t="shared" si="12"/>
        <v>0</v>
      </c>
      <c r="I42" s="289"/>
      <c r="J42" s="60">
        <f>'Source Data'!J42</f>
        <v>126.31273135696131</v>
      </c>
      <c r="K42" s="65">
        <f t="shared" si="13"/>
        <v>0</v>
      </c>
      <c r="L42" s="289"/>
      <c r="M42" s="60">
        <f>'Source Data'!K42</f>
        <v>3157.818283924033</v>
      </c>
      <c r="N42" s="65">
        <f t="shared" si="14"/>
        <v>0</v>
      </c>
      <c r="O42" s="289"/>
      <c r="P42" s="60">
        <f>'Source Data'!L42</f>
        <v>1263.1273135696131</v>
      </c>
      <c r="Q42" s="65">
        <f t="shared" si="15"/>
        <v>0</v>
      </c>
      <c r="R42" s="92">
        <v>0</v>
      </c>
      <c r="S42" s="60"/>
      <c r="T42" s="60"/>
      <c r="U42" s="61">
        <f t="shared" si="28"/>
        <v>0</v>
      </c>
      <c r="V42" s="92">
        <f t="shared" si="2"/>
        <v>0</v>
      </c>
      <c r="W42" s="65">
        <f t="shared" si="16"/>
        <v>0</v>
      </c>
      <c r="X42" s="92">
        <f t="shared" si="17"/>
        <v>0</v>
      </c>
      <c r="Y42" s="60">
        <f>[1]Impact!$G42</f>
        <v>0</v>
      </c>
      <c r="Z42" s="92">
        <f t="shared" si="18"/>
        <v>0</v>
      </c>
      <c r="AA42" s="60"/>
      <c r="AB42" s="60">
        <f t="shared" si="19"/>
        <v>0</v>
      </c>
      <c r="AC42" s="92">
        <f t="shared" si="20"/>
        <v>0</v>
      </c>
      <c r="AD42" s="96">
        <f t="shared" si="29"/>
        <v>0</v>
      </c>
      <c r="AE42" s="66">
        <f>'Source Data'!N42</f>
        <v>6275</v>
      </c>
      <c r="AF42" s="89">
        <f t="shared" si="30"/>
        <v>0</v>
      </c>
      <c r="AG42" s="270"/>
      <c r="AH42" s="66">
        <f t="shared" si="21"/>
        <v>0</v>
      </c>
      <c r="AI42" s="270"/>
      <c r="AJ42" s="68">
        <f t="shared" si="31"/>
        <v>0</v>
      </c>
      <c r="AK42" s="67">
        <f t="shared" si="32"/>
        <v>0</v>
      </c>
      <c r="AL42" s="89">
        <f t="shared" si="22"/>
        <v>0</v>
      </c>
      <c r="AM42" s="70">
        <f t="shared" si="23"/>
        <v>0</v>
      </c>
      <c r="AN42" s="89">
        <f t="shared" si="24"/>
        <v>0</v>
      </c>
      <c r="AO42" s="60">
        <f>[1]Impact!$M42</f>
        <v>0</v>
      </c>
      <c r="AP42" s="89">
        <f t="shared" si="25"/>
        <v>0</v>
      </c>
      <c r="AQ42" s="68"/>
      <c r="AR42" s="68">
        <f t="shared" si="26"/>
        <v>0</v>
      </c>
      <c r="AS42" s="89">
        <f t="shared" si="27"/>
        <v>0</v>
      </c>
      <c r="AT42" s="69">
        <f t="shared" si="7"/>
        <v>0</v>
      </c>
      <c r="AU42" s="86">
        <f t="shared" si="8"/>
        <v>0</v>
      </c>
      <c r="AV42" s="116"/>
      <c r="AW42" s="65"/>
      <c r="AX42" s="65">
        <f t="shared" si="33"/>
        <v>0</v>
      </c>
      <c r="AY42" s="65">
        <f t="shared" si="34"/>
        <v>0</v>
      </c>
    </row>
    <row r="43" spans="1:51" ht="16.149999999999999" customHeight="1" x14ac:dyDescent="0.2">
      <c r="A43" s="54">
        <v>37</v>
      </c>
      <c r="B43" s="55" t="s">
        <v>42</v>
      </c>
      <c r="C43" s="271">
        <f>'8_2.1.18 SIS'!AG43</f>
        <v>0</v>
      </c>
      <c r="D43" s="56">
        <f>'Source Data'!H43</f>
        <v>5115.2412376905504</v>
      </c>
      <c r="E43" s="74">
        <f t="shared" si="11"/>
        <v>0</v>
      </c>
      <c r="F43" s="290"/>
      <c r="G43" s="56">
        <f>'Source Data'!I43</f>
        <v>683.69591860374021</v>
      </c>
      <c r="H43" s="74">
        <f t="shared" si="12"/>
        <v>0</v>
      </c>
      <c r="I43" s="290"/>
      <c r="J43" s="56">
        <f>'Source Data'!J43</f>
        <v>186.46252325556549</v>
      </c>
      <c r="K43" s="74">
        <f t="shared" si="13"/>
        <v>0</v>
      </c>
      <c r="L43" s="290"/>
      <c r="M43" s="56">
        <f>'Source Data'!K43</f>
        <v>4661.5630813891366</v>
      </c>
      <c r="N43" s="74">
        <f t="shared" si="14"/>
        <v>0</v>
      </c>
      <c r="O43" s="290"/>
      <c r="P43" s="56">
        <f>'Source Data'!L43</f>
        <v>1864.6252325556547</v>
      </c>
      <c r="Q43" s="74">
        <f t="shared" si="15"/>
        <v>0</v>
      </c>
      <c r="R43" s="93">
        <v>0</v>
      </c>
      <c r="S43" s="56"/>
      <c r="T43" s="56"/>
      <c r="U43" s="57">
        <f t="shared" si="28"/>
        <v>0</v>
      </c>
      <c r="V43" s="93">
        <f t="shared" si="2"/>
        <v>0</v>
      </c>
      <c r="W43" s="74">
        <f t="shared" si="16"/>
        <v>0</v>
      </c>
      <c r="X43" s="93">
        <f t="shared" si="17"/>
        <v>0</v>
      </c>
      <c r="Y43" s="56">
        <f>[1]Impact!$G43</f>
        <v>0</v>
      </c>
      <c r="Z43" s="93">
        <f t="shared" si="18"/>
        <v>0</v>
      </c>
      <c r="AA43" s="56"/>
      <c r="AB43" s="56">
        <f t="shared" si="19"/>
        <v>0</v>
      </c>
      <c r="AC43" s="93">
        <f t="shared" si="20"/>
        <v>0</v>
      </c>
      <c r="AD43" s="97">
        <f t="shared" si="29"/>
        <v>0</v>
      </c>
      <c r="AE43" s="75">
        <f>'Source Data'!N43</f>
        <v>3876</v>
      </c>
      <c r="AF43" s="90">
        <f t="shared" si="30"/>
        <v>0</v>
      </c>
      <c r="AG43" s="271"/>
      <c r="AH43" s="75">
        <f t="shared" si="21"/>
        <v>0</v>
      </c>
      <c r="AI43" s="271"/>
      <c r="AJ43" s="77">
        <f t="shared" si="31"/>
        <v>0</v>
      </c>
      <c r="AK43" s="76">
        <f t="shared" si="32"/>
        <v>0</v>
      </c>
      <c r="AL43" s="90">
        <f t="shared" si="22"/>
        <v>0</v>
      </c>
      <c r="AM43" s="79">
        <f t="shared" si="23"/>
        <v>0</v>
      </c>
      <c r="AN43" s="90">
        <f t="shared" si="24"/>
        <v>0</v>
      </c>
      <c r="AO43" s="56">
        <f>[1]Impact!$M43</f>
        <v>0</v>
      </c>
      <c r="AP43" s="90">
        <f t="shared" si="25"/>
        <v>0</v>
      </c>
      <c r="AQ43" s="77"/>
      <c r="AR43" s="77">
        <f t="shared" si="26"/>
        <v>0</v>
      </c>
      <c r="AS43" s="90">
        <f t="shared" si="27"/>
        <v>0</v>
      </c>
      <c r="AT43" s="78">
        <f t="shared" si="7"/>
        <v>0</v>
      </c>
      <c r="AU43" s="87">
        <f t="shared" si="8"/>
        <v>0</v>
      </c>
      <c r="AV43" s="116"/>
      <c r="AW43" s="74"/>
      <c r="AX43" s="74">
        <f t="shared" si="33"/>
        <v>0</v>
      </c>
      <c r="AY43" s="74">
        <f t="shared" si="34"/>
        <v>0</v>
      </c>
    </row>
    <row r="44" spans="1:51" ht="16.149999999999999" customHeight="1" x14ac:dyDescent="0.2">
      <c r="A44" s="54">
        <v>38</v>
      </c>
      <c r="B44" s="55" t="s">
        <v>43</v>
      </c>
      <c r="C44" s="271">
        <f>'8_2.1.18 SIS'!AG44</f>
        <v>0</v>
      </c>
      <c r="D44" s="56">
        <f>'Source Data'!H44</f>
        <v>2242.6574879084728</v>
      </c>
      <c r="E44" s="74">
        <f t="shared" si="11"/>
        <v>0</v>
      </c>
      <c r="F44" s="290"/>
      <c r="G44" s="56">
        <f>'Source Data'!I44</f>
        <v>217.85498253596765</v>
      </c>
      <c r="H44" s="74">
        <f t="shared" si="12"/>
        <v>0</v>
      </c>
      <c r="I44" s="290"/>
      <c r="J44" s="56">
        <f>'Source Data'!J44</f>
        <v>59.414995237082067</v>
      </c>
      <c r="K44" s="74">
        <f t="shared" si="13"/>
        <v>0</v>
      </c>
      <c r="L44" s="290"/>
      <c r="M44" s="56">
        <f>'Source Data'!K44</f>
        <v>1485.3748809270521</v>
      </c>
      <c r="N44" s="74">
        <f t="shared" si="14"/>
        <v>0</v>
      </c>
      <c r="O44" s="290"/>
      <c r="P44" s="56">
        <f>'Source Data'!L44</f>
        <v>594.14995237082076</v>
      </c>
      <c r="Q44" s="74">
        <f t="shared" si="15"/>
        <v>0</v>
      </c>
      <c r="R44" s="93">
        <v>0</v>
      </c>
      <c r="S44" s="56"/>
      <c r="T44" s="56"/>
      <c r="U44" s="57">
        <f t="shared" si="28"/>
        <v>0</v>
      </c>
      <c r="V44" s="93">
        <f t="shared" si="2"/>
        <v>0</v>
      </c>
      <c r="W44" s="74">
        <f t="shared" si="16"/>
        <v>0</v>
      </c>
      <c r="X44" s="93">
        <f t="shared" si="17"/>
        <v>0</v>
      </c>
      <c r="Y44" s="56">
        <f>[1]Impact!$G44</f>
        <v>0</v>
      </c>
      <c r="Z44" s="93">
        <f t="shared" si="18"/>
        <v>0</v>
      </c>
      <c r="AA44" s="56"/>
      <c r="AB44" s="56">
        <f t="shared" si="19"/>
        <v>0</v>
      </c>
      <c r="AC44" s="93">
        <f t="shared" si="20"/>
        <v>0</v>
      </c>
      <c r="AD44" s="97">
        <f t="shared" si="29"/>
        <v>0</v>
      </c>
      <c r="AE44" s="75">
        <f>'Source Data'!N44</f>
        <v>11268</v>
      </c>
      <c r="AF44" s="90">
        <f t="shared" si="30"/>
        <v>0</v>
      </c>
      <c r="AG44" s="271"/>
      <c r="AH44" s="75">
        <f t="shared" si="21"/>
        <v>0</v>
      </c>
      <c r="AI44" s="271"/>
      <c r="AJ44" s="77">
        <f t="shared" si="31"/>
        <v>0</v>
      </c>
      <c r="AK44" s="76">
        <f t="shared" si="32"/>
        <v>0</v>
      </c>
      <c r="AL44" s="90">
        <f t="shared" si="22"/>
        <v>0</v>
      </c>
      <c r="AM44" s="79">
        <f t="shared" si="23"/>
        <v>0</v>
      </c>
      <c r="AN44" s="90">
        <f t="shared" si="24"/>
        <v>0</v>
      </c>
      <c r="AO44" s="56">
        <f>[1]Impact!$M44</f>
        <v>0</v>
      </c>
      <c r="AP44" s="90">
        <f t="shared" si="25"/>
        <v>0</v>
      </c>
      <c r="AQ44" s="77"/>
      <c r="AR44" s="77">
        <f t="shared" si="26"/>
        <v>0</v>
      </c>
      <c r="AS44" s="90">
        <f t="shared" si="27"/>
        <v>0</v>
      </c>
      <c r="AT44" s="78">
        <f t="shared" si="7"/>
        <v>0</v>
      </c>
      <c r="AU44" s="87">
        <f t="shared" si="8"/>
        <v>0</v>
      </c>
      <c r="AV44" s="116"/>
      <c r="AW44" s="74"/>
      <c r="AX44" s="74">
        <f t="shared" si="33"/>
        <v>0</v>
      </c>
      <c r="AY44" s="74">
        <f t="shared" si="34"/>
        <v>0</v>
      </c>
    </row>
    <row r="45" spans="1:51" ht="16.149999999999999" customHeight="1" x14ac:dyDescent="0.2">
      <c r="A45" s="54">
        <v>39</v>
      </c>
      <c r="B45" s="55" t="s">
        <v>44</v>
      </c>
      <c r="C45" s="271">
        <f>'8_2.1.18 SIS'!AG45</f>
        <v>0</v>
      </c>
      <c r="D45" s="56">
        <f>'Source Data'!H45</f>
        <v>2703.2750635068246</v>
      </c>
      <c r="E45" s="74">
        <f t="shared" si="11"/>
        <v>0</v>
      </c>
      <c r="F45" s="290"/>
      <c r="G45" s="56">
        <f>'Source Data'!I45</f>
        <v>360.15144440628399</v>
      </c>
      <c r="H45" s="74">
        <f t="shared" si="12"/>
        <v>0</v>
      </c>
      <c r="I45" s="290"/>
      <c r="J45" s="56">
        <f>'Source Data'!J45</f>
        <v>98.223121201713838</v>
      </c>
      <c r="K45" s="74">
        <f t="shared" si="13"/>
        <v>0</v>
      </c>
      <c r="L45" s="290"/>
      <c r="M45" s="56">
        <f>'Source Data'!K45</f>
        <v>2455.578030042846</v>
      </c>
      <c r="N45" s="74">
        <f t="shared" si="14"/>
        <v>0</v>
      </c>
      <c r="O45" s="290"/>
      <c r="P45" s="56">
        <f>'Source Data'!L45</f>
        <v>982.2312120171382</v>
      </c>
      <c r="Q45" s="74">
        <f t="shared" si="15"/>
        <v>0</v>
      </c>
      <c r="R45" s="93">
        <v>0</v>
      </c>
      <c r="S45" s="56"/>
      <c r="T45" s="56"/>
      <c r="U45" s="57">
        <f t="shared" si="28"/>
        <v>0</v>
      </c>
      <c r="V45" s="93">
        <f t="shared" si="2"/>
        <v>0</v>
      </c>
      <c r="W45" s="74">
        <f t="shared" si="16"/>
        <v>0</v>
      </c>
      <c r="X45" s="93">
        <f t="shared" si="17"/>
        <v>0</v>
      </c>
      <c r="Y45" s="56">
        <f>[1]Impact!$G45</f>
        <v>0</v>
      </c>
      <c r="Z45" s="93">
        <f t="shared" si="18"/>
        <v>0</v>
      </c>
      <c r="AA45" s="56"/>
      <c r="AB45" s="56">
        <f t="shared" si="19"/>
        <v>0</v>
      </c>
      <c r="AC45" s="93">
        <f t="shared" si="20"/>
        <v>0</v>
      </c>
      <c r="AD45" s="97">
        <f t="shared" si="29"/>
        <v>0</v>
      </c>
      <c r="AE45" s="75">
        <f>'Source Data'!N45</f>
        <v>5158</v>
      </c>
      <c r="AF45" s="90">
        <f t="shared" si="30"/>
        <v>0</v>
      </c>
      <c r="AG45" s="271"/>
      <c r="AH45" s="75">
        <f t="shared" si="21"/>
        <v>0</v>
      </c>
      <c r="AI45" s="271"/>
      <c r="AJ45" s="77">
        <f t="shared" si="31"/>
        <v>0</v>
      </c>
      <c r="AK45" s="76">
        <f t="shared" si="32"/>
        <v>0</v>
      </c>
      <c r="AL45" s="90">
        <f t="shared" si="22"/>
        <v>0</v>
      </c>
      <c r="AM45" s="79">
        <f t="shared" si="23"/>
        <v>0</v>
      </c>
      <c r="AN45" s="90">
        <f t="shared" si="24"/>
        <v>0</v>
      </c>
      <c r="AO45" s="56">
        <f>[1]Impact!$M45</f>
        <v>0</v>
      </c>
      <c r="AP45" s="90">
        <f t="shared" si="25"/>
        <v>0</v>
      </c>
      <c r="AQ45" s="77"/>
      <c r="AR45" s="77">
        <f t="shared" si="26"/>
        <v>0</v>
      </c>
      <c r="AS45" s="90">
        <f t="shared" si="27"/>
        <v>0</v>
      </c>
      <c r="AT45" s="78">
        <f t="shared" si="7"/>
        <v>0</v>
      </c>
      <c r="AU45" s="87">
        <f t="shared" si="8"/>
        <v>0</v>
      </c>
      <c r="AV45" s="116"/>
      <c r="AW45" s="74"/>
      <c r="AX45" s="74">
        <f t="shared" si="33"/>
        <v>0</v>
      </c>
      <c r="AY45" s="74">
        <f t="shared" si="34"/>
        <v>0</v>
      </c>
    </row>
    <row r="46" spans="1:51" ht="16.149999999999999" customHeight="1" x14ac:dyDescent="0.2">
      <c r="A46" s="49">
        <v>40</v>
      </c>
      <c r="B46" s="50" t="s">
        <v>45</v>
      </c>
      <c r="C46" s="272">
        <f>'8_2.1.18 SIS'!AG46</f>
        <v>1</v>
      </c>
      <c r="D46" s="51">
        <f>'Source Data'!H46</f>
        <v>4843.6552941270829</v>
      </c>
      <c r="E46" s="80">
        <f t="shared" si="11"/>
        <v>4843.6552941270829</v>
      </c>
      <c r="F46" s="291"/>
      <c r="G46" s="51">
        <f>'Source Data'!I46</f>
        <v>644.48181238686641</v>
      </c>
      <c r="H46" s="80">
        <f t="shared" si="12"/>
        <v>0</v>
      </c>
      <c r="I46" s="291"/>
      <c r="J46" s="51">
        <f>'Source Data'!J46</f>
        <v>175.76776701459988</v>
      </c>
      <c r="K46" s="80">
        <f t="shared" si="13"/>
        <v>0</v>
      </c>
      <c r="L46" s="291"/>
      <c r="M46" s="51">
        <f>'Source Data'!K46</f>
        <v>4394.194175364998</v>
      </c>
      <c r="N46" s="80">
        <f t="shared" si="14"/>
        <v>0</v>
      </c>
      <c r="O46" s="291"/>
      <c r="P46" s="51">
        <f>'Source Data'!L46</f>
        <v>1757.6776701459989</v>
      </c>
      <c r="Q46" s="80">
        <f t="shared" si="15"/>
        <v>0</v>
      </c>
      <c r="R46" s="94">
        <v>5488</v>
      </c>
      <c r="S46" s="51"/>
      <c r="T46" s="51"/>
      <c r="U46" s="52">
        <f t="shared" si="28"/>
        <v>0</v>
      </c>
      <c r="V46" s="94">
        <f t="shared" si="2"/>
        <v>5488</v>
      </c>
      <c r="W46" s="80">
        <f t="shared" si="16"/>
        <v>-14</v>
      </c>
      <c r="X46" s="94">
        <f t="shared" si="17"/>
        <v>5474</v>
      </c>
      <c r="Y46" s="51">
        <f>[1]Impact!$G46</f>
        <v>0</v>
      </c>
      <c r="Z46" s="94">
        <f t="shared" si="18"/>
        <v>5474</v>
      </c>
      <c r="AA46" s="53"/>
      <c r="AB46" s="51">
        <f t="shared" si="19"/>
        <v>5474</v>
      </c>
      <c r="AC46" s="95">
        <f t="shared" si="20"/>
        <v>456</v>
      </c>
      <c r="AD46" s="95">
        <f t="shared" si="29"/>
        <v>5474</v>
      </c>
      <c r="AE46" s="71">
        <f>'Source Data'!N46</f>
        <v>4005</v>
      </c>
      <c r="AF46" s="91">
        <f t="shared" si="30"/>
        <v>4005</v>
      </c>
      <c r="AG46" s="272"/>
      <c r="AH46" s="71">
        <f t="shared" si="21"/>
        <v>0</v>
      </c>
      <c r="AI46" s="272"/>
      <c r="AJ46" s="72">
        <f t="shared" si="31"/>
        <v>0</v>
      </c>
      <c r="AK46" s="73">
        <f t="shared" si="32"/>
        <v>0</v>
      </c>
      <c r="AL46" s="91">
        <f t="shared" si="22"/>
        <v>4005</v>
      </c>
      <c r="AM46" s="82">
        <f t="shared" si="23"/>
        <v>-10</v>
      </c>
      <c r="AN46" s="91">
        <f t="shared" si="24"/>
        <v>3995</v>
      </c>
      <c r="AO46" s="51">
        <f>[1]Impact!$M46</f>
        <v>0</v>
      </c>
      <c r="AP46" s="91">
        <f t="shared" si="25"/>
        <v>3995</v>
      </c>
      <c r="AQ46" s="72"/>
      <c r="AR46" s="72">
        <f t="shared" si="26"/>
        <v>3995</v>
      </c>
      <c r="AS46" s="91">
        <f t="shared" si="27"/>
        <v>333</v>
      </c>
      <c r="AT46" s="81">
        <f t="shared" si="7"/>
        <v>9469</v>
      </c>
      <c r="AU46" s="88">
        <f t="shared" si="8"/>
        <v>789</v>
      </c>
      <c r="AV46" s="116"/>
      <c r="AW46" s="80"/>
      <c r="AX46" s="80">
        <f t="shared" si="33"/>
        <v>10</v>
      </c>
      <c r="AY46" s="80">
        <f t="shared" si="34"/>
        <v>10</v>
      </c>
    </row>
    <row r="47" spans="1:51" ht="16.149999999999999" customHeight="1" x14ac:dyDescent="0.2">
      <c r="A47" s="58">
        <v>41</v>
      </c>
      <c r="B47" s="59" t="s">
        <v>46</v>
      </c>
      <c r="C47" s="270">
        <f>'8_2.1.18 SIS'!AG47</f>
        <v>0</v>
      </c>
      <c r="D47" s="60">
        <f>'Source Data'!H47</f>
        <v>2834.247173471952</v>
      </c>
      <c r="E47" s="65">
        <f t="shared" si="11"/>
        <v>0</v>
      </c>
      <c r="F47" s="289"/>
      <c r="G47" s="60">
        <f>'Source Data'!I47</f>
        <v>378.64303242739538</v>
      </c>
      <c r="H47" s="65">
        <f t="shared" si="12"/>
        <v>0</v>
      </c>
      <c r="I47" s="289"/>
      <c r="J47" s="60">
        <f>'Source Data'!J47</f>
        <v>103.26628157110781</v>
      </c>
      <c r="K47" s="65">
        <f t="shared" si="13"/>
        <v>0</v>
      </c>
      <c r="L47" s="289"/>
      <c r="M47" s="60">
        <f>'Source Data'!K47</f>
        <v>2581.6570392776953</v>
      </c>
      <c r="N47" s="65">
        <f t="shared" si="14"/>
        <v>0</v>
      </c>
      <c r="O47" s="289"/>
      <c r="P47" s="60">
        <f>'Source Data'!L47</f>
        <v>1032.6628157110781</v>
      </c>
      <c r="Q47" s="65">
        <f t="shared" si="15"/>
        <v>0</v>
      </c>
      <c r="R47" s="92">
        <v>0</v>
      </c>
      <c r="S47" s="60"/>
      <c r="T47" s="60"/>
      <c r="U47" s="61">
        <f t="shared" si="28"/>
        <v>0</v>
      </c>
      <c r="V47" s="92">
        <f t="shared" si="2"/>
        <v>0</v>
      </c>
      <c r="W47" s="65">
        <f t="shared" si="16"/>
        <v>0</v>
      </c>
      <c r="X47" s="92">
        <f t="shared" si="17"/>
        <v>0</v>
      </c>
      <c r="Y47" s="60">
        <f>[1]Impact!$G47</f>
        <v>0</v>
      </c>
      <c r="Z47" s="92">
        <f t="shared" si="18"/>
        <v>0</v>
      </c>
      <c r="AA47" s="60"/>
      <c r="AB47" s="60">
        <f t="shared" si="19"/>
        <v>0</v>
      </c>
      <c r="AC47" s="92">
        <f t="shared" si="20"/>
        <v>0</v>
      </c>
      <c r="AD47" s="96">
        <f t="shared" si="29"/>
        <v>0</v>
      </c>
      <c r="AE47" s="66">
        <f>'Source Data'!N47</f>
        <v>9547</v>
      </c>
      <c r="AF47" s="89">
        <f t="shared" si="30"/>
        <v>0</v>
      </c>
      <c r="AG47" s="270"/>
      <c r="AH47" s="66">
        <f t="shared" si="21"/>
        <v>0</v>
      </c>
      <c r="AI47" s="270"/>
      <c r="AJ47" s="68">
        <f t="shared" si="31"/>
        <v>0</v>
      </c>
      <c r="AK47" s="67">
        <f t="shared" si="32"/>
        <v>0</v>
      </c>
      <c r="AL47" s="89">
        <f t="shared" si="22"/>
        <v>0</v>
      </c>
      <c r="AM47" s="70">
        <f t="shared" si="23"/>
        <v>0</v>
      </c>
      <c r="AN47" s="89">
        <f t="shared" si="24"/>
        <v>0</v>
      </c>
      <c r="AO47" s="60">
        <f>[1]Impact!$M47</f>
        <v>0</v>
      </c>
      <c r="AP47" s="89">
        <f t="shared" si="25"/>
        <v>0</v>
      </c>
      <c r="AQ47" s="68"/>
      <c r="AR47" s="68">
        <f t="shared" si="26"/>
        <v>0</v>
      </c>
      <c r="AS47" s="89">
        <f t="shared" si="27"/>
        <v>0</v>
      </c>
      <c r="AT47" s="69">
        <f t="shared" si="7"/>
        <v>0</v>
      </c>
      <c r="AU47" s="86">
        <f t="shared" si="8"/>
        <v>0</v>
      </c>
      <c r="AV47" s="116"/>
      <c r="AW47" s="65"/>
      <c r="AX47" s="65">
        <f t="shared" si="33"/>
        <v>0</v>
      </c>
      <c r="AY47" s="65">
        <f t="shared" si="34"/>
        <v>0</v>
      </c>
    </row>
    <row r="48" spans="1:51" ht="16.149999999999999" customHeight="1" x14ac:dyDescent="0.2">
      <c r="A48" s="54">
        <v>42</v>
      </c>
      <c r="B48" s="55" t="s">
        <v>47</v>
      </c>
      <c r="C48" s="271">
        <f>'8_2.1.18 SIS'!AG48</f>
        <v>0</v>
      </c>
      <c r="D48" s="56">
        <f>'Source Data'!H48</f>
        <v>4267.2926645330763</v>
      </c>
      <c r="E48" s="74">
        <f t="shared" si="11"/>
        <v>0</v>
      </c>
      <c r="F48" s="290"/>
      <c r="G48" s="56">
        <f>'Source Data'!I48</f>
        <v>585.87981046741402</v>
      </c>
      <c r="H48" s="74">
        <f t="shared" si="12"/>
        <v>0</v>
      </c>
      <c r="I48" s="290"/>
      <c r="J48" s="56">
        <f>'Source Data'!J48</f>
        <v>159.78540285474929</v>
      </c>
      <c r="K48" s="74">
        <f t="shared" si="13"/>
        <v>0</v>
      </c>
      <c r="L48" s="290"/>
      <c r="M48" s="56">
        <f>'Source Data'!K48</f>
        <v>3994.6350713687325</v>
      </c>
      <c r="N48" s="74">
        <f t="shared" si="14"/>
        <v>0</v>
      </c>
      <c r="O48" s="290"/>
      <c r="P48" s="56">
        <f>'Source Data'!L48</f>
        <v>1597.8540285474928</v>
      </c>
      <c r="Q48" s="74">
        <f t="shared" si="15"/>
        <v>0</v>
      </c>
      <c r="R48" s="93">
        <v>0</v>
      </c>
      <c r="S48" s="56"/>
      <c r="T48" s="56"/>
      <c r="U48" s="57">
        <f t="shared" si="28"/>
        <v>0</v>
      </c>
      <c r="V48" s="93">
        <f t="shared" si="2"/>
        <v>0</v>
      </c>
      <c r="W48" s="74">
        <f t="shared" si="16"/>
        <v>0</v>
      </c>
      <c r="X48" s="93">
        <f t="shared" si="17"/>
        <v>0</v>
      </c>
      <c r="Y48" s="56">
        <f>[1]Impact!$G48</f>
        <v>0</v>
      </c>
      <c r="Z48" s="93">
        <f t="shared" si="18"/>
        <v>0</v>
      </c>
      <c r="AA48" s="56"/>
      <c r="AB48" s="56">
        <f t="shared" si="19"/>
        <v>0</v>
      </c>
      <c r="AC48" s="93">
        <f t="shared" si="20"/>
        <v>0</v>
      </c>
      <c r="AD48" s="97">
        <f t="shared" si="29"/>
        <v>0</v>
      </c>
      <c r="AE48" s="75">
        <f>'Source Data'!N48</f>
        <v>4334</v>
      </c>
      <c r="AF48" s="90">
        <f t="shared" si="30"/>
        <v>0</v>
      </c>
      <c r="AG48" s="271"/>
      <c r="AH48" s="75">
        <f t="shared" si="21"/>
        <v>0</v>
      </c>
      <c r="AI48" s="271"/>
      <c r="AJ48" s="77">
        <f t="shared" si="31"/>
        <v>0</v>
      </c>
      <c r="AK48" s="76">
        <f t="shared" si="32"/>
        <v>0</v>
      </c>
      <c r="AL48" s="90">
        <f t="shared" si="22"/>
        <v>0</v>
      </c>
      <c r="AM48" s="79">
        <f t="shared" si="23"/>
        <v>0</v>
      </c>
      <c r="AN48" s="90">
        <f t="shared" si="24"/>
        <v>0</v>
      </c>
      <c r="AO48" s="56">
        <f>[1]Impact!$M48</f>
        <v>0</v>
      </c>
      <c r="AP48" s="90">
        <f t="shared" si="25"/>
        <v>0</v>
      </c>
      <c r="AQ48" s="77"/>
      <c r="AR48" s="77">
        <f t="shared" si="26"/>
        <v>0</v>
      </c>
      <c r="AS48" s="90">
        <f t="shared" si="27"/>
        <v>0</v>
      </c>
      <c r="AT48" s="78">
        <f t="shared" si="7"/>
        <v>0</v>
      </c>
      <c r="AU48" s="87">
        <f t="shared" si="8"/>
        <v>0</v>
      </c>
      <c r="AV48" s="116"/>
      <c r="AW48" s="74"/>
      <c r="AX48" s="74">
        <f t="shared" si="33"/>
        <v>0</v>
      </c>
      <c r="AY48" s="74">
        <f t="shared" si="34"/>
        <v>0</v>
      </c>
    </row>
    <row r="49" spans="1:51" ht="16.149999999999999" customHeight="1" x14ac:dyDescent="0.2">
      <c r="A49" s="54">
        <v>43</v>
      </c>
      <c r="B49" s="55" t="s">
        <v>48</v>
      </c>
      <c r="C49" s="271">
        <f>'8_2.1.18 SIS'!AG49</f>
        <v>0</v>
      </c>
      <c r="D49" s="56">
        <f>'Source Data'!H49</f>
        <v>5171.5692260226861</v>
      </c>
      <c r="E49" s="74">
        <f t="shared" si="11"/>
        <v>0</v>
      </c>
      <c r="F49" s="290"/>
      <c r="G49" s="56">
        <f>'Source Data'!I49</f>
        <v>687.72808854852053</v>
      </c>
      <c r="H49" s="74">
        <f t="shared" si="12"/>
        <v>0</v>
      </c>
      <c r="I49" s="290"/>
      <c r="J49" s="56">
        <f>'Source Data'!J49</f>
        <v>187.56220596777831</v>
      </c>
      <c r="K49" s="74">
        <f t="shared" si="13"/>
        <v>0</v>
      </c>
      <c r="L49" s="290"/>
      <c r="M49" s="56">
        <f>'Source Data'!K49</f>
        <v>4689.0551491944589</v>
      </c>
      <c r="N49" s="74">
        <f t="shared" si="14"/>
        <v>0</v>
      </c>
      <c r="O49" s="290"/>
      <c r="P49" s="56">
        <f>'Source Data'!L49</f>
        <v>1875.6220596777835</v>
      </c>
      <c r="Q49" s="74">
        <f t="shared" si="15"/>
        <v>0</v>
      </c>
      <c r="R49" s="93">
        <v>0</v>
      </c>
      <c r="S49" s="56"/>
      <c r="T49" s="56"/>
      <c r="U49" s="57">
        <f t="shared" si="28"/>
        <v>0</v>
      </c>
      <c r="V49" s="93">
        <f t="shared" si="2"/>
        <v>0</v>
      </c>
      <c r="W49" s="74">
        <f t="shared" si="16"/>
        <v>0</v>
      </c>
      <c r="X49" s="93">
        <f t="shared" si="17"/>
        <v>0</v>
      </c>
      <c r="Y49" s="56">
        <f>[1]Impact!$G49</f>
        <v>0</v>
      </c>
      <c r="Z49" s="93">
        <f t="shared" si="18"/>
        <v>0</v>
      </c>
      <c r="AA49" s="56"/>
      <c r="AB49" s="56">
        <f t="shared" si="19"/>
        <v>0</v>
      </c>
      <c r="AC49" s="93">
        <f t="shared" si="20"/>
        <v>0</v>
      </c>
      <c r="AD49" s="97">
        <f t="shared" si="29"/>
        <v>0</v>
      </c>
      <c r="AE49" s="75">
        <f>'Source Data'!N49</f>
        <v>3642</v>
      </c>
      <c r="AF49" s="90">
        <f t="shared" si="30"/>
        <v>0</v>
      </c>
      <c r="AG49" s="271"/>
      <c r="AH49" s="75">
        <f t="shared" si="21"/>
        <v>0</v>
      </c>
      <c r="AI49" s="271"/>
      <c r="AJ49" s="77">
        <f t="shared" si="31"/>
        <v>0</v>
      </c>
      <c r="AK49" s="76">
        <f t="shared" si="32"/>
        <v>0</v>
      </c>
      <c r="AL49" s="90">
        <f t="shared" si="22"/>
        <v>0</v>
      </c>
      <c r="AM49" s="79">
        <f t="shared" si="23"/>
        <v>0</v>
      </c>
      <c r="AN49" s="90">
        <f t="shared" si="24"/>
        <v>0</v>
      </c>
      <c r="AO49" s="56">
        <f>[1]Impact!$M49</f>
        <v>0</v>
      </c>
      <c r="AP49" s="90">
        <f t="shared" si="25"/>
        <v>0</v>
      </c>
      <c r="AQ49" s="77"/>
      <c r="AR49" s="77">
        <f t="shared" si="26"/>
        <v>0</v>
      </c>
      <c r="AS49" s="90">
        <f t="shared" si="27"/>
        <v>0</v>
      </c>
      <c r="AT49" s="78">
        <f t="shared" si="7"/>
        <v>0</v>
      </c>
      <c r="AU49" s="87">
        <f t="shared" si="8"/>
        <v>0</v>
      </c>
      <c r="AV49" s="116"/>
      <c r="AW49" s="74"/>
      <c r="AX49" s="74">
        <f t="shared" si="33"/>
        <v>0</v>
      </c>
      <c r="AY49" s="74">
        <f t="shared" si="34"/>
        <v>0</v>
      </c>
    </row>
    <row r="50" spans="1:51" ht="16.149999999999999" customHeight="1" x14ac:dyDescent="0.2">
      <c r="A50" s="54">
        <v>44</v>
      </c>
      <c r="B50" s="55" t="s">
        <v>49</v>
      </c>
      <c r="C50" s="271">
        <f>'8_2.1.18 SIS'!AG50</f>
        <v>0</v>
      </c>
      <c r="D50" s="56">
        <f>'Source Data'!H50</f>
        <v>4763.2835459226835</v>
      </c>
      <c r="E50" s="74">
        <f t="shared" si="11"/>
        <v>0</v>
      </c>
      <c r="F50" s="290"/>
      <c r="G50" s="56">
        <f>'Source Data'!I50</f>
        <v>640.0242289674087</v>
      </c>
      <c r="H50" s="74">
        <f t="shared" si="12"/>
        <v>0</v>
      </c>
      <c r="I50" s="290"/>
      <c r="J50" s="56">
        <f>'Source Data'!J50</f>
        <v>174.5520624456569</v>
      </c>
      <c r="K50" s="74">
        <f t="shared" si="13"/>
        <v>0</v>
      </c>
      <c r="L50" s="290"/>
      <c r="M50" s="56">
        <f>'Source Data'!K50</f>
        <v>4363.8015611414239</v>
      </c>
      <c r="N50" s="74">
        <f t="shared" si="14"/>
        <v>0</v>
      </c>
      <c r="O50" s="290"/>
      <c r="P50" s="56">
        <f>'Source Data'!L50</f>
        <v>1745.5206244565691</v>
      </c>
      <c r="Q50" s="74">
        <f t="shared" si="15"/>
        <v>0</v>
      </c>
      <c r="R50" s="93">
        <v>0</v>
      </c>
      <c r="S50" s="56"/>
      <c r="T50" s="56"/>
      <c r="U50" s="57">
        <f t="shared" si="28"/>
        <v>0</v>
      </c>
      <c r="V50" s="93">
        <f t="shared" si="2"/>
        <v>0</v>
      </c>
      <c r="W50" s="74">
        <f t="shared" si="16"/>
        <v>0</v>
      </c>
      <c r="X50" s="93">
        <f t="shared" si="17"/>
        <v>0</v>
      </c>
      <c r="Y50" s="56">
        <f>[1]Impact!$G50</f>
        <v>0</v>
      </c>
      <c r="Z50" s="93">
        <f t="shared" si="18"/>
        <v>0</v>
      </c>
      <c r="AA50" s="56"/>
      <c r="AB50" s="56">
        <f t="shared" si="19"/>
        <v>0</v>
      </c>
      <c r="AC50" s="93">
        <f t="shared" si="20"/>
        <v>0</v>
      </c>
      <c r="AD50" s="97">
        <f t="shared" si="29"/>
        <v>0</v>
      </c>
      <c r="AE50" s="75">
        <f>'Source Data'!N50</f>
        <v>3969</v>
      </c>
      <c r="AF50" s="90">
        <f t="shared" si="30"/>
        <v>0</v>
      </c>
      <c r="AG50" s="271"/>
      <c r="AH50" s="75">
        <f t="shared" si="21"/>
        <v>0</v>
      </c>
      <c r="AI50" s="271"/>
      <c r="AJ50" s="77">
        <f t="shared" si="31"/>
        <v>0</v>
      </c>
      <c r="AK50" s="76">
        <f t="shared" si="32"/>
        <v>0</v>
      </c>
      <c r="AL50" s="90">
        <f t="shared" si="22"/>
        <v>0</v>
      </c>
      <c r="AM50" s="79">
        <f t="shared" si="23"/>
        <v>0</v>
      </c>
      <c r="AN50" s="90">
        <f t="shared" si="24"/>
        <v>0</v>
      </c>
      <c r="AO50" s="56">
        <f>[1]Impact!$M50</f>
        <v>0</v>
      </c>
      <c r="AP50" s="90">
        <f t="shared" si="25"/>
        <v>0</v>
      </c>
      <c r="AQ50" s="77"/>
      <c r="AR50" s="77">
        <f t="shared" si="26"/>
        <v>0</v>
      </c>
      <c r="AS50" s="90">
        <f t="shared" si="27"/>
        <v>0</v>
      </c>
      <c r="AT50" s="78">
        <f t="shared" si="7"/>
        <v>0</v>
      </c>
      <c r="AU50" s="87">
        <f t="shared" si="8"/>
        <v>0</v>
      </c>
      <c r="AV50" s="116"/>
      <c r="AW50" s="74"/>
      <c r="AX50" s="74">
        <f t="shared" si="33"/>
        <v>0</v>
      </c>
      <c r="AY50" s="74">
        <f t="shared" si="34"/>
        <v>0</v>
      </c>
    </row>
    <row r="51" spans="1:51" ht="16.149999999999999" customHeight="1" x14ac:dyDescent="0.2">
      <c r="A51" s="49">
        <v>45</v>
      </c>
      <c r="B51" s="50" t="s">
        <v>50</v>
      </c>
      <c r="C51" s="272">
        <f>'8_2.1.18 SIS'!AG51</f>
        <v>0</v>
      </c>
      <c r="D51" s="51">
        <f>'Source Data'!H51</f>
        <v>2675.6537559078151</v>
      </c>
      <c r="E51" s="80">
        <f t="shared" si="11"/>
        <v>0</v>
      </c>
      <c r="F51" s="291"/>
      <c r="G51" s="51">
        <f>'Source Data'!I51</f>
        <v>332.43156845204078</v>
      </c>
      <c r="H51" s="80">
        <f t="shared" si="12"/>
        <v>0</v>
      </c>
      <c r="I51" s="291"/>
      <c r="J51" s="51">
        <f>'Source Data'!J51</f>
        <v>90.66315503237476</v>
      </c>
      <c r="K51" s="80">
        <f t="shared" si="13"/>
        <v>0</v>
      </c>
      <c r="L51" s="291"/>
      <c r="M51" s="51">
        <f>'Source Data'!K51</f>
        <v>2266.578875809369</v>
      </c>
      <c r="N51" s="80">
        <f t="shared" si="14"/>
        <v>0</v>
      </c>
      <c r="O51" s="291"/>
      <c r="P51" s="51">
        <f>'Source Data'!L51</f>
        <v>906.63155032374766</v>
      </c>
      <c r="Q51" s="80">
        <f t="shared" si="15"/>
        <v>0</v>
      </c>
      <c r="R51" s="94">
        <v>0</v>
      </c>
      <c r="S51" s="51"/>
      <c r="T51" s="51"/>
      <c r="U51" s="52">
        <f t="shared" si="28"/>
        <v>0</v>
      </c>
      <c r="V51" s="94">
        <f t="shared" si="2"/>
        <v>0</v>
      </c>
      <c r="W51" s="80">
        <f t="shared" si="16"/>
        <v>0</v>
      </c>
      <c r="X51" s="94">
        <f t="shared" si="17"/>
        <v>0</v>
      </c>
      <c r="Y51" s="51">
        <f>[1]Impact!$G51</f>
        <v>0</v>
      </c>
      <c r="Z51" s="94">
        <f t="shared" si="18"/>
        <v>0</v>
      </c>
      <c r="AA51" s="53"/>
      <c r="AB51" s="51">
        <f t="shared" si="19"/>
        <v>0</v>
      </c>
      <c r="AC51" s="95">
        <f t="shared" si="20"/>
        <v>0</v>
      </c>
      <c r="AD51" s="95">
        <f t="shared" si="29"/>
        <v>0</v>
      </c>
      <c r="AE51" s="71">
        <f>'Source Data'!N51</f>
        <v>13416</v>
      </c>
      <c r="AF51" s="91">
        <f t="shared" si="30"/>
        <v>0</v>
      </c>
      <c r="AG51" s="272"/>
      <c r="AH51" s="71">
        <f t="shared" si="21"/>
        <v>0</v>
      </c>
      <c r="AI51" s="272"/>
      <c r="AJ51" s="72">
        <f t="shared" si="31"/>
        <v>0</v>
      </c>
      <c r="AK51" s="73">
        <f t="shared" si="32"/>
        <v>0</v>
      </c>
      <c r="AL51" s="91">
        <f t="shared" si="22"/>
        <v>0</v>
      </c>
      <c r="AM51" s="82">
        <f t="shared" si="23"/>
        <v>0</v>
      </c>
      <c r="AN51" s="91">
        <f t="shared" si="24"/>
        <v>0</v>
      </c>
      <c r="AO51" s="51">
        <f>[1]Impact!$M51</f>
        <v>0</v>
      </c>
      <c r="AP51" s="91">
        <f t="shared" si="25"/>
        <v>0</v>
      </c>
      <c r="AQ51" s="72"/>
      <c r="AR51" s="72">
        <f t="shared" si="26"/>
        <v>0</v>
      </c>
      <c r="AS51" s="91">
        <f t="shared" si="27"/>
        <v>0</v>
      </c>
      <c r="AT51" s="81">
        <f t="shared" si="7"/>
        <v>0</v>
      </c>
      <c r="AU51" s="88">
        <f t="shared" si="8"/>
        <v>0</v>
      </c>
      <c r="AV51" s="116"/>
      <c r="AW51" s="80"/>
      <c r="AX51" s="80">
        <f t="shared" si="33"/>
        <v>0</v>
      </c>
      <c r="AY51" s="80">
        <f t="shared" si="34"/>
        <v>0</v>
      </c>
    </row>
    <row r="52" spans="1:51" ht="16.149999999999999" customHeight="1" x14ac:dyDescent="0.2">
      <c r="A52" s="58">
        <v>46</v>
      </c>
      <c r="B52" s="59" t="s">
        <v>51</v>
      </c>
      <c r="C52" s="270">
        <f>'8_2.1.18 SIS'!AG52</f>
        <v>0</v>
      </c>
      <c r="D52" s="60">
        <f>'Source Data'!H52</f>
        <v>5480.4352847367336</v>
      </c>
      <c r="E52" s="65">
        <f t="shared" si="11"/>
        <v>0</v>
      </c>
      <c r="F52" s="289"/>
      <c r="G52" s="60">
        <f>'Source Data'!I52</f>
        <v>708.93963160759859</v>
      </c>
      <c r="H52" s="65">
        <f t="shared" si="12"/>
        <v>0</v>
      </c>
      <c r="I52" s="289"/>
      <c r="J52" s="60">
        <f>'Source Data'!J52</f>
        <v>193.3471722566178</v>
      </c>
      <c r="K52" s="65">
        <f t="shared" si="13"/>
        <v>0</v>
      </c>
      <c r="L52" s="289"/>
      <c r="M52" s="60">
        <f>'Source Data'!K52</f>
        <v>4833.6793064154454</v>
      </c>
      <c r="N52" s="65">
        <f t="shared" si="14"/>
        <v>0</v>
      </c>
      <c r="O52" s="289"/>
      <c r="P52" s="60">
        <f>'Source Data'!L52</f>
        <v>1933.4717225661777</v>
      </c>
      <c r="Q52" s="65">
        <f t="shared" si="15"/>
        <v>0</v>
      </c>
      <c r="R52" s="92">
        <v>0</v>
      </c>
      <c r="S52" s="60"/>
      <c r="T52" s="60"/>
      <c r="U52" s="61">
        <f t="shared" si="28"/>
        <v>0</v>
      </c>
      <c r="V52" s="92">
        <f t="shared" si="2"/>
        <v>0</v>
      </c>
      <c r="W52" s="65">
        <f t="shared" si="16"/>
        <v>0</v>
      </c>
      <c r="X52" s="92">
        <f t="shared" si="17"/>
        <v>0</v>
      </c>
      <c r="Y52" s="60">
        <f>[1]Impact!$G52</f>
        <v>0</v>
      </c>
      <c r="Z52" s="92">
        <f t="shared" si="18"/>
        <v>0</v>
      </c>
      <c r="AA52" s="60"/>
      <c r="AB52" s="60">
        <f t="shared" si="19"/>
        <v>0</v>
      </c>
      <c r="AC52" s="92">
        <f t="shared" si="20"/>
        <v>0</v>
      </c>
      <c r="AD52" s="96">
        <f t="shared" si="29"/>
        <v>0</v>
      </c>
      <c r="AE52" s="66">
        <f>'Source Data'!N52</f>
        <v>2991</v>
      </c>
      <c r="AF52" s="89">
        <f t="shared" si="30"/>
        <v>0</v>
      </c>
      <c r="AG52" s="270"/>
      <c r="AH52" s="66">
        <f t="shared" si="21"/>
        <v>0</v>
      </c>
      <c r="AI52" s="270"/>
      <c r="AJ52" s="68">
        <f t="shared" si="31"/>
        <v>0</v>
      </c>
      <c r="AK52" s="67">
        <f t="shared" si="32"/>
        <v>0</v>
      </c>
      <c r="AL52" s="89">
        <f t="shared" si="22"/>
        <v>0</v>
      </c>
      <c r="AM52" s="70">
        <f t="shared" si="23"/>
        <v>0</v>
      </c>
      <c r="AN52" s="89">
        <f t="shared" si="24"/>
        <v>0</v>
      </c>
      <c r="AO52" s="60">
        <f>[1]Impact!$M52</f>
        <v>0</v>
      </c>
      <c r="AP52" s="89">
        <f t="shared" si="25"/>
        <v>0</v>
      </c>
      <c r="AQ52" s="68"/>
      <c r="AR52" s="68">
        <f t="shared" si="26"/>
        <v>0</v>
      </c>
      <c r="AS52" s="89">
        <f t="shared" si="27"/>
        <v>0</v>
      </c>
      <c r="AT52" s="69">
        <f t="shared" si="7"/>
        <v>0</v>
      </c>
      <c r="AU52" s="86">
        <f t="shared" si="8"/>
        <v>0</v>
      </c>
      <c r="AV52" s="116"/>
      <c r="AW52" s="65"/>
      <c r="AX52" s="65">
        <f t="shared" si="33"/>
        <v>0</v>
      </c>
      <c r="AY52" s="65">
        <f t="shared" si="34"/>
        <v>0</v>
      </c>
    </row>
    <row r="53" spans="1:51" ht="16.149999999999999" customHeight="1" x14ac:dyDescent="0.2">
      <c r="A53" s="54">
        <v>47</v>
      </c>
      <c r="B53" s="55" t="s">
        <v>52</v>
      </c>
      <c r="C53" s="271">
        <f>'8_2.1.18 SIS'!AG53</f>
        <v>0</v>
      </c>
      <c r="D53" s="56">
        <f>'Source Data'!H53</f>
        <v>2851.064211175285</v>
      </c>
      <c r="E53" s="74">
        <f t="shared" si="11"/>
        <v>0</v>
      </c>
      <c r="F53" s="290"/>
      <c r="G53" s="56">
        <f>'Source Data'!I53</f>
        <v>340.85181534745152</v>
      </c>
      <c r="H53" s="74">
        <f t="shared" si="12"/>
        <v>0</v>
      </c>
      <c r="I53" s="290"/>
      <c r="J53" s="56">
        <f>'Source Data'!J53</f>
        <v>92.959586003850404</v>
      </c>
      <c r="K53" s="74">
        <f t="shared" si="13"/>
        <v>0</v>
      </c>
      <c r="L53" s="290"/>
      <c r="M53" s="56">
        <f>'Source Data'!K53</f>
        <v>2323.9896500962604</v>
      </c>
      <c r="N53" s="74">
        <f t="shared" si="14"/>
        <v>0</v>
      </c>
      <c r="O53" s="290"/>
      <c r="P53" s="56">
        <f>'Source Data'!L53</f>
        <v>929.59586003850404</v>
      </c>
      <c r="Q53" s="74">
        <f t="shared" si="15"/>
        <v>0</v>
      </c>
      <c r="R53" s="93">
        <v>0</v>
      </c>
      <c r="S53" s="56"/>
      <c r="T53" s="56"/>
      <c r="U53" s="57">
        <f t="shared" si="28"/>
        <v>0</v>
      </c>
      <c r="V53" s="93">
        <f t="shared" si="2"/>
        <v>0</v>
      </c>
      <c r="W53" s="74">
        <f t="shared" si="16"/>
        <v>0</v>
      </c>
      <c r="X53" s="93">
        <f t="shared" si="17"/>
        <v>0</v>
      </c>
      <c r="Y53" s="56">
        <f>[1]Impact!$G53</f>
        <v>0</v>
      </c>
      <c r="Z53" s="93">
        <f t="shared" si="18"/>
        <v>0</v>
      </c>
      <c r="AA53" s="56"/>
      <c r="AB53" s="56">
        <f t="shared" si="19"/>
        <v>0</v>
      </c>
      <c r="AC53" s="93">
        <f t="shared" si="20"/>
        <v>0</v>
      </c>
      <c r="AD53" s="97">
        <f t="shared" si="29"/>
        <v>0</v>
      </c>
      <c r="AE53" s="75">
        <f>'Source Data'!N53</f>
        <v>13043</v>
      </c>
      <c r="AF53" s="90">
        <f t="shared" si="30"/>
        <v>0</v>
      </c>
      <c r="AG53" s="271"/>
      <c r="AH53" s="75">
        <f t="shared" si="21"/>
        <v>0</v>
      </c>
      <c r="AI53" s="271"/>
      <c r="AJ53" s="77">
        <f t="shared" si="31"/>
        <v>0</v>
      </c>
      <c r="AK53" s="76">
        <f t="shared" si="32"/>
        <v>0</v>
      </c>
      <c r="AL53" s="90">
        <f t="shared" si="22"/>
        <v>0</v>
      </c>
      <c r="AM53" s="79">
        <f t="shared" si="23"/>
        <v>0</v>
      </c>
      <c r="AN53" s="90">
        <f t="shared" si="24"/>
        <v>0</v>
      </c>
      <c r="AO53" s="56">
        <f>[1]Impact!$M53</f>
        <v>0</v>
      </c>
      <c r="AP53" s="90">
        <f t="shared" si="25"/>
        <v>0</v>
      </c>
      <c r="AQ53" s="77"/>
      <c r="AR53" s="77">
        <f t="shared" si="26"/>
        <v>0</v>
      </c>
      <c r="AS53" s="90">
        <f t="shared" si="27"/>
        <v>0</v>
      </c>
      <c r="AT53" s="78">
        <f t="shared" si="7"/>
        <v>0</v>
      </c>
      <c r="AU53" s="87">
        <f t="shared" si="8"/>
        <v>0</v>
      </c>
      <c r="AV53" s="116"/>
      <c r="AW53" s="74"/>
      <c r="AX53" s="74">
        <f t="shared" si="33"/>
        <v>0</v>
      </c>
      <c r="AY53" s="74">
        <f t="shared" si="34"/>
        <v>0</v>
      </c>
    </row>
    <row r="54" spans="1:51" ht="16.149999999999999" customHeight="1" x14ac:dyDescent="0.2">
      <c r="A54" s="54">
        <v>48</v>
      </c>
      <c r="B54" s="55" t="s">
        <v>74</v>
      </c>
      <c r="C54" s="271">
        <f>'8_2.1.18 SIS'!AG54</f>
        <v>0</v>
      </c>
      <c r="D54" s="56">
        <f>'Source Data'!H54</f>
        <v>3995.2813864350205</v>
      </c>
      <c r="E54" s="74">
        <f t="shared" si="11"/>
        <v>0</v>
      </c>
      <c r="F54" s="290"/>
      <c r="G54" s="56">
        <f>'Source Data'!I54</f>
        <v>516.40353727376908</v>
      </c>
      <c r="H54" s="74">
        <f t="shared" si="12"/>
        <v>0</v>
      </c>
      <c r="I54" s="290"/>
      <c r="J54" s="56">
        <f>'Source Data'!J54</f>
        <v>140.83732834739155</v>
      </c>
      <c r="K54" s="74">
        <f t="shared" si="13"/>
        <v>0</v>
      </c>
      <c r="L54" s="290"/>
      <c r="M54" s="56">
        <f>'Source Data'!K54</f>
        <v>3520.9332086847894</v>
      </c>
      <c r="N54" s="74">
        <f t="shared" si="14"/>
        <v>0</v>
      </c>
      <c r="O54" s="290"/>
      <c r="P54" s="56">
        <f>'Source Data'!L54</f>
        <v>1408.3732834739153</v>
      </c>
      <c r="Q54" s="74">
        <f t="shared" si="15"/>
        <v>0</v>
      </c>
      <c r="R54" s="93">
        <v>0</v>
      </c>
      <c r="S54" s="56"/>
      <c r="T54" s="56"/>
      <c r="U54" s="57">
        <f t="shared" si="28"/>
        <v>0</v>
      </c>
      <c r="V54" s="93">
        <f t="shared" si="2"/>
        <v>0</v>
      </c>
      <c r="W54" s="74">
        <f t="shared" si="16"/>
        <v>0</v>
      </c>
      <c r="X54" s="93">
        <f t="shared" si="17"/>
        <v>0</v>
      </c>
      <c r="Y54" s="56">
        <f>[1]Impact!$G54</f>
        <v>0</v>
      </c>
      <c r="Z54" s="93">
        <f t="shared" si="18"/>
        <v>0</v>
      </c>
      <c r="AA54" s="56"/>
      <c r="AB54" s="56">
        <f t="shared" si="19"/>
        <v>0</v>
      </c>
      <c r="AC54" s="93">
        <f t="shared" si="20"/>
        <v>0</v>
      </c>
      <c r="AD54" s="97">
        <f t="shared" si="29"/>
        <v>0</v>
      </c>
      <c r="AE54" s="75">
        <f>'Source Data'!N54</f>
        <v>5158</v>
      </c>
      <c r="AF54" s="90">
        <f t="shared" si="30"/>
        <v>0</v>
      </c>
      <c r="AG54" s="271"/>
      <c r="AH54" s="75">
        <f t="shared" si="21"/>
        <v>0</v>
      </c>
      <c r="AI54" s="271"/>
      <c r="AJ54" s="77">
        <f t="shared" si="31"/>
        <v>0</v>
      </c>
      <c r="AK54" s="76">
        <f t="shared" si="32"/>
        <v>0</v>
      </c>
      <c r="AL54" s="90">
        <f t="shared" si="22"/>
        <v>0</v>
      </c>
      <c r="AM54" s="79">
        <f t="shared" si="23"/>
        <v>0</v>
      </c>
      <c r="AN54" s="90">
        <f t="shared" si="24"/>
        <v>0</v>
      </c>
      <c r="AO54" s="56">
        <f>[1]Impact!$M54</f>
        <v>0</v>
      </c>
      <c r="AP54" s="90">
        <f t="shared" si="25"/>
        <v>0</v>
      </c>
      <c r="AQ54" s="77"/>
      <c r="AR54" s="77">
        <f t="shared" si="26"/>
        <v>0</v>
      </c>
      <c r="AS54" s="90">
        <f t="shared" si="27"/>
        <v>0</v>
      </c>
      <c r="AT54" s="78">
        <f t="shared" si="7"/>
        <v>0</v>
      </c>
      <c r="AU54" s="87">
        <f t="shared" si="8"/>
        <v>0</v>
      </c>
      <c r="AV54" s="116"/>
      <c r="AW54" s="74"/>
      <c r="AX54" s="74">
        <f t="shared" si="33"/>
        <v>0</v>
      </c>
      <c r="AY54" s="74">
        <f t="shared" si="34"/>
        <v>0</v>
      </c>
    </row>
    <row r="55" spans="1:51" ht="16.149999999999999" customHeight="1" x14ac:dyDescent="0.2">
      <c r="A55" s="54">
        <v>49</v>
      </c>
      <c r="B55" s="55" t="s">
        <v>53</v>
      </c>
      <c r="C55" s="271">
        <f>'8_2.1.18 SIS'!AG55</f>
        <v>0</v>
      </c>
      <c r="D55" s="56">
        <f>'Source Data'!H55</f>
        <v>4510.9600632140227</v>
      </c>
      <c r="E55" s="74">
        <f t="shared" si="11"/>
        <v>0</v>
      </c>
      <c r="F55" s="290"/>
      <c r="G55" s="56">
        <f>'Source Data'!I55</f>
        <v>660.79145627436594</v>
      </c>
      <c r="H55" s="74">
        <f t="shared" si="12"/>
        <v>0</v>
      </c>
      <c r="I55" s="290"/>
      <c r="J55" s="56">
        <f>'Source Data'!J55</f>
        <v>180.21585171119071</v>
      </c>
      <c r="K55" s="74">
        <f t="shared" si="13"/>
        <v>0</v>
      </c>
      <c r="L55" s="290"/>
      <c r="M55" s="56">
        <f>'Source Data'!K55</f>
        <v>4505.3962927797675</v>
      </c>
      <c r="N55" s="74">
        <f t="shared" si="14"/>
        <v>0</v>
      </c>
      <c r="O55" s="290"/>
      <c r="P55" s="56">
        <f>'Source Data'!L55</f>
        <v>1802.158517111907</v>
      </c>
      <c r="Q55" s="74">
        <f t="shared" si="15"/>
        <v>0</v>
      </c>
      <c r="R55" s="93">
        <v>0</v>
      </c>
      <c r="S55" s="56"/>
      <c r="T55" s="56"/>
      <c r="U55" s="57">
        <f t="shared" si="28"/>
        <v>0</v>
      </c>
      <c r="V55" s="93">
        <f t="shared" si="2"/>
        <v>0</v>
      </c>
      <c r="W55" s="74">
        <f t="shared" si="16"/>
        <v>0</v>
      </c>
      <c r="X55" s="93">
        <f t="shared" si="17"/>
        <v>0</v>
      </c>
      <c r="Y55" s="56">
        <f>[1]Impact!$G55</f>
        <v>0</v>
      </c>
      <c r="Z55" s="93">
        <f t="shared" si="18"/>
        <v>0</v>
      </c>
      <c r="AA55" s="56"/>
      <c r="AB55" s="56">
        <f t="shared" si="19"/>
        <v>0</v>
      </c>
      <c r="AC55" s="93">
        <f t="shared" si="20"/>
        <v>0</v>
      </c>
      <c r="AD55" s="97">
        <f t="shared" si="29"/>
        <v>0</v>
      </c>
      <c r="AE55" s="75">
        <f>'Source Data'!N55</f>
        <v>2655</v>
      </c>
      <c r="AF55" s="90">
        <f t="shared" si="30"/>
        <v>0</v>
      </c>
      <c r="AG55" s="271"/>
      <c r="AH55" s="75">
        <f t="shared" si="21"/>
        <v>0</v>
      </c>
      <c r="AI55" s="271"/>
      <c r="AJ55" s="77">
        <f t="shared" si="31"/>
        <v>0</v>
      </c>
      <c r="AK55" s="76">
        <f t="shared" si="32"/>
        <v>0</v>
      </c>
      <c r="AL55" s="90">
        <f t="shared" si="22"/>
        <v>0</v>
      </c>
      <c r="AM55" s="79">
        <f t="shared" si="23"/>
        <v>0</v>
      </c>
      <c r="AN55" s="90">
        <f t="shared" si="24"/>
        <v>0</v>
      </c>
      <c r="AO55" s="56">
        <f>[1]Impact!$M55</f>
        <v>0</v>
      </c>
      <c r="AP55" s="90">
        <f t="shared" si="25"/>
        <v>0</v>
      </c>
      <c r="AQ55" s="77"/>
      <c r="AR55" s="77">
        <f t="shared" si="26"/>
        <v>0</v>
      </c>
      <c r="AS55" s="90">
        <f t="shared" si="27"/>
        <v>0</v>
      </c>
      <c r="AT55" s="78">
        <f t="shared" si="7"/>
        <v>0</v>
      </c>
      <c r="AU55" s="87">
        <f t="shared" si="8"/>
        <v>0</v>
      </c>
      <c r="AV55" s="116"/>
      <c r="AW55" s="74"/>
      <c r="AX55" s="74">
        <f t="shared" si="33"/>
        <v>0</v>
      </c>
      <c r="AY55" s="74">
        <f t="shared" si="34"/>
        <v>0</v>
      </c>
    </row>
    <row r="56" spans="1:51" ht="16.149999999999999" customHeight="1" x14ac:dyDescent="0.2">
      <c r="A56" s="49">
        <v>50</v>
      </c>
      <c r="B56" s="50" t="s">
        <v>54</v>
      </c>
      <c r="C56" s="272">
        <f>'8_2.1.18 SIS'!AG56</f>
        <v>0</v>
      </c>
      <c r="D56" s="51">
        <f>'Source Data'!H56</f>
        <v>4738.7087437121554</v>
      </c>
      <c r="E56" s="80">
        <f t="shared" si="11"/>
        <v>0</v>
      </c>
      <c r="F56" s="291"/>
      <c r="G56" s="51">
        <f>'Source Data'!I56</f>
        <v>638.95176727517901</v>
      </c>
      <c r="H56" s="80">
        <f t="shared" si="12"/>
        <v>0</v>
      </c>
      <c r="I56" s="291"/>
      <c r="J56" s="51">
        <f>'Source Data'!J56</f>
        <v>174.25957289323065</v>
      </c>
      <c r="K56" s="80">
        <f t="shared" si="13"/>
        <v>0</v>
      </c>
      <c r="L56" s="291"/>
      <c r="M56" s="51">
        <f>'Source Data'!K56</f>
        <v>4356.4893223307663</v>
      </c>
      <c r="N56" s="80">
        <f t="shared" si="14"/>
        <v>0</v>
      </c>
      <c r="O56" s="291"/>
      <c r="P56" s="51">
        <f>'Source Data'!L56</f>
        <v>1742.5957289323062</v>
      </c>
      <c r="Q56" s="80">
        <f t="shared" si="15"/>
        <v>0</v>
      </c>
      <c r="R56" s="94">
        <v>0</v>
      </c>
      <c r="S56" s="51"/>
      <c r="T56" s="51"/>
      <c r="U56" s="52">
        <f t="shared" si="28"/>
        <v>0</v>
      </c>
      <c r="V56" s="94">
        <f t="shared" si="2"/>
        <v>0</v>
      </c>
      <c r="W56" s="80">
        <f t="shared" si="16"/>
        <v>0</v>
      </c>
      <c r="X56" s="94">
        <f t="shared" si="17"/>
        <v>0</v>
      </c>
      <c r="Y56" s="51">
        <f>[1]Impact!$G56</f>
        <v>0</v>
      </c>
      <c r="Z56" s="94">
        <f t="shared" si="18"/>
        <v>0</v>
      </c>
      <c r="AA56" s="53"/>
      <c r="AB56" s="51">
        <f t="shared" si="19"/>
        <v>0</v>
      </c>
      <c r="AC56" s="95">
        <f t="shared" si="20"/>
        <v>0</v>
      </c>
      <c r="AD56" s="95">
        <f t="shared" si="29"/>
        <v>0</v>
      </c>
      <c r="AE56" s="71">
        <f>'Source Data'!N56</f>
        <v>3490</v>
      </c>
      <c r="AF56" s="91">
        <f t="shared" si="30"/>
        <v>0</v>
      </c>
      <c r="AG56" s="272"/>
      <c r="AH56" s="71">
        <f t="shared" si="21"/>
        <v>0</v>
      </c>
      <c r="AI56" s="272"/>
      <c r="AJ56" s="72">
        <f t="shared" si="31"/>
        <v>0</v>
      </c>
      <c r="AK56" s="73">
        <f t="shared" si="32"/>
        <v>0</v>
      </c>
      <c r="AL56" s="91">
        <f t="shared" si="22"/>
        <v>0</v>
      </c>
      <c r="AM56" s="82">
        <f t="shared" si="23"/>
        <v>0</v>
      </c>
      <c r="AN56" s="91">
        <f t="shared" si="24"/>
        <v>0</v>
      </c>
      <c r="AO56" s="51">
        <f>[1]Impact!$M56</f>
        <v>0</v>
      </c>
      <c r="AP56" s="91">
        <f t="shared" si="25"/>
        <v>0</v>
      </c>
      <c r="AQ56" s="72"/>
      <c r="AR56" s="72">
        <f t="shared" si="26"/>
        <v>0</v>
      </c>
      <c r="AS56" s="91">
        <f t="shared" si="27"/>
        <v>0</v>
      </c>
      <c r="AT56" s="81">
        <f t="shared" si="7"/>
        <v>0</v>
      </c>
      <c r="AU56" s="88">
        <f t="shared" si="8"/>
        <v>0</v>
      </c>
      <c r="AV56" s="116"/>
      <c r="AW56" s="80"/>
      <c r="AX56" s="80">
        <f t="shared" si="33"/>
        <v>0</v>
      </c>
      <c r="AY56" s="80">
        <f t="shared" si="34"/>
        <v>0</v>
      </c>
    </row>
    <row r="57" spans="1:51" ht="16.149999999999999" customHeight="1" x14ac:dyDescent="0.2">
      <c r="A57" s="58">
        <v>51</v>
      </c>
      <c r="B57" s="59" t="s">
        <v>55</v>
      </c>
      <c r="C57" s="270">
        <f>'8_2.1.18 SIS'!AG57</f>
        <v>0</v>
      </c>
      <c r="D57" s="60">
        <f>'Source Data'!H57</f>
        <v>4281.7369154997223</v>
      </c>
      <c r="E57" s="65">
        <f t="shared" si="11"/>
        <v>0</v>
      </c>
      <c r="F57" s="289"/>
      <c r="G57" s="60">
        <f>'Source Data'!I57</f>
        <v>570.93395934473472</v>
      </c>
      <c r="H57" s="65">
        <f t="shared" si="12"/>
        <v>0</v>
      </c>
      <c r="I57" s="289"/>
      <c r="J57" s="60">
        <f>'Source Data'!J57</f>
        <v>155.70926163947308</v>
      </c>
      <c r="K57" s="65">
        <f t="shared" si="13"/>
        <v>0</v>
      </c>
      <c r="L57" s="289"/>
      <c r="M57" s="60">
        <f>'Source Data'!K57</f>
        <v>3892.7315409868274</v>
      </c>
      <c r="N57" s="65">
        <f t="shared" si="14"/>
        <v>0</v>
      </c>
      <c r="O57" s="289"/>
      <c r="P57" s="60">
        <f>'Source Data'!L57</f>
        <v>1557.0926163947308</v>
      </c>
      <c r="Q57" s="65">
        <f t="shared" si="15"/>
        <v>0</v>
      </c>
      <c r="R57" s="92">
        <v>0</v>
      </c>
      <c r="S57" s="60"/>
      <c r="T57" s="60"/>
      <c r="U57" s="61">
        <f t="shared" si="28"/>
        <v>0</v>
      </c>
      <c r="V57" s="92">
        <f t="shared" si="2"/>
        <v>0</v>
      </c>
      <c r="W57" s="65">
        <f t="shared" si="16"/>
        <v>0</v>
      </c>
      <c r="X57" s="92">
        <f t="shared" si="17"/>
        <v>0</v>
      </c>
      <c r="Y57" s="60">
        <f>[1]Impact!$G57</f>
        <v>0</v>
      </c>
      <c r="Z57" s="92">
        <f t="shared" si="18"/>
        <v>0</v>
      </c>
      <c r="AA57" s="60"/>
      <c r="AB57" s="60">
        <f t="shared" si="19"/>
        <v>0</v>
      </c>
      <c r="AC57" s="92">
        <f t="shared" si="20"/>
        <v>0</v>
      </c>
      <c r="AD57" s="96">
        <f t="shared" si="29"/>
        <v>0</v>
      </c>
      <c r="AE57" s="66">
        <f>'Source Data'!N57</f>
        <v>4268</v>
      </c>
      <c r="AF57" s="89">
        <f t="shared" si="30"/>
        <v>0</v>
      </c>
      <c r="AG57" s="270"/>
      <c r="AH57" s="66">
        <f t="shared" si="21"/>
        <v>0</v>
      </c>
      <c r="AI57" s="270"/>
      <c r="AJ57" s="68">
        <f t="shared" si="31"/>
        <v>0</v>
      </c>
      <c r="AK57" s="67">
        <f t="shared" si="32"/>
        <v>0</v>
      </c>
      <c r="AL57" s="89">
        <f t="shared" si="22"/>
        <v>0</v>
      </c>
      <c r="AM57" s="70">
        <f t="shared" si="23"/>
        <v>0</v>
      </c>
      <c r="AN57" s="89">
        <f t="shared" si="24"/>
        <v>0</v>
      </c>
      <c r="AO57" s="60">
        <f>[1]Impact!$M57</f>
        <v>0</v>
      </c>
      <c r="AP57" s="89">
        <f t="shared" si="25"/>
        <v>0</v>
      </c>
      <c r="AQ57" s="68"/>
      <c r="AR57" s="68">
        <f t="shared" si="26"/>
        <v>0</v>
      </c>
      <c r="AS57" s="89">
        <f t="shared" si="27"/>
        <v>0</v>
      </c>
      <c r="AT57" s="69">
        <f t="shared" si="7"/>
        <v>0</v>
      </c>
      <c r="AU57" s="86">
        <f t="shared" si="8"/>
        <v>0</v>
      </c>
      <c r="AV57" s="116"/>
      <c r="AW57" s="65"/>
      <c r="AX57" s="65">
        <f t="shared" si="33"/>
        <v>0</v>
      </c>
      <c r="AY57" s="65">
        <f t="shared" si="34"/>
        <v>0</v>
      </c>
    </row>
    <row r="58" spans="1:51" ht="16.149999999999999" customHeight="1" x14ac:dyDescent="0.2">
      <c r="A58" s="54">
        <v>52</v>
      </c>
      <c r="B58" s="55" t="s">
        <v>56</v>
      </c>
      <c r="C58" s="271">
        <f>'8_2.1.18 SIS'!AG58</f>
        <v>0</v>
      </c>
      <c r="D58" s="56">
        <f>'Source Data'!H58</f>
        <v>4477.885435486186</v>
      </c>
      <c r="E58" s="74">
        <f t="shared" si="11"/>
        <v>0</v>
      </c>
      <c r="F58" s="290"/>
      <c r="G58" s="56">
        <f>'Source Data'!I58</f>
        <v>601.39043740535396</v>
      </c>
      <c r="H58" s="74">
        <f t="shared" si="12"/>
        <v>0</v>
      </c>
      <c r="I58" s="290"/>
      <c r="J58" s="56">
        <f>'Source Data'!J58</f>
        <v>164.01557383782384</v>
      </c>
      <c r="K58" s="74">
        <f t="shared" si="13"/>
        <v>0</v>
      </c>
      <c r="L58" s="290"/>
      <c r="M58" s="56">
        <f>'Source Data'!K58</f>
        <v>4100.3893459455958</v>
      </c>
      <c r="N58" s="74">
        <f t="shared" si="14"/>
        <v>0</v>
      </c>
      <c r="O58" s="290"/>
      <c r="P58" s="56">
        <f>'Source Data'!L58</f>
        <v>1640.1557383782383</v>
      </c>
      <c r="Q58" s="74">
        <f t="shared" si="15"/>
        <v>0</v>
      </c>
      <c r="R58" s="93">
        <v>0</v>
      </c>
      <c r="S58" s="56"/>
      <c r="T58" s="56"/>
      <c r="U58" s="57">
        <f t="shared" si="28"/>
        <v>0</v>
      </c>
      <c r="V58" s="93">
        <f t="shared" si="2"/>
        <v>0</v>
      </c>
      <c r="W58" s="74">
        <f t="shared" si="16"/>
        <v>0</v>
      </c>
      <c r="X58" s="93">
        <f t="shared" si="17"/>
        <v>0</v>
      </c>
      <c r="Y58" s="56">
        <f>[1]Impact!$G58</f>
        <v>0</v>
      </c>
      <c r="Z58" s="93">
        <f t="shared" si="18"/>
        <v>0</v>
      </c>
      <c r="AA58" s="56"/>
      <c r="AB58" s="56">
        <f t="shared" si="19"/>
        <v>0</v>
      </c>
      <c r="AC58" s="93">
        <f t="shared" si="20"/>
        <v>0</v>
      </c>
      <c r="AD58" s="97">
        <f t="shared" si="29"/>
        <v>0</v>
      </c>
      <c r="AE58" s="75">
        <f>'Source Data'!N58</f>
        <v>5924</v>
      </c>
      <c r="AF58" s="90">
        <f t="shared" si="30"/>
        <v>0</v>
      </c>
      <c r="AG58" s="271"/>
      <c r="AH58" s="75">
        <f t="shared" si="21"/>
        <v>0</v>
      </c>
      <c r="AI58" s="271"/>
      <c r="AJ58" s="77">
        <f t="shared" si="31"/>
        <v>0</v>
      </c>
      <c r="AK58" s="76">
        <f t="shared" si="32"/>
        <v>0</v>
      </c>
      <c r="AL58" s="90">
        <f t="shared" si="22"/>
        <v>0</v>
      </c>
      <c r="AM58" s="79">
        <f t="shared" si="23"/>
        <v>0</v>
      </c>
      <c r="AN58" s="90">
        <f t="shared" si="24"/>
        <v>0</v>
      </c>
      <c r="AO58" s="56">
        <f>[1]Impact!$M58</f>
        <v>0</v>
      </c>
      <c r="AP58" s="90">
        <f t="shared" si="25"/>
        <v>0</v>
      </c>
      <c r="AQ58" s="77"/>
      <c r="AR58" s="77">
        <f t="shared" si="26"/>
        <v>0</v>
      </c>
      <c r="AS58" s="90">
        <f t="shared" si="27"/>
        <v>0</v>
      </c>
      <c r="AT58" s="78">
        <f t="shared" si="7"/>
        <v>0</v>
      </c>
      <c r="AU58" s="87">
        <f t="shared" si="8"/>
        <v>0</v>
      </c>
      <c r="AV58" s="116"/>
      <c r="AW58" s="74"/>
      <c r="AX58" s="74">
        <f t="shared" si="33"/>
        <v>0</v>
      </c>
      <c r="AY58" s="74">
        <f t="shared" si="34"/>
        <v>0</v>
      </c>
    </row>
    <row r="59" spans="1:51" ht="16.149999999999999" customHeight="1" x14ac:dyDescent="0.2">
      <c r="A59" s="54">
        <v>53</v>
      </c>
      <c r="B59" s="55" t="s">
        <v>57</v>
      </c>
      <c r="C59" s="271">
        <f>'8_2.1.18 SIS'!AG59</f>
        <v>0</v>
      </c>
      <c r="D59" s="56">
        <f>'Source Data'!H59</f>
        <v>4674.7758891865669</v>
      </c>
      <c r="E59" s="74">
        <f t="shared" si="11"/>
        <v>0</v>
      </c>
      <c r="F59" s="290"/>
      <c r="G59" s="56">
        <f>'Source Data'!I59</f>
        <v>663.32493479155164</v>
      </c>
      <c r="H59" s="74">
        <f t="shared" si="12"/>
        <v>0</v>
      </c>
      <c r="I59" s="290"/>
      <c r="J59" s="56">
        <f>'Source Data'!J59</f>
        <v>180.90680039769586</v>
      </c>
      <c r="K59" s="74">
        <f t="shared" si="13"/>
        <v>0</v>
      </c>
      <c r="L59" s="290"/>
      <c r="M59" s="56">
        <f>'Source Data'!K59</f>
        <v>4522.670009942397</v>
      </c>
      <c r="N59" s="74">
        <f t="shared" si="14"/>
        <v>0</v>
      </c>
      <c r="O59" s="290"/>
      <c r="P59" s="56">
        <f>'Source Data'!L59</f>
        <v>1809.0680039769588</v>
      </c>
      <c r="Q59" s="74">
        <f t="shared" si="15"/>
        <v>0</v>
      </c>
      <c r="R59" s="93">
        <v>0</v>
      </c>
      <c r="S59" s="56"/>
      <c r="T59" s="56"/>
      <c r="U59" s="57">
        <f t="shared" si="28"/>
        <v>0</v>
      </c>
      <c r="V59" s="93">
        <f t="shared" si="2"/>
        <v>0</v>
      </c>
      <c r="W59" s="74">
        <f t="shared" si="16"/>
        <v>0</v>
      </c>
      <c r="X59" s="93">
        <f t="shared" si="17"/>
        <v>0</v>
      </c>
      <c r="Y59" s="56">
        <f>[1]Impact!$G59</f>
        <v>0</v>
      </c>
      <c r="Z59" s="93">
        <f t="shared" si="18"/>
        <v>0</v>
      </c>
      <c r="AA59" s="56"/>
      <c r="AB59" s="56">
        <f t="shared" si="19"/>
        <v>0</v>
      </c>
      <c r="AC59" s="93">
        <f t="shared" si="20"/>
        <v>0</v>
      </c>
      <c r="AD59" s="97">
        <f t="shared" si="29"/>
        <v>0</v>
      </c>
      <c r="AE59" s="75">
        <f>'Source Data'!N59</f>
        <v>2670</v>
      </c>
      <c r="AF59" s="90">
        <f t="shared" si="30"/>
        <v>0</v>
      </c>
      <c r="AG59" s="271"/>
      <c r="AH59" s="75">
        <f t="shared" si="21"/>
        <v>0</v>
      </c>
      <c r="AI59" s="271"/>
      <c r="AJ59" s="77">
        <f t="shared" si="31"/>
        <v>0</v>
      </c>
      <c r="AK59" s="76">
        <f t="shared" si="32"/>
        <v>0</v>
      </c>
      <c r="AL59" s="90">
        <f t="shared" si="22"/>
        <v>0</v>
      </c>
      <c r="AM59" s="79">
        <f t="shared" si="23"/>
        <v>0</v>
      </c>
      <c r="AN59" s="90">
        <f t="shared" si="24"/>
        <v>0</v>
      </c>
      <c r="AO59" s="56">
        <f>[1]Impact!$M59</f>
        <v>0</v>
      </c>
      <c r="AP59" s="90">
        <f t="shared" si="25"/>
        <v>0</v>
      </c>
      <c r="AQ59" s="77"/>
      <c r="AR59" s="77">
        <f t="shared" si="26"/>
        <v>0</v>
      </c>
      <c r="AS59" s="90">
        <f t="shared" si="27"/>
        <v>0</v>
      </c>
      <c r="AT59" s="78">
        <f t="shared" si="7"/>
        <v>0</v>
      </c>
      <c r="AU59" s="87">
        <f t="shared" si="8"/>
        <v>0</v>
      </c>
      <c r="AV59" s="116"/>
      <c r="AW59" s="74"/>
      <c r="AX59" s="74">
        <f t="shared" si="33"/>
        <v>0</v>
      </c>
      <c r="AY59" s="74">
        <f t="shared" si="34"/>
        <v>0</v>
      </c>
    </row>
    <row r="60" spans="1:51" ht="16.149999999999999" customHeight="1" x14ac:dyDescent="0.2">
      <c r="A60" s="54">
        <v>54</v>
      </c>
      <c r="B60" s="55" t="s">
        <v>58</v>
      </c>
      <c r="C60" s="271">
        <f>'8_2.1.18 SIS'!AG60</f>
        <v>0</v>
      </c>
      <c r="D60" s="56">
        <f>'Source Data'!H60</f>
        <v>4784.5850415334589</v>
      </c>
      <c r="E60" s="74">
        <f t="shared" si="11"/>
        <v>0</v>
      </c>
      <c r="F60" s="290"/>
      <c r="G60" s="56">
        <f>'Source Data'!I60</f>
        <v>583.70660052312871</v>
      </c>
      <c r="H60" s="74">
        <f t="shared" si="12"/>
        <v>0</v>
      </c>
      <c r="I60" s="290"/>
      <c r="J60" s="56">
        <f>'Source Data'!J60</f>
        <v>159.19270923358056</v>
      </c>
      <c r="K60" s="74">
        <f t="shared" si="13"/>
        <v>0</v>
      </c>
      <c r="L60" s="290"/>
      <c r="M60" s="56">
        <f>'Source Data'!K60</f>
        <v>3979.8177308395143</v>
      </c>
      <c r="N60" s="74">
        <f t="shared" si="14"/>
        <v>0</v>
      </c>
      <c r="O60" s="290"/>
      <c r="P60" s="56">
        <f>'Source Data'!L60</f>
        <v>1591.9270923358056</v>
      </c>
      <c r="Q60" s="74">
        <f t="shared" si="15"/>
        <v>0</v>
      </c>
      <c r="R60" s="93">
        <v>0</v>
      </c>
      <c r="S60" s="56"/>
      <c r="T60" s="56"/>
      <c r="U60" s="57">
        <f t="shared" si="28"/>
        <v>0</v>
      </c>
      <c r="V60" s="93">
        <f t="shared" si="2"/>
        <v>0</v>
      </c>
      <c r="W60" s="74">
        <f t="shared" si="16"/>
        <v>0</v>
      </c>
      <c r="X60" s="93">
        <f t="shared" si="17"/>
        <v>0</v>
      </c>
      <c r="Y60" s="56">
        <f>[1]Impact!$G60</f>
        <v>0</v>
      </c>
      <c r="Z60" s="93">
        <f t="shared" si="18"/>
        <v>0</v>
      </c>
      <c r="AA60" s="56"/>
      <c r="AB60" s="56">
        <f t="shared" si="19"/>
        <v>0</v>
      </c>
      <c r="AC60" s="93">
        <f t="shared" si="20"/>
        <v>0</v>
      </c>
      <c r="AD60" s="97">
        <f t="shared" si="29"/>
        <v>0</v>
      </c>
      <c r="AE60" s="75">
        <f>'Source Data'!N60</f>
        <v>5141</v>
      </c>
      <c r="AF60" s="90">
        <f t="shared" si="30"/>
        <v>0</v>
      </c>
      <c r="AG60" s="271"/>
      <c r="AH60" s="75">
        <f t="shared" si="21"/>
        <v>0</v>
      </c>
      <c r="AI60" s="271"/>
      <c r="AJ60" s="77">
        <f t="shared" si="31"/>
        <v>0</v>
      </c>
      <c r="AK60" s="76">
        <f t="shared" si="32"/>
        <v>0</v>
      </c>
      <c r="AL60" s="90">
        <f t="shared" si="22"/>
        <v>0</v>
      </c>
      <c r="AM60" s="79">
        <f t="shared" si="23"/>
        <v>0</v>
      </c>
      <c r="AN60" s="90">
        <f t="shared" si="24"/>
        <v>0</v>
      </c>
      <c r="AO60" s="56">
        <f>[1]Impact!$M60</f>
        <v>0</v>
      </c>
      <c r="AP60" s="90">
        <f t="shared" si="25"/>
        <v>0</v>
      </c>
      <c r="AQ60" s="77"/>
      <c r="AR60" s="77">
        <f t="shared" si="26"/>
        <v>0</v>
      </c>
      <c r="AS60" s="90">
        <f t="shared" si="27"/>
        <v>0</v>
      </c>
      <c r="AT60" s="78">
        <f t="shared" si="7"/>
        <v>0</v>
      </c>
      <c r="AU60" s="87">
        <f t="shared" si="8"/>
        <v>0</v>
      </c>
      <c r="AV60" s="116"/>
      <c r="AW60" s="74"/>
      <c r="AX60" s="74">
        <f t="shared" si="33"/>
        <v>0</v>
      </c>
      <c r="AY60" s="74">
        <f t="shared" si="34"/>
        <v>0</v>
      </c>
    </row>
    <row r="61" spans="1:51" ht="16.149999999999999" customHeight="1" x14ac:dyDescent="0.2">
      <c r="A61" s="49">
        <v>55</v>
      </c>
      <c r="B61" s="50" t="s">
        <v>59</v>
      </c>
      <c r="C61" s="272">
        <f>'8_2.1.18 SIS'!AG61</f>
        <v>0</v>
      </c>
      <c r="D61" s="51">
        <f>'Source Data'!H61</f>
        <v>4501.7236472239638</v>
      </c>
      <c r="E61" s="80">
        <f t="shared" si="11"/>
        <v>0</v>
      </c>
      <c r="F61" s="291"/>
      <c r="G61" s="51">
        <f>'Source Data'!I61</f>
        <v>593.48544210889816</v>
      </c>
      <c r="H61" s="80">
        <f t="shared" si="12"/>
        <v>0</v>
      </c>
      <c r="I61" s="291"/>
      <c r="J61" s="51">
        <f>'Source Data'!J61</f>
        <v>161.8596660296995</v>
      </c>
      <c r="K61" s="80">
        <f t="shared" si="13"/>
        <v>0</v>
      </c>
      <c r="L61" s="291"/>
      <c r="M61" s="51">
        <f>'Source Data'!K61</f>
        <v>4046.4916507424882</v>
      </c>
      <c r="N61" s="80">
        <f t="shared" si="14"/>
        <v>0</v>
      </c>
      <c r="O61" s="291"/>
      <c r="P61" s="51">
        <f>'Source Data'!L61</f>
        <v>1618.596660296995</v>
      </c>
      <c r="Q61" s="80">
        <f t="shared" si="15"/>
        <v>0</v>
      </c>
      <c r="R61" s="94">
        <v>0</v>
      </c>
      <c r="S61" s="51"/>
      <c r="T61" s="51"/>
      <c r="U61" s="52">
        <f t="shared" si="28"/>
        <v>0</v>
      </c>
      <c r="V61" s="94">
        <f t="shared" si="2"/>
        <v>0</v>
      </c>
      <c r="W61" s="80">
        <f t="shared" si="16"/>
        <v>0</v>
      </c>
      <c r="X61" s="94">
        <f t="shared" si="17"/>
        <v>0</v>
      </c>
      <c r="Y61" s="51">
        <f>[1]Impact!$G61</f>
        <v>0</v>
      </c>
      <c r="Z61" s="94">
        <f t="shared" si="18"/>
        <v>0</v>
      </c>
      <c r="AA61" s="53"/>
      <c r="AB61" s="51">
        <f t="shared" si="19"/>
        <v>0</v>
      </c>
      <c r="AC61" s="95">
        <f t="shared" si="20"/>
        <v>0</v>
      </c>
      <c r="AD61" s="95">
        <f t="shared" si="29"/>
        <v>0</v>
      </c>
      <c r="AE61" s="71">
        <f>'Source Data'!N61</f>
        <v>3703</v>
      </c>
      <c r="AF61" s="91">
        <f t="shared" si="30"/>
        <v>0</v>
      </c>
      <c r="AG61" s="272"/>
      <c r="AH61" s="71">
        <f t="shared" si="21"/>
        <v>0</v>
      </c>
      <c r="AI61" s="272"/>
      <c r="AJ61" s="72">
        <f t="shared" si="31"/>
        <v>0</v>
      </c>
      <c r="AK61" s="73">
        <f t="shared" si="32"/>
        <v>0</v>
      </c>
      <c r="AL61" s="91">
        <f t="shared" si="22"/>
        <v>0</v>
      </c>
      <c r="AM61" s="82">
        <f t="shared" si="23"/>
        <v>0</v>
      </c>
      <c r="AN61" s="91">
        <f t="shared" si="24"/>
        <v>0</v>
      </c>
      <c r="AO61" s="51">
        <f>[1]Impact!$M61</f>
        <v>0</v>
      </c>
      <c r="AP61" s="91">
        <f t="shared" si="25"/>
        <v>0</v>
      </c>
      <c r="AQ61" s="72"/>
      <c r="AR61" s="72">
        <f t="shared" si="26"/>
        <v>0</v>
      </c>
      <c r="AS61" s="91">
        <f t="shared" si="27"/>
        <v>0</v>
      </c>
      <c r="AT61" s="81">
        <f t="shared" si="7"/>
        <v>0</v>
      </c>
      <c r="AU61" s="88">
        <f t="shared" si="8"/>
        <v>0</v>
      </c>
      <c r="AV61" s="116"/>
      <c r="AW61" s="80"/>
      <c r="AX61" s="80">
        <f t="shared" si="33"/>
        <v>0</v>
      </c>
      <c r="AY61" s="80">
        <f t="shared" si="34"/>
        <v>0</v>
      </c>
    </row>
    <row r="62" spans="1:51" ht="16.149999999999999" customHeight="1" x14ac:dyDescent="0.2">
      <c r="A62" s="58">
        <v>56</v>
      </c>
      <c r="B62" s="59" t="s">
        <v>60</v>
      </c>
      <c r="C62" s="270">
        <f>'8_2.1.18 SIS'!AG62</f>
        <v>0</v>
      </c>
      <c r="D62" s="60">
        <f>'Source Data'!H62</f>
        <v>5010.1657022009513</v>
      </c>
      <c r="E62" s="65">
        <f t="shared" si="11"/>
        <v>0</v>
      </c>
      <c r="F62" s="289"/>
      <c r="G62" s="60">
        <f>'Source Data'!I62</f>
        <v>665.40831600253398</v>
      </c>
      <c r="H62" s="65">
        <f t="shared" si="12"/>
        <v>0</v>
      </c>
      <c r="I62" s="289"/>
      <c r="J62" s="60">
        <f>'Source Data'!J62</f>
        <v>181.4749952734183</v>
      </c>
      <c r="K62" s="65">
        <f t="shared" si="13"/>
        <v>0</v>
      </c>
      <c r="L62" s="289"/>
      <c r="M62" s="60">
        <f>'Source Data'!K62</f>
        <v>4536.8748818354579</v>
      </c>
      <c r="N62" s="65">
        <f t="shared" si="14"/>
        <v>0</v>
      </c>
      <c r="O62" s="289"/>
      <c r="P62" s="60">
        <f>'Source Data'!L62</f>
        <v>1814.7499527341834</v>
      </c>
      <c r="Q62" s="65">
        <f t="shared" si="15"/>
        <v>0</v>
      </c>
      <c r="R62" s="92">
        <v>0</v>
      </c>
      <c r="S62" s="60"/>
      <c r="T62" s="60"/>
      <c r="U62" s="61">
        <f t="shared" si="28"/>
        <v>0</v>
      </c>
      <c r="V62" s="92">
        <f t="shared" si="2"/>
        <v>0</v>
      </c>
      <c r="W62" s="65">
        <f t="shared" si="16"/>
        <v>0</v>
      </c>
      <c r="X62" s="92">
        <f t="shared" si="17"/>
        <v>0</v>
      </c>
      <c r="Y62" s="60">
        <f>[1]Impact!$G62</f>
        <v>0</v>
      </c>
      <c r="Z62" s="92">
        <f t="shared" si="18"/>
        <v>0</v>
      </c>
      <c r="AA62" s="60"/>
      <c r="AB62" s="60">
        <f t="shared" si="19"/>
        <v>0</v>
      </c>
      <c r="AC62" s="92">
        <f t="shared" si="20"/>
        <v>0</v>
      </c>
      <c r="AD62" s="96">
        <f t="shared" si="29"/>
        <v>0</v>
      </c>
      <c r="AE62" s="66">
        <f>'Source Data'!N62</f>
        <v>4203</v>
      </c>
      <c r="AF62" s="89">
        <f t="shared" si="30"/>
        <v>0</v>
      </c>
      <c r="AG62" s="270"/>
      <c r="AH62" s="66">
        <f t="shared" si="21"/>
        <v>0</v>
      </c>
      <c r="AI62" s="270"/>
      <c r="AJ62" s="68">
        <f t="shared" si="31"/>
        <v>0</v>
      </c>
      <c r="AK62" s="67">
        <f t="shared" si="32"/>
        <v>0</v>
      </c>
      <c r="AL62" s="89">
        <f t="shared" si="22"/>
        <v>0</v>
      </c>
      <c r="AM62" s="70">
        <f t="shared" si="23"/>
        <v>0</v>
      </c>
      <c r="AN62" s="89">
        <f t="shared" si="24"/>
        <v>0</v>
      </c>
      <c r="AO62" s="60">
        <f>[1]Impact!$M62</f>
        <v>0</v>
      </c>
      <c r="AP62" s="89">
        <f t="shared" si="25"/>
        <v>0</v>
      </c>
      <c r="AQ62" s="68"/>
      <c r="AR62" s="68">
        <f t="shared" si="26"/>
        <v>0</v>
      </c>
      <c r="AS62" s="89">
        <f t="shared" si="27"/>
        <v>0</v>
      </c>
      <c r="AT62" s="69">
        <f t="shared" si="7"/>
        <v>0</v>
      </c>
      <c r="AU62" s="86">
        <f t="shared" si="8"/>
        <v>0</v>
      </c>
      <c r="AV62" s="116"/>
      <c r="AW62" s="65"/>
      <c r="AX62" s="65">
        <f t="shared" si="33"/>
        <v>0</v>
      </c>
      <c r="AY62" s="65">
        <f t="shared" si="34"/>
        <v>0</v>
      </c>
    </row>
    <row r="63" spans="1:51" ht="16.149999999999999" customHeight="1" x14ac:dyDescent="0.2">
      <c r="A63" s="54">
        <v>57</v>
      </c>
      <c r="B63" s="55" t="s">
        <v>61</v>
      </c>
      <c r="C63" s="271">
        <f>'8_2.1.18 SIS'!AG63</f>
        <v>0</v>
      </c>
      <c r="D63" s="56">
        <f>'Source Data'!H63</f>
        <v>4811.4108022710652</v>
      </c>
      <c r="E63" s="74">
        <f t="shared" si="11"/>
        <v>0</v>
      </c>
      <c r="F63" s="290"/>
      <c r="G63" s="56">
        <f>'Source Data'!I63</f>
        <v>666.15521612667408</v>
      </c>
      <c r="H63" s="74">
        <f t="shared" si="12"/>
        <v>0</v>
      </c>
      <c r="I63" s="290"/>
      <c r="J63" s="56">
        <f>'Source Data'!J63</f>
        <v>181.67869530727472</v>
      </c>
      <c r="K63" s="74">
        <f t="shared" si="13"/>
        <v>0</v>
      </c>
      <c r="L63" s="290"/>
      <c r="M63" s="56">
        <f>'Source Data'!K63</f>
        <v>4541.967382681868</v>
      </c>
      <c r="N63" s="74">
        <f t="shared" si="14"/>
        <v>0</v>
      </c>
      <c r="O63" s="290"/>
      <c r="P63" s="56">
        <f>'Source Data'!L63</f>
        <v>1816.7869530727471</v>
      </c>
      <c r="Q63" s="74">
        <f t="shared" si="15"/>
        <v>0</v>
      </c>
      <c r="R63" s="93">
        <v>0</v>
      </c>
      <c r="S63" s="56"/>
      <c r="T63" s="56"/>
      <c r="U63" s="57">
        <f t="shared" si="28"/>
        <v>0</v>
      </c>
      <c r="V63" s="93">
        <f t="shared" si="2"/>
        <v>0</v>
      </c>
      <c r="W63" s="74">
        <f t="shared" si="16"/>
        <v>0</v>
      </c>
      <c r="X63" s="93">
        <f t="shared" si="17"/>
        <v>0</v>
      </c>
      <c r="Y63" s="56">
        <f>[1]Impact!$G63</f>
        <v>0</v>
      </c>
      <c r="Z63" s="93">
        <f t="shared" si="18"/>
        <v>0</v>
      </c>
      <c r="AA63" s="56"/>
      <c r="AB63" s="56">
        <f t="shared" si="19"/>
        <v>0</v>
      </c>
      <c r="AC63" s="93">
        <f t="shared" si="20"/>
        <v>0</v>
      </c>
      <c r="AD63" s="97">
        <f t="shared" si="29"/>
        <v>0</v>
      </c>
      <c r="AE63" s="75">
        <f>'Source Data'!N63</f>
        <v>2620</v>
      </c>
      <c r="AF63" s="90">
        <f t="shared" si="30"/>
        <v>0</v>
      </c>
      <c r="AG63" s="271"/>
      <c r="AH63" s="75">
        <f t="shared" si="21"/>
        <v>0</v>
      </c>
      <c r="AI63" s="271"/>
      <c r="AJ63" s="77">
        <f t="shared" si="31"/>
        <v>0</v>
      </c>
      <c r="AK63" s="76">
        <f t="shared" si="32"/>
        <v>0</v>
      </c>
      <c r="AL63" s="90">
        <f t="shared" si="22"/>
        <v>0</v>
      </c>
      <c r="AM63" s="79">
        <f t="shared" si="23"/>
        <v>0</v>
      </c>
      <c r="AN63" s="90">
        <f t="shared" si="24"/>
        <v>0</v>
      </c>
      <c r="AO63" s="56">
        <f>[1]Impact!$M63</f>
        <v>0</v>
      </c>
      <c r="AP63" s="90">
        <f t="shared" si="25"/>
        <v>0</v>
      </c>
      <c r="AQ63" s="77"/>
      <c r="AR63" s="77">
        <f t="shared" si="26"/>
        <v>0</v>
      </c>
      <c r="AS63" s="90">
        <f t="shared" si="27"/>
        <v>0</v>
      </c>
      <c r="AT63" s="78">
        <f t="shared" si="7"/>
        <v>0</v>
      </c>
      <c r="AU63" s="87">
        <f t="shared" si="8"/>
        <v>0</v>
      </c>
      <c r="AV63" s="116"/>
      <c r="AW63" s="74"/>
      <c r="AX63" s="74">
        <f t="shared" si="33"/>
        <v>0</v>
      </c>
      <c r="AY63" s="74">
        <f t="shared" si="34"/>
        <v>0</v>
      </c>
    </row>
    <row r="64" spans="1:51" ht="16.149999999999999" customHeight="1" x14ac:dyDescent="0.2">
      <c r="A64" s="54">
        <v>58</v>
      </c>
      <c r="B64" s="55" t="s">
        <v>62</v>
      </c>
      <c r="C64" s="271">
        <f>'8_2.1.18 SIS'!AG64</f>
        <v>0</v>
      </c>
      <c r="D64" s="56">
        <f>'Source Data'!H64</f>
        <v>5358.2852334446507</v>
      </c>
      <c r="E64" s="74">
        <f t="shared" si="11"/>
        <v>0</v>
      </c>
      <c r="F64" s="290"/>
      <c r="G64" s="56">
        <f>'Source Data'!I64</f>
        <v>740.81098599764084</v>
      </c>
      <c r="H64" s="74">
        <f t="shared" si="12"/>
        <v>0</v>
      </c>
      <c r="I64" s="290"/>
      <c r="J64" s="56">
        <f>'Source Data'!J64</f>
        <v>202.03935981753844</v>
      </c>
      <c r="K64" s="74">
        <f t="shared" si="13"/>
        <v>0</v>
      </c>
      <c r="L64" s="290"/>
      <c r="M64" s="56">
        <f>'Source Data'!K64</f>
        <v>5050.9839954384606</v>
      </c>
      <c r="N64" s="74">
        <f t="shared" si="14"/>
        <v>0</v>
      </c>
      <c r="O64" s="290"/>
      <c r="P64" s="56">
        <f>'Source Data'!L64</f>
        <v>2020.3935981753841</v>
      </c>
      <c r="Q64" s="74">
        <f t="shared" si="15"/>
        <v>0</v>
      </c>
      <c r="R64" s="93">
        <v>0</v>
      </c>
      <c r="S64" s="56"/>
      <c r="T64" s="56"/>
      <c r="U64" s="57">
        <f t="shared" si="28"/>
        <v>0</v>
      </c>
      <c r="V64" s="93">
        <f t="shared" si="2"/>
        <v>0</v>
      </c>
      <c r="W64" s="74">
        <f t="shared" si="16"/>
        <v>0</v>
      </c>
      <c r="X64" s="93">
        <f t="shared" si="17"/>
        <v>0</v>
      </c>
      <c r="Y64" s="56">
        <f>[1]Impact!$G64</f>
        <v>0</v>
      </c>
      <c r="Z64" s="93">
        <f t="shared" si="18"/>
        <v>0</v>
      </c>
      <c r="AA64" s="56"/>
      <c r="AB64" s="56">
        <f t="shared" si="19"/>
        <v>0</v>
      </c>
      <c r="AC64" s="93">
        <f t="shared" si="20"/>
        <v>0</v>
      </c>
      <c r="AD64" s="97">
        <f t="shared" si="29"/>
        <v>0</v>
      </c>
      <c r="AE64" s="75">
        <f>'Source Data'!N64</f>
        <v>2215</v>
      </c>
      <c r="AF64" s="90">
        <f t="shared" si="30"/>
        <v>0</v>
      </c>
      <c r="AG64" s="271"/>
      <c r="AH64" s="75">
        <f t="shared" si="21"/>
        <v>0</v>
      </c>
      <c r="AI64" s="271"/>
      <c r="AJ64" s="77">
        <f t="shared" si="31"/>
        <v>0</v>
      </c>
      <c r="AK64" s="76">
        <f t="shared" si="32"/>
        <v>0</v>
      </c>
      <c r="AL64" s="90">
        <f t="shared" si="22"/>
        <v>0</v>
      </c>
      <c r="AM64" s="79">
        <f t="shared" si="23"/>
        <v>0</v>
      </c>
      <c r="AN64" s="90">
        <f t="shared" si="24"/>
        <v>0</v>
      </c>
      <c r="AO64" s="56">
        <f>[1]Impact!$M64</f>
        <v>0</v>
      </c>
      <c r="AP64" s="90">
        <f t="shared" si="25"/>
        <v>0</v>
      </c>
      <c r="AQ64" s="77"/>
      <c r="AR64" s="77">
        <f t="shared" si="26"/>
        <v>0</v>
      </c>
      <c r="AS64" s="90">
        <f t="shared" si="27"/>
        <v>0</v>
      </c>
      <c r="AT64" s="78">
        <f t="shared" si="7"/>
        <v>0</v>
      </c>
      <c r="AU64" s="87">
        <f t="shared" si="8"/>
        <v>0</v>
      </c>
      <c r="AV64" s="116"/>
      <c r="AW64" s="74"/>
      <c r="AX64" s="74">
        <f t="shared" si="33"/>
        <v>0</v>
      </c>
      <c r="AY64" s="74">
        <f t="shared" si="34"/>
        <v>0</v>
      </c>
    </row>
    <row r="65" spans="1:51" ht="16.149999999999999" customHeight="1" x14ac:dyDescent="0.2">
      <c r="A65" s="54">
        <v>59</v>
      </c>
      <c r="B65" s="55" t="s">
        <v>63</v>
      </c>
      <c r="C65" s="271">
        <f>'8_2.1.18 SIS'!AG65</f>
        <v>0</v>
      </c>
      <c r="D65" s="56">
        <f>'Source Data'!H65</f>
        <v>5144.4669727805904</v>
      </c>
      <c r="E65" s="74">
        <f t="shared" si="11"/>
        <v>0</v>
      </c>
      <c r="F65" s="290"/>
      <c r="G65" s="56">
        <f>'Source Data'!I65</f>
        <v>778.80539593788717</v>
      </c>
      <c r="H65" s="74">
        <f t="shared" si="12"/>
        <v>0</v>
      </c>
      <c r="I65" s="290"/>
      <c r="J65" s="56">
        <f>'Source Data'!J65</f>
        <v>212.40147161942375</v>
      </c>
      <c r="K65" s="74">
        <f t="shared" si="13"/>
        <v>0</v>
      </c>
      <c r="L65" s="290"/>
      <c r="M65" s="56">
        <f>'Source Data'!K65</f>
        <v>5310.0367904855939</v>
      </c>
      <c r="N65" s="74">
        <f t="shared" si="14"/>
        <v>0</v>
      </c>
      <c r="O65" s="290"/>
      <c r="P65" s="56">
        <f>'Source Data'!L65</f>
        <v>2124.0147161942373</v>
      </c>
      <c r="Q65" s="74">
        <f t="shared" si="15"/>
        <v>0</v>
      </c>
      <c r="R65" s="93">
        <v>0</v>
      </c>
      <c r="S65" s="56"/>
      <c r="T65" s="56"/>
      <c r="U65" s="57">
        <f t="shared" si="28"/>
        <v>0</v>
      </c>
      <c r="V65" s="93">
        <f t="shared" si="2"/>
        <v>0</v>
      </c>
      <c r="W65" s="74">
        <f t="shared" si="16"/>
        <v>0</v>
      </c>
      <c r="X65" s="93">
        <f t="shared" si="17"/>
        <v>0</v>
      </c>
      <c r="Y65" s="56">
        <f>[1]Impact!$G65</f>
        <v>0</v>
      </c>
      <c r="Z65" s="93">
        <f t="shared" si="18"/>
        <v>0</v>
      </c>
      <c r="AA65" s="56"/>
      <c r="AB65" s="56">
        <f t="shared" si="19"/>
        <v>0</v>
      </c>
      <c r="AC65" s="93">
        <f t="shared" si="20"/>
        <v>0</v>
      </c>
      <c r="AD65" s="97">
        <f t="shared" si="29"/>
        <v>0</v>
      </c>
      <c r="AE65" s="75">
        <f>'Source Data'!N65</f>
        <v>1488</v>
      </c>
      <c r="AF65" s="90">
        <f t="shared" si="30"/>
        <v>0</v>
      </c>
      <c r="AG65" s="271"/>
      <c r="AH65" s="75">
        <f t="shared" si="21"/>
        <v>0</v>
      </c>
      <c r="AI65" s="271"/>
      <c r="AJ65" s="77">
        <f t="shared" si="31"/>
        <v>0</v>
      </c>
      <c r="AK65" s="76">
        <f t="shared" si="32"/>
        <v>0</v>
      </c>
      <c r="AL65" s="90">
        <f t="shared" si="22"/>
        <v>0</v>
      </c>
      <c r="AM65" s="79">
        <f t="shared" si="23"/>
        <v>0</v>
      </c>
      <c r="AN65" s="90">
        <f t="shared" si="24"/>
        <v>0</v>
      </c>
      <c r="AO65" s="56">
        <f>[1]Impact!$M65</f>
        <v>0</v>
      </c>
      <c r="AP65" s="90">
        <f t="shared" si="25"/>
        <v>0</v>
      </c>
      <c r="AQ65" s="77"/>
      <c r="AR65" s="77">
        <f t="shared" si="26"/>
        <v>0</v>
      </c>
      <c r="AS65" s="90">
        <f t="shared" si="27"/>
        <v>0</v>
      </c>
      <c r="AT65" s="78">
        <f t="shared" si="7"/>
        <v>0</v>
      </c>
      <c r="AU65" s="87">
        <f t="shared" si="8"/>
        <v>0</v>
      </c>
      <c r="AV65" s="116"/>
      <c r="AW65" s="74"/>
      <c r="AX65" s="74">
        <f t="shared" si="33"/>
        <v>0</v>
      </c>
      <c r="AY65" s="74">
        <f t="shared" si="34"/>
        <v>0</v>
      </c>
    </row>
    <row r="66" spans="1:51" ht="16.149999999999999" customHeight="1" x14ac:dyDescent="0.2">
      <c r="A66" s="49">
        <v>60</v>
      </c>
      <c r="B66" s="50" t="s">
        <v>64</v>
      </c>
      <c r="C66" s="272">
        <f>'8_2.1.18 SIS'!AG66</f>
        <v>0</v>
      </c>
      <c r="D66" s="51">
        <f>'Source Data'!H66</f>
        <v>4859.4948474230696</v>
      </c>
      <c r="E66" s="80">
        <f t="shared" si="11"/>
        <v>0</v>
      </c>
      <c r="F66" s="291"/>
      <c r="G66" s="51">
        <f>'Source Data'!I66</f>
        <v>654.17710868659628</v>
      </c>
      <c r="H66" s="80">
        <f t="shared" si="12"/>
        <v>0</v>
      </c>
      <c r="I66" s="291"/>
      <c r="J66" s="51">
        <f>'Source Data'!J66</f>
        <v>178.41193873270808</v>
      </c>
      <c r="K66" s="80">
        <f t="shared" si="13"/>
        <v>0</v>
      </c>
      <c r="L66" s="291"/>
      <c r="M66" s="51">
        <f>'Source Data'!K66</f>
        <v>4460.2984683177028</v>
      </c>
      <c r="N66" s="80">
        <f t="shared" si="14"/>
        <v>0</v>
      </c>
      <c r="O66" s="291"/>
      <c r="P66" s="51">
        <f>'Source Data'!L66</f>
        <v>1784.1193873270811</v>
      </c>
      <c r="Q66" s="80">
        <f t="shared" si="15"/>
        <v>0</v>
      </c>
      <c r="R66" s="94">
        <v>0</v>
      </c>
      <c r="S66" s="51"/>
      <c r="T66" s="51"/>
      <c r="U66" s="52">
        <f t="shared" si="28"/>
        <v>0</v>
      </c>
      <c r="V66" s="94">
        <f t="shared" si="2"/>
        <v>0</v>
      </c>
      <c r="W66" s="80">
        <f t="shared" si="16"/>
        <v>0</v>
      </c>
      <c r="X66" s="94">
        <f t="shared" si="17"/>
        <v>0</v>
      </c>
      <c r="Y66" s="51">
        <f>[1]Impact!$G66</f>
        <v>0</v>
      </c>
      <c r="Z66" s="94">
        <f t="shared" si="18"/>
        <v>0</v>
      </c>
      <c r="AA66" s="53"/>
      <c r="AB66" s="51">
        <f t="shared" si="19"/>
        <v>0</v>
      </c>
      <c r="AC66" s="95">
        <f t="shared" si="20"/>
        <v>0</v>
      </c>
      <c r="AD66" s="95">
        <f t="shared" si="29"/>
        <v>0</v>
      </c>
      <c r="AE66" s="71">
        <f>'Source Data'!N66</f>
        <v>4045</v>
      </c>
      <c r="AF66" s="91">
        <f t="shared" si="30"/>
        <v>0</v>
      </c>
      <c r="AG66" s="272"/>
      <c r="AH66" s="71">
        <f t="shared" si="21"/>
        <v>0</v>
      </c>
      <c r="AI66" s="272"/>
      <c r="AJ66" s="72">
        <f t="shared" si="31"/>
        <v>0</v>
      </c>
      <c r="AK66" s="73">
        <f t="shared" si="32"/>
        <v>0</v>
      </c>
      <c r="AL66" s="91">
        <f t="shared" si="22"/>
        <v>0</v>
      </c>
      <c r="AM66" s="82">
        <f t="shared" si="23"/>
        <v>0</v>
      </c>
      <c r="AN66" s="91">
        <f t="shared" si="24"/>
        <v>0</v>
      </c>
      <c r="AO66" s="51">
        <f>[1]Impact!$M66</f>
        <v>0</v>
      </c>
      <c r="AP66" s="91">
        <f t="shared" si="25"/>
        <v>0</v>
      </c>
      <c r="AQ66" s="72"/>
      <c r="AR66" s="72">
        <f t="shared" si="26"/>
        <v>0</v>
      </c>
      <c r="AS66" s="91">
        <f t="shared" si="27"/>
        <v>0</v>
      </c>
      <c r="AT66" s="81">
        <f t="shared" si="7"/>
        <v>0</v>
      </c>
      <c r="AU66" s="88">
        <f t="shared" si="8"/>
        <v>0</v>
      </c>
      <c r="AV66" s="116"/>
      <c r="AW66" s="80"/>
      <c r="AX66" s="80">
        <f t="shared" si="33"/>
        <v>0</v>
      </c>
      <c r="AY66" s="80">
        <f t="shared" si="34"/>
        <v>0</v>
      </c>
    </row>
    <row r="67" spans="1:51" ht="16.149999999999999" customHeight="1" x14ac:dyDescent="0.2">
      <c r="A67" s="58">
        <v>61</v>
      </c>
      <c r="B67" s="59" t="s">
        <v>65</v>
      </c>
      <c r="C67" s="270">
        <f>'8_2.1.18 SIS'!AG67</f>
        <v>0</v>
      </c>
      <c r="D67" s="60">
        <f>'Source Data'!H67</f>
        <v>2804.2748979691619</v>
      </c>
      <c r="E67" s="65">
        <f t="shared" si="11"/>
        <v>0</v>
      </c>
      <c r="F67" s="289"/>
      <c r="G67" s="60">
        <f>'Source Data'!I67</f>
        <v>381.62134806778147</v>
      </c>
      <c r="H67" s="65">
        <f t="shared" si="12"/>
        <v>0</v>
      </c>
      <c r="I67" s="289"/>
      <c r="J67" s="60">
        <f>'Source Data'!J67</f>
        <v>104.0785494730313</v>
      </c>
      <c r="K67" s="65">
        <f t="shared" si="13"/>
        <v>0</v>
      </c>
      <c r="L67" s="289"/>
      <c r="M67" s="60">
        <f>'Source Data'!K67</f>
        <v>2601.9637368257822</v>
      </c>
      <c r="N67" s="65">
        <f t="shared" si="14"/>
        <v>0</v>
      </c>
      <c r="O67" s="289"/>
      <c r="P67" s="60">
        <f>'Source Data'!L67</f>
        <v>1040.7854947303128</v>
      </c>
      <c r="Q67" s="65">
        <f t="shared" si="15"/>
        <v>0</v>
      </c>
      <c r="R67" s="92">
        <v>0</v>
      </c>
      <c r="S67" s="60"/>
      <c r="T67" s="60"/>
      <c r="U67" s="61">
        <f t="shared" si="28"/>
        <v>0</v>
      </c>
      <c r="V67" s="92">
        <f t="shared" si="2"/>
        <v>0</v>
      </c>
      <c r="W67" s="65">
        <f t="shared" si="16"/>
        <v>0</v>
      </c>
      <c r="X67" s="92">
        <f t="shared" si="17"/>
        <v>0</v>
      </c>
      <c r="Y67" s="60">
        <f>[1]Impact!$G67</f>
        <v>0</v>
      </c>
      <c r="Z67" s="92">
        <f t="shared" si="18"/>
        <v>0</v>
      </c>
      <c r="AA67" s="60"/>
      <c r="AB67" s="60">
        <f t="shared" si="19"/>
        <v>0</v>
      </c>
      <c r="AC67" s="92">
        <f t="shared" si="20"/>
        <v>0</v>
      </c>
      <c r="AD67" s="96">
        <f t="shared" si="29"/>
        <v>0</v>
      </c>
      <c r="AE67" s="66">
        <f>'Source Data'!N67</f>
        <v>9576</v>
      </c>
      <c r="AF67" s="89">
        <f t="shared" si="30"/>
        <v>0</v>
      </c>
      <c r="AG67" s="270"/>
      <c r="AH67" s="66">
        <f t="shared" si="21"/>
        <v>0</v>
      </c>
      <c r="AI67" s="270"/>
      <c r="AJ67" s="68">
        <f t="shared" si="31"/>
        <v>0</v>
      </c>
      <c r="AK67" s="67">
        <f t="shared" si="32"/>
        <v>0</v>
      </c>
      <c r="AL67" s="89">
        <f t="shared" si="22"/>
        <v>0</v>
      </c>
      <c r="AM67" s="70">
        <f t="shared" si="23"/>
        <v>0</v>
      </c>
      <c r="AN67" s="89">
        <f t="shared" si="24"/>
        <v>0</v>
      </c>
      <c r="AO67" s="60">
        <f>[1]Impact!$M67</f>
        <v>0</v>
      </c>
      <c r="AP67" s="89">
        <f t="shared" si="25"/>
        <v>0</v>
      </c>
      <c r="AQ67" s="68"/>
      <c r="AR67" s="68">
        <f t="shared" si="26"/>
        <v>0</v>
      </c>
      <c r="AS67" s="89">
        <f t="shared" si="27"/>
        <v>0</v>
      </c>
      <c r="AT67" s="69">
        <f t="shared" si="7"/>
        <v>0</v>
      </c>
      <c r="AU67" s="86">
        <f t="shared" si="8"/>
        <v>0</v>
      </c>
      <c r="AV67" s="116"/>
      <c r="AW67" s="65"/>
      <c r="AX67" s="65">
        <f t="shared" si="33"/>
        <v>0</v>
      </c>
      <c r="AY67" s="65">
        <f t="shared" si="34"/>
        <v>0</v>
      </c>
    </row>
    <row r="68" spans="1:51" ht="16.149999999999999" customHeight="1" x14ac:dyDescent="0.2">
      <c r="A68" s="54">
        <v>62</v>
      </c>
      <c r="B68" s="55" t="s">
        <v>66</v>
      </c>
      <c r="C68" s="271">
        <f>'8_2.1.18 SIS'!AG68</f>
        <v>0</v>
      </c>
      <c r="D68" s="56">
        <f>'Source Data'!H68</f>
        <v>4883.7599729981075</v>
      </c>
      <c r="E68" s="74">
        <f t="shared" si="11"/>
        <v>0</v>
      </c>
      <c r="F68" s="290"/>
      <c r="G68" s="56">
        <f>'Source Data'!I68</f>
        <v>736.06666112665073</v>
      </c>
      <c r="H68" s="74">
        <f t="shared" si="12"/>
        <v>0</v>
      </c>
      <c r="I68" s="290"/>
      <c r="J68" s="56">
        <f>'Source Data'!J68</f>
        <v>200.74545303454113</v>
      </c>
      <c r="K68" s="74">
        <f t="shared" si="13"/>
        <v>0</v>
      </c>
      <c r="L68" s="290"/>
      <c r="M68" s="56">
        <f>'Source Data'!K68</f>
        <v>5018.6363258635274</v>
      </c>
      <c r="N68" s="74">
        <f t="shared" si="14"/>
        <v>0</v>
      </c>
      <c r="O68" s="290"/>
      <c r="P68" s="56">
        <f>'Source Data'!L68</f>
        <v>2007.4545303454111</v>
      </c>
      <c r="Q68" s="74">
        <f t="shared" si="15"/>
        <v>0</v>
      </c>
      <c r="R68" s="93">
        <v>0</v>
      </c>
      <c r="S68" s="56"/>
      <c r="T68" s="56"/>
      <c r="U68" s="57">
        <f t="shared" si="28"/>
        <v>0</v>
      </c>
      <c r="V68" s="93">
        <f t="shared" si="2"/>
        <v>0</v>
      </c>
      <c r="W68" s="74">
        <f t="shared" si="16"/>
        <v>0</v>
      </c>
      <c r="X68" s="93">
        <f t="shared" si="17"/>
        <v>0</v>
      </c>
      <c r="Y68" s="56">
        <f>[1]Impact!$G68</f>
        <v>0</v>
      </c>
      <c r="Z68" s="93">
        <f t="shared" si="18"/>
        <v>0</v>
      </c>
      <c r="AA68" s="56"/>
      <c r="AB68" s="56">
        <f t="shared" si="19"/>
        <v>0</v>
      </c>
      <c r="AC68" s="93">
        <f t="shared" si="20"/>
        <v>0</v>
      </c>
      <c r="AD68" s="97">
        <f t="shared" si="29"/>
        <v>0</v>
      </c>
      <c r="AE68" s="75">
        <f>'Source Data'!N68</f>
        <v>1997</v>
      </c>
      <c r="AF68" s="90">
        <f t="shared" si="30"/>
        <v>0</v>
      </c>
      <c r="AG68" s="271"/>
      <c r="AH68" s="75">
        <f t="shared" si="21"/>
        <v>0</v>
      </c>
      <c r="AI68" s="271"/>
      <c r="AJ68" s="77">
        <f t="shared" si="31"/>
        <v>0</v>
      </c>
      <c r="AK68" s="76">
        <f t="shared" si="32"/>
        <v>0</v>
      </c>
      <c r="AL68" s="90">
        <f t="shared" si="22"/>
        <v>0</v>
      </c>
      <c r="AM68" s="79">
        <f t="shared" si="23"/>
        <v>0</v>
      </c>
      <c r="AN68" s="90">
        <f t="shared" si="24"/>
        <v>0</v>
      </c>
      <c r="AO68" s="56">
        <f>[1]Impact!$M68</f>
        <v>0</v>
      </c>
      <c r="AP68" s="90">
        <f t="shared" si="25"/>
        <v>0</v>
      </c>
      <c r="AQ68" s="77"/>
      <c r="AR68" s="77">
        <f t="shared" si="26"/>
        <v>0</v>
      </c>
      <c r="AS68" s="90">
        <f t="shared" si="27"/>
        <v>0</v>
      </c>
      <c r="AT68" s="78">
        <f t="shared" si="7"/>
        <v>0</v>
      </c>
      <c r="AU68" s="87">
        <f t="shared" si="8"/>
        <v>0</v>
      </c>
      <c r="AV68" s="116"/>
      <c r="AW68" s="74"/>
      <c r="AX68" s="74">
        <f t="shared" si="33"/>
        <v>0</v>
      </c>
      <c r="AY68" s="74">
        <f t="shared" si="34"/>
        <v>0</v>
      </c>
    </row>
    <row r="69" spans="1:51" ht="16.149999999999999" customHeight="1" x14ac:dyDescent="0.2">
      <c r="A69" s="54">
        <v>63</v>
      </c>
      <c r="B69" s="55" t="s">
        <v>67</v>
      </c>
      <c r="C69" s="271">
        <f>'8_2.1.18 SIS'!AG69</f>
        <v>0</v>
      </c>
      <c r="D69" s="56">
        <f>'Source Data'!H69</f>
        <v>3617.9669570727483</v>
      </c>
      <c r="E69" s="74">
        <f t="shared" si="11"/>
        <v>0</v>
      </c>
      <c r="F69" s="290"/>
      <c r="G69" s="56">
        <f>'Source Data'!I69</f>
        <v>455.19374290754848</v>
      </c>
      <c r="H69" s="74">
        <f t="shared" si="12"/>
        <v>0</v>
      </c>
      <c r="I69" s="290"/>
      <c r="J69" s="56">
        <f>'Source Data'!J69</f>
        <v>124.14374806569505</v>
      </c>
      <c r="K69" s="74">
        <f t="shared" si="13"/>
        <v>0</v>
      </c>
      <c r="L69" s="290"/>
      <c r="M69" s="56">
        <f>'Source Data'!K69</f>
        <v>3103.5937016423763</v>
      </c>
      <c r="N69" s="74">
        <f t="shared" si="14"/>
        <v>0</v>
      </c>
      <c r="O69" s="290"/>
      <c r="P69" s="56">
        <f>'Source Data'!L69</f>
        <v>1241.4374806569506</v>
      </c>
      <c r="Q69" s="74">
        <f t="shared" si="15"/>
        <v>0</v>
      </c>
      <c r="R69" s="93">
        <v>0</v>
      </c>
      <c r="S69" s="56"/>
      <c r="T69" s="56"/>
      <c r="U69" s="57">
        <f t="shared" si="28"/>
        <v>0</v>
      </c>
      <c r="V69" s="93">
        <f t="shared" si="2"/>
        <v>0</v>
      </c>
      <c r="W69" s="74">
        <f t="shared" si="16"/>
        <v>0</v>
      </c>
      <c r="X69" s="93">
        <f t="shared" si="17"/>
        <v>0</v>
      </c>
      <c r="Y69" s="56">
        <f>[1]Impact!$G69</f>
        <v>0</v>
      </c>
      <c r="Z69" s="93">
        <f t="shared" si="18"/>
        <v>0</v>
      </c>
      <c r="AA69" s="56"/>
      <c r="AB69" s="56">
        <f t="shared" si="19"/>
        <v>0</v>
      </c>
      <c r="AC69" s="93">
        <f t="shared" si="20"/>
        <v>0</v>
      </c>
      <c r="AD69" s="97">
        <f t="shared" si="29"/>
        <v>0</v>
      </c>
      <c r="AE69" s="75">
        <f>'Source Data'!N69</f>
        <v>7559</v>
      </c>
      <c r="AF69" s="90">
        <f t="shared" si="30"/>
        <v>0</v>
      </c>
      <c r="AG69" s="271"/>
      <c r="AH69" s="75">
        <f t="shared" si="21"/>
        <v>0</v>
      </c>
      <c r="AI69" s="271"/>
      <c r="AJ69" s="77">
        <f t="shared" si="31"/>
        <v>0</v>
      </c>
      <c r="AK69" s="76">
        <f t="shared" si="32"/>
        <v>0</v>
      </c>
      <c r="AL69" s="90">
        <f t="shared" si="22"/>
        <v>0</v>
      </c>
      <c r="AM69" s="79">
        <f t="shared" si="23"/>
        <v>0</v>
      </c>
      <c r="AN69" s="90">
        <f t="shared" si="24"/>
        <v>0</v>
      </c>
      <c r="AO69" s="56">
        <f>[1]Impact!$M69</f>
        <v>0</v>
      </c>
      <c r="AP69" s="90">
        <f t="shared" si="25"/>
        <v>0</v>
      </c>
      <c r="AQ69" s="77"/>
      <c r="AR69" s="77">
        <f t="shared" si="26"/>
        <v>0</v>
      </c>
      <c r="AS69" s="90">
        <f t="shared" si="27"/>
        <v>0</v>
      </c>
      <c r="AT69" s="78">
        <f t="shared" si="7"/>
        <v>0</v>
      </c>
      <c r="AU69" s="87">
        <f t="shared" si="8"/>
        <v>0</v>
      </c>
      <c r="AV69" s="116"/>
      <c r="AW69" s="74"/>
      <c r="AX69" s="74">
        <f t="shared" si="33"/>
        <v>0</v>
      </c>
      <c r="AY69" s="74">
        <f t="shared" si="34"/>
        <v>0</v>
      </c>
    </row>
    <row r="70" spans="1:51" ht="16.149999999999999" customHeight="1" x14ac:dyDescent="0.2">
      <c r="A70" s="54">
        <v>64</v>
      </c>
      <c r="B70" s="55" t="s">
        <v>68</v>
      </c>
      <c r="C70" s="271">
        <f>'8_2.1.18 SIS'!AG70</f>
        <v>0</v>
      </c>
      <c r="D70" s="56">
        <f>'Source Data'!H70</f>
        <v>5230.6414951359775</v>
      </c>
      <c r="E70" s="74">
        <f t="shared" si="11"/>
        <v>0</v>
      </c>
      <c r="F70" s="290"/>
      <c r="G70" s="56">
        <f>'Source Data'!I70</f>
        <v>700.71301031438645</v>
      </c>
      <c r="H70" s="74">
        <f t="shared" si="12"/>
        <v>0</v>
      </c>
      <c r="I70" s="290"/>
      <c r="J70" s="56">
        <f>'Source Data'!J70</f>
        <v>191.10354826755992</v>
      </c>
      <c r="K70" s="74">
        <f t="shared" si="13"/>
        <v>0</v>
      </c>
      <c r="L70" s="290"/>
      <c r="M70" s="56">
        <f>'Source Data'!K70</f>
        <v>4777.5887066889991</v>
      </c>
      <c r="N70" s="74">
        <f t="shared" si="14"/>
        <v>0</v>
      </c>
      <c r="O70" s="290"/>
      <c r="P70" s="56">
        <f>'Source Data'!L70</f>
        <v>1911.0354826755995</v>
      </c>
      <c r="Q70" s="74">
        <f t="shared" si="15"/>
        <v>0</v>
      </c>
      <c r="R70" s="93">
        <v>0</v>
      </c>
      <c r="S70" s="56"/>
      <c r="T70" s="56"/>
      <c r="U70" s="57">
        <f t="shared" si="28"/>
        <v>0</v>
      </c>
      <c r="V70" s="93">
        <f t="shared" si="2"/>
        <v>0</v>
      </c>
      <c r="W70" s="74">
        <f t="shared" si="16"/>
        <v>0</v>
      </c>
      <c r="X70" s="93">
        <f t="shared" si="17"/>
        <v>0</v>
      </c>
      <c r="Y70" s="56">
        <f>[1]Impact!$G70</f>
        <v>0</v>
      </c>
      <c r="Z70" s="93">
        <f t="shared" si="18"/>
        <v>0</v>
      </c>
      <c r="AA70" s="56"/>
      <c r="AB70" s="56">
        <f t="shared" si="19"/>
        <v>0</v>
      </c>
      <c r="AC70" s="93">
        <f t="shared" si="20"/>
        <v>0</v>
      </c>
      <c r="AD70" s="97">
        <f t="shared" si="29"/>
        <v>0</v>
      </c>
      <c r="AE70" s="75">
        <f>'Source Data'!N70</f>
        <v>2999</v>
      </c>
      <c r="AF70" s="90">
        <f t="shared" si="30"/>
        <v>0</v>
      </c>
      <c r="AG70" s="271"/>
      <c r="AH70" s="75">
        <f t="shared" si="21"/>
        <v>0</v>
      </c>
      <c r="AI70" s="271"/>
      <c r="AJ70" s="77">
        <f t="shared" si="31"/>
        <v>0</v>
      </c>
      <c r="AK70" s="76">
        <f t="shared" si="32"/>
        <v>0</v>
      </c>
      <c r="AL70" s="90">
        <f t="shared" si="22"/>
        <v>0</v>
      </c>
      <c r="AM70" s="79">
        <f t="shared" si="23"/>
        <v>0</v>
      </c>
      <c r="AN70" s="90">
        <f t="shared" si="24"/>
        <v>0</v>
      </c>
      <c r="AO70" s="56">
        <f>[1]Impact!$M70</f>
        <v>0</v>
      </c>
      <c r="AP70" s="90">
        <f t="shared" si="25"/>
        <v>0</v>
      </c>
      <c r="AQ70" s="77"/>
      <c r="AR70" s="77">
        <f t="shared" si="26"/>
        <v>0</v>
      </c>
      <c r="AS70" s="90">
        <f t="shared" si="27"/>
        <v>0</v>
      </c>
      <c r="AT70" s="78">
        <f t="shared" si="7"/>
        <v>0</v>
      </c>
      <c r="AU70" s="87">
        <f t="shared" si="8"/>
        <v>0</v>
      </c>
      <c r="AV70" s="116"/>
      <c r="AW70" s="74"/>
      <c r="AX70" s="74">
        <f t="shared" si="33"/>
        <v>0</v>
      </c>
      <c r="AY70" s="74">
        <f t="shared" si="34"/>
        <v>0</v>
      </c>
    </row>
    <row r="71" spans="1:51" ht="16.149999999999999" customHeight="1" x14ac:dyDescent="0.2">
      <c r="A71" s="49">
        <v>65</v>
      </c>
      <c r="B71" s="50" t="s">
        <v>69</v>
      </c>
      <c r="C71" s="272">
        <f>'8_2.1.18 SIS'!AG71</f>
        <v>0</v>
      </c>
      <c r="D71" s="51">
        <f>'Source Data'!H71</f>
        <v>4386.1061727809565</v>
      </c>
      <c r="E71" s="80">
        <f t="shared" si="11"/>
        <v>0</v>
      </c>
      <c r="F71" s="291"/>
      <c r="G71" s="51">
        <f>'Source Data'!I71</f>
        <v>566.73400507501663</v>
      </c>
      <c r="H71" s="80">
        <f t="shared" si="12"/>
        <v>0</v>
      </c>
      <c r="I71" s="291"/>
      <c r="J71" s="51">
        <f>'Source Data'!J71</f>
        <v>154.56381956591363</v>
      </c>
      <c r="K71" s="80">
        <f t="shared" si="13"/>
        <v>0</v>
      </c>
      <c r="L71" s="291"/>
      <c r="M71" s="51">
        <f>'Source Data'!K71</f>
        <v>3864.0954891478409</v>
      </c>
      <c r="N71" s="80">
        <f t="shared" si="14"/>
        <v>0</v>
      </c>
      <c r="O71" s="291"/>
      <c r="P71" s="51">
        <f>'Source Data'!L71</f>
        <v>1545.6381956591365</v>
      </c>
      <c r="Q71" s="80">
        <f t="shared" si="15"/>
        <v>0</v>
      </c>
      <c r="R71" s="94">
        <v>0</v>
      </c>
      <c r="S71" s="51"/>
      <c r="T71" s="51"/>
      <c r="U71" s="52">
        <f t="shared" ref="U71:U75" si="35">S71+T71</f>
        <v>0</v>
      </c>
      <c r="V71" s="94">
        <f>U71+R71</f>
        <v>0</v>
      </c>
      <c r="W71" s="80">
        <f t="shared" si="16"/>
        <v>0</v>
      </c>
      <c r="X71" s="94">
        <f t="shared" si="17"/>
        <v>0</v>
      </c>
      <c r="Y71" s="51">
        <f>[1]Impact!$G71</f>
        <v>0</v>
      </c>
      <c r="Z71" s="94">
        <f t="shared" si="18"/>
        <v>0</v>
      </c>
      <c r="AA71" s="53"/>
      <c r="AB71" s="51">
        <f t="shared" si="19"/>
        <v>0</v>
      </c>
      <c r="AC71" s="95">
        <f t="shared" si="20"/>
        <v>0</v>
      </c>
      <c r="AD71" s="95">
        <f t="shared" si="29"/>
        <v>0</v>
      </c>
      <c r="AE71" s="71">
        <f>'Source Data'!N71</f>
        <v>5234</v>
      </c>
      <c r="AF71" s="91">
        <f>C71*AE71</f>
        <v>0</v>
      </c>
      <c r="AG71" s="272"/>
      <c r="AH71" s="71">
        <f t="shared" si="21"/>
        <v>0</v>
      </c>
      <c r="AI71" s="272"/>
      <c r="AJ71" s="72">
        <f t="shared" ref="AJ71:AJ75" si="36">AE71*AI71*0.5</f>
        <v>0</v>
      </c>
      <c r="AK71" s="73">
        <f t="shared" ref="AK71:AK75" si="37">AH71+AJ71</f>
        <v>0</v>
      </c>
      <c r="AL71" s="91">
        <f t="shared" si="22"/>
        <v>0</v>
      </c>
      <c r="AM71" s="82">
        <f t="shared" si="23"/>
        <v>0</v>
      </c>
      <c r="AN71" s="91">
        <f t="shared" si="24"/>
        <v>0</v>
      </c>
      <c r="AO71" s="51">
        <f>[1]Impact!$M71</f>
        <v>0</v>
      </c>
      <c r="AP71" s="91">
        <f t="shared" si="25"/>
        <v>0</v>
      </c>
      <c r="AQ71" s="72"/>
      <c r="AR71" s="72">
        <f t="shared" si="26"/>
        <v>0</v>
      </c>
      <c r="AS71" s="91">
        <f t="shared" si="27"/>
        <v>0</v>
      </c>
      <c r="AT71" s="81">
        <f>Z71+AP71</f>
        <v>0</v>
      </c>
      <c r="AU71" s="88">
        <f>AC71+AS71</f>
        <v>0</v>
      </c>
      <c r="AV71" s="116"/>
      <c r="AW71" s="80"/>
      <c r="AX71" s="80">
        <f t="shared" si="33"/>
        <v>0</v>
      </c>
      <c r="AY71" s="80">
        <f t="shared" ref="AY71:AY75" si="38">AX71-AW71</f>
        <v>0</v>
      </c>
    </row>
    <row r="72" spans="1:51" ht="16.149999999999999" customHeight="1" x14ac:dyDescent="0.2">
      <c r="A72" s="58">
        <v>66</v>
      </c>
      <c r="B72" s="59" t="s">
        <v>70</v>
      </c>
      <c r="C72" s="270">
        <f>'8_2.1.18 SIS'!AG72</f>
        <v>0</v>
      </c>
      <c r="D72" s="60">
        <f>'Source Data'!H72</f>
        <v>5209.1252297845949</v>
      </c>
      <c r="E72" s="65">
        <f>C72*D72</f>
        <v>0</v>
      </c>
      <c r="F72" s="289"/>
      <c r="G72" s="60">
        <f>'Source Data'!I72</f>
        <v>655.4113591428079</v>
      </c>
      <c r="H72" s="65">
        <f>F72*G72</f>
        <v>0</v>
      </c>
      <c r="I72" s="289"/>
      <c r="J72" s="60">
        <f>'Source Data'!J72</f>
        <v>178.74855249349307</v>
      </c>
      <c r="K72" s="65">
        <f>I72*J72</f>
        <v>0</v>
      </c>
      <c r="L72" s="289"/>
      <c r="M72" s="60">
        <f>'Source Data'!K72</f>
        <v>4468.713812337327</v>
      </c>
      <c r="N72" s="65">
        <f>L72*M72</f>
        <v>0</v>
      </c>
      <c r="O72" s="289"/>
      <c r="P72" s="60">
        <f>'Source Data'!L72</f>
        <v>1787.4855249349307</v>
      </c>
      <c r="Q72" s="65">
        <f>O72*P72</f>
        <v>0</v>
      </c>
      <c r="R72" s="92">
        <v>0</v>
      </c>
      <c r="S72" s="60"/>
      <c r="T72" s="60"/>
      <c r="U72" s="61">
        <f t="shared" si="35"/>
        <v>0</v>
      </c>
      <c r="V72" s="92">
        <f>U72+R72</f>
        <v>0</v>
      </c>
      <c r="W72" s="65">
        <f>ROUND(V72*-0.25%,0)</f>
        <v>0</v>
      </c>
      <c r="X72" s="92">
        <f>SUM(V72:W72)</f>
        <v>0</v>
      </c>
      <c r="Y72" s="60">
        <f>[1]Impact!$G72</f>
        <v>0</v>
      </c>
      <c r="Z72" s="92">
        <f>ROUND(SUM(X72:Y72),0)</f>
        <v>0</v>
      </c>
      <c r="AA72" s="60"/>
      <c r="AB72" s="60">
        <f>Z72-AA72</f>
        <v>0</v>
      </c>
      <c r="AC72" s="92">
        <f>ROUND(AB72/$AC$88,0)</f>
        <v>0</v>
      </c>
      <c r="AD72" s="96">
        <f t="shared" si="29"/>
        <v>0</v>
      </c>
      <c r="AE72" s="66">
        <f>'Source Data'!N72</f>
        <v>3964</v>
      </c>
      <c r="AF72" s="89">
        <f>C72*AE72</f>
        <v>0</v>
      </c>
      <c r="AG72" s="270"/>
      <c r="AH72" s="66">
        <f>AG72*AE72</f>
        <v>0</v>
      </c>
      <c r="AI72" s="270"/>
      <c r="AJ72" s="68">
        <f t="shared" si="36"/>
        <v>0</v>
      </c>
      <c r="AK72" s="67">
        <f t="shared" si="37"/>
        <v>0</v>
      </c>
      <c r="AL72" s="89">
        <f>AK72+AF72</f>
        <v>0</v>
      </c>
      <c r="AM72" s="70">
        <f>ROUND(-0.25%*AL72,0)</f>
        <v>0</v>
      </c>
      <c r="AN72" s="89">
        <f>SUM(AL72:AM72)</f>
        <v>0</v>
      </c>
      <c r="AO72" s="60">
        <f>[1]Impact!$M72</f>
        <v>0</v>
      </c>
      <c r="AP72" s="89">
        <f>ROUND(SUM(AN72:AO72),0)</f>
        <v>0</v>
      </c>
      <c r="AQ72" s="68"/>
      <c r="AR72" s="68">
        <f>AP72-AQ72</f>
        <v>0</v>
      </c>
      <c r="AS72" s="89">
        <f>ROUND(AR72/$AS$88,0)</f>
        <v>0</v>
      </c>
      <c r="AT72" s="69">
        <f>Z72+AP72</f>
        <v>0</v>
      </c>
      <c r="AU72" s="86">
        <f>AC72+AS72</f>
        <v>0</v>
      </c>
      <c r="AV72" s="116"/>
      <c r="AW72" s="84"/>
      <c r="AX72" s="84">
        <f t="shared" si="33"/>
        <v>0</v>
      </c>
      <c r="AY72" s="84">
        <f t="shared" si="38"/>
        <v>0</v>
      </c>
    </row>
    <row r="73" spans="1:51" ht="16.149999999999999" customHeight="1" x14ac:dyDescent="0.2">
      <c r="A73" s="54">
        <v>67</v>
      </c>
      <c r="B73" s="55" t="s">
        <v>3</v>
      </c>
      <c r="C73" s="271">
        <f>'8_2.1.18 SIS'!AG73</f>
        <v>10</v>
      </c>
      <c r="D73" s="56">
        <f>'Source Data'!H73</f>
        <v>4781.434296552653</v>
      </c>
      <c r="E73" s="74">
        <f>C73*D73</f>
        <v>47814.342965526528</v>
      </c>
      <c r="F73" s="290"/>
      <c r="G73" s="56">
        <f>'Source Data'!I73</f>
        <v>636.87839950514967</v>
      </c>
      <c r="H73" s="74">
        <f>F73*G73</f>
        <v>0</v>
      </c>
      <c r="I73" s="290"/>
      <c r="J73" s="56">
        <f>'Source Data'!J73</f>
        <v>173.6941089559499</v>
      </c>
      <c r="K73" s="74">
        <f>I73*J73</f>
        <v>0</v>
      </c>
      <c r="L73" s="290"/>
      <c r="M73" s="56">
        <f>'Source Data'!K73</f>
        <v>4342.3527238987472</v>
      </c>
      <c r="N73" s="74">
        <f>L73*M73</f>
        <v>0</v>
      </c>
      <c r="O73" s="290"/>
      <c r="P73" s="56">
        <f>'Source Data'!L73</f>
        <v>1736.9410895594988</v>
      </c>
      <c r="Q73" s="74">
        <f>O73*P73</f>
        <v>0</v>
      </c>
      <c r="R73" s="93">
        <v>62578</v>
      </c>
      <c r="S73" s="56"/>
      <c r="T73" s="56"/>
      <c r="U73" s="57">
        <f t="shared" si="35"/>
        <v>0</v>
      </c>
      <c r="V73" s="93">
        <f>U73+R73</f>
        <v>62578</v>
      </c>
      <c r="W73" s="74">
        <f>ROUND(V73*-0.25%,0)</f>
        <v>-156</v>
      </c>
      <c r="X73" s="93">
        <f>SUM(V73:W73)</f>
        <v>62422</v>
      </c>
      <c r="Y73" s="56">
        <f>[1]Impact!$G73</f>
        <v>0</v>
      </c>
      <c r="Z73" s="93">
        <f>ROUND(SUM(X73:Y73),0)</f>
        <v>62422</v>
      </c>
      <c r="AA73" s="56"/>
      <c r="AB73" s="56">
        <f>Z73-AA73</f>
        <v>62422</v>
      </c>
      <c r="AC73" s="93">
        <f>ROUND(AB73/$AC$88,0)</f>
        <v>5202</v>
      </c>
      <c r="AD73" s="97">
        <f t="shared" si="29"/>
        <v>62422</v>
      </c>
      <c r="AE73" s="75">
        <f>'Source Data'!N73</f>
        <v>5608</v>
      </c>
      <c r="AF73" s="90">
        <f>C73*AE73</f>
        <v>56080</v>
      </c>
      <c r="AG73" s="271"/>
      <c r="AH73" s="75">
        <f>AG73*AE73</f>
        <v>0</v>
      </c>
      <c r="AI73" s="271"/>
      <c r="AJ73" s="77">
        <f t="shared" si="36"/>
        <v>0</v>
      </c>
      <c r="AK73" s="76">
        <f t="shared" si="37"/>
        <v>0</v>
      </c>
      <c r="AL73" s="90">
        <f>AK73+AF73</f>
        <v>56080</v>
      </c>
      <c r="AM73" s="79">
        <f>ROUND(-0.25%*AL73,0)</f>
        <v>-140</v>
      </c>
      <c r="AN73" s="90">
        <f>SUM(AL73:AM73)</f>
        <v>55940</v>
      </c>
      <c r="AO73" s="56">
        <f>[1]Impact!$M73</f>
        <v>0</v>
      </c>
      <c r="AP73" s="90">
        <f>ROUND(SUM(AN73:AO73),0)</f>
        <v>55940</v>
      </c>
      <c r="AQ73" s="77"/>
      <c r="AR73" s="77">
        <f>AP73-AQ73</f>
        <v>55940</v>
      </c>
      <c r="AS73" s="90">
        <f>ROUND(AR73/$AS$88,0)</f>
        <v>4662</v>
      </c>
      <c r="AT73" s="78">
        <f>Z73+AP73</f>
        <v>118362</v>
      </c>
      <c r="AU73" s="87">
        <f>AC73+AS73</f>
        <v>9864</v>
      </c>
      <c r="AV73" s="116"/>
      <c r="AW73" s="84"/>
      <c r="AX73" s="84">
        <f t="shared" si="33"/>
        <v>140</v>
      </c>
      <c r="AY73" s="84">
        <f t="shared" si="38"/>
        <v>140</v>
      </c>
    </row>
    <row r="74" spans="1:51" ht="16.149999999999999" customHeight="1" x14ac:dyDescent="0.2">
      <c r="A74" s="54">
        <v>68</v>
      </c>
      <c r="B74" s="55" t="s">
        <v>2</v>
      </c>
      <c r="C74" s="271">
        <f>'8_2.1.18 SIS'!AG74</f>
        <v>155</v>
      </c>
      <c r="D74" s="56">
        <f>'Source Data'!H74</f>
        <v>5487.462001896216</v>
      </c>
      <c r="E74" s="74">
        <f>C74*D74</f>
        <v>850556.61029391352</v>
      </c>
      <c r="F74" s="290"/>
      <c r="G74" s="56">
        <f>'Source Data'!I74</f>
        <v>713.42471435529035</v>
      </c>
      <c r="H74" s="74">
        <f>F74*G74</f>
        <v>0</v>
      </c>
      <c r="I74" s="290"/>
      <c r="J74" s="56">
        <f>'Source Data'!J74</f>
        <v>194.5703766423519</v>
      </c>
      <c r="K74" s="74">
        <f>I74*J74</f>
        <v>0</v>
      </c>
      <c r="L74" s="290"/>
      <c r="M74" s="56">
        <f>'Source Data'!K74</f>
        <v>4864.2594160587978</v>
      </c>
      <c r="N74" s="74">
        <f>L74*M74</f>
        <v>0</v>
      </c>
      <c r="O74" s="290"/>
      <c r="P74" s="56">
        <f>'Source Data'!L74</f>
        <v>1945.703766423519</v>
      </c>
      <c r="Q74" s="74">
        <f>O74*P74</f>
        <v>0</v>
      </c>
      <c r="R74" s="93">
        <v>993760</v>
      </c>
      <c r="S74" s="56"/>
      <c r="T74" s="56"/>
      <c r="U74" s="57">
        <f t="shared" si="35"/>
        <v>0</v>
      </c>
      <c r="V74" s="93">
        <f>U74+R74</f>
        <v>993760</v>
      </c>
      <c r="W74" s="74">
        <f>ROUND(V74*-0.25%,0)</f>
        <v>-2484</v>
      </c>
      <c r="X74" s="93">
        <f>SUM(V74:W74)</f>
        <v>991276</v>
      </c>
      <c r="Y74" s="56">
        <f>[1]Impact!$G74</f>
        <v>3082</v>
      </c>
      <c r="Z74" s="93">
        <f>ROUND(SUM(X74:Y74),0)</f>
        <v>994358</v>
      </c>
      <c r="AA74" s="56"/>
      <c r="AB74" s="56">
        <f>Z74-AA74</f>
        <v>994358</v>
      </c>
      <c r="AC74" s="93">
        <f>ROUND(AB74/$AC$88,0)</f>
        <v>82863</v>
      </c>
      <c r="AD74" s="97">
        <f t="shared" si="29"/>
        <v>994358</v>
      </c>
      <c r="AE74" s="75">
        <f>'Source Data'!N74</f>
        <v>2793</v>
      </c>
      <c r="AF74" s="90">
        <f>C74*AE74</f>
        <v>432915</v>
      </c>
      <c r="AG74" s="271"/>
      <c r="AH74" s="75">
        <f>AG74*AE74</f>
        <v>0</v>
      </c>
      <c r="AI74" s="271"/>
      <c r="AJ74" s="77">
        <f t="shared" si="36"/>
        <v>0</v>
      </c>
      <c r="AK74" s="76">
        <f t="shared" si="37"/>
        <v>0</v>
      </c>
      <c r="AL74" s="90">
        <f>AK74+AF74</f>
        <v>432915</v>
      </c>
      <c r="AM74" s="79">
        <f>ROUND(-0.25%*AL74,0)</f>
        <v>-1082</v>
      </c>
      <c r="AN74" s="90">
        <f>SUM(AL74:AM74)</f>
        <v>431833</v>
      </c>
      <c r="AO74" s="56">
        <f>[1]Impact!$M74</f>
        <v>1392</v>
      </c>
      <c r="AP74" s="90">
        <f>ROUND(SUM(AN74:AO74),0)</f>
        <v>433225</v>
      </c>
      <c r="AQ74" s="77"/>
      <c r="AR74" s="77">
        <f>AP74-AQ74</f>
        <v>433225</v>
      </c>
      <c r="AS74" s="90">
        <f>ROUND(AR74/$AS$88,0)</f>
        <v>36102</v>
      </c>
      <c r="AT74" s="78">
        <f>Z74+AP74</f>
        <v>1427583</v>
      </c>
      <c r="AU74" s="87">
        <f>AC74+AS74</f>
        <v>118965</v>
      </c>
      <c r="AV74" s="116"/>
      <c r="AW74" s="84"/>
      <c r="AX74" s="84">
        <f t="shared" si="33"/>
        <v>1082</v>
      </c>
      <c r="AY74" s="84">
        <f t="shared" si="38"/>
        <v>1082</v>
      </c>
    </row>
    <row r="75" spans="1:51" ht="16.149999999999999" customHeight="1" x14ac:dyDescent="0.2">
      <c r="A75" s="54">
        <v>69</v>
      </c>
      <c r="B75" s="55" t="s">
        <v>75</v>
      </c>
      <c r="C75" s="271">
        <f>'8_2.1.18 SIS'!AG75</f>
        <v>1</v>
      </c>
      <c r="D75" s="56">
        <f>'Source Data'!H75</f>
        <v>5291.1260189471159</v>
      </c>
      <c r="E75" s="74">
        <f>C75*D75</f>
        <v>5291.1260189471159</v>
      </c>
      <c r="F75" s="290"/>
      <c r="G75" s="56">
        <f>'Source Data'!I75</f>
        <v>701.91738105393551</v>
      </c>
      <c r="H75" s="74">
        <f>F75*G75</f>
        <v>0</v>
      </c>
      <c r="I75" s="290"/>
      <c r="J75" s="56">
        <f>'Source Data'!J75</f>
        <v>191.43201301470964</v>
      </c>
      <c r="K75" s="74">
        <f>I75*J75</f>
        <v>0</v>
      </c>
      <c r="L75" s="290"/>
      <c r="M75" s="56">
        <f>'Source Data'!K75</f>
        <v>4785.8003253677416</v>
      </c>
      <c r="N75" s="74">
        <f>L75*M75</f>
        <v>0</v>
      </c>
      <c r="O75" s="290"/>
      <c r="P75" s="56">
        <f>'Source Data'!L75</f>
        <v>1914.3201301470965</v>
      </c>
      <c r="Q75" s="74">
        <f>O75*P75</f>
        <v>0</v>
      </c>
      <c r="R75" s="93">
        <v>5291</v>
      </c>
      <c r="S75" s="56"/>
      <c r="T75" s="56"/>
      <c r="U75" s="57">
        <f t="shared" si="35"/>
        <v>0</v>
      </c>
      <c r="V75" s="93">
        <f>U75+R75</f>
        <v>5291</v>
      </c>
      <c r="W75" s="74">
        <f>ROUND(V75*-0.25%,0)</f>
        <v>-13</v>
      </c>
      <c r="X75" s="93">
        <f>SUM(V75:W75)</f>
        <v>5278</v>
      </c>
      <c r="Y75" s="56">
        <f>[1]Impact!$G75</f>
        <v>0</v>
      </c>
      <c r="Z75" s="93">
        <f>ROUND(SUM(X75:Y75),0)</f>
        <v>5278</v>
      </c>
      <c r="AA75" s="56"/>
      <c r="AB75" s="56">
        <f>Z75-AA75</f>
        <v>5278</v>
      </c>
      <c r="AC75" s="93">
        <f>ROUND(AB75/$AC$88,0)</f>
        <v>440</v>
      </c>
      <c r="AD75" s="97">
        <f t="shared" si="29"/>
        <v>5278</v>
      </c>
      <c r="AE75" s="75">
        <f>'Source Data'!N75</f>
        <v>3798</v>
      </c>
      <c r="AF75" s="90">
        <f>C75*AE75</f>
        <v>3798</v>
      </c>
      <c r="AG75" s="271"/>
      <c r="AH75" s="75">
        <f>AG75*AE75</f>
        <v>0</v>
      </c>
      <c r="AI75" s="271"/>
      <c r="AJ75" s="77">
        <f t="shared" si="36"/>
        <v>0</v>
      </c>
      <c r="AK75" s="76">
        <f t="shared" si="37"/>
        <v>0</v>
      </c>
      <c r="AL75" s="90">
        <f>AK75+AF75</f>
        <v>3798</v>
      </c>
      <c r="AM75" s="79">
        <f>ROUND(-0.25%*AL75,0)</f>
        <v>-9</v>
      </c>
      <c r="AN75" s="90">
        <f>SUM(AL75:AM75)</f>
        <v>3789</v>
      </c>
      <c r="AO75" s="56">
        <f>[1]Impact!$M75</f>
        <v>0</v>
      </c>
      <c r="AP75" s="90">
        <f>ROUND(SUM(AN75:AO75),0)</f>
        <v>3789</v>
      </c>
      <c r="AQ75" s="77"/>
      <c r="AR75" s="77">
        <f>AP75-AQ75</f>
        <v>3789</v>
      </c>
      <c r="AS75" s="90">
        <f>ROUND(AR75/$AS$88,0)</f>
        <v>316</v>
      </c>
      <c r="AT75" s="78">
        <f>Z75+AP75</f>
        <v>9067</v>
      </c>
      <c r="AU75" s="87">
        <f>AC75+AS75</f>
        <v>756</v>
      </c>
      <c r="AV75" s="116"/>
      <c r="AW75" s="83"/>
      <c r="AX75" s="83">
        <f t="shared" si="33"/>
        <v>9</v>
      </c>
      <c r="AY75" s="83">
        <f t="shared" si="38"/>
        <v>9</v>
      </c>
    </row>
    <row r="76" spans="1:51" s="123" customFormat="1" ht="16.149999999999999" customHeight="1" thickBot="1" x14ac:dyDescent="0.25">
      <c r="A76" s="1402" t="s">
        <v>460</v>
      </c>
      <c r="B76" s="1408"/>
      <c r="C76" s="292">
        <f>SUM(C7:C75)</f>
        <v>369</v>
      </c>
      <c r="D76" s="252"/>
      <c r="E76" s="282">
        <f>SUM(E7:E75)</f>
        <v>1555793.7695636586</v>
      </c>
      <c r="F76" s="292">
        <v>315</v>
      </c>
      <c r="G76" s="252"/>
      <c r="H76" s="282">
        <v>168036.87883111692</v>
      </c>
      <c r="I76" s="292">
        <v>25</v>
      </c>
      <c r="J76" s="252"/>
      <c r="K76" s="282">
        <v>3728.9925825187629</v>
      </c>
      <c r="L76" s="292">
        <v>29</v>
      </c>
      <c r="M76" s="252"/>
      <c r="N76" s="282">
        <v>106373.11589162407</v>
      </c>
      <c r="O76" s="292">
        <v>0</v>
      </c>
      <c r="P76" s="252"/>
      <c r="Q76" s="282">
        <v>0</v>
      </c>
      <c r="R76" s="293">
        <f t="shared" ref="R76:AU76" si="39">SUM(R7:R75)</f>
        <v>1833932</v>
      </c>
      <c r="S76" s="252">
        <f t="shared" si="39"/>
        <v>0</v>
      </c>
      <c r="T76" s="252">
        <f t="shared" si="39"/>
        <v>0</v>
      </c>
      <c r="U76" s="294">
        <f t="shared" si="39"/>
        <v>0</v>
      </c>
      <c r="V76" s="293">
        <f t="shared" si="39"/>
        <v>1833932</v>
      </c>
      <c r="W76" s="282">
        <f t="shared" si="39"/>
        <v>-4584</v>
      </c>
      <c r="X76" s="293">
        <f t="shared" si="39"/>
        <v>1829348</v>
      </c>
      <c r="Y76" s="282">
        <f t="shared" si="39"/>
        <v>3082</v>
      </c>
      <c r="Z76" s="293">
        <f t="shared" si="39"/>
        <v>1832430</v>
      </c>
      <c r="AA76" s="252">
        <f t="shared" si="39"/>
        <v>0</v>
      </c>
      <c r="AB76" s="252">
        <f t="shared" si="39"/>
        <v>1832430</v>
      </c>
      <c r="AC76" s="293">
        <f t="shared" si="39"/>
        <v>152703</v>
      </c>
      <c r="AD76" s="249">
        <f t="shared" si="39"/>
        <v>1832430</v>
      </c>
      <c r="AE76" s="295">
        <f>'Source Data'!N76</f>
        <v>5169</v>
      </c>
      <c r="AF76" s="296">
        <f t="shared" si="39"/>
        <v>2041247</v>
      </c>
      <c r="AG76" s="292">
        <f t="shared" si="39"/>
        <v>0</v>
      </c>
      <c r="AH76" s="295">
        <f t="shared" si="39"/>
        <v>0</v>
      </c>
      <c r="AI76" s="292">
        <f t="shared" si="39"/>
        <v>0</v>
      </c>
      <c r="AJ76" s="297">
        <f t="shared" si="39"/>
        <v>0</v>
      </c>
      <c r="AK76" s="298">
        <f t="shared" si="39"/>
        <v>0</v>
      </c>
      <c r="AL76" s="296">
        <f t="shared" si="39"/>
        <v>2041247</v>
      </c>
      <c r="AM76" s="299">
        <f t="shared" si="39"/>
        <v>-5102</v>
      </c>
      <c r="AN76" s="296">
        <f t="shared" si="39"/>
        <v>2036145</v>
      </c>
      <c r="AO76" s="282">
        <f t="shared" ref="AO76" si="40">SUM(AO7:AO75)</f>
        <v>1392</v>
      </c>
      <c r="AP76" s="296">
        <f t="shared" si="39"/>
        <v>2037537</v>
      </c>
      <c r="AQ76" s="297">
        <f t="shared" si="39"/>
        <v>0</v>
      </c>
      <c r="AR76" s="297">
        <f t="shared" si="39"/>
        <v>2037537</v>
      </c>
      <c r="AS76" s="296">
        <f t="shared" si="39"/>
        <v>169795</v>
      </c>
      <c r="AT76" s="300">
        <f t="shared" si="39"/>
        <v>3869967</v>
      </c>
      <c r="AU76" s="300">
        <f t="shared" si="39"/>
        <v>322498</v>
      </c>
      <c r="AV76" s="274"/>
      <c r="AW76" s="282">
        <f>SUM(AW7:AW75)</f>
        <v>0</v>
      </c>
      <c r="AX76" s="282">
        <f>SUM(AX7:AX75)</f>
        <v>5102</v>
      </c>
      <c r="AY76" s="282">
        <f>SUM(AY7:AY75)</f>
        <v>5102</v>
      </c>
    </row>
    <row r="77" spans="1:51" s="123" customFormat="1" ht="16.149999999999999" customHeight="1" thickTop="1" x14ac:dyDescent="0.2">
      <c r="A77" s="1409" t="s">
        <v>410</v>
      </c>
      <c r="B77" s="1410"/>
      <c r="C77" s="301"/>
      <c r="D77" s="279"/>
      <c r="E77" s="279"/>
      <c r="F77" s="301"/>
      <c r="G77" s="279"/>
      <c r="H77" s="279"/>
      <c r="I77" s="301"/>
      <c r="J77" s="279"/>
      <c r="K77" s="279"/>
      <c r="L77" s="301"/>
      <c r="M77" s="279"/>
      <c r="N77" s="279"/>
      <c r="O77" s="301"/>
      <c r="P77" s="279"/>
      <c r="Q77" s="279"/>
      <c r="R77" s="279"/>
      <c r="S77" s="279"/>
      <c r="T77" s="279"/>
      <c r="U77" s="279"/>
      <c r="V77" s="279"/>
      <c r="W77" s="279"/>
      <c r="X77" s="279"/>
      <c r="Y77" s="279"/>
      <c r="Z77" s="279"/>
      <c r="AA77" s="279"/>
      <c r="AB77" s="279"/>
      <c r="AC77" s="279"/>
      <c r="AD77" s="279"/>
      <c r="AE77" s="302"/>
      <c r="AF77" s="279"/>
      <c r="AG77" s="301"/>
      <c r="AH77" s="302"/>
      <c r="AI77" s="301"/>
      <c r="AJ77" s="279"/>
      <c r="AK77" s="279"/>
      <c r="AL77" s="279"/>
      <c r="AM77" s="279"/>
      <c r="AN77" s="279"/>
      <c r="AO77" s="279"/>
      <c r="AP77" s="279"/>
      <c r="AQ77" s="279"/>
      <c r="AR77" s="279"/>
      <c r="AS77" s="279"/>
      <c r="AT77" s="279"/>
      <c r="AU77" s="279"/>
      <c r="AV77" s="274"/>
      <c r="AW77" s="245"/>
      <c r="AX77" s="245"/>
      <c r="AY77" s="245"/>
    </row>
    <row r="78" spans="1:51" s="123" customFormat="1" ht="16.149999999999999" customHeight="1" x14ac:dyDescent="0.2">
      <c r="A78" s="1406" t="s">
        <v>411</v>
      </c>
      <c r="B78" s="1407"/>
      <c r="C78" s="170"/>
      <c r="D78" s="168"/>
      <c r="E78" s="168"/>
      <c r="F78" s="170"/>
      <c r="G78" s="168"/>
      <c r="H78" s="168"/>
      <c r="I78" s="170"/>
      <c r="J78" s="168"/>
      <c r="K78" s="168"/>
      <c r="L78" s="170"/>
      <c r="M78" s="168"/>
      <c r="N78" s="168"/>
      <c r="O78" s="170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97">
        <f>VLOOKUP($A$88,'4_Level 4'!$A$78:$R$214,5,FALSE)</f>
        <v>0</v>
      </c>
      <c r="AA78" s="173"/>
      <c r="AB78" s="168">
        <f>Z78-AA78</f>
        <v>0</v>
      </c>
      <c r="AC78" s="97">
        <f>ROUND(AB78/$AC$88,0)</f>
        <v>0</v>
      </c>
      <c r="AD78" s="97">
        <f>VLOOKUP($A$88,'4_Level 4'!$A$78:$R$214,5,FALSE)</f>
        <v>0</v>
      </c>
      <c r="AE78" s="168"/>
      <c r="AF78" s="168"/>
      <c r="AG78" s="170"/>
      <c r="AH78" s="168"/>
      <c r="AI78" s="170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75">
        <f t="shared" ref="AT78:AT83" si="41">Z78+AP78</f>
        <v>0</v>
      </c>
      <c r="AU78" s="175">
        <f>AC78+AS78</f>
        <v>0</v>
      </c>
      <c r="AV78" s="274"/>
      <c r="AW78" s="274"/>
      <c r="AX78" s="274"/>
      <c r="AY78" s="274"/>
    </row>
    <row r="79" spans="1:51" s="123" customFormat="1" ht="16.149999999999999" customHeight="1" x14ac:dyDescent="0.2">
      <c r="A79" s="1404" t="s">
        <v>430</v>
      </c>
      <c r="B79" s="1405"/>
      <c r="C79" s="170"/>
      <c r="D79" s="168"/>
      <c r="E79" s="168"/>
      <c r="F79" s="170"/>
      <c r="G79" s="168"/>
      <c r="H79" s="168"/>
      <c r="I79" s="170"/>
      <c r="J79" s="168"/>
      <c r="K79" s="168"/>
      <c r="L79" s="170"/>
      <c r="M79" s="168"/>
      <c r="N79" s="168"/>
      <c r="O79" s="170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72"/>
      <c r="AA79" s="173"/>
      <c r="AB79" s="168"/>
      <c r="AC79" s="172"/>
      <c r="AD79" s="97">
        <f>VLOOKUP($A$88,'4_Level 4'!$A$78:$R$214,10,FALSE)</f>
        <v>0</v>
      </c>
      <c r="AE79" s="168"/>
      <c r="AF79" s="168"/>
      <c r="AG79" s="170"/>
      <c r="AH79" s="168"/>
      <c r="AI79" s="170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75">
        <f t="shared" si="41"/>
        <v>0</v>
      </c>
      <c r="AU79" s="168"/>
      <c r="AV79" s="274"/>
      <c r="AW79" s="274"/>
      <c r="AX79" s="274"/>
      <c r="AY79" s="274"/>
    </row>
    <row r="80" spans="1:51" ht="16.149999999999999" customHeight="1" x14ac:dyDescent="0.2">
      <c r="A80" s="1417" t="s">
        <v>1544</v>
      </c>
      <c r="B80" s="1418"/>
      <c r="C80" s="170"/>
      <c r="D80" s="168"/>
      <c r="E80" s="168"/>
      <c r="F80" s="170"/>
      <c r="G80" s="168"/>
      <c r="H80" s="168"/>
      <c r="I80" s="170"/>
      <c r="J80" s="168"/>
      <c r="K80" s="168"/>
      <c r="L80" s="170"/>
      <c r="M80" s="168"/>
      <c r="N80" s="168"/>
      <c r="O80" s="170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97">
        <f>VLOOKUP($A$88,'4_Level 4'!$A$78:$R$214,12,FALSE)</f>
        <v>0</v>
      </c>
      <c r="AA80" s="173"/>
      <c r="AB80" s="168">
        <f>Z80-AA80</f>
        <v>0</v>
      </c>
      <c r="AC80" s="97">
        <f>ROUND(AB80/$AC$88,0)</f>
        <v>0</v>
      </c>
      <c r="AD80" s="97">
        <f>VLOOKUP($A$88,'4_Level 4'!$A$78:$R$214,12,FALSE)</f>
        <v>0</v>
      </c>
      <c r="AE80" s="168"/>
      <c r="AF80" s="168"/>
      <c r="AG80" s="170"/>
      <c r="AH80" s="168"/>
      <c r="AI80" s="170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75">
        <f t="shared" si="41"/>
        <v>0</v>
      </c>
      <c r="AU80" s="168"/>
      <c r="AV80" s="116"/>
      <c r="AW80" s="116"/>
      <c r="AX80" s="116"/>
      <c r="AY80" s="116"/>
    </row>
    <row r="81" spans="1:51" s="123" customFormat="1" ht="16.149999999999999" customHeight="1" x14ac:dyDescent="0.2">
      <c r="A81" s="1417" t="s">
        <v>429</v>
      </c>
      <c r="B81" s="1418"/>
      <c r="C81" s="170"/>
      <c r="D81" s="168"/>
      <c r="E81" s="168"/>
      <c r="F81" s="170"/>
      <c r="G81" s="168"/>
      <c r="H81" s="168"/>
      <c r="I81" s="170"/>
      <c r="J81" s="168"/>
      <c r="K81" s="168"/>
      <c r="L81" s="170"/>
      <c r="M81" s="168"/>
      <c r="N81" s="168"/>
      <c r="O81" s="170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72"/>
      <c r="AA81" s="173"/>
      <c r="AB81" s="168"/>
      <c r="AC81" s="172"/>
      <c r="AD81" s="97">
        <f>VLOOKUP($A$88,'4_Level 4'!$A$78:$R$214,13,FALSE)</f>
        <v>0</v>
      </c>
      <c r="AE81" s="168"/>
      <c r="AF81" s="168"/>
      <c r="AG81" s="170"/>
      <c r="AH81" s="168"/>
      <c r="AI81" s="170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75">
        <f t="shared" si="41"/>
        <v>0</v>
      </c>
      <c r="AU81" s="168"/>
      <c r="AV81" s="274"/>
      <c r="AW81" s="274"/>
      <c r="AX81" s="274"/>
      <c r="AY81" s="274"/>
    </row>
    <row r="82" spans="1:51" s="123" customFormat="1" ht="16.149999999999999" customHeight="1" x14ac:dyDescent="0.2">
      <c r="A82" s="1415" t="s">
        <v>254</v>
      </c>
      <c r="B82" s="1416"/>
      <c r="C82" s="171"/>
      <c r="D82" s="169"/>
      <c r="E82" s="169"/>
      <c r="F82" s="171"/>
      <c r="G82" s="169"/>
      <c r="H82" s="169"/>
      <c r="I82" s="171"/>
      <c r="J82" s="169"/>
      <c r="K82" s="169"/>
      <c r="L82" s="171"/>
      <c r="M82" s="169"/>
      <c r="N82" s="169"/>
      <c r="O82" s="171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95">
        <f>VLOOKUP($A$88,'4_Level 4'!$A$78:$R$214,17,FALSE)</f>
        <v>0</v>
      </c>
      <c r="AA82" s="53"/>
      <c r="AB82" s="169">
        <f>Z82-AA82</f>
        <v>0</v>
      </c>
      <c r="AC82" s="95">
        <f>ROUND(AB82/$AC$88,0)</f>
        <v>0</v>
      </c>
      <c r="AD82" s="95">
        <f>VLOOKUP($A$88,'4_Level 4'!$A$78:$R$214,17,FALSE)</f>
        <v>0</v>
      </c>
      <c r="AE82" s="169"/>
      <c r="AF82" s="169"/>
      <c r="AG82" s="171"/>
      <c r="AH82" s="169"/>
      <c r="AI82" s="171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76">
        <f t="shared" si="41"/>
        <v>0</v>
      </c>
      <c r="AU82" s="176">
        <f>AC82+AS82</f>
        <v>0</v>
      </c>
      <c r="AV82" s="274"/>
      <c r="AW82" s="274"/>
      <c r="AX82" s="274"/>
      <c r="AY82" s="274"/>
    </row>
    <row r="83" spans="1:51" s="123" customFormat="1" ht="16.149999999999999" customHeight="1" x14ac:dyDescent="0.2">
      <c r="A83" s="1415" t="s">
        <v>1440</v>
      </c>
      <c r="B83" s="1416"/>
      <c r="C83" s="1047"/>
      <c r="D83" s="1048"/>
      <c r="E83" s="1048"/>
      <c r="F83" s="1047"/>
      <c r="G83" s="1048"/>
      <c r="H83" s="1048"/>
      <c r="I83" s="1047"/>
      <c r="J83" s="1048"/>
      <c r="K83" s="1048"/>
      <c r="L83" s="1047"/>
      <c r="M83" s="1048"/>
      <c r="N83" s="1048"/>
      <c r="O83" s="1047"/>
      <c r="P83" s="1048"/>
      <c r="Q83" s="1048"/>
      <c r="R83" s="1048"/>
      <c r="S83" s="1048"/>
      <c r="T83" s="1048"/>
      <c r="U83" s="1048"/>
      <c r="V83" s="1048"/>
      <c r="W83" s="1048"/>
      <c r="X83" s="1048"/>
      <c r="Y83" s="1048">
        <f>VLOOKUP($A88,[1]Summary!$A$87:$K$122,11,FALSE)</f>
        <v>0</v>
      </c>
      <c r="Z83" s="1049">
        <f>VLOOKUP(A88,[1]Summary!$A$87:$K$122,11,FALSE)</f>
        <v>0</v>
      </c>
      <c r="AA83" s="1050"/>
      <c r="AB83" s="1048">
        <f>Z83-AA83</f>
        <v>0</v>
      </c>
      <c r="AC83" s="1049">
        <f>ROUND(AB83/$AC$88,0)</f>
        <v>0</v>
      </c>
      <c r="AD83" s="1049">
        <f>VLOOKUP($A88,[1]Summary!$A$87:$K$122,11,FALSE)</f>
        <v>0</v>
      </c>
      <c r="AE83" s="1048"/>
      <c r="AF83" s="1048"/>
      <c r="AG83" s="1047"/>
      <c r="AH83" s="1048"/>
      <c r="AI83" s="1047"/>
      <c r="AJ83" s="1048"/>
      <c r="AK83" s="1048"/>
      <c r="AL83" s="1048"/>
      <c r="AM83" s="1048"/>
      <c r="AN83" s="1048"/>
      <c r="AO83" s="1048"/>
      <c r="AP83" s="1048"/>
      <c r="AQ83" s="1048"/>
      <c r="AR83" s="1048"/>
      <c r="AS83" s="1048"/>
      <c r="AT83" s="1051">
        <f t="shared" si="41"/>
        <v>0</v>
      </c>
      <c r="AU83" s="1051">
        <f>AC83+AS83</f>
        <v>0</v>
      </c>
      <c r="AV83" s="274"/>
      <c r="AW83" s="274"/>
      <c r="AX83" s="274"/>
      <c r="AY83" s="274"/>
    </row>
    <row r="84" spans="1:51" s="123" customFormat="1" ht="16.149999999999999" customHeight="1" thickBot="1" x14ac:dyDescent="0.25">
      <c r="A84" s="1402" t="s">
        <v>461</v>
      </c>
      <c r="B84" s="1403"/>
      <c r="C84" s="248">
        <f>SUM(C76:C83)</f>
        <v>369</v>
      </c>
      <c r="D84" s="247"/>
      <c r="E84" s="273">
        <f t="shared" ref="E84" si="42">SUM(E76:E83)</f>
        <v>1555793.7695636586</v>
      </c>
      <c r="F84" s="248">
        <v>315</v>
      </c>
      <c r="G84" s="247"/>
      <c r="H84" s="273">
        <v>168036.87883111692</v>
      </c>
      <c r="I84" s="248">
        <v>25</v>
      </c>
      <c r="J84" s="247"/>
      <c r="K84" s="273">
        <v>3728.9925825187629</v>
      </c>
      <c r="L84" s="248">
        <v>29</v>
      </c>
      <c r="M84" s="247"/>
      <c r="N84" s="273">
        <v>106373.11589162407</v>
      </c>
      <c r="O84" s="248">
        <v>0</v>
      </c>
      <c r="P84" s="247"/>
      <c r="Q84" s="273">
        <v>0</v>
      </c>
      <c r="R84" s="247">
        <f t="shared" ref="R84:AD84" si="43">SUM(R76:R83)</f>
        <v>1833932</v>
      </c>
      <c r="S84" s="247">
        <f t="shared" si="43"/>
        <v>0</v>
      </c>
      <c r="T84" s="247">
        <f t="shared" si="43"/>
        <v>0</v>
      </c>
      <c r="U84" s="247">
        <f t="shared" si="43"/>
        <v>0</v>
      </c>
      <c r="V84" s="247">
        <f t="shared" si="43"/>
        <v>1833932</v>
      </c>
      <c r="W84" s="247">
        <f t="shared" si="43"/>
        <v>-4584</v>
      </c>
      <c r="X84" s="247">
        <f t="shared" si="43"/>
        <v>1829348</v>
      </c>
      <c r="Y84" s="273">
        <f t="shared" si="43"/>
        <v>3082</v>
      </c>
      <c r="Z84" s="249">
        <f t="shared" si="43"/>
        <v>1832430</v>
      </c>
      <c r="AA84" s="247">
        <f t="shared" si="43"/>
        <v>0</v>
      </c>
      <c r="AB84" s="247">
        <f t="shared" si="43"/>
        <v>1832430</v>
      </c>
      <c r="AC84" s="249">
        <f t="shared" si="43"/>
        <v>152703</v>
      </c>
      <c r="AD84" s="249">
        <f t="shared" si="43"/>
        <v>1832430</v>
      </c>
      <c r="AE84" s="174"/>
      <c r="AF84" s="247">
        <f t="shared" ref="AF84:AU84" si="44">SUM(AF76:AF83)</f>
        <v>2041247</v>
      </c>
      <c r="AG84" s="248">
        <f t="shared" si="44"/>
        <v>0</v>
      </c>
      <c r="AH84" s="174">
        <f t="shared" si="44"/>
        <v>0</v>
      </c>
      <c r="AI84" s="248">
        <f t="shared" si="44"/>
        <v>0</v>
      </c>
      <c r="AJ84" s="247">
        <f t="shared" si="44"/>
        <v>0</v>
      </c>
      <c r="AK84" s="247">
        <f t="shared" si="44"/>
        <v>0</v>
      </c>
      <c r="AL84" s="247">
        <f t="shared" si="44"/>
        <v>2041247</v>
      </c>
      <c r="AM84" s="247">
        <f t="shared" si="44"/>
        <v>-5102</v>
      </c>
      <c r="AN84" s="247">
        <f t="shared" si="44"/>
        <v>2036145</v>
      </c>
      <c r="AO84" s="247">
        <f t="shared" si="44"/>
        <v>1392</v>
      </c>
      <c r="AP84" s="247">
        <f t="shared" si="44"/>
        <v>2037537</v>
      </c>
      <c r="AQ84" s="247">
        <f t="shared" si="44"/>
        <v>0</v>
      </c>
      <c r="AR84" s="247">
        <f t="shared" si="44"/>
        <v>2037537</v>
      </c>
      <c r="AS84" s="247">
        <f t="shared" si="44"/>
        <v>169795</v>
      </c>
      <c r="AT84" s="275">
        <f t="shared" si="44"/>
        <v>3869967</v>
      </c>
      <c r="AU84" s="275">
        <f t="shared" si="44"/>
        <v>322498</v>
      </c>
      <c r="AV84" s="274"/>
      <c r="AW84" s="274"/>
      <c r="AX84" s="274"/>
      <c r="AY84" s="274"/>
    </row>
    <row r="85" spans="1:51" ht="16.149999999999999" customHeight="1" thickTop="1" x14ac:dyDescent="0.2"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6"/>
      <c r="R85" s="116"/>
      <c r="S85" s="116"/>
      <c r="T85" s="116"/>
      <c r="U85" s="116"/>
      <c r="V85" s="116"/>
      <c r="W85" s="116"/>
      <c r="X85" s="274"/>
      <c r="Y85" s="116"/>
      <c r="Z85" s="116"/>
      <c r="AA85" s="116"/>
      <c r="AB85" s="116"/>
      <c r="AC85" s="116"/>
      <c r="AD85" s="116"/>
      <c r="AE85" s="116"/>
      <c r="AF85" s="116"/>
    </row>
    <row r="86" spans="1:51" ht="16.149999999999999" customHeight="1" x14ac:dyDescent="0.2">
      <c r="D86" s="116"/>
      <c r="E86" s="116"/>
      <c r="F86" s="116"/>
      <c r="G86" s="116"/>
      <c r="H86" s="838"/>
      <c r="I86" s="838"/>
      <c r="J86" s="838"/>
      <c r="K86" s="838"/>
      <c r="L86" s="838"/>
      <c r="M86" s="838"/>
      <c r="N86" s="838"/>
      <c r="O86" s="838"/>
      <c r="P86" s="838"/>
      <c r="Q86" s="838"/>
      <c r="R86" s="116"/>
      <c r="S86" s="116"/>
      <c r="T86" s="116"/>
      <c r="U86" s="116"/>
      <c r="V86" s="116"/>
      <c r="W86" s="116"/>
      <c r="X86" s="274"/>
      <c r="Y86" s="116"/>
      <c r="Z86" s="116"/>
      <c r="AA86" s="116"/>
      <c r="AB86" s="116"/>
      <c r="AC86" s="116"/>
      <c r="AD86" s="116"/>
      <c r="AE86" s="116"/>
      <c r="AF86" s="116"/>
    </row>
    <row r="87" spans="1:51" ht="16.149999999999999" customHeight="1" x14ac:dyDescent="0.2">
      <c r="H87" s="113"/>
      <c r="I87" s="113"/>
      <c r="J87" s="1482"/>
      <c r="K87" s="839"/>
      <c r="L87" s="839"/>
      <c r="M87" s="1482"/>
      <c r="N87" s="839"/>
      <c r="O87" s="839"/>
      <c r="P87" s="1482"/>
      <c r="Q87" s="839"/>
    </row>
    <row r="88" spans="1:51" x14ac:dyDescent="0.2">
      <c r="A88" s="320" t="s">
        <v>563</v>
      </c>
      <c r="H88" s="113"/>
      <c r="I88" s="113"/>
      <c r="J88" s="1482"/>
      <c r="K88" s="839"/>
      <c r="L88" s="839"/>
      <c r="M88" s="1482"/>
      <c r="N88" s="839"/>
      <c r="O88" s="839"/>
      <c r="P88" s="1482"/>
      <c r="Q88" s="839"/>
      <c r="AC88" s="108">
        <v>12</v>
      </c>
      <c r="AS88" s="108">
        <f>AC88</f>
        <v>12</v>
      </c>
    </row>
    <row r="89" spans="1:51" x14ac:dyDescent="0.2">
      <c r="H89" s="113"/>
      <c r="I89" s="113"/>
      <c r="J89" s="113"/>
      <c r="K89" s="113"/>
      <c r="L89" s="113"/>
      <c r="M89" s="113"/>
      <c r="N89" s="113"/>
      <c r="O89" s="113"/>
      <c r="P89" s="113"/>
      <c r="Q89" s="113"/>
    </row>
  </sheetData>
  <mergeCells count="48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T1:AT3"/>
    <mergeCell ref="AU1:AU3"/>
    <mergeCell ref="AS2:AS3"/>
    <mergeCell ref="AP2:AP3"/>
    <mergeCell ref="AQ2:AQ3"/>
    <mergeCell ref="AR2:AR3"/>
    <mergeCell ref="AL1:AS1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7:P88"/>
    <mergeCell ref="A80:B80"/>
    <mergeCell ref="A81:B81"/>
    <mergeCell ref="A82:B82"/>
    <mergeCell ref="A84:B84"/>
    <mergeCell ref="J87:J88"/>
    <mergeCell ref="M87:M88"/>
    <mergeCell ref="A83:B83"/>
    <mergeCell ref="A77:B77"/>
    <mergeCell ref="A78:B78"/>
    <mergeCell ref="C2:C3"/>
    <mergeCell ref="D2:E2"/>
    <mergeCell ref="F2:H2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July 2018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AY89"/>
  <sheetViews>
    <sheetView view="pageBreakPreview" zoomScaleNormal="100" zoomScaleSheetLayoutView="100" workbookViewId="0">
      <pane xSplit="2" ySplit="6" topLeftCell="C7" activePane="bottomRight" state="frozen"/>
      <selection activeCell="E17" sqref="E17"/>
      <selection pane="topRight" activeCell="E17" sqref="E17"/>
      <selection pane="bottomLeft" activeCell="E17" sqref="E17"/>
      <selection pane="bottomRight" activeCell="E17" sqref="E17"/>
    </sheetView>
  </sheetViews>
  <sheetFormatPr defaultColWidth="8.85546875" defaultRowHeight="12.75" x14ac:dyDescent="0.2"/>
  <cols>
    <col min="1" max="1" width="5" style="108" customWidth="1"/>
    <col min="2" max="2" width="28.140625" style="108" customWidth="1"/>
    <col min="3" max="3" width="12.140625" style="108" bestFit="1" customWidth="1"/>
    <col min="4" max="4" width="13.85546875" style="108" customWidth="1"/>
    <col min="5" max="5" width="12.28515625" style="108" customWidth="1"/>
    <col min="6" max="6" width="11.28515625" style="108" customWidth="1"/>
    <col min="7" max="7" width="10.85546875" style="108" customWidth="1"/>
    <col min="8" max="9" width="11.28515625" style="108" customWidth="1"/>
    <col min="10" max="10" width="10.85546875" style="108" customWidth="1"/>
    <col min="11" max="12" width="11.28515625" style="108" customWidth="1"/>
    <col min="13" max="13" width="8.5703125" style="108" customWidth="1"/>
    <col min="14" max="15" width="11.28515625" style="108" customWidth="1"/>
    <col min="16" max="16" width="8.5703125" style="108" customWidth="1"/>
    <col min="17" max="17" width="11.28515625" style="108" customWidth="1"/>
    <col min="18" max="18" width="10.5703125" style="108" bestFit="1" customWidth="1"/>
    <col min="19" max="21" width="13.85546875" style="108" customWidth="1"/>
    <col min="22" max="22" width="11.85546875" style="108" bestFit="1" customWidth="1"/>
    <col min="23" max="23" width="10.85546875" style="108" bestFit="1" customWidth="1"/>
    <col min="24" max="24" width="12.7109375" style="108" customWidth="1"/>
    <col min="25" max="25" width="13.28515625" style="108" bestFit="1" customWidth="1"/>
    <col min="26" max="26" width="17.5703125" style="108" customWidth="1"/>
    <col min="27" max="28" width="11.28515625" style="108" customWidth="1"/>
    <col min="29" max="29" width="10.7109375" style="108" customWidth="1"/>
    <col min="30" max="30" width="16.42578125" style="108" customWidth="1"/>
    <col min="31" max="32" width="15.85546875" style="108" customWidth="1"/>
    <col min="33" max="37" width="15.7109375" style="108" customWidth="1"/>
    <col min="38" max="38" width="15.140625" style="108" customWidth="1"/>
    <col min="39" max="39" width="10.85546875" style="108" customWidth="1"/>
    <col min="40" max="40" width="15" style="108" customWidth="1"/>
    <col min="41" max="41" width="13.42578125" style="108" customWidth="1"/>
    <col min="42" max="42" width="16.28515625" style="108" customWidth="1"/>
    <col min="43" max="44" width="13.85546875" style="108" customWidth="1"/>
    <col min="45" max="45" width="15.5703125" style="108" customWidth="1"/>
    <col min="46" max="47" width="14.42578125" style="108" bestFit="1" customWidth="1"/>
    <col min="48" max="48" width="8.85546875" style="108"/>
    <col min="49" max="50" width="12.28515625" style="108" customWidth="1"/>
    <col min="51" max="51" width="10" style="108" bestFit="1" customWidth="1"/>
    <col min="52" max="16384" width="8.85546875" style="108"/>
  </cols>
  <sheetData>
    <row r="1" spans="1:51" ht="19.899999999999999" customHeight="1" x14ac:dyDescent="0.2">
      <c r="A1" s="1486" t="s">
        <v>635</v>
      </c>
      <c r="B1" s="1487"/>
      <c r="C1" s="1379" t="s">
        <v>315</v>
      </c>
      <c r="D1" s="1380"/>
      <c r="E1" s="1380"/>
      <c r="F1" s="1380"/>
      <c r="G1" s="1380"/>
      <c r="H1" s="1380"/>
      <c r="I1" s="1380"/>
      <c r="J1" s="1380"/>
      <c r="K1" s="1381"/>
      <c r="L1" s="1412" t="s">
        <v>315</v>
      </c>
      <c r="M1" s="1413"/>
      <c r="N1" s="1413"/>
      <c r="O1" s="1413"/>
      <c r="P1" s="1413"/>
      <c r="Q1" s="1413"/>
      <c r="R1" s="1413"/>
      <c r="S1" s="1413"/>
      <c r="T1" s="1413"/>
      <c r="U1" s="1414"/>
      <c r="V1" s="1379" t="s">
        <v>315</v>
      </c>
      <c r="W1" s="1380"/>
      <c r="X1" s="1380"/>
      <c r="Y1" s="1380"/>
      <c r="Z1" s="1380"/>
      <c r="AA1" s="1380"/>
      <c r="AB1" s="1380"/>
      <c r="AC1" s="1380"/>
      <c r="AD1" s="1381"/>
      <c r="AE1" s="1478" t="s">
        <v>450</v>
      </c>
      <c r="AF1" s="1478"/>
      <c r="AG1" s="1478"/>
      <c r="AH1" s="1478"/>
      <c r="AI1" s="1478"/>
      <c r="AJ1" s="1478"/>
      <c r="AK1" s="1478"/>
      <c r="AL1" s="1485" t="s">
        <v>450</v>
      </c>
      <c r="AM1" s="1485"/>
      <c r="AN1" s="1485"/>
      <c r="AO1" s="1485"/>
      <c r="AP1" s="1485"/>
      <c r="AQ1" s="1485"/>
      <c r="AR1" s="1485"/>
      <c r="AS1" s="1485"/>
      <c r="AT1" s="1481" t="s">
        <v>326</v>
      </c>
      <c r="AU1" s="1481" t="s">
        <v>327</v>
      </c>
      <c r="AW1" s="283"/>
      <c r="AX1" s="283"/>
      <c r="AY1" s="283"/>
    </row>
    <row r="2" spans="1:51" ht="30" customHeight="1" x14ac:dyDescent="0.2">
      <c r="A2" s="1488"/>
      <c r="B2" s="1489"/>
      <c r="C2" s="1386" t="s">
        <v>1284</v>
      </c>
      <c r="D2" s="1480" t="s">
        <v>731</v>
      </c>
      <c r="E2" s="1480"/>
      <c r="F2" s="1376" t="s">
        <v>1378</v>
      </c>
      <c r="G2" s="1390"/>
      <c r="H2" s="1391"/>
      <c r="I2" s="1479" t="s">
        <v>1375</v>
      </c>
      <c r="J2" s="1479"/>
      <c r="K2" s="1479"/>
      <c r="L2" s="1479" t="s">
        <v>1376</v>
      </c>
      <c r="M2" s="1479"/>
      <c r="N2" s="1479"/>
      <c r="O2" s="1479" t="s">
        <v>1377</v>
      </c>
      <c r="P2" s="1479"/>
      <c r="Q2" s="1479"/>
      <c r="R2" s="1386" t="s">
        <v>501</v>
      </c>
      <c r="S2" s="1392" t="s">
        <v>230</v>
      </c>
      <c r="T2" s="1392"/>
      <c r="U2" s="1392"/>
      <c r="V2" s="1386" t="s">
        <v>502</v>
      </c>
      <c r="W2" s="1386" t="s">
        <v>452</v>
      </c>
      <c r="X2" s="1386" t="s">
        <v>503</v>
      </c>
      <c r="Y2" s="1400" t="s">
        <v>1321</v>
      </c>
      <c r="Z2" s="1386" t="s">
        <v>1384</v>
      </c>
      <c r="AA2" s="1386" t="s">
        <v>270</v>
      </c>
      <c r="AB2" s="1386" t="s">
        <v>271</v>
      </c>
      <c r="AC2" s="1386" t="s">
        <v>233</v>
      </c>
      <c r="AD2" s="1386" t="s">
        <v>1385</v>
      </c>
      <c r="AE2" s="1483" t="s">
        <v>1287</v>
      </c>
      <c r="AF2" s="1476" t="s">
        <v>1442</v>
      </c>
      <c r="AG2" s="1477" t="s">
        <v>230</v>
      </c>
      <c r="AH2" s="1477"/>
      <c r="AI2" s="1477"/>
      <c r="AJ2" s="1477"/>
      <c r="AK2" s="1477"/>
      <c r="AL2" s="1476" t="s">
        <v>1443</v>
      </c>
      <c r="AM2" s="1476" t="s">
        <v>1447</v>
      </c>
      <c r="AN2" s="1476" t="s">
        <v>1444</v>
      </c>
      <c r="AO2" s="1400" t="s">
        <v>1321</v>
      </c>
      <c r="AP2" s="1476" t="s">
        <v>1445</v>
      </c>
      <c r="AQ2" s="1476" t="s">
        <v>294</v>
      </c>
      <c r="AR2" s="1476" t="s">
        <v>271</v>
      </c>
      <c r="AS2" s="1476" t="s">
        <v>1446</v>
      </c>
      <c r="AT2" s="1481"/>
      <c r="AU2" s="1481"/>
      <c r="AW2" s="284"/>
      <c r="AX2" s="284"/>
      <c r="AY2" s="284"/>
    </row>
    <row r="3" spans="1:51" ht="95.25" customHeight="1" x14ac:dyDescent="0.2">
      <c r="A3" s="1490"/>
      <c r="B3" s="1491"/>
      <c r="C3" s="1386"/>
      <c r="D3" s="1005" t="s">
        <v>708</v>
      </c>
      <c r="E3" s="1005" t="s">
        <v>325</v>
      </c>
      <c r="F3" s="1005" t="s">
        <v>1283</v>
      </c>
      <c r="G3" s="1005" t="s">
        <v>454</v>
      </c>
      <c r="H3" s="1005" t="s">
        <v>325</v>
      </c>
      <c r="I3" s="1005" t="s">
        <v>1282</v>
      </c>
      <c r="J3" s="1005" t="s">
        <v>454</v>
      </c>
      <c r="K3" s="1005" t="s">
        <v>325</v>
      </c>
      <c r="L3" s="1005" t="s">
        <v>1281</v>
      </c>
      <c r="M3" s="1005" t="s">
        <v>472</v>
      </c>
      <c r="N3" s="1005" t="s">
        <v>325</v>
      </c>
      <c r="O3" s="1005" t="s">
        <v>1281</v>
      </c>
      <c r="P3" s="1005" t="s">
        <v>472</v>
      </c>
      <c r="Q3" s="1005" t="s">
        <v>325</v>
      </c>
      <c r="R3" s="1386"/>
      <c r="S3" s="1006" t="s">
        <v>1279</v>
      </c>
      <c r="T3" s="1006" t="s">
        <v>1280</v>
      </c>
      <c r="U3" s="1006" t="s">
        <v>232</v>
      </c>
      <c r="V3" s="1386"/>
      <c r="W3" s="1386"/>
      <c r="X3" s="1386"/>
      <c r="Y3" s="1401"/>
      <c r="Z3" s="1386"/>
      <c r="AA3" s="1386"/>
      <c r="AB3" s="1386"/>
      <c r="AC3" s="1386"/>
      <c r="AD3" s="1386"/>
      <c r="AE3" s="1484"/>
      <c r="AF3" s="1476"/>
      <c r="AG3" s="1006" t="s">
        <v>1289</v>
      </c>
      <c r="AH3" s="1006" t="s">
        <v>1290</v>
      </c>
      <c r="AI3" s="1006" t="s">
        <v>1288</v>
      </c>
      <c r="AJ3" s="1006" t="s">
        <v>1292</v>
      </c>
      <c r="AK3" s="1006" t="s">
        <v>232</v>
      </c>
      <c r="AL3" s="1476"/>
      <c r="AM3" s="1476"/>
      <c r="AN3" s="1476"/>
      <c r="AO3" s="1401"/>
      <c r="AP3" s="1476"/>
      <c r="AQ3" s="1476"/>
      <c r="AR3" s="1476"/>
      <c r="AS3" s="1476"/>
      <c r="AT3" s="1481"/>
      <c r="AU3" s="1481"/>
      <c r="AW3" s="856" t="s">
        <v>511</v>
      </c>
      <c r="AX3" s="856" t="s">
        <v>512</v>
      </c>
      <c r="AY3" s="856" t="s">
        <v>432</v>
      </c>
    </row>
    <row r="4" spans="1:51" ht="16.149999999999999" customHeight="1" x14ac:dyDescent="0.2">
      <c r="A4" s="285"/>
      <c r="B4" s="286"/>
      <c r="C4" s="287">
        <v>1</v>
      </c>
      <c r="D4" s="287">
        <f t="shared" ref="D4:AY4" si="0">C4+1</f>
        <v>2</v>
      </c>
      <c r="E4" s="287">
        <f t="shared" si="0"/>
        <v>3</v>
      </c>
      <c r="F4" s="287">
        <f t="shared" si="0"/>
        <v>4</v>
      </c>
      <c r="G4" s="287">
        <f t="shared" si="0"/>
        <v>5</v>
      </c>
      <c r="H4" s="287">
        <f t="shared" si="0"/>
        <v>6</v>
      </c>
      <c r="I4" s="287">
        <f t="shared" si="0"/>
        <v>7</v>
      </c>
      <c r="J4" s="287">
        <f t="shared" si="0"/>
        <v>8</v>
      </c>
      <c r="K4" s="287">
        <f t="shared" si="0"/>
        <v>9</v>
      </c>
      <c r="L4" s="287">
        <f t="shared" si="0"/>
        <v>10</v>
      </c>
      <c r="M4" s="287">
        <f t="shared" si="0"/>
        <v>11</v>
      </c>
      <c r="N4" s="287">
        <f t="shared" si="0"/>
        <v>12</v>
      </c>
      <c r="O4" s="287">
        <f t="shared" si="0"/>
        <v>13</v>
      </c>
      <c r="P4" s="287">
        <f t="shared" si="0"/>
        <v>14</v>
      </c>
      <c r="Q4" s="287">
        <f t="shared" si="0"/>
        <v>15</v>
      </c>
      <c r="R4" s="287">
        <f t="shared" si="0"/>
        <v>16</v>
      </c>
      <c r="S4" s="287">
        <f t="shared" si="0"/>
        <v>17</v>
      </c>
      <c r="T4" s="287">
        <f t="shared" si="0"/>
        <v>18</v>
      </c>
      <c r="U4" s="287">
        <f t="shared" si="0"/>
        <v>19</v>
      </c>
      <c r="V4" s="287">
        <f t="shared" si="0"/>
        <v>20</v>
      </c>
      <c r="W4" s="287">
        <f t="shared" si="0"/>
        <v>21</v>
      </c>
      <c r="X4" s="287">
        <f t="shared" si="0"/>
        <v>22</v>
      </c>
      <c r="Y4" s="287">
        <f t="shared" si="0"/>
        <v>23</v>
      </c>
      <c r="Z4" s="287">
        <f t="shared" si="0"/>
        <v>24</v>
      </c>
      <c r="AA4" s="287">
        <f t="shared" si="0"/>
        <v>25</v>
      </c>
      <c r="AB4" s="287">
        <f t="shared" si="0"/>
        <v>26</v>
      </c>
      <c r="AC4" s="287">
        <f t="shared" si="0"/>
        <v>27</v>
      </c>
      <c r="AD4" s="287">
        <f t="shared" si="0"/>
        <v>28</v>
      </c>
      <c r="AE4" s="287">
        <f t="shared" si="0"/>
        <v>29</v>
      </c>
      <c r="AF4" s="287">
        <f t="shared" si="0"/>
        <v>30</v>
      </c>
      <c r="AG4" s="287">
        <f t="shared" si="0"/>
        <v>31</v>
      </c>
      <c r="AH4" s="287">
        <f t="shared" si="0"/>
        <v>32</v>
      </c>
      <c r="AI4" s="287">
        <f t="shared" si="0"/>
        <v>33</v>
      </c>
      <c r="AJ4" s="287">
        <f t="shared" si="0"/>
        <v>34</v>
      </c>
      <c r="AK4" s="287">
        <f t="shared" si="0"/>
        <v>35</v>
      </c>
      <c r="AL4" s="287">
        <f t="shared" si="0"/>
        <v>36</v>
      </c>
      <c r="AM4" s="287">
        <f t="shared" si="0"/>
        <v>37</v>
      </c>
      <c r="AN4" s="287">
        <f t="shared" si="0"/>
        <v>38</v>
      </c>
      <c r="AO4" s="287">
        <f t="shared" si="0"/>
        <v>39</v>
      </c>
      <c r="AP4" s="287">
        <f t="shared" si="0"/>
        <v>40</v>
      </c>
      <c r="AQ4" s="287">
        <f t="shared" si="0"/>
        <v>41</v>
      </c>
      <c r="AR4" s="287">
        <f t="shared" si="0"/>
        <v>42</v>
      </c>
      <c r="AS4" s="287">
        <f t="shared" si="0"/>
        <v>43</v>
      </c>
      <c r="AT4" s="287">
        <f t="shared" si="0"/>
        <v>44</v>
      </c>
      <c r="AU4" s="287">
        <f t="shared" si="0"/>
        <v>45</v>
      </c>
      <c r="AV4" s="287">
        <f t="shared" si="0"/>
        <v>46</v>
      </c>
      <c r="AW4" s="287">
        <f t="shared" si="0"/>
        <v>47</v>
      </c>
      <c r="AX4" s="287">
        <f t="shared" si="0"/>
        <v>48</v>
      </c>
      <c r="AY4" s="287">
        <f t="shared" si="0"/>
        <v>49</v>
      </c>
    </row>
    <row r="5" spans="1:51" s="1129" customFormat="1" ht="31.5" customHeight="1" x14ac:dyDescent="0.2">
      <c r="A5" s="1126"/>
      <c r="B5" s="1126"/>
      <c r="C5" s="1156" t="s">
        <v>1061</v>
      </c>
      <c r="D5" s="940" t="s">
        <v>1129</v>
      </c>
      <c r="E5" s="940" t="s">
        <v>1063</v>
      </c>
      <c r="F5" s="1156" t="s">
        <v>1374</v>
      </c>
      <c r="G5" s="1156" t="s">
        <v>1074</v>
      </c>
      <c r="H5" s="1156" t="s">
        <v>1130</v>
      </c>
      <c r="I5" s="1156" t="s">
        <v>1373</v>
      </c>
      <c r="J5" s="1156" t="s">
        <v>1076</v>
      </c>
      <c r="K5" s="1156" t="s">
        <v>1131</v>
      </c>
      <c r="L5" s="1156" t="s">
        <v>1371</v>
      </c>
      <c r="M5" s="1156" t="s">
        <v>1078</v>
      </c>
      <c r="N5" s="1156" t="s">
        <v>1132</v>
      </c>
      <c r="O5" s="1156" t="s">
        <v>1372</v>
      </c>
      <c r="P5" s="1156" t="s">
        <v>1080</v>
      </c>
      <c r="Q5" s="1156" t="s">
        <v>1133</v>
      </c>
      <c r="R5" s="1156" t="s">
        <v>1424</v>
      </c>
      <c r="S5" s="1156" t="s">
        <v>1363</v>
      </c>
      <c r="T5" s="1156" t="s">
        <v>1364</v>
      </c>
      <c r="U5" s="1156" t="s">
        <v>1135</v>
      </c>
      <c r="V5" s="1156" t="s">
        <v>1136</v>
      </c>
      <c r="W5" s="1156" t="s">
        <v>1137</v>
      </c>
      <c r="X5" s="1156" t="s">
        <v>1138</v>
      </c>
      <c r="Y5" s="1156" t="s">
        <v>1069</v>
      </c>
      <c r="Z5" s="939" t="s">
        <v>1567</v>
      </c>
      <c r="AA5" s="939" t="s">
        <v>1419</v>
      </c>
      <c r="AB5" s="939" t="s">
        <v>1141</v>
      </c>
      <c r="AC5" s="939" t="s">
        <v>1427</v>
      </c>
      <c r="AD5" s="939" t="s">
        <v>1568</v>
      </c>
      <c r="AE5" s="939" t="s">
        <v>1102</v>
      </c>
      <c r="AF5" s="939" t="s">
        <v>1144</v>
      </c>
      <c r="AG5" s="939" t="s">
        <v>1363</v>
      </c>
      <c r="AH5" s="939" t="s">
        <v>1145</v>
      </c>
      <c r="AI5" s="939" t="s">
        <v>1364</v>
      </c>
      <c r="AJ5" s="939" t="s">
        <v>1146</v>
      </c>
      <c r="AK5" s="939" t="s">
        <v>1147</v>
      </c>
      <c r="AL5" s="939" t="s">
        <v>1148</v>
      </c>
      <c r="AM5" s="939" t="s">
        <v>1149</v>
      </c>
      <c r="AN5" s="939" t="s">
        <v>1150</v>
      </c>
      <c r="AO5" s="939" t="s">
        <v>1069</v>
      </c>
      <c r="AP5" s="939" t="s">
        <v>1120</v>
      </c>
      <c r="AQ5" s="939" t="s">
        <v>1414</v>
      </c>
      <c r="AR5" s="939" t="s">
        <v>1122</v>
      </c>
      <c r="AS5" s="939" t="s">
        <v>1422</v>
      </c>
      <c r="AT5" s="939" t="s">
        <v>1125</v>
      </c>
      <c r="AU5" s="939" t="s">
        <v>1126</v>
      </c>
      <c r="AV5" s="939"/>
      <c r="AW5" s="939" t="s">
        <v>1152</v>
      </c>
      <c r="AX5" s="939" t="s">
        <v>1128</v>
      </c>
      <c r="AY5" s="939" t="s">
        <v>1127</v>
      </c>
    </row>
    <row r="6" spans="1:51" s="1129" customFormat="1" ht="31.5" hidden="1" customHeight="1" x14ac:dyDescent="0.2">
      <c r="A6" s="1130"/>
      <c r="B6" s="1130"/>
      <c r="C6" s="943" t="s">
        <v>816</v>
      </c>
      <c r="D6" s="943" t="s">
        <v>816</v>
      </c>
      <c r="E6" s="943" t="s">
        <v>817</v>
      </c>
      <c r="F6" s="943" t="s">
        <v>924</v>
      </c>
      <c r="G6" s="943" t="s">
        <v>816</v>
      </c>
      <c r="H6" s="943" t="s">
        <v>817</v>
      </c>
      <c r="I6" s="943" t="s">
        <v>924</v>
      </c>
      <c r="J6" s="943" t="s">
        <v>816</v>
      </c>
      <c r="K6" s="943" t="s">
        <v>817</v>
      </c>
      <c r="L6" s="943" t="s">
        <v>924</v>
      </c>
      <c r="M6" s="943" t="s">
        <v>816</v>
      </c>
      <c r="N6" s="943" t="s">
        <v>817</v>
      </c>
      <c r="O6" s="943" t="s">
        <v>924</v>
      </c>
      <c r="P6" s="943" t="s">
        <v>816</v>
      </c>
      <c r="Q6" s="943" t="s">
        <v>817</v>
      </c>
      <c r="R6" s="943" t="s">
        <v>817</v>
      </c>
      <c r="S6" s="943" t="s">
        <v>1068</v>
      </c>
      <c r="T6" s="943" t="s">
        <v>1068</v>
      </c>
      <c r="U6" s="943" t="s">
        <v>817</v>
      </c>
      <c r="V6" s="943" t="s">
        <v>817</v>
      </c>
      <c r="W6" s="943" t="s">
        <v>817</v>
      </c>
      <c r="X6" s="943" t="s">
        <v>817</v>
      </c>
      <c r="Y6" s="943" t="s">
        <v>1069</v>
      </c>
      <c r="Z6" s="943" t="s">
        <v>1090</v>
      </c>
      <c r="AA6" s="943" t="s">
        <v>1100</v>
      </c>
      <c r="AB6" s="943" t="s">
        <v>817</v>
      </c>
      <c r="AC6" s="943" t="s">
        <v>817</v>
      </c>
      <c r="AD6" s="943" t="s">
        <v>1091</v>
      </c>
      <c r="AE6" s="943" t="s">
        <v>816</v>
      </c>
      <c r="AF6" s="943" t="s">
        <v>817</v>
      </c>
      <c r="AG6" s="943" t="s">
        <v>1068</v>
      </c>
      <c r="AH6" s="943" t="s">
        <v>817</v>
      </c>
      <c r="AI6" s="943" t="s">
        <v>1068</v>
      </c>
      <c r="AJ6" s="943" t="s">
        <v>817</v>
      </c>
      <c r="AK6" s="943" t="s">
        <v>817</v>
      </c>
      <c r="AL6" s="943" t="s">
        <v>817</v>
      </c>
      <c r="AM6" s="943" t="s">
        <v>817</v>
      </c>
      <c r="AN6" s="943" t="s">
        <v>817</v>
      </c>
      <c r="AO6" s="943" t="s">
        <v>1069</v>
      </c>
      <c r="AP6" s="943" t="s">
        <v>817</v>
      </c>
      <c r="AQ6" s="943" t="s">
        <v>1100</v>
      </c>
      <c r="AR6" s="943" t="s">
        <v>817</v>
      </c>
      <c r="AS6" s="943" t="s">
        <v>817</v>
      </c>
      <c r="AT6" s="943" t="s">
        <v>817</v>
      </c>
      <c r="AU6" s="943" t="s">
        <v>817</v>
      </c>
      <c r="AV6" s="943"/>
      <c r="AW6" s="943" t="s">
        <v>1099</v>
      </c>
      <c r="AX6" s="943" t="s">
        <v>817</v>
      </c>
      <c r="AY6" s="943" t="s">
        <v>817</v>
      </c>
    </row>
    <row r="7" spans="1:51" ht="16.149999999999999" customHeight="1" x14ac:dyDescent="0.2">
      <c r="A7" s="58">
        <v>1</v>
      </c>
      <c r="B7" s="59" t="s">
        <v>6</v>
      </c>
      <c r="C7" s="270">
        <f>'8_2.1.18 SIS'!AH7</f>
        <v>0</v>
      </c>
      <c r="D7" s="60">
        <f>'Source Data'!H7</f>
        <v>4656.7326768902658</v>
      </c>
      <c r="E7" s="65">
        <f>C7*D7</f>
        <v>0</v>
      </c>
      <c r="F7" s="289"/>
      <c r="G7" s="60">
        <f>'Source Data'!I7</f>
        <v>658.97263654491974</v>
      </c>
      <c r="H7" s="65">
        <f>F7*G7</f>
        <v>0</v>
      </c>
      <c r="I7" s="289"/>
      <c r="J7" s="60">
        <f>'Source Data'!J7</f>
        <v>179.71980996679628</v>
      </c>
      <c r="K7" s="65">
        <f>I7*J7</f>
        <v>0</v>
      </c>
      <c r="L7" s="289"/>
      <c r="M7" s="60">
        <f>'Source Data'!K7</f>
        <v>4492.9952491699069</v>
      </c>
      <c r="N7" s="65">
        <f>L7*M7</f>
        <v>0</v>
      </c>
      <c r="O7" s="289"/>
      <c r="P7" s="60">
        <f>'Source Data'!L7</f>
        <v>1797.1980996679629</v>
      </c>
      <c r="Q7" s="65">
        <f>O7*P7</f>
        <v>0</v>
      </c>
      <c r="R7" s="92">
        <v>0</v>
      </c>
      <c r="S7" s="60"/>
      <c r="T7" s="60"/>
      <c r="U7" s="61">
        <f t="shared" ref="U7:U38" si="1">S7+T7</f>
        <v>0</v>
      </c>
      <c r="V7" s="92">
        <f t="shared" ref="V7:V70" si="2">U7+R7</f>
        <v>0</v>
      </c>
      <c r="W7" s="65">
        <f>ROUND(V7*-0.25%,0)</f>
        <v>0</v>
      </c>
      <c r="X7" s="92">
        <f>SUM(V7:W7)</f>
        <v>0</v>
      </c>
      <c r="Y7" s="60"/>
      <c r="Z7" s="92">
        <f>ROUND(SUM(X7:Y7),0)</f>
        <v>0</v>
      </c>
      <c r="AA7" s="60"/>
      <c r="AB7" s="60">
        <f>Z7-AA7</f>
        <v>0</v>
      </c>
      <c r="AC7" s="92">
        <f>ROUND(AB7/$AC$88,0)</f>
        <v>0</v>
      </c>
      <c r="AD7" s="96">
        <f t="shared" ref="AD7:AD38" si="3">Z7</f>
        <v>0</v>
      </c>
      <c r="AE7" s="66">
        <f>'Source Data'!N7</f>
        <v>2506</v>
      </c>
      <c r="AF7" s="89">
        <f t="shared" ref="AF7:AF38" si="4">C7*AE7</f>
        <v>0</v>
      </c>
      <c r="AG7" s="270"/>
      <c r="AH7" s="66">
        <f>AG7*AE7</f>
        <v>0</v>
      </c>
      <c r="AI7" s="270"/>
      <c r="AJ7" s="68">
        <f t="shared" ref="AJ7:AJ38" si="5">AE7*AI7*0.5</f>
        <v>0</v>
      </c>
      <c r="AK7" s="67">
        <f t="shared" ref="AK7:AK38" si="6">AH7+AJ7</f>
        <v>0</v>
      </c>
      <c r="AL7" s="89">
        <f>AK7+AF7</f>
        <v>0</v>
      </c>
      <c r="AM7" s="70">
        <f>ROUND(-0.25%*AL7,0)</f>
        <v>0</v>
      </c>
      <c r="AN7" s="89">
        <f>SUM(AL7:AM7)</f>
        <v>0</v>
      </c>
      <c r="AO7" s="60"/>
      <c r="AP7" s="89">
        <f>ROUND(SUM(AN7:AO7),0)</f>
        <v>0</v>
      </c>
      <c r="AQ7" s="68"/>
      <c r="AR7" s="68">
        <f>AP7-AQ7</f>
        <v>0</v>
      </c>
      <c r="AS7" s="89">
        <f>ROUND(AR7/$AS$88,0)</f>
        <v>0</v>
      </c>
      <c r="AT7" s="69">
        <f t="shared" ref="AT7:AT70" si="7">Z7+AP7</f>
        <v>0</v>
      </c>
      <c r="AU7" s="86">
        <f t="shared" ref="AU7:AU70" si="8">AC7+AS7</f>
        <v>0</v>
      </c>
      <c r="AV7" s="116"/>
      <c r="AW7" s="65"/>
      <c r="AX7" s="65">
        <f t="shared" ref="AX7:AX38" si="9">-AM7</f>
        <v>0</v>
      </c>
      <c r="AY7" s="65">
        <f t="shared" ref="AY7:AY38" si="10">AX7-AW7</f>
        <v>0</v>
      </c>
    </row>
    <row r="8" spans="1:51" ht="16.149999999999999" customHeight="1" x14ac:dyDescent="0.2">
      <c r="A8" s="54">
        <v>2</v>
      </c>
      <c r="B8" s="55" t="s">
        <v>7</v>
      </c>
      <c r="C8" s="271">
        <f>'8_2.1.18 SIS'!AH8</f>
        <v>0</v>
      </c>
      <c r="D8" s="56">
        <f>'Source Data'!H8</f>
        <v>5855.7282403587005</v>
      </c>
      <c r="E8" s="74">
        <f t="shared" ref="E8:E71" si="11">C8*D8</f>
        <v>0</v>
      </c>
      <c r="F8" s="290"/>
      <c r="G8" s="56">
        <f>'Source Data'!I8</f>
        <v>744.36686504426837</v>
      </c>
      <c r="H8" s="74">
        <f t="shared" ref="H8:H71" si="12">F8*G8</f>
        <v>0</v>
      </c>
      <c r="I8" s="290"/>
      <c r="J8" s="56">
        <f>'Source Data'!J8</f>
        <v>203.00914501207316</v>
      </c>
      <c r="K8" s="74">
        <f t="shared" ref="K8:K71" si="13">I8*J8</f>
        <v>0</v>
      </c>
      <c r="L8" s="290"/>
      <c r="M8" s="56">
        <f>'Source Data'!K8</f>
        <v>5075.2286253018301</v>
      </c>
      <c r="N8" s="74">
        <f t="shared" ref="N8:N71" si="14">L8*M8</f>
        <v>0</v>
      </c>
      <c r="O8" s="290"/>
      <c r="P8" s="56">
        <f>'Source Data'!L8</f>
        <v>2030.0914501207317</v>
      </c>
      <c r="Q8" s="74">
        <f t="shared" ref="Q8:Q71" si="15">O8*P8</f>
        <v>0</v>
      </c>
      <c r="R8" s="93">
        <v>0</v>
      </c>
      <c r="S8" s="56"/>
      <c r="T8" s="56"/>
      <c r="U8" s="57">
        <f t="shared" si="1"/>
        <v>0</v>
      </c>
      <c r="V8" s="93">
        <f t="shared" si="2"/>
        <v>0</v>
      </c>
      <c r="W8" s="74">
        <f t="shared" ref="W8:W71" si="16">ROUND(V8*-0.25%,0)</f>
        <v>0</v>
      </c>
      <c r="X8" s="93">
        <f t="shared" ref="X8:X71" si="17">SUM(V8:W8)</f>
        <v>0</v>
      </c>
      <c r="Y8" s="56"/>
      <c r="Z8" s="93">
        <f t="shared" ref="Z8:Z71" si="18">ROUND(SUM(X8:Y8),0)</f>
        <v>0</v>
      </c>
      <c r="AA8" s="56"/>
      <c r="AB8" s="56">
        <f t="shared" ref="AB8:AB71" si="19">Z8-AA8</f>
        <v>0</v>
      </c>
      <c r="AC8" s="93">
        <f t="shared" ref="AC8:AC71" si="20">ROUND(AB8/$AC$88,0)</f>
        <v>0</v>
      </c>
      <c r="AD8" s="97">
        <f t="shared" si="3"/>
        <v>0</v>
      </c>
      <c r="AE8" s="75">
        <f>'Source Data'!N8</f>
        <v>2883</v>
      </c>
      <c r="AF8" s="90">
        <f t="shared" si="4"/>
        <v>0</v>
      </c>
      <c r="AG8" s="271"/>
      <c r="AH8" s="75">
        <f t="shared" ref="AH8:AH71" si="21">AG8*AE8</f>
        <v>0</v>
      </c>
      <c r="AI8" s="271"/>
      <c r="AJ8" s="77">
        <f t="shared" si="5"/>
        <v>0</v>
      </c>
      <c r="AK8" s="76">
        <f t="shared" si="6"/>
        <v>0</v>
      </c>
      <c r="AL8" s="90">
        <f t="shared" ref="AL8:AL71" si="22">AK8+AF8</f>
        <v>0</v>
      </c>
      <c r="AM8" s="79">
        <f t="shared" ref="AM8:AM71" si="23">ROUND(-0.25%*AL8,0)</f>
        <v>0</v>
      </c>
      <c r="AN8" s="90">
        <f t="shared" ref="AN8:AN71" si="24">SUM(AL8:AM8)</f>
        <v>0</v>
      </c>
      <c r="AO8" s="56"/>
      <c r="AP8" s="90">
        <f t="shared" ref="AP8:AP71" si="25">ROUND(SUM(AN8:AO8),0)</f>
        <v>0</v>
      </c>
      <c r="AQ8" s="77"/>
      <c r="AR8" s="77">
        <f t="shared" ref="AR8:AR71" si="26">AP8-AQ8</f>
        <v>0</v>
      </c>
      <c r="AS8" s="90">
        <f t="shared" ref="AS8:AS71" si="27">ROUND(AR8/$AS$88,0)</f>
        <v>0</v>
      </c>
      <c r="AT8" s="78">
        <f t="shared" si="7"/>
        <v>0</v>
      </c>
      <c r="AU8" s="87">
        <f t="shared" si="8"/>
        <v>0</v>
      </c>
      <c r="AV8" s="116"/>
      <c r="AW8" s="74"/>
      <c r="AX8" s="74">
        <f t="shared" si="9"/>
        <v>0</v>
      </c>
      <c r="AY8" s="74">
        <f t="shared" si="10"/>
        <v>0</v>
      </c>
    </row>
    <row r="9" spans="1:51" ht="16.149999999999999" customHeight="1" x14ac:dyDescent="0.2">
      <c r="A9" s="54">
        <v>3</v>
      </c>
      <c r="B9" s="55" t="s">
        <v>8</v>
      </c>
      <c r="C9" s="271">
        <f>'8_2.1.18 SIS'!AH9</f>
        <v>0</v>
      </c>
      <c r="D9" s="56">
        <f>'Source Data'!H9</f>
        <v>3742.2866078757875</v>
      </c>
      <c r="E9" s="74">
        <f t="shared" si="11"/>
        <v>0</v>
      </c>
      <c r="F9" s="290"/>
      <c r="G9" s="56">
        <f>'Source Data'!I9</f>
        <v>529.43529443774321</v>
      </c>
      <c r="H9" s="74">
        <f t="shared" si="12"/>
        <v>0</v>
      </c>
      <c r="I9" s="290"/>
      <c r="J9" s="56">
        <f>'Source Data'!J9</f>
        <v>144.39144393756632</v>
      </c>
      <c r="K9" s="74">
        <f t="shared" si="13"/>
        <v>0</v>
      </c>
      <c r="L9" s="290"/>
      <c r="M9" s="56">
        <f>'Source Data'!K9</f>
        <v>3609.7860984391582</v>
      </c>
      <c r="N9" s="74">
        <f t="shared" si="14"/>
        <v>0</v>
      </c>
      <c r="O9" s="290"/>
      <c r="P9" s="56">
        <f>'Source Data'!L9</f>
        <v>1443.9144393756631</v>
      </c>
      <c r="Q9" s="74">
        <f t="shared" si="15"/>
        <v>0</v>
      </c>
      <c r="R9" s="93">
        <v>0</v>
      </c>
      <c r="S9" s="56"/>
      <c r="T9" s="56"/>
      <c r="U9" s="57">
        <f t="shared" si="1"/>
        <v>0</v>
      </c>
      <c r="V9" s="93">
        <f t="shared" si="2"/>
        <v>0</v>
      </c>
      <c r="W9" s="74">
        <f t="shared" si="16"/>
        <v>0</v>
      </c>
      <c r="X9" s="93">
        <f t="shared" si="17"/>
        <v>0</v>
      </c>
      <c r="Y9" s="56"/>
      <c r="Z9" s="93">
        <f t="shared" si="18"/>
        <v>0</v>
      </c>
      <c r="AA9" s="56"/>
      <c r="AB9" s="56">
        <f t="shared" si="19"/>
        <v>0</v>
      </c>
      <c r="AC9" s="93">
        <f t="shared" si="20"/>
        <v>0</v>
      </c>
      <c r="AD9" s="97">
        <f t="shared" si="3"/>
        <v>0</v>
      </c>
      <c r="AE9" s="75">
        <f>'Source Data'!N9</f>
        <v>6285</v>
      </c>
      <c r="AF9" s="90">
        <f t="shared" si="4"/>
        <v>0</v>
      </c>
      <c r="AG9" s="271"/>
      <c r="AH9" s="75">
        <f t="shared" si="21"/>
        <v>0</v>
      </c>
      <c r="AI9" s="271"/>
      <c r="AJ9" s="77">
        <f t="shared" si="5"/>
        <v>0</v>
      </c>
      <c r="AK9" s="76">
        <f t="shared" si="6"/>
        <v>0</v>
      </c>
      <c r="AL9" s="90">
        <f t="shared" si="22"/>
        <v>0</v>
      </c>
      <c r="AM9" s="79">
        <f t="shared" si="23"/>
        <v>0</v>
      </c>
      <c r="AN9" s="90">
        <f t="shared" si="24"/>
        <v>0</v>
      </c>
      <c r="AO9" s="56"/>
      <c r="AP9" s="90">
        <f t="shared" si="25"/>
        <v>0</v>
      </c>
      <c r="AQ9" s="77"/>
      <c r="AR9" s="77">
        <f t="shared" si="26"/>
        <v>0</v>
      </c>
      <c r="AS9" s="90">
        <f t="shared" si="27"/>
        <v>0</v>
      </c>
      <c r="AT9" s="78">
        <f t="shared" si="7"/>
        <v>0</v>
      </c>
      <c r="AU9" s="87">
        <f t="shared" si="8"/>
        <v>0</v>
      </c>
      <c r="AV9" s="116"/>
      <c r="AW9" s="74"/>
      <c r="AX9" s="74">
        <f t="shared" si="9"/>
        <v>0</v>
      </c>
      <c r="AY9" s="74">
        <f t="shared" si="10"/>
        <v>0</v>
      </c>
    </row>
    <row r="10" spans="1:51" ht="16.149999999999999" customHeight="1" x14ac:dyDescent="0.2">
      <c r="A10" s="54">
        <v>4</v>
      </c>
      <c r="B10" s="55" t="s">
        <v>9</v>
      </c>
      <c r="C10" s="271">
        <f>'8_2.1.18 SIS'!AH10</f>
        <v>0</v>
      </c>
      <c r="D10" s="56">
        <f>'Source Data'!H10</f>
        <v>5202.4303933253823</v>
      </c>
      <c r="E10" s="74">
        <f t="shared" si="11"/>
        <v>0</v>
      </c>
      <c r="F10" s="290"/>
      <c r="G10" s="56">
        <f>'Source Data'!I10</f>
        <v>687.66452541183287</v>
      </c>
      <c r="H10" s="74">
        <f t="shared" si="12"/>
        <v>0</v>
      </c>
      <c r="I10" s="290"/>
      <c r="J10" s="56">
        <f>'Source Data'!J10</f>
        <v>187.54487056686349</v>
      </c>
      <c r="K10" s="74">
        <f t="shared" si="13"/>
        <v>0</v>
      </c>
      <c r="L10" s="290"/>
      <c r="M10" s="56">
        <f>'Source Data'!K10</f>
        <v>4688.6217641715884</v>
      </c>
      <c r="N10" s="74">
        <f t="shared" si="14"/>
        <v>0</v>
      </c>
      <c r="O10" s="290"/>
      <c r="P10" s="56">
        <f>'Source Data'!L10</f>
        <v>1875.4487056686353</v>
      </c>
      <c r="Q10" s="74">
        <f t="shared" si="15"/>
        <v>0</v>
      </c>
      <c r="R10" s="93">
        <v>0</v>
      </c>
      <c r="S10" s="56"/>
      <c r="T10" s="56"/>
      <c r="U10" s="57">
        <f t="shared" si="1"/>
        <v>0</v>
      </c>
      <c r="V10" s="93">
        <f t="shared" si="2"/>
        <v>0</v>
      </c>
      <c r="W10" s="74">
        <f t="shared" si="16"/>
        <v>0</v>
      </c>
      <c r="X10" s="93">
        <f t="shared" si="17"/>
        <v>0</v>
      </c>
      <c r="Y10" s="56"/>
      <c r="Z10" s="93">
        <f t="shared" si="18"/>
        <v>0</v>
      </c>
      <c r="AA10" s="56"/>
      <c r="AB10" s="56">
        <f t="shared" si="19"/>
        <v>0</v>
      </c>
      <c r="AC10" s="93">
        <f t="shared" si="20"/>
        <v>0</v>
      </c>
      <c r="AD10" s="97">
        <f t="shared" si="3"/>
        <v>0</v>
      </c>
      <c r="AE10" s="75">
        <f>'Source Data'!N10</f>
        <v>3620</v>
      </c>
      <c r="AF10" s="90">
        <f t="shared" si="4"/>
        <v>0</v>
      </c>
      <c r="AG10" s="271"/>
      <c r="AH10" s="75">
        <f t="shared" si="21"/>
        <v>0</v>
      </c>
      <c r="AI10" s="271"/>
      <c r="AJ10" s="77">
        <f t="shared" si="5"/>
        <v>0</v>
      </c>
      <c r="AK10" s="76">
        <f t="shared" si="6"/>
        <v>0</v>
      </c>
      <c r="AL10" s="90">
        <f t="shared" si="22"/>
        <v>0</v>
      </c>
      <c r="AM10" s="79">
        <f t="shared" si="23"/>
        <v>0</v>
      </c>
      <c r="AN10" s="90">
        <f t="shared" si="24"/>
        <v>0</v>
      </c>
      <c r="AO10" s="56"/>
      <c r="AP10" s="90">
        <f t="shared" si="25"/>
        <v>0</v>
      </c>
      <c r="AQ10" s="77"/>
      <c r="AR10" s="77">
        <f t="shared" si="26"/>
        <v>0</v>
      </c>
      <c r="AS10" s="90">
        <f t="shared" si="27"/>
        <v>0</v>
      </c>
      <c r="AT10" s="78">
        <f t="shared" si="7"/>
        <v>0</v>
      </c>
      <c r="AU10" s="87">
        <f t="shared" si="8"/>
        <v>0</v>
      </c>
      <c r="AV10" s="116"/>
      <c r="AW10" s="74"/>
      <c r="AX10" s="74">
        <f t="shared" si="9"/>
        <v>0</v>
      </c>
      <c r="AY10" s="74">
        <f t="shared" si="10"/>
        <v>0</v>
      </c>
    </row>
    <row r="11" spans="1:51" ht="16.149999999999999" customHeight="1" x14ac:dyDescent="0.2">
      <c r="A11" s="49">
        <v>5</v>
      </c>
      <c r="B11" s="50" t="s">
        <v>10</v>
      </c>
      <c r="C11" s="272">
        <f>'8_2.1.18 SIS'!AH11</f>
        <v>0</v>
      </c>
      <c r="D11" s="51">
        <f>'Source Data'!H11</f>
        <v>4616.1188110316743</v>
      </c>
      <c r="E11" s="80">
        <f t="shared" si="11"/>
        <v>0</v>
      </c>
      <c r="F11" s="291"/>
      <c r="G11" s="51">
        <f>'Source Data'!I11</f>
        <v>699.44299073701018</v>
      </c>
      <c r="H11" s="80">
        <f t="shared" si="12"/>
        <v>0</v>
      </c>
      <c r="I11" s="291"/>
      <c r="J11" s="51">
        <f>'Source Data'!J11</f>
        <v>190.75717929191185</v>
      </c>
      <c r="K11" s="80">
        <f t="shared" si="13"/>
        <v>0</v>
      </c>
      <c r="L11" s="291"/>
      <c r="M11" s="51">
        <f>'Source Data'!K11</f>
        <v>4768.9294822977972</v>
      </c>
      <c r="N11" s="80">
        <f t="shared" si="14"/>
        <v>0</v>
      </c>
      <c r="O11" s="291"/>
      <c r="P11" s="51">
        <f>'Source Data'!L11</f>
        <v>1907.5717929191187</v>
      </c>
      <c r="Q11" s="80">
        <f t="shared" si="15"/>
        <v>0</v>
      </c>
      <c r="R11" s="94">
        <v>0</v>
      </c>
      <c r="S11" s="51"/>
      <c r="T11" s="51"/>
      <c r="U11" s="52">
        <f t="shared" si="1"/>
        <v>0</v>
      </c>
      <c r="V11" s="94">
        <f t="shared" si="2"/>
        <v>0</v>
      </c>
      <c r="W11" s="80">
        <f t="shared" si="16"/>
        <v>0</v>
      </c>
      <c r="X11" s="94">
        <f t="shared" si="17"/>
        <v>0</v>
      </c>
      <c r="Y11" s="51"/>
      <c r="Z11" s="94">
        <f t="shared" si="18"/>
        <v>0</v>
      </c>
      <c r="AA11" s="53"/>
      <c r="AB11" s="51">
        <f t="shared" si="19"/>
        <v>0</v>
      </c>
      <c r="AC11" s="95">
        <f t="shared" si="20"/>
        <v>0</v>
      </c>
      <c r="AD11" s="95">
        <f t="shared" si="3"/>
        <v>0</v>
      </c>
      <c r="AE11" s="71">
        <f>'Source Data'!N11</f>
        <v>2115</v>
      </c>
      <c r="AF11" s="91">
        <f t="shared" si="4"/>
        <v>0</v>
      </c>
      <c r="AG11" s="272"/>
      <c r="AH11" s="71">
        <f t="shared" si="21"/>
        <v>0</v>
      </c>
      <c r="AI11" s="272"/>
      <c r="AJ11" s="72">
        <f t="shared" si="5"/>
        <v>0</v>
      </c>
      <c r="AK11" s="73">
        <f t="shared" si="6"/>
        <v>0</v>
      </c>
      <c r="AL11" s="91">
        <f t="shared" si="22"/>
        <v>0</v>
      </c>
      <c r="AM11" s="82">
        <f t="shared" si="23"/>
        <v>0</v>
      </c>
      <c r="AN11" s="91">
        <f t="shared" si="24"/>
        <v>0</v>
      </c>
      <c r="AO11" s="51"/>
      <c r="AP11" s="91">
        <f t="shared" si="25"/>
        <v>0</v>
      </c>
      <c r="AQ11" s="72"/>
      <c r="AR11" s="72">
        <f t="shared" si="26"/>
        <v>0</v>
      </c>
      <c r="AS11" s="91">
        <f t="shared" si="27"/>
        <v>0</v>
      </c>
      <c r="AT11" s="81">
        <f t="shared" si="7"/>
        <v>0</v>
      </c>
      <c r="AU11" s="88">
        <f t="shared" si="8"/>
        <v>0</v>
      </c>
      <c r="AV11" s="116"/>
      <c r="AW11" s="80"/>
      <c r="AX11" s="80">
        <f t="shared" si="9"/>
        <v>0</v>
      </c>
      <c r="AY11" s="80">
        <f t="shared" si="10"/>
        <v>0</v>
      </c>
    </row>
    <row r="12" spans="1:51" ht="16.149999999999999" customHeight="1" x14ac:dyDescent="0.2">
      <c r="A12" s="58">
        <v>6</v>
      </c>
      <c r="B12" s="59" t="s">
        <v>11</v>
      </c>
      <c r="C12" s="270">
        <f>'8_2.1.18 SIS'!AH12</f>
        <v>0</v>
      </c>
      <c r="D12" s="60">
        <f>'Source Data'!H12</f>
        <v>4932.8589889938785</v>
      </c>
      <c r="E12" s="65">
        <f t="shared" si="11"/>
        <v>0</v>
      </c>
      <c r="F12" s="289"/>
      <c r="G12" s="60">
        <f>'Source Data'!I12</f>
        <v>671.54041297688354</v>
      </c>
      <c r="H12" s="65">
        <f t="shared" si="12"/>
        <v>0</v>
      </c>
      <c r="I12" s="289"/>
      <c r="J12" s="60">
        <f>'Source Data'!J12</f>
        <v>183.14738535733184</v>
      </c>
      <c r="K12" s="65">
        <f t="shared" si="13"/>
        <v>0</v>
      </c>
      <c r="L12" s="289"/>
      <c r="M12" s="60">
        <f>'Source Data'!K12</f>
        <v>4578.6846339332969</v>
      </c>
      <c r="N12" s="65">
        <f t="shared" si="14"/>
        <v>0</v>
      </c>
      <c r="O12" s="289"/>
      <c r="P12" s="60">
        <f>'Source Data'!L12</f>
        <v>1831.4738535733186</v>
      </c>
      <c r="Q12" s="65">
        <f t="shared" si="15"/>
        <v>0</v>
      </c>
      <c r="R12" s="92">
        <v>0</v>
      </c>
      <c r="S12" s="60"/>
      <c r="T12" s="60"/>
      <c r="U12" s="61">
        <f t="shared" si="1"/>
        <v>0</v>
      </c>
      <c r="V12" s="92">
        <f t="shared" si="2"/>
        <v>0</v>
      </c>
      <c r="W12" s="65">
        <f t="shared" si="16"/>
        <v>0</v>
      </c>
      <c r="X12" s="92">
        <f t="shared" si="17"/>
        <v>0</v>
      </c>
      <c r="Y12" s="60"/>
      <c r="Z12" s="92">
        <f t="shared" si="18"/>
        <v>0</v>
      </c>
      <c r="AA12" s="60"/>
      <c r="AB12" s="60">
        <f t="shared" si="19"/>
        <v>0</v>
      </c>
      <c r="AC12" s="92">
        <f t="shared" si="20"/>
        <v>0</v>
      </c>
      <c r="AD12" s="96">
        <f t="shared" si="3"/>
        <v>0</v>
      </c>
      <c r="AE12" s="66">
        <f>'Source Data'!N12</f>
        <v>4073</v>
      </c>
      <c r="AF12" s="89">
        <f t="shared" si="4"/>
        <v>0</v>
      </c>
      <c r="AG12" s="270"/>
      <c r="AH12" s="66">
        <f t="shared" si="21"/>
        <v>0</v>
      </c>
      <c r="AI12" s="270"/>
      <c r="AJ12" s="68">
        <f t="shared" si="5"/>
        <v>0</v>
      </c>
      <c r="AK12" s="67">
        <f t="shared" si="6"/>
        <v>0</v>
      </c>
      <c r="AL12" s="89">
        <f t="shared" si="22"/>
        <v>0</v>
      </c>
      <c r="AM12" s="70">
        <f t="shared" si="23"/>
        <v>0</v>
      </c>
      <c r="AN12" s="89">
        <f t="shared" si="24"/>
        <v>0</v>
      </c>
      <c r="AO12" s="60"/>
      <c r="AP12" s="89">
        <f t="shared" si="25"/>
        <v>0</v>
      </c>
      <c r="AQ12" s="68"/>
      <c r="AR12" s="68">
        <f t="shared" si="26"/>
        <v>0</v>
      </c>
      <c r="AS12" s="89">
        <f t="shared" si="27"/>
        <v>0</v>
      </c>
      <c r="AT12" s="69">
        <f t="shared" si="7"/>
        <v>0</v>
      </c>
      <c r="AU12" s="86">
        <f t="shared" si="8"/>
        <v>0</v>
      </c>
      <c r="AV12" s="116"/>
      <c r="AW12" s="65"/>
      <c r="AX12" s="65">
        <f t="shared" si="9"/>
        <v>0</v>
      </c>
      <c r="AY12" s="65">
        <f t="shared" si="10"/>
        <v>0</v>
      </c>
    </row>
    <row r="13" spans="1:51" ht="16.149999999999999" customHeight="1" x14ac:dyDescent="0.2">
      <c r="A13" s="54">
        <v>7</v>
      </c>
      <c r="B13" s="55" t="s">
        <v>12</v>
      </c>
      <c r="C13" s="271">
        <f>'8_2.1.18 SIS'!AH13</f>
        <v>0</v>
      </c>
      <c r="D13" s="56">
        <f>'Source Data'!H13</f>
        <v>3079.9485560845051</v>
      </c>
      <c r="E13" s="74">
        <f t="shared" si="11"/>
        <v>0</v>
      </c>
      <c r="F13" s="290"/>
      <c r="G13" s="56">
        <f>'Source Data'!I13</f>
        <v>422.20328372683736</v>
      </c>
      <c r="H13" s="74">
        <f t="shared" si="12"/>
        <v>0</v>
      </c>
      <c r="I13" s="290"/>
      <c r="J13" s="56">
        <f>'Source Data'!J13</f>
        <v>115.14635010731928</v>
      </c>
      <c r="K13" s="74">
        <f t="shared" si="13"/>
        <v>0</v>
      </c>
      <c r="L13" s="290"/>
      <c r="M13" s="56">
        <f>'Source Data'!K13</f>
        <v>2878.6587526829821</v>
      </c>
      <c r="N13" s="74">
        <f t="shared" si="14"/>
        <v>0</v>
      </c>
      <c r="O13" s="290"/>
      <c r="P13" s="56">
        <f>'Source Data'!L13</f>
        <v>1151.4635010731927</v>
      </c>
      <c r="Q13" s="74">
        <f t="shared" si="15"/>
        <v>0</v>
      </c>
      <c r="R13" s="93">
        <v>0</v>
      </c>
      <c r="S13" s="56"/>
      <c r="T13" s="56"/>
      <c r="U13" s="57">
        <f t="shared" si="1"/>
        <v>0</v>
      </c>
      <c r="V13" s="93">
        <f t="shared" si="2"/>
        <v>0</v>
      </c>
      <c r="W13" s="74">
        <f t="shared" si="16"/>
        <v>0</v>
      </c>
      <c r="X13" s="93">
        <f t="shared" si="17"/>
        <v>0</v>
      </c>
      <c r="Y13" s="56"/>
      <c r="Z13" s="93">
        <f t="shared" si="18"/>
        <v>0</v>
      </c>
      <c r="AA13" s="56"/>
      <c r="AB13" s="56">
        <f t="shared" si="19"/>
        <v>0</v>
      </c>
      <c r="AC13" s="93">
        <f t="shared" si="20"/>
        <v>0</v>
      </c>
      <c r="AD13" s="97">
        <f t="shared" si="3"/>
        <v>0</v>
      </c>
      <c r="AE13" s="75">
        <f>'Source Data'!N13</f>
        <v>11839</v>
      </c>
      <c r="AF13" s="90">
        <f t="shared" si="4"/>
        <v>0</v>
      </c>
      <c r="AG13" s="271"/>
      <c r="AH13" s="75">
        <f t="shared" si="21"/>
        <v>0</v>
      </c>
      <c r="AI13" s="271"/>
      <c r="AJ13" s="77">
        <f t="shared" si="5"/>
        <v>0</v>
      </c>
      <c r="AK13" s="76">
        <f t="shared" si="6"/>
        <v>0</v>
      </c>
      <c r="AL13" s="90">
        <f t="shared" si="22"/>
        <v>0</v>
      </c>
      <c r="AM13" s="79">
        <f t="shared" si="23"/>
        <v>0</v>
      </c>
      <c r="AN13" s="90">
        <f t="shared" si="24"/>
        <v>0</v>
      </c>
      <c r="AO13" s="56"/>
      <c r="AP13" s="90">
        <f t="shared" si="25"/>
        <v>0</v>
      </c>
      <c r="AQ13" s="77"/>
      <c r="AR13" s="77">
        <f t="shared" si="26"/>
        <v>0</v>
      </c>
      <c r="AS13" s="90">
        <f t="shared" si="27"/>
        <v>0</v>
      </c>
      <c r="AT13" s="78">
        <f t="shared" si="7"/>
        <v>0</v>
      </c>
      <c r="AU13" s="87">
        <f t="shared" si="8"/>
        <v>0</v>
      </c>
      <c r="AV13" s="116"/>
      <c r="AW13" s="74"/>
      <c r="AX13" s="74">
        <f t="shared" si="9"/>
        <v>0</v>
      </c>
      <c r="AY13" s="74">
        <f t="shared" si="10"/>
        <v>0</v>
      </c>
    </row>
    <row r="14" spans="1:51" ht="16.149999999999999" customHeight="1" x14ac:dyDescent="0.2">
      <c r="A14" s="54">
        <v>8</v>
      </c>
      <c r="B14" s="55" t="s">
        <v>13</v>
      </c>
      <c r="C14" s="271">
        <f>'8_2.1.18 SIS'!AH14</f>
        <v>0</v>
      </c>
      <c r="D14" s="56">
        <f>'Source Data'!H14</f>
        <v>4738.9956586322805</v>
      </c>
      <c r="E14" s="74">
        <f t="shared" si="11"/>
        <v>0</v>
      </c>
      <c r="F14" s="290"/>
      <c r="G14" s="56">
        <f>'Source Data'!I14</f>
        <v>631.46888950213452</v>
      </c>
      <c r="H14" s="74">
        <f t="shared" si="12"/>
        <v>0</v>
      </c>
      <c r="I14" s="290"/>
      <c r="J14" s="56">
        <f>'Source Data'!J14</f>
        <v>172.21878804603671</v>
      </c>
      <c r="K14" s="74">
        <f t="shared" si="13"/>
        <v>0</v>
      </c>
      <c r="L14" s="290"/>
      <c r="M14" s="56">
        <f>'Source Data'!K14</f>
        <v>4305.4697011509179</v>
      </c>
      <c r="N14" s="74">
        <f t="shared" si="14"/>
        <v>0</v>
      </c>
      <c r="O14" s="290"/>
      <c r="P14" s="56">
        <f>'Source Data'!L14</f>
        <v>1722.1878804603671</v>
      </c>
      <c r="Q14" s="74">
        <f t="shared" si="15"/>
        <v>0</v>
      </c>
      <c r="R14" s="93">
        <v>0</v>
      </c>
      <c r="S14" s="56"/>
      <c r="T14" s="56"/>
      <c r="U14" s="57">
        <f t="shared" si="1"/>
        <v>0</v>
      </c>
      <c r="V14" s="93">
        <f t="shared" si="2"/>
        <v>0</v>
      </c>
      <c r="W14" s="74">
        <f t="shared" si="16"/>
        <v>0</v>
      </c>
      <c r="X14" s="93">
        <f t="shared" si="17"/>
        <v>0</v>
      </c>
      <c r="Y14" s="56"/>
      <c r="Z14" s="93">
        <f t="shared" si="18"/>
        <v>0</v>
      </c>
      <c r="AA14" s="56"/>
      <c r="AB14" s="56">
        <f t="shared" si="19"/>
        <v>0</v>
      </c>
      <c r="AC14" s="93">
        <f t="shared" si="20"/>
        <v>0</v>
      </c>
      <c r="AD14" s="97">
        <f t="shared" si="3"/>
        <v>0</v>
      </c>
      <c r="AE14" s="75">
        <f>'Source Data'!N14</f>
        <v>4588</v>
      </c>
      <c r="AF14" s="90">
        <f t="shared" si="4"/>
        <v>0</v>
      </c>
      <c r="AG14" s="271"/>
      <c r="AH14" s="75">
        <f t="shared" si="21"/>
        <v>0</v>
      </c>
      <c r="AI14" s="271"/>
      <c r="AJ14" s="77">
        <f t="shared" si="5"/>
        <v>0</v>
      </c>
      <c r="AK14" s="76">
        <f t="shared" si="6"/>
        <v>0</v>
      </c>
      <c r="AL14" s="90">
        <f t="shared" si="22"/>
        <v>0</v>
      </c>
      <c r="AM14" s="79">
        <f t="shared" si="23"/>
        <v>0</v>
      </c>
      <c r="AN14" s="90">
        <f t="shared" si="24"/>
        <v>0</v>
      </c>
      <c r="AO14" s="56"/>
      <c r="AP14" s="90">
        <f t="shared" si="25"/>
        <v>0</v>
      </c>
      <c r="AQ14" s="77"/>
      <c r="AR14" s="77">
        <f t="shared" si="26"/>
        <v>0</v>
      </c>
      <c r="AS14" s="90">
        <f t="shared" si="27"/>
        <v>0</v>
      </c>
      <c r="AT14" s="78">
        <f t="shared" si="7"/>
        <v>0</v>
      </c>
      <c r="AU14" s="87">
        <f t="shared" si="8"/>
        <v>0</v>
      </c>
      <c r="AV14" s="116"/>
      <c r="AW14" s="74"/>
      <c r="AX14" s="74">
        <f t="shared" si="9"/>
        <v>0</v>
      </c>
      <c r="AY14" s="74">
        <f t="shared" si="10"/>
        <v>0</v>
      </c>
    </row>
    <row r="15" spans="1:51" ht="16.149999999999999" customHeight="1" x14ac:dyDescent="0.2">
      <c r="A15" s="54">
        <v>9</v>
      </c>
      <c r="B15" s="55" t="s">
        <v>14</v>
      </c>
      <c r="C15" s="271">
        <f>'8_2.1.18 SIS'!AH15</f>
        <v>0</v>
      </c>
      <c r="D15" s="56">
        <f>'Source Data'!H15</f>
        <v>4548.7366413720365</v>
      </c>
      <c r="E15" s="74">
        <f t="shared" si="11"/>
        <v>0</v>
      </c>
      <c r="F15" s="290"/>
      <c r="G15" s="56">
        <f>'Source Data'!I15</f>
        <v>606.55190779573797</v>
      </c>
      <c r="H15" s="74">
        <f t="shared" si="12"/>
        <v>0</v>
      </c>
      <c r="I15" s="290"/>
      <c r="J15" s="56">
        <f>'Source Data'!J15</f>
        <v>165.42324758065581</v>
      </c>
      <c r="K15" s="74">
        <f t="shared" si="13"/>
        <v>0</v>
      </c>
      <c r="L15" s="290"/>
      <c r="M15" s="56">
        <f>'Source Data'!K15</f>
        <v>4135.5811895163952</v>
      </c>
      <c r="N15" s="74">
        <f t="shared" si="14"/>
        <v>0</v>
      </c>
      <c r="O15" s="290"/>
      <c r="P15" s="56">
        <f>'Source Data'!L15</f>
        <v>1654.2324758065579</v>
      </c>
      <c r="Q15" s="74">
        <f t="shared" si="15"/>
        <v>0</v>
      </c>
      <c r="R15" s="93">
        <v>0</v>
      </c>
      <c r="S15" s="56"/>
      <c r="T15" s="56"/>
      <c r="U15" s="57">
        <f t="shared" si="1"/>
        <v>0</v>
      </c>
      <c r="V15" s="93">
        <f t="shared" si="2"/>
        <v>0</v>
      </c>
      <c r="W15" s="74">
        <f t="shared" si="16"/>
        <v>0</v>
      </c>
      <c r="X15" s="93">
        <f t="shared" si="17"/>
        <v>0</v>
      </c>
      <c r="Y15" s="56"/>
      <c r="Z15" s="93">
        <f t="shared" si="18"/>
        <v>0</v>
      </c>
      <c r="AA15" s="56"/>
      <c r="AB15" s="56">
        <f t="shared" si="19"/>
        <v>0</v>
      </c>
      <c r="AC15" s="93">
        <f t="shared" si="20"/>
        <v>0</v>
      </c>
      <c r="AD15" s="97">
        <f t="shared" si="3"/>
        <v>0</v>
      </c>
      <c r="AE15" s="75">
        <f>'Source Data'!N15</f>
        <v>5094</v>
      </c>
      <c r="AF15" s="90">
        <f t="shared" si="4"/>
        <v>0</v>
      </c>
      <c r="AG15" s="271"/>
      <c r="AH15" s="75">
        <f t="shared" si="21"/>
        <v>0</v>
      </c>
      <c r="AI15" s="271"/>
      <c r="AJ15" s="77">
        <f t="shared" si="5"/>
        <v>0</v>
      </c>
      <c r="AK15" s="76">
        <f t="shared" si="6"/>
        <v>0</v>
      </c>
      <c r="AL15" s="90">
        <f t="shared" si="22"/>
        <v>0</v>
      </c>
      <c r="AM15" s="79">
        <f t="shared" si="23"/>
        <v>0</v>
      </c>
      <c r="AN15" s="90">
        <f t="shared" si="24"/>
        <v>0</v>
      </c>
      <c r="AO15" s="56"/>
      <c r="AP15" s="90">
        <f t="shared" si="25"/>
        <v>0</v>
      </c>
      <c r="AQ15" s="77"/>
      <c r="AR15" s="77">
        <f t="shared" si="26"/>
        <v>0</v>
      </c>
      <c r="AS15" s="90">
        <f t="shared" si="27"/>
        <v>0</v>
      </c>
      <c r="AT15" s="78">
        <f t="shared" si="7"/>
        <v>0</v>
      </c>
      <c r="AU15" s="87">
        <f t="shared" si="8"/>
        <v>0</v>
      </c>
      <c r="AV15" s="116"/>
      <c r="AW15" s="74"/>
      <c r="AX15" s="74">
        <f t="shared" si="9"/>
        <v>0</v>
      </c>
      <c r="AY15" s="74">
        <f t="shared" si="10"/>
        <v>0</v>
      </c>
    </row>
    <row r="16" spans="1:51" ht="16.149999999999999" customHeight="1" x14ac:dyDescent="0.2">
      <c r="A16" s="49">
        <v>10</v>
      </c>
      <c r="B16" s="50" t="s">
        <v>15</v>
      </c>
      <c r="C16" s="272">
        <f>'8_2.1.18 SIS'!AH16</f>
        <v>0</v>
      </c>
      <c r="D16" s="51">
        <f>'Source Data'!H16</f>
        <v>3450.3968616043203</v>
      </c>
      <c r="E16" s="80">
        <f t="shared" si="11"/>
        <v>0</v>
      </c>
      <c r="F16" s="291"/>
      <c r="G16" s="51">
        <f>'Source Data'!I16</f>
        <v>486.95555408614769</v>
      </c>
      <c r="H16" s="80">
        <f t="shared" si="12"/>
        <v>0</v>
      </c>
      <c r="I16" s="291"/>
      <c r="J16" s="51">
        <f>'Source Data'!J16</f>
        <v>132.806060205313</v>
      </c>
      <c r="K16" s="80">
        <f t="shared" si="13"/>
        <v>0</v>
      </c>
      <c r="L16" s="291"/>
      <c r="M16" s="51">
        <f>'Source Data'!K16</f>
        <v>3320.1515051328256</v>
      </c>
      <c r="N16" s="80">
        <f t="shared" si="14"/>
        <v>0</v>
      </c>
      <c r="O16" s="291"/>
      <c r="P16" s="51">
        <f>'Source Data'!L16</f>
        <v>1328.06060205313</v>
      </c>
      <c r="Q16" s="80">
        <f t="shared" si="15"/>
        <v>0</v>
      </c>
      <c r="R16" s="94">
        <v>0</v>
      </c>
      <c r="S16" s="51"/>
      <c r="T16" s="51"/>
      <c r="U16" s="52">
        <f t="shared" si="1"/>
        <v>0</v>
      </c>
      <c r="V16" s="94">
        <f t="shared" si="2"/>
        <v>0</v>
      </c>
      <c r="W16" s="80">
        <f t="shared" si="16"/>
        <v>0</v>
      </c>
      <c r="X16" s="94">
        <f t="shared" si="17"/>
        <v>0</v>
      </c>
      <c r="Y16" s="51"/>
      <c r="Z16" s="94">
        <f t="shared" si="18"/>
        <v>0</v>
      </c>
      <c r="AA16" s="53"/>
      <c r="AB16" s="51">
        <f t="shared" si="19"/>
        <v>0</v>
      </c>
      <c r="AC16" s="95">
        <f t="shared" si="20"/>
        <v>0</v>
      </c>
      <c r="AD16" s="95">
        <f t="shared" si="3"/>
        <v>0</v>
      </c>
      <c r="AE16" s="71">
        <f>'Source Data'!N16</f>
        <v>7747</v>
      </c>
      <c r="AF16" s="91">
        <f t="shared" si="4"/>
        <v>0</v>
      </c>
      <c r="AG16" s="272"/>
      <c r="AH16" s="71">
        <f t="shared" si="21"/>
        <v>0</v>
      </c>
      <c r="AI16" s="272"/>
      <c r="AJ16" s="72">
        <f t="shared" si="5"/>
        <v>0</v>
      </c>
      <c r="AK16" s="73">
        <f t="shared" si="6"/>
        <v>0</v>
      </c>
      <c r="AL16" s="91">
        <f t="shared" si="22"/>
        <v>0</v>
      </c>
      <c r="AM16" s="82">
        <f t="shared" si="23"/>
        <v>0</v>
      </c>
      <c r="AN16" s="91">
        <f t="shared" si="24"/>
        <v>0</v>
      </c>
      <c r="AO16" s="51"/>
      <c r="AP16" s="91">
        <f t="shared" si="25"/>
        <v>0</v>
      </c>
      <c r="AQ16" s="72"/>
      <c r="AR16" s="72">
        <f t="shared" si="26"/>
        <v>0</v>
      </c>
      <c r="AS16" s="91">
        <f t="shared" si="27"/>
        <v>0</v>
      </c>
      <c r="AT16" s="81">
        <f t="shared" si="7"/>
        <v>0</v>
      </c>
      <c r="AU16" s="88">
        <f t="shared" si="8"/>
        <v>0</v>
      </c>
      <c r="AV16" s="116"/>
      <c r="AW16" s="80"/>
      <c r="AX16" s="80">
        <f t="shared" si="9"/>
        <v>0</v>
      </c>
      <c r="AY16" s="80">
        <f t="shared" si="10"/>
        <v>0</v>
      </c>
    </row>
    <row r="17" spans="1:51" ht="16.149999999999999" customHeight="1" x14ac:dyDescent="0.2">
      <c r="A17" s="58">
        <v>11</v>
      </c>
      <c r="B17" s="59" t="s">
        <v>16</v>
      </c>
      <c r="C17" s="270">
        <f>'8_2.1.18 SIS'!AH17</f>
        <v>0</v>
      </c>
      <c r="D17" s="60">
        <f>'Source Data'!H17</f>
        <v>5710.1347819377015</v>
      </c>
      <c r="E17" s="65">
        <f t="shared" si="11"/>
        <v>0</v>
      </c>
      <c r="F17" s="289"/>
      <c r="G17" s="60">
        <f>'Source Data'!I17</f>
        <v>720.86562862338462</v>
      </c>
      <c r="H17" s="65">
        <f t="shared" si="12"/>
        <v>0</v>
      </c>
      <c r="I17" s="289"/>
      <c r="J17" s="60">
        <f>'Source Data'!J17</f>
        <v>196.59971689728673</v>
      </c>
      <c r="K17" s="65">
        <f t="shared" si="13"/>
        <v>0</v>
      </c>
      <c r="L17" s="289"/>
      <c r="M17" s="60">
        <f>'Source Data'!K17</f>
        <v>4914.9929224321686</v>
      </c>
      <c r="N17" s="65">
        <f t="shared" si="14"/>
        <v>0</v>
      </c>
      <c r="O17" s="289"/>
      <c r="P17" s="60">
        <f>'Source Data'!L17</f>
        <v>1965.9971689728673</v>
      </c>
      <c r="Q17" s="65">
        <f t="shared" si="15"/>
        <v>0</v>
      </c>
      <c r="R17" s="92">
        <v>0</v>
      </c>
      <c r="S17" s="60"/>
      <c r="T17" s="60"/>
      <c r="U17" s="61">
        <f t="shared" si="1"/>
        <v>0</v>
      </c>
      <c r="V17" s="92">
        <f t="shared" si="2"/>
        <v>0</v>
      </c>
      <c r="W17" s="65">
        <f t="shared" si="16"/>
        <v>0</v>
      </c>
      <c r="X17" s="92">
        <f t="shared" si="17"/>
        <v>0</v>
      </c>
      <c r="Y17" s="60"/>
      <c r="Z17" s="92">
        <f t="shared" si="18"/>
        <v>0</v>
      </c>
      <c r="AA17" s="60"/>
      <c r="AB17" s="60">
        <f t="shared" si="19"/>
        <v>0</v>
      </c>
      <c r="AC17" s="92">
        <f t="shared" si="20"/>
        <v>0</v>
      </c>
      <c r="AD17" s="96">
        <f t="shared" si="3"/>
        <v>0</v>
      </c>
      <c r="AE17" s="66">
        <f>'Source Data'!N17</f>
        <v>3310</v>
      </c>
      <c r="AF17" s="89">
        <f t="shared" si="4"/>
        <v>0</v>
      </c>
      <c r="AG17" s="270"/>
      <c r="AH17" s="66">
        <f t="shared" si="21"/>
        <v>0</v>
      </c>
      <c r="AI17" s="270"/>
      <c r="AJ17" s="68">
        <f t="shared" si="5"/>
        <v>0</v>
      </c>
      <c r="AK17" s="67">
        <f t="shared" si="6"/>
        <v>0</v>
      </c>
      <c r="AL17" s="89">
        <f t="shared" si="22"/>
        <v>0</v>
      </c>
      <c r="AM17" s="70">
        <f t="shared" si="23"/>
        <v>0</v>
      </c>
      <c r="AN17" s="89">
        <f t="shared" si="24"/>
        <v>0</v>
      </c>
      <c r="AO17" s="60"/>
      <c r="AP17" s="89">
        <f t="shared" si="25"/>
        <v>0</v>
      </c>
      <c r="AQ17" s="68"/>
      <c r="AR17" s="68">
        <f t="shared" si="26"/>
        <v>0</v>
      </c>
      <c r="AS17" s="89">
        <f t="shared" si="27"/>
        <v>0</v>
      </c>
      <c r="AT17" s="69">
        <f t="shared" si="7"/>
        <v>0</v>
      </c>
      <c r="AU17" s="86">
        <f t="shared" si="8"/>
        <v>0</v>
      </c>
      <c r="AV17" s="116"/>
      <c r="AW17" s="65"/>
      <c r="AX17" s="65">
        <f t="shared" si="9"/>
        <v>0</v>
      </c>
      <c r="AY17" s="65">
        <f t="shared" si="10"/>
        <v>0</v>
      </c>
    </row>
    <row r="18" spans="1:51" ht="16.149999999999999" customHeight="1" x14ac:dyDescent="0.2">
      <c r="A18" s="54">
        <v>12</v>
      </c>
      <c r="B18" s="55" t="s">
        <v>17</v>
      </c>
      <c r="C18" s="271">
        <f>'8_2.1.18 SIS'!AH18</f>
        <v>0</v>
      </c>
      <c r="D18" s="56">
        <f>'Source Data'!H18</f>
        <v>2970.5124583417528</v>
      </c>
      <c r="E18" s="74">
        <f t="shared" si="11"/>
        <v>0</v>
      </c>
      <c r="F18" s="290"/>
      <c r="G18" s="56">
        <f>'Source Data'!I18</f>
        <v>374.0615666318472</v>
      </c>
      <c r="H18" s="74">
        <f t="shared" si="12"/>
        <v>0</v>
      </c>
      <c r="I18" s="290"/>
      <c r="J18" s="56">
        <f>'Source Data'!J18</f>
        <v>102.01679089959471</v>
      </c>
      <c r="K18" s="74">
        <f t="shared" si="13"/>
        <v>0</v>
      </c>
      <c r="L18" s="290"/>
      <c r="M18" s="56">
        <f>'Source Data'!K18</f>
        <v>2550.4197724898677</v>
      </c>
      <c r="N18" s="74">
        <f t="shared" si="14"/>
        <v>0</v>
      </c>
      <c r="O18" s="290"/>
      <c r="P18" s="56">
        <f>'Source Data'!L18</f>
        <v>1020.1679089959471</v>
      </c>
      <c r="Q18" s="74">
        <f t="shared" si="15"/>
        <v>0</v>
      </c>
      <c r="R18" s="93">
        <v>0</v>
      </c>
      <c r="S18" s="56"/>
      <c r="T18" s="56"/>
      <c r="U18" s="57">
        <f t="shared" si="1"/>
        <v>0</v>
      </c>
      <c r="V18" s="93">
        <f t="shared" si="2"/>
        <v>0</v>
      </c>
      <c r="W18" s="74">
        <f t="shared" si="16"/>
        <v>0</v>
      </c>
      <c r="X18" s="93">
        <f t="shared" si="17"/>
        <v>0</v>
      </c>
      <c r="Y18" s="56"/>
      <c r="Z18" s="93">
        <f t="shared" si="18"/>
        <v>0</v>
      </c>
      <c r="AA18" s="56"/>
      <c r="AB18" s="56">
        <f t="shared" si="19"/>
        <v>0</v>
      </c>
      <c r="AC18" s="93">
        <f t="shared" si="20"/>
        <v>0</v>
      </c>
      <c r="AD18" s="97">
        <f t="shared" si="3"/>
        <v>0</v>
      </c>
      <c r="AE18" s="75">
        <f>'Source Data'!N18</f>
        <v>6410</v>
      </c>
      <c r="AF18" s="90">
        <f t="shared" si="4"/>
        <v>0</v>
      </c>
      <c r="AG18" s="271"/>
      <c r="AH18" s="75">
        <f t="shared" si="21"/>
        <v>0</v>
      </c>
      <c r="AI18" s="271"/>
      <c r="AJ18" s="77">
        <f t="shared" si="5"/>
        <v>0</v>
      </c>
      <c r="AK18" s="76">
        <f t="shared" si="6"/>
        <v>0</v>
      </c>
      <c r="AL18" s="90">
        <f t="shared" si="22"/>
        <v>0</v>
      </c>
      <c r="AM18" s="79">
        <f t="shared" si="23"/>
        <v>0</v>
      </c>
      <c r="AN18" s="90">
        <f t="shared" si="24"/>
        <v>0</v>
      </c>
      <c r="AO18" s="56"/>
      <c r="AP18" s="90">
        <f t="shared" si="25"/>
        <v>0</v>
      </c>
      <c r="AQ18" s="77"/>
      <c r="AR18" s="77">
        <f t="shared" si="26"/>
        <v>0</v>
      </c>
      <c r="AS18" s="90">
        <f t="shared" si="27"/>
        <v>0</v>
      </c>
      <c r="AT18" s="78">
        <f t="shared" si="7"/>
        <v>0</v>
      </c>
      <c r="AU18" s="87">
        <f t="shared" si="8"/>
        <v>0</v>
      </c>
      <c r="AV18" s="116"/>
      <c r="AW18" s="74"/>
      <c r="AX18" s="74">
        <f t="shared" si="9"/>
        <v>0</v>
      </c>
      <c r="AY18" s="74">
        <f t="shared" si="10"/>
        <v>0</v>
      </c>
    </row>
    <row r="19" spans="1:51" ht="16.149999999999999" customHeight="1" x14ac:dyDescent="0.2">
      <c r="A19" s="54">
        <v>13</v>
      </c>
      <c r="B19" s="55" t="s">
        <v>18</v>
      </c>
      <c r="C19" s="271">
        <f>'8_2.1.18 SIS'!AH19</f>
        <v>0</v>
      </c>
      <c r="D19" s="56">
        <f>'Source Data'!H19</f>
        <v>5498.1587066365764</v>
      </c>
      <c r="E19" s="74">
        <f t="shared" si="11"/>
        <v>0</v>
      </c>
      <c r="F19" s="290"/>
      <c r="G19" s="56">
        <f>'Source Data'!I19</f>
        <v>725.51734025343501</v>
      </c>
      <c r="H19" s="74">
        <f t="shared" si="12"/>
        <v>0</v>
      </c>
      <c r="I19" s="290"/>
      <c r="J19" s="56">
        <f>'Source Data'!J19</f>
        <v>197.86836552366407</v>
      </c>
      <c r="K19" s="74">
        <f t="shared" si="13"/>
        <v>0</v>
      </c>
      <c r="L19" s="290"/>
      <c r="M19" s="56">
        <f>'Source Data'!K19</f>
        <v>4946.7091380916027</v>
      </c>
      <c r="N19" s="74">
        <f t="shared" si="14"/>
        <v>0</v>
      </c>
      <c r="O19" s="290"/>
      <c r="P19" s="56">
        <f>'Source Data'!L19</f>
        <v>1978.6836552366412</v>
      </c>
      <c r="Q19" s="74">
        <f t="shared" si="15"/>
        <v>0</v>
      </c>
      <c r="R19" s="93">
        <v>0</v>
      </c>
      <c r="S19" s="56"/>
      <c r="T19" s="56"/>
      <c r="U19" s="57">
        <f t="shared" si="1"/>
        <v>0</v>
      </c>
      <c r="V19" s="93">
        <f t="shared" si="2"/>
        <v>0</v>
      </c>
      <c r="W19" s="74">
        <f t="shared" si="16"/>
        <v>0</v>
      </c>
      <c r="X19" s="93">
        <f t="shared" si="17"/>
        <v>0</v>
      </c>
      <c r="Y19" s="56"/>
      <c r="Z19" s="93">
        <f t="shared" si="18"/>
        <v>0</v>
      </c>
      <c r="AA19" s="56"/>
      <c r="AB19" s="56">
        <f t="shared" si="19"/>
        <v>0</v>
      </c>
      <c r="AC19" s="93">
        <f t="shared" si="20"/>
        <v>0</v>
      </c>
      <c r="AD19" s="97">
        <f t="shared" si="3"/>
        <v>0</v>
      </c>
      <c r="AE19" s="75">
        <f>'Source Data'!N19</f>
        <v>2773</v>
      </c>
      <c r="AF19" s="90">
        <f t="shared" si="4"/>
        <v>0</v>
      </c>
      <c r="AG19" s="271"/>
      <c r="AH19" s="75">
        <f t="shared" si="21"/>
        <v>0</v>
      </c>
      <c r="AI19" s="271"/>
      <c r="AJ19" s="77">
        <f t="shared" si="5"/>
        <v>0</v>
      </c>
      <c r="AK19" s="76">
        <f t="shared" si="6"/>
        <v>0</v>
      </c>
      <c r="AL19" s="90">
        <f t="shared" si="22"/>
        <v>0</v>
      </c>
      <c r="AM19" s="79">
        <f t="shared" si="23"/>
        <v>0</v>
      </c>
      <c r="AN19" s="90">
        <f t="shared" si="24"/>
        <v>0</v>
      </c>
      <c r="AO19" s="56"/>
      <c r="AP19" s="90">
        <f t="shared" si="25"/>
        <v>0</v>
      </c>
      <c r="AQ19" s="77"/>
      <c r="AR19" s="77">
        <f t="shared" si="26"/>
        <v>0</v>
      </c>
      <c r="AS19" s="90">
        <f t="shared" si="27"/>
        <v>0</v>
      </c>
      <c r="AT19" s="78">
        <f t="shared" si="7"/>
        <v>0</v>
      </c>
      <c r="AU19" s="87">
        <f t="shared" si="8"/>
        <v>0</v>
      </c>
      <c r="AV19" s="116"/>
      <c r="AW19" s="74"/>
      <c r="AX19" s="74">
        <f t="shared" si="9"/>
        <v>0</v>
      </c>
      <c r="AY19" s="74">
        <f t="shared" si="10"/>
        <v>0</v>
      </c>
    </row>
    <row r="20" spans="1:51" ht="16.149999999999999" customHeight="1" x14ac:dyDescent="0.2">
      <c r="A20" s="54">
        <v>14</v>
      </c>
      <c r="B20" s="55" t="s">
        <v>19</v>
      </c>
      <c r="C20" s="271">
        <f>'8_2.1.18 SIS'!AH20</f>
        <v>0</v>
      </c>
      <c r="D20" s="56">
        <f>'Source Data'!H20</f>
        <v>5011.2312545353479</v>
      </c>
      <c r="E20" s="74">
        <f t="shared" si="11"/>
        <v>0</v>
      </c>
      <c r="F20" s="290"/>
      <c r="G20" s="56">
        <f>'Source Data'!I20</f>
        <v>644.89230424636412</v>
      </c>
      <c r="H20" s="74">
        <f t="shared" si="12"/>
        <v>0</v>
      </c>
      <c r="I20" s="290"/>
      <c r="J20" s="56">
        <f>'Source Data'!J20</f>
        <v>175.87971933991753</v>
      </c>
      <c r="K20" s="74">
        <f t="shared" si="13"/>
        <v>0</v>
      </c>
      <c r="L20" s="290"/>
      <c r="M20" s="56">
        <f>'Source Data'!K20</f>
        <v>4396.9929834979375</v>
      </c>
      <c r="N20" s="74">
        <f t="shared" si="14"/>
        <v>0</v>
      </c>
      <c r="O20" s="290"/>
      <c r="P20" s="56">
        <f>'Source Data'!L20</f>
        <v>1758.7971933991751</v>
      </c>
      <c r="Q20" s="74">
        <f t="shared" si="15"/>
        <v>0</v>
      </c>
      <c r="R20" s="93">
        <v>0</v>
      </c>
      <c r="S20" s="56"/>
      <c r="T20" s="56"/>
      <c r="U20" s="57">
        <f t="shared" si="1"/>
        <v>0</v>
      </c>
      <c r="V20" s="93">
        <f t="shared" si="2"/>
        <v>0</v>
      </c>
      <c r="W20" s="74">
        <f t="shared" si="16"/>
        <v>0</v>
      </c>
      <c r="X20" s="93">
        <f t="shared" si="17"/>
        <v>0</v>
      </c>
      <c r="Y20" s="56"/>
      <c r="Z20" s="93">
        <f t="shared" si="18"/>
        <v>0</v>
      </c>
      <c r="AA20" s="56"/>
      <c r="AB20" s="56">
        <f t="shared" si="19"/>
        <v>0</v>
      </c>
      <c r="AC20" s="93">
        <f t="shared" si="20"/>
        <v>0</v>
      </c>
      <c r="AD20" s="97">
        <f t="shared" si="3"/>
        <v>0</v>
      </c>
      <c r="AE20" s="75">
        <f>'Source Data'!N20</f>
        <v>3207</v>
      </c>
      <c r="AF20" s="90">
        <f t="shared" si="4"/>
        <v>0</v>
      </c>
      <c r="AG20" s="271"/>
      <c r="AH20" s="75">
        <f t="shared" si="21"/>
        <v>0</v>
      </c>
      <c r="AI20" s="271"/>
      <c r="AJ20" s="77">
        <f t="shared" si="5"/>
        <v>0</v>
      </c>
      <c r="AK20" s="76">
        <f t="shared" si="6"/>
        <v>0</v>
      </c>
      <c r="AL20" s="90">
        <f t="shared" si="22"/>
        <v>0</v>
      </c>
      <c r="AM20" s="79">
        <f t="shared" si="23"/>
        <v>0</v>
      </c>
      <c r="AN20" s="90">
        <f t="shared" si="24"/>
        <v>0</v>
      </c>
      <c r="AO20" s="56"/>
      <c r="AP20" s="90">
        <f t="shared" si="25"/>
        <v>0</v>
      </c>
      <c r="AQ20" s="77"/>
      <c r="AR20" s="77">
        <f t="shared" si="26"/>
        <v>0</v>
      </c>
      <c r="AS20" s="90">
        <f t="shared" si="27"/>
        <v>0</v>
      </c>
      <c r="AT20" s="78">
        <f t="shared" si="7"/>
        <v>0</v>
      </c>
      <c r="AU20" s="87">
        <f t="shared" si="8"/>
        <v>0</v>
      </c>
      <c r="AV20" s="116"/>
      <c r="AW20" s="74"/>
      <c r="AX20" s="74">
        <f t="shared" si="9"/>
        <v>0</v>
      </c>
      <c r="AY20" s="74">
        <f t="shared" si="10"/>
        <v>0</v>
      </c>
    </row>
    <row r="21" spans="1:51" ht="16.149999999999999" customHeight="1" x14ac:dyDescent="0.2">
      <c r="A21" s="49">
        <v>15</v>
      </c>
      <c r="B21" s="50" t="s">
        <v>20</v>
      </c>
      <c r="C21" s="272">
        <f>'8_2.1.18 SIS'!AH21</f>
        <v>0</v>
      </c>
      <c r="D21" s="51">
        <f>'Source Data'!H21</f>
        <v>5066.2622105753844</v>
      </c>
      <c r="E21" s="80">
        <f t="shared" si="11"/>
        <v>0</v>
      </c>
      <c r="F21" s="291"/>
      <c r="G21" s="51">
        <f>'Source Data'!I21</f>
        <v>701.0216863265847</v>
      </c>
      <c r="H21" s="80">
        <f t="shared" si="12"/>
        <v>0</v>
      </c>
      <c r="I21" s="291"/>
      <c r="J21" s="51">
        <f>'Source Data'!J21</f>
        <v>191.18773263452312</v>
      </c>
      <c r="K21" s="80">
        <f t="shared" si="13"/>
        <v>0</v>
      </c>
      <c r="L21" s="291"/>
      <c r="M21" s="51">
        <f>'Source Data'!K21</f>
        <v>4779.6933158630773</v>
      </c>
      <c r="N21" s="80">
        <f t="shared" si="14"/>
        <v>0</v>
      </c>
      <c r="O21" s="291"/>
      <c r="P21" s="51">
        <f>'Source Data'!L21</f>
        <v>1911.8773263452308</v>
      </c>
      <c r="Q21" s="80">
        <f t="shared" si="15"/>
        <v>0</v>
      </c>
      <c r="R21" s="94">
        <v>0</v>
      </c>
      <c r="S21" s="51"/>
      <c r="T21" s="51"/>
      <c r="U21" s="52">
        <f t="shared" si="1"/>
        <v>0</v>
      </c>
      <c r="V21" s="94">
        <f t="shared" si="2"/>
        <v>0</v>
      </c>
      <c r="W21" s="80">
        <f t="shared" si="16"/>
        <v>0</v>
      </c>
      <c r="X21" s="94">
        <f t="shared" si="17"/>
        <v>0</v>
      </c>
      <c r="Y21" s="51"/>
      <c r="Z21" s="94">
        <f t="shared" si="18"/>
        <v>0</v>
      </c>
      <c r="AA21" s="53"/>
      <c r="AB21" s="51">
        <f t="shared" si="19"/>
        <v>0</v>
      </c>
      <c r="AC21" s="95">
        <f t="shared" si="20"/>
        <v>0</v>
      </c>
      <c r="AD21" s="95">
        <f t="shared" si="3"/>
        <v>0</v>
      </c>
      <c r="AE21" s="71">
        <f>'Source Data'!N21</f>
        <v>2896</v>
      </c>
      <c r="AF21" s="91">
        <f t="shared" si="4"/>
        <v>0</v>
      </c>
      <c r="AG21" s="272"/>
      <c r="AH21" s="71">
        <f t="shared" si="21"/>
        <v>0</v>
      </c>
      <c r="AI21" s="272"/>
      <c r="AJ21" s="72">
        <f t="shared" si="5"/>
        <v>0</v>
      </c>
      <c r="AK21" s="73">
        <f t="shared" si="6"/>
        <v>0</v>
      </c>
      <c r="AL21" s="91">
        <f t="shared" si="22"/>
        <v>0</v>
      </c>
      <c r="AM21" s="82">
        <f t="shared" si="23"/>
        <v>0</v>
      </c>
      <c r="AN21" s="91">
        <f t="shared" si="24"/>
        <v>0</v>
      </c>
      <c r="AO21" s="51"/>
      <c r="AP21" s="91">
        <f t="shared" si="25"/>
        <v>0</v>
      </c>
      <c r="AQ21" s="72"/>
      <c r="AR21" s="72">
        <f t="shared" si="26"/>
        <v>0</v>
      </c>
      <c r="AS21" s="91">
        <f t="shared" si="27"/>
        <v>0</v>
      </c>
      <c r="AT21" s="81">
        <f t="shared" si="7"/>
        <v>0</v>
      </c>
      <c r="AU21" s="88">
        <f t="shared" si="8"/>
        <v>0</v>
      </c>
      <c r="AV21" s="116"/>
      <c r="AW21" s="80"/>
      <c r="AX21" s="80">
        <f t="shared" si="9"/>
        <v>0</v>
      </c>
      <c r="AY21" s="80">
        <f t="shared" si="10"/>
        <v>0</v>
      </c>
    </row>
    <row r="22" spans="1:51" ht="16.149999999999999" customHeight="1" x14ac:dyDescent="0.2">
      <c r="A22" s="58">
        <v>16</v>
      </c>
      <c r="B22" s="59" t="s">
        <v>21</v>
      </c>
      <c r="C22" s="270">
        <f>'8_2.1.18 SIS'!AH22</f>
        <v>0</v>
      </c>
      <c r="D22" s="60">
        <f>'Source Data'!H22</f>
        <v>2365.2515167166002</v>
      </c>
      <c r="E22" s="65">
        <f t="shared" si="11"/>
        <v>0</v>
      </c>
      <c r="F22" s="289"/>
      <c r="G22" s="60">
        <f>'Source Data'!I22</f>
        <v>332.11179417298291</v>
      </c>
      <c r="H22" s="65">
        <f t="shared" si="12"/>
        <v>0</v>
      </c>
      <c r="I22" s="289"/>
      <c r="J22" s="60">
        <f>'Source Data'!J22</f>
        <v>90.57594386535898</v>
      </c>
      <c r="K22" s="65">
        <f t="shared" si="13"/>
        <v>0</v>
      </c>
      <c r="L22" s="289"/>
      <c r="M22" s="60">
        <f>'Source Data'!K22</f>
        <v>2264.3985966339742</v>
      </c>
      <c r="N22" s="65">
        <f t="shared" si="14"/>
        <v>0</v>
      </c>
      <c r="O22" s="289"/>
      <c r="P22" s="60">
        <f>'Source Data'!L22</f>
        <v>905.75943865358965</v>
      </c>
      <c r="Q22" s="65">
        <f t="shared" si="15"/>
        <v>0</v>
      </c>
      <c r="R22" s="92">
        <v>0</v>
      </c>
      <c r="S22" s="60"/>
      <c r="T22" s="60"/>
      <c r="U22" s="61">
        <f t="shared" si="1"/>
        <v>0</v>
      </c>
      <c r="V22" s="92">
        <f t="shared" si="2"/>
        <v>0</v>
      </c>
      <c r="W22" s="65">
        <f t="shared" si="16"/>
        <v>0</v>
      </c>
      <c r="X22" s="92">
        <f t="shared" si="17"/>
        <v>0</v>
      </c>
      <c r="Y22" s="60"/>
      <c r="Z22" s="92">
        <f t="shared" si="18"/>
        <v>0</v>
      </c>
      <c r="AA22" s="60"/>
      <c r="AB22" s="60">
        <f t="shared" si="19"/>
        <v>0</v>
      </c>
      <c r="AC22" s="92">
        <f t="shared" si="20"/>
        <v>0</v>
      </c>
      <c r="AD22" s="96">
        <f t="shared" si="3"/>
        <v>0</v>
      </c>
      <c r="AE22" s="66">
        <f>'Source Data'!N22</f>
        <v>11958</v>
      </c>
      <c r="AF22" s="89">
        <f t="shared" si="4"/>
        <v>0</v>
      </c>
      <c r="AG22" s="270"/>
      <c r="AH22" s="66">
        <f t="shared" si="21"/>
        <v>0</v>
      </c>
      <c r="AI22" s="270"/>
      <c r="AJ22" s="68">
        <f t="shared" si="5"/>
        <v>0</v>
      </c>
      <c r="AK22" s="67">
        <f t="shared" si="6"/>
        <v>0</v>
      </c>
      <c r="AL22" s="89">
        <f t="shared" si="22"/>
        <v>0</v>
      </c>
      <c r="AM22" s="70">
        <f t="shared" si="23"/>
        <v>0</v>
      </c>
      <c r="AN22" s="89">
        <f t="shared" si="24"/>
        <v>0</v>
      </c>
      <c r="AO22" s="60"/>
      <c r="AP22" s="89">
        <f t="shared" si="25"/>
        <v>0</v>
      </c>
      <c r="AQ22" s="68"/>
      <c r="AR22" s="68">
        <f t="shared" si="26"/>
        <v>0</v>
      </c>
      <c r="AS22" s="89">
        <f t="shared" si="27"/>
        <v>0</v>
      </c>
      <c r="AT22" s="69">
        <f t="shared" si="7"/>
        <v>0</v>
      </c>
      <c r="AU22" s="86">
        <f t="shared" si="8"/>
        <v>0</v>
      </c>
      <c r="AV22" s="116"/>
      <c r="AW22" s="65"/>
      <c r="AX22" s="65">
        <f t="shared" si="9"/>
        <v>0</v>
      </c>
      <c r="AY22" s="65">
        <f t="shared" si="10"/>
        <v>0</v>
      </c>
    </row>
    <row r="23" spans="1:51" ht="16.149999999999999" customHeight="1" x14ac:dyDescent="0.2">
      <c r="A23" s="54">
        <v>17</v>
      </c>
      <c r="B23" s="55" t="s">
        <v>22</v>
      </c>
      <c r="C23" s="271">
        <f>'8_2.1.18 SIS'!AH23</f>
        <v>0</v>
      </c>
      <c r="D23" s="56">
        <f>'Source Data'!H23</f>
        <v>3197.8562864796509</v>
      </c>
      <c r="E23" s="74">
        <f t="shared" si="11"/>
        <v>0</v>
      </c>
      <c r="F23" s="290"/>
      <c r="G23" s="56">
        <f>'Source Data'!I23</f>
        <v>404.99760461581491</v>
      </c>
      <c r="H23" s="74">
        <f t="shared" si="12"/>
        <v>0</v>
      </c>
      <c r="I23" s="290"/>
      <c r="J23" s="56">
        <f>'Source Data'!J23</f>
        <v>110.45389216794953</v>
      </c>
      <c r="K23" s="74">
        <f t="shared" si="13"/>
        <v>0</v>
      </c>
      <c r="L23" s="290"/>
      <c r="M23" s="56">
        <f>'Source Data'!K23</f>
        <v>2761.3473041987377</v>
      </c>
      <c r="N23" s="74">
        <f t="shared" si="14"/>
        <v>0</v>
      </c>
      <c r="O23" s="290"/>
      <c r="P23" s="56">
        <f>'Source Data'!L23</f>
        <v>1104.5389216794952</v>
      </c>
      <c r="Q23" s="74">
        <f t="shared" si="15"/>
        <v>0</v>
      </c>
      <c r="R23" s="93">
        <v>0</v>
      </c>
      <c r="S23" s="56"/>
      <c r="T23" s="56"/>
      <c r="U23" s="57">
        <f t="shared" si="1"/>
        <v>0</v>
      </c>
      <c r="V23" s="93">
        <f t="shared" si="2"/>
        <v>0</v>
      </c>
      <c r="W23" s="74">
        <f t="shared" si="16"/>
        <v>0</v>
      </c>
      <c r="X23" s="93">
        <f t="shared" si="17"/>
        <v>0</v>
      </c>
      <c r="Y23" s="56"/>
      <c r="Z23" s="93">
        <f t="shared" si="18"/>
        <v>0</v>
      </c>
      <c r="AA23" s="56"/>
      <c r="AB23" s="56">
        <f t="shared" si="19"/>
        <v>0</v>
      </c>
      <c r="AC23" s="93">
        <f t="shared" si="20"/>
        <v>0</v>
      </c>
      <c r="AD23" s="97">
        <f t="shared" si="3"/>
        <v>0</v>
      </c>
      <c r="AE23" s="75">
        <f>'Source Data'!N23</f>
        <v>7667</v>
      </c>
      <c r="AF23" s="90">
        <f t="shared" si="4"/>
        <v>0</v>
      </c>
      <c r="AG23" s="271"/>
      <c r="AH23" s="75">
        <f>AG23*AE23</f>
        <v>0</v>
      </c>
      <c r="AI23" s="271"/>
      <c r="AJ23" s="77">
        <f t="shared" si="5"/>
        <v>0</v>
      </c>
      <c r="AK23" s="76">
        <f t="shared" si="6"/>
        <v>0</v>
      </c>
      <c r="AL23" s="90">
        <f t="shared" si="22"/>
        <v>0</v>
      </c>
      <c r="AM23" s="79">
        <f t="shared" si="23"/>
        <v>0</v>
      </c>
      <c r="AN23" s="90">
        <f t="shared" si="24"/>
        <v>0</v>
      </c>
      <c r="AO23" s="56"/>
      <c r="AP23" s="90">
        <f t="shared" si="25"/>
        <v>0</v>
      </c>
      <c r="AQ23" s="77"/>
      <c r="AR23" s="77">
        <f t="shared" si="26"/>
        <v>0</v>
      </c>
      <c r="AS23" s="90">
        <f t="shared" si="27"/>
        <v>0</v>
      </c>
      <c r="AT23" s="78">
        <f t="shared" si="7"/>
        <v>0</v>
      </c>
      <c r="AU23" s="87">
        <f t="shared" si="8"/>
        <v>0</v>
      </c>
      <c r="AV23" s="116"/>
      <c r="AW23" s="74"/>
      <c r="AX23" s="74">
        <f t="shared" si="9"/>
        <v>0</v>
      </c>
      <c r="AY23" s="74">
        <f t="shared" si="10"/>
        <v>0</v>
      </c>
    </row>
    <row r="24" spans="1:51" ht="16.149999999999999" customHeight="1" x14ac:dyDescent="0.2">
      <c r="A24" s="54">
        <v>18</v>
      </c>
      <c r="B24" s="55" t="s">
        <v>23</v>
      </c>
      <c r="C24" s="271">
        <f>'8_2.1.18 SIS'!AH24</f>
        <v>0</v>
      </c>
      <c r="D24" s="56">
        <f>'Source Data'!H24</f>
        <v>5126.6533122919036</v>
      </c>
      <c r="E24" s="74">
        <f t="shared" si="11"/>
        <v>0</v>
      </c>
      <c r="F24" s="290"/>
      <c r="G24" s="56">
        <f>'Source Data'!I24</f>
        <v>689.43182714981469</v>
      </c>
      <c r="H24" s="74">
        <f t="shared" si="12"/>
        <v>0</v>
      </c>
      <c r="I24" s="290"/>
      <c r="J24" s="56">
        <f>'Source Data'!J24</f>
        <v>188.02686194994951</v>
      </c>
      <c r="K24" s="74">
        <f t="shared" si="13"/>
        <v>0</v>
      </c>
      <c r="L24" s="290"/>
      <c r="M24" s="56">
        <f>'Source Data'!K24</f>
        <v>4700.6715487487372</v>
      </c>
      <c r="N24" s="74">
        <f t="shared" si="14"/>
        <v>0</v>
      </c>
      <c r="O24" s="290"/>
      <c r="P24" s="56">
        <f>'Source Data'!L24</f>
        <v>0</v>
      </c>
      <c r="Q24" s="74">
        <f t="shared" si="15"/>
        <v>0</v>
      </c>
      <c r="R24" s="93">
        <v>0</v>
      </c>
      <c r="S24" s="56"/>
      <c r="T24" s="56"/>
      <c r="U24" s="57">
        <f t="shared" si="1"/>
        <v>0</v>
      </c>
      <c r="V24" s="93">
        <f t="shared" si="2"/>
        <v>0</v>
      </c>
      <c r="W24" s="74">
        <f t="shared" si="16"/>
        <v>0</v>
      </c>
      <c r="X24" s="93">
        <f t="shared" si="17"/>
        <v>0</v>
      </c>
      <c r="Y24" s="56"/>
      <c r="Z24" s="93">
        <f t="shared" si="18"/>
        <v>0</v>
      </c>
      <c r="AA24" s="56"/>
      <c r="AB24" s="56">
        <f t="shared" si="19"/>
        <v>0</v>
      </c>
      <c r="AC24" s="93">
        <f t="shared" si="20"/>
        <v>0</v>
      </c>
      <c r="AD24" s="97">
        <f t="shared" si="3"/>
        <v>0</v>
      </c>
      <c r="AE24" s="75">
        <f>'Source Data'!N24</f>
        <v>3448</v>
      </c>
      <c r="AF24" s="90">
        <f t="shared" si="4"/>
        <v>0</v>
      </c>
      <c r="AG24" s="271"/>
      <c r="AH24" s="75">
        <f t="shared" si="21"/>
        <v>0</v>
      </c>
      <c r="AI24" s="271"/>
      <c r="AJ24" s="77">
        <f t="shared" si="5"/>
        <v>0</v>
      </c>
      <c r="AK24" s="76">
        <f t="shared" si="6"/>
        <v>0</v>
      </c>
      <c r="AL24" s="90">
        <f t="shared" si="22"/>
        <v>0</v>
      </c>
      <c r="AM24" s="79">
        <f t="shared" si="23"/>
        <v>0</v>
      </c>
      <c r="AN24" s="90">
        <f t="shared" si="24"/>
        <v>0</v>
      </c>
      <c r="AO24" s="56"/>
      <c r="AP24" s="90">
        <f t="shared" si="25"/>
        <v>0</v>
      </c>
      <c r="AQ24" s="77"/>
      <c r="AR24" s="77">
        <f t="shared" si="26"/>
        <v>0</v>
      </c>
      <c r="AS24" s="90">
        <f t="shared" si="27"/>
        <v>0</v>
      </c>
      <c r="AT24" s="78">
        <f t="shared" si="7"/>
        <v>0</v>
      </c>
      <c r="AU24" s="87">
        <f t="shared" si="8"/>
        <v>0</v>
      </c>
      <c r="AV24" s="116"/>
      <c r="AW24" s="74"/>
      <c r="AX24" s="74">
        <f t="shared" si="9"/>
        <v>0</v>
      </c>
      <c r="AY24" s="74">
        <f t="shared" si="10"/>
        <v>0</v>
      </c>
    </row>
    <row r="25" spans="1:51" ht="16.149999999999999" customHeight="1" x14ac:dyDescent="0.2">
      <c r="A25" s="54">
        <v>19</v>
      </c>
      <c r="B25" s="55" t="s">
        <v>24</v>
      </c>
      <c r="C25" s="271">
        <f>'8_2.1.18 SIS'!AH25</f>
        <v>0</v>
      </c>
      <c r="D25" s="56">
        <f>'Source Data'!H25</f>
        <v>4518.921408734529</v>
      </c>
      <c r="E25" s="74">
        <f t="shared" si="11"/>
        <v>0</v>
      </c>
      <c r="F25" s="290"/>
      <c r="G25" s="56">
        <f>'Source Data'!I25</f>
        <v>604.6851220204918</v>
      </c>
      <c r="H25" s="74">
        <f t="shared" si="12"/>
        <v>0</v>
      </c>
      <c r="I25" s="290"/>
      <c r="J25" s="56">
        <f>'Source Data'!J25</f>
        <v>164.91412418740686</v>
      </c>
      <c r="K25" s="74">
        <f t="shared" si="13"/>
        <v>0</v>
      </c>
      <c r="L25" s="290"/>
      <c r="M25" s="56">
        <f>'Source Data'!K25</f>
        <v>4122.8531046851722</v>
      </c>
      <c r="N25" s="74">
        <f t="shared" si="14"/>
        <v>0</v>
      </c>
      <c r="O25" s="290"/>
      <c r="P25" s="56">
        <f>'Source Data'!L25</f>
        <v>1649.1412418740688</v>
      </c>
      <c r="Q25" s="74">
        <f t="shared" si="15"/>
        <v>0</v>
      </c>
      <c r="R25" s="93">
        <v>0</v>
      </c>
      <c r="S25" s="56"/>
      <c r="T25" s="56"/>
      <c r="U25" s="57">
        <f t="shared" si="1"/>
        <v>0</v>
      </c>
      <c r="V25" s="93">
        <f t="shared" si="2"/>
        <v>0</v>
      </c>
      <c r="W25" s="74">
        <f t="shared" si="16"/>
        <v>0</v>
      </c>
      <c r="X25" s="93">
        <f t="shared" si="17"/>
        <v>0</v>
      </c>
      <c r="Y25" s="56"/>
      <c r="Z25" s="93">
        <f t="shared" si="18"/>
        <v>0</v>
      </c>
      <c r="AA25" s="56"/>
      <c r="AB25" s="56">
        <f t="shared" si="19"/>
        <v>0</v>
      </c>
      <c r="AC25" s="93">
        <f t="shared" si="20"/>
        <v>0</v>
      </c>
      <c r="AD25" s="97">
        <f t="shared" si="3"/>
        <v>0</v>
      </c>
      <c r="AE25" s="75">
        <f>'Source Data'!N25</f>
        <v>3382</v>
      </c>
      <c r="AF25" s="90">
        <f t="shared" si="4"/>
        <v>0</v>
      </c>
      <c r="AG25" s="271"/>
      <c r="AH25" s="75">
        <f t="shared" si="21"/>
        <v>0</v>
      </c>
      <c r="AI25" s="271"/>
      <c r="AJ25" s="77">
        <f t="shared" si="5"/>
        <v>0</v>
      </c>
      <c r="AK25" s="76">
        <f t="shared" si="6"/>
        <v>0</v>
      </c>
      <c r="AL25" s="90">
        <f t="shared" si="22"/>
        <v>0</v>
      </c>
      <c r="AM25" s="79">
        <f t="shared" si="23"/>
        <v>0</v>
      </c>
      <c r="AN25" s="90">
        <f t="shared" si="24"/>
        <v>0</v>
      </c>
      <c r="AO25" s="56"/>
      <c r="AP25" s="90">
        <f t="shared" si="25"/>
        <v>0</v>
      </c>
      <c r="AQ25" s="77"/>
      <c r="AR25" s="77">
        <f t="shared" si="26"/>
        <v>0</v>
      </c>
      <c r="AS25" s="90">
        <f t="shared" si="27"/>
        <v>0</v>
      </c>
      <c r="AT25" s="78">
        <f t="shared" si="7"/>
        <v>0</v>
      </c>
      <c r="AU25" s="87">
        <f t="shared" si="8"/>
        <v>0</v>
      </c>
      <c r="AV25" s="116"/>
      <c r="AW25" s="74"/>
      <c r="AX25" s="74">
        <f t="shared" si="9"/>
        <v>0</v>
      </c>
      <c r="AY25" s="74">
        <f t="shared" si="10"/>
        <v>0</v>
      </c>
    </row>
    <row r="26" spans="1:51" ht="16.149999999999999" customHeight="1" x14ac:dyDescent="0.2">
      <c r="A26" s="49">
        <v>20</v>
      </c>
      <c r="B26" s="50" t="s">
        <v>25</v>
      </c>
      <c r="C26" s="272">
        <f>'8_2.1.18 SIS'!AH26</f>
        <v>0</v>
      </c>
      <c r="D26" s="51">
        <f>'Source Data'!H26</f>
        <v>4820.2540944128086</v>
      </c>
      <c r="E26" s="80">
        <f t="shared" si="11"/>
        <v>0</v>
      </c>
      <c r="F26" s="291"/>
      <c r="G26" s="51">
        <f>'Source Data'!I26</f>
        <v>694.558500770818</v>
      </c>
      <c r="H26" s="80">
        <f t="shared" si="12"/>
        <v>0</v>
      </c>
      <c r="I26" s="291"/>
      <c r="J26" s="51">
        <f>'Source Data'!J26</f>
        <v>189.42504566476853</v>
      </c>
      <c r="K26" s="80">
        <f t="shared" si="13"/>
        <v>0</v>
      </c>
      <c r="L26" s="291"/>
      <c r="M26" s="51">
        <f>'Source Data'!K26</f>
        <v>4735.6261416192137</v>
      </c>
      <c r="N26" s="80">
        <f t="shared" si="14"/>
        <v>0</v>
      </c>
      <c r="O26" s="291"/>
      <c r="P26" s="51">
        <f>'Source Data'!L26</f>
        <v>1894.2504566476853</v>
      </c>
      <c r="Q26" s="80">
        <f t="shared" si="15"/>
        <v>0</v>
      </c>
      <c r="R26" s="94">
        <v>0</v>
      </c>
      <c r="S26" s="51"/>
      <c r="T26" s="51"/>
      <c r="U26" s="52">
        <f t="shared" si="1"/>
        <v>0</v>
      </c>
      <c r="V26" s="94">
        <f t="shared" si="2"/>
        <v>0</v>
      </c>
      <c r="W26" s="80">
        <f t="shared" si="16"/>
        <v>0</v>
      </c>
      <c r="X26" s="94">
        <f t="shared" si="17"/>
        <v>0</v>
      </c>
      <c r="Y26" s="51"/>
      <c r="Z26" s="94">
        <f t="shared" si="18"/>
        <v>0</v>
      </c>
      <c r="AA26" s="53"/>
      <c r="AB26" s="51">
        <f t="shared" si="19"/>
        <v>0</v>
      </c>
      <c r="AC26" s="95">
        <f t="shared" si="20"/>
        <v>0</v>
      </c>
      <c r="AD26" s="95">
        <f t="shared" si="3"/>
        <v>0</v>
      </c>
      <c r="AE26" s="71">
        <f>'Source Data'!N26</f>
        <v>2473</v>
      </c>
      <c r="AF26" s="91">
        <f t="shared" si="4"/>
        <v>0</v>
      </c>
      <c r="AG26" s="272"/>
      <c r="AH26" s="71">
        <f t="shared" si="21"/>
        <v>0</v>
      </c>
      <c r="AI26" s="272"/>
      <c r="AJ26" s="72">
        <f t="shared" si="5"/>
        <v>0</v>
      </c>
      <c r="AK26" s="73">
        <f t="shared" si="6"/>
        <v>0</v>
      </c>
      <c r="AL26" s="91">
        <f t="shared" si="22"/>
        <v>0</v>
      </c>
      <c r="AM26" s="82">
        <f t="shared" si="23"/>
        <v>0</v>
      </c>
      <c r="AN26" s="91">
        <f t="shared" si="24"/>
        <v>0</v>
      </c>
      <c r="AO26" s="51"/>
      <c r="AP26" s="91">
        <f t="shared" si="25"/>
        <v>0</v>
      </c>
      <c r="AQ26" s="72"/>
      <c r="AR26" s="72">
        <f t="shared" si="26"/>
        <v>0</v>
      </c>
      <c r="AS26" s="91">
        <f t="shared" si="27"/>
        <v>0</v>
      </c>
      <c r="AT26" s="81">
        <f t="shared" si="7"/>
        <v>0</v>
      </c>
      <c r="AU26" s="88">
        <f t="shared" si="8"/>
        <v>0</v>
      </c>
      <c r="AV26" s="116"/>
      <c r="AW26" s="80"/>
      <c r="AX26" s="80">
        <f t="shared" si="9"/>
        <v>0</v>
      </c>
      <c r="AY26" s="80">
        <f t="shared" si="10"/>
        <v>0</v>
      </c>
    </row>
    <row r="27" spans="1:51" ht="16.149999999999999" customHeight="1" x14ac:dyDescent="0.2">
      <c r="A27" s="58">
        <v>21</v>
      </c>
      <c r="B27" s="59" t="s">
        <v>26</v>
      </c>
      <c r="C27" s="270">
        <f>'8_2.1.18 SIS'!AH27</f>
        <v>0</v>
      </c>
      <c r="D27" s="60">
        <f>'Source Data'!H27</f>
        <v>4964.0768196326962</v>
      </c>
      <c r="E27" s="65">
        <f t="shared" si="11"/>
        <v>0</v>
      </c>
      <c r="F27" s="289"/>
      <c r="G27" s="60">
        <f>'Source Data'!I27</f>
        <v>705.05691404533979</v>
      </c>
      <c r="H27" s="65">
        <f t="shared" si="12"/>
        <v>0</v>
      </c>
      <c r="I27" s="289"/>
      <c r="J27" s="60">
        <f>'Source Data'!J27</f>
        <v>192.28824928509266</v>
      </c>
      <c r="K27" s="65">
        <f t="shared" si="13"/>
        <v>0</v>
      </c>
      <c r="L27" s="289"/>
      <c r="M27" s="60">
        <f>'Source Data'!K27</f>
        <v>4807.2062321273152</v>
      </c>
      <c r="N27" s="65">
        <f t="shared" si="14"/>
        <v>0</v>
      </c>
      <c r="O27" s="289"/>
      <c r="P27" s="60">
        <f>'Source Data'!L27</f>
        <v>1922.8824928509262</v>
      </c>
      <c r="Q27" s="65">
        <f t="shared" si="15"/>
        <v>0</v>
      </c>
      <c r="R27" s="92">
        <v>0</v>
      </c>
      <c r="S27" s="60"/>
      <c r="T27" s="60"/>
      <c r="U27" s="61">
        <f t="shared" si="1"/>
        <v>0</v>
      </c>
      <c r="V27" s="92">
        <f t="shared" si="2"/>
        <v>0</v>
      </c>
      <c r="W27" s="65">
        <f t="shared" si="16"/>
        <v>0</v>
      </c>
      <c r="X27" s="92">
        <f t="shared" si="17"/>
        <v>0</v>
      </c>
      <c r="Y27" s="60"/>
      <c r="Z27" s="92">
        <f t="shared" si="18"/>
        <v>0</v>
      </c>
      <c r="AA27" s="60"/>
      <c r="AB27" s="60">
        <f t="shared" si="19"/>
        <v>0</v>
      </c>
      <c r="AC27" s="92">
        <f t="shared" si="20"/>
        <v>0</v>
      </c>
      <c r="AD27" s="96">
        <f t="shared" si="3"/>
        <v>0</v>
      </c>
      <c r="AE27" s="66">
        <f>'Source Data'!N27</f>
        <v>2521</v>
      </c>
      <c r="AF27" s="89">
        <f t="shared" si="4"/>
        <v>0</v>
      </c>
      <c r="AG27" s="270"/>
      <c r="AH27" s="66">
        <f t="shared" si="21"/>
        <v>0</v>
      </c>
      <c r="AI27" s="270"/>
      <c r="AJ27" s="68">
        <f t="shared" si="5"/>
        <v>0</v>
      </c>
      <c r="AK27" s="67">
        <f t="shared" si="6"/>
        <v>0</v>
      </c>
      <c r="AL27" s="89">
        <f t="shared" si="22"/>
        <v>0</v>
      </c>
      <c r="AM27" s="70">
        <f t="shared" si="23"/>
        <v>0</v>
      </c>
      <c r="AN27" s="89">
        <f t="shared" si="24"/>
        <v>0</v>
      </c>
      <c r="AO27" s="60"/>
      <c r="AP27" s="89">
        <f t="shared" si="25"/>
        <v>0</v>
      </c>
      <c r="AQ27" s="68"/>
      <c r="AR27" s="68">
        <f t="shared" si="26"/>
        <v>0</v>
      </c>
      <c r="AS27" s="89">
        <f t="shared" si="27"/>
        <v>0</v>
      </c>
      <c r="AT27" s="69">
        <f t="shared" si="7"/>
        <v>0</v>
      </c>
      <c r="AU27" s="86">
        <f t="shared" si="8"/>
        <v>0</v>
      </c>
      <c r="AV27" s="116"/>
      <c r="AW27" s="65"/>
      <c r="AX27" s="65">
        <f t="shared" si="9"/>
        <v>0</v>
      </c>
      <c r="AY27" s="65">
        <f t="shared" si="10"/>
        <v>0</v>
      </c>
    </row>
    <row r="28" spans="1:51" ht="16.149999999999999" customHeight="1" x14ac:dyDescent="0.2">
      <c r="A28" s="54">
        <v>22</v>
      </c>
      <c r="B28" s="55" t="s">
        <v>27</v>
      </c>
      <c r="C28" s="271">
        <f>'8_2.1.18 SIS'!AH28</f>
        <v>0</v>
      </c>
      <c r="D28" s="56">
        <f>'Source Data'!H28</f>
        <v>5299.8126353513471</v>
      </c>
      <c r="E28" s="74">
        <f t="shared" si="11"/>
        <v>0</v>
      </c>
      <c r="F28" s="290"/>
      <c r="G28" s="56">
        <f>'Source Data'!I28</f>
        <v>774.29658969861021</v>
      </c>
      <c r="H28" s="74">
        <f t="shared" si="12"/>
        <v>0</v>
      </c>
      <c r="I28" s="290"/>
      <c r="J28" s="56">
        <f>'Source Data'!J28</f>
        <v>211.17179719053001</v>
      </c>
      <c r="K28" s="74">
        <f t="shared" si="13"/>
        <v>0</v>
      </c>
      <c r="L28" s="290"/>
      <c r="M28" s="56">
        <f>'Source Data'!K28</f>
        <v>5279.2949297632513</v>
      </c>
      <c r="N28" s="74">
        <f t="shared" si="14"/>
        <v>0</v>
      </c>
      <c r="O28" s="290"/>
      <c r="P28" s="56">
        <f>'Source Data'!L28</f>
        <v>2111.7179719053006</v>
      </c>
      <c r="Q28" s="74">
        <f t="shared" si="15"/>
        <v>0</v>
      </c>
      <c r="R28" s="93">
        <v>0</v>
      </c>
      <c r="S28" s="56"/>
      <c r="T28" s="56"/>
      <c r="U28" s="57">
        <f t="shared" si="1"/>
        <v>0</v>
      </c>
      <c r="V28" s="93">
        <f t="shared" si="2"/>
        <v>0</v>
      </c>
      <c r="W28" s="74">
        <f t="shared" si="16"/>
        <v>0</v>
      </c>
      <c r="X28" s="93">
        <f t="shared" si="17"/>
        <v>0</v>
      </c>
      <c r="Y28" s="56"/>
      <c r="Z28" s="93">
        <f t="shared" si="18"/>
        <v>0</v>
      </c>
      <c r="AA28" s="56"/>
      <c r="AB28" s="56">
        <f t="shared" si="19"/>
        <v>0</v>
      </c>
      <c r="AC28" s="93">
        <f t="shared" si="20"/>
        <v>0</v>
      </c>
      <c r="AD28" s="97">
        <f t="shared" si="3"/>
        <v>0</v>
      </c>
      <c r="AE28" s="75">
        <f>'Source Data'!N28</f>
        <v>1782</v>
      </c>
      <c r="AF28" s="90">
        <f t="shared" si="4"/>
        <v>0</v>
      </c>
      <c r="AG28" s="271"/>
      <c r="AH28" s="75">
        <f t="shared" si="21"/>
        <v>0</v>
      </c>
      <c r="AI28" s="271"/>
      <c r="AJ28" s="77">
        <f t="shared" si="5"/>
        <v>0</v>
      </c>
      <c r="AK28" s="76">
        <f t="shared" si="6"/>
        <v>0</v>
      </c>
      <c r="AL28" s="90">
        <f t="shared" si="22"/>
        <v>0</v>
      </c>
      <c r="AM28" s="79">
        <f t="shared" si="23"/>
        <v>0</v>
      </c>
      <c r="AN28" s="90">
        <f t="shared" si="24"/>
        <v>0</v>
      </c>
      <c r="AO28" s="56"/>
      <c r="AP28" s="90">
        <f t="shared" si="25"/>
        <v>0</v>
      </c>
      <c r="AQ28" s="77"/>
      <c r="AR28" s="77">
        <f t="shared" si="26"/>
        <v>0</v>
      </c>
      <c r="AS28" s="90">
        <f t="shared" si="27"/>
        <v>0</v>
      </c>
      <c r="AT28" s="78">
        <f t="shared" si="7"/>
        <v>0</v>
      </c>
      <c r="AU28" s="87">
        <f t="shared" si="8"/>
        <v>0</v>
      </c>
      <c r="AV28" s="116"/>
      <c r="AW28" s="74"/>
      <c r="AX28" s="74">
        <f t="shared" si="9"/>
        <v>0</v>
      </c>
      <c r="AY28" s="74">
        <f t="shared" si="10"/>
        <v>0</v>
      </c>
    </row>
    <row r="29" spans="1:51" ht="16.149999999999999" customHeight="1" x14ac:dyDescent="0.2">
      <c r="A29" s="54">
        <v>23</v>
      </c>
      <c r="B29" s="55" t="s">
        <v>28</v>
      </c>
      <c r="C29" s="271">
        <f>'8_2.1.18 SIS'!AH29</f>
        <v>0</v>
      </c>
      <c r="D29" s="56">
        <f>'Source Data'!H29</f>
        <v>4847.3597582819802</v>
      </c>
      <c r="E29" s="74">
        <f t="shared" si="11"/>
        <v>0</v>
      </c>
      <c r="F29" s="290"/>
      <c r="G29" s="56">
        <f>'Source Data'!I29</f>
        <v>643.90858310125191</v>
      </c>
      <c r="H29" s="74">
        <f t="shared" si="12"/>
        <v>0</v>
      </c>
      <c r="I29" s="290"/>
      <c r="J29" s="56">
        <f>'Source Data'!J29</f>
        <v>175.61143175488689</v>
      </c>
      <c r="K29" s="74">
        <f t="shared" si="13"/>
        <v>0</v>
      </c>
      <c r="L29" s="290"/>
      <c r="M29" s="56">
        <f>'Source Data'!K29</f>
        <v>4390.2857938721727</v>
      </c>
      <c r="N29" s="74">
        <f t="shared" si="14"/>
        <v>0</v>
      </c>
      <c r="O29" s="290"/>
      <c r="P29" s="56">
        <f>'Source Data'!L29</f>
        <v>1756.1143175488689</v>
      </c>
      <c r="Q29" s="74">
        <f t="shared" si="15"/>
        <v>0</v>
      </c>
      <c r="R29" s="93">
        <v>0</v>
      </c>
      <c r="S29" s="56"/>
      <c r="T29" s="56"/>
      <c r="U29" s="57">
        <f t="shared" si="1"/>
        <v>0</v>
      </c>
      <c r="V29" s="93">
        <f t="shared" si="2"/>
        <v>0</v>
      </c>
      <c r="W29" s="74">
        <f t="shared" si="16"/>
        <v>0</v>
      </c>
      <c r="X29" s="93">
        <f t="shared" si="17"/>
        <v>0</v>
      </c>
      <c r="Y29" s="56"/>
      <c r="Z29" s="93">
        <f t="shared" si="18"/>
        <v>0</v>
      </c>
      <c r="AA29" s="56"/>
      <c r="AB29" s="56">
        <f t="shared" si="19"/>
        <v>0</v>
      </c>
      <c r="AC29" s="93">
        <f t="shared" si="20"/>
        <v>0</v>
      </c>
      <c r="AD29" s="97">
        <f t="shared" si="3"/>
        <v>0</v>
      </c>
      <c r="AE29" s="75">
        <f>'Source Data'!N29</f>
        <v>3371</v>
      </c>
      <c r="AF29" s="90">
        <f t="shared" si="4"/>
        <v>0</v>
      </c>
      <c r="AG29" s="271"/>
      <c r="AH29" s="75">
        <f t="shared" si="21"/>
        <v>0</v>
      </c>
      <c r="AI29" s="271"/>
      <c r="AJ29" s="77">
        <f t="shared" si="5"/>
        <v>0</v>
      </c>
      <c r="AK29" s="76">
        <f t="shared" si="6"/>
        <v>0</v>
      </c>
      <c r="AL29" s="90">
        <f t="shared" si="22"/>
        <v>0</v>
      </c>
      <c r="AM29" s="79">
        <f t="shared" si="23"/>
        <v>0</v>
      </c>
      <c r="AN29" s="90">
        <f t="shared" si="24"/>
        <v>0</v>
      </c>
      <c r="AO29" s="56"/>
      <c r="AP29" s="90">
        <f t="shared" si="25"/>
        <v>0</v>
      </c>
      <c r="AQ29" s="77"/>
      <c r="AR29" s="77">
        <f t="shared" si="26"/>
        <v>0</v>
      </c>
      <c r="AS29" s="90">
        <f t="shared" si="27"/>
        <v>0</v>
      </c>
      <c r="AT29" s="78">
        <f t="shared" si="7"/>
        <v>0</v>
      </c>
      <c r="AU29" s="87">
        <f t="shared" si="8"/>
        <v>0</v>
      </c>
      <c r="AV29" s="116"/>
      <c r="AW29" s="74"/>
      <c r="AX29" s="74">
        <f t="shared" si="9"/>
        <v>0</v>
      </c>
      <c r="AY29" s="74">
        <f t="shared" si="10"/>
        <v>0</v>
      </c>
    </row>
    <row r="30" spans="1:51" ht="16.149999999999999" customHeight="1" x14ac:dyDescent="0.2">
      <c r="A30" s="54">
        <v>24</v>
      </c>
      <c r="B30" s="55" t="s">
        <v>29</v>
      </c>
      <c r="C30" s="271">
        <f>'8_2.1.18 SIS'!AH30</f>
        <v>0</v>
      </c>
      <c r="D30" s="56">
        <f>'Source Data'!H30</f>
        <v>2376.5026766431456</v>
      </c>
      <c r="E30" s="74">
        <f t="shared" si="11"/>
        <v>0</v>
      </c>
      <c r="F30" s="290"/>
      <c r="G30" s="56">
        <f>'Source Data'!I30</f>
        <v>235.68636722840623</v>
      </c>
      <c r="H30" s="74">
        <f t="shared" si="12"/>
        <v>0</v>
      </c>
      <c r="I30" s="290"/>
      <c r="J30" s="56">
        <f>'Source Data'!J30</f>
        <v>64.278100153201677</v>
      </c>
      <c r="K30" s="74">
        <f t="shared" si="13"/>
        <v>0</v>
      </c>
      <c r="L30" s="290"/>
      <c r="M30" s="56">
        <f>'Source Data'!K30</f>
        <v>1606.9525038300424</v>
      </c>
      <c r="N30" s="74">
        <f t="shared" si="14"/>
        <v>0</v>
      </c>
      <c r="O30" s="290"/>
      <c r="P30" s="56">
        <f>'Source Data'!L30</f>
        <v>642.78100153201683</v>
      </c>
      <c r="Q30" s="74">
        <f t="shared" si="15"/>
        <v>0</v>
      </c>
      <c r="R30" s="93">
        <v>0</v>
      </c>
      <c r="S30" s="56"/>
      <c r="T30" s="56"/>
      <c r="U30" s="57">
        <f t="shared" si="1"/>
        <v>0</v>
      </c>
      <c r="V30" s="93">
        <f t="shared" si="2"/>
        <v>0</v>
      </c>
      <c r="W30" s="74">
        <f t="shared" si="16"/>
        <v>0</v>
      </c>
      <c r="X30" s="93">
        <f t="shared" si="17"/>
        <v>0</v>
      </c>
      <c r="Y30" s="56"/>
      <c r="Z30" s="93">
        <f t="shared" si="18"/>
        <v>0</v>
      </c>
      <c r="AA30" s="56"/>
      <c r="AB30" s="56">
        <f t="shared" si="19"/>
        <v>0</v>
      </c>
      <c r="AC30" s="93">
        <f t="shared" si="20"/>
        <v>0</v>
      </c>
      <c r="AD30" s="97">
        <f t="shared" si="3"/>
        <v>0</v>
      </c>
      <c r="AE30" s="75">
        <f>'Source Data'!N30</f>
        <v>11650</v>
      </c>
      <c r="AF30" s="90">
        <f t="shared" si="4"/>
        <v>0</v>
      </c>
      <c r="AG30" s="271"/>
      <c r="AH30" s="75">
        <f t="shared" si="21"/>
        <v>0</v>
      </c>
      <c r="AI30" s="271"/>
      <c r="AJ30" s="77">
        <f t="shared" si="5"/>
        <v>0</v>
      </c>
      <c r="AK30" s="76">
        <f t="shared" si="6"/>
        <v>0</v>
      </c>
      <c r="AL30" s="90">
        <f t="shared" si="22"/>
        <v>0</v>
      </c>
      <c r="AM30" s="79">
        <f t="shared" si="23"/>
        <v>0</v>
      </c>
      <c r="AN30" s="90">
        <f t="shared" si="24"/>
        <v>0</v>
      </c>
      <c r="AO30" s="56"/>
      <c r="AP30" s="90">
        <f t="shared" si="25"/>
        <v>0</v>
      </c>
      <c r="AQ30" s="77"/>
      <c r="AR30" s="77">
        <f t="shared" si="26"/>
        <v>0</v>
      </c>
      <c r="AS30" s="90">
        <f t="shared" si="27"/>
        <v>0</v>
      </c>
      <c r="AT30" s="78">
        <f t="shared" si="7"/>
        <v>0</v>
      </c>
      <c r="AU30" s="87">
        <f t="shared" si="8"/>
        <v>0</v>
      </c>
      <c r="AV30" s="116"/>
      <c r="AW30" s="74"/>
      <c r="AX30" s="74">
        <f t="shared" si="9"/>
        <v>0</v>
      </c>
      <c r="AY30" s="74">
        <f t="shared" si="10"/>
        <v>0</v>
      </c>
    </row>
    <row r="31" spans="1:51" ht="16.149999999999999" customHeight="1" x14ac:dyDescent="0.2">
      <c r="A31" s="49">
        <v>25</v>
      </c>
      <c r="B31" s="50" t="s">
        <v>30</v>
      </c>
      <c r="C31" s="272">
        <f>'8_2.1.18 SIS'!AH31</f>
        <v>0</v>
      </c>
      <c r="D31" s="51">
        <f>'Source Data'!H31</f>
        <v>4037.466979885065</v>
      </c>
      <c r="E31" s="80">
        <f t="shared" si="11"/>
        <v>0</v>
      </c>
      <c r="F31" s="291"/>
      <c r="G31" s="51">
        <f>'Source Data'!I31</f>
        <v>547.31914183029971</v>
      </c>
      <c r="H31" s="80">
        <f t="shared" si="12"/>
        <v>0</v>
      </c>
      <c r="I31" s="291"/>
      <c r="J31" s="51">
        <f>'Source Data'!J31</f>
        <v>149.268856862809</v>
      </c>
      <c r="K31" s="80">
        <f t="shared" si="13"/>
        <v>0</v>
      </c>
      <c r="L31" s="291"/>
      <c r="M31" s="51">
        <f>'Source Data'!K31</f>
        <v>3731.7214215702247</v>
      </c>
      <c r="N31" s="80">
        <f t="shared" si="14"/>
        <v>0</v>
      </c>
      <c r="O31" s="291"/>
      <c r="P31" s="51">
        <f>'Source Data'!L31</f>
        <v>1492.6885686280898</v>
      </c>
      <c r="Q31" s="80">
        <f t="shared" si="15"/>
        <v>0</v>
      </c>
      <c r="R31" s="94">
        <v>0</v>
      </c>
      <c r="S31" s="51"/>
      <c r="T31" s="51"/>
      <c r="U31" s="52">
        <f t="shared" si="1"/>
        <v>0</v>
      </c>
      <c r="V31" s="94">
        <f t="shared" si="2"/>
        <v>0</v>
      </c>
      <c r="W31" s="80">
        <f t="shared" si="16"/>
        <v>0</v>
      </c>
      <c r="X31" s="94">
        <f t="shared" si="17"/>
        <v>0</v>
      </c>
      <c r="Y31" s="51"/>
      <c r="Z31" s="94">
        <f t="shared" si="18"/>
        <v>0</v>
      </c>
      <c r="AA31" s="53"/>
      <c r="AB31" s="51">
        <f t="shared" si="19"/>
        <v>0</v>
      </c>
      <c r="AC31" s="95">
        <f t="shared" si="20"/>
        <v>0</v>
      </c>
      <c r="AD31" s="95">
        <f t="shared" si="3"/>
        <v>0</v>
      </c>
      <c r="AE31" s="71">
        <f>'Source Data'!N31</f>
        <v>4673</v>
      </c>
      <c r="AF31" s="91">
        <f t="shared" si="4"/>
        <v>0</v>
      </c>
      <c r="AG31" s="272"/>
      <c r="AH31" s="71">
        <f t="shared" si="21"/>
        <v>0</v>
      </c>
      <c r="AI31" s="272"/>
      <c r="AJ31" s="72">
        <f t="shared" si="5"/>
        <v>0</v>
      </c>
      <c r="AK31" s="73">
        <f t="shared" si="6"/>
        <v>0</v>
      </c>
      <c r="AL31" s="91">
        <f t="shared" si="22"/>
        <v>0</v>
      </c>
      <c r="AM31" s="82">
        <f t="shared" si="23"/>
        <v>0</v>
      </c>
      <c r="AN31" s="91">
        <f t="shared" si="24"/>
        <v>0</v>
      </c>
      <c r="AO31" s="51"/>
      <c r="AP31" s="91">
        <f t="shared" si="25"/>
        <v>0</v>
      </c>
      <c r="AQ31" s="72"/>
      <c r="AR31" s="72">
        <f t="shared" si="26"/>
        <v>0</v>
      </c>
      <c r="AS31" s="91">
        <f t="shared" si="27"/>
        <v>0</v>
      </c>
      <c r="AT31" s="81">
        <f t="shared" si="7"/>
        <v>0</v>
      </c>
      <c r="AU31" s="88">
        <f t="shared" si="8"/>
        <v>0</v>
      </c>
      <c r="AV31" s="116"/>
      <c r="AW31" s="80"/>
      <c r="AX31" s="80">
        <f t="shared" si="9"/>
        <v>0</v>
      </c>
      <c r="AY31" s="80">
        <f t="shared" si="10"/>
        <v>0</v>
      </c>
    </row>
    <row r="32" spans="1:51" ht="16.149999999999999" customHeight="1" x14ac:dyDescent="0.2">
      <c r="A32" s="58">
        <v>26</v>
      </c>
      <c r="B32" s="59" t="s">
        <v>31</v>
      </c>
      <c r="C32" s="270">
        <f>'8_2.1.18 SIS'!AH32</f>
        <v>0</v>
      </c>
      <c r="D32" s="60">
        <f>'Source Data'!H32</f>
        <v>3766.8356517369007</v>
      </c>
      <c r="E32" s="65">
        <f t="shared" si="11"/>
        <v>0</v>
      </c>
      <c r="F32" s="289"/>
      <c r="G32" s="60">
        <f>'Source Data'!I32</f>
        <v>468.82114429316323</v>
      </c>
      <c r="H32" s="65">
        <f t="shared" si="12"/>
        <v>0</v>
      </c>
      <c r="I32" s="289"/>
      <c r="J32" s="60">
        <f>'Source Data'!J32</f>
        <v>127.8603120799536</v>
      </c>
      <c r="K32" s="65">
        <f t="shared" si="13"/>
        <v>0</v>
      </c>
      <c r="L32" s="289"/>
      <c r="M32" s="60">
        <f>'Source Data'!K32</f>
        <v>3196.5078019988405</v>
      </c>
      <c r="N32" s="65">
        <f t="shared" si="14"/>
        <v>0</v>
      </c>
      <c r="O32" s="289"/>
      <c r="P32" s="60">
        <f>'Source Data'!L32</f>
        <v>1278.6031207995361</v>
      </c>
      <c r="Q32" s="65">
        <f t="shared" si="15"/>
        <v>0</v>
      </c>
      <c r="R32" s="92">
        <v>0</v>
      </c>
      <c r="S32" s="60"/>
      <c r="T32" s="60"/>
      <c r="U32" s="61">
        <f t="shared" si="1"/>
        <v>0</v>
      </c>
      <c r="V32" s="92">
        <f t="shared" si="2"/>
        <v>0</v>
      </c>
      <c r="W32" s="65">
        <f t="shared" si="16"/>
        <v>0</v>
      </c>
      <c r="X32" s="92">
        <f t="shared" si="17"/>
        <v>0</v>
      </c>
      <c r="Y32" s="60"/>
      <c r="Z32" s="92">
        <f t="shared" si="18"/>
        <v>0</v>
      </c>
      <c r="AA32" s="60"/>
      <c r="AB32" s="60">
        <f t="shared" si="19"/>
        <v>0</v>
      </c>
      <c r="AC32" s="92">
        <f t="shared" si="20"/>
        <v>0</v>
      </c>
      <c r="AD32" s="96">
        <f t="shared" si="3"/>
        <v>0</v>
      </c>
      <c r="AE32" s="66">
        <f>'Source Data'!N32</f>
        <v>5304</v>
      </c>
      <c r="AF32" s="89">
        <f t="shared" si="4"/>
        <v>0</v>
      </c>
      <c r="AG32" s="270"/>
      <c r="AH32" s="66">
        <f t="shared" si="21"/>
        <v>0</v>
      </c>
      <c r="AI32" s="270"/>
      <c r="AJ32" s="68">
        <f t="shared" si="5"/>
        <v>0</v>
      </c>
      <c r="AK32" s="67">
        <f t="shared" si="6"/>
        <v>0</v>
      </c>
      <c r="AL32" s="89">
        <f t="shared" si="22"/>
        <v>0</v>
      </c>
      <c r="AM32" s="70">
        <f t="shared" si="23"/>
        <v>0</v>
      </c>
      <c r="AN32" s="89">
        <f t="shared" si="24"/>
        <v>0</v>
      </c>
      <c r="AO32" s="60"/>
      <c r="AP32" s="89">
        <f t="shared" si="25"/>
        <v>0</v>
      </c>
      <c r="AQ32" s="68"/>
      <c r="AR32" s="68">
        <f t="shared" si="26"/>
        <v>0</v>
      </c>
      <c r="AS32" s="89">
        <f t="shared" si="27"/>
        <v>0</v>
      </c>
      <c r="AT32" s="69">
        <f t="shared" si="7"/>
        <v>0</v>
      </c>
      <c r="AU32" s="86">
        <f t="shared" si="8"/>
        <v>0</v>
      </c>
      <c r="AV32" s="116"/>
      <c r="AW32" s="65"/>
      <c r="AX32" s="65">
        <f t="shared" si="9"/>
        <v>0</v>
      </c>
      <c r="AY32" s="65">
        <f t="shared" si="10"/>
        <v>0</v>
      </c>
    </row>
    <row r="33" spans="1:51" ht="16.149999999999999" customHeight="1" x14ac:dyDescent="0.2">
      <c r="A33" s="54">
        <v>27</v>
      </c>
      <c r="B33" s="55" t="s">
        <v>32</v>
      </c>
      <c r="C33" s="271">
        <f>'8_2.1.18 SIS'!AH33</f>
        <v>0</v>
      </c>
      <c r="D33" s="56">
        <f>'Source Data'!H33</f>
        <v>5228.5444628948371</v>
      </c>
      <c r="E33" s="74">
        <f t="shared" si="11"/>
        <v>0</v>
      </c>
      <c r="F33" s="290"/>
      <c r="G33" s="56">
        <f>'Source Data'!I33</f>
        <v>687.4036243637745</v>
      </c>
      <c r="H33" s="74">
        <f t="shared" si="12"/>
        <v>0</v>
      </c>
      <c r="I33" s="290"/>
      <c r="J33" s="56">
        <f>'Source Data'!J33</f>
        <v>187.4737157355749</v>
      </c>
      <c r="K33" s="74">
        <f t="shared" si="13"/>
        <v>0</v>
      </c>
      <c r="L33" s="290"/>
      <c r="M33" s="56">
        <f>'Source Data'!K33</f>
        <v>4686.842893389372</v>
      </c>
      <c r="N33" s="74">
        <f t="shared" si="14"/>
        <v>0</v>
      </c>
      <c r="O33" s="290"/>
      <c r="P33" s="56">
        <f>'Source Data'!L33</f>
        <v>1874.7371573557489</v>
      </c>
      <c r="Q33" s="74">
        <f t="shared" si="15"/>
        <v>0</v>
      </c>
      <c r="R33" s="93">
        <v>0</v>
      </c>
      <c r="S33" s="56"/>
      <c r="T33" s="56"/>
      <c r="U33" s="57">
        <f t="shared" si="1"/>
        <v>0</v>
      </c>
      <c r="V33" s="93">
        <f t="shared" si="2"/>
        <v>0</v>
      </c>
      <c r="W33" s="74">
        <f t="shared" si="16"/>
        <v>0</v>
      </c>
      <c r="X33" s="93">
        <f t="shared" si="17"/>
        <v>0</v>
      </c>
      <c r="Y33" s="56"/>
      <c r="Z33" s="93">
        <f t="shared" si="18"/>
        <v>0</v>
      </c>
      <c r="AA33" s="56"/>
      <c r="AB33" s="56">
        <f t="shared" si="19"/>
        <v>0</v>
      </c>
      <c r="AC33" s="93">
        <f t="shared" si="20"/>
        <v>0</v>
      </c>
      <c r="AD33" s="97">
        <f t="shared" si="3"/>
        <v>0</v>
      </c>
      <c r="AE33" s="75">
        <f>'Source Data'!N33</f>
        <v>3412</v>
      </c>
      <c r="AF33" s="90">
        <f t="shared" si="4"/>
        <v>0</v>
      </c>
      <c r="AG33" s="271"/>
      <c r="AH33" s="75">
        <f t="shared" si="21"/>
        <v>0</v>
      </c>
      <c r="AI33" s="271"/>
      <c r="AJ33" s="77">
        <f t="shared" si="5"/>
        <v>0</v>
      </c>
      <c r="AK33" s="76">
        <f t="shared" si="6"/>
        <v>0</v>
      </c>
      <c r="AL33" s="90">
        <f t="shared" si="22"/>
        <v>0</v>
      </c>
      <c r="AM33" s="79">
        <f t="shared" si="23"/>
        <v>0</v>
      </c>
      <c r="AN33" s="90">
        <f t="shared" si="24"/>
        <v>0</v>
      </c>
      <c r="AO33" s="56"/>
      <c r="AP33" s="90">
        <f t="shared" si="25"/>
        <v>0</v>
      </c>
      <c r="AQ33" s="77"/>
      <c r="AR33" s="77">
        <f t="shared" si="26"/>
        <v>0</v>
      </c>
      <c r="AS33" s="90">
        <f t="shared" si="27"/>
        <v>0</v>
      </c>
      <c r="AT33" s="78">
        <f t="shared" si="7"/>
        <v>0</v>
      </c>
      <c r="AU33" s="87">
        <f t="shared" si="8"/>
        <v>0</v>
      </c>
      <c r="AV33" s="116"/>
      <c r="AW33" s="74"/>
      <c r="AX33" s="74">
        <f t="shared" si="9"/>
        <v>0</v>
      </c>
      <c r="AY33" s="74">
        <f t="shared" si="10"/>
        <v>0</v>
      </c>
    </row>
    <row r="34" spans="1:51" ht="16.149999999999999" customHeight="1" x14ac:dyDescent="0.2">
      <c r="A34" s="54">
        <v>28</v>
      </c>
      <c r="B34" s="55" t="s">
        <v>33</v>
      </c>
      <c r="C34" s="271">
        <f>'8_2.1.18 SIS'!AH34</f>
        <v>0</v>
      </c>
      <c r="D34" s="56">
        <f>'Source Data'!H34</f>
        <v>3407.9343597999155</v>
      </c>
      <c r="E34" s="74">
        <f t="shared" si="11"/>
        <v>0</v>
      </c>
      <c r="F34" s="290"/>
      <c r="G34" s="56">
        <f>'Source Data'!I34</f>
        <v>466.65190378503735</v>
      </c>
      <c r="H34" s="74">
        <f t="shared" si="12"/>
        <v>0</v>
      </c>
      <c r="I34" s="290"/>
      <c r="J34" s="56">
        <f>'Source Data'!J34</f>
        <v>127.26870103228291</v>
      </c>
      <c r="K34" s="74">
        <f t="shared" si="13"/>
        <v>0</v>
      </c>
      <c r="L34" s="290"/>
      <c r="M34" s="56">
        <f>'Source Data'!K34</f>
        <v>3181.7175258070724</v>
      </c>
      <c r="N34" s="74">
        <f t="shared" si="14"/>
        <v>0</v>
      </c>
      <c r="O34" s="290"/>
      <c r="P34" s="56">
        <f>'Source Data'!L34</f>
        <v>1272.6870103228293</v>
      </c>
      <c r="Q34" s="74">
        <f t="shared" si="15"/>
        <v>0</v>
      </c>
      <c r="R34" s="93">
        <v>0</v>
      </c>
      <c r="S34" s="56"/>
      <c r="T34" s="56"/>
      <c r="U34" s="57">
        <f t="shared" si="1"/>
        <v>0</v>
      </c>
      <c r="V34" s="93">
        <f t="shared" si="2"/>
        <v>0</v>
      </c>
      <c r="W34" s="74">
        <f t="shared" si="16"/>
        <v>0</v>
      </c>
      <c r="X34" s="93">
        <f t="shared" si="17"/>
        <v>0</v>
      </c>
      <c r="Y34" s="56"/>
      <c r="Z34" s="93">
        <f t="shared" si="18"/>
        <v>0</v>
      </c>
      <c r="AA34" s="56"/>
      <c r="AB34" s="56">
        <f t="shared" si="19"/>
        <v>0</v>
      </c>
      <c r="AC34" s="93">
        <f t="shared" si="20"/>
        <v>0</v>
      </c>
      <c r="AD34" s="97">
        <f t="shared" si="3"/>
        <v>0</v>
      </c>
      <c r="AE34" s="75">
        <f>'Source Data'!N34</f>
        <v>5598</v>
      </c>
      <c r="AF34" s="90">
        <f t="shared" si="4"/>
        <v>0</v>
      </c>
      <c r="AG34" s="271"/>
      <c r="AH34" s="75">
        <f t="shared" si="21"/>
        <v>0</v>
      </c>
      <c r="AI34" s="271"/>
      <c r="AJ34" s="77">
        <f t="shared" si="5"/>
        <v>0</v>
      </c>
      <c r="AK34" s="76">
        <f t="shared" si="6"/>
        <v>0</v>
      </c>
      <c r="AL34" s="90">
        <f t="shared" si="22"/>
        <v>0</v>
      </c>
      <c r="AM34" s="79">
        <f t="shared" si="23"/>
        <v>0</v>
      </c>
      <c r="AN34" s="90">
        <f t="shared" si="24"/>
        <v>0</v>
      </c>
      <c r="AO34" s="56"/>
      <c r="AP34" s="90">
        <f t="shared" si="25"/>
        <v>0</v>
      </c>
      <c r="AQ34" s="77"/>
      <c r="AR34" s="77">
        <f t="shared" si="26"/>
        <v>0</v>
      </c>
      <c r="AS34" s="90">
        <f t="shared" si="27"/>
        <v>0</v>
      </c>
      <c r="AT34" s="78">
        <f t="shared" si="7"/>
        <v>0</v>
      </c>
      <c r="AU34" s="87">
        <f t="shared" si="8"/>
        <v>0</v>
      </c>
      <c r="AV34" s="116"/>
      <c r="AW34" s="74"/>
      <c r="AX34" s="74">
        <f t="shared" si="9"/>
        <v>0</v>
      </c>
      <c r="AY34" s="74">
        <f t="shared" si="10"/>
        <v>0</v>
      </c>
    </row>
    <row r="35" spans="1:51" ht="16.149999999999999" customHeight="1" x14ac:dyDescent="0.2">
      <c r="A35" s="54">
        <v>29</v>
      </c>
      <c r="B35" s="55" t="s">
        <v>34</v>
      </c>
      <c r="C35" s="271">
        <f>'8_2.1.18 SIS'!AH35</f>
        <v>0</v>
      </c>
      <c r="D35" s="56">
        <f>'Source Data'!H35</f>
        <v>4119.4752527522951</v>
      </c>
      <c r="E35" s="74">
        <f t="shared" si="11"/>
        <v>0</v>
      </c>
      <c r="F35" s="290"/>
      <c r="G35" s="56">
        <f>'Source Data'!I35</f>
        <v>554.9726016103474</v>
      </c>
      <c r="H35" s="74">
        <f t="shared" si="12"/>
        <v>0</v>
      </c>
      <c r="I35" s="290"/>
      <c r="J35" s="56">
        <f>'Source Data'!J35</f>
        <v>151.35616407554929</v>
      </c>
      <c r="K35" s="74">
        <f t="shared" si="13"/>
        <v>0</v>
      </c>
      <c r="L35" s="290"/>
      <c r="M35" s="56">
        <f>'Source Data'!K35</f>
        <v>3783.9041018887328</v>
      </c>
      <c r="N35" s="74">
        <f t="shared" si="14"/>
        <v>0</v>
      </c>
      <c r="O35" s="290"/>
      <c r="P35" s="56">
        <f>'Source Data'!L35</f>
        <v>1513.5616407554928</v>
      </c>
      <c r="Q35" s="74">
        <f t="shared" si="15"/>
        <v>0</v>
      </c>
      <c r="R35" s="93">
        <v>0</v>
      </c>
      <c r="S35" s="56"/>
      <c r="T35" s="56"/>
      <c r="U35" s="57">
        <f t="shared" si="1"/>
        <v>0</v>
      </c>
      <c r="V35" s="93">
        <f t="shared" si="2"/>
        <v>0</v>
      </c>
      <c r="W35" s="74">
        <f t="shared" si="16"/>
        <v>0</v>
      </c>
      <c r="X35" s="93">
        <f t="shared" si="17"/>
        <v>0</v>
      </c>
      <c r="Y35" s="56"/>
      <c r="Z35" s="93">
        <f t="shared" si="18"/>
        <v>0</v>
      </c>
      <c r="AA35" s="56"/>
      <c r="AB35" s="56">
        <f t="shared" si="19"/>
        <v>0</v>
      </c>
      <c r="AC35" s="93">
        <f t="shared" si="20"/>
        <v>0</v>
      </c>
      <c r="AD35" s="97">
        <f t="shared" si="3"/>
        <v>0</v>
      </c>
      <c r="AE35" s="75">
        <f>'Source Data'!N35</f>
        <v>4860</v>
      </c>
      <c r="AF35" s="90">
        <f t="shared" si="4"/>
        <v>0</v>
      </c>
      <c r="AG35" s="271"/>
      <c r="AH35" s="75">
        <f t="shared" si="21"/>
        <v>0</v>
      </c>
      <c r="AI35" s="271"/>
      <c r="AJ35" s="77">
        <f t="shared" si="5"/>
        <v>0</v>
      </c>
      <c r="AK35" s="76">
        <f t="shared" si="6"/>
        <v>0</v>
      </c>
      <c r="AL35" s="90">
        <f t="shared" si="22"/>
        <v>0</v>
      </c>
      <c r="AM35" s="79">
        <f t="shared" si="23"/>
        <v>0</v>
      </c>
      <c r="AN35" s="90">
        <f t="shared" si="24"/>
        <v>0</v>
      </c>
      <c r="AO35" s="56"/>
      <c r="AP35" s="90">
        <f t="shared" si="25"/>
        <v>0</v>
      </c>
      <c r="AQ35" s="77"/>
      <c r="AR35" s="77">
        <f t="shared" si="26"/>
        <v>0</v>
      </c>
      <c r="AS35" s="90">
        <f t="shared" si="27"/>
        <v>0</v>
      </c>
      <c r="AT35" s="78">
        <f t="shared" si="7"/>
        <v>0</v>
      </c>
      <c r="AU35" s="87">
        <f t="shared" si="8"/>
        <v>0</v>
      </c>
      <c r="AV35" s="116"/>
      <c r="AW35" s="74"/>
      <c r="AX35" s="74">
        <f t="shared" si="9"/>
        <v>0</v>
      </c>
      <c r="AY35" s="74">
        <f t="shared" si="10"/>
        <v>0</v>
      </c>
    </row>
    <row r="36" spans="1:51" ht="16.149999999999999" customHeight="1" x14ac:dyDescent="0.2">
      <c r="A36" s="49">
        <v>30</v>
      </c>
      <c r="B36" s="50" t="s">
        <v>35</v>
      </c>
      <c r="C36" s="272">
        <f>'8_2.1.18 SIS'!AH36</f>
        <v>0</v>
      </c>
      <c r="D36" s="51">
        <f>'Source Data'!H36</f>
        <v>5413.9637107951485</v>
      </c>
      <c r="E36" s="80">
        <f t="shared" si="11"/>
        <v>0</v>
      </c>
      <c r="F36" s="291"/>
      <c r="G36" s="51">
        <f>'Source Data'!I36</f>
        <v>702.2116679130869</v>
      </c>
      <c r="H36" s="80">
        <f t="shared" si="12"/>
        <v>0</v>
      </c>
      <c r="I36" s="291"/>
      <c r="J36" s="51">
        <f>'Source Data'!J36</f>
        <v>191.51227306720551</v>
      </c>
      <c r="K36" s="80">
        <f t="shared" si="13"/>
        <v>0</v>
      </c>
      <c r="L36" s="291"/>
      <c r="M36" s="51">
        <f>'Source Data'!K36</f>
        <v>4787.8068266801383</v>
      </c>
      <c r="N36" s="80">
        <f t="shared" si="14"/>
        <v>0</v>
      </c>
      <c r="O36" s="291"/>
      <c r="P36" s="51">
        <f>'Source Data'!L36</f>
        <v>1915.1227306720555</v>
      </c>
      <c r="Q36" s="80">
        <f t="shared" si="15"/>
        <v>0</v>
      </c>
      <c r="R36" s="94">
        <v>0</v>
      </c>
      <c r="S36" s="51"/>
      <c r="T36" s="51"/>
      <c r="U36" s="52">
        <f t="shared" si="1"/>
        <v>0</v>
      </c>
      <c r="V36" s="94">
        <f t="shared" si="2"/>
        <v>0</v>
      </c>
      <c r="W36" s="80">
        <f t="shared" si="16"/>
        <v>0</v>
      </c>
      <c r="X36" s="94">
        <f t="shared" si="17"/>
        <v>0</v>
      </c>
      <c r="Y36" s="51"/>
      <c r="Z36" s="94">
        <f t="shared" si="18"/>
        <v>0</v>
      </c>
      <c r="AA36" s="53"/>
      <c r="AB36" s="51">
        <f t="shared" si="19"/>
        <v>0</v>
      </c>
      <c r="AC36" s="95">
        <f t="shared" si="20"/>
        <v>0</v>
      </c>
      <c r="AD36" s="95">
        <f t="shared" si="3"/>
        <v>0</v>
      </c>
      <c r="AE36" s="71">
        <f>'Source Data'!N36</f>
        <v>3884</v>
      </c>
      <c r="AF36" s="91">
        <f t="shared" si="4"/>
        <v>0</v>
      </c>
      <c r="AG36" s="272"/>
      <c r="AH36" s="71">
        <f t="shared" si="21"/>
        <v>0</v>
      </c>
      <c r="AI36" s="272"/>
      <c r="AJ36" s="72">
        <f t="shared" si="5"/>
        <v>0</v>
      </c>
      <c r="AK36" s="73">
        <f t="shared" si="6"/>
        <v>0</v>
      </c>
      <c r="AL36" s="91">
        <f t="shared" si="22"/>
        <v>0</v>
      </c>
      <c r="AM36" s="82">
        <f t="shared" si="23"/>
        <v>0</v>
      </c>
      <c r="AN36" s="91">
        <f t="shared" si="24"/>
        <v>0</v>
      </c>
      <c r="AO36" s="51"/>
      <c r="AP36" s="91">
        <f t="shared" si="25"/>
        <v>0</v>
      </c>
      <c r="AQ36" s="72"/>
      <c r="AR36" s="72">
        <f t="shared" si="26"/>
        <v>0</v>
      </c>
      <c r="AS36" s="91">
        <f t="shared" si="27"/>
        <v>0</v>
      </c>
      <c r="AT36" s="81">
        <f t="shared" si="7"/>
        <v>0</v>
      </c>
      <c r="AU36" s="88">
        <f t="shared" si="8"/>
        <v>0</v>
      </c>
      <c r="AV36" s="116"/>
      <c r="AW36" s="80"/>
      <c r="AX36" s="80">
        <f t="shared" si="9"/>
        <v>0</v>
      </c>
      <c r="AY36" s="80">
        <f t="shared" si="10"/>
        <v>0</v>
      </c>
    </row>
    <row r="37" spans="1:51" ht="16.149999999999999" customHeight="1" x14ac:dyDescent="0.2">
      <c r="A37" s="58">
        <v>31</v>
      </c>
      <c r="B37" s="59" t="s">
        <v>36</v>
      </c>
      <c r="C37" s="270">
        <f>'8_2.1.18 SIS'!AH37</f>
        <v>0</v>
      </c>
      <c r="D37" s="60">
        <f>'Source Data'!H37</f>
        <v>3796.0097351340864</v>
      </c>
      <c r="E37" s="65">
        <f t="shared" si="11"/>
        <v>0</v>
      </c>
      <c r="F37" s="289"/>
      <c r="G37" s="60">
        <f>'Source Data'!I37</f>
        <v>524.75657375911442</v>
      </c>
      <c r="H37" s="65">
        <f t="shared" si="12"/>
        <v>0</v>
      </c>
      <c r="I37" s="289"/>
      <c r="J37" s="60">
        <f>'Source Data'!J37</f>
        <v>143.11542920703121</v>
      </c>
      <c r="K37" s="65">
        <f t="shared" si="13"/>
        <v>0</v>
      </c>
      <c r="L37" s="289"/>
      <c r="M37" s="60">
        <f>'Source Data'!K37</f>
        <v>3577.8857301757807</v>
      </c>
      <c r="N37" s="65">
        <f t="shared" si="14"/>
        <v>0</v>
      </c>
      <c r="O37" s="289"/>
      <c r="P37" s="60">
        <f>'Source Data'!L37</f>
        <v>1431.1542920703123</v>
      </c>
      <c r="Q37" s="65">
        <f t="shared" si="15"/>
        <v>0</v>
      </c>
      <c r="R37" s="92">
        <v>0</v>
      </c>
      <c r="S37" s="60"/>
      <c r="T37" s="60"/>
      <c r="U37" s="61">
        <f t="shared" si="1"/>
        <v>0</v>
      </c>
      <c r="V37" s="92">
        <f t="shared" si="2"/>
        <v>0</v>
      </c>
      <c r="W37" s="65">
        <f t="shared" si="16"/>
        <v>0</v>
      </c>
      <c r="X37" s="92">
        <f t="shared" si="17"/>
        <v>0</v>
      </c>
      <c r="Y37" s="60"/>
      <c r="Z37" s="92">
        <f t="shared" si="18"/>
        <v>0</v>
      </c>
      <c r="AA37" s="60"/>
      <c r="AB37" s="60">
        <f t="shared" si="19"/>
        <v>0</v>
      </c>
      <c r="AC37" s="92">
        <f t="shared" si="20"/>
        <v>0</v>
      </c>
      <c r="AD37" s="96">
        <f t="shared" si="3"/>
        <v>0</v>
      </c>
      <c r="AE37" s="66">
        <f>'Source Data'!N37</f>
        <v>5567</v>
      </c>
      <c r="AF37" s="89">
        <f t="shared" si="4"/>
        <v>0</v>
      </c>
      <c r="AG37" s="270"/>
      <c r="AH37" s="66">
        <f t="shared" si="21"/>
        <v>0</v>
      </c>
      <c r="AI37" s="270"/>
      <c r="AJ37" s="68">
        <f t="shared" si="5"/>
        <v>0</v>
      </c>
      <c r="AK37" s="67">
        <f t="shared" si="6"/>
        <v>0</v>
      </c>
      <c r="AL37" s="89">
        <f t="shared" si="22"/>
        <v>0</v>
      </c>
      <c r="AM37" s="70">
        <f t="shared" si="23"/>
        <v>0</v>
      </c>
      <c r="AN37" s="89">
        <f t="shared" si="24"/>
        <v>0</v>
      </c>
      <c r="AO37" s="60"/>
      <c r="AP37" s="89">
        <f t="shared" si="25"/>
        <v>0</v>
      </c>
      <c r="AQ37" s="68"/>
      <c r="AR37" s="68">
        <f t="shared" si="26"/>
        <v>0</v>
      </c>
      <c r="AS37" s="89">
        <f t="shared" si="27"/>
        <v>0</v>
      </c>
      <c r="AT37" s="69">
        <f t="shared" si="7"/>
        <v>0</v>
      </c>
      <c r="AU37" s="86">
        <f t="shared" si="8"/>
        <v>0</v>
      </c>
      <c r="AV37" s="116"/>
      <c r="AW37" s="65"/>
      <c r="AX37" s="65">
        <f t="shared" si="9"/>
        <v>0</v>
      </c>
      <c r="AY37" s="65">
        <f t="shared" si="10"/>
        <v>0</v>
      </c>
    </row>
    <row r="38" spans="1:51" ht="16.149999999999999" customHeight="1" x14ac:dyDescent="0.2">
      <c r="A38" s="54">
        <v>32</v>
      </c>
      <c r="B38" s="55" t="s">
        <v>37</v>
      </c>
      <c r="C38" s="271">
        <f>'8_2.1.18 SIS'!AH38</f>
        <v>0</v>
      </c>
      <c r="D38" s="56">
        <f>'Source Data'!H38</f>
        <v>5211.085155744553</v>
      </c>
      <c r="E38" s="74">
        <f t="shared" si="11"/>
        <v>0</v>
      </c>
      <c r="F38" s="290"/>
      <c r="G38" s="56">
        <f>'Source Data'!I38</f>
        <v>712.66638210557119</v>
      </c>
      <c r="H38" s="74">
        <f t="shared" si="12"/>
        <v>0</v>
      </c>
      <c r="I38" s="290"/>
      <c r="J38" s="56">
        <f>'Source Data'!J38</f>
        <v>194.36355875606483</v>
      </c>
      <c r="K38" s="74">
        <f t="shared" si="13"/>
        <v>0</v>
      </c>
      <c r="L38" s="290"/>
      <c r="M38" s="56">
        <f>'Source Data'!K38</f>
        <v>4859.0889689016212</v>
      </c>
      <c r="N38" s="74">
        <f t="shared" si="14"/>
        <v>0</v>
      </c>
      <c r="O38" s="290"/>
      <c r="P38" s="56">
        <f>'Source Data'!L38</f>
        <v>1943.6355875606487</v>
      </c>
      <c r="Q38" s="74">
        <f t="shared" si="15"/>
        <v>0</v>
      </c>
      <c r="R38" s="93">
        <v>0</v>
      </c>
      <c r="S38" s="56"/>
      <c r="T38" s="56"/>
      <c r="U38" s="57">
        <f t="shared" si="1"/>
        <v>0</v>
      </c>
      <c r="V38" s="93">
        <f t="shared" si="2"/>
        <v>0</v>
      </c>
      <c r="W38" s="74">
        <f t="shared" si="16"/>
        <v>0</v>
      </c>
      <c r="X38" s="93">
        <f t="shared" si="17"/>
        <v>0</v>
      </c>
      <c r="Y38" s="56"/>
      <c r="Z38" s="93">
        <f t="shared" si="18"/>
        <v>0</v>
      </c>
      <c r="AA38" s="56"/>
      <c r="AB38" s="56">
        <f t="shared" si="19"/>
        <v>0</v>
      </c>
      <c r="AC38" s="93">
        <f t="shared" si="20"/>
        <v>0</v>
      </c>
      <c r="AD38" s="97">
        <f t="shared" si="3"/>
        <v>0</v>
      </c>
      <c r="AE38" s="75">
        <f>'Source Data'!N38</f>
        <v>2649</v>
      </c>
      <c r="AF38" s="90">
        <f t="shared" si="4"/>
        <v>0</v>
      </c>
      <c r="AG38" s="271"/>
      <c r="AH38" s="75">
        <f t="shared" si="21"/>
        <v>0</v>
      </c>
      <c r="AI38" s="271"/>
      <c r="AJ38" s="77">
        <f t="shared" si="5"/>
        <v>0</v>
      </c>
      <c r="AK38" s="76">
        <f t="shared" si="6"/>
        <v>0</v>
      </c>
      <c r="AL38" s="90">
        <f t="shared" si="22"/>
        <v>0</v>
      </c>
      <c r="AM38" s="79">
        <f t="shared" si="23"/>
        <v>0</v>
      </c>
      <c r="AN38" s="90">
        <f t="shared" si="24"/>
        <v>0</v>
      </c>
      <c r="AO38" s="56"/>
      <c r="AP38" s="90">
        <f t="shared" si="25"/>
        <v>0</v>
      </c>
      <c r="AQ38" s="77"/>
      <c r="AR38" s="77">
        <f t="shared" si="26"/>
        <v>0</v>
      </c>
      <c r="AS38" s="90">
        <f t="shared" si="27"/>
        <v>0</v>
      </c>
      <c r="AT38" s="78">
        <f t="shared" si="7"/>
        <v>0</v>
      </c>
      <c r="AU38" s="87">
        <f t="shared" si="8"/>
        <v>0</v>
      </c>
      <c r="AV38" s="116"/>
      <c r="AW38" s="74"/>
      <c r="AX38" s="74">
        <f t="shared" si="9"/>
        <v>0</v>
      </c>
      <c r="AY38" s="74">
        <f t="shared" si="10"/>
        <v>0</v>
      </c>
    </row>
    <row r="39" spans="1:51" ht="16.149999999999999" customHeight="1" x14ac:dyDescent="0.2">
      <c r="A39" s="54">
        <v>33</v>
      </c>
      <c r="B39" s="55" t="s">
        <v>38</v>
      </c>
      <c r="C39" s="271">
        <f>'8_2.1.18 SIS'!AH39</f>
        <v>0</v>
      </c>
      <c r="D39" s="56">
        <f>'Source Data'!H39</f>
        <v>4700.4408318694122</v>
      </c>
      <c r="E39" s="74">
        <f t="shared" si="11"/>
        <v>0</v>
      </c>
      <c r="F39" s="290"/>
      <c r="G39" s="56">
        <f>'Source Data'!I39</f>
        <v>624.84576931264041</v>
      </c>
      <c r="H39" s="74">
        <f t="shared" si="12"/>
        <v>0</v>
      </c>
      <c r="I39" s="290"/>
      <c r="J39" s="56">
        <f>'Source Data'!J39</f>
        <v>170.41248253981104</v>
      </c>
      <c r="K39" s="74">
        <f t="shared" si="13"/>
        <v>0</v>
      </c>
      <c r="L39" s="290"/>
      <c r="M39" s="56">
        <f>'Source Data'!K39</f>
        <v>4260.3120634952766</v>
      </c>
      <c r="N39" s="74">
        <f t="shared" si="14"/>
        <v>0</v>
      </c>
      <c r="O39" s="290"/>
      <c r="P39" s="56">
        <f>'Source Data'!L39</f>
        <v>1704.1248253981105</v>
      </c>
      <c r="Q39" s="74">
        <f t="shared" si="15"/>
        <v>0</v>
      </c>
      <c r="R39" s="93">
        <v>0</v>
      </c>
      <c r="S39" s="56"/>
      <c r="T39" s="56"/>
      <c r="U39" s="57">
        <f t="shared" ref="U39:U70" si="28">S39+T39</f>
        <v>0</v>
      </c>
      <c r="V39" s="93">
        <f t="shared" si="2"/>
        <v>0</v>
      </c>
      <c r="W39" s="74">
        <f t="shared" si="16"/>
        <v>0</v>
      </c>
      <c r="X39" s="93">
        <f t="shared" si="17"/>
        <v>0</v>
      </c>
      <c r="Y39" s="56"/>
      <c r="Z39" s="93">
        <f t="shared" si="18"/>
        <v>0</v>
      </c>
      <c r="AA39" s="56"/>
      <c r="AB39" s="56">
        <f t="shared" si="19"/>
        <v>0</v>
      </c>
      <c r="AC39" s="93">
        <f t="shared" si="20"/>
        <v>0</v>
      </c>
      <c r="AD39" s="97">
        <f t="shared" ref="AD39:AD75" si="29">Z39</f>
        <v>0</v>
      </c>
      <c r="AE39" s="75">
        <f>'Source Data'!N39</f>
        <v>3419</v>
      </c>
      <c r="AF39" s="90">
        <f t="shared" ref="AF39:AF70" si="30">C39*AE39</f>
        <v>0</v>
      </c>
      <c r="AG39" s="271"/>
      <c r="AH39" s="75">
        <f t="shared" si="21"/>
        <v>0</v>
      </c>
      <c r="AI39" s="271"/>
      <c r="AJ39" s="77">
        <f t="shared" ref="AJ39:AJ70" si="31">AE39*AI39*0.5</f>
        <v>0</v>
      </c>
      <c r="AK39" s="76">
        <f t="shared" ref="AK39:AK70" si="32">AH39+AJ39</f>
        <v>0</v>
      </c>
      <c r="AL39" s="90">
        <f t="shared" si="22"/>
        <v>0</v>
      </c>
      <c r="AM39" s="79">
        <f t="shared" si="23"/>
        <v>0</v>
      </c>
      <c r="AN39" s="90">
        <f t="shared" si="24"/>
        <v>0</v>
      </c>
      <c r="AO39" s="56"/>
      <c r="AP39" s="90">
        <f t="shared" si="25"/>
        <v>0</v>
      </c>
      <c r="AQ39" s="77"/>
      <c r="AR39" s="77">
        <f t="shared" si="26"/>
        <v>0</v>
      </c>
      <c r="AS39" s="90">
        <f t="shared" si="27"/>
        <v>0</v>
      </c>
      <c r="AT39" s="78">
        <f t="shared" si="7"/>
        <v>0</v>
      </c>
      <c r="AU39" s="87">
        <f t="shared" si="8"/>
        <v>0</v>
      </c>
      <c r="AV39" s="116"/>
      <c r="AW39" s="74"/>
      <c r="AX39" s="74">
        <f t="shared" ref="AX39:AX75" si="33">-AM39</f>
        <v>0</v>
      </c>
      <c r="AY39" s="74">
        <f t="shared" ref="AY39:AY70" si="34">AX39-AW39</f>
        <v>0</v>
      </c>
    </row>
    <row r="40" spans="1:51" ht="16.149999999999999" customHeight="1" x14ac:dyDescent="0.2">
      <c r="A40" s="54">
        <v>34</v>
      </c>
      <c r="B40" s="55" t="s">
        <v>39</v>
      </c>
      <c r="C40" s="271">
        <f>'8_2.1.18 SIS'!AH40</f>
        <v>2</v>
      </c>
      <c r="D40" s="56">
        <f>'Source Data'!H40</f>
        <v>5203.4516530730671</v>
      </c>
      <c r="E40" s="74">
        <f t="shared" si="11"/>
        <v>10406.903306146134</v>
      </c>
      <c r="F40" s="290"/>
      <c r="G40" s="56">
        <f>'Source Data'!I40</f>
        <v>693.972191189574</v>
      </c>
      <c r="H40" s="74">
        <f t="shared" si="12"/>
        <v>0</v>
      </c>
      <c r="I40" s="290"/>
      <c r="J40" s="56">
        <f>'Source Data'!J40</f>
        <v>189.26514305170204</v>
      </c>
      <c r="K40" s="74">
        <f t="shared" si="13"/>
        <v>0</v>
      </c>
      <c r="L40" s="290"/>
      <c r="M40" s="56">
        <f>'Source Data'!K40</f>
        <v>4731.62857629255</v>
      </c>
      <c r="N40" s="74">
        <f t="shared" si="14"/>
        <v>0</v>
      </c>
      <c r="O40" s="290"/>
      <c r="P40" s="56">
        <f>'Source Data'!L40</f>
        <v>1892.6514305170203</v>
      </c>
      <c r="Q40" s="74">
        <f t="shared" si="15"/>
        <v>0</v>
      </c>
      <c r="R40" s="93">
        <v>12741</v>
      </c>
      <c r="S40" s="56"/>
      <c r="T40" s="56"/>
      <c r="U40" s="57">
        <f t="shared" si="28"/>
        <v>0</v>
      </c>
      <c r="V40" s="93">
        <f t="shared" si="2"/>
        <v>12741</v>
      </c>
      <c r="W40" s="74">
        <f t="shared" si="16"/>
        <v>-32</v>
      </c>
      <c r="X40" s="93">
        <f t="shared" si="17"/>
        <v>12709</v>
      </c>
      <c r="Y40" s="56"/>
      <c r="Z40" s="93">
        <f t="shared" si="18"/>
        <v>12709</v>
      </c>
      <c r="AA40" s="56"/>
      <c r="AB40" s="56">
        <f t="shared" si="19"/>
        <v>12709</v>
      </c>
      <c r="AC40" s="93">
        <f t="shared" si="20"/>
        <v>1059</v>
      </c>
      <c r="AD40" s="97">
        <f t="shared" si="29"/>
        <v>12709</v>
      </c>
      <c r="AE40" s="75">
        <f>'Source Data'!N40</f>
        <v>1894</v>
      </c>
      <c r="AF40" s="90">
        <f t="shared" si="30"/>
        <v>3788</v>
      </c>
      <c r="AG40" s="271"/>
      <c r="AH40" s="75">
        <f t="shared" si="21"/>
        <v>0</v>
      </c>
      <c r="AI40" s="271"/>
      <c r="AJ40" s="77">
        <f t="shared" si="31"/>
        <v>0</v>
      </c>
      <c r="AK40" s="76">
        <f t="shared" si="32"/>
        <v>0</v>
      </c>
      <c r="AL40" s="90">
        <f t="shared" si="22"/>
        <v>3788</v>
      </c>
      <c r="AM40" s="79">
        <f t="shared" si="23"/>
        <v>-9</v>
      </c>
      <c r="AN40" s="90">
        <f t="shared" si="24"/>
        <v>3779</v>
      </c>
      <c r="AO40" s="56"/>
      <c r="AP40" s="90">
        <f t="shared" si="25"/>
        <v>3779</v>
      </c>
      <c r="AQ40" s="77"/>
      <c r="AR40" s="77">
        <f t="shared" si="26"/>
        <v>3779</v>
      </c>
      <c r="AS40" s="90">
        <f t="shared" si="27"/>
        <v>315</v>
      </c>
      <c r="AT40" s="78">
        <f t="shared" si="7"/>
        <v>16488</v>
      </c>
      <c r="AU40" s="87">
        <f t="shared" si="8"/>
        <v>1374</v>
      </c>
      <c r="AV40" s="116"/>
      <c r="AW40" s="74"/>
      <c r="AX40" s="74">
        <f t="shared" si="33"/>
        <v>9</v>
      </c>
      <c r="AY40" s="74">
        <f t="shared" si="34"/>
        <v>9</v>
      </c>
    </row>
    <row r="41" spans="1:51" ht="16.149999999999999" customHeight="1" x14ac:dyDescent="0.2">
      <c r="A41" s="49">
        <v>35</v>
      </c>
      <c r="B41" s="50" t="s">
        <v>40</v>
      </c>
      <c r="C41" s="272">
        <f>'8_2.1.18 SIS'!AH41</f>
        <v>0</v>
      </c>
      <c r="D41" s="51">
        <f>'Source Data'!H41</f>
        <v>4357.2318016845329</v>
      </c>
      <c r="E41" s="80">
        <f t="shared" si="11"/>
        <v>0</v>
      </c>
      <c r="F41" s="291"/>
      <c r="G41" s="51">
        <f>'Source Data'!I41</f>
        <v>608.37683053992896</v>
      </c>
      <c r="H41" s="80">
        <f t="shared" si="12"/>
        <v>0</v>
      </c>
      <c r="I41" s="291"/>
      <c r="J41" s="51">
        <f>'Source Data'!J41</f>
        <v>165.92095378361697</v>
      </c>
      <c r="K41" s="80">
        <f t="shared" si="13"/>
        <v>0</v>
      </c>
      <c r="L41" s="291"/>
      <c r="M41" s="51">
        <f>'Source Data'!K41</f>
        <v>4148.0238445904242</v>
      </c>
      <c r="N41" s="80">
        <f t="shared" si="14"/>
        <v>0</v>
      </c>
      <c r="O41" s="291"/>
      <c r="P41" s="51">
        <f>'Source Data'!L41</f>
        <v>1659.2095378361696</v>
      </c>
      <c r="Q41" s="80">
        <f t="shared" si="15"/>
        <v>0</v>
      </c>
      <c r="R41" s="94">
        <v>0</v>
      </c>
      <c r="S41" s="51"/>
      <c r="T41" s="51"/>
      <c r="U41" s="52">
        <f t="shared" si="28"/>
        <v>0</v>
      </c>
      <c r="V41" s="94">
        <f t="shared" si="2"/>
        <v>0</v>
      </c>
      <c r="W41" s="80">
        <f t="shared" si="16"/>
        <v>0</v>
      </c>
      <c r="X41" s="94">
        <f t="shared" si="17"/>
        <v>0</v>
      </c>
      <c r="Y41" s="51"/>
      <c r="Z41" s="94">
        <f t="shared" si="18"/>
        <v>0</v>
      </c>
      <c r="AA41" s="53"/>
      <c r="AB41" s="51">
        <f t="shared" si="19"/>
        <v>0</v>
      </c>
      <c r="AC41" s="95">
        <f t="shared" si="20"/>
        <v>0</v>
      </c>
      <c r="AD41" s="95">
        <f t="shared" si="29"/>
        <v>0</v>
      </c>
      <c r="AE41" s="71">
        <f>'Source Data'!N41</f>
        <v>3679</v>
      </c>
      <c r="AF41" s="91">
        <f t="shared" si="30"/>
        <v>0</v>
      </c>
      <c r="AG41" s="272"/>
      <c r="AH41" s="71">
        <f t="shared" si="21"/>
        <v>0</v>
      </c>
      <c r="AI41" s="272"/>
      <c r="AJ41" s="72">
        <f t="shared" si="31"/>
        <v>0</v>
      </c>
      <c r="AK41" s="73">
        <f t="shared" si="32"/>
        <v>0</v>
      </c>
      <c r="AL41" s="91">
        <f t="shared" si="22"/>
        <v>0</v>
      </c>
      <c r="AM41" s="82">
        <f t="shared" si="23"/>
        <v>0</v>
      </c>
      <c r="AN41" s="91">
        <f t="shared" si="24"/>
        <v>0</v>
      </c>
      <c r="AO41" s="51"/>
      <c r="AP41" s="91">
        <f t="shared" si="25"/>
        <v>0</v>
      </c>
      <c r="AQ41" s="72"/>
      <c r="AR41" s="72">
        <f t="shared" si="26"/>
        <v>0</v>
      </c>
      <c r="AS41" s="91">
        <f t="shared" si="27"/>
        <v>0</v>
      </c>
      <c r="AT41" s="81">
        <f t="shared" si="7"/>
        <v>0</v>
      </c>
      <c r="AU41" s="88">
        <f t="shared" si="8"/>
        <v>0</v>
      </c>
      <c r="AV41" s="116"/>
      <c r="AW41" s="80"/>
      <c r="AX41" s="80">
        <f t="shared" si="33"/>
        <v>0</v>
      </c>
      <c r="AY41" s="80">
        <f t="shared" si="34"/>
        <v>0</v>
      </c>
    </row>
    <row r="42" spans="1:51" ht="16.149999999999999" customHeight="1" x14ac:dyDescent="0.2">
      <c r="A42" s="58">
        <v>36</v>
      </c>
      <c r="B42" s="59" t="s">
        <v>41</v>
      </c>
      <c r="C42" s="270">
        <f>'8_2.1.18 SIS'!AH42</f>
        <v>0</v>
      </c>
      <c r="D42" s="60">
        <f>'Source Data'!H42</f>
        <v>3397.1647109485266</v>
      </c>
      <c r="E42" s="65">
        <f t="shared" si="11"/>
        <v>0</v>
      </c>
      <c r="F42" s="289"/>
      <c r="G42" s="60">
        <f>'Source Data'!I42</f>
        <v>463.14668164219148</v>
      </c>
      <c r="H42" s="65">
        <f t="shared" si="12"/>
        <v>0</v>
      </c>
      <c r="I42" s="289"/>
      <c r="J42" s="60">
        <f>'Source Data'!J42</f>
        <v>126.31273135696131</v>
      </c>
      <c r="K42" s="65">
        <f t="shared" si="13"/>
        <v>0</v>
      </c>
      <c r="L42" s="289"/>
      <c r="M42" s="60">
        <f>'Source Data'!K42</f>
        <v>3157.818283924033</v>
      </c>
      <c r="N42" s="65">
        <f t="shared" si="14"/>
        <v>0</v>
      </c>
      <c r="O42" s="289"/>
      <c r="P42" s="60">
        <f>'Source Data'!L42</f>
        <v>1263.1273135696131</v>
      </c>
      <c r="Q42" s="65">
        <f t="shared" si="15"/>
        <v>0</v>
      </c>
      <c r="R42" s="92">
        <v>0</v>
      </c>
      <c r="S42" s="60"/>
      <c r="T42" s="60"/>
      <c r="U42" s="61">
        <f t="shared" si="28"/>
        <v>0</v>
      </c>
      <c r="V42" s="92">
        <f t="shared" si="2"/>
        <v>0</v>
      </c>
      <c r="W42" s="65">
        <f t="shared" si="16"/>
        <v>0</v>
      </c>
      <c r="X42" s="92">
        <f t="shared" si="17"/>
        <v>0</v>
      </c>
      <c r="Y42" s="60"/>
      <c r="Z42" s="92">
        <f t="shared" si="18"/>
        <v>0</v>
      </c>
      <c r="AA42" s="60"/>
      <c r="AB42" s="60">
        <f t="shared" si="19"/>
        <v>0</v>
      </c>
      <c r="AC42" s="92">
        <f t="shared" si="20"/>
        <v>0</v>
      </c>
      <c r="AD42" s="96">
        <f t="shared" si="29"/>
        <v>0</v>
      </c>
      <c r="AE42" s="66">
        <f>'Source Data'!N42</f>
        <v>6275</v>
      </c>
      <c r="AF42" s="89">
        <f t="shared" si="30"/>
        <v>0</v>
      </c>
      <c r="AG42" s="270"/>
      <c r="AH42" s="66">
        <f t="shared" si="21"/>
        <v>0</v>
      </c>
      <c r="AI42" s="270"/>
      <c r="AJ42" s="68">
        <f t="shared" si="31"/>
        <v>0</v>
      </c>
      <c r="AK42" s="67">
        <f t="shared" si="32"/>
        <v>0</v>
      </c>
      <c r="AL42" s="89">
        <f t="shared" si="22"/>
        <v>0</v>
      </c>
      <c r="AM42" s="70">
        <f t="shared" si="23"/>
        <v>0</v>
      </c>
      <c r="AN42" s="89">
        <f t="shared" si="24"/>
        <v>0</v>
      </c>
      <c r="AO42" s="60"/>
      <c r="AP42" s="89">
        <f t="shared" si="25"/>
        <v>0</v>
      </c>
      <c r="AQ42" s="68"/>
      <c r="AR42" s="68">
        <f t="shared" si="26"/>
        <v>0</v>
      </c>
      <c r="AS42" s="89">
        <f t="shared" si="27"/>
        <v>0</v>
      </c>
      <c r="AT42" s="69">
        <f t="shared" si="7"/>
        <v>0</v>
      </c>
      <c r="AU42" s="86">
        <f t="shared" si="8"/>
        <v>0</v>
      </c>
      <c r="AV42" s="116"/>
      <c r="AW42" s="65"/>
      <c r="AX42" s="65">
        <f t="shared" si="33"/>
        <v>0</v>
      </c>
      <c r="AY42" s="65">
        <f t="shared" si="34"/>
        <v>0</v>
      </c>
    </row>
    <row r="43" spans="1:51" ht="16.149999999999999" customHeight="1" x14ac:dyDescent="0.2">
      <c r="A43" s="54">
        <v>37</v>
      </c>
      <c r="B43" s="55" t="s">
        <v>42</v>
      </c>
      <c r="C43" s="271">
        <f>'8_2.1.18 SIS'!AH43</f>
        <v>44</v>
      </c>
      <c r="D43" s="56">
        <f>'Source Data'!H43</f>
        <v>5115.2412376905504</v>
      </c>
      <c r="E43" s="74">
        <f t="shared" si="11"/>
        <v>225070.61445838423</v>
      </c>
      <c r="F43" s="290"/>
      <c r="G43" s="56">
        <f>'Source Data'!I43</f>
        <v>683.69591860374021</v>
      </c>
      <c r="H43" s="74">
        <f t="shared" si="12"/>
        <v>0</v>
      </c>
      <c r="I43" s="290"/>
      <c r="J43" s="56">
        <f>'Source Data'!J43</f>
        <v>186.46252325556549</v>
      </c>
      <c r="K43" s="74">
        <f t="shared" si="13"/>
        <v>0</v>
      </c>
      <c r="L43" s="290"/>
      <c r="M43" s="56">
        <f>'Source Data'!K43</f>
        <v>4661.5630813891366</v>
      </c>
      <c r="N43" s="74">
        <f t="shared" si="14"/>
        <v>0</v>
      </c>
      <c r="O43" s="290"/>
      <c r="P43" s="56">
        <f>'Source Data'!L43</f>
        <v>1864.6252325556547</v>
      </c>
      <c r="Q43" s="74">
        <f t="shared" si="15"/>
        <v>0</v>
      </c>
      <c r="R43" s="93">
        <v>272121</v>
      </c>
      <c r="S43" s="56"/>
      <c r="T43" s="56"/>
      <c r="U43" s="57">
        <f t="shared" si="28"/>
        <v>0</v>
      </c>
      <c r="V43" s="93">
        <f t="shared" si="2"/>
        <v>272121</v>
      </c>
      <c r="W43" s="74">
        <f t="shared" si="16"/>
        <v>-680</v>
      </c>
      <c r="X43" s="93">
        <f t="shared" si="17"/>
        <v>271441</v>
      </c>
      <c r="Y43" s="56"/>
      <c r="Z43" s="93">
        <f t="shared" si="18"/>
        <v>271441</v>
      </c>
      <c r="AA43" s="56"/>
      <c r="AB43" s="56">
        <f t="shared" si="19"/>
        <v>271441</v>
      </c>
      <c r="AC43" s="93">
        <f t="shared" si="20"/>
        <v>22620</v>
      </c>
      <c r="AD43" s="97">
        <f t="shared" si="29"/>
        <v>271441</v>
      </c>
      <c r="AE43" s="75">
        <f>'Source Data'!N43</f>
        <v>3876</v>
      </c>
      <c r="AF43" s="90">
        <f t="shared" si="30"/>
        <v>170544</v>
      </c>
      <c r="AG43" s="271"/>
      <c r="AH43" s="75">
        <f t="shared" si="21"/>
        <v>0</v>
      </c>
      <c r="AI43" s="271"/>
      <c r="AJ43" s="77">
        <f t="shared" si="31"/>
        <v>0</v>
      </c>
      <c r="AK43" s="76">
        <f t="shared" si="32"/>
        <v>0</v>
      </c>
      <c r="AL43" s="90">
        <f t="shared" si="22"/>
        <v>170544</v>
      </c>
      <c r="AM43" s="79">
        <f t="shared" si="23"/>
        <v>-426</v>
      </c>
      <c r="AN43" s="90">
        <f t="shared" si="24"/>
        <v>170118</v>
      </c>
      <c r="AO43" s="56"/>
      <c r="AP43" s="90">
        <f t="shared" si="25"/>
        <v>170118</v>
      </c>
      <c r="AQ43" s="77"/>
      <c r="AR43" s="77">
        <f t="shared" si="26"/>
        <v>170118</v>
      </c>
      <c r="AS43" s="90">
        <f t="shared" si="27"/>
        <v>14177</v>
      </c>
      <c r="AT43" s="78">
        <f t="shared" si="7"/>
        <v>441559</v>
      </c>
      <c r="AU43" s="87">
        <f t="shared" si="8"/>
        <v>36797</v>
      </c>
      <c r="AV43" s="116"/>
      <c r="AW43" s="74"/>
      <c r="AX43" s="74">
        <f t="shared" si="33"/>
        <v>426</v>
      </c>
      <c r="AY43" s="74">
        <f t="shared" si="34"/>
        <v>426</v>
      </c>
    </row>
    <row r="44" spans="1:51" ht="16.149999999999999" customHeight="1" x14ac:dyDescent="0.2">
      <c r="A44" s="54">
        <v>38</v>
      </c>
      <c r="B44" s="55" t="s">
        <v>43</v>
      </c>
      <c r="C44" s="271">
        <f>'8_2.1.18 SIS'!AH44</f>
        <v>0</v>
      </c>
      <c r="D44" s="56">
        <f>'Source Data'!H44</f>
        <v>2242.6574879084728</v>
      </c>
      <c r="E44" s="74">
        <f t="shared" si="11"/>
        <v>0</v>
      </c>
      <c r="F44" s="290"/>
      <c r="G44" s="56">
        <f>'Source Data'!I44</f>
        <v>217.85498253596765</v>
      </c>
      <c r="H44" s="74">
        <f t="shared" si="12"/>
        <v>0</v>
      </c>
      <c r="I44" s="290"/>
      <c r="J44" s="56">
        <f>'Source Data'!J44</f>
        <v>59.414995237082067</v>
      </c>
      <c r="K44" s="74">
        <f t="shared" si="13"/>
        <v>0</v>
      </c>
      <c r="L44" s="290"/>
      <c r="M44" s="56">
        <f>'Source Data'!K44</f>
        <v>1485.3748809270521</v>
      </c>
      <c r="N44" s="74">
        <f t="shared" si="14"/>
        <v>0</v>
      </c>
      <c r="O44" s="290"/>
      <c r="P44" s="56">
        <f>'Source Data'!L44</f>
        <v>594.14995237082076</v>
      </c>
      <c r="Q44" s="74">
        <f t="shared" si="15"/>
        <v>0</v>
      </c>
      <c r="R44" s="93">
        <v>0</v>
      </c>
      <c r="S44" s="56"/>
      <c r="T44" s="56"/>
      <c r="U44" s="57">
        <f t="shared" si="28"/>
        <v>0</v>
      </c>
      <c r="V44" s="93">
        <f t="shared" si="2"/>
        <v>0</v>
      </c>
      <c r="W44" s="74">
        <f t="shared" si="16"/>
        <v>0</v>
      </c>
      <c r="X44" s="93">
        <f t="shared" si="17"/>
        <v>0</v>
      </c>
      <c r="Y44" s="56"/>
      <c r="Z44" s="93">
        <f t="shared" si="18"/>
        <v>0</v>
      </c>
      <c r="AA44" s="56"/>
      <c r="AB44" s="56">
        <f t="shared" si="19"/>
        <v>0</v>
      </c>
      <c r="AC44" s="93">
        <f t="shared" si="20"/>
        <v>0</v>
      </c>
      <c r="AD44" s="97">
        <f t="shared" si="29"/>
        <v>0</v>
      </c>
      <c r="AE44" s="75">
        <f>'Source Data'!N44</f>
        <v>11268</v>
      </c>
      <c r="AF44" s="90">
        <f t="shared" si="30"/>
        <v>0</v>
      </c>
      <c r="AG44" s="271"/>
      <c r="AH44" s="75">
        <f t="shared" si="21"/>
        <v>0</v>
      </c>
      <c r="AI44" s="271"/>
      <c r="AJ44" s="77">
        <f t="shared" si="31"/>
        <v>0</v>
      </c>
      <c r="AK44" s="76">
        <f t="shared" si="32"/>
        <v>0</v>
      </c>
      <c r="AL44" s="90">
        <f t="shared" si="22"/>
        <v>0</v>
      </c>
      <c r="AM44" s="79">
        <f t="shared" si="23"/>
        <v>0</v>
      </c>
      <c r="AN44" s="90">
        <f t="shared" si="24"/>
        <v>0</v>
      </c>
      <c r="AO44" s="56"/>
      <c r="AP44" s="90">
        <f t="shared" si="25"/>
        <v>0</v>
      </c>
      <c r="AQ44" s="77"/>
      <c r="AR44" s="77">
        <f t="shared" si="26"/>
        <v>0</v>
      </c>
      <c r="AS44" s="90">
        <f t="shared" si="27"/>
        <v>0</v>
      </c>
      <c r="AT44" s="78">
        <f t="shared" si="7"/>
        <v>0</v>
      </c>
      <c r="AU44" s="87">
        <f t="shared" si="8"/>
        <v>0</v>
      </c>
      <c r="AV44" s="116"/>
      <c r="AW44" s="74"/>
      <c r="AX44" s="74">
        <f t="shared" si="33"/>
        <v>0</v>
      </c>
      <c r="AY44" s="74">
        <f t="shared" si="34"/>
        <v>0</v>
      </c>
    </row>
    <row r="45" spans="1:51" ht="16.149999999999999" customHeight="1" x14ac:dyDescent="0.2">
      <c r="A45" s="54">
        <v>39</v>
      </c>
      <c r="B45" s="55" t="s">
        <v>44</v>
      </c>
      <c r="C45" s="271">
        <f>'8_2.1.18 SIS'!AH45</f>
        <v>0</v>
      </c>
      <c r="D45" s="56">
        <f>'Source Data'!H45</f>
        <v>2703.2750635068246</v>
      </c>
      <c r="E45" s="74">
        <f t="shared" si="11"/>
        <v>0</v>
      </c>
      <c r="F45" s="290"/>
      <c r="G45" s="56">
        <f>'Source Data'!I45</f>
        <v>360.15144440628399</v>
      </c>
      <c r="H45" s="74">
        <f t="shared" si="12"/>
        <v>0</v>
      </c>
      <c r="I45" s="290"/>
      <c r="J45" s="56">
        <f>'Source Data'!J45</f>
        <v>98.223121201713838</v>
      </c>
      <c r="K45" s="74">
        <f t="shared" si="13"/>
        <v>0</v>
      </c>
      <c r="L45" s="290"/>
      <c r="M45" s="56">
        <f>'Source Data'!K45</f>
        <v>2455.578030042846</v>
      </c>
      <c r="N45" s="74">
        <f t="shared" si="14"/>
        <v>0</v>
      </c>
      <c r="O45" s="290"/>
      <c r="P45" s="56">
        <f>'Source Data'!L45</f>
        <v>982.2312120171382</v>
      </c>
      <c r="Q45" s="74">
        <f t="shared" si="15"/>
        <v>0</v>
      </c>
      <c r="R45" s="93">
        <v>0</v>
      </c>
      <c r="S45" s="56"/>
      <c r="T45" s="56"/>
      <c r="U45" s="57">
        <f t="shared" si="28"/>
        <v>0</v>
      </c>
      <c r="V45" s="93">
        <f t="shared" si="2"/>
        <v>0</v>
      </c>
      <c r="W45" s="74">
        <f t="shared" si="16"/>
        <v>0</v>
      </c>
      <c r="X45" s="93">
        <f t="shared" si="17"/>
        <v>0</v>
      </c>
      <c r="Y45" s="56"/>
      <c r="Z45" s="93">
        <f t="shared" si="18"/>
        <v>0</v>
      </c>
      <c r="AA45" s="56"/>
      <c r="AB45" s="56">
        <f t="shared" si="19"/>
        <v>0</v>
      </c>
      <c r="AC45" s="93">
        <f t="shared" si="20"/>
        <v>0</v>
      </c>
      <c r="AD45" s="97">
        <f t="shared" si="29"/>
        <v>0</v>
      </c>
      <c r="AE45" s="75">
        <f>'Source Data'!N45</f>
        <v>5158</v>
      </c>
      <c r="AF45" s="90">
        <f t="shared" si="30"/>
        <v>0</v>
      </c>
      <c r="AG45" s="271"/>
      <c r="AH45" s="75">
        <f t="shared" si="21"/>
        <v>0</v>
      </c>
      <c r="AI45" s="271"/>
      <c r="AJ45" s="77">
        <f t="shared" si="31"/>
        <v>0</v>
      </c>
      <c r="AK45" s="76">
        <f t="shared" si="32"/>
        <v>0</v>
      </c>
      <c r="AL45" s="90">
        <f t="shared" si="22"/>
        <v>0</v>
      </c>
      <c r="AM45" s="79">
        <f t="shared" si="23"/>
        <v>0</v>
      </c>
      <c r="AN45" s="90">
        <f t="shared" si="24"/>
        <v>0</v>
      </c>
      <c r="AO45" s="56"/>
      <c r="AP45" s="90">
        <f t="shared" si="25"/>
        <v>0</v>
      </c>
      <c r="AQ45" s="77"/>
      <c r="AR45" s="77">
        <f t="shared" si="26"/>
        <v>0</v>
      </c>
      <c r="AS45" s="90">
        <f t="shared" si="27"/>
        <v>0</v>
      </c>
      <c r="AT45" s="78">
        <f t="shared" si="7"/>
        <v>0</v>
      </c>
      <c r="AU45" s="87">
        <f t="shared" si="8"/>
        <v>0</v>
      </c>
      <c r="AV45" s="116"/>
      <c r="AW45" s="74"/>
      <c r="AX45" s="74">
        <f t="shared" si="33"/>
        <v>0</v>
      </c>
      <c r="AY45" s="74">
        <f t="shared" si="34"/>
        <v>0</v>
      </c>
    </row>
    <row r="46" spans="1:51" ht="16.149999999999999" customHeight="1" x14ac:dyDescent="0.2">
      <c r="A46" s="49">
        <v>40</v>
      </c>
      <c r="B46" s="50" t="s">
        <v>45</v>
      </c>
      <c r="C46" s="272">
        <f>'8_2.1.18 SIS'!AH46</f>
        <v>0</v>
      </c>
      <c r="D46" s="51">
        <f>'Source Data'!H46</f>
        <v>4843.6552941270829</v>
      </c>
      <c r="E46" s="80">
        <f t="shared" si="11"/>
        <v>0</v>
      </c>
      <c r="F46" s="291"/>
      <c r="G46" s="51">
        <f>'Source Data'!I46</f>
        <v>644.48181238686641</v>
      </c>
      <c r="H46" s="80">
        <f t="shared" si="12"/>
        <v>0</v>
      </c>
      <c r="I46" s="291"/>
      <c r="J46" s="51">
        <f>'Source Data'!J46</f>
        <v>175.76776701459988</v>
      </c>
      <c r="K46" s="80">
        <f t="shared" si="13"/>
        <v>0</v>
      </c>
      <c r="L46" s="291"/>
      <c r="M46" s="51">
        <f>'Source Data'!K46</f>
        <v>4394.194175364998</v>
      </c>
      <c r="N46" s="80">
        <f t="shared" si="14"/>
        <v>0</v>
      </c>
      <c r="O46" s="291"/>
      <c r="P46" s="51">
        <f>'Source Data'!L46</f>
        <v>1757.6776701459989</v>
      </c>
      <c r="Q46" s="80">
        <f t="shared" si="15"/>
        <v>0</v>
      </c>
      <c r="R46" s="94">
        <v>0</v>
      </c>
      <c r="S46" s="51"/>
      <c r="T46" s="51"/>
      <c r="U46" s="52">
        <f t="shared" si="28"/>
        <v>0</v>
      </c>
      <c r="V46" s="94">
        <f t="shared" si="2"/>
        <v>0</v>
      </c>
      <c r="W46" s="80">
        <f t="shared" si="16"/>
        <v>0</v>
      </c>
      <c r="X46" s="94">
        <f t="shared" si="17"/>
        <v>0</v>
      </c>
      <c r="Y46" s="51"/>
      <c r="Z46" s="94">
        <f t="shared" si="18"/>
        <v>0</v>
      </c>
      <c r="AA46" s="53"/>
      <c r="AB46" s="51">
        <f t="shared" si="19"/>
        <v>0</v>
      </c>
      <c r="AC46" s="95">
        <f t="shared" si="20"/>
        <v>0</v>
      </c>
      <c r="AD46" s="95">
        <f t="shared" si="29"/>
        <v>0</v>
      </c>
      <c r="AE46" s="71">
        <f>'Source Data'!N46</f>
        <v>4005</v>
      </c>
      <c r="AF46" s="91">
        <f t="shared" si="30"/>
        <v>0</v>
      </c>
      <c r="AG46" s="272"/>
      <c r="AH46" s="71">
        <f t="shared" si="21"/>
        <v>0</v>
      </c>
      <c r="AI46" s="272"/>
      <c r="AJ46" s="72">
        <f t="shared" si="31"/>
        <v>0</v>
      </c>
      <c r="AK46" s="73">
        <f t="shared" si="32"/>
        <v>0</v>
      </c>
      <c r="AL46" s="91">
        <f t="shared" si="22"/>
        <v>0</v>
      </c>
      <c r="AM46" s="82">
        <f t="shared" si="23"/>
        <v>0</v>
      </c>
      <c r="AN46" s="91">
        <f t="shared" si="24"/>
        <v>0</v>
      </c>
      <c r="AO46" s="51"/>
      <c r="AP46" s="91">
        <f t="shared" si="25"/>
        <v>0</v>
      </c>
      <c r="AQ46" s="72"/>
      <c r="AR46" s="72">
        <f t="shared" si="26"/>
        <v>0</v>
      </c>
      <c r="AS46" s="91">
        <f t="shared" si="27"/>
        <v>0</v>
      </c>
      <c r="AT46" s="81">
        <f t="shared" si="7"/>
        <v>0</v>
      </c>
      <c r="AU46" s="88">
        <f t="shared" si="8"/>
        <v>0</v>
      </c>
      <c r="AV46" s="116"/>
      <c r="AW46" s="80"/>
      <c r="AX46" s="80">
        <f t="shared" si="33"/>
        <v>0</v>
      </c>
      <c r="AY46" s="80">
        <f t="shared" si="34"/>
        <v>0</v>
      </c>
    </row>
    <row r="47" spans="1:51" ht="16.149999999999999" customHeight="1" x14ac:dyDescent="0.2">
      <c r="A47" s="58">
        <v>41</v>
      </c>
      <c r="B47" s="59" t="s">
        <v>46</v>
      </c>
      <c r="C47" s="270">
        <f>'8_2.1.18 SIS'!AH47</f>
        <v>0</v>
      </c>
      <c r="D47" s="60">
        <f>'Source Data'!H47</f>
        <v>2834.247173471952</v>
      </c>
      <c r="E47" s="65">
        <f t="shared" si="11"/>
        <v>0</v>
      </c>
      <c r="F47" s="289"/>
      <c r="G47" s="60">
        <f>'Source Data'!I47</f>
        <v>378.64303242739538</v>
      </c>
      <c r="H47" s="65">
        <f t="shared" si="12"/>
        <v>0</v>
      </c>
      <c r="I47" s="289"/>
      <c r="J47" s="60">
        <f>'Source Data'!J47</f>
        <v>103.26628157110781</v>
      </c>
      <c r="K47" s="65">
        <f t="shared" si="13"/>
        <v>0</v>
      </c>
      <c r="L47" s="289"/>
      <c r="M47" s="60">
        <f>'Source Data'!K47</f>
        <v>2581.6570392776953</v>
      </c>
      <c r="N47" s="65">
        <f t="shared" si="14"/>
        <v>0</v>
      </c>
      <c r="O47" s="289"/>
      <c r="P47" s="60">
        <f>'Source Data'!L47</f>
        <v>1032.6628157110781</v>
      </c>
      <c r="Q47" s="65">
        <f t="shared" si="15"/>
        <v>0</v>
      </c>
      <c r="R47" s="92">
        <v>0</v>
      </c>
      <c r="S47" s="60"/>
      <c r="T47" s="60"/>
      <c r="U47" s="61">
        <f t="shared" si="28"/>
        <v>0</v>
      </c>
      <c r="V47" s="92">
        <f t="shared" si="2"/>
        <v>0</v>
      </c>
      <c r="W47" s="65">
        <f t="shared" si="16"/>
        <v>0</v>
      </c>
      <c r="X47" s="92">
        <f t="shared" si="17"/>
        <v>0</v>
      </c>
      <c r="Y47" s="60"/>
      <c r="Z47" s="92">
        <f t="shared" si="18"/>
        <v>0</v>
      </c>
      <c r="AA47" s="60"/>
      <c r="AB47" s="60">
        <f t="shared" si="19"/>
        <v>0</v>
      </c>
      <c r="AC47" s="92">
        <f t="shared" si="20"/>
        <v>0</v>
      </c>
      <c r="AD47" s="96">
        <f t="shared" si="29"/>
        <v>0</v>
      </c>
      <c r="AE47" s="66">
        <f>'Source Data'!N47</f>
        <v>9547</v>
      </c>
      <c r="AF47" s="89">
        <f t="shared" si="30"/>
        <v>0</v>
      </c>
      <c r="AG47" s="270"/>
      <c r="AH47" s="66">
        <f t="shared" si="21"/>
        <v>0</v>
      </c>
      <c r="AI47" s="270"/>
      <c r="AJ47" s="68">
        <f t="shared" si="31"/>
        <v>0</v>
      </c>
      <c r="AK47" s="67">
        <f t="shared" si="32"/>
        <v>0</v>
      </c>
      <c r="AL47" s="89">
        <f t="shared" si="22"/>
        <v>0</v>
      </c>
      <c r="AM47" s="70">
        <f t="shared" si="23"/>
        <v>0</v>
      </c>
      <c r="AN47" s="89">
        <f t="shared" si="24"/>
        <v>0</v>
      </c>
      <c r="AO47" s="60"/>
      <c r="AP47" s="89">
        <f t="shared" si="25"/>
        <v>0</v>
      </c>
      <c r="AQ47" s="68"/>
      <c r="AR47" s="68">
        <f t="shared" si="26"/>
        <v>0</v>
      </c>
      <c r="AS47" s="89">
        <f t="shared" si="27"/>
        <v>0</v>
      </c>
      <c r="AT47" s="69">
        <f t="shared" si="7"/>
        <v>0</v>
      </c>
      <c r="AU47" s="86">
        <f t="shared" si="8"/>
        <v>0</v>
      </c>
      <c r="AV47" s="116"/>
      <c r="AW47" s="65"/>
      <c r="AX47" s="65">
        <f t="shared" si="33"/>
        <v>0</v>
      </c>
      <c r="AY47" s="65">
        <f t="shared" si="34"/>
        <v>0</v>
      </c>
    </row>
    <row r="48" spans="1:51" ht="16.149999999999999" customHeight="1" x14ac:dyDescent="0.2">
      <c r="A48" s="54">
        <v>42</v>
      </c>
      <c r="B48" s="55" t="s">
        <v>47</v>
      </c>
      <c r="C48" s="271">
        <f>'8_2.1.18 SIS'!AH48</f>
        <v>0</v>
      </c>
      <c r="D48" s="56">
        <f>'Source Data'!H48</f>
        <v>4267.2926645330763</v>
      </c>
      <c r="E48" s="74">
        <f t="shared" si="11"/>
        <v>0</v>
      </c>
      <c r="F48" s="290"/>
      <c r="G48" s="56">
        <f>'Source Data'!I48</f>
        <v>585.87981046741402</v>
      </c>
      <c r="H48" s="74">
        <f t="shared" si="12"/>
        <v>0</v>
      </c>
      <c r="I48" s="290"/>
      <c r="J48" s="56">
        <f>'Source Data'!J48</f>
        <v>159.78540285474929</v>
      </c>
      <c r="K48" s="74">
        <f t="shared" si="13"/>
        <v>0</v>
      </c>
      <c r="L48" s="290"/>
      <c r="M48" s="56">
        <f>'Source Data'!K48</f>
        <v>3994.6350713687325</v>
      </c>
      <c r="N48" s="74">
        <f t="shared" si="14"/>
        <v>0</v>
      </c>
      <c r="O48" s="290"/>
      <c r="P48" s="56">
        <f>'Source Data'!L48</f>
        <v>1597.8540285474928</v>
      </c>
      <c r="Q48" s="74">
        <f t="shared" si="15"/>
        <v>0</v>
      </c>
      <c r="R48" s="93">
        <v>0</v>
      </c>
      <c r="S48" s="56"/>
      <c r="T48" s="56"/>
      <c r="U48" s="57">
        <f t="shared" si="28"/>
        <v>0</v>
      </c>
      <c r="V48" s="93">
        <f t="shared" si="2"/>
        <v>0</v>
      </c>
      <c r="W48" s="74">
        <f t="shared" si="16"/>
        <v>0</v>
      </c>
      <c r="X48" s="93">
        <f t="shared" si="17"/>
        <v>0</v>
      </c>
      <c r="Y48" s="56"/>
      <c r="Z48" s="93">
        <f t="shared" si="18"/>
        <v>0</v>
      </c>
      <c r="AA48" s="56"/>
      <c r="AB48" s="56">
        <f t="shared" si="19"/>
        <v>0</v>
      </c>
      <c r="AC48" s="93">
        <f t="shared" si="20"/>
        <v>0</v>
      </c>
      <c r="AD48" s="97">
        <f t="shared" si="29"/>
        <v>0</v>
      </c>
      <c r="AE48" s="75">
        <f>'Source Data'!N48</f>
        <v>4334</v>
      </c>
      <c r="AF48" s="90">
        <f t="shared" si="30"/>
        <v>0</v>
      </c>
      <c r="AG48" s="271"/>
      <c r="AH48" s="75">
        <f t="shared" si="21"/>
        <v>0</v>
      </c>
      <c r="AI48" s="271"/>
      <c r="AJ48" s="77">
        <f t="shared" si="31"/>
        <v>0</v>
      </c>
      <c r="AK48" s="76">
        <f t="shared" si="32"/>
        <v>0</v>
      </c>
      <c r="AL48" s="90">
        <f t="shared" si="22"/>
        <v>0</v>
      </c>
      <c r="AM48" s="79">
        <f t="shared" si="23"/>
        <v>0</v>
      </c>
      <c r="AN48" s="90">
        <f t="shared" si="24"/>
        <v>0</v>
      </c>
      <c r="AO48" s="56"/>
      <c r="AP48" s="90">
        <f t="shared" si="25"/>
        <v>0</v>
      </c>
      <c r="AQ48" s="77"/>
      <c r="AR48" s="77">
        <f t="shared" si="26"/>
        <v>0</v>
      </c>
      <c r="AS48" s="90">
        <f t="shared" si="27"/>
        <v>0</v>
      </c>
      <c r="AT48" s="78">
        <f t="shared" si="7"/>
        <v>0</v>
      </c>
      <c r="AU48" s="87">
        <f t="shared" si="8"/>
        <v>0</v>
      </c>
      <c r="AV48" s="116"/>
      <c r="AW48" s="74"/>
      <c r="AX48" s="74">
        <f t="shared" si="33"/>
        <v>0</v>
      </c>
      <c r="AY48" s="74">
        <f t="shared" si="34"/>
        <v>0</v>
      </c>
    </row>
    <row r="49" spans="1:51" ht="16.149999999999999" customHeight="1" x14ac:dyDescent="0.2">
      <c r="A49" s="54">
        <v>43</v>
      </c>
      <c r="B49" s="55" t="s">
        <v>48</v>
      </c>
      <c r="C49" s="271">
        <f>'8_2.1.18 SIS'!AH49</f>
        <v>0</v>
      </c>
      <c r="D49" s="56">
        <f>'Source Data'!H49</f>
        <v>5171.5692260226861</v>
      </c>
      <c r="E49" s="74">
        <f t="shared" si="11"/>
        <v>0</v>
      </c>
      <c r="F49" s="290"/>
      <c r="G49" s="56">
        <f>'Source Data'!I49</f>
        <v>687.72808854852053</v>
      </c>
      <c r="H49" s="74">
        <f t="shared" si="12"/>
        <v>0</v>
      </c>
      <c r="I49" s="290"/>
      <c r="J49" s="56">
        <f>'Source Data'!J49</f>
        <v>187.56220596777831</v>
      </c>
      <c r="K49" s="74">
        <f t="shared" si="13"/>
        <v>0</v>
      </c>
      <c r="L49" s="290"/>
      <c r="M49" s="56">
        <f>'Source Data'!K49</f>
        <v>4689.0551491944589</v>
      </c>
      <c r="N49" s="74">
        <f t="shared" si="14"/>
        <v>0</v>
      </c>
      <c r="O49" s="290"/>
      <c r="P49" s="56">
        <f>'Source Data'!L49</f>
        <v>1875.6220596777835</v>
      </c>
      <c r="Q49" s="74">
        <f t="shared" si="15"/>
        <v>0</v>
      </c>
      <c r="R49" s="93">
        <v>0</v>
      </c>
      <c r="S49" s="56"/>
      <c r="T49" s="56"/>
      <c r="U49" s="57">
        <f t="shared" si="28"/>
        <v>0</v>
      </c>
      <c r="V49" s="93">
        <f t="shared" si="2"/>
        <v>0</v>
      </c>
      <c r="W49" s="74">
        <f t="shared" si="16"/>
        <v>0</v>
      </c>
      <c r="X49" s="93">
        <f t="shared" si="17"/>
        <v>0</v>
      </c>
      <c r="Y49" s="56"/>
      <c r="Z49" s="93">
        <f t="shared" si="18"/>
        <v>0</v>
      </c>
      <c r="AA49" s="56"/>
      <c r="AB49" s="56">
        <f t="shared" si="19"/>
        <v>0</v>
      </c>
      <c r="AC49" s="93">
        <f t="shared" si="20"/>
        <v>0</v>
      </c>
      <c r="AD49" s="97">
        <f t="shared" si="29"/>
        <v>0</v>
      </c>
      <c r="AE49" s="75">
        <f>'Source Data'!N49</f>
        <v>3642</v>
      </c>
      <c r="AF49" s="90">
        <f t="shared" si="30"/>
        <v>0</v>
      </c>
      <c r="AG49" s="271"/>
      <c r="AH49" s="75">
        <f t="shared" si="21"/>
        <v>0</v>
      </c>
      <c r="AI49" s="271"/>
      <c r="AJ49" s="77">
        <f t="shared" si="31"/>
        <v>0</v>
      </c>
      <c r="AK49" s="76">
        <f t="shared" si="32"/>
        <v>0</v>
      </c>
      <c r="AL49" s="90">
        <f t="shared" si="22"/>
        <v>0</v>
      </c>
      <c r="AM49" s="79">
        <f t="shared" si="23"/>
        <v>0</v>
      </c>
      <c r="AN49" s="90">
        <f t="shared" si="24"/>
        <v>0</v>
      </c>
      <c r="AO49" s="56"/>
      <c r="AP49" s="90">
        <f t="shared" si="25"/>
        <v>0</v>
      </c>
      <c r="AQ49" s="77"/>
      <c r="AR49" s="77">
        <f t="shared" si="26"/>
        <v>0</v>
      </c>
      <c r="AS49" s="90">
        <f t="shared" si="27"/>
        <v>0</v>
      </c>
      <c r="AT49" s="78">
        <f t="shared" si="7"/>
        <v>0</v>
      </c>
      <c r="AU49" s="87">
        <f t="shared" si="8"/>
        <v>0</v>
      </c>
      <c r="AV49" s="116"/>
      <c r="AW49" s="74"/>
      <c r="AX49" s="74">
        <f t="shared" si="33"/>
        <v>0</v>
      </c>
      <c r="AY49" s="74">
        <f t="shared" si="34"/>
        <v>0</v>
      </c>
    </row>
    <row r="50" spans="1:51" ht="16.149999999999999" customHeight="1" x14ac:dyDescent="0.2">
      <c r="A50" s="54">
        <v>44</v>
      </c>
      <c r="B50" s="55" t="s">
        <v>49</v>
      </c>
      <c r="C50" s="271">
        <f>'8_2.1.18 SIS'!AH50</f>
        <v>0</v>
      </c>
      <c r="D50" s="56">
        <f>'Source Data'!H50</f>
        <v>4763.2835459226835</v>
      </c>
      <c r="E50" s="74">
        <f t="shared" si="11"/>
        <v>0</v>
      </c>
      <c r="F50" s="290"/>
      <c r="G50" s="56">
        <f>'Source Data'!I50</f>
        <v>640.0242289674087</v>
      </c>
      <c r="H50" s="74">
        <f t="shared" si="12"/>
        <v>0</v>
      </c>
      <c r="I50" s="290"/>
      <c r="J50" s="56">
        <f>'Source Data'!J50</f>
        <v>174.5520624456569</v>
      </c>
      <c r="K50" s="74">
        <f t="shared" si="13"/>
        <v>0</v>
      </c>
      <c r="L50" s="290"/>
      <c r="M50" s="56">
        <f>'Source Data'!K50</f>
        <v>4363.8015611414239</v>
      </c>
      <c r="N50" s="74">
        <f t="shared" si="14"/>
        <v>0</v>
      </c>
      <c r="O50" s="290"/>
      <c r="P50" s="56">
        <f>'Source Data'!L50</f>
        <v>1745.5206244565691</v>
      </c>
      <c r="Q50" s="74">
        <f t="shared" si="15"/>
        <v>0</v>
      </c>
      <c r="R50" s="93">
        <v>0</v>
      </c>
      <c r="S50" s="56"/>
      <c r="T50" s="56"/>
      <c r="U50" s="57">
        <f t="shared" si="28"/>
        <v>0</v>
      </c>
      <c r="V50" s="93">
        <f t="shared" si="2"/>
        <v>0</v>
      </c>
      <c r="W50" s="74">
        <f t="shared" si="16"/>
        <v>0</v>
      </c>
      <c r="X50" s="93">
        <f t="shared" si="17"/>
        <v>0</v>
      </c>
      <c r="Y50" s="56"/>
      <c r="Z50" s="93">
        <f t="shared" si="18"/>
        <v>0</v>
      </c>
      <c r="AA50" s="56"/>
      <c r="AB50" s="56">
        <f t="shared" si="19"/>
        <v>0</v>
      </c>
      <c r="AC50" s="93">
        <f t="shared" si="20"/>
        <v>0</v>
      </c>
      <c r="AD50" s="97">
        <f t="shared" si="29"/>
        <v>0</v>
      </c>
      <c r="AE50" s="75">
        <f>'Source Data'!N50</f>
        <v>3969</v>
      </c>
      <c r="AF50" s="90">
        <f t="shared" si="30"/>
        <v>0</v>
      </c>
      <c r="AG50" s="271"/>
      <c r="AH50" s="75">
        <f t="shared" si="21"/>
        <v>0</v>
      </c>
      <c r="AI50" s="271"/>
      <c r="AJ50" s="77">
        <f t="shared" si="31"/>
        <v>0</v>
      </c>
      <c r="AK50" s="76">
        <f t="shared" si="32"/>
        <v>0</v>
      </c>
      <c r="AL50" s="90">
        <f t="shared" si="22"/>
        <v>0</v>
      </c>
      <c r="AM50" s="79">
        <f t="shared" si="23"/>
        <v>0</v>
      </c>
      <c r="AN50" s="90">
        <f t="shared" si="24"/>
        <v>0</v>
      </c>
      <c r="AO50" s="56"/>
      <c r="AP50" s="90">
        <f t="shared" si="25"/>
        <v>0</v>
      </c>
      <c r="AQ50" s="77"/>
      <c r="AR50" s="77">
        <f t="shared" si="26"/>
        <v>0</v>
      </c>
      <c r="AS50" s="90">
        <f t="shared" si="27"/>
        <v>0</v>
      </c>
      <c r="AT50" s="78">
        <f t="shared" si="7"/>
        <v>0</v>
      </c>
      <c r="AU50" s="87">
        <f t="shared" si="8"/>
        <v>0</v>
      </c>
      <c r="AV50" s="116"/>
      <c r="AW50" s="74"/>
      <c r="AX50" s="74">
        <f t="shared" si="33"/>
        <v>0</v>
      </c>
      <c r="AY50" s="74">
        <f t="shared" si="34"/>
        <v>0</v>
      </c>
    </row>
    <row r="51" spans="1:51" ht="16.149999999999999" customHeight="1" x14ac:dyDescent="0.2">
      <c r="A51" s="49">
        <v>45</v>
      </c>
      <c r="B51" s="50" t="s">
        <v>50</v>
      </c>
      <c r="C51" s="272">
        <f>'8_2.1.18 SIS'!AH51</f>
        <v>0</v>
      </c>
      <c r="D51" s="51">
        <f>'Source Data'!H51</f>
        <v>2675.6537559078151</v>
      </c>
      <c r="E51" s="80">
        <f t="shared" si="11"/>
        <v>0</v>
      </c>
      <c r="F51" s="291"/>
      <c r="G51" s="51">
        <f>'Source Data'!I51</f>
        <v>332.43156845204078</v>
      </c>
      <c r="H51" s="80">
        <f t="shared" si="12"/>
        <v>0</v>
      </c>
      <c r="I51" s="291"/>
      <c r="J51" s="51">
        <f>'Source Data'!J51</f>
        <v>90.66315503237476</v>
      </c>
      <c r="K51" s="80">
        <f t="shared" si="13"/>
        <v>0</v>
      </c>
      <c r="L51" s="291"/>
      <c r="M51" s="51">
        <f>'Source Data'!K51</f>
        <v>2266.578875809369</v>
      </c>
      <c r="N51" s="80">
        <f t="shared" si="14"/>
        <v>0</v>
      </c>
      <c r="O51" s="291"/>
      <c r="P51" s="51">
        <f>'Source Data'!L51</f>
        <v>906.63155032374766</v>
      </c>
      <c r="Q51" s="80">
        <f t="shared" si="15"/>
        <v>0</v>
      </c>
      <c r="R51" s="94">
        <v>0</v>
      </c>
      <c r="S51" s="51"/>
      <c r="T51" s="51"/>
      <c r="U51" s="52">
        <f t="shared" si="28"/>
        <v>0</v>
      </c>
      <c r="V51" s="94">
        <f t="shared" si="2"/>
        <v>0</v>
      </c>
      <c r="W51" s="80">
        <f t="shared" si="16"/>
        <v>0</v>
      </c>
      <c r="X51" s="94">
        <f t="shared" si="17"/>
        <v>0</v>
      </c>
      <c r="Y51" s="51"/>
      <c r="Z51" s="94">
        <f t="shared" si="18"/>
        <v>0</v>
      </c>
      <c r="AA51" s="53"/>
      <c r="AB51" s="51">
        <f t="shared" si="19"/>
        <v>0</v>
      </c>
      <c r="AC51" s="95">
        <f t="shared" si="20"/>
        <v>0</v>
      </c>
      <c r="AD51" s="95">
        <f t="shared" si="29"/>
        <v>0</v>
      </c>
      <c r="AE51" s="71">
        <f>'Source Data'!N51</f>
        <v>13416</v>
      </c>
      <c r="AF51" s="91">
        <f t="shared" si="30"/>
        <v>0</v>
      </c>
      <c r="AG51" s="272"/>
      <c r="AH51" s="71">
        <f t="shared" si="21"/>
        <v>0</v>
      </c>
      <c r="AI51" s="272"/>
      <c r="AJ51" s="72">
        <f t="shared" si="31"/>
        <v>0</v>
      </c>
      <c r="AK51" s="73">
        <f t="shared" si="32"/>
        <v>0</v>
      </c>
      <c r="AL51" s="91">
        <f t="shared" si="22"/>
        <v>0</v>
      </c>
      <c r="AM51" s="82">
        <f t="shared" si="23"/>
        <v>0</v>
      </c>
      <c r="AN51" s="91">
        <f t="shared" si="24"/>
        <v>0</v>
      </c>
      <c r="AO51" s="51"/>
      <c r="AP51" s="91">
        <f t="shared" si="25"/>
        <v>0</v>
      </c>
      <c r="AQ51" s="72"/>
      <c r="AR51" s="72">
        <f t="shared" si="26"/>
        <v>0</v>
      </c>
      <c r="AS51" s="91">
        <f t="shared" si="27"/>
        <v>0</v>
      </c>
      <c r="AT51" s="81">
        <f t="shared" si="7"/>
        <v>0</v>
      </c>
      <c r="AU51" s="88">
        <f t="shared" si="8"/>
        <v>0</v>
      </c>
      <c r="AV51" s="116"/>
      <c r="AW51" s="80"/>
      <c r="AX51" s="80">
        <f t="shared" si="33"/>
        <v>0</v>
      </c>
      <c r="AY51" s="80">
        <f t="shared" si="34"/>
        <v>0</v>
      </c>
    </row>
    <row r="52" spans="1:51" ht="16.149999999999999" customHeight="1" x14ac:dyDescent="0.2">
      <c r="A52" s="58">
        <v>46</v>
      </c>
      <c r="B52" s="59" t="s">
        <v>51</v>
      </c>
      <c r="C52" s="270">
        <f>'8_2.1.18 SIS'!AH52</f>
        <v>0</v>
      </c>
      <c r="D52" s="60">
        <f>'Source Data'!H52</f>
        <v>5480.4352847367336</v>
      </c>
      <c r="E52" s="65">
        <f t="shared" si="11"/>
        <v>0</v>
      </c>
      <c r="F52" s="289"/>
      <c r="G52" s="60">
        <f>'Source Data'!I52</f>
        <v>708.93963160759859</v>
      </c>
      <c r="H52" s="65">
        <f t="shared" si="12"/>
        <v>0</v>
      </c>
      <c r="I52" s="289"/>
      <c r="J52" s="60">
        <f>'Source Data'!J52</f>
        <v>193.3471722566178</v>
      </c>
      <c r="K52" s="65">
        <f t="shared" si="13"/>
        <v>0</v>
      </c>
      <c r="L52" s="289"/>
      <c r="M52" s="60">
        <f>'Source Data'!K52</f>
        <v>4833.6793064154454</v>
      </c>
      <c r="N52" s="65">
        <f t="shared" si="14"/>
        <v>0</v>
      </c>
      <c r="O52" s="289"/>
      <c r="P52" s="60">
        <f>'Source Data'!L52</f>
        <v>1933.4717225661777</v>
      </c>
      <c r="Q52" s="65">
        <f t="shared" si="15"/>
        <v>0</v>
      </c>
      <c r="R52" s="92">
        <v>0</v>
      </c>
      <c r="S52" s="60"/>
      <c r="T52" s="60"/>
      <c r="U52" s="61">
        <f t="shared" si="28"/>
        <v>0</v>
      </c>
      <c r="V52" s="92">
        <f t="shared" si="2"/>
        <v>0</v>
      </c>
      <c r="W52" s="65">
        <f t="shared" si="16"/>
        <v>0</v>
      </c>
      <c r="X52" s="92">
        <f t="shared" si="17"/>
        <v>0</v>
      </c>
      <c r="Y52" s="60"/>
      <c r="Z52" s="92">
        <f t="shared" si="18"/>
        <v>0</v>
      </c>
      <c r="AA52" s="60"/>
      <c r="AB52" s="60">
        <f t="shared" si="19"/>
        <v>0</v>
      </c>
      <c r="AC52" s="92">
        <f t="shared" si="20"/>
        <v>0</v>
      </c>
      <c r="AD52" s="96">
        <f t="shared" si="29"/>
        <v>0</v>
      </c>
      <c r="AE52" s="66">
        <f>'Source Data'!N52</f>
        <v>2991</v>
      </c>
      <c r="AF52" s="89">
        <f t="shared" si="30"/>
        <v>0</v>
      </c>
      <c r="AG52" s="270"/>
      <c r="AH52" s="66">
        <f t="shared" si="21"/>
        <v>0</v>
      </c>
      <c r="AI52" s="270"/>
      <c r="AJ52" s="68">
        <f t="shared" si="31"/>
        <v>0</v>
      </c>
      <c r="AK52" s="67">
        <f t="shared" si="32"/>
        <v>0</v>
      </c>
      <c r="AL52" s="89">
        <f t="shared" si="22"/>
        <v>0</v>
      </c>
      <c r="AM52" s="70">
        <f t="shared" si="23"/>
        <v>0</v>
      </c>
      <c r="AN52" s="89">
        <f t="shared" si="24"/>
        <v>0</v>
      </c>
      <c r="AO52" s="60"/>
      <c r="AP52" s="89">
        <f t="shared" si="25"/>
        <v>0</v>
      </c>
      <c r="AQ52" s="68"/>
      <c r="AR52" s="68">
        <f t="shared" si="26"/>
        <v>0</v>
      </c>
      <c r="AS52" s="89">
        <f t="shared" si="27"/>
        <v>0</v>
      </c>
      <c r="AT52" s="69">
        <f t="shared" si="7"/>
        <v>0</v>
      </c>
      <c r="AU52" s="86">
        <f t="shared" si="8"/>
        <v>0</v>
      </c>
      <c r="AV52" s="116"/>
      <c r="AW52" s="65"/>
      <c r="AX52" s="65">
        <f t="shared" si="33"/>
        <v>0</v>
      </c>
      <c r="AY52" s="65">
        <f t="shared" si="34"/>
        <v>0</v>
      </c>
    </row>
    <row r="53" spans="1:51" ht="16.149999999999999" customHeight="1" x14ac:dyDescent="0.2">
      <c r="A53" s="54">
        <v>47</v>
      </c>
      <c r="B53" s="55" t="s">
        <v>52</v>
      </c>
      <c r="C53" s="271">
        <f>'8_2.1.18 SIS'!AH53</f>
        <v>0</v>
      </c>
      <c r="D53" s="56">
        <f>'Source Data'!H53</f>
        <v>2851.064211175285</v>
      </c>
      <c r="E53" s="74">
        <f t="shared" si="11"/>
        <v>0</v>
      </c>
      <c r="F53" s="290"/>
      <c r="G53" s="56">
        <f>'Source Data'!I53</f>
        <v>340.85181534745152</v>
      </c>
      <c r="H53" s="74">
        <f t="shared" si="12"/>
        <v>0</v>
      </c>
      <c r="I53" s="290"/>
      <c r="J53" s="56">
        <f>'Source Data'!J53</f>
        <v>92.959586003850404</v>
      </c>
      <c r="K53" s="74">
        <f t="shared" si="13"/>
        <v>0</v>
      </c>
      <c r="L53" s="290"/>
      <c r="M53" s="56">
        <f>'Source Data'!K53</f>
        <v>2323.9896500962604</v>
      </c>
      <c r="N53" s="74">
        <f t="shared" si="14"/>
        <v>0</v>
      </c>
      <c r="O53" s="290"/>
      <c r="P53" s="56">
        <f>'Source Data'!L53</f>
        <v>929.59586003850404</v>
      </c>
      <c r="Q53" s="74">
        <f t="shared" si="15"/>
        <v>0</v>
      </c>
      <c r="R53" s="93">
        <v>0</v>
      </c>
      <c r="S53" s="56"/>
      <c r="T53" s="56"/>
      <c r="U53" s="57">
        <f t="shared" si="28"/>
        <v>0</v>
      </c>
      <c r="V53" s="93">
        <f t="shared" si="2"/>
        <v>0</v>
      </c>
      <c r="W53" s="74">
        <f t="shared" si="16"/>
        <v>0</v>
      </c>
      <c r="X53" s="93">
        <f t="shared" si="17"/>
        <v>0</v>
      </c>
      <c r="Y53" s="56"/>
      <c r="Z53" s="93">
        <f t="shared" si="18"/>
        <v>0</v>
      </c>
      <c r="AA53" s="56"/>
      <c r="AB53" s="56">
        <f t="shared" si="19"/>
        <v>0</v>
      </c>
      <c r="AC53" s="93">
        <f t="shared" si="20"/>
        <v>0</v>
      </c>
      <c r="AD53" s="97">
        <f t="shared" si="29"/>
        <v>0</v>
      </c>
      <c r="AE53" s="75">
        <f>'Source Data'!N53</f>
        <v>13043</v>
      </c>
      <c r="AF53" s="90">
        <f t="shared" si="30"/>
        <v>0</v>
      </c>
      <c r="AG53" s="271"/>
      <c r="AH53" s="75">
        <f t="shared" si="21"/>
        <v>0</v>
      </c>
      <c r="AI53" s="271"/>
      <c r="AJ53" s="77">
        <f t="shared" si="31"/>
        <v>0</v>
      </c>
      <c r="AK53" s="76">
        <f t="shared" si="32"/>
        <v>0</v>
      </c>
      <c r="AL53" s="90">
        <f t="shared" si="22"/>
        <v>0</v>
      </c>
      <c r="AM53" s="79">
        <f t="shared" si="23"/>
        <v>0</v>
      </c>
      <c r="AN53" s="90">
        <f t="shared" si="24"/>
        <v>0</v>
      </c>
      <c r="AO53" s="56"/>
      <c r="AP53" s="90">
        <f t="shared" si="25"/>
        <v>0</v>
      </c>
      <c r="AQ53" s="77"/>
      <c r="AR53" s="77">
        <f t="shared" si="26"/>
        <v>0</v>
      </c>
      <c r="AS53" s="90">
        <f t="shared" si="27"/>
        <v>0</v>
      </c>
      <c r="AT53" s="78">
        <f t="shared" si="7"/>
        <v>0</v>
      </c>
      <c r="AU53" s="87">
        <f t="shared" si="8"/>
        <v>0</v>
      </c>
      <c r="AV53" s="116"/>
      <c r="AW53" s="74"/>
      <c r="AX53" s="74">
        <f t="shared" si="33"/>
        <v>0</v>
      </c>
      <c r="AY53" s="74">
        <f t="shared" si="34"/>
        <v>0</v>
      </c>
    </row>
    <row r="54" spans="1:51" ht="16.149999999999999" customHeight="1" x14ac:dyDescent="0.2">
      <c r="A54" s="54">
        <v>48</v>
      </c>
      <c r="B54" s="55" t="s">
        <v>74</v>
      </c>
      <c r="C54" s="271">
        <f>'8_2.1.18 SIS'!AH54</f>
        <v>0</v>
      </c>
      <c r="D54" s="56">
        <f>'Source Data'!H54</f>
        <v>3995.2813864350205</v>
      </c>
      <c r="E54" s="74">
        <f t="shared" si="11"/>
        <v>0</v>
      </c>
      <c r="F54" s="290"/>
      <c r="G54" s="56">
        <f>'Source Data'!I54</f>
        <v>516.40353727376908</v>
      </c>
      <c r="H54" s="74">
        <f t="shared" si="12"/>
        <v>0</v>
      </c>
      <c r="I54" s="290"/>
      <c r="J54" s="56">
        <f>'Source Data'!J54</f>
        <v>140.83732834739155</v>
      </c>
      <c r="K54" s="74">
        <f t="shared" si="13"/>
        <v>0</v>
      </c>
      <c r="L54" s="290"/>
      <c r="M54" s="56">
        <f>'Source Data'!K54</f>
        <v>3520.9332086847894</v>
      </c>
      <c r="N54" s="74">
        <f t="shared" si="14"/>
        <v>0</v>
      </c>
      <c r="O54" s="290"/>
      <c r="P54" s="56">
        <f>'Source Data'!L54</f>
        <v>1408.3732834739153</v>
      </c>
      <c r="Q54" s="74">
        <f t="shared" si="15"/>
        <v>0</v>
      </c>
      <c r="R54" s="93">
        <v>0</v>
      </c>
      <c r="S54" s="56"/>
      <c r="T54" s="56"/>
      <c r="U54" s="57">
        <f t="shared" si="28"/>
        <v>0</v>
      </c>
      <c r="V54" s="93">
        <f t="shared" si="2"/>
        <v>0</v>
      </c>
      <c r="W54" s="74">
        <f t="shared" si="16"/>
        <v>0</v>
      </c>
      <c r="X54" s="93">
        <f t="shared" si="17"/>
        <v>0</v>
      </c>
      <c r="Y54" s="56"/>
      <c r="Z54" s="93">
        <f t="shared" si="18"/>
        <v>0</v>
      </c>
      <c r="AA54" s="56"/>
      <c r="AB54" s="56">
        <f t="shared" si="19"/>
        <v>0</v>
      </c>
      <c r="AC54" s="93">
        <f t="shared" si="20"/>
        <v>0</v>
      </c>
      <c r="AD54" s="97">
        <f t="shared" si="29"/>
        <v>0</v>
      </c>
      <c r="AE54" s="75">
        <f>'Source Data'!N54</f>
        <v>5158</v>
      </c>
      <c r="AF54" s="90">
        <f t="shared" si="30"/>
        <v>0</v>
      </c>
      <c r="AG54" s="271"/>
      <c r="AH54" s="75">
        <f t="shared" si="21"/>
        <v>0</v>
      </c>
      <c r="AI54" s="271"/>
      <c r="AJ54" s="77">
        <f t="shared" si="31"/>
        <v>0</v>
      </c>
      <c r="AK54" s="76">
        <f t="shared" si="32"/>
        <v>0</v>
      </c>
      <c r="AL54" s="90">
        <f t="shared" si="22"/>
        <v>0</v>
      </c>
      <c r="AM54" s="79">
        <f t="shared" si="23"/>
        <v>0</v>
      </c>
      <c r="AN54" s="90">
        <f t="shared" si="24"/>
        <v>0</v>
      </c>
      <c r="AO54" s="56"/>
      <c r="AP54" s="90">
        <f t="shared" si="25"/>
        <v>0</v>
      </c>
      <c r="AQ54" s="77"/>
      <c r="AR54" s="77">
        <f t="shared" si="26"/>
        <v>0</v>
      </c>
      <c r="AS54" s="90">
        <f t="shared" si="27"/>
        <v>0</v>
      </c>
      <c r="AT54" s="78">
        <f t="shared" si="7"/>
        <v>0</v>
      </c>
      <c r="AU54" s="87">
        <f t="shared" si="8"/>
        <v>0</v>
      </c>
      <c r="AV54" s="116"/>
      <c r="AW54" s="74"/>
      <c r="AX54" s="74">
        <f t="shared" si="33"/>
        <v>0</v>
      </c>
      <c r="AY54" s="74">
        <f t="shared" si="34"/>
        <v>0</v>
      </c>
    </row>
    <row r="55" spans="1:51" ht="16.149999999999999" customHeight="1" x14ac:dyDescent="0.2">
      <c r="A55" s="54">
        <v>49</v>
      </c>
      <c r="B55" s="55" t="s">
        <v>53</v>
      </c>
      <c r="C55" s="271">
        <f>'8_2.1.18 SIS'!AH55</f>
        <v>0</v>
      </c>
      <c r="D55" s="56">
        <f>'Source Data'!H55</f>
        <v>4510.9600632140227</v>
      </c>
      <c r="E55" s="74">
        <f t="shared" si="11"/>
        <v>0</v>
      </c>
      <c r="F55" s="290"/>
      <c r="G55" s="56">
        <f>'Source Data'!I55</f>
        <v>660.79145627436594</v>
      </c>
      <c r="H55" s="74">
        <f t="shared" si="12"/>
        <v>0</v>
      </c>
      <c r="I55" s="290"/>
      <c r="J55" s="56">
        <f>'Source Data'!J55</f>
        <v>180.21585171119071</v>
      </c>
      <c r="K55" s="74">
        <f t="shared" si="13"/>
        <v>0</v>
      </c>
      <c r="L55" s="290"/>
      <c r="M55" s="56">
        <f>'Source Data'!K55</f>
        <v>4505.3962927797675</v>
      </c>
      <c r="N55" s="74">
        <f t="shared" si="14"/>
        <v>0</v>
      </c>
      <c r="O55" s="290"/>
      <c r="P55" s="56">
        <f>'Source Data'!L55</f>
        <v>1802.158517111907</v>
      </c>
      <c r="Q55" s="74">
        <f t="shared" si="15"/>
        <v>0</v>
      </c>
      <c r="R55" s="93">
        <v>0</v>
      </c>
      <c r="S55" s="56"/>
      <c r="T55" s="56"/>
      <c r="U55" s="57">
        <f t="shared" si="28"/>
        <v>0</v>
      </c>
      <c r="V55" s="93">
        <f t="shared" si="2"/>
        <v>0</v>
      </c>
      <c r="W55" s="74">
        <f t="shared" si="16"/>
        <v>0</v>
      </c>
      <c r="X55" s="93">
        <f t="shared" si="17"/>
        <v>0</v>
      </c>
      <c r="Y55" s="56"/>
      <c r="Z55" s="93">
        <f t="shared" si="18"/>
        <v>0</v>
      </c>
      <c r="AA55" s="56"/>
      <c r="AB55" s="56">
        <f t="shared" si="19"/>
        <v>0</v>
      </c>
      <c r="AC55" s="93">
        <f t="shared" si="20"/>
        <v>0</v>
      </c>
      <c r="AD55" s="97">
        <f t="shared" si="29"/>
        <v>0</v>
      </c>
      <c r="AE55" s="75">
        <f>'Source Data'!N55</f>
        <v>2655</v>
      </c>
      <c r="AF55" s="90">
        <f t="shared" si="30"/>
        <v>0</v>
      </c>
      <c r="AG55" s="271"/>
      <c r="AH55" s="75">
        <f t="shared" si="21"/>
        <v>0</v>
      </c>
      <c r="AI55" s="271"/>
      <c r="AJ55" s="77">
        <f t="shared" si="31"/>
        <v>0</v>
      </c>
      <c r="AK55" s="76">
        <f t="shared" si="32"/>
        <v>0</v>
      </c>
      <c r="AL55" s="90">
        <f t="shared" si="22"/>
        <v>0</v>
      </c>
      <c r="AM55" s="79">
        <f t="shared" si="23"/>
        <v>0</v>
      </c>
      <c r="AN55" s="90">
        <f t="shared" si="24"/>
        <v>0</v>
      </c>
      <c r="AO55" s="56"/>
      <c r="AP55" s="90">
        <f t="shared" si="25"/>
        <v>0</v>
      </c>
      <c r="AQ55" s="77"/>
      <c r="AR55" s="77">
        <f t="shared" si="26"/>
        <v>0</v>
      </c>
      <c r="AS55" s="90">
        <f t="shared" si="27"/>
        <v>0</v>
      </c>
      <c r="AT55" s="78">
        <f t="shared" si="7"/>
        <v>0</v>
      </c>
      <c r="AU55" s="87">
        <f t="shared" si="8"/>
        <v>0</v>
      </c>
      <c r="AV55" s="116"/>
      <c r="AW55" s="74"/>
      <c r="AX55" s="74">
        <f t="shared" si="33"/>
        <v>0</v>
      </c>
      <c r="AY55" s="74">
        <f t="shared" si="34"/>
        <v>0</v>
      </c>
    </row>
    <row r="56" spans="1:51" ht="16.149999999999999" customHeight="1" x14ac:dyDescent="0.2">
      <c r="A56" s="49">
        <v>50</v>
      </c>
      <c r="B56" s="50" t="s">
        <v>54</v>
      </c>
      <c r="C56" s="272">
        <f>'8_2.1.18 SIS'!AH56</f>
        <v>0</v>
      </c>
      <c r="D56" s="51">
        <f>'Source Data'!H56</f>
        <v>4738.7087437121554</v>
      </c>
      <c r="E56" s="80">
        <f t="shared" si="11"/>
        <v>0</v>
      </c>
      <c r="F56" s="291"/>
      <c r="G56" s="51">
        <f>'Source Data'!I56</f>
        <v>638.95176727517901</v>
      </c>
      <c r="H56" s="80">
        <f t="shared" si="12"/>
        <v>0</v>
      </c>
      <c r="I56" s="291"/>
      <c r="J56" s="51">
        <f>'Source Data'!J56</f>
        <v>174.25957289323065</v>
      </c>
      <c r="K56" s="80">
        <f t="shared" si="13"/>
        <v>0</v>
      </c>
      <c r="L56" s="291"/>
      <c r="M56" s="51">
        <f>'Source Data'!K56</f>
        <v>4356.4893223307663</v>
      </c>
      <c r="N56" s="80">
        <f t="shared" si="14"/>
        <v>0</v>
      </c>
      <c r="O56" s="291"/>
      <c r="P56" s="51">
        <f>'Source Data'!L56</f>
        <v>1742.5957289323062</v>
      </c>
      <c r="Q56" s="80">
        <f t="shared" si="15"/>
        <v>0</v>
      </c>
      <c r="R56" s="94">
        <v>0</v>
      </c>
      <c r="S56" s="51"/>
      <c r="T56" s="51"/>
      <c r="U56" s="52">
        <f t="shared" si="28"/>
        <v>0</v>
      </c>
      <c r="V56" s="94">
        <f t="shared" si="2"/>
        <v>0</v>
      </c>
      <c r="W56" s="80">
        <f t="shared" si="16"/>
        <v>0</v>
      </c>
      <c r="X56" s="94">
        <f t="shared" si="17"/>
        <v>0</v>
      </c>
      <c r="Y56" s="51"/>
      <c r="Z56" s="94">
        <f t="shared" si="18"/>
        <v>0</v>
      </c>
      <c r="AA56" s="53"/>
      <c r="AB56" s="51">
        <f t="shared" si="19"/>
        <v>0</v>
      </c>
      <c r="AC56" s="95">
        <f t="shared" si="20"/>
        <v>0</v>
      </c>
      <c r="AD56" s="95">
        <f t="shared" si="29"/>
        <v>0</v>
      </c>
      <c r="AE56" s="71">
        <f>'Source Data'!N56</f>
        <v>3490</v>
      </c>
      <c r="AF56" s="91">
        <f t="shared" si="30"/>
        <v>0</v>
      </c>
      <c r="AG56" s="272"/>
      <c r="AH56" s="71">
        <f t="shared" si="21"/>
        <v>0</v>
      </c>
      <c r="AI56" s="272"/>
      <c r="AJ56" s="72">
        <f t="shared" si="31"/>
        <v>0</v>
      </c>
      <c r="AK56" s="73">
        <f t="shared" si="32"/>
        <v>0</v>
      </c>
      <c r="AL56" s="91">
        <f t="shared" si="22"/>
        <v>0</v>
      </c>
      <c r="AM56" s="82">
        <f t="shared" si="23"/>
        <v>0</v>
      </c>
      <c r="AN56" s="91">
        <f t="shared" si="24"/>
        <v>0</v>
      </c>
      <c r="AO56" s="51"/>
      <c r="AP56" s="91">
        <f t="shared" si="25"/>
        <v>0</v>
      </c>
      <c r="AQ56" s="72"/>
      <c r="AR56" s="72">
        <f t="shared" si="26"/>
        <v>0</v>
      </c>
      <c r="AS56" s="91">
        <f t="shared" si="27"/>
        <v>0</v>
      </c>
      <c r="AT56" s="81">
        <f t="shared" si="7"/>
        <v>0</v>
      </c>
      <c r="AU56" s="88">
        <f t="shared" si="8"/>
        <v>0</v>
      </c>
      <c r="AV56" s="116"/>
      <c r="AW56" s="80"/>
      <c r="AX56" s="80">
        <f t="shared" si="33"/>
        <v>0</v>
      </c>
      <c r="AY56" s="80">
        <f t="shared" si="34"/>
        <v>0</v>
      </c>
    </row>
    <row r="57" spans="1:51" ht="16.149999999999999" customHeight="1" x14ac:dyDescent="0.2">
      <c r="A57" s="58">
        <v>51</v>
      </c>
      <c r="B57" s="59" t="s">
        <v>55</v>
      </c>
      <c r="C57" s="270">
        <f>'8_2.1.18 SIS'!AH57</f>
        <v>0</v>
      </c>
      <c r="D57" s="60">
        <f>'Source Data'!H57</f>
        <v>4281.7369154997223</v>
      </c>
      <c r="E57" s="65">
        <f t="shared" si="11"/>
        <v>0</v>
      </c>
      <c r="F57" s="289"/>
      <c r="G57" s="60">
        <f>'Source Data'!I57</f>
        <v>570.93395934473472</v>
      </c>
      <c r="H57" s="65">
        <f t="shared" si="12"/>
        <v>0</v>
      </c>
      <c r="I57" s="289"/>
      <c r="J57" s="60">
        <f>'Source Data'!J57</f>
        <v>155.70926163947308</v>
      </c>
      <c r="K57" s="65">
        <f t="shared" si="13"/>
        <v>0</v>
      </c>
      <c r="L57" s="289"/>
      <c r="M57" s="60">
        <f>'Source Data'!K57</f>
        <v>3892.7315409868274</v>
      </c>
      <c r="N57" s="65">
        <f t="shared" si="14"/>
        <v>0</v>
      </c>
      <c r="O57" s="289"/>
      <c r="P57" s="60">
        <f>'Source Data'!L57</f>
        <v>1557.0926163947308</v>
      </c>
      <c r="Q57" s="65">
        <f t="shared" si="15"/>
        <v>0</v>
      </c>
      <c r="R57" s="92">
        <v>0</v>
      </c>
      <c r="S57" s="60"/>
      <c r="T57" s="60"/>
      <c r="U57" s="61">
        <f t="shared" si="28"/>
        <v>0</v>
      </c>
      <c r="V57" s="92">
        <f t="shared" si="2"/>
        <v>0</v>
      </c>
      <c r="W57" s="65">
        <f t="shared" si="16"/>
        <v>0</v>
      </c>
      <c r="X57" s="92">
        <f t="shared" si="17"/>
        <v>0</v>
      </c>
      <c r="Y57" s="60"/>
      <c r="Z57" s="92">
        <f t="shared" si="18"/>
        <v>0</v>
      </c>
      <c r="AA57" s="60"/>
      <c r="AB57" s="60">
        <f t="shared" si="19"/>
        <v>0</v>
      </c>
      <c r="AC57" s="92">
        <f t="shared" si="20"/>
        <v>0</v>
      </c>
      <c r="AD57" s="96">
        <f t="shared" si="29"/>
        <v>0</v>
      </c>
      <c r="AE57" s="66">
        <f>'Source Data'!N57</f>
        <v>4268</v>
      </c>
      <c r="AF57" s="89">
        <f t="shared" si="30"/>
        <v>0</v>
      </c>
      <c r="AG57" s="270"/>
      <c r="AH57" s="66">
        <f t="shared" si="21"/>
        <v>0</v>
      </c>
      <c r="AI57" s="270"/>
      <c r="AJ57" s="68">
        <f t="shared" si="31"/>
        <v>0</v>
      </c>
      <c r="AK57" s="67">
        <f t="shared" si="32"/>
        <v>0</v>
      </c>
      <c r="AL57" s="89">
        <f t="shared" si="22"/>
        <v>0</v>
      </c>
      <c r="AM57" s="70">
        <f t="shared" si="23"/>
        <v>0</v>
      </c>
      <c r="AN57" s="89">
        <f t="shared" si="24"/>
        <v>0</v>
      </c>
      <c r="AO57" s="60"/>
      <c r="AP57" s="89">
        <f t="shared" si="25"/>
        <v>0</v>
      </c>
      <c r="AQ57" s="68"/>
      <c r="AR57" s="68">
        <f t="shared" si="26"/>
        <v>0</v>
      </c>
      <c r="AS57" s="89">
        <f t="shared" si="27"/>
        <v>0</v>
      </c>
      <c r="AT57" s="69">
        <f t="shared" si="7"/>
        <v>0</v>
      </c>
      <c r="AU57" s="86">
        <f t="shared" si="8"/>
        <v>0</v>
      </c>
      <c r="AV57" s="116"/>
      <c r="AW57" s="65"/>
      <c r="AX57" s="65">
        <f t="shared" si="33"/>
        <v>0</v>
      </c>
      <c r="AY57" s="65">
        <f t="shared" si="34"/>
        <v>0</v>
      </c>
    </row>
    <row r="58" spans="1:51" ht="16.149999999999999" customHeight="1" x14ac:dyDescent="0.2">
      <c r="A58" s="54">
        <v>52</v>
      </c>
      <c r="B58" s="55" t="s">
        <v>56</v>
      </c>
      <c r="C58" s="271">
        <f>'8_2.1.18 SIS'!AH58</f>
        <v>0</v>
      </c>
      <c r="D58" s="56">
        <f>'Source Data'!H58</f>
        <v>4477.885435486186</v>
      </c>
      <c r="E58" s="74">
        <f t="shared" si="11"/>
        <v>0</v>
      </c>
      <c r="F58" s="290"/>
      <c r="G58" s="56">
        <f>'Source Data'!I58</f>
        <v>601.39043740535396</v>
      </c>
      <c r="H58" s="74">
        <f t="shared" si="12"/>
        <v>0</v>
      </c>
      <c r="I58" s="290"/>
      <c r="J58" s="56">
        <f>'Source Data'!J58</f>
        <v>164.01557383782384</v>
      </c>
      <c r="K58" s="74">
        <f t="shared" si="13"/>
        <v>0</v>
      </c>
      <c r="L58" s="290"/>
      <c r="M58" s="56">
        <f>'Source Data'!K58</f>
        <v>4100.3893459455958</v>
      </c>
      <c r="N58" s="74">
        <f t="shared" si="14"/>
        <v>0</v>
      </c>
      <c r="O58" s="290"/>
      <c r="P58" s="56">
        <f>'Source Data'!L58</f>
        <v>1640.1557383782383</v>
      </c>
      <c r="Q58" s="74">
        <f t="shared" si="15"/>
        <v>0</v>
      </c>
      <c r="R58" s="93">
        <v>0</v>
      </c>
      <c r="S58" s="56"/>
      <c r="T58" s="56"/>
      <c r="U58" s="57">
        <f t="shared" si="28"/>
        <v>0</v>
      </c>
      <c r="V58" s="93">
        <f t="shared" si="2"/>
        <v>0</v>
      </c>
      <c r="W58" s="74">
        <f t="shared" si="16"/>
        <v>0</v>
      </c>
      <c r="X58" s="93">
        <f t="shared" si="17"/>
        <v>0</v>
      </c>
      <c r="Y58" s="56"/>
      <c r="Z58" s="93">
        <f t="shared" si="18"/>
        <v>0</v>
      </c>
      <c r="AA58" s="56"/>
      <c r="AB58" s="56">
        <f t="shared" si="19"/>
        <v>0</v>
      </c>
      <c r="AC58" s="93">
        <f t="shared" si="20"/>
        <v>0</v>
      </c>
      <c r="AD58" s="97">
        <f t="shared" si="29"/>
        <v>0</v>
      </c>
      <c r="AE58" s="75">
        <f>'Source Data'!N58</f>
        <v>5924</v>
      </c>
      <c r="AF58" s="90">
        <f t="shared" si="30"/>
        <v>0</v>
      </c>
      <c r="AG58" s="271"/>
      <c r="AH58" s="75">
        <f t="shared" si="21"/>
        <v>0</v>
      </c>
      <c r="AI58" s="271"/>
      <c r="AJ58" s="77">
        <f t="shared" si="31"/>
        <v>0</v>
      </c>
      <c r="AK58" s="76">
        <f t="shared" si="32"/>
        <v>0</v>
      </c>
      <c r="AL58" s="90">
        <f t="shared" si="22"/>
        <v>0</v>
      </c>
      <c r="AM58" s="79">
        <f t="shared" si="23"/>
        <v>0</v>
      </c>
      <c r="AN58" s="90">
        <f t="shared" si="24"/>
        <v>0</v>
      </c>
      <c r="AO58" s="56"/>
      <c r="AP58" s="90">
        <f t="shared" si="25"/>
        <v>0</v>
      </c>
      <c r="AQ58" s="77"/>
      <c r="AR58" s="77">
        <f t="shared" si="26"/>
        <v>0</v>
      </c>
      <c r="AS58" s="90">
        <f t="shared" si="27"/>
        <v>0</v>
      </c>
      <c r="AT58" s="78">
        <f t="shared" si="7"/>
        <v>0</v>
      </c>
      <c r="AU58" s="87">
        <f t="shared" si="8"/>
        <v>0</v>
      </c>
      <c r="AV58" s="116"/>
      <c r="AW58" s="74"/>
      <c r="AX58" s="74">
        <f t="shared" si="33"/>
        <v>0</v>
      </c>
      <c r="AY58" s="74">
        <f t="shared" si="34"/>
        <v>0</v>
      </c>
    </row>
    <row r="59" spans="1:51" ht="16.149999999999999" customHeight="1" x14ac:dyDescent="0.2">
      <c r="A59" s="54">
        <v>53</v>
      </c>
      <c r="B59" s="55" t="s">
        <v>57</v>
      </c>
      <c r="C59" s="271">
        <f>'8_2.1.18 SIS'!AH59</f>
        <v>0</v>
      </c>
      <c r="D59" s="56">
        <f>'Source Data'!H59</f>
        <v>4674.7758891865669</v>
      </c>
      <c r="E59" s="74">
        <f t="shared" si="11"/>
        <v>0</v>
      </c>
      <c r="F59" s="290"/>
      <c r="G59" s="56">
        <f>'Source Data'!I59</f>
        <v>663.32493479155164</v>
      </c>
      <c r="H59" s="74">
        <f t="shared" si="12"/>
        <v>0</v>
      </c>
      <c r="I59" s="290"/>
      <c r="J59" s="56">
        <f>'Source Data'!J59</f>
        <v>180.90680039769586</v>
      </c>
      <c r="K59" s="74">
        <f t="shared" si="13"/>
        <v>0</v>
      </c>
      <c r="L59" s="290"/>
      <c r="M59" s="56">
        <f>'Source Data'!K59</f>
        <v>4522.670009942397</v>
      </c>
      <c r="N59" s="74">
        <f t="shared" si="14"/>
        <v>0</v>
      </c>
      <c r="O59" s="290"/>
      <c r="P59" s="56">
        <f>'Source Data'!L59</f>
        <v>1809.0680039769588</v>
      </c>
      <c r="Q59" s="74">
        <f t="shared" si="15"/>
        <v>0</v>
      </c>
      <c r="R59" s="93">
        <v>0</v>
      </c>
      <c r="S59" s="56"/>
      <c r="T59" s="56"/>
      <c r="U59" s="57">
        <f t="shared" si="28"/>
        <v>0</v>
      </c>
      <c r="V59" s="93">
        <f t="shared" si="2"/>
        <v>0</v>
      </c>
      <c r="W59" s="74">
        <f t="shared" si="16"/>
        <v>0</v>
      </c>
      <c r="X59" s="93">
        <f t="shared" si="17"/>
        <v>0</v>
      </c>
      <c r="Y59" s="56"/>
      <c r="Z59" s="93">
        <f t="shared" si="18"/>
        <v>0</v>
      </c>
      <c r="AA59" s="56"/>
      <c r="AB59" s="56">
        <f t="shared" si="19"/>
        <v>0</v>
      </c>
      <c r="AC59" s="93">
        <f t="shared" si="20"/>
        <v>0</v>
      </c>
      <c r="AD59" s="97">
        <f t="shared" si="29"/>
        <v>0</v>
      </c>
      <c r="AE59" s="75">
        <f>'Source Data'!N59</f>
        <v>2670</v>
      </c>
      <c r="AF59" s="90">
        <f t="shared" si="30"/>
        <v>0</v>
      </c>
      <c r="AG59" s="271"/>
      <c r="AH59" s="75">
        <f t="shared" si="21"/>
        <v>0</v>
      </c>
      <c r="AI59" s="271"/>
      <c r="AJ59" s="77">
        <f t="shared" si="31"/>
        <v>0</v>
      </c>
      <c r="AK59" s="76">
        <f t="shared" si="32"/>
        <v>0</v>
      </c>
      <c r="AL59" s="90">
        <f t="shared" si="22"/>
        <v>0</v>
      </c>
      <c r="AM59" s="79">
        <f t="shared" si="23"/>
        <v>0</v>
      </c>
      <c r="AN59" s="90">
        <f t="shared" si="24"/>
        <v>0</v>
      </c>
      <c r="AO59" s="56"/>
      <c r="AP59" s="90">
        <f t="shared" si="25"/>
        <v>0</v>
      </c>
      <c r="AQ59" s="77"/>
      <c r="AR59" s="77">
        <f t="shared" si="26"/>
        <v>0</v>
      </c>
      <c r="AS59" s="90">
        <f t="shared" si="27"/>
        <v>0</v>
      </c>
      <c r="AT59" s="78">
        <f t="shared" si="7"/>
        <v>0</v>
      </c>
      <c r="AU59" s="87">
        <f t="shared" si="8"/>
        <v>0</v>
      </c>
      <c r="AV59" s="116"/>
      <c r="AW59" s="74"/>
      <c r="AX59" s="74">
        <f t="shared" si="33"/>
        <v>0</v>
      </c>
      <c r="AY59" s="74">
        <f t="shared" si="34"/>
        <v>0</v>
      </c>
    </row>
    <row r="60" spans="1:51" ht="16.149999999999999" customHeight="1" x14ac:dyDescent="0.2">
      <c r="A60" s="54">
        <v>54</v>
      </c>
      <c r="B60" s="55" t="s">
        <v>58</v>
      </c>
      <c r="C60" s="271">
        <f>'8_2.1.18 SIS'!AH60</f>
        <v>0</v>
      </c>
      <c r="D60" s="56">
        <f>'Source Data'!H60</f>
        <v>4784.5850415334589</v>
      </c>
      <c r="E60" s="74">
        <f t="shared" si="11"/>
        <v>0</v>
      </c>
      <c r="F60" s="290"/>
      <c r="G60" s="56">
        <f>'Source Data'!I60</f>
        <v>583.70660052312871</v>
      </c>
      <c r="H60" s="74">
        <f t="shared" si="12"/>
        <v>0</v>
      </c>
      <c r="I60" s="290"/>
      <c r="J60" s="56">
        <f>'Source Data'!J60</f>
        <v>159.19270923358056</v>
      </c>
      <c r="K60" s="74">
        <f t="shared" si="13"/>
        <v>0</v>
      </c>
      <c r="L60" s="290"/>
      <c r="M60" s="56">
        <f>'Source Data'!K60</f>
        <v>3979.8177308395143</v>
      </c>
      <c r="N60" s="74">
        <f t="shared" si="14"/>
        <v>0</v>
      </c>
      <c r="O60" s="290"/>
      <c r="P60" s="56">
        <f>'Source Data'!L60</f>
        <v>1591.9270923358056</v>
      </c>
      <c r="Q60" s="74">
        <f t="shared" si="15"/>
        <v>0</v>
      </c>
      <c r="R60" s="93">
        <v>0</v>
      </c>
      <c r="S60" s="56"/>
      <c r="T60" s="56"/>
      <c r="U60" s="57">
        <f t="shared" si="28"/>
        <v>0</v>
      </c>
      <c r="V60" s="93">
        <f t="shared" si="2"/>
        <v>0</v>
      </c>
      <c r="W60" s="74">
        <f t="shared" si="16"/>
        <v>0</v>
      </c>
      <c r="X60" s="93">
        <f t="shared" si="17"/>
        <v>0</v>
      </c>
      <c r="Y60" s="56"/>
      <c r="Z60" s="93">
        <f t="shared" si="18"/>
        <v>0</v>
      </c>
      <c r="AA60" s="56"/>
      <c r="AB60" s="56">
        <f t="shared" si="19"/>
        <v>0</v>
      </c>
      <c r="AC60" s="93">
        <f t="shared" si="20"/>
        <v>0</v>
      </c>
      <c r="AD60" s="97">
        <f t="shared" si="29"/>
        <v>0</v>
      </c>
      <c r="AE60" s="75">
        <f>'Source Data'!N60</f>
        <v>5141</v>
      </c>
      <c r="AF60" s="90">
        <f t="shared" si="30"/>
        <v>0</v>
      </c>
      <c r="AG60" s="271"/>
      <c r="AH60" s="75">
        <f t="shared" si="21"/>
        <v>0</v>
      </c>
      <c r="AI60" s="271"/>
      <c r="AJ60" s="77">
        <f t="shared" si="31"/>
        <v>0</v>
      </c>
      <c r="AK60" s="76">
        <f t="shared" si="32"/>
        <v>0</v>
      </c>
      <c r="AL60" s="90">
        <f t="shared" si="22"/>
        <v>0</v>
      </c>
      <c r="AM60" s="79">
        <f t="shared" si="23"/>
        <v>0</v>
      </c>
      <c r="AN60" s="90">
        <f t="shared" si="24"/>
        <v>0</v>
      </c>
      <c r="AO60" s="56"/>
      <c r="AP60" s="90">
        <f t="shared" si="25"/>
        <v>0</v>
      </c>
      <c r="AQ60" s="77"/>
      <c r="AR60" s="77">
        <f t="shared" si="26"/>
        <v>0</v>
      </c>
      <c r="AS60" s="90">
        <f t="shared" si="27"/>
        <v>0</v>
      </c>
      <c r="AT60" s="78">
        <f t="shared" si="7"/>
        <v>0</v>
      </c>
      <c r="AU60" s="87">
        <f t="shared" si="8"/>
        <v>0</v>
      </c>
      <c r="AV60" s="116"/>
      <c r="AW60" s="74"/>
      <c r="AX60" s="74">
        <f t="shared" si="33"/>
        <v>0</v>
      </c>
      <c r="AY60" s="74">
        <f t="shared" si="34"/>
        <v>0</v>
      </c>
    </row>
    <row r="61" spans="1:51" ht="16.149999999999999" customHeight="1" x14ac:dyDescent="0.2">
      <c r="A61" s="49">
        <v>55</v>
      </c>
      <c r="B61" s="50" t="s">
        <v>59</v>
      </c>
      <c r="C61" s="272">
        <f>'8_2.1.18 SIS'!AH61</f>
        <v>0</v>
      </c>
      <c r="D61" s="51">
        <f>'Source Data'!H61</f>
        <v>4501.7236472239638</v>
      </c>
      <c r="E61" s="80">
        <f t="shared" si="11"/>
        <v>0</v>
      </c>
      <c r="F61" s="291"/>
      <c r="G61" s="51">
        <f>'Source Data'!I61</f>
        <v>593.48544210889816</v>
      </c>
      <c r="H61" s="80">
        <f t="shared" si="12"/>
        <v>0</v>
      </c>
      <c r="I61" s="291"/>
      <c r="J61" s="51">
        <f>'Source Data'!J61</f>
        <v>161.8596660296995</v>
      </c>
      <c r="K61" s="80">
        <f t="shared" si="13"/>
        <v>0</v>
      </c>
      <c r="L61" s="291"/>
      <c r="M61" s="51">
        <f>'Source Data'!K61</f>
        <v>4046.4916507424882</v>
      </c>
      <c r="N61" s="80">
        <f t="shared" si="14"/>
        <v>0</v>
      </c>
      <c r="O61" s="291"/>
      <c r="P61" s="51">
        <f>'Source Data'!L61</f>
        <v>1618.596660296995</v>
      </c>
      <c r="Q61" s="80">
        <f t="shared" si="15"/>
        <v>0</v>
      </c>
      <c r="R61" s="94">
        <v>0</v>
      </c>
      <c r="S61" s="51"/>
      <c r="T61" s="51"/>
      <c r="U61" s="52">
        <f t="shared" si="28"/>
        <v>0</v>
      </c>
      <c r="V61" s="94">
        <f t="shared" si="2"/>
        <v>0</v>
      </c>
      <c r="W61" s="80">
        <f t="shared" si="16"/>
        <v>0</v>
      </c>
      <c r="X61" s="94">
        <f t="shared" si="17"/>
        <v>0</v>
      </c>
      <c r="Y61" s="51"/>
      <c r="Z61" s="94">
        <f t="shared" si="18"/>
        <v>0</v>
      </c>
      <c r="AA61" s="53"/>
      <c r="AB61" s="51">
        <f t="shared" si="19"/>
        <v>0</v>
      </c>
      <c r="AC61" s="95">
        <f t="shared" si="20"/>
        <v>0</v>
      </c>
      <c r="AD61" s="95">
        <f t="shared" si="29"/>
        <v>0</v>
      </c>
      <c r="AE61" s="71">
        <f>'Source Data'!N61</f>
        <v>3703</v>
      </c>
      <c r="AF61" s="91">
        <f t="shared" si="30"/>
        <v>0</v>
      </c>
      <c r="AG61" s="272"/>
      <c r="AH61" s="71">
        <f t="shared" si="21"/>
        <v>0</v>
      </c>
      <c r="AI61" s="272"/>
      <c r="AJ61" s="72">
        <f t="shared" si="31"/>
        <v>0</v>
      </c>
      <c r="AK61" s="73">
        <f t="shared" si="32"/>
        <v>0</v>
      </c>
      <c r="AL61" s="91">
        <f t="shared" si="22"/>
        <v>0</v>
      </c>
      <c r="AM61" s="82">
        <f t="shared" si="23"/>
        <v>0</v>
      </c>
      <c r="AN61" s="91">
        <f t="shared" si="24"/>
        <v>0</v>
      </c>
      <c r="AO61" s="51"/>
      <c r="AP61" s="91">
        <f t="shared" si="25"/>
        <v>0</v>
      </c>
      <c r="AQ61" s="72"/>
      <c r="AR61" s="72">
        <f t="shared" si="26"/>
        <v>0</v>
      </c>
      <c r="AS61" s="91">
        <f t="shared" si="27"/>
        <v>0</v>
      </c>
      <c r="AT61" s="81">
        <f t="shared" si="7"/>
        <v>0</v>
      </c>
      <c r="AU61" s="88">
        <f t="shared" si="8"/>
        <v>0</v>
      </c>
      <c r="AV61" s="116"/>
      <c r="AW61" s="80"/>
      <c r="AX61" s="80">
        <f t="shared" si="33"/>
        <v>0</v>
      </c>
      <c r="AY61" s="80">
        <f t="shared" si="34"/>
        <v>0</v>
      </c>
    </row>
    <row r="62" spans="1:51" ht="16.149999999999999" customHeight="1" x14ac:dyDescent="0.2">
      <c r="A62" s="58">
        <v>56</v>
      </c>
      <c r="B62" s="59" t="s">
        <v>60</v>
      </c>
      <c r="C62" s="270">
        <f>'8_2.1.18 SIS'!AH62</f>
        <v>0</v>
      </c>
      <c r="D62" s="60">
        <f>'Source Data'!H62</f>
        <v>5010.1657022009513</v>
      </c>
      <c r="E62" s="65">
        <f t="shared" si="11"/>
        <v>0</v>
      </c>
      <c r="F62" s="289"/>
      <c r="G62" s="60">
        <f>'Source Data'!I62</f>
        <v>665.40831600253398</v>
      </c>
      <c r="H62" s="65">
        <f t="shared" si="12"/>
        <v>0</v>
      </c>
      <c r="I62" s="289"/>
      <c r="J62" s="60">
        <f>'Source Data'!J62</f>
        <v>181.4749952734183</v>
      </c>
      <c r="K62" s="65">
        <f t="shared" si="13"/>
        <v>0</v>
      </c>
      <c r="L62" s="289"/>
      <c r="M62" s="60">
        <f>'Source Data'!K62</f>
        <v>4536.8748818354579</v>
      </c>
      <c r="N62" s="65">
        <f t="shared" si="14"/>
        <v>0</v>
      </c>
      <c r="O62" s="289"/>
      <c r="P62" s="60">
        <f>'Source Data'!L62</f>
        <v>1814.7499527341834</v>
      </c>
      <c r="Q62" s="65">
        <f t="shared" si="15"/>
        <v>0</v>
      </c>
      <c r="R62" s="92">
        <v>0</v>
      </c>
      <c r="S62" s="60"/>
      <c r="T62" s="60"/>
      <c r="U62" s="61">
        <f t="shared" si="28"/>
        <v>0</v>
      </c>
      <c r="V62" s="92">
        <f t="shared" si="2"/>
        <v>0</v>
      </c>
      <c r="W62" s="65">
        <f t="shared" si="16"/>
        <v>0</v>
      </c>
      <c r="X62" s="92">
        <f t="shared" si="17"/>
        <v>0</v>
      </c>
      <c r="Y62" s="60"/>
      <c r="Z62" s="92">
        <f t="shared" si="18"/>
        <v>0</v>
      </c>
      <c r="AA62" s="60"/>
      <c r="AB62" s="60">
        <f t="shared" si="19"/>
        <v>0</v>
      </c>
      <c r="AC62" s="92">
        <f t="shared" si="20"/>
        <v>0</v>
      </c>
      <c r="AD62" s="96">
        <f t="shared" si="29"/>
        <v>0</v>
      </c>
      <c r="AE62" s="66">
        <f>'Source Data'!N62</f>
        <v>4203</v>
      </c>
      <c r="AF62" s="89">
        <f t="shared" si="30"/>
        <v>0</v>
      </c>
      <c r="AG62" s="270"/>
      <c r="AH62" s="66">
        <f t="shared" si="21"/>
        <v>0</v>
      </c>
      <c r="AI62" s="270"/>
      <c r="AJ62" s="68">
        <f t="shared" si="31"/>
        <v>0</v>
      </c>
      <c r="AK62" s="67">
        <f t="shared" si="32"/>
        <v>0</v>
      </c>
      <c r="AL62" s="89">
        <f t="shared" si="22"/>
        <v>0</v>
      </c>
      <c r="AM62" s="70">
        <f t="shared" si="23"/>
        <v>0</v>
      </c>
      <c r="AN62" s="89">
        <f t="shared" si="24"/>
        <v>0</v>
      </c>
      <c r="AO62" s="60"/>
      <c r="AP62" s="89">
        <f t="shared" si="25"/>
        <v>0</v>
      </c>
      <c r="AQ62" s="68"/>
      <c r="AR62" s="68">
        <f t="shared" si="26"/>
        <v>0</v>
      </c>
      <c r="AS62" s="89">
        <f t="shared" si="27"/>
        <v>0</v>
      </c>
      <c r="AT62" s="69">
        <f t="shared" si="7"/>
        <v>0</v>
      </c>
      <c r="AU62" s="86">
        <f t="shared" si="8"/>
        <v>0</v>
      </c>
      <c r="AV62" s="116"/>
      <c r="AW62" s="65"/>
      <c r="AX62" s="65">
        <f t="shared" si="33"/>
        <v>0</v>
      </c>
      <c r="AY62" s="65">
        <f t="shared" si="34"/>
        <v>0</v>
      </c>
    </row>
    <row r="63" spans="1:51" ht="16.149999999999999" customHeight="1" x14ac:dyDescent="0.2">
      <c r="A63" s="54">
        <v>57</v>
      </c>
      <c r="B63" s="55" t="s">
        <v>61</v>
      </c>
      <c r="C63" s="271">
        <f>'8_2.1.18 SIS'!AH63</f>
        <v>0</v>
      </c>
      <c r="D63" s="56">
        <f>'Source Data'!H63</f>
        <v>4811.4108022710652</v>
      </c>
      <c r="E63" s="74">
        <f t="shared" si="11"/>
        <v>0</v>
      </c>
      <c r="F63" s="290"/>
      <c r="G63" s="56">
        <f>'Source Data'!I63</f>
        <v>666.15521612667408</v>
      </c>
      <c r="H63" s="74">
        <f t="shared" si="12"/>
        <v>0</v>
      </c>
      <c r="I63" s="290"/>
      <c r="J63" s="56">
        <f>'Source Data'!J63</f>
        <v>181.67869530727472</v>
      </c>
      <c r="K63" s="74">
        <f t="shared" si="13"/>
        <v>0</v>
      </c>
      <c r="L63" s="290"/>
      <c r="M63" s="56">
        <f>'Source Data'!K63</f>
        <v>4541.967382681868</v>
      </c>
      <c r="N63" s="74">
        <f t="shared" si="14"/>
        <v>0</v>
      </c>
      <c r="O63" s="290"/>
      <c r="P63" s="56">
        <f>'Source Data'!L63</f>
        <v>1816.7869530727471</v>
      </c>
      <c r="Q63" s="74">
        <f t="shared" si="15"/>
        <v>0</v>
      </c>
      <c r="R63" s="93">
        <v>0</v>
      </c>
      <c r="S63" s="56"/>
      <c r="T63" s="56"/>
      <c r="U63" s="57">
        <f t="shared" si="28"/>
        <v>0</v>
      </c>
      <c r="V63" s="93">
        <f t="shared" si="2"/>
        <v>0</v>
      </c>
      <c r="W63" s="74">
        <f t="shared" si="16"/>
        <v>0</v>
      </c>
      <c r="X63" s="93">
        <f t="shared" si="17"/>
        <v>0</v>
      </c>
      <c r="Y63" s="56"/>
      <c r="Z63" s="93">
        <f t="shared" si="18"/>
        <v>0</v>
      </c>
      <c r="AA63" s="56"/>
      <c r="AB63" s="56">
        <f t="shared" si="19"/>
        <v>0</v>
      </c>
      <c r="AC63" s="93">
        <f t="shared" si="20"/>
        <v>0</v>
      </c>
      <c r="AD63" s="97">
        <f t="shared" si="29"/>
        <v>0</v>
      </c>
      <c r="AE63" s="75">
        <f>'Source Data'!N63</f>
        <v>2620</v>
      </c>
      <c r="AF63" s="90">
        <f t="shared" si="30"/>
        <v>0</v>
      </c>
      <c r="AG63" s="271"/>
      <c r="AH63" s="75">
        <f t="shared" si="21"/>
        <v>0</v>
      </c>
      <c r="AI63" s="271"/>
      <c r="AJ63" s="77">
        <f t="shared" si="31"/>
        <v>0</v>
      </c>
      <c r="AK63" s="76">
        <f t="shared" si="32"/>
        <v>0</v>
      </c>
      <c r="AL63" s="90">
        <f t="shared" si="22"/>
        <v>0</v>
      </c>
      <c r="AM63" s="79">
        <f t="shared" si="23"/>
        <v>0</v>
      </c>
      <c r="AN63" s="90">
        <f t="shared" si="24"/>
        <v>0</v>
      </c>
      <c r="AO63" s="56"/>
      <c r="AP63" s="90">
        <f t="shared" si="25"/>
        <v>0</v>
      </c>
      <c r="AQ63" s="77"/>
      <c r="AR63" s="77">
        <f t="shared" si="26"/>
        <v>0</v>
      </c>
      <c r="AS63" s="90">
        <f t="shared" si="27"/>
        <v>0</v>
      </c>
      <c r="AT63" s="78">
        <f t="shared" si="7"/>
        <v>0</v>
      </c>
      <c r="AU63" s="87">
        <f t="shared" si="8"/>
        <v>0</v>
      </c>
      <c r="AV63" s="116"/>
      <c r="AW63" s="74"/>
      <c r="AX63" s="74">
        <f t="shared" si="33"/>
        <v>0</v>
      </c>
      <c r="AY63" s="74">
        <f t="shared" si="34"/>
        <v>0</v>
      </c>
    </row>
    <row r="64" spans="1:51" ht="16.149999999999999" customHeight="1" x14ac:dyDescent="0.2">
      <c r="A64" s="54">
        <v>58</v>
      </c>
      <c r="B64" s="55" t="s">
        <v>62</v>
      </c>
      <c r="C64" s="271">
        <f>'8_2.1.18 SIS'!AH64</f>
        <v>0</v>
      </c>
      <c r="D64" s="56">
        <f>'Source Data'!H64</f>
        <v>5358.2852334446507</v>
      </c>
      <c r="E64" s="74">
        <f t="shared" si="11"/>
        <v>0</v>
      </c>
      <c r="F64" s="290"/>
      <c r="G64" s="56">
        <f>'Source Data'!I64</f>
        <v>740.81098599764084</v>
      </c>
      <c r="H64" s="74">
        <f t="shared" si="12"/>
        <v>0</v>
      </c>
      <c r="I64" s="290"/>
      <c r="J64" s="56">
        <f>'Source Data'!J64</f>
        <v>202.03935981753844</v>
      </c>
      <c r="K64" s="74">
        <f t="shared" si="13"/>
        <v>0</v>
      </c>
      <c r="L64" s="290"/>
      <c r="M64" s="56">
        <f>'Source Data'!K64</f>
        <v>5050.9839954384606</v>
      </c>
      <c r="N64" s="74">
        <f t="shared" si="14"/>
        <v>0</v>
      </c>
      <c r="O64" s="290"/>
      <c r="P64" s="56">
        <f>'Source Data'!L64</f>
        <v>2020.3935981753841</v>
      </c>
      <c r="Q64" s="74">
        <f t="shared" si="15"/>
        <v>0</v>
      </c>
      <c r="R64" s="93">
        <v>0</v>
      </c>
      <c r="S64" s="56"/>
      <c r="T64" s="56"/>
      <c r="U64" s="57">
        <f t="shared" si="28"/>
        <v>0</v>
      </c>
      <c r="V64" s="93">
        <f t="shared" si="2"/>
        <v>0</v>
      </c>
      <c r="W64" s="74">
        <f t="shared" si="16"/>
        <v>0</v>
      </c>
      <c r="X64" s="93">
        <f t="shared" si="17"/>
        <v>0</v>
      </c>
      <c r="Y64" s="56"/>
      <c r="Z64" s="93">
        <f t="shared" si="18"/>
        <v>0</v>
      </c>
      <c r="AA64" s="56"/>
      <c r="AB64" s="56">
        <f t="shared" si="19"/>
        <v>0</v>
      </c>
      <c r="AC64" s="93">
        <f t="shared" si="20"/>
        <v>0</v>
      </c>
      <c r="AD64" s="97">
        <f t="shared" si="29"/>
        <v>0</v>
      </c>
      <c r="AE64" s="75">
        <f>'Source Data'!N64</f>
        <v>2215</v>
      </c>
      <c r="AF64" s="90">
        <f t="shared" si="30"/>
        <v>0</v>
      </c>
      <c r="AG64" s="271"/>
      <c r="AH64" s="75">
        <f t="shared" si="21"/>
        <v>0</v>
      </c>
      <c r="AI64" s="271"/>
      <c r="AJ64" s="77">
        <f t="shared" si="31"/>
        <v>0</v>
      </c>
      <c r="AK64" s="76">
        <f t="shared" si="32"/>
        <v>0</v>
      </c>
      <c r="AL64" s="90">
        <f t="shared" si="22"/>
        <v>0</v>
      </c>
      <c r="AM64" s="79">
        <f t="shared" si="23"/>
        <v>0</v>
      </c>
      <c r="AN64" s="90">
        <f t="shared" si="24"/>
        <v>0</v>
      </c>
      <c r="AO64" s="56"/>
      <c r="AP64" s="90">
        <f t="shared" si="25"/>
        <v>0</v>
      </c>
      <c r="AQ64" s="77"/>
      <c r="AR64" s="77">
        <f t="shared" si="26"/>
        <v>0</v>
      </c>
      <c r="AS64" s="90">
        <f t="shared" si="27"/>
        <v>0</v>
      </c>
      <c r="AT64" s="78">
        <f t="shared" si="7"/>
        <v>0</v>
      </c>
      <c r="AU64" s="87">
        <f t="shared" si="8"/>
        <v>0</v>
      </c>
      <c r="AV64" s="116"/>
      <c r="AW64" s="74"/>
      <c r="AX64" s="74">
        <f t="shared" si="33"/>
        <v>0</v>
      </c>
      <c r="AY64" s="74">
        <f t="shared" si="34"/>
        <v>0</v>
      </c>
    </row>
    <row r="65" spans="1:51" ht="16.149999999999999" customHeight="1" x14ac:dyDescent="0.2">
      <c r="A65" s="54">
        <v>59</v>
      </c>
      <c r="B65" s="55" t="s">
        <v>63</v>
      </c>
      <c r="C65" s="271">
        <f>'8_2.1.18 SIS'!AH65</f>
        <v>0</v>
      </c>
      <c r="D65" s="56">
        <f>'Source Data'!H65</f>
        <v>5144.4669727805904</v>
      </c>
      <c r="E65" s="74">
        <f t="shared" si="11"/>
        <v>0</v>
      </c>
      <c r="F65" s="290"/>
      <c r="G65" s="56">
        <f>'Source Data'!I65</f>
        <v>778.80539593788717</v>
      </c>
      <c r="H65" s="74">
        <f t="shared" si="12"/>
        <v>0</v>
      </c>
      <c r="I65" s="290"/>
      <c r="J65" s="56">
        <f>'Source Data'!J65</f>
        <v>212.40147161942375</v>
      </c>
      <c r="K65" s="74">
        <f t="shared" si="13"/>
        <v>0</v>
      </c>
      <c r="L65" s="290"/>
      <c r="M65" s="56">
        <f>'Source Data'!K65</f>
        <v>5310.0367904855939</v>
      </c>
      <c r="N65" s="74">
        <f t="shared" si="14"/>
        <v>0</v>
      </c>
      <c r="O65" s="290"/>
      <c r="P65" s="56">
        <f>'Source Data'!L65</f>
        <v>2124.0147161942373</v>
      </c>
      <c r="Q65" s="74">
        <f t="shared" si="15"/>
        <v>0</v>
      </c>
      <c r="R65" s="93">
        <v>0</v>
      </c>
      <c r="S65" s="56"/>
      <c r="T65" s="56"/>
      <c r="U65" s="57">
        <f t="shared" si="28"/>
        <v>0</v>
      </c>
      <c r="V65" s="93">
        <f t="shared" si="2"/>
        <v>0</v>
      </c>
      <c r="W65" s="74">
        <f t="shared" si="16"/>
        <v>0</v>
      </c>
      <c r="X65" s="93">
        <f t="shared" si="17"/>
        <v>0</v>
      </c>
      <c r="Y65" s="56"/>
      <c r="Z65" s="93">
        <f t="shared" si="18"/>
        <v>0</v>
      </c>
      <c r="AA65" s="56"/>
      <c r="AB65" s="56">
        <f t="shared" si="19"/>
        <v>0</v>
      </c>
      <c r="AC65" s="93">
        <f t="shared" si="20"/>
        <v>0</v>
      </c>
      <c r="AD65" s="97">
        <f t="shared" si="29"/>
        <v>0</v>
      </c>
      <c r="AE65" s="75">
        <f>'Source Data'!N65</f>
        <v>1488</v>
      </c>
      <c r="AF65" s="90">
        <f t="shared" si="30"/>
        <v>0</v>
      </c>
      <c r="AG65" s="271"/>
      <c r="AH65" s="75">
        <f t="shared" si="21"/>
        <v>0</v>
      </c>
      <c r="AI65" s="271"/>
      <c r="AJ65" s="77">
        <f t="shared" si="31"/>
        <v>0</v>
      </c>
      <c r="AK65" s="76">
        <f t="shared" si="32"/>
        <v>0</v>
      </c>
      <c r="AL65" s="90">
        <f t="shared" si="22"/>
        <v>0</v>
      </c>
      <c r="AM65" s="79">
        <f t="shared" si="23"/>
        <v>0</v>
      </c>
      <c r="AN65" s="90">
        <f t="shared" si="24"/>
        <v>0</v>
      </c>
      <c r="AO65" s="56"/>
      <c r="AP65" s="90">
        <f t="shared" si="25"/>
        <v>0</v>
      </c>
      <c r="AQ65" s="77"/>
      <c r="AR65" s="77">
        <f t="shared" si="26"/>
        <v>0</v>
      </c>
      <c r="AS65" s="90">
        <f t="shared" si="27"/>
        <v>0</v>
      </c>
      <c r="AT65" s="78">
        <f t="shared" si="7"/>
        <v>0</v>
      </c>
      <c r="AU65" s="87">
        <f t="shared" si="8"/>
        <v>0</v>
      </c>
      <c r="AV65" s="116"/>
      <c r="AW65" s="74"/>
      <c r="AX65" s="74">
        <f t="shared" si="33"/>
        <v>0</v>
      </c>
      <c r="AY65" s="74">
        <f t="shared" si="34"/>
        <v>0</v>
      </c>
    </row>
    <row r="66" spans="1:51" ht="16.149999999999999" customHeight="1" x14ac:dyDescent="0.2">
      <c r="A66" s="49">
        <v>60</v>
      </c>
      <c r="B66" s="50" t="s">
        <v>64</v>
      </c>
      <c r="C66" s="272">
        <f>'8_2.1.18 SIS'!AH66</f>
        <v>0</v>
      </c>
      <c r="D66" s="51">
        <f>'Source Data'!H66</f>
        <v>4859.4948474230696</v>
      </c>
      <c r="E66" s="80">
        <f t="shared" si="11"/>
        <v>0</v>
      </c>
      <c r="F66" s="291"/>
      <c r="G66" s="51">
        <f>'Source Data'!I66</f>
        <v>654.17710868659628</v>
      </c>
      <c r="H66" s="80">
        <f t="shared" si="12"/>
        <v>0</v>
      </c>
      <c r="I66" s="291"/>
      <c r="J66" s="51">
        <f>'Source Data'!J66</f>
        <v>178.41193873270808</v>
      </c>
      <c r="K66" s="80">
        <f t="shared" si="13"/>
        <v>0</v>
      </c>
      <c r="L66" s="291"/>
      <c r="M66" s="51">
        <f>'Source Data'!K66</f>
        <v>4460.2984683177028</v>
      </c>
      <c r="N66" s="80">
        <f t="shared" si="14"/>
        <v>0</v>
      </c>
      <c r="O66" s="291"/>
      <c r="P66" s="51">
        <f>'Source Data'!L66</f>
        <v>1784.1193873270811</v>
      </c>
      <c r="Q66" s="80">
        <f t="shared" si="15"/>
        <v>0</v>
      </c>
      <c r="R66" s="94">
        <v>0</v>
      </c>
      <c r="S66" s="51"/>
      <c r="T66" s="51"/>
      <c r="U66" s="52">
        <f t="shared" si="28"/>
        <v>0</v>
      </c>
      <c r="V66" s="94">
        <f t="shared" si="2"/>
        <v>0</v>
      </c>
      <c r="W66" s="80">
        <f t="shared" si="16"/>
        <v>0</v>
      </c>
      <c r="X66" s="94">
        <f t="shared" si="17"/>
        <v>0</v>
      </c>
      <c r="Y66" s="51"/>
      <c r="Z66" s="94">
        <f t="shared" si="18"/>
        <v>0</v>
      </c>
      <c r="AA66" s="53"/>
      <c r="AB66" s="51">
        <f t="shared" si="19"/>
        <v>0</v>
      </c>
      <c r="AC66" s="95">
        <f t="shared" si="20"/>
        <v>0</v>
      </c>
      <c r="AD66" s="95">
        <f t="shared" si="29"/>
        <v>0</v>
      </c>
      <c r="AE66" s="71">
        <f>'Source Data'!N66</f>
        <v>4045</v>
      </c>
      <c r="AF66" s="91">
        <f t="shared" si="30"/>
        <v>0</v>
      </c>
      <c r="AG66" s="272"/>
      <c r="AH66" s="71">
        <f t="shared" si="21"/>
        <v>0</v>
      </c>
      <c r="AI66" s="272"/>
      <c r="AJ66" s="72">
        <f t="shared" si="31"/>
        <v>0</v>
      </c>
      <c r="AK66" s="73">
        <f t="shared" si="32"/>
        <v>0</v>
      </c>
      <c r="AL66" s="91">
        <f t="shared" si="22"/>
        <v>0</v>
      </c>
      <c r="AM66" s="82">
        <f t="shared" si="23"/>
        <v>0</v>
      </c>
      <c r="AN66" s="91">
        <f t="shared" si="24"/>
        <v>0</v>
      </c>
      <c r="AO66" s="51"/>
      <c r="AP66" s="91">
        <f t="shared" si="25"/>
        <v>0</v>
      </c>
      <c r="AQ66" s="72"/>
      <c r="AR66" s="72">
        <f t="shared" si="26"/>
        <v>0</v>
      </c>
      <c r="AS66" s="91">
        <f t="shared" si="27"/>
        <v>0</v>
      </c>
      <c r="AT66" s="81">
        <f t="shared" si="7"/>
        <v>0</v>
      </c>
      <c r="AU66" s="88">
        <f t="shared" si="8"/>
        <v>0</v>
      </c>
      <c r="AV66" s="116"/>
      <c r="AW66" s="80"/>
      <c r="AX66" s="80">
        <f t="shared" si="33"/>
        <v>0</v>
      </c>
      <c r="AY66" s="80">
        <f t="shared" si="34"/>
        <v>0</v>
      </c>
    </row>
    <row r="67" spans="1:51" ht="16.149999999999999" customHeight="1" x14ac:dyDescent="0.2">
      <c r="A67" s="58">
        <v>61</v>
      </c>
      <c r="B67" s="59" t="s">
        <v>65</v>
      </c>
      <c r="C67" s="270">
        <f>'8_2.1.18 SIS'!AH67</f>
        <v>0</v>
      </c>
      <c r="D67" s="60">
        <f>'Source Data'!H67</f>
        <v>2804.2748979691619</v>
      </c>
      <c r="E67" s="65">
        <f t="shared" si="11"/>
        <v>0</v>
      </c>
      <c r="F67" s="289"/>
      <c r="G67" s="60">
        <f>'Source Data'!I67</f>
        <v>381.62134806778147</v>
      </c>
      <c r="H67" s="65">
        <f t="shared" si="12"/>
        <v>0</v>
      </c>
      <c r="I67" s="289"/>
      <c r="J67" s="60">
        <f>'Source Data'!J67</f>
        <v>104.0785494730313</v>
      </c>
      <c r="K67" s="65">
        <f t="shared" si="13"/>
        <v>0</v>
      </c>
      <c r="L67" s="289"/>
      <c r="M67" s="60">
        <f>'Source Data'!K67</f>
        <v>2601.9637368257822</v>
      </c>
      <c r="N67" s="65">
        <f t="shared" si="14"/>
        <v>0</v>
      </c>
      <c r="O67" s="289"/>
      <c r="P67" s="60">
        <f>'Source Data'!L67</f>
        <v>1040.7854947303128</v>
      </c>
      <c r="Q67" s="65">
        <f t="shared" si="15"/>
        <v>0</v>
      </c>
      <c r="R67" s="92">
        <v>0</v>
      </c>
      <c r="S67" s="60"/>
      <c r="T67" s="60"/>
      <c r="U67" s="61">
        <f t="shared" si="28"/>
        <v>0</v>
      </c>
      <c r="V67" s="92">
        <f t="shared" si="2"/>
        <v>0</v>
      </c>
      <c r="W67" s="65">
        <f t="shared" si="16"/>
        <v>0</v>
      </c>
      <c r="X67" s="92">
        <f t="shared" si="17"/>
        <v>0</v>
      </c>
      <c r="Y67" s="60"/>
      <c r="Z67" s="92">
        <f t="shared" si="18"/>
        <v>0</v>
      </c>
      <c r="AA67" s="60"/>
      <c r="AB67" s="60">
        <f t="shared" si="19"/>
        <v>0</v>
      </c>
      <c r="AC67" s="92">
        <f t="shared" si="20"/>
        <v>0</v>
      </c>
      <c r="AD67" s="96">
        <f t="shared" si="29"/>
        <v>0</v>
      </c>
      <c r="AE67" s="66">
        <f>'Source Data'!N67</f>
        <v>9576</v>
      </c>
      <c r="AF67" s="89">
        <f t="shared" si="30"/>
        <v>0</v>
      </c>
      <c r="AG67" s="270"/>
      <c r="AH67" s="66">
        <f t="shared" si="21"/>
        <v>0</v>
      </c>
      <c r="AI67" s="270"/>
      <c r="AJ67" s="68">
        <f t="shared" si="31"/>
        <v>0</v>
      </c>
      <c r="AK67" s="67">
        <f t="shared" si="32"/>
        <v>0</v>
      </c>
      <c r="AL67" s="89">
        <f t="shared" si="22"/>
        <v>0</v>
      </c>
      <c r="AM67" s="70">
        <f t="shared" si="23"/>
        <v>0</v>
      </c>
      <c r="AN67" s="89">
        <f t="shared" si="24"/>
        <v>0</v>
      </c>
      <c r="AO67" s="60"/>
      <c r="AP67" s="89">
        <f t="shared" si="25"/>
        <v>0</v>
      </c>
      <c r="AQ67" s="68"/>
      <c r="AR67" s="68">
        <f t="shared" si="26"/>
        <v>0</v>
      </c>
      <c r="AS67" s="89">
        <f t="shared" si="27"/>
        <v>0</v>
      </c>
      <c r="AT67" s="69">
        <f t="shared" si="7"/>
        <v>0</v>
      </c>
      <c r="AU67" s="86">
        <f t="shared" si="8"/>
        <v>0</v>
      </c>
      <c r="AV67" s="116"/>
      <c r="AW67" s="65"/>
      <c r="AX67" s="65">
        <f t="shared" si="33"/>
        <v>0</v>
      </c>
      <c r="AY67" s="65">
        <f t="shared" si="34"/>
        <v>0</v>
      </c>
    </row>
    <row r="68" spans="1:51" ht="16.149999999999999" customHeight="1" x14ac:dyDescent="0.2">
      <c r="A68" s="54">
        <v>62</v>
      </c>
      <c r="B68" s="55" t="s">
        <v>66</v>
      </c>
      <c r="C68" s="271">
        <f>'8_2.1.18 SIS'!AH68</f>
        <v>0</v>
      </c>
      <c r="D68" s="56">
        <f>'Source Data'!H68</f>
        <v>4883.7599729981075</v>
      </c>
      <c r="E68" s="74">
        <f t="shared" si="11"/>
        <v>0</v>
      </c>
      <c r="F68" s="290"/>
      <c r="G68" s="56">
        <f>'Source Data'!I68</f>
        <v>736.06666112665073</v>
      </c>
      <c r="H68" s="74">
        <f t="shared" si="12"/>
        <v>0</v>
      </c>
      <c r="I68" s="290"/>
      <c r="J68" s="56">
        <f>'Source Data'!J68</f>
        <v>200.74545303454113</v>
      </c>
      <c r="K68" s="74">
        <f t="shared" si="13"/>
        <v>0</v>
      </c>
      <c r="L68" s="290"/>
      <c r="M68" s="56">
        <f>'Source Data'!K68</f>
        <v>5018.6363258635274</v>
      </c>
      <c r="N68" s="74">
        <f t="shared" si="14"/>
        <v>0</v>
      </c>
      <c r="O68" s="290"/>
      <c r="P68" s="56">
        <f>'Source Data'!L68</f>
        <v>2007.4545303454111</v>
      </c>
      <c r="Q68" s="74">
        <f t="shared" si="15"/>
        <v>0</v>
      </c>
      <c r="R68" s="93">
        <v>0</v>
      </c>
      <c r="S68" s="56"/>
      <c r="T68" s="56"/>
      <c r="U68" s="57">
        <f t="shared" si="28"/>
        <v>0</v>
      </c>
      <c r="V68" s="93">
        <f t="shared" si="2"/>
        <v>0</v>
      </c>
      <c r="W68" s="74">
        <f t="shared" si="16"/>
        <v>0</v>
      </c>
      <c r="X68" s="93">
        <f t="shared" si="17"/>
        <v>0</v>
      </c>
      <c r="Y68" s="56"/>
      <c r="Z68" s="93">
        <f t="shared" si="18"/>
        <v>0</v>
      </c>
      <c r="AA68" s="56"/>
      <c r="AB68" s="56">
        <f t="shared" si="19"/>
        <v>0</v>
      </c>
      <c r="AC68" s="93">
        <f t="shared" si="20"/>
        <v>0</v>
      </c>
      <c r="AD68" s="97">
        <f t="shared" si="29"/>
        <v>0</v>
      </c>
      <c r="AE68" s="75">
        <f>'Source Data'!N68</f>
        <v>1997</v>
      </c>
      <c r="AF68" s="90">
        <f t="shared" si="30"/>
        <v>0</v>
      </c>
      <c r="AG68" s="271"/>
      <c r="AH68" s="75">
        <f t="shared" si="21"/>
        <v>0</v>
      </c>
      <c r="AI68" s="271"/>
      <c r="AJ68" s="77">
        <f t="shared" si="31"/>
        <v>0</v>
      </c>
      <c r="AK68" s="76">
        <f t="shared" si="32"/>
        <v>0</v>
      </c>
      <c r="AL68" s="90">
        <f t="shared" si="22"/>
        <v>0</v>
      </c>
      <c r="AM68" s="79">
        <f t="shared" si="23"/>
        <v>0</v>
      </c>
      <c r="AN68" s="90">
        <f t="shared" si="24"/>
        <v>0</v>
      </c>
      <c r="AO68" s="56"/>
      <c r="AP68" s="90">
        <f t="shared" si="25"/>
        <v>0</v>
      </c>
      <c r="AQ68" s="77"/>
      <c r="AR68" s="77">
        <f t="shared" si="26"/>
        <v>0</v>
      </c>
      <c r="AS68" s="90">
        <f t="shared" si="27"/>
        <v>0</v>
      </c>
      <c r="AT68" s="78">
        <f t="shared" si="7"/>
        <v>0</v>
      </c>
      <c r="AU68" s="87">
        <f t="shared" si="8"/>
        <v>0</v>
      </c>
      <c r="AV68" s="116"/>
      <c r="AW68" s="74"/>
      <c r="AX68" s="74">
        <f t="shared" si="33"/>
        <v>0</v>
      </c>
      <c r="AY68" s="74">
        <f t="shared" si="34"/>
        <v>0</v>
      </c>
    </row>
    <row r="69" spans="1:51" ht="16.149999999999999" customHeight="1" x14ac:dyDescent="0.2">
      <c r="A69" s="54">
        <v>63</v>
      </c>
      <c r="B69" s="55" t="s">
        <v>67</v>
      </c>
      <c r="C69" s="271">
        <f>'8_2.1.18 SIS'!AH69</f>
        <v>0</v>
      </c>
      <c r="D69" s="56">
        <f>'Source Data'!H69</f>
        <v>3617.9669570727483</v>
      </c>
      <c r="E69" s="74">
        <f t="shared" si="11"/>
        <v>0</v>
      </c>
      <c r="F69" s="290"/>
      <c r="G69" s="56">
        <f>'Source Data'!I69</f>
        <v>455.19374290754848</v>
      </c>
      <c r="H69" s="74">
        <f t="shared" si="12"/>
        <v>0</v>
      </c>
      <c r="I69" s="290"/>
      <c r="J69" s="56">
        <f>'Source Data'!J69</f>
        <v>124.14374806569505</v>
      </c>
      <c r="K69" s="74">
        <f t="shared" si="13"/>
        <v>0</v>
      </c>
      <c r="L69" s="290"/>
      <c r="M69" s="56">
        <f>'Source Data'!K69</f>
        <v>3103.5937016423763</v>
      </c>
      <c r="N69" s="74">
        <f t="shared" si="14"/>
        <v>0</v>
      </c>
      <c r="O69" s="290"/>
      <c r="P69" s="56">
        <f>'Source Data'!L69</f>
        <v>1241.4374806569506</v>
      </c>
      <c r="Q69" s="74">
        <f t="shared" si="15"/>
        <v>0</v>
      </c>
      <c r="R69" s="93">
        <v>0</v>
      </c>
      <c r="S69" s="56"/>
      <c r="T69" s="56"/>
      <c r="U69" s="57">
        <f t="shared" si="28"/>
        <v>0</v>
      </c>
      <c r="V69" s="93">
        <f t="shared" si="2"/>
        <v>0</v>
      </c>
      <c r="W69" s="74">
        <f t="shared" si="16"/>
        <v>0</v>
      </c>
      <c r="X69" s="93">
        <f t="shared" si="17"/>
        <v>0</v>
      </c>
      <c r="Y69" s="56"/>
      <c r="Z69" s="93">
        <f t="shared" si="18"/>
        <v>0</v>
      </c>
      <c r="AA69" s="56"/>
      <c r="AB69" s="56">
        <f t="shared" si="19"/>
        <v>0</v>
      </c>
      <c r="AC69" s="93">
        <f t="shared" si="20"/>
        <v>0</v>
      </c>
      <c r="AD69" s="97">
        <f t="shared" si="29"/>
        <v>0</v>
      </c>
      <c r="AE69" s="75">
        <f>'Source Data'!N69</f>
        <v>7559</v>
      </c>
      <c r="AF69" s="90">
        <f t="shared" si="30"/>
        <v>0</v>
      </c>
      <c r="AG69" s="271"/>
      <c r="AH69" s="75">
        <f t="shared" si="21"/>
        <v>0</v>
      </c>
      <c r="AI69" s="271"/>
      <c r="AJ69" s="77">
        <f t="shared" si="31"/>
        <v>0</v>
      </c>
      <c r="AK69" s="76">
        <f t="shared" si="32"/>
        <v>0</v>
      </c>
      <c r="AL69" s="90">
        <f t="shared" si="22"/>
        <v>0</v>
      </c>
      <c r="AM69" s="79">
        <f t="shared" si="23"/>
        <v>0</v>
      </c>
      <c r="AN69" s="90">
        <f t="shared" si="24"/>
        <v>0</v>
      </c>
      <c r="AO69" s="56"/>
      <c r="AP69" s="90">
        <f t="shared" si="25"/>
        <v>0</v>
      </c>
      <c r="AQ69" s="77"/>
      <c r="AR69" s="77">
        <f t="shared" si="26"/>
        <v>0</v>
      </c>
      <c r="AS69" s="90">
        <f t="shared" si="27"/>
        <v>0</v>
      </c>
      <c r="AT69" s="78">
        <f t="shared" si="7"/>
        <v>0</v>
      </c>
      <c r="AU69" s="87">
        <f t="shared" si="8"/>
        <v>0</v>
      </c>
      <c r="AV69" s="116"/>
      <c r="AW69" s="74"/>
      <c r="AX69" s="74">
        <f t="shared" si="33"/>
        <v>0</v>
      </c>
      <c r="AY69" s="74">
        <f t="shared" si="34"/>
        <v>0</v>
      </c>
    </row>
    <row r="70" spans="1:51" ht="16.149999999999999" customHeight="1" x14ac:dyDescent="0.2">
      <c r="A70" s="54">
        <v>64</v>
      </c>
      <c r="B70" s="55" t="s">
        <v>68</v>
      </c>
      <c r="C70" s="271">
        <f>'8_2.1.18 SIS'!AH70</f>
        <v>0</v>
      </c>
      <c r="D70" s="56">
        <f>'Source Data'!H70</f>
        <v>5230.6414951359775</v>
      </c>
      <c r="E70" s="74">
        <f t="shared" si="11"/>
        <v>0</v>
      </c>
      <c r="F70" s="290"/>
      <c r="G70" s="56">
        <f>'Source Data'!I70</f>
        <v>700.71301031438645</v>
      </c>
      <c r="H70" s="74">
        <f t="shared" si="12"/>
        <v>0</v>
      </c>
      <c r="I70" s="290"/>
      <c r="J70" s="56">
        <f>'Source Data'!J70</f>
        <v>191.10354826755992</v>
      </c>
      <c r="K70" s="74">
        <f t="shared" si="13"/>
        <v>0</v>
      </c>
      <c r="L70" s="290"/>
      <c r="M70" s="56">
        <f>'Source Data'!K70</f>
        <v>4777.5887066889991</v>
      </c>
      <c r="N70" s="74">
        <f t="shared" si="14"/>
        <v>0</v>
      </c>
      <c r="O70" s="290"/>
      <c r="P70" s="56">
        <f>'Source Data'!L70</f>
        <v>1911.0354826755995</v>
      </c>
      <c r="Q70" s="74">
        <f t="shared" si="15"/>
        <v>0</v>
      </c>
      <c r="R70" s="93">
        <v>0</v>
      </c>
      <c r="S70" s="56"/>
      <c r="T70" s="56"/>
      <c r="U70" s="57">
        <f t="shared" si="28"/>
        <v>0</v>
      </c>
      <c r="V70" s="93">
        <f t="shared" si="2"/>
        <v>0</v>
      </c>
      <c r="W70" s="74">
        <f t="shared" si="16"/>
        <v>0</v>
      </c>
      <c r="X70" s="93">
        <f t="shared" si="17"/>
        <v>0</v>
      </c>
      <c r="Y70" s="56"/>
      <c r="Z70" s="93">
        <f t="shared" si="18"/>
        <v>0</v>
      </c>
      <c r="AA70" s="56"/>
      <c r="AB70" s="56">
        <f t="shared" si="19"/>
        <v>0</v>
      </c>
      <c r="AC70" s="93">
        <f t="shared" si="20"/>
        <v>0</v>
      </c>
      <c r="AD70" s="97">
        <f t="shared" si="29"/>
        <v>0</v>
      </c>
      <c r="AE70" s="75">
        <f>'Source Data'!N70</f>
        <v>2999</v>
      </c>
      <c r="AF70" s="90">
        <f t="shared" si="30"/>
        <v>0</v>
      </c>
      <c r="AG70" s="271"/>
      <c r="AH70" s="75">
        <f t="shared" si="21"/>
        <v>0</v>
      </c>
      <c r="AI70" s="271"/>
      <c r="AJ70" s="77">
        <f t="shared" si="31"/>
        <v>0</v>
      </c>
      <c r="AK70" s="76">
        <f t="shared" si="32"/>
        <v>0</v>
      </c>
      <c r="AL70" s="90">
        <f t="shared" si="22"/>
        <v>0</v>
      </c>
      <c r="AM70" s="79">
        <f t="shared" si="23"/>
        <v>0</v>
      </c>
      <c r="AN70" s="90">
        <f t="shared" si="24"/>
        <v>0</v>
      </c>
      <c r="AO70" s="56"/>
      <c r="AP70" s="90">
        <f t="shared" si="25"/>
        <v>0</v>
      </c>
      <c r="AQ70" s="77"/>
      <c r="AR70" s="77">
        <f t="shared" si="26"/>
        <v>0</v>
      </c>
      <c r="AS70" s="90">
        <f t="shared" si="27"/>
        <v>0</v>
      </c>
      <c r="AT70" s="78">
        <f t="shared" si="7"/>
        <v>0</v>
      </c>
      <c r="AU70" s="87">
        <f t="shared" si="8"/>
        <v>0</v>
      </c>
      <c r="AV70" s="116"/>
      <c r="AW70" s="74"/>
      <c r="AX70" s="74">
        <f t="shared" si="33"/>
        <v>0</v>
      </c>
      <c r="AY70" s="74">
        <f t="shared" si="34"/>
        <v>0</v>
      </c>
    </row>
    <row r="71" spans="1:51" ht="16.149999999999999" customHeight="1" x14ac:dyDescent="0.2">
      <c r="A71" s="49">
        <v>65</v>
      </c>
      <c r="B71" s="50" t="s">
        <v>69</v>
      </c>
      <c r="C71" s="272">
        <f>'8_2.1.18 SIS'!AH71</f>
        <v>87</v>
      </c>
      <c r="D71" s="51">
        <f>'Source Data'!H71</f>
        <v>4386.1061727809565</v>
      </c>
      <c r="E71" s="80">
        <f t="shared" si="11"/>
        <v>381591.23703194322</v>
      </c>
      <c r="F71" s="291"/>
      <c r="G71" s="51">
        <f>'Source Data'!I71</f>
        <v>566.73400507501663</v>
      </c>
      <c r="H71" s="80">
        <f t="shared" si="12"/>
        <v>0</v>
      </c>
      <c r="I71" s="291"/>
      <c r="J71" s="51">
        <f>'Source Data'!J71</f>
        <v>154.56381956591363</v>
      </c>
      <c r="K71" s="80">
        <f t="shared" si="13"/>
        <v>0</v>
      </c>
      <c r="L71" s="291"/>
      <c r="M71" s="51">
        <f>'Source Data'!K71</f>
        <v>3864.0954891478409</v>
      </c>
      <c r="N71" s="80">
        <f t="shared" si="14"/>
        <v>0</v>
      </c>
      <c r="O71" s="291"/>
      <c r="P71" s="51">
        <f>'Source Data'!L71</f>
        <v>1545.6381956591365</v>
      </c>
      <c r="Q71" s="80">
        <f t="shared" si="15"/>
        <v>0</v>
      </c>
      <c r="R71" s="94">
        <v>478091</v>
      </c>
      <c r="S71" s="51"/>
      <c r="T71" s="51"/>
      <c r="U71" s="52">
        <f t="shared" ref="U71:U75" si="35">S71+T71</f>
        <v>0</v>
      </c>
      <c r="V71" s="94">
        <f>U71+R71</f>
        <v>478091</v>
      </c>
      <c r="W71" s="80">
        <f t="shared" si="16"/>
        <v>-1195</v>
      </c>
      <c r="X71" s="94">
        <f t="shared" si="17"/>
        <v>476896</v>
      </c>
      <c r="Y71" s="51"/>
      <c r="Z71" s="94">
        <f t="shared" si="18"/>
        <v>476896</v>
      </c>
      <c r="AA71" s="53"/>
      <c r="AB71" s="51">
        <f t="shared" si="19"/>
        <v>476896</v>
      </c>
      <c r="AC71" s="95">
        <f t="shared" si="20"/>
        <v>39741</v>
      </c>
      <c r="AD71" s="95">
        <f t="shared" si="29"/>
        <v>476896</v>
      </c>
      <c r="AE71" s="71">
        <f>'Source Data'!N71</f>
        <v>5234</v>
      </c>
      <c r="AF71" s="91">
        <f>C71*AE71</f>
        <v>455358</v>
      </c>
      <c r="AG71" s="272"/>
      <c r="AH71" s="71">
        <f t="shared" si="21"/>
        <v>0</v>
      </c>
      <c r="AI71" s="272"/>
      <c r="AJ71" s="72">
        <f t="shared" ref="AJ71:AJ75" si="36">AE71*AI71*0.5</f>
        <v>0</v>
      </c>
      <c r="AK71" s="73">
        <f t="shared" ref="AK71:AK75" si="37">AH71+AJ71</f>
        <v>0</v>
      </c>
      <c r="AL71" s="91">
        <f t="shared" si="22"/>
        <v>455358</v>
      </c>
      <c r="AM71" s="82">
        <f t="shared" si="23"/>
        <v>-1138</v>
      </c>
      <c r="AN71" s="91">
        <f t="shared" si="24"/>
        <v>454220</v>
      </c>
      <c r="AO71" s="51"/>
      <c r="AP71" s="91">
        <f t="shared" si="25"/>
        <v>454220</v>
      </c>
      <c r="AQ71" s="72"/>
      <c r="AR71" s="72">
        <f t="shared" si="26"/>
        <v>454220</v>
      </c>
      <c r="AS71" s="91">
        <f t="shared" si="27"/>
        <v>37852</v>
      </c>
      <c r="AT71" s="81">
        <f>Z71+AP71</f>
        <v>931116</v>
      </c>
      <c r="AU71" s="88">
        <f>AC71+AS71</f>
        <v>77593</v>
      </c>
      <c r="AV71" s="116"/>
      <c r="AW71" s="80"/>
      <c r="AX71" s="80">
        <f t="shared" si="33"/>
        <v>1138</v>
      </c>
      <c r="AY71" s="80">
        <f t="shared" ref="AY71:AY75" si="38">AX71-AW71</f>
        <v>1138</v>
      </c>
    </row>
    <row r="72" spans="1:51" ht="16.149999999999999" customHeight="1" x14ac:dyDescent="0.2">
      <c r="A72" s="58">
        <v>66</v>
      </c>
      <c r="B72" s="59" t="s">
        <v>70</v>
      </c>
      <c r="C72" s="270">
        <f>'8_2.1.18 SIS'!AH72</f>
        <v>0</v>
      </c>
      <c r="D72" s="60">
        <f>'Source Data'!H72</f>
        <v>5209.1252297845949</v>
      </c>
      <c r="E72" s="65">
        <f>C72*D72</f>
        <v>0</v>
      </c>
      <c r="F72" s="289"/>
      <c r="G72" s="60">
        <f>'Source Data'!I72</f>
        <v>655.4113591428079</v>
      </c>
      <c r="H72" s="65">
        <f>F72*G72</f>
        <v>0</v>
      </c>
      <c r="I72" s="289"/>
      <c r="J72" s="60">
        <f>'Source Data'!J72</f>
        <v>178.74855249349307</v>
      </c>
      <c r="K72" s="65">
        <f>I72*J72</f>
        <v>0</v>
      </c>
      <c r="L72" s="289"/>
      <c r="M72" s="60">
        <f>'Source Data'!K72</f>
        <v>4468.713812337327</v>
      </c>
      <c r="N72" s="65">
        <f>L72*M72</f>
        <v>0</v>
      </c>
      <c r="O72" s="289"/>
      <c r="P72" s="60">
        <f>'Source Data'!L72</f>
        <v>1787.4855249349307</v>
      </c>
      <c r="Q72" s="65">
        <f>O72*P72</f>
        <v>0</v>
      </c>
      <c r="R72" s="92">
        <v>0</v>
      </c>
      <c r="S72" s="60"/>
      <c r="T72" s="60"/>
      <c r="U72" s="61">
        <f t="shared" si="35"/>
        <v>0</v>
      </c>
      <c r="V72" s="92">
        <f>U72+R72</f>
        <v>0</v>
      </c>
      <c r="W72" s="65">
        <f>ROUND(V72*-0.25%,0)</f>
        <v>0</v>
      </c>
      <c r="X72" s="92">
        <f>SUM(V72:W72)</f>
        <v>0</v>
      </c>
      <c r="Y72" s="60"/>
      <c r="Z72" s="92">
        <f>ROUND(SUM(X72:Y72),0)</f>
        <v>0</v>
      </c>
      <c r="AA72" s="60"/>
      <c r="AB72" s="60">
        <f>Z72-AA72</f>
        <v>0</v>
      </c>
      <c r="AC72" s="92">
        <f>ROUND(AB72/$AC$88,0)</f>
        <v>0</v>
      </c>
      <c r="AD72" s="96">
        <f t="shared" si="29"/>
        <v>0</v>
      </c>
      <c r="AE72" s="66">
        <f>'Source Data'!N72</f>
        <v>3964</v>
      </c>
      <c r="AF72" s="89">
        <f>C72*AE72</f>
        <v>0</v>
      </c>
      <c r="AG72" s="270"/>
      <c r="AH72" s="66">
        <f>AG72*AE72</f>
        <v>0</v>
      </c>
      <c r="AI72" s="270"/>
      <c r="AJ72" s="68">
        <f t="shared" si="36"/>
        <v>0</v>
      </c>
      <c r="AK72" s="67">
        <f t="shared" si="37"/>
        <v>0</v>
      </c>
      <c r="AL72" s="89">
        <f>AK72+AF72</f>
        <v>0</v>
      </c>
      <c r="AM72" s="70">
        <f>ROUND(-0.25%*AL72,0)</f>
        <v>0</v>
      </c>
      <c r="AN72" s="89">
        <f>SUM(AL72:AM72)</f>
        <v>0</v>
      </c>
      <c r="AO72" s="60"/>
      <c r="AP72" s="89">
        <f>ROUND(SUM(AN72:AO72),0)</f>
        <v>0</v>
      </c>
      <c r="AQ72" s="68"/>
      <c r="AR72" s="68">
        <f>AP72-AQ72</f>
        <v>0</v>
      </c>
      <c r="AS72" s="89">
        <f>ROUND(AR72/$AS$88,0)</f>
        <v>0</v>
      </c>
      <c r="AT72" s="69">
        <f>Z72+AP72</f>
        <v>0</v>
      </c>
      <c r="AU72" s="86">
        <f>AC72+AS72</f>
        <v>0</v>
      </c>
      <c r="AV72" s="116"/>
      <c r="AW72" s="84"/>
      <c r="AX72" s="84">
        <f t="shared" si="33"/>
        <v>0</v>
      </c>
      <c r="AY72" s="84">
        <f t="shared" si="38"/>
        <v>0</v>
      </c>
    </row>
    <row r="73" spans="1:51" ht="16.149999999999999" customHeight="1" x14ac:dyDescent="0.2">
      <c r="A73" s="54">
        <v>67</v>
      </c>
      <c r="B73" s="55" t="s">
        <v>3</v>
      </c>
      <c r="C73" s="271">
        <f>'8_2.1.18 SIS'!AH73</f>
        <v>0</v>
      </c>
      <c r="D73" s="56">
        <f>'Source Data'!H73</f>
        <v>4781.434296552653</v>
      </c>
      <c r="E73" s="74">
        <f>C73*D73</f>
        <v>0</v>
      </c>
      <c r="F73" s="290"/>
      <c r="G73" s="56">
        <f>'Source Data'!I73</f>
        <v>636.87839950514967</v>
      </c>
      <c r="H73" s="74">
        <f>F73*G73</f>
        <v>0</v>
      </c>
      <c r="I73" s="290"/>
      <c r="J73" s="56">
        <f>'Source Data'!J73</f>
        <v>173.6941089559499</v>
      </c>
      <c r="K73" s="74">
        <f>I73*J73</f>
        <v>0</v>
      </c>
      <c r="L73" s="290"/>
      <c r="M73" s="56">
        <f>'Source Data'!K73</f>
        <v>4342.3527238987472</v>
      </c>
      <c r="N73" s="74">
        <f>L73*M73</f>
        <v>0</v>
      </c>
      <c r="O73" s="290"/>
      <c r="P73" s="56">
        <f>'Source Data'!L73</f>
        <v>1736.9410895594988</v>
      </c>
      <c r="Q73" s="74">
        <f>O73*P73</f>
        <v>0</v>
      </c>
      <c r="R73" s="93">
        <v>0</v>
      </c>
      <c r="S73" s="56"/>
      <c r="T73" s="56"/>
      <c r="U73" s="57">
        <f t="shared" si="35"/>
        <v>0</v>
      </c>
      <c r="V73" s="93">
        <f>U73+R73</f>
        <v>0</v>
      </c>
      <c r="W73" s="74">
        <f>ROUND(V73*-0.25%,0)</f>
        <v>0</v>
      </c>
      <c r="X73" s="93">
        <f>SUM(V73:W73)</f>
        <v>0</v>
      </c>
      <c r="Y73" s="56"/>
      <c r="Z73" s="93">
        <f>ROUND(SUM(X73:Y73),0)</f>
        <v>0</v>
      </c>
      <c r="AA73" s="56"/>
      <c r="AB73" s="56">
        <f>Z73-AA73</f>
        <v>0</v>
      </c>
      <c r="AC73" s="93">
        <f>ROUND(AB73/$AC$88,0)</f>
        <v>0</v>
      </c>
      <c r="AD73" s="97">
        <f t="shared" si="29"/>
        <v>0</v>
      </c>
      <c r="AE73" s="75">
        <f>'Source Data'!N73</f>
        <v>5608</v>
      </c>
      <c r="AF73" s="90">
        <f>C73*AE73</f>
        <v>0</v>
      </c>
      <c r="AG73" s="271"/>
      <c r="AH73" s="75">
        <f>AG73*AE73</f>
        <v>0</v>
      </c>
      <c r="AI73" s="271"/>
      <c r="AJ73" s="77">
        <f t="shared" si="36"/>
        <v>0</v>
      </c>
      <c r="AK73" s="76">
        <f t="shared" si="37"/>
        <v>0</v>
      </c>
      <c r="AL73" s="90">
        <f>AK73+AF73</f>
        <v>0</v>
      </c>
      <c r="AM73" s="79">
        <f>ROUND(-0.25%*AL73,0)</f>
        <v>0</v>
      </c>
      <c r="AN73" s="90">
        <f>SUM(AL73:AM73)</f>
        <v>0</v>
      </c>
      <c r="AO73" s="56"/>
      <c r="AP73" s="90">
        <f>ROUND(SUM(AN73:AO73),0)</f>
        <v>0</v>
      </c>
      <c r="AQ73" s="77"/>
      <c r="AR73" s="77">
        <f>AP73-AQ73</f>
        <v>0</v>
      </c>
      <c r="AS73" s="90">
        <f>ROUND(AR73/$AS$88,0)</f>
        <v>0</v>
      </c>
      <c r="AT73" s="78">
        <f>Z73+AP73</f>
        <v>0</v>
      </c>
      <c r="AU73" s="87">
        <f>AC73+AS73</f>
        <v>0</v>
      </c>
      <c r="AV73" s="116"/>
      <c r="AW73" s="84"/>
      <c r="AX73" s="84">
        <f t="shared" si="33"/>
        <v>0</v>
      </c>
      <c r="AY73" s="84">
        <f t="shared" si="38"/>
        <v>0</v>
      </c>
    </row>
    <row r="74" spans="1:51" ht="16.149999999999999" customHeight="1" x14ac:dyDescent="0.2">
      <c r="A74" s="54">
        <v>68</v>
      </c>
      <c r="B74" s="55" t="s">
        <v>2</v>
      </c>
      <c r="C74" s="271">
        <f>'8_2.1.18 SIS'!AH74</f>
        <v>0</v>
      </c>
      <c r="D74" s="56">
        <f>'Source Data'!H74</f>
        <v>5487.462001896216</v>
      </c>
      <c r="E74" s="74">
        <f>C74*D74</f>
        <v>0</v>
      </c>
      <c r="F74" s="290"/>
      <c r="G74" s="56">
        <f>'Source Data'!I74</f>
        <v>713.42471435529035</v>
      </c>
      <c r="H74" s="74">
        <f>F74*G74</f>
        <v>0</v>
      </c>
      <c r="I74" s="290"/>
      <c r="J74" s="56">
        <f>'Source Data'!J74</f>
        <v>194.5703766423519</v>
      </c>
      <c r="K74" s="74">
        <f>I74*J74</f>
        <v>0</v>
      </c>
      <c r="L74" s="290"/>
      <c r="M74" s="56">
        <f>'Source Data'!K74</f>
        <v>4864.2594160587978</v>
      </c>
      <c r="N74" s="74">
        <f>L74*M74</f>
        <v>0</v>
      </c>
      <c r="O74" s="290"/>
      <c r="P74" s="56">
        <f>'Source Data'!L74</f>
        <v>1945.703766423519</v>
      </c>
      <c r="Q74" s="74">
        <f>O74*P74</f>
        <v>0</v>
      </c>
      <c r="R74" s="93">
        <v>0</v>
      </c>
      <c r="S74" s="56"/>
      <c r="T74" s="56"/>
      <c r="U74" s="57">
        <f t="shared" si="35"/>
        <v>0</v>
      </c>
      <c r="V74" s="93">
        <f>U74+R74</f>
        <v>0</v>
      </c>
      <c r="W74" s="74">
        <f>ROUND(V74*-0.25%,0)</f>
        <v>0</v>
      </c>
      <c r="X74" s="93">
        <f>SUM(V74:W74)</f>
        <v>0</v>
      </c>
      <c r="Y74" s="56"/>
      <c r="Z74" s="93">
        <f>ROUND(SUM(X74:Y74),0)</f>
        <v>0</v>
      </c>
      <c r="AA74" s="56"/>
      <c r="AB74" s="56">
        <f>Z74-AA74</f>
        <v>0</v>
      </c>
      <c r="AC74" s="93">
        <f>ROUND(AB74/$AC$88,0)</f>
        <v>0</v>
      </c>
      <c r="AD74" s="97">
        <f t="shared" si="29"/>
        <v>0</v>
      </c>
      <c r="AE74" s="75">
        <f>'Source Data'!N74</f>
        <v>2793</v>
      </c>
      <c r="AF74" s="90">
        <f>C74*AE74</f>
        <v>0</v>
      </c>
      <c r="AG74" s="271"/>
      <c r="AH74" s="75">
        <f>AG74*AE74</f>
        <v>0</v>
      </c>
      <c r="AI74" s="271"/>
      <c r="AJ74" s="77">
        <f t="shared" si="36"/>
        <v>0</v>
      </c>
      <c r="AK74" s="76">
        <f t="shared" si="37"/>
        <v>0</v>
      </c>
      <c r="AL74" s="90">
        <f>AK74+AF74</f>
        <v>0</v>
      </c>
      <c r="AM74" s="79">
        <f>ROUND(-0.25%*AL74,0)</f>
        <v>0</v>
      </c>
      <c r="AN74" s="90">
        <f>SUM(AL74:AM74)</f>
        <v>0</v>
      </c>
      <c r="AO74" s="56"/>
      <c r="AP74" s="90">
        <f>ROUND(SUM(AN74:AO74),0)</f>
        <v>0</v>
      </c>
      <c r="AQ74" s="77"/>
      <c r="AR74" s="77">
        <f>AP74-AQ74</f>
        <v>0</v>
      </c>
      <c r="AS74" s="90">
        <f>ROUND(AR74/$AS$88,0)</f>
        <v>0</v>
      </c>
      <c r="AT74" s="78">
        <f>Z74+AP74</f>
        <v>0</v>
      </c>
      <c r="AU74" s="87">
        <f>AC74+AS74</f>
        <v>0</v>
      </c>
      <c r="AV74" s="116"/>
      <c r="AW74" s="84"/>
      <c r="AX74" s="84">
        <f t="shared" si="33"/>
        <v>0</v>
      </c>
      <c r="AY74" s="84">
        <f t="shared" si="38"/>
        <v>0</v>
      </c>
    </row>
    <row r="75" spans="1:51" ht="16.149999999999999" customHeight="1" x14ac:dyDescent="0.2">
      <c r="A75" s="54">
        <v>69</v>
      </c>
      <c r="B75" s="55" t="s">
        <v>75</v>
      </c>
      <c r="C75" s="271">
        <f>'8_2.1.18 SIS'!AH75</f>
        <v>0</v>
      </c>
      <c r="D75" s="56">
        <f>'Source Data'!H75</f>
        <v>5291.1260189471159</v>
      </c>
      <c r="E75" s="74">
        <f>C75*D75</f>
        <v>0</v>
      </c>
      <c r="F75" s="290"/>
      <c r="G75" s="56">
        <f>'Source Data'!I75</f>
        <v>701.91738105393551</v>
      </c>
      <c r="H75" s="74">
        <f>F75*G75</f>
        <v>0</v>
      </c>
      <c r="I75" s="290"/>
      <c r="J75" s="56">
        <f>'Source Data'!J75</f>
        <v>191.43201301470964</v>
      </c>
      <c r="K75" s="74">
        <f>I75*J75</f>
        <v>0</v>
      </c>
      <c r="L75" s="290"/>
      <c r="M75" s="56">
        <f>'Source Data'!K75</f>
        <v>4785.8003253677416</v>
      </c>
      <c r="N75" s="74">
        <f>L75*M75</f>
        <v>0</v>
      </c>
      <c r="O75" s="290"/>
      <c r="P75" s="56">
        <f>'Source Data'!L75</f>
        <v>1914.3201301470965</v>
      </c>
      <c r="Q75" s="74">
        <f>O75*P75</f>
        <v>0</v>
      </c>
      <c r="R75" s="93">
        <v>0</v>
      </c>
      <c r="S75" s="56"/>
      <c r="T75" s="56"/>
      <c r="U75" s="57">
        <f t="shared" si="35"/>
        <v>0</v>
      </c>
      <c r="V75" s="93">
        <f>U75+R75</f>
        <v>0</v>
      </c>
      <c r="W75" s="74">
        <f>ROUND(V75*-0.25%,0)</f>
        <v>0</v>
      </c>
      <c r="X75" s="93">
        <f>SUM(V75:W75)</f>
        <v>0</v>
      </c>
      <c r="Y75" s="56"/>
      <c r="Z75" s="93">
        <f>ROUND(SUM(X75:Y75),0)</f>
        <v>0</v>
      </c>
      <c r="AA75" s="56"/>
      <c r="AB75" s="56">
        <f>Z75-AA75</f>
        <v>0</v>
      </c>
      <c r="AC75" s="93">
        <f>ROUND(AB75/$AC$88,0)</f>
        <v>0</v>
      </c>
      <c r="AD75" s="97">
        <f t="shared" si="29"/>
        <v>0</v>
      </c>
      <c r="AE75" s="75">
        <f>'Source Data'!N75</f>
        <v>3798</v>
      </c>
      <c r="AF75" s="90">
        <f>C75*AE75</f>
        <v>0</v>
      </c>
      <c r="AG75" s="271"/>
      <c r="AH75" s="75">
        <f>AG75*AE75</f>
        <v>0</v>
      </c>
      <c r="AI75" s="271"/>
      <c r="AJ75" s="77">
        <f t="shared" si="36"/>
        <v>0</v>
      </c>
      <c r="AK75" s="76">
        <f t="shared" si="37"/>
        <v>0</v>
      </c>
      <c r="AL75" s="90">
        <f>AK75+AF75</f>
        <v>0</v>
      </c>
      <c r="AM75" s="79">
        <f>ROUND(-0.25%*AL75,0)</f>
        <v>0</v>
      </c>
      <c r="AN75" s="90">
        <f>SUM(AL75:AM75)</f>
        <v>0</v>
      </c>
      <c r="AO75" s="56"/>
      <c r="AP75" s="90">
        <f>ROUND(SUM(AN75:AO75),0)</f>
        <v>0</v>
      </c>
      <c r="AQ75" s="77"/>
      <c r="AR75" s="77">
        <f>AP75-AQ75</f>
        <v>0</v>
      </c>
      <c r="AS75" s="90">
        <f>ROUND(AR75/$AS$88,0)</f>
        <v>0</v>
      </c>
      <c r="AT75" s="78">
        <f>Z75+AP75</f>
        <v>0</v>
      </c>
      <c r="AU75" s="87">
        <f>AC75+AS75</f>
        <v>0</v>
      </c>
      <c r="AV75" s="116"/>
      <c r="AW75" s="83"/>
      <c r="AX75" s="83">
        <f t="shared" si="33"/>
        <v>0</v>
      </c>
      <c r="AY75" s="83">
        <f t="shared" si="38"/>
        <v>0</v>
      </c>
    </row>
    <row r="76" spans="1:51" s="123" customFormat="1" ht="16.149999999999999" customHeight="1" thickBot="1" x14ac:dyDescent="0.25">
      <c r="A76" s="1402" t="s">
        <v>460</v>
      </c>
      <c r="B76" s="1408"/>
      <c r="C76" s="292">
        <f>SUM(C7:C75)</f>
        <v>133</v>
      </c>
      <c r="D76" s="252"/>
      <c r="E76" s="282">
        <f>SUM(E7:E75)</f>
        <v>617068.75479647354</v>
      </c>
      <c r="F76" s="292">
        <v>132</v>
      </c>
      <c r="G76" s="252"/>
      <c r="H76" s="282">
        <v>80209.689237395141</v>
      </c>
      <c r="I76" s="292">
        <v>195</v>
      </c>
      <c r="J76" s="252"/>
      <c r="K76" s="282">
        <v>32418.76587629912</v>
      </c>
      <c r="L76" s="292">
        <v>8</v>
      </c>
      <c r="M76" s="252"/>
      <c r="N76" s="282">
        <v>31710.231505424024</v>
      </c>
      <c r="O76" s="292">
        <v>1</v>
      </c>
      <c r="P76" s="252"/>
      <c r="Q76" s="282">
        <v>1545.6381956591365</v>
      </c>
      <c r="R76" s="293">
        <f t="shared" ref="R76:AU76" si="39">SUM(R7:R75)</f>
        <v>762953</v>
      </c>
      <c r="S76" s="252">
        <f t="shared" si="39"/>
        <v>0</v>
      </c>
      <c r="T76" s="252">
        <f t="shared" si="39"/>
        <v>0</v>
      </c>
      <c r="U76" s="294">
        <f t="shared" si="39"/>
        <v>0</v>
      </c>
      <c r="V76" s="293">
        <f t="shared" si="39"/>
        <v>762953</v>
      </c>
      <c r="W76" s="282">
        <f t="shared" si="39"/>
        <v>-1907</v>
      </c>
      <c r="X76" s="293">
        <f t="shared" si="39"/>
        <v>761046</v>
      </c>
      <c r="Y76" s="282">
        <f t="shared" si="39"/>
        <v>0</v>
      </c>
      <c r="Z76" s="293">
        <f t="shared" si="39"/>
        <v>761046</v>
      </c>
      <c r="AA76" s="252">
        <f t="shared" si="39"/>
        <v>0</v>
      </c>
      <c r="AB76" s="252">
        <f t="shared" si="39"/>
        <v>761046</v>
      </c>
      <c r="AC76" s="293">
        <f t="shared" si="39"/>
        <v>63420</v>
      </c>
      <c r="AD76" s="249">
        <f t="shared" si="39"/>
        <v>761046</v>
      </c>
      <c r="AE76" s="295">
        <f>'Source Data'!N76</f>
        <v>5169</v>
      </c>
      <c r="AF76" s="296">
        <f t="shared" si="39"/>
        <v>629690</v>
      </c>
      <c r="AG76" s="292">
        <f t="shared" si="39"/>
        <v>0</v>
      </c>
      <c r="AH76" s="295">
        <f t="shared" si="39"/>
        <v>0</v>
      </c>
      <c r="AI76" s="292">
        <f t="shared" si="39"/>
        <v>0</v>
      </c>
      <c r="AJ76" s="297">
        <f t="shared" si="39"/>
        <v>0</v>
      </c>
      <c r="AK76" s="298">
        <f t="shared" si="39"/>
        <v>0</v>
      </c>
      <c r="AL76" s="296">
        <f t="shared" si="39"/>
        <v>629690</v>
      </c>
      <c r="AM76" s="299">
        <f t="shared" si="39"/>
        <v>-1573</v>
      </c>
      <c r="AN76" s="296">
        <f t="shared" si="39"/>
        <v>628117</v>
      </c>
      <c r="AO76" s="282">
        <f t="shared" ref="AO76" si="40">SUM(AO7:AO75)</f>
        <v>0</v>
      </c>
      <c r="AP76" s="296">
        <f t="shared" si="39"/>
        <v>628117</v>
      </c>
      <c r="AQ76" s="297">
        <f t="shared" si="39"/>
        <v>0</v>
      </c>
      <c r="AR76" s="297">
        <f t="shared" si="39"/>
        <v>628117</v>
      </c>
      <c r="AS76" s="296">
        <f t="shared" si="39"/>
        <v>52344</v>
      </c>
      <c r="AT76" s="300">
        <f t="shared" si="39"/>
        <v>1389163</v>
      </c>
      <c r="AU76" s="300">
        <f t="shared" si="39"/>
        <v>115764</v>
      </c>
      <c r="AV76" s="274"/>
      <c r="AW76" s="282">
        <f>SUM(AW7:AW75)</f>
        <v>0</v>
      </c>
      <c r="AX76" s="282">
        <f>SUM(AX7:AX75)</f>
        <v>1573</v>
      </c>
      <c r="AY76" s="282">
        <f>SUM(AY7:AY75)</f>
        <v>1573</v>
      </c>
    </row>
    <row r="77" spans="1:51" s="123" customFormat="1" ht="16.149999999999999" customHeight="1" thickTop="1" x14ac:dyDescent="0.2">
      <c r="A77" s="1409" t="s">
        <v>410</v>
      </c>
      <c r="B77" s="1410"/>
      <c r="C77" s="301"/>
      <c r="D77" s="279"/>
      <c r="E77" s="279"/>
      <c r="F77" s="301"/>
      <c r="G77" s="279"/>
      <c r="H77" s="279"/>
      <c r="I77" s="301"/>
      <c r="J77" s="279"/>
      <c r="K77" s="279"/>
      <c r="L77" s="301"/>
      <c r="M77" s="279"/>
      <c r="N77" s="279"/>
      <c r="O77" s="301"/>
      <c r="P77" s="279"/>
      <c r="Q77" s="279"/>
      <c r="R77" s="279"/>
      <c r="S77" s="279"/>
      <c r="T77" s="279"/>
      <c r="U77" s="279"/>
      <c r="V77" s="279"/>
      <c r="W77" s="279"/>
      <c r="X77" s="279"/>
      <c r="Y77" s="279"/>
      <c r="Z77" s="279"/>
      <c r="AA77" s="279"/>
      <c r="AB77" s="279"/>
      <c r="AC77" s="279"/>
      <c r="AD77" s="279"/>
      <c r="AE77" s="302"/>
      <c r="AF77" s="279"/>
      <c r="AG77" s="301"/>
      <c r="AH77" s="302"/>
      <c r="AI77" s="301"/>
      <c r="AJ77" s="279"/>
      <c r="AK77" s="279"/>
      <c r="AL77" s="279"/>
      <c r="AM77" s="279"/>
      <c r="AN77" s="279"/>
      <c r="AO77" s="279"/>
      <c r="AP77" s="279"/>
      <c r="AQ77" s="279"/>
      <c r="AR77" s="279"/>
      <c r="AS77" s="279"/>
      <c r="AT77" s="279"/>
      <c r="AU77" s="279"/>
      <c r="AV77" s="274"/>
      <c r="AW77" s="245"/>
      <c r="AX77" s="245"/>
      <c r="AY77" s="245"/>
    </row>
    <row r="78" spans="1:51" s="123" customFormat="1" ht="16.149999999999999" customHeight="1" x14ac:dyDescent="0.2">
      <c r="A78" s="1406" t="s">
        <v>411</v>
      </c>
      <c r="B78" s="1407"/>
      <c r="C78" s="170"/>
      <c r="D78" s="168"/>
      <c r="E78" s="168"/>
      <c r="F78" s="170"/>
      <c r="G78" s="168"/>
      <c r="H78" s="168"/>
      <c r="I78" s="170"/>
      <c r="J78" s="168"/>
      <c r="K78" s="168"/>
      <c r="L78" s="170"/>
      <c r="M78" s="168"/>
      <c r="N78" s="168"/>
      <c r="O78" s="170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97">
        <f>VLOOKUP($A$88,'4_Level 4'!$A$78:$R$214,5,FALSE)</f>
        <v>0</v>
      </c>
      <c r="AA78" s="173"/>
      <c r="AB78" s="168">
        <f>Z78-AA78</f>
        <v>0</v>
      </c>
      <c r="AC78" s="97">
        <f>ROUND(AB78/$AC$88,0)</f>
        <v>0</v>
      </c>
      <c r="AD78" s="97">
        <f>VLOOKUP($A$88,'4_Level 4'!$A$78:$R$214,5,FALSE)</f>
        <v>0</v>
      </c>
      <c r="AE78" s="168"/>
      <c r="AF78" s="168"/>
      <c r="AG78" s="170"/>
      <c r="AH78" s="168"/>
      <c r="AI78" s="170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75">
        <f t="shared" ref="AT78:AT83" si="41">Z78+AP78</f>
        <v>0</v>
      </c>
      <c r="AU78" s="175">
        <f>AC78+AS78</f>
        <v>0</v>
      </c>
      <c r="AV78" s="274"/>
      <c r="AW78" s="274"/>
      <c r="AX78" s="274"/>
      <c r="AY78" s="274"/>
    </row>
    <row r="79" spans="1:51" s="123" customFormat="1" ht="16.149999999999999" customHeight="1" x14ac:dyDescent="0.2">
      <c r="A79" s="1404" t="s">
        <v>430</v>
      </c>
      <c r="B79" s="1405"/>
      <c r="C79" s="170"/>
      <c r="D79" s="168"/>
      <c r="E79" s="168"/>
      <c r="F79" s="170"/>
      <c r="G79" s="168"/>
      <c r="H79" s="168"/>
      <c r="I79" s="170"/>
      <c r="J79" s="168"/>
      <c r="K79" s="168"/>
      <c r="L79" s="170"/>
      <c r="M79" s="168"/>
      <c r="N79" s="168"/>
      <c r="O79" s="170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72"/>
      <c r="AA79" s="173"/>
      <c r="AB79" s="168"/>
      <c r="AC79" s="172"/>
      <c r="AD79" s="97">
        <f>VLOOKUP($A$88,'4_Level 4'!$A$78:$R$214,10,FALSE)</f>
        <v>0</v>
      </c>
      <c r="AE79" s="168"/>
      <c r="AF79" s="168"/>
      <c r="AG79" s="170"/>
      <c r="AH79" s="168"/>
      <c r="AI79" s="170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75">
        <f t="shared" si="41"/>
        <v>0</v>
      </c>
      <c r="AU79" s="168"/>
      <c r="AV79" s="274"/>
      <c r="AW79" s="274"/>
      <c r="AX79" s="274"/>
      <c r="AY79" s="274"/>
    </row>
    <row r="80" spans="1:51" ht="16.149999999999999" customHeight="1" x14ac:dyDescent="0.2">
      <c r="A80" s="1417" t="s">
        <v>1544</v>
      </c>
      <c r="B80" s="1418"/>
      <c r="C80" s="170"/>
      <c r="D80" s="168"/>
      <c r="E80" s="168"/>
      <c r="F80" s="170"/>
      <c r="G80" s="168"/>
      <c r="H80" s="168"/>
      <c r="I80" s="170"/>
      <c r="J80" s="168"/>
      <c r="K80" s="168"/>
      <c r="L80" s="170"/>
      <c r="M80" s="168"/>
      <c r="N80" s="168"/>
      <c r="O80" s="170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97">
        <f>VLOOKUP($A$88,'4_Level 4'!$A$78:$R$214,12,FALSE)</f>
        <v>10000</v>
      </c>
      <c r="AA80" s="173"/>
      <c r="AB80" s="168">
        <f>Z80-AA80</f>
        <v>10000</v>
      </c>
      <c r="AC80" s="97">
        <f>ROUND(AB80/$AC$88,0)</f>
        <v>833</v>
      </c>
      <c r="AD80" s="97">
        <f>VLOOKUP($A$88,'4_Level 4'!$A$78:$R$214,12,FALSE)</f>
        <v>10000</v>
      </c>
      <c r="AE80" s="168"/>
      <c r="AF80" s="168"/>
      <c r="AG80" s="170"/>
      <c r="AH80" s="168"/>
      <c r="AI80" s="170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75">
        <f t="shared" si="41"/>
        <v>10000</v>
      </c>
      <c r="AU80" s="168"/>
      <c r="AV80" s="116"/>
      <c r="AW80" s="116"/>
      <c r="AX80" s="116"/>
      <c r="AY80" s="116"/>
    </row>
    <row r="81" spans="1:51" s="123" customFormat="1" ht="16.149999999999999" customHeight="1" x14ac:dyDescent="0.2">
      <c r="A81" s="1417" t="s">
        <v>429</v>
      </c>
      <c r="B81" s="1418"/>
      <c r="C81" s="170"/>
      <c r="D81" s="168"/>
      <c r="E81" s="168"/>
      <c r="F81" s="170"/>
      <c r="G81" s="168"/>
      <c r="H81" s="168"/>
      <c r="I81" s="170"/>
      <c r="J81" s="168"/>
      <c r="K81" s="168"/>
      <c r="L81" s="170"/>
      <c r="M81" s="168"/>
      <c r="N81" s="168"/>
      <c r="O81" s="170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72"/>
      <c r="AA81" s="173"/>
      <c r="AB81" s="168"/>
      <c r="AC81" s="172"/>
      <c r="AD81" s="97">
        <f>VLOOKUP($A$88,'4_Level 4'!$A$78:$R$214,13,FALSE)</f>
        <v>0</v>
      </c>
      <c r="AE81" s="168"/>
      <c r="AF81" s="168"/>
      <c r="AG81" s="170"/>
      <c r="AH81" s="168"/>
      <c r="AI81" s="170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75">
        <f t="shared" si="41"/>
        <v>0</v>
      </c>
      <c r="AU81" s="168"/>
      <c r="AV81" s="274"/>
      <c r="AW81" s="274"/>
      <c r="AX81" s="274"/>
      <c r="AY81" s="274"/>
    </row>
    <row r="82" spans="1:51" s="123" customFormat="1" ht="16.149999999999999" customHeight="1" x14ac:dyDescent="0.2">
      <c r="A82" s="1415" t="s">
        <v>254</v>
      </c>
      <c r="B82" s="1416"/>
      <c r="C82" s="171"/>
      <c r="D82" s="169"/>
      <c r="E82" s="169"/>
      <c r="F82" s="171"/>
      <c r="G82" s="169"/>
      <c r="H82" s="169"/>
      <c r="I82" s="171"/>
      <c r="J82" s="169"/>
      <c r="K82" s="169"/>
      <c r="L82" s="171"/>
      <c r="M82" s="169"/>
      <c r="N82" s="169"/>
      <c r="O82" s="171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95">
        <f>VLOOKUP($A$88,'4_Level 4'!$A$78:$R$214,17,FALSE)</f>
        <v>7847</v>
      </c>
      <c r="AA82" s="53"/>
      <c r="AB82" s="169">
        <f>Z82-AA82</f>
        <v>7847</v>
      </c>
      <c r="AC82" s="95">
        <f>ROUND(AB82/$AC$88,0)</f>
        <v>654</v>
      </c>
      <c r="AD82" s="95">
        <f>VLOOKUP($A$88,'4_Level 4'!$A$78:$R$214,17,FALSE)</f>
        <v>7847</v>
      </c>
      <c r="AE82" s="169"/>
      <c r="AF82" s="169"/>
      <c r="AG82" s="171"/>
      <c r="AH82" s="169"/>
      <c r="AI82" s="171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76">
        <f t="shared" si="41"/>
        <v>7847</v>
      </c>
      <c r="AU82" s="176">
        <f>AC82+AS82</f>
        <v>654</v>
      </c>
      <c r="AV82" s="274"/>
      <c r="AW82" s="274"/>
      <c r="AX82" s="274"/>
      <c r="AY82" s="274"/>
    </row>
    <row r="83" spans="1:51" s="123" customFormat="1" ht="16.149999999999999" customHeight="1" x14ac:dyDescent="0.2">
      <c r="A83" s="1415" t="s">
        <v>1440</v>
      </c>
      <c r="B83" s="1416"/>
      <c r="C83" s="1047"/>
      <c r="D83" s="1048"/>
      <c r="E83" s="1048"/>
      <c r="F83" s="1047"/>
      <c r="G83" s="1048"/>
      <c r="H83" s="1048"/>
      <c r="I83" s="1047"/>
      <c r="J83" s="1048"/>
      <c r="K83" s="1048"/>
      <c r="L83" s="1047"/>
      <c r="M83" s="1048"/>
      <c r="N83" s="1048"/>
      <c r="O83" s="1047"/>
      <c r="P83" s="1048"/>
      <c r="Q83" s="1048"/>
      <c r="R83" s="1048"/>
      <c r="S83" s="1048"/>
      <c r="T83" s="1048"/>
      <c r="U83" s="1048"/>
      <c r="V83" s="1048"/>
      <c r="W83" s="1048"/>
      <c r="X83" s="1048"/>
      <c r="Y83" s="1048">
        <f>VLOOKUP($A88,[1]Summary!$A$87:$K$122,11,FALSE)</f>
        <v>0</v>
      </c>
      <c r="Z83" s="1049">
        <f>VLOOKUP(A88,[1]Summary!$A$87:$K$122,11,FALSE)</f>
        <v>0</v>
      </c>
      <c r="AA83" s="1050"/>
      <c r="AB83" s="1048">
        <f>Z83-AA83</f>
        <v>0</v>
      </c>
      <c r="AC83" s="1049">
        <f>ROUND(AB83/$AC$88,0)</f>
        <v>0</v>
      </c>
      <c r="AD83" s="1049">
        <f>VLOOKUP($A88,[1]Summary!$A$87:$K$122,11,FALSE)</f>
        <v>0</v>
      </c>
      <c r="AE83" s="1048"/>
      <c r="AF83" s="1048"/>
      <c r="AG83" s="1047"/>
      <c r="AH83" s="1048"/>
      <c r="AI83" s="1047"/>
      <c r="AJ83" s="1048"/>
      <c r="AK83" s="1048"/>
      <c r="AL83" s="1048"/>
      <c r="AM83" s="1048"/>
      <c r="AN83" s="1048"/>
      <c r="AO83" s="1048"/>
      <c r="AP83" s="1048"/>
      <c r="AQ83" s="1048"/>
      <c r="AR83" s="1048"/>
      <c r="AS83" s="1048"/>
      <c r="AT83" s="1051">
        <f t="shared" si="41"/>
        <v>0</v>
      </c>
      <c r="AU83" s="1051">
        <f>AC83+AS83</f>
        <v>0</v>
      </c>
      <c r="AV83" s="274"/>
      <c r="AW83" s="274"/>
      <c r="AX83" s="274"/>
      <c r="AY83" s="274"/>
    </row>
    <row r="84" spans="1:51" s="123" customFormat="1" ht="16.149999999999999" customHeight="1" thickBot="1" x14ac:dyDescent="0.25">
      <c r="A84" s="1402" t="s">
        <v>461</v>
      </c>
      <c r="B84" s="1403"/>
      <c r="C84" s="248">
        <f>SUM(C76:C83)</f>
        <v>133</v>
      </c>
      <c r="D84" s="247"/>
      <c r="E84" s="273">
        <f t="shared" ref="E84" si="42">SUM(E76:E83)</f>
        <v>617068.75479647354</v>
      </c>
      <c r="F84" s="248">
        <v>132</v>
      </c>
      <c r="G84" s="247"/>
      <c r="H84" s="273">
        <v>80209.689237395141</v>
      </c>
      <c r="I84" s="248">
        <v>195</v>
      </c>
      <c r="J84" s="247"/>
      <c r="K84" s="273">
        <v>32418.76587629912</v>
      </c>
      <c r="L84" s="248">
        <v>8</v>
      </c>
      <c r="M84" s="247"/>
      <c r="N84" s="273">
        <v>31710.231505424024</v>
      </c>
      <c r="O84" s="248">
        <v>1</v>
      </c>
      <c r="P84" s="247"/>
      <c r="Q84" s="273">
        <v>1545.6381956591365</v>
      </c>
      <c r="R84" s="247">
        <f t="shared" ref="R84:AD84" si="43">SUM(R76:R83)</f>
        <v>762953</v>
      </c>
      <c r="S84" s="247">
        <f t="shared" si="43"/>
        <v>0</v>
      </c>
      <c r="T84" s="247">
        <f t="shared" si="43"/>
        <v>0</v>
      </c>
      <c r="U84" s="247">
        <f t="shared" si="43"/>
        <v>0</v>
      </c>
      <c r="V84" s="247">
        <f t="shared" si="43"/>
        <v>762953</v>
      </c>
      <c r="W84" s="247">
        <f t="shared" si="43"/>
        <v>-1907</v>
      </c>
      <c r="X84" s="247">
        <f t="shared" si="43"/>
        <v>761046</v>
      </c>
      <c r="Y84" s="273">
        <f t="shared" si="43"/>
        <v>0</v>
      </c>
      <c r="Z84" s="249">
        <f t="shared" si="43"/>
        <v>778893</v>
      </c>
      <c r="AA84" s="247">
        <f t="shared" si="43"/>
        <v>0</v>
      </c>
      <c r="AB84" s="247">
        <f t="shared" si="43"/>
        <v>778893</v>
      </c>
      <c r="AC84" s="249">
        <f t="shared" si="43"/>
        <v>64907</v>
      </c>
      <c r="AD84" s="249">
        <f t="shared" si="43"/>
        <v>778893</v>
      </c>
      <c r="AE84" s="174"/>
      <c r="AF84" s="247">
        <f t="shared" ref="AF84:AU84" si="44">SUM(AF76:AF83)</f>
        <v>629690</v>
      </c>
      <c r="AG84" s="248">
        <f t="shared" si="44"/>
        <v>0</v>
      </c>
      <c r="AH84" s="174">
        <f t="shared" si="44"/>
        <v>0</v>
      </c>
      <c r="AI84" s="248">
        <f t="shared" si="44"/>
        <v>0</v>
      </c>
      <c r="AJ84" s="247">
        <f t="shared" si="44"/>
        <v>0</v>
      </c>
      <c r="AK84" s="247">
        <f t="shared" si="44"/>
        <v>0</v>
      </c>
      <c r="AL84" s="247">
        <f t="shared" si="44"/>
        <v>629690</v>
      </c>
      <c r="AM84" s="247">
        <f t="shared" si="44"/>
        <v>-1573</v>
      </c>
      <c r="AN84" s="247">
        <f t="shared" si="44"/>
        <v>628117</v>
      </c>
      <c r="AO84" s="247">
        <f t="shared" si="44"/>
        <v>0</v>
      </c>
      <c r="AP84" s="247">
        <f t="shared" si="44"/>
        <v>628117</v>
      </c>
      <c r="AQ84" s="247">
        <f t="shared" si="44"/>
        <v>0</v>
      </c>
      <c r="AR84" s="247">
        <f t="shared" si="44"/>
        <v>628117</v>
      </c>
      <c r="AS84" s="247">
        <f t="shared" si="44"/>
        <v>52344</v>
      </c>
      <c r="AT84" s="275">
        <f t="shared" si="44"/>
        <v>1407010</v>
      </c>
      <c r="AU84" s="275">
        <f t="shared" si="44"/>
        <v>116418</v>
      </c>
      <c r="AV84" s="274"/>
      <c r="AW84" s="274"/>
      <c r="AX84" s="274"/>
      <c r="AY84" s="274"/>
    </row>
    <row r="85" spans="1:51" ht="16.149999999999999" customHeight="1" thickTop="1" x14ac:dyDescent="0.2"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6"/>
      <c r="R85" s="116"/>
      <c r="S85" s="116"/>
      <c r="T85" s="116"/>
      <c r="U85" s="116"/>
      <c r="V85" s="116"/>
      <c r="W85" s="116"/>
      <c r="X85" s="274"/>
      <c r="Y85" s="116"/>
      <c r="Z85" s="116"/>
      <c r="AA85" s="116"/>
      <c r="AB85" s="116"/>
      <c r="AC85" s="116"/>
      <c r="AD85" s="116"/>
      <c r="AE85" s="116"/>
      <c r="AF85" s="116"/>
    </row>
    <row r="86" spans="1:51" ht="16.149999999999999" customHeight="1" x14ac:dyDescent="0.2">
      <c r="D86" s="116"/>
      <c r="E86" s="116"/>
      <c r="F86" s="116"/>
      <c r="G86" s="116"/>
      <c r="H86" s="838"/>
      <c r="I86" s="838"/>
      <c r="J86" s="838"/>
      <c r="K86" s="838"/>
      <c r="L86" s="838"/>
      <c r="M86" s="838"/>
      <c r="N86" s="838"/>
      <c r="O86" s="838"/>
      <c r="P86" s="838"/>
      <c r="Q86" s="838"/>
      <c r="R86" s="116"/>
      <c r="S86" s="116"/>
      <c r="T86" s="116"/>
      <c r="U86" s="116"/>
      <c r="V86" s="116"/>
      <c r="W86" s="116"/>
      <c r="X86" s="274"/>
      <c r="Y86" s="116"/>
      <c r="Z86" s="116"/>
      <c r="AA86" s="116"/>
      <c r="AB86" s="116"/>
      <c r="AC86" s="116"/>
      <c r="AD86" s="116"/>
      <c r="AE86" s="116"/>
      <c r="AF86" s="116"/>
    </row>
    <row r="87" spans="1:51" ht="16.149999999999999" customHeight="1" x14ac:dyDescent="0.2">
      <c r="H87" s="113"/>
      <c r="I87" s="113"/>
      <c r="J87" s="1482"/>
      <c r="K87" s="839"/>
      <c r="L87" s="839"/>
      <c r="M87" s="1482"/>
      <c r="N87" s="839"/>
      <c r="O87" s="839"/>
      <c r="P87" s="1482"/>
      <c r="Q87" s="839"/>
    </row>
    <row r="88" spans="1:51" x14ac:dyDescent="0.2">
      <c r="A88" s="321" t="s">
        <v>564</v>
      </c>
      <c r="H88" s="113"/>
      <c r="I88" s="113"/>
      <c r="J88" s="1482"/>
      <c r="K88" s="839"/>
      <c r="L88" s="839"/>
      <c r="M88" s="1482"/>
      <c r="N88" s="839"/>
      <c r="O88" s="839"/>
      <c r="P88" s="1482"/>
      <c r="Q88" s="839"/>
      <c r="AC88" s="108">
        <v>12</v>
      </c>
      <c r="AS88" s="108">
        <f>AC88</f>
        <v>12</v>
      </c>
    </row>
    <row r="89" spans="1:51" x14ac:dyDescent="0.2">
      <c r="H89" s="113"/>
      <c r="I89" s="113"/>
      <c r="J89" s="113"/>
      <c r="K89" s="113"/>
      <c r="L89" s="113"/>
      <c r="M89" s="113"/>
      <c r="N89" s="113"/>
      <c r="O89" s="113"/>
      <c r="P89" s="113"/>
      <c r="Q89" s="113"/>
    </row>
  </sheetData>
  <mergeCells count="48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T1:AT3"/>
    <mergeCell ref="AU1:AU3"/>
    <mergeCell ref="AS2:AS3"/>
    <mergeCell ref="AP2:AP3"/>
    <mergeCell ref="AQ2:AQ3"/>
    <mergeCell ref="AR2:AR3"/>
    <mergeCell ref="AL1:AS1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7:P88"/>
    <mergeCell ref="A80:B80"/>
    <mergeCell ref="A81:B81"/>
    <mergeCell ref="A82:B82"/>
    <mergeCell ref="A84:B84"/>
    <mergeCell ref="J87:J88"/>
    <mergeCell ref="M87:M88"/>
    <mergeCell ref="A83:B83"/>
    <mergeCell ref="A77:B77"/>
    <mergeCell ref="A78:B78"/>
    <mergeCell ref="C2:C3"/>
    <mergeCell ref="D2:E2"/>
    <mergeCell ref="F2:H2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July 2018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AY89"/>
  <sheetViews>
    <sheetView view="pageBreakPreview" zoomScaleNormal="100" zoomScaleSheetLayoutView="100" workbookViewId="0">
      <pane xSplit="2" ySplit="6" topLeftCell="C7" activePane="bottomRight" state="frozen"/>
      <selection activeCell="E17" sqref="E17"/>
      <selection pane="topRight" activeCell="E17" sqref="E17"/>
      <selection pane="bottomLeft" activeCell="E17" sqref="E17"/>
      <selection pane="bottomRight" activeCell="E17" sqref="E17"/>
    </sheetView>
  </sheetViews>
  <sheetFormatPr defaultColWidth="8.85546875" defaultRowHeight="12.75" x14ac:dyDescent="0.2"/>
  <cols>
    <col min="1" max="1" width="5" style="108" customWidth="1"/>
    <col min="2" max="2" width="28.140625" style="108" customWidth="1"/>
    <col min="3" max="3" width="12.140625" style="108" bestFit="1" customWidth="1"/>
    <col min="4" max="4" width="13.85546875" style="108" customWidth="1"/>
    <col min="5" max="5" width="12.28515625" style="108" customWidth="1"/>
    <col min="6" max="6" width="11.28515625" style="108" customWidth="1"/>
    <col min="7" max="7" width="10.85546875" style="108" customWidth="1"/>
    <col min="8" max="9" width="11.28515625" style="108" customWidth="1"/>
    <col min="10" max="10" width="10.85546875" style="108" customWidth="1"/>
    <col min="11" max="12" width="11.28515625" style="108" customWidth="1"/>
    <col min="13" max="13" width="8.5703125" style="108" customWidth="1"/>
    <col min="14" max="15" width="11.28515625" style="108" customWidth="1"/>
    <col min="16" max="16" width="8.5703125" style="108" customWidth="1"/>
    <col min="17" max="17" width="11.28515625" style="108" customWidth="1"/>
    <col min="18" max="18" width="10.7109375" style="108" bestFit="1" customWidth="1"/>
    <col min="19" max="21" width="13.85546875" style="108" customWidth="1"/>
    <col min="22" max="22" width="11.85546875" style="108" bestFit="1" customWidth="1"/>
    <col min="23" max="23" width="10.85546875" style="108" bestFit="1" customWidth="1"/>
    <col min="24" max="24" width="12.7109375" style="108" customWidth="1"/>
    <col min="25" max="25" width="13.28515625" style="108" bestFit="1" customWidth="1"/>
    <col min="26" max="26" width="17.5703125" style="108" customWidth="1"/>
    <col min="27" max="28" width="11.28515625" style="108" customWidth="1"/>
    <col min="29" max="29" width="10.7109375" style="108" customWidth="1"/>
    <col min="30" max="30" width="16.42578125" style="108" customWidth="1"/>
    <col min="31" max="32" width="15.85546875" style="108" customWidth="1"/>
    <col min="33" max="37" width="15.7109375" style="108" customWidth="1"/>
    <col min="38" max="38" width="15.140625" style="108" customWidth="1"/>
    <col min="39" max="39" width="10.85546875" style="108" customWidth="1"/>
    <col min="40" max="40" width="15" style="108" customWidth="1"/>
    <col min="41" max="41" width="13.42578125" style="108" customWidth="1"/>
    <col min="42" max="42" width="16.28515625" style="108" customWidth="1"/>
    <col min="43" max="44" width="13.85546875" style="108" customWidth="1"/>
    <col min="45" max="45" width="15.5703125" style="108" customWidth="1"/>
    <col min="46" max="47" width="14.42578125" style="108" bestFit="1" customWidth="1"/>
    <col min="48" max="48" width="8.85546875" style="108"/>
    <col min="49" max="50" width="12.28515625" style="108" customWidth="1"/>
    <col min="51" max="51" width="10" style="108" bestFit="1" customWidth="1"/>
    <col min="52" max="16384" width="8.85546875" style="108"/>
  </cols>
  <sheetData>
    <row r="1" spans="1:51" ht="19.899999999999999" customHeight="1" x14ac:dyDescent="0.2">
      <c r="A1" s="1486" t="s">
        <v>636</v>
      </c>
      <c r="B1" s="1487"/>
      <c r="C1" s="1379" t="s">
        <v>315</v>
      </c>
      <c r="D1" s="1380"/>
      <c r="E1" s="1380"/>
      <c r="F1" s="1380"/>
      <c r="G1" s="1380"/>
      <c r="H1" s="1380"/>
      <c r="I1" s="1380"/>
      <c r="J1" s="1380"/>
      <c r="K1" s="1381"/>
      <c r="L1" s="1412" t="s">
        <v>315</v>
      </c>
      <c r="M1" s="1413"/>
      <c r="N1" s="1413"/>
      <c r="O1" s="1413"/>
      <c r="P1" s="1413"/>
      <c r="Q1" s="1413"/>
      <c r="R1" s="1413"/>
      <c r="S1" s="1413"/>
      <c r="T1" s="1413"/>
      <c r="U1" s="1414"/>
      <c r="V1" s="1379" t="s">
        <v>315</v>
      </c>
      <c r="W1" s="1380"/>
      <c r="X1" s="1380"/>
      <c r="Y1" s="1380"/>
      <c r="Z1" s="1380"/>
      <c r="AA1" s="1380"/>
      <c r="AB1" s="1380"/>
      <c r="AC1" s="1380"/>
      <c r="AD1" s="1381"/>
      <c r="AE1" s="1478" t="s">
        <v>450</v>
      </c>
      <c r="AF1" s="1478"/>
      <c r="AG1" s="1478"/>
      <c r="AH1" s="1478"/>
      <c r="AI1" s="1478"/>
      <c r="AJ1" s="1478"/>
      <c r="AK1" s="1478"/>
      <c r="AL1" s="1485" t="s">
        <v>450</v>
      </c>
      <c r="AM1" s="1485"/>
      <c r="AN1" s="1485"/>
      <c r="AO1" s="1485"/>
      <c r="AP1" s="1485"/>
      <c r="AQ1" s="1485"/>
      <c r="AR1" s="1485"/>
      <c r="AS1" s="1485"/>
      <c r="AT1" s="1481" t="s">
        <v>326</v>
      </c>
      <c r="AU1" s="1481" t="s">
        <v>327</v>
      </c>
      <c r="AW1" s="283"/>
      <c r="AX1" s="283"/>
      <c r="AY1" s="283"/>
    </row>
    <row r="2" spans="1:51" ht="30" customHeight="1" x14ac:dyDescent="0.2">
      <c r="A2" s="1488"/>
      <c r="B2" s="1489"/>
      <c r="C2" s="1386" t="s">
        <v>1284</v>
      </c>
      <c r="D2" s="1480" t="s">
        <v>731</v>
      </c>
      <c r="E2" s="1480"/>
      <c r="F2" s="1376" t="s">
        <v>1378</v>
      </c>
      <c r="G2" s="1390"/>
      <c r="H2" s="1391"/>
      <c r="I2" s="1479" t="s">
        <v>1375</v>
      </c>
      <c r="J2" s="1479"/>
      <c r="K2" s="1479"/>
      <c r="L2" s="1479" t="s">
        <v>1376</v>
      </c>
      <c r="M2" s="1479"/>
      <c r="N2" s="1479"/>
      <c r="O2" s="1479" t="s">
        <v>1377</v>
      </c>
      <c r="P2" s="1479"/>
      <c r="Q2" s="1479"/>
      <c r="R2" s="1386" t="s">
        <v>501</v>
      </c>
      <c r="S2" s="1392" t="s">
        <v>230</v>
      </c>
      <c r="T2" s="1392"/>
      <c r="U2" s="1392"/>
      <c r="V2" s="1386" t="s">
        <v>502</v>
      </c>
      <c r="W2" s="1386" t="s">
        <v>452</v>
      </c>
      <c r="X2" s="1386" t="s">
        <v>503</v>
      </c>
      <c r="Y2" s="1400" t="s">
        <v>1321</v>
      </c>
      <c r="Z2" s="1386" t="s">
        <v>1384</v>
      </c>
      <c r="AA2" s="1386" t="s">
        <v>270</v>
      </c>
      <c r="AB2" s="1386" t="s">
        <v>271</v>
      </c>
      <c r="AC2" s="1386" t="s">
        <v>233</v>
      </c>
      <c r="AD2" s="1386" t="s">
        <v>1385</v>
      </c>
      <c r="AE2" s="1483" t="s">
        <v>1287</v>
      </c>
      <c r="AF2" s="1476" t="s">
        <v>1442</v>
      </c>
      <c r="AG2" s="1477" t="s">
        <v>230</v>
      </c>
      <c r="AH2" s="1477"/>
      <c r="AI2" s="1477"/>
      <c r="AJ2" s="1477"/>
      <c r="AK2" s="1477"/>
      <c r="AL2" s="1476" t="s">
        <v>1443</v>
      </c>
      <c r="AM2" s="1476" t="s">
        <v>1447</v>
      </c>
      <c r="AN2" s="1476" t="s">
        <v>1444</v>
      </c>
      <c r="AO2" s="1400" t="s">
        <v>1321</v>
      </c>
      <c r="AP2" s="1476" t="s">
        <v>1445</v>
      </c>
      <c r="AQ2" s="1476" t="s">
        <v>294</v>
      </c>
      <c r="AR2" s="1476" t="s">
        <v>271</v>
      </c>
      <c r="AS2" s="1476" t="s">
        <v>1446</v>
      </c>
      <c r="AT2" s="1481"/>
      <c r="AU2" s="1481"/>
      <c r="AW2" s="284"/>
      <c r="AX2" s="284"/>
      <c r="AY2" s="284"/>
    </row>
    <row r="3" spans="1:51" ht="95.25" customHeight="1" x14ac:dyDescent="0.2">
      <c r="A3" s="1490"/>
      <c r="B3" s="1491"/>
      <c r="C3" s="1386"/>
      <c r="D3" s="1005" t="s">
        <v>708</v>
      </c>
      <c r="E3" s="1005" t="s">
        <v>325</v>
      </c>
      <c r="F3" s="1005" t="s">
        <v>1283</v>
      </c>
      <c r="G3" s="1005" t="s">
        <v>454</v>
      </c>
      <c r="H3" s="1005" t="s">
        <v>325</v>
      </c>
      <c r="I3" s="1005" t="s">
        <v>1282</v>
      </c>
      <c r="J3" s="1005" t="s">
        <v>454</v>
      </c>
      <c r="K3" s="1005" t="s">
        <v>325</v>
      </c>
      <c r="L3" s="1005" t="s">
        <v>1281</v>
      </c>
      <c r="M3" s="1005" t="s">
        <v>472</v>
      </c>
      <c r="N3" s="1005" t="s">
        <v>325</v>
      </c>
      <c r="O3" s="1005" t="s">
        <v>1281</v>
      </c>
      <c r="P3" s="1005" t="s">
        <v>472</v>
      </c>
      <c r="Q3" s="1005" t="s">
        <v>325</v>
      </c>
      <c r="R3" s="1386"/>
      <c r="S3" s="1006" t="s">
        <v>1279</v>
      </c>
      <c r="T3" s="1006" t="s">
        <v>1280</v>
      </c>
      <c r="U3" s="1006" t="s">
        <v>232</v>
      </c>
      <c r="V3" s="1386"/>
      <c r="W3" s="1386"/>
      <c r="X3" s="1386"/>
      <c r="Y3" s="1401"/>
      <c r="Z3" s="1386"/>
      <c r="AA3" s="1386"/>
      <c r="AB3" s="1386"/>
      <c r="AC3" s="1386"/>
      <c r="AD3" s="1386"/>
      <c r="AE3" s="1484"/>
      <c r="AF3" s="1476"/>
      <c r="AG3" s="1006" t="s">
        <v>1289</v>
      </c>
      <c r="AH3" s="1006" t="s">
        <v>1290</v>
      </c>
      <c r="AI3" s="1006" t="s">
        <v>1288</v>
      </c>
      <c r="AJ3" s="1006" t="s">
        <v>1292</v>
      </c>
      <c r="AK3" s="1006" t="s">
        <v>232</v>
      </c>
      <c r="AL3" s="1476"/>
      <c r="AM3" s="1476"/>
      <c r="AN3" s="1476"/>
      <c r="AO3" s="1401"/>
      <c r="AP3" s="1476"/>
      <c r="AQ3" s="1476"/>
      <c r="AR3" s="1476"/>
      <c r="AS3" s="1476"/>
      <c r="AT3" s="1481"/>
      <c r="AU3" s="1481"/>
      <c r="AW3" s="856" t="s">
        <v>511</v>
      </c>
      <c r="AX3" s="856" t="s">
        <v>512</v>
      </c>
      <c r="AY3" s="856" t="s">
        <v>432</v>
      </c>
    </row>
    <row r="4" spans="1:51" ht="16.149999999999999" customHeight="1" x14ac:dyDescent="0.2">
      <c r="A4" s="285"/>
      <c r="B4" s="286"/>
      <c r="C4" s="287">
        <v>1</v>
      </c>
      <c r="D4" s="287">
        <f t="shared" ref="D4:AY4" si="0">C4+1</f>
        <v>2</v>
      </c>
      <c r="E4" s="287">
        <f t="shared" si="0"/>
        <v>3</v>
      </c>
      <c r="F4" s="287">
        <f t="shared" si="0"/>
        <v>4</v>
      </c>
      <c r="G4" s="287">
        <f t="shared" si="0"/>
        <v>5</v>
      </c>
      <c r="H4" s="287">
        <f t="shared" si="0"/>
        <v>6</v>
      </c>
      <c r="I4" s="287">
        <f t="shared" si="0"/>
        <v>7</v>
      </c>
      <c r="J4" s="287">
        <f t="shared" si="0"/>
        <v>8</v>
      </c>
      <c r="K4" s="287">
        <f t="shared" si="0"/>
        <v>9</v>
      </c>
      <c r="L4" s="287">
        <f t="shared" si="0"/>
        <v>10</v>
      </c>
      <c r="M4" s="287">
        <f t="shared" si="0"/>
        <v>11</v>
      </c>
      <c r="N4" s="287">
        <f t="shared" si="0"/>
        <v>12</v>
      </c>
      <c r="O4" s="287">
        <f t="shared" si="0"/>
        <v>13</v>
      </c>
      <c r="P4" s="287">
        <f t="shared" si="0"/>
        <v>14</v>
      </c>
      <c r="Q4" s="287">
        <f t="shared" si="0"/>
        <v>15</v>
      </c>
      <c r="R4" s="287">
        <f t="shared" si="0"/>
        <v>16</v>
      </c>
      <c r="S4" s="287">
        <f t="shared" si="0"/>
        <v>17</v>
      </c>
      <c r="T4" s="287">
        <f t="shared" si="0"/>
        <v>18</v>
      </c>
      <c r="U4" s="287">
        <f t="shared" si="0"/>
        <v>19</v>
      </c>
      <c r="V4" s="287">
        <f t="shared" si="0"/>
        <v>20</v>
      </c>
      <c r="W4" s="287">
        <f t="shared" si="0"/>
        <v>21</v>
      </c>
      <c r="X4" s="287">
        <f t="shared" si="0"/>
        <v>22</v>
      </c>
      <c r="Y4" s="287">
        <f t="shared" si="0"/>
        <v>23</v>
      </c>
      <c r="Z4" s="287">
        <f t="shared" si="0"/>
        <v>24</v>
      </c>
      <c r="AA4" s="287">
        <f t="shared" si="0"/>
        <v>25</v>
      </c>
      <c r="AB4" s="287">
        <f t="shared" si="0"/>
        <v>26</v>
      </c>
      <c r="AC4" s="287">
        <f t="shared" si="0"/>
        <v>27</v>
      </c>
      <c r="AD4" s="287">
        <f t="shared" si="0"/>
        <v>28</v>
      </c>
      <c r="AE4" s="287">
        <f t="shared" si="0"/>
        <v>29</v>
      </c>
      <c r="AF4" s="287">
        <f t="shared" si="0"/>
        <v>30</v>
      </c>
      <c r="AG4" s="287">
        <f t="shared" si="0"/>
        <v>31</v>
      </c>
      <c r="AH4" s="287">
        <f t="shared" si="0"/>
        <v>32</v>
      </c>
      <c r="AI4" s="287">
        <f t="shared" si="0"/>
        <v>33</v>
      </c>
      <c r="AJ4" s="287">
        <f t="shared" si="0"/>
        <v>34</v>
      </c>
      <c r="AK4" s="287">
        <f t="shared" si="0"/>
        <v>35</v>
      </c>
      <c r="AL4" s="287">
        <f t="shared" si="0"/>
        <v>36</v>
      </c>
      <c r="AM4" s="287">
        <f t="shared" si="0"/>
        <v>37</v>
      </c>
      <c r="AN4" s="287">
        <f t="shared" si="0"/>
        <v>38</v>
      </c>
      <c r="AO4" s="287">
        <f t="shared" si="0"/>
        <v>39</v>
      </c>
      <c r="AP4" s="287">
        <f t="shared" si="0"/>
        <v>40</v>
      </c>
      <c r="AQ4" s="287">
        <f t="shared" si="0"/>
        <v>41</v>
      </c>
      <c r="AR4" s="287">
        <f t="shared" si="0"/>
        <v>42</v>
      </c>
      <c r="AS4" s="287">
        <f t="shared" si="0"/>
        <v>43</v>
      </c>
      <c r="AT4" s="287">
        <f t="shared" si="0"/>
        <v>44</v>
      </c>
      <c r="AU4" s="287">
        <f t="shared" si="0"/>
        <v>45</v>
      </c>
      <c r="AV4" s="287">
        <f t="shared" si="0"/>
        <v>46</v>
      </c>
      <c r="AW4" s="287">
        <f t="shared" si="0"/>
        <v>47</v>
      </c>
      <c r="AX4" s="287">
        <f t="shared" si="0"/>
        <v>48</v>
      </c>
      <c r="AY4" s="287">
        <f t="shared" si="0"/>
        <v>49</v>
      </c>
    </row>
    <row r="5" spans="1:51" s="1129" customFormat="1" ht="31.5" customHeight="1" x14ac:dyDescent="0.2">
      <c r="A5" s="1126"/>
      <c r="B5" s="1126"/>
      <c r="C5" s="1156" t="s">
        <v>1061</v>
      </c>
      <c r="D5" s="940" t="s">
        <v>1129</v>
      </c>
      <c r="E5" s="940" t="s">
        <v>1063</v>
      </c>
      <c r="F5" s="1156" t="s">
        <v>1374</v>
      </c>
      <c r="G5" s="1156" t="s">
        <v>1074</v>
      </c>
      <c r="H5" s="1156" t="s">
        <v>1130</v>
      </c>
      <c r="I5" s="1156" t="s">
        <v>1373</v>
      </c>
      <c r="J5" s="1156" t="s">
        <v>1076</v>
      </c>
      <c r="K5" s="1156" t="s">
        <v>1131</v>
      </c>
      <c r="L5" s="1156" t="s">
        <v>1371</v>
      </c>
      <c r="M5" s="1156" t="s">
        <v>1078</v>
      </c>
      <c r="N5" s="1156" t="s">
        <v>1132</v>
      </c>
      <c r="O5" s="1156" t="s">
        <v>1372</v>
      </c>
      <c r="P5" s="1156" t="s">
        <v>1080</v>
      </c>
      <c r="Q5" s="1156" t="s">
        <v>1133</v>
      </c>
      <c r="R5" s="1156" t="s">
        <v>1424</v>
      </c>
      <c r="S5" s="1156" t="s">
        <v>1363</v>
      </c>
      <c r="T5" s="1156" t="s">
        <v>1364</v>
      </c>
      <c r="U5" s="1156" t="s">
        <v>1135</v>
      </c>
      <c r="V5" s="1156" t="s">
        <v>1136</v>
      </c>
      <c r="W5" s="1156" t="s">
        <v>1137</v>
      </c>
      <c r="X5" s="1156" t="s">
        <v>1138</v>
      </c>
      <c r="Y5" s="1156" t="s">
        <v>1069</v>
      </c>
      <c r="Z5" s="939" t="s">
        <v>1567</v>
      </c>
      <c r="AA5" s="939" t="s">
        <v>1419</v>
      </c>
      <c r="AB5" s="939" t="s">
        <v>1141</v>
      </c>
      <c r="AC5" s="939" t="s">
        <v>1427</v>
      </c>
      <c r="AD5" s="939" t="s">
        <v>1568</v>
      </c>
      <c r="AE5" s="939" t="s">
        <v>1102</v>
      </c>
      <c r="AF5" s="939" t="s">
        <v>1144</v>
      </c>
      <c r="AG5" s="939" t="s">
        <v>1363</v>
      </c>
      <c r="AH5" s="939" t="s">
        <v>1145</v>
      </c>
      <c r="AI5" s="939" t="s">
        <v>1364</v>
      </c>
      <c r="AJ5" s="939" t="s">
        <v>1146</v>
      </c>
      <c r="AK5" s="939" t="s">
        <v>1147</v>
      </c>
      <c r="AL5" s="939" t="s">
        <v>1148</v>
      </c>
      <c r="AM5" s="939" t="s">
        <v>1149</v>
      </c>
      <c r="AN5" s="939" t="s">
        <v>1150</v>
      </c>
      <c r="AO5" s="939" t="s">
        <v>1069</v>
      </c>
      <c r="AP5" s="939" t="s">
        <v>1120</v>
      </c>
      <c r="AQ5" s="939" t="s">
        <v>1414</v>
      </c>
      <c r="AR5" s="939" t="s">
        <v>1122</v>
      </c>
      <c r="AS5" s="939" t="s">
        <v>1422</v>
      </c>
      <c r="AT5" s="939" t="s">
        <v>1125</v>
      </c>
      <c r="AU5" s="939" t="s">
        <v>1126</v>
      </c>
      <c r="AV5" s="939"/>
      <c r="AW5" s="939" t="s">
        <v>1152</v>
      </c>
      <c r="AX5" s="939" t="s">
        <v>1128</v>
      </c>
      <c r="AY5" s="939" t="s">
        <v>1127</v>
      </c>
    </row>
    <row r="6" spans="1:51" s="1129" customFormat="1" ht="31.5" hidden="1" customHeight="1" x14ac:dyDescent="0.2">
      <c r="A6" s="1130"/>
      <c r="B6" s="1130"/>
      <c r="C6" s="943" t="s">
        <v>816</v>
      </c>
      <c r="D6" s="943" t="s">
        <v>816</v>
      </c>
      <c r="E6" s="943" t="s">
        <v>817</v>
      </c>
      <c r="F6" s="943" t="s">
        <v>924</v>
      </c>
      <c r="G6" s="943" t="s">
        <v>816</v>
      </c>
      <c r="H6" s="943" t="s">
        <v>817</v>
      </c>
      <c r="I6" s="943" t="s">
        <v>924</v>
      </c>
      <c r="J6" s="943" t="s">
        <v>816</v>
      </c>
      <c r="K6" s="943" t="s">
        <v>817</v>
      </c>
      <c r="L6" s="943" t="s">
        <v>924</v>
      </c>
      <c r="M6" s="943" t="s">
        <v>816</v>
      </c>
      <c r="N6" s="943" t="s">
        <v>817</v>
      </c>
      <c r="O6" s="943" t="s">
        <v>924</v>
      </c>
      <c r="P6" s="943" t="s">
        <v>816</v>
      </c>
      <c r="Q6" s="943" t="s">
        <v>817</v>
      </c>
      <c r="R6" s="943" t="s">
        <v>817</v>
      </c>
      <c r="S6" s="943" t="s">
        <v>1068</v>
      </c>
      <c r="T6" s="943" t="s">
        <v>1068</v>
      </c>
      <c r="U6" s="943" t="s">
        <v>817</v>
      </c>
      <c r="V6" s="943" t="s">
        <v>817</v>
      </c>
      <c r="W6" s="943" t="s">
        <v>817</v>
      </c>
      <c r="X6" s="943" t="s">
        <v>817</v>
      </c>
      <c r="Y6" s="943" t="s">
        <v>1069</v>
      </c>
      <c r="Z6" s="943" t="s">
        <v>1090</v>
      </c>
      <c r="AA6" s="943" t="s">
        <v>1100</v>
      </c>
      <c r="AB6" s="943" t="s">
        <v>817</v>
      </c>
      <c r="AC6" s="943" t="s">
        <v>817</v>
      </c>
      <c r="AD6" s="943" t="s">
        <v>1091</v>
      </c>
      <c r="AE6" s="943" t="s">
        <v>816</v>
      </c>
      <c r="AF6" s="943" t="s">
        <v>817</v>
      </c>
      <c r="AG6" s="943" t="s">
        <v>1068</v>
      </c>
      <c r="AH6" s="943" t="s">
        <v>817</v>
      </c>
      <c r="AI6" s="943" t="s">
        <v>1068</v>
      </c>
      <c r="AJ6" s="943" t="s">
        <v>817</v>
      </c>
      <c r="AK6" s="943" t="s">
        <v>817</v>
      </c>
      <c r="AL6" s="943" t="s">
        <v>817</v>
      </c>
      <c r="AM6" s="943" t="s">
        <v>817</v>
      </c>
      <c r="AN6" s="943" t="s">
        <v>817</v>
      </c>
      <c r="AO6" s="943" t="s">
        <v>1069</v>
      </c>
      <c r="AP6" s="943" t="s">
        <v>817</v>
      </c>
      <c r="AQ6" s="943" t="s">
        <v>1100</v>
      </c>
      <c r="AR6" s="943" t="s">
        <v>817</v>
      </c>
      <c r="AS6" s="943" t="s">
        <v>817</v>
      </c>
      <c r="AT6" s="943" t="s">
        <v>817</v>
      </c>
      <c r="AU6" s="943" t="s">
        <v>817</v>
      </c>
      <c r="AV6" s="943"/>
      <c r="AW6" s="943" t="s">
        <v>1099</v>
      </c>
      <c r="AX6" s="943" t="s">
        <v>817</v>
      </c>
      <c r="AY6" s="943" t="s">
        <v>817</v>
      </c>
    </row>
    <row r="7" spans="1:51" ht="16.149999999999999" customHeight="1" x14ac:dyDescent="0.2">
      <c r="A7" s="58">
        <v>1</v>
      </c>
      <c r="B7" s="59" t="s">
        <v>6</v>
      </c>
      <c r="C7" s="270">
        <f>'8_2.1.18 SIS'!P7</f>
        <v>0</v>
      </c>
      <c r="D7" s="60">
        <f>'Source Data'!H7</f>
        <v>4656.7326768902658</v>
      </c>
      <c r="E7" s="65">
        <f>C7*D7</f>
        <v>0</v>
      </c>
      <c r="F7" s="289"/>
      <c r="G7" s="60">
        <f>'Source Data'!I7</f>
        <v>658.97263654491974</v>
      </c>
      <c r="H7" s="65">
        <f>F7*G7</f>
        <v>0</v>
      </c>
      <c r="I7" s="289"/>
      <c r="J7" s="60">
        <f>'Source Data'!J7</f>
        <v>179.71980996679628</v>
      </c>
      <c r="K7" s="65">
        <f>I7*J7</f>
        <v>0</v>
      </c>
      <c r="L7" s="289"/>
      <c r="M7" s="60">
        <f>'Source Data'!K7</f>
        <v>4492.9952491699069</v>
      </c>
      <c r="N7" s="65">
        <f>L7*M7</f>
        <v>0</v>
      </c>
      <c r="O7" s="289"/>
      <c r="P7" s="60">
        <f>'Source Data'!L7</f>
        <v>1797.1980996679629</v>
      </c>
      <c r="Q7" s="65">
        <f>O7*P7</f>
        <v>0</v>
      </c>
      <c r="R7" s="92">
        <v>0</v>
      </c>
      <c r="S7" s="60"/>
      <c r="T7" s="60"/>
      <c r="U7" s="61">
        <f t="shared" ref="U7:U38" si="1">S7+T7</f>
        <v>0</v>
      </c>
      <c r="V7" s="92">
        <f t="shared" ref="V7:V70" si="2">U7+R7</f>
        <v>0</v>
      </c>
      <c r="W7" s="65">
        <f>ROUND(V7*-0.25%,0)</f>
        <v>0</v>
      </c>
      <c r="X7" s="92">
        <f>SUM(V7:W7)</f>
        <v>0</v>
      </c>
      <c r="Y7" s="60"/>
      <c r="Z7" s="92">
        <f>ROUND(SUM(X7:Y7),0)</f>
        <v>0</v>
      </c>
      <c r="AA7" s="60"/>
      <c r="AB7" s="60">
        <f>Z7-AA7</f>
        <v>0</v>
      </c>
      <c r="AC7" s="92">
        <f>ROUND(AB7/$AC$88,0)</f>
        <v>0</v>
      </c>
      <c r="AD7" s="96">
        <f t="shared" ref="AD7:AD38" si="3">Z7</f>
        <v>0</v>
      </c>
      <c r="AE7" s="66">
        <f>'Source Data'!N7</f>
        <v>2506</v>
      </c>
      <c r="AF7" s="89">
        <f t="shared" ref="AF7:AF38" si="4">C7*AE7</f>
        <v>0</v>
      </c>
      <c r="AG7" s="270"/>
      <c r="AH7" s="66">
        <f>AG7*AE7</f>
        <v>0</v>
      </c>
      <c r="AI7" s="270"/>
      <c r="AJ7" s="68">
        <f t="shared" ref="AJ7:AJ38" si="5">AE7*AI7*0.5</f>
        <v>0</v>
      </c>
      <c r="AK7" s="67">
        <f t="shared" ref="AK7:AK38" si="6">AH7+AJ7</f>
        <v>0</v>
      </c>
      <c r="AL7" s="89">
        <f>AK7+AF7</f>
        <v>0</v>
      </c>
      <c r="AM7" s="70">
        <f>ROUND(-0.25%*AL7,0)</f>
        <v>0</v>
      </c>
      <c r="AN7" s="89">
        <f>SUM(AL7:AM7)</f>
        <v>0</v>
      </c>
      <c r="AO7" s="60"/>
      <c r="AP7" s="89">
        <f>ROUND(SUM(AN7:AO7),0)</f>
        <v>0</v>
      </c>
      <c r="AQ7" s="68"/>
      <c r="AR7" s="68">
        <f>AP7-AQ7</f>
        <v>0</v>
      </c>
      <c r="AS7" s="89">
        <f>ROUND(AR7/$AS$88,0)</f>
        <v>0</v>
      </c>
      <c r="AT7" s="69">
        <f t="shared" ref="AT7:AT70" si="7">Z7+AP7</f>
        <v>0</v>
      </c>
      <c r="AU7" s="86">
        <f t="shared" ref="AU7:AU70" si="8">AC7+AS7</f>
        <v>0</v>
      </c>
      <c r="AV7" s="116"/>
      <c r="AW7" s="65"/>
      <c r="AX7" s="65">
        <f t="shared" ref="AX7:AX38" si="9">-AM7</f>
        <v>0</v>
      </c>
      <c r="AY7" s="65">
        <f t="shared" ref="AY7:AY38" si="10">AX7-AW7</f>
        <v>0</v>
      </c>
    </row>
    <row r="8" spans="1:51" ht="16.149999999999999" customHeight="1" x14ac:dyDescent="0.2">
      <c r="A8" s="54">
        <v>2</v>
      </c>
      <c r="B8" s="55" t="s">
        <v>7</v>
      </c>
      <c r="C8" s="271">
        <f>'8_2.1.18 SIS'!P8</f>
        <v>0</v>
      </c>
      <c r="D8" s="56">
        <f>'Source Data'!H8</f>
        <v>5855.7282403587005</v>
      </c>
      <c r="E8" s="74">
        <f t="shared" ref="E8:E71" si="11">C8*D8</f>
        <v>0</v>
      </c>
      <c r="F8" s="290"/>
      <c r="G8" s="56">
        <f>'Source Data'!I8</f>
        <v>744.36686504426837</v>
      </c>
      <c r="H8" s="74">
        <f t="shared" ref="H8:H71" si="12">F8*G8</f>
        <v>0</v>
      </c>
      <c r="I8" s="290"/>
      <c r="J8" s="56">
        <f>'Source Data'!J8</f>
        <v>203.00914501207316</v>
      </c>
      <c r="K8" s="74">
        <f t="shared" ref="K8:K71" si="13">I8*J8</f>
        <v>0</v>
      </c>
      <c r="L8" s="290"/>
      <c r="M8" s="56">
        <f>'Source Data'!K8</f>
        <v>5075.2286253018301</v>
      </c>
      <c r="N8" s="74">
        <f t="shared" ref="N8:N71" si="14">L8*M8</f>
        <v>0</v>
      </c>
      <c r="O8" s="290"/>
      <c r="P8" s="56">
        <f>'Source Data'!L8</f>
        <v>2030.0914501207317</v>
      </c>
      <c r="Q8" s="74">
        <f t="shared" ref="Q8:Q71" si="15">O8*P8</f>
        <v>0</v>
      </c>
      <c r="R8" s="93">
        <v>0</v>
      </c>
      <c r="S8" s="56"/>
      <c r="T8" s="56"/>
      <c r="U8" s="57">
        <f t="shared" si="1"/>
        <v>0</v>
      </c>
      <c r="V8" s="93">
        <f t="shared" si="2"/>
        <v>0</v>
      </c>
      <c r="W8" s="74">
        <f t="shared" ref="W8:W71" si="16">ROUND(V8*-0.25%,0)</f>
        <v>0</v>
      </c>
      <c r="X8" s="93">
        <f t="shared" ref="X8:X71" si="17">SUM(V8:W8)</f>
        <v>0</v>
      </c>
      <c r="Y8" s="56"/>
      <c r="Z8" s="93">
        <f t="shared" ref="Z8:Z71" si="18">ROUND(SUM(X8:Y8),0)</f>
        <v>0</v>
      </c>
      <c r="AA8" s="56"/>
      <c r="AB8" s="56">
        <f t="shared" ref="AB8:AB71" si="19">Z8-AA8</f>
        <v>0</v>
      </c>
      <c r="AC8" s="93">
        <f t="shared" ref="AC8:AC71" si="20">ROUND(AB8/$AC$88,0)</f>
        <v>0</v>
      </c>
      <c r="AD8" s="97">
        <f t="shared" si="3"/>
        <v>0</v>
      </c>
      <c r="AE8" s="75">
        <f>'Source Data'!N8</f>
        <v>2883</v>
      </c>
      <c r="AF8" s="90">
        <f t="shared" si="4"/>
        <v>0</v>
      </c>
      <c r="AG8" s="271"/>
      <c r="AH8" s="75">
        <f t="shared" ref="AH8:AH71" si="21">AG8*AE8</f>
        <v>0</v>
      </c>
      <c r="AI8" s="271"/>
      <c r="AJ8" s="77">
        <f t="shared" si="5"/>
        <v>0</v>
      </c>
      <c r="AK8" s="76">
        <f t="shared" si="6"/>
        <v>0</v>
      </c>
      <c r="AL8" s="90">
        <f t="shared" ref="AL8:AL71" si="22">AK8+AF8</f>
        <v>0</v>
      </c>
      <c r="AM8" s="79">
        <f t="shared" ref="AM8:AM71" si="23">ROUND(-0.25%*AL8,0)</f>
        <v>0</v>
      </c>
      <c r="AN8" s="90">
        <f t="shared" ref="AN8:AN71" si="24">SUM(AL8:AM8)</f>
        <v>0</v>
      </c>
      <c r="AO8" s="56"/>
      <c r="AP8" s="90">
        <f t="shared" ref="AP8:AP71" si="25">ROUND(SUM(AN8:AO8),0)</f>
        <v>0</v>
      </c>
      <c r="AQ8" s="77"/>
      <c r="AR8" s="77">
        <f t="shared" ref="AR8:AR71" si="26">AP8-AQ8</f>
        <v>0</v>
      </c>
      <c r="AS8" s="90">
        <f t="shared" ref="AS8:AS71" si="27">ROUND(AR8/$AS$88,0)</f>
        <v>0</v>
      </c>
      <c r="AT8" s="78">
        <f t="shared" si="7"/>
        <v>0</v>
      </c>
      <c r="AU8" s="87">
        <f t="shared" si="8"/>
        <v>0</v>
      </c>
      <c r="AV8" s="116"/>
      <c r="AW8" s="74"/>
      <c r="AX8" s="74">
        <f t="shared" si="9"/>
        <v>0</v>
      </c>
      <c r="AY8" s="74">
        <f t="shared" si="10"/>
        <v>0</v>
      </c>
    </row>
    <row r="9" spans="1:51" ht="16.149999999999999" customHeight="1" x14ac:dyDescent="0.2">
      <c r="A9" s="54">
        <v>3</v>
      </c>
      <c r="B9" s="55" t="s">
        <v>8</v>
      </c>
      <c r="C9" s="271">
        <f>'8_2.1.18 SIS'!P9</f>
        <v>0</v>
      </c>
      <c r="D9" s="56">
        <f>'Source Data'!H9</f>
        <v>3742.2866078757875</v>
      </c>
      <c r="E9" s="74">
        <f t="shared" si="11"/>
        <v>0</v>
      </c>
      <c r="F9" s="290"/>
      <c r="G9" s="56">
        <f>'Source Data'!I9</f>
        <v>529.43529443774321</v>
      </c>
      <c r="H9" s="74">
        <f t="shared" si="12"/>
        <v>0</v>
      </c>
      <c r="I9" s="290"/>
      <c r="J9" s="56">
        <f>'Source Data'!J9</f>
        <v>144.39144393756632</v>
      </c>
      <c r="K9" s="74">
        <f t="shared" si="13"/>
        <v>0</v>
      </c>
      <c r="L9" s="290"/>
      <c r="M9" s="56">
        <f>'Source Data'!K9</f>
        <v>3609.7860984391582</v>
      </c>
      <c r="N9" s="74">
        <f t="shared" si="14"/>
        <v>0</v>
      </c>
      <c r="O9" s="290"/>
      <c r="P9" s="56">
        <f>'Source Data'!L9</f>
        <v>1443.9144393756631</v>
      </c>
      <c r="Q9" s="74">
        <f t="shared" si="15"/>
        <v>0</v>
      </c>
      <c r="R9" s="93">
        <v>0</v>
      </c>
      <c r="S9" s="56"/>
      <c r="T9" s="56"/>
      <c r="U9" s="57">
        <f t="shared" si="1"/>
        <v>0</v>
      </c>
      <c r="V9" s="93">
        <f t="shared" si="2"/>
        <v>0</v>
      </c>
      <c r="W9" s="74">
        <f t="shared" si="16"/>
        <v>0</v>
      </c>
      <c r="X9" s="93">
        <f t="shared" si="17"/>
        <v>0</v>
      </c>
      <c r="Y9" s="56"/>
      <c r="Z9" s="93">
        <f t="shared" si="18"/>
        <v>0</v>
      </c>
      <c r="AA9" s="56"/>
      <c r="AB9" s="56">
        <f t="shared" si="19"/>
        <v>0</v>
      </c>
      <c r="AC9" s="93">
        <f t="shared" si="20"/>
        <v>0</v>
      </c>
      <c r="AD9" s="97">
        <f t="shared" si="3"/>
        <v>0</v>
      </c>
      <c r="AE9" s="75">
        <f>'Source Data'!N9</f>
        <v>6285</v>
      </c>
      <c r="AF9" s="90">
        <f t="shared" si="4"/>
        <v>0</v>
      </c>
      <c r="AG9" s="271"/>
      <c r="AH9" s="75">
        <f t="shared" si="21"/>
        <v>0</v>
      </c>
      <c r="AI9" s="271"/>
      <c r="AJ9" s="77">
        <f t="shared" si="5"/>
        <v>0</v>
      </c>
      <c r="AK9" s="76">
        <f t="shared" si="6"/>
        <v>0</v>
      </c>
      <c r="AL9" s="90">
        <f t="shared" si="22"/>
        <v>0</v>
      </c>
      <c r="AM9" s="79">
        <f t="shared" si="23"/>
        <v>0</v>
      </c>
      <c r="AN9" s="90">
        <f t="shared" si="24"/>
        <v>0</v>
      </c>
      <c r="AO9" s="56"/>
      <c r="AP9" s="90">
        <f t="shared" si="25"/>
        <v>0</v>
      </c>
      <c r="AQ9" s="77"/>
      <c r="AR9" s="77">
        <f t="shared" si="26"/>
        <v>0</v>
      </c>
      <c r="AS9" s="90">
        <f t="shared" si="27"/>
        <v>0</v>
      </c>
      <c r="AT9" s="78">
        <f t="shared" si="7"/>
        <v>0</v>
      </c>
      <c r="AU9" s="87">
        <f t="shared" si="8"/>
        <v>0</v>
      </c>
      <c r="AV9" s="116"/>
      <c r="AW9" s="74"/>
      <c r="AX9" s="74">
        <f t="shared" si="9"/>
        <v>0</v>
      </c>
      <c r="AY9" s="74">
        <f t="shared" si="10"/>
        <v>0</v>
      </c>
    </row>
    <row r="10" spans="1:51" ht="16.149999999999999" customHeight="1" x14ac:dyDescent="0.2">
      <c r="A10" s="54">
        <v>4</v>
      </c>
      <c r="B10" s="55" t="s">
        <v>9</v>
      </c>
      <c r="C10" s="271">
        <f>'8_2.1.18 SIS'!P10</f>
        <v>0</v>
      </c>
      <c r="D10" s="56">
        <f>'Source Data'!H10</f>
        <v>5202.4303933253823</v>
      </c>
      <c r="E10" s="74">
        <f t="shared" si="11"/>
        <v>0</v>
      </c>
      <c r="F10" s="290"/>
      <c r="G10" s="56">
        <f>'Source Data'!I10</f>
        <v>687.66452541183287</v>
      </c>
      <c r="H10" s="74">
        <f t="shared" si="12"/>
        <v>0</v>
      </c>
      <c r="I10" s="290"/>
      <c r="J10" s="56">
        <f>'Source Data'!J10</f>
        <v>187.54487056686349</v>
      </c>
      <c r="K10" s="74">
        <f t="shared" si="13"/>
        <v>0</v>
      </c>
      <c r="L10" s="290"/>
      <c r="M10" s="56">
        <f>'Source Data'!K10</f>
        <v>4688.6217641715884</v>
      </c>
      <c r="N10" s="74">
        <f t="shared" si="14"/>
        <v>0</v>
      </c>
      <c r="O10" s="290"/>
      <c r="P10" s="56">
        <f>'Source Data'!L10</f>
        <v>1875.4487056686353</v>
      </c>
      <c r="Q10" s="74">
        <f t="shared" si="15"/>
        <v>0</v>
      </c>
      <c r="R10" s="93">
        <v>0</v>
      </c>
      <c r="S10" s="56"/>
      <c r="T10" s="56"/>
      <c r="U10" s="57">
        <f t="shared" si="1"/>
        <v>0</v>
      </c>
      <c r="V10" s="93">
        <f t="shared" si="2"/>
        <v>0</v>
      </c>
      <c r="W10" s="74">
        <f t="shared" si="16"/>
        <v>0</v>
      </c>
      <c r="X10" s="93">
        <f t="shared" si="17"/>
        <v>0</v>
      </c>
      <c r="Y10" s="56"/>
      <c r="Z10" s="93">
        <f t="shared" si="18"/>
        <v>0</v>
      </c>
      <c r="AA10" s="56"/>
      <c r="AB10" s="56">
        <f t="shared" si="19"/>
        <v>0</v>
      </c>
      <c r="AC10" s="93">
        <f t="shared" si="20"/>
        <v>0</v>
      </c>
      <c r="AD10" s="97">
        <f t="shared" si="3"/>
        <v>0</v>
      </c>
      <c r="AE10" s="75">
        <f>'Source Data'!N10</f>
        <v>3620</v>
      </c>
      <c r="AF10" s="90">
        <f t="shared" si="4"/>
        <v>0</v>
      </c>
      <c r="AG10" s="271"/>
      <c r="AH10" s="75">
        <f t="shared" si="21"/>
        <v>0</v>
      </c>
      <c r="AI10" s="271"/>
      <c r="AJ10" s="77">
        <f t="shared" si="5"/>
        <v>0</v>
      </c>
      <c r="AK10" s="76">
        <f t="shared" si="6"/>
        <v>0</v>
      </c>
      <c r="AL10" s="90">
        <f t="shared" si="22"/>
        <v>0</v>
      </c>
      <c r="AM10" s="79">
        <f t="shared" si="23"/>
        <v>0</v>
      </c>
      <c r="AN10" s="90">
        <f t="shared" si="24"/>
        <v>0</v>
      </c>
      <c r="AO10" s="56"/>
      <c r="AP10" s="90">
        <f t="shared" si="25"/>
        <v>0</v>
      </c>
      <c r="AQ10" s="77"/>
      <c r="AR10" s="77">
        <f t="shared" si="26"/>
        <v>0</v>
      </c>
      <c r="AS10" s="90">
        <f t="shared" si="27"/>
        <v>0</v>
      </c>
      <c r="AT10" s="78">
        <f t="shared" si="7"/>
        <v>0</v>
      </c>
      <c r="AU10" s="87">
        <f t="shared" si="8"/>
        <v>0</v>
      </c>
      <c r="AV10" s="116"/>
      <c r="AW10" s="74"/>
      <c r="AX10" s="74">
        <f t="shared" si="9"/>
        <v>0</v>
      </c>
      <c r="AY10" s="74">
        <f t="shared" si="10"/>
        <v>0</v>
      </c>
    </row>
    <row r="11" spans="1:51" ht="16.149999999999999" customHeight="1" x14ac:dyDescent="0.2">
      <c r="A11" s="49">
        <v>5</v>
      </c>
      <c r="B11" s="50" t="s">
        <v>10</v>
      </c>
      <c r="C11" s="272">
        <f>'8_2.1.18 SIS'!P11</f>
        <v>0</v>
      </c>
      <c r="D11" s="51">
        <f>'Source Data'!H11</f>
        <v>4616.1188110316743</v>
      </c>
      <c r="E11" s="80">
        <f t="shared" si="11"/>
        <v>0</v>
      </c>
      <c r="F11" s="291"/>
      <c r="G11" s="51">
        <f>'Source Data'!I11</f>
        <v>699.44299073701018</v>
      </c>
      <c r="H11" s="80">
        <f t="shared" si="12"/>
        <v>0</v>
      </c>
      <c r="I11" s="291"/>
      <c r="J11" s="51">
        <f>'Source Data'!J11</f>
        <v>190.75717929191185</v>
      </c>
      <c r="K11" s="80">
        <f t="shared" si="13"/>
        <v>0</v>
      </c>
      <c r="L11" s="291"/>
      <c r="M11" s="51">
        <f>'Source Data'!K11</f>
        <v>4768.9294822977972</v>
      </c>
      <c r="N11" s="80">
        <f t="shared" si="14"/>
        <v>0</v>
      </c>
      <c r="O11" s="291"/>
      <c r="P11" s="51">
        <f>'Source Data'!L11</f>
        <v>1907.5717929191187</v>
      </c>
      <c r="Q11" s="80">
        <f t="shared" si="15"/>
        <v>0</v>
      </c>
      <c r="R11" s="94">
        <v>0</v>
      </c>
      <c r="S11" s="51"/>
      <c r="T11" s="51"/>
      <c r="U11" s="52">
        <f t="shared" si="1"/>
        <v>0</v>
      </c>
      <c r="V11" s="94">
        <f t="shared" si="2"/>
        <v>0</v>
      </c>
      <c r="W11" s="80">
        <f t="shared" si="16"/>
        <v>0</v>
      </c>
      <c r="X11" s="94">
        <f t="shared" si="17"/>
        <v>0</v>
      </c>
      <c r="Y11" s="51"/>
      <c r="Z11" s="94">
        <f t="shared" si="18"/>
        <v>0</v>
      </c>
      <c r="AA11" s="53"/>
      <c r="AB11" s="51">
        <f t="shared" si="19"/>
        <v>0</v>
      </c>
      <c r="AC11" s="95">
        <f t="shared" si="20"/>
        <v>0</v>
      </c>
      <c r="AD11" s="95">
        <f t="shared" si="3"/>
        <v>0</v>
      </c>
      <c r="AE11" s="71">
        <f>'Source Data'!N11</f>
        <v>2115</v>
      </c>
      <c r="AF11" s="91">
        <f t="shared" si="4"/>
        <v>0</v>
      </c>
      <c r="AG11" s="272"/>
      <c r="AH11" s="71">
        <f t="shared" si="21"/>
        <v>0</v>
      </c>
      <c r="AI11" s="272"/>
      <c r="AJ11" s="72">
        <f t="shared" si="5"/>
        <v>0</v>
      </c>
      <c r="AK11" s="73">
        <f t="shared" si="6"/>
        <v>0</v>
      </c>
      <c r="AL11" s="91">
        <f t="shared" si="22"/>
        <v>0</v>
      </c>
      <c r="AM11" s="82">
        <f t="shared" si="23"/>
        <v>0</v>
      </c>
      <c r="AN11" s="91">
        <f t="shared" si="24"/>
        <v>0</v>
      </c>
      <c r="AO11" s="51"/>
      <c r="AP11" s="91">
        <f t="shared" si="25"/>
        <v>0</v>
      </c>
      <c r="AQ11" s="72"/>
      <c r="AR11" s="72">
        <f t="shared" si="26"/>
        <v>0</v>
      </c>
      <c r="AS11" s="91">
        <f t="shared" si="27"/>
        <v>0</v>
      </c>
      <c r="AT11" s="81">
        <f t="shared" si="7"/>
        <v>0</v>
      </c>
      <c r="AU11" s="88">
        <f t="shared" si="8"/>
        <v>0</v>
      </c>
      <c r="AV11" s="116"/>
      <c r="AW11" s="80"/>
      <c r="AX11" s="80">
        <f t="shared" si="9"/>
        <v>0</v>
      </c>
      <c r="AY11" s="80">
        <f t="shared" si="10"/>
        <v>0</v>
      </c>
    </row>
    <row r="12" spans="1:51" ht="16.149999999999999" customHeight="1" x14ac:dyDescent="0.2">
      <c r="A12" s="58">
        <v>6</v>
      </c>
      <c r="B12" s="59" t="s">
        <v>11</v>
      </c>
      <c r="C12" s="270">
        <f>'8_2.1.18 SIS'!P12</f>
        <v>0</v>
      </c>
      <c r="D12" s="60">
        <f>'Source Data'!H12</f>
        <v>4932.8589889938785</v>
      </c>
      <c r="E12" s="65">
        <f t="shared" si="11"/>
        <v>0</v>
      </c>
      <c r="F12" s="289"/>
      <c r="G12" s="60">
        <f>'Source Data'!I12</f>
        <v>671.54041297688354</v>
      </c>
      <c r="H12" s="65">
        <f t="shared" si="12"/>
        <v>0</v>
      </c>
      <c r="I12" s="289"/>
      <c r="J12" s="60">
        <f>'Source Data'!J12</f>
        <v>183.14738535733184</v>
      </c>
      <c r="K12" s="65">
        <f t="shared" si="13"/>
        <v>0</v>
      </c>
      <c r="L12" s="289"/>
      <c r="M12" s="60">
        <f>'Source Data'!K12</f>
        <v>4578.6846339332969</v>
      </c>
      <c r="N12" s="65">
        <f t="shared" si="14"/>
        <v>0</v>
      </c>
      <c r="O12" s="289"/>
      <c r="P12" s="60">
        <f>'Source Data'!L12</f>
        <v>1831.4738535733186</v>
      </c>
      <c r="Q12" s="65">
        <f t="shared" si="15"/>
        <v>0</v>
      </c>
      <c r="R12" s="92">
        <v>0</v>
      </c>
      <c r="S12" s="60"/>
      <c r="T12" s="60"/>
      <c r="U12" s="61">
        <f t="shared" si="1"/>
        <v>0</v>
      </c>
      <c r="V12" s="92">
        <f t="shared" si="2"/>
        <v>0</v>
      </c>
      <c r="W12" s="65">
        <f t="shared" si="16"/>
        <v>0</v>
      </c>
      <c r="X12" s="92">
        <f t="shared" si="17"/>
        <v>0</v>
      </c>
      <c r="Y12" s="60"/>
      <c r="Z12" s="92">
        <f t="shared" si="18"/>
        <v>0</v>
      </c>
      <c r="AA12" s="60"/>
      <c r="AB12" s="60">
        <f t="shared" si="19"/>
        <v>0</v>
      </c>
      <c r="AC12" s="92">
        <f t="shared" si="20"/>
        <v>0</v>
      </c>
      <c r="AD12" s="96">
        <f t="shared" si="3"/>
        <v>0</v>
      </c>
      <c r="AE12" s="66">
        <f>'Source Data'!N12</f>
        <v>4073</v>
      </c>
      <c r="AF12" s="89">
        <f t="shared" si="4"/>
        <v>0</v>
      </c>
      <c r="AG12" s="270"/>
      <c r="AH12" s="66">
        <f t="shared" si="21"/>
        <v>0</v>
      </c>
      <c r="AI12" s="270"/>
      <c r="AJ12" s="68">
        <f t="shared" si="5"/>
        <v>0</v>
      </c>
      <c r="AK12" s="67">
        <f t="shared" si="6"/>
        <v>0</v>
      </c>
      <c r="AL12" s="89">
        <f t="shared" si="22"/>
        <v>0</v>
      </c>
      <c r="AM12" s="70">
        <f t="shared" si="23"/>
        <v>0</v>
      </c>
      <c r="AN12" s="89">
        <f t="shared" si="24"/>
        <v>0</v>
      </c>
      <c r="AO12" s="60"/>
      <c r="AP12" s="89">
        <f t="shared" si="25"/>
        <v>0</v>
      </c>
      <c r="AQ12" s="68"/>
      <c r="AR12" s="68">
        <f t="shared" si="26"/>
        <v>0</v>
      </c>
      <c r="AS12" s="89">
        <f t="shared" si="27"/>
        <v>0</v>
      </c>
      <c r="AT12" s="69">
        <f t="shared" si="7"/>
        <v>0</v>
      </c>
      <c r="AU12" s="86">
        <f t="shared" si="8"/>
        <v>0</v>
      </c>
      <c r="AV12" s="116"/>
      <c r="AW12" s="65"/>
      <c r="AX12" s="65">
        <f t="shared" si="9"/>
        <v>0</v>
      </c>
      <c r="AY12" s="65">
        <f t="shared" si="10"/>
        <v>0</v>
      </c>
    </row>
    <row r="13" spans="1:51" ht="16.149999999999999" customHeight="1" x14ac:dyDescent="0.2">
      <c r="A13" s="54">
        <v>7</v>
      </c>
      <c r="B13" s="55" t="s">
        <v>12</v>
      </c>
      <c r="C13" s="271">
        <f>'8_2.1.18 SIS'!P13</f>
        <v>0</v>
      </c>
      <c r="D13" s="56">
        <f>'Source Data'!H13</f>
        <v>3079.9485560845051</v>
      </c>
      <c r="E13" s="74">
        <f t="shared" si="11"/>
        <v>0</v>
      </c>
      <c r="F13" s="290"/>
      <c r="G13" s="56">
        <f>'Source Data'!I13</f>
        <v>422.20328372683736</v>
      </c>
      <c r="H13" s="74">
        <f t="shared" si="12"/>
        <v>0</v>
      </c>
      <c r="I13" s="290"/>
      <c r="J13" s="56">
        <f>'Source Data'!J13</f>
        <v>115.14635010731928</v>
      </c>
      <c r="K13" s="74">
        <f t="shared" si="13"/>
        <v>0</v>
      </c>
      <c r="L13" s="290"/>
      <c r="M13" s="56">
        <f>'Source Data'!K13</f>
        <v>2878.6587526829821</v>
      </c>
      <c r="N13" s="74">
        <f t="shared" si="14"/>
        <v>0</v>
      </c>
      <c r="O13" s="290"/>
      <c r="P13" s="56">
        <f>'Source Data'!L13</f>
        <v>1151.4635010731927</v>
      </c>
      <c r="Q13" s="74">
        <f t="shared" si="15"/>
        <v>0</v>
      </c>
      <c r="R13" s="93">
        <v>0</v>
      </c>
      <c r="S13" s="56"/>
      <c r="T13" s="56"/>
      <c r="U13" s="57">
        <f t="shared" si="1"/>
        <v>0</v>
      </c>
      <c r="V13" s="93">
        <f t="shared" si="2"/>
        <v>0</v>
      </c>
      <c r="W13" s="74">
        <f t="shared" si="16"/>
        <v>0</v>
      </c>
      <c r="X13" s="93">
        <f t="shared" si="17"/>
        <v>0</v>
      </c>
      <c r="Y13" s="56"/>
      <c r="Z13" s="93">
        <f t="shared" si="18"/>
        <v>0</v>
      </c>
      <c r="AA13" s="56"/>
      <c r="AB13" s="56">
        <f t="shared" si="19"/>
        <v>0</v>
      </c>
      <c r="AC13" s="93">
        <f t="shared" si="20"/>
        <v>0</v>
      </c>
      <c r="AD13" s="97">
        <f t="shared" si="3"/>
        <v>0</v>
      </c>
      <c r="AE13" s="75">
        <f>'Source Data'!N13</f>
        <v>11839</v>
      </c>
      <c r="AF13" s="90">
        <f t="shared" si="4"/>
        <v>0</v>
      </c>
      <c r="AG13" s="271"/>
      <c r="AH13" s="75">
        <f t="shared" si="21"/>
        <v>0</v>
      </c>
      <c r="AI13" s="271"/>
      <c r="AJ13" s="77">
        <f t="shared" si="5"/>
        <v>0</v>
      </c>
      <c r="AK13" s="76">
        <f t="shared" si="6"/>
        <v>0</v>
      </c>
      <c r="AL13" s="90">
        <f t="shared" si="22"/>
        <v>0</v>
      </c>
      <c r="AM13" s="79">
        <f t="shared" si="23"/>
        <v>0</v>
      </c>
      <c r="AN13" s="90">
        <f t="shared" si="24"/>
        <v>0</v>
      </c>
      <c r="AO13" s="56"/>
      <c r="AP13" s="90">
        <f t="shared" si="25"/>
        <v>0</v>
      </c>
      <c r="AQ13" s="77"/>
      <c r="AR13" s="77">
        <f t="shared" si="26"/>
        <v>0</v>
      </c>
      <c r="AS13" s="90">
        <f t="shared" si="27"/>
        <v>0</v>
      </c>
      <c r="AT13" s="78">
        <f t="shared" si="7"/>
        <v>0</v>
      </c>
      <c r="AU13" s="87">
        <f t="shared" si="8"/>
        <v>0</v>
      </c>
      <c r="AV13" s="116"/>
      <c r="AW13" s="74"/>
      <c r="AX13" s="74">
        <f t="shared" si="9"/>
        <v>0</v>
      </c>
      <c r="AY13" s="74">
        <f t="shared" si="10"/>
        <v>0</v>
      </c>
    </row>
    <row r="14" spans="1:51" ht="16.149999999999999" customHeight="1" x14ac:dyDescent="0.2">
      <c r="A14" s="54">
        <v>8</v>
      </c>
      <c r="B14" s="55" t="s">
        <v>13</v>
      </c>
      <c r="C14" s="271">
        <f>'8_2.1.18 SIS'!P14</f>
        <v>0</v>
      </c>
      <c r="D14" s="56">
        <f>'Source Data'!H14</f>
        <v>4738.9956586322805</v>
      </c>
      <c r="E14" s="74">
        <f t="shared" si="11"/>
        <v>0</v>
      </c>
      <c r="F14" s="290"/>
      <c r="G14" s="56">
        <f>'Source Data'!I14</f>
        <v>631.46888950213452</v>
      </c>
      <c r="H14" s="74">
        <f t="shared" si="12"/>
        <v>0</v>
      </c>
      <c r="I14" s="290"/>
      <c r="J14" s="56">
        <f>'Source Data'!J14</f>
        <v>172.21878804603671</v>
      </c>
      <c r="K14" s="74">
        <f t="shared" si="13"/>
        <v>0</v>
      </c>
      <c r="L14" s="290"/>
      <c r="M14" s="56">
        <f>'Source Data'!K14</f>
        <v>4305.4697011509179</v>
      </c>
      <c r="N14" s="74">
        <f t="shared" si="14"/>
        <v>0</v>
      </c>
      <c r="O14" s="290"/>
      <c r="P14" s="56">
        <f>'Source Data'!L14</f>
        <v>1722.1878804603671</v>
      </c>
      <c r="Q14" s="74">
        <f t="shared" si="15"/>
        <v>0</v>
      </c>
      <c r="R14" s="93">
        <v>0</v>
      </c>
      <c r="S14" s="56"/>
      <c r="T14" s="56"/>
      <c r="U14" s="57">
        <f t="shared" si="1"/>
        <v>0</v>
      </c>
      <c r="V14" s="93">
        <f t="shared" si="2"/>
        <v>0</v>
      </c>
      <c r="W14" s="74">
        <f t="shared" si="16"/>
        <v>0</v>
      </c>
      <c r="X14" s="93">
        <f t="shared" si="17"/>
        <v>0</v>
      </c>
      <c r="Y14" s="56"/>
      <c r="Z14" s="93">
        <f t="shared" si="18"/>
        <v>0</v>
      </c>
      <c r="AA14" s="56"/>
      <c r="AB14" s="56">
        <f t="shared" si="19"/>
        <v>0</v>
      </c>
      <c r="AC14" s="93">
        <f t="shared" si="20"/>
        <v>0</v>
      </c>
      <c r="AD14" s="97">
        <f t="shared" si="3"/>
        <v>0</v>
      </c>
      <c r="AE14" s="75">
        <f>'Source Data'!N14</f>
        <v>4588</v>
      </c>
      <c r="AF14" s="90">
        <f t="shared" si="4"/>
        <v>0</v>
      </c>
      <c r="AG14" s="271"/>
      <c r="AH14" s="75">
        <f t="shared" si="21"/>
        <v>0</v>
      </c>
      <c r="AI14" s="271"/>
      <c r="AJ14" s="77">
        <f t="shared" si="5"/>
        <v>0</v>
      </c>
      <c r="AK14" s="76">
        <f t="shared" si="6"/>
        <v>0</v>
      </c>
      <c r="AL14" s="90">
        <f t="shared" si="22"/>
        <v>0</v>
      </c>
      <c r="AM14" s="79">
        <f t="shared" si="23"/>
        <v>0</v>
      </c>
      <c r="AN14" s="90">
        <f t="shared" si="24"/>
        <v>0</v>
      </c>
      <c r="AO14" s="56"/>
      <c r="AP14" s="90">
        <f t="shared" si="25"/>
        <v>0</v>
      </c>
      <c r="AQ14" s="77"/>
      <c r="AR14" s="77">
        <f t="shared" si="26"/>
        <v>0</v>
      </c>
      <c r="AS14" s="90">
        <f t="shared" si="27"/>
        <v>0</v>
      </c>
      <c r="AT14" s="78">
        <f t="shared" si="7"/>
        <v>0</v>
      </c>
      <c r="AU14" s="87">
        <f t="shared" si="8"/>
        <v>0</v>
      </c>
      <c r="AV14" s="116"/>
      <c r="AW14" s="74"/>
      <c r="AX14" s="74">
        <f t="shared" si="9"/>
        <v>0</v>
      </c>
      <c r="AY14" s="74">
        <f t="shared" si="10"/>
        <v>0</v>
      </c>
    </row>
    <row r="15" spans="1:51" ht="16.149999999999999" customHeight="1" x14ac:dyDescent="0.2">
      <c r="A15" s="54">
        <v>9</v>
      </c>
      <c r="B15" s="55" t="s">
        <v>14</v>
      </c>
      <c r="C15" s="271">
        <f>'8_2.1.18 SIS'!P15</f>
        <v>0</v>
      </c>
      <c r="D15" s="56">
        <f>'Source Data'!H15</f>
        <v>4548.7366413720365</v>
      </c>
      <c r="E15" s="74">
        <f t="shared" si="11"/>
        <v>0</v>
      </c>
      <c r="F15" s="290"/>
      <c r="G15" s="56">
        <f>'Source Data'!I15</f>
        <v>606.55190779573797</v>
      </c>
      <c r="H15" s="74">
        <f t="shared" si="12"/>
        <v>0</v>
      </c>
      <c r="I15" s="290"/>
      <c r="J15" s="56">
        <f>'Source Data'!J15</f>
        <v>165.42324758065581</v>
      </c>
      <c r="K15" s="74">
        <f t="shared" si="13"/>
        <v>0</v>
      </c>
      <c r="L15" s="290"/>
      <c r="M15" s="56">
        <f>'Source Data'!K15</f>
        <v>4135.5811895163952</v>
      </c>
      <c r="N15" s="74">
        <f t="shared" si="14"/>
        <v>0</v>
      </c>
      <c r="O15" s="290"/>
      <c r="P15" s="56">
        <f>'Source Data'!L15</f>
        <v>1654.2324758065579</v>
      </c>
      <c r="Q15" s="74">
        <f t="shared" si="15"/>
        <v>0</v>
      </c>
      <c r="R15" s="93">
        <v>0</v>
      </c>
      <c r="S15" s="56"/>
      <c r="T15" s="56"/>
      <c r="U15" s="57">
        <f t="shared" si="1"/>
        <v>0</v>
      </c>
      <c r="V15" s="93">
        <f t="shared" si="2"/>
        <v>0</v>
      </c>
      <c r="W15" s="74">
        <f t="shared" si="16"/>
        <v>0</v>
      </c>
      <c r="X15" s="93">
        <f t="shared" si="17"/>
        <v>0</v>
      </c>
      <c r="Y15" s="56"/>
      <c r="Z15" s="93">
        <f t="shared" si="18"/>
        <v>0</v>
      </c>
      <c r="AA15" s="56"/>
      <c r="AB15" s="56">
        <f t="shared" si="19"/>
        <v>0</v>
      </c>
      <c r="AC15" s="93">
        <f t="shared" si="20"/>
        <v>0</v>
      </c>
      <c r="AD15" s="97">
        <f t="shared" si="3"/>
        <v>0</v>
      </c>
      <c r="AE15" s="75">
        <f>'Source Data'!N15</f>
        <v>5094</v>
      </c>
      <c r="AF15" s="90">
        <f t="shared" si="4"/>
        <v>0</v>
      </c>
      <c r="AG15" s="271"/>
      <c r="AH15" s="75">
        <f t="shared" si="21"/>
        <v>0</v>
      </c>
      <c r="AI15" s="271"/>
      <c r="AJ15" s="77">
        <f t="shared" si="5"/>
        <v>0</v>
      </c>
      <c r="AK15" s="76">
        <f t="shared" si="6"/>
        <v>0</v>
      </c>
      <c r="AL15" s="90">
        <f t="shared" si="22"/>
        <v>0</v>
      </c>
      <c r="AM15" s="79">
        <f t="shared" si="23"/>
        <v>0</v>
      </c>
      <c r="AN15" s="90">
        <f t="shared" si="24"/>
        <v>0</v>
      </c>
      <c r="AO15" s="56"/>
      <c r="AP15" s="90">
        <f t="shared" si="25"/>
        <v>0</v>
      </c>
      <c r="AQ15" s="77"/>
      <c r="AR15" s="77">
        <f t="shared" si="26"/>
        <v>0</v>
      </c>
      <c r="AS15" s="90">
        <f t="shared" si="27"/>
        <v>0</v>
      </c>
      <c r="AT15" s="78">
        <f t="shared" si="7"/>
        <v>0</v>
      </c>
      <c r="AU15" s="87">
        <f t="shared" si="8"/>
        <v>0</v>
      </c>
      <c r="AV15" s="116"/>
      <c r="AW15" s="74"/>
      <c r="AX15" s="74">
        <f t="shared" si="9"/>
        <v>0</v>
      </c>
      <c r="AY15" s="74">
        <f t="shared" si="10"/>
        <v>0</v>
      </c>
    </row>
    <row r="16" spans="1:51" ht="16.149999999999999" customHeight="1" x14ac:dyDescent="0.2">
      <c r="A16" s="49">
        <v>10</v>
      </c>
      <c r="B16" s="50" t="s">
        <v>15</v>
      </c>
      <c r="C16" s="272">
        <f>'8_2.1.18 SIS'!P16</f>
        <v>0</v>
      </c>
      <c r="D16" s="51">
        <f>'Source Data'!H16</f>
        <v>3450.3968616043203</v>
      </c>
      <c r="E16" s="80">
        <f t="shared" si="11"/>
        <v>0</v>
      </c>
      <c r="F16" s="291"/>
      <c r="G16" s="51">
        <f>'Source Data'!I16</f>
        <v>486.95555408614769</v>
      </c>
      <c r="H16" s="80">
        <f t="shared" si="12"/>
        <v>0</v>
      </c>
      <c r="I16" s="291"/>
      <c r="J16" s="51">
        <f>'Source Data'!J16</f>
        <v>132.806060205313</v>
      </c>
      <c r="K16" s="80">
        <f t="shared" si="13"/>
        <v>0</v>
      </c>
      <c r="L16" s="291"/>
      <c r="M16" s="51">
        <f>'Source Data'!K16</f>
        <v>3320.1515051328256</v>
      </c>
      <c r="N16" s="80">
        <f t="shared" si="14"/>
        <v>0</v>
      </c>
      <c r="O16" s="291"/>
      <c r="P16" s="51">
        <f>'Source Data'!L16</f>
        <v>1328.06060205313</v>
      </c>
      <c r="Q16" s="80">
        <f t="shared" si="15"/>
        <v>0</v>
      </c>
      <c r="R16" s="94">
        <v>0</v>
      </c>
      <c r="S16" s="51"/>
      <c r="T16" s="51"/>
      <c r="U16" s="52">
        <f t="shared" si="1"/>
        <v>0</v>
      </c>
      <c r="V16" s="94">
        <f t="shared" si="2"/>
        <v>0</v>
      </c>
      <c r="W16" s="80">
        <f t="shared" si="16"/>
        <v>0</v>
      </c>
      <c r="X16" s="94">
        <f t="shared" si="17"/>
        <v>0</v>
      </c>
      <c r="Y16" s="51"/>
      <c r="Z16" s="94">
        <f t="shared" si="18"/>
        <v>0</v>
      </c>
      <c r="AA16" s="53"/>
      <c r="AB16" s="51">
        <f t="shared" si="19"/>
        <v>0</v>
      </c>
      <c r="AC16" s="95">
        <f t="shared" si="20"/>
        <v>0</v>
      </c>
      <c r="AD16" s="95">
        <f t="shared" si="3"/>
        <v>0</v>
      </c>
      <c r="AE16" s="71">
        <f>'Source Data'!N16</f>
        <v>7747</v>
      </c>
      <c r="AF16" s="91">
        <f t="shared" si="4"/>
        <v>0</v>
      </c>
      <c r="AG16" s="272"/>
      <c r="AH16" s="71">
        <f t="shared" si="21"/>
        <v>0</v>
      </c>
      <c r="AI16" s="272"/>
      <c r="AJ16" s="72">
        <f t="shared" si="5"/>
        <v>0</v>
      </c>
      <c r="AK16" s="73">
        <f t="shared" si="6"/>
        <v>0</v>
      </c>
      <c r="AL16" s="91">
        <f t="shared" si="22"/>
        <v>0</v>
      </c>
      <c r="AM16" s="82">
        <f t="shared" si="23"/>
        <v>0</v>
      </c>
      <c r="AN16" s="91">
        <f t="shared" si="24"/>
        <v>0</v>
      </c>
      <c r="AO16" s="51"/>
      <c r="AP16" s="91">
        <f t="shared" si="25"/>
        <v>0</v>
      </c>
      <c r="AQ16" s="72"/>
      <c r="AR16" s="72">
        <f t="shared" si="26"/>
        <v>0</v>
      </c>
      <c r="AS16" s="91">
        <f t="shared" si="27"/>
        <v>0</v>
      </c>
      <c r="AT16" s="81">
        <f t="shared" si="7"/>
        <v>0</v>
      </c>
      <c r="AU16" s="88">
        <f t="shared" si="8"/>
        <v>0</v>
      </c>
      <c r="AV16" s="116"/>
      <c r="AW16" s="80"/>
      <c r="AX16" s="80">
        <f t="shared" si="9"/>
        <v>0</v>
      </c>
      <c r="AY16" s="80">
        <f t="shared" si="10"/>
        <v>0</v>
      </c>
    </row>
    <row r="17" spans="1:51" ht="16.149999999999999" customHeight="1" x14ac:dyDescent="0.2">
      <c r="A17" s="58">
        <v>11</v>
      </c>
      <c r="B17" s="59" t="s">
        <v>16</v>
      </c>
      <c r="C17" s="270">
        <f>'8_2.1.18 SIS'!P17</f>
        <v>0</v>
      </c>
      <c r="D17" s="60">
        <f>'Source Data'!H17</f>
        <v>5710.1347819377015</v>
      </c>
      <c r="E17" s="65">
        <f t="shared" si="11"/>
        <v>0</v>
      </c>
      <c r="F17" s="289"/>
      <c r="G17" s="60">
        <f>'Source Data'!I17</f>
        <v>720.86562862338462</v>
      </c>
      <c r="H17" s="65">
        <f t="shared" si="12"/>
        <v>0</v>
      </c>
      <c r="I17" s="289"/>
      <c r="J17" s="60">
        <f>'Source Data'!J17</f>
        <v>196.59971689728673</v>
      </c>
      <c r="K17" s="65">
        <f t="shared" si="13"/>
        <v>0</v>
      </c>
      <c r="L17" s="289"/>
      <c r="M17" s="60">
        <f>'Source Data'!K17</f>
        <v>4914.9929224321686</v>
      </c>
      <c r="N17" s="65">
        <f t="shared" si="14"/>
        <v>0</v>
      </c>
      <c r="O17" s="289"/>
      <c r="P17" s="60">
        <f>'Source Data'!L17</f>
        <v>1965.9971689728673</v>
      </c>
      <c r="Q17" s="65">
        <f t="shared" si="15"/>
        <v>0</v>
      </c>
      <c r="R17" s="92">
        <v>0</v>
      </c>
      <c r="S17" s="60"/>
      <c r="T17" s="60"/>
      <c r="U17" s="61">
        <f t="shared" si="1"/>
        <v>0</v>
      </c>
      <c r="V17" s="92">
        <f t="shared" si="2"/>
        <v>0</v>
      </c>
      <c r="W17" s="65">
        <f t="shared" si="16"/>
        <v>0</v>
      </c>
      <c r="X17" s="92">
        <f t="shared" si="17"/>
        <v>0</v>
      </c>
      <c r="Y17" s="60"/>
      <c r="Z17" s="92">
        <f t="shared" si="18"/>
        <v>0</v>
      </c>
      <c r="AA17" s="60"/>
      <c r="AB17" s="60">
        <f t="shared" si="19"/>
        <v>0</v>
      </c>
      <c r="AC17" s="92">
        <f t="shared" si="20"/>
        <v>0</v>
      </c>
      <c r="AD17" s="96">
        <f t="shared" si="3"/>
        <v>0</v>
      </c>
      <c r="AE17" s="66">
        <f>'Source Data'!N17</f>
        <v>3310</v>
      </c>
      <c r="AF17" s="89">
        <f t="shared" si="4"/>
        <v>0</v>
      </c>
      <c r="AG17" s="270"/>
      <c r="AH17" s="66">
        <f t="shared" si="21"/>
        <v>0</v>
      </c>
      <c r="AI17" s="270"/>
      <c r="AJ17" s="68">
        <f t="shared" si="5"/>
        <v>0</v>
      </c>
      <c r="AK17" s="67">
        <f t="shared" si="6"/>
        <v>0</v>
      </c>
      <c r="AL17" s="89">
        <f t="shared" si="22"/>
        <v>0</v>
      </c>
      <c r="AM17" s="70">
        <f t="shared" si="23"/>
        <v>0</v>
      </c>
      <c r="AN17" s="89">
        <f t="shared" si="24"/>
        <v>0</v>
      </c>
      <c r="AO17" s="60"/>
      <c r="AP17" s="89">
        <f t="shared" si="25"/>
        <v>0</v>
      </c>
      <c r="AQ17" s="68"/>
      <c r="AR17" s="68">
        <f t="shared" si="26"/>
        <v>0</v>
      </c>
      <c r="AS17" s="89">
        <f t="shared" si="27"/>
        <v>0</v>
      </c>
      <c r="AT17" s="69">
        <f t="shared" si="7"/>
        <v>0</v>
      </c>
      <c r="AU17" s="86">
        <f t="shared" si="8"/>
        <v>0</v>
      </c>
      <c r="AV17" s="116"/>
      <c r="AW17" s="65"/>
      <c r="AX17" s="65">
        <f t="shared" si="9"/>
        <v>0</v>
      </c>
      <c r="AY17" s="65">
        <f t="shared" si="10"/>
        <v>0</v>
      </c>
    </row>
    <row r="18" spans="1:51" ht="16.149999999999999" customHeight="1" x14ac:dyDescent="0.2">
      <c r="A18" s="54">
        <v>12</v>
      </c>
      <c r="B18" s="55" t="s">
        <v>17</v>
      </c>
      <c r="C18" s="271">
        <f>'8_2.1.18 SIS'!P18</f>
        <v>0</v>
      </c>
      <c r="D18" s="56">
        <f>'Source Data'!H18</f>
        <v>2970.5124583417528</v>
      </c>
      <c r="E18" s="74">
        <f t="shared" si="11"/>
        <v>0</v>
      </c>
      <c r="F18" s="290"/>
      <c r="G18" s="56">
        <f>'Source Data'!I18</f>
        <v>374.0615666318472</v>
      </c>
      <c r="H18" s="74">
        <f t="shared" si="12"/>
        <v>0</v>
      </c>
      <c r="I18" s="290"/>
      <c r="J18" s="56">
        <f>'Source Data'!J18</f>
        <v>102.01679089959471</v>
      </c>
      <c r="K18" s="74">
        <f t="shared" si="13"/>
        <v>0</v>
      </c>
      <c r="L18" s="290"/>
      <c r="M18" s="56">
        <f>'Source Data'!K18</f>
        <v>2550.4197724898677</v>
      </c>
      <c r="N18" s="74">
        <f t="shared" si="14"/>
        <v>0</v>
      </c>
      <c r="O18" s="290"/>
      <c r="P18" s="56">
        <f>'Source Data'!L18</f>
        <v>1020.1679089959471</v>
      </c>
      <c r="Q18" s="74">
        <f t="shared" si="15"/>
        <v>0</v>
      </c>
      <c r="R18" s="93">
        <v>0</v>
      </c>
      <c r="S18" s="56"/>
      <c r="T18" s="56"/>
      <c r="U18" s="57">
        <f t="shared" si="1"/>
        <v>0</v>
      </c>
      <c r="V18" s="93">
        <f t="shared" si="2"/>
        <v>0</v>
      </c>
      <c r="W18" s="74">
        <f t="shared" si="16"/>
        <v>0</v>
      </c>
      <c r="X18" s="93">
        <f t="shared" si="17"/>
        <v>0</v>
      </c>
      <c r="Y18" s="56"/>
      <c r="Z18" s="93">
        <f t="shared" si="18"/>
        <v>0</v>
      </c>
      <c r="AA18" s="56"/>
      <c r="AB18" s="56">
        <f t="shared" si="19"/>
        <v>0</v>
      </c>
      <c r="AC18" s="93">
        <f t="shared" si="20"/>
        <v>0</v>
      </c>
      <c r="AD18" s="97">
        <f t="shared" si="3"/>
        <v>0</v>
      </c>
      <c r="AE18" s="75">
        <f>'Source Data'!N18</f>
        <v>6410</v>
      </c>
      <c r="AF18" s="90">
        <f t="shared" si="4"/>
        <v>0</v>
      </c>
      <c r="AG18" s="271"/>
      <c r="AH18" s="75">
        <f t="shared" si="21"/>
        <v>0</v>
      </c>
      <c r="AI18" s="271"/>
      <c r="AJ18" s="77">
        <f t="shared" si="5"/>
        <v>0</v>
      </c>
      <c r="AK18" s="76">
        <f t="shared" si="6"/>
        <v>0</v>
      </c>
      <c r="AL18" s="90">
        <f t="shared" si="22"/>
        <v>0</v>
      </c>
      <c r="AM18" s="79">
        <f t="shared" si="23"/>
        <v>0</v>
      </c>
      <c r="AN18" s="90">
        <f t="shared" si="24"/>
        <v>0</v>
      </c>
      <c r="AO18" s="56"/>
      <c r="AP18" s="90">
        <f t="shared" si="25"/>
        <v>0</v>
      </c>
      <c r="AQ18" s="77"/>
      <c r="AR18" s="77">
        <f t="shared" si="26"/>
        <v>0</v>
      </c>
      <c r="AS18" s="90">
        <f t="shared" si="27"/>
        <v>0</v>
      </c>
      <c r="AT18" s="78">
        <f t="shared" si="7"/>
        <v>0</v>
      </c>
      <c r="AU18" s="87">
        <f t="shared" si="8"/>
        <v>0</v>
      </c>
      <c r="AV18" s="116"/>
      <c r="AW18" s="74"/>
      <c r="AX18" s="74">
        <f t="shared" si="9"/>
        <v>0</v>
      </c>
      <c r="AY18" s="74">
        <f t="shared" si="10"/>
        <v>0</v>
      </c>
    </row>
    <row r="19" spans="1:51" ht="16.149999999999999" customHeight="1" x14ac:dyDescent="0.2">
      <c r="A19" s="54">
        <v>13</v>
      </c>
      <c r="B19" s="55" t="s">
        <v>18</v>
      </c>
      <c r="C19" s="271">
        <f>'8_2.1.18 SIS'!P19</f>
        <v>0</v>
      </c>
      <c r="D19" s="56">
        <f>'Source Data'!H19</f>
        <v>5498.1587066365764</v>
      </c>
      <c r="E19" s="74">
        <f t="shared" si="11"/>
        <v>0</v>
      </c>
      <c r="F19" s="290"/>
      <c r="G19" s="56">
        <f>'Source Data'!I19</f>
        <v>725.51734025343501</v>
      </c>
      <c r="H19" s="74">
        <f t="shared" si="12"/>
        <v>0</v>
      </c>
      <c r="I19" s="290"/>
      <c r="J19" s="56">
        <f>'Source Data'!J19</f>
        <v>197.86836552366407</v>
      </c>
      <c r="K19" s="74">
        <f t="shared" si="13"/>
        <v>0</v>
      </c>
      <c r="L19" s="290"/>
      <c r="M19" s="56">
        <f>'Source Data'!K19</f>
        <v>4946.7091380916027</v>
      </c>
      <c r="N19" s="74">
        <f t="shared" si="14"/>
        <v>0</v>
      </c>
      <c r="O19" s="290"/>
      <c r="P19" s="56">
        <f>'Source Data'!L19</f>
        <v>1978.6836552366412</v>
      </c>
      <c r="Q19" s="74">
        <f t="shared" si="15"/>
        <v>0</v>
      </c>
      <c r="R19" s="93">
        <v>0</v>
      </c>
      <c r="S19" s="56"/>
      <c r="T19" s="56"/>
      <c r="U19" s="57">
        <f t="shared" si="1"/>
        <v>0</v>
      </c>
      <c r="V19" s="93">
        <f t="shared" si="2"/>
        <v>0</v>
      </c>
      <c r="W19" s="74">
        <f t="shared" si="16"/>
        <v>0</v>
      </c>
      <c r="X19" s="93">
        <f t="shared" si="17"/>
        <v>0</v>
      </c>
      <c r="Y19" s="56"/>
      <c r="Z19" s="93">
        <f t="shared" si="18"/>
        <v>0</v>
      </c>
      <c r="AA19" s="56"/>
      <c r="AB19" s="56">
        <f t="shared" si="19"/>
        <v>0</v>
      </c>
      <c r="AC19" s="93">
        <f t="shared" si="20"/>
        <v>0</v>
      </c>
      <c r="AD19" s="97">
        <f t="shared" si="3"/>
        <v>0</v>
      </c>
      <c r="AE19" s="75">
        <f>'Source Data'!N19</f>
        <v>2773</v>
      </c>
      <c r="AF19" s="90">
        <f t="shared" si="4"/>
        <v>0</v>
      </c>
      <c r="AG19" s="271"/>
      <c r="AH19" s="75">
        <f t="shared" si="21"/>
        <v>0</v>
      </c>
      <c r="AI19" s="271"/>
      <c r="AJ19" s="77">
        <f t="shared" si="5"/>
        <v>0</v>
      </c>
      <c r="AK19" s="76">
        <f t="shared" si="6"/>
        <v>0</v>
      </c>
      <c r="AL19" s="90">
        <f t="shared" si="22"/>
        <v>0</v>
      </c>
      <c r="AM19" s="79">
        <f t="shared" si="23"/>
        <v>0</v>
      </c>
      <c r="AN19" s="90">
        <f t="shared" si="24"/>
        <v>0</v>
      </c>
      <c r="AO19" s="56"/>
      <c r="AP19" s="90">
        <f t="shared" si="25"/>
        <v>0</v>
      </c>
      <c r="AQ19" s="77"/>
      <c r="AR19" s="77">
        <f t="shared" si="26"/>
        <v>0</v>
      </c>
      <c r="AS19" s="90">
        <f t="shared" si="27"/>
        <v>0</v>
      </c>
      <c r="AT19" s="78">
        <f t="shared" si="7"/>
        <v>0</v>
      </c>
      <c r="AU19" s="87">
        <f t="shared" si="8"/>
        <v>0</v>
      </c>
      <c r="AV19" s="116"/>
      <c r="AW19" s="74"/>
      <c r="AX19" s="74">
        <f t="shared" si="9"/>
        <v>0</v>
      </c>
      <c r="AY19" s="74">
        <f t="shared" si="10"/>
        <v>0</v>
      </c>
    </row>
    <row r="20" spans="1:51" ht="16.149999999999999" customHeight="1" x14ac:dyDescent="0.2">
      <c r="A20" s="54">
        <v>14</v>
      </c>
      <c r="B20" s="55" t="s">
        <v>19</v>
      </c>
      <c r="C20" s="271">
        <f>'8_2.1.18 SIS'!P20</f>
        <v>0</v>
      </c>
      <c r="D20" s="56">
        <f>'Source Data'!H20</f>
        <v>5011.2312545353479</v>
      </c>
      <c r="E20" s="74">
        <f t="shared" si="11"/>
        <v>0</v>
      </c>
      <c r="F20" s="290"/>
      <c r="G20" s="56">
        <f>'Source Data'!I20</f>
        <v>644.89230424636412</v>
      </c>
      <c r="H20" s="74">
        <f t="shared" si="12"/>
        <v>0</v>
      </c>
      <c r="I20" s="290"/>
      <c r="J20" s="56">
        <f>'Source Data'!J20</f>
        <v>175.87971933991753</v>
      </c>
      <c r="K20" s="74">
        <f t="shared" si="13"/>
        <v>0</v>
      </c>
      <c r="L20" s="290"/>
      <c r="M20" s="56">
        <f>'Source Data'!K20</f>
        <v>4396.9929834979375</v>
      </c>
      <c r="N20" s="74">
        <f t="shared" si="14"/>
        <v>0</v>
      </c>
      <c r="O20" s="290"/>
      <c r="P20" s="56">
        <f>'Source Data'!L20</f>
        <v>1758.7971933991751</v>
      </c>
      <c r="Q20" s="74">
        <f t="shared" si="15"/>
        <v>0</v>
      </c>
      <c r="R20" s="93">
        <v>0</v>
      </c>
      <c r="S20" s="56"/>
      <c r="T20" s="56"/>
      <c r="U20" s="57">
        <f t="shared" si="1"/>
        <v>0</v>
      </c>
      <c r="V20" s="93">
        <f t="shared" si="2"/>
        <v>0</v>
      </c>
      <c r="W20" s="74">
        <f t="shared" si="16"/>
        <v>0</v>
      </c>
      <c r="X20" s="93">
        <f t="shared" si="17"/>
        <v>0</v>
      </c>
      <c r="Y20" s="56"/>
      <c r="Z20" s="93">
        <f t="shared" si="18"/>
        <v>0</v>
      </c>
      <c r="AA20" s="56"/>
      <c r="AB20" s="56">
        <f t="shared" si="19"/>
        <v>0</v>
      </c>
      <c r="AC20" s="93">
        <f t="shared" si="20"/>
        <v>0</v>
      </c>
      <c r="AD20" s="97">
        <f t="shared" si="3"/>
        <v>0</v>
      </c>
      <c r="AE20" s="75">
        <f>'Source Data'!N20</f>
        <v>3207</v>
      </c>
      <c r="AF20" s="90">
        <f t="shared" si="4"/>
        <v>0</v>
      </c>
      <c r="AG20" s="271"/>
      <c r="AH20" s="75">
        <f t="shared" si="21"/>
        <v>0</v>
      </c>
      <c r="AI20" s="271"/>
      <c r="AJ20" s="77">
        <f t="shared" si="5"/>
        <v>0</v>
      </c>
      <c r="AK20" s="76">
        <f t="shared" si="6"/>
        <v>0</v>
      </c>
      <c r="AL20" s="90">
        <f t="shared" si="22"/>
        <v>0</v>
      </c>
      <c r="AM20" s="79">
        <f t="shared" si="23"/>
        <v>0</v>
      </c>
      <c r="AN20" s="90">
        <f t="shared" si="24"/>
        <v>0</v>
      </c>
      <c r="AO20" s="56"/>
      <c r="AP20" s="90">
        <f t="shared" si="25"/>
        <v>0</v>
      </c>
      <c r="AQ20" s="77"/>
      <c r="AR20" s="77">
        <f t="shared" si="26"/>
        <v>0</v>
      </c>
      <c r="AS20" s="90">
        <f t="shared" si="27"/>
        <v>0</v>
      </c>
      <c r="AT20" s="78">
        <f t="shared" si="7"/>
        <v>0</v>
      </c>
      <c r="AU20" s="87">
        <f t="shared" si="8"/>
        <v>0</v>
      </c>
      <c r="AV20" s="116"/>
      <c r="AW20" s="74"/>
      <c r="AX20" s="74">
        <f t="shared" si="9"/>
        <v>0</v>
      </c>
      <c r="AY20" s="74">
        <f t="shared" si="10"/>
        <v>0</v>
      </c>
    </row>
    <row r="21" spans="1:51" ht="16.149999999999999" customHeight="1" x14ac:dyDescent="0.2">
      <c r="A21" s="49">
        <v>15</v>
      </c>
      <c r="B21" s="50" t="s">
        <v>20</v>
      </c>
      <c r="C21" s="272">
        <f>'8_2.1.18 SIS'!P21</f>
        <v>0</v>
      </c>
      <c r="D21" s="51">
        <f>'Source Data'!H21</f>
        <v>5066.2622105753844</v>
      </c>
      <c r="E21" s="80">
        <f t="shared" si="11"/>
        <v>0</v>
      </c>
      <c r="F21" s="291"/>
      <c r="G21" s="51">
        <f>'Source Data'!I21</f>
        <v>701.0216863265847</v>
      </c>
      <c r="H21" s="80">
        <f t="shared" si="12"/>
        <v>0</v>
      </c>
      <c r="I21" s="291"/>
      <c r="J21" s="51">
        <f>'Source Data'!J21</f>
        <v>191.18773263452312</v>
      </c>
      <c r="K21" s="80">
        <f t="shared" si="13"/>
        <v>0</v>
      </c>
      <c r="L21" s="291"/>
      <c r="M21" s="51">
        <f>'Source Data'!K21</f>
        <v>4779.6933158630773</v>
      </c>
      <c r="N21" s="80">
        <f t="shared" si="14"/>
        <v>0</v>
      </c>
      <c r="O21" s="291"/>
      <c r="P21" s="51">
        <f>'Source Data'!L21</f>
        <v>1911.8773263452308</v>
      </c>
      <c r="Q21" s="80">
        <f t="shared" si="15"/>
        <v>0</v>
      </c>
      <c r="R21" s="94">
        <v>0</v>
      </c>
      <c r="S21" s="51"/>
      <c r="T21" s="51"/>
      <c r="U21" s="52">
        <f t="shared" si="1"/>
        <v>0</v>
      </c>
      <c r="V21" s="94">
        <f t="shared" si="2"/>
        <v>0</v>
      </c>
      <c r="W21" s="80">
        <f t="shared" si="16"/>
        <v>0</v>
      </c>
      <c r="X21" s="94">
        <f t="shared" si="17"/>
        <v>0</v>
      </c>
      <c r="Y21" s="51"/>
      <c r="Z21" s="94">
        <f t="shared" si="18"/>
        <v>0</v>
      </c>
      <c r="AA21" s="53"/>
      <c r="AB21" s="51">
        <f t="shared" si="19"/>
        <v>0</v>
      </c>
      <c r="AC21" s="95">
        <f t="shared" si="20"/>
        <v>0</v>
      </c>
      <c r="AD21" s="95">
        <f t="shared" si="3"/>
        <v>0</v>
      </c>
      <c r="AE21" s="71">
        <f>'Source Data'!N21</f>
        <v>2896</v>
      </c>
      <c r="AF21" s="91">
        <f t="shared" si="4"/>
        <v>0</v>
      </c>
      <c r="AG21" s="272"/>
      <c r="AH21" s="71">
        <f t="shared" si="21"/>
        <v>0</v>
      </c>
      <c r="AI21" s="272"/>
      <c r="AJ21" s="72">
        <f t="shared" si="5"/>
        <v>0</v>
      </c>
      <c r="AK21" s="73">
        <f t="shared" si="6"/>
        <v>0</v>
      </c>
      <c r="AL21" s="91">
        <f t="shared" si="22"/>
        <v>0</v>
      </c>
      <c r="AM21" s="82">
        <f t="shared" si="23"/>
        <v>0</v>
      </c>
      <c r="AN21" s="91">
        <f t="shared" si="24"/>
        <v>0</v>
      </c>
      <c r="AO21" s="51"/>
      <c r="AP21" s="91">
        <f t="shared" si="25"/>
        <v>0</v>
      </c>
      <c r="AQ21" s="72"/>
      <c r="AR21" s="72">
        <f t="shared" si="26"/>
        <v>0</v>
      </c>
      <c r="AS21" s="91">
        <f t="shared" si="27"/>
        <v>0</v>
      </c>
      <c r="AT21" s="81">
        <f t="shared" si="7"/>
        <v>0</v>
      </c>
      <c r="AU21" s="88">
        <f t="shared" si="8"/>
        <v>0</v>
      </c>
      <c r="AV21" s="116"/>
      <c r="AW21" s="80"/>
      <c r="AX21" s="80">
        <f t="shared" si="9"/>
        <v>0</v>
      </c>
      <c r="AY21" s="80">
        <f t="shared" si="10"/>
        <v>0</v>
      </c>
    </row>
    <row r="22" spans="1:51" ht="16.149999999999999" customHeight="1" x14ac:dyDescent="0.2">
      <c r="A22" s="58">
        <v>16</v>
      </c>
      <c r="B22" s="59" t="s">
        <v>21</v>
      </c>
      <c r="C22" s="270">
        <f>'8_2.1.18 SIS'!P22</f>
        <v>0</v>
      </c>
      <c r="D22" s="60">
        <f>'Source Data'!H22</f>
        <v>2365.2515167166002</v>
      </c>
      <c r="E22" s="65">
        <f t="shared" si="11"/>
        <v>0</v>
      </c>
      <c r="F22" s="289"/>
      <c r="G22" s="60">
        <f>'Source Data'!I22</f>
        <v>332.11179417298291</v>
      </c>
      <c r="H22" s="65">
        <f t="shared" si="12"/>
        <v>0</v>
      </c>
      <c r="I22" s="289"/>
      <c r="J22" s="60">
        <f>'Source Data'!J22</f>
        <v>90.57594386535898</v>
      </c>
      <c r="K22" s="65">
        <f t="shared" si="13"/>
        <v>0</v>
      </c>
      <c r="L22" s="289"/>
      <c r="M22" s="60">
        <f>'Source Data'!K22</f>
        <v>2264.3985966339742</v>
      </c>
      <c r="N22" s="65">
        <f t="shared" si="14"/>
        <v>0</v>
      </c>
      <c r="O22" s="289"/>
      <c r="P22" s="60">
        <f>'Source Data'!L22</f>
        <v>905.75943865358965</v>
      </c>
      <c r="Q22" s="65">
        <f t="shared" si="15"/>
        <v>0</v>
      </c>
      <c r="R22" s="92">
        <v>0</v>
      </c>
      <c r="S22" s="60"/>
      <c r="T22" s="60"/>
      <c r="U22" s="61">
        <f t="shared" si="1"/>
        <v>0</v>
      </c>
      <c r="V22" s="92">
        <f t="shared" si="2"/>
        <v>0</v>
      </c>
      <c r="W22" s="65">
        <f t="shared" si="16"/>
        <v>0</v>
      </c>
      <c r="X22" s="92">
        <f t="shared" si="17"/>
        <v>0</v>
      </c>
      <c r="Y22" s="60"/>
      <c r="Z22" s="92">
        <f t="shared" si="18"/>
        <v>0</v>
      </c>
      <c r="AA22" s="60"/>
      <c r="AB22" s="60">
        <f t="shared" si="19"/>
        <v>0</v>
      </c>
      <c r="AC22" s="92">
        <f t="shared" si="20"/>
        <v>0</v>
      </c>
      <c r="AD22" s="96">
        <f t="shared" si="3"/>
        <v>0</v>
      </c>
      <c r="AE22" s="66">
        <f>'Source Data'!N22</f>
        <v>11958</v>
      </c>
      <c r="AF22" s="89">
        <f t="shared" si="4"/>
        <v>0</v>
      </c>
      <c r="AG22" s="270"/>
      <c r="AH22" s="66">
        <f t="shared" si="21"/>
        <v>0</v>
      </c>
      <c r="AI22" s="270"/>
      <c r="AJ22" s="68">
        <f t="shared" si="5"/>
        <v>0</v>
      </c>
      <c r="AK22" s="67">
        <f t="shared" si="6"/>
        <v>0</v>
      </c>
      <c r="AL22" s="89">
        <f t="shared" si="22"/>
        <v>0</v>
      </c>
      <c r="AM22" s="70">
        <f t="shared" si="23"/>
        <v>0</v>
      </c>
      <c r="AN22" s="89">
        <f t="shared" si="24"/>
        <v>0</v>
      </c>
      <c r="AO22" s="60"/>
      <c r="AP22" s="89">
        <f t="shared" si="25"/>
        <v>0</v>
      </c>
      <c r="AQ22" s="68"/>
      <c r="AR22" s="68">
        <f t="shared" si="26"/>
        <v>0</v>
      </c>
      <c r="AS22" s="89">
        <f t="shared" si="27"/>
        <v>0</v>
      </c>
      <c r="AT22" s="69">
        <f t="shared" si="7"/>
        <v>0</v>
      </c>
      <c r="AU22" s="86">
        <f t="shared" si="8"/>
        <v>0</v>
      </c>
      <c r="AV22" s="116"/>
      <c r="AW22" s="65"/>
      <c r="AX22" s="65">
        <f t="shared" si="9"/>
        <v>0</v>
      </c>
      <c r="AY22" s="65">
        <f t="shared" si="10"/>
        <v>0</v>
      </c>
    </row>
    <row r="23" spans="1:51" ht="16.149999999999999" customHeight="1" x14ac:dyDescent="0.2">
      <c r="A23" s="54">
        <v>17</v>
      </c>
      <c r="B23" s="55" t="s">
        <v>22</v>
      </c>
      <c r="C23" s="271">
        <f>'8_2.1.18 SIS'!P23</f>
        <v>222</v>
      </c>
      <c r="D23" s="56">
        <f>'Source Data'!H23</f>
        <v>3197.8562864796509</v>
      </c>
      <c r="E23" s="74">
        <f t="shared" si="11"/>
        <v>709924.09559848253</v>
      </c>
      <c r="F23" s="290"/>
      <c r="G23" s="56">
        <f>'Source Data'!I23</f>
        <v>404.99760461581491</v>
      </c>
      <c r="H23" s="74">
        <f t="shared" si="12"/>
        <v>0</v>
      </c>
      <c r="I23" s="290"/>
      <c r="J23" s="56">
        <f>'Source Data'!J23</f>
        <v>110.45389216794953</v>
      </c>
      <c r="K23" s="74">
        <f t="shared" si="13"/>
        <v>0</v>
      </c>
      <c r="L23" s="290"/>
      <c r="M23" s="56">
        <f>'Source Data'!K23</f>
        <v>2761.3473041987377</v>
      </c>
      <c r="N23" s="74">
        <f t="shared" si="14"/>
        <v>0</v>
      </c>
      <c r="O23" s="290"/>
      <c r="P23" s="56">
        <f>'Source Data'!L23</f>
        <v>1104.5389216794952</v>
      </c>
      <c r="Q23" s="74">
        <f t="shared" si="15"/>
        <v>0</v>
      </c>
      <c r="R23" s="93">
        <v>847623</v>
      </c>
      <c r="S23" s="56"/>
      <c r="T23" s="56"/>
      <c r="U23" s="57">
        <f t="shared" si="1"/>
        <v>0</v>
      </c>
      <c r="V23" s="93">
        <f t="shared" si="2"/>
        <v>847623</v>
      </c>
      <c r="W23" s="74">
        <f t="shared" si="16"/>
        <v>-2119</v>
      </c>
      <c r="X23" s="93">
        <f t="shared" si="17"/>
        <v>845504</v>
      </c>
      <c r="Y23" s="56"/>
      <c r="Z23" s="93">
        <f t="shared" si="18"/>
        <v>845504</v>
      </c>
      <c r="AA23" s="56"/>
      <c r="AB23" s="56">
        <f t="shared" si="19"/>
        <v>845504</v>
      </c>
      <c r="AC23" s="93">
        <f t="shared" si="20"/>
        <v>70459</v>
      </c>
      <c r="AD23" s="97">
        <f t="shared" si="3"/>
        <v>845504</v>
      </c>
      <c r="AE23" s="75">
        <f>'Source Data'!N23</f>
        <v>7667</v>
      </c>
      <c r="AF23" s="90">
        <f t="shared" si="4"/>
        <v>1702074</v>
      </c>
      <c r="AG23" s="271"/>
      <c r="AH23" s="75">
        <f>AG23*AE23</f>
        <v>0</v>
      </c>
      <c r="AI23" s="271"/>
      <c r="AJ23" s="77">
        <f t="shared" si="5"/>
        <v>0</v>
      </c>
      <c r="AK23" s="76">
        <f t="shared" si="6"/>
        <v>0</v>
      </c>
      <c r="AL23" s="90">
        <f t="shared" si="22"/>
        <v>1702074</v>
      </c>
      <c r="AM23" s="79">
        <f t="shared" si="23"/>
        <v>-4255</v>
      </c>
      <c r="AN23" s="90">
        <f t="shared" si="24"/>
        <v>1697819</v>
      </c>
      <c r="AO23" s="56"/>
      <c r="AP23" s="90">
        <f t="shared" si="25"/>
        <v>1697819</v>
      </c>
      <c r="AQ23" s="77"/>
      <c r="AR23" s="77">
        <f t="shared" si="26"/>
        <v>1697819</v>
      </c>
      <c r="AS23" s="90">
        <f t="shared" si="27"/>
        <v>141485</v>
      </c>
      <c r="AT23" s="78">
        <f t="shared" si="7"/>
        <v>2543323</v>
      </c>
      <c r="AU23" s="87">
        <f t="shared" si="8"/>
        <v>211944</v>
      </c>
      <c r="AV23" s="116"/>
      <c r="AW23" s="74"/>
      <c r="AX23" s="74">
        <f t="shared" si="9"/>
        <v>4255</v>
      </c>
      <c r="AY23" s="74">
        <f t="shared" si="10"/>
        <v>4255</v>
      </c>
    </row>
    <row r="24" spans="1:51" ht="16.149999999999999" customHeight="1" x14ac:dyDescent="0.2">
      <c r="A24" s="54">
        <v>18</v>
      </c>
      <c r="B24" s="55" t="s">
        <v>23</v>
      </c>
      <c r="C24" s="271">
        <f>'8_2.1.18 SIS'!P24</f>
        <v>0</v>
      </c>
      <c r="D24" s="56">
        <f>'Source Data'!H24</f>
        <v>5126.6533122919036</v>
      </c>
      <c r="E24" s="74">
        <f t="shared" si="11"/>
        <v>0</v>
      </c>
      <c r="F24" s="290"/>
      <c r="G24" s="56">
        <f>'Source Data'!I24</f>
        <v>689.43182714981469</v>
      </c>
      <c r="H24" s="74">
        <f t="shared" si="12"/>
        <v>0</v>
      </c>
      <c r="I24" s="290"/>
      <c r="J24" s="56">
        <f>'Source Data'!J24</f>
        <v>188.02686194994951</v>
      </c>
      <c r="K24" s="74">
        <f t="shared" si="13"/>
        <v>0</v>
      </c>
      <c r="L24" s="290"/>
      <c r="M24" s="56">
        <f>'Source Data'!K24</f>
        <v>4700.6715487487372</v>
      </c>
      <c r="N24" s="74">
        <f t="shared" si="14"/>
        <v>0</v>
      </c>
      <c r="O24" s="290"/>
      <c r="P24" s="56">
        <f>'Source Data'!L24</f>
        <v>0</v>
      </c>
      <c r="Q24" s="74">
        <f t="shared" si="15"/>
        <v>0</v>
      </c>
      <c r="R24" s="93">
        <v>0</v>
      </c>
      <c r="S24" s="56"/>
      <c r="T24" s="56"/>
      <c r="U24" s="57">
        <f t="shared" si="1"/>
        <v>0</v>
      </c>
      <c r="V24" s="93">
        <f t="shared" si="2"/>
        <v>0</v>
      </c>
      <c r="W24" s="74">
        <f t="shared" si="16"/>
        <v>0</v>
      </c>
      <c r="X24" s="93">
        <f t="shared" si="17"/>
        <v>0</v>
      </c>
      <c r="Y24" s="56"/>
      <c r="Z24" s="93">
        <f t="shared" si="18"/>
        <v>0</v>
      </c>
      <c r="AA24" s="56"/>
      <c r="AB24" s="56">
        <f t="shared" si="19"/>
        <v>0</v>
      </c>
      <c r="AC24" s="93">
        <f t="shared" si="20"/>
        <v>0</v>
      </c>
      <c r="AD24" s="97">
        <f t="shared" si="3"/>
        <v>0</v>
      </c>
      <c r="AE24" s="75">
        <f>'Source Data'!N24</f>
        <v>3448</v>
      </c>
      <c r="AF24" s="90">
        <f t="shared" si="4"/>
        <v>0</v>
      </c>
      <c r="AG24" s="271"/>
      <c r="AH24" s="75">
        <f t="shared" si="21"/>
        <v>0</v>
      </c>
      <c r="AI24" s="271"/>
      <c r="AJ24" s="77">
        <f t="shared" si="5"/>
        <v>0</v>
      </c>
      <c r="AK24" s="76">
        <f t="shared" si="6"/>
        <v>0</v>
      </c>
      <c r="AL24" s="90">
        <f t="shared" si="22"/>
        <v>0</v>
      </c>
      <c r="AM24" s="79">
        <f t="shared" si="23"/>
        <v>0</v>
      </c>
      <c r="AN24" s="90">
        <f t="shared" si="24"/>
        <v>0</v>
      </c>
      <c r="AO24" s="56"/>
      <c r="AP24" s="90">
        <f t="shared" si="25"/>
        <v>0</v>
      </c>
      <c r="AQ24" s="77"/>
      <c r="AR24" s="77">
        <f t="shared" si="26"/>
        <v>0</v>
      </c>
      <c r="AS24" s="90">
        <f t="shared" si="27"/>
        <v>0</v>
      </c>
      <c r="AT24" s="78">
        <f t="shared" si="7"/>
        <v>0</v>
      </c>
      <c r="AU24" s="87">
        <f t="shared" si="8"/>
        <v>0</v>
      </c>
      <c r="AV24" s="116"/>
      <c r="AW24" s="74"/>
      <c r="AX24" s="74">
        <f t="shared" si="9"/>
        <v>0</v>
      </c>
      <c r="AY24" s="74">
        <f t="shared" si="10"/>
        <v>0</v>
      </c>
    </row>
    <row r="25" spans="1:51" ht="16.149999999999999" customHeight="1" x14ac:dyDescent="0.2">
      <c r="A25" s="54">
        <v>19</v>
      </c>
      <c r="B25" s="55" t="s">
        <v>24</v>
      </c>
      <c r="C25" s="271">
        <f>'8_2.1.18 SIS'!P25</f>
        <v>31</v>
      </c>
      <c r="D25" s="56">
        <f>'Source Data'!H25</f>
        <v>4518.921408734529</v>
      </c>
      <c r="E25" s="74">
        <f t="shared" si="11"/>
        <v>140086.56367077041</v>
      </c>
      <c r="F25" s="290"/>
      <c r="G25" s="56">
        <f>'Source Data'!I25</f>
        <v>604.6851220204918</v>
      </c>
      <c r="H25" s="74">
        <f t="shared" si="12"/>
        <v>0</v>
      </c>
      <c r="I25" s="290"/>
      <c r="J25" s="56">
        <f>'Source Data'!J25</f>
        <v>164.91412418740686</v>
      </c>
      <c r="K25" s="74">
        <f t="shared" si="13"/>
        <v>0</v>
      </c>
      <c r="L25" s="290"/>
      <c r="M25" s="56">
        <f>'Source Data'!K25</f>
        <v>4122.8531046851722</v>
      </c>
      <c r="N25" s="74">
        <f t="shared" si="14"/>
        <v>0</v>
      </c>
      <c r="O25" s="290"/>
      <c r="P25" s="56">
        <f>'Source Data'!L25</f>
        <v>1649.1412418740688</v>
      </c>
      <c r="Q25" s="74">
        <f t="shared" si="15"/>
        <v>0</v>
      </c>
      <c r="R25" s="93">
        <v>164164</v>
      </c>
      <c r="S25" s="56"/>
      <c r="T25" s="56"/>
      <c r="U25" s="57">
        <f t="shared" si="1"/>
        <v>0</v>
      </c>
      <c r="V25" s="93">
        <f t="shared" si="2"/>
        <v>164164</v>
      </c>
      <c r="W25" s="74">
        <f t="shared" si="16"/>
        <v>-410</v>
      </c>
      <c r="X25" s="93">
        <f t="shared" si="17"/>
        <v>163754</v>
      </c>
      <c r="Y25" s="56"/>
      <c r="Z25" s="93">
        <f t="shared" si="18"/>
        <v>163754</v>
      </c>
      <c r="AA25" s="56"/>
      <c r="AB25" s="56">
        <f t="shared" si="19"/>
        <v>163754</v>
      </c>
      <c r="AC25" s="93">
        <f t="shared" si="20"/>
        <v>13646</v>
      </c>
      <c r="AD25" s="97">
        <f t="shared" si="3"/>
        <v>163754</v>
      </c>
      <c r="AE25" s="75">
        <f>'Source Data'!N25</f>
        <v>3382</v>
      </c>
      <c r="AF25" s="90">
        <f t="shared" si="4"/>
        <v>104842</v>
      </c>
      <c r="AG25" s="271"/>
      <c r="AH25" s="75">
        <f t="shared" si="21"/>
        <v>0</v>
      </c>
      <c r="AI25" s="271"/>
      <c r="AJ25" s="77">
        <f t="shared" si="5"/>
        <v>0</v>
      </c>
      <c r="AK25" s="76">
        <f t="shared" si="6"/>
        <v>0</v>
      </c>
      <c r="AL25" s="90">
        <f t="shared" si="22"/>
        <v>104842</v>
      </c>
      <c r="AM25" s="79">
        <f t="shared" si="23"/>
        <v>-262</v>
      </c>
      <c r="AN25" s="90">
        <f t="shared" si="24"/>
        <v>104580</v>
      </c>
      <c r="AO25" s="56"/>
      <c r="AP25" s="90">
        <f t="shared" si="25"/>
        <v>104580</v>
      </c>
      <c r="AQ25" s="77"/>
      <c r="AR25" s="77">
        <f t="shared" si="26"/>
        <v>104580</v>
      </c>
      <c r="AS25" s="90">
        <f t="shared" si="27"/>
        <v>8715</v>
      </c>
      <c r="AT25" s="78">
        <f t="shared" si="7"/>
        <v>268334</v>
      </c>
      <c r="AU25" s="87">
        <f t="shared" si="8"/>
        <v>22361</v>
      </c>
      <c r="AV25" s="116"/>
      <c r="AW25" s="74"/>
      <c r="AX25" s="74">
        <f t="shared" si="9"/>
        <v>262</v>
      </c>
      <c r="AY25" s="74">
        <f t="shared" si="10"/>
        <v>262</v>
      </c>
    </row>
    <row r="26" spans="1:51" ht="16.149999999999999" customHeight="1" x14ac:dyDescent="0.2">
      <c r="A26" s="49">
        <v>20</v>
      </c>
      <c r="B26" s="50" t="s">
        <v>25</v>
      </c>
      <c r="C26" s="272">
        <f>'8_2.1.18 SIS'!P26</f>
        <v>0</v>
      </c>
      <c r="D26" s="51">
        <f>'Source Data'!H26</f>
        <v>4820.2540944128086</v>
      </c>
      <c r="E26" s="80">
        <f t="shared" si="11"/>
        <v>0</v>
      </c>
      <c r="F26" s="291"/>
      <c r="G26" s="51">
        <f>'Source Data'!I26</f>
        <v>694.558500770818</v>
      </c>
      <c r="H26" s="80">
        <f t="shared" si="12"/>
        <v>0</v>
      </c>
      <c r="I26" s="291"/>
      <c r="J26" s="51">
        <f>'Source Data'!J26</f>
        <v>189.42504566476853</v>
      </c>
      <c r="K26" s="80">
        <f t="shared" si="13"/>
        <v>0</v>
      </c>
      <c r="L26" s="291"/>
      <c r="M26" s="51">
        <f>'Source Data'!K26</f>
        <v>4735.6261416192137</v>
      </c>
      <c r="N26" s="80">
        <f t="shared" si="14"/>
        <v>0</v>
      </c>
      <c r="O26" s="291"/>
      <c r="P26" s="51">
        <f>'Source Data'!L26</f>
        <v>1894.2504566476853</v>
      </c>
      <c r="Q26" s="80">
        <f t="shared" si="15"/>
        <v>0</v>
      </c>
      <c r="R26" s="94">
        <v>0</v>
      </c>
      <c r="S26" s="51"/>
      <c r="T26" s="51"/>
      <c r="U26" s="52">
        <f t="shared" si="1"/>
        <v>0</v>
      </c>
      <c r="V26" s="94">
        <f t="shared" si="2"/>
        <v>0</v>
      </c>
      <c r="W26" s="80">
        <f t="shared" si="16"/>
        <v>0</v>
      </c>
      <c r="X26" s="94">
        <f t="shared" si="17"/>
        <v>0</v>
      </c>
      <c r="Y26" s="51"/>
      <c r="Z26" s="94">
        <f t="shared" si="18"/>
        <v>0</v>
      </c>
      <c r="AA26" s="53"/>
      <c r="AB26" s="51">
        <f t="shared" si="19"/>
        <v>0</v>
      </c>
      <c r="AC26" s="95">
        <f t="shared" si="20"/>
        <v>0</v>
      </c>
      <c r="AD26" s="95">
        <f t="shared" si="3"/>
        <v>0</v>
      </c>
      <c r="AE26" s="71">
        <f>'Source Data'!N26</f>
        <v>2473</v>
      </c>
      <c r="AF26" s="91">
        <f t="shared" si="4"/>
        <v>0</v>
      </c>
      <c r="AG26" s="272"/>
      <c r="AH26" s="71">
        <f t="shared" si="21"/>
        <v>0</v>
      </c>
      <c r="AI26" s="272"/>
      <c r="AJ26" s="72">
        <f t="shared" si="5"/>
        <v>0</v>
      </c>
      <c r="AK26" s="73">
        <f t="shared" si="6"/>
        <v>0</v>
      </c>
      <c r="AL26" s="91">
        <f t="shared" si="22"/>
        <v>0</v>
      </c>
      <c r="AM26" s="82">
        <f t="shared" si="23"/>
        <v>0</v>
      </c>
      <c r="AN26" s="91">
        <f t="shared" si="24"/>
        <v>0</v>
      </c>
      <c r="AO26" s="51"/>
      <c r="AP26" s="91">
        <f t="shared" si="25"/>
        <v>0</v>
      </c>
      <c r="AQ26" s="72"/>
      <c r="AR26" s="72">
        <f t="shared" si="26"/>
        <v>0</v>
      </c>
      <c r="AS26" s="91">
        <f t="shared" si="27"/>
        <v>0</v>
      </c>
      <c r="AT26" s="81">
        <f t="shared" si="7"/>
        <v>0</v>
      </c>
      <c r="AU26" s="88">
        <f t="shared" si="8"/>
        <v>0</v>
      </c>
      <c r="AV26" s="116"/>
      <c r="AW26" s="80"/>
      <c r="AX26" s="80">
        <f t="shared" si="9"/>
        <v>0</v>
      </c>
      <c r="AY26" s="80">
        <f t="shared" si="10"/>
        <v>0</v>
      </c>
    </row>
    <row r="27" spans="1:51" ht="16.149999999999999" customHeight="1" x14ac:dyDescent="0.2">
      <c r="A27" s="58">
        <v>21</v>
      </c>
      <c r="B27" s="59" t="s">
        <v>26</v>
      </c>
      <c r="C27" s="270">
        <f>'8_2.1.18 SIS'!P27</f>
        <v>0</v>
      </c>
      <c r="D27" s="60">
        <f>'Source Data'!H27</f>
        <v>4964.0768196326962</v>
      </c>
      <c r="E27" s="65">
        <f t="shared" si="11"/>
        <v>0</v>
      </c>
      <c r="F27" s="289"/>
      <c r="G27" s="60">
        <f>'Source Data'!I27</f>
        <v>705.05691404533979</v>
      </c>
      <c r="H27" s="65">
        <f t="shared" si="12"/>
        <v>0</v>
      </c>
      <c r="I27" s="289"/>
      <c r="J27" s="60">
        <f>'Source Data'!J27</f>
        <v>192.28824928509266</v>
      </c>
      <c r="K27" s="65">
        <f t="shared" si="13"/>
        <v>0</v>
      </c>
      <c r="L27" s="289"/>
      <c r="M27" s="60">
        <f>'Source Data'!K27</f>
        <v>4807.2062321273152</v>
      </c>
      <c r="N27" s="65">
        <f t="shared" si="14"/>
        <v>0</v>
      </c>
      <c r="O27" s="289"/>
      <c r="P27" s="60">
        <f>'Source Data'!L27</f>
        <v>1922.8824928509262</v>
      </c>
      <c r="Q27" s="65">
        <f t="shared" si="15"/>
        <v>0</v>
      </c>
      <c r="R27" s="92">
        <v>0</v>
      </c>
      <c r="S27" s="60"/>
      <c r="T27" s="60"/>
      <c r="U27" s="61">
        <f t="shared" si="1"/>
        <v>0</v>
      </c>
      <c r="V27" s="92">
        <f t="shared" si="2"/>
        <v>0</v>
      </c>
      <c r="W27" s="65">
        <f t="shared" si="16"/>
        <v>0</v>
      </c>
      <c r="X27" s="92">
        <f t="shared" si="17"/>
        <v>0</v>
      </c>
      <c r="Y27" s="60"/>
      <c r="Z27" s="92">
        <f t="shared" si="18"/>
        <v>0</v>
      </c>
      <c r="AA27" s="60"/>
      <c r="AB27" s="60">
        <f t="shared" si="19"/>
        <v>0</v>
      </c>
      <c r="AC27" s="92">
        <f t="shared" si="20"/>
        <v>0</v>
      </c>
      <c r="AD27" s="96">
        <f t="shared" si="3"/>
        <v>0</v>
      </c>
      <c r="AE27" s="66">
        <f>'Source Data'!N27</f>
        <v>2521</v>
      </c>
      <c r="AF27" s="89">
        <f t="shared" si="4"/>
        <v>0</v>
      </c>
      <c r="AG27" s="270"/>
      <c r="AH27" s="66">
        <f t="shared" si="21"/>
        <v>0</v>
      </c>
      <c r="AI27" s="270"/>
      <c r="AJ27" s="68">
        <f t="shared" si="5"/>
        <v>0</v>
      </c>
      <c r="AK27" s="67">
        <f t="shared" si="6"/>
        <v>0</v>
      </c>
      <c r="AL27" s="89">
        <f t="shared" si="22"/>
        <v>0</v>
      </c>
      <c r="AM27" s="70">
        <f t="shared" si="23"/>
        <v>0</v>
      </c>
      <c r="AN27" s="89">
        <f t="shared" si="24"/>
        <v>0</v>
      </c>
      <c r="AO27" s="60"/>
      <c r="AP27" s="89">
        <f t="shared" si="25"/>
        <v>0</v>
      </c>
      <c r="AQ27" s="68"/>
      <c r="AR27" s="68">
        <f t="shared" si="26"/>
        <v>0</v>
      </c>
      <c r="AS27" s="89">
        <f t="shared" si="27"/>
        <v>0</v>
      </c>
      <c r="AT27" s="69">
        <f t="shared" si="7"/>
        <v>0</v>
      </c>
      <c r="AU27" s="86">
        <f t="shared" si="8"/>
        <v>0</v>
      </c>
      <c r="AV27" s="116"/>
      <c r="AW27" s="65"/>
      <c r="AX27" s="65">
        <f t="shared" si="9"/>
        <v>0</v>
      </c>
      <c r="AY27" s="65">
        <f t="shared" si="10"/>
        <v>0</v>
      </c>
    </row>
    <row r="28" spans="1:51" ht="16.149999999999999" customHeight="1" x14ac:dyDescent="0.2">
      <c r="A28" s="54">
        <v>22</v>
      </c>
      <c r="B28" s="55" t="s">
        <v>27</v>
      </c>
      <c r="C28" s="271">
        <f>'8_2.1.18 SIS'!P28</f>
        <v>0</v>
      </c>
      <c r="D28" s="56">
        <f>'Source Data'!H28</f>
        <v>5299.8126353513471</v>
      </c>
      <c r="E28" s="74">
        <f t="shared" si="11"/>
        <v>0</v>
      </c>
      <c r="F28" s="290"/>
      <c r="G28" s="56">
        <f>'Source Data'!I28</f>
        <v>774.29658969861021</v>
      </c>
      <c r="H28" s="74">
        <f t="shared" si="12"/>
        <v>0</v>
      </c>
      <c r="I28" s="290"/>
      <c r="J28" s="56">
        <f>'Source Data'!J28</f>
        <v>211.17179719053001</v>
      </c>
      <c r="K28" s="74">
        <f t="shared" si="13"/>
        <v>0</v>
      </c>
      <c r="L28" s="290"/>
      <c r="M28" s="56">
        <f>'Source Data'!K28</f>
        <v>5279.2949297632513</v>
      </c>
      <c r="N28" s="74">
        <f t="shared" si="14"/>
        <v>0</v>
      </c>
      <c r="O28" s="290"/>
      <c r="P28" s="56">
        <f>'Source Data'!L28</f>
        <v>2111.7179719053006</v>
      </c>
      <c r="Q28" s="74">
        <f t="shared" si="15"/>
        <v>0</v>
      </c>
      <c r="R28" s="93">
        <v>0</v>
      </c>
      <c r="S28" s="56"/>
      <c r="T28" s="56"/>
      <c r="U28" s="57">
        <f t="shared" si="1"/>
        <v>0</v>
      </c>
      <c r="V28" s="93">
        <f t="shared" si="2"/>
        <v>0</v>
      </c>
      <c r="W28" s="74">
        <f t="shared" si="16"/>
        <v>0</v>
      </c>
      <c r="X28" s="93">
        <f t="shared" si="17"/>
        <v>0</v>
      </c>
      <c r="Y28" s="56"/>
      <c r="Z28" s="93">
        <f t="shared" si="18"/>
        <v>0</v>
      </c>
      <c r="AA28" s="56"/>
      <c r="AB28" s="56">
        <f t="shared" si="19"/>
        <v>0</v>
      </c>
      <c r="AC28" s="93">
        <f t="shared" si="20"/>
        <v>0</v>
      </c>
      <c r="AD28" s="97">
        <f t="shared" si="3"/>
        <v>0</v>
      </c>
      <c r="AE28" s="75">
        <f>'Source Data'!N28</f>
        <v>1782</v>
      </c>
      <c r="AF28" s="90">
        <f t="shared" si="4"/>
        <v>0</v>
      </c>
      <c r="AG28" s="271"/>
      <c r="AH28" s="75">
        <f t="shared" si="21"/>
        <v>0</v>
      </c>
      <c r="AI28" s="271"/>
      <c r="AJ28" s="77">
        <f t="shared" si="5"/>
        <v>0</v>
      </c>
      <c r="AK28" s="76">
        <f t="shared" si="6"/>
        <v>0</v>
      </c>
      <c r="AL28" s="90">
        <f t="shared" si="22"/>
        <v>0</v>
      </c>
      <c r="AM28" s="79">
        <f t="shared" si="23"/>
        <v>0</v>
      </c>
      <c r="AN28" s="90">
        <f t="shared" si="24"/>
        <v>0</v>
      </c>
      <c r="AO28" s="56"/>
      <c r="AP28" s="90">
        <f t="shared" si="25"/>
        <v>0</v>
      </c>
      <c r="AQ28" s="77"/>
      <c r="AR28" s="77">
        <f t="shared" si="26"/>
        <v>0</v>
      </c>
      <c r="AS28" s="90">
        <f t="shared" si="27"/>
        <v>0</v>
      </c>
      <c r="AT28" s="78">
        <f t="shared" si="7"/>
        <v>0</v>
      </c>
      <c r="AU28" s="87">
        <f t="shared" si="8"/>
        <v>0</v>
      </c>
      <c r="AV28" s="116"/>
      <c r="AW28" s="74"/>
      <c r="AX28" s="74">
        <f t="shared" si="9"/>
        <v>0</v>
      </c>
      <c r="AY28" s="74">
        <f t="shared" si="10"/>
        <v>0</v>
      </c>
    </row>
    <row r="29" spans="1:51" ht="16.149999999999999" customHeight="1" x14ac:dyDescent="0.2">
      <c r="A29" s="54">
        <v>23</v>
      </c>
      <c r="B29" s="55" t="s">
        <v>28</v>
      </c>
      <c r="C29" s="271">
        <f>'8_2.1.18 SIS'!P29</f>
        <v>1</v>
      </c>
      <c r="D29" s="56">
        <f>'Source Data'!H29</f>
        <v>4847.3597582819802</v>
      </c>
      <c r="E29" s="74">
        <f t="shared" si="11"/>
        <v>4847.3597582819802</v>
      </c>
      <c r="F29" s="290"/>
      <c r="G29" s="56">
        <f>'Source Data'!I29</f>
        <v>643.90858310125191</v>
      </c>
      <c r="H29" s="74">
        <f t="shared" si="12"/>
        <v>0</v>
      </c>
      <c r="I29" s="290"/>
      <c r="J29" s="56">
        <f>'Source Data'!J29</f>
        <v>175.61143175488689</v>
      </c>
      <c r="K29" s="74">
        <f t="shared" si="13"/>
        <v>0</v>
      </c>
      <c r="L29" s="290"/>
      <c r="M29" s="56">
        <f>'Source Data'!K29</f>
        <v>4390.2857938721727</v>
      </c>
      <c r="N29" s="74">
        <f t="shared" si="14"/>
        <v>0</v>
      </c>
      <c r="O29" s="290"/>
      <c r="P29" s="56">
        <f>'Source Data'!L29</f>
        <v>1756.1143175488689</v>
      </c>
      <c r="Q29" s="74">
        <f t="shared" si="15"/>
        <v>0</v>
      </c>
      <c r="R29" s="93">
        <v>5491</v>
      </c>
      <c r="S29" s="56"/>
      <c r="T29" s="56"/>
      <c r="U29" s="57">
        <f t="shared" si="1"/>
        <v>0</v>
      </c>
      <c r="V29" s="93">
        <f t="shared" si="2"/>
        <v>5491</v>
      </c>
      <c r="W29" s="74">
        <f t="shared" si="16"/>
        <v>-14</v>
      </c>
      <c r="X29" s="93">
        <f t="shared" si="17"/>
        <v>5477</v>
      </c>
      <c r="Y29" s="56"/>
      <c r="Z29" s="93">
        <f t="shared" si="18"/>
        <v>5477</v>
      </c>
      <c r="AA29" s="56"/>
      <c r="AB29" s="56">
        <f t="shared" si="19"/>
        <v>5477</v>
      </c>
      <c r="AC29" s="93">
        <f t="shared" si="20"/>
        <v>456</v>
      </c>
      <c r="AD29" s="97">
        <f t="shared" si="3"/>
        <v>5477</v>
      </c>
      <c r="AE29" s="75">
        <f>'Source Data'!N29</f>
        <v>3371</v>
      </c>
      <c r="AF29" s="90">
        <f t="shared" si="4"/>
        <v>3371</v>
      </c>
      <c r="AG29" s="271"/>
      <c r="AH29" s="75">
        <f t="shared" si="21"/>
        <v>0</v>
      </c>
      <c r="AI29" s="271"/>
      <c r="AJ29" s="77">
        <f t="shared" si="5"/>
        <v>0</v>
      </c>
      <c r="AK29" s="76">
        <f t="shared" si="6"/>
        <v>0</v>
      </c>
      <c r="AL29" s="90">
        <f t="shared" si="22"/>
        <v>3371</v>
      </c>
      <c r="AM29" s="79">
        <f t="shared" si="23"/>
        <v>-8</v>
      </c>
      <c r="AN29" s="90">
        <f t="shared" si="24"/>
        <v>3363</v>
      </c>
      <c r="AO29" s="56"/>
      <c r="AP29" s="90">
        <f t="shared" si="25"/>
        <v>3363</v>
      </c>
      <c r="AQ29" s="77"/>
      <c r="AR29" s="77">
        <f t="shared" si="26"/>
        <v>3363</v>
      </c>
      <c r="AS29" s="90">
        <f t="shared" si="27"/>
        <v>280</v>
      </c>
      <c r="AT29" s="78">
        <f t="shared" si="7"/>
        <v>8840</v>
      </c>
      <c r="AU29" s="87">
        <f t="shared" si="8"/>
        <v>736</v>
      </c>
      <c r="AV29" s="116"/>
      <c r="AW29" s="74"/>
      <c r="AX29" s="74">
        <f t="shared" si="9"/>
        <v>8</v>
      </c>
      <c r="AY29" s="74">
        <f t="shared" si="10"/>
        <v>8</v>
      </c>
    </row>
    <row r="30" spans="1:51" ht="16.149999999999999" customHeight="1" x14ac:dyDescent="0.2">
      <c r="A30" s="54">
        <v>24</v>
      </c>
      <c r="B30" s="55" t="s">
        <v>29</v>
      </c>
      <c r="C30" s="271">
        <f>'8_2.1.18 SIS'!P30</f>
        <v>1</v>
      </c>
      <c r="D30" s="56">
        <f>'Source Data'!H30</f>
        <v>2376.5026766431456</v>
      </c>
      <c r="E30" s="74">
        <f t="shared" si="11"/>
        <v>2376.5026766431456</v>
      </c>
      <c r="F30" s="290"/>
      <c r="G30" s="56">
        <f>'Source Data'!I30</f>
        <v>235.68636722840623</v>
      </c>
      <c r="H30" s="74">
        <f t="shared" si="12"/>
        <v>0</v>
      </c>
      <c r="I30" s="290"/>
      <c r="J30" s="56">
        <f>'Source Data'!J30</f>
        <v>64.278100153201677</v>
      </c>
      <c r="K30" s="74">
        <f t="shared" si="13"/>
        <v>0</v>
      </c>
      <c r="L30" s="290"/>
      <c r="M30" s="56">
        <f>'Source Data'!K30</f>
        <v>1606.9525038300424</v>
      </c>
      <c r="N30" s="74">
        <f t="shared" si="14"/>
        <v>0</v>
      </c>
      <c r="O30" s="290"/>
      <c r="P30" s="56">
        <f>'Source Data'!L30</f>
        <v>642.78100153201683</v>
      </c>
      <c r="Q30" s="74">
        <f t="shared" si="15"/>
        <v>0</v>
      </c>
      <c r="R30" s="93">
        <v>2612</v>
      </c>
      <c r="S30" s="56"/>
      <c r="T30" s="56"/>
      <c r="U30" s="57">
        <f t="shared" si="1"/>
        <v>0</v>
      </c>
      <c r="V30" s="93">
        <f t="shared" si="2"/>
        <v>2612</v>
      </c>
      <c r="W30" s="74">
        <f t="shared" si="16"/>
        <v>-7</v>
      </c>
      <c r="X30" s="93">
        <f t="shared" si="17"/>
        <v>2605</v>
      </c>
      <c r="Y30" s="56"/>
      <c r="Z30" s="93">
        <f t="shared" si="18"/>
        <v>2605</v>
      </c>
      <c r="AA30" s="56"/>
      <c r="AB30" s="56">
        <f t="shared" si="19"/>
        <v>2605</v>
      </c>
      <c r="AC30" s="93">
        <f t="shared" si="20"/>
        <v>217</v>
      </c>
      <c r="AD30" s="97">
        <f t="shared" si="3"/>
        <v>2605</v>
      </c>
      <c r="AE30" s="75">
        <f>'Source Data'!N30</f>
        <v>11650</v>
      </c>
      <c r="AF30" s="90">
        <f t="shared" si="4"/>
        <v>11650</v>
      </c>
      <c r="AG30" s="271"/>
      <c r="AH30" s="75">
        <f t="shared" si="21"/>
        <v>0</v>
      </c>
      <c r="AI30" s="271"/>
      <c r="AJ30" s="77">
        <f t="shared" si="5"/>
        <v>0</v>
      </c>
      <c r="AK30" s="76">
        <f t="shared" si="6"/>
        <v>0</v>
      </c>
      <c r="AL30" s="90">
        <f t="shared" si="22"/>
        <v>11650</v>
      </c>
      <c r="AM30" s="79">
        <f t="shared" si="23"/>
        <v>-29</v>
      </c>
      <c r="AN30" s="90">
        <f t="shared" si="24"/>
        <v>11621</v>
      </c>
      <c r="AO30" s="56"/>
      <c r="AP30" s="90">
        <f t="shared" si="25"/>
        <v>11621</v>
      </c>
      <c r="AQ30" s="77"/>
      <c r="AR30" s="77">
        <f t="shared" si="26"/>
        <v>11621</v>
      </c>
      <c r="AS30" s="90">
        <f t="shared" si="27"/>
        <v>968</v>
      </c>
      <c r="AT30" s="78">
        <f t="shared" si="7"/>
        <v>14226</v>
      </c>
      <c r="AU30" s="87">
        <f t="shared" si="8"/>
        <v>1185</v>
      </c>
      <c r="AV30" s="116"/>
      <c r="AW30" s="74"/>
      <c r="AX30" s="74">
        <f t="shared" si="9"/>
        <v>29</v>
      </c>
      <c r="AY30" s="74">
        <f t="shared" si="10"/>
        <v>29</v>
      </c>
    </row>
    <row r="31" spans="1:51" ht="16.149999999999999" customHeight="1" x14ac:dyDescent="0.2">
      <c r="A31" s="49">
        <v>25</v>
      </c>
      <c r="B31" s="50" t="s">
        <v>30</v>
      </c>
      <c r="C31" s="272">
        <f>'8_2.1.18 SIS'!P31</f>
        <v>0</v>
      </c>
      <c r="D31" s="51">
        <f>'Source Data'!H31</f>
        <v>4037.466979885065</v>
      </c>
      <c r="E31" s="80">
        <f t="shared" si="11"/>
        <v>0</v>
      </c>
      <c r="F31" s="291"/>
      <c r="G31" s="51">
        <f>'Source Data'!I31</f>
        <v>547.31914183029971</v>
      </c>
      <c r="H31" s="80">
        <f t="shared" si="12"/>
        <v>0</v>
      </c>
      <c r="I31" s="291"/>
      <c r="J31" s="51">
        <f>'Source Data'!J31</f>
        <v>149.268856862809</v>
      </c>
      <c r="K31" s="80">
        <f t="shared" si="13"/>
        <v>0</v>
      </c>
      <c r="L31" s="291"/>
      <c r="M31" s="51">
        <f>'Source Data'!K31</f>
        <v>3731.7214215702247</v>
      </c>
      <c r="N31" s="80">
        <f t="shared" si="14"/>
        <v>0</v>
      </c>
      <c r="O31" s="291"/>
      <c r="P31" s="51">
        <f>'Source Data'!L31</f>
        <v>1492.6885686280898</v>
      </c>
      <c r="Q31" s="80">
        <f t="shared" si="15"/>
        <v>0</v>
      </c>
      <c r="R31" s="94">
        <v>0</v>
      </c>
      <c r="S31" s="51"/>
      <c r="T31" s="51"/>
      <c r="U31" s="52">
        <f t="shared" si="1"/>
        <v>0</v>
      </c>
      <c r="V31" s="94">
        <f t="shared" si="2"/>
        <v>0</v>
      </c>
      <c r="W31" s="80">
        <f t="shared" si="16"/>
        <v>0</v>
      </c>
      <c r="X31" s="94">
        <f t="shared" si="17"/>
        <v>0</v>
      </c>
      <c r="Y31" s="51"/>
      <c r="Z31" s="94">
        <f t="shared" si="18"/>
        <v>0</v>
      </c>
      <c r="AA31" s="53"/>
      <c r="AB31" s="51">
        <f t="shared" si="19"/>
        <v>0</v>
      </c>
      <c r="AC31" s="95">
        <f t="shared" si="20"/>
        <v>0</v>
      </c>
      <c r="AD31" s="95">
        <f t="shared" si="3"/>
        <v>0</v>
      </c>
      <c r="AE31" s="71">
        <f>'Source Data'!N31</f>
        <v>4673</v>
      </c>
      <c r="AF31" s="91">
        <f t="shared" si="4"/>
        <v>0</v>
      </c>
      <c r="AG31" s="272"/>
      <c r="AH31" s="71">
        <f t="shared" si="21"/>
        <v>0</v>
      </c>
      <c r="AI31" s="272"/>
      <c r="AJ31" s="72">
        <f t="shared" si="5"/>
        <v>0</v>
      </c>
      <c r="AK31" s="73">
        <f t="shared" si="6"/>
        <v>0</v>
      </c>
      <c r="AL31" s="91">
        <f t="shared" si="22"/>
        <v>0</v>
      </c>
      <c r="AM31" s="82">
        <f t="shared" si="23"/>
        <v>0</v>
      </c>
      <c r="AN31" s="91">
        <f t="shared" si="24"/>
        <v>0</v>
      </c>
      <c r="AO31" s="51"/>
      <c r="AP31" s="91">
        <f t="shared" si="25"/>
        <v>0</v>
      </c>
      <c r="AQ31" s="72"/>
      <c r="AR31" s="72">
        <f t="shared" si="26"/>
        <v>0</v>
      </c>
      <c r="AS31" s="91">
        <f t="shared" si="27"/>
        <v>0</v>
      </c>
      <c r="AT31" s="81">
        <f t="shared" si="7"/>
        <v>0</v>
      </c>
      <c r="AU31" s="88">
        <f t="shared" si="8"/>
        <v>0</v>
      </c>
      <c r="AV31" s="116"/>
      <c r="AW31" s="80"/>
      <c r="AX31" s="80">
        <f t="shared" si="9"/>
        <v>0</v>
      </c>
      <c r="AY31" s="80">
        <f t="shared" si="10"/>
        <v>0</v>
      </c>
    </row>
    <row r="32" spans="1:51" ht="16.149999999999999" customHeight="1" x14ac:dyDescent="0.2">
      <c r="A32" s="58">
        <v>26</v>
      </c>
      <c r="B32" s="59" t="s">
        <v>31</v>
      </c>
      <c r="C32" s="270">
        <f>'8_2.1.18 SIS'!P32</f>
        <v>0</v>
      </c>
      <c r="D32" s="60">
        <f>'Source Data'!H32</f>
        <v>3766.8356517369007</v>
      </c>
      <c r="E32" s="65">
        <f t="shared" si="11"/>
        <v>0</v>
      </c>
      <c r="F32" s="289"/>
      <c r="G32" s="60">
        <f>'Source Data'!I32</f>
        <v>468.82114429316323</v>
      </c>
      <c r="H32" s="65">
        <f t="shared" si="12"/>
        <v>0</v>
      </c>
      <c r="I32" s="289"/>
      <c r="J32" s="60">
        <f>'Source Data'!J32</f>
        <v>127.8603120799536</v>
      </c>
      <c r="K32" s="65">
        <f t="shared" si="13"/>
        <v>0</v>
      </c>
      <c r="L32" s="289"/>
      <c r="M32" s="60">
        <f>'Source Data'!K32</f>
        <v>3196.5078019988405</v>
      </c>
      <c r="N32" s="65">
        <f t="shared" si="14"/>
        <v>0</v>
      </c>
      <c r="O32" s="289"/>
      <c r="P32" s="60">
        <f>'Source Data'!L32</f>
        <v>1278.6031207995361</v>
      </c>
      <c r="Q32" s="65">
        <f t="shared" si="15"/>
        <v>0</v>
      </c>
      <c r="R32" s="92">
        <v>0</v>
      </c>
      <c r="S32" s="60"/>
      <c r="T32" s="60"/>
      <c r="U32" s="61">
        <f t="shared" si="1"/>
        <v>0</v>
      </c>
      <c r="V32" s="92">
        <f t="shared" si="2"/>
        <v>0</v>
      </c>
      <c r="W32" s="65">
        <f t="shared" si="16"/>
        <v>0</v>
      </c>
      <c r="X32" s="92">
        <f t="shared" si="17"/>
        <v>0</v>
      </c>
      <c r="Y32" s="60"/>
      <c r="Z32" s="92">
        <f t="shared" si="18"/>
        <v>0</v>
      </c>
      <c r="AA32" s="60"/>
      <c r="AB32" s="60">
        <f t="shared" si="19"/>
        <v>0</v>
      </c>
      <c r="AC32" s="92">
        <f t="shared" si="20"/>
        <v>0</v>
      </c>
      <c r="AD32" s="96">
        <f t="shared" si="3"/>
        <v>0</v>
      </c>
      <c r="AE32" s="66">
        <f>'Source Data'!N32</f>
        <v>5304</v>
      </c>
      <c r="AF32" s="89">
        <f t="shared" si="4"/>
        <v>0</v>
      </c>
      <c r="AG32" s="270"/>
      <c r="AH32" s="66">
        <f t="shared" si="21"/>
        <v>0</v>
      </c>
      <c r="AI32" s="270"/>
      <c r="AJ32" s="68">
        <f t="shared" si="5"/>
        <v>0</v>
      </c>
      <c r="AK32" s="67">
        <f t="shared" si="6"/>
        <v>0</v>
      </c>
      <c r="AL32" s="89">
        <f t="shared" si="22"/>
        <v>0</v>
      </c>
      <c r="AM32" s="70">
        <f t="shared" si="23"/>
        <v>0</v>
      </c>
      <c r="AN32" s="89">
        <f t="shared" si="24"/>
        <v>0</v>
      </c>
      <c r="AO32" s="60"/>
      <c r="AP32" s="89">
        <f t="shared" si="25"/>
        <v>0</v>
      </c>
      <c r="AQ32" s="68"/>
      <c r="AR32" s="68">
        <f t="shared" si="26"/>
        <v>0</v>
      </c>
      <c r="AS32" s="89">
        <f t="shared" si="27"/>
        <v>0</v>
      </c>
      <c r="AT32" s="69">
        <f t="shared" si="7"/>
        <v>0</v>
      </c>
      <c r="AU32" s="86">
        <f t="shared" si="8"/>
        <v>0</v>
      </c>
      <c r="AV32" s="116"/>
      <c r="AW32" s="65"/>
      <c r="AX32" s="65">
        <f t="shared" si="9"/>
        <v>0</v>
      </c>
      <c r="AY32" s="65">
        <f t="shared" si="10"/>
        <v>0</v>
      </c>
    </row>
    <row r="33" spans="1:51" ht="16.149999999999999" customHeight="1" x14ac:dyDescent="0.2">
      <c r="A33" s="54">
        <v>27</v>
      </c>
      <c r="B33" s="55" t="s">
        <v>32</v>
      </c>
      <c r="C33" s="271">
        <f>'8_2.1.18 SIS'!P33</f>
        <v>0</v>
      </c>
      <c r="D33" s="56">
        <f>'Source Data'!H33</f>
        <v>5228.5444628948371</v>
      </c>
      <c r="E33" s="74">
        <f t="shared" si="11"/>
        <v>0</v>
      </c>
      <c r="F33" s="290"/>
      <c r="G33" s="56">
        <f>'Source Data'!I33</f>
        <v>687.4036243637745</v>
      </c>
      <c r="H33" s="74">
        <f t="shared" si="12"/>
        <v>0</v>
      </c>
      <c r="I33" s="290"/>
      <c r="J33" s="56">
        <f>'Source Data'!J33</f>
        <v>187.4737157355749</v>
      </c>
      <c r="K33" s="74">
        <f t="shared" si="13"/>
        <v>0</v>
      </c>
      <c r="L33" s="290"/>
      <c r="M33" s="56">
        <f>'Source Data'!K33</f>
        <v>4686.842893389372</v>
      </c>
      <c r="N33" s="74">
        <f t="shared" si="14"/>
        <v>0</v>
      </c>
      <c r="O33" s="290"/>
      <c r="P33" s="56">
        <f>'Source Data'!L33</f>
        <v>1874.7371573557489</v>
      </c>
      <c r="Q33" s="74">
        <f t="shared" si="15"/>
        <v>0</v>
      </c>
      <c r="R33" s="93">
        <v>0</v>
      </c>
      <c r="S33" s="56"/>
      <c r="T33" s="56"/>
      <c r="U33" s="57">
        <f t="shared" si="1"/>
        <v>0</v>
      </c>
      <c r="V33" s="93">
        <f t="shared" si="2"/>
        <v>0</v>
      </c>
      <c r="W33" s="74">
        <f t="shared" si="16"/>
        <v>0</v>
      </c>
      <c r="X33" s="93">
        <f t="shared" si="17"/>
        <v>0</v>
      </c>
      <c r="Y33" s="56"/>
      <c r="Z33" s="93">
        <f t="shared" si="18"/>
        <v>0</v>
      </c>
      <c r="AA33" s="56"/>
      <c r="AB33" s="56">
        <f t="shared" si="19"/>
        <v>0</v>
      </c>
      <c r="AC33" s="93">
        <f t="shared" si="20"/>
        <v>0</v>
      </c>
      <c r="AD33" s="97">
        <f t="shared" si="3"/>
        <v>0</v>
      </c>
      <c r="AE33" s="75">
        <f>'Source Data'!N33</f>
        <v>3412</v>
      </c>
      <c r="AF33" s="90">
        <f t="shared" si="4"/>
        <v>0</v>
      </c>
      <c r="AG33" s="271"/>
      <c r="AH33" s="75">
        <f t="shared" si="21"/>
        <v>0</v>
      </c>
      <c r="AI33" s="271"/>
      <c r="AJ33" s="77">
        <f t="shared" si="5"/>
        <v>0</v>
      </c>
      <c r="AK33" s="76">
        <f t="shared" si="6"/>
        <v>0</v>
      </c>
      <c r="AL33" s="90">
        <f t="shared" si="22"/>
        <v>0</v>
      </c>
      <c r="AM33" s="79">
        <f t="shared" si="23"/>
        <v>0</v>
      </c>
      <c r="AN33" s="90">
        <f t="shared" si="24"/>
        <v>0</v>
      </c>
      <c r="AO33" s="56"/>
      <c r="AP33" s="90">
        <f t="shared" si="25"/>
        <v>0</v>
      </c>
      <c r="AQ33" s="77"/>
      <c r="AR33" s="77">
        <f t="shared" si="26"/>
        <v>0</v>
      </c>
      <c r="AS33" s="90">
        <f t="shared" si="27"/>
        <v>0</v>
      </c>
      <c r="AT33" s="78">
        <f t="shared" si="7"/>
        <v>0</v>
      </c>
      <c r="AU33" s="87">
        <f t="shared" si="8"/>
        <v>0</v>
      </c>
      <c r="AV33" s="116"/>
      <c r="AW33" s="74"/>
      <c r="AX33" s="74">
        <f t="shared" si="9"/>
        <v>0</v>
      </c>
      <c r="AY33" s="74">
        <f t="shared" si="10"/>
        <v>0</v>
      </c>
    </row>
    <row r="34" spans="1:51" ht="16.149999999999999" customHeight="1" x14ac:dyDescent="0.2">
      <c r="A34" s="54">
        <v>28</v>
      </c>
      <c r="B34" s="55" t="s">
        <v>33</v>
      </c>
      <c r="C34" s="271">
        <f>'8_2.1.18 SIS'!P34</f>
        <v>0</v>
      </c>
      <c r="D34" s="56">
        <f>'Source Data'!H34</f>
        <v>3407.9343597999155</v>
      </c>
      <c r="E34" s="74">
        <f t="shared" si="11"/>
        <v>0</v>
      </c>
      <c r="F34" s="290"/>
      <c r="G34" s="56">
        <f>'Source Data'!I34</f>
        <v>466.65190378503735</v>
      </c>
      <c r="H34" s="74">
        <f t="shared" si="12"/>
        <v>0</v>
      </c>
      <c r="I34" s="290"/>
      <c r="J34" s="56">
        <f>'Source Data'!J34</f>
        <v>127.26870103228291</v>
      </c>
      <c r="K34" s="74">
        <f t="shared" si="13"/>
        <v>0</v>
      </c>
      <c r="L34" s="290"/>
      <c r="M34" s="56">
        <f>'Source Data'!K34</f>
        <v>3181.7175258070724</v>
      </c>
      <c r="N34" s="74">
        <f t="shared" si="14"/>
        <v>0</v>
      </c>
      <c r="O34" s="290"/>
      <c r="P34" s="56">
        <f>'Source Data'!L34</f>
        <v>1272.6870103228293</v>
      </c>
      <c r="Q34" s="74">
        <f t="shared" si="15"/>
        <v>0</v>
      </c>
      <c r="R34" s="93">
        <v>0</v>
      </c>
      <c r="S34" s="56"/>
      <c r="T34" s="56"/>
      <c r="U34" s="57">
        <f t="shared" si="1"/>
        <v>0</v>
      </c>
      <c r="V34" s="93">
        <f t="shared" si="2"/>
        <v>0</v>
      </c>
      <c r="W34" s="74">
        <f t="shared" si="16"/>
        <v>0</v>
      </c>
      <c r="X34" s="93">
        <f t="shared" si="17"/>
        <v>0</v>
      </c>
      <c r="Y34" s="56"/>
      <c r="Z34" s="93">
        <f t="shared" si="18"/>
        <v>0</v>
      </c>
      <c r="AA34" s="56"/>
      <c r="AB34" s="56">
        <f t="shared" si="19"/>
        <v>0</v>
      </c>
      <c r="AC34" s="93">
        <f t="shared" si="20"/>
        <v>0</v>
      </c>
      <c r="AD34" s="97">
        <f t="shared" si="3"/>
        <v>0</v>
      </c>
      <c r="AE34" s="75">
        <f>'Source Data'!N34</f>
        <v>5598</v>
      </c>
      <c r="AF34" s="90">
        <f t="shared" si="4"/>
        <v>0</v>
      </c>
      <c r="AG34" s="271"/>
      <c r="AH34" s="75">
        <f t="shared" si="21"/>
        <v>0</v>
      </c>
      <c r="AI34" s="271"/>
      <c r="AJ34" s="77">
        <f t="shared" si="5"/>
        <v>0</v>
      </c>
      <c r="AK34" s="76">
        <f t="shared" si="6"/>
        <v>0</v>
      </c>
      <c r="AL34" s="90">
        <f t="shared" si="22"/>
        <v>0</v>
      </c>
      <c r="AM34" s="79">
        <f t="shared" si="23"/>
        <v>0</v>
      </c>
      <c r="AN34" s="90">
        <f t="shared" si="24"/>
        <v>0</v>
      </c>
      <c r="AO34" s="56"/>
      <c r="AP34" s="90">
        <f t="shared" si="25"/>
        <v>0</v>
      </c>
      <c r="AQ34" s="77"/>
      <c r="AR34" s="77">
        <f t="shared" si="26"/>
        <v>0</v>
      </c>
      <c r="AS34" s="90">
        <f t="shared" si="27"/>
        <v>0</v>
      </c>
      <c r="AT34" s="78">
        <f t="shared" si="7"/>
        <v>0</v>
      </c>
      <c r="AU34" s="87">
        <f t="shared" si="8"/>
        <v>0</v>
      </c>
      <c r="AV34" s="116"/>
      <c r="AW34" s="74"/>
      <c r="AX34" s="74">
        <f t="shared" si="9"/>
        <v>0</v>
      </c>
      <c r="AY34" s="74">
        <f t="shared" si="10"/>
        <v>0</v>
      </c>
    </row>
    <row r="35" spans="1:51" ht="16.149999999999999" customHeight="1" x14ac:dyDescent="0.2">
      <c r="A35" s="54">
        <v>29</v>
      </c>
      <c r="B35" s="55" t="s">
        <v>34</v>
      </c>
      <c r="C35" s="271">
        <f>'8_2.1.18 SIS'!P35</f>
        <v>0</v>
      </c>
      <c r="D35" s="56">
        <f>'Source Data'!H35</f>
        <v>4119.4752527522951</v>
      </c>
      <c r="E35" s="74">
        <f t="shared" si="11"/>
        <v>0</v>
      </c>
      <c r="F35" s="290"/>
      <c r="G35" s="56">
        <f>'Source Data'!I35</f>
        <v>554.9726016103474</v>
      </c>
      <c r="H35" s="74">
        <f t="shared" si="12"/>
        <v>0</v>
      </c>
      <c r="I35" s="290"/>
      <c r="J35" s="56">
        <f>'Source Data'!J35</f>
        <v>151.35616407554929</v>
      </c>
      <c r="K35" s="74">
        <f t="shared" si="13"/>
        <v>0</v>
      </c>
      <c r="L35" s="290"/>
      <c r="M35" s="56">
        <f>'Source Data'!K35</f>
        <v>3783.9041018887328</v>
      </c>
      <c r="N35" s="74">
        <f t="shared" si="14"/>
        <v>0</v>
      </c>
      <c r="O35" s="290"/>
      <c r="P35" s="56">
        <f>'Source Data'!L35</f>
        <v>1513.5616407554928</v>
      </c>
      <c r="Q35" s="74">
        <f t="shared" si="15"/>
        <v>0</v>
      </c>
      <c r="R35" s="93">
        <v>0</v>
      </c>
      <c r="S35" s="56"/>
      <c r="T35" s="56"/>
      <c r="U35" s="57">
        <f t="shared" si="1"/>
        <v>0</v>
      </c>
      <c r="V35" s="93">
        <f t="shared" si="2"/>
        <v>0</v>
      </c>
      <c r="W35" s="74">
        <f t="shared" si="16"/>
        <v>0</v>
      </c>
      <c r="X35" s="93">
        <f t="shared" si="17"/>
        <v>0</v>
      </c>
      <c r="Y35" s="56"/>
      <c r="Z35" s="93">
        <f t="shared" si="18"/>
        <v>0</v>
      </c>
      <c r="AA35" s="56"/>
      <c r="AB35" s="56">
        <f t="shared" si="19"/>
        <v>0</v>
      </c>
      <c r="AC35" s="93">
        <f t="shared" si="20"/>
        <v>0</v>
      </c>
      <c r="AD35" s="97">
        <f t="shared" si="3"/>
        <v>0</v>
      </c>
      <c r="AE35" s="75">
        <f>'Source Data'!N35</f>
        <v>4860</v>
      </c>
      <c r="AF35" s="90">
        <f t="shared" si="4"/>
        <v>0</v>
      </c>
      <c r="AG35" s="271"/>
      <c r="AH35" s="75">
        <f t="shared" si="21"/>
        <v>0</v>
      </c>
      <c r="AI35" s="271"/>
      <c r="AJ35" s="77">
        <f t="shared" si="5"/>
        <v>0</v>
      </c>
      <c r="AK35" s="76">
        <f t="shared" si="6"/>
        <v>0</v>
      </c>
      <c r="AL35" s="90">
        <f t="shared" si="22"/>
        <v>0</v>
      </c>
      <c r="AM35" s="79">
        <f t="shared" si="23"/>
        <v>0</v>
      </c>
      <c r="AN35" s="90">
        <f t="shared" si="24"/>
        <v>0</v>
      </c>
      <c r="AO35" s="56"/>
      <c r="AP35" s="90">
        <f t="shared" si="25"/>
        <v>0</v>
      </c>
      <c r="AQ35" s="77"/>
      <c r="AR35" s="77">
        <f t="shared" si="26"/>
        <v>0</v>
      </c>
      <c r="AS35" s="90">
        <f t="shared" si="27"/>
        <v>0</v>
      </c>
      <c r="AT35" s="78">
        <f t="shared" si="7"/>
        <v>0</v>
      </c>
      <c r="AU35" s="87">
        <f t="shared" si="8"/>
        <v>0</v>
      </c>
      <c r="AV35" s="116"/>
      <c r="AW35" s="74"/>
      <c r="AX35" s="74">
        <f t="shared" si="9"/>
        <v>0</v>
      </c>
      <c r="AY35" s="74">
        <f t="shared" si="10"/>
        <v>0</v>
      </c>
    </row>
    <row r="36" spans="1:51" ht="16.149999999999999" customHeight="1" x14ac:dyDescent="0.2">
      <c r="A36" s="49">
        <v>30</v>
      </c>
      <c r="B36" s="50" t="s">
        <v>35</v>
      </c>
      <c r="C36" s="272">
        <f>'8_2.1.18 SIS'!P36</f>
        <v>0</v>
      </c>
      <c r="D36" s="51">
        <f>'Source Data'!H36</f>
        <v>5413.9637107951485</v>
      </c>
      <c r="E36" s="80">
        <f t="shared" si="11"/>
        <v>0</v>
      </c>
      <c r="F36" s="291"/>
      <c r="G36" s="51">
        <f>'Source Data'!I36</f>
        <v>702.2116679130869</v>
      </c>
      <c r="H36" s="80">
        <f t="shared" si="12"/>
        <v>0</v>
      </c>
      <c r="I36" s="291"/>
      <c r="J36" s="51">
        <f>'Source Data'!J36</f>
        <v>191.51227306720551</v>
      </c>
      <c r="K36" s="80">
        <f t="shared" si="13"/>
        <v>0</v>
      </c>
      <c r="L36" s="291"/>
      <c r="M36" s="51">
        <f>'Source Data'!K36</f>
        <v>4787.8068266801383</v>
      </c>
      <c r="N36" s="80">
        <f t="shared" si="14"/>
        <v>0</v>
      </c>
      <c r="O36" s="291"/>
      <c r="P36" s="51">
        <f>'Source Data'!L36</f>
        <v>1915.1227306720555</v>
      </c>
      <c r="Q36" s="80">
        <f t="shared" si="15"/>
        <v>0</v>
      </c>
      <c r="R36" s="94">
        <v>0</v>
      </c>
      <c r="S36" s="51"/>
      <c r="T36" s="51"/>
      <c r="U36" s="52">
        <f t="shared" si="1"/>
        <v>0</v>
      </c>
      <c r="V36" s="94">
        <f t="shared" si="2"/>
        <v>0</v>
      </c>
      <c r="W36" s="80">
        <f t="shared" si="16"/>
        <v>0</v>
      </c>
      <c r="X36" s="94">
        <f t="shared" si="17"/>
        <v>0</v>
      </c>
      <c r="Y36" s="51"/>
      <c r="Z36" s="94">
        <f t="shared" si="18"/>
        <v>0</v>
      </c>
      <c r="AA36" s="53"/>
      <c r="AB36" s="51">
        <f t="shared" si="19"/>
        <v>0</v>
      </c>
      <c r="AC36" s="95">
        <f t="shared" si="20"/>
        <v>0</v>
      </c>
      <c r="AD36" s="95">
        <f t="shared" si="3"/>
        <v>0</v>
      </c>
      <c r="AE36" s="71">
        <f>'Source Data'!N36</f>
        <v>3884</v>
      </c>
      <c r="AF36" s="91">
        <f t="shared" si="4"/>
        <v>0</v>
      </c>
      <c r="AG36" s="272"/>
      <c r="AH36" s="71">
        <f t="shared" si="21"/>
        <v>0</v>
      </c>
      <c r="AI36" s="272"/>
      <c r="AJ36" s="72">
        <f t="shared" si="5"/>
        <v>0</v>
      </c>
      <c r="AK36" s="73">
        <f t="shared" si="6"/>
        <v>0</v>
      </c>
      <c r="AL36" s="91">
        <f t="shared" si="22"/>
        <v>0</v>
      </c>
      <c r="AM36" s="82">
        <f t="shared" si="23"/>
        <v>0</v>
      </c>
      <c r="AN36" s="91">
        <f t="shared" si="24"/>
        <v>0</v>
      </c>
      <c r="AO36" s="51"/>
      <c r="AP36" s="91">
        <f t="shared" si="25"/>
        <v>0</v>
      </c>
      <c r="AQ36" s="72"/>
      <c r="AR36" s="72">
        <f t="shared" si="26"/>
        <v>0</v>
      </c>
      <c r="AS36" s="91">
        <f t="shared" si="27"/>
        <v>0</v>
      </c>
      <c r="AT36" s="81">
        <f t="shared" si="7"/>
        <v>0</v>
      </c>
      <c r="AU36" s="88">
        <f t="shared" si="8"/>
        <v>0</v>
      </c>
      <c r="AV36" s="116"/>
      <c r="AW36" s="80"/>
      <c r="AX36" s="80">
        <f t="shared" si="9"/>
        <v>0</v>
      </c>
      <c r="AY36" s="80">
        <f t="shared" si="10"/>
        <v>0</v>
      </c>
    </row>
    <row r="37" spans="1:51" ht="16.149999999999999" customHeight="1" x14ac:dyDescent="0.2">
      <c r="A37" s="58">
        <v>31</v>
      </c>
      <c r="B37" s="59" t="s">
        <v>36</v>
      </c>
      <c r="C37" s="270">
        <f>'8_2.1.18 SIS'!P37</f>
        <v>0</v>
      </c>
      <c r="D37" s="60">
        <f>'Source Data'!H37</f>
        <v>3796.0097351340864</v>
      </c>
      <c r="E37" s="65">
        <f t="shared" si="11"/>
        <v>0</v>
      </c>
      <c r="F37" s="289"/>
      <c r="G37" s="60">
        <f>'Source Data'!I37</f>
        <v>524.75657375911442</v>
      </c>
      <c r="H37" s="65">
        <f t="shared" si="12"/>
        <v>0</v>
      </c>
      <c r="I37" s="289"/>
      <c r="J37" s="60">
        <f>'Source Data'!J37</f>
        <v>143.11542920703121</v>
      </c>
      <c r="K37" s="65">
        <f t="shared" si="13"/>
        <v>0</v>
      </c>
      <c r="L37" s="289"/>
      <c r="M37" s="60">
        <f>'Source Data'!K37</f>
        <v>3577.8857301757807</v>
      </c>
      <c r="N37" s="65">
        <f t="shared" si="14"/>
        <v>0</v>
      </c>
      <c r="O37" s="289"/>
      <c r="P37" s="60">
        <f>'Source Data'!L37</f>
        <v>1431.1542920703123</v>
      </c>
      <c r="Q37" s="65">
        <f t="shared" si="15"/>
        <v>0</v>
      </c>
      <c r="R37" s="92">
        <v>0</v>
      </c>
      <c r="S37" s="60"/>
      <c r="T37" s="60"/>
      <c r="U37" s="61">
        <f t="shared" si="1"/>
        <v>0</v>
      </c>
      <c r="V37" s="92">
        <f t="shared" si="2"/>
        <v>0</v>
      </c>
      <c r="W37" s="65">
        <f t="shared" si="16"/>
        <v>0</v>
      </c>
      <c r="X37" s="92">
        <f t="shared" si="17"/>
        <v>0</v>
      </c>
      <c r="Y37" s="60"/>
      <c r="Z37" s="92">
        <f t="shared" si="18"/>
        <v>0</v>
      </c>
      <c r="AA37" s="60"/>
      <c r="AB37" s="60">
        <f t="shared" si="19"/>
        <v>0</v>
      </c>
      <c r="AC37" s="92">
        <f t="shared" si="20"/>
        <v>0</v>
      </c>
      <c r="AD37" s="96">
        <f t="shared" si="3"/>
        <v>0</v>
      </c>
      <c r="AE37" s="66">
        <f>'Source Data'!N37</f>
        <v>5567</v>
      </c>
      <c r="AF37" s="89">
        <f t="shared" si="4"/>
        <v>0</v>
      </c>
      <c r="AG37" s="270"/>
      <c r="AH37" s="66">
        <f t="shared" si="21"/>
        <v>0</v>
      </c>
      <c r="AI37" s="270"/>
      <c r="AJ37" s="68">
        <f t="shared" si="5"/>
        <v>0</v>
      </c>
      <c r="AK37" s="67">
        <f t="shared" si="6"/>
        <v>0</v>
      </c>
      <c r="AL37" s="89">
        <f t="shared" si="22"/>
        <v>0</v>
      </c>
      <c r="AM37" s="70">
        <f t="shared" si="23"/>
        <v>0</v>
      </c>
      <c r="AN37" s="89">
        <f t="shared" si="24"/>
        <v>0</v>
      </c>
      <c r="AO37" s="60"/>
      <c r="AP37" s="89">
        <f t="shared" si="25"/>
        <v>0</v>
      </c>
      <c r="AQ37" s="68"/>
      <c r="AR37" s="68">
        <f t="shared" si="26"/>
        <v>0</v>
      </c>
      <c r="AS37" s="89">
        <f t="shared" si="27"/>
        <v>0</v>
      </c>
      <c r="AT37" s="69">
        <f t="shared" si="7"/>
        <v>0</v>
      </c>
      <c r="AU37" s="86">
        <f t="shared" si="8"/>
        <v>0</v>
      </c>
      <c r="AV37" s="116"/>
      <c r="AW37" s="65"/>
      <c r="AX37" s="65">
        <f t="shared" si="9"/>
        <v>0</v>
      </c>
      <c r="AY37" s="65">
        <f t="shared" si="10"/>
        <v>0</v>
      </c>
    </row>
    <row r="38" spans="1:51" ht="16.149999999999999" customHeight="1" x14ac:dyDescent="0.2">
      <c r="A38" s="54">
        <v>32</v>
      </c>
      <c r="B38" s="55" t="s">
        <v>37</v>
      </c>
      <c r="C38" s="271">
        <f>'8_2.1.18 SIS'!P38</f>
        <v>4</v>
      </c>
      <c r="D38" s="56">
        <f>'Source Data'!H38</f>
        <v>5211.085155744553</v>
      </c>
      <c r="E38" s="74">
        <f t="shared" si="11"/>
        <v>20844.340622978212</v>
      </c>
      <c r="F38" s="290"/>
      <c r="G38" s="56">
        <f>'Source Data'!I38</f>
        <v>712.66638210557119</v>
      </c>
      <c r="H38" s="74">
        <f t="shared" si="12"/>
        <v>0</v>
      </c>
      <c r="I38" s="290"/>
      <c r="J38" s="56">
        <f>'Source Data'!J38</f>
        <v>194.36355875606483</v>
      </c>
      <c r="K38" s="74">
        <f t="shared" si="13"/>
        <v>0</v>
      </c>
      <c r="L38" s="290"/>
      <c r="M38" s="56">
        <f>'Source Data'!K38</f>
        <v>4859.0889689016212</v>
      </c>
      <c r="N38" s="74">
        <f t="shared" si="14"/>
        <v>0</v>
      </c>
      <c r="O38" s="290"/>
      <c r="P38" s="56">
        <f>'Source Data'!L38</f>
        <v>1943.6355875606487</v>
      </c>
      <c r="Q38" s="74">
        <f t="shared" si="15"/>
        <v>0</v>
      </c>
      <c r="R38" s="93">
        <v>33413</v>
      </c>
      <c r="S38" s="56"/>
      <c r="T38" s="56"/>
      <c r="U38" s="57">
        <f t="shared" si="1"/>
        <v>0</v>
      </c>
      <c r="V38" s="93">
        <f t="shared" si="2"/>
        <v>33413</v>
      </c>
      <c r="W38" s="74">
        <f t="shared" si="16"/>
        <v>-84</v>
      </c>
      <c r="X38" s="93">
        <f t="shared" si="17"/>
        <v>33329</v>
      </c>
      <c r="Y38" s="56"/>
      <c r="Z38" s="93">
        <f t="shared" si="18"/>
        <v>33329</v>
      </c>
      <c r="AA38" s="56"/>
      <c r="AB38" s="56">
        <f t="shared" si="19"/>
        <v>33329</v>
      </c>
      <c r="AC38" s="93">
        <f t="shared" si="20"/>
        <v>2777</v>
      </c>
      <c r="AD38" s="97">
        <f t="shared" si="3"/>
        <v>33329</v>
      </c>
      <c r="AE38" s="75">
        <f>'Source Data'!N38</f>
        <v>2649</v>
      </c>
      <c r="AF38" s="90">
        <f t="shared" si="4"/>
        <v>10596</v>
      </c>
      <c r="AG38" s="271"/>
      <c r="AH38" s="75">
        <f t="shared" si="21"/>
        <v>0</v>
      </c>
      <c r="AI38" s="271"/>
      <c r="AJ38" s="77">
        <f t="shared" si="5"/>
        <v>0</v>
      </c>
      <c r="AK38" s="76">
        <f t="shared" si="6"/>
        <v>0</v>
      </c>
      <c r="AL38" s="90">
        <f t="shared" si="22"/>
        <v>10596</v>
      </c>
      <c r="AM38" s="79">
        <f t="shared" si="23"/>
        <v>-26</v>
      </c>
      <c r="AN38" s="90">
        <f t="shared" si="24"/>
        <v>10570</v>
      </c>
      <c r="AO38" s="56"/>
      <c r="AP38" s="90">
        <f t="shared" si="25"/>
        <v>10570</v>
      </c>
      <c r="AQ38" s="77"/>
      <c r="AR38" s="77">
        <f t="shared" si="26"/>
        <v>10570</v>
      </c>
      <c r="AS38" s="90">
        <f t="shared" si="27"/>
        <v>881</v>
      </c>
      <c r="AT38" s="78">
        <f t="shared" si="7"/>
        <v>43899</v>
      </c>
      <c r="AU38" s="87">
        <f t="shared" si="8"/>
        <v>3658</v>
      </c>
      <c r="AV38" s="116"/>
      <c r="AW38" s="74"/>
      <c r="AX38" s="74">
        <f t="shared" si="9"/>
        <v>26</v>
      </c>
      <c r="AY38" s="74">
        <f t="shared" si="10"/>
        <v>26</v>
      </c>
    </row>
    <row r="39" spans="1:51" ht="16.149999999999999" customHeight="1" x14ac:dyDescent="0.2">
      <c r="A39" s="54">
        <v>33</v>
      </c>
      <c r="B39" s="55" t="s">
        <v>38</v>
      </c>
      <c r="C39" s="271">
        <f>'8_2.1.18 SIS'!P39</f>
        <v>0</v>
      </c>
      <c r="D39" s="56">
        <f>'Source Data'!H39</f>
        <v>4700.4408318694122</v>
      </c>
      <c r="E39" s="74">
        <f t="shared" si="11"/>
        <v>0</v>
      </c>
      <c r="F39" s="290"/>
      <c r="G39" s="56">
        <f>'Source Data'!I39</f>
        <v>624.84576931264041</v>
      </c>
      <c r="H39" s="74">
        <f t="shared" si="12"/>
        <v>0</v>
      </c>
      <c r="I39" s="290"/>
      <c r="J39" s="56">
        <f>'Source Data'!J39</f>
        <v>170.41248253981104</v>
      </c>
      <c r="K39" s="74">
        <f t="shared" si="13"/>
        <v>0</v>
      </c>
      <c r="L39" s="290"/>
      <c r="M39" s="56">
        <f>'Source Data'!K39</f>
        <v>4260.3120634952766</v>
      </c>
      <c r="N39" s="74">
        <f t="shared" si="14"/>
        <v>0</v>
      </c>
      <c r="O39" s="290"/>
      <c r="P39" s="56">
        <f>'Source Data'!L39</f>
        <v>1704.1248253981105</v>
      </c>
      <c r="Q39" s="74">
        <f t="shared" si="15"/>
        <v>0</v>
      </c>
      <c r="R39" s="93">
        <v>0</v>
      </c>
      <c r="S39" s="56"/>
      <c r="T39" s="56"/>
      <c r="U39" s="57">
        <f t="shared" ref="U39:U70" si="28">S39+T39</f>
        <v>0</v>
      </c>
      <c r="V39" s="93">
        <f t="shared" si="2"/>
        <v>0</v>
      </c>
      <c r="W39" s="74">
        <f t="shared" si="16"/>
        <v>0</v>
      </c>
      <c r="X39" s="93">
        <f t="shared" si="17"/>
        <v>0</v>
      </c>
      <c r="Y39" s="56"/>
      <c r="Z39" s="93">
        <f t="shared" si="18"/>
        <v>0</v>
      </c>
      <c r="AA39" s="56"/>
      <c r="AB39" s="56">
        <f t="shared" si="19"/>
        <v>0</v>
      </c>
      <c r="AC39" s="93">
        <f t="shared" si="20"/>
        <v>0</v>
      </c>
      <c r="AD39" s="97">
        <f t="shared" ref="AD39:AD75" si="29">Z39</f>
        <v>0</v>
      </c>
      <c r="AE39" s="75">
        <f>'Source Data'!N39</f>
        <v>3419</v>
      </c>
      <c r="AF39" s="90">
        <f t="shared" ref="AF39:AF70" si="30">C39*AE39</f>
        <v>0</v>
      </c>
      <c r="AG39" s="271"/>
      <c r="AH39" s="75">
        <f t="shared" si="21"/>
        <v>0</v>
      </c>
      <c r="AI39" s="271"/>
      <c r="AJ39" s="77">
        <f t="shared" ref="AJ39:AJ70" si="31">AE39*AI39*0.5</f>
        <v>0</v>
      </c>
      <c r="AK39" s="76">
        <f t="shared" ref="AK39:AK70" si="32">AH39+AJ39</f>
        <v>0</v>
      </c>
      <c r="AL39" s="90">
        <f t="shared" si="22"/>
        <v>0</v>
      </c>
      <c r="AM39" s="79">
        <f t="shared" si="23"/>
        <v>0</v>
      </c>
      <c r="AN39" s="90">
        <f t="shared" si="24"/>
        <v>0</v>
      </c>
      <c r="AO39" s="56"/>
      <c r="AP39" s="90">
        <f t="shared" si="25"/>
        <v>0</v>
      </c>
      <c r="AQ39" s="77"/>
      <c r="AR39" s="77">
        <f t="shared" si="26"/>
        <v>0</v>
      </c>
      <c r="AS39" s="90">
        <f t="shared" si="27"/>
        <v>0</v>
      </c>
      <c r="AT39" s="78">
        <f t="shared" si="7"/>
        <v>0</v>
      </c>
      <c r="AU39" s="87">
        <f t="shared" si="8"/>
        <v>0</v>
      </c>
      <c r="AV39" s="116"/>
      <c r="AW39" s="74"/>
      <c r="AX39" s="74">
        <f t="shared" ref="AX39:AX75" si="33">-AM39</f>
        <v>0</v>
      </c>
      <c r="AY39" s="74">
        <f t="shared" ref="AY39:AY70" si="34">AX39-AW39</f>
        <v>0</v>
      </c>
    </row>
    <row r="40" spans="1:51" ht="16.149999999999999" customHeight="1" x14ac:dyDescent="0.2">
      <c r="A40" s="54">
        <v>34</v>
      </c>
      <c r="B40" s="55" t="s">
        <v>39</v>
      </c>
      <c r="C40" s="271">
        <f>'8_2.1.18 SIS'!P40</f>
        <v>0</v>
      </c>
      <c r="D40" s="56">
        <f>'Source Data'!H40</f>
        <v>5203.4516530730671</v>
      </c>
      <c r="E40" s="74">
        <f t="shared" si="11"/>
        <v>0</v>
      </c>
      <c r="F40" s="290"/>
      <c r="G40" s="56">
        <f>'Source Data'!I40</f>
        <v>693.972191189574</v>
      </c>
      <c r="H40" s="74">
        <f t="shared" si="12"/>
        <v>0</v>
      </c>
      <c r="I40" s="290"/>
      <c r="J40" s="56">
        <f>'Source Data'!J40</f>
        <v>189.26514305170204</v>
      </c>
      <c r="K40" s="74">
        <f t="shared" si="13"/>
        <v>0</v>
      </c>
      <c r="L40" s="290"/>
      <c r="M40" s="56">
        <f>'Source Data'!K40</f>
        <v>4731.62857629255</v>
      </c>
      <c r="N40" s="74">
        <f t="shared" si="14"/>
        <v>0</v>
      </c>
      <c r="O40" s="290"/>
      <c r="P40" s="56">
        <f>'Source Data'!L40</f>
        <v>1892.6514305170203</v>
      </c>
      <c r="Q40" s="74">
        <f t="shared" si="15"/>
        <v>0</v>
      </c>
      <c r="R40" s="93">
        <v>0</v>
      </c>
      <c r="S40" s="56"/>
      <c r="T40" s="56"/>
      <c r="U40" s="57">
        <f t="shared" si="28"/>
        <v>0</v>
      </c>
      <c r="V40" s="93">
        <f t="shared" si="2"/>
        <v>0</v>
      </c>
      <c r="W40" s="74">
        <f t="shared" si="16"/>
        <v>0</v>
      </c>
      <c r="X40" s="93">
        <f t="shared" si="17"/>
        <v>0</v>
      </c>
      <c r="Y40" s="56"/>
      <c r="Z40" s="93">
        <f t="shared" si="18"/>
        <v>0</v>
      </c>
      <c r="AA40" s="56"/>
      <c r="AB40" s="56">
        <f t="shared" si="19"/>
        <v>0</v>
      </c>
      <c r="AC40" s="93">
        <f t="shared" si="20"/>
        <v>0</v>
      </c>
      <c r="AD40" s="97">
        <f t="shared" si="29"/>
        <v>0</v>
      </c>
      <c r="AE40" s="75">
        <f>'Source Data'!N40</f>
        <v>1894</v>
      </c>
      <c r="AF40" s="90">
        <f t="shared" si="30"/>
        <v>0</v>
      </c>
      <c r="AG40" s="271"/>
      <c r="AH40" s="75">
        <f t="shared" si="21"/>
        <v>0</v>
      </c>
      <c r="AI40" s="271"/>
      <c r="AJ40" s="77">
        <f t="shared" si="31"/>
        <v>0</v>
      </c>
      <c r="AK40" s="76">
        <f t="shared" si="32"/>
        <v>0</v>
      </c>
      <c r="AL40" s="90">
        <f t="shared" si="22"/>
        <v>0</v>
      </c>
      <c r="AM40" s="79">
        <f t="shared" si="23"/>
        <v>0</v>
      </c>
      <c r="AN40" s="90">
        <f t="shared" si="24"/>
        <v>0</v>
      </c>
      <c r="AO40" s="56"/>
      <c r="AP40" s="90">
        <f t="shared" si="25"/>
        <v>0</v>
      </c>
      <c r="AQ40" s="77"/>
      <c r="AR40" s="77">
        <f t="shared" si="26"/>
        <v>0</v>
      </c>
      <c r="AS40" s="90">
        <f t="shared" si="27"/>
        <v>0</v>
      </c>
      <c r="AT40" s="78">
        <f t="shared" si="7"/>
        <v>0</v>
      </c>
      <c r="AU40" s="87">
        <f t="shared" si="8"/>
        <v>0</v>
      </c>
      <c r="AV40" s="116"/>
      <c r="AW40" s="74"/>
      <c r="AX40" s="74">
        <f t="shared" si="33"/>
        <v>0</v>
      </c>
      <c r="AY40" s="74">
        <f t="shared" si="34"/>
        <v>0</v>
      </c>
    </row>
    <row r="41" spans="1:51" ht="16.149999999999999" customHeight="1" x14ac:dyDescent="0.2">
      <c r="A41" s="49">
        <v>35</v>
      </c>
      <c r="B41" s="50" t="s">
        <v>40</v>
      </c>
      <c r="C41" s="272">
        <f>'8_2.1.18 SIS'!P41</f>
        <v>0</v>
      </c>
      <c r="D41" s="51">
        <f>'Source Data'!H41</f>
        <v>4357.2318016845329</v>
      </c>
      <c r="E41" s="80">
        <f t="shared" si="11"/>
        <v>0</v>
      </c>
      <c r="F41" s="291"/>
      <c r="G41" s="51">
        <f>'Source Data'!I41</f>
        <v>608.37683053992896</v>
      </c>
      <c r="H41" s="80">
        <f t="shared" si="12"/>
        <v>0</v>
      </c>
      <c r="I41" s="291"/>
      <c r="J41" s="51">
        <f>'Source Data'!J41</f>
        <v>165.92095378361697</v>
      </c>
      <c r="K41" s="80">
        <f t="shared" si="13"/>
        <v>0</v>
      </c>
      <c r="L41" s="291"/>
      <c r="M41" s="51">
        <f>'Source Data'!K41</f>
        <v>4148.0238445904242</v>
      </c>
      <c r="N41" s="80">
        <f t="shared" si="14"/>
        <v>0</v>
      </c>
      <c r="O41" s="291"/>
      <c r="P41" s="51">
        <f>'Source Data'!L41</f>
        <v>1659.2095378361696</v>
      </c>
      <c r="Q41" s="80">
        <f t="shared" si="15"/>
        <v>0</v>
      </c>
      <c r="R41" s="94">
        <v>0</v>
      </c>
      <c r="S41" s="51"/>
      <c r="T41" s="51"/>
      <c r="U41" s="52">
        <f t="shared" si="28"/>
        <v>0</v>
      </c>
      <c r="V41" s="94">
        <f t="shared" si="2"/>
        <v>0</v>
      </c>
      <c r="W41" s="80">
        <f t="shared" si="16"/>
        <v>0</v>
      </c>
      <c r="X41" s="94">
        <f t="shared" si="17"/>
        <v>0</v>
      </c>
      <c r="Y41" s="51"/>
      <c r="Z41" s="94">
        <f t="shared" si="18"/>
        <v>0</v>
      </c>
      <c r="AA41" s="53"/>
      <c r="AB41" s="51">
        <f t="shared" si="19"/>
        <v>0</v>
      </c>
      <c r="AC41" s="95">
        <f t="shared" si="20"/>
        <v>0</v>
      </c>
      <c r="AD41" s="95">
        <f t="shared" si="29"/>
        <v>0</v>
      </c>
      <c r="AE41" s="71">
        <f>'Source Data'!N41</f>
        <v>3679</v>
      </c>
      <c r="AF41" s="91">
        <f t="shared" si="30"/>
        <v>0</v>
      </c>
      <c r="AG41" s="272"/>
      <c r="AH41" s="71">
        <f t="shared" si="21"/>
        <v>0</v>
      </c>
      <c r="AI41" s="272"/>
      <c r="AJ41" s="72">
        <f t="shared" si="31"/>
        <v>0</v>
      </c>
      <c r="AK41" s="73">
        <f t="shared" si="32"/>
        <v>0</v>
      </c>
      <c r="AL41" s="91">
        <f t="shared" si="22"/>
        <v>0</v>
      </c>
      <c r="AM41" s="82">
        <f t="shared" si="23"/>
        <v>0</v>
      </c>
      <c r="AN41" s="91">
        <f t="shared" si="24"/>
        <v>0</v>
      </c>
      <c r="AO41" s="51"/>
      <c r="AP41" s="91">
        <f t="shared" si="25"/>
        <v>0</v>
      </c>
      <c r="AQ41" s="72"/>
      <c r="AR41" s="72">
        <f t="shared" si="26"/>
        <v>0</v>
      </c>
      <c r="AS41" s="91">
        <f t="shared" si="27"/>
        <v>0</v>
      </c>
      <c r="AT41" s="81">
        <f t="shared" si="7"/>
        <v>0</v>
      </c>
      <c r="AU41" s="88">
        <f t="shared" si="8"/>
        <v>0</v>
      </c>
      <c r="AV41" s="116"/>
      <c r="AW41" s="80"/>
      <c r="AX41" s="80">
        <f t="shared" si="33"/>
        <v>0</v>
      </c>
      <c r="AY41" s="80">
        <f t="shared" si="34"/>
        <v>0</v>
      </c>
    </row>
    <row r="42" spans="1:51" ht="16.149999999999999" customHeight="1" x14ac:dyDescent="0.2">
      <c r="A42" s="58">
        <v>36</v>
      </c>
      <c r="B42" s="59" t="s">
        <v>41</v>
      </c>
      <c r="C42" s="270">
        <f>'8_2.1.18 SIS'!P42</f>
        <v>0</v>
      </c>
      <c r="D42" s="60">
        <f>'Source Data'!H42</f>
        <v>3397.1647109485266</v>
      </c>
      <c r="E42" s="65">
        <f t="shared" si="11"/>
        <v>0</v>
      </c>
      <c r="F42" s="289"/>
      <c r="G42" s="60">
        <f>'Source Data'!I42</f>
        <v>463.14668164219148</v>
      </c>
      <c r="H42" s="65">
        <f t="shared" si="12"/>
        <v>0</v>
      </c>
      <c r="I42" s="289"/>
      <c r="J42" s="60">
        <f>'Source Data'!J42</f>
        <v>126.31273135696131</v>
      </c>
      <c r="K42" s="65">
        <f t="shared" si="13"/>
        <v>0</v>
      </c>
      <c r="L42" s="289"/>
      <c r="M42" s="60">
        <f>'Source Data'!K42</f>
        <v>3157.818283924033</v>
      </c>
      <c r="N42" s="65">
        <f t="shared" si="14"/>
        <v>0</v>
      </c>
      <c r="O42" s="289"/>
      <c r="P42" s="60">
        <f>'Source Data'!L42</f>
        <v>1263.1273135696131</v>
      </c>
      <c r="Q42" s="65">
        <f t="shared" si="15"/>
        <v>0</v>
      </c>
      <c r="R42" s="92">
        <v>0</v>
      </c>
      <c r="S42" s="60"/>
      <c r="T42" s="60"/>
      <c r="U42" s="61">
        <f t="shared" si="28"/>
        <v>0</v>
      </c>
      <c r="V42" s="92">
        <f t="shared" si="2"/>
        <v>0</v>
      </c>
      <c r="W42" s="65">
        <f t="shared" si="16"/>
        <v>0</v>
      </c>
      <c r="X42" s="92">
        <f t="shared" si="17"/>
        <v>0</v>
      </c>
      <c r="Y42" s="60"/>
      <c r="Z42" s="92">
        <f t="shared" si="18"/>
        <v>0</v>
      </c>
      <c r="AA42" s="60"/>
      <c r="AB42" s="60">
        <f t="shared" si="19"/>
        <v>0</v>
      </c>
      <c r="AC42" s="92">
        <f t="shared" si="20"/>
        <v>0</v>
      </c>
      <c r="AD42" s="96">
        <f t="shared" si="29"/>
        <v>0</v>
      </c>
      <c r="AE42" s="66">
        <f>'Source Data'!N42</f>
        <v>6275</v>
      </c>
      <c r="AF42" s="89">
        <f t="shared" si="30"/>
        <v>0</v>
      </c>
      <c r="AG42" s="270"/>
      <c r="AH42" s="66">
        <f t="shared" si="21"/>
        <v>0</v>
      </c>
      <c r="AI42" s="270"/>
      <c r="AJ42" s="68">
        <f t="shared" si="31"/>
        <v>0</v>
      </c>
      <c r="AK42" s="67">
        <f t="shared" si="32"/>
        <v>0</v>
      </c>
      <c r="AL42" s="89">
        <f t="shared" si="22"/>
        <v>0</v>
      </c>
      <c r="AM42" s="70">
        <f t="shared" si="23"/>
        <v>0</v>
      </c>
      <c r="AN42" s="89">
        <f t="shared" si="24"/>
        <v>0</v>
      </c>
      <c r="AO42" s="60"/>
      <c r="AP42" s="89">
        <f t="shared" si="25"/>
        <v>0</v>
      </c>
      <c r="AQ42" s="68"/>
      <c r="AR42" s="68">
        <f t="shared" si="26"/>
        <v>0</v>
      </c>
      <c r="AS42" s="89">
        <f t="shared" si="27"/>
        <v>0</v>
      </c>
      <c r="AT42" s="69">
        <f t="shared" si="7"/>
        <v>0</v>
      </c>
      <c r="AU42" s="86">
        <f t="shared" si="8"/>
        <v>0</v>
      </c>
      <c r="AV42" s="116"/>
      <c r="AW42" s="65"/>
      <c r="AX42" s="65">
        <f t="shared" si="33"/>
        <v>0</v>
      </c>
      <c r="AY42" s="65">
        <f t="shared" si="34"/>
        <v>0</v>
      </c>
    </row>
    <row r="43" spans="1:51" ht="16.149999999999999" customHeight="1" x14ac:dyDescent="0.2">
      <c r="A43" s="54">
        <v>37</v>
      </c>
      <c r="B43" s="55" t="s">
        <v>42</v>
      </c>
      <c r="C43" s="271">
        <f>'8_2.1.18 SIS'!P43</f>
        <v>0</v>
      </c>
      <c r="D43" s="56">
        <f>'Source Data'!H43</f>
        <v>5115.2412376905504</v>
      </c>
      <c r="E43" s="74">
        <f t="shared" si="11"/>
        <v>0</v>
      </c>
      <c r="F43" s="290"/>
      <c r="G43" s="56">
        <f>'Source Data'!I43</f>
        <v>683.69591860374021</v>
      </c>
      <c r="H43" s="74">
        <f t="shared" si="12"/>
        <v>0</v>
      </c>
      <c r="I43" s="290"/>
      <c r="J43" s="56">
        <f>'Source Data'!J43</f>
        <v>186.46252325556549</v>
      </c>
      <c r="K43" s="74">
        <f t="shared" si="13"/>
        <v>0</v>
      </c>
      <c r="L43" s="290"/>
      <c r="M43" s="56">
        <f>'Source Data'!K43</f>
        <v>4661.5630813891366</v>
      </c>
      <c r="N43" s="74">
        <f t="shared" si="14"/>
        <v>0</v>
      </c>
      <c r="O43" s="290"/>
      <c r="P43" s="56">
        <f>'Source Data'!L43</f>
        <v>1864.6252325556547</v>
      </c>
      <c r="Q43" s="74">
        <f t="shared" si="15"/>
        <v>0</v>
      </c>
      <c r="R43" s="93">
        <v>0</v>
      </c>
      <c r="S43" s="56"/>
      <c r="T43" s="56"/>
      <c r="U43" s="57">
        <f t="shared" si="28"/>
        <v>0</v>
      </c>
      <c r="V43" s="93">
        <f t="shared" si="2"/>
        <v>0</v>
      </c>
      <c r="W43" s="74">
        <f t="shared" si="16"/>
        <v>0</v>
      </c>
      <c r="X43" s="93">
        <f t="shared" si="17"/>
        <v>0</v>
      </c>
      <c r="Y43" s="56"/>
      <c r="Z43" s="93">
        <f t="shared" si="18"/>
        <v>0</v>
      </c>
      <c r="AA43" s="56"/>
      <c r="AB43" s="56">
        <f t="shared" si="19"/>
        <v>0</v>
      </c>
      <c r="AC43" s="93">
        <f t="shared" si="20"/>
        <v>0</v>
      </c>
      <c r="AD43" s="97">
        <f t="shared" si="29"/>
        <v>0</v>
      </c>
      <c r="AE43" s="75">
        <f>'Source Data'!N43</f>
        <v>3876</v>
      </c>
      <c r="AF43" s="90">
        <f t="shared" si="30"/>
        <v>0</v>
      </c>
      <c r="AG43" s="271"/>
      <c r="AH43" s="75">
        <f t="shared" si="21"/>
        <v>0</v>
      </c>
      <c r="AI43" s="271"/>
      <c r="AJ43" s="77">
        <f t="shared" si="31"/>
        <v>0</v>
      </c>
      <c r="AK43" s="76">
        <f t="shared" si="32"/>
        <v>0</v>
      </c>
      <c r="AL43" s="90">
        <f t="shared" si="22"/>
        <v>0</v>
      </c>
      <c r="AM43" s="79">
        <f t="shared" si="23"/>
        <v>0</v>
      </c>
      <c r="AN43" s="90">
        <f t="shared" si="24"/>
        <v>0</v>
      </c>
      <c r="AO43" s="56"/>
      <c r="AP43" s="90">
        <f t="shared" si="25"/>
        <v>0</v>
      </c>
      <c r="AQ43" s="77"/>
      <c r="AR43" s="77">
        <f t="shared" si="26"/>
        <v>0</v>
      </c>
      <c r="AS43" s="90">
        <f t="shared" si="27"/>
        <v>0</v>
      </c>
      <c r="AT43" s="78">
        <f t="shared" si="7"/>
        <v>0</v>
      </c>
      <c r="AU43" s="87">
        <f t="shared" si="8"/>
        <v>0</v>
      </c>
      <c r="AV43" s="116"/>
      <c r="AW43" s="74"/>
      <c r="AX43" s="74">
        <f t="shared" si="33"/>
        <v>0</v>
      </c>
      <c r="AY43" s="74">
        <f t="shared" si="34"/>
        <v>0</v>
      </c>
    </row>
    <row r="44" spans="1:51" ht="16.149999999999999" customHeight="1" x14ac:dyDescent="0.2">
      <c r="A44" s="54">
        <v>38</v>
      </c>
      <c r="B44" s="55" t="s">
        <v>43</v>
      </c>
      <c r="C44" s="271">
        <f>'8_2.1.18 SIS'!P44</f>
        <v>0</v>
      </c>
      <c r="D44" s="56">
        <f>'Source Data'!H44</f>
        <v>2242.6574879084728</v>
      </c>
      <c r="E44" s="74">
        <f t="shared" si="11"/>
        <v>0</v>
      </c>
      <c r="F44" s="290"/>
      <c r="G44" s="56">
        <f>'Source Data'!I44</f>
        <v>217.85498253596765</v>
      </c>
      <c r="H44" s="74">
        <f t="shared" si="12"/>
        <v>0</v>
      </c>
      <c r="I44" s="290"/>
      <c r="J44" s="56">
        <f>'Source Data'!J44</f>
        <v>59.414995237082067</v>
      </c>
      <c r="K44" s="74">
        <f t="shared" si="13"/>
        <v>0</v>
      </c>
      <c r="L44" s="290"/>
      <c r="M44" s="56">
        <f>'Source Data'!K44</f>
        <v>1485.3748809270521</v>
      </c>
      <c r="N44" s="74">
        <f t="shared" si="14"/>
        <v>0</v>
      </c>
      <c r="O44" s="290"/>
      <c r="P44" s="56">
        <f>'Source Data'!L44</f>
        <v>594.14995237082076</v>
      </c>
      <c r="Q44" s="74">
        <f t="shared" si="15"/>
        <v>0</v>
      </c>
      <c r="R44" s="93">
        <v>0</v>
      </c>
      <c r="S44" s="56"/>
      <c r="T44" s="56"/>
      <c r="U44" s="57">
        <f t="shared" si="28"/>
        <v>0</v>
      </c>
      <c r="V44" s="93">
        <f t="shared" si="2"/>
        <v>0</v>
      </c>
      <c r="W44" s="74">
        <f t="shared" si="16"/>
        <v>0</v>
      </c>
      <c r="X44" s="93">
        <f t="shared" si="17"/>
        <v>0</v>
      </c>
      <c r="Y44" s="56"/>
      <c r="Z44" s="93">
        <f t="shared" si="18"/>
        <v>0</v>
      </c>
      <c r="AA44" s="56"/>
      <c r="AB44" s="56">
        <f t="shared" si="19"/>
        <v>0</v>
      </c>
      <c r="AC44" s="93">
        <f t="shared" si="20"/>
        <v>0</v>
      </c>
      <c r="AD44" s="97">
        <f t="shared" si="29"/>
        <v>0</v>
      </c>
      <c r="AE44" s="75">
        <f>'Source Data'!N44</f>
        <v>11268</v>
      </c>
      <c r="AF44" s="90">
        <f t="shared" si="30"/>
        <v>0</v>
      </c>
      <c r="AG44" s="271"/>
      <c r="AH44" s="75">
        <f t="shared" si="21"/>
        <v>0</v>
      </c>
      <c r="AI44" s="271"/>
      <c r="AJ44" s="77">
        <f t="shared" si="31"/>
        <v>0</v>
      </c>
      <c r="AK44" s="76">
        <f t="shared" si="32"/>
        <v>0</v>
      </c>
      <c r="AL44" s="90">
        <f t="shared" si="22"/>
        <v>0</v>
      </c>
      <c r="AM44" s="79">
        <f t="shared" si="23"/>
        <v>0</v>
      </c>
      <c r="AN44" s="90">
        <f t="shared" si="24"/>
        <v>0</v>
      </c>
      <c r="AO44" s="56"/>
      <c r="AP44" s="90">
        <f t="shared" si="25"/>
        <v>0</v>
      </c>
      <c r="AQ44" s="77"/>
      <c r="AR44" s="77">
        <f t="shared" si="26"/>
        <v>0</v>
      </c>
      <c r="AS44" s="90">
        <f t="shared" si="27"/>
        <v>0</v>
      </c>
      <c r="AT44" s="78">
        <f t="shared" si="7"/>
        <v>0</v>
      </c>
      <c r="AU44" s="87">
        <f t="shared" si="8"/>
        <v>0</v>
      </c>
      <c r="AV44" s="116"/>
      <c r="AW44" s="74"/>
      <c r="AX44" s="74">
        <f t="shared" si="33"/>
        <v>0</v>
      </c>
      <c r="AY44" s="74">
        <f t="shared" si="34"/>
        <v>0</v>
      </c>
    </row>
    <row r="45" spans="1:51" ht="16.149999999999999" customHeight="1" x14ac:dyDescent="0.2">
      <c r="A45" s="54">
        <v>39</v>
      </c>
      <c r="B45" s="55" t="s">
        <v>44</v>
      </c>
      <c r="C45" s="271">
        <f>'8_2.1.18 SIS'!P45</f>
        <v>1</v>
      </c>
      <c r="D45" s="56">
        <f>'Source Data'!H45</f>
        <v>2703.2750635068246</v>
      </c>
      <c r="E45" s="74">
        <f t="shared" si="11"/>
        <v>2703.2750635068246</v>
      </c>
      <c r="F45" s="290"/>
      <c r="G45" s="56">
        <f>'Source Data'!I45</f>
        <v>360.15144440628399</v>
      </c>
      <c r="H45" s="74">
        <f t="shared" si="12"/>
        <v>0</v>
      </c>
      <c r="I45" s="290"/>
      <c r="J45" s="56">
        <f>'Source Data'!J45</f>
        <v>98.223121201713838</v>
      </c>
      <c r="K45" s="74">
        <f t="shared" si="13"/>
        <v>0</v>
      </c>
      <c r="L45" s="290"/>
      <c r="M45" s="56">
        <f>'Source Data'!K45</f>
        <v>2455.578030042846</v>
      </c>
      <c r="N45" s="74">
        <f t="shared" si="14"/>
        <v>0</v>
      </c>
      <c r="O45" s="290"/>
      <c r="P45" s="56">
        <f>'Source Data'!L45</f>
        <v>982.2312120171382</v>
      </c>
      <c r="Q45" s="74">
        <f t="shared" si="15"/>
        <v>0</v>
      </c>
      <c r="R45" s="93">
        <v>2703</v>
      </c>
      <c r="S45" s="56"/>
      <c r="T45" s="56"/>
      <c r="U45" s="57">
        <f t="shared" si="28"/>
        <v>0</v>
      </c>
      <c r="V45" s="93">
        <f t="shared" si="2"/>
        <v>2703</v>
      </c>
      <c r="W45" s="74">
        <f t="shared" si="16"/>
        <v>-7</v>
      </c>
      <c r="X45" s="93">
        <f t="shared" si="17"/>
        <v>2696</v>
      </c>
      <c r="Y45" s="56"/>
      <c r="Z45" s="93">
        <f t="shared" si="18"/>
        <v>2696</v>
      </c>
      <c r="AA45" s="56"/>
      <c r="AB45" s="56">
        <f t="shared" si="19"/>
        <v>2696</v>
      </c>
      <c r="AC45" s="93">
        <f t="shared" si="20"/>
        <v>225</v>
      </c>
      <c r="AD45" s="97">
        <f t="shared" si="29"/>
        <v>2696</v>
      </c>
      <c r="AE45" s="75">
        <f>'Source Data'!N45</f>
        <v>5158</v>
      </c>
      <c r="AF45" s="90">
        <f t="shared" si="30"/>
        <v>5158</v>
      </c>
      <c r="AG45" s="271"/>
      <c r="AH45" s="75">
        <f t="shared" si="21"/>
        <v>0</v>
      </c>
      <c r="AI45" s="271"/>
      <c r="AJ45" s="77">
        <f t="shared" si="31"/>
        <v>0</v>
      </c>
      <c r="AK45" s="76">
        <f t="shared" si="32"/>
        <v>0</v>
      </c>
      <c r="AL45" s="90">
        <f t="shared" si="22"/>
        <v>5158</v>
      </c>
      <c r="AM45" s="79">
        <f t="shared" si="23"/>
        <v>-13</v>
      </c>
      <c r="AN45" s="90">
        <f t="shared" si="24"/>
        <v>5145</v>
      </c>
      <c r="AO45" s="56"/>
      <c r="AP45" s="90">
        <f t="shared" si="25"/>
        <v>5145</v>
      </c>
      <c r="AQ45" s="77"/>
      <c r="AR45" s="77">
        <f t="shared" si="26"/>
        <v>5145</v>
      </c>
      <c r="AS45" s="90">
        <f t="shared" si="27"/>
        <v>429</v>
      </c>
      <c r="AT45" s="78">
        <f t="shared" si="7"/>
        <v>7841</v>
      </c>
      <c r="AU45" s="87">
        <f t="shared" si="8"/>
        <v>654</v>
      </c>
      <c r="AV45" s="116"/>
      <c r="AW45" s="74"/>
      <c r="AX45" s="74">
        <f t="shared" si="33"/>
        <v>13</v>
      </c>
      <c r="AY45" s="74">
        <f t="shared" si="34"/>
        <v>13</v>
      </c>
    </row>
    <row r="46" spans="1:51" ht="16.149999999999999" customHeight="1" x14ac:dyDescent="0.2">
      <c r="A46" s="49">
        <v>40</v>
      </c>
      <c r="B46" s="50" t="s">
        <v>45</v>
      </c>
      <c r="C46" s="272">
        <f>'8_2.1.18 SIS'!P46</f>
        <v>0</v>
      </c>
      <c r="D46" s="51">
        <f>'Source Data'!H46</f>
        <v>4843.6552941270829</v>
      </c>
      <c r="E46" s="80">
        <f t="shared" si="11"/>
        <v>0</v>
      </c>
      <c r="F46" s="291"/>
      <c r="G46" s="51">
        <f>'Source Data'!I46</f>
        <v>644.48181238686641</v>
      </c>
      <c r="H46" s="80">
        <f t="shared" si="12"/>
        <v>0</v>
      </c>
      <c r="I46" s="291"/>
      <c r="J46" s="51">
        <f>'Source Data'!J46</f>
        <v>175.76776701459988</v>
      </c>
      <c r="K46" s="80">
        <f t="shared" si="13"/>
        <v>0</v>
      </c>
      <c r="L46" s="291"/>
      <c r="M46" s="51">
        <f>'Source Data'!K46</f>
        <v>4394.194175364998</v>
      </c>
      <c r="N46" s="80">
        <f t="shared" si="14"/>
        <v>0</v>
      </c>
      <c r="O46" s="291"/>
      <c r="P46" s="51">
        <f>'Source Data'!L46</f>
        <v>1757.6776701459989</v>
      </c>
      <c r="Q46" s="80">
        <f t="shared" si="15"/>
        <v>0</v>
      </c>
      <c r="R46" s="94">
        <v>0</v>
      </c>
      <c r="S46" s="51"/>
      <c r="T46" s="51"/>
      <c r="U46" s="52">
        <f t="shared" si="28"/>
        <v>0</v>
      </c>
      <c r="V46" s="94">
        <f t="shared" si="2"/>
        <v>0</v>
      </c>
      <c r="W46" s="80">
        <f t="shared" si="16"/>
        <v>0</v>
      </c>
      <c r="X46" s="94">
        <f t="shared" si="17"/>
        <v>0</v>
      </c>
      <c r="Y46" s="51"/>
      <c r="Z46" s="94">
        <f t="shared" si="18"/>
        <v>0</v>
      </c>
      <c r="AA46" s="53"/>
      <c r="AB46" s="51">
        <f t="shared" si="19"/>
        <v>0</v>
      </c>
      <c r="AC46" s="95">
        <f t="shared" si="20"/>
        <v>0</v>
      </c>
      <c r="AD46" s="95">
        <f t="shared" si="29"/>
        <v>0</v>
      </c>
      <c r="AE46" s="71">
        <f>'Source Data'!N46</f>
        <v>4005</v>
      </c>
      <c r="AF46" s="91">
        <f t="shared" si="30"/>
        <v>0</v>
      </c>
      <c r="AG46" s="272"/>
      <c r="AH46" s="71">
        <f t="shared" si="21"/>
        <v>0</v>
      </c>
      <c r="AI46" s="272"/>
      <c r="AJ46" s="72">
        <f t="shared" si="31"/>
        <v>0</v>
      </c>
      <c r="AK46" s="73">
        <f t="shared" si="32"/>
        <v>0</v>
      </c>
      <c r="AL46" s="91">
        <f t="shared" si="22"/>
        <v>0</v>
      </c>
      <c r="AM46" s="82">
        <f t="shared" si="23"/>
        <v>0</v>
      </c>
      <c r="AN46" s="91">
        <f t="shared" si="24"/>
        <v>0</v>
      </c>
      <c r="AO46" s="51"/>
      <c r="AP46" s="91">
        <f t="shared" si="25"/>
        <v>0</v>
      </c>
      <c r="AQ46" s="72"/>
      <c r="AR46" s="72">
        <f t="shared" si="26"/>
        <v>0</v>
      </c>
      <c r="AS46" s="91">
        <f t="shared" si="27"/>
        <v>0</v>
      </c>
      <c r="AT46" s="81">
        <f t="shared" si="7"/>
        <v>0</v>
      </c>
      <c r="AU46" s="88">
        <f t="shared" si="8"/>
        <v>0</v>
      </c>
      <c r="AV46" s="116"/>
      <c r="AW46" s="80"/>
      <c r="AX46" s="80">
        <f t="shared" si="33"/>
        <v>0</v>
      </c>
      <c r="AY46" s="80">
        <f t="shared" si="34"/>
        <v>0</v>
      </c>
    </row>
    <row r="47" spans="1:51" ht="16.149999999999999" customHeight="1" x14ac:dyDescent="0.2">
      <c r="A47" s="58">
        <v>41</v>
      </c>
      <c r="B47" s="59" t="s">
        <v>46</v>
      </c>
      <c r="C47" s="270">
        <f>'8_2.1.18 SIS'!P47</f>
        <v>0</v>
      </c>
      <c r="D47" s="60">
        <f>'Source Data'!H47</f>
        <v>2834.247173471952</v>
      </c>
      <c r="E47" s="65">
        <f t="shared" si="11"/>
        <v>0</v>
      </c>
      <c r="F47" s="289"/>
      <c r="G47" s="60">
        <f>'Source Data'!I47</f>
        <v>378.64303242739538</v>
      </c>
      <c r="H47" s="65">
        <f t="shared" si="12"/>
        <v>0</v>
      </c>
      <c r="I47" s="289"/>
      <c r="J47" s="60">
        <f>'Source Data'!J47</f>
        <v>103.26628157110781</v>
      </c>
      <c r="K47" s="65">
        <f t="shared" si="13"/>
        <v>0</v>
      </c>
      <c r="L47" s="289"/>
      <c r="M47" s="60">
        <f>'Source Data'!K47</f>
        <v>2581.6570392776953</v>
      </c>
      <c r="N47" s="65">
        <f t="shared" si="14"/>
        <v>0</v>
      </c>
      <c r="O47" s="289"/>
      <c r="P47" s="60">
        <f>'Source Data'!L47</f>
        <v>1032.6628157110781</v>
      </c>
      <c r="Q47" s="65">
        <f t="shared" si="15"/>
        <v>0</v>
      </c>
      <c r="R47" s="92">
        <v>0</v>
      </c>
      <c r="S47" s="60"/>
      <c r="T47" s="60"/>
      <c r="U47" s="61">
        <f t="shared" si="28"/>
        <v>0</v>
      </c>
      <c r="V47" s="92">
        <f t="shared" si="2"/>
        <v>0</v>
      </c>
      <c r="W47" s="65">
        <f t="shared" si="16"/>
        <v>0</v>
      </c>
      <c r="X47" s="92">
        <f t="shared" si="17"/>
        <v>0</v>
      </c>
      <c r="Y47" s="60"/>
      <c r="Z47" s="92">
        <f t="shared" si="18"/>
        <v>0</v>
      </c>
      <c r="AA47" s="60"/>
      <c r="AB47" s="60">
        <f t="shared" si="19"/>
        <v>0</v>
      </c>
      <c r="AC47" s="92">
        <f t="shared" si="20"/>
        <v>0</v>
      </c>
      <c r="AD47" s="96">
        <f t="shared" si="29"/>
        <v>0</v>
      </c>
      <c r="AE47" s="66">
        <f>'Source Data'!N47</f>
        <v>9547</v>
      </c>
      <c r="AF47" s="89">
        <f t="shared" si="30"/>
        <v>0</v>
      </c>
      <c r="AG47" s="270"/>
      <c r="AH47" s="66">
        <f t="shared" si="21"/>
        <v>0</v>
      </c>
      <c r="AI47" s="270"/>
      <c r="AJ47" s="68">
        <f t="shared" si="31"/>
        <v>0</v>
      </c>
      <c r="AK47" s="67">
        <f t="shared" si="32"/>
        <v>0</v>
      </c>
      <c r="AL47" s="89">
        <f t="shared" si="22"/>
        <v>0</v>
      </c>
      <c r="AM47" s="70">
        <f t="shared" si="23"/>
        <v>0</v>
      </c>
      <c r="AN47" s="89">
        <f t="shared" si="24"/>
        <v>0</v>
      </c>
      <c r="AO47" s="60"/>
      <c r="AP47" s="89">
        <f t="shared" si="25"/>
        <v>0</v>
      </c>
      <c r="AQ47" s="68"/>
      <c r="AR47" s="68">
        <f t="shared" si="26"/>
        <v>0</v>
      </c>
      <c r="AS47" s="89">
        <f t="shared" si="27"/>
        <v>0</v>
      </c>
      <c r="AT47" s="69">
        <f t="shared" si="7"/>
        <v>0</v>
      </c>
      <c r="AU47" s="86">
        <f t="shared" si="8"/>
        <v>0</v>
      </c>
      <c r="AV47" s="116"/>
      <c r="AW47" s="65"/>
      <c r="AX47" s="65">
        <f t="shared" si="33"/>
        <v>0</v>
      </c>
      <c r="AY47" s="65">
        <f t="shared" si="34"/>
        <v>0</v>
      </c>
    </row>
    <row r="48" spans="1:51" ht="16.149999999999999" customHeight="1" x14ac:dyDescent="0.2">
      <c r="A48" s="54">
        <v>42</v>
      </c>
      <c r="B48" s="55" t="s">
        <v>47</v>
      </c>
      <c r="C48" s="271">
        <f>'8_2.1.18 SIS'!P48</f>
        <v>0</v>
      </c>
      <c r="D48" s="56">
        <f>'Source Data'!H48</f>
        <v>4267.2926645330763</v>
      </c>
      <c r="E48" s="74">
        <f t="shared" si="11"/>
        <v>0</v>
      </c>
      <c r="F48" s="290"/>
      <c r="G48" s="56">
        <f>'Source Data'!I48</f>
        <v>585.87981046741402</v>
      </c>
      <c r="H48" s="74">
        <f t="shared" si="12"/>
        <v>0</v>
      </c>
      <c r="I48" s="290"/>
      <c r="J48" s="56">
        <f>'Source Data'!J48</f>
        <v>159.78540285474929</v>
      </c>
      <c r="K48" s="74">
        <f t="shared" si="13"/>
        <v>0</v>
      </c>
      <c r="L48" s="290"/>
      <c r="M48" s="56">
        <f>'Source Data'!K48</f>
        <v>3994.6350713687325</v>
      </c>
      <c r="N48" s="74">
        <f t="shared" si="14"/>
        <v>0</v>
      </c>
      <c r="O48" s="290"/>
      <c r="P48" s="56">
        <f>'Source Data'!L48</f>
        <v>1597.8540285474928</v>
      </c>
      <c r="Q48" s="74">
        <f t="shared" si="15"/>
        <v>0</v>
      </c>
      <c r="R48" s="93">
        <v>0</v>
      </c>
      <c r="S48" s="56"/>
      <c r="T48" s="56"/>
      <c r="U48" s="57">
        <f t="shared" si="28"/>
        <v>0</v>
      </c>
      <c r="V48" s="93">
        <f t="shared" si="2"/>
        <v>0</v>
      </c>
      <c r="W48" s="74">
        <f t="shared" si="16"/>
        <v>0</v>
      </c>
      <c r="X48" s="93">
        <f t="shared" si="17"/>
        <v>0</v>
      </c>
      <c r="Y48" s="56"/>
      <c r="Z48" s="93">
        <f t="shared" si="18"/>
        <v>0</v>
      </c>
      <c r="AA48" s="56"/>
      <c r="AB48" s="56">
        <f t="shared" si="19"/>
        <v>0</v>
      </c>
      <c r="AC48" s="93">
        <f t="shared" si="20"/>
        <v>0</v>
      </c>
      <c r="AD48" s="97">
        <f t="shared" si="29"/>
        <v>0</v>
      </c>
      <c r="AE48" s="75">
        <f>'Source Data'!N48</f>
        <v>4334</v>
      </c>
      <c r="AF48" s="90">
        <f t="shared" si="30"/>
        <v>0</v>
      </c>
      <c r="AG48" s="271"/>
      <c r="AH48" s="75">
        <f t="shared" si="21"/>
        <v>0</v>
      </c>
      <c r="AI48" s="271"/>
      <c r="AJ48" s="77">
        <f t="shared" si="31"/>
        <v>0</v>
      </c>
      <c r="AK48" s="76">
        <f t="shared" si="32"/>
        <v>0</v>
      </c>
      <c r="AL48" s="90">
        <f t="shared" si="22"/>
        <v>0</v>
      </c>
      <c r="AM48" s="79">
        <f t="shared" si="23"/>
        <v>0</v>
      </c>
      <c r="AN48" s="90">
        <f t="shared" si="24"/>
        <v>0</v>
      </c>
      <c r="AO48" s="56"/>
      <c r="AP48" s="90">
        <f t="shared" si="25"/>
        <v>0</v>
      </c>
      <c r="AQ48" s="77"/>
      <c r="AR48" s="77">
        <f t="shared" si="26"/>
        <v>0</v>
      </c>
      <c r="AS48" s="90">
        <f t="shared" si="27"/>
        <v>0</v>
      </c>
      <c r="AT48" s="78">
        <f t="shared" si="7"/>
        <v>0</v>
      </c>
      <c r="AU48" s="87">
        <f t="shared" si="8"/>
        <v>0</v>
      </c>
      <c r="AV48" s="116"/>
      <c r="AW48" s="74"/>
      <c r="AX48" s="74">
        <f t="shared" si="33"/>
        <v>0</v>
      </c>
      <c r="AY48" s="74">
        <f t="shared" si="34"/>
        <v>0</v>
      </c>
    </row>
    <row r="49" spans="1:51" ht="16.149999999999999" customHeight="1" x14ac:dyDescent="0.2">
      <c r="A49" s="54">
        <v>43</v>
      </c>
      <c r="B49" s="55" t="s">
        <v>48</v>
      </c>
      <c r="C49" s="271">
        <f>'8_2.1.18 SIS'!P49</f>
        <v>0</v>
      </c>
      <c r="D49" s="56">
        <f>'Source Data'!H49</f>
        <v>5171.5692260226861</v>
      </c>
      <c r="E49" s="74">
        <f t="shared" si="11"/>
        <v>0</v>
      </c>
      <c r="F49" s="290"/>
      <c r="G49" s="56">
        <f>'Source Data'!I49</f>
        <v>687.72808854852053</v>
      </c>
      <c r="H49" s="74">
        <f t="shared" si="12"/>
        <v>0</v>
      </c>
      <c r="I49" s="290"/>
      <c r="J49" s="56">
        <f>'Source Data'!J49</f>
        <v>187.56220596777831</v>
      </c>
      <c r="K49" s="74">
        <f t="shared" si="13"/>
        <v>0</v>
      </c>
      <c r="L49" s="290"/>
      <c r="M49" s="56">
        <f>'Source Data'!K49</f>
        <v>4689.0551491944589</v>
      </c>
      <c r="N49" s="74">
        <f t="shared" si="14"/>
        <v>0</v>
      </c>
      <c r="O49" s="290"/>
      <c r="P49" s="56">
        <f>'Source Data'!L49</f>
        <v>1875.6220596777835</v>
      </c>
      <c r="Q49" s="74">
        <f t="shared" si="15"/>
        <v>0</v>
      </c>
      <c r="R49" s="93">
        <v>0</v>
      </c>
      <c r="S49" s="56"/>
      <c r="T49" s="56"/>
      <c r="U49" s="57">
        <f t="shared" si="28"/>
        <v>0</v>
      </c>
      <c r="V49" s="93">
        <f t="shared" si="2"/>
        <v>0</v>
      </c>
      <c r="W49" s="74">
        <f t="shared" si="16"/>
        <v>0</v>
      </c>
      <c r="X49" s="93">
        <f t="shared" si="17"/>
        <v>0</v>
      </c>
      <c r="Y49" s="56"/>
      <c r="Z49" s="93">
        <f t="shared" si="18"/>
        <v>0</v>
      </c>
      <c r="AA49" s="56"/>
      <c r="AB49" s="56">
        <f t="shared" si="19"/>
        <v>0</v>
      </c>
      <c r="AC49" s="93">
        <f t="shared" si="20"/>
        <v>0</v>
      </c>
      <c r="AD49" s="97">
        <f t="shared" si="29"/>
        <v>0</v>
      </c>
      <c r="AE49" s="75">
        <f>'Source Data'!N49</f>
        <v>3642</v>
      </c>
      <c r="AF49" s="90">
        <f t="shared" si="30"/>
        <v>0</v>
      </c>
      <c r="AG49" s="271"/>
      <c r="AH49" s="75">
        <f t="shared" si="21"/>
        <v>0</v>
      </c>
      <c r="AI49" s="271"/>
      <c r="AJ49" s="77">
        <f t="shared" si="31"/>
        <v>0</v>
      </c>
      <c r="AK49" s="76">
        <f t="shared" si="32"/>
        <v>0</v>
      </c>
      <c r="AL49" s="90">
        <f t="shared" si="22"/>
        <v>0</v>
      </c>
      <c r="AM49" s="79">
        <f t="shared" si="23"/>
        <v>0</v>
      </c>
      <c r="AN49" s="90">
        <f t="shared" si="24"/>
        <v>0</v>
      </c>
      <c r="AO49" s="56"/>
      <c r="AP49" s="90">
        <f t="shared" si="25"/>
        <v>0</v>
      </c>
      <c r="AQ49" s="77"/>
      <c r="AR49" s="77">
        <f t="shared" si="26"/>
        <v>0</v>
      </c>
      <c r="AS49" s="90">
        <f t="shared" si="27"/>
        <v>0</v>
      </c>
      <c r="AT49" s="78">
        <f t="shared" si="7"/>
        <v>0</v>
      </c>
      <c r="AU49" s="87">
        <f t="shared" si="8"/>
        <v>0</v>
      </c>
      <c r="AV49" s="116"/>
      <c r="AW49" s="74"/>
      <c r="AX49" s="74">
        <f t="shared" si="33"/>
        <v>0</v>
      </c>
      <c r="AY49" s="74">
        <f t="shared" si="34"/>
        <v>0</v>
      </c>
    </row>
    <row r="50" spans="1:51" ht="16.149999999999999" customHeight="1" x14ac:dyDescent="0.2">
      <c r="A50" s="54">
        <v>44</v>
      </c>
      <c r="B50" s="55" t="s">
        <v>49</v>
      </c>
      <c r="C50" s="271">
        <f>'8_2.1.18 SIS'!P50</f>
        <v>0</v>
      </c>
      <c r="D50" s="56">
        <f>'Source Data'!H50</f>
        <v>4763.2835459226835</v>
      </c>
      <c r="E50" s="74">
        <f t="shared" si="11"/>
        <v>0</v>
      </c>
      <c r="F50" s="290"/>
      <c r="G50" s="56">
        <f>'Source Data'!I50</f>
        <v>640.0242289674087</v>
      </c>
      <c r="H50" s="74">
        <f t="shared" si="12"/>
        <v>0</v>
      </c>
      <c r="I50" s="290"/>
      <c r="J50" s="56">
        <f>'Source Data'!J50</f>
        <v>174.5520624456569</v>
      </c>
      <c r="K50" s="74">
        <f t="shared" si="13"/>
        <v>0</v>
      </c>
      <c r="L50" s="290"/>
      <c r="M50" s="56">
        <f>'Source Data'!K50</f>
        <v>4363.8015611414239</v>
      </c>
      <c r="N50" s="74">
        <f t="shared" si="14"/>
        <v>0</v>
      </c>
      <c r="O50" s="290"/>
      <c r="P50" s="56">
        <f>'Source Data'!L50</f>
        <v>1745.5206244565691</v>
      </c>
      <c r="Q50" s="74">
        <f t="shared" si="15"/>
        <v>0</v>
      </c>
      <c r="R50" s="93">
        <v>0</v>
      </c>
      <c r="S50" s="56"/>
      <c r="T50" s="56"/>
      <c r="U50" s="57">
        <f t="shared" si="28"/>
        <v>0</v>
      </c>
      <c r="V50" s="93">
        <f t="shared" si="2"/>
        <v>0</v>
      </c>
      <c r="W50" s="74">
        <f t="shared" si="16"/>
        <v>0</v>
      </c>
      <c r="X50" s="93">
        <f t="shared" si="17"/>
        <v>0</v>
      </c>
      <c r="Y50" s="56"/>
      <c r="Z50" s="93">
        <f t="shared" si="18"/>
        <v>0</v>
      </c>
      <c r="AA50" s="56"/>
      <c r="AB50" s="56">
        <f t="shared" si="19"/>
        <v>0</v>
      </c>
      <c r="AC50" s="93">
        <f t="shared" si="20"/>
        <v>0</v>
      </c>
      <c r="AD50" s="97">
        <f t="shared" si="29"/>
        <v>0</v>
      </c>
      <c r="AE50" s="75">
        <f>'Source Data'!N50</f>
        <v>3969</v>
      </c>
      <c r="AF50" s="90">
        <f t="shared" si="30"/>
        <v>0</v>
      </c>
      <c r="AG50" s="271"/>
      <c r="AH50" s="75">
        <f t="shared" si="21"/>
        <v>0</v>
      </c>
      <c r="AI50" s="271"/>
      <c r="AJ50" s="77">
        <f t="shared" si="31"/>
        <v>0</v>
      </c>
      <c r="AK50" s="76">
        <f t="shared" si="32"/>
        <v>0</v>
      </c>
      <c r="AL50" s="90">
        <f t="shared" si="22"/>
        <v>0</v>
      </c>
      <c r="AM50" s="79">
        <f t="shared" si="23"/>
        <v>0</v>
      </c>
      <c r="AN50" s="90">
        <f t="shared" si="24"/>
        <v>0</v>
      </c>
      <c r="AO50" s="56"/>
      <c r="AP50" s="90">
        <f t="shared" si="25"/>
        <v>0</v>
      </c>
      <c r="AQ50" s="77"/>
      <c r="AR50" s="77">
        <f t="shared" si="26"/>
        <v>0</v>
      </c>
      <c r="AS50" s="90">
        <f t="shared" si="27"/>
        <v>0</v>
      </c>
      <c r="AT50" s="78">
        <f t="shared" si="7"/>
        <v>0</v>
      </c>
      <c r="AU50" s="87">
        <f t="shared" si="8"/>
        <v>0</v>
      </c>
      <c r="AV50" s="116"/>
      <c r="AW50" s="74"/>
      <c r="AX50" s="74">
        <f t="shared" si="33"/>
        <v>0</v>
      </c>
      <c r="AY50" s="74">
        <f t="shared" si="34"/>
        <v>0</v>
      </c>
    </row>
    <row r="51" spans="1:51" ht="16.149999999999999" customHeight="1" x14ac:dyDescent="0.2">
      <c r="A51" s="49">
        <v>45</v>
      </c>
      <c r="B51" s="50" t="s">
        <v>50</v>
      </c>
      <c r="C51" s="272">
        <f>'8_2.1.18 SIS'!P51</f>
        <v>0</v>
      </c>
      <c r="D51" s="51">
        <f>'Source Data'!H51</f>
        <v>2675.6537559078151</v>
      </c>
      <c r="E51" s="80">
        <f t="shared" si="11"/>
        <v>0</v>
      </c>
      <c r="F51" s="291"/>
      <c r="G51" s="51">
        <f>'Source Data'!I51</f>
        <v>332.43156845204078</v>
      </c>
      <c r="H51" s="80">
        <f t="shared" si="12"/>
        <v>0</v>
      </c>
      <c r="I51" s="291"/>
      <c r="J51" s="51">
        <f>'Source Data'!J51</f>
        <v>90.66315503237476</v>
      </c>
      <c r="K51" s="80">
        <f t="shared" si="13"/>
        <v>0</v>
      </c>
      <c r="L51" s="291"/>
      <c r="M51" s="51">
        <f>'Source Data'!K51</f>
        <v>2266.578875809369</v>
      </c>
      <c r="N51" s="80">
        <f t="shared" si="14"/>
        <v>0</v>
      </c>
      <c r="O51" s="291"/>
      <c r="P51" s="51">
        <f>'Source Data'!L51</f>
        <v>906.63155032374766</v>
      </c>
      <c r="Q51" s="80">
        <f t="shared" si="15"/>
        <v>0</v>
      </c>
      <c r="R51" s="94">
        <v>0</v>
      </c>
      <c r="S51" s="51"/>
      <c r="T51" s="51"/>
      <c r="U51" s="52">
        <f t="shared" si="28"/>
        <v>0</v>
      </c>
      <c r="V51" s="94">
        <f t="shared" si="2"/>
        <v>0</v>
      </c>
      <c r="W51" s="80">
        <f t="shared" si="16"/>
        <v>0</v>
      </c>
      <c r="X51" s="94">
        <f t="shared" si="17"/>
        <v>0</v>
      </c>
      <c r="Y51" s="51"/>
      <c r="Z51" s="94">
        <f t="shared" si="18"/>
        <v>0</v>
      </c>
      <c r="AA51" s="53"/>
      <c r="AB51" s="51">
        <f t="shared" si="19"/>
        <v>0</v>
      </c>
      <c r="AC51" s="95">
        <f t="shared" si="20"/>
        <v>0</v>
      </c>
      <c r="AD51" s="95">
        <f t="shared" si="29"/>
        <v>0</v>
      </c>
      <c r="AE51" s="71">
        <f>'Source Data'!N51</f>
        <v>13416</v>
      </c>
      <c r="AF51" s="91">
        <f t="shared" si="30"/>
        <v>0</v>
      </c>
      <c r="AG51" s="272"/>
      <c r="AH51" s="71">
        <f t="shared" si="21"/>
        <v>0</v>
      </c>
      <c r="AI51" s="272"/>
      <c r="AJ51" s="72">
        <f t="shared" si="31"/>
        <v>0</v>
      </c>
      <c r="AK51" s="73">
        <f t="shared" si="32"/>
        <v>0</v>
      </c>
      <c r="AL51" s="91">
        <f t="shared" si="22"/>
        <v>0</v>
      </c>
      <c r="AM51" s="82">
        <f t="shared" si="23"/>
        <v>0</v>
      </c>
      <c r="AN51" s="91">
        <f t="shared" si="24"/>
        <v>0</v>
      </c>
      <c r="AO51" s="51"/>
      <c r="AP51" s="91">
        <f t="shared" si="25"/>
        <v>0</v>
      </c>
      <c r="AQ51" s="72"/>
      <c r="AR51" s="72">
        <f t="shared" si="26"/>
        <v>0</v>
      </c>
      <c r="AS51" s="91">
        <f t="shared" si="27"/>
        <v>0</v>
      </c>
      <c r="AT51" s="81">
        <f t="shared" si="7"/>
        <v>0</v>
      </c>
      <c r="AU51" s="88">
        <f t="shared" si="8"/>
        <v>0</v>
      </c>
      <c r="AV51" s="116"/>
      <c r="AW51" s="80"/>
      <c r="AX51" s="80">
        <f t="shared" si="33"/>
        <v>0</v>
      </c>
      <c r="AY51" s="80">
        <f t="shared" si="34"/>
        <v>0</v>
      </c>
    </row>
    <row r="52" spans="1:51" ht="16.149999999999999" customHeight="1" x14ac:dyDescent="0.2">
      <c r="A52" s="58">
        <v>46</v>
      </c>
      <c r="B52" s="59" t="s">
        <v>51</v>
      </c>
      <c r="C52" s="270">
        <f>'8_2.1.18 SIS'!P52</f>
        <v>2</v>
      </c>
      <c r="D52" s="60">
        <f>'Source Data'!H52</f>
        <v>5480.4352847367336</v>
      </c>
      <c r="E52" s="65">
        <f t="shared" si="11"/>
        <v>10960.870569473467</v>
      </c>
      <c r="F52" s="289"/>
      <c r="G52" s="60">
        <f>'Source Data'!I52</f>
        <v>708.93963160759859</v>
      </c>
      <c r="H52" s="65">
        <f t="shared" si="12"/>
        <v>0</v>
      </c>
      <c r="I52" s="289"/>
      <c r="J52" s="60">
        <f>'Source Data'!J52</f>
        <v>193.3471722566178</v>
      </c>
      <c r="K52" s="65">
        <f t="shared" si="13"/>
        <v>0</v>
      </c>
      <c r="L52" s="289"/>
      <c r="M52" s="60">
        <f>'Source Data'!K52</f>
        <v>4833.6793064154454</v>
      </c>
      <c r="N52" s="65">
        <f t="shared" si="14"/>
        <v>0</v>
      </c>
      <c r="O52" s="289"/>
      <c r="P52" s="60">
        <f>'Source Data'!L52</f>
        <v>1933.4717225661777</v>
      </c>
      <c r="Q52" s="65">
        <f t="shared" si="15"/>
        <v>0</v>
      </c>
      <c r="R52" s="92">
        <v>22046</v>
      </c>
      <c r="S52" s="60"/>
      <c r="T52" s="60"/>
      <c r="U52" s="61">
        <f t="shared" si="28"/>
        <v>0</v>
      </c>
      <c r="V52" s="92">
        <f t="shared" si="2"/>
        <v>22046</v>
      </c>
      <c r="W52" s="65">
        <f t="shared" si="16"/>
        <v>-55</v>
      </c>
      <c r="X52" s="92">
        <f t="shared" si="17"/>
        <v>21991</v>
      </c>
      <c r="Y52" s="60"/>
      <c r="Z52" s="92">
        <f t="shared" si="18"/>
        <v>21991</v>
      </c>
      <c r="AA52" s="60"/>
      <c r="AB52" s="60">
        <f t="shared" si="19"/>
        <v>21991</v>
      </c>
      <c r="AC52" s="92">
        <f t="shared" si="20"/>
        <v>1833</v>
      </c>
      <c r="AD52" s="96">
        <f t="shared" si="29"/>
        <v>21991</v>
      </c>
      <c r="AE52" s="66">
        <f>'Source Data'!N52</f>
        <v>2991</v>
      </c>
      <c r="AF52" s="89">
        <f t="shared" si="30"/>
        <v>5982</v>
      </c>
      <c r="AG52" s="270"/>
      <c r="AH52" s="66">
        <f t="shared" si="21"/>
        <v>0</v>
      </c>
      <c r="AI52" s="270"/>
      <c r="AJ52" s="68">
        <f t="shared" si="31"/>
        <v>0</v>
      </c>
      <c r="AK52" s="67">
        <f t="shared" si="32"/>
        <v>0</v>
      </c>
      <c r="AL52" s="89">
        <f t="shared" si="22"/>
        <v>5982</v>
      </c>
      <c r="AM52" s="70">
        <f t="shared" si="23"/>
        <v>-15</v>
      </c>
      <c r="AN52" s="89">
        <f t="shared" si="24"/>
        <v>5967</v>
      </c>
      <c r="AO52" s="60"/>
      <c r="AP52" s="89">
        <f t="shared" si="25"/>
        <v>5967</v>
      </c>
      <c r="AQ52" s="68"/>
      <c r="AR52" s="68">
        <f t="shared" si="26"/>
        <v>5967</v>
      </c>
      <c r="AS52" s="89">
        <f t="shared" si="27"/>
        <v>497</v>
      </c>
      <c r="AT52" s="69">
        <f t="shared" si="7"/>
        <v>27958</v>
      </c>
      <c r="AU52" s="86">
        <f t="shared" si="8"/>
        <v>2330</v>
      </c>
      <c r="AV52" s="116"/>
      <c r="AW52" s="65"/>
      <c r="AX52" s="65">
        <f t="shared" si="33"/>
        <v>15</v>
      </c>
      <c r="AY52" s="65">
        <f t="shared" si="34"/>
        <v>15</v>
      </c>
    </row>
    <row r="53" spans="1:51" ht="16.149999999999999" customHeight="1" x14ac:dyDescent="0.2">
      <c r="A53" s="54">
        <v>47</v>
      </c>
      <c r="B53" s="55" t="s">
        <v>52</v>
      </c>
      <c r="C53" s="271">
        <f>'8_2.1.18 SIS'!P53</f>
        <v>0</v>
      </c>
      <c r="D53" s="56">
        <f>'Source Data'!H53</f>
        <v>2851.064211175285</v>
      </c>
      <c r="E53" s="74">
        <f t="shared" si="11"/>
        <v>0</v>
      </c>
      <c r="F53" s="290"/>
      <c r="G53" s="56">
        <f>'Source Data'!I53</f>
        <v>340.85181534745152</v>
      </c>
      <c r="H53" s="74">
        <f t="shared" si="12"/>
        <v>0</v>
      </c>
      <c r="I53" s="290"/>
      <c r="J53" s="56">
        <f>'Source Data'!J53</f>
        <v>92.959586003850404</v>
      </c>
      <c r="K53" s="74">
        <f t="shared" si="13"/>
        <v>0</v>
      </c>
      <c r="L53" s="290"/>
      <c r="M53" s="56">
        <f>'Source Data'!K53</f>
        <v>2323.9896500962604</v>
      </c>
      <c r="N53" s="74">
        <f t="shared" si="14"/>
        <v>0</v>
      </c>
      <c r="O53" s="290"/>
      <c r="P53" s="56">
        <f>'Source Data'!L53</f>
        <v>929.59586003850404</v>
      </c>
      <c r="Q53" s="74">
        <f t="shared" si="15"/>
        <v>0</v>
      </c>
      <c r="R53" s="93">
        <v>0</v>
      </c>
      <c r="S53" s="56"/>
      <c r="T53" s="56"/>
      <c r="U53" s="57">
        <f t="shared" si="28"/>
        <v>0</v>
      </c>
      <c r="V53" s="93">
        <f t="shared" si="2"/>
        <v>0</v>
      </c>
      <c r="W53" s="74">
        <f t="shared" si="16"/>
        <v>0</v>
      </c>
      <c r="X53" s="93">
        <f t="shared" si="17"/>
        <v>0</v>
      </c>
      <c r="Y53" s="56"/>
      <c r="Z53" s="93">
        <f t="shared" si="18"/>
        <v>0</v>
      </c>
      <c r="AA53" s="56"/>
      <c r="AB53" s="56">
        <f t="shared" si="19"/>
        <v>0</v>
      </c>
      <c r="AC53" s="93">
        <f t="shared" si="20"/>
        <v>0</v>
      </c>
      <c r="AD53" s="97">
        <f t="shared" si="29"/>
        <v>0</v>
      </c>
      <c r="AE53" s="75">
        <f>'Source Data'!N53</f>
        <v>13043</v>
      </c>
      <c r="AF53" s="90">
        <f t="shared" si="30"/>
        <v>0</v>
      </c>
      <c r="AG53" s="271"/>
      <c r="AH53" s="75">
        <f t="shared" si="21"/>
        <v>0</v>
      </c>
      <c r="AI53" s="271"/>
      <c r="AJ53" s="77">
        <f t="shared" si="31"/>
        <v>0</v>
      </c>
      <c r="AK53" s="76">
        <f t="shared" si="32"/>
        <v>0</v>
      </c>
      <c r="AL53" s="90">
        <f t="shared" si="22"/>
        <v>0</v>
      </c>
      <c r="AM53" s="79">
        <f t="shared" si="23"/>
        <v>0</v>
      </c>
      <c r="AN53" s="90">
        <f t="shared" si="24"/>
        <v>0</v>
      </c>
      <c r="AO53" s="56"/>
      <c r="AP53" s="90">
        <f t="shared" si="25"/>
        <v>0</v>
      </c>
      <c r="AQ53" s="77"/>
      <c r="AR53" s="77">
        <f t="shared" si="26"/>
        <v>0</v>
      </c>
      <c r="AS53" s="90">
        <f t="shared" si="27"/>
        <v>0</v>
      </c>
      <c r="AT53" s="78">
        <f t="shared" si="7"/>
        <v>0</v>
      </c>
      <c r="AU53" s="87">
        <f t="shared" si="8"/>
        <v>0</v>
      </c>
      <c r="AV53" s="116"/>
      <c r="AW53" s="74"/>
      <c r="AX53" s="74">
        <f t="shared" si="33"/>
        <v>0</v>
      </c>
      <c r="AY53" s="74">
        <f t="shared" si="34"/>
        <v>0</v>
      </c>
    </row>
    <row r="54" spans="1:51" ht="16.149999999999999" customHeight="1" x14ac:dyDescent="0.2">
      <c r="A54" s="54">
        <v>48</v>
      </c>
      <c r="B54" s="55" t="s">
        <v>74</v>
      </c>
      <c r="C54" s="271">
        <f>'8_2.1.18 SIS'!P54</f>
        <v>0</v>
      </c>
      <c r="D54" s="56">
        <f>'Source Data'!H54</f>
        <v>3995.2813864350205</v>
      </c>
      <c r="E54" s="74">
        <f t="shared" si="11"/>
        <v>0</v>
      </c>
      <c r="F54" s="290"/>
      <c r="G54" s="56">
        <f>'Source Data'!I54</f>
        <v>516.40353727376908</v>
      </c>
      <c r="H54" s="74">
        <f t="shared" si="12"/>
        <v>0</v>
      </c>
      <c r="I54" s="290"/>
      <c r="J54" s="56">
        <f>'Source Data'!J54</f>
        <v>140.83732834739155</v>
      </c>
      <c r="K54" s="74">
        <f t="shared" si="13"/>
        <v>0</v>
      </c>
      <c r="L54" s="290"/>
      <c r="M54" s="56">
        <f>'Source Data'!K54</f>
        <v>3520.9332086847894</v>
      </c>
      <c r="N54" s="74">
        <f t="shared" si="14"/>
        <v>0</v>
      </c>
      <c r="O54" s="290"/>
      <c r="P54" s="56">
        <f>'Source Data'!L54</f>
        <v>1408.3732834739153</v>
      </c>
      <c r="Q54" s="74">
        <f t="shared" si="15"/>
        <v>0</v>
      </c>
      <c r="R54" s="93">
        <v>0</v>
      </c>
      <c r="S54" s="56"/>
      <c r="T54" s="56"/>
      <c r="U54" s="57">
        <f t="shared" si="28"/>
        <v>0</v>
      </c>
      <c r="V54" s="93">
        <f t="shared" si="2"/>
        <v>0</v>
      </c>
      <c r="W54" s="74">
        <f t="shared" si="16"/>
        <v>0</v>
      </c>
      <c r="X54" s="93">
        <f t="shared" si="17"/>
        <v>0</v>
      </c>
      <c r="Y54" s="56"/>
      <c r="Z54" s="93">
        <f t="shared" si="18"/>
        <v>0</v>
      </c>
      <c r="AA54" s="56"/>
      <c r="AB54" s="56">
        <f t="shared" si="19"/>
        <v>0</v>
      </c>
      <c r="AC54" s="93">
        <f t="shared" si="20"/>
        <v>0</v>
      </c>
      <c r="AD54" s="97">
        <f t="shared" si="29"/>
        <v>0</v>
      </c>
      <c r="AE54" s="75">
        <f>'Source Data'!N54</f>
        <v>5158</v>
      </c>
      <c r="AF54" s="90">
        <f t="shared" si="30"/>
        <v>0</v>
      </c>
      <c r="AG54" s="271"/>
      <c r="AH54" s="75">
        <f t="shared" si="21"/>
        <v>0</v>
      </c>
      <c r="AI54" s="271"/>
      <c r="AJ54" s="77">
        <f t="shared" si="31"/>
        <v>0</v>
      </c>
      <c r="AK54" s="76">
        <f t="shared" si="32"/>
        <v>0</v>
      </c>
      <c r="AL54" s="90">
        <f t="shared" si="22"/>
        <v>0</v>
      </c>
      <c r="AM54" s="79">
        <f t="shared" si="23"/>
        <v>0</v>
      </c>
      <c r="AN54" s="90">
        <f t="shared" si="24"/>
        <v>0</v>
      </c>
      <c r="AO54" s="56"/>
      <c r="AP54" s="90">
        <f t="shared" si="25"/>
        <v>0</v>
      </c>
      <c r="AQ54" s="77"/>
      <c r="AR54" s="77">
        <f t="shared" si="26"/>
        <v>0</v>
      </c>
      <c r="AS54" s="90">
        <f t="shared" si="27"/>
        <v>0</v>
      </c>
      <c r="AT54" s="78">
        <f t="shared" si="7"/>
        <v>0</v>
      </c>
      <c r="AU54" s="87">
        <f t="shared" si="8"/>
        <v>0</v>
      </c>
      <c r="AV54" s="116"/>
      <c r="AW54" s="74"/>
      <c r="AX54" s="74">
        <f t="shared" si="33"/>
        <v>0</v>
      </c>
      <c r="AY54" s="74">
        <f t="shared" si="34"/>
        <v>0</v>
      </c>
    </row>
    <row r="55" spans="1:51" ht="16.149999999999999" customHeight="1" x14ac:dyDescent="0.2">
      <c r="A55" s="54">
        <v>49</v>
      </c>
      <c r="B55" s="55" t="s">
        <v>53</v>
      </c>
      <c r="C55" s="271">
        <f>'8_2.1.18 SIS'!P55</f>
        <v>0</v>
      </c>
      <c r="D55" s="56">
        <f>'Source Data'!H55</f>
        <v>4510.9600632140227</v>
      </c>
      <c r="E55" s="74">
        <f t="shared" si="11"/>
        <v>0</v>
      </c>
      <c r="F55" s="290"/>
      <c r="G55" s="56">
        <f>'Source Data'!I55</f>
        <v>660.79145627436594</v>
      </c>
      <c r="H55" s="74">
        <f t="shared" si="12"/>
        <v>0</v>
      </c>
      <c r="I55" s="290"/>
      <c r="J55" s="56">
        <f>'Source Data'!J55</f>
        <v>180.21585171119071</v>
      </c>
      <c r="K55" s="74">
        <f t="shared" si="13"/>
        <v>0</v>
      </c>
      <c r="L55" s="290"/>
      <c r="M55" s="56">
        <f>'Source Data'!K55</f>
        <v>4505.3962927797675</v>
      </c>
      <c r="N55" s="74">
        <f t="shared" si="14"/>
        <v>0</v>
      </c>
      <c r="O55" s="290"/>
      <c r="P55" s="56">
        <f>'Source Data'!L55</f>
        <v>1802.158517111907</v>
      </c>
      <c r="Q55" s="74">
        <f t="shared" si="15"/>
        <v>0</v>
      </c>
      <c r="R55" s="93">
        <v>0</v>
      </c>
      <c r="S55" s="56"/>
      <c r="T55" s="56"/>
      <c r="U55" s="57">
        <f t="shared" si="28"/>
        <v>0</v>
      </c>
      <c r="V55" s="93">
        <f t="shared" si="2"/>
        <v>0</v>
      </c>
      <c r="W55" s="74">
        <f t="shared" si="16"/>
        <v>0</v>
      </c>
      <c r="X55" s="93">
        <f t="shared" si="17"/>
        <v>0</v>
      </c>
      <c r="Y55" s="56"/>
      <c r="Z55" s="93">
        <f t="shared" si="18"/>
        <v>0</v>
      </c>
      <c r="AA55" s="56"/>
      <c r="AB55" s="56">
        <f t="shared" si="19"/>
        <v>0</v>
      </c>
      <c r="AC55" s="93">
        <f t="shared" si="20"/>
        <v>0</v>
      </c>
      <c r="AD55" s="97">
        <f t="shared" si="29"/>
        <v>0</v>
      </c>
      <c r="AE55" s="75">
        <f>'Source Data'!N55</f>
        <v>2655</v>
      </c>
      <c r="AF55" s="90">
        <f t="shared" si="30"/>
        <v>0</v>
      </c>
      <c r="AG55" s="271"/>
      <c r="AH55" s="75">
        <f t="shared" si="21"/>
        <v>0</v>
      </c>
      <c r="AI55" s="271"/>
      <c r="AJ55" s="77">
        <f t="shared" si="31"/>
        <v>0</v>
      </c>
      <c r="AK55" s="76">
        <f t="shared" si="32"/>
        <v>0</v>
      </c>
      <c r="AL55" s="90">
        <f t="shared" si="22"/>
        <v>0</v>
      </c>
      <c r="AM55" s="79">
        <f t="shared" si="23"/>
        <v>0</v>
      </c>
      <c r="AN55" s="90">
        <f t="shared" si="24"/>
        <v>0</v>
      </c>
      <c r="AO55" s="56"/>
      <c r="AP55" s="90">
        <f t="shared" si="25"/>
        <v>0</v>
      </c>
      <c r="AQ55" s="77"/>
      <c r="AR55" s="77">
        <f t="shared" si="26"/>
        <v>0</v>
      </c>
      <c r="AS55" s="90">
        <f t="shared" si="27"/>
        <v>0</v>
      </c>
      <c r="AT55" s="78">
        <f t="shared" si="7"/>
        <v>0</v>
      </c>
      <c r="AU55" s="87">
        <f t="shared" si="8"/>
        <v>0</v>
      </c>
      <c r="AV55" s="116"/>
      <c r="AW55" s="74"/>
      <c r="AX55" s="74">
        <f t="shared" si="33"/>
        <v>0</v>
      </c>
      <c r="AY55" s="74">
        <f t="shared" si="34"/>
        <v>0</v>
      </c>
    </row>
    <row r="56" spans="1:51" ht="16.149999999999999" customHeight="1" x14ac:dyDescent="0.2">
      <c r="A56" s="49">
        <v>50</v>
      </c>
      <c r="B56" s="50" t="s">
        <v>54</v>
      </c>
      <c r="C56" s="272">
        <f>'8_2.1.18 SIS'!P56</f>
        <v>0</v>
      </c>
      <c r="D56" s="51">
        <f>'Source Data'!H56</f>
        <v>4738.7087437121554</v>
      </c>
      <c r="E56" s="80">
        <f t="shared" si="11"/>
        <v>0</v>
      </c>
      <c r="F56" s="291"/>
      <c r="G56" s="51">
        <f>'Source Data'!I56</f>
        <v>638.95176727517901</v>
      </c>
      <c r="H56" s="80">
        <f t="shared" si="12"/>
        <v>0</v>
      </c>
      <c r="I56" s="291"/>
      <c r="J56" s="51">
        <f>'Source Data'!J56</f>
        <v>174.25957289323065</v>
      </c>
      <c r="K56" s="80">
        <f t="shared" si="13"/>
        <v>0</v>
      </c>
      <c r="L56" s="291"/>
      <c r="M56" s="51">
        <f>'Source Data'!K56</f>
        <v>4356.4893223307663</v>
      </c>
      <c r="N56" s="80">
        <f t="shared" si="14"/>
        <v>0</v>
      </c>
      <c r="O56" s="291"/>
      <c r="P56" s="51">
        <f>'Source Data'!L56</f>
        <v>1742.5957289323062</v>
      </c>
      <c r="Q56" s="80">
        <f t="shared" si="15"/>
        <v>0</v>
      </c>
      <c r="R56" s="94">
        <v>0</v>
      </c>
      <c r="S56" s="51"/>
      <c r="T56" s="51"/>
      <c r="U56" s="52">
        <f t="shared" si="28"/>
        <v>0</v>
      </c>
      <c r="V56" s="94">
        <f t="shared" si="2"/>
        <v>0</v>
      </c>
      <c r="W56" s="80">
        <f t="shared" si="16"/>
        <v>0</v>
      </c>
      <c r="X56" s="94">
        <f t="shared" si="17"/>
        <v>0</v>
      </c>
      <c r="Y56" s="51"/>
      <c r="Z56" s="94">
        <f t="shared" si="18"/>
        <v>0</v>
      </c>
      <c r="AA56" s="53"/>
      <c r="AB56" s="51">
        <f t="shared" si="19"/>
        <v>0</v>
      </c>
      <c r="AC56" s="95">
        <f t="shared" si="20"/>
        <v>0</v>
      </c>
      <c r="AD56" s="95">
        <f t="shared" si="29"/>
        <v>0</v>
      </c>
      <c r="AE56" s="71">
        <f>'Source Data'!N56</f>
        <v>3490</v>
      </c>
      <c r="AF56" s="91">
        <f t="shared" si="30"/>
        <v>0</v>
      </c>
      <c r="AG56" s="272"/>
      <c r="AH56" s="71">
        <f t="shared" si="21"/>
        <v>0</v>
      </c>
      <c r="AI56" s="272"/>
      <c r="AJ56" s="72">
        <f t="shared" si="31"/>
        <v>0</v>
      </c>
      <c r="AK56" s="73">
        <f t="shared" si="32"/>
        <v>0</v>
      </c>
      <c r="AL56" s="91">
        <f t="shared" si="22"/>
        <v>0</v>
      </c>
      <c r="AM56" s="82">
        <f t="shared" si="23"/>
        <v>0</v>
      </c>
      <c r="AN56" s="91">
        <f t="shared" si="24"/>
        <v>0</v>
      </c>
      <c r="AO56" s="51"/>
      <c r="AP56" s="91">
        <f t="shared" si="25"/>
        <v>0</v>
      </c>
      <c r="AQ56" s="72"/>
      <c r="AR56" s="72">
        <f t="shared" si="26"/>
        <v>0</v>
      </c>
      <c r="AS56" s="91">
        <f t="shared" si="27"/>
        <v>0</v>
      </c>
      <c r="AT56" s="81">
        <f t="shared" si="7"/>
        <v>0</v>
      </c>
      <c r="AU56" s="88">
        <f t="shared" si="8"/>
        <v>0</v>
      </c>
      <c r="AV56" s="116"/>
      <c r="AW56" s="80"/>
      <c r="AX56" s="80">
        <f t="shared" si="33"/>
        <v>0</v>
      </c>
      <c r="AY56" s="80">
        <f t="shared" si="34"/>
        <v>0</v>
      </c>
    </row>
    <row r="57" spans="1:51" ht="16.149999999999999" customHeight="1" x14ac:dyDescent="0.2">
      <c r="A57" s="58">
        <v>51</v>
      </c>
      <c r="B57" s="59" t="s">
        <v>55</v>
      </c>
      <c r="C57" s="270">
        <f>'8_2.1.18 SIS'!P57</f>
        <v>0</v>
      </c>
      <c r="D57" s="60">
        <f>'Source Data'!H57</f>
        <v>4281.7369154997223</v>
      </c>
      <c r="E57" s="65">
        <f t="shared" si="11"/>
        <v>0</v>
      </c>
      <c r="F57" s="289"/>
      <c r="G57" s="60">
        <f>'Source Data'!I57</f>
        <v>570.93395934473472</v>
      </c>
      <c r="H57" s="65">
        <f t="shared" si="12"/>
        <v>0</v>
      </c>
      <c r="I57" s="289"/>
      <c r="J57" s="60">
        <f>'Source Data'!J57</f>
        <v>155.70926163947308</v>
      </c>
      <c r="K57" s="65">
        <f t="shared" si="13"/>
        <v>0</v>
      </c>
      <c r="L57" s="289"/>
      <c r="M57" s="60">
        <f>'Source Data'!K57</f>
        <v>3892.7315409868274</v>
      </c>
      <c r="N57" s="65">
        <f t="shared" si="14"/>
        <v>0</v>
      </c>
      <c r="O57" s="289"/>
      <c r="P57" s="60">
        <f>'Source Data'!L57</f>
        <v>1557.0926163947308</v>
      </c>
      <c r="Q57" s="65">
        <f t="shared" si="15"/>
        <v>0</v>
      </c>
      <c r="R57" s="92">
        <v>0</v>
      </c>
      <c r="S57" s="60"/>
      <c r="T57" s="60"/>
      <c r="U57" s="61">
        <f t="shared" si="28"/>
        <v>0</v>
      </c>
      <c r="V57" s="92">
        <f t="shared" si="2"/>
        <v>0</v>
      </c>
      <c r="W57" s="65">
        <f t="shared" si="16"/>
        <v>0</v>
      </c>
      <c r="X57" s="92">
        <f t="shared" si="17"/>
        <v>0</v>
      </c>
      <c r="Y57" s="60"/>
      <c r="Z57" s="92">
        <f t="shared" si="18"/>
        <v>0</v>
      </c>
      <c r="AA57" s="60"/>
      <c r="AB57" s="60">
        <f t="shared" si="19"/>
        <v>0</v>
      </c>
      <c r="AC57" s="92">
        <f t="shared" si="20"/>
        <v>0</v>
      </c>
      <c r="AD57" s="96">
        <f t="shared" si="29"/>
        <v>0</v>
      </c>
      <c r="AE57" s="66">
        <f>'Source Data'!N57</f>
        <v>4268</v>
      </c>
      <c r="AF57" s="89">
        <f t="shared" si="30"/>
        <v>0</v>
      </c>
      <c r="AG57" s="270"/>
      <c r="AH57" s="66">
        <f t="shared" si="21"/>
        <v>0</v>
      </c>
      <c r="AI57" s="270"/>
      <c r="AJ57" s="68">
        <f t="shared" si="31"/>
        <v>0</v>
      </c>
      <c r="AK57" s="67">
        <f t="shared" si="32"/>
        <v>0</v>
      </c>
      <c r="AL57" s="89">
        <f t="shared" si="22"/>
        <v>0</v>
      </c>
      <c r="AM57" s="70">
        <f t="shared" si="23"/>
        <v>0</v>
      </c>
      <c r="AN57" s="89">
        <f t="shared" si="24"/>
        <v>0</v>
      </c>
      <c r="AO57" s="60"/>
      <c r="AP57" s="89">
        <f t="shared" si="25"/>
        <v>0</v>
      </c>
      <c r="AQ57" s="68"/>
      <c r="AR57" s="68">
        <f t="shared" si="26"/>
        <v>0</v>
      </c>
      <c r="AS57" s="89">
        <f t="shared" si="27"/>
        <v>0</v>
      </c>
      <c r="AT57" s="69">
        <f t="shared" si="7"/>
        <v>0</v>
      </c>
      <c r="AU57" s="86">
        <f t="shared" si="8"/>
        <v>0</v>
      </c>
      <c r="AV57" s="116"/>
      <c r="AW57" s="65"/>
      <c r="AX57" s="65">
        <f t="shared" si="33"/>
        <v>0</v>
      </c>
      <c r="AY57" s="65">
        <f t="shared" si="34"/>
        <v>0</v>
      </c>
    </row>
    <row r="58" spans="1:51" ht="16.149999999999999" customHeight="1" x14ac:dyDescent="0.2">
      <c r="A58" s="54">
        <v>52</v>
      </c>
      <c r="B58" s="55" t="s">
        <v>56</v>
      </c>
      <c r="C58" s="271">
        <f>'8_2.1.18 SIS'!P58</f>
        <v>0</v>
      </c>
      <c r="D58" s="56">
        <f>'Source Data'!H58</f>
        <v>4477.885435486186</v>
      </c>
      <c r="E58" s="74">
        <f t="shared" si="11"/>
        <v>0</v>
      </c>
      <c r="F58" s="290"/>
      <c r="G58" s="56">
        <f>'Source Data'!I58</f>
        <v>601.39043740535396</v>
      </c>
      <c r="H58" s="74">
        <f t="shared" si="12"/>
        <v>0</v>
      </c>
      <c r="I58" s="290"/>
      <c r="J58" s="56">
        <f>'Source Data'!J58</f>
        <v>164.01557383782384</v>
      </c>
      <c r="K58" s="74">
        <f t="shared" si="13"/>
        <v>0</v>
      </c>
      <c r="L58" s="290"/>
      <c r="M58" s="56">
        <f>'Source Data'!K58</f>
        <v>4100.3893459455958</v>
      </c>
      <c r="N58" s="74">
        <f t="shared" si="14"/>
        <v>0</v>
      </c>
      <c r="O58" s="290"/>
      <c r="P58" s="56">
        <f>'Source Data'!L58</f>
        <v>1640.1557383782383</v>
      </c>
      <c r="Q58" s="74">
        <f t="shared" si="15"/>
        <v>0</v>
      </c>
      <c r="R58" s="93">
        <v>0</v>
      </c>
      <c r="S58" s="56"/>
      <c r="T58" s="56"/>
      <c r="U58" s="57">
        <f t="shared" si="28"/>
        <v>0</v>
      </c>
      <c r="V58" s="93">
        <f t="shared" si="2"/>
        <v>0</v>
      </c>
      <c r="W58" s="74">
        <f t="shared" si="16"/>
        <v>0</v>
      </c>
      <c r="X58" s="93">
        <f t="shared" si="17"/>
        <v>0</v>
      </c>
      <c r="Y58" s="56"/>
      <c r="Z58" s="93">
        <f t="shared" si="18"/>
        <v>0</v>
      </c>
      <c r="AA58" s="56"/>
      <c r="AB58" s="56">
        <f t="shared" si="19"/>
        <v>0</v>
      </c>
      <c r="AC58" s="93">
        <f t="shared" si="20"/>
        <v>0</v>
      </c>
      <c r="AD58" s="97">
        <f t="shared" si="29"/>
        <v>0</v>
      </c>
      <c r="AE58" s="75">
        <f>'Source Data'!N58</f>
        <v>5924</v>
      </c>
      <c r="AF58" s="90">
        <f t="shared" si="30"/>
        <v>0</v>
      </c>
      <c r="AG58" s="271"/>
      <c r="AH58" s="75">
        <f t="shared" si="21"/>
        <v>0</v>
      </c>
      <c r="AI58" s="271"/>
      <c r="AJ58" s="77">
        <f t="shared" si="31"/>
        <v>0</v>
      </c>
      <c r="AK58" s="76">
        <f t="shared" si="32"/>
        <v>0</v>
      </c>
      <c r="AL58" s="90">
        <f t="shared" si="22"/>
        <v>0</v>
      </c>
      <c r="AM58" s="79">
        <f t="shared" si="23"/>
        <v>0</v>
      </c>
      <c r="AN58" s="90">
        <f t="shared" si="24"/>
        <v>0</v>
      </c>
      <c r="AO58" s="56"/>
      <c r="AP58" s="90">
        <f t="shared" si="25"/>
        <v>0</v>
      </c>
      <c r="AQ58" s="77"/>
      <c r="AR58" s="77">
        <f t="shared" si="26"/>
        <v>0</v>
      </c>
      <c r="AS58" s="90">
        <f t="shared" si="27"/>
        <v>0</v>
      </c>
      <c r="AT58" s="78">
        <f t="shared" si="7"/>
        <v>0</v>
      </c>
      <c r="AU58" s="87">
        <f t="shared" si="8"/>
        <v>0</v>
      </c>
      <c r="AV58" s="116"/>
      <c r="AW58" s="74"/>
      <c r="AX58" s="74">
        <f t="shared" si="33"/>
        <v>0</v>
      </c>
      <c r="AY58" s="74">
        <f t="shared" si="34"/>
        <v>0</v>
      </c>
    </row>
    <row r="59" spans="1:51" ht="16.149999999999999" customHeight="1" x14ac:dyDescent="0.2">
      <c r="A59" s="54">
        <v>53</v>
      </c>
      <c r="B59" s="55" t="s">
        <v>57</v>
      </c>
      <c r="C59" s="271">
        <f>'8_2.1.18 SIS'!P59</f>
        <v>0</v>
      </c>
      <c r="D59" s="56">
        <f>'Source Data'!H59</f>
        <v>4674.7758891865669</v>
      </c>
      <c r="E59" s="74">
        <f t="shared" si="11"/>
        <v>0</v>
      </c>
      <c r="F59" s="290"/>
      <c r="G59" s="56">
        <f>'Source Data'!I59</f>
        <v>663.32493479155164</v>
      </c>
      <c r="H59" s="74">
        <f t="shared" si="12"/>
        <v>0</v>
      </c>
      <c r="I59" s="290"/>
      <c r="J59" s="56">
        <f>'Source Data'!J59</f>
        <v>180.90680039769586</v>
      </c>
      <c r="K59" s="74">
        <f t="shared" si="13"/>
        <v>0</v>
      </c>
      <c r="L59" s="290"/>
      <c r="M59" s="56">
        <f>'Source Data'!K59</f>
        <v>4522.670009942397</v>
      </c>
      <c r="N59" s="74">
        <f t="shared" si="14"/>
        <v>0</v>
      </c>
      <c r="O59" s="290"/>
      <c r="P59" s="56">
        <f>'Source Data'!L59</f>
        <v>1809.0680039769588</v>
      </c>
      <c r="Q59" s="74">
        <f t="shared" si="15"/>
        <v>0</v>
      </c>
      <c r="R59" s="93">
        <v>0</v>
      </c>
      <c r="S59" s="56"/>
      <c r="T59" s="56"/>
      <c r="U59" s="57">
        <f t="shared" si="28"/>
        <v>0</v>
      </c>
      <c r="V59" s="93">
        <f t="shared" si="2"/>
        <v>0</v>
      </c>
      <c r="W59" s="74">
        <f t="shared" si="16"/>
        <v>0</v>
      </c>
      <c r="X59" s="93">
        <f t="shared" si="17"/>
        <v>0</v>
      </c>
      <c r="Y59" s="56"/>
      <c r="Z59" s="93">
        <f t="shared" si="18"/>
        <v>0</v>
      </c>
      <c r="AA59" s="56"/>
      <c r="AB59" s="56">
        <f t="shared" si="19"/>
        <v>0</v>
      </c>
      <c r="AC59" s="93">
        <f t="shared" si="20"/>
        <v>0</v>
      </c>
      <c r="AD59" s="97">
        <f t="shared" si="29"/>
        <v>0</v>
      </c>
      <c r="AE59" s="75">
        <f>'Source Data'!N59</f>
        <v>2670</v>
      </c>
      <c r="AF59" s="90">
        <f t="shared" si="30"/>
        <v>0</v>
      </c>
      <c r="AG59" s="271"/>
      <c r="AH59" s="75">
        <f t="shared" si="21"/>
        <v>0</v>
      </c>
      <c r="AI59" s="271"/>
      <c r="AJ59" s="77">
        <f t="shared" si="31"/>
        <v>0</v>
      </c>
      <c r="AK59" s="76">
        <f t="shared" si="32"/>
        <v>0</v>
      </c>
      <c r="AL59" s="90">
        <f t="shared" si="22"/>
        <v>0</v>
      </c>
      <c r="AM59" s="79">
        <f t="shared" si="23"/>
        <v>0</v>
      </c>
      <c r="AN59" s="90">
        <f t="shared" si="24"/>
        <v>0</v>
      </c>
      <c r="AO59" s="56"/>
      <c r="AP59" s="90">
        <f t="shared" si="25"/>
        <v>0</v>
      </c>
      <c r="AQ59" s="77"/>
      <c r="AR59" s="77">
        <f t="shared" si="26"/>
        <v>0</v>
      </c>
      <c r="AS59" s="90">
        <f t="shared" si="27"/>
        <v>0</v>
      </c>
      <c r="AT59" s="78">
        <f t="shared" si="7"/>
        <v>0</v>
      </c>
      <c r="AU59" s="87">
        <f t="shared" si="8"/>
        <v>0</v>
      </c>
      <c r="AV59" s="116"/>
      <c r="AW59" s="74"/>
      <c r="AX59" s="74">
        <f t="shared" si="33"/>
        <v>0</v>
      </c>
      <c r="AY59" s="74">
        <f t="shared" si="34"/>
        <v>0</v>
      </c>
    </row>
    <row r="60" spans="1:51" ht="16.149999999999999" customHeight="1" x14ac:dyDescent="0.2">
      <c r="A60" s="54">
        <v>54</v>
      </c>
      <c r="B60" s="55" t="s">
        <v>58</v>
      </c>
      <c r="C60" s="271">
        <f>'8_2.1.18 SIS'!P60</f>
        <v>0</v>
      </c>
      <c r="D60" s="56">
        <f>'Source Data'!H60</f>
        <v>4784.5850415334589</v>
      </c>
      <c r="E60" s="74">
        <f t="shared" si="11"/>
        <v>0</v>
      </c>
      <c r="F60" s="290"/>
      <c r="G60" s="56">
        <f>'Source Data'!I60</f>
        <v>583.70660052312871</v>
      </c>
      <c r="H60" s="74">
        <f t="shared" si="12"/>
        <v>0</v>
      </c>
      <c r="I60" s="290"/>
      <c r="J60" s="56">
        <f>'Source Data'!J60</f>
        <v>159.19270923358056</v>
      </c>
      <c r="K60" s="74">
        <f t="shared" si="13"/>
        <v>0</v>
      </c>
      <c r="L60" s="290"/>
      <c r="M60" s="56">
        <f>'Source Data'!K60</f>
        <v>3979.8177308395143</v>
      </c>
      <c r="N60" s="74">
        <f t="shared" si="14"/>
        <v>0</v>
      </c>
      <c r="O60" s="290"/>
      <c r="P60" s="56">
        <f>'Source Data'!L60</f>
        <v>1591.9270923358056</v>
      </c>
      <c r="Q60" s="74">
        <f t="shared" si="15"/>
        <v>0</v>
      </c>
      <c r="R60" s="93">
        <v>0</v>
      </c>
      <c r="S60" s="56"/>
      <c r="T60" s="56"/>
      <c r="U60" s="57">
        <f t="shared" si="28"/>
        <v>0</v>
      </c>
      <c r="V60" s="93">
        <f t="shared" si="2"/>
        <v>0</v>
      </c>
      <c r="W60" s="74">
        <f t="shared" si="16"/>
        <v>0</v>
      </c>
      <c r="X60" s="93">
        <f t="shared" si="17"/>
        <v>0</v>
      </c>
      <c r="Y60" s="56"/>
      <c r="Z60" s="93">
        <f t="shared" si="18"/>
        <v>0</v>
      </c>
      <c r="AA60" s="56"/>
      <c r="AB60" s="56">
        <f t="shared" si="19"/>
        <v>0</v>
      </c>
      <c r="AC60" s="93">
        <f t="shared" si="20"/>
        <v>0</v>
      </c>
      <c r="AD60" s="97">
        <f t="shared" si="29"/>
        <v>0</v>
      </c>
      <c r="AE60" s="75">
        <f>'Source Data'!N60</f>
        <v>5141</v>
      </c>
      <c r="AF60" s="90">
        <f t="shared" si="30"/>
        <v>0</v>
      </c>
      <c r="AG60" s="271"/>
      <c r="AH60" s="75">
        <f t="shared" si="21"/>
        <v>0</v>
      </c>
      <c r="AI60" s="271"/>
      <c r="AJ60" s="77">
        <f t="shared" si="31"/>
        <v>0</v>
      </c>
      <c r="AK60" s="76">
        <f t="shared" si="32"/>
        <v>0</v>
      </c>
      <c r="AL60" s="90">
        <f t="shared" si="22"/>
        <v>0</v>
      </c>
      <c r="AM60" s="79">
        <f t="shared" si="23"/>
        <v>0</v>
      </c>
      <c r="AN60" s="90">
        <f t="shared" si="24"/>
        <v>0</v>
      </c>
      <c r="AO60" s="56"/>
      <c r="AP60" s="90">
        <f t="shared" si="25"/>
        <v>0</v>
      </c>
      <c r="AQ60" s="77"/>
      <c r="AR60" s="77">
        <f t="shared" si="26"/>
        <v>0</v>
      </c>
      <c r="AS60" s="90">
        <f t="shared" si="27"/>
        <v>0</v>
      </c>
      <c r="AT60" s="78">
        <f t="shared" si="7"/>
        <v>0</v>
      </c>
      <c r="AU60" s="87">
        <f t="shared" si="8"/>
        <v>0</v>
      </c>
      <c r="AV60" s="116"/>
      <c r="AW60" s="74"/>
      <c r="AX60" s="74">
        <f t="shared" si="33"/>
        <v>0</v>
      </c>
      <c r="AY60" s="74">
        <f t="shared" si="34"/>
        <v>0</v>
      </c>
    </row>
    <row r="61" spans="1:51" ht="16.149999999999999" customHeight="1" x14ac:dyDescent="0.2">
      <c r="A61" s="49">
        <v>55</v>
      </c>
      <c r="B61" s="50" t="s">
        <v>59</v>
      </c>
      <c r="C61" s="272">
        <f>'8_2.1.18 SIS'!P61</f>
        <v>0</v>
      </c>
      <c r="D61" s="51">
        <f>'Source Data'!H61</f>
        <v>4501.7236472239638</v>
      </c>
      <c r="E61" s="80">
        <f t="shared" si="11"/>
        <v>0</v>
      </c>
      <c r="F61" s="291"/>
      <c r="G61" s="51">
        <f>'Source Data'!I61</f>
        <v>593.48544210889816</v>
      </c>
      <c r="H61" s="80">
        <f t="shared" si="12"/>
        <v>0</v>
      </c>
      <c r="I61" s="291"/>
      <c r="J61" s="51">
        <f>'Source Data'!J61</f>
        <v>161.8596660296995</v>
      </c>
      <c r="K61" s="80">
        <f t="shared" si="13"/>
        <v>0</v>
      </c>
      <c r="L61" s="291"/>
      <c r="M61" s="51">
        <f>'Source Data'!K61</f>
        <v>4046.4916507424882</v>
      </c>
      <c r="N61" s="80">
        <f t="shared" si="14"/>
        <v>0</v>
      </c>
      <c r="O61" s="291"/>
      <c r="P61" s="51">
        <f>'Source Data'!L61</f>
        <v>1618.596660296995</v>
      </c>
      <c r="Q61" s="80">
        <f t="shared" si="15"/>
        <v>0</v>
      </c>
      <c r="R61" s="94">
        <v>0</v>
      </c>
      <c r="S61" s="51"/>
      <c r="T61" s="51"/>
      <c r="U61" s="52">
        <f t="shared" si="28"/>
        <v>0</v>
      </c>
      <c r="V61" s="94">
        <f t="shared" si="2"/>
        <v>0</v>
      </c>
      <c r="W61" s="80">
        <f t="shared" si="16"/>
        <v>0</v>
      </c>
      <c r="X61" s="94">
        <f t="shared" si="17"/>
        <v>0</v>
      </c>
      <c r="Y61" s="51"/>
      <c r="Z61" s="94">
        <f t="shared" si="18"/>
        <v>0</v>
      </c>
      <c r="AA61" s="53"/>
      <c r="AB61" s="51">
        <f t="shared" si="19"/>
        <v>0</v>
      </c>
      <c r="AC61" s="95">
        <f t="shared" si="20"/>
        <v>0</v>
      </c>
      <c r="AD61" s="95">
        <f t="shared" si="29"/>
        <v>0</v>
      </c>
      <c r="AE61" s="71">
        <f>'Source Data'!N61</f>
        <v>3703</v>
      </c>
      <c r="AF61" s="91">
        <f t="shared" si="30"/>
        <v>0</v>
      </c>
      <c r="AG61" s="272"/>
      <c r="AH61" s="71">
        <f t="shared" si="21"/>
        <v>0</v>
      </c>
      <c r="AI61" s="272"/>
      <c r="AJ61" s="72">
        <f t="shared" si="31"/>
        <v>0</v>
      </c>
      <c r="AK61" s="73">
        <f t="shared" si="32"/>
        <v>0</v>
      </c>
      <c r="AL61" s="91">
        <f t="shared" si="22"/>
        <v>0</v>
      </c>
      <c r="AM61" s="82">
        <f t="shared" si="23"/>
        <v>0</v>
      </c>
      <c r="AN61" s="91">
        <f t="shared" si="24"/>
        <v>0</v>
      </c>
      <c r="AO61" s="51"/>
      <c r="AP61" s="91">
        <f t="shared" si="25"/>
        <v>0</v>
      </c>
      <c r="AQ61" s="72"/>
      <c r="AR61" s="72">
        <f t="shared" si="26"/>
        <v>0</v>
      </c>
      <c r="AS61" s="91">
        <f t="shared" si="27"/>
        <v>0</v>
      </c>
      <c r="AT61" s="81">
        <f t="shared" si="7"/>
        <v>0</v>
      </c>
      <c r="AU61" s="88">
        <f t="shared" si="8"/>
        <v>0</v>
      </c>
      <c r="AV61" s="116"/>
      <c r="AW61" s="80"/>
      <c r="AX61" s="80">
        <f t="shared" si="33"/>
        <v>0</v>
      </c>
      <c r="AY61" s="80">
        <f t="shared" si="34"/>
        <v>0</v>
      </c>
    </row>
    <row r="62" spans="1:51" ht="16.149999999999999" customHeight="1" x14ac:dyDescent="0.2">
      <c r="A62" s="58">
        <v>56</v>
      </c>
      <c r="B62" s="59" t="s">
        <v>60</v>
      </c>
      <c r="C62" s="270">
        <f>'8_2.1.18 SIS'!P62</f>
        <v>0</v>
      </c>
      <c r="D62" s="60">
        <f>'Source Data'!H62</f>
        <v>5010.1657022009513</v>
      </c>
      <c r="E62" s="65">
        <f t="shared" si="11"/>
        <v>0</v>
      </c>
      <c r="F62" s="289"/>
      <c r="G62" s="60">
        <f>'Source Data'!I62</f>
        <v>665.40831600253398</v>
      </c>
      <c r="H62" s="65">
        <f t="shared" si="12"/>
        <v>0</v>
      </c>
      <c r="I62" s="289"/>
      <c r="J62" s="60">
        <f>'Source Data'!J62</f>
        <v>181.4749952734183</v>
      </c>
      <c r="K62" s="65">
        <f t="shared" si="13"/>
        <v>0</v>
      </c>
      <c r="L62" s="289"/>
      <c r="M62" s="60">
        <f>'Source Data'!K62</f>
        <v>4536.8748818354579</v>
      </c>
      <c r="N62" s="65">
        <f t="shared" si="14"/>
        <v>0</v>
      </c>
      <c r="O62" s="289"/>
      <c r="P62" s="60">
        <f>'Source Data'!L62</f>
        <v>1814.7499527341834</v>
      </c>
      <c r="Q62" s="65">
        <f t="shared" si="15"/>
        <v>0</v>
      </c>
      <c r="R62" s="92">
        <v>0</v>
      </c>
      <c r="S62" s="60"/>
      <c r="T62" s="60"/>
      <c r="U62" s="61">
        <f t="shared" si="28"/>
        <v>0</v>
      </c>
      <c r="V62" s="92">
        <f t="shared" si="2"/>
        <v>0</v>
      </c>
      <c r="W62" s="65">
        <f t="shared" si="16"/>
        <v>0</v>
      </c>
      <c r="X62" s="92">
        <f t="shared" si="17"/>
        <v>0</v>
      </c>
      <c r="Y62" s="60"/>
      <c r="Z62" s="92">
        <f t="shared" si="18"/>
        <v>0</v>
      </c>
      <c r="AA62" s="60"/>
      <c r="AB62" s="60">
        <f t="shared" si="19"/>
        <v>0</v>
      </c>
      <c r="AC62" s="92">
        <f t="shared" si="20"/>
        <v>0</v>
      </c>
      <c r="AD62" s="96">
        <f t="shared" si="29"/>
        <v>0</v>
      </c>
      <c r="AE62" s="66">
        <f>'Source Data'!N62</f>
        <v>4203</v>
      </c>
      <c r="AF62" s="89">
        <f t="shared" si="30"/>
        <v>0</v>
      </c>
      <c r="AG62" s="270"/>
      <c r="AH62" s="66">
        <f t="shared" si="21"/>
        <v>0</v>
      </c>
      <c r="AI62" s="270"/>
      <c r="AJ62" s="68">
        <f t="shared" si="31"/>
        <v>0</v>
      </c>
      <c r="AK62" s="67">
        <f t="shared" si="32"/>
        <v>0</v>
      </c>
      <c r="AL62" s="89">
        <f t="shared" si="22"/>
        <v>0</v>
      </c>
      <c r="AM62" s="70">
        <f t="shared" si="23"/>
        <v>0</v>
      </c>
      <c r="AN62" s="89">
        <f t="shared" si="24"/>
        <v>0</v>
      </c>
      <c r="AO62" s="60"/>
      <c r="AP62" s="89">
        <f t="shared" si="25"/>
        <v>0</v>
      </c>
      <c r="AQ62" s="68"/>
      <c r="AR62" s="68">
        <f t="shared" si="26"/>
        <v>0</v>
      </c>
      <c r="AS62" s="89">
        <f t="shared" si="27"/>
        <v>0</v>
      </c>
      <c r="AT62" s="69">
        <f t="shared" si="7"/>
        <v>0</v>
      </c>
      <c r="AU62" s="86">
        <f t="shared" si="8"/>
        <v>0</v>
      </c>
      <c r="AV62" s="116"/>
      <c r="AW62" s="65"/>
      <c r="AX62" s="65">
        <f t="shared" si="33"/>
        <v>0</v>
      </c>
      <c r="AY62" s="65">
        <f t="shared" si="34"/>
        <v>0</v>
      </c>
    </row>
    <row r="63" spans="1:51" ht="16.149999999999999" customHeight="1" x14ac:dyDescent="0.2">
      <c r="A63" s="54">
        <v>57</v>
      </c>
      <c r="B63" s="55" t="s">
        <v>61</v>
      </c>
      <c r="C63" s="271">
        <f>'8_2.1.18 SIS'!P63</f>
        <v>0</v>
      </c>
      <c r="D63" s="56">
        <f>'Source Data'!H63</f>
        <v>4811.4108022710652</v>
      </c>
      <c r="E63" s="74">
        <f t="shared" si="11"/>
        <v>0</v>
      </c>
      <c r="F63" s="290"/>
      <c r="G63" s="56">
        <f>'Source Data'!I63</f>
        <v>666.15521612667408</v>
      </c>
      <c r="H63" s="74">
        <f t="shared" si="12"/>
        <v>0</v>
      </c>
      <c r="I63" s="290"/>
      <c r="J63" s="56">
        <f>'Source Data'!J63</f>
        <v>181.67869530727472</v>
      </c>
      <c r="K63" s="74">
        <f t="shared" si="13"/>
        <v>0</v>
      </c>
      <c r="L63" s="290"/>
      <c r="M63" s="56">
        <f>'Source Data'!K63</f>
        <v>4541.967382681868</v>
      </c>
      <c r="N63" s="74">
        <f t="shared" si="14"/>
        <v>0</v>
      </c>
      <c r="O63" s="290"/>
      <c r="P63" s="56">
        <f>'Source Data'!L63</f>
        <v>1816.7869530727471</v>
      </c>
      <c r="Q63" s="74">
        <f t="shared" si="15"/>
        <v>0</v>
      </c>
      <c r="R63" s="93">
        <v>0</v>
      </c>
      <c r="S63" s="56"/>
      <c r="T63" s="56"/>
      <c r="U63" s="57">
        <f t="shared" si="28"/>
        <v>0</v>
      </c>
      <c r="V63" s="93">
        <f t="shared" si="2"/>
        <v>0</v>
      </c>
      <c r="W63" s="74">
        <f t="shared" si="16"/>
        <v>0</v>
      </c>
      <c r="X63" s="93">
        <f t="shared" si="17"/>
        <v>0</v>
      </c>
      <c r="Y63" s="56"/>
      <c r="Z63" s="93">
        <f t="shared" si="18"/>
        <v>0</v>
      </c>
      <c r="AA63" s="56"/>
      <c r="AB63" s="56">
        <f t="shared" si="19"/>
        <v>0</v>
      </c>
      <c r="AC63" s="93">
        <f t="shared" si="20"/>
        <v>0</v>
      </c>
      <c r="AD63" s="97">
        <f t="shared" si="29"/>
        <v>0</v>
      </c>
      <c r="AE63" s="75">
        <f>'Source Data'!N63</f>
        <v>2620</v>
      </c>
      <c r="AF63" s="90">
        <f t="shared" si="30"/>
        <v>0</v>
      </c>
      <c r="AG63" s="271"/>
      <c r="AH63" s="75">
        <f t="shared" si="21"/>
        <v>0</v>
      </c>
      <c r="AI63" s="271"/>
      <c r="AJ63" s="77">
        <f t="shared" si="31"/>
        <v>0</v>
      </c>
      <c r="AK63" s="76">
        <f t="shared" si="32"/>
        <v>0</v>
      </c>
      <c r="AL63" s="90">
        <f t="shared" si="22"/>
        <v>0</v>
      </c>
      <c r="AM63" s="79">
        <f t="shared" si="23"/>
        <v>0</v>
      </c>
      <c r="AN63" s="90">
        <f t="shared" si="24"/>
        <v>0</v>
      </c>
      <c r="AO63" s="56"/>
      <c r="AP63" s="90">
        <f t="shared" si="25"/>
        <v>0</v>
      </c>
      <c r="AQ63" s="77"/>
      <c r="AR63" s="77">
        <f t="shared" si="26"/>
        <v>0</v>
      </c>
      <c r="AS63" s="90">
        <f t="shared" si="27"/>
        <v>0</v>
      </c>
      <c r="AT63" s="78">
        <f t="shared" si="7"/>
        <v>0</v>
      </c>
      <c r="AU63" s="87">
        <f t="shared" si="8"/>
        <v>0</v>
      </c>
      <c r="AV63" s="116"/>
      <c r="AW63" s="74"/>
      <c r="AX63" s="74">
        <f t="shared" si="33"/>
        <v>0</v>
      </c>
      <c r="AY63" s="74">
        <f t="shared" si="34"/>
        <v>0</v>
      </c>
    </row>
    <row r="64" spans="1:51" ht="16.149999999999999" customHeight="1" x14ac:dyDescent="0.2">
      <c r="A64" s="54">
        <v>58</v>
      </c>
      <c r="B64" s="55" t="s">
        <v>62</v>
      </c>
      <c r="C64" s="271">
        <f>'8_2.1.18 SIS'!P64</f>
        <v>0</v>
      </c>
      <c r="D64" s="56">
        <f>'Source Data'!H64</f>
        <v>5358.2852334446507</v>
      </c>
      <c r="E64" s="74">
        <f t="shared" si="11"/>
        <v>0</v>
      </c>
      <c r="F64" s="290"/>
      <c r="G64" s="56">
        <f>'Source Data'!I64</f>
        <v>740.81098599764084</v>
      </c>
      <c r="H64" s="74">
        <f t="shared" si="12"/>
        <v>0</v>
      </c>
      <c r="I64" s="290"/>
      <c r="J64" s="56">
        <f>'Source Data'!J64</f>
        <v>202.03935981753844</v>
      </c>
      <c r="K64" s="74">
        <f t="shared" si="13"/>
        <v>0</v>
      </c>
      <c r="L64" s="290"/>
      <c r="M64" s="56">
        <f>'Source Data'!K64</f>
        <v>5050.9839954384606</v>
      </c>
      <c r="N64" s="74">
        <f t="shared" si="14"/>
        <v>0</v>
      </c>
      <c r="O64" s="290"/>
      <c r="P64" s="56">
        <f>'Source Data'!L64</f>
        <v>2020.3935981753841</v>
      </c>
      <c r="Q64" s="74">
        <f t="shared" si="15"/>
        <v>0</v>
      </c>
      <c r="R64" s="93">
        <v>0</v>
      </c>
      <c r="S64" s="56"/>
      <c r="T64" s="56"/>
      <c r="U64" s="57">
        <f t="shared" si="28"/>
        <v>0</v>
      </c>
      <c r="V64" s="93">
        <f t="shared" si="2"/>
        <v>0</v>
      </c>
      <c r="W64" s="74">
        <f t="shared" si="16"/>
        <v>0</v>
      </c>
      <c r="X64" s="93">
        <f t="shared" si="17"/>
        <v>0</v>
      </c>
      <c r="Y64" s="56"/>
      <c r="Z64" s="93">
        <f t="shared" si="18"/>
        <v>0</v>
      </c>
      <c r="AA64" s="56"/>
      <c r="AB64" s="56">
        <f t="shared" si="19"/>
        <v>0</v>
      </c>
      <c r="AC64" s="93">
        <f t="shared" si="20"/>
        <v>0</v>
      </c>
      <c r="AD64" s="97">
        <f t="shared" si="29"/>
        <v>0</v>
      </c>
      <c r="AE64" s="75">
        <f>'Source Data'!N64</f>
        <v>2215</v>
      </c>
      <c r="AF64" s="90">
        <f t="shared" si="30"/>
        <v>0</v>
      </c>
      <c r="AG64" s="271"/>
      <c r="AH64" s="75">
        <f t="shared" si="21"/>
        <v>0</v>
      </c>
      <c r="AI64" s="271"/>
      <c r="AJ64" s="77">
        <f t="shared" si="31"/>
        <v>0</v>
      </c>
      <c r="AK64" s="76">
        <f t="shared" si="32"/>
        <v>0</v>
      </c>
      <c r="AL64" s="90">
        <f t="shared" si="22"/>
        <v>0</v>
      </c>
      <c r="AM64" s="79">
        <f t="shared" si="23"/>
        <v>0</v>
      </c>
      <c r="AN64" s="90">
        <f t="shared" si="24"/>
        <v>0</v>
      </c>
      <c r="AO64" s="56"/>
      <c r="AP64" s="90">
        <f t="shared" si="25"/>
        <v>0</v>
      </c>
      <c r="AQ64" s="77"/>
      <c r="AR64" s="77">
        <f t="shared" si="26"/>
        <v>0</v>
      </c>
      <c r="AS64" s="90">
        <f t="shared" si="27"/>
        <v>0</v>
      </c>
      <c r="AT64" s="78">
        <f t="shared" si="7"/>
        <v>0</v>
      </c>
      <c r="AU64" s="87">
        <f t="shared" si="8"/>
        <v>0</v>
      </c>
      <c r="AV64" s="116"/>
      <c r="AW64" s="74"/>
      <c r="AX64" s="74">
        <f t="shared" si="33"/>
        <v>0</v>
      </c>
      <c r="AY64" s="74">
        <f t="shared" si="34"/>
        <v>0</v>
      </c>
    </row>
    <row r="65" spans="1:51" ht="16.149999999999999" customHeight="1" x14ac:dyDescent="0.2">
      <c r="A65" s="54">
        <v>59</v>
      </c>
      <c r="B65" s="55" t="s">
        <v>63</v>
      </c>
      <c r="C65" s="271">
        <f>'8_2.1.18 SIS'!P65</f>
        <v>0</v>
      </c>
      <c r="D65" s="56">
        <f>'Source Data'!H65</f>
        <v>5144.4669727805904</v>
      </c>
      <c r="E65" s="74">
        <f t="shared" si="11"/>
        <v>0</v>
      </c>
      <c r="F65" s="290"/>
      <c r="G65" s="56">
        <f>'Source Data'!I65</f>
        <v>778.80539593788717</v>
      </c>
      <c r="H65" s="74">
        <f t="shared" si="12"/>
        <v>0</v>
      </c>
      <c r="I65" s="290"/>
      <c r="J65" s="56">
        <f>'Source Data'!J65</f>
        <v>212.40147161942375</v>
      </c>
      <c r="K65" s="74">
        <f t="shared" si="13"/>
        <v>0</v>
      </c>
      <c r="L65" s="290"/>
      <c r="M65" s="56">
        <f>'Source Data'!K65</f>
        <v>5310.0367904855939</v>
      </c>
      <c r="N65" s="74">
        <f t="shared" si="14"/>
        <v>0</v>
      </c>
      <c r="O65" s="290"/>
      <c r="P65" s="56">
        <f>'Source Data'!L65</f>
        <v>2124.0147161942373</v>
      </c>
      <c r="Q65" s="74">
        <f t="shared" si="15"/>
        <v>0</v>
      </c>
      <c r="R65" s="93">
        <v>0</v>
      </c>
      <c r="S65" s="56"/>
      <c r="T65" s="56"/>
      <c r="U65" s="57">
        <f t="shared" si="28"/>
        <v>0</v>
      </c>
      <c r="V65" s="93">
        <f t="shared" si="2"/>
        <v>0</v>
      </c>
      <c r="W65" s="74">
        <f t="shared" si="16"/>
        <v>0</v>
      </c>
      <c r="X65" s="93">
        <f t="shared" si="17"/>
        <v>0</v>
      </c>
      <c r="Y65" s="56"/>
      <c r="Z65" s="93">
        <f t="shared" si="18"/>
        <v>0</v>
      </c>
      <c r="AA65" s="56"/>
      <c r="AB65" s="56">
        <f t="shared" si="19"/>
        <v>0</v>
      </c>
      <c r="AC65" s="93">
        <f t="shared" si="20"/>
        <v>0</v>
      </c>
      <c r="AD65" s="97">
        <f t="shared" si="29"/>
        <v>0</v>
      </c>
      <c r="AE65" s="75">
        <f>'Source Data'!N65</f>
        <v>1488</v>
      </c>
      <c r="AF65" s="90">
        <f t="shared" si="30"/>
        <v>0</v>
      </c>
      <c r="AG65" s="271"/>
      <c r="AH65" s="75">
        <f t="shared" si="21"/>
        <v>0</v>
      </c>
      <c r="AI65" s="271"/>
      <c r="AJ65" s="77">
        <f t="shared" si="31"/>
        <v>0</v>
      </c>
      <c r="AK65" s="76">
        <f t="shared" si="32"/>
        <v>0</v>
      </c>
      <c r="AL65" s="90">
        <f t="shared" si="22"/>
        <v>0</v>
      </c>
      <c r="AM65" s="79">
        <f t="shared" si="23"/>
        <v>0</v>
      </c>
      <c r="AN65" s="90">
        <f t="shared" si="24"/>
        <v>0</v>
      </c>
      <c r="AO65" s="56"/>
      <c r="AP65" s="90">
        <f t="shared" si="25"/>
        <v>0</v>
      </c>
      <c r="AQ65" s="77"/>
      <c r="AR65" s="77">
        <f t="shared" si="26"/>
        <v>0</v>
      </c>
      <c r="AS65" s="90">
        <f t="shared" si="27"/>
        <v>0</v>
      </c>
      <c r="AT65" s="78">
        <f t="shared" si="7"/>
        <v>0</v>
      </c>
      <c r="AU65" s="87">
        <f t="shared" si="8"/>
        <v>0</v>
      </c>
      <c r="AV65" s="116"/>
      <c r="AW65" s="74"/>
      <c r="AX65" s="74">
        <f t="shared" si="33"/>
        <v>0</v>
      </c>
      <c r="AY65" s="74">
        <f t="shared" si="34"/>
        <v>0</v>
      </c>
    </row>
    <row r="66" spans="1:51" ht="16.149999999999999" customHeight="1" x14ac:dyDescent="0.2">
      <c r="A66" s="49">
        <v>60</v>
      </c>
      <c r="B66" s="50" t="s">
        <v>64</v>
      </c>
      <c r="C66" s="272">
        <f>'8_2.1.18 SIS'!P66</f>
        <v>0</v>
      </c>
      <c r="D66" s="51">
        <f>'Source Data'!H66</f>
        <v>4859.4948474230696</v>
      </c>
      <c r="E66" s="80">
        <f t="shared" si="11"/>
        <v>0</v>
      </c>
      <c r="F66" s="291"/>
      <c r="G66" s="51">
        <f>'Source Data'!I66</f>
        <v>654.17710868659628</v>
      </c>
      <c r="H66" s="80">
        <f t="shared" si="12"/>
        <v>0</v>
      </c>
      <c r="I66" s="291"/>
      <c r="J66" s="51">
        <f>'Source Data'!J66</f>
        <v>178.41193873270808</v>
      </c>
      <c r="K66" s="80">
        <f t="shared" si="13"/>
        <v>0</v>
      </c>
      <c r="L66" s="291"/>
      <c r="M66" s="51">
        <f>'Source Data'!K66</f>
        <v>4460.2984683177028</v>
      </c>
      <c r="N66" s="80">
        <f t="shared" si="14"/>
        <v>0</v>
      </c>
      <c r="O66" s="291"/>
      <c r="P66" s="51">
        <f>'Source Data'!L66</f>
        <v>1784.1193873270811</v>
      </c>
      <c r="Q66" s="80">
        <f t="shared" si="15"/>
        <v>0</v>
      </c>
      <c r="R66" s="94">
        <v>0</v>
      </c>
      <c r="S66" s="51"/>
      <c r="T66" s="51"/>
      <c r="U66" s="52">
        <f t="shared" si="28"/>
        <v>0</v>
      </c>
      <c r="V66" s="94">
        <f t="shared" si="2"/>
        <v>0</v>
      </c>
      <c r="W66" s="80">
        <f t="shared" si="16"/>
        <v>0</v>
      </c>
      <c r="X66" s="94">
        <f t="shared" si="17"/>
        <v>0</v>
      </c>
      <c r="Y66" s="51"/>
      <c r="Z66" s="94">
        <f t="shared" si="18"/>
        <v>0</v>
      </c>
      <c r="AA66" s="53"/>
      <c r="AB66" s="51">
        <f t="shared" si="19"/>
        <v>0</v>
      </c>
      <c r="AC66" s="95">
        <f t="shared" si="20"/>
        <v>0</v>
      </c>
      <c r="AD66" s="95">
        <f t="shared" si="29"/>
        <v>0</v>
      </c>
      <c r="AE66" s="71">
        <f>'Source Data'!N66</f>
        <v>4045</v>
      </c>
      <c r="AF66" s="91">
        <f t="shared" si="30"/>
        <v>0</v>
      </c>
      <c r="AG66" s="272"/>
      <c r="AH66" s="71">
        <f t="shared" si="21"/>
        <v>0</v>
      </c>
      <c r="AI66" s="272"/>
      <c r="AJ66" s="72">
        <f t="shared" si="31"/>
        <v>0</v>
      </c>
      <c r="AK66" s="73">
        <f t="shared" si="32"/>
        <v>0</v>
      </c>
      <c r="AL66" s="91">
        <f t="shared" si="22"/>
        <v>0</v>
      </c>
      <c r="AM66" s="82">
        <f t="shared" si="23"/>
        <v>0</v>
      </c>
      <c r="AN66" s="91">
        <f t="shared" si="24"/>
        <v>0</v>
      </c>
      <c r="AO66" s="51"/>
      <c r="AP66" s="91">
        <f t="shared" si="25"/>
        <v>0</v>
      </c>
      <c r="AQ66" s="72"/>
      <c r="AR66" s="72">
        <f t="shared" si="26"/>
        <v>0</v>
      </c>
      <c r="AS66" s="91">
        <f t="shared" si="27"/>
        <v>0</v>
      </c>
      <c r="AT66" s="81">
        <f t="shared" si="7"/>
        <v>0</v>
      </c>
      <c r="AU66" s="88">
        <f t="shared" si="8"/>
        <v>0</v>
      </c>
      <c r="AV66" s="116"/>
      <c r="AW66" s="80"/>
      <c r="AX66" s="80">
        <f t="shared" si="33"/>
        <v>0</v>
      </c>
      <c r="AY66" s="80">
        <f t="shared" si="34"/>
        <v>0</v>
      </c>
    </row>
    <row r="67" spans="1:51" ht="16.149999999999999" customHeight="1" x14ac:dyDescent="0.2">
      <c r="A67" s="58">
        <v>61</v>
      </c>
      <c r="B67" s="59" t="s">
        <v>65</v>
      </c>
      <c r="C67" s="270">
        <f>'8_2.1.18 SIS'!P67</f>
        <v>6</v>
      </c>
      <c r="D67" s="60">
        <f>'Source Data'!H67</f>
        <v>2804.2748979691619</v>
      </c>
      <c r="E67" s="65">
        <f t="shared" si="11"/>
        <v>16825.64938781497</v>
      </c>
      <c r="F67" s="289"/>
      <c r="G67" s="60">
        <f>'Source Data'!I67</f>
        <v>381.62134806778147</v>
      </c>
      <c r="H67" s="65">
        <f t="shared" si="12"/>
        <v>0</v>
      </c>
      <c r="I67" s="289"/>
      <c r="J67" s="60">
        <f>'Source Data'!J67</f>
        <v>104.0785494730313</v>
      </c>
      <c r="K67" s="65">
        <f t="shared" si="13"/>
        <v>0</v>
      </c>
      <c r="L67" s="289"/>
      <c r="M67" s="60">
        <f>'Source Data'!K67</f>
        <v>2601.9637368257822</v>
      </c>
      <c r="N67" s="65">
        <f t="shared" si="14"/>
        <v>0</v>
      </c>
      <c r="O67" s="289"/>
      <c r="P67" s="60">
        <f>'Source Data'!L67</f>
        <v>1040.7854947303128</v>
      </c>
      <c r="Q67" s="65">
        <f t="shared" si="15"/>
        <v>0</v>
      </c>
      <c r="R67" s="92">
        <v>18456</v>
      </c>
      <c r="S67" s="60"/>
      <c r="T67" s="60"/>
      <c r="U67" s="61">
        <f t="shared" si="28"/>
        <v>0</v>
      </c>
      <c r="V67" s="92">
        <f t="shared" si="2"/>
        <v>18456</v>
      </c>
      <c r="W67" s="65">
        <f t="shared" si="16"/>
        <v>-46</v>
      </c>
      <c r="X67" s="92">
        <f t="shared" si="17"/>
        <v>18410</v>
      </c>
      <c r="Y67" s="60"/>
      <c r="Z67" s="92">
        <f t="shared" si="18"/>
        <v>18410</v>
      </c>
      <c r="AA67" s="60"/>
      <c r="AB67" s="60">
        <f t="shared" si="19"/>
        <v>18410</v>
      </c>
      <c r="AC67" s="92">
        <f t="shared" si="20"/>
        <v>1534</v>
      </c>
      <c r="AD67" s="96">
        <f t="shared" si="29"/>
        <v>18410</v>
      </c>
      <c r="AE67" s="66">
        <f>'Source Data'!N67</f>
        <v>9576</v>
      </c>
      <c r="AF67" s="89">
        <f t="shared" si="30"/>
        <v>57456</v>
      </c>
      <c r="AG67" s="270"/>
      <c r="AH67" s="66">
        <f t="shared" si="21"/>
        <v>0</v>
      </c>
      <c r="AI67" s="270"/>
      <c r="AJ67" s="68">
        <f t="shared" si="31"/>
        <v>0</v>
      </c>
      <c r="AK67" s="67">
        <f t="shared" si="32"/>
        <v>0</v>
      </c>
      <c r="AL67" s="89">
        <f t="shared" si="22"/>
        <v>57456</v>
      </c>
      <c r="AM67" s="70">
        <f t="shared" si="23"/>
        <v>-144</v>
      </c>
      <c r="AN67" s="89">
        <f t="shared" si="24"/>
        <v>57312</v>
      </c>
      <c r="AO67" s="60"/>
      <c r="AP67" s="89">
        <f t="shared" si="25"/>
        <v>57312</v>
      </c>
      <c r="AQ67" s="68"/>
      <c r="AR67" s="68">
        <f t="shared" si="26"/>
        <v>57312</v>
      </c>
      <c r="AS67" s="89">
        <f t="shared" si="27"/>
        <v>4776</v>
      </c>
      <c r="AT67" s="69">
        <f t="shared" si="7"/>
        <v>75722</v>
      </c>
      <c r="AU67" s="86">
        <f t="shared" si="8"/>
        <v>6310</v>
      </c>
      <c r="AV67" s="116"/>
      <c r="AW67" s="65"/>
      <c r="AX67" s="65">
        <f t="shared" si="33"/>
        <v>144</v>
      </c>
      <c r="AY67" s="65">
        <f t="shared" si="34"/>
        <v>144</v>
      </c>
    </row>
    <row r="68" spans="1:51" ht="16.149999999999999" customHeight="1" x14ac:dyDescent="0.2">
      <c r="A68" s="54">
        <v>62</v>
      </c>
      <c r="B68" s="55" t="s">
        <v>66</v>
      </c>
      <c r="C68" s="271">
        <f>'8_2.1.18 SIS'!P68</f>
        <v>0</v>
      </c>
      <c r="D68" s="56">
        <f>'Source Data'!H68</f>
        <v>4883.7599729981075</v>
      </c>
      <c r="E68" s="74">
        <f t="shared" si="11"/>
        <v>0</v>
      </c>
      <c r="F68" s="290"/>
      <c r="G68" s="56">
        <f>'Source Data'!I68</f>
        <v>736.06666112665073</v>
      </c>
      <c r="H68" s="74">
        <f t="shared" si="12"/>
        <v>0</v>
      </c>
      <c r="I68" s="290"/>
      <c r="J68" s="56">
        <f>'Source Data'!J68</f>
        <v>200.74545303454113</v>
      </c>
      <c r="K68" s="74">
        <f t="shared" si="13"/>
        <v>0</v>
      </c>
      <c r="L68" s="290"/>
      <c r="M68" s="56">
        <f>'Source Data'!K68</f>
        <v>5018.6363258635274</v>
      </c>
      <c r="N68" s="74">
        <f t="shared" si="14"/>
        <v>0</v>
      </c>
      <c r="O68" s="290"/>
      <c r="P68" s="56">
        <f>'Source Data'!L68</f>
        <v>2007.4545303454111</v>
      </c>
      <c r="Q68" s="74">
        <f t="shared" si="15"/>
        <v>0</v>
      </c>
      <c r="R68" s="93">
        <v>0</v>
      </c>
      <c r="S68" s="56"/>
      <c r="T68" s="56"/>
      <c r="U68" s="57">
        <f t="shared" si="28"/>
        <v>0</v>
      </c>
      <c r="V68" s="93">
        <f t="shared" si="2"/>
        <v>0</v>
      </c>
      <c r="W68" s="74">
        <f t="shared" si="16"/>
        <v>0</v>
      </c>
      <c r="X68" s="93">
        <f t="shared" si="17"/>
        <v>0</v>
      </c>
      <c r="Y68" s="56"/>
      <c r="Z68" s="93">
        <f t="shared" si="18"/>
        <v>0</v>
      </c>
      <c r="AA68" s="56"/>
      <c r="AB68" s="56">
        <f t="shared" si="19"/>
        <v>0</v>
      </c>
      <c r="AC68" s="93">
        <f t="shared" si="20"/>
        <v>0</v>
      </c>
      <c r="AD68" s="97">
        <f t="shared" si="29"/>
        <v>0</v>
      </c>
      <c r="AE68" s="75">
        <f>'Source Data'!N68</f>
        <v>1997</v>
      </c>
      <c r="AF68" s="90">
        <f t="shared" si="30"/>
        <v>0</v>
      </c>
      <c r="AG68" s="271"/>
      <c r="AH68" s="75">
        <f t="shared" si="21"/>
        <v>0</v>
      </c>
      <c r="AI68" s="271"/>
      <c r="AJ68" s="77">
        <f t="shared" si="31"/>
        <v>0</v>
      </c>
      <c r="AK68" s="76">
        <f t="shared" si="32"/>
        <v>0</v>
      </c>
      <c r="AL68" s="90">
        <f t="shared" si="22"/>
        <v>0</v>
      </c>
      <c r="AM68" s="79">
        <f t="shared" si="23"/>
        <v>0</v>
      </c>
      <c r="AN68" s="90">
        <f t="shared" si="24"/>
        <v>0</v>
      </c>
      <c r="AO68" s="56"/>
      <c r="AP68" s="90">
        <f t="shared" si="25"/>
        <v>0</v>
      </c>
      <c r="AQ68" s="77"/>
      <c r="AR68" s="77">
        <f t="shared" si="26"/>
        <v>0</v>
      </c>
      <c r="AS68" s="90">
        <f t="shared" si="27"/>
        <v>0</v>
      </c>
      <c r="AT68" s="78">
        <f t="shared" si="7"/>
        <v>0</v>
      </c>
      <c r="AU68" s="87">
        <f t="shared" si="8"/>
        <v>0</v>
      </c>
      <c r="AV68" s="116"/>
      <c r="AW68" s="74"/>
      <c r="AX68" s="74">
        <f t="shared" si="33"/>
        <v>0</v>
      </c>
      <c r="AY68" s="74">
        <f t="shared" si="34"/>
        <v>0</v>
      </c>
    </row>
    <row r="69" spans="1:51" ht="16.149999999999999" customHeight="1" x14ac:dyDescent="0.2">
      <c r="A69" s="54">
        <v>63</v>
      </c>
      <c r="B69" s="55" t="s">
        <v>67</v>
      </c>
      <c r="C69" s="271">
        <f>'8_2.1.18 SIS'!P69</f>
        <v>1</v>
      </c>
      <c r="D69" s="56">
        <f>'Source Data'!H69</f>
        <v>3617.9669570727483</v>
      </c>
      <c r="E69" s="74">
        <f t="shared" si="11"/>
        <v>3617.9669570727483</v>
      </c>
      <c r="F69" s="290"/>
      <c r="G69" s="56">
        <f>'Source Data'!I69</f>
        <v>455.19374290754848</v>
      </c>
      <c r="H69" s="74">
        <f t="shared" si="12"/>
        <v>0</v>
      </c>
      <c r="I69" s="290"/>
      <c r="J69" s="56">
        <f>'Source Data'!J69</f>
        <v>124.14374806569505</v>
      </c>
      <c r="K69" s="74">
        <f t="shared" si="13"/>
        <v>0</v>
      </c>
      <c r="L69" s="290"/>
      <c r="M69" s="56">
        <f>'Source Data'!K69</f>
        <v>3103.5937016423763</v>
      </c>
      <c r="N69" s="74">
        <f t="shared" si="14"/>
        <v>0</v>
      </c>
      <c r="O69" s="290"/>
      <c r="P69" s="56">
        <f>'Source Data'!L69</f>
        <v>1241.4374806569506</v>
      </c>
      <c r="Q69" s="74">
        <f t="shared" si="15"/>
        <v>0</v>
      </c>
      <c r="R69" s="93">
        <v>7177</v>
      </c>
      <c r="S69" s="56"/>
      <c r="T69" s="56"/>
      <c r="U69" s="57">
        <f t="shared" si="28"/>
        <v>0</v>
      </c>
      <c r="V69" s="93">
        <f t="shared" si="2"/>
        <v>7177</v>
      </c>
      <c r="W69" s="74">
        <f t="shared" si="16"/>
        <v>-18</v>
      </c>
      <c r="X69" s="93">
        <f t="shared" si="17"/>
        <v>7159</v>
      </c>
      <c r="Y69" s="56"/>
      <c r="Z69" s="93">
        <f t="shared" si="18"/>
        <v>7159</v>
      </c>
      <c r="AA69" s="56"/>
      <c r="AB69" s="56">
        <f t="shared" si="19"/>
        <v>7159</v>
      </c>
      <c r="AC69" s="93">
        <f t="shared" si="20"/>
        <v>597</v>
      </c>
      <c r="AD69" s="97">
        <f t="shared" si="29"/>
        <v>7159</v>
      </c>
      <c r="AE69" s="75">
        <f>'Source Data'!N69</f>
        <v>7559</v>
      </c>
      <c r="AF69" s="90">
        <f t="shared" si="30"/>
        <v>7559</v>
      </c>
      <c r="AG69" s="271"/>
      <c r="AH69" s="75">
        <f t="shared" si="21"/>
        <v>0</v>
      </c>
      <c r="AI69" s="271"/>
      <c r="AJ69" s="77">
        <f t="shared" si="31"/>
        <v>0</v>
      </c>
      <c r="AK69" s="76">
        <f t="shared" si="32"/>
        <v>0</v>
      </c>
      <c r="AL69" s="90">
        <f t="shared" si="22"/>
        <v>7559</v>
      </c>
      <c r="AM69" s="79">
        <f t="shared" si="23"/>
        <v>-19</v>
      </c>
      <c r="AN69" s="90">
        <f t="shared" si="24"/>
        <v>7540</v>
      </c>
      <c r="AO69" s="56"/>
      <c r="AP69" s="90">
        <f t="shared" si="25"/>
        <v>7540</v>
      </c>
      <c r="AQ69" s="77"/>
      <c r="AR69" s="77">
        <f t="shared" si="26"/>
        <v>7540</v>
      </c>
      <c r="AS69" s="90">
        <f t="shared" si="27"/>
        <v>628</v>
      </c>
      <c r="AT69" s="78">
        <f t="shared" si="7"/>
        <v>14699</v>
      </c>
      <c r="AU69" s="87">
        <f t="shared" si="8"/>
        <v>1225</v>
      </c>
      <c r="AV69" s="116"/>
      <c r="AW69" s="74"/>
      <c r="AX69" s="74">
        <f t="shared" si="33"/>
        <v>19</v>
      </c>
      <c r="AY69" s="74">
        <f t="shared" si="34"/>
        <v>19</v>
      </c>
    </row>
    <row r="70" spans="1:51" ht="16.149999999999999" customHeight="1" x14ac:dyDescent="0.2">
      <c r="A70" s="54">
        <v>64</v>
      </c>
      <c r="B70" s="55" t="s">
        <v>68</v>
      </c>
      <c r="C70" s="271">
        <f>'8_2.1.18 SIS'!P70</f>
        <v>0</v>
      </c>
      <c r="D70" s="56">
        <f>'Source Data'!H70</f>
        <v>5230.6414951359775</v>
      </c>
      <c r="E70" s="74">
        <f t="shared" si="11"/>
        <v>0</v>
      </c>
      <c r="F70" s="290"/>
      <c r="G70" s="56">
        <f>'Source Data'!I70</f>
        <v>700.71301031438645</v>
      </c>
      <c r="H70" s="74">
        <f t="shared" si="12"/>
        <v>0</v>
      </c>
      <c r="I70" s="290"/>
      <c r="J70" s="56">
        <f>'Source Data'!J70</f>
        <v>191.10354826755992</v>
      </c>
      <c r="K70" s="74">
        <f t="shared" si="13"/>
        <v>0</v>
      </c>
      <c r="L70" s="290"/>
      <c r="M70" s="56">
        <f>'Source Data'!K70</f>
        <v>4777.5887066889991</v>
      </c>
      <c r="N70" s="74">
        <f t="shared" si="14"/>
        <v>0</v>
      </c>
      <c r="O70" s="290"/>
      <c r="P70" s="56">
        <f>'Source Data'!L70</f>
        <v>1911.0354826755995</v>
      </c>
      <c r="Q70" s="74">
        <f t="shared" si="15"/>
        <v>0</v>
      </c>
      <c r="R70" s="93">
        <v>0</v>
      </c>
      <c r="S70" s="56"/>
      <c r="T70" s="56"/>
      <c r="U70" s="57">
        <f t="shared" si="28"/>
        <v>0</v>
      </c>
      <c r="V70" s="93">
        <f t="shared" si="2"/>
        <v>0</v>
      </c>
      <c r="W70" s="74">
        <f t="shared" si="16"/>
        <v>0</v>
      </c>
      <c r="X70" s="93">
        <f t="shared" si="17"/>
        <v>0</v>
      </c>
      <c r="Y70" s="56"/>
      <c r="Z70" s="93">
        <f t="shared" si="18"/>
        <v>0</v>
      </c>
      <c r="AA70" s="56"/>
      <c r="AB70" s="56">
        <f t="shared" si="19"/>
        <v>0</v>
      </c>
      <c r="AC70" s="93">
        <f t="shared" si="20"/>
        <v>0</v>
      </c>
      <c r="AD70" s="97">
        <f t="shared" si="29"/>
        <v>0</v>
      </c>
      <c r="AE70" s="75">
        <f>'Source Data'!N70</f>
        <v>2999</v>
      </c>
      <c r="AF70" s="90">
        <f t="shared" si="30"/>
        <v>0</v>
      </c>
      <c r="AG70" s="271"/>
      <c r="AH70" s="75">
        <f t="shared" si="21"/>
        <v>0</v>
      </c>
      <c r="AI70" s="271"/>
      <c r="AJ70" s="77">
        <f t="shared" si="31"/>
        <v>0</v>
      </c>
      <c r="AK70" s="76">
        <f t="shared" si="32"/>
        <v>0</v>
      </c>
      <c r="AL70" s="90">
        <f t="shared" si="22"/>
        <v>0</v>
      </c>
      <c r="AM70" s="79">
        <f t="shared" si="23"/>
        <v>0</v>
      </c>
      <c r="AN70" s="90">
        <f t="shared" si="24"/>
        <v>0</v>
      </c>
      <c r="AO70" s="56"/>
      <c r="AP70" s="90">
        <f t="shared" si="25"/>
        <v>0</v>
      </c>
      <c r="AQ70" s="77"/>
      <c r="AR70" s="77">
        <f t="shared" si="26"/>
        <v>0</v>
      </c>
      <c r="AS70" s="90">
        <f t="shared" si="27"/>
        <v>0</v>
      </c>
      <c r="AT70" s="78">
        <f t="shared" si="7"/>
        <v>0</v>
      </c>
      <c r="AU70" s="87">
        <f t="shared" si="8"/>
        <v>0</v>
      </c>
      <c r="AV70" s="116"/>
      <c r="AW70" s="74"/>
      <c r="AX70" s="74">
        <f t="shared" si="33"/>
        <v>0</v>
      </c>
      <c r="AY70" s="74">
        <f t="shared" si="34"/>
        <v>0</v>
      </c>
    </row>
    <row r="71" spans="1:51" ht="16.149999999999999" customHeight="1" x14ac:dyDescent="0.2">
      <c r="A71" s="49">
        <v>65</v>
      </c>
      <c r="B71" s="50" t="s">
        <v>69</v>
      </c>
      <c r="C71" s="272">
        <f>'8_2.1.18 SIS'!P71</f>
        <v>0</v>
      </c>
      <c r="D71" s="51">
        <f>'Source Data'!H71</f>
        <v>4386.1061727809565</v>
      </c>
      <c r="E71" s="80">
        <f t="shared" si="11"/>
        <v>0</v>
      </c>
      <c r="F71" s="291"/>
      <c r="G71" s="51">
        <f>'Source Data'!I71</f>
        <v>566.73400507501663</v>
      </c>
      <c r="H71" s="80">
        <f t="shared" si="12"/>
        <v>0</v>
      </c>
      <c r="I71" s="291"/>
      <c r="J71" s="51">
        <f>'Source Data'!J71</f>
        <v>154.56381956591363</v>
      </c>
      <c r="K71" s="80">
        <f t="shared" si="13"/>
        <v>0</v>
      </c>
      <c r="L71" s="291"/>
      <c r="M71" s="51">
        <f>'Source Data'!K71</f>
        <v>3864.0954891478409</v>
      </c>
      <c r="N71" s="80">
        <f t="shared" si="14"/>
        <v>0</v>
      </c>
      <c r="O71" s="291"/>
      <c r="P71" s="51">
        <f>'Source Data'!L71</f>
        <v>1545.6381956591365</v>
      </c>
      <c r="Q71" s="80">
        <f t="shared" si="15"/>
        <v>0</v>
      </c>
      <c r="R71" s="94">
        <v>0</v>
      </c>
      <c r="S71" s="51"/>
      <c r="T71" s="51"/>
      <c r="U71" s="52">
        <f t="shared" ref="U71:U75" si="35">S71+T71</f>
        <v>0</v>
      </c>
      <c r="V71" s="94">
        <f>U71+R71</f>
        <v>0</v>
      </c>
      <c r="W71" s="80">
        <f t="shared" si="16"/>
        <v>0</v>
      </c>
      <c r="X71" s="94">
        <f t="shared" si="17"/>
        <v>0</v>
      </c>
      <c r="Y71" s="51"/>
      <c r="Z71" s="94">
        <f t="shared" si="18"/>
        <v>0</v>
      </c>
      <c r="AA71" s="53"/>
      <c r="AB71" s="51">
        <f t="shared" si="19"/>
        <v>0</v>
      </c>
      <c r="AC71" s="95">
        <f t="shared" si="20"/>
        <v>0</v>
      </c>
      <c r="AD71" s="95">
        <f t="shared" si="29"/>
        <v>0</v>
      </c>
      <c r="AE71" s="71">
        <f>'Source Data'!N71</f>
        <v>5234</v>
      </c>
      <c r="AF71" s="91">
        <f>C71*AE71</f>
        <v>0</v>
      </c>
      <c r="AG71" s="272"/>
      <c r="AH71" s="71">
        <f t="shared" si="21"/>
        <v>0</v>
      </c>
      <c r="AI71" s="272"/>
      <c r="AJ71" s="72">
        <f t="shared" ref="AJ71:AJ75" si="36">AE71*AI71*0.5</f>
        <v>0</v>
      </c>
      <c r="AK71" s="73">
        <f t="shared" ref="AK71:AK75" si="37">AH71+AJ71</f>
        <v>0</v>
      </c>
      <c r="AL71" s="91">
        <f t="shared" si="22"/>
        <v>0</v>
      </c>
      <c r="AM71" s="82">
        <f t="shared" si="23"/>
        <v>0</v>
      </c>
      <c r="AN71" s="91">
        <f t="shared" si="24"/>
        <v>0</v>
      </c>
      <c r="AO71" s="51"/>
      <c r="AP71" s="91">
        <f t="shared" si="25"/>
        <v>0</v>
      </c>
      <c r="AQ71" s="72"/>
      <c r="AR71" s="72">
        <f t="shared" si="26"/>
        <v>0</v>
      </c>
      <c r="AS71" s="91">
        <f t="shared" si="27"/>
        <v>0</v>
      </c>
      <c r="AT71" s="81">
        <f>Z71+AP71</f>
        <v>0</v>
      </c>
      <c r="AU71" s="88">
        <f>AC71+AS71</f>
        <v>0</v>
      </c>
      <c r="AV71" s="116"/>
      <c r="AW71" s="80"/>
      <c r="AX71" s="80">
        <f t="shared" si="33"/>
        <v>0</v>
      </c>
      <c r="AY71" s="80">
        <f t="shared" ref="AY71:AY75" si="38">AX71-AW71</f>
        <v>0</v>
      </c>
    </row>
    <row r="72" spans="1:51" ht="16.149999999999999" customHeight="1" x14ac:dyDescent="0.2">
      <c r="A72" s="58">
        <v>66</v>
      </c>
      <c r="B72" s="59" t="s">
        <v>70</v>
      </c>
      <c r="C72" s="270">
        <f>'8_2.1.18 SIS'!P72</f>
        <v>0</v>
      </c>
      <c r="D72" s="60">
        <f>'Source Data'!H72</f>
        <v>5209.1252297845949</v>
      </c>
      <c r="E72" s="65">
        <f>C72*D72</f>
        <v>0</v>
      </c>
      <c r="F72" s="289"/>
      <c r="G72" s="60">
        <f>'Source Data'!I72</f>
        <v>655.4113591428079</v>
      </c>
      <c r="H72" s="65">
        <f>F72*G72</f>
        <v>0</v>
      </c>
      <c r="I72" s="289"/>
      <c r="J72" s="60">
        <f>'Source Data'!J72</f>
        <v>178.74855249349307</v>
      </c>
      <c r="K72" s="65">
        <f>I72*J72</f>
        <v>0</v>
      </c>
      <c r="L72" s="289"/>
      <c r="M72" s="60">
        <f>'Source Data'!K72</f>
        <v>4468.713812337327</v>
      </c>
      <c r="N72" s="65">
        <f>L72*M72</f>
        <v>0</v>
      </c>
      <c r="O72" s="289"/>
      <c r="P72" s="60">
        <f>'Source Data'!L72</f>
        <v>1787.4855249349307</v>
      </c>
      <c r="Q72" s="65">
        <f>O72*P72</f>
        <v>0</v>
      </c>
      <c r="R72" s="92">
        <v>0</v>
      </c>
      <c r="S72" s="60"/>
      <c r="T72" s="60"/>
      <c r="U72" s="61">
        <f t="shared" si="35"/>
        <v>0</v>
      </c>
      <c r="V72" s="92">
        <f>U72+R72</f>
        <v>0</v>
      </c>
      <c r="W72" s="65">
        <f>ROUND(V72*-0.25%,0)</f>
        <v>0</v>
      </c>
      <c r="X72" s="92">
        <f>SUM(V72:W72)</f>
        <v>0</v>
      </c>
      <c r="Y72" s="60"/>
      <c r="Z72" s="92">
        <f>ROUND(SUM(X72:Y72),0)</f>
        <v>0</v>
      </c>
      <c r="AA72" s="60"/>
      <c r="AB72" s="60">
        <f>Z72-AA72</f>
        <v>0</v>
      </c>
      <c r="AC72" s="92">
        <f>ROUND(AB72/$AC$88,0)</f>
        <v>0</v>
      </c>
      <c r="AD72" s="96">
        <f t="shared" si="29"/>
        <v>0</v>
      </c>
      <c r="AE72" s="66">
        <f>'Source Data'!N72</f>
        <v>3964</v>
      </c>
      <c r="AF72" s="89">
        <f>C72*AE72</f>
        <v>0</v>
      </c>
      <c r="AG72" s="270"/>
      <c r="AH72" s="66">
        <f>AG72*AE72</f>
        <v>0</v>
      </c>
      <c r="AI72" s="270"/>
      <c r="AJ72" s="68">
        <f t="shared" si="36"/>
        <v>0</v>
      </c>
      <c r="AK72" s="67">
        <f t="shared" si="37"/>
        <v>0</v>
      </c>
      <c r="AL72" s="89">
        <f>AK72+AF72</f>
        <v>0</v>
      </c>
      <c r="AM72" s="70">
        <f>ROUND(-0.25%*AL72,0)</f>
        <v>0</v>
      </c>
      <c r="AN72" s="89">
        <f>SUM(AL72:AM72)</f>
        <v>0</v>
      </c>
      <c r="AO72" s="60"/>
      <c r="AP72" s="89">
        <f>ROUND(SUM(AN72:AO72),0)</f>
        <v>0</v>
      </c>
      <c r="AQ72" s="68"/>
      <c r="AR72" s="68">
        <f>AP72-AQ72</f>
        <v>0</v>
      </c>
      <c r="AS72" s="89">
        <f>ROUND(AR72/$AS$88,0)</f>
        <v>0</v>
      </c>
      <c r="AT72" s="69">
        <f>Z72+AP72</f>
        <v>0</v>
      </c>
      <c r="AU72" s="86">
        <f>AC72+AS72</f>
        <v>0</v>
      </c>
      <c r="AV72" s="116"/>
      <c r="AW72" s="84"/>
      <c r="AX72" s="84">
        <f t="shared" si="33"/>
        <v>0</v>
      </c>
      <c r="AY72" s="84">
        <f t="shared" si="38"/>
        <v>0</v>
      </c>
    </row>
    <row r="73" spans="1:51" ht="16.149999999999999" customHeight="1" x14ac:dyDescent="0.2">
      <c r="A73" s="54">
        <v>67</v>
      </c>
      <c r="B73" s="55" t="s">
        <v>3</v>
      </c>
      <c r="C73" s="271">
        <f>'8_2.1.18 SIS'!P73</f>
        <v>16</v>
      </c>
      <c r="D73" s="56">
        <f>'Source Data'!H73</f>
        <v>4781.434296552653</v>
      </c>
      <c r="E73" s="74">
        <f>C73*D73</f>
        <v>76502.948744842448</v>
      </c>
      <c r="F73" s="290"/>
      <c r="G73" s="56">
        <f>'Source Data'!I73</f>
        <v>636.87839950514967</v>
      </c>
      <c r="H73" s="74">
        <f>F73*G73</f>
        <v>0</v>
      </c>
      <c r="I73" s="290"/>
      <c r="J73" s="56">
        <f>'Source Data'!J73</f>
        <v>173.6941089559499</v>
      </c>
      <c r="K73" s="74">
        <f>I73*J73</f>
        <v>0</v>
      </c>
      <c r="L73" s="290"/>
      <c r="M73" s="56">
        <f>'Source Data'!K73</f>
        <v>4342.3527238987472</v>
      </c>
      <c r="N73" s="74">
        <f>L73*M73</f>
        <v>0</v>
      </c>
      <c r="O73" s="290"/>
      <c r="P73" s="56">
        <f>'Source Data'!L73</f>
        <v>1736.9410895594988</v>
      </c>
      <c r="Q73" s="74">
        <f>O73*P73</f>
        <v>0</v>
      </c>
      <c r="R73" s="93">
        <v>86577</v>
      </c>
      <c r="S73" s="56"/>
      <c r="T73" s="56"/>
      <c r="U73" s="57">
        <f t="shared" si="35"/>
        <v>0</v>
      </c>
      <c r="V73" s="93">
        <f>U73+R73</f>
        <v>86577</v>
      </c>
      <c r="W73" s="74">
        <f>ROUND(V73*-0.25%,0)</f>
        <v>-216</v>
      </c>
      <c r="X73" s="93">
        <f>SUM(V73:W73)</f>
        <v>86361</v>
      </c>
      <c r="Y73" s="56"/>
      <c r="Z73" s="93">
        <f>ROUND(SUM(X73:Y73),0)</f>
        <v>86361</v>
      </c>
      <c r="AA73" s="56"/>
      <c r="AB73" s="56">
        <f>Z73-AA73</f>
        <v>86361</v>
      </c>
      <c r="AC73" s="93">
        <f>ROUND(AB73/$AC$88,0)</f>
        <v>7197</v>
      </c>
      <c r="AD73" s="97">
        <f t="shared" si="29"/>
        <v>86361</v>
      </c>
      <c r="AE73" s="75">
        <f>'Source Data'!N73</f>
        <v>5608</v>
      </c>
      <c r="AF73" s="90">
        <f>C73*AE73</f>
        <v>89728</v>
      </c>
      <c r="AG73" s="271"/>
      <c r="AH73" s="75">
        <f>AG73*AE73</f>
        <v>0</v>
      </c>
      <c r="AI73" s="271"/>
      <c r="AJ73" s="77">
        <f t="shared" si="36"/>
        <v>0</v>
      </c>
      <c r="AK73" s="76">
        <f t="shared" si="37"/>
        <v>0</v>
      </c>
      <c r="AL73" s="90">
        <f>AK73+AF73</f>
        <v>89728</v>
      </c>
      <c r="AM73" s="79">
        <f>ROUND(-0.25%*AL73,0)</f>
        <v>-224</v>
      </c>
      <c r="AN73" s="90">
        <f>SUM(AL73:AM73)</f>
        <v>89504</v>
      </c>
      <c r="AO73" s="56"/>
      <c r="AP73" s="90">
        <f>ROUND(SUM(AN73:AO73),0)</f>
        <v>89504</v>
      </c>
      <c r="AQ73" s="77"/>
      <c r="AR73" s="77">
        <f>AP73-AQ73</f>
        <v>89504</v>
      </c>
      <c r="AS73" s="90">
        <f>ROUND(AR73/$AS$88,0)</f>
        <v>7459</v>
      </c>
      <c r="AT73" s="78">
        <f>Z73+AP73</f>
        <v>175865</v>
      </c>
      <c r="AU73" s="87">
        <f>AC73+AS73</f>
        <v>14656</v>
      </c>
      <c r="AV73" s="116"/>
      <c r="AW73" s="84"/>
      <c r="AX73" s="84">
        <f t="shared" si="33"/>
        <v>224</v>
      </c>
      <c r="AY73" s="84">
        <f t="shared" si="38"/>
        <v>224</v>
      </c>
    </row>
    <row r="74" spans="1:51" ht="16.149999999999999" customHeight="1" x14ac:dyDescent="0.2">
      <c r="A74" s="54">
        <v>68</v>
      </c>
      <c r="B74" s="55" t="s">
        <v>2</v>
      </c>
      <c r="C74" s="271">
        <f>'8_2.1.18 SIS'!P74</f>
        <v>329</v>
      </c>
      <c r="D74" s="56">
        <f>'Source Data'!H74</f>
        <v>5487.462001896216</v>
      </c>
      <c r="E74" s="74">
        <f>C74*D74</f>
        <v>1805374.9986238549</v>
      </c>
      <c r="F74" s="290"/>
      <c r="G74" s="56">
        <f>'Source Data'!I74</f>
        <v>713.42471435529035</v>
      </c>
      <c r="H74" s="74">
        <f>F74*G74</f>
        <v>0</v>
      </c>
      <c r="I74" s="290"/>
      <c r="J74" s="56">
        <f>'Source Data'!J74</f>
        <v>194.5703766423519</v>
      </c>
      <c r="K74" s="74">
        <f>I74*J74</f>
        <v>0</v>
      </c>
      <c r="L74" s="290"/>
      <c r="M74" s="56">
        <f>'Source Data'!K74</f>
        <v>4864.2594160587978</v>
      </c>
      <c r="N74" s="74">
        <f>L74*M74</f>
        <v>0</v>
      </c>
      <c r="O74" s="290"/>
      <c r="P74" s="56">
        <f>'Source Data'!L74</f>
        <v>1945.703766423519</v>
      </c>
      <c r="Q74" s="74">
        <f>O74*P74</f>
        <v>0</v>
      </c>
      <c r="R74" s="93">
        <v>2152359</v>
      </c>
      <c r="S74" s="56"/>
      <c r="T74" s="56"/>
      <c r="U74" s="57">
        <f t="shared" si="35"/>
        <v>0</v>
      </c>
      <c r="V74" s="93">
        <f>U74+R74</f>
        <v>2152359</v>
      </c>
      <c r="W74" s="74">
        <f>ROUND(V74*-0.25%,0)</f>
        <v>-5381</v>
      </c>
      <c r="X74" s="93">
        <f>SUM(V74:W74)</f>
        <v>2146978</v>
      </c>
      <c r="Y74" s="56"/>
      <c r="Z74" s="93">
        <f>ROUND(SUM(X74:Y74),0)</f>
        <v>2146978</v>
      </c>
      <c r="AA74" s="56"/>
      <c r="AB74" s="56">
        <f>Z74-AA74</f>
        <v>2146978</v>
      </c>
      <c r="AC74" s="93">
        <f>ROUND(AB74/$AC$88,0)</f>
        <v>178915</v>
      </c>
      <c r="AD74" s="97">
        <f t="shared" si="29"/>
        <v>2146978</v>
      </c>
      <c r="AE74" s="75">
        <f>'Source Data'!N74</f>
        <v>2793</v>
      </c>
      <c r="AF74" s="90">
        <f>C74*AE74</f>
        <v>918897</v>
      </c>
      <c r="AG74" s="271"/>
      <c r="AH74" s="75">
        <f>AG74*AE74</f>
        <v>0</v>
      </c>
      <c r="AI74" s="271"/>
      <c r="AJ74" s="77">
        <f t="shared" si="36"/>
        <v>0</v>
      </c>
      <c r="AK74" s="76">
        <f t="shared" si="37"/>
        <v>0</v>
      </c>
      <c r="AL74" s="90">
        <f>AK74+AF74</f>
        <v>918897</v>
      </c>
      <c r="AM74" s="79">
        <f>ROUND(-0.25%*AL74,0)</f>
        <v>-2297</v>
      </c>
      <c r="AN74" s="90">
        <f>SUM(AL74:AM74)</f>
        <v>916600</v>
      </c>
      <c r="AO74" s="56"/>
      <c r="AP74" s="90">
        <f>ROUND(SUM(AN74:AO74),0)</f>
        <v>916600</v>
      </c>
      <c r="AQ74" s="77"/>
      <c r="AR74" s="77">
        <f>AP74-AQ74</f>
        <v>916600</v>
      </c>
      <c r="AS74" s="90">
        <f>ROUND(AR74/$AS$88,0)</f>
        <v>76383</v>
      </c>
      <c r="AT74" s="78">
        <f>Z74+AP74</f>
        <v>3063578</v>
      </c>
      <c r="AU74" s="87">
        <f>AC74+AS74</f>
        <v>255298</v>
      </c>
      <c r="AV74" s="116"/>
      <c r="AW74" s="84"/>
      <c r="AX74" s="84">
        <f t="shared" si="33"/>
        <v>2297</v>
      </c>
      <c r="AY74" s="84">
        <f t="shared" si="38"/>
        <v>2297</v>
      </c>
    </row>
    <row r="75" spans="1:51" ht="16.149999999999999" customHeight="1" x14ac:dyDescent="0.2">
      <c r="A75" s="54">
        <v>69</v>
      </c>
      <c r="B75" s="55" t="s">
        <v>75</v>
      </c>
      <c r="C75" s="271">
        <f>'8_2.1.18 SIS'!P75</f>
        <v>1</v>
      </c>
      <c r="D75" s="56">
        <f>'Source Data'!H75</f>
        <v>5291.1260189471159</v>
      </c>
      <c r="E75" s="74">
        <f>C75*D75</f>
        <v>5291.1260189471159</v>
      </c>
      <c r="F75" s="290"/>
      <c r="G75" s="56">
        <f>'Source Data'!I75</f>
        <v>701.91738105393551</v>
      </c>
      <c r="H75" s="74">
        <f>F75*G75</f>
        <v>0</v>
      </c>
      <c r="I75" s="290"/>
      <c r="J75" s="56">
        <f>'Source Data'!J75</f>
        <v>191.43201301470964</v>
      </c>
      <c r="K75" s="74">
        <f>I75*J75</f>
        <v>0</v>
      </c>
      <c r="L75" s="290"/>
      <c r="M75" s="56">
        <f>'Source Data'!K75</f>
        <v>4785.8003253677416</v>
      </c>
      <c r="N75" s="74">
        <f>L75*M75</f>
        <v>0</v>
      </c>
      <c r="O75" s="290"/>
      <c r="P75" s="56">
        <f>'Source Data'!L75</f>
        <v>1914.3201301470965</v>
      </c>
      <c r="Q75" s="74">
        <f>O75*P75</f>
        <v>0</v>
      </c>
      <c r="R75" s="93">
        <v>10077</v>
      </c>
      <c r="S75" s="56"/>
      <c r="T75" s="56"/>
      <c r="U75" s="57">
        <f t="shared" si="35"/>
        <v>0</v>
      </c>
      <c r="V75" s="93">
        <f>U75+R75</f>
        <v>10077</v>
      </c>
      <c r="W75" s="74">
        <f>ROUND(V75*-0.25%,0)</f>
        <v>-25</v>
      </c>
      <c r="X75" s="93">
        <f>SUM(V75:W75)</f>
        <v>10052</v>
      </c>
      <c r="Y75" s="56"/>
      <c r="Z75" s="93">
        <f>ROUND(SUM(X75:Y75),0)</f>
        <v>10052</v>
      </c>
      <c r="AA75" s="56"/>
      <c r="AB75" s="56">
        <f>Z75-AA75</f>
        <v>10052</v>
      </c>
      <c r="AC75" s="93">
        <f>ROUND(AB75/$AC$88,0)</f>
        <v>838</v>
      </c>
      <c r="AD75" s="97">
        <f t="shared" si="29"/>
        <v>10052</v>
      </c>
      <c r="AE75" s="75">
        <f>'Source Data'!N75</f>
        <v>3798</v>
      </c>
      <c r="AF75" s="90">
        <f>C75*AE75</f>
        <v>3798</v>
      </c>
      <c r="AG75" s="271"/>
      <c r="AH75" s="75">
        <f>AG75*AE75</f>
        <v>0</v>
      </c>
      <c r="AI75" s="271"/>
      <c r="AJ75" s="77">
        <f t="shared" si="36"/>
        <v>0</v>
      </c>
      <c r="AK75" s="76">
        <f t="shared" si="37"/>
        <v>0</v>
      </c>
      <c r="AL75" s="90">
        <f>AK75+AF75</f>
        <v>3798</v>
      </c>
      <c r="AM75" s="79">
        <f>ROUND(-0.25%*AL75,0)</f>
        <v>-9</v>
      </c>
      <c r="AN75" s="90">
        <f>SUM(AL75:AM75)</f>
        <v>3789</v>
      </c>
      <c r="AO75" s="56"/>
      <c r="AP75" s="90">
        <f>ROUND(SUM(AN75:AO75),0)</f>
        <v>3789</v>
      </c>
      <c r="AQ75" s="77"/>
      <c r="AR75" s="77">
        <f>AP75-AQ75</f>
        <v>3789</v>
      </c>
      <c r="AS75" s="90">
        <f>ROUND(AR75/$AS$88,0)</f>
        <v>316</v>
      </c>
      <c r="AT75" s="78">
        <f>Z75+AP75</f>
        <v>13841</v>
      </c>
      <c r="AU75" s="87">
        <f>AC75+AS75</f>
        <v>1154</v>
      </c>
      <c r="AV75" s="116"/>
      <c r="AW75" s="83"/>
      <c r="AX75" s="83">
        <f t="shared" si="33"/>
        <v>9</v>
      </c>
      <c r="AY75" s="83">
        <f t="shared" si="38"/>
        <v>9</v>
      </c>
    </row>
    <row r="76" spans="1:51" s="123" customFormat="1" ht="16.149999999999999" customHeight="1" thickBot="1" x14ac:dyDescent="0.25">
      <c r="A76" s="1402" t="s">
        <v>460</v>
      </c>
      <c r="B76" s="1408"/>
      <c r="C76" s="292">
        <f>SUM(C7:C75)</f>
        <v>615</v>
      </c>
      <c r="D76" s="252"/>
      <c r="E76" s="282">
        <f>SUM(E7:E75)</f>
        <v>2799355.6976926685</v>
      </c>
      <c r="F76" s="292">
        <v>523</v>
      </c>
      <c r="G76" s="252"/>
      <c r="H76" s="282">
        <v>307692.04607983783</v>
      </c>
      <c r="I76" s="292">
        <v>165</v>
      </c>
      <c r="J76" s="252"/>
      <c r="K76" s="282">
        <v>26330.286489758226</v>
      </c>
      <c r="L76" s="292">
        <v>54</v>
      </c>
      <c r="M76" s="252"/>
      <c r="N76" s="282">
        <v>219321.23980037813</v>
      </c>
      <c r="O76" s="292">
        <v>0</v>
      </c>
      <c r="P76" s="252"/>
      <c r="Q76" s="282">
        <v>0</v>
      </c>
      <c r="R76" s="293">
        <f t="shared" ref="R76:AU76" si="39">SUM(R7:R75)</f>
        <v>3352698</v>
      </c>
      <c r="S76" s="252">
        <f t="shared" si="39"/>
        <v>0</v>
      </c>
      <c r="T76" s="252">
        <f t="shared" si="39"/>
        <v>0</v>
      </c>
      <c r="U76" s="294">
        <f t="shared" si="39"/>
        <v>0</v>
      </c>
      <c r="V76" s="293">
        <f t="shared" si="39"/>
        <v>3352698</v>
      </c>
      <c r="W76" s="282">
        <f t="shared" si="39"/>
        <v>-8382</v>
      </c>
      <c r="X76" s="293">
        <f t="shared" si="39"/>
        <v>3344316</v>
      </c>
      <c r="Y76" s="282">
        <f t="shared" si="39"/>
        <v>0</v>
      </c>
      <c r="Z76" s="293">
        <f t="shared" si="39"/>
        <v>3344316</v>
      </c>
      <c r="AA76" s="252">
        <f t="shared" si="39"/>
        <v>0</v>
      </c>
      <c r="AB76" s="252">
        <f t="shared" si="39"/>
        <v>3344316</v>
      </c>
      <c r="AC76" s="293">
        <f t="shared" si="39"/>
        <v>278694</v>
      </c>
      <c r="AD76" s="249">
        <f t="shared" si="39"/>
        <v>3344316</v>
      </c>
      <c r="AE76" s="295">
        <f>'Source Data'!N76</f>
        <v>5169</v>
      </c>
      <c r="AF76" s="296">
        <f t="shared" si="39"/>
        <v>2921111</v>
      </c>
      <c r="AG76" s="292">
        <f t="shared" si="39"/>
        <v>0</v>
      </c>
      <c r="AH76" s="295">
        <f t="shared" si="39"/>
        <v>0</v>
      </c>
      <c r="AI76" s="292">
        <f t="shared" si="39"/>
        <v>0</v>
      </c>
      <c r="AJ76" s="297">
        <f t="shared" si="39"/>
        <v>0</v>
      </c>
      <c r="AK76" s="298">
        <f t="shared" si="39"/>
        <v>0</v>
      </c>
      <c r="AL76" s="296">
        <f t="shared" si="39"/>
        <v>2921111</v>
      </c>
      <c r="AM76" s="299">
        <f t="shared" si="39"/>
        <v>-7301</v>
      </c>
      <c r="AN76" s="296">
        <f t="shared" si="39"/>
        <v>2913810</v>
      </c>
      <c r="AO76" s="282">
        <f t="shared" ref="AO76" si="40">SUM(AO7:AO75)</f>
        <v>0</v>
      </c>
      <c r="AP76" s="296">
        <f t="shared" si="39"/>
        <v>2913810</v>
      </c>
      <c r="AQ76" s="297">
        <f t="shared" si="39"/>
        <v>0</v>
      </c>
      <c r="AR76" s="297">
        <f t="shared" si="39"/>
        <v>2913810</v>
      </c>
      <c r="AS76" s="296">
        <f t="shared" si="39"/>
        <v>242817</v>
      </c>
      <c r="AT76" s="300">
        <f t="shared" si="39"/>
        <v>6258126</v>
      </c>
      <c r="AU76" s="300">
        <f t="shared" si="39"/>
        <v>521511</v>
      </c>
      <c r="AV76" s="274"/>
      <c r="AW76" s="282">
        <f>SUM(AW7:AW75)</f>
        <v>0</v>
      </c>
      <c r="AX76" s="282">
        <f>SUM(AX7:AX75)</f>
        <v>7301</v>
      </c>
      <c r="AY76" s="282">
        <f>SUM(AY7:AY75)</f>
        <v>7301</v>
      </c>
    </row>
    <row r="77" spans="1:51" s="123" customFormat="1" ht="16.149999999999999" customHeight="1" thickTop="1" x14ac:dyDescent="0.2">
      <c r="A77" s="1409" t="s">
        <v>410</v>
      </c>
      <c r="B77" s="1410"/>
      <c r="C77" s="301"/>
      <c r="D77" s="279"/>
      <c r="E77" s="279"/>
      <c r="F77" s="301"/>
      <c r="G77" s="279"/>
      <c r="H77" s="279"/>
      <c r="I77" s="301"/>
      <c r="J77" s="279"/>
      <c r="K77" s="279"/>
      <c r="L77" s="301"/>
      <c r="M77" s="279"/>
      <c r="N77" s="279"/>
      <c r="O77" s="301"/>
      <c r="P77" s="279"/>
      <c r="Q77" s="279"/>
      <c r="R77" s="279"/>
      <c r="S77" s="279"/>
      <c r="T77" s="279"/>
      <c r="U77" s="279"/>
      <c r="V77" s="279"/>
      <c r="W77" s="279"/>
      <c r="X77" s="279"/>
      <c r="Y77" s="279"/>
      <c r="Z77" s="279"/>
      <c r="AA77" s="279"/>
      <c r="AB77" s="279"/>
      <c r="AC77" s="279"/>
      <c r="AD77" s="279"/>
      <c r="AE77" s="302"/>
      <c r="AF77" s="279"/>
      <c r="AG77" s="301"/>
      <c r="AH77" s="302"/>
      <c r="AI77" s="301"/>
      <c r="AJ77" s="279"/>
      <c r="AK77" s="279"/>
      <c r="AL77" s="279"/>
      <c r="AM77" s="279"/>
      <c r="AN77" s="279"/>
      <c r="AO77" s="279"/>
      <c r="AP77" s="279"/>
      <c r="AQ77" s="279"/>
      <c r="AR77" s="279"/>
      <c r="AS77" s="279"/>
      <c r="AT77" s="279"/>
      <c r="AU77" s="279"/>
      <c r="AV77" s="274"/>
      <c r="AW77" s="245"/>
      <c r="AX77" s="245"/>
      <c r="AY77" s="245"/>
    </row>
    <row r="78" spans="1:51" s="123" customFormat="1" ht="16.149999999999999" customHeight="1" x14ac:dyDescent="0.2">
      <c r="A78" s="1406" t="s">
        <v>411</v>
      </c>
      <c r="B78" s="1407"/>
      <c r="C78" s="170"/>
      <c r="D78" s="168"/>
      <c r="E78" s="168"/>
      <c r="F78" s="170"/>
      <c r="G78" s="168"/>
      <c r="H78" s="168"/>
      <c r="I78" s="170"/>
      <c r="J78" s="168"/>
      <c r="K78" s="168"/>
      <c r="L78" s="170"/>
      <c r="M78" s="168"/>
      <c r="N78" s="168"/>
      <c r="O78" s="170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97">
        <f>VLOOKUP($A$88,'4_Level 4'!$A$78:$R$214,5,FALSE)</f>
        <v>0</v>
      </c>
      <c r="AA78" s="173"/>
      <c r="AB78" s="168">
        <f>Z78-AA78</f>
        <v>0</v>
      </c>
      <c r="AC78" s="97">
        <f>ROUND(AB78/$AC$88,0)</f>
        <v>0</v>
      </c>
      <c r="AD78" s="97">
        <f>VLOOKUP($A$88,'4_Level 4'!$A$78:$R$214,5,FALSE)</f>
        <v>0</v>
      </c>
      <c r="AE78" s="168"/>
      <c r="AF78" s="168"/>
      <c r="AG78" s="170"/>
      <c r="AH78" s="168"/>
      <c r="AI78" s="170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75">
        <f t="shared" ref="AT78:AT83" si="41">Z78+AP78</f>
        <v>0</v>
      </c>
      <c r="AU78" s="175">
        <f>AC78+AS78</f>
        <v>0</v>
      </c>
      <c r="AV78" s="274"/>
      <c r="AW78" s="274"/>
      <c r="AX78" s="274"/>
      <c r="AY78" s="274"/>
    </row>
    <row r="79" spans="1:51" s="123" customFormat="1" ht="16.149999999999999" customHeight="1" x14ac:dyDescent="0.2">
      <c r="A79" s="1404" t="s">
        <v>430</v>
      </c>
      <c r="B79" s="1405"/>
      <c r="C79" s="170"/>
      <c r="D79" s="168"/>
      <c r="E79" s="168"/>
      <c r="F79" s="170"/>
      <c r="G79" s="168"/>
      <c r="H79" s="168"/>
      <c r="I79" s="170"/>
      <c r="J79" s="168"/>
      <c r="K79" s="168"/>
      <c r="L79" s="170"/>
      <c r="M79" s="168"/>
      <c r="N79" s="168"/>
      <c r="O79" s="170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72"/>
      <c r="AA79" s="173"/>
      <c r="AB79" s="168"/>
      <c r="AC79" s="172"/>
      <c r="AD79" s="97">
        <f>VLOOKUP($A$88,'4_Level 4'!$A$78:$R$214,10,FALSE)</f>
        <v>0</v>
      </c>
      <c r="AE79" s="168"/>
      <c r="AF79" s="168"/>
      <c r="AG79" s="170"/>
      <c r="AH79" s="168"/>
      <c r="AI79" s="170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75">
        <f t="shared" si="41"/>
        <v>0</v>
      </c>
      <c r="AU79" s="168"/>
      <c r="AV79" s="274"/>
      <c r="AW79" s="274"/>
      <c r="AX79" s="274"/>
      <c r="AY79" s="274"/>
    </row>
    <row r="80" spans="1:51" ht="16.149999999999999" customHeight="1" x14ac:dyDescent="0.2">
      <c r="A80" s="1417" t="s">
        <v>1544</v>
      </c>
      <c r="B80" s="1418"/>
      <c r="C80" s="170"/>
      <c r="D80" s="168"/>
      <c r="E80" s="168"/>
      <c r="F80" s="170"/>
      <c r="G80" s="168"/>
      <c r="H80" s="168"/>
      <c r="I80" s="170"/>
      <c r="J80" s="168"/>
      <c r="K80" s="168"/>
      <c r="L80" s="170"/>
      <c r="M80" s="168"/>
      <c r="N80" s="168"/>
      <c r="O80" s="170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97">
        <f>VLOOKUP($A$88,'4_Level 4'!$A$78:$R$214,12,FALSE)</f>
        <v>0</v>
      </c>
      <c r="AA80" s="173"/>
      <c r="AB80" s="168">
        <f>Z80-AA80</f>
        <v>0</v>
      </c>
      <c r="AC80" s="97">
        <f>ROUND(AB80/$AC$88,0)</f>
        <v>0</v>
      </c>
      <c r="AD80" s="97">
        <f>VLOOKUP($A$88,'4_Level 4'!$A$78:$R$214,12,FALSE)</f>
        <v>0</v>
      </c>
      <c r="AE80" s="168"/>
      <c r="AF80" s="168"/>
      <c r="AG80" s="170"/>
      <c r="AH80" s="168"/>
      <c r="AI80" s="170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75">
        <f t="shared" si="41"/>
        <v>0</v>
      </c>
      <c r="AU80" s="168"/>
      <c r="AV80" s="116"/>
      <c r="AW80" s="116"/>
      <c r="AX80" s="116"/>
      <c r="AY80" s="116"/>
    </row>
    <row r="81" spans="1:51" s="123" customFormat="1" ht="16.149999999999999" customHeight="1" x14ac:dyDescent="0.2">
      <c r="A81" s="1417" t="s">
        <v>429</v>
      </c>
      <c r="B81" s="1418"/>
      <c r="C81" s="170"/>
      <c r="D81" s="168"/>
      <c r="E81" s="168"/>
      <c r="F81" s="170"/>
      <c r="G81" s="168"/>
      <c r="H81" s="168"/>
      <c r="I81" s="170"/>
      <c r="J81" s="168"/>
      <c r="K81" s="168"/>
      <c r="L81" s="170"/>
      <c r="M81" s="168"/>
      <c r="N81" s="168"/>
      <c r="O81" s="170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72"/>
      <c r="AA81" s="173"/>
      <c r="AB81" s="168"/>
      <c r="AC81" s="172"/>
      <c r="AD81" s="97">
        <f>VLOOKUP($A$88,'4_Level 4'!$A$78:$R$214,13,FALSE)</f>
        <v>0</v>
      </c>
      <c r="AE81" s="168"/>
      <c r="AF81" s="168"/>
      <c r="AG81" s="170"/>
      <c r="AH81" s="168"/>
      <c r="AI81" s="170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75">
        <f t="shared" si="41"/>
        <v>0</v>
      </c>
      <c r="AU81" s="168"/>
      <c r="AV81" s="274"/>
      <c r="AW81" s="274"/>
      <c r="AX81" s="274"/>
      <c r="AY81" s="274"/>
    </row>
    <row r="82" spans="1:51" s="123" customFormat="1" ht="16.149999999999999" customHeight="1" x14ac:dyDescent="0.2">
      <c r="A82" s="1415" t="s">
        <v>254</v>
      </c>
      <c r="B82" s="1416"/>
      <c r="C82" s="171"/>
      <c r="D82" s="169"/>
      <c r="E82" s="169"/>
      <c r="F82" s="171"/>
      <c r="G82" s="169"/>
      <c r="H82" s="169"/>
      <c r="I82" s="171"/>
      <c r="J82" s="169"/>
      <c r="K82" s="169"/>
      <c r="L82" s="171"/>
      <c r="M82" s="169"/>
      <c r="N82" s="169"/>
      <c r="O82" s="171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95">
        <f>VLOOKUP($A$88,'4_Level 4'!$A$78:$R$214,17,FALSE)</f>
        <v>6018</v>
      </c>
      <c r="AA82" s="53"/>
      <c r="AB82" s="169">
        <f>Z82-AA82</f>
        <v>6018</v>
      </c>
      <c r="AC82" s="95">
        <f>ROUND(AB82/$AC$88,0)</f>
        <v>502</v>
      </c>
      <c r="AD82" s="95">
        <f>VLOOKUP($A$88,'4_Level 4'!$A$78:$R$214,17,FALSE)</f>
        <v>6018</v>
      </c>
      <c r="AE82" s="169"/>
      <c r="AF82" s="169"/>
      <c r="AG82" s="171"/>
      <c r="AH82" s="169"/>
      <c r="AI82" s="171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76">
        <f t="shared" si="41"/>
        <v>6018</v>
      </c>
      <c r="AU82" s="176">
        <f>AC82+AS82</f>
        <v>502</v>
      </c>
      <c r="AV82" s="274"/>
      <c r="AW82" s="274"/>
      <c r="AX82" s="274"/>
      <c r="AY82" s="274"/>
    </row>
    <row r="83" spans="1:51" s="123" customFormat="1" ht="16.149999999999999" customHeight="1" x14ac:dyDescent="0.2">
      <c r="A83" s="1415" t="s">
        <v>1440</v>
      </c>
      <c r="B83" s="1416"/>
      <c r="C83" s="1047"/>
      <c r="D83" s="1048"/>
      <c r="E83" s="1048"/>
      <c r="F83" s="1047"/>
      <c r="G83" s="1048"/>
      <c r="H83" s="1048"/>
      <c r="I83" s="1047"/>
      <c r="J83" s="1048"/>
      <c r="K83" s="1048"/>
      <c r="L83" s="1047"/>
      <c r="M83" s="1048"/>
      <c r="N83" s="1048"/>
      <c r="O83" s="1047"/>
      <c r="P83" s="1048"/>
      <c r="Q83" s="1048"/>
      <c r="R83" s="1048"/>
      <c r="S83" s="1048"/>
      <c r="T83" s="1048"/>
      <c r="U83" s="1048"/>
      <c r="V83" s="1048"/>
      <c r="W83" s="1048"/>
      <c r="X83" s="1048"/>
      <c r="Y83" s="1048">
        <f>VLOOKUP($A88,[1]Summary!$A$87:$K$122,11,FALSE)</f>
        <v>0</v>
      </c>
      <c r="Z83" s="1049">
        <f>VLOOKUP(A88,[1]Summary!$A$87:$K$122,11,FALSE)</f>
        <v>0</v>
      </c>
      <c r="AA83" s="1050"/>
      <c r="AB83" s="1048">
        <f>Z83-AA83</f>
        <v>0</v>
      </c>
      <c r="AC83" s="1049">
        <f>ROUND(AB83/$AC$88,0)</f>
        <v>0</v>
      </c>
      <c r="AD83" s="1049">
        <f>VLOOKUP($A88,[1]Summary!$A$87:$K$122,11,FALSE)</f>
        <v>0</v>
      </c>
      <c r="AE83" s="1048"/>
      <c r="AF83" s="1048"/>
      <c r="AG83" s="1047"/>
      <c r="AH83" s="1048"/>
      <c r="AI83" s="1047"/>
      <c r="AJ83" s="1048"/>
      <c r="AK83" s="1048"/>
      <c r="AL83" s="1048"/>
      <c r="AM83" s="1048"/>
      <c r="AN83" s="1048"/>
      <c r="AO83" s="1048"/>
      <c r="AP83" s="1048"/>
      <c r="AQ83" s="1048"/>
      <c r="AR83" s="1048"/>
      <c r="AS83" s="1048"/>
      <c r="AT83" s="1051">
        <f t="shared" si="41"/>
        <v>0</v>
      </c>
      <c r="AU83" s="1051">
        <f>AC83+AS83</f>
        <v>0</v>
      </c>
      <c r="AV83" s="274"/>
      <c r="AW83" s="274"/>
      <c r="AX83" s="274"/>
      <c r="AY83" s="274"/>
    </row>
    <row r="84" spans="1:51" s="123" customFormat="1" ht="16.149999999999999" customHeight="1" thickBot="1" x14ac:dyDescent="0.25">
      <c r="A84" s="1402" t="s">
        <v>461</v>
      </c>
      <c r="B84" s="1403"/>
      <c r="C84" s="248">
        <f>SUM(C76:C83)</f>
        <v>615</v>
      </c>
      <c r="D84" s="247"/>
      <c r="E84" s="273">
        <f t="shared" ref="E84" si="42">SUM(E76:E83)</f>
        <v>2799355.6976926685</v>
      </c>
      <c r="F84" s="248">
        <v>523</v>
      </c>
      <c r="G84" s="247"/>
      <c r="H84" s="273">
        <v>307692.04607983783</v>
      </c>
      <c r="I84" s="248">
        <v>165</v>
      </c>
      <c r="J84" s="247"/>
      <c r="K84" s="273">
        <v>26330.286489758226</v>
      </c>
      <c r="L84" s="248">
        <v>54</v>
      </c>
      <c r="M84" s="247"/>
      <c r="N84" s="273">
        <v>219321.23980037813</v>
      </c>
      <c r="O84" s="248">
        <v>0</v>
      </c>
      <c r="P84" s="247"/>
      <c r="Q84" s="273">
        <v>0</v>
      </c>
      <c r="R84" s="247">
        <f t="shared" ref="R84:AD84" si="43">SUM(R76:R83)</f>
        <v>3352698</v>
      </c>
      <c r="S84" s="247">
        <f t="shared" si="43"/>
        <v>0</v>
      </c>
      <c r="T84" s="247">
        <f t="shared" si="43"/>
        <v>0</v>
      </c>
      <c r="U84" s="247">
        <f t="shared" si="43"/>
        <v>0</v>
      </c>
      <c r="V84" s="247">
        <f t="shared" si="43"/>
        <v>3352698</v>
      </c>
      <c r="W84" s="247">
        <f t="shared" si="43"/>
        <v>-8382</v>
      </c>
      <c r="X84" s="247">
        <f t="shared" si="43"/>
        <v>3344316</v>
      </c>
      <c r="Y84" s="273">
        <f t="shared" si="43"/>
        <v>0</v>
      </c>
      <c r="Z84" s="249">
        <f t="shared" si="43"/>
        <v>3350334</v>
      </c>
      <c r="AA84" s="247">
        <f t="shared" si="43"/>
        <v>0</v>
      </c>
      <c r="AB84" s="247">
        <f t="shared" si="43"/>
        <v>3350334</v>
      </c>
      <c r="AC84" s="249">
        <f t="shared" si="43"/>
        <v>279196</v>
      </c>
      <c r="AD84" s="249">
        <f t="shared" si="43"/>
        <v>3350334</v>
      </c>
      <c r="AE84" s="174"/>
      <c r="AF84" s="247">
        <f t="shared" ref="AF84:AU84" si="44">SUM(AF76:AF83)</f>
        <v>2921111</v>
      </c>
      <c r="AG84" s="248">
        <f t="shared" si="44"/>
        <v>0</v>
      </c>
      <c r="AH84" s="174">
        <f t="shared" si="44"/>
        <v>0</v>
      </c>
      <c r="AI84" s="248">
        <f t="shared" si="44"/>
        <v>0</v>
      </c>
      <c r="AJ84" s="247">
        <f t="shared" si="44"/>
        <v>0</v>
      </c>
      <c r="AK84" s="247">
        <f t="shared" si="44"/>
        <v>0</v>
      </c>
      <c r="AL84" s="247">
        <f t="shared" si="44"/>
        <v>2921111</v>
      </c>
      <c r="AM84" s="247">
        <f t="shared" si="44"/>
        <v>-7301</v>
      </c>
      <c r="AN84" s="247">
        <f t="shared" si="44"/>
        <v>2913810</v>
      </c>
      <c r="AO84" s="247">
        <f t="shared" si="44"/>
        <v>0</v>
      </c>
      <c r="AP84" s="247">
        <f t="shared" si="44"/>
        <v>2913810</v>
      </c>
      <c r="AQ84" s="247">
        <f t="shared" si="44"/>
        <v>0</v>
      </c>
      <c r="AR84" s="247">
        <f t="shared" si="44"/>
        <v>2913810</v>
      </c>
      <c r="AS84" s="247">
        <f t="shared" si="44"/>
        <v>242817</v>
      </c>
      <c r="AT84" s="275">
        <f t="shared" si="44"/>
        <v>6264144</v>
      </c>
      <c r="AU84" s="275">
        <f t="shared" si="44"/>
        <v>522013</v>
      </c>
      <c r="AV84" s="274"/>
      <c r="AW84" s="274"/>
      <c r="AX84" s="274"/>
      <c r="AY84" s="274"/>
    </row>
    <row r="85" spans="1:51" ht="16.149999999999999" customHeight="1" thickTop="1" x14ac:dyDescent="0.2"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6"/>
      <c r="R85" s="116"/>
      <c r="S85" s="116"/>
      <c r="T85" s="116"/>
      <c r="U85" s="116"/>
      <c r="V85" s="116"/>
      <c r="W85" s="116"/>
      <c r="X85" s="274"/>
      <c r="Y85" s="116"/>
      <c r="Z85" s="116"/>
      <c r="AA85" s="116"/>
      <c r="AB85" s="116"/>
      <c r="AC85" s="116"/>
      <c r="AD85" s="116"/>
      <c r="AE85" s="116"/>
      <c r="AF85" s="116"/>
    </row>
    <row r="86" spans="1:51" ht="16.149999999999999" customHeight="1" x14ac:dyDescent="0.2">
      <c r="D86" s="116"/>
      <c r="E86" s="116"/>
      <c r="F86" s="116"/>
      <c r="G86" s="116"/>
      <c r="H86" s="838"/>
      <c r="I86" s="838"/>
      <c r="J86" s="838"/>
      <c r="K86" s="838"/>
      <c r="L86" s="838"/>
      <c r="M86" s="838"/>
      <c r="N86" s="838"/>
      <c r="O86" s="838"/>
      <c r="P86" s="838"/>
      <c r="Q86" s="838"/>
      <c r="R86" s="116"/>
      <c r="S86" s="116"/>
      <c r="T86" s="116"/>
      <c r="U86" s="116"/>
      <c r="V86" s="116"/>
      <c r="W86" s="116"/>
      <c r="X86" s="274"/>
      <c r="Y86" s="116"/>
      <c r="Z86" s="116"/>
      <c r="AA86" s="116"/>
      <c r="AB86" s="116"/>
      <c r="AC86" s="116"/>
      <c r="AD86" s="116"/>
      <c r="AE86" s="116"/>
      <c r="AF86" s="116"/>
    </row>
    <row r="87" spans="1:51" ht="16.149999999999999" customHeight="1" x14ac:dyDescent="0.2">
      <c r="H87" s="113"/>
      <c r="I87" s="113"/>
      <c r="J87" s="1482"/>
      <c r="K87" s="839"/>
      <c r="L87" s="839"/>
      <c r="M87" s="1482"/>
      <c r="N87" s="839"/>
      <c r="O87" s="839"/>
      <c r="P87" s="1482"/>
      <c r="Q87" s="839"/>
    </row>
    <row r="88" spans="1:51" x14ac:dyDescent="0.2">
      <c r="A88" s="321" t="s">
        <v>552</v>
      </c>
      <c r="H88" s="113"/>
      <c r="I88" s="113"/>
      <c r="J88" s="1482"/>
      <c r="K88" s="839"/>
      <c r="L88" s="839"/>
      <c r="M88" s="1482"/>
      <c r="N88" s="839"/>
      <c r="O88" s="839"/>
      <c r="P88" s="1482"/>
      <c r="Q88" s="839"/>
      <c r="AC88" s="108">
        <v>12</v>
      </c>
      <c r="AS88" s="108">
        <f>AC88</f>
        <v>12</v>
      </c>
    </row>
    <row r="89" spans="1:51" x14ac:dyDescent="0.2">
      <c r="H89" s="113"/>
      <c r="I89" s="113"/>
      <c r="J89" s="113"/>
      <c r="K89" s="113"/>
      <c r="L89" s="113"/>
      <c r="M89" s="113"/>
      <c r="N89" s="113"/>
      <c r="O89" s="113"/>
      <c r="P89" s="113"/>
      <c r="Q89" s="113"/>
    </row>
  </sheetData>
  <mergeCells count="48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T1:AT3"/>
    <mergeCell ref="AU1:AU3"/>
    <mergeCell ref="AS2:AS3"/>
    <mergeCell ref="AP2:AP3"/>
    <mergeCell ref="AQ2:AQ3"/>
    <mergeCell ref="AR2:AR3"/>
    <mergeCell ref="AL1:AS1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7:P88"/>
    <mergeCell ref="A80:B80"/>
    <mergeCell ref="A81:B81"/>
    <mergeCell ref="A82:B82"/>
    <mergeCell ref="A84:B84"/>
    <mergeCell ref="J87:J88"/>
    <mergeCell ref="M87:M88"/>
    <mergeCell ref="A83:B83"/>
    <mergeCell ref="A77:B77"/>
    <mergeCell ref="A78:B78"/>
    <mergeCell ref="C2:C3"/>
    <mergeCell ref="D2:E2"/>
    <mergeCell ref="F2:H2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July 2018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tabColor rgb="FF92D050"/>
  </sheetPr>
  <dimension ref="A1:AY89"/>
  <sheetViews>
    <sheetView view="pageBreakPreview" zoomScaleNormal="100" zoomScaleSheetLayoutView="100" workbookViewId="0">
      <pane xSplit="2" ySplit="6" topLeftCell="C7" activePane="bottomRight" state="frozen"/>
      <selection activeCell="E17" sqref="E17"/>
      <selection pane="topRight" activeCell="E17" sqref="E17"/>
      <selection pane="bottomLeft" activeCell="E17" sqref="E17"/>
      <selection pane="bottomRight" activeCell="E17" sqref="E17"/>
    </sheetView>
  </sheetViews>
  <sheetFormatPr defaultColWidth="8.85546875" defaultRowHeight="12.75" x14ac:dyDescent="0.2"/>
  <cols>
    <col min="1" max="1" width="5" style="108" customWidth="1"/>
    <col min="2" max="2" width="28.140625" style="108" customWidth="1"/>
    <col min="3" max="3" width="12.140625" style="108" bestFit="1" customWidth="1"/>
    <col min="4" max="4" width="13.85546875" style="108" customWidth="1"/>
    <col min="5" max="5" width="12.28515625" style="108" customWidth="1"/>
    <col min="6" max="6" width="11.28515625" style="108" customWidth="1"/>
    <col min="7" max="7" width="10.85546875" style="108" customWidth="1"/>
    <col min="8" max="9" width="11.28515625" style="108" customWidth="1"/>
    <col min="10" max="10" width="10.85546875" style="108" customWidth="1"/>
    <col min="11" max="12" width="11.28515625" style="108" customWidth="1"/>
    <col min="13" max="13" width="8.5703125" style="108" customWidth="1"/>
    <col min="14" max="15" width="11.28515625" style="108" customWidth="1"/>
    <col min="16" max="16" width="8.5703125" style="108" customWidth="1"/>
    <col min="17" max="17" width="11.28515625" style="108" customWidth="1"/>
    <col min="18" max="18" width="10.140625" style="108" bestFit="1" customWidth="1"/>
    <col min="19" max="21" width="13.85546875" style="108" customWidth="1"/>
    <col min="22" max="22" width="11.85546875" style="108" bestFit="1" customWidth="1"/>
    <col min="23" max="23" width="10.85546875" style="108" bestFit="1" customWidth="1"/>
    <col min="24" max="24" width="12.7109375" style="108" customWidth="1"/>
    <col min="25" max="25" width="13.28515625" style="108" bestFit="1" customWidth="1"/>
    <col min="26" max="26" width="17.5703125" style="108" customWidth="1"/>
    <col min="27" max="28" width="11.28515625" style="108" customWidth="1"/>
    <col min="29" max="29" width="10.7109375" style="108" customWidth="1"/>
    <col min="30" max="30" width="16.42578125" style="108" customWidth="1"/>
    <col min="31" max="32" width="15.85546875" style="108" customWidth="1"/>
    <col min="33" max="37" width="15.7109375" style="108" customWidth="1"/>
    <col min="38" max="38" width="15.140625" style="108" customWidth="1"/>
    <col min="39" max="39" width="10.85546875" style="108" customWidth="1"/>
    <col min="40" max="40" width="15" style="108" customWidth="1"/>
    <col min="41" max="41" width="13.42578125" style="108" customWidth="1"/>
    <col min="42" max="42" width="16.28515625" style="108" customWidth="1"/>
    <col min="43" max="44" width="13.85546875" style="108" customWidth="1"/>
    <col min="45" max="45" width="15.5703125" style="108" customWidth="1"/>
    <col min="46" max="47" width="14.42578125" style="108" bestFit="1" customWidth="1"/>
    <col min="48" max="48" width="8.85546875" style="108"/>
    <col min="49" max="50" width="12.28515625" style="108" customWidth="1"/>
    <col min="51" max="51" width="10" style="108" bestFit="1" customWidth="1"/>
    <col min="52" max="16384" width="8.85546875" style="108"/>
  </cols>
  <sheetData>
    <row r="1" spans="1:51" ht="19.899999999999999" customHeight="1" x14ac:dyDescent="0.2">
      <c r="A1" s="1486" t="s">
        <v>637</v>
      </c>
      <c r="B1" s="1487"/>
      <c r="C1" s="1379" t="s">
        <v>315</v>
      </c>
      <c r="D1" s="1380"/>
      <c r="E1" s="1380"/>
      <c r="F1" s="1380"/>
      <c r="G1" s="1380"/>
      <c r="H1" s="1380"/>
      <c r="I1" s="1380"/>
      <c r="J1" s="1380"/>
      <c r="K1" s="1381"/>
      <c r="L1" s="1412" t="s">
        <v>315</v>
      </c>
      <c r="M1" s="1413"/>
      <c r="N1" s="1413"/>
      <c r="O1" s="1413"/>
      <c r="P1" s="1413"/>
      <c r="Q1" s="1413"/>
      <c r="R1" s="1413"/>
      <c r="S1" s="1413"/>
      <c r="T1" s="1413"/>
      <c r="U1" s="1414"/>
      <c r="V1" s="1379" t="s">
        <v>315</v>
      </c>
      <c r="W1" s="1380"/>
      <c r="X1" s="1380"/>
      <c r="Y1" s="1380"/>
      <c r="Z1" s="1380"/>
      <c r="AA1" s="1380"/>
      <c r="AB1" s="1380"/>
      <c r="AC1" s="1380"/>
      <c r="AD1" s="1381"/>
      <c r="AE1" s="1478" t="s">
        <v>450</v>
      </c>
      <c r="AF1" s="1478"/>
      <c r="AG1" s="1478"/>
      <c r="AH1" s="1478"/>
      <c r="AI1" s="1478"/>
      <c r="AJ1" s="1478"/>
      <c r="AK1" s="1478"/>
      <c r="AL1" s="1485" t="s">
        <v>450</v>
      </c>
      <c r="AM1" s="1485"/>
      <c r="AN1" s="1485"/>
      <c r="AO1" s="1485"/>
      <c r="AP1" s="1485"/>
      <c r="AQ1" s="1485"/>
      <c r="AR1" s="1485"/>
      <c r="AS1" s="1485"/>
      <c r="AT1" s="1481" t="s">
        <v>326</v>
      </c>
      <c r="AU1" s="1481" t="s">
        <v>327</v>
      </c>
      <c r="AW1" s="283"/>
      <c r="AX1" s="283"/>
      <c r="AY1" s="283"/>
    </row>
    <row r="2" spans="1:51" ht="30" customHeight="1" x14ac:dyDescent="0.2">
      <c r="A2" s="1488"/>
      <c r="B2" s="1489"/>
      <c r="C2" s="1386" t="s">
        <v>1284</v>
      </c>
      <c r="D2" s="1480" t="s">
        <v>731</v>
      </c>
      <c r="E2" s="1480"/>
      <c r="F2" s="1376" t="s">
        <v>1378</v>
      </c>
      <c r="G2" s="1390"/>
      <c r="H2" s="1391"/>
      <c r="I2" s="1479" t="s">
        <v>1375</v>
      </c>
      <c r="J2" s="1479"/>
      <c r="K2" s="1479"/>
      <c r="L2" s="1479" t="s">
        <v>1376</v>
      </c>
      <c r="M2" s="1479"/>
      <c r="N2" s="1479"/>
      <c r="O2" s="1479" t="s">
        <v>1377</v>
      </c>
      <c r="P2" s="1479"/>
      <c r="Q2" s="1479"/>
      <c r="R2" s="1386" t="s">
        <v>501</v>
      </c>
      <c r="S2" s="1392" t="s">
        <v>230</v>
      </c>
      <c r="T2" s="1392"/>
      <c r="U2" s="1392"/>
      <c r="V2" s="1386" t="s">
        <v>502</v>
      </c>
      <c r="W2" s="1386" t="s">
        <v>452</v>
      </c>
      <c r="X2" s="1386" t="s">
        <v>503</v>
      </c>
      <c r="Y2" s="1400" t="s">
        <v>1321</v>
      </c>
      <c r="Z2" s="1386" t="s">
        <v>1384</v>
      </c>
      <c r="AA2" s="1386" t="s">
        <v>270</v>
      </c>
      <c r="AB2" s="1386" t="s">
        <v>271</v>
      </c>
      <c r="AC2" s="1386" t="s">
        <v>233</v>
      </c>
      <c r="AD2" s="1386" t="s">
        <v>1385</v>
      </c>
      <c r="AE2" s="1483" t="s">
        <v>1287</v>
      </c>
      <c r="AF2" s="1476" t="s">
        <v>1442</v>
      </c>
      <c r="AG2" s="1477" t="s">
        <v>230</v>
      </c>
      <c r="AH2" s="1477"/>
      <c r="AI2" s="1477"/>
      <c r="AJ2" s="1477"/>
      <c r="AK2" s="1477"/>
      <c r="AL2" s="1476" t="s">
        <v>1443</v>
      </c>
      <c r="AM2" s="1476" t="s">
        <v>1447</v>
      </c>
      <c r="AN2" s="1476" t="s">
        <v>1444</v>
      </c>
      <c r="AO2" s="1400" t="s">
        <v>1321</v>
      </c>
      <c r="AP2" s="1476" t="s">
        <v>1445</v>
      </c>
      <c r="AQ2" s="1476" t="s">
        <v>294</v>
      </c>
      <c r="AR2" s="1476" t="s">
        <v>271</v>
      </c>
      <c r="AS2" s="1476" t="s">
        <v>1446</v>
      </c>
      <c r="AT2" s="1481"/>
      <c r="AU2" s="1481"/>
      <c r="AW2" s="284"/>
      <c r="AX2" s="284"/>
      <c r="AY2" s="284"/>
    </row>
    <row r="3" spans="1:51" ht="95.25" customHeight="1" x14ac:dyDescent="0.2">
      <c r="A3" s="1490"/>
      <c r="B3" s="1491"/>
      <c r="C3" s="1386"/>
      <c r="D3" s="1005" t="s">
        <v>708</v>
      </c>
      <c r="E3" s="1005" t="s">
        <v>325</v>
      </c>
      <c r="F3" s="1005" t="s">
        <v>1283</v>
      </c>
      <c r="G3" s="1005" t="s">
        <v>454</v>
      </c>
      <c r="H3" s="1005" t="s">
        <v>325</v>
      </c>
      <c r="I3" s="1005" t="s">
        <v>1282</v>
      </c>
      <c r="J3" s="1005" t="s">
        <v>454</v>
      </c>
      <c r="K3" s="1005" t="s">
        <v>325</v>
      </c>
      <c r="L3" s="1005" t="s">
        <v>1281</v>
      </c>
      <c r="M3" s="1005" t="s">
        <v>472</v>
      </c>
      <c r="N3" s="1005" t="s">
        <v>325</v>
      </c>
      <c r="O3" s="1005" t="s">
        <v>1281</v>
      </c>
      <c r="P3" s="1005" t="s">
        <v>472</v>
      </c>
      <c r="Q3" s="1005" t="s">
        <v>325</v>
      </c>
      <c r="R3" s="1386"/>
      <c r="S3" s="1006" t="s">
        <v>1279</v>
      </c>
      <c r="T3" s="1006" t="s">
        <v>1280</v>
      </c>
      <c r="U3" s="1006" t="s">
        <v>232</v>
      </c>
      <c r="V3" s="1386"/>
      <c r="W3" s="1386"/>
      <c r="X3" s="1386"/>
      <c r="Y3" s="1401"/>
      <c r="Z3" s="1386"/>
      <c r="AA3" s="1386"/>
      <c r="AB3" s="1386"/>
      <c r="AC3" s="1386"/>
      <c r="AD3" s="1386"/>
      <c r="AE3" s="1484"/>
      <c r="AF3" s="1476"/>
      <c r="AG3" s="1006" t="s">
        <v>1289</v>
      </c>
      <c r="AH3" s="1006" t="s">
        <v>1290</v>
      </c>
      <c r="AI3" s="1006" t="s">
        <v>1288</v>
      </c>
      <c r="AJ3" s="1006" t="s">
        <v>1292</v>
      </c>
      <c r="AK3" s="1006" t="s">
        <v>232</v>
      </c>
      <c r="AL3" s="1476"/>
      <c r="AM3" s="1476"/>
      <c r="AN3" s="1476"/>
      <c r="AO3" s="1401"/>
      <c r="AP3" s="1476"/>
      <c r="AQ3" s="1476"/>
      <c r="AR3" s="1476"/>
      <c r="AS3" s="1476"/>
      <c r="AT3" s="1481"/>
      <c r="AU3" s="1481"/>
      <c r="AW3" s="856" t="s">
        <v>511</v>
      </c>
      <c r="AX3" s="856" t="s">
        <v>512</v>
      </c>
      <c r="AY3" s="856" t="s">
        <v>432</v>
      </c>
    </row>
    <row r="4" spans="1:51" ht="16.149999999999999" customHeight="1" x14ac:dyDescent="0.2">
      <c r="A4" s="285"/>
      <c r="B4" s="286"/>
      <c r="C4" s="287">
        <v>1</v>
      </c>
      <c r="D4" s="287">
        <f t="shared" ref="D4:AY4" si="0">C4+1</f>
        <v>2</v>
      </c>
      <c r="E4" s="287">
        <f t="shared" si="0"/>
        <v>3</v>
      </c>
      <c r="F4" s="287">
        <f t="shared" si="0"/>
        <v>4</v>
      </c>
      <c r="G4" s="287">
        <f t="shared" si="0"/>
        <v>5</v>
      </c>
      <c r="H4" s="287">
        <f t="shared" si="0"/>
        <v>6</v>
      </c>
      <c r="I4" s="287">
        <f t="shared" si="0"/>
        <v>7</v>
      </c>
      <c r="J4" s="287">
        <f t="shared" si="0"/>
        <v>8</v>
      </c>
      <c r="K4" s="287">
        <f t="shared" si="0"/>
        <v>9</v>
      </c>
      <c r="L4" s="287">
        <f t="shared" si="0"/>
        <v>10</v>
      </c>
      <c r="M4" s="287">
        <f t="shared" si="0"/>
        <v>11</v>
      </c>
      <c r="N4" s="287">
        <f t="shared" si="0"/>
        <v>12</v>
      </c>
      <c r="O4" s="287">
        <f t="shared" si="0"/>
        <v>13</v>
      </c>
      <c r="P4" s="287">
        <f t="shared" si="0"/>
        <v>14</v>
      </c>
      <c r="Q4" s="287">
        <f t="shared" si="0"/>
        <v>15</v>
      </c>
      <c r="R4" s="287">
        <f t="shared" si="0"/>
        <v>16</v>
      </c>
      <c r="S4" s="287">
        <f t="shared" si="0"/>
        <v>17</v>
      </c>
      <c r="T4" s="287">
        <f t="shared" si="0"/>
        <v>18</v>
      </c>
      <c r="U4" s="287">
        <f t="shared" si="0"/>
        <v>19</v>
      </c>
      <c r="V4" s="287">
        <f t="shared" si="0"/>
        <v>20</v>
      </c>
      <c r="W4" s="287">
        <f t="shared" si="0"/>
        <v>21</v>
      </c>
      <c r="X4" s="287">
        <f t="shared" si="0"/>
        <v>22</v>
      </c>
      <c r="Y4" s="287">
        <f t="shared" si="0"/>
        <v>23</v>
      </c>
      <c r="Z4" s="287">
        <f t="shared" si="0"/>
        <v>24</v>
      </c>
      <c r="AA4" s="287">
        <f t="shared" si="0"/>
        <v>25</v>
      </c>
      <c r="AB4" s="287">
        <f t="shared" si="0"/>
        <v>26</v>
      </c>
      <c r="AC4" s="287">
        <f t="shared" si="0"/>
        <v>27</v>
      </c>
      <c r="AD4" s="287">
        <f t="shared" si="0"/>
        <v>28</v>
      </c>
      <c r="AE4" s="287">
        <f t="shared" si="0"/>
        <v>29</v>
      </c>
      <c r="AF4" s="287">
        <f t="shared" si="0"/>
        <v>30</v>
      </c>
      <c r="AG4" s="287">
        <f t="shared" si="0"/>
        <v>31</v>
      </c>
      <c r="AH4" s="287">
        <f t="shared" si="0"/>
        <v>32</v>
      </c>
      <c r="AI4" s="287">
        <f t="shared" si="0"/>
        <v>33</v>
      </c>
      <c r="AJ4" s="287">
        <f t="shared" si="0"/>
        <v>34</v>
      </c>
      <c r="AK4" s="287">
        <f t="shared" si="0"/>
        <v>35</v>
      </c>
      <c r="AL4" s="287">
        <f t="shared" si="0"/>
        <v>36</v>
      </c>
      <c r="AM4" s="287">
        <f t="shared" si="0"/>
        <v>37</v>
      </c>
      <c r="AN4" s="287">
        <f t="shared" si="0"/>
        <v>38</v>
      </c>
      <c r="AO4" s="287">
        <f t="shared" si="0"/>
        <v>39</v>
      </c>
      <c r="AP4" s="287">
        <f t="shared" si="0"/>
        <v>40</v>
      </c>
      <c r="AQ4" s="287">
        <f t="shared" si="0"/>
        <v>41</v>
      </c>
      <c r="AR4" s="287">
        <f t="shared" si="0"/>
        <v>42</v>
      </c>
      <c r="AS4" s="287">
        <f t="shared" si="0"/>
        <v>43</v>
      </c>
      <c r="AT4" s="287">
        <f t="shared" si="0"/>
        <v>44</v>
      </c>
      <c r="AU4" s="287">
        <f t="shared" si="0"/>
        <v>45</v>
      </c>
      <c r="AV4" s="287">
        <f t="shared" si="0"/>
        <v>46</v>
      </c>
      <c r="AW4" s="287">
        <f t="shared" si="0"/>
        <v>47</v>
      </c>
      <c r="AX4" s="287">
        <f t="shared" si="0"/>
        <v>48</v>
      </c>
      <c r="AY4" s="287">
        <f t="shared" si="0"/>
        <v>49</v>
      </c>
    </row>
    <row r="5" spans="1:51" s="1129" customFormat="1" ht="31.5" customHeight="1" x14ac:dyDescent="0.2">
      <c r="A5" s="1126"/>
      <c r="B5" s="1126"/>
      <c r="C5" s="1156" t="s">
        <v>1061</v>
      </c>
      <c r="D5" s="940" t="s">
        <v>1129</v>
      </c>
      <c r="E5" s="940" t="s">
        <v>1063</v>
      </c>
      <c r="F5" s="1156" t="s">
        <v>1374</v>
      </c>
      <c r="G5" s="1156" t="s">
        <v>1074</v>
      </c>
      <c r="H5" s="1156" t="s">
        <v>1130</v>
      </c>
      <c r="I5" s="1156" t="s">
        <v>1373</v>
      </c>
      <c r="J5" s="1156" t="s">
        <v>1076</v>
      </c>
      <c r="K5" s="1156" t="s">
        <v>1131</v>
      </c>
      <c r="L5" s="1156" t="s">
        <v>1371</v>
      </c>
      <c r="M5" s="1156" t="s">
        <v>1078</v>
      </c>
      <c r="N5" s="1156" t="s">
        <v>1132</v>
      </c>
      <c r="O5" s="1156" t="s">
        <v>1372</v>
      </c>
      <c r="P5" s="1156" t="s">
        <v>1080</v>
      </c>
      <c r="Q5" s="1156" t="s">
        <v>1133</v>
      </c>
      <c r="R5" s="1156" t="s">
        <v>1424</v>
      </c>
      <c r="S5" s="1156" t="s">
        <v>1363</v>
      </c>
      <c r="T5" s="1156" t="s">
        <v>1364</v>
      </c>
      <c r="U5" s="1156" t="s">
        <v>1135</v>
      </c>
      <c r="V5" s="1156" t="s">
        <v>1136</v>
      </c>
      <c r="W5" s="1156" t="s">
        <v>1137</v>
      </c>
      <c r="X5" s="1156" t="s">
        <v>1138</v>
      </c>
      <c r="Y5" s="1156" t="s">
        <v>1069</v>
      </c>
      <c r="Z5" s="939" t="s">
        <v>1567</v>
      </c>
      <c r="AA5" s="939" t="s">
        <v>1419</v>
      </c>
      <c r="AB5" s="939" t="s">
        <v>1141</v>
      </c>
      <c r="AC5" s="939" t="s">
        <v>1427</v>
      </c>
      <c r="AD5" s="939" t="s">
        <v>1568</v>
      </c>
      <c r="AE5" s="939" t="s">
        <v>1102</v>
      </c>
      <c r="AF5" s="939" t="s">
        <v>1144</v>
      </c>
      <c r="AG5" s="939" t="s">
        <v>1363</v>
      </c>
      <c r="AH5" s="939" t="s">
        <v>1145</v>
      </c>
      <c r="AI5" s="939" t="s">
        <v>1364</v>
      </c>
      <c r="AJ5" s="939" t="s">
        <v>1146</v>
      </c>
      <c r="AK5" s="939" t="s">
        <v>1147</v>
      </c>
      <c r="AL5" s="939" t="s">
        <v>1148</v>
      </c>
      <c r="AM5" s="939" t="s">
        <v>1149</v>
      </c>
      <c r="AN5" s="939" t="s">
        <v>1150</v>
      </c>
      <c r="AO5" s="939" t="s">
        <v>1069</v>
      </c>
      <c r="AP5" s="939" t="s">
        <v>1120</v>
      </c>
      <c r="AQ5" s="939" t="s">
        <v>1414</v>
      </c>
      <c r="AR5" s="939" t="s">
        <v>1122</v>
      </c>
      <c r="AS5" s="939" t="s">
        <v>1422</v>
      </c>
      <c r="AT5" s="939" t="s">
        <v>1125</v>
      </c>
      <c r="AU5" s="939" t="s">
        <v>1126</v>
      </c>
      <c r="AV5" s="939"/>
      <c r="AW5" s="939" t="s">
        <v>1152</v>
      </c>
      <c r="AX5" s="939" t="s">
        <v>1128</v>
      </c>
      <c r="AY5" s="939" t="s">
        <v>1127</v>
      </c>
    </row>
    <row r="6" spans="1:51" s="1129" customFormat="1" ht="31.5" hidden="1" customHeight="1" x14ac:dyDescent="0.2">
      <c r="A6" s="1130"/>
      <c r="B6" s="1130"/>
      <c r="C6" s="943" t="s">
        <v>816</v>
      </c>
      <c r="D6" s="943" t="s">
        <v>816</v>
      </c>
      <c r="E6" s="943" t="s">
        <v>817</v>
      </c>
      <c r="F6" s="943" t="s">
        <v>924</v>
      </c>
      <c r="G6" s="943" t="s">
        <v>816</v>
      </c>
      <c r="H6" s="943" t="s">
        <v>817</v>
      </c>
      <c r="I6" s="943" t="s">
        <v>924</v>
      </c>
      <c r="J6" s="943" t="s">
        <v>816</v>
      </c>
      <c r="K6" s="943" t="s">
        <v>817</v>
      </c>
      <c r="L6" s="943" t="s">
        <v>924</v>
      </c>
      <c r="M6" s="943" t="s">
        <v>816</v>
      </c>
      <c r="N6" s="943" t="s">
        <v>817</v>
      </c>
      <c r="O6" s="943" t="s">
        <v>924</v>
      </c>
      <c r="P6" s="943" t="s">
        <v>816</v>
      </c>
      <c r="Q6" s="943" t="s">
        <v>817</v>
      </c>
      <c r="R6" s="943" t="s">
        <v>817</v>
      </c>
      <c r="S6" s="943" t="s">
        <v>1068</v>
      </c>
      <c r="T6" s="943" t="s">
        <v>1068</v>
      </c>
      <c r="U6" s="943" t="s">
        <v>817</v>
      </c>
      <c r="V6" s="943" t="s">
        <v>817</v>
      </c>
      <c r="W6" s="943" t="s">
        <v>817</v>
      </c>
      <c r="X6" s="943" t="s">
        <v>817</v>
      </c>
      <c r="Y6" s="943" t="s">
        <v>1069</v>
      </c>
      <c r="Z6" s="943" t="s">
        <v>1090</v>
      </c>
      <c r="AA6" s="943" t="s">
        <v>1100</v>
      </c>
      <c r="AB6" s="943" t="s">
        <v>817</v>
      </c>
      <c r="AC6" s="943" t="s">
        <v>817</v>
      </c>
      <c r="AD6" s="943" t="s">
        <v>1091</v>
      </c>
      <c r="AE6" s="943" t="s">
        <v>816</v>
      </c>
      <c r="AF6" s="943" t="s">
        <v>817</v>
      </c>
      <c r="AG6" s="943" t="s">
        <v>1068</v>
      </c>
      <c r="AH6" s="943" t="s">
        <v>817</v>
      </c>
      <c r="AI6" s="943" t="s">
        <v>1068</v>
      </c>
      <c r="AJ6" s="943" t="s">
        <v>817</v>
      </c>
      <c r="AK6" s="943" t="s">
        <v>817</v>
      </c>
      <c r="AL6" s="943" t="s">
        <v>817</v>
      </c>
      <c r="AM6" s="943" t="s">
        <v>817</v>
      </c>
      <c r="AN6" s="943" t="s">
        <v>817</v>
      </c>
      <c r="AO6" s="943" t="s">
        <v>1069</v>
      </c>
      <c r="AP6" s="943" t="s">
        <v>817</v>
      </c>
      <c r="AQ6" s="943" t="s">
        <v>1100</v>
      </c>
      <c r="AR6" s="943" t="s">
        <v>817</v>
      </c>
      <c r="AS6" s="943" t="s">
        <v>817</v>
      </c>
      <c r="AT6" s="943" t="s">
        <v>817</v>
      </c>
      <c r="AU6" s="943" t="s">
        <v>817</v>
      </c>
      <c r="AV6" s="943"/>
      <c r="AW6" s="943" t="s">
        <v>1099</v>
      </c>
      <c r="AX6" s="943" t="s">
        <v>817</v>
      </c>
      <c r="AY6" s="943" t="s">
        <v>817</v>
      </c>
    </row>
    <row r="7" spans="1:51" ht="16.149999999999999" customHeight="1" x14ac:dyDescent="0.2">
      <c r="A7" s="58">
        <v>1</v>
      </c>
      <c r="B7" s="59" t="s">
        <v>6</v>
      </c>
      <c r="C7" s="270">
        <f>'8_2.1.18 SIS'!Z7</f>
        <v>0</v>
      </c>
      <c r="D7" s="60">
        <f>'Source Data'!H7</f>
        <v>4656.7326768902658</v>
      </c>
      <c r="E7" s="65">
        <f>C7*D7</f>
        <v>0</v>
      </c>
      <c r="F7" s="289"/>
      <c r="G7" s="60">
        <f>'Source Data'!I7</f>
        <v>658.97263654491974</v>
      </c>
      <c r="H7" s="65">
        <f>F7*G7</f>
        <v>0</v>
      </c>
      <c r="I7" s="289"/>
      <c r="J7" s="60">
        <f>'Source Data'!J7</f>
        <v>179.71980996679628</v>
      </c>
      <c r="K7" s="65">
        <f>I7*J7</f>
        <v>0</v>
      </c>
      <c r="L7" s="289"/>
      <c r="M7" s="60">
        <f>'Source Data'!K7</f>
        <v>4492.9952491699069</v>
      </c>
      <c r="N7" s="65">
        <f>L7*M7</f>
        <v>0</v>
      </c>
      <c r="O7" s="289"/>
      <c r="P7" s="60">
        <f>'Source Data'!L7</f>
        <v>1797.1980996679629</v>
      </c>
      <c r="Q7" s="65">
        <f>O7*P7</f>
        <v>0</v>
      </c>
      <c r="R7" s="92">
        <v>0</v>
      </c>
      <c r="S7" s="60"/>
      <c r="T7" s="60"/>
      <c r="U7" s="61">
        <f t="shared" ref="U7:U38" si="1">S7+T7</f>
        <v>0</v>
      </c>
      <c r="V7" s="92">
        <f t="shared" ref="V7:V70" si="2">U7+R7</f>
        <v>0</v>
      </c>
      <c r="W7" s="65">
        <f>ROUND(V7*-0.25%,0)</f>
        <v>0</v>
      </c>
      <c r="X7" s="92">
        <f>SUM(V7:W7)</f>
        <v>0</v>
      </c>
      <c r="Y7" s="60">
        <f>[1]Iberville!$G7</f>
        <v>0</v>
      </c>
      <c r="Z7" s="92">
        <f>ROUND(SUM(X7:Y7),0)</f>
        <v>0</v>
      </c>
      <c r="AA7" s="60"/>
      <c r="AB7" s="60">
        <f>Z7-AA7</f>
        <v>0</v>
      </c>
      <c r="AC7" s="92">
        <f>ROUND(AB7/$AC$88,0)</f>
        <v>0</v>
      </c>
      <c r="AD7" s="96">
        <f t="shared" ref="AD7:AD38" si="3">Z7</f>
        <v>0</v>
      </c>
      <c r="AE7" s="66">
        <f>'Source Data'!N7</f>
        <v>2506</v>
      </c>
      <c r="AF7" s="89">
        <f t="shared" ref="AF7:AF38" si="4">C7*AE7</f>
        <v>0</v>
      </c>
      <c r="AG7" s="270"/>
      <c r="AH7" s="66">
        <f>AG7*AE7</f>
        <v>0</v>
      </c>
      <c r="AI7" s="270"/>
      <c r="AJ7" s="68">
        <f t="shared" ref="AJ7:AJ38" si="5">AE7*AI7*0.5</f>
        <v>0</v>
      </c>
      <c r="AK7" s="67">
        <f t="shared" ref="AK7:AK38" si="6">AH7+AJ7</f>
        <v>0</v>
      </c>
      <c r="AL7" s="89">
        <f>AK7+AF7</f>
        <v>0</v>
      </c>
      <c r="AM7" s="70">
        <f>ROUND(-0.25%*AL7,0)</f>
        <v>0</v>
      </c>
      <c r="AN7" s="89">
        <f>SUM(AL7:AM7)</f>
        <v>0</v>
      </c>
      <c r="AO7" s="60">
        <f>[1]Iberville!$M7</f>
        <v>0</v>
      </c>
      <c r="AP7" s="89">
        <f>ROUND(SUM(AN7:AO7),0)</f>
        <v>0</v>
      </c>
      <c r="AQ7" s="68"/>
      <c r="AR7" s="68">
        <f>AP7-AQ7</f>
        <v>0</v>
      </c>
      <c r="AS7" s="89">
        <f>ROUND(AR7/$AS$88,0)</f>
        <v>0</v>
      </c>
      <c r="AT7" s="69">
        <f t="shared" ref="AT7:AT70" si="7">Z7+AP7</f>
        <v>0</v>
      </c>
      <c r="AU7" s="86">
        <f t="shared" ref="AU7:AU70" si="8">AC7+AS7</f>
        <v>0</v>
      </c>
      <c r="AV7" s="116"/>
      <c r="AW7" s="65"/>
      <c r="AX7" s="65">
        <f t="shared" ref="AX7:AX38" si="9">-AM7</f>
        <v>0</v>
      </c>
      <c r="AY7" s="65">
        <f t="shared" ref="AY7:AY38" si="10">AX7-AW7</f>
        <v>0</v>
      </c>
    </row>
    <row r="8" spans="1:51" ht="16.149999999999999" customHeight="1" x14ac:dyDescent="0.2">
      <c r="A8" s="54">
        <v>2</v>
      </c>
      <c r="B8" s="55" t="s">
        <v>7</v>
      </c>
      <c r="C8" s="271">
        <f>'8_2.1.18 SIS'!Z8</f>
        <v>0</v>
      </c>
      <c r="D8" s="56">
        <f>'Source Data'!H8</f>
        <v>5855.7282403587005</v>
      </c>
      <c r="E8" s="74">
        <f t="shared" ref="E8:E71" si="11">C8*D8</f>
        <v>0</v>
      </c>
      <c r="F8" s="290"/>
      <c r="G8" s="56">
        <f>'Source Data'!I8</f>
        <v>744.36686504426837</v>
      </c>
      <c r="H8" s="74">
        <f t="shared" ref="H8:H71" si="12">F8*G8</f>
        <v>0</v>
      </c>
      <c r="I8" s="290"/>
      <c r="J8" s="56">
        <f>'Source Data'!J8</f>
        <v>203.00914501207316</v>
      </c>
      <c r="K8" s="74">
        <f t="shared" ref="K8:K71" si="13">I8*J8</f>
        <v>0</v>
      </c>
      <c r="L8" s="290"/>
      <c r="M8" s="56">
        <f>'Source Data'!K8</f>
        <v>5075.2286253018301</v>
      </c>
      <c r="N8" s="74">
        <f t="shared" ref="N8:N71" si="14">L8*M8</f>
        <v>0</v>
      </c>
      <c r="O8" s="290"/>
      <c r="P8" s="56">
        <f>'Source Data'!L8</f>
        <v>2030.0914501207317</v>
      </c>
      <c r="Q8" s="74">
        <f t="shared" ref="Q8:Q71" si="15">O8*P8</f>
        <v>0</v>
      </c>
      <c r="R8" s="93">
        <v>0</v>
      </c>
      <c r="S8" s="56"/>
      <c r="T8" s="56"/>
      <c r="U8" s="57">
        <f t="shared" si="1"/>
        <v>0</v>
      </c>
      <c r="V8" s="93">
        <f t="shared" si="2"/>
        <v>0</v>
      </c>
      <c r="W8" s="74">
        <f t="shared" ref="W8:W71" si="16">ROUND(V8*-0.25%,0)</f>
        <v>0</v>
      </c>
      <c r="X8" s="93">
        <f t="shared" ref="X8:X71" si="17">SUM(V8:W8)</f>
        <v>0</v>
      </c>
      <c r="Y8" s="56">
        <f>[1]Iberville!$G8</f>
        <v>0</v>
      </c>
      <c r="Z8" s="93">
        <f t="shared" ref="Z8:Z71" si="18">ROUND(SUM(X8:Y8),0)</f>
        <v>0</v>
      </c>
      <c r="AA8" s="56"/>
      <c r="AB8" s="56">
        <f t="shared" ref="AB8:AB71" si="19">Z8-AA8</f>
        <v>0</v>
      </c>
      <c r="AC8" s="93">
        <f t="shared" ref="AC8:AC71" si="20">ROUND(AB8/$AC$88,0)</f>
        <v>0</v>
      </c>
      <c r="AD8" s="97">
        <f t="shared" si="3"/>
        <v>0</v>
      </c>
      <c r="AE8" s="75">
        <f>'Source Data'!N8</f>
        <v>2883</v>
      </c>
      <c r="AF8" s="90">
        <f t="shared" si="4"/>
        <v>0</v>
      </c>
      <c r="AG8" s="271"/>
      <c r="AH8" s="75">
        <f t="shared" ref="AH8:AH71" si="21">AG8*AE8</f>
        <v>0</v>
      </c>
      <c r="AI8" s="271"/>
      <c r="AJ8" s="77">
        <f t="shared" si="5"/>
        <v>0</v>
      </c>
      <c r="AK8" s="76">
        <f t="shared" si="6"/>
        <v>0</v>
      </c>
      <c r="AL8" s="90">
        <f t="shared" ref="AL8:AL71" si="22">AK8+AF8</f>
        <v>0</v>
      </c>
      <c r="AM8" s="79">
        <f t="shared" ref="AM8:AM71" si="23">ROUND(-0.25%*AL8,0)</f>
        <v>0</v>
      </c>
      <c r="AN8" s="90">
        <f t="shared" ref="AN8:AN71" si="24">SUM(AL8:AM8)</f>
        <v>0</v>
      </c>
      <c r="AO8" s="56">
        <f>[1]Iberville!$M8</f>
        <v>0</v>
      </c>
      <c r="AP8" s="90">
        <f t="shared" ref="AP8:AP71" si="25">ROUND(SUM(AN8:AO8),0)</f>
        <v>0</v>
      </c>
      <c r="AQ8" s="77"/>
      <c r="AR8" s="77">
        <f t="shared" ref="AR8:AR71" si="26">AP8-AQ8</f>
        <v>0</v>
      </c>
      <c r="AS8" s="90">
        <f t="shared" ref="AS8:AS71" si="27">ROUND(AR8/$AS$88,0)</f>
        <v>0</v>
      </c>
      <c r="AT8" s="78">
        <f t="shared" si="7"/>
        <v>0</v>
      </c>
      <c r="AU8" s="87">
        <f t="shared" si="8"/>
        <v>0</v>
      </c>
      <c r="AV8" s="116"/>
      <c r="AW8" s="74"/>
      <c r="AX8" s="74">
        <f t="shared" si="9"/>
        <v>0</v>
      </c>
      <c r="AY8" s="74">
        <f t="shared" si="10"/>
        <v>0</v>
      </c>
    </row>
    <row r="9" spans="1:51" ht="16.149999999999999" customHeight="1" x14ac:dyDescent="0.2">
      <c r="A9" s="54">
        <v>3</v>
      </c>
      <c r="B9" s="55" t="s">
        <v>8</v>
      </c>
      <c r="C9" s="271">
        <f>'8_2.1.18 SIS'!Z9</f>
        <v>7</v>
      </c>
      <c r="D9" s="56">
        <f>'Source Data'!H9</f>
        <v>3742.2866078757875</v>
      </c>
      <c r="E9" s="74">
        <f t="shared" si="11"/>
        <v>26196.006255130513</v>
      </c>
      <c r="F9" s="290"/>
      <c r="G9" s="56">
        <f>'Source Data'!I9</f>
        <v>529.43529443774321</v>
      </c>
      <c r="H9" s="74">
        <f t="shared" si="12"/>
        <v>0</v>
      </c>
      <c r="I9" s="290"/>
      <c r="J9" s="56">
        <f>'Source Data'!J9</f>
        <v>144.39144393756632</v>
      </c>
      <c r="K9" s="74">
        <f t="shared" si="13"/>
        <v>0</v>
      </c>
      <c r="L9" s="290"/>
      <c r="M9" s="56">
        <f>'Source Data'!K9</f>
        <v>3609.7860984391582</v>
      </c>
      <c r="N9" s="74">
        <f t="shared" si="14"/>
        <v>0</v>
      </c>
      <c r="O9" s="290"/>
      <c r="P9" s="56">
        <f>'Source Data'!L9</f>
        <v>1443.9144393756631</v>
      </c>
      <c r="Q9" s="74">
        <f t="shared" si="15"/>
        <v>0</v>
      </c>
      <c r="R9" s="93">
        <v>34234</v>
      </c>
      <c r="S9" s="56"/>
      <c r="T9" s="56"/>
      <c r="U9" s="57">
        <f t="shared" si="1"/>
        <v>0</v>
      </c>
      <c r="V9" s="93">
        <f t="shared" si="2"/>
        <v>34234</v>
      </c>
      <c r="W9" s="74">
        <f t="shared" si="16"/>
        <v>-86</v>
      </c>
      <c r="X9" s="93">
        <f t="shared" si="17"/>
        <v>34148</v>
      </c>
      <c r="Y9" s="56">
        <f>[1]Iberville!$G9</f>
        <v>0</v>
      </c>
      <c r="Z9" s="93">
        <f t="shared" si="18"/>
        <v>34148</v>
      </c>
      <c r="AA9" s="56"/>
      <c r="AB9" s="56">
        <f t="shared" si="19"/>
        <v>34148</v>
      </c>
      <c r="AC9" s="93">
        <f t="shared" si="20"/>
        <v>2846</v>
      </c>
      <c r="AD9" s="97">
        <f t="shared" si="3"/>
        <v>34148</v>
      </c>
      <c r="AE9" s="75">
        <f>'Source Data'!N9</f>
        <v>6285</v>
      </c>
      <c r="AF9" s="90">
        <f t="shared" si="4"/>
        <v>43995</v>
      </c>
      <c r="AG9" s="271"/>
      <c r="AH9" s="75">
        <f t="shared" si="21"/>
        <v>0</v>
      </c>
      <c r="AI9" s="271"/>
      <c r="AJ9" s="77">
        <f t="shared" si="5"/>
        <v>0</v>
      </c>
      <c r="AK9" s="76">
        <f t="shared" si="6"/>
        <v>0</v>
      </c>
      <c r="AL9" s="90">
        <f t="shared" si="22"/>
        <v>43995</v>
      </c>
      <c r="AM9" s="79">
        <f t="shared" si="23"/>
        <v>-110</v>
      </c>
      <c r="AN9" s="90">
        <f t="shared" si="24"/>
        <v>43885</v>
      </c>
      <c r="AO9" s="56">
        <f>[1]Iberville!$M9</f>
        <v>-6383</v>
      </c>
      <c r="AP9" s="90">
        <f t="shared" si="25"/>
        <v>37502</v>
      </c>
      <c r="AQ9" s="77"/>
      <c r="AR9" s="77">
        <f t="shared" si="26"/>
        <v>37502</v>
      </c>
      <c r="AS9" s="90">
        <f t="shared" si="27"/>
        <v>3125</v>
      </c>
      <c r="AT9" s="78">
        <f t="shared" si="7"/>
        <v>71650</v>
      </c>
      <c r="AU9" s="87">
        <f t="shared" si="8"/>
        <v>5971</v>
      </c>
      <c r="AV9" s="116"/>
      <c r="AW9" s="74"/>
      <c r="AX9" s="74">
        <f t="shared" si="9"/>
        <v>110</v>
      </c>
      <c r="AY9" s="74">
        <f t="shared" si="10"/>
        <v>110</v>
      </c>
    </row>
    <row r="10" spans="1:51" ht="16.149999999999999" customHeight="1" x14ac:dyDescent="0.2">
      <c r="A10" s="54">
        <v>4</v>
      </c>
      <c r="B10" s="55" t="s">
        <v>9</v>
      </c>
      <c r="C10" s="271">
        <f>'8_2.1.18 SIS'!Z10</f>
        <v>1</v>
      </c>
      <c r="D10" s="56">
        <f>'Source Data'!H10</f>
        <v>5202.4303933253823</v>
      </c>
      <c r="E10" s="74">
        <f t="shared" si="11"/>
        <v>5202.4303933253823</v>
      </c>
      <c r="F10" s="290"/>
      <c r="G10" s="56">
        <f>'Source Data'!I10</f>
        <v>687.66452541183287</v>
      </c>
      <c r="H10" s="74">
        <f t="shared" si="12"/>
        <v>0</v>
      </c>
      <c r="I10" s="290"/>
      <c r="J10" s="56">
        <f>'Source Data'!J10</f>
        <v>187.54487056686349</v>
      </c>
      <c r="K10" s="74">
        <f t="shared" si="13"/>
        <v>0</v>
      </c>
      <c r="L10" s="290"/>
      <c r="M10" s="56">
        <f>'Source Data'!K10</f>
        <v>4688.6217641715884</v>
      </c>
      <c r="N10" s="74">
        <f t="shared" si="14"/>
        <v>0</v>
      </c>
      <c r="O10" s="290"/>
      <c r="P10" s="56">
        <f>'Source Data'!L10</f>
        <v>1875.4487056686353</v>
      </c>
      <c r="Q10" s="74">
        <f t="shared" si="15"/>
        <v>0</v>
      </c>
      <c r="R10" s="93">
        <v>5202</v>
      </c>
      <c r="S10" s="56"/>
      <c r="T10" s="56"/>
      <c r="U10" s="57">
        <f t="shared" si="1"/>
        <v>0</v>
      </c>
      <c r="V10" s="93">
        <f t="shared" si="2"/>
        <v>5202</v>
      </c>
      <c r="W10" s="74">
        <f t="shared" si="16"/>
        <v>-13</v>
      </c>
      <c r="X10" s="93">
        <f t="shared" si="17"/>
        <v>5189</v>
      </c>
      <c r="Y10" s="56">
        <f>[1]Iberville!$G10</f>
        <v>0</v>
      </c>
      <c r="Z10" s="93">
        <f t="shared" si="18"/>
        <v>5189</v>
      </c>
      <c r="AA10" s="56"/>
      <c r="AB10" s="56">
        <f t="shared" si="19"/>
        <v>5189</v>
      </c>
      <c r="AC10" s="93">
        <f t="shared" si="20"/>
        <v>432</v>
      </c>
      <c r="AD10" s="97">
        <f t="shared" si="3"/>
        <v>5189</v>
      </c>
      <c r="AE10" s="75">
        <f>'Source Data'!N10</f>
        <v>3620</v>
      </c>
      <c r="AF10" s="90">
        <f t="shared" si="4"/>
        <v>3620</v>
      </c>
      <c r="AG10" s="271"/>
      <c r="AH10" s="75">
        <f t="shared" si="21"/>
        <v>0</v>
      </c>
      <c r="AI10" s="271"/>
      <c r="AJ10" s="77">
        <f t="shared" si="5"/>
        <v>0</v>
      </c>
      <c r="AK10" s="76">
        <f t="shared" si="6"/>
        <v>0</v>
      </c>
      <c r="AL10" s="90">
        <f t="shared" si="22"/>
        <v>3620</v>
      </c>
      <c r="AM10" s="79">
        <f t="shared" si="23"/>
        <v>-9</v>
      </c>
      <c r="AN10" s="90">
        <f t="shared" si="24"/>
        <v>3611</v>
      </c>
      <c r="AO10" s="56">
        <f>[1]Iberville!$M10</f>
        <v>0</v>
      </c>
      <c r="AP10" s="90">
        <f t="shared" si="25"/>
        <v>3611</v>
      </c>
      <c r="AQ10" s="77"/>
      <c r="AR10" s="77">
        <f t="shared" si="26"/>
        <v>3611</v>
      </c>
      <c r="AS10" s="90">
        <f t="shared" si="27"/>
        <v>301</v>
      </c>
      <c r="AT10" s="78">
        <f t="shared" si="7"/>
        <v>8800</v>
      </c>
      <c r="AU10" s="87">
        <f t="shared" si="8"/>
        <v>733</v>
      </c>
      <c r="AV10" s="116"/>
      <c r="AW10" s="74"/>
      <c r="AX10" s="74">
        <f t="shared" si="9"/>
        <v>9</v>
      </c>
      <c r="AY10" s="74">
        <f t="shared" si="10"/>
        <v>9</v>
      </c>
    </row>
    <row r="11" spans="1:51" ht="16.149999999999999" customHeight="1" x14ac:dyDescent="0.2">
      <c r="A11" s="49">
        <v>5</v>
      </c>
      <c r="B11" s="50" t="s">
        <v>10</v>
      </c>
      <c r="C11" s="272">
        <f>'8_2.1.18 SIS'!Z11</f>
        <v>0</v>
      </c>
      <c r="D11" s="51">
        <f>'Source Data'!H11</f>
        <v>4616.1188110316743</v>
      </c>
      <c r="E11" s="80">
        <f t="shared" si="11"/>
        <v>0</v>
      </c>
      <c r="F11" s="291"/>
      <c r="G11" s="51">
        <f>'Source Data'!I11</f>
        <v>699.44299073701018</v>
      </c>
      <c r="H11" s="80">
        <f t="shared" si="12"/>
        <v>0</v>
      </c>
      <c r="I11" s="291"/>
      <c r="J11" s="51">
        <f>'Source Data'!J11</f>
        <v>190.75717929191185</v>
      </c>
      <c r="K11" s="80">
        <f t="shared" si="13"/>
        <v>0</v>
      </c>
      <c r="L11" s="291"/>
      <c r="M11" s="51">
        <f>'Source Data'!K11</f>
        <v>4768.9294822977972</v>
      </c>
      <c r="N11" s="80">
        <f t="shared" si="14"/>
        <v>0</v>
      </c>
      <c r="O11" s="291"/>
      <c r="P11" s="51">
        <f>'Source Data'!L11</f>
        <v>1907.5717929191187</v>
      </c>
      <c r="Q11" s="80">
        <f t="shared" si="15"/>
        <v>0</v>
      </c>
      <c r="R11" s="94">
        <v>0</v>
      </c>
      <c r="S11" s="51"/>
      <c r="T11" s="51"/>
      <c r="U11" s="52">
        <f t="shared" si="1"/>
        <v>0</v>
      </c>
      <c r="V11" s="94">
        <f t="shared" si="2"/>
        <v>0</v>
      </c>
      <c r="W11" s="80">
        <f t="shared" si="16"/>
        <v>0</v>
      </c>
      <c r="X11" s="94">
        <f t="shared" si="17"/>
        <v>0</v>
      </c>
      <c r="Y11" s="51">
        <f>[1]Iberville!$G11</f>
        <v>0</v>
      </c>
      <c r="Z11" s="94">
        <f t="shared" si="18"/>
        <v>0</v>
      </c>
      <c r="AA11" s="53"/>
      <c r="AB11" s="51">
        <f t="shared" si="19"/>
        <v>0</v>
      </c>
      <c r="AC11" s="95">
        <f t="shared" si="20"/>
        <v>0</v>
      </c>
      <c r="AD11" s="95">
        <f t="shared" si="3"/>
        <v>0</v>
      </c>
      <c r="AE11" s="71">
        <f>'Source Data'!N11</f>
        <v>2115</v>
      </c>
      <c r="AF11" s="91">
        <f t="shared" si="4"/>
        <v>0</v>
      </c>
      <c r="AG11" s="272"/>
      <c r="AH11" s="71">
        <f t="shared" si="21"/>
        <v>0</v>
      </c>
      <c r="AI11" s="272"/>
      <c r="AJ11" s="72">
        <f t="shared" si="5"/>
        <v>0</v>
      </c>
      <c r="AK11" s="73">
        <f t="shared" si="6"/>
        <v>0</v>
      </c>
      <c r="AL11" s="91">
        <f t="shared" si="22"/>
        <v>0</v>
      </c>
      <c r="AM11" s="82">
        <f t="shared" si="23"/>
        <v>0</v>
      </c>
      <c r="AN11" s="91">
        <f t="shared" si="24"/>
        <v>0</v>
      </c>
      <c r="AO11" s="51">
        <f>[1]Iberville!$M11</f>
        <v>0</v>
      </c>
      <c r="AP11" s="91">
        <f t="shared" si="25"/>
        <v>0</v>
      </c>
      <c r="AQ11" s="72"/>
      <c r="AR11" s="72">
        <f t="shared" si="26"/>
        <v>0</v>
      </c>
      <c r="AS11" s="91">
        <f t="shared" si="27"/>
        <v>0</v>
      </c>
      <c r="AT11" s="81">
        <f t="shared" si="7"/>
        <v>0</v>
      </c>
      <c r="AU11" s="88">
        <f t="shared" si="8"/>
        <v>0</v>
      </c>
      <c r="AV11" s="116"/>
      <c r="AW11" s="80"/>
      <c r="AX11" s="80">
        <f t="shared" si="9"/>
        <v>0</v>
      </c>
      <c r="AY11" s="80">
        <f t="shared" si="10"/>
        <v>0</v>
      </c>
    </row>
    <row r="12" spans="1:51" ht="16.149999999999999" customHeight="1" x14ac:dyDescent="0.2">
      <c r="A12" s="58">
        <v>6</v>
      </c>
      <c r="B12" s="59" t="s">
        <v>11</v>
      </c>
      <c r="C12" s="270">
        <f>'8_2.1.18 SIS'!Z12</f>
        <v>0</v>
      </c>
      <c r="D12" s="60">
        <f>'Source Data'!H12</f>
        <v>4932.8589889938785</v>
      </c>
      <c r="E12" s="65">
        <f t="shared" si="11"/>
        <v>0</v>
      </c>
      <c r="F12" s="289"/>
      <c r="G12" s="60">
        <f>'Source Data'!I12</f>
        <v>671.54041297688354</v>
      </c>
      <c r="H12" s="65">
        <f t="shared" si="12"/>
        <v>0</v>
      </c>
      <c r="I12" s="289"/>
      <c r="J12" s="60">
        <f>'Source Data'!J12</f>
        <v>183.14738535733184</v>
      </c>
      <c r="K12" s="65">
        <f t="shared" si="13"/>
        <v>0</v>
      </c>
      <c r="L12" s="289"/>
      <c r="M12" s="60">
        <f>'Source Data'!K12</f>
        <v>4578.6846339332969</v>
      </c>
      <c r="N12" s="65">
        <f t="shared" si="14"/>
        <v>0</v>
      </c>
      <c r="O12" s="289"/>
      <c r="P12" s="60">
        <f>'Source Data'!L12</f>
        <v>1831.4738535733186</v>
      </c>
      <c r="Q12" s="65">
        <f t="shared" si="15"/>
        <v>0</v>
      </c>
      <c r="R12" s="92">
        <v>0</v>
      </c>
      <c r="S12" s="60"/>
      <c r="T12" s="60"/>
      <c r="U12" s="61">
        <f t="shared" si="1"/>
        <v>0</v>
      </c>
      <c r="V12" s="92">
        <f t="shared" si="2"/>
        <v>0</v>
      </c>
      <c r="W12" s="65">
        <f t="shared" si="16"/>
        <v>0</v>
      </c>
      <c r="X12" s="92">
        <f t="shared" si="17"/>
        <v>0</v>
      </c>
      <c r="Y12" s="60">
        <f>[1]Iberville!$G12</f>
        <v>0</v>
      </c>
      <c r="Z12" s="92">
        <f t="shared" si="18"/>
        <v>0</v>
      </c>
      <c r="AA12" s="60"/>
      <c r="AB12" s="60">
        <f t="shared" si="19"/>
        <v>0</v>
      </c>
      <c r="AC12" s="92">
        <f t="shared" si="20"/>
        <v>0</v>
      </c>
      <c r="AD12" s="96">
        <f t="shared" si="3"/>
        <v>0</v>
      </c>
      <c r="AE12" s="66">
        <f>'Source Data'!N12</f>
        <v>4073</v>
      </c>
      <c r="AF12" s="89">
        <f t="shared" si="4"/>
        <v>0</v>
      </c>
      <c r="AG12" s="270"/>
      <c r="AH12" s="66">
        <f t="shared" si="21"/>
        <v>0</v>
      </c>
      <c r="AI12" s="270"/>
      <c r="AJ12" s="68">
        <f t="shared" si="5"/>
        <v>0</v>
      </c>
      <c r="AK12" s="67">
        <f t="shared" si="6"/>
        <v>0</v>
      </c>
      <c r="AL12" s="89">
        <f t="shared" si="22"/>
        <v>0</v>
      </c>
      <c r="AM12" s="70">
        <f t="shared" si="23"/>
        <v>0</v>
      </c>
      <c r="AN12" s="89">
        <f t="shared" si="24"/>
        <v>0</v>
      </c>
      <c r="AO12" s="60">
        <f>[1]Iberville!$M12</f>
        <v>0</v>
      </c>
      <c r="AP12" s="89">
        <f t="shared" si="25"/>
        <v>0</v>
      </c>
      <c r="AQ12" s="68"/>
      <c r="AR12" s="68">
        <f t="shared" si="26"/>
        <v>0</v>
      </c>
      <c r="AS12" s="89">
        <f t="shared" si="27"/>
        <v>0</v>
      </c>
      <c r="AT12" s="69">
        <f t="shared" si="7"/>
        <v>0</v>
      </c>
      <c r="AU12" s="86">
        <f t="shared" si="8"/>
        <v>0</v>
      </c>
      <c r="AV12" s="116"/>
      <c r="AW12" s="65"/>
      <c r="AX12" s="65">
        <f t="shared" si="9"/>
        <v>0</v>
      </c>
      <c r="AY12" s="65">
        <f t="shared" si="10"/>
        <v>0</v>
      </c>
    </row>
    <row r="13" spans="1:51" ht="16.149999999999999" customHeight="1" x14ac:dyDescent="0.2">
      <c r="A13" s="54">
        <v>7</v>
      </c>
      <c r="B13" s="55" t="s">
        <v>12</v>
      </c>
      <c r="C13" s="271">
        <f>'8_2.1.18 SIS'!Z13</f>
        <v>0</v>
      </c>
      <c r="D13" s="56">
        <f>'Source Data'!H13</f>
        <v>3079.9485560845051</v>
      </c>
      <c r="E13" s="74">
        <f t="shared" si="11"/>
        <v>0</v>
      </c>
      <c r="F13" s="290"/>
      <c r="G13" s="56">
        <f>'Source Data'!I13</f>
        <v>422.20328372683736</v>
      </c>
      <c r="H13" s="74">
        <f t="shared" si="12"/>
        <v>0</v>
      </c>
      <c r="I13" s="290"/>
      <c r="J13" s="56">
        <f>'Source Data'!J13</f>
        <v>115.14635010731928</v>
      </c>
      <c r="K13" s="74">
        <f t="shared" si="13"/>
        <v>0</v>
      </c>
      <c r="L13" s="290"/>
      <c r="M13" s="56">
        <f>'Source Data'!K13</f>
        <v>2878.6587526829821</v>
      </c>
      <c r="N13" s="74">
        <f t="shared" si="14"/>
        <v>0</v>
      </c>
      <c r="O13" s="290"/>
      <c r="P13" s="56">
        <f>'Source Data'!L13</f>
        <v>1151.4635010731927</v>
      </c>
      <c r="Q13" s="74">
        <f t="shared" si="15"/>
        <v>0</v>
      </c>
      <c r="R13" s="93">
        <v>0</v>
      </c>
      <c r="S13" s="56"/>
      <c r="T13" s="56"/>
      <c r="U13" s="57">
        <f t="shared" si="1"/>
        <v>0</v>
      </c>
      <c r="V13" s="93">
        <f t="shared" si="2"/>
        <v>0</v>
      </c>
      <c r="W13" s="74">
        <f t="shared" si="16"/>
        <v>0</v>
      </c>
      <c r="X13" s="93">
        <f t="shared" si="17"/>
        <v>0</v>
      </c>
      <c r="Y13" s="56">
        <f>[1]Iberville!$G13</f>
        <v>0</v>
      </c>
      <c r="Z13" s="93">
        <f t="shared" si="18"/>
        <v>0</v>
      </c>
      <c r="AA13" s="56"/>
      <c r="AB13" s="56">
        <f t="shared" si="19"/>
        <v>0</v>
      </c>
      <c r="AC13" s="93">
        <f t="shared" si="20"/>
        <v>0</v>
      </c>
      <c r="AD13" s="97">
        <f t="shared" si="3"/>
        <v>0</v>
      </c>
      <c r="AE13" s="75">
        <f>'Source Data'!N13</f>
        <v>11839</v>
      </c>
      <c r="AF13" s="90">
        <f t="shared" si="4"/>
        <v>0</v>
      </c>
      <c r="AG13" s="271"/>
      <c r="AH13" s="75">
        <f t="shared" si="21"/>
        <v>0</v>
      </c>
      <c r="AI13" s="271"/>
      <c r="AJ13" s="77">
        <f t="shared" si="5"/>
        <v>0</v>
      </c>
      <c r="AK13" s="76">
        <f t="shared" si="6"/>
        <v>0</v>
      </c>
      <c r="AL13" s="90">
        <f t="shared" si="22"/>
        <v>0</v>
      </c>
      <c r="AM13" s="79">
        <f t="shared" si="23"/>
        <v>0</v>
      </c>
      <c r="AN13" s="90">
        <f t="shared" si="24"/>
        <v>0</v>
      </c>
      <c r="AO13" s="56">
        <f>[1]Iberville!$M13</f>
        <v>0</v>
      </c>
      <c r="AP13" s="90">
        <f t="shared" si="25"/>
        <v>0</v>
      </c>
      <c r="AQ13" s="77"/>
      <c r="AR13" s="77">
        <f t="shared" si="26"/>
        <v>0</v>
      </c>
      <c r="AS13" s="90">
        <f t="shared" si="27"/>
        <v>0</v>
      </c>
      <c r="AT13" s="78">
        <f t="shared" si="7"/>
        <v>0</v>
      </c>
      <c r="AU13" s="87">
        <f t="shared" si="8"/>
        <v>0</v>
      </c>
      <c r="AV13" s="116"/>
      <c r="AW13" s="74"/>
      <c r="AX13" s="74">
        <f t="shared" si="9"/>
        <v>0</v>
      </c>
      <c r="AY13" s="74">
        <f t="shared" si="10"/>
        <v>0</v>
      </c>
    </row>
    <row r="14" spans="1:51" ht="16.149999999999999" customHeight="1" x14ac:dyDescent="0.2">
      <c r="A14" s="54">
        <v>8</v>
      </c>
      <c r="B14" s="55" t="s">
        <v>13</v>
      </c>
      <c r="C14" s="271">
        <f>'8_2.1.18 SIS'!Z14</f>
        <v>0</v>
      </c>
      <c r="D14" s="56">
        <f>'Source Data'!H14</f>
        <v>4738.9956586322805</v>
      </c>
      <c r="E14" s="74">
        <f t="shared" si="11"/>
        <v>0</v>
      </c>
      <c r="F14" s="290"/>
      <c r="G14" s="56">
        <f>'Source Data'!I14</f>
        <v>631.46888950213452</v>
      </c>
      <c r="H14" s="74">
        <f t="shared" si="12"/>
        <v>0</v>
      </c>
      <c r="I14" s="290"/>
      <c r="J14" s="56">
        <f>'Source Data'!J14</f>
        <v>172.21878804603671</v>
      </c>
      <c r="K14" s="74">
        <f t="shared" si="13"/>
        <v>0</v>
      </c>
      <c r="L14" s="290"/>
      <c r="M14" s="56">
        <f>'Source Data'!K14</f>
        <v>4305.4697011509179</v>
      </c>
      <c r="N14" s="74">
        <f t="shared" si="14"/>
        <v>0</v>
      </c>
      <c r="O14" s="290"/>
      <c r="P14" s="56">
        <f>'Source Data'!L14</f>
        <v>1722.1878804603671</v>
      </c>
      <c r="Q14" s="74">
        <f t="shared" si="15"/>
        <v>0</v>
      </c>
      <c r="R14" s="93">
        <v>0</v>
      </c>
      <c r="S14" s="56"/>
      <c r="T14" s="56"/>
      <c r="U14" s="57">
        <f t="shared" si="1"/>
        <v>0</v>
      </c>
      <c r="V14" s="93">
        <f t="shared" si="2"/>
        <v>0</v>
      </c>
      <c r="W14" s="74">
        <f t="shared" si="16"/>
        <v>0</v>
      </c>
      <c r="X14" s="93">
        <f t="shared" si="17"/>
        <v>0</v>
      </c>
      <c r="Y14" s="56">
        <f>[1]Iberville!$G14</f>
        <v>0</v>
      </c>
      <c r="Z14" s="93">
        <f t="shared" si="18"/>
        <v>0</v>
      </c>
      <c r="AA14" s="56"/>
      <c r="AB14" s="56">
        <f t="shared" si="19"/>
        <v>0</v>
      </c>
      <c r="AC14" s="93">
        <f t="shared" si="20"/>
        <v>0</v>
      </c>
      <c r="AD14" s="97">
        <f t="shared" si="3"/>
        <v>0</v>
      </c>
      <c r="AE14" s="75">
        <f>'Source Data'!N14</f>
        <v>4588</v>
      </c>
      <c r="AF14" s="90">
        <f t="shared" si="4"/>
        <v>0</v>
      </c>
      <c r="AG14" s="271"/>
      <c r="AH14" s="75">
        <f t="shared" si="21"/>
        <v>0</v>
      </c>
      <c r="AI14" s="271"/>
      <c r="AJ14" s="77">
        <f t="shared" si="5"/>
        <v>0</v>
      </c>
      <c r="AK14" s="76">
        <f t="shared" si="6"/>
        <v>0</v>
      </c>
      <c r="AL14" s="90">
        <f t="shared" si="22"/>
        <v>0</v>
      </c>
      <c r="AM14" s="79">
        <f t="shared" si="23"/>
        <v>0</v>
      </c>
      <c r="AN14" s="90">
        <f t="shared" si="24"/>
        <v>0</v>
      </c>
      <c r="AO14" s="56">
        <f>[1]Iberville!$M14</f>
        <v>0</v>
      </c>
      <c r="AP14" s="90">
        <f t="shared" si="25"/>
        <v>0</v>
      </c>
      <c r="AQ14" s="77"/>
      <c r="AR14" s="77">
        <f t="shared" si="26"/>
        <v>0</v>
      </c>
      <c r="AS14" s="90">
        <f t="shared" si="27"/>
        <v>0</v>
      </c>
      <c r="AT14" s="78">
        <f t="shared" si="7"/>
        <v>0</v>
      </c>
      <c r="AU14" s="87">
        <f t="shared" si="8"/>
        <v>0</v>
      </c>
      <c r="AV14" s="116"/>
      <c r="AW14" s="74"/>
      <c r="AX14" s="74">
        <f t="shared" si="9"/>
        <v>0</v>
      </c>
      <c r="AY14" s="74">
        <f t="shared" si="10"/>
        <v>0</v>
      </c>
    </row>
    <row r="15" spans="1:51" ht="16.149999999999999" customHeight="1" x14ac:dyDescent="0.2">
      <c r="A15" s="54">
        <v>9</v>
      </c>
      <c r="B15" s="55" t="s">
        <v>14</v>
      </c>
      <c r="C15" s="271">
        <f>'8_2.1.18 SIS'!Z15</f>
        <v>0</v>
      </c>
      <c r="D15" s="56">
        <f>'Source Data'!H15</f>
        <v>4548.7366413720365</v>
      </c>
      <c r="E15" s="74">
        <f t="shared" si="11"/>
        <v>0</v>
      </c>
      <c r="F15" s="290"/>
      <c r="G15" s="56">
        <f>'Source Data'!I15</f>
        <v>606.55190779573797</v>
      </c>
      <c r="H15" s="74">
        <f t="shared" si="12"/>
        <v>0</v>
      </c>
      <c r="I15" s="290"/>
      <c r="J15" s="56">
        <f>'Source Data'!J15</f>
        <v>165.42324758065581</v>
      </c>
      <c r="K15" s="74">
        <f t="shared" si="13"/>
        <v>0</v>
      </c>
      <c r="L15" s="290"/>
      <c r="M15" s="56">
        <f>'Source Data'!K15</f>
        <v>4135.5811895163952</v>
      </c>
      <c r="N15" s="74">
        <f t="shared" si="14"/>
        <v>0</v>
      </c>
      <c r="O15" s="290"/>
      <c r="P15" s="56">
        <f>'Source Data'!L15</f>
        <v>1654.2324758065579</v>
      </c>
      <c r="Q15" s="74">
        <f t="shared" si="15"/>
        <v>0</v>
      </c>
      <c r="R15" s="93">
        <v>0</v>
      </c>
      <c r="S15" s="56"/>
      <c r="T15" s="56"/>
      <c r="U15" s="57">
        <f t="shared" si="1"/>
        <v>0</v>
      </c>
      <c r="V15" s="93">
        <f t="shared" si="2"/>
        <v>0</v>
      </c>
      <c r="W15" s="74">
        <f t="shared" si="16"/>
        <v>0</v>
      </c>
      <c r="X15" s="93">
        <f t="shared" si="17"/>
        <v>0</v>
      </c>
      <c r="Y15" s="56">
        <f>[1]Iberville!$G15</f>
        <v>0</v>
      </c>
      <c r="Z15" s="93">
        <f t="shared" si="18"/>
        <v>0</v>
      </c>
      <c r="AA15" s="56"/>
      <c r="AB15" s="56">
        <f t="shared" si="19"/>
        <v>0</v>
      </c>
      <c r="AC15" s="93">
        <f t="shared" si="20"/>
        <v>0</v>
      </c>
      <c r="AD15" s="97">
        <f t="shared" si="3"/>
        <v>0</v>
      </c>
      <c r="AE15" s="75">
        <f>'Source Data'!N15</f>
        <v>5094</v>
      </c>
      <c r="AF15" s="90">
        <f t="shared" si="4"/>
        <v>0</v>
      </c>
      <c r="AG15" s="271"/>
      <c r="AH15" s="75">
        <f t="shared" si="21"/>
        <v>0</v>
      </c>
      <c r="AI15" s="271"/>
      <c r="AJ15" s="77">
        <f t="shared" si="5"/>
        <v>0</v>
      </c>
      <c r="AK15" s="76">
        <f t="shared" si="6"/>
        <v>0</v>
      </c>
      <c r="AL15" s="90">
        <f t="shared" si="22"/>
        <v>0</v>
      </c>
      <c r="AM15" s="79">
        <f t="shared" si="23"/>
        <v>0</v>
      </c>
      <c r="AN15" s="90">
        <f t="shared" si="24"/>
        <v>0</v>
      </c>
      <c r="AO15" s="56">
        <f>[1]Iberville!$M15</f>
        <v>0</v>
      </c>
      <c r="AP15" s="90">
        <f t="shared" si="25"/>
        <v>0</v>
      </c>
      <c r="AQ15" s="77"/>
      <c r="AR15" s="77">
        <f t="shared" si="26"/>
        <v>0</v>
      </c>
      <c r="AS15" s="90">
        <f t="shared" si="27"/>
        <v>0</v>
      </c>
      <c r="AT15" s="78">
        <f t="shared" si="7"/>
        <v>0</v>
      </c>
      <c r="AU15" s="87">
        <f t="shared" si="8"/>
        <v>0</v>
      </c>
      <c r="AV15" s="116"/>
      <c r="AW15" s="74"/>
      <c r="AX15" s="74">
        <f t="shared" si="9"/>
        <v>0</v>
      </c>
      <c r="AY15" s="74">
        <f t="shared" si="10"/>
        <v>0</v>
      </c>
    </row>
    <row r="16" spans="1:51" ht="16.149999999999999" customHeight="1" x14ac:dyDescent="0.2">
      <c r="A16" s="49">
        <v>10</v>
      </c>
      <c r="B16" s="50" t="s">
        <v>15</v>
      </c>
      <c r="C16" s="272">
        <f>'8_2.1.18 SIS'!Z16</f>
        <v>0</v>
      </c>
      <c r="D16" s="51">
        <f>'Source Data'!H16</f>
        <v>3450.3968616043203</v>
      </c>
      <c r="E16" s="80">
        <f t="shared" si="11"/>
        <v>0</v>
      </c>
      <c r="F16" s="291"/>
      <c r="G16" s="51">
        <f>'Source Data'!I16</f>
        <v>486.95555408614769</v>
      </c>
      <c r="H16" s="80">
        <f t="shared" si="12"/>
        <v>0</v>
      </c>
      <c r="I16" s="291"/>
      <c r="J16" s="51">
        <f>'Source Data'!J16</f>
        <v>132.806060205313</v>
      </c>
      <c r="K16" s="80">
        <f t="shared" si="13"/>
        <v>0</v>
      </c>
      <c r="L16" s="291"/>
      <c r="M16" s="51">
        <f>'Source Data'!K16</f>
        <v>3320.1515051328256</v>
      </c>
      <c r="N16" s="80">
        <f t="shared" si="14"/>
        <v>0</v>
      </c>
      <c r="O16" s="291"/>
      <c r="P16" s="51">
        <f>'Source Data'!L16</f>
        <v>1328.06060205313</v>
      </c>
      <c r="Q16" s="80">
        <f t="shared" si="15"/>
        <v>0</v>
      </c>
      <c r="R16" s="94">
        <v>0</v>
      </c>
      <c r="S16" s="51"/>
      <c r="T16" s="51"/>
      <c r="U16" s="52">
        <f t="shared" si="1"/>
        <v>0</v>
      </c>
      <c r="V16" s="94">
        <f t="shared" si="2"/>
        <v>0</v>
      </c>
      <c r="W16" s="80">
        <f t="shared" si="16"/>
        <v>0</v>
      </c>
      <c r="X16" s="94">
        <f t="shared" si="17"/>
        <v>0</v>
      </c>
      <c r="Y16" s="51">
        <f>[1]Iberville!$G16</f>
        <v>0</v>
      </c>
      <c r="Z16" s="94">
        <f t="shared" si="18"/>
        <v>0</v>
      </c>
      <c r="AA16" s="53"/>
      <c r="AB16" s="51">
        <f t="shared" si="19"/>
        <v>0</v>
      </c>
      <c r="AC16" s="95">
        <f t="shared" si="20"/>
        <v>0</v>
      </c>
      <c r="AD16" s="95">
        <f t="shared" si="3"/>
        <v>0</v>
      </c>
      <c r="AE16" s="71">
        <f>'Source Data'!N16</f>
        <v>7747</v>
      </c>
      <c r="AF16" s="91">
        <f t="shared" si="4"/>
        <v>0</v>
      </c>
      <c r="AG16" s="272"/>
      <c r="AH16" s="71">
        <f t="shared" si="21"/>
        <v>0</v>
      </c>
      <c r="AI16" s="272"/>
      <c r="AJ16" s="72">
        <f t="shared" si="5"/>
        <v>0</v>
      </c>
      <c r="AK16" s="73">
        <f t="shared" si="6"/>
        <v>0</v>
      </c>
      <c r="AL16" s="91">
        <f t="shared" si="22"/>
        <v>0</v>
      </c>
      <c r="AM16" s="82">
        <f t="shared" si="23"/>
        <v>0</v>
      </c>
      <c r="AN16" s="91">
        <f t="shared" si="24"/>
        <v>0</v>
      </c>
      <c r="AO16" s="51">
        <f>[1]Iberville!$M16</f>
        <v>0</v>
      </c>
      <c r="AP16" s="91">
        <f t="shared" si="25"/>
        <v>0</v>
      </c>
      <c r="AQ16" s="72"/>
      <c r="AR16" s="72">
        <f t="shared" si="26"/>
        <v>0</v>
      </c>
      <c r="AS16" s="91">
        <f t="shared" si="27"/>
        <v>0</v>
      </c>
      <c r="AT16" s="81">
        <f t="shared" si="7"/>
        <v>0</v>
      </c>
      <c r="AU16" s="88">
        <f t="shared" si="8"/>
        <v>0</v>
      </c>
      <c r="AV16" s="116"/>
      <c r="AW16" s="80"/>
      <c r="AX16" s="80">
        <f t="shared" si="9"/>
        <v>0</v>
      </c>
      <c r="AY16" s="80">
        <f t="shared" si="10"/>
        <v>0</v>
      </c>
    </row>
    <row r="17" spans="1:51" ht="16.149999999999999" customHeight="1" x14ac:dyDescent="0.2">
      <c r="A17" s="58">
        <v>11</v>
      </c>
      <c r="B17" s="59" t="s">
        <v>16</v>
      </c>
      <c r="C17" s="270">
        <f>'8_2.1.18 SIS'!Z17</f>
        <v>0</v>
      </c>
      <c r="D17" s="60">
        <f>'Source Data'!H17</f>
        <v>5710.1347819377015</v>
      </c>
      <c r="E17" s="65">
        <f t="shared" si="11"/>
        <v>0</v>
      </c>
      <c r="F17" s="289"/>
      <c r="G17" s="60">
        <f>'Source Data'!I17</f>
        <v>720.86562862338462</v>
      </c>
      <c r="H17" s="65">
        <f t="shared" si="12"/>
        <v>0</v>
      </c>
      <c r="I17" s="289"/>
      <c r="J17" s="60">
        <f>'Source Data'!J17</f>
        <v>196.59971689728673</v>
      </c>
      <c r="K17" s="65">
        <f t="shared" si="13"/>
        <v>0</v>
      </c>
      <c r="L17" s="289"/>
      <c r="M17" s="60">
        <f>'Source Data'!K17</f>
        <v>4914.9929224321686</v>
      </c>
      <c r="N17" s="65">
        <f t="shared" si="14"/>
        <v>0</v>
      </c>
      <c r="O17" s="289"/>
      <c r="P17" s="60">
        <f>'Source Data'!L17</f>
        <v>1965.9971689728673</v>
      </c>
      <c r="Q17" s="65">
        <f t="shared" si="15"/>
        <v>0</v>
      </c>
      <c r="R17" s="92">
        <v>0</v>
      </c>
      <c r="S17" s="60"/>
      <c r="T17" s="60"/>
      <c r="U17" s="61">
        <f t="shared" si="1"/>
        <v>0</v>
      </c>
      <c r="V17" s="92">
        <f t="shared" si="2"/>
        <v>0</v>
      </c>
      <c r="W17" s="65">
        <f t="shared" si="16"/>
        <v>0</v>
      </c>
      <c r="X17" s="92">
        <f t="shared" si="17"/>
        <v>0</v>
      </c>
      <c r="Y17" s="60">
        <f>[1]Iberville!$G17</f>
        <v>0</v>
      </c>
      <c r="Z17" s="92">
        <f t="shared" si="18"/>
        <v>0</v>
      </c>
      <c r="AA17" s="60"/>
      <c r="AB17" s="60">
        <f t="shared" si="19"/>
        <v>0</v>
      </c>
      <c r="AC17" s="92">
        <f t="shared" si="20"/>
        <v>0</v>
      </c>
      <c r="AD17" s="96">
        <f t="shared" si="3"/>
        <v>0</v>
      </c>
      <c r="AE17" s="66">
        <f>'Source Data'!N17</f>
        <v>3310</v>
      </c>
      <c r="AF17" s="89">
        <f t="shared" si="4"/>
        <v>0</v>
      </c>
      <c r="AG17" s="270"/>
      <c r="AH17" s="66">
        <f t="shared" si="21"/>
        <v>0</v>
      </c>
      <c r="AI17" s="270"/>
      <c r="AJ17" s="68">
        <f t="shared" si="5"/>
        <v>0</v>
      </c>
      <c r="AK17" s="67">
        <f t="shared" si="6"/>
        <v>0</v>
      </c>
      <c r="AL17" s="89">
        <f t="shared" si="22"/>
        <v>0</v>
      </c>
      <c r="AM17" s="70">
        <f t="shared" si="23"/>
        <v>0</v>
      </c>
      <c r="AN17" s="89">
        <f t="shared" si="24"/>
        <v>0</v>
      </c>
      <c r="AO17" s="60">
        <f>[1]Iberville!$M17</f>
        <v>0</v>
      </c>
      <c r="AP17" s="89">
        <f t="shared" si="25"/>
        <v>0</v>
      </c>
      <c r="AQ17" s="68"/>
      <c r="AR17" s="68">
        <f t="shared" si="26"/>
        <v>0</v>
      </c>
      <c r="AS17" s="89">
        <f t="shared" si="27"/>
        <v>0</v>
      </c>
      <c r="AT17" s="69">
        <f t="shared" si="7"/>
        <v>0</v>
      </c>
      <c r="AU17" s="86">
        <f t="shared" si="8"/>
        <v>0</v>
      </c>
      <c r="AV17" s="116"/>
      <c r="AW17" s="65"/>
      <c r="AX17" s="65">
        <f t="shared" si="9"/>
        <v>0</v>
      </c>
      <c r="AY17" s="65">
        <f t="shared" si="10"/>
        <v>0</v>
      </c>
    </row>
    <row r="18" spans="1:51" ht="16.149999999999999" customHeight="1" x14ac:dyDescent="0.2">
      <c r="A18" s="54">
        <v>12</v>
      </c>
      <c r="B18" s="55" t="s">
        <v>17</v>
      </c>
      <c r="C18" s="271">
        <f>'8_2.1.18 SIS'!Z18</f>
        <v>0</v>
      </c>
      <c r="D18" s="56">
        <f>'Source Data'!H18</f>
        <v>2970.5124583417528</v>
      </c>
      <c r="E18" s="74">
        <f t="shared" si="11"/>
        <v>0</v>
      </c>
      <c r="F18" s="290"/>
      <c r="G18" s="56">
        <f>'Source Data'!I18</f>
        <v>374.0615666318472</v>
      </c>
      <c r="H18" s="74">
        <f t="shared" si="12"/>
        <v>0</v>
      </c>
      <c r="I18" s="290"/>
      <c r="J18" s="56">
        <f>'Source Data'!J18</f>
        <v>102.01679089959471</v>
      </c>
      <c r="K18" s="74">
        <f t="shared" si="13"/>
        <v>0</v>
      </c>
      <c r="L18" s="290"/>
      <c r="M18" s="56">
        <f>'Source Data'!K18</f>
        <v>2550.4197724898677</v>
      </c>
      <c r="N18" s="74">
        <f t="shared" si="14"/>
        <v>0</v>
      </c>
      <c r="O18" s="290"/>
      <c r="P18" s="56">
        <f>'Source Data'!L18</f>
        <v>1020.1679089959471</v>
      </c>
      <c r="Q18" s="74">
        <f t="shared" si="15"/>
        <v>0</v>
      </c>
      <c r="R18" s="93">
        <v>0</v>
      </c>
      <c r="S18" s="56"/>
      <c r="T18" s="56"/>
      <c r="U18" s="57">
        <f t="shared" si="1"/>
        <v>0</v>
      </c>
      <c r="V18" s="93">
        <f t="shared" si="2"/>
        <v>0</v>
      </c>
      <c r="W18" s="74">
        <f t="shared" si="16"/>
        <v>0</v>
      </c>
      <c r="X18" s="93">
        <f t="shared" si="17"/>
        <v>0</v>
      </c>
      <c r="Y18" s="56">
        <f>[1]Iberville!$G18</f>
        <v>0</v>
      </c>
      <c r="Z18" s="93">
        <f t="shared" si="18"/>
        <v>0</v>
      </c>
      <c r="AA18" s="56"/>
      <c r="AB18" s="56">
        <f t="shared" si="19"/>
        <v>0</v>
      </c>
      <c r="AC18" s="93">
        <f t="shared" si="20"/>
        <v>0</v>
      </c>
      <c r="AD18" s="97">
        <f t="shared" si="3"/>
        <v>0</v>
      </c>
      <c r="AE18" s="75">
        <f>'Source Data'!N18</f>
        <v>6410</v>
      </c>
      <c r="AF18" s="90">
        <f t="shared" si="4"/>
        <v>0</v>
      </c>
      <c r="AG18" s="271"/>
      <c r="AH18" s="75">
        <f t="shared" si="21"/>
        <v>0</v>
      </c>
      <c r="AI18" s="271"/>
      <c r="AJ18" s="77">
        <f t="shared" si="5"/>
        <v>0</v>
      </c>
      <c r="AK18" s="76">
        <f t="shared" si="6"/>
        <v>0</v>
      </c>
      <c r="AL18" s="90">
        <f t="shared" si="22"/>
        <v>0</v>
      </c>
      <c r="AM18" s="79">
        <f t="shared" si="23"/>
        <v>0</v>
      </c>
      <c r="AN18" s="90">
        <f t="shared" si="24"/>
        <v>0</v>
      </c>
      <c r="AO18" s="56">
        <f>[1]Iberville!$M18</f>
        <v>0</v>
      </c>
      <c r="AP18" s="90">
        <f t="shared" si="25"/>
        <v>0</v>
      </c>
      <c r="AQ18" s="77"/>
      <c r="AR18" s="77">
        <f t="shared" si="26"/>
        <v>0</v>
      </c>
      <c r="AS18" s="90">
        <f t="shared" si="27"/>
        <v>0</v>
      </c>
      <c r="AT18" s="78">
        <f t="shared" si="7"/>
        <v>0</v>
      </c>
      <c r="AU18" s="87">
        <f t="shared" si="8"/>
        <v>0</v>
      </c>
      <c r="AV18" s="116"/>
      <c r="AW18" s="74"/>
      <c r="AX18" s="74">
        <f t="shared" si="9"/>
        <v>0</v>
      </c>
      <c r="AY18" s="74">
        <f t="shared" si="10"/>
        <v>0</v>
      </c>
    </row>
    <row r="19" spans="1:51" ht="16.149999999999999" customHeight="1" x14ac:dyDescent="0.2">
      <c r="A19" s="54">
        <v>13</v>
      </c>
      <c r="B19" s="55" t="s">
        <v>18</v>
      </c>
      <c r="C19" s="271">
        <f>'8_2.1.18 SIS'!Z19</f>
        <v>0</v>
      </c>
      <c r="D19" s="56">
        <f>'Source Data'!H19</f>
        <v>5498.1587066365764</v>
      </c>
      <c r="E19" s="74">
        <f t="shared" si="11"/>
        <v>0</v>
      </c>
      <c r="F19" s="290"/>
      <c r="G19" s="56">
        <f>'Source Data'!I19</f>
        <v>725.51734025343501</v>
      </c>
      <c r="H19" s="74">
        <f t="shared" si="12"/>
        <v>0</v>
      </c>
      <c r="I19" s="290"/>
      <c r="J19" s="56">
        <f>'Source Data'!J19</f>
        <v>197.86836552366407</v>
      </c>
      <c r="K19" s="74">
        <f t="shared" si="13"/>
        <v>0</v>
      </c>
      <c r="L19" s="290"/>
      <c r="M19" s="56">
        <f>'Source Data'!K19</f>
        <v>4946.7091380916027</v>
      </c>
      <c r="N19" s="74">
        <f t="shared" si="14"/>
        <v>0</v>
      </c>
      <c r="O19" s="290"/>
      <c r="P19" s="56">
        <f>'Source Data'!L19</f>
        <v>1978.6836552366412</v>
      </c>
      <c r="Q19" s="74">
        <f t="shared" si="15"/>
        <v>0</v>
      </c>
      <c r="R19" s="93">
        <v>0</v>
      </c>
      <c r="S19" s="56"/>
      <c r="T19" s="56"/>
      <c r="U19" s="57">
        <f t="shared" si="1"/>
        <v>0</v>
      </c>
      <c r="V19" s="93">
        <f t="shared" si="2"/>
        <v>0</v>
      </c>
      <c r="W19" s="74">
        <f t="shared" si="16"/>
        <v>0</v>
      </c>
      <c r="X19" s="93">
        <f t="shared" si="17"/>
        <v>0</v>
      </c>
      <c r="Y19" s="56">
        <f>[1]Iberville!$G19</f>
        <v>0</v>
      </c>
      <c r="Z19" s="93">
        <f t="shared" si="18"/>
        <v>0</v>
      </c>
      <c r="AA19" s="56"/>
      <c r="AB19" s="56">
        <f t="shared" si="19"/>
        <v>0</v>
      </c>
      <c r="AC19" s="93">
        <f t="shared" si="20"/>
        <v>0</v>
      </c>
      <c r="AD19" s="97">
        <f t="shared" si="3"/>
        <v>0</v>
      </c>
      <c r="AE19" s="75">
        <f>'Source Data'!N19</f>
        <v>2773</v>
      </c>
      <c r="AF19" s="90">
        <f t="shared" si="4"/>
        <v>0</v>
      </c>
      <c r="AG19" s="271"/>
      <c r="AH19" s="75">
        <f t="shared" si="21"/>
        <v>0</v>
      </c>
      <c r="AI19" s="271"/>
      <c r="AJ19" s="77">
        <f t="shared" si="5"/>
        <v>0</v>
      </c>
      <c r="AK19" s="76">
        <f t="shared" si="6"/>
        <v>0</v>
      </c>
      <c r="AL19" s="90">
        <f t="shared" si="22"/>
        <v>0</v>
      </c>
      <c r="AM19" s="79">
        <f t="shared" si="23"/>
        <v>0</v>
      </c>
      <c r="AN19" s="90">
        <f t="shared" si="24"/>
        <v>0</v>
      </c>
      <c r="AO19" s="56">
        <f>[1]Iberville!$M19</f>
        <v>0</v>
      </c>
      <c r="AP19" s="90">
        <f t="shared" si="25"/>
        <v>0</v>
      </c>
      <c r="AQ19" s="77"/>
      <c r="AR19" s="77">
        <f t="shared" si="26"/>
        <v>0</v>
      </c>
      <c r="AS19" s="90">
        <f t="shared" si="27"/>
        <v>0</v>
      </c>
      <c r="AT19" s="78">
        <f t="shared" si="7"/>
        <v>0</v>
      </c>
      <c r="AU19" s="87">
        <f t="shared" si="8"/>
        <v>0</v>
      </c>
      <c r="AV19" s="116"/>
      <c r="AW19" s="74"/>
      <c r="AX19" s="74">
        <f t="shared" si="9"/>
        <v>0</v>
      </c>
      <c r="AY19" s="74">
        <f t="shared" si="10"/>
        <v>0</v>
      </c>
    </row>
    <row r="20" spans="1:51" ht="16.149999999999999" customHeight="1" x14ac:dyDescent="0.2">
      <c r="A20" s="54">
        <v>14</v>
      </c>
      <c r="B20" s="55" t="s">
        <v>19</v>
      </c>
      <c r="C20" s="271">
        <f>'8_2.1.18 SIS'!Z20</f>
        <v>0</v>
      </c>
      <c r="D20" s="56">
        <f>'Source Data'!H20</f>
        <v>5011.2312545353479</v>
      </c>
      <c r="E20" s="74">
        <f t="shared" si="11"/>
        <v>0</v>
      </c>
      <c r="F20" s="290"/>
      <c r="G20" s="56">
        <f>'Source Data'!I20</f>
        <v>644.89230424636412</v>
      </c>
      <c r="H20" s="74">
        <f t="shared" si="12"/>
        <v>0</v>
      </c>
      <c r="I20" s="290"/>
      <c r="J20" s="56">
        <f>'Source Data'!J20</f>
        <v>175.87971933991753</v>
      </c>
      <c r="K20" s="74">
        <f t="shared" si="13"/>
        <v>0</v>
      </c>
      <c r="L20" s="290"/>
      <c r="M20" s="56">
        <f>'Source Data'!K20</f>
        <v>4396.9929834979375</v>
      </c>
      <c r="N20" s="74">
        <f t="shared" si="14"/>
        <v>0</v>
      </c>
      <c r="O20" s="290"/>
      <c r="P20" s="56">
        <f>'Source Data'!L20</f>
        <v>1758.7971933991751</v>
      </c>
      <c r="Q20" s="74">
        <f t="shared" si="15"/>
        <v>0</v>
      </c>
      <c r="R20" s="93">
        <v>0</v>
      </c>
      <c r="S20" s="56"/>
      <c r="T20" s="56"/>
      <c r="U20" s="57">
        <f t="shared" si="1"/>
        <v>0</v>
      </c>
      <c r="V20" s="93">
        <f t="shared" si="2"/>
        <v>0</v>
      </c>
      <c r="W20" s="74">
        <f t="shared" si="16"/>
        <v>0</v>
      </c>
      <c r="X20" s="93">
        <f t="shared" si="17"/>
        <v>0</v>
      </c>
      <c r="Y20" s="56">
        <f>[1]Iberville!$G20</f>
        <v>0</v>
      </c>
      <c r="Z20" s="93">
        <f t="shared" si="18"/>
        <v>0</v>
      </c>
      <c r="AA20" s="56"/>
      <c r="AB20" s="56">
        <f t="shared" si="19"/>
        <v>0</v>
      </c>
      <c r="AC20" s="93">
        <f t="shared" si="20"/>
        <v>0</v>
      </c>
      <c r="AD20" s="97">
        <f t="shared" si="3"/>
        <v>0</v>
      </c>
      <c r="AE20" s="75">
        <f>'Source Data'!N20</f>
        <v>3207</v>
      </c>
      <c r="AF20" s="90">
        <f t="shared" si="4"/>
        <v>0</v>
      </c>
      <c r="AG20" s="271"/>
      <c r="AH20" s="75">
        <f t="shared" si="21"/>
        <v>0</v>
      </c>
      <c r="AI20" s="271"/>
      <c r="AJ20" s="77">
        <f t="shared" si="5"/>
        <v>0</v>
      </c>
      <c r="AK20" s="76">
        <f t="shared" si="6"/>
        <v>0</v>
      </c>
      <c r="AL20" s="90">
        <f t="shared" si="22"/>
        <v>0</v>
      </c>
      <c r="AM20" s="79">
        <f t="shared" si="23"/>
        <v>0</v>
      </c>
      <c r="AN20" s="90">
        <f t="shared" si="24"/>
        <v>0</v>
      </c>
      <c r="AO20" s="56">
        <f>[1]Iberville!$M20</f>
        <v>0</v>
      </c>
      <c r="AP20" s="90">
        <f t="shared" si="25"/>
        <v>0</v>
      </c>
      <c r="AQ20" s="77"/>
      <c r="AR20" s="77">
        <f t="shared" si="26"/>
        <v>0</v>
      </c>
      <c r="AS20" s="90">
        <f t="shared" si="27"/>
        <v>0</v>
      </c>
      <c r="AT20" s="78">
        <f t="shared" si="7"/>
        <v>0</v>
      </c>
      <c r="AU20" s="87">
        <f t="shared" si="8"/>
        <v>0</v>
      </c>
      <c r="AV20" s="116"/>
      <c r="AW20" s="74"/>
      <c r="AX20" s="74">
        <f t="shared" si="9"/>
        <v>0</v>
      </c>
      <c r="AY20" s="74">
        <f t="shared" si="10"/>
        <v>0</v>
      </c>
    </row>
    <row r="21" spans="1:51" ht="16.149999999999999" customHeight="1" x14ac:dyDescent="0.2">
      <c r="A21" s="49">
        <v>15</v>
      </c>
      <c r="B21" s="50" t="s">
        <v>20</v>
      </c>
      <c r="C21" s="272">
        <f>'8_2.1.18 SIS'!Z21</f>
        <v>0</v>
      </c>
      <c r="D21" s="51">
        <f>'Source Data'!H21</f>
        <v>5066.2622105753844</v>
      </c>
      <c r="E21" s="80">
        <f t="shared" si="11"/>
        <v>0</v>
      </c>
      <c r="F21" s="291"/>
      <c r="G21" s="51">
        <f>'Source Data'!I21</f>
        <v>701.0216863265847</v>
      </c>
      <c r="H21" s="80">
        <f t="shared" si="12"/>
        <v>0</v>
      </c>
      <c r="I21" s="291"/>
      <c r="J21" s="51">
        <f>'Source Data'!J21</f>
        <v>191.18773263452312</v>
      </c>
      <c r="K21" s="80">
        <f t="shared" si="13"/>
        <v>0</v>
      </c>
      <c r="L21" s="291"/>
      <c r="M21" s="51">
        <f>'Source Data'!K21</f>
        <v>4779.6933158630773</v>
      </c>
      <c r="N21" s="80">
        <f t="shared" si="14"/>
        <v>0</v>
      </c>
      <c r="O21" s="291"/>
      <c r="P21" s="51">
        <f>'Source Data'!L21</f>
        <v>1911.8773263452308</v>
      </c>
      <c r="Q21" s="80">
        <f t="shared" si="15"/>
        <v>0</v>
      </c>
      <c r="R21" s="94">
        <v>0</v>
      </c>
      <c r="S21" s="51"/>
      <c r="T21" s="51"/>
      <c r="U21" s="52">
        <f t="shared" si="1"/>
        <v>0</v>
      </c>
      <c r="V21" s="94">
        <f t="shared" si="2"/>
        <v>0</v>
      </c>
      <c r="W21" s="80">
        <f t="shared" si="16"/>
        <v>0</v>
      </c>
      <c r="X21" s="94">
        <f t="shared" si="17"/>
        <v>0</v>
      </c>
      <c r="Y21" s="51">
        <f>[1]Iberville!$G21</f>
        <v>0</v>
      </c>
      <c r="Z21" s="94">
        <f t="shared" si="18"/>
        <v>0</v>
      </c>
      <c r="AA21" s="53"/>
      <c r="AB21" s="51">
        <f t="shared" si="19"/>
        <v>0</v>
      </c>
      <c r="AC21" s="95">
        <f t="shared" si="20"/>
        <v>0</v>
      </c>
      <c r="AD21" s="95">
        <f t="shared" si="3"/>
        <v>0</v>
      </c>
      <c r="AE21" s="71">
        <f>'Source Data'!N21</f>
        <v>2896</v>
      </c>
      <c r="AF21" s="91">
        <f t="shared" si="4"/>
        <v>0</v>
      </c>
      <c r="AG21" s="272"/>
      <c r="AH21" s="71">
        <f t="shared" si="21"/>
        <v>0</v>
      </c>
      <c r="AI21" s="272"/>
      <c r="AJ21" s="72">
        <f t="shared" si="5"/>
        <v>0</v>
      </c>
      <c r="AK21" s="73">
        <f t="shared" si="6"/>
        <v>0</v>
      </c>
      <c r="AL21" s="91">
        <f t="shared" si="22"/>
        <v>0</v>
      </c>
      <c r="AM21" s="82">
        <f t="shared" si="23"/>
        <v>0</v>
      </c>
      <c r="AN21" s="91">
        <f t="shared" si="24"/>
        <v>0</v>
      </c>
      <c r="AO21" s="51">
        <f>[1]Iberville!$M21</f>
        <v>0</v>
      </c>
      <c r="AP21" s="91">
        <f t="shared" si="25"/>
        <v>0</v>
      </c>
      <c r="AQ21" s="72"/>
      <c r="AR21" s="72">
        <f t="shared" si="26"/>
        <v>0</v>
      </c>
      <c r="AS21" s="91">
        <f t="shared" si="27"/>
        <v>0</v>
      </c>
      <c r="AT21" s="81">
        <f t="shared" si="7"/>
        <v>0</v>
      </c>
      <c r="AU21" s="88">
        <f t="shared" si="8"/>
        <v>0</v>
      </c>
      <c r="AV21" s="116"/>
      <c r="AW21" s="80"/>
      <c r="AX21" s="80">
        <f t="shared" si="9"/>
        <v>0</v>
      </c>
      <c r="AY21" s="80">
        <f t="shared" si="10"/>
        <v>0</v>
      </c>
    </row>
    <row r="22" spans="1:51" ht="16.149999999999999" customHeight="1" x14ac:dyDescent="0.2">
      <c r="A22" s="58">
        <v>16</v>
      </c>
      <c r="B22" s="59" t="s">
        <v>21</v>
      </c>
      <c r="C22" s="270">
        <f>'8_2.1.18 SIS'!Z22</f>
        <v>0</v>
      </c>
      <c r="D22" s="60">
        <f>'Source Data'!H22</f>
        <v>2365.2515167166002</v>
      </c>
      <c r="E22" s="65">
        <f t="shared" si="11"/>
        <v>0</v>
      </c>
      <c r="F22" s="289"/>
      <c r="G22" s="60">
        <f>'Source Data'!I22</f>
        <v>332.11179417298291</v>
      </c>
      <c r="H22" s="65">
        <f t="shared" si="12"/>
        <v>0</v>
      </c>
      <c r="I22" s="289"/>
      <c r="J22" s="60">
        <f>'Source Data'!J22</f>
        <v>90.57594386535898</v>
      </c>
      <c r="K22" s="65">
        <f t="shared" si="13"/>
        <v>0</v>
      </c>
      <c r="L22" s="289"/>
      <c r="M22" s="60">
        <f>'Source Data'!K22</f>
        <v>2264.3985966339742</v>
      </c>
      <c r="N22" s="65">
        <f t="shared" si="14"/>
        <v>0</v>
      </c>
      <c r="O22" s="289"/>
      <c r="P22" s="60">
        <f>'Source Data'!L22</f>
        <v>905.75943865358965</v>
      </c>
      <c r="Q22" s="65">
        <f t="shared" si="15"/>
        <v>0</v>
      </c>
      <c r="R22" s="92">
        <v>0</v>
      </c>
      <c r="S22" s="60"/>
      <c r="T22" s="60"/>
      <c r="U22" s="61">
        <f t="shared" si="1"/>
        <v>0</v>
      </c>
      <c r="V22" s="92">
        <f t="shared" si="2"/>
        <v>0</v>
      </c>
      <c r="W22" s="65">
        <f t="shared" si="16"/>
        <v>0</v>
      </c>
      <c r="X22" s="92">
        <f t="shared" si="17"/>
        <v>0</v>
      </c>
      <c r="Y22" s="60">
        <f>[1]Iberville!$G22</f>
        <v>0</v>
      </c>
      <c r="Z22" s="92">
        <f t="shared" si="18"/>
        <v>0</v>
      </c>
      <c r="AA22" s="60"/>
      <c r="AB22" s="60">
        <f t="shared" si="19"/>
        <v>0</v>
      </c>
      <c r="AC22" s="92">
        <f t="shared" si="20"/>
        <v>0</v>
      </c>
      <c r="AD22" s="96">
        <f t="shared" si="3"/>
        <v>0</v>
      </c>
      <c r="AE22" s="66">
        <f>'Source Data'!N22</f>
        <v>11958</v>
      </c>
      <c r="AF22" s="89">
        <f t="shared" si="4"/>
        <v>0</v>
      </c>
      <c r="AG22" s="270"/>
      <c r="AH22" s="66">
        <f t="shared" si="21"/>
        <v>0</v>
      </c>
      <c r="AI22" s="270"/>
      <c r="AJ22" s="68">
        <f t="shared" si="5"/>
        <v>0</v>
      </c>
      <c r="AK22" s="67">
        <f t="shared" si="6"/>
        <v>0</v>
      </c>
      <c r="AL22" s="89">
        <f t="shared" si="22"/>
        <v>0</v>
      </c>
      <c r="AM22" s="70">
        <f t="shared" si="23"/>
        <v>0</v>
      </c>
      <c r="AN22" s="89">
        <f t="shared" si="24"/>
        <v>0</v>
      </c>
      <c r="AO22" s="60">
        <f>[1]Iberville!$M22</f>
        <v>0</v>
      </c>
      <c r="AP22" s="89">
        <f t="shared" si="25"/>
        <v>0</v>
      </c>
      <c r="AQ22" s="68"/>
      <c r="AR22" s="68">
        <f t="shared" si="26"/>
        <v>0</v>
      </c>
      <c r="AS22" s="89">
        <f t="shared" si="27"/>
        <v>0</v>
      </c>
      <c r="AT22" s="69">
        <f t="shared" si="7"/>
        <v>0</v>
      </c>
      <c r="AU22" s="86">
        <f t="shared" si="8"/>
        <v>0</v>
      </c>
      <c r="AV22" s="116"/>
      <c r="AW22" s="65"/>
      <c r="AX22" s="65">
        <f t="shared" si="9"/>
        <v>0</v>
      </c>
      <c r="AY22" s="65">
        <f t="shared" si="10"/>
        <v>0</v>
      </c>
    </row>
    <row r="23" spans="1:51" ht="16.149999999999999" customHeight="1" x14ac:dyDescent="0.2">
      <c r="A23" s="54">
        <v>17</v>
      </c>
      <c r="B23" s="55" t="s">
        <v>22</v>
      </c>
      <c r="C23" s="271">
        <f>'8_2.1.18 SIS'!Z23</f>
        <v>1</v>
      </c>
      <c r="D23" s="56">
        <f>'Source Data'!H23</f>
        <v>3197.8562864796509</v>
      </c>
      <c r="E23" s="74">
        <f t="shared" si="11"/>
        <v>3197.8562864796509</v>
      </c>
      <c r="F23" s="290"/>
      <c r="G23" s="56">
        <f>'Source Data'!I23</f>
        <v>404.99760461581491</v>
      </c>
      <c r="H23" s="74">
        <f t="shared" si="12"/>
        <v>0</v>
      </c>
      <c r="I23" s="290"/>
      <c r="J23" s="56">
        <f>'Source Data'!J23</f>
        <v>110.45389216794953</v>
      </c>
      <c r="K23" s="74">
        <f t="shared" si="13"/>
        <v>0</v>
      </c>
      <c r="L23" s="290"/>
      <c r="M23" s="56">
        <f>'Source Data'!K23</f>
        <v>2761.3473041987377</v>
      </c>
      <c r="N23" s="74">
        <f t="shared" si="14"/>
        <v>0</v>
      </c>
      <c r="O23" s="290"/>
      <c r="P23" s="56">
        <f>'Source Data'!L23</f>
        <v>1104.5389216794952</v>
      </c>
      <c r="Q23" s="74">
        <f t="shared" si="15"/>
        <v>0</v>
      </c>
      <c r="R23" s="93">
        <v>3713</v>
      </c>
      <c r="S23" s="56"/>
      <c r="T23" s="56"/>
      <c r="U23" s="57">
        <f t="shared" si="1"/>
        <v>0</v>
      </c>
      <c r="V23" s="93">
        <f t="shared" si="2"/>
        <v>3713</v>
      </c>
      <c r="W23" s="74">
        <f t="shared" si="16"/>
        <v>-9</v>
      </c>
      <c r="X23" s="93">
        <f t="shared" si="17"/>
        <v>3704</v>
      </c>
      <c r="Y23" s="56">
        <f>[1]Iberville!$G23</f>
        <v>0</v>
      </c>
      <c r="Z23" s="93">
        <f t="shared" si="18"/>
        <v>3704</v>
      </c>
      <c r="AA23" s="56"/>
      <c r="AB23" s="56">
        <f t="shared" si="19"/>
        <v>3704</v>
      </c>
      <c r="AC23" s="93">
        <f t="shared" si="20"/>
        <v>309</v>
      </c>
      <c r="AD23" s="97">
        <f t="shared" si="3"/>
        <v>3704</v>
      </c>
      <c r="AE23" s="75">
        <f>'Source Data'!N23</f>
        <v>7667</v>
      </c>
      <c r="AF23" s="90">
        <f t="shared" si="4"/>
        <v>7667</v>
      </c>
      <c r="AG23" s="271"/>
      <c r="AH23" s="75">
        <f>AG23*AE23</f>
        <v>0</v>
      </c>
      <c r="AI23" s="271"/>
      <c r="AJ23" s="77">
        <f t="shared" si="5"/>
        <v>0</v>
      </c>
      <c r="AK23" s="76">
        <f t="shared" si="6"/>
        <v>0</v>
      </c>
      <c r="AL23" s="90">
        <f t="shared" si="22"/>
        <v>7667</v>
      </c>
      <c r="AM23" s="79">
        <f t="shared" si="23"/>
        <v>-19</v>
      </c>
      <c r="AN23" s="90">
        <f t="shared" si="24"/>
        <v>7648</v>
      </c>
      <c r="AO23" s="56">
        <f>[1]Iberville!$M23</f>
        <v>6201</v>
      </c>
      <c r="AP23" s="90">
        <f t="shared" si="25"/>
        <v>13849</v>
      </c>
      <c r="AQ23" s="77"/>
      <c r="AR23" s="77">
        <f t="shared" si="26"/>
        <v>13849</v>
      </c>
      <c r="AS23" s="90">
        <f t="shared" si="27"/>
        <v>1154</v>
      </c>
      <c r="AT23" s="78">
        <f t="shared" si="7"/>
        <v>17553</v>
      </c>
      <c r="AU23" s="87">
        <f t="shared" si="8"/>
        <v>1463</v>
      </c>
      <c r="AV23" s="116"/>
      <c r="AW23" s="74"/>
      <c r="AX23" s="74">
        <f t="shared" si="9"/>
        <v>19</v>
      </c>
      <c r="AY23" s="74">
        <f t="shared" si="10"/>
        <v>19</v>
      </c>
    </row>
    <row r="24" spans="1:51" ht="16.149999999999999" customHeight="1" x14ac:dyDescent="0.2">
      <c r="A24" s="54">
        <v>18</v>
      </c>
      <c r="B24" s="55" t="s">
        <v>23</v>
      </c>
      <c r="C24" s="271">
        <f>'8_2.1.18 SIS'!Z24</f>
        <v>0</v>
      </c>
      <c r="D24" s="56">
        <f>'Source Data'!H24</f>
        <v>5126.6533122919036</v>
      </c>
      <c r="E24" s="74">
        <f t="shared" si="11"/>
        <v>0</v>
      </c>
      <c r="F24" s="290"/>
      <c r="G24" s="56">
        <f>'Source Data'!I24</f>
        <v>689.43182714981469</v>
      </c>
      <c r="H24" s="74">
        <f t="shared" si="12"/>
        <v>0</v>
      </c>
      <c r="I24" s="290"/>
      <c r="J24" s="56">
        <f>'Source Data'!J24</f>
        <v>188.02686194994951</v>
      </c>
      <c r="K24" s="74">
        <f t="shared" si="13"/>
        <v>0</v>
      </c>
      <c r="L24" s="290"/>
      <c r="M24" s="56">
        <f>'Source Data'!K24</f>
        <v>4700.6715487487372</v>
      </c>
      <c r="N24" s="74">
        <f t="shared" si="14"/>
        <v>0</v>
      </c>
      <c r="O24" s="290"/>
      <c r="P24" s="56">
        <f>'Source Data'!L24</f>
        <v>0</v>
      </c>
      <c r="Q24" s="74">
        <f t="shared" si="15"/>
        <v>0</v>
      </c>
      <c r="R24" s="93">
        <v>0</v>
      </c>
      <c r="S24" s="56"/>
      <c r="T24" s="56"/>
      <c r="U24" s="57">
        <f t="shared" si="1"/>
        <v>0</v>
      </c>
      <c r="V24" s="93">
        <f t="shared" si="2"/>
        <v>0</v>
      </c>
      <c r="W24" s="74">
        <f t="shared" si="16"/>
        <v>0</v>
      </c>
      <c r="X24" s="93">
        <f t="shared" si="17"/>
        <v>0</v>
      </c>
      <c r="Y24" s="56">
        <f>[1]Iberville!$G24</f>
        <v>0</v>
      </c>
      <c r="Z24" s="93">
        <f t="shared" si="18"/>
        <v>0</v>
      </c>
      <c r="AA24" s="56"/>
      <c r="AB24" s="56">
        <f t="shared" si="19"/>
        <v>0</v>
      </c>
      <c r="AC24" s="93">
        <f t="shared" si="20"/>
        <v>0</v>
      </c>
      <c r="AD24" s="97">
        <f t="shared" si="3"/>
        <v>0</v>
      </c>
      <c r="AE24" s="75">
        <f>'Source Data'!N24</f>
        <v>3448</v>
      </c>
      <c r="AF24" s="90">
        <f t="shared" si="4"/>
        <v>0</v>
      </c>
      <c r="AG24" s="271"/>
      <c r="AH24" s="75">
        <f t="shared" si="21"/>
        <v>0</v>
      </c>
      <c r="AI24" s="271"/>
      <c r="AJ24" s="77">
        <f t="shared" si="5"/>
        <v>0</v>
      </c>
      <c r="AK24" s="76">
        <f t="shared" si="6"/>
        <v>0</v>
      </c>
      <c r="AL24" s="90">
        <f t="shared" si="22"/>
        <v>0</v>
      </c>
      <c r="AM24" s="79">
        <f t="shared" si="23"/>
        <v>0</v>
      </c>
      <c r="AN24" s="90">
        <f t="shared" si="24"/>
        <v>0</v>
      </c>
      <c r="AO24" s="56">
        <f>[1]Iberville!$M24</f>
        <v>0</v>
      </c>
      <c r="AP24" s="90">
        <f t="shared" si="25"/>
        <v>0</v>
      </c>
      <c r="AQ24" s="77"/>
      <c r="AR24" s="77">
        <f t="shared" si="26"/>
        <v>0</v>
      </c>
      <c r="AS24" s="90">
        <f t="shared" si="27"/>
        <v>0</v>
      </c>
      <c r="AT24" s="78">
        <f t="shared" si="7"/>
        <v>0</v>
      </c>
      <c r="AU24" s="87">
        <f t="shared" si="8"/>
        <v>0</v>
      </c>
      <c r="AV24" s="116"/>
      <c r="AW24" s="74"/>
      <c r="AX24" s="74">
        <f t="shared" si="9"/>
        <v>0</v>
      </c>
      <c r="AY24" s="74">
        <f t="shared" si="10"/>
        <v>0</v>
      </c>
    </row>
    <row r="25" spans="1:51" ht="16.149999999999999" customHeight="1" x14ac:dyDescent="0.2">
      <c r="A25" s="54">
        <v>19</v>
      </c>
      <c r="B25" s="55" t="s">
        <v>24</v>
      </c>
      <c r="C25" s="271">
        <f>'8_2.1.18 SIS'!Z25</f>
        <v>0</v>
      </c>
      <c r="D25" s="56">
        <f>'Source Data'!H25</f>
        <v>4518.921408734529</v>
      </c>
      <c r="E25" s="74">
        <f t="shared" si="11"/>
        <v>0</v>
      </c>
      <c r="F25" s="290"/>
      <c r="G25" s="56">
        <f>'Source Data'!I25</f>
        <v>604.6851220204918</v>
      </c>
      <c r="H25" s="74">
        <f t="shared" si="12"/>
        <v>0</v>
      </c>
      <c r="I25" s="290"/>
      <c r="J25" s="56">
        <f>'Source Data'!J25</f>
        <v>164.91412418740686</v>
      </c>
      <c r="K25" s="74">
        <f t="shared" si="13"/>
        <v>0</v>
      </c>
      <c r="L25" s="290"/>
      <c r="M25" s="56">
        <f>'Source Data'!K25</f>
        <v>4122.8531046851722</v>
      </c>
      <c r="N25" s="74">
        <f t="shared" si="14"/>
        <v>0</v>
      </c>
      <c r="O25" s="290"/>
      <c r="P25" s="56">
        <f>'Source Data'!L25</f>
        <v>1649.1412418740688</v>
      </c>
      <c r="Q25" s="74">
        <f t="shared" si="15"/>
        <v>0</v>
      </c>
      <c r="R25" s="93">
        <v>0</v>
      </c>
      <c r="S25" s="56"/>
      <c r="T25" s="56"/>
      <c r="U25" s="57">
        <f t="shared" si="1"/>
        <v>0</v>
      </c>
      <c r="V25" s="93">
        <f t="shared" si="2"/>
        <v>0</v>
      </c>
      <c r="W25" s="74">
        <f t="shared" si="16"/>
        <v>0</v>
      </c>
      <c r="X25" s="93">
        <f t="shared" si="17"/>
        <v>0</v>
      </c>
      <c r="Y25" s="56">
        <f>[1]Iberville!$G25</f>
        <v>0</v>
      </c>
      <c r="Z25" s="93">
        <f t="shared" si="18"/>
        <v>0</v>
      </c>
      <c r="AA25" s="56"/>
      <c r="AB25" s="56">
        <f t="shared" si="19"/>
        <v>0</v>
      </c>
      <c r="AC25" s="93">
        <f t="shared" si="20"/>
        <v>0</v>
      </c>
      <c r="AD25" s="97">
        <f t="shared" si="3"/>
        <v>0</v>
      </c>
      <c r="AE25" s="75">
        <f>'Source Data'!N25</f>
        <v>3382</v>
      </c>
      <c r="AF25" s="90">
        <f t="shared" si="4"/>
        <v>0</v>
      </c>
      <c r="AG25" s="271"/>
      <c r="AH25" s="75">
        <f t="shared" si="21"/>
        <v>0</v>
      </c>
      <c r="AI25" s="271"/>
      <c r="AJ25" s="77">
        <f t="shared" si="5"/>
        <v>0</v>
      </c>
      <c r="AK25" s="76">
        <f t="shared" si="6"/>
        <v>0</v>
      </c>
      <c r="AL25" s="90">
        <f t="shared" si="22"/>
        <v>0</v>
      </c>
      <c r="AM25" s="79">
        <f t="shared" si="23"/>
        <v>0</v>
      </c>
      <c r="AN25" s="90">
        <f t="shared" si="24"/>
        <v>0</v>
      </c>
      <c r="AO25" s="56">
        <f>[1]Iberville!$M25</f>
        <v>0</v>
      </c>
      <c r="AP25" s="90">
        <f t="shared" si="25"/>
        <v>0</v>
      </c>
      <c r="AQ25" s="77"/>
      <c r="AR25" s="77">
        <f t="shared" si="26"/>
        <v>0</v>
      </c>
      <c r="AS25" s="90">
        <f t="shared" si="27"/>
        <v>0</v>
      </c>
      <c r="AT25" s="78">
        <f t="shared" si="7"/>
        <v>0</v>
      </c>
      <c r="AU25" s="87">
        <f t="shared" si="8"/>
        <v>0</v>
      </c>
      <c r="AV25" s="116"/>
      <c r="AW25" s="74"/>
      <c r="AX25" s="74">
        <f t="shared" si="9"/>
        <v>0</v>
      </c>
      <c r="AY25" s="74">
        <f t="shared" si="10"/>
        <v>0</v>
      </c>
    </row>
    <row r="26" spans="1:51" ht="16.149999999999999" customHeight="1" x14ac:dyDescent="0.2">
      <c r="A26" s="49">
        <v>20</v>
      </c>
      <c r="B26" s="50" t="s">
        <v>25</v>
      </c>
      <c r="C26" s="272">
        <f>'8_2.1.18 SIS'!Z26</f>
        <v>0</v>
      </c>
      <c r="D26" s="51">
        <f>'Source Data'!H26</f>
        <v>4820.2540944128086</v>
      </c>
      <c r="E26" s="80">
        <f t="shared" si="11"/>
        <v>0</v>
      </c>
      <c r="F26" s="291"/>
      <c r="G26" s="51">
        <f>'Source Data'!I26</f>
        <v>694.558500770818</v>
      </c>
      <c r="H26" s="80">
        <f t="shared" si="12"/>
        <v>0</v>
      </c>
      <c r="I26" s="291"/>
      <c r="J26" s="51">
        <f>'Source Data'!J26</f>
        <v>189.42504566476853</v>
      </c>
      <c r="K26" s="80">
        <f t="shared" si="13"/>
        <v>0</v>
      </c>
      <c r="L26" s="291"/>
      <c r="M26" s="51">
        <f>'Source Data'!K26</f>
        <v>4735.6261416192137</v>
      </c>
      <c r="N26" s="80">
        <f t="shared" si="14"/>
        <v>0</v>
      </c>
      <c r="O26" s="291"/>
      <c r="P26" s="51">
        <f>'Source Data'!L26</f>
        <v>1894.2504566476853</v>
      </c>
      <c r="Q26" s="80">
        <f t="shared" si="15"/>
        <v>0</v>
      </c>
      <c r="R26" s="94">
        <v>0</v>
      </c>
      <c r="S26" s="51"/>
      <c r="T26" s="51"/>
      <c r="U26" s="52">
        <f t="shared" si="1"/>
        <v>0</v>
      </c>
      <c r="V26" s="94">
        <f t="shared" si="2"/>
        <v>0</v>
      </c>
      <c r="W26" s="80">
        <f t="shared" si="16"/>
        <v>0</v>
      </c>
      <c r="X26" s="94">
        <f t="shared" si="17"/>
        <v>0</v>
      </c>
      <c r="Y26" s="51">
        <f>[1]Iberville!$G26</f>
        <v>0</v>
      </c>
      <c r="Z26" s="94">
        <f t="shared" si="18"/>
        <v>0</v>
      </c>
      <c r="AA26" s="53"/>
      <c r="AB26" s="51">
        <f t="shared" si="19"/>
        <v>0</v>
      </c>
      <c r="AC26" s="95">
        <f t="shared" si="20"/>
        <v>0</v>
      </c>
      <c r="AD26" s="95">
        <f t="shared" si="3"/>
        <v>0</v>
      </c>
      <c r="AE26" s="71">
        <f>'Source Data'!N26</f>
        <v>2473</v>
      </c>
      <c r="AF26" s="91">
        <f t="shared" si="4"/>
        <v>0</v>
      </c>
      <c r="AG26" s="272"/>
      <c r="AH26" s="71">
        <f t="shared" si="21"/>
        <v>0</v>
      </c>
      <c r="AI26" s="272"/>
      <c r="AJ26" s="72">
        <f t="shared" si="5"/>
        <v>0</v>
      </c>
      <c r="AK26" s="73">
        <f t="shared" si="6"/>
        <v>0</v>
      </c>
      <c r="AL26" s="91">
        <f t="shared" si="22"/>
        <v>0</v>
      </c>
      <c r="AM26" s="82">
        <f t="shared" si="23"/>
        <v>0</v>
      </c>
      <c r="AN26" s="91">
        <f t="shared" si="24"/>
        <v>0</v>
      </c>
      <c r="AO26" s="51">
        <f>[1]Iberville!$M26</f>
        <v>0</v>
      </c>
      <c r="AP26" s="91">
        <f t="shared" si="25"/>
        <v>0</v>
      </c>
      <c r="AQ26" s="72"/>
      <c r="AR26" s="72">
        <f t="shared" si="26"/>
        <v>0</v>
      </c>
      <c r="AS26" s="91">
        <f t="shared" si="27"/>
        <v>0</v>
      </c>
      <c r="AT26" s="81">
        <f t="shared" si="7"/>
        <v>0</v>
      </c>
      <c r="AU26" s="88">
        <f t="shared" si="8"/>
        <v>0</v>
      </c>
      <c r="AV26" s="116"/>
      <c r="AW26" s="80"/>
      <c r="AX26" s="80">
        <f t="shared" si="9"/>
        <v>0</v>
      </c>
      <c r="AY26" s="80">
        <f t="shared" si="10"/>
        <v>0</v>
      </c>
    </row>
    <row r="27" spans="1:51" ht="16.149999999999999" customHeight="1" x14ac:dyDescent="0.2">
      <c r="A27" s="58">
        <v>21</v>
      </c>
      <c r="B27" s="59" t="s">
        <v>26</v>
      </c>
      <c r="C27" s="270">
        <f>'8_2.1.18 SIS'!Z27</f>
        <v>0</v>
      </c>
      <c r="D27" s="60">
        <f>'Source Data'!H27</f>
        <v>4964.0768196326962</v>
      </c>
      <c r="E27" s="65">
        <f t="shared" si="11"/>
        <v>0</v>
      </c>
      <c r="F27" s="289"/>
      <c r="G27" s="60">
        <f>'Source Data'!I27</f>
        <v>705.05691404533979</v>
      </c>
      <c r="H27" s="65">
        <f t="shared" si="12"/>
        <v>0</v>
      </c>
      <c r="I27" s="289"/>
      <c r="J27" s="60">
        <f>'Source Data'!J27</f>
        <v>192.28824928509266</v>
      </c>
      <c r="K27" s="65">
        <f t="shared" si="13"/>
        <v>0</v>
      </c>
      <c r="L27" s="289"/>
      <c r="M27" s="60">
        <f>'Source Data'!K27</f>
        <v>4807.2062321273152</v>
      </c>
      <c r="N27" s="65">
        <f t="shared" si="14"/>
        <v>0</v>
      </c>
      <c r="O27" s="289"/>
      <c r="P27" s="60">
        <f>'Source Data'!L27</f>
        <v>1922.8824928509262</v>
      </c>
      <c r="Q27" s="65">
        <f t="shared" si="15"/>
        <v>0</v>
      </c>
      <c r="R27" s="92">
        <v>0</v>
      </c>
      <c r="S27" s="60"/>
      <c r="T27" s="60"/>
      <c r="U27" s="61">
        <f t="shared" si="1"/>
        <v>0</v>
      </c>
      <c r="V27" s="92">
        <f t="shared" si="2"/>
        <v>0</v>
      </c>
      <c r="W27" s="65">
        <f t="shared" si="16"/>
        <v>0</v>
      </c>
      <c r="X27" s="92">
        <f t="shared" si="17"/>
        <v>0</v>
      </c>
      <c r="Y27" s="60">
        <f>[1]Iberville!$G27</f>
        <v>0</v>
      </c>
      <c r="Z27" s="92">
        <f t="shared" si="18"/>
        <v>0</v>
      </c>
      <c r="AA27" s="60"/>
      <c r="AB27" s="60">
        <f t="shared" si="19"/>
        <v>0</v>
      </c>
      <c r="AC27" s="92">
        <f t="shared" si="20"/>
        <v>0</v>
      </c>
      <c r="AD27" s="96">
        <f t="shared" si="3"/>
        <v>0</v>
      </c>
      <c r="AE27" s="66">
        <f>'Source Data'!N27</f>
        <v>2521</v>
      </c>
      <c r="AF27" s="89">
        <f t="shared" si="4"/>
        <v>0</v>
      </c>
      <c r="AG27" s="270"/>
      <c r="AH27" s="66">
        <f t="shared" si="21"/>
        <v>0</v>
      </c>
      <c r="AI27" s="270"/>
      <c r="AJ27" s="68">
        <f t="shared" si="5"/>
        <v>0</v>
      </c>
      <c r="AK27" s="67">
        <f t="shared" si="6"/>
        <v>0</v>
      </c>
      <c r="AL27" s="89">
        <f t="shared" si="22"/>
        <v>0</v>
      </c>
      <c r="AM27" s="70">
        <f t="shared" si="23"/>
        <v>0</v>
      </c>
      <c r="AN27" s="89">
        <f t="shared" si="24"/>
        <v>0</v>
      </c>
      <c r="AO27" s="60">
        <f>[1]Iberville!$M27</f>
        <v>0</v>
      </c>
      <c r="AP27" s="89">
        <f t="shared" si="25"/>
        <v>0</v>
      </c>
      <c r="AQ27" s="68"/>
      <c r="AR27" s="68">
        <f t="shared" si="26"/>
        <v>0</v>
      </c>
      <c r="AS27" s="89">
        <f t="shared" si="27"/>
        <v>0</v>
      </c>
      <c r="AT27" s="69">
        <f t="shared" si="7"/>
        <v>0</v>
      </c>
      <c r="AU27" s="86">
        <f t="shared" si="8"/>
        <v>0</v>
      </c>
      <c r="AV27" s="116"/>
      <c r="AW27" s="65"/>
      <c r="AX27" s="65">
        <f t="shared" si="9"/>
        <v>0</v>
      </c>
      <c r="AY27" s="65">
        <f t="shared" si="10"/>
        <v>0</v>
      </c>
    </row>
    <row r="28" spans="1:51" ht="16.149999999999999" customHeight="1" x14ac:dyDescent="0.2">
      <c r="A28" s="54">
        <v>22</v>
      </c>
      <c r="B28" s="55" t="s">
        <v>27</v>
      </c>
      <c r="C28" s="271">
        <f>'8_2.1.18 SIS'!Z28</f>
        <v>0</v>
      </c>
      <c r="D28" s="56">
        <f>'Source Data'!H28</f>
        <v>5299.8126353513471</v>
      </c>
      <c r="E28" s="74">
        <f t="shared" si="11"/>
        <v>0</v>
      </c>
      <c r="F28" s="290"/>
      <c r="G28" s="56">
        <f>'Source Data'!I28</f>
        <v>774.29658969861021</v>
      </c>
      <c r="H28" s="74">
        <f t="shared" si="12"/>
        <v>0</v>
      </c>
      <c r="I28" s="290"/>
      <c r="J28" s="56">
        <f>'Source Data'!J28</f>
        <v>211.17179719053001</v>
      </c>
      <c r="K28" s="74">
        <f t="shared" si="13"/>
        <v>0</v>
      </c>
      <c r="L28" s="290"/>
      <c r="M28" s="56">
        <f>'Source Data'!K28</f>
        <v>5279.2949297632513</v>
      </c>
      <c r="N28" s="74">
        <f t="shared" si="14"/>
        <v>0</v>
      </c>
      <c r="O28" s="290"/>
      <c r="P28" s="56">
        <f>'Source Data'!L28</f>
        <v>2111.7179719053006</v>
      </c>
      <c r="Q28" s="74">
        <f t="shared" si="15"/>
        <v>0</v>
      </c>
      <c r="R28" s="93">
        <v>0</v>
      </c>
      <c r="S28" s="56"/>
      <c r="T28" s="56"/>
      <c r="U28" s="57">
        <f t="shared" si="1"/>
        <v>0</v>
      </c>
      <c r="V28" s="93">
        <f t="shared" si="2"/>
        <v>0</v>
      </c>
      <c r="W28" s="74">
        <f t="shared" si="16"/>
        <v>0</v>
      </c>
      <c r="X28" s="93">
        <f t="shared" si="17"/>
        <v>0</v>
      </c>
      <c r="Y28" s="56">
        <f>[1]Iberville!$G28</f>
        <v>0</v>
      </c>
      <c r="Z28" s="93">
        <f t="shared" si="18"/>
        <v>0</v>
      </c>
      <c r="AA28" s="56"/>
      <c r="AB28" s="56">
        <f t="shared" si="19"/>
        <v>0</v>
      </c>
      <c r="AC28" s="93">
        <f t="shared" si="20"/>
        <v>0</v>
      </c>
      <c r="AD28" s="97">
        <f t="shared" si="3"/>
        <v>0</v>
      </c>
      <c r="AE28" s="75">
        <f>'Source Data'!N28</f>
        <v>1782</v>
      </c>
      <c r="AF28" s="90">
        <f t="shared" si="4"/>
        <v>0</v>
      </c>
      <c r="AG28" s="271"/>
      <c r="AH28" s="75">
        <f t="shared" si="21"/>
        <v>0</v>
      </c>
      <c r="AI28" s="271"/>
      <c r="AJ28" s="77">
        <f t="shared" si="5"/>
        <v>0</v>
      </c>
      <c r="AK28" s="76">
        <f t="shared" si="6"/>
        <v>0</v>
      </c>
      <c r="AL28" s="90">
        <f t="shared" si="22"/>
        <v>0</v>
      </c>
      <c r="AM28" s="79">
        <f t="shared" si="23"/>
        <v>0</v>
      </c>
      <c r="AN28" s="90">
        <f t="shared" si="24"/>
        <v>0</v>
      </c>
      <c r="AO28" s="56">
        <f>[1]Iberville!$M28</f>
        <v>0</v>
      </c>
      <c r="AP28" s="90">
        <f t="shared" si="25"/>
        <v>0</v>
      </c>
      <c r="AQ28" s="77"/>
      <c r="AR28" s="77">
        <f t="shared" si="26"/>
        <v>0</v>
      </c>
      <c r="AS28" s="90">
        <f t="shared" si="27"/>
        <v>0</v>
      </c>
      <c r="AT28" s="78">
        <f t="shared" si="7"/>
        <v>0</v>
      </c>
      <c r="AU28" s="87">
        <f t="shared" si="8"/>
        <v>0</v>
      </c>
      <c r="AV28" s="116"/>
      <c r="AW28" s="74"/>
      <c r="AX28" s="74">
        <f t="shared" si="9"/>
        <v>0</v>
      </c>
      <c r="AY28" s="74">
        <f t="shared" si="10"/>
        <v>0</v>
      </c>
    </row>
    <row r="29" spans="1:51" ht="16.149999999999999" customHeight="1" x14ac:dyDescent="0.2">
      <c r="A29" s="54">
        <v>23</v>
      </c>
      <c r="B29" s="55" t="s">
        <v>28</v>
      </c>
      <c r="C29" s="271">
        <f>'8_2.1.18 SIS'!Z29</f>
        <v>0</v>
      </c>
      <c r="D29" s="56">
        <f>'Source Data'!H29</f>
        <v>4847.3597582819802</v>
      </c>
      <c r="E29" s="74">
        <f t="shared" si="11"/>
        <v>0</v>
      </c>
      <c r="F29" s="290"/>
      <c r="G29" s="56">
        <f>'Source Data'!I29</f>
        <v>643.90858310125191</v>
      </c>
      <c r="H29" s="74">
        <f t="shared" si="12"/>
        <v>0</v>
      </c>
      <c r="I29" s="290"/>
      <c r="J29" s="56">
        <f>'Source Data'!J29</f>
        <v>175.61143175488689</v>
      </c>
      <c r="K29" s="74">
        <f t="shared" si="13"/>
        <v>0</v>
      </c>
      <c r="L29" s="290"/>
      <c r="M29" s="56">
        <f>'Source Data'!K29</f>
        <v>4390.2857938721727</v>
      </c>
      <c r="N29" s="74">
        <f t="shared" si="14"/>
        <v>0</v>
      </c>
      <c r="O29" s="290"/>
      <c r="P29" s="56">
        <f>'Source Data'!L29</f>
        <v>1756.1143175488689</v>
      </c>
      <c r="Q29" s="74">
        <f t="shared" si="15"/>
        <v>0</v>
      </c>
      <c r="R29" s="93">
        <v>0</v>
      </c>
      <c r="S29" s="56"/>
      <c r="T29" s="56"/>
      <c r="U29" s="57">
        <f t="shared" si="1"/>
        <v>0</v>
      </c>
      <c r="V29" s="93">
        <f t="shared" si="2"/>
        <v>0</v>
      </c>
      <c r="W29" s="74">
        <f t="shared" si="16"/>
        <v>0</v>
      </c>
      <c r="X29" s="93">
        <f t="shared" si="17"/>
        <v>0</v>
      </c>
      <c r="Y29" s="56">
        <f>[1]Iberville!$G29</f>
        <v>0</v>
      </c>
      <c r="Z29" s="93">
        <f t="shared" si="18"/>
        <v>0</v>
      </c>
      <c r="AA29" s="56"/>
      <c r="AB29" s="56">
        <f t="shared" si="19"/>
        <v>0</v>
      </c>
      <c r="AC29" s="93">
        <f t="shared" si="20"/>
        <v>0</v>
      </c>
      <c r="AD29" s="97">
        <f t="shared" si="3"/>
        <v>0</v>
      </c>
      <c r="AE29" s="75">
        <f>'Source Data'!N29</f>
        <v>3371</v>
      </c>
      <c r="AF29" s="90">
        <f t="shared" si="4"/>
        <v>0</v>
      </c>
      <c r="AG29" s="271"/>
      <c r="AH29" s="75">
        <f t="shared" si="21"/>
        <v>0</v>
      </c>
      <c r="AI29" s="271"/>
      <c r="AJ29" s="77">
        <f t="shared" si="5"/>
        <v>0</v>
      </c>
      <c r="AK29" s="76">
        <f t="shared" si="6"/>
        <v>0</v>
      </c>
      <c r="AL29" s="90">
        <f t="shared" si="22"/>
        <v>0</v>
      </c>
      <c r="AM29" s="79">
        <f t="shared" si="23"/>
        <v>0</v>
      </c>
      <c r="AN29" s="90">
        <f t="shared" si="24"/>
        <v>0</v>
      </c>
      <c r="AO29" s="56">
        <f>[1]Iberville!$M29</f>
        <v>0</v>
      </c>
      <c r="AP29" s="90">
        <f t="shared" si="25"/>
        <v>0</v>
      </c>
      <c r="AQ29" s="77"/>
      <c r="AR29" s="77">
        <f t="shared" si="26"/>
        <v>0</v>
      </c>
      <c r="AS29" s="90">
        <f t="shared" si="27"/>
        <v>0</v>
      </c>
      <c r="AT29" s="78">
        <f t="shared" si="7"/>
        <v>0</v>
      </c>
      <c r="AU29" s="87">
        <f t="shared" si="8"/>
        <v>0</v>
      </c>
      <c r="AV29" s="116"/>
      <c r="AW29" s="74"/>
      <c r="AX29" s="74">
        <f t="shared" si="9"/>
        <v>0</v>
      </c>
      <c r="AY29" s="74">
        <f t="shared" si="10"/>
        <v>0</v>
      </c>
    </row>
    <row r="30" spans="1:51" ht="16.149999999999999" customHeight="1" x14ac:dyDescent="0.2">
      <c r="A30" s="54">
        <v>24</v>
      </c>
      <c r="B30" s="55" t="s">
        <v>29</v>
      </c>
      <c r="C30" s="271">
        <f>'8_2.1.18 SIS'!Z30</f>
        <v>184</v>
      </c>
      <c r="D30" s="56">
        <f>'Source Data'!H30</f>
        <v>2376.5026766431456</v>
      </c>
      <c r="E30" s="74">
        <f t="shared" si="11"/>
        <v>437276.49250233878</v>
      </c>
      <c r="F30" s="290"/>
      <c r="G30" s="56">
        <f>'Source Data'!I30</f>
        <v>235.68636722840623</v>
      </c>
      <c r="H30" s="74">
        <f t="shared" si="12"/>
        <v>0</v>
      </c>
      <c r="I30" s="290"/>
      <c r="J30" s="56">
        <f>'Source Data'!J30</f>
        <v>64.278100153201677</v>
      </c>
      <c r="K30" s="74">
        <f t="shared" si="13"/>
        <v>0</v>
      </c>
      <c r="L30" s="290"/>
      <c r="M30" s="56">
        <f>'Source Data'!K30</f>
        <v>1606.9525038300424</v>
      </c>
      <c r="N30" s="74">
        <f t="shared" si="14"/>
        <v>0</v>
      </c>
      <c r="O30" s="290"/>
      <c r="P30" s="56">
        <f>'Source Data'!L30</f>
        <v>642.78100153201683</v>
      </c>
      <c r="Q30" s="74">
        <f t="shared" si="15"/>
        <v>0</v>
      </c>
      <c r="R30" s="93">
        <v>517067</v>
      </c>
      <c r="S30" s="56"/>
      <c r="T30" s="56"/>
      <c r="U30" s="57">
        <f t="shared" si="1"/>
        <v>0</v>
      </c>
      <c r="V30" s="93">
        <f t="shared" si="2"/>
        <v>517067</v>
      </c>
      <c r="W30" s="74">
        <f t="shared" si="16"/>
        <v>-1293</v>
      </c>
      <c r="X30" s="93">
        <f t="shared" si="17"/>
        <v>515774</v>
      </c>
      <c r="Y30" s="56">
        <f>[1]Iberville!$G30</f>
        <v>-2859</v>
      </c>
      <c r="Z30" s="93">
        <f t="shared" si="18"/>
        <v>512915</v>
      </c>
      <c r="AA30" s="56"/>
      <c r="AB30" s="56">
        <f t="shared" si="19"/>
        <v>512915</v>
      </c>
      <c r="AC30" s="93">
        <f t="shared" si="20"/>
        <v>42743</v>
      </c>
      <c r="AD30" s="97">
        <f t="shared" si="3"/>
        <v>512915</v>
      </c>
      <c r="AE30" s="75">
        <f>'Source Data'!N30</f>
        <v>11650</v>
      </c>
      <c r="AF30" s="90">
        <f t="shared" si="4"/>
        <v>2143600</v>
      </c>
      <c r="AG30" s="271"/>
      <c r="AH30" s="75">
        <f t="shared" si="21"/>
        <v>0</v>
      </c>
      <c r="AI30" s="271"/>
      <c r="AJ30" s="77">
        <f t="shared" si="5"/>
        <v>0</v>
      </c>
      <c r="AK30" s="76">
        <f t="shared" si="6"/>
        <v>0</v>
      </c>
      <c r="AL30" s="90">
        <f t="shared" si="22"/>
        <v>2143600</v>
      </c>
      <c r="AM30" s="79">
        <f t="shared" si="23"/>
        <v>-5359</v>
      </c>
      <c r="AN30" s="90">
        <f t="shared" si="24"/>
        <v>2138241</v>
      </c>
      <c r="AO30" s="56">
        <f>[1]Iberville!$M30</f>
        <v>-422686</v>
      </c>
      <c r="AP30" s="90">
        <f t="shared" si="25"/>
        <v>1715555</v>
      </c>
      <c r="AQ30" s="77"/>
      <c r="AR30" s="77">
        <f t="shared" si="26"/>
        <v>1715555</v>
      </c>
      <c r="AS30" s="90">
        <f t="shared" si="27"/>
        <v>142963</v>
      </c>
      <c r="AT30" s="78">
        <f t="shared" si="7"/>
        <v>2228470</v>
      </c>
      <c r="AU30" s="87">
        <f t="shared" si="8"/>
        <v>185706</v>
      </c>
      <c r="AV30" s="116"/>
      <c r="AW30" s="74"/>
      <c r="AX30" s="74">
        <f t="shared" si="9"/>
        <v>5359</v>
      </c>
      <c r="AY30" s="74">
        <f t="shared" si="10"/>
        <v>5359</v>
      </c>
    </row>
    <row r="31" spans="1:51" ht="16.149999999999999" customHeight="1" x14ac:dyDescent="0.2">
      <c r="A31" s="49">
        <v>25</v>
      </c>
      <c r="B31" s="50" t="s">
        <v>30</v>
      </c>
      <c r="C31" s="272">
        <f>'8_2.1.18 SIS'!Z31</f>
        <v>0</v>
      </c>
      <c r="D31" s="51">
        <f>'Source Data'!H31</f>
        <v>4037.466979885065</v>
      </c>
      <c r="E31" s="80">
        <f t="shared" si="11"/>
        <v>0</v>
      </c>
      <c r="F31" s="291"/>
      <c r="G31" s="51">
        <f>'Source Data'!I31</f>
        <v>547.31914183029971</v>
      </c>
      <c r="H31" s="80">
        <f t="shared" si="12"/>
        <v>0</v>
      </c>
      <c r="I31" s="291"/>
      <c r="J31" s="51">
        <f>'Source Data'!J31</f>
        <v>149.268856862809</v>
      </c>
      <c r="K31" s="80">
        <f t="shared" si="13"/>
        <v>0</v>
      </c>
      <c r="L31" s="291"/>
      <c r="M31" s="51">
        <f>'Source Data'!K31</f>
        <v>3731.7214215702247</v>
      </c>
      <c r="N31" s="80">
        <f t="shared" si="14"/>
        <v>0</v>
      </c>
      <c r="O31" s="291"/>
      <c r="P31" s="51">
        <f>'Source Data'!L31</f>
        <v>1492.6885686280898</v>
      </c>
      <c r="Q31" s="80">
        <f t="shared" si="15"/>
        <v>0</v>
      </c>
      <c r="R31" s="94">
        <v>0</v>
      </c>
      <c r="S31" s="51"/>
      <c r="T31" s="51"/>
      <c r="U31" s="52">
        <f t="shared" si="1"/>
        <v>0</v>
      </c>
      <c r="V31" s="94">
        <f t="shared" si="2"/>
        <v>0</v>
      </c>
      <c r="W31" s="80">
        <f t="shared" si="16"/>
        <v>0</v>
      </c>
      <c r="X31" s="94">
        <f t="shared" si="17"/>
        <v>0</v>
      </c>
      <c r="Y31" s="51">
        <f>[1]Iberville!$G31</f>
        <v>0</v>
      </c>
      <c r="Z31" s="94">
        <f t="shared" si="18"/>
        <v>0</v>
      </c>
      <c r="AA31" s="53"/>
      <c r="AB31" s="51">
        <f t="shared" si="19"/>
        <v>0</v>
      </c>
      <c r="AC31" s="95">
        <f t="shared" si="20"/>
        <v>0</v>
      </c>
      <c r="AD31" s="95">
        <f t="shared" si="3"/>
        <v>0</v>
      </c>
      <c r="AE31" s="71">
        <f>'Source Data'!N31</f>
        <v>4673</v>
      </c>
      <c r="AF31" s="91">
        <f t="shared" si="4"/>
        <v>0</v>
      </c>
      <c r="AG31" s="272"/>
      <c r="AH31" s="71">
        <f t="shared" si="21"/>
        <v>0</v>
      </c>
      <c r="AI31" s="272"/>
      <c r="AJ31" s="72">
        <f t="shared" si="5"/>
        <v>0</v>
      </c>
      <c r="AK31" s="73">
        <f t="shared" si="6"/>
        <v>0</v>
      </c>
      <c r="AL31" s="91">
        <f t="shared" si="22"/>
        <v>0</v>
      </c>
      <c r="AM31" s="82">
        <f t="shared" si="23"/>
        <v>0</v>
      </c>
      <c r="AN31" s="91">
        <f t="shared" si="24"/>
        <v>0</v>
      </c>
      <c r="AO31" s="51">
        <f>[1]Iberville!$M31</f>
        <v>0</v>
      </c>
      <c r="AP31" s="91">
        <f t="shared" si="25"/>
        <v>0</v>
      </c>
      <c r="AQ31" s="72"/>
      <c r="AR31" s="72">
        <f t="shared" si="26"/>
        <v>0</v>
      </c>
      <c r="AS31" s="91">
        <f t="shared" si="27"/>
        <v>0</v>
      </c>
      <c r="AT31" s="81">
        <f t="shared" si="7"/>
        <v>0</v>
      </c>
      <c r="AU31" s="88">
        <f t="shared" si="8"/>
        <v>0</v>
      </c>
      <c r="AV31" s="116"/>
      <c r="AW31" s="80"/>
      <c r="AX31" s="80">
        <f t="shared" si="9"/>
        <v>0</v>
      </c>
      <c r="AY31" s="80">
        <f t="shared" si="10"/>
        <v>0</v>
      </c>
    </row>
    <row r="32" spans="1:51" ht="16.149999999999999" customHeight="1" x14ac:dyDescent="0.2">
      <c r="A32" s="58">
        <v>26</v>
      </c>
      <c r="B32" s="59" t="s">
        <v>31</v>
      </c>
      <c r="C32" s="270">
        <f>'8_2.1.18 SIS'!Z32</f>
        <v>0</v>
      </c>
      <c r="D32" s="60">
        <f>'Source Data'!H32</f>
        <v>3766.8356517369007</v>
      </c>
      <c r="E32" s="65">
        <f t="shared" si="11"/>
        <v>0</v>
      </c>
      <c r="F32" s="289"/>
      <c r="G32" s="60">
        <f>'Source Data'!I32</f>
        <v>468.82114429316323</v>
      </c>
      <c r="H32" s="65">
        <f t="shared" si="12"/>
        <v>0</v>
      </c>
      <c r="I32" s="289"/>
      <c r="J32" s="60">
        <f>'Source Data'!J32</f>
        <v>127.8603120799536</v>
      </c>
      <c r="K32" s="65">
        <f t="shared" si="13"/>
        <v>0</v>
      </c>
      <c r="L32" s="289"/>
      <c r="M32" s="60">
        <f>'Source Data'!K32</f>
        <v>3196.5078019988405</v>
      </c>
      <c r="N32" s="65">
        <f t="shared" si="14"/>
        <v>0</v>
      </c>
      <c r="O32" s="289"/>
      <c r="P32" s="60">
        <f>'Source Data'!L32</f>
        <v>1278.6031207995361</v>
      </c>
      <c r="Q32" s="65">
        <f t="shared" si="15"/>
        <v>0</v>
      </c>
      <c r="R32" s="92">
        <v>0</v>
      </c>
      <c r="S32" s="60"/>
      <c r="T32" s="60"/>
      <c r="U32" s="61">
        <f t="shared" si="1"/>
        <v>0</v>
      </c>
      <c r="V32" s="92">
        <f t="shared" si="2"/>
        <v>0</v>
      </c>
      <c r="W32" s="65">
        <f t="shared" si="16"/>
        <v>0</v>
      </c>
      <c r="X32" s="92">
        <f t="shared" si="17"/>
        <v>0</v>
      </c>
      <c r="Y32" s="60">
        <f>[1]Iberville!$G32</f>
        <v>0</v>
      </c>
      <c r="Z32" s="92">
        <f t="shared" si="18"/>
        <v>0</v>
      </c>
      <c r="AA32" s="60"/>
      <c r="AB32" s="60">
        <f t="shared" si="19"/>
        <v>0</v>
      </c>
      <c r="AC32" s="92">
        <f t="shared" si="20"/>
        <v>0</v>
      </c>
      <c r="AD32" s="96">
        <f t="shared" si="3"/>
        <v>0</v>
      </c>
      <c r="AE32" s="66">
        <f>'Source Data'!N32</f>
        <v>5304</v>
      </c>
      <c r="AF32" s="89">
        <f t="shared" si="4"/>
        <v>0</v>
      </c>
      <c r="AG32" s="270"/>
      <c r="AH32" s="66">
        <f t="shared" si="21"/>
        <v>0</v>
      </c>
      <c r="AI32" s="270"/>
      <c r="AJ32" s="68">
        <f t="shared" si="5"/>
        <v>0</v>
      </c>
      <c r="AK32" s="67">
        <f t="shared" si="6"/>
        <v>0</v>
      </c>
      <c r="AL32" s="89">
        <f t="shared" si="22"/>
        <v>0</v>
      </c>
      <c r="AM32" s="70">
        <f t="shared" si="23"/>
        <v>0</v>
      </c>
      <c r="AN32" s="89">
        <f t="shared" si="24"/>
        <v>0</v>
      </c>
      <c r="AO32" s="60">
        <f>[1]Iberville!$M32</f>
        <v>0</v>
      </c>
      <c r="AP32" s="89">
        <f t="shared" si="25"/>
        <v>0</v>
      </c>
      <c r="AQ32" s="68"/>
      <c r="AR32" s="68">
        <f t="shared" si="26"/>
        <v>0</v>
      </c>
      <c r="AS32" s="89">
        <f t="shared" si="27"/>
        <v>0</v>
      </c>
      <c r="AT32" s="69">
        <f t="shared" si="7"/>
        <v>0</v>
      </c>
      <c r="AU32" s="86">
        <f t="shared" si="8"/>
        <v>0</v>
      </c>
      <c r="AV32" s="116"/>
      <c r="AW32" s="65"/>
      <c r="AX32" s="65">
        <f t="shared" si="9"/>
        <v>0</v>
      </c>
      <c r="AY32" s="65">
        <f t="shared" si="10"/>
        <v>0</v>
      </c>
    </row>
    <row r="33" spans="1:51" ht="16.149999999999999" customHeight="1" x14ac:dyDescent="0.2">
      <c r="A33" s="54">
        <v>27</v>
      </c>
      <c r="B33" s="55" t="s">
        <v>32</v>
      </c>
      <c r="C33" s="271">
        <f>'8_2.1.18 SIS'!Z33</f>
        <v>0</v>
      </c>
      <c r="D33" s="56">
        <f>'Source Data'!H33</f>
        <v>5228.5444628948371</v>
      </c>
      <c r="E33" s="74">
        <f t="shared" si="11"/>
        <v>0</v>
      </c>
      <c r="F33" s="290"/>
      <c r="G33" s="56">
        <f>'Source Data'!I33</f>
        <v>687.4036243637745</v>
      </c>
      <c r="H33" s="74">
        <f t="shared" si="12"/>
        <v>0</v>
      </c>
      <c r="I33" s="290"/>
      <c r="J33" s="56">
        <f>'Source Data'!J33</f>
        <v>187.4737157355749</v>
      </c>
      <c r="K33" s="74">
        <f t="shared" si="13"/>
        <v>0</v>
      </c>
      <c r="L33" s="290"/>
      <c r="M33" s="56">
        <f>'Source Data'!K33</f>
        <v>4686.842893389372</v>
      </c>
      <c r="N33" s="74">
        <f t="shared" si="14"/>
        <v>0</v>
      </c>
      <c r="O33" s="290"/>
      <c r="P33" s="56">
        <f>'Source Data'!L33</f>
        <v>1874.7371573557489</v>
      </c>
      <c r="Q33" s="74">
        <f t="shared" si="15"/>
        <v>0</v>
      </c>
      <c r="R33" s="93">
        <v>0</v>
      </c>
      <c r="S33" s="56"/>
      <c r="T33" s="56"/>
      <c r="U33" s="57">
        <f t="shared" si="1"/>
        <v>0</v>
      </c>
      <c r="V33" s="93">
        <f t="shared" si="2"/>
        <v>0</v>
      </c>
      <c r="W33" s="74">
        <f t="shared" si="16"/>
        <v>0</v>
      </c>
      <c r="X33" s="93">
        <f t="shared" si="17"/>
        <v>0</v>
      </c>
      <c r="Y33" s="56">
        <f>[1]Iberville!$G33</f>
        <v>0</v>
      </c>
      <c r="Z33" s="93">
        <f t="shared" si="18"/>
        <v>0</v>
      </c>
      <c r="AA33" s="56"/>
      <c r="AB33" s="56">
        <f t="shared" si="19"/>
        <v>0</v>
      </c>
      <c r="AC33" s="93">
        <f t="shared" si="20"/>
        <v>0</v>
      </c>
      <c r="AD33" s="97">
        <f t="shared" si="3"/>
        <v>0</v>
      </c>
      <c r="AE33" s="75">
        <f>'Source Data'!N33</f>
        <v>3412</v>
      </c>
      <c r="AF33" s="90">
        <f t="shared" si="4"/>
        <v>0</v>
      </c>
      <c r="AG33" s="271"/>
      <c r="AH33" s="75">
        <f t="shared" si="21"/>
        <v>0</v>
      </c>
      <c r="AI33" s="271"/>
      <c r="AJ33" s="77">
        <f t="shared" si="5"/>
        <v>0</v>
      </c>
      <c r="AK33" s="76">
        <f t="shared" si="6"/>
        <v>0</v>
      </c>
      <c r="AL33" s="90">
        <f t="shared" si="22"/>
        <v>0</v>
      </c>
      <c r="AM33" s="79">
        <f t="shared" si="23"/>
        <v>0</v>
      </c>
      <c r="AN33" s="90">
        <f t="shared" si="24"/>
        <v>0</v>
      </c>
      <c r="AO33" s="56">
        <f>[1]Iberville!$M33</f>
        <v>0</v>
      </c>
      <c r="AP33" s="90">
        <f t="shared" si="25"/>
        <v>0</v>
      </c>
      <c r="AQ33" s="77"/>
      <c r="AR33" s="77">
        <f t="shared" si="26"/>
        <v>0</v>
      </c>
      <c r="AS33" s="90">
        <f t="shared" si="27"/>
        <v>0</v>
      </c>
      <c r="AT33" s="78">
        <f t="shared" si="7"/>
        <v>0</v>
      </c>
      <c r="AU33" s="87">
        <f t="shared" si="8"/>
        <v>0</v>
      </c>
      <c r="AV33" s="116"/>
      <c r="AW33" s="74"/>
      <c r="AX33" s="74">
        <f t="shared" si="9"/>
        <v>0</v>
      </c>
      <c r="AY33" s="74">
        <f t="shared" si="10"/>
        <v>0</v>
      </c>
    </row>
    <row r="34" spans="1:51" ht="16.149999999999999" customHeight="1" x14ac:dyDescent="0.2">
      <c r="A34" s="54">
        <v>28</v>
      </c>
      <c r="B34" s="55" t="s">
        <v>33</v>
      </c>
      <c r="C34" s="271">
        <f>'8_2.1.18 SIS'!Z34</f>
        <v>0</v>
      </c>
      <c r="D34" s="56">
        <f>'Source Data'!H34</f>
        <v>3407.9343597999155</v>
      </c>
      <c r="E34" s="74">
        <f t="shared" si="11"/>
        <v>0</v>
      </c>
      <c r="F34" s="290"/>
      <c r="G34" s="56">
        <f>'Source Data'!I34</f>
        <v>466.65190378503735</v>
      </c>
      <c r="H34" s="74">
        <f t="shared" si="12"/>
        <v>0</v>
      </c>
      <c r="I34" s="290"/>
      <c r="J34" s="56">
        <f>'Source Data'!J34</f>
        <v>127.26870103228291</v>
      </c>
      <c r="K34" s="74">
        <f t="shared" si="13"/>
        <v>0</v>
      </c>
      <c r="L34" s="290"/>
      <c r="M34" s="56">
        <f>'Source Data'!K34</f>
        <v>3181.7175258070724</v>
      </c>
      <c r="N34" s="74">
        <f t="shared" si="14"/>
        <v>0</v>
      </c>
      <c r="O34" s="290"/>
      <c r="P34" s="56">
        <f>'Source Data'!L34</f>
        <v>1272.6870103228293</v>
      </c>
      <c r="Q34" s="74">
        <f t="shared" si="15"/>
        <v>0</v>
      </c>
      <c r="R34" s="93">
        <v>0</v>
      </c>
      <c r="S34" s="56"/>
      <c r="T34" s="56"/>
      <c r="U34" s="57">
        <f t="shared" si="1"/>
        <v>0</v>
      </c>
      <c r="V34" s="93">
        <f t="shared" si="2"/>
        <v>0</v>
      </c>
      <c r="W34" s="74">
        <f t="shared" si="16"/>
        <v>0</v>
      </c>
      <c r="X34" s="93">
        <f t="shared" si="17"/>
        <v>0</v>
      </c>
      <c r="Y34" s="56">
        <f>[1]Iberville!$G34</f>
        <v>0</v>
      </c>
      <c r="Z34" s="93">
        <f t="shared" si="18"/>
        <v>0</v>
      </c>
      <c r="AA34" s="56"/>
      <c r="AB34" s="56">
        <f t="shared" si="19"/>
        <v>0</v>
      </c>
      <c r="AC34" s="93">
        <f t="shared" si="20"/>
        <v>0</v>
      </c>
      <c r="AD34" s="97">
        <f t="shared" si="3"/>
        <v>0</v>
      </c>
      <c r="AE34" s="75">
        <f>'Source Data'!N34</f>
        <v>5598</v>
      </c>
      <c r="AF34" s="90">
        <f t="shared" si="4"/>
        <v>0</v>
      </c>
      <c r="AG34" s="271"/>
      <c r="AH34" s="75">
        <f t="shared" si="21"/>
        <v>0</v>
      </c>
      <c r="AI34" s="271"/>
      <c r="AJ34" s="77">
        <f t="shared" si="5"/>
        <v>0</v>
      </c>
      <c r="AK34" s="76">
        <f t="shared" si="6"/>
        <v>0</v>
      </c>
      <c r="AL34" s="90">
        <f t="shared" si="22"/>
        <v>0</v>
      </c>
      <c r="AM34" s="79">
        <f t="shared" si="23"/>
        <v>0</v>
      </c>
      <c r="AN34" s="90">
        <f t="shared" si="24"/>
        <v>0</v>
      </c>
      <c r="AO34" s="56">
        <f>[1]Iberville!$M34</f>
        <v>0</v>
      </c>
      <c r="AP34" s="90">
        <f t="shared" si="25"/>
        <v>0</v>
      </c>
      <c r="AQ34" s="77"/>
      <c r="AR34" s="77">
        <f t="shared" si="26"/>
        <v>0</v>
      </c>
      <c r="AS34" s="90">
        <f t="shared" si="27"/>
        <v>0</v>
      </c>
      <c r="AT34" s="78">
        <f t="shared" si="7"/>
        <v>0</v>
      </c>
      <c r="AU34" s="87">
        <f t="shared" si="8"/>
        <v>0</v>
      </c>
      <c r="AV34" s="116"/>
      <c r="AW34" s="74"/>
      <c r="AX34" s="74">
        <f t="shared" si="9"/>
        <v>0</v>
      </c>
      <c r="AY34" s="74">
        <f t="shared" si="10"/>
        <v>0</v>
      </c>
    </row>
    <row r="35" spans="1:51" ht="16.149999999999999" customHeight="1" x14ac:dyDescent="0.2">
      <c r="A35" s="54">
        <v>29</v>
      </c>
      <c r="B35" s="55" t="s">
        <v>34</v>
      </c>
      <c r="C35" s="271">
        <f>'8_2.1.18 SIS'!Z35</f>
        <v>0</v>
      </c>
      <c r="D35" s="56">
        <f>'Source Data'!H35</f>
        <v>4119.4752527522951</v>
      </c>
      <c r="E35" s="74">
        <f t="shared" si="11"/>
        <v>0</v>
      </c>
      <c r="F35" s="290"/>
      <c r="G35" s="56">
        <f>'Source Data'!I35</f>
        <v>554.9726016103474</v>
      </c>
      <c r="H35" s="74">
        <f t="shared" si="12"/>
        <v>0</v>
      </c>
      <c r="I35" s="290"/>
      <c r="J35" s="56">
        <f>'Source Data'!J35</f>
        <v>151.35616407554929</v>
      </c>
      <c r="K35" s="74">
        <f t="shared" si="13"/>
        <v>0</v>
      </c>
      <c r="L35" s="290"/>
      <c r="M35" s="56">
        <f>'Source Data'!K35</f>
        <v>3783.9041018887328</v>
      </c>
      <c r="N35" s="74">
        <f t="shared" si="14"/>
        <v>0</v>
      </c>
      <c r="O35" s="290"/>
      <c r="P35" s="56">
        <f>'Source Data'!L35</f>
        <v>1513.5616407554928</v>
      </c>
      <c r="Q35" s="74">
        <f t="shared" si="15"/>
        <v>0</v>
      </c>
      <c r="R35" s="93">
        <v>0</v>
      </c>
      <c r="S35" s="56"/>
      <c r="T35" s="56"/>
      <c r="U35" s="57">
        <f t="shared" si="1"/>
        <v>0</v>
      </c>
      <c r="V35" s="93">
        <f t="shared" si="2"/>
        <v>0</v>
      </c>
      <c r="W35" s="74">
        <f t="shared" si="16"/>
        <v>0</v>
      </c>
      <c r="X35" s="93">
        <f t="shared" si="17"/>
        <v>0</v>
      </c>
      <c r="Y35" s="56">
        <f>[1]Iberville!$G35</f>
        <v>0</v>
      </c>
      <c r="Z35" s="93">
        <f t="shared" si="18"/>
        <v>0</v>
      </c>
      <c r="AA35" s="56"/>
      <c r="AB35" s="56">
        <f t="shared" si="19"/>
        <v>0</v>
      </c>
      <c r="AC35" s="93">
        <f t="shared" si="20"/>
        <v>0</v>
      </c>
      <c r="AD35" s="97">
        <f t="shared" si="3"/>
        <v>0</v>
      </c>
      <c r="AE35" s="75">
        <f>'Source Data'!N35</f>
        <v>4860</v>
      </c>
      <c r="AF35" s="90">
        <f t="shared" si="4"/>
        <v>0</v>
      </c>
      <c r="AG35" s="271"/>
      <c r="AH35" s="75">
        <f t="shared" si="21"/>
        <v>0</v>
      </c>
      <c r="AI35" s="271"/>
      <c r="AJ35" s="77">
        <f t="shared" si="5"/>
        <v>0</v>
      </c>
      <c r="AK35" s="76">
        <f t="shared" si="6"/>
        <v>0</v>
      </c>
      <c r="AL35" s="90">
        <f t="shared" si="22"/>
        <v>0</v>
      </c>
      <c r="AM35" s="79">
        <f t="shared" si="23"/>
        <v>0</v>
      </c>
      <c r="AN35" s="90">
        <f t="shared" si="24"/>
        <v>0</v>
      </c>
      <c r="AO35" s="56">
        <f>[1]Iberville!$M35</f>
        <v>0</v>
      </c>
      <c r="AP35" s="90">
        <f t="shared" si="25"/>
        <v>0</v>
      </c>
      <c r="AQ35" s="77"/>
      <c r="AR35" s="77">
        <f t="shared" si="26"/>
        <v>0</v>
      </c>
      <c r="AS35" s="90">
        <f t="shared" si="27"/>
        <v>0</v>
      </c>
      <c r="AT35" s="78">
        <f t="shared" si="7"/>
        <v>0</v>
      </c>
      <c r="AU35" s="87">
        <f t="shared" si="8"/>
        <v>0</v>
      </c>
      <c r="AV35" s="116"/>
      <c r="AW35" s="74"/>
      <c r="AX35" s="74">
        <f t="shared" si="9"/>
        <v>0</v>
      </c>
      <c r="AY35" s="74">
        <f t="shared" si="10"/>
        <v>0</v>
      </c>
    </row>
    <row r="36" spans="1:51" ht="16.149999999999999" customHeight="1" x14ac:dyDescent="0.2">
      <c r="A36" s="49">
        <v>30</v>
      </c>
      <c r="B36" s="50" t="s">
        <v>35</v>
      </c>
      <c r="C36" s="272">
        <f>'8_2.1.18 SIS'!Z36</f>
        <v>0</v>
      </c>
      <c r="D36" s="51">
        <f>'Source Data'!H36</f>
        <v>5413.9637107951485</v>
      </c>
      <c r="E36" s="80">
        <f t="shared" si="11"/>
        <v>0</v>
      </c>
      <c r="F36" s="291"/>
      <c r="G36" s="51">
        <f>'Source Data'!I36</f>
        <v>702.2116679130869</v>
      </c>
      <c r="H36" s="80">
        <f t="shared" si="12"/>
        <v>0</v>
      </c>
      <c r="I36" s="291"/>
      <c r="J36" s="51">
        <f>'Source Data'!J36</f>
        <v>191.51227306720551</v>
      </c>
      <c r="K36" s="80">
        <f t="shared" si="13"/>
        <v>0</v>
      </c>
      <c r="L36" s="291"/>
      <c r="M36" s="51">
        <f>'Source Data'!K36</f>
        <v>4787.8068266801383</v>
      </c>
      <c r="N36" s="80">
        <f t="shared" si="14"/>
        <v>0</v>
      </c>
      <c r="O36" s="291"/>
      <c r="P36" s="51">
        <f>'Source Data'!L36</f>
        <v>1915.1227306720555</v>
      </c>
      <c r="Q36" s="80">
        <f t="shared" si="15"/>
        <v>0</v>
      </c>
      <c r="R36" s="94">
        <v>0</v>
      </c>
      <c r="S36" s="51"/>
      <c r="T36" s="51"/>
      <c r="U36" s="52">
        <f t="shared" si="1"/>
        <v>0</v>
      </c>
      <c r="V36" s="94">
        <f t="shared" si="2"/>
        <v>0</v>
      </c>
      <c r="W36" s="80">
        <f t="shared" si="16"/>
        <v>0</v>
      </c>
      <c r="X36" s="94">
        <f t="shared" si="17"/>
        <v>0</v>
      </c>
      <c r="Y36" s="51">
        <f>[1]Iberville!$G36</f>
        <v>0</v>
      </c>
      <c r="Z36" s="94">
        <f t="shared" si="18"/>
        <v>0</v>
      </c>
      <c r="AA36" s="53"/>
      <c r="AB36" s="51">
        <f t="shared" si="19"/>
        <v>0</v>
      </c>
      <c r="AC36" s="95">
        <f t="shared" si="20"/>
        <v>0</v>
      </c>
      <c r="AD36" s="95">
        <f t="shared" si="3"/>
        <v>0</v>
      </c>
      <c r="AE36" s="71">
        <f>'Source Data'!N36</f>
        <v>3884</v>
      </c>
      <c r="AF36" s="91">
        <f t="shared" si="4"/>
        <v>0</v>
      </c>
      <c r="AG36" s="272"/>
      <c r="AH36" s="71">
        <f t="shared" si="21"/>
        <v>0</v>
      </c>
      <c r="AI36" s="272"/>
      <c r="AJ36" s="72">
        <f t="shared" si="5"/>
        <v>0</v>
      </c>
      <c r="AK36" s="73">
        <f t="shared" si="6"/>
        <v>0</v>
      </c>
      <c r="AL36" s="91">
        <f t="shared" si="22"/>
        <v>0</v>
      </c>
      <c r="AM36" s="82">
        <f t="shared" si="23"/>
        <v>0</v>
      </c>
      <c r="AN36" s="91">
        <f t="shared" si="24"/>
        <v>0</v>
      </c>
      <c r="AO36" s="51">
        <f>[1]Iberville!$M36</f>
        <v>0</v>
      </c>
      <c r="AP36" s="91">
        <f t="shared" si="25"/>
        <v>0</v>
      </c>
      <c r="AQ36" s="72"/>
      <c r="AR36" s="72">
        <f t="shared" si="26"/>
        <v>0</v>
      </c>
      <c r="AS36" s="91">
        <f t="shared" si="27"/>
        <v>0</v>
      </c>
      <c r="AT36" s="81">
        <f t="shared" si="7"/>
        <v>0</v>
      </c>
      <c r="AU36" s="88">
        <f t="shared" si="8"/>
        <v>0</v>
      </c>
      <c r="AV36" s="116"/>
      <c r="AW36" s="80"/>
      <c r="AX36" s="80">
        <f t="shared" si="9"/>
        <v>0</v>
      </c>
      <c r="AY36" s="80">
        <f t="shared" si="10"/>
        <v>0</v>
      </c>
    </row>
    <row r="37" spans="1:51" ht="16.149999999999999" customHeight="1" x14ac:dyDescent="0.2">
      <c r="A37" s="58">
        <v>31</v>
      </c>
      <c r="B37" s="59" t="s">
        <v>36</v>
      </c>
      <c r="C37" s="270">
        <f>'8_2.1.18 SIS'!Z37</f>
        <v>0</v>
      </c>
      <c r="D37" s="60">
        <f>'Source Data'!H37</f>
        <v>3796.0097351340864</v>
      </c>
      <c r="E37" s="65">
        <f t="shared" si="11"/>
        <v>0</v>
      </c>
      <c r="F37" s="289"/>
      <c r="G37" s="60">
        <f>'Source Data'!I37</f>
        <v>524.75657375911442</v>
      </c>
      <c r="H37" s="65">
        <f t="shared" si="12"/>
        <v>0</v>
      </c>
      <c r="I37" s="289"/>
      <c r="J37" s="60">
        <f>'Source Data'!J37</f>
        <v>143.11542920703121</v>
      </c>
      <c r="K37" s="65">
        <f t="shared" si="13"/>
        <v>0</v>
      </c>
      <c r="L37" s="289"/>
      <c r="M37" s="60">
        <f>'Source Data'!K37</f>
        <v>3577.8857301757807</v>
      </c>
      <c r="N37" s="65">
        <f t="shared" si="14"/>
        <v>0</v>
      </c>
      <c r="O37" s="289"/>
      <c r="P37" s="60">
        <f>'Source Data'!L37</f>
        <v>1431.1542920703123</v>
      </c>
      <c r="Q37" s="65">
        <f t="shared" si="15"/>
        <v>0</v>
      </c>
      <c r="R37" s="92">
        <v>0</v>
      </c>
      <c r="S37" s="60"/>
      <c r="T37" s="60"/>
      <c r="U37" s="61">
        <f t="shared" si="1"/>
        <v>0</v>
      </c>
      <c r="V37" s="92">
        <f t="shared" si="2"/>
        <v>0</v>
      </c>
      <c r="W37" s="65">
        <f t="shared" si="16"/>
        <v>0</v>
      </c>
      <c r="X37" s="92">
        <f t="shared" si="17"/>
        <v>0</v>
      </c>
      <c r="Y37" s="60">
        <f>[1]Iberville!$G37</f>
        <v>0</v>
      </c>
      <c r="Z37" s="92">
        <f t="shared" si="18"/>
        <v>0</v>
      </c>
      <c r="AA37" s="60"/>
      <c r="AB37" s="60">
        <f t="shared" si="19"/>
        <v>0</v>
      </c>
      <c r="AC37" s="92">
        <f t="shared" si="20"/>
        <v>0</v>
      </c>
      <c r="AD37" s="96">
        <f t="shared" si="3"/>
        <v>0</v>
      </c>
      <c r="AE37" s="66">
        <f>'Source Data'!N37</f>
        <v>5567</v>
      </c>
      <c r="AF37" s="89">
        <f t="shared" si="4"/>
        <v>0</v>
      </c>
      <c r="AG37" s="270"/>
      <c r="AH37" s="66">
        <f t="shared" si="21"/>
        <v>0</v>
      </c>
      <c r="AI37" s="270"/>
      <c r="AJ37" s="68">
        <f t="shared" si="5"/>
        <v>0</v>
      </c>
      <c r="AK37" s="67">
        <f t="shared" si="6"/>
        <v>0</v>
      </c>
      <c r="AL37" s="89">
        <f t="shared" si="22"/>
        <v>0</v>
      </c>
      <c r="AM37" s="70">
        <f t="shared" si="23"/>
        <v>0</v>
      </c>
      <c r="AN37" s="89">
        <f t="shared" si="24"/>
        <v>0</v>
      </c>
      <c r="AO37" s="60">
        <f>[1]Iberville!$M37</f>
        <v>0</v>
      </c>
      <c r="AP37" s="89">
        <f t="shared" si="25"/>
        <v>0</v>
      </c>
      <c r="AQ37" s="68"/>
      <c r="AR37" s="68">
        <f t="shared" si="26"/>
        <v>0</v>
      </c>
      <c r="AS37" s="89">
        <f t="shared" si="27"/>
        <v>0</v>
      </c>
      <c r="AT37" s="69">
        <f t="shared" si="7"/>
        <v>0</v>
      </c>
      <c r="AU37" s="86">
        <f t="shared" si="8"/>
        <v>0</v>
      </c>
      <c r="AV37" s="116"/>
      <c r="AW37" s="65"/>
      <c r="AX37" s="65">
        <f t="shared" si="9"/>
        <v>0</v>
      </c>
      <c r="AY37" s="65">
        <f t="shared" si="10"/>
        <v>0</v>
      </c>
    </row>
    <row r="38" spans="1:51" ht="16.149999999999999" customHeight="1" x14ac:dyDescent="0.2">
      <c r="A38" s="54">
        <v>32</v>
      </c>
      <c r="B38" s="55" t="s">
        <v>37</v>
      </c>
      <c r="C38" s="271">
        <f>'8_2.1.18 SIS'!Z38</f>
        <v>0</v>
      </c>
      <c r="D38" s="56">
        <f>'Source Data'!H38</f>
        <v>5211.085155744553</v>
      </c>
      <c r="E38" s="74">
        <f t="shared" si="11"/>
        <v>0</v>
      </c>
      <c r="F38" s="290"/>
      <c r="G38" s="56">
        <f>'Source Data'!I38</f>
        <v>712.66638210557119</v>
      </c>
      <c r="H38" s="74">
        <f t="shared" si="12"/>
        <v>0</v>
      </c>
      <c r="I38" s="290"/>
      <c r="J38" s="56">
        <f>'Source Data'!J38</f>
        <v>194.36355875606483</v>
      </c>
      <c r="K38" s="74">
        <f t="shared" si="13"/>
        <v>0</v>
      </c>
      <c r="L38" s="290"/>
      <c r="M38" s="56">
        <f>'Source Data'!K38</f>
        <v>4859.0889689016212</v>
      </c>
      <c r="N38" s="74">
        <f t="shared" si="14"/>
        <v>0</v>
      </c>
      <c r="O38" s="290"/>
      <c r="P38" s="56">
        <f>'Source Data'!L38</f>
        <v>1943.6355875606487</v>
      </c>
      <c r="Q38" s="74">
        <f t="shared" si="15"/>
        <v>0</v>
      </c>
      <c r="R38" s="93">
        <v>0</v>
      </c>
      <c r="S38" s="56"/>
      <c r="T38" s="56"/>
      <c r="U38" s="57">
        <f t="shared" si="1"/>
        <v>0</v>
      </c>
      <c r="V38" s="93">
        <f t="shared" si="2"/>
        <v>0</v>
      </c>
      <c r="W38" s="74">
        <f t="shared" si="16"/>
        <v>0</v>
      </c>
      <c r="X38" s="93">
        <f t="shared" si="17"/>
        <v>0</v>
      </c>
      <c r="Y38" s="56">
        <f>[1]Iberville!$G38</f>
        <v>0</v>
      </c>
      <c r="Z38" s="93">
        <f t="shared" si="18"/>
        <v>0</v>
      </c>
      <c r="AA38" s="56"/>
      <c r="AB38" s="56">
        <f t="shared" si="19"/>
        <v>0</v>
      </c>
      <c r="AC38" s="93">
        <f t="shared" si="20"/>
        <v>0</v>
      </c>
      <c r="AD38" s="97">
        <f t="shared" si="3"/>
        <v>0</v>
      </c>
      <c r="AE38" s="75">
        <f>'Source Data'!N38</f>
        <v>2649</v>
      </c>
      <c r="AF38" s="90">
        <f t="shared" si="4"/>
        <v>0</v>
      </c>
      <c r="AG38" s="271"/>
      <c r="AH38" s="75">
        <f t="shared" si="21"/>
        <v>0</v>
      </c>
      <c r="AI38" s="271"/>
      <c r="AJ38" s="77">
        <f t="shared" si="5"/>
        <v>0</v>
      </c>
      <c r="AK38" s="76">
        <f t="shared" si="6"/>
        <v>0</v>
      </c>
      <c r="AL38" s="90">
        <f t="shared" si="22"/>
        <v>0</v>
      </c>
      <c r="AM38" s="79">
        <f t="shared" si="23"/>
        <v>0</v>
      </c>
      <c r="AN38" s="90">
        <f t="shared" si="24"/>
        <v>0</v>
      </c>
      <c r="AO38" s="56">
        <f>[1]Iberville!$M38</f>
        <v>0</v>
      </c>
      <c r="AP38" s="90">
        <f t="shared" si="25"/>
        <v>0</v>
      </c>
      <c r="AQ38" s="77"/>
      <c r="AR38" s="77">
        <f t="shared" si="26"/>
        <v>0</v>
      </c>
      <c r="AS38" s="90">
        <f t="shared" si="27"/>
        <v>0</v>
      </c>
      <c r="AT38" s="78">
        <f t="shared" si="7"/>
        <v>0</v>
      </c>
      <c r="AU38" s="87">
        <f t="shared" si="8"/>
        <v>0</v>
      </c>
      <c r="AV38" s="116"/>
      <c r="AW38" s="74"/>
      <c r="AX38" s="74">
        <f t="shared" si="9"/>
        <v>0</v>
      </c>
      <c r="AY38" s="74">
        <f t="shared" si="10"/>
        <v>0</v>
      </c>
    </row>
    <row r="39" spans="1:51" ht="16.149999999999999" customHeight="1" x14ac:dyDescent="0.2">
      <c r="A39" s="54">
        <v>33</v>
      </c>
      <c r="B39" s="55" t="s">
        <v>38</v>
      </c>
      <c r="C39" s="271">
        <f>'8_2.1.18 SIS'!Z39</f>
        <v>0</v>
      </c>
      <c r="D39" s="56">
        <f>'Source Data'!H39</f>
        <v>4700.4408318694122</v>
      </c>
      <c r="E39" s="74">
        <f t="shared" si="11"/>
        <v>0</v>
      </c>
      <c r="F39" s="290"/>
      <c r="G39" s="56">
        <f>'Source Data'!I39</f>
        <v>624.84576931264041</v>
      </c>
      <c r="H39" s="74">
        <f t="shared" si="12"/>
        <v>0</v>
      </c>
      <c r="I39" s="290"/>
      <c r="J39" s="56">
        <f>'Source Data'!J39</f>
        <v>170.41248253981104</v>
      </c>
      <c r="K39" s="74">
        <f t="shared" si="13"/>
        <v>0</v>
      </c>
      <c r="L39" s="290"/>
      <c r="M39" s="56">
        <f>'Source Data'!K39</f>
        <v>4260.3120634952766</v>
      </c>
      <c r="N39" s="74">
        <f t="shared" si="14"/>
        <v>0</v>
      </c>
      <c r="O39" s="290"/>
      <c r="P39" s="56">
        <f>'Source Data'!L39</f>
        <v>1704.1248253981105</v>
      </c>
      <c r="Q39" s="74">
        <f t="shared" si="15"/>
        <v>0</v>
      </c>
      <c r="R39" s="93">
        <v>0</v>
      </c>
      <c r="S39" s="56"/>
      <c r="T39" s="56"/>
      <c r="U39" s="57">
        <f t="shared" ref="U39:U70" si="28">S39+T39</f>
        <v>0</v>
      </c>
      <c r="V39" s="93">
        <f t="shared" si="2"/>
        <v>0</v>
      </c>
      <c r="W39" s="74">
        <f t="shared" si="16"/>
        <v>0</v>
      </c>
      <c r="X39" s="93">
        <f t="shared" si="17"/>
        <v>0</v>
      </c>
      <c r="Y39" s="56">
        <f>[1]Iberville!$G39</f>
        <v>0</v>
      </c>
      <c r="Z39" s="93">
        <f t="shared" si="18"/>
        <v>0</v>
      </c>
      <c r="AA39" s="56"/>
      <c r="AB39" s="56">
        <f t="shared" si="19"/>
        <v>0</v>
      </c>
      <c r="AC39" s="93">
        <f t="shared" si="20"/>
        <v>0</v>
      </c>
      <c r="AD39" s="97">
        <f t="shared" ref="AD39:AD75" si="29">Z39</f>
        <v>0</v>
      </c>
      <c r="AE39" s="75">
        <f>'Source Data'!N39</f>
        <v>3419</v>
      </c>
      <c r="AF39" s="90">
        <f t="shared" ref="AF39:AF70" si="30">C39*AE39</f>
        <v>0</v>
      </c>
      <c r="AG39" s="271"/>
      <c r="AH39" s="75">
        <f t="shared" si="21"/>
        <v>0</v>
      </c>
      <c r="AI39" s="271"/>
      <c r="AJ39" s="77">
        <f t="shared" ref="AJ39:AJ70" si="31">AE39*AI39*0.5</f>
        <v>0</v>
      </c>
      <c r="AK39" s="76">
        <f t="shared" ref="AK39:AK70" si="32">AH39+AJ39</f>
        <v>0</v>
      </c>
      <c r="AL39" s="90">
        <f t="shared" si="22"/>
        <v>0</v>
      </c>
      <c r="AM39" s="79">
        <f t="shared" si="23"/>
        <v>0</v>
      </c>
      <c r="AN39" s="90">
        <f t="shared" si="24"/>
        <v>0</v>
      </c>
      <c r="AO39" s="56">
        <f>[1]Iberville!$M39</f>
        <v>0</v>
      </c>
      <c r="AP39" s="90">
        <f t="shared" si="25"/>
        <v>0</v>
      </c>
      <c r="AQ39" s="77"/>
      <c r="AR39" s="77">
        <f t="shared" si="26"/>
        <v>0</v>
      </c>
      <c r="AS39" s="90">
        <f t="shared" si="27"/>
        <v>0</v>
      </c>
      <c r="AT39" s="78">
        <f t="shared" si="7"/>
        <v>0</v>
      </c>
      <c r="AU39" s="87">
        <f t="shared" si="8"/>
        <v>0</v>
      </c>
      <c r="AV39" s="116"/>
      <c r="AW39" s="74"/>
      <c r="AX39" s="74">
        <f t="shared" ref="AX39:AX75" si="33">-AM39</f>
        <v>0</v>
      </c>
      <c r="AY39" s="74">
        <f t="shared" ref="AY39:AY70" si="34">AX39-AW39</f>
        <v>0</v>
      </c>
    </row>
    <row r="40" spans="1:51" ht="16.149999999999999" customHeight="1" x14ac:dyDescent="0.2">
      <c r="A40" s="54">
        <v>34</v>
      </c>
      <c r="B40" s="55" t="s">
        <v>39</v>
      </c>
      <c r="C40" s="271">
        <f>'8_2.1.18 SIS'!Z40</f>
        <v>0</v>
      </c>
      <c r="D40" s="56">
        <f>'Source Data'!H40</f>
        <v>5203.4516530730671</v>
      </c>
      <c r="E40" s="74">
        <f t="shared" si="11"/>
        <v>0</v>
      </c>
      <c r="F40" s="290"/>
      <c r="G40" s="56">
        <f>'Source Data'!I40</f>
        <v>693.972191189574</v>
      </c>
      <c r="H40" s="74">
        <f t="shared" si="12"/>
        <v>0</v>
      </c>
      <c r="I40" s="290"/>
      <c r="J40" s="56">
        <f>'Source Data'!J40</f>
        <v>189.26514305170204</v>
      </c>
      <c r="K40" s="74">
        <f t="shared" si="13"/>
        <v>0</v>
      </c>
      <c r="L40" s="290"/>
      <c r="M40" s="56">
        <f>'Source Data'!K40</f>
        <v>4731.62857629255</v>
      </c>
      <c r="N40" s="74">
        <f t="shared" si="14"/>
        <v>0</v>
      </c>
      <c r="O40" s="290"/>
      <c r="P40" s="56">
        <f>'Source Data'!L40</f>
        <v>1892.6514305170203</v>
      </c>
      <c r="Q40" s="74">
        <f t="shared" si="15"/>
        <v>0</v>
      </c>
      <c r="R40" s="93">
        <v>0</v>
      </c>
      <c r="S40" s="56"/>
      <c r="T40" s="56"/>
      <c r="U40" s="57">
        <f t="shared" si="28"/>
        <v>0</v>
      </c>
      <c r="V40" s="93">
        <f t="shared" si="2"/>
        <v>0</v>
      </c>
      <c r="W40" s="74">
        <f t="shared" si="16"/>
        <v>0</v>
      </c>
      <c r="X40" s="93">
        <f t="shared" si="17"/>
        <v>0</v>
      </c>
      <c r="Y40" s="56">
        <f>[1]Iberville!$G40</f>
        <v>0</v>
      </c>
      <c r="Z40" s="93">
        <f t="shared" si="18"/>
        <v>0</v>
      </c>
      <c r="AA40" s="56"/>
      <c r="AB40" s="56">
        <f t="shared" si="19"/>
        <v>0</v>
      </c>
      <c r="AC40" s="93">
        <f t="shared" si="20"/>
        <v>0</v>
      </c>
      <c r="AD40" s="97">
        <f t="shared" si="29"/>
        <v>0</v>
      </c>
      <c r="AE40" s="75">
        <f>'Source Data'!N40</f>
        <v>1894</v>
      </c>
      <c r="AF40" s="90">
        <f t="shared" si="30"/>
        <v>0</v>
      </c>
      <c r="AG40" s="271"/>
      <c r="AH40" s="75">
        <f t="shared" si="21"/>
        <v>0</v>
      </c>
      <c r="AI40" s="271"/>
      <c r="AJ40" s="77">
        <f t="shared" si="31"/>
        <v>0</v>
      </c>
      <c r="AK40" s="76">
        <f t="shared" si="32"/>
        <v>0</v>
      </c>
      <c r="AL40" s="90">
        <f t="shared" si="22"/>
        <v>0</v>
      </c>
      <c r="AM40" s="79">
        <f t="shared" si="23"/>
        <v>0</v>
      </c>
      <c r="AN40" s="90">
        <f t="shared" si="24"/>
        <v>0</v>
      </c>
      <c r="AO40" s="56">
        <f>[1]Iberville!$M40</f>
        <v>0</v>
      </c>
      <c r="AP40" s="90">
        <f t="shared" si="25"/>
        <v>0</v>
      </c>
      <c r="AQ40" s="77"/>
      <c r="AR40" s="77">
        <f t="shared" si="26"/>
        <v>0</v>
      </c>
      <c r="AS40" s="90">
        <f t="shared" si="27"/>
        <v>0</v>
      </c>
      <c r="AT40" s="78">
        <f t="shared" si="7"/>
        <v>0</v>
      </c>
      <c r="AU40" s="87">
        <f t="shared" si="8"/>
        <v>0</v>
      </c>
      <c r="AV40" s="116"/>
      <c r="AW40" s="74"/>
      <c r="AX40" s="74">
        <f t="shared" si="33"/>
        <v>0</v>
      </c>
      <c r="AY40" s="74">
        <f t="shared" si="34"/>
        <v>0</v>
      </c>
    </row>
    <row r="41" spans="1:51" ht="16.149999999999999" customHeight="1" x14ac:dyDescent="0.2">
      <c r="A41" s="49">
        <v>35</v>
      </c>
      <c r="B41" s="50" t="s">
        <v>40</v>
      </c>
      <c r="C41" s="272">
        <f>'8_2.1.18 SIS'!Z41</f>
        <v>0</v>
      </c>
      <c r="D41" s="51">
        <f>'Source Data'!H41</f>
        <v>4357.2318016845329</v>
      </c>
      <c r="E41" s="80">
        <f t="shared" si="11"/>
        <v>0</v>
      </c>
      <c r="F41" s="291"/>
      <c r="G41" s="51">
        <f>'Source Data'!I41</f>
        <v>608.37683053992896</v>
      </c>
      <c r="H41" s="80">
        <f t="shared" si="12"/>
        <v>0</v>
      </c>
      <c r="I41" s="291"/>
      <c r="J41" s="51">
        <f>'Source Data'!J41</f>
        <v>165.92095378361697</v>
      </c>
      <c r="K41" s="80">
        <f t="shared" si="13"/>
        <v>0</v>
      </c>
      <c r="L41" s="291"/>
      <c r="M41" s="51">
        <f>'Source Data'!K41</f>
        <v>4148.0238445904242</v>
      </c>
      <c r="N41" s="80">
        <f t="shared" si="14"/>
        <v>0</v>
      </c>
      <c r="O41" s="291"/>
      <c r="P41" s="51">
        <f>'Source Data'!L41</f>
        <v>1659.2095378361696</v>
      </c>
      <c r="Q41" s="80">
        <f t="shared" si="15"/>
        <v>0</v>
      </c>
      <c r="R41" s="94">
        <v>0</v>
      </c>
      <c r="S41" s="51"/>
      <c r="T41" s="51"/>
      <c r="U41" s="52">
        <f t="shared" si="28"/>
        <v>0</v>
      </c>
      <c r="V41" s="94">
        <f t="shared" si="2"/>
        <v>0</v>
      </c>
      <c r="W41" s="80">
        <f t="shared" si="16"/>
        <v>0</v>
      </c>
      <c r="X41" s="94">
        <f t="shared" si="17"/>
        <v>0</v>
      </c>
      <c r="Y41" s="51">
        <f>[1]Iberville!$G41</f>
        <v>0</v>
      </c>
      <c r="Z41" s="94">
        <f t="shared" si="18"/>
        <v>0</v>
      </c>
      <c r="AA41" s="53"/>
      <c r="AB41" s="51">
        <f t="shared" si="19"/>
        <v>0</v>
      </c>
      <c r="AC41" s="95">
        <f t="shared" si="20"/>
        <v>0</v>
      </c>
      <c r="AD41" s="95">
        <f t="shared" si="29"/>
        <v>0</v>
      </c>
      <c r="AE41" s="71">
        <f>'Source Data'!N41</f>
        <v>3679</v>
      </c>
      <c r="AF41" s="91">
        <f t="shared" si="30"/>
        <v>0</v>
      </c>
      <c r="AG41" s="272"/>
      <c r="AH41" s="71">
        <f t="shared" si="21"/>
        <v>0</v>
      </c>
      <c r="AI41" s="272"/>
      <c r="AJ41" s="72">
        <f t="shared" si="31"/>
        <v>0</v>
      </c>
      <c r="AK41" s="73">
        <f t="shared" si="32"/>
        <v>0</v>
      </c>
      <c r="AL41" s="91">
        <f t="shared" si="22"/>
        <v>0</v>
      </c>
      <c r="AM41" s="82">
        <f t="shared" si="23"/>
        <v>0</v>
      </c>
      <c r="AN41" s="91">
        <f t="shared" si="24"/>
        <v>0</v>
      </c>
      <c r="AO41" s="51">
        <f>[1]Iberville!$M41</f>
        <v>0</v>
      </c>
      <c r="AP41" s="91">
        <f t="shared" si="25"/>
        <v>0</v>
      </c>
      <c r="AQ41" s="72"/>
      <c r="AR41" s="72">
        <f t="shared" si="26"/>
        <v>0</v>
      </c>
      <c r="AS41" s="91">
        <f t="shared" si="27"/>
        <v>0</v>
      </c>
      <c r="AT41" s="81">
        <f t="shared" si="7"/>
        <v>0</v>
      </c>
      <c r="AU41" s="88">
        <f t="shared" si="8"/>
        <v>0</v>
      </c>
      <c r="AV41" s="116"/>
      <c r="AW41" s="80"/>
      <c r="AX41" s="80">
        <f t="shared" si="33"/>
        <v>0</v>
      </c>
      <c r="AY41" s="80">
        <f t="shared" si="34"/>
        <v>0</v>
      </c>
    </row>
    <row r="42" spans="1:51" ht="16.149999999999999" customHeight="1" x14ac:dyDescent="0.2">
      <c r="A42" s="58">
        <v>36</v>
      </c>
      <c r="B42" s="59" t="s">
        <v>41</v>
      </c>
      <c r="C42" s="270">
        <f>'8_2.1.18 SIS'!Z42</f>
        <v>0</v>
      </c>
      <c r="D42" s="60">
        <f>'Source Data'!H42</f>
        <v>3397.1647109485266</v>
      </c>
      <c r="E42" s="65">
        <f t="shared" si="11"/>
        <v>0</v>
      </c>
      <c r="F42" s="289"/>
      <c r="G42" s="60">
        <f>'Source Data'!I42</f>
        <v>463.14668164219148</v>
      </c>
      <c r="H42" s="65">
        <f t="shared" si="12"/>
        <v>0</v>
      </c>
      <c r="I42" s="289"/>
      <c r="J42" s="60">
        <f>'Source Data'!J42</f>
        <v>126.31273135696131</v>
      </c>
      <c r="K42" s="65">
        <f t="shared" si="13"/>
        <v>0</v>
      </c>
      <c r="L42" s="289"/>
      <c r="M42" s="60">
        <f>'Source Data'!K42</f>
        <v>3157.818283924033</v>
      </c>
      <c r="N42" s="65">
        <f t="shared" si="14"/>
        <v>0</v>
      </c>
      <c r="O42" s="289"/>
      <c r="P42" s="60">
        <f>'Source Data'!L42</f>
        <v>1263.1273135696131</v>
      </c>
      <c r="Q42" s="65">
        <f t="shared" si="15"/>
        <v>0</v>
      </c>
      <c r="R42" s="92">
        <v>0</v>
      </c>
      <c r="S42" s="60"/>
      <c r="T42" s="60"/>
      <c r="U42" s="61">
        <f t="shared" si="28"/>
        <v>0</v>
      </c>
      <c r="V42" s="92">
        <f t="shared" si="2"/>
        <v>0</v>
      </c>
      <c r="W42" s="65">
        <f t="shared" si="16"/>
        <v>0</v>
      </c>
      <c r="X42" s="92">
        <f t="shared" si="17"/>
        <v>0</v>
      </c>
      <c r="Y42" s="60">
        <f>[1]Iberville!$G42</f>
        <v>0</v>
      </c>
      <c r="Z42" s="92">
        <f t="shared" si="18"/>
        <v>0</v>
      </c>
      <c r="AA42" s="60"/>
      <c r="AB42" s="60">
        <f t="shared" si="19"/>
        <v>0</v>
      </c>
      <c r="AC42" s="92">
        <f t="shared" si="20"/>
        <v>0</v>
      </c>
      <c r="AD42" s="96">
        <f t="shared" si="29"/>
        <v>0</v>
      </c>
      <c r="AE42" s="66">
        <f>'Source Data'!N42</f>
        <v>6275</v>
      </c>
      <c r="AF42" s="89">
        <f t="shared" si="30"/>
        <v>0</v>
      </c>
      <c r="AG42" s="270"/>
      <c r="AH42" s="66">
        <f t="shared" si="21"/>
        <v>0</v>
      </c>
      <c r="AI42" s="270"/>
      <c r="AJ42" s="68">
        <f t="shared" si="31"/>
        <v>0</v>
      </c>
      <c r="AK42" s="67">
        <f t="shared" si="32"/>
        <v>0</v>
      </c>
      <c r="AL42" s="89">
        <f t="shared" si="22"/>
        <v>0</v>
      </c>
      <c r="AM42" s="70">
        <f t="shared" si="23"/>
        <v>0</v>
      </c>
      <c r="AN42" s="89">
        <f t="shared" si="24"/>
        <v>0</v>
      </c>
      <c r="AO42" s="60">
        <f>[1]Iberville!$M42</f>
        <v>0</v>
      </c>
      <c r="AP42" s="89">
        <f t="shared" si="25"/>
        <v>0</v>
      </c>
      <c r="AQ42" s="68"/>
      <c r="AR42" s="68">
        <f t="shared" si="26"/>
        <v>0</v>
      </c>
      <c r="AS42" s="89">
        <f t="shared" si="27"/>
        <v>0</v>
      </c>
      <c r="AT42" s="69">
        <f t="shared" si="7"/>
        <v>0</v>
      </c>
      <c r="AU42" s="86">
        <f t="shared" si="8"/>
        <v>0</v>
      </c>
      <c r="AV42" s="116"/>
      <c r="AW42" s="65"/>
      <c r="AX42" s="65">
        <f t="shared" si="33"/>
        <v>0</v>
      </c>
      <c r="AY42" s="65">
        <f t="shared" si="34"/>
        <v>0</v>
      </c>
    </row>
    <row r="43" spans="1:51" ht="16.149999999999999" customHeight="1" x14ac:dyDescent="0.2">
      <c r="A43" s="54">
        <v>37</v>
      </c>
      <c r="B43" s="55" t="s">
        <v>42</v>
      </c>
      <c r="C43" s="271">
        <f>'8_2.1.18 SIS'!Z43</f>
        <v>0</v>
      </c>
      <c r="D43" s="56">
        <f>'Source Data'!H43</f>
        <v>5115.2412376905504</v>
      </c>
      <c r="E43" s="74">
        <f t="shared" si="11"/>
        <v>0</v>
      </c>
      <c r="F43" s="290"/>
      <c r="G43" s="56">
        <f>'Source Data'!I43</f>
        <v>683.69591860374021</v>
      </c>
      <c r="H43" s="74">
        <f t="shared" si="12"/>
        <v>0</v>
      </c>
      <c r="I43" s="290"/>
      <c r="J43" s="56">
        <f>'Source Data'!J43</f>
        <v>186.46252325556549</v>
      </c>
      <c r="K43" s="74">
        <f t="shared" si="13"/>
        <v>0</v>
      </c>
      <c r="L43" s="290"/>
      <c r="M43" s="56">
        <f>'Source Data'!K43</f>
        <v>4661.5630813891366</v>
      </c>
      <c r="N43" s="74">
        <f t="shared" si="14"/>
        <v>0</v>
      </c>
      <c r="O43" s="290"/>
      <c r="P43" s="56">
        <f>'Source Data'!L43</f>
        <v>1864.6252325556547</v>
      </c>
      <c r="Q43" s="74">
        <f t="shared" si="15"/>
        <v>0</v>
      </c>
      <c r="R43" s="93">
        <v>0</v>
      </c>
      <c r="S43" s="56"/>
      <c r="T43" s="56"/>
      <c r="U43" s="57">
        <f t="shared" si="28"/>
        <v>0</v>
      </c>
      <c r="V43" s="93">
        <f t="shared" si="2"/>
        <v>0</v>
      </c>
      <c r="W43" s="74">
        <f t="shared" si="16"/>
        <v>0</v>
      </c>
      <c r="X43" s="93">
        <f t="shared" si="17"/>
        <v>0</v>
      </c>
      <c r="Y43" s="56">
        <f>[1]Iberville!$G43</f>
        <v>0</v>
      </c>
      <c r="Z43" s="93">
        <f t="shared" si="18"/>
        <v>0</v>
      </c>
      <c r="AA43" s="56"/>
      <c r="AB43" s="56">
        <f t="shared" si="19"/>
        <v>0</v>
      </c>
      <c r="AC43" s="93">
        <f t="shared" si="20"/>
        <v>0</v>
      </c>
      <c r="AD43" s="97">
        <f t="shared" si="29"/>
        <v>0</v>
      </c>
      <c r="AE43" s="75">
        <f>'Source Data'!N43</f>
        <v>3876</v>
      </c>
      <c r="AF43" s="90">
        <f t="shared" si="30"/>
        <v>0</v>
      </c>
      <c r="AG43" s="271"/>
      <c r="AH43" s="75">
        <f t="shared" si="21"/>
        <v>0</v>
      </c>
      <c r="AI43" s="271"/>
      <c r="AJ43" s="77">
        <f t="shared" si="31"/>
        <v>0</v>
      </c>
      <c r="AK43" s="76">
        <f t="shared" si="32"/>
        <v>0</v>
      </c>
      <c r="AL43" s="90">
        <f t="shared" si="22"/>
        <v>0</v>
      </c>
      <c r="AM43" s="79">
        <f t="shared" si="23"/>
        <v>0</v>
      </c>
      <c r="AN43" s="90">
        <f t="shared" si="24"/>
        <v>0</v>
      </c>
      <c r="AO43" s="56">
        <f>[1]Iberville!$M43</f>
        <v>0</v>
      </c>
      <c r="AP43" s="90">
        <f t="shared" si="25"/>
        <v>0</v>
      </c>
      <c r="AQ43" s="77"/>
      <c r="AR43" s="77">
        <f t="shared" si="26"/>
        <v>0</v>
      </c>
      <c r="AS43" s="90">
        <f t="shared" si="27"/>
        <v>0</v>
      </c>
      <c r="AT43" s="78">
        <f t="shared" si="7"/>
        <v>0</v>
      </c>
      <c r="AU43" s="87">
        <f t="shared" si="8"/>
        <v>0</v>
      </c>
      <c r="AV43" s="116"/>
      <c r="AW43" s="74"/>
      <c r="AX43" s="74">
        <f t="shared" si="33"/>
        <v>0</v>
      </c>
      <c r="AY43" s="74">
        <f t="shared" si="34"/>
        <v>0</v>
      </c>
    </row>
    <row r="44" spans="1:51" ht="16.149999999999999" customHeight="1" x14ac:dyDescent="0.2">
      <c r="A44" s="54">
        <v>38</v>
      </c>
      <c r="B44" s="55" t="s">
        <v>43</v>
      </c>
      <c r="C44" s="271">
        <f>'8_2.1.18 SIS'!Z44</f>
        <v>0</v>
      </c>
      <c r="D44" s="56">
        <f>'Source Data'!H44</f>
        <v>2242.6574879084728</v>
      </c>
      <c r="E44" s="74">
        <f t="shared" si="11"/>
        <v>0</v>
      </c>
      <c r="F44" s="290"/>
      <c r="G44" s="56">
        <f>'Source Data'!I44</f>
        <v>217.85498253596765</v>
      </c>
      <c r="H44" s="74">
        <f t="shared" si="12"/>
        <v>0</v>
      </c>
      <c r="I44" s="290"/>
      <c r="J44" s="56">
        <f>'Source Data'!J44</f>
        <v>59.414995237082067</v>
      </c>
      <c r="K44" s="74">
        <f t="shared" si="13"/>
        <v>0</v>
      </c>
      <c r="L44" s="290"/>
      <c r="M44" s="56">
        <f>'Source Data'!K44</f>
        <v>1485.3748809270521</v>
      </c>
      <c r="N44" s="74">
        <f t="shared" si="14"/>
        <v>0</v>
      </c>
      <c r="O44" s="290"/>
      <c r="P44" s="56">
        <f>'Source Data'!L44</f>
        <v>594.14995237082076</v>
      </c>
      <c r="Q44" s="74">
        <f t="shared" si="15"/>
        <v>0</v>
      </c>
      <c r="R44" s="93">
        <v>0</v>
      </c>
      <c r="S44" s="56"/>
      <c r="T44" s="56"/>
      <c r="U44" s="57">
        <f t="shared" si="28"/>
        <v>0</v>
      </c>
      <c r="V44" s="93">
        <f t="shared" si="2"/>
        <v>0</v>
      </c>
      <c r="W44" s="74">
        <f t="shared" si="16"/>
        <v>0</v>
      </c>
      <c r="X44" s="93">
        <f t="shared" si="17"/>
        <v>0</v>
      </c>
      <c r="Y44" s="56">
        <f>[1]Iberville!$G44</f>
        <v>0</v>
      </c>
      <c r="Z44" s="93">
        <f t="shared" si="18"/>
        <v>0</v>
      </c>
      <c r="AA44" s="56"/>
      <c r="AB44" s="56">
        <f t="shared" si="19"/>
        <v>0</v>
      </c>
      <c r="AC44" s="93">
        <f t="shared" si="20"/>
        <v>0</v>
      </c>
      <c r="AD44" s="97">
        <f t="shared" si="29"/>
        <v>0</v>
      </c>
      <c r="AE44" s="75">
        <f>'Source Data'!N44</f>
        <v>11268</v>
      </c>
      <c r="AF44" s="90">
        <f t="shared" si="30"/>
        <v>0</v>
      </c>
      <c r="AG44" s="271"/>
      <c r="AH44" s="75">
        <f t="shared" si="21"/>
        <v>0</v>
      </c>
      <c r="AI44" s="271"/>
      <c r="AJ44" s="77">
        <f t="shared" si="31"/>
        <v>0</v>
      </c>
      <c r="AK44" s="76">
        <f t="shared" si="32"/>
        <v>0</v>
      </c>
      <c r="AL44" s="90">
        <f t="shared" si="22"/>
        <v>0</v>
      </c>
      <c r="AM44" s="79">
        <f t="shared" si="23"/>
        <v>0</v>
      </c>
      <c r="AN44" s="90">
        <f t="shared" si="24"/>
        <v>0</v>
      </c>
      <c r="AO44" s="56">
        <f>[1]Iberville!$M44</f>
        <v>0</v>
      </c>
      <c r="AP44" s="90">
        <f t="shared" si="25"/>
        <v>0</v>
      </c>
      <c r="AQ44" s="77"/>
      <c r="AR44" s="77">
        <f t="shared" si="26"/>
        <v>0</v>
      </c>
      <c r="AS44" s="90">
        <f t="shared" si="27"/>
        <v>0</v>
      </c>
      <c r="AT44" s="78">
        <f t="shared" si="7"/>
        <v>0</v>
      </c>
      <c r="AU44" s="87">
        <f t="shared" si="8"/>
        <v>0</v>
      </c>
      <c r="AV44" s="116"/>
      <c r="AW44" s="74"/>
      <c r="AX44" s="74">
        <f t="shared" si="33"/>
        <v>0</v>
      </c>
      <c r="AY44" s="74">
        <f t="shared" si="34"/>
        <v>0</v>
      </c>
    </row>
    <row r="45" spans="1:51" ht="16.149999999999999" customHeight="1" x14ac:dyDescent="0.2">
      <c r="A45" s="54">
        <v>39</v>
      </c>
      <c r="B45" s="55" t="s">
        <v>44</v>
      </c>
      <c r="C45" s="271">
        <f>'8_2.1.18 SIS'!Z45</f>
        <v>0</v>
      </c>
      <c r="D45" s="56">
        <f>'Source Data'!H45</f>
        <v>2703.2750635068246</v>
      </c>
      <c r="E45" s="74">
        <f t="shared" si="11"/>
        <v>0</v>
      </c>
      <c r="F45" s="290"/>
      <c r="G45" s="56">
        <f>'Source Data'!I45</f>
        <v>360.15144440628399</v>
      </c>
      <c r="H45" s="74">
        <f t="shared" si="12"/>
        <v>0</v>
      </c>
      <c r="I45" s="290"/>
      <c r="J45" s="56">
        <f>'Source Data'!J45</f>
        <v>98.223121201713838</v>
      </c>
      <c r="K45" s="74">
        <f t="shared" si="13"/>
        <v>0</v>
      </c>
      <c r="L45" s="290"/>
      <c r="M45" s="56">
        <f>'Source Data'!K45</f>
        <v>2455.578030042846</v>
      </c>
      <c r="N45" s="74">
        <f t="shared" si="14"/>
        <v>0</v>
      </c>
      <c r="O45" s="290"/>
      <c r="P45" s="56">
        <f>'Source Data'!L45</f>
        <v>982.2312120171382</v>
      </c>
      <c r="Q45" s="74">
        <f t="shared" si="15"/>
        <v>0</v>
      </c>
      <c r="R45" s="93">
        <v>0</v>
      </c>
      <c r="S45" s="56"/>
      <c r="T45" s="56"/>
      <c r="U45" s="57">
        <f t="shared" si="28"/>
        <v>0</v>
      </c>
      <c r="V45" s="93">
        <f t="shared" si="2"/>
        <v>0</v>
      </c>
      <c r="W45" s="74">
        <f t="shared" si="16"/>
        <v>0</v>
      </c>
      <c r="X45" s="93">
        <f t="shared" si="17"/>
        <v>0</v>
      </c>
      <c r="Y45" s="56">
        <f>[1]Iberville!$G45</f>
        <v>0</v>
      </c>
      <c r="Z45" s="93">
        <f t="shared" si="18"/>
        <v>0</v>
      </c>
      <c r="AA45" s="56"/>
      <c r="AB45" s="56">
        <f t="shared" si="19"/>
        <v>0</v>
      </c>
      <c r="AC45" s="93">
        <f t="shared" si="20"/>
        <v>0</v>
      </c>
      <c r="AD45" s="97">
        <f t="shared" si="29"/>
        <v>0</v>
      </c>
      <c r="AE45" s="75">
        <f>'Source Data'!N45</f>
        <v>5158</v>
      </c>
      <c r="AF45" s="90">
        <f t="shared" si="30"/>
        <v>0</v>
      </c>
      <c r="AG45" s="271"/>
      <c r="AH45" s="75">
        <f t="shared" si="21"/>
        <v>0</v>
      </c>
      <c r="AI45" s="271"/>
      <c r="AJ45" s="77">
        <f t="shared" si="31"/>
        <v>0</v>
      </c>
      <c r="AK45" s="76">
        <f t="shared" si="32"/>
        <v>0</v>
      </c>
      <c r="AL45" s="90">
        <f t="shared" si="22"/>
        <v>0</v>
      </c>
      <c r="AM45" s="79">
        <f t="shared" si="23"/>
        <v>0</v>
      </c>
      <c r="AN45" s="90">
        <f t="shared" si="24"/>
        <v>0</v>
      </c>
      <c r="AO45" s="56">
        <f>[1]Iberville!$M45</f>
        <v>-10308</v>
      </c>
      <c r="AP45" s="90">
        <f t="shared" si="25"/>
        <v>-10308</v>
      </c>
      <c r="AQ45" s="77"/>
      <c r="AR45" s="77">
        <f t="shared" si="26"/>
        <v>-10308</v>
      </c>
      <c r="AS45" s="90">
        <f t="shared" si="27"/>
        <v>-859</v>
      </c>
      <c r="AT45" s="78">
        <f t="shared" si="7"/>
        <v>-10308</v>
      </c>
      <c r="AU45" s="87">
        <f t="shared" si="8"/>
        <v>-859</v>
      </c>
      <c r="AV45" s="116"/>
      <c r="AW45" s="74"/>
      <c r="AX45" s="74">
        <f t="shared" si="33"/>
        <v>0</v>
      </c>
      <c r="AY45" s="74">
        <f t="shared" si="34"/>
        <v>0</v>
      </c>
    </row>
    <row r="46" spans="1:51" ht="16.149999999999999" customHeight="1" x14ac:dyDescent="0.2">
      <c r="A46" s="49">
        <v>40</v>
      </c>
      <c r="B46" s="50" t="s">
        <v>45</v>
      </c>
      <c r="C46" s="272">
        <f>'8_2.1.18 SIS'!Z46</f>
        <v>0</v>
      </c>
      <c r="D46" s="51">
        <f>'Source Data'!H46</f>
        <v>4843.6552941270829</v>
      </c>
      <c r="E46" s="80">
        <f t="shared" si="11"/>
        <v>0</v>
      </c>
      <c r="F46" s="291"/>
      <c r="G46" s="51">
        <f>'Source Data'!I46</f>
        <v>644.48181238686641</v>
      </c>
      <c r="H46" s="80">
        <f t="shared" si="12"/>
        <v>0</v>
      </c>
      <c r="I46" s="291"/>
      <c r="J46" s="51">
        <f>'Source Data'!J46</f>
        <v>175.76776701459988</v>
      </c>
      <c r="K46" s="80">
        <f t="shared" si="13"/>
        <v>0</v>
      </c>
      <c r="L46" s="291"/>
      <c r="M46" s="51">
        <f>'Source Data'!K46</f>
        <v>4394.194175364998</v>
      </c>
      <c r="N46" s="80">
        <f t="shared" si="14"/>
        <v>0</v>
      </c>
      <c r="O46" s="291"/>
      <c r="P46" s="51">
        <f>'Source Data'!L46</f>
        <v>1757.6776701459989</v>
      </c>
      <c r="Q46" s="80">
        <f t="shared" si="15"/>
        <v>0</v>
      </c>
      <c r="R46" s="94">
        <v>0</v>
      </c>
      <c r="S46" s="51"/>
      <c r="T46" s="51"/>
      <c r="U46" s="52">
        <f t="shared" si="28"/>
        <v>0</v>
      </c>
      <c r="V46" s="94">
        <f t="shared" si="2"/>
        <v>0</v>
      </c>
      <c r="W46" s="80">
        <f t="shared" si="16"/>
        <v>0</v>
      </c>
      <c r="X46" s="94">
        <f t="shared" si="17"/>
        <v>0</v>
      </c>
      <c r="Y46" s="51">
        <f>[1]Iberville!$G46</f>
        <v>0</v>
      </c>
      <c r="Z46" s="94">
        <f t="shared" si="18"/>
        <v>0</v>
      </c>
      <c r="AA46" s="53"/>
      <c r="AB46" s="51">
        <f t="shared" si="19"/>
        <v>0</v>
      </c>
      <c r="AC46" s="95">
        <f t="shared" si="20"/>
        <v>0</v>
      </c>
      <c r="AD46" s="95">
        <f t="shared" si="29"/>
        <v>0</v>
      </c>
      <c r="AE46" s="71">
        <f>'Source Data'!N46</f>
        <v>4005</v>
      </c>
      <c r="AF46" s="91">
        <f t="shared" si="30"/>
        <v>0</v>
      </c>
      <c r="AG46" s="272"/>
      <c r="AH46" s="71">
        <f t="shared" si="21"/>
        <v>0</v>
      </c>
      <c r="AI46" s="272"/>
      <c r="AJ46" s="72">
        <f t="shared" si="31"/>
        <v>0</v>
      </c>
      <c r="AK46" s="73">
        <f t="shared" si="32"/>
        <v>0</v>
      </c>
      <c r="AL46" s="91">
        <f t="shared" si="22"/>
        <v>0</v>
      </c>
      <c r="AM46" s="82">
        <f t="shared" si="23"/>
        <v>0</v>
      </c>
      <c r="AN46" s="91">
        <f t="shared" si="24"/>
        <v>0</v>
      </c>
      <c r="AO46" s="51">
        <f>[1]Iberville!$M46</f>
        <v>0</v>
      </c>
      <c r="AP46" s="91">
        <f t="shared" si="25"/>
        <v>0</v>
      </c>
      <c r="AQ46" s="72"/>
      <c r="AR46" s="72">
        <f t="shared" si="26"/>
        <v>0</v>
      </c>
      <c r="AS46" s="91">
        <f t="shared" si="27"/>
        <v>0</v>
      </c>
      <c r="AT46" s="81">
        <f t="shared" si="7"/>
        <v>0</v>
      </c>
      <c r="AU46" s="88">
        <f t="shared" si="8"/>
        <v>0</v>
      </c>
      <c r="AV46" s="116"/>
      <c r="AW46" s="80"/>
      <c r="AX46" s="80">
        <f t="shared" si="33"/>
        <v>0</v>
      </c>
      <c r="AY46" s="80">
        <f t="shared" si="34"/>
        <v>0</v>
      </c>
    </row>
    <row r="47" spans="1:51" ht="16.149999999999999" customHeight="1" x14ac:dyDescent="0.2">
      <c r="A47" s="58">
        <v>41</v>
      </c>
      <c r="B47" s="59" t="s">
        <v>46</v>
      </c>
      <c r="C47" s="270">
        <f>'8_2.1.18 SIS'!Z47</f>
        <v>0</v>
      </c>
      <c r="D47" s="60">
        <f>'Source Data'!H47</f>
        <v>2834.247173471952</v>
      </c>
      <c r="E47" s="65">
        <f t="shared" si="11"/>
        <v>0</v>
      </c>
      <c r="F47" s="289"/>
      <c r="G47" s="60">
        <f>'Source Data'!I47</f>
        <v>378.64303242739538</v>
      </c>
      <c r="H47" s="65">
        <f t="shared" si="12"/>
        <v>0</v>
      </c>
      <c r="I47" s="289"/>
      <c r="J47" s="60">
        <f>'Source Data'!J47</f>
        <v>103.26628157110781</v>
      </c>
      <c r="K47" s="65">
        <f t="shared" si="13"/>
        <v>0</v>
      </c>
      <c r="L47" s="289"/>
      <c r="M47" s="60">
        <f>'Source Data'!K47</f>
        <v>2581.6570392776953</v>
      </c>
      <c r="N47" s="65">
        <f t="shared" si="14"/>
        <v>0</v>
      </c>
      <c r="O47" s="289"/>
      <c r="P47" s="60">
        <f>'Source Data'!L47</f>
        <v>1032.6628157110781</v>
      </c>
      <c r="Q47" s="65">
        <f t="shared" si="15"/>
        <v>0</v>
      </c>
      <c r="R47" s="92">
        <v>0</v>
      </c>
      <c r="S47" s="60"/>
      <c r="T47" s="60"/>
      <c r="U47" s="61">
        <f t="shared" si="28"/>
        <v>0</v>
      </c>
      <c r="V47" s="92">
        <f t="shared" si="2"/>
        <v>0</v>
      </c>
      <c r="W47" s="65">
        <f t="shared" si="16"/>
        <v>0</v>
      </c>
      <c r="X47" s="92">
        <f t="shared" si="17"/>
        <v>0</v>
      </c>
      <c r="Y47" s="60">
        <f>[1]Iberville!$G47</f>
        <v>0</v>
      </c>
      <c r="Z47" s="92">
        <f t="shared" si="18"/>
        <v>0</v>
      </c>
      <c r="AA47" s="60"/>
      <c r="AB47" s="60">
        <f t="shared" si="19"/>
        <v>0</v>
      </c>
      <c r="AC47" s="92">
        <f t="shared" si="20"/>
        <v>0</v>
      </c>
      <c r="AD47" s="96">
        <f t="shared" si="29"/>
        <v>0</v>
      </c>
      <c r="AE47" s="66">
        <f>'Source Data'!N47</f>
        <v>9547</v>
      </c>
      <c r="AF47" s="89">
        <f t="shared" si="30"/>
        <v>0</v>
      </c>
      <c r="AG47" s="270"/>
      <c r="AH47" s="66">
        <f t="shared" si="21"/>
        <v>0</v>
      </c>
      <c r="AI47" s="270"/>
      <c r="AJ47" s="68">
        <f t="shared" si="31"/>
        <v>0</v>
      </c>
      <c r="AK47" s="67">
        <f t="shared" si="32"/>
        <v>0</v>
      </c>
      <c r="AL47" s="89">
        <f t="shared" si="22"/>
        <v>0</v>
      </c>
      <c r="AM47" s="70">
        <f t="shared" si="23"/>
        <v>0</v>
      </c>
      <c r="AN47" s="89">
        <f t="shared" si="24"/>
        <v>0</v>
      </c>
      <c r="AO47" s="60">
        <f>[1]Iberville!$M47</f>
        <v>0</v>
      </c>
      <c r="AP47" s="89">
        <f t="shared" si="25"/>
        <v>0</v>
      </c>
      <c r="AQ47" s="68"/>
      <c r="AR47" s="68">
        <f t="shared" si="26"/>
        <v>0</v>
      </c>
      <c r="AS47" s="89">
        <f t="shared" si="27"/>
        <v>0</v>
      </c>
      <c r="AT47" s="69">
        <f t="shared" si="7"/>
        <v>0</v>
      </c>
      <c r="AU47" s="86">
        <f t="shared" si="8"/>
        <v>0</v>
      </c>
      <c r="AV47" s="116"/>
      <c r="AW47" s="65"/>
      <c r="AX47" s="65">
        <f t="shared" si="33"/>
        <v>0</v>
      </c>
      <c r="AY47" s="65">
        <f t="shared" si="34"/>
        <v>0</v>
      </c>
    </row>
    <row r="48" spans="1:51" ht="16.149999999999999" customHeight="1" x14ac:dyDescent="0.2">
      <c r="A48" s="54">
        <v>42</v>
      </c>
      <c r="B48" s="55" t="s">
        <v>47</v>
      </c>
      <c r="C48" s="271">
        <f>'8_2.1.18 SIS'!Z48</f>
        <v>0</v>
      </c>
      <c r="D48" s="56">
        <f>'Source Data'!H48</f>
        <v>4267.2926645330763</v>
      </c>
      <c r="E48" s="74">
        <f t="shared" si="11"/>
        <v>0</v>
      </c>
      <c r="F48" s="290"/>
      <c r="G48" s="56">
        <f>'Source Data'!I48</f>
        <v>585.87981046741402</v>
      </c>
      <c r="H48" s="74">
        <f t="shared" si="12"/>
        <v>0</v>
      </c>
      <c r="I48" s="290"/>
      <c r="J48" s="56">
        <f>'Source Data'!J48</f>
        <v>159.78540285474929</v>
      </c>
      <c r="K48" s="74">
        <f t="shared" si="13"/>
        <v>0</v>
      </c>
      <c r="L48" s="290"/>
      <c r="M48" s="56">
        <f>'Source Data'!K48</f>
        <v>3994.6350713687325</v>
      </c>
      <c r="N48" s="74">
        <f t="shared" si="14"/>
        <v>0</v>
      </c>
      <c r="O48" s="290"/>
      <c r="P48" s="56">
        <f>'Source Data'!L48</f>
        <v>1597.8540285474928</v>
      </c>
      <c r="Q48" s="74">
        <f t="shared" si="15"/>
        <v>0</v>
      </c>
      <c r="R48" s="93">
        <v>0</v>
      </c>
      <c r="S48" s="56"/>
      <c r="T48" s="56"/>
      <c r="U48" s="57">
        <f t="shared" si="28"/>
        <v>0</v>
      </c>
      <c r="V48" s="93">
        <f t="shared" si="2"/>
        <v>0</v>
      </c>
      <c r="W48" s="74">
        <f t="shared" si="16"/>
        <v>0</v>
      </c>
      <c r="X48" s="93">
        <f t="shared" si="17"/>
        <v>0</v>
      </c>
      <c r="Y48" s="56">
        <f>[1]Iberville!$G48</f>
        <v>0</v>
      </c>
      <c r="Z48" s="93">
        <f t="shared" si="18"/>
        <v>0</v>
      </c>
      <c r="AA48" s="56"/>
      <c r="AB48" s="56">
        <f t="shared" si="19"/>
        <v>0</v>
      </c>
      <c r="AC48" s="93">
        <f t="shared" si="20"/>
        <v>0</v>
      </c>
      <c r="AD48" s="97">
        <f t="shared" si="29"/>
        <v>0</v>
      </c>
      <c r="AE48" s="75">
        <f>'Source Data'!N48</f>
        <v>4334</v>
      </c>
      <c r="AF48" s="90">
        <f t="shared" si="30"/>
        <v>0</v>
      </c>
      <c r="AG48" s="271"/>
      <c r="AH48" s="75">
        <f t="shared" si="21"/>
        <v>0</v>
      </c>
      <c r="AI48" s="271"/>
      <c r="AJ48" s="77">
        <f t="shared" si="31"/>
        <v>0</v>
      </c>
      <c r="AK48" s="76">
        <f t="shared" si="32"/>
        <v>0</v>
      </c>
      <c r="AL48" s="90">
        <f t="shared" si="22"/>
        <v>0</v>
      </c>
      <c r="AM48" s="79">
        <f t="shared" si="23"/>
        <v>0</v>
      </c>
      <c r="AN48" s="90">
        <f t="shared" si="24"/>
        <v>0</v>
      </c>
      <c r="AO48" s="56">
        <f>[1]Iberville!$M48</f>
        <v>0</v>
      </c>
      <c r="AP48" s="90">
        <f t="shared" si="25"/>
        <v>0</v>
      </c>
      <c r="AQ48" s="77"/>
      <c r="AR48" s="77">
        <f t="shared" si="26"/>
        <v>0</v>
      </c>
      <c r="AS48" s="90">
        <f t="shared" si="27"/>
        <v>0</v>
      </c>
      <c r="AT48" s="78">
        <f t="shared" si="7"/>
        <v>0</v>
      </c>
      <c r="AU48" s="87">
        <f t="shared" si="8"/>
        <v>0</v>
      </c>
      <c r="AV48" s="116"/>
      <c r="AW48" s="74"/>
      <c r="AX48" s="74">
        <f t="shared" si="33"/>
        <v>0</v>
      </c>
      <c r="AY48" s="74">
        <f t="shared" si="34"/>
        <v>0</v>
      </c>
    </row>
    <row r="49" spans="1:51" ht="16.149999999999999" customHeight="1" x14ac:dyDescent="0.2">
      <c r="A49" s="54">
        <v>43</v>
      </c>
      <c r="B49" s="55" t="s">
        <v>48</v>
      </c>
      <c r="C49" s="271">
        <f>'8_2.1.18 SIS'!Z49</f>
        <v>0</v>
      </c>
      <c r="D49" s="56">
        <f>'Source Data'!H49</f>
        <v>5171.5692260226861</v>
      </c>
      <c r="E49" s="74">
        <f t="shared" si="11"/>
        <v>0</v>
      </c>
      <c r="F49" s="290"/>
      <c r="G49" s="56">
        <f>'Source Data'!I49</f>
        <v>687.72808854852053</v>
      </c>
      <c r="H49" s="74">
        <f t="shared" si="12"/>
        <v>0</v>
      </c>
      <c r="I49" s="290"/>
      <c r="J49" s="56">
        <f>'Source Data'!J49</f>
        <v>187.56220596777831</v>
      </c>
      <c r="K49" s="74">
        <f t="shared" si="13"/>
        <v>0</v>
      </c>
      <c r="L49" s="290"/>
      <c r="M49" s="56">
        <f>'Source Data'!K49</f>
        <v>4689.0551491944589</v>
      </c>
      <c r="N49" s="74">
        <f t="shared" si="14"/>
        <v>0</v>
      </c>
      <c r="O49" s="290"/>
      <c r="P49" s="56">
        <f>'Source Data'!L49</f>
        <v>1875.6220596777835</v>
      </c>
      <c r="Q49" s="74">
        <f t="shared" si="15"/>
        <v>0</v>
      </c>
      <c r="R49" s="93">
        <v>0</v>
      </c>
      <c r="S49" s="56"/>
      <c r="T49" s="56"/>
      <c r="U49" s="57">
        <f t="shared" si="28"/>
        <v>0</v>
      </c>
      <c r="V49" s="93">
        <f t="shared" si="2"/>
        <v>0</v>
      </c>
      <c r="W49" s="74">
        <f t="shared" si="16"/>
        <v>0</v>
      </c>
      <c r="X49" s="93">
        <f t="shared" si="17"/>
        <v>0</v>
      </c>
      <c r="Y49" s="56">
        <f>[1]Iberville!$G49</f>
        <v>0</v>
      </c>
      <c r="Z49" s="93">
        <f t="shared" si="18"/>
        <v>0</v>
      </c>
      <c r="AA49" s="56"/>
      <c r="AB49" s="56">
        <f t="shared" si="19"/>
        <v>0</v>
      </c>
      <c r="AC49" s="93">
        <f t="shared" si="20"/>
        <v>0</v>
      </c>
      <c r="AD49" s="97">
        <f t="shared" si="29"/>
        <v>0</v>
      </c>
      <c r="AE49" s="75">
        <f>'Source Data'!N49</f>
        <v>3642</v>
      </c>
      <c r="AF49" s="90">
        <f t="shared" si="30"/>
        <v>0</v>
      </c>
      <c r="AG49" s="271"/>
      <c r="AH49" s="75">
        <f t="shared" si="21"/>
        <v>0</v>
      </c>
      <c r="AI49" s="271"/>
      <c r="AJ49" s="77">
        <f t="shared" si="31"/>
        <v>0</v>
      </c>
      <c r="AK49" s="76">
        <f t="shared" si="32"/>
        <v>0</v>
      </c>
      <c r="AL49" s="90">
        <f t="shared" si="22"/>
        <v>0</v>
      </c>
      <c r="AM49" s="79">
        <f t="shared" si="23"/>
        <v>0</v>
      </c>
      <c r="AN49" s="90">
        <f t="shared" si="24"/>
        <v>0</v>
      </c>
      <c r="AO49" s="56">
        <f>[1]Iberville!$M49</f>
        <v>0</v>
      </c>
      <c r="AP49" s="90">
        <f t="shared" si="25"/>
        <v>0</v>
      </c>
      <c r="AQ49" s="77"/>
      <c r="AR49" s="77">
        <f t="shared" si="26"/>
        <v>0</v>
      </c>
      <c r="AS49" s="90">
        <f t="shared" si="27"/>
        <v>0</v>
      </c>
      <c r="AT49" s="78">
        <f t="shared" si="7"/>
        <v>0</v>
      </c>
      <c r="AU49" s="87">
        <f t="shared" si="8"/>
        <v>0</v>
      </c>
      <c r="AV49" s="116"/>
      <c r="AW49" s="74"/>
      <c r="AX49" s="74">
        <f t="shared" si="33"/>
        <v>0</v>
      </c>
      <c r="AY49" s="74">
        <f t="shared" si="34"/>
        <v>0</v>
      </c>
    </row>
    <row r="50" spans="1:51" ht="16.149999999999999" customHeight="1" x14ac:dyDescent="0.2">
      <c r="A50" s="54">
        <v>44</v>
      </c>
      <c r="B50" s="55" t="s">
        <v>49</v>
      </c>
      <c r="C50" s="271">
        <f>'8_2.1.18 SIS'!Z50</f>
        <v>0</v>
      </c>
      <c r="D50" s="56">
        <f>'Source Data'!H50</f>
        <v>4763.2835459226835</v>
      </c>
      <c r="E50" s="74">
        <f t="shared" si="11"/>
        <v>0</v>
      </c>
      <c r="F50" s="290"/>
      <c r="G50" s="56">
        <f>'Source Data'!I50</f>
        <v>640.0242289674087</v>
      </c>
      <c r="H50" s="74">
        <f t="shared" si="12"/>
        <v>0</v>
      </c>
      <c r="I50" s="290"/>
      <c r="J50" s="56">
        <f>'Source Data'!J50</f>
        <v>174.5520624456569</v>
      </c>
      <c r="K50" s="74">
        <f t="shared" si="13"/>
        <v>0</v>
      </c>
      <c r="L50" s="290"/>
      <c r="M50" s="56">
        <f>'Source Data'!K50</f>
        <v>4363.8015611414239</v>
      </c>
      <c r="N50" s="74">
        <f t="shared" si="14"/>
        <v>0</v>
      </c>
      <c r="O50" s="290"/>
      <c r="P50" s="56">
        <f>'Source Data'!L50</f>
        <v>1745.5206244565691</v>
      </c>
      <c r="Q50" s="74">
        <f t="shared" si="15"/>
        <v>0</v>
      </c>
      <c r="R50" s="93">
        <v>0</v>
      </c>
      <c r="S50" s="56"/>
      <c r="T50" s="56"/>
      <c r="U50" s="57">
        <f t="shared" si="28"/>
        <v>0</v>
      </c>
      <c r="V50" s="93">
        <f t="shared" si="2"/>
        <v>0</v>
      </c>
      <c r="W50" s="74">
        <f t="shared" si="16"/>
        <v>0</v>
      </c>
      <c r="X50" s="93">
        <f t="shared" si="17"/>
        <v>0</v>
      </c>
      <c r="Y50" s="56">
        <f>[1]Iberville!$G50</f>
        <v>0</v>
      </c>
      <c r="Z50" s="93">
        <f t="shared" si="18"/>
        <v>0</v>
      </c>
      <c r="AA50" s="56"/>
      <c r="AB50" s="56">
        <f t="shared" si="19"/>
        <v>0</v>
      </c>
      <c r="AC50" s="93">
        <f t="shared" si="20"/>
        <v>0</v>
      </c>
      <c r="AD50" s="97">
        <f t="shared" si="29"/>
        <v>0</v>
      </c>
      <c r="AE50" s="75">
        <f>'Source Data'!N50</f>
        <v>3969</v>
      </c>
      <c r="AF50" s="90">
        <f t="shared" si="30"/>
        <v>0</v>
      </c>
      <c r="AG50" s="271"/>
      <c r="AH50" s="75">
        <f t="shared" si="21"/>
        <v>0</v>
      </c>
      <c r="AI50" s="271"/>
      <c r="AJ50" s="77">
        <f t="shared" si="31"/>
        <v>0</v>
      </c>
      <c r="AK50" s="76">
        <f t="shared" si="32"/>
        <v>0</v>
      </c>
      <c r="AL50" s="90">
        <f t="shared" si="22"/>
        <v>0</v>
      </c>
      <c r="AM50" s="79">
        <f t="shared" si="23"/>
        <v>0</v>
      </c>
      <c r="AN50" s="90">
        <f t="shared" si="24"/>
        <v>0</v>
      </c>
      <c r="AO50" s="56">
        <f>[1]Iberville!$M50</f>
        <v>0</v>
      </c>
      <c r="AP50" s="90">
        <f t="shared" si="25"/>
        <v>0</v>
      </c>
      <c r="AQ50" s="77"/>
      <c r="AR50" s="77">
        <f t="shared" si="26"/>
        <v>0</v>
      </c>
      <c r="AS50" s="90">
        <f t="shared" si="27"/>
        <v>0</v>
      </c>
      <c r="AT50" s="78">
        <f t="shared" si="7"/>
        <v>0</v>
      </c>
      <c r="AU50" s="87">
        <f t="shared" si="8"/>
        <v>0</v>
      </c>
      <c r="AV50" s="116"/>
      <c r="AW50" s="74"/>
      <c r="AX50" s="74">
        <f t="shared" si="33"/>
        <v>0</v>
      </c>
      <c r="AY50" s="74">
        <f t="shared" si="34"/>
        <v>0</v>
      </c>
    </row>
    <row r="51" spans="1:51" ht="16.149999999999999" customHeight="1" x14ac:dyDescent="0.2">
      <c r="A51" s="49">
        <v>45</v>
      </c>
      <c r="B51" s="50" t="s">
        <v>50</v>
      </c>
      <c r="C51" s="272">
        <f>'8_2.1.18 SIS'!Z51</f>
        <v>0</v>
      </c>
      <c r="D51" s="51">
        <f>'Source Data'!H51</f>
        <v>2675.6537559078151</v>
      </c>
      <c r="E51" s="80">
        <f t="shared" si="11"/>
        <v>0</v>
      </c>
      <c r="F51" s="291"/>
      <c r="G51" s="51">
        <f>'Source Data'!I51</f>
        <v>332.43156845204078</v>
      </c>
      <c r="H51" s="80">
        <f t="shared" si="12"/>
        <v>0</v>
      </c>
      <c r="I51" s="291"/>
      <c r="J51" s="51">
        <f>'Source Data'!J51</f>
        <v>90.66315503237476</v>
      </c>
      <c r="K51" s="80">
        <f t="shared" si="13"/>
        <v>0</v>
      </c>
      <c r="L51" s="291"/>
      <c r="M51" s="51">
        <f>'Source Data'!K51</f>
        <v>2266.578875809369</v>
      </c>
      <c r="N51" s="80">
        <f t="shared" si="14"/>
        <v>0</v>
      </c>
      <c r="O51" s="291"/>
      <c r="P51" s="51">
        <f>'Source Data'!L51</f>
        <v>906.63155032374766</v>
      </c>
      <c r="Q51" s="80">
        <f t="shared" si="15"/>
        <v>0</v>
      </c>
      <c r="R51" s="94">
        <v>0</v>
      </c>
      <c r="S51" s="51"/>
      <c r="T51" s="51"/>
      <c r="U51" s="52">
        <f t="shared" si="28"/>
        <v>0</v>
      </c>
      <c r="V51" s="94">
        <f t="shared" si="2"/>
        <v>0</v>
      </c>
      <c r="W51" s="80">
        <f t="shared" si="16"/>
        <v>0</v>
      </c>
      <c r="X51" s="94">
        <f t="shared" si="17"/>
        <v>0</v>
      </c>
      <c r="Y51" s="51">
        <f>[1]Iberville!$G51</f>
        <v>0</v>
      </c>
      <c r="Z51" s="94">
        <f t="shared" si="18"/>
        <v>0</v>
      </c>
      <c r="AA51" s="53"/>
      <c r="AB51" s="51">
        <f t="shared" si="19"/>
        <v>0</v>
      </c>
      <c r="AC51" s="95">
        <f t="shared" si="20"/>
        <v>0</v>
      </c>
      <c r="AD51" s="95">
        <f t="shared" si="29"/>
        <v>0</v>
      </c>
      <c r="AE51" s="71">
        <f>'Source Data'!N51</f>
        <v>13416</v>
      </c>
      <c r="AF51" s="91">
        <f t="shared" si="30"/>
        <v>0</v>
      </c>
      <c r="AG51" s="272"/>
      <c r="AH51" s="71">
        <f t="shared" si="21"/>
        <v>0</v>
      </c>
      <c r="AI51" s="272"/>
      <c r="AJ51" s="72">
        <f t="shared" si="31"/>
        <v>0</v>
      </c>
      <c r="AK51" s="73">
        <f t="shared" si="32"/>
        <v>0</v>
      </c>
      <c r="AL51" s="91">
        <f t="shared" si="22"/>
        <v>0</v>
      </c>
      <c r="AM51" s="82">
        <f t="shared" si="23"/>
        <v>0</v>
      </c>
      <c r="AN51" s="91">
        <f t="shared" si="24"/>
        <v>0</v>
      </c>
      <c r="AO51" s="51">
        <f>[1]Iberville!$M51</f>
        <v>0</v>
      </c>
      <c r="AP51" s="91">
        <f t="shared" si="25"/>
        <v>0</v>
      </c>
      <c r="AQ51" s="72"/>
      <c r="AR51" s="72">
        <f t="shared" si="26"/>
        <v>0</v>
      </c>
      <c r="AS51" s="91">
        <f t="shared" si="27"/>
        <v>0</v>
      </c>
      <c r="AT51" s="81">
        <f t="shared" si="7"/>
        <v>0</v>
      </c>
      <c r="AU51" s="88">
        <f t="shared" si="8"/>
        <v>0</v>
      </c>
      <c r="AV51" s="116"/>
      <c r="AW51" s="80"/>
      <c r="AX51" s="80">
        <f t="shared" si="33"/>
        <v>0</v>
      </c>
      <c r="AY51" s="80">
        <f t="shared" si="34"/>
        <v>0</v>
      </c>
    </row>
    <row r="52" spans="1:51" ht="16.149999999999999" customHeight="1" x14ac:dyDescent="0.2">
      <c r="A52" s="58">
        <v>46</v>
      </c>
      <c r="B52" s="59" t="s">
        <v>51</v>
      </c>
      <c r="C52" s="270">
        <f>'8_2.1.18 SIS'!Z52</f>
        <v>0</v>
      </c>
      <c r="D52" s="60">
        <f>'Source Data'!H52</f>
        <v>5480.4352847367336</v>
      </c>
      <c r="E52" s="65">
        <f t="shared" si="11"/>
        <v>0</v>
      </c>
      <c r="F52" s="289"/>
      <c r="G52" s="60">
        <f>'Source Data'!I52</f>
        <v>708.93963160759859</v>
      </c>
      <c r="H52" s="65">
        <f t="shared" si="12"/>
        <v>0</v>
      </c>
      <c r="I52" s="289"/>
      <c r="J52" s="60">
        <f>'Source Data'!J52</f>
        <v>193.3471722566178</v>
      </c>
      <c r="K52" s="65">
        <f t="shared" si="13"/>
        <v>0</v>
      </c>
      <c r="L52" s="289"/>
      <c r="M52" s="60">
        <f>'Source Data'!K52</f>
        <v>4833.6793064154454</v>
      </c>
      <c r="N52" s="65">
        <f t="shared" si="14"/>
        <v>0</v>
      </c>
      <c r="O52" s="289"/>
      <c r="P52" s="60">
        <f>'Source Data'!L52</f>
        <v>1933.4717225661777</v>
      </c>
      <c r="Q52" s="65">
        <f t="shared" si="15"/>
        <v>0</v>
      </c>
      <c r="R52" s="92">
        <v>0</v>
      </c>
      <c r="S52" s="60"/>
      <c r="T52" s="60"/>
      <c r="U52" s="61">
        <f t="shared" si="28"/>
        <v>0</v>
      </c>
      <c r="V52" s="92">
        <f t="shared" si="2"/>
        <v>0</v>
      </c>
      <c r="W52" s="65">
        <f t="shared" si="16"/>
        <v>0</v>
      </c>
      <c r="X52" s="92">
        <f t="shared" si="17"/>
        <v>0</v>
      </c>
      <c r="Y52" s="60">
        <f>[1]Iberville!$G52</f>
        <v>0</v>
      </c>
      <c r="Z52" s="92">
        <f t="shared" si="18"/>
        <v>0</v>
      </c>
      <c r="AA52" s="60"/>
      <c r="AB52" s="60">
        <f t="shared" si="19"/>
        <v>0</v>
      </c>
      <c r="AC52" s="92">
        <f t="shared" si="20"/>
        <v>0</v>
      </c>
      <c r="AD52" s="96">
        <f t="shared" si="29"/>
        <v>0</v>
      </c>
      <c r="AE52" s="66">
        <f>'Source Data'!N52</f>
        <v>2991</v>
      </c>
      <c r="AF52" s="89">
        <f t="shared" si="30"/>
        <v>0</v>
      </c>
      <c r="AG52" s="270"/>
      <c r="AH52" s="66">
        <f t="shared" si="21"/>
        <v>0</v>
      </c>
      <c r="AI52" s="270"/>
      <c r="AJ52" s="68">
        <f t="shared" si="31"/>
        <v>0</v>
      </c>
      <c r="AK52" s="67">
        <f t="shared" si="32"/>
        <v>0</v>
      </c>
      <c r="AL52" s="89">
        <f t="shared" si="22"/>
        <v>0</v>
      </c>
      <c r="AM52" s="70">
        <f t="shared" si="23"/>
        <v>0</v>
      </c>
      <c r="AN52" s="89">
        <f t="shared" si="24"/>
        <v>0</v>
      </c>
      <c r="AO52" s="60">
        <f>[1]Iberville!$M52</f>
        <v>0</v>
      </c>
      <c r="AP52" s="89">
        <f t="shared" si="25"/>
        <v>0</v>
      </c>
      <c r="AQ52" s="68"/>
      <c r="AR52" s="68">
        <f t="shared" si="26"/>
        <v>0</v>
      </c>
      <c r="AS52" s="89">
        <f t="shared" si="27"/>
        <v>0</v>
      </c>
      <c r="AT52" s="69">
        <f t="shared" si="7"/>
        <v>0</v>
      </c>
      <c r="AU52" s="86">
        <f t="shared" si="8"/>
        <v>0</v>
      </c>
      <c r="AV52" s="116"/>
      <c r="AW52" s="65"/>
      <c r="AX52" s="65">
        <f t="shared" si="33"/>
        <v>0</v>
      </c>
      <c r="AY52" s="65">
        <f t="shared" si="34"/>
        <v>0</v>
      </c>
    </row>
    <row r="53" spans="1:51" ht="16.149999999999999" customHeight="1" x14ac:dyDescent="0.2">
      <c r="A53" s="54">
        <v>47</v>
      </c>
      <c r="B53" s="55" t="s">
        <v>52</v>
      </c>
      <c r="C53" s="271">
        <f>'8_2.1.18 SIS'!Z53</f>
        <v>0</v>
      </c>
      <c r="D53" s="56">
        <f>'Source Data'!H53</f>
        <v>2851.064211175285</v>
      </c>
      <c r="E53" s="74">
        <f t="shared" si="11"/>
        <v>0</v>
      </c>
      <c r="F53" s="290"/>
      <c r="G53" s="56">
        <f>'Source Data'!I53</f>
        <v>340.85181534745152</v>
      </c>
      <c r="H53" s="74">
        <f t="shared" si="12"/>
        <v>0</v>
      </c>
      <c r="I53" s="290"/>
      <c r="J53" s="56">
        <f>'Source Data'!J53</f>
        <v>92.959586003850404</v>
      </c>
      <c r="K53" s="74">
        <f t="shared" si="13"/>
        <v>0</v>
      </c>
      <c r="L53" s="290"/>
      <c r="M53" s="56">
        <f>'Source Data'!K53</f>
        <v>2323.9896500962604</v>
      </c>
      <c r="N53" s="74">
        <f t="shared" si="14"/>
        <v>0</v>
      </c>
      <c r="O53" s="290"/>
      <c r="P53" s="56">
        <f>'Source Data'!L53</f>
        <v>929.59586003850404</v>
      </c>
      <c r="Q53" s="74">
        <f t="shared" si="15"/>
        <v>0</v>
      </c>
      <c r="R53" s="93">
        <v>0</v>
      </c>
      <c r="S53" s="56"/>
      <c r="T53" s="56"/>
      <c r="U53" s="57">
        <f t="shared" si="28"/>
        <v>0</v>
      </c>
      <c r="V53" s="93">
        <f t="shared" si="2"/>
        <v>0</v>
      </c>
      <c r="W53" s="74">
        <f t="shared" si="16"/>
        <v>0</v>
      </c>
      <c r="X53" s="93">
        <f t="shared" si="17"/>
        <v>0</v>
      </c>
      <c r="Y53" s="56">
        <f>[1]Iberville!$G53</f>
        <v>0</v>
      </c>
      <c r="Z53" s="93">
        <f t="shared" si="18"/>
        <v>0</v>
      </c>
      <c r="AA53" s="56"/>
      <c r="AB53" s="56">
        <f t="shared" si="19"/>
        <v>0</v>
      </c>
      <c r="AC53" s="93">
        <f t="shared" si="20"/>
        <v>0</v>
      </c>
      <c r="AD53" s="97">
        <f t="shared" si="29"/>
        <v>0</v>
      </c>
      <c r="AE53" s="75">
        <f>'Source Data'!N53</f>
        <v>13043</v>
      </c>
      <c r="AF53" s="90">
        <f t="shared" si="30"/>
        <v>0</v>
      </c>
      <c r="AG53" s="271"/>
      <c r="AH53" s="75">
        <f t="shared" si="21"/>
        <v>0</v>
      </c>
      <c r="AI53" s="271"/>
      <c r="AJ53" s="77">
        <f t="shared" si="31"/>
        <v>0</v>
      </c>
      <c r="AK53" s="76">
        <f t="shared" si="32"/>
        <v>0</v>
      </c>
      <c r="AL53" s="90">
        <f t="shared" si="22"/>
        <v>0</v>
      </c>
      <c r="AM53" s="79">
        <f t="shared" si="23"/>
        <v>0</v>
      </c>
      <c r="AN53" s="90">
        <f t="shared" si="24"/>
        <v>0</v>
      </c>
      <c r="AO53" s="56">
        <f>[1]Iberville!$M53</f>
        <v>0</v>
      </c>
      <c r="AP53" s="90">
        <f t="shared" si="25"/>
        <v>0</v>
      </c>
      <c r="AQ53" s="77"/>
      <c r="AR53" s="77">
        <f t="shared" si="26"/>
        <v>0</v>
      </c>
      <c r="AS53" s="90">
        <f t="shared" si="27"/>
        <v>0</v>
      </c>
      <c r="AT53" s="78">
        <f t="shared" si="7"/>
        <v>0</v>
      </c>
      <c r="AU53" s="87">
        <f t="shared" si="8"/>
        <v>0</v>
      </c>
      <c r="AV53" s="116"/>
      <c r="AW53" s="74"/>
      <c r="AX53" s="74">
        <f t="shared" si="33"/>
        <v>0</v>
      </c>
      <c r="AY53" s="74">
        <f t="shared" si="34"/>
        <v>0</v>
      </c>
    </row>
    <row r="54" spans="1:51" ht="16.149999999999999" customHeight="1" x14ac:dyDescent="0.2">
      <c r="A54" s="54">
        <v>48</v>
      </c>
      <c r="B54" s="55" t="s">
        <v>74</v>
      </c>
      <c r="C54" s="271">
        <f>'8_2.1.18 SIS'!Z54</f>
        <v>0</v>
      </c>
      <c r="D54" s="56">
        <f>'Source Data'!H54</f>
        <v>3995.2813864350205</v>
      </c>
      <c r="E54" s="74">
        <f t="shared" si="11"/>
        <v>0</v>
      </c>
      <c r="F54" s="290"/>
      <c r="G54" s="56">
        <f>'Source Data'!I54</f>
        <v>516.40353727376908</v>
      </c>
      <c r="H54" s="74">
        <f t="shared" si="12"/>
        <v>0</v>
      </c>
      <c r="I54" s="290"/>
      <c r="J54" s="56">
        <f>'Source Data'!J54</f>
        <v>140.83732834739155</v>
      </c>
      <c r="K54" s="74">
        <f t="shared" si="13"/>
        <v>0</v>
      </c>
      <c r="L54" s="290"/>
      <c r="M54" s="56">
        <f>'Source Data'!K54</f>
        <v>3520.9332086847894</v>
      </c>
      <c r="N54" s="74">
        <f t="shared" si="14"/>
        <v>0</v>
      </c>
      <c r="O54" s="290"/>
      <c r="P54" s="56">
        <f>'Source Data'!L54</f>
        <v>1408.3732834739153</v>
      </c>
      <c r="Q54" s="74">
        <f t="shared" si="15"/>
        <v>0</v>
      </c>
      <c r="R54" s="93">
        <v>0</v>
      </c>
      <c r="S54" s="56"/>
      <c r="T54" s="56"/>
      <c r="U54" s="57">
        <f t="shared" si="28"/>
        <v>0</v>
      </c>
      <c r="V54" s="93">
        <f t="shared" si="2"/>
        <v>0</v>
      </c>
      <c r="W54" s="74">
        <f t="shared" si="16"/>
        <v>0</v>
      </c>
      <c r="X54" s="93">
        <f t="shared" si="17"/>
        <v>0</v>
      </c>
      <c r="Y54" s="56">
        <f>[1]Iberville!$G54</f>
        <v>0</v>
      </c>
      <c r="Z54" s="93">
        <f t="shared" si="18"/>
        <v>0</v>
      </c>
      <c r="AA54" s="56"/>
      <c r="AB54" s="56">
        <f t="shared" si="19"/>
        <v>0</v>
      </c>
      <c r="AC54" s="93">
        <f t="shared" si="20"/>
        <v>0</v>
      </c>
      <c r="AD54" s="97">
        <f t="shared" si="29"/>
        <v>0</v>
      </c>
      <c r="AE54" s="75">
        <f>'Source Data'!N54</f>
        <v>5158</v>
      </c>
      <c r="AF54" s="90">
        <f t="shared" si="30"/>
        <v>0</v>
      </c>
      <c r="AG54" s="271"/>
      <c r="AH54" s="75">
        <f t="shared" si="21"/>
        <v>0</v>
      </c>
      <c r="AI54" s="271"/>
      <c r="AJ54" s="77">
        <f t="shared" si="31"/>
        <v>0</v>
      </c>
      <c r="AK54" s="76">
        <f t="shared" si="32"/>
        <v>0</v>
      </c>
      <c r="AL54" s="90">
        <f t="shared" si="22"/>
        <v>0</v>
      </c>
      <c r="AM54" s="79">
        <f t="shared" si="23"/>
        <v>0</v>
      </c>
      <c r="AN54" s="90">
        <f t="shared" si="24"/>
        <v>0</v>
      </c>
      <c r="AO54" s="56">
        <f>[1]Iberville!$M54</f>
        <v>0</v>
      </c>
      <c r="AP54" s="90">
        <f t="shared" si="25"/>
        <v>0</v>
      </c>
      <c r="AQ54" s="77"/>
      <c r="AR54" s="77">
        <f t="shared" si="26"/>
        <v>0</v>
      </c>
      <c r="AS54" s="90">
        <f t="shared" si="27"/>
        <v>0</v>
      </c>
      <c r="AT54" s="78">
        <f t="shared" si="7"/>
        <v>0</v>
      </c>
      <c r="AU54" s="87">
        <f t="shared" si="8"/>
        <v>0</v>
      </c>
      <c r="AV54" s="116"/>
      <c r="AW54" s="74"/>
      <c r="AX54" s="74">
        <f t="shared" si="33"/>
        <v>0</v>
      </c>
      <c r="AY54" s="74">
        <f t="shared" si="34"/>
        <v>0</v>
      </c>
    </row>
    <row r="55" spans="1:51" ht="16.149999999999999" customHeight="1" x14ac:dyDescent="0.2">
      <c r="A55" s="54">
        <v>49</v>
      </c>
      <c r="B55" s="55" t="s">
        <v>53</v>
      </c>
      <c r="C55" s="271">
        <f>'8_2.1.18 SIS'!Z55</f>
        <v>0</v>
      </c>
      <c r="D55" s="56">
        <f>'Source Data'!H55</f>
        <v>4510.9600632140227</v>
      </c>
      <c r="E55" s="74">
        <f t="shared" si="11"/>
        <v>0</v>
      </c>
      <c r="F55" s="290"/>
      <c r="G55" s="56">
        <f>'Source Data'!I55</f>
        <v>660.79145627436594</v>
      </c>
      <c r="H55" s="74">
        <f t="shared" si="12"/>
        <v>0</v>
      </c>
      <c r="I55" s="290"/>
      <c r="J55" s="56">
        <f>'Source Data'!J55</f>
        <v>180.21585171119071</v>
      </c>
      <c r="K55" s="74">
        <f t="shared" si="13"/>
        <v>0</v>
      </c>
      <c r="L55" s="290"/>
      <c r="M55" s="56">
        <f>'Source Data'!K55</f>
        <v>4505.3962927797675</v>
      </c>
      <c r="N55" s="74">
        <f t="shared" si="14"/>
        <v>0</v>
      </c>
      <c r="O55" s="290"/>
      <c r="P55" s="56">
        <f>'Source Data'!L55</f>
        <v>1802.158517111907</v>
      </c>
      <c r="Q55" s="74">
        <f t="shared" si="15"/>
        <v>0</v>
      </c>
      <c r="R55" s="93">
        <v>0</v>
      </c>
      <c r="S55" s="56"/>
      <c r="T55" s="56"/>
      <c r="U55" s="57">
        <f t="shared" si="28"/>
        <v>0</v>
      </c>
      <c r="V55" s="93">
        <f t="shared" si="2"/>
        <v>0</v>
      </c>
      <c r="W55" s="74">
        <f t="shared" si="16"/>
        <v>0</v>
      </c>
      <c r="X55" s="93">
        <f t="shared" si="17"/>
        <v>0</v>
      </c>
      <c r="Y55" s="56">
        <f>[1]Iberville!$G55</f>
        <v>0</v>
      </c>
      <c r="Z55" s="93">
        <f t="shared" si="18"/>
        <v>0</v>
      </c>
      <c r="AA55" s="56"/>
      <c r="AB55" s="56">
        <f t="shared" si="19"/>
        <v>0</v>
      </c>
      <c r="AC55" s="93">
        <f t="shared" si="20"/>
        <v>0</v>
      </c>
      <c r="AD55" s="97">
        <f t="shared" si="29"/>
        <v>0</v>
      </c>
      <c r="AE55" s="75">
        <f>'Source Data'!N55</f>
        <v>2655</v>
      </c>
      <c r="AF55" s="90">
        <f t="shared" si="30"/>
        <v>0</v>
      </c>
      <c r="AG55" s="271"/>
      <c r="AH55" s="75">
        <f t="shared" si="21"/>
        <v>0</v>
      </c>
      <c r="AI55" s="271"/>
      <c r="AJ55" s="77">
        <f t="shared" si="31"/>
        <v>0</v>
      </c>
      <c r="AK55" s="76">
        <f t="shared" si="32"/>
        <v>0</v>
      </c>
      <c r="AL55" s="90">
        <f t="shared" si="22"/>
        <v>0</v>
      </c>
      <c r="AM55" s="79">
        <f t="shared" si="23"/>
        <v>0</v>
      </c>
      <c r="AN55" s="90">
        <f t="shared" si="24"/>
        <v>0</v>
      </c>
      <c r="AO55" s="56">
        <f>[1]Iberville!$M55</f>
        <v>0</v>
      </c>
      <c r="AP55" s="90">
        <f t="shared" si="25"/>
        <v>0</v>
      </c>
      <c r="AQ55" s="77"/>
      <c r="AR55" s="77">
        <f t="shared" si="26"/>
        <v>0</v>
      </c>
      <c r="AS55" s="90">
        <f t="shared" si="27"/>
        <v>0</v>
      </c>
      <c r="AT55" s="78">
        <f t="shared" si="7"/>
        <v>0</v>
      </c>
      <c r="AU55" s="87">
        <f t="shared" si="8"/>
        <v>0</v>
      </c>
      <c r="AV55" s="116"/>
      <c r="AW55" s="74"/>
      <c r="AX55" s="74">
        <f t="shared" si="33"/>
        <v>0</v>
      </c>
      <c r="AY55" s="74">
        <f t="shared" si="34"/>
        <v>0</v>
      </c>
    </row>
    <row r="56" spans="1:51" ht="16.149999999999999" customHeight="1" x14ac:dyDescent="0.2">
      <c r="A56" s="49">
        <v>50</v>
      </c>
      <c r="B56" s="50" t="s">
        <v>54</v>
      </c>
      <c r="C56" s="272">
        <f>'8_2.1.18 SIS'!Z56</f>
        <v>0</v>
      </c>
      <c r="D56" s="51">
        <f>'Source Data'!H56</f>
        <v>4738.7087437121554</v>
      </c>
      <c r="E56" s="80">
        <f t="shared" si="11"/>
        <v>0</v>
      </c>
      <c r="F56" s="291"/>
      <c r="G56" s="51">
        <f>'Source Data'!I56</f>
        <v>638.95176727517901</v>
      </c>
      <c r="H56" s="80">
        <f t="shared" si="12"/>
        <v>0</v>
      </c>
      <c r="I56" s="291"/>
      <c r="J56" s="51">
        <f>'Source Data'!J56</f>
        <v>174.25957289323065</v>
      </c>
      <c r="K56" s="80">
        <f t="shared" si="13"/>
        <v>0</v>
      </c>
      <c r="L56" s="291"/>
      <c r="M56" s="51">
        <f>'Source Data'!K56</f>
        <v>4356.4893223307663</v>
      </c>
      <c r="N56" s="80">
        <f t="shared" si="14"/>
        <v>0</v>
      </c>
      <c r="O56" s="291"/>
      <c r="P56" s="51">
        <f>'Source Data'!L56</f>
        <v>1742.5957289323062</v>
      </c>
      <c r="Q56" s="80">
        <f t="shared" si="15"/>
        <v>0</v>
      </c>
      <c r="R56" s="94">
        <v>0</v>
      </c>
      <c r="S56" s="51"/>
      <c r="T56" s="51"/>
      <c r="U56" s="52">
        <f t="shared" si="28"/>
        <v>0</v>
      </c>
      <c r="V56" s="94">
        <f t="shared" si="2"/>
        <v>0</v>
      </c>
      <c r="W56" s="80">
        <f t="shared" si="16"/>
        <v>0</v>
      </c>
      <c r="X56" s="94">
        <f t="shared" si="17"/>
        <v>0</v>
      </c>
      <c r="Y56" s="51">
        <f>[1]Iberville!$G56</f>
        <v>0</v>
      </c>
      <c r="Z56" s="94">
        <f t="shared" si="18"/>
        <v>0</v>
      </c>
      <c r="AA56" s="53"/>
      <c r="AB56" s="51">
        <f t="shared" si="19"/>
        <v>0</v>
      </c>
      <c r="AC56" s="95">
        <f t="shared" si="20"/>
        <v>0</v>
      </c>
      <c r="AD56" s="95">
        <f t="shared" si="29"/>
        <v>0</v>
      </c>
      <c r="AE56" s="71">
        <f>'Source Data'!N56</f>
        <v>3490</v>
      </c>
      <c r="AF56" s="91">
        <f t="shared" si="30"/>
        <v>0</v>
      </c>
      <c r="AG56" s="272"/>
      <c r="AH56" s="71">
        <f t="shared" si="21"/>
        <v>0</v>
      </c>
      <c r="AI56" s="272"/>
      <c r="AJ56" s="72">
        <f t="shared" si="31"/>
        <v>0</v>
      </c>
      <c r="AK56" s="73">
        <f t="shared" si="32"/>
        <v>0</v>
      </c>
      <c r="AL56" s="91">
        <f t="shared" si="22"/>
        <v>0</v>
      </c>
      <c r="AM56" s="82">
        <f t="shared" si="23"/>
        <v>0</v>
      </c>
      <c r="AN56" s="91">
        <f t="shared" si="24"/>
        <v>0</v>
      </c>
      <c r="AO56" s="51">
        <f>[1]Iberville!$M56</f>
        <v>0</v>
      </c>
      <c r="AP56" s="91">
        <f t="shared" si="25"/>
        <v>0</v>
      </c>
      <c r="AQ56" s="72"/>
      <c r="AR56" s="72">
        <f t="shared" si="26"/>
        <v>0</v>
      </c>
      <c r="AS56" s="91">
        <f t="shared" si="27"/>
        <v>0</v>
      </c>
      <c r="AT56" s="81">
        <f t="shared" si="7"/>
        <v>0</v>
      </c>
      <c r="AU56" s="88">
        <f t="shared" si="8"/>
        <v>0</v>
      </c>
      <c r="AV56" s="116"/>
      <c r="AW56" s="80"/>
      <c r="AX56" s="80">
        <f t="shared" si="33"/>
        <v>0</v>
      </c>
      <c r="AY56" s="80">
        <f t="shared" si="34"/>
        <v>0</v>
      </c>
    </row>
    <row r="57" spans="1:51" ht="16.149999999999999" customHeight="1" x14ac:dyDescent="0.2">
      <c r="A57" s="58">
        <v>51</v>
      </c>
      <c r="B57" s="59" t="s">
        <v>55</v>
      </c>
      <c r="C57" s="270">
        <f>'8_2.1.18 SIS'!Z57</f>
        <v>0</v>
      </c>
      <c r="D57" s="60">
        <f>'Source Data'!H57</f>
        <v>4281.7369154997223</v>
      </c>
      <c r="E57" s="65">
        <f t="shared" si="11"/>
        <v>0</v>
      </c>
      <c r="F57" s="289"/>
      <c r="G57" s="60">
        <f>'Source Data'!I57</f>
        <v>570.93395934473472</v>
      </c>
      <c r="H57" s="65">
        <f t="shared" si="12"/>
        <v>0</v>
      </c>
      <c r="I57" s="289"/>
      <c r="J57" s="60">
        <f>'Source Data'!J57</f>
        <v>155.70926163947308</v>
      </c>
      <c r="K57" s="65">
        <f t="shared" si="13"/>
        <v>0</v>
      </c>
      <c r="L57" s="289"/>
      <c r="M57" s="60">
        <f>'Source Data'!K57</f>
        <v>3892.7315409868274</v>
      </c>
      <c r="N57" s="65">
        <f t="shared" si="14"/>
        <v>0</v>
      </c>
      <c r="O57" s="289"/>
      <c r="P57" s="60">
        <f>'Source Data'!L57</f>
        <v>1557.0926163947308</v>
      </c>
      <c r="Q57" s="65">
        <f t="shared" si="15"/>
        <v>0</v>
      </c>
      <c r="R57" s="92">
        <v>0</v>
      </c>
      <c r="S57" s="60"/>
      <c r="T57" s="60"/>
      <c r="U57" s="61">
        <f t="shared" si="28"/>
        <v>0</v>
      </c>
      <c r="V57" s="92">
        <f t="shared" si="2"/>
        <v>0</v>
      </c>
      <c r="W57" s="65">
        <f t="shared" si="16"/>
        <v>0</v>
      </c>
      <c r="X57" s="92">
        <f t="shared" si="17"/>
        <v>0</v>
      </c>
      <c r="Y57" s="60">
        <f>[1]Iberville!$G57</f>
        <v>0</v>
      </c>
      <c r="Z57" s="92">
        <f t="shared" si="18"/>
        <v>0</v>
      </c>
      <c r="AA57" s="60"/>
      <c r="AB57" s="60">
        <f t="shared" si="19"/>
        <v>0</v>
      </c>
      <c r="AC57" s="92">
        <f t="shared" si="20"/>
        <v>0</v>
      </c>
      <c r="AD57" s="96">
        <f t="shared" si="29"/>
        <v>0</v>
      </c>
      <c r="AE57" s="66">
        <f>'Source Data'!N57</f>
        <v>4268</v>
      </c>
      <c r="AF57" s="89">
        <f t="shared" si="30"/>
        <v>0</v>
      </c>
      <c r="AG57" s="270"/>
      <c r="AH57" s="66">
        <f t="shared" si="21"/>
        <v>0</v>
      </c>
      <c r="AI57" s="270"/>
      <c r="AJ57" s="68">
        <f t="shared" si="31"/>
        <v>0</v>
      </c>
      <c r="AK57" s="67">
        <f t="shared" si="32"/>
        <v>0</v>
      </c>
      <c r="AL57" s="89">
        <f t="shared" si="22"/>
        <v>0</v>
      </c>
      <c r="AM57" s="70">
        <f t="shared" si="23"/>
        <v>0</v>
      </c>
      <c r="AN57" s="89">
        <f t="shared" si="24"/>
        <v>0</v>
      </c>
      <c r="AO57" s="60">
        <f>[1]Iberville!$M57</f>
        <v>0</v>
      </c>
      <c r="AP57" s="89">
        <f t="shared" si="25"/>
        <v>0</v>
      </c>
      <c r="AQ57" s="68"/>
      <c r="AR57" s="68">
        <f t="shared" si="26"/>
        <v>0</v>
      </c>
      <c r="AS57" s="89">
        <f t="shared" si="27"/>
        <v>0</v>
      </c>
      <c r="AT57" s="69">
        <f t="shared" si="7"/>
        <v>0</v>
      </c>
      <c r="AU57" s="86">
        <f t="shared" si="8"/>
        <v>0</v>
      </c>
      <c r="AV57" s="116"/>
      <c r="AW57" s="65"/>
      <c r="AX57" s="65">
        <f t="shared" si="33"/>
        <v>0</v>
      </c>
      <c r="AY57" s="65">
        <f t="shared" si="34"/>
        <v>0</v>
      </c>
    </row>
    <row r="58" spans="1:51" ht="16.149999999999999" customHeight="1" x14ac:dyDescent="0.2">
      <c r="A58" s="54">
        <v>52</v>
      </c>
      <c r="B58" s="55" t="s">
        <v>56</v>
      </c>
      <c r="C58" s="271">
        <f>'8_2.1.18 SIS'!Z58</f>
        <v>0</v>
      </c>
      <c r="D58" s="56">
        <f>'Source Data'!H58</f>
        <v>4477.885435486186</v>
      </c>
      <c r="E58" s="74">
        <f t="shared" si="11"/>
        <v>0</v>
      </c>
      <c r="F58" s="290"/>
      <c r="G58" s="56">
        <f>'Source Data'!I58</f>
        <v>601.39043740535396</v>
      </c>
      <c r="H58" s="74">
        <f t="shared" si="12"/>
        <v>0</v>
      </c>
      <c r="I58" s="290"/>
      <c r="J58" s="56">
        <f>'Source Data'!J58</f>
        <v>164.01557383782384</v>
      </c>
      <c r="K58" s="74">
        <f t="shared" si="13"/>
        <v>0</v>
      </c>
      <c r="L58" s="290"/>
      <c r="M58" s="56">
        <f>'Source Data'!K58</f>
        <v>4100.3893459455958</v>
      </c>
      <c r="N58" s="74">
        <f t="shared" si="14"/>
        <v>0</v>
      </c>
      <c r="O58" s="290"/>
      <c r="P58" s="56">
        <f>'Source Data'!L58</f>
        <v>1640.1557383782383</v>
      </c>
      <c r="Q58" s="74">
        <f t="shared" si="15"/>
        <v>0</v>
      </c>
      <c r="R58" s="93">
        <v>0</v>
      </c>
      <c r="S58" s="56"/>
      <c r="T58" s="56"/>
      <c r="U58" s="57">
        <f t="shared" si="28"/>
        <v>0</v>
      </c>
      <c r="V58" s="93">
        <f t="shared" si="2"/>
        <v>0</v>
      </c>
      <c r="W58" s="74">
        <f t="shared" si="16"/>
        <v>0</v>
      </c>
      <c r="X58" s="93">
        <f t="shared" si="17"/>
        <v>0</v>
      </c>
      <c r="Y58" s="56">
        <f>[1]Iberville!$G58</f>
        <v>0</v>
      </c>
      <c r="Z58" s="93">
        <f t="shared" si="18"/>
        <v>0</v>
      </c>
      <c r="AA58" s="56"/>
      <c r="AB58" s="56">
        <f t="shared" si="19"/>
        <v>0</v>
      </c>
      <c r="AC58" s="93">
        <f t="shared" si="20"/>
        <v>0</v>
      </c>
      <c r="AD58" s="97">
        <f t="shared" si="29"/>
        <v>0</v>
      </c>
      <c r="AE58" s="75">
        <f>'Source Data'!N58</f>
        <v>5924</v>
      </c>
      <c r="AF58" s="90">
        <f t="shared" si="30"/>
        <v>0</v>
      </c>
      <c r="AG58" s="271"/>
      <c r="AH58" s="75">
        <f t="shared" si="21"/>
        <v>0</v>
      </c>
      <c r="AI58" s="271"/>
      <c r="AJ58" s="77">
        <f t="shared" si="31"/>
        <v>0</v>
      </c>
      <c r="AK58" s="76">
        <f t="shared" si="32"/>
        <v>0</v>
      </c>
      <c r="AL58" s="90">
        <f t="shared" si="22"/>
        <v>0</v>
      </c>
      <c r="AM58" s="79">
        <f t="shared" si="23"/>
        <v>0</v>
      </c>
      <c r="AN58" s="90">
        <f t="shared" si="24"/>
        <v>0</v>
      </c>
      <c r="AO58" s="56">
        <f>[1]Iberville!$M58</f>
        <v>0</v>
      </c>
      <c r="AP58" s="90">
        <f t="shared" si="25"/>
        <v>0</v>
      </c>
      <c r="AQ58" s="77"/>
      <c r="AR58" s="77">
        <f t="shared" si="26"/>
        <v>0</v>
      </c>
      <c r="AS58" s="90">
        <f t="shared" si="27"/>
        <v>0</v>
      </c>
      <c r="AT58" s="78">
        <f t="shared" si="7"/>
        <v>0</v>
      </c>
      <c r="AU58" s="87">
        <f t="shared" si="8"/>
        <v>0</v>
      </c>
      <c r="AV58" s="116"/>
      <c r="AW58" s="74"/>
      <c r="AX58" s="74">
        <f t="shared" si="33"/>
        <v>0</v>
      </c>
      <c r="AY58" s="74">
        <f t="shared" si="34"/>
        <v>0</v>
      </c>
    </row>
    <row r="59" spans="1:51" ht="16.149999999999999" customHeight="1" x14ac:dyDescent="0.2">
      <c r="A59" s="54">
        <v>53</v>
      </c>
      <c r="B59" s="55" t="s">
        <v>57</v>
      </c>
      <c r="C59" s="271">
        <f>'8_2.1.18 SIS'!Z59</f>
        <v>0</v>
      </c>
      <c r="D59" s="56">
        <f>'Source Data'!H59</f>
        <v>4674.7758891865669</v>
      </c>
      <c r="E59" s="74">
        <f t="shared" si="11"/>
        <v>0</v>
      </c>
      <c r="F59" s="290"/>
      <c r="G59" s="56">
        <f>'Source Data'!I59</f>
        <v>663.32493479155164</v>
      </c>
      <c r="H59" s="74">
        <f t="shared" si="12"/>
        <v>0</v>
      </c>
      <c r="I59" s="290"/>
      <c r="J59" s="56">
        <f>'Source Data'!J59</f>
        <v>180.90680039769586</v>
      </c>
      <c r="K59" s="74">
        <f t="shared" si="13"/>
        <v>0</v>
      </c>
      <c r="L59" s="290"/>
      <c r="M59" s="56">
        <f>'Source Data'!K59</f>
        <v>4522.670009942397</v>
      </c>
      <c r="N59" s="74">
        <f t="shared" si="14"/>
        <v>0</v>
      </c>
      <c r="O59" s="290"/>
      <c r="P59" s="56">
        <f>'Source Data'!L59</f>
        <v>1809.0680039769588</v>
      </c>
      <c r="Q59" s="74">
        <f t="shared" si="15"/>
        <v>0</v>
      </c>
      <c r="R59" s="93">
        <v>0</v>
      </c>
      <c r="S59" s="56"/>
      <c r="T59" s="56"/>
      <c r="U59" s="57">
        <f t="shared" si="28"/>
        <v>0</v>
      </c>
      <c r="V59" s="93">
        <f t="shared" si="2"/>
        <v>0</v>
      </c>
      <c r="W59" s="74">
        <f t="shared" si="16"/>
        <v>0</v>
      </c>
      <c r="X59" s="93">
        <f t="shared" si="17"/>
        <v>0</v>
      </c>
      <c r="Y59" s="56">
        <f>[1]Iberville!$G59</f>
        <v>0</v>
      </c>
      <c r="Z59" s="93">
        <f t="shared" si="18"/>
        <v>0</v>
      </c>
      <c r="AA59" s="56"/>
      <c r="AB59" s="56">
        <f t="shared" si="19"/>
        <v>0</v>
      </c>
      <c r="AC59" s="93">
        <f t="shared" si="20"/>
        <v>0</v>
      </c>
      <c r="AD59" s="97">
        <f t="shared" si="29"/>
        <v>0</v>
      </c>
      <c r="AE59" s="75">
        <f>'Source Data'!N59</f>
        <v>2670</v>
      </c>
      <c r="AF59" s="90">
        <f t="shared" si="30"/>
        <v>0</v>
      </c>
      <c r="AG59" s="271"/>
      <c r="AH59" s="75">
        <f t="shared" si="21"/>
        <v>0</v>
      </c>
      <c r="AI59" s="271"/>
      <c r="AJ59" s="77">
        <f t="shared" si="31"/>
        <v>0</v>
      </c>
      <c r="AK59" s="76">
        <f t="shared" si="32"/>
        <v>0</v>
      </c>
      <c r="AL59" s="90">
        <f t="shared" si="22"/>
        <v>0</v>
      </c>
      <c r="AM59" s="79">
        <f t="shared" si="23"/>
        <v>0</v>
      </c>
      <c r="AN59" s="90">
        <f t="shared" si="24"/>
        <v>0</v>
      </c>
      <c r="AO59" s="56">
        <f>[1]Iberville!$M59</f>
        <v>0</v>
      </c>
      <c r="AP59" s="90">
        <f t="shared" si="25"/>
        <v>0</v>
      </c>
      <c r="AQ59" s="77"/>
      <c r="AR59" s="77">
        <f t="shared" si="26"/>
        <v>0</v>
      </c>
      <c r="AS59" s="90">
        <f t="shared" si="27"/>
        <v>0</v>
      </c>
      <c r="AT59" s="78">
        <f t="shared" si="7"/>
        <v>0</v>
      </c>
      <c r="AU59" s="87">
        <f t="shared" si="8"/>
        <v>0</v>
      </c>
      <c r="AV59" s="116"/>
      <c r="AW59" s="74"/>
      <c r="AX59" s="74">
        <f t="shared" si="33"/>
        <v>0</v>
      </c>
      <c r="AY59" s="74">
        <f t="shared" si="34"/>
        <v>0</v>
      </c>
    </row>
    <row r="60" spans="1:51" ht="16.149999999999999" customHeight="1" x14ac:dyDescent="0.2">
      <c r="A60" s="54">
        <v>54</v>
      </c>
      <c r="B60" s="55" t="s">
        <v>58</v>
      </c>
      <c r="C60" s="271">
        <f>'8_2.1.18 SIS'!Z60</f>
        <v>0</v>
      </c>
      <c r="D60" s="56">
        <f>'Source Data'!H60</f>
        <v>4784.5850415334589</v>
      </c>
      <c r="E60" s="74">
        <f t="shared" si="11"/>
        <v>0</v>
      </c>
      <c r="F60" s="290"/>
      <c r="G60" s="56">
        <f>'Source Data'!I60</f>
        <v>583.70660052312871</v>
      </c>
      <c r="H60" s="74">
        <f t="shared" si="12"/>
        <v>0</v>
      </c>
      <c r="I60" s="290"/>
      <c r="J60" s="56">
        <f>'Source Data'!J60</f>
        <v>159.19270923358056</v>
      </c>
      <c r="K60" s="74">
        <f t="shared" si="13"/>
        <v>0</v>
      </c>
      <c r="L60" s="290"/>
      <c r="M60" s="56">
        <f>'Source Data'!K60</f>
        <v>3979.8177308395143</v>
      </c>
      <c r="N60" s="74">
        <f t="shared" si="14"/>
        <v>0</v>
      </c>
      <c r="O60" s="290"/>
      <c r="P60" s="56">
        <f>'Source Data'!L60</f>
        <v>1591.9270923358056</v>
      </c>
      <c r="Q60" s="74">
        <f t="shared" si="15"/>
        <v>0</v>
      </c>
      <c r="R60" s="93">
        <v>0</v>
      </c>
      <c r="S60" s="56"/>
      <c r="T60" s="56"/>
      <c r="U60" s="57">
        <f t="shared" si="28"/>
        <v>0</v>
      </c>
      <c r="V60" s="93">
        <f t="shared" si="2"/>
        <v>0</v>
      </c>
      <c r="W60" s="74">
        <f t="shared" si="16"/>
        <v>0</v>
      </c>
      <c r="X60" s="93">
        <f t="shared" si="17"/>
        <v>0</v>
      </c>
      <c r="Y60" s="56">
        <f>[1]Iberville!$G60</f>
        <v>0</v>
      </c>
      <c r="Z60" s="93">
        <f t="shared" si="18"/>
        <v>0</v>
      </c>
      <c r="AA60" s="56"/>
      <c r="AB60" s="56">
        <f t="shared" si="19"/>
        <v>0</v>
      </c>
      <c r="AC60" s="93">
        <f t="shared" si="20"/>
        <v>0</v>
      </c>
      <c r="AD60" s="97">
        <f t="shared" si="29"/>
        <v>0</v>
      </c>
      <c r="AE60" s="75">
        <f>'Source Data'!N60</f>
        <v>5141</v>
      </c>
      <c r="AF60" s="90">
        <f t="shared" si="30"/>
        <v>0</v>
      </c>
      <c r="AG60" s="271"/>
      <c r="AH60" s="75">
        <f t="shared" si="21"/>
        <v>0</v>
      </c>
      <c r="AI60" s="271"/>
      <c r="AJ60" s="77">
        <f t="shared" si="31"/>
        <v>0</v>
      </c>
      <c r="AK60" s="76">
        <f t="shared" si="32"/>
        <v>0</v>
      </c>
      <c r="AL60" s="90">
        <f t="shared" si="22"/>
        <v>0</v>
      </c>
      <c r="AM60" s="79">
        <f t="shared" si="23"/>
        <v>0</v>
      </c>
      <c r="AN60" s="90">
        <f t="shared" si="24"/>
        <v>0</v>
      </c>
      <c r="AO60" s="56">
        <f>[1]Iberville!$M60</f>
        <v>0</v>
      </c>
      <c r="AP60" s="90">
        <f t="shared" si="25"/>
        <v>0</v>
      </c>
      <c r="AQ60" s="77"/>
      <c r="AR60" s="77">
        <f t="shared" si="26"/>
        <v>0</v>
      </c>
      <c r="AS60" s="90">
        <f t="shared" si="27"/>
        <v>0</v>
      </c>
      <c r="AT60" s="78">
        <f t="shared" si="7"/>
        <v>0</v>
      </c>
      <c r="AU60" s="87">
        <f t="shared" si="8"/>
        <v>0</v>
      </c>
      <c r="AV60" s="116"/>
      <c r="AW60" s="74"/>
      <c r="AX60" s="74">
        <f t="shared" si="33"/>
        <v>0</v>
      </c>
      <c r="AY60" s="74">
        <f t="shared" si="34"/>
        <v>0</v>
      </c>
    </row>
    <row r="61" spans="1:51" ht="16.149999999999999" customHeight="1" x14ac:dyDescent="0.2">
      <c r="A61" s="49">
        <v>55</v>
      </c>
      <c r="B61" s="50" t="s">
        <v>59</v>
      </c>
      <c r="C61" s="272">
        <f>'8_2.1.18 SIS'!Z61</f>
        <v>0</v>
      </c>
      <c r="D61" s="51">
        <f>'Source Data'!H61</f>
        <v>4501.7236472239638</v>
      </c>
      <c r="E61" s="80">
        <f t="shared" si="11"/>
        <v>0</v>
      </c>
      <c r="F61" s="291"/>
      <c r="G61" s="51">
        <f>'Source Data'!I61</f>
        <v>593.48544210889816</v>
      </c>
      <c r="H61" s="80">
        <f t="shared" si="12"/>
        <v>0</v>
      </c>
      <c r="I61" s="291"/>
      <c r="J61" s="51">
        <f>'Source Data'!J61</f>
        <v>161.8596660296995</v>
      </c>
      <c r="K61" s="80">
        <f t="shared" si="13"/>
        <v>0</v>
      </c>
      <c r="L61" s="291"/>
      <c r="M61" s="51">
        <f>'Source Data'!K61</f>
        <v>4046.4916507424882</v>
      </c>
      <c r="N61" s="80">
        <f t="shared" si="14"/>
        <v>0</v>
      </c>
      <c r="O61" s="291"/>
      <c r="P61" s="51">
        <f>'Source Data'!L61</f>
        <v>1618.596660296995</v>
      </c>
      <c r="Q61" s="80">
        <f t="shared" si="15"/>
        <v>0</v>
      </c>
      <c r="R61" s="94">
        <v>0</v>
      </c>
      <c r="S61" s="51"/>
      <c r="T61" s="51"/>
      <c r="U61" s="52">
        <f t="shared" si="28"/>
        <v>0</v>
      </c>
      <c r="V61" s="94">
        <f t="shared" si="2"/>
        <v>0</v>
      </c>
      <c r="W61" s="80">
        <f t="shared" si="16"/>
        <v>0</v>
      </c>
      <c r="X61" s="94">
        <f t="shared" si="17"/>
        <v>0</v>
      </c>
      <c r="Y61" s="51">
        <f>[1]Iberville!$G61</f>
        <v>0</v>
      </c>
      <c r="Z61" s="94">
        <f t="shared" si="18"/>
        <v>0</v>
      </c>
      <c r="AA61" s="53"/>
      <c r="AB61" s="51">
        <f t="shared" si="19"/>
        <v>0</v>
      </c>
      <c r="AC61" s="95">
        <f t="shared" si="20"/>
        <v>0</v>
      </c>
      <c r="AD61" s="95">
        <f t="shared" si="29"/>
        <v>0</v>
      </c>
      <c r="AE61" s="71">
        <f>'Source Data'!N61</f>
        <v>3703</v>
      </c>
      <c r="AF61" s="91">
        <f t="shared" si="30"/>
        <v>0</v>
      </c>
      <c r="AG61" s="272"/>
      <c r="AH61" s="71">
        <f t="shared" si="21"/>
        <v>0</v>
      </c>
      <c r="AI61" s="272"/>
      <c r="AJ61" s="72">
        <f t="shared" si="31"/>
        <v>0</v>
      </c>
      <c r="AK61" s="73">
        <f t="shared" si="32"/>
        <v>0</v>
      </c>
      <c r="AL61" s="91">
        <f t="shared" si="22"/>
        <v>0</v>
      </c>
      <c r="AM61" s="82">
        <f t="shared" si="23"/>
        <v>0</v>
      </c>
      <c r="AN61" s="91">
        <f t="shared" si="24"/>
        <v>0</v>
      </c>
      <c r="AO61" s="51">
        <f>[1]Iberville!$M61</f>
        <v>0</v>
      </c>
      <c r="AP61" s="91">
        <f t="shared" si="25"/>
        <v>0</v>
      </c>
      <c r="AQ61" s="72"/>
      <c r="AR61" s="72">
        <f t="shared" si="26"/>
        <v>0</v>
      </c>
      <c r="AS61" s="91">
        <f t="shared" si="27"/>
        <v>0</v>
      </c>
      <c r="AT61" s="81">
        <f t="shared" si="7"/>
        <v>0</v>
      </c>
      <c r="AU61" s="88">
        <f t="shared" si="8"/>
        <v>0</v>
      </c>
      <c r="AV61" s="116"/>
      <c r="AW61" s="80"/>
      <c r="AX61" s="80">
        <f t="shared" si="33"/>
        <v>0</v>
      </c>
      <c r="AY61" s="80">
        <f t="shared" si="34"/>
        <v>0</v>
      </c>
    </row>
    <row r="62" spans="1:51" ht="16.149999999999999" customHeight="1" x14ac:dyDescent="0.2">
      <c r="A62" s="58">
        <v>56</v>
      </c>
      <c r="B62" s="59" t="s">
        <v>60</v>
      </c>
      <c r="C62" s="270">
        <f>'8_2.1.18 SIS'!Z62</f>
        <v>0</v>
      </c>
      <c r="D62" s="60">
        <f>'Source Data'!H62</f>
        <v>5010.1657022009513</v>
      </c>
      <c r="E62" s="65">
        <f t="shared" si="11"/>
        <v>0</v>
      </c>
      <c r="F62" s="289"/>
      <c r="G62" s="60">
        <f>'Source Data'!I62</f>
        <v>665.40831600253398</v>
      </c>
      <c r="H62" s="65">
        <f t="shared" si="12"/>
        <v>0</v>
      </c>
      <c r="I62" s="289"/>
      <c r="J62" s="60">
        <f>'Source Data'!J62</f>
        <v>181.4749952734183</v>
      </c>
      <c r="K62" s="65">
        <f t="shared" si="13"/>
        <v>0</v>
      </c>
      <c r="L62" s="289"/>
      <c r="M62" s="60">
        <f>'Source Data'!K62</f>
        <v>4536.8748818354579</v>
      </c>
      <c r="N62" s="65">
        <f t="shared" si="14"/>
        <v>0</v>
      </c>
      <c r="O62" s="289"/>
      <c r="P62" s="60">
        <f>'Source Data'!L62</f>
        <v>1814.7499527341834</v>
      </c>
      <c r="Q62" s="65">
        <f t="shared" si="15"/>
        <v>0</v>
      </c>
      <c r="R62" s="92">
        <v>0</v>
      </c>
      <c r="S62" s="60"/>
      <c r="T62" s="60"/>
      <c r="U62" s="61">
        <f t="shared" si="28"/>
        <v>0</v>
      </c>
      <c r="V62" s="92">
        <f t="shared" si="2"/>
        <v>0</v>
      </c>
      <c r="W62" s="65">
        <f t="shared" si="16"/>
        <v>0</v>
      </c>
      <c r="X62" s="92">
        <f t="shared" si="17"/>
        <v>0</v>
      </c>
      <c r="Y62" s="60">
        <f>[1]Iberville!$G62</f>
        <v>0</v>
      </c>
      <c r="Z62" s="92">
        <f t="shared" si="18"/>
        <v>0</v>
      </c>
      <c r="AA62" s="60"/>
      <c r="AB62" s="60">
        <f t="shared" si="19"/>
        <v>0</v>
      </c>
      <c r="AC62" s="92">
        <f t="shared" si="20"/>
        <v>0</v>
      </c>
      <c r="AD62" s="96">
        <f t="shared" si="29"/>
        <v>0</v>
      </c>
      <c r="AE62" s="66">
        <f>'Source Data'!N62</f>
        <v>4203</v>
      </c>
      <c r="AF62" s="89">
        <f t="shared" si="30"/>
        <v>0</v>
      </c>
      <c r="AG62" s="270"/>
      <c r="AH62" s="66">
        <f t="shared" si="21"/>
        <v>0</v>
      </c>
      <c r="AI62" s="270"/>
      <c r="AJ62" s="68">
        <f t="shared" si="31"/>
        <v>0</v>
      </c>
      <c r="AK62" s="67">
        <f t="shared" si="32"/>
        <v>0</v>
      </c>
      <c r="AL62" s="89">
        <f t="shared" si="22"/>
        <v>0</v>
      </c>
      <c r="AM62" s="70">
        <f t="shared" si="23"/>
        <v>0</v>
      </c>
      <c r="AN62" s="89">
        <f t="shared" si="24"/>
        <v>0</v>
      </c>
      <c r="AO62" s="60">
        <f>[1]Iberville!$M62</f>
        <v>0</v>
      </c>
      <c r="AP62" s="89">
        <f t="shared" si="25"/>
        <v>0</v>
      </c>
      <c r="AQ62" s="68"/>
      <c r="AR62" s="68">
        <f t="shared" si="26"/>
        <v>0</v>
      </c>
      <c r="AS62" s="89">
        <f t="shared" si="27"/>
        <v>0</v>
      </c>
      <c r="AT62" s="69">
        <f t="shared" si="7"/>
        <v>0</v>
      </c>
      <c r="AU62" s="86">
        <f t="shared" si="8"/>
        <v>0</v>
      </c>
      <c r="AV62" s="116"/>
      <c r="AW62" s="65"/>
      <c r="AX62" s="65">
        <f t="shared" si="33"/>
        <v>0</v>
      </c>
      <c r="AY62" s="65">
        <f t="shared" si="34"/>
        <v>0</v>
      </c>
    </row>
    <row r="63" spans="1:51" ht="16.149999999999999" customHeight="1" x14ac:dyDescent="0.2">
      <c r="A63" s="54">
        <v>57</v>
      </c>
      <c r="B63" s="55" t="s">
        <v>61</v>
      </c>
      <c r="C63" s="271">
        <f>'8_2.1.18 SIS'!Z63</f>
        <v>0</v>
      </c>
      <c r="D63" s="56">
        <f>'Source Data'!H63</f>
        <v>4811.4108022710652</v>
      </c>
      <c r="E63" s="74">
        <f t="shared" si="11"/>
        <v>0</v>
      </c>
      <c r="F63" s="290"/>
      <c r="G63" s="56">
        <f>'Source Data'!I63</f>
        <v>666.15521612667408</v>
      </c>
      <c r="H63" s="74">
        <f t="shared" si="12"/>
        <v>0</v>
      </c>
      <c r="I63" s="290"/>
      <c r="J63" s="56">
        <f>'Source Data'!J63</f>
        <v>181.67869530727472</v>
      </c>
      <c r="K63" s="74">
        <f t="shared" si="13"/>
        <v>0</v>
      </c>
      <c r="L63" s="290"/>
      <c r="M63" s="56">
        <f>'Source Data'!K63</f>
        <v>4541.967382681868</v>
      </c>
      <c r="N63" s="74">
        <f t="shared" si="14"/>
        <v>0</v>
      </c>
      <c r="O63" s="290"/>
      <c r="P63" s="56">
        <f>'Source Data'!L63</f>
        <v>1816.7869530727471</v>
      </c>
      <c r="Q63" s="74">
        <f t="shared" si="15"/>
        <v>0</v>
      </c>
      <c r="R63" s="93">
        <v>0</v>
      </c>
      <c r="S63" s="56"/>
      <c r="T63" s="56"/>
      <c r="U63" s="57">
        <f t="shared" si="28"/>
        <v>0</v>
      </c>
      <c r="V63" s="93">
        <f t="shared" si="2"/>
        <v>0</v>
      </c>
      <c r="W63" s="74">
        <f t="shared" si="16"/>
        <v>0</v>
      </c>
      <c r="X63" s="93">
        <f t="shared" si="17"/>
        <v>0</v>
      </c>
      <c r="Y63" s="56">
        <f>[1]Iberville!$G63</f>
        <v>0</v>
      </c>
      <c r="Z63" s="93">
        <f t="shared" si="18"/>
        <v>0</v>
      </c>
      <c r="AA63" s="56"/>
      <c r="AB63" s="56">
        <f t="shared" si="19"/>
        <v>0</v>
      </c>
      <c r="AC63" s="93">
        <f t="shared" si="20"/>
        <v>0</v>
      </c>
      <c r="AD63" s="97">
        <f t="shared" si="29"/>
        <v>0</v>
      </c>
      <c r="AE63" s="75">
        <f>'Source Data'!N63</f>
        <v>2620</v>
      </c>
      <c r="AF63" s="90">
        <f t="shared" si="30"/>
        <v>0</v>
      </c>
      <c r="AG63" s="271"/>
      <c r="AH63" s="75">
        <f t="shared" si="21"/>
        <v>0</v>
      </c>
      <c r="AI63" s="271"/>
      <c r="AJ63" s="77">
        <f t="shared" si="31"/>
        <v>0</v>
      </c>
      <c r="AK63" s="76">
        <f t="shared" si="32"/>
        <v>0</v>
      </c>
      <c r="AL63" s="90">
        <f t="shared" si="22"/>
        <v>0</v>
      </c>
      <c r="AM63" s="79">
        <f t="shared" si="23"/>
        <v>0</v>
      </c>
      <c r="AN63" s="90">
        <f t="shared" si="24"/>
        <v>0</v>
      </c>
      <c r="AO63" s="56">
        <f>[1]Iberville!$M63</f>
        <v>0</v>
      </c>
      <c r="AP63" s="90">
        <f t="shared" si="25"/>
        <v>0</v>
      </c>
      <c r="AQ63" s="77"/>
      <c r="AR63" s="77">
        <f t="shared" si="26"/>
        <v>0</v>
      </c>
      <c r="AS63" s="90">
        <f t="shared" si="27"/>
        <v>0</v>
      </c>
      <c r="AT63" s="78">
        <f t="shared" si="7"/>
        <v>0</v>
      </c>
      <c r="AU63" s="87">
        <f t="shared" si="8"/>
        <v>0</v>
      </c>
      <c r="AV63" s="116"/>
      <c r="AW63" s="74"/>
      <c r="AX63" s="74">
        <f t="shared" si="33"/>
        <v>0</v>
      </c>
      <c r="AY63" s="74">
        <f t="shared" si="34"/>
        <v>0</v>
      </c>
    </row>
    <row r="64" spans="1:51" ht="16.149999999999999" customHeight="1" x14ac:dyDescent="0.2">
      <c r="A64" s="54">
        <v>58</v>
      </c>
      <c r="B64" s="55" t="s">
        <v>62</v>
      </c>
      <c r="C64" s="271">
        <f>'8_2.1.18 SIS'!Z64</f>
        <v>0</v>
      </c>
      <c r="D64" s="56">
        <f>'Source Data'!H64</f>
        <v>5358.2852334446507</v>
      </c>
      <c r="E64" s="74">
        <f t="shared" si="11"/>
        <v>0</v>
      </c>
      <c r="F64" s="290"/>
      <c r="G64" s="56">
        <f>'Source Data'!I64</f>
        <v>740.81098599764084</v>
      </c>
      <c r="H64" s="74">
        <f t="shared" si="12"/>
        <v>0</v>
      </c>
      <c r="I64" s="290"/>
      <c r="J64" s="56">
        <f>'Source Data'!J64</f>
        <v>202.03935981753844</v>
      </c>
      <c r="K64" s="74">
        <f t="shared" si="13"/>
        <v>0</v>
      </c>
      <c r="L64" s="290"/>
      <c r="M64" s="56">
        <f>'Source Data'!K64</f>
        <v>5050.9839954384606</v>
      </c>
      <c r="N64" s="74">
        <f t="shared" si="14"/>
        <v>0</v>
      </c>
      <c r="O64" s="290"/>
      <c r="P64" s="56">
        <f>'Source Data'!L64</f>
        <v>2020.3935981753841</v>
      </c>
      <c r="Q64" s="74">
        <f t="shared" si="15"/>
        <v>0</v>
      </c>
      <c r="R64" s="93">
        <v>0</v>
      </c>
      <c r="S64" s="56"/>
      <c r="T64" s="56"/>
      <c r="U64" s="57">
        <f t="shared" si="28"/>
        <v>0</v>
      </c>
      <c r="V64" s="93">
        <f t="shared" si="2"/>
        <v>0</v>
      </c>
      <c r="W64" s="74">
        <f t="shared" si="16"/>
        <v>0</v>
      </c>
      <c r="X64" s="93">
        <f t="shared" si="17"/>
        <v>0</v>
      </c>
      <c r="Y64" s="56">
        <f>[1]Iberville!$G64</f>
        <v>0</v>
      </c>
      <c r="Z64" s="93">
        <f t="shared" si="18"/>
        <v>0</v>
      </c>
      <c r="AA64" s="56"/>
      <c r="AB64" s="56">
        <f t="shared" si="19"/>
        <v>0</v>
      </c>
      <c r="AC64" s="93">
        <f t="shared" si="20"/>
        <v>0</v>
      </c>
      <c r="AD64" s="97">
        <f t="shared" si="29"/>
        <v>0</v>
      </c>
      <c r="AE64" s="75">
        <f>'Source Data'!N64</f>
        <v>2215</v>
      </c>
      <c r="AF64" s="90">
        <f t="shared" si="30"/>
        <v>0</v>
      </c>
      <c r="AG64" s="271"/>
      <c r="AH64" s="75">
        <f t="shared" si="21"/>
        <v>0</v>
      </c>
      <c r="AI64" s="271"/>
      <c r="AJ64" s="77">
        <f t="shared" si="31"/>
        <v>0</v>
      </c>
      <c r="AK64" s="76">
        <f t="shared" si="32"/>
        <v>0</v>
      </c>
      <c r="AL64" s="90">
        <f t="shared" si="22"/>
        <v>0</v>
      </c>
      <c r="AM64" s="79">
        <f t="shared" si="23"/>
        <v>0</v>
      </c>
      <c r="AN64" s="90">
        <f t="shared" si="24"/>
        <v>0</v>
      </c>
      <c r="AO64" s="56">
        <f>[1]Iberville!$M64</f>
        <v>0</v>
      </c>
      <c r="AP64" s="90">
        <f t="shared" si="25"/>
        <v>0</v>
      </c>
      <c r="AQ64" s="77"/>
      <c r="AR64" s="77">
        <f t="shared" si="26"/>
        <v>0</v>
      </c>
      <c r="AS64" s="90">
        <f t="shared" si="27"/>
        <v>0</v>
      </c>
      <c r="AT64" s="78">
        <f t="shared" si="7"/>
        <v>0</v>
      </c>
      <c r="AU64" s="87">
        <f t="shared" si="8"/>
        <v>0</v>
      </c>
      <c r="AV64" s="116"/>
      <c r="AW64" s="74"/>
      <c r="AX64" s="74">
        <f t="shared" si="33"/>
        <v>0</v>
      </c>
      <c r="AY64" s="74">
        <f t="shared" si="34"/>
        <v>0</v>
      </c>
    </row>
    <row r="65" spans="1:51" ht="16.149999999999999" customHeight="1" x14ac:dyDescent="0.2">
      <c r="A65" s="54">
        <v>59</v>
      </c>
      <c r="B65" s="55" t="s">
        <v>63</v>
      </c>
      <c r="C65" s="271">
        <f>'8_2.1.18 SIS'!Z65</f>
        <v>0</v>
      </c>
      <c r="D65" s="56">
        <f>'Source Data'!H65</f>
        <v>5144.4669727805904</v>
      </c>
      <c r="E65" s="74">
        <f t="shared" si="11"/>
        <v>0</v>
      </c>
      <c r="F65" s="290"/>
      <c r="G65" s="56">
        <f>'Source Data'!I65</f>
        <v>778.80539593788717</v>
      </c>
      <c r="H65" s="74">
        <f t="shared" si="12"/>
        <v>0</v>
      </c>
      <c r="I65" s="290"/>
      <c r="J65" s="56">
        <f>'Source Data'!J65</f>
        <v>212.40147161942375</v>
      </c>
      <c r="K65" s="74">
        <f t="shared" si="13"/>
        <v>0</v>
      </c>
      <c r="L65" s="290"/>
      <c r="M65" s="56">
        <f>'Source Data'!K65</f>
        <v>5310.0367904855939</v>
      </c>
      <c r="N65" s="74">
        <f t="shared" si="14"/>
        <v>0</v>
      </c>
      <c r="O65" s="290"/>
      <c r="P65" s="56">
        <f>'Source Data'!L65</f>
        <v>2124.0147161942373</v>
      </c>
      <c r="Q65" s="74">
        <f t="shared" si="15"/>
        <v>0</v>
      </c>
      <c r="R65" s="93">
        <v>0</v>
      </c>
      <c r="S65" s="56"/>
      <c r="T65" s="56"/>
      <c r="U65" s="57">
        <f t="shared" si="28"/>
        <v>0</v>
      </c>
      <c r="V65" s="93">
        <f t="shared" si="2"/>
        <v>0</v>
      </c>
      <c r="W65" s="74">
        <f t="shared" si="16"/>
        <v>0</v>
      </c>
      <c r="X65" s="93">
        <f t="shared" si="17"/>
        <v>0</v>
      </c>
      <c r="Y65" s="56">
        <f>[1]Iberville!$G65</f>
        <v>0</v>
      </c>
      <c r="Z65" s="93">
        <f t="shared" si="18"/>
        <v>0</v>
      </c>
      <c r="AA65" s="56"/>
      <c r="AB65" s="56">
        <f t="shared" si="19"/>
        <v>0</v>
      </c>
      <c r="AC65" s="93">
        <f t="shared" si="20"/>
        <v>0</v>
      </c>
      <c r="AD65" s="97">
        <f t="shared" si="29"/>
        <v>0</v>
      </c>
      <c r="AE65" s="75">
        <f>'Source Data'!N65</f>
        <v>1488</v>
      </c>
      <c r="AF65" s="90">
        <f t="shared" si="30"/>
        <v>0</v>
      </c>
      <c r="AG65" s="271"/>
      <c r="AH65" s="75">
        <f t="shared" si="21"/>
        <v>0</v>
      </c>
      <c r="AI65" s="271"/>
      <c r="AJ65" s="77">
        <f t="shared" si="31"/>
        <v>0</v>
      </c>
      <c r="AK65" s="76">
        <f t="shared" si="32"/>
        <v>0</v>
      </c>
      <c r="AL65" s="90">
        <f t="shared" si="22"/>
        <v>0</v>
      </c>
      <c r="AM65" s="79">
        <f t="shared" si="23"/>
        <v>0</v>
      </c>
      <c r="AN65" s="90">
        <f t="shared" si="24"/>
        <v>0</v>
      </c>
      <c r="AO65" s="56">
        <f>[1]Iberville!$M65</f>
        <v>0</v>
      </c>
      <c r="AP65" s="90">
        <f t="shared" si="25"/>
        <v>0</v>
      </c>
      <c r="AQ65" s="77"/>
      <c r="AR65" s="77">
        <f t="shared" si="26"/>
        <v>0</v>
      </c>
      <c r="AS65" s="90">
        <f t="shared" si="27"/>
        <v>0</v>
      </c>
      <c r="AT65" s="78">
        <f t="shared" si="7"/>
        <v>0</v>
      </c>
      <c r="AU65" s="87">
        <f t="shared" si="8"/>
        <v>0</v>
      </c>
      <c r="AV65" s="116"/>
      <c r="AW65" s="74"/>
      <c r="AX65" s="74">
        <f t="shared" si="33"/>
        <v>0</v>
      </c>
      <c r="AY65" s="74">
        <f t="shared" si="34"/>
        <v>0</v>
      </c>
    </row>
    <row r="66" spans="1:51" ht="16.149999999999999" customHeight="1" x14ac:dyDescent="0.2">
      <c r="A66" s="49">
        <v>60</v>
      </c>
      <c r="B66" s="50" t="s">
        <v>64</v>
      </c>
      <c r="C66" s="272">
        <f>'8_2.1.18 SIS'!Z66</f>
        <v>0</v>
      </c>
      <c r="D66" s="51">
        <f>'Source Data'!H66</f>
        <v>4859.4948474230696</v>
      </c>
      <c r="E66" s="80">
        <f t="shared" si="11"/>
        <v>0</v>
      </c>
      <c r="F66" s="291"/>
      <c r="G66" s="51">
        <f>'Source Data'!I66</f>
        <v>654.17710868659628</v>
      </c>
      <c r="H66" s="80">
        <f t="shared" si="12"/>
        <v>0</v>
      </c>
      <c r="I66" s="291"/>
      <c r="J66" s="51">
        <f>'Source Data'!J66</f>
        <v>178.41193873270808</v>
      </c>
      <c r="K66" s="80">
        <f t="shared" si="13"/>
        <v>0</v>
      </c>
      <c r="L66" s="291"/>
      <c r="M66" s="51">
        <f>'Source Data'!K66</f>
        <v>4460.2984683177028</v>
      </c>
      <c r="N66" s="80">
        <f t="shared" si="14"/>
        <v>0</v>
      </c>
      <c r="O66" s="291"/>
      <c r="P66" s="51">
        <f>'Source Data'!L66</f>
        <v>1784.1193873270811</v>
      </c>
      <c r="Q66" s="80">
        <f t="shared" si="15"/>
        <v>0</v>
      </c>
      <c r="R66" s="94">
        <v>0</v>
      </c>
      <c r="S66" s="51"/>
      <c r="T66" s="51"/>
      <c r="U66" s="52">
        <f t="shared" si="28"/>
        <v>0</v>
      </c>
      <c r="V66" s="94">
        <f t="shared" si="2"/>
        <v>0</v>
      </c>
      <c r="W66" s="80">
        <f t="shared" si="16"/>
        <v>0</v>
      </c>
      <c r="X66" s="94">
        <f t="shared" si="17"/>
        <v>0</v>
      </c>
      <c r="Y66" s="51">
        <f>[1]Iberville!$G66</f>
        <v>0</v>
      </c>
      <c r="Z66" s="94">
        <f t="shared" si="18"/>
        <v>0</v>
      </c>
      <c r="AA66" s="53"/>
      <c r="AB66" s="51">
        <f t="shared" si="19"/>
        <v>0</v>
      </c>
      <c r="AC66" s="95">
        <f t="shared" si="20"/>
        <v>0</v>
      </c>
      <c r="AD66" s="95">
        <f t="shared" si="29"/>
        <v>0</v>
      </c>
      <c r="AE66" s="71">
        <f>'Source Data'!N66</f>
        <v>4045</v>
      </c>
      <c r="AF66" s="91">
        <f t="shared" si="30"/>
        <v>0</v>
      </c>
      <c r="AG66" s="272"/>
      <c r="AH66" s="71">
        <f t="shared" si="21"/>
        <v>0</v>
      </c>
      <c r="AI66" s="272"/>
      <c r="AJ66" s="72">
        <f t="shared" si="31"/>
        <v>0</v>
      </c>
      <c r="AK66" s="73">
        <f t="shared" si="32"/>
        <v>0</v>
      </c>
      <c r="AL66" s="91">
        <f t="shared" si="22"/>
        <v>0</v>
      </c>
      <c r="AM66" s="82">
        <f t="shared" si="23"/>
        <v>0</v>
      </c>
      <c r="AN66" s="91">
        <f t="shared" si="24"/>
        <v>0</v>
      </c>
      <c r="AO66" s="51">
        <f>[1]Iberville!$M66</f>
        <v>0</v>
      </c>
      <c r="AP66" s="91">
        <f t="shared" si="25"/>
        <v>0</v>
      </c>
      <c r="AQ66" s="72"/>
      <c r="AR66" s="72">
        <f t="shared" si="26"/>
        <v>0</v>
      </c>
      <c r="AS66" s="91">
        <f t="shared" si="27"/>
        <v>0</v>
      </c>
      <c r="AT66" s="81">
        <f t="shared" si="7"/>
        <v>0</v>
      </c>
      <c r="AU66" s="88">
        <f t="shared" si="8"/>
        <v>0</v>
      </c>
      <c r="AV66" s="116"/>
      <c r="AW66" s="80"/>
      <c r="AX66" s="80">
        <f t="shared" si="33"/>
        <v>0</v>
      </c>
      <c r="AY66" s="80">
        <f t="shared" si="34"/>
        <v>0</v>
      </c>
    </row>
    <row r="67" spans="1:51" ht="16.149999999999999" customHeight="1" x14ac:dyDescent="0.2">
      <c r="A67" s="58">
        <v>61</v>
      </c>
      <c r="B67" s="59" t="s">
        <v>65</v>
      </c>
      <c r="C67" s="270">
        <f>'8_2.1.18 SIS'!Z67</f>
        <v>45</v>
      </c>
      <c r="D67" s="60">
        <f>'Source Data'!H67</f>
        <v>2804.2748979691619</v>
      </c>
      <c r="E67" s="65">
        <f t="shared" si="11"/>
        <v>126192.37040861229</v>
      </c>
      <c r="F67" s="289"/>
      <c r="G67" s="60">
        <f>'Source Data'!I67</f>
        <v>381.62134806778147</v>
      </c>
      <c r="H67" s="65">
        <f t="shared" si="12"/>
        <v>0</v>
      </c>
      <c r="I67" s="289"/>
      <c r="J67" s="60">
        <f>'Source Data'!J67</f>
        <v>104.0785494730313</v>
      </c>
      <c r="K67" s="65">
        <f t="shared" si="13"/>
        <v>0</v>
      </c>
      <c r="L67" s="289"/>
      <c r="M67" s="60">
        <f>'Source Data'!K67</f>
        <v>2601.9637368257822</v>
      </c>
      <c r="N67" s="65">
        <f t="shared" si="14"/>
        <v>0</v>
      </c>
      <c r="O67" s="289"/>
      <c r="P67" s="60">
        <f>'Source Data'!L67</f>
        <v>1040.7854947303128</v>
      </c>
      <c r="Q67" s="65">
        <f t="shared" si="15"/>
        <v>0</v>
      </c>
      <c r="R67" s="92">
        <v>166054</v>
      </c>
      <c r="S67" s="60"/>
      <c r="T67" s="60"/>
      <c r="U67" s="61">
        <f t="shared" si="28"/>
        <v>0</v>
      </c>
      <c r="V67" s="92">
        <f t="shared" si="2"/>
        <v>166054</v>
      </c>
      <c r="W67" s="65">
        <f t="shared" si="16"/>
        <v>-415</v>
      </c>
      <c r="X67" s="92">
        <f t="shared" si="17"/>
        <v>165639</v>
      </c>
      <c r="Y67" s="60">
        <f>[1]Iberville!$G67</f>
        <v>0</v>
      </c>
      <c r="Z67" s="92">
        <f t="shared" si="18"/>
        <v>165639</v>
      </c>
      <c r="AA67" s="60"/>
      <c r="AB67" s="60">
        <f t="shared" si="19"/>
        <v>165639</v>
      </c>
      <c r="AC67" s="92">
        <f t="shared" si="20"/>
        <v>13803</v>
      </c>
      <c r="AD67" s="96">
        <f t="shared" si="29"/>
        <v>165639</v>
      </c>
      <c r="AE67" s="66">
        <f>'Source Data'!N67</f>
        <v>9576</v>
      </c>
      <c r="AF67" s="89">
        <f t="shared" si="30"/>
        <v>430920</v>
      </c>
      <c r="AG67" s="270"/>
      <c r="AH67" s="66">
        <f t="shared" si="21"/>
        <v>0</v>
      </c>
      <c r="AI67" s="270"/>
      <c r="AJ67" s="68">
        <f t="shared" si="31"/>
        <v>0</v>
      </c>
      <c r="AK67" s="67">
        <f t="shared" si="32"/>
        <v>0</v>
      </c>
      <c r="AL67" s="89">
        <f t="shared" si="22"/>
        <v>430920</v>
      </c>
      <c r="AM67" s="70">
        <f t="shared" si="23"/>
        <v>-1077</v>
      </c>
      <c r="AN67" s="89">
        <f t="shared" si="24"/>
        <v>429843</v>
      </c>
      <c r="AO67" s="60">
        <f>[1]Iberville!$M67</f>
        <v>7955</v>
      </c>
      <c r="AP67" s="89">
        <f t="shared" si="25"/>
        <v>437798</v>
      </c>
      <c r="AQ67" s="68"/>
      <c r="AR67" s="68">
        <f t="shared" si="26"/>
        <v>437798</v>
      </c>
      <c r="AS67" s="89">
        <f t="shared" si="27"/>
        <v>36483</v>
      </c>
      <c r="AT67" s="69">
        <f t="shared" si="7"/>
        <v>603437</v>
      </c>
      <c r="AU67" s="86">
        <f t="shared" si="8"/>
        <v>50286</v>
      </c>
      <c r="AV67" s="116"/>
      <c r="AW67" s="65"/>
      <c r="AX67" s="65">
        <f t="shared" si="33"/>
        <v>1077</v>
      </c>
      <c r="AY67" s="65">
        <f t="shared" si="34"/>
        <v>1077</v>
      </c>
    </row>
    <row r="68" spans="1:51" ht="16.149999999999999" customHeight="1" x14ac:dyDescent="0.2">
      <c r="A68" s="54">
        <v>62</v>
      </c>
      <c r="B68" s="55" t="s">
        <v>66</v>
      </c>
      <c r="C68" s="271">
        <f>'8_2.1.18 SIS'!Z68</f>
        <v>0</v>
      </c>
      <c r="D68" s="56">
        <f>'Source Data'!H68</f>
        <v>4883.7599729981075</v>
      </c>
      <c r="E68" s="74">
        <f t="shared" si="11"/>
        <v>0</v>
      </c>
      <c r="F68" s="290"/>
      <c r="G68" s="56">
        <f>'Source Data'!I68</f>
        <v>736.06666112665073</v>
      </c>
      <c r="H68" s="74">
        <f t="shared" si="12"/>
        <v>0</v>
      </c>
      <c r="I68" s="290"/>
      <c r="J68" s="56">
        <f>'Source Data'!J68</f>
        <v>200.74545303454113</v>
      </c>
      <c r="K68" s="74">
        <f t="shared" si="13"/>
        <v>0</v>
      </c>
      <c r="L68" s="290"/>
      <c r="M68" s="56">
        <f>'Source Data'!K68</f>
        <v>5018.6363258635274</v>
      </c>
      <c r="N68" s="74">
        <f t="shared" si="14"/>
        <v>0</v>
      </c>
      <c r="O68" s="290"/>
      <c r="P68" s="56">
        <f>'Source Data'!L68</f>
        <v>2007.4545303454111</v>
      </c>
      <c r="Q68" s="74">
        <f t="shared" si="15"/>
        <v>0</v>
      </c>
      <c r="R68" s="93">
        <v>0</v>
      </c>
      <c r="S68" s="56"/>
      <c r="T68" s="56"/>
      <c r="U68" s="57">
        <f t="shared" si="28"/>
        <v>0</v>
      </c>
      <c r="V68" s="93">
        <f t="shared" si="2"/>
        <v>0</v>
      </c>
      <c r="W68" s="74">
        <f t="shared" si="16"/>
        <v>0</v>
      </c>
      <c r="X68" s="93">
        <f t="shared" si="17"/>
        <v>0</v>
      </c>
      <c r="Y68" s="56">
        <f>[1]Iberville!$G68</f>
        <v>0</v>
      </c>
      <c r="Z68" s="93">
        <f t="shared" si="18"/>
        <v>0</v>
      </c>
      <c r="AA68" s="56"/>
      <c r="AB68" s="56">
        <f t="shared" si="19"/>
        <v>0</v>
      </c>
      <c r="AC68" s="93">
        <f t="shared" si="20"/>
        <v>0</v>
      </c>
      <c r="AD68" s="97">
        <f t="shared" si="29"/>
        <v>0</v>
      </c>
      <c r="AE68" s="75">
        <f>'Source Data'!N68</f>
        <v>1997</v>
      </c>
      <c r="AF68" s="90">
        <f t="shared" si="30"/>
        <v>0</v>
      </c>
      <c r="AG68" s="271"/>
      <c r="AH68" s="75">
        <f t="shared" si="21"/>
        <v>0</v>
      </c>
      <c r="AI68" s="271"/>
      <c r="AJ68" s="77">
        <f t="shared" si="31"/>
        <v>0</v>
      </c>
      <c r="AK68" s="76">
        <f t="shared" si="32"/>
        <v>0</v>
      </c>
      <c r="AL68" s="90">
        <f t="shared" si="22"/>
        <v>0</v>
      </c>
      <c r="AM68" s="79">
        <f t="shared" si="23"/>
        <v>0</v>
      </c>
      <c r="AN68" s="90">
        <f t="shared" si="24"/>
        <v>0</v>
      </c>
      <c r="AO68" s="56">
        <f>[1]Iberville!$M68</f>
        <v>0</v>
      </c>
      <c r="AP68" s="90">
        <f t="shared" si="25"/>
        <v>0</v>
      </c>
      <c r="AQ68" s="77"/>
      <c r="AR68" s="77">
        <f t="shared" si="26"/>
        <v>0</v>
      </c>
      <c r="AS68" s="90">
        <f t="shared" si="27"/>
        <v>0</v>
      </c>
      <c r="AT68" s="78">
        <f t="shared" si="7"/>
        <v>0</v>
      </c>
      <c r="AU68" s="87">
        <f t="shared" si="8"/>
        <v>0</v>
      </c>
      <c r="AV68" s="116"/>
      <c r="AW68" s="74"/>
      <c r="AX68" s="74">
        <f t="shared" si="33"/>
        <v>0</v>
      </c>
      <c r="AY68" s="74">
        <f t="shared" si="34"/>
        <v>0</v>
      </c>
    </row>
    <row r="69" spans="1:51" ht="16.149999999999999" customHeight="1" x14ac:dyDescent="0.2">
      <c r="A69" s="54">
        <v>63</v>
      </c>
      <c r="B69" s="55" t="s">
        <v>67</v>
      </c>
      <c r="C69" s="271">
        <f>'8_2.1.18 SIS'!Z69</f>
        <v>0</v>
      </c>
      <c r="D69" s="56">
        <f>'Source Data'!H69</f>
        <v>3617.9669570727483</v>
      </c>
      <c r="E69" s="74">
        <f t="shared" si="11"/>
        <v>0</v>
      </c>
      <c r="F69" s="290"/>
      <c r="G69" s="56">
        <f>'Source Data'!I69</f>
        <v>455.19374290754848</v>
      </c>
      <c r="H69" s="74">
        <f t="shared" si="12"/>
        <v>0</v>
      </c>
      <c r="I69" s="290"/>
      <c r="J69" s="56">
        <f>'Source Data'!J69</f>
        <v>124.14374806569505</v>
      </c>
      <c r="K69" s="74">
        <f t="shared" si="13"/>
        <v>0</v>
      </c>
      <c r="L69" s="290"/>
      <c r="M69" s="56">
        <f>'Source Data'!K69</f>
        <v>3103.5937016423763</v>
      </c>
      <c r="N69" s="74">
        <f t="shared" si="14"/>
        <v>0</v>
      </c>
      <c r="O69" s="290"/>
      <c r="P69" s="56">
        <f>'Source Data'!L69</f>
        <v>1241.4374806569506</v>
      </c>
      <c r="Q69" s="74">
        <f t="shared" si="15"/>
        <v>0</v>
      </c>
      <c r="R69" s="93">
        <v>0</v>
      </c>
      <c r="S69" s="56"/>
      <c r="T69" s="56"/>
      <c r="U69" s="57">
        <f t="shared" si="28"/>
        <v>0</v>
      </c>
      <c r="V69" s="93">
        <f t="shared" si="2"/>
        <v>0</v>
      </c>
      <c r="W69" s="74">
        <f t="shared" si="16"/>
        <v>0</v>
      </c>
      <c r="X69" s="93">
        <f t="shared" si="17"/>
        <v>0</v>
      </c>
      <c r="Y69" s="56">
        <f>[1]Iberville!$G69</f>
        <v>0</v>
      </c>
      <c r="Z69" s="93">
        <f t="shared" si="18"/>
        <v>0</v>
      </c>
      <c r="AA69" s="56"/>
      <c r="AB69" s="56">
        <f t="shared" si="19"/>
        <v>0</v>
      </c>
      <c r="AC69" s="93">
        <f t="shared" si="20"/>
        <v>0</v>
      </c>
      <c r="AD69" s="97">
        <f t="shared" si="29"/>
        <v>0</v>
      </c>
      <c r="AE69" s="75">
        <f>'Source Data'!N69</f>
        <v>7559</v>
      </c>
      <c r="AF69" s="90">
        <f t="shared" si="30"/>
        <v>0</v>
      </c>
      <c r="AG69" s="271"/>
      <c r="AH69" s="75">
        <f t="shared" si="21"/>
        <v>0</v>
      </c>
      <c r="AI69" s="271"/>
      <c r="AJ69" s="77">
        <f t="shared" si="31"/>
        <v>0</v>
      </c>
      <c r="AK69" s="76">
        <f t="shared" si="32"/>
        <v>0</v>
      </c>
      <c r="AL69" s="90">
        <f t="shared" si="22"/>
        <v>0</v>
      </c>
      <c r="AM69" s="79">
        <f t="shared" si="23"/>
        <v>0</v>
      </c>
      <c r="AN69" s="90">
        <f t="shared" si="24"/>
        <v>0</v>
      </c>
      <c r="AO69" s="56">
        <f>[1]Iberville!$M69</f>
        <v>0</v>
      </c>
      <c r="AP69" s="90">
        <f t="shared" si="25"/>
        <v>0</v>
      </c>
      <c r="AQ69" s="77"/>
      <c r="AR69" s="77">
        <f t="shared" si="26"/>
        <v>0</v>
      </c>
      <c r="AS69" s="90">
        <f t="shared" si="27"/>
        <v>0</v>
      </c>
      <c r="AT69" s="78">
        <f t="shared" si="7"/>
        <v>0</v>
      </c>
      <c r="AU69" s="87">
        <f t="shared" si="8"/>
        <v>0</v>
      </c>
      <c r="AV69" s="116"/>
      <c r="AW69" s="74"/>
      <c r="AX69" s="74">
        <f t="shared" si="33"/>
        <v>0</v>
      </c>
      <c r="AY69" s="74">
        <f t="shared" si="34"/>
        <v>0</v>
      </c>
    </row>
    <row r="70" spans="1:51" ht="16.149999999999999" customHeight="1" x14ac:dyDescent="0.2">
      <c r="A70" s="54">
        <v>64</v>
      </c>
      <c r="B70" s="55" t="s">
        <v>68</v>
      </c>
      <c r="C70" s="271">
        <f>'8_2.1.18 SIS'!Z70</f>
        <v>0</v>
      </c>
      <c r="D70" s="56">
        <f>'Source Data'!H70</f>
        <v>5230.6414951359775</v>
      </c>
      <c r="E70" s="74">
        <f t="shared" si="11"/>
        <v>0</v>
      </c>
      <c r="F70" s="290"/>
      <c r="G70" s="56">
        <f>'Source Data'!I70</f>
        <v>700.71301031438645</v>
      </c>
      <c r="H70" s="74">
        <f t="shared" si="12"/>
        <v>0</v>
      </c>
      <c r="I70" s="290"/>
      <c r="J70" s="56">
        <f>'Source Data'!J70</f>
        <v>191.10354826755992</v>
      </c>
      <c r="K70" s="74">
        <f t="shared" si="13"/>
        <v>0</v>
      </c>
      <c r="L70" s="290"/>
      <c r="M70" s="56">
        <f>'Source Data'!K70</f>
        <v>4777.5887066889991</v>
      </c>
      <c r="N70" s="74">
        <f t="shared" si="14"/>
        <v>0</v>
      </c>
      <c r="O70" s="290"/>
      <c r="P70" s="56">
        <f>'Source Data'!L70</f>
        <v>1911.0354826755995</v>
      </c>
      <c r="Q70" s="74">
        <f t="shared" si="15"/>
        <v>0</v>
      </c>
      <c r="R70" s="93">
        <v>0</v>
      </c>
      <c r="S70" s="56"/>
      <c r="T70" s="56"/>
      <c r="U70" s="57">
        <f t="shared" si="28"/>
        <v>0</v>
      </c>
      <c r="V70" s="93">
        <f t="shared" si="2"/>
        <v>0</v>
      </c>
      <c r="W70" s="74">
        <f t="shared" si="16"/>
        <v>0</v>
      </c>
      <c r="X70" s="93">
        <f t="shared" si="17"/>
        <v>0</v>
      </c>
      <c r="Y70" s="56">
        <f>[1]Iberville!$G70</f>
        <v>0</v>
      </c>
      <c r="Z70" s="93">
        <f t="shared" si="18"/>
        <v>0</v>
      </c>
      <c r="AA70" s="56"/>
      <c r="AB70" s="56">
        <f t="shared" si="19"/>
        <v>0</v>
      </c>
      <c r="AC70" s="93">
        <f t="shared" si="20"/>
        <v>0</v>
      </c>
      <c r="AD70" s="97">
        <f t="shared" si="29"/>
        <v>0</v>
      </c>
      <c r="AE70" s="75">
        <f>'Source Data'!N70</f>
        <v>2999</v>
      </c>
      <c r="AF70" s="90">
        <f t="shared" si="30"/>
        <v>0</v>
      </c>
      <c r="AG70" s="271"/>
      <c r="AH70" s="75">
        <f t="shared" si="21"/>
        <v>0</v>
      </c>
      <c r="AI70" s="271"/>
      <c r="AJ70" s="77">
        <f t="shared" si="31"/>
        <v>0</v>
      </c>
      <c r="AK70" s="76">
        <f t="shared" si="32"/>
        <v>0</v>
      </c>
      <c r="AL70" s="90">
        <f t="shared" si="22"/>
        <v>0</v>
      </c>
      <c r="AM70" s="79">
        <f t="shared" si="23"/>
        <v>0</v>
      </c>
      <c r="AN70" s="90">
        <f t="shared" si="24"/>
        <v>0</v>
      </c>
      <c r="AO70" s="56">
        <f>[1]Iberville!$M70</f>
        <v>0</v>
      </c>
      <c r="AP70" s="90">
        <f t="shared" si="25"/>
        <v>0</v>
      </c>
      <c r="AQ70" s="77"/>
      <c r="AR70" s="77">
        <f t="shared" si="26"/>
        <v>0</v>
      </c>
      <c r="AS70" s="90">
        <f t="shared" si="27"/>
        <v>0</v>
      </c>
      <c r="AT70" s="78">
        <f t="shared" si="7"/>
        <v>0</v>
      </c>
      <c r="AU70" s="87">
        <f t="shared" si="8"/>
        <v>0</v>
      </c>
      <c r="AV70" s="116"/>
      <c r="AW70" s="74"/>
      <c r="AX70" s="74">
        <f t="shared" si="33"/>
        <v>0</v>
      </c>
      <c r="AY70" s="74">
        <f t="shared" si="34"/>
        <v>0</v>
      </c>
    </row>
    <row r="71" spans="1:51" ht="16.149999999999999" customHeight="1" x14ac:dyDescent="0.2">
      <c r="A71" s="49">
        <v>65</v>
      </c>
      <c r="B71" s="50" t="s">
        <v>69</v>
      </c>
      <c r="C71" s="272">
        <f>'8_2.1.18 SIS'!Z71</f>
        <v>0</v>
      </c>
      <c r="D71" s="51">
        <f>'Source Data'!H71</f>
        <v>4386.1061727809565</v>
      </c>
      <c r="E71" s="80">
        <f t="shared" si="11"/>
        <v>0</v>
      </c>
      <c r="F71" s="291"/>
      <c r="G71" s="51">
        <f>'Source Data'!I71</f>
        <v>566.73400507501663</v>
      </c>
      <c r="H71" s="80">
        <f t="shared" si="12"/>
        <v>0</v>
      </c>
      <c r="I71" s="291"/>
      <c r="J71" s="51">
        <f>'Source Data'!J71</f>
        <v>154.56381956591363</v>
      </c>
      <c r="K71" s="80">
        <f t="shared" si="13"/>
        <v>0</v>
      </c>
      <c r="L71" s="291"/>
      <c r="M71" s="51">
        <f>'Source Data'!K71</f>
        <v>3864.0954891478409</v>
      </c>
      <c r="N71" s="80">
        <f t="shared" si="14"/>
        <v>0</v>
      </c>
      <c r="O71" s="291"/>
      <c r="P71" s="51">
        <f>'Source Data'!L71</f>
        <v>1545.6381956591365</v>
      </c>
      <c r="Q71" s="80">
        <f t="shared" si="15"/>
        <v>0</v>
      </c>
      <c r="R71" s="94">
        <v>0</v>
      </c>
      <c r="S71" s="51"/>
      <c r="T71" s="51"/>
      <c r="U71" s="52">
        <f t="shared" ref="U71:U75" si="35">S71+T71</f>
        <v>0</v>
      </c>
      <c r="V71" s="94">
        <f>U71+R71</f>
        <v>0</v>
      </c>
      <c r="W71" s="80">
        <f t="shared" si="16"/>
        <v>0</v>
      </c>
      <c r="X71" s="94">
        <f t="shared" si="17"/>
        <v>0</v>
      </c>
      <c r="Y71" s="51">
        <f>[1]Iberville!$G71</f>
        <v>0</v>
      </c>
      <c r="Z71" s="94">
        <f t="shared" si="18"/>
        <v>0</v>
      </c>
      <c r="AA71" s="53"/>
      <c r="AB71" s="51">
        <f t="shared" si="19"/>
        <v>0</v>
      </c>
      <c r="AC71" s="95">
        <f t="shared" si="20"/>
        <v>0</v>
      </c>
      <c r="AD71" s="95">
        <f t="shared" si="29"/>
        <v>0</v>
      </c>
      <c r="AE71" s="71">
        <f>'Source Data'!N71</f>
        <v>5234</v>
      </c>
      <c r="AF71" s="91">
        <f>C71*AE71</f>
        <v>0</v>
      </c>
      <c r="AG71" s="272"/>
      <c r="AH71" s="71">
        <f t="shared" si="21"/>
        <v>0</v>
      </c>
      <c r="AI71" s="272"/>
      <c r="AJ71" s="72">
        <f t="shared" ref="AJ71:AJ75" si="36">AE71*AI71*0.5</f>
        <v>0</v>
      </c>
      <c r="AK71" s="73">
        <f t="shared" ref="AK71:AK75" si="37">AH71+AJ71</f>
        <v>0</v>
      </c>
      <c r="AL71" s="91">
        <f t="shared" si="22"/>
        <v>0</v>
      </c>
      <c r="AM71" s="82">
        <f t="shared" si="23"/>
        <v>0</v>
      </c>
      <c r="AN71" s="91">
        <f t="shared" si="24"/>
        <v>0</v>
      </c>
      <c r="AO71" s="51">
        <f>[1]Iberville!$M71</f>
        <v>0</v>
      </c>
      <c r="AP71" s="91">
        <f t="shared" si="25"/>
        <v>0</v>
      </c>
      <c r="AQ71" s="72"/>
      <c r="AR71" s="72">
        <f t="shared" si="26"/>
        <v>0</v>
      </c>
      <c r="AS71" s="91">
        <f t="shared" si="27"/>
        <v>0</v>
      </c>
      <c r="AT71" s="81">
        <f>Z71+AP71</f>
        <v>0</v>
      </c>
      <c r="AU71" s="88">
        <f>AC71+AS71</f>
        <v>0</v>
      </c>
      <c r="AV71" s="116"/>
      <c r="AW71" s="80"/>
      <c r="AX71" s="80">
        <f t="shared" si="33"/>
        <v>0</v>
      </c>
      <c r="AY71" s="80">
        <f t="shared" ref="AY71:AY75" si="38">AX71-AW71</f>
        <v>0</v>
      </c>
    </row>
    <row r="72" spans="1:51" ht="16.149999999999999" customHeight="1" x14ac:dyDescent="0.2">
      <c r="A72" s="58">
        <v>66</v>
      </c>
      <c r="B72" s="59" t="s">
        <v>70</v>
      </c>
      <c r="C72" s="270">
        <f>'8_2.1.18 SIS'!Z72</f>
        <v>0</v>
      </c>
      <c r="D72" s="60">
        <f>'Source Data'!H72</f>
        <v>5209.1252297845949</v>
      </c>
      <c r="E72" s="65">
        <f>C72*D72</f>
        <v>0</v>
      </c>
      <c r="F72" s="289"/>
      <c r="G72" s="60">
        <f>'Source Data'!I72</f>
        <v>655.4113591428079</v>
      </c>
      <c r="H72" s="65">
        <f>F72*G72</f>
        <v>0</v>
      </c>
      <c r="I72" s="289"/>
      <c r="J72" s="60">
        <f>'Source Data'!J72</f>
        <v>178.74855249349307</v>
      </c>
      <c r="K72" s="65">
        <f>I72*J72</f>
        <v>0</v>
      </c>
      <c r="L72" s="289"/>
      <c r="M72" s="60">
        <f>'Source Data'!K72</f>
        <v>4468.713812337327</v>
      </c>
      <c r="N72" s="65">
        <f>L72*M72</f>
        <v>0</v>
      </c>
      <c r="O72" s="289"/>
      <c r="P72" s="60">
        <f>'Source Data'!L72</f>
        <v>1787.4855249349307</v>
      </c>
      <c r="Q72" s="65">
        <f>O72*P72</f>
        <v>0</v>
      </c>
      <c r="R72" s="92">
        <v>0</v>
      </c>
      <c r="S72" s="60"/>
      <c r="T72" s="60"/>
      <c r="U72" s="61">
        <f t="shared" si="35"/>
        <v>0</v>
      </c>
      <c r="V72" s="92">
        <f>U72+R72</f>
        <v>0</v>
      </c>
      <c r="W72" s="65">
        <f>ROUND(V72*-0.25%,0)</f>
        <v>0</v>
      </c>
      <c r="X72" s="92">
        <f>SUM(V72:W72)</f>
        <v>0</v>
      </c>
      <c r="Y72" s="60">
        <f>[1]Iberville!$G72</f>
        <v>0</v>
      </c>
      <c r="Z72" s="92">
        <f>ROUND(SUM(X72:Y72),0)</f>
        <v>0</v>
      </c>
      <c r="AA72" s="60"/>
      <c r="AB72" s="60">
        <f>Z72-AA72</f>
        <v>0</v>
      </c>
      <c r="AC72" s="92">
        <f>ROUND(AB72/$AC$88,0)</f>
        <v>0</v>
      </c>
      <c r="AD72" s="96">
        <f t="shared" si="29"/>
        <v>0</v>
      </c>
      <c r="AE72" s="66">
        <f>'Source Data'!N72</f>
        <v>3964</v>
      </c>
      <c r="AF72" s="89">
        <f>C72*AE72</f>
        <v>0</v>
      </c>
      <c r="AG72" s="270"/>
      <c r="AH72" s="66">
        <f>AG72*AE72</f>
        <v>0</v>
      </c>
      <c r="AI72" s="270"/>
      <c r="AJ72" s="68">
        <f t="shared" si="36"/>
        <v>0</v>
      </c>
      <c r="AK72" s="67">
        <f t="shared" si="37"/>
        <v>0</v>
      </c>
      <c r="AL72" s="89">
        <f>AK72+AF72</f>
        <v>0</v>
      </c>
      <c r="AM72" s="70">
        <f>ROUND(-0.25%*AL72,0)</f>
        <v>0</v>
      </c>
      <c r="AN72" s="89">
        <f>SUM(AL72:AM72)</f>
        <v>0</v>
      </c>
      <c r="AO72" s="60">
        <f>[1]Iberville!$M72</f>
        <v>0</v>
      </c>
      <c r="AP72" s="89">
        <f>ROUND(SUM(AN72:AO72),0)</f>
        <v>0</v>
      </c>
      <c r="AQ72" s="68"/>
      <c r="AR72" s="68">
        <f>AP72-AQ72</f>
        <v>0</v>
      </c>
      <c r="AS72" s="89">
        <f>ROUND(AR72/$AS$88,0)</f>
        <v>0</v>
      </c>
      <c r="AT72" s="69">
        <f>Z72+AP72</f>
        <v>0</v>
      </c>
      <c r="AU72" s="86">
        <f>AC72+AS72</f>
        <v>0</v>
      </c>
      <c r="AV72" s="116"/>
      <c r="AW72" s="84"/>
      <c r="AX72" s="84">
        <f t="shared" si="33"/>
        <v>0</v>
      </c>
      <c r="AY72" s="84">
        <f t="shared" si="38"/>
        <v>0</v>
      </c>
    </row>
    <row r="73" spans="1:51" ht="16.149999999999999" customHeight="1" x14ac:dyDescent="0.2">
      <c r="A73" s="54">
        <v>67</v>
      </c>
      <c r="B73" s="55" t="s">
        <v>3</v>
      </c>
      <c r="C73" s="271">
        <f>'8_2.1.18 SIS'!Z73</f>
        <v>0</v>
      </c>
      <c r="D73" s="56">
        <f>'Source Data'!H73</f>
        <v>4781.434296552653</v>
      </c>
      <c r="E73" s="74">
        <f>C73*D73</f>
        <v>0</v>
      </c>
      <c r="F73" s="290"/>
      <c r="G73" s="56">
        <f>'Source Data'!I73</f>
        <v>636.87839950514967</v>
      </c>
      <c r="H73" s="74">
        <f>F73*G73</f>
        <v>0</v>
      </c>
      <c r="I73" s="290"/>
      <c r="J73" s="56">
        <f>'Source Data'!J73</f>
        <v>173.6941089559499</v>
      </c>
      <c r="K73" s="74">
        <f>I73*J73</f>
        <v>0</v>
      </c>
      <c r="L73" s="290"/>
      <c r="M73" s="56">
        <f>'Source Data'!K73</f>
        <v>4342.3527238987472</v>
      </c>
      <c r="N73" s="74">
        <f>L73*M73</f>
        <v>0</v>
      </c>
      <c r="O73" s="290"/>
      <c r="P73" s="56">
        <f>'Source Data'!L73</f>
        <v>1736.9410895594988</v>
      </c>
      <c r="Q73" s="74">
        <f>O73*P73</f>
        <v>0</v>
      </c>
      <c r="R73" s="93">
        <v>0</v>
      </c>
      <c r="S73" s="56"/>
      <c r="T73" s="56"/>
      <c r="U73" s="57">
        <f t="shared" si="35"/>
        <v>0</v>
      </c>
      <c r="V73" s="93">
        <f>U73+R73</f>
        <v>0</v>
      </c>
      <c r="W73" s="74">
        <f>ROUND(V73*-0.25%,0)</f>
        <v>0</v>
      </c>
      <c r="X73" s="93">
        <f>SUM(V73:W73)</f>
        <v>0</v>
      </c>
      <c r="Y73" s="56">
        <f>[1]Iberville!$G73</f>
        <v>0</v>
      </c>
      <c r="Z73" s="93">
        <f>ROUND(SUM(X73:Y73),0)</f>
        <v>0</v>
      </c>
      <c r="AA73" s="56"/>
      <c r="AB73" s="56">
        <f>Z73-AA73</f>
        <v>0</v>
      </c>
      <c r="AC73" s="93">
        <f>ROUND(AB73/$AC$88,0)</f>
        <v>0</v>
      </c>
      <c r="AD73" s="97">
        <f t="shared" si="29"/>
        <v>0</v>
      </c>
      <c r="AE73" s="75">
        <f>'Source Data'!N73</f>
        <v>5608</v>
      </c>
      <c r="AF73" s="90">
        <f>C73*AE73</f>
        <v>0</v>
      </c>
      <c r="AG73" s="271"/>
      <c r="AH73" s="75">
        <f>AG73*AE73</f>
        <v>0</v>
      </c>
      <c r="AI73" s="271"/>
      <c r="AJ73" s="77">
        <f t="shared" si="36"/>
        <v>0</v>
      </c>
      <c r="AK73" s="76">
        <f t="shared" si="37"/>
        <v>0</v>
      </c>
      <c r="AL73" s="90">
        <f>AK73+AF73</f>
        <v>0</v>
      </c>
      <c r="AM73" s="79">
        <f>ROUND(-0.25%*AL73,0)</f>
        <v>0</v>
      </c>
      <c r="AN73" s="90">
        <f>SUM(AL73:AM73)</f>
        <v>0</v>
      </c>
      <c r="AO73" s="56">
        <f>[1]Iberville!$M73</f>
        <v>0</v>
      </c>
      <c r="AP73" s="90">
        <f>ROUND(SUM(AN73:AO73),0)</f>
        <v>0</v>
      </c>
      <c r="AQ73" s="77"/>
      <c r="AR73" s="77">
        <f>AP73-AQ73</f>
        <v>0</v>
      </c>
      <c r="AS73" s="90">
        <f>ROUND(AR73/$AS$88,0)</f>
        <v>0</v>
      </c>
      <c r="AT73" s="78">
        <f>Z73+AP73</f>
        <v>0</v>
      </c>
      <c r="AU73" s="87">
        <f>AC73+AS73</f>
        <v>0</v>
      </c>
      <c r="AV73" s="116"/>
      <c r="AW73" s="84"/>
      <c r="AX73" s="84">
        <f t="shared" si="33"/>
        <v>0</v>
      </c>
      <c r="AY73" s="84">
        <f t="shared" si="38"/>
        <v>0</v>
      </c>
    </row>
    <row r="74" spans="1:51" ht="16.149999999999999" customHeight="1" x14ac:dyDescent="0.2">
      <c r="A74" s="54">
        <v>68</v>
      </c>
      <c r="B74" s="55" t="s">
        <v>2</v>
      </c>
      <c r="C74" s="271">
        <f>'8_2.1.18 SIS'!Z74</f>
        <v>0</v>
      </c>
      <c r="D74" s="56">
        <f>'Source Data'!H74</f>
        <v>5487.462001896216</v>
      </c>
      <c r="E74" s="74">
        <f>C74*D74</f>
        <v>0</v>
      </c>
      <c r="F74" s="290"/>
      <c r="G74" s="56">
        <f>'Source Data'!I74</f>
        <v>713.42471435529035</v>
      </c>
      <c r="H74" s="74">
        <f>F74*G74</f>
        <v>0</v>
      </c>
      <c r="I74" s="290"/>
      <c r="J74" s="56">
        <f>'Source Data'!J74</f>
        <v>194.5703766423519</v>
      </c>
      <c r="K74" s="74">
        <f>I74*J74</f>
        <v>0</v>
      </c>
      <c r="L74" s="290"/>
      <c r="M74" s="56">
        <f>'Source Data'!K74</f>
        <v>4864.2594160587978</v>
      </c>
      <c r="N74" s="74">
        <f>L74*M74</f>
        <v>0</v>
      </c>
      <c r="O74" s="290"/>
      <c r="P74" s="56">
        <f>'Source Data'!L74</f>
        <v>1945.703766423519</v>
      </c>
      <c r="Q74" s="74">
        <f>O74*P74</f>
        <v>0</v>
      </c>
      <c r="R74" s="93">
        <v>0</v>
      </c>
      <c r="S74" s="56"/>
      <c r="T74" s="56"/>
      <c r="U74" s="57">
        <f t="shared" si="35"/>
        <v>0</v>
      </c>
      <c r="V74" s="93">
        <f>U74+R74</f>
        <v>0</v>
      </c>
      <c r="W74" s="74">
        <f>ROUND(V74*-0.25%,0)</f>
        <v>0</v>
      </c>
      <c r="X74" s="93">
        <f>SUM(V74:W74)</f>
        <v>0</v>
      </c>
      <c r="Y74" s="56">
        <f>[1]Iberville!$G74</f>
        <v>0</v>
      </c>
      <c r="Z74" s="93">
        <f>ROUND(SUM(X74:Y74),0)</f>
        <v>0</v>
      </c>
      <c r="AA74" s="56"/>
      <c r="AB74" s="56">
        <f>Z74-AA74</f>
        <v>0</v>
      </c>
      <c r="AC74" s="93">
        <f>ROUND(AB74/$AC$88,0)</f>
        <v>0</v>
      </c>
      <c r="AD74" s="97">
        <f t="shared" si="29"/>
        <v>0</v>
      </c>
      <c r="AE74" s="75">
        <f>'Source Data'!N74</f>
        <v>2793</v>
      </c>
      <c r="AF74" s="90">
        <f>C74*AE74</f>
        <v>0</v>
      </c>
      <c r="AG74" s="271"/>
      <c r="AH74" s="75">
        <f>AG74*AE74</f>
        <v>0</v>
      </c>
      <c r="AI74" s="271"/>
      <c r="AJ74" s="77">
        <f t="shared" si="36"/>
        <v>0</v>
      </c>
      <c r="AK74" s="76">
        <f t="shared" si="37"/>
        <v>0</v>
      </c>
      <c r="AL74" s="90">
        <f>AK74+AF74</f>
        <v>0</v>
      </c>
      <c r="AM74" s="79">
        <f>ROUND(-0.25%*AL74,0)</f>
        <v>0</v>
      </c>
      <c r="AN74" s="90">
        <f>SUM(AL74:AM74)</f>
        <v>0</v>
      </c>
      <c r="AO74" s="56">
        <f>[1]Iberville!$M74</f>
        <v>0</v>
      </c>
      <c r="AP74" s="90">
        <f>ROUND(SUM(AN74:AO74),0)</f>
        <v>0</v>
      </c>
      <c r="AQ74" s="77"/>
      <c r="AR74" s="77">
        <f>AP74-AQ74</f>
        <v>0</v>
      </c>
      <c r="AS74" s="90">
        <f>ROUND(AR74/$AS$88,0)</f>
        <v>0</v>
      </c>
      <c r="AT74" s="78">
        <f>Z74+AP74</f>
        <v>0</v>
      </c>
      <c r="AU74" s="87">
        <f>AC74+AS74</f>
        <v>0</v>
      </c>
      <c r="AV74" s="116"/>
      <c r="AW74" s="84"/>
      <c r="AX74" s="84">
        <f t="shared" si="33"/>
        <v>0</v>
      </c>
      <c r="AY74" s="84">
        <f t="shared" si="38"/>
        <v>0</v>
      </c>
    </row>
    <row r="75" spans="1:51" ht="16.149999999999999" customHeight="1" x14ac:dyDescent="0.2">
      <c r="A75" s="54">
        <v>69</v>
      </c>
      <c r="B75" s="55" t="s">
        <v>75</v>
      </c>
      <c r="C75" s="271">
        <f>'8_2.1.18 SIS'!Z75</f>
        <v>0</v>
      </c>
      <c r="D75" s="56">
        <f>'Source Data'!H75</f>
        <v>5291.1260189471159</v>
      </c>
      <c r="E75" s="74">
        <f>C75*D75</f>
        <v>0</v>
      </c>
      <c r="F75" s="290"/>
      <c r="G75" s="56">
        <f>'Source Data'!I75</f>
        <v>701.91738105393551</v>
      </c>
      <c r="H75" s="74">
        <f>F75*G75</f>
        <v>0</v>
      </c>
      <c r="I75" s="290"/>
      <c r="J75" s="56">
        <f>'Source Data'!J75</f>
        <v>191.43201301470964</v>
      </c>
      <c r="K75" s="74">
        <f>I75*J75</f>
        <v>0</v>
      </c>
      <c r="L75" s="290"/>
      <c r="M75" s="56">
        <f>'Source Data'!K75</f>
        <v>4785.8003253677416</v>
      </c>
      <c r="N75" s="74">
        <f>L75*M75</f>
        <v>0</v>
      </c>
      <c r="O75" s="290"/>
      <c r="P75" s="56">
        <f>'Source Data'!L75</f>
        <v>1914.3201301470965</v>
      </c>
      <c r="Q75" s="74">
        <f>O75*P75</f>
        <v>0</v>
      </c>
      <c r="R75" s="93">
        <v>0</v>
      </c>
      <c r="S75" s="56"/>
      <c r="T75" s="56"/>
      <c r="U75" s="57">
        <f t="shared" si="35"/>
        <v>0</v>
      </c>
      <c r="V75" s="93">
        <f>U75+R75</f>
        <v>0</v>
      </c>
      <c r="W75" s="74">
        <f>ROUND(V75*-0.25%,0)</f>
        <v>0</v>
      </c>
      <c r="X75" s="93">
        <f>SUM(V75:W75)</f>
        <v>0</v>
      </c>
      <c r="Y75" s="56">
        <f>[1]Iberville!$G75</f>
        <v>0</v>
      </c>
      <c r="Z75" s="93">
        <f>ROUND(SUM(X75:Y75),0)</f>
        <v>0</v>
      </c>
      <c r="AA75" s="56"/>
      <c r="AB75" s="56">
        <f>Z75-AA75</f>
        <v>0</v>
      </c>
      <c r="AC75" s="93">
        <f>ROUND(AB75/$AC$88,0)</f>
        <v>0</v>
      </c>
      <c r="AD75" s="97">
        <f t="shared" si="29"/>
        <v>0</v>
      </c>
      <c r="AE75" s="75">
        <f>'Source Data'!N75</f>
        <v>3798</v>
      </c>
      <c r="AF75" s="90">
        <f>C75*AE75</f>
        <v>0</v>
      </c>
      <c r="AG75" s="271"/>
      <c r="AH75" s="75">
        <f>AG75*AE75</f>
        <v>0</v>
      </c>
      <c r="AI75" s="271"/>
      <c r="AJ75" s="77">
        <f t="shared" si="36"/>
        <v>0</v>
      </c>
      <c r="AK75" s="76">
        <f t="shared" si="37"/>
        <v>0</v>
      </c>
      <c r="AL75" s="90">
        <f>AK75+AF75</f>
        <v>0</v>
      </c>
      <c r="AM75" s="79">
        <f>ROUND(-0.25%*AL75,0)</f>
        <v>0</v>
      </c>
      <c r="AN75" s="90">
        <f>SUM(AL75:AM75)</f>
        <v>0</v>
      </c>
      <c r="AO75" s="56">
        <f>[1]Iberville!$M75</f>
        <v>0</v>
      </c>
      <c r="AP75" s="90">
        <f>ROUND(SUM(AN75:AO75),0)</f>
        <v>0</v>
      </c>
      <c r="AQ75" s="77"/>
      <c r="AR75" s="77">
        <f>AP75-AQ75</f>
        <v>0</v>
      </c>
      <c r="AS75" s="90">
        <f>ROUND(AR75/$AS$88,0)</f>
        <v>0</v>
      </c>
      <c r="AT75" s="78">
        <f>Z75+AP75</f>
        <v>0</v>
      </c>
      <c r="AU75" s="87">
        <f>AC75+AS75</f>
        <v>0</v>
      </c>
      <c r="AV75" s="116"/>
      <c r="AW75" s="83"/>
      <c r="AX75" s="83">
        <f t="shared" si="33"/>
        <v>0</v>
      </c>
      <c r="AY75" s="83">
        <f t="shared" si="38"/>
        <v>0</v>
      </c>
    </row>
    <row r="76" spans="1:51" s="123" customFormat="1" ht="16.149999999999999" customHeight="1" thickBot="1" x14ac:dyDescent="0.25">
      <c r="A76" s="1402" t="s">
        <v>460</v>
      </c>
      <c r="B76" s="1408"/>
      <c r="C76" s="292">
        <f>SUM(C7:C75)</f>
        <v>238</v>
      </c>
      <c r="D76" s="252"/>
      <c r="E76" s="282">
        <f>SUM(E7:E75)</f>
        <v>598065.15584588656</v>
      </c>
      <c r="F76" s="292">
        <v>217</v>
      </c>
      <c r="G76" s="252"/>
      <c r="H76" s="282">
        <v>59060.959669152558</v>
      </c>
      <c r="I76" s="292">
        <v>64</v>
      </c>
      <c r="J76" s="252"/>
      <c r="K76" s="282">
        <v>5157.5476605389231</v>
      </c>
      <c r="L76" s="292">
        <v>33</v>
      </c>
      <c r="M76" s="252"/>
      <c r="N76" s="282">
        <v>63987.367317962169</v>
      </c>
      <c r="O76" s="292">
        <v>0</v>
      </c>
      <c r="P76" s="252"/>
      <c r="Q76" s="282">
        <v>0</v>
      </c>
      <c r="R76" s="293">
        <f t="shared" ref="R76:AU76" si="39">SUM(R7:R75)</f>
        <v>726270</v>
      </c>
      <c r="S76" s="252">
        <f t="shared" si="39"/>
        <v>0</v>
      </c>
      <c r="T76" s="252">
        <f t="shared" si="39"/>
        <v>0</v>
      </c>
      <c r="U76" s="294">
        <f t="shared" si="39"/>
        <v>0</v>
      </c>
      <c r="V76" s="293">
        <f t="shared" si="39"/>
        <v>726270</v>
      </c>
      <c r="W76" s="282">
        <f t="shared" si="39"/>
        <v>-1816</v>
      </c>
      <c r="X76" s="293">
        <f t="shared" si="39"/>
        <v>724454</v>
      </c>
      <c r="Y76" s="282">
        <f t="shared" si="39"/>
        <v>-2859</v>
      </c>
      <c r="Z76" s="293">
        <f t="shared" si="39"/>
        <v>721595</v>
      </c>
      <c r="AA76" s="252">
        <f t="shared" si="39"/>
        <v>0</v>
      </c>
      <c r="AB76" s="252">
        <f t="shared" si="39"/>
        <v>721595</v>
      </c>
      <c r="AC76" s="293">
        <f t="shared" si="39"/>
        <v>60133</v>
      </c>
      <c r="AD76" s="249">
        <f t="shared" si="39"/>
        <v>721595</v>
      </c>
      <c r="AE76" s="295">
        <f>'Source Data'!N76</f>
        <v>5169</v>
      </c>
      <c r="AF76" s="296">
        <f t="shared" si="39"/>
        <v>2629802</v>
      </c>
      <c r="AG76" s="292">
        <f t="shared" si="39"/>
        <v>0</v>
      </c>
      <c r="AH76" s="295">
        <f t="shared" si="39"/>
        <v>0</v>
      </c>
      <c r="AI76" s="292">
        <f t="shared" si="39"/>
        <v>0</v>
      </c>
      <c r="AJ76" s="297">
        <f t="shared" si="39"/>
        <v>0</v>
      </c>
      <c r="AK76" s="298">
        <f t="shared" si="39"/>
        <v>0</v>
      </c>
      <c r="AL76" s="296">
        <f t="shared" si="39"/>
        <v>2629802</v>
      </c>
      <c r="AM76" s="299">
        <f t="shared" si="39"/>
        <v>-6574</v>
      </c>
      <c r="AN76" s="296">
        <f t="shared" si="39"/>
        <v>2623228</v>
      </c>
      <c r="AO76" s="282">
        <f t="shared" ref="AO76" si="40">SUM(AO7:AO75)</f>
        <v>-425221</v>
      </c>
      <c r="AP76" s="296">
        <f t="shared" si="39"/>
        <v>2198007</v>
      </c>
      <c r="AQ76" s="297">
        <f t="shared" si="39"/>
        <v>0</v>
      </c>
      <c r="AR76" s="297">
        <f t="shared" si="39"/>
        <v>2198007</v>
      </c>
      <c r="AS76" s="296">
        <f t="shared" si="39"/>
        <v>183167</v>
      </c>
      <c r="AT76" s="300">
        <f t="shared" si="39"/>
        <v>2919602</v>
      </c>
      <c r="AU76" s="300">
        <f t="shared" si="39"/>
        <v>243300</v>
      </c>
      <c r="AV76" s="274"/>
      <c r="AW76" s="282">
        <f>SUM(AW7:AW75)</f>
        <v>0</v>
      </c>
      <c r="AX76" s="282">
        <f>SUM(AX7:AX75)</f>
        <v>6574</v>
      </c>
      <c r="AY76" s="282">
        <f>SUM(AY7:AY75)</f>
        <v>6574</v>
      </c>
    </row>
    <row r="77" spans="1:51" s="123" customFormat="1" ht="16.149999999999999" customHeight="1" thickTop="1" x14ac:dyDescent="0.2">
      <c r="A77" s="1409" t="s">
        <v>410</v>
      </c>
      <c r="B77" s="1410"/>
      <c r="C77" s="301"/>
      <c r="D77" s="279"/>
      <c r="E77" s="279"/>
      <c r="F77" s="301"/>
      <c r="G77" s="279"/>
      <c r="H77" s="279"/>
      <c r="I77" s="301"/>
      <c r="J77" s="279"/>
      <c r="K77" s="279"/>
      <c r="L77" s="301"/>
      <c r="M77" s="279"/>
      <c r="N77" s="279"/>
      <c r="O77" s="301"/>
      <c r="P77" s="279"/>
      <c r="Q77" s="279"/>
      <c r="R77" s="279"/>
      <c r="S77" s="279"/>
      <c r="T77" s="279"/>
      <c r="U77" s="279"/>
      <c r="V77" s="279"/>
      <c r="W77" s="279"/>
      <c r="X77" s="279"/>
      <c r="Y77" s="279"/>
      <c r="Z77" s="279"/>
      <c r="AA77" s="279"/>
      <c r="AB77" s="279"/>
      <c r="AC77" s="279"/>
      <c r="AD77" s="279"/>
      <c r="AE77" s="302"/>
      <c r="AF77" s="279"/>
      <c r="AG77" s="301"/>
      <c r="AH77" s="302"/>
      <c r="AI77" s="301"/>
      <c r="AJ77" s="279"/>
      <c r="AK77" s="279"/>
      <c r="AL77" s="279"/>
      <c r="AM77" s="279"/>
      <c r="AN77" s="279"/>
      <c r="AO77" s="279"/>
      <c r="AP77" s="279"/>
      <c r="AQ77" s="279"/>
      <c r="AR77" s="279"/>
      <c r="AS77" s="279"/>
      <c r="AT77" s="279"/>
      <c r="AU77" s="279"/>
      <c r="AV77" s="274"/>
      <c r="AW77" s="245"/>
      <c r="AX77" s="245"/>
      <c r="AY77" s="245"/>
    </row>
    <row r="78" spans="1:51" s="123" customFormat="1" ht="16.149999999999999" customHeight="1" x14ac:dyDescent="0.2">
      <c r="A78" s="1406" t="s">
        <v>411</v>
      </c>
      <c r="B78" s="1407"/>
      <c r="C78" s="170"/>
      <c r="D78" s="168"/>
      <c r="E78" s="168"/>
      <c r="F78" s="170"/>
      <c r="G78" s="168"/>
      <c r="H78" s="168"/>
      <c r="I78" s="170"/>
      <c r="J78" s="168"/>
      <c r="K78" s="168"/>
      <c r="L78" s="170"/>
      <c r="M78" s="168"/>
      <c r="N78" s="168"/>
      <c r="O78" s="170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97">
        <f>VLOOKUP($A$88,'4_Level 4'!$A$78:$R$214,5,FALSE)</f>
        <v>0</v>
      </c>
      <c r="AA78" s="173"/>
      <c r="AB78" s="168">
        <f>Z78-AA78</f>
        <v>0</v>
      </c>
      <c r="AC78" s="97">
        <f>ROUND(AB78/$AC$88,0)</f>
        <v>0</v>
      </c>
      <c r="AD78" s="97">
        <f>VLOOKUP($A$88,'4_Level 4'!$A$78:$R$214,5,FALSE)</f>
        <v>0</v>
      </c>
      <c r="AE78" s="168"/>
      <c r="AF78" s="168"/>
      <c r="AG78" s="170"/>
      <c r="AH78" s="168"/>
      <c r="AI78" s="170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75">
        <f t="shared" ref="AT78:AT83" si="41">Z78+AP78</f>
        <v>0</v>
      </c>
      <c r="AU78" s="175">
        <f>AC78+AS78</f>
        <v>0</v>
      </c>
      <c r="AV78" s="274"/>
      <c r="AW78" s="274"/>
      <c r="AX78" s="274"/>
      <c r="AY78" s="274"/>
    </row>
    <row r="79" spans="1:51" s="123" customFormat="1" ht="16.149999999999999" customHeight="1" x14ac:dyDescent="0.2">
      <c r="A79" s="1404" t="s">
        <v>430</v>
      </c>
      <c r="B79" s="1405"/>
      <c r="C79" s="170"/>
      <c r="D79" s="168"/>
      <c r="E79" s="168"/>
      <c r="F79" s="170"/>
      <c r="G79" s="168"/>
      <c r="H79" s="168"/>
      <c r="I79" s="170"/>
      <c r="J79" s="168"/>
      <c r="K79" s="168"/>
      <c r="L79" s="170"/>
      <c r="M79" s="168"/>
      <c r="N79" s="168"/>
      <c r="O79" s="170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72"/>
      <c r="AA79" s="173"/>
      <c r="AB79" s="168"/>
      <c r="AC79" s="172"/>
      <c r="AD79" s="97">
        <f>VLOOKUP($A$88,'4_Level 4'!$A$78:$R$214,10,FALSE)</f>
        <v>0</v>
      </c>
      <c r="AE79" s="168"/>
      <c r="AF79" s="168"/>
      <c r="AG79" s="170"/>
      <c r="AH79" s="168"/>
      <c r="AI79" s="170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75">
        <f t="shared" si="41"/>
        <v>0</v>
      </c>
      <c r="AU79" s="168"/>
      <c r="AV79" s="274"/>
      <c r="AW79" s="274"/>
      <c r="AX79" s="274"/>
      <c r="AY79" s="274"/>
    </row>
    <row r="80" spans="1:51" ht="16.149999999999999" customHeight="1" x14ac:dyDescent="0.2">
      <c r="A80" s="1417" t="s">
        <v>1544</v>
      </c>
      <c r="B80" s="1418"/>
      <c r="C80" s="170"/>
      <c r="D80" s="168"/>
      <c r="E80" s="168"/>
      <c r="F80" s="170"/>
      <c r="G80" s="168"/>
      <c r="H80" s="168"/>
      <c r="I80" s="170"/>
      <c r="J80" s="168"/>
      <c r="K80" s="168"/>
      <c r="L80" s="170"/>
      <c r="M80" s="168"/>
      <c r="N80" s="168"/>
      <c r="O80" s="170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97">
        <f>VLOOKUP($A$88,'4_Level 4'!$A$78:$R$214,12,FALSE)</f>
        <v>0</v>
      </c>
      <c r="AA80" s="173"/>
      <c r="AB80" s="168">
        <f>Z80-AA80</f>
        <v>0</v>
      </c>
      <c r="AC80" s="97">
        <f>ROUND(AB80/$AC$88,0)</f>
        <v>0</v>
      </c>
      <c r="AD80" s="97">
        <f>VLOOKUP($A$88,'4_Level 4'!$A$78:$R$214,12,FALSE)</f>
        <v>0</v>
      </c>
      <c r="AE80" s="168"/>
      <c r="AF80" s="168"/>
      <c r="AG80" s="170"/>
      <c r="AH80" s="168"/>
      <c r="AI80" s="170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75">
        <f t="shared" si="41"/>
        <v>0</v>
      </c>
      <c r="AU80" s="168"/>
      <c r="AV80" s="116"/>
      <c r="AW80" s="116"/>
      <c r="AX80" s="116"/>
      <c r="AY80" s="116"/>
    </row>
    <row r="81" spans="1:51" s="123" customFormat="1" ht="16.149999999999999" customHeight="1" x14ac:dyDescent="0.2">
      <c r="A81" s="1417" t="s">
        <v>429</v>
      </c>
      <c r="B81" s="1418"/>
      <c r="C81" s="170"/>
      <c r="D81" s="168"/>
      <c r="E81" s="168"/>
      <c r="F81" s="170"/>
      <c r="G81" s="168"/>
      <c r="H81" s="168"/>
      <c r="I81" s="170"/>
      <c r="J81" s="168"/>
      <c r="K81" s="168"/>
      <c r="L81" s="170"/>
      <c r="M81" s="168"/>
      <c r="N81" s="168"/>
      <c r="O81" s="170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72"/>
      <c r="AA81" s="173"/>
      <c r="AB81" s="168"/>
      <c r="AC81" s="172"/>
      <c r="AD81" s="97">
        <f>VLOOKUP($A$88,'4_Level 4'!$A$78:$R$214,13,FALSE)</f>
        <v>0</v>
      </c>
      <c r="AE81" s="168"/>
      <c r="AF81" s="168"/>
      <c r="AG81" s="170"/>
      <c r="AH81" s="168"/>
      <c r="AI81" s="170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75">
        <f t="shared" si="41"/>
        <v>0</v>
      </c>
      <c r="AU81" s="168"/>
      <c r="AV81" s="274"/>
      <c r="AW81" s="274"/>
      <c r="AX81" s="274"/>
      <c r="AY81" s="274"/>
    </row>
    <row r="82" spans="1:51" s="123" customFormat="1" ht="16.149999999999999" customHeight="1" x14ac:dyDescent="0.2">
      <c r="A82" s="1415" t="s">
        <v>254</v>
      </c>
      <c r="B82" s="1416"/>
      <c r="C82" s="171"/>
      <c r="D82" s="169"/>
      <c r="E82" s="169"/>
      <c r="F82" s="171"/>
      <c r="G82" s="169"/>
      <c r="H82" s="169"/>
      <c r="I82" s="171"/>
      <c r="J82" s="169"/>
      <c r="K82" s="169"/>
      <c r="L82" s="171"/>
      <c r="M82" s="169"/>
      <c r="N82" s="169"/>
      <c r="O82" s="171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95">
        <f>VLOOKUP($A$88,'4_Level 4'!$A$78:$R$214,17,FALSE)</f>
        <v>2596</v>
      </c>
      <c r="AA82" s="53"/>
      <c r="AB82" s="169">
        <f>Z82-AA82</f>
        <v>2596</v>
      </c>
      <c r="AC82" s="95">
        <f>ROUND(AB82/$AC$88,0)</f>
        <v>216</v>
      </c>
      <c r="AD82" s="95">
        <f>VLOOKUP($A$88,'4_Level 4'!$A$78:$R$214,17,FALSE)</f>
        <v>2596</v>
      </c>
      <c r="AE82" s="169"/>
      <c r="AF82" s="169"/>
      <c r="AG82" s="171"/>
      <c r="AH82" s="169"/>
      <c r="AI82" s="171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76">
        <f t="shared" si="41"/>
        <v>2596</v>
      </c>
      <c r="AU82" s="176">
        <f>AC82+AS82</f>
        <v>216</v>
      </c>
      <c r="AV82" s="274"/>
      <c r="AW82" s="274"/>
      <c r="AX82" s="274"/>
      <c r="AY82" s="274"/>
    </row>
    <row r="83" spans="1:51" s="123" customFormat="1" ht="16.149999999999999" customHeight="1" x14ac:dyDescent="0.2">
      <c r="A83" s="1415" t="s">
        <v>1440</v>
      </c>
      <c r="B83" s="1416"/>
      <c r="C83" s="1047"/>
      <c r="D83" s="1048"/>
      <c r="E83" s="1048"/>
      <c r="F83" s="1047"/>
      <c r="G83" s="1048"/>
      <c r="H83" s="1048"/>
      <c r="I83" s="1047"/>
      <c r="J83" s="1048"/>
      <c r="K83" s="1048"/>
      <c r="L83" s="1047"/>
      <c r="M83" s="1048"/>
      <c r="N83" s="1048"/>
      <c r="O83" s="1047"/>
      <c r="P83" s="1048"/>
      <c r="Q83" s="1048"/>
      <c r="R83" s="1048"/>
      <c r="S83" s="1048"/>
      <c r="T83" s="1048"/>
      <c r="U83" s="1048"/>
      <c r="V83" s="1048"/>
      <c r="W83" s="1048"/>
      <c r="X83" s="1048"/>
      <c r="Y83" s="1048">
        <f>VLOOKUP($A88,[1]Summary!$A$87:$K$122,11,FALSE)</f>
        <v>-19890</v>
      </c>
      <c r="Z83" s="1049">
        <f>VLOOKUP(A88,[1]Summary!$A$87:$K$122,11,FALSE)</f>
        <v>-19890</v>
      </c>
      <c r="AA83" s="1050"/>
      <c r="AB83" s="1048">
        <f>Z83-AA83</f>
        <v>-19890</v>
      </c>
      <c r="AC83" s="1049">
        <f>ROUND(AB83/$AC$88,0)</f>
        <v>-1658</v>
      </c>
      <c r="AD83" s="1049">
        <f>VLOOKUP($A88,[1]Summary!$A$87:$K$122,11,FALSE)</f>
        <v>-19890</v>
      </c>
      <c r="AE83" s="1048"/>
      <c r="AF83" s="1048"/>
      <c r="AG83" s="1047"/>
      <c r="AH83" s="1048"/>
      <c r="AI83" s="1047"/>
      <c r="AJ83" s="1048"/>
      <c r="AK83" s="1048"/>
      <c r="AL83" s="1048"/>
      <c r="AM83" s="1048"/>
      <c r="AN83" s="1048"/>
      <c r="AO83" s="1048"/>
      <c r="AP83" s="1048"/>
      <c r="AQ83" s="1048"/>
      <c r="AR83" s="1048"/>
      <c r="AS83" s="1048"/>
      <c r="AT83" s="1051">
        <f t="shared" si="41"/>
        <v>-19890</v>
      </c>
      <c r="AU83" s="1051">
        <f>AC83+AS83</f>
        <v>-1658</v>
      </c>
      <c r="AV83" s="274"/>
      <c r="AW83" s="274"/>
      <c r="AX83" s="274"/>
      <c r="AY83" s="274"/>
    </row>
    <row r="84" spans="1:51" s="123" customFormat="1" ht="16.149999999999999" customHeight="1" thickBot="1" x14ac:dyDescent="0.25">
      <c r="A84" s="1402" t="s">
        <v>461</v>
      </c>
      <c r="B84" s="1403"/>
      <c r="C84" s="248">
        <f>SUM(C76:C83)</f>
        <v>238</v>
      </c>
      <c r="D84" s="247"/>
      <c r="E84" s="273">
        <f t="shared" ref="E84" si="42">SUM(E76:E83)</f>
        <v>598065.15584588656</v>
      </c>
      <c r="F84" s="248">
        <v>217</v>
      </c>
      <c r="G84" s="247"/>
      <c r="H84" s="273">
        <v>59060.959669152558</v>
      </c>
      <c r="I84" s="248">
        <v>64</v>
      </c>
      <c r="J84" s="247"/>
      <c r="K84" s="273">
        <v>5157.5476605389231</v>
      </c>
      <c r="L84" s="248">
        <v>33</v>
      </c>
      <c r="M84" s="247"/>
      <c r="N84" s="273">
        <v>63987.367317962169</v>
      </c>
      <c r="O84" s="248">
        <v>0</v>
      </c>
      <c r="P84" s="247"/>
      <c r="Q84" s="273">
        <v>0</v>
      </c>
      <c r="R84" s="247">
        <f t="shared" ref="R84:AD84" si="43">SUM(R76:R83)</f>
        <v>726270</v>
      </c>
      <c r="S84" s="247">
        <f t="shared" si="43"/>
        <v>0</v>
      </c>
      <c r="T84" s="247">
        <f t="shared" si="43"/>
        <v>0</v>
      </c>
      <c r="U84" s="247">
        <f t="shared" si="43"/>
        <v>0</v>
      </c>
      <c r="V84" s="247">
        <f t="shared" si="43"/>
        <v>726270</v>
      </c>
      <c r="W84" s="247">
        <f t="shared" si="43"/>
        <v>-1816</v>
      </c>
      <c r="X84" s="247">
        <f t="shared" si="43"/>
        <v>724454</v>
      </c>
      <c r="Y84" s="273">
        <f t="shared" si="43"/>
        <v>-22749</v>
      </c>
      <c r="Z84" s="249">
        <f t="shared" si="43"/>
        <v>704301</v>
      </c>
      <c r="AA84" s="247">
        <f t="shared" si="43"/>
        <v>0</v>
      </c>
      <c r="AB84" s="247">
        <f t="shared" si="43"/>
        <v>704301</v>
      </c>
      <c r="AC84" s="249">
        <f t="shared" si="43"/>
        <v>58691</v>
      </c>
      <c r="AD84" s="249">
        <f t="shared" si="43"/>
        <v>704301</v>
      </c>
      <c r="AE84" s="174"/>
      <c r="AF84" s="247">
        <f t="shared" ref="AF84:AU84" si="44">SUM(AF76:AF83)</f>
        <v>2629802</v>
      </c>
      <c r="AG84" s="248">
        <f t="shared" si="44"/>
        <v>0</v>
      </c>
      <c r="AH84" s="174">
        <f t="shared" si="44"/>
        <v>0</v>
      </c>
      <c r="AI84" s="248">
        <f t="shared" si="44"/>
        <v>0</v>
      </c>
      <c r="AJ84" s="247">
        <f t="shared" si="44"/>
        <v>0</v>
      </c>
      <c r="AK84" s="247">
        <f t="shared" si="44"/>
        <v>0</v>
      </c>
      <c r="AL84" s="247">
        <f t="shared" si="44"/>
        <v>2629802</v>
      </c>
      <c r="AM84" s="247">
        <f t="shared" si="44"/>
        <v>-6574</v>
      </c>
      <c r="AN84" s="247">
        <f t="shared" si="44"/>
        <v>2623228</v>
      </c>
      <c r="AO84" s="247">
        <f t="shared" si="44"/>
        <v>-425221</v>
      </c>
      <c r="AP84" s="247">
        <f t="shared" si="44"/>
        <v>2198007</v>
      </c>
      <c r="AQ84" s="247">
        <f t="shared" si="44"/>
        <v>0</v>
      </c>
      <c r="AR84" s="247">
        <f t="shared" si="44"/>
        <v>2198007</v>
      </c>
      <c r="AS84" s="247">
        <f t="shared" si="44"/>
        <v>183167</v>
      </c>
      <c r="AT84" s="275">
        <f t="shared" si="44"/>
        <v>2902308</v>
      </c>
      <c r="AU84" s="275">
        <f t="shared" si="44"/>
        <v>241858</v>
      </c>
      <c r="AV84" s="274"/>
      <c r="AW84" s="274"/>
      <c r="AX84" s="274"/>
      <c r="AY84" s="274"/>
    </row>
    <row r="85" spans="1:51" ht="16.149999999999999" customHeight="1" thickTop="1" x14ac:dyDescent="0.2"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6"/>
      <c r="R85" s="116"/>
      <c r="S85" s="116"/>
      <c r="T85" s="116"/>
      <c r="U85" s="116"/>
      <c r="V85" s="116"/>
      <c r="W85" s="116"/>
      <c r="X85" s="274"/>
      <c r="Y85" s="116"/>
      <c r="Z85" s="116"/>
      <c r="AA85" s="116"/>
      <c r="AB85" s="116"/>
      <c r="AC85" s="116"/>
      <c r="AD85" s="116"/>
      <c r="AE85" s="116"/>
      <c r="AF85" s="116"/>
    </row>
    <row r="86" spans="1:51" ht="16.149999999999999" customHeight="1" x14ac:dyDescent="0.2">
      <c r="D86" s="116"/>
      <c r="E86" s="116"/>
      <c r="F86" s="116"/>
      <c r="G86" s="116"/>
      <c r="H86" s="838"/>
      <c r="I86" s="838"/>
      <c r="J86" s="838"/>
      <c r="K86" s="838"/>
      <c r="L86" s="838"/>
      <c r="M86" s="838"/>
      <c r="N86" s="838"/>
      <c r="O86" s="838"/>
      <c r="P86" s="838"/>
      <c r="Q86" s="838"/>
      <c r="R86" s="116"/>
      <c r="S86" s="116"/>
      <c r="T86" s="116"/>
      <c r="U86" s="116"/>
      <c r="V86" s="116"/>
      <c r="W86" s="116"/>
      <c r="X86" s="274"/>
      <c r="Y86" s="116"/>
      <c r="Z86" s="116"/>
      <c r="AA86" s="116"/>
      <c r="AB86" s="116"/>
      <c r="AC86" s="116"/>
      <c r="AD86" s="116"/>
      <c r="AE86" s="116"/>
      <c r="AF86" s="116"/>
    </row>
    <row r="87" spans="1:51" ht="16.149999999999999" customHeight="1" x14ac:dyDescent="0.2">
      <c r="H87" s="113"/>
      <c r="I87" s="113"/>
      <c r="J87" s="1482"/>
      <c r="K87" s="839"/>
      <c r="L87" s="839"/>
      <c r="M87" s="1482"/>
      <c r="N87" s="839"/>
      <c r="O87" s="839"/>
      <c r="P87" s="1482"/>
      <c r="Q87" s="839"/>
    </row>
    <row r="88" spans="1:51" x14ac:dyDescent="0.2">
      <c r="A88" s="321" t="s">
        <v>556</v>
      </c>
      <c r="H88" s="113"/>
      <c r="I88" s="113"/>
      <c r="J88" s="1482"/>
      <c r="K88" s="839"/>
      <c r="L88" s="839"/>
      <c r="M88" s="1482"/>
      <c r="N88" s="839"/>
      <c r="O88" s="839"/>
      <c r="P88" s="1482"/>
      <c r="Q88" s="839"/>
      <c r="AC88" s="108">
        <v>12</v>
      </c>
      <c r="AS88" s="108">
        <f>AC88</f>
        <v>12</v>
      </c>
    </row>
    <row r="89" spans="1:51" x14ac:dyDescent="0.2">
      <c r="H89" s="113"/>
      <c r="I89" s="113"/>
      <c r="J89" s="113"/>
      <c r="K89" s="113"/>
      <c r="L89" s="113"/>
      <c r="M89" s="113"/>
      <c r="N89" s="113"/>
      <c r="O89" s="113"/>
      <c r="P89" s="113"/>
      <c r="Q89" s="113"/>
    </row>
  </sheetData>
  <mergeCells count="48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T1:AT3"/>
    <mergeCell ref="AU1:AU3"/>
    <mergeCell ref="AS2:AS3"/>
    <mergeCell ref="AP2:AP3"/>
    <mergeCell ref="AQ2:AQ3"/>
    <mergeCell ref="AR2:AR3"/>
    <mergeCell ref="AL1:AS1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7:P88"/>
    <mergeCell ref="A80:B80"/>
    <mergeCell ref="A81:B81"/>
    <mergeCell ref="A82:B82"/>
    <mergeCell ref="A84:B84"/>
    <mergeCell ref="J87:J88"/>
    <mergeCell ref="M87:M88"/>
    <mergeCell ref="A83:B83"/>
    <mergeCell ref="A77:B77"/>
    <mergeCell ref="A78:B78"/>
    <mergeCell ref="C2:C3"/>
    <mergeCell ref="D2:E2"/>
    <mergeCell ref="F2:H2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July 2018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AY89"/>
  <sheetViews>
    <sheetView view="pageBreakPreview" zoomScaleNormal="100" zoomScaleSheetLayoutView="100" workbookViewId="0">
      <pane xSplit="2" ySplit="6" topLeftCell="C7" activePane="bottomRight" state="frozen"/>
      <selection activeCell="E17" sqref="E17"/>
      <selection pane="topRight" activeCell="E17" sqref="E17"/>
      <selection pane="bottomLeft" activeCell="E17" sqref="E17"/>
      <selection pane="bottomRight" activeCell="E17" sqref="E17"/>
    </sheetView>
  </sheetViews>
  <sheetFormatPr defaultColWidth="8.85546875" defaultRowHeight="12.75" x14ac:dyDescent="0.2"/>
  <cols>
    <col min="1" max="1" width="5" style="108" customWidth="1"/>
    <col min="2" max="2" width="28.140625" style="108" customWidth="1"/>
    <col min="3" max="3" width="12.140625" style="108" bestFit="1" customWidth="1"/>
    <col min="4" max="4" width="13.85546875" style="108" customWidth="1"/>
    <col min="5" max="5" width="12.28515625" style="108" customWidth="1"/>
    <col min="6" max="6" width="11.28515625" style="108" customWidth="1"/>
    <col min="7" max="7" width="10.85546875" style="108" customWidth="1"/>
    <col min="8" max="9" width="11.28515625" style="108" customWidth="1"/>
    <col min="10" max="10" width="10.85546875" style="108" customWidth="1"/>
    <col min="11" max="12" width="11.28515625" style="108" customWidth="1"/>
    <col min="13" max="13" width="8.5703125" style="108" customWidth="1"/>
    <col min="14" max="15" width="11.28515625" style="108" customWidth="1"/>
    <col min="16" max="16" width="8.5703125" style="108" customWidth="1"/>
    <col min="17" max="17" width="11.28515625" style="108" customWidth="1"/>
    <col min="18" max="18" width="10.7109375" style="108" bestFit="1" customWidth="1"/>
    <col min="19" max="21" width="13.85546875" style="108" customWidth="1"/>
    <col min="22" max="22" width="11.85546875" style="108" bestFit="1" customWidth="1"/>
    <col min="23" max="23" width="10.85546875" style="108" bestFit="1" customWidth="1"/>
    <col min="24" max="24" width="12.7109375" style="108" customWidth="1"/>
    <col min="25" max="25" width="13.28515625" style="108" bestFit="1" customWidth="1"/>
    <col min="26" max="26" width="17.5703125" style="108" customWidth="1"/>
    <col min="27" max="28" width="11.28515625" style="108" customWidth="1"/>
    <col min="29" max="29" width="10.7109375" style="108" customWidth="1"/>
    <col min="30" max="30" width="16.42578125" style="108" customWidth="1"/>
    <col min="31" max="32" width="15.85546875" style="108" customWidth="1"/>
    <col min="33" max="37" width="15.7109375" style="108" customWidth="1"/>
    <col min="38" max="38" width="15.140625" style="108" customWidth="1"/>
    <col min="39" max="39" width="10.85546875" style="108" customWidth="1"/>
    <col min="40" max="40" width="15" style="108" customWidth="1"/>
    <col min="41" max="41" width="13.42578125" style="108" customWidth="1"/>
    <col min="42" max="42" width="16.28515625" style="108" customWidth="1"/>
    <col min="43" max="44" width="13.85546875" style="108" customWidth="1"/>
    <col min="45" max="45" width="15.5703125" style="108" customWidth="1"/>
    <col min="46" max="47" width="14.42578125" style="108" bestFit="1" customWidth="1"/>
    <col min="48" max="48" width="8.85546875" style="108"/>
    <col min="49" max="50" width="12.28515625" style="108" customWidth="1"/>
    <col min="51" max="51" width="10" style="108" bestFit="1" customWidth="1"/>
    <col min="52" max="16384" width="8.85546875" style="108"/>
  </cols>
  <sheetData>
    <row r="1" spans="1:51" ht="19.899999999999999" customHeight="1" x14ac:dyDescent="0.2">
      <c r="A1" s="1486" t="s">
        <v>638</v>
      </c>
      <c r="B1" s="1487"/>
      <c r="C1" s="1379" t="s">
        <v>315</v>
      </c>
      <c r="D1" s="1380"/>
      <c r="E1" s="1380"/>
      <c r="F1" s="1380"/>
      <c r="G1" s="1380"/>
      <c r="H1" s="1380"/>
      <c r="I1" s="1380"/>
      <c r="J1" s="1380"/>
      <c r="K1" s="1381"/>
      <c r="L1" s="1412" t="s">
        <v>315</v>
      </c>
      <c r="M1" s="1413"/>
      <c r="N1" s="1413"/>
      <c r="O1" s="1413"/>
      <c r="P1" s="1413"/>
      <c r="Q1" s="1413"/>
      <c r="R1" s="1413"/>
      <c r="S1" s="1413"/>
      <c r="T1" s="1413"/>
      <c r="U1" s="1414"/>
      <c r="V1" s="1379" t="s">
        <v>315</v>
      </c>
      <c r="W1" s="1380"/>
      <c r="X1" s="1380"/>
      <c r="Y1" s="1380"/>
      <c r="Z1" s="1380"/>
      <c r="AA1" s="1380"/>
      <c r="AB1" s="1380"/>
      <c r="AC1" s="1380"/>
      <c r="AD1" s="1381"/>
      <c r="AE1" s="1478" t="s">
        <v>450</v>
      </c>
      <c r="AF1" s="1478"/>
      <c r="AG1" s="1478"/>
      <c r="AH1" s="1478"/>
      <c r="AI1" s="1478"/>
      <c r="AJ1" s="1478"/>
      <c r="AK1" s="1478"/>
      <c r="AL1" s="1485" t="s">
        <v>450</v>
      </c>
      <c r="AM1" s="1485"/>
      <c r="AN1" s="1485"/>
      <c r="AO1" s="1485"/>
      <c r="AP1" s="1485"/>
      <c r="AQ1" s="1485"/>
      <c r="AR1" s="1485"/>
      <c r="AS1" s="1485"/>
      <c r="AT1" s="1481" t="s">
        <v>326</v>
      </c>
      <c r="AU1" s="1481" t="s">
        <v>327</v>
      </c>
      <c r="AW1" s="283"/>
      <c r="AX1" s="283"/>
      <c r="AY1" s="283"/>
    </row>
    <row r="2" spans="1:51" ht="30" customHeight="1" x14ac:dyDescent="0.2">
      <c r="A2" s="1488"/>
      <c r="B2" s="1489"/>
      <c r="C2" s="1386" t="s">
        <v>1284</v>
      </c>
      <c r="D2" s="1480" t="s">
        <v>731</v>
      </c>
      <c r="E2" s="1480"/>
      <c r="F2" s="1376" t="s">
        <v>1378</v>
      </c>
      <c r="G2" s="1390"/>
      <c r="H2" s="1391"/>
      <c r="I2" s="1479" t="s">
        <v>1375</v>
      </c>
      <c r="J2" s="1479"/>
      <c r="K2" s="1479"/>
      <c r="L2" s="1479" t="s">
        <v>1376</v>
      </c>
      <c r="M2" s="1479"/>
      <c r="N2" s="1479"/>
      <c r="O2" s="1479" t="s">
        <v>1377</v>
      </c>
      <c r="P2" s="1479"/>
      <c r="Q2" s="1479"/>
      <c r="R2" s="1386" t="s">
        <v>501</v>
      </c>
      <c r="S2" s="1392" t="s">
        <v>230</v>
      </c>
      <c r="T2" s="1392"/>
      <c r="U2" s="1392"/>
      <c r="V2" s="1386" t="s">
        <v>502</v>
      </c>
      <c r="W2" s="1386" t="s">
        <v>452</v>
      </c>
      <c r="X2" s="1386" t="s">
        <v>503</v>
      </c>
      <c r="Y2" s="1400" t="s">
        <v>1321</v>
      </c>
      <c r="Z2" s="1386" t="s">
        <v>1384</v>
      </c>
      <c r="AA2" s="1386" t="s">
        <v>270</v>
      </c>
      <c r="AB2" s="1386" t="s">
        <v>271</v>
      </c>
      <c r="AC2" s="1386" t="s">
        <v>233</v>
      </c>
      <c r="AD2" s="1386" t="s">
        <v>1385</v>
      </c>
      <c r="AE2" s="1483" t="s">
        <v>1287</v>
      </c>
      <c r="AF2" s="1476" t="s">
        <v>1442</v>
      </c>
      <c r="AG2" s="1477" t="s">
        <v>230</v>
      </c>
      <c r="AH2" s="1477"/>
      <c r="AI2" s="1477"/>
      <c r="AJ2" s="1477"/>
      <c r="AK2" s="1477"/>
      <c r="AL2" s="1476" t="s">
        <v>1443</v>
      </c>
      <c r="AM2" s="1476" t="s">
        <v>1447</v>
      </c>
      <c r="AN2" s="1476" t="s">
        <v>1444</v>
      </c>
      <c r="AO2" s="1400" t="s">
        <v>1321</v>
      </c>
      <c r="AP2" s="1476" t="s">
        <v>1445</v>
      </c>
      <c r="AQ2" s="1476" t="s">
        <v>294</v>
      </c>
      <c r="AR2" s="1476" t="s">
        <v>271</v>
      </c>
      <c r="AS2" s="1476" t="s">
        <v>1446</v>
      </c>
      <c r="AT2" s="1481"/>
      <c r="AU2" s="1481"/>
      <c r="AW2" s="284"/>
      <c r="AX2" s="284"/>
      <c r="AY2" s="284"/>
    </row>
    <row r="3" spans="1:51" ht="95.25" customHeight="1" x14ac:dyDescent="0.2">
      <c r="A3" s="1490"/>
      <c r="B3" s="1491"/>
      <c r="C3" s="1386"/>
      <c r="D3" s="1005" t="s">
        <v>708</v>
      </c>
      <c r="E3" s="1005" t="s">
        <v>325</v>
      </c>
      <c r="F3" s="1005" t="s">
        <v>1283</v>
      </c>
      <c r="G3" s="1005" t="s">
        <v>454</v>
      </c>
      <c r="H3" s="1005" t="s">
        <v>325</v>
      </c>
      <c r="I3" s="1005" t="s">
        <v>1282</v>
      </c>
      <c r="J3" s="1005" t="s">
        <v>454</v>
      </c>
      <c r="K3" s="1005" t="s">
        <v>325</v>
      </c>
      <c r="L3" s="1005" t="s">
        <v>1281</v>
      </c>
      <c r="M3" s="1005" t="s">
        <v>472</v>
      </c>
      <c r="N3" s="1005" t="s">
        <v>325</v>
      </c>
      <c r="O3" s="1005" t="s">
        <v>1281</v>
      </c>
      <c r="P3" s="1005" t="s">
        <v>472</v>
      </c>
      <c r="Q3" s="1005" t="s">
        <v>325</v>
      </c>
      <c r="R3" s="1386"/>
      <c r="S3" s="1006" t="s">
        <v>1279</v>
      </c>
      <c r="T3" s="1006" t="s">
        <v>1280</v>
      </c>
      <c r="U3" s="1006" t="s">
        <v>232</v>
      </c>
      <c r="V3" s="1386"/>
      <c r="W3" s="1386"/>
      <c r="X3" s="1386"/>
      <c r="Y3" s="1401"/>
      <c r="Z3" s="1386"/>
      <c r="AA3" s="1386"/>
      <c r="AB3" s="1386"/>
      <c r="AC3" s="1386"/>
      <c r="AD3" s="1386"/>
      <c r="AE3" s="1484"/>
      <c r="AF3" s="1476"/>
      <c r="AG3" s="1006" t="s">
        <v>1289</v>
      </c>
      <c r="AH3" s="1006" t="s">
        <v>1290</v>
      </c>
      <c r="AI3" s="1006" t="s">
        <v>1288</v>
      </c>
      <c r="AJ3" s="1006" t="s">
        <v>1292</v>
      </c>
      <c r="AK3" s="1006" t="s">
        <v>232</v>
      </c>
      <c r="AL3" s="1476"/>
      <c r="AM3" s="1476"/>
      <c r="AN3" s="1476"/>
      <c r="AO3" s="1401"/>
      <c r="AP3" s="1476"/>
      <c r="AQ3" s="1476"/>
      <c r="AR3" s="1476"/>
      <c r="AS3" s="1476"/>
      <c r="AT3" s="1481"/>
      <c r="AU3" s="1481"/>
      <c r="AW3" s="856" t="s">
        <v>511</v>
      </c>
      <c r="AX3" s="856" t="s">
        <v>512</v>
      </c>
      <c r="AY3" s="856" t="s">
        <v>432</v>
      </c>
    </row>
    <row r="4" spans="1:51" ht="16.149999999999999" customHeight="1" x14ac:dyDescent="0.2">
      <c r="A4" s="285"/>
      <c r="B4" s="286"/>
      <c r="C4" s="287">
        <v>1</v>
      </c>
      <c r="D4" s="287">
        <f t="shared" ref="D4:AY4" si="0">C4+1</f>
        <v>2</v>
      </c>
      <c r="E4" s="287">
        <f t="shared" si="0"/>
        <v>3</v>
      </c>
      <c r="F4" s="287">
        <f t="shared" si="0"/>
        <v>4</v>
      </c>
      <c r="G4" s="287">
        <f t="shared" si="0"/>
        <v>5</v>
      </c>
      <c r="H4" s="287">
        <f t="shared" si="0"/>
        <v>6</v>
      </c>
      <c r="I4" s="287">
        <f t="shared" si="0"/>
        <v>7</v>
      </c>
      <c r="J4" s="287">
        <f t="shared" si="0"/>
        <v>8</v>
      </c>
      <c r="K4" s="287">
        <f t="shared" si="0"/>
        <v>9</v>
      </c>
      <c r="L4" s="287">
        <f t="shared" si="0"/>
        <v>10</v>
      </c>
      <c r="M4" s="287">
        <f t="shared" si="0"/>
        <v>11</v>
      </c>
      <c r="N4" s="287">
        <f t="shared" si="0"/>
        <v>12</v>
      </c>
      <c r="O4" s="287">
        <f t="shared" si="0"/>
        <v>13</v>
      </c>
      <c r="P4" s="287">
        <f t="shared" si="0"/>
        <v>14</v>
      </c>
      <c r="Q4" s="287">
        <f t="shared" si="0"/>
        <v>15</v>
      </c>
      <c r="R4" s="287">
        <f t="shared" si="0"/>
        <v>16</v>
      </c>
      <c r="S4" s="287">
        <f t="shared" si="0"/>
        <v>17</v>
      </c>
      <c r="T4" s="287">
        <f t="shared" si="0"/>
        <v>18</v>
      </c>
      <c r="U4" s="287">
        <f t="shared" si="0"/>
        <v>19</v>
      </c>
      <c r="V4" s="287">
        <f t="shared" si="0"/>
        <v>20</v>
      </c>
      <c r="W4" s="287">
        <f t="shared" si="0"/>
        <v>21</v>
      </c>
      <c r="X4" s="287">
        <f t="shared" si="0"/>
        <v>22</v>
      </c>
      <c r="Y4" s="287">
        <f t="shared" si="0"/>
        <v>23</v>
      </c>
      <c r="Z4" s="287">
        <f t="shared" si="0"/>
        <v>24</v>
      </c>
      <c r="AA4" s="287">
        <f t="shared" si="0"/>
        <v>25</v>
      </c>
      <c r="AB4" s="287">
        <f t="shared" si="0"/>
        <v>26</v>
      </c>
      <c r="AC4" s="287">
        <f t="shared" si="0"/>
        <v>27</v>
      </c>
      <c r="AD4" s="287">
        <f t="shared" si="0"/>
        <v>28</v>
      </c>
      <c r="AE4" s="287">
        <f t="shared" si="0"/>
        <v>29</v>
      </c>
      <c r="AF4" s="287">
        <f t="shared" si="0"/>
        <v>30</v>
      </c>
      <c r="AG4" s="287">
        <f t="shared" si="0"/>
        <v>31</v>
      </c>
      <c r="AH4" s="287">
        <f t="shared" si="0"/>
        <v>32</v>
      </c>
      <c r="AI4" s="287">
        <f t="shared" si="0"/>
        <v>33</v>
      </c>
      <c r="AJ4" s="287">
        <f t="shared" si="0"/>
        <v>34</v>
      </c>
      <c r="AK4" s="287">
        <f t="shared" si="0"/>
        <v>35</v>
      </c>
      <c r="AL4" s="287">
        <f t="shared" si="0"/>
        <v>36</v>
      </c>
      <c r="AM4" s="287">
        <f t="shared" si="0"/>
        <v>37</v>
      </c>
      <c r="AN4" s="287">
        <f t="shared" si="0"/>
        <v>38</v>
      </c>
      <c r="AO4" s="287">
        <f t="shared" si="0"/>
        <v>39</v>
      </c>
      <c r="AP4" s="287">
        <f t="shared" si="0"/>
        <v>40</v>
      </c>
      <c r="AQ4" s="287">
        <f t="shared" si="0"/>
        <v>41</v>
      </c>
      <c r="AR4" s="287">
        <f t="shared" si="0"/>
        <v>42</v>
      </c>
      <c r="AS4" s="287">
        <f t="shared" si="0"/>
        <v>43</v>
      </c>
      <c r="AT4" s="287">
        <f t="shared" si="0"/>
        <v>44</v>
      </c>
      <c r="AU4" s="287">
        <f t="shared" si="0"/>
        <v>45</v>
      </c>
      <c r="AV4" s="287">
        <f t="shared" si="0"/>
        <v>46</v>
      </c>
      <c r="AW4" s="287">
        <f t="shared" si="0"/>
        <v>47</v>
      </c>
      <c r="AX4" s="287">
        <f t="shared" si="0"/>
        <v>48</v>
      </c>
      <c r="AY4" s="287">
        <f t="shared" si="0"/>
        <v>49</v>
      </c>
    </row>
    <row r="5" spans="1:51" s="1129" customFormat="1" ht="31.5" customHeight="1" x14ac:dyDescent="0.2">
      <c r="A5" s="1126"/>
      <c r="B5" s="1126"/>
      <c r="C5" s="1156" t="s">
        <v>1061</v>
      </c>
      <c r="D5" s="940" t="s">
        <v>1129</v>
      </c>
      <c r="E5" s="940" t="s">
        <v>1063</v>
      </c>
      <c r="F5" s="1156" t="s">
        <v>1374</v>
      </c>
      <c r="G5" s="1156" t="s">
        <v>1074</v>
      </c>
      <c r="H5" s="1156" t="s">
        <v>1130</v>
      </c>
      <c r="I5" s="1156" t="s">
        <v>1373</v>
      </c>
      <c r="J5" s="1156" t="s">
        <v>1076</v>
      </c>
      <c r="K5" s="1156" t="s">
        <v>1131</v>
      </c>
      <c r="L5" s="1156" t="s">
        <v>1371</v>
      </c>
      <c r="M5" s="1156" t="s">
        <v>1078</v>
      </c>
      <c r="N5" s="1156" t="s">
        <v>1132</v>
      </c>
      <c r="O5" s="1156" t="s">
        <v>1372</v>
      </c>
      <c r="P5" s="1156" t="s">
        <v>1080</v>
      </c>
      <c r="Q5" s="1156" t="s">
        <v>1133</v>
      </c>
      <c r="R5" s="1156" t="s">
        <v>1424</v>
      </c>
      <c r="S5" s="1156" t="s">
        <v>1363</v>
      </c>
      <c r="T5" s="1156" t="s">
        <v>1364</v>
      </c>
      <c r="U5" s="1156" t="s">
        <v>1135</v>
      </c>
      <c r="V5" s="1156" t="s">
        <v>1136</v>
      </c>
      <c r="W5" s="1156" t="s">
        <v>1137</v>
      </c>
      <c r="X5" s="1156" t="s">
        <v>1138</v>
      </c>
      <c r="Y5" s="1156" t="s">
        <v>1069</v>
      </c>
      <c r="Z5" s="939" t="s">
        <v>1567</v>
      </c>
      <c r="AA5" s="939" t="s">
        <v>1419</v>
      </c>
      <c r="AB5" s="939" t="s">
        <v>1141</v>
      </c>
      <c r="AC5" s="939" t="s">
        <v>1427</v>
      </c>
      <c r="AD5" s="939" t="s">
        <v>1568</v>
      </c>
      <c r="AE5" s="939" t="s">
        <v>1102</v>
      </c>
      <c r="AF5" s="939" t="s">
        <v>1144</v>
      </c>
      <c r="AG5" s="939" t="s">
        <v>1363</v>
      </c>
      <c r="AH5" s="939" t="s">
        <v>1145</v>
      </c>
      <c r="AI5" s="939" t="s">
        <v>1364</v>
      </c>
      <c r="AJ5" s="939" t="s">
        <v>1146</v>
      </c>
      <c r="AK5" s="939" t="s">
        <v>1147</v>
      </c>
      <c r="AL5" s="939" t="s">
        <v>1148</v>
      </c>
      <c r="AM5" s="939" t="s">
        <v>1149</v>
      </c>
      <c r="AN5" s="939" t="s">
        <v>1150</v>
      </c>
      <c r="AO5" s="939" t="s">
        <v>1069</v>
      </c>
      <c r="AP5" s="939" t="s">
        <v>1120</v>
      </c>
      <c r="AQ5" s="939" t="s">
        <v>1414</v>
      </c>
      <c r="AR5" s="939" t="s">
        <v>1122</v>
      </c>
      <c r="AS5" s="939" t="s">
        <v>1422</v>
      </c>
      <c r="AT5" s="939" t="s">
        <v>1125</v>
      </c>
      <c r="AU5" s="939" t="s">
        <v>1126</v>
      </c>
      <c r="AV5" s="939"/>
      <c r="AW5" s="939" t="s">
        <v>1152</v>
      </c>
      <c r="AX5" s="939" t="s">
        <v>1128</v>
      </c>
      <c r="AY5" s="939" t="s">
        <v>1127</v>
      </c>
    </row>
    <row r="6" spans="1:51" s="1129" customFormat="1" ht="31.5" hidden="1" customHeight="1" x14ac:dyDescent="0.2">
      <c r="A6" s="1130"/>
      <c r="B6" s="1130"/>
      <c r="C6" s="943" t="s">
        <v>816</v>
      </c>
      <c r="D6" s="943" t="s">
        <v>816</v>
      </c>
      <c r="E6" s="943" t="s">
        <v>817</v>
      </c>
      <c r="F6" s="943" t="s">
        <v>924</v>
      </c>
      <c r="G6" s="943" t="s">
        <v>816</v>
      </c>
      <c r="H6" s="943" t="s">
        <v>817</v>
      </c>
      <c r="I6" s="943" t="s">
        <v>924</v>
      </c>
      <c r="J6" s="943" t="s">
        <v>816</v>
      </c>
      <c r="K6" s="943" t="s">
        <v>817</v>
      </c>
      <c r="L6" s="943" t="s">
        <v>924</v>
      </c>
      <c r="M6" s="943" t="s">
        <v>816</v>
      </c>
      <c r="N6" s="943" t="s">
        <v>817</v>
      </c>
      <c r="O6" s="943" t="s">
        <v>924</v>
      </c>
      <c r="P6" s="943" t="s">
        <v>816</v>
      </c>
      <c r="Q6" s="943" t="s">
        <v>817</v>
      </c>
      <c r="R6" s="943" t="s">
        <v>817</v>
      </c>
      <c r="S6" s="943" t="s">
        <v>1068</v>
      </c>
      <c r="T6" s="943" t="s">
        <v>1068</v>
      </c>
      <c r="U6" s="943" t="s">
        <v>817</v>
      </c>
      <c r="V6" s="943" t="s">
        <v>817</v>
      </c>
      <c r="W6" s="943" t="s">
        <v>817</v>
      </c>
      <c r="X6" s="943" t="s">
        <v>817</v>
      </c>
      <c r="Y6" s="943" t="s">
        <v>1069</v>
      </c>
      <c r="Z6" s="943" t="s">
        <v>1090</v>
      </c>
      <c r="AA6" s="943" t="s">
        <v>1100</v>
      </c>
      <c r="AB6" s="943" t="s">
        <v>817</v>
      </c>
      <c r="AC6" s="943" t="s">
        <v>817</v>
      </c>
      <c r="AD6" s="943" t="s">
        <v>1091</v>
      </c>
      <c r="AE6" s="943" t="s">
        <v>816</v>
      </c>
      <c r="AF6" s="943" t="s">
        <v>817</v>
      </c>
      <c r="AG6" s="943" t="s">
        <v>1068</v>
      </c>
      <c r="AH6" s="943" t="s">
        <v>817</v>
      </c>
      <c r="AI6" s="943" t="s">
        <v>1068</v>
      </c>
      <c r="AJ6" s="943" t="s">
        <v>817</v>
      </c>
      <c r="AK6" s="943" t="s">
        <v>817</v>
      </c>
      <c r="AL6" s="943" t="s">
        <v>817</v>
      </c>
      <c r="AM6" s="943" t="s">
        <v>817</v>
      </c>
      <c r="AN6" s="943" t="s">
        <v>817</v>
      </c>
      <c r="AO6" s="943" t="s">
        <v>1069</v>
      </c>
      <c r="AP6" s="943" t="s">
        <v>817</v>
      </c>
      <c r="AQ6" s="943" t="s">
        <v>1100</v>
      </c>
      <c r="AR6" s="943" t="s">
        <v>817</v>
      </c>
      <c r="AS6" s="943" t="s">
        <v>817</v>
      </c>
      <c r="AT6" s="943" t="s">
        <v>817</v>
      </c>
      <c r="AU6" s="943" t="s">
        <v>817</v>
      </c>
      <c r="AV6" s="943"/>
      <c r="AW6" s="943" t="s">
        <v>1099</v>
      </c>
      <c r="AX6" s="943" t="s">
        <v>817</v>
      </c>
      <c r="AY6" s="943" t="s">
        <v>817</v>
      </c>
    </row>
    <row r="7" spans="1:51" ht="16.149999999999999" customHeight="1" x14ac:dyDescent="0.2">
      <c r="A7" s="58">
        <v>1</v>
      </c>
      <c r="B7" s="59" t="s">
        <v>6</v>
      </c>
      <c r="C7" s="270">
        <f>'8_2.1.18 SIS'!AB7</f>
        <v>0</v>
      </c>
      <c r="D7" s="60">
        <f>'Source Data'!H7</f>
        <v>4656.7326768902658</v>
      </c>
      <c r="E7" s="65">
        <f>C7*D7</f>
        <v>0</v>
      </c>
      <c r="F7" s="289"/>
      <c r="G7" s="60">
        <f>'Source Data'!I7</f>
        <v>658.97263654491974</v>
      </c>
      <c r="H7" s="65">
        <f>F7*G7</f>
        <v>0</v>
      </c>
      <c r="I7" s="289"/>
      <c r="J7" s="60">
        <f>'Source Data'!J7</f>
        <v>179.71980996679628</v>
      </c>
      <c r="K7" s="65">
        <f>I7*J7</f>
        <v>0</v>
      </c>
      <c r="L7" s="289"/>
      <c r="M7" s="60">
        <f>'Source Data'!K7</f>
        <v>4492.9952491699069</v>
      </c>
      <c r="N7" s="65">
        <f>L7*M7</f>
        <v>0</v>
      </c>
      <c r="O7" s="289"/>
      <c r="P7" s="60">
        <f>'Source Data'!L7</f>
        <v>1797.1980996679629</v>
      </c>
      <c r="Q7" s="65">
        <f>O7*P7</f>
        <v>0</v>
      </c>
      <c r="R7" s="92">
        <v>0</v>
      </c>
      <c r="S7" s="60"/>
      <c r="T7" s="60"/>
      <c r="U7" s="61">
        <f t="shared" ref="U7:U38" si="1">S7+T7</f>
        <v>0</v>
      </c>
      <c r="V7" s="92">
        <f t="shared" ref="V7:V70" si="2">U7+R7</f>
        <v>0</v>
      </c>
      <c r="W7" s="65">
        <f>ROUND(V7*-0.25%,0)</f>
        <v>0</v>
      </c>
      <c r="X7" s="92">
        <f>SUM(V7:W7)</f>
        <v>0</v>
      </c>
      <c r="Y7" s="60"/>
      <c r="Z7" s="92">
        <f>ROUND(SUM(X7:Y7),0)</f>
        <v>0</v>
      </c>
      <c r="AA7" s="60"/>
      <c r="AB7" s="60">
        <f>Z7-AA7</f>
        <v>0</v>
      </c>
      <c r="AC7" s="92">
        <f>ROUND(AB7/$AC$88,0)</f>
        <v>0</v>
      </c>
      <c r="AD7" s="96">
        <f t="shared" ref="AD7:AD38" si="3">Z7</f>
        <v>0</v>
      </c>
      <c r="AE7" s="66">
        <f>'Source Data'!N7</f>
        <v>2506</v>
      </c>
      <c r="AF7" s="89">
        <f t="shared" ref="AF7:AF38" si="4">C7*AE7</f>
        <v>0</v>
      </c>
      <c r="AG7" s="270"/>
      <c r="AH7" s="66">
        <f>AG7*AE7</f>
        <v>0</v>
      </c>
      <c r="AI7" s="270"/>
      <c r="AJ7" s="68">
        <f t="shared" ref="AJ7:AJ38" si="5">AE7*AI7*0.5</f>
        <v>0</v>
      </c>
      <c r="AK7" s="67">
        <f t="shared" ref="AK7:AK38" si="6">AH7+AJ7</f>
        <v>0</v>
      </c>
      <c r="AL7" s="89">
        <f>AK7+AF7</f>
        <v>0</v>
      </c>
      <c r="AM7" s="70">
        <f>ROUND(-0.25%*AL7,0)</f>
        <v>0</v>
      </c>
      <c r="AN7" s="89">
        <f>SUM(AL7:AM7)</f>
        <v>0</v>
      </c>
      <c r="AO7" s="60"/>
      <c r="AP7" s="89">
        <f>ROUND(SUM(AN7:AO7),0)</f>
        <v>0</v>
      </c>
      <c r="AQ7" s="68"/>
      <c r="AR7" s="68">
        <f>AP7-AQ7</f>
        <v>0</v>
      </c>
      <c r="AS7" s="89">
        <f>ROUND(AR7/$AS$88,0)</f>
        <v>0</v>
      </c>
      <c r="AT7" s="69">
        <f t="shared" ref="AT7:AT70" si="7">Z7+AP7</f>
        <v>0</v>
      </c>
      <c r="AU7" s="86">
        <f t="shared" ref="AU7:AU70" si="8">AC7+AS7</f>
        <v>0</v>
      </c>
      <c r="AV7" s="116"/>
      <c r="AW7" s="65"/>
      <c r="AX7" s="65">
        <f t="shared" ref="AX7:AX38" si="9">-AM7</f>
        <v>0</v>
      </c>
      <c r="AY7" s="65">
        <f t="shared" ref="AY7:AY38" si="10">AX7-AW7</f>
        <v>0</v>
      </c>
    </row>
    <row r="8" spans="1:51" ht="16.149999999999999" customHeight="1" x14ac:dyDescent="0.2">
      <c r="A8" s="54">
        <v>2</v>
      </c>
      <c r="B8" s="55" t="s">
        <v>7</v>
      </c>
      <c r="C8" s="271">
        <f>'8_2.1.18 SIS'!AB8</f>
        <v>0</v>
      </c>
      <c r="D8" s="56">
        <f>'Source Data'!H8</f>
        <v>5855.7282403587005</v>
      </c>
      <c r="E8" s="74">
        <f t="shared" ref="E8:E71" si="11">C8*D8</f>
        <v>0</v>
      </c>
      <c r="F8" s="290"/>
      <c r="G8" s="56">
        <f>'Source Data'!I8</f>
        <v>744.36686504426837</v>
      </c>
      <c r="H8" s="74">
        <f t="shared" ref="H8:H71" si="12">F8*G8</f>
        <v>0</v>
      </c>
      <c r="I8" s="290"/>
      <c r="J8" s="56">
        <f>'Source Data'!J8</f>
        <v>203.00914501207316</v>
      </c>
      <c r="K8" s="74">
        <f t="shared" ref="K8:K71" si="13">I8*J8</f>
        <v>0</v>
      </c>
      <c r="L8" s="290"/>
      <c r="M8" s="56">
        <f>'Source Data'!K8</f>
        <v>5075.2286253018301</v>
      </c>
      <c r="N8" s="74">
        <f t="shared" ref="N8:N71" si="14">L8*M8</f>
        <v>0</v>
      </c>
      <c r="O8" s="290"/>
      <c r="P8" s="56">
        <f>'Source Data'!L8</f>
        <v>2030.0914501207317</v>
      </c>
      <c r="Q8" s="74">
        <f t="shared" ref="Q8:Q71" si="15">O8*P8</f>
        <v>0</v>
      </c>
      <c r="R8" s="93">
        <v>0</v>
      </c>
      <c r="S8" s="56"/>
      <c r="T8" s="56"/>
      <c r="U8" s="57">
        <f t="shared" si="1"/>
        <v>0</v>
      </c>
      <c r="V8" s="93">
        <f t="shared" si="2"/>
        <v>0</v>
      </c>
      <c r="W8" s="74">
        <f t="shared" ref="W8:W71" si="16">ROUND(V8*-0.25%,0)</f>
        <v>0</v>
      </c>
      <c r="X8" s="93">
        <f t="shared" ref="X8:X71" si="17">SUM(V8:W8)</f>
        <v>0</v>
      </c>
      <c r="Y8" s="56"/>
      <c r="Z8" s="93">
        <f t="shared" ref="Z8:Z71" si="18">ROUND(SUM(X8:Y8),0)</f>
        <v>0</v>
      </c>
      <c r="AA8" s="56"/>
      <c r="AB8" s="56">
        <f t="shared" ref="AB8:AB71" si="19">Z8-AA8</f>
        <v>0</v>
      </c>
      <c r="AC8" s="93">
        <f t="shared" ref="AC8:AC71" si="20">ROUND(AB8/$AC$88,0)</f>
        <v>0</v>
      </c>
      <c r="AD8" s="97">
        <f t="shared" si="3"/>
        <v>0</v>
      </c>
      <c r="AE8" s="75">
        <f>'Source Data'!N8</f>
        <v>2883</v>
      </c>
      <c r="AF8" s="90">
        <f t="shared" si="4"/>
        <v>0</v>
      </c>
      <c r="AG8" s="271"/>
      <c r="AH8" s="75">
        <f t="shared" ref="AH8:AH71" si="21">AG8*AE8</f>
        <v>0</v>
      </c>
      <c r="AI8" s="271"/>
      <c r="AJ8" s="77">
        <f t="shared" si="5"/>
        <v>0</v>
      </c>
      <c r="AK8" s="76">
        <f t="shared" si="6"/>
        <v>0</v>
      </c>
      <c r="AL8" s="90">
        <f t="shared" ref="AL8:AL71" si="22">AK8+AF8</f>
        <v>0</v>
      </c>
      <c r="AM8" s="79">
        <f t="shared" ref="AM8:AM71" si="23">ROUND(-0.25%*AL8,0)</f>
        <v>0</v>
      </c>
      <c r="AN8" s="90">
        <f t="shared" ref="AN8:AN71" si="24">SUM(AL8:AM8)</f>
        <v>0</v>
      </c>
      <c r="AO8" s="56"/>
      <c r="AP8" s="90">
        <f t="shared" ref="AP8:AP71" si="25">ROUND(SUM(AN8:AO8),0)</f>
        <v>0</v>
      </c>
      <c r="AQ8" s="77"/>
      <c r="AR8" s="77">
        <f t="shared" ref="AR8:AR71" si="26">AP8-AQ8</f>
        <v>0</v>
      </c>
      <c r="AS8" s="90">
        <f t="shared" ref="AS8:AS71" si="27">ROUND(AR8/$AS$88,0)</f>
        <v>0</v>
      </c>
      <c r="AT8" s="78">
        <f t="shared" si="7"/>
        <v>0</v>
      </c>
      <c r="AU8" s="87">
        <f t="shared" si="8"/>
        <v>0</v>
      </c>
      <c r="AV8" s="116"/>
      <c r="AW8" s="74"/>
      <c r="AX8" s="74">
        <f t="shared" si="9"/>
        <v>0</v>
      </c>
      <c r="AY8" s="74">
        <f t="shared" si="10"/>
        <v>0</v>
      </c>
    </row>
    <row r="9" spans="1:51" ht="16.149999999999999" customHeight="1" x14ac:dyDescent="0.2">
      <c r="A9" s="54">
        <v>3</v>
      </c>
      <c r="B9" s="55" t="s">
        <v>8</v>
      </c>
      <c r="C9" s="271">
        <f>'8_2.1.18 SIS'!AB9</f>
        <v>0</v>
      </c>
      <c r="D9" s="56">
        <f>'Source Data'!H9</f>
        <v>3742.2866078757875</v>
      </c>
      <c r="E9" s="74">
        <f t="shared" si="11"/>
        <v>0</v>
      </c>
      <c r="F9" s="290"/>
      <c r="G9" s="56">
        <f>'Source Data'!I9</f>
        <v>529.43529443774321</v>
      </c>
      <c r="H9" s="74">
        <f t="shared" si="12"/>
        <v>0</v>
      </c>
      <c r="I9" s="290"/>
      <c r="J9" s="56">
        <f>'Source Data'!J9</f>
        <v>144.39144393756632</v>
      </c>
      <c r="K9" s="74">
        <f t="shared" si="13"/>
        <v>0</v>
      </c>
      <c r="L9" s="290"/>
      <c r="M9" s="56">
        <f>'Source Data'!K9</f>
        <v>3609.7860984391582</v>
      </c>
      <c r="N9" s="74">
        <f t="shared" si="14"/>
        <v>0</v>
      </c>
      <c r="O9" s="290"/>
      <c r="P9" s="56">
        <f>'Source Data'!L9</f>
        <v>1443.9144393756631</v>
      </c>
      <c r="Q9" s="74">
        <f t="shared" si="15"/>
        <v>0</v>
      </c>
      <c r="R9" s="93">
        <v>0</v>
      </c>
      <c r="S9" s="56"/>
      <c r="T9" s="56"/>
      <c r="U9" s="57">
        <f t="shared" si="1"/>
        <v>0</v>
      </c>
      <c r="V9" s="93">
        <f t="shared" si="2"/>
        <v>0</v>
      </c>
      <c r="W9" s="74">
        <f t="shared" si="16"/>
        <v>0</v>
      </c>
      <c r="X9" s="93">
        <f t="shared" si="17"/>
        <v>0</v>
      </c>
      <c r="Y9" s="56"/>
      <c r="Z9" s="93">
        <f t="shared" si="18"/>
        <v>0</v>
      </c>
      <c r="AA9" s="56"/>
      <c r="AB9" s="56">
        <f t="shared" si="19"/>
        <v>0</v>
      </c>
      <c r="AC9" s="93">
        <f t="shared" si="20"/>
        <v>0</v>
      </c>
      <c r="AD9" s="97">
        <f t="shared" si="3"/>
        <v>0</v>
      </c>
      <c r="AE9" s="75">
        <f>'Source Data'!N9</f>
        <v>6285</v>
      </c>
      <c r="AF9" s="90">
        <f t="shared" si="4"/>
        <v>0</v>
      </c>
      <c r="AG9" s="271"/>
      <c r="AH9" s="75">
        <f t="shared" si="21"/>
        <v>0</v>
      </c>
      <c r="AI9" s="271"/>
      <c r="AJ9" s="77">
        <f t="shared" si="5"/>
        <v>0</v>
      </c>
      <c r="AK9" s="76">
        <f t="shared" si="6"/>
        <v>0</v>
      </c>
      <c r="AL9" s="90">
        <f t="shared" si="22"/>
        <v>0</v>
      </c>
      <c r="AM9" s="79">
        <f t="shared" si="23"/>
        <v>0</v>
      </c>
      <c r="AN9" s="90">
        <f t="shared" si="24"/>
        <v>0</v>
      </c>
      <c r="AO9" s="56"/>
      <c r="AP9" s="90">
        <f t="shared" si="25"/>
        <v>0</v>
      </c>
      <c r="AQ9" s="77"/>
      <c r="AR9" s="77">
        <f t="shared" si="26"/>
        <v>0</v>
      </c>
      <c r="AS9" s="90">
        <f t="shared" si="27"/>
        <v>0</v>
      </c>
      <c r="AT9" s="78">
        <f t="shared" si="7"/>
        <v>0</v>
      </c>
      <c r="AU9" s="87">
        <f t="shared" si="8"/>
        <v>0</v>
      </c>
      <c r="AV9" s="116"/>
      <c r="AW9" s="74"/>
      <c r="AX9" s="74">
        <f t="shared" si="9"/>
        <v>0</v>
      </c>
      <c r="AY9" s="74">
        <f t="shared" si="10"/>
        <v>0</v>
      </c>
    </row>
    <row r="10" spans="1:51" ht="16.149999999999999" customHeight="1" x14ac:dyDescent="0.2">
      <c r="A10" s="54">
        <v>4</v>
      </c>
      <c r="B10" s="55" t="s">
        <v>9</v>
      </c>
      <c r="C10" s="271">
        <f>'8_2.1.18 SIS'!AB10</f>
        <v>0</v>
      </c>
      <c r="D10" s="56">
        <f>'Source Data'!H10</f>
        <v>5202.4303933253823</v>
      </c>
      <c r="E10" s="74">
        <f t="shared" si="11"/>
        <v>0</v>
      </c>
      <c r="F10" s="290"/>
      <c r="G10" s="56">
        <f>'Source Data'!I10</f>
        <v>687.66452541183287</v>
      </c>
      <c r="H10" s="74">
        <f t="shared" si="12"/>
        <v>0</v>
      </c>
      <c r="I10" s="290"/>
      <c r="J10" s="56">
        <f>'Source Data'!J10</f>
        <v>187.54487056686349</v>
      </c>
      <c r="K10" s="74">
        <f t="shared" si="13"/>
        <v>0</v>
      </c>
      <c r="L10" s="290"/>
      <c r="M10" s="56">
        <f>'Source Data'!K10</f>
        <v>4688.6217641715884</v>
      </c>
      <c r="N10" s="74">
        <f t="shared" si="14"/>
        <v>0</v>
      </c>
      <c r="O10" s="290"/>
      <c r="P10" s="56">
        <f>'Source Data'!L10</f>
        <v>1875.4487056686353</v>
      </c>
      <c r="Q10" s="74">
        <f t="shared" si="15"/>
        <v>0</v>
      </c>
      <c r="R10" s="93">
        <v>0</v>
      </c>
      <c r="S10" s="56"/>
      <c r="T10" s="56"/>
      <c r="U10" s="57">
        <f t="shared" si="1"/>
        <v>0</v>
      </c>
      <c r="V10" s="93">
        <f t="shared" si="2"/>
        <v>0</v>
      </c>
      <c r="W10" s="74">
        <f t="shared" si="16"/>
        <v>0</v>
      </c>
      <c r="X10" s="93">
        <f t="shared" si="17"/>
        <v>0</v>
      </c>
      <c r="Y10" s="56"/>
      <c r="Z10" s="93">
        <f t="shared" si="18"/>
        <v>0</v>
      </c>
      <c r="AA10" s="56"/>
      <c r="AB10" s="56">
        <f t="shared" si="19"/>
        <v>0</v>
      </c>
      <c r="AC10" s="93">
        <f t="shared" si="20"/>
        <v>0</v>
      </c>
      <c r="AD10" s="97">
        <f t="shared" si="3"/>
        <v>0</v>
      </c>
      <c r="AE10" s="75">
        <f>'Source Data'!N10</f>
        <v>3620</v>
      </c>
      <c r="AF10" s="90">
        <f t="shared" si="4"/>
        <v>0</v>
      </c>
      <c r="AG10" s="271"/>
      <c r="AH10" s="75">
        <f t="shared" si="21"/>
        <v>0</v>
      </c>
      <c r="AI10" s="271"/>
      <c r="AJ10" s="77">
        <f t="shared" si="5"/>
        <v>0</v>
      </c>
      <c r="AK10" s="76">
        <f t="shared" si="6"/>
        <v>0</v>
      </c>
      <c r="AL10" s="90">
        <f t="shared" si="22"/>
        <v>0</v>
      </c>
      <c r="AM10" s="79">
        <f t="shared" si="23"/>
        <v>0</v>
      </c>
      <c r="AN10" s="90">
        <f t="shared" si="24"/>
        <v>0</v>
      </c>
      <c r="AO10" s="56"/>
      <c r="AP10" s="90">
        <f t="shared" si="25"/>
        <v>0</v>
      </c>
      <c r="AQ10" s="77"/>
      <c r="AR10" s="77">
        <f t="shared" si="26"/>
        <v>0</v>
      </c>
      <c r="AS10" s="90">
        <f t="shared" si="27"/>
        <v>0</v>
      </c>
      <c r="AT10" s="78">
        <f t="shared" si="7"/>
        <v>0</v>
      </c>
      <c r="AU10" s="87">
        <f t="shared" si="8"/>
        <v>0</v>
      </c>
      <c r="AV10" s="116"/>
      <c r="AW10" s="74"/>
      <c r="AX10" s="74">
        <f t="shared" si="9"/>
        <v>0</v>
      </c>
      <c r="AY10" s="74">
        <f t="shared" si="10"/>
        <v>0</v>
      </c>
    </row>
    <row r="11" spans="1:51" ht="16.149999999999999" customHeight="1" x14ac:dyDescent="0.2">
      <c r="A11" s="49">
        <v>5</v>
      </c>
      <c r="B11" s="50" t="s">
        <v>10</v>
      </c>
      <c r="C11" s="272">
        <f>'8_2.1.18 SIS'!AB11</f>
        <v>0</v>
      </c>
      <c r="D11" s="51">
        <f>'Source Data'!H11</f>
        <v>4616.1188110316743</v>
      </c>
      <c r="E11" s="80">
        <f t="shared" si="11"/>
        <v>0</v>
      </c>
      <c r="F11" s="291"/>
      <c r="G11" s="51">
        <f>'Source Data'!I11</f>
        <v>699.44299073701018</v>
      </c>
      <c r="H11" s="80">
        <f t="shared" si="12"/>
        <v>0</v>
      </c>
      <c r="I11" s="291"/>
      <c r="J11" s="51">
        <f>'Source Data'!J11</f>
        <v>190.75717929191185</v>
      </c>
      <c r="K11" s="80">
        <f t="shared" si="13"/>
        <v>0</v>
      </c>
      <c r="L11" s="291"/>
      <c r="M11" s="51">
        <f>'Source Data'!K11</f>
        <v>4768.9294822977972</v>
      </c>
      <c r="N11" s="80">
        <f t="shared" si="14"/>
        <v>0</v>
      </c>
      <c r="O11" s="291"/>
      <c r="P11" s="51">
        <f>'Source Data'!L11</f>
        <v>1907.5717929191187</v>
      </c>
      <c r="Q11" s="80">
        <f t="shared" si="15"/>
        <v>0</v>
      </c>
      <c r="R11" s="94">
        <v>0</v>
      </c>
      <c r="S11" s="51"/>
      <c r="T11" s="51"/>
      <c r="U11" s="52">
        <f t="shared" si="1"/>
        <v>0</v>
      </c>
      <c r="V11" s="94">
        <f t="shared" si="2"/>
        <v>0</v>
      </c>
      <c r="W11" s="80">
        <f t="shared" si="16"/>
        <v>0</v>
      </c>
      <c r="X11" s="94">
        <f t="shared" si="17"/>
        <v>0</v>
      </c>
      <c r="Y11" s="51"/>
      <c r="Z11" s="94">
        <f t="shared" si="18"/>
        <v>0</v>
      </c>
      <c r="AA11" s="53"/>
      <c r="AB11" s="51">
        <f t="shared" si="19"/>
        <v>0</v>
      </c>
      <c r="AC11" s="95">
        <f t="shared" si="20"/>
        <v>0</v>
      </c>
      <c r="AD11" s="95">
        <f t="shared" si="3"/>
        <v>0</v>
      </c>
      <c r="AE11" s="71">
        <f>'Source Data'!N11</f>
        <v>2115</v>
      </c>
      <c r="AF11" s="91">
        <f t="shared" si="4"/>
        <v>0</v>
      </c>
      <c r="AG11" s="272"/>
      <c r="AH11" s="71">
        <f t="shared" si="21"/>
        <v>0</v>
      </c>
      <c r="AI11" s="272"/>
      <c r="AJ11" s="72">
        <f t="shared" si="5"/>
        <v>0</v>
      </c>
      <c r="AK11" s="73">
        <f t="shared" si="6"/>
        <v>0</v>
      </c>
      <c r="AL11" s="91">
        <f t="shared" si="22"/>
        <v>0</v>
      </c>
      <c r="AM11" s="82">
        <f t="shared" si="23"/>
        <v>0</v>
      </c>
      <c r="AN11" s="91">
        <f t="shared" si="24"/>
        <v>0</v>
      </c>
      <c r="AO11" s="51"/>
      <c r="AP11" s="91">
        <f t="shared" si="25"/>
        <v>0</v>
      </c>
      <c r="AQ11" s="72"/>
      <c r="AR11" s="72">
        <f t="shared" si="26"/>
        <v>0</v>
      </c>
      <c r="AS11" s="91">
        <f t="shared" si="27"/>
        <v>0</v>
      </c>
      <c r="AT11" s="81">
        <f t="shared" si="7"/>
        <v>0</v>
      </c>
      <c r="AU11" s="88">
        <f t="shared" si="8"/>
        <v>0</v>
      </c>
      <c r="AV11" s="116"/>
      <c r="AW11" s="80"/>
      <c r="AX11" s="80">
        <f t="shared" si="9"/>
        <v>0</v>
      </c>
      <c r="AY11" s="80">
        <f t="shared" si="10"/>
        <v>0</v>
      </c>
    </row>
    <row r="12" spans="1:51" ht="16.149999999999999" customHeight="1" x14ac:dyDescent="0.2">
      <c r="A12" s="58">
        <v>6</v>
      </c>
      <c r="B12" s="59" t="s">
        <v>11</v>
      </c>
      <c r="C12" s="270">
        <f>'8_2.1.18 SIS'!AB12</f>
        <v>0</v>
      </c>
      <c r="D12" s="60">
        <f>'Source Data'!H12</f>
        <v>4932.8589889938785</v>
      </c>
      <c r="E12" s="65">
        <f t="shared" si="11"/>
        <v>0</v>
      </c>
      <c r="F12" s="289"/>
      <c r="G12" s="60">
        <f>'Source Data'!I12</f>
        <v>671.54041297688354</v>
      </c>
      <c r="H12" s="65">
        <f t="shared" si="12"/>
        <v>0</v>
      </c>
      <c r="I12" s="289"/>
      <c r="J12" s="60">
        <f>'Source Data'!J12</f>
        <v>183.14738535733184</v>
      </c>
      <c r="K12" s="65">
        <f t="shared" si="13"/>
        <v>0</v>
      </c>
      <c r="L12" s="289"/>
      <c r="M12" s="60">
        <f>'Source Data'!K12</f>
        <v>4578.6846339332969</v>
      </c>
      <c r="N12" s="65">
        <f t="shared" si="14"/>
        <v>0</v>
      </c>
      <c r="O12" s="289"/>
      <c r="P12" s="60">
        <f>'Source Data'!L12</f>
        <v>1831.4738535733186</v>
      </c>
      <c r="Q12" s="65">
        <f t="shared" si="15"/>
        <v>0</v>
      </c>
      <c r="R12" s="92">
        <v>0</v>
      </c>
      <c r="S12" s="60"/>
      <c r="T12" s="60"/>
      <c r="U12" s="61">
        <f t="shared" si="1"/>
        <v>0</v>
      </c>
      <c r="V12" s="92">
        <f t="shared" si="2"/>
        <v>0</v>
      </c>
      <c r="W12" s="65">
        <f t="shared" si="16"/>
        <v>0</v>
      </c>
      <c r="X12" s="92">
        <f t="shared" si="17"/>
        <v>0</v>
      </c>
      <c r="Y12" s="60"/>
      <c r="Z12" s="92">
        <f t="shared" si="18"/>
        <v>0</v>
      </c>
      <c r="AA12" s="60"/>
      <c r="AB12" s="60">
        <f t="shared" si="19"/>
        <v>0</v>
      </c>
      <c r="AC12" s="92">
        <f t="shared" si="20"/>
        <v>0</v>
      </c>
      <c r="AD12" s="96">
        <f t="shared" si="3"/>
        <v>0</v>
      </c>
      <c r="AE12" s="66">
        <f>'Source Data'!N12</f>
        <v>4073</v>
      </c>
      <c r="AF12" s="89">
        <f t="shared" si="4"/>
        <v>0</v>
      </c>
      <c r="AG12" s="270"/>
      <c r="AH12" s="66">
        <f t="shared" si="21"/>
        <v>0</v>
      </c>
      <c r="AI12" s="270"/>
      <c r="AJ12" s="68">
        <f t="shared" si="5"/>
        <v>0</v>
      </c>
      <c r="AK12" s="67">
        <f t="shared" si="6"/>
        <v>0</v>
      </c>
      <c r="AL12" s="89">
        <f t="shared" si="22"/>
        <v>0</v>
      </c>
      <c r="AM12" s="70">
        <f t="shared" si="23"/>
        <v>0</v>
      </c>
      <c r="AN12" s="89">
        <f t="shared" si="24"/>
        <v>0</v>
      </c>
      <c r="AO12" s="60"/>
      <c r="AP12" s="89">
        <f t="shared" si="25"/>
        <v>0</v>
      </c>
      <c r="AQ12" s="68"/>
      <c r="AR12" s="68">
        <f t="shared" si="26"/>
        <v>0</v>
      </c>
      <c r="AS12" s="89">
        <f t="shared" si="27"/>
        <v>0</v>
      </c>
      <c r="AT12" s="69">
        <f t="shared" si="7"/>
        <v>0</v>
      </c>
      <c r="AU12" s="86">
        <f t="shared" si="8"/>
        <v>0</v>
      </c>
      <c r="AV12" s="116"/>
      <c r="AW12" s="65"/>
      <c r="AX12" s="65">
        <f t="shared" si="9"/>
        <v>0</v>
      </c>
      <c r="AY12" s="65">
        <f t="shared" si="10"/>
        <v>0</v>
      </c>
    </row>
    <row r="13" spans="1:51" ht="16.149999999999999" customHeight="1" x14ac:dyDescent="0.2">
      <c r="A13" s="54">
        <v>7</v>
      </c>
      <c r="B13" s="55" t="s">
        <v>12</v>
      </c>
      <c r="C13" s="271">
        <f>'8_2.1.18 SIS'!AB13</f>
        <v>0</v>
      </c>
      <c r="D13" s="56">
        <f>'Source Data'!H13</f>
        <v>3079.9485560845051</v>
      </c>
      <c r="E13" s="74">
        <f t="shared" si="11"/>
        <v>0</v>
      </c>
      <c r="F13" s="290"/>
      <c r="G13" s="56">
        <f>'Source Data'!I13</f>
        <v>422.20328372683736</v>
      </c>
      <c r="H13" s="74">
        <f t="shared" si="12"/>
        <v>0</v>
      </c>
      <c r="I13" s="290"/>
      <c r="J13" s="56">
        <f>'Source Data'!J13</f>
        <v>115.14635010731928</v>
      </c>
      <c r="K13" s="74">
        <f t="shared" si="13"/>
        <v>0</v>
      </c>
      <c r="L13" s="290"/>
      <c r="M13" s="56">
        <f>'Source Data'!K13</f>
        <v>2878.6587526829821</v>
      </c>
      <c r="N13" s="74">
        <f t="shared" si="14"/>
        <v>0</v>
      </c>
      <c r="O13" s="290"/>
      <c r="P13" s="56">
        <f>'Source Data'!L13</f>
        <v>1151.4635010731927</v>
      </c>
      <c r="Q13" s="74">
        <f t="shared" si="15"/>
        <v>0</v>
      </c>
      <c r="R13" s="93">
        <v>0</v>
      </c>
      <c r="S13" s="56"/>
      <c r="T13" s="56"/>
      <c r="U13" s="57">
        <f t="shared" si="1"/>
        <v>0</v>
      </c>
      <c r="V13" s="93">
        <f t="shared" si="2"/>
        <v>0</v>
      </c>
      <c r="W13" s="74">
        <f t="shared" si="16"/>
        <v>0</v>
      </c>
      <c r="X13" s="93">
        <f t="shared" si="17"/>
        <v>0</v>
      </c>
      <c r="Y13" s="56"/>
      <c r="Z13" s="93">
        <f t="shared" si="18"/>
        <v>0</v>
      </c>
      <c r="AA13" s="56"/>
      <c r="AB13" s="56">
        <f t="shared" si="19"/>
        <v>0</v>
      </c>
      <c r="AC13" s="93">
        <f t="shared" si="20"/>
        <v>0</v>
      </c>
      <c r="AD13" s="97">
        <f t="shared" si="3"/>
        <v>0</v>
      </c>
      <c r="AE13" s="75">
        <f>'Source Data'!N13</f>
        <v>11839</v>
      </c>
      <c r="AF13" s="90">
        <f t="shared" si="4"/>
        <v>0</v>
      </c>
      <c r="AG13" s="271"/>
      <c r="AH13" s="75">
        <f t="shared" si="21"/>
        <v>0</v>
      </c>
      <c r="AI13" s="271"/>
      <c r="AJ13" s="77">
        <f t="shared" si="5"/>
        <v>0</v>
      </c>
      <c r="AK13" s="76">
        <f t="shared" si="6"/>
        <v>0</v>
      </c>
      <c r="AL13" s="90">
        <f t="shared" si="22"/>
        <v>0</v>
      </c>
      <c r="AM13" s="79">
        <f t="shared" si="23"/>
        <v>0</v>
      </c>
      <c r="AN13" s="90">
        <f t="shared" si="24"/>
        <v>0</v>
      </c>
      <c r="AO13" s="56"/>
      <c r="AP13" s="90">
        <f t="shared" si="25"/>
        <v>0</v>
      </c>
      <c r="AQ13" s="77"/>
      <c r="AR13" s="77">
        <f t="shared" si="26"/>
        <v>0</v>
      </c>
      <c r="AS13" s="90">
        <f t="shared" si="27"/>
        <v>0</v>
      </c>
      <c r="AT13" s="78">
        <f t="shared" si="7"/>
        <v>0</v>
      </c>
      <c r="AU13" s="87">
        <f t="shared" si="8"/>
        <v>0</v>
      </c>
      <c r="AV13" s="116"/>
      <c r="AW13" s="74"/>
      <c r="AX13" s="74">
        <f t="shared" si="9"/>
        <v>0</v>
      </c>
      <c r="AY13" s="74">
        <f t="shared" si="10"/>
        <v>0</v>
      </c>
    </row>
    <row r="14" spans="1:51" ht="16.149999999999999" customHeight="1" x14ac:dyDescent="0.2">
      <c r="A14" s="54">
        <v>8</v>
      </c>
      <c r="B14" s="55" t="s">
        <v>13</v>
      </c>
      <c r="C14" s="271">
        <f>'8_2.1.18 SIS'!AB14</f>
        <v>0</v>
      </c>
      <c r="D14" s="56">
        <f>'Source Data'!H14</f>
        <v>4738.9956586322805</v>
      </c>
      <c r="E14" s="74">
        <f t="shared" si="11"/>
        <v>0</v>
      </c>
      <c r="F14" s="290"/>
      <c r="G14" s="56">
        <f>'Source Data'!I14</f>
        <v>631.46888950213452</v>
      </c>
      <c r="H14" s="74">
        <f t="shared" si="12"/>
        <v>0</v>
      </c>
      <c r="I14" s="290"/>
      <c r="J14" s="56">
        <f>'Source Data'!J14</f>
        <v>172.21878804603671</v>
      </c>
      <c r="K14" s="74">
        <f t="shared" si="13"/>
        <v>0</v>
      </c>
      <c r="L14" s="290"/>
      <c r="M14" s="56">
        <f>'Source Data'!K14</f>
        <v>4305.4697011509179</v>
      </c>
      <c r="N14" s="74">
        <f t="shared" si="14"/>
        <v>0</v>
      </c>
      <c r="O14" s="290"/>
      <c r="P14" s="56">
        <f>'Source Data'!L14</f>
        <v>1722.1878804603671</v>
      </c>
      <c r="Q14" s="74">
        <f t="shared" si="15"/>
        <v>0</v>
      </c>
      <c r="R14" s="93">
        <v>0</v>
      </c>
      <c r="S14" s="56"/>
      <c r="T14" s="56"/>
      <c r="U14" s="57">
        <f t="shared" si="1"/>
        <v>0</v>
      </c>
      <c r="V14" s="93">
        <f t="shared" si="2"/>
        <v>0</v>
      </c>
      <c r="W14" s="74">
        <f t="shared" si="16"/>
        <v>0</v>
      </c>
      <c r="X14" s="93">
        <f t="shared" si="17"/>
        <v>0</v>
      </c>
      <c r="Y14" s="56"/>
      <c r="Z14" s="93">
        <f t="shared" si="18"/>
        <v>0</v>
      </c>
      <c r="AA14" s="56"/>
      <c r="AB14" s="56">
        <f t="shared" si="19"/>
        <v>0</v>
      </c>
      <c r="AC14" s="93">
        <f t="shared" si="20"/>
        <v>0</v>
      </c>
      <c r="AD14" s="97">
        <f t="shared" si="3"/>
        <v>0</v>
      </c>
      <c r="AE14" s="75">
        <f>'Source Data'!N14</f>
        <v>4588</v>
      </c>
      <c r="AF14" s="90">
        <f t="shared" si="4"/>
        <v>0</v>
      </c>
      <c r="AG14" s="271"/>
      <c r="AH14" s="75">
        <f t="shared" si="21"/>
        <v>0</v>
      </c>
      <c r="AI14" s="271"/>
      <c r="AJ14" s="77">
        <f t="shared" si="5"/>
        <v>0</v>
      </c>
      <c r="AK14" s="76">
        <f t="shared" si="6"/>
        <v>0</v>
      </c>
      <c r="AL14" s="90">
        <f t="shared" si="22"/>
        <v>0</v>
      </c>
      <c r="AM14" s="79">
        <f t="shared" si="23"/>
        <v>0</v>
      </c>
      <c r="AN14" s="90">
        <f t="shared" si="24"/>
        <v>0</v>
      </c>
      <c r="AO14" s="56"/>
      <c r="AP14" s="90">
        <f t="shared" si="25"/>
        <v>0</v>
      </c>
      <c r="AQ14" s="77"/>
      <c r="AR14" s="77">
        <f t="shared" si="26"/>
        <v>0</v>
      </c>
      <c r="AS14" s="90">
        <f t="shared" si="27"/>
        <v>0</v>
      </c>
      <c r="AT14" s="78">
        <f t="shared" si="7"/>
        <v>0</v>
      </c>
      <c r="AU14" s="87">
        <f t="shared" si="8"/>
        <v>0</v>
      </c>
      <c r="AV14" s="116"/>
      <c r="AW14" s="74"/>
      <c r="AX14" s="74">
        <f t="shared" si="9"/>
        <v>0</v>
      </c>
      <c r="AY14" s="74">
        <f t="shared" si="10"/>
        <v>0</v>
      </c>
    </row>
    <row r="15" spans="1:51" ht="16.149999999999999" customHeight="1" x14ac:dyDescent="0.2">
      <c r="A15" s="54">
        <v>9</v>
      </c>
      <c r="B15" s="55" t="s">
        <v>14</v>
      </c>
      <c r="C15" s="271">
        <f>'8_2.1.18 SIS'!AB15</f>
        <v>0</v>
      </c>
      <c r="D15" s="56">
        <f>'Source Data'!H15</f>
        <v>4548.7366413720365</v>
      </c>
      <c r="E15" s="74">
        <f t="shared" si="11"/>
        <v>0</v>
      </c>
      <c r="F15" s="290"/>
      <c r="G15" s="56">
        <f>'Source Data'!I15</f>
        <v>606.55190779573797</v>
      </c>
      <c r="H15" s="74">
        <f t="shared" si="12"/>
        <v>0</v>
      </c>
      <c r="I15" s="290"/>
      <c r="J15" s="56">
        <f>'Source Data'!J15</f>
        <v>165.42324758065581</v>
      </c>
      <c r="K15" s="74">
        <f t="shared" si="13"/>
        <v>0</v>
      </c>
      <c r="L15" s="290"/>
      <c r="M15" s="56">
        <f>'Source Data'!K15</f>
        <v>4135.5811895163952</v>
      </c>
      <c r="N15" s="74">
        <f t="shared" si="14"/>
        <v>0</v>
      </c>
      <c r="O15" s="290"/>
      <c r="P15" s="56">
        <f>'Source Data'!L15</f>
        <v>1654.2324758065579</v>
      </c>
      <c r="Q15" s="74">
        <f t="shared" si="15"/>
        <v>0</v>
      </c>
      <c r="R15" s="93">
        <v>0</v>
      </c>
      <c r="S15" s="56"/>
      <c r="T15" s="56"/>
      <c r="U15" s="57">
        <f t="shared" si="1"/>
        <v>0</v>
      </c>
      <c r="V15" s="93">
        <f t="shared" si="2"/>
        <v>0</v>
      </c>
      <c r="W15" s="74">
        <f t="shared" si="16"/>
        <v>0</v>
      </c>
      <c r="X15" s="93">
        <f t="shared" si="17"/>
        <v>0</v>
      </c>
      <c r="Y15" s="56"/>
      <c r="Z15" s="93">
        <f t="shared" si="18"/>
        <v>0</v>
      </c>
      <c r="AA15" s="56"/>
      <c r="AB15" s="56">
        <f t="shared" si="19"/>
        <v>0</v>
      </c>
      <c r="AC15" s="93">
        <f t="shared" si="20"/>
        <v>0</v>
      </c>
      <c r="AD15" s="97">
        <f t="shared" si="3"/>
        <v>0</v>
      </c>
      <c r="AE15" s="75">
        <f>'Source Data'!N15</f>
        <v>5094</v>
      </c>
      <c r="AF15" s="90">
        <f t="shared" si="4"/>
        <v>0</v>
      </c>
      <c r="AG15" s="271"/>
      <c r="AH15" s="75">
        <f t="shared" si="21"/>
        <v>0</v>
      </c>
      <c r="AI15" s="271"/>
      <c r="AJ15" s="77">
        <f t="shared" si="5"/>
        <v>0</v>
      </c>
      <c r="AK15" s="76">
        <f t="shared" si="6"/>
        <v>0</v>
      </c>
      <c r="AL15" s="90">
        <f t="shared" si="22"/>
        <v>0</v>
      </c>
      <c r="AM15" s="79">
        <f t="shared" si="23"/>
        <v>0</v>
      </c>
      <c r="AN15" s="90">
        <f t="shared" si="24"/>
        <v>0</v>
      </c>
      <c r="AO15" s="56"/>
      <c r="AP15" s="90">
        <f t="shared" si="25"/>
        <v>0</v>
      </c>
      <c r="AQ15" s="77"/>
      <c r="AR15" s="77">
        <f t="shared" si="26"/>
        <v>0</v>
      </c>
      <c r="AS15" s="90">
        <f t="shared" si="27"/>
        <v>0</v>
      </c>
      <c r="AT15" s="78">
        <f t="shared" si="7"/>
        <v>0</v>
      </c>
      <c r="AU15" s="87">
        <f t="shared" si="8"/>
        <v>0</v>
      </c>
      <c r="AV15" s="116"/>
      <c r="AW15" s="74"/>
      <c r="AX15" s="74">
        <f t="shared" si="9"/>
        <v>0</v>
      </c>
      <c r="AY15" s="74">
        <f t="shared" si="10"/>
        <v>0</v>
      </c>
    </row>
    <row r="16" spans="1:51" ht="16.149999999999999" customHeight="1" x14ac:dyDescent="0.2">
      <c r="A16" s="49">
        <v>10</v>
      </c>
      <c r="B16" s="50" t="s">
        <v>15</v>
      </c>
      <c r="C16" s="272">
        <f>'8_2.1.18 SIS'!AB16</f>
        <v>436</v>
      </c>
      <c r="D16" s="51">
        <f>'Source Data'!H16</f>
        <v>3450.3968616043203</v>
      </c>
      <c r="E16" s="80">
        <f t="shared" si="11"/>
        <v>1504373.0316594837</v>
      </c>
      <c r="F16" s="291"/>
      <c r="G16" s="51">
        <f>'Source Data'!I16</f>
        <v>486.95555408614769</v>
      </c>
      <c r="H16" s="80">
        <f t="shared" si="12"/>
        <v>0</v>
      </c>
      <c r="I16" s="291"/>
      <c r="J16" s="51">
        <f>'Source Data'!J16</f>
        <v>132.806060205313</v>
      </c>
      <c r="K16" s="80">
        <f t="shared" si="13"/>
        <v>0</v>
      </c>
      <c r="L16" s="291"/>
      <c r="M16" s="51">
        <f>'Source Data'!K16</f>
        <v>3320.1515051328256</v>
      </c>
      <c r="N16" s="80">
        <f t="shared" si="14"/>
        <v>0</v>
      </c>
      <c r="O16" s="291"/>
      <c r="P16" s="51">
        <f>'Source Data'!L16</f>
        <v>1328.06060205313</v>
      </c>
      <c r="Q16" s="80">
        <f t="shared" si="15"/>
        <v>0</v>
      </c>
      <c r="R16" s="94">
        <v>1899117</v>
      </c>
      <c r="S16" s="51"/>
      <c r="T16" s="51"/>
      <c r="U16" s="52">
        <f t="shared" si="1"/>
        <v>0</v>
      </c>
      <c r="V16" s="94">
        <f t="shared" si="2"/>
        <v>1899117</v>
      </c>
      <c r="W16" s="80">
        <f t="shared" si="16"/>
        <v>-4748</v>
      </c>
      <c r="X16" s="94">
        <f t="shared" si="17"/>
        <v>1894369</v>
      </c>
      <c r="Y16" s="51"/>
      <c r="Z16" s="94">
        <f t="shared" si="18"/>
        <v>1894369</v>
      </c>
      <c r="AA16" s="53"/>
      <c r="AB16" s="51">
        <f t="shared" si="19"/>
        <v>1894369</v>
      </c>
      <c r="AC16" s="95">
        <f t="shared" si="20"/>
        <v>157864</v>
      </c>
      <c r="AD16" s="95">
        <f t="shared" si="3"/>
        <v>1894369</v>
      </c>
      <c r="AE16" s="71">
        <f>'Source Data'!N16</f>
        <v>7747</v>
      </c>
      <c r="AF16" s="91">
        <f t="shared" si="4"/>
        <v>3377692</v>
      </c>
      <c r="AG16" s="272"/>
      <c r="AH16" s="71">
        <f t="shared" si="21"/>
        <v>0</v>
      </c>
      <c r="AI16" s="272"/>
      <c r="AJ16" s="72">
        <f t="shared" si="5"/>
        <v>0</v>
      </c>
      <c r="AK16" s="73">
        <f t="shared" si="6"/>
        <v>0</v>
      </c>
      <c r="AL16" s="91">
        <f t="shared" si="22"/>
        <v>3377692</v>
      </c>
      <c r="AM16" s="82">
        <f t="shared" si="23"/>
        <v>-8444</v>
      </c>
      <c r="AN16" s="91">
        <f t="shared" si="24"/>
        <v>3369248</v>
      </c>
      <c r="AO16" s="51"/>
      <c r="AP16" s="91">
        <f t="shared" si="25"/>
        <v>3369248</v>
      </c>
      <c r="AQ16" s="72"/>
      <c r="AR16" s="72">
        <f t="shared" si="26"/>
        <v>3369248</v>
      </c>
      <c r="AS16" s="91">
        <f t="shared" si="27"/>
        <v>280771</v>
      </c>
      <c r="AT16" s="81">
        <f t="shared" si="7"/>
        <v>5263617</v>
      </c>
      <c r="AU16" s="88">
        <f t="shared" si="8"/>
        <v>438635</v>
      </c>
      <c r="AV16" s="116"/>
      <c r="AW16" s="80"/>
      <c r="AX16" s="80">
        <f t="shared" si="9"/>
        <v>8444</v>
      </c>
      <c r="AY16" s="80">
        <f t="shared" si="10"/>
        <v>8444</v>
      </c>
    </row>
    <row r="17" spans="1:51" ht="16.149999999999999" customHeight="1" x14ac:dyDescent="0.2">
      <c r="A17" s="58">
        <v>11</v>
      </c>
      <c r="B17" s="59" t="s">
        <v>16</v>
      </c>
      <c r="C17" s="270">
        <f>'8_2.1.18 SIS'!AB17</f>
        <v>0</v>
      </c>
      <c r="D17" s="60">
        <f>'Source Data'!H17</f>
        <v>5710.1347819377015</v>
      </c>
      <c r="E17" s="65">
        <f t="shared" si="11"/>
        <v>0</v>
      </c>
      <c r="F17" s="289"/>
      <c r="G17" s="60">
        <f>'Source Data'!I17</f>
        <v>720.86562862338462</v>
      </c>
      <c r="H17" s="65">
        <f t="shared" si="12"/>
        <v>0</v>
      </c>
      <c r="I17" s="289"/>
      <c r="J17" s="60">
        <f>'Source Data'!J17</f>
        <v>196.59971689728673</v>
      </c>
      <c r="K17" s="65">
        <f t="shared" si="13"/>
        <v>0</v>
      </c>
      <c r="L17" s="289"/>
      <c r="M17" s="60">
        <f>'Source Data'!K17</f>
        <v>4914.9929224321686</v>
      </c>
      <c r="N17" s="65">
        <f t="shared" si="14"/>
        <v>0</v>
      </c>
      <c r="O17" s="289"/>
      <c r="P17" s="60">
        <f>'Source Data'!L17</f>
        <v>1965.9971689728673</v>
      </c>
      <c r="Q17" s="65">
        <f t="shared" si="15"/>
        <v>0</v>
      </c>
      <c r="R17" s="92">
        <v>0</v>
      </c>
      <c r="S17" s="60"/>
      <c r="T17" s="60"/>
      <c r="U17" s="61">
        <f t="shared" si="1"/>
        <v>0</v>
      </c>
      <c r="V17" s="92">
        <f t="shared" si="2"/>
        <v>0</v>
      </c>
      <c r="W17" s="65">
        <f t="shared" si="16"/>
        <v>0</v>
      </c>
      <c r="X17" s="92">
        <f t="shared" si="17"/>
        <v>0</v>
      </c>
      <c r="Y17" s="60"/>
      <c r="Z17" s="92">
        <f t="shared" si="18"/>
        <v>0</v>
      </c>
      <c r="AA17" s="60"/>
      <c r="AB17" s="60">
        <f t="shared" si="19"/>
        <v>0</v>
      </c>
      <c r="AC17" s="92">
        <f t="shared" si="20"/>
        <v>0</v>
      </c>
      <c r="AD17" s="96">
        <f t="shared" si="3"/>
        <v>0</v>
      </c>
      <c r="AE17" s="66">
        <f>'Source Data'!N17</f>
        <v>3310</v>
      </c>
      <c r="AF17" s="89">
        <f t="shared" si="4"/>
        <v>0</v>
      </c>
      <c r="AG17" s="270"/>
      <c r="AH17" s="66">
        <f t="shared" si="21"/>
        <v>0</v>
      </c>
      <c r="AI17" s="270"/>
      <c r="AJ17" s="68">
        <f t="shared" si="5"/>
        <v>0</v>
      </c>
      <c r="AK17" s="67">
        <f t="shared" si="6"/>
        <v>0</v>
      </c>
      <c r="AL17" s="89">
        <f t="shared" si="22"/>
        <v>0</v>
      </c>
      <c r="AM17" s="70">
        <f t="shared" si="23"/>
        <v>0</v>
      </c>
      <c r="AN17" s="89">
        <f t="shared" si="24"/>
        <v>0</v>
      </c>
      <c r="AO17" s="60"/>
      <c r="AP17" s="89">
        <f t="shared" si="25"/>
        <v>0</v>
      </c>
      <c r="AQ17" s="68"/>
      <c r="AR17" s="68">
        <f t="shared" si="26"/>
        <v>0</v>
      </c>
      <c r="AS17" s="89">
        <f t="shared" si="27"/>
        <v>0</v>
      </c>
      <c r="AT17" s="69">
        <f t="shared" si="7"/>
        <v>0</v>
      </c>
      <c r="AU17" s="86">
        <f t="shared" si="8"/>
        <v>0</v>
      </c>
      <c r="AV17" s="116"/>
      <c r="AW17" s="65"/>
      <c r="AX17" s="65">
        <f t="shared" si="9"/>
        <v>0</v>
      </c>
      <c r="AY17" s="65">
        <f t="shared" si="10"/>
        <v>0</v>
      </c>
    </row>
    <row r="18" spans="1:51" ht="16.149999999999999" customHeight="1" x14ac:dyDescent="0.2">
      <c r="A18" s="54">
        <v>12</v>
      </c>
      <c r="B18" s="55" t="s">
        <v>17</v>
      </c>
      <c r="C18" s="271">
        <f>'8_2.1.18 SIS'!AB18</f>
        <v>0</v>
      </c>
      <c r="D18" s="56">
        <f>'Source Data'!H18</f>
        <v>2970.5124583417528</v>
      </c>
      <c r="E18" s="74">
        <f t="shared" si="11"/>
        <v>0</v>
      </c>
      <c r="F18" s="290"/>
      <c r="G18" s="56">
        <f>'Source Data'!I18</f>
        <v>374.0615666318472</v>
      </c>
      <c r="H18" s="74">
        <f t="shared" si="12"/>
        <v>0</v>
      </c>
      <c r="I18" s="290"/>
      <c r="J18" s="56">
        <f>'Source Data'!J18</f>
        <v>102.01679089959471</v>
      </c>
      <c r="K18" s="74">
        <f t="shared" si="13"/>
        <v>0</v>
      </c>
      <c r="L18" s="290"/>
      <c r="M18" s="56">
        <f>'Source Data'!K18</f>
        <v>2550.4197724898677</v>
      </c>
      <c r="N18" s="74">
        <f t="shared" si="14"/>
        <v>0</v>
      </c>
      <c r="O18" s="290"/>
      <c r="P18" s="56">
        <f>'Source Data'!L18</f>
        <v>1020.1679089959471</v>
      </c>
      <c r="Q18" s="74">
        <f t="shared" si="15"/>
        <v>0</v>
      </c>
      <c r="R18" s="93">
        <v>0</v>
      </c>
      <c r="S18" s="56"/>
      <c r="T18" s="56"/>
      <c r="U18" s="57">
        <f t="shared" si="1"/>
        <v>0</v>
      </c>
      <c r="V18" s="93">
        <f t="shared" si="2"/>
        <v>0</v>
      </c>
      <c r="W18" s="74">
        <f t="shared" si="16"/>
        <v>0</v>
      </c>
      <c r="X18" s="93">
        <f t="shared" si="17"/>
        <v>0</v>
      </c>
      <c r="Y18" s="56"/>
      <c r="Z18" s="93">
        <f t="shared" si="18"/>
        <v>0</v>
      </c>
      <c r="AA18" s="56"/>
      <c r="AB18" s="56">
        <f t="shared" si="19"/>
        <v>0</v>
      </c>
      <c r="AC18" s="93">
        <f t="shared" si="20"/>
        <v>0</v>
      </c>
      <c r="AD18" s="97">
        <f t="shared" si="3"/>
        <v>0</v>
      </c>
      <c r="AE18" s="75">
        <f>'Source Data'!N18</f>
        <v>6410</v>
      </c>
      <c r="AF18" s="90">
        <f t="shared" si="4"/>
        <v>0</v>
      </c>
      <c r="AG18" s="271"/>
      <c r="AH18" s="75">
        <f t="shared" si="21"/>
        <v>0</v>
      </c>
      <c r="AI18" s="271"/>
      <c r="AJ18" s="77">
        <f t="shared" si="5"/>
        <v>0</v>
      </c>
      <c r="AK18" s="76">
        <f t="shared" si="6"/>
        <v>0</v>
      </c>
      <c r="AL18" s="90">
        <f t="shared" si="22"/>
        <v>0</v>
      </c>
      <c r="AM18" s="79">
        <f t="shared" si="23"/>
        <v>0</v>
      </c>
      <c r="AN18" s="90">
        <f t="shared" si="24"/>
        <v>0</v>
      </c>
      <c r="AO18" s="56"/>
      <c r="AP18" s="90">
        <f t="shared" si="25"/>
        <v>0</v>
      </c>
      <c r="AQ18" s="77"/>
      <c r="AR18" s="77">
        <f t="shared" si="26"/>
        <v>0</v>
      </c>
      <c r="AS18" s="90">
        <f t="shared" si="27"/>
        <v>0</v>
      </c>
      <c r="AT18" s="78">
        <f t="shared" si="7"/>
        <v>0</v>
      </c>
      <c r="AU18" s="87">
        <f t="shared" si="8"/>
        <v>0</v>
      </c>
      <c r="AV18" s="116"/>
      <c r="AW18" s="74"/>
      <c r="AX18" s="74">
        <f t="shared" si="9"/>
        <v>0</v>
      </c>
      <c r="AY18" s="74">
        <f t="shared" si="10"/>
        <v>0</v>
      </c>
    </row>
    <row r="19" spans="1:51" ht="16.149999999999999" customHeight="1" x14ac:dyDescent="0.2">
      <c r="A19" s="54">
        <v>13</v>
      </c>
      <c r="B19" s="55" t="s">
        <v>18</v>
      </c>
      <c r="C19" s="271">
        <f>'8_2.1.18 SIS'!AB19</f>
        <v>0</v>
      </c>
      <c r="D19" s="56">
        <f>'Source Data'!H19</f>
        <v>5498.1587066365764</v>
      </c>
      <c r="E19" s="74">
        <f t="shared" si="11"/>
        <v>0</v>
      </c>
      <c r="F19" s="290"/>
      <c r="G19" s="56">
        <f>'Source Data'!I19</f>
        <v>725.51734025343501</v>
      </c>
      <c r="H19" s="74">
        <f t="shared" si="12"/>
        <v>0</v>
      </c>
      <c r="I19" s="290"/>
      <c r="J19" s="56">
        <f>'Source Data'!J19</f>
        <v>197.86836552366407</v>
      </c>
      <c r="K19" s="74">
        <f t="shared" si="13"/>
        <v>0</v>
      </c>
      <c r="L19" s="290"/>
      <c r="M19" s="56">
        <f>'Source Data'!K19</f>
        <v>4946.7091380916027</v>
      </c>
      <c r="N19" s="74">
        <f t="shared" si="14"/>
        <v>0</v>
      </c>
      <c r="O19" s="290"/>
      <c r="P19" s="56">
        <f>'Source Data'!L19</f>
        <v>1978.6836552366412</v>
      </c>
      <c r="Q19" s="74">
        <f t="shared" si="15"/>
        <v>0</v>
      </c>
      <c r="R19" s="93">
        <v>0</v>
      </c>
      <c r="S19" s="56"/>
      <c r="T19" s="56"/>
      <c r="U19" s="57">
        <f t="shared" si="1"/>
        <v>0</v>
      </c>
      <c r="V19" s="93">
        <f t="shared" si="2"/>
        <v>0</v>
      </c>
      <c r="W19" s="74">
        <f t="shared" si="16"/>
        <v>0</v>
      </c>
      <c r="X19" s="93">
        <f t="shared" si="17"/>
        <v>0</v>
      </c>
      <c r="Y19" s="56"/>
      <c r="Z19" s="93">
        <f t="shared" si="18"/>
        <v>0</v>
      </c>
      <c r="AA19" s="56"/>
      <c r="AB19" s="56">
        <f t="shared" si="19"/>
        <v>0</v>
      </c>
      <c r="AC19" s="93">
        <f t="shared" si="20"/>
        <v>0</v>
      </c>
      <c r="AD19" s="97">
        <f t="shared" si="3"/>
        <v>0</v>
      </c>
      <c r="AE19" s="75">
        <f>'Source Data'!N19</f>
        <v>2773</v>
      </c>
      <c r="AF19" s="90">
        <f t="shared" si="4"/>
        <v>0</v>
      </c>
      <c r="AG19" s="271"/>
      <c r="AH19" s="75">
        <f t="shared" si="21"/>
        <v>0</v>
      </c>
      <c r="AI19" s="271"/>
      <c r="AJ19" s="77">
        <f t="shared" si="5"/>
        <v>0</v>
      </c>
      <c r="AK19" s="76">
        <f t="shared" si="6"/>
        <v>0</v>
      </c>
      <c r="AL19" s="90">
        <f t="shared" si="22"/>
        <v>0</v>
      </c>
      <c r="AM19" s="79">
        <f t="shared" si="23"/>
        <v>0</v>
      </c>
      <c r="AN19" s="90">
        <f t="shared" si="24"/>
        <v>0</v>
      </c>
      <c r="AO19" s="56"/>
      <c r="AP19" s="90">
        <f t="shared" si="25"/>
        <v>0</v>
      </c>
      <c r="AQ19" s="77"/>
      <c r="AR19" s="77">
        <f t="shared" si="26"/>
        <v>0</v>
      </c>
      <c r="AS19" s="90">
        <f t="shared" si="27"/>
        <v>0</v>
      </c>
      <c r="AT19" s="78">
        <f t="shared" si="7"/>
        <v>0</v>
      </c>
      <c r="AU19" s="87">
        <f t="shared" si="8"/>
        <v>0</v>
      </c>
      <c r="AV19" s="116"/>
      <c r="AW19" s="74"/>
      <c r="AX19" s="74">
        <f t="shared" si="9"/>
        <v>0</v>
      </c>
      <c r="AY19" s="74">
        <f t="shared" si="10"/>
        <v>0</v>
      </c>
    </row>
    <row r="20" spans="1:51" ht="16.149999999999999" customHeight="1" x14ac:dyDescent="0.2">
      <c r="A20" s="54">
        <v>14</v>
      </c>
      <c r="B20" s="55" t="s">
        <v>19</v>
      </c>
      <c r="C20" s="271">
        <f>'8_2.1.18 SIS'!AB20</f>
        <v>0</v>
      </c>
      <c r="D20" s="56">
        <f>'Source Data'!H20</f>
        <v>5011.2312545353479</v>
      </c>
      <c r="E20" s="74">
        <f t="shared" si="11"/>
        <v>0</v>
      </c>
      <c r="F20" s="290"/>
      <c r="G20" s="56">
        <f>'Source Data'!I20</f>
        <v>644.89230424636412</v>
      </c>
      <c r="H20" s="74">
        <f t="shared" si="12"/>
        <v>0</v>
      </c>
      <c r="I20" s="290"/>
      <c r="J20" s="56">
        <f>'Source Data'!J20</f>
        <v>175.87971933991753</v>
      </c>
      <c r="K20" s="74">
        <f t="shared" si="13"/>
        <v>0</v>
      </c>
      <c r="L20" s="290"/>
      <c r="M20" s="56">
        <f>'Source Data'!K20</f>
        <v>4396.9929834979375</v>
      </c>
      <c r="N20" s="74">
        <f t="shared" si="14"/>
        <v>0</v>
      </c>
      <c r="O20" s="290"/>
      <c r="P20" s="56">
        <f>'Source Data'!L20</f>
        <v>1758.7971933991751</v>
      </c>
      <c r="Q20" s="74">
        <f t="shared" si="15"/>
        <v>0</v>
      </c>
      <c r="R20" s="93">
        <v>0</v>
      </c>
      <c r="S20" s="56"/>
      <c r="T20" s="56"/>
      <c r="U20" s="57">
        <f t="shared" si="1"/>
        <v>0</v>
      </c>
      <c r="V20" s="93">
        <f t="shared" si="2"/>
        <v>0</v>
      </c>
      <c r="W20" s="74">
        <f t="shared" si="16"/>
        <v>0</v>
      </c>
      <c r="X20" s="93">
        <f t="shared" si="17"/>
        <v>0</v>
      </c>
      <c r="Y20" s="56"/>
      <c r="Z20" s="93">
        <f t="shared" si="18"/>
        <v>0</v>
      </c>
      <c r="AA20" s="56"/>
      <c r="AB20" s="56">
        <f t="shared" si="19"/>
        <v>0</v>
      </c>
      <c r="AC20" s="93">
        <f t="shared" si="20"/>
        <v>0</v>
      </c>
      <c r="AD20" s="97">
        <f t="shared" si="3"/>
        <v>0</v>
      </c>
      <c r="AE20" s="75">
        <f>'Source Data'!N20</f>
        <v>3207</v>
      </c>
      <c r="AF20" s="90">
        <f t="shared" si="4"/>
        <v>0</v>
      </c>
      <c r="AG20" s="271"/>
      <c r="AH20" s="75">
        <f t="shared" si="21"/>
        <v>0</v>
      </c>
      <c r="AI20" s="271"/>
      <c r="AJ20" s="77">
        <f t="shared" si="5"/>
        <v>0</v>
      </c>
      <c r="AK20" s="76">
        <f t="shared" si="6"/>
        <v>0</v>
      </c>
      <c r="AL20" s="90">
        <f t="shared" si="22"/>
        <v>0</v>
      </c>
      <c r="AM20" s="79">
        <f t="shared" si="23"/>
        <v>0</v>
      </c>
      <c r="AN20" s="90">
        <f t="shared" si="24"/>
        <v>0</v>
      </c>
      <c r="AO20" s="56"/>
      <c r="AP20" s="90">
        <f t="shared" si="25"/>
        <v>0</v>
      </c>
      <c r="AQ20" s="77"/>
      <c r="AR20" s="77">
        <f t="shared" si="26"/>
        <v>0</v>
      </c>
      <c r="AS20" s="90">
        <f t="shared" si="27"/>
        <v>0</v>
      </c>
      <c r="AT20" s="78">
        <f t="shared" si="7"/>
        <v>0</v>
      </c>
      <c r="AU20" s="87">
        <f t="shared" si="8"/>
        <v>0</v>
      </c>
      <c r="AV20" s="116"/>
      <c r="AW20" s="74"/>
      <c r="AX20" s="74">
        <f t="shared" si="9"/>
        <v>0</v>
      </c>
      <c r="AY20" s="74">
        <f t="shared" si="10"/>
        <v>0</v>
      </c>
    </row>
    <row r="21" spans="1:51" ht="16.149999999999999" customHeight="1" x14ac:dyDescent="0.2">
      <c r="A21" s="49">
        <v>15</v>
      </c>
      <c r="B21" s="50" t="s">
        <v>20</v>
      </c>
      <c r="C21" s="272">
        <f>'8_2.1.18 SIS'!AB21</f>
        <v>0</v>
      </c>
      <c r="D21" s="51">
        <f>'Source Data'!H21</f>
        <v>5066.2622105753844</v>
      </c>
      <c r="E21" s="80">
        <f t="shared" si="11"/>
        <v>0</v>
      </c>
      <c r="F21" s="291"/>
      <c r="G21" s="51">
        <f>'Source Data'!I21</f>
        <v>701.0216863265847</v>
      </c>
      <c r="H21" s="80">
        <f t="shared" si="12"/>
        <v>0</v>
      </c>
      <c r="I21" s="291"/>
      <c r="J21" s="51">
        <f>'Source Data'!J21</f>
        <v>191.18773263452312</v>
      </c>
      <c r="K21" s="80">
        <f t="shared" si="13"/>
        <v>0</v>
      </c>
      <c r="L21" s="291"/>
      <c r="M21" s="51">
        <f>'Source Data'!K21</f>
        <v>4779.6933158630773</v>
      </c>
      <c r="N21" s="80">
        <f t="shared" si="14"/>
        <v>0</v>
      </c>
      <c r="O21" s="291"/>
      <c r="P21" s="51">
        <f>'Source Data'!L21</f>
        <v>1911.8773263452308</v>
      </c>
      <c r="Q21" s="80">
        <f t="shared" si="15"/>
        <v>0</v>
      </c>
      <c r="R21" s="94">
        <v>0</v>
      </c>
      <c r="S21" s="51"/>
      <c r="T21" s="51"/>
      <c r="U21" s="52">
        <f t="shared" si="1"/>
        <v>0</v>
      </c>
      <c r="V21" s="94">
        <f t="shared" si="2"/>
        <v>0</v>
      </c>
      <c r="W21" s="80">
        <f t="shared" si="16"/>
        <v>0</v>
      </c>
      <c r="X21" s="94">
        <f t="shared" si="17"/>
        <v>0</v>
      </c>
      <c r="Y21" s="51"/>
      <c r="Z21" s="94">
        <f t="shared" si="18"/>
        <v>0</v>
      </c>
      <c r="AA21" s="53"/>
      <c r="AB21" s="51">
        <f t="shared" si="19"/>
        <v>0</v>
      </c>
      <c r="AC21" s="95">
        <f t="shared" si="20"/>
        <v>0</v>
      </c>
      <c r="AD21" s="95">
        <f t="shared" si="3"/>
        <v>0</v>
      </c>
      <c r="AE21" s="71">
        <f>'Source Data'!N21</f>
        <v>2896</v>
      </c>
      <c r="AF21" s="91">
        <f t="shared" si="4"/>
        <v>0</v>
      </c>
      <c r="AG21" s="272"/>
      <c r="AH21" s="71">
        <f t="shared" si="21"/>
        <v>0</v>
      </c>
      <c r="AI21" s="272"/>
      <c r="AJ21" s="72">
        <f t="shared" si="5"/>
        <v>0</v>
      </c>
      <c r="AK21" s="73">
        <f t="shared" si="6"/>
        <v>0</v>
      </c>
      <c r="AL21" s="91">
        <f t="shared" si="22"/>
        <v>0</v>
      </c>
      <c r="AM21" s="82">
        <f t="shared" si="23"/>
        <v>0</v>
      </c>
      <c r="AN21" s="91">
        <f t="shared" si="24"/>
        <v>0</v>
      </c>
      <c r="AO21" s="51"/>
      <c r="AP21" s="91">
        <f t="shared" si="25"/>
        <v>0</v>
      </c>
      <c r="AQ21" s="72"/>
      <c r="AR21" s="72">
        <f t="shared" si="26"/>
        <v>0</v>
      </c>
      <c r="AS21" s="91">
        <f t="shared" si="27"/>
        <v>0</v>
      </c>
      <c r="AT21" s="81">
        <f t="shared" si="7"/>
        <v>0</v>
      </c>
      <c r="AU21" s="88">
        <f t="shared" si="8"/>
        <v>0</v>
      </c>
      <c r="AV21" s="116"/>
      <c r="AW21" s="80"/>
      <c r="AX21" s="80">
        <f t="shared" si="9"/>
        <v>0</v>
      </c>
      <c r="AY21" s="80">
        <f t="shared" si="10"/>
        <v>0</v>
      </c>
    </row>
    <row r="22" spans="1:51" ht="16.149999999999999" customHeight="1" x14ac:dyDescent="0.2">
      <c r="A22" s="58">
        <v>16</v>
      </c>
      <c r="B22" s="59" t="s">
        <v>21</v>
      </c>
      <c r="C22" s="270">
        <f>'8_2.1.18 SIS'!AB22</f>
        <v>0</v>
      </c>
      <c r="D22" s="60">
        <f>'Source Data'!H22</f>
        <v>2365.2515167166002</v>
      </c>
      <c r="E22" s="65">
        <f t="shared" si="11"/>
        <v>0</v>
      </c>
      <c r="F22" s="289"/>
      <c r="G22" s="60">
        <f>'Source Data'!I22</f>
        <v>332.11179417298291</v>
      </c>
      <c r="H22" s="65">
        <f t="shared" si="12"/>
        <v>0</v>
      </c>
      <c r="I22" s="289"/>
      <c r="J22" s="60">
        <f>'Source Data'!J22</f>
        <v>90.57594386535898</v>
      </c>
      <c r="K22" s="65">
        <f t="shared" si="13"/>
        <v>0</v>
      </c>
      <c r="L22" s="289"/>
      <c r="M22" s="60">
        <f>'Source Data'!K22</f>
        <v>2264.3985966339742</v>
      </c>
      <c r="N22" s="65">
        <f t="shared" si="14"/>
        <v>0</v>
      </c>
      <c r="O22" s="289"/>
      <c r="P22" s="60">
        <f>'Source Data'!L22</f>
        <v>905.75943865358965</v>
      </c>
      <c r="Q22" s="65">
        <f t="shared" si="15"/>
        <v>0</v>
      </c>
      <c r="R22" s="92">
        <v>0</v>
      </c>
      <c r="S22" s="60"/>
      <c r="T22" s="60"/>
      <c r="U22" s="61">
        <f t="shared" si="1"/>
        <v>0</v>
      </c>
      <c r="V22" s="92">
        <f t="shared" si="2"/>
        <v>0</v>
      </c>
      <c r="W22" s="65">
        <f t="shared" si="16"/>
        <v>0</v>
      </c>
      <c r="X22" s="92">
        <f t="shared" si="17"/>
        <v>0</v>
      </c>
      <c r="Y22" s="60"/>
      <c r="Z22" s="92">
        <f t="shared" si="18"/>
        <v>0</v>
      </c>
      <c r="AA22" s="60"/>
      <c r="AB22" s="60">
        <f t="shared" si="19"/>
        <v>0</v>
      </c>
      <c r="AC22" s="92">
        <f t="shared" si="20"/>
        <v>0</v>
      </c>
      <c r="AD22" s="96">
        <f t="shared" si="3"/>
        <v>0</v>
      </c>
      <c r="AE22" s="66">
        <f>'Source Data'!N22</f>
        <v>11958</v>
      </c>
      <c r="AF22" s="89">
        <f t="shared" si="4"/>
        <v>0</v>
      </c>
      <c r="AG22" s="270"/>
      <c r="AH22" s="66">
        <f t="shared" si="21"/>
        <v>0</v>
      </c>
      <c r="AI22" s="270"/>
      <c r="AJ22" s="68">
        <f t="shared" si="5"/>
        <v>0</v>
      </c>
      <c r="AK22" s="67">
        <f t="shared" si="6"/>
        <v>0</v>
      </c>
      <c r="AL22" s="89">
        <f t="shared" si="22"/>
        <v>0</v>
      </c>
      <c r="AM22" s="70">
        <f t="shared" si="23"/>
        <v>0</v>
      </c>
      <c r="AN22" s="89">
        <f t="shared" si="24"/>
        <v>0</v>
      </c>
      <c r="AO22" s="60"/>
      <c r="AP22" s="89">
        <f t="shared" si="25"/>
        <v>0</v>
      </c>
      <c r="AQ22" s="68"/>
      <c r="AR22" s="68">
        <f t="shared" si="26"/>
        <v>0</v>
      </c>
      <c r="AS22" s="89">
        <f t="shared" si="27"/>
        <v>0</v>
      </c>
      <c r="AT22" s="69">
        <f t="shared" si="7"/>
        <v>0</v>
      </c>
      <c r="AU22" s="86">
        <f t="shared" si="8"/>
        <v>0</v>
      </c>
      <c r="AV22" s="116"/>
      <c r="AW22" s="65"/>
      <c r="AX22" s="65">
        <f t="shared" si="9"/>
        <v>0</v>
      </c>
      <c r="AY22" s="65">
        <f t="shared" si="10"/>
        <v>0</v>
      </c>
    </row>
    <row r="23" spans="1:51" ht="16.149999999999999" customHeight="1" x14ac:dyDescent="0.2">
      <c r="A23" s="54">
        <v>17</v>
      </c>
      <c r="B23" s="55" t="s">
        <v>22</v>
      </c>
      <c r="C23" s="271">
        <f>'8_2.1.18 SIS'!AB23</f>
        <v>0</v>
      </c>
      <c r="D23" s="56">
        <f>'Source Data'!H23</f>
        <v>3197.8562864796509</v>
      </c>
      <c r="E23" s="74">
        <f t="shared" si="11"/>
        <v>0</v>
      </c>
      <c r="F23" s="290"/>
      <c r="G23" s="56">
        <f>'Source Data'!I23</f>
        <v>404.99760461581491</v>
      </c>
      <c r="H23" s="74">
        <f t="shared" si="12"/>
        <v>0</v>
      </c>
      <c r="I23" s="290"/>
      <c r="J23" s="56">
        <f>'Source Data'!J23</f>
        <v>110.45389216794953</v>
      </c>
      <c r="K23" s="74">
        <f t="shared" si="13"/>
        <v>0</v>
      </c>
      <c r="L23" s="290"/>
      <c r="M23" s="56">
        <f>'Source Data'!K23</f>
        <v>2761.3473041987377</v>
      </c>
      <c r="N23" s="74">
        <f t="shared" si="14"/>
        <v>0</v>
      </c>
      <c r="O23" s="290"/>
      <c r="P23" s="56">
        <f>'Source Data'!L23</f>
        <v>1104.5389216794952</v>
      </c>
      <c r="Q23" s="74">
        <f t="shared" si="15"/>
        <v>0</v>
      </c>
      <c r="R23" s="93">
        <v>0</v>
      </c>
      <c r="S23" s="56"/>
      <c r="T23" s="56"/>
      <c r="U23" s="57">
        <f t="shared" si="1"/>
        <v>0</v>
      </c>
      <c r="V23" s="93">
        <f t="shared" si="2"/>
        <v>0</v>
      </c>
      <c r="W23" s="74">
        <f t="shared" si="16"/>
        <v>0</v>
      </c>
      <c r="X23" s="93">
        <f t="shared" si="17"/>
        <v>0</v>
      </c>
      <c r="Y23" s="56"/>
      <c r="Z23" s="93">
        <f t="shared" si="18"/>
        <v>0</v>
      </c>
      <c r="AA23" s="56"/>
      <c r="AB23" s="56">
        <f t="shared" si="19"/>
        <v>0</v>
      </c>
      <c r="AC23" s="93">
        <f t="shared" si="20"/>
        <v>0</v>
      </c>
      <c r="AD23" s="97">
        <f t="shared" si="3"/>
        <v>0</v>
      </c>
      <c r="AE23" s="75">
        <f>'Source Data'!N23</f>
        <v>7667</v>
      </c>
      <c r="AF23" s="90">
        <f t="shared" si="4"/>
        <v>0</v>
      </c>
      <c r="AG23" s="271"/>
      <c r="AH23" s="75">
        <f>AG23*AE23</f>
        <v>0</v>
      </c>
      <c r="AI23" s="271"/>
      <c r="AJ23" s="77">
        <f t="shared" si="5"/>
        <v>0</v>
      </c>
      <c r="AK23" s="76">
        <f t="shared" si="6"/>
        <v>0</v>
      </c>
      <c r="AL23" s="90">
        <f t="shared" si="22"/>
        <v>0</v>
      </c>
      <c r="AM23" s="79">
        <f t="shared" si="23"/>
        <v>0</v>
      </c>
      <c r="AN23" s="90">
        <f t="shared" si="24"/>
        <v>0</v>
      </c>
      <c r="AO23" s="56"/>
      <c r="AP23" s="90">
        <f t="shared" si="25"/>
        <v>0</v>
      </c>
      <c r="AQ23" s="77"/>
      <c r="AR23" s="77">
        <f t="shared" si="26"/>
        <v>0</v>
      </c>
      <c r="AS23" s="90">
        <f t="shared" si="27"/>
        <v>0</v>
      </c>
      <c r="AT23" s="78">
        <f t="shared" si="7"/>
        <v>0</v>
      </c>
      <c r="AU23" s="87">
        <f t="shared" si="8"/>
        <v>0</v>
      </c>
      <c r="AV23" s="116"/>
      <c r="AW23" s="74"/>
      <c r="AX23" s="74">
        <f t="shared" si="9"/>
        <v>0</v>
      </c>
      <c r="AY23" s="74">
        <f t="shared" si="10"/>
        <v>0</v>
      </c>
    </row>
    <row r="24" spans="1:51" ht="16.149999999999999" customHeight="1" x14ac:dyDescent="0.2">
      <c r="A24" s="54">
        <v>18</v>
      </c>
      <c r="B24" s="55" t="s">
        <v>23</v>
      </c>
      <c r="C24" s="271">
        <f>'8_2.1.18 SIS'!AB24</f>
        <v>0</v>
      </c>
      <c r="D24" s="56">
        <f>'Source Data'!H24</f>
        <v>5126.6533122919036</v>
      </c>
      <c r="E24" s="74">
        <f t="shared" si="11"/>
        <v>0</v>
      </c>
      <c r="F24" s="290"/>
      <c r="G24" s="56">
        <f>'Source Data'!I24</f>
        <v>689.43182714981469</v>
      </c>
      <c r="H24" s="74">
        <f t="shared" si="12"/>
        <v>0</v>
      </c>
      <c r="I24" s="290"/>
      <c r="J24" s="56">
        <f>'Source Data'!J24</f>
        <v>188.02686194994951</v>
      </c>
      <c r="K24" s="74">
        <f t="shared" si="13"/>
        <v>0</v>
      </c>
      <c r="L24" s="290"/>
      <c r="M24" s="56">
        <f>'Source Data'!K24</f>
        <v>4700.6715487487372</v>
      </c>
      <c r="N24" s="74">
        <f t="shared" si="14"/>
        <v>0</v>
      </c>
      <c r="O24" s="290"/>
      <c r="P24" s="56">
        <f>'Source Data'!L24</f>
        <v>0</v>
      </c>
      <c r="Q24" s="74">
        <f t="shared" si="15"/>
        <v>0</v>
      </c>
      <c r="R24" s="93">
        <v>0</v>
      </c>
      <c r="S24" s="56"/>
      <c r="T24" s="56"/>
      <c r="U24" s="57">
        <f t="shared" si="1"/>
        <v>0</v>
      </c>
      <c r="V24" s="93">
        <f t="shared" si="2"/>
        <v>0</v>
      </c>
      <c r="W24" s="74">
        <f t="shared" si="16"/>
        <v>0</v>
      </c>
      <c r="X24" s="93">
        <f t="shared" si="17"/>
        <v>0</v>
      </c>
      <c r="Y24" s="56"/>
      <c r="Z24" s="93">
        <f t="shared" si="18"/>
        <v>0</v>
      </c>
      <c r="AA24" s="56"/>
      <c r="AB24" s="56">
        <f t="shared" si="19"/>
        <v>0</v>
      </c>
      <c r="AC24" s="93">
        <f t="shared" si="20"/>
        <v>0</v>
      </c>
      <c r="AD24" s="97">
        <f t="shared" si="3"/>
        <v>0</v>
      </c>
      <c r="AE24" s="75">
        <f>'Source Data'!N24</f>
        <v>3448</v>
      </c>
      <c r="AF24" s="90">
        <f t="shared" si="4"/>
        <v>0</v>
      </c>
      <c r="AG24" s="271"/>
      <c r="AH24" s="75">
        <f t="shared" si="21"/>
        <v>0</v>
      </c>
      <c r="AI24" s="271"/>
      <c r="AJ24" s="77">
        <f t="shared" si="5"/>
        <v>0</v>
      </c>
      <c r="AK24" s="76">
        <f t="shared" si="6"/>
        <v>0</v>
      </c>
      <c r="AL24" s="90">
        <f t="shared" si="22"/>
        <v>0</v>
      </c>
      <c r="AM24" s="79">
        <f t="shared" si="23"/>
        <v>0</v>
      </c>
      <c r="AN24" s="90">
        <f t="shared" si="24"/>
        <v>0</v>
      </c>
      <c r="AO24" s="56"/>
      <c r="AP24" s="90">
        <f t="shared" si="25"/>
        <v>0</v>
      </c>
      <c r="AQ24" s="77"/>
      <c r="AR24" s="77">
        <f t="shared" si="26"/>
        <v>0</v>
      </c>
      <c r="AS24" s="90">
        <f t="shared" si="27"/>
        <v>0</v>
      </c>
      <c r="AT24" s="78">
        <f t="shared" si="7"/>
        <v>0</v>
      </c>
      <c r="AU24" s="87">
        <f t="shared" si="8"/>
        <v>0</v>
      </c>
      <c r="AV24" s="116"/>
      <c r="AW24" s="74"/>
      <c r="AX24" s="74">
        <f t="shared" si="9"/>
        <v>0</v>
      </c>
      <c r="AY24" s="74">
        <f t="shared" si="10"/>
        <v>0</v>
      </c>
    </row>
    <row r="25" spans="1:51" ht="16.149999999999999" customHeight="1" x14ac:dyDescent="0.2">
      <c r="A25" s="54">
        <v>19</v>
      </c>
      <c r="B25" s="55" t="s">
        <v>24</v>
      </c>
      <c r="C25" s="271">
        <f>'8_2.1.18 SIS'!AB25</f>
        <v>0</v>
      </c>
      <c r="D25" s="56">
        <f>'Source Data'!H25</f>
        <v>4518.921408734529</v>
      </c>
      <c r="E25" s="74">
        <f t="shared" si="11"/>
        <v>0</v>
      </c>
      <c r="F25" s="290"/>
      <c r="G25" s="56">
        <f>'Source Data'!I25</f>
        <v>604.6851220204918</v>
      </c>
      <c r="H25" s="74">
        <f t="shared" si="12"/>
        <v>0</v>
      </c>
      <c r="I25" s="290"/>
      <c r="J25" s="56">
        <f>'Source Data'!J25</f>
        <v>164.91412418740686</v>
      </c>
      <c r="K25" s="74">
        <f t="shared" si="13"/>
        <v>0</v>
      </c>
      <c r="L25" s="290"/>
      <c r="M25" s="56">
        <f>'Source Data'!K25</f>
        <v>4122.8531046851722</v>
      </c>
      <c r="N25" s="74">
        <f t="shared" si="14"/>
        <v>0</v>
      </c>
      <c r="O25" s="290"/>
      <c r="P25" s="56">
        <f>'Source Data'!L25</f>
        <v>1649.1412418740688</v>
      </c>
      <c r="Q25" s="74">
        <f t="shared" si="15"/>
        <v>0</v>
      </c>
      <c r="R25" s="93">
        <v>0</v>
      </c>
      <c r="S25" s="56"/>
      <c r="T25" s="56"/>
      <c r="U25" s="57">
        <f t="shared" si="1"/>
        <v>0</v>
      </c>
      <c r="V25" s="93">
        <f t="shared" si="2"/>
        <v>0</v>
      </c>
      <c r="W25" s="74">
        <f t="shared" si="16"/>
        <v>0</v>
      </c>
      <c r="X25" s="93">
        <f t="shared" si="17"/>
        <v>0</v>
      </c>
      <c r="Y25" s="56"/>
      <c r="Z25" s="93">
        <f t="shared" si="18"/>
        <v>0</v>
      </c>
      <c r="AA25" s="56"/>
      <c r="AB25" s="56">
        <f t="shared" si="19"/>
        <v>0</v>
      </c>
      <c r="AC25" s="93">
        <f t="shared" si="20"/>
        <v>0</v>
      </c>
      <c r="AD25" s="97">
        <f t="shared" si="3"/>
        <v>0</v>
      </c>
      <c r="AE25" s="75">
        <f>'Source Data'!N25</f>
        <v>3382</v>
      </c>
      <c r="AF25" s="90">
        <f t="shared" si="4"/>
        <v>0</v>
      </c>
      <c r="AG25" s="271"/>
      <c r="AH25" s="75">
        <f t="shared" si="21"/>
        <v>0</v>
      </c>
      <c r="AI25" s="271"/>
      <c r="AJ25" s="77">
        <f t="shared" si="5"/>
        <v>0</v>
      </c>
      <c r="AK25" s="76">
        <f t="shared" si="6"/>
        <v>0</v>
      </c>
      <c r="AL25" s="90">
        <f t="shared" si="22"/>
        <v>0</v>
      </c>
      <c r="AM25" s="79">
        <f t="shared" si="23"/>
        <v>0</v>
      </c>
      <c r="AN25" s="90">
        <f t="shared" si="24"/>
        <v>0</v>
      </c>
      <c r="AO25" s="56"/>
      <c r="AP25" s="90">
        <f t="shared" si="25"/>
        <v>0</v>
      </c>
      <c r="AQ25" s="77"/>
      <c r="AR25" s="77">
        <f t="shared" si="26"/>
        <v>0</v>
      </c>
      <c r="AS25" s="90">
        <f t="shared" si="27"/>
        <v>0</v>
      </c>
      <c r="AT25" s="78">
        <f t="shared" si="7"/>
        <v>0</v>
      </c>
      <c r="AU25" s="87">
        <f t="shared" si="8"/>
        <v>0</v>
      </c>
      <c r="AV25" s="116"/>
      <c r="AW25" s="74"/>
      <c r="AX25" s="74">
        <f t="shared" si="9"/>
        <v>0</v>
      </c>
      <c r="AY25" s="74">
        <f t="shared" si="10"/>
        <v>0</v>
      </c>
    </row>
    <row r="26" spans="1:51" ht="16.149999999999999" customHeight="1" x14ac:dyDescent="0.2">
      <c r="A26" s="49">
        <v>20</v>
      </c>
      <c r="B26" s="50" t="s">
        <v>25</v>
      </c>
      <c r="C26" s="272">
        <f>'8_2.1.18 SIS'!AB26</f>
        <v>0</v>
      </c>
      <c r="D26" s="51">
        <f>'Source Data'!H26</f>
        <v>4820.2540944128086</v>
      </c>
      <c r="E26" s="80">
        <f t="shared" si="11"/>
        <v>0</v>
      </c>
      <c r="F26" s="291"/>
      <c r="G26" s="51">
        <f>'Source Data'!I26</f>
        <v>694.558500770818</v>
      </c>
      <c r="H26" s="80">
        <f t="shared" si="12"/>
        <v>0</v>
      </c>
      <c r="I26" s="291"/>
      <c r="J26" s="51">
        <f>'Source Data'!J26</f>
        <v>189.42504566476853</v>
      </c>
      <c r="K26" s="80">
        <f t="shared" si="13"/>
        <v>0</v>
      </c>
      <c r="L26" s="291"/>
      <c r="M26" s="51">
        <f>'Source Data'!K26</f>
        <v>4735.6261416192137</v>
      </c>
      <c r="N26" s="80">
        <f t="shared" si="14"/>
        <v>0</v>
      </c>
      <c r="O26" s="291"/>
      <c r="P26" s="51">
        <f>'Source Data'!L26</f>
        <v>1894.2504566476853</v>
      </c>
      <c r="Q26" s="80">
        <f t="shared" si="15"/>
        <v>0</v>
      </c>
      <c r="R26" s="94">
        <v>0</v>
      </c>
      <c r="S26" s="51"/>
      <c r="T26" s="51"/>
      <c r="U26" s="52">
        <f t="shared" si="1"/>
        <v>0</v>
      </c>
      <c r="V26" s="94">
        <f t="shared" si="2"/>
        <v>0</v>
      </c>
      <c r="W26" s="80">
        <f t="shared" si="16"/>
        <v>0</v>
      </c>
      <c r="X26" s="94">
        <f t="shared" si="17"/>
        <v>0</v>
      </c>
      <c r="Y26" s="51"/>
      <c r="Z26" s="94">
        <f t="shared" si="18"/>
        <v>0</v>
      </c>
      <c r="AA26" s="53"/>
      <c r="AB26" s="51">
        <f t="shared" si="19"/>
        <v>0</v>
      </c>
      <c r="AC26" s="95">
        <f t="shared" si="20"/>
        <v>0</v>
      </c>
      <c r="AD26" s="95">
        <f t="shared" si="3"/>
        <v>0</v>
      </c>
      <c r="AE26" s="71">
        <f>'Source Data'!N26</f>
        <v>2473</v>
      </c>
      <c r="AF26" s="91">
        <f t="shared" si="4"/>
        <v>0</v>
      </c>
      <c r="AG26" s="272"/>
      <c r="AH26" s="71">
        <f t="shared" si="21"/>
        <v>0</v>
      </c>
      <c r="AI26" s="272"/>
      <c r="AJ26" s="72">
        <f t="shared" si="5"/>
        <v>0</v>
      </c>
      <c r="AK26" s="73">
        <f t="shared" si="6"/>
        <v>0</v>
      </c>
      <c r="AL26" s="91">
        <f t="shared" si="22"/>
        <v>0</v>
      </c>
      <c r="AM26" s="82">
        <f t="shared" si="23"/>
        <v>0</v>
      </c>
      <c r="AN26" s="91">
        <f t="shared" si="24"/>
        <v>0</v>
      </c>
      <c r="AO26" s="51"/>
      <c r="AP26" s="91">
        <f t="shared" si="25"/>
        <v>0</v>
      </c>
      <c r="AQ26" s="72"/>
      <c r="AR26" s="72">
        <f t="shared" si="26"/>
        <v>0</v>
      </c>
      <c r="AS26" s="91">
        <f t="shared" si="27"/>
        <v>0</v>
      </c>
      <c r="AT26" s="81">
        <f t="shared" si="7"/>
        <v>0</v>
      </c>
      <c r="AU26" s="88">
        <f t="shared" si="8"/>
        <v>0</v>
      </c>
      <c r="AV26" s="116"/>
      <c r="AW26" s="80"/>
      <c r="AX26" s="80">
        <f t="shared" si="9"/>
        <v>0</v>
      </c>
      <c r="AY26" s="80">
        <f t="shared" si="10"/>
        <v>0</v>
      </c>
    </row>
    <row r="27" spans="1:51" ht="16.149999999999999" customHeight="1" x14ac:dyDescent="0.2">
      <c r="A27" s="58">
        <v>21</v>
      </c>
      <c r="B27" s="59" t="s">
        <v>26</v>
      </c>
      <c r="C27" s="270">
        <f>'8_2.1.18 SIS'!AB27</f>
        <v>0</v>
      </c>
      <c r="D27" s="60">
        <f>'Source Data'!H27</f>
        <v>4964.0768196326962</v>
      </c>
      <c r="E27" s="65">
        <f t="shared" si="11"/>
        <v>0</v>
      </c>
      <c r="F27" s="289"/>
      <c r="G27" s="60">
        <f>'Source Data'!I27</f>
        <v>705.05691404533979</v>
      </c>
      <c r="H27" s="65">
        <f t="shared" si="12"/>
        <v>0</v>
      </c>
      <c r="I27" s="289"/>
      <c r="J27" s="60">
        <f>'Source Data'!J27</f>
        <v>192.28824928509266</v>
      </c>
      <c r="K27" s="65">
        <f t="shared" si="13"/>
        <v>0</v>
      </c>
      <c r="L27" s="289"/>
      <c r="M27" s="60">
        <f>'Source Data'!K27</f>
        <v>4807.2062321273152</v>
      </c>
      <c r="N27" s="65">
        <f t="shared" si="14"/>
        <v>0</v>
      </c>
      <c r="O27" s="289"/>
      <c r="P27" s="60">
        <f>'Source Data'!L27</f>
        <v>1922.8824928509262</v>
      </c>
      <c r="Q27" s="65">
        <f t="shared" si="15"/>
        <v>0</v>
      </c>
      <c r="R27" s="92">
        <v>0</v>
      </c>
      <c r="S27" s="60"/>
      <c r="T27" s="60"/>
      <c r="U27" s="61">
        <f t="shared" si="1"/>
        <v>0</v>
      </c>
      <c r="V27" s="92">
        <f t="shared" si="2"/>
        <v>0</v>
      </c>
      <c r="W27" s="65">
        <f t="shared" si="16"/>
        <v>0</v>
      </c>
      <c r="X27" s="92">
        <f t="shared" si="17"/>
        <v>0</v>
      </c>
      <c r="Y27" s="60"/>
      <c r="Z27" s="92">
        <f t="shared" si="18"/>
        <v>0</v>
      </c>
      <c r="AA27" s="60"/>
      <c r="AB27" s="60">
        <f t="shared" si="19"/>
        <v>0</v>
      </c>
      <c r="AC27" s="92">
        <f t="shared" si="20"/>
        <v>0</v>
      </c>
      <c r="AD27" s="96">
        <f t="shared" si="3"/>
        <v>0</v>
      </c>
      <c r="AE27" s="66">
        <f>'Source Data'!N27</f>
        <v>2521</v>
      </c>
      <c r="AF27" s="89">
        <f t="shared" si="4"/>
        <v>0</v>
      </c>
      <c r="AG27" s="270"/>
      <c r="AH27" s="66">
        <f t="shared" si="21"/>
        <v>0</v>
      </c>
      <c r="AI27" s="270"/>
      <c r="AJ27" s="68">
        <f t="shared" si="5"/>
        <v>0</v>
      </c>
      <c r="AK27" s="67">
        <f t="shared" si="6"/>
        <v>0</v>
      </c>
      <c r="AL27" s="89">
        <f t="shared" si="22"/>
        <v>0</v>
      </c>
      <c r="AM27" s="70">
        <f t="shared" si="23"/>
        <v>0</v>
      </c>
      <c r="AN27" s="89">
        <f t="shared" si="24"/>
        <v>0</v>
      </c>
      <c r="AO27" s="60"/>
      <c r="AP27" s="89">
        <f t="shared" si="25"/>
        <v>0</v>
      </c>
      <c r="AQ27" s="68"/>
      <c r="AR27" s="68">
        <f t="shared" si="26"/>
        <v>0</v>
      </c>
      <c r="AS27" s="89">
        <f t="shared" si="27"/>
        <v>0</v>
      </c>
      <c r="AT27" s="69">
        <f t="shared" si="7"/>
        <v>0</v>
      </c>
      <c r="AU27" s="86">
        <f t="shared" si="8"/>
        <v>0</v>
      </c>
      <c r="AV27" s="116"/>
      <c r="AW27" s="65"/>
      <c r="AX27" s="65">
        <f t="shared" si="9"/>
        <v>0</v>
      </c>
      <c r="AY27" s="65">
        <f t="shared" si="10"/>
        <v>0</v>
      </c>
    </row>
    <row r="28" spans="1:51" ht="16.149999999999999" customHeight="1" x14ac:dyDescent="0.2">
      <c r="A28" s="54">
        <v>22</v>
      </c>
      <c r="B28" s="55" t="s">
        <v>27</v>
      </c>
      <c r="C28" s="271">
        <f>'8_2.1.18 SIS'!AB28</f>
        <v>0</v>
      </c>
      <c r="D28" s="56">
        <f>'Source Data'!H28</f>
        <v>5299.8126353513471</v>
      </c>
      <c r="E28" s="74">
        <f t="shared" si="11"/>
        <v>0</v>
      </c>
      <c r="F28" s="290"/>
      <c r="G28" s="56">
        <f>'Source Data'!I28</f>
        <v>774.29658969861021</v>
      </c>
      <c r="H28" s="74">
        <f t="shared" si="12"/>
        <v>0</v>
      </c>
      <c r="I28" s="290"/>
      <c r="J28" s="56">
        <f>'Source Data'!J28</f>
        <v>211.17179719053001</v>
      </c>
      <c r="K28" s="74">
        <f t="shared" si="13"/>
        <v>0</v>
      </c>
      <c r="L28" s="290"/>
      <c r="M28" s="56">
        <f>'Source Data'!K28</f>
        <v>5279.2949297632513</v>
      </c>
      <c r="N28" s="74">
        <f t="shared" si="14"/>
        <v>0</v>
      </c>
      <c r="O28" s="290"/>
      <c r="P28" s="56">
        <f>'Source Data'!L28</f>
        <v>2111.7179719053006</v>
      </c>
      <c r="Q28" s="74">
        <f t="shared" si="15"/>
        <v>0</v>
      </c>
      <c r="R28" s="93">
        <v>0</v>
      </c>
      <c r="S28" s="56"/>
      <c r="T28" s="56"/>
      <c r="U28" s="57">
        <f t="shared" si="1"/>
        <v>0</v>
      </c>
      <c r="V28" s="93">
        <f t="shared" si="2"/>
        <v>0</v>
      </c>
      <c r="W28" s="74">
        <f t="shared" si="16"/>
        <v>0</v>
      </c>
      <c r="X28" s="93">
        <f t="shared" si="17"/>
        <v>0</v>
      </c>
      <c r="Y28" s="56"/>
      <c r="Z28" s="93">
        <f t="shared" si="18"/>
        <v>0</v>
      </c>
      <c r="AA28" s="56"/>
      <c r="AB28" s="56">
        <f t="shared" si="19"/>
        <v>0</v>
      </c>
      <c r="AC28" s="93">
        <f t="shared" si="20"/>
        <v>0</v>
      </c>
      <c r="AD28" s="97">
        <f t="shared" si="3"/>
        <v>0</v>
      </c>
      <c r="AE28" s="75">
        <f>'Source Data'!N28</f>
        <v>1782</v>
      </c>
      <c r="AF28" s="90">
        <f t="shared" si="4"/>
        <v>0</v>
      </c>
      <c r="AG28" s="271"/>
      <c r="AH28" s="75">
        <f t="shared" si="21"/>
        <v>0</v>
      </c>
      <c r="AI28" s="271"/>
      <c r="AJ28" s="77">
        <f t="shared" si="5"/>
        <v>0</v>
      </c>
      <c r="AK28" s="76">
        <f t="shared" si="6"/>
        <v>0</v>
      </c>
      <c r="AL28" s="90">
        <f t="shared" si="22"/>
        <v>0</v>
      </c>
      <c r="AM28" s="79">
        <f t="shared" si="23"/>
        <v>0</v>
      </c>
      <c r="AN28" s="90">
        <f t="shared" si="24"/>
        <v>0</v>
      </c>
      <c r="AO28" s="56"/>
      <c r="AP28" s="90">
        <f t="shared" si="25"/>
        <v>0</v>
      </c>
      <c r="AQ28" s="77"/>
      <c r="AR28" s="77">
        <f t="shared" si="26"/>
        <v>0</v>
      </c>
      <c r="AS28" s="90">
        <f t="shared" si="27"/>
        <v>0</v>
      </c>
      <c r="AT28" s="78">
        <f t="shared" si="7"/>
        <v>0</v>
      </c>
      <c r="AU28" s="87">
        <f t="shared" si="8"/>
        <v>0</v>
      </c>
      <c r="AV28" s="116"/>
      <c r="AW28" s="74"/>
      <c r="AX28" s="74">
        <f t="shared" si="9"/>
        <v>0</v>
      </c>
      <c r="AY28" s="74">
        <f t="shared" si="10"/>
        <v>0</v>
      </c>
    </row>
    <row r="29" spans="1:51" ht="16.149999999999999" customHeight="1" x14ac:dyDescent="0.2">
      <c r="A29" s="54">
        <v>23</v>
      </c>
      <c r="B29" s="55" t="s">
        <v>28</v>
      </c>
      <c r="C29" s="271">
        <f>'8_2.1.18 SIS'!AB29</f>
        <v>0</v>
      </c>
      <c r="D29" s="56">
        <f>'Source Data'!H29</f>
        <v>4847.3597582819802</v>
      </c>
      <c r="E29" s="74">
        <f t="shared" si="11"/>
        <v>0</v>
      </c>
      <c r="F29" s="290"/>
      <c r="G29" s="56">
        <f>'Source Data'!I29</f>
        <v>643.90858310125191</v>
      </c>
      <c r="H29" s="74">
        <f t="shared" si="12"/>
        <v>0</v>
      </c>
      <c r="I29" s="290"/>
      <c r="J29" s="56">
        <f>'Source Data'!J29</f>
        <v>175.61143175488689</v>
      </c>
      <c r="K29" s="74">
        <f t="shared" si="13"/>
        <v>0</v>
      </c>
      <c r="L29" s="290"/>
      <c r="M29" s="56">
        <f>'Source Data'!K29</f>
        <v>4390.2857938721727</v>
      </c>
      <c r="N29" s="74">
        <f t="shared" si="14"/>
        <v>0</v>
      </c>
      <c r="O29" s="290"/>
      <c r="P29" s="56">
        <f>'Source Data'!L29</f>
        <v>1756.1143175488689</v>
      </c>
      <c r="Q29" s="74">
        <f t="shared" si="15"/>
        <v>0</v>
      </c>
      <c r="R29" s="93">
        <v>0</v>
      </c>
      <c r="S29" s="56"/>
      <c r="T29" s="56"/>
      <c r="U29" s="57">
        <f t="shared" si="1"/>
        <v>0</v>
      </c>
      <c r="V29" s="93">
        <f t="shared" si="2"/>
        <v>0</v>
      </c>
      <c r="W29" s="74">
        <f t="shared" si="16"/>
        <v>0</v>
      </c>
      <c r="X29" s="93">
        <f t="shared" si="17"/>
        <v>0</v>
      </c>
      <c r="Y29" s="56"/>
      <c r="Z29" s="93">
        <f t="shared" si="18"/>
        <v>0</v>
      </c>
      <c r="AA29" s="56"/>
      <c r="AB29" s="56">
        <f t="shared" si="19"/>
        <v>0</v>
      </c>
      <c r="AC29" s="93">
        <f t="shared" si="20"/>
        <v>0</v>
      </c>
      <c r="AD29" s="97">
        <f t="shared" si="3"/>
        <v>0</v>
      </c>
      <c r="AE29" s="75">
        <f>'Source Data'!N29</f>
        <v>3371</v>
      </c>
      <c r="AF29" s="90">
        <f t="shared" si="4"/>
        <v>0</v>
      </c>
      <c r="AG29" s="271"/>
      <c r="AH29" s="75">
        <f t="shared" si="21"/>
        <v>0</v>
      </c>
      <c r="AI29" s="271"/>
      <c r="AJ29" s="77">
        <f t="shared" si="5"/>
        <v>0</v>
      </c>
      <c r="AK29" s="76">
        <f t="shared" si="6"/>
        <v>0</v>
      </c>
      <c r="AL29" s="90">
        <f t="shared" si="22"/>
        <v>0</v>
      </c>
      <c r="AM29" s="79">
        <f t="shared" si="23"/>
        <v>0</v>
      </c>
      <c r="AN29" s="90">
        <f t="shared" si="24"/>
        <v>0</v>
      </c>
      <c r="AO29" s="56"/>
      <c r="AP29" s="90">
        <f t="shared" si="25"/>
        <v>0</v>
      </c>
      <c r="AQ29" s="77"/>
      <c r="AR29" s="77">
        <f t="shared" si="26"/>
        <v>0</v>
      </c>
      <c r="AS29" s="90">
        <f t="shared" si="27"/>
        <v>0</v>
      </c>
      <c r="AT29" s="78">
        <f t="shared" si="7"/>
        <v>0</v>
      </c>
      <c r="AU29" s="87">
        <f t="shared" si="8"/>
        <v>0</v>
      </c>
      <c r="AV29" s="116"/>
      <c r="AW29" s="74"/>
      <c r="AX29" s="74">
        <f t="shared" si="9"/>
        <v>0</v>
      </c>
      <c r="AY29" s="74">
        <f t="shared" si="10"/>
        <v>0</v>
      </c>
    </row>
    <row r="30" spans="1:51" ht="16.149999999999999" customHeight="1" x14ac:dyDescent="0.2">
      <c r="A30" s="54">
        <v>24</v>
      </c>
      <c r="B30" s="55" t="s">
        <v>29</v>
      </c>
      <c r="C30" s="271">
        <f>'8_2.1.18 SIS'!AB30</f>
        <v>0</v>
      </c>
      <c r="D30" s="56">
        <f>'Source Data'!H30</f>
        <v>2376.5026766431456</v>
      </c>
      <c r="E30" s="74">
        <f t="shared" si="11"/>
        <v>0</v>
      </c>
      <c r="F30" s="290"/>
      <c r="G30" s="56">
        <f>'Source Data'!I30</f>
        <v>235.68636722840623</v>
      </c>
      <c r="H30" s="74">
        <f t="shared" si="12"/>
        <v>0</v>
      </c>
      <c r="I30" s="290"/>
      <c r="J30" s="56">
        <f>'Source Data'!J30</f>
        <v>64.278100153201677</v>
      </c>
      <c r="K30" s="74">
        <f t="shared" si="13"/>
        <v>0</v>
      </c>
      <c r="L30" s="290"/>
      <c r="M30" s="56">
        <f>'Source Data'!K30</f>
        <v>1606.9525038300424</v>
      </c>
      <c r="N30" s="74">
        <f t="shared" si="14"/>
        <v>0</v>
      </c>
      <c r="O30" s="290"/>
      <c r="P30" s="56">
        <f>'Source Data'!L30</f>
        <v>642.78100153201683</v>
      </c>
      <c r="Q30" s="74">
        <f t="shared" si="15"/>
        <v>0</v>
      </c>
      <c r="R30" s="93">
        <v>0</v>
      </c>
      <c r="S30" s="56"/>
      <c r="T30" s="56"/>
      <c r="U30" s="57">
        <f t="shared" si="1"/>
        <v>0</v>
      </c>
      <c r="V30" s="93">
        <f t="shared" si="2"/>
        <v>0</v>
      </c>
      <c r="W30" s="74">
        <f t="shared" si="16"/>
        <v>0</v>
      </c>
      <c r="X30" s="93">
        <f t="shared" si="17"/>
        <v>0</v>
      </c>
      <c r="Y30" s="56"/>
      <c r="Z30" s="93">
        <f t="shared" si="18"/>
        <v>0</v>
      </c>
      <c r="AA30" s="56"/>
      <c r="AB30" s="56">
        <f t="shared" si="19"/>
        <v>0</v>
      </c>
      <c r="AC30" s="93">
        <f t="shared" si="20"/>
        <v>0</v>
      </c>
      <c r="AD30" s="97">
        <f t="shared" si="3"/>
        <v>0</v>
      </c>
      <c r="AE30" s="75">
        <f>'Source Data'!N30</f>
        <v>11650</v>
      </c>
      <c r="AF30" s="90">
        <f t="shared" si="4"/>
        <v>0</v>
      </c>
      <c r="AG30" s="271"/>
      <c r="AH30" s="75">
        <f t="shared" si="21"/>
        <v>0</v>
      </c>
      <c r="AI30" s="271"/>
      <c r="AJ30" s="77">
        <f t="shared" si="5"/>
        <v>0</v>
      </c>
      <c r="AK30" s="76">
        <f t="shared" si="6"/>
        <v>0</v>
      </c>
      <c r="AL30" s="90">
        <f t="shared" si="22"/>
        <v>0</v>
      </c>
      <c r="AM30" s="79">
        <f t="shared" si="23"/>
        <v>0</v>
      </c>
      <c r="AN30" s="90">
        <f t="shared" si="24"/>
        <v>0</v>
      </c>
      <c r="AO30" s="56"/>
      <c r="AP30" s="90">
        <f t="shared" si="25"/>
        <v>0</v>
      </c>
      <c r="AQ30" s="77"/>
      <c r="AR30" s="77">
        <f t="shared" si="26"/>
        <v>0</v>
      </c>
      <c r="AS30" s="90">
        <f t="shared" si="27"/>
        <v>0</v>
      </c>
      <c r="AT30" s="78">
        <f t="shared" si="7"/>
        <v>0</v>
      </c>
      <c r="AU30" s="87">
        <f t="shared" si="8"/>
        <v>0</v>
      </c>
      <c r="AV30" s="116"/>
      <c r="AW30" s="74"/>
      <c r="AX30" s="74">
        <f t="shared" si="9"/>
        <v>0</v>
      </c>
      <c r="AY30" s="74">
        <f t="shared" si="10"/>
        <v>0</v>
      </c>
    </row>
    <row r="31" spans="1:51" ht="16.149999999999999" customHeight="1" x14ac:dyDescent="0.2">
      <c r="A31" s="49">
        <v>25</v>
      </c>
      <c r="B31" s="50" t="s">
        <v>30</v>
      </c>
      <c r="C31" s="272">
        <f>'8_2.1.18 SIS'!AB31</f>
        <v>0</v>
      </c>
      <c r="D31" s="51">
        <f>'Source Data'!H31</f>
        <v>4037.466979885065</v>
      </c>
      <c r="E31" s="80">
        <f t="shared" si="11"/>
        <v>0</v>
      </c>
      <c r="F31" s="291"/>
      <c r="G31" s="51">
        <f>'Source Data'!I31</f>
        <v>547.31914183029971</v>
      </c>
      <c r="H31" s="80">
        <f t="shared" si="12"/>
        <v>0</v>
      </c>
      <c r="I31" s="291"/>
      <c r="J31" s="51">
        <f>'Source Data'!J31</f>
        <v>149.268856862809</v>
      </c>
      <c r="K31" s="80">
        <f t="shared" si="13"/>
        <v>0</v>
      </c>
      <c r="L31" s="291"/>
      <c r="M31" s="51">
        <f>'Source Data'!K31</f>
        <v>3731.7214215702247</v>
      </c>
      <c r="N31" s="80">
        <f t="shared" si="14"/>
        <v>0</v>
      </c>
      <c r="O31" s="291"/>
      <c r="P31" s="51">
        <f>'Source Data'!L31</f>
        <v>1492.6885686280898</v>
      </c>
      <c r="Q31" s="80">
        <f t="shared" si="15"/>
        <v>0</v>
      </c>
      <c r="R31" s="94">
        <v>0</v>
      </c>
      <c r="S31" s="51"/>
      <c r="T31" s="51"/>
      <c r="U31" s="52">
        <f t="shared" si="1"/>
        <v>0</v>
      </c>
      <c r="V31" s="94">
        <f t="shared" si="2"/>
        <v>0</v>
      </c>
      <c r="W31" s="80">
        <f t="shared" si="16"/>
        <v>0</v>
      </c>
      <c r="X31" s="94">
        <f t="shared" si="17"/>
        <v>0</v>
      </c>
      <c r="Y31" s="51"/>
      <c r="Z31" s="94">
        <f t="shared" si="18"/>
        <v>0</v>
      </c>
      <c r="AA31" s="53"/>
      <c r="AB31" s="51">
        <f t="shared" si="19"/>
        <v>0</v>
      </c>
      <c r="AC31" s="95">
        <f t="shared" si="20"/>
        <v>0</v>
      </c>
      <c r="AD31" s="95">
        <f t="shared" si="3"/>
        <v>0</v>
      </c>
      <c r="AE31" s="71">
        <f>'Source Data'!N31</f>
        <v>4673</v>
      </c>
      <c r="AF31" s="91">
        <f t="shared" si="4"/>
        <v>0</v>
      </c>
      <c r="AG31" s="272"/>
      <c r="AH31" s="71">
        <f t="shared" si="21"/>
        <v>0</v>
      </c>
      <c r="AI31" s="272"/>
      <c r="AJ31" s="72">
        <f t="shared" si="5"/>
        <v>0</v>
      </c>
      <c r="AK31" s="73">
        <f t="shared" si="6"/>
        <v>0</v>
      </c>
      <c r="AL31" s="91">
        <f t="shared" si="22"/>
        <v>0</v>
      </c>
      <c r="AM31" s="82">
        <f t="shared" si="23"/>
        <v>0</v>
      </c>
      <c r="AN31" s="91">
        <f t="shared" si="24"/>
        <v>0</v>
      </c>
      <c r="AO31" s="51"/>
      <c r="AP31" s="91">
        <f t="shared" si="25"/>
        <v>0</v>
      </c>
      <c r="AQ31" s="72"/>
      <c r="AR31" s="72">
        <f t="shared" si="26"/>
        <v>0</v>
      </c>
      <c r="AS31" s="91">
        <f t="shared" si="27"/>
        <v>0</v>
      </c>
      <c r="AT31" s="81">
        <f t="shared" si="7"/>
        <v>0</v>
      </c>
      <c r="AU31" s="88">
        <f t="shared" si="8"/>
        <v>0</v>
      </c>
      <c r="AV31" s="116"/>
      <c r="AW31" s="80"/>
      <c r="AX31" s="80">
        <f t="shared" si="9"/>
        <v>0</v>
      </c>
      <c r="AY31" s="80">
        <f t="shared" si="10"/>
        <v>0</v>
      </c>
    </row>
    <row r="32" spans="1:51" ht="16.149999999999999" customHeight="1" x14ac:dyDescent="0.2">
      <c r="A32" s="58">
        <v>26</v>
      </c>
      <c r="B32" s="59" t="s">
        <v>31</v>
      </c>
      <c r="C32" s="270">
        <f>'8_2.1.18 SIS'!AB32</f>
        <v>0</v>
      </c>
      <c r="D32" s="60">
        <f>'Source Data'!H32</f>
        <v>3766.8356517369007</v>
      </c>
      <c r="E32" s="65">
        <f t="shared" si="11"/>
        <v>0</v>
      </c>
      <c r="F32" s="289"/>
      <c r="G32" s="60">
        <f>'Source Data'!I32</f>
        <v>468.82114429316323</v>
      </c>
      <c r="H32" s="65">
        <f t="shared" si="12"/>
        <v>0</v>
      </c>
      <c r="I32" s="289"/>
      <c r="J32" s="60">
        <f>'Source Data'!J32</f>
        <v>127.8603120799536</v>
      </c>
      <c r="K32" s="65">
        <f t="shared" si="13"/>
        <v>0</v>
      </c>
      <c r="L32" s="289"/>
      <c r="M32" s="60">
        <f>'Source Data'!K32</f>
        <v>3196.5078019988405</v>
      </c>
      <c r="N32" s="65">
        <f t="shared" si="14"/>
        <v>0</v>
      </c>
      <c r="O32" s="289"/>
      <c r="P32" s="60">
        <f>'Source Data'!L32</f>
        <v>1278.6031207995361</v>
      </c>
      <c r="Q32" s="65">
        <f t="shared" si="15"/>
        <v>0</v>
      </c>
      <c r="R32" s="92">
        <v>0</v>
      </c>
      <c r="S32" s="60"/>
      <c r="T32" s="60"/>
      <c r="U32" s="61">
        <f t="shared" si="1"/>
        <v>0</v>
      </c>
      <c r="V32" s="92">
        <f t="shared" si="2"/>
        <v>0</v>
      </c>
      <c r="W32" s="65">
        <f t="shared" si="16"/>
        <v>0</v>
      </c>
      <c r="X32" s="92">
        <f t="shared" si="17"/>
        <v>0</v>
      </c>
      <c r="Y32" s="60"/>
      <c r="Z32" s="92">
        <f t="shared" si="18"/>
        <v>0</v>
      </c>
      <c r="AA32" s="60"/>
      <c r="AB32" s="60">
        <f t="shared" si="19"/>
        <v>0</v>
      </c>
      <c r="AC32" s="92">
        <f t="shared" si="20"/>
        <v>0</v>
      </c>
      <c r="AD32" s="96">
        <f t="shared" si="3"/>
        <v>0</v>
      </c>
      <c r="AE32" s="66">
        <f>'Source Data'!N32</f>
        <v>5304</v>
      </c>
      <c r="AF32" s="89">
        <f t="shared" si="4"/>
        <v>0</v>
      </c>
      <c r="AG32" s="270"/>
      <c r="AH32" s="66">
        <f t="shared" si="21"/>
        <v>0</v>
      </c>
      <c r="AI32" s="270"/>
      <c r="AJ32" s="68">
        <f t="shared" si="5"/>
        <v>0</v>
      </c>
      <c r="AK32" s="67">
        <f t="shared" si="6"/>
        <v>0</v>
      </c>
      <c r="AL32" s="89">
        <f t="shared" si="22"/>
        <v>0</v>
      </c>
      <c r="AM32" s="70">
        <f t="shared" si="23"/>
        <v>0</v>
      </c>
      <c r="AN32" s="89">
        <f t="shared" si="24"/>
        <v>0</v>
      </c>
      <c r="AO32" s="60"/>
      <c r="AP32" s="89">
        <f t="shared" si="25"/>
        <v>0</v>
      </c>
      <c r="AQ32" s="68"/>
      <c r="AR32" s="68">
        <f t="shared" si="26"/>
        <v>0</v>
      </c>
      <c r="AS32" s="89">
        <f t="shared" si="27"/>
        <v>0</v>
      </c>
      <c r="AT32" s="69">
        <f t="shared" si="7"/>
        <v>0</v>
      </c>
      <c r="AU32" s="86">
        <f t="shared" si="8"/>
        <v>0</v>
      </c>
      <c r="AV32" s="116"/>
      <c r="AW32" s="65"/>
      <c r="AX32" s="65">
        <f t="shared" si="9"/>
        <v>0</v>
      </c>
      <c r="AY32" s="65">
        <f t="shared" si="10"/>
        <v>0</v>
      </c>
    </row>
    <row r="33" spans="1:51" ht="16.149999999999999" customHeight="1" x14ac:dyDescent="0.2">
      <c r="A33" s="54">
        <v>27</v>
      </c>
      <c r="B33" s="55" t="s">
        <v>32</v>
      </c>
      <c r="C33" s="271">
        <f>'8_2.1.18 SIS'!AB33</f>
        <v>1</v>
      </c>
      <c r="D33" s="56">
        <f>'Source Data'!H33</f>
        <v>5228.5444628948371</v>
      </c>
      <c r="E33" s="74">
        <f t="shared" si="11"/>
        <v>5228.5444628948371</v>
      </c>
      <c r="F33" s="290"/>
      <c r="G33" s="56">
        <f>'Source Data'!I33</f>
        <v>687.4036243637745</v>
      </c>
      <c r="H33" s="74">
        <f t="shared" si="12"/>
        <v>0</v>
      </c>
      <c r="I33" s="290"/>
      <c r="J33" s="56">
        <f>'Source Data'!J33</f>
        <v>187.4737157355749</v>
      </c>
      <c r="K33" s="74">
        <f t="shared" si="13"/>
        <v>0</v>
      </c>
      <c r="L33" s="290"/>
      <c r="M33" s="56">
        <f>'Source Data'!K33</f>
        <v>4686.842893389372</v>
      </c>
      <c r="N33" s="74">
        <f t="shared" si="14"/>
        <v>0</v>
      </c>
      <c r="O33" s="290"/>
      <c r="P33" s="56">
        <f>'Source Data'!L33</f>
        <v>1874.7371573557489</v>
      </c>
      <c r="Q33" s="74">
        <f t="shared" si="15"/>
        <v>0</v>
      </c>
      <c r="R33" s="93">
        <v>5916</v>
      </c>
      <c r="S33" s="56"/>
      <c r="T33" s="56"/>
      <c r="U33" s="57">
        <f t="shared" si="1"/>
        <v>0</v>
      </c>
      <c r="V33" s="93">
        <f t="shared" si="2"/>
        <v>5916</v>
      </c>
      <c r="W33" s="74">
        <f t="shared" si="16"/>
        <v>-15</v>
      </c>
      <c r="X33" s="93">
        <f t="shared" si="17"/>
        <v>5901</v>
      </c>
      <c r="Y33" s="56"/>
      <c r="Z33" s="93">
        <f t="shared" si="18"/>
        <v>5901</v>
      </c>
      <c r="AA33" s="56"/>
      <c r="AB33" s="56">
        <f t="shared" si="19"/>
        <v>5901</v>
      </c>
      <c r="AC33" s="93">
        <f t="shared" si="20"/>
        <v>492</v>
      </c>
      <c r="AD33" s="97">
        <f t="shared" si="3"/>
        <v>5901</v>
      </c>
      <c r="AE33" s="75">
        <f>'Source Data'!N33</f>
        <v>3412</v>
      </c>
      <c r="AF33" s="90">
        <f t="shared" si="4"/>
        <v>3412</v>
      </c>
      <c r="AG33" s="271"/>
      <c r="AH33" s="75">
        <f t="shared" si="21"/>
        <v>0</v>
      </c>
      <c r="AI33" s="271"/>
      <c r="AJ33" s="77">
        <f t="shared" si="5"/>
        <v>0</v>
      </c>
      <c r="AK33" s="76">
        <f t="shared" si="6"/>
        <v>0</v>
      </c>
      <c r="AL33" s="90">
        <f t="shared" si="22"/>
        <v>3412</v>
      </c>
      <c r="AM33" s="79">
        <f t="shared" si="23"/>
        <v>-9</v>
      </c>
      <c r="AN33" s="90">
        <f t="shared" si="24"/>
        <v>3403</v>
      </c>
      <c r="AO33" s="56"/>
      <c r="AP33" s="90">
        <f t="shared" si="25"/>
        <v>3403</v>
      </c>
      <c r="AQ33" s="77"/>
      <c r="AR33" s="77">
        <f t="shared" si="26"/>
        <v>3403</v>
      </c>
      <c r="AS33" s="90">
        <f t="shared" si="27"/>
        <v>284</v>
      </c>
      <c r="AT33" s="78">
        <f t="shared" si="7"/>
        <v>9304</v>
      </c>
      <c r="AU33" s="87">
        <f t="shared" si="8"/>
        <v>776</v>
      </c>
      <c r="AV33" s="116"/>
      <c r="AW33" s="74"/>
      <c r="AX33" s="74">
        <f t="shared" si="9"/>
        <v>9</v>
      </c>
      <c r="AY33" s="74">
        <f t="shared" si="10"/>
        <v>9</v>
      </c>
    </row>
    <row r="34" spans="1:51" ht="16.149999999999999" customHeight="1" x14ac:dyDescent="0.2">
      <c r="A34" s="54">
        <v>28</v>
      </c>
      <c r="B34" s="55" t="s">
        <v>33</v>
      </c>
      <c r="C34" s="271">
        <f>'8_2.1.18 SIS'!AB34</f>
        <v>0</v>
      </c>
      <c r="D34" s="56">
        <f>'Source Data'!H34</f>
        <v>3407.9343597999155</v>
      </c>
      <c r="E34" s="74">
        <f t="shared" si="11"/>
        <v>0</v>
      </c>
      <c r="F34" s="290"/>
      <c r="G34" s="56">
        <f>'Source Data'!I34</f>
        <v>466.65190378503735</v>
      </c>
      <c r="H34" s="74">
        <f t="shared" si="12"/>
        <v>0</v>
      </c>
      <c r="I34" s="290"/>
      <c r="J34" s="56">
        <f>'Source Data'!J34</f>
        <v>127.26870103228291</v>
      </c>
      <c r="K34" s="74">
        <f t="shared" si="13"/>
        <v>0</v>
      </c>
      <c r="L34" s="290"/>
      <c r="M34" s="56">
        <f>'Source Data'!K34</f>
        <v>3181.7175258070724</v>
      </c>
      <c r="N34" s="74">
        <f t="shared" si="14"/>
        <v>0</v>
      </c>
      <c r="O34" s="290"/>
      <c r="P34" s="56">
        <f>'Source Data'!L34</f>
        <v>1272.6870103228293</v>
      </c>
      <c r="Q34" s="74">
        <f t="shared" si="15"/>
        <v>0</v>
      </c>
      <c r="R34" s="93">
        <v>0</v>
      </c>
      <c r="S34" s="56"/>
      <c r="T34" s="56"/>
      <c r="U34" s="57">
        <f t="shared" si="1"/>
        <v>0</v>
      </c>
      <c r="V34" s="93">
        <f t="shared" si="2"/>
        <v>0</v>
      </c>
      <c r="W34" s="74">
        <f t="shared" si="16"/>
        <v>0</v>
      </c>
      <c r="X34" s="93">
        <f t="shared" si="17"/>
        <v>0</v>
      </c>
      <c r="Y34" s="56"/>
      <c r="Z34" s="93">
        <f t="shared" si="18"/>
        <v>0</v>
      </c>
      <c r="AA34" s="56"/>
      <c r="AB34" s="56">
        <f t="shared" si="19"/>
        <v>0</v>
      </c>
      <c r="AC34" s="93">
        <f t="shared" si="20"/>
        <v>0</v>
      </c>
      <c r="AD34" s="97">
        <f t="shared" si="3"/>
        <v>0</v>
      </c>
      <c r="AE34" s="75">
        <f>'Source Data'!N34</f>
        <v>5598</v>
      </c>
      <c r="AF34" s="90">
        <f t="shared" si="4"/>
        <v>0</v>
      </c>
      <c r="AG34" s="271"/>
      <c r="AH34" s="75">
        <f t="shared" si="21"/>
        <v>0</v>
      </c>
      <c r="AI34" s="271"/>
      <c r="AJ34" s="77">
        <f t="shared" si="5"/>
        <v>0</v>
      </c>
      <c r="AK34" s="76">
        <f t="shared" si="6"/>
        <v>0</v>
      </c>
      <c r="AL34" s="90">
        <f t="shared" si="22"/>
        <v>0</v>
      </c>
      <c r="AM34" s="79">
        <f t="shared" si="23"/>
        <v>0</v>
      </c>
      <c r="AN34" s="90">
        <f t="shared" si="24"/>
        <v>0</v>
      </c>
      <c r="AO34" s="56"/>
      <c r="AP34" s="90">
        <f t="shared" si="25"/>
        <v>0</v>
      </c>
      <c r="AQ34" s="77"/>
      <c r="AR34" s="77">
        <f t="shared" si="26"/>
        <v>0</v>
      </c>
      <c r="AS34" s="90">
        <f t="shared" si="27"/>
        <v>0</v>
      </c>
      <c r="AT34" s="78">
        <f t="shared" si="7"/>
        <v>0</v>
      </c>
      <c r="AU34" s="87">
        <f t="shared" si="8"/>
        <v>0</v>
      </c>
      <c r="AV34" s="116"/>
      <c r="AW34" s="74"/>
      <c r="AX34" s="74">
        <f t="shared" si="9"/>
        <v>0</v>
      </c>
      <c r="AY34" s="74">
        <f t="shared" si="10"/>
        <v>0</v>
      </c>
    </row>
    <row r="35" spans="1:51" ht="16.149999999999999" customHeight="1" x14ac:dyDescent="0.2">
      <c r="A35" s="54">
        <v>29</v>
      </c>
      <c r="B35" s="55" t="s">
        <v>34</v>
      </c>
      <c r="C35" s="271">
        <f>'8_2.1.18 SIS'!AB35</f>
        <v>0</v>
      </c>
      <c r="D35" s="56">
        <f>'Source Data'!H35</f>
        <v>4119.4752527522951</v>
      </c>
      <c r="E35" s="74">
        <f t="shared" si="11"/>
        <v>0</v>
      </c>
      <c r="F35" s="290"/>
      <c r="G35" s="56">
        <f>'Source Data'!I35</f>
        <v>554.9726016103474</v>
      </c>
      <c r="H35" s="74">
        <f t="shared" si="12"/>
        <v>0</v>
      </c>
      <c r="I35" s="290"/>
      <c r="J35" s="56">
        <f>'Source Data'!J35</f>
        <v>151.35616407554929</v>
      </c>
      <c r="K35" s="74">
        <f t="shared" si="13"/>
        <v>0</v>
      </c>
      <c r="L35" s="290"/>
      <c r="M35" s="56">
        <f>'Source Data'!K35</f>
        <v>3783.9041018887328</v>
      </c>
      <c r="N35" s="74">
        <f t="shared" si="14"/>
        <v>0</v>
      </c>
      <c r="O35" s="290"/>
      <c r="P35" s="56">
        <f>'Source Data'!L35</f>
        <v>1513.5616407554928</v>
      </c>
      <c r="Q35" s="74">
        <f t="shared" si="15"/>
        <v>0</v>
      </c>
      <c r="R35" s="93">
        <v>0</v>
      </c>
      <c r="S35" s="56"/>
      <c r="T35" s="56"/>
      <c r="U35" s="57">
        <f t="shared" si="1"/>
        <v>0</v>
      </c>
      <c r="V35" s="93">
        <f t="shared" si="2"/>
        <v>0</v>
      </c>
      <c r="W35" s="74">
        <f t="shared" si="16"/>
        <v>0</v>
      </c>
      <c r="X35" s="93">
        <f t="shared" si="17"/>
        <v>0</v>
      </c>
      <c r="Y35" s="56"/>
      <c r="Z35" s="93">
        <f t="shared" si="18"/>
        <v>0</v>
      </c>
      <c r="AA35" s="56"/>
      <c r="AB35" s="56">
        <f t="shared" si="19"/>
        <v>0</v>
      </c>
      <c r="AC35" s="93">
        <f t="shared" si="20"/>
        <v>0</v>
      </c>
      <c r="AD35" s="97">
        <f t="shared" si="3"/>
        <v>0</v>
      </c>
      <c r="AE35" s="75">
        <f>'Source Data'!N35</f>
        <v>4860</v>
      </c>
      <c r="AF35" s="90">
        <f t="shared" si="4"/>
        <v>0</v>
      </c>
      <c r="AG35" s="271"/>
      <c r="AH35" s="75">
        <f t="shared" si="21"/>
        <v>0</v>
      </c>
      <c r="AI35" s="271"/>
      <c r="AJ35" s="77">
        <f t="shared" si="5"/>
        <v>0</v>
      </c>
      <c r="AK35" s="76">
        <f t="shared" si="6"/>
        <v>0</v>
      </c>
      <c r="AL35" s="90">
        <f t="shared" si="22"/>
        <v>0</v>
      </c>
      <c r="AM35" s="79">
        <f t="shared" si="23"/>
        <v>0</v>
      </c>
      <c r="AN35" s="90">
        <f t="shared" si="24"/>
        <v>0</v>
      </c>
      <c r="AO35" s="56"/>
      <c r="AP35" s="90">
        <f t="shared" si="25"/>
        <v>0</v>
      </c>
      <c r="AQ35" s="77"/>
      <c r="AR35" s="77">
        <f t="shared" si="26"/>
        <v>0</v>
      </c>
      <c r="AS35" s="90">
        <f t="shared" si="27"/>
        <v>0</v>
      </c>
      <c r="AT35" s="78">
        <f t="shared" si="7"/>
        <v>0</v>
      </c>
      <c r="AU35" s="87">
        <f t="shared" si="8"/>
        <v>0</v>
      </c>
      <c r="AV35" s="116"/>
      <c r="AW35" s="74"/>
      <c r="AX35" s="74">
        <f t="shared" si="9"/>
        <v>0</v>
      </c>
      <c r="AY35" s="74">
        <f t="shared" si="10"/>
        <v>0</v>
      </c>
    </row>
    <row r="36" spans="1:51" ht="16.149999999999999" customHeight="1" x14ac:dyDescent="0.2">
      <c r="A36" s="49">
        <v>30</v>
      </c>
      <c r="B36" s="50" t="s">
        <v>35</v>
      </c>
      <c r="C36" s="272">
        <f>'8_2.1.18 SIS'!AB36</f>
        <v>0</v>
      </c>
      <c r="D36" s="51">
        <f>'Source Data'!H36</f>
        <v>5413.9637107951485</v>
      </c>
      <c r="E36" s="80">
        <f t="shared" si="11"/>
        <v>0</v>
      </c>
      <c r="F36" s="291"/>
      <c r="G36" s="51">
        <f>'Source Data'!I36</f>
        <v>702.2116679130869</v>
      </c>
      <c r="H36" s="80">
        <f t="shared" si="12"/>
        <v>0</v>
      </c>
      <c r="I36" s="291"/>
      <c r="J36" s="51">
        <f>'Source Data'!J36</f>
        <v>191.51227306720551</v>
      </c>
      <c r="K36" s="80">
        <f t="shared" si="13"/>
        <v>0</v>
      </c>
      <c r="L36" s="291"/>
      <c r="M36" s="51">
        <f>'Source Data'!K36</f>
        <v>4787.8068266801383</v>
      </c>
      <c r="N36" s="80">
        <f t="shared" si="14"/>
        <v>0</v>
      </c>
      <c r="O36" s="291"/>
      <c r="P36" s="51">
        <f>'Source Data'!L36</f>
        <v>1915.1227306720555</v>
      </c>
      <c r="Q36" s="80">
        <f t="shared" si="15"/>
        <v>0</v>
      </c>
      <c r="R36" s="94">
        <v>0</v>
      </c>
      <c r="S36" s="51"/>
      <c r="T36" s="51"/>
      <c r="U36" s="52">
        <f t="shared" si="1"/>
        <v>0</v>
      </c>
      <c r="V36" s="94">
        <f t="shared" si="2"/>
        <v>0</v>
      </c>
      <c r="W36" s="80">
        <f t="shared" si="16"/>
        <v>0</v>
      </c>
      <c r="X36" s="94">
        <f t="shared" si="17"/>
        <v>0</v>
      </c>
      <c r="Y36" s="51"/>
      <c r="Z36" s="94">
        <f t="shared" si="18"/>
        <v>0</v>
      </c>
      <c r="AA36" s="53"/>
      <c r="AB36" s="51">
        <f t="shared" si="19"/>
        <v>0</v>
      </c>
      <c r="AC36" s="95">
        <f t="shared" si="20"/>
        <v>0</v>
      </c>
      <c r="AD36" s="95">
        <f t="shared" si="3"/>
        <v>0</v>
      </c>
      <c r="AE36" s="71">
        <f>'Source Data'!N36</f>
        <v>3884</v>
      </c>
      <c r="AF36" s="91">
        <f t="shared" si="4"/>
        <v>0</v>
      </c>
      <c r="AG36" s="272"/>
      <c r="AH36" s="71">
        <f t="shared" si="21"/>
        <v>0</v>
      </c>
      <c r="AI36" s="272"/>
      <c r="AJ36" s="72">
        <f t="shared" si="5"/>
        <v>0</v>
      </c>
      <c r="AK36" s="73">
        <f t="shared" si="6"/>
        <v>0</v>
      </c>
      <c r="AL36" s="91">
        <f t="shared" si="22"/>
        <v>0</v>
      </c>
      <c r="AM36" s="82">
        <f t="shared" si="23"/>
        <v>0</v>
      </c>
      <c r="AN36" s="91">
        <f t="shared" si="24"/>
        <v>0</v>
      </c>
      <c r="AO36" s="51"/>
      <c r="AP36" s="91">
        <f t="shared" si="25"/>
        <v>0</v>
      </c>
      <c r="AQ36" s="72"/>
      <c r="AR36" s="72">
        <f t="shared" si="26"/>
        <v>0</v>
      </c>
      <c r="AS36" s="91">
        <f t="shared" si="27"/>
        <v>0</v>
      </c>
      <c r="AT36" s="81">
        <f t="shared" si="7"/>
        <v>0</v>
      </c>
      <c r="AU36" s="88">
        <f t="shared" si="8"/>
        <v>0</v>
      </c>
      <c r="AV36" s="116"/>
      <c r="AW36" s="80"/>
      <c r="AX36" s="80">
        <f t="shared" si="9"/>
        <v>0</v>
      </c>
      <c r="AY36" s="80">
        <f t="shared" si="10"/>
        <v>0</v>
      </c>
    </row>
    <row r="37" spans="1:51" ht="16.149999999999999" customHeight="1" x14ac:dyDescent="0.2">
      <c r="A37" s="58">
        <v>31</v>
      </c>
      <c r="B37" s="59" t="s">
        <v>36</v>
      </c>
      <c r="C37" s="270">
        <f>'8_2.1.18 SIS'!AB37</f>
        <v>0</v>
      </c>
      <c r="D37" s="60">
        <f>'Source Data'!H37</f>
        <v>3796.0097351340864</v>
      </c>
      <c r="E37" s="65">
        <f t="shared" si="11"/>
        <v>0</v>
      </c>
      <c r="F37" s="289"/>
      <c r="G37" s="60">
        <f>'Source Data'!I37</f>
        <v>524.75657375911442</v>
      </c>
      <c r="H37" s="65">
        <f t="shared" si="12"/>
        <v>0</v>
      </c>
      <c r="I37" s="289"/>
      <c r="J37" s="60">
        <f>'Source Data'!J37</f>
        <v>143.11542920703121</v>
      </c>
      <c r="K37" s="65">
        <f t="shared" si="13"/>
        <v>0</v>
      </c>
      <c r="L37" s="289"/>
      <c r="M37" s="60">
        <f>'Source Data'!K37</f>
        <v>3577.8857301757807</v>
      </c>
      <c r="N37" s="65">
        <f t="shared" si="14"/>
        <v>0</v>
      </c>
      <c r="O37" s="289"/>
      <c r="P37" s="60">
        <f>'Source Data'!L37</f>
        <v>1431.1542920703123</v>
      </c>
      <c r="Q37" s="65">
        <f t="shared" si="15"/>
        <v>0</v>
      </c>
      <c r="R37" s="92">
        <v>0</v>
      </c>
      <c r="S37" s="60"/>
      <c r="T37" s="60"/>
      <c r="U37" s="61">
        <f t="shared" si="1"/>
        <v>0</v>
      </c>
      <c r="V37" s="92">
        <f t="shared" si="2"/>
        <v>0</v>
      </c>
      <c r="W37" s="65">
        <f t="shared" si="16"/>
        <v>0</v>
      </c>
      <c r="X37" s="92">
        <f t="shared" si="17"/>
        <v>0</v>
      </c>
      <c r="Y37" s="60"/>
      <c r="Z37" s="92">
        <f t="shared" si="18"/>
        <v>0</v>
      </c>
      <c r="AA37" s="60"/>
      <c r="AB37" s="60">
        <f t="shared" si="19"/>
        <v>0</v>
      </c>
      <c r="AC37" s="92">
        <f t="shared" si="20"/>
        <v>0</v>
      </c>
      <c r="AD37" s="96">
        <f t="shared" si="3"/>
        <v>0</v>
      </c>
      <c r="AE37" s="66">
        <f>'Source Data'!N37</f>
        <v>5567</v>
      </c>
      <c r="AF37" s="89">
        <f t="shared" si="4"/>
        <v>0</v>
      </c>
      <c r="AG37" s="270"/>
      <c r="AH37" s="66">
        <f t="shared" si="21"/>
        <v>0</v>
      </c>
      <c r="AI37" s="270"/>
      <c r="AJ37" s="68">
        <f t="shared" si="5"/>
        <v>0</v>
      </c>
      <c r="AK37" s="67">
        <f t="shared" si="6"/>
        <v>0</v>
      </c>
      <c r="AL37" s="89">
        <f t="shared" si="22"/>
        <v>0</v>
      </c>
      <c r="AM37" s="70">
        <f t="shared" si="23"/>
        <v>0</v>
      </c>
      <c r="AN37" s="89">
        <f t="shared" si="24"/>
        <v>0</v>
      </c>
      <c r="AO37" s="60"/>
      <c r="AP37" s="89">
        <f t="shared" si="25"/>
        <v>0</v>
      </c>
      <c r="AQ37" s="68"/>
      <c r="AR37" s="68">
        <f t="shared" si="26"/>
        <v>0</v>
      </c>
      <c r="AS37" s="89">
        <f t="shared" si="27"/>
        <v>0</v>
      </c>
      <c r="AT37" s="69">
        <f t="shared" si="7"/>
        <v>0</v>
      </c>
      <c r="AU37" s="86">
        <f t="shared" si="8"/>
        <v>0</v>
      </c>
      <c r="AV37" s="116"/>
      <c r="AW37" s="65"/>
      <c r="AX37" s="65">
        <f t="shared" si="9"/>
        <v>0</v>
      </c>
      <c r="AY37" s="65">
        <f t="shared" si="10"/>
        <v>0</v>
      </c>
    </row>
    <row r="38" spans="1:51" ht="16.149999999999999" customHeight="1" x14ac:dyDescent="0.2">
      <c r="A38" s="54">
        <v>32</v>
      </c>
      <c r="B38" s="55" t="s">
        <v>37</v>
      </c>
      <c r="C38" s="271">
        <f>'8_2.1.18 SIS'!AB38</f>
        <v>0</v>
      </c>
      <c r="D38" s="56">
        <f>'Source Data'!H38</f>
        <v>5211.085155744553</v>
      </c>
      <c r="E38" s="74">
        <f t="shared" si="11"/>
        <v>0</v>
      </c>
      <c r="F38" s="290"/>
      <c r="G38" s="56">
        <f>'Source Data'!I38</f>
        <v>712.66638210557119</v>
      </c>
      <c r="H38" s="74">
        <f t="shared" si="12"/>
        <v>0</v>
      </c>
      <c r="I38" s="290"/>
      <c r="J38" s="56">
        <f>'Source Data'!J38</f>
        <v>194.36355875606483</v>
      </c>
      <c r="K38" s="74">
        <f t="shared" si="13"/>
        <v>0</v>
      </c>
      <c r="L38" s="290"/>
      <c r="M38" s="56">
        <f>'Source Data'!K38</f>
        <v>4859.0889689016212</v>
      </c>
      <c r="N38" s="74">
        <f t="shared" si="14"/>
        <v>0</v>
      </c>
      <c r="O38" s="290"/>
      <c r="P38" s="56">
        <f>'Source Data'!L38</f>
        <v>1943.6355875606487</v>
      </c>
      <c r="Q38" s="74">
        <f t="shared" si="15"/>
        <v>0</v>
      </c>
      <c r="R38" s="93">
        <v>0</v>
      </c>
      <c r="S38" s="56"/>
      <c r="T38" s="56"/>
      <c r="U38" s="57">
        <f t="shared" si="1"/>
        <v>0</v>
      </c>
      <c r="V38" s="93">
        <f t="shared" si="2"/>
        <v>0</v>
      </c>
      <c r="W38" s="74">
        <f t="shared" si="16"/>
        <v>0</v>
      </c>
      <c r="X38" s="93">
        <f t="shared" si="17"/>
        <v>0</v>
      </c>
      <c r="Y38" s="56"/>
      <c r="Z38" s="93">
        <f t="shared" si="18"/>
        <v>0</v>
      </c>
      <c r="AA38" s="56"/>
      <c r="AB38" s="56">
        <f t="shared" si="19"/>
        <v>0</v>
      </c>
      <c r="AC38" s="93">
        <f t="shared" si="20"/>
        <v>0</v>
      </c>
      <c r="AD38" s="97">
        <f t="shared" si="3"/>
        <v>0</v>
      </c>
      <c r="AE38" s="75">
        <f>'Source Data'!N38</f>
        <v>2649</v>
      </c>
      <c r="AF38" s="90">
        <f t="shared" si="4"/>
        <v>0</v>
      </c>
      <c r="AG38" s="271"/>
      <c r="AH38" s="75">
        <f t="shared" si="21"/>
        <v>0</v>
      </c>
      <c r="AI38" s="271"/>
      <c r="AJ38" s="77">
        <f t="shared" si="5"/>
        <v>0</v>
      </c>
      <c r="AK38" s="76">
        <f t="shared" si="6"/>
        <v>0</v>
      </c>
      <c r="AL38" s="90">
        <f t="shared" si="22"/>
        <v>0</v>
      </c>
      <c r="AM38" s="79">
        <f t="shared" si="23"/>
        <v>0</v>
      </c>
      <c r="AN38" s="90">
        <f t="shared" si="24"/>
        <v>0</v>
      </c>
      <c r="AO38" s="56"/>
      <c r="AP38" s="90">
        <f t="shared" si="25"/>
        <v>0</v>
      </c>
      <c r="AQ38" s="77"/>
      <c r="AR38" s="77">
        <f t="shared" si="26"/>
        <v>0</v>
      </c>
      <c r="AS38" s="90">
        <f t="shared" si="27"/>
        <v>0</v>
      </c>
      <c r="AT38" s="78">
        <f t="shared" si="7"/>
        <v>0</v>
      </c>
      <c r="AU38" s="87">
        <f t="shared" si="8"/>
        <v>0</v>
      </c>
      <c r="AV38" s="116"/>
      <c r="AW38" s="74"/>
      <c r="AX38" s="74">
        <f t="shared" si="9"/>
        <v>0</v>
      </c>
      <c r="AY38" s="74">
        <f t="shared" si="10"/>
        <v>0</v>
      </c>
    </row>
    <row r="39" spans="1:51" ht="16.149999999999999" customHeight="1" x14ac:dyDescent="0.2">
      <c r="A39" s="54">
        <v>33</v>
      </c>
      <c r="B39" s="55" t="s">
        <v>38</v>
      </c>
      <c r="C39" s="271">
        <f>'8_2.1.18 SIS'!AB39</f>
        <v>0</v>
      </c>
      <c r="D39" s="56">
        <f>'Source Data'!H39</f>
        <v>4700.4408318694122</v>
      </c>
      <c r="E39" s="74">
        <f t="shared" si="11"/>
        <v>0</v>
      </c>
      <c r="F39" s="290"/>
      <c r="G39" s="56">
        <f>'Source Data'!I39</f>
        <v>624.84576931264041</v>
      </c>
      <c r="H39" s="74">
        <f t="shared" si="12"/>
        <v>0</v>
      </c>
      <c r="I39" s="290"/>
      <c r="J39" s="56">
        <f>'Source Data'!J39</f>
        <v>170.41248253981104</v>
      </c>
      <c r="K39" s="74">
        <f t="shared" si="13"/>
        <v>0</v>
      </c>
      <c r="L39" s="290"/>
      <c r="M39" s="56">
        <f>'Source Data'!K39</f>
        <v>4260.3120634952766</v>
      </c>
      <c r="N39" s="74">
        <f t="shared" si="14"/>
        <v>0</v>
      </c>
      <c r="O39" s="290"/>
      <c r="P39" s="56">
        <f>'Source Data'!L39</f>
        <v>1704.1248253981105</v>
      </c>
      <c r="Q39" s="74">
        <f t="shared" si="15"/>
        <v>0</v>
      </c>
      <c r="R39" s="93">
        <v>0</v>
      </c>
      <c r="S39" s="56"/>
      <c r="T39" s="56"/>
      <c r="U39" s="57">
        <f t="shared" ref="U39:U70" si="28">S39+T39</f>
        <v>0</v>
      </c>
      <c r="V39" s="93">
        <f t="shared" si="2"/>
        <v>0</v>
      </c>
      <c r="W39" s="74">
        <f t="shared" si="16"/>
        <v>0</v>
      </c>
      <c r="X39" s="93">
        <f t="shared" si="17"/>
        <v>0</v>
      </c>
      <c r="Y39" s="56"/>
      <c r="Z39" s="93">
        <f t="shared" si="18"/>
        <v>0</v>
      </c>
      <c r="AA39" s="56"/>
      <c r="AB39" s="56">
        <f t="shared" si="19"/>
        <v>0</v>
      </c>
      <c r="AC39" s="93">
        <f t="shared" si="20"/>
        <v>0</v>
      </c>
      <c r="AD39" s="97">
        <f t="shared" ref="AD39:AD75" si="29">Z39</f>
        <v>0</v>
      </c>
      <c r="AE39" s="75">
        <f>'Source Data'!N39</f>
        <v>3419</v>
      </c>
      <c r="AF39" s="90">
        <f t="shared" ref="AF39:AF70" si="30">C39*AE39</f>
        <v>0</v>
      </c>
      <c r="AG39" s="271"/>
      <c r="AH39" s="75">
        <f t="shared" si="21"/>
        <v>0</v>
      </c>
      <c r="AI39" s="271"/>
      <c r="AJ39" s="77">
        <f t="shared" ref="AJ39:AJ70" si="31">AE39*AI39*0.5</f>
        <v>0</v>
      </c>
      <c r="AK39" s="76">
        <f t="shared" ref="AK39:AK70" si="32">AH39+AJ39</f>
        <v>0</v>
      </c>
      <c r="AL39" s="90">
        <f t="shared" si="22"/>
        <v>0</v>
      </c>
      <c r="AM39" s="79">
        <f t="shared" si="23"/>
        <v>0</v>
      </c>
      <c r="AN39" s="90">
        <f t="shared" si="24"/>
        <v>0</v>
      </c>
      <c r="AO39" s="56"/>
      <c r="AP39" s="90">
        <f t="shared" si="25"/>
        <v>0</v>
      </c>
      <c r="AQ39" s="77"/>
      <c r="AR39" s="77">
        <f t="shared" si="26"/>
        <v>0</v>
      </c>
      <c r="AS39" s="90">
        <f t="shared" si="27"/>
        <v>0</v>
      </c>
      <c r="AT39" s="78">
        <f t="shared" si="7"/>
        <v>0</v>
      </c>
      <c r="AU39" s="87">
        <f t="shared" si="8"/>
        <v>0</v>
      </c>
      <c r="AV39" s="116"/>
      <c r="AW39" s="74"/>
      <c r="AX39" s="74">
        <f t="shared" ref="AX39:AX75" si="33">-AM39</f>
        <v>0</v>
      </c>
      <c r="AY39" s="74">
        <f t="shared" ref="AY39:AY70" si="34">AX39-AW39</f>
        <v>0</v>
      </c>
    </row>
    <row r="40" spans="1:51" ht="16.149999999999999" customHeight="1" x14ac:dyDescent="0.2">
      <c r="A40" s="54">
        <v>34</v>
      </c>
      <c r="B40" s="55" t="s">
        <v>39</v>
      </c>
      <c r="C40" s="271">
        <f>'8_2.1.18 SIS'!AB40</f>
        <v>0</v>
      </c>
      <c r="D40" s="56">
        <f>'Source Data'!H40</f>
        <v>5203.4516530730671</v>
      </c>
      <c r="E40" s="74">
        <f t="shared" si="11"/>
        <v>0</v>
      </c>
      <c r="F40" s="290"/>
      <c r="G40" s="56">
        <f>'Source Data'!I40</f>
        <v>693.972191189574</v>
      </c>
      <c r="H40" s="74">
        <f t="shared" si="12"/>
        <v>0</v>
      </c>
      <c r="I40" s="290"/>
      <c r="J40" s="56">
        <f>'Source Data'!J40</f>
        <v>189.26514305170204</v>
      </c>
      <c r="K40" s="74">
        <f t="shared" si="13"/>
        <v>0</v>
      </c>
      <c r="L40" s="290"/>
      <c r="M40" s="56">
        <f>'Source Data'!K40</f>
        <v>4731.62857629255</v>
      </c>
      <c r="N40" s="74">
        <f t="shared" si="14"/>
        <v>0</v>
      </c>
      <c r="O40" s="290"/>
      <c r="P40" s="56">
        <f>'Source Data'!L40</f>
        <v>1892.6514305170203</v>
      </c>
      <c r="Q40" s="74">
        <f t="shared" si="15"/>
        <v>0</v>
      </c>
      <c r="R40" s="93">
        <v>0</v>
      </c>
      <c r="S40" s="56"/>
      <c r="T40" s="56"/>
      <c r="U40" s="57">
        <f t="shared" si="28"/>
        <v>0</v>
      </c>
      <c r="V40" s="93">
        <f t="shared" si="2"/>
        <v>0</v>
      </c>
      <c r="W40" s="74">
        <f t="shared" si="16"/>
        <v>0</v>
      </c>
      <c r="X40" s="93">
        <f t="shared" si="17"/>
        <v>0</v>
      </c>
      <c r="Y40" s="56"/>
      <c r="Z40" s="93">
        <f t="shared" si="18"/>
        <v>0</v>
      </c>
      <c r="AA40" s="56"/>
      <c r="AB40" s="56">
        <f t="shared" si="19"/>
        <v>0</v>
      </c>
      <c r="AC40" s="93">
        <f t="shared" si="20"/>
        <v>0</v>
      </c>
      <c r="AD40" s="97">
        <f t="shared" si="29"/>
        <v>0</v>
      </c>
      <c r="AE40" s="75">
        <f>'Source Data'!N40</f>
        <v>1894</v>
      </c>
      <c r="AF40" s="90">
        <f t="shared" si="30"/>
        <v>0</v>
      </c>
      <c r="AG40" s="271"/>
      <c r="AH40" s="75">
        <f t="shared" si="21"/>
        <v>0</v>
      </c>
      <c r="AI40" s="271"/>
      <c r="AJ40" s="77">
        <f t="shared" si="31"/>
        <v>0</v>
      </c>
      <c r="AK40" s="76">
        <f t="shared" si="32"/>
        <v>0</v>
      </c>
      <c r="AL40" s="90">
        <f t="shared" si="22"/>
        <v>0</v>
      </c>
      <c r="AM40" s="79">
        <f t="shared" si="23"/>
        <v>0</v>
      </c>
      <c r="AN40" s="90">
        <f t="shared" si="24"/>
        <v>0</v>
      </c>
      <c r="AO40" s="56"/>
      <c r="AP40" s="90">
        <f t="shared" si="25"/>
        <v>0</v>
      </c>
      <c r="AQ40" s="77"/>
      <c r="AR40" s="77">
        <f t="shared" si="26"/>
        <v>0</v>
      </c>
      <c r="AS40" s="90">
        <f t="shared" si="27"/>
        <v>0</v>
      </c>
      <c r="AT40" s="78">
        <f t="shared" si="7"/>
        <v>0</v>
      </c>
      <c r="AU40" s="87">
        <f t="shared" si="8"/>
        <v>0</v>
      </c>
      <c r="AV40" s="116"/>
      <c r="AW40" s="74"/>
      <c r="AX40" s="74">
        <f t="shared" si="33"/>
        <v>0</v>
      </c>
      <c r="AY40" s="74">
        <f t="shared" si="34"/>
        <v>0</v>
      </c>
    </row>
    <row r="41" spans="1:51" ht="16.149999999999999" customHeight="1" x14ac:dyDescent="0.2">
      <c r="A41" s="49">
        <v>35</v>
      </c>
      <c r="B41" s="50" t="s">
        <v>40</v>
      </c>
      <c r="C41" s="272">
        <f>'8_2.1.18 SIS'!AB41</f>
        <v>0</v>
      </c>
      <c r="D41" s="51">
        <f>'Source Data'!H41</f>
        <v>4357.2318016845329</v>
      </c>
      <c r="E41" s="80">
        <f t="shared" si="11"/>
        <v>0</v>
      </c>
      <c r="F41" s="291"/>
      <c r="G41" s="51">
        <f>'Source Data'!I41</f>
        <v>608.37683053992896</v>
      </c>
      <c r="H41" s="80">
        <f t="shared" si="12"/>
        <v>0</v>
      </c>
      <c r="I41" s="291"/>
      <c r="J41" s="51">
        <f>'Source Data'!J41</f>
        <v>165.92095378361697</v>
      </c>
      <c r="K41" s="80">
        <f t="shared" si="13"/>
        <v>0</v>
      </c>
      <c r="L41" s="291"/>
      <c r="M41" s="51">
        <f>'Source Data'!K41</f>
        <v>4148.0238445904242</v>
      </c>
      <c r="N41" s="80">
        <f t="shared" si="14"/>
        <v>0</v>
      </c>
      <c r="O41" s="291"/>
      <c r="P41" s="51">
        <f>'Source Data'!L41</f>
        <v>1659.2095378361696</v>
      </c>
      <c r="Q41" s="80">
        <f t="shared" si="15"/>
        <v>0</v>
      </c>
      <c r="R41" s="94">
        <v>0</v>
      </c>
      <c r="S41" s="51"/>
      <c r="T41" s="51"/>
      <c r="U41" s="52">
        <f t="shared" si="28"/>
        <v>0</v>
      </c>
      <c r="V41" s="94">
        <f t="shared" si="2"/>
        <v>0</v>
      </c>
      <c r="W41" s="80">
        <f t="shared" si="16"/>
        <v>0</v>
      </c>
      <c r="X41" s="94">
        <f t="shared" si="17"/>
        <v>0</v>
      </c>
      <c r="Y41" s="51"/>
      <c r="Z41" s="94">
        <f t="shared" si="18"/>
        <v>0</v>
      </c>
      <c r="AA41" s="53"/>
      <c r="AB41" s="51">
        <f t="shared" si="19"/>
        <v>0</v>
      </c>
      <c r="AC41" s="95">
        <f t="shared" si="20"/>
        <v>0</v>
      </c>
      <c r="AD41" s="95">
        <f t="shared" si="29"/>
        <v>0</v>
      </c>
      <c r="AE41" s="71">
        <f>'Source Data'!N41</f>
        <v>3679</v>
      </c>
      <c r="AF41" s="91">
        <f t="shared" si="30"/>
        <v>0</v>
      </c>
      <c r="AG41" s="272"/>
      <c r="AH41" s="71">
        <f t="shared" si="21"/>
        <v>0</v>
      </c>
      <c r="AI41" s="272"/>
      <c r="AJ41" s="72">
        <f t="shared" si="31"/>
        <v>0</v>
      </c>
      <c r="AK41" s="73">
        <f t="shared" si="32"/>
        <v>0</v>
      </c>
      <c r="AL41" s="91">
        <f t="shared" si="22"/>
        <v>0</v>
      </c>
      <c r="AM41" s="82">
        <f t="shared" si="23"/>
        <v>0</v>
      </c>
      <c r="AN41" s="91">
        <f t="shared" si="24"/>
        <v>0</v>
      </c>
      <c r="AO41" s="51"/>
      <c r="AP41" s="91">
        <f t="shared" si="25"/>
        <v>0</v>
      </c>
      <c r="AQ41" s="72"/>
      <c r="AR41" s="72">
        <f t="shared" si="26"/>
        <v>0</v>
      </c>
      <c r="AS41" s="91">
        <f t="shared" si="27"/>
        <v>0</v>
      </c>
      <c r="AT41" s="81">
        <f t="shared" si="7"/>
        <v>0</v>
      </c>
      <c r="AU41" s="88">
        <f t="shared" si="8"/>
        <v>0</v>
      </c>
      <c r="AV41" s="116"/>
      <c r="AW41" s="80"/>
      <c r="AX41" s="80">
        <f t="shared" si="33"/>
        <v>0</v>
      </c>
      <c r="AY41" s="80">
        <f t="shared" si="34"/>
        <v>0</v>
      </c>
    </row>
    <row r="42" spans="1:51" ht="16.149999999999999" customHeight="1" x14ac:dyDescent="0.2">
      <c r="A42" s="58">
        <v>36</v>
      </c>
      <c r="B42" s="59" t="s">
        <v>41</v>
      </c>
      <c r="C42" s="270">
        <f>'8_2.1.18 SIS'!AB42</f>
        <v>0</v>
      </c>
      <c r="D42" s="60">
        <f>'Source Data'!H42</f>
        <v>3397.1647109485266</v>
      </c>
      <c r="E42" s="65">
        <f t="shared" si="11"/>
        <v>0</v>
      </c>
      <c r="F42" s="289"/>
      <c r="G42" s="60">
        <f>'Source Data'!I42</f>
        <v>463.14668164219148</v>
      </c>
      <c r="H42" s="65">
        <f t="shared" si="12"/>
        <v>0</v>
      </c>
      <c r="I42" s="289"/>
      <c r="J42" s="60">
        <f>'Source Data'!J42</f>
        <v>126.31273135696131</v>
      </c>
      <c r="K42" s="65">
        <f t="shared" si="13"/>
        <v>0</v>
      </c>
      <c r="L42" s="289"/>
      <c r="M42" s="60">
        <f>'Source Data'!K42</f>
        <v>3157.818283924033</v>
      </c>
      <c r="N42" s="65">
        <f t="shared" si="14"/>
        <v>0</v>
      </c>
      <c r="O42" s="289"/>
      <c r="P42" s="60">
        <f>'Source Data'!L42</f>
        <v>1263.1273135696131</v>
      </c>
      <c r="Q42" s="65">
        <f t="shared" si="15"/>
        <v>0</v>
      </c>
      <c r="R42" s="92">
        <v>0</v>
      </c>
      <c r="S42" s="60"/>
      <c r="T42" s="60"/>
      <c r="U42" s="61">
        <f t="shared" si="28"/>
        <v>0</v>
      </c>
      <c r="V42" s="92">
        <f t="shared" si="2"/>
        <v>0</v>
      </c>
      <c r="W42" s="65">
        <f t="shared" si="16"/>
        <v>0</v>
      </c>
      <c r="X42" s="92">
        <f t="shared" si="17"/>
        <v>0</v>
      </c>
      <c r="Y42" s="60"/>
      <c r="Z42" s="92">
        <f t="shared" si="18"/>
        <v>0</v>
      </c>
      <c r="AA42" s="60"/>
      <c r="AB42" s="60">
        <f t="shared" si="19"/>
        <v>0</v>
      </c>
      <c r="AC42" s="92">
        <f t="shared" si="20"/>
        <v>0</v>
      </c>
      <c r="AD42" s="96">
        <f t="shared" si="29"/>
        <v>0</v>
      </c>
      <c r="AE42" s="66">
        <f>'Source Data'!N42</f>
        <v>6275</v>
      </c>
      <c r="AF42" s="89">
        <f t="shared" si="30"/>
        <v>0</v>
      </c>
      <c r="AG42" s="270"/>
      <c r="AH42" s="66">
        <f t="shared" si="21"/>
        <v>0</v>
      </c>
      <c r="AI42" s="270"/>
      <c r="AJ42" s="68">
        <f t="shared" si="31"/>
        <v>0</v>
      </c>
      <c r="AK42" s="67">
        <f t="shared" si="32"/>
        <v>0</v>
      </c>
      <c r="AL42" s="89">
        <f t="shared" si="22"/>
        <v>0</v>
      </c>
      <c r="AM42" s="70">
        <f t="shared" si="23"/>
        <v>0</v>
      </c>
      <c r="AN42" s="89">
        <f t="shared" si="24"/>
        <v>0</v>
      </c>
      <c r="AO42" s="60"/>
      <c r="AP42" s="89">
        <f t="shared" si="25"/>
        <v>0</v>
      </c>
      <c r="AQ42" s="68"/>
      <c r="AR42" s="68">
        <f t="shared" si="26"/>
        <v>0</v>
      </c>
      <c r="AS42" s="89">
        <f t="shared" si="27"/>
        <v>0</v>
      </c>
      <c r="AT42" s="69">
        <f t="shared" si="7"/>
        <v>0</v>
      </c>
      <c r="AU42" s="86">
        <f t="shared" si="8"/>
        <v>0</v>
      </c>
      <c r="AV42" s="116"/>
      <c r="AW42" s="65"/>
      <c r="AX42" s="65">
        <f t="shared" si="33"/>
        <v>0</v>
      </c>
      <c r="AY42" s="65">
        <f t="shared" si="34"/>
        <v>0</v>
      </c>
    </row>
    <row r="43" spans="1:51" ht="16.149999999999999" customHeight="1" x14ac:dyDescent="0.2">
      <c r="A43" s="54">
        <v>37</v>
      </c>
      <c r="B43" s="55" t="s">
        <v>42</v>
      </c>
      <c r="C43" s="271">
        <f>'8_2.1.18 SIS'!AB43</f>
        <v>0</v>
      </c>
      <c r="D43" s="56">
        <f>'Source Data'!H43</f>
        <v>5115.2412376905504</v>
      </c>
      <c r="E43" s="74">
        <f t="shared" si="11"/>
        <v>0</v>
      </c>
      <c r="F43" s="290"/>
      <c r="G43" s="56">
        <f>'Source Data'!I43</f>
        <v>683.69591860374021</v>
      </c>
      <c r="H43" s="74">
        <f t="shared" si="12"/>
        <v>0</v>
      </c>
      <c r="I43" s="290"/>
      <c r="J43" s="56">
        <f>'Source Data'!J43</f>
        <v>186.46252325556549</v>
      </c>
      <c r="K43" s="74">
        <f t="shared" si="13"/>
        <v>0</v>
      </c>
      <c r="L43" s="290"/>
      <c r="M43" s="56">
        <f>'Source Data'!K43</f>
        <v>4661.5630813891366</v>
      </c>
      <c r="N43" s="74">
        <f t="shared" si="14"/>
        <v>0</v>
      </c>
      <c r="O43" s="290"/>
      <c r="P43" s="56">
        <f>'Source Data'!L43</f>
        <v>1864.6252325556547</v>
      </c>
      <c r="Q43" s="74">
        <f t="shared" si="15"/>
        <v>0</v>
      </c>
      <c r="R43" s="93">
        <v>0</v>
      </c>
      <c r="S43" s="56"/>
      <c r="T43" s="56"/>
      <c r="U43" s="57">
        <f t="shared" si="28"/>
        <v>0</v>
      </c>
      <c r="V43" s="93">
        <f t="shared" si="2"/>
        <v>0</v>
      </c>
      <c r="W43" s="74">
        <f t="shared" si="16"/>
        <v>0</v>
      </c>
      <c r="X43" s="93">
        <f t="shared" si="17"/>
        <v>0</v>
      </c>
      <c r="Y43" s="56"/>
      <c r="Z43" s="93">
        <f t="shared" si="18"/>
        <v>0</v>
      </c>
      <c r="AA43" s="56"/>
      <c r="AB43" s="56">
        <f t="shared" si="19"/>
        <v>0</v>
      </c>
      <c r="AC43" s="93">
        <f t="shared" si="20"/>
        <v>0</v>
      </c>
      <c r="AD43" s="97">
        <f t="shared" si="29"/>
        <v>0</v>
      </c>
      <c r="AE43" s="75">
        <f>'Source Data'!N43</f>
        <v>3876</v>
      </c>
      <c r="AF43" s="90">
        <f t="shared" si="30"/>
        <v>0</v>
      </c>
      <c r="AG43" s="271"/>
      <c r="AH43" s="75">
        <f t="shared" si="21"/>
        <v>0</v>
      </c>
      <c r="AI43" s="271"/>
      <c r="AJ43" s="77">
        <f t="shared" si="31"/>
        <v>0</v>
      </c>
      <c r="AK43" s="76">
        <f t="shared" si="32"/>
        <v>0</v>
      </c>
      <c r="AL43" s="90">
        <f t="shared" si="22"/>
        <v>0</v>
      </c>
      <c r="AM43" s="79">
        <f t="shared" si="23"/>
        <v>0</v>
      </c>
      <c r="AN43" s="90">
        <f t="shared" si="24"/>
        <v>0</v>
      </c>
      <c r="AO43" s="56"/>
      <c r="AP43" s="90">
        <f t="shared" si="25"/>
        <v>0</v>
      </c>
      <c r="AQ43" s="77"/>
      <c r="AR43" s="77">
        <f t="shared" si="26"/>
        <v>0</v>
      </c>
      <c r="AS43" s="90">
        <f t="shared" si="27"/>
        <v>0</v>
      </c>
      <c r="AT43" s="78">
        <f t="shared" si="7"/>
        <v>0</v>
      </c>
      <c r="AU43" s="87">
        <f t="shared" si="8"/>
        <v>0</v>
      </c>
      <c r="AV43" s="116"/>
      <c r="AW43" s="74"/>
      <c r="AX43" s="74">
        <f t="shared" si="33"/>
        <v>0</v>
      </c>
      <c r="AY43" s="74">
        <f t="shared" si="34"/>
        <v>0</v>
      </c>
    </row>
    <row r="44" spans="1:51" ht="16.149999999999999" customHeight="1" x14ac:dyDescent="0.2">
      <c r="A44" s="54">
        <v>38</v>
      </c>
      <c r="B44" s="55" t="s">
        <v>43</v>
      </c>
      <c r="C44" s="271">
        <f>'8_2.1.18 SIS'!AB44</f>
        <v>0</v>
      </c>
      <c r="D44" s="56">
        <f>'Source Data'!H44</f>
        <v>2242.6574879084728</v>
      </c>
      <c r="E44" s="74">
        <f t="shared" si="11"/>
        <v>0</v>
      </c>
      <c r="F44" s="290"/>
      <c r="G44" s="56">
        <f>'Source Data'!I44</f>
        <v>217.85498253596765</v>
      </c>
      <c r="H44" s="74">
        <f t="shared" si="12"/>
        <v>0</v>
      </c>
      <c r="I44" s="290"/>
      <c r="J44" s="56">
        <f>'Source Data'!J44</f>
        <v>59.414995237082067</v>
      </c>
      <c r="K44" s="74">
        <f t="shared" si="13"/>
        <v>0</v>
      </c>
      <c r="L44" s="290"/>
      <c r="M44" s="56">
        <f>'Source Data'!K44</f>
        <v>1485.3748809270521</v>
      </c>
      <c r="N44" s="74">
        <f t="shared" si="14"/>
        <v>0</v>
      </c>
      <c r="O44" s="290"/>
      <c r="P44" s="56">
        <f>'Source Data'!L44</f>
        <v>594.14995237082076</v>
      </c>
      <c r="Q44" s="74">
        <f t="shared" si="15"/>
        <v>0</v>
      </c>
      <c r="R44" s="93">
        <v>0</v>
      </c>
      <c r="S44" s="56"/>
      <c r="T44" s="56"/>
      <c r="U44" s="57">
        <f t="shared" si="28"/>
        <v>0</v>
      </c>
      <c r="V44" s="93">
        <f t="shared" si="2"/>
        <v>0</v>
      </c>
      <c r="W44" s="74">
        <f t="shared" si="16"/>
        <v>0</v>
      </c>
      <c r="X44" s="93">
        <f t="shared" si="17"/>
        <v>0</v>
      </c>
      <c r="Y44" s="56"/>
      <c r="Z44" s="93">
        <f t="shared" si="18"/>
        <v>0</v>
      </c>
      <c r="AA44" s="56"/>
      <c r="AB44" s="56">
        <f t="shared" si="19"/>
        <v>0</v>
      </c>
      <c r="AC44" s="93">
        <f t="shared" si="20"/>
        <v>0</v>
      </c>
      <c r="AD44" s="97">
        <f t="shared" si="29"/>
        <v>0</v>
      </c>
      <c r="AE44" s="75">
        <f>'Source Data'!N44</f>
        <v>11268</v>
      </c>
      <c r="AF44" s="90">
        <f t="shared" si="30"/>
        <v>0</v>
      </c>
      <c r="AG44" s="271"/>
      <c r="AH44" s="75">
        <f t="shared" si="21"/>
        <v>0</v>
      </c>
      <c r="AI44" s="271"/>
      <c r="AJ44" s="77">
        <f t="shared" si="31"/>
        <v>0</v>
      </c>
      <c r="AK44" s="76">
        <f t="shared" si="32"/>
        <v>0</v>
      </c>
      <c r="AL44" s="90">
        <f t="shared" si="22"/>
        <v>0</v>
      </c>
      <c r="AM44" s="79">
        <f t="shared" si="23"/>
        <v>0</v>
      </c>
      <c r="AN44" s="90">
        <f t="shared" si="24"/>
        <v>0</v>
      </c>
      <c r="AO44" s="56"/>
      <c r="AP44" s="90">
        <f t="shared" si="25"/>
        <v>0</v>
      </c>
      <c r="AQ44" s="77"/>
      <c r="AR44" s="77">
        <f t="shared" si="26"/>
        <v>0</v>
      </c>
      <c r="AS44" s="90">
        <f t="shared" si="27"/>
        <v>0</v>
      </c>
      <c r="AT44" s="78">
        <f t="shared" si="7"/>
        <v>0</v>
      </c>
      <c r="AU44" s="87">
        <f t="shared" si="8"/>
        <v>0</v>
      </c>
      <c r="AV44" s="116"/>
      <c r="AW44" s="74"/>
      <c r="AX44" s="74">
        <f t="shared" si="33"/>
        <v>0</v>
      </c>
      <c r="AY44" s="74">
        <f t="shared" si="34"/>
        <v>0</v>
      </c>
    </row>
    <row r="45" spans="1:51" ht="16.149999999999999" customHeight="1" x14ac:dyDescent="0.2">
      <c r="A45" s="54">
        <v>39</v>
      </c>
      <c r="B45" s="55" t="s">
        <v>44</v>
      </c>
      <c r="C45" s="271">
        <f>'8_2.1.18 SIS'!AB45</f>
        <v>0</v>
      </c>
      <c r="D45" s="56">
        <f>'Source Data'!H45</f>
        <v>2703.2750635068246</v>
      </c>
      <c r="E45" s="74">
        <f t="shared" si="11"/>
        <v>0</v>
      </c>
      <c r="F45" s="290"/>
      <c r="G45" s="56">
        <f>'Source Data'!I45</f>
        <v>360.15144440628399</v>
      </c>
      <c r="H45" s="74">
        <f t="shared" si="12"/>
        <v>0</v>
      </c>
      <c r="I45" s="290"/>
      <c r="J45" s="56">
        <f>'Source Data'!J45</f>
        <v>98.223121201713838</v>
      </c>
      <c r="K45" s="74">
        <f t="shared" si="13"/>
        <v>0</v>
      </c>
      <c r="L45" s="290"/>
      <c r="M45" s="56">
        <f>'Source Data'!K45</f>
        <v>2455.578030042846</v>
      </c>
      <c r="N45" s="74">
        <f t="shared" si="14"/>
        <v>0</v>
      </c>
      <c r="O45" s="290"/>
      <c r="P45" s="56">
        <f>'Source Data'!L45</f>
        <v>982.2312120171382</v>
      </c>
      <c r="Q45" s="74">
        <f t="shared" si="15"/>
        <v>0</v>
      </c>
      <c r="R45" s="93">
        <v>0</v>
      </c>
      <c r="S45" s="56"/>
      <c r="T45" s="56"/>
      <c r="U45" s="57">
        <f t="shared" si="28"/>
        <v>0</v>
      </c>
      <c r="V45" s="93">
        <f t="shared" si="2"/>
        <v>0</v>
      </c>
      <c r="W45" s="74">
        <f t="shared" si="16"/>
        <v>0</v>
      </c>
      <c r="X45" s="93">
        <f t="shared" si="17"/>
        <v>0</v>
      </c>
      <c r="Y45" s="56"/>
      <c r="Z45" s="93">
        <f t="shared" si="18"/>
        <v>0</v>
      </c>
      <c r="AA45" s="56"/>
      <c r="AB45" s="56">
        <f t="shared" si="19"/>
        <v>0</v>
      </c>
      <c r="AC45" s="93">
        <f t="shared" si="20"/>
        <v>0</v>
      </c>
      <c r="AD45" s="97">
        <f t="shared" si="29"/>
        <v>0</v>
      </c>
      <c r="AE45" s="75">
        <f>'Source Data'!N45</f>
        <v>5158</v>
      </c>
      <c r="AF45" s="90">
        <f t="shared" si="30"/>
        <v>0</v>
      </c>
      <c r="AG45" s="271"/>
      <c r="AH45" s="75">
        <f t="shared" si="21"/>
        <v>0</v>
      </c>
      <c r="AI45" s="271"/>
      <c r="AJ45" s="77">
        <f t="shared" si="31"/>
        <v>0</v>
      </c>
      <c r="AK45" s="76">
        <f t="shared" si="32"/>
        <v>0</v>
      </c>
      <c r="AL45" s="90">
        <f t="shared" si="22"/>
        <v>0</v>
      </c>
      <c r="AM45" s="79">
        <f t="shared" si="23"/>
        <v>0</v>
      </c>
      <c r="AN45" s="90">
        <f t="shared" si="24"/>
        <v>0</v>
      </c>
      <c r="AO45" s="56"/>
      <c r="AP45" s="90">
        <f t="shared" si="25"/>
        <v>0</v>
      </c>
      <c r="AQ45" s="77"/>
      <c r="AR45" s="77">
        <f t="shared" si="26"/>
        <v>0</v>
      </c>
      <c r="AS45" s="90">
        <f t="shared" si="27"/>
        <v>0</v>
      </c>
      <c r="AT45" s="78">
        <f t="shared" si="7"/>
        <v>0</v>
      </c>
      <c r="AU45" s="87">
        <f t="shared" si="8"/>
        <v>0</v>
      </c>
      <c r="AV45" s="116"/>
      <c r="AW45" s="74"/>
      <c r="AX45" s="74">
        <f t="shared" si="33"/>
        <v>0</v>
      </c>
      <c r="AY45" s="74">
        <f t="shared" si="34"/>
        <v>0</v>
      </c>
    </row>
    <row r="46" spans="1:51" ht="16.149999999999999" customHeight="1" x14ac:dyDescent="0.2">
      <c r="A46" s="49">
        <v>40</v>
      </c>
      <c r="B46" s="50" t="s">
        <v>45</v>
      </c>
      <c r="C46" s="272">
        <f>'8_2.1.18 SIS'!AB46</f>
        <v>0</v>
      </c>
      <c r="D46" s="51">
        <f>'Source Data'!H46</f>
        <v>4843.6552941270829</v>
      </c>
      <c r="E46" s="80">
        <f t="shared" si="11"/>
        <v>0</v>
      </c>
      <c r="F46" s="291"/>
      <c r="G46" s="51">
        <f>'Source Data'!I46</f>
        <v>644.48181238686641</v>
      </c>
      <c r="H46" s="80">
        <f t="shared" si="12"/>
        <v>0</v>
      </c>
      <c r="I46" s="291"/>
      <c r="J46" s="51">
        <f>'Source Data'!J46</f>
        <v>175.76776701459988</v>
      </c>
      <c r="K46" s="80">
        <f t="shared" si="13"/>
        <v>0</v>
      </c>
      <c r="L46" s="291"/>
      <c r="M46" s="51">
        <f>'Source Data'!K46</f>
        <v>4394.194175364998</v>
      </c>
      <c r="N46" s="80">
        <f t="shared" si="14"/>
        <v>0</v>
      </c>
      <c r="O46" s="291"/>
      <c r="P46" s="51">
        <f>'Source Data'!L46</f>
        <v>1757.6776701459989</v>
      </c>
      <c r="Q46" s="80">
        <f t="shared" si="15"/>
        <v>0</v>
      </c>
      <c r="R46" s="94">
        <v>0</v>
      </c>
      <c r="S46" s="51"/>
      <c r="T46" s="51"/>
      <c r="U46" s="52">
        <f t="shared" si="28"/>
        <v>0</v>
      </c>
      <c r="V46" s="94">
        <f t="shared" si="2"/>
        <v>0</v>
      </c>
      <c r="W46" s="80">
        <f t="shared" si="16"/>
        <v>0</v>
      </c>
      <c r="X46" s="94">
        <f t="shared" si="17"/>
        <v>0</v>
      </c>
      <c r="Y46" s="51"/>
      <c r="Z46" s="94">
        <f t="shared" si="18"/>
        <v>0</v>
      </c>
      <c r="AA46" s="53"/>
      <c r="AB46" s="51">
        <f t="shared" si="19"/>
        <v>0</v>
      </c>
      <c r="AC46" s="95">
        <f t="shared" si="20"/>
        <v>0</v>
      </c>
      <c r="AD46" s="95">
        <f t="shared" si="29"/>
        <v>0</v>
      </c>
      <c r="AE46" s="71">
        <f>'Source Data'!N46</f>
        <v>4005</v>
      </c>
      <c r="AF46" s="91">
        <f t="shared" si="30"/>
        <v>0</v>
      </c>
      <c r="AG46" s="272"/>
      <c r="AH46" s="71">
        <f t="shared" si="21"/>
        <v>0</v>
      </c>
      <c r="AI46" s="272"/>
      <c r="AJ46" s="72">
        <f t="shared" si="31"/>
        <v>0</v>
      </c>
      <c r="AK46" s="73">
        <f t="shared" si="32"/>
        <v>0</v>
      </c>
      <c r="AL46" s="91">
        <f t="shared" si="22"/>
        <v>0</v>
      </c>
      <c r="AM46" s="82">
        <f t="shared" si="23"/>
        <v>0</v>
      </c>
      <c r="AN46" s="91">
        <f t="shared" si="24"/>
        <v>0</v>
      </c>
      <c r="AO46" s="51"/>
      <c r="AP46" s="91">
        <f t="shared" si="25"/>
        <v>0</v>
      </c>
      <c r="AQ46" s="72"/>
      <c r="AR46" s="72">
        <f t="shared" si="26"/>
        <v>0</v>
      </c>
      <c r="AS46" s="91">
        <f t="shared" si="27"/>
        <v>0</v>
      </c>
      <c r="AT46" s="81">
        <f t="shared" si="7"/>
        <v>0</v>
      </c>
      <c r="AU46" s="88">
        <f t="shared" si="8"/>
        <v>0</v>
      </c>
      <c r="AV46" s="116"/>
      <c r="AW46" s="80"/>
      <c r="AX46" s="80">
        <f t="shared" si="33"/>
        <v>0</v>
      </c>
      <c r="AY46" s="80">
        <f t="shared" si="34"/>
        <v>0</v>
      </c>
    </row>
    <row r="47" spans="1:51" ht="16.149999999999999" customHeight="1" x14ac:dyDescent="0.2">
      <c r="A47" s="58">
        <v>41</v>
      </c>
      <c r="B47" s="59" t="s">
        <v>46</v>
      </c>
      <c r="C47" s="270">
        <f>'8_2.1.18 SIS'!AB47</f>
        <v>0</v>
      </c>
      <c r="D47" s="60">
        <f>'Source Data'!H47</f>
        <v>2834.247173471952</v>
      </c>
      <c r="E47" s="65">
        <f t="shared" si="11"/>
        <v>0</v>
      </c>
      <c r="F47" s="289"/>
      <c r="G47" s="60">
        <f>'Source Data'!I47</f>
        <v>378.64303242739538</v>
      </c>
      <c r="H47" s="65">
        <f t="shared" si="12"/>
        <v>0</v>
      </c>
      <c r="I47" s="289"/>
      <c r="J47" s="60">
        <f>'Source Data'!J47</f>
        <v>103.26628157110781</v>
      </c>
      <c r="K47" s="65">
        <f t="shared" si="13"/>
        <v>0</v>
      </c>
      <c r="L47" s="289"/>
      <c r="M47" s="60">
        <f>'Source Data'!K47</f>
        <v>2581.6570392776953</v>
      </c>
      <c r="N47" s="65">
        <f t="shared" si="14"/>
        <v>0</v>
      </c>
      <c r="O47" s="289"/>
      <c r="P47" s="60">
        <f>'Source Data'!L47</f>
        <v>1032.6628157110781</v>
      </c>
      <c r="Q47" s="65">
        <f t="shared" si="15"/>
        <v>0</v>
      </c>
      <c r="R47" s="92">
        <v>0</v>
      </c>
      <c r="S47" s="60"/>
      <c r="T47" s="60"/>
      <c r="U47" s="61">
        <f t="shared" si="28"/>
        <v>0</v>
      </c>
      <c r="V47" s="92">
        <f t="shared" si="2"/>
        <v>0</v>
      </c>
      <c r="W47" s="65">
        <f t="shared" si="16"/>
        <v>0</v>
      </c>
      <c r="X47" s="92">
        <f t="shared" si="17"/>
        <v>0</v>
      </c>
      <c r="Y47" s="60"/>
      <c r="Z47" s="92">
        <f t="shared" si="18"/>
        <v>0</v>
      </c>
      <c r="AA47" s="60"/>
      <c r="AB47" s="60">
        <f t="shared" si="19"/>
        <v>0</v>
      </c>
      <c r="AC47" s="92">
        <f t="shared" si="20"/>
        <v>0</v>
      </c>
      <c r="AD47" s="96">
        <f t="shared" si="29"/>
        <v>0</v>
      </c>
      <c r="AE47" s="66">
        <f>'Source Data'!N47</f>
        <v>9547</v>
      </c>
      <c r="AF47" s="89">
        <f t="shared" si="30"/>
        <v>0</v>
      </c>
      <c r="AG47" s="270"/>
      <c r="AH47" s="66">
        <f t="shared" si="21"/>
        <v>0</v>
      </c>
      <c r="AI47" s="270"/>
      <c r="AJ47" s="68">
        <f t="shared" si="31"/>
        <v>0</v>
      </c>
      <c r="AK47" s="67">
        <f t="shared" si="32"/>
        <v>0</v>
      </c>
      <c r="AL47" s="89">
        <f t="shared" si="22"/>
        <v>0</v>
      </c>
      <c r="AM47" s="70">
        <f t="shared" si="23"/>
        <v>0</v>
      </c>
      <c r="AN47" s="89">
        <f t="shared" si="24"/>
        <v>0</v>
      </c>
      <c r="AO47" s="60"/>
      <c r="AP47" s="89">
        <f t="shared" si="25"/>
        <v>0</v>
      </c>
      <c r="AQ47" s="68"/>
      <c r="AR47" s="68">
        <f t="shared" si="26"/>
        <v>0</v>
      </c>
      <c r="AS47" s="89">
        <f t="shared" si="27"/>
        <v>0</v>
      </c>
      <c r="AT47" s="69">
        <f t="shared" si="7"/>
        <v>0</v>
      </c>
      <c r="AU47" s="86">
        <f t="shared" si="8"/>
        <v>0</v>
      </c>
      <c r="AV47" s="116"/>
      <c r="AW47" s="65"/>
      <c r="AX47" s="65">
        <f t="shared" si="33"/>
        <v>0</v>
      </c>
      <c r="AY47" s="65">
        <f t="shared" si="34"/>
        <v>0</v>
      </c>
    </row>
    <row r="48" spans="1:51" ht="16.149999999999999" customHeight="1" x14ac:dyDescent="0.2">
      <c r="A48" s="54">
        <v>42</v>
      </c>
      <c r="B48" s="55" t="s">
        <v>47</v>
      </c>
      <c r="C48" s="271">
        <f>'8_2.1.18 SIS'!AB48</f>
        <v>0</v>
      </c>
      <c r="D48" s="56">
        <f>'Source Data'!H48</f>
        <v>4267.2926645330763</v>
      </c>
      <c r="E48" s="74">
        <f t="shared" si="11"/>
        <v>0</v>
      </c>
      <c r="F48" s="290"/>
      <c r="G48" s="56">
        <f>'Source Data'!I48</f>
        <v>585.87981046741402</v>
      </c>
      <c r="H48" s="74">
        <f t="shared" si="12"/>
        <v>0</v>
      </c>
      <c r="I48" s="290"/>
      <c r="J48" s="56">
        <f>'Source Data'!J48</f>
        <v>159.78540285474929</v>
      </c>
      <c r="K48" s="74">
        <f t="shared" si="13"/>
        <v>0</v>
      </c>
      <c r="L48" s="290"/>
      <c r="M48" s="56">
        <f>'Source Data'!K48</f>
        <v>3994.6350713687325</v>
      </c>
      <c r="N48" s="74">
        <f t="shared" si="14"/>
        <v>0</v>
      </c>
      <c r="O48" s="290"/>
      <c r="P48" s="56">
        <f>'Source Data'!L48</f>
        <v>1597.8540285474928</v>
      </c>
      <c r="Q48" s="74">
        <f t="shared" si="15"/>
        <v>0</v>
      </c>
      <c r="R48" s="93">
        <v>0</v>
      </c>
      <c r="S48" s="56"/>
      <c r="T48" s="56"/>
      <c r="U48" s="57">
        <f t="shared" si="28"/>
        <v>0</v>
      </c>
      <c r="V48" s="93">
        <f t="shared" si="2"/>
        <v>0</v>
      </c>
      <c r="W48" s="74">
        <f t="shared" si="16"/>
        <v>0</v>
      </c>
      <c r="X48" s="93">
        <f t="shared" si="17"/>
        <v>0</v>
      </c>
      <c r="Y48" s="56"/>
      <c r="Z48" s="93">
        <f t="shared" si="18"/>
        <v>0</v>
      </c>
      <c r="AA48" s="56"/>
      <c r="AB48" s="56">
        <f t="shared" si="19"/>
        <v>0</v>
      </c>
      <c r="AC48" s="93">
        <f t="shared" si="20"/>
        <v>0</v>
      </c>
      <c r="AD48" s="97">
        <f t="shared" si="29"/>
        <v>0</v>
      </c>
      <c r="AE48" s="75">
        <f>'Source Data'!N48</f>
        <v>4334</v>
      </c>
      <c r="AF48" s="90">
        <f t="shared" si="30"/>
        <v>0</v>
      </c>
      <c r="AG48" s="271"/>
      <c r="AH48" s="75">
        <f t="shared" si="21"/>
        <v>0</v>
      </c>
      <c r="AI48" s="271"/>
      <c r="AJ48" s="77">
        <f t="shared" si="31"/>
        <v>0</v>
      </c>
      <c r="AK48" s="76">
        <f t="shared" si="32"/>
        <v>0</v>
      </c>
      <c r="AL48" s="90">
        <f t="shared" si="22"/>
        <v>0</v>
      </c>
      <c r="AM48" s="79">
        <f t="shared" si="23"/>
        <v>0</v>
      </c>
      <c r="AN48" s="90">
        <f t="shared" si="24"/>
        <v>0</v>
      </c>
      <c r="AO48" s="56"/>
      <c r="AP48" s="90">
        <f t="shared" si="25"/>
        <v>0</v>
      </c>
      <c r="AQ48" s="77"/>
      <c r="AR48" s="77">
        <f t="shared" si="26"/>
        <v>0</v>
      </c>
      <c r="AS48" s="90">
        <f t="shared" si="27"/>
        <v>0</v>
      </c>
      <c r="AT48" s="78">
        <f t="shared" si="7"/>
        <v>0</v>
      </c>
      <c r="AU48" s="87">
        <f t="shared" si="8"/>
        <v>0</v>
      </c>
      <c r="AV48" s="116"/>
      <c r="AW48" s="74"/>
      <c r="AX48" s="74">
        <f t="shared" si="33"/>
        <v>0</v>
      </c>
      <c r="AY48" s="74">
        <f t="shared" si="34"/>
        <v>0</v>
      </c>
    </row>
    <row r="49" spans="1:51" ht="16.149999999999999" customHeight="1" x14ac:dyDescent="0.2">
      <c r="A49" s="54">
        <v>43</v>
      </c>
      <c r="B49" s="55" t="s">
        <v>48</v>
      </c>
      <c r="C49" s="271">
        <f>'8_2.1.18 SIS'!AB49</f>
        <v>0</v>
      </c>
      <c r="D49" s="56">
        <f>'Source Data'!H49</f>
        <v>5171.5692260226861</v>
      </c>
      <c r="E49" s="74">
        <f t="shared" si="11"/>
        <v>0</v>
      </c>
      <c r="F49" s="290"/>
      <c r="G49" s="56">
        <f>'Source Data'!I49</f>
        <v>687.72808854852053</v>
      </c>
      <c r="H49" s="74">
        <f t="shared" si="12"/>
        <v>0</v>
      </c>
      <c r="I49" s="290"/>
      <c r="J49" s="56">
        <f>'Source Data'!J49</f>
        <v>187.56220596777831</v>
      </c>
      <c r="K49" s="74">
        <f t="shared" si="13"/>
        <v>0</v>
      </c>
      <c r="L49" s="290"/>
      <c r="M49" s="56">
        <f>'Source Data'!K49</f>
        <v>4689.0551491944589</v>
      </c>
      <c r="N49" s="74">
        <f t="shared" si="14"/>
        <v>0</v>
      </c>
      <c r="O49" s="290"/>
      <c r="P49" s="56">
        <f>'Source Data'!L49</f>
        <v>1875.6220596777835</v>
      </c>
      <c r="Q49" s="74">
        <f t="shared" si="15"/>
        <v>0</v>
      </c>
      <c r="R49" s="93">
        <v>0</v>
      </c>
      <c r="S49" s="56"/>
      <c r="T49" s="56"/>
      <c r="U49" s="57">
        <f t="shared" si="28"/>
        <v>0</v>
      </c>
      <c r="V49" s="93">
        <f t="shared" si="2"/>
        <v>0</v>
      </c>
      <c r="W49" s="74">
        <f t="shared" si="16"/>
        <v>0</v>
      </c>
      <c r="X49" s="93">
        <f t="shared" si="17"/>
        <v>0</v>
      </c>
      <c r="Y49" s="56"/>
      <c r="Z49" s="93">
        <f t="shared" si="18"/>
        <v>0</v>
      </c>
      <c r="AA49" s="56"/>
      <c r="AB49" s="56">
        <f t="shared" si="19"/>
        <v>0</v>
      </c>
      <c r="AC49" s="93">
        <f t="shared" si="20"/>
        <v>0</v>
      </c>
      <c r="AD49" s="97">
        <f t="shared" si="29"/>
        <v>0</v>
      </c>
      <c r="AE49" s="75">
        <f>'Source Data'!N49</f>
        <v>3642</v>
      </c>
      <c r="AF49" s="90">
        <f t="shared" si="30"/>
        <v>0</v>
      </c>
      <c r="AG49" s="271"/>
      <c r="AH49" s="75">
        <f t="shared" si="21"/>
        <v>0</v>
      </c>
      <c r="AI49" s="271"/>
      <c r="AJ49" s="77">
        <f t="shared" si="31"/>
        <v>0</v>
      </c>
      <c r="AK49" s="76">
        <f t="shared" si="32"/>
        <v>0</v>
      </c>
      <c r="AL49" s="90">
        <f t="shared" si="22"/>
        <v>0</v>
      </c>
      <c r="AM49" s="79">
        <f t="shared" si="23"/>
        <v>0</v>
      </c>
      <c r="AN49" s="90">
        <f t="shared" si="24"/>
        <v>0</v>
      </c>
      <c r="AO49" s="56"/>
      <c r="AP49" s="90">
        <f t="shared" si="25"/>
        <v>0</v>
      </c>
      <c r="AQ49" s="77"/>
      <c r="AR49" s="77">
        <f t="shared" si="26"/>
        <v>0</v>
      </c>
      <c r="AS49" s="90">
        <f t="shared" si="27"/>
        <v>0</v>
      </c>
      <c r="AT49" s="78">
        <f t="shared" si="7"/>
        <v>0</v>
      </c>
      <c r="AU49" s="87">
        <f t="shared" si="8"/>
        <v>0</v>
      </c>
      <c r="AV49" s="116"/>
      <c r="AW49" s="74"/>
      <c r="AX49" s="74">
        <f t="shared" si="33"/>
        <v>0</v>
      </c>
      <c r="AY49" s="74">
        <f t="shared" si="34"/>
        <v>0</v>
      </c>
    </row>
    <row r="50" spans="1:51" ht="16.149999999999999" customHeight="1" x14ac:dyDescent="0.2">
      <c r="A50" s="54">
        <v>44</v>
      </c>
      <c r="B50" s="55" t="s">
        <v>49</v>
      </c>
      <c r="C50" s="271">
        <f>'8_2.1.18 SIS'!AB50</f>
        <v>0</v>
      </c>
      <c r="D50" s="56">
        <f>'Source Data'!H50</f>
        <v>4763.2835459226835</v>
      </c>
      <c r="E50" s="74">
        <f t="shared" si="11"/>
        <v>0</v>
      </c>
      <c r="F50" s="290"/>
      <c r="G50" s="56">
        <f>'Source Data'!I50</f>
        <v>640.0242289674087</v>
      </c>
      <c r="H50" s="74">
        <f t="shared" si="12"/>
        <v>0</v>
      </c>
      <c r="I50" s="290"/>
      <c r="J50" s="56">
        <f>'Source Data'!J50</f>
        <v>174.5520624456569</v>
      </c>
      <c r="K50" s="74">
        <f t="shared" si="13"/>
        <v>0</v>
      </c>
      <c r="L50" s="290"/>
      <c r="M50" s="56">
        <f>'Source Data'!K50</f>
        <v>4363.8015611414239</v>
      </c>
      <c r="N50" s="74">
        <f t="shared" si="14"/>
        <v>0</v>
      </c>
      <c r="O50" s="290"/>
      <c r="P50" s="56">
        <f>'Source Data'!L50</f>
        <v>1745.5206244565691</v>
      </c>
      <c r="Q50" s="74">
        <f t="shared" si="15"/>
        <v>0</v>
      </c>
      <c r="R50" s="93">
        <v>0</v>
      </c>
      <c r="S50" s="56"/>
      <c r="T50" s="56"/>
      <c r="U50" s="57">
        <f t="shared" si="28"/>
        <v>0</v>
      </c>
      <c r="V50" s="93">
        <f t="shared" si="2"/>
        <v>0</v>
      </c>
      <c r="W50" s="74">
        <f t="shared" si="16"/>
        <v>0</v>
      </c>
      <c r="X50" s="93">
        <f t="shared" si="17"/>
        <v>0</v>
      </c>
      <c r="Y50" s="56"/>
      <c r="Z50" s="93">
        <f t="shared" si="18"/>
        <v>0</v>
      </c>
      <c r="AA50" s="56"/>
      <c r="AB50" s="56">
        <f t="shared" si="19"/>
        <v>0</v>
      </c>
      <c r="AC50" s="93">
        <f t="shared" si="20"/>
        <v>0</v>
      </c>
      <c r="AD50" s="97">
        <f t="shared" si="29"/>
        <v>0</v>
      </c>
      <c r="AE50" s="75">
        <f>'Source Data'!N50</f>
        <v>3969</v>
      </c>
      <c r="AF50" s="90">
        <f t="shared" si="30"/>
        <v>0</v>
      </c>
      <c r="AG50" s="271"/>
      <c r="AH50" s="75">
        <f t="shared" si="21"/>
        <v>0</v>
      </c>
      <c r="AI50" s="271"/>
      <c r="AJ50" s="77">
        <f t="shared" si="31"/>
        <v>0</v>
      </c>
      <c r="AK50" s="76">
        <f t="shared" si="32"/>
        <v>0</v>
      </c>
      <c r="AL50" s="90">
        <f t="shared" si="22"/>
        <v>0</v>
      </c>
      <c r="AM50" s="79">
        <f t="shared" si="23"/>
        <v>0</v>
      </c>
      <c r="AN50" s="90">
        <f t="shared" si="24"/>
        <v>0</v>
      </c>
      <c r="AO50" s="56"/>
      <c r="AP50" s="90">
        <f t="shared" si="25"/>
        <v>0</v>
      </c>
      <c r="AQ50" s="77"/>
      <c r="AR50" s="77">
        <f t="shared" si="26"/>
        <v>0</v>
      </c>
      <c r="AS50" s="90">
        <f t="shared" si="27"/>
        <v>0</v>
      </c>
      <c r="AT50" s="78">
        <f t="shared" si="7"/>
        <v>0</v>
      </c>
      <c r="AU50" s="87">
        <f t="shared" si="8"/>
        <v>0</v>
      </c>
      <c r="AV50" s="116"/>
      <c r="AW50" s="74"/>
      <c r="AX50" s="74">
        <f t="shared" si="33"/>
        <v>0</v>
      </c>
      <c r="AY50" s="74">
        <f t="shared" si="34"/>
        <v>0</v>
      </c>
    </row>
    <row r="51" spans="1:51" ht="16.149999999999999" customHeight="1" x14ac:dyDescent="0.2">
      <c r="A51" s="49">
        <v>45</v>
      </c>
      <c r="B51" s="50" t="s">
        <v>50</v>
      </c>
      <c r="C51" s="272">
        <f>'8_2.1.18 SIS'!AB51</f>
        <v>0</v>
      </c>
      <c r="D51" s="51">
        <f>'Source Data'!H51</f>
        <v>2675.6537559078151</v>
      </c>
      <c r="E51" s="80">
        <f t="shared" si="11"/>
        <v>0</v>
      </c>
      <c r="F51" s="291"/>
      <c r="G51" s="51">
        <f>'Source Data'!I51</f>
        <v>332.43156845204078</v>
      </c>
      <c r="H51" s="80">
        <f t="shared" si="12"/>
        <v>0</v>
      </c>
      <c r="I51" s="291"/>
      <c r="J51" s="51">
        <f>'Source Data'!J51</f>
        <v>90.66315503237476</v>
      </c>
      <c r="K51" s="80">
        <f t="shared" si="13"/>
        <v>0</v>
      </c>
      <c r="L51" s="291"/>
      <c r="M51" s="51">
        <f>'Source Data'!K51</f>
        <v>2266.578875809369</v>
      </c>
      <c r="N51" s="80">
        <f t="shared" si="14"/>
        <v>0</v>
      </c>
      <c r="O51" s="291"/>
      <c r="P51" s="51">
        <f>'Source Data'!L51</f>
        <v>906.63155032374766</v>
      </c>
      <c r="Q51" s="80">
        <f t="shared" si="15"/>
        <v>0</v>
      </c>
      <c r="R51" s="94">
        <v>0</v>
      </c>
      <c r="S51" s="51"/>
      <c r="T51" s="51"/>
      <c r="U51" s="52">
        <f t="shared" si="28"/>
        <v>0</v>
      </c>
      <c r="V51" s="94">
        <f t="shared" si="2"/>
        <v>0</v>
      </c>
      <c r="W51" s="80">
        <f t="shared" si="16"/>
        <v>0</v>
      </c>
      <c r="X51" s="94">
        <f t="shared" si="17"/>
        <v>0</v>
      </c>
      <c r="Y51" s="51"/>
      <c r="Z51" s="94">
        <f t="shared" si="18"/>
        <v>0</v>
      </c>
      <c r="AA51" s="53"/>
      <c r="AB51" s="51">
        <f t="shared" si="19"/>
        <v>0</v>
      </c>
      <c r="AC51" s="95">
        <f t="shared" si="20"/>
        <v>0</v>
      </c>
      <c r="AD51" s="95">
        <f t="shared" si="29"/>
        <v>0</v>
      </c>
      <c r="AE51" s="71">
        <f>'Source Data'!N51</f>
        <v>13416</v>
      </c>
      <c r="AF51" s="91">
        <f t="shared" si="30"/>
        <v>0</v>
      </c>
      <c r="AG51" s="272"/>
      <c r="AH51" s="71">
        <f t="shared" si="21"/>
        <v>0</v>
      </c>
      <c r="AI51" s="272"/>
      <c r="AJ51" s="72">
        <f t="shared" si="31"/>
        <v>0</v>
      </c>
      <c r="AK51" s="73">
        <f t="shared" si="32"/>
        <v>0</v>
      </c>
      <c r="AL51" s="91">
        <f t="shared" si="22"/>
        <v>0</v>
      </c>
      <c r="AM51" s="82">
        <f t="shared" si="23"/>
        <v>0</v>
      </c>
      <c r="AN51" s="91">
        <f t="shared" si="24"/>
        <v>0</v>
      </c>
      <c r="AO51" s="51"/>
      <c r="AP51" s="91">
        <f t="shared" si="25"/>
        <v>0</v>
      </c>
      <c r="AQ51" s="72"/>
      <c r="AR51" s="72">
        <f t="shared" si="26"/>
        <v>0</v>
      </c>
      <c r="AS51" s="91">
        <f t="shared" si="27"/>
        <v>0</v>
      </c>
      <c r="AT51" s="81">
        <f t="shared" si="7"/>
        <v>0</v>
      </c>
      <c r="AU51" s="88">
        <f t="shared" si="8"/>
        <v>0</v>
      </c>
      <c r="AV51" s="116"/>
      <c r="AW51" s="80"/>
      <c r="AX51" s="80">
        <f t="shared" si="33"/>
        <v>0</v>
      </c>
      <c r="AY51" s="80">
        <f t="shared" si="34"/>
        <v>0</v>
      </c>
    </row>
    <row r="52" spans="1:51" ht="16.149999999999999" customHeight="1" x14ac:dyDescent="0.2">
      <c r="A52" s="58">
        <v>46</v>
      </c>
      <c r="B52" s="59" t="s">
        <v>51</v>
      </c>
      <c r="C52" s="270">
        <f>'8_2.1.18 SIS'!AB52</f>
        <v>0</v>
      </c>
      <c r="D52" s="60">
        <f>'Source Data'!H52</f>
        <v>5480.4352847367336</v>
      </c>
      <c r="E52" s="65">
        <f t="shared" si="11"/>
        <v>0</v>
      </c>
      <c r="F52" s="289"/>
      <c r="G52" s="60">
        <f>'Source Data'!I52</f>
        <v>708.93963160759859</v>
      </c>
      <c r="H52" s="65">
        <f t="shared" si="12"/>
        <v>0</v>
      </c>
      <c r="I52" s="289"/>
      <c r="J52" s="60">
        <f>'Source Data'!J52</f>
        <v>193.3471722566178</v>
      </c>
      <c r="K52" s="65">
        <f t="shared" si="13"/>
        <v>0</v>
      </c>
      <c r="L52" s="289"/>
      <c r="M52" s="60">
        <f>'Source Data'!K52</f>
        <v>4833.6793064154454</v>
      </c>
      <c r="N52" s="65">
        <f t="shared" si="14"/>
        <v>0</v>
      </c>
      <c r="O52" s="289"/>
      <c r="P52" s="60">
        <f>'Source Data'!L52</f>
        <v>1933.4717225661777</v>
      </c>
      <c r="Q52" s="65">
        <f t="shared" si="15"/>
        <v>0</v>
      </c>
      <c r="R52" s="92">
        <v>0</v>
      </c>
      <c r="S52" s="60"/>
      <c r="T52" s="60"/>
      <c r="U52" s="61">
        <f t="shared" si="28"/>
        <v>0</v>
      </c>
      <c r="V52" s="92">
        <f t="shared" si="2"/>
        <v>0</v>
      </c>
      <c r="W52" s="65">
        <f t="shared" si="16"/>
        <v>0</v>
      </c>
      <c r="X52" s="92">
        <f t="shared" si="17"/>
        <v>0</v>
      </c>
      <c r="Y52" s="60"/>
      <c r="Z52" s="92">
        <f t="shared" si="18"/>
        <v>0</v>
      </c>
      <c r="AA52" s="60"/>
      <c r="AB52" s="60">
        <f t="shared" si="19"/>
        <v>0</v>
      </c>
      <c r="AC52" s="92">
        <f t="shared" si="20"/>
        <v>0</v>
      </c>
      <c r="AD52" s="96">
        <f t="shared" si="29"/>
        <v>0</v>
      </c>
      <c r="AE52" s="66">
        <f>'Source Data'!N52</f>
        <v>2991</v>
      </c>
      <c r="AF52" s="89">
        <f t="shared" si="30"/>
        <v>0</v>
      </c>
      <c r="AG52" s="270"/>
      <c r="AH52" s="66">
        <f t="shared" si="21"/>
        <v>0</v>
      </c>
      <c r="AI52" s="270"/>
      <c r="AJ52" s="68">
        <f t="shared" si="31"/>
        <v>0</v>
      </c>
      <c r="AK52" s="67">
        <f t="shared" si="32"/>
        <v>0</v>
      </c>
      <c r="AL52" s="89">
        <f t="shared" si="22"/>
        <v>0</v>
      </c>
      <c r="AM52" s="70">
        <f t="shared" si="23"/>
        <v>0</v>
      </c>
      <c r="AN52" s="89">
        <f t="shared" si="24"/>
        <v>0</v>
      </c>
      <c r="AO52" s="60"/>
      <c r="AP52" s="89">
        <f t="shared" si="25"/>
        <v>0</v>
      </c>
      <c r="AQ52" s="68"/>
      <c r="AR52" s="68">
        <f t="shared" si="26"/>
        <v>0</v>
      </c>
      <c r="AS52" s="89">
        <f t="shared" si="27"/>
        <v>0</v>
      </c>
      <c r="AT52" s="69">
        <f t="shared" si="7"/>
        <v>0</v>
      </c>
      <c r="AU52" s="86">
        <f t="shared" si="8"/>
        <v>0</v>
      </c>
      <c r="AV52" s="116"/>
      <c r="AW52" s="65"/>
      <c r="AX52" s="65">
        <f t="shared" si="33"/>
        <v>0</v>
      </c>
      <c r="AY52" s="65">
        <f t="shared" si="34"/>
        <v>0</v>
      </c>
    </row>
    <row r="53" spans="1:51" ht="16.149999999999999" customHeight="1" x14ac:dyDescent="0.2">
      <c r="A53" s="54">
        <v>47</v>
      </c>
      <c r="B53" s="55" t="s">
        <v>52</v>
      </c>
      <c r="C53" s="271">
        <f>'8_2.1.18 SIS'!AB53</f>
        <v>0</v>
      </c>
      <c r="D53" s="56">
        <f>'Source Data'!H53</f>
        <v>2851.064211175285</v>
      </c>
      <c r="E53" s="74">
        <f t="shared" si="11"/>
        <v>0</v>
      </c>
      <c r="F53" s="290"/>
      <c r="G53" s="56">
        <f>'Source Data'!I53</f>
        <v>340.85181534745152</v>
      </c>
      <c r="H53" s="74">
        <f t="shared" si="12"/>
        <v>0</v>
      </c>
      <c r="I53" s="290"/>
      <c r="J53" s="56">
        <f>'Source Data'!J53</f>
        <v>92.959586003850404</v>
      </c>
      <c r="K53" s="74">
        <f t="shared" si="13"/>
        <v>0</v>
      </c>
      <c r="L53" s="290"/>
      <c r="M53" s="56">
        <f>'Source Data'!K53</f>
        <v>2323.9896500962604</v>
      </c>
      <c r="N53" s="74">
        <f t="shared" si="14"/>
        <v>0</v>
      </c>
      <c r="O53" s="290"/>
      <c r="P53" s="56">
        <f>'Source Data'!L53</f>
        <v>929.59586003850404</v>
      </c>
      <c r="Q53" s="74">
        <f t="shared" si="15"/>
        <v>0</v>
      </c>
      <c r="R53" s="93">
        <v>0</v>
      </c>
      <c r="S53" s="56"/>
      <c r="T53" s="56"/>
      <c r="U53" s="57">
        <f t="shared" si="28"/>
        <v>0</v>
      </c>
      <c r="V53" s="93">
        <f t="shared" si="2"/>
        <v>0</v>
      </c>
      <c r="W53" s="74">
        <f t="shared" si="16"/>
        <v>0</v>
      </c>
      <c r="X53" s="93">
        <f t="shared" si="17"/>
        <v>0</v>
      </c>
      <c r="Y53" s="56"/>
      <c r="Z53" s="93">
        <f t="shared" si="18"/>
        <v>0</v>
      </c>
      <c r="AA53" s="56"/>
      <c r="AB53" s="56">
        <f t="shared" si="19"/>
        <v>0</v>
      </c>
      <c r="AC53" s="93">
        <f t="shared" si="20"/>
        <v>0</v>
      </c>
      <c r="AD53" s="97">
        <f t="shared" si="29"/>
        <v>0</v>
      </c>
      <c r="AE53" s="75">
        <f>'Source Data'!N53</f>
        <v>13043</v>
      </c>
      <c r="AF53" s="90">
        <f t="shared" si="30"/>
        <v>0</v>
      </c>
      <c r="AG53" s="271"/>
      <c r="AH53" s="75">
        <f t="shared" si="21"/>
        <v>0</v>
      </c>
      <c r="AI53" s="271"/>
      <c r="AJ53" s="77">
        <f t="shared" si="31"/>
        <v>0</v>
      </c>
      <c r="AK53" s="76">
        <f t="shared" si="32"/>
        <v>0</v>
      </c>
      <c r="AL53" s="90">
        <f t="shared" si="22"/>
        <v>0</v>
      </c>
      <c r="AM53" s="79">
        <f t="shared" si="23"/>
        <v>0</v>
      </c>
      <c r="AN53" s="90">
        <f t="shared" si="24"/>
        <v>0</v>
      </c>
      <c r="AO53" s="56"/>
      <c r="AP53" s="90">
        <f t="shared" si="25"/>
        <v>0</v>
      </c>
      <c r="AQ53" s="77"/>
      <c r="AR53" s="77">
        <f t="shared" si="26"/>
        <v>0</v>
      </c>
      <c r="AS53" s="90">
        <f t="shared" si="27"/>
        <v>0</v>
      </c>
      <c r="AT53" s="78">
        <f t="shared" si="7"/>
        <v>0</v>
      </c>
      <c r="AU53" s="87">
        <f t="shared" si="8"/>
        <v>0</v>
      </c>
      <c r="AV53" s="116"/>
      <c r="AW53" s="74"/>
      <c r="AX53" s="74">
        <f t="shared" si="33"/>
        <v>0</v>
      </c>
      <c r="AY53" s="74">
        <f t="shared" si="34"/>
        <v>0</v>
      </c>
    </row>
    <row r="54" spans="1:51" ht="16.149999999999999" customHeight="1" x14ac:dyDescent="0.2">
      <c r="A54" s="54">
        <v>48</v>
      </c>
      <c r="B54" s="55" t="s">
        <v>74</v>
      </c>
      <c r="C54" s="271">
        <f>'8_2.1.18 SIS'!AB54</f>
        <v>0</v>
      </c>
      <c r="D54" s="56">
        <f>'Source Data'!H54</f>
        <v>3995.2813864350205</v>
      </c>
      <c r="E54" s="74">
        <f t="shared" si="11"/>
        <v>0</v>
      </c>
      <c r="F54" s="290"/>
      <c r="G54" s="56">
        <f>'Source Data'!I54</f>
        <v>516.40353727376908</v>
      </c>
      <c r="H54" s="74">
        <f t="shared" si="12"/>
        <v>0</v>
      </c>
      <c r="I54" s="290"/>
      <c r="J54" s="56">
        <f>'Source Data'!J54</f>
        <v>140.83732834739155</v>
      </c>
      <c r="K54" s="74">
        <f t="shared" si="13"/>
        <v>0</v>
      </c>
      <c r="L54" s="290"/>
      <c r="M54" s="56">
        <f>'Source Data'!K54</f>
        <v>3520.9332086847894</v>
      </c>
      <c r="N54" s="74">
        <f t="shared" si="14"/>
        <v>0</v>
      </c>
      <c r="O54" s="290"/>
      <c r="P54" s="56">
        <f>'Source Data'!L54</f>
        <v>1408.3732834739153</v>
      </c>
      <c r="Q54" s="74">
        <f t="shared" si="15"/>
        <v>0</v>
      </c>
      <c r="R54" s="93">
        <v>0</v>
      </c>
      <c r="S54" s="56"/>
      <c r="T54" s="56"/>
      <c r="U54" s="57">
        <f t="shared" si="28"/>
        <v>0</v>
      </c>
      <c r="V54" s="93">
        <f t="shared" si="2"/>
        <v>0</v>
      </c>
      <c r="W54" s="74">
        <f t="shared" si="16"/>
        <v>0</v>
      </c>
      <c r="X54" s="93">
        <f t="shared" si="17"/>
        <v>0</v>
      </c>
      <c r="Y54" s="56"/>
      <c r="Z54" s="93">
        <f t="shared" si="18"/>
        <v>0</v>
      </c>
      <c r="AA54" s="56"/>
      <c r="AB54" s="56">
        <f t="shared" si="19"/>
        <v>0</v>
      </c>
      <c r="AC54" s="93">
        <f t="shared" si="20"/>
        <v>0</v>
      </c>
      <c r="AD54" s="97">
        <f t="shared" si="29"/>
        <v>0</v>
      </c>
      <c r="AE54" s="75">
        <f>'Source Data'!N54</f>
        <v>5158</v>
      </c>
      <c r="AF54" s="90">
        <f t="shared" si="30"/>
        <v>0</v>
      </c>
      <c r="AG54" s="271"/>
      <c r="AH54" s="75">
        <f t="shared" si="21"/>
        <v>0</v>
      </c>
      <c r="AI54" s="271"/>
      <c r="AJ54" s="77">
        <f t="shared" si="31"/>
        <v>0</v>
      </c>
      <c r="AK54" s="76">
        <f t="shared" si="32"/>
        <v>0</v>
      </c>
      <c r="AL54" s="90">
        <f t="shared" si="22"/>
        <v>0</v>
      </c>
      <c r="AM54" s="79">
        <f t="shared" si="23"/>
        <v>0</v>
      </c>
      <c r="AN54" s="90">
        <f t="shared" si="24"/>
        <v>0</v>
      </c>
      <c r="AO54" s="56"/>
      <c r="AP54" s="90">
        <f t="shared" si="25"/>
        <v>0</v>
      </c>
      <c r="AQ54" s="77"/>
      <c r="AR54" s="77">
        <f t="shared" si="26"/>
        <v>0</v>
      </c>
      <c r="AS54" s="90">
        <f t="shared" si="27"/>
        <v>0</v>
      </c>
      <c r="AT54" s="78">
        <f t="shared" si="7"/>
        <v>0</v>
      </c>
      <c r="AU54" s="87">
        <f t="shared" si="8"/>
        <v>0</v>
      </c>
      <c r="AV54" s="116"/>
      <c r="AW54" s="74"/>
      <c r="AX54" s="74">
        <f t="shared" si="33"/>
        <v>0</v>
      </c>
      <c r="AY54" s="74">
        <f t="shared" si="34"/>
        <v>0</v>
      </c>
    </row>
    <row r="55" spans="1:51" ht="16.149999999999999" customHeight="1" x14ac:dyDescent="0.2">
      <c r="A55" s="54">
        <v>49</v>
      </c>
      <c r="B55" s="55" t="s">
        <v>53</v>
      </c>
      <c r="C55" s="271">
        <f>'8_2.1.18 SIS'!AB55</f>
        <v>0</v>
      </c>
      <c r="D55" s="56">
        <f>'Source Data'!H55</f>
        <v>4510.9600632140227</v>
      </c>
      <c r="E55" s="74">
        <f t="shared" si="11"/>
        <v>0</v>
      </c>
      <c r="F55" s="290"/>
      <c r="G55" s="56">
        <f>'Source Data'!I55</f>
        <v>660.79145627436594</v>
      </c>
      <c r="H55" s="74">
        <f t="shared" si="12"/>
        <v>0</v>
      </c>
      <c r="I55" s="290"/>
      <c r="J55" s="56">
        <f>'Source Data'!J55</f>
        <v>180.21585171119071</v>
      </c>
      <c r="K55" s="74">
        <f t="shared" si="13"/>
        <v>0</v>
      </c>
      <c r="L55" s="290"/>
      <c r="M55" s="56">
        <f>'Source Data'!K55</f>
        <v>4505.3962927797675</v>
      </c>
      <c r="N55" s="74">
        <f t="shared" si="14"/>
        <v>0</v>
      </c>
      <c r="O55" s="290"/>
      <c r="P55" s="56">
        <f>'Source Data'!L55</f>
        <v>1802.158517111907</v>
      </c>
      <c r="Q55" s="74">
        <f t="shared" si="15"/>
        <v>0</v>
      </c>
      <c r="R55" s="93">
        <v>0</v>
      </c>
      <c r="S55" s="56"/>
      <c r="T55" s="56"/>
      <c r="U55" s="57">
        <f t="shared" si="28"/>
        <v>0</v>
      </c>
      <c r="V55" s="93">
        <f t="shared" si="2"/>
        <v>0</v>
      </c>
      <c r="W55" s="74">
        <f t="shared" si="16"/>
        <v>0</v>
      </c>
      <c r="X55" s="93">
        <f t="shared" si="17"/>
        <v>0</v>
      </c>
      <c r="Y55" s="56"/>
      <c r="Z55" s="93">
        <f t="shared" si="18"/>
        <v>0</v>
      </c>
      <c r="AA55" s="56"/>
      <c r="AB55" s="56">
        <f t="shared" si="19"/>
        <v>0</v>
      </c>
      <c r="AC55" s="93">
        <f t="shared" si="20"/>
        <v>0</v>
      </c>
      <c r="AD55" s="97">
        <f t="shared" si="29"/>
        <v>0</v>
      </c>
      <c r="AE55" s="75">
        <f>'Source Data'!N55</f>
        <v>2655</v>
      </c>
      <c r="AF55" s="90">
        <f t="shared" si="30"/>
        <v>0</v>
      </c>
      <c r="AG55" s="271"/>
      <c r="AH55" s="75">
        <f t="shared" si="21"/>
        <v>0</v>
      </c>
      <c r="AI55" s="271"/>
      <c r="AJ55" s="77">
        <f t="shared" si="31"/>
        <v>0</v>
      </c>
      <c r="AK55" s="76">
        <f t="shared" si="32"/>
        <v>0</v>
      </c>
      <c r="AL55" s="90">
        <f t="shared" si="22"/>
        <v>0</v>
      </c>
      <c r="AM55" s="79">
        <f t="shared" si="23"/>
        <v>0</v>
      </c>
      <c r="AN55" s="90">
        <f t="shared" si="24"/>
        <v>0</v>
      </c>
      <c r="AO55" s="56"/>
      <c r="AP55" s="90">
        <f t="shared" si="25"/>
        <v>0</v>
      </c>
      <c r="AQ55" s="77"/>
      <c r="AR55" s="77">
        <f t="shared" si="26"/>
        <v>0</v>
      </c>
      <c r="AS55" s="90">
        <f t="shared" si="27"/>
        <v>0</v>
      </c>
      <c r="AT55" s="78">
        <f t="shared" si="7"/>
        <v>0</v>
      </c>
      <c r="AU55" s="87">
        <f t="shared" si="8"/>
        <v>0</v>
      </c>
      <c r="AV55" s="116"/>
      <c r="AW55" s="74"/>
      <c r="AX55" s="74">
        <f t="shared" si="33"/>
        <v>0</v>
      </c>
      <c r="AY55" s="74">
        <f t="shared" si="34"/>
        <v>0</v>
      </c>
    </row>
    <row r="56" spans="1:51" ht="16.149999999999999" customHeight="1" x14ac:dyDescent="0.2">
      <c r="A56" s="49">
        <v>50</v>
      </c>
      <c r="B56" s="50" t="s">
        <v>54</v>
      </c>
      <c r="C56" s="272">
        <f>'8_2.1.18 SIS'!AB56</f>
        <v>0</v>
      </c>
      <c r="D56" s="51">
        <f>'Source Data'!H56</f>
        <v>4738.7087437121554</v>
      </c>
      <c r="E56" s="80">
        <f t="shared" si="11"/>
        <v>0</v>
      </c>
      <c r="F56" s="291"/>
      <c r="G56" s="51">
        <f>'Source Data'!I56</f>
        <v>638.95176727517901</v>
      </c>
      <c r="H56" s="80">
        <f t="shared" si="12"/>
        <v>0</v>
      </c>
      <c r="I56" s="291"/>
      <c r="J56" s="51">
        <f>'Source Data'!J56</f>
        <v>174.25957289323065</v>
      </c>
      <c r="K56" s="80">
        <f t="shared" si="13"/>
        <v>0</v>
      </c>
      <c r="L56" s="291"/>
      <c r="M56" s="51">
        <f>'Source Data'!K56</f>
        <v>4356.4893223307663</v>
      </c>
      <c r="N56" s="80">
        <f t="shared" si="14"/>
        <v>0</v>
      </c>
      <c r="O56" s="291"/>
      <c r="P56" s="51">
        <f>'Source Data'!L56</f>
        <v>1742.5957289323062</v>
      </c>
      <c r="Q56" s="80">
        <f t="shared" si="15"/>
        <v>0</v>
      </c>
      <c r="R56" s="94">
        <v>0</v>
      </c>
      <c r="S56" s="51"/>
      <c r="T56" s="51"/>
      <c r="U56" s="52">
        <f t="shared" si="28"/>
        <v>0</v>
      </c>
      <c r="V56" s="94">
        <f t="shared" si="2"/>
        <v>0</v>
      </c>
      <c r="W56" s="80">
        <f t="shared" si="16"/>
        <v>0</v>
      </c>
      <c r="X56" s="94">
        <f t="shared" si="17"/>
        <v>0</v>
      </c>
      <c r="Y56" s="51"/>
      <c r="Z56" s="94">
        <f t="shared" si="18"/>
        <v>0</v>
      </c>
      <c r="AA56" s="53"/>
      <c r="AB56" s="51">
        <f t="shared" si="19"/>
        <v>0</v>
      </c>
      <c r="AC56" s="95">
        <f t="shared" si="20"/>
        <v>0</v>
      </c>
      <c r="AD56" s="95">
        <f t="shared" si="29"/>
        <v>0</v>
      </c>
      <c r="AE56" s="71">
        <f>'Source Data'!N56</f>
        <v>3490</v>
      </c>
      <c r="AF56" s="91">
        <f t="shared" si="30"/>
        <v>0</v>
      </c>
      <c r="AG56" s="272"/>
      <c r="AH56" s="71">
        <f t="shared" si="21"/>
        <v>0</v>
      </c>
      <c r="AI56" s="272"/>
      <c r="AJ56" s="72">
        <f t="shared" si="31"/>
        <v>0</v>
      </c>
      <c r="AK56" s="73">
        <f t="shared" si="32"/>
        <v>0</v>
      </c>
      <c r="AL56" s="91">
        <f t="shared" si="22"/>
        <v>0</v>
      </c>
      <c r="AM56" s="82">
        <f t="shared" si="23"/>
        <v>0</v>
      </c>
      <c r="AN56" s="91">
        <f t="shared" si="24"/>
        <v>0</v>
      </c>
      <c r="AO56" s="51"/>
      <c r="AP56" s="91">
        <f t="shared" si="25"/>
        <v>0</v>
      </c>
      <c r="AQ56" s="72"/>
      <c r="AR56" s="72">
        <f t="shared" si="26"/>
        <v>0</v>
      </c>
      <c r="AS56" s="91">
        <f t="shared" si="27"/>
        <v>0</v>
      </c>
      <c r="AT56" s="81">
        <f t="shared" si="7"/>
        <v>0</v>
      </c>
      <c r="AU56" s="88">
        <f t="shared" si="8"/>
        <v>0</v>
      </c>
      <c r="AV56" s="116"/>
      <c r="AW56" s="80"/>
      <c r="AX56" s="80">
        <f t="shared" si="33"/>
        <v>0</v>
      </c>
      <c r="AY56" s="80">
        <f t="shared" si="34"/>
        <v>0</v>
      </c>
    </row>
    <row r="57" spans="1:51" ht="16.149999999999999" customHeight="1" x14ac:dyDescent="0.2">
      <c r="A57" s="58">
        <v>51</v>
      </c>
      <c r="B57" s="59" t="s">
        <v>55</v>
      </c>
      <c r="C57" s="270">
        <f>'8_2.1.18 SIS'!AB57</f>
        <v>0</v>
      </c>
      <c r="D57" s="60">
        <f>'Source Data'!H57</f>
        <v>4281.7369154997223</v>
      </c>
      <c r="E57" s="65">
        <f t="shared" si="11"/>
        <v>0</v>
      </c>
      <c r="F57" s="289"/>
      <c r="G57" s="60">
        <f>'Source Data'!I57</f>
        <v>570.93395934473472</v>
      </c>
      <c r="H57" s="65">
        <f t="shared" si="12"/>
        <v>0</v>
      </c>
      <c r="I57" s="289"/>
      <c r="J57" s="60">
        <f>'Source Data'!J57</f>
        <v>155.70926163947308</v>
      </c>
      <c r="K57" s="65">
        <f t="shared" si="13"/>
        <v>0</v>
      </c>
      <c r="L57" s="289"/>
      <c r="M57" s="60">
        <f>'Source Data'!K57</f>
        <v>3892.7315409868274</v>
      </c>
      <c r="N57" s="65">
        <f t="shared" si="14"/>
        <v>0</v>
      </c>
      <c r="O57" s="289"/>
      <c r="P57" s="60">
        <f>'Source Data'!L57</f>
        <v>1557.0926163947308</v>
      </c>
      <c r="Q57" s="65">
        <f t="shared" si="15"/>
        <v>0</v>
      </c>
      <c r="R57" s="92">
        <v>0</v>
      </c>
      <c r="S57" s="60"/>
      <c r="T57" s="60"/>
      <c r="U57" s="61">
        <f t="shared" si="28"/>
        <v>0</v>
      </c>
      <c r="V57" s="92">
        <f t="shared" si="2"/>
        <v>0</v>
      </c>
      <c r="W57" s="65">
        <f t="shared" si="16"/>
        <v>0</v>
      </c>
      <c r="X57" s="92">
        <f t="shared" si="17"/>
        <v>0</v>
      </c>
      <c r="Y57" s="60"/>
      <c r="Z57" s="92">
        <f t="shared" si="18"/>
        <v>0</v>
      </c>
      <c r="AA57" s="60"/>
      <c r="AB57" s="60">
        <f t="shared" si="19"/>
        <v>0</v>
      </c>
      <c r="AC57" s="92">
        <f t="shared" si="20"/>
        <v>0</v>
      </c>
      <c r="AD57" s="96">
        <f t="shared" si="29"/>
        <v>0</v>
      </c>
      <c r="AE57" s="66">
        <f>'Source Data'!N57</f>
        <v>4268</v>
      </c>
      <c r="AF57" s="89">
        <f t="shared" si="30"/>
        <v>0</v>
      </c>
      <c r="AG57" s="270"/>
      <c r="AH57" s="66">
        <f t="shared" si="21"/>
        <v>0</v>
      </c>
      <c r="AI57" s="270"/>
      <c r="AJ57" s="68">
        <f t="shared" si="31"/>
        <v>0</v>
      </c>
      <c r="AK57" s="67">
        <f t="shared" si="32"/>
        <v>0</v>
      </c>
      <c r="AL57" s="89">
        <f t="shared" si="22"/>
        <v>0</v>
      </c>
      <c r="AM57" s="70">
        <f t="shared" si="23"/>
        <v>0</v>
      </c>
      <c r="AN57" s="89">
        <f t="shared" si="24"/>
        <v>0</v>
      </c>
      <c r="AO57" s="60"/>
      <c r="AP57" s="89">
        <f t="shared" si="25"/>
        <v>0</v>
      </c>
      <c r="AQ57" s="68"/>
      <c r="AR57" s="68">
        <f t="shared" si="26"/>
        <v>0</v>
      </c>
      <c r="AS57" s="89">
        <f t="shared" si="27"/>
        <v>0</v>
      </c>
      <c r="AT57" s="69">
        <f t="shared" si="7"/>
        <v>0</v>
      </c>
      <c r="AU57" s="86">
        <f t="shared" si="8"/>
        <v>0</v>
      </c>
      <c r="AV57" s="116"/>
      <c r="AW57" s="65"/>
      <c r="AX57" s="65">
        <f t="shared" si="33"/>
        <v>0</v>
      </c>
      <c r="AY57" s="65">
        <f t="shared" si="34"/>
        <v>0</v>
      </c>
    </row>
    <row r="58" spans="1:51" ht="16.149999999999999" customHeight="1" x14ac:dyDescent="0.2">
      <c r="A58" s="54">
        <v>52</v>
      </c>
      <c r="B58" s="55" t="s">
        <v>56</v>
      </c>
      <c r="C58" s="271">
        <f>'8_2.1.18 SIS'!AB58</f>
        <v>0</v>
      </c>
      <c r="D58" s="56">
        <f>'Source Data'!H58</f>
        <v>4477.885435486186</v>
      </c>
      <c r="E58" s="74">
        <f t="shared" si="11"/>
        <v>0</v>
      </c>
      <c r="F58" s="290"/>
      <c r="G58" s="56">
        <f>'Source Data'!I58</f>
        <v>601.39043740535396</v>
      </c>
      <c r="H58" s="74">
        <f t="shared" si="12"/>
        <v>0</v>
      </c>
      <c r="I58" s="290"/>
      <c r="J58" s="56">
        <f>'Source Data'!J58</f>
        <v>164.01557383782384</v>
      </c>
      <c r="K58" s="74">
        <f t="shared" si="13"/>
        <v>0</v>
      </c>
      <c r="L58" s="290"/>
      <c r="M58" s="56">
        <f>'Source Data'!K58</f>
        <v>4100.3893459455958</v>
      </c>
      <c r="N58" s="74">
        <f t="shared" si="14"/>
        <v>0</v>
      </c>
      <c r="O58" s="290"/>
      <c r="P58" s="56">
        <f>'Source Data'!L58</f>
        <v>1640.1557383782383</v>
      </c>
      <c r="Q58" s="74">
        <f t="shared" si="15"/>
        <v>0</v>
      </c>
      <c r="R58" s="93">
        <v>0</v>
      </c>
      <c r="S58" s="56"/>
      <c r="T58" s="56"/>
      <c r="U58" s="57">
        <f t="shared" si="28"/>
        <v>0</v>
      </c>
      <c r="V58" s="93">
        <f t="shared" si="2"/>
        <v>0</v>
      </c>
      <c r="W58" s="74">
        <f t="shared" si="16"/>
        <v>0</v>
      </c>
      <c r="X58" s="93">
        <f t="shared" si="17"/>
        <v>0</v>
      </c>
      <c r="Y58" s="56"/>
      <c r="Z58" s="93">
        <f t="shared" si="18"/>
        <v>0</v>
      </c>
      <c r="AA58" s="56"/>
      <c r="AB58" s="56">
        <f t="shared" si="19"/>
        <v>0</v>
      </c>
      <c r="AC58" s="93">
        <f t="shared" si="20"/>
        <v>0</v>
      </c>
      <c r="AD58" s="97">
        <f t="shared" si="29"/>
        <v>0</v>
      </c>
      <c r="AE58" s="75">
        <f>'Source Data'!N58</f>
        <v>5924</v>
      </c>
      <c r="AF58" s="90">
        <f t="shared" si="30"/>
        <v>0</v>
      </c>
      <c r="AG58" s="271"/>
      <c r="AH58" s="75">
        <f t="shared" si="21"/>
        <v>0</v>
      </c>
      <c r="AI58" s="271"/>
      <c r="AJ58" s="77">
        <f t="shared" si="31"/>
        <v>0</v>
      </c>
      <c r="AK58" s="76">
        <f t="shared" si="32"/>
        <v>0</v>
      </c>
      <c r="AL58" s="90">
        <f t="shared" si="22"/>
        <v>0</v>
      </c>
      <c r="AM58" s="79">
        <f t="shared" si="23"/>
        <v>0</v>
      </c>
      <c r="AN58" s="90">
        <f t="shared" si="24"/>
        <v>0</v>
      </c>
      <c r="AO58" s="56"/>
      <c r="AP58" s="90">
        <f t="shared" si="25"/>
        <v>0</v>
      </c>
      <c r="AQ58" s="77"/>
      <c r="AR58" s="77">
        <f t="shared" si="26"/>
        <v>0</v>
      </c>
      <c r="AS58" s="90">
        <f t="shared" si="27"/>
        <v>0</v>
      </c>
      <c r="AT58" s="78">
        <f t="shared" si="7"/>
        <v>0</v>
      </c>
      <c r="AU58" s="87">
        <f t="shared" si="8"/>
        <v>0</v>
      </c>
      <c r="AV58" s="116"/>
      <c r="AW58" s="74"/>
      <c r="AX58" s="74">
        <f t="shared" si="33"/>
        <v>0</v>
      </c>
      <c r="AY58" s="74">
        <f t="shared" si="34"/>
        <v>0</v>
      </c>
    </row>
    <row r="59" spans="1:51" ht="16.149999999999999" customHeight="1" x14ac:dyDescent="0.2">
      <c r="A59" s="54">
        <v>53</v>
      </c>
      <c r="B59" s="55" t="s">
        <v>57</v>
      </c>
      <c r="C59" s="271">
        <f>'8_2.1.18 SIS'!AB59</f>
        <v>0</v>
      </c>
      <c r="D59" s="56">
        <f>'Source Data'!H59</f>
        <v>4674.7758891865669</v>
      </c>
      <c r="E59" s="74">
        <f t="shared" si="11"/>
        <v>0</v>
      </c>
      <c r="F59" s="290"/>
      <c r="G59" s="56">
        <f>'Source Data'!I59</f>
        <v>663.32493479155164</v>
      </c>
      <c r="H59" s="74">
        <f t="shared" si="12"/>
        <v>0</v>
      </c>
      <c r="I59" s="290"/>
      <c r="J59" s="56">
        <f>'Source Data'!J59</f>
        <v>180.90680039769586</v>
      </c>
      <c r="K59" s="74">
        <f t="shared" si="13"/>
        <v>0</v>
      </c>
      <c r="L59" s="290"/>
      <c r="M59" s="56">
        <f>'Source Data'!K59</f>
        <v>4522.670009942397</v>
      </c>
      <c r="N59" s="74">
        <f t="shared" si="14"/>
        <v>0</v>
      </c>
      <c r="O59" s="290"/>
      <c r="P59" s="56">
        <f>'Source Data'!L59</f>
        <v>1809.0680039769588</v>
      </c>
      <c r="Q59" s="74">
        <f t="shared" si="15"/>
        <v>0</v>
      </c>
      <c r="R59" s="93">
        <v>0</v>
      </c>
      <c r="S59" s="56"/>
      <c r="T59" s="56"/>
      <c r="U59" s="57">
        <f t="shared" si="28"/>
        <v>0</v>
      </c>
      <c r="V59" s="93">
        <f t="shared" si="2"/>
        <v>0</v>
      </c>
      <c r="W59" s="74">
        <f t="shared" si="16"/>
        <v>0</v>
      </c>
      <c r="X59" s="93">
        <f t="shared" si="17"/>
        <v>0</v>
      </c>
      <c r="Y59" s="56"/>
      <c r="Z59" s="93">
        <f t="shared" si="18"/>
        <v>0</v>
      </c>
      <c r="AA59" s="56"/>
      <c r="AB59" s="56">
        <f t="shared" si="19"/>
        <v>0</v>
      </c>
      <c r="AC59" s="93">
        <f t="shared" si="20"/>
        <v>0</v>
      </c>
      <c r="AD59" s="97">
        <f t="shared" si="29"/>
        <v>0</v>
      </c>
      <c r="AE59" s="75">
        <f>'Source Data'!N59</f>
        <v>2670</v>
      </c>
      <c r="AF59" s="90">
        <f t="shared" si="30"/>
        <v>0</v>
      </c>
      <c r="AG59" s="271"/>
      <c r="AH59" s="75">
        <f t="shared" si="21"/>
        <v>0</v>
      </c>
      <c r="AI59" s="271"/>
      <c r="AJ59" s="77">
        <f t="shared" si="31"/>
        <v>0</v>
      </c>
      <c r="AK59" s="76">
        <f t="shared" si="32"/>
        <v>0</v>
      </c>
      <c r="AL59" s="90">
        <f t="shared" si="22"/>
        <v>0</v>
      </c>
      <c r="AM59" s="79">
        <f t="shared" si="23"/>
        <v>0</v>
      </c>
      <c r="AN59" s="90">
        <f t="shared" si="24"/>
        <v>0</v>
      </c>
      <c r="AO59" s="56"/>
      <c r="AP59" s="90">
        <f t="shared" si="25"/>
        <v>0</v>
      </c>
      <c r="AQ59" s="77"/>
      <c r="AR59" s="77">
        <f t="shared" si="26"/>
        <v>0</v>
      </c>
      <c r="AS59" s="90">
        <f t="shared" si="27"/>
        <v>0</v>
      </c>
      <c r="AT59" s="78">
        <f t="shared" si="7"/>
        <v>0</v>
      </c>
      <c r="AU59" s="87">
        <f t="shared" si="8"/>
        <v>0</v>
      </c>
      <c r="AV59" s="116"/>
      <c r="AW59" s="74"/>
      <c r="AX59" s="74">
        <f t="shared" si="33"/>
        <v>0</v>
      </c>
      <c r="AY59" s="74">
        <f t="shared" si="34"/>
        <v>0</v>
      </c>
    </row>
    <row r="60" spans="1:51" ht="16.149999999999999" customHeight="1" x14ac:dyDescent="0.2">
      <c r="A60" s="54">
        <v>54</v>
      </c>
      <c r="B60" s="55" t="s">
        <v>58</v>
      </c>
      <c r="C60" s="271">
        <f>'8_2.1.18 SIS'!AB60</f>
        <v>0</v>
      </c>
      <c r="D60" s="56">
        <f>'Source Data'!H60</f>
        <v>4784.5850415334589</v>
      </c>
      <c r="E60" s="74">
        <f t="shared" si="11"/>
        <v>0</v>
      </c>
      <c r="F60" s="290"/>
      <c r="G60" s="56">
        <f>'Source Data'!I60</f>
        <v>583.70660052312871</v>
      </c>
      <c r="H60" s="74">
        <f t="shared" si="12"/>
        <v>0</v>
      </c>
      <c r="I60" s="290"/>
      <c r="J60" s="56">
        <f>'Source Data'!J60</f>
        <v>159.19270923358056</v>
      </c>
      <c r="K60" s="74">
        <f t="shared" si="13"/>
        <v>0</v>
      </c>
      <c r="L60" s="290"/>
      <c r="M60" s="56">
        <f>'Source Data'!K60</f>
        <v>3979.8177308395143</v>
      </c>
      <c r="N60" s="74">
        <f t="shared" si="14"/>
        <v>0</v>
      </c>
      <c r="O60" s="290"/>
      <c r="P60" s="56">
        <f>'Source Data'!L60</f>
        <v>1591.9270923358056</v>
      </c>
      <c r="Q60" s="74">
        <f t="shared" si="15"/>
        <v>0</v>
      </c>
      <c r="R60" s="93">
        <v>0</v>
      </c>
      <c r="S60" s="56"/>
      <c r="T60" s="56"/>
      <c r="U60" s="57">
        <f t="shared" si="28"/>
        <v>0</v>
      </c>
      <c r="V60" s="93">
        <f t="shared" si="2"/>
        <v>0</v>
      </c>
      <c r="W60" s="74">
        <f t="shared" si="16"/>
        <v>0</v>
      </c>
      <c r="X60" s="93">
        <f t="shared" si="17"/>
        <v>0</v>
      </c>
      <c r="Y60" s="56"/>
      <c r="Z60" s="93">
        <f t="shared" si="18"/>
        <v>0</v>
      </c>
      <c r="AA60" s="56"/>
      <c r="AB60" s="56">
        <f t="shared" si="19"/>
        <v>0</v>
      </c>
      <c r="AC60" s="93">
        <f t="shared" si="20"/>
        <v>0</v>
      </c>
      <c r="AD60" s="97">
        <f t="shared" si="29"/>
        <v>0</v>
      </c>
      <c r="AE60" s="75">
        <f>'Source Data'!N60</f>
        <v>5141</v>
      </c>
      <c r="AF60" s="90">
        <f t="shared" si="30"/>
        <v>0</v>
      </c>
      <c r="AG60" s="271"/>
      <c r="AH60" s="75">
        <f t="shared" si="21"/>
        <v>0</v>
      </c>
      <c r="AI60" s="271"/>
      <c r="AJ60" s="77">
        <f t="shared" si="31"/>
        <v>0</v>
      </c>
      <c r="AK60" s="76">
        <f t="shared" si="32"/>
        <v>0</v>
      </c>
      <c r="AL60" s="90">
        <f t="shared" si="22"/>
        <v>0</v>
      </c>
      <c r="AM60" s="79">
        <f t="shared" si="23"/>
        <v>0</v>
      </c>
      <c r="AN60" s="90">
        <f t="shared" si="24"/>
        <v>0</v>
      </c>
      <c r="AO60" s="56"/>
      <c r="AP60" s="90">
        <f t="shared" si="25"/>
        <v>0</v>
      </c>
      <c r="AQ60" s="77"/>
      <c r="AR60" s="77">
        <f t="shared" si="26"/>
        <v>0</v>
      </c>
      <c r="AS60" s="90">
        <f t="shared" si="27"/>
        <v>0</v>
      </c>
      <c r="AT60" s="78">
        <f t="shared" si="7"/>
        <v>0</v>
      </c>
      <c r="AU60" s="87">
        <f t="shared" si="8"/>
        <v>0</v>
      </c>
      <c r="AV60" s="116"/>
      <c r="AW60" s="74"/>
      <c r="AX60" s="74">
        <f t="shared" si="33"/>
        <v>0</v>
      </c>
      <c r="AY60" s="74">
        <f t="shared" si="34"/>
        <v>0</v>
      </c>
    </row>
    <row r="61" spans="1:51" ht="16.149999999999999" customHeight="1" x14ac:dyDescent="0.2">
      <c r="A61" s="49">
        <v>55</v>
      </c>
      <c r="B61" s="50" t="s">
        <v>59</v>
      </c>
      <c r="C61" s="272">
        <f>'8_2.1.18 SIS'!AB61</f>
        <v>0</v>
      </c>
      <c r="D61" s="51">
        <f>'Source Data'!H61</f>
        <v>4501.7236472239638</v>
      </c>
      <c r="E61" s="80">
        <f t="shared" si="11"/>
        <v>0</v>
      </c>
      <c r="F61" s="291"/>
      <c r="G61" s="51">
        <f>'Source Data'!I61</f>
        <v>593.48544210889816</v>
      </c>
      <c r="H61" s="80">
        <f t="shared" si="12"/>
        <v>0</v>
      </c>
      <c r="I61" s="291"/>
      <c r="J61" s="51">
        <f>'Source Data'!J61</f>
        <v>161.8596660296995</v>
      </c>
      <c r="K61" s="80">
        <f t="shared" si="13"/>
        <v>0</v>
      </c>
      <c r="L61" s="291"/>
      <c r="M61" s="51">
        <f>'Source Data'!K61</f>
        <v>4046.4916507424882</v>
      </c>
      <c r="N61" s="80">
        <f t="shared" si="14"/>
        <v>0</v>
      </c>
      <c r="O61" s="291"/>
      <c r="P61" s="51">
        <f>'Source Data'!L61</f>
        <v>1618.596660296995</v>
      </c>
      <c r="Q61" s="80">
        <f t="shared" si="15"/>
        <v>0</v>
      </c>
      <c r="R61" s="94">
        <v>0</v>
      </c>
      <c r="S61" s="51"/>
      <c r="T61" s="51"/>
      <c r="U61" s="52">
        <f t="shared" si="28"/>
        <v>0</v>
      </c>
      <c r="V61" s="94">
        <f t="shared" si="2"/>
        <v>0</v>
      </c>
      <c r="W61" s="80">
        <f t="shared" si="16"/>
        <v>0</v>
      </c>
      <c r="X61" s="94">
        <f t="shared" si="17"/>
        <v>0</v>
      </c>
      <c r="Y61" s="51"/>
      <c r="Z61" s="94">
        <f t="shared" si="18"/>
        <v>0</v>
      </c>
      <c r="AA61" s="53"/>
      <c r="AB61" s="51">
        <f t="shared" si="19"/>
        <v>0</v>
      </c>
      <c r="AC61" s="95">
        <f t="shared" si="20"/>
        <v>0</v>
      </c>
      <c r="AD61" s="95">
        <f t="shared" si="29"/>
        <v>0</v>
      </c>
      <c r="AE61" s="71">
        <f>'Source Data'!N61</f>
        <v>3703</v>
      </c>
      <c r="AF61" s="91">
        <f t="shared" si="30"/>
        <v>0</v>
      </c>
      <c r="AG61" s="272"/>
      <c r="AH61" s="71">
        <f t="shared" si="21"/>
        <v>0</v>
      </c>
      <c r="AI61" s="272"/>
      <c r="AJ61" s="72">
        <f t="shared" si="31"/>
        <v>0</v>
      </c>
      <c r="AK61" s="73">
        <f t="shared" si="32"/>
        <v>0</v>
      </c>
      <c r="AL61" s="91">
        <f t="shared" si="22"/>
        <v>0</v>
      </c>
      <c r="AM61" s="82">
        <f t="shared" si="23"/>
        <v>0</v>
      </c>
      <c r="AN61" s="91">
        <f t="shared" si="24"/>
        <v>0</v>
      </c>
      <c r="AO61" s="51"/>
      <c r="AP61" s="91">
        <f t="shared" si="25"/>
        <v>0</v>
      </c>
      <c r="AQ61" s="72"/>
      <c r="AR61" s="72">
        <f t="shared" si="26"/>
        <v>0</v>
      </c>
      <c r="AS61" s="91">
        <f t="shared" si="27"/>
        <v>0</v>
      </c>
      <c r="AT61" s="81">
        <f t="shared" si="7"/>
        <v>0</v>
      </c>
      <c r="AU61" s="88">
        <f t="shared" si="8"/>
        <v>0</v>
      </c>
      <c r="AV61" s="116"/>
      <c r="AW61" s="80"/>
      <c r="AX61" s="80">
        <f t="shared" si="33"/>
        <v>0</v>
      </c>
      <c r="AY61" s="80">
        <f t="shared" si="34"/>
        <v>0</v>
      </c>
    </row>
    <row r="62" spans="1:51" ht="16.149999999999999" customHeight="1" x14ac:dyDescent="0.2">
      <c r="A62" s="58">
        <v>56</v>
      </c>
      <c r="B62" s="59" t="s">
        <v>60</v>
      </c>
      <c r="C62" s="270">
        <f>'8_2.1.18 SIS'!AB62</f>
        <v>0</v>
      </c>
      <c r="D62" s="60">
        <f>'Source Data'!H62</f>
        <v>5010.1657022009513</v>
      </c>
      <c r="E62" s="65">
        <f t="shared" si="11"/>
        <v>0</v>
      </c>
      <c r="F62" s="289"/>
      <c r="G62" s="60">
        <f>'Source Data'!I62</f>
        <v>665.40831600253398</v>
      </c>
      <c r="H62" s="65">
        <f t="shared" si="12"/>
        <v>0</v>
      </c>
      <c r="I62" s="289"/>
      <c r="J62" s="60">
        <f>'Source Data'!J62</f>
        <v>181.4749952734183</v>
      </c>
      <c r="K62" s="65">
        <f t="shared" si="13"/>
        <v>0</v>
      </c>
      <c r="L62" s="289"/>
      <c r="M62" s="60">
        <f>'Source Data'!K62</f>
        <v>4536.8748818354579</v>
      </c>
      <c r="N62" s="65">
        <f t="shared" si="14"/>
        <v>0</v>
      </c>
      <c r="O62" s="289"/>
      <c r="P62" s="60">
        <f>'Source Data'!L62</f>
        <v>1814.7499527341834</v>
      </c>
      <c r="Q62" s="65">
        <f t="shared" si="15"/>
        <v>0</v>
      </c>
      <c r="R62" s="92">
        <v>0</v>
      </c>
      <c r="S62" s="60"/>
      <c r="T62" s="60"/>
      <c r="U62" s="61">
        <f t="shared" si="28"/>
        <v>0</v>
      </c>
      <c r="V62" s="92">
        <f t="shared" si="2"/>
        <v>0</v>
      </c>
      <c r="W62" s="65">
        <f t="shared" si="16"/>
        <v>0</v>
      </c>
      <c r="X62" s="92">
        <f t="shared" si="17"/>
        <v>0</v>
      </c>
      <c r="Y62" s="60"/>
      <c r="Z62" s="92">
        <f t="shared" si="18"/>
        <v>0</v>
      </c>
      <c r="AA62" s="60"/>
      <c r="AB62" s="60">
        <f t="shared" si="19"/>
        <v>0</v>
      </c>
      <c r="AC62" s="92">
        <f t="shared" si="20"/>
        <v>0</v>
      </c>
      <c r="AD62" s="96">
        <f t="shared" si="29"/>
        <v>0</v>
      </c>
      <c r="AE62" s="66">
        <f>'Source Data'!N62</f>
        <v>4203</v>
      </c>
      <c r="AF62" s="89">
        <f t="shared" si="30"/>
        <v>0</v>
      </c>
      <c r="AG62" s="270"/>
      <c r="AH62" s="66">
        <f t="shared" si="21"/>
        <v>0</v>
      </c>
      <c r="AI62" s="270"/>
      <c r="AJ62" s="68">
        <f t="shared" si="31"/>
        <v>0</v>
      </c>
      <c r="AK62" s="67">
        <f t="shared" si="32"/>
        <v>0</v>
      </c>
      <c r="AL62" s="89">
        <f t="shared" si="22"/>
        <v>0</v>
      </c>
      <c r="AM62" s="70">
        <f t="shared" si="23"/>
        <v>0</v>
      </c>
      <c r="AN62" s="89">
        <f t="shared" si="24"/>
        <v>0</v>
      </c>
      <c r="AO62" s="60"/>
      <c r="AP62" s="89">
        <f t="shared" si="25"/>
        <v>0</v>
      </c>
      <c r="AQ62" s="68"/>
      <c r="AR62" s="68">
        <f t="shared" si="26"/>
        <v>0</v>
      </c>
      <c r="AS62" s="89">
        <f t="shared" si="27"/>
        <v>0</v>
      </c>
      <c r="AT62" s="69">
        <f t="shared" si="7"/>
        <v>0</v>
      </c>
      <c r="AU62" s="86">
        <f t="shared" si="8"/>
        <v>0</v>
      </c>
      <c r="AV62" s="116"/>
      <c r="AW62" s="65"/>
      <c r="AX62" s="65">
        <f t="shared" si="33"/>
        <v>0</v>
      </c>
      <c r="AY62" s="65">
        <f t="shared" si="34"/>
        <v>0</v>
      </c>
    </row>
    <row r="63" spans="1:51" ht="16.149999999999999" customHeight="1" x14ac:dyDescent="0.2">
      <c r="A63" s="54">
        <v>57</v>
      </c>
      <c r="B63" s="55" t="s">
        <v>61</v>
      </c>
      <c r="C63" s="271">
        <f>'8_2.1.18 SIS'!AB63</f>
        <v>0</v>
      </c>
      <c r="D63" s="56">
        <f>'Source Data'!H63</f>
        <v>4811.4108022710652</v>
      </c>
      <c r="E63" s="74">
        <f t="shared" si="11"/>
        <v>0</v>
      </c>
      <c r="F63" s="290"/>
      <c r="G63" s="56">
        <f>'Source Data'!I63</f>
        <v>666.15521612667408</v>
      </c>
      <c r="H63" s="74">
        <f t="shared" si="12"/>
        <v>0</v>
      </c>
      <c r="I63" s="290"/>
      <c r="J63" s="56">
        <f>'Source Data'!J63</f>
        <v>181.67869530727472</v>
      </c>
      <c r="K63" s="74">
        <f t="shared" si="13"/>
        <v>0</v>
      </c>
      <c r="L63" s="290"/>
      <c r="M63" s="56">
        <f>'Source Data'!K63</f>
        <v>4541.967382681868</v>
      </c>
      <c r="N63" s="74">
        <f t="shared" si="14"/>
        <v>0</v>
      </c>
      <c r="O63" s="290"/>
      <c r="P63" s="56">
        <f>'Source Data'!L63</f>
        <v>1816.7869530727471</v>
      </c>
      <c r="Q63" s="74">
        <f t="shared" si="15"/>
        <v>0</v>
      </c>
      <c r="R63" s="93">
        <v>0</v>
      </c>
      <c r="S63" s="56"/>
      <c r="T63" s="56"/>
      <c r="U63" s="57">
        <f t="shared" si="28"/>
        <v>0</v>
      </c>
      <c r="V63" s="93">
        <f t="shared" si="2"/>
        <v>0</v>
      </c>
      <c r="W63" s="74">
        <f t="shared" si="16"/>
        <v>0</v>
      </c>
      <c r="X63" s="93">
        <f t="shared" si="17"/>
        <v>0</v>
      </c>
      <c r="Y63" s="56"/>
      <c r="Z63" s="93">
        <f t="shared" si="18"/>
        <v>0</v>
      </c>
      <c r="AA63" s="56"/>
      <c r="AB63" s="56">
        <f t="shared" si="19"/>
        <v>0</v>
      </c>
      <c r="AC63" s="93">
        <f t="shared" si="20"/>
        <v>0</v>
      </c>
      <c r="AD63" s="97">
        <f t="shared" si="29"/>
        <v>0</v>
      </c>
      <c r="AE63" s="75">
        <f>'Source Data'!N63</f>
        <v>2620</v>
      </c>
      <c r="AF63" s="90">
        <f t="shared" si="30"/>
        <v>0</v>
      </c>
      <c r="AG63" s="271"/>
      <c r="AH63" s="75">
        <f t="shared" si="21"/>
        <v>0</v>
      </c>
      <c r="AI63" s="271"/>
      <c r="AJ63" s="77">
        <f t="shared" si="31"/>
        <v>0</v>
      </c>
      <c r="AK63" s="76">
        <f t="shared" si="32"/>
        <v>0</v>
      </c>
      <c r="AL63" s="90">
        <f t="shared" si="22"/>
        <v>0</v>
      </c>
      <c r="AM63" s="79">
        <f t="shared" si="23"/>
        <v>0</v>
      </c>
      <c r="AN63" s="90">
        <f t="shared" si="24"/>
        <v>0</v>
      </c>
      <c r="AO63" s="56"/>
      <c r="AP63" s="90">
        <f t="shared" si="25"/>
        <v>0</v>
      </c>
      <c r="AQ63" s="77"/>
      <c r="AR63" s="77">
        <f t="shared" si="26"/>
        <v>0</v>
      </c>
      <c r="AS63" s="90">
        <f t="shared" si="27"/>
        <v>0</v>
      </c>
      <c r="AT63" s="78">
        <f t="shared" si="7"/>
        <v>0</v>
      </c>
      <c r="AU63" s="87">
        <f t="shared" si="8"/>
        <v>0</v>
      </c>
      <c r="AV63" s="116"/>
      <c r="AW63" s="74"/>
      <c r="AX63" s="74">
        <f t="shared" si="33"/>
        <v>0</v>
      </c>
      <c r="AY63" s="74">
        <f t="shared" si="34"/>
        <v>0</v>
      </c>
    </row>
    <row r="64" spans="1:51" ht="16.149999999999999" customHeight="1" x14ac:dyDescent="0.2">
      <c r="A64" s="54">
        <v>58</v>
      </c>
      <c r="B64" s="55" t="s">
        <v>62</v>
      </c>
      <c r="C64" s="271">
        <f>'8_2.1.18 SIS'!AB64</f>
        <v>0</v>
      </c>
      <c r="D64" s="56">
        <f>'Source Data'!H64</f>
        <v>5358.2852334446507</v>
      </c>
      <c r="E64" s="74">
        <f t="shared" si="11"/>
        <v>0</v>
      </c>
      <c r="F64" s="290"/>
      <c r="G64" s="56">
        <f>'Source Data'!I64</f>
        <v>740.81098599764084</v>
      </c>
      <c r="H64" s="74">
        <f t="shared" si="12"/>
        <v>0</v>
      </c>
      <c r="I64" s="290"/>
      <c r="J64" s="56">
        <f>'Source Data'!J64</f>
        <v>202.03935981753844</v>
      </c>
      <c r="K64" s="74">
        <f t="shared" si="13"/>
        <v>0</v>
      </c>
      <c r="L64" s="290"/>
      <c r="M64" s="56">
        <f>'Source Data'!K64</f>
        <v>5050.9839954384606</v>
      </c>
      <c r="N64" s="74">
        <f t="shared" si="14"/>
        <v>0</v>
      </c>
      <c r="O64" s="290"/>
      <c r="P64" s="56">
        <f>'Source Data'!L64</f>
        <v>2020.3935981753841</v>
      </c>
      <c r="Q64" s="74">
        <f t="shared" si="15"/>
        <v>0</v>
      </c>
      <c r="R64" s="93">
        <v>0</v>
      </c>
      <c r="S64" s="56"/>
      <c r="T64" s="56"/>
      <c r="U64" s="57">
        <f t="shared" si="28"/>
        <v>0</v>
      </c>
      <c r="V64" s="93">
        <f t="shared" si="2"/>
        <v>0</v>
      </c>
      <c r="W64" s="74">
        <f t="shared" si="16"/>
        <v>0</v>
      </c>
      <c r="X64" s="93">
        <f t="shared" si="17"/>
        <v>0</v>
      </c>
      <c r="Y64" s="56"/>
      <c r="Z64" s="93">
        <f t="shared" si="18"/>
        <v>0</v>
      </c>
      <c r="AA64" s="56"/>
      <c r="AB64" s="56">
        <f t="shared" si="19"/>
        <v>0</v>
      </c>
      <c r="AC64" s="93">
        <f t="shared" si="20"/>
        <v>0</v>
      </c>
      <c r="AD64" s="97">
        <f t="shared" si="29"/>
        <v>0</v>
      </c>
      <c r="AE64" s="75">
        <f>'Source Data'!N64</f>
        <v>2215</v>
      </c>
      <c r="AF64" s="90">
        <f t="shared" si="30"/>
        <v>0</v>
      </c>
      <c r="AG64" s="271"/>
      <c r="AH64" s="75">
        <f t="shared" si="21"/>
        <v>0</v>
      </c>
      <c r="AI64" s="271"/>
      <c r="AJ64" s="77">
        <f t="shared" si="31"/>
        <v>0</v>
      </c>
      <c r="AK64" s="76">
        <f t="shared" si="32"/>
        <v>0</v>
      </c>
      <c r="AL64" s="90">
        <f t="shared" si="22"/>
        <v>0</v>
      </c>
      <c r="AM64" s="79">
        <f t="shared" si="23"/>
        <v>0</v>
      </c>
      <c r="AN64" s="90">
        <f t="shared" si="24"/>
        <v>0</v>
      </c>
      <c r="AO64" s="56"/>
      <c r="AP64" s="90">
        <f t="shared" si="25"/>
        <v>0</v>
      </c>
      <c r="AQ64" s="77"/>
      <c r="AR64" s="77">
        <f t="shared" si="26"/>
        <v>0</v>
      </c>
      <c r="AS64" s="90">
        <f t="shared" si="27"/>
        <v>0</v>
      </c>
      <c r="AT64" s="78">
        <f t="shared" si="7"/>
        <v>0</v>
      </c>
      <c r="AU64" s="87">
        <f t="shared" si="8"/>
        <v>0</v>
      </c>
      <c r="AV64" s="116"/>
      <c r="AW64" s="74"/>
      <c r="AX64" s="74">
        <f t="shared" si="33"/>
        <v>0</v>
      </c>
      <c r="AY64" s="74">
        <f t="shared" si="34"/>
        <v>0</v>
      </c>
    </row>
    <row r="65" spans="1:51" ht="16.149999999999999" customHeight="1" x14ac:dyDescent="0.2">
      <c r="A65" s="54">
        <v>59</v>
      </c>
      <c r="B65" s="55" t="s">
        <v>63</v>
      </c>
      <c r="C65" s="271">
        <f>'8_2.1.18 SIS'!AB65</f>
        <v>0</v>
      </c>
      <c r="D65" s="56">
        <f>'Source Data'!H65</f>
        <v>5144.4669727805904</v>
      </c>
      <c r="E65" s="74">
        <f t="shared" si="11"/>
        <v>0</v>
      </c>
      <c r="F65" s="290"/>
      <c r="G65" s="56">
        <f>'Source Data'!I65</f>
        <v>778.80539593788717</v>
      </c>
      <c r="H65" s="74">
        <f t="shared" si="12"/>
        <v>0</v>
      </c>
      <c r="I65" s="290"/>
      <c r="J65" s="56">
        <f>'Source Data'!J65</f>
        <v>212.40147161942375</v>
      </c>
      <c r="K65" s="74">
        <f t="shared" si="13"/>
        <v>0</v>
      </c>
      <c r="L65" s="290"/>
      <c r="M65" s="56">
        <f>'Source Data'!K65</f>
        <v>5310.0367904855939</v>
      </c>
      <c r="N65" s="74">
        <f t="shared" si="14"/>
        <v>0</v>
      </c>
      <c r="O65" s="290"/>
      <c r="P65" s="56">
        <f>'Source Data'!L65</f>
        <v>2124.0147161942373</v>
      </c>
      <c r="Q65" s="74">
        <f t="shared" si="15"/>
        <v>0</v>
      </c>
      <c r="R65" s="93">
        <v>0</v>
      </c>
      <c r="S65" s="56"/>
      <c r="T65" s="56"/>
      <c r="U65" s="57">
        <f t="shared" si="28"/>
        <v>0</v>
      </c>
      <c r="V65" s="93">
        <f t="shared" si="2"/>
        <v>0</v>
      </c>
      <c r="W65" s="74">
        <f t="shared" si="16"/>
        <v>0</v>
      </c>
      <c r="X65" s="93">
        <f t="shared" si="17"/>
        <v>0</v>
      </c>
      <c r="Y65" s="56"/>
      <c r="Z65" s="93">
        <f t="shared" si="18"/>
        <v>0</v>
      </c>
      <c r="AA65" s="56"/>
      <c r="AB65" s="56">
        <f t="shared" si="19"/>
        <v>0</v>
      </c>
      <c r="AC65" s="93">
        <f t="shared" si="20"/>
        <v>0</v>
      </c>
      <c r="AD65" s="97">
        <f t="shared" si="29"/>
        <v>0</v>
      </c>
      <c r="AE65" s="75">
        <f>'Source Data'!N65</f>
        <v>1488</v>
      </c>
      <c r="AF65" s="90">
        <f t="shared" si="30"/>
        <v>0</v>
      </c>
      <c r="AG65" s="271"/>
      <c r="AH65" s="75">
        <f t="shared" si="21"/>
        <v>0</v>
      </c>
      <c r="AI65" s="271"/>
      <c r="AJ65" s="77">
        <f t="shared" si="31"/>
        <v>0</v>
      </c>
      <c r="AK65" s="76">
        <f t="shared" si="32"/>
        <v>0</v>
      </c>
      <c r="AL65" s="90">
        <f t="shared" si="22"/>
        <v>0</v>
      </c>
      <c r="AM65" s="79">
        <f t="shared" si="23"/>
        <v>0</v>
      </c>
      <c r="AN65" s="90">
        <f t="shared" si="24"/>
        <v>0</v>
      </c>
      <c r="AO65" s="56"/>
      <c r="AP65" s="90">
        <f t="shared" si="25"/>
        <v>0</v>
      </c>
      <c r="AQ65" s="77"/>
      <c r="AR65" s="77">
        <f t="shared" si="26"/>
        <v>0</v>
      </c>
      <c r="AS65" s="90">
        <f t="shared" si="27"/>
        <v>0</v>
      </c>
      <c r="AT65" s="78">
        <f t="shared" si="7"/>
        <v>0</v>
      </c>
      <c r="AU65" s="87">
        <f t="shared" si="8"/>
        <v>0</v>
      </c>
      <c r="AV65" s="116"/>
      <c r="AW65" s="74"/>
      <c r="AX65" s="74">
        <f t="shared" si="33"/>
        <v>0</v>
      </c>
      <c r="AY65" s="74">
        <f t="shared" si="34"/>
        <v>0</v>
      </c>
    </row>
    <row r="66" spans="1:51" ht="16.149999999999999" customHeight="1" x14ac:dyDescent="0.2">
      <c r="A66" s="49">
        <v>60</v>
      </c>
      <c r="B66" s="50" t="s">
        <v>64</v>
      </c>
      <c r="C66" s="272">
        <f>'8_2.1.18 SIS'!AB66</f>
        <v>0</v>
      </c>
      <c r="D66" s="51">
        <f>'Source Data'!H66</f>
        <v>4859.4948474230696</v>
      </c>
      <c r="E66" s="80">
        <f t="shared" si="11"/>
        <v>0</v>
      </c>
      <c r="F66" s="291"/>
      <c r="G66" s="51">
        <f>'Source Data'!I66</f>
        <v>654.17710868659628</v>
      </c>
      <c r="H66" s="80">
        <f t="shared" si="12"/>
        <v>0</v>
      </c>
      <c r="I66" s="291"/>
      <c r="J66" s="51">
        <f>'Source Data'!J66</f>
        <v>178.41193873270808</v>
      </c>
      <c r="K66" s="80">
        <f t="shared" si="13"/>
        <v>0</v>
      </c>
      <c r="L66" s="291"/>
      <c r="M66" s="51">
        <f>'Source Data'!K66</f>
        <v>4460.2984683177028</v>
      </c>
      <c r="N66" s="80">
        <f t="shared" si="14"/>
        <v>0</v>
      </c>
      <c r="O66" s="291"/>
      <c r="P66" s="51">
        <f>'Source Data'!L66</f>
        <v>1784.1193873270811</v>
      </c>
      <c r="Q66" s="80">
        <f t="shared" si="15"/>
        <v>0</v>
      </c>
      <c r="R66" s="94">
        <v>0</v>
      </c>
      <c r="S66" s="51"/>
      <c r="T66" s="51"/>
      <c r="U66" s="52">
        <f t="shared" si="28"/>
        <v>0</v>
      </c>
      <c r="V66" s="94">
        <f t="shared" si="2"/>
        <v>0</v>
      </c>
      <c r="W66" s="80">
        <f t="shared" si="16"/>
        <v>0</v>
      </c>
      <c r="X66" s="94">
        <f t="shared" si="17"/>
        <v>0</v>
      </c>
      <c r="Y66" s="51"/>
      <c r="Z66" s="94">
        <f t="shared" si="18"/>
        <v>0</v>
      </c>
      <c r="AA66" s="53"/>
      <c r="AB66" s="51">
        <f t="shared" si="19"/>
        <v>0</v>
      </c>
      <c r="AC66" s="95">
        <f t="shared" si="20"/>
        <v>0</v>
      </c>
      <c r="AD66" s="95">
        <f t="shared" si="29"/>
        <v>0</v>
      </c>
      <c r="AE66" s="71">
        <f>'Source Data'!N66</f>
        <v>4045</v>
      </c>
      <c r="AF66" s="91">
        <f t="shared" si="30"/>
        <v>0</v>
      </c>
      <c r="AG66" s="272"/>
      <c r="AH66" s="71">
        <f t="shared" si="21"/>
        <v>0</v>
      </c>
      <c r="AI66" s="272"/>
      <c r="AJ66" s="72">
        <f t="shared" si="31"/>
        <v>0</v>
      </c>
      <c r="AK66" s="73">
        <f t="shared" si="32"/>
        <v>0</v>
      </c>
      <c r="AL66" s="91">
        <f t="shared" si="22"/>
        <v>0</v>
      </c>
      <c r="AM66" s="82">
        <f t="shared" si="23"/>
        <v>0</v>
      </c>
      <c r="AN66" s="91">
        <f t="shared" si="24"/>
        <v>0</v>
      </c>
      <c r="AO66" s="51"/>
      <c r="AP66" s="91">
        <f t="shared" si="25"/>
        <v>0</v>
      </c>
      <c r="AQ66" s="72"/>
      <c r="AR66" s="72">
        <f t="shared" si="26"/>
        <v>0</v>
      </c>
      <c r="AS66" s="91">
        <f t="shared" si="27"/>
        <v>0</v>
      </c>
      <c r="AT66" s="81">
        <f t="shared" si="7"/>
        <v>0</v>
      </c>
      <c r="AU66" s="88">
        <f t="shared" si="8"/>
        <v>0</v>
      </c>
      <c r="AV66" s="116"/>
      <c r="AW66" s="80"/>
      <c r="AX66" s="80">
        <f t="shared" si="33"/>
        <v>0</v>
      </c>
      <c r="AY66" s="80">
        <f t="shared" si="34"/>
        <v>0</v>
      </c>
    </row>
    <row r="67" spans="1:51" ht="16.149999999999999" customHeight="1" x14ac:dyDescent="0.2">
      <c r="A67" s="58">
        <v>61</v>
      </c>
      <c r="B67" s="59" t="s">
        <v>65</v>
      </c>
      <c r="C67" s="270">
        <f>'8_2.1.18 SIS'!AB67</f>
        <v>0</v>
      </c>
      <c r="D67" s="60">
        <f>'Source Data'!H67</f>
        <v>2804.2748979691619</v>
      </c>
      <c r="E67" s="65">
        <f t="shared" si="11"/>
        <v>0</v>
      </c>
      <c r="F67" s="289"/>
      <c r="G67" s="60">
        <f>'Source Data'!I67</f>
        <v>381.62134806778147</v>
      </c>
      <c r="H67" s="65">
        <f t="shared" si="12"/>
        <v>0</v>
      </c>
      <c r="I67" s="289"/>
      <c r="J67" s="60">
        <f>'Source Data'!J67</f>
        <v>104.0785494730313</v>
      </c>
      <c r="K67" s="65">
        <f t="shared" si="13"/>
        <v>0</v>
      </c>
      <c r="L67" s="289"/>
      <c r="M67" s="60">
        <f>'Source Data'!K67</f>
        <v>2601.9637368257822</v>
      </c>
      <c r="N67" s="65">
        <f t="shared" si="14"/>
        <v>0</v>
      </c>
      <c r="O67" s="289"/>
      <c r="P67" s="60">
        <f>'Source Data'!L67</f>
        <v>1040.7854947303128</v>
      </c>
      <c r="Q67" s="65">
        <f t="shared" si="15"/>
        <v>0</v>
      </c>
      <c r="R67" s="92">
        <v>0</v>
      </c>
      <c r="S67" s="60"/>
      <c r="T67" s="60"/>
      <c r="U67" s="61">
        <f t="shared" si="28"/>
        <v>0</v>
      </c>
      <c r="V67" s="92">
        <f t="shared" si="2"/>
        <v>0</v>
      </c>
      <c r="W67" s="65">
        <f t="shared" si="16"/>
        <v>0</v>
      </c>
      <c r="X67" s="92">
        <f t="shared" si="17"/>
        <v>0</v>
      </c>
      <c r="Y67" s="60"/>
      <c r="Z67" s="92">
        <f t="shared" si="18"/>
        <v>0</v>
      </c>
      <c r="AA67" s="60"/>
      <c r="AB67" s="60">
        <f t="shared" si="19"/>
        <v>0</v>
      </c>
      <c r="AC67" s="92">
        <f t="shared" si="20"/>
        <v>0</v>
      </c>
      <c r="AD67" s="96">
        <f t="shared" si="29"/>
        <v>0</v>
      </c>
      <c r="AE67" s="66">
        <f>'Source Data'!N67</f>
        <v>9576</v>
      </c>
      <c r="AF67" s="89">
        <f t="shared" si="30"/>
        <v>0</v>
      </c>
      <c r="AG67" s="270"/>
      <c r="AH67" s="66">
        <f t="shared" si="21"/>
        <v>0</v>
      </c>
      <c r="AI67" s="270"/>
      <c r="AJ67" s="68">
        <f t="shared" si="31"/>
        <v>0</v>
      </c>
      <c r="AK67" s="67">
        <f t="shared" si="32"/>
        <v>0</v>
      </c>
      <c r="AL67" s="89">
        <f t="shared" si="22"/>
        <v>0</v>
      </c>
      <c r="AM67" s="70">
        <f t="shared" si="23"/>
        <v>0</v>
      </c>
      <c r="AN67" s="89">
        <f t="shared" si="24"/>
        <v>0</v>
      </c>
      <c r="AO67" s="60"/>
      <c r="AP67" s="89">
        <f t="shared" si="25"/>
        <v>0</v>
      </c>
      <c r="AQ67" s="68"/>
      <c r="AR67" s="68">
        <f t="shared" si="26"/>
        <v>0</v>
      </c>
      <c r="AS67" s="89">
        <f t="shared" si="27"/>
        <v>0</v>
      </c>
      <c r="AT67" s="69">
        <f t="shared" si="7"/>
        <v>0</v>
      </c>
      <c r="AU67" s="86">
        <f t="shared" si="8"/>
        <v>0</v>
      </c>
      <c r="AV67" s="116"/>
      <c r="AW67" s="65"/>
      <c r="AX67" s="65">
        <f t="shared" si="33"/>
        <v>0</v>
      </c>
      <c r="AY67" s="65">
        <f t="shared" si="34"/>
        <v>0</v>
      </c>
    </row>
    <row r="68" spans="1:51" ht="16.149999999999999" customHeight="1" x14ac:dyDescent="0.2">
      <c r="A68" s="54">
        <v>62</v>
      </c>
      <c r="B68" s="55" t="s">
        <v>66</v>
      </c>
      <c r="C68" s="271">
        <f>'8_2.1.18 SIS'!AB68</f>
        <v>0</v>
      </c>
      <c r="D68" s="56">
        <f>'Source Data'!H68</f>
        <v>4883.7599729981075</v>
      </c>
      <c r="E68" s="74">
        <f t="shared" si="11"/>
        <v>0</v>
      </c>
      <c r="F68" s="290"/>
      <c r="G68" s="56">
        <f>'Source Data'!I68</f>
        <v>736.06666112665073</v>
      </c>
      <c r="H68" s="74">
        <f t="shared" si="12"/>
        <v>0</v>
      </c>
      <c r="I68" s="290"/>
      <c r="J68" s="56">
        <f>'Source Data'!J68</f>
        <v>200.74545303454113</v>
      </c>
      <c r="K68" s="74">
        <f t="shared" si="13"/>
        <v>0</v>
      </c>
      <c r="L68" s="290"/>
      <c r="M68" s="56">
        <f>'Source Data'!K68</f>
        <v>5018.6363258635274</v>
      </c>
      <c r="N68" s="74">
        <f t="shared" si="14"/>
        <v>0</v>
      </c>
      <c r="O68" s="290"/>
      <c r="P68" s="56">
        <f>'Source Data'!L68</f>
        <v>2007.4545303454111</v>
      </c>
      <c r="Q68" s="74">
        <f t="shared" si="15"/>
        <v>0</v>
      </c>
      <c r="R68" s="93">
        <v>0</v>
      </c>
      <c r="S68" s="56"/>
      <c r="T68" s="56"/>
      <c r="U68" s="57">
        <f t="shared" si="28"/>
        <v>0</v>
      </c>
      <c r="V68" s="93">
        <f t="shared" si="2"/>
        <v>0</v>
      </c>
      <c r="W68" s="74">
        <f t="shared" si="16"/>
        <v>0</v>
      </c>
      <c r="X68" s="93">
        <f t="shared" si="17"/>
        <v>0</v>
      </c>
      <c r="Y68" s="56"/>
      <c r="Z68" s="93">
        <f t="shared" si="18"/>
        <v>0</v>
      </c>
      <c r="AA68" s="56"/>
      <c r="AB68" s="56">
        <f t="shared" si="19"/>
        <v>0</v>
      </c>
      <c r="AC68" s="93">
        <f t="shared" si="20"/>
        <v>0</v>
      </c>
      <c r="AD68" s="97">
        <f t="shared" si="29"/>
        <v>0</v>
      </c>
      <c r="AE68" s="75">
        <f>'Source Data'!N68</f>
        <v>1997</v>
      </c>
      <c r="AF68" s="90">
        <f t="shared" si="30"/>
        <v>0</v>
      </c>
      <c r="AG68" s="271"/>
      <c r="AH68" s="75">
        <f t="shared" si="21"/>
        <v>0</v>
      </c>
      <c r="AI68" s="271"/>
      <c r="AJ68" s="77">
        <f t="shared" si="31"/>
        <v>0</v>
      </c>
      <c r="AK68" s="76">
        <f t="shared" si="32"/>
        <v>0</v>
      </c>
      <c r="AL68" s="90">
        <f t="shared" si="22"/>
        <v>0</v>
      </c>
      <c r="AM68" s="79">
        <f t="shared" si="23"/>
        <v>0</v>
      </c>
      <c r="AN68" s="90">
        <f t="shared" si="24"/>
        <v>0</v>
      </c>
      <c r="AO68" s="56"/>
      <c r="AP68" s="90">
        <f t="shared" si="25"/>
        <v>0</v>
      </c>
      <c r="AQ68" s="77"/>
      <c r="AR68" s="77">
        <f t="shared" si="26"/>
        <v>0</v>
      </c>
      <c r="AS68" s="90">
        <f t="shared" si="27"/>
        <v>0</v>
      </c>
      <c r="AT68" s="78">
        <f t="shared" si="7"/>
        <v>0</v>
      </c>
      <c r="AU68" s="87">
        <f t="shared" si="8"/>
        <v>0</v>
      </c>
      <c r="AV68" s="116"/>
      <c r="AW68" s="74"/>
      <c r="AX68" s="74">
        <f t="shared" si="33"/>
        <v>0</v>
      </c>
      <c r="AY68" s="74">
        <f t="shared" si="34"/>
        <v>0</v>
      </c>
    </row>
    <row r="69" spans="1:51" ht="16.149999999999999" customHeight="1" x14ac:dyDescent="0.2">
      <c r="A69" s="54">
        <v>63</v>
      </c>
      <c r="B69" s="55" t="s">
        <v>67</v>
      </c>
      <c r="C69" s="271">
        <f>'8_2.1.18 SIS'!AB69</f>
        <v>0</v>
      </c>
      <c r="D69" s="56">
        <f>'Source Data'!H69</f>
        <v>3617.9669570727483</v>
      </c>
      <c r="E69" s="74">
        <f t="shared" si="11"/>
        <v>0</v>
      </c>
      <c r="F69" s="290"/>
      <c r="G69" s="56">
        <f>'Source Data'!I69</f>
        <v>455.19374290754848</v>
      </c>
      <c r="H69" s="74">
        <f t="shared" si="12"/>
        <v>0</v>
      </c>
      <c r="I69" s="290"/>
      <c r="J69" s="56">
        <f>'Source Data'!J69</f>
        <v>124.14374806569505</v>
      </c>
      <c r="K69" s="74">
        <f t="shared" si="13"/>
        <v>0</v>
      </c>
      <c r="L69" s="290"/>
      <c r="M69" s="56">
        <f>'Source Data'!K69</f>
        <v>3103.5937016423763</v>
      </c>
      <c r="N69" s="74">
        <f t="shared" si="14"/>
        <v>0</v>
      </c>
      <c r="O69" s="290"/>
      <c r="P69" s="56">
        <f>'Source Data'!L69</f>
        <v>1241.4374806569506</v>
      </c>
      <c r="Q69" s="74">
        <f t="shared" si="15"/>
        <v>0</v>
      </c>
      <c r="R69" s="93">
        <v>0</v>
      </c>
      <c r="S69" s="56"/>
      <c r="T69" s="56"/>
      <c r="U69" s="57">
        <f t="shared" si="28"/>
        <v>0</v>
      </c>
      <c r="V69" s="93">
        <f t="shared" si="2"/>
        <v>0</v>
      </c>
      <c r="W69" s="74">
        <f t="shared" si="16"/>
        <v>0</v>
      </c>
      <c r="X69" s="93">
        <f t="shared" si="17"/>
        <v>0</v>
      </c>
      <c r="Y69" s="56"/>
      <c r="Z69" s="93">
        <f t="shared" si="18"/>
        <v>0</v>
      </c>
      <c r="AA69" s="56"/>
      <c r="AB69" s="56">
        <f t="shared" si="19"/>
        <v>0</v>
      </c>
      <c r="AC69" s="93">
        <f t="shared" si="20"/>
        <v>0</v>
      </c>
      <c r="AD69" s="97">
        <f t="shared" si="29"/>
        <v>0</v>
      </c>
      <c r="AE69" s="75">
        <f>'Source Data'!N69</f>
        <v>7559</v>
      </c>
      <c r="AF69" s="90">
        <f t="shared" si="30"/>
        <v>0</v>
      </c>
      <c r="AG69" s="271"/>
      <c r="AH69" s="75">
        <f t="shared" si="21"/>
        <v>0</v>
      </c>
      <c r="AI69" s="271"/>
      <c r="AJ69" s="77">
        <f t="shared" si="31"/>
        <v>0</v>
      </c>
      <c r="AK69" s="76">
        <f t="shared" si="32"/>
        <v>0</v>
      </c>
      <c r="AL69" s="90">
        <f t="shared" si="22"/>
        <v>0</v>
      </c>
      <c r="AM69" s="79">
        <f t="shared" si="23"/>
        <v>0</v>
      </c>
      <c r="AN69" s="90">
        <f t="shared" si="24"/>
        <v>0</v>
      </c>
      <c r="AO69" s="56"/>
      <c r="AP69" s="90">
        <f t="shared" si="25"/>
        <v>0</v>
      </c>
      <c r="AQ69" s="77"/>
      <c r="AR69" s="77">
        <f t="shared" si="26"/>
        <v>0</v>
      </c>
      <c r="AS69" s="90">
        <f t="shared" si="27"/>
        <v>0</v>
      </c>
      <c r="AT69" s="78">
        <f t="shared" si="7"/>
        <v>0</v>
      </c>
      <c r="AU69" s="87">
        <f t="shared" si="8"/>
        <v>0</v>
      </c>
      <c r="AV69" s="116"/>
      <c r="AW69" s="74"/>
      <c r="AX69" s="74">
        <f t="shared" si="33"/>
        <v>0</v>
      </c>
      <c r="AY69" s="74">
        <f t="shared" si="34"/>
        <v>0</v>
      </c>
    </row>
    <row r="70" spans="1:51" ht="16.149999999999999" customHeight="1" x14ac:dyDescent="0.2">
      <c r="A70" s="54">
        <v>64</v>
      </c>
      <c r="B70" s="55" t="s">
        <v>68</v>
      </c>
      <c r="C70" s="271">
        <f>'8_2.1.18 SIS'!AB70</f>
        <v>0</v>
      </c>
      <c r="D70" s="56">
        <f>'Source Data'!H70</f>
        <v>5230.6414951359775</v>
      </c>
      <c r="E70" s="74">
        <f t="shared" si="11"/>
        <v>0</v>
      </c>
      <c r="F70" s="290"/>
      <c r="G70" s="56">
        <f>'Source Data'!I70</f>
        <v>700.71301031438645</v>
      </c>
      <c r="H70" s="74">
        <f t="shared" si="12"/>
        <v>0</v>
      </c>
      <c r="I70" s="290"/>
      <c r="J70" s="56">
        <f>'Source Data'!J70</f>
        <v>191.10354826755992</v>
      </c>
      <c r="K70" s="74">
        <f t="shared" si="13"/>
        <v>0</v>
      </c>
      <c r="L70" s="290"/>
      <c r="M70" s="56">
        <f>'Source Data'!K70</f>
        <v>4777.5887066889991</v>
      </c>
      <c r="N70" s="74">
        <f t="shared" si="14"/>
        <v>0</v>
      </c>
      <c r="O70" s="290"/>
      <c r="P70" s="56">
        <f>'Source Data'!L70</f>
        <v>1911.0354826755995</v>
      </c>
      <c r="Q70" s="74">
        <f t="shared" si="15"/>
        <v>0</v>
      </c>
      <c r="R70" s="93">
        <v>0</v>
      </c>
      <c r="S70" s="56"/>
      <c r="T70" s="56"/>
      <c r="U70" s="57">
        <f t="shared" si="28"/>
        <v>0</v>
      </c>
      <c r="V70" s="93">
        <f t="shared" si="2"/>
        <v>0</v>
      </c>
      <c r="W70" s="74">
        <f t="shared" si="16"/>
        <v>0</v>
      </c>
      <c r="X70" s="93">
        <f t="shared" si="17"/>
        <v>0</v>
      </c>
      <c r="Y70" s="56"/>
      <c r="Z70" s="93">
        <f t="shared" si="18"/>
        <v>0</v>
      </c>
      <c r="AA70" s="56"/>
      <c r="AB70" s="56">
        <f t="shared" si="19"/>
        <v>0</v>
      </c>
      <c r="AC70" s="93">
        <f t="shared" si="20"/>
        <v>0</v>
      </c>
      <c r="AD70" s="97">
        <f t="shared" si="29"/>
        <v>0</v>
      </c>
      <c r="AE70" s="75">
        <f>'Source Data'!N70</f>
        <v>2999</v>
      </c>
      <c r="AF70" s="90">
        <f t="shared" si="30"/>
        <v>0</v>
      </c>
      <c r="AG70" s="271"/>
      <c r="AH70" s="75">
        <f t="shared" si="21"/>
        <v>0</v>
      </c>
      <c r="AI70" s="271"/>
      <c r="AJ70" s="77">
        <f t="shared" si="31"/>
        <v>0</v>
      </c>
      <c r="AK70" s="76">
        <f t="shared" si="32"/>
        <v>0</v>
      </c>
      <c r="AL70" s="90">
        <f t="shared" si="22"/>
        <v>0</v>
      </c>
      <c r="AM70" s="79">
        <f t="shared" si="23"/>
        <v>0</v>
      </c>
      <c r="AN70" s="90">
        <f t="shared" si="24"/>
        <v>0</v>
      </c>
      <c r="AO70" s="56"/>
      <c r="AP70" s="90">
        <f t="shared" si="25"/>
        <v>0</v>
      </c>
      <c r="AQ70" s="77"/>
      <c r="AR70" s="77">
        <f t="shared" si="26"/>
        <v>0</v>
      </c>
      <c r="AS70" s="90">
        <f t="shared" si="27"/>
        <v>0</v>
      </c>
      <c r="AT70" s="78">
        <f t="shared" si="7"/>
        <v>0</v>
      </c>
      <c r="AU70" s="87">
        <f t="shared" si="8"/>
        <v>0</v>
      </c>
      <c r="AV70" s="116"/>
      <c r="AW70" s="74"/>
      <c r="AX70" s="74">
        <f t="shared" si="33"/>
        <v>0</v>
      </c>
      <c r="AY70" s="74">
        <f t="shared" si="34"/>
        <v>0</v>
      </c>
    </row>
    <row r="71" spans="1:51" ht="16.149999999999999" customHeight="1" x14ac:dyDescent="0.2">
      <c r="A71" s="49">
        <v>65</v>
      </c>
      <c r="B71" s="50" t="s">
        <v>69</v>
      </c>
      <c r="C71" s="272">
        <f>'8_2.1.18 SIS'!AB71</f>
        <v>0</v>
      </c>
      <c r="D71" s="51">
        <f>'Source Data'!H71</f>
        <v>4386.1061727809565</v>
      </c>
      <c r="E71" s="80">
        <f t="shared" si="11"/>
        <v>0</v>
      </c>
      <c r="F71" s="291"/>
      <c r="G71" s="51">
        <f>'Source Data'!I71</f>
        <v>566.73400507501663</v>
      </c>
      <c r="H71" s="80">
        <f t="shared" si="12"/>
        <v>0</v>
      </c>
      <c r="I71" s="291"/>
      <c r="J71" s="51">
        <f>'Source Data'!J71</f>
        <v>154.56381956591363</v>
      </c>
      <c r="K71" s="80">
        <f t="shared" si="13"/>
        <v>0</v>
      </c>
      <c r="L71" s="291"/>
      <c r="M71" s="51">
        <f>'Source Data'!K71</f>
        <v>3864.0954891478409</v>
      </c>
      <c r="N71" s="80">
        <f t="shared" si="14"/>
        <v>0</v>
      </c>
      <c r="O71" s="291"/>
      <c r="P71" s="51">
        <f>'Source Data'!L71</f>
        <v>1545.6381956591365</v>
      </c>
      <c r="Q71" s="80">
        <f t="shared" si="15"/>
        <v>0</v>
      </c>
      <c r="R71" s="94">
        <v>0</v>
      </c>
      <c r="S71" s="51"/>
      <c r="T71" s="51"/>
      <c r="U71" s="52">
        <f t="shared" ref="U71:U75" si="35">S71+T71</f>
        <v>0</v>
      </c>
      <c r="V71" s="94">
        <f>U71+R71</f>
        <v>0</v>
      </c>
      <c r="W71" s="80">
        <f t="shared" si="16"/>
        <v>0</v>
      </c>
      <c r="X71" s="94">
        <f t="shared" si="17"/>
        <v>0</v>
      </c>
      <c r="Y71" s="51"/>
      <c r="Z71" s="94">
        <f t="shared" si="18"/>
        <v>0</v>
      </c>
      <c r="AA71" s="53"/>
      <c r="AB71" s="51">
        <f t="shared" si="19"/>
        <v>0</v>
      </c>
      <c r="AC71" s="95">
        <f t="shared" si="20"/>
        <v>0</v>
      </c>
      <c r="AD71" s="95">
        <f t="shared" si="29"/>
        <v>0</v>
      </c>
      <c r="AE71" s="71">
        <f>'Source Data'!N71</f>
        <v>5234</v>
      </c>
      <c r="AF71" s="91">
        <f>C71*AE71</f>
        <v>0</v>
      </c>
      <c r="AG71" s="272"/>
      <c r="AH71" s="71">
        <f t="shared" si="21"/>
        <v>0</v>
      </c>
      <c r="AI71" s="272"/>
      <c r="AJ71" s="72">
        <f t="shared" ref="AJ71:AJ75" si="36">AE71*AI71*0.5</f>
        <v>0</v>
      </c>
      <c r="AK71" s="73">
        <f t="shared" ref="AK71:AK75" si="37">AH71+AJ71</f>
        <v>0</v>
      </c>
      <c r="AL71" s="91">
        <f t="shared" si="22"/>
        <v>0</v>
      </c>
      <c r="AM71" s="82">
        <f t="shared" si="23"/>
        <v>0</v>
      </c>
      <c r="AN71" s="91">
        <f t="shared" si="24"/>
        <v>0</v>
      </c>
      <c r="AO71" s="51"/>
      <c r="AP71" s="91">
        <f t="shared" si="25"/>
        <v>0</v>
      </c>
      <c r="AQ71" s="72"/>
      <c r="AR71" s="72">
        <f t="shared" si="26"/>
        <v>0</v>
      </c>
      <c r="AS71" s="91">
        <f t="shared" si="27"/>
        <v>0</v>
      </c>
      <c r="AT71" s="81">
        <f>Z71+AP71</f>
        <v>0</v>
      </c>
      <c r="AU71" s="88">
        <f>AC71+AS71</f>
        <v>0</v>
      </c>
      <c r="AV71" s="116"/>
      <c r="AW71" s="80"/>
      <c r="AX71" s="80">
        <f t="shared" si="33"/>
        <v>0</v>
      </c>
      <c r="AY71" s="80">
        <f t="shared" ref="AY71:AY75" si="38">AX71-AW71</f>
        <v>0</v>
      </c>
    </row>
    <row r="72" spans="1:51" ht="16.149999999999999" customHeight="1" x14ac:dyDescent="0.2">
      <c r="A72" s="58">
        <v>66</v>
      </c>
      <c r="B72" s="59" t="s">
        <v>70</v>
      </c>
      <c r="C72" s="270">
        <f>'8_2.1.18 SIS'!AB72</f>
        <v>0</v>
      </c>
      <c r="D72" s="60">
        <f>'Source Data'!H72</f>
        <v>5209.1252297845949</v>
      </c>
      <c r="E72" s="65">
        <f>C72*D72</f>
        <v>0</v>
      </c>
      <c r="F72" s="289"/>
      <c r="G72" s="60">
        <f>'Source Data'!I72</f>
        <v>655.4113591428079</v>
      </c>
      <c r="H72" s="65">
        <f>F72*G72</f>
        <v>0</v>
      </c>
      <c r="I72" s="289"/>
      <c r="J72" s="60">
        <f>'Source Data'!J72</f>
        <v>178.74855249349307</v>
      </c>
      <c r="K72" s="65">
        <f>I72*J72</f>
        <v>0</v>
      </c>
      <c r="L72" s="289"/>
      <c r="M72" s="60">
        <f>'Source Data'!K72</f>
        <v>4468.713812337327</v>
      </c>
      <c r="N72" s="65">
        <f>L72*M72</f>
        <v>0</v>
      </c>
      <c r="O72" s="289"/>
      <c r="P72" s="60">
        <f>'Source Data'!L72</f>
        <v>1787.4855249349307</v>
      </c>
      <c r="Q72" s="65">
        <f>O72*P72</f>
        <v>0</v>
      </c>
      <c r="R72" s="92">
        <v>0</v>
      </c>
      <c r="S72" s="60"/>
      <c r="T72" s="60"/>
      <c r="U72" s="61">
        <f t="shared" si="35"/>
        <v>0</v>
      </c>
      <c r="V72" s="92">
        <f>U72+R72</f>
        <v>0</v>
      </c>
      <c r="W72" s="65">
        <f>ROUND(V72*-0.25%,0)</f>
        <v>0</v>
      </c>
      <c r="X72" s="92">
        <f>SUM(V72:W72)</f>
        <v>0</v>
      </c>
      <c r="Y72" s="60"/>
      <c r="Z72" s="92">
        <f>ROUND(SUM(X72:Y72),0)</f>
        <v>0</v>
      </c>
      <c r="AA72" s="60"/>
      <c r="AB72" s="60">
        <f>Z72-AA72</f>
        <v>0</v>
      </c>
      <c r="AC72" s="92">
        <f>ROUND(AB72/$AC$88,0)</f>
        <v>0</v>
      </c>
      <c r="AD72" s="96">
        <f t="shared" si="29"/>
        <v>0</v>
      </c>
      <c r="AE72" s="66">
        <f>'Source Data'!N72</f>
        <v>3964</v>
      </c>
      <c r="AF72" s="89">
        <f>C72*AE72</f>
        <v>0</v>
      </c>
      <c r="AG72" s="270"/>
      <c r="AH72" s="66">
        <f>AG72*AE72</f>
        <v>0</v>
      </c>
      <c r="AI72" s="270"/>
      <c r="AJ72" s="68">
        <f t="shared" si="36"/>
        <v>0</v>
      </c>
      <c r="AK72" s="67">
        <f t="shared" si="37"/>
        <v>0</v>
      </c>
      <c r="AL72" s="89">
        <f>AK72+AF72</f>
        <v>0</v>
      </c>
      <c r="AM72" s="70">
        <f>ROUND(-0.25%*AL72,0)</f>
        <v>0</v>
      </c>
      <c r="AN72" s="89">
        <f>SUM(AL72:AM72)</f>
        <v>0</v>
      </c>
      <c r="AO72" s="60"/>
      <c r="AP72" s="89">
        <f>ROUND(SUM(AN72:AO72),0)</f>
        <v>0</v>
      </c>
      <c r="AQ72" s="68"/>
      <c r="AR72" s="68">
        <f>AP72-AQ72</f>
        <v>0</v>
      </c>
      <c r="AS72" s="89">
        <f>ROUND(AR72/$AS$88,0)</f>
        <v>0</v>
      </c>
      <c r="AT72" s="69">
        <f>Z72+AP72</f>
        <v>0</v>
      </c>
      <c r="AU72" s="86">
        <f>AC72+AS72</f>
        <v>0</v>
      </c>
      <c r="AV72" s="116"/>
      <c r="AW72" s="84"/>
      <c r="AX72" s="84">
        <f t="shared" si="33"/>
        <v>0</v>
      </c>
      <c r="AY72" s="84">
        <f t="shared" si="38"/>
        <v>0</v>
      </c>
    </row>
    <row r="73" spans="1:51" ht="16.149999999999999" customHeight="1" x14ac:dyDescent="0.2">
      <c r="A73" s="54">
        <v>67</v>
      </c>
      <c r="B73" s="55" t="s">
        <v>3</v>
      </c>
      <c r="C73" s="271">
        <f>'8_2.1.18 SIS'!AB73</f>
        <v>0</v>
      </c>
      <c r="D73" s="56">
        <f>'Source Data'!H73</f>
        <v>4781.434296552653</v>
      </c>
      <c r="E73" s="74">
        <f>C73*D73</f>
        <v>0</v>
      </c>
      <c r="F73" s="290"/>
      <c r="G73" s="56">
        <f>'Source Data'!I73</f>
        <v>636.87839950514967</v>
      </c>
      <c r="H73" s="74">
        <f>F73*G73</f>
        <v>0</v>
      </c>
      <c r="I73" s="290"/>
      <c r="J73" s="56">
        <f>'Source Data'!J73</f>
        <v>173.6941089559499</v>
      </c>
      <c r="K73" s="74">
        <f>I73*J73</f>
        <v>0</v>
      </c>
      <c r="L73" s="290"/>
      <c r="M73" s="56">
        <f>'Source Data'!K73</f>
        <v>4342.3527238987472</v>
      </c>
      <c r="N73" s="74">
        <f>L73*M73</f>
        <v>0</v>
      </c>
      <c r="O73" s="290"/>
      <c r="P73" s="56">
        <f>'Source Data'!L73</f>
        <v>1736.9410895594988</v>
      </c>
      <c r="Q73" s="74">
        <f>O73*P73</f>
        <v>0</v>
      </c>
      <c r="R73" s="93">
        <v>0</v>
      </c>
      <c r="S73" s="56"/>
      <c r="T73" s="56"/>
      <c r="U73" s="57">
        <f t="shared" si="35"/>
        <v>0</v>
      </c>
      <c r="V73" s="93">
        <f>U73+R73</f>
        <v>0</v>
      </c>
      <c r="W73" s="74">
        <f>ROUND(V73*-0.25%,0)</f>
        <v>0</v>
      </c>
      <c r="X73" s="93">
        <f>SUM(V73:W73)</f>
        <v>0</v>
      </c>
      <c r="Y73" s="56"/>
      <c r="Z73" s="93">
        <f>ROUND(SUM(X73:Y73),0)</f>
        <v>0</v>
      </c>
      <c r="AA73" s="56"/>
      <c r="AB73" s="56">
        <f>Z73-AA73</f>
        <v>0</v>
      </c>
      <c r="AC73" s="93">
        <f>ROUND(AB73/$AC$88,0)</f>
        <v>0</v>
      </c>
      <c r="AD73" s="97">
        <f t="shared" si="29"/>
        <v>0</v>
      </c>
      <c r="AE73" s="75">
        <f>'Source Data'!N73</f>
        <v>5608</v>
      </c>
      <c r="AF73" s="90">
        <f>C73*AE73</f>
        <v>0</v>
      </c>
      <c r="AG73" s="271"/>
      <c r="AH73" s="75">
        <f>AG73*AE73</f>
        <v>0</v>
      </c>
      <c r="AI73" s="271"/>
      <c r="AJ73" s="77">
        <f t="shared" si="36"/>
        <v>0</v>
      </c>
      <c r="AK73" s="76">
        <f t="shared" si="37"/>
        <v>0</v>
      </c>
      <c r="AL73" s="90">
        <f>AK73+AF73</f>
        <v>0</v>
      </c>
      <c r="AM73" s="79">
        <f>ROUND(-0.25%*AL73,0)</f>
        <v>0</v>
      </c>
      <c r="AN73" s="90">
        <f>SUM(AL73:AM73)</f>
        <v>0</v>
      </c>
      <c r="AO73" s="56"/>
      <c r="AP73" s="90">
        <f>ROUND(SUM(AN73:AO73),0)</f>
        <v>0</v>
      </c>
      <c r="AQ73" s="77"/>
      <c r="AR73" s="77">
        <f>AP73-AQ73</f>
        <v>0</v>
      </c>
      <c r="AS73" s="90">
        <f>ROUND(AR73/$AS$88,0)</f>
        <v>0</v>
      </c>
      <c r="AT73" s="78">
        <f>Z73+AP73</f>
        <v>0</v>
      </c>
      <c r="AU73" s="87">
        <f>AC73+AS73</f>
        <v>0</v>
      </c>
      <c r="AV73" s="116"/>
      <c r="AW73" s="84"/>
      <c r="AX73" s="84">
        <f t="shared" si="33"/>
        <v>0</v>
      </c>
      <c r="AY73" s="84">
        <f t="shared" si="38"/>
        <v>0</v>
      </c>
    </row>
    <row r="74" spans="1:51" ht="16.149999999999999" customHeight="1" x14ac:dyDescent="0.2">
      <c r="A74" s="54">
        <v>68</v>
      </c>
      <c r="B74" s="55" t="s">
        <v>2</v>
      </c>
      <c r="C74" s="271">
        <f>'8_2.1.18 SIS'!AB74</f>
        <v>0</v>
      </c>
      <c r="D74" s="56">
        <f>'Source Data'!H74</f>
        <v>5487.462001896216</v>
      </c>
      <c r="E74" s="74">
        <f>C74*D74</f>
        <v>0</v>
      </c>
      <c r="F74" s="290"/>
      <c r="G74" s="56">
        <f>'Source Data'!I74</f>
        <v>713.42471435529035</v>
      </c>
      <c r="H74" s="74">
        <f>F74*G74</f>
        <v>0</v>
      </c>
      <c r="I74" s="290"/>
      <c r="J74" s="56">
        <f>'Source Data'!J74</f>
        <v>194.5703766423519</v>
      </c>
      <c r="K74" s="74">
        <f>I74*J74</f>
        <v>0</v>
      </c>
      <c r="L74" s="290"/>
      <c r="M74" s="56">
        <f>'Source Data'!K74</f>
        <v>4864.2594160587978</v>
      </c>
      <c r="N74" s="74">
        <f>L74*M74</f>
        <v>0</v>
      </c>
      <c r="O74" s="290"/>
      <c r="P74" s="56">
        <f>'Source Data'!L74</f>
        <v>1945.703766423519</v>
      </c>
      <c r="Q74" s="74">
        <f>O74*P74</f>
        <v>0</v>
      </c>
      <c r="R74" s="93">
        <v>0</v>
      </c>
      <c r="S74" s="56"/>
      <c r="T74" s="56"/>
      <c r="U74" s="57">
        <f t="shared" si="35"/>
        <v>0</v>
      </c>
      <c r="V74" s="93">
        <f>U74+R74</f>
        <v>0</v>
      </c>
      <c r="W74" s="74">
        <f>ROUND(V74*-0.25%,0)</f>
        <v>0</v>
      </c>
      <c r="X74" s="93">
        <f>SUM(V74:W74)</f>
        <v>0</v>
      </c>
      <c r="Y74" s="56"/>
      <c r="Z74" s="93">
        <f>ROUND(SUM(X74:Y74),0)</f>
        <v>0</v>
      </c>
      <c r="AA74" s="56"/>
      <c r="AB74" s="56">
        <f>Z74-AA74</f>
        <v>0</v>
      </c>
      <c r="AC74" s="93">
        <f>ROUND(AB74/$AC$88,0)</f>
        <v>0</v>
      </c>
      <c r="AD74" s="97">
        <f t="shared" si="29"/>
        <v>0</v>
      </c>
      <c r="AE74" s="75">
        <f>'Source Data'!N74</f>
        <v>2793</v>
      </c>
      <c r="AF74" s="90">
        <f>C74*AE74</f>
        <v>0</v>
      </c>
      <c r="AG74" s="271"/>
      <c r="AH74" s="75">
        <f>AG74*AE74</f>
        <v>0</v>
      </c>
      <c r="AI74" s="271"/>
      <c r="AJ74" s="77">
        <f t="shared" si="36"/>
        <v>0</v>
      </c>
      <c r="AK74" s="76">
        <f t="shared" si="37"/>
        <v>0</v>
      </c>
      <c r="AL74" s="90">
        <f>AK74+AF74</f>
        <v>0</v>
      </c>
      <c r="AM74" s="79">
        <f>ROUND(-0.25%*AL74,0)</f>
        <v>0</v>
      </c>
      <c r="AN74" s="90">
        <f>SUM(AL74:AM74)</f>
        <v>0</v>
      </c>
      <c r="AO74" s="56"/>
      <c r="AP74" s="90">
        <f>ROUND(SUM(AN74:AO74),0)</f>
        <v>0</v>
      </c>
      <c r="AQ74" s="77"/>
      <c r="AR74" s="77">
        <f>AP74-AQ74</f>
        <v>0</v>
      </c>
      <c r="AS74" s="90">
        <f>ROUND(AR74/$AS$88,0)</f>
        <v>0</v>
      </c>
      <c r="AT74" s="78">
        <f>Z74+AP74</f>
        <v>0</v>
      </c>
      <c r="AU74" s="87">
        <f>AC74+AS74</f>
        <v>0</v>
      </c>
      <c r="AV74" s="116"/>
      <c r="AW74" s="84"/>
      <c r="AX74" s="84">
        <f t="shared" si="33"/>
        <v>0</v>
      </c>
      <c r="AY74" s="84">
        <f t="shared" si="38"/>
        <v>0</v>
      </c>
    </row>
    <row r="75" spans="1:51" ht="16.149999999999999" customHeight="1" x14ac:dyDescent="0.2">
      <c r="A75" s="54">
        <v>69</v>
      </c>
      <c r="B75" s="55" t="s">
        <v>75</v>
      </c>
      <c r="C75" s="271">
        <f>'8_2.1.18 SIS'!AB75</f>
        <v>0</v>
      </c>
      <c r="D75" s="56">
        <f>'Source Data'!H75</f>
        <v>5291.1260189471159</v>
      </c>
      <c r="E75" s="74">
        <f>C75*D75</f>
        <v>0</v>
      </c>
      <c r="F75" s="290"/>
      <c r="G75" s="56">
        <f>'Source Data'!I75</f>
        <v>701.91738105393551</v>
      </c>
      <c r="H75" s="74">
        <f>F75*G75</f>
        <v>0</v>
      </c>
      <c r="I75" s="290"/>
      <c r="J75" s="56">
        <f>'Source Data'!J75</f>
        <v>191.43201301470964</v>
      </c>
      <c r="K75" s="74">
        <f>I75*J75</f>
        <v>0</v>
      </c>
      <c r="L75" s="290"/>
      <c r="M75" s="56">
        <f>'Source Data'!K75</f>
        <v>4785.8003253677416</v>
      </c>
      <c r="N75" s="74">
        <f>L75*M75</f>
        <v>0</v>
      </c>
      <c r="O75" s="290"/>
      <c r="P75" s="56">
        <f>'Source Data'!L75</f>
        <v>1914.3201301470965</v>
      </c>
      <c r="Q75" s="74">
        <f>O75*P75</f>
        <v>0</v>
      </c>
      <c r="R75" s="93">
        <v>0</v>
      </c>
      <c r="S75" s="56"/>
      <c r="T75" s="56"/>
      <c r="U75" s="57">
        <f t="shared" si="35"/>
        <v>0</v>
      </c>
      <c r="V75" s="93">
        <f>U75+R75</f>
        <v>0</v>
      </c>
      <c r="W75" s="74">
        <f>ROUND(V75*-0.25%,0)</f>
        <v>0</v>
      </c>
      <c r="X75" s="93">
        <f>SUM(V75:W75)</f>
        <v>0</v>
      </c>
      <c r="Y75" s="56"/>
      <c r="Z75" s="93">
        <f>ROUND(SUM(X75:Y75),0)</f>
        <v>0</v>
      </c>
      <c r="AA75" s="56"/>
      <c r="AB75" s="56">
        <f>Z75-AA75</f>
        <v>0</v>
      </c>
      <c r="AC75" s="93">
        <f>ROUND(AB75/$AC$88,0)</f>
        <v>0</v>
      </c>
      <c r="AD75" s="97">
        <f t="shared" si="29"/>
        <v>0</v>
      </c>
      <c r="AE75" s="75">
        <f>'Source Data'!N75</f>
        <v>3798</v>
      </c>
      <c r="AF75" s="90">
        <f>C75*AE75</f>
        <v>0</v>
      </c>
      <c r="AG75" s="271"/>
      <c r="AH75" s="75">
        <f>AG75*AE75</f>
        <v>0</v>
      </c>
      <c r="AI75" s="271"/>
      <c r="AJ75" s="77">
        <f t="shared" si="36"/>
        <v>0</v>
      </c>
      <c r="AK75" s="76">
        <f t="shared" si="37"/>
        <v>0</v>
      </c>
      <c r="AL75" s="90">
        <f>AK75+AF75</f>
        <v>0</v>
      </c>
      <c r="AM75" s="79">
        <f>ROUND(-0.25%*AL75,0)</f>
        <v>0</v>
      </c>
      <c r="AN75" s="90">
        <f>SUM(AL75:AM75)</f>
        <v>0</v>
      </c>
      <c r="AO75" s="56"/>
      <c r="AP75" s="90">
        <f>ROUND(SUM(AN75:AO75),0)</f>
        <v>0</v>
      </c>
      <c r="AQ75" s="77"/>
      <c r="AR75" s="77">
        <f>AP75-AQ75</f>
        <v>0</v>
      </c>
      <c r="AS75" s="90">
        <f>ROUND(AR75/$AS$88,0)</f>
        <v>0</v>
      </c>
      <c r="AT75" s="78">
        <f>Z75+AP75</f>
        <v>0</v>
      </c>
      <c r="AU75" s="87">
        <f>AC75+AS75</f>
        <v>0</v>
      </c>
      <c r="AV75" s="116"/>
      <c r="AW75" s="83"/>
      <c r="AX75" s="83">
        <f t="shared" si="33"/>
        <v>0</v>
      </c>
      <c r="AY75" s="83">
        <f t="shared" si="38"/>
        <v>0</v>
      </c>
    </row>
    <row r="76" spans="1:51" s="123" customFormat="1" ht="16.149999999999999" customHeight="1" thickBot="1" x14ac:dyDescent="0.25">
      <c r="A76" s="1402" t="s">
        <v>460</v>
      </c>
      <c r="B76" s="1408"/>
      <c r="C76" s="292">
        <f>SUM(C7:C75)</f>
        <v>437</v>
      </c>
      <c r="D76" s="252"/>
      <c r="E76" s="282">
        <f>SUM(E7:E75)</f>
        <v>1509601.5761223785</v>
      </c>
      <c r="F76" s="292">
        <v>417</v>
      </c>
      <c r="G76" s="252"/>
      <c r="H76" s="282">
        <v>203260.9141242012</v>
      </c>
      <c r="I76" s="292">
        <v>487</v>
      </c>
      <c r="J76" s="252"/>
      <c r="K76" s="282">
        <v>64676.551319987433</v>
      </c>
      <c r="L76" s="292">
        <v>38</v>
      </c>
      <c r="M76" s="252"/>
      <c r="N76" s="282">
        <v>126165.75719504738</v>
      </c>
      <c r="O76" s="292">
        <v>1</v>
      </c>
      <c r="P76" s="252"/>
      <c r="Q76" s="282">
        <v>1328.06060205313</v>
      </c>
      <c r="R76" s="293">
        <f t="shared" ref="R76:AU76" si="39">SUM(R7:R75)</f>
        <v>1905033</v>
      </c>
      <c r="S76" s="252">
        <f t="shared" si="39"/>
        <v>0</v>
      </c>
      <c r="T76" s="252">
        <f t="shared" si="39"/>
        <v>0</v>
      </c>
      <c r="U76" s="294">
        <f t="shared" si="39"/>
        <v>0</v>
      </c>
      <c r="V76" s="293">
        <f t="shared" si="39"/>
        <v>1905033</v>
      </c>
      <c r="W76" s="282">
        <f t="shared" si="39"/>
        <v>-4763</v>
      </c>
      <c r="X76" s="293">
        <f t="shared" si="39"/>
        <v>1900270</v>
      </c>
      <c r="Y76" s="282">
        <f t="shared" si="39"/>
        <v>0</v>
      </c>
      <c r="Z76" s="293">
        <f t="shared" si="39"/>
        <v>1900270</v>
      </c>
      <c r="AA76" s="252">
        <f t="shared" si="39"/>
        <v>0</v>
      </c>
      <c r="AB76" s="252">
        <f t="shared" si="39"/>
        <v>1900270</v>
      </c>
      <c r="AC76" s="293">
        <f t="shared" si="39"/>
        <v>158356</v>
      </c>
      <c r="AD76" s="249">
        <f t="shared" si="39"/>
        <v>1900270</v>
      </c>
      <c r="AE76" s="295">
        <f>'Source Data'!N76</f>
        <v>5169</v>
      </c>
      <c r="AF76" s="296">
        <f t="shared" si="39"/>
        <v>3381104</v>
      </c>
      <c r="AG76" s="292">
        <f t="shared" si="39"/>
        <v>0</v>
      </c>
      <c r="AH76" s="295">
        <f t="shared" si="39"/>
        <v>0</v>
      </c>
      <c r="AI76" s="292">
        <f t="shared" si="39"/>
        <v>0</v>
      </c>
      <c r="AJ76" s="297">
        <f t="shared" si="39"/>
        <v>0</v>
      </c>
      <c r="AK76" s="298">
        <f t="shared" si="39"/>
        <v>0</v>
      </c>
      <c r="AL76" s="296">
        <f t="shared" si="39"/>
        <v>3381104</v>
      </c>
      <c r="AM76" s="299">
        <f t="shared" si="39"/>
        <v>-8453</v>
      </c>
      <c r="AN76" s="296">
        <f t="shared" si="39"/>
        <v>3372651</v>
      </c>
      <c r="AO76" s="282">
        <f t="shared" ref="AO76" si="40">SUM(AO7:AO75)</f>
        <v>0</v>
      </c>
      <c r="AP76" s="296">
        <f t="shared" si="39"/>
        <v>3372651</v>
      </c>
      <c r="AQ76" s="297">
        <f t="shared" si="39"/>
        <v>0</v>
      </c>
      <c r="AR76" s="297">
        <f t="shared" si="39"/>
        <v>3372651</v>
      </c>
      <c r="AS76" s="296">
        <f t="shared" si="39"/>
        <v>281055</v>
      </c>
      <c r="AT76" s="300">
        <f t="shared" si="39"/>
        <v>5272921</v>
      </c>
      <c r="AU76" s="300">
        <f t="shared" si="39"/>
        <v>439411</v>
      </c>
      <c r="AV76" s="274"/>
      <c r="AW76" s="282">
        <f>SUM(AW7:AW75)</f>
        <v>0</v>
      </c>
      <c r="AX76" s="282">
        <f>SUM(AX7:AX75)</f>
        <v>8453</v>
      </c>
      <c r="AY76" s="282">
        <f>SUM(AY7:AY75)</f>
        <v>8453</v>
      </c>
    </row>
    <row r="77" spans="1:51" s="123" customFormat="1" ht="16.149999999999999" customHeight="1" thickTop="1" x14ac:dyDescent="0.2">
      <c r="A77" s="1409" t="s">
        <v>410</v>
      </c>
      <c r="B77" s="1410"/>
      <c r="C77" s="301"/>
      <c r="D77" s="279"/>
      <c r="E77" s="279"/>
      <c r="F77" s="301"/>
      <c r="G77" s="279"/>
      <c r="H77" s="279"/>
      <c r="I77" s="301"/>
      <c r="J77" s="279"/>
      <c r="K77" s="279"/>
      <c r="L77" s="301"/>
      <c r="M77" s="279"/>
      <c r="N77" s="279"/>
      <c r="O77" s="301"/>
      <c r="P77" s="279"/>
      <c r="Q77" s="279"/>
      <c r="R77" s="279"/>
      <c r="S77" s="279"/>
      <c r="T77" s="279"/>
      <c r="U77" s="279"/>
      <c r="V77" s="279"/>
      <c r="W77" s="279"/>
      <c r="X77" s="279"/>
      <c r="Y77" s="279"/>
      <c r="Z77" s="279"/>
      <c r="AA77" s="279"/>
      <c r="AB77" s="279"/>
      <c r="AC77" s="279"/>
      <c r="AD77" s="279"/>
      <c r="AE77" s="302"/>
      <c r="AF77" s="279"/>
      <c r="AG77" s="301"/>
      <c r="AH77" s="302"/>
      <c r="AI77" s="301"/>
      <c r="AJ77" s="279"/>
      <c r="AK77" s="279"/>
      <c r="AL77" s="279"/>
      <c r="AM77" s="279"/>
      <c r="AN77" s="279"/>
      <c r="AO77" s="279"/>
      <c r="AP77" s="279"/>
      <c r="AQ77" s="279"/>
      <c r="AR77" s="279"/>
      <c r="AS77" s="279"/>
      <c r="AT77" s="279"/>
      <c r="AU77" s="279"/>
      <c r="AV77" s="274"/>
      <c r="AW77" s="245"/>
      <c r="AX77" s="245"/>
      <c r="AY77" s="245"/>
    </row>
    <row r="78" spans="1:51" s="123" customFormat="1" ht="16.149999999999999" customHeight="1" x14ac:dyDescent="0.2">
      <c r="A78" s="1406" t="s">
        <v>411</v>
      </c>
      <c r="B78" s="1407"/>
      <c r="C78" s="170"/>
      <c r="D78" s="168"/>
      <c r="E78" s="168"/>
      <c r="F78" s="170"/>
      <c r="G78" s="168"/>
      <c r="H78" s="168"/>
      <c r="I78" s="170"/>
      <c r="J78" s="168"/>
      <c r="K78" s="168"/>
      <c r="L78" s="170"/>
      <c r="M78" s="168"/>
      <c r="N78" s="168"/>
      <c r="O78" s="170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97">
        <f>VLOOKUP($A$88,'4_Level 4'!$A$78:$R$214,5,FALSE)</f>
        <v>0</v>
      </c>
      <c r="AA78" s="173"/>
      <c r="AB78" s="168">
        <f>Z78-AA78</f>
        <v>0</v>
      </c>
      <c r="AC78" s="97">
        <f>ROUND(AB78/$AC$88,0)</f>
        <v>0</v>
      </c>
      <c r="AD78" s="97">
        <f>VLOOKUP($A$88,'4_Level 4'!$A$78:$R$214,5,FALSE)</f>
        <v>0</v>
      </c>
      <c r="AE78" s="168"/>
      <c r="AF78" s="168"/>
      <c r="AG78" s="170"/>
      <c r="AH78" s="168"/>
      <c r="AI78" s="170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75">
        <f t="shared" ref="AT78:AT83" si="41">Z78+AP78</f>
        <v>0</v>
      </c>
      <c r="AU78" s="175">
        <f>AC78+AS78</f>
        <v>0</v>
      </c>
      <c r="AV78" s="274"/>
      <c r="AW78" s="274"/>
      <c r="AX78" s="274"/>
      <c r="AY78" s="274"/>
    </row>
    <row r="79" spans="1:51" s="123" customFormat="1" ht="16.149999999999999" customHeight="1" x14ac:dyDescent="0.2">
      <c r="A79" s="1404" t="s">
        <v>430</v>
      </c>
      <c r="B79" s="1405"/>
      <c r="C79" s="170"/>
      <c r="D79" s="168"/>
      <c r="E79" s="168"/>
      <c r="F79" s="170"/>
      <c r="G79" s="168"/>
      <c r="H79" s="168"/>
      <c r="I79" s="170"/>
      <c r="J79" s="168"/>
      <c r="K79" s="168"/>
      <c r="L79" s="170"/>
      <c r="M79" s="168"/>
      <c r="N79" s="168"/>
      <c r="O79" s="170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72"/>
      <c r="AA79" s="173"/>
      <c r="AB79" s="168"/>
      <c r="AC79" s="172"/>
      <c r="AD79" s="97">
        <f>VLOOKUP($A$88,'4_Level 4'!$A$78:$R$214,10,FALSE)</f>
        <v>0</v>
      </c>
      <c r="AE79" s="168"/>
      <c r="AF79" s="168"/>
      <c r="AG79" s="170"/>
      <c r="AH79" s="168"/>
      <c r="AI79" s="170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75">
        <f t="shared" si="41"/>
        <v>0</v>
      </c>
      <c r="AU79" s="168"/>
      <c r="AV79" s="274"/>
      <c r="AW79" s="274"/>
      <c r="AX79" s="274"/>
      <c r="AY79" s="274"/>
    </row>
    <row r="80" spans="1:51" ht="16.149999999999999" customHeight="1" x14ac:dyDescent="0.2">
      <c r="A80" s="1417" t="s">
        <v>1544</v>
      </c>
      <c r="B80" s="1418"/>
      <c r="C80" s="170"/>
      <c r="D80" s="168"/>
      <c r="E80" s="168"/>
      <c r="F80" s="170"/>
      <c r="G80" s="168"/>
      <c r="H80" s="168"/>
      <c r="I80" s="170"/>
      <c r="J80" s="168"/>
      <c r="K80" s="168"/>
      <c r="L80" s="170"/>
      <c r="M80" s="168"/>
      <c r="N80" s="168"/>
      <c r="O80" s="170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97">
        <f>VLOOKUP($A$88,'4_Level 4'!$A$78:$R$214,12,FALSE)</f>
        <v>10000</v>
      </c>
      <c r="AA80" s="173"/>
      <c r="AB80" s="168">
        <f>Z80-AA80</f>
        <v>10000</v>
      </c>
      <c r="AC80" s="97">
        <f>ROUND(AB80/$AC$88,0)</f>
        <v>833</v>
      </c>
      <c r="AD80" s="97">
        <f>VLOOKUP($A$88,'4_Level 4'!$A$78:$R$214,12,FALSE)</f>
        <v>10000</v>
      </c>
      <c r="AE80" s="168"/>
      <c r="AF80" s="168"/>
      <c r="AG80" s="170"/>
      <c r="AH80" s="168"/>
      <c r="AI80" s="170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75">
        <f t="shared" si="41"/>
        <v>10000</v>
      </c>
      <c r="AU80" s="168"/>
      <c r="AV80" s="116"/>
      <c r="AW80" s="116"/>
      <c r="AX80" s="116"/>
      <c r="AY80" s="116"/>
    </row>
    <row r="81" spans="1:51" s="123" customFormat="1" ht="16.149999999999999" customHeight="1" x14ac:dyDescent="0.2">
      <c r="A81" s="1417" t="s">
        <v>429</v>
      </c>
      <c r="B81" s="1418"/>
      <c r="C81" s="170"/>
      <c r="D81" s="168"/>
      <c r="E81" s="168"/>
      <c r="F81" s="170"/>
      <c r="G81" s="168"/>
      <c r="H81" s="168"/>
      <c r="I81" s="170"/>
      <c r="J81" s="168"/>
      <c r="K81" s="168"/>
      <c r="L81" s="170"/>
      <c r="M81" s="168"/>
      <c r="N81" s="168"/>
      <c r="O81" s="170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72"/>
      <c r="AA81" s="173"/>
      <c r="AB81" s="168"/>
      <c r="AC81" s="172"/>
      <c r="AD81" s="97">
        <f>VLOOKUP($A$88,'4_Level 4'!$A$78:$R$214,13,FALSE)</f>
        <v>0</v>
      </c>
      <c r="AE81" s="168"/>
      <c r="AF81" s="168"/>
      <c r="AG81" s="170"/>
      <c r="AH81" s="168"/>
      <c r="AI81" s="170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75">
        <f t="shared" si="41"/>
        <v>0</v>
      </c>
      <c r="AU81" s="168"/>
      <c r="AV81" s="274"/>
      <c r="AW81" s="274"/>
      <c r="AX81" s="274"/>
      <c r="AY81" s="274"/>
    </row>
    <row r="82" spans="1:51" s="123" customFormat="1" ht="16.149999999999999" customHeight="1" x14ac:dyDescent="0.2">
      <c r="A82" s="1415" t="s">
        <v>254</v>
      </c>
      <c r="B82" s="1416"/>
      <c r="C82" s="171"/>
      <c r="D82" s="169"/>
      <c r="E82" s="169"/>
      <c r="F82" s="171"/>
      <c r="G82" s="169"/>
      <c r="H82" s="169"/>
      <c r="I82" s="171"/>
      <c r="J82" s="169"/>
      <c r="K82" s="169"/>
      <c r="L82" s="171"/>
      <c r="M82" s="169"/>
      <c r="N82" s="169"/>
      <c r="O82" s="171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95">
        <f>VLOOKUP($A$88,'4_Level 4'!$A$78:$R$214,17,FALSE)</f>
        <v>25783</v>
      </c>
      <c r="AA82" s="53"/>
      <c r="AB82" s="169">
        <f>Z82-AA82</f>
        <v>25783</v>
      </c>
      <c r="AC82" s="95">
        <f>ROUND(AB82/$AC$88,0)</f>
        <v>2149</v>
      </c>
      <c r="AD82" s="95">
        <f>VLOOKUP($A$88,'4_Level 4'!$A$78:$R$214,17,FALSE)</f>
        <v>25783</v>
      </c>
      <c r="AE82" s="169"/>
      <c r="AF82" s="169"/>
      <c r="AG82" s="171"/>
      <c r="AH82" s="169"/>
      <c r="AI82" s="171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76">
        <f t="shared" si="41"/>
        <v>25783</v>
      </c>
      <c r="AU82" s="176">
        <f>AC82+AS82</f>
        <v>2149</v>
      </c>
      <c r="AV82" s="274"/>
      <c r="AW82" s="274"/>
      <c r="AX82" s="274"/>
      <c r="AY82" s="274"/>
    </row>
    <row r="83" spans="1:51" s="123" customFormat="1" ht="16.149999999999999" customHeight="1" x14ac:dyDescent="0.2">
      <c r="A83" s="1415" t="s">
        <v>1440</v>
      </c>
      <c r="B83" s="1416"/>
      <c r="C83" s="1047"/>
      <c r="D83" s="1048"/>
      <c r="E83" s="1048"/>
      <c r="F83" s="1047"/>
      <c r="G83" s="1048"/>
      <c r="H83" s="1048"/>
      <c r="I83" s="1047"/>
      <c r="J83" s="1048"/>
      <c r="K83" s="1048"/>
      <c r="L83" s="1047"/>
      <c r="M83" s="1048"/>
      <c r="N83" s="1048"/>
      <c r="O83" s="1047"/>
      <c r="P83" s="1048"/>
      <c r="Q83" s="1048"/>
      <c r="R83" s="1048"/>
      <c r="S83" s="1048"/>
      <c r="T83" s="1048"/>
      <c r="U83" s="1048"/>
      <c r="V83" s="1048"/>
      <c r="W83" s="1048"/>
      <c r="X83" s="1048"/>
      <c r="Y83" s="1048">
        <f>VLOOKUP($A88,[1]Summary!$A$87:$K$122,11,FALSE)</f>
        <v>0</v>
      </c>
      <c r="Z83" s="1049">
        <f>VLOOKUP(A88,[1]Summary!$A$87:$K$122,11,FALSE)</f>
        <v>0</v>
      </c>
      <c r="AA83" s="1050"/>
      <c r="AB83" s="1048">
        <f>Z83-AA83</f>
        <v>0</v>
      </c>
      <c r="AC83" s="1049">
        <f>ROUND(AB83/$AC$88,0)</f>
        <v>0</v>
      </c>
      <c r="AD83" s="1049">
        <f>VLOOKUP($A88,[1]Summary!$A$87:$K$122,11,FALSE)</f>
        <v>0</v>
      </c>
      <c r="AE83" s="1048"/>
      <c r="AF83" s="1048"/>
      <c r="AG83" s="1047"/>
      <c r="AH83" s="1048"/>
      <c r="AI83" s="1047"/>
      <c r="AJ83" s="1048"/>
      <c r="AK83" s="1048"/>
      <c r="AL83" s="1048"/>
      <c r="AM83" s="1048"/>
      <c r="AN83" s="1048"/>
      <c r="AO83" s="1048"/>
      <c r="AP83" s="1048"/>
      <c r="AQ83" s="1048"/>
      <c r="AR83" s="1048"/>
      <c r="AS83" s="1048"/>
      <c r="AT83" s="1051">
        <f t="shared" si="41"/>
        <v>0</v>
      </c>
      <c r="AU83" s="1051">
        <f>AC83+AS83</f>
        <v>0</v>
      </c>
      <c r="AV83" s="274"/>
      <c r="AW83" s="274"/>
      <c r="AX83" s="274"/>
      <c r="AY83" s="274"/>
    </row>
    <row r="84" spans="1:51" s="123" customFormat="1" ht="16.149999999999999" customHeight="1" thickBot="1" x14ac:dyDescent="0.25">
      <c r="A84" s="1402" t="s">
        <v>461</v>
      </c>
      <c r="B84" s="1403"/>
      <c r="C84" s="248">
        <f>SUM(C76:C83)</f>
        <v>437</v>
      </c>
      <c r="D84" s="247"/>
      <c r="E84" s="273">
        <f t="shared" ref="E84" si="42">SUM(E76:E83)</f>
        <v>1509601.5761223785</v>
      </c>
      <c r="F84" s="248">
        <v>417</v>
      </c>
      <c r="G84" s="247"/>
      <c r="H84" s="273">
        <v>203260.9141242012</v>
      </c>
      <c r="I84" s="248">
        <v>487</v>
      </c>
      <c r="J84" s="247"/>
      <c r="K84" s="273">
        <v>64676.551319987433</v>
      </c>
      <c r="L84" s="248">
        <v>38</v>
      </c>
      <c r="M84" s="247"/>
      <c r="N84" s="273">
        <v>126165.75719504738</v>
      </c>
      <c r="O84" s="248">
        <v>1</v>
      </c>
      <c r="P84" s="247"/>
      <c r="Q84" s="273">
        <v>1328.06060205313</v>
      </c>
      <c r="R84" s="247">
        <f t="shared" ref="R84:AD84" si="43">SUM(R76:R83)</f>
        <v>1905033</v>
      </c>
      <c r="S84" s="247">
        <f t="shared" si="43"/>
        <v>0</v>
      </c>
      <c r="T84" s="247">
        <f t="shared" si="43"/>
        <v>0</v>
      </c>
      <c r="U84" s="247">
        <f t="shared" si="43"/>
        <v>0</v>
      </c>
      <c r="V84" s="247">
        <f t="shared" si="43"/>
        <v>1905033</v>
      </c>
      <c r="W84" s="247">
        <f t="shared" si="43"/>
        <v>-4763</v>
      </c>
      <c r="X84" s="247">
        <f t="shared" si="43"/>
        <v>1900270</v>
      </c>
      <c r="Y84" s="273">
        <f t="shared" si="43"/>
        <v>0</v>
      </c>
      <c r="Z84" s="249">
        <f t="shared" si="43"/>
        <v>1936053</v>
      </c>
      <c r="AA84" s="247">
        <f t="shared" si="43"/>
        <v>0</v>
      </c>
      <c r="AB84" s="247">
        <f t="shared" si="43"/>
        <v>1936053</v>
      </c>
      <c r="AC84" s="249">
        <f t="shared" si="43"/>
        <v>161338</v>
      </c>
      <c r="AD84" s="249">
        <f t="shared" si="43"/>
        <v>1936053</v>
      </c>
      <c r="AE84" s="174"/>
      <c r="AF84" s="247">
        <f t="shared" ref="AF84:AU84" si="44">SUM(AF76:AF83)</f>
        <v>3381104</v>
      </c>
      <c r="AG84" s="248">
        <f t="shared" si="44"/>
        <v>0</v>
      </c>
      <c r="AH84" s="174">
        <f t="shared" si="44"/>
        <v>0</v>
      </c>
      <c r="AI84" s="248">
        <f t="shared" si="44"/>
        <v>0</v>
      </c>
      <c r="AJ84" s="247">
        <f t="shared" si="44"/>
        <v>0</v>
      </c>
      <c r="AK84" s="247">
        <f t="shared" si="44"/>
        <v>0</v>
      </c>
      <c r="AL84" s="247">
        <f t="shared" si="44"/>
        <v>3381104</v>
      </c>
      <c r="AM84" s="247">
        <f t="shared" si="44"/>
        <v>-8453</v>
      </c>
      <c r="AN84" s="247">
        <f t="shared" si="44"/>
        <v>3372651</v>
      </c>
      <c r="AO84" s="247">
        <f t="shared" si="44"/>
        <v>0</v>
      </c>
      <c r="AP84" s="247">
        <f t="shared" si="44"/>
        <v>3372651</v>
      </c>
      <c r="AQ84" s="247">
        <f t="shared" si="44"/>
        <v>0</v>
      </c>
      <c r="AR84" s="247">
        <f t="shared" si="44"/>
        <v>3372651</v>
      </c>
      <c r="AS84" s="247">
        <f t="shared" si="44"/>
        <v>281055</v>
      </c>
      <c r="AT84" s="275">
        <f t="shared" si="44"/>
        <v>5308704</v>
      </c>
      <c r="AU84" s="275">
        <f t="shared" si="44"/>
        <v>441560</v>
      </c>
      <c r="AV84" s="274"/>
      <c r="AW84" s="274"/>
      <c r="AX84" s="274"/>
      <c r="AY84" s="274"/>
    </row>
    <row r="85" spans="1:51" ht="16.149999999999999" customHeight="1" thickTop="1" x14ac:dyDescent="0.2"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6"/>
      <c r="R85" s="116"/>
      <c r="S85" s="116"/>
      <c r="T85" s="116"/>
      <c r="U85" s="116"/>
      <c r="V85" s="116"/>
      <c r="W85" s="116"/>
      <c r="X85" s="274"/>
      <c r="Y85" s="116"/>
      <c r="Z85" s="116"/>
      <c r="AA85" s="116"/>
      <c r="AB85" s="116"/>
      <c r="AC85" s="116"/>
      <c r="AD85" s="116"/>
      <c r="AE85" s="116"/>
      <c r="AF85" s="116"/>
    </row>
    <row r="86" spans="1:51" ht="16.149999999999999" customHeight="1" x14ac:dyDescent="0.2">
      <c r="D86" s="116"/>
      <c r="E86" s="116"/>
      <c r="F86" s="116"/>
      <c r="G86" s="116"/>
      <c r="H86" s="838"/>
      <c r="I86" s="838"/>
      <c r="J86" s="838"/>
      <c r="K86" s="838"/>
      <c r="L86" s="838"/>
      <c r="M86" s="838"/>
      <c r="N86" s="838"/>
      <c r="O86" s="838"/>
      <c r="P86" s="838"/>
      <c r="Q86" s="838"/>
      <c r="R86" s="116"/>
      <c r="S86" s="116"/>
      <c r="T86" s="116"/>
      <c r="U86" s="116"/>
      <c r="V86" s="116"/>
      <c r="W86" s="116"/>
      <c r="X86" s="274"/>
      <c r="Y86" s="116"/>
      <c r="Z86" s="116"/>
      <c r="AA86" s="116"/>
      <c r="AB86" s="116"/>
      <c r="AC86" s="116"/>
      <c r="AD86" s="116"/>
      <c r="AE86" s="116"/>
      <c r="AF86" s="116"/>
    </row>
    <row r="87" spans="1:51" ht="16.149999999999999" customHeight="1" x14ac:dyDescent="0.2">
      <c r="H87" s="113"/>
      <c r="I87" s="113"/>
      <c r="J87" s="1482"/>
      <c r="K87" s="839"/>
      <c r="L87" s="839"/>
      <c r="M87" s="1482"/>
      <c r="N87" s="839"/>
      <c r="O87" s="839"/>
      <c r="P87" s="1482"/>
      <c r="Q87" s="839"/>
    </row>
    <row r="88" spans="1:51" x14ac:dyDescent="0.2">
      <c r="A88" s="322" t="s">
        <v>558</v>
      </c>
      <c r="H88" s="113"/>
      <c r="I88" s="113"/>
      <c r="J88" s="1482"/>
      <c r="K88" s="839"/>
      <c r="L88" s="839"/>
      <c r="M88" s="1482"/>
      <c r="N88" s="839"/>
      <c r="O88" s="839"/>
      <c r="P88" s="1482"/>
      <c r="Q88" s="839"/>
      <c r="AC88" s="108">
        <v>12</v>
      </c>
      <c r="AS88" s="108">
        <f>AC88</f>
        <v>12</v>
      </c>
    </row>
    <row r="89" spans="1:51" x14ac:dyDescent="0.2">
      <c r="H89" s="113"/>
      <c r="I89" s="113"/>
      <c r="J89" s="113"/>
      <c r="K89" s="113"/>
      <c r="L89" s="113"/>
      <c r="M89" s="113"/>
      <c r="N89" s="113"/>
      <c r="O89" s="113"/>
      <c r="P89" s="113"/>
      <c r="Q89" s="113"/>
    </row>
  </sheetData>
  <mergeCells count="48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T1:AT3"/>
    <mergeCell ref="AU1:AU3"/>
    <mergeCell ref="AS2:AS3"/>
    <mergeCell ref="AP2:AP3"/>
    <mergeCell ref="AQ2:AQ3"/>
    <mergeCell ref="AR2:AR3"/>
    <mergeCell ref="AL1:AS1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7:P88"/>
    <mergeCell ref="A80:B80"/>
    <mergeCell ref="A81:B81"/>
    <mergeCell ref="A82:B82"/>
    <mergeCell ref="A84:B84"/>
    <mergeCell ref="J87:J88"/>
    <mergeCell ref="M87:M88"/>
    <mergeCell ref="A83:B83"/>
    <mergeCell ref="A77:B77"/>
    <mergeCell ref="A78:B78"/>
    <mergeCell ref="C2:C3"/>
    <mergeCell ref="D2:E2"/>
    <mergeCell ref="F2:H2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July 2018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AY89"/>
  <sheetViews>
    <sheetView view="pageBreakPreview" zoomScaleNormal="100" zoomScaleSheetLayoutView="100" workbookViewId="0">
      <pane xSplit="2" ySplit="6" topLeftCell="C7" activePane="bottomRight" state="frozen"/>
      <selection activeCell="E17" sqref="E17"/>
      <selection pane="topRight" activeCell="E17" sqref="E17"/>
      <selection pane="bottomLeft" activeCell="E17" sqref="E17"/>
      <selection pane="bottomRight" activeCell="C7" sqref="C7"/>
    </sheetView>
  </sheetViews>
  <sheetFormatPr defaultColWidth="8.85546875" defaultRowHeight="12.75" x14ac:dyDescent="0.2"/>
  <cols>
    <col min="1" max="1" width="5" style="108" customWidth="1"/>
    <col min="2" max="2" width="28.140625" style="108" customWidth="1"/>
    <col min="3" max="3" width="12.140625" style="108" bestFit="1" customWidth="1"/>
    <col min="4" max="4" width="13.85546875" style="108" customWidth="1"/>
    <col min="5" max="5" width="12.28515625" style="108" customWidth="1"/>
    <col min="6" max="6" width="11.28515625" style="108" customWidth="1"/>
    <col min="7" max="7" width="10.85546875" style="108" customWidth="1"/>
    <col min="8" max="9" width="11.28515625" style="108" customWidth="1"/>
    <col min="10" max="10" width="10.85546875" style="108" customWidth="1"/>
    <col min="11" max="12" width="11.28515625" style="108" customWidth="1"/>
    <col min="13" max="13" width="8.5703125" style="108" customWidth="1"/>
    <col min="14" max="15" width="11.28515625" style="108" customWidth="1"/>
    <col min="16" max="16" width="8.5703125" style="108" customWidth="1"/>
    <col min="17" max="17" width="11.28515625" style="108" customWidth="1"/>
    <col min="18" max="18" width="10.7109375" style="108" bestFit="1" customWidth="1"/>
    <col min="19" max="21" width="13.85546875" style="108" customWidth="1"/>
    <col min="22" max="22" width="11.85546875" style="108" bestFit="1" customWidth="1"/>
    <col min="23" max="23" width="10.85546875" style="108" bestFit="1" customWidth="1"/>
    <col min="24" max="24" width="12.7109375" style="108" customWidth="1"/>
    <col min="25" max="25" width="13.28515625" style="108" bestFit="1" customWidth="1"/>
    <col min="26" max="26" width="17.5703125" style="108" customWidth="1"/>
    <col min="27" max="28" width="11.28515625" style="108" customWidth="1"/>
    <col min="29" max="29" width="10.7109375" style="108" customWidth="1"/>
    <col min="30" max="30" width="16.42578125" style="108" customWidth="1"/>
    <col min="31" max="32" width="15.85546875" style="108" customWidth="1"/>
    <col min="33" max="37" width="15.7109375" style="108" customWidth="1"/>
    <col min="38" max="38" width="15.140625" style="108" customWidth="1"/>
    <col min="39" max="39" width="10.85546875" style="108" customWidth="1"/>
    <col min="40" max="40" width="15" style="108" customWidth="1"/>
    <col min="41" max="41" width="13.42578125" style="108" customWidth="1"/>
    <col min="42" max="42" width="16.28515625" style="108" customWidth="1"/>
    <col min="43" max="44" width="13.85546875" style="108" customWidth="1"/>
    <col min="45" max="45" width="15.5703125" style="108" customWidth="1"/>
    <col min="46" max="47" width="14.42578125" style="108" bestFit="1" customWidth="1"/>
    <col min="48" max="48" width="8.85546875" style="108"/>
    <col min="49" max="50" width="12.28515625" style="108" customWidth="1"/>
    <col min="51" max="51" width="10" style="108" bestFit="1" customWidth="1"/>
    <col min="52" max="16384" width="8.85546875" style="108"/>
  </cols>
  <sheetData>
    <row r="1" spans="1:51" ht="19.899999999999999" customHeight="1" x14ac:dyDescent="0.2">
      <c r="A1" s="1486" t="s">
        <v>639</v>
      </c>
      <c r="B1" s="1487"/>
      <c r="C1" s="1379" t="s">
        <v>315</v>
      </c>
      <c r="D1" s="1380"/>
      <c r="E1" s="1380"/>
      <c r="F1" s="1380"/>
      <c r="G1" s="1380"/>
      <c r="H1" s="1380"/>
      <c r="I1" s="1380"/>
      <c r="J1" s="1380"/>
      <c r="K1" s="1381"/>
      <c r="L1" s="1412" t="s">
        <v>315</v>
      </c>
      <c r="M1" s="1413"/>
      <c r="N1" s="1413"/>
      <c r="O1" s="1413"/>
      <c r="P1" s="1413"/>
      <c r="Q1" s="1413"/>
      <c r="R1" s="1413"/>
      <c r="S1" s="1413"/>
      <c r="T1" s="1413"/>
      <c r="U1" s="1414"/>
      <c r="V1" s="1379" t="s">
        <v>315</v>
      </c>
      <c r="W1" s="1380"/>
      <c r="X1" s="1380"/>
      <c r="Y1" s="1380"/>
      <c r="Z1" s="1380"/>
      <c r="AA1" s="1380"/>
      <c r="AB1" s="1380"/>
      <c r="AC1" s="1380"/>
      <c r="AD1" s="1381"/>
      <c r="AE1" s="1478" t="s">
        <v>450</v>
      </c>
      <c r="AF1" s="1478"/>
      <c r="AG1" s="1478"/>
      <c r="AH1" s="1478"/>
      <c r="AI1" s="1478"/>
      <c r="AJ1" s="1478"/>
      <c r="AK1" s="1478"/>
      <c r="AL1" s="1485" t="s">
        <v>450</v>
      </c>
      <c r="AM1" s="1485"/>
      <c r="AN1" s="1485"/>
      <c r="AO1" s="1485"/>
      <c r="AP1" s="1485"/>
      <c r="AQ1" s="1485"/>
      <c r="AR1" s="1485"/>
      <c r="AS1" s="1485"/>
      <c r="AT1" s="1481" t="s">
        <v>326</v>
      </c>
      <c r="AU1" s="1481" t="s">
        <v>327</v>
      </c>
      <c r="AW1" s="283"/>
      <c r="AX1" s="283"/>
      <c r="AY1" s="283"/>
    </row>
    <row r="2" spans="1:51" ht="30" customHeight="1" x14ac:dyDescent="0.2">
      <c r="A2" s="1488"/>
      <c r="B2" s="1489"/>
      <c r="C2" s="1386" t="s">
        <v>1284</v>
      </c>
      <c r="D2" s="1480" t="s">
        <v>731</v>
      </c>
      <c r="E2" s="1480"/>
      <c r="F2" s="1376" t="s">
        <v>1378</v>
      </c>
      <c r="G2" s="1390"/>
      <c r="H2" s="1391"/>
      <c r="I2" s="1479" t="s">
        <v>1375</v>
      </c>
      <c r="J2" s="1479"/>
      <c r="K2" s="1479"/>
      <c r="L2" s="1479" t="s">
        <v>1376</v>
      </c>
      <c r="M2" s="1479"/>
      <c r="N2" s="1479"/>
      <c r="O2" s="1479" t="s">
        <v>1377</v>
      </c>
      <c r="P2" s="1479"/>
      <c r="Q2" s="1479"/>
      <c r="R2" s="1386" t="s">
        <v>501</v>
      </c>
      <c r="S2" s="1392" t="s">
        <v>230</v>
      </c>
      <c r="T2" s="1392"/>
      <c r="U2" s="1392"/>
      <c r="V2" s="1386" t="s">
        <v>502</v>
      </c>
      <c r="W2" s="1386" t="s">
        <v>452</v>
      </c>
      <c r="X2" s="1386" t="s">
        <v>503</v>
      </c>
      <c r="Y2" s="1400" t="s">
        <v>1321</v>
      </c>
      <c r="Z2" s="1386" t="s">
        <v>1384</v>
      </c>
      <c r="AA2" s="1386" t="s">
        <v>270</v>
      </c>
      <c r="AB2" s="1386" t="s">
        <v>271</v>
      </c>
      <c r="AC2" s="1386" t="s">
        <v>233</v>
      </c>
      <c r="AD2" s="1386" t="s">
        <v>1385</v>
      </c>
      <c r="AE2" s="1483" t="s">
        <v>1287</v>
      </c>
      <c r="AF2" s="1476" t="s">
        <v>1442</v>
      </c>
      <c r="AG2" s="1477" t="s">
        <v>230</v>
      </c>
      <c r="AH2" s="1477"/>
      <c r="AI2" s="1477"/>
      <c r="AJ2" s="1477"/>
      <c r="AK2" s="1477"/>
      <c r="AL2" s="1476" t="s">
        <v>1443</v>
      </c>
      <c r="AM2" s="1476" t="s">
        <v>1447</v>
      </c>
      <c r="AN2" s="1476" t="s">
        <v>1444</v>
      </c>
      <c r="AO2" s="1400" t="s">
        <v>1321</v>
      </c>
      <c r="AP2" s="1476" t="s">
        <v>1445</v>
      </c>
      <c r="AQ2" s="1476" t="s">
        <v>294</v>
      </c>
      <c r="AR2" s="1476" t="s">
        <v>271</v>
      </c>
      <c r="AS2" s="1476" t="s">
        <v>1446</v>
      </c>
      <c r="AT2" s="1481"/>
      <c r="AU2" s="1481"/>
      <c r="AW2" s="284"/>
      <c r="AX2" s="284"/>
      <c r="AY2" s="284"/>
    </row>
    <row r="3" spans="1:51" ht="95.25" customHeight="1" x14ac:dyDescent="0.2">
      <c r="A3" s="1490"/>
      <c r="B3" s="1491"/>
      <c r="C3" s="1386"/>
      <c r="D3" s="1005" t="s">
        <v>708</v>
      </c>
      <c r="E3" s="1005" t="s">
        <v>325</v>
      </c>
      <c r="F3" s="1005" t="s">
        <v>1283</v>
      </c>
      <c r="G3" s="1005" t="s">
        <v>454</v>
      </c>
      <c r="H3" s="1005" t="s">
        <v>325</v>
      </c>
      <c r="I3" s="1005" t="s">
        <v>1282</v>
      </c>
      <c r="J3" s="1005" t="s">
        <v>454</v>
      </c>
      <c r="K3" s="1005" t="s">
        <v>325</v>
      </c>
      <c r="L3" s="1005" t="s">
        <v>1281</v>
      </c>
      <c r="M3" s="1005" t="s">
        <v>472</v>
      </c>
      <c r="N3" s="1005" t="s">
        <v>325</v>
      </c>
      <c r="O3" s="1005" t="s">
        <v>1281</v>
      </c>
      <c r="P3" s="1005" t="s">
        <v>472</v>
      </c>
      <c r="Q3" s="1005" t="s">
        <v>325</v>
      </c>
      <c r="R3" s="1386"/>
      <c r="S3" s="1006" t="s">
        <v>1279</v>
      </c>
      <c r="T3" s="1006" t="s">
        <v>1280</v>
      </c>
      <c r="U3" s="1006" t="s">
        <v>232</v>
      </c>
      <c r="V3" s="1386"/>
      <c r="W3" s="1386"/>
      <c r="X3" s="1386"/>
      <c r="Y3" s="1401"/>
      <c r="Z3" s="1386"/>
      <c r="AA3" s="1386"/>
      <c r="AB3" s="1386"/>
      <c r="AC3" s="1386"/>
      <c r="AD3" s="1386"/>
      <c r="AE3" s="1484"/>
      <c r="AF3" s="1476"/>
      <c r="AG3" s="1006" t="s">
        <v>1289</v>
      </c>
      <c r="AH3" s="1006" t="s">
        <v>1290</v>
      </c>
      <c r="AI3" s="1006" t="s">
        <v>1288</v>
      </c>
      <c r="AJ3" s="1006" t="s">
        <v>1292</v>
      </c>
      <c r="AK3" s="1006" t="s">
        <v>232</v>
      </c>
      <c r="AL3" s="1476"/>
      <c r="AM3" s="1476"/>
      <c r="AN3" s="1476"/>
      <c r="AO3" s="1401"/>
      <c r="AP3" s="1476"/>
      <c r="AQ3" s="1476"/>
      <c r="AR3" s="1476"/>
      <c r="AS3" s="1476"/>
      <c r="AT3" s="1481"/>
      <c r="AU3" s="1481"/>
      <c r="AW3" s="856" t="s">
        <v>511</v>
      </c>
      <c r="AX3" s="856" t="s">
        <v>512</v>
      </c>
      <c r="AY3" s="856" t="s">
        <v>432</v>
      </c>
    </row>
    <row r="4" spans="1:51" ht="16.149999999999999" customHeight="1" x14ac:dyDescent="0.2">
      <c r="A4" s="285"/>
      <c r="B4" s="286"/>
      <c r="C4" s="287">
        <v>1</v>
      </c>
      <c r="D4" s="287">
        <f t="shared" ref="D4:AY4" si="0">C4+1</f>
        <v>2</v>
      </c>
      <c r="E4" s="287">
        <f t="shared" si="0"/>
        <v>3</v>
      </c>
      <c r="F4" s="287">
        <f t="shared" si="0"/>
        <v>4</v>
      </c>
      <c r="G4" s="287">
        <f t="shared" si="0"/>
        <v>5</v>
      </c>
      <c r="H4" s="287">
        <f t="shared" si="0"/>
        <v>6</v>
      </c>
      <c r="I4" s="287">
        <f t="shared" si="0"/>
        <v>7</v>
      </c>
      <c r="J4" s="287">
        <f t="shared" si="0"/>
        <v>8</v>
      </c>
      <c r="K4" s="287">
        <f t="shared" si="0"/>
        <v>9</v>
      </c>
      <c r="L4" s="287">
        <f t="shared" si="0"/>
        <v>10</v>
      </c>
      <c r="M4" s="287">
        <f t="shared" si="0"/>
        <v>11</v>
      </c>
      <c r="N4" s="287">
        <f t="shared" si="0"/>
        <v>12</v>
      </c>
      <c r="O4" s="287">
        <f t="shared" si="0"/>
        <v>13</v>
      </c>
      <c r="P4" s="287">
        <f t="shared" si="0"/>
        <v>14</v>
      </c>
      <c r="Q4" s="287">
        <f t="shared" si="0"/>
        <v>15</v>
      </c>
      <c r="R4" s="287">
        <f t="shared" si="0"/>
        <v>16</v>
      </c>
      <c r="S4" s="287">
        <f t="shared" si="0"/>
        <v>17</v>
      </c>
      <c r="T4" s="287">
        <f t="shared" si="0"/>
        <v>18</v>
      </c>
      <c r="U4" s="287">
        <f t="shared" si="0"/>
        <v>19</v>
      </c>
      <c r="V4" s="287">
        <f t="shared" si="0"/>
        <v>20</v>
      </c>
      <c r="W4" s="287">
        <f t="shared" si="0"/>
        <v>21</v>
      </c>
      <c r="X4" s="287">
        <f t="shared" si="0"/>
        <v>22</v>
      </c>
      <c r="Y4" s="287">
        <f t="shared" si="0"/>
        <v>23</v>
      </c>
      <c r="Z4" s="287">
        <f t="shared" si="0"/>
        <v>24</v>
      </c>
      <c r="AA4" s="287">
        <f t="shared" si="0"/>
        <v>25</v>
      </c>
      <c r="AB4" s="287">
        <f t="shared" si="0"/>
        <v>26</v>
      </c>
      <c r="AC4" s="287">
        <f t="shared" si="0"/>
        <v>27</v>
      </c>
      <c r="AD4" s="287">
        <f t="shared" si="0"/>
        <v>28</v>
      </c>
      <c r="AE4" s="287">
        <f t="shared" si="0"/>
        <v>29</v>
      </c>
      <c r="AF4" s="287">
        <f t="shared" si="0"/>
        <v>30</v>
      </c>
      <c r="AG4" s="287">
        <f t="shared" si="0"/>
        <v>31</v>
      </c>
      <c r="AH4" s="287">
        <f t="shared" si="0"/>
        <v>32</v>
      </c>
      <c r="AI4" s="287">
        <f t="shared" si="0"/>
        <v>33</v>
      </c>
      <c r="AJ4" s="287">
        <f t="shared" si="0"/>
        <v>34</v>
      </c>
      <c r="AK4" s="287">
        <f t="shared" si="0"/>
        <v>35</v>
      </c>
      <c r="AL4" s="287">
        <f t="shared" si="0"/>
        <v>36</v>
      </c>
      <c r="AM4" s="287">
        <f t="shared" si="0"/>
        <v>37</v>
      </c>
      <c r="AN4" s="287">
        <f t="shared" si="0"/>
        <v>38</v>
      </c>
      <c r="AO4" s="287">
        <f t="shared" si="0"/>
        <v>39</v>
      </c>
      <c r="AP4" s="287">
        <f t="shared" si="0"/>
        <v>40</v>
      </c>
      <c r="AQ4" s="287">
        <f t="shared" si="0"/>
        <v>41</v>
      </c>
      <c r="AR4" s="287">
        <f t="shared" si="0"/>
        <v>42</v>
      </c>
      <c r="AS4" s="287">
        <f t="shared" si="0"/>
        <v>43</v>
      </c>
      <c r="AT4" s="287">
        <f t="shared" si="0"/>
        <v>44</v>
      </c>
      <c r="AU4" s="287">
        <f t="shared" si="0"/>
        <v>45</v>
      </c>
      <c r="AV4" s="287">
        <f t="shared" si="0"/>
        <v>46</v>
      </c>
      <c r="AW4" s="287">
        <f t="shared" si="0"/>
        <v>47</v>
      </c>
      <c r="AX4" s="287">
        <f t="shared" si="0"/>
        <v>48</v>
      </c>
      <c r="AY4" s="287">
        <f t="shared" si="0"/>
        <v>49</v>
      </c>
    </row>
    <row r="5" spans="1:51" s="1129" customFormat="1" ht="31.5" customHeight="1" x14ac:dyDescent="0.2">
      <c r="A5" s="1126"/>
      <c r="B5" s="1126"/>
      <c r="C5" s="1156" t="s">
        <v>1061</v>
      </c>
      <c r="D5" s="940" t="s">
        <v>1129</v>
      </c>
      <c r="E5" s="940" t="s">
        <v>1063</v>
      </c>
      <c r="F5" s="1156" t="s">
        <v>1374</v>
      </c>
      <c r="G5" s="1156" t="s">
        <v>1074</v>
      </c>
      <c r="H5" s="1156" t="s">
        <v>1130</v>
      </c>
      <c r="I5" s="1156" t="s">
        <v>1373</v>
      </c>
      <c r="J5" s="1156" t="s">
        <v>1076</v>
      </c>
      <c r="K5" s="1156" t="s">
        <v>1131</v>
      </c>
      <c r="L5" s="1156" t="s">
        <v>1371</v>
      </c>
      <c r="M5" s="1156" t="s">
        <v>1078</v>
      </c>
      <c r="N5" s="1156" t="s">
        <v>1132</v>
      </c>
      <c r="O5" s="1156" t="s">
        <v>1372</v>
      </c>
      <c r="P5" s="1156" t="s">
        <v>1080</v>
      </c>
      <c r="Q5" s="1156" t="s">
        <v>1133</v>
      </c>
      <c r="R5" s="1156" t="s">
        <v>1424</v>
      </c>
      <c r="S5" s="1156" t="s">
        <v>1363</v>
      </c>
      <c r="T5" s="1156" t="s">
        <v>1364</v>
      </c>
      <c r="U5" s="1156" t="s">
        <v>1135</v>
      </c>
      <c r="V5" s="1156" t="s">
        <v>1136</v>
      </c>
      <c r="W5" s="1156" t="s">
        <v>1137</v>
      </c>
      <c r="X5" s="1156" t="s">
        <v>1138</v>
      </c>
      <c r="Y5" s="1156" t="s">
        <v>1069</v>
      </c>
      <c r="Z5" s="939" t="s">
        <v>1567</v>
      </c>
      <c r="AA5" s="939" t="s">
        <v>1419</v>
      </c>
      <c r="AB5" s="939" t="s">
        <v>1141</v>
      </c>
      <c r="AC5" s="939" t="s">
        <v>1427</v>
      </c>
      <c r="AD5" s="939" t="s">
        <v>1568</v>
      </c>
      <c r="AE5" s="939" t="s">
        <v>1102</v>
      </c>
      <c r="AF5" s="939" t="s">
        <v>1144</v>
      </c>
      <c r="AG5" s="939" t="s">
        <v>1363</v>
      </c>
      <c r="AH5" s="939" t="s">
        <v>1145</v>
      </c>
      <c r="AI5" s="939" t="s">
        <v>1364</v>
      </c>
      <c r="AJ5" s="939" t="s">
        <v>1146</v>
      </c>
      <c r="AK5" s="939" t="s">
        <v>1147</v>
      </c>
      <c r="AL5" s="939" t="s">
        <v>1148</v>
      </c>
      <c r="AM5" s="939" t="s">
        <v>1149</v>
      </c>
      <c r="AN5" s="939" t="s">
        <v>1150</v>
      </c>
      <c r="AO5" s="939" t="s">
        <v>1069</v>
      </c>
      <c r="AP5" s="939" t="s">
        <v>1120</v>
      </c>
      <c r="AQ5" s="939" t="s">
        <v>1414</v>
      </c>
      <c r="AR5" s="939" t="s">
        <v>1122</v>
      </c>
      <c r="AS5" s="939" t="s">
        <v>1422</v>
      </c>
      <c r="AT5" s="939" t="s">
        <v>1125</v>
      </c>
      <c r="AU5" s="939" t="s">
        <v>1126</v>
      </c>
      <c r="AV5" s="939"/>
      <c r="AW5" s="939" t="s">
        <v>1152</v>
      </c>
      <c r="AX5" s="939" t="s">
        <v>1128</v>
      </c>
      <c r="AY5" s="939" t="s">
        <v>1127</v>
      </c>
    </row>
    <row r="6" spans="1:51" s="1129" customFormat="1" ht="31.5" hidden="1" customHeight="1" x14ac:dyDescent="0.2">
      <c r="A6" s="1130"/>
      <c r="B6" s="1130"/>
      <c r="C6" s="943" t="s">
        <v>816</v>
      </c>
      <c r="D6" s="943" t="s">
        <v>816</v>
      </c>
      <c r="E6" s="943" t="s">
        <v>817</v>
      </c>
      <c r="F6" s="943" t="s">
        <v>924</v>
      </c>
      <c r="G6" s="943" t="s">
        <v>816</v>
      </c>
      <c r="H6" s="943" t="s">
        <v>817</v>
      </c>
      <c r="I6" s="943" t="s">
        <v>924</v>
      </c>
      <c r="J6" s="943" t="s">
        <v>816</v>
      </c>
      <c r="K6" s="943" t="s">
        <v>817</v>
      </c>
      <c r="L6" s="943" t="s">
        <v>924</v>
      </c>
      <c r="M6" s="943" t="s">
        <v>816</v>
      </c>
      <c r="N6" s="943" t="s">
        <v>817</v>
      </c>
      <c r="O6" s="943" t="s">
        <v>924</v>
      </c>
      <c r="P6" s="943" t="s">
        <v>816</v>
      </c>
      <c r="Q6" s="943" t="s">
        <v>817</v>
      </c>
      <c r="R6" s="943" t="s">
        <v>817</v>
      </c>
      <c r="S6" s="943" t="s">
        <v>1068</v>
      </c>
      <c r="T6" s="943" t="s">
        <v>1068</v>
      </c>
      <c r="U6" s="943" t="s">
        <v>817</v>
      </c>
      <c r="V6" s="943" t="s">
        <v>817</v>
      </c>
      <c r="W6" s="943" t="s">
        <v>817</v>
      </c>
      <c r="X6" s="943" t="s">
        <v>817</v>
      </c>
      <c r="Y6" s="943" t="s">
        <v>1069</v>
      </c>
      <c r="Z6" s="943" t="s">
        <v>1090</v>
      </c>
      <c r="AA6" s="943" t="s">
        <v>1100</v>
      </c>
      <c r="AB6" s="943" t="s">
        <v>817</v>
      </c>
      <c r="AC6" s="943" t="s">
        <v>817</v>
      </c>
      <c r="AD6" s="943" t="s">
        <v>1091</v>
      </c>
      <c r="AE6" s="943" t="s">
        <v>816</v>
      </c>
      <c r="AF6" s="943" t="s">
        <v>817</v>
      </c>
      <c r="AG6" s="943" t="s">
        <v>1068</v>
      </c>
      <c r="AH6" s="943" t="s">
        <v>817</v>
      </c>
      <c r="AI6" s="943" t="s">
        <v>1068</v>
      </c>
      <c r="AJ6" s="943" t="s">
        <v>817</v>
      </c>
      <c r="AK6" s="943" t="s">
        <v>817</v>
      </c>
      <c r="AL6" s="943" t="s">
        <v>817</v>
      </c>
      <c r="AM6" s="943" t="s">
        <v>817</v>
      </c>
      <c r="AN6" s="943" t="s">
        <v>817</v>
      </c>
      <c r="AO6" s="943" t="s">
        <v>1069</v>
      </c>
      <c r="AP6" s="943" t="s">
        <v>817</v>
      </c>
      <c r="AQ6" s="943" t="s">
        <v>1100</v>
      </c>
      <c r="AR6" s="943" t="s">
        <v>817</v>
      </c>
      <c r="AS6" s="943" t="s">
        <v>817</v>
      </c>
      <c r="AT6" s="943" t="s">
        <v>817</v>
      </c>
      <c r="AU6" s="943" t="s">
        <v>817</v>
      </c>
      <c r="AV6" s="943"/>
      <c r="AW6" s="943" t="s">
        <v>1099</v>
      </c>
      <c r="AX6" s="943" t="s">
        <v>817</v>
      </c>
      <c r="AY6" s="943" t="s">
        <v>817</v>
      </c>
    </row>
    <row r="7" spans="1:51" ht="16.149999999999999" customHeight="1" x14ac:dyDescent="0.2">
      <c r="A7" s="58">
        <v>1</v>
      </c>
      <c r="B7" s="59" t="s">
        <v>6</v>
      </c>
      <c r="C7" s="270">
        <f>'8_2.1.18 SIS'!AC7</f>
        <v>0</v>
      </c>
      <c r="D7" s="60">
        <f>'Source Data'!H7</f>
        <v>4656.7326768902658</v>
      </c>
      <c r="E7" s="65">
        <f>C7*D7</f>
        <v>0</v>
      </c>
      <c r="F7" s="289"/>
      <c r="G7" s="60">
        <f>'Source Data'!I7</f>
        <v>658.97263654491974</v>
      </c>
      <c r="H7" s="65">
        <f>F7*G7</f>
        <v>0</v>
      </c>
      <c r="I7" s="289"/>
      <c r="J7" s="60">
        <f>'Source Data'!J7</f>
        <v>179.71980996679628</v>
      </c>
      <c r="K7" s="65">
        <f>I7*J7</f>
        <v>0</v>
      </c>
      <c r="L7" s="289"/>
      <c r="M7" s="60">
        <f>'Source Data'!K7</f>
        <v>4492.9952491699069</v>
      </c>
      <c r="N7" s="65">
        <f>L7*M7</f>
        <v>0</v>
      </c>
      <c r="O7" s="289"/>
      <c r="P7" s="60">
        <f>'Source Data'!L7</f>
        <v>1797.1980996679629</v>
      </c>
      <c r="Q7" s="65">
        <f>O7*P7</f>
        <v>0</v>
      </c>
      <c r="R7" s="92">
        <v>0</v>
      </c>
      <c r="S7" s="60"/>
      <c r="T7" s="60"/>
      <c r="U7" s="61">
        <f t="shared" ref="U7:U38" si="1">S7+T7</f>
        <v>0</v>
      </c>
      <c r="V7" s="92">
        <f t="shared" ref="V7:V70" si="2">U7+R7</f>
        <v>0</v>
      </c>
      <c r="W7" s="65">
        <f>ROUND(V7*-0.25%,0)</f>
        <v>0</v>
      </c>
      <c r="X7" s="92">
        <f>SUM(V7:W7)</f>
        <v>0</v>
      </c>
      <c r="Y7" s="60">
        <f>[1]Northeast!G7</f>
        <v>0</v>
      </c>
      <c r="Z7" s="92">
        <f>ROUND(SUM(X7:Y7),0)</f>
        <v>0</v>
      </c>
      <c r="AA7" s="60"/>
      <c r="AB7" s="60">
        <f>Z7-AA7</f>
        <v>0</v>
      </c>
      <c r="AC7" s="92">
        <f>ROUND(AB7/$AC$88,0)</f>
        <v>0</v>
      </c>
      <c r="AD7" s="96">
        <f t="shared" ref="AD7:AD38" si="3">Z7</f>
        <v>0</v>
      </c>
      <c r="AE7" s="66">
        <f>'Source Data'!N7</f>
        <v>2506</v>
      </c>
      <c r="AF7" s="89">
        <f t="shared" ref="AF7:AF38" si="4">C7*AE7</f>
        <v>0</v>
      </c>
      <c r="AG7" s="270"/>
      <c r="AH7" s="66">
        <f>AG7*AE7</f>
        <v>0</v>
      </c>
      <c r="AI7" s="270"/>
      <c r="AJ7" s="68">
        <f t="shared" ref="AJ7:AJ38" si="5">AE7*AI7*0.5</f>
        <v>0</v>
      </c>
      <c r="AK7" s="67">
        <f t="shared" ref="AK7:AK38" si="6">AH7+AJ7</f>
        <v>0</v>
      </c>
      <c r="AL7" s="89">
        <f>AK7+AF7</f>
        <v>0</v>
      </c>
      <c r="AM7" s="70">
        <f>ROUND(-0.25%*AL7,0)</f>
        <v>0</v>
      </c>
      <c r="AN7" s="89">
        <f>SUM(AL7:AM7)</f>
        <v>0</v>
      </c>
      <c r="AO7" s="60">
        <f>[1]Northeast!M7</f>
        <v>0</v>
      </c>
      <c r="AP7" s="89">
        <f>ROUND(SUM(AN7:AO7),0)</f>
        <v>0</v>
      </c>
      <c r="AQ7" s="68"/>
      <c r="AR7" s="68">
        <f>AP7-AQ7</f>
        <v>0</v>
      </c>
      <c r="AS7" s="89">
        <f>ROUND(AR7/$AS$88,0)</f>
        <v>0</v>
      </c>
      <c r="AT7" s="69">
        <f t="shared" ref="AT7:AT70" si="7">Z7+AP7</f>
        <v>0</v>
      </c>
      <c r="AU7" s="86">
        <f t="shared" ref="AU7:AU70" si="8">AC7+AS7</f>
        <v>0</v>
      </c>
      <c r="AV7" s="116"/>
      <c r="AW7" s="65"/>
      <c r="AX7" s="65">
        <f t="shared" ref="AX7:AX38" si="9">-AM7</f>
        <v>0</v>
      </c>
      <c r="AY7" s="65">
        <f t="shared" ref="AY7:AY38" si="10">AX7-AW7</f>
        <v>0</v>
      </c>
    </row>
    <row r="8" spans="1:51" ht="16.149999999999999" customHeight="1" x14ac:dyDescent="0.2">
      <c r="A8" s="54">
        <v>2</v>
      </c>
      <c r="B8" s="55" t="s">
        <v>7</v>
      </c>
      <c r="C8" s="271">
        <f>'8_2.1.18 SIS'!AC8</f>
        <v>0</v>
      </c>
      <c r="D8" s="56">
        <f>'Source Data'!H8</f>
        <v>5855.7282403587005</v>
      </c>
      <c r="E8" s="74">
        <f t="shared" ref="E8:E71" si="11">C8*D8</f>
        <v>0</v>
      </c>
      <c r="F8" s="290"/>
      <c r="G8" s="56">
        <f>'Source Data'!I8</f>
        <v>744.36686504426837</v>
      </c>
      <c r="H8" s="74">
        <f t="shared" ref="H8:H71" si="12">F8*G8</f>
        <v>0</v>
      </c>
      <c r="I8" s="290"/>
      <c r="J8" s="56">
        <f>'Source Data'!J8</f>
        <v>203.00914501207316</v>
      </c>
      <c r="K8" s="74">
        <f t="shared" ref="K8:K71" si="13">I8*J8</f>
        <v>0</v>
      </c>
      <c r="L8" s="290"/>
      <c r="M8" s="56">
        <f>'Source Data'!K8</f>
        <v>5075.2286253018301</v>
      </c>
      <c r="N8" s="74">
        <f t="shared" ref="N8:N71" si="14">L8*M8</f>
        <v>0</v>
      </c>
      <c r="O8" s="290"/>
      <c r="P8" s="56">
        <f>'Source Data'!L8</f>
        <v>2030.0914501207317</v>
      </c>
      <c r="Q8" s="74">
        <f t="shared" ref="Q8:Q71" si="15">O8*P8</f>
        <v>0</v>
      </c>
      <c r="R8" s="93">
        <v>0</v>
      </c>
      <c r="S8" s="56"/>
      <c r="T8" s="56"/>
      <c r="U8" s="57">
        <f t="shared" si="1"/>
        <v>0</v>
      </c>
      <c r="V8" s="93">
        <f t="shared" si="2"/>
        <v>0</v>
      </c>
      <c r="W8" s="74">
        <f t="shared" ref="W8:W71" si="16">ROUND(V8*-0.25%,0)</f>
        <v>0</v>
      </c>
      <c r="X8" s="93">
        <f t="shared" ref="X8:X71" si="17">SUM(V8:W8)</f>
        <v>0</v>
      </c>
      <c r="Y8" s="56">
        <f>[1]Northeast!G8</f>
        <v>0</v>
      </c>
      <c r="Z8" s="93">
        <f t="shared" ref="Z8:Z71" si="18">ROUND(SUM(X8:Y8),0)</f>
        <v>0</v>
      </c>
      <c r="AA8" s="56"/>
      <c r="AB8" s="56">
        <f t="shared" ref="AB8:AB71" si="19">Z8-AA8</f>
        <v>0</v>
      </c>
      <c r="AC8" s="93">
        <f t="shared" ref="AC8:AC71" si="20">ROUND(AB8/$AC$88,0)</f>
        <v>0</v>
      </c>
      <c r="AD8" s="97">
        <f t="shared" si="3"/>
        <v>0</v>
      </c>
      <c r="AE8" s="75">
        <f>'Source Data'!N8</f>
        <v>2883</v>
      </c>
      <c r="AF8" s="90">
        <f t="shared" si="4"/>
        <v>0</v>
      </c>
      <c r="AG8" s="271"/>
      <c r="AH8" s="75">
        <f t="shared" ref="AH8:AH71" si="21">AG8*AE8</f>
        <v>0</v>
      </c>
      <c r="AI8" s="271"/>
      <c r="AJ8" s="77">
        <f t="shared" si="5"/>
        <v>0</v>
      </c>
      <c r="AK8" s="76">
        <f t="shared" si="6"/>
        <v>0</v>
      </c>
      <c r="AL8" s="90">
        <f t="shared" ref="AL8:AL71" si="22">AK8+AF8</f>
        <v>0</v>
      </c>
      <c r="AM8" s="79">
        <f t="shared" ref="AM8:AM71" si="23">ROUND(-0.25%*AL8,0)</f>
        <v>0</v>
      </c>
      <c r="AN8" s="90">
        <f t="shared" ref="AN8:AN71" si="24">SUM(AL8:AM8)</f>
        <v>0</v>
      </c>
      <c r="AO8" s="56">
        <f>[1]Northeast!M8</f>
        <v>0</v>
      </c>
      <c r="AP8" s="90">
        <f t="shared" ref="AP8:AP71" si="25">ROUND(SUM(AN8:AO8),0)</f>
        <v>0</v>
      </c>
      <c r="AQ8" s="77"/>
      <c r="AR8" s="77">
        <f t="shared" ref="AR8:AR71" si="26">AP8-AQ8</f>
        <v>0</v>
      </c>
      <c r="AS8" s="90">
        <f t="shared" ref="AS8:AS71" si="27">ROUND(AR8/$AS$88,0)</f>
        <v>0</v>
      </c>
      <c r="AT8" s="78">
        <f t="shared" si="7"/>
        <v>0</v>
      </c>
      <c r="AU8" s="87">
        <f t="shared" si="8"/>
        <v>0</v>
      </c>
      <c r="AV8" s="116"/>
      <c r="AW8" s="74"/>
      <c r="AX8" s="74">
        <f t="shared" si="9"/>
        <v>0</v>
      </c>
      <c r="AY8" s="74">
        <f t="shared" si="10"/>
        <v>0</v>
      </c>
    </row>
    <row r="9" spans="1:51" ht="16.149999999999999" customHeight="1" x14ac:dyDescent="0.2">
      <c r="A9" s="54">
        <v>3</v>
      </c>
      <c r="B9" s="55" t="s">
        <v>8</v>
      </c>
      <c r="C9" s="271">
        <f>'8_2.1.18 SIS'!AC9</f>
        <v>0</v>
      </c>
      <c r="D9" s="56">
        <f>'Source Data'!H9</f>
        <v>3742.2866078757875</v>
      </c>
      <c r="E9" s="74">
        <f t="shared" si="11"/>
        <v>0</v>
      </c>
      <c r="F9" s="290"/>
      <c r="G9" s="56">
        <f>'Source Data'!I9</f>
        <v>529.43529443774321</v>
      </c>
      <c r="H9" s="74">
        <f t="shared" si="12"/>
        <v>0</v>
      </c>
      <c r="I9" s="290"/>
      <c r="J9" s="56">
        <f>'Source Data'!J9</f>
        <v>144.39144393756632</v>
      </c>
      <c r="K9" s="74">
        <f t="shared" si="13"/>
        <v>0</v>
      </c>
      <c r="L9" s="290"/>
      <c r="M9" s="56">
        <f>'Source Data'!K9</f>
        <v>3609.7860984391582</v>
      </c>
      <c r="N9" s="74">
        <f t="shared" si="14"/>
        <v>0</v>
      </c>
      <c r="O9" s="290"/>
      <c r="P9" s="56">
        <f>'Source Data'!L9</f>
        <v>1443.9144393756631</v>
      </c>
      <c r="Q9" s="74">
        <f t="shared" si="15"/>
        <v>0</v>
      </c>
      <c r="R9" s="93">
        <v>0</v>
      </c>
      <c r="S9" s="56"/>
      <c r="T9" s="56"/>
      <c r="U9" s="57">
        <f t="shared" si="1"/>
        <v>0</v>
      </c>
      <c r="V9" s="93">
        <f t="shared" si="2"/>
        <v>0</v>
      </c>
      <c r="W9" s="74">
        <f t="shared" si="16"/>
        <v>0</v>
      </c>
      <c r="X9" s="93">
        <f t="shared" si="17"/>
        <v>0</v>
      </c>
      <c r="Y9" s="56">
        <f>[1]Northeast!G9</f>
        <v>0</v>
      </c>
      <c r="Z9" s="93">
        <f t="shared" si="18"/>
        <v>0</v>
      </c>
      <c r="AA9" s="56"/>
      <c r="AB9" s="56">
        <f t="shared" si="19"/>
        <v>0</v>
      </c>
      <c r="AC9" s="93">
        <f t="shared" si="20"/>
        <v>0</v>
      </c>
      <c r="AD9" s="97">
        <f t="shared" si="3"/>
        <v>0</v>
      </c>
      <c r="AE9" s="75">
        <f>'Source Data'!N9</f>
        <v>6285</v>
      </c>
      <c r="AF9" s="90">
        <f t="shared" si="4"/>
        <v>0</v>
      </c>
      <c r="AG9" s="271"/>
      <c r="AH9" s="75">
        <f t="shared" si="21"/>
        <v>0</v>
      </c>
      <c r="AI9" s="271"/>
      <c r="AJ9" s="77">
        <f t="shared" si="5"/>
        <v>0</v>
      </c>
      <c r="AK9" s="76">
        <f t="shared" si="6"/>
        <v>0</v>
      </c>
      <c r="AL9" s="90">
        <f t="shared" si="22"/>
        <v>0</v>
      </c>
      <c r="AM9" s="79">
        <f t="shared" si="23"/>
        <v>0</v>
      </c>
      <c r="AN9" s="90">
        <f t="shared" si="24"/>
        <v>0</v>
      </c>
      <c r="AO9" s="56">
        <f>[1]Northeast!M9</f>
        <v>0</v>
      </c>
      <c r="AP9" s="90">
        <f t="shared" si="25"/>
        <v>0</v>
      </c>
      <c r="AQ9" s="77"/>
      <c r="AR9" s="77">
        <f t="shared" si="26"/>
        <v>0</v>
      </c>
      <c r="AS9" s="90">
        <f t="shared" si="27"/>
        <v>0</v>
      </c>
      <c r="AT9" s="78">
        <f t="shared" si="7"/>
        <v>0</v>
      </c>
      <c r="AU9" s="87">
        <f t="shared" si="8"/>
        <v>0</v>
      </c>
      <c r="AV9" s="116"/>
      <c r="AW9" s="74"/>
      <c r="AX9" s="74">
        <f t="shared" si="9"/>
        <v>0</v>
      </c>
      <c r="AY9" s="74">
        <f t="shared" si="10"/>
        <v>0</v>
      </c>
    </row>
    <row r="10" spans="1:51" ht="16.149999999999999" customHeight="1" x14ac:dyDescent="0.2">
      <c r="A10" s="54">
        <v>4</v>
      </c>
      <c r="B10" s="55" t="s">
        <v>9</v>
      </c>
      <c r="C10" s="271">
        <f>'8_2.1.18 SIS'!AC10</f>
        <v>0</v>
      </c>
      <c r="D10" s="56">
        <f>'Source Data'!H10</f>
        <v>5202.4303933253823</v>
      </c>
      <c r="E10" s="74">
        <f t="shared" si="11"/>
        <v>0</v>
      </c>
      <c r="F10" s="290"/>
      <c r="G10" s="56">
        <f>'Source Data'!I10</f>
        <v>687.66452541183287</v>
      </c>
      <c r="H10" s="74">
        <f t="shared" si="12"/>
        <v>0</v>
      </c>
      <c r="I10" s="290"/>
      <c r="J10" s="56">
        <f>'Source Data'!J10</f>
        <v>187.54487056686349</v>
      </c>
      <c r="K10" s="74">
        <f t="shared" si="13"/>
        <v>0</v>
      </c>
      <c r="L10" s="290"/>
      <c r="M10" s="56">
        <f>'Source Data'!K10</f>
        <v>4688.6217641715884</v>
      </c>
      <c r="N10" s="74">
        <f t="shared" si="14"/>
        <v>0</v>
      </c>
      <c r="O10" s="290"/>
      <c r="P10" s="56">
        <f>'Source Data'!L10</f>
        <v>1875.4487056686353</v>
      </c>
      <c r="Q10" s="74">
        <f t="shared" si="15"/>
        <v>0</v>
      </c>
      <c r="R10" s="93">
        <v>0</v>
      </c>
      <c r="S10" s="56"/>
      <c r="T10" s="56"/>
      <c r="U10" s="57">
        <f t="shared" si="1"/>
        <v>0</v>
      </c>
      <c r="V10" s="93">
        <f t="shared" si="2"/>
        <v>0</v>
      </c>
      <c r="W10" s="74">
        <f t="shared" si="16"/>
        <v>0</v>
      </c>
      <c r="X10" s="93">
        <f t="shared" si="17"/>
        <v>0</v>
      </c>
      <c r="Y10" s="56">
        <f>[1]Northeast!G10</f>
        <v>0</v>
      </c>
      <c r="Z10" s="93">
        <f t="shared" si="18"/>
        <v>0</v>
      </c>
      <c r="AA10" s="56"/>
      <c r="AB10" s="56">
        <f t="shared" si="19"/>
        <v>0</v>
      </c>
      <c r="AC10" s="93">
        <f t="shared" si="20"/>
        <v>0</v>
      </c>
      <c r="AD10" s="97">
        <f t="shared" si="3"/>
        <v>0</v>
      </c>
      <c r="AE10" s="75">
        <f>'Source Data'!N10</f>
        <v>3620</v>
      </c>
      <c r="AF10" s="90">
        <f t="shared" si="4"/>
        <v>0</v>
      </c>
      <c r="AG10" s="271"/>
      <c r="AH10" s="75">
        <f t="shared" si="21"/>
        <v>0</v>
      </c>
      <c r="AI10" s="271"/>
      <c r="AJ10" s="77">
        <f t="shared" si="5"/>
        <v>0</v>
      </c>
      <c r="AK10" s="76">
        <f t="shared" si="6"/>
        <v>0</v>
      </c>
      <c r="AL10" s="90">
        <f t="shared" si="22"/>
        <v>0</v>
      </c>
      <c r="AM10" s="79">
        <f t="shared" si="23"/>
        <v>0</v>
      </c>
      <c r="AN10" s="90">
        <f t="shared" si="24"/>
        <v>0</v>
      </c>
      <c r="AO10" s="56">
        <f>[1]Northeast!M10</f>
        <v>0</v>
      </c>
      <c r="AP10" s="90">
        <f t="shared" si="25"/>
        <v>0</v>
      </c>
      <c r="AQ10" s="77"/>
      <c r="AR10" s="77">
        <f t="shared" si="26"/>
        <v>0</v>
      </c>
      <c r="AS10" s="90">
        <f t="shared" si="27"/>
        <v>0</v>
      </c>
      <c r="AT10" s="78">
        <f t="shared" si="7"/>
        <v>0</v>
      </c>
      <c r="AU10" s="87">
        <f t="shared" si="8"/>
        <v>0</v>
      </c>
      <c r="AV10" s="116"/>
      <c r="AW10" s="74"/>
      <c r="AX10" s="74">
        <f t="shared" si="9"/>
        <v>0</v>
      </c>
      <c r="AY10" s="74">
        <f t="shared" si="10"/>
        <v>0</v>
      </c>
    </row>
    <row r="11" spans="1:51" ht="16.149999999999999" customHeight="1" x14ac:dyDescent="0.2">
      <c r="A11" s="49">
        <v>5</v>
      </c>
      <c r="B11" s="50" t="s">
        <v>10</v>
      </c>
      <c r="C11" s="272">
        <f>'8_2.1.18 SIS'!AC11</f>
        <v>0</v>
      </c>
      <c r="D11" s="51">
        <f>'Source Data'!H11</f>
        <v>4616.1188110316743</v>
      </c>
      <c r="E11" s="80">
        <f t="shared" si="11"/>
        <v>0</v>
      </c>
      <c r="F11" s="291"/>
      <c r="G11" s="51">
        <f>'Source Data'!I11</f>
        <v>699.44299073701018</v>
      </c>
      <c r="H11" s="80">
        <f t="shared" si="12"/>
        <v>0</v>
      </c>
      <c r="I11" s="291"/>
      <c r="J11" s="51">
        <f>'Source Data'!J11</f>
        <v>190.75717929191185</v>
      </c>
      <c r="K11" s="80">
        <f t="shared" si="13"/>
        <v>0</v>
      </c>
      <c r="L11" s="291"/>
      <c r="M11" s="51">
        <f>'Source Data'!K11</f>
        <v>4768.9294822977972</v>
      </c>
      <c r="N11" s="80">
        <f t="shared" si="14"/>
        <v>0</v>
      </c>
      <c r="O11" s="291"/>
      <c r="P11" s="51">
        <f>'Source Data'!L11</f>
        <v>1907.5717929191187</v>
      </c>
      <c r="Q11" s="80">
        <f t="shared" si="15"/>
        <v>0</v>
      </c>
      <c r="R11" s="94">
        <v>0</v>
      </c>
      <c r="S11" s="51"/>
      <c r="T11" s="51"/>
      <c r="U11" s="52">
        <f t="shared" si="1"/>
        <v>0</v>
      </c>
      <c r="V11" s="94">
        <f t="shared" si="2"/>
        <v>0</v>
      </c>
      <c r="W11" s="80">
        <f t="shared" si="16"/>
        <v>0</v>
      </c>
      <c r="X11" s="94">
        <f t="shared" si="17"/>
        <v>0</v>
      </c>
      <c r="Y11" s="51">
        <f>[1]Northeast!G11</f>
        <v>0</v>
      </c>
      <c r="Z11" s="94">
        <f t="shared" si="18"/>
        <v>0</v>
      </c>
      <c r="AA11" s="53"/>
      <c r="AB11" s="51">
        <f t="shared" si="19"/>
        <v>0</v>
      </c>
      <c r="AC11" s="95">
        <f t="shared" si="20"/>
        <v>0</v>
      </c>
      <c r="AD11" s="95">
        <f t="shared" si="3"/>
        <v>0</v>
      </c>
      <c r="AE11" s="71">
        <f>'Source Data'!N11</f>
        <v>2115</v>
      </c>
      <c r="AF11" s="91">
        <f t="shared" si="4"/>
        <v>0</v>
      </c>
      <c r="AG11" s="272"/>
      <c r="AH11" s="71">
        <f t="shared" si="21"/>
        <v>0</v>
      </c>
      <c r="AI11" s="272"/>
      <c r="AJ11" s="72">
        <f t="shared" si="5"/>
        <v>0</v>
      </c>
      <c r="AK11" s="73">
        <f t="shared" si="6"/>
        <v>0</v>
      </c>
      <c r="AL11" s="91">
        <f t="shared" si="22"/>
        <v>0</v>
      </c>
      <c r="AM11" s="82">
        <f t="shared" si="23"/>
        <v>0</v>
      </c>
      <c r="AN11" s="91">
        <f t="shared" si="24"/>
        <v>0</v>
      </c>
      <c r="AO11" s="51">
        <f>[1]Northeast!M11</f>
        <v>0</v>
      </c>
      <c r="AP11" s="91">
        <f t="shared" si="25"/>
        <v>0</v>
      </c>
      <c r="AQ11" s="72"/>
      <c r="AR11" s="72">
        <f t="shared" si="26"/>
        <v>0</v>
      </c>
      <c r="AS11" s="91">
        <f t="shared" si="27"/>
        <v>0</v>
      </c>
      <c r="AT11" s="81">
        <f t="shared" si="7"/>
        <v>0</v>
      </c>
      <c r="AU11" s="88">
        <f t="shared" si="8"/>
        <v>0</v>
      </c>
      <c r="AV11" s="116"/>
      <c r="AW11" s="80"/>
      <c r="AX11" s="80">
        <f t="shared" si="9"/>
        <v>0</v>
      </c>
      <c r="AY11" s="80">
        <f t="shared" si="10"/>
        <v>0</v>
      </c>
    </row>
    <row r="12" spans="1:51" ht="16.149999999999999" customHeight="1" x14ac:dyDescent="0.2">
      <c r="A12" s="58">
        <v>6</v>
      </c>
      <c r="B12" s="59" t="s">
        <v>11</v>
      </c>
      <c r="C12" s="270">
        <f>'8_2.1.18 SIS'!AC12</f>
        <v>0</v>
      </c>
      <c r="D12" s="60">
        <f>'Source Data'!H12</f>
        <v>4932.8589889938785</v>
      </c>
      <c r="E12" s="65">
        <f t="shared" si="11"/>
        <v>0</v>
      </c>
      <c r="F12" s="289"/>
      <c r="G12" s="60">
        <f>'Source Data'!I12</f>
        <v>671.54041297688354</v>
      </c>
      <c r="H12" s="65">
        <f t="shared" si="12"/>
        <v>0</v>
      </c>
      <c r="I12" s="289"/>
      <c r="J12" s="60">
        <f>'Source Data'!J12</f>
        <v>183.14738535733184</v>
      </c>
      <c r="K12" s="65">
        <f t="shared" si="13"/>
        <v>0</v>
      </c>
      <c r="L12" s="289"/>
      <c r="M12" s="60">
        <f>'Source Data'!K12</f>
        <v>4578.6846339332969</v>
      </c>
      <c r="N12" s="65">
        <f t="shared" si="14"/>
        <v>0</v>
      </c>
      <c r="O12" s="289"/>
      <c r="P12" s="60">
        <f>'Source Data'!L12</f>
        <v>1831.4738535733186</v>
      </c>
      <c r="Q12" s="65">
        <f t="shared" si="15"/>
        <v>0</v>
      </c>
      <c r="R12" s="92">
        <v>0</v>
      </c>
      <c r="S12" s="60"/>
      <c r="T12" s="60"/>
      <c r="U12" s="61">
        <f t="shared" si="1"/>
        <v>0</v>
      </c>
      <c r="V12" s="92">
        <f t="shared" si="2"/>
        <v>0</v>
      </c>
      <c r="W12" s="65">
        <f t="shared" si="16"/>
        <v>0</v>
      </c>
      <c r="X12" s="92">
        <f t="shared" si="17"/>
        <v>0</v>
      </c>
      <c r="Y12" s="60">
        <f>[1]Northeast!G12</f>
        <v>0</v>
      </c>
      <c r="Z12" s="92">
        <f t="shared" si="18"/>
        <v>0</v>
      </c>
      <c r="AA12" s="60"/>
      <c r="AB12" s="60">
        <f t="shared" si="19"/>
        <v>0</v>
      </c>
      <c r="AC12" s="92">
        <f t="shared" si="20"/>
        <v>0</v>
      </c>
      <c r="AD12" s="96">
        <f t="shared" si="3"/>
        <v>0</v>
      </c>
      <c r="AE12" s="66">
        <f>'Source Data'!N12</f>
        <v>4073</v>
      </c>
      <c r="AF12" s="89">
        <f t="shared" si="4"/>
        <v>0</v>
      </c>
      <c r="AG12" s="270"/>
      <c r="AH12" s="66">
        <f t="shared" si="21"/>
        <v>0</v>
      </c>
      <c r="AI12" s="270"/>
      <c r="AJ12" s="68">
        <f t="shared" si="5"/>
        <v>0</v>
      </c>
      <c r="AK12" s="67">
        <f t="shared" si="6"/>
        <v>0</v>
      </c>
      <c r="AL12" s="89">
        <f t="shared" si="22"/>
        <v>0</v>
      </c>
      <c r="AM12" s="70">
        <f t="shared" si="23"/>
        <v>0</v>
      </c>
      <c r="AN12" s="89">
        <f t="shared" si="24"/>
        <v>0</v>
      </c>
      <c r="AO12" s="60">
        <f>[1]Northeast!M12</f>
        <v>0</v>
      </c>
      <c r="AP12" s="89">
        <f t="shared" si="25"/>
        <v>0</v>
      </c>
      <c r="AQ12" s="68"/>
      <c r="AR12" s="68">
        <f t="shared" si="26"/>
        <v>0</v>
      </c>
      <c r="AS12" s="89">
        <f t="shared" si="27"/>
        <v>0</v>
      </c>
      <c r="AT12" s="69">
        <f t="shared" si="7"/>
        <v>0</v>
      </c>
      <c r="AU12" s="86">
        <f t="shared" si="8"/>
        <v>0</v>
      </c>
      <c r="AV12" s="116"/>
      <c r="AW12" s="65"/>
      <c r="AX12" s="65">
        <f t="shared" si="9"/>
        <v>0</v>
      </c>
      <c r="AY12" s="65">
        <f t="shared" si="10"/>
        <v>0</v>
      </c>
    </row>
    <row r="13" spans="1:51" ht="16.149999999999999" customHeight="1" x14ac:dyDescent="0.2">
      <c r="A13" s="54">
        <v>7</v>
      </c>
      <c r="B13" s="55" t="s">
        <v>12</v>
      </c>
      <c r="C13" s="271">
        <f>'8_2.1.18 SIS'!AC13</f>
        <v>0</v>
      </c>
      <c r="D13" s="56">
        <f>'Source Data'!H13</f>
        <v>3079.9485560845051</v>
      </c>
      <c r="E13" s="74">
        <f t="shared" si="11"/>
        <v>0</v>
      </c>
      <c r="F13" s="290"/>
      <c r="G13" s="56">
        <f>'Source Data'!I13</f>
        <v>422.20328372683736</v>
      </c>
      <c r="H13" s="74">
        <f t="shared" si="12"/>
        <v>0</v>
      </c>
      <c r="I13" s="290"/>
      <c r="J13" s="56">
        <f>'Source Data'!J13</f>
        <v>115.14635010731928</v>
      </c>
      <c r="K13" s="74">
        <f t="shared" si="13"/>
        <v>0</v>
      </c>
      <c r="L13" s="290"/>
      <c r="M13" s="56">
        <f>'Source Data'!K13</f>
        <v>2878.6587526829821</v>
      </c>
      <c r="N13" s="74">
        <f t="shared" si="14"/>
        <v>0</v>
      </c>
      <c r="O13" s="290"/>
      <c r="P13" s="56">
        <f>'Source Data'!L13</f>
        <v>1151.4635010731927</v>
      </c>
      <c r="Q13" s="74">
        <f t="shared" si="15"/>
        <v>0</v>
      </c>
      <c r="R13" s="93">
        <v>0</v>
      </c>
      <c r="S13" s="56"/>
      <c r="T13" s="56"/>
      <c r="U13" s="57">
        <f t="shared" si="1"/>
        <v>0</v>
      </c>
      <c r="V13" s="93">
        <f t="shared" si="2"/>
        <v>0</v>
      </c>
      <c r="W13" s="74">
        <f t="shared" si="16"/>
        <v>0</v>
      </c>
      <c r="X13" s="93">
        <f t="shared" si="17"/>
        <v>0</v>
      </c>
      <c r="Y13" s="56">
        <f>[1]Northeast!G13</f>
        <v>0</v>
      </c>
      <c r="Z13" s="93">
        <f t="shared" si="18"/>
        <v>0</v>
      </c>
      <c r="AA13" s="56"/>
      <c r="AB13" s="56">
        <f t="shared" si="19"/>
        <v>0</v>
      </c>
      <c r="AC13" s="93">
        <f t="shared" si="20"/>
        <v>0</v>
      </c>
      <c r="AD13" s="97">
        <f t="shared" si="3"/>
        <v>0</v>
      </c>
      <c r="AE13" s="75">
        <f>'Source Data'!N13</f>
        <v>11839</v>
      </c>
      <c r="AF13" s="90">
        <f t="shared" si="4"/>
        <v>0</v>
      </c>
      <c r="AG13" s="271"/>
      <c r="AH13" s="75">
        <f t="shared" si="21"/>
        <v>0</v>
      </c>
      <c r="AI13" s="271"/>
      <c r="AJ13" s="77">
        <f t="shared" si="5"/>
        <v>0</v>
      </c>
      <c r="AK13" s="76">
        <f t="shared" si="6"/>
        <v>0</v>
      </c>
      <c r="AL13" s="90">
        <f t="shared" si="22"/>
        <v>0</v>
      </c>
      <c r="AM13" s="79">
        <f t="shared" si="23"/>
        <v>0</v>
      </c>
      <c r="AN13" s="90">
        <f t="shared" si="24"/>
        <v>0</v>
      </c>
      <c r="AO13" s="56">
        <f>[1]Northeast!M13</f>
        <v>0</v>
      </c>
      <c r="AP13" s="90">
        <f t="shared" si="25"/>
        <v>0</v>
      </c>
      <c r="AQ13" s="77"/>
      <c r="AR13" s="77">
        <f t="shared" si="26"/>
        <v>0</v>
      </c>
      <c r="AS13" s="90">
        <f t="shared" si="27"/>
        <v>0</v>
      </c>
      <c r="AT13" s="78">
        <f t="shared" si="7"/>
        <v>0</v>
      </c>
      <c r="AU13" s="87">
        <f t="shared" si="8"/>
        <v>0</v>
      </c>
      <c r="AV13" s="116"/>
      <c r="AW13" s="74"/>
      <c r="AX13" s="74">
        <f t="shared" si="9"/>
        <v>0</v>
      </c>
      <c r="AY13" s="74">
        <f t="shared" si="10"/>
        <v>0</v>
      </c>
    </row>
    <row r="14" spans="1:51" ht="16.149999999999999" customHeight="1" x14ac:dyDescent="0.2">
      <c r="A14" s="54">
        <v>8</v>
      </c>
      <c r="B14" s="55" t="s">
        <v>13</v>
      </c>
      <c r="C14" s="271">
        <f>'8_2.1.18 SIS'!AC14</f>
        <v>0</v>
      </c>
      <c r="D14" s="56">
        <f>'Source Data'!H14</f>
        <v>4738.9956586322805</v>
      </c>
      <c r="E14" s="74">
        <f t="shared" si="11"/>
        <v>0</v>
      </c>
      <c r="F14" s="290"/>
      <c r="G14" s="56">
        <f>'Source Data'!I14</f>
        <v>631.46888950213452</v>
      </c>
      <c r="H14" s="74">
        <f t="shared" si="12"/>
        <v>0</v>
      </c>
      <c r="I14" s="290"/>
      <c r="J14" s="56">
        <f>'Source Data'!J14</f>
        <v>172.21878804603671</v>
      </c>
      <c r="K14" s="74">
        <f t="shared" si="13"/>
        <v>0</v>
      </c>
      <c r="L14" s="290"/>
      <c r="M14" s="56">
        <f>'Source Data'!K14</f>
        <v>4305.4697011509179</v>
      </c>
      <c r="N14" s="74">
        <f t="shared" si="14"/>
        <v>0</v>
      </c>
      <c r="O14" s="290"/>
      <c r="P14" s="56">
        <f>'Source Data'!L14</f>
        <v>1722.1878804603671</v>
      </c>
      <c r="Q14" s="74">
        <f t="shared" si="15"/>
        <v>0</v>
      </c>
      <c r="R14" s="93">
        <v>0</v>
      </c>
      <c r="S14" s="56"/>
      <c r="T14" s="56"/>
      <c r="U14" s="57">
        <f t="shared" si="1"/>
        <v>0</v>
      </c>
      <c r="V14" s="93">
        <f t="shared" si="2"/>
        <v>0</v>
      </c>
      <c r="W14" s="74">
        <f t="shared" si="16"/>
        <v>0</v>
      </c>
      <c r="X14" s="93">
        <f t="shared" si="17"/>
        <v>0</v>
      </c>
      <c r="Y14" s="56">
        <f>[1]Northeast!G14</f>
        <v>0</v>
      </c>
      <c r="Z14" s="93">
        <f t="shared" si="18"/>
        <v>0</v>
      </c>
      <c r="AA14" s="56"/>
      <c r="AB14" s="56">
        <f t="shared" si="19"/>
        <v>0</v>
      </c>
      <c r="AC14" s="93">
        <f t="shared" si="20"/>
        <v>0</v>
      </c>
      <c r="AD14" s="97">
        <f t="shared" si="3"/>
        <v>0</v>
      </c>
      <c r="AE14" s="75">
        <f>'Source Data'!N14</f>
        <v>4588</v>
      </c>
      <c r="AF14" s="90">
        <f t="shared" si="4"/>
        <v>0</v>
      </c>
      <c r="AG14" s="271"/>
      <c r="AH14" s="75">
        <f t="shared" si="21"/>
        <v>0</v>
      </c>
      <c r="AI14" s="271"/>
      <c r="AJ14" s="77">
        <f t="shared" si="5"/>
        <v>0</v>
      </c>
      <c r="AK14" s="76">
        <f t="shared" si="6"/>
        <v>0</v>
      </c>
      <c r="AL14" s="90">
        <f t="shared" si="22"/>
        <v>0</v>
      </c>
      <c r="AM14" s="79">
        <f t="shared" si="23"/>
        <v>0</v>
      </c>
      <c r="AN14" s="90">
        <f t="shared" si="24"/>
        <v>0</v>
      </c>
      <c r="AO14" s="56">
        <f>[1]Northeast!M14</f>
        <v>0</v>
      </c>
      <c r="AP14" s="90">
        <f t="shared" si="25"/>
        <v>0</v>
      </c>
      <c r="AQ14" s="77"/>
      <c r="AR14" s="77">
        <f t="shared" si="26"/>
        <v>0</v>
      </c>
      <c r="AS14" s="90">
        <f t="shared" si="27"/>
        <v>0</v>
      </c>
      <c r="AT14" s="78">
        <f t="shared" si="7"/>
        <v>0</v>
      </c>
      <c r="AU14" s="87">
        <f t="shared" si="8"/>
        <v>0</v>
      </c>
      <c r="AV14" s="116"/>
      <c r="AW14" s="74"/>
      <c r="AX14" s="74">
        <f t="shared" si="9"/>
        <v>0</v>
      </c>
      <c r="AY14" s="74">
        <f t="shared" si="10"/>
        <v>0</v>
      </c>
    </row>
    <row r="15" spans="1:51" ht="16.149999999999999" customHeight="1" x14ac:dyDescent="0.2">
      <c r="A15" s="54">
        <v>9</v>
      </c>
      <c r="B15" s="55" t="s">
        <v>14</v>
      </c>
      <c r="C15" s="271">
        <f>'8_2.1.18 SIS'!AC15</f>
        <v>0</v>
      </c>
      <c r="D15" s="56">
        <f>'Source Data'!H15</f>
        <v>4548.7366413720365</v>
      </c>
      <c r="E15" s="74">
        <f t="shared" si="11"/>
        <v>0</v>
      </c>
      <c r="F15" s="290"/>
      <c r="G15" s="56">
        <f>'Source Data'!I15</f>
        <v>606.55190779573797</v>
      </c>
      <c r="H15" s="74">
        <f t="shared" si="12"/>
        <v>0</v>
      </c>
      <c r="I15" s="290"/>
      <c r="J15" s="56">
        <f>'Source Data'!J15</f>
        <v>165.42324758065581</v>
      </c>
      <c r="K15" s="74">
        <f t="shared" si="13"/>
        <v>0</v>
      </c>
      <c r="L15" s="290"/>
      <c r="M15" s="56">
        <f>'Source Data'!K15</f>
        <v>4135.5811895163952</v>
      </c>
      <c r="N15" s="74">
        <f t="shared" si="14"/>
        <v>0</v>
      </c>
      <c r="O15" s="290"/>
      <c r="P15" s="56">
        <f>'Source Data'!L15</f>
        <v>1654.2324758065579</v>
      </c>
      <c r="Q15" s="74">
        <f t="shared" si="15"/>
        <v>0</v>
      </c>
      <c r="R15" s="93">
        <v>0</v>
      </c>
      <c r="S15" s="56"/>
      <c r="T15" s="56"/>
      <c r="U15" s="57">
        <f t="shared" si="1"/>
        <v>0</v>
      </c>
      <c r="V15" s="93">
        <f t="shared" si="2"/>
        <v>0</v>
      </c>
      <c r="W15" s="74">
        <f t="shared" si="16"/>
        <v>0</v>
      </c>
      <c r="X15" s="93">
        <f t="shared" si="17"/>
        <v>0</v>
      </c>
      <c r="Y15" s="56">
        <f>[1]Northeast!G15</f>
        <v>0</v>
      </c>
      <c r="Z15" s="93">
        <f t="shared" si="18"/>
        <v>0</v>
      </c>
      <c r="AA15" s="56"/>
      <c r="AB15" s="56">
        <f t="shared" si="19"/>
        <v>0</v>
      </c>
      <c r="AC15" s="93">
        <f t="shared" si="20"/>
        <v>0</v>
      </c>
      <c r="AD15" s="97">
        <f t="shared" si="3"/>
        <v>0</v>
      </c>
      <c r="AE15" s="75">
        <f>'Source Data'!N15</f>
        <v>5094</v>
      </c>
      <c r="AF15" s="90">
        <f t="shared" si="4"/>
        <v>0</v>
      </c>
      <c r="AG15" s="271"/>
      <c r="AH15" s="75">
        <f t="shared" si="21"/>
        <v>0</v>
      </c>
      <c r="AI15" s="271"/>
      <c r="AJ15" s="77">
        <f t="shared" si="5"/>
        <v>0</v>
      </c>
      <c r="AK15" s="76">
        <f t="shared" si="6"/>
        <v>0</v>
      </c>
      <c r="AL15" s="90">
        <f t="shared" si="22"/>
        <v>0</v>
      </c>
      <c r="AM15" s="79">
        <f t="shared" si="23"/>
        <v>0</v>
      </c>
      <c r="AN15" s="90">
        <f t="shared" si="24"/>
        <v>0</v>
      </c>
      <c r="AO15" s="56">
        <f>[1]Northeast!M15</f>
        <v>0</v>
      </c>
      <c r="AP15" s="90">
        <f t="shared" si="25"/>
        <v>0</v>
      </c>
      <c r="AQ15" s="77"/>
      <c r="AR15" s="77">
        <f t="shared" si="26"/>
        <v>0</v>
      </c>
      <c r="AS15" s="90">
        <f t="shared" si="27"/>
        <v>0</v>
      </c>
      <c r="AT15" s="78">
        <f t="shared" si="7"/>
        <v>0</v>
      </c>
      <c r="AU15" s="87">
        <f t="shared" si="8"/>
        <v>0</v>
      </c>
      <c r="AV15" s="116"/>
      <c r="AW15" s="74"/>
      <c r="AX15" s="74">
        <f t="shared" si="9"/>
        <v>0</v>
      </c>
      <c r="AY15" s="74">
        <f t="shared" si="10"/>
        <v>0</v>
      </c>
    </row>
    <row r="16" spans="1:51" ht="16.149999999999999" customHeight="1" x14ac:dyDescent="0.2">
      <c r="A16" s="49">
        <v>10</v>
      </c>
      <c r="B16" s="50" t="s">
        <v>15</v>
      </c>
      <c r="C16" s="272">
        <f>'8_2.1.18 SIS'!AC16</f>
        <v>0</v>
      </c>
      <c r="D16" s="51">
        <f>'Source Data'!H16</f>
        <v>3450.3968616043203</v>
      </c>
      <c r="E16" s="80">
        <f t="shared" si="11"/>
        <v>0</v>
      </c>
      <c r="F16" s="291"/>
      <c r="G16" s="51">
        <f>'Source Data'!I16</f>
        <v>486.95555408614769</v>
      </c>
      <c r="H16" s="80">
        <f t="shared" si="12"/>
        <v>0</v>
      </c>
      <c r="I16" s="291"/>
      <c r="J16" s="51">
        <f>'Source Data'!J16</f>
        <v>132.806060205313</v>
      </c>
      <c r="K16" s="80">
        <f t="shared" si="13"/>
        <v>0</v>
      </c>
      <c r="L16" s="291"/>
      <c r="M16" s="51">
        <f>'Source Data'!K16</f>
        <v>3320.1515051328256</v>
      </c>
      <c r="N16" s="80">
        <f t="shared" si="14"/>
        <v>0</v>
      </c>
      <c r="O16" s="291"/>
      <c r="P16" s="51">
        <f>'Source Data'!L16</f>
        <v>1328.06060205313</v>
      </c>
      <c r="Q16" s="80">
        <f t="shared" si="15"/>
        <v>0</v>
      </c>
      <c r="R16" s="94">
        <v>0</v>
      </c>
      <c r="S16" s="51"/>
      <c r="T16" s="51"/>
      <c r="U16" s="52">
        <f t="shared" si="1"/>
        <v>0</v>
      </c>
      <c r="V16" s="94">
        <f t="shared" si="2"/>
        <v>0</v>
      </c>
      <c r="W16" s="80">
        <f t="shared" si="16"/>
        <v>0</v>
      </c>
      <c r="X16" s="94">
        <f t="shared" si="17"/>
        <v>0</v>
      </c>
      <c r="Y16" s="51">
        <f>[1]Northeast!G16</f>
        <v>0</v>
      </c>
      <c r="Z16" s="94">
        <f t="shared" si="18"/>
        <v>0</v>
      </c>
      <c r="AA16" s="53"/>
      <c r="AB16" s="51">
        <f t="shared" si="19"/>
        <v>0</v>
      </c>
      <c r="AC16" s="95">
        <f t="shared" si="20"/>
        <v>0</v>
      </c>
      <c r="AD16" s="95">
        <f t="shared" si="3"/>
        <v>0</v>
      </c>
      <c r="AE16" s="71">
        <f>'Source Data'!N16</f>
        <v>7747</v>
      </c>
      <c r="AF16" s="91">
        <f t="shared" si="4"/>
        <v>0</v>
      </c>
      <c r="AG16" s="272"/>
      <c r="AH16" s="71">
        <f t="shared" si="21"/>
        <v>0</v>
      </c>
      <c r="AI16" s="272"/>
      <c r="AJ16" s="72">
        <f t="shared" si="5"/>
        <v>0</v>
      </c>
      <c r="AK16" s="73">
        <f t="shared" si="6"/>
        <v>0</v>
      </c>
      <c r="AL16" s="91">
        <f t="shared" si="22"/>
        <v>0</v>
      </c>
      <c r="AM16" s="82">
        <f t="shared" si="23"/>
        <v>0</v>
      </c>
      <c r="AN16" s="91">
        <f t="shared" si="24"/>
        <v>0</v>
      </c>
      <c r="AO16" s="51">
        <f>[1]Northeast!M16</f>
        <v>0</v>
      </c>
      <c r="AP16" s="91">
        <f t="shared" si="25"/>
        <v>0</v>
      </c>
      <c r="AQ16" s="72"/>
      <c r="AR16" s="72">
        <f t="shared" si="26"/>
        <v>0</v>
      </c>
      <c r="AS16" s="91">
        <f t="shared" si="27"/>
        <v>0</v>
      </c>
      <c r="AT16" s="81">
        <f t="shared" si="7"/>
        <v>0</v>
      </c>
      <c r="AU16" s="88">
        <f t="shared" si="8"/>
        <v>0</v>
      </c>
      <c r="AV16" s="116"/>
      <c r="AW16" s="80"/>
      <c r="AX16" s="80">
        <f t="shared" si="9"/>
        <v>0</v>
      </c>
      <c r="AY16" s="80">
        <f t="shared" si="10"/>
        <v>0</v>
      </c>
    </row>
    <row r="17" spans="1:51" ht="16.149999999999999" customHeight="1" x14ac:dyDescent="0.2">
      <c r="A17" s="58">
        <v>11</v>
      </c>
      <c r="B17" s="59" t="s">
        <v>16</v>
      </c>
      <c r="C17" s="270">
        <f>'8_2.1.18 SIS'!AC17</f>
        <v>0</v>
      </c>
      <c r="D17" s="60">
        <f>'Source Data'!H17</f>
        <v>5710.1347819377015</v>
      </c>
      <c r="E17" s="65">
        <f t="shared" si="11"/>
        <v>0</v>
      </c>
      <c r="F17" s="289"/>
      <c r="G17" s="60">
        <f>'Source Data'!I17</f>
        <v>720.86562862338462</v>
      </c>
      <c r="H17" s="65">
        <f t="shared" si="12"/>
        <v>0</v>
      </c>
      <c r="I17" s="289"/>
      <c r="J17" s="60">
        <f>'Source Data'!J17</f>
        <v>196.59971689728673</v>
      </c>
      <c r="K17" s="65">
        <f t="shared" si="13"/>
        <v>0</v>
      </c>
      <c r="L17" s="289"/>
      <c r="M17" s="60">
        <f>'Source Data'!K17</f>
        <v>4914.9929224321686</v>
      </c>
      <c r="N17" s="65">
        <f t="shared" si="14"/>
        <v>0</v>
      </c>
      <c r="O17" s="289"/>
      <c r="P17" s="60">
        <f>'Source Data'!L17</f>
        <v>1965.9971689728673</v>
      </c>
      <c r="Q17" s="65">
        <f t="shared" si="15"/>
        <v>0</v>
      </c>
      <c r="R17" s="92">
        <v>0</v>
      </c>
      <c r="S17" s="60"/>
      <c r="T17" s="60"/>
      <c r="U17" s="61">
        <f t="shared" si="1"/>
        <v>0</v>
      </c>
      <c r="V17" s="92">
        <f t="shared" si="2"/>
        <v>0</v>
      </c>
      <c r="W17" s="65">
        <f t="shared" si="16"/>
        <v>0</v>
      </c>
      <c r="X17" s="92">
        <f t="shared" si="17"/>
        <v>0</v>
      </c>
      <c r="Y17" s="60">
        <f>[1]Northeast!G17</f>
        <v>0</v>
      </c>
      <c r="Z17" s="92">
        <f t="shared" si="18"/>
        <v>0</v>
      </c>
      <c r="AA17" s="60"/>
      <c r="AB17" s="60">
        <f t="shared" si="19"/>
        <v>0</v>
      </c>
      <c r="AC17" s="92">
        <f t="shared" si="20"/>
        <v>0</v>
      </c>
      <c r="AD17" s="96">
        <f t="shared" si="3"/>
        <v>0</v>
      </c>
      <c r="AE17" s="66">
        <f>'Source Data'!N17</f>
        <v>3310</v>
      </c>
      <c r="AF17" s="89">
        <f t="shared" si="4"/>
        <v>0</v>
      </c>
      <c r="AG17" s="270"/>
      <c r="AH17" s="66">
        <f t="shared" si="21"/>
        <v>0</v>
      </c>
      <c r="AI17" s="270"/>
      <c r="AJ17" s="68">
        <f t="shared" si="5"/>
        <v>0</v>
      </c>
      <c r="AK17" s="67">
        <f t="shared" si="6"/>
        <v>0</v>
      </c>
      <c r="AL17" s="89">
        <f t="shared" si="22"/>
        <v>0</v>
      </c>
      <c r="AM17" s="70">
        <f t="shared" si="23"/>
        <v>0</v>
      </c>
      <c r="AN17" s="89">
        <f t="shared" si="24"/>
        <v>0</v>
      </c>
      <c r="AO17" s="60">
        <f>[1]Northeast!M17</f>
        <v>0</v>
      </c>
      <c r="AP17" s="89">
        <f t="shared" si="25"/>
        <v>0</v>
      </c>
      <c r="AQ17" s="68"/>
      <c r="AR17" s="68">
        <f t="shared" si="26"/>
        <v>0</v>
      </c>
      <c r="AS17" s="89">
        <f t="shared" si="27"/>
        <v>0</v>
      </c>
      <c r="AT17" s="69">
        <f t="shared" si="7"/>
        <v>0</v>
      </c>
      <c r="AU17" s="86">
        <f t="shared" si="8"/>
        <v>0</v>
      </c>
      <c r="AV17" s="116"/>
      <c r="AW17" s="65"/>
      <c r="AX17" s="65">
        <f t="shared" si="9"/>
        <v>0</v>
      </c>
      <c r="AY17" s="65">
        <f t="shared" si="10"/>
        <v>0</v>
      </c>
    </row>
    <row r="18" spans="1:51" ht="16.149999999999999" customHeight="1" x14ac:dyDescent="0.2">
      <c r="A18" s="54">
        <v>12</v>
      </c>
      <c r="B18" s="55" t="s">
        <v>17</v>
      </c>
      <c r="C18" s="271">
        <f>'8_2.1.18 SIS'!AC18</f>
        <v>0</v>
      </c>
      <c r="D18" s="56">
        <f>'Source Data'!H18</f>
        <v>2970.5124583417528</v>
      </c>
      <c r="E18" s="74">
        <f t="shared" si="11"/>
        <v>0</v>
      </c>
      <c r="F18" s="290"/>
      <c r="G18" s="56">
        <f>'Source Data'!I18</f>
        <v>374.0615666318472</v>
      </c>
      <c r="H18" s="74">
        <f t="shared" si="12"/>
        <v>0</v>
      </c>
      <c r="I18" s="290"/>
      <c r="J18" s="56">
        <f>'Source Data'!J18</f>
        <v>102.01679089959471</v>
      </c>
      <c r="K18" s="74">
        <f t="shared" si="13"/>
        <v>0</v>
      </c>
      <c r="L18" s="290"/>
      <c r="M18" s="56">
        <f>'Source Data'!K18</f>
        <v>2550.4197724898677</v>
      </c>
      <c r="N18" s="74">
        <f t="shared" si="14"/>
        <v>0</v>
      </c>
      <c r="O18" s="290"/>
      <c r="P18" s="56">
        <f>'Source Data'!L18</f>
        <v>1020.1679089959471</v>
      </c>
      <c r="Q18" s="74">
        <f t="shared" si="15"/>
        <v>0</v>
      </c>
      <c r="R18" s="93">
        <v>0</v>
      </c>
      <c r="S18" s="56"/>
      <c r="T18" s="56"/>
      <c r="U18" s="57">
        <f t="shared" si="1"/>
        <v>0</v>
      </c>
      <c r="V18" s="93">
        <f t="shared" si="2"/>
        <v>0</v>
      </c>
      <c r="W18" s="74">
        <f t="shared" si="16"/>
        <v>0</v>
      </c>
      <c r="X18" s="93">
        <f t="shared" si="17"/>
        <v>0</v>
      </c>
      <c r="Y18" s="56">
        <f>[1]Northeast!G18</f>
        <v>0</v>
      </c>
      <c r="Z18" s="93">
        <f t="shared" si="18"/>
        <v>0</v>
      </c>
      <c r="AA18" s="56"/>
      <c r="AB18" s="56">
        <f t="shared" si="19"/>
        <v>0</v>
      </c>
      <c r="AC18" s="93">
        <f t="shared" si="20"/>
        <v>0</v>
      </c>
      <c r="AD18" s="97">
        <f t="shared" si="3"/>
        <v>0</v>
      </c>
      <c r="AE18" s="75">
        <f>'Source Data'!N18</f>
        <v>6410</v>
      </c>
      <c r="AF18" s="90">
        <f t="shared" si="4"/>
        <v>0</v>
      </c>
      <c r="AG18" s="271"/>
      <c r="AH18" s="75">
        <f t="shared" si="21"/>
        <v>0</v>
      </c>
      <c r="AI18" s="271"/>
      <c r="AJ18" s="77">
        <f t="shared" si="5"/>
        <v>0</v>
      </c>
      <c r="AK18" s="76">
        <f t="shared" si="6"/>
        <v>0</v>
      </c>
      <c r="AL18" s="90">
        <f t="shared" si="22"/>
        <v>0</v>
      </c>
      <c r="AM18" s="79">
        <f t="shared" si="23"/>
        <v>0</v>
      </c>
      <c r="AN18" s="90">
        <f t="shared" si="24"/>
        <v>0</v>
      </c>
      <c r="AO18" s="56">
        <f>[1]Northeast!M18</f>
        <v>0</v>
      </c>
      <c r="AP18" s="90">
        <f t="shared" si="25"/>
        <v>0</v>
      </c>
      <c r="AQ18" s="77"/>
      <c r="AR18" s="77">
        <f t="shared" si="26"/>
        <v>0</v>
      </c>
      <c r="AS18" s="90">
        <f t="shared" si="27"/>
        <v>0</v>
      </c>
      <c r="AT18" s="78">
        <f t="shared" si="7"/>
        <v>0</v>
      </c>
      <c r="AU18" s="87">
        <f t="shared" si="8"/>
        <v>0</v>
      </c>
      <c r="AV18" s="116"/>
      <c r="AW18" s="74"/>
      <c r="AX18" s="74">
        <f t="shared" si="9"/>
        <v>0</v>
      </c>
      <c r="AY18" s="74">
        <f t="shared" si="10"/>
        <v>0</v>
      </c>
    </row>
    <row r="19" spans="1:51" ht="16.149999999999999" customHeight="1" x14ac:dyDescent="0.2">
      <c r="A19" s="54">
        <v>13</v>
      </c>
      <c r="B19" s="55" t="s">
        <v>18</v>
      </c>
      <c r="C19" s="271">
        <f>'8_2.1.18 SIS'!AC19</f>
        <v>0</v>
      </c>
      <c r="D19" s="56">
        <f>'Source Data'!H19</f>
        <v>5498.1587066365764</v>
      </c>
      <c r="E19" s="74">
        <f t="shared" si="11"/>
        <v>0</v>
      </c>
      <c r="F19" s="290"/>
      <c r="G19" s="56">
        <f>'Source Data'!I19</f>
        <v>725.51734025343501</v>
      </c>
      <c r="H19" s="74">
        <f t="shared" si="12"/>
        <v>0</v>
      </c>
      <c r="I19" s="290"/>
      <c r="J19" s="56">
        <f>'Source Data'!J19</f>
        <v>197.86836552366407</v>
      </c>
      <c r="K19" s="74">
        <f t="shared" si="13"/>
        <v>0</v>
      </c>
      <c r="L19" s="290"/>
      <c r="M19" s="56">
        <f>'Source Data'!K19</f>
        <v>4946.7091380916027</v>
      </c>
      <c r="N19" s="74">
        <f t="shared" si="14"/>
        <v>0</v>
      </c>
      <c r="O19" s="290"/>
      <c r="P19" s="56">
        <f>'Source Data'!L19</f>
        <v>1978.6836552366412</v>
      </c>
      <c r="Q19" s="74">
        <f t="shared" si="15"/>
        <v>0</v>
      </c>
      <c r="R19" s="93">
        <v>0</v>
      </c>
      <c r="S19" s="56"/>
      <c r="T19" s="56"/>
      <c r="U19" s="57">
        <f t="shared" si="1"/>
        <v>0</v>
      </c>
      <c r="V19" s="93">
        <f t="shared" si="2"/>
        <v>0</v>
      </c>
      <c r="W19" s="74">
        <f t="shared" si="16"/>
        <v>0</v>
      </c>
      <c r="X19" s="93">
        <f t="shared" si="17"/>
        <v>0</v>
      </c>
      <c r="Y19" s="56">
        <f>[1]Northeast!G19</f>
        <v>0</v>
      </c>
      <c r="Z19" s="93">
        <f t="shared" si="18"/>
        <v>0</v>
      </c>
      <c r="AA19" s="56"/>
      <c r="AB19" s="56">
        <f t="shared" si="19"/>
        <v>0</v>
      </c>
      <c r="AC19" s="93">
        <f t="shared" si="20"/>
        <v>0</v>
      </c>
      <c r="AD19" s="97">
        <f t="shared" si="3"/>
        <v>0</v>
      </c>
      <c r="AE19" s="75">
        <f>'Source Data'!N19</f>
        <v>2773</v>
      </c>
      <c r="AF19" s="90">
        <f t="shared" si="4"/>
        <v>0</v>
      </c>
      <c r="AG19" s="271"/>
      <c r="AH19" s="75">
        <f t="shared" si="21"/>
        <v>0</v>
      </c>
      <c r="AI19" s="271"/>
      <c r="AJ19" s="77">
        <f t="shared" si="5"/>
        <v>0</v>
      </c>
      <c r="AK19" s="76">
        <f t="shared" si="6"/>
        <v>0</v>
      </c>
      <c r="AL19" s="90">
        <f t="shared" si="22"/>
        <v>0</v>
      </c>
      <c r="AM19" s="79">
        <f t="shared" si="23"/>
        <v>0</v>
      </c>
      <c r="AN19" s="90">
        <f t="shared" si="24"/>
        <v>0</v>
      </c>
      <c r="AO19" s="56">
        <f>[1]Northeast!M19</f>
        <v>0</v>
      </c>
      <c r="AP19" s="90">
        <f t="shared" si="25"/>
        <v>0</v>
      </c>
      <c r="AQ19" s="77"/>
      <c r="AR19" s="77">
        <f t="shared" si="26"/>
        <v>0</v>
      </c>
      <c r="AS19" s="90">
        <f t="shared" si="27"/>
        <v>0</v>
      </c>
      <c r="AT19" s="78">
        <f t="shared" si="7"/>
        <v>0</v>
      </c>
      <c r="AU19" s="87">
        <f t="shared" si="8"/>
        <v>0</v>
      </c>
      <c r="AV19" s="116"/>
      <c r="AW19" s="74"/>
      <c r="AX19" s="74">
        <f t="shared" si="9"/>
        <v>0</v>
      </c>
      <c r="AY19" s="74">
        <f t="shared" si="10"/>
        <v>0</v>
      </c>
    </row>
    <row r="20" spans="1:51" ht="16.149999999999999" customHeight="1" x14ac:dyDescent="0.2">
      <c r="A20" s="54">
        <v>14</v>
      </c>
      <c r="B20" s="55" t="s">
        <v>19</v>
      </c>
      <c r="C20" s="271">
        <f>'8_2.1.18 SIS'!AC20</f>
        <v>46</v>
      </c>
      <c r="D20" s="56">
        <f>'Source Data'!H20</f>
        <v>5011.2312545353479</v>
      </c>
      <c r="E20" s="74">
        <f t="shared" si="11"/>
        <v>230516.63770862602</v>
      </c>
      <c r="F20" s="290"/>
      <c r="G20" s="56">
        <f>'Source Data'!I20</f>
        <v>644.89230424636412</v>
      </c>
      <c r="H20" s="74">
        <f t="shared" si="12"/>
        <v>0</v>
      </c>
      <c r="I20" s="290"/>
      <c r="J20" s="56">
        <f>'Source Data'!J20</f>
        <v>175.87971933991753</v>
      </c>
      <c r="K20" s="74">
        <f t="shared" si="13"/>
        <v>0</v>
      </c>
      <c r="L20" s="290"/>
      <c r="M20" s="56">
        <f>'Source Data'!K20</f>
        <v>4396.9929834979375</v>
      </c>
      <c r="N20" s="74">
        <f t="shared" si="14"/>
        <v>0</v>
      </c>
      <c r="O20" s="290"/>
      <c r="P20" s="56">
        <f>'Source Data'!L20</f>
        <v>1758.7971933991751</v>
      </c>
      <c r="Q20" s="74">
        <f t="shared" si="15"/>
        <v>0</v>
      </c>
      <c r="R20" s="93">
        <v>289231</v>
      </c>
      <c r="S20" s="56"/>
      <c r="T20" s="56"/>
      <c r="U20" s="57">
        <f t="shared" si="1"/>
        <v>0</v>
      </c>
      <c r="V20" s="93">
        <f t="shared" si="2"/>
        <v>289231</v>
      </c>
      <c r="W20" s="74">
        <f t="shared" si="16"/>
        <v>-723</v>
      </c>
      <c r="X20" s="93">
        <f t="shared" si="17"/>
        <v>288508</v>
      </c>
      <c r="Y20" s="56">
        <f>[1]Northeast!G20</f>
        <v>17836</v>
      </c>
      <c r="Z20" s="93">
        <f t="shared" si="18"/>
        <v>306344</v>
      </c>
      <c r="AA20" s="56"/>
      <c r="AB20" s="56">
        <f t="shared" si="19"/>
        <v>306344</v>
      </c>
      <c r="AC20" s="93">
        <f t="shared" si="20"/>
        <v>25529</v>
      </c>
      <c r="AD20" s="97">
        <f t="shared" si="3"/>
        <v>306344</v>
      </c>
      <c r="AE20" s="75">
        <f>'Source Data'!N20</f>
        <v>3207</v>
      </c>
      <c r="AF20" s="90">
        <f t="shared" si="4"/>
        <v>147522</v>
      </c>
      <c r="AG20" s="271"/>
      <c r="AH20" s="75">
        <f t="shared" si="21"/>
        <v>0</v>
      </c>
      <c r="AI20" s="271"/>
      <c r="AJ20" s="77">
        <f t="shared" si="5"/>
        <v>0</v>
      </c>
      <c r="AK20" s="76">
        <f t="shared" si="6"/>
        <v>0</v>
      </c>
      <c r="AL20" s="90">
        <f t="shared" si="22"/>
        <v>147522</v>
      </c>
      <c r="AM20" s="79">
        <f t="shared" si="23"/>
        <v>-369</v>
      </c>
      <c r="AN20" s="90">
        <f t="shared" si="24"/>
        <v>147153</v>
      </c>
      <c r="AO20" s="56">
        <f>[1]Northeast!M20</f>
        <v>10878</v>
      </c>
      <c r="AP20" s="90">
        <f t="shared" si="25"/>
        <v>158031</v>
      </c>
      <c r="AQ20" s="77"/>
      <c r="AR20" s="77">
        <f t="shared" si="26"/>
        <v>158031</v>
      </c>
      <c r="AS20" s="90">
        <f t="shared" si="27"/>
        <v>13169</v>
      </c>
      <c r="AT20" s="78">
        <f t="shared" si="7"/>
        <v>464375</v>
      </c>
      <c r="AU20" s="87">
        <f t="shared" si="8"/>
        <v>38698</v>
      </c>
      <c r="AV20" s="116"/>
      <c r="AW20" s="74"/>
      <c r="AX20" s="74">
        <f t="shared" si="9"/>
        <v>369</v>
      </c>
      <c r="AY20" s="74">
        <f t="shared" si="10"/>
        <v>369</v>
      </c>
    </row>
    <row r="21" spans="1:51" ht="16.149999999999999" customHeight="1" x14ac:dyDescent="0.2">
      <c r="A21" s="49">
        <v>15</v>
      </c>
      <c r="B21" s="50" t="s">
        <v>20</v>
      </c>
      <c r="C21" s="272">
        <f>'8_2.1.18 SIS'!AC21</f>
        <v>0</v>
      </c>
      <c r="D21" s="51">
        <f>'Source Data'!H21</f>
        <v>5066.2622105753844</v>
      </c>
      <c r="E21" s="80">
        <f t="shared" si="11"/>
        <v>0</v>
      </c>
      <c r="F21" s="291"/>
      <c r="G21" s="51">
        <f>'Source Data'!I21</f>
        <v>701.0216863265847</v>
      </c>
      <c r="H21" s="80">
        <f t="shared" si="12"/>
        <v>0</v>
      </c>
      <c r="I21" s="291"/>
      <c r="J21" s="51">
        <f>'Source Data'!J21</f>
        <v>191.18773263452312</v>
      </c>
      <c r="K21" s="80">
        <f t="shared" si="13"/>
        <v>0</v>
      </c>
      <c r="L21" s="291"/>
      <c r="M21" s="51">
        <f>'Source Data'!K21</f>
        <v>4779.6933158630773</v>
      </c>
      <c r="N21" s="80">
        <f t="shared" si="14"/>
        <v>0</v>
      </c>
      <c r="O21" s="291"/>
      <c r="P21" s="51">
        <f>'Source Data'!L21</f>
        <v>1911.8773263452308</v>
      </c>
      <c r="Q21" s="80">
        <f t="shared" si="15"/>
        <v>0</v>
      </c>
      <c r="R21" s="94">
        <v>0</v>
      </c>
      <c r="S21" s="51"/>
      <c r="T21" s="51"/>
      <c r="U21" s="52">
        <f t="shared" si="1"/>
        <v>0</v>
      </c>
      <c r="V21" s="94">
        <f t="shared" si="2"/>
        <v>0</v>
      </c>
      <c r="W21" s="80">
        <f t="shared" si="16"/>
        <v>0</v>
      </c>
      <c r="X21" s="94">
        <f t="shared" si="17"/>
        <v>0</v>
      </c>
      <c r="Y21" s="51">
        <f>[1]Northeast!G21</f>
        <v>0</v>
      </c>
      <c r="Z21" s="94">
        <f t="shared" si="18"/>
        <v>0</v>
      </c>
      <c r="AA21" s="53"/>
      <c r="AB21" s="51">
        <f t="shared" si="19"/>
        <v>0</v>
      </c>
      <c r="AC21" s="95">
        <f t="shared" si="20"/>
        <v>0</v>
      </c>
      <c r="AD21" s="95">
        <f t="shared" si="3"/>
        <v>0</v>
      </c>
      <c r="AE21" s="71">
        <f>'Source Data'!N21</f>
        <v>2896</v>
      </c>
      <c r="AF21" s="91">
        <f t="shared" si="4"/>
        <v>0</v>
      </c>
      <c r="AG21" s="272"/>
      <c r="AH21" s="71">
        <f t="shared" si="21"/>
        <v>0</v>
      </c>
      <c r="AI21" s="272"/>
      <c r="AJ21" s="72">
        <f t="shared" si="5"/>
        <v>0</v>
      </c>
      <c r="AK21" s="73">
        <f t="shared" si="6"/>
        <v>0</v>
      </c>
      <c r="AL21" s="91">
        <f t="shared" si="22"/>
        <v>0</v>
      </c>
      <c r="AM21" s="82">
        <f t="shared" si="23"/>
        <v>0</v>
      </c>
      <c r="AN21" s="91">
        <f t="shared" si="24"/>
        <v>0</v>
      </c>
      <c r="AO21" s="51">
        <f>[1]Northeast!M21</f>
        <v>0</v>
      </c>
      <c r="AP21" s="91">
        <f t="shared" si="25"/>
        <v>0</v>
      </c>
      <c r="AQ21" s="72"/>
      <c r="AR21" s="72">
        <f t="shared" si="26"/>
        <v>0</v>
      </c>
      <c r="AS21" s="91">
        <f t="shared" si="27"/>
        <v>0</v>
      </c>
      <c r="AT21" s="81">
        <f t="shared" si="7"/>
        <v>0</v>
      </c>
      <c r="AU21" s="88">
        <f t="shared" si="8"/>
        <v>0</v>
      </c>
      <c r="AV21" s="116"/>
      <c r="AW21" s="80"/>
      <c r="AX21" s="80">
        <f t="shared" si="9"/>
        <v>0</v>
      </c>
      <c r="AY21" s="80">
        <f t="shared" si="10"/>
        <v>0</v>
      </c>
    </row>
    <row r="22" spans="1:51" ht="16.149999999999999" customHeight="1" x14ac:dyDescent="0.2">
      <c r="A22" s="58">
        <v>16</v>
      </c>
      <c r="B22" s="59" t="s">
        <v>21</v>
      </c>
      <c r="C22" s="270">
        <f>'8_2.1.18 SIS'!AC22</f>
        <v>0</v>
      </c>
      <c r="D22" s="60">
        <f>'Source Data'!H22</f>
        <v>2365.2515167166002</v>
      </c>
      <c r="E22" s="65">
        <f t="shared" si="11"/>
        <v>0</v>
      </c>
      <c r="F22" s="289"/>
      <c r="G22" s="60">
        <f>'Source Data'!I22</f>
        <v>332.11179417298291</v>
      </c>
      <c r="H22" s="65">
        <f t="shared" si="12"/>
        <v>0</v>
      </c>
      <c r="I22" s="289"/>
      <c r="J22" s="60">
        <f>'Source Data'!J22</f>
        <v>90.57594386535898</v>
      </c>
      <c r="K22" s="65">
        <f t="shared" si="13"/>
        <v>0</v>
      </c>
      <c r="L22" s="289"/>
      <c r="M22" s="60">
        <f>'Source Data'!K22</f>
        <v>2264.3985966339742</v>
      </c>
      <c r="N22" s="65">
        <f t="shared" si="14"/>
        <v>0</v>
      </c>
      <c r="O22" s="289"/>
      <c r="P22" s="60">
        <f>'Source Data'!L22</f>
        <v>905.75943865358965</v>
      </c>
      <c r="Q22" s="65">
        <f t="shared" si="15"/>
        <v>0</v>
      </c>
      <c r="R22" s="92">
        <v>0</v>
      </c>
      <c r="S22" s="60"/>
      <c r="T22" s="60"/>
      <c r="U22" s="61">
        <f t="shared" si="1"/>
        <v>0</v>
      </c>
      <c r="V22" s="92">
        <f t="shared" si="2"/>
        <v>0</v>
      </c>
      <c r="W22" s="65">
        <f t="shared" si="16"/>
        <v>0</v>
      </c>
      <c r="X22" s="92">
        <f t="shared" si="17"/>
        <v>0</v>
      </c>
      <c r="Y22" s="60">
        <f>[1]Northeast!G22</f>
        <v>0</v>
      </c>
      <c r="Z22" s="92">
        <f t="shared" si="18"/>
        <v>0</v>
      </c>
      <c r="AA22" s="60"/>
      <c r="AB22" s="60">
        <f t="shared" si="19"/>
        <v>0</v>
      </c>
      <c r="AC22" s="92">
        <f t="shared" si="20"/>
        <v>0</v>
      </c>
      <c r="AD22" s="96">
        <f t="shared" si="3"/>
        <v>0</v>
      </c>
      <c r="AE22" s="66">
        <f>'Source Data'!N22</f>
        <v>11958</v>
      </c>
      <c r="AF22" s="89">
        <f t="shared" si="4"/>
        <v>0</v>
      </c>
      <c r="AG22" s="270"/>
      <c r="AH22" s="66">
        <f t="shared" si="21"/>
        <v>0</v>
      </c>
      <c r="AI22" s="270"/>
      <c r="AJ22" s="68">
        <f t="shared" si="5"/>
        <v>0</v>
      </c>
      <c r="AK22" s="67">
        <f t="shared" si="6"/>
        <v>0</v>
      </c>
      <c r="AL22" s="89">
        <f t="shared" si="22"/>
        <v>0</v>
      </c>
      <c r="AM22" s="70">
        <f t="shared" si="23"/>
        <v>0</v>
      </c>
      <c r="AN22" s="89">
        <f t="shared" si="24"/>
        <v>0</v>
      </c>
      <c r="AO22" s="60">
        <f>[1]Northeast!M22</f>
        <v>0</v>
      </c>
      <c r="AP22" s="89">
        <f t="shared" si="25"/>
        <v>0</v>
      </c>
      <c r="AQ22" s="68"/>
      <c r="AR22" s="68">
        <f t="shared" si="26"/>
        <v>0</v>
      </c>
      <c r="AS22" s="89">
        <f t="shared" si="27"/>
        <v>0</v>
      </c>
      <c r="AT22" s="69">
        <f t="shared" si="7"/>
        <v>0</v>
      </c>
      <c r="AU22" s="86">
        <f t="shared" si="8"/>
        <v>0</v>
      </c>
      <c r="AV22" s="116"/>
      <c r="AW22" s="65"/>
      <c r="AX22" s="65">
        <f t="shared" si="9"/>
        <v>0</v>
      </c>
      <c r="AY22" s="65">
        <f t="shared" si="10"/>
        <v>0</v>
      </c>
    </row>
    <row r="23" spans="1:51" ht="16.149999999999999" customHeight="1" x14ac:dyDescent="0.2">
      <c r="A23" s="54">
        <v>17</v>
      </c>
      <c r="B23" s="55" t="s">
        <v>22</v>
      </c>
      <c r="C23" s="271">
        <f>'8_2.1.18 SIS'!AC23</f>
        <v>0</v>
      </c>
      <c r="D23" s="56">
        <f>'Source Data'!H23</f>
        <v>3197.8562864796509</v>
      </c>
      <c r="E23" s="74">
        <f t="shared" si="11"/>
        <v>0</v>
      </c>
      <c r="F23" s="290"/>
      <c r="G23" s="56">
        <f>'Source Data'!I23</f>
        <v>404.99760461581491</v>
      </c>
      <c r="H23" s="74">
        <f t="shared" si="12"/>
        <v>0</v>
      </c>
      <c r="I23" s="290"/>
      <c r="J23" s="56">
        <f>'Source Data'!J23</f>
        <v>110.45389216794953</v>
      </c>
      <c r="K23" s="74">
        <f t="shared" si="13"/>
        <v>0</v>
      </c>
      <c r="L23" s="290"/>
      <c r="M23" s="56">
        <f>'Source Data'!K23</f>
        <v>2761.3473041987377</v>
      </c>
      <c r="N23" s="74">
        <f t="shared" si="14"/>
        <v>0</v>
      </c>
      <c r="O23" s="290"/>
      <c r="P23" s="56">
        <f>'Source Data'!L23</f>
        <v>1104.5389216794952</v>
      </c>
      <c r="Q23" s="74">
        <f t="shared" si="15"/>
        <v>0</v>
      </c>
      <c r="R23" s="93">
        <v>0</v>
      </c>
      <c r="S23" s="56"/>
      <c r="T23" s="56"/>
      <c r="U23" s="57">
        <f t="shared" si="1"/>
        <v>0</v>
      </c>
      <c r="V23" s="93">
        <f t="shared" si="2"/>
        <v>0</v>
      </c>
      <c r="W23" s="74">
        <f t="shared" si="16"/>
        <v>0</v>
      </c>
      <c r="X23" s="93">
        <f t="shared" si="17"/>
        <v>0</v>
      </c>
      <c r="Y23" s="56">
        <f>[1]Northeast!G23</f>
        <v>0</v>
      </c>
      <c r="Z23" s="93">
        <f t="shared" si="18"/>
        <v>0</v>
      </c>
      <c r="AA23" s="56"/>
      <c r="AB23" s="56">
        <f t="shared" si="19"/>
        <v>0</v>
      </c>
      <c r="AC23" s="93">
        <f t="shared" si="20"/>
        <v>0</v>
      </c>
      <c r="AD23" s="97">
        <f t="shared" si="3"/>
        <v>0</v>
      </c>
      <c r="AE23" s="75">
        <f>'Source Data'!N23</f>
        <v>7667</v>
      </c>
      <c r="AF23" s="90">
        <f t="shared" si="4"/>
        <v>0</v>
      </c>
      <c r="AG23" s="271"/>
      <c r="AH23" s="75">
        <f>AG23*AE23</f>
        <v>0</v>
      </c>
      <c r="AI23" s="271"/>
      <c r="AJ23" s="77">
        <f t="shared" si="5"/>
        <v>0</v>
      </c>
      <c r="AK23" s="76">
        <f t="shared" si="6"/>
        <v>0</v>
      </c>
      <c r="AL23" s="90">
        <f t="shared" si="22"/>
        <v>0</v>
      </c>
      <c r="AM23" s="79">
        <f t="shared" si="23"/>
        <v>0</v>
      </c>
      <c r="AN23" s="90">
        <f t="shared" si="24"/>
        <v>0</v>
      </c>
      <c r="AO23" s="56">
        <f>[1]Northeast!M23</f>
        <v>0</v>
      </c>
      <c r="AP23" s="90">
        <f t="shared" si="25"/>
        <v>0</v>
      </c>
      <c r="AQ23" s="77"/>
      <c r="AR23" s="77">
        <f t="shared" si="26"/>
        <v>0</v>
      </c>
      <c r="AS23" s="90">
        <f t="shared" si="27"/>
        <v>0</v>
      </c>
      <c r="AT23" s="78">
        <f t="shared" si="7"/>
        <v>0</v>
      </c>
      <c r="AU23" s="87">
        <f t="shared" si="8"/>
        <v>0</v>
      </c>
      <c r="AV23" s="116"/>
      <c r="AW23" s="74"/>
      <c r="AX23" s="74">
        <f t="shared" si="9"/>
        <v>0</v>
      </c>
      <c r="AY23" s="74">
        <f t="shared" si="10"/>
        <v>0</v>
      </c>
    </row>
    <row r="24" spans="1:51" ht="16.149999999999999" customHeight="1" x14ac:dyDescent="0.2">
      <c r="A24" s="54">
        <v>18</v>
      </c>
      <c r="B24" s="55" t="s">
        <v>23</v>
      </c>
      <c r="C24" s="271">
        <f>'8_2.1.18 SIS'!AC24</f>
        <v>0</v>
      </c>
      <c r="D24" s="56">
        <f>'Source Data'!H24</f>
        <v>5126.6533122919036</v>
      </c>
      <c r="E24" s="74">
        <f t="shared" si="11"/>
        <v>0</v>
      </c>
      <c r="F24" s="290"/>
      <c r="G24" s="56">
        <f>'Source Data'!I24</f>
        <v>689.43182714981469</v>
      </c>
      <c r="H24" s="74">
        <f t="shared" si="12"/>
        <v>0</v>
      </c>
      <c r="I24" s="290"/>
      <c r="J24" s="56">
        <f>'Source Data'!J24</f>
        <v>188.02686194994951</v>
      </c>
      <c r="K24" s="74">
        <f t="shared" si="13"/>
        <v>0</v>
      </c>
      <c r="L24" s="290"/>
      <c r="M24" s="56">
        <f>'Source Data'!K24</f>
        <v>4700.6715487487372</v>
      </c>
      <c r="N24" s="74">
        <f t="shared" si="14"/>
        <v>0</v>
      </c>
      <c r="O24" s="290"/>
      <c r="P24" s="56">
        <f>'Source Data'!L24</f>
        <v>0</v>
      </c>
      <c r="Q24" s="74">
        <f t="shared" si="15"/>
        <v>0</v>
      </c>
      <c r="R24" s="93">
        <v>0</v>
      </c>
      <c r="S24" s="56"/>
      <c r="T24" s="56"/>
      <c r="U24" s="57">
        <f t="shared" si="1"/>
        <v>0</v>
      </c>
      <c r="V24" s="93">
        <f t="shared" si="2"/>
        <v>0</v>
      </c>
      <c r="W24" s="74">
        <f t="shared" si="16"/>
        <v>0</v>
      </c>
      <c r="X24" s="93">
        <f t="shared" si="17"/>
        <v>0</v>
      </c>
      <c r="Y24" s="56">
        <f>[1]Northeast!G24</f>
        <v>0</v>
      </c>
      <c r="Z24" s="93">
        <f t="shared" si="18"/>
        <v>0</v>
      </c>
      <c r="AA24" s="56"/>
      <c r="AB24" s="56">
        <f t="shared" si="19"/>
        <v>0</v>
      </c>
      <c r="AC24" s="93">
        <f t="shared" si="20"/>
        <v>0</v>
      </c>
      <c r="AD24" s="97">
        <f t="shared" si="3"/>
        <v>0</v>
      </c>
      <c r="AE24" s="75">
        <f>'Source Data'!N24</f>
        <v>3448</v>
      </c>
      <c r="AF24" s="90">
        <f t="shared" si="4"/>
        <v>0</v>
      </c>
      <c r="AG24" s="271"/>
      <c r="AH24" s="75">
        <f t="shared" si="21"/>
        <v>0</v>
      </c>
      <c r="AI24" s="271"/>
      <c r="AJ24" s="77">
        <f t="shared" si="5"/>
        <v>0</v>
      </c>
      <c r="AK24" s="76">
        <f t="shared" si="6"/>
        <v>0</v>
      </c>
      <c r="AL24" s="90">
        <f t="shared" si="22"/>
        <v>0</v>
      </c>
      <c r="AM24" s="79">
        <f t="shared" si="23"/>
        <v>0</v>
      </c>
      <c r="AN24" s="90">
        <f t="shared" si="24"/>
        <v>0</v>
      </c>
      <c r="AO24" s="56">
        <f>[1]Northeast!M24</f>
        <v>0</v>
      </c>
      <c r="AP24" s="90">
        <f t="shared" si="25"/>
        <v>0</v>
      </c>
      <c r="AQ24" s="77"/>
      <c r="AR24" s="77">
        <f t="shared" si="26"/>
        <v>0</v>
      </c>
      <c r="AS24" s="90">
        <f t="shared" si="27"/>
        <v>0</v>
      </c>
      <c r="AT24" s="78">
        <f t="shared" si="7"/>
        <v>0</v>
      </c>
      <c r="AU24" s="87">
        <f t="shared" si="8"/>
        <v>0</v>
      </c>
      <c r="AV24" s="116"/>
      <c r="AW24" s="74"/>
      <c r="AX24" s="74">
        <f t="shared" si="9"/>
        <v>0</v>
      </c>
      <c r="AY24" s="74">
        <f t="shared" si="10"/>
        <v>0</v>
      </c>
    </row>
    <row r="25" spans="1:51" ht="16.149999999999999" customHeight="1" x14ac:dyDescent="0.2">
      <c r="A25" s="54">
        <v>19</v>
      </c>
      <c r="B25" s="55" t="s">
        <v>24</v>
      </c>
      <c r="C25" s="271">
        <f>'8_2.1.18 SIS'!AC25</f>
        <v>0</v>
      </c>
      <c r="D25" s="56">
        <f>'Source Data'!H25</f>
        <v>4518.921408734529</v>
      </c>
      <c r="E25" s="74">
        <f t="shared" si="11"/>
        <v>0</v>
      </c>
      <c r="F25" s="290"/>
      <c r="G25" s="56">
        <f>'Source Data'!I25</f>
        <v>604.6851220204918</v>
      </c>
      <c r="H25" s="74">
        <f t="shared" si="12"/>
        <v>0</v>
      </c>
      <c r="I25" s="290"/>
      <c r="J25" s="56">
        <f>'Source Data'!J25</f>
        <v>164.91412418740686</v>
      </c>
      <c r="K25" s="74">
        <f t="shared" si="13"/>
        <v>0</v>
      </c>
      <c r="L25" s="290"/>
      <c r="M25" s="56">
        <f>'Source Data'!K25</f>
        <v>4122.8531046851722</v>
      </c>
      <c r="N25" s="74">
        <f t="shared" si="14"/>
        <v>0</v>
      </c>
      <c r="O25" s="290"/>
      <c r="P25" s="56">
        <f>'Source Data'!L25</f>
        <v>1649.1412418740688</v>
      </c>
      <c r="Q25" s="74">
        <f t="shared" si="15"/>
        <v>0</v>
      </c>
      <c r="R25" s="93">
        <v>0</v>
      </c>
      <c r="S25" s="56"/>
      <c r="T25" s="56"/>
      <c r="U25" s="57">
        <f t="shared" si="1"/>
        <v>0</v>
      </c>
      <c r="V25" s="93">
        <f t="shared" si="2"/>
        <v>0</v>
      </c>
      <c r="W25" s="74">
        <f t="shared" si="16"/>
        <v>0</v>
      </c>
      <c r="X25" s="93">
        <f t="shared" si="17"/>
        <v>0</v>
      </c>
      <c r="Y25" s="56">
        <f>[1]Northeast!G25</f>
        <v>0</v>
      </c>
      <c r="Z25" s="93">
        <f t="shared" si="18"/>
        <v>0</v>
      </c>
      <c r="AA25" s="56"/>
      <c r="AB25" s="56">
        <f t="shared" si="19"/>
        <v>0</v>
      </c>
      <c r="AC25" s="93">
        <f t="shared" si="20"/>
        <v>0</v>
      </c>
      <c r="AD25" s="97">
        <f t="shared" si="3"/>
        <v>0</v>
      </c>
      <c r="AE25" s="75">
        <f>'Source Data'!N25</f>
        <v>3382</v>
      </c>
      <c r="AF25" s="90">
        <f t="shared" si="4"/>
        <v>0</v>
      </c>
      <c r="AG25" s="271"/>
      <c r="AH25" s="75">
        <f t="shared" si="21"/>
        <v>0</v>
      </c>
      <c r="AI25" s="271"/>
      <c r="AJ25" s="77">
        <f t="shared" si="5"/>
        <v>0</v>
      </c>
      <c r="AK25" s="76">
        <f t="shared" si="6"/>
        <v>0</v>
      </c>
      <c r="AL25" s="90">
        <f t="shared" si="22"/>
        <v>0</v>
      </c>
      <c r="AM25" s="79">
        <f t="shared" si="23"/>
        <v>0</v>
      </c>
      <c r="AN25" s="90">
        <f t="shared" si="24"/>
        <v>0</v>
      </c>
      <c r="AO25" s="56">
        <f>[1]Northeast!M25</f>
        <v>0</v>
      </c>
      <c r="AP25" s="90">
        <f t="shared" si="25"/>
        <v>0</v>
      </c>
      <c r="AQ25" s="77"/>
      <c r="AR25" s="77">
        <f t="shared" si="26"/>
        <v>0</v>
      </c>
      <c r="AS25" s="90">
        <f t="shared" si="27"/>
        <v>0</v>
      </c>
      <c r="AT25" s="78">
        <f t="shared" si="7"/>
        <v>0</v>
      </c>
      <c r="AU25" s="87">
        <f t="shared" si="8"/>
        <v>0</v>
      </c>
      <c r="AV25" s="116"/>
      <c r="AW25" s="74"/>
      <c r="AX25" s="74">
        <f t="shared" si="9"/>
        <v>0</v>
      </c>
      <c r="AY25" s="74">
        <f t="shared" si="10"/>
        <v>0</v>
      </c>
    </row>
    <row r="26" spans="1:51" ht="16.149999999999999" customHeight="1" x14ac:dyDescent="0.2">
      <c r="A26" s="49">
        <v>20</v>
      </c>
      <c r="B26" s="50" t="s">
        <v>25</v>
      </c>
      <c r="C26" s="272">
        <f>'8_2.1.18 SIS'!AC26</f>
        <v>0</v>
      </c>
      <c r="D26" s="51">
        <f>'Source Data'!H26</f>
        <v>4820.2540944128086</v>
      </c>
      <c r="E26" s="80">
        <f t="shared" si="11"/>
        <v>0</v>
      </c>
      <c r="F26" s="291"/>
      <c r="G26" s="51">
        <f>'Source Data'!I26</f>
        <v>694.558500770818</v>
      </c>
      <c r="H26" s="80">
        <f t="shared" si="12"/>
        <v>0</v>
      </c>
      <c r="I26" s="291"/>
      <c r="J26" s="51">
        <f>'Source Data'!J26</f>
        <v>189.42504566476853</v>
      </c>
      <c r="K26" s="80">
        <f t="shared" si="13"/>
        <v>0</v>
      </c>
      <c r="L26" s="291"/>
      <c r="M26" s="51">
        <f>'Source Data'!K26</f>
        <v>4735.6261416192137</v>
      </c>
      <c r="N26" s="80">
        <f t="shared" si="14"/>
        <v>0</v>
      </c>
      <c r="O26" s="291"/>
      <c r="P26" s="51">
        <f>'Source Data'!L26</f>
        <v>1894.2504566476853</v>
      </c>
      <c r="Q26" s="80">
        <f t="shared" si="15"/>
        <v>0</v>
      </c>
      <c r="R26" s="94">
        <v>0</v>
      </c>
      <c r="S26" s="51"/>
      <c r="T26" s="51"/>
      <c r="U26" s="52">
        <f t="shared" si="1"/>
        <v>0</v>
      </c>
      <c r="V26" s="94">
        <f t="shared" si="2"/>
        <v>0</v>
      </c>
      <c r="W26" s="80">
        <f t="shared" si="16"/>
        <v>0</v>
      </c>
      <c r="X26" s="94">
        <f t="shared" si="17"/>
        <v>0</v>
      </c>
      <c r="Y26" s="51">
        <f>[1]Northeast!G26</f>
        <v>0</v>
      </c>
      <c r="Z26" s="94">
        <f t="shared" si="18"/>
        <v>0</v>
      </c>
      <c r="AA26" s="53"/>
      <c r="AB26" s="51">
        <f t="shared" si="19"/>
        <v>0</v>
      </c>
      <c r="AC26" s="95">
        <f t="shared" si="20"/>
        <v>0</v>
      </c>
      <c r="AD26" s="95">
        <f t="shared" si="3"/>
        <v>0</v>
      </c>
      <c r="AE26" s="71">
        <f>'Source Data'!N26</f>
        <v>2473</v>
      </c>
      <c r="AF26" s="91">
        <f t="shared" si="4"/>
        <v>0</v>
      </c>
      <c r="AG26" s="272"/>
      <c r="AH26" s="71">
        <f t="shared" si="21"/>
        <v>0</v>
      </c>
      <c r="AI26" s="272"/>
      <c r="AJ26" s="72">
        <f t="shared" si="5"/>
        <v>0</v>
      </c>
      <c r="AK26" s="73">
        <f t="shared" si="6"/>
        <v>0</v>
      </c>
      <c r="AL26" s="91">
        <f t="shared" si="22"/>
        <v>0</v>
      </c>
      <c r="AM26" s="82">
        <f t="shared" si="23"/>
        <v>0</v>
      </c>
      <c r="AN26" s="91">
        <f t="shared" si="24"/>
        <v>0</v>
      </c>
      <c r="AO26" s="51">
        <f>[1]Northeast!M26</f>
        <v>0</v>
      </c>
      <c r="AP26" s="91">
        <f t="shared" si="25"/>
        <v>0</v>
      </c>
      <c r="AQ26" s="72"/>
      <c r="AR26" s="72">
        <f t="shared" si="26"/>
        <v>0</v>
      </c>
      <c r="AS26" s="91">
        <f t="shared" si="27"/>
        <v>0</v>
      </c>
      <c r="AT26" s="81">
        <f t="shared" si="7"/>
        <v>0</v>
      </c>
      <c r="AU26" s="88">
        <f t="shared" si="8"/>
        <v>0</v>
      </c>
      <c r="AV26" s="116"/>
      <c r="AW26" s="80"/>
      <c r="AX26" s="80">
        <f t="shared" si="9"/>
        <v>0</v>
      </c>
      <c r="AY26" s="80">
        <f t="shared" si="10"/>
        <v>0</v>
      </c>
    </row>
    <row r="27" spans="1:51" ht="16.149999999999999" customHeight="1" x14ac:dyDescent="0.2">
      <c r="A27" s="58">
        <v>21</v>
      </c>
      <c r="B27" s="59" t="s">
        <v>26</v>
      </c>
      <c r="C27" s="270">
        <f>'8_2.1.18 SIS'!AC27</f>
        <v>0</v>
      </c>
      <c r="D27" s="60">
        <f>'Source Data'!H27</f>
        <v>4964.0768196326962</v>
      </c>
      <c r="E27" s="65">
        <f t="shared" si="11"/>
        <v>0</v>
      </c>
      <c r="F27" s="289"/>
      <c r="G27" s="60">
        <f>'Source Data'!I27</f>
        <v>705.05691404533979</v>
      </c>
      <c r="H27" s="65">
        <f t="shared" si="12"/>
        <v>0</v>
      </c>
      <c r="I27" s="289"/>
      <c r="J27" s="60">
        <f>'Source Data'!J27</f>
        <v>192.28824928509266</v>
      </c>
      <c r="K27" s="65">
        <f t="shared" si="13"/>
        <v>0</v>
      </c>
      <c r="L27" s="289"/>
      <c r="M27" s="60">
        <f>'Source Data'!K27</f>
        <v>4807.2062321273152</v>
      </c>
      <c r="N27" s="65">
        <f t="shared" si="14"/>
        <v>0</v>
      </c>
      <c r="O27" s="289"/>
      <c r="P27" s="60">
        <f>'Source Data'!L27</f>
        <v>1922.8824928509262</v>
      </c>
      <c r="Q27" s="65">
        <f t="shared" si="15"/>
        <v>0</v>
      </c>
      <c r="R27" s="92">
        <v>0</v>
      </c>
      <c r="S27" s="60"/>
      <c r="T27" s="60"/>
      <c r="U27" s="61">
        <f t="shared" si="1"/>
        <v>0</v>
      </c>
      <c r="V27" s="92">
        <f t="shared" si="2"/>
        <v>0</v>
      </c>
      <c r="W27" s="65">
        <f t="shared" si="16"/>
        <v>0</v>
      </c>
      <c r="X27" s="92">
        <f t="shared" si="17"/>
        <v>0</v>
      </c>
      <c r="Y27" s="60">
        <f>[1]Northeast!G27</f>
        <v>0</v>
      </c>
      <c r="Z27" s="92">
        <f t="shared" si="18"/>
        <v>0</v>
      </c>
      <c r="AA27" s="60"/>
      <c r="AB27" s="60">
        <f t="shared" si="19"/>
        <v>0</v>
      </c>
      <c r="AC27" s="92">
        <f t="shared" si="20"/>
        <v>0</v>
      </c>
      <c r="AD27" s="96">
        <f t="shared" si="3"/>
        <v>0</v>
      </c>
      <c r="AE27" s="66">
        <f>'Source Data'!N27</f>
        <v>2521</v>
      </c>
      <c r="AF27" s="89">
        <f t="shared" si="4"/>
        <v>0</v>
      </c>
      <c r="AG27" s="270"/>
      <c r="AH27" s="66">
        <f t="shared" si="21"/>
        <v>0</v>
      </c>
      <c r="AI27" s="270"/>
      <c r="AJ27" s="68">
        <f t="shared" si="5"/>
        <v>0</v>
      </c>
      <c r="AK27" s="67">
        <f t="shared" si="6"/>
        <v>0</v>
      </c>
      <c r="AL27" s="89">
        <f t="shared" si="22"/>
        <v>0</v>
      </c>
      <c r="AM27" s="70">
        <f t="shared" si="23"/>
        <v>0</v>
      </c>
      <c r="AN27" s="89">
        <f t="shared" si="24"/>
        <v>0</v>
      </c>
      <c r="AO27" s="60">
        <f>[1]Northeast!M27</f>
        <v>0</v>
      </c>
      <c r="AP27" s="89">
        <f t="shared" si="25"/>
        <v>0</v>
      </c>
      <c r="AQ27" s="68"/>
      <c r="AR27" s="68">
        <f t="shared" si="26"/>
        <v>0</v>
      </c>
      <c r="AS27" s="89">
        <f t="shared" si="27"/>
        <v>0</v>
      </c>
      <c r="AT27" s="69">
        <f t="shared" si="7"/>
        <v>0</v>
      </c>
      <c r="AU27" s="86">
        <f t="shared" si="8"/>
        <v>0</v>
      </c>
      <c r="AV27" s="116"/>
      <c r="AW27" s="65"/>
      <c r="AX27" s="65">
        <f t="shared" si="9"/>
        <v>0</v>
      </c>
      <c r="AY27" s="65">
        <f t="shared" si="10"/>
        <v>0</v>
      </c>
    </row>
    <row r="28" spans="1:51" ht="16.149999999999999" customHeight="1" x14ac:dyDescent="0.2">
      <c r="A28" s="54">
        <v>22</v>
      </c>
      <c r="B28" s="55" t="s">
        <v>27</v>
      </c>
      <c r="C28" s="271">
        <f>'8_2.1.18 SIS'!AC28</f>
        <v>0</v>
      </c>
      <c r="D28" s="56">
        <f>'Source Data'!H28</f>
        <v>5299.8126353513471</v>
      </c>
      <c r="E28" s="74">
        <f t="shared" si="11"/>
        <v>0</v>
      </c>
      <c r="F28" s="290"/>
      <c r="G28" s="56">
        <f>'Source Data'!I28</f>
        <v>774.29658969861021</v>
      </c>
      <c r="H28" s="74">
        <f t="shared" si="12"/>
        <v>0</v>
      </c>
      <c r="I28" s="290"/>
      <c r="J28" s="56">
        <f>'Source Data'!J28</f>
        <v>211.17179719053001</v>
      </c>
      <c r="K28" s="74">
        <f t="shared" si="13"/>
        <v>0</v>
      </c>
      <c r="L28" s="290"/>
      <c r="M28" s="56">
        <f>'Source Data'!K28</f>
        <v>5279.2949297632513</v>
      </c>
      <c r="N28" s="74">
        <f t="shared" si="14"/>
        <v>0</v>
      </c>
      <c r="O28" s="290"/>
      <c r="P28" s="56">
        <f>'Source Data'!L28</f>
        <v>2111.7179719053006</v>
      </c>
      <c r="Q28" s="74">
        <f t="shared" si="15"/>
        <v>0</v>
      </c>
      <c r="R28" s="93">
        <v>0</v>
      </c>
      <c r="S28" s="56"/>
      <c r="T28" s="56"/>
      <c r="U28" s="57">
        <f t="shared" si="1"/>
        <v>0</v>
      </c>
      <c r="V28" s="93">
        <f t="shared" si="2"/>
        <v>0</v>
      </c>
      <c r="W28" s="74">
        <f t="shared" si="16"/>
        <v>0</v>
      </c>
      <c r="X28" s="93">
        <f t="shared" si="17"/>
        <v>0</v>
      </c>
      <c r="Y28" s="56">
        <f>[1]Northeast!G28</f>
        <v>0</v>
      </c>
      <c r="Z28" s="93">
        <f t="shared" si="18"/>
        <v>0</v>
      </c>
      <c r="AA28" s="56"/>
      <c r="AB28" s="56">
        <f t="shared" si="19"/>
        <v>0</v>
      </c>
      <c r="AC28" s="93">
        <f t="shared" si="20"/>
        <v>0</v>
      </c>
      <c r="AD28" s="97">
        <f t="shared" si="3"/>
        <v>0</v>
      </c>
      <c r="AE28" s="75">
        <f>'Source Data'!N28</f>
        <v>1782</v>
      </c>
      <c r="AF28" s="90">
        <f t="shared" si="4"/>
        <v>0</v>
      </c>
      <c r="AG28" s="271"/>
      <c r="AH28" s="75">
        <f t="shared" si="21"/>
        <v>0</v>
      </c>
      <c r="AI28" s="271"/>
      <c r="AJ28" s="77">
        <f t="shared" si="5"/>
        <v>0</v>
      </c>
      <c r="AK28" s="76">
        <f t="shared" si="6"/>
        <v>0</v>
      </c>
      <c r="AL28" s="90">
        <f t="shared" si="22"/>
        <v>0</v>
      </c>
      <c r="AM28" s="79">
        <f t="shared" si="23"/>
        <v>0</v>
      </c>
      <c r="AN28" s="90">
        <f t="shared" si="24"/>
        <v>0</v>
      </c>
      <c r="AO28" s="56">
        <f>[1]Northeast!M28</f>
        <v>0</v>
      </c>
      <c r="AP28" s="90">
        <f t="shared" si="25"/>
        <v>0</v>
      </c>
      <c r="AQ28" s="77"/>
      <c r="AR28" s="77">
        <f t="shared" si="26"/>
        <v>0</v>
      </c>
      <c r="AS28" s="90">
        <f t="shared" si="27"/>
        <v>0</v>
      </c>
      <c r="AT28" s="78">
        <f t="shared" si="7"/>
        <v>0</v>
      </c>
      <c r="AU28" s="87">
        <f t="shared" si="8"/>
        <v>0</v>
      </c>
      <c r="AV28" s="116"/>
      <c r="AW28" s="74"/>
      <c r="AX28" s="74">
        <f t="shared" si="9"/>
        <v>0</v>
      </c>
      <c r="AY28" s="74">
        <f t="shared" si="10"/>
        <v>0</v>
      </c>
    </row>
    <row r="29" spans="1:51" ht="16.149999999999999" customHeight="1" x14ac:dyDescent="0.2">
      <c r="A29" s="54">
        <v>23</v>
      </c>
      <c r="B29" s="55" t="s">
        <v>28</v>
      </c>
      <c r="C29" s="271">
        <f>'8_2.1.18 SIS'!AC29</f>
        <v>0</v>
      </c>
      <c r="D29" s="56">
        <f>'Source Data'!H29</f>
        <v>4847.3597582819802</v>
      </c>
      <c r="E29" s="74">
        <f t="shared" si="11"/>
        <v>0</v>
      </c>
      <c r="F29" s="290"/>
      <c r="G29" s="56">
        <f>'Source Data'!I29</f>
        <v>643.90858310125191</v>
      </c>
      <c r="H29" s="74">
        <f t="shared" si="12"/>
        <v>0</v>
      </c>
      <c r="I29" s="290"/>
      <c r="J29" s="56">
        <f>'Source Data'!J29</f>
        <v>175.61143175488689</v>
      </c>
      <c r="K29" s="74">
        <f t="shared" si="13"/>
        <v>0</v>
      </c>
      <c r="L29" s="290"/>
      <c r="M29" s="56">
        <f>'Source Data'!K29</f>
        <v>4390.2857938721727</v>
      </c>
      <c r="N29" s="74">
        <f t="shared" si="14"/>
        <v>0</v>
      </c>
      <c r="O29" s="290"/>
      <c r="P29" s="56">
        <f>'Source Data'!L29</f>
        <v>1756.1143175488689</v>
      </c>
      <c r="Q29" s="74">
        <f t="shared" si="15"/>
        <v>0</v>
      </c>
      <c r="R29" s="93">
        <v>0</v>
      </c>
      <c r="S29" s="56"/>
      <c r="T29" s="56"/>
      <c r="U29" s="57">
        <f t="shared" si="1"/>
        <v>0</v>
      </c>
      <c r="V29" s="93">
        <f t="shared" si="2"/>
        <v>0</v>
      </c>
      <c r="W29" s="74">
        <f t="shared" si="16"/>
        <v>0</v>
      </c>
      <c r="X29" s="93">
        <f t="shared" si="17"/>
        <v>0</v>
      </c>
      <c r="Y29" s="56">
        <f>[1]Northeast!G29</f>
        <v>0</v>
      </c>
      <c r="Z29" s="93">
        <f t="shared" si="18"/>
        <v>0</v>
      </c>
      <c r="AA29" s="56"/>
      <c r="AB29" s="56">
        <f t="shared" si="19"/>
        <v>0</v>
      </c>
      <c r="AC29" s="93">
        <f t="shared" si="20"/>
        <v>0</v>
      </c>
      <c r="AD29" s="97">
        <f t="shared" si="3"/>
        <v>0</v>
      </c>
      <c r="AE29" s="75">
        <f>'Source Data'!N29</f>
        <v>3371</v>
      </c>
      <c r="AF29" s="90">
        <f t="shared" si="4"/>
        <v>0</v>
      </c>
      <c r="AG29" s="271"/>
      <c r="AH29" s="75">
        <f t="shared" si="21"/>
        <v>0</v>
      </c>
      <c r="AI29" s="271"/>
      <c r="AJ29" s="77">
        <f t="shared" si="5"/>
        <v>0</v>
      </c>
      <c r="AK29" s="76">
        <f t="shared" si="6"/>
        <v>0</v>
      </c>
      <c r="AL29" s="90">
        <f t="shared" si="22"/>
        <v>0</v>
      </c>
      <c r="AM29" s="79">
        <f t="shared" si="23"/>
        <v>0</v>
      </c>
      <c r="AN29" s="90">
        <f t="shared" si="24"/>
        <v>0</v>
      </c>
      <c r="AO29" s="56">
        <f>[1]Northeast!M29</f>
        <v>0</v>
      </c>
      <c r="AP29" s="90">
        <f t="shared" si="25"/>
        <v>0</v>
      </c>
      <c r="AQ29" s="77"/>
      <c r="AR29" s="77">
        <f t="shared" si="26"/>
        <v>0</v>
      </c>
      <c r="AS29" s="90">
        <f t="shared" si="27"/>
        <v>0</v>
      </c>
      <c r="AT29" s="78">
        <f t="shared" si="7"/>
        <v>0</v>
      </c>
      <c r="AU29" s="87">
        <f t="shared" si="8"/>
        <v>0</v>
      </c>
      <c r="AV29" s="116"/>
      <c r="AW29" s="74"/>
      <c r="AX29" s="74">
        <f t="shared" si="9"/>
        <v>0</v>
      </c>
      <c r="AY29" s="74">
        <f t="shared" si="10"/>
        <v>0</v>
      </c>
    </row>
    <row r="30" spans="1:51" ht="16.149999999999999" customHeight="1" x14ac:dyDescent="0.2">
      <c r="A30" s="54">
        <v>24</v>
      </c>
      <c r="B30" s="55" t="s">
        <v>29</v>
      </c>
      <c r="C30" s="271">
        <f>'8_2.1.18 SIS'!AC30</f>
        <v>0</v>
      </c>
      <c r="D30" s="56">
        <f>'Source Data'!H30</f>
        <v>2376.5026766431456</v>
      </c>
      <c r="E30" s="74">
        <f t="shared" si="11"/>
        <v>0</v>
      </c>
      <c r="F30" s="290"/>
      <c r="G30" s="56">
        <f>'Source Data'!I30</f>
        <v>235.68636722840623</v>
      </c>
      <c r="H30" s="74">
        <f t="shared" si="12"/>
        <v>0</v>
      </c>
      <c r="I30" s="290"/>
      <c r="J30" s="56">
        <f>'Source Data'!J30</f>
        <v>64.278100153201677</v>
      </c>
      <c r="K30" s="74">
        <f t="shared" si="13"/>
        <v>0</v>
      </c>
      <c r="L30" s="290"/>
      <c r="M30" s="56">
        <f>'Source Data'!K30</f>
        <v>1606.9525038300424</v>
      </c>
      <c r="N30" s="74">
        <f t="shared" si="14"/>
        <v>0</v>
      </c>
      <c r="O30" s="290"/>
      <c r="P30" s="56">
        <f>'Source Data'!L30</f>
        <v>642.78100153201683</v>
      </c>
      <c r="Q30" s="74">
        <f t="shared" si="15"/>
        <v>0</v>
      </c>
      <c r="R30" s="93">
        <v>0</v>
      </c>
      <c r="S30" s="56"/>
      <c r="T30" s="56"/>
      <c r="U30" s="57">
        <f t="shared" si="1"/>
        <v>0</v>
      </c>
      <c r="V30" s="93">
        <f t="shared" si="2"/>
        <v>0</v>
      </c>
      <c r="W30" s="74">
        <f t="shared" si="16"/>
        <v>0</v>
      </c>
      <c r="X30" s="93">
        <f t="shared" si="17"/>
        <v>0</v>
      </c>
      <c r="Y30" s="56">
        <f>[1]Northeast!G30</f>
        <v>0</v>
      </c>
      <c r="Z30" s="93">
        <f t="shared" si="18"/>
        <v>0</v>
      </c>
      <c r="AA30" s="56"/>
      <c r="AB30" s="56">
        <f t="shared" si="19"/>
        <v>0</v>
      </c>
      <c r="AC30" s="93">
        <f t="shared" si="20"/>
        <v>0</v>
      </c>
      <c r="AD30" s="97">
        <f t="shared" si="3"/>
        <v>0</v>
      </c>
      <c r="AE30" s="75">
        <f>'Source Data'!N30</f>
        <v>11650</v>
      </c>
      <c r="AF30" s="90">
        <f t="shared" si="4"/>
        <v>0</v>
      </c>
      <c r="AG30" s="271"/>
      <c r="AH30" s="75">
        <f t="shared" si="21"/>
        <v>0</v>
      </c>
      <c r="AI30" s="271"/>
      <c r="AJ30" s="77">
        <f t="shared" si="5"/>
        <v>0</v>
      </c>
      <c r="AK30" s="76">
        <f t="shared" si="6"/>
        <v>0</v>
      </c>
      <c r="AL30" s="90">
        <f t="shared" si="22"/>
        <v>0</v>
      </c>
      <c r="AM30" s="79">
        <f t="shared" si="23"/>
        <v>0</v>
      </c>
      <c r="AN30" s="90">
        <f t="shared" si="24"/>
        <v>0</v>
      </c>
      <c r="AO30" s="56">
        <f>[1]Northeast!M30</f>
        <v>0</v>
      </c>
      <c r="AP30" s="90">
        <f t="shared" si="25"/>
        <v>0</v>
      </c>
      <c r="AQ30" s="77"/>
      <c r="AR30" s="77">
        <f t="shared" si="26"/>
        <v>0</v>
      </c>
      <c r="AS30" s="90">
        <f t="shared" si="27"/>
        <v>0</v>
      </c>
      <c r="AT30" s="78">
        <f t="shared" si="7"/>
        <v>0</v>
      </c>
      <c r="AU30" s="87">
        <f t="shared" si="8"/>
        <v>0</v>
      </c>
      <c r="AV30" s="116"/>
      <c r="AW30" s="74"/>
      <c r="AX30" s="74">
        <f t="shared" si="9"/>
        <v>0</v>
      </c>
      <c r="AY30" s="74">
        <f t="shared" si="10"/>
        <v>0</v>
      </c>
    </row>
    <row r="31" spans="1:51" ht="16.149999999999999" customHeight="1" x14ac:dyDescent="0.2">
      <c r="A31" s="49">
        <v>25</v>
      </c>
      <c r="B31" s="50" t="s">
        <v>30</v>
      </c>
      <c r="C31" s="272">
        <f>'8_2.1.18 SIS'!AC31</f>
        <v>0</v>
      </c>
      <c r="D31" s="51">
        <f>'Source Data'!H31</f>
        <v>4037.466979885065</v>
      </c>
      <c r="E31" s="80">
        <f t="shared" si="11"/>
        <v>0</v>
      </c>
      <c r="F31" s="291"/>
      <c r="G31" s="51">
        <f>'Source Data'!I31</f>
        <v>547.31914183029971</v>
      </c>
      <c r="H31" s="80">
        <f t="shared" si="12"/>
        <v>0</v>
      </c>
      <c r="I31" s="291"/>
      <c r="J31" s="51">
        <f>'Source Data'!J31</f>
        <v>149.268856862809</v>
      </c>
      <c r="K31" s="80">
        <f t="shared" si="13"/>
        <v>0</v>
      </c>
      <c r="L31" s="291"/>
      <c r="M31" s="51">
        <f>'Source Data'!K31</f>
        <v>3731.7214215702247</v>
      </c>
      <c r="N31" s="80">
        <f t="shared" si="14"/>
        <v>0</v>
      </c>
      <c r="O31" s="291"/>
      <c r="P31" s="51">
        <f>'Source Data'!L31</f>
        <v>1492.6885686280898</v>
      </c>
      <c r="Q31" s="80">
        <f t="shared" si="15"/>
        <v>0</v>
      </c>
      <c r="R31" s="94">
        <v>0</v>
      </c>
      <c r="S31" s="51"/>
      <c r="T31" s="51"/>
      <c r="U31" s="52">
        <f t="shared" si="1"/>
        <v>0</v>
      </c>
      <c r="V31" s="94">
        <f t="shared" si="2"/>
        <v>0</v>
      </c>
      <c r="W31" s="80">
        <f t="shared" si="16"/>
        <v>0</v>
      </c>
      <c r="X31" s="94">
        <f t="shared" si="17"/>
        <v>0</v>
      </c>
      <c r="Y31" s="51">
        <f>[1]Northeast!G31</f>
        <v>0</v>
      </c>
      <c r="Z31" s="94">
        <f t="shared" si="18"/>
        <v>0</v>
      </c>
      <c r="AA31" s="53"/>
      <c r="AB31" s="51">
        <f t="shared" si="19"/>
        <v>0</v>
      </c>
      <c r="AC31" s="95">
        <f t="shared" si="20"/>
        <v>0</v>
      </c>
      <c r="AD31" s="95">
        <f t="shared" si="3"/>
        <v>0</v>
      </c>
      <c r="AE31" s="71">
        <f>'Source Data'!N31</f>
        <v>4673</v>
      </c>
      <c r="AF31" s="91">
        <f t="shared" si="4"/>
        <v>0</v>
      </c>
      <c r="AG31" s="272"/>
      <c r="AH31" s="71">
        <f t="shared" si="21"/>
        <v>0</v>
      </c>
      <c r="AI31" s="272"/>
      <c r="AJ31" s="72">
        <f t="shared" si="5"/>
        <v>0</v>
      </c>
      <c r="AK31" s="73">
        <f t="shared" si="6"/>
        <v>0</v>
      </c>
      <c r="AL31" s="91">
        <f t="shared" si="22"/>
        <v>0</v>
      </c>
      <c r="AM31" s="82">
        <f t="shared" si="23"/>
        <v>0</v>
      </c>
      <c r="AN31" s="91">
        <f t="shared" si="24"/>
        <v>0</v>
      </c>
      <c r="AO31" s="51">
        <f>[1]Northeast!M31</f>
        <v>0</v>
      </c>
      <c r="AP31" s="91">
        <f t="shared" si="25"/>
        <v>0</v>
      </c>
      <c r="AQ31" s="72"/>
      <c r="AR31" s="72">
        <f t="shared" si="26"/>
        <v>0</v>
      </c>
      <c r="AS31" s="91">
        <f t="shared" si="27"/>
        <v>0</v>
      </c>
      <c r="AT31" s="81">
        <f t="shared" si="7"/>
        <v>0</v>
      </c>
      <c r="AU31" s="88">
        <f t="shared" si="8"/>
        <v>0</v>
      </c>
      <c r="AV31" s="116"/>
      <c r="AW31" s="80"/>
      <c r="AX31" s="80">
        <f t="shared" si="9"/>
        <v>0</v>
      </c>
      <c r="AY31" s="80">
        <f t="shared" si="10"/>
        <v>0</v>
      </c>
    </row>
    <row r="32" spans="1:51" ht="16.149999999999999" customHeight="1" x14ac:dyDescent="0.2">
      <c r="A32" s="58">
        <v>26</v>
      </c>
      <c r="B32" s="59" t="s">
        <v>31</v>
      </c>
      <c r="C32" s="270">
        <f>'8_2.1.18 SIS'!AC32</f>
        <v>0</v>
      </c>
      <c r="D32" s="60">
        <f>'Source Data'!H32</f>
        <v>3766.8356517369007</v>
      </c>
      <c r="E32" s="65">
        <f t="shared" si="11"/>
        <v>0</v>
      </c>
      <c r="F32" s="289"/>
      <c r="G32" s="60">
        <f>'Source Data'!I32</f>
        <v>468.82114429316323</v>
      </c>
      <c r="H32" s="65">
        <f t="shared" si="12"/>
        <v>0</v>
      </c>
      <c r="I32" s="289"/>
      <c r="J32" s="60">
        <f>'Source Data'!J32</f>
        <v>127.8603120799536</v>
      </c>
      <c r="K32" s="65">
        <f t="shared" si="13"/>
        <v>0</v>
      </c>
      <c r="L32" s="289"/>
      <c r="M32" s="60">
        <f>'Source Data'!K32</f>
        <v>3196.5078019988405</v>
      </c>
      <c r="N32" s="65">
        <f t="shared" si="14"/>
        <v>0</v>
      </c>
      <c r="O32" s="289"/>
      <c r="P32" s="60">
        <f>'Source Data'!L32</f>
        <v>1278.6031207995361</v>
      </c>
      <c r="Q32" s="65">
        <f t="shared" si="15"/>
        <v>0</v>
      </c>
      <c r="R32" s="92">
        <v>0</v>
      </c>
      <c r="S32" s="60"/>
      <c r="T32" s="60"/>
      <c r="U32" s="61">
        <f t="shared" si="1"/>
        <v>0</v>
      </c>
      <c r="V32" s="92">
        <f t="shared" si="2"/>
        <v>0</v>
      </c>
      <c r="W32" s="65">
        <f t="shared" si="16"/>
        <v>0</v>
      </c>
      <c r="X32" s="92">
        <f t="shared" si="17"/>
        <v>0</v>
      </c>
      <c r="Y32" s="60">
        <f>[1]Northeast!G32</f>
        <v>0</v>
      </c>
      <c r="Z32" s="92">
        <f t="shared" si="18"/>
        <v>0</v>
      </c>
      <c r="AA32" s="60"/>
      <c r="AB32" s="60">
        <f t="shared" si="19"/>
        <v>0</v>
      </c>
      <c r="AC32" s="92">
        <f t="shared" si="20"/>
        <v>0</v>
      </c>
      <c r="AD32" s="96">
        <f t="shared" si="3"/>
        <v>0</v>
      </c>
      <c r="AE32" s="66">
        <f>'Source Data'!N32</f>
        <v>5304</v>
      </c>
      <c r="AF32" s="89">
        <f t="shared" si="4"/>
        <v>0</v>
      </c>
      <c r="AG32" s="270"/>
      <c r="AH32" s="66">
        <f t="shared" si="21"/>
        <v>0</v>
      </c>
      <c r="AI32" s="270"/>
      <c r="AJ32" s="68">
        <f t="shared" si="5"/>
        <v>0</v>
      </c>
      <c r="AK32" s="67">
        <f t="shared" si="6"/>
        <v>0</v>
      </c>
      <c r="AL32" s="89">
        <f t="shared" si="22"/>
        <v>0</v>
      </c>
      <c r="AM32" s="70">
        <f t="shared" si="23"/>
        <v>0</v>
      </c>
      <c r="AN32" s="89">
        <f t="shared" si="24"/>
        <v>0</v>
      </c>
      <c r="AO32" s="60">
        <f>[1]Northeast!M32</f>
        <v>0</v>
      </c>
      <c r="AP32" s="89">
        <f t="shared" si="25"/>
        <v>0</v>
      </c>
      <c r="AQ32" s="68"/>
      <c r="AR32" s="68">
        <f t="shared" si="26"/>
        <v>0</v>
      </c>
      <c r="AS32" s="89">
        <f t="shared" si="27"/>
        <v>0</v>
      </c>
      <c r="AT32" s="69">
        <f t="shared" si="7"/>
        <v>0</v>
      </c>
      <c r="AU32" s="86">
        <f t="shared" si="8"/>
        <v>0</v>
      </c>
      <c r="AV32" s="116"/>
      <c r="AW32" s="65"/>
      <c r="AX32" s="65">
        <f t="shared" si="9"/>
        <v>0</v>
      </c>
      <c r="AY32" s="65">
        <f t="shared" si="10"/>
        <v>0</v>
      </c>
    </row>
    <row r="33" spans="1:51" ht="16.149999999999999" customHeight="1" x14ac:dyDescent="0.2">
      <c r="A33" s="54">
        <v>27</v>
      </c>
      <c r="B33" s="55" t="s">
        <v>32</v>
      </c>
      <c r="C33" s="271">
        <f>'8_2.1.18 SIS'!AC33</f>
        <v>0</v>
      </c>
      <c r="D33" s="56">
        <f>'Source Data'!H33</f>
        <v>5228.5444628948371</v>
      </c>
      <c r="E33" s="74">
        <f t="shared" si="11"/>
        <v>0</v>
      </c>
      <c r="F33" s="290"/>
      <c r="G33" s="56">
        <f>'Source Data'!I33</f>
        <v>687.4036243637745</v>
      </c>
      <c r="H33" s="74">
        <f t="shared" si="12"/>
        <v>0</v>
      </c>
      <c r="I33" s="290"/>
      <c r="J33" s="56">
        <f>'Source Data'!J33</f>
        <v>187.4737157355749</v>
      </c>
      <c r="K33" s="74">
        <f t="shared" si="13"/>
        <v>0</v>
      </c>
      <c r="L33" s="290"/>
      <c r="M33" s="56">
        <f>'Source Data'!K33</f>
        <v>4686.842893389372</v>
      </c>
      <c r="N33" s="74">
        <f t="shared" si="14"/>
        <v>0</v>
      </c>
      <c r="O33" s="290"/>
      <c r="P33" s="56">
        <f>'Source Data'!L33</f>
        <v>1874.7371573557489</v>
      </c>
      <c r="Q33" s="74">
        <f t="shared" si="15"/>
        <v>0</v>
      </c>
      <c r="R33" s="93">
        <v>0</v>
      </c>
      <c r="S33" s="56"/>
      <c r="T33" s="56"/>
      <c r="U33" s="57">
        <f t="shared" si="1"/>
        <v>0</v>
      </c>
      <c r="V33" s="93">
        <f t="shared" si="2"/>
        <v>0</v>
      </c>
      <c r="W33" s="74">
        <f t="shared" si="16"/>
        <v>0</v>
      </c>
      <c r="X33" s="93">
        <f t="shared" si="17"/>
        <v>0</v>
      </c>
      <c r="Y33" s="56">
        <f>[1]Northeast!G33</f>
        <v>0</v>
      </c>
      <c r="Z33" s="93">
        <f t="shared" si="18"/>
        <v>0</v>
      </c>
      <c r="AA33" s="56"/>
      <c r="AB33" s="56">
        <f t="shared" si="19"/>
        <v>0</v>
      </c>
      <c r="AC33" s="93">
        <f t="shared" si="20"/>
        <v>0</v>
      </c>
      <c r="AD33" s="97">
        <f t="shared" si="3"/>
        <v>0</v>
      </c>
      <c r="AE33" s="75">
        <f>'Source Data'!N33</f>
        <v>3412</v>
      </c>
      <c r="AF33" s="90">
        <f t="shared" si="4"/>
        <v>0</v>
      </c>
      <c r="AG33" s="271"/>
      <c r="AH33" s="75">
        <f t="shared" si="21"/>
        <v>0</v>
      </c>
      <c r="AI33" s="271"/>
      <c r="AJ33" s="77">
        <f t="shared" si="5"/>
        <v>0</v>
      </c>
      <c r="AK33" s="76">
        <f t="shared" si="6"/>
        <v>0</v>
      </c>
      <c r="AL33" s="90">
        <f t="shared" si="22"/>
        <v>0</v>
      </c>
      <c r="AM33" s="79">
        <f t="shared" si="23"/>
        <v>0</v>
      </c>
      <c r="AN33" s="90">
        <f t="shared" si="24"/>
        <v>0</v>
      </c>
      <c r="AO33" s="56">
        <f>[1]Northeast!M33</f>
        <v>0</v>
      </c>
      <c r="AP33" s="90">
        <f t="shared" si="25"/>
        <v>0</v>
      </c>
      <c r="AQ33" s="77"/>
      <c r="AR33" s="77">
        <f t="shared" si="26"/>
        <v>0</v>
      </c>
      <c r="AS33" s="90">
        <f t="shared" si="27"/>
        <v>0</v>
      </c>
      <c r="AT33" s="78">
        <f t="shared" si="7"/>
        <v>0</v>
      </c>
      <c r="AU33" s="87">
        <f t="shared" si="8"/>
        <v>0</v>
      </c>
      <c r="AV33" s="116"/>
      <c r="AW33" s="74"/>
      <c r="AX33" s="74">
        <f t="shared" si="9"/>
        <v>0</v>
      </c>
      <c r="AY33" s="74">
        <f t="shared" si="10"/>
        <v>0</v>
      </c>
    </row>
    <row r="34" spans="1:51" ht="16.149999999999999" customHeight="1" x14ac:dyDescent="0.2">
      <c r="A34" s="54">
        <v>28</v>
      </c>
      <c r="B34" s="55" t="s">
        <v>33</v>
      </c>
      <c r="C34" s="271">
        <f>'8_2.1.18 SIS'!AC34</f>
        <v>0</v>
      </c>
      <c r="D34" s="56">
        <f>'Source Data'!H34</f>
        <v>3407.9343597999155</v>
      </c>
      <c r="E34" s="74">
        <f t="shared" si="11"/>
        <v>0</v>
      </c>
      <c r="F34" s="290"/>
      <c r="G34" s="56">
        <f>'Source Data'!I34</f>
        <v>466.65190378503735</v>
      </c>
      <c r="H34" s="74">
        <f t="shared" si="12"/>
        <v>0</v>
      </c>
      <c r="I34" s="290"/>
      <c r="J34" s="56">
        <f>'Source Data'!J34</f>
        <v>127.26870103228291</v>
      </c>
      <c r="K34" s="74">
        <f t="shared" si="13"/>
        <v>0</v>
      </c>
      <c r="L34" s="290"/>
      <c r="M34" s="56">
        <f>'Source Data'!K34</f>
        <v>3181.7175258070724</v>
      </c>
      <c r="N34" s="74">
        <f t="shared" si="14"/>
        <v>0</v>
      </c>
      <c r="O34" s="290"/>
      <c r="P34" s="56">
        <f>'Source Data'!L34</f>
        <v>1272.6870103228293</v>
      </c>
      <c r="Q34" s="74">
        <f t="shared" si="15"/>
        <v>0</v>
      </c>
      <c r="R34" s="93">
        <v>0</v>
      </c>
      <c r="S34" s="56"/>
      <c r="T34" s="56"/>
      <c r="U34" s="57">
        <f t="shared" si="1"/>
        <v>0</v>
      </c>
      <c r="V34" s="93">
        <f t="shared" si="2"/>
        <v>0</v>
      </c>
      <c r="W34" s="74">
        <f t="shared" si="16"/>
        <v>0</v>
      </c>
      <c r="X34" s="93">
        <f t="shared" si="17"/>
        <v>0</v>
      </c>
      <c r="Y34" s="56">
        <f>[1]Northeast!G34</f>
        <v>0</v>
      </c>
      <c r="Z34" s="93">
        <f t="shared" si="18"/>
        <v>0</v>
      </c>
      <c r="AA34" s="56"/>
      <c r="AB34" s="56">
        <f t="shared" si="19"/>
        <v>0</v>
      </c>
      <c r="AC34" s="93">
        <f t="shared" si="20"/>
        <v>0</v>
      </c>
      <c r="AD34" s="97">
        <f t="shared" si="3"/>
        <v>0</v>
      </c>
      <c r="AE34" s="75">
        <f>'Source Data'!N34</f>
        <v>5598</v>
      </c>
      <c r="AF34" s="90">
        <f t="shared" si="4"/>
        <v>0</v>
      </c>
      <c r="AG34" s="271"/>
      <c r="AH34" s="75">
        <f t="shared" si="21"/>
        <v>0</v>
      </c>
      <c r="AI34" s="271"/>
      <c r="AJ34" s="77">
        <f t="shared" si="5"/>
        <v>0</v>
      </c>
      <c r="AK34" s="76">
        <f t="shared" si="6"/>
        <v>0</v>
      </c>
      <c r="AL34" s="90">
        <f t="shared" si="22"/>
        <v>0</v>
      </c>
      <c r="AM34" s="79">
        <f t="shared" si="23"/>
        <v>0</v>
      </c>
      <c r="AN34" s="90">
        <f t="shared" si="24"/>
        <v>0</v>
      </c>
      <c r="AO34" s="56">
        <f>[1]Northeast!M34</f>
        <v>0</v>
      </c>
      <c r="AP34" s="90">
        <f t="shared" si="25"/>
        <v>0</v>
      </c>
      <c r="AQ34" s="77"/>
      <c r="AR34" s="77">
        <f t="shared" si="26"/>
        <v>0</v>
      </c>
      <c r="AS34" s="90">
        <f t="shared" si="27"/>
        <v>0</v>
      </c>
      <c r="AT34" s="78">
        <f t="shared" si="7"/>
        <v>0</v>
      </c>
      <c r="AU34" s="87">
        <f t="shared" si="8"/>
        <v>0</v>
      </c>
      <c r="AV34" s="116"/>
      <c r="AW34" s="74"/>
      <c r="AX34" s="74">
        <f t="shared" si="9"/>
        <v>0</v>
      </c>
      <c r="AY34" s="74">
        <f t="shared" si="10"/>
        <v>0</v>
      </c>
    </row>
    <row r="35" spans="1:51" ht="16.149999999999999" customHeight="1" x14ac:dyDescent="0.2">
      <c r="A35" s="54">
        <v>29</v>
      </c>
      <c r="B35" s="55" t="s">
        <v>34</v>
      </c>
      <c r="C35" s="271">
        <f>'8_2.1.18 SIS'!AC35</f>
        <v>1</v>
      </c>
      <c r="D35" s="56">
        <f>'Source Data'!H35</f>
        <v>4119.4752527522951</v>
      </c>
      <c r="E35" s="74">
        <f t="shared" si="11"/>
        <v>4119.4752527522951</v>
      </c>
      <c r="F35" s="290"/>
      <c r="G35" s="56">
        <f>'Source Data'!I35</f>
        <v>554.9726016103474</v>
      </c>
      <c r="H35" s="74">
        <f t="shared" si="12"/>
        <v>0</v>
      </c>
      <c r="I35" s="290"/>
      <c r="J35" s="56">
        <f>'Source Data'!J35</f>
        <v>151.35616407554929</v>
      </c>
      <c r="K35" s="74">
        <f t="shared" si="13"/>
        <v>0</v>
      </c>
      <c r="L35" s="290"/>
      <c r="M35" s="56">
        <f>'Source Data'!K35</f>
        <v>3783.9041018887328</v>
      </c>
      <c r="N35" s="74">
        <f t="shared" si="14"/>
        <v>0</v>
      </c>
      <c r="O35" s="290"/>
      <c r="P35" s="56">
        <f>'Source Data'!L35</f>
        <v>1513.5616407554928</v>
      </c>
      <c r="Q35" s="74">
        <f t="shared" si="15"/>
        <v>0</v>
      </c>
      <c r="R35" s="93">
        <v>8458</v>
      </c>
      <c r="S35" s="56"/>
      <c r="T35" s="56"/>
      <c r="U35" s="57">
        <f t="shared" si="1"/>
        <v>0</v>
      </c>
      <c r="V35" s="93">
        <f t="shared" si="2"/>
        <v>8458</v>
      </c>
      <c r="W35" s="74">
        <f t="shared" si="16"/>
        <v>-21</v>
      </c>
      <c r="X35" s="93">
        <f t="shared" si="17"/>
        <v>8437</v>
      </c>
      <c r="Y35" s="56">
        <f>[1]Northeast!G35</f>
        <v>4073</v>
      </c>
      <c r="Z35" s="93">
        <f t="shared" si="18"/>
        <v>12510</v>
      </c>
      <c r="AA35" s="56"/>
      <c r="AB35" s="56">
        <f t="shared" si="19"/>
        <v>12510</v>
      </c>
      <c r="AC35" s="93">
        <f t="shared" si="20"/>
        <v>1043</v>
      </c>
      <c r="AD35" s="97">
        <f t="shared" si="3"/>
        <v>12510</v>
      </c>
      <c r="AE35" s="75">
        <f>'Source Data'!N35</f>
        <v>4860</v>
      </c>
      <c r="AF35" s="90">
        <f t="shared" si="4"/>
        <v>4860</v>
      </c>
      <c r="AG35" s="271"/>
      <c r="AH35" s="75">
        <f t="shared" si="21"/>
        <v>0</v>
      </c>
      <c r="AI35" s="271"/>
      <c r="AJ35" s="77">
        <f t="shared" si="5"/>
        <v>0</v>
      </c>
      <c r="AK35" s="76">
        <f t="shared" si="6"/>
        <v>0</v>
      </c>
      <c r="AL35" s="90">
        <f t="shared" si="22"/>
        <v>4860</v>
      </c>
      <c r="AM35" s="79">
        <f t="shared" si="23"/>
        <v>-12</v>
      </c>
      <c r="AN35" s="90">
        <f t="shared" si="24"/>
        <v>4848</v>
      </c>
      <c r="AO35" s="56">
        <f>[1]Northeast!M35</f>
        <v>2513</v>
      </c>
      <c r="AP35" s="90">
        <f t="shared" si="25"/>
        <v>7361</v>
      </c>
      <c r="AQ35" s="77"/>
      <c r="AR35" s="77">
        <f t="shared" si="26"/>
        <v>7361</v>
      </c>
      <c r="AS35" s="90">
        <f t="shared" si="27"/>
        <v>613</v>
      </c>
      <c r="AT35" s="78">
        <f t="shared" si="7"/>
        <v>19871</v>
      </c>
      <c r="AU35" s="87">
        <f t="shared" si="8"/>
        <v>1656</v>
      </c>
      <c r="AV35" s="116"/>
      <c r="AW35" s="74"/>
      <c r="AX35" s="74">
        <f t="shared" si="9"/>
        <v>12</v>
      </c>
      <c r="AY35" s="74">
        <f t="shared" si="10"/>
        <v>12</v>
      </c>
    </row>
    <row r="36" spans="1:51" ht="16.149999999999999" customHeight="1" x14ac:dyDescent="0.2">
      <c r="A36" s="49">
        <v>30</v>
      </c>
      <c r="B36" s="50" t="s">
        <v>35</v>
      </c>
      <c r="C36" s="272">
        <f>'8_2.1.18 SIS'!AC36</f>
        <v>0</v>
      </c>
      <c r="D36" s="51">
        <f>'Source Data'!H36</f>
        <v>5413.9637107951485</v>
      </c>
      <c r="E36" s="80">
        <f t="shared" si="11"/>
        <v>0</v>
      </c>
      <c r="F36" s="291"/>
      <c r="G36" s="51">
        <f>'Source Data'!I36</f>
        <v>702.2116679130869</v>
      </c>
      <c r="H36" s="80">
        <f t="shared" si="12"/>
        <v>0</v>
      </c>
      <c r="I36" s="291"/>
      <c r="J36" s="51">
        <f>'Source Data'!J36</f>
        <v>191.51227306720551</v>
      </c>
      <c r="K36" s="80">
        <f t="shared" si="13"/>
        <v>0</v>
      </c>
      <c r="L36" s="291"/>
      <c r="M36" s="51">
        <f>'Source Data'!K36</f>
        <v>4787.8068266801383</v>
      </c>
      <c r="N36" s="80">
        <f t="shared" si="14"/>
        <v>0</v>
      </c>
      <c r="O36" s="291"/>
      <c r="P36" s="51">
        <f>'Source Data'!L36</f>
        <v>1915.1227306720555</v>
      </c>
      <c r="Q36" s="80">
        <f t="shared" si="15"/>
        <v>0</v>
      </c>
      <c r="R36" s="94">
        <v>0</v>
      </c>
      <c r="S36" s="51"/>
      <c r="T36" s="51"/>
      <c r="U36" s="52">
        <f t="shared" si="1"/>
        <v>0</v>
      </c>
      <c r="V36" s="94">
        <f t="shared" si="2"/>
        <v>0</v>
      </c>
      <c r="W36" s="80">
        <f t="shared" si="16"/>
        <v>0</v>
      </c>
      <c r="X36" s="94">
        <f t="shared" si="17"/>
        <v>0</v>
      </c>
      <c r="Y36" s="51">
        <f>[1]Northeast!G36</f>
        <v>0</v>
      </c>
      <c r="Z36" s="94">
        <f t="shared" si="18"/>
        <v>0</v>
      </c>
      <c r="AA36" s="53"/>
      <c r="AB36" s="51">
        <f t="shared" si="19"/>
        <v>0</v>
      </c>
      <c r="AC36" s="95">
        <f t="shared" si="20"/>
        <v>0</v>
      </c>
      <c r="AD36" s="95">
        <f t="shared" si="3"/>
        <v>0</v>
      </c>
      <c r="AE36" s="71">
        <f>'Source Data'!N36</f>
        <v>3884</v>
      </c>
      <c r="AF36" s="91">
        <f t="shared" si="4"/>
        <v>0</v>
      </c>
      <c r="AG36" s="272"/>
      <c r="AH36" s="71">
        <f t="shared" si="21"/>
        <v>0</v>
      </c>
      <c r="AI36" s="272"/>
      <c r="AJ36" s="72">
        <f t="shared" si="5"/>
        <v>0</v>
      </c>
      <c r="AK36" s="73">
        <f t="shared" si="6"/>
        <v>0</v>
      </c>
      <c r="AL36" s="91">
        <f t="shared" si="22"/>
        <v>0</v>
      </c>
      <c r="AM36" s="82">
        <f t="shared" si="23"/>
        <v>0</v>
      </c>
      <c r="AN36" s="91">
        <f t="shared" si="24"/>
        <v>0</v>
      </c>
      <c r="AO36" s="51">
        <f>[1]Northeast!M36</f>
        <v>0</v>
      </c>
      <c r="AP36" s="91">
        <f t="shared" si="25"/>
        <v>0</v>
      </c>
      <c r="AQ36" s="72"/>
      <c r="AR36" s="72">
        <f t="shared" si="26"/>
        <v>0</v>
      </c>
      <c r="AS36" s="91">
        <f t="shared" si="27"/>
        <v>0</v>
      </c>
      <c r="AT36" s="81">
        <f t="shared" si="7"/>
        <v>0</v>
      </c>
      <c r="AU36" s="88">
        <f t="shared" si="8"/>
        <v>0</v>
      </c>
      <c r="AV36" s="116"/>
      <c r="AW36" s="80"/>
      <c r="AX36" s="80">
        <f t="shared" si="9"/>
        <v>0</v>
      </c>
      <c r="AY36" s="80">
        <f t="shared" si="10"/>
        <v>0</v>
      </c>
    </row>
    <row r="37" spans="1:51" ht="16.149999999999999" customHeight="1" x14ac:dyDescent="0.2">
      <c r="A37" s="58">
        <v>31</v>
      </c>
      <c r="B37" s="59" t="s">
        <v>36</v>
      </c>
      <c r="C37" s="270">
        <f>'8_2.1.18 SIS'!AC37</f>
        <v>2</v>
      </c>
      <c r="D37" s="60">
        <f>'Source Data'!H37</f>
        <v>3796.0097351340864</v>
      </c>
      <c r="E37" s="65">
        <f t="shared" si="11"/>
        <v>7592.0194702681729</v>
      </c>
      <c r="F37" s="289"/>
      <c r="G37" s="60">
        <f>'Source Data'!I37</f>
        <v>524.75657375911442</v>
      </c>
      <c r="H37" s="65">
        <f t="shared" si="12"/>
        <v>0</v>
      </c>
      <c r="I37" s="289"/>
      <c r="J37" s="60">
        <f>'Source Data'!J37</f>
        <v>143.11542920703121</v>
      </c>
      <c r="K37" s="65">
        <f t="shared" si="13"/>
        <v>0</v>
      </c>
      <c r="L37" s="289"/>
      <c r="M37" s="60">
        <f>'Source Data'!K37</f>
        <v>3577.8857301757807</v>
      </c>
      <c r="N37" s="65">
        <f t="shared" si="14"/>
        <v>0</v>
      </c>
      <c r="O37" s="289"/>
      <c r="P37" s="60">
        <f>'Source Data'!L37</f>
        <v>1431.1542920703123</v>
      </c>
      <c r="Q37" s="65">
        <f t="shared" si="15"/>
        <v>0</v>
      </c>
      <c r="R37" s="92">
        <v>12219</v>
      </c>
      <c r="S37" s="60"/>
      <c r="T37" s="60"/>
      <c r="U37" s="61">
        <f t="shared" si="1"/>
        <v>0</v>
      </c>
      <c r="V37" s="92">
        <f t="shared" si="2"/>
        <v>12219</v>
      </c>
      <c r="W37" s="65">
        <f t="shared" si="16"/>
        <v>-31</v>
      </c>
      <c r="X37" s="92">
        <f t="shared" si="17"/>
        <v>12188</v>
      </c>
      <c r="Y37" s="60">
        <f>[1]Northeast!G37</f>
        <v>0</v>
      </c>
      <c r="Z37" s="92">
        <f t="shared" si="18"/>
        <v>12188</v>
      </c>
      <c r="AA37" s="60"/>
      <c r="AB37" s="60">
        <f t="shared" si="19"/>
        <v>12188</v>
      </c>
      <c r="AC37" s="92">
        <f t="shared" si="20"/>
        <v>1016</v>
      </c>
      <c r="AD37" s="96">
        <f t="shared" si="3"/>
        <v>12188</v>
      </c>
      <c r="AE37" s="66">
        <f>'Source Data'!N37</f>
        <v>5567</v>
      </c>
      <c r="AF37" s="89">
        <f t="shared" si="4"/>
        <v>11134</v>
      </c>
      <c r="AG37" s="270"/>
      <c r="AH37" s="66">
        <f t="shared" si="21"/>
        <v>0</v>
      </c>
      <c r="AI37" s="270"/>
      <c r="AJ37" s="68">
        <f t="shared" si="5"/>
        <v>0</v>
      </c>
      <c r="AK37" s="67">
        <f t="shared" si="6"/>
        <v>0</v>
      </c>
      <c r="AL37" s="89">
        <f t="shared" si="22"/>
        <v>11134</v>
      </c>
      <c r="AM37" s="70">
        <f t="shared" si="23"/>
        <v>-28</v>
      </c>
      <c r="AN37" s="89">
        <f t="shared" si="24"/>
        <v>11106</v>
      </c>
      <c r="AO37" s="60">
        <f>[1]Northeast!M37</f>
        <v>0</v>
      </c>
      <c r="AP37" s="89">
        <f t="shared" si="25"/>
        <v>11106</v>
      </c>
      <c r="AQ37" s="68"/>
      <c r="AR37" s="68">
        <f t="shared" si="26"/>
        <v>11106</v>
      </c>
      <c r="AS37" s="89">
        <f t="shared" si="27"/>
        <v>926</v>
      </c>
      <c r="AT37" s="69">
        <f t="shared" si="7"/>
        <v>23294</v>
      </c>
      <c r="AU37" s="86">
        <f t="shared" si="8"/>
        <v>1942</v>
      </c>
      <c r="AV37" s="116"/>
      <c r="AW37" s="65"/>
      <c r="AX37" s="65">
        <f t="shared" si="9"/>
        <v>28</v>
      </c>
      <c r="AY37" s="65">
        <f t="shared" si="10"/>
        <v>28</v>
      </c>
    </row>
    <row r="38" spans="1:51" ht="16.149999999999999" customHeight="1" x14ac:dyDescent="0.2">
      <c r="A38" s="54">
        <v>32</v>
      </c>
      <c r="B38" s="55" t="s">
        <v>37</v>
      </c>
      <c r="C38" s="271">
        <f>'8_2.1.18 SIS'!AC38</f>
        <v>0</v>
      </c>
      <c r="D38" s="56">
        <f>'Source Data'!H38</f>
        <v>5211.085155744553</v>
      </c>
      <c r="E38" s="74">
        <f t="shared" si="11"/>
        <v>0</v>
      </c>
      <c r="F38" s="290"/>
      <c r="G38" s="56">
        <f>'Source Data'!I38</f>
        <v>712.66638210557119</v>
      </c>
      <c r="H38" s="74">
        <f t="shared" si="12"/>
        <v>0</v>
      </c>
      <c r="I38" s="290"/>
      <c r="J38" s="56">
        <f>'Source Data'!J38</f>
        <v>194.36355875606483</v>
      </c>
      <c r="K38" s="74">
        <f t="shared" si="13"/>
        <v>0</v>
      </c>
      <c r="L38" s="290"/>
      <c r="M38" s="56">
        <f>'Source Data'!K38</f>
        <v>4859.0889689016212</v>
      </c>
      <c r="N38" s="74">
        <f t="shared" si="14"/>
        <v>0</v>
      </c>
      <c r="O38" s="290"/>
      <c r="P38" s="56">
        <f>'Source Data'!L38</f>
        <v>1943.6355875606487</v>
      </c>
      <c r="Q38" s="74">
        <f t="shared" si="15"/>
        <v>0</v>
      </c>
      <c r="R38" s="93">
        <v>0</v>
      </c>
      <c r="S38" s="56"/>
      <c r="T38" s="56"/>
      <c r="U38" s="57">
        <f t="shared" si="1"/>
        <v>0</v>
      </c>
      <c r="V38" s="93">
        <f t="shared" si="2"/>
        <v>0</v>
      </c>
      <c r="W38" s="74">
        <f t="shared" si="16"/>
        <v>0</v>
      </c>
      <c r="X38" s="93">
        <f t="shared" si="17"/>
        <v>0</v>
      </c>
      <c r="Y38" s="56">
        <f>[1]Northeast!G38</f>
        <v>0</v>
      </c>
      <c r="Z38" s="93">
        <f t="shared" si="18"/>
        <v>0</v>
      </c>
      <c r="AA38" s="56"/>
      <c r="AB38" s="56">
        <f t="shared" si="19"/>
        <v>0</v>
      </c>
      <c r="AC38" s="93">
        <f t="shared" si="20"/>
        <v>0</v>
      </c>
      <c r="AD38" s="97">
        <f t="shared" si="3"/>
        <v>0</v>
      </c>
      <c r="AE38" s="75">
        <f>'Source Data'!N38</f>
        <v>2649</v>
      </c>
      <c r="AF38" s="90">
        <f t="shared" si="4"/>
        <v>0</v>
      </c>
      <c r="AG38" s="271"/>
      <c r="AH38" s="75">
        <f t="shared" si="21"/>
        <v>0</v>
      </c>
      <c r="AI38" s="271"/>
      <c r="AJ38" s="77">
        <f t="shared" si="5"/>
        <v>0</v>
      </c>
      <c r="AK38" s="76">
        <f t="shared" si="6"/>
        <v>0</v>
      </c>
      <c r="AL38" s="90">
        <f t="shared" si="22"/>
        <v>0</v>
      </c>
      <c r="AM38" s="79">
        <f t="shared" si="23"/>
        <v>0</v>
      </c>
      <c r="AN38" s="90">
        <f t="shared" si="24"/>
        <v>0</v>
      </c>
      <c r="AO38" s="56">
        <f>[1]Northeast!M38</f>
        <v>0</v>
      </c>
      <c r="AP38" s="90">
        <f t="shared" si="25"/>
        <v>0</v>
      </c>
      <c r="AQ38" s="77"/>
      <c r="AR38" s="77">
        <f t="shared" si="26"/>
        <v>0</v>
      </c>
      <c r="AS38" s="90">
        <f t="shared" si="27"/>
        <v>0</v>
      </c>
      <c r="AT38" s="78">
        <f t="shared" si="7"/>
        <v>0</v>
      </c>
      <c r="AU38" s="87">
        <f t="shared" si="8"/>
        <v>0</v>
      </c>
      <c r="AV38" s="116"/>
      <c r="AW38" s="74"/>
      <c r="AX38" s="74">
        <f t="shared" si="9"/>
        <v>0</v>
      </c>
      <c r="AY38" s="74">
        <f t="shared" si="10"/>
        <v>0</v>
      </c>
    </row>
    <row r="39" spans="1:51" ht="16.149999999999999" customHeight="1" x14ac:dyDescent="0.2">
      <c r="A39" s="54">
        <v>33</v>
      </c>
      <c r="B39" s="55" t="s">
        <v>38</v>
      </c>
      <c r="C39" s="271">
        <f>'8_2.1.18 SIS'!AC39</f>
        <v>0</v>
      </c>
      <c r="D39" s="56">
        <f>'Source Data'!H39</f>
        <v>4700.4408318694122</v>
      </c>
      <c r="E39" s="74">
        <f t="shared" si="11"/>
        <v>0</v>
      </c>
      <c r="F39" s="290"/>
      <c r="G39" s="56">
        <f>'Source Data'!I39</f>
        <v>624.84576931264041</v>
      </c>
      <c r="H39" s="74">
        <f t="shared" si="12"/>
        <v>0</v>
      </c>
      <c r="I39" s="290"/>
      <c r="J39" s="56">
        <f>'Source Data'!J39</f>
        <v>170.41248253981104</v>
      </c>
      <c r="K39" s="74">
        <f t="shared" si="13"/>
        <v>0</v>
      </c>
      <c r="L39" s="290"/>
      <c r="M39" s="56">
        <f>'Source Data'!K39</f>
        <v>4260.3120634952766</v>
      </c>
      <c r="N39" s="74">
        <f t="shared" si="14"/>
        <v>0</v>
      </c>
      <c r="O39" s="290"/>
      <c r="P39" s="56">
        <f>'Source Data'!L39</f>
        <v>1704.1248253981105</v>
      </c>
      <c r="Q39" s="74">
        <f t="shared" si="15"/>
        <v>0</v>
      </c>
      <c r="R39" s="93">
        <v>0</v>
      </c>
      <c r="S39" s="56"/>
      <c r="T39" s="56"/>
      <c r="U39" s="57">
        <f t="shared" ref="U39:U70" si="28">S39+T39</f>
        <v>0</v>
      </c>
      <c r="V39" s="93">
        <f t="shared" si="2"/>
        <v>0</v>
      </c>
      <c r="W39" s="74">
        <f t="shared" si="16"/>
        <v>0</v>
      </c>
      <c r="X39" s="93">
        <f t="shared" si="17"/>
        <v>0</v>
      </c>
      <c r="Y39" s="56">
        <f>[1]Northeast!G39</f>
        <v>0</v>
      </c>
      <c r="Z39" s="93">
        <f t="shared" si="18"/>
        <v>0</v>
      </c>
      <c r="AA39" s="56"/>
      <c r="AB39" s="56">
        <f t="shared" si="19"/>
        <v>0</v>
      </c>
      <c r="AC39" s="93">
        <f t="shared" si="20"/>
        <v>0</v>
      </c>
      <c r="AD39" s="97">
        <f t="shared" ref="AD39:AD75" si="29">Z39</f>
        <v>0</v>
      </c>
      <c r="AE39" s="75">
        <f>'Source Data'!N39</f>
        <v>3419</v>
      </c>
      <c r="AF39" s="90">
        <f t="shared" ref="AF39:AF70" si="30">C39*AE39</f>
        <v>0</v>
      </c>
      <c r="AG39" s="271"/>
      <c r="AH39" s="75">
        <f t="shared" si="21"/>
        <v>0</v>
      </c>
      <c r="AI39" s="271"/>
      <c r="AJ39" s="77">
        <f t="shared" ref="AJ39:AJ70" si="31">AE39*AI39*0.5</f>
        <v>0</v>
      </c>
      <c r="AK39" s="76">
        <f t="shared" ref="AK39:AK70" si="32">AH39+AJ39</f>
        <v>0</v>
      </c>
      <c r="AL39" s="90">
        <f t="shared" si="22"/>
        <v>0</v>
      </c>
      <c r="AM39" s="79">
        <f t="shared" si="23"/>
        <v>0</v>
      </c>
      <c r="AN39" s="90">
        <f t="shared" si="24"/>
        <v>0</v>
      </c>
      <c r="AO39" s="56">
        <f>[1]Northeast!M39</f>
        <v>0</v>
      </c>
      <c r="AP39" s="90">
        <f t="shared" si="25"/>
        <v>0</v>
      </c>
      <c r="AQ39" s="77"/>
      <c r="AR39" s="77">
        <f t="shared" si="26"/>
        <v>0</v>
      </c>
      <c r="AS39" s="90">
        <f t="shared" si="27"/>
        <v>0</v>
      </c>
      <c r="AT39" s="78">
        <f t="shared" si="7"/>
        <v>0</v>
      </c>
      <c r="AU39" s="87">
        <f t="shared" si="8"/>
        <v>0</v>
      </c>
      <c r="AV39" s="116"/>
      <c r="AW39" s="74"/>
      <c r="AX39" s="74">
        <f t="shared" ref="AX39:AX75" si="33">-AM39</f>
        <v>0</v>
      </c>
      <c r="AY39" s="74">
        <f t="shared" ref="AY39:AY70" si="34">AX39-AW39</f>
        <v>0</v>
      </c>
    </row>
    <row r="40" spans="1:51" ht="16.149999999999999" customHeight="1" x14ac:dyDescent="0.2">
      <c r="A40" s="54">
        <v>34</v>
      </c>
      <c r="B40" s="55" t="s">
        <v>39</v>
      </c>
      <c r="C40" s="271">
        <f>'8_2.1.18 SIS'!AC40</f>
        <v>0</v>
      </c>
      <c r="D40" s="56">
        <f>'Source Data'!H40</f>
        <v>5203.4516530730671</v>
      </c>
      <c r="E40" s="74">
        <f t="shared" si="11"/>
        <v>0</v>
      </c>
      <c r="F40" s="290"/>
      <c r="G40" s="56">
        <f>'Source Data'!I40</f>
        <v>693.972191189574</v>
      </c>
      <c r="H40" s="74">
        <f t="shared" si="12"/>
        <v>0</v>
      </c>
      <c r="I40" s="290"/>
      <c r="J40" s="56">
        <f>'Source Data'!J40</f>
        <v>189.26514305170204</v>
      </c>
      <c r="K40" s="74">
        <f t="shared" si="13"/>
        <v>0</v>
      </c>
      <c r="L40" s="290"/>
      <c r="M40" s="56">
        <f>'Source Data'!K40</f>
        <v>4731.62857629255</v>
      </c>
      <c r="N40" s="74">
        <f t="shared" si="14"/>
        <v>0</v>
      </c>
      <c r="O40" s="290"/>
      <c r="P40" s="56">
        <f>'Source Data'!L40</f>
        <v>1892.6514305170203</v>
      </c>
      <c r="Q40" s="74">
        <f t="shared" si="15"/>
        <v>0</v>
      </c>
      <c r="R40" s="93">
        <v>0</v>
      </c>
      <c r="S40" s="56"/>
      <c r="T40" s="56"/>
      <c r="U40" s="57">
        <f t="shared" si="28"/>
        <v>0</v>
      </c>
      <c r="V40" s="93">
        <f t="shared" si="2"/>
        <v>0</v>
      </c>
      <c r="W40" s="74">
        <f t="shared" si="16"/>
        <v>0</v>
      </c>
      <c r="X40" s="93">
        <f t="shared" si="17"/>
        <v>0</v>
      </c>
      <c r="Y40" s="56">
        <f>[1]Northeast!G40</f>
        <v>0</v>
      </c>
      <c r="Z40" s="93">
        <f t="shared" si="18"/>
        <v>0</v>
      </c>
      <c r="AA40" s="56"/>
      <c r="AB40" s="56">
        <f t="shared" si="19"/>
        <v>0</v>
      </c>
      <c r="AC40" s="93">
        <f t="shared" si="20"/>
        <v>0</v>
      </c>
      <c r="AD40" s="97">
        <f t="shared" si="29"/>
        <v>0</v>
      </c>
      <c r="AE40" s="75">
        <f>'Source Data'!N40</f>
        <v>1894</v>
      </c>
      <c r="AF40" s="90">
        <f t="shared" si="30"/>
        <v>0</v>
      </c>
      <c r="AG40" s="271"/>
      <c r="AH40" s="75">
        <f t="shared" si="21"/>
        <v>0</v>
      </c>
      <c r="AI40" s="271"/>
      <c r="AJ40" s="77">
        <f t="shared" si="31"/>
        <v>0</v>
      </c>
      <c r="AK40" s="76">
        <f t="shared" si="32"/>
        <v>0</v>
      </c>
      <c r="AL40" s="90">
        <f t="shared" si="22"/>
        <v>0</v>
      </c>
      <c r="AM40" s="79">
        <f t="shared" si="23"/>
        <v>0</v>
      </c>
      <c r="AN40" s="90">
        <f t="shared" si="24"/>
        <v>0</v>
      </c>
      <c r="AO40" s="56">
        <f>[1]Northeast!M40</f>
        <v>0</v>
      </c>
      <c r="AP40" s="90">
        <f t="shared" si="25"/>
        <v>0</v>
      </c>
      <c r="AQ40" s="77"/>
      <c r="AR40" s="77">
        <f t="shared" si="26"/>
        <v>0</v>
      </c>
      <c r="AS40" s="90">
        <f t="shared" si="27"/>
        <v>0</v>
      </c>
      <c r="AT40" s="78">
        <f t="shared" si="7"/>
        <v>0</v>
      </c>
      <c r="AU40" s="87">
        <f t="shared" si="8"/>
        <v>0</v>
      </c>
      <c r="AV40" s="116"/>
      <c r="AW40" s="74"/>
      <c r="AX40" s="74">
        <f t="shared" si="33"/>
        <v>0</v>
      </c>
      <c r="AY40" s="74">
        <f t="shared" si="34"/>
        <v>0</v>
      </c>
    </row>
    <row r="41" spans="1:51" ht="16.149999999999999" customHeight="1" x14ac:dyDescent="0.2">
      <c r="A41" s="49">
        <v>35</v>
      </c>
      <c r="B41" s="50" t="s">
        <v>40</v>
      </c>
      <c r="C41" s="272">
        <f>'8_2.1.18 SIS'!AC41</f>
        <v>0</v>
      </c>
      <c r="D41" s="51">
        <f>'Source Data'!H41</f>
        <v>4357.2318016845329</v>
      </c>
      <c r="E41" s="80">
        <f t="shared" si="11"/>
        <v>0</v>
      </c>
      <c r="F41" s="291"/>
      <c r="G41" s="51">
        <f>'Source Data'!I41</f>
        <v>608.37683053992896</v>
      </c>
      <c r="H41" s="80">
        <f t="shared" si="12"/>
        <v>0</v>
      </c>
      <c r="I41" s="291"/>
      <c r="J41" s="51">
        <f>'Source Data'!J41</f>
        <v>165.92095378361697</v>
      </c>
      <c r="K41" s="80">
        <f t="shared" si="13"/>
        <v>0</v>
      </c>
      <c r="L41" s="291"/>
      <c r="M41" s="51">
        <f>'Source Data'!K41</f>
        <v>4148.0238445904242</v>
      </c>
      <c r="N41" s="80">
        <f t="shared" si="14"/>
        <v>0</v>
      </c>
      <c r="O41" s="291"/>
      <c r="P41" s="51">
        <f>'Source Data'!L41</f>
        <v>1659.2095378361696</v>
      </c>
      <c r="Q41" s="80">
        <f t="shared" si="15"/>
        <v>0</v>
      </c>
      <c r="R41" s="94">
        <v>0</v>
      </c>
      <c r="S41" s="51"/>
      <c r="T41" s="51"/>
      <c r="U41" s="52">
        <f t="shared" si="28"/>
        <v>0</v>
      </c>
      <c r="V41" s="94">
        <f t="shared" si="2"/>
        <v>0</v>
      </c>
      <c r="W41" s="80">
        <f t="shared" si="16"/>
        <v>0</v>
      </c>
      <c r="X41" s="94">
        <f t="shared" si="17"/>
        <v>0</v>
      </c>
      <c r="Y41" s="51">
        <f>[1]Northeast!G41</f>
        <v>0</v>
      </c>
      <c r="Z41" s="94">
        <f t="shared" si="18"/>
        <v>0</v>
      </c>
      <c r="AA41" s="53"/>
      <c r="AB41" s="51">
        <f t="shared" si="19"/>
        <v>0</v>
      </c>
      <c r="AC41" s="95">
        <f t="shared" si="20"/>
        <v>0</v>
      </c>
      <c r="AD41" s="95">
        <f t="shared" si="29"/>
        <v>0</v>
      </c>
      <c r="AE41" s="71">
        <f>'Source Data'!N41</f>
        <v>3679</v>
      </c>
      <c r="AF41" s="91">
        <f t="shared" si="30"/>
        <v>0</v>
      </c>
      <c r="AG41" s="272"/>
      <c r="AH41" s="71">
        <f t="shared" si="21"/>
        <v>0</v>
      </c>
      <c r="AI41" s="272"/>
      <c r="AJ41" s="72">
        <f t="shared" si="31"/>
        <v>0</v>
      </c>
      <c r="AK41" s="73">
        <f t="shared" si="32"/>
        <v>0</v>
      </c>
      <c r="AL41" s="91">
        <f t="shared" si="22"/>
        <v>0</v>
      </c>
      <c r="AM41" s="82">
        <f t="shared" si="23"/>
        <v>0</v>
      </c>
      <c r="AN41" s="91">
        <f t="shared" si="24"/>
        <v>0</v>
      </c>
      <c r="AO41" s="51">
        <f>[1]Northeast!M41</f>
        <v>0</v>
      </c>
      <c r="AP41" s="91">
        <f t="shared" si="25"/>
        <v>0</v>
      </c>
      <c r="AQ41" s="72"/>
      <c r="AR41" s="72">
        <f t="shared" si="26"/>
        <v>0</v>
      </c>
      <c r="AS41" s="91">
        <f t="shared" si="27"/>
        <v>0</v>
      </c>
      <c r="AT41" s="81">
        <f t="shared" si="7"/>
        <v>0</v>
      </c>
      <c r="AU41" s="88">
        <f t="shared" si="8"/>
        <v>0</v>
      </c>
      <c r="AV41" s="116"/>
      <c r="AW41" s="80"/>
      <c r="AX41" s="80">
        <f t="shared" si="33"/>
        <v>0</v>
      </c>
      <c r="AY41" s="80">
        <f t="shared" si="34"/>
        <v>0</v>
      </c>
    </row>
    <row r="42" spans="1:51" ht="16.149999999999999" customHeight="1" x14ac:dyDescent="0.2">
      <c r="A42" s="58">
        <v>36</v>
      </c>
      <c r="B42" s="59" t="s">
        <v>41</v>
      </c>
      <c r="C42" s="270">
        <f>'8_2.1.18 SIS'!AC42</f>
        <v>0</v>
      </c>
      <c r="D42" s="60">
        <f>'Source Data'!H42</f>
        <v>3397.1647109485266</v>
      </c>
      <c r="E42" s="65">
        <f t="shared" si="11"/>
        <v>0</v>
      </c>
      <c r="F42" s="289"/>
      <c r="G42" s="60">
        <f>'Source Data'!I42</f>
        <v>463.14668164219148</v>
      </c>
      <c r="H42" s="65">
        <f t="shared" si="12"/>
        <v>0</v>
      </c>
      <c r="I42" s="289"/>
      <c r="J42" s="60">
        <f>'Source Data'!J42</f>
        <v>126.31273135696131</v>
      </c>
      <c r="K42" s="65">
        <f t="shared" si="13"/>
        <v>0</v>
      </c>
      <c r="L42" s="289"/>
      <c r="M42" s="60">
        <f>'Source Data'!K42</f>
        <v>3157.818283924033</v>
      </c>
      <c r="N42" s="65">
        <f t="shared" si="14"/>
        <v>0</v>
      </c>
      <c r="O42" s="289"/>
      <c r="P42" s="60">
        <f>'Source Data'!L42</f>
        <v>1263.1273135696131</v>
      </c>
      <c r="Q42" s="65">
        <f t="shared" si="15"/>
        <v>0</v>
      </c>
      <c r="R42" s="92">
        <v>0</v>
      </c>
      <c r="S42" s="60"/>
      <c r="T42" s="60"/>
      <c r="U42" s="61">
        <f t="shared" si="28"/>
        <v>0</v>
      </c>
      <c r="V42" s="92">
        <f t="shared" si="2"/>
        <v>0</v>
      </c>
      <c r="W42" s="65">
        <f t="shared" si="16"/>
        <v>0</v>
      </c>
      <c r="X42" s="92">
        <f t="shared" si="17"/>
        <v>0</v>
      </c>
      <c r="Y42" s="60">
        <f>[1]Northeast!G42</f>
        <v>0</v>
      </c>
      <c r="Z42" s="92">
        <f t="shared" si="18"/>
        <v>0</v>
      </c>
      <c r="AA42" s="60"/>
      <c r="AB42" s="60">
        <f t="shared" si="19"/>
        <v>0</v>
      </c>
      <c r="AC42" s="92">
        <f t="shared" si="20"/>
        <v>0</v>
      </c>
      <c r="AD42" s="96">
        <f t="shared" si="29"/>
        <v>0</v>
      </c>
      <c r="AE42" s="66">
        <f>'Source Data'!N42</f>
        <v>6275</v>
      </c>
      <c r="AF42" s="89">
        <f t="shared" si="30"/>
        <v>0</v>
      </c>
      <c r="AG42" s="270"/>
      <c r="AH42" s="66">
        <f t="shared" si="21"/>
        <v>0</v>
      </c>
      <c r="AI42" s="270"/>
      <c r="AJ42" s="68">
        <f t="shared" si="31"/>
        <v>0</v>
      </c>
      <c r="AK42" s="67">
        <f t="shared" si="32"/>
        <v>0</v>
      </c>
      <c r="AL42" s="89">
        <f t="shared" si="22"/>
        <v>0</v>
      </c>
      <c r="AM42" s="70">
        <f t="shared" si="23"/>
        <v>0</v>
      </c>
      <c r="AN42" s="89">
        <f t="shared" si="24"/>
        <v>0</v>
      </c>
      <c r="AO42" s="60">
        <f>[1]Northeast!M42</f>
        <v>0</v>
      </c>
      <c r="AP42" s="89">
        <f t="shared" si="25"/>
        <v>0</v>
      </c>
      <c r="AQ42" s="68"/>
      <c r="AR42" s="68">
        <f t="shared" si="26"/>
        <v>0</v>
      </c>
      <c r="AS42" s="89">
        <f t="shared" si="27"/>
        <v>0</v>
      </c>
      <c r="AT42" s="69">
        <f t="shared" si="7"/>
        <v>0</v>
      </c>
      <c r="AU42" s="86">
        <f t="shared" si="8"/>
        <v>0</v>
      </c>
      <c r="AV42" s="116"/>
      <c r="AW42" s="65"/>
      <c r="AX42" s="65">
        <f t="shared" si="33"/>
        <v>0</v>
      </c>
      <c r="AY42" s="65">
        <f t="shared" si="34"/>
        <v>0</v>
      </c>
    </row>
    <row r="43" spans="1:51" ht="16.149999999999999" customHeight="1" x14ac:dyDescent="0.2">
      <c r="A43" s="54">
        <v>37</v>
      </c>
      <c r="B43" s="55" t="s">
        <v>42</v>
      </c>
      <c r="C43" s="271">
        <f>'8_2.1.18 SIS'!AC43</f>
        <v>0</v>
      </c>
      <c r="D43" s="56">
        <f>'Source Data'!H43</f>
        <v>5115.2412376905504</v>
      </c>
      <c r="E43" s="74">
        <f t="shared" si="11"/>
        <v>0</v>
      </c>
      <c r="F43" s="290"/>
      <c r="G43" s="56">
        <f>'Source Data'!I43</f>
        <v>683.69591860374021</v>
      </c>
      <c r="H43" s="74">
        <f t="shared" si="12"/>
        <v>0</v>
      </c>
      <c r="I43" s="290"/>
      <c r="J43" s="56">
        <f>'Source Data'!J43</f>
        <v>186.46252325556549</v>
      </c>
      <c r="K43" s="74">
        <f t="shared" si="13"/>
        <v>0</v>
      </c>
      <c r="L43" s="290"/>
      <c r="M43" s="56">
        <f>'Source Data'!K43</f>
        <v>4661.5630813891366</v>
      </c>
      <c r="N43" s="74">
        <f t="shared" si="14"/>
        <v>0</v>
      </c>
      <c r="O43" s="290"/>
      <c r="P43" s="56">
        <f>'Source Data'!L43</f>
        <v>1864.6252325556547</v>
      </c>
      <c r="Q43" s="74">
        <f t="shared" si="15"/>
        <v>0</v>
      </c>
      <c r="R43" s="93">
        <v>0</v>
      </c>
      <c r="S43" s="56"/>
      <c r="T43" s="56"/>
      <c r="U43" s="57">
        <f t="shared" si="28"/>
        <v>0</v>
      </c>
      <c r="V43" s="93">
        <f t="shared" si="2"/>
        <v>0</v>
      </c>
      <c r="W43" s="74">
        <f t="shared" si="16"/>
        <v>0</v>
      </c>
      <c r="X43" s="93">
        <f t="shared" si="17"/>
        <v>0</v>
      </c>
      <c r="Y43" s="56">
        <f>[1]Northeast!G43</f>
        <v>0</v>
      </c>
      <c r="Z43" s="93">
        <f t="shared" si="18"/>
        <v>0</v>
      </c>
      <c r="AA43" s="56"/>
      <c r="AB43" s="56">
        <f t="shared" si="19"/>
        <v>0</v>
      </c>
      <c r="AC43" s="93">
        <f t="shared" si="20"/>
        <v>0</v>
      </c>
      <c r="AD43" s="97">
        <f t="shared" si="29"/>
        <v>0</v>
      </c>
      <c r="AE43" s="75">
        <f>'Source Data'!N43</f>
        <v>3876</v>
      </c>
      <c r="AF43" s="90">
        <f t="shared" si="30"/>
        <v>0</v>
      </c>
      <c r="AG43" s="271"/>
      <c r="AH43" s="75">
        <f t="shared" si="21"/>
        <v>0</v>
      </c>
      <c r="AI43" s="271"/>
      <c r="AJ43" s="77">
        <f t="shared" si="31"/>
        <v>0</v>
      </c>
      <c r="AK43" s="76">
        <f t="shared" si="32"/>
        <v>0</v>
      </c>
      <c r="AL43" s="90">
        <f t="shared" si="22"/>
        <v>0</v>
      </c>
      <c r="AM43" s="79">
        <f t="shared" si="23"/>
        <v>0</v>
      </c>
      <c r="AN43" s="90">
        <f t="shared" si="24"/>
        <v>0</v>
      </c>
      <c r="AO43" s="56">
        <f>[1]Northeast!M43</f>
        <v>0</v>
      </c>
      <c r="AP43" s="90">
        <f t="shared" si="25"/>
        <v>0</v>
      </c>
      <c r="AQ43" s="77"/>
      <c r="AR43" s="77">
        <f t="shared" si="26"/>
        <v>0</v>
      </c>
      <c r="AS43" s="90">
        <f t="shared" si="27"/>
        <v>0</v>
      </c>
      <c r="AT43" s="78">
        <f t="shared" si="7"/>
        <v>0</v>
      </c>
      <c r="AU43" s="87">
        <f t="shared" si="8"/>
        <v>0</v>
      </c>
      <c r="AV43" s="116"/>
      <c r="AW43" s="74"/>
      <c r="AX43" s="74">
        <f t="shared" si="33"/>
        <v>0</v>
      </c>
      <c r="AY43" s="74">
        <f t="shared" si="34"/>
        <v>0</v>
      </c>
    </row>
    <row r="44" spans="1:51" ht="16.149999999999999" customHeight="1" x14ac:dyDescent="0.2">
      <c r="A44" s="54">
        <v>38</v>
      </c>
      <c r="B44" s="55" t="s">
        <v>43</v>
      </c>
      <c r="C44" s="271">
        <f>'8_2.1.18 SIS'!AC44</f>
        <v>0</v>
      </c>
      <c r="D44" s="56">
        <f>'Source Data'!H44</f>
        <v>2242.6574879084728</v>
      </c>
      <c r="E44" s="74">
        <f t="shared" si="11"/>
        <v>0</v>
      </c>
      <c r="F44" s="290"/>
      <c r="G44" s="56">
        <f>'Source Data'!I44</f>
        <v>217.85498253596765</v>
      </c>
      <c r="H44" s="74">
        <f t="shared" si="12"/>
        <v>0</v>
      </c>
      <c r="I44" s="290"/>
      <c r="J44" s="56">
        <f>'Source Data'!J44</f>
        <v>59.414995237082067</v>
      </c>
      <c r="K44" s="74">
        <f t="shared" si="13"/>
        <v>0</v>
      </c>
      <c r="L44" s="290"/>
      <c r="M44" s="56">
        <f>'Source Data'!K44</f>
        <v>1485.3748809270521</v>
      </c>
      <c r="N44" s="74">
        <f t="shared" si="14"/>
        <v>0</v>
      </c>
      <c r="O44" s="290"/>
      <c r="P44" s="56">
        <f>'Source Data'!L44</f>
        <v>594.14995237082076</v>
      </c>
      <c r="Q44" s="74">
        <f t="shared" si="15"/>
        <v>0</v>
      </c>
      <c r="R44" s="93">
        <v>0</v>
      </c>
      <c r="S44" s="56"/>
      <c r="T44" s="56"/>
      <c r="U44" s="57">
        <f t="shared" si="28"/>
        <v>0</v>
      </c>
      <c r="V44" s="93">
        <f t="shared" si="2"/>
        <v>0</v>
      </c>
      <c r="W44" s="74">
        <f t="shared" si="16"/>
        <v>0</v>
      </c>
      <c r="X44" s="93">
        <f t="shared" si="17"/>
        <v>0</v>
      </c>
      <c r="Y44" s="56">
        <f>[1]Northeast!G44</f>
        <v>0</v>
      </c>
      <c r="Z44" s="93">
        <f t="shared" si="18"/>
        <v>0</v>
      </c>
      <c r="AA44" s="56"/>
      <c r="AB44" s="56">
        <f t="shared" si="19"/>
        <v>0</v>
      </c>
      <c r="AC44" s="93">
        <f t="shared" si="20"/>
        <v>0</v>
      </c>
      <c r="AD44" s="97">
        <f t="shared" si="29"/>
        <v>0</v>
      </c>
      <c r="AE44" s="75">
        <f>'Source Data'!N44</f>
        <v>11268</v>
      </c>
      <c r="AF44" s="90">
        <f t="shared" si="30"/>
        <v>0</v>
      </c>
      <c r="AG44" s="271"/>
      <c r="AH44" s="75">
        <f t="shared" si="21"/>
        <v>0</v>
      </c>
      <c r="AI44" s="271"/>
      <c r="AJ44" s="77">
        <f t="shared" si="31"/>
        <v>0</v>
      </c>
      <c r="AK44" s="76">
        <f t="shared" si="32"/>
        <v>0</v>
      </c>
      <c r="AL44" s="90">
        <f t="shared" si="22"/>
        <v>0</v>
      </c>
      <c r="AM44" s="79">
        <f t="shared" si="23"/>
        <v>0</v>
      </c>
      <c r="AN44" s="90">
        <f t="shared" si="24"/>
        <v>0</v>
      </c>
      <c r="AO44" s="56">
        <f>[1]Northeast!M44</f>
        <v>0</v>
      </c>
      <c r="AP44" s="90">
        <f t="shared" si="25"/>
        <v>0</v>
      </c>
      <c r="AQ44" s="77"/>
      <c r="AR44" s="77">
        <f t="shared" si="26"/>
        <v>0</v>
      </c>
      <c r="AS44" s="90">
        <f t="shared" si="27"/>
        <v>0</v>
      </c>
      <c r="AT44" s="78">
        <f t="shared" si="7"/>
        <v>0</v>
      </c>
      <c r="AU44" s="87">
        <f t="shared" si="8"/>
        <v>0</v>
      </c>
      <c r="AV44" s="116"/>
      <c r="AW44" s="74"/>
      <c r="AX44" s="74">
        <f t="shared" si="33"/>
        <v>0</v>
      </c>
      <c r="AY44" s="74">
        <f t="shared" si="34"/>
        <v>0</v>
      </c>
    </row>
    <row r="45" spans="1:51" ht="16.149999999999999" customHeight="1" x14ac:dyDescent="0.2">
      <c r="A45" s="54">
        <v>39</v>
      </c>
      <c r="B45" s="55" t="s">
        <v>44</v>
      </c>
      <c r="C45" s="271">
        <f>'8_2.1.18 SIS'!AC45</f>
        <v>0</v>
      </c>
      <c r="D45" s="56">
        <f>'Source Data'!H45</f>
        <v>2703.2750635068246</v>
      </c>
      <c r="E45" s="74">
        <f t="shared" si="11"/>
        <v>0</v>
      </c>
      <c r="F45" s="290"/>
      <c r="G45" s="56">
        <f>'Source Data'!I45</f>
        <v>360.15144440628399</v>
      </c>
      <c r="H45" s="74">
        <f t="shared" si="12"/>
        <v>0</v>
      </c>
      <c r="I45" s="290"/>
      <c r="J45" s="56">
        <f>'Source Data'!J45</f>
        <v>98.223121201713838</v>
      </c>
      <c r="K45" s="74">
        <f t="shared" si="13"/>
        <v>0</v>
      </c>
      <c r="L45" s="290"/>
      <c r="M45" s="56">
        <f>'Source Data'!K45</f>
        <v>2455.578030042846</v>
      </c>
      <c r="N45" s="74">
        <f t="shared" si="14"/>
        <v>0</v>
      </c>
      <c r="O45" s="290"/>
      <c r="P45" s="56">
        <f>'Source Data'!L45</f>
        <v>982.2312120171382</v>
      </c>
      <c r="Q45" s="74">
        <f t="shared" si="15"/>
        <v>0</v>
      </c>
      <c r="R45" s="93">
        <v>0</v>
      </c>
      <c r="S45" s="56"/>
      <c r="T45" s="56"/>
      <c r="U45" s="57">
        <f t="shared" si="28"/>
        <v>0</v>
      </c>
      <c r="V45" s="93">
        <f t="shared" si="2"/>
        <v>0</v>
      </c>
      <c r="W45" s="74">
        <f t="shared" si="16"/>
        <v>0</v>
      </c>
      <c r="X45" s="93">
        <f t="shared" si="17"/>
        <v>0</v>
      </c>
      <c r="Y45" s="56">
        <f>[1]Northeast!G45</f>
        <v>0</v>
      </c>
      <c r="Z45" s="93">
        <f t="shared" si="18"/>
        <v>0</v>
      </c>
      <c r="AA45" s="56"/>
      <c r="AB45" s="56">
        <f t="shared" si="19"/>
        <v>0</v>
      </c>
      <c r="AC45" s="93">
        <f t="shared" si="20"/>
        <v>0</v>
      </c>
      <c r="AD45" s="97">
        <f t="shared" si="29"/>
        <v>0</v>
      </c>
      <c r="AE45" s="75">
        <f>'Source Data'!N45</f>
        <v>5158</v>
      </c>
      <c r="AF45" s="90">
        <f t="shared" si="30"/>
        <v>0</v>
      </c>
      <c r="AG45" s="271"/>
      <c r="AH45" s="75">
        <f t="shared" si="21"/>
        <v>0</v>
      </c>
      <c r="AI45" s="271"/>
      <c r="AJ45" s="77">
        <f t="shared" si="31"/>
        <v>0</v>
      </c>
      <c r="AK45" s="76">
        <f t="shared" si="32"/>
        <v>0</v>
      </c>
      <c r="AL45" s="90">
        <f t="shared" si="22"/>
        <v>0</v>
      </c>
      <c r="AM45" s="79">
        <f t="shared" si="23"/>
        <v>0</v>
      </c>
      <c r="AN45" s="90">
        <f t="shared" si="24"/>
        <v>0</v>
      </c>
      <c r="AO45" s="56">
        <f>[1]Northeast!M45</f>
        <v>0</v>
      </c>
      <c r="AP45" s="90">
        <f t="shared" si="25"/>
        <v>0</v>
      </c>
      <c r="AQ45" s="77"/>
      <c r="AR45" s="77">
        <f t="shared" si="26"/>
        <v>0</v>
      </c>
      <c r="AS45" s="90">
        <f t="shared" si="27"/>
        <v>0</v>
      </c>
      <c r="AT45" s="78">
        <f t="shared" si="7"/>
        <v>0</v>
      </c>
      <c r="AU45" s="87">
        <f t="shared" si="8"/>
        <v>0</v>
      </c>
      <c r="AV45" s="116"/>
      <c r="AW45" s="74"/>
      <c r="AX45" s="74">
        <f t="shared" si="33"/>
        <v>0</v>
      </c>
      <c r="AY45" s="74">
        <f t="shared" si="34"/>
        <v>0</v>
      </c>
    </row>
    <row r="46" spans="1:51" ht="16.149999999999999" customHeight="1" x14ac:dyDescent="0.2">
      <c r="A46" s="49">
        <v>40</v>
      </c>
      <c r="B46" s="50" t="s">
        <v>45</v>
      </c>
      <c r="C46" s="272">
        <f>'8_2.1.18 SIS'!AC46</f>
        <v>0</v>
      </c>
      <c r="D46" s="51">
        <f>'Source Data'!H46</f>
        <v>4843.6552941270829</v>
      </c>
      <c r="E46" s="80">
        <f t="shared" si="11"/>
        <v>0</v>
      </c>
      <c r="F46" s="291"/>
      <c r="G46" s="51">
        <f>'Source Data'!I46</f>
        <v>644.48181238686641</v>
      </c>
      <c r="H46" s="80">
        <f t="shared" si="12"/>
        <v>0</v>
      </c>
      <c r="I46" s="291"/>
      <c r="J46" s="51">
        <f>'Source Data'!J46</f>
        <v>175.76776701459988</v>
      </c>
      <c r="K46" s="80">
        <f t="shared" si="13"/>
        <v>0</v>
      </c>
      <c r="L46" s="291"/>
      <c r="M46" s="51">
        <f>'Source Data'!K46</f>
        <v>4394.194175364998</v>
      </c>
      <c r="N46" s="80">
        <f t="shared" si="14"/>
        <v>0</v>
      </c>
      <c r="O46" s="291"/>
      <c r="P46" s="51">
        <f>'Source Data'!L46</f>
        <v>1757.6776701459989</v>
      </c>
      <c r="Q46" s="80">
        <f t="shared" si="15"/>
        <v>0</v>
      </c>
      <c r="R46" s="94">
        <v>0</v>
      </c>
      <c r="S46" s="51"/>
      <c r="T46" s="51"/>
      <c r="U46" s="52">
        <f t="shared" si="28"/>
        <v>0</v>
      </c>
      <c r="V46" s="94">
        <f t="shared" si="2"/>
        <v>0</v>
      </c>
      <c r="W46" s="80">
        <f t="shared" si="16"/>
        <v>0</v>
      </c>
      <c r="X46" s="94">
        <f t="shared" si="17"/>
        <v>0</v>
      </c>
      <c r="Y46" s="51">
        <f>[1]Northeast!G46</f>
        <v>0</v>
      </c>
      <c r="Z46" s="94">
        <f t="shared" si="18"/>
        <v>0</v>
      </c>
      <c r="AA46" s="53"/>
      <c r="AB46" s="51">
        <f t="shared" si="19"/>
        <v>0</v>
      </c>
      <c r="AC46" s="95">
        <f t="shared" si="20"/>
        <v>0</v>
      </c>
      <c r="AD46" s="95">
        <f t="shared" si="29"/>
        <v>0</v>
      </c>
      <c r="AE46" s="71">
        <f>'Source Data'!N46</f>
        <v>4005</v>
      </c>
      <c r="AF46" s="91">
        <f t="shared" si="30"/>
        <v>0</v>
      </c>
      <c r="AG46" s="272"/>
      <c r="AH46" s="71">
        <f t="shared" si="21"/>
        <v>0</v>
      </c>
      <c r="AI46" s="272"/>
      <c r="AJ46" s="72">
        <f t="shared" si="31"/>
        <v>0</v>
      </c>
      <c r="AK46" s="73">
        <f t="shared" si="32"/>
        <v>0</v>
      </c>
      <c r="AL46" s="91">
        <f t="shared" si="22"/>
        <v>0</v>
      </c>
      <c r="AM46" s="82">
        <f t="shared" si="23"/>
        <v>0</v>
      </c>
      <c r="AN46" s="91">
        <f t="shared" si="24"/>
        <v>0</v>
      </c>
      <c r="AO46" s="51">
        <f>[1]Northeast!M46</f>
        <v>0</v>
      </c>
      <c r="AP46" s="91">
        <f t="shared" si="25"/>
        <v>0</v>
      </c>
      <c r="AQ46" s="72"/>
      <c r="AR46" s="72">
        <f t="shared" si="26"/>
        <v>0</v>
      </c>
      <c r="AS46" s="91">
        <f t="shared" si="27"/>
        <v>0</v>
      </c>
      <c r="AT46" s="81">
        <f t="shared" si="7"/>
        <v>0</v>
      </c>
      <c r="AU46" s="88">
        <f t="shared" si="8"/>
        <v>0</v>
      </c>
      <c r="AV46" s="116"/>
      <c r="AW46" s="80"/>
      <c r="AX46" s="80">
        <f t="shared" si="33"/>
        <v>0</v>
      </c>
      <c r="AY46" s="80">
        <f t="shared" si="34"/>
        <v>0</v>
      </c>
    </row>
    <row r="47" spans="1:51" ht="16.149999999999999" customHeight="1" x14ac:dyDescent="0.2">
      <c r="A47" s="58">
        <v>41</v>
      </c>
      <c r="B47" s="59" t="s">
        <v>46</v>
      </c>
      <c r="C47" s="270">
        <f>'8_2.1.18 SIS'!AC47</f>
        <v>0</v>
      </c>
      <c r="D47" s="60">
        <f>'Source Data'!H47</f>
        <v>2834.247173471952</v>
      </c>
      <c r="E47" s="65">
        <f t="shared" si="11"/>
        <v>0</v>
      </c>
      <c r="F47" s="289"/>
      <c r="G47" s="60">
        <f>'Source Data'!I47</f>
        <v>378.64303242739538</v>
      </c>
      <c r="H47" s="65">
        <f t="shared" si="12"/>
        <v>0</v>
      </c>
      <c r="I47" s="289"/>
      <c r="J47" s="60">
        <f>'Source Data'!J47</f>
        <v>103.26628157110781</v>
      </c>
      <c r="K47" s="65">
        <f t="shared" si="13"/>
        <v>0</v>
      </c>
      <c r="L47" s="289"/>
      <c r="M47" s="60">
        <f>'Source Data'!K47</f>
        <v>2581.6570392776953</v>
      </c>
      <c r="N47" s="65">
        <f t="shared" si="14"/>
        <v>0</v>
      </c>
      <c r="O47" s="289"/>
      <c r="P47" s="60">
        <f>'Source Data'!L47</f>
        <v>1032.6628157110781</v>
      </c>
      <c r="Q47" s="65">
        <f t="shared" si="15"/>
        <v>0</v>
      </c>
      <c r="R47" s="92">
        <v>0</v>
      </c>
      <c r="S47" s="60"/>
      <c r="T47" s="60"/>
      <c r="U47" s="61">
        <f t="shared" si="28"/>
        <v>0</v>
      </c>
      <c r="V47" s="92">
        <f t="shared" si="2"/>
        <v>0</v>
      </c>
      <c r="W47" s="65">
        <f t="shared" si="16"/>
        <v>0</v>
      </c>
      <c r="X47" s="92">
        <f t="shared" si="17"/>
        <v>0</v>
      </c>
      <c r="Y47" s="60">
        <f>[1]Northeast!G47</f>
        <v>0</v>
      </c>
      <c r="Z47" s="92">
        <f t="shared" si="18"/>
        <v>0</v>
      </c>
      <c r="AA47" s="60"/>
      <c r="AB47" s="60">
        <f t="shared" si="19"/>
        <v>0</v>
      </c>
      <c r="AC47" s="92">
        <f t="shared" si="20"/>
        <v>0</v>
      </c>
      <c r="AD47" s="96">
        <f t="shared" si="29"/>
        <v>0</v>
      </c>
      <c r="AE47" s="66">
        <f>'Source Data'!N47</f>
        <v>9547</v>
      </c>
      <c r="AF47" s="89">
        <f t="shared" si="30"/>
        <v>0</v>
      </c>
      <c r="AG47" s="270"/>
      <c r="AH47" s="66">
        <f t="shared" si="21"/>
        <v>0</v>
      </c>
      <c r="AI47" s="270"/>
      <c r="AJ47" s="68">
        <f t="shared" si="31"/>
        <v>0</v>
      </c>
      <c r="AK47" s="67">
        <f t="shared" si="32"/>
        <v>0</v>
      </c>
      <c r="AL47" s="89">
        <f t="shared" si="22"/>
        <v>0</v>
      </c>
      <c r="AM47" s="70">
        <f t="shared" si="23"/>
        <v>0</v>
      </c>
      <c r="AN47" s="89">
        <f t="shared" si="24"/>
        <v>0</v>
      </c>
      <c r="AO47" s="60">
        <f>[1]Northeast!M47</f>
        <v>0</v>
      </c>
      <c r="AP47" s="89">
        <f t="shared" si="25"/>
        <v>0</v>
      </c>
      <c r="AQ47" s="68"/>
      <c r="AR47" s="68">
        <f t="shared" si="26"/>
        <v>0</v>
      </c>
      <c r="AS47" s="89">
        <f t="shared" si="27"/>
        <v>0</v>
      </c>
      <c r="AT47" s="69">
        <f t="shared" si="7"/>
        <v>0</v>
      </c>
      <c r="AU47" s="86">
        <f t="shared" si="8"/>
        <v>0</v>
      </c>
      <c r="AV47" s="116"/>
      <c r="AW47" s="65"/>
      <c r="AX47" s="65">
        <f t="shared" si="33"/>
        <v>0</v>
      </c>
      <c r="AY47" s="65">
        <f t="shared" si="34"/>
        <v>0</v>
      </c>
    </row>
    <row r="48" spans="1:51" ht="16.149999999999999" customHeight="1" x14ac:dyDescent="0.2">
      <c r="A48" s="54">
        <v>42</v>
      </c>
      <c r="B48" s="55" t="s">
        <v>47</v>
      </c>
      <c r="C48" s="271">
        <f>'8_2.1.18 SIS'!AC48</f>
        <v>0</v>
      </c>
      <c r="D48" s="56">
        <f>'Source Data'!H48</f>
        <v>4267.2926645330763</v>
      </c>
      <c r="E48" s="74">
        <f t="shared" si="11"/>
        <v>0</v>
      </c>
      <c r="F48" s="290"/>
      <c r="G48" s="56">
        <f>'Source Data'!I48</f>
        <v>585.87981046741402</v>
      </c>
      <c r="H48" s="74">
        <f t="shared" si="12"/>
        <v>0</v>
      </c>
      <c r="I48" s="290"/>
      <c r="J48" s="56">
        <f>'Source Data'!J48</f>
        <v>159.78540285474929</v>
      </c>
      <c r="K48" s="74">
        <f t="shared" si="13"/>
        <v>0</v>
      </c>
      <c r="L48" s="290"/>
      <c r="M48" s="56">
        <f>'Source Data'!K48</f>
        <v>3994.6350713687325</v>
      </c>
      <c r="N48" s="74">
        <f t="shared" si="14"/>
        <v>0</v>
      </c>
      <c r="O48" s="290"/>
      <c r="P48" s="56">
        <f>'Source Data'!L48</f>
        <v>1597.8540285474928</v>
      </c>
      <c r="Q48" s="74">
        <f t="shared" si="15"/>
        <v>0</v>
      </c>
      <c r="R48" s="93">
        <v>0</v>
      </c>
      <c r="S48" s="56"/>
      <c r="T48" s="56"/>
      <c r="U48" s="57">
        <f t="shared" si="28"/>
        <v>0</v>
      </c>
      <c r="V48" s="93">
        <f t="shared" si="2"/>
        <v>0</v>
      </c>
      <c r="W48" s="74">
        <f t="shared" si="16"/>
        <v>0</v>
      </c>
      <c r="X48" s="93">
        <f t="shared" si="17"/>
        <v>0</v>
      </c>
      <c r="Y48" s="56">
        <f>[1]Northeast!G48</f>
        <v>0</v>
      </c>
      <c r="Z48" s="93">
        <f t="shared" si="18"/>
        <v>0</v>
      </c>
      <c r="AA48" s="56"/>
      <c r="AB48" s="56">
        <f t="shared" si="19"/>
        <v>0</v>
      </c>
      <c r="AC48" s="93">
        <f t="shared" si="20"/>
        <v>0</v>
      </c>
      <c r="AD48" s="97">
        <f t="shared" si="29"/>
        <v>0</v>
      </c>
      <c r="AE48" s="75">
        <f>'Source Data'!N48</f>
        <v>4334</v>
      </c>
      <c r="AF48" s="90">
        <f t="shared" si="30"/>
        <v>0</v>
      </c>
      <c r="AG48" s="271"/>
      <c r="AH48" s="75">
        <f t="shared" si="21"/>
        <v>0</v>
      </c>
      <c r="AI48" s="271"/>
      <c r="AJ48" s="77">
        <f t="shared" si="31"/>
        <v>0</v>
      </c>
      <c r="AK48" s="76">
        <f t="shared" si="32"/>
        <v>0</v>
      </c>
      <c r="AL48" s="90">
        <f t="shared" si="22"/>
        <v>0</v>
      </c>
      <c r="AM48" s="79">
        <f t="shared" si="23"/>
        <v>0</v>
      </c>
      <c r="AN48" s="90">
        <f t="shared" si="24"/>
        <v>0</v>
      </c>
      <c r="AO48" s="56">
        <f>[1]Northeast!M48</f>
        <v>0</v>
      </c>
      <c r="AP48" s="90">
        <f t="shared" si="25"/>
        <v>0</v>
      </c>
      <c r="AQ48" s="77"/>
      <c r="AR48" s="77">
        <f t="shared" si="26"/>
        <v>0</v>
      </c>
      <c r="AS48" s="90">
        <f t="shared" si="27"/>
        <v>0</v>
      </c>
      <c r="AT48" s="78">
        <f t="shared" si="7"/>
        <v>0</v>
      </c>
      <c r="AU48" s="87">
        <f t="shared" si="8"/>
        <v>0</v>
      </c>
      <c r="AV48" s="116"/>
      <c r="AW48" s="74"/>
      <c r="AX48" s="74">
        <f t="shared" si="33"/>
        <v>0</v>
      </c>
      <c r="AY48" s="74">
        <f t="shared" si="34"/>
        <v>0</v>
      </c>
    </row>
    <row r="49" spans="1:51" ht="16.149999999999999" customHeight="1" x14ac:dyDescent="0.2">
      <c r="A49" s="54">
        <v>43</v>
      </c>
      <c r="B49" s="55" t="s">
        <v>48</v>
      </c>
      <c r="C49" s="271">
        <f>'8_2.1.18 SIS'!AC49</f>
        <v>0</v>
      </c>
      <c r="D49" s="56">
        <f>'Source Data'!H49</f>
        <v>5171.5692260226861</v>
      </c>
      <c r="E49" s="74">
        <f t="shared" si="11"/>
        <v>0</v>
      </c>
      <c r="F49" s="290"/>
      <c r="G49" s="56">
        <f>'Source Data'!I49</f>
        <v>687.72808854852053</v>
      </c>
      <c r="H49" s="74">
        <f t="shared" si="12"/>
        <v>0</v>
      </c>
      <c r="I49" s="290"/>
      <c r="J49" s="56">
        <f>'Source Data'!J49</f>
        <v>187.56220596777831</v>
      </c>
      <c r="K49" s="74">
        <f t="shared" si="13"/>
        <v>0</v>
      </c>
      <c r="L49" s="290"/>
      <c r="M49" s="56">
        <f>'Source Data'!K49</f>
        <v>4689.0551491944589</v>
      </c>
      <c r="N49" s="74">
        <f t="shared" si="14"/>
        <v>0</v>
      </c>
      <c r="O49" s="290"/>
      <c r="P49" s="56">
        <f>'Source Data'!L49</f>
        <v>1875.6220596777835</v>
      </c>
      <c r="Q49" s="74">
        <f t="shared" si="15"/>
        <v>0</v>
      </c>
      <c r="R49" s="93">
        <v>0</v>
      </c>
      <c r="S49" s="56"/>
      <c r="T49" s="56"/>
      <c r="U49" s="57">
        <f t="shared" si="28"/>
        <v>0</v>
      </c>
      <c r="V49" s="93">
        <f t="shared" si="2"/>
        <v>0</v>
      </c>
      <c r="W49" s="74">
        <f t="shared" si="16"/>
        <v>0</v>
      </c>
      <c r="X49" s="93">
        <f t="shared" si="17"/>
        <v>0</v>
      </c>
      <c r="Y49" s="56">
        <f>[1]Northeast!G49</f>
        <v>0</v>
      </c>
      <c r="Z49" s="93">
        <f t="shared" si="18"/>
        <v>0</v>
      </c>
      <c r="AA49" s="56"/>
      <c r="AB49" s="56">
        <f t="shared" si="19"/>
        <v>0</v>
      </c>
      <c r="AC49" s="93">
        <f t="shared" si="20"/>
        <v>0</v>
      </c>
      <c r="AD49" s="97">
        <f t="shared" si="29"/>
        <v>0</v>
      </c>
      <c r="AE49" s="75">
        <f>'Source Data'!N49</f>
        <v>3642</v>
      </c>
      <c r="AF49" s="90">
        <f t="shared" si="30"/>
        <v>0</v>
      </c>
      <c r="AG49" s="271"/>
      <c r="AH49" s="75">
        <f t="shared" si="21"/>
        <v>0</v>
      </c>
      <c r="AI49" s="271"/>
      <c r="AJ49" s="77">
        <f t="shared" si="31"/>
        <v>0</v>
      </c>
      <c r="AK49" s="76">
        <f t="shared" si="32"/>
        <v>0</v>
      </c>
      <c r="AL49" s="90">
        <f t="shared" si="22"/>
        <v>0</v>
      </c>
      <c r="AM49" s="79">
        <f t="shared" si="23"/>
        <v>0</v>
      </c>
      <c r="AN49" s="90">
        <f t="shared" si="24"/>
        <v>0</v>
      </c>
      <c r="AO49" s="56">
        <f>[1]Northeast!M49</f>
        <v>0</v>
      </c>
      <c r="AP49" s="90">
        <f t="shared" si="25"/>
        <v>0</v>
      </c>
      <c r="AQ49" s="77"/>
      <c r="AR49" s="77">
        <f t="shared" si="26"/>
        <v>0</v>
      </c>
      <c r="AS49" s="90">
        <f t="shared" si="27"/>
        <v>0</v>
      </c>
      <c r="AT49" s="78">
        <f t="shared" si="7"/>
        <v>0</v>
      </c>
      <c r="AU49" s="87">
        <f t="shared" si="8"/>
        <v>0</v>
      </c>
      <c r="AV49" s="116"/>
      <c r="AW49" s="74"/>
      <c r="AX49" s="74">
        <f t="shared" si="33"/>
        <v>0</v>
      </c>
      <c r="AY49" s="74">
        <f t="shared" si="34"/>
        <v>0</v>
      </c>
    </row>
    <row r="50" spans="1:51" ht="16.149999999999999" customHeight="1" x14ac:dyDescent="0.2">
      <c r="A50" s="54">
        <v>44</v>
      </c>
      <c r="B50" s="55" t="s">
        <v>49</v>
      </c>
      <c r="C50" s="271">
        <f>'8_2.1.18 SIS'!AC50</f>
        <v>0</v>
      </c>
      <c r="D50" s="56">
        <f>'Source Data'!H50</f>
        <v>4763.2835459226835</v>
      </c>
      <c r="E50" s="74">
        <f t="shared" si="11"/>
        <v>0</v>
      </c>
      <c r="F50" s="290"/>
      <c r="G50" s="56">
        <f>'Source Data'!I50</f>
        <v>640.0242289674087</v>
      </c>
      <c r="H50" s="74">
        <f t="shared" si="12"/>
        <v>0</v>
      </c>
      <c r="I50" s="290"/>
      <c r="J50" s="56">
        <f>'Source Data'!J50</f>
        <v>174.5520624456569</v>
      </c>
      <c r="K50" s="74">
        <f t="shared" si="13"/>
        <v>0</v>
      </c>
      <c r="L50" s="290"/>
      <c r="M50" s="56">
        <f>'Source Data'!K50</f>
        <v>4363.8015611414239</v>
      </c>
      <c r="N50" s="74">
        <f t="shared" si="14"/>
        <v>0</v>
      </c>
      <c r="O50" s="290"/>
      <c r="P50" s="56">
        <f>'Source Data'!L50</f>
        <v>1745.5206244565691</v>
      </c>
      <c r="Q50" s="74">
        <f t="shared" si="15"/>
        <v>0</v>
      </c>
      <c r="R50" s="93">
        <v>0</v>
      </c>
      <c r="S50" s="56"/>
      <c r="T50" s="56"/>
      <c r="U50" s="57">
        <f t="shared" si="28"/>
        <v>0</v>
      </c>
      <c r="V50" s="93">
        <f t="shared" si="2"/>
        <v>0</v>
      </c>
      <c r="W50" s="74">
        <f t="shared" si="16"/>
        <v>0</v>
      </c>
      <c r="X50" s="93">
        <f t="shared" si="17"/>
        <v>0</v>
      </c>
      <c r="Y50" s="56">
        <f>[1]Northeast!G50</f>
        <v>0</v>
      </c>
      <c r="Z50" s="93">
        <f t="shared" si="18"/>
        <v>0</v>
      </c>
      <c r="AA50" s="56"/>
      <c r="AB50" s="56">
        <f t="shared" si="19"/>
        <v>0</v>
      </c>
      <c r="AC50" s="93">
        <f t="shared" si="20"/>
        <v>0</v>
      </c>
      <c r="AD50" s="97">
        <f t="shared" si="29"/>
        <v>0</v>
      </c>
      <c r="AE50" s="75">
        <f>'Source Data'!N50</f>
        <v>3969</v>
      </c>
      <c r="AF50" s="90">
        <f t="shared" si="30"/>
        <v>0</v>
      </c>
      <c r="AG50" s="271"/>
      <c r="AH50" s="75">
        <f t="shared" si="21"/>
        <v>0</v>
      </c>
      <c r="AI50" s="271"/>
      <c r="AJ50" s="77">
        <f t="shared" si="31"/>
        <v>0</v>
      </c>
      <c r="AK50" s="76">
        <f t="shared" si="32"/>
        <v>0</v>
      </c>
      <c r="AL50" s="90">
        <f t="shared" si="22"/>
        <v>0</v>
      </c>
      <c r="AM50" s="79">
        <f t="shared" si="23"/>
        <v>0</v>
      </c>
      <c r="AN50" s="90">
        <f t="shared" si="24"/>
        <v>0</v>
      </c>
      <c r="AO50" s="56">
        <f>[1]Northeast!M50</f>
        <v>0</v>
      </c>
      <c r="AP50" s="90">
        <f t="shared" si="25"/>
        <v>0</v>
      </c>
      <c r="AQ50" s="77"/>
      <c r="AR50" s="77">
        <f t="shared" si="26"/>
        <v>0</v>
      </c>
      <c r="AS50" s="90">
        <f t="shared" si="27"/>
        <v>0</v>
      </c>
      <c r="AT50" s="78">
        <f t="shared" si="7"/>
        <v>0</v>
      </c>
      <c r="AU50" s="87">
        <f t="shared" si="8"/>
        <v>0</v>
      </c>
      <c r="AV50" s="116"/>
      <c r="AW50" s="74"/>
      <c r="AX50" s="74">
        <f t="shared" si="33"/>
        <v>0</v>
      </c>
      <c r="AY50" s="74">
        <f t="shared" si="34"/>
        <v>0</v>
      </c>
    </row>
    <row r="51" spans="1:51" ht="16.149999999999999" customHeight="1" x14ac:dyDescent="0.2">
      <c r="A51" s="49">
        <v>45</v>
      </c>
      <c r="B51" s="50" t="s">
        <v>50</v>
      </c>
      <c r="C51" s="272">
        <f>'8_2.1.18 SIS'!AC51</f>
        <v>0</v>
      </c>
      <c r="D51" s="51">
        <f>'Source Data'!H51</f>
        <v>2675.6537559078151</v>
      </c>
      <c r="E51" s="80">
        <f t="shared" si="11"/>
        <v>0</v>
      </c>
      <c r="F51" s="291"/>
      <c r="G51" s="51">
        <f>'Source Data'!I51</f>
        <v>332.43156845204078</v>
      </c>
      <c r="H51" s="80">
        <f t="shared" si="12"/>
        <v>0</v>
      </c>
      <c r="I51" s="291"/>
      <c r="J51" s="51">
        <f>'Source Data'!J51</f>
        <v>90.66315503237476</v>
      </c>
      <c r="K51" s="80">
        <f t="shared" si="13"/>
        <v>0</v>
      </c>
      <c r="L51" s="291"/>
      <c r="M51" s="51">
        <f>'Source Data'!K51</f>
        <v>2266.578875809369</v>
      </c>
      <c r="N51" s="80">
        <f t="shared" si="14"/>
        <v>0</v>
      </c>
      <c r="O51" s="291"/>
      <c r="P51" s="51">
        <f>'Source Data'!L51</f>
        <v>906.63155032374766</v>
      </c>
      <c r="Q51" s="80">
        <f t="shared" si="15"/>
        <v>0</v>
      </c>
      <c r="R51" s="94">
        <v>0</v>
      </c>
      <c r="S51" s="51"/>
      <c r="T51" s="51"/>
      <c r="U51" s="52">
        <f t="shared" si="28"/>
        <v>0</v>
      </c>
      <c r="V51" s="94">
        <f t="shared" si="2"/>
        <v>0</v>
      </c>
      <c r="W51" s="80">
        <f t="shared" si="16"/>
        <v>0</v>
      </c>
      <c r="X51" s="94">
        <f t="shared" si="17"/>
        <v>0</v>
      </c>
      <c r="Y51" s="51">
        <f>[1]Northeast!G51</f>
        <v>0</v>
      </c>
      <c r="Z51" s="94">
        <f t="shared" si="18"/>
        <v>0</v>
      </c>
      <c r="AA51" s="53"/>
      <c r="AB51" s="51">
        <f t="shared" si="19"/>
        <v>0</v>
      </c>
      <c r="AC51" s="95">
        <f t="shared" si="20"/>
        <v>0</v>
      </c>
      <c r="AD51" s="95">
        <f t="shared" si="29"/>
        <v>0</v>
      </c>
      <c r="AE51" s="71">
        <f>'Source Data'!N51</f>
        <v>13416</v>
      </c>
      <c r="AF51" s="91">
        <f t="shared" si="30"/>
        <v>0</v>
      </c>
      <c r="AG51" s="272"/>
      <c r="AH51" s="71">
        <f t="shared" si="21"/>
        <v>0</v>
      </c>
      <c r="AI51" s="272"/>
      <c r="AJ51" s="72">
        <f t="shared" si="31"/>
        <v>0</v>
      </c>
      <c r="AK51" s="73">
        <f t="shared" si="32"/>
        <v>0</v>
      </c>
      <c r="AL51" s="91">
        <f t="shared" si="22"/>
        <v>0</v>
      </c>
      <c r="AM51" s="82">
        <f t="shared" si="23"/>
        <v>0</v>
      </c>
      <c r="AN51" s="91">
        <f t="shared" si="24"/>
        <v>0</v>
      </c>
      <c r="AO51" s="51">
        <f>[1]Northeast!M51</f>
        <v>0</v>
      </c>
      <c r="AP51" s="91">
        <f t="shared" si="25"/>
        <v>0</v>
      </c>
      <c r="AQ51" s="72"/>
      <c r="AR51" s="72">
        <f t="shared" si="26"/>
        <v>0</v>
      </c>
      <c r="AS51" s="91">
        <f t="shared" si="27"/>
        <v>0</v>
      </c>
      <c r="AT51" s="81">
        <f t="shared" si="7"/>
        <v>0</v>
      </c>
      <c r="AU51" s="88">
        <f t="shared" si="8"/>
        <v>0</v>
      </c>
      <c r="AV51" s="116"/>
      <c r="AW51" s="80"/>
      <c r="AX51" s="80">
        <f t="shared" si="33"/>
        <v>0</v>
      </c>
      <c r="AY51" s="80">
        <f t="shared" si="34"/>
        <v>0</v>
      </c>
    </row>
    <row r="52" spans="1:51" ht="16.149999999999999" customHeight="1" x14ac:dyDescent="0.2">
      <c r="A52" s="58">
        <v>46</v>
      </c>
      <c r="B52" s="59" t="s">
        <v>51</v>
      </c>
      <c r="C52" s="270">
        <f>'8_2.1.18 SIS'!AC52</f>
        <v>0</v>
      </c>
      <c r="D52" s="60">
        <f>'Source Data'!H52</f>
        <v>5480.4352847367336</v>
      </c>
      <c r="E52" s="65">
        <f t="shared" si="11"/>
        <v>0</v>
      </c>
      <c r="F52" s="289"/>
      <c r="G52" s="60">
        <f>'Source Data'!I52</f>
        <v>708.93963160759859</v>
      </c>
      <c r="H52" s="65">
        <f t="shared" si="12"/>
        <v>0</v>
      </c>
      <c r="I52" s="289"/>
      <c r="J52" s="60">
        <f>'Source Data'!J52</f>
        <v>193.3471722566178</v>
      </c>
      <c r="K52" s="65">
        <f t="shared" si="13"/>
        <v>0</v>
      </c>
      <c r="L52" s="289"/>
      <c r="M52" s="60">
        <f>'Source Data'!K52</f>
        <v>4833.6793064154454</v>
      </c>
      <c r="N52" s="65">
        <f t="shared" si="14"/>
        <v>0</v>
      </c>
      <c r="O52" s="289"/>
      <c r="P52" s="60">
        <f>'Source Data'!L52</f>
        <v>1933.4717225661777</v>
      </c>
      <c r="Q52" s="65">
        <f t="shared" si="15"/>
        <v>0</v>
      </c>
      <c r="R52" s="92">
        <v>0</v>
      </c>
      <c r="S52" s="60"/>
      <c r="T52" s="60"/>
      <c r="U52" s="61">
        <f t="shared" si="28"/>
        <v>0</v>
      </c>
      <c r="V52" s="92">
        <f t="shared" si="2"/>
        <v>0</v>
      </c>
      <c r="W52" s="65">
        <f t="shared" si="16"/>
        <v>0</v>
      </c>
      <c r="X52" s="92">
        <f t="shared" si="17"/>
        <v>0</v>
      </c>
      <c r="Y52" s="60">
        <f>[1]Northeast!G52</f>
        <v>0</v>
      </c>
      <c r="Z52" s="92">
        <f t="shared" si="18"/>
        <v>0</v>
      </c>
      <c r="AA52" s="60"/>
      <c r="AB52" s="60">
        <f t="shared" si="19"/>
        <v>0</v>
      </c>
      <c r="AC52" s="92">
        <f t="shared" si="20"/>
        <v>0</v>
      </c>
      <c r="AD52" s="96">
        <f t="shared" si="29"/>
        <v>0</v>
      </c>
      <c r="AE52" s="66">
        <f>'Source Data'!N52</f>
        <v>2991</v>
      </c>
      <c r="AF52" s="89">
        <f t="shared" si="30"/>
        <v>0</v>
      </c>
      <c r="AG52" s="270"/>
      <c r="AH52" s="66">
        <f t="shared" si="21"/>
        <v>0</v>
      </c>
      <c r="AI52" s="270"/>
      <c r="AJ52" s="68">
        <f t="shared" si="31"/>
        <v>0</v>
      </c>
      <c r="AK52" s="67">
        <f t="shared" si="32"/>
        <v>0</v>
      </c>
      <c r="AL52" s="89">
        <f t="shared" si="22"/>
        <v>0</v>
      </c>
      <c r="AM52" s="70">
        <f t="shared" si="23"/>
        <v>0</v>
      </c>
      <c r="AN52" s="89">
        <f t="shared" si="24"/>
        <v>0</v>
      </c>
      <c r="AO52" s="60">
        <f>[1]Northeast!M52</f>
        <v>0</v>
      </c>
      <c r="AP52" s="89">
        <f t="shared" si="25"/>
        <v>0</v>
      </c>
      <c r="AQ52" s="68"/>
      <c r="AR52" s="68">
        <f t="shared" si="26"/>
        <v>0</v>
      </c>
      <c r="AS52" s="89">
        <f t="shared" si="27"/>
        <v>0</v>
      </c>
      <c r="AT52" s="69">
        <f t="shared" si="7"/>
        <v>0</v>
      </c>
      <c r="AU52" s="86">
        <f t="shared" si="8"/>
        <v>0</v>
      </c>
      <c r="AV52" s="116"/>
      <c r="AW52" s="65"/>
      <c r="AX52" s="65">
        <f t="shared" si="33"/>
        <v>0</v>
      </c>
      <c r="AY52" s="65">
        <f t="shared" si="34"/>
        <v>0</v>
      </c>
    </row>
    <row r="53" spans="1:51" ht="16.149999999999999" customHeight="1" x14ac:dyDescent="0.2">
      <c r="A53" s="54">
        <v>47</v>
      </c>
      <c r="B53" s="55" t="s">
        <v>52</v>
      </c>
      <c r="C53" s="271">
        <f>'8_2.1.18 SIS'!AC53</f>
        <v>0</v>
      </c>
      <c r="D53" s="56">
        <f>'Source Data'!H53</f>
        <v>2851.064211175285</v>
      </c>
      <c r="E53" s="74">
        <f t="shared" si="11"/>
        <v>0</v>
      </c>
      <c r="F53" s="290"/>
      <c r="G53" s="56">
        <f>'Source Data'!I53</f>
        <v>340.85181534745152</v>
      </c>
      <c r="H53" s="74">
        <f t="shared" si="12"/>
        <v>0</v>
      </c>
      <c r="I53" s="290"/>
      <c r="J53" s="56">
        <f>'Source Data'!J53</f>
        <v>92.959586003850404</v>
      </c>
      <c r="K53" s="74">
        <f t="shared" si="13"/>
        <v>0</v>
      </c>
      <c r="L53" s="290"/>
      <c r="M53" s="56">
        <f>'Source Data'!K53</f>
        <v>2323.9896500962604</v>
      </c>
      <c r="N53" s="74">
        <f t="shared" si="14"/>
        <v>0</v>
      </c>
      <c r="O53" s="290"/>
      <c r="P53" s="56">
        <f>'Source Data'!L53</f>
        <v>929.59586003850404</v>
      </c>
      <c r="Q53" s="74">
        <f t="shared" si="15"/>
        <v>0</v>
      </c>
      <c r="R53" s="93">
        <v>0</v>
      </c>
      <c r="S53" s="56"/>
      <c r="T53" s="56"/>
      <c r="U53" s="57">
        <f t="shared" si="28"/>
        <v>0</v>
      </c>
      <c r="V53" s="93">
        <f t="shared" si="2"/>
        <v>0</v>
      </c>
      <c r="W53" s="74">
        <f t="shared" si="16"/>
        <v>0</v>
      </c>
      <c r="X53" s="93">
        <f t="shared" si="17"/>
        <v>0</v>
      </c>
      <c r="Y53" s="56">
        <f>[1]Northeast!G53</f>
        <v>0</v>
      </c>
      <c r="Z53" s="93">
        <f t="shared" si="18"/>
        <v>0</v>
      </c>
      <c r="AA53" s="56"/>
      <c r="AB53" s="56">
        <f t="shared" si="19"/>
        <v>0</v>
      </c>
      <c r="AC53" s="93">
        <f t="shared" si="20"/>
        <v>0</v>
      </c>
      <c r="AD53" s="97">
        <f t="shared" si="29"/>
        <v>0</v>
      </c>
      <c r="AE53" s="75">
        <f>'Source Data'!N53</f>
        <v>13043</v>
      </c>
      <c r="AF53" s="90">
        <f t="shared" si="30"/>
        <v>0</v>
      </c>
      <c r="AG53" s="271"/>
      <c r="AH53" s="75">
        <f t="shared" si="21"/>
        <v>0</v>
      </c>
      <c r="AI53" s="271"/>
      <c r="AJ53" s="77">
        <f t="shared" si="31"/>
        <v>0</v>
      </c>
      <c r="AK53" s="76">
        <f t="shared" si="32"/>
        <v>0</v>
      </c>
      <c r="AL53" s="90">
        <f t="shared" si="22"/>
        <v>0</v>
      </c>
      <c r="AM53" s="79">
        <f t="shared" si="23"/>
        <v>0</v>
      </c>
      <c r="AN53" s="90">
        <f t="shared" si="24"/>
        <v>0</v>
      </c>
      <c r="AO53" s="56">
        <f>[1]Northeast!M53</f>
        <v>0</v>
      </c>
      <c r="AP53" s="90">
        <f t="shared" si="25"/>
        <v>0</v>
      </c>
      <c r="AQ53" s="77"/>
      <c r="AR53" s="77">
        <f t="shared" si="26"/>
        <v>0</v>
      </c>
      <c r="AS53" s="90">
        <f t="shared" si="27"/>
        <v>0</v>
      </c>
      <c r="AT53" s="78">
        <f t="shared" si="7"/>
        <v>0</v>
      </c>
      <c r="AU53" s="87">
        <f t="shared" si="8"/>
        <v>0</v>
      </c>
      <c r="AV53" s="116"/>
      <c r="AW53" s="74"/>
      <c r="AX53" s="74">
        <f t="shared" si="33"/>
        <v>0</v>
      </c>
      <c r="AY53" s="74">
        <f t="shared" si="34"/>
        <v>0</v>
      </c>
    </row>
    <row r="54" spans="1:51" ht="16.149999999999999" customHeight="1" x14ac:dyDescent="0.2">
      <c r="A54" s="54">
        <v>48</v>
      </c>
      <c r="B54" s="55" t="s">
        <v>74</v>
      </c>
      <c r="C54" s="271">
        <f>'8_2.1.18 SIS'!AC54</f>
        <v>0</v>
      </c>
      <c r="D54" s="56">
        <f>'Source Data'!H54</f>
        <v>3995.2813864350205</v>
      </c>
      <c r="E54" s="74">
        <f t="shared" si="11"/>
        <v>0</v>
      </c>
      <c r="F54" s="290"/>
      <c r="G54" s="56">
        <f>'Source Data'!I54</f>
        <v>516.40353727376908</v>
      </c>
      <c r="H54" s="74">
        <f t="shared" si="12"/>
        <v>0</v>
      </c>
      <c r="I54" s="290"/>
      <c r="J54" s="56">
        <f>'Source Data'!J54</f>
        <v>140.83732834739155</v>
      </c>
      <c r="K54" s="74">
        <f t="shared" si="13"/>
        <v>0</v>
      </c>
      <c r="L54" s="290"/>
      <c r="M54" s="56">
        <f>'Source Data'!K54</f>
        <v>3520.9332086847894</v>
      </c>
      <c r="N54" s="74">
        <f t="shared" si="14"/>
        <v>0</v>
      </c>
      <c r="O54" s="290"/>
      <c r="P54" s="56">
        <f>'Source Data'!L54</f>
        <v>1408.3732834739153</v>
      </c>
      <c r="Q54" s="74">
        <f t="shared" si="15"/>
        <v>0</v>
      </c>
      <c r="R54" s="93">
        <v>0</v>
      </c>
      <c r="S54" s="56"/>
      <c r="T54" s="56"/>
      <c r="U54" s="57">
        <f t="shared" si="28"/>
        <v>0</v>
      </c>
      <c r="V54" s="93">
        <f t="shared" si="2"/>
        <v>0</v>
      </c>
      <c r="W54" s="74">
        <f t="shared" si="16"/>
        <v>0</v>
      </c>
      <c r="X54" s="93">
        <f t="shared" si="17"/>
        <v>0</v>
      </c>
      <c r="Y54" s="56">
        <f>[1]Northeast!G54</f>
        <v>0</v>
      </c>
      <c r="Z54" s="93">
        <f t="shared" si="18"/>
        <v>0</v>
      </c>
      <c r="AA54" s="56"/>
      <c r="AB54" s="56">
        <f t="shared" si="19"/>
        <v>0</v>
      </c>
      <c r="AC54" s="93">
        <f t="shared" si="20"/>
        <v>0</v>
      </c>
      <c r="AD54" s="97">
        <f t="shared" si="29"/>
        <v>0</v>
      </c>
      <c r="AE54" s="75">
        <f>'Source Data'!N54</f>
        <v>5158</v>
      </c>
      <c r="AF54" s="90">
        <f t="shared" si="30"/>
        <v>0</v>
      </c>
      <c r="AG54" s="271"/>
      <c r="AH54" s="75">
        <f t="shared" si="21"/>
        <v>0</v>
      </c>
      <c r="AI54" s="271"/>
      <c r="AJ54" s="77">
        <f t="shared" si="31"/>
        <v>0</v>
      </c>
      <c r="AK54" s="76">
        <f t="shared" si="32"/>
        <v>0</v>
      </c>
      <c r="AL54" s="90">
        <f t="shared" si="22"/>
        <v>0</v>
      </c>
      <c r="AM54" s="79">
        <f t="shared" si="23"/>
        <v>0</v>
      </c>
      <c r="AN54" s="90">
        <f t="shared" si="24"/>
        <v>0</v>
      </c>
      <c r="AO54" s="56">
        <f>[1]Northeast!M54</f>
        <v>0</v>
      </c>
      <c r="AP54" s="90">
        <f t="shared" si="25"/>
        <v>0</v>
      </c>
      <c r="AQ54" s="77"/>
      <c r="AR54" s="77">
        <f t="shared" si="26"/>
        <v>0</v>
      </c>
      <c r="AS54" s="90">
        <f t="shared" si="27"/>
        <v>0</v>
      </c>
      <c r="AT54" s="78">
        <f t="shared" si="7"/>
        <v>0</v>
      </c>
      <c r="AU54" s="87">
        <f t="shared" si="8"/>
        <v>0</v>
      </c>
      <c r="AV54" s="116"/>
      <c r="AW54" s="74"/>
      <c r="AX54" s="74">
        <f t="shared" si="33"/>
        <v>0</v>
      </c>
      <c r="AY54" s="74">
        <f t="shared" si="34"/>
        <v>0</v>
      </c>
    </row>
    <row r="55" spans="1:51" ht="16.149999999999999" customHeight="1" x14ac:dyDescent="0.2">
      <c r="A55" s="54">
        <v>49</v>
      </c>
      <c r="B55" s="55" t="s">
        <v>53</v>
      </c>
      <c r="C55" s="271">
        <f>'8_2.1.18 SIS'!AC55</f>
        <v>0</v>
      </c>
      <c r="D55" s="56">
        <f>'Source Data'!H55</f>
        <v>4510.9600632140227</v>
      </c>
      <c r="E55" s="74">
        <f t="shared" si="11"/>
        <v>0</v>
      </c>
      <c r="F55" s="290"/>
      <c r="G55" s="56">
        <f>'Source Data'!I55</f>
        <v>660.79145627436594</v>
      </c>
      <c r="H55" s="74">
        <f t="shared" si="12"/>
        <v>0</v>
      </c>
      <c r="I55" s="290"/>
      <c r="J55" s="56">
        <f>'Source Data'!J55</f>
        <v>180.21585171119071</v>
      </c>
      <c r="K55" s="74">
        <f t="shared" si="13"/>
        <v>0</v>
      </c>
      <c r="L55" s="290"/>
      <c r="M55" s="56">
        <f>'Source Data'!K55</f>
        <v>4505.3962927797675</v>
      </c>
      <c r="N55" s="74">
        <f t="shared" si="14"/>
        <v>0</v>
      </c>
      <c r="O55" s="290"/>
      <c r="P55" s="56">
        <f>'Source Data'!L55</f>
        <v>1802.158517111907</v>
      </c>
      <c r="Q55" s="74">
        <f t="shared" si="15"/>
        <v>0</v>
      </c>
      <c r="R55" s="93">
        <v>0</v>
      </c>
      <c r="S55" s="56"/>
      <c r="T55" s="56"/>
      <c r="U55" s="57">
        <f t="shared" si="28"/>
        <v>0</v>
      </c>
      <c r="V55" s="93">
        <f t="shared" si="2"/>
        <v>0</v>
      </c>
      <c r="W55" s="74">
        <f t="shared" si="16"/>
        <v>0</v>
      </c>
      <c r="X55" s="93">
        <f t="shared" si="17"/>
        <v>0</v>
      </c>
      <c r="Y55" s="56">
        <f>[1]Northeast!G55</f>
        <v>0</v>
      </c>
      <c r="Z55" s="93">
        <f t="shared" si="18"/>
        <v>0</v>
      </c>
      <c r="AA55" s="56"/>
      <c r="AB55" s="56">
        <f t="shared" si="19"/>
        <v>0</v>
      </c>
      <c r="AC55" s="93">
        <f t="shared" si="20"/>
        <v>0</v>
      </c>
      <c r="AD55" s="97">
        <f t="shared" si="29"/>
        <v>0</v>
      </c>
      <c r="AE55" s="75">
        <f>'Source Data'!N55</f>
        <v>2655</v>
      </c>
      <c r="AF55" s="90">
        <f t="shared" si="30"/>
        <v>0</v>
      </c>
      <c r="AG55" s="271"/>
      <c r="AH55" s="75">
        <f t="shared" si="21"/>
        <v>0</v>
      </c>
      <c r="AI55" s="271"/>
      <c r="AJ55" s="77">
        <f t="shared" si="31"/>
        <v>0</v>
      </c>
      <c r="AK55" s="76">
        <f t="shared" si="32"/>
        <v>0</v>
      </c>
      <c r="AL55" s="90">
        <f t="shared" si="22"/>
        <v>0</v>
      </c>
      <c r="AM55" s="79">
        <f t="shared" si="23"/>
        <v>0</v>
      </c>
      <c r="AN55" s="90">
        <f t="shared" si="24"/>
        <v>0</v>
      </c>
      <c r="AO55" s="56">
        <f>[1]Northeast!M55</f>
        <v>0</v>
      </c>
      <c r="AP55" s="90">
        <f t="shared" si="25"/>
        <v>0</v>
      </c>
      <c r="AQ55" s="77"/>
      <c r="AR55" s="77">
        <f t="shared" si="26"/>
        <v>0</v>
      </c>
      <c r="AS55" s="90">
        <f t="shared" si="27"/>
        <v>0</v>
      </c>
      <c r="AT55" s="78">
        <f t="shared" si="7"/>
        <v>0</v>
      </c>
      <c r="AU55" s="87">
        <f t="shared" si="8"/>
        <v>0</v>
      </c>
      <c r="AV55" s="116"/>
      <c r="AW55" s="74"/>
      <c r="AX55" s="74">
        <f t="shared" si="33"/>
        <v>0</v>
      </c>
      <c r="AY55" s="74">
        <f t="shared" si="34"/>
        <v>0</v>
      </c>
    </row>
    <row r="56" spans="1:51" ht="16.149999999999999" customHeight="1" x14ac:dyDescent="0.2">
      <c r="A56" s="49">
        <v>50</v>
      </c>
      <c r="B56" s="50" t="s">
        <v>54</v>
      </c>
      <c r="C56" s="272">
        <f>'8_2.1.18 SIS'!AC56</f>
        <v>0</v>
      </c>
      <c r="D56" s="51">
        <f>'Source Data'!H56</f>
        <v>4738.7087437121554</v>
      </c>
      <c r="E56" s="80">
        <f t="shared" si="11"/>
        <v>0</v>
      </c>
      <c r="F56" s="291"/>
      <c r="G56" s="51">
        <f>'Source Data'!I56</f>
        <v>638.95176727517901</v>
      </c>
      <c r="H56" s="80">
        <f t="shared" si="12"/>
        <v>0</v>
      </c>
      <c r="I56" s="291"/>
      <c r="J56" s="51">
        <f>'Source Data'!J56</f>
        <v>174.25957289323065</v>
      </c>
      <c r="K56" s="80">
        <f t="shared" si="13"/>
        <v>0</v>
      </c>
      <c r="L56" s="291"/>
      <c r="M56" s="51">
        <f>'Source Data'!K56</f>
        <v>4356.4893223307663</v>
      </c>
      <c r="N56" s="80">
        <f t="shared" si="14"/>
        <v>0</v>
      </c>
      <c r="O56" s="291"/>
      <c r="P56" s="51">
        <f>'Source Data'!L56</f>
        <v>1742.5957289323062</v>
      </c>
      <c r="Q56" s="80">
        <f t="shared" si="15"/>
        <v>0</v>
      </c>
      <c r="R56" s="94">
        <v>0</v>
      </c>
      <c r="S56" s="51"/>
      <c r="T56" s="51"/>
      <c r="U56" s="52">
        <f t="shared" si="28"/>
        <v>0</v>
      </c>
      <c r="V56" s="94">
        <f t="shared" si="2"/>
        <v>0</v>
      </c>
      <c r="W56" s="80">
        <f t="shared" si="16"/>
        <v>0</v>
      </c>
      <c r="X56" s="94">
        <f t="shared" si="17"/>
        <v>0</v>
      </c>
      <c r="Y56" s="51">
        <f>[1]Northeast!G56</f>
        <v>0</v>
      </c>
      <c r="Z56" s="94">
        <f t="shared" si="18"/>
        <v>0</v>
      </c>
      <c r="AA56" s="53"/>
      <c r="AB56" s="51">
        <f t="shared" si="19"/>
        <v>0</v>
      </c>
      <c r="AC56" s="95">
        <f t="shared" si="20"/>
        <v>0</v>
      </c>
      <c r="AD56" s="95">
        <f t="shared" si="29"/>
        <v>0</v>
      </c>
      <c r="AE56" s="71">
        <f>'Source Data'!N56</f>
        <v>3490</v>
      </c>
      <c r="AF56" s="91">
        <f t="shared" si="30"/>
        <v>0</v>
      </c>
      <c r="AG56" s="272"/>
      <c r="AH56" s="71">
        <f t="shared" si="21"/>
        <v>0</v>
      </c>
      <c r="AI56" s="272"/>
      <c r="AJ56" s="72">
        <f t="shared" si="31"/>
        <v>0</v>
      </c>
      <c r="AK56" s="73">
        <f t="shared" si="32"/>
        <v>0</v>
      </c>
      <c r="AL56" s="91">
        <f t="shared" si="22"/>
        <v>0</v>
      </c>
      <c r="AM56" s="82">
        <f t="shared" si="23"/>
        <v>0</v>
      </c>
      <c r="AN56" s="91">
        <f t="shared" si="24"/>
        <v>0</v>
      </c>
      <c r="AO56" s="51">
        <f>[1]Northeast!M56</f>
        <v>0</v>
      </c>
      <c r="AP56" s="91">
        <f t="shared" si="25"/>
        <v>0</v>
      </c>
      <c r="AQ56" s="72"/>
      <c r="AR56" s="72">
        <f t="shared" si="26"/>
        <v>0</v>
      </c>
      <c r="AS56" s="91">
        <f t="shared" si="27"/>
        <v>0</v>
      </c>
      <c r="AT56" s="81">
        <f t="shared" si="7"/>
        <v>0</v>
      </c>
      <c r="AU56" s="88">
        <f t="shared" si="8"/>
        <v>0</v>
      </c>
      <c r="AV56" s="116"/>
      <c r="AW56" s="80"/>
      <c r="AX56" s="80">
        <f t="shared" si="33"/>
        <v>0</v>
      </c>
      <c r="AY56" s="80">
        <f t="shared" si="34"/>
        <v>0</v>
      </c>
    </row>
    <row r="57" spans="1:51" ht="16.149999999999999" customHeight="1" x14ac:dyDescent="0.2">
      <c r="A57" s="58">
        <v>51</v>
      </c>
      <c r="B57" s="59" t="s">
        <v>55</v>
      </c>
      <c r="C57" s="270">
        <f>'8_2.1.18 SIS'!AC57</f>
        <v>0</v>
      </c>
      <c r="D57" s="60">
        <f>'Source Data'!H57</f>
        <v>4281.7369154997223</v>
      </c>
      <c r="E57" s="65">
        <f t="shared" si="11"/>
        <v>0</v>
      </c>
      <c r="F57" s="289"/>
      <c r="G57" s="60">
        <f>'Source Data'!I57</f>
        <v>570.93395934473472</v>
      </c>
      <c r="H57" s="65">
        <f t="shared" si="12"/>
        <v>0</v>
      </c>
      <c r="I57" s="289"/>
      <c r="J57" s="60">
        <f>'Source Data'!J57</f>
        <v>155.70926163947308</v>
      </c>
      <c r="K57" s="65">
        <f t="shared" si="13"/>
        <v>0</v>
      </c>
      <c r="L57" s="289"/>
      <c r="M57" s="60">
        <f>'Source Data'!K57</f>
        <v>3892.7315409868274</v>
      </c>
      <c r="N57" s="65">
        <f t="shared" si="14"/>
        <v>0</v>
      </c>
      <c r="O57" s="289"/>
      <c r="P57" s="60">
        <f>'Source Data'!L57</f>
        <v>1557.0926163947308</v>
      </c>
      <c r="Q57" s="65">
        <f t="shared" si="15"/>
        <v>0</v>
      </c>
      <c r="R57" s="92">
        <v>0</v>
      </c>
      <c r="S57" s="60"/>
      <c r="T57" s="60"/>
      <c r="U57" s="61">
        <f t="shared" si="28"/>
        <v>0</v>
      </c>
      <c r="V57" s="92">
        <f t="shared" si="2"/>
        <v>0</v>
      </c>
      <c r="W57" s="65">
        <f t="shared" si="16"/>
        <v>0</v>
      </c>
      <c r="X57" s="92">
        <f t="shared" si="17"/>
        <v>0</v>
      </c>
      <c r="Y57" s="60">
        <f>[1]Northeast!G57</f>
        <v>0</v>
      </c>
      <c r="Z57" s="92">
        <f t="shared" si="18"/>
        <v>0</v>
      </c>
      <c r="AA57" s="60"/>
      <c r="AB57" s="60">
        <f t="shared" si="19"/>
        <v>0</v>
      </c>
      <c r="AC57" s="92">
        <f t="shared" si="20"/>
        <v>0</v>
      </c>
      <c r="AD57" s="96">
        <f t="shared" si="29"/>
        <v>0</v>
      </c>
      <c r="AE57" s="66">
        <f>'Source Data'!N57</f>
        <v>4268</v>
      </c>
      <c r="AF57" s="89">
        <f t="shared" si="30"/>
        <v>0</v>
      </c>
      <c r="AG57" s="270"/>
      <c r="AH57" s="66">
        <f t="shared" si="21"/>
        <v>0</v>
      </c>
      <c r="AI57" s="270"/>
      <c r="AJ57" s="68">
        <f t="shared" si="31"/>
        <v>0</v>
      </c>
      <c r="AK57" s="67">
        <f t="shared" si="32"/>
        <v>0</v>
      </c>
      <c r="AL57" s="89">
        <f t="shared" si="22"/>
        <v>0</v>
      </c>
      <c r="AM57" s="70">
        <f t="shared" si="23"/>
        <v>0</v>
      </c>
      <c r="AN57" s="89">
        <f t="shared" si="24"/>
        <v>0</v>
      </c>
      <c r="AO57" s="60">
        <f>[1]Northeast!M57</f>
        <v>0</v>
      </c>
      <c r="AP57" s="89">
        <f t="shared" si="25"/>
        <v>0</v>
      </c>
      <c r="AQ57" s="68"/>
      <c r="AR57" s="68">
        <f t="shared" si="26"/>
        <v>0</v>
      </c>
      <c r="AS57" s="89">
        <f t="shared" si="27"/>
        <v>0</v>
      </c>
      <c r="AT57" s="69">
        <f t="shared" si="7"/>
        <v>0</v>
      </c>
      <c r="AU57" s="86">
        <f t="shared" si="8"/>
        <v>0</v>
      </c>
      <c r="AV57" s="116"/>
      <c r="AW57" s="65"/>
      <c r="AX57" s="65">
        <f t="shared" si="33"/>
        <v>0</v>
      </c>
      <c r="AY57" s="65">
        <f t="shared" si="34"/>
        <v>0</v>
      </c>
    </row>
    <row r="58" spans="1:51" ht="16.149999999999999" customHeight="1" x14ac:dyDescent="0.2">
      <c r="A58" s="54">
        <v>52</v>
      </c>
      <c r="B58" s="55" t="s">
        <v>56</v>
      </c>
      <c r="C58" s="271">
        <f>'8_2.1.18 SIS'!AC58</f>
        <v>0</v>
      </c>
      <c r="D58" s="56">
        <f>'Source Data'!H58</f>
        <v>4477.885435486186</v>
      </c>
      <c r="E58" s="74">
        <f t="shared" si="11"/>
        <v>0</v>
      </c>
      <c r="F58" s="290"/>
      <c r="G58" s="56">
        <f>'Source Data'!I58</f>
        <v>601.39043740535396</v>
      </c>
      <c r="H58" s="74">
        <f t="shared" si="12"/>
        <v>0</v>
      </c>
      <c r="I58" s="290"/>
      <c r="J58" s="56">
        <f>'Source Data'!J58</f>
        <v>164.01557383782384</v>
      </c>
      <c r="K58" s="74">
        <f t="shared" si="13"/>
        <v>0</v>
      </c>
      <c r="L58" s="290"/>
      <c r="M58" s="56">
        <f>'Source Data'!K58</f>
        <v>4100.3893459455958</v>
      </c>
      <c r="N58" s="74">
        <f t="shared" si="14"/>
        <v>0</v>
      </c>
      <c r="O58" s="290"/>
      <c r="P58" s="56">
        <f>'Source Data'!L58</f>
        <v>1640.1557383782383</v>
      </c>
      <c r="Q58" s="74">
        <f t="shared" si="15"/>
        <v>0</v>
      </c>
      <c r="R58" s="93">
        <v>0</v>
      </c>
      <c r="S58" s="56"/>
      <c r="T58" s="56"/>
      <c r="U58" s="57">
        <f t="shared" si="28"/>
        <v>0</v>
      </c>
      <c r="V58" s="93">
        <f t="shared" si="2"/>
        <v>0</v>
      </c>
      <c r="W58" s="74">
        <f t="shared" si="16"/>
        <v>0</v>
      </c>
      <c r="X58" s="93">
        <f t="shared" si="17"/>
        <v>0</v>
      </c>
      <c r="Y58" s="56">
        <f>[1]Northeast!G58</f>
        <v>0</v>
      </c>
      <c r="Z58" s="93">
        <f t="shared" si="18"/>
        <v>0</v>
      </c>
      <c r="AA58" s="56"/>
      <c r="AB58" s="56">
        <f t="shared" si="19"/>
        <v>0</v>
      </c>
      <c r="AC58" s="93">
        <f t="shared" si="20"/>
        <v>0</v>
      </c>
      <c r="AD58" s="97">
        <f t="shared" si="29"/>
        <v>0</v>
      </c>
      <c r="AE58" s="75">
        <f>'Source Data'!N58</f>
        <v>5924</v>
      </c>
      <c r="AF58" s="90">
        <f t="shared" si="30"/>
        <v>0</v>
      </c>
      <c r="AG58" s="271"/>
      <c r="AH58" s="75">
        <f t="shared" si="21"/>
        <v>0</v>
      </c>
      <c r="AI58" s="271"/>
      <c r="AJ58" s="77">
        <f t="shared" si="31"/>
        <v>0</v>
      </c>
      <c r="AK58" s="76">
        <f t="shared" si="32"/>
        <v>0</v>
      </c>
      <c r="AL58" s="90">
        <f t="shared" si="22"/>
        <v>0</v>
      </c>
      <c r="AM58" s="79">
        <f t="shared" si="23"/>
        <v>0</v>
      </c>
      <c r="AN58" s="90">
        <f t="shared" si="24"/>
        <v>0</v>
      </c>
      <c r="AO58" s="56">
        <f>[1]Northeast!M58</f>
        <v>0</v>
      </c>
      <c r="AP58" s="90">
        <f t="shared" si="25"/>
        <v>0</v>
      </c>
      <c r="AQ58" s="77"/>
      <c r="AR58" s="77">
        <f t="shared" si="26"/>
        <v>0</v>
      </c>
      <c r="AS58" s="90">
        <f t="shared" si="27"/>
        <v>0</v>
      </c>
      <c r="AT58" s="78">
        <f t="shared" si="7"/>
        <v>0</v>
      </c>
      <c r="AU58" s="87">
        <f t="shared" si="8"/>
        <v>0</v>
      </c>
      <c r="AV58" s="116"/>
      <c r="AW58" s="74"/>
      <c r="AX58" s="74">
        <f t="shared" si="33"/>
        <v>0</v>
      </c>
      <c r="AY58" s="74">
        <f t="shared" si="34"/>
        <v>0</v>
      </c>
    </row>
    <row r="59" spans="1:51" ht="16.149999999999999" customHeight="1" x14ac:dyDescent="0.2">
      <c r="A59" s="54">
        <v>53</v>
      </c>
      <c r="B59" s="55" t="s">
        <v>57</v>
      </c>
      <c r="C59" s="271">
        <f>'8_2.1.18 SIS'!AC59</f>
        <v>0</v>
      </c>
      <c r="D59" s="56">
        <f>'Source Data'!H59</f>
        <v>4674.7758891865669</v>
      </c>
      <c r="E59" s="74">
        <f t="shared" si="11"/>
        <v>0</v>
      </c>
      <c r="F59" s="290"/>
      <c r="G59" s="56">
        <f>'Source Data'!I59</f>
        <v>663.32493479155164</v>
      </c>
      <c r="H59" s="74">
        <f t="shared" si="12"/>
        <v>0</v>
      </c>
      <c r="I59" s="290"/>
      <c r="J59" s="56">
        <f>'Source Data'!J59</f>
        <v>180.90680039769586</v>
      </c>
      <c r="K59" s="74">
        <f t="shared" si="13"/>
        <v>0</v>
      </c>
      <c r="L59" s="290"/>
      <c r="M59" s="56">
        <f>'Source Data'!K59</f>
        <v>4522.670009942397</v>
      </c>
      <c r="N59" s="74">
        <f t="shared" si="14"/>
        <v>0</v>
      </c>
      <c r="O59" s="290"/>
      <c r="P59" s="56">
        <f>'Source Data'!L59</f>
        <v>1809.0680039769588</v>
      </c>
      <c r="Q59" s="74">
        <f t="shared" si="15"/>
        <v>0</v>
      </c>
      <c r="R59" s="93">
        <v>0</v>
      </c>
      <c r="S59" s="56"/>
      <c r="T59" s="56"/>
      <c r="U59" s="57">
        <f t="shared" si="28"/>
        <v>0</v>
      </c>
      <c r="V59" s="93">
        <f t="shared" si="2"/>
        <v>0</v>
      </c>
      <c r="W59" s="74">
        <f t="shared" si="16"/>
        <v>0</v>
      </c>
      <c r="X59" s="93">
        <f t="shared" si="17"/>
        <v>0</v>
      </c>
      <c r="Y59" s="56">
        <f>[1]Northeast!G59</f>
        <v>0</v>
      </c>
      <c r="Z59" s="93">
        <f t="shared" si="18"/>
        <v>0</v>
      </c>
      <c r="AA59" s="56"/>
      <c r="AB59" s="56">
        <f t="shared" si="19"/>
        <v>0</v>
      </c>
      <c r="AC59" s="93">
        <f t="shared" si="20"/>
        <v>0</v>
      </c>
      <c r="AD59" s="97">
        <f t="shared" si="29"/>
        <v>0</v>
      </c>
      <c r="AE59" s="75">
        <f>'Source Data'!N59</f>
        <v>2670</v>
      </c>
      <c r="AF59" s="90">
        <f t="shared" si="30"/>
        <v>0</v>
      </c>
      <c r="AG59" s="271"/>
      <c r="AH59" s="75">
        <f t="shared" si="21"/>
        <v>0</v>
      </c>
      <c r="AI59" s="271"/>
      <c r="AJ59" s="77">
        <f t="shared" si="31"/>
        <v>0</v>
      </c>
      <c r="AK59" s="76">
        <f t="shared" si="32"/>
        <v>0</v>
      </c>
      <c r="AL59" s="90">
        <f t="shared" si="22"/>
        <v>0</v>
      </c>
      <c r="AM59" s="79">
        <f t="shared" si="23"/>
        <v>0</v>
      </c>
      <c r="AN59" s="90">
        <f t="shared" si="24"/>
        <v>0</v>
      </c>
      <c r="AO59" s="56">
        <f>[1]Northeast!M59</f>
        <v>0</v>
      </c>
      <c r="AP59" s="90">
        <f t="shared" si="25"/>
        <v>0</v>
      </c>
      <c r="AQ59" s="77"/>
      <c r="AR59" s="77">
        <f t="shared" si="26"/>
        <v>0</v>
      </c>
      <c r="AS59" s="90">
        <f t="shared" si="27"/>
        <v>0</v>
      </c>
      <c r="AT59" s="78">
        <f t="shared" si="7"/>
        <v>0</v>
      </c>
      <c r="AU59" s="87">
        <f t="shared" si="8"/>
        <v>0</v>
      </c>
      <c r="AV59" s="116"/>
      <c r="AW59" s="74"/>
      <c r="AX59" s="74">
        <f t="shared" si="33"/>
        <v>0</v>
      </c>
      <c r="AY59" s="74">
        <f t="shared" si="34"/>
        <v>0</v>
      </c>
    </row>
    <row r="60" spans="1:51" ht="16.149999999999999" customHeight="1" x14ac:dyDescent="0.2">
      <c r="A60" s="54">
        <v>54</v>
      </c>
      <c r="B60" s="55" t="s">
        <v>58</v>
      </c>
      <c r="C60" s="271">
        <f>'8_2.1.18 SIS'!AC60</f>
        <v>0</v>
      </c>
      <c r="D60" s="56">
        <f>'Source Data'!H60</f>
        <v>4784.5850415334589</v>
      </c>
      <c r="E60" s="74">
        <f t="shared" si="11"/>
        <v>0</v>
      </c>
      <c r="F60" s="290"/>
      <c r="G60" s="56">
        <f>'Source Data'!I60</f>
        <v>583.70660052312871</v>
      </c>
      <c r="H60" s="74">
        <f t="shared" si="12"/>
        <v>0</v>
      </c>
      <c r="I60" s="290"/>
      <c r="J60" s="56">
        <f>'Source Data'!J60</f>
        <v>159.19270923358056</v>
      </c>
      <c r="K60" s="74">
        <f t="shared" si="13"/>
        <v>0</v>
      </c>
      <c r="L60" s="290"/>
      <c r="M60" s="56">
        <f>'Source Data'!K60</f>
        <v>3979.8177308395143</v>
      </c>
      <c r="N60" s="74">
        <f t="shared" si="14"/>
        <v>0</v>
      </c>
      <c r="O60" s="290"/>
      <c r="P60" s="56">
        <f>'Source Data'!L60</f>
        <v>1591.9270923358056</v>
      </c>
      <c r="Q60" s="74">
        <f t="shared" si="15"/>
        <v>0</v>
      </c>
      <c r="R60" s="93">
        <v>0</v>
      </c>
      <c r="S60" s="56"/>
      <c r="T60" s="56"/>
      <c r="U60" s="57">
        <f t="shared" si="28"/>
        <v>0</v>
      </c>
      <c r="V60" s="93">
        <f t="shared" si="2"/>
        <v>0</v>
      </c>
      <c r="W60" s="74">
        <f t="shared" si="16"/>
        <v>0</v>
      </c>
      <c r="X60" s="93">
        <f t="shared" si="17"/>
        <v>0</v>
      </c>
      <c r="Y60" s="56">
        <f>[1]Northeast!G60</f>
        <v>0</v>
      </c>
      <c r="Z60" s="93">
        <f t="shared" si="18"/>
        <v>0</v>
      </c>
      <c r="AA60" s="56"/>
      <c r="AB60" s="56">
        <f t="shared" si="19"/>
        <v>0</v>
      </c>
      <c r="AC60" s="93">
        <f t="shared" si="20"/>
        <v>0</v>
      </c>
      <c r="AD60" s="97">
        <f t="shared" si="29"/>
        <v>0</v>
      </c>
      <c r="AE60" s="75">
        <f>'Source Data'!N60</f>
        <v>5141</v>
      </c>
      <c r="AF60" s="90">
        <f t="shared" si="30"/>
        <v>0</v>
      </c>
      <c r="AG60" s="271"/>
      <c r="AH60" s="75">
        <f t="shared" si="21"/>
        <v>0</v>
      </c>
      <c r="AI60" s="271"/>
      <c r="AJ60" s="77">
        <f t="shared" si="31"/>
        <v>0</v>
      </c>
      <c r="AK60" s="76">
        <f t="shared" si="32"/>
        <v>0</v>
      </c>
      <c r="AL60" s="90">
        <f t="shared" si="22"/>
        <v>0</v>
      </c>
      <c r="AM60" s="79">
        <f t="shared" si="23"/>
        <v>0</v>
      </c>
      <c r="AN60" s="90">
        <f t="shared" si="24"/>
        <v>0</v>
      </c>
      <c r="AO60" s="56">
        <f>[1]Northeast!M60</f>
        <v>0</v>
      </c>
      <c r="AP60" s="90">
        <f t="shared" si="25"/>
        <v>0</v>
      </c>
      <c r="AQ60" s="77"/>
      <c r="AR60" s="77">
        <f t="shared" si="26"/>
        <v>0</v>
      </c>
      <c r="AS60" s="90">
        <f t="shared" si="27"/>
        <v>0</v>
      </c>
      <c r="AT60" s="78">
        <f t="shared" si="7"/>
        <v>0</v>
      </c>
      <c r="AU60" s="87">
        <f t="shared" si="8"/>
        <v>0</v>
      </c>
      <c r="AV60" s="116"/>
      <c r="AW60" s="74"/>
      <c r="AX60" s="74">
        <f t="shared" si="33"/>
        <v>0</v>
      </c>
      <c r="AY60" s="74">
        <f t="shared" si="34"/>
        <v>0</v>
      </c>
    </row>
    <row r="61" spans="1:51" ht="16.149999999999999" customHeight="1" x14ac:dyDescent="0.2">
      <c r="A61" s="49">
        <v>55</v>
      </c>
      <c r="B61" s="50" t="s">
        <v>59</v>
      </c>
      <c r="C61" s="272">
        <f>'8_2.1.18 SIS'!AC61</f>
        <v>0</v>
      </c>
      <c r="D61" s="51">
        <f>'Source Data'!H61</f>
        <v>4501.7236472239638</v>
      </c>
      <c r="E61" s="80">
        <f t="shared" si="11"/>
        <v>0</v>
      </c>
      <c r="F61" s="291"/>
      <c r="G61" s="51">
        <f>'Source Data'!I61</f>
        <v>593.48544210889816</v>
      </c>
      <c r="H61" s="80">
        <f t="shared" si="12"/>
        <v>0</v>
      </c>
      <c r="I61" s="291"/>
      <c r="J61" s="51">
        <f>'Source Data'!J61</f>
        <v>161.8596660296995</v>
      </c>
      <c r="K61" s="80">
        <f t="shared" si="13"/>
        <v>0</v>
      </c>
      <c r="L61" s="291"/>
      <c r="M61" s="51">
        <f>'Source Data'!K61</f>
        <v>4046.4916507424882</v>
      </c>
      <c r="N61" s="80">
        <f t="shared" si="14"/>
        <v>0</v>
      </c>
      <c r="O61" s="291"/>
      <c r="P61" s="51">
        <f>'Source Data'!L61</f>
        <v>1618.596660296995</v>
      </c>
      <c r="Q61" s="80">
        <f t="shared" si="15"/>
        <v>0</v>
      </c>
      <c r="R61" s="94">
        <v>0</v>
      </c>
      <c r="S61" s="51"/>
      <c r="T61" s="51"/>
      <c r="U61" s="52">
        <f t="shared" si="28"/>
        <v>0</v>
      </c>
      <c r="V61" s="94">
        <f t="shared" si="2"/>
        <v>0</v>
      </c>
      <c r="W61" s="80">
        <f t="shared" si="16"/>
        <v>0</v>
      </c>
      <c r="X61" s="94">
        <f t="shared" si="17"/>
        <v>0</v>
      </c>
      <c r="Y61" s="51">
        <f>[1]Northeast!G61</f>
        <v>0</v>
      </c>
      <c r="Z61" s="94">
        <f t="shared" si="18"/>
        <v>0</v>
      </c>
      <c r="AA61" s="53"/>
      <c r="AB61" s="51">
        <f t="shared" si="19"/>
        <v>0</v>
      </c>
      <c r="AC61" s="95">
        <f t="shared" si="20"/>
        <v>0</v>
      </c>
      <c r="AD61" s="95">
        <f t="shared" si="29"/>
        <v>0</v>
      </c>
      <c r="AE61" s="71">
        <f>'Source Data'!N61</f>
        <v>3703</v>
      </c>
      <c r="AF61" s="91">
        <f t="shared" si="30"/>
        <v>0</v>
      </c>
      <c r="AG61" s="272"/>
      <c r="AH61" s="71">
        <f t="shared" si="21"/>
        <v>0</v>
      </c>
      <c r="AI61" s="272"/>
      <c r="AJ61" s="72">
        <f t="shared" si="31"/>
        <v>0</v>
      </c>
      <c r="AK61" s="73">
        <f t="shared" si="32"/>
        <v>0</v>
      </c>
      <c r="AL61" s="91">
        <f t="shared" si="22"/>
        <v>0</v>
      </c>
      <c r="AM61" s="82">
        <f t="shared" si="23"/>
        <v>0</v>
      </c>
      <c r="AN61" s="91">
        <f t="shared" si="24"/>
        <v>0</v>
      </c>
      <c r="AO61" s="51">
        <f>[1]Northeast!M61</f>
        <v>0</v>
      </c>
      <c r="AP61" s="91">
        <f t="shared" si="25"/>
        <v>0</v>
      </c>
      <c r="AQ61" s="72"/>
      <c r="AR61" s="72">
        <f t="shared" si="26"/>
        <v>0</v>
      </c>
      <c r="AS61" s="91">
        <f t="shared" si="27"/>
        <v>0</v>
      </c>
      <c r="AT61" s="81">
        <f t="shared" si="7"/>
        <v>0</v>
      </c>
      <c r="AU61" s="88">
        <f t="shared" si="8"/>
        <v>0</v>
      </c>
      <c r="AV61" s="116"/>
      <c r="AW61" s="80"/>
      <c r="AX61" s="80">
        <f t="shared" si="33"/>
        <v>0</v>
      </c>
      <c r="AY61" s="80">
        <f t="shared" si="34"/>
        <v>0</v>
      </c>
    </row>
    <row r="62" spans="1:51" ht="16.149999999999999" customHeight="1" x14ac:dyDescent="0.2">
      <c r="A62" s="58">
        <v>56</v>
      </c>
      <c r="B62" s="59" t="s">
        <v>60</v>
      </c>
      <c r="C62" s="270">
        <f>'8_2.1.18 SIS'!AC62</f>
        <v>131</v>
      </c>
      <c r="D62" s="60">
        <f>'Source Data'!H62</f>
        <v>5010.1657022009513</v>
      </c>
      <c r="E62" s="65">
        <f t="shared" si="11"/>
        <v>656331.70698832464</v>
      </c>
      <c r="F62" s="289"/>
      <c r="G62" s="60">
        <f>'Source Data'!I62</f>
        <v>665.40831600253398</v>
      </c>
      <c r="H62" s="65">
        <f t="shared" si="12"/>
        <v>0</v>
      </c>
      <c r="I62" s="289"/>
      <c r="J62" s="60">
        <f>'Source Data'!J62</f>
        <v>181.4749952734183</v>
      </c>
      <c r="K62" s="65">
        <f t="shared" si="13"/>
        <v>0</v>
      </c>
      <c r="L62" s="289"/>
      <c r="M62" s="60">
        <f>'Source Data'!K62</f>
        <v>4536.8748818354579</v>
      </c>
      <c r="N62" s="65">
        <f t="shared" si="14"/>
        <v>0</v>
      </c>
      <c r="O62" s="289"/>
      <c r="P62" s="60">
        <f>'Source Data'!L62</f>
        <v>1814.7499527341834</v>
      </c>
      <c r="Q62" s="65">
        <f t="shared" si="15"/>
        <v>0</v>
      </c>
      <c r="R62" s="92">
        <v>814215</v>
      </c>
      <c r="S62" s="60"/>
      <c r="T62" s="60"/>
      <c r="U62" s="61">
        <f t="shared" si="28"/>
        <v>0</v>
      </c>
      <c r="V62" s="92">
        <f t="shared" si="2"/>
        <v>814215</v>
      </c>
      <c r="W62" s="65">
        <f t="shared" si="16"/>
        <v>-2036</v>
      </c>
      <c r="X62" s="92">
        <f t="shared" si="17"/>
        <v>812179</v>
      </c>
      <c r="Y62" s="60">
        <f>[1]Northeast!G62</f>
        <v>46230</v>
      </c>
      <c r="Z62" s="92">
        <f t="shared" si="18"/>
        <v>858409</v>
      </c>
      <c r="AA62" s="60"/>
      <c r="AB62" s="60">
        <f t="shared" si="19"/>
        <v>858409</v>
      </c>
      <c r="AC62" s="92">
        <f t="shared" si="20"/>
        <v>71534</v>
      </c>
      <c r="AD62" s="96">
        <f t="shared" si="29"/>
        <v>858409</v>
      </c>
      <c r="AE62" s="66">
        <f>'Source Data'!N62</f>
        <v>4203</v>
      </c>
      <c r="AF62" s="89">
        <f t="shared" si="30"/>
        <v>550593</v>
      </c>
      <c r="AG62" s="270"/>
      <c r="AH62" s="66">
        <f t="shared" si="21"/>
        <v>0</v>
      </c>
      <c r="AI62" s="270"/>
      <c r="AJ62" s="68">
        <f t="shared" si="31"/>
        <v>0</v>
      </c>
      <c r="AK62" s="67">
        <f t="shared" si="32"/>
        <v>0</v>
      </c>
      <c r="AL62" s="89">
        <f t="shared" si="22"/>
        <v>550593</v>
      </c>
      <c r="AM62" s="70">
        <f t="shared" si="23"/>
        <v>-1376</v>
      </c>
      <c r="AN62" s="89">
        <f t="shared" si="24"/>
        <v>549217</v>
      </c>
      <c r="AO62" s="60">
        <f>[1]Northeast!M62</f>
        <v>32031</v>
      </c>
      <c r="AP62" s="89">
        <f t="shared" si="25"/>
        <v>581248</v>
      </c>
      <c r="AQ62" s="68"/>
      <c r="AR62" s="68">
        <f t="shared" si="26"/>
        <v>581248</v>
      </c>
      <c r="AS62" s="89">
        <f t="shared" si="27"/>
        <v>48437</v>
      </c>
      <c r="AT62" s="69">
        <f t="shared" si="7"/>
        <v>1439657</v>
      </c>
      <c r="AU62" s="86">
        <f t="shared" si="8"/>
        <v>119971</v>
      </c>
      <c r="AV62" s="116"/>
      <c r="AW62" s="65"/>
      <c r="AX62" s="65">
        <f t="shared" si="33"/>
        <v>1376</v>
      </c>
      <c r="AY62" s="65">
        <f t="shared" si="34"/>
        <v>1376</v>
      </c>
    </row>
    <row r="63" spans="1:51" ht="16.149999999999999" customHeight="1" x14ac:dyDescent="0.2">
      <c r="A63" s="54">
        <v>57</v>
      </c>
      <c r="B63" s="55" t="s">
        <v>61</v>
      </c>
      <c r="C63" s="271">
        <f>'8_2.1.18 SIS'!AC63</f>
        <v>0</v>
      </c>
      <c r="D63" s="56">
        <f>'Source Data'!H63</f>
        <v>4811.4108022710652</v>
      </c>
      <c r="E63" s="74">
        <f t="shared" si="11"/>
        <v>0</v>
      </c>
      <c r="F63" s="290"/>
      <c r="G63" s="56">
        <f>'Source Data'!I63</f>
        <v>666.15521612667408</v>
      </c>
      <c r="H63" s="74">
        <f t="shared" si="12"/>
        <v>0</v>
      </c>
      <c r="I63" s="290"/>
      <c r="J63" s="56">
        <f>'Source Data'!J63</f>
        <v>181.67869530727472</v>
      </c>
      <c r="K63" s="74">
        <f t="shared" si="13"/>
        <v>0</v>
      </c>
      <c r="L63" s="290"/>
      <c r="M63" s="56">
        <f>'Source Data'!K63</f>
        <v>4541.967382681868</v>
      </c>
      <c r="N63" s="74">
        <f t="shared" si="14"/>
        <v>0</v>
      </c>
      <c r="O63" s="290"/>
      <c r="P63" s="56">
        <f>'Source Data'!L63</f>
        <v>1816.7869530727471</v>
      </c>
      <c r="Q63" s="74">
        <f t="shared" si="15"/>
        <v>0</v>
      </c>
      <c r="R63" s="93">
        <v>0</v>
      </c>
      <c r="S63" s="56"/>
      <c r="T63" s="56"/>
      <c r="U63" s="57">
        <f t="shared" si="28"/>
        <v>0</v>
      </c>
      <c r="V63" s="93">
        <f t="shared" si="2"/>
        <v>0</v>
      </c>
      <c r="W63" s="74">
        <f t="shared" si="16"/>
        <v>0</v>
      </c>
      <c r="X63" s="93">
        <f t="shared" si="17"/>
        <v>0</v>
      </c>
      <c r="Y63" s="56">
        <f>[1]Northeast!G63</f>
        <v>0</v>
      </c>
      <c r="Z63" s="93">
        <f t="shared" si="18"/>
        <v>0</v>
      </c>
      <c r="AA63" s="56"/>
      <c r="AB63" s="56">
        <f t="shared" si="19"/>
        <v>0</v>
      </c>
      <c r="AC63" s="93">
        <f t="shared" si="20"/>
        <v>0</v>
      </c>
      <c r="AD63" s="97">
        <f t="shared" si="29"/>
        <v>0</v>
      </c>
      <c r="AE63" s="75">
        <f>'Source Data'!N63</f>
        <v>2620</v>
      </c>
      <c r="AF63" s="90">
        <f t="shared" si="30"/>
        <v>0</v>
      </c>
      <c r="AG63" s="271"/>
      <c r="AH63" s="75">
        <f t="shared" si="21"/>
        <v>0</v>
      </c>
      <c r="AI63" s="271"/>
      <c r="AJ63" s="77">
        <f t="shared" si="31"/>
        <v>0</v>
      </c>
      <c r="AK63" s="76">
        <f t="shared" si="32"/>
        <v>0</v>
      </c>
      <c r="AL63" s="90">
        <f t="shared" si="22"/>
        <v>0</v>
      </c>
      <c r="AM63" s="79">
        <f t="shared" si="23"/>
        <v>0</v>
      </c>
      <c r="AN63" s="90">
        <f t="shared" si="24"/>
        <v>0</v>
      </c>
      <c r="AO63" s="56">
        <f>[1]Northeast!M63</f>
        <v>0</v>
      </c>
      <c r="AP63" s="90">
        <f t="shared" si="25"/>
        <v>0</v>
      </c>
      <c r="AQ63" s="77"/>
      <c r="AR63" s="77">
        <f t="shared" si="26"/>
        <v>0</v>
      </c>
      <c r="AS63" s="90">
        <f t="shared" si="27"/>
        <v>0</v>
      </c>
      <c r="AT63" s="78">
        <f t="shared" si="7"/>
        <v>0</v>
      </c>
      <c r="AU63" s="87">
        <f t="shared" si="8"/>
        <v>0</v>
      </c>
      <c r="AV63" s="116"/>
      <c r="AW63" s="74"/>
      <c r="AX63" s="74">
        <f t="shared" si="33"/>
        <v>0</v>
      </c>
      <c r="AY63" s="74">
        <f t="shared" si="34"/>
        <v>0</v>
      </c>
    </row>
    <row r="64" spans="1:51" ht="16.149999999999999" customHeight="1" x14ac:dyDescent="0.2">
      <c r="A64" s="54">
        <v>58</v>
      </c>
      <c r="B64" s="55" t="s">
        <v>62</v>
      </c>
      <c r="C64" s="271">
        <f>'8_2.1.18 SIS'!AC64</f>
        <v>0</v>
      </c>
      <c r="D64" s="56">
        <f>'Source Data'!H64</f>
        <v>5358.2852334446507</v>
      </c>
      <c r="E64" s="74">
        <f t="shared" si="11"/>
        <v>0</v>
      </c>
      <c r="F64" s="290"/>
      <c r="G64" s="56">
        <f>'Source Data'!I64</f>
        <v>740.81098599764084</v>
      </c>
      <c r="H64" s="74">
        <f t="shared" si="12"/>
        <v>0</v>
      </c>
      <c r="I64" s="290"/>
      <c r="J64" s="56">
        <f>'Source Data'!J64</f>
        <v>202.03935981753844</v>
      </c>
      <c r="K64" s="74">
        <f t="shared" si="13"/>
        <v>0</v>
      </c>
      <c r="L64" s="290"/>
      <c r="M64" s="56">
        <f>'Source Data'!K64</f>
        <v>5050.9839954384606</v>
      </c>
      <c r="N64" s="74">
        <f t="shared" si="14"/>
        <v>0</v>
      </c>
      <c r="O64" s="290"/>
      <c r="P64" s="56">
        <f>'Source Data'!L64</f>
        <v>2020.3935981753841</v>
      </c>
      <c r="Q64" s="74">
        <f t="shared" si="15"/>
        <v>0</v>
      </c>
      <c r="R64" s="93">
        <v>0</v>
      </c>
      <c r="S64" s="56"/>
      <c r="T64" s="56"/>
      <c r="U64" s="57">
        <f t="shared" si="28"/>
        <v>0</v>
      </c>
      <c r="V64" s="93">
        <f t="shared" si="2"/>
        <v>0</v>
      </c>
      <c r="W64" s="74">
        <f t="shared" si="16"/>
        <v>0</v>
      </c>
      <c r="X64" s="93">
        <f t="shared" si="17"/>
        <v>0</v>
      </c>
      <c r="Y64" s="56">
        <f>[1]Northeast!G64</f>
        <v>0</v>
      </c>
      <c r="Z64" s="93">
        <f t="shared" si="18"/>
        <v>0</v>
      </c>
      <c r="AA64" s="56"/>
      <c r="AB64" s="56">
        <f t="shared" si="19"/>
        <v>0</v>
      </c>
      <c r="AC64" s="93">
        <f t="shared" si="20"/>
        <v>0</v>
      </c>
      <c r="AD64" s="97">
        <f t="shared" si="29"/>
        <v>0</v>
      </c>
      <c r="AE64" s="75">
        <f>'Source Data'!N64</f>
        <v>2215</v>
      </c>
      <c r="AF64" s="90">
        <f t="shared" si="30"/>
        <v>0</v>
      </c>
      <c r="AG64" s="271"/>
      <c r="AH64" s="75">
        <f t="shared" si="21"/>
        <v>0</v>
      </c>
      <c r="AI64" s="271"/>
      <c r="AJ64" s="77">
        <f t="shared" si="31"/>
        <v>0</v>
      </c>
      <c r="AK64" s="76">
        <f t="shared" si="32"/>
        <v>0</v>
      </c>
      <c r="AL64" s="90">
        <f t="shared" si="22"/>
        <v>0</v>
      </c>
      <c r="AM64" s="79">
        <f t="shared" si="23"/>
        <v>0</v>
      </c>
      <c r="AN64" s="90">
        <f t="shared" si="24"/>
        <v>0</v>
      </c>
      <c r="AO64" s="56">
        <f>[1]Northeast!M64</f>
        <v>0</v>
      </c>
      <c r="AP64" s="90">
        <f t="shared" si="25"/>
        <v>0</v>
      </c>
      <c r="AQ64" s="77"/>
      <c r="AR64" s="77">
        <f t="shared" si="26"/>
        <v>0</v>
      </c>
      <c r="AS64" s="90">
        <f t="shared" si="27"/>
        <v>0</v>
      </c>
      <c r="AT64" s="78">
        <f t="shared" si="7"/>
        <v>0</v>
      </c>
      <c r="AU64" s="87">
        <f t="shared" si="8"/>
        <v>0</v>
      </c>
      <c r="AV64" s="116"/>
      <c r="AW64" s="74"/>
      <c r="AX64" s="74">
        <f t="shared" si="33"/>
        <v>0</v>
      </c>
      <c r="AY64" s="74">
        <f t="shared" si="34"/>
        <v>0</v>
      </c>
    </row>
    <row r="65" spans="1:51" ht="16.149999999999999" customHeight="1" x14ac:dyDescent="0.2">
      <c r="A65" s="54">
        <v>59</v>
      </c>
      <c r="B65" s="55" t="s">
        <v>63</v>
      </c>
      <c r="C65" s="271">
        <f>'8_2.1.18 SIS'!AC65</f>
        <v>0</v>
      </c>
      <c r="D65" s="56">
        <f>'Source Data'!H65</f>
        <v>5144.4669727805904</v>
      </c>
      <c r="E65" s="74">
        <f t="shared" si="11"/>
        <v>0</v>
      </c>
      <c r="F65" s="290"/>
      <c r="G65" s="56">
        <f>'Source Data'!I65</f>
        <v>778.80539593788717</v>
      </c>
      <c r="H65" s="74">
        <f t="shared" si="12"/>
        <v>0</v>
      </c>
      <c r="I65" s="290"/>
      <c r="J65" s="56">
        <f>'Source Data'!J65</f>
        <v>212.40147161942375</v>
      </c>
      <c r="K65" s="74">
        <f t="shared" si="13"/>
        <v>0</v>
      </c>
      <c r="L65" s="290"/>
      <c r="M65" s="56">
        <f>'Source Data'!K65</f>
        <v>5310.0367904855939</v>
      </c>
      <c r="N65" s="74">
        <f t="shared" si="14"/>
        <v>0</v>
      </c>
      <c r="O65" s="290"/>
      <c r="P65" s="56">
        <f>'Source Data'!L65</f>
        <v>2124.0147161942373</v>
      </c>
      <c r="Q65" s="74">
        <f t="shared" si="15"/>
        <v>0</v>
      </c>
      <c r="R65" s="93">
        <v>0</v>
      </c>
      <c r="S65" s="56"/>
      <c r="T65" s="56"/>
      <c r="U65" s="57">
        <f t="shared" si="28"/>
        <v>0</v>
      </c>
      <c r="V65" s="93">
        <f t="shared" si="2"/>
        <v>0</v>
      </c>
      <c r="W65" s="74">
        <f t="shared" si="16"/>
        <v>0</v>
      </c>
      <c r="X65" s="93">
        <f t="shared" si="17"/>
        <v>0</v>
      </c>
      <c r="Y65" s="56">
        <f>[1]Northeast!G65</f>
        <v>0</v>
      </c>
      <c r="Z65" s="93">
        <f t="shared" si="18"/>
        <v>0</v>
      </c>
      <c r="AA65" s="56"/>
      <c r="AB65" s="56">
        <f t="shared" si="19"/>
        <v>0</v>
      </c>
      <c r="AC65" s="93">
        <f t="shared" si="20"/>
        <v>0</v>
      </c>
      <c r="AD65" s="97">
        <f t="shared" si="29"/>
        <v>0</v>
      </c>
      <c r="AE65" s="75">
        <f>'Source Data'!N65</f>
        <v>1488</v>
      </c>
      <c r="AF65" s="90">
        <f t="shared" si="30"/>
        <v>0</v>
      </c>
      <c r="AG65" s="271"/>
      <c r="AH65" s="75">
        <f t="shared" si="21"/>
        <v>0</v>
      </c>
      <c r="AI65" s="271"/>
      <c r="AJ65" s="77">
        <f t="shared" si="31"/>
        <v>0</v>
      </c>
      <c r="AK65" s="76">
        <f t="shared" si="32"/>
        <v>0</v>
      </c>
      <c r="AL65" s="90">
        <f t="shared" si="22"/>
        <v>0</v>
      </c>
      <c r="AM65" s="79">
        <f t="shared" si="23"/>
        <v>0</v>
      </c>
      <c r="AN65" s="90">
        <f t="shared" si="24"/>
        <v>0</v>
      </c>
      <c r="AO65" s="56">
        <f>[1]Northeast!M65</f>
        <v>0</v>
      </c>
      <c r="AP65" s="90">
        <f t="shared" si="25"/>
        <v>0</v>
      </c>
      <c r="AQ65" s="77"/>
      <c r="AR65" s="77">
        <f t="shared" si="26"/>
        <v>0</v>
      </c>
      <c r="AS65" s="90">
        <f t="shared" si="27"/>
        <v>0</v>
      </c>
      <c r="AT65" s="78">
        <f t="shared" si="7"/>
        <v>0</v>
      </c>
      <c r="AU65" s="87">
        <f t="shared" si="8"/>
        <v>0</v>
      </c>
      <c r="AV65" s="116"/>
      <c r="AW65" s="74"/>
      <c r="AX65" s="74">
        <f t="shared" si="33"/>
        <v>0</v>
      </c>
      <c r="AY65" s="74">
        <f t="shared" si="34"/>
        <v>0</v>
      </c>
    </row>
    <row r="66" spans="1:51" ht="16.149999999999999" customHeight="1" x14ac:dyDescent="0.2">
      <c r="A66" s="49">
        <v>60</v>
      </c>
      <c r="B66" s="50" t="s">
        <v>64</v>
      </c>
      <c r="C66" s="272">
        <f>'8_2.1.18 SIS'!AC66</f>
        <v>0</v>
      </c>
      <c r="D66" s="51">
        <f>'Source Data'!H66</f>
        <v>4859.4948474230696</v>
      </c>
      <c r="E66" s="80">
        <f t="shared" si="11"/>
        <v>0</v>
      </c>
      <c r="F66" s="291"/>
      <c r="G66" s="51">
        <f>'Source Data'!I66</f>
        <v>654.17710868659628</v>
      </c>
      <c r="H66" s="80">
        <f t="shared" si="12"/>
        <v>0</v>
      </c>
      <c r="I66" s="291"/>
      <c r="J66" s="51">
        <f>'Source Data'!J66</f>
        <v>178.41193873270808</v>
      </c>
      <c r="K66" s="80">
        <f t="shared" si="13"/>
        <v>0</v>
      </c>
      <c r="L66" s="291"/>
      <c r="M66" s="51">
        <f>'Source Data'!K66</f>
        <v>4460.2984683177028</v>
      </c>
      <c r="N66" s="80">
        <f t="shared" si="14"/>
        <v>0</v>
      </c>
      <c r="O66" s="291"/>
      <c r="P66" s="51">
        <f>'Source Data'!L66</f>
        <v>1784.1193873270811</v>
      </c>
      <c r="Q66" s="80">
        <f t="shared" si="15"/>
        <v>0</v>
      </c>
      <c r="R66" s="94">
        <v>0</v>
      </c>
      <c r="S66" s="51"/>
      <c r="T66" s="51"/>
      <c r="U66" s="52">
        <f t="shared" si="28"/>
        <v>0</v>
      </c>
      <c r="V66" s="94">
        <f t="shared" si="2"/>
        <v>0</v>
      </c>
      <c r="W66" s="80">
        <f t="shared" si="16"/>
        <v>0</v>
      </c>
      <c r="X66" s="94">
        <f t="shared" si="17"/>
        <v>0</v>
      </c>
      <c r="Y66" s="51">
        <f>[1]Northeast!G66</f>
        <v>0</v>
      </c>
      <c r="Z66" s="94">
        <f t="shared" si="18"/>
        <v>0</v>
      </c>
      <c r="AA66" s="53"/>
      <c r="AB66" s="51">
        <f t="shared" si="19"/>
        <v>0</v>
      </c>
      <c r="AC66" s="95">
        <f t="shared" si="20"/>
        <v>0</v>
      </c>
      <c r="AD66" s="95">
        <f t="shared" si="29"/>
        <v>0</v>
      </c>
      <c r="AE66" s="71">
        <f>'Source Data'!N66</f>
        <v>4045</v>
      </c>
      <c r="AF66" s="91">
        <f t="shared" si="30"/>
        <v>0</v>
      </c>
      <c r="AG66" s="272"/>
      <c r="AH66" s="71">
        <f t="shared" si="21"/>
        <v>0</v>
      </c>
      <c r="AI66" s="272"/>
      <c r="AJ66" s="72">
        <f t="shared" si="31"/>
        <v>0</v>
      </c>
      <c r="AK66" s="73">
        <f t="shared" si="32"/>
        <v>0</v>
      </c>
      <c r="AL66" s="91">
        <f t="shared" si="22"/>
        <v>0</v>
      </c>
      <c r="AM66" s="82">
        <f t="shared" si="23"/>
        <v>0</v>
      </c>
      <c r="AN66" s="91">
        <f t="shared" si="24"/>
        <v>0</v>
      </c>
      <c r="AO66" s="51">
        <f>[1]Northeast!M66</f>
        <v>0</v>
      </c>
      <c r="AP66" s="91">
        <f t="shared" si="25"/>
        <v>0</v>
      </c>
      <c r="AQ66" s="72"/>
      <c r="AR66" s="72">
        <f t="shared" si="26"/>
        <v>0</v>
      </c>
      <c r="AS66" s="91">
        <f t="shared" si="27"/>
        <v>0</v>
      </c>
      <c r="AT66" s="81">
        <f t="shared" si="7"/>
        <v>0</v>
      </c>
      <c r="AU66" s="88">
        <f t="shared" si="8"/>
        <v>0</v>
      </c>
      <c r="AV66" s="116"/>
      <c r="AW66" s="80"/>
      <c r="AX66" s="80">
        <f t="shared" si="33"/>
        <v>0</v>
      </c>
      <c r="AY66" s="80">
        <f t="shared" si="34"/>
        <v>0</v>
      </c>
    </row>
    <row r="67" spans="1:51" ht="16.149999999999999" customHeight="1" x14ac:dyDescent="0.2">
      <c r="A67" s="58">
        <v>61</v>
      </c>
      <c r="B67" s="59" t="s">
        <v>65</v>
      </c>
      <c r="C67" s="270">
        <f>'8_2.1.18 SIS'!AC67</f>
        <v>0</v>
      </c>
      <c r="D67" s="60">
        <f>'Source Data'!H67</f>
        <v>2804.2748979691619</v>
      </c>
      <c r="E67" s="65">
        <f t="shared" si="11"/>
        <v>0</v>
      </c>
      <c r="F67" s="289"/>
      <c r="G67" s="60">
        <f>'Source Data'!I67</f>
        <v>381.62134806778147</v>
      </c>
      <c r="H67" s="65">
        <f t="shared" si="12"/>
        <v>0</v>
      </c>
      <c r="I67" s="289"/>
      <c r="J67" s="60">
        <f>'Source Data'!J67</f>
        <v>104.0785494730313</v>
      </c>
      <c r="K67" s="65">
        <f t="shared" si="13"/>
        <v>0</v>
      </c>
      <c r="L67" s="289"/>
      <c r="M67" s="60">
        <f>'Source Data'!K67</f>
        <v>2601.9637368257822</v>
      </c>
      <c r="N67" s="65">
        <f t="shared" si="14"/>
        <v>0</v>
      </c>
      <c r="O67" s="289"/>
      <c r="P67" s="60">
        <f>'Source Data'!L67</f>
        <v>1040.7854947303128</v>
      </c>
      <c r="Q67" s="65">
        <f t="shared" si="15"/>
        <v>0</v>
      </c>
      <c r="R67" s="92">
        <v>0</v>
      </c>
      <c r="S67" s="60"/>
      <c r="T67" s="60"/>
      <c r="U67" s="61">
        <f t="shared" si="28"/>
        <v>0</v>
      </c>
      <c r="V67" s="92">
        <f t="shared" si="2"/>
        <v>0</v>
      </c>
      <c r="W67" s="65">
        <f t="shared" si="16"/>
        <v>0</v>
      </c>
      <c r="X67" s="92">
        <f t="shared" si="17"/>
        <v>0</v>
      </c>
      <c r="Y67" s="60">
        <f>[1]Northeast!G67</f>
        <v>0</v>
      </c>
      <c r="Z67" s="92">
        <f t="shared" si="18"/>
        <v>0</v>
      </c>
      <c r="AA67" s="60"/>
      <c r="AB67" s="60">
        <f t="shared" si="19"/>
        <v>0</v>
      </c>
      <c r="AC67" s="92">
        <f t="shared" si="20"/>
        <v>0</v>
      </c>
      <c r="AD67" s="96">
        <f t="shared" si="29"/>
        <v>0</v>
      </c>
      <c r="AE67" s="66">
        <f>'Source Data'!N67</f>
        <v>9576</v>
      </c>
      <c r="AF67" s="89">
        <f t="shared" si="30"/>
        <v>0</v>
      </c>
      <c r="AG67" s="270"/>
      <c r="AH67" s="66">
        <f t="shared" si="21"/>
        <v>0</v>
      </c>
      <c r="AI67" s="270"/>
      <c r="AJ67" s="68">
        <f t="shared" si="31"/>
        <v>0</v>
      </c>
      <c r="AK67" s="67">
        <f t="shared" si="32"/>
        <v>0</v>
      </c>
      <c r="AL67" s="89">
        <f t="shared" si="22"/>
        <v>0</v>
      </c>
      <c r="AM67" s="70">
        <f t="shared" si="23"/>
        <v>0</v>
      </c>
      <c r="AN67" s="89">
        <f t="shared" si="24"/>
        <v>0</v>
      </c>
      <c r="AO67" s="60">
        <f>[1]Northeast!M67</f>
        <v>0</v>
      </c>
      <c r="AP67" s="89">
        <f t="shared" si="25"/>
        <v>0</v>
      </c>
      <c r="AQ67" s="68"/>
      <c r="AR67" s="68">
        <f t="shared" si="26"/>
        <v>0</v>
      </c>
      <c r="AS67" s="89">
        <f t="shared" si="27"/>
        <v>0</v>
      </c>
      <c r="AT67" s="69">
        <f t="shared" si="7"/>
        <v>0</v>
      </c>
      <c r="AU67" s="86">
        <f t="shared" si="8"/>
        <v>0</v>
      </c>
      <c r="AV67" s="116"/>
      <c r="AW67" s="65"/>
      <c r="AX67" s="65">
        <f t="shared" si="33"/>
        <v>0</v>
      </c>
      <c r="AY67" s="65">
        <f t="shared" si="34"/>
        <v>0</v>
      </c>
    </row>
    <row r="68" spans="1:51" ht="16.149999999999999" customHeight="1" x14ac:dyDescent="0.2">
      <c r="A68" s="54">
        <v>62</v>
      </c>
      <c r="B68" s="55" t="s">
        <v>66</v>
      </c>
      <c r="C68" s="271">
        <f>'8_2.1.18 SIS'!AC68</f>
        <v>0</v>
      </c>
      <c r="D68" s="56">
        <f>'Source Data'!H68</f>
        <v>4883.7599729981075</v>
      </c>
      <c r="E68" s="74">
        <f t="shared" si="11"/>
        <v>0</v>
      </c>
      <c r="F68" s="290"/>
      <c r="G68" s="56">
        <f>'Source Data'!I68</f>
        <v>736.06666112665073</v>
      </c>
      <c r="H68" s="74">
        <f t="shared" si="12"/>
        <v>0</v>
      </c>
      <c r="I68" s="290"/>
      <c r="J68" s="56">
        <f>'Source Data'!J68</f>
        <v>200.74545303454113</v>
      </c>
      <c r="K68" s="74">
        <f t="shared" si="13"/>
        <v>0</v>
      </c>
      <c r="L68" s="290"/>
      <c r="M68" s="56">
        <f>'Source Data'!K68</f>
        <v>5018.6363258635274</v>
      </c>
      <c r="N68" s="74">
        <f t="shared" si="14"/>
        <v>0</v>
      </c>
      <c r="O68" s="290"/>
      <c r="P68" s="56">
        <f>'Source Data'!L68</f>
        <v>2007.4545303454111</v>
      </c>
      <c r="Q68" s="74">
        <f t="shared" si="15"/>
        <v>0</v>
      </c>
      <c r="R68" s="93">
        <v>0</v>
      </c>
      <c r="S68" s="56"/>
      <c r="T68" s="56"/>
      <c r="U68" s="57">
        <f t="shared" si="28"/>
        <v>0</v>
      </c>
      <c r="V68" s="93">
        <f t="shared" si="2"/>
        <v>0</v>
      </c>
      <c r="W68" s="74">
        <f t="shared" si="16"/>
        <v>0</v>
      </c>
      <c r="X68" s="93">
        <f t="shared" si="17"/>
        <v>0</v>
      </c>
      <c r="Y68" s="56">
        <f>[1]Northeast!G68</f>
        <v>0</v>
      </c>
      <c r="Z68" s="93">
        <f t="shared" si="18"/>
        <v>0</v>
      </c>
      <c r="AA68" s="56"/>
      <c r="AB68" s="56">
        <f t="shared" si="19"/>
        <v>0</v>
      </c>
      <c r="AC68" s="93">
        <f t="shared" si="20"/>
        <v>0</v>
      </c>
      <c r="AD68" s="97">
        <f t="shared" si="29"/>
        <v>0</v>
      </c>
      <c r="AE68" s="75">
        <f>'Source Data'!N68</f>
        <v>1997</v>
      </c>
      <c r="AF68" s="90">
        <f t="shared" si="30"/>
        <v>0</v>
      </c>
      <c r="AG68" s="271"/>
      <c r="AH68" s="75">
        <f t="shared" si="21"/>
        <v>0</v>
      </c>
      <c r="AI68" s="271"/>
      <c r="AJ68" s="77">
        <f t="shared" si="31"/>
        <v>0</v>
      </c>
      <c r="AK68" s="76">
        <f t="shared" si="32"/>
        <v>0</v>
      </c>
      <c r="AL68" s="90">
        <f t="shared" si="22"/>
        <v>0</v>
      </c>
      <c r="AM68" s="79">
        <f t="shared" si="23"/>
        <v>0</v>
      </c>
      <c r="AN68" s="90">
        <f t="shared" si="24"/>
        <v>0</v>
      </c>
      <c r="AO68" s="56">
        <f>[1]Northeast!M68</f>
        <v>0</v>
      </c>
      <c r="AP68" s="90">
        <f t="shared" si="25"/>
        <v>0</v>
      </c>
      <c r="AQ68" s="77"/>
      <c r="AR68" s="77">
        <f t="shared" si="26"/>
        <v>0</v>
      </c>
      <c r="AS68" s="90">
        <f t="shared" si="27"/>
        <v>0</v>
      </c>
      <c r="AT68" s="78">
        <f t="shared" si="7"/>
        <v>0</v>
      </c>
      <c r="AU68" s="87">
        <f t="shared" si="8"/>
        <v>0</v>
      </c>
      <c r="AV68" s="116"/>
      <c r="AW68" s="74"/>
      <c r="AX68" s="74">
        <f t="shared" si="33"/>
        <v>0</v>
      </c>
      <c r="AY68" s="74">
        <f t="shared" si="34"/>
        <v>0</v>
      </c>
    </row>
    <row r="69" spans="1:51" ht="16.149999999999999" customHeight="1" x14ac:dyDescent="0.2">
      <c r="A69" s="54">
        <v>63</v>
      </c>
      <c r="B69" s="55" t="s">
        <v>67</v>
      </c>
      <c r="C69" s="271">
        <f>'8_2.1.18 SIS'!AC69</f>
        <v>0</v>
      </c>
      <c r="D69" s="56">
        <f>'Source Data'!H69</f>
        <v>3617.9669570727483</v>
      </c>
      <c r="E69" s="74">
        <f t="shared" si="11"/>
        <v>0</v>
      </c>
      <c r="F69" s="290"/>
      <c r="G69" s="56">
        <f>'Source Data'!I69</f>
        <v>455.19374290754848</v>
      </c>
      <c r="H69" s="74">
        <f t="shared" si="12"/>
        <v>0</v>
      </c>
      <c r="I69" s="290"/>
      <c r="J69" s="56">
        <f>'Source Data'!J69</f>
        <v>124.14374806569505</v>
      </c>
      <c r="K69" s="74">
        <f t="shared" si="13"/>
        <v>0</v>
      </c>
      <c r="L69" s="290"/>
      <c r="M69" s="56">
        <f>'Source Data'!K69</f>
        <v>3103.5937016423763</v>
      </c>
      <c r="N69" s="74">
        <f t="shared" si="14"/>
        <v>0</v>
      </c>
      <c r="O69" s="290"/>
      <c r="P69" s="56">
        <f>'Source Data'!L69</f>
        <v>1241.4374806569506</v>
      </c>
      <c r="Q69" s="74">
        <f t="shared" si="15"/>
        <v>0</v>
      </c>
      <c r="R69" s="93">
        <v>0</v>
      </c>
      <c r="S69" s="56"/>
      <c r="T69" s="56"/>
      <c r="U69" s="57">
        <f t="shared" si="28"/>
        <v>0</v>
      </c>
      <c r="V69" s="93">
        <f t="shared" si="2"/>
        <v>0</v>
      </c>
      <c r="W69" s="74">
        <f t="shared" si="16"/>
        <v>0</v>
      </c>
      <c r="X69" s="93">
        <f t="shared" si="17"/>
        <v>0</v>
      </c>
      <c r="Y69" s="56">
        <f>[1]Northeast!G69</f>
        <v>0</v>
      </c>
      <c r="Z69" s="93">
        <f t="shared" si="18"/>
        <v>0</v>
      </c>
      <c r="AA69" s="56"/>
      <c r="AB69" s="56">
        <f t="shared" si="19"/>
        <v>0</v>
      </c>
      <c r="AC69" s="93">
        <f t="shared" si="20"/>
        <v>0</v>
      </c>
      <c r="AD69" s="97">
        <f t="shared" si="29"/>
        <v>0</v>
      </c>
      <c r="AE69" s="75">
        <f>'Source Data'!N69</f>
        <v>7559</v>
      </c>
      <c r="AF69" s="90">
        <f t="shared" si="30"/>
        <v>0</v>
      </c>
      <c r="AG69" s="271"/>
      <c r="AH69" s="75">
        <f t="shared" si="21"/>
        <v>0</v>
      </c>
      <c r="AI69" s="271"/>
      <c r="AJ69" s="77">
        <f t="shared" si="31"/>
        <v>0</v>
      </c>
      <c r="AK69" s="76">
        <f t="shared" si="32"/>
        <v>0</v>
      </c>
      <c r="AL69" s="90">
        <f t="shared" si="22"/>
        <v>0</v>
      </c>
      <c r="AM69" s="79">
        <f t="shared" si="23"/>
        <v>0</v>
      </c>
      <c r="AN69" s="90">
        <f t="shared" si="24"/>
        <v>0</v>
      </c>
      <c r="AO69" s="56">
        <f>[1]Northeast!M69</f>
        <v>0</v>
      </c>
      <c r="AP69" s="90">
        <f t="shared" si="25"/>
        <v>0</v>
      </c>
      <c r="AQ69" s="77"/>
      <c r="AR69" s="77">
        <f t="shared" si="26"/>
        <v>0</v>
      </c>
      <c r="AS69" s="90">
        <f t="shared" si="27"/>
        <v>0</v>
      </c>
      <c r="AT69" s="78">
        <f t="shared" si="7"/>
        <v>0</v>
      </c>
      <c r="AU69" s="87">
        <f t="shared" si="8"/>
        <v>0</v>
      </c>
      <c r="AV69" s="116"/>
      <c r="AW69" s="74"/>
      <c r="AX69" s="74">
        <f t="shared" si="33"/>
        <v>0</v>
      </c>
      <c r="AY69" s="74">
        <f t="shared" si="34"/>
        <v>0</v>
      </c>
    </row>
    <row r="70" spans="1:51" ht="16.149999999999999" customHeight="1" x14ac:dyDescent="0.2">
      <c r="A70" s="54">
        <v>64</v>
      </c>
      <c r="B70" s="55" t="s">
        <v>68</v>
      </c>
      <c r="C70" s="271">
        <f>'8_2.1.18 SIS'!AC70</f>
        <v>0</v>
      </c>
      <c r="D70" s="56">
        <f>'Source Data'!H70</f>
        <v>5230.6414951359775</v>
      </c>
      <c r="E70" s="74">
        <f t="shared" si="11"/>
        <v>0</v>
      </c>
      <c r="F70" s="290"/>
      <c r="G70" s="56">
        <f>'Source Data'!I70</f>
        <v>700.71301031438645</v>
      </c>
      <c r="H70" s="74">
        <f t="shared" si="12"/>
        <v>0</v>
      </c>
      <c r="I70" s="290"/>
      <c r="J70" s="56">
        <f>'Source Data'!J70</f>
        <v>191.10354826755992</v>
      </c>
      <c r="K70" s="74">
        <f t="shared" si="13"/>
        <v>0</v>
      </c>
      <c r="L70" s="290"/>
      <c r="M70" s="56">
        <f>'Source Data'!K70</f>
        <v>4777.5887066889991</v>
      </c>
      <c r="N70" s="74">
        <f t="shared" si="14"/>
        <v>0</v>
      </c>
      <c r="O70" s="290"/>
      <c r="P70" s="56">
        <f>'Source Data'!L70</f>
        <v>1911.0354826755995</v>
      </c>
      <c r="Q70" s="74">
        <f t="shared" si="15"/>
        <v>0</v>
      </c>
      <c r="R70" s="93">
        <v>0</v>
      </c>
      <c r="S70" s="56"/>
      <c r="T70" s="56"/>
      <c r="U70" s="57">
        <f t="shared" si="28"/>
        <v>0</v>
      </c>
      <c r="V70" s="93">
        <f t="shared" si="2"/>
        <v>0</v>
      </c>
      <c r="W70" s="74">
        <f t="shared" si="16"/>
        <v>0</v>
      </c>
      <c r="X70" s="93">
        <f t="shared" si="17"/>
        <v>0</v>
      </c>
      <c r="Y70" s="56">
        <f>[1]Northeast!G70</f>
        <v>0</v>
      </c>
      <c r="Z70" s="93">
        <f t="shared" si="18"/>
        <v>0</v>
      </c>
      <c r="AA70" s="56"/>
      <c r="AB70" s="56">
        <f t="shared" si="19"/>
        <v>0</v>
      </c>
      <c r="AC70" s="93">
        <f t="shared" si="20"/>
        <v>0</v>
      </c>
      <c r="AD70" s="97">
        <f t="shared" si="29"/>
        <v>0</v>
      </c>
      <c r="AE70" s="75">
        <f>'Source Data'!N70</f>
        <v>2999</v>
      </c>
      <c r="AF70" s="90">
        <f t="shared" si="30"/>
        <v>0</v>
      </c>
      <c r="AG70" s="271"/>
      <c r="AH70" s="75">
        <f t="shared" si="21"/>
        <v>0</v>
      </c>
      <c r="AI70" s="271"/>
      <c r="AJ70" s="77">
        <f t="shared" si="31"/>
        <v>0</v>
      </c>
      <c r="AK70" s="76">
        <f t="shared" si="32"/>
        <v>0</v>
      </c>
      <c r="AL70" s="90">
        <f t="shared" si="22"/>
        <v>0</v>
      </c>
      <c r="AM70" s="79">
        <f t="shared" si="23"/>
        <v>0</v>
      </c>
      <c r="AN70" s="90">
        <f t="shared" si="24"/>
        <v>0</v>
      </c>
      <c r="AO70" s="56">
        <f>[1]Northeast!M70</f>
        <v>0</v>
      </c>
      <c r="AP70" s="90">
        <f t="shared" si="25"/>
        <v>0</v>
      </c>
      <c r="AQ70" s="77"/>
      <c r="AR70" s="77">
        <f t="shared" si="26"/>
        <v>0</v>
      </c>
      <c r="AS70" s="90">
        <f t="shared" si="27"/>
        <v>0</v>
      </c>
      <c r="AT70" s="78">
        <f t="shared" si="7"/>
        <v>0</v>
      </c>
      <c r="AU70" s="87">
        <f t="shared" si="8"/>
        <v>0</v>
      </c>
      <c r="AV70" s="116"/>
      <c r="AW70" s="74"/>
      <c r="AX70" s="74">
        <f t="shared" si="33"/>
        <v>0</v>
      </c>
      <c r="AY70" s="74">
        <f t="shared" si="34"/>
        <v>0</v>
      </c>
    </row>
    <row r="71" spans="1:51" ht="16.149999999999999" customHeight="1" x14ac:dyDescent="0.2">
      <c r="A71" s="49">
        <v>65</v>
      </c>
      <c r="B71" s="50" t="s">
        <v>69</v>
      </c>
      <c r="C71" s="272">
        <f>'8_2.1.18 SIS'!AC71</f>
        <v>0</v>
      </c>
      <c r="D71" s="51">
        <f>'Source Data'!H71</f>
        <v>4386.1061727809565</v>
      </c>
      <c r="E71" s="80">
        <f t="shared" si="11"/>
        <v>0</v>
      </c>
      <c r="F71" s="291"/>
      <c r="G71" s="51">
        <f>'Source Data'!I71</f>
        <v>566.73400507501663</v>
      </c>
      <c r="H71" s="80">
        <f t="shared" si="12"/>
        <v>0</v>
      </c>
      <c r="I71" s="291"/>
      <c r="J71" s="51">
        <f>'Source Data'!J71</f>
        <v>154.56381956591363</v>
      </c>
      <c r="K71" s="80">
        <f t="shared" si="13"/>
        <v>0</v>
      </c>
      <c r="L71" s="291"/>
      <c r="M71" s="51">
        <f>'Source Data'!K71</f>
        <v>3864.0954891478409</v>
      </c>
      <c r="N71" s="80">
        <f t="shared" si="14"/>
        <v>0</v>
      </c>
      <c r="O71" s="291"/>
      <c r="P71" s="51">
        <f>'Source Data'!L71</f>
        <v>1545.6381956591365</v>
      </c>
      <c r="Q71" s="80">
        <f t="shared" si="15"/>
        <v>0</v>
      </c>
      <c r="R71" s="94">
        <v>0</v>
      </c>
      <c r="S71" s="51"/>
      <c r="T71" s="51"/>
      <c r="U71" s="52">
        <f t="shared" ref="U71:U75" si="35">S71+T71</f>
        <v>0</v>
      </c>
      <c r="V71" s="94">
        <f>U71+R71</f>
        <v>0</v>
      </c>
      <c r="W71" s="80">
        <f t="shared" si="16"/>
        <v>0</v>
      </c>
      <c r="X71" s="94">
        <f t="shared" si="17"/>
        <v>0</v>
      </c>
      <c r="Y71" s="51">
        <f>[1]Northeast!G71</f>
        <v>0</v>
      </c>
      <c r="Z71" s="94">
        <f t="shared" si="18"/>
        <v>0</v>
      </c>
      <c r="AA71" s="53"/>
      <c r="AB71" s="51">
        <f t="shared" si="19"/>
        <v>0</v>
      </c>
      <c r="AC71" s="95">
        <f t="shared" si="20"/>
        <v>0</v>
      </c>
      <c r="AD71" s="95">
        <f t="shared" si="29"/>
        <v>0</v>
      </c>
      <c r="AE71" s="71">
        <f>'Source Data'!N71</f>
        <v>5234</v>
      </c>
      <c r="AF71" s="91">
        <f>C71*AE71</f>
        <v>0</v>
      </c>
      <c r="AG71" s="272"/>
      <c r="AH71" s="71">
        <f t="shared" si="21"/>
        <v>0</v>
      </c>
      <c r="AI71" s="272"/>
      <c r="AJ71" s="72">
        <f t="shared" ref="AJ71:AJ75" si="36">AE71*AI71*0.5</f>
        <v>0</v>
      </c>
      <c r="AK71" s="73">
        <f t="shared" ref="AK71:AK75" si="37">AH71+AJ71</f>
        <v>0</v>
      </c>
      <c r="AL71" s="91">
        <f t="shared" si="22"/>
        <v>0</v>
      </c>
      <c r="AM71" s="82">
        <f t="shared" si="23"/>
        <v>0</v>
      </c>
      <c r="AN71" s="91">
        <f t="shared" si="24"/>
        <v>0</v>
      </c>
      <c r="AO71" s="51">
        <f>[1]Northeast!M71</f>
        <v>0</v>
      </c>
      <c r="AP71" s="91">
        <f t="shared" si="25"/>
        <v>0</v>
      </c>
      <c r="AQ71" s="72"/>
      <c r="AR71" s="72">
        <f t="shared" si="26"/>
        <v>0</v>
      </c>
      <c r="AS71" s="91">
        <f t="shared" si="27"/>
        <v>0</v>
      </c>
      <c r="AT71" s="81">
        <f>Z71+AP71</f>
        <v>0</v>
      </c>
      <c r="AU71" s="88">
        <f>AC71+AS71</f>
        <v>0</v>
      </c>
      <c r="AV71" s="116"/>
      <c r="AW71" s="80"/>
      <c r="AX71" s="80">
        <f t="shared" si="33"/>
        <v>0</v>
      </c>
      <c r="AY71" s="80">
        <f t="shared" ref="AY71:AY75" si="38">AX71-AW71</f>
        <v>0</v>
      </c>
    </row>
    <row r="72" spans="1:51" ht="16.149999999999999" customHeight="1" x14ac:dyDescent="0.2">
      <c r="A72" s="58">
        <v>66</v>
      </c>
      <c r="B72" s="59" t="s">
        <v>70</v>
      </c>
      <c r="C72" s="270">
        <f>'8_2.1.18 SIS'!AC72</f>
        <v>0</v>
      </c>
      <c r="D72" s="60">
        <f>'Source Data'!H72</f>
        <v>5209.1252297845949</v>
      </c>
      <c r="E72" s="65">
        <f>C72*D72</f>
        <v>0</v>
      </c>
      <c r="F72" s="289"/>
      <c r="G72" s="60">
        <f>'Source Data'!I72</f>
        <v>655.4113591428079</v>
      </c>
      <c r="H72" s="65">
        <f>F72*G72</f>
        <v>0</v>
      </c>
      <c r="I72" s="289"/>
      <c r="J72" s="60">
        <f>'Source Data'!J72</f>
        <v>178.74855249349307</v>
      </c>
      <c r="K72" s="65">
        <f>I72*J72</f>
        <v>0</v>
      </c>
      <c r="L72" s="289"/>
      <c r="M72" s="60">
        <f>'Source Data'!K72</f>
        <v>4468.713812337327</v>
      </c>
      <c r="N72" s="65">
        <f>L72*M72</f>
        <v>0</v>
      </c>
      <c r="O72" s="289"/>
      <c r="P72" s="60">
        <f>'Source Data'!L72</f>
        <v>1787.4855249349307</v>
      </c>
      <c r="Q72" s="65">
        <f>O72*P72</f>
        <v>0</v>
      </c>
      <c r="R72" s="92">
        <v>0</v>
      </c>
      <c r="S72" s="60"/>
      <c r="T72" s="60"/>
      <c r="U72" s="61">
        <f t="shared" si="35"/>
        <v>0</v>
      </c>
      <c r="V72" s="92">
        <f>U72+R72</f>
        <v>0</v>
      </c>
      <c r="W72" s="65">
        <f>ROUND(V72*-0.25%,0)</f>
        <v>0</v>
      </c>
      <c r="X72" s="92">
        <f>SUM(V72:W72)</f>
        <v>0</v>
      </c>
      <c r="Y72" s="60">
        <f>[1]Northeast!G72</f>
        <v>0</v>
      </c>
      <c r="Z72" s="92">
        <f>ROUND(SUM(X72:Y72),0)</f>
        <v>0</v>
      </c>
      <c r="AA72" s="60"/>
      <c r="AB72" s="60">
        <f>Z72-AA72</f>
        <v>0</v>
      </c>
      <c r="AC72" s="92">
        <f>ROUND(AB72/$AC$88,0)</f>
        <v>0</v>
      </c>
      <c r="AD72" s="96">
        <f t="shared" si="29"/>
        <v>0</v>
      </c>
      <c r="AE72" s="66">
        <f>'Source Data'!N72</f>
        <v>3964</v>
      </c>
      <c r="AF72" s="89">
        <f>C72*AE72</f>
        <v>0</v>
      </c>
      <c r="AG72" s="270"/>
      <c r="AH72" s="66">
        <f>AG72*AE72</f>
        <v>0</v>
      </c>
      <c r="AI72" s="270"/>
      <c r="AJ72" s="68">
        <f t="shared" si="36"/>
        <v>0</v>
      </c>
      <c r="AK72" s="67">
        <f t="shared" si="37"/>
        <v>0</v>
      </c>
      <c r="AL72" s="89">
        <f>AK72+AF72</f>
        <v>0</v>
      </c>
      <c r="AM72" s="70">
        <f>ROUND(-0.25%*AL72,0)</f>
        <v>0</v>
      </c>
      <c r="AN72" s="89">
        <f>SUM(AL72:AM72)</f>
        <v>0</v>
      </c>
      <c r="AO72" s="60">
        <f>[1]Northeast!M72</f>
        <v>0</v>
      </c>
      <c r="AP72" s="89">
        <f>ROUND(SUM(AN72:AO72),0)</f>
        <v>0</v>
      </c>
      <c r="AQ72" s="68"/>
      <c r="AR72" s="68">
        <f>AP72-AQ72</f>
        <v>0</v>
      </c>
      <c r="AS72" s="89">
        <f>ROUND(AR72/$AS$88,0)</f>
        <v>0</v>
      </c>
      <c r="AT72" s="69">
        <f>Z72+AP72</f>
        <v>0</v>
      </c>
      <c r="AU72" s="86">
        <f>AC72+AS72</f>
        <v>0</v>
      </c>
      <c r="AV72" s="116"/>
      <c r="AW72" s="84"/>
      <c r="AX72" s="84">
        <f t="shared" si="33"/>
        <v>0</v>
      </c>
      <c r="AY72" s="84">
        <f t="shared" si="38"/>
        <v>0</v>
      </c>
    </row>
    <row r="73" spans="1:51" ht="16.149999999999999" customHeight="1" x14ac:dyDescent="0.2">
      <c r="A73" s="54">
        <v>67</v>
      </c>
      <c r="B73" s="55" t="s">
        <v>3</v>
      </c>
      <c r="C73" s="271">
        <f>'8_2.1.18 SIS'!AC73</f>
        <v>0</v>
      </c>
      <c r="D73" s="56">
        <f>'Source Data'!H73</f>
        <v>4781.434296552653</v>
      </c>
      <c r="E73" s="74">
        <f>C73*D73</f>
        <v>0</v>
      </c>
      <c r="F73" s="290"/>
      <c r="G73" s="56">
        <f>'Source Data'!I73</f>
        <v>636.87839950514967</v>
      </c>
      <c r="H73" s="74">
        <f>F73*G73</f>
        <v>0</v>
      </c>
      <c r="I73" s="290"/>
      <c r="J73" s="56">
        <f>'Source Data'!J73</f>
        <v>173.6941089559499</v>
      </c>
      <c r="K73" s="74">
        <f>I73*J73</f>
        <v>0</v>
      </c>
      <c r="L73" s="290"/>
      <c r="M73" s="56">
        <f>'Source Data'!K73</f>
        <v>4342.3527238987472</v>
      </c>
      <c r="N73" s="74">
        <f>L73*M73</f>
        <v>0</v>
      </c>
      <c r="O73" s="290"/>
      <c r="P73" s="56">
        <f>'Source Data'!L73</f>
        <v>1736.9410895594988</v>
      </c>
      <c r="Q73" s="74">
        <f>O73*P73</f>
        <v>0</v>
      </c>
      <c r="R73" s="93">
        <v>0</v>
      </c>
      <c r="S73" s="56"/>
      <c r="T73" s="56"/>
      <c r="U73" s="57">
        <f t="shared" si="35"/>
        <v>0</v>
      </c>
      <c r="V73" s="93">
        <f>U73+R73</f>
        <v>0</v>
      </c>
      <c r="W73" s="74">
        <f>ROUND(V73*-0.25%,0)</f>
        <v>0</v>
      </c>
      <c r="X73" s="93">
        <f>SUM(V73:W73)</f>
        <v>0</v>
      </c>
      <c r="Y73" s="56">
        <f>[1]Northeast!G73</f>
        <v>0</v>
      </c>
      <c r="Z73" s="93">
        <f>ROUND(SUM(X73:Y73),0)</f>
        <v>0</v>
      </c>
      <c r="AA73" s="56"/>
      <c r="AB73" s="56">
        <f>Z73-AA73</f>
        <v>0</v>
      </c>
      <c r="AC73" s="93">
        <f>ROUND(AB73/$AC$88,0)</f>
        <v>0</v>
      </c>
      <c r="AD73" s="97">
        <f t="shared" si="29"/>
        <v>0</v>
      </c>
      <c r="AE73" s="75">
        <f>'Source Data'!N73</f>
        <v>5608</v>
      </c>
      <c r="AF73" s="90">
        <f>C73*AE73</f>
        <v>0</v>
      </c>
      <c r="AG73" s="271"/>
      <c r="AH73" s="75">
        <f>AG73*AE73</f>
        <v>0</v>
      </c>
      <c r="AI73" s="271"/>
      <c r="AJ73" s="77">
        <f t="shared" si="36"/>
        <v>0</v>
      </c>
      <c r="AK73" s="76">
        <f t="shared" si="37"/>
        <v>0</v>
      </c>
      <c r="AL73" s="90">
        <f>AK73+AF73</f>
        <v>0</v>
      </c>
      <c r="AM73" s="79">
        <f>ROUND(-0.25%*AL73,0)</f>
        <v>0</v>
      </c>
      <c r="AN73" s="90">
        <f>SUM(AL73:AM73)</f>
        <v>0</v>
      </c>
      <c r="AO73" s="56">
        <f>[1]Northeast!M73</f>
        <v>0</v>
      </c>
      <c r="AP73" s="90">
        <f>ROUND(SUM(AN73:AO73),0)</f>
        <v>0</v>
      </c>
      <c r="AQ73" s="77"/>
      <c r="AR73" s="77">
        <f>AP73-AQ73</f>
        <v>0</v>
      </c>
      <c r="AS73" s="90">
        <f>ROUND(AR73/$AS$88,0)</f>
        <v>0</v>
      </c>
      <c r="AT73" s="78">
        <f>Z73+AP73</f>
        <v>0</v>
      </c>
      <c r="AU73" s="87">
        <f>AC73+AS73</f>
        <v>0</v>
      </c>
      <c r="AV73" s="116"/>
      <c r="AW73" s="84"/>
      <c r="AX73" s="84">
        <f t="shared" si="33"/>
        <v>0</v>
      </c>
      <c r="AY73" s="84">
        <f t="shared" si="38"/>
        <v>0</v>
      </c>
    </row>
    <row r="74" spans="1:51" ht="16.149999999999999" customHeight="1" x14ac:dyDescent="0.2">
      <c r="A74" s="54">
        <v>68</v>
      </c>
      <c r="B74" s="55" t="s">
        <v>2</v>
      </c>
      <c r="C74" s="271">
        <f>'8_2.1.18 SIS'!AC74</f>
        <v>0</v>
      </c>
      <c r="D74" s="56">
        <f>'Source Data'!H74</f>
        <v>5487.462001896216</v>
      </c>
      <c r="E74" s="74">
        <f>C74*D74</f>
        <v>0</v>
      </c>
      <c r="F74" s="290"/>
      <c r="G74" s="56">
        <f>'Source Data'!I74</f>
        <v>713.42471435529035</v>
      </c>
      <c r="H74" s="74">
        <f>F74*G74</f>
        <v>0</v>
      </c>
      <c r="I74" s="290"/>
      <c r="J74" s="56">
        <f>'Source Data'!J74</f>
        <v>194.5703766423519</v>
      </c>
      <c r="K74" s="74">
        <f>I74*J74</f>
        <v>0</v>
      </c>
      <c r="L74" s="290"/>
      <c r="M74" s="56">
        <f>'Source Data'!K74</f>
        <v>4864.2594160587978</v>
      </c>
      <c r="N74" s="74">
        <f>L74*M74</f>
        <v>0</v>
      </c>
      <c r="O74" s="290"/>
      <c r="P74" s="56">
        <f>'Source Data'!L74</f>
        <v>1945.703766423519</v>
      </c>
      <c r="Q74" s="74">
        <f>O74*P74</f>
        <v>0</v>
      </c>
      <c r="R74" s="93">
        <v>0</v>
      </c>
      <c r="S74" s="56"/>
      <c r="T74" s="56"/>
      <c r="U74" s="57">
        <f t="shared" si="35"/>
        <v>0</v>
      </c>
      <c r="V74" s="93">
        <f>U74+R74</f>
        <v>0</v>
      </c>
      <c r="W74" s="74">
        <f>ROUND(V74*-0.25%,0)</f>
        <v>0</v>
      </c>
      <c r="X74" s="93">
        <f>SUM(V74:W74)</f>
        <v>0</v>
      </c>
      <c r="Y74" s="56">
        <f>[1]Northeast!G74</f>
        <v>0</v>
      </c>
      <c r="Z74" s="93">
        <f>ROUND(SUM(X74:Y74),0)</f>
        <v>0</v>
      </c>
      <c r="AA74" s="56"/>
      <c r="AB74" s="56">
        <f>Z74-AA74</f>
        <v>0</v>
      </c>
      <c r="AC74" s="93">
        <f>ROUND(AB74/$AC$88,0)</f>
        <v>0</v>
      </c>
      <c r="AD74" s="97">
        <f t="shared" si="29"/>
        <v>0</v>
      </c>
      <c r="AE74" s="75">
        <f>'Source Data'!N74</f>
        <v>2793</v>
      </c>
      <c r="AF74" s="90">
        <f>C74*AE74</f>
        <v>0</v>
      </c>
      <c r="AG74" s="271"/>
      <c r="AH74" s="75">
        <f>AG74*AE74</f>
        <v>0</v>
      </c>
      <c r="AI74" s="271"/>
      <c r="AJ74" s="77">
        <f t="shared" si="36"/>
        <v>0</v>
      </c>
      <c r="AK74" s="76">
        <f t="shared" si="37"/>
        <v>0</v>
      </c>
      <c r="AL74" s="90">
        <f>AK74+AF74</f>
        <v>0</v>
      </c>
      <c r="AM74" s="79">
        <f>ROUND(-0.25%*AL74,0)</f>
        <v>0</v>
      </c>
      <c r="AN74" s="90">
        <f>SUM(AL74:AM74)</f>
        <v>0</v>
      </c>
      <c r="AO74" s="56">
        <f>[1]Northeast!M74</f>
        <v>0</v>
      </c>
      <c r="AP74" s="90">
        <f>ROUND(SUM(AN74:AO74),0)</f>
        <v>0</v>
      </c>
      <c r="AQ74" s="77"/>
      <c r="AR74" s="77">
        <f>AP74-AQ74</f>
        <v>0</v>
      </c>
      <c r="AS74" s="90">
        <f>ROUND(AR74/$AS$88,0)</f>
        <v>0</v>
      </c>
      <c r="AT74" s="78">
        <f>Z74+AP74</f>
        <v>0</v>
      </c>
      <c r="AU74" s="87">
        <f>AC74+AS74</f>
        <v>0</v>
      </c>
      <c r="AV74" s="116"/>
      <c r="AW74" s="84"/>
      <c r="AX74" s="84">
        <f t="shared" si="33"/>
        <v>0</v>
      </c>
      <c r="AY74" s="84">
        <f t="shared" si="38"/>
        <v>0</v>
      </c>
    </row>
    <row r="75" spans="1:51" ht="16.149999999999999" customHeight="1" x14ac:dyDescent="0.2">
      <c r="A75" s="54">
        <v>69</v>
      </c>
      <c r="B75" s="55" t="s">
        <v>75</v>
      </c>
      <c r="C75" s="271">
        <f>'8_2.1.18 SIS'!AC75</f>
        <v>0</v>
      </c>
      <c r="D75" s="56">
        <f>'Source Data'!H75</f>
        <v>5291.1260189471159</v>
      </c>
      <c r="E75" s="74">
        <f>C75*D75</f>
        <v>0</v>
      </c>
      <c r="F75" s="290"/>
      <c r="G75" s="56">
        <f>'Source Data'!I75</f>
        <v>701.91738105393551</v>
      </c>
      <c r="H75" s="74">
        <f>F75*G75</f>
        <v>0</v>
      </c>
      <c r="I75" s="290"/>
      <c r="J75" s="56">
        <f>'Source Data'!J75</f>
        <v>191.43201301470964</v>
      </c>
      <c r="K75" s="74">
        <f>I75*J75</f>
        <v>0</v>
      </c>
      <c r="L75" s="290"/>
      <c r="M75" s="56">
        <f>'Source Data'!K75</f>
        <v>4785.8003253677416</v>
      </c>
      <c r="N75" s="74">
        <f>L75*M75</f>
        <v>0</v>
      </c>
      <c r="O75" s="290"/>
      <c r="P75" s="56">
        <f>'Source Data'!L75</f>
        <v>1914.3201301470965</v>
      </c>
      <c r="Q75" s="74">
        <f>O75*P75</f>
        <v>0</v>
      </c>
      <c r="R75" s="93">
        <v>0</v>
      </c>
      <c r="S75" s="56"/>
      <c r="T75" s="56"/>
      <c r="U75" s="57">
        <f t="shared" si="35"/>
        <v>0</v>
      </c>
      <c r="V75" s="93">
        <f>U75+R75</f>
        <v>0</v>
      </c>
      <c r="W75" s="74">
        <f>ROUND(V75*-0.25%,0)</f>
        <v>0</v>
      </c>
      <c r="X75" s="93">
        <f>SUM(V75:W75)</f>
        <v>0</v>
      </c>
      <c r="Y75" s="56">
        <f>[1]Northeast!G75</f>
        <v>0</v>
      </c>
      <c r="Z75" s="93">
        <f>ROUND(SUM(X75:Y75),0)</f>
        <v>0</v>
      </c>
      <c r="AA75" s="56"/>
      <c r="AB75" s="56">
        <f>Z75-AA75</f>
        <v>0</v>
      </c>
      <c r="AC75" s="93">
        <f>ROUND(AB75/$AC$88,0)</f>
        <v>0</v>
      </c>
      <c r="AD75" s="97">
        <f t="shared" si="29"/>
        <v>0</v>
      </c>
      <c r="AE75" s="75">
        <f>'Source Data'!N75</f>
        <v>3798</v>
      </c>
      <c r="AF75" s="90">
        <f>C75*AE75</f>
        <v>0</v>
      </c>
      <c r="AG75" s="271"/>
      <c r="AH75" s="75">
        <f>AG75*AE75</f>
        <v>0</v>
      </c>
      <c r="AI75" s="271"/>
      <c r="AJ75" s="77">
        <f t="shared" si="36"/>
        <v>0</v>
      </c>
      <c r="AK75" s="76">
        <f t="shared" si="37"/>
        <v>0</v>
      </c>
      <c r="AL75" s="90">
        <f>AK75+AF75</f>
        <v>0</v>
      </c>
      <c r="AM75" s="79">
        <f>ROUND(-0.25%*AL75,0)</f>
        <v>0</v>
      </c>
      <c r="AN75" s="90">
        <f>SUM(AL75:AM75)</f>
        <v>0</v>
      </c>
      <c r="AO75" s="56">
        <f>[1]Northeast!M75</f>
        <v>0</v>
      </c>
      <c r="AP75" s="90">
        <f>ROUND(SUM(AN75:AO75),0)</f>
        <v>0</v>
      </c>
      <c r="AQ75" s="77"/>
      <c r="AR75" s="77">
        <f>AP75-AQ75</f>
        <v>0</v>
      </c>
      <c r="AS75" s="90">
        <f>ROUND(AR75/$AS$88,0)</f>
        <v>0</v>
      </c>
      <c r="AT75" s="78">
        <f>Z75+AP75</f>
        <v>0</v>
      </c>
      <c r="AU75" s="87">
        <f>AC75+AS75</f>
        <v>0</v>
      </c>
      <c r="AV75" s="116"/>
      <c r="AW75" s="83"/>
      <c r="AX75" s="83">
        <f t="shared" si="33"/>
        <v>0</v>
      </c>
      <c r="AY75" s="83">
        <f t="shared" si="38"/>
        <v>0</v>
      </c>
    </row>
    <row r="76" spans="1:51" s="123" customFormat="1" ht="16.149999999999999" customHeight="1" thickBot="1" x14ac:dyDescent="0.25">
      <c r="A76" s="1402" t="s">
        <v>460</v>
      </c>
      <c r="B76" s="1408"/>
      <c r="C76" s="292">
        <f>SUM(C7:C75)</f>
        <v>180</v>
      </c>
      <c r="D76" s="252"/>
      <c r="E76" s="282">
        <f>SUM(E7:E75)</f>
        <v>898559.8394199711</v>
      </c>
      <c r="F76" s="292">
        <v>146</v>
      </c>
      <c r="G76" s="252"/>
      <c r="H76" s="282">
        <v>96101.362561293499</v>
      </c>
      <c r="I76" s="292">
        <v>154.5</v>
      </c>
      <c r="J76" s="252"/>
      <c r="K76" s="282">
        <v>27665.800920165326</v>
      </c>
      <c r="L76" s="292">
        <v>23</v>
      </c>
      <c r="M76" s="252"/>
      <c r="N76" s="282">
        <v>101796.87096058401</v>
      </c>
      <c r="O76" s="292">
        <v>0</v>
      </c>
      <c r="P76" s="252"/>
      <c r="Q76" s="282">
        <v>0</v>
      </c>
      <c r="R76" s="293">
        <f t="shared" ref="R76:AU76" si="39">SUM(R7:R75)</f>
        <v>1124123</v>
      </c>
      <c r="S76" s="252">
        <f t="shared" si="39"/>
        <v>0</v>
      </c>
      <c r="T76" s="252">
        <f t="shared" si="39"/>
        <v>0</v>
      </c>
      <c r="U76" s="294">
        <f t="shared" si="39"/>
        <v>0</v>
      </c>
      <c r="V76" s="293">
        <f t="shared" si="39"/>
        <v>1124123</v>
      </c>
      <c r="W76" s="282">
        <f t="shared" si="39"/>
        <v>-2811</v>
      </c>
      <c r="X76" s="293">
        <f t="shared" si="39"/>
        <v>1121312</v>
      </c>
      <c r="Y76" s="282">
        <f t="shared" si="39"/>
        <v>68139</v>
      </c>
      <c r="Z76" s="293">
        <f t="shared" si="39"/>
        <v>1189451</v>
      </c>
      <c r="AA76" s="252">
        <f t="shared" si="39"/>
        <v>0</v>
      </c>
      <c r="AB76" s="252">
        <f t="shared" si="39"/>
        <v>1189451</v>
      </c>
      <c r="AC76" s="293">
        <f t="shared" si="39"/>
        <v>99122</v>
      </c>
      <c r="AD76" s="249">
        <f t="shared" si="39"/>
        <v>1189451</v>
      </c>
      <c r="AE76" s="295">
        <f>'Source Data'!N76</f>
        <v>5169</v>
      </c>
      <c r="AF76" s="296">
        <f t="shared" si="39"/>
        <v>714109</v>
      </c>
      <c r="AG76" s="292">
        <f t="shared" si="39"/>
        <v>0</v>
      </c>
      <c r="AH76" s="295">
        <f t="shared" si="39"/>
        <v>0</v>
      </c>
      <c r="AI76" s="292">
        <f t="shared" si="39"/>
        <v>0</v>
      </c>
      <c r="AJ76" s="297">
        <f t="shared" si="39"/>
        <v>0</v>
      </c>
      <c r="AK76" s="298">
        <f t="shared" si="39"/>
        <v>0</v>
      </c>
      <c r="AL76" s="296">
        <f t="shared" si="39"/>
        <v>714109</v>
      </c>
      <c r="AM76" s="299">
        <f t="shared" si="39"/>
        <v>-1785</v>
      </c>
      <c r="AN76" s="296">
        <f t="shared" si="39"/>
        <v>712324</v>
      </c>
      <c r="AO76" s="282">
        <f t="shared" ref="AO76" si="40">SUM(AO7:AO75)</f>
        <v>45422</v>
      </c>
      <c r="AP76" s="296">
        <f t="shared" si="39"/>
        <v>757746</v>
      </c>
      <c r="AQ76" s="297">
        <f t="shared" si="39"/>
        <v>0</v>
      </c>
      <c r="AR76" s="297">
        <f t="shared" si="39"/>
        <v>757746</v>
      </c>
      <c r="AS76" s="296">
        <f t="shared" si="39"/>
        <v>63145</v>
      </c>
      <c r="AT76" s="300">
        <f t="shared" si="39"/>
        <v>1947197</v>
      </c>
      <c r="AU76" s="300">
        <f t="shared" si="39"/>
        <v>162267</v>
      </c>
      <c r="AV76" s="274"/>
      <c r="AW76" s="282">
        <f>SUM(AW7:AW75)</f>
        <v>0</v>
      </c>
      <c r="AX76" s="282">
        <f>SUM(AX7:AX75)</f>
        <v>1785</v>
      </c>
      <c r="AY76" s="282">
        <f>SUM(AY7:AY75)</f>
        <v>1785</v>
      </c>
    </row>
    <row r="77" spans="1:51" s="123" customFormat="1" ht="16.149999999999999" customHeight="1" thickTop="1" x14ac:dyDescent="0.2">
      <c r="A77" s="1409" t="s">
        <v>410</v>
      </c>
      <c r="B77" s="1410"/>
      <c r="C77" s="301"/>
      <c r="D77" s="279"/>
      <c r="E77" s="279"/>
      <c r="F77" s="301"/>
      <c r="G77" s="279"/>
      <c r="H77" s="279"/>
      <c r="I77" s="301"/>
      <c r="J77" s="279"/>
      <c r="K77" s="279"/>
      <c r="L77" s="301"/>
      <c r="M77" s="279"/>
      <c r="N77" s="279"/>
      <c r="O77" s="301"/>
      <c r="P77" s="279"/>
      <c r="Q77" s="279"/>
      <c r="R77" s="279"/>
      <c r="S77" s="279"/>
      <c r="T77" s="279"/>
      <c r="U77" s="279"/>
      <c r="V77" s="279"/>
      <c r="W77" s="279"/>
      <c r="X77" s="279"/>
      <c r="Y77" s="279"/>
      <c r="Z77" s="279"/>
      <c r="AA77" s="279"/>
      <c r="AB77" s="279"/>
      <c r="AC77" s="279"/>
      <c r="AD77" s="279"/>
      <c r="AE77" s="302"/>
      <c r="AF77" s="279"/>
      <c r="AG77" s="301"/>
      <c r="AH77" s="302"/>
      <c r="AI77" s="301"/>
      <c r="AJ77" s="279"/>
      <c r="AK77" s="279"/>
      <c r="AL77" s="279"/>
      <c r="AM77" s="279"/>
      <c r="AN77" s="279"/>
      <c r="AO77" s="279"/>
      <c r="AP77" s="279"/>
      <c r="AQ77" s="279"/>
      <c r="AR77" s="279"/>
      <c r="AS77" s="279"/>
      <c r="AT77" s="279"/>
      <c r="AU77" s="279"/>
      <c r="AV77" s="274"/>
      <c r="AW77" s="245"/>
      <c r="AX77" s="245"/>
      <c r="AY77" s="245"/>
    </row>
    <row r="78" spans="1:51" s="123" customFormat="1" ht="16.149999999999999" customHeight="1" x14ac:dyDescent="0.2">
      <c r="A78" s="1406" t="s">
        <v>411</v>
      </c>
      <c r="B78" s="1407"/>
      <c r="C78" s="170"/>
      <c r="D78" s="168"/>
      <c r="E78" s="168"/>
      <c r="F78" s="170"/>
      <c r="G78" s="168"/>
      <c r="H78" s="168"/>
      <c r="I78" s="170"/>
      <c r="J78" s="168"/>
      <c r="K78" s="168"/>
      <c r="L78" s="170"/>
      <c r="M78" s="168"/>
      <c r="N78" s="168"/>
      <c r="O78" s="170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97">
        <f>VLOOKUP($A$88,'4_Level 4'!$A$78:$R$214,5,FALSE)</f>
        <v>0</v>
      </c>
      <c r="AA78" s="173"/>
      <c r="AB78" s="168">
        <f>Z78-AA78</f>
        <v>0</v>
      </c>
      <c r="AC78" s="97">
        <f>ROUND(AB78/$AC$88,0)</f>
        <v>0</v>
      </c>
      <c r="AD78" s="97">
        <f>VLOOKUP($A$88,'4_Level 4'!$A$78:$R$214,5,FALSE)</f>
        <v>0</v>
      </c>
      <c r="AE78" s="168"/>
      <c r="AF78" s="168"/>
      <c r="AG78" s="170"/>
      <c r="AH78" s="168"/>
      <c r="AI78" s="170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75">
        <f t="shared" ref="AT78:AT83" si="41">Z78+AP78</f>
        <v>0</v>
      </c>
      <c r="AU78" s="175">
        <f>AC78+AS78</f>
        <v>0</v>
      </c>
      <c r="AV78" s="274"/>
      <c r="AW78" s="274"/>
      <c r="AX78" s="274"/>
      <c r="AY78" s="274"/>
    </row>
    <row r="79" spans="1:51" s="123" customFormat="1" ht="16.149999999999999" customHeight="1" x14ac:dyDescent="0.2">
      <c r="A79" s="1404" t="s">
        <v>430</v>
      </c>
      <c r="B79" s="1405"/>
      <c r="C79" s="170"/>
      <c r="D79" s="168"/>
      <c r="E79" s="168"/>
      <c r="F79" s="170"/>
      <c r="G79" s="168"/>
      <c r="H79" s="168"/>
      <c r="I79" s="170"/>
      <c r="J79" s="168"/>
      <c r="K79" s="168"/>
      <c r="L79" s="170"/>
      <c r="M79" s="168"/>
      <c r="N79" s="168"/>
      <c r="O79" s="170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72"/>
      <c r="AA79" s="173"/>
      <c r="AB79" s="168"/>
      <c r="AC79" s="172"/>
      <c r="AD79" s="97">
        <f>VLOOKUP($A$88,'4_Level 4'!$A$78:$R$214,10,FALSE)</f>
        <v>0</v>
      </c>
      <c r="AE79" s="168"/>
      <c r="AF79" s="168"/>
      <c r="AG79" s="170"/>
      <c r="AH79" s="168"/>
      <c r="AI79" s="170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75">
        <f t="shared" si="41"/>
        <v>0</v>
      </c>
      <c r="AU79" s="168"/>
      <c r="AV79" s="274"/>
      <c r="AW79" s="274"/>
      <c r="AX79" s="274"/>
      <c r="AY79" s="274"/>
    </row>
    <row r="80" spans="1:51" ht="16.149999999999999" customHeight="1" x14ac:dyDescent="0.2">
      <c r="A80" s="1417" t="s">
        <v>1544</v>
      </c>
      <c r="B80" s="1418"/>
      <c r="C80" s="170"/>
      <c r="D80" s="168"/>
      <c r="E80" s="168"/>
      <c r="F80" s="170"/>
      <c r="G80" s="168"/>
      <c r="H80" s="168"/>
      <c r="I80" s="170"/>
      <c r="J80" s="168"/>
      <c r="K80" s="168"/>
      <c r="L80" s="170"/>
      <c r="M80" s="168"/>
      <c r="N80" s="168"/>
      <c r="O80" s="170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97">
        <f>VLOOKUP($A$88,'4_Level 4'!$A$78:$R$214,12,FALSE)</f>
        <v>10000</v>
      </c>
      <c r="AA80" s="173"/>
      <c r="AB80" s="168">
        <f>Z80-AA80</f>
        <v>10000</v>
      </c>
      <c r="AC80" s="97">
        <f>ROUND(AB80/$AC$88,0)</f>
        <v>833</v>
      </c>
      <c r="AD80" s="97">
        <f>VLOOKUP($A$88,'4_Level 4'!$A$78:$R$214,12,FALSE)</f>
        <v>10000</v>
      </c>
      <c r="AE80" s="168"/>
      <c r="AF80" s="168"/>
      <c r="AG80" s="170"/>
      <c r="AH80" s="168"/>
      <c r="AI80" s="170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75">
        <f t="shared" si="41"/>
        <v>10000</v>
      </c>
      <c r="AU80" s="168"/>
      <c r="AV80" s="116"/>
      <c r="AW80" s="116"/>
      <c r="AX80" s="116"/>
      <c r="AY80" s="116"/>
    </row>
    <row r="81" spans="1:51" s="123" customFormat="1" ht="16.149999999999999" customHeight="1" x14ac:dyDescent="0.2">
      <c r="A81" s="1417" t="s">
        <v>429</v>
      </c>
      <c r="B81" s="1418"/>
      <c r="C81" s="170"/>
      <c r="D81" s="168"/>
      <c r="E81" s="168"/>
      <c r="F81" s="170"/>
      <c r="G81" s="168"/>
      <c r="H81" s="168"/>
      <c r="I81" s="170"/>
      <c r="J81" s="168"/>
      <c r="K81" s="168"/>
      <c r="L81" s="170"/>
      <c r="M81" s="168"/>
      <c r="N81" s="168"/>
      <c r="O81" s="170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72"/>
      <c r="AA81" s="173"/>
      <c r="AB81" s="168"/>
      <c r="AC81" s="172"/>
      <c r="AD81" s="97">
        <f>VLOOKUP($A$88,'4_Level 4'!$A$78:$R$214,13,FALSE)</f>
        <v>0</v>
      </c>
      <c r="AE81" s="168"/>
      <c r="AF81" s="168"/>
      <c r="AG81" s="170"/>
      <c r="AH81" s="168"/>
      <c r="AI81" s="170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75">
        <f t="shared" si="41"/>
        <v>0</v>
      </c>
      <c r="AU81" s="168"/>
      <c r="AV81" s="274"/>
      <c r="AW81" s="274"/>
      <c r="AX81" s="274"/>
      <c r="AY81" s="274"/>
    </row>
    <row r="82" spans="1:51" s="123" customFormat="1" ht="16.149999999999999" customHeight="1" x14ac:dyDescent="0.2">
      <c r="A82" s="1415" t="s">
        <v>254</v>
      </c>
      <c r="B82" s="1416"/>
      <c r="C82" s="171"/>
      <c r="D82" s="169"/>
      <c r="E82" s="169"/>
      <c r="F82" s="171"/>
      <c r="G82" s="169"/>
      <c r="H82" s="169"/>
      <c r="I82" s="171"/>
      <c r="J82" s="169"/>
      <c r="K82" s="169"/>
      <c r="L82" s="171"/>
      <c r="M82" s="169"/>
      <c r="N82" s="169"/>
      <c r="O82" s="171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95">
        <f>VLOOKUP($A$88,'4_Level 4'!$A$78:$R$214,17,FALSE)</f>
        <v>4543</v>
      </c>
      <c r="AA82" s="53"/>
      <c r="AB82" s="169">
        <f>Z82-AA82</f>
        <v>4543</v>
      </c>
      <c r="AC82" s="95">
        <f>ROUND(AB82/$AC$88,0)</f>
        <v>379</v>
      </c>
      <c r="AD82" s="95">
        <f>VLOOKUP($A$88,'4_Level 4'!$A$78:$R$214,17,FALSE)</f>
        <v>4543</v>
      </c>
      <c r="AE82" s="169"/>
      <c r="AF82" s="169"/>
      <c r="AG82" s="171"/>
      <c r="AH82" s="169"/>
      <c r="AI82" s="171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76">
        <f t="shared" si="41"/>
        <v>4543</v>
      </c>
      <c r="AU82" s="176">
        <f>AC82+AS82</f>
        <v>379</v>
      </c>
      <c r="AV82" s="274"/>
      <c r="AW82" s="274"/>
      <c r="AX82" s="274"/>
      <c r="AY82" s="274"/>
    </row>
    <row r="83" spans="1:51" s="123" customFormat="1" ht="16.149999999999999" customHeight="1" x14ac:dyDescent="0.2">
      <c r="A83" s="1415" t="s">
        <v>1440</v>
      </c>
      <c r="B83" s="1416"/>
      <c r="C83" s="1047"/>
      <c r="D83" s="1048"/>
      <c r="E83" s="1048"/>
      <c r="F83" s="1047"/>
      <c r="G83" s="1048"/>
      <c r="H83" s="1048"/>
      <c r="I83" s="1047"/>
      <c r="J83" s="1048"/>
      <c r="K83" s="1048"/>
      <c r="L83" s="1047"/>
      <c r="M83" s="1048"/>
      <c r="N83" s="1048"/>
      <c r="O83" s="1047"/>
      <c r="P83" s="1048"/>
      <c r="Q83" s="1048"/>
      <c r="R83" s="1048"/>
      <c r="S83" s="1048"/>
      <c r="T83" s="1048"/>
      <c r="U83" s="1048"/>
      <c r="V83" s="1048"/>
      <c r="W83" s="1048"/>
      <c r="X83" s="1048"/>
      <c r="Y83" s="1048">
        <f>VLOOKUP($A88,[1]Summary!$A$87:$K$122,11,FALSE)</f>
        <v>-82942</v>
      </c>
      <c r="Z83" s="1049">
        <f>VLOOKUP(A88,[1]Summary!$A$87:$K$122,11,FALSE)</f>
        <v>-82942</v>
      </c>
      <c r="AA83" s="1050"/>
      <c r="AB83" s="1048">
        <f>Z83-AA83</f>
        <v>-82942</v>
      </c>
      <c r="AC83" s="1049">
        <f>ROUND(AB83/$AC$88,0)</f>
        <v>-6912</v>
      </c>
      <c r="AD83" s="1049">
        <f>VLOOKUP($A88,[1]Summary!$A$87:$K$122,11,FALSE)</f>
        <v>-82942</v>
      </c>
      <c r="AE83" s="1048"/>
      <c r="AF83" s="1048"/>
      <c r="AG83" s="1047"/>
      <c r="AH83" s="1048"/>
      <c r="AI83" s="1047"/>
      <c r="AJ83" s="1048"/>
      <c r="AK83" s="1048"/>
      <c r="AL83" s="1048"/>
      <c r="AM83" s="1048"/>
      <c r="AN83" s="1048"/>
      <c r="AO83" s="1048"/>
      <c r="AP83" s="1048"/>
      <c r="AQ83" s="1048"/>
      <c r="AR83" s="1048"/>
      <c r="AS83" s="1048"/>
      <c r="AT83" s="1051">
        <f t="shared" si="41"/>
        <v>-82942</v>
      </c>
      <c r="AU83" s="1051">
        <f>AC83+AS83</f>
        <v>-6912</v>
      </c>
      <c r="AV83" s="274"/>
      <c r="AW83" s="274"/>
      <c r="AX83" s="274"/>
      <c r="AY83" s="274"/>
    </row>
    <row r="84" spans="1:51" s="123" customFormat="1" ht="16.149999999999999" customHeight="1" thickBot="1" x14ac:dyDescent="0.25">
      <c r="A84" s="1402" t="s">
        <v>461</v>
      </c>
      <c r="B84" s="1403"/>
      <c r="C84" s="248">
        <f>SUM(C76:C83)</f>
        <v>180</v>
      </c>
      <c r="D84" s="247"/>
      <c r="E84" s="273">
        <f t="shared" ref="E84" si="42">SUM(E76:E83)</f>
        <v>898559.8394199711</v>
      </c>
      <c r="F84" s="248">
        <v>146</v>
      </c>
      <c r="G84" s="247"/>
      <c r="H84" s="273">
        <v>96101.362561293499</v>
      </c>
      <c r="I84" s="248">
        <v>154.5</v>
      </c>
      <c r="J84" s="247"/>
      <c r="K84" s="273">
        <v>27665.800920165326</v>
      </c>
      <c r="L84" s="248">
        <v>23</v>
      </c>
      <c r="M84" s="247"/>
      <c r="N84" s="273">
        <v>101796.87096058401</v>
      </c>
      <c r="O84" s="248">
        <v>0</v>
      </c>
      <c r="P84" s="247"/>
      <c r="Q84" s="273">
        <v>0</v>
      </c>
      <c r="R84" s="247">
        <f t="shared" ref="R84:AD84" si="43">SUM(R76:R83)</f>
        <v>1124123</v>
      </c>
      <c r="S84" s="247">
        <f t="shared" si="43"/>
        <v>0</v>
      </c>
      <c r="T84" s="247">
        <f t="shared" si="43"/>
        <v>0</v>
      </c>
      <c r="U84" s="247">
        <f t="shared" si="43"/>
        <v>0</v>
      </c>
      <c r="V84" s="247">
        <f t="shared" si="43"/>
        <v>1124123</v>
      </c>
      <c r="W84" s="247">
        <f t="shared" si="43"/>
        <v>-2811</v>
      </c>
      <c r="X84" s="247">
        <f t="shared" si="43"/>
        <v>1121312</v>
      </c>
      <c r="Y84" s="273">
        <f t="shared" si="43"/>
        <v>-14803</v>
      </c>
      <c r="Z84" s="249">
        <f t="shared" si="43"/>
        <v>1121052</v>
      </c>
      <c r="AA84" s="247">
        <f t="shared" si="43"/>
        <v>0</v>
      </c>
      <c r="AB84" s="247">
        <f t="shared" si="43"/>
        <v>1121052</v>
      </c>
      <c r="AC84" s="249">
        <f t="shared" si="43"/>
        <v>93422</v>
      </c>
      <c r="AD84" s="249">
        <f t="shared" si="43"/>
        <v>1121052</v>
      </c>
      <c r="AE84" s="174"/>
      <c r="AF84" s="247">
        <f t="shared" ref="AF84:AU84" si="44">SUM(AF76:AF83)</f>
        <v>714109</v>
      </c>
      <c r="AG84" s="248">
        <f t="shared" si="44"/>
        <v>0</v>
      </c>
      <c r="AH84" s="174">
        <f t="shared" si="44"/>
        <v>0</v>
      </c>
      <c r="AI84" s="248">
        <f t="shared" si="44"/>
        <v>0</v>
      </c>
      <c r="AJ84" s="247">
        <f t="shared" si="44"/>
        <v>0</v>
      </c>
      <c r="AK84" s="247">
        <f t="shared" si="44"/>
        <v>0</v>
      </c>
      <c r="AL84" s="247">
        <f t="shared" si="44"/>
        <v>714109</v>
      </c>
      <c r="AM84" s="247">
        <f t="shared" si="44"/>
        <v>-1785</v>
      </c>
      <c r="AN84" s="247">
        <f t="shared" si="44"/>
        <v>712324</v>
      </c>
      <c r="AO84" s="247">
        <f t="shared" si="44"/>
        <v>45422</v>
      </c>
      <c r="AP84" s="247">
        <f t="shared" si="44"/>
        <v>757746</v>
      </c>
      <c r="AQ84" s="247">
        <f t="shared" si="44"/>
        <v>0</v>
      </c>
      <c r="AR84" s="247">
        <f t="shared" si="44"/>
        <v>757746</v>
      </c>
      <c r="AS84" s="247">
        <f t="shared" si="44"/>
        <v>63145</v>
      </c>
      <c r="AT84" s="275">
        <f t="shared" si="44"/>
        <v>1878798</v>
      </c>
      <c r="AU84" s="275">
        <f t="shared" si="44"/>
        <v>155734</v>
      </c>
      <c r="AV84" s="274"/>
      <c r="AW84" s="274"/>
      <c r="AX84" s="274"/>
      <c r="AY84" s="274"/>
    </row>
    <row r="85" spans="1:51" ht="16.149999999999999" customHeight="1" thickTop="1" x14ac:dyDescent="0.2"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6"/>
      <c r="R85" s="116"/>
      <c r="S85" s="116"/>
      <c r="T85" s="116"/>
      <c r="U85" s="116"/>
      <c r="V85" s="116"/>
      <c r="W85" s="116"/>
      <c r="X85" s="274"/>
      <c r="Y85" s="116"/>
      <c r="Z85" s="116"/>
      <c r="AA85" s="116"/>
      <c r="AB85" s="116"/>
      <c r="AC85" s="116"/>
      <c r="AD85" s="116"/>
      <c r="AE85" s="116"/>
      <c r="AF85" s="116"/>
    </row>
    <row r="86" spans="1:51" ht="16.149999999999999" customHeight="1" x14ac:dyDescent="0.2">
      <c r="D86" s="116"/>
      <c r="E86" s="116"/>
      <c r="F86" s="116"/>
      <c r="G86" s="116"/>
      <c r="H86" s="838"/>
      <c r="I86" s="838"/>
      <c r="J86" s="838"/>
      <c r="K86" s="838"/>
      <c r="L86" s="838"/>
      <c r="M86" s="838"/>
      <c r="N86" s="838"/>
      <c r="O86" s="838"/>
      <c r="P86" s="838"/>
      <c r="Q86" s="838"/>
      <c r="R86" s="116"/>
      <c r="S86" s="116"/>
      <c r="T86" s="116"/>
      <c r="U86" s="116"/>
      <c r="V86" s="116"/>
      <c r="W86" s="116"/>
      <c r="X86" s="274"/>
      <c r="Y86" s="116"/>
      <c r="Z86" s="116"/>
      <c r="AA86" s="116"/>
      <c r="AB86" s="116"/>
      <c r="AC86" s="116"/>
      <c r="AD86" s="116"/>
      <c r="AE86" s="116"/>
      <c r="AF86" s="116"/>
    </row>
    <row r="87" spans="1:51" ht="16.149999999999999" customHeight="1" x14ac:dyDescent="0.2">
      <c r="H87" s="113"/>
      <c r="I87" s="113"/>
      <c r="J87" s="1482"/>
      <c r="K87" s="839"/>
      <c r="L87" s="839"/>
      <c r="M87" s="1482"/>
      <c r="N87" s="839"/>
      <c r="O87" s="839"/>
      <c r="P87" s="1482"/>
      <c r="Q87" s="839"/>
    </row>
    <row r="88" spans="1:51" x14ac:dyDescent="0.2">
      <c r="A88" s="320" t="s">
        <v>559</v>
      </c>
      <c r="H88" s="113"/>
      <c r="I88" s="113"/>
      <c r="J88" s="1482"/>
      <c r="K88" s="839"/>
      <c r="L88" s="839"/>
      <c r="M88" s="1482"/>
      <c r="N88" s="839"/>
      <c r="O88" s="839"/>
      <c r="P88" s="1482"/>
      <c r="Q88" s="839"/>
      <c r="AC88" s="108">
        <v>12</v>
      </c>
      <c r="AS88" s="108">
        <f>AC88</f>
        <v>12</v>
      </c>
    </row>
    <row r="89" spans="1:51" x14ac:dyDescent="0.2">
      <c r="H89" s="113"/>
      <c r="I89" s="113"/>
      <c r="J89" s="113"/>
      <c r="K89" s="113"/>
      <c r="L89" s="113"/>
      <c r="M89" s="113"/>
      <c r="N89" s="113"/>
      <c r="O89" s="113"/>
      <c r="P89" s="113"/>
      <c r="Q89" s="113"/>
    </row>
  </sheetData>
  <mergeCells count="48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T1:AT3"/>
    <mergeCell ref="AU1:AU3"/>
    <mergeCell ref="AS2:AS3"/>
    <mergeCell ref="AP2:AP3"/>
    <mergeCell ref="AQ2:AQ3"/>
    <mergeCell ref="AR2:AR3"/>
    <mergeCell ref="AL1:AS1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7:P88"/>
    <mergeCell ref="A80:B80"/>
    <mergeCell ref="A81:B81"/>
    <mergeCell ref="A82:B82"/>
    <mergeCell ref="A84:B84"/>
    <mergeCell ref="J87:J88"/>
    <mergeCell ref="M87:M88"/>
    <mergeCell ref="A83:B83"/>
    <mergeCell ref="A77:B77"/>
    <mergeCell ref="A78:B78"/>
    <mergeCell ref="C2:C3"/>
    <mergeCell ref="D2:E2"/>
    <mergeCell ref="F2:H2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July 2018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Z82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9.140625" defaultRowHeight="12.75" x14ac:dyDescent="0.2"/>
  <cols>
    <col min="1" max="1" width="4.7109375" style="559" bestFit="1" customWidth="1"/>
    <col min="2" max="2" width="18.7109375" style="506" customWidth="1"/>
    <col min="3" max="3" width="17" style="506" customWidth="1"/>
    <col min="4" max="4" width="15.140625" style="506" customWidth="1"/>
    <col min="5" max="5" width="9.42578125" style="560" customWidth="1"/>
    <col min="6" max="6" width="13.7109375" style="506" customWidth="1"/>
    <col min="7" max="7" width="9.42578125" style="506" customWidth="1"/>
    <col min="8" max="8" width="13.7109375" style="506" customWidth="1"/>
    <col min="9" max="9" width="9.42578125" style="506" customWidth="1"/>
    <col min="10" max="10" width="13.7109375" style="506" customWidth="1"/>
    <col min="11" max="11" width="9.42578125" style="506" customWidth="1"/>
    <col min="12" max="12" width="14" style="506" customWidth="1"/>
    <col min="13" max="13" width="14" style="557" customWidth="1"/>
    <col min="14" max="14" width="9.42578125" style="506" customWidth="1"/>
    <col min="15" max="16" width="14.28515625" style="506" customWidth="1"/>
    <col min="17" max="17" width="10.140625" style="506" customWidth="1"/>
    <col min="18" max="18" width="17.42578125" style="506" customWidth="1"/>
    <col min="19" max="19" width="17.5703125" style="558" customWidth="1"/>
    <col min="20" max="20" width="17.7109375" style="558" customWidth="1"/>
    <col min="21" max="21" width="16.5703125" style="558" customWidth="1"/>
    <col min="22" max="24" width="12.28515625" style="558" customWidth="1"/>
    <col min="25" max="25" width="18.7109375" style="558" customWidth="1"/>
    <col min="26" max="26" width="15.85546875" style="558" customWidth="1"/>
    <col min="27" max="27" width="13" style="558" customWidth="1"/>
    <col min="28" max="28" width="14.140625" style="558" customWidth="1"/>
    <col min="29" max="29" width="14.42578125" style="558" customWidth="1"/>
    <col min="30" max="30" width="13.85546875" style="558" customWidth="1"/>
    <col min="31" max="31" width="13.28515625" style="558" customWidth="1"/>
    <col min="32" max="32" width="9" style="558" customWidth="1"/>
    <col min="33" max="33" width="8.85546875" style="558" customWidth="1"/>
    <col min="34" max="34" width="15.5703125" style="558" bestFit="1" customWidth="1"/>
    <col min="35" max="35" width="9" style="558" customWidth="1"/>
    <col min="36" max="36" width="17.42578125" style="558" customWidth="1"/>
    <col min="37" max="37" width="9.42578125" style="558" bestFit="1" customWidth="1"/>
    <col min="38" max="38" width="18.85546875" style="558" customWidth="1"/>
    <col min="39" max="39" width="9.42578125" style="558" bestFit="1" customWidth="1"/>
    <col min="40" max="40" width="17.28515625" style="558" customWidth="1"/>
    <col min="41" max="41" width="9.42578125" style="558" bestFit="1" customWidth="1"/>
    <col min="42" max="42" width="17.85546875" style="558" customWidth="1"/>
    <col min="43" max="43" width="9.42578125" style="558" bestFit="1" customWidth="1"/>
    <col min="44" max="44" width="14.28515625" style="558" customWidth="1"/>
    <col min="45" max="45" width="7.85546875" style="558" bestFit="1" customWidth="1"/>
    <col min="46" max="46" width="15.7109375" style="558" customWidth="1"/>
    <col min="47" max="47" width="9.7109375" style="558" customWidth="1"/>
    <col min="48" max="48" width="7.85546875" style="558" bestFit="1" customWidth="1"/>
    <col min="49" max="49" width="11.85546875" style="558" customWidth="1"/>
    <col min="50" max="50" width="15.5703125" style="558" bestFit="1" customWidth="1"/>
    <col min="51" max="51" width="9.7109375" style="558" customWidth="1"/>
    <col min="52" max="52" width="7.85546875" style="558" bestFit="1" customWidth="1"/>
    <col min="53" max="53" width="6.42578125" style="506" customWidth="1"/>
    <col min="54" max="16384" width="9.140625" style="506"/>
  </cols>
  <sheetData>
    <row r="1" spans="1:52" s="532" customFormat="1" ht="16.5" customHeight="1" x14ac:dyDescent="0.2">
      <c r="A1" s="1316" t="s">
        <v>80</v>
      </c>
      <c r="B1" s="1317"/>
      <c r="C1" s="1308" t="s">
        <v>1276</v>
      </c>
      <c r="D1" s="1327">
        <v>0.22</v>
      </c>
      <c r="E1" s="1327"/>
      <c r="F1" s="1328">
        <v>0.06</v>
      </c>
      <c r="G1" s="1328"/>
      <c r="H1" s="1328">
        <v>1.5</v>
      </c>
      <c r="I1" s="1328"/>
      <c r="J1" s="1327">
        <v>0.6</v>
      </c>
      <c r="K1" s="1327"/>
      <c r="L1" s="1101">
        <v>7500</v>
      </c>
      <c r="M1" s="1101">
        <v>37500</v>
      </c>
      <c r="N1" s="1101">
        <f>M1</f>
        <v>37500</v>
      </c>
      <c r="O1" s="1069"/>
      <c r="P1" s="1069"/>
      <c r="Q1" s="1099">
        <f>ROUND(3961*1,0)</f>
        <v>3961</v>
      </c>
      <c r="R1" s="1069"/>
      <c r="S1" s="1070"/>
      <c r="T1" s="1100">
        <v>0.75</v>
      </c>
      <c r="U1" s="1071"/>
      <c r="V1" s="534"/>
      <c r="W1" s="534"/>
      <c r="X1" s="534"/>
      <c r="Y1" s="1069"/>
      <c r="Z1" s="809"/>
      <c r="AA1" s="809"/>
      <c r="AB1" s="1073">
        <v>0.34</v>
      </c>
      <c r="AC1" s="809"/>
      <c r="AD1" s="1074">
        <v>1.72</v>
      </c>
      <c r="AE1" s="1072"/>
      <c r="AF1" s="809"/>
      <c r="AG1" s="809"/>
      <c r="AH1" s="809"/>
      <c r="AI1" s="809"/>
      <c r="AJ1" s="1326" t="s">
        <v>135</v>
      </c>
      <c r="AK1" s="1326"/>
      <c r="AL1" s="1326"/>
      <c r="AM1" s="1326"/>
      <c r="AN1" s="1325" t="s">
        <v>136</v>
      </c>
      <c r="AO1" s="1325"/>
      <c r="AP1" s="1325"/>
      <c r="AQ1" s="1325"/>
      <c r="AR1" s="809"/>
      <c r="AS1" s="809"/>
      <c r="AT1" s="809"/>
      <c r="AU1" s="809"/>
      <c r="AV1" s="809"/>
      <c r="AW1" s="809"/>
      <c r="AX1" s="809"/>
      <c r="AY1" s="809"/>
      <c r="AZ1" s="809"/>
    </row>
    <row r="2" spans="1:52" s="532" customFormat="1" ht="105.75" customHeight="1" x14ac:dyDescent="0.2">
      <c r="A2" s="1318"/>
      <c r="B2" s="1319"/>
      <c r="C2" s="1329"/>
      <c r="D2" s="949" t="s">
        <v>1553</v>
      </c>
      <c r="E2" s="1308" t="s">
        <v>308</v>
      </c>
      <c r="F2" s="1246" t="s">
        <v>1012</v>
      </c>
      <c r="G2" s="1308" t="s">
        <v>308</v>
      </c>
      <c r="H2" s="1246" t="s">
        <v>1554</v>
      </c>
      <c r="I2" s="1308" t="s">
        <v>309</v>
      </c>
      <c r="J2" s="1246" t="s">
        <v>1555</v>
      </c>
      <c r="K2" s="1308" t="s">
        <v>309</v>
      </c>
      <c r="L2" s="1308" t="s">
        <v>311</v>
      </c>
      <c r="M2" s="1308" t="s">
        <v>310</v>
      </c>
      <c r="N2" s="1308" t="s">
        <v>309</v>
      </c>
      <c r="O2" s="1308" t="s">
        <v>352</v>
      </c>
      <c r="P2" s="1308" t="s">
        <v>413</v>
      </c>
      <c r="Q2" s="1308" t="s">
        <v>81</v>
      </c>
      <c r="R2" s="1308" t="s">
        <v>333</v>
      </c>
      <c r="S2" s="1308" t="s">
        <v>437</v>
      </c>
      <c r="T2" s="1323" t="s">
        <v>439</v>
      </c>
      <c r="U2" s="1322" t="s">
        <v>318</v>
      </c>
      <c r="V2" s="1308" t="s">
        <v>648</v>
      </c>
      <c r="W2" s="1323" t="s">
        <v>649</v>
      </c>
      <c r="X2" s="1323" t="s">
        <v>650</v>
      </c>
      <c r="Y2" s="1308" t="s">
        <v>1277</v>
      </c>
      <c r="Z2" s="1308" t="s">
        <v>438</v>
      </c>
      <c r="AA2" s="1308" t="s">
        <v>651</v>
      </c>
      <c r="AB2" s="1308" t="s">
        <v>652</v>
      </c>
      <c r="AC2" s="1323" t="s">
        <v>653</v>
      </c>
      <c r="AD2" s="1308" t="s">
        <v>654</v>
      </c>
      <c r="AE2" s="1322" t="s">
        <v>319</v>
      </c>
      <c r="AF2" s="1308" t="s">
        <v>455</v>
      </c>
      <c r="AG2" s="1308" t="s">
        <v>4</v>
      </c>
      <c r="AH2" s="1322" t="s">
        <v>317</v>
      </c>
      <c r="AI2" s="1308" t="s">
        <v>455</v>
      </c>
      <c r="AJ2" s="1322" t="s">
        <v>419</v>
      </c>
      <c r="AK2" s="1308" t="s">
        <v>82</v>
      </c>
      <c r="AL2" s="1322" t="s">
        <v>330</v>
      </c>
      <c r="AM2" s="1308" t="s">
        <v>81</v>
      </c>
      <c r="AN2" s="1322" t="s">
        <v>420</v>
      </c>
      <c r="AO2" s="1308" t="s">
        <v>81</v>
      </c>
      <c r="AP2" s="1322" t="s">
        <v>329</v>
      </c>
      <c r="AQ2" s="1308" t="s">
        <v>81</v>
      </c>
      <c r="AR2" s="1322" t="s">
        <v>1351</v>
      </c>
      <c r="AS2" s="1322" t="s">
        <v>73</v>
      </c>
      <c r="AT2" s="1323" t="s">
        <v>656</v>
      </c>
      <c r="AU2" s="1323" t="s">
        <v>81</v>
      </c>
      <c r="AV2" s="1323" t="s">
        <v>79</v>
      </c>
      <c r="AW2" s="1323" t="s">
        <v>655</v>
      </c>
      <c r="AX2" s="1308" t="s">
        <v>624</v>
      </c>
      <c r="AY2" s="1308" t="s">
        <v>81</v>
      </c>
      <c r="AZ2" s="1308" t="s">
        <v>73</v>
      </c>
    </row>
    <row r="3" spans="1:52" s="532" customFormat="1" ht="27.75" customHeight="1" x14ac:dyDescent="0.2">
      <c r="A3" s="1320"/>
      <c r="B3" s="1321"/>
      <c r="C3" s="1245" t="s">
        <v>1233</v>
      </c>
      <c r="D3" s="1245" t="s">
        <v>1233</v>
      </c>
      <c r="E3" s="1308"/>
      <c r="F3" s="1245" t="s">
        <v>1234</v>
      </c>
      <c r="G3" s="1308"/>
      <c r="H3" s="1245" t="s">
        <v>1235</v>
      </c>
      <c r="I3" s="1308"/>
      <c r="J3" s="1245" t="s">
        <v>1235</v>
      </c>
      <c r="K3" s="1308"/>
      <c r="L3" s="1308"/>
      <c r="M3" s="1308"/>
      <c r="N3" s="1308"/>
      <c r="O3" s="1308"/>
      <c r="P3" s="1308"/>
      <c r="Q3" s="1308"/>
      <c r="R3" s="1308"/>
      <c r="S3" s="1308"/>
      <c r="T3" s="1323"/>
      <c r="U3" s="1322"/>
      <c r="V3" s="1308"/>
      <c r="W3" s="1323"/>
      <c r="X3" s="1323"/>
      <c r="Y3" s="1308"/>
      <c r="Z3" s="1308"/>
      <c r="AA3" s="1308"/>
      <c r="AB3" s="1308"/>
      <c r="AC3" s="1323"/>
      <c r="AD3" s="1308"/>
      <c r="AE3" s="1322"/>
      <c r="AF3" s="1308"/>
      <c r="AG3" s="1308"/>
      <c r="AH3" s="1322"/>
      <c r="AI3" s="1308"/>
      <c r="AJ3" s="1322"/>
      <c r="AK3" s="1308"/>
      <c r="AL3" s="1322"/>
      <c r="AM3" s="1308"/>
      <c r="AN3" s="1322"/>
      <c r="AO3" s="1308"/>
      <c r="AP3" s="1322"/>
      <c r="AQ3" s="1308"/>
      <c r="AR3" s="1322"/>
      <c r="AS3" s="1322"/>
      <c r="AT3" s="1323"/>
      <c r="AU3" s="1323"/>
      <c r="AV3" s="1323"/>
      <c r="AW3" s="1323"/>
      <c r="AX3" s="1308"/>
      <c r="AY3" s="1308"/>
      <c r="AZ3" s="1308"/>
    </row>
    <row r="4" spans="1:52" s="535" customFormat="1" ht="13.15" customHeight="1" x14ac:dyDescent="0.2">
      <c r="A4" s="1096"/>
      <c r="B4" s="1096"/>
      <c r="C4" s="1097">
        <v>1</v>
      </c>
      <c r="D4" s="1098" t="s">
        <v>268</v>
      </c>
      <c r="E4" s="1098">
        <v>2</v>
      </c>
      <c r="F4" s="1098" t="s">
        <v>269</v>
      </c>
      <c r="G4" s="1098">
        <v>3</v>
      </c>
      <c r="H4" s="1098" t="s">
        <v>291</v>
      </c>
      <c r="I4" s="1098">
        <v>4</v>
      </c>
      <c r="J4" s="1098" t="s">
        <v>346</v>
      </c>
      <c r="K4" s="1097">
        <v>5</v>
      </c>
      <c r="L4" s="1098" t="s">
        <v>137</v>
      </c>
      <c r="M4" s="1098" t="s">
        <v>347</v>
      </c>
      <c r="N4" s="1098">
        <v>6</v>
      </c>
      <c r="O4" s="1098">
        <f t="shared" ref="O4:AZ4" si="0">N4+1</f>
        <v>7</v>
      </c>
      <c r="P4" s="1098">
        <f t="shared" si="0"/>
        <v>8</v>
      </c>
      <c r="Q4" s="1098">
        <f t="shared" si="0"/>
        <v>9</v>
      </c>
      <c r="R4" s="1098">
        <f>Q4+1</f>
        <v>10</v>
      </c>
      <c r="S4" s="1098">
        <f>R4+1</f>
        <v>11</v>
      </c>
      <c r="T4" s="1098" t="s">
        <v>348</v>
      </c>
      <c r="U4" s="1098">
        <v>12</v>
      </c>
      <c r="V4" s="1098">
        <f t="shared" si="0"/>
        <v>13</v>
      </c>
      <c r="W4" s="1098">
        <f t="shared" si="0"/>
        <v>14</v>
      </c>
      <c r="X4" s="1098">
        <f t="shared" si="0"/>
        <v>15</v>
      </c>
      <c r="Y4" s="1098">
        <f t="shared" si="0"/>
        <v>16</v>
      </c>
      <c r="Z4" s="1098">
        <f t="shared" si="0"/>
        <v>17</v>
      </c>
      <c r="AA4" s="1098">
        <f t="shared" si="0"/>
        <v>18</v>
      </c>
      <c r="AB4" s="1098">
        <f>AA4+1</f>
        <v>19</v>
      </c>
      <c r="AC4" s="1098">
        <f t="shared" si="0"/>
        <v>20</v>
      </c>
      <c r="AD4" s="1098">
        <f t="shared" si="0"/>
        <v>21</v>
      </c>
      <c r="AE4" s="1098">
        <f t="shared" si="0"/>
        <v>22</v>
      </c>
      <c r="AF4" s="1098">
        <f>AE4+1</f>
        <v>23</v>
      </c>
      <c r="AG4" s="1098">
        <f>AF4+1</f>
        <v>24</v>
      </c>
      <c r="AH4" s="1098">
        <f t="shared" si="0"/>
        <v>25</v>
      </c>
      <c r="AI4" s="1098">
        <f t="shared" si="0"/>
        <v>26</v>
      </c>
      <c r="AJ4" s="1098">
        <f t="shared" si="0"/>
        <v>27</v>
      </c>
      <c r="AK4" s="1098">
        <f t="shared" si="0"/>
        <v>28</v>
      </c>
      <c r="AL4" s="1098">
        <f t="shared" si="0"/>
        <v>29</v>
      </c>
      <c r="AM4" s="1098">
        <f t="shared" si="0"/>
        <v>30</v>
      </c>
      <c r="AN4" s="1098">
        <f t="shared" si="0"/>
        <v>31</v>
      </c>
      <c r="AO4" s="1098">
        <f t="shared" si="0"/>
        <v>32</v>
      </c>
      <c r="AP4" s="1098">
        <f t="shared" si="0"/>
        <v>33</v>
      </c>
      <c r="AQ4" s="1098">
        <f t="shared" si="0"/>
        <v>34</v>
      </c>
      <c r="AR4" s="1098">
        <f t="shared" si="0"/>
        <v>35</v>
      </c>
      <c r="AS4" s="1098">
        <f t="shared" si="0"/>
        <v>36</v>
      </c>
      <c r="AT4" s="1098">
        <f t="shared" si="0"/>
        <v>37</v>
      </c>
      <c r="AU4" s="1098">
        <f t="shared" si="0"/>
        <v>38</v>
      </c>
      <c r="AV4" s="1098">
        <f t="shared" si="0"/>
        <v>39</v>
      </c>
      <c r="AW4" s="1098">
        <f t="shared" si="0"/>
        <v>40</v>
      </c>
      <c r="AX4" s="1098">
        <f t="shared" si="0"/>
        <v>41</v>
      </c>
      <c r="AY4" s="1098">
        <f t="shared" si="0"/>
        <v>42</v>
      </c>
      <c r="AZ4" s="1098">
        <f t="shared" si="0"/>
        <v>43</v>
      </c>
    </row>
    <row r="5" spans="1:52" s="1066" customFormat="1" ht="27" customHeight="1" x14ac:dyDescent="0.2">
      <c r="A5" s="1065"/>
      <c r="B5" s="1065"/>
      <c r="C5" s="1067" t="s">
        <v>1013</v>
      </c>
      <c r="D5" s="1156" t="s">
        <v>1374</v>
      </c>
      <c r="E5" s="1068" t="s">
        <v>1350</v>
      </c>
      <c r="F5" s="1156" t="s">
        <v>1373</v>
      </c>
      <c r="G5" s="1068" t="s">
        <v>1349</v>
      </c>
      <c r="H5" s="1068" t="s">
        <v>1371</v>
      </c>
      <c r="I5" s="1068" t="s">
        <v>1348</v>
      </c>
      <c r="J5" s="1068" t="s">
        <v>1372</v>
      </c>
      <c r="K5" s="1068" t="s">
        <v>1347</v>
      </c>
      <c r="L5" s="1068" t="s">
        <v>1451</v>
      </c>
      <c r="M5" s="1068" t="s">
        <v>1452</v>
      </c>
      <c r="N5" s="1068" t="s">
        <v>1014</v>
      </c>
      <c r="O5" s="1068" t="s">
        <v>1015</v>
      </c>
      <c r="P5" s="1068" t="s">
        <v>1016</v>
      </c>
      <c r="Q5" s="1068" t="s">
        <v>1045</v>
      </c>
      <c r="R5" s="1068" t="s">
        <v>1017</v>
      </c>
      <c r="S5" s="1068" t="s">
        <v>1018</v>
      </c>
      <c r="T5" s="1068" t="s">
        <v>1450</v>
      </c>
      <c r="U5" s="1068" t="s">
        <v>1019</v>
      </c>
      <c r="V5" s="1068" t="s">
        <v>1020</v>
      </c>
      <c r="W5" s="1068" t="s">
        <v>1021</v>
      </c>
      <c r="X5" s="1068" t="s">
        <v>1022</v>
      </c>
      <c r="Y5" s="1068" t="s">
        <v>240</v>
      </c>
      <c r="Z5" s="1068" t="s">
        <v>1023</v>
      </c>
      <c r="AA5" s="1068" t="s">
        <v>1346</v>
      </c>
      <c r="AB5" s="1068" t="s">
        <v>1453</v>
      </c>
      <c r="AC5" s="1068" t="s">
        <v>1024</v>
      </c>
      <c r="AD5" s="1068" t="s">
        <v>1454</v>
      </c>
      <c r="AE5" s="1068" t="s">
        <v>1025</v>
      </c>
      <c r="AF5" s="1068" t="s">
        <v>1026</v>
      </c>
      <c r="AG5" s="1068" t="s">
        <v>1027</v>
      </c>
      <c r="AH5" s="1068" t="s">
        <v>1028</v>
      </c>
      <c r="AI5" s="1068" t="s">
        <v>1029</v>
      </c>
      <c r="AJ5" s="1068" t="s">
        <v>1030</v>
      </c>
      <c r="AK5" s="1068" t="s">
        <v>1031</v>
      </c>
      <c r="AL5" s="1068" t="s">
        <v>1032</v>
      </c>
      <c r="AM5" s="1068" t="s">
        <v>1033</v>
      </c>
      <c r="AN5" s="1068" t="s">
        <v>1034</v>
      </c>
      <c r="AO5" s="1068" t="s">
        <v>1035</v>
      </c>
      <c r="AP5" s="1068" t="s">
        <v>1036</v>
      </c>
      <c r="AQ5" s="1068" t="s">
        <v>1037</v>
      </c>
      <c r="AR5" s="1068" t="s">
        <v>1038</v>
      </c>
      <c r="AS5" s="1068" t="s">
        <v>1039</v>
      </c>
      <c r="AT5" s="1068" t="s">
        <v>1040</v>
      </c>
      <c r="AU5" s="1068" t="s">
        <v>1041</v>
      </c>
      <c r="AV5" s="1068" t="s">
        <v>1039</v>
      </c>
      <c r="AW5" s="1068" t="s">
        <v>1042</v>
      </c>
      <c r="AX5" s="1068" t="s">
        <v>1043</v>
      </c>
      <c r="AY5" s="1068" t="s">
        <v>1044</v>
      </c>
      <c r="AZ5" s="1068" t="s">
        <v>1039</v>
      </c>
    </row>
    <row r="6" spans="1:52" s="1066" customFormat="1" ht="22.5" hidden="1" x14ac:dyDescent="0.2">
      <c r="A6" s="1065"/>
      <c r="B6" s="1065"/>
      <c r="C6" s="1067" t="s">
        <v>816</v>
      </c>
      <c r="D6" s="1068" t="s">
        <v>924</v>
      </c>
      <c r="E6" s="1068" t="s">
        <v>817</v>
      </c>
      <c r="F6" s="1068" t="s">
        <v>924</v>
      </c>
      <c r="G6" s="1068" t="s">
        <v>817</v>
      </c>
      <c r="H6" s="1068" t="s">
        <v>924</v>
      </c>
      <c r="I6" s="1068" t="s">
        <v>817</v>
      </c>
      <c r="J6" s="1068" t="s">
        <v>924</v>
      </c>
      <c r="K6" s="1068" t="s">
        <v>817</v>
      </c>
      <c r="L6" s="1068" t="s">
        <v>817</v>
      </c>
      <c r="M6" s="1068" t="s">
        <v>817</v>
      </c>
      <c r="N6" s="1068" t="s">
        <v>817</v>
      </c>
      <c r="O6" s="1068" t="s">
        <v>817</v>
      </c>
      <c r="P6" s="1068" t="s">
        <v>817</v>
      </c>
      <c r="Q6" s="1068" t="s">
        <v>1045</v>
      </c>
      <c r="R6" s="1068" t="s">
        <v>817</v>
      </c>
      <c r="S6" s="1068" t="s">
        <v>816</v>
      </c>
      <c r="T6" s="1068" t="s">
        <v>817</v>
      </c>
      <c r="U6" s="1068" t="s">
        <v>817</v>
      </c>
      <c r="V6" s="1068" t="s">
        <v>817</v>
      </c>
      <c r="W6" s="1068" t="s">
        <v>817</v>
      </c>
      <c r="X6" s="1068" t="s">
        <v>817</v>
      </c>
      <c r="Y6" s="1068" t="s">
        <v>816</v>
      </c>
      <c r="Z6" s="1068" t="s">
        <v>817</v>
      </c>
      <c r="AA6" s="1068" t="s">
        <v>817</v>
      </c>
      <c r="AB6" s="1068" t="s">
        <v>817</v>
      </c>
      <c r="AC6" s="1068" t="s">
        <v>817</v>
      </c>
      <c r="AD6" s="1068" t="s">
        <v>817</v>
      </c>
      <c r="AE6" s="1068" t="s">
        <v>817</v>
      </c>
      <c r="AF6" s="1068" t="s">
        <v>817</v>
      </c>
      <c r="AG6" s="1068" t="s">
        <v>817</v>
      </c>
      <c r="AH6" s="1068" t="s">
        <v>817</v>
      </c>
      <c r="AI6" s="1068" t="s">
        <v>817</v>
      </c>
      <c r="AJ6" s="1068" t="s">
        <v>816</v>
      </c>
      <c r="AK6" s="1068" t="s">
        <v>817</v>
      </c>
      <c r="AL6" s="1068" t="s">
        <v>817</v>
      </c>
      <c r="AM6" s="1068" t="s">
        <v>817</v>
      </c>
      <c r="AN6" s="1068" t="s">
        <v>816</v>
      </c>
      <c r="AO6" s="1068" t="s">
        <v>817</v>
      </c>
      <c r="AP6" s="1068" t="s">
        <v>817</v>
      </c>
      <c r="AQ6" s="1068" t="s">
        <v>817</v>
      </c>
      <c r="AR6" s="1068" t="s">
        <v>817</v>
      </c>
      <c r="AS6" s="1068" t="s">
        <v>817</v>
      </c>
      <c r="AT6" s="1068" t="s">
        <v>817</v>
      </c>
      <c r="AU6" s="1068" t="s">
        <v>817</v>
      </c>
      <c r="AV6" s="1068" t="s">
        <v>817</v>
      </c>
      <c r="AW6" s="1068" t="s">
        <v>817</v>
      </c>
      <c r="AX6" s="1068" t="s">
        <v>817</v>
      </c>
      <c r="AY6" s="1068" t="s">
        <v>817</v>
      </c>
      <c r="AZ6" s="1068" t="s">
        <v>817</v>
      </c>
    </row>
    <row r="7" spans="1:52" s="551" customFormat="1" ht="15.6" customHeight="1" x14ac:dyDescent="0.2">
      <c r="A7" s="1075">
        <v>1</v>
      </c>
      <c r="B7" s="536" t="s">
        <v>6</v>
      </c>
      <c r="C7" s="537">
        <f>'8_2.1.18 SIS'!AP7</f>
        <v>9511</v>
      </c>
      <c r="D7" s="537">
        <f>'[2]Econ. Disad.'!$AP7</f>
        <v>6407</v>
      </c>
      <c r="E7" s="537">
        <f>$D$1*D7</f>
        <v>1409.54</v>
      </c>
      <c r="F7" s="537">
        <f>[2]CTE!$AP7</f>
        <v>4492</v>
      </c>
      <c r="G7" s="537">
        <f>$F$1*F7</f>
        <v>269.52</v>
      </c>
      <c r="H7" s="537">
        <f>[2]SWD!$AP7</f>
        <v>950</v>
      </c>
      <c r="I7" s="537">
        <f>$H$1*H7</f>
        <v>1425</v>
      </c>
      <c r="J7" s="537">
        <f>[2]GT!$AP7</f>
        <v>87</v>
      </c>
      <c r="K7" s="537">
        <f>$J$1*J7</f>
        <v>52.199999999999996</v>
      </c>
      <c r="L7" s="538">
        <f t="shared" ref="L7:L38" si="1">IF(C7&lt;$L$1,$L$1-C7,0)</f>
        <v>0</v>
      </c>
      <c r="M7" s="539">
        <f t="shared" ref="M7:M38" si="2">ROUND(L7/$M$1,5)</f>
        <v>0</v>
      </c>
      <c r="N7" s="537">
        <f t="shared" ref="N7:N70" si="3">C7*M7</f>
        <v>0</v>
      </c>
      <c r="O7" s="537">
        <f>E7+G7+I7+K7+N7</f>
        <v>3156.2599999999998</v>
      </c>
      <c r="P7" s="537">
        <f t="shared" ref="P7:P38" si="4">O7+C7</f>
        <v>12667.26</v>
      </c>
      <c r="Q7" s="540">
        <f>$Q$1</f>
        <v>3961</v>
      </c>
      <c r="R7" s="540">
        <f t="shared" ref="R7:R38" si="5">ROUND(P7*Q7,0)</f>
        <v>50175017</v>
      </c>
      <c r="S7" s="540">
        <f>'6_Local Deduct Calc'!J7</f>
        <v>12232391</v>
      </c>
      <c r="T7" s="540">
        <f>ROUND(IF((S7&gt;R7*$T$1),R7*$T$1,S7),0)</f>
        <v>12232391</v>
      </c>
      <c r="U7" s="541">
        <f>R7-T7</f>
        <v>37942626</v>
      </c>
      <c r="V7" s="542">
        <f>ROUND(U7/R7,4)</f>
        <v>0.75619999999999998</v>
      </c>
      <c r="W7" s="542">
        <f>ROUND(T7/R7,4)</f>
        <v>0.24379999999999999</v>
      </c>
      <c r="X7" s="543">
        <f t="shared" ref="X7:X38" si="6">T7/C7</f>
        <v>1286.1309010619284</v>
      </c>
      <c r="Y7" s="540">
        <f>'7_Local Revenue'!AQ7</f>
        <v>23940247</v>
      </c>
      <c r="Z7" s="540">
        <f>IF(Y7-T7&gt;0,Y7-T7,0)</f>
        <v>11707856</v>
      </c>
      <c r="AA7" s="143">
        <f>IF(Y7-T7&lt;0,Y7-T7,0)</f>
        <v>0</v>
      </c>
      <c r="AB7" s="544">
        <f t="shared" ref="AB7:AB38" si="7">R7*$AB$1</f>
        <v>17059505.780000001</v>
      </c>
      <c r="AC7" s="544">
        <f t="shared" ref="AC7:AC38" si="8">IF(Z7&lt;AB7,Z7,AB7)</f>
        <v>11707856</v>
      </c>
      <c r="AD7" s="540">
        <f t="shared" ref="AD7:AD38" si="9">IF(AC7&gt;0,AC7*(W7*$AD$1),0)</f>
        <v>4909525.5036159996</v>
      </c>
      <c r="AE7" s="545">
        <f>ROUND(IF(AC7-AD7&gt;AC7*$AE$1,AC7-AD7,AC7*$AE$1),0)</f>
        <v>6798330</v>
      </c>
      <c r="AF7" s="544">
        <f t="shared" ref="AF7:AF38" si="10">ROUND(AE7/C7,0)</f>
        <v>715</v>
      </c>
      <c r="AG7" s="546">
        <f>IF(AC7=0,0,ROUND(AE7/AC7,4))</f>
        <v>0.58069999999999999</v>
      </c>
      <c r="AH7" s="545">
        <f t="shared" ref="AH7:AH38" si="11">U7+AE7</f>
        <v>44740956</v>
      </c>
      <c r="AI7" s="544">
        <f t="shared" ref="AI7:AI38" si="12">ROUND(AH7/C7,0)</f>
        <v>4704</v>
      </c>
      <c r="AJ7" s="545">
        <f>'3A_Level 3'!L7</f>
        <v>1606622</v>
      </c>
      <c r="AK7" s="544">
        <f t="shared" ref="AK7:AK38" si="13">AJ7/C7</f>
        <v>168.92251077699507</v>
      </c>
      <c r="AL7" s="545">
        <f>AJ7+AH7</f>
        <v>46347578</v>
      </c>
      <c r="AM7" s="544">
        <f t="shared" ref="AM7:AM38" si="14">AL7/C7</f>
        <v>4873.0499421722216</v>
      </c>
      <c r="AN7" s="547">
        <f>'3A_Level 3'!M7</f>
        <v>9001234</v>
      </c>
      <c r="AO7" s="548">
        <f t="shared" ref="AO7:AO38" si="15">AN7/C7</f>
        <v>946.40248133739885</v>
      </c>
      <c r="AP7" s="545">
        <f>AH7+AN7</f>
        <v>53742190</v>
      </c>
      <c r="AQ7" s="544">
        <f t="shared" ref="AQ7:AQ38" si="16">AP7/C7</f>
        <v>5650.5299127326252</v>
      </c>
      <c r="AR7" s="546">
        <f>AP7/AX7</f>
        <v>0.69181905299907109</v>
      </c>
      <c r="AS7" s="549">
        <f>RANK(AR7,$AR$7:$AR$75)</f>
        <v>16</v>
      </c>
      <c r="AT7" s="544">
        <f t="shared" ref="AT7:AT38" si="17">ROUND(AC7+T7,2)</f>
        <v>23940247</v>
      </c>
      <c r="AU7" s="544">
        <f t="shared" ref="AU7:AU38" si="18">ROUND(AT7/C7,2)</f>
        <v>2517.11</v>
      </c>
      <c r="AV7" s="549">
        <f>RANK(AU7,$AU$7:$AU$75)</f>
        <v>64</v>
      </c>
      <c r="AW7" s="546">
        <f>AT7/AX7</f>
        <v>0.30818094700092891</v>
      </c>
      <c r="AX7" s="549">
        <f>AP7+AT7</f>
        <v>77682437</v>
      </c>
      <c r="AY7" s="550">
        <f t="shared" ref="AY7:AY38" si="19">AX7/C7</f>
        <v>8167.6413626327412</v>
      </c>
      <c r="AZ7" s="549">
        <f>RANK(AY7,$AY$7:$AY$75)</f>
        <v>69</v>
      </c>
    </row>
    <row r="8" spans="1:52" s="551" customFormat="1" ht="15.6" customHeight="1" x14ac:dyDescent="0.2">
      <c r="A8" s="1075">
        <v>2</v>
      </c>
      <c r="B8" s="536" t="s">
        <v>7</v>
      </c>
      <c r="C8" s="536">
        <f>'8_2.1.18 SIS'!AP8</f>
        <v>4064</v>
      </c>
      <c r="D8" s="537">
        <f>'[2]Econ. Disad.'!$AP8</f>
        <v>2708</v>
      </c>
      <c r="E8" s="537">
        <f t="shared" ref="E8:E71" si="20">$D$1*D8</f>
        <v>595.76</v>
      </c>
      <c r="F8" s="537">
        <f>[2]CTE!$AP8</f>
        <v>1799.5</v>
      </c>
      <c r="G8" s="537">
        <f t="shared" ref="G8:G71" si="21">$F$1*F8</f>
        <v>107.97</v>
      </c>
      <c r="H8" s="537">
        <f>[2]SWD!$AP8</f>
        <v>477</v>
      </c>
      <c r="I8" s="537">
        <f t="shared" ref="I8:I71" si="22">$H$1*H8</f>
        <v>715.5</v>
      </c>
      <c r="J8" s="537">
        <f>[2]GT!$AP8</f>
        <v>48</v>
      </c>
      <c r="K8" s="537">
        <f t="shared" ref="K8:K71" si="23">$J$1*J8</f>
        <v>28.799999999999997</v>
      </c>
      <c r="L8" s="537">
        <f t="shared" si="1"/>
        <v>3436</v>
      </c>
      <c r="M8" s="539">
        <f t="shared" si="2"/>
        <v>9.1630000000000003E-2</v>
      </c>
      <c r="N8" s="537">
        <f t="shared" si="3"/>
        <v>372.38432</v>
      </c>
      <c r="O8" s="537">
        <f t="shared" ref="O8:O71" si="24">E8+G8+I8+K8+N8</f>
        <v>1820.4143199999999</v>
      </c>
      <c r="P8" s="537">
        <f t="shared" si="4"/>
        <v>5884.4143199999999</v>
      </c>
      <c r="Q8" s="540">
        <f t="shared" ref="Q8:Q71" si="25">$Q$1</f>
        <v>3961</v>
      </c>
      <c r="R8" s="540">
        <f t="shared" si="5"/>
        <v>23308165</v>
      </c>
      <c r="S8" s="540">
        <f>'6_Local Deduct Calc'!J8</f>
        <v>3398333</v>
      </c>
      <c r="T8" s="540">
        <f t="shared" ref="T8:T71" si="26">ROUND(IF((S8&gt;R8*$T$1),R8*$T$1,S8),0)</f>
        <v>3398333</v>
      </c>
      <c r="U8" s="541">
        <f t="shared" ref="U8:U71" si="27">R8-T8</f>
        <v>19909832</v>
      </c>
      <c r="V8" s="542">
        <f>ROUND(U8/R8,4)</f>
        <v>0.85419999999999996</v>
      </c>
      <c r="W8" s="542">
        <f t="shared" ref="W8:W71" si="28">ROUND(T8/R8,4)</f>
        <v>0.14580000000000001</v>
      </c>
      <c r="X8" s="543">
        <f t="shared" si="6"/>
        <v>836.20398622047242</v>
      </c>
      <c r="Y8" s="540">
        <f>'7_Local Revenue'!AQ8</f>
        <v>12014083</v>
      </c>
      <c r="Z8" s="540">
        <f t="shared" ref="Z8:Z71" si="29">IF(Y8-T8&gt;0,Y8-T8,0)</f>
        <v>8615750</v>
      </c>
      <c r="AA8" s="143">
        <f t="shared" ref="AA8:AA71" si="30">IF(Y8-T8&lt;0,Y8-T8,0)</f>
        <v>0</v>
      </c>
      <c r="AB8" s="544">
        <f t="shared" si="7"/>
        <v>7924776.1000000006</v>
      </c>
      <c r="AC8" s="544">
        <f t="shared" si="8"/>
        <v>7924776.1000000006</v>
      </c>
      <c r="AD8" s="540">
        <f t="shared" si="9"/>
        <v>1987343.6512536001</v>
      </c>
      <c r="AE8" s="545">
        <f t="shared" ref="AE8:AE71" si="31">ROUND(IF(AC8-AD8&gt;AC8*$AE$1,AC8-AD8,AC8*$AE$1),0)</f>
        <v>5937432</v>
      </c>
      <c r="AF8" s="544">
        <f t="shared" si="10"/>
        <v>1461</v>
      </c>
      <c r="AG8" s="546">
        <f t="shared" ref="AG8:AG71" si="32">IF(AC8=0,0,ROUND(AE8/AC8,4))</f>
        <v>0.74919999999999998</v>
      </c>
      <c r="AH8" s="545">
        <f t="shared" si="11"/>
        <v>25847264</v>
      </c>
      <c r="AI8" s="544">
        <f t="shared" si="12"/>
        <v>6360</v>
      </c>
      <c r="AJ8" s="545">
        <f>'3A_Level 3'!L8</f>
        <v>686501</v>
      </c>
      <c r="AK8" s="544">
        <f t="shared" si="13"/>
        <v>168.92249015748033</v>
      </c>
      <c r="AL8" s="545">
        <f t="shared" ref="AL8:AL71" si="33">AJ8+AH8</f>
        <v>26533765</v>
      </c>
      <c r="AM8" s="544">
        <f t="shared" si="14"/>
        <v>6528.9776082677163</v>
      </c>
      <c r="AN8" s="547">
        <f>'3A_Level 3'!M8</f>
        <v>4109689</v>
      </c>
      <c r="AO8" s="548">
        <f t="shared" si="15"/>
        <v>1011.2423720472441</v>
      </c>
      <c r="AP8" s="545">
        <f t="shared" ref="AP8:AP71" si="34">AH8+AN8</f>
        <v>29956953</v>
      </c>
      <c r="AQ8" s="544">
        <f t="shared" si="16"/>
        <v>7371.2974901574808</v>
      </c>
      <c r="AR8" s="546">
        <f t="shared" ref="AR8:AR71" si="35">AP8/AX8</f>
        <v>0.72570028909912898</v>
      </c>
      <c r="AS8" s="549">
        <f t="shared" ref="AS8:AS71" si="36">RANK(AR8,$AR$7:$AR$75)</f>
        <v>6</v>
      </c>
      <c r="AT8" s="544">
        <f t="shared" si="17"/>
        <v>11323109.1</v>
      </c>
      <c r="AU8" s="544">
        <f t="shared" si="18"/>
        <v>2786.2</v>
      </c>
      <c r="AV8" s="549">
        <f t="shared" ref="AV8:AV71" si="37">RANK(AU8,$AU$7:$AU$75)</f>
        <v>57</v>
      </c>
      <c r="AW8" s="546">
        <f t="shared" ref="AW8:AW71" si="38">AT8/AX8</f>
        <v>0.27429971090087096</v>
      </c>
      <c r="AX8" s="549">
        <f t="shared" ref="AX8:AX71" si="39">AP8+AT8</f>
        <v>41280062.100000001</v>
      </c>
      <c r="AY8" s="550">
        <f t="shared" si="19"/>
        <v>10157.495595472441</v>
      </c>
      <c r="AZ8" s="549">
        <f t="shared" ref="AZ8:AZ71" si="40">RANK(AY8,$AY$7:$AY$75)</f>
        <v>11</v>
      </c>
    </row>
    <row r="9" spans="1:52" s="551" customFormat="1" ht="15.6" customHeight="1" x14ac:dyDescent="0.2">
      <c r="A9" s="1075">
        <v>3</v>
      </c>
      <c r="B9" s="536" t="s">
        <v>8</v>
      </c>
      <c r="C9" s="536">
        <f>'8_2.1.18 SIS'!AP9</f>
        <v>22012</v>
      </c>
      <c r="D9" s="537">
        <f>'[2]Econ. Disad.'!$AP9</f>
        <v>10608</v>
      </c>
      <c r="E9" s="537">
        <f t="shared" si="20"/>
        <v>2333.7600000000002</v>
      </c>
      <c r="F9" s="537">
        <f>[2]CTE!$AP9</f>
        <v>10760</v>
      </c>
      <c r="G9" s="537">
        <f t="shared" si="21"/>
        <v>645.6</v>
      </c>
      <c r="H9" s="537">
        <f>[2]SWD!$AP9</f>
        <v>2225</v>
      </c>
      <c r="I9" s="537">
        <f t="shared" si="22"/>
        <v>3337.5</v>
      </c>
      <c r="J9" s="537">
        <f>[2]GT!$AP9</f>
        <v>565</v>
      </c>
      <c r="K9" s="537">
        <f t="shared" si="23"/>
        <v>339</v>
      </c>
      <c r="L9" s="537">
        <f t="shared" si="1"/>
        <v>0</v>
      </c>
      <c r="M9" s="539">
        <f t="shared" si="2"/>
        <v>0</v>
      </c>
      <c r="N9" s="537">
        <f t="shared" si="3"/>
        <v>0</v>
      </c>
      <c r="O9" s="537">
        <f t="shared" si="24"/>
        <v>6655.8600000000006</v>
      </c>
      <c r="P9" s="537">
        <f t="shared" si="4"/>
        <v>28667.86</v>
      </c>
      <c r="Q9" s="540">
        <f t="shared" si="25"/>
        <v>3961</v>
      </c>
      <c r="R9" s="540">
        <f t="shared" si="5"/>
        <v>113553393</v>
      </c>
      <c r="S9" s="540">
        <f>'6_Local Deduct Calc'!J9</f>
        <v>44563498</v>
      </c>
      <c r="T9" s="540">
        <f t="shared" si="26"/>
        <v>44563498</v>
      </c>
      <c r="U9" s="541">
        <f t="shared" si="27"/>
        <v>68989895</v>
      </c>
      <c r="V9" s="542">
        <f t="shared" ref="V9:V71" si="41">ROUND(U9/R9,4)</f>
        <v>0.60760000000000003</v>
      </c>
      <c r="W9" s="542">
        <f t="shared" si="28"/>
        <v>0.39240000000000003</v>
      </c>
      <c r="X9" s="543">
        <f t="shared" si="6"/>
        <v>2024.5092676721788</v>
      </c>
      <c r="Y9" s="540">
        <f>'7_Local Revenue'!AQ9</f>
        <v>143392949</v>
      </c>
      <c r="Z9" s="540">
        <f t="shared" si="29"/>
        <v>98829451</v>
      </c>
      <c r="AA9" s="143">
        <f t="shared" si="30"/>
        <v>0</v>
      </c>
      <c r="AB9" s="544">
        <f t="shared" si="7"/>
        <v>38608153.620000005</v>
      </c>
      <c r="AC9" s="544">
        <f t="shared" si="8"/>
        <v>38608153.620000005</v>
      </c>
      <c r="AD9" s="540">
        <f t="shared" si="9"/>
        <v>26057723.906439368</v>
      </c>
      <c r="AE9" s="545">
        <f t="shared" si="31"/>
        <v>12550430</v>
      </c>
      <c r="AF9" s="544">
        <f t="shared" si="10"/>
        <v>570</v>
      </c>
      <c r="AG9" s="546">
        <f t="shared" si="32"/>
        <v>0.3251</v>
      </c>
      <c r="AH9" s="545">
        <f t="shared" si="11"/>
        <v>81540325</v>
      </c>
      <c r="AI9" s="544">
        <f t="shared" si="12"/>
        <v>3704</v>
      </c>
      <c r="AJ9" s="545">
        <f>'3A_Level 3'!L9</f>
        <v>3718323</v>
      </c>
      <c r="AK9" s="544">
        <f t="shared" si="13"/>
        <v>168.92254224968198</v>
      </c>
      <c r="AL9" s="545">
        <f>AJ9+AH9</f>
        <v>85258648</v>
      </c>
      <c r="AM9" s="544">
        <f t="shared" si="14"/>
        <v>3873.2803925131748</v>
      </c>
      <c r="AN9" s="547">
        <f>'3A_Level 3'!M9</f>
        <v>16855965</v>
      </c>
      <c r="AO9" s="548">
        <f t="shared" si="15"/>
        <v>765.76253861530074</v>
      </c>
      <c r="AP9" s="545">
        <f t="shared" si="34"/>
        <v>98396290</v>
      </c>
      <c r="AQ9" s="544">
        <f t="shared" si="16"/>
        <v>4470.1203888787932</v>
      </c>
      <c r="AR9" s="546">
        <f t="shared" si="35"/>
        <v>0.5419254584376556</v>
      </c>
      <c r="AS9" s="549">
        <f t="shared" si="36"/>
        <v>51</v>
      </c>
      <c r="AT9" s="544">
        <f t="shared" si="17"/>
        <v>83171651.620000005</v>
      </c>
      <c r="AU9" s="544">
        <f t="shared" si="18"/>
        <v>3778.47</v>
      </c>
      <c r="AV9" s="549">
        <f t="shared" si="37"/>
        <v>25</v>
      </c>
      <c r="AW9" s="546">
        <f t="shared" si="38"/>
        <v>0.45807454156234434</v>
      </c>
      <c r="AX9" s="549">
        <f t="shared" si="39"/>
        <v>181567941.62</v>
      </c>
      <c r="AY9" s="550">
        <f t="shared" si="19"/>
        <v>8248.58902507723</v>
      </c>
      <c r="AZ9" s="549">
        <f t="shared" si="40"/>
        <v>67</v>
      </c>
    </row>
    <row r="10" spans="1:52" s="551" customFormat="1" ht="15.6" customHeight="1" x14ac:dyDescent="0.2">
      <c r="A10" s="1075">
        <v>4</v>
      </c>
      <c r="B10" s="536" t="s">
        <v>9</v>
      </c>
      <c r="C10" s="536">
        <f>'8_2.1.18 SIS'!AP10</f>
        <v>3215</v>
      </c>
      <c r="D10" s="537">
        <f>'[2]Econ. Disad.'!$AP10</f>
        <v>2405</v>
      </c>
      <c r="E10" s="537">
        <f t="shared" si="20"/>
        <v>529.1</v>
      </c>
      <c r="F10" s="537">
        <f>[2]CTE!$AP10</f>
        <v>1901</v>
      </c>
      <c r="G10" s="537">
        <f t="shared" si="21"/>
        <v>114.06</v>
      </c>
      <c r="H10" s="537">
        <f>[2]SWD!$AP10</f>
        <v>435</v>
      </c>
      <c r="I10" s="537">
        <f t="shared" si="22"/>
        <v>652.5</v>
      </c>
      <c r="J10" s="537">
        <f>[2]GT!$AP10</f>
        <v>125</v>
      </c>
      <c r="K10" s="537">
        <f t="shared" si="23"/>
        <v>75</v>
      </c>
      <c r="L10" s="537">
        <f t="shared" si="1"/>
        <v>4285</v>
      </c>
      <c r="M10" s="539">
        <f t="shared" si="2"/>
        <v>0.11427</v>
      </c>
      <c r="N10" s="537">
        <f t="shared" si="3"/>
        <v>367.37804999999997</v>
      </c>
      <c r="O10" s="537">
        <f t="shared" si="24"/>
        <v>1738.0380500000001</v>
      </c>
      <c r="P10" s="537">
        <f t="shared" si="4"/>
        <v>4953.0380500000001</v>
      </c>
      <c r="Q10" s="540">
        <f t="shared" si="25"/>
        <v>3961</v>
      </c>
      <c r="R10" s="540">
        <f t="shared" si="5"/>
        <v>19618984</v>
      </c>
      <c r="S10" s="540">
        <f>'6_Local Deduct Calc'!J10</f>
        <v>4137036</v>
      </c>
      <c r="T10" s="540">
        <f t="shared" si="26"/>
        <v>4137036</v>
      </c>
      <c r="U10" s="541">
        <f t="shared" si="27"/>
        <v>15481948</v>
      </c>
      <c r="V10" s="542">
        <f t="shared" si="41"/>
        <v>0.78910000000000002</v>
      </c>
      <c r="W10" s="542">
        <f t="shared" si="28"/>
        <v>0.2109</v>
      </c>
      <c r="X10" s="543">
        <f t="shared" si="6"/>
        <v>1286.7919129082427</v>
      </c>
      <c r="Y10" s="540">
        <f>'7_Local Revenue'!AQ10</f>
        <v>12540072</v>
      </c>
      <c r="Z10" s="540">
        <f t="shared" si="29"/>
        <v>8403036</v>
      </c>
      <c r="AA10" s="143">
        <f t="shared" si="30"/>
        <v>0</v>
      </c>
      <c r="AB10" s="544">
        <f t="shared" si="7"/>
        <v>6670454.5600000005</v>
      </c>
      <c r="AC10" s="544">
        <f t="shared" si="8"/>
        <v>6670454.5600000005</v>
      </c>
      <c r="AD10" s="540">
        <f t="shared" si="9"/>
        <v>2419694.0507308803</v>
      </c>
      <c r="AE10" s="545">
        <f t="shared" si="31"/>
        <v>4250761</v>
      </c>
      <c r="AF10" s="544">
        <f t="shared" si="10"/>
        <v>1322</v>
      </c>
      <c r="AG10" s="546">
        <f t="shared" si="32"/>
        <v>0.63729999999999998</v>
      </c>
      <c r="AH10" s="545">
        <f t="shared" si="11"/>
        <v>19732709</v>
      </c>
      <c r="AI10" s="544">
        <f t="shared" si="12"/>
        <v>6138</v>
      </c>
      <c r="AJ10" s="545">
        <f>'3A_Level 3'!L10</f>
        <v>543086</v>
      </c>
      <c r="AK10" s="544">
        <f t="shared" si="13"/>
        <v>168.92255054432349</v>
      </c>
      <c r="AL10" s="545">
        <f t="shared" si="33"/>
        <v>20275795</v>
      </c>
      <c r="AM10" s="544">
        <f t="shared" si="14"/>
        <v>6306.6236391912907</v>
      </c>
      <c r="AN10" s="547">
        <f>'3A_Level 3'!M10</f>
        <v>2426304</v>
      </c>
      <c r="AO10" s="548">
        <f t="shared" si="15"/>
        <v>754.68242612752726</v>
      </c>
      <c r="AP10" s="545">
        <f t="shared" si="34"/>
        <v>22159013</v>
      </c>
      <c r="AQ10" s="544">
        <f t="shared" si="16"/>
        <v>6892.3835147744949</v>
      </c>
      <c r="AR10" s="546">
        <f t="shared" si="35"/>
        <v>0.67216752178980543</v>
      </c>
      <c r="AS10" s="549">
        <f t="shared" si="36"/>
        <v>27</v>
      </c>
      <c r="AT10" s="544">
        <f t="shared" si="17"/>
        <v>10807490.560000001</v>
      </c>
      <c r="AU10" s="544">
        <f t="shared" si="18"/>
        <v>3361.58</v>
      </c>
      <c r="AV10" s="549">
        <f t="shared" si="37"/>
        <v>37</v>
      </c>
      <c r="AW10" s="546">
        <f t="shared" si="38"/>
        <v>0.32783247821019451</v>
      </c>
      <c r="AX10" s="549">
        <f t="shared" si="39"/>
        <v>32966503.560000002</v>
      </c>
      <c r="AY10" s="550">
        <f t="shared" si="19"/>
        <v>10253.966892690514</v>
      </c>
      <c r="AZ10" s="549">
        <f t="shared" si="40"/>
        <v>7</v>
      </c>
    </row>
    <row r="11" spans="1:52" s="553" customFormat="1" ht="15.6" customHeight="1" x14ac:dyDescent="0.2">
      <c r="A11" s="1076">
        <v>5</v>
      </c>
      <c r="B11" s="1077" t="s">
        <v>10</v>
      </c>
      <c r="C11" s="1077">
        <f>'8_2.1.18 SIS'!AP11</f>
        <v>5238</v>
      </c>
      <c r="D11" s="1078">
        <f>'[2]Econ. Disad.'!$AP11</f>
        <v>4249</v>
      </c>
      <c r="E11" s="1078">
        <f t="shared" si="20"/>
        <v>934.78</v>
      </c>
      <c r="F11" s="1078">
        <f>[2]CTE!$AP11</f>
        <v>3798.5</v>
      </c>
      <c r="G11" s="1078">
        <f t="shared" si="21"/>
        <v>227.91</v>
      </c>
      <c r="H11" s="1078">
        <f>[2]SWD!$AP11</f>
        <v>565</v>
      </c>
      <c r="I11" s="1078">
        <f t="shared" si="22"/>
        <v>847.5</v>
      </c>
      <c r="J11" s="1078">
        <f>[2]GT!$AP11</f>
        <v>22</v>
      </c>
      <c r="K11" s="1078">
        <f t="shared" si="23"/>
        <v>13.2</v>
      </c>
      <c r="L11" s="1078">
        <f t="shared" si="1"/>
        <v>2262</v>
      </c>
      <c r="M11" s="1079">
        <f t="shared" si="2"/>
        <v>6.0319999999999999E-2</v>
      </c>
      <c r="N11" s="1078">
        <f t="shared" si="3"/>
        <v>315.95616000000001</v>
      </c>
      <c r="O11" s="1078">
        <f t="shared" si="24"/>
        <v>2339.3461600000001</v>
      </c>
      <c r="P11" s="552">
        <f t="shared" si="4"/>
        <v>7577.3461600000001</v>
      </c>
      <c r="Q11" s="951">
        <f t="shared" si="25"/>
        <v>3961</v>
      </c>
      <c r="R11" s="951">
        <f t="shared" si="5"/>
        <v>30013868</v>
      </c>
      <c r="S11" s="951">
        <f>'6_Local Deduct Calc'!J11</f>
        <v>5923315</v>
      </c>
      <c r="T11" s="951">
        <f t="shared" si="26"/>
        <v>5923315</v>
      </c>
      <c r="U11" s="952">
        <f t="shared" si="27"/>
        <v>24090553</v>
      </c>
      <c r="V11" s="1080">
        <f t="shared" si="41"/>
        <v>0.80259999999999998</v>
      </c>
      <c r="W11" s="953">
        <f t="shared" si="28"/>
        <v>0.19739999999999999</v>
      </c>
      <c r="X11" s="954">
        <f t="shared" si="6"/>
        <v>1130.8352424589539</v>
      </c>
      <c r="Y11" s="951">
        <f>'7_Local Revenue'!AQ11</f>
        <v>11570038</v>
      </c>
      <c r="Z11" s="951">
        <f t="shared" si="29"/>
        <v>5646723</v>
      </c>
      <c r="AA11" s="1081">
        <f t="shared" si="30"/>
        <v>0</v>
      </c>
      <c r="AB11" s="1082">
        <f t="shared" si="7"/>
        <v>10204715.120000001</v>
      </c>
      <c r="AC11" s="1082">
        <f t="shared" si="8"/>
        <v>5646723</v>
      </c>
      <c r="AD11" s="951">
        <f t="shared" si="9"/>
        <v>1917220.566744</v>
      </c>
      <c r="AE11" s="1083">
        <f t="shared" si="31"/>
        <v>3729502</v>
      </c>
      <c r="AF11" s="1082">
        <f t="shared" si="10"/>
        <v>712</v>
      </c>
      <c r="AG11" s="1084">
        <f t="shared" si="32"/>
        <v>0.66049999999999998</v>
      </c>
      <c r="AH11" s="1083">
        <f t="shared" si="11"/>
        <v>27820055</v>
      </c>
      <c r="AI11" s="1082">
        <f t="shared" si="12"/>
        <v>5311</v>
      </c>
      <c r="AJ11" s="1083">
        <f>'3A_Level 3'!L11</f>
        <v>884816</v>
      </c>
      <c r="AK11" s="1082">
        <f t="shared" si="13"/>
        <v>168.92248949980907</v>
      </c>
      <c r="AL11" s="1083">
        <f t="shared" si="33"/>
        <v>28704871</v>
      </c>
      <c r="AM11" s="1082">
        <f t="shared" si="14"/>
        <v>5480.1204658266515</v>
      </c>
      <c r="AN11" s="1085">
        <f>'3A_Level 3'!M11</f>
        <v>3796673</v>
      </c>
      <c r="AO11" s="1086">
        <f t="shared" si="15"/>
        <v>724.83256968308513</v>
      </c>
      <c r="AP11" s="1083">
        <f t="shared" si="34"/>
        <v>31616728</v>
      </c>
      <c r="AQ11" s="1082">
        <f t="shared" si="16"/>
        <v>6036.0305460099271</v>
      </c>
      <c r="AR11" s="1084">
        <f t="shared" si="35"/>
        <v>0.73209297496367287</v>
      </c>
      <c r="AS11" s="1087">
        <f t="shared" si="36"/>
        <v>5</v>
      </c>
      <c r="AT11" s="1082">
        <f t="shared" si="17"/>
        <v>11570038</v>
      </c>
      <c r="AU11" s="1082">
        <f t="shared" si="18"/>
        <v>2208.87</v>
      </c>
      <c r="AV11" s="1087">
        <f t="shared" si="37"/>
        <v>66</v>
      </c>
      <c r="AW11" s="1084">
        <f t="shared" si="38"/>
        <v>0.26790702503632707</v>
      </c>
      <c r="AX11" s="1087">
        <f t="shared" si="39"/>
        <v>43186766</v>
      </c>
      <c r="AY11" s="1088">
        <f t="shared" si="19"/>
        <v>8244.8961435662459</v>
      </c>
      <c r="AZ11" s="1087">
        <f t="shared" si="40"/>
        <v>68</v>
      </c>
    </row>
    <row r="12" spans="1:52" s="551" customFormat="1" ht="15.6" customHeight="1" x14ac:dyDescent="0.2">
      <c r="A12" s="1075">
        <v>6</v>
      </c>
      <c r="B12" s="536" t="s">
        <v>11</v>
      </c>
      <c r="C12" s="537">
        <f>'8_2.1.18 SIS'!AP12</f>
        <v>5876</v>
      </c>
      <c r="D12" s="537">
        <f>'[2]Econ. Disad.'!$AP12</f>
        <v>3645</v>
      </c>
      <c r="E12" s="537">
        <f t="shared" si="20"/>
        <v>801.9</v>
      </c>
      <c r="F12" s="537">
        <f>[2]CTE!$AP12</f>
        <v>2343</v>
      </c>
      <c r="G12" s="537">
        <f t="shared" si="21"/>
        <v>140.57999999999998</v>
      </c>
      <c r="H12" s="537">
        <f>[2]SWD!$AP12</f>
        <v>869</v>
      </c>
      <c r="I12" s="537">
        <f t="shared" si="22"/>
        <v>1303.5</v>
      </c>
      <c r="J12" s="537">
        <f>[2]GT!$AP12</f>
        <v>50</v>
      </c>
      <c r="K12" s="537">
        <f t="shared" si="23"/>
        <v>30</v>
      </c>
      <c r="L12" s="538">
        <f t="shared" si="1"/>
        <v>1624</v>
      </c>
      <c r="M12" s="539">
        <f t="shared" si="2"/>
        <v>4.3310000000000001E-2</v>
      </c>
      <c r="N12" s="537">
        <f t="shared" si="3"/>
        <v>254.48956000000001</v>
      </c>
      <c r="O12" s="537">
        <f t="shared" si="24"/>
        <v>2530.46956</v>
      </c>
      <c r="P12" s="537">
        <f t="shared" si="4"/>
        <v>8406.4695599999995</v>
      </c>
      <c r="Q12" s="540">
        <f t="shared" si="25"/>
        <v>3961</v>
      </c>
      <c r="R12" s="540">
        <f t="shared" si="5"/>
        <v>33298026</v>
      </c>
      <c r="S12" s="540">
        <f>'6_Local Deduct Calc'!J12</f>
        <v>7637644</v>
      </c>
      <c r="T12" s="540">
        <f t="shared" si="26"/>
        <v>7637644</v>
      </c>
      <c r="U12" s="541">
        <f t="shared" si="27"/>
        <v>25660382</v>
      </c>
      <c r="V12" s="542">
        <f t="shared" si="41"/>
        <v>0.77059999999999995</v>
      </c>
      <c r="W12" s="542">
        <f t="shared" si="28"/>
        <v>0.22939999999999999</v>
      </c>
      <c r="X12" s="543">
        <f t="shared" si="6"/>
        <v>1299.8032675289312</v>
      </c>
      <c r="Y12" s="540">
        <f>'7_Local Revenue'!AQ12</f>
        <v>22938701</v>
      </c>
      <c r="Z12" s="540">
        <f t="shared" si="29"/>
        <v>15301057</v>
      </c>
      <c r="AA12" s="143">
        <f t="shared" si="30"/>
        <v>0</v>
      </c>
      <c r="AB12" s="544">
        <f t="shared" si="7"/>
        <v>11321328.840000002</v>
      </c>
      <c r="AC12" s="544">
        <f t="shared" si="8"/>
        <v>11321328.840000002</v>
      </c>
      <c r="AD12" s="540">
        <f t="shared" si="9"/>
        <v>4467034.07774112</v>
      </c>
      <c r="AE12" s="545">
        <f t="shared" si="31"/>
        <v>6854295</v>
      </c>
      <c r="AF12" s="544">
        <f t="shared" si="10"/>
        <v>1166</v>
      </c>
      <c r="AG12" s="546">
        <f t="shared" si="32"/>
        <v>0.60540000000000005</v>
      </c>
      <c r="AH12" s="545">
        <f t="shared" si="11"/>
        <v>32514677</v>
      </c>
      <c r="AI12" s="544">
        <f t="shared" si="12"/>
        <v>5533</v>
      </c>
      <c r="AJ12" s="545">
        <f>'3A_Level 3'!L12</f>
        <v>992589</v>
      </c>
      <c r="AK12" s="544">
        <f t="shared" si="13"/>
        <v>168.92256637168143</v>
      </c>
      <c r="AL12" s="545">
        <f t="shared" si="33"/>
        <v>33507266</v>
      </c>
      <c r="AM12" s="544">
        <f t="shared" si="14"/>
        <v>5702.3938053097345</v>
      </c>
      <c r="AN12" s="547">
        <f>'3A_Level 3'!M12</f>
        <v>4197829</v>
      </c>
      <c r="AO12" s="548">
        <f t="shared" si="15"/>
        <v>714.40248468345817</v>
      </c>
      <c r="AP12" s="545">
        <f t="shared" si="34"/>
        <v>36712506</v>
      </c>
      <c r="AQ12" s="544">
        <f t="shared" si="16"/>
        <v>6247.8737236215111</v>
      </c>
      <c r="AR12" s="546">
        <f t="shared" si="35"/>
        <v>0.65944908892238796</v>
      </c>
      <c r="AS12" s="549">
        <f t="shared" si="36"/>
        <v>28</v>
      </c>
      <c r="AT12" s="544">
        <f t="shared" si="17"/>
        <v>18958972.84</v>
      </c>
      <c r="AU12" s="544">
        <f t="shared" si="18"/>
        <v>3226.51</v>
      </c>
      <c r="AV12" s="549">
        <f t="shared" si="37"/>
        <v>46</v>
      </c>
      <c r="AW12" s="546">
        <f t="shared" si="38"/>
        <v>0.34055091107761198</v>
      </c>
      <c r="AX12" s="549">
        <f t="shared" si="39"/>
        <v>55671478.840000004</v>
      </c>
      <c r="AY12" s="550">
        <f t="shared" si="19"/>
        <v>9474.3837372362159</v>
      </c>
      <c r="AZ12" s="549">
        <f t="shared" si="40"/>
        <v>31</v>
      </c>
    </row>
    <row r="13" spans="1:52" s="551" customFormat="1" ht="15.6" customHeight="1" x14ac:dyDescent="0.2">
      <c r="A13" s="1075">
        <v>7</v>
      </c>
      <c r="B13" s="536" t="s">
        <v>12</v>
      </c>
      <c r="C13" s="536">
        <f>'8_2.1.18 SIS'!AP13</f>
        <v>2161</v>
      </c>
      <c r="D13" s="537">
        <f>'[2]Econ. Disad.'!$AP13</f>
        <v>1691</v>
      </c>
      <c r="E13" s="537">
        <f t="shared" si="20"/>
        <v>372.02</v>
      </c>
      <c r="F13" s="537">
        <f>[2]CTE!$AP13</f>
        <v>1075.5</v>
      </c>
      <c r="G13" s="537">
        <f t="shared" si="21"/>
        <v>64.53</v>
      </c>
      <c r="H13" s="537">
        <f>[2]SWD!$AP13</f>
        <v>254</v>
      </c>
      <c r="I13" s="537">
        <f t="shared" si="22"/>
        <v>381</v>
      </c>
      <c r="J13" s="537">
        <f>[2]GT!$AP13</f>
        <v>63</v>
      </c>
      <c r="K13" s="537">
        <f t="shared" si="23"/>
        <v>37.799999999999997</v>
      </c>
      <c r="L13" s="537">
        <f t="shared" si="1"/>
        <v>5339</v>
      </c>
      <c r="M13" s="539">
        <f t="shared" si="2"/>
        <v>0.14237</v>
      </c>
      <c r="N13" s="537">
        <f t="shared" si="3"/>
        <v>307.66156999999998</v>
      </c>
      <c r="O13" s="537">
        <f t="shared" si="24"/>
        <v>1163.0115699999999</v>
      </c>
      <c r="P13" s="537">
        <f t="shared" si="4"/>
        <v>3324.0115699999997</v>
      </c>
      <c r="Q13" s="540">
        <f t="shared" si="25"/>
        <v>3961</v>
      </c>
      <c r="R13" s="540">
        <f t="shared" si="5"/>
        <v>13166410</v>
      </c>
      <c r="S13" s="540">
        <f>'6_Local Deduct Calc'!J13</f>
        <v>6787280</v>
      </c>
      <c r="T13" s="540">
        <f t="shared" si="26"/>
        <v>6787280</v>
      </c>
      <c r="U13" s="541">
        <f t="shared" si="27"/>
        <v>6379130</v>
      </c>
      <c r="V13" s="542">
        <f t="shared" si="41"/>
        <v>0.48449999999999999</v>
      </c>
      <c r="W13" s="542">
        <f t="shared" si="28"/>
        <v>0.51549999999999996</v>
      </c>
      <c r="X13" s="543">
        <f t="shared" si="6"/>
        <v>3140.8051827857475</v>
      </c>
      <c r="Y13" s="540">
        <f>'7_Local Revenue'!AQ13</f>
        <v>24689301</v>
      </c>
      <c r="Z13" s="540">
        <f t="shared" si="29"/>
        <v>17902021</v>
      </c>
      <c r="AA13" s="143">
        <f t="shared" si="30"/>
        <v>0</v>
      </c>
      <c r="AB13" s="544">
        <f t="shared" si="7"/>
        <v>4476579.4000000004</v>
      </c>
      <c r="AC13" s="544">
        <f t="shared" si="8"/>
        <v>4476579.4000000004</v>
      </c>
      <c r="AD13" s="540">
        <f t="shared" si="9"/>
        <v>3969203.8908039997</v>
      </c>
      <c r="AE13" s="545">
        <f t="shared" si="31"/>
        <v>507376</v>
      </c>
      <c r="AF13" s="544">
        <f t="shared" si="10"/>
        <v>235</v>
      </c>
      <c r="AG13" s="546">
        <f t="shared" si="32"/>
        <v>0.1133</v>
      </c>
      <c r="AH13" s="545">
        <f t="shared" si="11"/>
        <v>6886506</v>
      </c>
      <c r="AI13" s="544">
        <f t="shared" si="12"/>
        <v>3187</v>
      </c>
      <c r="AJ13" s="545">
        <f>'3A_Level 3'!L13</f>
        <v>365042</v>
      </c>
      <c r="AK13" s="544">
        <f t="shared" si="13"/>
        <v>168.92272096251736</v>
      </c>
      <c r="AL13" s="545">
        <f t="shared" si="33"/>
        <v>7251548</v>
      </c>
      <c r="AM13" s="544">
        <f t="shared" si="14"/>
        <v>3355.6446089773253</v>
      </c>
      <c r="AN13" s="547">
        <f>'3A_Level 3'!M13</f>
        <v>2000746</v>
      </c>
      <c r="AO13" s="548">
        <f t="shared" si="15"/>
        <v>925.84266543267006</v>
      </c>
      <c r="AP13" s="545">
        <f t="shared" si="34"/>
        <v>8887252</v>
      </c>
      <c r="AQ13" s="544">
        <f t="shared" si="16"/>
        <v>4112.5645534474779</v>
      </c>
      <c r="AR13" s="546">
        <f t="shared" si="35"/>
        <v>0.44103036421107772</v>
      </c>
      <c r="AS13" s="549">
        <f t="shared" si="36"/>
        <v>60</v>
      </c>
      <c r="AT13" s="544">
        <f t="shared" si="17"/>
        <v>11263859.4</v>
      </c>
      <c r="AU13" s="544">
        <f t="shared" si="18"/>
        <v>5212.34</v>
      </c>
      <c r="AV13" s="549">
        <f t="shared" si="37"/>
        <v>9</v>
      </c>
      <c r="AW13" s="546">
        <f t="shared" si="38"/>
        <v>0.55896963578892234</v>
      </c>
      <c r="AX13" s="549">
        <f t="shared" si="39"/>
        <v>20151111.399999999</v>
      </c>
      <c r="AY13" s="550">
        <f t="shared" si="19"/>
        <v>9324.9011568718179</v>
      </c>
      <c r="AZ13" s="549">
        <f t="shared" si="40"/>
        <v>40</v>
      </c>
    </row>
    <row r="14" spans="1:52" s="551" customFormat="1" ht="15.6" customHeight="1" x14ac:dyDescent="0.2">
      <c r="A14" s="1075">
        <v>8</v>
      </c>
      <c r="B14" s="536" t="s">
        <v>13</v>
      </c>
      <c r="C14" s="536">
        <f>'8_2.1.18 SIS'!AP14</f>
        <v>22420</v>
      </c>
      <c r="D14" s="537">
        <f>'[2]Econ. Disad.'!$AP14</f>
        <v>11551</v>
      </c>
      <c r="E14" s="537">
        <f t="shared" si="20"/>
        <v>2541.2199999999998</v>
      </c>
      <c r="F14" s="537">
        <f>[2]CTE!$AP14</f>
        <v>7968</v>
      </c>
      <c r="G14" s="537">
        <f t="shared" si="21"/>
        <v>478.08</v>
      </c>
      <c r="H14" s="537">
        <f>[2]SWD!$AP14</f>
        <v>3054</v>
      </c>
      <c r="I14" s="537">
        <f t="shared" si="22"/>
        <v>4581</v>
      </c>
      <c r="J14" s="537">
        <f>[2]GT!$AP14</f>
        <v>1302</v>
      </c>
      <c r="K14" s="537">
        <f t="shared" si="23"/>
        <v>781.19999999999993</v>
      </c>
      <c r="L14" s="537">
        <f t="shared" si="1"/>
        <v>0</v>
      </c>
      <c r="M14" s="539">
        <f t="shared" si="2"/>
        <v>0</v>
      </c>
      <c r="N14" s="537">
        <f t="shared" si="3"/>
        <v>0</v>
      </c>
      <c r="O14" s="537">
        <f t="shared" si="24"/>
        <v>8381.5</v>
      </c>
      <c r="P14" s="537">
        <f t="shared" si="4"/>
        <v>30801.5</v>
      </c>
      <c r="Q14" s="540">
        <f t="shared" si="25"/>
        <v>3961</v>
      </c>
      <c r="R14" s="540">
        <f t="shared" si="5"/>
        <v>122004742</v>
      </c>
      <c r="S14" s="540">
        <f>'6_Local Deduct Calc'!J14</f>
        <v>33594792</v>
      </c>
      <c r="T14" s="540">
        <f t="shared" si="26"/>
        <v>33594792</v>
      </c>
      <c r="U14" s="541">
        <f t="shared" si="27"/>
        <v>88409950</v>
      </c>
      <c r="V14" s="542">
        <f t="shared" si="41"/>
        <v>0.72460000000000002</v>
      </c>
      <c r="W14" s="542">
        <f t="shared" si="28"/>
        <v>0.27539999999999998</v>
      </c>
      <c r="X14" s="543">
        <f t="shared" si="6"/>
        <v>1498.4296164139162</v>
      </c>
      <c r="Y14" s="540">
        <f>'7_Local Revenue'!AQ14</f>
        <v>107317852</v>
      </c>
      <c r="Z14" s="540">
        <f t="shared" si="29"/>
        <v>73723060</v>
      </c>
      <c r="AA14" s="143">
        <f t="shared" si="30"/>
        <v>0</v>
      </c>
      <c r="AB14" s="544">
        <f t="shared" si="7"/>
        <v>41481612.280000001</v>
      </c>
      <c r="AC14" s="544">
        <f t="shared" si="8"/>
        <v>41481612.280000001</v>
      </c>
      <c r="AD14" s="540">
        <f t="shared" si="9"/>
        <v>19649341.957688637</v>
      </c>
      <c r="AE14" s="545">
        <f t="shared" si="31"/>
        <v>21832270</v>
      </c>
      <c r="AF14" s="544">
        <f t="shared" si="10"/>
        <v>974</v>
      </c>
      <c r="AG14" s="546">
        <f t="shared" si="32"/>
        <v>0.52629999999999999</v>
      </c>
      <c r="AH14" s="545">
        <f t="shared" si="11"/>
        <v>110242220</v>
      </c>
      <c r="AI14" s="544">
        <f t="shared" si="12"/>
        <v>4917</v>
      </c>
      <c r="AJ14" s="545">
        <f>'3A_Level 3'!L14</f>
        <v>3787243</v>
      </c>
      <c r="AK14" s="544">
        <f t="shared" si="13"/>
        <v>168.92252453166816</v>
      </c>
      <c r="AL14" s="545">
        <f t="shared" si="33"/>
        <v>114029463</v>
      </c>
      <c r="AM14" s="544">
        <f t="shared" si="14"/>
        <v>5086.0599018733274</v>
      </c>
      <c r="AN14" s="547">
        <f>'3A_Level 3'!M14</f>
        <v>20058782</v>
      </c>
      <c r="AO14" s="548">
        <f t="shared" si="15"/>
        <v>894.6825156110616</v>
      </c>
      <c r="AP14" s="545">
        <f t="shared" si="34"/>
        <v>130301002</v>
      </c>
      <c r="AQ14" s="544">
        <f t="shared" si="16"/>
        <v>5811.8198929527207</v>
      </c>
      <c r="AR14" s="546">
        <f t="shared" si="35"/>
        <v>0.63444662370677207</v>
      </c>
      <c r="AS14" s="549">
        <f t="shared" si="36"/>
        <v>39</v>
      </c>
      <c r="AT14" s="544">
        <f t="shared" si="17"/>
        <v>75076404.280000001</v>
      </c>
      <c r="AU14" s="544">
        <f t="shared" si="18"/>
        <v>3348.64</v>
      </c>
      <c r="AV14" s="549">
        <f t="shared" si="37"/>
        <v>39</v>
      </c>
      <c r="AW14" s="546">
        <f t="shared" si="38"/>
        <v>0.36555337629322798</v>
      </c>
      <c r="AX14" s="549">
        <f t="shared" si="39"/>
        <v>205377406.28</v>
      </c>
      <c r="AY14" s="550">
        <f t="shared" si="19"/>
        <v>9160.4552310437102</v>
      </c>
      <c r="AZ14" s="549">
        <f t="shared" si="40"/>
        <v>45</v>
      </c>
    </row>
    <row r="15" spans="1:52" s="551" customFormat="1" ht="15.6" customHeight="1" x14ac:dyDescent="0.2">
      <c r="A15" s="1075">
        <v>9</v>
      </c>
      <c r="B15" s="536" t="s">
        <v>14</v>
      </c>
      <c r="C15" s="536">
        <f>'8_2.1.18 SIS'!AP15</f>
        <v>39427</v>
      </c>
      <c r="D15" s="537">
        <f>'[2]Econ. Disad.'!$AP15</f>
        <v>27645</v>
      </c>
      <c r="E15" s="537">
        <f t="shared" si="20"/>
        <v>6081.9</v>
      </c>
      <c r="F15" s="537">
        <f>[2]CTE!$AP15</f>
        <v>12274.5</v>
      </c>
      <c r="G15" s="537">
        <f t="shared" si="21"/>
        <v>736.47</v>
      </c>
      <c r="H15" s="537">
        <f>[2]SWD!$AP15</f>
        <v>4367</v>
      </c>
      <c r="I15" s="537">
        <f t="shared" si="22"/>
        <v>6550.5</v>
      </c>
      <c r="J15" s="537">
        <f>[2]GT!$AP15</f>
        <v>1754</v>
      </c>
      <c r="K15" s="537">
        <f t="shared" si="23"/>
        <v>1052.3999999999999</v>
      </c>
      <c r="L15" s="537">
        <f t="shared" si="1"/>
        <v>0</v>
      </c>
      <c r="M15" s="539">
        <f t="shared" si="2"/>
        <v>0</v>
      </c>
      <c r="N15" s="537">
        <f t="shared" si="3"/>
        <v>0</v>
      </c>
      <c r="O15" s="537">
        <f t="shared" si="24"/>
        <v>14421.269999999999</v>
      </c>
      <c r="P15" s="537">
        <f t="shared" si="4"/>
        <v>53848.27</v>
      </c>
      <c r="Q15" s="540">
        <f t="shared" si="25"/>
        <v>3961</v>
      </c>
      <c r="R15" s="540">
        <f t="shared" si="5"/>
        <v>213292997</v>
      </c>
      <c r="S15" s="540">
        <f>'6_Local Deduct Calc'!J15</f>
        <v>64830402</v>
      </c>
      <c r="T15" s="540">
        <f t="shared" si="26"/>
        <v>64830402</v>
      </c>
      <c r="U15" s="541">
        <f t="shared" si="27"/>
        <v>148462595</v>
      </c>
      <c r="V15" s="542">
        <f t="shared" si="41"/>
        <v>0.69610000000000005</v>
      </c>
      <c r="W15" s="542">
        <f t="shared" si="28"/>
        <v>0.3039</v>
      </c>
      <c r="X15" s="543">
        <f t="shared" si="6"/>
        <v>1644.31486037487</v>
      </c>
      <c r="Y15" s="540">
        <f>'7_Local Revenue'!AQ15</f>
        <v>201899056</v>
      </c>
      <c r="Z15" s="540">
        <f t="shared" si="29"/>
        <v>137068654</v>
      </c>
      <c r="AA15" s="143">
        <f t="shared" si="30"/>
        <v>0</v>
      </c>
      <c r="AB15" s="544">
        <f t="shared" si="7"/>
        <v>72519618.980000004</v>
      </c>
      <c r="AC15" s="544">
        <f t="shared" si="8"/>
        <v>72519618.980000004</v>
      </c>
      <c r="AD15" s="540">
        <f t="shared" si="9"/>
        <v>37906584.997797839</v>
      </c>
      <c r="AE15" s="545">
        <f t="shared" si="31"/>
        <v>34613034</v>
      </c>
      <c r="AF15" s="544">
        <f t="shared" si="10"/>
        <v>878</v>
      </c>
      <c r="AG15" s="546">
        <f t="shared" si="32"/>
        <v>0.4773</v>
      </c>
      <c r="AH15" s="545">
        <f t="shared" si="11"/>
        <v>183075629</v>
      </c>
      <c r="AI15" s="544">
        <f t="shared" si="12"/>
        <v>4643</v>
      </c>
      <c r="AJ15" s="545">
        <f>'3A_Level 3'!L15</f>
        <v>6660108</v>
      </c>
      <c r="AK15" s="544">
        <f t="shared" si="13"/>
        <v>168.92251502777285</v>
      </c>
      <c r="AL15" s="545">
        <f t="shared" si="33"/>
        <v>189735737</v>
      </c>
      <c r="AM15" s="544">
        <f t="shared" si="14"/>
        <v>4812.3300530093593</v>
      </c>
      <c r="AN15" s="547">
        <f>'3A_Level 3'!M15</f>
        <v>36023761</v>
      </c>
      <c r="AO15" s="548">
        <f t="shared" si="15"/>
        <v>913.68252720217106</v>
      </c>
      <c r="AP15" s="545">
        <f t="shared" si="34"/>
        <v>219099390</v>
      </c>
      <c r="AQ15" s="544">
        <f t="shared" si="16"/>
        <v>5557.0900651837574</v>
      </c>
      <c r="AR15" s="546">
        <f t="shared" si="35"/>
        <v>0.61467176898292986</v>
      </c>
      <c r="AS15" s="549">
        <f t="shared" si="36"/>
        <v>41</v>
      </c>
      <c r="AT15" s="544">
        <f t="shared" si="17"/>
        <v>137350020.97999999</v>
      </c>
      <c r="AU15" s="544">
        <f t="shared" si="18"/>
        <v>3483.65</v>
      </c>
      <c r="AV15" s="549">
        <f t="shared" si="37"/>
        <v>32</v>
      </c>
      <c r="AW15" s="546">
        <f t="shared" si="38"/>
        <v>0.38532823101707003</v>
      </c>
      <c r="AX15" s="549">
        <f t="shared" si="39"/>
        <v>356449410.98000002</v>
      </c>
      <c r="AY15" s="550">
        <f t="shared" si="19"/>
        <v>9040.743931316103</v>
      </c>
      <c r="AZ15" s="549">
        <f t="shared" si="40"/>
        <v>50</v>
      </c>
    </row>
    <row r="16" spans="1:52" s="553" customFormat="1" ht="15.6" customHeight="1" x14ac:dyDescent="0.2">
      <c r="A16" s="1076">
        <v>10</v>
      </c>
      <c r="B16" s="1077" t="s">
        <v>15</v>
      </c>
      <c r="C16" s="1077">
        <f>'8_2.1.18 SIS'!AP16</f>
        <v>33301</v>
      </c>
      <c r="D16" s="1078">
        <f>'[2]Econ. Disad.'!$AP16</f>
        <v>20978</v>
      </c>
      <c r="E16" s="1078">
        <f t="shared" si="20"/>
        <v>4615.16</v>
      </c>
      <c r="F16" s="1078">
        <f>[2]CTE!$AP16</f>
        <v>10618</v>
      </c>
      <c r="G16" s="1078">
        <f t="shared" si="21"/>
        <v>637.07999999999993</v>
      </c>
      <c r="H16" s="1078">
        <f>[2]SWD!$AP16</f>
        <v>5331</v>
      </c>
      <c r="I16" s="1078">
        <f t="shared" si="22"/>
        <v>7996.5</v>
      </c>
      <c r="J16" s="1078">
        <f>[2]GT!$AP16</f>
        <v>1058</v>
      </c>
      <c r="K16" s="1078">
        <f t="shared" si="23"/>
        <v>634.79999999999995</v>
      </c>
      <c r="L16" s="1078">
        <f t="shared" si="1"/>
        <v>0</v>
      </c>
      <c r="M16" s="1079">
        <f t="shared" si="2"/>
        <v>0</v>
      </c>
      <c r="N16" s="1078">
        <f t="shared" si="3"/>
        <v>0</v>
      </c>
      <c r="O16" s="1078">
        <f t="shared" si="24"/>
        <v>13883.539999999999</v>
      </c>
      <c r="P16" s="552">
        <f t="shared" si="4"/>
        <v>47184.54</v>
      </c>
      <c r="Q16" s="951">
        <f t="shared" si="25"/>
        <v>3961</v>
      </c>
      <c r="R16" s="951">
        <f t="shared" si="5"/>
        <v>186897963</v>
      </c>
      <c r="S16" s="951">
        <f>'6_Local Deduct Calc'!J16</f>
        <v>82458082</v>
      </c>
      <c r="T16" s="951">
        <f t="shared" si="26"/>
        <v>82458082</v>
      </c>
      <c r="U16" s="952">
        <f t="shared" si="27"/>
        <v>104439881</v>
      </c>
      <c r="V16" s="1080">
        <f t="shared" si="41"/>
        <v>0.55879999999999996</v>
      </c>
      <c r="W16" s="953">
        <f t="shared" si="28"/>
        <v>0.44119999999999998</v>
      </c>
      <c r="X16" s="954">
        <f t="shared" si="6"/>
        <v>2476.1443199903906</v>
      </c>
      <c r="Y16" s="951">
        <f>'7_Local Revenue'!AQ16</f>
        <v>225132805</v>
      </c>
      <c r="Z16" s="951">
        <f>IF(Y16-T16&gt;0,Y16-T16,0)</f>
        <v>142674723</v>
      </c>
      <c r="AA16" s="1081">
        <f t="shared" si="30"/>
        <v>0</v>
      </c>
      <c r="AB16" s="1082">
        <f t="shared" si="7"/>
        <v>63545307.420000002</v>
      </c>
      <c r="AC16" s="1082">
        <f t="shared" si="8"/>
        <v>63545307.420000002</v>
      </c>
      <c r="AD16" s="951">
        <f t="shared" si="9"/>
        <v>48222246.169970877</v>
      </c>
      <c r="AE16" s="1083">
        <f t="shared" si="31"/>
        <v>15323061</v>
      </c>
      <c r="AF16" s="1082">
        <f t="shared" si="10"/>
        <v>460</v>
      </c>
      <c r="AG16" s="1084">
        <f t="shared" si="32"/>
        <v>0.24110000000000001</v>
      </c>
      <c r="AH16" s="1083">
        <f t="shared" si="11"/>
        <v>119762942</v>
      </c>
      <c r="AI16" s="1082">
        <f t="shared" si="12"/>
        <v>3596</v>
      </c>
      <c r="AJ16" s="1083">
        <f>'3A_Level 3'!L16</f>
        <v>5625289</v>
      </c>
      <c r="AK16" s="1082">
        <f t="shared" si="13"/>
        <v>168.92252484910364</v>
      </c>
      <c r="AL16" s="1083">
        <f t="shared" si="33"/>
        <v>125388231</v>
      </c>
      <c r="AM16" s="1082">
        <f t="shared" si="14"/>
        <v>3765.2992702921833</v>
      </c>
      <c r="AN16" s="1085">
        <f>'3A_Level 3'!M16</f>
        <v>25873629</v>
      </c>
      <c r="AO16" s="1086">
        <f t="shared" si="15"/>
        <v>776.9625236479385</v>
      </c>
      <c r="AP16" s="1083">
        <f t="shared" si="34"/>
        <v>145636571</v>
      </c>
      <c r="AQ16" s="1082">
        <f t="shared" si="16"/>
        <v>4373.3392690910187</v>
      </c>
      <c r="AR16" s="1084">
        <f t="shared" si="35"/>
        <v>0.49937111083907759</v>
      </c>
      <c r="AS16" s="1087">
        <f t="shared" si="36"/>
        <v>55</v>
      </c>
      <c r="AT16" s="1082">
        <f t="shared" si="17"/>
        <v>146003389.41999999</v>
      </c>
      <c r="AU16" s="1082">
        <f t="shared" si="18"/>
        <v>4384.3500000000004</v>
      </c>
      <c r="AV16" s="1087">
        <f t="shared" si="37"/>
        <v>17</v>
      </c>
      <c r="AW16" s="1084">
        <f t="shared" si="38"/>
        <v>0.50062888916092252</v>
      </c>
      <c r="AX16" s="1087">
        <f t="shared" si="39"/>
        <v>291639960.41999996</v>
      </c>
      <c r="AY16" s="1088">
        <f t="shared" si="19"/>
        <v>8757.6937755622948</v>
      </c>
      <c r="AZ16" s="1087">
        <f t="shared" si="40"/>
        <v>58</v>
      </c>
    </row>
    <row r="17" spans="1:52" s="551" customFormat="1" ht="15.6" customHeight="1" x14ac:dyDescent="0.2">
      <c r="A17" s="1075">
        <v>11</v>
      </c>
      <c r="B17" s="536" t="s">
        <v>16</v>
      </c>
      <c r="C17" s="537">
        <f>'8_2.1.18 SIS'!AP17</f>
        <v>1581</v>
      </c>
      <c r="D17" s="537">
        <f>'[2]Econ. Disad.'!$AP17</f>
        <v>1150</v>
      </c>
      <c r="E17" s="537">
        <f t="shared" si="20"/>
        <v>253</v>
      </c>
      <c r="F17" s="537">
        <f>[2]CTE!$AP17</f>
        <v>1034.5</v>
      </c>
      <c r="G17" s="537">
        <f t="shared" si="21"/>
        <v>62.07</v>
      </c>
      <c r="H17" s="537">
        <f>[2]SWD!$AP17</f>
        <v>288</v>
      </c>
      <c r="I17" s="537">
        <f t="shared" si="22"/>
        <v>432</v>
      </c>
      <c r="J17" s="537">
        <f>[2]GT!$AP17</f>
        <v>42</v>
      </c>
      <c r="K17" s="537">
        <f t="shared" si="23"/>
        <v>25.2</v>
      </c>
      <c r="L17" s="538">
        <f t="shared" si="1"/>
        <v>5919</v>
      </c>
      <c r="M17" s="539">
        <f t="shared" si="2"/>
        <v>0.15784000000000001</v>
      </c>
      <c r="N17" s="537">
        <f t="shared" si="3"/>
        <v>249.54504</v>
      </c>
      <c r="O17" s="537">
        <f t="shared" si="24"/>
        <v>1021.81504</v>
      </c>
      <c r="P17" s="537">
        <f t="shared" si="4"/>
        <v>2602.81504</v>
      </c>
      <c r="Q17" s="540">
        <f t="shared" si="25"/>
        <v>3961</v>
      </c>
      <c r="R17" s="540">
        <f t="shared" si="5"/>
        <v>10309750</v>
      </c>
      <c r="S17" s="540">
        <f>'6_Local Deduct Calc'!J17</f>
        <v>1781205</v>
      </c>
      <c r="T17" s="540">
        <f t="shared" si="26"/>
        <v>1781205</v>
      </c>
      <c r="U17" s="541">
        <f t="shared" si="27"/>
        <v>8528545</v>
      </c>
      <c r="V17" s="542">
        <f t="shared" si="41"/>
        <v>0.82720000000000005</v>
      </c>
      <c r="W17" s="542">
        <f t="shared" si="28"/>
        <v>0.17280000000000001</v>
      </c>
      <c r="X17" s="543">
        <f t="shared" si="6"/>
        <v>1126.6318785578749</v>
      </c>
      <c r="Y17" s="540">
        <f>'7_Local Revenue'!AQ17</f>
        <v>5565864</v>
      </c>
      <c r="Z17" s="540">
        <f t="shared" si="29"/>
        <v>3784659</v>
      </c>
      <c r="AA17" s="143">
        <f t="shared" si="30"/>
        <v>0</v>
      </c>
      <c r="AB17" s="544">
        <f t="shared" si="7"/>
        <v>3505315.0000000005</v>
      </c>
      <c r="AC17" s="544">
        <f t="shared" si="8"/>
        <v>3505315.0000000005</v>
      </c>
      <c r="AD17" s="540">
        <f t="shared" si="9"/>
        <v>1041835.7030400003</v>
      </c>
      <c r="AE17" s="545">
        <f t="shared" si="31"/>
        <v>2463479</v>
      </c>
      <c r="AF17" s="544">
        <f t="shared" si="10"/>
        <v>1558</v>
      </c>
      <c r="AG17" s="546">
        <f t="shared" si="32"/>
        <v>0.70279999999999998</v>
      </c>
      <c r="AH17" s="545">
        <f t="shared" si="11"/>
        <v>10992024</v>
      </c>
      <c r="AI17" s="544">
        <f t="shared" si="12"/>
        <v>6953</v>
      </c>
      <c r="AJ17" s="545">
        <f>'3A_Level 3'!L17</f>
        <v>267067</v>
      </c>
      <c r="AK17" s="544">
        <f t="shared" si="13"/>
        <v>168.92283364958888</v>
      </c>
      <c r="AL17" s="545">
        <f t="shared" si="33"/>
        <v>11259091</v>
      </c>
      <c r="AM17" s="544">
        <f t="shared" si="14"/>
        <v>7121.4996837444651</v>
      </c>
      <c r="AN17" s="547">
        <f>'3A_Level 3'!M17</f>
        <v>1384123</v>
      </c>
      <c r="AO17" s="548">
        <f t="shared" si="15"/>
        <v>875.47311827956992</v>
      </c>
      <c r="AP17" s="545">
        <f t="shared" si="34"/>
        <v>12376147</v>
      </c>
      <c r="AQ17" s="544">
        <f t="shared" si="16"/>
        <v>7828.0499683744465</v>
      </c>
      <c r="AR17" s="546">
        <f t="shared" si="35"/>
        <v>0.70069525740365257</v>
      </c>
      <c r="AS17" s="549">
        <f t="shared" si="36"/>
        <v>13</v>
      </c>
      <c r="AT17" s="544">
        <f t="shared" si="17"/>
        <v>5286520</v>
      </c>
      <c r="AU17" s="544">
        <f t="shared" si="18"/>
        <v>3343.78</v>
      </c>
      <c r="AV17" s="549">
        <f t="shared" si="37"/>
        <v>40</v>
      </c>
      <c r="AW17" s="546">
        <f t="shared" si="38"/>
        <v>0.29930474259634743</v>
      </c>
      <c r="AX17" s="549">
        <f t="shared" si="39"/>
        <v>17662667</v>
      </c>
      <c r="AY17" s="550">
        <f t="shared" si="19"/>
        <v>11171.832384566729</v>
      </c>
      <c r="AZ17" s="549">
        <f t="shared" si="40"/>
        <v>3</v>
      </c>
    </row>
    <row r="18" spans="1:52" s="551" customFormat="1" ht="15.6" customHeight="1" x14ac:dyDescent="0.2">
      <c r="A18" s="1075">
        <v>12</v>
      </c>
      <c r="B18" s="536" t="s">
        <v>17</v>
      </c>
      <c r="C18" s="536">
        <f>'8_2.1.18 SIS'!AP18</f>
        <v>1318</v>
      </c>
      <c r="D18" s="537">
        <f>'[2]Econ. Disad.'!$AP18</f>
        <v>660</v>
      </c>
      <c r="E18" s="537">
        <f t="shared" si="20"/>
        <v>145.19999999999999</v>
      </c>
      <c r="F18" s="537">
        <f>[2]CTE!$AP18</f>
        <v>603</v>
      </c>
      <c r="G18" s="537">
        <f t="shared" si="21"/>
        <v>36.18</v>
      </c>
      <c r="H18" s="537">
        <f>[2]SWD!$AP18</f>
        <v>163</v>
      </c>
      <c r="I18" s="537">
        <f t="shared" si="22"/>
        <v>244.5</v>
      </c>
      <c r="J18" s="537">
        <f>[2]GT!$AP18</f>
        <v>79</v>
      </c>
      <c r="K18" s="537">
        <f t="shared" si="23"/>
        <v>47.4</v>
      </c>
      <c r="L18" s="537">
        <f t="shared" si="1"/>
        <v>6182</v>
      </c>
      <c r="M18" s="539">
        <f t="shared" si="2"/>
        <v>0.16485</v>
      </c>
      <c r="N18" s="537">
        <f t="shared" si="3"/>
        <v>217.2723</v>
      </c>
      <c r="O18" s="537">
        <f t="shared" si="24"/>
        <v>690.55229999999995</v>
      </c>
      <c r="P18" s="537">
        <f t="shared" si="4"/>
        <v>2008.5522999999998</v>
      </c>
      <c r="Q18" s="540">
        <f t="shared" si="25"/>
        <v>3961</v>
      </c>
      <c r="R18" s="540">
        <f t="shared" si="5"/>
        <v>7955876</v>
      </c>
      <c r="S18" s="540">
        <f>'6_Local Deduct Calc'!J18</f>
        <v>4540775</v>
      </c>
      <c r="T18" s="540">
        <f t="shared" si="26"/>
        <v>4540775</v>
      </c>
      <c r="U18" s="541">
        <f t="shared" si="27"/>
        <v>3415101</v>
      </c>
      <c r="V18" s="542">
        <f t="shared" si="41"/>
        <v>0.42930000000000001</v>
      </c>
      <c r="W18" s="542">
        <f t="shared" si="28"/>
        <v>0.57069999999999999</v>
      </c>
      <c r="X18" s="543">
        <f t="shared" si="6"/>
        <v>3445.201062215478</v>
      </c>
      <c r="Y18" s="540">
        <f>'7_Local Revenue'!AQ18</f>
        <v>8457837</v>
      </c>
      <c r="Z18" s="540">
        <f t="shared" si="29"/>
        <v>3917062</v>
      </c>
      <c r="AA18" s="143">
        <f t="shared" si="30"/>
        <v>0</v>
      </c>
      <c r="AB18" s="544">
        <f t="shared" si="7"/>
        <v>2704997.8400000003</v>
      </c>
      <c r="AC18" s="544">
        <f t="shared" si="8"/>
        <v>2704997.8400000003</v>
      </c>
      <c r="AD18" s="540">
        <f t="shared" si="9"/>
        <v>2655236.6997353602</v>
      </c>
      <c r="AE18" s="545">
        <f t="shared" si="31"/>
        <v>49761</v>
      </c>
      <c r="AF18" s="544">
        <f t="shared" si="10"/>
        <v>38</v>
      </c>
      <c r="AG18" s="546">
        <f t="shared" si="32"/>
        <v>1.84E-2</v>
      </c>
      <c r="AH18" s="545">
        <f t="shared" si="11"/>
        <v>3464862</v>
      </c>
      <c r="AI18" s="544">
        <f t="shared" si="12"/>
        <v>2629</v>
      </c>
      <c r="AJ18" s="545">
        <f>'3A_Level 3'!L18</f>
        <v>222640</v>
      </c>
      <c r="AK18" s="544">
        <f t="shared" si="13"/>
        <v>168.92261001517451</v>
      </c>
      <c r="AL18" s="545">
        <f t="shared" si="33"/>
        <v>3687502</v>
      </c>
      <c r="AM18" s="544">
        <f t="shared" si="14"/>
        <v>2797.8012139605462</v>
      </c>
      <c r="AN18" s="547">
        <f>'3A_Level 3'!M18</f>
        <v>1624083</v>
      </c>
      <c r="AO18" s="548">
        <f t="shared" si="15"/>
        <v>1232.2329286798179</v>
      </c>
      <c r="AP18" s="545">
        <f t="shared" si="34"/>
        <v>5088945</v>
      </c>
      <c r="AQ18" s="544">
        <f t="shared" si="16"/>
        <v>3861.1115326251897</v>
      </c>
      <c r="AR18" s="546">
        <f t="shared" si="35"/>
        <v>0.41257084807381372</v>
      </c>
      <c r="AS18" s="549">
        <f t="shared" si="36"/>
        <v>61</v>
      </c>
      <c r="AT18" s="544">
        <f t="shared" si="17"/>
        <v>7245772.8399999999</v>
      </c>
      <c r="AU18" s="544">
        <f t="shared" si="18"/>
        <v>5497.55</v>
      </c>
      <c r="AV18" s="549">
        <f t="shared" si="37"/>
        <v>6</v>
      </c>
      <c r="AW18" s="546">
        <f t="shared" si="38"/>
        <v>0.58742915192618628</v>
      </c>
      <c r="AX18" s="549">
        <f t="shared" si="39"/>
        <v>12334717.84</v>
      </c>
      <c r="AY18" s="550">
        <f t="shared" si="19"/>
        <v>9358.6630045523525</v>
      </c>
      <c r="AZ18" s="549">
        <f t="shared" si="40"/>
        <v>34</v>
      </c>
    </row>
    <row r="19" spans="1:52" s="551" customFormat="1" ht="15.6" customHeight="1" x14ac:dyDescent="0.2">
      <c r="A19" s="1075">
        <v>13</v>
      </c>
      <c r="B19" s="536" t="s">
        <v>18</v>
      </c>
      <c r="C19" s="536">
        <f>'8_2.1.18 SIS'!AP19</f>
        <v>1331</v>
      </c>
      <c r="D19" s="537">
        <f>'[2]Econ. Disad.'!$AP19</f>
        <v>993</v>
      </c>
      <c r="E19" s="537">
        <f t="shared" si="20"/>
        <v>218.46</v>
      </c>
      <c r="F19" s="537">
        <f>[2]CTE!$AP19</f>
        <v>864</v>
      </c>
      <c r="G19" s="537">
        <f t="shared" si="21"/>
        <v>51.839999999999996</v>
      </c>
      <c r="H19" s="537">
        <f>[2]SWD!$AP19</f>
        <v>182</v>
      </c>
      <c r="I19" s="537">
        <f t="shared" si="22"/>
        <v>273</v>
      </c>
      <c r="J19" s="537">
        <f>[2]GT!$AP19</f>
        <v>9</v>
      </c>
      <c r="K19" s="537">
        <f t="shared" si="23"/>
        <v>5.3999999999999995</v>
      </c>
      <c r="L19" s="537">
        <f t="shared" si="1"/>
        <v>6169</v>
      </c>
      <c r="M19" s="539">
        <f t="shared" si="2"/>
        <v>0.16450999999999999</v>
      </c>
      <c r="N19" s="537">
        <f t="shared" si="3"/>
        <v>218.96280999999999</v>
      </c>
      <c r="O19" s="537">
        <f t="shared" si="24"/>
        <v>767.66280999999992</v>
      </c>
      <c r="P19" s="537">
        <f t="shared" si="4"/>
        <v>2098.6628099999998</v>
      </c>
      <c r="Q19" s="540">
        <f t="shared" si="25"/>
        <v>3961</v>
      </c>
      <c r="R19" s="540">
        <f t="shared" si="5"/>
        <v>8312803</v>
      </c>
      <c r="S19" s="540">
        <f>'6_Local Deduct Calc'!J19</f>
        <v>1391820</v>
      </c>
      <c r="T19" s="540">
        <f t="shared" si="26"/>
        <v>1391820</v>
      </c>
      <c r="U19" s="541">
        <f t="shared" si="27"/>
        <v>6920983</v>
      </c>
      <c r="V19" s="542">
        <f t="shared" si="41"/>
        <v>0.83260000000000001</v>
      </c>
      <c r="W19" s="542">
        <f t="shared" si="28"/>
        <v>0.16739999999999999</v>
      </c>
      <c r="X19" s="543">
        <f t="shared" si="6"/>
        <v>1045.6949661908341</v>
      </c>
      <c r="Y19" s="540">
        <f>'7_Local Revenue'!AQ19</f>
        <v>3788914</v>
      </c>
      <c r="Z19" s="540">
        <f t="shared" si="29"/>
        <v>2397094</v>
      </c>
      <c r="AA19" s="143">
        <f t="shared" si="30"/>
        <v>0</v>
      </c>
      <c r="AB19" s="544">
        <f t="shared" si="7"/>
        <v>2826353.02</v>
      </c>
      <c r="AC19" s="544">
        <f t="shared" si="8"/>
        <v>2397094</v>
      </c>
      <c r="AD19" s="540">
        <f t="shared" si="9"/>
        <v>690190.48123199993</v>
      </c>
      <c r="AE19" s="545">
        <f t="shared" si="31"/>
        <v>1706904</v>
      </c>
      <c r="AF19" s="544">
        <f t="shared" si="10"/>
        <v>1282</v>
      </c>
      <c r="AG19" s="546">
        <f t="shared" si="32"/>
        <v>0.71209999999999996</v>
      </c>
      <c r="AH19" s="545">
        <f t="shared" si="11"/>
        <v>8627887</v>
      </c>
      <c r="AI19" s="544">
        <f t="shared" si="12"/>
        <v>6482</v>
      </c>
      <c r="AJ19" s="545">
        <f>'3A_Level 3'!L19</f>
        <v>224836</v>
      </c>
      <c r="AK19" s="544">
        <f t="shared" si="13"/>
        <v>168.92261457550714</v>
      </c>
      <c r="AL19" s="545">
        <f t="shared" si="33"/>
        <v>8852723</v>
      </c>
      <c r="AM19" s="544">
        <f t="shared" si="14"/>
        <v>6651.181818181818</v>
      </c>
      <c r="AN19" s="547">
        <f>'3A_Level 3'!M19</f>
        <v>1222327</v>
      </c>
      <c r="AO19" s="548">
        <f t="shared" si="15"/>
        <v>918.35236664162289</v>
      </c>
      <c r="AP19" s="545">
        <f t="shared" si="34"/>
        <v>9850214</v>
      </c>
      <c r="AQ19" s="544">
        <f t="shared" si="16"/>
        <v>7400.6115702479337</v>
      </c>
      <c r="AR19" s="546">
        <f t="shared" si="35"/>
        <v>0.72220262175118521</v>
      </c>
      <c r="AS19" s="549">
        <f t="shared" si="36"/>
        <v>7</v>
      </c>
      <c r="AT19" s="544">
        <f t="shared" si="17"/>
        <v>3788914</v>
      </c>
      <c r="AU19" s="544">
        <f t="shared" si="18"/>
        <v>2846.67</v>
      </c>
      <c r="AV19" s="549">
        <f t="shared" si="37"/>
        <v>55</v>
      </c>
      <c r="AW19" s="546">
        <f t="shared" si="38"/>
        <v>0.27779737824881473</v>
      </c>
      <c r="AX19" s="549">
        <f t="shared" si="39"/>
        <v>13639128</v>
      </c>
      <c r="AY19" s="550">
        <f t="shared" si="19"/>
        <v>10247.278737791134</v>
      </c>
      <c r="AZ19" s="549">
        <f t="shared" si="40"/>
        <v>8</v>
      </c>
    </row>
    <row r="20" spans="1:52" s="551" customFormat="1" ht="15.6" customHeight="1" x14ac:dyDescent="0.2">
      <c r="A20" s="1075">
        <v>14</v>
      </c>
      <c r="B20" s="536" t="s">
        <v>19</v>
      </c>
      <c r="C20" s="536">
        <f>'8_2.1.18 SIS'!AP20</f>
        <v>1770</v>
      </c>
      <c r="D20" s="537">
        <f>'[2]Econ. Disad.'!$AP20</f>
        <v>1419</v>
      </c>
      <c r="E20" s="537">
        <f t="shared" si="20"/>
        <v>312.18</v>
      </c>
      <c r="F20" s="537">
        <f>[2]CTE!$AP20</f>
        <v>863</v>
      </c>
      <c r="G20" s="537">
        <f t="shared" si="21"/>
        <v>51.78</v>
      </c>
      <c r="H20" s="537">
        <f>[2]SWD!$AP20</f>
        <v>396</v>
      </c>
      <c r="I20" s="537">
        <f t="shared" si="22"/>
        <v>594</v>
      </c>
      <c r="J20" s="537">
        <f>[2]GT!$AP20</f>
        <v>122</v>
      </c>
      <c r="K20" s="537">
        <f t="shared" si="23"/>
        <v>73.2</v>
      </c>
      <c r="L20" s="537">
        <f t="shared" si="1"/>
        <v>5730</v>
      </c>
      <c r="M20" s="539">
        <f t="shared" si="2"/>
        <v>0.15279999999999999</v>
      </c>
      <c r="N20" s="537">
        <f t="shared" si="3"/>
        <v>270.45599999999996</v>
      </c>
      <c r="O20" s="537">
        <f t="shared" si="24"/>
        <v>1301.616</v>
      </c>
      <c r="P20" s="537">
        <f t="shared" si="4"/>
        <v>3071.616</v>
      </c>
      <c r="Q20" s="540">
        <f t="shared" si="25"/>
        <v>3961</v>
      </c>
      <c r="R20" s="540">
        <f t="shared" si="5"/>
        <v>12166671</v>
      </c>
      <c r="S20" s="540">
        <f>'6_Local Deduct Calc'!J20</f>
        <v>3162755</v>
      </c>
      <c r="T20" s="540">
        <f t="shared" si="26"/>
        <v>3162755</v>
      </c>
      <c r="U20" s="541">
        <f t="shared" si="27"/>
        <v>9003916</v>
      </c>
      <c r="V20" s="542">
        <f t="shared" si="41"/>
        <v>0.74</v>
      </c>
      <c r="W20" s="542">
        <f t="shared" si="28"/>
        <v>0.26</v>
      </c>
      <c r="X20" s="543">
        <f t="shared" si="6"/>
        <v>1786.8672316384182</v>
      </c>
      <c r="Y20" s="540">
        <f>'7_Local Revenue'!AQ20</f>
        <v>6687817</v>
      </c>
      <c r="Z20" s="540">
        <f t="shared" si="29"/>
        <v>3525062</v>
      </c>
      <c r="AA20" s="143">
        <f t="shared" si="30"/>
        <v>0</v>
      </c>
      <c r="AB20" s="544">
        <f t="shared" si="7"/>
        <v>4136668.14</v>
      </c>
      <c r="AC20" s="544">
        <f t="shared" si="8"/>
        <v>3525062</v>
      </c>
      <c r="AD20" s="540">
        <f t="shared" si="9"/>
        <v>1576407.7264</v>
      </c>
      <c r="AE20" s="545">
        <f t="shared" si="31"/>
        <v>1948654</v>
      </c>
      <c r="AF20" s="544">
        <f t="shared" si="10"/>
        <v>1101</v>
      </c>
      <c r="AG20" s="546">
        <f t="shared" si="32"/>
        <v>0.55279999999999996</v>
      </c>
      <c r="AH20" s="545">
        <f t="shared" si="11"/>
        <v>10952570</v>
      </c>
      <c r="AI20" s="544">
        <f t="shared" si="12"/>
        <v>6188</v>
      </c>
      <c r="AJ20" s="545">
        <f>'3A_Level 3'!L20</f>
        <v>298993</v>
      </c>
      <c r="AK20" s="544">
        <f t="shared" si="13"/>
        <v>168.9225988700565</v>
      </c>
      <c r="AL20" s="545">
        <f t="shared" si="33"/>
        <v>11251563</v>
      </c>
      <c r="AM20" s="544">
        <f t="shared" si="14"/>
        <v>6356.8152542372882</v>
      </c>
      <c r="AN20" s="547">
        <f>'3A_Level 3'!M20</f>
        <v>1732658</v>
      </c>
      <c r="AO20" s="548">
        <f t="shared" si="15"/>
        <v>978.90282485875707</v>
      </c>
      <c r="AP20" s="545">
        <f t="shared" si="34"/>
        <v>12685228</v>
      </c>
      <c r="AQ20" s="544">
        <f t="shared" si="16"/>
        <v>7166.7954802259883</v>
      </c>
      <c r="AR20" s="546">
        <f t="shared" si="35"/>
        <v>0.6547875153338053</v>
      </c>
      <c r="AS20" s="549">
        <f t="shared" si="36"/>
        <v>30</v>
      </c>
      <c r="AT20" s="544">
        <f t="shared" si="17"/>
        <v>6687817</v>
      </c>
      <c r="AU20" s="544">
        <f t="shared" si="18"/>
        <v>3778.43</v>
      </c>
      <c r="AV20" s="549">
        <f t="shared" si="37"/>
        <v>26</v>
      </c>
      <c r="AW20" s="546">
        <f t="shared" si="38"/>
        <v>0.3452124846661947</v>
      </c>
      <c r="AX20" s="549">
        <f t="shared" si="39"/>
        <v>19373045</v>
      </c>
      <c r="AY20" s="550">
        <f t="shared" si="19"/>
        <v>10945.223163841807</v>
      </c>
      <c r="AZ20" s="549">
        <f t="shared" si="40"/>
        <v>4</v>
      </c>
    </row>
    <row r="21" spans="1:52" s="553" customFormat="1" ht="15.6" customHeight="1" x14ac:dyDescent="0.2">
      <c r="A21" s="1076">
        <v>15</v>
      </c>
      <c r="B21" s="1077" t="s">
        <v>20</v>
      </c>
      <c r="C21" s="1077">
        <f>'8_2.1.18 SIS'!AP21</f>
        <v>3619</v>
      </c>
      <c r="D21" s="1078">
        <f>'[2]Econ. Disad.'!$AP21</f>
        <v>2916</v>
      </c>
      <c r="E21" s="1078">
        <f t="shared" si="20"/>
        <v>641.52</v>
      </c>
      <c r="F21" s="1078">
        <f>[2]CTE!$AP21</f>
        <v>1821.5</v>
      </c>
      <c r="G21" s="1078">
        <f t="shared" si="21"/>
        <v>109.28999999999999</v>
      </c>
      <c r="H21" s="1078">
        <f>[2]SWD!$AP21</f>
        <v>408</v>
      </c>
      <c r="I21" s="1078">
        <f t="shared" si="22"/>
        <v>612</v>
      </c>
      <c r="J21" s="1078">
        <f>[2]GT!$AP21</f>
        <v>114</v>
      </c>
      <c r="K21" s="1078">
        <f t="shared" si="23"/>
        <v>68.399999999999991</v>
      </c>
      <c r="L21" s="1078">
        <f t="shared" si="1"/>
        <v>3881</v>
      </c>
      <c r="M21" s="1079">
        <f t="shared" si="2"/>
        <v>0.10349</v>
      </c>
      <c r="N21" s="1078">
        <f t="shared" si="3"/>
        <v>374.53030999999999</v>
      </c>
      <c r="O21" s="1078">
        <f t="shared" si="24"/>
        <v>1805.7403100000001</v>
      </c>
      <c r="P21" s="552">
        <f t="shared" si="4"/>
        <v>5424.7403100000001</v>
      </c>
      <c r="Q21" s="951">
        <f t="shared" si="25"/>
        <v>3961</v>
      </c>
      <c r="R21" s="951">
        <f t="shared" si="5"/>
        <v>21487396</v>
      </c>
      <c r="S21" s="951">
        <f>'6_Local Deduct Calc'!J21</f>
        <v>4201666</v>
      </c>
      <c r="T21" s="951">
        <f t="shared" si="26"/>
        <v>4201666</v>
      </c>
      <c r="U21" s="952">
        <f t="shared" si="27"/>
        <v>17285730</v>
      </c>
      <c r="V21" s="1080">
        <f t="shared" si="41"/>
        <v>0.80449999999999999</v>
      </c>
      <c r="W21" s="953">
        <f t="shared" si="28"/>
        <v>0.19550000000000001</v>
      </c>
      <c r="X21" s="954">
        <f t="shared" si="6"/>
        <v>1161.0019342359767</v>
      </c>
      <c r="Y21" s="951">
        <f>'7_Local Revenue'!AQ21</f>
        <v>10884742</v>
      </c>
      <c r="Z21" s="951">
        <f t="shared" si="29"/>
        <v>6683076</v>
      </c>
      <c r="AA21" s="1081">
        <f t="shared" si="30"/>
        <v>0</v>
      </c>
      <c r="AB21" s="1082">
        <f t="shared" si="7"/>
        <v>7305714.6400000006</v>
      </c>
      <c r="AC21" s="1082">
        <f t="shared" si="8"/>
        <v>6683076</v>
      </c>
      <c r="AD21" s="951">
        <f t="shared" si="9"/>
        <v>2247251.13576</v>
      </c>
      <c r="AE21" s="1083">
        <f t="shared" si="31"/>
        <v>4435825</v>
      </c>
      <c r="AF21" s="1082">
        <f t="shared" si="10"/>
        <v>1226</v>
      </c>
      <c r="AG21" s="1084">
        <f t="shared" si="32"/>
        <v>0.66369999999999996</v>
      </c>
      <c r="AH21" s="1083">
        <f t="shared" si="11"/>
        <v>21721555</v>
      </c>
      <c r="AI21" s="1082">
        <f t="shared" si="12"/>
        <v>6002</v>
      </c>
      <c r="AJ21" s="1083">
        <f>'3A_Level 3'!L21</f>
        <v>361900</v>
      </c>
      <c r="AK21" s="1082">
        <f t="shared" si="13"/>
        <v>100</v>
      </c>
      <c r="AL21" s="1083">
        <f t="shared" si="33"/>
        <v>22083455</v>
      </c>
      <c r="AM21" s="1082">
        <f t="shared" si="14"/>
        <v>6102.0875932578065</v>
      </c>
      <c r="AN21" s="1085">
        <f>'3A_Level 3'!M21</f>
        <v>2366102</v>
      </c>
      <c r="AO21" s="1086">
        <f t="shared" si="15"/>
        <v>653.79994473611498</v>
      </c>
      <c r="AP21" s="1083">
        <f t="shared" si="34"/>
        <v>24087657</v>
      </c>
      <c r="AQ21" s="1082">
        <f t="shared" si="16"/>
        <v>6655.8875379939209</v>
      </c>
      <c r="AR21" s="1084">
        <f t="shared" si="35"/>
        <v>0.68876192908584855</v>
      </c>
      <c r="AS21" s="1087">
        <f t="shared" si="36"/>
        <v>20</v>
      </c>
      <c r="AT21" s="1082">
        <f t="shared" si="17"/>
        <v>10884742</v>
      </c>
      <c r="AU21" s="1082">
        <f t="shared" si="18"/>
        <v>3007.67</v>
      </c>
      <c r="AV21" s="1087">
        <f t="shared" si="37"/>
        <v>52</v>
      </c>
      <c r="AW21" s="1084">
        <f t="shared" si="38"/>
        <v>0.31123807091415145</v>
      </c>
      <c r="AX21" s="1087">
        <f t="shared" si="39"/>
        <v>34972399</v>
      </c>
      <c r="AY21" s="1088">
        <f t="shared" si="19"/>
        <v>9663.5531914893618</v>
      </c>
      <c r="AZ21" s="1087">
        <f t="shared" si="40"/>
        <v>21</v>
      </c>
    </row>
    <row r="22" spans="1:52" s="551" customFormat="1" ht="15.6" customHeight="1" x14ac:dyDescent="0.2">
      <c r="A22" s="1075">
        <v>16</v>
      </c>
      <c r="B22" s="536" t="s">
        <v>21</v>
      </c>
      <c r="C22" s="536">
        <f>'8_2.1.18 SIS'!AP22</f>
        <v>4926</v>
      </c>
      <c r="D22" s="537">
        <f>'[2]Econ. Disad.'!$AP22</f>
        <v>2897</v>
      </c>
      <c r="E22" s="537">
        <f t="shared" si="20"/>
        <v>637.34</v>
      </c>
      <c r="F22" s="537">
        <f>[2]CTE!$AP22</f>
        <v>2131</v>
      </c>
      <c r="G22" s="537">
        <f t="shared" si="21"/>
        <v>127.86</v>
      </c>
      <c r="H22" s="537">
        <f>[2]SWD!$AP22</f>
        <v>487</v>
      </c>
      <c r="I22" s="537">
        <f t="shared" si="22"/>
        <v>730.5</v>
      </c>
      <c r="J22" s="537">
        <f>[2]GT!$AP22</f>
        <v>274</v>
      </c>
      <c r="K22" s="537">
        <f t="shared" si="23"/>
        <v>164.4</v>
      </c>
      <c r="L22" s="538">
        <f t="shared" si="1"/>
        <v>2574</v>
      </c>
      <c r="M22" s="539">
        <f t="shared" si="2"/>
        <v>6.8640000000000007E-2</v>
      </c>
      <c r="N22" s="537">
        <f t="shared" si="3"/>
        <v>338.12064000000004</v>
      </c>
      <c r="O22" s="537">
        <f t="shared" si="24"/>
        <v>1998.2206400000002</v>
      </c>
      <c r="P22" s="537">
        <f t="shared" si="4"/>
        <v>6924.2206400000005</v>
      </c>
      <c r="Q22" s="540">
        <f t="shared" si="25"/>
        <v>3961</v>
      </c>
      <c r="R22" s="540">
        <f t="shared" si="5"/>
        <v>27426838</v>
      </c>
      <c r="S22" s="540">
        <f>'6_Local Deduct Calc'!J22</f>
        <v>16974041</v>
      </c>
      <c r="T22" s="540">
        <f t="shared" si="26"/>
        <v>16974041</v>
      </c>
      <c r="U22" s="541">
        <f t="shared" si="27"/>
        <v>10452797</v>
      </c>
      <c r="V22" s="542">
        <f t="shared" si="41"/>
        <v>0.38109999999999999</v>
      </c>
      <c r="W22" s="542">
        <f t="shared" si="28"/>
        <v>0.61890000000000001</v>
      </c>
      <c r="X22" s="543">
        <f t="shared" si="6"/>
        <v>3445.8061307348762</v>
      </c>
      <c r="Y22" s="540">
        <f>'7_Local Revenue'!AQ22</f>
        <v>60239341</v>
      </c>
      <c r="Z22" s="540">
        <f t="shared" si="29"/>
        <v>43265300</v>
      </c>
      <c r="AA22" s="143">
        <f t="shared" si="30"/>
        <v>0</v>
      </c>
      <c r="AB22" s="544">
        <f t="shared" si="7"/>
        <v>9325124.9199999999</v>
      </c>
      <c r="AC22" s="544">
        <f t="shared" si="8"/>
        <v>9325124.9199999999</v>
      </c>
      <c r="AD22" s="540">
        <f t="shared" si="9"/>
        <v>9926670.0783393607</v>
      </c>
      <c r="AE22" s="545">
        <f t="shared" si="31"/>
        <v>0</v>
      </c>
      <c r="AF22" s="544">
        <f t="shared" si="10"/>
        <v>0</v>
      </c>
      <c r="AG22" s="546">
        <f t="shared" si="32"/>
        <v>0</v>
      </c>
      <c r="AH22" s="545">
        <f t="shared" si="11"/>
        <v>10452797</v>
      </c>
      <c r="AI22" s="544">
        <f t="shared" si="12"/>
        <v>2122</v>
      </c>
      <c r="AJ22" s="545">
        <f>'3A_Level 3'!L22</f>
        <v>832112</v>
      </c>
      <c r="AK22" s="544">
        <f t="shared" si="13"/>
        <v>168.92245229395047</v>
      </c>
      <c r="AL22" s="545">
        <f t="shared" si="33"/>
        <v>11284909</v>
      </c>
      <c r="AM22" s="544">
        <f t="shared" si="14"/>
        <v>2290.8869265123831</v>
      </c>
      <c r="AN22" s="547">
        <f>'3A_Level 3'!M22</f>
        <v>4214944</v>
      </c>
      <c r="AO22" s="548">
        <f t="shared" si="15"/>
        <v>855.65245635403983</v>
      </c>
      <c r="AP22" s="545">
        <f t="shared" si="34"/>
        <v>14667741</v>
      </c>
      <c r="AQ22" s="544">
        <f t="shared" si="16"/>
        <v>2977.6169305724725</v>
      </c>
      <c r="AR22" s="546">
        <f t="shared" si="35"/>
        <v>0.35803877087042724</v>
      </c>
      <c r="AS22" s="549">
        <f t="shared" si="36"/>
        <v>67</v>
      </c>
      <c r="AT22" s="544">
        <f t="shared" si="17"/>
        <v>26299165.920000002</v>
      </c>
      <c r="AU22" s="544">
        <f t="shared" si="18"/>
        <v>5338.85</v>
      </c>
      <c r="AV22" s="549">
        <f t="shared" si="37"/>
        <v>7</v>
      </c>
      <c r="AW22" s="546">
        <f t="shared" si="38"/>
        <v>0.64196122912957276</v>
      </c>
      <c r="AX22" s="549">
        <f t="shared" si="39"/>
        <v>40966906.920000002</v>
      </c>
      <c r="AY22" s="550">
        <f t="shared" si="19"/>
        <v>8316.4650669914736</v>
      </c>
      <c r="AZ22" s="549">
        <f t="shared" si="40"/>
        <v>66</v>
      </c>
    </row>
    <row r="23" spans="1:52" s="554" customFormat="1" ht="15.6" customHeight="1" x14ac:dyDescent="0.2">
      <c r="A23" s="1075">
        <v>17</v>
      </c>
      <c r="B23" s="536" t="s">
        <v>22</v>
      </c>
      <c r="C23" s="536">
        <f>'8_2.1.18 SIS'!AP23</f>
        <v>44168</v>
      </c>
      <c r="D23" s="537">
        <f>'[2]Econ. Disad.'!$AP23</f>
        <v>34046</v>
      </c>
      <c r="E23" s="537">
        <f t="shared" si="20"/>
        <v>7490.12</v>
      </c>
      <c r="F23" s="537">
        <f>[2]CTE!$AP23</f>
        <v>19587.5</v>
      </c>
      <c r="G23" s="537">
        <f t="shared" si="21"/>
        <v>1175.25</v>
      </c>
      <c r="H23" s="537">
        <f>[2]SWD!$AP23</f>
        <v>4878</v>
      </c>
      <c r="I23" s="537">
        <f t="shared" si="22"/>
        <v>7317</v>
      </c>
      <c r="J23" s="537">
        <f>[2]GT!$AP23</f>
        <v>1605</v>
      </c>
      <c r="K23" s="537">
        <f t="shared" si="23"/>
        <v>963</v>
      </c>
      <c r="L23" s="537">
        <f t="shared" si="1"/>
        <v>0</v>
      </c>
      <c r="M23" s="539">
        <f t="shared" si="2"/>
        <v>0</v>
      </c>
      <c r="N23" s="537">
        <f t="shared" si="3"/>
        <v>0</v>
      </c>
      <c r="O23" s="537">
        <f t="shared" si="24"/>
        <v>16945.37</v>
      </c>
      <c r="P23" s="537">
        <f t="shared" si="4"/>
        <v>61113.369999999995</v>
      </c>
      <c r="Q23" s="540">
        <f t="shared" si="25"/>
        <v>3961</v>
      </c>
      <c r="R23" s="540">
        <f t="shared" si="5"/>
        <v>242070059</v>
      </c>
      <c r="S23" s="540">
        <f>'6_Local Deduct Calc'!J23</f>
        <v>129566566</v>
      </c>
      <c r="T23" s="540">
        <f t="shared" si="26"/>
        <v>129566566</v>
      </c>
      <c r="U23" s="541">
        <f t="shared" si="27"/>
        <v>112503493</v>
      </c>
      <c r="V23" s="542">
        <f t="shared" si="41"/>
        <v>0.46479999999999999</v>
      </c>
      <c r="W23" s="542">
        <f t="shared" si="28"/>
        <v>0.53520000000000001</v>
      </c>
      <c r="X23" s="543">
        <f t="shared" si="6"/>
        <v>2933.4940681036046</v>
      </c>
      <c r="Y23" s="540">
        <f>'7_Local Revenue'!AQ23</f>
        <v>348461341</v>
      </c>
      <c r="Z23" s="540">
        <f t="shared" si="29"/>
        <v>218894775</v>
      </c>
      <c r="AA23" s="143">
        <f t="shared" si="30"/>
        <v>0</v>
      </c>
      <c r="AB23" s="544">
        <f t="shared" si="7"/>
        <v>82303820.060000002</v>
      </c>
      <c r="AC23" s="544">
        <f t="shared" si="8"/>
        <v>82303820.060000002</v>
      </c>
      <c r="AD23" s="540">
        <f t="shared" si="9"/>
        <v>75764287.733312652</v>
      </c>
      <c r="AE23" s="545">
        <f t="shared" si="31"/>
        <v>6539532</v>
      </c>
      <c r="AF23" s="544">
        <f t="shared" si="10"/>
        <v>148</v>
      </c>
      <c r="AG23" s="546">
        <f t="shared" si="32"/>
        <v>7.9500000000000001E-2</v>
      </c>
      <c r="AH23" s="545">
        <f t="shared" si="11"/>
        <v>119043025</v>
      </c>
      <c r="AI23" s="544">
        <f t="shared" si="12"/>
        <v>2695</v>
      </c>
      <c r="AJ23" s="545">
        <f>'3A_Level 3'!L23</f>
        <v>17997492</v>
      </c>
      <c r="AK23" s="544">
        <f t="shared" si="13"/>
        <v>407.47808368049266</v>
      </c>
      <c r="AL23" s="545">
        <f t="shared" si="33"/>
        <v>137040517</v>
      </c>
      <c r="AM23" s="544">
        <f t="shared" si="14"/>
        <v>3102.7104917587394</v>
      </c>
      <c r="AN23" s="547">
        <f>'3A_Level 3'!M23</f>
        <v>53397261</v>
      </c>
      <c r="AO23" s="548">
        <f t="shared" si="15"/>
        <v>1208.9580918311899</v>
      </c>
      <c r="AP23" s="545">
        <f t="shared" si="34"/>
        <v>172440286</v>
      </c>
      <c r="AQ23" s="544">
        <f t="shared" si="16"/>
        <v>3904.1904999094368</v>
      </c>
      <c r="AR23" s="546">
        <f t="shared" si="35"/>
        <v>0.44870022754163325</v>
      </c>
      <c r="AS23" s="549">
        <f t="shared" si="36"/>
        <v>59</v>
      </c>
      <c r="AT23" s="544">
        <f t="shared" si="17"/>
        <v>211870386.06</v>
      </c>
      <c r="AU23" s="544">
        <f t="shared" si="18"/>
        <v>4796.92</v>
      </c>
      <c r="AV23" s="549">
        <f t="shared" si="37"/>
        <v>12</v>
      </c>
      <c r="AW23" s="546">
        <f t="shared" si="38"/>
        <v>0.5512997724583667</v>
      </c>
      <c r="AX23" s="549">
        <f t="shared" si="39"/>
        <v>384310672.06</v>
      </c>
      <c r="AY23" s="550">
        <f t="shared" si="19"/>
        <v>8701.1110319688469</v>
      </c>
      <c r="AZ23" s="549">
        <f t="shared" si="40"/>
        <v>59</v>
      </c>
    </row>
    <row r="24" spans="1:52" s="551" customFormat="1" ht="15.6" customHeight="1" x14ac:dyDescent="0.2">
      <c r="A24" s="1075">
        <v>18</v>
      </c>
      <c r="B24" s="536" t="s">
        <v>23</v>
      </c>
      <c r="C24" s="536">
        <f>'8_2.1.18 SIS'!AP24</f>
        <v>965</v>
      </c>
      <c r="D24" s="537">
        <f>'[2]Econ. Disad.'!$AP24</f>
        <v>911</v>
      </c>
      <c r="E24" s="537">
        <f t="shared" si="20"/>
        <v>200.42</v>
      </c>
      <c r="F24" s="537">
        <f>[2]CTE!$AP24</f>
        <v>409</v>
      </c>
      <c r="G24" s="537">
        <f t="shared" si="21"/>
        <v>24.54</v>
      </c>
      <c r="H24" s="537">
        <f>[2]SWD!$AP24</f>
        <v>118</v>
      </c>
      <c r="I24" s="537">
        <f t="shared" si="22"/>
        <v>177</v>
      </c>
      <c r="J24" s="537">
        <f>[2]GT!$AP24</f>
        <v>0</v>
      </c>
      <c r="K24" s="537">
        <f t="shared" si="23"/>
        <v>0</v>
      </c>
      <c r="L24" s="537">
        <f t="shared" si="1"/>
        <v>6535</v>
      </c>
      <c r="M24" s="539">
        <f t="shared" si="2"/>
        <v>0.17427000000000001</v>
      </c>
      <c r="N24" s="537">
        <f t="shared" si="3"/>
        <v>168.17055000000002</v>
      </c>
      <c r="O24" s="537">
        <f t="shared" si="24"/>
        <v>570.13054999999997</v>
      </c>
      <c r="P24" s="537">
        <f t="shared" si="4"/>
        <v>1535.1305499999999</v>
      </c>
      <c r="Q24" s="540">
        <f t="shared" si="25"/>
        <v>3961</v>
      </c>
      <c r="R24" s="540">
        <f t="shared" si="5"/>
        <v>6080652</v>
      </c>
      <c r="S24" s="540">
        <f>'6_Local Deduct Calc'!J24</f>
        <v>1269889</v>
      </c>
      <c r="T24" s="540">
        <f t="shared" si="26"/>
        <v>1269889</v>
      </c>
      <c r="U24" s="541">
        <f t="shared" si="27"/>
        <v>4810763</v>
      </c>
      <c r="V24" s="542">
        <f t="shared" si="41"/>
        <v>0.79120000000000001</v>
      </c>
      <c r="W24" s="542">
        <f t="shared" si="28"/>
        <v>0.20880000000000001</v>
      </c>
      <c r="X24" s="543">
        <f t="shared" si="6"/>
        <v>1315.9471502590673</v>
      </c>
      <c r="Y24" s="540">
        <f>'7_Local Revenue'!AQ24</f>
        <v>2742136</v>
      </c>
      <c r="Z24" s="540">
        <f t="shared" si="29"/>
        <v>1472247</v>
      </c>
      <c r="AA24" s="143">
        <f t="shared" si="30"/>
        <v>0</v>
      </c>
      <c r="AB24" s="544">
        <f t="shared" si="7"/>
        <v>2067421.6800000002</v>
      </c>
      <c r="AC24" s="544">
        <f t="shared" si="8"/>
        <v>1472247</v>
      </c>
      <c r="AD24" s="540">
        <f t="shared" si="9"/>
        <v>528736.89859200001</v>
      </c>
      <c r="AE24" s="545">
        <f t="shared" si="31"/>
        <v>943510</v>
      </c>
      <c r="AF24" s="544">
        <f t="shared" si="10"/>
        <v>978</v>
      </c>
      <c r="AG24" s="546">
        <f t="shared" si="32"/>
        <v>0.64090000000000003</v>
      </c>
      <c r="AH24" s="545">
        <f t="shared" si="11"/>
        <v>5754273</v>
      </c>
      <c r="AI24" s="544">
        <f t="shared" si="12"/>
        <v>5963</v>
      </c>
      <c r="AJ24" s="545">
        <f>'3A_Level 3'!L24</f>
        <v>163010</v>
      </c>
      <c r="AK24" s="544">
        <f t="shared" si="13"/>
        <v>168.92227979274611</v>
      </c>
      <c r="AL24" s="545">
        <f t="shared" si="33"/>
        <v>5917283</v>
      </c>
      <c r="AM24" s="544">
        <f t="shared" si="14"/>
        <v>6131.8994818652845</v>
      </c>
      <c r="AN24" s="547">
        <f>'3A_Level 3'!M24</f>
        <v>979352</v>
      </c>
      <c r="AO24" s="548">
        <f t="shared" si="15"/>
        <v>1014.8725388601036</v>
      </c>
      <c r="AP24" s="545">
        <f t="shared" si="34"/>
        <v>6733625</v>
      </c>
      <c r="AQ24" s="544">
        <f t="shared" si="16"/>
        <v>6977.8497409326428</v>
      </c>
      <c r="AR24" s="546">
        <f t="shared" si="35"/>
        <v>0.71061574896200952</v>
      </c>
      <c r="AS24" s="549">
        <f t="shared" si="36"/>
        <v>9</v>
      </c>
      <c r="AT24" s="544">
        <f t="shared" si="17"/>
        <v>2742136</v>
      </c>
      <c r="AU24" s="544">
        <f t="shared" si="18"/>
        <v>2841.59</v>
      </c>
      <c r="AV24" s="549">
        <f t="shared" si="37"/>
        <v>56</v>
      </c>
      <c r="AW24" s="546">
        <f t="shared" si="38"/>
        <v>0.28938425103799054</v>
      </c>
      <c r="AX24" s="549">
        <f t="shared" si="39"/>
        <v>9475761</v>
      </c>
      <c r="AY24" s="550">
        <f t="shared" si="19"/>
        <v>9819.4414507772017</v>
      </c>
      <c r="AZ24" s="549">
        <f t="shared" si="40"/>
        <v>17</v>
      </c>
    </row>
    <row r="25" spans="1:52" s="551" customFormat="1" ht="15.6" customHeight="1" x14ac:dyDescent="0.2">
      <c r="A25" s="1075">
        <v>19</v>
      </c>
      <c r="B25" s="536" t="s">
        <v>24</v>
      </c>
      <c r="C25" s="536">
        <f>'8_2.1.18 SIS'!AP25</f>
        <v>1901</v>
      </c>
      <c r="D25" s="537">
        <f>'[2]Econ. Disad.'!$AP25</f>
        <v>1536</v>
      </c>
      <c r="E25" s="537">
        <f t="shared" si="20"/>
        <v>337.92</v>
      </c>
      <c r="F25" s="537">
        <f>[2]CTE!$AP25</f>
        <v>588.5</v>
      </c>
      <c r="G25" s="537">
        <f t="shared" si="21"/>
        <v>35.309999999999995</v>
      </c>
      <c r="H25" s="537">
        <f>[2]SWD!$AP25</f>
        <v>240</v>
      </c>
      <c r="I25" s="537">
        <f t="shared" si="22"/>
        <v>360</v>
      </c>
      <c r="J25" s="537">
        <f>[2]GT!$AP25</f>
        <v>26</v>
      </c>
      <c r="K25" s="537">
        <f t="shared" si="23"/>
        <v>15.6</v>
      </c>
      <c r="L25" s="537">
        <f t="shared" si="1"/>
        <v>5599</v>
      </c>
      <c r="M25" s="539">
        <f t="shared" si="2"/>
        <v>0.14931</v>
      </c>
      <c r="N25" s="537">
        <f t="shared" si="3"/>
        <v>283.83830999999998</v>
      </c>
      <c r="O25" s="537">
        <f t="shared" si="24"/>
        <v>1032.66831</v>
      </c>
      <c r="P25" s="537">
        <f t="shared" si="4"/>
        <v>2933.66831</v>
      </c>
      <c r="Q25" s="540">
        <f t="shared" si="25"/>
        <v>3961</v>
      </c>
      <c r="R25" s="540">
        <f t="shared" si="5"/>
        <v>11620260</v>
      </c>
      <c r="S25" s="540">
        <f>'6_Local Deduct Calc'!J25</f>
        <v>3556871</v>
      </c>
      <c r="T25" s="540">
        <f t="shared" si="26"/>
        <v>3556871</v>
      </c>
      <c r="U25" s="541">
        <f t="shared" si="27"/>
        <v>8063389</v>
      </c>
      <c r="V25" s="542">
        <f t="shared" si="41"/>
        <v>0.69389999999999996</v>
      </c>
      <c r="W25" s="542">
        <f t="shared" si="28"/>
        <v>0.30609999999999998</v>
      </c>
      <c r="X25" s="543">
        <f t="shared" si="6"/>
        <v>1871.052603892688</v>
      </c>
      <c r="Y25" s="540">
        <f>'7_Local Revenue'!AQ25</f>
        <v>6351025</v>
      </c>
      <c r="Z25" s="540">
        <f t="shared" si="29"/>
        <v>2794154</v>
      </c>
      <c r="AA25" s="143">
        <f t="shared" si="30"/>
        <v>0</v>
      </c>
      <c r="AB25" s="544">
        <f t="shared" si="7"/>
        <v>3950888.4000000004</v>
      </c>
      <c r="AC25" s="544">
        <f t="shared" si="8"/>
        <v>2794154</v>
      </c>
      <c r="AD25" s="540">
        <f t="shared" si="9"/>
        <v>1471099.727768</v>
      </c>
      <c r="AE25" s="545">
        <f t="shared" si="31"/>
        <v>1323054</v>
      </c>
      <c r="AF25" s="544">
        <f t="shared" si="10"/>
        <v>696</v>
      </c>
      <c r="AG25" s="546">
        <f t="shared" si="32"/>
        <v>0.47349999999999998</v>
      </c>
      <c r="AH25" s="545">
        <f t="shared" si="11"/>
        <v>9386443</v>
      </c>
      <c r="AI25" s="544">
        <f t="shared" si="12"/>
        <v>4938</v>
      </c>
      <c r="AJ25" s="545">
        <f>'3A_Level 3'!L25</f>
        <v>321122</v>
      </c>
      <c r="AK25" s="544">
        <f t="shared" si="13"/>
        <v>168.92267227774855</v>
      </c>
      <c r="AL25" s="545">
        <f t="shared" si="33"/>
        <v>9707565</v>
      </c>
      <c r="AM25" s="544">
        <f t="shared" si="14"/>
        <v>5106.5570752235662</v>
      </c>
      <c r="AN25" s="547">
        <f>'3A_Level 3'!M25</f>
        <v>2042344</v>
      </c>
      <c r="AO25" s="548">
        <f t="shared" si="15"/>
        <v>1074.3524460810099</v>
      </c>
      <c r="AP25" s="545">
        <f t="shared" si="34"/>
        <v>11428787</v>
      </c>
      <c r="AQ25" s="544">
        <f t="shared" si="16"/>
        <v>6011.9868490268282</v>
      </c>
      <c r="AR25" s="546">
        <f t="shared" si="35"/>
        <v>0.6427957168500994</v>
      </c>
      <c r="AS25" s="549">
        <f t="shared" si="36"/>
        <v>34</v>
      </c>
      <c r="AT25" s="544">
        <f t="shared" si="17"/>
        <v>6351025</v>
      </c>
      <c r="AU25" s="544">
        <f t="shared" si="18"/>
        <v>3340.89</v>
      </c>
      <c r="AV25" s="549">
        <f t="shared" si="37"/>
        <v>43</v>
      </c>
      <c r="AW25" s="546">
        <f t="shared" si="38"/>
        <v>0.35720428314990055</v>
      </c>
      <c r="AX25" s="549">
        <f t="shared" si="39"/>
        <v>17779812</v>
      </c>
      <c r="AY25" s="550">
        <f t="shared" si="19"/>
        <v>9352.873224618621</v>
      </c>
      <c r="AZ25" s="549">
        <f t="shared" si="40"/>
        <v>36</v>
      </c>
    </row>
    <row r="26" spans="1:52" s="553" customFormat="1" ht="15.6" customHeight="1" x14ac:dyDescent="0.2">
      <c r="A26" s="1076">
        <v>20</v>
      </c>
      <c r="B26" s="1077" t="s">
        <v>25</v>
      </c>
      <c r="C26" s="1077">
        <f>'8_2.1.18 SIS'!AP26</f>
        <v>5723</v>
      </c>
      <c r="D26" s="1078">
        <f>'[2]Econ. Disad.'!$AP26</f>
        <v>4072</v>
      </c>
      <c r="E26" s="1078">
        <f t="shared" si="20"/>
        <v>895.84</v>
      </c>
      <c r="F26" s="1078">
        <f>[2]CTE!$AP26</f>
        <v>2746.5</v>
      </c>
      <c r="G26" s="1078">
        <f t="shared" si="21"/>
        <v>164.79</v>
      </c>
      <c r="H26" s="1078">
        <f>[2]SWD!$AP26</f>
        <v>804</v>
      </c>
      <c r="I26" s="1078">
        <f t="shared" si="22"/>
        <v>1206</v>
      </c>
      <c r="J26" s="1078">
        <f>[2]GT!$AP26</f>
        <v>116</v>
      </c>
      <c r="K26" s="1078">
        <f t="shared" si="23"/>
        <v>69.599999999999994</v>
      </c>
      <c r="L26" s="1078">
        <f t="shared" si="1"/>
        <v>1777</v>
      </c>
      <c r="M26" s="1079">
        <f t="shared" si="2"/>
        <v>4.7390000000000002E-2</v>
      </c>
      <c r="N26" s="1078">
        <f t="shared" si="3"/>
        <v>271.21296999999998</v>
      </c>
      <c r="O26" s="1078">
        <f t="shared" si="24"/>
        <v>2607.4429700000001</v>
      </c>
      <c r="P26" s="552">
        <f t="shared" si="4"/>
        <v>8330.4429700000001</v>
      </c>
      <c r="Q26" s="951">
        <f t="shared" si="25"/>
        <v>3961</v>
      </c>
      <c r="R26" s="951">
        <f t="shared" si="5"/>
        <v>32996885</v>
      </c>
      <c r="S26" s="951">
        <f>'6_Local Deduct Calc'!J26</f>
        <v>6696976</v>
      </c>
      <c r="T26" s="951">
        <f t="shared" si="26"/>
        <v>6696976</v>
      </c>
      <c r="U26" s="952">
        <f t="shared" si="27"/>
        <v>26299909</v>
      </c>
      <c r="V26" s="1080">
        <f t="shared" si="41"/>
        <v>0.79700000000000004</v>
      </c>
      <c r="W26" s="953">
        <f t="shared" si="28"/>
        <v>0.20300000000000001</v>
      </c>
      <c r="X26" s="954">
        <f t="shared" si="6"/>
        <v>1170.1862659444348</v>
      </c>
      <c r="Y26" s="951">
        <f>'7_Local Revenue'!AQ26</f>
        <v>15291441</v>
      </c>
      <c r="Z26" s="951">
        <f t="shared" si="29"/>
        <v>8594465</v>
      </c>
      <c r="AA26" s="1081">
        <f t="shared" si="30"/>
        <v>0</v>
      </c>
      <c r="AB26" s="1082">
        <f t="shared" si="7"/>
        <v>11218940.9</v>
      </c>
      <c r="AC26" s="1082">
        <f t="shared" si="8"/>
        <v>8594465</v>
      </c>
      <c r="AD26" s="951">
        <f t="shared" si="9"/>
        <v>3000843.3994</v>
      </c>
      <c r="AE26" s="1083">
        <f t="shared" si="31"/>
        <v>5593622</v>
      </c>
      <c r="AF26" s="1082">
        <f t="shared" si="10"/>
        <v>977</v>
      </c>
      <c r="AG26" s="1084">
        <f t="shared" si="32"/>
        <v>0.65080000000000005</v>
      </c>
      <c r="AH26" s="1083">
        <f t="shared" si="11"/>
        <v>31893531</v>
      </c>
      <c r="AI26" s="1082">
        <f t="shared" si="12"/>
        <v>5573</v>
      </c>
      <c r="AJ26" s="1083">
        <f>'3A_Level 3'!L26</f>
        <v>572300</v>
      </c>
      <c r="AK26" s="1082">
        <f t="shared" si="13"/>
        <v>100</v>
      </c>
      <c r="AL26" s="1083">
        <f t="shared" si="33"/>
        <v>32465831</v>
      </c>
      <c r="AM26" s="1082">
        <f t="shared" si="14"/>
        <v>5672.8692993185396</v>
      </c>
      <c r="AN26" s="1085">
        <f>'3A_Level 3'!M26</f>
        <v>3926951</v>
      </c>
      <c r="AO26" s="1086">
        <f t="shared" si="15"/>
        <v>686.17001572601782</v>
      </c>
      <c r="AP26" s="1083">
        <f t="shared" si="34"/>
        <v>35820482</v>
      </c>
      <c r="AQ26" s="1082">
        <f t="shared" si="16"/>
        <v>6259.039315044557</v>
      </c>
      <c r="AR26" s="1084">
        <f t="shared" si="35"/>
        <v>0.70082438494830257</v>
      </c>
      <c r="AS26" s="1087">
        <f t="shared" si="36"/>
        <v>12</v>
      </c>
      <c r="AT26" s="1082">
        <f t="shared" si="17"/>
        <v>15291441</v>
      </c>
      <c r="AU26" s="1082">
        <f t="shared" si="18"/>
        <v>2671.93</v>
      </c>
      <c r="AV26" s="1087">
        <f t="shared" si="37"/>
        <v>62</v>
      </c>
      <c r="AW26" s="1084">
        <f t="shared" si="38"/>
        <v>0.29917561505169743</v>
      </c>
      <c r="AX26" s="1087">
        <f t="shared" si="39"/>
        <v>51111923</v>
      </c>
      <c r="AY26" s="1088">
        <f t="shared" si="19"/>
        <v>8930.9668006290412</v>
      </c>
      <c r="AZ26" s="1087">
        <f t="shared" si="40"/>
        <v>55</v>
      </c>
    </row>
    <row r="27" spans="1:52" s="551" customFormat="1" ht="15.6" customHeight="1" x14ac:dyDescent="0.2">
      <c r="A27" s="1075">
        <v>21</v>
      </c>
      <c r="B27" s="536" t="s">
        <v>26</v>
      </c>
      <c r="C27" s="537">
        <f>'8_2.1.18 SIS'!AP27</f>
        <v>2987</v>
      </c>
      <c r="D27" s="537">
        <f>'[2]Econ. Disad.'!$AP27</f>
        <v>2447</v>
      </c>
      <c r="E27" s="537">
        <f t="shared" si="20"/>
        <v>538.34</v>
      </c>
      <c r="F27" s="537">
        <f>[2]CTE!$AP27</f>
        <v>1145</v>
      </c>
      <c r="G27" s="537">
        <f t="shared" si="21"/>
        <v>68.7</v>
      </c>
      <c r="H27" s="537">
        <f>[2]SWD!$AP27</f>
        <v>489</v>
      </c>
      <c r="I27" s="537">
        <f t="shared" si="22"/>
        <v>733.5</v>
      </c>
      <c r="J27" s="537">
        <f>[2]GT!$AP27</f>
        <v>82</v>
      </c>
      <c r="K27" s="537">
        <f t="shared" si="23"/>
        <v>49.199999999999996</v>
      </c>
      <c r="L27" s="538">
        <f t="shared" si="1"/>
        <v>4513</v>
      </c>
      <c r="M27" s="539">
        <f t="shared" si="2"/>
        <v>0.12035</v>
      </c>
      <c r="N27" s="537">
        <f t="shared" si="3"/>
        <v>359.48545000000001</v>
      </c>
      <c r="O27" s="537">
        <f t="shared" si="24"/>
        <v>1749.2254499999999</v>
      </c>
      <c r="P27" s="537">
        <f t="shared" si="4"/>
        <v>4736.2254499999999</v>
      </c>
      <c r="Q27" s="540">
        <f t="shared" si="25"/>
        <v>3961</v>
      </c>
      <c r="R27" s="540">
        <f t="shared" si="5"/>
        <v>18760189</v>
      </c>
      <c r="S27" s="540">
        <f>'6_Local Deduct Calc'!J27</f>
        <v>3581514</v>
      </c>
      <c r="T27" s="540">
        <f t="shared" si="26"/>
        <v>3581514</v>
      </c>
      <c r="U27" s="541">
        <f t="shared" si="27"/>
        <v>15178675</v>
      </c>
      <c r="V27" s="542">
        <f t="shared" si="41"/>
        <v>0.80910000000000004</v>
      </c>
      <c r="W27" s="542">
        <f t="shared" si="28"/>
        <v>0.19089999999999999</v>
      </c>
      <c r="X27" s="543">
        <f t="shared" si="6"/>
        <v>1199.0338131904921</v>
      </c>
      <c r="Y27" s="540">
        <f>'7_Local Revenue'!AQ27</f>
        <v>7940079</v>
      </c>
      <c r="Z27" s="540">
        <f t="shared" si="29"/>
        <v>4358565</v>
      </c>
      <c r="AA27" s="143">
        <f t="shared" si="30"/>
        <v>0</v>
      </c>
      <c r="AB27" s="544">
        <f t="shared" si="7"/>
        <v>6378464.2600000007</v>
      </c>
      <c r="AC27" s="544">
        <f t="shared" si="8"/>
        <v>4358565</v>
      </c>
      <c r="AD27" s="540">
        <f t="shared" si="9"/>
        <v>1431126.1006199999</v>
      </c>
      <c r="AE27" s="545">
        <f t="shared" si="31"/>
        <v>2927439</v>
      </c>
      <c r="AF27" s="544">
        <f t="shared" si="10"/>
        <v>980</v>
      </c>
      <c r="AG27" s="546">
        <f t="shared" si="32"/>
        <v>0.67169999999999996</v>
      </c>
      <c r="AH27" s="545">
        <f t="shared" si="11"/>
        <v>18106114</v>
      </c>
      <c r="AI27" s="544">
        <f t="shared" si="12"/>
        <v>6062</v>
      </c>
      <c r="AJ27" s="545">
        <f>'3A_Level 3'!L27</f>
        <v>504572</v>
      </c>
      <c r="AK27" s="544">
        <f t="shared" si="13"/>
        <v>168.92266488115166</v>
      </c>
      <c r="AL27" s="545">
        <f t="shared" si="33"/>
        <v>18610686</v>
      </c>
      <c r="AM27" s="544">
        <f t="shared" si="14"/>
        <v>6230.5610980917309</v>
      </c>
      <c r="AN27" s="547">
        <f>'3A_Level 3'!M27</f>
        <v>2327687</v>
      </c>
      <c r="AO27" s="548">
        <f t="shared" si="15"/>
        <v>779.27251422832273</v>
      </c>
      <c r="AP27" s="545">
        <f t="shared" si="34"/>
        <v>20433801</v>
      </c>
      <c r="AQ27" s="544">
        <f t="shared" si="16"/>
        <v>6840.9109474389015</v>
      </c>
      <c r="AR27" s="546">
        <f t="shared" si="35"/>
        <v>0.7201623817398255</v>
      </c>
      <c r="AS27" s="549">
        <f t="shared" si="36"/>
        <v>8</v>
      </c>
      <c r="AT27" s="544">
        <f t="shared" si="17"/>
        <v>7940079</v>
      </c>
      <c r="AU27" s="544">
        <f t="shared" si="18"/>
        <v>2658.21</v>
      </c>
      <c r="AV27" s="549">
        <f t="shared" si="37"/>
        <v>63</v>
      </c>
      <c r="AW27" s="546">
        <f t="shared" si="38"/>
        <v>0.2798376182601745</v>
      </c>
      <c r="AX27" s="549">
        <f t="shared" si="39"/>
        <v>28373880</v>
      </c>
      <c r="AY27" s="550">
        <f t="shared" si="19"/>
        <v>9499.1228657515894</v>
      </c>
      <c r="AZ27" s="549">
        <f t="shared" si="40"/>
        <v>29</v>
      </c>
    </row>
    <row r="28" spans="1:52" s="551" customFormat="1" ht="15.6" customHeight="1" x14ac:dyDescent="0.2">
      <c r="A28" s="1075">
        <v>22</v>
      </c>
      <c r="B28" s="536" t="s">
        <v>27</v>
      </c>
      <c r="C28" s="536">
        <f>'8_2.1.18 SIS'!AP28</f>
        <v>2923</v>
      </c>
      <c r="D28" s="537">
        <f>'[2]Econ. Disad.'!$AP28</f>
        <v>2139</v>
      </c>
      <c r="E28" s="537">
        <f t="shared" si="20"/>
        <v>470.58</v>
      </c>
      <c r="F28" s="537">
        <f>[2]CTE!$AP28</f>
        <v>1683.5</v>
      </c>
      <c r="G28" s="537">
        <f t="shared" si="21"/>
        <v>101.00999999999999</v>
      </c>
      <c r="H28" s="537">
        <f>[2]SWD!$AP28</f>
        <v>561</v>
      </c>
      <c r="I28" s="537">
        <f t="shared" si="22"/>
        <v>841.5</v>
      </c>
      <c r="J28" s="537">
        <f>[2]GT!$AP28</f>
        <v>16</v>
      </c>
      <c r="K28" s="537">
        <f t="shared" si="23"/>
        <v>9.6</v>
      </c>
      <c r="L28" s="537">
        <f t="shared" si="1"/>
        <v>4577</v>
      </c>
      <c r="M28" s="539">
        <f t="shared" si="2"/>
        <v>0.12205000000000001</v>
      </c>
      <c r="N28" s="537">
        <f t="shared" si="3"/>
        <v>356.75215000000003</v>
      </c>
      <c r="O28" s="537">
        <f t="shared" si="24"/>
        <v>1779.4421499999999</v>
      </c>
      <c r="P28" s="537">
        <f t="shared" si="4"/>
        <v>4702.4421499999999</v>
      </c>
      <c r="Q28" s="540">
        <f t="shared" si="25"/>
        <v>3961</v>
      </c>
      <c r="R28" s="540">
        <f t="shared" si="5"/>
        <v>18626373</v>
      </c>
      <c r="S28" s="540">
        <f>'6_Local Deduct Calc'!J28</f>
        <v>2075987</v>
      </c>
      <c r="T28" s="540">
        <f t="shared" si="26"/>
        <v>2075987</v>
      </c>
      <c r="U28" s="541">
        <f t="shared" si="27"/>
        <v>16550386</v>
      </c>
      <c r="V28" s="542">
        <f t="shared" si="41"/>
        <v>0.88849999999999996</v>
      </c>
      <c r="W28" s="542">
        <f t="shared" si="28"/>
        <v>0.1115</v>
      </c>
      <c r="X28" s="543">
        <f t="shared" si="6"/>
        <v>710.22476907287034</v>
      </c>
      <c r="Y28" s="540">
        <f>'7_Local Revenue'!AQ28</f>
        <v>6108866</v>
      </c>
      <c r="Z28" s="540">
        <f t="shared" si="29"/>
        <v>4032879</v>
      </c>
      <c r="AA28" s="143">
        <f t="shared" si="30"/>
        <v>0</v>
      </c>
      <c r="AB28" s="544">
        <f t="shared" si="7"/>
        <v>6332966.8200000003</v>
      </c>
      <c r="AC28" s="544">
        <f t="shared" si="8"/>
        <v>4032879</v>
      </c>
      <c r="AD28" s="540">
        <f t="shared" si="9"/>
        <v>773425.53462000005</v>
      </c>
      <c r="AE28" s="545">
        <f t="shared" si="31"/>
        <v>3259453</v>
      </c>
      <c r="AF28" s="544">
        <f t="shared" si="10"/>
        <v>1115</v>
      </c>
      <c r="AG28" s="546">
        <f t="shared" si="32"/>
        <v>0.80820000000000003</v>
      </c>
      <c r="AH28" s="545">
        <f t="shared" si="11"/>
        <v>19809839</v>
      </c>
      <c r="AI28" s="544">
        <f t="shared" si="12"/>
        <v>6777</v>
      </c>
      <c r="AJ28" s="545">
        <f>'3A_Level 3'!L28</f>
        <v>493761</v>
      </c>
      <c r="AK28" s="544">
        <f t="shared" si="13"/>
        <v>168.92268217584675</v>
      </c>
      <c r="AL28" s="545">
        <f t="shared" si="33"/>
        <v>20303600</v>
      </c>
      <c r="AM28" s="544">
        <f t="shared" si="14"/>
        <v>6946.1512145056449</v>
      </c>
      <c r="AN28" s="547">
        <f>'3A_Level 3'!M28</f>
        <v>1944621</v>
      </c>
      <c r="AO28" s="548">
        <f t="shared" si="15"/>
        <v>665.28258638385216</v>
      </c>
      <c r="AP28" s="545">
        <f t="shared" si="34"/>
        <v>21754460</v>
      </c>
      <c r="AQ28" s="544">
        <f t="shared" si="16"/>
        <v>7442.5111187136499</v>
      </c>
      <c r="AR28" s="546">
        <f t="shared" si="35"/>
        <v>0.7807560375240199</v>
      </c>
      <c r="AS28" s="549">
        <f t="shared" si="36"/>
        <v>2</v>
      </c>
      <c r="AT28" s="544">
        <f t="shared" si="17"/>
        <v>6108866</v>
      </c>
      <c r="AU28" s="544">
        <f t="shared" si="18"/>
        <v>2089.9299999999998</v>
      </c>
      <c r="AV28" s="549">
        <f t="shared" si="37"/>
        <v>68</v>
      </c>
      <c r="AW28" s="546">
        <f t="shared" si="38"/>
        <v>0.21924396247598008</v>
      </c>
      <c r="AX28" s="549">
        <f t="shared" si="39"/>
        <v>27863326</v>
      </c>
      <c r="AY28" s="550">
        <f t="shared" si="19"/>
        <v>9532.4413274033523</v>
      </c>
      <c r="AZ28" s="549">
        <f t="shared" si="40"/>
        <v>25</v>
      </c>
    </row>
    <row r="29" spans="1:52" s="551" customFormat="1" ht="15.6" customHeight="1" x14ac:dyDescent="0.2">
      <c r="A29" s="1075">
        <v>23</v>
      </c>
      <c r="B29" s="536" t="s">
        <v>28</v>
      </c>
      <c r="C29" s="536">
        <f>'8_2.1.18 SIS'!AP29</f>
        <v>12707</v>
      </c>
      <c r="D29" s="537">
        <f>'[2]Econ. Disad.'!$AP29</f>
        <v>9966</v>
      </c>
      <c r="E29" s="537">
        <f t="shared" si="20"/>
        <v>2192.52</v>
      </c>
      <c r="F29" s="537">
        <f>[2]CTE!$AP29</f>
        <v>7568.5</v>
      </c>
      <c r="G29" s="537">
        <f t="shared" si="21"/>
        <v>454.10999999999996</v>
      </c>
      <c r="H29" s="537">
        <f>[2]SWD!$AP29</f>
        <v>1734</v>
      </c>
      <c r="I29" s="537">
        <f t="shared" si="22"/>
        <v>2601</v>
      </c>
      <c r="J29" s="537">
        <f>[2]GT!$AP29</f>
        <v>411</v>
      </c>
      <c r="K29" s="537">
        <f t="shared" si="23"/>
        <v>246.6</v>
      </c>
      <c r="L29" s="537">
        <f t="shared" si="1"/>
        <v>0</v>
      </c>
      <c r="M29" s="539">
        <f t="shared" si="2"/>
        <v>0</v>
      </c>
      <c r="N29" s="537">
        <f t="shared" si="3"/>
        <v>0</v>
      </c>
      <c r="O29" s="537">
        <f t="shared" si="24"/>
        <v>5494.2300000000005</v>
      </c>
      <c r="P29" s="537">
        <f t="shared" si="4"/>
        <v>18201.23</v>
      </c>
      <c r="Q29" s="540">
        <f t="shared" si="25"/>
        <v>3961</v>
      </c>
      <c r="R29" s="540">
        <f t="shared" si="5"/>
        <v>72095072</v>
      </c>
      <c r="S29" s="540">
        <f>'6_Local Deduct Calc'!J29</f>
        <v>18822671</v>
      </c>
      <c r="T29" s="540">
        <f t="shared" si="26"/>
        <v>18822671</v>
      </c>
      <c r="U29" s="541">
        <f t="shared" si="27"/>
        <v>53272401</v>
      </c>
      <c r="V29" s="542">
        <f t="shared" si="41"/>
        <v>0.7389</v>
      </c>
      <c r="W29" s="542">
        <f t="shared" si="28"/>
        <v>0.2611</v>
      </c>
      <c r="X29" s="543">
        <f t="shared" si="6"/>
        <v>1481.283623199811</v>
      </c>
      <c r="Y29" s="540">
        <f>'7_Local Revenue'!AQ29</f>
        <v>43996249</v>
      </c>
      <c r="Z29" s="540">
        <f t="shared" si="29"/>
        <v>25173578</v>
      </c>
      <c r="AA29" s="143">
        <f t="shared" si="30"/>
        <v>0</v>
      </c>
      <c r="AB29" s="544">
        <f t="shared" si="7"/>
        <v>24512324.48</v>
      </c>
      <c r="AC29" s="544">
        <f t="shared" si="8"/>
        <v>24512324.48</v>
      </c>
      <c r="AD29" s="540">
        <f t="shared" si="9"/>
        <v>11008288.825372159</v>
      </c>
      <c r="AE29" s="545">
        <f t="shared" si="31"/>
        <v>13504036</v>
      </c>
      <c r="AF29" s="544">
        <f t="shared" si="10"/>
        <v>1063</v>
      </c>
      <c r="AG29" s="546">
        <f t="shared" si="32"/>
        <v>0.55089999999999995</v>
      </c>
      <c r="AH29" s="545">
        <f t="shared" si="11"/>
        <v>66776437</v>
      </c>
      <c r="AI29" s="544">
        <f t="shared" si="12"/>
        <v>5255</v>
      </c>
      <c r="AJ29" s="545">
        <f>'3A_Level 3'!L29</f>
        <v>2146499</v>
      </c>
      <c r="AK29" s="544">
        <f t="shared" si="13"/>
        <v>168.92256236719919</v>
      </c>
      <c r="AL29" s="545">
        <f t="shared" si="33"/>
        <v>68922936</v>
      </c>
      <c r="AM29" s="544">
        <f t="shared" si="14"/>
        <v>5424.0132210592583</v>
      </c>
      <c r="AN29" s="547">
        <f>'3A_Level 3'!M29</f>
        <v>10896285</v>
      </c>
      <c r="AO29" s="548">
        <f t="shared" si="15"/>
        <v>857.50255764539236</v>
      </c>
      <c r="AP29" s="545">
        <f t="shared" si="34"/>
        <v>77672722</v>
      </c>
      <c r="AQ29" s="544">
        <f t="shared" si="16"/>
        <v>6112.5932163374518</v>
      </c>
      <c r="AR29" s="546">
        <f t="shared" si="35"/>
        <v>0.6418823825252109</v>
      </c>
      <c r="AS29" s="549">
        <f t="shared" si="36"/>
        <v>35</v>
      </c>
      <c r="AT29" s="544">
        <f t="shared" si="17"/>
        <v>43334995.479999997</v>
      </c>
      <c r="AU29" s="544">
        <f t="shared" si="18"/>
        <v>3410.32</v>
      </c>
      <c r="AV29" s="549">
        <f t="shared" si="37"/>
        <v>34</v>
      </c>
      <c r="AW29" s="546">
        <f t="shared" si="38"/>
        <v>0.35811761747478921</v>
      </c>
      <c r="AX29" s="549">
        <f t="shared" si="39"/>
        <v>121007717.47999999</v>
      </c>
      <c r="AY29" s="550">
        <f t="shared" si="19"/>
        <v>9522.9178783347761</v>
      </c>
      <c r="AZ29" s="549">
        <f t="shared" si="40"/>
        <v>26</v>
      </c>
    </row>
    <row r="30" spans="1:52" s="551" customFormat="1" ht="15.6" customHeight="1" x14ac:dyDescent="0.2">
      <c r="A30" s="1075">
        <v>24</v>
      </c>
      <c r="B30" s="536" t="s">
        <v>29</v>
      </c>
      <c r="C30" s="536">
        <f>'8_2.1.18 SIS'!AP30</f>
        <v>4715</v>
      </c>
      <c r="D30" s="537">
        <f>'[2]Econ. Disad.'!$AP30</f>
        <v>3509</v>
      </c>
      <c r="E30" s="537">
        <f t="shared" si="20"/>
        <v>771.98</v>
      </c>
      <c r="F30" s="537">
        <f>[2]CTE!$AP30</f>
        <v>1960</v>
      </c>
      <c r="G30" s="537">
        <f t="shared" si="21"/>
        <v>117.6</v>
      </c>
      <c r="H30" s="537">
        <f>[2]SWD!$AP30</f>
        <v>491</v>
      </c>
      <c r="I30" s="537">
        <f t="shared" si="22"/>
        <v>736.5</v>
      </c>
      <c r="J30" s="537">
        <f>[2]GT!$AP30</f>
        <v>225</v>
      </c>
      <c r="K30" s="537">
        <f t="shared" si="23"/>
        <v>135</v>
      </c>
      <c r="L30" s="537">
        <f t="shared" si="1"/>
        <v>2785</v>
      </c>
      <c r="M30" s="539">
        <f t="shared" si="2"/>
        <v>7.4270000000000003E-2</v>
      </c>
      <c r="N30" s="537">
        <f t="shared" si="3"/>
        <v>350.18305000000004</v>
      </c>
      <c r="O30" s="537">
        <f t="shared" si="24"/>
        <v>2111.26305</v>
      </c>
      <c r="P30" s="537">
        <f t="shared" si="4"/>
        <v>6826.2630499999996</v>
      </c>
      <c r="Q30" s="540">
        <f t="shared" si="25"/>
        <v>3961</v>
      </c>
      <c r="R30" s="540">
        <f t="shared" si="5"/>
        <v>27038828</v>
      </c>
      <c r="S30" s="540">
        <f>'6_Local Deduct Calc'!J30</f>
        <v>19725841</v>
      </c>
      <c r="T30" s="540">
        <f t="shared" si="26"/>
        <v>19725841</v>
      </c>
      <c r="U30" s="541">
        <f t="shared" si="27"/>
        <v>7312987</v>
      </c>
      <c r="V30" s="542">
        <f t="shared" si="41"/>
        <v>0.27050000000000002</v>
      </c>
      <c r="W30" s="542">
        <f t="shared" si="28"/>
        <v>0.72950000000000004</v>
      </c>
      <c r="X30" s="543">
        <f t="shared" si="6"/>
        <v>4183.6354188759278</v>
      </c>
      <c r="Y30" s="540">
        <f>'7_Local Revenue'!AQ30</f>
        <v>65148619</v>
      </c>
      <c r="Z30" s="540">
        <f t="shared" si="29"/>
        <v>45422778</v>
      </c>
      <c r="AA30" s="143">
        <f t="shared" si="30"/>
        <v>0</v>
      </c>
      <c r="AB30" s="544">
        <f t="shared" si="7"/>
        <v>9193201.5200000014</v>
      </c>
      <c r="AC30" s="544">
        <f t="shared" si="8"/>
        <v>9193201.5200000014</v>
      </c>
      <c r="AD30" s="540">
        <f t="shared" si="9"/>
        <v>11535077.675204802</v>
      </c>
      <c r="AE30" s="545">
        <f t="shared" si="31"/>
        <v>0</v>
      </c>
      <c r="AF30" s="544">
        <f t="shared" si="10"/>
        <v>0</v>
      </c>
      <c r="AG30" s="546">
        <f t="shared" si="32"/>
        <v>0</v>
      </c>
      <c r="AH30" s="545">
        <f t="shared" si="11"/>
        <v>7312987</v>
      </c>
      <c r="AI30" s="544">
        <f t="shared" si="12"/>
        <v>1551</v>
      </c>
      <c r="AJ30" s="545">
        <f>'3A_Level 3'!L30</f>
        <v>2126234</v>
      </c>
      <c r="AK30" s="544">
        <f t="shared" si="13"/>
        <v>450.95100742311769</v>
      </c>
      <c r="AL30" s="545">
        <f t="shared" si="33"/>
        <v>9439221</v>
      </c>
      <c r="AM30" s="544">
        <f t="shared" si="14"/>
        <v>2001.9556733828208</v>
      </c>
      <c r="AN30" s="547">
        <f>'3A_Level 3'!M30</f>
        <v>6154023</v>
      </c>
      <c r="AO30" s="548">
        <f t="shared" si="15"/>
        <v>1305.2010604453872</v>
      </c>
      <c r="AP30" s="545">
        <f t="shared" si="34"/>
        <v>13467010</v>
      </c>
      <c r="AQ30" s="544">
        <f t="shared" si="16"/>
        <v>2856.20572640509</v>
      </c>
      <c r="AR30" s="546">
        <f t="shared" si="35"/>
        <v>0.31772267525138248</v>
      </c>
      <c r="AS30" s="549">
        <f t="shared" si="36"/>
        <v>68</v>
      </c>
      <c r="AT30" s="544">
        <f t="shared" si="17"/>
        <v>28919042.52</v>
      </c>
      <c r="AU30" s="544">
        <f t="shared" si="18"/>
        <v>6133.41</v>
      </c>
      <c r="AV30" s="549">
        <f t="shared" si="37"/>
        <v>2</v>
      </c>
      <c r="AW30" s="546">
        <f t="shared" si="38"/>
        <v>0.68227732474861758</v>
      </c>
      <c r="AX30" s="549">
        <f t="shared" si="39"/>
        <v>42386052.519999996</v>
      </c>
      <c r="AY30" s="550">
        <f t="shared" si="19"/>
        <v>8989.6187741251324</v>
      </c>
      <c r="AZ30" s="549">
        <f t="shared" si="40"/>
        <v>52</v>
      </c>
    </row>
    <row r="31" spans="1:52" s="553" customFormat="1" ht="15.6" customHeight="1" x14ac:dyDescent="0.2">
      <c r="A31" s="1076">
        <v>25</v>
      </c>
      <c r="B31" s="1077" t="s">
        <v>30</v>
      </c>
      <c r="C31" s="1077">
        <f>'8_2.1.18 SIS'!AP31</f>
        <v>2238</v>
      </c>
      <c r="D31" s="1078">
        <f>'[2]Econ. Disad.'!$AP31</f>
        <v>1667</v>
      </c>
      <c r="E31" s="1078">
        <f t="shared" si="20"/>
        <v>366.74</v>
      </c>
      <c r="F31" s="1078">
        <f>[2]CTE!$AP31</f>
        <v>1258</v>
      </c>
      <c r="G31" s="1078">
        <f t="shared" si="21"/>
        <v>75.48</v>
      </c>
      <c r="H31" s="1078">
        <f>[2]SWD!$AP31</f>
        <v>204</v>
      </c>
      <c r="I31" s="1078">
        <f t="shared" si="22"/>
        <v>306</v>
      </c>
      <c r="J31" s="1078">
        <f>[2]GT!$AP31</f>
        <v>88</v>
      </c>
      <c r="K31" s="1078">
        <f t="shared" si="23"/>
        <v>52.8</v>
      </c>
      <c r="L31" s="1078">
        <f t="shared" si="1"/>
        <v>5262</v>
      </c>
      <c r="M31" s="1079">
        <f t="shared" si="2"/>
        <v>0.14032</v>
      </c>
      <c r="N31" s="1078">
        <f t="shared" si="3"/>
        <v>314.03616</v>
      </c>
      <c r="O31" s="1078">
        <f t="shared" si="24"/>
        <v>1115.0561600000001</v>
      </c>
      <c r="P31" s="552">
        <f t="shared" si="4"/>
        <v>3353.0561600000001</v>
      </c>
      <c r="Q31" s="951">
        <f t="shared" si="25"/>
        <v>3961</v>
      </c>
      <c r="R31" s="951">
        <f t="shared" si="5"/>
        <v>13281455</v>
      </c>
      <c r="S31" s="951">
        <f>'6_Local Deduct Calc'!J31</f>
        <v>4939674</v>
      </c>
      <c r="T31" s="951">
        <f t="shared" si="26"/>
        <v>4939674</v>
      </c>
      <c r="U31" s="952">
        <f t="shared" si="27"/>
        <v>8341781</v>
      </c>
      <c r="V31" s="1080">
        <f t="shared" si="41"/>
        <v>0.62809999999999999</v>
      </c>
      <c r="W31" s="953">
        <f t="shared" si="28"/>
        <v>0.37190000000000001</v>
      </c>
      <c r="X31" s="954">
        <f t="shared" si="6"/>
        <v>2207.1823056300268</v>
      </c>
      <c r="Y31" s="951">
        <f>'7_Local Revenue'!AQ31</f>
        <v>11867691</v>
      </c>
      <c r="Z31" s="951">
        <f t="shared" si="29"/>
        <v>6928017</v>
      </c>
      <c r="AA31" s="1081">
        <f t="shared" si="30"/>
        <v>0</v>
      </c>
      <c r="AB31" s="1082">
        <f t="shared" si="7"/>
        <v>4515694.7</v>
      </c>
      <c r="AC31" s="1082">
        <f t="shared" si="8"/>
        <v>4515694.7</v>
      </c>
      <c r="AD31" s="951">
        <f t="shared" si="9"/>
        <v>2888545.3973596003</v>
      </c>
      <c r="AE31" s="1083">
        <f t="shared" si="31"/>
        <v>1627149</v>
      </c>
      <c r="AF31" s="1082">
        <f t="shared" si="10"/>
        <v>727</v>
      </c>
      <c r="AG31" s="1084">
        <f t="shared" si="32"/>
        <v>0.36030000000000001</v>
      </c>
      <c r="AH31" s="1083">
        <f t="shared" si="11"/>
        <v>9968930</v>
      </c>
      <c r="AI31" s="1082">
        <f t="shared" si="12"/>
        <v>4454</v>
      </c>
      <c r="AJ31" s="1083">
        <f>'3A_Level 3'!L31</f>
        <v>378049</v>
      </c>
      <c r="AK31" s="1082">
        <f t="shared" si="13"/>
        <v>168.92269883824844</v>
      </c>
      <c r="AL31" s="1083">
        <f t="shared" si="33"/>
        <v>10346979</v>
      </c>
      <c r="AM31" s="1082">
        <f t="shared" si="14"/>
        <v>4623.3150134048255</v>
      </c>
      <c r="AN31" s="1085">
        <f>'3A_Level 3'!M31</f>
        <v>1841097</v>
      </c>
      <c r="AO31" s="1086">
        <f t="shared" si="15"/>
        <v>822.65281501340485</v>
      </c>
      <c r="AP31" s="1083">
        <f t="shared" si="34"/>
        <v>11810027</v>
      </c>
      <c r="AQ31" s="1082">
        <f t="shared" si="16"/>
        <v>5277.0451295799821</v>
      </c>
      <c r="AR31" s="1084">
        <f t="shared" si="35"/>
        <v>0.55536361357244812</v>
      </c>
      <c r="AS31" s="1087">
        <f t="shared" si="36"/>
        <v>50</v>
      </c>
      <c r="AT31" s="1082">
        <f t="shared" si="17"/>
        <v>9455368.6999999993</v>
      </c>
      <c r="AU31" s="1082">
        <f t="shared" si="18"/>
        <v>4224.92</v>
      </c>
      <c r="AV31" s="1087">
        <f t="shared" si="37"/>
        <v>20</v>
      </c>
      <c r="AW31" s="1084">
        <f t="shared" si="38"/>
        <v>0.44463638642755188</v>
      </c>
      <c r="AX31" s="1087">
        <f t="shared" si="39"/>
        <v>21265395.699999999</v>
      </c>
      <c r="AY31" s="1088">
        <f t="shared" si="19"/>
        <v>9501.9641197497767</v>
      </c>
      <c r="AZ31" s="1087">
        <f t="shared" si="40"/>
        <v>28</v>
      </c>
    </row>
    <row r="32" spans="1:52" s="551" customFormat="1" ht="15.6" customHeight="1" x14ac:dyDescent="0.2">
      <c r="A32" s="1075">
        <v>26</v>
      </c>
      <c r="B32" s="536" t="s">
        <v>31</v>
      </c>
      <c r="C32" s="537">
        <f>'8_2.1.18 SIS'!AP32</f>
        <v>48845</v>
      </c>
      <c r="D32" s="537">
        <f>'[2]Econ. Disad.'!$AP32</f>
        <v>39191</v>
      </c>
      <c r="E32" s="537">
        <f t="shared" si="20"/>
        <v>8622.02</v>
      </c>
      <c r="F32" s="537">
        <f>[2]CTE!$AP32</f>
        <v>14808.5</v>
      </c>
      <c r="G32" s="537">
        <f t="shared" si="21"/>
        <v>888.51</v>
      </c>
      <c r="H32" s="537">
        <f>[2]SWD!$AP32</f>
        <v>6262</v>
      </c>
      <c r="I32" s="537">
        <f t="shared" si="22"/>
        <v>9393</v>
      </c>
      <c r="J32" s="537">
        <f>[2]GT!$AP32</f>
        <v>3008</v>
      </c>
      <c r="K32" s="537">
        <f t="shared" si="23"/>
        <v>1804.8</v>
      </c>
      <c r="L32" s="538">
        <f t="shared" si="1"/>
        <v>0</v>
      </c>
      <c r="M32" s="539">
        <f t="shared" si="2"/>
        <v>0</v>
      </c>
      <c r="N32" s="537">
        <f t="shared" si="3"/>
        <v>0</v>
      </c>
      <c r="O32" s="537">
        <f t="shared" si="24"/>
        <v>20708.329999999998</v>
      </c>
      <c r="P32" s="537">
        <f t="shared" si="4"/>
        <v>69553.33</v>
      </c>
      <c r="Q32" s="540">
        <f t="shared" si="25"/>
        <v>3961</v>
      </c>
      <c r="R32" s="540">
        <f t="shared" si="5"/>
        <v>275500740</v>
      </c>
      <c r="S32" s="540">
        <f>'6_Local Deduct Calc'!J32</f>
        <v>127282232</v>
      </c>
      <c r="T32" s="540">
        <f t="shared" si="26"/>
        <v>127282232</v>
      </c>
      <c r="U32" s="541">
        <f t="shared" si="27"/>
        <v>148218508</v>
      </c>
      <c r="V32" s="542">
        <f t="shared" si="41"/>
        <v>0.53800000000000003</v>
      </c>
      <c r="W32" s="542">
        <f t="shared" si="28"/>
        <v>0.46200000000000002</v>
      </c>
      <c r="X32" s="543">
        <f t="shared" si="6"/>
        <v>2605.83953321732</v>
      </c>
      <c r="Y32" s="540">
        <f>'7_Local Revenue'!AQ32</f>
        <v>273248416</v>
      </c>
      <c r="Z32" s="540">
        <f t="shared" si="29"/>
        <v>145966184</v>
      </c>
      <c r="AA32" s="143">
        <f t="shared" si="30"/>
        <v>0</v>
      </c>
      <c r="AB32" s="544">
        <f t="shared" si="7"/>
        <v>93670251.600000009</v>
      </c>
      <c r="AC32" s="544">
        <f t="shared" si="8"/>
        <v>93670251.600000009</v>
      </c>
      <c r="AD32" s="540">
        <f t="shared" si="9"/>
        <v>74434128.731424004</v>
      </c>
      <c r="AE32" s="545">
        <f t="shared" si="31"/>
        <v>19236123</v>
      </c>
      <c r="AF32" s="544">
        <f t="shared" si="10"/>
        <v>394</v>
      </c>
      <c r="AG32" s="546">
        <f t="shared" si="32"/>
        <v>0.2054</v>
      </c>
      <c r="AH32" s="545">
        <f t="shared" si="11"/>
        <v>167454631</v>
      </c>
      <c r="AI32" s="544">
        <f t="shared" si="12"/>
        <v>3428</v>
      </c>
      <c r="AJ32" s="545">
        <f>'3A_Level 3'!L32</f>
        <v>19782247</v>
      </c>
      <c r="AK32" s="544">
        <f t="shared" si="13"/>
        <v>405.00045040434026</v>
      </c>
      <c r="AL32" s="545">
        <f t="shared" si="33"/>
        <v>187236878</v>
      </c>
      <c r="AM32" s="544">
        <f t="shared" si="14"/>
        <v>3833.2864776333299</v>
      </c>
      <c r="AN32" s="547">
        <f>'3A_Level 3'!M32</f>
        <v>60657208</v>
      </c>
      <c r="AO32" s="548">
        <f t="shared" si="15"/>
        <v>1241.8304432388168</v>
      </c>
      <c r="AP32" s="545">
        <f t="shared" si="34"/>
        <v>228111839</v>
      </c>
      <c r="AQ32" s="544">
        <f t="shared" si="16"/>
        <v>4670.1164704678067</v>
      </c>
      <c r="AR32" s="546">
        <f t="shared" si="35"/>
        <v>0.50797141416016822</v>
      </c>
      <c r="AS32" s="549">
        <f t="shared" si="36"/>
        <v>54</v>
      </c>
      <c r="AT32" s="544">
        <f t="shared" si="17"/>
        <v>220952483.59999999</v>
      </c>
      <c r="AU32" s="544">
        <f t="shared" si="18"/>
        <v>4523.54</v>
      </c>
      <c r="AV32" s="549">
        <f t="shared" si="37"/>
        <v>15</v>
      </c>
      <c r="AW32" s="546">
        <f t="shared" si="38"/>
        <v>0.49202858583983172</v>
      </c>
      <c r="AX32" s="549">
        <f t="shared" si="39"/>
        <v>449064322.60000002</v>
      </c>
      <c r="AY32" s="550">
        <f t="shared" si="19"/>
        <v>9193.6599979527073</v>
      </c>
      <c r="AZ32" s="549">
        <f t="shared" si="40"/>
        <v>43</v>
      </c>
    </row>
    <row r="33" spans="1:52" s="551" customFormat="1" ht="15.6" customHeight="1" x14ac:dyDescent="0.2">
      <c r="A33" s="1075">
        <v>27</v>
      </c>
      <c r="B33" s="536" t="s">
        <v>32</v>
      </c>
      <c r="C33" s="536">
        <f>'8_2.1.18 SIS'!AP33</f>
        <v>5667</v>
      </c>
      <c r="D33" s="537">
        <f>'[2]Econ. Disad.'!$AP33</f>
        <v>3580</v>
      </c>
      <c r="E33" s="537">
        <f t="shared" si="20"/>
        <v>787.6</v>
      </c>
      <c r="F33" s="537">
        <f>[2]CTE!$AP33</f>
        <v>3539</v>
      </c>
      <c r="G33" s="537">
        <f t="shared" si="21"/>
        <v>212.34</v>
      </c>
      <c r="H33" s="537">
        <f>[2]SWD!$AP33</f>
        <v>776</v>
      </c>
      <c r="I33" s="537">
        <f t="shared" si="22"/>
        <v>1164</v>
      </c>
      <c r="J33" s="537">
        <f>[2]GT!$AP33</f>
        <v>167</v>
      </c>
      <c r="K33" s="537">
        <f t="shared" si="23"/>
        <v>100.2</v>
      </c>
      <c r="L33" s="537">
        <f t="shared" si="1"/>
        <v>1833</v>
      </c>
      <c r="M33" s="539">
        <f t="shared" si="2"/>
        <v>4.888E-2</v>
      </c>
      <c r="N33" s="537">
        <f t="shared" si="3"/>
        <v>277.00295999999997</v>
      </c>
      <c r="O33" s="537">
        <f t="shared" si="24"/>
        <v>2541.1429599999997</v>
      </c>
      <c r="P33" s="537">
        <f t="shared" si="4"/>
        <v>8208.1429599999992</v>
      </c>
      <c r="Q33" s="540">
        <f t="shared" si="25"/>
        <v>3961</v>
      </c>
      <c r="R33" s="540">
        <f t="shared" si="5"/>
        <v>32512454</v>
      </c>
      <c r="S33" s="540">
        <f>'6_Local Deduct Calc'!J33</f>
        <v>6865603</v>
      </c>
      <c r="T33" s="540">
        <f t="shared" si="26"/>
        <v>6865603</v>
      </c>
      <c r="U33" s="541">
        <f t="shared" si="27"/>
        <v>25646851</v>
      </c>
      <c r="V33" s="542">
        <f t="shared" si="41"/>
        <v>0.78879999999999995</v>
      </c>
      <c r="W33" s="542">
        <f t="shared" si="28"/>
        <v>0.2112</v>
      </c>
      <c r="X33" s="543">
        <f t="shared" si="6"/>
        <v>1211.5057349567674</v>
      </c>
      <c r="Y33" s="540">
        <f>'7_Local Revenue'!AQ33</f>
        <v>19333174</v>
      </c>
      <c r="Z33" s="540">
        <f t="shared" si="29"/>
        <v>12467571</v>
      </c>
      <c r="AA33" s="143">
        <f t="shared" si="30"/>
        <v>0</v>
      </c>
      <c r="AB33" s="544">
        <f t="shared" si="7"/>
        <v>11054234.360000001</v>
      </c>
      <c r="AC33" s="544">
        <f t="shared" si="8"/>
        <v>11054234.360000001</v>
      </c>
      <c r="AD33" s="540">
        <f t="shared" si="9"/>
        <v>4015605.3905510404</v>
      </c>
      <c r="AE33" s="545">
        <f t="shared" si="31"/>
        <v>7038629</v>
      </c>
      <c r="AF33" s="544">
        <f t="shared" si="10"/>
        <v>1242</v>
      </c>
      <c r="AG33" s="546">
        <f t="shared" si="32"/>
        <v>0.63670000000000004</v>
      </c>
      <c r="AH33" s="545">
        <f t="shared" si="11"/>
        <v>32685480</v>
      </c>
      <c r="AI33" s="544">
        <f t="shared" si="12"/>
        <v>5768</v>
      </c>
      <c r="AJ33" s="545">
        <f>'3A_Level 3'!L33</f>
        <v>957284</v>
      </c>
      <c r="AK33" s="544">
        <f t="shared" si="13"/>
        <v>168.92253396859007</v>
      </c>
      <c r="AL33" s="545">
        <f t="shared" si="33"/>
        <v>33642764</v>
      </c>
      <c r="AM33" s="544">
        <f t="shared" si="14"/>
        <v>5936.6091406387859</v>
      </c>
      <c r="AN33" s="547">
        <f>'3A_Level 3'!M33</f>
        <v>4884855</v>
      </c>
      <c r="AO33" s="548">
        <f t="shared" si="15"/>
        <v>861.98253043938587</v>
      </c>
      <c r="AP33" s="545">
        <f t="shared" si="34"/>
        <v>37570335</v>
      </c>
      <c r="AQ33" s="544">
        <f t="shared" si="16"/>
        <v>6629.6691371095822</v>
      </c>
      <c r="AR33" s="546">
        <f t="shared" si="35"/>
        <v>0.67706286360506085</v>
      </c>
      <c r="AS33" s="549">
        <f t="shared" si="36"/>
        <v>24</v>
      </c>
      <c r="AT33" s="544">
        <f t="shared" si="17"/>
        <v>17919837.359999999</v>
      </c>
      <c r="AU33" s="544">
        <f t="shared" si="18"/>
        <v>3162.14</v>
      </c>
      <c r="AV33" s="549">
        <f t="shared" si="37"/>
        <v>49</v>
      </c>
      <c r="AW33" s="546">
        <f t="shared" si="38"/>
        <v>0.32293713639493909</v>
      </c>
      <c r="AX33" s="549">
        <f t="shared" si="39"/>
        <v>55490172.359999999</v>
      </c>
      <c r="AY33" s="550">
        <f t="shared" si="19"/>
        <v>9791.8073689782959</v>
      </c>
      <c r="AZ33" s="549">
        <f t="shared" si="40"/>
        <v>18</v>
      </c>
    </row>
    <row r="34" spans="1:52" s="551" customFormat="1" ht="15.6" customHeight="1" x14ac:dyDescent="0.2">
      <c r="A34" s="1075">
        <v>28</v>
      </c>
      <c r="B34" s="536" t="s">
        <v>33</v>
      </c>
      <c r="C34" s="536">
        <f>'8_2.1.18 SIS'!AP34</f>
        <v>31959</v>
      </c>
      <c r="D34" s="537">
        <f>'[2]Econ. Disad.'!$AP34</f>
        <v>20116</v>
      </c>
      <c r="E34" s="537">
        <f t="shared" si="20"/>
        <v>4425.5200000000004</v>
      </c>
      <c r="F34" s="537">
        <f>[2]CTE!$AP34</f>
        <v>12308</v>
      </c>
      <c r="G34" s="537">
        <f t="shared" si="21"/>
        <v>738.48</v>
      </c>
      <c r="H34" s="537">
        <f>[2]SWD!$AP34</f>
        <v>3084</v>
      </c>
      <c r="I34" s="537">
        <f t="shared" si="22"/>
        <v>4626</v>
      </c>
      <c r="J34" s="537">
        <f>[2]GT!$AP34</f>
        <v>1426</v>
      </c>
      <c r="K34" s="537">
        <f t="shared" si="23"/>
        <v>855.6</v>
      </c>
      <c r="L34" s="537">
        <f t="shared" si="1"/>
        <v>0</v>
      </c>
      <c r="M34" s="539">
        <f t="shared" si="2"/>
        <v>0</v>
      </c>
      <c r="N34" s="537">
        <f t="shared" si="3"/>
        <v>0</v>
      </c>
      <c r="O34" s="537">
        <f t="shared" si="24"/>
        <v>10645.6</v>
      </c>
      <c r="P34" s="537">
        <f t="shared" si="4"/>
        <v>42604.6</v>
      </c>
      <c r="Q34" s="540">
        <f t="shared" si="25"/>
        <v>3961</v>
      </c>
      <c r="R34" s="540">
        <f t="shared" si="5"/>
        <v>168756821</v>
      </c>
      <c r="S34" s="540">
        <f>'6_Local Deduct Calc'!J34</f>
        <v>78386286</v>
      </c>
      <c r="T34" s="540">
        <f t="shared" si="26"/>
        <v>78386286</v>
      </c>
      <c r="U34" s="541">
        <f t="shared" si="27"/>
        <v>90370535</v>
      </c>
      <c r="V34" s="542">
        <f t="shared" si="41"/>
        <v>0.53549999999999998</v>
      </c>
      <c r="W34" s="542">
        <f t="shared" si="28"/>
        <v>0.46450000000000002</v>
      </c>
      <c r="X34" s="543">
        <f t="shared" si="6"/>
        <v>2452.7139772833943</v>
      </c>
      <c r="Y34" s="540">
        <f>'7_Local Revenue'!AQ34</f>
        <v>186761071</v>
      </c>
      <c r="Z34" s="540">
        <f t="shared" si="29"/>
        <v>108374785</v>
      </c>
      <c r="AA34" s="143">
        <f t="shared" si="30"/>
        <v>0</v>
      </c>
      <c r="AB34" s="544">
        <f t="shared" si="7"/>
        <v>57377319.140000001</v>
      </c>
      <c r="AC34" s="544">
        <f t="shared" si="8"/>
        <v>57377319.140000001</v>
      </c>
      <c r="AD34" s="540">
        <f t="shared" si="9"/>
        <v>45841035.353711598</v>
      </c>
      <c r="AE34" s="545">
        <f t="shared" si="31"/>
        <v>11536284</v>
      </c>
      <c r="AF34" s="544">
        <f t="shared" si="10"/>
        <v>361</v>
      </c>
      <c r="AG34" s="546">
        <f t="shared" si="32"/>
        <v>0.2011</v>
      </c>
      <c r="AH34" s="545">
        <f t="shared" si="11"/>
        <v>101906819</v>
      </c>
      <c r="AI34" s="544">
        <f t="shared" si="12"/>
        <v>3189</v>
      </c>
      <c r="AJ34" s="545">
        <f>'3A_Level 3'!L34</f>
        <v>7394972</v>
      </c>
      <c r="AK34" s="544">
        <f t="shared" si="13"/>
        <v>231.38934259520011</v>
      </c>
      <c r="AL34" s="545">
        <f t="shared" si="33"/>
        <v>109301791</v>
      </c>
      <c r="AM34" s="544">
        <f t="shared" si="14"/>
        <v>3420.0629243718513</v>
      </c>
      <c r="AN34" s="547">
        <f>'3A_Level 3'!M34</f>
        <v>29587302</v>
      </c>
      <c r="AO34" s="548">
        <f t="shared" si="15"/>
        <v>925.78935511123632</v>
      </c>
      <c r="AP34" s="545">
        <f t="shared" si="34"/>
        <v>131494121</v>
      </c>
      <c r="AQ34" s="544">
        <f t="shared" si="16"/>
        <v>4114.4629368878877</v>
      </c>
      <c r="AR34" s="546">
        <f t="shared" si="35"/>
        <v>0.49201242148980295</v>
      </c>
      <c r="AS34" s="549">
        <f t="shared" si="36"/>
        <v>56</v>
      </c>
      <c r="AT34" s="544">
        <f t="shared" si="17"/>
        <v>135763605.13999999</v>
      </c>
      <c r="AU34" s="544">
        <f t="shared" si="18"/>
        <v>4248.0600000000004</v>
      </c>
      <c r="AV34" s="549">
        <f t="shared" si="37"/>
        <v>19</v>
      </c>
      <c r="AW34" s="546">
        <f t="shared" si="38"/>
        <v>0.50798757851019705</v>
      </c>
      <c r="AX34" s="549">
        <f t="shared" si="39"/>
        <v>267257726.13999999</v>
      </c>
      <c r="AY34" s="550">
        <f t="shared" si="19"/>
        <v>8362.5184185988292</v>
      </c>
      <c r="AZ34" s="549">
        <f t="shared" si="40"/>
        <v>65</v>
      </c>
    </row>
    <row r="35" spans="1:52" s="551" customFormat="1" ht="15.6" customHeight="1" x14ac:dyDescent="0.2">
      <c r="A35" s="1075">
        <v>29</v>
      </c>
      <c r="B35" s="536" t="s">
        <v>34</v>
      </c>
      <c r="C35" s="536">
        <f>'8_2.1.18 SIS'!AP35</f>
        <v>14042</v>
      </c>
      <c r="D35" s="537">
        <f>'[2]Econ. Disad.'!$AP35</f>
        <v>9601</v>
      </c>
      <c r="E35" s="537">
        <f t="shared" si="20"/>
        <v>2112.2199999999998</v>
      </c>
      <c r="F35" s="537">
        <f>[2]CTE!$AP35</f>
        <v>8368</v>
      </c>
      <c r="G35" s="537">
        <f t="shared" si="21"/>
        <v>502.08</v>
      </c>
      <c r="H35" s="537">
        <f>[2]SWD!$AP35</f>
        <v>1249</v>
      </c>
      <c r="I35" s="537">
        <f t="shared" si="22"/>
        <v>1873.5</v>
      </c>
      <c r="J35" s="537">
        <f>[2]GT!$AP35</f>
        <v>249</v>
      </c>
      <c r="K35" s="537">
        <f t="shared" si="23"/>
        <v>149.4</v>
      </c>
      <c r="L35" s="537">
        <f t="shared" si="1"/>
        <v>0</v>
      </c>
      <c r="M35" s="539">
        <f t="shared" si="2"/>
        <v>0</v>
      </c>
      <c r="N35" s="537">
        <f t="shared" si="3"/>
        <v>0</v>
      </c>
      <c r="O35" s="537">
        <f t="shared" si="24"/>
        <v>4637.1999999999989</v>
      </c>
      <c r="P35" s="537">
        <f t="shared" si="4"/>
        <v>18679.199999999997</v>
      </c>
      <c r="Q35" s="540">
        <f t="shared" si="25"/>
        <v>3961</v>
      </c>
      <c r="R35" s="540">
        <f t="shared" si="5"/>
        <v>73988311</v>
      </c>
      <c r="S35" s="540">
        <f>'6_Local Deduct Calc'!J35</f>
        <v>26868110</v>
      </c>
      <c r="T35" s="540">
        <f t="shared" si="26"/>
        <v>26868110</v>
      </c>
      <c r="U35" s="541">
        <f t="shared" si="27"/>
        <v>47120201</v>
      </c>
      <c r="V35" s="542">
        <f t="shared" si="41"/>
        <v>0.63690000000000002</v>
      </c>
      <c r="W35" s="542">
        <f t="shared" si="28"/>
        <v>0.36309999999999998</v>
      </c>
      <c r="X35" s="543">
        <f t="shared" si="6"/>
        <v>1913.4104828372026</v>
      </c>
      <c r="Y35" s="540">
        <f>'7_Local Revenue'!AQ35</f>
        <v>71383973</v>
      </c>
      <c r="Z35" s="540">
        <f t="shared" si="29"/>
        <v>44515863</v>
      </c>
      <c r="AA35" s="143">
        <f t="shared" si="30"/>
        <v>0</v>
      </c>
      <c r="AB35" s="544">
        <f t="shared" si="7"/>
        <v>25156025.740000002</v>
      </c>
      <c r="AC35" s="544">
        <f t="shared" si="8"/>
        <v>25156025.740000002</v>
      </c>
      <c r="AD35" s="540">
        <f t="shared" si="9"/>
        <v>15710743.067453681</v>
      </c>
      <c r="AE35" s="545">
        <f t="shared" si="31"/>
        <v>9445283</v>
      </c>
      <c r="AF35" s="544">
        <f t="shared" si="10"/>
        <v>673</v>
      </c>
      <c r="AG35" s="546">
        <f t="shared" si="32"/>
        <v>0.3755</v>
      </c>
      <c r="AH35" s="545">
        <f t="shared" si="11"/>
        <v>56565484</v>
      </c>
      <c r="AI35" s="544">
        <f t="shared" si="12"/>
        <v>4028</v>
      </c>
      <c r="AJ35" s="545">
        <f>'3A_Level 3'!L35</f>
        <v>2372010</v>
      </c>
      <c r="AK35" s="544">
        <f t="shared" si="13"/>
        <v>168.92251815980629</v>
      </c>
      <c r="AL35" s="545">
        <f t="shared" si="33"/>
        <v>58937494</v>
      </c>
      <c r="AM35" s="544">
        <f t="shared" si="14"/>
        <v>4197.2293120638087</v>
      </c>
      <c r="AN35" s="547">
        <f>'3A_Level 3'!M35</f>
        <v>12973018</v>
      </c>
      <c r="AO35" s="548">
        <f t="shared" si="15"/>
        <v>923.87252528129898</v>
      </c>
      <c r="AP35" s="545">
        <f t="shared" si="34"/>
        <v>69538502</v>
      </c>
      <c r="AQ35" s="544">
        <f t="shared" si="16"/>
        <v>4952.1793191853012</v>
      </c>
      <c r="AR35" s="546">
        <f t="shared" si="35"/>
        <v>0.57203844283742833</v>
      </c>
      <c r="AS35" s="549">
        <f t="shared" si="36"/>
        <v>49</v>
      </c>
      <c r="AT35" s="544">
        <f t="shared" si="17"/>
        <v>52024135.740000002</v>
      </c>
      <c r="AU35" s="544">
        <f t="shared" si="18"/>
        <v>3704.9</v>
      </c>
      <c r="AV35" s="549">
        <f t="shared" si="37"/>
        <v>29</v>
      </c>
      <c r="AW35" s="546">
        <f t="shared" si="38"/>
        <v>0.42796155716257162</v>
      </c>
      <c r="AX35" s="549">
        <f t="shared" si="39"/>
        <v>121562637.74000001</v>
      </c>
      <c r="AY35" s="550">
        <f t="shared" si="19"/>
        <v>8657.0743298675407</v>
      </c>
      <c r="AZ35" s="549">
        <f t="shared" si="40"/>
        <v>60</v>
      </c>
    </row>
    <row r="36" spans="1:52" s="553" customFormat="1" ht="15.6" customHeight="1" x14ac:dyDescent="0.2">
      <c r="A36" s="1076">
        <v>30</v>
      </c>
      <c r="B36" s="1077" t="s">
        <v>35</v>
      </c>
      <c r="C36" s="1077">
        <f>'8_2.1.18 SIS'!AP36</f>
        <v>2503</v>
      </c>
      <c r="D36" s="1078">
        <f>'[2]Econ. Disad.'!$AP36</f>
        <v>1623</v>
      </c>
      <c r="E36" s="1078">
        <f t="shared" si="20"/>
        <v>357.06</v>
      </c>
      <c r="F36" s="1078">
        <f>[2]CTE!$AP36</f>
        <v>1038.5</v>
      </c>
      <c r="G36" s="1078">
        <f t="shared" si="21"/>
        <v>62.309999999999995</v>
      </c>
      <c r="H36" s="1078">
        <f>[2]SWD!$AP36</f>
        <v>281</v>
      </c>
      <c r="I36" s="1078">
        <f t="shared" si="22"/>
        <v>421.5</v>
      </c>
      <c r="J36" s="1078">
        <f>[2]GT!$AP36</f>
        <v>37</v>
      </c>
      <c r="K36" s="1078">
        <f t="shared" si="23"/>
        <v>22.2</v>
      </c>
      <c r="L36" s="1078">
        <f t="shared" si="1"/>
        <v>4997</v>
      </c>
      <c r="M36" s="1079">
        <f t="shared" si="2"/>
        <v>0.13325000000000001</v>
      </c>
      <c r="N36" s="1078">
        <f t="shared" si="3"/>
        <v>333.52475000000004</v>
      </c>
      <c r="O36" s="1078">
        <f t="shared" si="24"/>
        <v>1196.5947500000002</v>
      </c>
      <c r="P36" s="552">
        <f t="shared" si="4"/>
        <v>3699.5947500000002</v>
      </c>
      <c r="Q36" s="951">
        <f t="shared" si="25"/>
        <v>3961</v>
      </c>
      <c r="R36" s="951">
        <f t="shared" si="5"/>
        <v>14654095</v>
      </c>
      <c r="S36" s="951">
        <f>'6_Local Deduct Calc'!J36</f>
        <v>2845465</v>
      </c>
      <c r="T36" s="951">
        <f t="shared" si="26"/>
        <v>2845465</v>
      </c>
      <c r="U36" s="952">
        <f t="shared" si="27"/>
        <v>11808630</v>
      </c>
      <c r="V36" s="1080">
        <f t="shared" si="41"/>
        <v>0.80579999999999996</v>
      </c>
      <c r="W36" s="953">
        <f t="shared" si="28"/>
        <v>0.19420000000000001</v>
      </c>
      <c r="X36" s="954">
        <f t="shared" si="6"/>
        <v>1136.821813823412</v>
      </c>
      <c r="Y36" s="951">
        <f>'7_Local Revenue'!AQ36</f>
        <v>9843966</v>
      </c>
      <c r="Z36" s="951">
        <f t="shared" si="29"/>
        <v>6998501</v>
      </c>
      <c r="AA36" s="1081">
        <f t="shared" si="30"/>
        <v>0</v>
      </c>
      <c r="AB36" s="1082">
        <f t="shared" si="7"/>
        <v>4982392.3000000007</v>
      </c>
      <c r="AC36" s="1082">
        <f t="shared" si="8"/>
        <v>4982392.3000000007</v>
      </c>
      <c r="AD36" s="951">
        <f t="shared" si="9"/>
        <v>1664238.6056152002</v>
      </c>
      <c r="AE36" s="1083">
        <f t="shared" si="31"/>
        <v>3318154</v>
      </c>
      <c r="AF36" s="1082">
        <f t="shared" si="10"/>
        <v>1326</v>
      </c>
      <c r="AG36" s="1084">
        <f t="shared" si="32"/>
        <v>0.66600000000000004</v>
      </c>
      <c r="AH36" s="1083">
        <f t="shared" si="11"/>
        <v>15126784</v>
      </c>
      <c r="AI36" s="1082">
        <f t="shared" si="12"/>
        <v>6043</v>
      </c>
      <c r="AJ36" s="1083">
        <f>'3A_Level 3'!L36</f>
        <v>422813</v>
      </c>
      <c r="AK36" s="1082">
        <f t="shared" si="13"/>
        <v>168.92249300838992</v>
      </c>
      <c r="AL36" s="1083">
        <f t="shared" si="33"/>
        <v>15549597</v>
      </c>
      <c r="AM36" s="1082">
        <f t="shared" si="14"/>
        <v>6212.3839392728723</v>
      </c>
      <c r="AN36" s="1085">
        <f>'3A_Level 3'!M36</f>
        <v>2242920</v>
      </c>
      <c r="AO36" s="1086">
        <f t="shared" si="15"/>
        <v>896.09268877347188</v>
      </c>
      <c r="AP36" s="1083">
        <f t="shared" si="34"/>
        <v>17369704</v>
      </c>
      <c r="AQ36" s="1082">
        <f t="shared" si="16"/>
        <v>6939.5541350379544</v>
      </c>
      <c r="AR36" s="1084">
        <f t="shared" si="35"/>
        <v>0.68934067837747459</v>
      </c>
      <c r="AS36" s="1087">
        <f t="shared" si="36"/>
        <v>18</v>
      </c>
      <c r="AT36" s="1082">
        <f t="shared" si="17"/>
        <v>7827857.2999999998</v>
      </c>
      <c r="AU36" s="1082">
        <f t="shared" si="18"/>
        <v>3127.39</v>
      </c>
      <c r="AV36" s="1087">
        <f t="shared" si="37"/>
        <v>50</v>
      </c>
      <c r="AW36" s="1084">
        <f t="shared" si="38"/>
        <v>0.31065932162252541</v>
      </c>
      <c r="AX36" s="1087">
        <f t="shared" si="39"/>
        <v>25197561.300000001</v>
      </c>
      <c r="AY36" s="1088">
        <f t="shared" si="19"/>
        <v>10066.94418697563</v>
      </c>
      <c r="AZ36" s="1087">
        <f t="shared" si="40"/>
        <v>13</v>
      </c>
    </row>
    <row r="37" spans="1:52" s="551" customFormat="1" ht="15.6" customHeight="1" x14ac:dyDescent="0.2">
      <c r="A37" s="1075">
        <v>31</v>
      </c>
      <c r="B37" s="536" t="s">
        <v>36</v>
      </c>
      <c r="C37" s="537">
        <f>'8_2.1.18 SIS'!AP37</f>
        <v>6213</v>
      </c>
      <c r="D37" s="537">
        <f>'[2]Econ. Disad.'!$AP37</f>
        <v>3825</v>
      </c>
      <c r="E37" s="537">
        <f t="shared" si="20"/>
        <v>841.5</v>
      </c>
      <c r="F37" s="537">
        <f>[2]CTE!$AP37</f>
        <v>2804</v>
      </c>
      <c r="G37" s="537">
        <f t="shared" si="21"/>
        <v>168.23999999999998</v>
      </c>
      <c r="H37" s="537">
        <f>[2]SWD!$AP37</f>
        <v>980</v>
      </c>
      <c r="I37" s="537">
        <f t="shared" si="22"/>
        <v>1470</v>
      </c>
      <c r="J37" s="537">
        <f>[2]GT!$AP37</f>
        <v>272</v>
      </c>
      <c r="K37" s="537">
        <f t="shared" si="23"/>
        <v>163.19999999999999</v>
      </c>
      <c r="L37" s="538">
        <f t="shared" si="1"/>
        <v>1287</v>
      </c>
      <c r="M37" s="539">
        <f t="shared" si="2"/>
        <v>3.4320000000000003E-2</v>
      </c>
      <c r="N37" s="537">
        <f t="shared" si="3"/>
        <v>213.23016000000001</v>
      </c>
      <c r="O37" s="537">
        <f t="shared" si="24"/>
        <v>2856.1701599999997</v>
      </c>
      <c r="P37" s="537">
        <f t="shared" si="4"/>
        <v>9069.1701599999997</v>
      </c>
      <c r="Q37" s="540">
        <f t="shared" si="25"/>
        <v>3961</v>
      </c>
      <c r="R37" s="540">
        <f t="shared" si="5"/>
        <v>35922983</v>
      </c>
      <c r="S37" s="540">
        <f>'6_Local Deduct Calc'!J37</f>
        <v>14290680</v>
      </c>
      <c r="T37" s="540">
        <f t="shared" si="26"/>
        <v>14290680</v>
      </c>
      <c r="U37" s="541">
        <f t="shared" si="27"/>
        <v>21632303</v>
      </c>
      <c r="V37" s="542">
        <f t="shared" si="41"/>
        <v>0.60219999999999996</v>
      </c>
      <c r="W37" s="542">
        <f t="shared" si="28"/>
        <v>0.39779999999999999</v>
      </c>
      <c r="X37" s="543">
        <f t="shared" si="6"/>
        <v>2300.1255432158378</v>
      </c>
      <c r="Y37" s="540">
        <f>'7_Local Revenue'!AQ37</f>
        <v>39181403</v>
      </c>
      <c r="Z37" s="540">
        <f t="shared" si="29"/>
        <v>24890723</v>
      </c>
      <c r="AA37" s="143">
        <f t="shared" si="30"/>
        <v>0</v>
      </c>
      <c r="AB37" s="544">
        <f t="shared" si="7"/>
        <v>12213814.220000001</v>
      </c>
      <c r="AC37" s="544">
        <f t="shared" si="8"/>
        <v>12213814.220000001</v>
      </c>
      <c r="AD37" s="540">
        <f t="shared" si="9"/>
        <v>8356887.1103515197</v>
      </c>
      <c r="AE37" s="545">
        <f t="shared" si="31"/>
        <v>3856927</v>
      </c>
      <c r="AF37" s="544">
        <f t="shared" si="10"/>
        <v>621</v>
      </c>
      <c r="AG37" s="546">
        <f t="shared" si="32"/>
        <v>0.31580000000000003</v>
      </c>
      <c r="AH37" s="545">
        <f t="shared" si="11"/>
        <v>25489230</v>
      </c>
      <c r="AI37" s="544">
        <f t="shared" si="12"/>
        <v>4103</v>
      </c>
      <c r="AJ37" s="545">
        <f>'3A_Level 3'!L37</f>
        <v>1049516</v>
      </c>
      <c r="AK37" s="544">
        <f t="shared" si="13"/>
        <v>168.9225816835667</v>
      </c>
      <c r="AL37" s="545">
        <f t="shared" si="33"/>
        <v>26538746</v>
      </c>
      <c r="AM37" s="544">
        <f t="shared" si="14"/>
        <v>4271.4865604377919</v>
      </c>
      <c r="AN37" s="547">
        <f>'3A_Level 3'!M37</f>
        <v>4906733</v>
      </c>
      <c r="AO37" s="548">
        <f t="shared" si="15"/>
        <v>789.75261548366325</v>
      </c>
      <c r="AP37" s="545">
        <f t="shared" si="34"/>
        <v>30395963</v>
      </c>
      <c r="AQ37" s="544">
        <f t="shared" si="16"/>
        <v>4892.3165942378882</v>
      </c>
      <c r="AR37" s="546">
        <f t="shared" si="35"/>
        <v>0.53419540870255244</v>
      </c>
      <c r="AS37" s="549">
        <f t="shared" si="36"/>
        <v>53</v>
      </c>
      <c r="AT37" s="544">
        <f t="shared" si="17"/>
        <v>26504494.219999999</v>
      </c>
      <c r="AU37" s="544">
        <f t="shared" si="18"/>
        <v>4265.97</v>
      </c>
      <c r="AV37" s="549">
        <f t="shared" si="37"/>
        <v>18</v>
      </c>
      <c r="AW37" s="546">
        <f t="shared" si="38"/>
        <v>0.46580459129744756</v>
      </c>
      <c r="AX37" s="549">
        <f t="shared" si="39"/>
        <v>56900457.219999999</v>
      </c>
      <c r="AY37" s="550">
        <f t="shared" si="19"/>
        <v>9158.2902333816182</v>
      </c>
      <c r="AZ37" s="549">
        <f t="shared" si="40"/>
        <v>46</v>
      </c>
    </row>
    <row r="38" spans="1:52" s="551" customFormat="1" ht="15.6" customHeight="1" x14ac:dyDescent="0.2">
      <c r="A38" s="1075">
        <v>32</v>
      </c>
      <c r="B38" s="536" t="s">
        <v>37</v>
      </c>
      <c r="C38" s="536">
        <f>'8_2.1.18 SIS'!AP38</f>
        <v>25229</v>
      </c>
      <c r="D38" s="537">
        <f>'[2]Econ. Disad.'!$AP38</f>
        <v>11717</v>
      </c>
      <c r="E38" s="537">
        <f t="shared" si="20"/>
        <v>2577.7400000000002</v>
      </c>
      <c r="F38" s="537">
        <f>[2]CTE!$AP38</f>
        <v>12397</v>
      </c>
      <c r="G38" s="537">
        <f t="shared" si="21"/>
        <v>743.81999999999994</v>
      </c>
      <c r="H38" s="537">
        <f>[2]SWD!$AP38</f>
        <v>3164</v>
      </c>
      <c r="I38" s="537">
        <f t="shared" si="22"/>
        <v>4746</v>
      </c>
      <c r="J38" s="537">
        <f>[2]GT!$AP38</f>
        <v>1006</v>
      </c>
      <c r="K38" s="537">
        <f t="shared" si="23"/>
        <v>603.6</v>
      </c>
      <c r="L38" s="537">
        <f t="shared" si="1"/>
        <v>0</v>
      </c>
      <c r="M38" s="539">
        <f t="shared" si="2"/>
        <v>0</v>
      </c>
      <c r="N38" s="537">
        <f t="shared" si="3"/>
        <v>0</v>
      </c>
      <c r="O38" s="537">
        <f t="shared" si="24"/>
        <v>8671.16</v>
      </c>
      <c r="P38" s="537">
        <f t="shared" si="4"/>
        <v>33900.160000000003</v>
      </c>
      <c r="Q38" s="540">
        <f t="shared" si="25"/>
        <v>3961</v>
      </c>
      <c r="R38" s="540">
        <f t="shared" si="5"/>
        <v>134278534</v>
      </c>
      <c r="S38" s="540">
        <f>'6_Local Deduct Calc'!J38</f>
        <v>24462605</v>
      </c>
      <c r="T38" s="540">
        <f t="shared" si="26"/>
        <v>24462605</v>
      </c>
      <c r="U38" s="541">
        <f t="shared" si="27"/>
        <v>109815929</v>
      </c>
      <c r="V38" s="542">
        <f t="shared" si="41"/>
        <v>0.81779999999999997</v>
      </c>
      <c r="W38" s="542">
        <f t="shared" si="28"/>
        <v>0.1822</v>
      </c>
      <c r="X38" s="543">
        <f t="shared" si="6"/>
        <v>969.62245828213565</v>
      </c>
      <c r="Y38" s="540">
        <f>'7_Local Revenue'!AQ38</f>
        <v>75949803</v>
      </c>
      <c r="Z38" s="1265">
        <f>IF(Y38-T38&gt;0,Y38-T38,0)-Z81</f>
        <v>50047888</v>
      </c>
      <c r="AA38" s="143">
        <f t="shared" si="30"/>
        <v>0</v>
      </c>
      <c r="AB38" s="544">
        <f t="shared" si="7"/>
        <v>45654701.560000002</v>
      </c>
      <c r="AC38" s="544">
        <f t="shared" si="8"/>
        <v>45654701.560000002</v>
      </c>
      <c r="AD38" s="540">
        <f t="shared" si="9"/>
        <v>14307452.993679041</v>
      </c>
      <c r="AE38" s="545">
        <f t="shared" si="31"/>
        <v>31347249</v>
      </c>
      <c r="AF38" s="544">
        <f t="shared" si="10"/>
        <v>1243</v>
      </c>
      <c r="AG38" s="546">
        <f t="shared" si="32"/>
        <v>0.68659999999999999</v>
      </c>
      <c r="AH38" s="545">
        <f t="shared" si="11"/>
        <v>141163178</v>
      </c>
      <c r="AI38" s="544">
        <f t="shared" si="12"/>
        <v>5595</v>
      </c>
      <c r="AJ38" s="545">
        <f>'3A_Level 3'!L38</f>
        <v>4261746</v>
      </c>
      <c r="AK38" s="544">
        <f t="shared" si="13"/>
        <v>168.92250981013913</v>
      </c>
      <c r="AL38" s="545">
        <f t="shared" si="33"/>
        <v>145424924</v>
      </c>
      <c r="AM38" s="544">
        <f t="shared" si="14"/>
        <v>5764.196916247176</v>
      </c>
      <c r="AN38" s="547">
        <f>'3A_Level 3'!M38</f>
        <v>18384183</v>
      </c>
      <c r="AO38" s="548">
        <f t="shared" si="15"/>
        <v>728.69249672995363</v>
      </c>
      <c r="AP38" s="545">
        <f t="shared" si="34"/>
        <v>159547361</v>
      </c>
      <c r="AQ38" s="544">
        <f t="shared" si="16"/>
        <v>6323.9669031669901</v>
      </c>
      <c r="AR38" s="546">
        <f t="shared" si="35"/>
        <v>0.69469702368701614</v>
      </c>
      <c r="AS38" s="549">
        <f t="shared" si="36"/>
        <v>14</v>
      </c>
      <c r="AT38" s="544">
        <f t="shared" si="17"/>
        <v>70117306.560000002</v>
      </c>
      <c r="AU38" s="544">
        <f t="shared" si="18"/>
        <v>2779.23</v>
      </c>
      <c r="AV38" s="549">
        <f t="shared" si="37"/>
        <v>58</v>
      </c>
      <c r="AW38" s="546">
        <f t="shared" si="38"/>
        <v>0.30530297631298392</v>
      </c>
      <c r="AX38" s="549">
        <f t="shared" si="39"/>
        <v>229664667.56</v>
      </c>
      <c r="AY38" s="550">
        <f t="shared" si="19"/>
        <v>9103.2013777795401</v>
      </c>
      <c r="AZ38" s="549">
        <f t="shared" si="40"/>
        <v>49</v>
      </c>
    </row>
    <row r="39" spans="1:52" s="551" customFormat="1" ht="15.6" customHeight="1" x14ac:dyDescent="0.2">
      <c r="A39" s="1075">
        <v>33</v>
      </c>
      <c r="B39" s="536" t="s">
        <v>38</v>
      </c>
      <c r="C39" s="536">
        <f>'8_2.1.18 SIS'!AP39</f>
        <v>1606</v>
      </c>
      <c r="D39" s="537">
        <f>'[2]Econ. Disad.'!$AP39</f>
        <v>1537</v>
      </c>
      <c r="E39" s="537">
        <f t="shared" si="20"/>
        <v>338.14</v>
      </c>
      <c r="F39" s="537">
        <f>[2]CTE!$AP39</f>
        <v>899.5</v>
      </c>
      <c r="G39" s="537">
        <f t="shared" si="21"/>
        <v>53.97</v>
      </c>
      <c r="H39" s="537">
        <f>[2]SWD!$AP39</f>
        <v>163</v>
      </c>
      <c r="I39" s="537">
        <f t="shared" si="22"/>
        <v>244.5</v>
      </c>
      <c r="J39" s="537">
        <f>[2]GT!$AP39</f>
        <v>15</v>
      </c>
      <c r="K39" s="537">
        <f t="shared" si="23"/>
        <v>9</v>
      </c>
      <c r="L39" s="537">
        <f t="shared" ref="L39:L75" si="42">IF(C39&lt;$L$1,$L$1-C39,0)</f>
        <v>5894</v>
      </c>
      <c r="M39" s="539">
        <f t="shared" ref="M39:M70" si="43">ROUND(L39/$M$1,5)</f>
        <v>0.15717</v>
      </c>
      <c r="N39" s="537">
        <f t="shared" si="3"/>
        <v>252.41502</v>
      </c>
      <c r="O39" s="537">
        <f t="shared" si="24"/>
        <v>898.02502000000004</v>
      </c>
      <c r="P39" s="537">
        <f t="shared" ref="P39:P70" si="44">O39+C39</f>
        <v>2504.02502</v>
      </c>
      <c r="Q39" s="540">
        <f t="shared" si="25"/>
        <v>3961</v>
      </c>
      <c r="R39" s="540">
        <f t="shared" ref="R39:R70" si="45">ROUND(P39*Q39,0)</f>
        <v>9918443</v>
      </c>
      <c r="S39" s="540">
        <f>'6_Local Deduct Calc'!J39</f>
        <v>2806491</v>
      </c>
      <c r="T39" s="540">
        <f t="shared" si="26"/>
        <v>2806491</v>
      </c>
      <c r="U39" s="541">
        <f t="shared" si="27"/>
        <v>7111952</v>
      </c>
      <c r="V39" s="542">
        <f t="shared" si="41"/>
        <v>0.71699999999999997</v>
      </c>
      <c r="W39" s="542">
        <f t="shared" si="28"/>
        <v>0.28299999999999997</v>
      </c>
      <c r="X39" s="543">
        <f t="shared" ref="X39:X70" si="46">T39/C39</f>
        <v>1747.5037359900373</v>
      </c>
      <c r="Y39" s="540">
        <f>'7_Local Revenue'!AQ39</f>
        <v>6047598</v>
      </c>
      <c r="Z39" s="540">
        <f t="shared" si="29"/>
        <v>3241107</v>
      </c>
      <c r="AA39" s="143">
        <f t="shared" si="30"/>
        <v>0</v>
      </c>
      <c r="AB39" s="544">
        <f t="shared" ref="AB39:AB75" si="47">R39*$AB$1</f>
        <v>3372270.62</v>
      </c>
      <c r="AC39" s="544">
        <f t="shared" ref="AC39:AC70" si="48">IF(Z39&lt;AB39,Z39,AB39)</f>
        <v>3241107</v>
      </c>
      <c r="AD39" s="540">
        <f t="shared" ref="AD39:AD70" si="49">IF(AC39&gt;0,AC39*(W39*$AD$1),0)</f>
        <v>1577641.2433199999</v>
      </c>
      <c r="AE39" s="545">
        <f t="shared" si="31"/>
        <v>1663466</v>
      </c>
      <c r="AF39" s="544">
        <f t="shared" ref="AF39:AF70" si="50">ROUND(AE39/C39,0)</f>
        <v>1036</v>
      </c>
      <c r="AG39" s="546">
        <f t="shared" si="32"/>
        <v>0.51319999999999999</v>
      </c>
      <c r="AH39" s="545">
        <f t="shared" ref="AH39:AH75" si="51">U39+AE39</f>
        <v>8775418</v>
      </c>
      <c r="AI39" s="544">
        <f t="shared" ref="AI39:AI70" si="52">ROUND(AH39/C39,0)</f>
        <v>5464</v>
      </c>
      <c r="AJ39" s="545">
        <f>'3A_Level 3'!L39</f>
        <v>271290</v>
      </c>
      <c r="AK39" s="544">
        <f t="shared" ref="AK39:AK70" si="53">AJ39/C39</f>
        <v>168.92278953922789</v>
      </c>
      <c r="AL39" s="545">
        <f t="shared" si="33"/>
        <v>9046708</v>
      </c>
      <c r="AM39" s="544">
        <f t="shared" ref="AM39:AM70" si="54">AL39/C39</f>
        <v>5633.0684931506848</v>
      </c>
      <c r="AN39" s="547">
        <f>'3A_Level 3'!M39</f>
        <v>1323718</v>
      </c>
      <c r="AO39" s="548">
        <f t="shared" ref="AO39:AO70" si="55">AN39/C39</f>
        <v>824.23287671232879</v>
      </c>
      <c r="AP39" s="545">
        <f t="shared" si="34"/>
        <v>10099136</v>
      </c>
      <c r="AQ39" s="544">
        <f t="shared" ref="AQ39:AQ70" si="56">AP39/C39</f>
        <v>6288.3785803237861</v>
      </c>
      <c r="AR39" s="546">
        <f t="shared" si="35"/>
        <v>0.62545998466315234</v>
      </c>
      <c r="AS39" s="549">
        <f t="shared" si="36"/>
        <v>40</v>
      </c>
      <c r="AT39" s="544">
        <f t="shared" ref="AT39:AT75" si="57">ROUND(AC39+T39,2)</f>
        <v>6047598</v>
      </c>
      <c r="AU39" s="544">
        <f t="shared" ref="AU39:AU70" si="58">ROUND(AT39/C39,2)</f>
        <v>3765.63</v>
      </c>
      <c r="AV39" s="549">
        <f t="shared" si="37"/>
        <v>27</v>
      </c>
      <c r="AW39" s="546">
        <f t="shared" si="38"/>
        <v>0.37454001533684766</v>
      </c>
      <c r="AX39" s="549">
        <f t="shared" si="39"/>
        <v>16146734</v>
      </c>
      <c r="AY39" s="550">
        <f t="shared" ref="AY39:AY70" si="59">AX39/C39</f>
        <v>10054.006226650063</v>
      </c>
      <c r="AZ39" s="549">
        <f t="shared" si="40"/>
        <v>14</v>
      </c>
    </row>
    <row r="40" spans="1:52" s="551" customFormat="1" ht="15.6" customHeight="1" x14ac:dyDescent="0.2">
      <c r="A40" s="1075">
        <v>34</v>
      </c>
      <c r="B40" s="536" t="s">
        <v>39</v>
      </c>
      <c r="C40" s="536">
        <f>'8_2.1.18 SIS'!AP40</f>
        <v>3889</v>
      </c>
      <c r="D40" s="537">
        <f>'[2]Econ. Disad.'!$AP40</f>
        <v>3824</v>
      </c>
      <c r="E40" s="537">
        <f t="shared" si="20"/>
        <v>841.28</v>
      </c>
      <c r="F40" s="537">
        <f>[2]CTE!$AP40</f>
        <v>1837.5</v>
      </c>
      <c r="G40" s="537">
        <f t="shared" si="21"/>
        <v>110.25</v>
      </c>
      <c r="H40" s="537">
        <f>[2]SWD!$AP40</f>
        <v>632</v>
      </c>
      <c r="I40" s="537">
        <f t="shared" si="22"/>
        <v>948</v>
      </c>
      <c r="J40" s="537">
        <f>[2]GT!$AP40</f>
        <v>21</v>
      </c>
      <c r="K40" s="537">
        <f t="shared" si="23"/>
        <v>12.6</v>
      </c>
      <c r="L40" s="537">
        <f t="shared" si="42"/>
        <v>3611</v>
      </c>
      <c r="M40" s="539">
        <f t="shared" si="43"/>
        <v>9.6290000000000001E-2</v>
      </c>
      <c r="N40" s="537">
        <f t="shared" si="3"/>
        <v>374.47181</v>
      </c>
      <c r="O40" s="537">
        <f t="shared" si="24"/>
        <v>2286.6018100000001</v>
      </c>
      <c r="P40" s="537">
        <f t="shared" si="44"/>
        <v>6175.6018100000001</v>
      </c>
      <c r="Q40" s="540">
        <f t="shared" si="25"/>
        <v>3961</v>
      </c>
      <c r="R40" s="540">
        <f t="shared" si="45"/>
        <v>24461559</v>
      </c>
      <c r="S40" s="540">
        <f>'6_Local Deduct Calc'!J40</f>
        <v>4981123</v>
      </c>
      <c r="T40" s="540">
        <f t="shared" si="26"/>
        <v>4981123</v>
      </c>
      <c r="U40" s="541">
        <f t="shared" si="27"/>
        <v>19480436</v>
      </c>
      <c r="V40" s="542">
        <f t="shared" si="41"/>
        <v>0.7964</v>
      </c>
      <c r="W40" s="542">
        <f t="shared" si="28"/>
        <v>0.2036</v>
      </c>
      <c r="X40" s="543">
        <f t="shared" si="46"/>
        <v>1280.8236050398559</v>
      </c>
      <c r="Y40" s="540">
        <f>'7_Local Revenue'!AQ40</f>
        <v>12377952</v>
      </c>
      <c r="Z40" s="540">
        <f t="shared" si="29"/>
        <v>7396829</v>
      </c>
      <c r="AA40" s="143">
        <f t="shared" si="30"/>
        <v>0</v>
      </c>
      <c r="AB40" s="544">
        <f t="shared" si="47"/>
        <v>8316930.0600000005</v>
      </c>
      <c r="AC40" s="544">
        <f t="shared" si="48"/>
        <v>7396829</v>
      </c>
      <c r="AD40" s="540">
        <f t="shared" si="49"/>
        <v>2590310.3411679999</v>
      </c>
      <c r="AE40" s="545">
        <f t="shared" si="31"/>
        <v>4806519</v>
      </c>
      <c r="AF40" s="544">
        <f t="shared" si="50"/>
        <v>1236</v>
      </c>
      <c r="AG40" s="546">
        <f t="shared" si="32"/>
        <v>0.64980000000000004</v>
      </c>
      <c r="AH40" s="545">
        <f t="shared" si="51"/>
        <v>24286955</v>
      </c>
      <c r="AI40" s="544">
        <f t="shared" si="52"/>
        <v>6245</v>
      </c>
      <c r="AJ40" s="545">
        <f>'3A_Level 3'!L40</f>
        <v>656940</v>
      </c>
      <c r="AK40" s="544">
        <f t="shared" si="53"/>
        <v>168.92260221136539</v>
      </c>
      <c r="AL40" s="545">
        <f t="shared" si="33"/>
        <v>24943895</v>
      </c>
      <c r="AM40" s="544">
        <f t="shared" si="54"/>
        <v>6413.9611725379273</v>
      </c>
      <c r="AN40" s="547">
        <f>'3A_Level 3'!M40</f>
        <v>3161884</v>
      </c>
      <c r="AO40" s="548">
        <f t="shared" si="55"/>
        <v>813.03265620982256</v>
      </c>
      <c r="AP40" s="545">
        <f t="shared" si="34"/>
        <v>27448839</v>
      </c>
      <c r="AQ40" s="544">
        <f t="shared" si="56"/>
        <v>7058.0712265363845</v>
      </c>
      <c r="AR40" s="546">
        <f t="shared" si="35"/>
        <v>0.68920538940734644</v>
      </c>
      <c r="AS40" s="549">
        <f t="shared" si="36"/>
        <v>19</v>
      </c>
      <c r="AT40" s="544">
        <f t="shared" si="57"/>
        <v>12377952</v>
      </c>
      <c r="AU40" s="544">
        <f t="shared" si="58"/>
        <v>3182.81</v>
      </c>
      <c r="AV40" s="549">
        <f t="shared" si="37"/>
        <v>48</v>
      </c>
      <c r="AW40" s="546">
        <f t="shared" si="38"/>
        <v>0.31079461059265356</v>
      </c>
      <c r="AX40" s="549">
        <f t="shared" si="39"/>
        <v>39826791</v>
      </c>
      <c r="AY40" s="550">
        <f t="shared" si="59"/>
        <v>10240.88223193623</v>
      </c>
      <c r="AZ40" s="549">
        <f t="shared" si="40"/>
        <v>9</v>
      </c>
    </row>
    <row r="41" spans="1:52" s="553" customFormat="1" ht="15.6" customHeight="1" x14ac:dyDescent="0.2">
      <c r="A41" s="1076">
        <v>35</v>
      </c>
      <c r="B41" s="1077" t="s">
        <v>40</v>
      </c>
      <c r="C41" s="1077">
        <f>'8_2.1.18 SIS'!AP41</f>
        <v>5941</v>
      </c>
      <c r="D41" s="1078">
        <f>'[2]Econ. Disad.'!$AP41</f>
        <v>4346</v>
      </c>
      <c r="E41" s="1078">
        <f t="shared" si="20"/>
        <v>956.12</v>
      </c>
      <c r="F41" s="1078">
        <f>[2]CTE!$AP41</f>
        <v>3477</v>
      </c>
      <c r="G41" s="1078">
        <f t="shared" si="21"/>
        <v>208.62</v>
      </c>
      <c r="H41" s="1078">
        <f>[2]SWD!$AP41</f>
        <v>725</v>
      </c>
      <c r="I41" s="1078">
        <f t="shared" si="22"/>
        <v>1087.5</v>
      </c>
      <c r="J41" s="1078">
        <f>[2]GT!$AP41</f>
        <v>215</v>
      </c>
      <c r="K41" s="1078">
        <f t="shared" si="23"/>
        <v>129</v>
      </c>
      <c r="L41" s="1078">
        <f t="shared" si="42"/>
        <v>1559</v>
      </c>
      <c r="M41" s="1079">
        <f t="shared" si="43"/>
        <v>4.1570000000000003E-2</v>
      </c>
      <c r="N41" s="1078">
        <f t="shared" si="3"/>
        <v>246.96737000000002</v>
      </c>
      <c r="O41" s="1078">
        <f t="shared" si="24"/>
        <v>2628.2073699999996</v>
      </c>
      <c r="P41" s="552">
        <f t="shared" si="44"/>
        <v>8569.2073700000001</v>
      </c>
      <c r="Q41" s="951">
        <f t="shared" si="25"/>
        <v>3961</v>
      </c>
      <c r="R41" s="951">
        <f t="shared" si="45"/>
        <v>33942630</v>
      </c>
      <c r="S41" s="951">
        <f>'6_Local Deduct Calc'!J41</f>
        <v>10245779</v>
      </c>
      <c r="T41" s="951">
        <f t="shared" si="26"/>
        <v>10245779</v>
      </c>
      <c r="U41" s="952">
        <f t="shared" si="27"/>
        <v>23696851</v>
      </c>
      <c r="V41" s="1080">
        <f t="shared" si="41"/>
        <v>0.69810000000000005</v>
      </c>
      <c r="W41" s="953">
        <f t="shared" si="28"/>
        <v>0.3019</v>
      </c>
      <c r="X41" s="954">
        <f t="shared" si="46"/>
        <v>1724.5882848005385</v>
      </c>
      <c r="Y41" s="951">
        <f>'7_Local Revenue'!AQ41</f>
        <v>21188937</v>
      </c>
      <c r="Z41" s="951">
        <f t="shared" si="29"/>
        <v>10943158</v>
      </c>
      <c r="AA41" s="1081">
        <f t="shared" si="30"/>
        <v>0</v>
      </c>
      <c r="AB41" s="1082">
        <f t="shared" si="47"/>
        <v>11540494.200000001</v>
      </c>
      <c r="AC41" s="1082">
        <f t="shared" si="48"/>
        <v>10943158</v>
      </c>
      <c r="AD41" s="951">
        <f t="shared" si="49"/>
        <v>5682431.7683439991</v>
      </c>
      <c r="AE41" s="1083">
        <f t="shared" si="31"/>
        <v>5260726</v>
      </c>
      <c r="AF41" s="1082">
        <f t="shared" si="50"/>
        <v>885</v>
      </c>
      <c r="AG41" s="1084">
        <f t="shared" si="32"/>
        <v>0.48070000000000002</v>
      </c>
      <c r="AH41" s="1083">
        <f t="shared" si="51"/>
        <v>28957577</v>
      </c>
      <c r="AI41" s="1082">
        <f t="shared" si="52"/>
        <v>4874</v>
      </c>
      <c r="AJ41" s="1083">
        <f>'3A_Level 3'!L41</f>
        <v>1003569</v>
      </c>
      <c r="AK41" s="1082">
        <f t="shared" si="53"/>
        <v>168.9225719575829</v>
      </c>
      <c r="AL41" s="1083">
        <f t="shared" si="33"/>
        <v>29961146</v>
      </c>
      <c r="AM41" s="1082">
        <f t="shared" si="54"/>
        <v>5043.1149638108063</v>
      </c>
      <c r="AN41" s="1085">
        <f>'3A_Level 3'!M41</f>
        <v>4199589</v>
      </c>
      <c r="AO41" s="1086">
        <f t="shared" si="55"/>
        <v>706.88251136172357</v>
      </c>
      <c r="AP41" s="1083">
        <f t="shared" si="34"/>
        <v>33157166</v>
      </c>
      <c r="AQ41" s="1082">
        <f t="shared" si="56"/>
        <v>5581.074903214947</v>
      </c>
      <c r="AR41" s="1084">
        <f t="shared" si="35"/>
        <v>0.61011119785350576</v>
      </c>
      <c r="AS41" s="1087">
        <f t="shared" si="36"/>
        <v>42</v>
      </c>
      <c r="AT41" s="1082">
        <f t="shared" si="57"/>
        <v>21188937</v>
      </c>
      <c r="AU41" s="1082">
        <f t="shared" si="58"/>
        <v>3566.56</v>
      </c>
      <c r="AV41" s="1087">
        <f t="shared" si="37"/>
        <v>31</v>
      </c>
      <c r="AW41" s="1084">
        <f t="shared" si="38"/>
        <v>0.3898888021464943</v>
      </c>
      <c r="AX41" s="1087">
        <f t="shared" si="39"/>
        <v>54346103</v>
      </c>
      <c r="AY41" s="1088">
        <f t="shared" si="59"/>
        <v>9147.6355832351455</v>
      </c>
      <c r="AZ41" s="1087">
        <f t="shared" si="40"/>
        <v>47</v>
      </c>
    </row>
    <row r="42" spans="1:52" s="551" customFormat="1" ht="15.6" customHeight="1" x14ac:dyDescent="0.2">
      <c r="A42" s="1075">
        <v>36</v>
      </c>
      <c r="B42" s="536" t="s">
        <v>41</v>
      </c>
      <c r="C42" s="537">
        <f>'8_2.1.18 SIS'!AP42</f>
        <v>46271</v>
      </c>
      <c r="D42" s="537">
        <f>'[2]Econ. Disad.'!$AP42</f>
        <v>38289</v>
      </c>
      <c r="E42" s="537">
        <f t="shared" si="20"/>
        <v>8423.58</v>
      </c>
      <c r="F42" s="537">
        <f>[2]CTE!$AP42</f>
        <v>11517.5</v>
      </c>
      <c r="G42" s="537">
        <f t="shared" si="21"/>
        <v>691.05</v>
      </c>
      <c r="H42" s="537">
        <f>[2]SWD!$AP42</f>
        <v>6548</v>
      </c>
      <c r="I42" s="537">
        <f t="shared" si="22"/>
        <v>9822</v>
      </c>
      <c r="J42" s="537">
        <f>[2]GT!$AP42</f>
        <v>2643</v>
      </c>
      <c r="K42" s="537">
        <f t="shared" si="23"/>
        <v>1585.8</v>
      </c>
      <c r="L42" s="538">
        <f t="shared" si="42"/>
        <v>0</v>
      </c>
      <c r="M42" s="539">
        <f t="shared" si="43"/>
        <v>0</v>
      </c>
      <c r="N42" s="537">
        <f t="shared" si="3"/>
        <v>0</v>
      </c>
      <c r="O42" s="537">
        <f t="shared" si="24"/>
        <v>20522.429999999997</v>
      </c>
      <c r="P42" s="537">
        <f t="shared" si="44"/>
        <v>66793.429999999993</v>
      </c>
      <c r="Q42" s="540">
        <f t="shared" si="25"/>
        <v>3961</v>
      </c>
      <c r="R42" s="540">
        <f t="shared" si="45"/>
        <v>264568776</v>
      </c>
      <c r="S42" s="540">
        <f>'6_Local Deduct Calc'!J42</f>
        <v>123954433</v>
      </c>
      <c r="T42" s="540">
        <f t="shared" si="26"/>
        <v>123954433</v>
      </c>
      <c r="U42" s="541">
        <f t="shared" si="27"/>
        <v>140614343</v>
      </c>
      <c r="V42" s="542">
        <f t="shared" si="41"/>
        <v>0.53149999999999997</v>
      </c>
      <c r="W42" s="542">
        <f t="shared" si="28"/>
        <v>0.46850000000000003</v>
      </c>
      <c r="X42" s="543">
        <f t="shared" si="46"/>
        <v>2678.8794925547318</v>
      </c>
      <c r="Y42" s="540">
        <f>'7_Local Revenue'!AQ42</f>
        <v>300061604</v>
      </c>
      <c r="Z42" s="540">
        <f t="shared" si="29"/>
        <v>176107171</v>
      </c>
      <c r="AA42" s="143">
        <f t="shared" si="30"/>
        <v>0</v>
      </c>
      <c r="AB42" s="544">
        <f t="shared" si="47"/>
        <v>89953383.840000004</v>
      </c>
      <c r="AC42" s="544">
        <f t="shared" si="48"/>
        <v>89953383.840000004</v>
      </c>
      <c r="AD42" s="540">
        <f t="shared" si="49"/>
        <v>72486235.765948802</v>
      </c>
      <c r="AE42" s="545">
        <f t="shared" si="31"/>
        <v>17467148</v>
      </c>
      <c r="AF42" s="544">
        <f t="shared" si="50"/>
        <v>377</v>
      </c>
      <c r="AG42" s="546">
        <f t="shared" si="32"/>
        <v>0.19420000000000001</v>
      </c>
      <c r="AH42" s="545">
        <f t="shared" si="51"/>
        <v>158081491</v>
      </c>
      <c r="AI42" s="544">
        <f t="shared" si="52"/>
        <v>3416</v>
      </c>
      <c r="AJ42" s="545">
        <f>'3A_Level 3'!L42</f>
        <v>7816214</v>
      </c>
      <c r="AK42" s="544">
        <f t="shared" si="53"/>
        <v>168.92252166583822</v>
      </c>
      <c r="AL42" s="545">
        <f t="shared" si="33"/>
        <v>165897705</v>
      </c>
      <c r="AM42" s="544">
        <f t="shared" si="54"/>
        <v>3585.349462946554</v>
      </c>
      <c r="AN42" s="547">
        <f>'3A_Level 3'!M42</f>
        <v>41730410</v>
      </c>
      <c r="AO42" s="548">
        <f t="shared" si="55"/>
        <v>901.86963756996818</v>
      </c>
      <c r="AP42" s="545">
        <f t="shared" si="34"/>
        <v>199811901</v>
      </c>
      <c r="AQ42" s="544">
        <f t="shared" si="56"/>
        <v>4318.2965788506845</v>
      </c>
      <c r="AR42" s="546">
        <f t="shared" si="35"/>
        <v>0.48296441379009714</v>
      </c>
      <c r="AS42" s="549">
        <f t="shared" si="36"/>
        <v>58</v>
      </c>
      <c r="AT42" s="544">
        <f t="shared" si="57"/>
        <v>213907816.84</v>
      </c>
      <c r="AU42" s="544">
        <f t="shared" si="58"/>
        <v>4622.93</v>
      </c>
      <c r="AV42" s="549">
        <f t="shared" si="37"/>
        <v>13</v>
      </c>
      <c r="AW42" s="546">
        <f t="shared" si="38"/>
        <v>0.51703558620990286</v>
      </c>
      <c r="AX42" s="549">
        <f t="shared" si="39"/>
        <v>413719717.84000003</v>
      </c>
      <c r="AY42" s="550">
        <f t="shared" si="59"/>
        <v>8941.2313941777793</v>
      </c>
      <c r="AZ42" s="549">
        <f t="shared" si="40"/>
        <v>54</v>
      </c>
    </row>
    <row r="43" spans="1:52" s="551" customFormat="1" ht="15.6" customHeight="1" x14ac:dyDescent="0.2">
      <c r="A43" s="1075">
        <v>37</v>
      </c>
      <c r="B43" s="536" t="s">
        <v>42</v>
      </c>
      <c r="C43" s="536">
        <f>'8_2.1.18 SIS'!AP43</f>
        <v>19088</v>
      </c>
      <c r="D43" s="537">
        <f>'[2]Econ. Disad.'!$AP43</f>
        <v>12528</v>
      </c>
      <c r="E43" s="537">
        <f t="shared" si="20"/>
        <v>2756.16</v>
      </c>
      <c r="F43" s="537">
        <f>[2]CTE!$AP43</f>
        <v>7797.5</v>
      </c>
      <c r="G43" s="537">
        <f t="shared" si="21"/>
        <v>467.84999999999997</v>
      </c>
      <c r="H43" s="537">
        <f>[2]SWD!$AP43</f>
        <v>2542</v>
      </c>
      <c r="I43" s="537">
        <f t="shared" si="22"/>
        <v>3813</v>
      </c>
      <c r="J43" s="537">
        <f>[2]GT!$AP43</f>
        <v>919</v>
      </c>
      <c r="K43" s="537">
        <f t="shared" si="23"/>
        <v>551.4</v>
      </c>
      <c r="L43" s="537">
        <f t="shared" si="42"/>
        <v>0</v>
      </c>
      <c r="M43" s="539">
        <f t="shared" si="43"/>
        <v>0</v>
      </c>
      <c r="N43" s="537">
        <f t="shared" si="3"/>
        <v>0</v>
      </c>
      <c r="O43" s="537">
        <f t="shared" si="24"/>
        <v>7588.41</v>
      </c>
      <c r="P43" s="537">
        <f t="shared" si="44"/>
        <v>26676.41</v>
      </c>
      <c r="Q43" s="540">
        <f t="shared" si="25"/>
        <v>3961</v>
      </c>
      <c r="R43" s="540">
        <f t="shared" si="45"/>
        <v>105665260</v>
      </c>
      <c r="S43" s="540">
        <f>'6_Local Deduct Calc'!J43</f>
        <v>22762748</v>
      </c>
      <c r="T43" s="540">
        <f t="shared" si="26"/>
        <v>22762748</v>
      </c>
      <c r="U43" s="541">
        <f t="shared" si="27"/>
        <v>82902512</v>
      </c>
      <c r="V43" s="542">
        <f t="shared" si="41"/>
        <v>0.78459999999999996</v>
      </c>
      <c r="W43" s="542">
        <f t="shared" si="28"/>
        <v>0.21540000000000001</v>
      </c>
      <c r="X43" s="543">
        <f t="shared" si="46"/>
        <v>1192.5161357921206</v>
      </c>
      <c r="Y43" s="540">
        <f>'7_Local Revenue'!AQ43</f>
        <v>74886596</v>
      </c>
      <c r="Z43" s="540">
        <f t="shared" si="29"/>
        <v>52123848</v>
      </c>
      <c r="AA43" s="143">
        <f t="shared" si="30"/>
        <v>0</v>
      </c>
      <c r="AB43" s="544">
        <f t="shared" si="47"/>
        <v>35926188.400000006</v>
      </c>
      <c r="AC43" s="544">
        <f t="shared" si="48"/>
        <v>35926188.400000006</v>
      </c>
      <c r="AD43" s="540">
        <f t="shared" si="49"/>
        <v>13310221.687939202</v>
      </c>
      <c r="AE43" s="545">
        <f t="shared" si="31"/>
        <v>22615967</v>
      </c>
      <c r="AF43" s="544">
        <f t="shared" si="50"/>
        <v>1185</v>
      </c>
      <c r="AG43" s="546">
        <f t="shared" si="32"/>
        <v>0.62949999999999995</v>
      </c>
      <c r="AH43" s="545">
        <f t="shared" si="51"/>
        <v>105518479</v>
      </c>
      <c r="AI43" s="544">
        <f t="shared" si="52"/>
        <v>5528</v>
      </c>
      <c r="AJ43" s="545">
        <f>'3A_Level 3'!L43</f>
        <v>3224393</v>
      </c>
      <c r="AK43" s="544">
        <f t="shared" si="53"/>
        <v>168.92251676445935</v>
      </c>
      <c r="AL43" s="545">
        <f t="shared" si="33"/>
        <v>108742872</v>
      </c>
      <c r="AM43" s="544">
        <f t="shared" si="54"/>
        <v>5696.9233025984913</v>
      </c>
      <c r="AN43" s="547">
        <f>'3A_Level 3'!M43</f>
        <v>15700501</v>
      </c>
      <c r="AO43" s="548">
        <f t="shared" si="55"/>
        <v>822.53253352891875</v>
      </c>
      <c r="AP43" s="545">
        <f t="shared" si="34"/>
        <v>121218980</v>
      </c>
      <c r="AQ43" s="544">
        <f t="shared" si="56"/>
        <v>6350.5333193629504</v>
      </c>
      <c r="AR43" s="546">
        <f t="shared" si="35"/>
        <v>0.6737834689302199</v>
      </c>
      <c r="AS43" s="549">
        <f t="shared" si="36"/>
        <v>25</v>
      </c>
      <c r="AT43" s="544">
        <f t="shared" si="57"/>
        <v>58688936.399999999</v>
      </c>
      <c r="AU43" s="544">
        <f t="shared" si="58"/>
        <v>3074.65</v>
      </c>
      <c r="AV43" s="549">
        <f t="shared" si="37"/>
        <v>51</v>
      </c>
      <c r="AW43" s="546">
        <f t="shared" si="38"/>
        <v>0.3262165310697801</v>
      </c>
      <c r="AX43" s="549">
        <f t="shared" si="39"/>
        <v>179907916.40000001</v>
      </c>
      <c r="AY43" s="550">
        <f t="shared" si="59"/>
        <v>9425.1842204526401</v>
      </c>
      <c r="AZ43" s="549">
        <f t="shared" si="40"/>
        <v>32</v>
      </c>
    </row>
    <row r="44" spans="1:52" s="551" customFormat="1" ht="15.6" customHeight="1" x14ac:dyDescent="0.2">
      <c r="A44" s="1075">
        <v>38</v>
      </c>
      <c r="B44" s="536" t="s">
        <v>43</v>
      </c>
      <c r="C44" s="536">
        <f>'8_2.1.18 SIS'!AP44</f>
        <v>3901</v>
      </c>
      <c r="D44" s="537">
        <f>'[2]Econ. Disad.'!$AP44</f>
        <v>2772</v>
      </c>
      <c r="E44" s="537">
        <f t="shared" si="20"/>
        <v>609.84</v>
      </c>
      <c r="F44" s="537">
        <f>[2]CTE!$AP44</f>
        <v>2107.5</v>
      </c>
      <c r="G44" s="537">
        <f t="shared" si="21"/>
        <v>126.44999999999999</v>
      </c>
      <c r="H44" s="537">
        <f>[2]SWD!$AP44</f>
        <v>533</v>
      </c>
      <c r="I44" s="537">
        <f t="shared" si="22"/>
        <v>799.5</v>
      </c>
      <c r="J44" s="537">
        <f>[2]GT!$AP44</f>
        <v>236</v>
      </c>
      <c r="K44" s="537">
        <f t="shared" si="23"/>
        <v>141.6</v>
      </c>
      <c r="L44" s="537">
        <f t="shared" si="42"/>
        <v>3599</v>
      </c>
      <c r="M44" s="539">
        <f t="shared" si="43"/>
        <v>9.597E-2</v>
      </c>
      <c r="N44" s="537">
        <f t="shared" si="3"/>
        <v>374.37896999999998</v>
      </c>
      <c r="O44" s="537">
        <f t="shared" si="24"/>
        <v>2051.7689700000001</v>
      </c>
      <c r="P44" s="537">
        <f t="shared" si="44"/>
        <v>5952.7689700000001</v>
      </c>
      <c r="Q44" s="540">
        <f t="shared" si="25"/>
        <v>3961</v>
      </c>
      <c r="R44" s="540">
        <f t="shared" si="45"/>
        <v>23578918</v>
      </c>
      <c r="S44" s="540">
        <f>'6_Local Deduct Calc'!J44</f>
        <v>20701643</v>
      </c>
      <c r="T44" s="540">
        <f t="shared" si="26"/>
        <v>17684189</v>
      </c>
      <c r="U44" s="541">
        <f t="shared" si="27"/>
        <v>5894729</v>
      </c>
      <c r="V44" s="542">
        <f t="shared" si="41"/>
        <v>0.25</v>
      </c>
      <c r="W44" s="542">
        <f t="shared" si="28"/>
        <v>0.75</v>
      </c>
      <c r="X44" s="543">
        <f t="shared" si="46"/>
        <v>4533.2450653678543</v>
      </c>
      <c r="Y44" s="540">
        <f>'7_Local Revenue'!AQ44</f>
        <v>43495908</v>
      </c>
      <c r="Z44" s="540">
        <f t="shared" si="29"/>
        <v>25811719</v>
      </c>
      <c r="AA44" s="143">
        <f t="shared" si="30"/>
        <v>0</v>
      </c>
      <c r="AB44" s="544">
        <f t="shared" si="47"/>
        <v>8016832.1200000001</v>
      </c>
      <c r="AC44" s="544">
        <f t="shared" si="48"/>
        <v>8016832.1200000001</v>
      </c>
      <c r="AD44" s="540">
        <f t="shared" si="49"/>
        <v>10341713.434800001</v>
      </c>
      <c r="AE44" s="545">
        <f t="shared" si="31"/>
        <v>0</v>
      </c>
      <c r="AF44" s="544">
        <f t="shared" si="50"/>
        <v>0</v>
      </c>
      <c r="AG44" s="546">
        <f t="shared" si="32"/>
        <v>0</v>
      </c>
      <c r="AH44" s="545">
        <f t="shared" si="51"/>
        <v>5894729</v>
      </c>
      <c r="AI44" s="544">
        <f t="shared" si="52"/>
        <v>1511</v>
      </c>
      <c r="AJ44" s="545">
        <f>'3A_Level 3'!L44</f>
        <v>1648124</v>
      </c>
      <c r="AK44" s="544">
        <f t="shared" si="53"/>
        <v>422.48756729043834</v>
      </c>
      <c r="AL44" s="545">
        <f t="shared" si="33"/>
        <v>7542853</v>
      </c>
      <c r="AM44" s="544">
        <f t="shared" si="54"/>
        <v>1933.5690848500385</v>
      </c>
      <c r="AN44" s="547">
        <f>'3A_Level 3'!M44</f>
        <v>4885642</v>
      </c>
      <c r="AO44" s="548">
        <f t="shared" si="55"/>
        <v>1252.4075877980006</v>
      </c>
      <c r="AP44" s="545">
        <f t="shared" si="34"/>
        <v>10780371</v>
      </c>
      <c r="AQ44" s="544">
        <f t="shared" si="56"/>
        <v>2763.4891053576007</v>
      </c>
      <c r="AR44" s="546">
        <f t="shared" si="35"/>
        <v>0.29550327916598151</v>
      </c>
      <c r="AS44" s="549">
        <f t="shared" si="36"/>
        <v>69</v>
      </c>
      <c r="AT44" s="544">
        <f t="shared" si="57"/>
        <v>25701021.120000001</v>
      </c>
      <c r="AU44" s="544">
        <f t="shared" si="58"/>
        <v>6588.32</v>
      </c>
      <c r="AV44" s="549">
        <f t="shared" si="37"/>
        <v>1</v>
      </c>
      <c r="AW44" s="546">
        <f t="shared" si="38"/>
        <v>0.70449672083401838</v>
      </c>
      <c r="AX44" s="549">
        <f t="shared" si="39"/>
        <v>36481392.120000005</v>
      </c>
      <c r="AY44" s="550">
        <f t="shared" si="59"/>
        <v>9351.8052089207904</v>
      </c>
      <c r="AZ44" s="549">
        <f t="shared" si="40"/>
        <v>37</v>
      </c>
    </row>
    <row r="45" spans="1:52" s="551" customFormat="1" ht="15.6" customHeight="1" x14ac:dyDescent="0.2">
      <c r="A45" s="1075">
        <v>39</v>
      </c>
      <c r="B45" s="536" t="s">
        <v>44</v>
      </c>
      <c r="C45" s="536">
        <f>'8_2.1.18 SIS'!AP45</f>
        <v>2760</v>
      </c>
      <c r="D45" s="537">
        <f>'[2]Econ. Disad.'!$AP45</f>
        <v>2087</v>
      </c>
      <c r="E45" s="537">
        <f t="shared" si="20"/>
        <v>459.14</v>
      </c>
      <c r="F45" s="537">
        <f>[2]CTE!$AP45</f>
        <v>1282.5</v>
      </c>
      <c r="G45" s="537">
        <f t="shared" si="21"/>
        <v>76.95</v>
      </c>
      <c r="H45" s="537">
        <f>[2]SWD!$AP45</f>
        <v>472</v>
      </c>
      <c r="I45" s="537">
        <f t="shared" si="22"/>
        <v>708</v>
      </c>
      <c r="J45" s="537">
        <f>[2]GT!$AP45</f>
        <v>34</v>
      </c>
      <c r="K45" s="537">
        <f t="shared" si="23"/>
        <v>20.399999999999999</v>
      </c>
      <c r="L45" s="537">
        <f t="shared" si="42"/>
        <v>4740</v>
      </c>
      <c r="M45" s="539">
        <f t="shared" si="43"/>
        <v>0.12640000000000001</v>
      </c>
      <c r="N45" s="537">
        <f t="shared" si="3"/>
        <v>348.86400000000003</v>
      </c>
      <c r="O45" s="537">
        <f t="shared" si="24"/>
        <v>1613.3540000000003</v>
      </c>
      <c r="P45" s="537">
        <f t="shared" si="44"/>
        <v>4373.3540000000003</v>
      </c>
      <c r="Q45" s="540">
        <f t="shared" si="25"/>
        <v>3961</v>
      </c>
      <c r="R45" s="540">
        <f t="shared" si="45"/>
        <v>17322855</v>
      </c>
      <c r="S45" s="540">
        <f>'6_Local Deduct Calc'!J45</f>
        <v>10163447</v>
      </c>
      <c r="T45" s="540">
        <f t="shared" si="26"/>
        <v>10163447</v>
      </c>
      <c r="U45" s="541">
        <f t="shared" si="27"/>
        <v>7159408</v>
      </c>
      <c r="V45" s="542">
        <f t="shared" si="41"/>
        <v>0.4133</v>
      </c>
      <c r="W45" s="542">
        <f t="shared" si="28"/>
        <v>0.5867</v>
      </c>
      <c r="X45" s="543">
        <f t="shared" si="46"/>
        <v>3682.4083333333333</v>
      </c>
      <c r="Y45" s="540">
        <f>'7_Local Revenue'!AQ45</f>
        <v>15215831</v>
      </c>
      <c r="Z45" s="540">
        <f t="shared" si="29"/>
        <v>5052384</v>
      </c>
      <c r="AA45" s="143">
        <f t="shared" si="30"/>
        <v>0</v>
      </c>
      <c r="AB45" s="544">
        <f t="shared" si="47"/>
        <v>5889770.7000000002</v>
      </c>
      <c r="AC45" s="544">
        <f t="shared" si="48"/>
        <v>5052384</v>
      </c>
      <c r="AD45" s="540">
        <f t="shared" si="49"/>
        <v>5098481.9516159995</v>
      </c>
      <c r="AE45" s="545">
        <f t="shared" si="31"/>
        <v>0</v>
      </c>
      <c r="AF45" s="544">
        <f t="shared" si="50"/>
        <v>0</v>
      </c>
      <c r="AG45" s="546">
        <f t="shared" si="32"/>
        <v>0</v>
      </c>
      <c r="AH45" s="545">
        <f t="shared" si="51"/>
        <v>7159408</v>
      </c>
      <c r="AI45" s="544">
        <f t="shared" si="52"/>
        <v>2594</v>
      </c>
      <c r="AJ45" s="545">
        <f>'3A_Level 3'!L45</f>
        <v>790914</v>
      </c>
      <c r="AK45" s="544">
        <f t="shared" si="53"/>
        <v>286.56304347826085</v>
      </c>
      <c r="AL45" s="545">
        <f t="shared" si="33"/>
        <v>7950322</v>
      </c>
      <c r="AM45" s="544">
        <f t="shared" si="54"/>
        <v>2880.5514492753623</v>
      </c>
      <c r="AN45" s="547">
        <f>'3A_Level 3'!M45</f>
        <v>2942776</v>
      </c>
      <c r="AO45" s="548">
        <f t="shared" si="55"/>
        <v>1066.2231884057971</v>
      </c>
      <c r="AP45" s="545">
        <f t="shared" si="34"/>
        <v>10102184</v>
      </c>
      <c r="AQ45" s="544">
        <f t="shared" si="56"/>
        <v>3660.2115942028986</v>
      </c>
      <c r="AR45" s="546">
        <f t="shared" si="35"/>
        <v>0.39901169187236835</v>
      </c>
      <c r="AS45" s="549">
        <f t="shared" si="36"/>
        <v>64</v>
      </c>
      <c r="AT45" s="544">
        <f t="shared" si="57"/>
        <v>15215831</v>
      </c>
      <c r="AU45" s="544">
        <f t="shared" si="58"/>
        <v>5512.98</v>
      </c>
      <c r="AV45" s="549">
        <f t="shared" si="37"/>
        <v>5</v>
      </c>
      <c r="AW45" s="546">
        <f t="shared" si="38"/>
        <v>0.6009883081276316</v>
      </c>
      <c r="AX45" s="549">
        <f t="shared" si="39"/>
        <v>25318015</v>
      </c>
      <c r="AY45" s="550">
        <f t="shared" si="59"/>
        <v>9173.19384057971</v>
      </c>
      <c r="AZ45" s="549">
        <f t="shared" si="40"/>
        <v>44</v>
      </c>
    </row>
    <row r="46" spans="1:52" s="553" customFormat="1" ht="15.6" customHeight="1" x14ac:dyDescent="0.2">
      <c r="A46" s="1076">
        <v>40</v>
      </c>
      <c r="B46" s="1077" t="s">
        <v>45</v>
      </c>
      <c r="C46" s="1077">
        <f>'8_2.1.18 SIS'!AP46</f>
        <v>22274</v>
      </c>
      <c r="D46" s="1078">
        <f>'[2]Econ. Disad.'!$AP46</f>
        <v>16992</v>
      </c>
      <c r="E46" s="1078">
        <f t="shared" si="20"/>
        <v>3738.2400000000002</v>
      </c>
      <c r="F46" s="1078">
        <f>[2]CTE!$AP46</f>
        <v>10263</v>
      </c>
      <c r="G46" s="1078">
        <f t="shared" si="21"/>
        <v>615.78</v>
      </c>
      <c r="H46" s="1078">
        <f>[2]SWD!$AP46</f>
        <v>2925</v>
      </c>
      <c r="I46" s="1078">
        <f t="shared" si="22"/>
        <v>4387.5</v>
      </c>
      <c r="J46" s="1078">
        <f>[2]GT!$AP46</f>
        <v>495</v>
      </c>
      <c r="K46" s="1078">
        <f t="shared" si="23"/>
        <v>297</v>
      </c>
      <c r="L46" s="1078">
        <f t="shared" si="42"/>
        <v>0</v>
      </c>
      <c r="M46" s="1079">
        <f t="shared" si="43"/>
        <v>0</v>
      </c>
      <c r="N46" s="1078">
        <f t="shared" si="3"/>
        <v>0</v>
      </c>
      <c r="O46" s="1078">
        <f t="shared" si="24"/>
        <v>9038.52</v>
      </c>
      <c r="P46" s="552">
        <f t="shared" si="44"/>
        <v>31312.52</v>
      </c>
      <c r="Q46" s="951">
        <f t="shared" si="25"/>
        <v>3961</v>
      </c>
      <c r="R46" s="951">
        <f t="shared" si="45"/>
        <v>124028892</v>
      </c>
      <c r="S46" s="951">
        <f>'6_Local Deduct Calc'!J46</f>
        <v>32300030</v>
      </c>
      <c r="T46" s="951">
        <f t="shared" si="26"/>
        <v>32300030</v>
      </c>
      <c r="U46" s="952">
        <f t="shared" si="27"/>
        <v>91728862</v>
      </c>
      <c r="V46" s="1080">
        <f t="shared" si="41"/>
        <v>0.73960000000000004</v>
      </c>
      <c r="W46" s="953">
        <f t="shared" si="28"/>
        <v>0.26040000000000002</v>
      </c>
      <c r="X46" s="954">
        <f t="shared" si="46"/>
        <v>1450.12256442489</v>
      </c>
      <c r="Y46" s="951">
        <f>'7_Local Revenue'!AQ46</f>
        <v>90948014</v>
      </c>
      <c r="Z46" s="951">
        <f t="shared" si="29"/>
        <v>58647984</v>
      </c>
      <c r="AA46" s="1081">
        <f t="shared" si="30"/>
        <v>0</v>
      </c>
      <c r="AB46" s="1082">
        <f t="shared" si="47"/>
        <v>42169823.280000001</v>
      </c>
      <c r="AC46" s="1082">
        <f t="shared" si="48"/>
        <v>42169823.280000001</v>
      </c>
      <c r="AD46" s="951">
        <f t="shared" si="49"/>
        <v>18887357.809232641</v>
      </c>
      <c r="AE46" s="1083">
        <f t="shared" si="31"/>
        <v>23282465</v>
      </c>
      <c r="AF46" s="1082">
        <f t="shared" si="50"/>
        <v>1045</v>
      </c>
      <c r="AG46" s="1084">
        <f t="shared" si="32"/>
        <v>0.55210000000000004</v>
      </c>
      <c r="AH46" s="1083">
        <f t="shared" si="51"/>
        <v>115011327</v>
      </c>
      <c r="AI46" s="1082">
        <f t="shared" si="52"/>
        <v>5163</v>
      </c>
      <c r="AJ46" s="1083">
        <f>'3A_Level 3'!L46</f>
        <v>3762580</v>
      </c>
      <c r="AK46" s="1082">
        <f t="shared" si="53"/>
        <v>168.92251055041751</v>
      </c>
      <c r="AL46" s="1083">
        <f t="shared" si="33"/>
        <v>118773907</v>
      </c>
      <c r="AM46" s="1082">
        <f t="shared" si="54"/>
        <v>5332.4013199245755</v>
      </c>
      <c r="AN46" s="1085">
        <f>'3A_Level 3'!M46</f>
        <v>19360394</v>
      </c>
      <c r="AO46" s="1086">
        <f t="shared" si="55"/>
        <v>869.19251144832538</v>
      </c>
      <c r="AP46" s="1083">
        <f t="shared" si="34"/>
        <v>134371721</v>
      </c>
      <c r="AQ46" s="1082">
        <f t="shared" si="56"/>
        <v>6032.6713208224837</v>
      </c>
      <c r="AR46" s="1084">
        <f t="shared" si="35"/>
        <v>0.64341461446677239</v>
      </c>
      <c r="AS46" s="1087">
        <f t="shared" si="36"/>
        <v>33</v>
      </c>
      <c r="AT46" s="1082">
        <f t="shared" si="57"/>
        <v>74469853.280000001</v>
      </c>
      <c r="AU46" s="1082">
        <f t="shared" si="58"/>
        <v>3343.35</v>
      </c>
      <c r="AV46" s="1087">
        <f t="shared" si="37"/>
        <v>41</v>
      </c>
      <c r="AW46" s="1084">
        <f t="shared" si="38"/>
        <v>0.35658538553322766</v>
      </c>
      <c r="AX46" s="1087">
        <f t="shared" si="39"/>
        <v>208841574.28</v>
      </c>
      <c r="AY46" s="1088">
        <f t="shared" si="59"/>
        <v>9376.0247050372636</v>
      </c>
      <c r="AZ46" s="1087">
        <f t="shared" si="40"/>
        <v>33</v>
      </c>
    </row>
    <row r="47" spans="1:52" s="551" customFormat="1" ht="15.6" customHeight="1" x14ac:dyDescent="0.2">
      <c r="A47" s="1075">
        <v>41</v>
      </c>
      <c r="B47" s="536" t="s">
        <v>46</v>
      </c>
      <c r="C47" s="537">
        <f>'8_2.1.18 SIS'!AP47</f>
        <v>1419</v>
      </c>
      <c r="D47" s="537">
        <f>'[2]Econ. Disad.'!$AP47</f>
        <v>1231</v>
      </c>
      <c r="E47" s="537">
        <f t="shared" si="20"/>
        <v>270.82</v>
      </c>
      <c r="F47" s="537">
        <f>[2]CTE!$AP47</f>
        <v>923.5</v>
      </c>
      <c r="G47" s="537">
        <f t="shared" si="21"/>
        <v>55.41</v>
      </c>
      <c r="H47" s="537">
        <f>[2]SWD!$AP47</f>
        <v>174</v>
      </c>
      <c r="I47" s="537">
        <f t="shared" si="22"/>
        <v>261</v>
      </c>
      <c r="J47" s="537">
        <f>[2]GT!$AP47</f>
        <v>17</v>
      </c>
      <c r="K47" s="537">
        <f t="shared" si="23"/>
        <v>10.199999999999999</v>
      </c>
      <c r="L47" s="538">
        <f t="shared" si="42"/>
        <v>6081</v>
      </c>
      <c r="M47" s="539">
        <f t="shared" si="43"/>
        <v>0.16216</v>
      </c>
      <c r="N47" s="537">
        <f t="shared" si="3"/>
        <v>230.10504</v>
      </c>
      <c r="O47" s="537">
        <f t="shared" si="24"/>
        <v>827.53504000000009</v>
      </c>
      <c r="P47" s="537">
        <f t="shared" si="44"/>
        <v>2246.5350400000002</v>
      </c>
      <c r="Q47" s="540">
        <f t="shared" si="25"/>
        <v>3961</v>
      </c>
      <c r="R47" s="540">
        <f t="shared" si="45"/>
        <v>8898525</v>
      </c>
      <c r="S47" s="540">
        <f>'6_Local Deduct Calc'!J47</f>
        <v>5032003</v>
      </c>
      <c r="T47" s="540">
        <f t="shared" si="26"/>
        <v>5032003</v>
      </c>
      <c r="U47" s="541">
        <f t="shared" si="27"/>
        <v>3866522</v>
      </c>
      <c r="V47" s="542">
        <f t="shared" si="41"/>
        <v>0.4345</v>
      </c>
      <c r="W47" s="542">
        <f t="shared" si="28"/>
        <v>0.5655</v>
      </c>
      <c r="X47" s="543">
        <f t="shared" si="46"/>
        <v>3546.1613812544047</v>
      </c>
      <c r="Y47" s="540">
        <f>'7_Local Revenue'!AQ47</f>
        <v>14405482</v>
      </c>
      <c r="Z47" s="540">
        <f t="shared" si="29"/>
        <v>9373479</v>
      </c>
      <c r="AA47" s="143">
        <f t="shared" si="30"/>
        <v>0</v>
      </c>
      <c r="AB47" s="544">
        <f t="shared" si="47"/>
        <v>3025498.5</v>
      </c>
      <c r="AC47" s="544">
        <f t="shared" si="48"/>
        <v>3025498.5</v>
      </c>
      <c r="AD47" s="540">
        <f t="shared" si="49"/>
        <v>2942781.3710099999</v>
      </c>
      <c r="AE47" s="545">
        <f t="shared" si="31"/>
        <v>82717</v>
      </c>
      <c r="AF47" s="544">
        <f t="shared" si="50"/>
        <v>58</v>
      </c>
      <c r="AG47" s="546">
        <f t="shared" si="32"/>
        <v>2.7300000000000001E-2</v>
      </c>
      <c r="AH47" s="545">
        <f t="shared" si="51"/>
        <v>3949239</v>
      </c>
      <c r="AI47" s="544">
        <f t="shared" si="52"/>
        <v>2783</v>
      </c>
      <c r="AJ47" s="545">
        <f>'3A_Level 3'!L47</f>
        <v>239701</v>
      </c>
      <c r="AK47" s="544">
        <f t="shared" si="53"/>
        <v>168.92248062015503</v>
      </c>
      <c r="AL47" s="545">
        <f t="shared" si="33"/>
        <v>4188940</v>
      </c>
      <c r="AM47" s="544">
        <f t="shared" si="54"/>
        <v>2952.0366455250178</v>
      </c>
      <c r="AN47" s="547">
        <f>'3A_Level 3'!M47</f>
        <v>1497247</v>
      </c>
      <c r="AO47" s="548">
        <f t="shared" si="55"/>
        <v>1055.1423537702608</v>
      </c>
      <c r="AP47" s="545">
        <f t="shared" si="34"/>
        <v>5446486</v>
      </c>
      <c r="AQ47" s="544">
        <f t="shared" si="56"/>
        <v>3838.2565186751235</v>
      </c>
      <c r="AR47" s="546">
        <f t="shared" si="35"/>
        <v>0.40332427736622239</v>
      </c>
      <c r="AS47" s="549">
        <f t="shared" si="36"/>
        <v>63</v>
      </c>
      <c r="AT47" s="544">
        <f t="shared" si="57"/>
        <v>8057501.5</v>
      </c>
      <c r="AU47" s="544">
        <f t="shared" si="58"/>
        <v>5678.3</v>
      </c>
      <c r="AV47" s="549">
        <f t="shared" si="37"/>
        <v>4</v>
      </c>
      <c r="AW47" s="546">
        <f t="shared" si="38"/>
        <v>0.59667572263377766</v>
      </c>
      <c r="AX47" s="549">
        <f t="shared" si="39"/>
        <v>13503987.5</v>
      </c>
      <c r="AY47" s="550">
        <f t="shared" si="59"/>
        <v>9516.5521494009863</v>
      </c>
      <c r="AZ47" s="549">
        <f t="shared" si="40"/>
        <v>27</v>
      </c>
    </row>
    <row r="48" spans="1:52" s="551" customFormat="1" ht="15.6" customHeight="1" x14ac:dyDescent="0.2">
      <c r="A48" s="1075">
        <v>42</v>
      </c>
      <c r="B48" s="536" t="s">
        <v>47</v>
      </c>
      <c r="C48" s="536">
        <f>'8_2.1.18 SIS'!AP48</f>
        <v>2843</v>
      </c>
      <c r="D48" s="537">
        <f>'[2]Econ. Disad.'!$AP48</f>
        <v>2317</v>
      </c>
      <c r="E48" s="537">
        <f t="shared" si="20"/>
        <v>509.74</v>
      </c>
      <c r="F48" s="537">
        <f>[2]CTE!$AP48</f>
        <v>1625.5</v>
      </c>
      <c r="G48" s="537">
        <f t="shared" si="21"/>
        <v>97.53</v>
      </c>
      <c r="H48" s="537">
        <f>[2]SWD!$AP48</f>
        <v>349</v>
      </c>
      <c r="I48" s="537">
        <f t="shared" si="22"/>
        <v>523.5</v>
      </c>
      <c r="J48" s="537">
        <f>[2]GT!$AP48</f>
        <v>57</v>
      </c>
      <c r="K48" s="537">
        <f t="shared" si="23"/>
        <v>34.199999999999996</v>
      </c>
      <c r="L48" s="537">
        <f t="shared" si="42"/>
        <v>4657</v>
      </c>
      <c r="M48" s="539">
        <f t="shared" si="43"/>
        <v>0.12418999999999999</v>
      </c>
      <c r="N48" s="537">
        <f t="shared" si="3"/>
        <v>353.07216999999997</v>
      </c>
      <c r="O48" s="537">
        <f t="shared" si="24"/>
        <v>1518.0421699999999</v>
      </c>
      <c r="P48" s="537">
        <f t="shared" si="44"/>
        <v>4361.0421699999997</v>
      </c>
      <c r="Q48" s="540">
        <f t="shared" si="25"/>
        <v>3961</v>
      </c>
      <c r="R48" s="540">
        <f t="shared" si="45"/>
        <v>17274088</v>
      </c>
      <c r="S48" s="540">
        <f>'6_Local Deduct Calc'!J48</f>
        <v>5660240</v>
      </c>
      <c r="T48" s="540">
        <f t="shared" si="26"/>
        <v>5660240</v>
      </c>
      <c r="U48" s="541">
        <f t="shared" si="27"/>
        <v>11613848</v>
      </c>
      <c r="V48" s="542">
        <f t="shared" si="41"/>
        <v>0.67230000000000001</v>
      </c>
      <c r="W48" s="542">
        <f t="shared" si="28"/>
        <v>0.32769999999999999</v>
      </c>
      <c r="X48" s="543">
        <f t="shared" si="46"/>
        <v>1990.9391487864932</v>
      </c>
      <c r="Y48" s="540">
        <f>'7_Local Revenue'!AQ48</f>
        <v>12714655</v>
      </c>
      <c r="Z48" s="540">
        <f t="shared" si="29"/>
        <v>7054415</v>
      </c>
      <c r="AA48" s="143">
        <f t="shared" si="30"/>
        <v>0</v>
      </c>
      <c r="AB48" s="544">
        <f t="shared" si="47"/>
        <v>5873189.9200000009</v>
      </c>
      <c r="AC48" s="544">
        <f t="shared" si="48"/>
        <v>5873189.9200000009</v>
      </c>
      <c r="AD48" s="540">
        <f t="shared" si="49"/>
        <v>3310388.2592684799</v>
      </c>
      <c r="AE48" s="545">
        <f t="shared" si="31"/>
        <v>2562802</v>
      </c>
      <c r="AF48" s="544">
        <f t="shared" si="50"/>
        <v>901</v>
      </c>
      <c r="AG48" s="546">
        <f t="shared" si="32"/>
        <v>0.43640000000000001</v>
      </c>
      <c r="AH48" s="545">
        <f t="shared" si="51"/>
        <v>14176650</v>
      </c>
      <c r="AI48" s="544">
        <f t="shared" si="52"/>
        <v>4987</v>
      </c>
      <c r="AJ48" s="545">
        <f>'3A_Level 3'!L48</f>
        <v>480247</v>
      </c>
      <c r="AK48" s="544">
        <f t="shared" si="53"/>
        <v>168.9226169539219</v>
      </c>
      <c r="AL48" s="545">
        <f t="shared" si="33"/>
        <v>14656897</v>
      </c>
      <c r="AM48" s="544">
        <f t="shared" si="54"/>
        <v>5155.433345058037</v>
      </c>
      <c r="AN48" s="547">
        <f>'3A_Level 3'!M48</f>
        <v>1999205</v>
      </c>
      <c r="AO48" s="548">
        <f t="shared" si="55"/>
        <v>703.20260288427721</v>
      </c>
      <c r="AP48" s="545">
        <f t="shared" si="34"/>
        <v>16175855</v>
      </c>
      <c r="AQ48" s="544">
        <f t="shared" si="56"/>
        <v>5689.713330988393</v>
      </c>
      <c r="AR48" s="546">
        <f t="shared" si="35"/>
        <v>0.58377020723203854</v>
      </c>
      <c r="AS48" s="549">
        <f t="shared" si="36"/>
        <v>46</v>
      </c>
      <c r="AT48" s="544">
        <f t="shared" si="57"/>
        <v>11533429.92</v>
      </c>
      <c r="AU48" s="544">
        <f t="shared" si="58"/>
        <v>4056.78</v>
      </c>
      <c r="AV48" s="549">
        <f t="shared" si="37"/>
        <v>23</v>
      </c>
      <c r="AW48" s="546">
        <f t="shared" si="38"/>
        <v>0.41622979276796146</v>
      </c>
      <c r="AX48" s="549">
        <f t="shared" si="39"/>
        <v>27709284.920000002</v>
      </c>
      <c r="AY48" s="550">
        <f t="shared" si="59"/>
        <v>9746.4948716144918</v>
      </c>
      <c r="AZ48" s="549">
        <f t="shared" si="40"/>
        <v>19</v>
      </c>
    </row>
    <row r="49" spans="1:52" s="551" customFormat="1" ht="15.6" customHeight="1" x14ac:dyDescent="0.2">
      <c r="A49" s="1075">
        <v>43</v>
      </c>
      <c r="B49" s="536" t="s">
        <v>48</v>
      </c>
      <c r="C49" s="536">
        <f>'8_2.1.18 SIS'!AP49</f>
        <v>4114</v>
      </c>
      <c r="D49" s="537">
        <f>'[2]Econ. Disad.'!$AP49</f>
        <v>3116</v>
      </c>
      <c r="E49" s="537">
        <f t="shared" si="20"/>
        <v>685.52</v>
      </c>
      <c r="F49" s="537">
        <f>[2]CTE!$AP49</f>
        <v>2736.5</v>
      </c>
      <c r="G49" s="537">
        <f t="shared" si="21"/>
        <v>164.19</v>
      </c>
      <c r="H49" s="537">
        <f>[2]SWD!$AP49</f>
        <v>569</v>
      </c>
      <c r="I49" s="537">
        <f t="shared" si="22"/>
        <v>853.5</v>
      </c>
      <c r="J49" s="537">
        <f>[2]GT!$AP49</f>
        <v>88</v>
      </c>
      <c r="K49" s="537">
        <f t="shared" si="23"/>
        <v>52.8</v>
      </c>
      <c r="L49" s="537">
        <f t="shared" si="42"/>
        <v>3386</v>
      </c>
      <c r="M49" s="539">
        <f t="shared" si="43"/>
        <v>9.0289999999999995E-2</v>
      </c>
      <c r="N49" s="537">
        <f t="shared" si="3"/>
        <v>371.45305999999999</v>
      </c>
      <c r="O49" s="537">
        <f t="shared" si="24"/>
        <v>2127.46306</v>
      </c>
      <c r="P49" s="537">
        <f t="shared" si="44"/>
        <v>6241.46306</v>
      </c>
      <c r="Q49" s="540">
        <f t="shared" si="25"/>
        <v>3961</v>
      </c>
      <c r="R49" s="540">
        <f t="shared" si="45"/>
        <v>24722435</v>
      </c>
      <c r="S49" s="540">
        <f>'6_Local Deduct Calc'!J49</f>
        <v>5211392</v>
      </c>
      <c r="T49" s="540">
        <f t="shared" si="26"/>
        <v>5211392</v>
      </c>
      <c r="U49" s="541">
        <f t="shared" si="27"/>
        <v>19511043</v>
      </c>
      <c r="V49" s="542">
        <f t="shared" si="41"/>
        <v>0.78920000000000001</v>
      </c>
      <c r="W49" s="542">
        <f t="shared" si="28"/>
        <v>0.21079999999999999</v>
      </c>
      <c r="X49" s="543">
        <f t="shared" si="46"/>
        <v>1266.7457462323773</v>
      </c>
      <c r="Y49" s="540">
        <f>'7_Local Revenue'!AQ49</f>
        <v>14561401</v>
      </c>
      <c r="Z49" s="540">
        <f t="shared" si="29"/>
        <v>9350009</v>
      </c>
      <c r="AA49" s="143">
        <f t="shared" si="30"/>
        <v>0</v>
      </c>
      <c r="AB49" s="544">
        <f t="shared" si="47"/>
        <v>8405627.9000000004</v>
      </c>
      <c r="AC49" s="544">
        <f t="shared" si="48"/>
        <v>8405627.9000000004</v>
      </c>
      <c r="AD49" s="540">
        <f t="shared" si="49"/>
        <v>3047678.9414704</v>
      </c>
      <c r="AE49" s="545">
        <f t="shared" si="31"/>
        <v>5357949</v>
      </c>
      <c r="AF49" s="544">
        <f t="shared" si="50"/>
        <v>1302</v>
      </c>
      <c r="AG49" s="546">
        <f t="shared" si="32"/>
        <v>0.63739999999999997</v>
      </c>
      <c r="AH49" s="545">
        <f t="shared" si="51"/>
        <v>24868992</v>
      </c>
      <c r="AI49" s="544">
        <f t="shared" si="52"/>
        <v>6045</v>
      </c>
      <c r="AJ49" s="545">
        <f>'3A_Level 3'!L49</f>
        <v>694947</v>
      </c>
      <c r="AK49" s="544">
        <f t="shared" si="53"/>
        <v>168.92245989304814</v>
      </c>
      <c r="AL49" s="545">
        <f t="shared" si="33"/>
        <v>25563939</v>
      </c>
      <c r="AM49" s="544">
        <f t="shared" si="54"/>
        <v>6213.8889158969369</v>
      </c>
      <c r="AN49" s="547">
        <f>'3A_Level 3'!M49</f>
        <v>3058893</v>
      </c>
      <c r="AO49" s="548">
        <f t="shared" si="55"/>
        <v>743.53257170636846</v>
      </c>
      <c r="AP49" s="545">
        <f t="shared" si="34"/>
        <v>27927885</v>
      </c>
      <c r="AQ49" s="544">
        <f t="shared" si="56"/>
        <v>6788.4990277102579</v>
      </c>
      <c r="AR49" s="546">
        <f t="shared" si="35"/>
        <v>0.67223369670055499</v>
      </c>
      <c r="AS49" s="549">
        <f t="shared" si="36"/>
        <v>26</v>
      </c>
      <c r="AT49" s="544">
        <f t="shared" si="57"/>
        <v>13617019.9</v>
      </c>
      <c r="AU49" s="544">
        <f t="shared" si="58"/>
        <v>3309.92</v>
      </c>
      <c r="AV49" s="549">
        <f t="shared" si="37"/>
        <v>44</v>
      </c>
      <c r="AW49" s="546">
        <f t="shared" si="38"/>
        <v>0.32776630329944506</v>
      </c>
      <c r="AX49" s="549">
        <f t="shared" si="39"/>
        <v>41544904.899999999</v>
      </c>
      <c r="AY49" s="550">
        <f t="shared" si="59"/>
        <v>10098.421220223627</v>
      </c>
      <c r="AZ49" s="549">
        <f t="shared" si="40"/>
        <v>12</v>
      </c>
    </row>
    <row r="50" spans="1:52" s="551" customFormat="1" ht="15.6" customHeight="1" x14ac:dyDescent="0.2">
      <c r="A50" s="1075">
        <v>44</v>
      </c>
      <c r="B50" s="536" t="s">
        <v>49</v>
      </c>
      <c r="C50" s="536">
        <f>'8_2.1.18 SIS'!AP50</f>
        <v>7265</v>
      </c>
      <c r="D50" s="537">
        <f>'[2]Econ. Disad.'!$AP50</f>
        <v>6089</v>
      </c>
      <c r="E50" s="537">
        <f t="shared" si="20"/>
        <v>1339.58</v>
      </c>
      <c r="F50" s="537">
        <f>[2]CTE!$AP50</f>
        <v>2808</v>
      </c>
      <c r="G50" s="537">
        <f t="shared" si="21"/>
        <v>168.48</v>
      </c>
      <c r="H50" s="537">
        <f>[2]SWD!$AP50</f>
        <v>834</v>
      </c>
      <c r="I50" s="537">
        <f t="shared" si="22"/>
        <v>1251</v>
      </c>
      <c r="J50" s="537">
        <f>[2]GT!$AP50</f>
        <v>126</v>
      </c>
      <c r="K50" s="537">
        <f t="shared" si="23"/>
        <v>75.599999999999994</v>
      </c>
      <c r="L50" s="537">
        <f t="shared" si="42"/>
        <v>235</v>
      </c>
      <c r="M50" s="539">
        <f t="shared" si="43"/>
        <v>6.2700000000000004E-3</v>
      </c>
      <c r="N50" s="537">
        <f t="shared" si="3"/>
        <v>45.551550000000006</v>
      </c>
      <c r="O50" s="537">
        <f t="shared" si="24"/>
        <v>2880.21155</v>
      </c>
      <c r="P50" s="537">
        <f t="shared" si="44"/>
        <v>10145.21155</v>
      </c>
      <c r="Q50" s="540">
        <f t="shared" si="25"/>
        <v>3961</v>
      </c>
      <c r="R50" s="540">
        <f t="shared" si="45"/>
        <v>40185183</v>
      </c>
      <c r="S50" s="540">
        <f>'6_Local Deduct Calc'!J50</f>
        <v>10670723</v>
      </c>
      <c r="T50" s="540">
        <f t="shared" si="26"/>
        <v>10670723</v>
      </c>
      <c r="U50" s="541">
        <f t="shared" si="27"/>
        <v>29514460</v>
      </c>
      <c r="V50" s="542">
        <f t="shared" si="41"/>
        <v>0.73450000000000004</v>
      </c>
      <c r="W50" s="542">
        <f t="shared" si="28"/>
        <v>0.26550000000000001</v>
      </c>
      <c r="X50" s="543">
        <f t="shared" si="46"/>
        <v>1468.7849965588437</v>
      </c>
      <c r="Y50" s="540">
        <f>'7_Local Revenue'!AQ50</f>
        <v>28917981</v>
      </c>
      <c r="Z50" s="540">
        <f t="shared" si="29"/>
        <v>18247258</v>
      </c>
      <c r="AA50" s="143">
        <f t="shared" si="30"/>
        <v>0</v>
      </c>
      <c r="AB50" s="544">
        <f t="shared" si="47"/>
        <v>13662962.220000001</v>
      </c>
      <c r="AC50" s="544">
        <f t="shared" si="48"/>
        <v>13662962.220000001</v>
      </c>
      <c r="AD50" s="540">
        <f t="shared" si="49"/>
        <v>6239328.3273852002</v>
      </c>
      <c r="AE50" s="545">
        <f t="shared" si="31"/>
        <v>7423634</v>
      </c>
      <c r="AF50" s="544">
        <f t="shared" si="50"/>
        <v>1022</v>
      </c>
      <c r="AG50" s="546">
        <f t="shared" si="32"/>
        <v>0.54330000000000001</v>
      </c>
      <c r="AH50" s="545">
        <f t="shared" si="51"/>
        <v>36938094</v>
      </c>
      <c r="AI50" s="544">
        <f t="shared" si="52"/>
        <v>5084</v>
      </c>
      <c r="AJ50" s="545">
        <f>'3A_Level 3'!L50</f>
        <v>1227222</v>
      </c>
      <c r="AK50" s="544">
        <f t="shared" si="53"/>
        <v>168.92250516173434</v>
      </c>
      <c r="AL50" s="545">
        <f t="shared" si="33"/>
        <v>38165316</v>
      </c>
      <c r="AM50" s="544">
        <f t="shared" si="54"/>
        <v>5253.3125946317959</v>
      </c>
      <c r="AN50" s="547">
        <f>'3A_Level 3'!M50</f>
        <v>6045079</v>
      </c>
      <c r="AO50" s="548">
        <f t="shared" si="55"/>
        <v>832.08245010323469</v>
      </c>
      <c r="AP50" s="545">
        <f t="shared" si="34"/>
        <v>42983173</v>
      </c>
      <c r="AQ50" s="544">
        <f t="shared" si="56"/>
        <v>5916.4725395732967</v>
      </c>
      <c r="AR50" s="546">
        <f t="shared" si="35"/>
        <v>0.63852018850204739</v>
      </c>
      <c r="AS50" s="549">
        <f t="shared" si="36"/>
        <v>36</v>
      </c>
      <c r="AT50" s="544">
        <f t="shared" si="57"/>
        <v>24333685.219999999</v>
      </c>
      <c r="AU50" s="544">
        <f t="shared" si="58"/>
        <v>3349.44</v>
      </c>
      <c r="AV50" s="549">
        <f t="shared" si="37"/>
        <v>38</v>
      </c>
      <c r="AW50" s="546">
        <f t="shared" si="38"/>
        <v>0.36147981149795255</v>
      </c>
      <c r="AX50" s="549">
        <f t="shared" si="39"/>
        <v>67316858.219999999</v>
      </c>
      <c r="AY50" s="550">
        <f t="shared" si="59"/>
        <v>9265.9130378527188</v>
      </c>
      <c r="AZ50" s="549">
        <f t="shared" si="40"/>
        <v>41</v>
      </c>
    </row>
    <row r="51" spans="1:52" s="553" customFormat="1" ht="15.6" customHeight="1" x14ac:dyDescent="0.2">
      <c r="A51" s="1076">
        <v>45</v>
      </c>
      <c r="B51" s="1077" t="s">
        <v>50</v>
      </c>
      <c r="C51" s="1077">
        <f>'8_2.1.18 SIS'!AP51</f>
        <v>9283</v>
      </c>
      <c r="D51" s="1078">
        <f>'[2]Econ. Disad.'!$AP51</f>
        <v>5416</v>
      </c>
      <c r="E51" s="1078">
        <f t="shared" si="20"/>
        <v>1191.52</v>
      </c>
      <c r="F51" s="1078">
        <f>[2]CTE!$AP51</f>
        <v>5455.5</v>
      </c>
      <c r="G51" s="1078">
        <f t="shared" si="21"/>
        <v>327.33</v>
      </c>
      <c r="H51" s="1078">
        <f>[2]SWD!$AP51</f>
        <v>991</v>
      </c>
      <c r="I51" s="1078">
        <f t="shared" si="22"/>
        <v>1486.5</v>
      </c>
      <c r="J51" s="1078">
        <f>[2]GT!$AP51</f>
        <v>665</v>
      </c>
      <c r="K51" s="1078">
        <f t="shared" si="23"/>
        <v>399</v>
      </c>
      <c r="L51" s="1078">
        <f t="shared" si="42"/>
        <v>0</v>
      </c>
      <c r="M51" s="1079">
        <f t="shared" si="43"/>
        <v>0</v>
      </c>
      <c r="N51" s="1078">
        <f t="shared" si="3"/>
        <v>0</v>
      </c>
      <c r="O51" s="1078">
        <f t="shared" si="24"/>
        <v>3404.35</v>
      </c>
      <c r="P51" s="552">
        <f t="shared" si="44"/>
        <v>12687.35</v>
      </c>
      <c r="Q51" s="951">
        <f t="shared" si="25"/>
        <v>3961</v>
      </c>
      <c r="R51" s="951">
        <f t="shared" si="45"/>
        <v>50254593</v>
      </c>
      <c r="S51" s="951">
        <f>'6_Local Deduct Calc'!J51</f>
        <v>31083340</v>
      </c>
      <c r="T51" s="951">
        <f t="shared" si="26"/>
        <v>31083340</v>
      </c>
      <c r="U51" s="952">
        <f t="shared" si="27"/>
        <v>19171253</v>
      </c>
      <c r="V51" s="1080">
        <f t="shared" si="41"/>
        <v>0.38150000000000001</v>
      </c>
      <c r="W51" s="953">
        <f t="shared" si="28"/>
        <v>0.61850000000000005</v>
      </c>
      <c r="X51" s="954">
        <f t="shared" si="46"/>
        <v>3348.4153829580955</v>
      </c>
      <c r="Y51" s="951">
        <f>'7_Local Revenue'!AQ51</f>
        <v>116593489</v>
      </c>
      <c r="Z51" s="951">
        <f t="shared" si="29"/>
        <v>85510149</v>
      </c>
      <c r="AA51" s="1081">
        <f t="shared" si="30"/>
        <v>0</v>
      </c>
      <c r="AB51" s="1082">
        <f t="shared" si="47"/>
        <v>17086561.620000001</v>
      </c>
      <c r="AC51" s="1082">
        <f t="shared" si="48"/>
        <v>17086561.620000001</v>
      </c>
      <c r="AD51" s="951">
        <f t="shared" si="49"/>
        <v>18177025.982588399</v>
      </c>
      <c r="AE51" s="1083">
        <f t="shared" si="31"/>
        <v>0</v>
      </c>
      <c r="AF51" s="1082">
        <f t="shared" si="50"/>
        <v>0</v>
      </c>
      <c r="AG51" s="1084">
        <f t="shared" si="32"/>
        <v>0</v>
      </c>
      <c r="AH51" s="1083">
        <f t="shared" si="51"/>
        <v>19171253</v>
      </c>
      <c r="AI51" s="1082">
        <f t="shared" si="52"/>
        <v>2065</v>
      </c>
      <c r="AJ51" s="1083">
        <f>'3A_Level 3'!L51</f>
        <v>3811982</v>
      </c>
      <c r="AK51" s="1082">
        <f t="shared" si="53"/>
        <v>410.64117203490252</v>
      </c>
      <c r="AL51" s="1083">
        <f t="shared" si="33"/>
        <v>22983235</v>
      </c>
      <c r="AM51" s="1082">
        <f t="shared" si="54"/>
        <v>2475.8413228482173</v>
      </c>
      <c r="AN51" s="1085">
        <f>'3A_Level 3'!M51</f>
        <v>10810993</v>
      </c>
      <c r="AO51" s="1086">
        <f t="shared" si="55"/>
        <v>1164.6012065065172</v>
      </c>
      <c r="AP51" s="1083">
        <f t="shared" si="34"/>
        <v>29982246</v>
      </c>
      <c r="AQ51" s="1082">
        <f t="shared" si="56"/>
        <v>3229.8013573198318</v>
      </c>
      <c r="AR51" s="1084">
        <f t="shared" si="35"/>
        <v>0.38363943810965995</v>
      </c>
      <c r="AS51" s="1087">
        <f t="shared" si="36"/>
        <v>66</v>
      </c>
      <c r="AT51" s="1082">
        <f t="shared" si="57"/>
        <v>48169901.619999997</v>
      </c>
      <c r="AU51" s="1082">
        <f t="shared" si="58"/>
        <v>5189.04</v>
      </c>
      <c r="AV51" s="1087">
        <f t="shared" si="37"/>
        <v>10</v>
      </c>
      <c r="AW51" s="1084">
        <f t="shared" si="38"/>
        <v>0.61636056189033994</v>
      </c>
      <c r="AX51" s="1087">
        <f t="shared" si="39"/>
        <v>78152147.620000005</v>
      </c>
      <c r="AY51" s="1088">
        <f t="shared" si="59"/>
        <v>8418.8460217602078</v>
      </c>
      <c r="AZ51" s="1087">
        <f t="shared" si="40"/>
        <v>64</v>
      </c>
    </row>
    <row r="52" spans="1:52" s="551" customFormat="1" ht="15.6" customHeight="1" x14ac:dyDescent="0.2">
      <c r="A52" s="1075">
        <v>46</v>
      </c>
      <c r="B52" s="536" t="s">
        <v>51</v>
      </c>
      <c r="C52" s="537">
        <f>'8_2.1.18 SIS'!AP52</f>
        <v>1160</v>
      </c>
      <c r="D52" s="537">
        <f>'[2]Econ. Disad.'!$AP52</f>
        <v>1133</v>
      </c>
      <c r="E52" s="537">
        <f t="shared" si="20"/>
        <v>249.26</v>
      </c>
      <c r="F52" s="537">
        <f>[2]CTE!$AP52</f>
        <v>460.5</v>
      </c>
      <c r="G52" s="537">
        <f t="shared" si="21"/>
        <v>27.63</v>
      </c>
      <c r="H52" s="537">
        <f>[2]SWD!$AP52</f>
        <v>170</v>
      </c>
      <c r="I52" s="537">
        <f t="shared" si="22"/>
        <v>255</v>
      </c>
      <c r="J52" s="537">
        <f>[2]GT!$AP52</f>
        <v>57</v>
      </c>
      <c r="K52" s="537">
        <f t="shared" si="23"/>
        <v>34.199999999999996</v>
      </c>
      <c r="L52" s="538">
        <f t="shared" si="42"/>
        <v>6340</v>
      </c>
      <c r="M52" s="539">
        <f t="shared" si="43"/>
        <v>0.16907</v>
      </c>
      <c r="N52" s="537">
        <f t="shared" si="3"/>
        <v>196.12119999999999</v>
      </c>
      <c r="O52" s="537">
        <f t="shared" si="24"/>
        <v>762.21119999999996</v>
      </c>
      <c r="P52" s="537">
        <f t="shared" si="44"/>
        <v>1922.2112</v>
      </c>
      <c r="Q52" s="540">
        <f t="shared" si="25"/>
        <v>3961</v>
      </c>
      <c r="R52" s="540">
        <f t="shared" si="45"/>
        <v>7613879</v>
      </c>
      <c r="S52" s="540">
        <f>'6_Local Deduct Calc'!J52</f>
        <v>1419644</v>
      </c>
      <c r="T52" s="540">
        <f t="shared" si="26"/>
        <v>1419644</v>
      </c>
      <c r="U52" s="541">
        <f t="shared" si="27"/>
        <v>6194235</v>
      </c>
      <c r="V52" s="542">
        <f t="shared" si="41"/>
        <v>0.8135</v>
      </c>
      <c r="W52" s="542">
        <f t="shared" si="28"/>
        <v>0.1865</v>
      </c>
      <c r="X52" s="543">
        <f t="shared" si="46"/>
        <v>1223.8310344827587</v>
      </c>
      <c r="Y52" s="540">
        <f>'7_Local Revenue'!AQ52</f>
        <v>3743302</v>
      </c>
      <c r="Z52" s="540">
        <f t="shared" si="29"/>
        <v>2323658</v>
      </c>
      <c r="AA52" s="143">
        <f t="shared" si="30"/>
        <v>0</v>
      </c>
      <c r="AB52" s="544">
        <f t="shared" si="47"/>
        <v>2588718.8600000003</v>
      </c>
      <c r="AC52" s="544">
        <f t="shared" si="48"/>
        <v>2323658</v>
      </c>
      <c r="AD52" s="540">
        <f t="shared" si="49"/>
        <v>745383.01324</v>
      </c>
      <c r="AE52" s="545">
        <f t="shared" si="31"/>
        <v>1578275</v>
      </c>
      <c r="AF52" s="544">
        <f t="shared" si="50"/>
        <v>1361</v>
      </c>
      <c r="AG52" s="546">
        <f t="shared" si="32"/>
        <v>0.67920000000000003</v>
      </c>
      <c r="AH52" s="545">
        <f t="shared" si="51"/>
        <v>7772510</v>
      </c>
      <c r="AI52" s="544">
        <f t="shared" si="52"/>
        <v>6700</v>
      </c>
      <c r="AJ52" s="545">
        <f>'3A_Level 3'!L52</f>
        <v>195950</v>
      </c>
      <c r="AK52" s="544">
        <f t="shared" si="53"/>
        <v>168.92241379310346</v>
      </c>
      <c r="AL52" s="545">
        <f t="shared" si="33"/>
        <v>7968460</v>
      </c>
      <c r="AM52" s="544">
        <f t="shared" si="54"/>
        <v>6869.3620689655172</v>
      </c>
      <c r="AN52" s="547">
        <f>'3A_Level 3'!M52</f>
        <v>1040500</v>
      </c>
      <c r="AO52" s="548">
        <f t="shared" si="55"/>
        <v>896.98275862068965</v>
      </c>
      <c r="AP52" s="545">
        <f t="shared" si="34"/>
        <v>8813010</v>
      </c>
      <c r="AQ52" s="544">
        <f t="shared" si="56"/>
        <v>7597.4224137931033</v>
      </c>
      <c r="AR52" s="546">
        <f t="shared" si="35"/>
        <v>0.70187886379376363</v>
      </c>
      <c r="AS52" s="549">
        <f t="shared" si="36"/>
        <v>11</v>
      </c>
      <c r="AT52" s="544">
        <f t="shared" si="57"/>
        <v>3743302</v>
      </c>
      <c r="AU52" s="544">
        <f t="shared" si="58"/>
        <v>3226.98</v>
      </c>
      <c r="AV52" s="549">
        <f t="shared" si="37"/>
        <v>45</v>
      </c>
      <c r="AW52" s="546">
        <f t="shared" si="38"/>
        <v>0.29812113620623637</v>
      </c>
      <c r="AX52" s="549">
        <f t="shared" si="39"/>
        <v>12556312</v>
      </c>
      <c r="AY52" s="550">
        <f t="shared" si="59"/>
        <v>10824.406896551724</v>
      </c>
      <c r="AZ52" s="549">
        <f t="shared" si="40"/>
        <v>5</v>
      </c>
    </row>
    <row r="53" spans="1:52" s="551" customFormat="1" ht="15.6" customHeight="1" x14ac:dyDescent="0.2">
      <c r="A53" s="1075">
        <v>47</v>
      </c>
      <c r="B53" s="536" t="s">
        <v>52</v>
      </c>
      <c r="C53" s="536">
        <f>'8_2.1.18 SIS'!AP53</f>
        <v>3645</v>
      </c>
      <c r="D53" s="537">
        <f>'[2]Econ. Disad.'!$AP53</f>
        <v>2176</v>
      </c>
      <c r="E53" s="537">
        <f t="shared" si="20"/>
        <v>478.72</v>
      </c>
      <c r="F53" s="537">
        <f>[2]CTE!$AP53</f>
        <v>1717</v>
      </c>
      <c r="G53" s="537">
        <f t="shared" si="21"/>
        <v>103.02</v>
      </c>
      <c r="H53" s="537">
        <f>[2]SWD!$AP53</f>
        <v>569</v>
      </c>
      <c r="I53" s="537">
        <f t="shared" si="22"/>
        <v>853.5</v>
      </c>
      <c r="J53" s="537">
        <f>[2]GT!$AP53</f>
        <v>104</v>
      </c>
      <c r="K53" s="537">
        <f t="shared" si="23"/>
        <v>62.4</v>
      </c>
      <c r="L53" s="537">
        <f t="shared" si="42"/>
        <v>3855</v>
      </c>
      <c r="M53" s="539">
        <f t="shared" si="43"/>
        <v>0.1028</v>
      </c>
      <c r="N53" s="537">
        <f t="shared" si="3"/>
        <v>374.70600000000002</v>
      </c>
      <c r="O53" s="537">
        <f t="shared" si="24"/>
        <v>1872.346</v>
      </c>
      <c r="P53" s="537">
        <f t="shared" si="44"/>
        <v>5517.3459999999995</v>
      </c>
      <c r="Q53" s="540">
        <f t="shared" si="25"/>
        <v>3961</v>
      </c>
      <c r="R53" s="540">
        <f t="shared" si="45"/>
        <v>21854208</v>
      </c>
      <c r="S53" s="540">
        <f>'6_Local Deduct Calc'!J53</f>
        <v>13306038</v>
      </c>
      <c r="T53" s="540">
        <f t="shared" si="26"/>
        <v>13306038</v>
      </c>
      <c r="U53" s="541">
        <f t="shared" si="27"/>
        <v>8548170</v>
      </c>
      <c r="V53" s="542">
        <f t="shared" si="41"/>
        <v>0.3911</v>
      </c>
      <c r="W53" s="542">
        <f t="shared" si="28"/>
        <v>0.6089</v>
      </c>
      <c r="X53" s="543">
        <f t="shared" si="46"/>
        <v>3650.490534979424</v>
      </c>
      <c r="Y53" s="540">
        <f>'7_Local Revenue'!AQ53</f>
        <v>41887926</v>
      </c>
      <c r="Z53" s="540">
        <f t="shared" si="29"/>
        <v>28581888</v>
      </c>
      <c r="AA53" s="143">
        <f t="shared" si="30"/>
        <v>0</v>
      </c>
      <c r="AB53" s="544">
        <f t="shared" si="47"/>
        <v>7430430.7200000007</v>
      </c>
      <c r="AC53" s="544">
        <f t="shared" si="48"/>
        <v>7430430.7200000007</v>
      </c>
      <c r="AD53" s="540">
        <f t="shared" si="49"/>
        <v>7781949.5365017597</v>
      </c>
      <c r="AE53" s="545">
        <f t="shared" si="31"/>
        <v>0</v>
      </c>
      <c r="AF53" s="544">
        <f t="shared" si="50"/>
        <v>0</v>
      </c>
      <c r="AG53" s="546">
        <f t="shared" si="32"/>
        <v>0</v>
      </c>
      <c r="AH53" s="545">
        <f t="shared" si="51"/>
        <v>8548170</v>
      </c>
      <c r="AI53" s="544">
        <f t="shared" si="52"/>
        <v>2345</v>
      </c>
      <c r="AJ53" s="545">
        <f>'3A_Level 3'!L53</f>
        <v>1425114</v>
      </c>
      <c r="AK53" s="544">
        <f t="shared" si="53"/>
        <v>390.97777777777776</v>
      </c>
      <c r="AL53" s="545">
        <f t="shared" si="33"/>
        <v>9973284</v>
      </c>
      <c r="AM53" s="544">
        <f t="shared" si="54"/>
        <v>2736.1547325102879</v>
      </c>
      <c r="AN53" s="547">
        <f>'3A_Level 3'!M53</f>
        <v>4744834</v>
      </c>
      <c r="AO53" s="548">
        <f t="shared" si="55"/>
        <v>1301.7377229080932</v>
      </c>
      <c r="AP53" s="545">
        <f t="shared" si="34"/>
        <v>13293004</v>
      </c>
      <c r="AQ53" s="544">
        <f t="shared" si="56"/>
        <v>3646.9146776406037</v>
      </c>
      <c r="AR53" s="546">
        <f t="shared" si="35"/>
        <v>0.39063208852446774</v>
      </c>
      <c r="AS53" s="549">
        <f t="shared" si="36"/>
        <v>65</v>
      </c>
      <c r="AT53" s="544">
        <f t="shared" si="57"/>
        <v>20736468.719999999</v>
      </c>
      <c r="AU53" s="544">
        <f t="shared" si="58"/>
        <v>5689.02</v>
      </c>
      <c r="AV53" s="549">
        <f t="shared" si="37"/>
        <v>3</v>
      </c>
      <c r="AW53" s="546">
        <f t="shared" si="38"/>
        <v>0.60936791147553226</v>
      </c>
      <c r="AX53" s="549">
        <f t="shared" si="39"/>
        <v>34029472.719999999</v>
      </c>
      <c r="AY53" s="550">
        <f t="shared" si="59"/>
        <v>9335.9321591220851</v>
      </c>
      <c r="AZ53" s="549">
        <f t="shared" si="40"/>
        <v>39</v>
      </c>
    </row>
    <row r="54" spans="1:52" s="551" customFormat="1" ht="15.6" customHeight="1" x14ac:dyDescent="0.2">
      <c r="A54" s="1075">
        <v>48</v>
      </c>
      <c r="B54" s="536" t="s">
        <v>74</v>
      </c>
      <c r="C54" s="536">
        <f>'8_2.1.18 SIS'!AP54</f>
        <v>5890</v>
      </c>
      <c r="D54" s="537">
        <f>'[2]Econ. Disad.'!$AP54</f>
        <v>4939</v>
      </c>
      <c r="E54" s="537">
        <f t="shared" si="20"/>
        <v>1086.58</v>
      </c>
      <c r="F54" s="537">
        <f>[2]CTE!$AP54</f>
        <v>5940.5</v>
      </c>
      <c r="G54" s="537">
        <f t="shared" si="21"/>
        <v>356.43</v>
      </c>
      <c r="H54" s="537">
        <f>[2]SWD!$AP54</f>
        <v>810</v>
      </c>
      <c r="I54" s="537">
        <f t="shared" si="22"/>
        <v>1215</v>
      </c>
      <c r="J54" s="537">
        <f>[2]GT!$AP54</f>
        <v>136</v>
      </c>
      <c r="K54" s="537">
        <f t="shared" si="23"/>
        <v>81.599999999999994</v>
      </c>
      <c r="L54" s="537">
        <f t="shared" si="42"/>
        <v>1610</v>
      </c>
      <c r="M54" s="539">
        <f t="shared" si="43"/>
        <v>4.2930000000000003E-2</v>
      </c>
      <c r="N54" s="537">
        <f t="shared" si="3"/>
        <v>252.85770000000002</v>
      </c>
      <c r="O54" s="537">
        <f t="shared" si="24"/>
        <v>2992.4677000000001</v>
      </c>
      <c r="P54" s="537">
        <f t="shared" si="44"/>
        <v>8882.4677000000011</v>
      </c>
      <c r="Q54" s="540">
        <f t="shared" si="25"/>
        <v>3961</v>
      </c>
      <c r="R54" s="540">
        <f t="shared" si="45"/>
        <v>35183455</v>
      </c>
      <c r="S54" s="540">
        <f>'6_Local Deduct Calc'!J54</f>
        <v>14333738</v>
      </c>
      <c r="T54" s="540">
        <f t="shared" si="26"/>
        <v>14333738</v>
      </c>
      <c r="U54" s="541">
        <f t="shared" si="27"/>
        <v>20849717</v>
      </c>
      <c r="V54" s="542">
        <f t="shared" si="41"/>
        <v>0.59260000000000002</v>
      </c>
      <c r="W54" s="542">
        <f t="shared" si="28"/>
        <v>0.40739999999999998</v>
      </c>
      <c r="X54" s="543">
        <f t="shared" si="46"/>
        <v>2433.5718166383699</v>
      </c>
      <c r="Y54" s="540">
        <f>'7_Local Revenue'!AQ54</f>
        <v>39022081</v>
      </c>
      <c r="Z54" s="540">
        <f t="shared" si="29"/>
        <v>24688343</v>
      </c>
      <c r="AA54" s="143">
        <f t="shared" si="30"/>
        <v>0</v>
      </c>
      <c r="AB54" s="544">
        <f t="shared" si="47"/>
        <v>11962374.700000001</v>
      </c>
      <c r="AC54" s="544">
        <f t="shared" si="48"/>
        <v>11962374.700000001</v>
      </c>
      <c r="AD54" s="540">
        <f t="shared" si="49"/>
        <v>8382370.8987816013</v>
      </c>
      <c r="AE54" s="545">
        <f t="shared" si="31"/>
        <v>3580004</v>
      </c>
      <c r="AF54" s="544">
        <f t="shared" si="50"/>
        <v>608</v>
      </c>
      <c r="AG54" s="546">
        <f t="shared" si="32"/>
        <v>0.29930000000000001</v>
      </c>
      <c r="AH54" s="545">
        <f t="shared" si="51"/>
        <v>24429721</v>
      </c>
      <c r="AI54" s="544">
        <f t="shared" si="52"/>
        <v>4148</v>
      </c>
      <c r="AJ54" s="545">
        <f>'3A_Level 3'!L54</f>
        <v>994954</v>
      </c>
      <c r="AK54" s="544">
        <f t="shared" si="53"/>
        <v>168.9225806451613</v>
      </c>
      <c r="AL54" s="545">
        <f t="shared" si="33"/>
        <v>25424675</v>
      </c>
      <c r="AM54" s="544">
        <f t="shared" si="54"/>
        <v>4316.5831918505946</v>
      </c>
      <c r="AN54" s="547">
        <f>'3A_Level 3'!M54</f>
        <v>6125556</v>
      </c>
      <c r="AO54" s="548">
        <f t="shared" si="55"/>
        <v>1039.9925297113753</v>
      </c>
      <c r="AP54" s="545">
        <f t="shared" si="34"/>
        <v>30555277</v>
      </c>
      <c r="AQ54" s="544">
        <f t="shared" si="56"/>
        <v>5187.6531409168083</v>
      </c>
      <c r="AR54" s="546">
        <f t="shared" si="35"/>
        <v>0.53745875274531762</v>
      </c>
      <c r="AS54" s="549">
        <f t="shared" si="36"/>
        <v>52</v>
      </c>
      <c r="AT54" s="544">
        <f t="shared" si="57"/>
        <v>26296112.699999999</v>
      </c>
      <c r="AU54" s="544">
        <f t="shared" si="58"/>
        <v>4464.54</v>
      </c>
      <c r="AV54" s="549">
        <f t="shared" si="37"/>
        <v>16</v>
      </c>
      <c r="AW54" s="546">
        <f t="shared" si="38"/>
        <v>0.46254124725468226</v>
      </c>
      <c r="AX54" s="549">
        <f t="shared" si="39"/>
        <v>56851389.700000003</v>
      </c>
      <c r="AY54" s="550">
        <f t="shared" si="59"/>
        <v>9652.1884040747027</v>
      </c>
      <c r="AZ54" s="549">
        <f t="shared" si="40"/>
        <v>22</v>
      </c>
    </row>
    <row r="55" spans="1:52" s="551" customFormat="1" ht="15.6" customHeight="1" x14ac:dyDescent="0.2">
      <c r="A55" s="1075">
        <v>49</v>
      </c>
      <c r="B55" s="536" t="s">
        <v>53</v>
      </c>
      <c r="C55" s="536">
        <f>'8_2.1.18 SIS'!AP55</f>
        <v>13619</v>
      </c>
      <c r="D55" s="537">
        <f>'[2]Econ. Disad.'!$AP55</f>
        <v>10162</v>
      </c>
      <c r="E55" s="537">
        <f t="shared" si="20"/>
        <v>2235.64</v>
      </c>
      <c r="F55" s="537">
        <f>[2]CTE!$AP55</f>
        <v>6935</v>
      </c>
      <c r="G55" s="537">
        <f t="shared" si="21"/>
        <v>416.09999999999997</v>
      </c>
      <c r="H55" s="537">
        <f>[2]SWD!$AP55</f>
        <v>2013</v>
      </c>
      <c r="I55" s="537">
        <f t="shared" si="22"/>
        <v>3019.5</v>
      </c>
      <c r="J55" s="537">
        <f>[2]GT!$AP55</f>
        <v>289</v>
      </c>
      <c r="K55" s="537">
        <f t="shared" si="23"/>
        <v>173.4</v>
      </c>
      <c r="L55" s="537">
        <f t="shared" si="42"/>
        <v>0</v>
      </c>
      <c r="M55" s="539">
        <f t="shared" si="43"/>
        <v>0</v>
      </c>
      <c r="N55" s="537">
        <f t="shared" si="3"/>
        <v>0</v>
      </c>
      <c r="O55" s="537">
        <f t="shared" si="24"/>
        <v>5844.6399999999994</v>
      </c>
      <c r="P55" s="537">
        <f t="shared" si="44"/>
        <v>19463.64</v>
      </c>
      <c r="Q55" s="540">
        <f t="shared" si="25"/>
        <v>3961</v>
      </c>
      <c r="R55" s="540">
        <f t="shared" si="45"/>
        <v>77095478</v>
      </c>
      <c r="S55" s="540">
        <f>'6_Local Deduct Calc'!J55</f>
        <v>18634537</v>
      </c>
      <c r="T55" s="540">
        <f t="shared" si="26"/>
        <v>18634537</v>
      </c>
      <c r="U55" s="541">
        <f t="shared" si="27"/>
        <v>58460941</v>
      </c>
      <c r="V55" s="542">
        <f t="shared" si="41"/>
        <v>0.75829999999999997</v>
      </c>
      <c r="W55" s="542">
        <f t="shared" si="28"/>
        <v>0.2417</v>
      </c>
      <c r="X55" s="543">
        <f t="shared" si="46"/>
        <v>1368.2749834789631</v>
      </c>
      <c r="Y55" s="540">
        <f>'7_Local Revenue'!AQ55</f>
        <v>36444929</v>
      </c>
      <c r="Z55" s="540">
        <f t="shared" si="29"/>
        <v>17810392</v>
      </c>
      <c r="AA55" s="143">
        <f t="shared" si="30"/>
        <v>0</v>
      </c>
      <c r="AB55" s="544">
        <f t="shared" si="47"/>
        <v>26212462.520000003</v>
      </c>
      <c r="AC55" s="544">
        <f t="shared" si="48"/>
        <v>17810392</v>
      </c>
      <c r="AD55" s="540">
        <f t="shared" si="49"/>
        <v>7404207.4038079996</v>
      </c>
      <c r="AE55" s="545">
        <f t="shared" si="31"/>
        <v>10406185</v>
      </c>
      <c r="AF55" s="544">
        <f t="shared" si="50"/>
        <v>764</v>
      </c>
      <c r="AG55" s="546">
        <f t="shared" si="32"/>
        <v>0.58430000000000004</v>
      </c>
      <c r="AH55" s="545">
        <f t="shared" si="51"/>
        <v>68867126</v>
      </c>
      <c r="AI55" s="544">
        <f t="shared" si="52"/>
        <v>5057</v>
      </c>
      <c r="AJ55" s="545">
        <f>'3A_Level 3'!L55</f>
        <v>2300556</v>
      </c>
      <c r="AK55" s="544">
        <f t="shared" si="53"/>
        <v>168.92253469417724</v>
      </c>
      <c r="AL55" s="545">
        <f t="shared" si="33"/>
        <v>71167682</v>
      </c>
      <c r="AM55" s="544">
        <f t="shared" si="54"/>
        <v>5225.6172993611863</v>
      </c>
      <c r="AN55" s="547">
        <f>'3A_Level 3'!M55</f>
        <v>10123854</v>
      </c>
      <c r="AO55" s="548">
        <f t="shared" si="55"/>
        <v>743.36250826051844</v>
      </c>
      <c r="AP55" s="545">
        <f t="shared" si="34"/>
        <v>78990980</v>
      </c>
      <c r="AQ55" s="544">
        <f t="shared" si="56"/>
        <v>5800.0572729275273</v>
      </c>
      <c r="AR55" s="546">
        <f t="shared" si="35"/>
        <v>0.68428429839799676</v>
      </c>
      <c r="AS55" s="549">
        <f t="shared" si="36"/>
        <v>23</v>
      </c>
      <c r="AT55" s="544">
        <f t="shared" si="57"/>
        <v>36444929</v>
      </c>
      <c r="AU55" s="544">
        <f t="shared" si="58"/>
        <v>2676.04</v>
      </c>
      <c r="AV55" s="549">
        <f t="shared" si="37"/>
        <v>61</v>
      </c>
      <c r="AW55" s="546">
        <f t="shared" si="38"/>
        <v>0.31571570160200324</v>
      </c>
      <c r="AX55" s="549">
        <f t="shared" si="39"/>
        <v>115435909</v>
      </c>
      <c r="AY55" s="550">
        <f t="shared" si="59"/>
        <v>8476.0928849401571</v>
      </c>
      <c r="AZ55" s="549">
        <f t="shared" si="40"/>
        <v>63</v>
      </c>
    </row>
    <row r="56" spans="1:52" s="553" customFormat="1" ht="15.6" customHeight="1" x14ac:dyDescent="0.2">
      <c r="A56" s="1076">
        <v>50</v>
      </c>
      <c r="B56" s="1077" t="s">
        <v>54</v>
      </c>
      <c r="C56" s="1077">
        <f>'8_2.1.18 SIS'!AP56</f>
        <v>7719</v>
      </c>
      <c r="D56" s="1078">
        <f>'[2]Econ. Disad.'!$AP56</f>
        <v>6326</v>
      </c>
      <c r="E56" s="1078">
        <f t="shared" si="20"/>
        <v>1391.72</v>
      </c>
      <c r="F56" s="1078">
        <f>[2]CTE!$AP56</f>
        <v>4137</v>
      </c>
      <c r="G56" s="1078">
        <f t="shared" si="21"/>
        <v>248.22</v>
      </c>
      <c r="H56" s="1078">
        <f>[2]SWD!$AP56</f>
        <v>885</v>
      </c>
      <c r="I56" s="1078">
        <f t="shared" si="22"/>
        <v>1327.5</v>
      </c>
      <c r="J56" s="1078">
        <f>[2]GT!$AP56</f>
        <v>383</v>
      </c>
      <c r="K56" s="1078">
        <f t="shared" si="23"/>
        <v>229.79999999999998</v>
      </c>
      <c r="L56" s="1078">
        <f t="shared" si="42"/>
        <v>0</v>
      </c>
      <c r="M56" s="1079">
        <f t="shared" si="43"/>
        <v>0</v>
      </c>
      <c r="N56" s="1078">
        <f t="shared" si="3"/>
        <v>0</v>
      </c>
      <c r="O56" s="1078">
        <f t="shared" si="24"/>
        <v>3197.2400000000002</v>
      </c>
      <c r="P56" s="552">
        <f t="shared" si="44"/>
        <v>10916.24</v>
      </c>
      <c r="Q56" s="951">
        <f t="shared" si="25"/>
        <v>3961</v>
      </c>
      <c r="R56" s="951">
        <f t="shared" si="45"/>
        <v>43239227</v>
      </c>
      <c r="S56" s="951">
        <f>'6_Local Deduct Calc'!J56</f>
        <v>11534905</v>
      </c>
      <c r="T56" s="951">
        <f t="shared" si="26"/>
        <v>11534905</v>
      </c>
      <c r="U56" s="952">
        <f t="shared" si="27"/>
        <v>31704322</v>
      </c>
      <c r="V56" s="1080">
        <f t="shared" si="41"/>
        <v>0.73319999999999996</v>
      </c>
      <c r="W56" s="953">
        <f t="shared" si="28"/>
        <v>0.26679999999999998</v>
      </c>
      <c r="X56" s="954">
        <f t="shared" si="46"/>
        <v>1494.3522477004794</v>
      </c>
      <c r="Y56" s="951">
        <f>'7_Local Revenue'!AQ56</f>
        <v>27224538</v>
      </c>
      <c r="Z56" s="951">
        <f t="shared" si="29"/>
        <v>15689633</v>
      </c>
      <c r="AA56" s="1081">
        <f t="shared" si="30"/>
        <v>0</v>
      </c>
      <c r="AB56" s="1082">
        <f t="shared" si="47"/>
        <v>14701337.180000002</v>
      </c>
      <c r="AC56" s="1082">
        <f t="shared" si="48"/>
        <v>14701337.180000002</v>
      </c>
      <c r="AD56" s="951">
        <f t="shared" si="49"/>
        <v>6746384.8265532805</v>
      </c>
      <c r="AE56" s="1083">
        <f t="shared" si="31"/>
        <v>7954952</v>
      </c>
      <c r="AF56" s="1082">
        <f t="shared" si="50"/>
        <v>1031</v>
      </c>
      <c r="AG56" s="1084">
        <f t="shared" si="32"/>
        <v>0.54110000000000003</v>
      </c>
      <c r="AH56" s="1083">
        <f t="shared" si="51"/>
        <v>39659274</v>
      </c>
      <c r="AI56" s="1082">
        <f t="shared" si="52"/>
        <v>5138</v>
      </c>
      <c r="AJ56" s="1083">
        <f>'3A_Level 3'!L56</f>
        <v>1303913</v>
      </c>
      <c r="AK56" s="1082">
        <f t="shared" si="53"/>
        <v>168.92252882497732</v>
      </c>
      <c r="AL56" s="1083">
        <f t="shared" si="33"/>
        <v>40963187</v>
      </c>
      <c r="AM56" s="1082">
        <f t="shared" si="54"/>
        <v>5306.7997149889879</v>
      </c>
      <c r="AN56" s="1085">
        <f>'3A_Level 3'!M56</f>
        <v>6201310</v>
      </c>
      <c r="AO56" s="1086">
        <f t="shared" si="55"/>
        <v>803.38256250809695</v>
      </c>
      <c r="AP56" s="1083">
        <f t="shared" si="34"/>
        <v>45860584</v>
      </c>
      <c r="AQ56" s="1082">
        <f t="shared" si="56"/>
        <v>5941.2597486721079</v>
      </c>
      <c r="AR56" s="1084">
        <f t="shared" si="35"/>
        <v>0.63609712701502996</v>
      </c>
      <c r="AS56" s="1087">
        <f t="shared" si="36"/>
        <v>38</v>
      </c>
      <c r="AT56" s="1082">
        <f t="shared" si="57"/>
        <v>26236242.18</v>
      </c>
      <c r="AU56" s="1082">
        <f t="shared" si="58"/>
        <v>3398.92</v>
      </c>
      <c r="AV56" s="1087">
        <f t="shared" si="37"/>
        <v>36</v>
      </c>
      <c r="AW56" s="1084">
        <f t="shared" si="38"/>
        <v>0.36390287298496998</v>
      </c>
      <c r="AX56" s="1087">
        <f t="shared" si="39"/>
        <v>72096826.180000007</v>
      </c>
      <c r="AY56" s="1088">
        <f t="shared" si="59"/>
        <v>9340.176989247313</v>
      </c>
      <c r="AZ56" s="1087">
        <f t="shared" si="40"/>
        <v>38</v>
      </c>
    </row>
    <row r="57" spans="1:52" s="551" customFormat="1" ht="15.6" customHeight="1" x14ac:dyDescent="0.2">
      <c r="A57" s="1075">
        <v>51</v>
      </c>
      <c r="B57" s="536" t="s">
        <v>55</v>
      </c>
      <c r="C57" s="537">
        <f>'8_2.1.18 SIS'!AP57</f>
        <v>8251</v>
      </c>
      <c r="D57" s="537">
        <f>'[2]Econ. Disad.'!$AP57</f>
        <v>6333</v>
      </c>
      <c r="E57" s="537">
        <f t="shared" si="20"/>
        <v>1393.26</v>
      </c>
      <c r="F57" s="537">
        <f>[2]CTE!$AP57</f>
        <v>4409</v>
      </c>
      <c r="G57" s="537">
        <f t="shared" si="21"/>
        <v>264.53999999999996</v>
      </c>
      <c r="H57" s="537">
        <f>[2]SWD!$AP57</f>
        <v>1319</v>
      </c>
      <c r="I57" s="537">
        <f t="shared" si="22"/>
        <v>1978.5</v>
      </c>
      <c r="J57" s="537">
        <f>[2]GT!$AP57</f>
        <v>546</v>
      </c>
      <c r="K57" s="537">
        <f t="shared" si="23"/>
        <v>327.59999999999997</v>
      </c>
      <c r="L57" s="538">
        <f t="shared" si="42"/>
        <v>0</v>
      </c>
      <c r="M57" s="539">
        <f t="shared" si="43"/>
        <v>0</v>
      </c>
      <c r="N57" s="537">
        <f t="shared" si="3"/>
        <v>0</v>
      </c>
      <c r="O57" s="537">
        <f t="shared" si="24"/>
        <v>3963.9</v>
      </c>
      <c r="P57" s="537">
        <f t="shared" si="44"/>
        <v>12214.9</v>
      </c>
      <c r="Q57" s="540">
        <f t="shared" si="25"/>
        <v>3961</v>
      </c>
      <c r="R57" s="540">
        <f t="shared" si="45"/>
        <v>48383219</v>
      </c>
      <c r="S57" s="540">
        <f>'6_Local Deduct Calc'!J57</f>
        <v>16683668</v>
      </c>
      <c r="T57" s="540">
        <f t="shared" si="26"/>
        <v>16683668</v>
      </c>
      <c r="U57" s="541">
        <f t="shared" si="27"/>
        <v>31699551</v>
      </c>
      <c r="V57" s="542">
        <f t="shared" si="41"/>
        <v>0.6552</v>
      </c>
      <c r="W57" s="542">
        <f t="shared" si="28"/>
        <v>0.3448</v>
      </c>
      <c r="X57" s="543">
        <f t="shared" si="46"/>
        <v>2022.0176948248697</v>
      </c>
      <c r="Y57" s="540">
        <f>'7_Local Revenue'!AQ57</f>
        <v>37411999</v>
      </c>
      <c r="Z57" s="540">
        <f t="shared" si="29"/>
        <v>20728331</v>
      </c>
      <c r="AA57" s="143">
        <f t="shared" si="30"/>
        <v>0</v>
      </c>
      <c r="AB57" s="544">
        <f t="shared" si="47"/>
        <v>16450294.460000001</v>
      </c>
      <c r="AC57" s="544">
        <f t="shared" si="48"/>
        <v>16450294.460000001</v>
      </c>
      <c r="AD57" s="540">
        <f t="shared" si="49"/>
        <v>9755945.8312697615</v>
      </c>
      <c r="AE57" s="545">
        <f t="shared" si="31"/>
        <v>6694349</v>
      </c>
      <c r="AF57" s="544">
        <f t="shared" si="50"/>
        <v>811</v>
      </c>
      <c r="AG57" s="546">
        <f t="shared" si="32"/>
        <v>0.40689999999999998</v>
      </c>
      <c r="AH57" s="545">
        <f t="shared" si="51"/>
        <v>38393900</v>
      </c>
      <c r="AI57" s="544">
        <f t="shared" si="52"/>
        <v>4653</v>
      </c>
      <c r="AJ57" s="545">
        <f>'3A_Level 3'!L57</f>
        <v>1393780</v>
      </c>
      <c r="AK57" s="544">
        <f t="shared" si="53"/>
        <v>168.92255484183735</v>
      </c>
      <c r="AL57" s="545">
        <f t="shared" si="33"/>
        <v>39787680</v>
      </c>
      <c r="AM57" s="544">
        <f t="shared" si="54"/>
        <v>4822.1645861107745</v>
      </c>
      <c r="AN57" s="547">
        <f>'3A_Level 3'!M57</f>
        <v>7224432</v>
      </c>
      <c r="AO57" s="548">
        <f t="shared" si="55"/>
        <v>875.58259604896375</v>
      </c>
      <c r="AP57" s="545">
        <f t="shared" si="34"/>
        <v>45618332</v>
      </c>
      <c r="AQ57" s="544">
        <f t="shared" si="56"/>
        <v>5528.8246273179011</v>
      </c>
      <c r="AR57" s="546">
        <f t="shared" si="35"/>
        <v>0.57926352892702748</v>
      </c>
      <c r="AS57" s="549">
        <f t="shared" si="36"/>
        <v>48</v>
      </c>
      <c r="AT57" s="544">
        <f t="shared" si="57"/>
        <v>33133962.460000001</v>
      </c>
      <c r="AU57" s="544">
        <f t="shared" si="58"/>
        <v>4015.75</v>
      </c>
      <c r="AV57" s="549">
        <f t="shared" si="37"/>
        <v>24</v>
      </c>
      <c r="AW57" s="546">
        <f t="shared" si="38"/>
        <v>0.42073647107297246</v>
      </c>
      <c r="AX57" s="549">
        <f t="shared" si="39"/>
        <v>78752294.460000008</v>
      </c>
      <c r="AY57" s="550">
        <f t="shared" si="59"/>
        <v>9544.5757435462383</v>
      </c>
      <c r="AZ57" s="549">
        <f t="shared" si="40"/>
        <v>24</v>
      </c>
    </row>
    <row r="58" spans="1:52" s="551" customFormat="1" ht="15.6" customHeight="1" x14ac:dyDescent="0.2">
      <c r="A58" s="1075">
        <v>52</v>
      </c>
      <c r="B58" s="536" t="s">
        <v>56</v>
      </c>
      <c r="C58" s="536">
        <f>'8_2.1.18 SIS'!AP58</f>
        <v>37838</v>
      </c>
      <c r="D58" s="537">
        <f>'[2]Econ. Disad.'!$AP58</f>
        <v>19789</v>
      </c>
      <c r="E58" s="537">
        <f t="shared" si="20"/>
        <v>4353.58</v>
      </c>
      <c r="F58" s="537">
        <f>[2]CTE!$AP58</f>
        <v>14682.5</v>
      </c>
      <c r="G58" s="537">
        <f t="shared" si="21"/>
        <v>880.94999999999993</v>
      </c>
      <c r="H58" s="537">
        <f>[2]SWD!$AP58</f>
        <v>6884</v>
      </c>
      <c r="I58" s="537">
        <f t="shared" si="22"/>
        <v>10326</v>
      </c>
      <c r="J58" s="537">
        <f>[2]GT!$AP58</f>
        <v>2913</v>
      </c>
      <c r="K58" s="537">
        <f t="shared" si="23"/>
        <v>1747.8</v>
      </c>
      <c r="L58" s="537">
        <f t="shared" si="42"/>
        <v>0</v>
      </c>
      <c r="M58" s="539">
        <f t="shared" si="43"/>
        <v>0</v>
      </c>
      <c r="N58" s="537">
        <f t="shared" si="3"/>
        <v>0</v>
      </c>
      <c r="O58" s="537">
        <f t="shared" si="24"/>
        <v>17308.329999999998</v>
      </c>
      <c r="P58" s="537">
        <f t="shared" si="44"/>
        <v>55146.33</v>
      </c>
      <c r="Q58" s="540">
        <f t="shared" si="25"/>
        <v>3961</v>
      </c>
      <c r="R58" s="540">
        <f t="shared" si="45"/>
        <v>218434613</v>
      </c>
      <c r="S58" s="540">
        <f>'6_Local Deduct Calc'!J58</f>
        <v>67686997</v>
      </c>
      <c r="T58" s="540">
        <f t="shared" si="26"/>
        <v>67686997</v>
      </c>
      <c r="U58" s="541">
        <f t="shared" si="27"/>
        <v>150747616</v>
      </c>
      <c r="V58" s="542">
        <f t="shared" si="41"/>
        <v>0.69010000000000005</v>
      </c>
      <c r="W58" s="542">
        <f t="shared" si="28"/>
        <v>0.30990000000000001</v>
      </c>
      <c r="X58" s="543">
        <f t="shared" si="46"/>
        <v>1788.8629684444209</v>
      </c>
      <c r="Y58" s="540">
        <f>'7_Local Revenue'!AQ58</f>
        <v>226942917</v>
      </c>
      <c r="Z58" s="540">
        <f t="shared" si="29"/>
        <v>159255920</v>
      </c>
      <c r="AA58" s="143">
        <f t="shared" si="30"/>
        <v>0</v>
      </c>
      <c r="AB58" s="544">
        <f t="shared" si="47"/>
        <v>74267768.420000002</v>
      </c>
      <c r="AC58" s="544">
        <f t="shared" si="48"/>
        <v>74267768.420000002</v>
      </c>
      <c r="AD58" s="540">
        <f t="shared" si="49"/>
        <v>39586800.065375768</v>
      </c>
      <c r="AE58" s="545">
        <f t="shared" si="31"/>
        <v>34680968</v>
      </c>
      <c r="AF58" s="544">
        <f t="shared" si="50"/>
        <v>917</v>
      </c>
      <c r="AG58" s="546">
        <f t="shared" si="32"/>
        <v>0.46700000000000003</v>
      </c>
      <c r="AH58" s="545">
        <f t="shared" si="51"/>
        <v>185428584</v>
      </c>
      <c r="AI58" s="544">
        <f t="shared" si="52"/>
        <v>4901</v>
      </c>
      <c r="AJ58" s="545">
        <f>'3A_Level 3'!L58</f>
        <v>6391691</v>
      </c>
      <c r="AK58" s="544">
        <f t="shared" si="53"/>
        <v>168.92253818912204</v>
      </c>
      <c r="AL58" s="545">
        <f t="shared" si="33"/>
        <v>191820275</v>
      </c>
      <c r="AM58" s="544">
        <f t="shared" si="54"/>
        <v>5069.514112796659</v>
      </c>
      <c r="AN58" s="547">
        <f>'3A_Level 3'!M58</f>
        <v>31303095</v>
      </c>
      <c r="AO58" s="548">
        <f t="shared" si="55"/>
        <v>827.29253660341453</v>
      </c>
      <c r="AP58" s="545">
        <f t="shared" si="34"/>
        <v>216731679</v>
      </c>
      <c r="AQ58" s="544">
        <f t="shared" si="56"/>
        <v>5727.8841112109521</v>
      </c>
      <c r="AR58" s="546">
        <f t="shared" si="35"/>
        <v>0.60423716137490946</v>
      </c>
      <c r="AS58" s="549">
        <f t="shared" si="36"/>
        <v>44</v>
      </c>
      <c r="AT58" s="544">
        <f t="shared" si="57"/>
        <v>141954765.41999999</v>
      </c>
      <c r="AU58" s="544">
        <f t="shared" si="58"/>
        <v>3751.65</v>
      </c>
      <c r="AV58" s="549">
        <f t="shared" si="37"/>
        <v>28</v>
      </c>
      <c r="AW58" s="546">
        <f t="shared" si="38"/>
        <v>0.39576283862509065</v>
      </c>
      <c r="AX58" s="549">
        <f t="shared" si="39"/>
        <v>358686444.41999996</v>
      </c>
      <c r="AY58" s="550">
        <f t="shared" si="59"/>
        <v>9479.5296902584687</v>
      </c>
      <c r="AZ58" s="549">
        <f t="shared" si="40"/>
        <v>30</v>
      </c>
    </row>
    <row r="59" spans="1:52" s="551" customFormat="1" ht="15.6" customHeight="1" x14ac:dyDescent="0.2">
      <c r="A59" s="1075">
        <v>53</v>
      </c>
      <c r="B59" s="536" t="s">
        <v>57</v>
      </c>
      <c r="C59" s="536">
        <f>'8_2.1.18 SIS'!AP59</f>
        <v>19096</v>
      </c>
      <c r="D59" s="537">
        <f>'[2]Econ. Disad.'!$AP59</f>
        <v>13547</v>
      </c>
      <c r="E59" s="537">
        <f t="shared" si="20"/>
        <v>2980.34</v>
      </c>
      <c r="F59" s="537">
        <f>[2]CTE!$AP59</f>
        <v>12075.5</v>
      </c>
      <c r="G59" s="537">
        <f t="shared" si="21"/>
        <v>724.53</v>
      </c>
      <c r="H59" s="537">
        <f>[2]SWD!$AP59</f>
        <v>2453</v>
      </c>
      <c r="I59" s="537">
        <f t="shared" si="22"/>
        <v>3679.5</v>
      </c>
      <c r="J59" s="537">
        <f>[2]GT!$AP59</f>
        <v>473</v>
      </c>
      <c r="K59" s="537">
        <f t="shared" si="23"/>
        <v>283.8</v>
      </c>
      <c r="L59" s="537">
        <f t="shared" si="42"/>
        <v>0</v>
      </c>
      <c r="M59" s="539">
        <f t="shared" si="43"/>
        <v>0</v>
      </c>
      <c r="N59" s="537">
        <f t="shared" si="3"/>
        <v>0</v>
      </c>
      <c r="O59" s="537">
        <f t="shared" si="24"/>
        <v>7668.17</v>
      </c>
      <c r="P59" s="537">
        <f t="shared" si="44"/>
        <v>26764.17</v>
      </c>
      <c r="Q59" s="540">
        <f t="shared" si="25"/>
        <v>3961</v>
      </c>
      <c r="R59" s="540">
        <f t="shared" si="45"/>
        <v>106012877</v>
      </c>
      <c r="S59" s="540">
        <f>'6_Local Deduct Calc'!J59</f>
        <v>25315871</v>
      </c>
      <c r="T59" s="540">
        <f t="shared" si="26"/>
        <v>25315871</v>
      </c>
      <c r="U59" s="541">
        <f t="shared" si="27"/>
        <v>80697006</v>
      </c>
      <c r="V59" s="542">
        <f t="shared" si="41"/>
        <v>0.76119999999999999</v>
      </c>
      <c r="W59" s="542">
        <f t="shared" si="28"/>
        <v>0.23880000000000001</v>
      </c>
      <c r="X59" s="543">
        <f t="shared" si="46"/>
        <v>1325.715909090909</v>
      </c>
      <c r="Y59" s="540">
        <f>'7_Local Revenue'!AQ59</f>
        <v>51287990</v>
      </c>
      <c r="Z59" s="540">
        <f t="shared" si="29"/>
        <v>25972119</v>
      </c>
      <c r="AA59" s="143">
        <f t="shared" si="30"/>
        <v>0</v>
      </c>
      <c r="AB59" s="544">
        <f t="shared" si="47"/>
        <v>36044378.18</v>
      </c>
      <c r="AC59" s="544">
        <f t="shared" si="48"/>
        <v>25972119</v>
      </c>
      <c r="AD59" s="540">
        <f t="shared" si="49"/>
        <v>10667684.269584</v>
      </c>
      <c r="AE59" s="545">
        <f t="shared" si="31"/>
        <v>15304435</v>
      </c>
      <c r="AF59" s="544">
        <f t="shared" si="50"/>
        <v>801</v>
      </c>
      <c r="AG59" s="546">
        <f t="shared" si="32"/>
        <v>0.58930000000000005</v>
      </c>
      <c r="AH59" s="545">
        <f t="shared" si="51"/>
        <v>96001441</v>
      </c>
      <c r="AI59" s="544">
        <f t="shared" si="52"/>
        <v>5027</v>
      </c>
      <c r="AJ59" s="545">
        <f>'3A_Level 3'!L59</f>
        <v>3225745</v>
      </c>
      <c r="AK59" s="544">
        <f t="shared" si="53"/>
        <v>168.92254922496858</v>
      </c>
      <c r="AL59" s="545">
        <f t="shared" si="33"/>
        <v>99227186</v>
      </c>
      <c r="AM59" s="544">
        <f t="shared" si="54"/>
        <v>5196.2288437369079</v>
      </c>
      <c r="AN59" s="547">
        <f>'3A_Level 3'!M59</f>
        <v>16397020</v>
      </c>
      <c r="AO59" s="548">
        <f t="shared" si="55"/>
        <v>858.66254713028911</v>
      </c>
      <c r="AP59" s="545">
        <f t="shared" si="34"/>
        <v>112398461</v>
      </c>
      <c r="AQ59" s="544">
        <f t="shared" si="56"/>
        <v>5885.9688416422287</v>
      </c>
      <c r="AR59" s="546">
        <f t="shared" si="35"/>
        <v>0.68666930166382556</v>
      </c>
      <c r="AS59" s="549">
        <f t="shared" si="36"/>
        <v>21</v>
      </c>
      <c r="AT59" s="544">
        <f t="shared" si="57"/>
        <v>51287990</v>
      </c>
      <c r="AU59" s="544">
        <f t="shared" si="58"/>
        <v>2685.8</v>
      </c>
      <c r="AV59" s="549">
        <f t="shared" si="37"/>
        <v>60</v>
      </c>
      <c r="AW59" s="546">
        <f t="shared" si="38"/>
        <v>0.31333069833617444</v>
      </c>
      <c r="AX59" s="549">
        <f t="shared" si="39"/>
        <v>163686451</v>
      </c>
      <c r="AY59" s="550">
        <f t="shared" si="59"/>
        <v>8571.7663908671966</v>
      </c>
      <c r="AZ59" s="549">
        <f t="shared" si="40"/>
        <v>62</v>
      </c>
    </row>
    <row r="60" spans="1:52" s="551" customFormat="1" ht="15.6" customHeight="1" x14ac:dyDescent="0.2">
      <c r="A60" s="1075">
        <v>54</v>
      </c>
      <c r="B60" s="536" t="s">
        <v>58</v>
      </c>
      <c r="C60" s="536">
        <f>'8_2.1.18 SIS'!AP60</f>
        <v>534</v>
      </c>
      <c r="D60" s="537">
        <f>'[2]Econ. Disad.'!$AP60</f>
        <v>529</v>
      </c>
      <c r="E60" s="537">
        <f t="shared" si="20"/>
        <v>116.38</v>
      </c>
      <c r="F60" s="537">
        <f>[2]CTE!$AP60</f>
        <v>373.5</v>
      </c>
      <c r="G60" s="537">
        <f t="shared" si="21"/>
        <v>22.41</v>
      </c>
      <c r="H60" s="537">
        <f>[2]SWD!$AP60</f>
        <v>92</v>
      </c>
      <c r="I60" s="537">
        <f t="shared" si="22"/>
        <v>138</v>
      </c>
      <c r="J60" s="537">
        <f>[2]GT!$AP60</f>
        <v>30</v>
      </c>
      <c r="K60" s="537">
        <f t="shared" si="23"/>
        <v>18</v>
      </c>
      <c r="L60" s="537">
        <f t="shared" si="42"/>
        <v>6966</v>
      </c>
      <c r="M60" s="539">
        <f t="shared" si="43"/>
        <v>0.18576000000000001</v>
      </c>
      <c r="N60" s="537">
        <f t="shared" si="3"/>
        <v>99.195840000000004</v>
      </c>
      <c r="O60" s="537">
        <f t="shared" si="24"/>
        <v>393.98583999999994</v>
      </c>
      <c r="P60" s="537">
        <f t="shared" si="44"/>
        <v>927.98583999999994</v>
      </c>
      <c r="Q60" s="540">
        <f t="shared" si="25"/>
        <v>3961</v>
      </c>
      <c r="R60" s="540">
        <f t="shared" si="45"/>
        <v>3675752</v>
      </c>
      <c r="S60" s="540">
        <f>'6_Local Deduct Calc'!J60</f>
        <v>1213609</v>
      </c>
      <c r="T60" s="540">
        <f t="shared" si="26"/>
        <v>1213609</v>
      </c>
      <c r="U60" s="541">
        <f t="shared" si="27"/>
        <v>2462143</v>
      </c>
      <c r="V60" s="542">
        <f t="shared" si="41"/>
        <v>0.66979999999999995</v>
      </c>
      <c r="W60" s="542">
        <f t="shared" si="28"/>
        <v>0.33019999999999999</v>
      </c>
      <c r="X60" s="543">
        <f t="shared" si="46"/>
        <v>2272.6760299625466</v>
      </c>
      <c r="Y60" s="540">
        <f>'7_Local Revenue'!AQ60</f>
        <v>2751484</v>
      </c>
      <c r="Z60" s="540">
        <f t="shared" si="29"/>
        <v>1537875</v>
      </c>
      <c r="AA60" s="143">
        <f t="shared" si="30"/>
        <v>0</v>
      </c>
      <c r="AB60" s="544">
        <f t="shared" si="47"/>
        <v>1249755.6800000002</v>
      </c>
      <c r="AC60" s="544">
        <f t="shared" si="48"/>
        <v>1249755.6800000002</v>
      </c>
      <c r="AD60" s="540">
        <f t="shared" si="49"/>
        <v>709791.23992192012</v>
      </c>
      <c r="AE60" s="545">
        <f t="shared" si="31"/>
        <v>539964</v>
      </c>
      <c r="AF60" s="544">
        <f t="shared" si="50"/>
        <v>1011</v>
      </c>
      <c r="AG60" s="546">
        <f t="shared" si="32"/>
        <v>0.43209999999999998</v>
      </c>
      <c r="AH60" s="545">
        <f t="shared" si="51"/>
        <v>3002107</v>
      </c>
      <c r="AI60" s="544">
        <f t="shared" si="52"/>
        <v>5622</v>
      </c>
      <c r="AJ60" s="545">
        <f>'3A_Level 3'!L60</f>
        <v>90205</v>
      </c>
      <c r="AK60" s="544">
        <f t="shared" si="53"/>
        <v>168.92322097378278</v>
      </c>
      <c r="AL60" s="545">
        <f t="shared" si="33"/>
        <v>3092312</v>
      </c>
      <c r="AM60" s="544">
        <f t="shared" si="54"/>
        <v>5790.8464419475658</v>
      </c>
      <c r="AN60" s="547">
        <f>'3A_Level 3'!M60</f>
        <v>598279</v>
      </c>
      <c r="AO60" s="548">
        <f t="shared" si="55"/>
        <v>1120.3726591760299</v>
      </c>
      <c r="AP60" s="545">
        <f t="shared" si="34"/>
        <v>3600386</v>
      </c>
      <c r="AQ60" s="544">
        <f t="shared" si="56"/>
        <v>6742.2958801498125</v>
      </c>
      <c r="AR60" s="546">
        <f t="shared" si="35"/>
        <v>0.59375561265655474</v>
      </c>
      <c r="AS60" s="549">
        <f t="shared" si="36"/>
        <v>45</v>
      </c>
      <c r="AT60" s="544">
        <f t="shared" si="57"/>
        <v>2463364.6800000002</v>
      </c>
      <c r="AU60" s="544">
        <f t="shared" si="58"/>
        <v>4613.04</v>
      </c>
      <c r="AV60" s="549">
        <f t="shared" si="37"/>
        <v>14</v>
      </c>
      <c r="AW60" s="546">
        <f t="shared" si="38"/>
        <v>0.40624438734344537</v>
      </c>
      <c r="AX60" s="549">
        <f t="shared" si="39"/>
        <v>6063750.6799999997</v>
      </c>
      <c r="AY60" s="550">
        <f t="shared" si="59"/>
        <v>11355.338352059924</v>
      </c>
      <c r="AZ60" s="549">
        <f t="shared" si="40"/>
        <v>2</v>
      </c>
    </row>
    <row r="61" spans="1:52" s="553" customFormat="1" ht="15.6" customHeight="1" x14ac:dyDescent="0.2">
      <c r="A61" s="1076">
        <v>55</v>
      </c>
      <c r="B61" s="1077" t="s">
        <v>59</v>
      </c>
      <c r="C61" s="1077">
        <f>'8_2.1.18 SIS'!AP61</f>
        <v>17120</v>
      </c>
      <c r="D61" s="1078">
        <f>'[2]Econ. Disad.'!$AP61</f>
        <v>12136</v>
      </c>
      <c r="E61" s="1078">
        <f t="shared" si="20"/>
        <v>2669.92</v>
      </c>
      <c r="F61" s="1078">
        <f>[2]CTE!$AP61</f>
        <v>8914.5</v>
      </c>
      <c r="G61" s="1078">
        <f t="shared" si="21"/>
        <v>534.87</v>
      </c>
      <c r="H61" s="1078">
        <f>[2]SWD!$AP61</f>
        <v>1972</v>
      </c>
      <c r="I61" s="1078">
        <f t="shared" si="22"/>
        <v>2958</v>
      </c>
      <c r="J61" s="1078">
        <f>[2]GT!$AP61</f>
        <v>627</v>
      </c>
      <c r="K61" s="1078">
        <f t="shared" si="23"/>
        <v>376.2</v>
      </c>
      <c r="L61" s="1078">
        <f t="shared" si="42"/>
        <v>0</v>
      </c>
      <c r="M61" s="1079">
        <f t="shared" si="43"/>
        <v>0</v>
      </c>
      <c r="N61" s="1078">
        <f t="shared" si="3"/>
        <v>0</v>
      </c>
      <c r="O61" s="1078">
        <f t="shared" si="24"/>
        <v>6538.99</v>
      </c>
      <c r="P61" s="552">
        <f t="shared" si="44"/>
        <v>23658.989999999998</v>
      </c>
      <c r="Q61" s="951">
        <f t="shared" si="25"/>
        <v>3961</v>
      </c>
      <c r="R61" s="951">
        <f t="shared" si="45"/>
        <v>93713259</v>
      </c>
      <c r="S61" s="951">
        <f>'6_Local Deduct Calc'!J61</f>
        <v>29889322</v>
      </c>
      <c r="T61" s="951">
        <f t="shared" si="26"/>
        <v>29889322</v>
      </c>
      <c r="U61" s="952">
        <f t="shared" si="27"/>
        <v>63823937</v>
      </c>
      <c r="V61" s="1080">
        <f t="shared" si="41"/>
        <v>0.68110000000000004</v>
      </c>
      <c r="W61" s="953">
        <f t="shared" si="28"/>
        <v>0.31890000000000002</v>
      </c>
      <c r="X61" s="954">
        <f t="shared" si="46"/>
        <v>1745.8716121495327</v>
      </c>
      <c r="Y61" s="951">
        <f>'7_Local Revenue'!AQ61</f>
        <v>62658883</v>
      </c>
      <c r="Z61" s="951">
        <f t="shared" si="29"/>
        <v>32769561</v>
      </c>
      <c r="AA61" s="1081">
        <f t="shared" si="30"/>
        <v>0</v>
      </c>
      <c r="AB61" s="1082">
        <f t="shared" si="47"/>
        <v>31862508.060000002</v>
      </c>
      <c r="AC61" s="1082">
        <f t="shared" si="48"/>
        <v>31862508.060000002</v>
      </c>
      <c r="AD61" s="951">
        <f t="shared" si="49"/>
        <v>17476840.57097448</v>
      </c>
      <c r="AE61" s="1083">
        <f t="shared" si="31"/>
        <v>14385667</v>
      </c>
      <c r="AF61" s="1082">
        <f t="shared" si="50"/>
        <v>840</v>
      </c>
      <c r="AG61" s="1084">
        <f t="shared" si="32"/>
        <v>0.45150000000000001</v>
      </c>
      <c r="AH61" s="1083">
        <f t="shared" si="51"/>
        <v>78209604</v>
      </c>
      <c r="AI61" s="1082">
        <f t="shared" si="52"/>
        <v>4568</v>
      </c>
      <c r="AJ61" s="1083">
        <f>'3A_Level 3'!L61</f>
        <v>2891954</v>
      </c>
      <c r="AK61" s="1082">
        <f t="shared" si="53"/>
        <v>168.92254672897195</v>
      </c>
      <c r="AL61" s="1083">
        <f t="shared" si="33"/>
        <v>81101558</v>
      </c>
      <c r="AM61" s="1082">
        <f t="shared" si="54"/>
        <v>4737.240537383178</v>
      </c>
      <c r="AN61" s="1085">
        <f>'3A_Level 3'!M61</f>
        <v>16504751</v>
      </c>
      <c r="AO61" s="1086">
        <f t="shared" si="55"/>
        <v>964.06255841121492</v>
      </c>
      <c r="AP61" s="1083">
        <f t="shared" si="34"/>
        <v>94714355</v>
      </c>
      <c r="AQ61" s="1082">
        <f t="shared" si="56"/>
        <v>5532.3805490654204</v>
      </c>
      <c r="AR61" s="1084">
        <f t="shared" si="35"/>
        <v>0.60533434085888871</v>
      </c>
      <c r="AS61" s="1087">
        <f t="shared" si="36"/>
        <v>43</v>
      </c>
      <c r="AT61" s="1082">
        <f t="shared" si="57"/>
        <v>61751830.060000002</v>
      </c>
      <c r="AU61" s="1082">
        <f t="shared" si="58"/>
        <v>3607</v>
      </c>
      <c r="AV61" s="1087">
        <f t="shared" si="37"/>
        <v>30</v>
      </c>
      <c r="AW61" s="1084">
        <f t="shared" si="38"/>
        <v>0.39466565914111129</v>
      </c>
      <c r="AX61" s="1087">
        <f t="shared" si="39"/>
        <v>156466185.06</v>
      </c>
      <c r="AY61" s="1088">
        <f t="shared" si="59"/>
        <v>9139.3799684579444</v>
      </c>
      <c r="AZ61" s="1087">
        <f t="shared" si="40"/>
        <v>48</v>
      </c>
    </row>
    <row r="62" spans="1:52" s="551" customFormat="1" ht="15.6" customHeight="1" x14ac:dyDescent="0.2">
      <c r="A62" s="1075">
        <v>56</v>
      </c>
      <c r="B62" s="536" t="s">
        <v>60</v>
      </c>
      <c r="C62" s="536">
        <f>'8_2.1.18 SIS'!AP62</f>
        <v>3056</v>
      </c>
      <c r="D62" s="537">
        <f>'[2]Econ. Disad.'!$AP62</f>
        <v>2321</v>
      </c>
      <c r="E62" s="537">
        <f t="shared" si="20"/>
        <v>510.62</v>
      </c>
      <c r="F62" s="537">
        <f>[2]CTE!$AP62</f>
        <v>1589.5</v>
      </c>
      <c r="G62" s="537">
        <f t="shared" si="21"/>
        <v>95.36999999999999</v>
      </c>
      <c r="H62" s="537">
        <f>[2]SWD!$AP62</f>
        <v>374</v>
      </c>
      <c r="I62" s="537">
        <f t="shared" si="22"/>
        <v>561</v>
      </c>
      <c r="J62" s="537">
        <f>[2]GT!$AP62</f>
        <v>19</v>
      </c>
      <c r="K62" s="537">
        <f t="shared" si="23"/>
        <v>11.4</v>
      </c>
      <c r="L62" s="538">
        <f t="shared" si="42"/>
        <v>4444</v>
      </c>
      <c r="M62" s="539">
        <f t="shared" si="43"/>
        <v>0.11851</v>
      </c>
      <c r="N62" s="537">
        <f t="shared" si="3"/>
        <v>362.16656</v>
      </c>
      <c r="O62" s="537">
        <f t="shared" si="24"/>
        <v>1540.55656</v>
      </c>
      <c r="P62" s="537">
        <f t="shared" si="44"/>
        <v>4596.55656</v>
      </c>
      <c r="Q62" s="540">
        <f t="shared" si="25"/>
        <v>3961</v>
      </c>
      <c r="R62" s="540">
        <f t="shared" si="45"/>
        <v>18206961</v>
      </c>
      <c r="S62" s="540">
        <f>'6_Local Deduct Calc'!J62</f>
        <v>4304293</v>
      </c>
      <c r="T62" s="540">
        <f t="shared" si="26"/>
        <v>4304293</v>
      </c>
      <c r="U62" s="541">
        <f t="shared" si="27"/>
        <v>13902668</v>
      </c>
      <c r="V62" s="542">
        <f t="shared" si="41"/>
        <v>0.76359999999999995</v>
      </c>
      <c r="W62" s="542">
        <f t="shared" si="28"/>
        <v>0.2364</v>
      </c>
      <c r="X62" s="543">
        <f t="shared" si="46"/>
        <v>1408.4728403141362</v>
      </c>
      <c r="Y62" s="540">
        <f>'7_Local Revenue'!AQ62</f>
        <v>12609751</v>
      </c>
      <c r="Z62" s="540">
        <f t="shared" si="29"/>
        <v>8305458</v>
      </c>
      <c r="AA62" s="143">
        <f t="shared" si="30"/>
        <v>0</v>
      </c>
      <c r="AB62" s="544">
        <f t="shared" si="47"/>
        <v>6190366.7400000002</v>
      </c>
      <c r="AC62" s="544">
        <f t="shared" si="48"/>
        <v>6190366.7400000002</v>
      </c>
      <c r="AD62" s="540">
        <f t="shared" si="49"/>
        <v>2517052.6394179198</v>
      </c>
      <c r="AE62" s="545">
        <f t="shared" si="31"/>
        <v>3673314</v>
      </c>
      <c r="AF62" s="544">
        <f t="shared" si="50"/>
        <v>1202</v>
      </c>
      <c r="AG62" s="546">
        <f t="shared" si="32"/>
        <v>0.59340000000000004</v>
      </c>
      <c r="AH62" s="545">
        <f t="shared" si="51"/>
        <v>17575982</v>
      </c>
      <c r="AI62" s="544">
        <f t="shared" si="52"/>
        <v>5751</v>
      </c>
      <c r="AJ62" s="545">
        <f>'3A_Level 3'!L62</f>
        <v>516227</v>
      </c>
      <c r="AK62" s="544">
        <f t="shared" si="53"/>
        <v>168.92244764397907</v>
      </c>
      <c r="AL62" s="545">
        <f t="shared" si="33"/>
        <v>18092209</v>
      </c>
      <c r="AM62" s="544">
        <f t="shared" si="54"/>
        <v>5920.2254581151828</v>
      </c>
      <c r="AN62" s="547">
        <f>'3A_Level 3'!M62</f>
        <v>2394628</v>
      </c>
      <c r="AO62" s="548">
        <f t="shared" si="55"/>
        <v>783.58246073298426</v>
      </c>
      <c r="AP62" s="545">
        <f t="shared" si="34"/>
        <v>19970610</v>
      </c>
      <c r="AQ62" s="544">
        <f t="shared" si="56"/>
        <v>6534.8854712041884</v>
      </c>
      <c r="AR62" s="546">
        <f t="shared" si="35"/>
        <v>0.65552053766256912</v>
      </c>
      <c r="AS62" s="549">
        <f t="shared" si="36"/>
        <v>29</v>
      </c>
      <c r="AT62" s="544">
        <f t="shared" si="57"/>
        <v>10494659.74</v>
      </c>
      <c r="AU62" s="544">
        <f t="shared" si="58"/>
        <v>3434.12</v>
      </c>
      <c r="AV62" s="549">
        <f t="shared" si="37"/>
        <v>33</v>
      </c>
      <c r="AW62" s="546">
        <f t="shared" si="38"/>
        <v>0.34447946233743076</v>
      </c>
      <c r="AX62" s="549">
        <f t="shared" si="39"/>
        <v>30465269.740000002</v>
      </c>
      <c r="AY62" s="550">
        <f t="shared" si="59"/>
        <v>9969.0018782722527</v>
      </c>
      <c r="AZ62" s="549">
        <f t="shared" si="40"/>
        <v>15</v>
      </c>
    </row>
    <row r="63" spans="1:52" s="551" customFormat="1" ht="15.6" customHeight="1" x14ac:dyDescent="0.2">
      <c r="A63" s="1075">
        <v>57</v>
      </c>
      <c r="B63" s="536" t="s">
        <v>61</v>
      </c>
      <c r="C63" s="536">
        <f>'8_2.1.18 SIS'!AP63</f>
        <v>9438</v>
      </c>
      <c r="D63" s="537">
        <f>'[2]Econ. Disad.'!$AP63</f>
        <v>5600</v>
      </c>
      <c r="E63" s="537">
        <f t="shared" si="20"/>
        <v>1232</v>
      </c>
      <c r="F63" s="537">
        <f>[2]CTE!$AP63</f>
        <v>4160</v>
      </c>
      <c r="G63" s="537">
        <f t="shared" si="21"/>
        <v>249.6</v>
      </c>
      <c r="H63" s="537">
        <f>[2]SWD!$AP63</f>
        <v>1210</v>
      </c>
      <c r="I63" s="537">
        <f t="shared" si="22"/>
        <v>1815</v>
      </c>
      <c r="J63" s="537">
        <f>[2]GT!$AP63</f>
        <v>206</v>
      </c>
      <c r="K63" s="537">
        <f t="shared" si="23"/>
        <v>123.6</v>
      </c>
      <c r="L63" s="537">
        <f t="shared" si="42"/>
        <v>0</v>
      </c>
      <c r="M63" s="539">
        <f t="shared" si="43"/>
        <v>0</v>
      </c>
      <c r="N63" s="537">
        <f t="shared" si="3"/>
        <v>0</v>
      </c>
      <c r="O63" s="537">
        <f t="shared" si="24"/>
        <v>3420.2</v>
      </c>
      <c r="P63" s="537">
        <f t="shared" si="44"/>
        <v>12858.2</v>
      </c>
      <c r="Q63" s="540">
        <f t="shared" si="25"/>
        <v>3961</v>
      </c>
      <c r="R63" s="540">
        <f t="shared" si="45"/>
        <v>50931330</v>
      </c>
      <c r="S63" s="540">
        <f>'6_Local Deduct Calc'!J63</f>
        <v>11996980</v>
      </c>
      <c r="T63" s="540">
        <f t="shared" si="26"/>
        <v>11996980</v>
      </c>
      <c r="U63" s="541">
        <f t="shared" si="27"/>
        <v>38934350</v>
      </c>
      <c r="V63" s="542">
        <f t="shared" si="41"/>
        <v>0.76439999999999997</v>
      </c>
      <c r="W63" s="542">
        <f t="shared" si="28"/>
        <v>0.2356</v>
      </c>
      <c r="X63" s="543">
        <f t="shared" si="46"/>
        <v>1271.1358338631067</v>
      </c>
      <c r="Y63" s="540">
        <f>'7_Local Revenue'!AQ63</f>
        <v>25477838</v>
      </c>
      <c r="Z63" s="540">
        <f t="shared" si="29"/>
        <v>13480858</v>
      </c>
      <c r="AA63" s="143">
        <f t="shared" si="30"/>
        <v>0</v>
      </c>
      <c r="AB63" s="544">
        <f t="shared" si="47"/>
        <v>17316652.200000003</v>
      </c>
      <c r="AC63" s="544">
        <f t="shared" si="48"/>
        <v>13480858</v>
      </c>
      <c r="AD63" s="540">
        <f t="shared" si="49"/>
        <v>5462875.0490560001</v>
      </c>
      <c r="AE63" s="545">
        <f t="shared" si="31"/>
        <v>8017983</v>
      </c>
      <c r="AF63" s="544">
        <f t="shared" si="50"/>
        <v>850</v>
      </c>
      <c r="AG63" s="546">
        <f t="shared" si="32"/>
        <v>0.5948</v>
      </c>
      <c r="AH63" s="545">
        <f t="shared" si="51"/>
        <v>46952333</v>
      </c>
      <c r="AI63" s="544">
        <f t="shared" si="52"/>
        <v>4975</v>
      </c>
      <c r="AJ63" s="545">
        <f>'3A_Level 3'!L63</f>
        <v>1594291</v>
      </c>
      <c r="AK63" s="544">
        <f t="shared" si="53"/>
        <v>168.92254714981988</v>
      </c>
      <c r="AL63" s="545">
        <f t="shared" si="33"/>
        <v>48546624</v>
      </c>
      <c r="AM63" s="544">
        <f t="shared" si="54"/>
        <v>5143.7406230133502</v>
      </c>
      <c r="AN63" s="547">
        <f>'3A_Level 3'!M63</f>
        <v>8809736</v>
      </c>
      <c r="AO63" s="548">
        <f t="shared" si="55"/>
        <v>933.43250688705234</v>
      </c>
      <c r="AP63" s="545">
        <f t="shared" si="34"/>
        <v>55762069</v>
      </c>
      <c r="AQ63" s="544">
        <f t="shared" si="56"/>
        <v>5908.2505827505829</v>
      </c>
      <c r="AR63" s="546">
        <f t="shared" si="35"/>
        <v>0.68638765182239803</v>
      </c>
      <c r="AS63" s="549">
        <f t="shared" si="36"/>
        <v>22</v>
      </c>
      <c r="AT63" s="544">
        <f t="shared" si="57"/>
        <v>25477838</v>
      </c>
      <c r="AU63" s="544">
        <f t="shared" si="58"/>
        <v>2699.5</v>
      </c>
      <c r="AV63" s="549">
        <f t="shared" si="37"/>
        <v>59</v>
      </c>
      <c r="AW63" s="546">
        <f t="shared" si="38"/>
        <v>0.31361234817760192</v>
      </c>
      <c r="AX63" s="549">
        <f t="shared" si="39"/>
        <v>81239907</v>
      </c>
      <c r="AY63" s="550">
        <f t="shared" si="59"/>
        <v>8607.7460267005717</v>
      </c>
      <c r="AZ63" s="549">
        <f t="shared" si="40"/>
        <v>61</v>
      </c>
    </row>
    <row r="64" spans="1:52" s="551" customFormat="1" ht="15.6" customHeight="1" x14ac:dyDescent="0.2">
      <c r="A64" s="1075">
        <v>58</v>
      </c>
      <c r="B64" s="536" t="s">
        <v>62</v>
      </c>
      <c r="C64" s="536">
        <f>'8_2.1.18 SIS'!AP64</f>
        <v>8343</v>
      </c>
      <c r="D64" s="537">
        <f>'[2]Econ. Disad.'!$AP64</f>
        <v>5363</v>
      </c>
      <c r="E64" s="537">
        <f t="shared" si="20"/>
        <v>1179.8599999999999</v>
      </c>
      <c r="F64" s="537">
        <f>[2]CTE!$AP64</f>
        <v>4006.5</v>
      </c>
      <c r="G64" s="537">
        <f t="shared" si="21"/>
        <v>240.39</v>
      </c>
      <c r="H64" s="537">
        <f>[2]SWD!$AP64</f>
        <v>1079</v>
      </c>
      <c r="I64" s="537">
        <f t="shared" si="22"/>
        <v>1618.5</v>
      </c>
      <c r="J64" s="537">
        <f>[2]GT!$AP64</f>
        <v>176</v>
      </c>
      <c r="K64" s="537">
        <f t="shared" si="23"/>
        <v>105.6</v>
      </c>
      <c r="L64" s="537">
        <f t="shared" si="42"/>
        <v>0</v>
      </c>
      <c r="M64" s="539">
        <f t="shared" si="43"/>
        <v>0</v>
      </c>
      <c r="N64" s="537">
        <f t="shared" si="3"/>
        <v>0</v>
      </c>
      <c r="O64" s="537">
        <f t="shared" si="24"/>
        <v>3144.35</v>
      </c>
      <c r="P64" s="537">
        <f t="shared" si="44"/>
        <v>11487.35</v>
      </c>
      <c r="Q64" s="540">
        <f t="shared" si="25"/>
        <v>3961</v>
      </c>
      <c r="R64" s="540">
        <f t="shared" si="45"/>
        <v>45501393</v>
      </c>
      <c r="S64" s="540">
        <f>'6_Local Deduct Calc'!J64</f>
        <v>6819779</v>
      </c>
      <c r="T64" s="540">
        <f t="shared" si="26"/>
        <v>6819779</v>
      </c>
      <c r="U64" s="541">
        <f t="shared" si="27"/>
        <v>38681614</v>
      </c>
      <c r="V64" s="542">
        <f t="shared" si="41"/>
        <v>0.85009999999999997</v>
      </c>
      <c r="W64" s="542">
        <f t="shared" si="28"/>
        <v>0.14990000000000001</v>
      </c>
      <c r="X64" s="543">
        <f t="shared" si="46"/>
        <v>817.42526669063886</v>
      </c>
      <c r="Y64" s="540">
        <f>'7_Local Revenue'!AQ64</f>
        <v>19466690</v>
      </c>
      <c r="Z64" s="540">
        <f t="shared" si="29"/>
        <v>12646911</v>
      </c>
      <c r="AA64" s="143">
        <f t="shared" si="30"/>
        <v>0</v>
      </c>
      <c r="AB64" s="544">
        <f t="shared" si="47"/>
        <v>15470473.620000001</v>
      </c>
      <c r="AC64" s="544">
        <f t="shared" si="48"/>
        <v>12646911</v>
      </c>
      <c r="AD64" s="540">
        <f t="shared" si="49"/>
        <v>3260727.7693079999</v>
      </c>
      <c r="AE64" s="545">
        <f t="shared" si="31"/>
        <v>9386183</v>
      </c>
      <c r="AF64" s="544">
        <f t="shared" si="50"/>
        <v>1125</v>
      </c>
      <c r="AG64" s="546">
        <f t="shared" si="32"/>
        <v>0.74219999999999997</v>
      </c>
      <c r="AH64" s="545">
        <f t="shared" si="51"/>
        <v>48067797</v>
      </c>
      <c r="AI64" s="544">
        <f t="shared" si="52"/>
        <v>5761</v>
      </c>
      <c r="AJ64" s="545">
        <f>'3A_Level 3'!L64</f>
        <v>1409321</v>
      </c>
      <c r="AK64" s="544">
        <f t="shared" si="53"/>
        <v>168.92256981900994</v>
      </c>
      <c r="AL64" s="545">
        <f t="shared" si="33"/>
        <v>49477118</v>
      </c>
      <c r="AM64" s="544">
        <f t="shared" si="54"/>
        <v>5930.3749250868996</v>
      </c>
      <c r="AN64" s="547">
        <f>'3A_Level 3'!M64</f>
        <v>7224726</v>
      </c>
      <c r="AO64" s="548">
        <f t="shared" si="55"/>
        <v>865.96260338007914</v>
      </c>
      <c r="AP64" s="545">
        <f t="shared" si="34"/>
        <v>55292523</v>
      </c>
      <c r="AQ64" s="544">
        <f t="shared" si="56"/>
        <v>6627.414958647968</v>
      </c>
      <c r="AR64" s="546">
        <f t="shared" si="35"/>
        <v>0.73960814702530375</v>
      </c>
      <c r="AS64" s="549">
        <f t="shared" si="36"/>
        <v>4</v>
      </c>
      <c r="AT64" s="544">
        <f t="shared" si="57"/>
        <v>19466690</v>
      </c>
      <c r="AU64" s="544">
        <f t="shared" si="58"/>
        <v>2333.3000000000002</v>
      </c>
      <c r="AV64" s="549">
        <f t="shared" si="37"/>
        <v>65</v>
      </c>
      <c r="AW64" s="546">
        <f t="shared" si="38"/>
        <v>0.26039185297469625</v>
      </c>
      <c r="AX64" s="549">
        <f t="shared" si="39"/>
        <v>74759213</v>
      </c>
      <c r="AY64" s="550">
        <f t="shared" si="59"/>
        <v>8960.7111350833038</v>
      </c>
      <c r="AZ64" s="549">
        <f t="shared" si="40"/>
        <v>53</v>
      </c>
    </row>
    <row r="65" spans="1:52" s="551" customFormat="1" ht="15.6" customHeight="1" x14ac:dyDescent="0.2">
      <c r="A65" s="1075">
        <v>59</v>
      </c>
      <c r="B65" s="536" t="s">
        <v>63</v>
      </c>
      <c r="C65" s="536">
        <f>'8_2.1.18 SIS'!AP65</f>
        <v>5119</v>
      </c>
      <c r="D65" s="537">
        <f>'[2]Econ. Disad.'!$AP65</f>
        <v>3872</v>
      </c>
      <c r="E65" s="537">
        <f t="shared" si="20"/>
        <v>851.84</v>
      </c>
      <c r="F65" s="537">
        <f>[2]CTE!$AP65</f>
        <v>2833</v>
      </c>
      <c r="G65" s="537">
        <f t="shared" si="21"/>
        <v>169.98</v>
      </c>
      <c r="H65" s="537">
        <f>[2]SWD!$AP65</f>
        <v>971</v>
      </c>
      <c r="I65" s="537">
        <f t="shared" si="22"/>
        <v>1456.5</v>
      </c>
      <c r="J65" s="537">
        <f>[2]GT!$AP65</f>
        <v>346</v>
      </c>
      <c r="K65" s="537">
        <f t="shared" si="23"/>
        <v>207.6</v>
      </c>
      <c r="L65" s="537">
        <f t="shared" si="42"/>
        <v>2381</v>
      </c>
      <c r="M65" s="539">
        <f t="shared" si="43"/>
        <v>6.3490000000000005E-2</v>
      </c>
      <c r="N65" s="537">
        <f t="shared" si="3"/>
        <v>325.00531000000001</v>
      </c>
      <c r="O65" s="537">
        <f t="shared" si="24"/>
        <v>3010.9253100000001</v>
      </c>
      <c r="P65" s="537">
        <f t="shared" si="44"/>
        <v>8129.9253100000005</v>
      </c>
      <c r="Q65" s="540">
        <f t="shared" si="25"/>
        <v>3961</v>
      </c>
      <c r="R65" s="540">
        <f t="shared" si="45"/>
        <v>32202634</v>
      </c>
      <c r="S65" s="540">
        <f>'6_Local Deduct Calc'!J65</f>
        <v>3422499</v>
      </c>
      <c r="T65" s="540">
        <f t="shared" si="26"/>
        <v>3422499</v>
      </c>
      <c r="U65" s="541">
        <f t="shared" si="27"/>
        <v>28780135</v>
      </c>
      <c r="V65" s="542">
        <f t="shared" si="41"/>
        <v>0.89370000000000005</v>
      </c>
      <c r="W65" s="542">
        <f t="shared" si="28"/>
        <v>0.10630000000000001</v>
      </c>
      <c r="X65" s="543">
        <f t="shared" si="46"/>
        <v>668.58741941785502</v>
      </c>
      <c r="Y65" s="540">
        <f>'7_Local Revenue'!AQ65</f>
        <v>8096383</v>
      </c>
      <c r="Z65" s="540">
        <f t="shared" si="29"/>
        <v>4673884</v>
      </c>
      <c r="AA65" s="143">
        <f t="shared" si="30"/>
        <v>0</v>
      </c>
      <c r="AB65" s="544">
        <f t="shared" si="47"/>
        <v>10948895.560000001</v>
      </c>
      <c r="AC65" s="544">
        <f t="shared" si="48"/>
        <v>4673884</v>
      </c>
      <c r="AD65" s="540">
        <f t="shared" si="49"/>
        <v>854554.25502399995</v>
      </c>
      <c r="AE65" s="545">
        <f t="shared" si="31"/>
        <v>3819330</v>
      </c>
      <c r="AF65" s="544">
        <f t="shared" si="50"/>
        <v>746</v>
      </c>
      <c r="AG65" s="546">
        <f t="shared" si="32"/>
        <v>0.81720000000000004</v>
      </c>
      <c r="AH65" s="545">
        <f t="shared" si="51"/>
        <v>32599465</v>
      </c>
      <c r="AI65" s="544">
        <f t="shared" si="52"/>
        <v>6368</v>
      </c>
      <c r="AJ65" s="545">
        <f>'3A_Level 3'!L65</f>
        <v>864714</v>
      </c>
      <c r="AK65" s="544">
        <f t="shared" si="53"/>
        <v>168.92244579019339</v>
      </c>
      <c r="AL65" s="545">
        <f t="shared" si="33"/>
        <v>33464179</v>
      </c>
      <c r="AM65" s="544">
        <f t="shared" si="54"/>
        <v>6537.249267435046</v>
      </c>
      <c r="AN65" s="547">
        <f>'3A_Level 3'!M65</f>
        <v>4394367</v>
      </c>
      <c r="AO65" s="548">
        <f t="shared" si="55"/>
        <v>858.44246923227195</v>
      </c>
      <c r="AP65" s="545">
        <f t="shared" si="34"/>
        <v>36993832</v>
      </c>
      <c r="AQ65" s="544">
        <f t="shared" si="56"/>
        <v>7226.7692908771241</v>
      </c>
      <c r="AR65" s="546">
        <f t="shared" si="35"/>
        <v>0.82044035496393175</v>
      </c>
      <c r="AS65" s="549">
        <f t="shared" si="36"/>
        <v>1</v>
      </c>
      <c r="AT65" s="544">
        <f t="shared" si="57"/>
        <v>8096383</v>
      </c>
      <c r="AU65" s="544">
        <f t="shared" si="58"/>
        <v>1581.63</v>
      </c>
      <c r="AV65" s="549">
        <f t="shared" si="37"/>
        <v>69</v>
      </c>
      <c r="AW65" s="546">
        <f t="shared" si="38"/>
        <v>0.17955964503606825</v>
      </c>
      <c r="AX65" s="549">
        <f t="shared" si="39"/>
        <v>45090215</v>
      </c>
      <c r="AY65" s="550">
        <f t="shared" si="59"/>
        <v>8808.4030084000788</v>
      </c>
      <c r="AZ65" s="549">
        <f t="shared" si="40"/>
        <v>57</v>
      </c>
    </row>
    <row r="66" spans="1:52" s="553" customFormat="1" ht="15.6" customHeight="1" x14ac:dyDescent="0.2">
      <c r="A66" s="1076">
        <v>60</v>
      </c>
      <c r="B66" s="1077" t="s">
        <v>64</v>
      </c>
      <c r="C66" s="1077">
        <f>'8_2.1.18 SIS'!AP66</f>
        <v>6106</v>
      </c>
      <c r="D66" s="1078">
        <f>'[2]Econ. Disad.'!$AP66</f>
        <v>4057</v>
      </c>
      <c r="E66" s="1078">
        <f t="shared" si="20"/>
        <v>892.54</v>
      </c>
      <c r="F66" s="1078">
        <f>[2]CTE!$AP66</f>
        <v>3138.5</v>
      </c>
      <c r="G66" s="1078">
        <f t="shared" si="21"/>
        <v>188.31</v>
      </c>
      <c r="H66" s="1078">
        <f>[2]SWD!$AP66</f>
        <v>866</v>
      </c>
      <c r="I66" s="1078">
        <f t="shared" si="22"/>
        <v>1299</v>
      </c>
      <c r="J66" s="1078">
        <f>[2]GT!$AP66</f>
        <v>334</v>
      </c>
      <c r="K66" s="1078">
        <f t="shared" si="23"/>
        <v>200.4</v>
      </c>
      <c r="L66" s="1078">
        <f t="shared" si="42"/>
        <v>1394</v>
      </c>
      <c r="M66" s="1079">
        <f t="shared" si="43"/>
        <v>3.7170000000000002E-2</v>
      </c>
      <c r="N66" s="1078">
        <f t="shared" si="3"/>
        <v>226.96002000000001</v>
      </c>
      <c r="O66" s="1078">
        <f t="shared" si="24"/>
        <v>2807.21002</v>
      </c>
      <c r="P66" s="552">
        <f t="shared" si="44"/>
        <v>8913.2100200000004</v>
      </c>
      <c r="Q66" s="951">
        <f t="shared" si="25"/>
        <v>3961</v>
      </c>
      <c r="R66" s="951">
        <f t="shared" si="45"/>
        <v>35305225</v>
      </c>
      <c r="S66" s="951">
        <f>'6_Local Deduct Calc'!J66</f>
        <v>8801507</v>
      </c>
      <c r="T66" s="951">
        <f t="shared" si="26"/>
        <v>8801507</v>
      </c>
      <c r="U66" s="952">
        <f t="shared" si="27"/>
        <v>26503718</v>
      </c>
      <c r="V66" s="1080">
        <f t="shared" si="41"/>
        <v>0.75070000000000003</v>
      </c>
      <c r="W66" s="953">
        <f t="shared" si="28"/>
        <v>0.24929999999999999</v>
      </c>
      <c r="X66" s="954">
        <f t="shared" si="46"/>
        <v>1441.4521781853914</v>
      </c>
      <c r="Y66" s="951">
        <f>'7_Local Revenue'!AQ66</f>
        <v>25109123</v>
      </c>
      <c r="Z66" s="951">
        <f t="shared" si="29"/>
        <v>16307616</v>
      </c>
      <c r="AA66" s="1081">
        <f t="shared" si="30"/>
        <v>0</v>
      </c>
      <c r="AB66" s="1082">
        <f t="shared" si="47"/>
        <v>12003776.5</v>
      </c>
      <c r="AC66" s="1082">
        <f t="shared" si="48"/>
        <v>12003776.5</v>
      </c>
      <c r="AD66" s="951">
        <f t="shared" si="49"/>
        <v>5147171.3480940005</v>
      </c>
      <c r="AE66" s="1083">
        <f t="shared" si="31"/>
        <v>6856605</v>
      </c>
      <c r="AF66" s="1082">
        <f t="shared" si="50"/>
        <v>1123</v>
      </c>
      <c r="AG66" s="1084">
        <f t="shared" si="32"/>
        <v>0.57120000000000004</v>
      </c>
      <c r="AH66" s="1083">
        <f t="shared" si="51"/>
        <v>33360323</v>
      </c>
      <c r="AI66" s="1082">
        <f t="shared" si="52"/>
        <v>5464</v>
      </c>
      <c r="AJ66" s="1083">
        <f>'3A_Level 3'!L66</f>
        <v>1031441</v>
      </c>
      <c r="AK66" s="1082">
        <f t="shared" si="53"/>
        <v>168.92253521126761</v>
      </c>
      <c r="AL66" s="1083">
        <f t="shared" si="33"/>
        <v>34391764</v>
      </c>
      <c r="AM66" s="1082">
        <f t="shared" si="54"/>
        <v>5632.4539796921063</v>
      </c>
      <c r="AN66" s="1085">
        <f>'3A_Level 3'!M66</f>
        <v>4658649</v>
      </c>
      <c r="AO66" s="1086">
        <f t="shared" si="55"/>
        <v>762.96249590566651</v>
      </c>
      <c r="AP66" s="1083">
        <f t="shared" si="34"/>
        <v>38018972</v>
      </c>
      <c r="AQ66" s="1082">
        <f t="shared" si="56"/>
        <v>6226.4939403865055</v>
      </c>
      <c r="AR66" s="1084">
        <f t="shared" si="35"/>
        <v>0.64631454621639883</v>
      </c>
      <c r="AS66" s="1087">
        <f t="shared" si="36"/>
        <v>32</v>
      </c>
      <c r="AT66" s="1082">
        <f t="shared" si="57"/>
        <v>20805283.5</v>
      </c>
      <c r="AU66" s="1082">
        <f t="shared" si="58"/>
        <v>3407.35</v>
      </c>
      <c r="AV66" s="1087">
        <f t="shared" si="37"/>
        <v>35</v>
      </c>
      <c r="AW66" s="1084">
        <f t="shared" si="38"/>
        <v>0.35368545378360122</v>
      </c>
      <c r="AX66" s="1087">
        <f t="shared" si="39"/>
        <v>58824255.5</v>
      </c>
      <c r="AY66" s="1088">
        <f t="shared" si="59"/>
        <v>9633.8446609891907</v>
      </c>
      <c r="AZ66" s="1087">
        <f t="shared" si="40"/>
        <v>23</v>
      </c>
    </row>
    <row r="67" spans="1:52" s="551" customFormat="1" ht="15.6" customHeight="1" x14ac:dyDescent="0.2">
      <c r="A67" s="1075">
        <v>61</v>
      </c>
      <c r="B67" s="536" t="s">
        <v>65</v>
      </c>
      <c r="C67" s="537">
        <f>'8_2.1.18 SIS'!AP67</f>
        <v>3673</v>
      </c>
      <c r="D67" s="537">
        <f>'[2]Econ. Disad.'!$AP67</f>
        <v>2676</v>
      </c>
      <c r="E67" s="537">
        <f t="shared" si="20"/>
        <v>588.72</v>
      </c>
      <c r="F67" s="537">
        <f>[2]CTE!$AP67</f>
        <v>1758.5</v>
      </c>
      <c r="G67" s="537">
        <f t="shared" si="21"/>
        <v>105.50999999999999</v>
      </c>
      <c r="H67" s="537">
        <f>[2]SWD!$AP67</f>
        <v>423</v>
      </c>
      <c r="I67" s="537">
        <f t="shared" si="22"/>
        <v>634.5</v>
      </c>
      <c r="J67" s="537">
        <f>[2]GT!$AP67</f>
        <v>181</v>
      </c>
      <c r="K67" s="537">
        <f t="shared" si="23"/>
        <v>108.6</v>
      </c>
      <c r="L67" s="538">
        <f t="shared" si="42"/>
        <v>3827</v>
      </c>
      <c r="M67" s="539">
        <f t="shared" si="43"/>
        <v>0.10205</v>
      </c>
      <c r="N67" s="537">
        <f t="shared" si="3"/>
        <v>374.82965000000002</v>
      </c>
      <c r="O67" s="537">
        <f t="shared" si="24"/>
        <v>1812.1596500000001</v>
      </c>
      <c r="P67" s="537">
        <f t="shared" si="44"/>
        <v>5485.1596499999996</v>
      </c>
      <c r="Q67" s="540">
        <f t="shared" si="25"/>
        <v>3961</v>
      </c>
      <c r="R67" s="540">
        <f t="shared" si="45"/>
        <v>21726717</v>
      </c>
      <c r="S67" s="540">
        <f>'6_Local Deduct Calc'!J67</f>
        <v>12211926</v>
      </c>
      <c r="T67" s="540">
        <f t="shared" si="26"/>
        <v>12211926</v>
      </c>
      <c r="U67" s="541">
        <f t="shared" si="27"/>
        <v>9514791</v>
      </c>
      <c r="V67" s="542">
        <f t="shared" si="41"/>
        <v>0.43790000000000001</v>
      </c>
      <c r="W67" s="542">
        <f t="shared" si="28"/>
        <v>0.56210000000000004</v>
      </c>
      <c r="X67" s="543">
        <f t="shared" si="46"/>
        <v>3324.7824666485162</v>
      </c>
      <c r="Y67" s="540">
        <f>'7_Local Revenue'!AQ67</f>
        <v>28810497</v>
      </c>
      <c r="Z67" s="540">
        <f t="shared" si="29"/>
        <v>16598571</v>
      </c>
      <c r="AA67" s="143">
        <f t="shared" si="30"/>
        <v>0</v>
      </c>
      <c r="AB67" s="544">
        <f t="shared" si="47"/>
        <v>7387083.7800000003</v>
      </c>
      <c r="AC67" s="544">
        <f t="shared" si="48"/>
        <v>7387083.7800000003</v>
      </c>
      <c r="AD67" s="540">
        <f t="shared" si="49"/>
        <v>7141921.2435093615</v>
      </c>
      <c r="AE67" s="545">
        <f t="shared" si="31"/>
        <v>245163</v>
      </c>
      <c r="AF67" s="544">
        <f t="shared" si="50"/>
        <v>67</v>
      </c>
      <c r="AG67" s="546">
        <f t="shared" si="32"/>
        <v>3.32E-2</v>
      </c>
      <c r="AH67" s="545">
        <f t="shared" si="51"/>
        <v>9759954</v>
      </c>
      <c r="AI67" s="544">
        <f t="shared" si="52"/>
        <v>2657</v>
      </c>
      <c r="AJ67" s="545">
        <f>'3A_Level 3'!L67</f>
        <v>620452</v>
      </c>
      <c r="AK67" s="544">
        <f t="shared" si="53"/>
        <v>168.92240675197385</v>
      </c>
      <c r="AL67" s="545">
        <f t="shared" si="33"/>
        <v>10380406</v>
      </c>
      <c r="AM67" s="544">
        <f t="shared" si="54"/>
        <v>2826.1383065613941</v>
      </c>
      <c r="AN67" s="547">
        <f>'3A_Level 3'!M67</f>
        <v>3682669</v>
      </c>
      <c r="AO67" s="548">
        <f t="shared" si="55"/>
        <v>1002.6324530356657</v>
      </c>
      <c r="AP67" s="545">
        <f t="shared" si="34"/>
        <v>13442623</v>
      </c>
      <c r="AQ67" s="544">
        <f t="shared" si="56"/>
        <v>3659.8483528450856</v>
      </c>
      <c r="AR67" s="546">
        <f t="shared" si="35"/>
        <v>0.40683894435558215</v>
      </c>
      <c r="AS67" s="549">
        <f t="shared" si="36"/>
        <v>62</v>
      </c>
      <c r="AT67" s="544">
        <f t="shared" si="57"/>
        <v>19599009.780000001</v>
      </c>
      <c r="AU67" s="544">
        <f t="shared" si="58"/>
        <v>5335.97</v>
      </c>
      <c r="AV67" s="549">
        <f t="shared" si="37"/>
        <v>8</v>
      </c>
      <c r="AW67" s="546">
        <f t="shared" si="38"/>
        <v>0.59316105564441779</v>
      </c>
      <c r="AX67" s="549">
        <f t="shared" si="39"/>
        <v>33041632.780000001</v>
      </c>
      <c r="AY67" s="550">
        <f t="shared" si="59"/>
        <v>8995.8161666212909</v>
      </c>
      <c r="AZ67" s="549">
        <f t="shared" si="40"/>
        <v>51</v>
      </c>
    </row>
    <row r="68" spans="1:52" s="551" customFormat="1" ht="15.6" customHeight="1" x14ac:dyDescent="0.2">
      <c r="A68" s="1075">
        <v>62</v>
      </c>
      <c r="B68" s="536" t="s">
        <v>66</v>
      </c>
      <c r="C68" s="536">
        <f>'8_2.1.18 SIS'!AP68</f>
        <v>1998</v>
      </c>
      <c r="D68" s="537">
        <f>'[2]Econ. Disad.'!$AP68</f>
        <v>1491</v>
      </c>
      <c r="E68" s="537">
        <f t="shared" si="20"/>
        <v>328.02</v>
      </c>
      <c r="F68" s="537">
        <f>[2]CTE!$AP68</f>
        <v>989.5</v>
      </c>
      <c r="G68" s="537">
        <f t="shared" si="21"/>
        <v>59.37</v>
      </c>
      <c r="H68" s="537">
        <f>[2]SWD!$AP68</f>
        <v>291</v>
      </c>
      <c r="I68" s="537">
        <f t="shared" si="22"/>
        <v>436.5</v>
      </c>
      <c r="J68" s="537">
        <f>[2]GT!$AP68</f>
        <v>2</v>
      </c>
      <c r="K68" s="537">
        <f t="shared" si="23"/>
        <v>1.2</v>
      </c>
      <c r="L68" s="537">
        <f t="shared" si="42"/>
        <v>5502</v>
      </c>
      <c r="M68" s="539">
        <f t="shared" si="43"/>
        <v>0.14671999999999999</v>
      </c>
      <c r="N68" s="537">
        <f t="shared" si="3"/>
        <v>293.14655999999997</v>
      </c>
      <c r="O68" s="537">
        <f t="shared" si="24"/>
        <v>1118.2365600000001</v>
      </c>
      <c r="P68" s="537">
        <f t="shared" si="44"/>
        <v>3116.2365600000003</v>
      </c>
      <c r="Q68" s="540">
        <f t="shared" si="25"/>
        <v>3961</v>
      </c>
      <c r="R68" s="540">
        <f t="shared" si="45"/>
        <v>12343413</v>
      </c>
      <c r="S68" s="540">
        <f>'6_Local Deduct Calc'!J68</f>
        <v>1917241</v>
      </c>
      <c r="T68" s="540">
        <f t="shared" si="26"/>
        <v>1917241</v>
      </c>
      <c r="U68" s="541">
        <f t="shared" si="27"/>
        <v>10426172</v>
      </c>
      <c r="V68" s="542">
        <f t="shared" si="41"/>
        <v>0.84470000000000001</v>
      </c>
      <c r="W68" s="542">
        <f t="shared" si="28"/>
        <v>0.15529999999999999</v>
      </c>
      <c r="X68" s="543">
        <f t="shared" si="46"/>
        <v>959.58008008008005</v>
      </c>
      <c r="Y68" s="540">
        <f>'7_Local Revenue'!AQ68</f>
        <v>4242883</v>
      </c>
      <c r="Z68" s="540">
        <f t="shared" si="29"/>
        <v>2325642</v>
      </c>
      <c r="AA68" s="143">
        <f t="shared" si="30"/>
        <v>0</v>
      </c>
      <c r="AB68" s="544">
        <f t="shared" si="47"/>
        <v>4196760.42</v>
      </c>
      <c r="AC68" s="544">
        <f t="shared" si="48"/>
        <v>2325642</v>
      </c>
      <c r="AD68" s="540">
        <f t="shared" si="49"/>
        <v>621216.18847199995</v>
      </c>
      <c r="AE68" s="545">
        <f t="shared" si="31"/>
        <v>1704426</v>
      </c>
      <c r="AF68" s="544">
        <f t="shared" si="50"/>
        <v>853</v>
      </c>
      <c r="AG68" s="546">
        <f t="shared" si="32"/>
        <v>0.7329</v>
      </c>
      <c r="AH68" s="545">
        <f t="shared" si="51"/>
        <v>12130598</v>
      </c>
      <c r="AI68" s="544">
        <f t="shared" si="52"/>
        <v>6071</v>
      </c>
      <c r="AJ68" s="545">
        <f>'3A_Level 3'!L68</f>
        <v>337507</v>
      </c>
      <c r="AK68" s="544">
        <f t="shared" si="53"/>
        <v>168.92242242242241</v>
      </c>
      <c r="AL68" s="545">
        <f t="shared" si="33"/>
        <v>12468105</v>
      </c>
      <c r="AM68" s="544">
        <f t="shared" si="54"/>
        <v>6240.2927927927931</v>
      </c>
      <c r="AN68" s="547">
        <f>'3A_Level 3'!M68</f>
        <v>1368635</v>
      </c>
      <c r="AO68" s="548">
        <f t="shared" si="55"/>
        <v>685.00250250250247</v>
      </c>
      <c r="AP68" s="545">
        <f t="shared" si="34"/>
        <v>13499233</v>
      </c>
      <c r="AQ68" s="544">
        <f t="shared" si="56"/>
        <v>6756.3728728728729</v>
      </c>
      <c r="AR68" s="546">
        <f t="shared" si="35"/>
        <v>0.76085811861448771</v>
      </c>
      <c r="AS68" s="549">
        <f t="shared" si="36"/>
        <v>3</v>
      </c>
      <c r="AT68" s="544">
        <f t="shared" si="57"/>
        <v>4242883</v>
      </c>
      <c r="AU68" s="544">
        <f t="shared" si="58"/>
        <v>2123.5700000000002</v>
      </c>
      <c r="AV68" s="549">
        <f t="shared" si="37"/>
        <v>67</v>
      </c>
      <c r="AW68" s="546">
        <f t="shared" si="38"/>
        <v>0.23914188138551229</v>
      </c>
      <c r="AX68" s="549">
        <f t="shared" si="39"/>
        <v>17742116</v>
      </c>
      <c r="AY68" s="550">
        <f t="shared" si="59"/>
        <v>8879.9379379379388</v>
      </c>
      <c r="AZ68" s="549">
        <f t="shared" si="40"/>
        <v>56</v>
      </c>
    </row>
    <row r="69" spans="1:52" s="551" customFormat="1" ht="15.6" customHeight="1" x14ac:dyDescent="0.2">
      <c r="A69" s="1075">
        <v>63</v>
      </c>
      <c r="B69" s="536" t="s">
        <v>67</v>
      </c>
      <c r="C69" s="536">
        <f>'8_2.1.18 SIS'!AP69</f>
        <v>2105</v>
      </c>
      <c r="D69" s="537">
        <f>'[2]Econ. Disad.'!$AP69</f>
        <v>985</v>
      </c>
      <c r="E69" s="537">
        <f t="shared" si="20"/>
        <v>216.7</v>
      </c>
      <c r="F69" s="537">
        <f>[2]CTE!$AP69</f>
        <v>1187.5</v>
      </c>
      <c r="G69" s="537">
        <f t="shared" si="21"/>
        <v>71.25</v>
      </c>
      <c r="H69" s="537">
        <f>[2]SWD!$AP69</f>
        <v>293</v>
      </c>
      <c r="I69" s="537">
        <f t="shared" si="22"/>
        <v>439.5</v>
      </c>
      <c r="J69" s="537">
        <f>[2]GT!$AP69</f>
        <v>160</v>
      </c>
      <c r="K69" s="537">
        <f t="shared" si="23"/>
        <v>96</v>
      </c>
      <c r="L69" s="537">
        <f t="shared" si="42"/>
        <v>5395</v>
      </c>
      <c r="M69" s="539">
        <f t="shared" si="43"/>
        <v>0.14387</v>
      </c>
      <c r="N69" s="537">
        <f t="shared" si="3"/>
        <v>302.84634999999997</v>
      </c>
      <c r="O69" s="537">
        <f t="shared" si="24"/>
        <v>1126.2963500000001</v>
      </c>
      <c r="P69" s="537">
        <f t="shared" si="44"/>
        <v>3231.2963500000001</v>
      </c>
      <c r="Q69" s="540">
        <f t="shared" si="25"/>
        <v>3961</v>
      </c>
      <c r="R69" s="540">
        <f t="shared" si="45"/>
        <v>12799165</v>
      </c>
      <c r="S69" s="540">
        <f>'6_Local Deduct Calc'!J69</f>
        <v>6113411</v>
      </c>
      <c r="T69" s="540">
        <f t="shared" si="26"/>
        <v>6113411</v>
      </c>
      <c r="U69" s="541">
        <f t="shared" si="27"/>
        <v>6685754</v>
      </c>
      <c r="V69" s="542">
        <f t="shared" si="41"/>
        <v>0.52239999999999998</v>
      </c>
      <c r="W69" s="542">
        <f t="shared" si="28"/>
        <v>0.47760000000000002</v>
      </c>
      <c r="X69" s="543">
        <f t="shared" si="46"/>
        <v>2904.2332541567698</v>
      </c>
      <c r="Y69" s="540">
        <f>'7_Local Revenue'!AQ69</f>
        <v>17235299</v>
      </c>
      <c r="Z69" s="540">
        <f t="shared" si="29"/>
        <v>11121888</v>
      </c>
      <c r="AA69" s="143">
        <f t="shared" si="30"/>
        <v>0</v>
      </c>
      <c r="AB69" s="544">
        <f t="shared" si="47"/>
        <v>4351716.1000000006</v>
      </c>
      <c r="AC69" s="544">
        <f t="shared" si="48"/>
        <v>4351716.1000000006</v>
      </c>
      <c r="AD69" s="540">
        <f t="shared" si="49"/>
        <v>3574812.9280992006</v>
      </c>
      <c r="AE69" s="545">
        <f t="shared" si="31"/>
        <v>776903</v>
      </c>
      <c r="AF69" s="544">
        <f t="shared" si="50"/>
        <v>369</v>
      </c>
      <c r="AG69" s="546">
        <f t="shared" si="32"/>
        <v>0.17849999999999999</v>
      </c>
      <c r="AH69" s="545">
        <f t="shared" si="51"/>
        <v>7462657</v>
      </c>
      <c r="AI69" s="544">
        <f t="shared" si="52"/>
        <v>3545</v>
      </c>
      <c r="AJ69" s="545">
        <f>'3A_Level 3'!L69</f>
        <v>890656</v>
      </c>
      <c r="AK69" s="544">
        <f t="shared" si="53"/>
        <v>423.11448931116388</v>
      </c>
      <c r="AL69" s="545">
        <f t="shared" si="33"/>
        <v>8353313</v>
      </c>
      <c r="AM69" s="544">
        <f t="shared" si="54"/>
        <v>3968.3197149643706</v>
      </c>
      <c r="AN69" s="547">
        <f>'3A_Level 3'!M69</f>
        <v>2483699</v>
      </c>
      <c r="AO69" s="548">
        <f t="shared" si="55"/>
        <v>1179.904513064133</v>
      </c>
      <c r="AP69" s="545">
        <f t="shared" si="34"/>
        <v>9946356</v>
      </c>
      <c r="AQ69" s="544">
        <f t="shared" si="56"/>
        <v>4725.1097387173395</v>
      </c>
      <c r="AR69" s="546">
        <f t="shared" si="35"/>
        <v>0.48729217525599594</v>
      </c>
      <c r="AS69" s="549">
        <f t="shared" si="36"/>
        <v>57</v>
      </c>
      <c r="AT69" s="544">
        <f t="shared" si="57"/>
        <v>10465127.1</v>
      </c>
      <c r="AU69" s="544">
        <f t="shared" si="58"/>
        <v>4971.5600000000004</v>
      </c>
      <c r="AV69" s="549">
        <f t="shared" si="37"/>
        <v>11</v>
      </c>
      <c r="AW69" s="546">
        <f t="shared" si="38"/>
        <v>0.512707824744004</v>
      </c>
      <c r="AX69" s="549">
        <f t="shared" si="39"/>
        <v>20411483.100000001</v>
      </c>
      <c r="AY69" s="550">
        <f t="shared" si="59"/>
        <v>9696.6665558194782</v>
      </c>
      <c r="AZ69" s="549">
        <f t="shared" si="40"/>
        <v>20</v>
      </c>
    </row>
    <row r="70" spans="1:52" s="551" customFormat="1" ht="15.6" customHeight="1" x14ac:dyDescent="0.2">
      <c r="A70" s="1075">
        <v>64</v>
      </c>
      <c r="B70" s="536" t="s">
        <v>68</v>
      </c>
      <c r="C70" s="536">
        <f>'8_2.1.18 SIS'!AP70</f>
        <v>2138</v>
      </c>
      <c r="D70" s="537">
        <f>'[2]Econ. Disad.'!$AP70</f>
        <v>1708</v>
      </c>
      <c r="E70" s="537">
        <f t="shared" si="20"/>
        <v>375.76</v>
      </c>
      <c r="F70" s="537">
        <f>[2]CTE!$AP70</f>
        <v>1384.5</v>
      </c>
      <c r="G70" s="537">
        <f t="shared" si="21"/>
        <v>83.07</v>
      </c>
      <c r="H70" s="537">
        <f>[2]SWD!$AP70</f>
        <v>352</v>
      </c>
      <c r="I70" s="537">
        <f t="shared" si="22"/>
        <v>528</v>
      </c>
      <c r="J70" s="537">
        <f>[2]GT!$AP70</f>
        <v>53</v>
      </c>
      <c r="K70" s="537">
        <f t="shared" si="23"/>
        <v>31.799999999999997</v>
      </c>
      <c r="L70" s="537">
        <f t="shared" si="42"/>
        <v>5362</v>
      </c>
      <c r="M70" s="539">
        <f t="shared" si="43"/>
        <v>0.14299000000000001</v>
      </c>
      <c r="N70" s="537">
        <f t="shared" si="3"/>
        <v>305.71262000000002</v>
      </c>
      <c r="O70" s="537">
        <f t="shared" si="24"/>
        <v>1324.3426199999999</v>
      </c>
      <c r="P70" s="537">
        <f t="shared" si="44"/>
        <v>3462.3426199999999</v>
      </c>
      <c r="Q70" s="540">
        <f t="shared" si="25"/>
        <v>3961</v>
      </c>
      <c r="R70" s="540">
        <f t="shared" si="45"/>
        <v>13714339</v>
      </c>
      <c r="S70" s="540">
        <f>'6_Local Deduct Calc'!J70</f>
        <v>2686573</v>
      </c>
      <c r="T70" s="540">
        <f t="shared" si="26"/>
        <v>2686573</v>
      </c>
      <c r="U70" s="541">
        <f t="shared" si="27"/>
        <v>11027766</v>
      </c>
      <c r="V70" s="542">
        <f t="shared" si="41"/>
        <v>0.80410000000000004</v>
      </c>
      <c r="W70" s="542">
        <f t="shared" si="28"/>
        <v>0.19589999999999999</v>
      </c>
      <c r="X70" s="543">
        <f t="shared" si="46"/>
        <v>1256.5823199251638</v>
      </c>
      <c r="Y70" s="540">
        <f>'7_Local Revenue'!AQ70</f>
        <v>6828002</v>
      </c>
      <c r="Z70" s="540">
        <f t="shared" si="29"/>
        <v>4141429</v>
      </c>
      <c r="AA70" s="143">
        <f t="shared" si="30"/>
        <v>0</v>
      </c>
      <c r="AB70" s="544">
        <f t="shared" si="47"/>
        <v>4662875.2600000007</v>
      </c>
      <c r="AC70" s="544">
        <f t="shared" si="48"/>
        <v>4141429</v>
      </c>
      <c r="AD70" s="540">
        <f t="shared" si="49"/>
        <v>1395446.2186919998</v>
      </c>
      <c r="AE70" s="545">
        <f t="shared" si="31"/>
        <v>2745983</v>
      </c>
      <c r="AF70" s="544">
        <f t="shared" si="50"/>
        <v>1284</v>
      </c>
      <c r="AG70" s="546">
        <f t="shared" si="32"/>
        <v>0.66310000000000002</v>
      </c>
      <c r="AH70" s="545">
        <f t="shared" si="51"/>
        <v>13773749</v>
      </c>
      <c r="AI70" s="544">
        <f t="shared" si="52"/>
        <v>6442</v>
      </c>
      <c r="AJ70" s="545">
        <f>'3A_Level 3'!L70</f>
        <v>361156</v>
      </c>
      <c r="AK70" s="544">
        <f t="shared" si="53"/>
        <v>168.92235734331152</v>
      </c>
      <c r="AL70" s="545">
        <f t="shared" si="33"/>
        <v>14134905</v>
      </c>
      <c r="AM70" s="544">
        <f t="shared" si="54"/>
        <v>6611.2745556594946</v>
      </c>
      <c r="AN70" s="547">
        <f>'3A_Level 3'!M70</f>
        <v>1628263</v>
      </c>
      <c r="AO70" s="548">
        <f t="shared" si="55"/>
        <v>761.58231992516369</v>
      </c>
      <c r="AP70" s="545">
        <f t="shared" si="34"/>
        <v>15402012</v>
      </c>
      <c r="AQ70" s="544">
        <f t="shared" si="56"/>
        <v>7203.9345182413472</v>
      </c>
      <c r="AR70" s="546">
        <f t="shared" si="35"/>
        <v>0.69284760684361246</v>
      </c>
      <c r="AS70" s="549">
        <f t="shared" si="36"/>
        <v>15</v>
      </c>
      <c r="AT70" s="544">
        <f t="shared" si="57"/>
        <v>6828002</v>
      </c>
      <c r="AU70" s="544">
        <f t="shared" si="58"/>
        <v>3193.64</v>
      </c>
      <c r="AV70" s="549">
        <f t="shared" si="37"/>
        <v>47</v>
      </c>
      <c r="AW70" s="546">
        <f t="shared" si="38"/>
        <v>0.30715239315638759</v>
      </c>
      <c r="AX70" s="549">
        <f t="shared" si="39"/>
        <v>22230014</v>
      </c>
      <c r="AY70" s="550">
        <f t="shared" si="59"/>
        <v>10397.574368568756</v>
      </c>
      <c r="AZ70" s="549">
        <f t="shared" si="40"/>
        <v>6</v>
      </c>
    </row>
    <row r="71" spans="1:52" s="551" customFormat="1" ht="15.6" customHeight="1" x14ac:dyDescent="0.2">
      <c r="A71" s="1076">
        <v>65</v>
      </c>
      <c r="B71" s="1077" t="s">
        <v>69</v>
      </c>
      <c r="C71" s="1077">
        <f>'8_2.1.18 SIS'!AP71</f>
        <v>8053</v>
      </c>
      <c r="D71" s="1078">
        <f>'[2]Econ. Disad.'!$AP71</f>
        <v>6767</v>
      </c>
      <c r="E71" s="1078">
        <f t="shared" si="20"/>
        <v>1488.74</v>
      </c>
      <c r="F71" s="1078">
        <f>[2]CTE!$AP71</f>
        <v>2821</v>
      </c>
      <c r="G71" s="1078">
        <f t="shared" si="21"/>
        <v>169.26</v>
      </c>
      <c r="H71" s="1078">
        <f>[2]SWD!$AP71</f>
        <v>1369</v>
      </c>
      <c r="I71" s="1078">
        <f t="shared" si="22"/>
        <v>2053.5</v>
      </c>
      <c r="J71" s="1078">
        <f>[2]GT!$AP71</f>
        <v>688</v>
      </c>
      <c r="K71" s="1078">
        <f t="shared" si="23"/>
        <v>412.8</v>
      </c>
      <c r="L71" s="1078">
        <f t="shared" si="42"/>
        <v>0</v>
      </c>
      <c r="M71" s="1079">
        <f>ROUND(L71/$M$1,5)</f>
        <v>0</v>
      </c>
      <c r="N71" s="1078">
        <f>C71*M71</f>
        <v>0</v>
      </c>
      <c r="O71" s="1078">
        <f t="shared" si="24"/>
        <v>4124.3</v>
      </c>
      <c r="P71" s="552">
        <f>O71+C71</f>
        <v>12177.3</v>
      </c>
      <c r="Q71" s="951">
        <f t="shared" si="25"/>
        <v>3961</v>
      </c>
      <c r="R71" s="951">
        <f>ROUND(P71*Q71,0)</f>
        <v>48234285</v>
      </c>
      <c r="S71" s="951">
        <f>'6_Local Deduct Calc'!J71</f>
        <v>16864785</v>
      </c>
      <c r="T71" s="951">
        <f t="shared" si="26"/>
        <v>16864785</v>
      </c>
      <c r="U71" s="952">
        <f t="shared" si="27"/>
        <v>31369500</v>
      </c>
      <c r="V71" s="1080">
        <f t="shared" si="41"/>
        <v>0.65039999999999998</v>
      </c>
      <c r="W71" s="953">
        <f t="shared" si="28"/>
        <v>0.34960000000000002</v>
      </c>
      <c r="X71" s="954">
        <f t="shared" ref="X71:X76" si="60">T71/C71</f>
        <v>2094.2238917173722</v>
      </c>
      <c r="Y71" s="951">
        <f>'7_Local Revenue'!AQ71</f>
        <v>44892471</v>
      </c>
      <c r="Z71" s="951">
        <f t="shared" si="29"/>
        <v>28027686</v>
      </c>
      <c r="AA71" s="1081">
        <f t="shared" si="30"/>
        <v>0</v>
      </c>
      <c r="AB71" s="1082">
        <f t="shared" si="47"/>
        <v>16399656.9</v>
      </c>
      <c r="AC71" s="1082">
        <f t="shared" ref="AC71:AC75" si="61">IF(Z71&lt;AB71,Z71,AB71)</f>
        <v>16399656.9</v>
      </c>
      <c r="AD71" s="951">
        <f t="shared" ref="AD71:AD75" si="62">IF(AC71&gt;0,AC71*(W71*$AD$1),0)</f>
        <v>9861310.489852801</v>
      </c>
      <c r="AE71" s="1083">
        <f t="shared" si="31"/>
        <v>6538346</v>
      </c>
      <c r="AF71" s="1082">
        <f t="shared" ref="AF71:AF76" si="63">ROUND(AE71/C71,0)</f>
        <v>812</v>
      </c>
      <c r="AG71" s="1084">
        <f t="shared" si="32"/>
        <v>0.3987</v>
      </c>
      <c r="AH71" s="1083">
        <f t="shared" si="51"/>
        <v>37907846</v>
      </c>
      <c r="AI71" s="1082">
        <f t="shared" ref="AI71:AI76" si="64">ROUND(AH71/C71,0)</f>
        <v>4707</v>
      </c>
      <c r="AJ71" s="1083">
        <f>'3A_Level 3'!L71</f>
        <v>1360333</v>
      </c>
      <c r="AK71" s="1082">
        <f t="shared" ref="AK71:AK76" si="65">AJ71/C71</f>
        <v>168.92251334906246</v>
      </c>
      <c r="AL71" s="1083">
        <f t="shared" si="33"/>
        <v>39268179</v>
      </c>
      <c r="AM71" s="1082">
        <f t="shared" ref="AM71:AM76" si="66">AL71/C71</f>
        <v>4876.2174344964606</v>
      </c>
      <c r="AN71" s="1085">
        <f>'3A_Level 3'!M71</f>
        <v>8037236</v>
      </c>
      <c r="AO71" s="1086">
        <f t="shared" ref="AO71:AO76" si="67">AN71/C71</f>
        <v>998.04246864522543</v>
      </c>
      <c r="AP71" s="1083">
        <f t="shared" si="34"/>
        <v>45945082</v>
      </c>
      <c r="AQ71" s="1082">
        <f t="shared" ref="AQ71:AQ76" si="68">AP71/C71</f>
        <v>5705.337389792624</v>
      </c>
      <c r="AR71" s="1084">
        <f t="shared" si="35"/>
        <v>0.58004492058309165</v>
      </c>
      <c r="AS71" s="1087">
        <f t="shared" si="36"/>
        <v>47</v>
      </c>
      <c r="AT71" s="1082">
        <f t="shared" si="57"/>
        <v>33264441.899999999</v>
      </c>
      <c r="AU71" s="1082">
        <f t="shared" ref="AU71:AU76" si="69">ROUND(AT71/C71,2)</f>
        <v>4130.6899999999996</v>
      </c>
      <c r="AV71" s="1087">
        <f t="shared" si="37"/>
        <v>21</v>
      </c>
      <c r="AW71" s="1084">
        <f t="shared" si="38"/>
        <v>0.41995507941690829</v>
      </c>
      <c r="AX71" s="1087">
        <f t="shared" si="39"/>
        <v>79209523.900000006</v>
      </c>
      <c r="AY71" s="1088">
        <f t="shared" ref="AY71:AY76" si="70">AX71/C71</f>
        <v>9836.0268098845154</v>
      </c>
      <c r="AZ71" s="1087">
        <f t="shared" si="40"/>
        <v>16</v>
      </c>
    </row>
    <row r="72" spans="1:52" s="551" customFormat="1" ht="15.6" customHeight="1" x14ac:dyDescent="0.2">
      <c r="A72" s="1075">
        <v>66</v>
      </c>
      <c r="B72" s="536" t="s">
        <v>70</v>
      </c>
      <c r="C72" s="537">
        <f>'8_2.1.18 SIS'!AP72</f>
        <v>1979</v>
      </c>
      <c r="D72" s="537">
        <f>'[2]Econ. Disad.'!$AP72</f>
        <v>1963</v>
      </c>
      <c r="E72" s="537">
        <f t="shared" ref="E72:E75" si="71">$D$1*D72</f>
        <v>431.86</v>
      </c>
      <c r="F72" s="537">
        <f>[2]CTE!$AP72</f>
        <v>507.5</v>
      </c>
      <c r="G72" s="537">
        <f t="shared" ref="G72:G75" si="72">$F$1*F72</f>
        <v>30.45</v>
      </c>
      <c r="H72" s="537">
        <f>[2]SWD!$AP72</f>
        <v>454</v>
      </c>
      <c r="I72" s="537">
        <f t="shared" ref="I72:I75" si="73">$H$1*H72</f>
        <v>681</v>
      </c>
      <c r="J72" s="537">
        <f>[2]GT!$AP72</f>
        <v>163</v>
      </c>
      <c r="K72" s="537">
        <f>$J$1*J72</f>
        <v>97.8</v>
      </c>
      <c r="L72" s="538">
        <f t="shared" si="42"/>
        <v>5521</v>
      </c>
      <c r="M72" s="539">
        <f>ROUND(L72/$M$1,5)</f>
        <v>0.14723</v>
      </c>
      <c r="N72" s="537">
        <f>C72*M72</f>
        <v>291.36817000000002</v>
      </c>
      <c r="O72" s="537">
        <f>E72+G72+I72+K72+N72</f>
        <v>1532.4781699999999</v>
      </c>
      <c r="P72" s="537">
        <f>O72+C72</f>
        <v>3511.4781699999999</v>
      </c>
      <c r="Q72" s="540">
        <f>$Q$1</f>
        <v>3961</v>
      </c>
      <c r="R72" s="540">
        <f>ROUND(P72*Q72,0)</f>
        <v>13908965</v>
      </c>
      <c r="S72" s="540">
        <f>'6_Local Deduct Calc'!J72</f>
        <v>3447771</v>
      </c>
      <c r="T72" s="540">
        <f t="shared" ref="T72:T75" si="74">ROUND(IF((S72&gt;R72*$T$1),R72*$T$1,S72),0)</f>
        <v>3447771</v>
      </c>
      <c r="U72" s="541">
        <f>R72-T72</f>
        <v>10461194</v>
      </c>
      <c r="V72" s="542">
        <f>ROUND(U72/R72,4)</f>
        <v>0.75209999999999999</v>
      </c>
      <c r="W72" s="542">
        <f>ROUND(T72/R72,4)</f>
        <v>0.24790000000000001</v>
      </c>
      <c r="X72" s="543">
        <f t="shared" si="60"/>
        <v>1742.1783729156139</v>
      </c>
      <c r="Y72" s="540">
        <f>'7_Local Revenue'!AQ72</f>
        <v>8040305</v>
      </c>
      <c r="Z72" s="540">
        <f>IF(Y72-T72&gt;0,Y72-T72,0)</f>
        <v>4592534</v>
      </c>
      <c r="AA72" s="143">
        <f>IF(Y72-T72&lt;0,Y72-T72,0)</f>
        <v>0</v>
      </c>
      <c r="AB72" s="544">
        <f t="shared" si="47"/>
        <v>4729048.1000000006</v>
      </c>
      <c r="AC72" s="544">
        <f t="shared" si="61"/>
        <v>4592534</v>
      </c>
      <c r="AD72" s="540">
        <f t="shared" si="62"/>
        <v>1958201.3871919999</v>
      </c>
      <c r="AE72" s="545">
        <f>ROUND(IF(AC72-AD72&gt;AC72*$AE$1,AC72-AD72,AC72*$AE$1),0)</f>
        <v>2634333</v>
      </c>
      <c r="AF72" s="544">
        <f t="shared" si="63"/>
        <v>1331</v>
      </c>
      <c r="AG72" s="546">
        <f>IF(AC72=0,0,ROUND(AE72/AC72,4))</f>
        <v>0.5736</v>
      </c>
      <c r="AH72" s="545">
        <f t="shared" si="51"/>
        <v>13095527</v>
      </c>
      <c r="AI72" s="544">
        <f t="shared" si="64"/>
        <v>6617</v>
      </c>
      <c r="AJ72" s="545">
        <f>'3A_Level 3'!L72</f>
        <v>334298</v>
      </c>
      <c r="AK72" s="544">
        <f t="shared" si="65"/>
        <v>168.92268822637695</v>
      </c>
      <c r="AL72" s="545">
        <f>AJ72+AH72</f>
        <v>13429825</v>
      </c>
      <c r="AM72" s="544">
        <f t="shared" si="66"/>
        <v>6786.167256189995</v>
      </c>
      <c r="AN72" s="547">
        <f>'3A_Level 3'!M72</f>
        <v>1779087</v>
      </c>
      <c r="AO72" s="548">
        <f t="shared" si="67"/>
        <v>898.98281960586155</v>
      </c>
      <c r="AP72" s="545">
        <f>AH72+AN72</f>
        <v>14874614</v>
      </c>
      <c r="AQ72" s="544">
        <f t="shared" si="68"/>
        <v>7516.2273875694791</v>
      </c>
      <c r="AR72" s="546">
        <f>AP72/AX72</f>
        <v>0.64912356879812672</v>
      </c>
      <c r="AS72" s="549">
        <f>RANK(AR72,$AR$7:$AR$75)</f>
        <v>31</v>
      </c>
      <c r="AT72" s="544">
        <f t="shared" si="57"/>
        <v>8040305</v>
      </c>
      <c r="AU72" s="544">
        <f t="shared" si="69"/>
        <v>4062.81</v>
      </c>
      <c r="AV72" s="549">
        <f>RANK(AU72,$AU$7:$AU$75)</f>
        <v>22</v>
      </c>
      <c r="AW72" s="546">
        <f>AT72/AX72</f>
        <v>0.35087643120187334</v>
      </c>
      <c r="AX72" s="549">
        <f>AP72+AT72</f>
        <v>22914919</v>
      </c>
      <c r="AY72" s="550">
        <f t="shared" si="70"/>
        <v>11579.039413845376</v>
      </c>
      <c r="AZ72" s="549">
        <f>RANK(AY72,$AY$7:$AY$75)</f>
        <v>1</v>
      </c>
    </row>
    <row r="73" spans="1:52" s="551" customFormat="1" ht="15.6" customHeight="1" x14ac:dyDescent="0.2">
      <c r="A73" s="1075">
        <v>67</v>
      </c>
      <c r="B73" s="536" t="s">
        <v>3</v>
      </c>
      <c r="C73" s="536">
        <f>'8_2.1.18 SIS'!AP73</f>
        <v>5418</v>
      </c>
      <c r="D73" s="537">
        <f>'[2]Econ. Disad.'!$AP73</f>
        <v>2634</v>
      </c>
      <c r="E73" s="537">
        <f t="shared" si="71"/>
        <v>579.48</v>
      </c>
      <c r="F73" s="537">
        <f>[2]CTE!$AP73</f>
        <v>1649</v>
      </c>
      <c r="G73" s="537">
        <f t="shared" si="72"/>
        <v>98.94</v>
      </c>
      <c r="H73" s="537">
        <f>[2]SWD!$AP73</f>
        <v>547</v>
      </c>
      <c r="I73" s="537">
        <f t="shared" si="73"/>
        <v>820.5</v>
      </c>
      <c r="J73" s="537">
        <f>[2]GT!$AP73</f>
        <v>476</v>
      </c>
      <c r="K73" s="537">
        <f>$J$1*J73</f>
        <v>285.59999999999997</v>
      </c>
      <c r="L73" s="537">
        <f t="shared" si="42"/>
        <v>2082</v>
      </c>
      <c r="M73" s="539">
        <f>ROUND(L73/$M$1,5)</f>
        <v>5.552E-2</v>
      </c>
      <c r="N73" s="537">
        <f>C73*M73</f>
        <v>300.80736000000002</v>
      </c>
      <c r="O73" s="537">
        <f>E73+G73+I73+K73+N73</f>
        <v>2085.3273600000002</v>
      </c>
      <c r="P73" s="537">
        <f>O73+C73</f>
        <v>7503.3273600000002</v>
      </c>
      <c r="Q73" s="540">
        <f>$Q$1</f>
        <v>3961</v>
      </c>
      <c r="R73" s="540">
        <f>ROUND(P73*Q73,0)</f>
        <v>29720680</v>
      </c>
      <c r="S73" s="540">
        <f>'6_Local Deduct Calc'!J73</f>
        <v>7999284</v>
      </c>
      <c r="T73" s="540">
        <f t="shared" si="74"/>
        <v>7999284</v>
      </c>
      <c r="U73" s="541">
        <f>R73-T73</f>
        <v>21721396</v>
      </c>
      <c r="V73" s="542">
        <f>ROUND(U73/R73,4)</f>
        <v>0.73089999999999999</v>
      </c>
      <c r="W73" s="542">
        <f>ROUND(T73/R73,4)</f>
        <v>0.26910000000000001</v>
      </c>
      <c r="X73" s="543">
        <f t="shared" si="60"/>
        <v>1476.4274640088593</v>
      </c>
      <c r="Y73" s="540">
        <f>'7_Local Revenue'!AQ73</f>
        <v>30525753</v>
      </c>
      <c r="Z73" s="540">
        <f>IF(Y73-T73&gt;0,Y73-T73,0)</f>
        <v>22526469</v>
      </c>
      <c r="AA73" s="143">
        <f>IF(Y73-T73&lt;0,Y73-T73,0)</f>
        <v>0</v>
      </c>
      <c r="AB73" s="544">
        <f t="shared" si="47"/>
        <v>10105031.200000001</v>
      </c>
      <c r="AC73" s="544">
        <f t="shared" si="61"/>
        <v>10105031.200000001</v>
      </c>
      <c r="AD73" s="540">
        <f t="shared" si="62"/>
        <v>4677133.9009824004</v>
      </c>
      <c r="AE73" s="545">
        <f>ROUND(IF(AC73-AD73&gt;AC73*$AE$1,AC73-AD73,AC73*$AE$1),0)</f>
        <v>5427897</v>
      </c>
      <c r="AF73" s="544">
        <f t="shared" si="63"/>
        <v>1002</v>
      </c>
      <c r="AG73" s="546">
        <f>IF(AC73=0,0,ROUND(AE73/AC73,4))</f>
        <v>0.53710000000000002</v>
      </c>
      <c r="AH73" s="545">
        <f t="shared" si="51"/>
        <v>27149293</v>
      </c>
      <c r="AI73" s="544">
        <f t="shared" si="64"/>
        <v>5011</v>
      </c>
      <c r="AJ73" s="545">
        <f>'3A_Level 3'!L73</f>
        <v>915222</v>
      </c>
      <c r="AK73" s="544">
        <f t="shared" si="65"/>
        <v>168.92248062015503</v>
      </c>
      <c r="AL73" s="545">
        <f>AJ73+AH73</f>
        <v>28064515</v>
      </c>
      <c r="AM73" s="544">
        <f t="shared" si="66"/>
        <v>5179.8661867847914</v>
      </c>
      <c r="AN73" s="547">
        <f>'3A_Level 3'!M73</f>
        <v>4792397</v>
      </c>
      <c r="AO73" s="548">
        <f t="shared" si="67"/>
        <v>884.53248431155407</v>
      </c>
      <c r="AP73" s="545">
        <f>AH73+AN73</f>
        <v>31941690</v>
      </c>
      <c r="AQ73" s="544">
        <f t="shared" si="68"/>
        <v>5895.4761904761908</v>
      </c>
      <c r="AR73" s="546">
        <f>AP73/AX73</f>
        <v>0.6382465467993037</v>
      </c>
      <c r="AS73" s="549">
        <f>RANK(AR73,$AR$7:$AR$75)</f>
        <v>37</v>
      </c>
      <c r="AT73" s="544">
        <f t="shared" si="57"/>
        <v>18104315.199999999</v>
      </c>
      <c r="AU73" s="544">
        <f t="shared" si="69"/>
        <v>3341.51</v>
      </c>
      <c r="AV73" s="549">
        <f>RANK(AU73,$AU$7:$AU$75)</f>
        <v>42</v>
      </c>
      <c r="AW73" s="546">
        <f>AT73/AX73</f>
        <v>0.36175345320069618</v>
      </c>
      <c r="AX73" s="549">
        <f>AP73+AT73</f>
        <v>50046005.200000003</v>
      </c>
      <c r="AY73" s="550">
        <f t="shared" si="70"/>
        <v>9236.9887781469188</v>
      </c>
      <c r="AZ73" s="549">
        <f>RANK(AY73,$AY$7:$AY$75)</f>
        <v>42</v>
      </c>
    </row>
    <row r="74" spans="1:52" s="142" customFormat="1" ht="15.6" customHeight="1" x14ac:dyDescent="0.2">
      <c r="A74" s="1075">
        <v>68</v>
      </c>
      <c r="B74" s="536" t="s">
        <v>2</v>
      </c>
      <c r="C74" s="536">
        <f>'8_2.1.18 SIS'!AP74</f>
        <v>1907</v>
      </c>
      <c r="D74" s="537">
        <f>'[2]Econ. Disad.'!$AP74</f>
        <v>1706</v>
      </c>
      <c r="E74" s="537">
        <f t="shared" si="71"/>
        <v>375.32</v>
      </c>
      <c r="F74" s="537">
        <f>[2]CTE!$AP74</f>
        <v>830.5</v>
      </c>
      <c r="G74" s="537">
        <f t="shared" si="72"/>
        <v>49.83</v>
      </c>
      <c r="H74" s="537">
        <f>[2]SWD!$AP74</f>
        <v>215</v>
      </c>
      <c r="I74" s="537">
        <f t="shared" si="73"/>
        <v>322.5</v>
      </c>
      <c r="J74" s="537">
        <f>[2]GT!$AP74</f>
        <v>10</v>
      </c>
      <c r="K74" s="537">
        <f>$J$1*J74</f>
        <v>6</v>
      </c>
      <c r="L74" s="537">
        <f t="shared" si="42"/>
        <v>5593</v>
      </c>
      <c r="M74" s="539">
        <f>ROUND(L74/$M$1,5)</f>
        <v>0.14915</v>
      </c>
      <c r="N74" s="537">
        <f>C74*M74</f>
        <v>284.42905000000002</v>
      </c>
      <c r="O74" s="537">
        <f>E74+G74+I74+K74+N74</f>
        <v>1038.0790500000001</v>
      </c>
      <c r="P74" s="537">
        <f>O74+C74</f>
        <v>2945.0790500000003</v>
      </c>
      <c r="Q74" s="540">
        <f>$Q$1</f>
        <v>3961</v>
      </c>
      <c r="R74" s="540">
        <f>ROUND(P74*Q74,0)</f>
        <v>11665458</v>
      </c>
      <c r="S74" s="540">
        <f>'6_Local Deduct Calc'!J74</f>
        <v>2115039</v>
      </c>
      <c r="T74" s="540">
        <f t="shared" si="74"/>
        <v>2115039</v>
      </c>
      <c r="U74" s="541">
        <f>R74-T74</f>
        <v>9550419</v>
      </c>
      <c r="V74" s="542">
        <f>ROUND(U74/R74,4)</f>
        <v>0.81869999999999998</v>
      </c>
      <c r="W74" s="542">
        <f>ROUND(T74/R74,4)</f>
        <v>0.18129999999999999</v>
      </c>
      <c r="X74" s="543">
        <f t="shared" si="60"/>
        <v>1109.0922915574201</v>
      </c>
      <c r="Y74" s="540">
        <f>'7_Local Revenue'!AQ74</f>
        <v>5654897</v>
      </c>
      <c r="Z74" s="540">
        <f>IF(Y74-T74&gt;0,Y74-T74,0)</f>
        <v>3539858</v>
      </c>
      <c r="AA74" s="143">
        <f>IF(Y74-T74&lt;0,Y74-T74,0)</f>
        <v>0</v>
      </c>
      <c r="AB74" s="544">
        <f t="shared" si="47"/>
        <v>3966255.72</v>
      </c>
      <c r="AC74" s="544">
        <f t="shared" si="61"/>
        <v>3539858</v>
      </c>
      <c r="AD74" s="540">
        <f t="shared" si="62"/>
        <v>1103855.1592880001</v>
      </c>
      <c r="AE74" s="545">
        <f>ROUND(IF(AC74-AD74&gt;AC74*$AE$1,AC74-AD74,AC74*$AE$1),0)</f>
        <v>2436003</v>
      </c>
      <c r="AF74" s="544">
        <f t="shared" si="63"/>
        <v>1277</v>
      </c>
      <c r="AG74" s="546">
        <f>IF(AC74=0,0,ROUND(AE74/AC74,4))</f>
        <v>0.68820000000000003</v>
      </c>
      <c r="AH74" s="545">
        <f t="shared" si="51"/>
        <v>11986422</v>
      </c>
      <c r="AI74" s="544">
        <f t="shared" si="64"/>
        <v>6285</v>
      </c>
      <c r="AJ74" s="545">
        <f>'3A_Level 3'!L74</f>
        <v>322135</v>
      </c>
      <c r="AK74" s="544">
        <f t="shared" si="65"/>
        <v>168.92239119035133</v>
      </c>
      <c r="AL74" s="545">
        <f>AJ74+AH74</f>
        <v>12308557</v>
      </c>
      <c r="AM74" s="544">
        <f t="shared" si="66"/>
        <v>6454.4084950183533</v>
      </c>
      <c r="AN74" s="547">
        <f>'3A_Level 3'!M74</f>
        <v>1845256</v>
      </c>
      <c r="AO74" s="548">
        <f t="shared" si="67"/>
        <v>967.62244362873628</v>
      </c>
      <c r="AP74" s="545">
        <f>AH74+AN74</f>
        <v>13831678</v>
      </c>
      <c r="AQ74" s="544">
        <f t="shared" si="68"/>
        <v>7253.1085474567381</v>
      </c>
      <c r="AR74" s="546">
        <f>AP74/AX74</f>
        <v>0.7098054942954316</v>
      </c>
      <c r="AS74" s="549">
        <f>RANK(AR74,$AR$7:$AR$75)</f>
        <v>10</v>
      </c>
      <c r="AT74" s="544">
        <f t="shared" si="57"/>
        <v>5654897</v>
      </c>
      <c r="AU74" s="544">
        <f t="shared" si="69"/>
        <v>2965.34</v>
      </c>
      <c r="AV74" s="549">
        <f>RANK(AU74,$AU$7:$AU$75)</f>
        <v>53</v>
      </c>
      <c r="AW74" s="546">
        <f>AT74/AX74</f>
        <v>0.2901945057045684</v>
      </c>
      <c r="AX74" s="549">
        <f>AP74+AT74</f>
        <v>19486575</v>
      </c>
      <c r="AY74" s="550">
        <f t="shared" si="70"/>
        <v>10218.445201887782</v>
      </c>
      <c r="AZ74" s="549">
        <f>RANK(AY74,$AY$7:$AY$75)</f>
        <v>10</v>
      </c>
    </row>
    <row r="75" spans="1:52" s="142" customFormat="1" ht="15.6" customHeight="1" x14ac:dyDescent="0.2">
      <c r="A75" s="1075">
        <v>69</v>
      </c>
      <c r="B75" s="536" t="s">
        <v>75</v>
      </c>
      <c r="C75" s="536">
        <f>'8_2.1.18 SIS'!AP75</f>
        <v>4553</v>
      </c>
      <c r="D75" s="537">
        <f>'[2]Econ. Disad.'!$AP75</f>
        <v>1806</v>
      </c>
      <c r="E75" s="537">
        <f t="shared" si="71"/>
        <v>397.32</v>
      </c>
      <c r="F75" s="537">
        <f>[2]CTE!$AP75</f>
        <v>2117.5</v>
      </c>
      <c r="G75" s="537">
        <f t="shared" si="72"/>
        <v>127.05</v>
      </c>
      <c r="H75" s="537">
        <f>[2]SWD!$AP75</f>
        <v>363</v>
      </c>
      <c r="I75" s="537">
        <f t="shared" si="73"/>
        <v>544.5</v>
      </c>
      <c r="J75" s="537">
        <f>[2]GT!$AP75</f>
        <v>411</v>
      </c>
      <c r="K75" s="537">
        <f>$J$1*J75</f>
        <v>246.6</v>
      </c>
      <c r="L75" s="537">
        <f t="shared" si="42"/>
        <v>2947</v>
      </c>
      <c r="M75" s="539">
        <f>ROUND(L75/$M$1,5)</f>
        <v>7.8589999999999993E-2</v>
      </c>
      <c r="N75" s="537">
        <f>C75*M75</f>
        <v>357.82026999999999</v>
      </c>
      <c r="O75" s="537">
        <f>E75+G75+I75+K75+N75</f>
        <v>1673.2902699999997</v>
      </c>
      <c r="P75" s="537">
        <f>O75+C75</f>
        <v>6226.2902699999995</v>
      </c>
      <c r="Q75" s="540">
        <f>$Q$1</f>
        <v>3961</v>
      </c>
      <c r="R75" s="540">
        <f>ROUND(P75*Q75,0)</f>
        <v>24662336</v>
      </c>
      <c r="S75" s="540">
        <f>'6_Local Deduct Calc'!J75</f>
        <v>4797148</v>
      </c>
      <c r="T75" s="540">
        <f t="shared" si="74"/>
        <v>4797148</v>
      </c>
      <c r="U75" s="541">
        <f>R75-T75</f>
        <v>19865188</v>
      </c>
      <c r="V75" s="542">
        <f>ROUND(U75/R75,4)</f>
        <v>0.80549999999999999</v>
      </c>
      <c r="W75" s="542">
        <f>ROUND(T75/R75,4)</f>
        <v>0.19450000000000001</v>
      </c>
      <c r="X75" s="543">
        <f t="shared" si="60"/>
        <v>1053.6235449154403</v>
      </c>
      <c r="Y75" s="540">
        <f>'7_Local Revenue'!AQ75</f>
        <v>18393011</v>
      </c>
      <c r="Z75" s="540">
        <f>IF(Y75-T75&gt;0,Y75-T75,0)</f>
        <v>13595863</v>
      </c>
      <c r="AA75" s="143">
        <f>IF(Y75-T75&lt;0,Y75-T75,0)</f>
        <v>0</v>
      </c>
      <c r="AB75" s="544">
        <f t="shared" si="47"/>
        <v>8385194.2400000002</v>
      </c>
      <c r="AC75" s="544">
        <f t="shared" si="61"/>
        <v>8385194.2400000002</v>
      </c>
      <c r="AD75" s="540">
        <f t="shared" si="62"/>
        <v>2805182.8810496</v>
      </c>
      <c r="AE75" s="545">
        <f>ROUND(IF(AC75-AD75&gt;AC75*$AE$1,AC75-AD75,AC75*$AE$1),0)</f>
        <v>5580011</v>
      </c>
      <c r="AF75" s="544">
        <f t="shared" si="63"/>
        <v>1226</v>
      </c>
      <c r="AG75" s="546">
        <f>IF(AC75=0,0,ROUND(AE75/AC75,4))</f>
        <v>0.66549999999999998</v>
      </c>
      <c r="AH75" s="545">
        <f t="shared" si="51"/>
        <v>25445199</v>
      </c>
      <c r="AI75" s="544">
        <f t="shared" si="64"/>
        <v>5589</v>
      </c>
      <c r="AJ75" s="545">
        <f>'3A_Level 3'!L75</f>
        <v>769104</v>
      </c>
      <c r="AK75" s="544">
        <f t="shared" si="65"/>
        <v>168.92246870195476</v>
      </c>
      <c r="AL75" s="545">
        <f>AJ75+AH75</f>
        <v>26214303</v>
      </c>
      <c r="AM75" s="544">
        <f t="shared" si="66"/>
        <v>5757.5890621568196</v>
      </c>
      <c r="AN75" s="547">
        <f>'3A_Level 3'!M75</f>
        <v>3982020</v>
      </c>
      <c r="AO75" s="548">
        <f t="shared" si="67"/>
        <v>874.59257632330332</v>
      </c>
      <c r="AP75" s="545">
        <f>AH75+AN75</f>
        <v>29427219</v>
      </c>
      <c r="AQ75" s="544">
        <f t="shared" si="68"/>
        <v>6463.2591697781681</v>
      </c>
      <c r="AR75" s="546">
        <f>AP75/AX75</f>
        <v>0.6906247833496818</v>
      </c>
      <c r="AS75" s="549">
        <f>RANK(AR75,$AR$7:$AR$75)</f>
        <v>17</v>
      </c>
      <c r="AT75" s="544">
        <f t="shared" si="57"/>
        <v>13182342.24</v>
      </c>
      <c r="AU75" s="544">
        <f t="shared" si="69"/>
        <v>2895.31</v>
      </c>
      <c r="AV75" s="549">
        <f>RANK(AU75,$AU$7:$AU$75)</f>
        <v>54</v>
      </c>
      <c r="AW75" s="546">
        <f>AT75/AX75</f>
        <v>0.30937521665031814</v>
      </c>
      <c r="AX75" s="549">
        <f>AP75+AT75</f>
        <v>42609561.240000002</v>
      </c>
      <c r="AY75" s="550">
        <f t="shared" si="70"/>
        <v>9358.5682495058209</v>
      </c>
      <c r="AZ75" s="549">
        <f>RANK(AY75,$AY$7:$AY$75)</f>
        <v>35</v>
      </c>
    </row>
    <row r="76" spans="1:52" s="147" customFormat="1" ht="15.6" customHeight="1" thickBot="1" x14ac:dyDescent="0.25">
      <c r="A76" s="811"/>
      <c r="B76" s="810" t="s">
        <v>5</v>
      </c>
      <c r="C76" s="1089">
        <f>SUM(C7:C75)</f>
        <v>683967</v>
      </c>
      <c r="D76" s="1089">
        <f>SUM(D7:D75)</f>
        <v>472431</v>
      </c>
      <c r="E76" s="1089">
        <f t="shared" ref="E76:L76" si="75">SUM(E7:E75)</f>
        <v>103934.82</v>
      </c>
      <c r="F76" s="1089">
        <f t="shared" si="75"/>
        <v>297905.5</v>
      </c>
      <c r="G76" s="1089">
        <f t="shared" si="75"/>
        <v>17874.330000000002</v>
      </c>
      <c r="H76" s="1089">
        <f t="shared" si="75"/>
        <v>89197</v>
      </c>
      <c r="I76" s="1089">
        <f t="shared" si="75"/>
        <v>133795.5</v>
      </c>
      <c r="J76" s="1089">
        <f t="shared" si="75"/>
        <v>28762</v>
      </c>
      <c r="K76" s="1089">
        <f t="shared" si="75"/>
        <v>17257.199999999997</v>
      </c>
      <c r="L76" s="1089">
        <f t="shared" si="75"/>
        <v>183547</v>
      </c>
      <c r="M76" s="1089"/>
      <c r="N76" s="1089">
        <f>SUM(N7:N75)</f>
        <v>13159.44492</v>
      </c>
      <c r="O76" s="1089">
        <f>SUM(O7:O75)</f>
        <v>286021.29491999996</v>
      </c>
      <c r="P76" s="1089">
        <f>SUM(P7:P75)</f>
        <v>969988.29492000001</v>
      </c>
      <c r="Q76" s="149">
        <f>$Q$1</f>
        <v>3961</v>
      </c>
      <c r="R76" s="149">
        <f>SUM(R7:R75)</f>
        <v>3842123635</v>
      </c>
      <c r="S76" s="149">
        <f>SUM(S7:S75)</f>
        <v>1347941962</v>
      </c>
      <c r="T76" s="149">
        <f>SUM(T7:T75)</f>
        <v>1344924508</v>
      </c>
      <c r="U76" s="1090">
        <f>SUM(U7:U75)</f>
        <v>2497199127</v>
      </c>
      <c r="V76" s="1091">
        <f>ROUND(U76/R76,4)</f>
        <v>0.65</v>
      </c>
      <c r="W76" s="1091">
        <f>ROUND(T76/R76,4)</f>
        <v>0.35</v>
      </c>
      <c r="X76" s="1092">
        <f t="shared" si="60"/>
        <v>1966.358768771008</v>
      </c>
      <c r="Y76" s="149">
        <f t="shared" ref="Y76:AE76" si="76">SUM(Y7:Y75)</f>
        <v>3600843272</v>
      </c>
      <c r="Z76" s="149">
        <f t="shared" si="76"/>
        <v>2254479454</v>
      </c>
      <c r="AA76" s="149">
        <f t="shared" si="76"/>
        <v>0</v>
      </c>
      <c r="AB76" s="149">
        <f t="shared" si="76"/>
        <v>1306322035.8999999</v>
      </c>
      <c r="AC76" s="149">
        <f t="shared" si="76"/>
        <v>1248937295.1200001</v>
      </c>
      <c r="AD76" s="149">
        <f t="shared" si="76"/>
        <v>765705449.14046705</v>
      </c>
      <c r="AE76" s="1093">
        <f t="shared" si="76"/>
        <v>489988230</v>
      </c>
      <c r="AF76" s="1094">
        <f t="shared" si="63"/>
        <v>716</v>
      </c>
      <c r="AG76" s="1095">
        <f>IF(AC76=0,0,ROUND(AE76/AC76,4))</f>
        <v>0.39229999999999998</v>
      </c>
      <c r="AH76" s="1093">
        <f>SUM(AH7:AH75)</f>
        <v>2987187357</v>
      </c>
      <c r="AI76" s="1094">
        <f t="shared" si="64"/>
        <v>4367</v>
      </c>
      <c r="AJ76" s="1093">
        <f>SUM(AJ7:AJ75)</f>
        <v>145189636</v>
      </c>
      <c r="AK76" s="1094">
        <f t="shared" si="65"/>
        <v>212.27579108348795</v>
      </c>
      <c r="AL76" s="1093">
        <f>SUM(AL7:AL75)</f>
        <v>3132376993</v>
      </c>
      <c r="AM76" s="1094">
        <f t="shared" si="66"/>
        <v>4579.7194791561578</v>
      </c>
      <c r="AN76" s="1093">
        <f>SUM(AN7:AN75)</f>
        <v>628096019</v>
      </c>
      <c r="AO76" s="1094">
        <f t="shared" si="67"/>
        <v>918.31333821660985</v>
      </c>
      <c r="AP76" s="1093">
        <f>SUM(AP7:AP75)</f>
        <v>3615283376</v>
      </c>
      <c r="AQ76" s="1094">
        <f t="shared" si="68"/>
        <v>5285.7570262892805</v>
      </c>
      <c r="AR76" s="1095">
        <f>AP76/AX76</f>
        <v>0.58225138432217838</v>
      </c>
      <c r="AS76" s="1094"/>
      <c r="AT76" s="1094">
        <f>SUM(AT7:AT75)</f>
        <v>2593861803.1199989</v>
      </c>
      <c r="AU76" s="1094">
        <f t="shared" si="69"/>
        <v>3792.38</v>
      </c>
      <c r="AV76" s="1094"/>
      <c r="AW76" s="1095">
        <f>AT76/AX76</f>
        <v>0.41774861567782151</v>
      </c>
      <c r="AX76" s="1094">
        <f>SUM(AX7:AX75)</f>
        <v>6209145179.1199999</v>
      </c>
      <c r="AY76" s="149">
        <f t="shared" si="70"/>
        <v>9078.1356105192208</v>
      </c>
      <c r="AZ76" s="1094"/>
    </row>
    <row r="77" spans="1:52" s="147" customFormat="1" ht="15.6" customHeight="1" thickTop="1" x14ac:dyDescent="0.2">
      <c r="A77" s="885"/>
      <c r="B77" s="534"/>
      <c r="C77" s="886"/>
      <c r="D77" s="886"/>
      <c r="E77" s="886"/>
      <c r="F77" s="886"/>
      <c r="G77" s="886"/>
      <c r="H77" s="886"/>
      <c r="I77" s="886"/>
      <c r="J77" s="886"/>
      <c r="K77" s="886"/>
      <c r="L77" s="886"/>
      <c r="M77" s="886"/>
      <c r="N77" s="886"/>
      <c r="O77" s="886"/>
      <c r="P77" s="886"/>
      <c r="Q77" s="887"/>
      <c r="R77" s="887"/>
      <c r="S77" s="887"/>
      <c r="T77" s="887"/>
      <c r="U77" s="888"/>
      <c r="V77" s="889"/>
      <c r="W77" s="889"/>
      <c r="X77" s="890"/>
      <c r="Y77" s="887"/>
      <c r="Z77" s="887"/>
      <c r="AA77" s="887"/>
      <c r="AB77" s="887"/>
      <c r="AC77" s="887"/>
      <c r="AD77" s="887"/>
      <c r="AE77" s="891"/>
      <c r="AF77" s="892"/>
      <c r="AG77" s="893"/>
      <c r="AH77" s="891"/>
      <c r="AI77" s="892"/>
      <c r="AJ77" s="891"/>
      <c r="AK77" s="892"/>
      <c r="AL77" s="891"/>
      <c r="AM77" s="892"/>
      <c r="AN77" s="891"/>
      <c r="AO77" s="892"/>
      <c r="AP77" s="886"/>
      <c r="AQ77" s="892"/>
      <c r="AR77" s="893"/>
      <c r="AS77" s="892"/>
      <c r="AT77" s="892"/>
      <c r="AU77" s="892"/>
      <c r="AV77" s="892"/>
      <c r="AW77" s="893"/>
      <c r="AX77" s="892"/>
      <c r="AY77" s="887"/>
      <c r="AZ77" s="892"/>
    </row>
    <row r="78" spans="1:52" s="147" customFormat="1" ht="15.6" customHeight="1" x14ac:dyDescent="0.2">
      <c r="A78" s="885"/>
      <c r="B78" s="534"/>
      <c r="C78" s="886"/>
      <c r="D78" s="886"/>
      <c r="E78" s="886"/>
      <c r="F78" s="886"/>
      <c r="G78" s="886"/>
      <c r="H78" s="886"/>
      <c r="I78" s="886"/>
      <c r="J78" s="886"/>
      <c r="K78" s="886"/>
      <c r="L78" s="886"/>
      <c r="M78" s="886"/>
      <c r="N78" s="886"/>
      <c r="O78" s="886"/>
      <c r="P78" s="886"/>
      <c r="Q78" s="886"/>
      <c r="R78" s="886"/>
      <c r="S78" s="886"/>
      <c r="T78" s="886"/>
      <c r="U78" s="886"/>
      <c r="V78" s="886"/>
      <c r="W78" s="886"/>
      <c r="X78" s="886"/>
      <c r="Y78" s="886"/>
      <c r="Z78" s="886"/>
      <c r="AA78" s="886"/>
      <c r="AB78" s="886"/>
      <c r="AC78" s="886"/>
      <c r="AD78" s="886"/>
      <c r="AE78" s="886"/>
      <c r="AF78" s="886"/>
      <c r="AG78" s="886"/>
      <c r="AH78" s="886"/>
      <c r="AI78" s="886"/>
      <c r="AJ78" s="886"/>
      <c r="AK78" s="886"/>
      <c r="AL78" s="886"/>
      <c r="AM78" s="886"/>
      <c r="AN78" s="886"/>
      <c r="AO78" s="886"/>
      <c r="AP78" s="886"/>
      <c r="AQ78" s="886"/>
      <c r="AR78" s="886"/>
      <c r="AS78" s="886"/>
      <c r="AT78" s="886"/>
      <c r="AU78" s="886"/>
      <c r="AV78" s="886"/>
      <c r="AW78" s="886"/>
      <c r="AX78"/>
      <c r="AY78" s="886"/>
      <c r="AZ78" s="892"/>
    </row>
    <row r="79" spans="1:52" s="142" customFormat="1" ht="17.45" customHeight="1" x14ac:dyDescent="0.2">
      <c r="A79" s="533"/>
      <c r="B79" s="815"/>
      <c r="C79" s="816"/>
      <c r="D79" s="816"/>
      <c r="E79" s="818"/>
      <c r="F79" s="816"/>
      <c r="G79" s="817"/>
      <c r="H79" s="817"/>
      <c r="I79" s="817"/>
      <c r="J79" s="817"/>
      <c r="K79" s="817"/>
      <c r="M79" s="819"/>
      <c r="O79" s="551"/>
      <c r="P79" s="551"/>
      <c r="U79" s="820"/>
      <c r="Z79" s="821"/>
      <c r="AH79" s="821"/>
      <c r="AJ79" s="821"/>
      <c r="AK79" s="821"/>
      <c r="AL79" s="821"/>
      <c r="AM79" s="821"/>
      <c r="AN79" s="821"/>
      <c r="AO79" s="821"/>
      <c r="AP79" s="821"/>
      <c r="AQ79" s="821"/>
      <c r="AR79" s="821"/>
      <c r="AS79" s="821"/>
      <c r="AT79" s="821"/>
      <c r="AU79" s="821"/>
      <c r="AV79" s="821"/>
      <c r="AW79" s="821"/>
      <c r="AX79" s="821"/>
      <c r="AY79" s="822"/>
      <c r="AZ79" s="822"/>
    </row>
    <row r="80" spans="1:52" s="828" customFormat="1" ht="17.45" hidden="1" customHeight="1" x14ac:dyDescent="0.2">
      <c r="A80" s="823"/>
      <c r="B80" s="824"/>
      <c r="C80" s="825"/>
      <c r="D80" s="826"/>
      <c r="E80" s="824"/>
      <c r="F80" s="827"/>
      <c r="G80" s="824"/>
      <c r="H80" s="824"/>
      <c r="I80" s="824"/>
      <c r="J80" s="824"/>
      <c r="K80" s="824"/>
      <c r="N80" s="1324"/>
      <c r="O80" s="1324"/>
      <c r="Q80" s="829"/>
      <c r="R80" s="836"/>
      <c r="S80" s="809"/>
      <c r="T80" s="809"/>
      <c r="U80" s="834"/>
      <c r="V80" s="142"/>
      <c r="W80" s="142"/>
      <c r="X80" s="142"/>
      <c r="Y80" s="142"/>
      <c r="Z80" s="121"/>
      <c r="AA80" s="142"/>
      <c r="AB80" s="142"/>
      <c r="AC80" s="142"/>
      <c r="AD80" s="142"/>
      <c r="AE80" s="830"/>
      <c r="AF80" s="142"/>
      <c r="AG80" s="1030" t="s">
        <v>1228</v>
      </c>
      <c r="AH80" s="1031">
        <f>AE76+U76</f>
        <v>2987187357</v>
      </c>
      <c r="AI80" s="1030" t="s">
        <v>1228</v>
      </c>
      <c r="AJ80" s="1031">
        <f>'3A_Level 3'!L76</f>
        <v>145189636</v>
      </c>
      <c r="AK80" s="1030" t="s">
        <v>1228</v>
      </c>
      <c r="AL80" s="1031">
        <f>AJ76+AH76</f>
        <v>3132376993</v>
      </c>
      <c r="AM80" s="1030" t="s">
        <v>1228</v>
      </c>
      <c r="AN80" s="1031">
        <f>'3A_Level 3'!M76</f>
        <v>628096019</v>
      </c>
      <c r="AO80" s="1030" t="s">
        <v>1228</v>
      </c>
      <c r="AP80" s="1031">
        <f>AH76+AN76</f>
        <v>3615283376</v>
      </c>
      <c r="AQ80" s="142"/>
      <c r="AR80" s="142"/>
      <c r="AS80" s="142"/>
      <c r="AT80" s="142"/>
      <c r="AU80" s="142"/>
      <c r="AV80" s="142"/>
      <c r="AW80" s="1030" t="s">
        <v>1228</v>
      </c>
      <c r="AX80" s="1031">
        <f>AT76+AP76</f>
        <v>6209145179.1199989</v>
      </c>
      <c r="AY80" s="142"/>
      <c r="AZ80" s="142"/>
    </row>
    <row r="81" spans="1:52" s="142" customFormat="1" ht="17.45" hidden="1" customHeight="1" thickBot="1" x14ac:dyDescent="0.25">
      <c r="A81" s="533"/>
      <c r="B81" s="817"/>
      <c r="C81" s="831"/>
      <c r="D81" s="816"/>
      <c r="E81" s="817"/>
      <c r="F81" s="817"/>
      <c r="G81" s="817"/>
      <c r="H81" s="817"/>
      <c r="I81" s="817"/>
      <c r="J81" s="817"/>
      <c r="K81" s="817"/>
      <c r="M81" s="819"/>
      <c r="Q81" s="832"/>
      <c r="R81" s="837"/>
      <c r="S81" s="809"/>
      <c r="T81" s="809"/>
      <c r="U81" s="809"/>
      <c r="Z81" s="122">
        <f>'7_Local Revenue'!AG85</f>
        <v>1439310</v>
      </c>
      <c r="AG81" s="1032" t="str">
        <f>IF(AH81=0,"P","X")</f>
        <v>P</v>
      </c>
      <c r="AH81" s="1033">
        <f>AH76-AH80</f>
        <v>0</v>
      </c>
      <c r="AI81" s="1032" t="str">
        <f>IF(AJ81=0,"P","X")</f>
        <v>P</v>
      </c>
      <c r="AJ81" s="1033">
        <f>AJ76-AJ80</f>
        <v>0</v>
      </c>
      <c r="AK81" s="1032" t="str">
        <f>IF(AL81=0,"P","X")</f>
        <v>P</v>
      </c>
      <c r="AL81" s="1033">
        <f>AL76-AL80</f>
        <v>0</v>
      </c>
      <c r="AM81" s="1032" t="str">
        <f>IF(AN81=0,"P","X")</f>
        <v>P</v>
      </c>
      <c r="AN81" s="1033">
        <f>AN76-AN80</f>
        <v>0</v>
      </c>
      <c r="AO81" s="1032" t="str">
        <f>IF(AP81=0,"P","X")</f>
        <v>P</v>
      </c>
      <c r="AP81" s="1033">
        <f>AP76-AP80</f>
        <v>0</v>
      </c>
      <c r="AW81" s="1032" t="str">
        <f>IF(AX81=0,"P","X")</f>
        <v>P</v>
      </c>
      <c r="AX81" s="1033">
        <f>AX76-AX80</f>
        <v>0</v>
      </c>
    </row>
    <row r="82" spans="1:52" s="142" customFormat="1" ht="17.45" customHeight="1" x14ac:dyDescent="0.2">
      <c r="A82" s="533"/>
      <c r="B82" s="817"/>
      <c r="C82" s="821"/>
      <c r="D82" s="833"/>
      <c r="E82" s="833"/>
      <c r="F82" s="833"/>
      <c r="G82" s="833"/>
      <c r="H82" s="833"/>
      <c r="I82" s="833"/>
      <c r="J82" s="833"/>
      <c r="K82" s="833"/>
      <c r="M82" s="819"/>
      <c r="R82" s="1029"/>
      <c r="S82" s="809"/>
      <c r="T82" s="835"/>
      <c r="U82" s="835"/>
      <c r="V82" s="821"/>
      <c r="W82" s="821"/>
      <c r="X82" s="821"/>
      <c r="Y82" s="821"/>
      <c r="Z82" s="821"/>
      <c r="AA82" s="821"/>
      <c r="AB82" s="821"/>
      <c r="AC82" s="821"/>
      <c r="AD82" s="821"/>
      <c r="AE82" s="821"/>
      <c r="AF82" s="821"/>
      <c r="AG82" s="821"/>
      <c r="AH82" s="821"/>
      <c r="AI82" s="821"/>
      <c r="AJ82" s="821"/>
      <c r="AK82" s="821"/>
      <c r="AL82" s="821"/>
      <c r="AM82" s="821"/>
      <c r="AN82" s="821"/>
      <c r="AO82" s="822"/>
      <c r="AP82" s="821"/>
      <c r="AQ82" s="822"/>
      <c r="AR82" s="822"/>
      <c r="AS82" s="822"/>
      <c r="AU82" s="822"/>
      <c r="AV82" s="822"/>
      <c r="AW82" s="822"/>
      <c r="AX82" s="821"/>
      <c r="AY82" s="821"/>
      <c r="AZ82" s="821"/>
    </row>
  </sheetData>
  <sheetProtection formatCells="0" formatColumns="0" formatRows="0" sort="0"/>
  <mergeCells count="54">
    <mergeCell ref="C1:C2"/>
    <mergeCell ref="E2:E3"/>
    <mergeCell ref="G2:G3"/>
    <mergeCell ref="I2:I3"/>
    <mergeCell ref="K2:K3"/>
    <mergeCell ref="N80:O80"/>
    <mergeCell ref="AN1:AQ1"/>
    <mergeCell ref="AJ1:AM1"/>
    <mergeCell ref="D1:E1"/>
    <mergeCell ref="F1:G1"/>
    <mergeCell ref="H1:I1"/>
    <mergeCell ref="J1:K1"/>
    <mergeCell ref="L2:L3"/>
    <mergeCell ref="M2:M3"/>
    <mergeCell ref="N2:N3"/>
    <mergeCell ref="O2:O3"/>
    <mergeCell ref="P2:P3"/>
    <mergeCell ref="Q2:Q3"/>
    <mergeCell ref="R2:R3"/>
    <mergeCell ref="S2:S3"/>
    <mergeCell ref="T2:T3"/>
    <mergeCell ref="U2:U3"/>
    <mergeCell ref="V2:V3"/>
    <mergeCell ref="W2:W3"/>
    <mergeCell ref="X2:X3"/>
    <mergeCell ref="Y2:Y3"/>
    <mergeCell ref="Z2:Z3"/>
    <mergeCell ref="AA2:AA3"/>
    <mergeCell ref="AB2:AB3"/>
    <mergeCell ref="AC2:AC3"/>
    <mergeCell ref="AK2:AK3"/>
    <mergeCell ref="AL2:AL3"/>
    <mergeCell ref="AM2:AM3"/>
    <mergeCell ref="AD2:AD3"/>
    <mergeCell ref="AE2:AE3"/>
    <mergeCell ref="AF2:AF3"/>
    <mergeCell ref="AG2:AG3"/>
    <mergeCell ref="AH2:AH3"/>
    <mergeCell ref="AX2:AX3"/>
    <mergeCell ref="AY2:AY3"/>
    <mergeCell ref="AZ2:AZ3"/>
    <mergeCell ref="A1:B3"/>
    <mergeCell ref="AS2:AS3"/>
    <mergeCell ref="AT2:AT3"/>
    <mergeCell ref="AU2:AU3"/>
    <mergeCell ref="AV2:AV3"/>
    <mergeCell ref="AW2:AW3"/>
    <mergeCell ref="AN2:AN3"/>
    <mergeCell ref="AO2:AO3"/>
    <mergeCell ref="AP2:AP3"/>
    <mergeCell ref="AQ2:AQ3"/>
    <mergeCell ref="AR2:AR3"/>
    <mergeCell ref="AI2:AI3"/>
    <mergeCell ref="AJ2:AJ3"/>
  </mergeCells>
  <phoneticPr fontId="0" type="noConversion"/>
  <printOptions horizontalCentered="1"/>
  <pageMargins left="0.25" right="0.25" top="0.75" bottom="0.42" header="0.27" footer="0.16"/>
  <pageSetup paperSize="5" scale="73" firstPageNumber="18" fitToWidth="0" fitToHeight="0" orientation="portrait" r:id="rId1"/>
  <headerFooter alignWithMargins="0">
    <oddHeader>&amp;L&amp;"Arial,Bold"&amp;16&amp;K000000Table 3: FY2018-19 Budget Letter
Level 1 Base Per Pupil And Level 2 Local Incentive</oddHeader>
    <oddFooter>&amp;R&amp;12&amp;P</oddFooter>
  </headerFooter>
  <colBreaks count="5" manualBreakCount="5">
    <brk id="11" max="75" man="1"/>
    <brk id="19" max="1048575" man="1"/>
    <brk id="26" max="75" man="1"/>
    <brk id="35" max="75" man="1"/>
    <brk id="43" max="1048575" man="1"/>
  </col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AY89"/>
  <sheetViews>
    <sheetView view="pageBreakPreview" zoomScaleNormal="100" zoomScaleSheetLayoutView="100" workbookViewId="0">
      <pane xSplit="2" ySplit="6" topLeftCell="C7" activePane="bottomRight" state="frozen"/>
      <selection activeCell="E17" sqref="E17"/>
      <selection pane="topRight" activeCell="E17" sqref="E17"/>
      <selection pane="bottomLeft" activeCell="E17" sqref="E17"/>
      <selection pane="bottomRight" activeCell="E17" sqref="E17"/>
    </sheetView>
  </sheetViews>
  <sheetFormatPr defaultColWidth="8.85546875" defaultRowHeight="12.75" x14ac:dyDescent="0.2"/>
  <cols>
    <col min="1" max="1" width="5" style="108" customWidth="1"/>
    <col min="2" max="2" width="28.140625" style="108" customWidth="1"/>
    <col min="3" max="3" width="12.140625" style="108" bestFit="1" customWidth="1"/>
    <col min="4" max="4" width="13.85546875" style="108" customWidth="1"/>
    <col min="5" max="5" width="12.28515625" style="108" customWidth="1"/>
    <col min="6" max="6" width="11.28515625" style="108" customWidth="1"/>
    <col min="7" max="7" width="10.85546875" style="108" customWidth="1"/>
    <col min="8" max="9" width="11.28515625" style="108" customWidth="1"/>
    <col min="10" max="10" width="10.85546875" style="108" customWidth="1"/>
    <col min="11" max="12" width="11.28515625" style="108" customWidth="1"/>
    <col min="13" max="13" width="8.5703125" style="108" customWidth="1"/>
    <col min="14" max="15" width="11.28515625" style="108" customWidth="1"/>
    <col min="16" max="16" width="8.5703125" style="108" customWidth="1"/>
    <col min="17" max="17" width="11.28515625" style="108" customWidth="1"/>
    <col min="18" max="18" width="10.7109375" style="108" bestFit="1" customWidth="1"/>
    <col min="19" max="21" width="13.85546875" style="108" customWidth="1"/>
    <col min="22" max="22" width="11.85546875" style="108" bestFit="1" customWidth="1"/>
    <col min="23" max="23" width="10.85546875" style="108" bestFit="1" customWidth="1"/>
    <col min="24" max="24" width="12.7109375" style="108" customWidth="1"/>
    <col min="25" max="25" width="13.28515625" style="108" bestFit="1" customWidth="1"/>
    <col min="26" max="26" width="17.5703125" style="108" customWidth="1"/>
    <col min="27" max="28" width="11.28515625" style="108" customWidth="1"/>
    <col min="29" max="29" width="10.7109375" style="108" customWidth="1"/>
    <col min="30" max="30" width="16.42578125" style="108" customWidth="1"/>
    <col min="31" max="32" width="15.85546875" style="108" customWidth="1"/>
    <col min="33" max="37" width="15.7109375" style="108" customWidth="1"/>
    <col min="38" max="38" width="15.140625" style="108" customWidth="1"/>
    <col min="39" max="39" width="10.85546875" style="108" customWidth="1"/>
    <col min="40" max="40" width="15" style="108" customWidth="1"/>
    <col min="41" max="41" width="13.42578125" style="108" customWidth="1"/>
    <col min="42" max="42" width="16.28515625" style="108" customWidth="1"/>
    <col min="43" max="44" width="13.85546875" style="108" customWidth="1"/>
    <col min="45" max="45" width="15.5703125" style="108" customWidth="1"/>
    <col min="46" max="47" width="14.42578125" style="108" bestFit="1" customWidth="1"/>
    <col min="48" max="48" width="8.85546875" style="108"/>
    <col min="49" max="50" width="12.28515625" style="108" customWidth="1"/>
    <col min="51" max="51" width="10" style="108" bestFit="1" customWidth="1"/>
    <col min="52" max="16384" width="8.85546875" style="108"/>
  </cols>
  <sheetData>
    <row r="1" spans="1:51" ht="19.899999999999999" customHeight="1" x14ac:dyDescent="0.2">
      <c r="A1" s="1486" t="s">
        <v>640</v>
      </c>
      <c r="B1" s="1487"/>
      <c r="C1" s="1379" t="s">
        <v>315</v>
      </c>
      <c r="D1" s="1380"/>
      <c r="E1" s="1380"/>
      <c r="F1" s="1380"/>
      <c r="G1" s="1380"/>
      <c r="H1" s="1380"/>
      <c r="I1" s="1380"/>
      <c r="J1" s="1380"/>
      <c r="K1" s="1381"/>
      <c r="L1" s="1412" t="s">
        <v>315</v>
      </c>
      <c r="M1" s="1413"/>
      <c r="N1" s="1413"/>
      <c r="O1" s="1413"/>
      <c r="P1" s="1413"/>
      <c r="Q1" s="1413"/>
      <c r="R1" s="1413"/>
      <c r="S1" s="1413"/>
      <c r="T1" s="1413"/>
      <c r="U1" s="1414"/>
      <c r="V1" s="1379" t="s">
        <v>315</v>
      </c>
      <c r="W1" s="1380"/>
      <c r="X1" s="1380"/>
      <c r="Y1" s="1380"/>
      <c r="Z1" s="1380"/>
      <c r="AA1" s="1380"/>
      <c r="AB1" s="1380"/>
      <c r="AC1" s="1380"/>
      <c r="AD1" s="1381"/>
      <c r="AE1" s="1478" t="s">
        <v>450</v>
      </c>
      <c r="AF1" s="1478"/>
      <c r="AG1" s="1478"/>
      <c r="AH1" s="1478"/>
      <c r="AI1" s="1478"/>
      <c r="AJ1" s="1478"/>
      <c r="AK1" s="1478"/>
      <c r="AL1" s="1485" t="s">
        <v>450</v>
      </c>
      <c r="AM1" s="1485"/>
      <c r="AN1" s="1485"/>
      <c r="AO1" s="1485"/>
      <c r="AP1" s="1485"/>
      <c r="AQ1" s="1485"/>
      <c r="AR1" s="1485"/>
      <c r="AS1" s="1485"/>
      <c r="AT1" s="1481" t="s">
        <v>326</v>
      </c>
      <c r="AU1" s="1481" t="s">
        <v>327</v>
      </c>
      <c r="AW1" s="283"/>
      <c r="AX1" s="283"/>
      <c r="AY1" s="283"/>
    </row>
    <row r="2" spans="1:51" ht="30" customHeight="1" x14ac:dyDescent="0.2">
      <c r="A2" s="1488"/>
      <c r="B2" s="1489"/>
      <c r="C2" s="1386" t="s">
        <v>1284</v>
      </c>
      <c r="D2" s="1480" t="s">
        <v>731</v>
      </c>
      <c r="E2" s="1480"/>
      <c r="F2" s="1376" t="s">
        <v>1378</v>
      </c>
      <c r="G2" s="1390"/>
      <c r="H2" s="1391"/>
      <c r="I2" s="1479" t="s">
        <v>1375</v>
      </c>
      <c r="J2" s="1479"/>
      <c r="K2" s="1479"/>
      <c r="L2" s="1479" t="s">
        <v>1376</v>
      </c>
      <c r="M2" s="1479"/>
      <c r="N2" s="1479"/>
      <c r="O2" s="1479" t="s">
        <v>1377</v>
      </c>
      <c r="P2" s="1479"/>
      <c r="Q2" s="1479"/>
      <c r="R2" s="1386" t="s">
        <v>501</v>
      </c>
      <c r="S2" s="1392" t="s">
        <v>230</v>
      </c>
      <c r="T2" s="1392"/>
      <c r="U2" s="1392"/>
      <c r="V2" s="1386" t="s">
        <v>502</v>
      </c>
      <c r="W2" s="1386" t="s">
        <v>452</v>
      </c>
      <c r="X2" s="1386" t="s">
        <v>503</v>
      </c>
      <c r="Y2" s="1400" t="s">
        <v>1321</v>
      </c>
      <c r="Z2" s="1386" t="s">
        <v>1384</v>
      </c>
      <c r="AA2" s="1386" t="s">
        <v>270</v>
      </c>
      <c r="AB2" s="1386" t="s">
        <v>271</v>
      </c>
      <c r="AC2" s="1386" t="s">
        <v>233</v>
      </c>
      <c r="AD2" s="1386" t="s">
        <v>1385</v>
      </c>
      <c r="AE2" s="1483" t="s">
        <v>1287</v>
      </c>
      <c r="AF2" s="1476" t="s">
        <v>1442</v>
      </c>
      <c r="AG2" s="1477" t="s">
        <v>230</v>
      </c>
      <c r="AH2" s="1477"/>
      <c r="AI2" s="1477"/>
      <c r="AJ2" s="1477"/>
      <c r="AK2" s="1477"/>
      <c r="AL2" s="1476" t="s">
        <v>1443</v>
      </c>
      <c r="AM2" s="1476" t="s">
        <v>1447</v>
      </c>
      <c r="AN2" s="1476" t="s">
        <v>1444</v>
      </c>
      <c r="AO2" s="1400" t="s">
        <v>1321</v>
      </c>
      <c r="AP2" s="1476" t="s">
        <v>1445</v>
      </c>
      <c r="AQ2" s="1476" t="s">
        <v>294</v>
      </c>
      <c r="AR2" s="1476" t="s">
        <v>271</v>
      </c>
      <c r="AS2" s="1476" t="s">
        <v>1446</v>
      </c>
      <c r="AT2" s="1481"/>
      <c r="AU2" s="1481"/>
      <c r="AW2" s="284"/>
      <c r="AX2" s="284"/>
      <c r="AY2" s="284"/>
    </row>
    <row r="3" spans="1:51" ht="95.25" customHeight="1" x14ac:dyDescent="0.2">
      <c r="A3" s="1490"/>
      <c r="B3" s="1491"/>
      <c r="C3" s="1386"/>
      <c r="D3" s="1005" t="s">
        <v>708</v>
      </c>
      <c r="E3" s="1005" t="s">
        <v>325</v>
      </c>
      <c r="F3" s="1005" t="s">
        <v>1283</v>
      </c>
      <c r="G3" s="1005" t="s">
        <v>454</v>
      </c>
      <c r="H3" s="1005" t="s">
        <v>325</v>
      </c>
      <c r="I3" s="1005" t="s">
        <v>1282</v>
      </c>
      <c r="J3" s="1005" t="s">
        <v>454</v>
      </c>
      <c r="K3" s="1005" t="s">
        <v>325</v>
      </c>
      <c r="L3" s="1005" t="s">
        <v>1281</v>
      </c>
      <c r="M3" s="1005" t="s">
        <v>472</v>
      </c>
      <c r="N3" s="1005" t="s">
        <v>325</v>
      </c>
      <c r="O3" s="1005" t="s">
        <v>1281</v>
      </c>
      <c r="P3" s="1005" t="s">
        <v>472</v>
      </c>
      <c r="Q3" s="1005" t="s">
        <v>325</v>
      </c>
      <c r="R3" s="1386"/>
      <c r="S3" s="1006" t="s">
        <v>1279</v>
      </c>
      <c r="T3" s="1006" t="s">
        <v>1280</v>
      </c>
      <c r="U3" s="1006" t="s">
        <v>232</v>
      </c>
      <c r="V3" s="1386"/>
      <c r="W3" s="1386"/>
      <c r="X3" s="1386"/>
      <c r="Y3" s="1401"/>
      <c r="Z3" s="1386"/>
      <c r="AA3" s="1386"/>
      <c r="AB3" s="1386"/>
      <c r="AC3" s="1386"/>
      <c r="AD3" s="1386"/>
      <c r="AE3" s="1484"/>
      <c r="AF3" s="1476"/>
      <c r="AG3" s="1006" t="s">
        <v>1289</v>
      </c>
      <c r="AH3" s="1006" t="s">
        <v>1290</v>
      </c>
      <c r="AI3" s="1006" t="s">
        <v>1288</v>
      </c>
      <c r="AJ3" s="1006" t="s">
        <v>1292</v>
      </c>
      <c r="AK3" s="1006" t="s">
        <v>232</v>
      </c>
      <c r="AL3" s="1476"/>
      <c r="AM3" s="1476"/>
      <c r="AN3" s="1476"/>
      <c r="AO3" s="1401"/>
      <c r="AP3" s="1476"/>
      <c r="AQ3" s="1476"/>
      <c r="AR3" s="1476"/>
      <c r="AS3" s="1476"/>
      <c r="AT3" s="1481"/>
      <c r="AU3" s="1481"/>
      <c r="AW3" s="856" t="s">
        <v>511</v>
      </c>
      <c r="AX3" s="856" t="s">
        <v>512</v>
      </c>
      <c r="AY3" s="856" t="s">
        <v>432</v>
      </c>
    </row>
    <row r="4" spans="1:51" ht="16.149999999999999" customHeight="1" x14ac:dyDescent="0.2">
      <c r="A4" s="285"/>
      <c r="B4" s="286"/>
      <c r="C4" s="287">
        <v>1</v>
      </c>
      <c r="D4" s="287">
        <f t="shared" ref="D4:AY4" si="0">C4+1</f>
        <v>2</v>
      </c>
      <c r="E4" s="287">
        <f t="shared" si="0"/>
        <v>3</v>
      </c>
      <c r="F4" s="287">
        <f t="shared" si="0"/>
        <v>4</v>
      </c>
      <c r="G4" s="287">
        <f t="shared" si="0"/>
        <v>5</v>
      </c>
      <c r="H4" s="287">
        <f t="shared" si="0"/>
        <v>6</v>
      </c>
      <c r="I4" s="287">
        <f t="shared" si="0"/>
        <v>7</v>
      </c>
      <c r="J4" s="287">
        <f t="shared" si="0"/>
        <v>8</v>
      </c>
      <c r="K4" s="287">
        <f t="shared" si="0"/>
        <v>9</v>
      </c>
      <c r="L4" s="287">
        <f t="shared" si="0"/>
        <v>10</v>
      </c>
      <c r="M4" s="287">
        <f t="shared" si="0"/>
        <v>11</v>
      </c>
      <c r="N4" s="287">
        <f t="shared" si="0"/>
        <v>12</v>
      </c>
      <c r="O4" s="287">
        <f t="shared" si="0"/>
        <v>13</v>
      </c>
      <c r="P4" s="287">
        <f t="shared" si="0"/>
        <v>14</v>
      </c>
      <c r="Q4" s="287">
        <f t="shared" si="0"/>
        <v>15</v>
      </c>
      <c r="R4" s="287">
        <f t="shared" si="0"/>
        <v>16</v>
      </c>
      <c r="S4" s="287">
        <f t="shared" si="0"/>
        <v>17</v>
      </c>
      <c r="T4" s="287">
        <f t="shared" si="0"/>
        <v>18</v>
      </c>
      <c r="U4" s="287">
        <f t="shared" si="0"/>
        <v>19</v>
      </c>
      <c r="V4" s="287">
        <f t="shared" si="0"/>
        <v>20</v>
      </c>
      <c r="W4" s="287">
        <f t="shared" si="0"/>
        <v>21</v>
      </c>
      <c r="X4" s="287">
        <f t="shared" si="0"/>
        <v>22</v>
      </c>
      <c r="Y4" s="287">
        <f t="shared" si="0"/>
        <v>23</v>
      </c>
      <c r="Z4" s="287">
        <f t="shared" si="0"/>
        <v>24</v>
      </c>
      <c r="AA4" s="287">
        <f t="shared" si="0"/>
        <v>25</v>
      </c>
      <c r="AB4" s="287">
        <f t="shared" si="0"/>
        <v>26</v>
      </c>
      <c r="AC4" s="287">
        <f t="shared" si="0"/>
        <v>27</v>
      </c>
      <c r="AD4" s="287">
        <f t="shared" si="0"/>
        <v>28</v>
      </c>
      <c r="AE4" s="287">
        <f t="shared" si="0"/>
        <v>29</v>
      </c>
      <c r="AF4" s="287">
        <f t="shared" si="0"/>
        <v>30</v>
      </c>
      <c r="AG4" s="287">
        <f t="shared" si="0"/>
        <v>31</v>
      </c>
      <c r="AH4" s="287">
        <f t="shared" si="0"/>
        <v>32</v>
      </c>
      <c r="AI4" s="287">
        <f t="shared" si="0"/>
        <v>33</v>
      </c>
      <c r="AJ4" s="287">
        <f t="shared" si="0"/>
        <v>34</v>
      </c>
      <c r="AK4" s="287">
        <f t="shared" si="0"/>
        <v>35</v>
      </c>
      <c r="AL4" s="287">
        <f t="shared" si="0"/>
        <v>36</v>
      </c>
      <c r="AM4" s="287">
        <f t="shared" si="0"/>
        <v>37</v>
      </c>
      <c r="AN4" s="287">
        <f t="shared" si="0"/>
        <v>38</v>
      </c>
      <c r="AO4" s="287">
        <f t="shared" si="0"/>
        <v>39</v>
      </c>
      <c r="AP4" s="287">
        <f t="shared" si="0"/>
        <v>40</v>
      </c>
      <c r="AQ4" s="287">
        <f t="shared" si="0"/>
        <v>41</v>
      </c>
      <c r="AR4" s="287">
        <f t="shared" si="0"/>
        <v>42</v>
      </c>
      <c r="AS4" s="287">
        <f t="shared" si="0"/>
        <v>43</v>
      </c>
      <c r="AT4" s="287">
        <f t="shared" si="0"/>
        <v>44</v>
      </c>
      <c r="AU4" s="287">
        <f t="shared" si="0"/>
        <v>45</v>
      </c>
      <c r="AV4" s="287">
        <f t="shared" si="0"/>
        <v>46</v>
      </c>
      <c r="AW4" s="287">
        <f t="shared" si="0"/>
        <v>47</v>
      </c>
      <c r="AX4" s="287">
        <f t="shared" si="0"/>
        <v>48</v>
      </c>
      <c r="AY4" s="287">
        <f t="shared" si="0"/>
        <v>49</v>
      </c>
    </row>
    <row r="5" spans="1:51" s="1129" customFormat="1" ht="31.5" customHeight="1" x14ac:dyDescent="0.2">
      <c r="A5" s="1126"/>
      <c r="B5" s="1126"/>
      <c r="C5" s="1156" t="s">
        <v>1061</v>
      </c>
      <c r="D5" s="940" t="s">
        <v>1129</v>
      </c>
      <c r="E5" s="940" t="s">
        <v>1063</v>
      </c>
      <c r="F5" s="1156" t="s">
        <v>1374</v>
      </c>
      <c r="G5" s="1156" t="s">
        <v>1074</v>
      </c>
      <c r="H5" s="1156" t="s">
        <v>1130</v>
      </c>
      <c r="I5" s="1156" t="s">
        <v>1373</v>
      </c>
      <c r="J5" s="1156" t="s">
        <v>1076</v>
      </c>
      <c r="K5" s="1156" t="s">
        <v>1131</v>
      </c>
      <c r="L5" s="1156" t="s">
        <v>1371</v>
      </c>
      <c r="M5" s="1156" t="s">
        <v>1078</v>
      </c>
      <c r="N5" s="1156" t="s">
        <v>1132</v>
      </c>
      <c r="O5" s="1156" t="s">
        <v>1372</v>
      </c>
      <c r="P5" s="1156" t="s">
        <v>1080</v>
      </c>
      <c r="Q5" s="1156" t="s">
        <v>1133</v>
      </c>
      <c r="R5" s="1156" t="s">
        <v>1424</v>
      </c>
      <c r="S5" s="1156" t="s">
        <v>1363</v>
      </c>
      <c r="T5" s="1156" t="s">
        <v>1364</v>
      </c>
      <c r="U5" s="1156" t="s">
        <v>1135</v>
      </c>
      <c r="V5" s="1156" t="s">
        <v>1136</v>
      </c>
      <c r="W5" s="1156" t="s">
        <v>1137</v>
      </c>
      <c r="X5" s="1156" t="s">
        <v>1138</v>
      </c>
      <c r="Y5" s="1156" t="s">
        <v>1069</v>
      </c>
      <c r="Z5" s="939" t="s">
        <v>1567</v>
      </c>
      <c r="AA5" s="939" t="s">
        <v>1419</v>
      </c>
      <c r="AB5" s="939" t="s">
        <v>1141</v>
      </c>
      <c r="AC5" s="939" t="s">
        <v>1427</v>
      </c>
      <c r="AD5" s="939" t="s">
        <v>1568</v>
      </c>
      <c r="AE5" s="939" t="s">
        <v>1102</v>
      </c>
      <c r="AF5" s="939" t="s">
        <v>1144</v>
      </c>
      <c r="AG5" s="939" t="s">
        <v>1363</v>
      </c>
      <c r="AH5" s="939" t="s">
        <v>1145</v>
      </c>
      <c r="AI5" s="939" t="s">
        <v>1364</v>
      </c>
      <c r="AJ5" s="939" t="s">
        <v>1146</v>
      </c>
      <c r="AK5" s="939" t="s">
        <v>1147</v>
      </c>
      <c r="AL5" s="939" t="s">
        <v>1148</v>
      </c>
      <c r="AM5" s="939" t="s">
        <v>1149</v>
      </c>
      <c r="AN5" s="939" t="s">
        <v>1150</v>
      </c>
      <c r="AO5" s="939" t="s">
        <v>1069</v>
      </c>
      <c r="AP5" s="939" t="s">
        <v>1120</v>
      </c>
      <c r="AQ5" s="939" t="s">
        <v>1414</v>
      </c>
      <c r="AR5" s="939" t="s">
        <v>1122</v>
      </c>
      <c r="AS5" s="939" t="s">
        <v>1422</v>
      </c>
      <c r="AT5" s="939" t="s">
        <v>1125</v>
      </c>
      <c r="AU5" s="939" t="s">
        <v>1126</v>
      </c>
      <c r="AV5" s="939"/>
      <c r="AW5" s="939" t="s">
        <v>1152</v>
      </c>
      <c r="AX5" s="939" t="s">
        <v>1128</v>
      </c>
      <c r="AY5" s="939" t="s">
        <v>1127</v>
      </c>
    </row>
    <row r="6" spans="1:51" s="1129" customFormat="1" ht="31.5" hidden="1" customHeight="1" x14ac:dyDescent="0.2">
      <c r="A6" s="1130"/>
      <c r="B6" s="1130"/>
      <c r="C6" s="943" t="s">
        <v>816</v>
      </c>
      <c r="D6" s="943" t="s">
        <v>816</v>
      </c>
      <c r="E6" s="943" t="s">
        <v>817</v>
      </c>
      <c r="F6" s="943" t="s">
        <v>924</v>
      </c>
      <c r="G6" s="943" t="s">
        <v>816</v>
      </c>
      <c r="H6" s="943" t="s">
        <v>817</v>
      </c>
      <c r="I6" s="943" t="s">
        <v>924</v>
      </c>
      <c r="J6" s="943" t="s">
        <v>816</v>
      </c>
      <c r="K6" s="943" t="s">
        <v>817</v>
      </c>
      <c r="L6" s="943" t="s">
        <v>924</v>
      </c>
      <c r="M6" s="943" t="s">
        <v>816</v>
      </c>
      <c r="N6" s="943" t="s">
        <v>817</v>
      </c>
      <c r="O6" s="943" t="s">
        <v>924</v>
      </c>
      <c r="P6" s="943" t="s">
        <v>816</v>
      </c>
      <c r="Q6" s="943" t="s">
        <v>817</v>
      </c>
      <c r="R6" s="943" t="s">
        <v>817</v>
      </c>
      <c r="S6" s="943" t="s">
        <v>1068</v>
      </c>
      <c r="T6" s="943" t="s">
        <v>1068</v>
      </c>
      <c r="U6" s="943" t="s">
        <v>817</v>
      </c>
      <c r="V6" s="943" t="s">
        <v>817</v>
      </c>
      <c r="W6" s="943" t="s">
        <v>817</v>
      </c>
      <c r="X6" s="943" t="s">
        <v>817</v>
      </c>
      <c r="Y6" s="943" t="s">
        <v>1069</v>
      </c>
      <c r="Z6" s="943" t="s">
        <v>1090</v>
      </c>
      <c r="AA6" s="943" t="s">
        <v>1100</v>
      </c>
      <c r="AB6" s="943" t="s">
        <v>817</v>
      </c>
      <c r="AC6" s="943" t="s">
        <v>817</v>
      </c>
      <c r="AD6" s="943" t="s">
        <v>1091</v>
      </c>
      <c r="AE6" s="943" t="s">
        <v>816</v>
      </c>
      <c r="AF6" s="943" t="s">
        <v>817</v>
      </c>
      <c r="AG6" s="943" t="s">
        <v>1068</v>
      </c>
      <c r="AH6" s="943" t="s">
        <v>817</v>
      </c>
      <c r="AI6" s="943" t="s">
        <v>1068</v>
      </c>
      <c r="AJ6" s="943" t="s">
        <v>817</v>
      </c>
      <c r="AK6" s="943" t="s">
        <v>817</v>
      </c>
      <c r="AL6" s="943" t="s">
        <v>817</v>
      </c>
      <c r="AM6" s="943" t="s">
        <v>817</v>
      </c>
      <c r="AN6" s="943" t="s">
        <v>817</v>
      </c>
      <c r="AO6" s="943" t="s">
        <v>1069</v>
      </c>
      <c r="AP6" s="943" t="s">
        <v>817</v>
      </c>
      <c r="AQ6" s="943" t="s">
        <v>1100</v>
      </c>
      <c r="AR6" s="943" t="s">
        <v>817</v>
      </c>
      <c r="AS6" s="943" t="s">
        <v>817</v>
      </c>
      <c r="AT6" s="943" t="s">
        <v>817</v>
      </c>
      <c r="AU6" s="943" t="s">
        <v>817</v>
      </c>
      <c r="AV6" s="943"/>
      <c r="AW6" s="943" t="s">
        <v>1099</v>
      </c>
      <c r="AX6" s="943" t="s">
        <v>817</v>
      </c>
      <c r="AY6" s="943" t="s">
        <v>817</v>
      </c>
    </row>
    <row r="7" spans="1:51" ht="16.149999999999999" customHeight="1" x14ac:dyDescent="0.2">
      <c r="A7" s="58">
        <v>1</v>
      </c>
      <c r="B7" s="59" t="s">
        <v>6</v>
      </c>
      <c r="C7" s="270">
        <f>'8_2.1.18 SIS'!AD7</f>
        <v>1</v>
      </c>
      <c r="D7" s="60">
        <f>'Source Data'!H7</f>
        <v>4656.7326768902658</v>
      </c>
      <c r="E7" s="65">
        <f>C7*D7</f>
        <v>4656.7326768902658</v>
      </c>
      <c r="F7" s="289"/>
      <c r="G7" s="60">
        <f>'Source Data'!I7</f>
        <v>658.97263654491974</v>
      </c>
      <c r="H7" s="65">
        <f>F7*G7</f>
        <v>0</v>
      </c>
      <c r="I7" s="289"/>
      <c r="J7" s="60">
        <f>'Source Data'!J7</f>
        <v>179.71980996679628</v>
      </c>
      <c r="K7" s="65">
        <f>I7*J7</f>
        <v>0</v>
      </c>
      <c r="L7" s="289"/>
      <c r="M7" s="60">
        <f>'Source Data'!K7</f>
        <v>4492.9952491699069</v>
      </c>
      <c r="N7" s="65">
        <f>L7*M7</f>
        <v>0</v>
      </c>
      <c r="O7" s="289"/>
      <c r="P7" s="60">
        <f>'Source Data'!L7</f>
        <v>1797.1980996679629</v>
      </c>
      <c r="Q7" s="65">
        <f>O7*P7</f>
        <v>0</v>
      </c>
      <c r="R7" s="92">
        <v>4657</v>
      </c>
      <c r="S7" s="60"/>
      <c r="T7" s="60"/>
      <c r="U7" s="61">
        <f t="shared" ref="U7:U38" si="1">S7+T7</f>
        <v>0</v>
      </c>
      <c r="V7" s="92">
        <f t="shared" ref="V7:V70" si="2">U7+R7</f>
        <v>4657</v>
      </c>
      <c r="W7" s="65">
        <f>ROUND(V7*-0.25%,0)</f>
        <v>-12</v>
      </c>
      <c r="X7" s="92">
        <f>SUM(V7:W7)</f>
        <v>4645</v>
      </c>
      <c r="Y7" s="60"/>
      <c r="Z7" s="92">
        <f>ROUND(SUM(X7:Y7),0)</f>
        <v>4645</v>
      </c>
      <c r="AA7" s="60"/>
      <c r="AB7" s="60">
        <f>Z7-AA7</f>
        <v>4645</v>
      </c>
      <c r="AC7" s="92">
        <f>ROUND(AB7/$AC$88,0)</f>
        <v>387</v>
      </c>
      <c r="AD7" s="96">
        <f t="shared" ref="AD7:AD38" si="3">Z7</f>
        <v>4645</v>
      </c>
      <c r="AE7" s="66">
        <f>'Source Data'!N7</f>
        <v>2506</v>
      </c>
      <c r="AF7" s="89">
        <f t="shared" ref="AF7:AF38" si="4">C7*AE7</f>
        <v>2506</v>
      </c>
      <c r="AG7" s="270"/>
      <c r="AH7" s="66">
        <f>AG7*AE7</f>
        <v>0</v>
      </c>
      <c r="AI7" s="270"/>
      <c r="AJ7" s="68">
        <f t="shared" ref="AJ7:AJ38" si="5">AE7*AI7*0.5</f>
        <v>0</v>
      </c>
      <c r="AK7" s="67">
        <f t="shared" ref="AK7:AK38" si="6">AH7+AJ7</f>
        <v>0</v>
      </c>
      <c r="AL7" s="89">
        <f>AK7+AF7</f>
        <v>2506</v>
      </c>
      <c r="AM7" s="70">
        <f>ROUND(-0.25%*AL7,0)</f>
        <v>-6</v>
      </c>
      <c r="AN7" s="89">
        <f>SUM(AL7:AM7)</f>
        <v>2500</v>
      </c>
      <c r="AO7" s="60"/>
      <c r="AP7" s="89">
        <f>ROUND(SUM(AN7:AO7),0)</f>
        <v>2500</v>
      </c>
      <c r="AQ7" s="68"/>
      <c r="AR7" s="68">
        <f>AP7-AQ7</f>
        <v>2500</v>
      </c>
      <c r="AS7" s="89">
        <f>ROUND(AR7/$AS$88,0)</f>
        <v>208</v>
      </c>
      <c r="AT7" s="69">
        <f t="shared" ref="AT7:AT70" si="7">Z7+AP7</f>
        <v>7145</v>
      </c>
      <c r="AU7" s="86">
        <f t="shared" ref="AU7:AU70" si="8">AC7+AS7</f>
        <v>595</v>
      </c>
      <c r="AV7" s="116"/>
      <c r="AW7" s="65"/>
      <c r="AX7" s="65">
        <f t="shared" ref="AX7:AX38" si="9">-AM7</f>
        <v>6</v>
      </c>
      <c r="AY7" s="65">
        <f t="shared" ref="AY7:AY38" si="10">AX7-AW7</f>
        <v>6</v>
      </c>
    </row>
    <row r="8" spans="1:51" ht="16.149999999999999" customHeight="1" x14ac:dyDescent="0.2">
      <c r="A8" s="54">
        <v>2</v>
      </c>
      <c r="B8" s="55" t="s">
        <v>7</v>
      </c>
      <c r="C8" s="271">
        <f>'8_2.1.18 SIS'!AD8</f>
        <v>0</v>
      </c>
      <c r="D8" s="56">
        <f>'Source Data'!H8</f>
        <v>5855.7282403587005</v>
      </c>
      <c r="E8" s="74">
        <f t="shared" ref="E8:E71" si="11">C8*D8</f>
        <v>0</v>
      </c>
      <c r="F8" s="290"/>
      <c r="G8" s="56">
        <f>'Source Data'!I8</f>
        <v>744.36686504426837</v>
      </c>
      <c r="H8" s="74">
        <f t="shared" ref="H8:H71" si="12">F8*G8</f>
        <v>0</v>
      </c>
      <c r="I8" s="290"/>
      <c r="J8" s="56">
        <f>'Source Data'!J8</f>
        <v>203.00914501207316</v>
      </c>
      <c r="K8" s="74">
        <f t="shared" ref="K8:K71" si="13">I8*J8</f>
        <v>0</v>
      </c>
      <c r="L8" s="290"/>
      <c r="M8" s="56">
        <f>'Source Data'!K8</f>
        <v>5075.2286253018301</v>
      </c>
      <c r="N8" s="74">
        <f t="shared" ref="N8:N71" si="14">L8*M8</f>
        <v>0</v>
      </c>
      <c r="O8" s="290"/>
      <c r="P8" s="56">
        <f>'Source Data'!L8</f>
        <v>2030.0914501207317</v>
      </c>
      <c r="Q8" s="74">
        <f t="shared" ref="Q8:Q71" si="15">O8*P8</f>
        <v>0</v>
      </c>
      <c r="R8" s="93">
        <v>0</v>
      </c>
      <c r="S8" s="56"/>
      <c r="T8" s="56"/>
      <c r="U8" s="57">
        <f t="shared" si="1"/>
        <v>0</v>
      </c>
      <c r="V8" s="93">
        <f t="shared" si="2"/>
        <v>0</v>
      </c>
      <c r="W8" s="74">
        <f t="shared" ref="W8:W71" si="16">ROUND(V8*-0.25%,0)</f>
        <v>0</v>
      </c>
      <c r="X8" s="93">
        <f t="shared" ref="X8:X71" si="17">SUM(V8:W8)</f>
        <v>0</v>
      </c>
      <c r="Y8" s="56"/>
      <c r="Z8" s="93">
        <f t="shared" ref="Z8:Z71" si="18">ROUND(SUM(X8:Y8),0)</f>
        <v>0</v>
      </c>
      <c r="AA8" s="56"/>
      <c r="AB8" s="56">
        <f t="shared" ref="AB8:AB71" si="19">Z8-AA8</f>
        <v>0</v>
      </c>
      <c r="AC8" s="93">
        <f t="shared" ref="AC8:AC71" si="20">ROUND(AB8/$AC$88,0)</f>
        <v>0</v>
      </c>
      <c r="AD8" s="97">
        <f t="shared" si="3"/>
        <v>0</v>
      </c>
      <c r="AE8" s="75">
        <f>'Source Data'!N8</f>
        <v>2883</v>
      </c>
      <c r="AF8" s="90">
        <f t="shared" si="4"/>
        <v>0</v>
      </c>
      <c r="AG8" s="271"/>
      <c r="AH8" s="75">
        <f t="shared" ref="AH8:AH71" si="21">AG8*AE8</f>
        <v>0</v>
      </c>
      <c r="AI8" s="271"/>
      <c r="AJ8" s="77">
        <f t="shared" si="5"/>
        <v>0</v>
      </c>
      <c r="AK8" s="76">
        <f t="shared" si="6"/>
        <v>0</v>
      </c>
      <c r="AL8" s="90">
        <f t="shared" ref="AL8:AL71" si="22">AK8+AF8</f>
        <v>0</v>
      </c>
      <c r="AM8" s="79">
        <f t="shared" ref="AM8:AM71" si="23">ROUND(-0.25%*AL8,0)</f>
        <v>0</v>
      </c>
      <c r="AN8" s="90">
        <f t="shared" ref="AN8:AN71" si="24">SUM(AL8:AM8)</f>
        <v>0</v>
      </c>
      <c r="AO8" s="56"/>
      <c r="AP8" s="90">
        <f t="shared" ref="AP8:AP71" si="25">ROUND(SUM(AN8:AO8),0)</f>
        <v>0</v>
      </c>
      <c r="AQ8" s="77"/>
      <c r="AR8" s="77">
        <f t="shared" ref="AR8:AR71" si="26">AP8-AQ8</f>
        <v>0</v>
      </c>
      <c r="AS8" s="90">
        <f t="shared" ref="AS8:AS71" si="27">ROUND(AR8/$AS$88,0)</f>
        <v>0</v>
      </c>
      <c r="AT8" s="78">
        <f t="shared" si="7"/>
        <v>0</v>
      </c>
      <c r="AU8" s="87">
        <f t="shared" si="8"/>
        <v>0</v>
      </c>
      <c r="AV8" s="116"/>
      <c r="AW8" s="74"/>
      <c r="AX8" s="74">
        <f t="shared" si="9"/>
        <v>0</v>
      </c>
      <c r="AY8" s="74">
        <f t="shared" si="10"/>
        <v>0</v>
      </c>
    </row>
    <row r="9" spans="1:51" ht="16.149999999999999" customHeight="1" x14ac:dyDescent="0.2">
      <c r="A9" s="54">
        <v>3</v>
      </c>
      <c r="B9" s="55" t="s">
        <v>8</v>
      </c>
      <c r="C9" s="271">
        <f>'8_2.1.18 SIS'!AD9</f>
        <v>0</v>
      </c>
      <c r="D9" s="56">
        <f>'Source Data'!H9</f>
        <v>3742.2866078757875</v>
      </c>
      <c r="E9" s="74">
        <f t="shared" si="11"/>
        <v>0</v>
      </c>
      <c r="F9" s="290"/>
      <c r="G9" s="56">
        <f>'Source Data'!I9</f>
        <v>529.43529443774321</v>
      </c>
      <c r="H9" s="74">
        <f t="shared" si="12"/>
        <v>0</v>
      </c>
      <c r="I9" s="290"/>
      <c r="J9" s="56">
        <f>'Source Data'!J9</f>
        <v>144.39144393756632</v>
      </c>
      <c r="K9" s="74">
        <f t="shared" si="13"/>
        <v>0</v>
      </c>
      <c r="L9" s="290"/>
      <c r="M9" s="56">
        <f>'Source Data'!K9</f>
        <v>3609.7860984391582</v>
      </c>
      <c r="N9" s="74">
        <f t="shared" si="14"/>
        <v>0</v>
      </c>
      <c r="O9" s="290"/>
      <c r="P9" s="56">
        <f>'Source Data'!L9</f>
        <v>1443.9144393756631</v>
      </c>
      <c r="Q9" s="74">
        <f t="shared" si="15"/>
        <v>0</v>
      </c>
      <c r="R9" s="93">
        <v>0</v>
      </c>
      <c r="S9" s="56"/>
      <c r="T9" s="56"/>
      <c r="U9" s="57">
        <f t="shared" si="1"/>
        <v>0</v>
      </c>
      <c r="V9" s="93">
        <f t="shared" si="2"/>
        <v>0</v>
      </c>
      <c r="W9" s="74">
        <f t="shared" si="16"/>
        <v>0</v>
      </c>
      <c r="X9" s="93">
        <f t="shared" si="17"/>
        <v>0</v>
      </c>
      <c r="Y9" s="56"/>
      <c r="Z9" s="93">
        <f t="shared" si="18"/>
        <v>0</v>
      </c>
      <c r="AA9" s="56"/>
      <c r="AB9" s="56">
        <f t="shared" si="19"/>
        <v>0</v>
      </c>
      <c r="AC9" s="93">
        <f t="shared" si="20"/>
        <v>0</v>
      </c>
      <c r="AD9" s="97">
        <f t="shared" si="3"/>
        <v>0</v>
      </c>
      <c r="AE9" s="75">
        <f>'Source Data'!N9</f>
        <v>6285</v>
      </c>
      <c r="AF9" s="90">
        <f t="shared" si="4"/>
        <v>0</v>
      </c>
      <c r="AG9" s="271"/>
      <c r="AH9" s="75">
        <f t="shared" si="21"/>
        <v>0</v>
      </c>
      <c r="AI9" s="271"/>
      <c r="AJ9" s="77">
        <f t="shared" si="5"/>
        <v>0</v>
      </c>
      <c r="AK9" s="76">
        <f t="shared" si="6"/>
        <v>0</v>
      </c>
      <c r="AL9" s="90">
        <f t="shared" si="22"/>
        <v>0</v>
      </c>
      <c r="AM9" s="79">
        <f t="shared" si="23"/>
        <v>0</v>
      </c>
      <c r="AN9" s="90">
        <f t="shared" si="24"/>
        <v>0</v>
      </c>
      <c r="AO9" s="56"/>
      <c r="AP9" s="90">
        <f t="shared" si="25"/>
        <v>0</v>
      </c>
      <c r="AQ9" s="77"/>
      <c r="AR9" s="77">
        <f t="shared" si="26"/>
        <v>0</v>
      </c>
      <c r="AS9" s="90">
        <f t="shared" si="27"/>
        <v>0</v>
      </c>
      <c r="AT9" s="78">
        <f t="shared" si="7"/>
        <v>0</v>
      </c>
      <c r="AU9" s="87">
        <f t="shared" si="8"/>
        <v>0</v>
      </c>
      <c r="AV9" s="116"/>
      <c r="AW9" s="74"/>
      <c r="AX9" s="74">
        <f t="shared" si="9"/>
        <v>0</v>
      </c>
      <c r="AY9" s="74">
        <f t="shared" si="10"/>
        <v>0</v>
      </c>
    </row>
    <row r="10" spans="1:51" ht="16.149999999999999" customHeight="1" x14ac:dyDescent="0.2">
      <c r="A10" s="54">
        <v>4</v>
      </c>
      <c r="B10" s="55" t="s">
        <v>9</v>
      </c>
      <c r="C10" s="271">
        <f>'8_2.1.18 SIS'!AD10</f>
        <v>0</v>
      </c>
      <c r="D10" s="56">
        <f>'Source Data'!H10</f>
        <v>5202.4303933253823</v>
      </c>
      <c r="E10" s="74">
        <f t="shared" si="11"/>
        <v>0</v>
      </c>
      <c r="F10" s="290"/>
      <c r="G10" s="56">
        <f>'Source Data'!I10</f>
        <v>687.66452541183287</v>
      </c>
      <c r="H10" s="74">
        <f t="shared" si="12"/>
        <v>0</v>
      </c>
      <c r="I10" s="290"/>
      <c r="J10" s="56">
        <f>'Source Data'!J10</f>
        <v>187.54487056686349</v>
      </c>
      <c r="K10" s="74">
        <f t="shared" si="13"/>
        <v>0</v>
      </c>
      <c r="L10" s="290"/>
      <c r="M10" s="56">
        <f>'Source Data'!K10</f>
        <v>4688.6217641715884</v>
      </c>
      <c r="N10" s="74">
        <f t="shared" si="14"/>
        <v>0</v>
      </c>
      <c r="O10" s="290"/>
      <c r="P10" s="56">
        <f>'Source Data'!L10</f>
        <v>1875.4487056686353</v>
      </c>
      <c r="Q10" s="74">
        <f t="shared" si="15"/>
        <v>0</v>
      </c>
      <c r="R10" s="93">
        <v>0</v>
      </c>
      <c r="S10" s="56"/>
      <c r="T10" s="56"/>
      <c r="U10" s="57">
        <f t="shared" si="1"/>
        <v>0</v>
      </c>
      <c r="V10" s="93">
        <f t="shared" si="2"/>
        <v>0</v>
      </c>
      <c r="W10" s="74">
        <f t="shared" si="16"/>
        <v>0</v>
      </c>
      <c r="X10" s="93">
        <f t="shared" si="17"/>
        <v>0</v>
      </c>
      <c r="Y10" s="56"/>
      <c r="Z10" s="93">
        <f t="shared" si="18"/>
        <v>0</v>
      </c>
      <c r="AA10" s="56"/>
      <c r="AB10" s="56">
        <f t="shared" si="19"/>
        <v>0</v>
      </c>
      <c r="AC10" s="93">
        <f t="shared" si="20"/>
        <v>0</v>
      </c>
      <c r="AD10" s="97">
        <f t="shared" si="3"/>
        <v>0</v>
      </c>
      <c r="AE10" s="75">
        <f>'Source Data'!N10</f>
        <v>3620</v>
      </c>
      <c r="AF10" s="90">
        <f t="shared" si="4"/>
        <v>0</v>
      </c>
      <c r="AG10" s="271"/>
      <c r="AH10" s="75">
        <f t="shared" si="21"/>
        <v>0</v>
      </c>
      <c r="AI10" s="271"/>
      <c r="AJ10" s="77">
        <f t="shared" si="5"/>
        <v>0</v>
      </c>
      <c r="AK10" s="76">
        <f t="shared" si="6"/>
        <v>0</v>
      </c>
      <c r="AL10" s="90">
        <f t="shared" si="22"/>
        <v>0</v>
      </c>
      <c r="AM10" s="79">
        <f t="shared" si="23"/>
        <v>0</v>
      </c>
      <c r="AN10" s="90">
        <f t="shared" si="24"/>
        <v>0</v>
      </c>
      <c r="AO10" s="56"/>
      <c r="AP10" s="90">
        <f t="shared" si="25"/>
        <v>0</v>
      </c>
      <c r="AQ10" s="77"/>
      <c r="AR10" s="77">
        <f t="shared" si="26"/>
        <v>0</v>
      </c>
      <c r="AS10" s="90">
        <f t="shared" si="27"/>
        <v>0</v>
      </c>
      <c r="AT10" s="78">
        <f t="shared" si="7"/>
        <v>0</v>
      </c>
      <c r="AU10" s="87">
        <f t="shared" si="8"/>
        <v>0</v>
      </c>
      <c r="AV10" s="116"/>
      <c r="AW10" s="74"/>
      <c r="AX10" s="74">
        <f t="shared" si="9"/>
        <v>0</v>
      </c>
      <c r="AY10" s="74">
        <f t="shared" si="10"/>
        <v>0</v>
      </c>
    </row>
    <row r="11" spans="1:51" ht="16.149999999999999" customHeight="1" x14ac:dyDescent="0.2">
      <c r="A11" s="49">
        <v>5</v>
      </c>
      <c r="B11" s="50" t="s">
        <v>10</v>
      </c>
      <c r="C11" s="272">
        <f>'8_2.1.18 SIS'!AD11</f>
        <v>0</v>
      </c>
      <c r="D11" s="51">
        <f>'Source Data'!H11</f>
        <v>4616.1188110316743</v>
      </c>
      <c r="E11" s="80">
        <f t="shared" si="11"/>
        <v>0</v>
      </c>
      <c r="F11" s="291"/>
      <c r="G11" s="51">
        <f>'Source Data'!I11</f>
        <v>699.44299073701018</v>
      </c>
      <c r="H11" s="80">
        <f t="shared" si="12"/>
        <v>0</v>
      </c>
      <c r="I11" s="291"/>
      <c r="J11" s="51">
        <f>'Source Data'!J11</f>
        <v>190.75717929191185</v>
      </c>
      <c r="K11" s="80">
        <f t="shared" si="13"/>
        <v>0</v>
      </c>
      <c r="L11" s="291"/>
      <c r="M11" s="51">
        <f>'Source Data'!K11</f>
        <v>4768.9294822977972</v>
      </c>
      <c r="N11" s="80">
        <f t="shared" si="14"/>
        <v>0</v>
      </c>
      <c r="O11" s="291"/>
      <c r="P11" s="51">
        <f>'Source Data'!L11</f>
        <v>1907.5717929191187</v>
      </c>
      <c r="Q11" s="80">
        <f t="shared" si="15"/>
        <v>0</v>
      </c>
      <c r="R11" s="94">
        <v>0</v>
      </c>
      <c r="S11" s="51"/>
      <c r="T11" s="51"/>
      <c r="U11" s="52">
        <f t="shared" si="1"/>
        <v>0</v>
      </c>
      <c r="V11" s="94">
        <f t="shared" si="2"/>
        <v>0</v>
      </c>
      <c r="W11" s="80">
        <f t="shared" si="16"/>
        <v>0</v>
      </c>
      <c r="X11" s="94">
        <f t="shared" si="17"/>
        <v>0</v>
      </c>
      <c r="Y11" s="51"/>
      <c r="Z11" s="94">
        <f t="shared" si="18"/>
        <v>0</v>
      </c>
      <c r="AA11" s="53"/>
      <c r="AB11" s="51">
        <f t="shared" si="19"/>
        <v>0</v>
      </c>
      <c r="AC11" s="95">
        <f t="shared" si="20"/>
        <v>0</v>
      </c>
      <c r="AD11" s="95">
        <f t="shared" si="3"/>
        <v>0</v>
      </c>
      <c r="AE11" s="71">
        <f>'Source Data'!N11</f>
        <v>2115</v>
      </c>
      <c r="AF11" s="91">
        <f t="shared" si="4"/>
        <v>0</v>
      </c>
      <c r="AG11" s="272"/>
      <c r="AH11" s="71">
        <f t="shared" si="21"/>
        <v>0</v>
      </c>
      <c r="AI11" s="272"/>
      <c r="AJ11" s="72">
        <f t="shared" si="5"/>
        <v>0</v>
      </c>
      <c r="AK11" s="73">
        <f t="shared" si="6"/>
        <v>0</v>
      </c>
      <c r="AL11" s="91">
        <f t="shared" si="22"/>
        <v>0</v>
      </c>
      <c r="AM11" s="82">
        <f t="shared" si="23"/>
        <v>0</v>
      </c>
      <c r="AN11" s="91">
        <f t="shared" si="24"/>
        <v>0</v>
      </c>
      <c r="AO11" s="51"/>
      <c r="AP11" s="91">
        <f t="shared" si="25"/>
        <v>0</v>
      </c>
      <c r="AQ11" s="72"/>
      <c r="AR11" s="72">
        <f t="shared" si="26"/>
        <v>0</v>
      </c>
      <c r="AS11" s="91">
        <f t="shared" si="27"/>
        <v>0</v>
      </c>
      <c r="AT11" s="81">
        <f t="shared" si="7"/>
        <v>0</v>
      </c>
      <c r="AU11" s="88">
        <f t="shared" si="8"/>
        <v>0</v>
      </c>
      <c r="AV11" s="116"/>
      <c r="AW11" s="80"/>
      <c r="AX11" s="80">
        <f t="shared" si="9"/>
        <v>0</v>
      </c>
      <c r="AY11" s="80">
        <f t="shared" si="10"/>
        <v>0</v>
      </c>
    </row>
    <row r="12" spans="1:51" ht="16.149999999999999" customHeight="1" x14ac:dyDescent="0.2">
      <c r="A12" s="58">
        <v>6</v>
      </c>
      <c r="B12" s="59" t="s">
        <v>11</v>
      </c>
      <c r="C12" s="270">
        <f>'8_2.1.18 SIS'!AD12</f>
        <v>0</v>
      </c>
      <c r="D12" s="60">
        <f>'Source Data'!H12</f>
        <v>4932.8589889938785</v>
      </c>
      <c r="E12" s="65">
        <f t="shared" si="11"/>
        <v>0</v>
      </c>
      <c r="F12" s="289"/>
      <c r="G12" s="60">
        <f>'Source Data'!I12</f>
        <v>671.54041297688354</v>
      </c>
      <c r="H12" s="65">
        <f t="shared" si="12"/>
        <v>0</v>
      </c>
      <c r="I12" s="289"/>
      <c r="J12" s="60">
        <f>'Source Data'!J12</f>
        <v>183.14738535733184</v>
      </c>
      <c r="K12" s="65">
        <f t="shared" si="13"/>
        <v>0</v>
      </c>
      <c r="L12" s="289"/>
      <c r="M12" s="60">
        <f>'Source Data'!K12</f>
        <v>4578.6846339332969</v>
      </c>
      <c r="N12" s="65">
        <f t="shared" si="14"/>
        <v>0</v>
      </c>
      <c r="O12" s="289"/>
      <c r="P12" s="60">
        <f>'Source Data'!L12</f>
        <v>1831.4738535733186</v>
      </c>
      <c r="Q12" s="65">
        <f t="shared" si="15"/>
        <v>0</v>
      </c>
      <c r="R12" s="92">
        <v>0</v>
      </c>
      <c r="S12" s="60"/>
      <c r="T12" s="60"/>
      <c r="U12" s="61">
        <f t="shared" si="1"/>
        <v>0</v>
      </c>
      <c r="V12" s="92">
        <f t="shared" si="2"/>
        <v>0</v>
      </c>
      <c r="W12" s="65">
        <f t="shared" si="16"/>
        <v>0</v>
      </c>
      <c r="X12" s="92">
        <f t="shared" si="17"/>
        <v>0</v>
      </c>
      <c r="Y12" s="60"/>
      <c r="Z12" s="92">
        <f t="shared" si="18"/>
        <v>0</v>
      </c>
      <c r="AA12" s="60"/>
      <c r="AB12" s="60">
        <f t="shared" si="19"/>
        <v>0</v>
      </c>
      <c r="AC12" s="92">
        <f t="shared" si="20"/>
        <v>0</v>
      </c>
      <c r="AD12" s="96">
        <f t="shared" si="3"/>
        <v>0</v>
      </c>
      <c r="AE12" s="66">
        <f>'Source Data'!N12</f>
        <v>4073</v>
      </c>
      <c r="AF12" s="89">
        <f t="shared" si="4"/>
        <v>0</v>
      </c>
      <c r="AG12" s="270"/>
      <c r="AH12" s="66">
        <f t="shared" si="21"/>
        <v>0</v>
      </c>
      <c r="AI12" s="270"/>
      <c r="AJ12" s="68">
        <f t="shared" si="5"/>
        <v>0</v>
      </c>
      <c r="AK12" s="67">
        <f t="shared" si="6"/>
        <v>0</v>
      </c>
      <c r="AL12" s="89">
        <f t="shared" si="22"/>
        <v>0</v>
      </c>
      <c r="AM12" s="70">
        <f t="shared" si="23"/>
        <v>0</v>
      </c>
      <c r="AN12" s="89">
        <f t="shared" si="24"/>
        <v>0</v>
      </c>
      <c r="AO12" s="60"/>
      <c r="AP12" s="89">
        <f t="shared" si="25"/>
        <v>0</v>
      </c>
      <c r="AQ12" s="68"/>
      <c r="AR12" s="68">
        <f t="shared" si="26"/>
        <v>0</v>
      </c>
      <c r="AS12" s="89">
        <f t="shared" si="27"/>
        <v>0</v>
      </c>
      <c r="AT12" s="69">
        <f t="shared" si="7"/>
        <v>0</v>
      </c>
      <c r="AU12" s="86">
        <f t="shared" si="8"/>
        <v>0</v>
      </c>
      <c r="AV12" s="116"/>
      <c r="AW12" s="65"/>
      <c r="AX12" s="65">
        <f t="shared" si="9"/>
        <v>0</v>
      </c>
      <c r="AY12" s="65">
        <f t="shared" si="10"/>
        <v>0</v>
      </c>
    </row>
    <row r="13" spans="1:51" ht="16.149999999999999" customHeight="1" x14ac:dyDescent="0.2">
      <c r="A13" s="54">
        <v>7</v>
      </c>
      <c r="B13" s="55" t="s">
        <v>12</v>
      </c>
      <c r="C13" s="271">
        <f>'8_2.1.18 SIS'!AD13</f>
        <v>0</v>
      </c>
      <c r="D13" s="56">
        <f>'Source Data'!H13</f>
        <v>3079.9485560845051</v>
      </c>
      <c r="E13" s="74">
        <f t="shared" si="11"/>
        <v>0</v>
      </c>
      <c r="F13" s="290"/>
      <c r="G13" s="56">
        <f>'Source Data'!I13</f>
        <v>422.20328372683736</v>
      </c>
      <c r="H13" s="74">
        <f t="shared" si="12"/>
        <v>0</v>
      </c>
      <c r="I13" s="290"/>
      <c r="J13" s="56">
        <f>'Source Data'!J13</f>
        <v>115.14635010731928</v>
      </c>
      <c r="K13" s="74">
        <f t="shared" si="13"/>
        <v>0</v>
      </c>
      <c r="L13" s="290"/>
      <c r="M13" s="56">
        <f>'Source Data'!K13</f>
        <v>2878.6587526829821</v>
      </c>
      <c r="N13" s="74">
        <f t="shared" si="14"/>
        <v>0</v>
      </c>
      <c r="O13" s="290"/>
      <c r="P13" s="56">
        <f>'Source Data'!L13</f>
        <v>1151.4635010731927</v>
      </c>
      <c r="Q13" s="74">
        <f t="shared" si="15"/>
        <v>0</v>
      </c>
      <c r="R13" s="93">
        <v>0</v>
      </c>
      <c r="S13" s="56"/>
      <c r="T13" s="56"/>
      <c r="U13" s="57">
        <f t="shared" si="1"/>
        <v>0</v>
      </c>
      <c r="V13" s="93">
        <f t="shared" si="2"/>
        <v>0</v>
      </c>
      <c r="W13" s="74">
        <f t="shared" si="16"/>
        <v>0</v>
      </c>
      <c r="X13" s="93">
        <f t="shared" si="17"/>
        <v>0</v>
      </c>
      <c r="Y13" s="56"/>
      <c r="Z13" s="93">
        <f t="shared" si="18"/>
        <v>0</v>
      </c>
      <c r="AA13" s="56"/>
      <c r="AB13" s="56">
        <f t="shared" si="19"/>
        <v>0</v>
      </c>
      <c r="AC13" s="93">
        <f t="shared" si="20"/>
        <v>0</v>
      </c>
      <c r="AD13" s="97">
        <f t="shared" si="3"/>
        <v>0</v>
      </c>
      <c r="AE13" s="75">
        <f>'Source Data'!N13</f>
        <v>11839</v>
      </c>
      <c r="AF13" s="90">
        <f t="shared" si="4"/>
        <v>0</v>
      </c>
      <c r="AG13" s="271"/>
      <c r="AH13" s="75">
        <f t="shared" si="21"/>
        <v>0</v>
      </c>
      <c r="AI13" s="271"/>
      <c r="AJ13" s="77">
        <f t="shared" si="5"/>
        <v>0</v>
      </c>
      <c r="AK13" s="76">
        <f t="shared" si="6"/>
        <v>0</v>
      </c>
      <c r="AL13" s="90">
        <f t="shared" si="22"/>
        <v>0</v>
      </c>
      <c r="AM13" s="79">
        <f t="shared" si="23"/>
        <v>0</v>
      </c>
      <c r="AN13" s="90">
        <f t="shared" si="24"/>
        <v>0</v>
      </c>
      <c r="AO13" s="56"/>
      <c r="AP13" s="90">
        <f t="shared" si="25"/>
        <v>0</v>
      </c>
      <c r="AQ13" s="77"/>
      <c r="AR13" s="77">
        <f t="shared" si="26"/>
        <v>0</v>
      </c>
      <c r="AS13" s="90">
        <f t="shared" si="27"/>
        <v>0</v>
      </c>
      <c r="AT13" s="78">
        <f t="shared" si="7"/>
        <v>0</v>
      </c>
      <c r="AU13" s="87">
        <f t="shared" si="8"/>
        <v>0</v>
      </c>
      <c r="AV13" s="116"/>
      <c r="AW13" s="74"/>
      <c r="AX13" s="74">
        <f t="shared" si="9"/>
        <v>0</v>
      </c>
      <c r="AY13" s="74">
        <f t="shared" si="10"/>
        <v>0</v>
      </c>
    </row>
    <row r="14" spans="1:51" ht="16.149999999999999" customHeight="1" x14ac:dyDescent="0.2">
      <c r="A14" s="54">
        <v>8</v>
      </c>
      <c r="B14" s="55" t="s">
        <v>13</v>
      </c>
      <c r="C14" s="271">
        <f>'8_2.1.18 SIS'!AD14</f>
        <v>0</v>
      </c>
      <c r="D14" s="56">
        <f>'Source Data'!H14</f>
        <v>4738.9956586322805</v>
      </c>
      <c r="E14" s="74">
        <f t="shared" si="11"/>
        <v>0</v>
      </c>
      <c r="F14" s="290"/>
      <c r="G14" s="56">
        <f>'Source Data'!I14</f>
        <v>631.46888950213452</v>
      </c>
      <c r="H14" s="74">
        <f t="shared" si="12"/>
        <v>0</v>
      </c>
      <c r="I14" s="290"/>
      <c r="J14" s="56">
        <f>'Source Data'!J14</f>
        <v>172.21878804603671</v>
      </c>
      <c r="K14" s="74">
        <f t="shared" si="13"/>
        <v>0</v>
      </c>
      <c r="L14" s="290"/>
      <c r="M14" s="56">
        <f>'Source Data'!K14</f>
        <v>4305.4697011509179</v>
      </c>
      <c r="N14" s="74">
        <f t="shared" si="14"/>
        <v>0</v>
      </c>
      <c r="O14" s="290"/>
      <c r="P14" s="56">
        <f>'Source Data'!L14</f>
        <v>1722.1878804603671</v>
      </c>
      <c r="Q14" s="74">
        <f t="shared" si="15"/>
        <v>0</v>
      </c>
      <c r="R14" s="93">
        <v>0</v>
      </c>
      <c r="S14" s="56"/>
      <c r="T14" s="56"/>
      <c r="U14" s="57">
        <f t="shared" si="1"/>
        <v>0</v>
      </c>
      <c r="V14" s="93">
        <f t="shared" si="2"/>
        <v>0</v>
      </c>
      <c r="W14" s="74">
        <f t="shared" si="16"/>
        <v>0</v>
      </c>
      <c r="X14" s="93">
        <f t="shared" si="17"/>
        <v>0</v>
      </c>
      <c r="Y14" s="56"/>
      <c r="Z14" s="93">
        <f t="shared" si="18"/>
        <v>0</v>
      </c>
      <c r="AA14" s="56"/>
      <c r="AB14" s="56">
        <f t="shared" si="19"/>
        <v>0</v>
      </c>
      <c r="AC14" s="93">
        <f t="shared" si="20"/>
        <v>0</v>
      </c>
      <c r="AD14" s="97">
        <f t="shared" si="3"/>
        <v>0</v>
      </c>
      <c r="AE14" s="75">
        <f>'Source Data'!N14</f>
        <v>4588</v>
      </c>
      <c r="AF14" s="90">
        <f t="shared" si="4"/>
        <v>0</v>
      </c>
      <c r="AG14" s="271"/>
      <c r="AH14" s="75">
        <f t="shared" si="21"/>
        <v>0</v>
      </c>
      <c r="AI14" s="271"/>
      <c r="AJ14" s="77">
        <f t="shared" si="5"/>
        <v>0</v>
      </c>
      <c r="AK14" s="76">
        <f t="shared" si="6"/>
        <v>0</v>
      </c>
      <c r="AL14" s="90">
        <f t="shared" si="22"/>
        <v>0</v>
      </c>
      <c r="AM14" s="79">
        <f t="shared" si="23"/>
        <v>0</v>
      </c>
      <c r="AN14" s="90">
        <f t="shared" si="24"/>
        <v>0</v>
      </c>
      <c r="AO14" s="56"/>
      <c r="AP14" s="90">
        <f t="shared" si="25"/>
        <v>0</v>
      </c>
      <c r="AQ14" s="77"/>
      <c r="AR14" s="77">
        <f t="shared" si="26"/>
        <v>0</v>
      </c>
      <c r="AS14" s="90">
        <f t="shared" si="27"/>
        <v>0</v>
      </c>
      <c r="AT14" s="78">
        <f t="shared" si="7"/>
        <v>0</v>
      </c>
      <c r="AU14" s="87">
        <f t="shared" si="8"/>
        <v>0</v>
      </c>
      <c r="AV14" s="116"/>
      <c r="AW14" s="74"/>
      <c r="AX14" s="74">
        <f t="shared" si="9"/>
        <v>0</v>
      </c>
      <c r="AY14" s="74">
        <f t="shared" si="10"/>
        <v>0</v>
      </c>
    </row>
    <row r="15" spans="1:51" ht="16.149999999999999" customHeight="1" x14ac:dyDescent="0.2">
      <c r="A15" s="54">
        <v>9</v>
      </c>
      <c r="B15" s="55" t="s">
        <v>14</v>
      </c>
      <c r="C15" s="271">
        <f>'8_2.1.18 SIS'!AD15</f>
        <v>0</v>
      </c>
      <c r="D15" s="56">
        <f>'Source Data'!H15</f>
        <v>4548.7366413720365</v>
      </c>
      <c r="E15" s="74">
        <f t="shared" si="11"/>
        <v>0</v>
      </c>
      <c r="F15" s="290"/>
      <c r="G15" s="56">
        <f>'Source Data'!I15</f>
        <v>606.55190779573797</v>
      </c>
      <c r="H15" s="74">
        <f t="shared" si="12"/>
        <v>0</v>
      </c>
      <c r="I15" s="290"/>
      <c r="J15" s="56">
        <f>'Source Data'!J15</f>
        <v>165.42324758065581</v>
      </c>
      <c r="K15" s="74">
        <f t="shared" si="13"/>
        <v>0</v>
      </c>
      <c r="L15" s="290"/>
      <c r="M15" s="56">
        <f>'Source Data'!K15</f>
        <v>4135.5811895163952</v>
      </c>
      <c r="N15" s="74">
        <f t="shared" si="14"/>
        <v>0</v>
      </c>
      <c r="O15" s="290"/>
      <c r="P15" s="56">
        <f>'Source Data'!L15</f>
        <v>1654.2324758065579</v>
      </c>
      <c r="Q15" s="74">
        <f t="shared" si="15"/>
        <v>0</v>
      </c>
      <c r="R15" s="93">
        <v>0</v>
      </c>
      <c r="S15" s="56"/>
      <c r="T15" s="56"/>
      <c r="U15" s="57">
        <f t="shared" si="1"/>
        <v>0</v>
      </c>
      <c r="V15" s="93">
        <f t="shared" si="2"/>
        <v>0</v>
      </c>
      <c r="W15" s="74">
        <f t="shared" si="16"/>
        <v>0</v>
      </c>
      <c r="X15" s="93">
        <f t="shared" si="17"/>
        <v>0</v>
      </c>
      <c r="Y15" s="56"/>
      <c r="Z15" s="93">
        <f t="shared" si="18"/>
        <v>0</v>
      </c>
      <c r="AA15" s="56"/>
      <c r="AB15" s="56">
        <f t="shared" si="19"/>
        <v>0</v>
      </c>
      <c r="AC15" s="93">
        <f t="shared" si="20"/>
        <v>0</v>
      </c>
      <c r="AD15" s="97">
        <f t="shared" si="3"/>
        <v>0</v>
      </c>
      <c r="AE15" s="75">
        <f>'Source Data'!N15</f>
        <v>5094</v>
      </c>
      <c r="AF15" s="90">
        <f t="shared" si="4"/>
        <v>0</v>
      </c>
      <c r="AG15" s="271"/>
      <c r="AH15" s="75">
        <f t="shared" si="21"/>
        <v>0</v>
      </c>
      <c r="AI15" s="271"/>
      <c r="AJ15" s="77">
        <f t="shared" si="5"/>
        <v>0</v>
      </c>
      <c r="AK15" s="76">
        <f t="shared" si="6"/>
        <v>0</v>
      </c>
      <c r="AL15" s="90">
        <f t="shared" si="22"/>
        <v>0</v>
      </c>
      <c r="AM15" s="79">
        <f t="shared" si="23"/>
        <v>0</v>
      </c>
      <c r="AN15" s="90">
        <f t="shared" si="24"/>
        <v>0</v>
      </c>
      <c r="AO15" s="56"/>
      <c r="AP15" s="90">
        <f t="shared" si="25"/>
        <v>0</v>
      </c>
      <c r="AQ15" s="77"/>
      <c r="AR15" s="77">
        <f t="shared" si="26"/>
        <v>0</v>
      </c>
      <c r="AS15" s="90">
        <f t="shared" si="27"/>
        <v>0</v>
      </c>
      <c r="AT15" s="78">
        <f t="shared" si="7"/>
        <v>0</v>
      </c>
      <c r="AU15" s="87">
        <f t="shared" si="8"/>
        <v>0</v>
      </c>
      <c r="AV15" s="116"/>
      <c r="AW15" s="74"/>
      <c r="AX15" s="74">
        <f t="shared" si="9"/>
        <v>0</v>
      </c>
      <c r="AY15" s="74">
        <f t="shared" si="10"/>
        <v>0</v>
      </c>
    </row>
    <row r="16" spans="1:51" ht="16.149999999999999" customHeight="1" x14ac:dyDescent="0.2">
      <c r="A16" s="49">
        <v>10</v>
      </c>
      <c r="B16" s="50" t="s">
        <v>15</v>
      </c>
      <c r="C16" s="272">
        <f>'8_2.1.18 SIS'!AD16</f>
        <v>0</v>
      </c>
      <c r="D16" s="51">
        <f>'Source Data'!H16</f>
        <v>3450.3968616043203</v>
      </c>
      <c r="E16" s="80">
        <f t="shared" si="11"/>
        <v>0</v>
      </c>
      <c r="F16" s="291"/>
      <c r="G16" s="51">
        <f>'Source Data'!I16</f>
        <v>486.95555408614769</v>
      </c>
      <c r="H16" s="80">
        <f t="shared" si="12"/>
        <v>0</v>
      </c>
      <c r="I16" s="291"/>
      <c r="J16" s="51">
        <f>'Source Data'!J16</f>
        <v>132.806060205313</v>
      </c>
      <c r="K16" s="80">
        <f t="shared" si="13"/>
        <v>0</v>
      </c>
      <c r="L16" s="291"/>
      <c r="M16" s="51">
        <f>'Source Data'!K16</f>
        <v>3320.1515051328256</v>
      </c>
      <c r="N16" s="80">
        <f t="shared" si="14"/>
        <v>0</v>
      </c>
      <c r="O16" s="291"/>
      <c r="P16" s="51">
        <f>'Source Data'!L16</f>
        <v>1328.06060205313</v>
      </c>
      <c r="Q16" s="80">
        <f t="shared" si="15"/>
        <v>0</v>
      </c>
      <c r="R16" s="94">
        <v>0</v>
      </c>
      <c r="S16" s="51"/>
      <c r="T16" s="51"/>
      <c r="U16" s="52">
        <f t="shared" si="1"/>
        <v>0</v>
      </c>
      <c r="V16" s="94">
        <f t="shared" si="2"/>
        <v>0</v>
      </c>
      <c r="W16" s="80">
        <f t="shared" si="16"/>
        <v>0</v>
      </c>
      <c r="X16" s="94">
        <f t="shared" si="17"/>
        <v>0</v>
      </c>
      <c r="Y16" s="51"/>
      <c r="Z16" s="94">
        <f t="shared" si="18"/>
        <v>0</v>
      </c>
      <c r="AA16" s="53"/>
      <c r="AB16" s="51">
        <f t="shared" si="19"/>
        <v>0</v>
      </c>
      <c r="AC16" s="95">
        <f t="shared" si="20"/>
        <v>0</v>
      </c>
      <c r="AD16" s="95">
        <f t="shared" si="3"/>
        <v>0</v>
      </c>
      <c r="AE16" s="71">
        <f>'Source Data'!N16</f>
        <v>7747</v>
      </c>
      <c r="AF16" s="91">
        <f t="shared" si="4"/>
        <v>0</v>
      </c>
      <c r="AG16" s="272"/>
      <c r="AH16" s="71">
        <f t="shared" si="21"/>
        <v>0</v>
      </c>
      <c r="AI16" s="272"/>
      <c r="AJ16" s="72">
        <f t="shared" si="5"/>
        <v>0</v>
      </c>
      <c r="AK16" s="73">
        <f t="shared" si="6"/>
        <v>0</v>
      </c>
      <c r="AL16" s="91">
        <f t="shared" si="22"/>
        <v>0</v>
      </c>
      <c r="AM16" s="82">
        <f t="shared" si="23"/>
        <v>0</v>
      </c>
      <c r="AN16" s="91">
        <f t="shared" si="24"/>
        <v>0</v>
      </c>
      <c r="AO16" s="51"/>
      <c r="AP16" s="91">
        <f t="shared" si="25"/>
        <v>0</v>
      </c>
      <c r="AQ16" s="72"/>
      <c r="AR16" s="72">
        <f t="shared" si="26"/>
        <v>0</v>
      </c>
      <c r="AS16" s="91">
        <f t="shared" si="27"/>
        <v>0</v>
      </c>
      <c r="AT16" s="81">
        <f t="shared" si="7"/>
        <v>0</v>
      </c>
      <c r="AU16" s="88">
        <f t="shared" si="8"/>
        <v>0</v>
      </c>
      <c r="AV16" s="116"/>
      <c r="AW16" s="80"/>
      <c r="AX16" s="80">
        <f t="shared" si="9"/>
        <v>0</v>
      </c>
      <c r="AY16" s="80">
        <f t="shared" si="10"/>
        <v>0</v>
      </c>
    </row>
    <row r="17" spans="1:51" ht="16.149999999999999" customHeight="1" x14ac:dyDescent="0.2">
      <c r="A17" s="58">
        <v>11</v>
      </c>
      <c r="B17" s="59" t="s">
        <v>16</v>
      </c>
      <c r="C17" s="270">
        <f>'8_2.1.18 SIS'!AD17</f>
        <v>0</v>
      </c>
      <c r="D17" s="60">
        <f>'Source Data'!H17</f>
        <v>5710.1347819377015</v>
      </c>
      <c r="E17" s="65">
        <f t="shared" si="11"/>
        <v>0</v>
      </c>
      <c r="F17" s="289"/>
      <c r="G17" s="60">
        <f>'Source Data'!I17</f>
        <v>720.86562862338462</v>
      </c>
      <c r="H17" s="65">
        <f t="shared" si="12"/>
        <v>0</v>
      </c>
      <c r="I17" s="289"/>
      <c r="J17" s="60">
        <f>'Source Data'!J17</f>
        <v>196.59971689728673</v>
      </c>
      <c r="K17" s="65">
        <f t="shared" si="13"/>
        <v>0</v>
      </c>
      <c r="L17" s="289"/>
      <c r="M17" s="60">
        <f>'Source Data'!K17</f>
        <v>4914.9929224321686</v>
      </c>
      <c r="N17" s="65">
        <f t="shared" si="14"/>
        <v>0</v>
      </c>
      <c r="O17" s="289"/>
      <c r="P17" s="60">
        <f>'Source Data'!L17</f>
        <v>1965.9971689728673</v>
      </c>
      <c r="Q17" s="65">
        <f t="shared" si="15"/>
        <v>0</v>
      </c>
      <c r="R17" s="92">
        <v>0</v>
      </c>
      <c r="S17" s="60"/>
      <c r="T17" s="60"/>
      <c r="U17" s="61">
        <f t="shared" si="1"/>
        <v>0</v>
      </c>
      <c r="V17" s="92">
        <f t="shared" si="2"/>
        <v>0</v>
      </c>
      <c r="W17" s="65">
        <f t="shared" si="16"/>
        <v>0</v>
      </c>
      <c r="X17" s="92">
        <f t="shared" si="17"/>
        <v>0</v>
      </c>
      <c r="Y17" s="60"/>
      <c r="Z17" s="92">
        <f t="shared" si="18"/>
        <v>0</v>
      </c>
      <c r="AA17" s="60"/>
      <c r="AB17" s="60">
        <f t="shared" si="19"/>
        <v>0</v>
      </c>
      <c r="AC17" s="92">
        <f t="shared" si="20"/>
        <v>0</v>
      </c>
      <c r="AD17" s="96">
        <f t="shared" si="3"/>
        <v>0</v>
      </c>
      <c r="AE17" s="66">
        <f>'Source Data'!N17</f>
        <v>3310</v>
      </c>
      <c r="AF17" s="89">
        <f t="shared" si="4"/>
        <v>0</v>
      </c>
      <c r="AG17" s="270"/>
      <c r="AH17" s="66">
        <f t="shared" si="21"/>
        <v>0</v>
      </c>
      <c r="AI17" s="270"/>
      <c r="AJ17" s="68">
        <f t="shared" si="5"/>
        <v>0</v>
      </c>
      <c r="AK17" s="67">
        <f t="shared" si="6"/>
        <v>0</v>
      </c>
      <c r="AL17" s="89">
        <f t="shared" si="22"/>
        <v>0</v>
      </c>
      <c r="AM17" s="70">
        <f t="shared" si="23"/>
        <v>0</v>
      </c>
      <c r="AN17" s="89">
        <f t="shared" si="24"/>
        <v>0</v>
      </c>
      <c r="AO17" s="60"/>
      <c r="AP17" s="89">
        <f t="shared" si="25"/>
        <v>0</v>
      </c>
      <c r="AQ17" s="68"/>
      <c r="AR17" s="68">
        <f t="shared" si="26"/>
        <v>0</v>
      </c>
      <c r="AS17" s="89">
        <f t="shared" si="27"/>
        <v>0</v>
      </c>
      <c r="AT17" s="69">
        <f t="shared" si="7"/>
        <v>0</v>
      </c>
      <c r="AU17" s="86">
        <f t="shared" si="8"/>
        <v>0</v>
      </c>
      <c r="AV17" s="116"/>
      <c r="AW17" s="65"/>
      <c r="AX17" s="65">
        <f t="shared" si="9"/>
        <v>0</v>
      </c>
      <c r="AY17" s="65">
        <f t="shared" si="10"/>
        <v>0</v>
      </c>
    </row>
    <row r="18" spans="1:51" ht="16.149999999999999" customHeight="1" x14ac:dyDescent="0.2">
      <c r="A18" s="54">
        <v>12</v>
      </c>
      <c r="B18" s="55" t="s">
        <v>17</v>
      </c>
      <c r="C18" s="271">
        <f>'8_2.1.18 SIS'!AD18</f>
        <v>0</v>
      </c>
      <c r="D18" s="56">
        <f>'Source Data'!H18</f>
        <v>2970.5124583417528</v>
      </c>
      <c r="E18" s="74">
        <f t="shared" si="11"/>
        <v>0</v>
      </c>
      <c r="F18" s="290"/>
      <c r="G18" s="56">
        <f>'Source Data'!I18</f>
        <v>374.0615666318472</v>
      </c>
      <c r="H18" s="74">
        <f t="shared" si="12"/>
        <v>0</v>
      </c>
      <c r="I18" s="290"/>
      <c r="J18" s="56">
        <f>'Source Data'!J18</f>
        <v>102.01679089959471</v>
      </c>
      <c r="K18" s="74">
        <f t="shared" si="13"/>
        <v>0</v>
      </c>
      <c r="L18" s="290"/>
      <c r="M18" s="56">
        <f>'Source Data'!K18</f>
        <v>2550.4197724898677</v>
      </c>
      <c r="N18" s="74">
        <f t="shared" si="14"/>
        <v>0</v>
      </c>
      <c r="O18" s="290"/>
      <c r="P18" s="56">
        <f>'Source Data'!L18</f>
        <v>1020.1679089959471</v>
      </c>
      <c r="Q18" s="74">
        <f t="shared" si="15"/>
        <v>0</v>
      </c>
      <c r="R18" s="93">
        <v>0</v>
      </c>
      <c r="S18" s="56"/>
      <c r="T18" s="56"/>
      <c r="U18" s="57">
        <f t="shared" si="1"/>
        <v>0</v>
      </c>
      <c r="V18" s="93">
        <f t="shared" si="2"/>
        <v>0</v>
      </c>
      <c r="W18" s="74">
        <f t="shared" si="16"/>
        <v>0</v>
      </c>
      <c r="X18" s="93">
        <f t="shared" si="17"/>
        <v>0</v>
      </c>
      <c r="Y18" s="56"/>
      <c r="Z18" s="93">
        <f t="shared" si="18"/>
        <v>0</v>
      </c>
      <c r="AA18" s="56"/>
      <c r="AB18" s="56">
        <f t="shared" si="19"/>
        <v>0</v>
      </c>
      <c r="AC18" s="93">
        <f t="shared" si="20"/>
        <v>0</v>
      </c>
      <c r="AD18" s="97">
        <f t="shared" si="3"/>
        <v>0</v>
      </c>
      <c r="AE18" s="75">
        <f>'Source Data'!N18</f>
        <v>6410</v>
      </c>
      <c r="AF18" s="90">
        <f t="shared" si="4"/>
        <v>0</v>
      </c>
      <c r="AG18" s="271"/>
      <c r="AH18" s="75">
        <f t="shared" si="21"/>
        <v>0</v>
      </c>
      <c r="AI18" s="271"/>
      <c r="AJ18" s="77">
        <f t="shared" si="5"/>
        <v>0</v>
      </c>
      <c r="AK18" s="76">
        <f t="shared" si="6"/>
        <v>0</v>
      </c>
      <c r="AL18" s="90">
        <f t="shared" si="22"/>
        <v>0</v>
      </c>
      <c r="AM18" s="79">
        <f t="shared" si="23"/>
        <v>0</v>
      </c>
      <c r="AN18" s="90">
        <f t="shared" si="24"/>
        <v>0</v>
      </c>
      <c r="AO18" s="56"/>
      <c r="AP18" s="90">
        <f t="shared" si="25"/>
        <v>0</v>
      </c>
      <c r="AQ18" s="77"/>
      <c r="AR18" s="77">
        <f t="shared" si="26"/>
        <v>0</v>
      </c>
      <c r="AS18" s="90">
        <f t="shared" si="27"/>
        <v>0</v>
      </c>
      <c r="AT18" s="78">
        <f t="shared" si="7"/>
        <v>0</v>
      </c>
      <c r="AU18" s="87">
        <f t="shared" si="8"/>
        <v>0</v>
      </c>
      <c r="AV18" s="116"/>
      <c r="AW18" s="74"/>
      <c r="AX18" s="74">
        <f t="shared" si="9"/>
        <v>0</v>
      </c>
      <c r="AY18" s="74">
        <f t="shared" si="10"/>
        <v>0</v>
      </c>
    </row>
    <row r="19" spans="1:51" ht="16.149999999999999" customHeight="1" x14ac:dyDescent="0.2">
      <c r="A19" s="54">
        <v>13</v>
      </c>
      <c r="B19" s="55" t="s">
        <v>18</v>
      </c>
      <c r="C19" s="271">
        <f>'8_2.1.18 SIS'!AD19</f>
        <v>0</v>
      </c>
      <c r="D19" s="56">
        <f>'Source Data'!H19</f>
        <v>5498.1587066365764</v>
      </c>
      <c r="E19" s="74">
        <f t="shared" si="11"/>
        <v>0</v>
      </c>
      <c r="F19" s="290"/>
      <c r="G19" s="56">
        <f>'Source Data'!I19</f>
        <v>725.51734025343501</v>
      </c>
      <c r="H19" s="74">
        <f t="shared" si="12"/>
        <v>0</v>
      </c>
      <c r="I19" s="290"/>
      <c r="J19" s="56">
        <f>'Source Data'!J19</f>
        <v>197.86836552366407</v>
      </c>
      <c r="K19" s="74">
        <f t="shared" si="13"/>
        <v>0</v>
      </c>
      <c r="L19" s="290"/>
      <c r="M19" s="56">
        <f>'Source Data'!K19</f>
        <v>4946.7091380916027</v>
      </c>
      <c r="N19" s="74">
        <f t="shared" si="14"/>
        <v>0</v>
      </c>
      <c r="O19" s="290"/>
      <c r="P19" s="56">
        <f>'Source Data'!L19</f>
        <v>1978.6836552366412</v>
      </c>
      <c r="Q19" s="74">
        <f t="shared" si="15"/>
        <v>0</v>
      </c>
      <c r="R19" s="93">
        <v>0</v>
      </c>
      <c r="S19" s="56"/>
      <c r="T19" s="56"/>
      <c r="U19" s="57">
        <f t="shared" si="1"/>
        <v>0</v>
      </c>
      <c r="V19" s="93">
        <f t="shared" si="2"/>
        <v>0</v>
      </c>
      <c r="W19" s="74">
        <f t="shared" si="16"/>
        <v>0</v>
      </c>
      <c r="X19" s="93">
        <f t="shared" si="17"/>
        <v>0</v>
      </c>
      <c r="Y19" s="56"/>
      <c r="Z19" s="93">
        <f t="shared" si="18"/>
        <v>0</v>
      </c>
      <c r="AA19" s="56"/>
      <c r="AB19" s="56">
        <f t="shared" si="19"/>
        <v>0</v>
      </c>
      <c r="AC19" s="93">
        <f t="shared" si="20"/>
        <v>0</v>
      </c>
      <c r="AD19" s="97">
        <f t="shared" si="3"/>
        <v>0</v>
      </c>
      <c r="AE19" s="75">
        <f>'Source Data'!N19</f>
        <v>2773</v>
      </c>
      <c r="AF19" s="90">
        <f t="shared" si="4"/>
        <v>0</v>
      </c>
      <c r="AG19" s="271"/>
      <c r="AH19" s="75">
        <f t="shared" si="21"/>
        <v>0</v>
      </c>
      <c r="AI19" s="271"/>
      <c r="AJ19" s="77">
        <f t="shared" si="5"/>
        <v>0</v>
      </c>
      <c r="AK19" s="76">
        <f t="shared" si="6"/>
        <v>0</v>
      </c>
      <c r="AL19" s="90">
        <f t="shared" si="22"/>
        <v>0</v>
      </c>
      <c r="AM19" s="79">
        <f t="shared" si="23"/>
        <v>0</v>
      </c>
      <c r="AN19" s="90">
        <f t="shared" si="24"/>
        <v>0</v>
      </c>
      <c r="AO19" s="56"/>
      <c r="AP19" s="90">
        <f t="shared" si="25"/>
        <v>0</v>
      </c>
      <c r="AQ19" s="77"/>
      <c r="AR19" s="77">
        <f t="shared" si="26"/>
        <v>0</v>
      </c>
      <c r="AS19" s="90">
        <f t="shared" si="27"/>
        <v>0</v>
      </c>
      <c r="AT19" s="78">
        <f t="shared" si="7"/>
        <v>0</v>
      </c>
      <c r="AU19" s="87">
        <f t="shared" si="8"/>
        <v>0</v>
      </c>
      <c r="AV19" s="116"/>
      <c r="AW19" s="74"/>
      <c r="AX19" s="74">
        <f t="shared" si="9"/>
        <v>0</v>
      </c>
      <c r="AY19" s="74">
        <f t="shared" si="10"/>
        <v>0</v>
      </c>
    </row>
    <row r="20" spans="1:51" ht="16.149999999999999" customHeight="1" x14ac:dyDescent="0.2">
      <c r="A20" s="54">
        <v>14</v>
      </c>
      <c r="B20" s="55" t="s">
        <v>19</v>
      </c>
      <c r="C20" s="271">
        <f>'8_2.1.18 SIS'!AD20</f>
        <v>0</v>
      </c>
      <c r="D20" s="56">
        <f>'Source Data'!H20</f>
        <v>5011.2312545353479</v>
      </c>
      <c r="E20" s="74">
        <f t="shared" si="11"/>
        <v>0</v>
      </c>
      <c r="F20" s="290"/>
      <c r="G20" s="56">
        <f>'Source Data'!I20</f>
        <v>644.89230424636412</v>
      </c>
      <c r="H20" s="74">
        <f t="shared" si="12"/>
        <v>0</v>
      </c>
      <c r="I20" s="290"/>
      <c r="J20" s="56">
        <f>'Source Data'!J20</f>
        <v>175.87971933991753</v>
      </c>
      <c r="K20" s="74">
        <f t="shared" si="13"/>
        <v>0</v>
      </c>
      <c r="L20" s="290"/>
      <c r="M20" s="56">
        <f>'Source Data'!K20</f>
        <v>4396.9929834979375</v>
      </c>
      <c r="N20" s="74">
        <f t="shared" si="14"/>
        <v>0</v>
      </c>
      <c r="O20" s="290"/>
      <c r="P20" s="56">
        <f>'Source Data'!L20</f>
        <v>1758.7971933991751</v>
      </c>
      <c r="Q20" s="74">
        <f t="shared" si="15"/>
        <v>0</v>
      </c>
      <c r="R20" s="93">
        <v>0</v>
      </c>
      <c r="S20" s="56"/>
      <c r="T20" s="56"/>
      <c r="U20" s="57">
        <f t="shared" si="1"/>
        <v>0</v>
      </c>
      <c r="V20" s="93">
        <f t="shared" si="2"/>
        <v>0</v>
      </c>
      <c r="W20" s="74">
        <f t="shared" si="16"/>
        <v>0</v>
      </c>
      <c r="X20" s="93">
        <f t="shared" si="17"/>
        <v>0</v>
      </c>
      <c r="Y20" s="56"/>
      <c r="Z20" s="93">
        <f t="shared" si="18"/>
        <v>0</v>
      </c>
      <c r="AA20" s="56"/>
      <c r="AB20" s="56">
        <f t="shared" si="19"/>
        <v>0</v>
      </c>
      <c r="AC20" s="93">
        <f t="shared" si="20"/>
        <v>0</v>
      </c>
      <c r="AD20" s="97">
        <f t="shared" si="3"/>
        <v>0</v>
      </c>
      <c r="AE20" s="75">
        <f>'Source Data'!N20</f>
        <v>3207</v>
      </c>
      <c r="AF20" s="90">
        <f t="shared" si="4"/>
        <v>0</v>
      </c>
      <c r="AG20" s="271"/>
      <c r="AH20" s="75">
        <f t="shared" si="21"/>
        <v>0</v>
      </c>
      <c r="AI20" s="271"/>
      <c r="AJ20" s="77">
        <f t="shared" si="5"/>
        <v>0</v>
      </c>
      <c r="AK20" s="76">
        <f t="shared" si="6"/>
        <v>0</v>
      </c>
      <c r="AL20" s="90">
        <f t="shared" si="22"/>
        <v>0</v>
      </c>
      <c r="AM20" s="79">
        <f t="shared" si="23"/>
        <v>0</v>
      </c>
      <c r="AN20" s="90">
        <f t="shared" si="24"/>
        <v>0</v>
      </c>
      <c r="AO20" s="56"/>
      <c r="AP20" s="90">
        <f t="shared" si="25"/>
        <v>0</v>
      </c>
      <c r="AQ20" s="77"/>
      <c r="AR20" s="77">
        <f t="shared" si="26"/>
        <v>0</v>
      </c>
      <c r="AS20" s="90">
        <f t="shared" si="27"/>
        <v>0</v>
      </c>
      <c r="AT20" s="78">
        <f t="shared" si="7"/>
        <v>0</v>
      </c>
      <c r="AU20" s="87">
        <f t="shared" si="8"/>
        <v>0</v>
      </c>
      <c r="AV20" s="116"/>
      <c r="AW20" s="74"/>
      <c r="AX20" s="74">
        <f t="shared" si="9"/>
        <v>0</v>
      </c>
      <c r="AY20" s="74">
        <f t="shared" si="10"/>
        <v>0</v>
      </c>
    </row>
    <row r="21" spans="1:51" ht="16.149999999999999" customHeight="1" x14ac:dyDescent="0.2">
      <c r="A21" s="49">
        <v>15</v>
      </c>
      <c r="B21" s="50" t="s">
        <v>20</v>
      </c>
      <c r="C21" s="272">
        <f>'8_2.1.18 SIS'!AD21</f>
        <v>0</v>
      </c>
      <c r="D21" s="51">
        <f>'Source Data'!H21</f>
        <v>5066.2622105753844</v>
      </c>
      <c r="E21" s="80">
        <f t="shared" si="11"/>
        <v>0</v>
      </c>
      <c r="F21" s="291"/>
      <c r="G21" s="51">
        <f>'Source Data'!I21</f>
        <v>701.0216863265847</v>
      </c>
      <c r="H21" s="80">
        <f t="shared" si="12"/>
        <v>0</v>
      </c>
      <c r="I21" s="291"/>
      <c r="J21" s="51">
        <f>'Source Data'!J21</f>
        <v>191.18773263452312</v>
      </c>
      <c r="K21" s="80">
        <f t="shared" si="13"/>
        <v>0</v>
      </c>
      <c r="L21" s="291"/>
      <c r="M21" s="51">
        <f>'Source Data'!K21</f>
        <v>4779.6933158630773</v>
      </c>
      <c r="N21" s="80">
        <f t="shared" si="14"/>
        <v>0</v>
      </c>
      <c r="O21" s="291"/>
      <c r="P21" s="51">
        <f>'Source Data'!L21</f>
        <v>1911.8773263452308</v>
      </c>
      <c r="Q21" s="80">
        <f t="shared" si="15"/>
        <v>0</v>
      </c>
      <c r="R21" s="94">
        <v>0</v>
      </c>
      <c r="S21" s="51"/>
      <c r="T21" s="51"/>
      <c r="U21" s="52">
        <f t="shared" si="1"/>
        <v>0</v>
      </c>
      <c r="V21" s="94">
        <f t="shared" si="2"/>
        <v>0</v>
      </c>
      <c r="W21" s="80">
        <f t="shared" si="16"/>
        <v>0</v>
      </c>
      <c r="X21" s="94">
        <f t="shared" si="17"/>
        <v>0</v>
      </c>
      <c r="Y21" s="51"/>
      <c r="Z21" s="94">
        <f t="shared" si="18"/>
        <v>0</v>
      </c>
      <c r="AA21" s="53"/>
      <c r="AB21" s="51">
        <f t="shared" si="19"/>
        <v>0</v>
      </c>
      <c r="AC21" s="95">
        <f t="shared" si="20"/>
        <v>0</v>
      </c>
      <c r="AD21" s="95">
        <f t="shared" si="3"/>
        <v>0</v>
      </c>
      <c r="AE21" s="71">
        <f>'Source Data'!N21</f>
        <v>2896</v>
      </c>
      <c r="AF21" s="91">
        <f t="shared" si="4"/>
        <v>0</v>
      </c>
      <c r="AG21" s="272"/>
      <c r="AH21" s="71">
        <f t="shared" si="21"/>
        <v>0</v>
      </c>
      <c r="AI21" s="272"/>
      <c r="AJ21" s="72">
        <f t="shared" si="5"/>
        <v>0</v>
      </c>
      <c r="AK21" s="73">
        <f t="shared" si="6"/>
        <v>0</v>
      </c>
      <c r="AL21" s="91">
        <f t="shared" si="22"/>
        <v>0</v>
      </c>
      <c r="AM21" s="82">
        <f t="shared" si="23"/>
        <v>0</v>
      </c>
      <c r="AN21" s="91">
        <f t="shared" si="24"/>
        <v>0</v>
      </c>
      <c r="AO21" s="51"/>
      <c r="AP21" s="91">
        <f t="shared" si="25"/>
        <v>0</v>
      </c>
      <c r="AQ21" s="72"/>
      <c r="AR21" s="72">
        <f t="shared" si="26"/>
        <v>0</v>
      </c>
      <c r="AS21" s="91">
        <f t="shared" si="27"/>
        <v>0</v>
      </c>
      <c r="AT21" s="81">
        <f t="shared" si="7"/>
        <v>0</v>
      </c>
      <c r="AU21" s="88">
        <f t="shared" si="8"/>
        <v>0</v>
      </c>
      <c r="AV21" s="116"/>
      <c r="AW21" s="80"/>
      <c r="AX21" s="80">
        <f t="shared" si="9"/>
        <v>0</v>
      </c>
      <c r="AY21" s="80">
        <f t="shared" si="10"/>
        <v>0</v>
      </c>
    </row>
    <row r="22" spans="1:51" ht="16.149999999999999" customHeight="1" x14ac:dyDescent="0.2">
      <c r="A22" s="58">
        <v>16</v>
      </c>
      <c r="B22" s="59" t="s">
        <v>21</v>
      </c>
      <c r="C22" s="270">
        <f>'8_2.1.18 SIS'!AD22</f>
        <v>0</v>
      </c>
      <c r="D22" s="60">
        <f>'Source Data'!H22</f>
        <v>2365.2515167166002</v>
      </c>
      <c r="E22" s="65">
        <f t="shared" si="11"/>
        <v>0</v>
      </c>
      <c r="F22" s="289"/>
      <c r="G22" s="60">
        <f>'Source Data'!I22</f>
        <v>332.11179417298291</v>
      </c>
      <c r="H22" s="65">
        <f t="shared" si="12"/>
        <v>0</v>
      </c>
      <c r="I22" s="289"/>
      <c r="J22" s="60">
        <f>'Source Data'!J22</f>
        <v>90.57594386535898</v>
      </c>
      <c r="K22" s="65">
        <f t="shared" si="13"/>
        <v>0</v>
      </c>
      <c r="L22" s="289"/>
      <c r="M22" s="60">
        <f>'Source Data'!K22</f>
        <v>2264.3985966339742</v>
      </c>
      <c r="N22" s="65">
        <f t="shared" si="14"/>
        <v>0</v>
      </c>
      <c r="O22" s="289"/>
      <c r="P22" s="60">
        <f>'Source Data'!L22</f>
        <v>905.75943865358965</v>
      </c>
      <c r="Q22" s="65">
        <f t="shared" si="15"/>
        <v>0</v>
      </c>
      <c r="R22" s="92">
        <v>0</v>
      </c>
      <c r="S22" s="60"/>
      <c r="T22" s="60"/>
      <c r="U22" s="61">
        <f t="shared" si="1"/>
        <v>0</v>
      </c>
      <c r="V22" s="92">
        <f t="shared" si="2"/>
        <v>0</v>
      </c>
      <c r="W22" s="65">
        <f t="shared" si="16"/>
        <v>0</v>
      </c>
      <c r="X22" s="92">
        <f t="shared" si="17"/>
        <v>0</v>
      </c>
      <c r="Y22" s="60"/>
      <c r="Z22" s="92">
        <f t="shared" si="18"/>
        <v>0</v>
      </c>
      <c r="AA22" s="60"/>
      <c r="AB22" s="60">
        <f t="shared" si="19"/>
        <v>0</v>
      </c>
      <c r="AC22" s="92">
        <f t="shared" si="20"/>
        <v>0</v>
      </c>
      <c r="AD22" s="96">
        <f t="shared" si="3"/>
        <v>0</v>
      </c>
      <c r="AE22" s="66">
        <f>'Source Data'!N22</f>
        <v>11958</v>
      </c>
      <c r="AF22" s="89">
        <f t="shared" si="4"/>
        <v>0</v>
      </c>
      <c r="AG22" s="270"/>
      <c r="AH22" s="66">
        <f t="shared" si="21"/>
        <v>0</v>
      </c>
      <c r="AI22" s="270"/>
      <c r="AJ22" s="68">
        <f t="shared" si="5"/>
        <v>0</v>
      </c>
      <c r="AK22" s="67">
        <f t="shared" si="6"/>
        <v>0</v>
      </c>
      <c r="AL22" s="89">
        <f t="shared" si="22"/>
        <v>0</v>
      </c>
      <c r="AM22" s="70">
        <f t="shared" si="23"/>
        <v>0</v>
      </c>
      <c r="AN22" s="89">
        <f t="shared" si="24"/>
        <v>0</v>
      </c>
      <c r="AO22" s="60"/>
      <c r="AP22" s="89">
        <f t="shared" si="25"/>
        <v>0</v>
      </c>
      <c r="AQ22" s="68"/>
      <c r="AR22" s="68">
        <f t="shared" si="26"/>
        <v>0</v>
      </c>
      <c r="AS22" s="89">
        <f t="shared" si="27"/>
        <v>0</v>
      </c>
      <c r="AT22" s="69">
        <f t="shared" si="7"/>
        <v>0</v>
      </c>
      <c r="AU22" s="86">
        <f t="shared" si="8"/>
        <v>0</v>
      </c>
      <c r="AV22" s="116"/>
      <c r="AW22" s="65"/>
      <c r="AX22" s="65">
        <f t="shared" si="9"/>
        <v>0</v>
      </c>
      <c r="AY22" s="65">
        <f t="shared" si="10"/>
        <v>0</v>
      </c>
    </row>
    <row r="23" spans="1:51" ht="16.149999999999999" customHeight="1" x14ac:dyDescent="0.2">
      <c r="A23" s="54">
        <v>17</v>
      </c>
      <c r="B23" s="55" t="s">
        <v>22</v>
      </c>
      <c r="C23" s="271">
        <f>'8_2.1.18 SIS'!AD23</f>
        <v>0</v>
      </c>
      <c r="D23" s="56">
        <f>'Source Data'!H23</f>
        <v>3197.8562864796509</v>
      </c>
      <c r="E23" s="74">
        <f t="shared" si="11"/>
        <v>0</v>
      </c>
      <c r="F23" s="290"/>
      <c r="G23" s="56">
        <f>'Source Data'!I23</f>
        <v>404.99760461581491</v>
      </c>
      <c r="H23" s="74">
        <f t="shared" si="12"/>
        <v>0</v>
      </c>
      <c r="I23" s="290"/>
      <c r="J23" s="56">
        <f>'Source Data'!J23</f>
        <v>110.45389216794953</v>
      </c>
      <c r="K23" s="74">
        <f t="shared" si="13"/>
        <v>0</v>
      </c>
      <c r="L23" s="290"/>
      <c r="M23" s="56">
        <f>'Source Data'!K23</f>
        <v>2761.3473041987377</v>
      </c>
      <c r="N23" s="74">
        <f t="shared" si="14"/>
        <v>0</v>
      </c>
      <c r="O23" s="290"/>
      <c r="P23" s="56">
        <f>'Source Data'!L23</f>
        <v>1104.5389216794952</v>
      </c>
      <c r="Q23" s="74">
        <f t="shared" si="15"/>
        <v>0</v>
      </c>
      <c r="R23" s="93">
        <v>0</v>
      </c>
      <c r="S23" s="56"/>
      <c r="T23" s="56"/>
      <c r="U23" s="57">
        <f t="shared" si="1"/>
        <v>0</v>
      </c>
      <c r="V23" s="93">
        <f t="shared" si="2"/>
        <v>0</v>
      </c>
      <c r="W23" s="74">
        <f t="shared" si="16"/>
        <v>0</v>
      </c>
      <c r="X23" s="93">
        <f t="shared" si="17"/>
        <v>0</v>
      </c>
      <c r="Y23" s="56"/>
      <c r="Z23" s="93">
        <f t="shared" si="18"/>
        <v>0</v>
      </c>
      <c r="AA23" s="56"/>
      <c r="AB23" s="56">
        <f t="shared" si="19"/>
        <v>0</v>
      </c>
      <c r="AC23" s="93">
        <f t="shared" si="20"/>
        <v>0</v>
      </c>
      <c r="AD23" s="97">
        <f t="shared" si="3"/>
        <v>0</v>
      </c>
      <c r="AE23" s="75">
        <f>'Source Data'!N23</f>
        <v>7667</v>
      </c>
      <c r="AF23" s="90">
        <f t="shared" si="4"/>
        <v>0</v>
      </c>
      <c r="AG23" s="271"/>
      <c r="AH23" s="75">
        <f>AG23*AE23</f>
        <v>0</v>
      </c>
      <c r="AI23" s="271"/>
      <c r="AJ23" s="77">
        <f t="shared" si="5"/>
        <v>0</v>
      </c>
      <c r="AK23" s="76">
        <f t="shared" si="6"/>
        <v>0</v>
      </c>
      <c r="AL23" s="90">
        <f t="shared" si="22"/>
        <v>0</v>
      </c>
      <c r="AM23" s="79">
        <f t="shared" si="23"/>
        <v>0</v>
      </c>
      <c r="AN23" s="90">
        <f t="shared" si="24"/>
        <v>0</v>
      </c>
      <c r="AO23" s="56"/>
      <c r="AP23" s="90">
        <f t="shared" si="25"/>
        <v>0</v>
      </c>
      <c r="AQ23" s="77"/>
      <c r="AR23" s="77">
        <f t="shared" si="26"/>
        <v>0</v>
      </c>
      <c r="AS23" s="90">
        <f t="shared" si="27"/>
        <v>0</v>
      </c>
      <c r="AT23" s="78">
        <f t="shared" si="7"/>
        <v>0</v>
      </c>
      <c r="AU23" s="87">
        <f t="shared" si="8"/>
        <v>0</v>
      </c>
      <c r="AV23" s="116"/>
      <c r="AW23" s="74"/>
      <c r="AX23" s="74">
        <f t="shared" si="9"/>
        <v>0</v>
      </c>
      <c r="AY23" s="74">
        <f t="shared" si="10"/>
        <v>0</v>
      </c>
    </row>
    <row r="24" spans="1:51" ht="16.149999999999999" customHeight="1" x14ac:dyDescent="0.2">
      <c r="A24" s="54">
        <v>18</v>
      </c>
      <c r="B24" s="55" t="s">
        <v>23</v>
      </c>
      <c r="C24" s="271">
        <f>'8_2.1.18 SIS'!AD24</f>
        <v>0</v>
      </c>
      <c r="D24" s="56">
        <f>'Source Data'!H24</f>
        <v>5126.6533122919036</v>
      </c>
      <c r="E24" s="74">
        <f t="shared" si="11"/>
        <v>0</v>
      </c>
      <c r="F24" s="290"/>
      <c r="G24" s="56">
        <f>'Source Data'!I24</f>
        <v>689.43182714981469</v>
      </c>
      <c r="H24" s="74">
        <f t="shared" si="12"/>
        <v>0</v>
      </c>
      <c r="I24" s="290"/>
      <c r="J24" s="56">
        <f>'Source Data'!J24</f>
        <v>188.02686194994951</v>
      </c>
      <c r="K24" s="74">
        <f t="shared" si="13"/>
        <v>0</v>
      </c>
      <c r="L24" s="290"/>
      <c r="M24" s="56">
        <f>'Source Data'!K24</f>
        <v>4700.6715487487372</v>
      </c>
      <c r="N24" s="74">
        <f t="shared" si="14"/>
        <v>0</v>
      </c>
      <c r="O24" s="290"/>
      <c r="P24" s="56">
        <f>'Source Data'!L24</f>
        <v>0</v>
      </c>
      <c r="Q24" s="74">
        <f t="shared" si="15"/>
        <v>0</v>
      </c>
      <c r="R24" s="93">
        <v>0</v>
      </c>
      <c r="S24" s="56"/>
      <c r="T24" s="56"/>
      <c r="U24" s="57">
        <f t="shared" si="1"/>
        <v>0</v>
      </c>
      <c r="V24" s="93">
        <f t="shared" si="2"/>
        <v>0</v>
      </c>
      <c r="W24" s="74">
        <f t="shared" si="16"/>
        <v>0</v>
      </c>
      <c r="X24" s="93">
        <f t="shared" si="17"/>
        <v>0</v>
      </c>
      <c r="Y24" s="56"/>
      <c r="Z24" s="93">
        <f t="shared" si="18"/>
        <v>0</v>
      </c>
      <c r="AA24" s="56"/>
      <c r="AB24" s="56">
        <f t="shared" si="19"/>
        <v>0</v>
      </c>
      <c r="AC24" s="93">
        <f t="shared" si="20"/>
        <v>0</v>
      </c>
      <c r="AD24" s="97">
        <f t="shared" si="3"/>
        <v>0</v>
      </c>
      <c r="AE24" s="75">
        <f>'Source Data'!N24</f>
        <v>3448</v>
      </c>
      <c r="AF24" s="90">
        <f t="shared" si="4"/>
        <v>0</v>
      </c>
      <c r="AG24" s="271"/>
      <c r="AH24" s="75">
        <f t="shared" si="21"/>
        <v>0</v>
      </c>
      <c r="AI24" s="271"/>
      <c r="AJ24" s="77">
        <f t="shared" si="5"/>
        <v>0</v>
      </c>
      <c r="AK24" s="76">
        <f t="shared" si="6"/>
        <v>0</v>
      </c>
      <c r="AL24" s="90">
        <f t="shared" si="22"/>
        <v>0</v>
      </c>
      <c r="AM24" s="79">
        <f t="shared" si="23"/>
        <v>0</v>
      </c>
      <c r="AN24" s="90">
        <f t="shared" si="24"/>
        <v>0</v>
      </c>
      <c r="AO24" s="56"/>
      <c r="AP24" s="90">
        <f t="shared" si="25"/>
        <v>0</v>
      </c>
      <c r="AQ24" s="77"/>
      <c r="AR24" s="77">
        <f t="shared" si="26"/>
        <v>0</v>
      </c>
      <c r="AS24" s="90">
        <f t="shared" si="27"/>
        <v>0</v>
      </c>
      <c r="AT24" s="78">
        <f t="shared" si="7"/>
        <v>0</v>
      </c>
      <c r="AU24" s="87">
        <f t="shared" si="8"/>
        <v>0</v>
      </c>
      <c r="AV24" s="116"/>
      <c r="AW24" s="74"/>
      <c r="AX24" s="74">
        <f t="shared" si="9"/>
        <v>0</v>
      </c>
      <c r="AY24" s="74">
        <f t="shared" si="10"/>
        <v>0</v>
      </c>
    </row>
    <row r="25" spans="1:51" ht="16.149999999999999" customHeight="1" x14ac:dyDescent="0.2">
      <c r="A25" s="54">
        <v>19</v>
      </c>
      <c r="B25" s="55" t="s">
        <v>24</v>
      </c>
      <c r="C25" s="271">
        <f>'8_2.1.18 SIS'!AD25</f>
        <v>0</v>
      </c>
      <c r="D25" s="56">
        <f>'Source Data'!H25</f>
        <v>4518.921408734529</v>
      </c>
      <c r="E25" s="74">
        <f t="shared" si="11"/>
        <v>0</v>
      </c>
      <c r="F25" s="290"/>
      <c r="G25" s="56">
        <f>'Source Data'!I25</f>
        <v>604.6851220204918</v>
      </c>
      <c r="H25" s="74">
        <f t="shared" si="12"/>
        <v>0</v>
      </c>
      <c r="I25" s="290"/>
      <c r="J25" s="56">
        <f>'Source Data'!J25</f>
        <v>164.91412418740686</v>
      </c>
      <c r="K25" s="74">
        <f t="shared" si="13"/>
        <v>0</v>
      </c>
      <c r="L25" s="290"/>
      <c r="M25" s="56">
        <f>'Source Data'!K25</f>
        <v>4122.8531046851722</v>
      </c>
      <c r="N25" s="74">
        <f t="shared" si="14"/>
        <v>0</v>
      </c>
      <c r="O25" s="290"/>
      <c r="P25" s="56">
        <f>'Source Data'!L25</f>
        <v>1649.1412418740688</v>
      </c>
      <c r="Q25" s="74">
        <f t="shared" si="15"/>
        <v>0</v>
      </c>
      <c r="R25" s="93">
        <v>0</v>
      </c>
      <c r="S25" s="56"/>
      <c r="T25" s="56"/>
      <c r="U25" s="57">
        <f t="shared" si="1"/>
        <v>0</v>
      </c>
      <c r="V25" s="93">
        <f t="shared" si="2"/>
        <v>0</v>
      </c>
      <c r="W25" s="74">
        <f t="shared" si="16"/>
        <v>0</v>
      </c>
      <c r="X25" s="93">
        <f t="shared" si="17"/>
        <v>0</v>
      </c>
      <c r="Y25" s="56"/>
      <c r="Z25" s="93">
        <f t="shared" si="18"/>
        <v>0</v>
      </c>
      <c r="AA25" s="56"/>
      <c r="AB25" s="56">
        <f t="shared" si="19"/>
        <v>0</v>
      </c>
      <c r="AC25" s="93">
        <f t="shared" si="20"/>
        <v>0</v>
      </c>
      <c r="AD25" s="97">
        <f t="shared" si="3"/>
        <v>0</v>
      </c>
      <c r="AE25" s="75">
        <f>'Source Data'!N25</f>
        <v>3382</v>
      </c>
      <c r="AF25" s="90">
        <f t="shared" si="4"/>
        <v>0</v>
      </c>
      <c r="AG25" s="271"/>
      <c r="AH25" s="75">
        <f t="shared" si="21"/>
        <v>0</v>
      </c>
      <c r="AI25" s="271"/>
      <c r="AJ25" s="77">
        <f t="shared" si="5"/>
        <v>0</v>
      </c>
      <c r="AK25" s="76">
        <f t="shared" si="6"/>
        <v>0</v>
      </c>
      <c r="AL25" s="90">
        <f t="shared" si="22"/>
        <v>0</v>
      </c>
      <c r="AM25" s="79">
        <f t="shared" si="23"/>
        <v>0</v>
      </c>
      <c r="AN25" s="90">
        <f t="shared" si="24"/>
        <v>0</v>
      </c>
      <c r="AO25" s="56"/>
      <c r="AP25" s="90">
        <f t="shared" si="25"/>
        <v>0</v>
      </c>
      <c r="AQ25" s="77"/>
      <c r="AR25" s="77">
        <f t="shared" si="26"/>
        <v>0</v>
      </c>
      <c r="AS25" s="90">
        <f t="shared" si="27"/>
        <v>0</v>
      </c>
      <c r="AT25" s="78">
        <f t="shared" si="7"/>
        <v>0</v>
      </c>
      <c r="AU25" s="87">
        <f t="shared" si="8"/>
        <v>0</v>
      </c>
      <c r="AV25" s="116"/>
      <c r="AW25" s="74"/>
      <c r="AX25" s="74">
        <f t="shared" si="9"/>
        <v>0</v>
      </c>
      <c r="AY25" s="74">
        <f t="shared" si="10"/>
        <v>0</v>
      </c>
    </row>
    <row r="26" spans="1:51" ht="16.149999999999999" customHeight="1" x14ac:dyDescent="0.2">
      <c r="A26" s="49">
        <v>20</v>
      </c>
      <c r="B26" s="50" t="s">
        <v>25</v>
      </c>
      <c r="C26" s="272">
        <f>'8_2.1.18 SIS'!AD26</f>
        <v>0</v>
      </c>
      <c r="D26" s="51">
        <f>'Source Data'!H26</f>
        <v>4820.2540944128086</v>
      </c>
      <c r="E26" s="80">
        <f t="shared" si="11"/>
        <v>0</v>
      </c>
      <c r="F26" s="291"/>
      <c r="G26" s="51">
        <f>'Source Data'!I26</f>
        <v>694.558500770818</v>
      </c>
      <c r="H26" s="80">
        <f t="shared" si="12"/>
        <v>0</v>
      </c>
      <c r="I26" s="291"/>
      <c r="J26" s="51">
        <f>'Source Data'!J26</f>
        <v>189.42504566476853</v>
      </c>
      <c r="K26" s="80">
        <f t="shared" si="13"/>
        <v>0</v>
      </c>
      <c r="L26" s="291"/>
      <c r="M26" s="51">
        <f>'Source Data'!K26</f>
        <v>4735.6261416192137</v>
      </c>
      <c r="N26" s="80">
        <f t="shared" si="14"/>
        <v>0</v>
      </c>
      <c r="O26" s="291"/>
      <c r="P26" s="51">
        <f>'Source Data'!L26</f>
        <v>1894.2504566476853</v>
      </c>
      <c r="Q26" s="80">
        <f t="shared" si="15"/>
        <v>0</v>
      </c>
      <c r="R26" s="94">
        <v>0</v>
      </c>
      <c r="S26" s="51"/>
      <c r="T26" s="51"/>
      <c r="U26" s="52">
        <f t="shared" si="1"/>
        <v>0</v>
      </c>
      <c r="V26" s="94">
        <f t="shared" si="2"/>
        <v>0</v>
      </c>
      <c r="W26" s="80">
        <f t="shared" si="16"/>
        <v>0</v>
      </c>
      <c r="X26" s="94">
        <f t="shared" si="17"/>
        <v>0</v>
      </c>
      <c r="Y26" s="51"/>
      <c r="Z26" s="94">
        <f t="shared" si="18"/>
        <v>0</v>
      </c>
      <c r="AA26" s="53"/>
      <c r="AB26" s="51">
        <f t="shared" si="19"/>
        <v>0</v>
      </c>
      <c r="AC26" s="95">
        <f t="shared" si="20"/>
        <v>0</v>
      </c>
      <c r="AD26" s="95">
        <f t="shared" si="3"/>
        <v>0</v>
      </c>
      <c r="AE26" s="71">
        <f>'Source Data'!N26</f>
        <v>2473</v>
      </c>
      <c r="AF26" s="91">
        <f t="shared" si="4"/>
        <v>0</v>
      </c>
      <c r="AG26" s="272"/>
      <c r="AH26" s="71">
        <f t="shared" si="21"/>
        <v>0</v>
      </c>
      <c r="AI26" s="272"/>
      <c r="AJ26" s="72">
        <f t="shared" si="5"/>
        <v>0</v>
      </c>
      <c r="AK26" s="73">
        <f t="shared" si="6"/>
        <v>0</v>
      </c>
      <c r="AL26" s="91">
        <f t="shared" si="22"/>
        <v>0</v>
      </c>
      <c r="AM26" s="82">
        <f t="shared" si="23"/>
        <v>0</v>
      </c>
      <c r="AN26" s="91">
        <f t="shared" si="24"/>
        <v>0</v>
      </c>
      <c r="AO26" s="51"/>
      <c r="AP26" s="91">
        <f t="shared" si="25"/>
        <v>0</v>
      </c>
      <c r="AQ26" s="72"/>
      <c r="AR26" s="72">
        <f t="shared" si="26"/>
        <v>0</v>
      </c>
      <c r="AS26" s="91">
        <f t="shared" si="27"/>
        <v>0</v>
      </c>
      <c r="AT26" s="81">
        <f t="shared" si="7"/>
        <v>0</v>
      </c>
      <c r="AU26" s="88">
        <f t="shared" si="8"/>
        <v>0</v>
      </c>
      <c r="AV26" s="116"/>
      <c r="AW26" s="80"/>
      <c r="AX26" s="80">
        <f t="shared" si="9"/>
        <v>0</v>
      </c>
      <c r="AY26" s="80">
        <f t="shared" si="10"/>
        <v>0</v>
      </c>
    </row>
    <row r="27" spans="1:51" ht="16.149999999999999" customHeight="1" x14ac:dyDescent="0.2">
      <c r="A27" s="58">
        <v>21</v>
      </c>
      <c r="B27" s="59" t="s">
        <v>26</v>
      </c>
      <c r="C27" s="270">
        <f>'8_2.1.18 SIS'!AD27</f>
        <v>0</v>
      </c>
      <c r="D27" s="60">
        <f>'Source Data'!H27</f>
        <v>4964.0768196326962</v>
      </c>
      <c r="E27" s="65">
        <f t="shared" si="11"/>
        <v>0</v>
      </c>
      <c r="F27" s="289"/>
      <c r="G27" s="60">
        <f>'Source Data'!I27</f>
        <v>705.05691404533979</v>
      </c>
      <c r="H27" s="65">
        <f t="shared" si="12"/>
        <v>0</v>
      </c>
      <c r="I27" s="289"/>
      <c r="J27" s="60">
        <f>'Source Data'!J27</f>
        <v>192.28824928509266</v>
      </c>
      <c r="K27" s="65">
        <f t="shared" si="13"/>
        <v>0</v>
      </c>
      <c r="L27" s="289"/>
      <c r="M27" s="60">
        <f>'Source Data'!K27</f>
        <v>4807.2062321273152</v>
      </c>
      <c r="N27" s="65">
        <f t="shared" si="14"/>
        <v>0</v>
      </c>
      <c r="O27" s="289"/>
      <c r="P27" s="60">
        <f>'Source Data'!L27</f>
        <v>1922.8824928509262</v>
      </c>
      <c r="Q27" s="65">
        <f t="shared" si="15"/>
        <v>0</v>
      </c>
      <c r="R27" s="92">
        <v>0</v>
      </c>
      <c r="S27" s="60"/>
      <c r="T27" s="60"/>
      <c r="U27" s="61">
        <f t="shared" si="1"/>
        <v>0</v>
      </c>
      <c r="V27" s="92">
        <f t="shared" si="2"/>
        <v>0</v>
      </c>
      <c r="W27" s="65">
        <f t="shared" si="16"/>
        <v>0</v>
      </c>
      <c r="X27" s="92">
        <f t="shared" si="17"/>
        <v>0</v>
      </c>
      <c r="Y27" s="60"/>
      <c r="Z27" s="92">
        <f t="shared" si="18"/>
        <v>0</v>
      </c>
      <c r="AA27" s="60"/>
      <c r="AB27" s="60">
        <f t="shared" si="19"/>
        <v>0</v>
      </c>
      <c r="AC27" s="92">
        <f t="shared" si="20"/>
        <v>0</v>
      </c>
      <c r="AD27" s="96">
        <f t="shared" si="3"/>
        <v>0</v>
      </c>
      <c r="AE27" s="66">
        <f>'Source Data'!N27</f>
        <v>2521</v>
      </c>
      <c r="AF27" s="89">
        <f t="shared" si="4"/>
        <v>0</v>
      </c>
      <c r="AG27" s="270"/>
      <c r="AH27" s="66">
        <f t="shared" si="21"/>
        <v>0</v>
      </c>
      <c r="AI27" s="270"/>
      <c r="AJ27" s="68">
        <f t="shared" si="5"/>
        <v>0</v>
      </c>
      <c r="AK27" s="67">
        <f t="shared" si="6"/>
        <v>0</v>
      </c>
      <c r="AL27" s="89">
        <f t="shared" si="22"/>
        <v>0</v>
      </c>
      <c r="AM27" s="70">
        <f t="shared" si="23"/>
        <v>0</v>
      </c>
      <c r="AN27" s="89">
        <f t="shared" si="24"/>
        <v>0</v>
      </c>
      <c r="AO27" s="60"/>
      <c r="AP27" s="89">
        <f t="shared" si="25"/>
        <v>0</v>
      </c>
      <c r="AQ27" s="68"/>
      <c r="AR27" s="68">
        <f t="shared" si="26"/>
        <v>0</v>
      </c>
      <c r="AS27" s="89">
        <f t="shared" si="27"/>
        <v>0</v>
      </c>
      <c r="AT27" s="69">
        <f t="shared" si="7"/>
        <v>0</v>
      </c>
      <c r="AU27" s="86">
        <f t="shared" si="8"/>
        <v>0</v>
      </c>
      <c r="AV27" s="116"/>
      <c r="AW27" s="65"/>
      <c r="AX27" s="65">
        <f t="shared" si="9"/>
        <v>0</v>
      </c>
      <c r="AY27" s="65">
        <f t="shared" si="10"/>
        <v>0</v>
      </c>
    </row>
    <row r="28" spans="1:51" ht="16.149999999999999" customHeight="1" x14ac:dyDescent="0.2">
      <c r="A28" s="54">
        <v>22</v>
      </c>
      <c r="B28" s="55" t="s">
        <v>27</v>
      </c>
      <c r="C28" s="271">
        <f>'8_2.1.18 SIS'!AD28</f>
        <v>0</v>
      </c>
      <c r="D28" s="56">
        <f>'Source Data'!H28</f>
        <v>5299.8126353513471</v>
      </c>
      <c r="E28" s="74">
        <f t="shared" si="11"/>
        <v>0</v>
      </c>
      <c r="F28" s="290"/>
      <c r="G28" s="56">
        <f>'Source Data'!I28</f>
        <v>774.29658969861021</v>
      </c>
      <c r="H28" s="74">
        <f t="shared" si="12"/>
        <v>0</v>
      </c>
      <c r="I28" s="290"/>
      <c r="J28" s="56">
        <f>'Source Data'!J28</f>
        <v>211.17179719053001</v>
      </c>
      <c r="K28" s="74">
        <f t="shared" si="13"/>
        <v>0</v>
      </c>
      <c r="L28" s="290"/>
      <c r="M28" s="56">
        <f>'Source Data'!K28</f>
        <v>5279.2949297632513</v>
      </c>
      <c r="N28" s="74">
        <f t="shared" si="14"/>
        <v>0</v>
      </c>
      <c r="O28" s="290"/>
      <c r="P28" s="56">
        <f>'Source Data'!L28</f>
        <v>2111.7179719053006</v>
      </c>
      <c r="Q28" s="74">
        <f t="shared" si="15"/>
        <v>0</v>
      </c>
      <c r="R28" s="93">
        <v>0</v>
      </c>
      <c r="S28" s="56"/>
      <c r="T28" s="56"/>
      <c r="U28" s="57">
        <f t="shared" si="1"/>
        <v>0</v>
      </c>
      <c r="V28" s="93">
        <f t="shared" si="2"/>
        <v>0</v>
      </c>
      <c r="W28" s="74">
        <f t="shared" si="16"/>
        <v>0</v>
      </c>
      <c r="X28" s="93">
        <f t="shared" si="17"/>
        <v>0</v>
      </c>
      <c r="Y28" s="56"/>
      <c r="Z28" s="93">
        <f t="shared" si="18"/>
        <v>0</v>
      </c>
      <c r="AA28" s="56"/>
      <c r="AB28" s="56">
        <f t="shared" si="19"/>
        <v>0</v>
      </c>
      <c r="AC28" s="93">
        <f t="shared" si="20"/>
        <v>0</v>
      </c>
      <c r="AD28" s="97">
        <f t="shared" si="3"/>
        <v>0</v>
      </c>
      <c r="AE28" s="75">
        <f>'Source Data'!N28</f>
        <v>1782</v>
      </c>
      <c r="AF28" s="90">
        <f t="shared" si="4"/>
        <v>0</v>
      </c>
      <c r="AG28" s="271"/>
      <c r="AH28" s="75">
        <f t="shared" si="21"/>
        <v>0</v>
      </c>
      <c r="AI28" s="271"/>
      <c r="AJ28" s="77">
        <f t="shared" si="5"/>
        <v>0</v>
      </c>
      <c r="AK28" s="76">
        <f t="shared" si="6"/>
        <v>0</v>
      </c>
      <c r="AL28" s="90">
        <f t="shared" si="22"/>
        <v>0</v>
      </c>
      <c r="AM28" s="79">
        <f t="shared" si="23"/>
        <v>0</v>
      </c>
      <c r="AN28" s="90">
        <f t="shared" si="24"/>
        <v>0</v>
      </c>
      <c r="AO28" s="56"/>
      <c r="AP28" s="90">
        <f t="shared" si="25"/>
        <v>0</v>
      </c>
      <c r="AQ28" s="77"/>
      <c r="AR28" s="77">
        <f t="shared" si="26"/>
        <v>0</v>
      </c>
      <c r="AS28" s="90">
        <f t="shared" si="27"/>
        <v>0</v>
      </c>
      <c r="AT28" s="78">
        <f t="shared" si="7"/>
        <v>0</v>
      </c>
      <c r="AU28" s="87">
        <f t="shared" si="8"/>
        <v>0</v>
      </c>
      <c r="AV28" s="116"/>
      <c r="AW28" s="74"/>
      <c r="AX28" s="74">
        <f t="shared" si="9"/>
        <v>0</v>
      </c>
      <c r="AY28" s="74">
        <f t="shared" si="10"/>
        <v>0</v>
      </c>
    </row>
    <row r="29" spans="1:51" ht="16.149999999999999" customHeight="1" x14ac:dyDescent="0.2">
      <c r="A29" s="54">
        <v>23</v>
      </c>
      <c r="B29" s="55" t="s">
        <v>28</v>
      </c>
      <c r="C29" s="271">
        <f>'8_2.1.18 SIS'!AD29</f>
        <v>72</v>
      </c>
      <c r="D29" s="56">
        <f>'Source Data'!H29</f>
        <v>4847.3597582819802</v>
      </c>
      <c r="E29" s="74">
        <f t="shared" si="11"/>
        <v>349009.90259630256</v>
      </c>
      <c r="F29" s="290"/>
      <c r="G29" s="56">
        <f>'Source Data'!I29</f>
        <v>643.90858310125191</v>
      </c>
      <c r="H29" s="74">
        <f t="shared" si="12"/>
        <v>0</v>
      </c>
      <c r="I29" s="290"/>
      <c r="J29" s="56">
        <f>'Source Data'!J29</f>
        <v>175.61143175488689</v>
      </c>
      <c r="K29" s="74">
        <f t="shared" si="13"/>
        <v>0</v>
      </c>
      <c r="L29" s="290"/>
      <c r="M29" s="56">
        <f>'Source Data'!K29</f>
        <v>4390.2857938721727</v>
      </c>
      <c r="N29" s="74">
        <f t="shared" si="14"/>
        <v>0</v>
      </c>
      <c r="O29" s="290"/>
      <c r="P29" s="56">
        <f>'Source Data'!L29</f>
        <v>1756.1143175488689</v>
      </c>
      <c r="Q29" s="74">
        <f t="shared" si="15"/>
        <v>0</v>
      </c>
      <c r="R29" s="93">
        <v>399527</v>
      </c>
      <c r="S29" s="56"/>
      <c r="T29" s="56"/>
      <c r="U29" s="57">
        <f t="shared" si="1"/>
        <v>0</v>
      </c>
      <c r="V29" s="93">
        <f t="shared" si="2"/>
        <v>399527</v>
      </c>
      <c r="W29" s="74">
        <f t="shared" si="16"/>
        <v>-999</v>
      </c>
      <c r="X29" s="93">
        <f t="shared" si="17"/>
        <v>398528</v>
      </c>
      <c r="Y29" s="56"/>
      <c r="Z29" s="93">
        <f t="shared" si="18"/>
        <v>398528</v>
      </c>
      <c r="AA29" s="56"/>
      <c r="AB29" s="56">
        <f t="shared" si="19"/>
        <v>398528</v>
      </c>
      <c r="AC29" s="93">
        <f t="shared" si="20"/>
        <v>33211</v>
      </c>
      <c r="AD29" s="97">
        <f t="shared" si="3"/>
        <v>398528</v>
      </c>
      <c r="AE29" s="75">
        <f>'Source Data'!N29</f>
        <v>3371</v>
      </c>
      <c r="AF29" s="90">
        <f t="shared" si="4"/>
        <v>242712</v>
      </c>
      <c r="AG29" s="271"/>
      <c r="AH29" s="75">
        <f t="shared" si="21"/>
        <v>0</v>
      </c>
      <c r="AI29" s="271"/>
      <c r="AJ29" s="77">
        <f t="shared" si="5"/>
        <v>0</v>
      </c>
      <c r="AK29" s="76">
        <f t="shared" si="6"/>
        <v>0</v>
      </c>
      <c r="AL29" s="90">
        <f t="shared" si="22"/>
        <v>242712</v>
      </c>
      <c r="AM29" s="79">
        <f t="shared" si="23"/>
        <v>-607</v>
      </c>
      <c r="AN29" s="90">
        <f t="shared" si="24"/>
        <v>242105</v>
      </c>
      <c r="AO29" s="56"/>
      <c r="AP29" s="90">
        <f t="shared" si="25"/>
        <v>242105</v>
      </c>
      <c r="AQ29" s="77"/>
      <c r="AR29" s="77">
        <f t="shared" si="26"/>
        <v>242105</v>
      </c>
      <c r="AS29" s="90">
        <f t="shared" si="27"/>
        <v>20175</v>
      </c>
      <c r="AT29" s="78">
        <f t="shared" si="7"/>
        <v>640633</v>
      </c>
      <c r="AU29" s="87">
        <f t="shared" si="8"/>
        <v>53386</v>
      </c>
      <c r="AV29" s="116"/>
      <c r="AW29" s="74"/>
      <c r="AX29" s="74">
        <f t="shared" si="9"/>
        <v>607</v>
      </c>
      <c r="AY29" s="74">
        <f t="shared" si="10"/>
        <v>607</v>
      </c>
    </row>
    <row r="30" spans="1:51" ht="16.149999999999999" customHeight="1" x14ac:dyDescent="0.2">
      <c r="A30" s="54">
        <v>24</v>
      </c>
      <c r="B30" s="55" t="s">
        <v>29</v>
      </c>
      <c r="C30" s="271">
        <f>'8_2.1.18 SIS'!AD30</f>
        <v>0</v>
      </c>
      <c r="D30" s="56">
        <f>'Source Data'!H30</f>
        <v>2376.5026766431456</v>
      </c>
      <c r="E30" s="74">
        <f t="shared" si="11"/>
        <v>0</v>
      </c>
      <c r="F30" s="290"/>
      <c r="G30" s="56">
        <f>'Source Data'!I30</f>
        <v>235.68636722840623</v>
      </c>
      <c r="H30" s="74">
        <f t="shared" si="12"/>
        <v>0</v>
      </c>
      <c r="I30" s="290"/>
      <c r="J30" s="56">
        <f>'Source Data'!J30</f>
        <v>64.278100153201677</v>
      </c>
      <c r="K30" s="74">
        <f t="shared" si="13"/>
        <v>0</v>
      </c>
      <c r="L30" s="290"/>
      <c r="M30" s="56">
        <f>'Source Data'!K30</f>
        <v>1606.9525038300424</v>
      </c>
      <c r="N30" s="74">
        <f t="shared" si="14"/>
        <v>0</v>
      </c>
      <c r="O30" s="290"/>
      <c r="P30" s="56">
        <f>'Source Data'!L30</f>
        <v>642.78100153201683</v>
      </c>
      <c r="Q30" s="74">
        <f t="shared" si="15"/>
        <v>0</v>
      </c>
      <c r="R30" s="93">
        <v>0</v>
      </c>
      <c r="S30" s="56"/>
      <c r="T30" s="56"/>
      <c r="U30" s="57">
        <f t="shared" si="1"/>
        <v>0</v>
      </c>
      <c r="V30" s="93">
        <f t="shared" si="2"/>
        <v>0</v>
      </c>
      <c r="W30" s="74">
        <f t="shared" si="16"/>
        <v>0</v>
      </c>
      <c r="X30" s="93">
        <f t="shared" si="17"/>
        <v>0</v>
      </c>
      <c r="Y30" s="56"/>
      <c r="Z30" s="93">
        <f t="shared" si="18"/>
        <v>0</v>
      </c>
      <c r="AA30" s="56"/>
      <c r="AB30" s="56">
        <f t="shared" si="19"/>
        <v>0</v>
      </c>
      <c r="AC30" s="93">
        <f t="shared" si="20"/>
        <v>0</v>
      </c>
      <c r="AD30" s="97">
        <f t="shared" si="3"/>
        <v>0</v>
      </c>
      <c r="AE30" s="75">
        <f>'Source Data'!N30</f>
        <v>11650</v>
      </c>
      <c r="AF30" s="90">
        <f t="shared" si="4"/>
        <v>0</v>
      </c>
      <c r="AG30" s="271"/>
      <c r="AH30" s="75">
        <f t="shared" si="21"/>
        <v>0</v>
      </c>
      <c r="AI30" s="271"/>
      <c r="AJ30" s="77">
        <f t="shared" si="5"/>
        <v>0</v>
      </c>
      <c r="AK30" s="76">
        <f t="shared" si="6"/>
        <v>0</v>
      </c>
      <c r="AL30" s="90">
        <f t="shared" si="22"/>
        <v>0</v>
      </c>
      <c r="AM30" s="79">
        <f t="shared" si="23"/>
        <v>0</v>
      </c>
      <c r="AN30" s="90">
        <f t="shared" si="24"/>
        <v>0</v>
      </c>
      <c r="AO30" s="56"/>
      <c r="AP30" s="90">
        <f t="shared" si="25"/>
        <v>0</v>
      </c>
      <c r="AQ30" s="77"/>
      <c r="AR30" s="77">
        <f t="shared" si="26"/>
        <v>0</v>
      </c>
      <c r="AS30" s="90">
        <f t="shared" si="27"/>
        <v>0</v>
      </c>
      <c r="AT30" s="78">
        <f t="shared" si="7"/>
        <v>0</v>
      </c>
      <c r="AU30" s="87">
        <f t="shared" si="8"/>
        <v>0</v>
      </c>
      <c r="AV30" s="116"/>
      <c r="AW30" s="74"/>
      <c r="AX30" s="74">
        <f t="shared" si="9"/>
        <v>0</v>
      </c>
      <c r="AY30" s="74">
        <f t="shared" si="10"/>
        <v>0</v>
      </c>
    </row>
    <row r="31" spans="1:51" ht="16.149999999999999" customHeight="1" x14ac:dyDescent="0.2">
      <c r="A31" s="49">
        <v>25</v>
      </c>
      <c r="B31" s="50" t="s">
        <v>30</v>
      </c>
      <c r="C31" s="272">
        <f>'8_2.1.18 SIS'!AD31</f>
        <v>0</v>
      </c>
      <c r="D31" s="51">
        <f>'Source Data'!H31</f>
        <v>4037.466979885065</v>
      </c>
      <c r="E31" s="80">
        <f t="shared" si="11"/>
        <v>0</v>
      </c>
      <c r="F31" s="291"/>
      <c r="G31" s="51">
        <f>'Source Data'!I31</f>
        <v>547.31914183029971</v>
      </c>
      <c r="H31" s="80">
        <f t="shared" si="12"/>
        <v>0</v>
      </c>
      <c r="I31" s="291"/>
      <c r="J31" s="51">
        <f>'Source Data'!J31</f>
        <v>149.268856862809</v>
      </c>
      <c r="K31" s="80">
        <f t="shared" si="13"/>
        <v>0</v>
      </c>
      <c r="L31" s="291"/>
      <c r="M31" s="51">
        <f>'Source Data'!K31</f>
        <v>3731.7214215702247</v>
      </c>
      <c r="N31" s="80">
        <f t="shared" si="14"/>
        <v>0</v>
      </c>
      <c r="O31" s="291"/>
      <c r="P31" s="51">
        <f>'Source Data'!L31</f>
        <v>1492.6885686280898</v>
      </c>
      <c r="Q31" s="80">
        <f t="shared" si="15"/>
        <v>0</v>
      </c>
      <c r="R31" s="94">
        <v>0</v>
      </c>
      <c r="S31" s="51"/>
      <c r="T31" s="51"/>
      <c r="U31" s="52">
        <f t="shared" si="1"/>
        <v>0</v>
      </c>
      <c r="V31" s="94">
        <f t="shared" si="2"/>
        <v>0</v>
      </c>
      <c r="W31" s="80">
        <f t="shared" si="16"/>
        <v>0</v>
      </c>
      <c r="X31" s="94">
        <f t="shared" si="17"/>
        <v>0</v>
      </c>
      <c r="Y31" s="51"/>
      <c r="Z31" s="94">
        <f t="shared" si="18"/>
        <v>0</v>
      </c>
      <c r="AA31" s="53"/>
      <c r="AB31" s="51">
        <f t="shared" si="19"/>
        <v>0</v>
      </c>
      <c r="AC31" s="95">
        <f t="shared" si="20"/>
        <v>0</v>
      </c>
      <c r="AD31" s="95">
        <f t="shared" si="3"/>
        <v>0</v>
      </c>
      <c r="AE31" s="71">
        <f>'Source Data'!N31</f>
        <v>4673</v>
      </c>
      <c r="AF31" s="91">
        <f t="shared" si="4"/>
        <v>0</v>
      </c>
      <c r="AG31" s="272"/>
      <c r="AH31" s="71">
        <f t="shared" si="21"/>
        <v>0</v>
      </c>
      <c r="AI31" s="272"/>
      <c r="AJ31" s="72">
        <f t="shared" si="5"/>
        <v>0</v>
      </c>
      <c r="AK31" s="73">
        <f t="shared" si="6"/>
        <v>0</v>
      </c>
      <c r="AL31" s="91">
        <f t="shared" si="22"/>
        <v>0</v>
      </c>
      <c r="AM31" s="82">
        <f t="shared" si="23"/>
        <v>0</v>
      </c>
      <c r="AN31" s="91">
        <f t="shared" si="24"/>
        <v>0</v>
      </c>
      <c r="AO31" s="51"/>
      <c r="AP31" s="91">
        <f t="shared" si="25"/>
        <v>0</v>
      </c>
      <c r="AQ31" s="72"/>
      <c r="AR31" s="72">
        <f t="shared" si="26"/>
        <v>0</v>
      </c>
      <c r="AS31" s="91">
        <f t="shared" si="27"/>
        <v>0</v>
      </c>
      <c r="AT31" s="81">
        <f t="shared" si="7"/>
        <v>0</v>
      </c>
      <c r="AU31" s="88">
        <f t="shared" si="8"/>
        <v>0</v>
      </c>
      <c r="AV31" s="116"/>
      <c r="AW31" s="80"/>
      <c r="AX31" s="80">
        <f t="shared" si="9"/>
        <v>0</v>
      </c>
      <c r="AY31" s="80">
        <f t="shared" si="10"/>
        <v>0</v>
      </c>
    </row>
    <row r="32" spans="1:51" ht="16.149999999999999" customHeight="1" x14ac:dyDescent="0.2">
      <c r="A32" s="58">
        <v>26</v>
      </c>
      <c r="B32" s="59" t="s">
        <v>31</v>
      </c>
      <c r="C32" s="270">
        <f>'8_2.1.18 SIS'!AD32</f>
        <v>0</v>
      </c>
      <c r="D32" s="60">
        <f>'Source Data'!H32</f>
        <v>3766.8356517369007</v>
      </c>
      <c r="E32" s="65">
        <f t="shared" si="11"/>
        <v>0</v>
      </c>
      <c r="F32" s="289"/>
      <c r="G32" s="60">
        <f>'Source Data'!I32</f>
        <v>468.82114429316323</v>
      </c>
      <c r="H32" s="65">
        <f t="shared" si="12"/>
        <v>0</v>
      </c>
      <c r="I32" s="289"/>
      <c r="J32" s="60">
        <f>'Source Data'!J32</f>
        <v>127.8603120799536</v>
      </c>
      <c r="K32" s="65">
        <f t="shared" si="13"/>
        <v>0</v>
      </c>
      <c r="L32" s="289"/>
      <c r="M32" s="60">
        <f>'Source Data'!K32</f>
        <v>3196.5078019988405</v>
      </c>
      <c r="N32" s="65">
        <f t="shared" si="14"/>
        <v>0</v>
      </c>
      <c r="O32" s="289"/>
      <c r="P32" s="60">
        <f>'Source Data'!L32</f>
        <v>1278.6031207995361</v>
      </c>
      <c r="Q32" s="65">
        <f t="shared" si="15"/>
        <v>0</v>
      </c>
      <c r="R32" s="92">
        <v>0</v>
      </c>
      <c r="S32" s="60"/>
      <c r="T32" s="60"/>
      <c r="U32" s="61">
        <f t="shared" si="1"/>
        <v>0</v>
      </c>
      <c r="V32" s="92">
        <f t="shared" si="2"/>
        <v>0</v>
      </c>
      <c r="W32" s="65">
        <f t="shared" si="16"/>
        <v>0</v>
      </c>
      <c r="X32" s="92">
        <f t="shared" si="17"/>
        <v>0</v>
      </c>
      <c r="Y32" s="60"/>
      <c r="Z32" s="92">
        <f t="shared" si="18"/>
        <v>0</v>
      </c>
      <c r="AA32" s="60"/>
      <c r="AB32" s="60">
        <f t="shared" si="19"/>
        <v>0</v>
      </c>
      <c r="AC32" s="92">
        <f t="shared" si="20"/>
        <v>0</v>
      </c>
      <c r="AD32" s="96">
        <f t="shared" si="3"/>
        <v>0</v>
      </c>
      <c r="AE32" s="66">
        <f>'Source Data'!N32</f>
        <v>5304</v>
      </c>
      <c r="AF32" s="89">
        <f t="shared" si="4"/>
        <v>0</v>
      </c>
      <c r="AG32" s="270"/>
      <c r="AH32" s="66">
        <f t="shared" si="21"/>
        <v>0</v>
      </c>
      <c r="AI32" s="270"/>
      <c r="AJ32" s="68">
        <f t="shared" si="5"/>
        <v>0</v>
      </c>
      <c r="AK32" s="67">
        <f t="shared" si="6"/>
        <v>0</v>
      </c>
      <c r="AL32" s="89">
        <f t="shared" si="22"/>
        <v>0</v>
      </c>
      <c r="AM32" s="70">
        <f t="shared" si="23"/>
        <v>0</v>
      </c>
      <c r="AN32" s="89">
        <f t="shared" si="24"/>
        <v>0</v>
      </c>
      <c r="AO32" s="60"/>
      <c r="AP32" s="89">
        <f t="shared" si="25"/>
        <v>0</v>
      </c>
      <c r="AQ32" s="68"/>
      <c r="AR32" s="68">
        <f t="shared" si="26"/>
        <v>0</v>
      </c>
      <c r="AS32" s="89">
        <f t="shared" si="27"/>
        <v>0</v>
      </c>
      <c r="AT32" s="69">
        <f t="shared" si="7"/>
        <v>0</v>
      </c>
      <c r="AU32" s="86">
        <f t="shared" si="8"/>
        <v>0</v>
      </c>
      <c r="AV32" s="116"/>
      <c r="AW32" s="65"/>
      <c r="AX32" s="65">
        <f t="shared" si="9"/>
        <v>0</v>
      </c>
      <c r="AY32" s="65">
        <f t="shared" si="10"/>
        <v>0</v>
      </c>
    </row>
    <row r="33" spans="1:51" ht="16.149999999999999" customHeight="1" x14ac:dyDescent="0.2">
      <c r="A33" s="54">
        <v>27</v>
      </c>
      <c r="B33" s="55" t="s">
        <v>32</v>
      </c>
      <c r="C33" s="271">
        <f>'8_2.1.18 SIS'!AD33</f>
        <v>0</v>
      </c>
      <c r="D33" s="56">
        <f>'Source Data'!H33</f>
        <v>5228.5444628948371</v>
      </c>
      <c r="E33" s="74">
        <f t="shared" si="11"/>
        <v>0</v>
      </c>
      <c r="F33" s="290"/>
      <c r="G33" s="56">
        <f>'Source Data'!I33</f>
        <v>687.4036243637745</v>
      </c>
      <c r="H33" s="74">
        <f t="shared" si="12"/>
        <v>0</v>
      </c>
      <c r="I33" s="290"/>
      <c r="J33" s="56">
        <f>'Source Data'!J33</f>
        <v>187.4737157355749</v>
      </c>
      <c r="K33" s="74">
        <f t="shared" si="13"/>
        <v>0</v>
      </c>
      <c r="L33" s="290"/>
      <c r="M33" s="56">
        <f>'Source Data'!K33</f>
        <v>4686.842893389372</v>
      </c>
      <c r="N33" s="74">
        <f t="shared" si="14"/>
        <v>0</v>
      </c>
      <c r="O33" s="290"/>
      <c r="P33" s="56">
        <f>'Source Data'!L33</f>
        <v>1874.7371573557489</v>
      </c>
      <c r="Q33" s="74">
        <f t="shared" si="15"/>
        <v>0</v>
      </c>
      <c r="R33" s="93">
        <v>0</v>
      </c>
      <c r="S33" s="56"/>
      <c r="T33" s="56"/>
      <c r="U33" s="57">
        <f t="shared" si="1"/>
        <v>0</v>
      </c>
      <c r="V33" s="93">
        <f t="shared" si="2"/>
        <v>0</v>
      </c>
      <c r="W33" s="74">
        <f t="shared" si="16"/>
        <v>0</v>
      </c>
      <c r="X33" s="93">
        <f t="shared" si="17"/>
        <v>0</v>
      </c>
      <c r="Y33" s="56"/>
      <c r="Z33" s="93">
        <f t="shared" si="18"/>
        <v>0</v>
      </c>
      <c r="AA33" s="56"/>
      <c r="AB33" s="56">
        <f t="shared" si="19"/>
        <v>0</v>
      </c>
      <c r="AC33" s="93">
        <f t="shared" si="20"/>
        <v>0</v>
      </c>
      <c r="AD33" s="97">
        <f t="shared" si="3"/>
        <v>0</v>
      </c>
      <c r="AE33" s="75">
        <f>'Source Data'!N33</f>
        <v>3412</v>
      </c>
      <c r="AF33" s="90">
        <f t="shared" si="4"/>
        <v>0</v>
      </c>
      <c r="AG33" s="271"/>
      <c r="AH33" s="75">
        <f t="shared" si="21"/>
        <v>0</v>
      </c>
      <c r="AI33" s="271"/>
      <c r="AJ33" s="77">
        <f t="shared" si="5"/>
        <v>0</v>
      </c>
      <c r="AK33" s="76">
        <f t="shared" si="6"/>
        <v>0</v>
      </c>
      <c r="AL33" s="90">
        <f t="shared" si="22"/>
        <v>0</v>
      </c>
      <c r="AM33" s="79">
        <f t="shared" si="23"/>
        <v>0</v>
      </c>
      <c r="AN33" s="90">
        <f t="shared" si="24"/>
        <v>0</v>
      </c>
      <c r="AO33" s="56"/>
      <c r="AP33" s="90">
        <f t="shared" si="25"/>
        <v>0</v>
      </c>
      <c r="AQ33" s="77"/>
      <c r="AR33" s="77">
        <f t="shared" si="26"/>
        <v>0</v>
      </c>
      <c r="AS33" s="90">
        <f t="shared" si="27"/>
        <v>0</v>
      </c>
      <c r="AT33" s="78">
        <f t="shared" si="7"/>
        <v>0</v>
      </c>
      <c r="AU33" s="87">
        <f t="shared" si="8"/>
        <v>0</v>
      </c>
      <c r="AV33" s="116"/>
      <c r="AW33" s="74"/>
      <c r="AX33" s="74">
        <f t="shared" si="9"/>
        <v>0</v>
      </c>
      <c r="AY33" s="74">
        <f t="shared" si="10"/>
        <v>0</v>
      </c>
    </row>
    <row r="34" spans="1:51" ht="16.149999999999999" customHeight="1" x14ac:dyDescent="0.2">
      <c r="A34" s="54">
        <v>28</v>
      </c>
      <c r="B34" s="55" t="s">
        <v>33</v>
      </c>
      <c r="C34" s="271">
        <f>'8_2.1.18 SIS'!AD34</f>
        <v>744</v>
      </c>
      <c r="D34" s="56">
        <f>'Source Data'!H34</f>
        <v>3407.9343597999155</v>
      </c>
      <c r="E34" s="74">
        <f t="shared" si="11"/>
        <v>2535503.163691137</v>
      </c>
      <c r="F34" s="290"/>
      <c r="G34" s="56">
        <f>'Source Data'!I34</f>
        <v>466.65190378503735</v>
      </c>
      <c r="H34" s="74">
        <f t="shared" si="12"/>
        <v>0</v>
      </c>
      <c r="I34" s="290"/>
      <c r="J34" s="56">
        <f>'Source Data'!J34</f>
        <v>127.26870103228291</v>
      </c>
      <c r="K34" s="74">
        <f t="shared" si="13"/>
        <v>0</v>
      </c>
      <c r="L34" s="290"/>
      <c r="M34" s="56">
        <f>'Source Data'!K34</f>
        <v>3181.7175258070724</v>
      </c>
      <c r="N34" s="74">
        <f t="shared" si="14"/>
        <v>0</v>
      </c>
      <c r="O34" s="290"/>
      <c r="P34" s="56">
        <f>'Source Data'!L34</f>
        <v>1272.6870103228293</v>
      </c>
      <c r="Q34" s="74">
        <f t="shared" si="15"/>
        <v>0</v>
      </c>
      <c r="R34" s="93">
        <v>2835306</v>
      </c>
      <c r="S34" s="56"/>
      <c r="T34" s="56"/>
      <c r="U34" s="57">
        <f t="shared" si="1"/>
        <v>0</v>
      </c>
      <c r="V34" s="93">
        <f t="shared" si="2"/>
        <v>2835306</v>
      </c>
      <c r="W34" s="74">
        <f t="shared" si="16"/>
        <v>-7088</v>
      </c>
      <c r="X34" s="93">
        <f t="shared" si="17"/>
        <v>2828218</v>
      </c>
      <c r="Y34" s="56"/>
      <c r="Z34" s="93">
        <f t="shared" si="18"/>
        <v>2828218</v>
      </c>
      <c r="AA34" s="56"/>
      <c r="AB34" s="56">
        <f t="shared" si="19"/>
        <v>2828218</v>
      </c>
      <c r="AC34" s="93">
        <f t="shared" si="20"/>
        <v>235685</v>
      </c>
      <c r="AD34" s="97">
        <f t="shared" si="3"/>
        <v>2828218</v>
      </c>
      <c r="AE34" s="75">
        <f>'Source Data'!N34</f>
        <v>5598</v>
      </c>
      <c r="AF34" s="90">
        <f t="shared" si="4"/>
        <v>4164912</v>
      </c>
      <c r="AG34" s="271"/>
      <c r="AH34" s="75">
        <f t="shared" si="21"/>
        <v>0</v>
      </c>
      <c r="AI34" s="271"/>
      <c r="AJ34" s="77">
        <f t="shared" si="5"/>
        <v>0</v>
      </c>
      <c r="AK34" s="76">
        <f t="shared" si="6"/>
        <v>0</v>
      </c>
      <c r="AL34" s="90">
        <f t="shared" si="22"/>
        <v>4164912</v>
      </c>
      <c r="AM34" s="79">
        <f t="shared" si="23"/>
        <v>-10412</v>
      </c>
      <c r="AN34" s="90">
        <f t="shared" si="24"/>
        <v>4154500</v>
      </c>
      <c r="AO34" s="56"/>
      <c r="AP34" s="90">
        <f t="shared" si="25"/>
        <v>4154500</v>
      </c>
      <c r="AQ34" s="77"/>
      <c r="AR34" s="77">
        <f t="shared" si="26"/>
        <v>4154500</v>
      </c>
      <c r="AS34" s="90">
        <f t="shared" si="27"/>
        <v>346208</v>
      </c>
      <c r="AT34" s="78">
        <f t="shared" si="7"/>
        <v>6982718</v>
      </c>
      <c r="AU34" s="87">
        <f t="shared" si="8"/>
        <v>581893</v>
      </c>
      <c r="AV34" s="116"/>
      <c r="AW34" s="74"/>
      <c r="AX34" s="74">
        <f t="shared" si="9"/>
        <v>10412</v>
      </c>
      <c r="AY34" s="74">
        <f t="shared" si="10"/>
        <v>10412</v>
      </c>
    </row>
    <row r="35" spans="1:51" ht="16.149999999999999" customHeight="1" x14ac:dyDescent="0.2">
      <c r="A35" s="54">
        <v>29</v>
      </c>
      <c r="B35" s="55" t="s">
        <v>34</v>
      </c>
      <c r="C35" s="271">
        <f>'8_2.1.18 SIS'!AD35</f>
        <v>0</v>
      </c>
      <c r="D35" s="56">
        <f>'Source Data'!H35</f>
        <v>4119.4752527522951</v>
      </c>
      <c r="E35" s="74">
        <f t="shared" si="11"/>
        <v>0</v>
      </c>
      <c r="F35" s="290"/>
      <c r="G35" s="56">
        <f>'Source Data'!I35</f>
        <v>554.9726016103474</v>
      </c>
      <c r="H35" s="74">
        <f t="shared" si="12"/>
        <v>0</v>
      </c>
      <c r="I35" s="290"/>
      <c r="J35" s="56">
        <f>'Source Data'!J35</f>
        <v>151.35616407554929</v>
      </c>
      <c r="K35" s="74">
        <f t="shared" si="13"/>
        <v>0</v>
      </c>
      <c r="L35" s="290"/>
      <c r="M35" s="56">
        <f>'Source Data'!K35</f>
        <v>3783.9041018887328</v>
      </c>
      <c r="N35" s="74">
        <f t="shared" si="14"/>
        <v>0</v>
      </c>
      <c r="O35" s="290"/>
      <c r="P35" s="56">
        <f>'Source Data'!L35</f>
        <v>1513.5616407554928</v>
      </c>
      <c r="Q35" s="74">
        <f t="shared" si="15"/>
        <v>0</v>
      </c>
      <c r="R35" s="93">
        <v>0</v>
      </c>
      <c r="S35" s="56"/>
      <c r="T35" s="56"/>
      <c r="U35" s="57">
        <f t="shared" si="1"/>
        <v>0</v>
      </c>
      <c r="V35" s="93">
        <f t="shared" si="2"/>
        <v>0</v>
      </c>
      <c r="W35" s="74">
        <f t="shared" si="16"/>
        <v>0</v>
      </c>
      <c r="X35" s="93">
        <f t="shared" si="17"/>
        <v>0</v>
      </c>
      <c r="Y35" s="56"/>
      <c r="Z35" s="93">
        <f t="shared" si="18"/>
        <v>0</v>
      </c>
      <c r="AA35" s="56"/>
      <c r="AB35" s="56">
        <f t="shared" si="19"/>
        <v>0</v>
      </c>
      <c r="AC35" s="93">
        <f t="shared" si="20"/>
        <v>0</v>
      </c>
      <c r="AD35" s="97">
        <f t="shared" si="3"/>
        <v>0</v>
      </c>
      <c r="AE35" s="75">
        <f>'Source Data'!N35</f>
        <v>4860</v>
      </c>
      <c r="AF35" s="90">
        <f t="shared" si="4"/>
        <v>0</v>
      </c>
      <c r="AG35" s="271"/>
      <c r="AH35" s="75">
        <f t="shared" si="21"/>
        <v>0</v>
      </c>
      <c r="AI35" s="271"/>
      <c r="AJ35" s="77">
        <f t="shared" si="5"/>
        <v>0</v>
      </c>
      <c r="AK35" s="76">
        <f t="shared" si="6"/>
        <v>0</v>
      </c>
      <c r="AL35" s="90">
        <f t="shared" si="22"/>
        <v>0</v>
      </c>
      <c r="AM35" s="79">
        <f t="shared" si="23"/>
        <v>0</v>
      </c>
      <c r="AN35" s="90">
        <f t="shared" si="24"/>
        <v>0</v>
      </c>
      <c r="AO35" s="56"/>
      <c r="AP35" s="90">
        <f t="shared" si="25"/>
        <v>0</v>
      </c>
      <c r="AQ35" s="77"/>
      <c r="AR35" s="77">
        <f t="shared" si="26"/>
        <v>0</v>
      </c>
      <c r="AS35" s="90">
        <f t="shared" si="27"/>
        <v>0</v>
      </c>
      <c r="AT35" s="78">
        <f t="shared" si="7"/>
        <v>0</v>
      </c>
      <c r="AU35" s="87">
        <f t="shared" si="8"/>
        <v>0</v>
      </c>
      <c r="AV35" s="116"/>
      <c r="AW35" s="74"/>
      <c r="AX35" s="74">
        <f t="shared" si="9"/>
        <v>0</v>
      </c>
      <c r="AY35" s="74">
        <f t="shared" si="10"/>
        <v>0</v>
      </c>
    </row>
    <row r="36" spans="1:51" ht="16.149999999999999" customHeight="1" x14ac:dyDescent="0.2">
      <c r="A36" s="49">
        <v>30</v>
      </c>
      <c r="B36" s="50" t="s">
        <v>35</v>
      </c>
      <c r="C36" s="272">
        <f>'8_2.1.18 SIS'!AD36</f>
        <v>0</v>
      </c>
      <c r="D36" s="51">
        <f>'Source Data'!H36</f>
        <v>5413.9637107951485</v>
      </c>
      <c r="E36" s="80">
        <f t="shared" si="11"/>
        <v>0</v>
      </c>
      <c r="F36" s="291"/>
      <c r="G36" s="51">
        <f>'Source Data'!I36</f>
        <v>702.2116679130869</v>
      </c>
      <c r="H36" s="80">
        <f t="shared" si="12"/>
        <v>0</v>
      </c>
      <c r="I36" s="291"/>
      <c r="J36" s="51">
        <f>'Source Data'!J36</f>
        <v>191.51227306720551</v>
      </c>
      <c r="K36" s="80">
        <f t="shared" si="13"/>
        <v>0</v>
      </c>
      <c r="L36" s="291"/>
      <c r="M36" s="51">
        <f>'Source Data'!K36</f>
        <v>4787.8068266801383</v>
      </c>
      <c r="N36" s="80">
        <f t="shared" si="14"/>
        <v>0</v>
      </c>
      <c r="O36" s="291"/>
      <c r="P36" s="51">
        <f>'Source Data'!L36</f>
        <v>1915.1227306720555</v>
      </c>
      <c r="Q36" s="80">
        <f t="shared" si="15"/>
        <v>0</v>
      </c>
      <c r="R36" s="94">
        <v>0</v>
      </c>
      <c r="S36" s="51"/>
      <c r="T36" s="51"/>
      <c r="U36" s="52">
        <f t="shared" si="1"/>
        <v>0</v>
      </c>
      <c r="V36" s="94">
        <f t="shared" si="2"/>
        <v>0</v>
      </c>
      <c r="W36" s="80">
        <f t="shared" si="16"/>
        <v>0</v>
      </c>
      <c r="X36" s="94">
        <f t="shared" si="17"/>
        <v>0</v>
      </c>
      <c r="Y36" s="51"/>
      <c r="Z36" s="94">
        <f t="shared" si="18"/>
        <v>0</v>
      </c>
      <c r="AA36" s="53"/>
      <c r="AB36" s="51">
        <f t="shared" si="19"/>
        <v>0</v>
      </c>
      <c r="AC36" s="95">
        <f t="shared" si="20"/>
        <v>0</v>
      </c>
      <c r="AD36" s="95">
        <f t="shared" si="3"/>
        <v>0</v>
      </c>
      <c r="AE36" s="71">
        <f>'Source Data'!N36</f>
        <v>3884</v>
      </c>
      <c r="AF36" s="91">
        <f t="shared" si="4"/>
        <v>0</v>
      </c>
      <c r="AG36" s="272"/>
      <c r="AH36" s="71">
        <f t="shared" si="21"/>
        <v>0</v>
      </c>
      <c r="AI36" s="272"/>
      <c r="AJ36" s="72">
        <f t="shared" si="5"/>
        <v>0</v>
      </c>
      <c r="AK36" s="73">
        <f t="shared" si="6"/>
        <v>0</v>
      </c>
      <c r="AL36" s="91">
        <f t="shared" si="22"/>
        <v>0</v>
      </c>
      <c r="AM36" s="82">
        <f t="shared" si="23"/>
        <v>0</v>
      </c>
      <c r="AN36" s="91">
        <f t="shared" si="24"/>
        <v>0</v>
      </c>
      <c r="AO36" s="51"/>
      <c r="AP36" s="91">
        <f t="shared" si="25"/>
        <v>0</v>
      </c>
      <c r="AQ36" s="72"/>
      <c r="AR36" s="72">
        <f t="shared" si="26"/>
        <v>0</v>
      </c>
      <c r="AS36" s="91">
        <f t="shared" si="27"/>
        <v>0</v>
      </c>
      <c r="AT36" s="81">
        <f t="shared" si="7"/>
        <v>0</v>
      </c>
      <c r="AU36" s="88">
        <f t="shared" si="8"/>
        <v>0</v>
      </c>
      <c r="AV36" s="116"/>
      <c r="AW36" s="80"/>
      <c r="AX36" s="80">
        <f t="shared" si="9"/>
        <v>0</v>
      </c>
      <c r="AY36" s="80">
        <f t="shared" si="10"/>
        <v>0</v>
      </c>
    </row>
    <row r="37" spans="1:51" ht="16.149999999999999" customHeight="1" x14ac:dyDescent="0.2">
      <c r="A37" s="58">
        <v>31</v>
      </c>
      <c r="B37" s="59" t="s">
        <v>36</v>
      </c>
      <c r="C37" s="270">
        <f>'8_2.1.18 SIS'!AD37</f>
        <v>0</v>
      </c>
      <c r="D37" s="60">
        <f>'Source Data'!H37</f>
        <v>3796.0097351340864</v>
      </c>
      <c r="E37" s="65">
        <f t="shared" si="11"/>
        <v>0</v>
      </c>
      <c r="F37" s="289"/>
      <c r="G37" s="60">
        <f>'Source Data'!I37</f>
        <v>524.75657375911442</v>
      </c>
      <c r="H37" s="65">
        <f t="shared" si="12"/>
        <v>0</v>
      </c>
      <c r="I37" s="289"/>
      <c r="J37" s="60">
        <f>'Source Data'!J37</f>
        <v>143.11542920703121</v>
      </c>
      <c r="K37" s="65">
        <f t="shared" si="13"/>
        <v>0</v>
      </c>
      <c r="L37" s="289"/>
      <c r="M37" s="60">
        <f>'Source Data'!K37</f>
        <v>3577.8857301757807</v>
      </c>
      <c r="N37" s="65">
        <f t="shared" si="14"/>
        <v>0</v>
      </c>
      <c r="O37" s="289"/>
      <c r="P37" s="60">
        <f>'Source Data'!L37</f>
        <v>1431.1542920703123</v>
      </c>
      <c r="Q37" s="65">
        <f t="shared" si="15"/>
        <v>0</v>
      </c>
      <c r="R37" s="92">
        <v>0</v>
      </c>
      <c r="S37" s="60"/>
      <c r="T37" s="60"/>
      <c r="U37" s="61">
        <f t="shared" si="1"/>
        <v>0</v>
      </c>
      <c r="V37" s="92">
        <f t="shared" si="2"/>
        <v>0</v>
      </c>
      <c r="W37" s="65">
        <f t="shared" si="16"/>
        <v>0</v>
      </c>
      <c r="X37" s="92">
        <f t="shared" si="17"/>
        <v>0</v>
      </c>
      <c r="Y37" s="60"/>
      <c r="Z37" s="92">
        <f t="shared" si="18"/>
        <v>0</v>
      </c>
      <c r="AA37" s="60"/>
      <c r="AB37" s="60">
        <f t="shared" si="19"/>
        <v>0</v>
      </c>
      <c r="AC37" s="92">
        <f t="shared" si="20"/>
        <v>0</v>
      </c>
      <c r="AD37" s="96">
        <f t="shared" si="3"/>
        <v>0</v>
      </c>
      <c r="AE37" s="66">
        <f>'Source Data'!N37</f>
        <v>5567</v>
      </c>
      <c r="AF37" s="89">
        <f t="shared" si="4"/>
        <v>0</v>
      </c>
      <c r="AG37" s="270"/>
      <c r="AH37" s="66">
        <f t="shared" si="21"/>
        <v>0</v>
      </c>
      <c r="AI37" s="270"/>
      <c r="AJ37" s="68">
        <f t="shared" si="5"/>
        <v>0</v>
      </c>
      <c r="AK37" s="67">
        <f t="shared" si="6"/>
        <v>0</v>
      </c>
      <c r="AL37" s="89">
        <f t="shared" si="22"/>
        <v>0</v>
      </c>
      <c r="AM37" s="70">
        <f t="shared" si="23"/>
        <v>0</v>
      </c>
      <c r="AN37" s="89">
        <f t="shared" si="24"/>
        <v>0</v>
      </c>
      <c r="AO37" s="60"/>
      <c r="AP37" s="89">
        <f t="shared" si="25"/>
        <v>0</v>
      </c>
      <c r="AQ37" s="68"/>
      <c r="AR37" s="68">
        <f t="shared" si="26"/>
        <v>0</v>
      </c>
      <c r="AS37" s="89">
        <f t="shared" si="27"/>
        <v>0</v>
      </c>
      <c r="AT37" s="69">
        <f t="shared" si="7"/>
        <v>0</v>
      </c>
      <c r="AU37" s="86">
        <f t="shared" si="8"/>
        <v>0</v>
      </c>
      <c r="AV37" s="116"/>
      <c r="AW37" s="65"/>
      <c r="AX37" s="65">
        <f t="shared" si="9"/>
        <v>0</v>
      </c>
      <c r="AY37" s="65">
        <f t="shared" si="10"/>
        <v>0</v>
      </c>
    </row>
    <row r="38" spans="1:51" ht="16.149999999999999" customHeight="1" x14ac:dyDescent="0.2">
      <c r="A38" s="54">
        <v>32</v>
      </c>
      <c r="B38" s="55" t="s">
        <v>37</v>
      </c>
      <c r="C38" s="271">
        <f>'8_2.1.18 SIS'!AD38</f>
        <v>0</v>
      </c>
      <c r="D38" s="56">
        <f>'Source Data'!H38</f>
        <v>5211.085155744553</v>
      </c>
      <c r="E38" s="74">
        <f t="shared" si="11"/>
        <v>0</v>
      </c>
      <c r="F38" s="290"/>
      <c r="G38" s="56">
        <f>'Source Data'!I38</f>
        <v>712.66638210557119</v>
      </c>
      <c r="H38" s="74">
        <f t="shared" si="12"/>
        <v>0</v>
      </c>
      <c r="I38" s="290"/>
      <c r="J38" s="56">
        <f>'Source Data'!J38</f>
        <v>194.36355875606483</v>
      </c>
      <c r="K38" s="74">
        <f t="shared" si="13"/>
        <v>0</v>
      </c>
      <c r="L38" s="290"/>
      <c r="M38" s="56">
        <f>'Source Data'!K38</f>
        <v>4859.0889689016212</v>
      </c>
      <c r="N38" s="74">
        <f t="shared" si="14"/>
        <v>0</v>
      </c>
      <c r="O38" s="290"/>
      <c r="P38" s="56">
        <f>'Source Data'!L38</f>
        <v>1943.6355875606487</v>
      </c>
      <c r="Q38" s="74">
        <f t="shared" si="15"/>
        <v>0</v>
      </c>
      <c r="R38" s="93">
        <v>0</v>
      </c>
      <c r="S38" s="56"/>
      <c r="T38" s="56"/>
      <c r="U38" s="57">
        <f t="shared" si="1"/>
        <v>0</v>
      </c>
      <c r="V38" s="93">
        <f t="shared" si="2"/>
        <v>0</v>
      </c>
      <c r="W38" s="74">
        <f t="shared" si="16"/>
        <v>0</v>
      </c>
      <c r="X38" s="93">
        <f t="shared" si="17"/>
        <v>0</v>
      </c>
      <c r="Y38" s="56"/>
      <c r="Z38" s="93">
        <f t="shared" si="18"/>
        <v>0</v>
      </c>
      <c r="AA38" s="56"/>
      <c r="AB38" s="56">
        <f t="shared" si="19"/>
        <v>0</v>
      </c>
      <c r="AC38" s="93">
        <f t="shared" si="20"/>
        <v>0</v>
      </c>
      <c r="AD38" s="97">
        <f t="shared" si="3"/>
        <v>0</v>
      </c>
      <c r="AE38" s="75">
        <f>'Source Data'!N38</f>
        <v>2649</v>
      </c>
      <c r="AF38" s="90">
        <f t="shared" si="4"/>
        <v>0</v>
      </c>
      <c r="AG38" s="271"/>
      <c r="AH38" s="75">
        <f t="shared" si="21"/>
        <v>0</v>
      </c>
      <c r="AI38" s="271"/>
      <c r="AJ38" s="77">
        <f t="shared" si="5"/>
        <v>0</v>
      </c>
      <c r="AK38" s="76">
        <f t="shared" si="6"/>
        <v>0</v>
      </c>
      <c r="AL38" s="90">
        <f t="shared" si="22"/>
        <v>0</v>
      </c>
      <c r="AM38" s="79">
        <f t="shared" si="23"/>
        <v>0</v>
      </c>
      <c r="AN38" s="90">
        <f t="shared" si="24"/>
        <v>0</v>
      </c>
      <c r="AO38" s="56"/>
      <c r="AP38" s="90">
        <f t="shared" si="25"/>
        <v>0</v>
      </c>
      <c r="AQ38" s="77"/>
      <c r="AR38" s="77">
        <f t="shared" si="26"/>
        <v>0</v>
      </c>
      <c r="AS38" s="90">
        <f t="shared" si="27"/>
        <v>0</v>
      </c>
      <c r="AT38" s="78">
        <f t="shared" si="7"/>
        <v>0</v>
      </c>
      <c r="AU38" s="87">
        <f t="shared" si="8"/>
        <v>0</v>
      </c>
      <c r="AV38" s="116"/>
      <c r="AW38" s="74"/>
      <c r="AX38" s="74">
        <f t="shared" si="9"/>
        <v>0</v>
      </c>
      <c r="AY38" s="74">
        <f t="shared" si="10"/>
        <v>0</v>
      </c>
    </row>
    <row r="39" spans="1:51" ht="16.149999999999999" customHeight="1" x14ac:dyDescent="0.2">
      <c r="A39" s="54">
        <v>33</v>
      </c>
      <c r="B39" s="55" t="s">
        <v>38</v>
      </c>
      <c r="C39" s="271">
        <f>'8_2.1.18 SIS'!AD39</f>
        <v>0</v>
      </c>
      <c r="D39" s="56">
        <f>'Source Data'!H39</f>
        <v>4700.4408318694122</v>
      </c>
      <c r="E39" s="74">
        <f t="shared" si="11"/>
        <v>0</v>
      </c>
      <c r="F39" s="290"/>
      <c r="G39" s="56">
        <f>'Source Data'!I39</f>
        <v>624.84576931264041</v>
      </c>
      <c r="H39" s="74">
        <f t="shared" si="12"/>
        <v>0</v>
      </c>
      <c r="I39" s="290"/>
      <c r="J39" s="56">
        <f>'Source Data'!J39</f>
        <v>170.41248253981104</v>
      </c>
      <c r="K39" s="74">
        <f t="shared" si="13"/>
        <v>0</v>
      </c>
      <c r="L39" s="290"/>
      <c r="M39" s="56">
        <f>'Source Data'!K39</f>
        <v>4260.3120634952766</v>
      </c>
      <c r="N39" s="74">
        <f t="shared" si="14"/>
        <v>0</v>
      </c>
      <c r="O39" s="290"/>
      <c r="P39" s="56">
        <f>'Source Data'!L39</f>
        <v>1704.1248253981105</v>
      </c>
      <c r="Q39" s="74">
        <f t="shared" si="15"/>
        <v>0</v>
      </c>
      <c r="R39" s="93">
        <v>0</v>
      </c>
      <c r="S39" s="56"/>
      <c r="T39" s="56"/>
      <c r="U39" s="57">
        <f t="shared" ref="U39:U70" si="28">S39+T39</f>
        <v>0</v>
      </c>
      <c r="V39" s="93">
        <f t="shared" si="2"/>
        <v>0</v>
      </c>
      <c r="W39" s="74">
        <f t="shared" si="16"/>
        <v>0</v>
      </c>
      <c r="X39" s="93">
        <f t="shared" si="17"/>
        <v>0</v>
      </c>
      <c r="Y39" s="56"/>
      <c r="Z39" s="93">
        <f t="shared" si="18"/>
        <v>0</v>
      </c>
      <c r="AA39" s="56"/>
      <c r="AB39" s="56">
        <f t="shared" si="19"/>
        <v>0</v>
      </c>
      <c r="AC39" s="93">
        <f t="shared" si="20"/>
        <v>0</v>
      </c>
      <c r="AD39" s="97">
        <f t="shared" ref="AD39:AD75" si="29">Z39</f>
        <v>0</v>
      </c>
      <c r="AE39" s="75">
        <f>'Source Data'!N39</f>
        <v>3419</v>
      </c>
      <c r="AF39" s="90">
        <f t="shared" ref="AF39:AF70" si="30">C39*AE39</f>
        <v>0</v>
      </c>
      <c r="AG39" s="271"/>
      <c r="AH39" s="75">
        <f t="shared" si="21"/>
        <v>0</v>
      </c>
      <c r="AI39" s="271"/>
      <c r="AJ39" s="77">
        <f t="shared" ref="AJ39:AJ70" si="31">AE39*AI39*0.5</f>
        <v>0</v>
      </c>
      <c r="AK39" s="76">
        <f t="shared" ref="AK39:AK70" si="32">AH39+AJ39</f>
        <v>0</v>
      </c>
      <c r="AL39" s="90">
        <f t="shared" si="22"/>
        <v>0</v>
      </c>
      <c r="AM39" s="79">
        <f t="shared" si="23"/>
        <v>0</v>
      </c>
      <c r="AN39" s="90">
        <f t="shared" si="24"/>
        <v>0</v>
      </c>
      <c r="AO39" s="56"/>
      <c r="AP39" s="90">
        <f t="shared" si="25"/>
        <v>0</v>
      </c>
      <c r="AQ39" s="77"/>
      <c r="AR39" s="77">
        <f t="shared" si="26"/>
        <v>0</v>
      </c>
      <c r="AS39" s="90">
        <f t="shared" si="27"/>
        <v>0</v>
      </c>
      <c r="AT39" s="78">
        <f t="shared" si="7"/>
        <v>0</v>
      </c>
      <c r="AU39" s="87">
        <f t="shared" si="8"/>
        <v>0</v>
      </c>
      <c r="AV39" s="116"/>
      <c r="AW39" s="74"/>
      <c r="AX39" s="74">
        <f t="shared" ref="AX39:AX75" si="33">-AM39</f>
        <v>0</v>
      </c>
      <c r="AY39" s="74">
        <f t="shared" ref="AY39:AY70" si="34">AX39-AW39</f>
        <v>0</v>
      </c>
    </row>
    <row r="40" spans="1:51" ht="16.149999999999999" customHeight="1" x14ac:dyDescent="0.2">
      <c r="A40" s="54">
        <v>34</v>
      </c>
      <c r="B40" s="55" t="s">
        <v>39</v>
      </c>
      <c r="C40" s="271">
        <f>'8_2.1.18 SIS'!AD40</f>
        <v>0</v>
      </c>
      <c r="D40" s="56">
        <f>'Source Data'!H40</f>
        <v>5203.4516530730671</v>
      </c>
      <c r="E40" s="74">
        <f t="shared" si="11"/>
        <v>0</v>
      </c>
      <c r="F40" s="290"/>
      <c r="G40" s="56">
        <f>'Source Data'!I40</f>
        <v>693.972191189574</v>
      </c>
      <c r="H40" s="74">
        <f t="shared" si="12"/>
        <v>0</v>
      </c>
      <c r="I40" s="290"/>
      <c r="J40" s="56">
        <f>'Source Data'!J40</f>
        <v>189.26514305170204</v>
      </c>
      <c r="K40" s="74">
        <f t="shared" si="13"/>
        <v>0</v>
      </c>
      <c r="L40" s="290"/>
      <c r="M40" s="56">
        <f>'Source Data'!K40</f>
        <v>4731.62857629255</v>
      </c>
      <c r="N40" s="74">
        <f t="shared" si="14"/>
        <v>0</v>
      </c>
      <c r="O40" s="290"/>
      <c r="P40" s="56">
        <f>'Source Data'!L40</f>
        <v>1892.6514305170203</v>
      </c>
      <c r="Q40" s="74">
        <f t="shared" si="15"/>
        <v>0</v>
      </c>
      <c r="R40" s="93">
        <v>0</v>
      </c>
      <c r="S40" s="56"/>
      <c r="T40" s="56"/>
      <c r="U40" s="57">
        <f t="shared" si="28"/>
        <v>0</v>
      </c>
      <c r="V40" s="93">
        <f t="shared" si="2"/>
        <v>0</v>
      </c>
      <c r="W40" s="74">
        <f t="shared" si="16"/>
        <v>0</v>
      </c>
      <c r="X40" s="93">
        <f t="shared" si="17"/>
        <v>0</v>
      </c>
      <c r="Y40" s="56"/>
      <c r="Z40" s="93">
        <f t="shared" si="18"/>
        <v>0</v>
      </c>
      <c r="AA40" s="56"/>
      <c r="AB40" s="56">
        <f t="shared" si="19"/>
        <v>0</v>
      </c>
      <c r="AC40" s="93">
        <f t="shared" si="20"/>
        <v>0</v>
      </c>
      <c r="AD40" s="97">
        <f t="shared" si="29"/>
        <v>0</v>
      </c>
      <c r="AE40" s="75">
        <f>'Source Data'!N40</f>
        <v>1894</v>
      </c>
      <c r="AF40" s="90">
        <f t="shared" si="30"/>
        <v>0</v>
      </c>
      <c r="AG40" s="271"/>
      <c r="AH40" s="75">
        <f t="shared" si="21"/>
        <v>0</v>
      </c>
      <c r="AI40" s="271"/>
      <c r="AJ40" s="77">
        <f t="shared" si="31"/>
        <v>0</v>
      </c>
      <c r="AK40" s="76">
        <f t="shared" si="32"/>
        <v>0</v>
      </c>
      <c r="AL40" s="90">
        <f t="shared" si="22"/>
        <v>0</v>
      </c>
      <c r="AM40" s="79">
        <f t="shared" si="23"/>
        <v>0</v>
      </c>
      <c r="AN40" s="90">
        <f t="shared" si="24"/>
        <v>0</v>
      </c>
      <c r="AO40" s="56"/>
      <c r="AP40" s="90">
        <f t="shared" si="25"/>
        <v>0</v>
      </c>
      <c r="AQ40" s="77"/>
      <c r="AR40" s="77">
        <f t="shared" si="26"/>
        <v>0</v>
      </c>
      <c r="AS40" s="90">
        <f t="shared" si="27"/>
        <v>0</v>
      </c>
      <c r="AT40" s="78">
        <f t="shared" si="7"/>
        <v>0</v>
      </c>
      <c r="AU40" s="87">
        <f t="shared" si="8"/>
        <v>0</v>
      </c>
      <c r="AV40" s="116"/>
      <c r="AW40" s="74"/>
      <c r="AX40" s="74">
        <f t="shared" si="33"/>
        <v>0</v>
      </c>
      <c r="AY40" s="74">
        <f t="shared" si="34"/>
        <v>0</v>
      </c>
    </row>
    <row r="41" spans="1:51" ht="16.149999999999999" customHeight="1" x14ac:dyDescent="0.2">
      <c r="A41" s="49">
        <v>35</v>
      </c>
      <c r="B41" s="50" t="s">
        <v>40</v>
      </c>
      <c r="C41" s="272">
        <f>'8_2.1.18 SIS'!AD41</f>
        <v>0</v>
      </c>
      <c r="D41" s="51">
        <f>'Source Data'!H41</f>
        <v>4357.2318016845329</v>
      </c>
      <c r="E41" s="80">
        <f t="shared" si="11"/>
        <v>0</v>
      </c>
      <c r="F41" s="291"/>
      <c r="G41" s="51">
        <f>'Source Data'!I41</f>
        <v>608.37683053992896</v>
      </c>
      <c r="H41" s="80">
        <f t="shared" si="12"/>
        <v>0</v>
      </c>
      <c r="I41" s="291"/>
      <c r="J41" s="51">
        <f>'Source Data'!J41</f>
        <v>165.92095378361697</v>
      </c>
      <c r="K41" s="80">
        <f t="shared" si="13"/>
        <v>0</v>
      </c>
      <c r="L41" s="291"/>
      <c r="M41" s="51">
        <f>'Source Data'!K41</f>
        <v>4148.0238445904242</v>
      </c>
      <c r="N41" s="80">
        <f t="shared" si="14"/>
        <v>0</v>
      </c>
      <c r="O41" s="291"/>
      <c r="P41" s="51">
        <f>'Source Data'!L41</f>
        <v>1659.2095378361696</v>
      </c>
      <c r="Q41" s="80">
        <f t="shared" si="15"/>
        <v>0</v>
      </c>
      <c r="R41" s="94">
        <v>0</v>
      </c>
      <c r="S41" s="51"/>
      <c r="T41" s="51"/>
      <c r="U41" s="52">
        <f t="shared" si="28"/>
        <v>0</v>
      </c>
      <c r="V41" s="94">
        <f t="shared" si="2"/>
        <v>0</v>
      </c>
      <c r="W41" s="80">
        <f t="shared" si="16"/>
        <v>0</v>
      </c>
      <c r="X41" s="94">
        <f t="shared" si="17"/>
        <v>0</v>
      </c>
      <c r="Y41" s="51"/>
      <c r="Z41" s="94">
        <f t="shared" si="18"/>
        <v>0</v>
      </c>
      <c r="AA41" s="53"/>
      <c r="AB41" s="51">
        <f t="shared" si="19"/>
        <v>0</v>
      </c>
      <c r="AC41" s="95">
        <f t="shared" si="20"/>
        <v>0</v>
      </c>
      <c r="AD41" s="95">
        <f t="shared" si="29"/>
        <v>0</v>
      </c>
      <c r="AE41" s="71">
        <f>'Source Data'!N41</f>
        <v>3679</v>
      </c>
      <c r="AF41" s="91">
        <f t="shared" si="30"/>
        <v>0</v>
      </c>
      <c r="AG41" s="272"/>
      <c r="AH41" s="71">
        <f t="shared" si="21"/>
        <v>0</v>
      </c>
      <c r="AI41" s="272"/>
      <c r="AJ41" s="72">
        <f t="shared" si="31"/>
        <v>0</v>
      </c>
      <c r="AK41" s="73">
        <f t="shared" si="32"/>
        <v>0</v>
      </c>
      <c r="AL41" s="91">
        <f t="shared" si="22"/>
        <v>0</v>
      </c>
      <c r="AM41" s="82">
        <f t="shared" si="23"/>
        <v>0</v>
      </c>
      <c r="AN41" s="91">
        <f t="shared" si="24"/>
        <v>0</v>
      </c>
      <c r="AO41" s="51"/>
      <c r="AP41" s="91">
        <f t="shared" si="25"/>
        <v>0</v>
      </c>
      <c r="AQ41" s="72"/>
      <c r="AR41" s="72">
        <f t="shared" si="26"/>
        <v>0</v>
      </c>
      <c r="AS41" s="91">
        <f t="shared" si="27"/>
        <v>0</v>
      </c>
      <c r="AT41" s="81">
        <f t="shared" si="7"/>
        <v>0</v>
      </c>
      <c r="AU41" s="88">
        <f t="shared" si="8"/>
        <v>0</v>
      </c>
      <c r="AV41" s="116"/>
      <c r="AW41" s="80"/>
      <c r="AX41" s="80">
        <f t="shared" si="33"/>
        <v>0</v>
      </c>
      <c r="AY41" s="80">
        <f t="shared" si="34"/>
        <v>0</v>
      </c>
    </row>
    <row r="42" spans="1:51" ht="16.149999999999999" customHeight="1" x14ac:dyDescent="0.2">
      <c r="A42" s="58">
        <v>36</v>
      </c>
      <c r="B42" s="59" t="s">
        <v>41</v>
      </c>
      <c r="C42" s="270">
        <f>'8_2.1.18 SIS'!AD42</f>
        <v>0</v>
      </c>
      <c r="D42" s="60">
        <f>'Source Data'!H42</f>
        <v>3397.1647109485266</v>
      </c>
      <c r="E42" s="65">
        <f t="shared" si="11"/>
        <v>0</v>
      </c>
      <c r="F42" s="289"/>
      <c r="G42" s="60">
        <f>'Source Data'!I42</f>
        <v>463.14668164219148</v>
      </c>
      <c r="H42" s="65">
        <f t="shared" si="12"/>
        <v>0</v>
      </c>
      <c r="I42" s="289"/>
      <c r="J42" s="60">
        <f>'Source Data'!J42</f>
        <v>126.31273135696131</v>
      </c>
      <c r="K42" s="65">
        <f t="shared" si="13"/>
        <v>0</v>
      </c>
      <c r="L42" s="289"/>
      <c r="M42" s="60">
        <f>'Source Data'!K42</f>
        <v>3157.818283924033</v>
      </c>
      <c r="N42" s="65">
        <f t="shared" si="14"/>
        <v>0</v>
      </c>
      <c r="O42" s="289"/>
      <c r="P42" s="60">
        <f>'Source Data'!L42</f>
        <v>1263.1273135696131</v>
      </c>
      <c r="Q42" s="65">
        <f t="shared" si="15"/>
        <v>0</v>
      </c>
      <c r="R42" s="92">
        <v>0</v>
      </c>
      <c r="S42" s="60"/>
      <c r="T42" s="60"/>
      <c r="U42" s="61">
        <f t="shared" si="28"/>
        <v>0</v>
      </c>
      <c r="V42" s="92">
        <f t="shared" si="2"/>
        <v>0</v>
      </c>
      <c r="W42" s="65">
        <f t="shared" si="16"/>
        <v>0</v>
      </c>
      <c r="X42" s="92">
        <f t="shared" si="17"/>
        <v>0</v>
      </c>
      <c r="Y42" s="60"/>
      <c r="Z42" s="92">
        <f t="shared" si="18"/>
        <v>0</v>
      </c>
      <c r="AA42" s="60"/>
      <c r="AB42" s="60">
        <f t="shared" si="19"/>
        <v>0</v>
      </c>
      <c r="AC42" s="92">
        <f t="shared" si="20"/>
        <v>0</v>
      </c>
      <c r="AD42" s="96">
        <f t="shared" si="29"/>
        <v>0</v>
      </c>
      <c r="AE42" s="66">
        <f>'Source Data'!N42</f>
        <v>6275</v>
      </c>
      <c r="AF42" s="89">
        <f t="shared" si="30"/>
        <v>0</v>
      </c>
      <c r="AG42" s="270"/>
      <c r="AH42" s="66">
        <f t="shared" si="21"/>
        <v>0</v>
      </c>
      <c r="AI42" s="270"/>
      <c r="AJ42" s="68">
        <f t="shared" si="31"/>
        <v>0</v>
      </c>
      <c r="AK42" s="67">
        <f t="shared" si="32"/>
        <v>0</v>
      </c>
      <c r="AL42" s="89">
        <f t="shared" si="22"/>
        <v>0</v>
      </c>
      <c r="AM42" s="70">
        <f t="shared" si="23"/>
        <v>0</v>
      </c>
      <c r="AN42" s="89">
        <f t="shared" si="24"/>
        <v>0</v>
      </c>
      <c r="AO42" s="60"/>
      <c r="AP42" s="89">
        <f t="shared" si="25"/>
        <v>0</v>
      </c>
      <c r="AQ42" s="68"/>
      <c r="AR42" s="68">
        <f t="shared" si="26"/>
        <v>0</v>
      </c>
      <c r="AS42" s="89">
        <f t="shared" si="27"/>
        <v>0</v>
      </c>
      <c r="AT42" s="69">
        <f t="shared" si="7"/>
        <v>0</v>
      </c>
      <c r="AU42" s="86">
        <f t="shared" si="8"/>
        <v>0</v>
      </c>
      <c r="AV42" s="116"/>
      <c r="AW42" s="65"/>
      <c r="AX42" s="65">
        <f t="shared" si="33"/>
        <v>0</v>
      </c>
      <c r="AY42" s="65">
        <f t="shared" si="34"/>
        <v>0</v>
      </c>
    </row>
    <row r="43" spans="1:51" ht="16.149999999999999" customHeight="1" x14ac:dyDescent="0.2">
      <c r="A43" s="54">
        <v>37</v>
      </c>
      <c r="B43" s="55" t="s">
        <v>42</v>
      </c>
      <c r="C43" s="271">
        <f>'8_2.1.18 SIS'!AD43</f>
        <v>0</v>
      </c>
      <c r="D43" s="56">
        <f>'Source Data'!H43</f>
        <v>5115.2412376905504</v>
      </c>
      <c r="E43" s="74">
        <f t="shared" si="11"/>
        <v>0</v>
      </c>
      <c r="F43" s="290"/>
      <c r="G43" s="56">
        <f>'Source Data'!I43</f>
        <v>683.69591860374021</v>
      </c>
      <c r="H43" s="74">
        <f t="shared" si="12"/>
        <v>0</v>
      </c>
      <c r="I43" s="290"/>
      <c r="J43" s="56">
        <f>'Source Data'!J43</f>
        <v>186.46252325556549</v>
      </c>
      <c r="K43" s="74">
        <f t="shared" si="13"/>
        <v>0</v>
      </c>
      <c r="L43" s="290"/>
      <c r="M43" s="56">
        <f>'Source Data'!K43</f>
        <v>4661.5630813891366</v>
      </c>
      <c r="N43" s="74">
        <f t="shared" si="14"/>
        <v>0</v>
      </c>
      <c r="O43" s="290"/>
      <c r="P43" s="56">
        <f>'Source Data'!L43</f>
        <v>1864.6252325556547</v>
      </c>
      <c r="Q43" s="74">
        <f t="shared" si="15"/>
        <v>0</v>
      </c>
      <c r="R43" s="93">
        <v>0</v>
      </c>
      <c r="S43" s="56"/>
      <c r="T43" s="56"/>
      <c r="U43" s="57">
        <f t="shared" si="28"/>
        <v>0</v>
      </c>
      <c r="V43" s="93">
        <f t="shared" si="2"/>
        <v>0</v>
      </c>
      <c r="W43" s="74">
        <f t="shared" si="16"/>
        <v>0</v>
      </c>
      <c r="X43" s="93">
        <f t="shared" si="17"/>
        <v>0</v>
      </c>
      <c r="Y43" s="56"/>
      <c r="Z43" s="93">
        <f t="shared" si="18"/>
        <v>0</v>
      </c>
      <c r="AA43" s="56"/>
      <c r="AB43" s="56">
        <f t="shared" si="19"/>
        <v>0</v>
      </c>
      <c r="AC43" s="93">
        <f t="shared" si="20"/>
        <v>0</v>
      </c>
      <c r="AD43" s="97">
        <f t="shared" si="29"/>
        <v>0</v>
      </c>
      <c r="AE43" s="75">
        <f>'Source Data'!N43</f>
        <v>3876</v>
      </c>
      <c r="AF43" s="90">
        <f t="shared" si="30"/>
        <v>0</v>
      </c>
      <c r="AG43" s="271"/>
      <c r="AH43" s="75">
        <f t="shared" si="21"/>
        <v>0</v>
      </c>
      <c r="AI43" s="271"/>
      <c r="AJ43" s="77">
        <f t="shared" si="31"/>
        <v>0</v>
      </c>
      <c r="AK43" s="76">
        <f t="shared" si="32"/>
        <v>0</v>
      </c>
      <c r="AL43" s="90">
        <f t="shared" si="22"/>
        <v>0</v>
      </c>
      <c r="AM43" s="79">
        <f t="shared" si="23"/>
        <v>0</v>
      </c>
      <c r="AN43" s="90">
        <f t="shared" si="24"/>
        <v>0</v>
      </c>
      <c r="AO43" s="56"/>
      <c r="AP43" s="90">
        <f t="shared" si="25"/>
        <v>0</v>
      </c>
      <c r="AQ43" s="77"/>
      <c r="AR43" s="77">
        <f t="shared" si="26"/>
        <v>0</v>
      </c>
      <c r="AS43" s="90">
        <f t="shared" si="27"/>
        <v>0</v>
      </c>
      <c r="AT43" s="78">
        <f t="shared" si="7"/>
        <v>0</v>
      </c>
      <c r="AU43" s="87">
        <f t="shared" si="8"/>
        <v>0</v>
      </c>
      <c r="AV43" s="116"/>
      <c r="AW43" s="74"/>
      <c r="AX43" s="74">
        <f t="shared" si="33"/>
        <v>0</v>
      </c>
      <c r="AY43" s="74">
        <f t="shared" si="34"/>
        <v>0</v>
      </c>
    </row>
    <row r="44" spans="1:51" ht="16.149999999999999" customHeight="1" x14ac:dyDescent="0.2">
      <c r="A44" s="54">
        <v>38</v>
      </c>
      <c r="B44" s="55" t="s">
        <v>43</v>
      </c>
      <c r="C44" s="271">
        <f>'8_2.1.18 SIS'!AD44</f>
        <v>0</v>
      </c>
      <c r="D44" s="56">
        <f>'Source Data'!H44</f>
        <v>2242.6574879084728</v>
      </c>
      <c r="E44" s="74">
        <f t="shared" si="11"/>
        <v>0</v>
      </c>
      <c r="F44" s="290"/>
      <c r="G44" s="56">
        <f>'Source Data'!I44</f>
        <v>217.85498253596765</v>
      </c>
      <c r="H44" s="74">
        <f t="shared" si="12"/>
        <v>0</v>
      </c>
      <c r="I44" s="290"/>
      <c r="J44" s="56">
        <f>'Source Data'!J44</f>
        <v>59.414995237082067</v>
      </c>
      <c r="K44" s="74">
        <f t="shared" si="13"/>
        <v>0</v>
      </c>
      <c r="L44" s="290"/>
      <c r="M44" s="56">
        <f>'Source Data'!K44</f>
        <v>1485.3748809270521</v>
      </c>
      <c r="N44" s="74">
        <f t="shared" si="14"/>
        <v>0</v>
      </c>
      <c r="O44" s="290"/>
      <c r="P44" s="56">
        <f>'Source Data'!L44</f>
        <v>594.14995237082076</v>
      </c>
      <c r="Q44" s="74">
        <f t="shared" si="15"/>
        <v>0</v>
      </c>
      <c r="R44" s="93">
        <v>0</v>
      </c>
      <c r="S44" s="56"/>
      <c r="T44" s="56"/>
      <c r="U44" s="57">
        <f t="shared" si="28"/>
        <v>0</v>
      </c>
      <c r="V44" s="93">
        <f t="shared" si="2"/>
        <v>0</v>
      </c>
      <c r="W44" s="74">
        <f t="shared" si="16"/>
        <v>0</v>
      </c>
      <c r="X44" s="93">
        <f t="shared" si="17"/>
        <v>0</v>
      </c>
      <c r="Y44" s="56"/>
      <c r="Z44" s="93">
        <f t="shared" si="18"/>
        <v>0</v>
      </c>
      <c r="AA44" s="56"/>
      <c r="AB44" s="56">
        <f t="shared" si="19"/>
        <v>0</v>
      </c>
      <c r="AC44" s="93">
        <f t="shared" si="20"/>
        <v>0</v>
      </c>
      <c r="AD44" s="97">
        <f t="shared" si="29"/>
        <v>0</v>
      </c>
      <c r="AE44" s="75">
        <f>'Source Data'!N44</f>
        <v>11268</v>
      </c>
      <c r="AF44" s="90">
        <f t="shared" si="30"/>
        <v>0</v>
      </c>
      <c r="AG44" s="271"/>
      <c r="AH44" s="75">
        <f t="shared" si="21"/>
        <v>0</v>
      </c>
      <c r="AI44" s="271"/>
      <c r="AJ44" s="77">
        <f t="shared" si="31"/>
        <v>0</v>
      </c>
      <c r="AK44" s="76">
        <f t="shared" si="32"/>
        <v>0</v>
      </c>
      <c r="AL44" s="90">
        <f t="shared" si="22"/>
        <v>0</v>
      </c>
      <c r="AM44" s="79">
        <f t="shared" si="23"/>
        <v>0</v>
      </c>
      <c r="AN44" s="90">
        <f t="shared" si="24"/>
        <v>0</v>
      </c>
      <c r="AO44" s="56"/>
      <c r="AP44" s="90">
        <f t="shared" si="25"/>
        <v>0</v>
      </c>
      <c r="AQ44" s="77"/>
      <c r="AR44" s="77">
        <f t="shared" si="26"/>
        <v>0</v>
      </c>
      <c r="AS44" s="90">
        <f t="shared" si="27"/>
        <v>0</v>
      </c>
      <c r="AT44" s="78">
        <f t="shared" si="7"/>
        <v>0</v>
      </c>
      <c r="AU44" s="87">
        <f t="shared" si="8"/>
        <v>0</v>
      </c>
      <c r="AV44" s="116"/>
      <c r="AW44" s="74"/>
      <c r="AX44" s="74">
        <f t="shared" si="33"/>
        <v>0</v>
      </c>
      <c r="AY44" s="74">
        <f t="shared" si="34"/>
        <v>0</v>
      </c>
    </row>
    <row r="45" spans="1:51" ht="16.149999999999999" customHeight="1" x14ac:dyDescent="0.2">
      <c r="A45" s="54">
        <v>39</v>
      </c>
      <c r="B45" s="55" t="s">
        <v>44</v>
      </c>
      <c r="C45" s="271">
        <f>'8_2.1.18 SIS'!AD45</f>
        <v>0</v>
      </c>
      <c r="D45" s="56">
        <f>'Source Data'!H45</f>
        <v>2703.2750635068246</v>
      </c>
      <c r="E45" s="74">
        <f t="shared" si="11"/>
        <v>0</v>
      </c>
      <c r="F45" s="290"/>
      <c r="G45" s="56">
        <f>'Source Data'!I45</f>
        <v>360.15144440628399</v>
      </c>
      <c r="H45" s="74">
        <f t="shared" si="12"/>
        <v>0</v>
      </c>
      <c r="I45" s="290"/>
      <c r="J45" s="56">
        <f>'Source Data'!J45</f>
        <v>98.223121201713838</v>
      </c>
      <c r="K45" s="74">
        <f t="shared" si="13"/>
        <v>0</v>
      </c>
      <c r="L45" s="290"/>
      <c r="M45" s="56">
        <f>'Source Data'!K45</f>
        <v>2455.578030042846</v>
      </c>
      <c r="N45" s="74">
        <f t="shared" si="14"/>
        <v>0</v>
      </c>
      <c r="O45" s="290"/>
      <c r="P45" s="56">
        <f>'Source Data'!L45</f>
        <v>982.2312120171382</v>
      </c>
      <c r="Q45" s="74">
        <f t="shared" si="15"/>
        <v>0</v>
      </c>
      <c r="R45" s="93">
        <v>0</v>
      </c>
      <c r="S45" s="56"/>
      <c r="T45" s="56"/>
      <c r="U45" s="57">
        <f t="shared" si="28"/>
        <v>0</v>
      </c>
      <c r="V45" s="93">
        <f t="shared" si="2"/>
        <v>0</v>
      </c>
      <c r="W45" s="74">
        <f t="shared" si="16"/>
        <v>0</v>
      </c>
      <c r="X45" s="93">
        <f t="shared" si="17"/>
        <v>0</v>
      </c>
      <c r="Y45" s="56"/>
      <c r="Z45" s="93">
        <f t="shared" si="18"/>
        <v>0</v>
      </c>
      <c r="AA45" s="56"/>
      <c r="AB45" s="56">
        <f t="shared" si="19"/>
        <v>0</v>
      </c>
      <c r="AC45" s="93">
        <f t="shared" si="20"/>
        <v>0</v>
      </c>
      <c r="AD45" s="97">
        <f t="shared" si="29"/>
        <v>0</v>
      </c>
      <c r="AE45" s="75">
        <f>'Source Data'!N45</f>
        <v>5158</v>
      </c>
      <c r="AF45" s="90">
        <f t="shared" si="30"/>
        <v>0</v>
      </c>
      <c r="AG45" s="271"/>
      <c r="AH45" s="75">
        <f t="shared" si="21"/>
        <v>0</v>
      </c>
      <c r="AI45" s="271"/>
      <c r="AJ45" s="77">
        <f t="shared" si="31"/>
        <v>0</v>
      </c>
      <c r="AK45" s="76">
        <f t="shared" si="32"/>
        <v>0</v>
      </c>
      <c r="AL45" s="90">
        <f t="shared" si="22"/>
        <v>0</v>
      </c>
      <c r="AM45" s="79">
        <f t="shared" si="23"/>
        <v>0</v>
      </c>
      <c r="AN45" s="90">
        <f t="shared" si="24"/>
        <v>0</v>
      </c>
      <c r="AO45" s="56"/>
      <c r="AP45" s="90">
        <f t="shared" si="25"/>
        <v>0</v>
      </c>
      <c r="AQ45" s="77"/>
      <c r="AR45" s="77">
        <f t="shared" si="26"/>
        <v>0</v>
      </c>
      <c r="AS45" s="90">
        <f t="shared" si="27"/>
        <v>0</v>
      </c>
      <c r="AT45" s="78">
        <f t="shared" si="7"/>
        <v>0</v>
      </c>
      <c r="AU45" s="87">
        <f t="shared" si="8"/>
        <v>0</v>
      </c>
      <c r="AV45" s="116"/>
      <c r="AW45" s="74"/>
      <c r="AX45" s="74">
        <f t="shared" si="33"/>
        <v>0</v>
      </c>
      <c r="AY45" s="74">
        <f t="shared" si="34"/>
        <v>0</v>
      </c>
    </row>
    <row r="46" spans="1:51" ht="16.149999999999999" customHeight="1" x14ac:dyDescent="0.2">
      <c r="A46" s="49">
        <v>40</v>
      </c>
      <c r="B46" s="50" t="s">
        <v>45</v>
      </c>
      <c r="C46" s="272">
        <f>'8_2.1.18 SIS'!AD46</f>
        <v>0</v>
      </c>
      <c r="D46" s="51">
        <f>'Source Data'!H46</f>
        <v>4843.6552941270829</v>
      </c>
      <c r="E46" s="80">
        <f t="shared" si="11"/>
        <v>0</v>
      </c>
      <c r="F46" s="291"/>
      <c r="G46" s="51">
        <f>'Source Data'!I46</f>
        <v>644.48181238686641</v>
      </c>
      <c r="H46" s="80">
        <f t="shared" si="12"/>
        <v>0</v>
      </c>
      <c r="I46" s="291"/>
      <c r="J46" s="51">
        <f>'Source Data'!J46</f>
        <v>175.76776701459988</v>
      </c>
      <c r="K46" s="80">
        <f t="shared" si="13"/>
        <v>0</v>
      </c>
      <c r="L46" s="291"/>
      <c r="M46" s="51">
        <f>'Source Data'!K46</f>
        <v>4394.194175364998</v>
      </c>
      <c r="N46" s="80">
        <f t="shared" si="14"/>
        <v>0</v>
      </c>
      <c r="O46" s="291"/>
      <c r="P46" s="51">
        <f>'Source Data'!L46</f>
        <v>1757.6776701459989</v>
      </c>
      <c r="Q46" s="80">
        <f t="shared" si="15"/>
        <v>0</v>
      </c>
      <c r="R46" s="94">
        <v>0</v>
      </c>
      <c r="S46" s="51"/>
      <c r="T46" s="51"/>
      <c r="U46" s="52">
        <f t="shared" si="28"/>
        <v>0</v>
      </c>
      <c r="V46" s="94">
        <f t="shared" si="2"/>
        <v>0</v>
      </c>
      <c r="W46" s="80">
        <f t="shared" si="16"/>
        <v>0</v>
      </c>
      <c r="X46" s="94">
        <f t="shared" si="17"/>
        <v>0</v>
      </c>
      <c r="Y46" s="51"/>
      <c r="Z46" s="94">
        <f t="shared" si="18"/>
        <v>0</v>
      </c>
      <c r="AA46" s="53"/>
      <c r="AB46" s="51">
        <f t="shared" si="19"/>
        <v>0</v>
      </c>
      <c r="AC46" s="95">
        <f t="shared" si="20"/>
        <v>0</v>
      </c>
      <c r="AD46" s="95">
        <f t="shared" si="29"/>
        <v>0</v>
      </c>
      <c r="AE46" s="71">
        <f>'Source Data'!N46</f>
        <v>4005</v>
      </c>
      <c r="AF46" s="91">
        <f t="shared" si="30"/>
        <v>0</v>
      </c>
      <c r="AG46" s="272"/>
      <c r="AH46" s="71">
        <f t="shared" si="21"/>
        <v>0</v>
      </c>
      <c r="AI46" s="272"/>
      <c r="AJ46" s="72">
        <f t="shared" si="31"/>
        <v>0</v>
      </c>
      <c r="AK46" s="73">
        <f t="shared" si="32"/>
        <v>0</v>
      </c>
      <c r="AL46" s="91">
        <f t="shared" si="22"/>
        <v>0</v>
      </c>
      <c r="AM46" s="82">
        <f t="shared" si="23"/>
        <v>0</v>
      </c>
      <c r="AN46" s="91">
        <f t="shared" si="24"/>
        <v>0</v>
      </c>
      <c r="AO46" s="51"/>
      <c r="AP46" s="91">
        <f t="shared" si="25"/>
        <v>0</v>
      </c>
      <c r="AQ46" s="72"/>
      <c r="AR46" s="72">
        <f t="shared" si="26"/>
        <v>0</v>
      </c>
      <c r="AS46" s="91">
        <f t="shared" si="27"/>
        <v>0</v>
      </c>
      <c r="AT46" s="81">
        <f t="shared" si="7"/>
        <v>0</v>
      </c>
      <c r="AU46" s="88">
        <f t="shared" si="8"/>
        <v>0</v>
      </c>
      <c r="AV46" s="116"/>
      <c r="AW46" s="80"/>
      <c r="AX46" s="80">
        <f t="shared" si="33"/>
        <v>0</v>
      </c>
      <c r="AY46" s="80">
        <f t="shared" si="34"/>
        <v>0</v>
      </c>
    </row>
    <row r="47" spans="1:51" ht="16.149999999999999" customHeight="1" x14ac:dyDescent="0.2">
      <c r="A47" s="58">
        <v>41</v>
      </c>
      <c r="B47" s="59" t="s">
        <v>46</v>
      </c>
      <c r="C47" s="270">
        <f>'8_2.1.18 SIS'!AD47</f>
        <v>0</v>
      </c>
      <c r="D47" s="60">
        <f>'Source Data'!H47</f>
        <v>2834.247173471952</v>
      </c>
      <c r="E47" s="65">
        <f t="shared" si="11"/>
        <v>0</v>
      </c>
      <c r="F47" s="289"/>
      <c r="G47" s="60">
        <f>'Source Data'!I47</f>
        <v>378.64303242739538</v>
      </c>
      <c r="H47" s="65">
        <f t="shared" si="12"/>
        <v>0</v>
      </c>
      <c r="I47" s="289"/>
      <c r="J47" s="60">
        <f>'Source Data'!J47</f>
        <v>103.26628157110781</v>
      </c>
      <c r="K47" s="65">
        <f t="shared" si="13"/>
        <v>0</v>
      </c>
      <c r="L47" s="289"/>
      <c r="M47" s="60">
        <f>'Source Data'!K47</f>
        <v>2581.6570392776953</v>
      </c>
      <c r="N47" s="65">
        <f t="shared" si="14"/>
        <v>0</v>
      </c>
      <c r="O47" s="289"/>
      <c r="P47" s="60">
        <f>'Source Data'!L47</f>
        <v>1032.6628157110781</v>
      </c>
      <c r="Q47" s="65">
        <f t="shared" si="15"/>
        <v>0</v>
      </c>
      <c r="R47" s="92">
        <v>0</v>
      </c>
      <c r="S47" s="60"/>
      <c r="T47" s="60"/>
      <c r="U47" s="61">
        <f t="shared" si="28"/>
        <v>0</v>
      </c>
      <c r="V47" s="92">
        <f t="shared" si="2"/>
        <v>0</v>
      </c>
      <c r="W47" s="65">
        <f t="shared" si="16"/>
        <v>0</v>
      </c>
      <c r="X47" s="92">
        <f t="shared" si="17"/>
        <v>0</v>
      </c>
      <c r="Y47" s="60"/>
      <c r="Z47" s="92">
        <f t="shared" si="18"/>
        <v>0</v>
      </c>
      <c r="AA47" s="60"/>
      <c r="AB47" s="60">
        <f t="shared" si="19"/>
        <v>0</v>
      </c>
      <c r="AC47" s="92">
        <f t="shared" si="20"/>
        <v>0</v>
      </c>
      <c r="AD47" s="96">
        <f t="shared" si="29"/>
        <v>0</v>
      </c>
      <c r="AE47" s="66">
        <f>'Source Data'!N47</f>
        <v>9547</v>
      </c>
      <c r="AF47" s="89">
        <f t="shared" si="30"/>
        <v>0</v>
      </c>
      <c r="AG47" s="270"/>
      <c r="AH47" s="66">
        <f t="shared" si="21"/>
        <v>0</v>
      </c>
      <c r="AI47" s="270"/>
      <c r="AJ47" s="68">
        <f t="shared" si="31"/>
        <v>0</v>
      </c>
      <c r="AK47" s="67">
        <f t="shared" si="32"/>
        <v>0</v>
      </c>
      <c r="AL47" s="89">
        <f t="shared" si="22"/>
        <v>0</v>
      </c>
      <c r="AM47" s="70">
        <f t="shared" si="23"/>
        <v>0</v>
      </c>
      <c r="AN47" s="89">
        <f t="shared" si="24"/>
        <v>0</v>
      </c>
      <c r="AO47" s="60"/>
      <c r="AP47" s="89">
        <f t="shared" si="25"/>
        <v>0</v>
      </c>
      <c r="AQ47" s="68"/>
      <c r="AR47" s="68">
        <f t="shared" si="26"/>
        <v>0</v>
      </c>
      <c r="AS47" s="89">
        <f t="shared" si="27"/>
        <v>0</v>
      </c>
      <c r="AT47" s="69">
        <f t="shared" si="7"/>
        <v>0</v>
      </c>
      <c r="AU47" s="86">
        <f t="shared" si="8"/>
        <v>0</v>
      </c>
      <c r="AV47" s="116"/>
      <c r="AW47" s="65"/>
      <c r="AX47" s="65">
        <f t="shared" si="33"/>
        <v>0</v>
      </c>
      <c r="AY47" s="65">
        <f t="shared" si="34"/>
        <v>0</v>
      </c>
    </row>
    <row r="48" spans="1:51" ht="16.149999999999999" customHeight="1" x14ac:dyDescent="0.2">
      <c r="A48" s="54">
        <v>42</v>
      </c>
      <c r="B48" s="55" t="s">
        <v>47</v>
      </c>
      <c r="C48" s="271">
        <f>'8_2.1.18 SIS'!AD48</f>
        <v>0</v>
      </c>
      <c r="D48" s="56">
        <f>'Source Data'!H48</f>
        <v>4267.2926645330763</v>
      </c>
      <c r="E48" s="74">
        <f t="shared" si="11"/>
        <v>0</v>
      </c>
      <c r="F48" s="290"/>
      <c r="G48" s="56">
        <f>'Source Data'!I48</f>
        <v>585.87981046741402</v>
      </c>
      <c r="H48" s="74">
        <f t="shared" si="12"/>
        <v>0</v>
      </c>
      <c r="I48" s="290"/>
      <c r="J48" s="56">
        <f>'Source Data'!J48</f>
        <v>159.78540285474929</v>
      </c>
      <c r="K48" s="74">
        <f t="shared" si="13"/>
        <v>0</v>
      </c>
      <c r="L48" s="290"/>
      <c r="M48" s="56">
        <f>'Source Data'!K48</f>
        <v>3994.6350713687325</v>
      </c>
      <c r="N48" s="74">
        <f t="shared" si="14"/>
        <v>0</v>
      </c>
      <c r="O48" s="290"/>
      <c r="P48" s="56">
        <f>'Source Data'!L48</f>
        <v>1597.8540285474928</v>
      </c>
      <c r="Q48" s="74">
        <f t="shared" si="15"/>
        <v>0</v>
      </c>
      <c r="R48" s="93">
        <v>0</v>
      </c>
      <c r="S48" s="56"/>
      <c r="T48" s="56"/>
      <c r="U48" s="57">
        <f t="shared" si="28"/>
        <v>0</v>
      </c>
      <c r="V48" s="93">
        <f t="shared" si="2"/>
        <v>0</v>
      </c>
      <c r="W48" s="74">
        <f t="shared" si="16"/>
        <v>0</v>
      </c>
      <c r="X48" s="93">
        <f t="shared" si="17"/>
        <v>0</v>
      </c>
      <c r="Y48" s="56"/>
      <c r="Z48" s="93">
        <f t="shared" si="18"/>
        <v>0</v>
      </c>
      <c r="AA48" s="56"/>
      <c r="AB48" s="56">
        <f t="shared" si="19"/>
        <v>0</v>
      </c>
      <c r="AC48" s="93">
        <f t="shared" si="20"/>
        <v>0</v>
      </c>
      <c r="AD48" s="97">
        <f t="shared" si="29"/>
        <v>0</v>
      </c>
      <c r="AE48" s="75">
        <f>'Source Data'!N48</f>
        <v>4334</v>
      </c>
      <c r="AF48" s="90">
        <f t="shared" si="30"/>
        <v>0</v>
      </c>
      <c r="AG48" s="271"/>
      <c r="AH48" s="75">
        <f t="shared" si="21"/>
        <v>0</v>
      </c>
      <c r="AI48" s="271"/>
      <c r="AJ48" s="77">
        <f t="shared" si="31"/>
        <v>0</v>
      </c>
      <c r="AK48" s="76">
        <f t="shared" si="32"/>
        <v>0</v>
      </c>
      <c r="AL48" s="90">
        <f t="shared" si="22"/>
        <v>0</v>
      </c>
      <c r="AM48" s="79">
        <f t="shared" si="23"/>
        <v>0</v>
      </c>
      <c r="AN48" s="90">
        <f t="shared" si="24"/>
        <v>0</v>
      </c>
      <c r="AO48" s="56"/>
      <c r="AP48" s="90">
        <f t="shared" si="25"/>
        <v>0</v>
      </c>
      <c r="AQ48" s="77"/>
      <c r="AR48" s="77">
        <f t="shared" si="26"/>
        <v>0</v>
      </c>
      <c r="AS48" s="90">
        <f t="shared" si="27"/>
        <v>0</v>
      </c>
      <c r="AT48" s="78">
        <f t="shared" si="7"/>
        <v>0</v>
      </c>
      <c r="AU48" s="87">
        <f t="shared" si="8"/>
        <v>0</v>
      </c>
      <c r="AV48" s="116"/>
      <c r="AW48" s="74"/>
      <c r="AX48" s="74">
        <f t="shared" si="33"/>
        <v>0</v>
      </c>
      <c r="AY48" s="74">
        <f t="shared" si="34"/>
        <v>0</v>
      </c>
    </row>
    <row r="49" spans="1:51" ht="16.149999999999999" customHeight="1" x14ac:dyDescent="0.2">
      <c r="A49" s="54">
        <v>43</v>
      </c>
      <c r="B49" s="55" t="s">
        <v>48</v>
      </c>
      <c r="C49" s="271">
        <f>'8_2.1.18 SIS'!AD49</f>
        <v>0</v>
      </c>
      <c r="D49" s="56">
        <f>'Source Data'!H49</f>
        <v>5171.5692260226861</v>
      </c>
      <c r="E49" s="74">
        <f t="shared" si="11"/>
        <v>0</v>
      </c>
      <c r="F49" s="290"/>
      <c r="G49" s="56">
        <f>'Source Data'!I49</f>
        <v>687.72808854852053</v>
      </c>
      <c r="H49" s="74">
        <f t="shared" si="12"/>
        <v>0</v>
      </c>
      <c r="I49" s="290"/>
      <c r="J49" s="56">
        <f>'Source Data'!J49</f>
        <v>187.56220596777831</v>
      </c>
      <c r="K49" s="74">
        <f t="shared" si="13"/>
        <v>0</v>
      </c>
      <c r="L49" s="290"/>
      <c r="M49" s="56">
        <f>'Source Data'!K49</f>
        <v>4689.0551491944589</v>
      </c>
      <c r="N49" s="74">
        <f t="shared" si="14"/>
        <v>0</v>
      </c>
      <c r="O49" s="290"/>
      <c r="P49" s="56">
        <f>'Source Data'!L49</f>
        <v>1875.6220596777835</v>
      </c>
      <c r="Q49" s="74">
        <f t="shared" si="15"/>
        <v>0</v>
      </c>
      <c r="R49" s="93">
        <v>0</v>
      </c>
      <c r="S49" s="56"/>
      <c r="T49" s="56"/>
      <c r="U49" s="57">
        <f t="shared" si="28"/>
        <v>0</v>
      </c>
      <c r="V49" s="93">
        <f t="shared" si="2"/>
        <v>0</v>
      </c>
      <c r="W49" s="74">
        <f t="shared" si="16"/>
        <v>0</v>
      </c>
      <c r="X49" s="93">
        <f t="shared" si="17"/>
        <v>0</v>
      </c>
      <c r="Y49" s="56"/>
      <c r="Z49" s="93">
        <f t="shared" si="18"/>
        <v>0</v>
      </c>
      <c r="AA49" s="56"/>
      <c r="AB49" s="56">
        <f t="shared" si="19"/>
        <v>0</v>
      </c>
      <c r="AC49" s="93">
        <f t="shared" si="20"/>
        <v>0</v>
      </c>
      <c r="AD49" s="97">
        <f t="shared" si="29"/>
        <v>0</v>
      </c>
      <c r="AE49" s="75">
        <f>'Source Data'!N49</f>
        <v>3642</v>
      </c>
      <c r="AF49" s="90">
        <f t="shared" si="30"/>
        <v>0</v>
      </c>
      <c r="AG49" s="271"/>
      <c r="AH49" s="75">
        <f t="shared" si="21"/>
        <v>0</v>
      </c>
      <c r="AI49" s="271"/>
      <c r="AJ49" s="77">
        <f t="shared" si="31"/>
        <v>0</v>
      </c>
      <c r="AK49" s="76">
        <f t="shared" si="32"/>
        <v>0</v>
      </c>
      <c r="AL49" s="90">
        <f t="shared" si="22"/>
        <v>0</v>
      </c>
      <c r="AM49" s="79">
        <f t="shared" si="23"/>
        <v>0</v>
      </c>
      <c r="AN49" s="90">
        <f t="shared" si="24"/>
        <v>0</v>
      </c>
      <c r="AO49" s="56"/>
      <c r="AP49" s="90">
        <f t="shared" si="25"/>
        <v>0</v>
      </c>
      <c r="AQ49" s="77"/>
      <c r="AR49" s="77">
        <f t="shared" si="26"/>
        <v>0</v>
      </c>
      <c r="AS49" s="90">
        <f t="shared" si="27"/>
        <v>0</v>
      </c>
      <c r="AT49" s="78">
        <f t="shared" si="7"/>
        <v>0</v>
      </c>
      <c r="AU49" s="87">
        <f t="shared" si="8"/>
        <v>0</v>
      </c>
      <c r="AV49" s="116"/>
      <c r="AW49" s="74"/>
      <c r="AX49" s="74">
        <f t="shared" si="33"/>
        <v>0</v>
      </c>
      <c r="AY49" s="74">
        <f t="shared" si="34"/>
        <v>0</v>
      </c>
    </row>
    <row r="50" spans="1:51" ht="16.149999999999999" customHeight="1" x14ac:dyDescent="0.2">
      <c r="A50" s="54">
        <v>44</v>
      </c>
      <c r="B50" s="55" t="s">
        <v>49</v>
      </c>
      <c r="C50" s="271">
        <f>'8_2.1.18 SIS'!AD50</f>
        <v>0</v>
      </c>
      <c r="D50" s="56">
        <f>'Source Data'!H50</f>
        <v>4763.2835459226835</v>
      </c>
      <c r="E50" s="74">
        <f t="shared" si="11"/>
        <v>0</v>
      </c>
      <c r="F50" s="290"/>
      <c r="G50" s="56">
        <f>'Source Data'!I50</f>
        <v>640.0242289674087</v>
      </c>
      <c r="H50" s="74">
        <f t="shared" si="12"/>
        <v>0</v>
      </c>
      <c r="I50" s="290"/>
      <c r="J50" s="56">
        <f>'Source Data'!J50</f>
        <v>174.5520624456569</v>
      </c>
      <c r="K50" s="74">
        <f t="shared" si="13"/>
        <v>0</v>
      </c>
      <c r="L50" s="290"/>
      <c r="M50" s="56">
        <f>'Source Data'!K50</f>
        <v>4363.8015611414239</v>
      </c>
      <c r="N50" s="74">
        <f t="shared" si="14"/>
        <v>0</v>
      </c>
      <c r="O50" s="290"/>
      <c r="P50" s="56">
        <f>'Source Data'!L50</f>
        <v>1745.5206244565691</v>
      </c>
      <c r="Q50" s="74">
        <f t="shared" si="15"/>
        <v>0</v>
      </c>
      <c r="R50" s="93">
        <v>0</v>
      </c>
      <c r="S50" s="56"/>
      <c r="T50" s="56"/>
      <c r="U50" s="57">
        <f t="shared" si="28"/>
        <v>0</v>
      </c>
      <c r="V50" s="93">
        <f t="shared" si="2"/>
        <v>0</v>
      </c>
      <c r="W50" s="74">
        <f t="shared" si="16"/>
        <v>0</v>
      </c>
      <c r="X50" s="93">
        <f t="shared" si="17"/>
        <v>0</v>
      </c>
      <c r="Y50" s="56"/>
      <c r="Z50" s="93">
        <f t="shared" si="18"/>
        <v>0</v>
      </c>
      <c r="AA50" s="56"/>
      <c r="AB50" s="56">
        <f t="shared" si="19"/>
        <v>0</v>
      </c>
      <c r="AC50" s="93">
        <f t="shared" si="20"/>
        <v>0</v>
      </c>
      <c r="AD50" s="97">
        <f t="shared" si="29"/>
        <v>0</v>
      </c>
      <c r="AE50" s="75">
        <f>'Source Data'!N50</f>
        <v>3969</v>
      </c>
      <c r="AF50" s="90">
        <f t="shared" si="30"/>
        <v>0</v>
      </c>
      <c r="AG50" s="271"/>
      <c r="AH50" s="75">
        <f t="shared" si="21"/>
        <v>0</v>
      </c>
      <c r="AI50" s="271"/>
      <c r="AJ50" s="77">
        <f t="shared" si="31"/>
        <v>0</v>
      </c>
      <c r="AK50" s="76">
        <f t="shared" si="32"/>
        <v>0</v>
      </c>
      <c r="AL50" s="90">
        <f t="shared" si="22"/>
        <v>0</v>
      </c>
      <c r="AM50" s="79">
        <f t="shared" si="23"/>
        <v>0</v>
      </c>
      <c r="AN50" s="90">
        <f t="shared" si="24"/>
        <v>0</v>
      </c>
      <c r="AO50" s="56"/>
      <c r="AP50" s="90">
        <f t="shared" si="25"/>
        <v>0</v>
      </c>
      <c r="AQ50" s="77"/>
      <c r="AR50" s="77">
        <f t="shared" si="26"/>
        <v>0</v>
      </c>
      <c r="AS50" s="90">
        <f t="shared" si="27"/>
        <v>0</v>
      </c>
      <c r="AT50" s="78">
        <f t="shared" si="7"/>
        <v>0</v>
      </c>
      <c r="AU50" s="87">
        <f t="shared" si="8"/>
        <v>0</v>
      </c>
      <c r="AV50" s="116"/>
      <c r="AW50" s="74"/>
      <c r="AX50" s="74">
        <f t="shared" si="33"/>
        <v>0</v>
      </c>
      <c r="AY50" s="74">
        <f t="shared" si="34"/>
        <v>0</v>
      </c>
    </row>
    <row r="51" spans="1:51" ht="16.149999999999999" customHeight="1" x14ac:dyDescent="0.2">
      <c r="A51" s="49">
        <v>45</v>
      </c>
      <c r="B51" s="50" t="s">
        <v>50</v>
      </c>
      <c r="C51" s="272">
        <f>'8_2.1.18 SIS'!AD51</f>
        <v>0</v>
      </c>
      <c r="D51" s="51">
        <f>'Source Data'!H51</f>
        <v>2675.6537559078151</v>
      </c>
      <c r="E51" s="80">
        <f t="shared" si="11"/>
        <v>0</v>
      </c>
      <c r="F51" s="291"/>
      <c r="G51" s="51">
        <f>'Source Data'!I51</f>
        <v>332.43156845204078</v>
      </c>
      <c r="H51" s="80">
        <f t="shared" si="12"/>
        <v>0</v>
      </c>
      <c r="I51" s="291"/>
      <c r="J51" s="51">
        <f>'Source Data'!J51</f>
        <v>90.66315503237476</v>
      </c>
      <c r="K51" s="80">
        <f t="shared" si="13"/>
        <v>0</v>
      </c>
      <c r="L51" s="291"/>
      <c r="M51" s="51">
        <f>'Source Data'!K51</f>
        <v>2266.578875809369</v>
      </c>
      <c r="N51" s="80">
        <f t="shared" si="14"/>
        <v>0</v>
      </c>
      <c r="O51" s="291"/>
      <c r="P51" s="51">
        <f>'Source Data'!L51</f>
        <v>906.63155032374766</v>
      </c>
      <c r="Q51" s="80">
        <f t="shared" si="15"/>
        <v>0</v>
      </c>
      <c r="R51" s="94">
        <v>0</v>
      </c>
      <c r="S51" s="51"/>
      <c r="T51" s="51"/>
      <c r="U51" s="52">
        <f t="shared" si="28"/>
        <v>0</v>
      </c>
      <c r="V51" s="94">
        <f t="shared" si="2"/>
        <v>0</v>
      </c>
      <c r="W51" s="80">
        <f t="shared" si="16"/>
        <v>0</v>
      </c>
      <c r="X51" s="94">
        <f t="shared" si="17"/>
        <v>0</v>
      </c>
      <c r="Y51" s="51"/>
      <c r="Z51" s="94">
        <f t="shared" si="18"/>
        <v>0</v>
      </c>
      <c r="AA51" s="53"/>
      <c r="AB51" s="51">
        <f t="shared" si="19"/>
        <v>0</v>
      </c>
      <c r="AC51" s="95">
        <f t="shared" si="20"/>
        <v>0</v>
      </c>
      <c r="AD51" s="95">
        <f t="shared" si="29"/>
        <v>0</v>
      </c>
      <c r="AE51" s="71">
        <f>'Source Data'!N51</f>
        <v>13416</v>
      </c>
      <c r="AF51" s="91">
        <f t="shared" si="30"/>
        <v>0</v>
      </c>
      <c r="AG51" s="272"/>
      <c r="AH51" s="71">
        <f t="shared" si="21"/>
        <v>0</v>
      </c>
      <c r="AI51" s="272"/>
      <c r="AJ51" s="72">
        <f t="shared" si="31"/>
        <v>0</v>
      </c>
      <c r="AK51" s="73">
        <f t="shared" si="32"/>
        <v>0</v>
      </c>
      <c r="AL51" s="91">
        <f t="shared" si="22"/>
        <v>0</v>
      </c>
      <c r="AM51" s="82">
        <f t="shared" si="23"/>
        <v>0</v>
      </c>
      <c r="AN51" s="91">
        <f t="shared" si="24"/>
        <v>0</v>
      </c>
      <c r="AO51" s="51"/>
      <c r="AP51" s="91">
        <f t="shared" si="25"/>
        <v>0</v>
      </c>
      <c r="AQ51" s="72"/>
      <c r="AR51" s="72">
        <f t="shared" si="26"/>
        <v>0</v>
      </c>
      <c r="AS51" s="91">
        <f t="shared" si="27"/>
        <v>0</v>
      </c>
      <c r="AT51" s="81">
        <f t="shared" si="7"/>
        <v>0</v>
      </c>
      <c r="AU51" s="88">
        <f t="shared" si="8"/>
        <v>0</v>
      </c>
      <c r="AV51" s="116"/>
      <c r="AW51" s="80"/>
      <c r="AX51" s="80">
        <f t="shared" si="33"/>
        <v>0</v>
      </c>
      <c r="AY51" s="80">
        <f t="shared" si="34"/>
        <v>0</v>
      </c>
    </row>
    <row r="52" spans="1:51" ht="16.149999999999999" customHeight="1" x14ac:dyDescent="0.2">
      <c r="A52" s="58">
        <v>46</v>
      </c>
      <c r="B52" s="59" t="s">
        <v>51</v>
      </c>
      <c r="C52" s="270">
        <f>'8_2.1.18 SIS'!AD52</f>
        <v>0</v>
      </c>
      <c r="D52" s="60">
        <f>'Source Data'!H52</f>
        <v>5480.4352847367336</v>
      </c>
      <c r="E52" s="65">
        <f t="shared" si="11"/>
        <v>0</v>
      </c>
      <c r="F52" s="289"/>
      <c r="G52" s="60">
        <f>'Source Data'!I52</f>
        <v>708.93963160759859</v>
      </c>
      <c r="H52" s="65">
        <f t="shared" si="12"/>
        <v>0</v>
      </c>
      <c r="I52" s="289"/>
      <c r="J52" s="60">
        <f>'Source Data'!J52</f>
        <v>193.3471722566178</v>
      </c>
      <c r="K52" s="65">
        <f t="shared" si="13"/>
        <v>0</v>
      </c>
      <c r="L52" s="289"/>
      <c r="M52" s="60">
        <f>'Source Data'!K52</f>
        <v>4833.6793064154454</v>
      </c>
      <c r="N52" s="65">
        <f t="shared" si="14"/>
        <v>0</v>
      </c>
      <c r="O52" s="289"/>
      <c r="P52" s="60">
        <f>'Source Data'!L52</f>
        <v>1933.4717225661777</v>
      </c>
      <c r="Q52" s="65">
        <f t="shared" si="15"/>
        <v>0</v>
      </c>
      <c r="R52" s="92">
        <v>0</v>
      </c>
      <c r="S52" s="60"/>
      <c r="T52" s="60"/>
      <c r="U52" s="61">
        <f t="shared" si="28"/>
        <v>0</v>
      </c>
      <c r="V52" s="92">
        <f t="shared" si="2"/>
        <v>0</v>
      </c>
      <c r="W52" s="65">
        <f t="shared" si="16"/>
        <v>0</v>
      </c>
      <c r="X52" s="92">
        <f t="shared" si="17"/>
        <v>0</v>
      </c>
      <c r="Y52" s="60"/>
      <c r="Z52" s="92">
        <f t="shared" si="18"/>
        <v>0</v>
      </c>
      <c r="AA52" s="60"/>
      <c r="AB52" s="60">
        <f t="shared" si="19"/>
        <v>0</v>
      </c>
      <c r="AC52" s="92">
        <f t="shared" si="20"/>
        <v>0</v>
      </c>
      <c r="AD52" s="96">
        <f t="shared" si="29"/>
        <v>0</v>
      </c>
      <c r="AE52" s="66">
        <f>'Source Data'!N52</f>
        <v>2991</v>
      </c>
      <c r="AF52" s="89">
        <f t="shared" si="30"/>
        <v>0</v>
      </c>
      <c r="AG52" s="270"/>
      <c r="AH52" s="66">
        <f t="shared" si="21"/>
        <v>0</v>
      </c>
      <c r="AI52" s="270"/>
      <c r="AJ52" s="68">
        <f t="shared" si="31"/>
        <v>0</v>
      </c>
      <c r="AK52" s="67">
        <f t="shared" si="32"/>
        <v>0</v>
      </c>
      <c r="AL52" s="89">
        <f t="shared" si="22"/>
        <v>0</v>
      </c>
      <c r="AM52" s="70">
        <f t="shared" si="23"/>
        <v>0</v>
      </c>
      <c r="AN52" s="89">
        <f t="shared" si="24"/>
        <v>0</v>
      </c>
      <c r="AO52" s="60"/>
      <c r="AP52" s="89">
        <f t="shared" si="25"/>
        <v>0</v>
      </c>
      <c r="AQ52" s="68"/>
      <c r="AR52" s="68">
        <f t="shared" si="26"/>
        <v>0</v>
      </c>
      <c r="AS52" s="89">
        <f t="shared" si="27"/>
        <v>0</v>
      </c>
      <c r="AT52" s="69">
        <f t="shared" si="7"/>
        <v>0</v>
      </c>
      <c r="AU52" s="86">
        <f t="shared" si="8"/>
        <v>0</v>
      </c>
      <c r="AV52" s="116"/>
      <c r="AW52" s="65"/>
      <c r="AX52" s="65">
        <f t="shared" si="33"/>
        <v>0</v>
      </c>
      <c r="AY52" s="65">
        <f t="shared" si="34"/>
        <v>0</v>
      </c>
    </row>
    <row r="53" spans="1:51" ht="16.149999999999999" customHeight="1" x14ac:dyDescent="0.2">
      <c r="A53" s="54">
        <v>47</v>
      </c>
      <c r="B53" s="55" t="s">
        <v>52</v>
      </c>
      <c r="C53" s="271">
        <f>'8_2.1.18 SIS'!AD53</f>
        <v>0</v>
      </c>
      <c r="D53" s="56">
        <f>'Source Data'!H53</f>
        <v>2851.064211175285</v>
      </c>
      <c r="E53" s="74">
        <f t="shared" si="11"/>
        <v>0</v>
      </c>
      <c r="F53" s="290"/>
      <c r="G53" s="56">
        <f>'Source Data'!I53</f>
        <v>340.85181534745152</v>
      </c>
      <c r="H53" s="74">
        <f t="shared" si="12"/>
        <v>0</v>
      </c>
      <c r="I53" s="290"/>
      <c r="J53" s="56">
        <f>'Source Data'!J53</f>
        <v>92.959586003850404</v>
      </c>
      <c r="K53" s="74">
        <f t="shared" si="13"/>
        <v>0</v>
      </c>
      <c r="L53" s="290"/>
      <c r="M53" s="56">
        <f>'Source Data'!K53</f>
        <v>2323.9896500962604</v>
      </c>
      <c r="N53" s="74">
        <f t="shared" si="14"/>
        <v>0</v>
      </c>
      <c r="O53" s="290"/>
      <c r="P53" s="56">
        <f>'Source Data'!L53</f>
        <v>929.59586003850404</v>
      </c>
      <c r="Q53" s="74">
        <f t="shared" si="15"/>
        <v>0</v>
      </c>
      <c r="R53" s="93">
        <v>0</v>
      </c>
      <c r="S53" s="56"/>
      <c r="T53" s="56"/>
      <c r="U53" s="57">
        <f t="shared" si="28"/>
        <v>0</v>
      </c>
      <c r="V53" s="93">
        <f t="shared" si="2"/>
        <v>0</v>
      </c>
      <c r="W53" s="74">
        <f t="shared" si="16"/>
        <v>0</v>
      </c>
      <c r="X53" s="93">
        <f t="shared" si="17"/>
        <v>0</v>
      </c>
      <c r="Y53" s="56"/>
      <c r="Z53" s="93">
        <f t="shared" si="18"/>
        <v>0</v>
      </c>
      <c r="AA53" s="56"/>
      <c r="AB53" s="56">
        <f t="shared" si="19"/>
        <v>0</v>
      </c>
      <c r="AC53" s="93">
        <f t="shared" si="20"/>
        <v>0</v>
      </c>
      <c r="AD53" s="97">
        <f t="shared" si="29"/>
        <v>0</v>
      </c>
      <c r="AE53" s="75">
        <f>'Source Data'!N53</f>
        <v>13043</v>
      </c>
      <c r="AF53" s="90">
        <f t="shared" si="30"/>
        <v>0</v>
      </c>
      <c r="AG53" s="271"/>
      <c r="AH53" s="75">
        <f t="shared" si="21"/>
        <v>0</v>
      </c>
      <c r="AI53" s="271"/>
      <c r="AJ53" s="77">
        <f t="shared" si="31"/>
        <v>0</v>
      </c>
      <c r="AK53" s="76">
        <f t="shared" si="32"/>
        <v>0</v>
      </c>
      <c r="AL53" s="90">
        <f t="shared" si="22"/>
        <v>0</v>
      </c>
      <c r="AM53" s="79">
        <f t="shared" si="23"/>
        <v>0</v>
      </c>
      <c r="AN53" s="90">
        <f t="shared" si="24"/>
        <v>0</v>
      </c>
      <c r="AO53" s="56"/>
      <c r="AP53" s="90">
        <f t="shared" si="25"/>
        <v>0</v>
      </c>
      <c r="AQ53" s="77"/>
      <c r="AR53" s="77">
        <f t="shared" si="26"/>
        <v>0</v>
      </c>
      <c r="AS53" s="90">
        <f t="shared" si="27"/>
        <v>0</v>
      </c>
      <c r="AT53" s="78">
        <f t="shared" si="7"/>
        <v>0</v>
      </c>
      <c r="AU53" s="87">
        <f t="shared" si="8"/>
        <v>0</v>
      </c>
      <c r="AV53" s="116"/>
      <c r="AW53" s="74"/>
      <c r="AX53" s="74">
        <f t="shared" si="33"/>
        <v>0</v>
      </c>
      <c r="AY53" s="74">
        <f t="shared" si="34"/>
        <v>0</v>
      </c>
    </row>
    <row r="54" spans="1:51" ht="16.149999999999999" customHeight="1" x14ac:dyDescent="0.2">
      <c r="A54" s="54">
        <v>48</v>
      </c>
      <c r="B54" s="55" t="s">
        <v>74</v>
      </c>
      <c r="C54" s="271">
        <f>'8_2.1.18 SIS'!AD54</f>
        <v>0</v>
      </c>
      <c r="D54" s="56">
        <f>'Source Data'!H54</f>
        <v>3995.2813864350205</v>
      </c>
      <c r="E54" s="74">
        <f t="shared" si="11"/>
        <v>0</v>
      </c>
      <c r="F54" s="290"/>
      <c r="G54" s="56">
        <f>'Source Data'!I54</f>
        <v>516.40353727376908</v>
      </c>
      <c r="H54" s="74">
        <f t="shared" si="12"/>
        <v>0</v>
      </c>
      <c r="I54" s="290"/>
      <c r="J54" s="56">
        <f>'Source Data'!J54</f>
        <v>140.83732834739155</v>
      </c>
      <c r="K54" s="74">
        <f t="shared" si="13"/>
        <v>0</v>
      </c>
      <c r="L54" s="290"/>
      <c r="M54" s="56">
        <f>'Source Data'!K54</f>
        <v>3520.9332086847894</v>
      </c>
      <c r="N54" s="74">
        <f t="shared" si="14"/>
        <v>0</v>
      </c>
      <c r="O54" s="290"/>
      <c r="P54" s="56">
        <f>'Source Data'!L54</f>
        <v>1408.3732834739153</v>
      </c>
      <c r="Q54" s="74">
        <f t="shared" si="15"/>
        <v>0</v>
      </c>
      <c r="R54" s="93">
        <v>0</v>
      </c>
      <c r="S54" s="56"/>
      <c r="T54" s="56"/>
      <c r="U54" s="57">
        <f t="shared" si="28"/>
        <v>0</v>
      </c>
      <c r="V54" s="93">
        <f t="shared" si="2"/>
        <v>0</v>
      </c>
      <c r="W54" s="74">
        <f t="shared" si="16"/>
        <v>0</v>
      </c>
      <c r="X54" s="93">
        <f t="shared" si="17"/>
        <v>0</v>
      </c>
      <c r="Y54" s="56"/>
      <c r="Z54" s="93">
        <f t="shared" si="18"/>
        <v>0</v>
      </c>
      <c r="AA54" s="56"/>
      <c r="AB54" s="56">
        <f t="shared" si="19"/>
        <v>0</v>
      </c>
      <c r="AC54" s="93">
        <f t="shared" si="20"/>
        <v>0</v>
      </c>
      <c r="AD54" s="97">
        <f t="shared" si="29"/>
        <v>0</v>
      </c>
      <c r="AE54" s="75">
        <f>'Source Data'!N54</f>
        <v>5158</v>
      </c>
      <c r="AF54" s="90">
        <f t="shared" si="30"/>
        <v>0</v>
      </c>
      <c r="AG54" s="271"/>
      <c r="AH54" s="75">
        <f t="shared" si="21"/>
        <v>0</v>
      </c>
      <c r="AI54" s="271"/>
      <c r="AJ54" s="77">
        <f t="shared" si="31"/>
        <v>0</v>
      </c>
      <c r="AK54" s="76">
        <f t="shared" si="32"/>
        <v>0</v>
      </c>
      <c r="AL54" s="90">
        <f t="shared" si="22"/>
        <v>0</v>
      </c>
      <c r="AM54" s="79">
        <f t="shared" si="23"/>
        <v>0</v>
      </c>
      <c r="AN54" s="90">
        <f t="shared" si="24"/>
        <v>0</v>
      </c>
      <c r="AO54" s="56"/>
      <c r="AP54" s="90">
        <f t="shared" si="25"/>
        <v>0</v>
      </c>
      <c r="AQ54" s="77"/>
      <c r="AR54" s="77">
        <f t="shared" si="26"/>
        <v>0</v>
      </c>
      <c r="AS54" s="90">
        <f t="shared" si="27"/>
        <v>0</v>
      </c>
      <c r="AT54" s="78">
        <f t="shared" si="7"/>
        <v>0</v>
      </c>
      <c r="AU54" s="87">
        <f t="shared" si="8"/>
        <v>0</v>
      </c>
      <c r="AV54" s="116"/>
      <c r="AW54" s="74"/>
      <c r="AX54" s="74">
        <f t="shared" si="33"/>
        <v>0</v>
      </c>
      <c r="AY54" s="74">
        <f t="shared" si="34"/>
        <v>0</v>
      </c>
    </row>
    <row r="55" spans="1:51" ht="16.149999999999999" customHeight="1" x14ac:dyDescent="0.2">
      <c r="A55" s="54">
        <v>49</v>
      </c>
      <c r="B55" s="55" t="s">
        <v>53</v>
      </c>
      <c r="C55" s="271">
        <f>'8_2.1.18 SIS'!AD55</f>
        <v>1</v>
      </c>
      <c r="D55" s="56">
        <f>'Source Data'!H55</f>
        <v>4510.9600632140227</v>
      </c>
      <c r="E55" s="74">
        <f t="shared" si="11"/>
        <v>4510.9600632140227</v>
      </c>
      <c r="F55" s="290"/>
      <c r="G55" s="56">
        <f>'Source Data'!I55</f>
        <v>660.79145627436594</v>
      </c>
      <c r="H55" s="74">
        <f t="shared" si="12"/>
        <v>0</v>
      </c>
      <c r="I55" s="290"/>
      <c r="J55" s="56">
        <f>'Source Data'!J55</f>
        <v>180.21585171119071</v>
      </c>
      <c r="K55" s="74">
        <f t="shared" si="13"/>
        <v>0</v>
      </c>
      <c r="L55" s="290"/>
      <c r="M55" s="56">
        <f>'Source Data'!K55</f>
        <v>4505.3962927797675</v>
      </c>
      <c r="N55" s="74">
        <f t="shared" si="14"/>
        <v>0</v>
      </c>
      <c r="O55" s="290"/>
      <c r="P55" s="56">
        <f>'Source Data'!L55</f>
        <v>1802.158517111907</v>
      </c>
      <c r="Q55" s="74">
        <f t="shared" si="15"/>
        <v>0</v>
      </c>
      <c r="R55" s="93">
        <v>4691</v>
      </c>
      <c r="S55" s="56"/>
      <c r="T55" s="56"/>
      <c r="U55" s="57">
        <f t="shared" si="28"/>
        <v>0</v>
      </c>
      <c r="V55" s="93">
        <f t="shared" si="2"/>
        <v>4691</v>
      </c>
      <c r="W55" s="74">
        <f t="shared" si="16"/>
        <v>-12</v>
      </c>
      <c r="X55" s="93">
        <f t="shared" si="17"/>
        <v>4679</v>
      </c>
      <c r="Y55" s="56"/>
      <c r="Z55" s="93">
        <f t="shared" si="18"/>
        <v>4679</v>
      </c>
      <c r="AA55" s="56"/>
      <c r="AB55" s="56">
        <f t="shared" si="19"/>
        <v>4679</v>
      </c>
      <c r="AC55" s="93">
        <f t="shared" si="20"/>
        <v>390</v>
      </c>
      <c r="AD55" s="97">
        <f t="shared" si="29"/>
        <v>4679</v>
      </c>
      <c r="AE55" s="75">
        <f>'Source Data'!N55</f>
        <v>2655</v>
      </c>
      <c r="AF55" s="90">
        <f t="shared" si="30"/>
        <v>2655</v>
      </c>
      <c r="AG55" s="271"/>
      <c r="AH55" s="75">
        <f t="shared" si="21"/>
        <v>0</v>
      </c>
      <c r="AI55" s="271"/>
      <c r="AJ55" s="77">
        <f t="shared" si="31"/>
        <v>0</v>
      </c>
      <c r="AK55" s="76">
        <f t="shared" si="32"/>
        <v>0</v>
      </c>
      <c r="AL55" s="90">
        <f t="shared" si="22"/>
        <v>2655</v>
      </c>
      <c r="AM55" s="79">
        <f t="shared" si="23"/>
        <v>-7</v>
      </c>
      <c r="AN55" s="90">
        <f t="shared" si="24"/>
        <v>2648</v>
      </c>
      <c r="AO55" s="56"/>
      <c r="AP55" s="90">
        <f t="shared" si="25"/>
        <v>2648</v>
      </c>
      <c r="AQ55" s="77"/>
      <c r="AR55" s="77">
        <f t="shared" si="26"/>
        <v>2648</v>
      </c>
      <c r="AS55" s="90">
        <f t="shared" si="27"/>
        <v>221</v>
      </c>
      <c r="AT55" s="78">
        <f t="shared" si="7"/>
        <v>7327</v>
      </c>
      <c r="AU55" s="87">
        <f t="shared" si="8"/>
        <v>611</v>
      </c>
      <c r="AV55" s="116"/>
      <c r="AW55" s="74"/>
      <c r="AX55" s="74">
        <f t="shared" si="33"/>
        <v>7</v>
      </c>
      <c r="AY55" s="74">
        <f t="shared" si="34"/>
        <v>7</v>
      </c>
    </row>
    <row r="56" spans="1:51" ht="16.149999999999999" customHeight="1" x14ac:dyDescent="0.2">
      <c r="A56" s="49">
        <v>50</v>
      </c>
      <c r="B56" s="50" t="s">
        <v>54</v>
      </c>
      <c r="C56" s="272">
        <f>'8_2.1.18 SIS'!AD56</f>
        <v>39</v>
      </c>
      <c r="D56" s="51">
        <f>'Source Data'!H56</f>
        <v>4738.7087437121554</v>
      </c>
      <c r="E56" s="80">
        <f t="shared" si="11"/>
        <v>184809.64100477405</v>
      </c>
      <c r="F56" s="291"/>
      <c r="G56" s="51">
        <f>'Source Data'!I56</f>
        <v>638.95176727517901</v>
      </c>
      <c r="H56" s="80">
        <f t="shared" si="12"/>
        <v>0</v>
      </c>
      <c r="I56" s="291"/>
      <c r="J56" s="51">
        <f>'Source Data'!J56</f>
        <v>174.25957289323065</v>
      </c>
      <c r="K56" s="80">
        <f t="shared" si="13"/>
        <v>0</v>
      </c>
      <c r="L56" s="291"/>
      <c r="M56" s="51">
        <f>'Source Data'!K56</f>
        <v>4356.4893223307663</v>
      </c>
      <c r="N56" s="80">
        <f t="shared" si="14"/>
        <v>0</v>
      </c>
      <c r="O56" s="291"/>
      <c r="P56" s="51">
        <f>'Source Data'!L56</f>
        <v>1742.5957289323062</v>
      </c>
      <c r="Q56" s="80">
        <f t="shared" si="15"/>
        <v>0</v>
      </c>
      <c r="R56" s="94">
        <v>220475</v>
      </c>
      <c r="S56" s="51"/>
      <c r="T56" s="51"/>
      <c r="U56" s="52">
        <f t="shared" si="28"/>
        <v>0</v>
      </c>
      <c r="V56" s="94">
        <f t="shared" si="2"/>
        <v>220475</v>
      </c>
      <c r="W56" s="80">
        <f t="shared" si="16"/>
        <v>-551</v>
      </c>
      <c r="X56" s="94">
        <f t="shared" si="17"/>
        <v>219924</v>
      </c>
      <c r="Y56" s="51"/>
      <c r="Z56" s="94">
        <f t="shared" si="18"/>
        <v>219924</v>
      </c>
      <c r="AA56" s="53"/>
      <c r="AB56" s="51">
        <f t="shared" si="19"/>
        <v>219924</v>
      </c>
      <c r="AC56" s="95">
        <f t="shared" si="20"/>
        <v>18327</v>
      </c>
      <c r="AD56" s="95">
        <f t="shared" si="29"/>
        <v>219924</v>
      </c>
      <c r="AE56" s="71">
        <f>'Source Data'!N56</f>
        <v>3490</v>
      </c>
      <c r="AF56" s="91">
        <f t="shared" si="30"/>
        <v>136110</v>
      </c>
      <c r="AG56" s="272"/>
      <c r="AH56" s="71">
        <f t="shared" si="21"/>
        <v>0</v>
      </c>
      <c r="AI56" s="272"/>
      <c r="AJ56" s="72">
        <f t="shared" si="31"/>
        <v>0</v>
      </c>
      <c r="AK56" s="73">
        <f t="shared" si="32"/>
        <v>0</v>
      </c>
      <c r="AL56" s="91">
        <f t="shared" si="22"/>
        <v>136110</v>
      </c>
      <c r="AM56" s="82">
        <f t="shared" si="23"/>
        <v>-340</v>
      </c>
      <c r="AN56" s="91">
        <f t="shared" si="24"/>
        <v>135770</v>
      </c>
      <c r="AO56" s="51"/>
      <c r="AP56" s="91">
        <f t="shared" si="25"/>
        <v>135770</v>
      </c>
      <c r="AQ56" s="72"/>
      <c r="AR56" s="72">
        <f t="shared" si="26"/>
        <v>135770</v>
      </c>
      <c r="AS56" s="91">
        <f t="shared" si="27"/>
        <v>11314</v>
      </c>
      <c r="AT56" s="81">
        <f t="shared" si="7"/>
        <v>355694</v>
      </c>
      <c r="AU56" s="88">
        <f t="shared" si="8"/>
        <v>29641</v>
      </c>
      <c r="AV56" s="116"/>
      <c r="AW56" s="80"/>
      <c r="AX56" s="80">
        <f t="shared" si="33"/>
        <v>340</v>
      </c>
      <c r="AY56" s="80">
        <f t="shared" si="34"/>
        <v>340</v>
      </c>
    </row>
    <row r="57" spans="1:51" ht="16.149999999999999" customHeight="1" x14ac:dyDescent="0.2">
      <c r="A57" s="58">
        <v>51</v>
      </c>
      <c r="B57" s="59" t="s">
        <v>55</v>
      </c>
      <c r="C57" s="270">
        <f>'8_2.1.18 SIS'!AD57</f>
        <v>1</v>
      </c>
      <c r="D57" s="60">
        <f>'Source Data'!H57</f>
        <v>4281.7369154997223</v>
      </c>
      <c r="E57" s="65">
        <f t="shared" si="11"/>
        <v>4281.7369154997223</v>
      </c>
      <c r="F57" s="289"/>
      <c r="G57" s="60">
        <f>'Source Data'!I57</f>
        <v>570.93395934473472</v>
      </c>
      <c r="H57" s="65">
        <f t="shared" si="12"/>
        <v>0</v>
      </c>
      <c r="I57" s="289"/>
      <c r="J57" s="60">
        <f>'Source Data'!J57</f>
        <v>155.70926163947308</v>
      </c>
      <c r="K57" s="65">
        <f t="shared" si="13"/>
        <v>0</v>
      </c>
      <c r="L57" s="289"/>
      <c r="M57" s="60">
        <f>'Source Data'!K57</f>
        <v>3892.7315409868274</v>
      </c>
      <c r="N57" s="65">
        <f t="shared" si="14"/>
        <v>0</v>
      </c>
      <c r="O57" s="289"/>
      <c r="P57" s="60">
        <f>'Source Data'!L57</f>
        <v>1557.0926163947308</v>
      </c>
      <c r="Q57" s="65">
        <f t="shared" si="15"/>
        <v>0</v>
      </c>
      <c r="R57" s="92">
        <v>4853</v>
      </c>
      <c r="S57" s="60"/>
      <c r="T57" s="60"/>
      <c r="U57" s="61">
        <f t="shared" si="28"/>
        <v>0</v>
      </c>
      <c r="V57" s="92">
        <f t="shared" si="2"/>
        <v>4853</v>
      </c>
      <c r="W57" s="65">
        <f t="shared" si="16"/>
        <v>-12</v>
      </c>
      <c r="X57" s="92">
        <f t="shared" si="17"/>
        <v>4841</v>
      </c>
      <c r="Y57" s="60"/>
      <c r="Z57" s="92">
        <f t="shared" si="18"/>
        <v>4841</v>
      </c>
      <c r="AA57" s="60"/>
      <c r="AB57" s="60">
        <f t="shared" si="19"/>
        <v>4841</v>
      </c>
      <c r="AC57" s="92">
        <f t="shared" si="20"/>
        <v>403</v>
      </c>
      <c r="AD57" s="96">
        <f t="shared" si="29"/>
        <v>4841</v>
      </c>
      <c r="AE57" s="66">
        <f>'Source Data'!N57</f>
        <v>4268</v>
      </c>
      <c r="AF57" s="89">
        <f t="shared" si="30"/>
        <v>4268</v>
      </c>
      <c r="AG57" s="270"/>
      <c r="AH57" s="66">
        <f t="shared" si="21"/>
        <v>0</v>
      </c>
      <c r="AI57" s="270"/>
      <c r="AJ57" s="68">
        <f t="shared" si="31"/>
        <v>0</v>
      </c>
      <c r="AK57" s="67">
        <f t="shared" si="32"/>
        <v>0</v>
      </c>
      <c r="AL57" s="89">
        <f t="shared" si="22"/>
        <v>4268</v>
      </c>
      <c r="AM57" s="70">
        <f t="shared" si="23"/>
        <v>-11</v>
      </c>
      <c r="AN57" s="89">
        <f t="shared" si="24"/>
        <v>4257</v>
      </c>
      <c r="AO57" s="60"/>
      <c r="AP57" s="89">
        <f t="shared" si="25"/>
        <v>4257</v>
      </c>
      <c r="AQ57" s="68"/>
      <c r="AR57" s="68">
        <f t="shared" si="26"/>
        <v>4257</v>
      </c>
      <c r="AS57" s="89">
        <f t="shared" si="27"/>
        <v>355</v>
      </c>
      <c r="AT57" s="69">
        <f t="shared" si="7"/>
        <v>9098</v>
      </c>
      <c r="AU57" s="86">
        <f t="shared" si="8"/>
        <v>758</v>
      </c>
      <c r="AV57" s="116"/>
      <c r="AW57" s="65"/>
      <c r="AX57" s="65">
        <f t="shared" si="33"/>
        <v>11</v>
      </c>
      <c r="AY57" s="65">
        <f t="shared" si="34"/>
        <v>11</v>
      </c>
    </row>
    <row r="58" spans="1:51" ht="16.149999999999999" customHeight="1" x14ac:dyDescent="0.2">
      <c r="A58" s="54">
        <v>52</v>
      </c>
      <c r="B58" s="55" t="s">
        <v>56</v>
      </c>
      <c r="C58" s="271">
        <f>'8_2.1.18 SIS'!AD58</f>
        <v>0</v>
      </c>
      <c r="D58" s="56">
        <f>'Source Data'!H58</f>
        <v>4477.885435486186</v>
      </c>
      <c r="E58" s="74">
        <f t="shared" si="11"/>
        <v>0</v>
      </c>
      <c r="F58" s="290"/>
      <c r="G58" s="56">
        <f>'Source Data'!I58</f>
        <v>601.39043740535396</v>
      </c>
      <c r="H58" s="74">
        <f t="shared" si="12"/>
        <v>0</v>
      </c>
      <c r="I58" s="290"/>
      <c r="J58" s="56">
        <f>'Source Data'!J58</f>
        <v>164.01557383782384</v>
      </c>
      <c r="K58" s="74">
        <f t="shared" si="13"/>
        <v>0</v>
      </c>
      <c r="L58" s="290"/>
      <c r="M58" s="56">
        <f>'Source Data'!K58</f>
        <v>4100.3893459455958</v>
      </c>
      <c r="N58" s="74">
        <f t="shared" si="14"/>
        <v>0</v>
      </c>
      <c r="O58" s="290"/>
      <c r="P58" s="56">
        <f>'Source Data'!L58</f>
        <v>1640.1557383782383</v>
      </c>
      <c r="Q58" s="74">
        <f t="shared" si="15"/>
        <v>0</v>
      </c>
      <c r="R58" s="93">
        <v>0</v>
      </c>
      <c r="S58" s="56"/>
      <c r="T58" s="56"/>
      <c r="U58" s="57">
        <f t="shared" si="28"/>
        <v>0</v>
      </c>
      <c r="V58" s="93">
        <f t="shared" si="2"/>
        <v>0</v>
      </c>
      <c r="W58" s="74">
        <f t="shared" si="16"/>
        <v>0</v>
      </c>
      <c r="X58" s="93">
        <f t="shared" si="17"/>
        <v>0</v>
      </c>
      <c r="Y58" s="56"/>
      <c r="Z58" s="93">
        <f t="shared" si="18"/>
        <v>0</v>
      </c>
      <c r="AA58" s="56"/>
      <c r="AB58" s="56">
        <f t="shared" si="19"/>
        <v>0</v>
      </c>
      <c r="AC58" s="93">
        <f t="shared" si="20"/>
        <v>0</v>
      </c>
      <c r="AD58" s="97">
        <f t="shared" si="29"/>
        <v>0</v>
      </c>
      <c r="AE58" s="75">
        <f>'Source Data'!N58</f>
        <v>5924</v>
      </c>
      <c r="AF58" s="90">
        <f t="shared" si="30"/>
        <v>0</v>
      </c>
      <c r="AG58" s="271"/>
      <c r="AH58" s="75">
        <f t="shared" si="21"/>
        <v>0</v>
      </c>
      <c r="AI58" s="271"/>
      <c r="AJ58" s="77">
        <f t="shared" si="31"/>
        <v>0</v>
      </c>
      <c r="AK58" s="76">
        <f t="shared" si="32"/>
        <v>0</v>
      </c>
      <c r="AL58" s="90">
        <f t="shared" si="22"/>
        <v>0</v>
      </c>
      <c r="AM58" s="79">
        <f t="shared" si="23"/>
        <v>0</v>
      </c>
      <c r="AN58" s="90">
        <f t="shared" si="24"/>
        <v>0</v>
      </c>
      <c r="AO58" s="56"/>
      <c r="AP58" s="90">
        <f t="shared" si="25"/>
        <v>0</v>
      </c>
      <c r="AQ58" s="77"/>
      <c r="AR58" s="77">
        <f t="shared" si="26"/>
        <v>0</v>
      </c>
      <c r="AS58" s="90">
        <f t="shared" si="27"/>
        <v>0</v>
      </c>
      <c r="AT58" s="78">
        <f t="shared" si="7"/>
        <v>0</v>
      </c>
      <c r="AU58" s="87">
        <f t="shared" si="8"/>
        <v>0</v>
      </c>
      <c r="AV58" s="116"/>
      <c r="AW58" s="74"/>
      <c r="AX58" s="74">
        <f t="shared" si="33"/>
        <v>0</v>
      </c>
      <c r="AY58" s="74">
        <f t="shared" si="34"/>
        <v>0</v>
      </c>
    </row>
    <row r="59" spans="1:51" ht="16.149999999999999" customHeight="1" x14ac:dyDescent="0.2">
      <c r="A59" s="54">
        <v>53</v>
      </c>
      <c r="B59" s="55" t="s">
        <v>57</v>
      </c>
      <c r="C59" s="271">
        <f>'8_2.1.18 SIS'!AD59</f>
        <v>0</v>
      </c>
      <c r="D59" s="56">
        <f>'Source Data'!H59</f>
        <v>4674.7758891865669</v>
      </c>
      <c r="E59" s="74">
        <f t="shared" si="11"/>
        <v>0</v>
      </c>
      <c r="F59" s="290"/>
      <c r="G59" s="56">
        <f>'Source Data'!I59</f>
        <v>663.32493479155164</v>
      </c>
      <c r="H59" s="74">
        <f t="shared" si="12"/>
        <v>0</v>
      </c>
      <c r="I59" s="290"/>
      <c r="J59" s="56">
        <f>'Source Data'!J59</f>
        <v>180.90680039769586</v>
      </c>
      <c r="K59" s="74">
        <f t="shared" si="13"/>
        <v>0</v>
      </c>
      <c r="L59" s="290"/>
      <c r="M59" s="56">
        <f>'Source Data'!K59</f>
        <v>4522.670009942397</v>
      </c>
      <c r="N59" s="74">
        <f t="shared" si="14"/>
        <v>0</v>
      </c>
      <c r="O59" s="290"/>
      <c r="P59" s="56">
        <f>'Source Data'!L59</f>
        <v>1809.0680039769588</v>
      </c>
      <c r="Q59" s="74">
        <f t="shared" si="15"/>
        <v>0</v>
      </c>
      <c r="R59" s="93">
        <v>0</v>
      </c>
      <c r="S59" s="56"/>
      <c r="T59" s="56"/>
      <c r="U59" s="57">
        <f t="shared" si="28"/>
        <v>0</v>
      </c>
      <c r="V59" s="93">
        <f t="shared" si="2"/>
        <v>0</v>
      </c>
      <c r="W59" s="74">
        <f t="shared" si="16"/>
        <v>0</v>
      </c>
      <c r="X59" s="93">
        <f t="shared" si="17"/>
        <v>0</v>
      </c>
      <c r="Y59" s="56"/>
      <c r="Z59" s="93">
        <f t="shared" si="18"/>
        <v>0</v>
      </c>
      <c r="AA59" s="56"/>
      <c r="AB59" s="56">
        <f t="shared" si="19"/>
        <v>0</v>
      </c>
      <c r="AC59" s="93">
        <f t="shared" si="20"/>
        <v>0</v>
      </c>
      <c r="AD59" s="97">
        <f t="shared" si="29"/>
        <v>0</v>
      </c>
      <c r="AE59" s="75">
        <f>'Source Data'!N59</f>
        <v>2670</v>
      </c>
      <c r="AF59" s="90">
        <f t="shared" si="30"/>
        <v>0</v>
      </c>
      <c r="AG59" s="271"/>
      <c r="AH59" s="75">
        <f t="shared" si="21"/>
        <v>0</v>
      </c>
      <c r="AI59" s="271"/>
      <c r="AJ59" s="77">
        <f t="shared" si="31"/>
        <v>0</v>
      </c>
      <c r="AK59" s="76">
        <f t="shared" si="32"/>
        <v>0</v>
      </c>
      <c r="AL59" s="90">
        <f t="shared" si="22"/>
        <v>0</v>
      </c>
      <c r="AM59" s="79">
        <f t="shared" si="23"/>
        <v>0</v>
      </c>
      <c r="AN59" s="90">
        <f t="shared" si="24"/>
        <v>0</v>
      </c>
      <c r="AO59" s="56"/>
      <c r="AP59" s="90">
        <f t="shared" si="25"/>
        <v>0</v>
      </c>
      <c r="AQ59" s="77"/>
      <c r="AR59" s="77">
        <f t="shared" si="26"/>
        <v>0</v>
      </c>
      <c r="AS59" s="90">
        <f t="shared" si="27"/>
        <v>0</v>
      </c>
      <c r="AT59" s="78">
        <f t="shared" si="7"/>
        <v>0</v>
      </c>
      <c r="AU59" s="87">
        <f t="shared" si="8"/>
        <v>0</v>
      </c>
      <c r="AV59" s="116"/>
      <c r="AW59" s="74"/>
      <c r="AX59" s="74">
        <f t="shared" si="33"/>
        <v>0</v>
      </c>
      <c r="AY59" s="74">
        <f t="shared" si="34"/>
        <v>0</v>
      </c>
    </row>
    <row r="60" spans="1:51" ht="16.149999999999999" customHeight="1" x14ac:dyDescent="0.2">
      <c r="A60" s="54">
        <v>54</v>
      </c>
      <c r="B60" s="55" t="s">
        <v>58</v>
      </c>
      <c r="C60" s="271">
        <f>'8_2.1.18 SIS'!AD60</f>
        <v>0</v>
      </c>
      <c r="D60" s="56">
        <f>'Source Data'!H60</f>
        <v>4784.5850415334589</v>
      </c>
      <c r="E60" s="74">
        <f t="shared" si="11"/>
        <v>0</v>
      </c>
      <c r="F60" s="290"/>
      <c r="G60" s="56">
        <f>'Source Data'!I60</f>
        <v>583.70660052312871</v>
      </c>
      <c r="H60" s="74">
        <f t="shared" si="12"/>
        <v>0</v>
      </c>
      <c r="I60" s="290"/>
      <c r="J60" s="56">
        <f>'Source Data'!J60</f>
        <v>159.19270923358056</v>
      </c>
      <c r="K60" s="74">
        <f t="shared" si="13"/>
        <v>0</v>
      </c>
      <c r="L60" s="290"/>
      <c r="M60" s="56">
        <f>'Source Data'!K60</f>
        <v>3979.8177308395143</v>
      </c>
      <c r="N60" s="74">
        <f t="shared" si="14"/>
        <v>0</v>
      </c>
      <c r="O60" s="290"/>
      <c r="P60" s="56">
        <f>'Source Data'!L60</f>
        <v>1591.9270923358056</v>
      </c>
      <c r="Q60" s="74">
        <f t="shared" si="15"/>
        <v>0</v>
      </c>
      <c r="R60" s="93">
        <v>0</v>
      </c>
      <c r="S60" s="56"/>
      <c r="T60" s="56"/>
      <c r="U60" s="57">
        <f t="shared" si="28"/>
        <v>0</v>
      </c>
      <c r="V60" s="93">
        <f t="shared" si="2"/>
        <v>0</v>
      </c>
      <c r="W60" s="74">
        <f t="shared" si="16"/>
        <v>0</v>
      </c>
      <c r="X60" s="93">
        <f t="shared" si="17"/>
        <v>0</v>
      </c>
      <c r="Y60" s="56"/>
      <c r="Z60" s="93">
        <f t="shared" si="18"/>
        <v>0</v>
      </c>
      <c r="AA60" s="56"/>
      <c r="AB60" s="56">
        <f t="shared" si="19"/>
        <v>0</v>
      </c>
      <c r="AC60" s="93">
        <f t="shared" si="20"/>
        <v>0</v>
      </c>
      <c r="AD60" s="97">
        <f t="shared" si="29"/>
        <v>0</v>
      </c>
      <c r="AE60" s="75">
        <f>'Source Data'!N60</f>
        <v>5141</v>
      </c>
      <c r="AF60" s="90">
        <f t="shared" si="30"/>
        <v>0</v>
      </c>
      <c r="AG60" s="271"/>
      <c r="AH60" s="75">
        <f t="shared" si="21"/>
        <v>0</v>
      </c>
      <c r="AI60" s="271"/>
      <c r="AJ60" s="77">
        <f t="shared" si="31"/>
        <v>0</v>
      </c>
      <c r="AK60" s="76">
        <f t="shared" si="32"/>
        <v>0</v>
      </c>
      <c r="AL60" s="90">
        <f t="shared" si="22"/>
        <v>0</v>
      </c>
      <c r="AM60" s="79">
        <f t="shared" si="23"/>
        <v>0</v>
      </c>
      <c r="AN60" s="90">
        <f t="shared" si="24"/>
        <v>0</v>
      </c>
      <c r="AO60" s="56"/>
      <c r="AP60" s="90">
        <f t="shared" si="25"/>
        <v>0</v>
      </c>
      <c r="AQ60" s="77"/>
      <c r="AR60" s="77">
        <f t="shared" si="26"/>
        <v>0</v>
      </c>
      <c r="AS60" s="90">
        <f t="shared" si="27"/>
        <v>0</v>
      </c>
      <c r="AT60" s="78">
        <f t="shared" si="7"/>
        <v>0</v>
      </c>
      <c r="AU60" s="87">
        <f t="shared" si="8"/>
        <v>0</v>
      </c>
      <c r="AV60" s="116"/>
      <c r="AW60" s="74"/>
      <c r="AX60" s="74">
        <f t="shared" si="33"/>
        <v>0</v>
      </c>
      <c r="AY60" s="74">
        <f t="shared" si="34"/>
        <v>0</v>
      </c>
    </row>
    <row r="61" spans="1:51" ht="16.149999999999999" customHeight="1" x14ac:dyDescent="0.2">
      <c r="A61" s="49">
        <v>55</v>
      </c>
      <c r="B61" s="50" t="s">
        <v>59</v>
      </c>
      <c r="C61" s="272">
        <f>'8_2.1.18 SIS'!AD61</f>
        <v>0</v>
      </c>
      <c r="D61" s="51">
        <f>'Source Data'!H61</f>
        <v>4501.7236472239638</v>
      </c>
      <c r="E61" s="80">
        <f t="shared" si="11"/>
        <v>0</v>
      </c>
      <c r="F61" s="291"/>
      <c r="G61" s="51">
        <f>'Source Data'!I61</f>
        <v>593.48544210889816</v>
      </c>
      <c r="H61" s="80">
        <f t="shared" si="12"/>
        <v>0</v>
      </c>
      <c r="I61" s="291"/>
      <c r="J61" s="51">
        <f>'Source Data'!J61</f>
        <v>161.8596660296995</v>
      </c>
      <c r="K61" s="80">
        <f t="shared" si="13"/>
        <v>0</v>
      </c>
      <c r="L61" s="291"/>
      <c r="M61" s="51">
        <f>'Source Data'!K61</f>
        <v>4046.4916507424882</v>
      </c>
      <c r="N61" s="80">
        <f t="shared" si="14"/>
        <v>0</v>
      </c>
      <c r="O61" s="291"/>
      <c r="P61" s="51">
        <f>'Source Data'!L61</f>
        <v>1618.596660296995</v>
      </c>
      <c r="Q61" s="80">
        <f t="shared" si="15"/>
        <v>0</v>
      </c>
      <c r="R61" s="94">
        <v>0</v>
      </c>
      <c r="S61" s="51"/>
      <c r="T61" s="51"/>
      <c r="U61" s="52">
        <f t="shared" si="28"/>
        <v>0</v>
      </c>
      <c r="V61" s="94">
        <f t="shared" si="2"/>
        <v>0</v>
      </c>
      <c r="W61" s="80">
        <f t="shared" si="16"/>
        <v>0</v>
      </c>
      <c r="X61" s="94">
        <f t="shared" si="17"/>
        <v>0</v>
      </c>
      <c r="Y61" s="51"/>
      <c r="Z61" s="94">
        <f t="shared" si="18"/>
        <v>0</v>
      </c>
      <c r="AA61" s="53"/>
      <c r="AB61" s="51">
        <f t="shared" si="19"/>
        <v>0</v>
      </c>
      <c r="AC61" s="95">
        <f t="shared" si="20"/>
        <v>0</v>
      </c>
      <c r="AD61" s="95">
        <f t="shared" si="29"/>
        <v>0</v>
      </c>
      <c r="AE61" s="71">
        <f>'Source Data'!N61</f>
        <v>3703</v>
      </c>
      <c r="AF61" s="91">
        <f t="shared" si="30"/>
        <v>0</v>
      </c>
      <c r="AG61" s="272"/>
      <c r="AH61" s="71">
        <f t="shared" si="21"/>
        <v>0</v>
      </c>
      <c r="AI61" s="272"/>
      <c r="AJ61" s="72">
        <f t="shared" si="31"/>
        <v>0</v>
      </c>
      <c r="AK61" s="73">
        <f t="shared" si="32"/>
        <v>0</v>
      </c>
      <c r="AL61" s="91">
        <f t="shared" si="22"/>
        <v>0</v>
      </c>
      <c r="AM61" s="82">
        <f t="shared" si="23"/>
        <v>0</v>
      </c>
      <c r="AN61" s="91">
        <f t="shared" si="24"/>
        <v>0</v>
      </c>
      <c r="AO61" s="51"/>
      <c r="AP61" s="91">
        <f t="shared" si="25"/>
        <v>0</v>
      </c>
      <c r="AQ61" s="72"/>
      <c r="AR61" s="72">
        <f t="shared" si="26"/>
        <v>0</v>
      </c>
      <c r="AS61" s="91">
        <f t="shared" si="27"/>
        <v>0</v>
      </c>
      <c r="AT61" s="81">
        <f t="shared" si="7"/>
        <v>0</v>
      </c>
      <c r="AU61" s="88">
        <f t="shared" si="8"/>
        <v>0</v>
      </c>
      <c r="AV61" s="116"/>
      <c r="AW61" s="80"/>
      <c r="AX61" s="80">
        <f t="shared" si="33"/>
        <v>0</v>
      </c>
      <c r="AY61" s="80">
        <f t="shared" si="34"/>
        <v>0</v>
      </c>
    </row>
    <row r="62" spans="1:51" ht="16.149999999999999" customHeight="1" x14ac:dyDescent="0.2">
      <c r="A62" s="58">
        <v>56</v>
      </c>
      <c r="B62" s="59" t="s">
        <v>60</v>
      </c>
      <c r="C62" s="270">
        <f>'8_2.1.18 SIS'!AD62</f>
        <v>0</v>
      </c>
      <c r="D62" s="60">
        <f>'Source Data'!H62</f>
        <v>5010.1657022009513</v>
      </c>
      <c r="E62" s="65">
        <f t="shared" si="11"/>
        <v>0</v>
      </c>
      <c r="F62" s="289"/>
      <c r="G62" s="60">
        <f>'Source Data'!I62</f>
        <v>665.40831600253398</v>
      </c>
      <c r="H62" s="65">
        <f t="shared" si="12"/>
        <v>0</v>
      </c>
      <c r="I62" s="289"/>
      <c r="J62" s="60">
        <f>'Source Data'!J62</f>
        <v>181.4749952734183</v>
      </c>
      <c r="K62" s="65">
        <f t="shared" si="13"/>
        <v>0</v>
      </c>
      <c r="L62" s="289"/>
      <c r="M62" s="60">
        <f>'Source Data'!K62</f>
        <v>4536.8748818354579</v>
      </c>
      <c r="N62" s="65">
        <f t="shared" si="14"/>
        <v>0</v>
      </c>
      <c r="O62" s="289"/>
      <c r="P62" s="60">
        <f>'Source Data'!L62</f>
        <v>1814.7499527341834</v>
      </c>
      <c r="Q62" s="65">
        <f t="shared" si="15"/>
        <v>0</v>
      </c>
      <c r="R62" s="92">
        <v>0</v>
      </c>
      <c r="S62" s="60"/>
      <c r="T62" s="60"/>
      <c r="U62" s="61">
        <f t="shared" si="28"/>
        <v>0</v>
      </c>
      <c r="V62" s="92">
        <f t="shared" si="2"/>
        <v>0</v>
      </c>
      <c r="W62" s="65">
        <f t="shared" si="16"/>
        <v>0</v>
      </c>
      <c r="X62" s="92">
        <f t="shared" si="17"/>
        <v>0</v>
      </c>
      <c r="Y62" s="60"/>
      <c r="Z62" s="92">
        <f t="shared" si="18"/>
        <v>0</v>
      </c>
      <c r="AA62" s="60"/>
      <c r="AB62" s="60">
        <f t="shared" si="19"/>
        <v>0</v>
      </c>
      <c r="AC62" s="92">
        <f t="shared" si="20"/>
        <v>0</v>
      </c>
      <c r="AD62" s="96">
        <f t="shared" si="29"/>
        <v>0</v>
      </c>
      <c r="AE62" s="66">
        <f>'Source Data'!N62</f>
        <v>4203</v>
      </c>
      <c r="AF62" s="89">
        <f t="shared" si="30"/>
        <v>0</v>
      </c>
      <c r="AG62" s="270"/>
      <c r="AH62" s="66">
        <f t="shared" si="21"/>
        <v>0</v>
      </c>
      <c r="AI62" s="270"/>
      <c r="AJ62" s="68">
        <f t="shared" si="31"/>
        <v>0</v>
      </c>
      <c r="AK62" s="67">
        <f t="shared" si="32"/>
        <v>0</v>
      </c>
      <c r="AL62" s="89">
        <f t="shared" si="22"/>
        <v>0</v>
      </c>
      <c r="AM62" s="70">
        <f t="shared" si="23"/>
        <v>0</v>
      </c>
      <c r="AN62" s="89">
        <f t="shared" si="24"/>
        <v>0</v>
      </c>
      <c r="AO62" s="60"/>
      <c r="AP62" s="89">
        <f t="shared" si="25"/>
        <v>0</v>
      </c>
      <c r="AQ62" s="68"/>
      <c r="AR62" s="68">
        <f t="shared" si="26"/>
        <v>0</v>
      </c>
      <c r="AS62" s="89">
        <f t="shared" si="27"/>
        <v>0</v>
      </c>
      <c r="AT62" s="69">
        <f t="shared" si="7"/>
        <v>0</v>
      </c>
      <c r="AU62" s="86">
        <f t="shared" si="8"/>
        <v>0</v>
      </c>
      <c r="AV62" s="116"/>
      <c r="AW62" s="65"/>
      <c r="AX62" s="65">
        <f t="shared" si="33"/>
        <v>0</v>
      </c>
      <c r="AY62" s="65">
        <f t="shared" si="34"/>
        <v>0</v>
      </c>
    </row>
    <row r="63" spans="1:51" ht="16.149999999999999" customHeight="1" x14ac:dyDescent="0.2">
      <c r="A63" s="54">
        <v>57</v>
      </c>
      <c r="B63" s="55" t="s">
        <v>61</v>
      </c>
      <c r="C63" s="271">
        <f>'8_2.1.18 SIS'!AD63</f>
        <v>25</v>
      </c>
      <c r="D63" s="56">
        <f>'Source Data'!H63</f>
        <v>4811.4108022710652</v>
      </c>
      <c r="E63" s="74">
        <f t="shared" si="11"/>
        <v>120285.27005677663</v>
      </c>
      <c r="F63" s="290"/>
      <c r="G63" s="56">
        <f>'Source Data'!I63</f>
        <v>666.15521612667408</v>
      </c>
      <c r="H63" s="74">
        <f t="shared" si="12"/>
        <v>0</v>
      </c>
      <c r="I63" s="290"/>
      <c r="J63" s="56">
        <f>'Source Data'!J63</f>
        <v>181.67869530727472</v>
      </c>
      <c r="K63" s="74">
        <f t="shared" si="13"/>
        <v>0</v>
      </c>
      <c r="L63" s="290"/>
      <c r="M63" s="56">
        <f>'Source Data'!K63</f>
        <v>4541.967382681868</v>
      </c>
      <c r="N63" s="74">
        <f t="shared" si="14"/>
        <v>0</v>
      </c>
      <c r="O63" s="290"/>
      <c r="P63" s="56">
        <f>'Source Data'!L63</f>
        <v>1816.7869530727471</v>
      </c>
      <c r="Q63" s="74">
        <f t="shared" si="15"/>
        <v>0</v>
      </c>
      <c r="R63" s="93">
        <v>128642</v>
      </c>
      <c r="S63" s="56"/>
      <c r="T63" s="56"/>
      <c r="U63" s="57">
        <f t="shared" si="28"/>
        <v>0</v>
      </c>
      <c r="V63" s="93">
        <f t="shared" si="2"/>
        <v>128642</v>
      </c>
      <c r="W63" s="74">
        <f t="shared" si="16"/>
        <v>-322</v>
      </c>
      <c r="X63" s="93">
        <f t="shared" si="17"/>
        <v>128320</v>
      </c>
      <c r="Y63" s="56"/>
      <c r="Z63" s="93">
        <f t="shared" si="18"/>
        <v>128320</v>
      </c>
      <c r="AA63" s="56"/>
      <c r="AB63" s="56">
        <f t="shared" si="19"/>
        <v>128320</v>
      </c>
      <c r="AC63" s="93">
        <f t="shared" si="20"/>
        <v>10693</v>
      </c>
      <c r="AD63" s="97">
        <f t="shared" si="29"/>
        <v>128320</v>
      </c>
      <c r="AE63" s="75">
        <f>'Source Data'!N63</f>
        <v>2620</v>
      </c>
      <c r="AF63" s="90">
        <f t="shared" si="30"/>
        <v>65500</v>
      </c>
      <c r="AG63" s="271"/>
      <c r="AH63" s="75">
        <f t="shared" si="21"/>
        <v>0</v>
      </c>
      <c r="AI63" s="271"/>
      <c r="AJ63" s="77">
        <f t="shared" si="31"/>
        <v>0</v>
      </c>
      <c r="AK63" s="76">
        <f t="shared" si="32"/>
        <v>0</v>
      </c>
      <c r="AL63" s="90">
        <f t="shared" si="22"/>
        <v>65500</v>
      </c>
      <c r="AM63" s="79">
        <f t="shared" si="23"/>
        <v>-164</v>
      </c>
      <c r="AN63" s="90">
        <f t="shared" si="24"/>
        <v>65336</v>
      </c>
      <c r="AO63" s="56"/>
      <c r="AP63" s="90">
        <f t="shared" si="25"/>
        <v>65336</v>
      </c>
      <c r="AQ63" s="77"/>
      <c r="AR63" s="77">
        <f t="shared" si="26"/>
        <v>65336</v>
      </c>
      <c r="AS63" s="90">
        <f t="shared" si="27"/>
        <v>5445</v>
      </c>
      <c r="AT63" s="78">
        <f t="shared" si="7"/>
        <v>193656</v>
      </c>
      <c r="AU63" s="87">
        <f t="shared" si="8"/>
        <v>16138</v>
      </c>
      <c r="AV63" s="116"/>
      <c r="AW63" s="74"/>
      <c r="AX63" s="74">
        <f t="shared" si="33"/>
        <v>164</v>
      </c>
      <c r="AY63" s="74">
        <f t="shared" si="34"/>
        <v>164</v>
      </c>
    </row>
    <row r="64" spans="1:51" ht="16.149999999999999" customHeight="1" x14ac:dyDescent="0.2">
      <c r="A64" s="54">
        <v>58</v>
      </c>
      <c r="B64" s="55" t="s">
        <v>62</v>
      </c>
      <c r="C64" s="271">
        <f>'8_2.1.18 SIS'!AD64</f>
        <v>0</v>
      </c>
      <c r="D64" s="56">
        <f>'Source Data'!H64</f>
        <v>5358.2852334446507</v>
      </c>
      <c r="E64" s="74">
        <f t="shared" si="11"/>
        <v>0</v>
      </c>
      <c r="F64" s="290"/>
      <c r="G64" s="56">
        <f>'Source Data'!I64</f>
        <v>740.81098599764084</v>
      </c>
      <c r="H64" s="74">
        <f t="shared" si="12"/>
        <v>0</v>
      </c>
      <c r="I64" s="290"/>
      <c r="J64" s="56">
        <f>'Source Data'!J64</f>
        <v>202.03935981753844</v>
      </c>
      <c r="K64" s="74">
        <f t="shared" si="13"/>
        <v>0</v>
      </c>
      <c r="L64" s="290"/>
      <c r="M64" s="56">
        <f>'Source Data'!K64</f>
        <v>5050.9839954384606</v>
      </c>
      <c r="N64" s="74">
        <f t="shared" si="14"/>
        <v>0</v>
      </c>
      <c r="O64" s="290"/>
      <c r="P64" s="56">
        <f>'Source Data'!L64</f>
        <v>2020.3935981753841</v>
      </c>
      <c r="Q64" s="74">
        <f t="shared" si="15"/>
        <v>0</v>
      </c>
      <c r="R64" s="93">
        <v>0</v>
      </c>
      <c r="S64" s="56"/>
      <c r="T64" s="56"/>
      <c r="U64" s="57">
        <f t="shared" si="28"/>
        <v>0</v>
      </c>
      <c r="V64" s="93">
        <f t="shared" si="2"/>
        <v>0</v>
      </c>
      <c r="W64" s="74">
        <f t="shared" si="16"/>
        <v>0</v>
      </c>
      <c r="X64" s="93">
        <f t="shared" si="17"/>
        <v>0</v>
      </c>
      <c r="Y64" s="56"/>
      <c r="Z64" s="93">
        <f t="shared" si="18"/>
        <v>0</v>
      </c>
      <c r="AA64" s="56"/>
      <c r="AB64" s="56">
        <f t="shared" si="19"/>
        <v>0</v>
      </c>
      <c r="AC64" s="93">
        <f t="shared" si="20"/>
        <v>0</v>
      </c>
      <c r="AD64" s="97">
        <f t="shared" si="29"/>
        <v>0</v>
      </c>
      <c r="AE64" s="75">
        <f>'Source Data'!N64</f>
        <v>2215</v>
      </c>
      <c r="AF64" s="90">
        <f t="shared" si="30"/>
        <v>0</v>
      </c>
      <c r="AG64" s="271"/>
      <c r="AH64" s="75">
        <f t="shared" si="21"/>
        <v>0</v>
      </c>
      <c r="AI64" s="271"/>
      <c r="AJ64" s="77">
        <f t="shared" si="31"/>
        <v>0</v>
      </c>
      <c r="AK64" s="76">
        <f t="shared" si="32"/>
        <v>0</v>
      </c>
      <c r="AL64" s="90">
        <f t="shared" si="22"/>
        <v>0</v>
      </c>
      <c r="AM64" s="79">
        <f t="shared" si="23"/>
        <v>0</v>
      </c>
      <c r="AN64" s="90">
        <f t="shared" si="24"/>
        <v>0</v>
      </c>
      <c r="AO64" s="56"/>
      <c r="AP64" s="90">
        <f t="shared" si="25"/>
        <v>0</v>
      </c>
      <c r="AQ64" s="77"/>
      <c r="AR64" s="77">
        <f t="shared" si="26"/>
        <v>0</v>
      </c>
      <c r="AS64" s="90">
        <f t="shared" si="27"/>
        <v>0</v>
      </c>
      <c r="AT64" s="78">
        <f t="shared" si="7"/>
        <v>0</v>
      </c>
      <c r="AU64" s="87">
        <f t="shared" si="8"/>
        <v>0</v>
      </c>
      <c r="AV64" s="116"/>
      <c r="AW64" s="74"/>
      <c r="AX64" s="74">
        <f t="shared" si="33"/>
        <v>0</v>
      </c>
      <c r="AY64" s="74">
        <f t="shared" si="34"/>
        <v>0</v>
      </c>
    </row>
    <row r="65" spans="1:51" ht="16.149999999999999" customHeight="1" x14ac:dyDescent="0.2">
      <c r="A65" s="54">
        <v>59</v>
      </c>
      <c r="B65" s="55" t="s">
        <v>63</v>
      </c>
      <c r="C65" s="271">
        <f>'8_2.1.18 SIS'!AD65</f>
        <v>0</v>
      </c>
      <c r="D65" s="56">
        <f>'Source Data'!H65</f>
        <v>5144.4669727805904</v>
      </c>
      <c r="E65" s="74">
        <f t="shared" si="11"/>
        <v>0</v>
      </c>
      <c r="F65" s="290"/>
      <c r="G65" s="56">
        <f>'Source Data'!I65</f>
        <v>778.80539593788717</v>
      </c>
      <c r="H65" s="74">
        <f t="shared" si="12"/>
        <v>0</v>
      </c>
      <c r="I65" s="290"/>
      <c r="J65" s="56">
        <f>'Source Data'!J65</f>
        <v>212.40147161942375</v>
      </c>
      <c r="K65" s="74">
        <f t="shared" si="13"/>
        <v>0</v>
      </c>
      <c r="L65" s="290"/>
      <c r="M65" s="56">
        <f>'Source Data'!K65</f>
        <v>5310.0367904855939</v>
      </c>
      <c r="N65" s="74">
        <f t="shared" si="14"/>
        <v>0</v>
      </c>
      <c r="O65" s="290"/>
      <c r="P65" s="56">
        <f>'Source Data'!L65</f>
        <v>2124.0147161942373</v>
      </c>
      <c r="Q65" s="74">
        <f t="shared" si="15"/>
        <v>0</v>
      </c>
      <c r="R65" s="93">
        <v>0</v>
      </c>
      <c r="S65" s="56"/>
      <c r="T65" s="56"/>
      <c r="U65" s="57">
        <f t="shared" si="28"/>
        <v>0</v>
      </c>
      <c r="V65" s="93">
        <f t="shared" si="2"/>
        <v>0</v>
      </c>
      <c r="W65" s="74">
        <f t="shared" si="16"/>
        <v>0</v>
      </c>
      <c r="X65" s="93">
        <f t="shared" si="17"/>
        <v>0</v>
      </c>
      <c r="Y65" s="56"/>
      <c r="Z65" s="93">
        <f t="shared" si="18"/>
        <v>0</v>
      </c>
      <c r="AA65" s="56"/>
      <c r="AB65" s="56">
        <f t="shared" si="19"/>
        <v>0</v>
      </c>
      <c r="AC65" s="93">
        <f t="shared" si="20"/>
        <v>0</v>
      </c>
      <c r="AD65" s="97">
        <f t="shared" si="29"/>
        <v>0</v>
      </c>
      <c r="AE65" s="75">
        <f>'Source Data'!N65</f>
        <v>1488</v>
      </c>
      <c r="AF65" s="90">
        <f t="shared" si="30"/>
        <v>0</v>
      </c>
      <c r="AG65" s="271"/>
      <c r="AH65" s="75">
        <f t="shared" si="21"/>
        <v>0</v>
      </c>
      <c r="AI65" s="271"/>
      <c r="AJ65" s="77">
        <f t="shared" si="31"/>
        <v>0</v>
      </c>
      <c r="AK65" s="76">
        <f t="shared" si="32"/>
        <v>0</v>
      </c>
      <c r="AL65" s="90">
        <f t="shared" si="22"/>
        <v>0</v>
      </c>
      <c r="AM65" s="79">
        <f t="shared" si="23"/>
        <v>0</v>
      </c>
      <c r="AN65" s="90">
        <f t="shared" si="24"/>
        <v>0</v>
      </c>
      <c r="AO65" s="56"/>
      <c r="AP65" s="90">
        <f t="shared" si="25"/>
        <v>0</v>
      </c>
      <c r="AQ65" s="77"/>
      <c r="AR65" s="77">
        <f t="shared" si="26"/>
        <v>0</v>
      </c>
      <c r="AS65" s="90">
        <f t="shared" si="27"/>
        <v>0</v>
      </c>
      <c r="AT65" s="78">
        <f t="shared" si="7"/>
        <v>0</v>
      </c>
      <c r="AU65" s="87">
        <f t="shared" si="8"/>
        <v>0</v>
      </c>
      <c r="AV65" s="116"/>
      <c r="AW65" s="74"/>
      <c r="AX65" s="74">
        <f t="shared" si="33"/>
        <v>0</v>
      </c>
      <c r="AY65" s="74">
        <f t="shared" si="34"/>
        <v>0</v>
      </c>
    </row>
    <row r="66" spans="1:51" ht="16.149999999999999" customHeight="1" x14ac:dyDescent="0.2">
      <c r="A66" s="49">
        <v>60</v>
      </c>
      <c r="B66" s="50" t="s">
        <v>64</v>
      </c>
      <c r="C66" s="272">
        <f>'8_2.1.18 SIS'!AD66</f>
        <v>0</v>
      </c>
      <c r="D66" s="51">
        <f>'Source Data'!H66</f>
        <v>4859.4948474230696</v>
      </c>
      <c r="E66" s="80">
        <f t="shared" si="11"/>
        <v>0</v>
      </c>
      <c r="F66" s="291"/>
      <c r="G66" s="51">
        <f>'Source Data'!I66</f>
        <v>654.17710868659628</v>
      </c>
      <c r="H66" s="80">
        <f t="shared" si="12"/>
        <v>0</v>
      </c>
      <c r="I66" s="291"/>
      <c r="J66" s="51">
        <f>'Source Data'!J66</f>
        <v>178.41193873270808</v>
      </c>
      <c r="K66" s="80">
        <f t="shared" si="13"/>
        <v>0</v>
      </c>
      <c r="L66" s="291"/>
      <c r="M66" s="51">
        <f>'Source Data'!K66</f>
        <v>4460.2984683177028</v>
      </c>
      <c r="N66" s="80">
        <f t="shared" si="14"/>
        <v>0</v>
      </c>
      <c r="O66" s="291"/>
      <c r="P66" s="51">
        <f>'Source Data'!L66</f>
        <v>1784.1193873270811</v>
      </c>
      <c r="Q66" s="80">
        <f t="shared" si="15"/>
        <v>0</v>
      </c>
      <c r="R66" s="94">
        <v>0</v>
      </c>
      <c r="S66" s="51"/>
      <c r="T66" s="51"/>
      <c r="U66" s="52">
        <f t="shared" si="28"/>
        <v>0</v>
      </c>
      <c r="V66" s="94">
        <f t="shared" si="2"/>
        <v>0</v>
      </c>
      <c r="W66" s="80">
        <f t="shared" si="16"/>
        <v>0</v>
      </c>
      <c r="X66" s="94">
        <f t="shared" si="17"/>
        <v>0</v>
      </c>
      <c r="Y66" s="51"/>
      <c r="Z66" s="94">
        <f t="shared" si="18"/>
        <v>0</v>
      </c>
      <c r="AA66" s="53"/>
      <c r="AB66" s="51">
        <f t="shared" si="19"/>
        <v>0</v>
      </c>
      <c r="AC66" s="95">
        <f t="shared" si="20"/>
        <v>0</v>
      </c>
      <c r="AD66" s="95">
        <f t="shared" si="29"/>
        <v>0</v>
      </c>
      <c r="AE66" s="71">
        <f>'Source Data'!N66</f>
        <v>4045</v>
      </c>
      <c r="AF66" s="91">
        <f t="shared" si="30"/>
        <v>0</v>
      </c>
      <c r="AG66" s="272"/>
      <c r="AH66" s="71">
        <f t="shared" si="21"/>
        <v>0</v>
      </c>
      <c r="AI66" s="272"/>
      <c r="AJ66" s="72">
        <f t="shared" si="31"/>
        <v>0</v>
      </c>
      <c r="AK66" s="73">
        <f t="shared" si="32"/>
        <v>0</v>
      </c>
      <c r="AL66" s="91">
        <f t="shared" si="22"/>
        <v>0</v>
      </c>
      <c r="AM66" s="82">
        <f t="shared" si="23"/>
        <v>0</v>
      </c>
      <c r="AN66" s="91">
        <f t="shared" si="24"/>
        <v>0</v>
      </c>
      <c r="AO66" s="51"/>
      <c r="AP66" s="91">
        <f t="shared" si="25"/>
        <v>0</v>
      </c>
      <c r="AQ66" s="72"/>
      <c r="AR66" s="72">
        <f t="shared" si="26"/>
        <v>0</v>
      </c>
      <c r="AS66" s="91">
        <f t="shared" si="27"/>
        <v>0</v>
      </c>
      <c r="AT66" s="81">
        <f t="shared" si="7"/>
        <v>0</v>
      </c>
      <c r="AU66" s="88">
        <f t="shared" si="8"/>
        <v>0</v>
      </c>
      <c r="AV66" s="116"/>
      <c r="AW66" s="80"/>
      <c r="AX66" s="80">
        <f t="shared" si="33"/>
        <v>0</v>
      </c>
      <c r="AY66" s="80">
        <f t="shared" si="34"/>
        <v>0</v>
      </c>
    </row>
    <row r="67" spans="1:51" ht="16.149999999999999" customHeight="1" x14ac:dyDescent="0.2">
      <c r="A67" s="58">
        <v>61</v>
      </c>
      <c r="B67" s="59" t="s">
        <v>65</v>
      </c>
      <c r="C67" s="270">
        <f>'8_2.1.18 SIS'!AD67</f>
        <v>0</v>
      </c>
      <c r="D67" s="60">
        <f>'Source Data'!H67</f>
        <v>2804.2748979691619</v>
      </c>
      <c r="E67" s="65">
        <f t="shared" si="11"/>
        <v>0</v>
      </c>
      <c r="F67" s="289"/>
      <c r="G67" s="60">
        <f>'Source Data'!I67</f>
        <v>381.62134806778147</v>
      </c>
      <c r="H67" s="65">
        <f t="shared" si="12"/>
        <v>0</v>
      </c>
      <c r="I67" s="289"/>
      <c r="J67" s="60">
        <f>'Source Data'!J67</f>
        <v>104.0785494730313</v>
      </c>
      <c r="K67" s="65">
        <f t="shared" si="13"/>
        <v>0</v>
      </c>
      <c r="L67" s="289"/>
      <c r="M67" s="60">
        <f>'Source Data'!K67</f>
        <v>2601.9637368257822</v>
      </c>
      <c r="N67" s="65">
        <f t="shared" si="14"/>
        <v>0</v>
      </c>
      <c r="O67" s="289"/>
      <c r="P67" s="60">
        <f>'Source Data'!L67</f>
        <v>1040.7854947303128</v>
      </c>
      <c r="Q67" s="65">
        <f t="shared" si="15"/>
        <v>0</v>
      </c>
      <c r="R67" s="92">
        <v>0</v>
      </c>
      <c r="S67" s="60"/>
      <c r="T67" s="60"/>
      <c r="U67" s="61">
        <f t="shared" si="28"/>
        <v>0</v>
      </c>
      <c r="V67" s="92">
        <f t="shared" si="2"/>
        <v>0</v>
      </c>
      <c r="W67" s="65">
        <f t="shared" si="16"/>
        <v>0</v>
      </c>
      <c r="X67" s="92">
        <f t="shared" si="17"/>
        <v>0</v>
      </c>
      <c r="Y67" s="60"/>
      <c r="Z67" s="92">
        <f t="shared" si="18"/>
        <v>0</v>
      </c>
      <c r="AA67" s="60"/>
      <c r="AB67" s="60">
        <f t="shared" si="19"/>
        <v>0</v>
      </c>
      <c r="AC67" s="92">
        <f t="shared" si="20"/>
        <v>0</v>
      </c>
      <c r="AD67" s="96">
        <f t="shared" si="29"/>
        <v>0</v>
      </c>
      <c r="AE67" s="66">
        <f>'Source Data'!N67</f>
        <v>9576</v>
      </c>
      <c r="AF67" s="89">
        <f t="shared" si="30"/>
        <v>0</v>
      </c>
      <c r="AG67" s="270"/>
      <c r="AH67" s="66">
        <f t="shared" si="21"/>
        <v>0</v>
      </c>
      <c r="AI67" s="270"/>
      <c r="AJ67" s="68">
        <f t="shared" si="31"/>
        <v>0</v>
      </c>
      <c r="AK67" s="67">
        <f t="shared" si="32"/>
        <v>0</v>
      </c>
      <c r="AL67" s="89">
        <f t="shared" si="22"/>
        <v>0</v>
      </c>
      <c r="AM67" s="70">
        <f t="shared" si="23"/>
        <v>0</v>
      </c>
      <c r="AN67" s="89">
        <f t="shared" si="24"/>
        <v>0</v>
      </c>
      <c r="AO67" s="60"/>
      <c r="AP67" s="89">
        <f t="shared" si="25"/>
        <v>0</v>
      </c>
      <c r="AQ67" s="68"/>
      <c r="AR67" s="68">
        <f t="shared" si="26"/>
        <v>0</v>
      </c>
      <c r="AS67" s="89">
        <f t="shared" si="27"/>
        <v>0</v>
      </c>
      <c r="AT67" s="69">
        <f t="shared" si="7"/>
        <v>0</v>
      </c>
      <c r="AU67" s="86">
        <f t="shared" si="8"/>
        <v>0</v>
      </c>
      <c r="AV67" s="116"/>
      <c r="AW67" s="65"/>
      <c r="AX67" s="65">
        <f t="shared" si="33"/>
        <v>0</v>
      </c>
      <c r="AY67" s="65">
        <f t="shared" si="34"/>
        <v>0</v>
      </c>
    </row>
    <row r="68" spans="1:51" ht="16.149999999999999" customHeight="1" x14ac:dyDescent="0.2">
      <c r="A68" s="54">
        <v>62</v>
      </c>
      <c r="B68" s="55" t="s">
        <v>66</v>
      </c>
      <c r="C68" s="271">
        <f>'8_2.1.18 SIS'!AD68</f>
        <v>0</v>
      </c>
      <c r="D68" s="56">
        <f>'Source Data'!H68</f>
        <v>4883.7599729981075</v>
      </c>
      <c r="E68" s="74">
        <f t="shared" si="11"/>
        <v>0</v>
      </c>
      <c r="F68" s="290"/>
      <c r="G68" s="56">
        <f>'Source Data'!I68</f>
        <v>736.06666112665073</v>
      </c>
      <c r="H68" s="74">
        <f t="shared" si="12"/>
        <v>0</v>
      </c>
      <c r="I68" s="290"/>
      <c r="J68" s="56">
        <f>'Source Data'!J68</f>
        <v>200.74545303454113</v>
      </c>
      <c r="K68" s="74">
        <f t="shared" si="13"/>
        <v>0</v>
      </c>
      <c r="L68" s="290"/>
      <c r="M68" s="56">
        <f>'Source Data'!K68</f>
        <v>5018.6363258635274</v>
      </c>
      <c r="N68" s="74">
        <f t="shared" si="14"/>
        <v>0</v>
      </c>
      <c r="O68" s="290"/>
      <c r="P68" s="56">
        <f>'Source Data'!L68</f>
        <v>2007.4545303454111</v>
      </c>
      <c r="Q68" s="74">
        <f t="shared" si="15"/>
        <v>0</v>
      </c>
      <c r="R68" s="93">
        <v>0</v>
      </c>
      <c r="S68" s="56"/>
      <c r="T68" s="56"/>
      <c r="U68" s="57">
        <f t="shared" si="28"/>
        <v>0</v>
      </c>
      <c r="V68" s="93">
        <f t="shared" si="2"/>
        <v>0</v>
      </c>
      <c r="W68" s="74">
        <f t="shared" si="16"/>
        <v>0</v>
      </c>
      <c r="X68" s="93">
        <f t="shared" si="17"/>
        <v>0</v>
      </c>
      <c r="Y68" s="56"/>
      <c r="Z68" s="93">
        <f t="shared" si="18"/>
        <v>0</v>
      </c>
      <c r="AA68" s="56"/>
      <c r="AB68" s="56">
        <f t="shared" si="19"/>
        <v>0</v>
      </c>
      <c r="AC68" s="93">
        <f t="shared" si="20"/>
        <v>0</v>
      </c>
      <c r="AD68" s="97">
        <f t="shared" si="29"/>
        <v>0</v>
      </c>
      <c r="AE68" s="75">
        <f>'Source Data'!N68</f>
        <v>1997</v>
      </c>
      <c r="AF68" s="90">
        <f t="shared" si="30"/>
        <v>0</v>
      </c>
      <c r="AG68" s="271"/>
      <c r="AH68" s="75">
        <f t="shared" si="21"/>
        <v>0</v>
      </c>
      <c r="AI68" s="271"/>
      <c r="AJ68" s="77">
        <f t="shared" si="31"/>
        <v>0</v>
      </c>
      <c r="AK68" s="76">
        <f t="shared" si="32"/>
        <v>0</v>
      </c>
      <c r="AL68" s="90">
        <f t="shared" si="22"/>
        <v>0</v>
      </c>
      <c r="AM68" s="79">
        <f t="shared" si="23"/>
        <v>0</v>
      </c>
      <c r="AN68" s="90">
        <f t="shared" si="24"/>
        <v>0</v>
      </c>
      <c r="AO68" s="56"/>
      <c r="AP68" s="90">
        <f t="shared" si="25"/>
        <v>0</v>
      </c>
      <c r="AQ68" s="77"/>
      <c r="AR68" s="77">
        <f t="shared" si="26"/>
        <v>0</v>
      </c>
      <c r="AS68" s="90">
        <f t="shared" si="27"/>
        <v>0</v>
      </c>
      <c r="AT68" s="78">
        <f t="shared" si="7"/>
        <v>0</v>
      </c>
      <c r="AU68" s="87">
        <f t="shared" si="8"/>
        <v>0</v>
      </c>
      <c r="AV68" s="116"/>
      <c r="AW68" s="74"/>
      <c r="AX68" s="74">
        <f t="shared" si="33"/>
        <v>0</v>
      </c>
      <c r="AY68" s="74">
        <f t="shared" si="34"/>
        <v>0</v>
      </c>
    </row>
    <row r="69" spans="1:51" ht="16.149999999999999" customHeight="1" x14ac:dyDescent="0.2">
      <c r="A69" s="54">
        <v>63</v>
      </c>
      <c r="B69" s="55" t="s">
        <v>67</v>
      </c>
      <c r="C69" s="271">
        <f>'8_2.1.18 SIS'!AD69</f>
        <v>0</v>
      </c>
      <c r="D69" s="56">
        <f>'Source Data'!H69</f>
        <v>3617.9669570727483</v>
      </c>
      <c r="E69" s="74">
        <f t="shared" si="11"/>
        <v>0</v>
      </c>
      <c r="F69" s="290"/>
      <c r="G69" s="56">
        <f>'Source Data'!I69</f>
        <v>455.19374290754848</v>
      </c>
      <c r="H69" s="74">
        <f t="shared" si="12"/>
        <v>0</v>
      </c>
      <c r="I69" s="290"/>
      <c r="J69" s="56">
        <f>'Source Data'!J69</f>
        <v>124.14374806569505</v>
      </c>
      <c r="K69" s="74">
        <f t="shared" si="13"/>
        <v>0</v>
      </c>
      <c r="L69" s="290"/>
      <c r="M69" s="56">
        <f>'Source Data'!K69</f>
        <v>3103.5937016423763</v>
      </c>
      <c r="N69" s="74">
        <f t="shared" si="14"/>
        <v>0</v>
      </c>
      <c r="O69" s="290"/>
      <c r="P69" s="56">
        <f>'Source Data'!L69</f>
        <v>1241.4374806569506</v>
      </c>
      <c r="Q69" s="74">
        <f t="shared" si="15"/>
        <v>0</v>
      </c>
      <c r="R69" s="93">
        <v>0</v>
      </c>
      <c r="S69" s="56"/>
      <c r="T69" s="56"/>
      <c r="U69" s="57">
        <f t="shared" si="28"/>
        <v>0</v>
      </c>
      <c r="V69" s="93">
        <f t="shared" si="2"/>
        <v>0</v>
      </c>
      <c r="W69" s="74">
        <f t="shared" si="16"/>
        <v>0</v>
      </c>
      <c r="X69" s="93">
        <f t="shared" si="17"/>
        <v>0</v>
      </c>
      <c r="Y69" s="56"/>
      <c r="Z69" s="93">
        <f t="shared" si="18"/>
        <v>0</v>
      </c>
      <c r="AA69" s="56"/>
      <c r="AB69" s="56">
        <f t="shared" si="19"/>
        <v>0</v>
      </c>
      <c r="AC69" s="93">
        <f t="shared" si="20"/>
        <v>0</v>
      </c>
      <c r="AD69" s="97">
        <f t="shared" si="29"/>
        <v>0</v>
      </c>
      <c r="AE69" s="75">
        <f>'Source Data'!N69</f>
        <v>7559</v>
      </c>
      <c r="AF69" s="90">
        <f t="shared" si="30"/>
        <v>0</v>
      </c>
      <c r="AG69" s="271"/>
      <c r="AH69" s="75">
        <f t="shared" si="21"/>
        <v>0</v>
      </c>
      <c r="AI69" s="271"/>
      <c r="AJ69" s="77">
        <f t="shared" si="31"/>
        <v>0</v>
      </c>
      <c r="AK69" s="76">
        <f t="shared" si="32"/>
        <v>0</v>
      </c>
      <c r="AL69" s="90">
        <f t="shared" si="22"/>
        <v>0</v>
      </c>
      <c r="AM69" s="79">
        <f t="shared" si="23"/>
        <v>0</v>
      </c>
      <c r="AN69" s="90">
        <f t="shared" si="24"/>
        <v>0</v>
      </c>
      <c r="AO69" s="56"/>
      <c r="AP69" s="90">
        <f t="shared" si="25"/>
        <v>0</v>
      </c>
      <c r="AQ69" s="77"/>
      <c r="AR69" s="77">
        <f t="shared" si="26"/>
        <v>0</v>
      </c>
      <c r="AS69" s="90">
        <f t="shared" si="27"/>
        <v>0</v>
      </c>
      <c r="AT69" s="78">
        <f t="shared" si="7"/>
        <v>0</v>
      </c>
      <c r="AU69" s="87">
        <f t="shared" si="8"/>
        <v>0</v>
      </c>
      <c r="AV69" s="116"/>
      <c r="AW69" s="74"/>
      <c r="AX69" s="74">
        <f t="shared" si="33"/>
        <v>0</v>
      </c>
      <c r="AY69" s="74">
        <f t="shared" si="34"/>
        <v>0</v>
      </c>
    </row>
    <row r="70" spans="1:51" ht="16.149999999999999" customHeight="1" x14ac:dyDescent="0.2">
      <c r="A70" s="54">
        <v>64</v>
      </c>
      <c r="B70" s="55" t="s">
        <v>68</v>
      </c>
      <c r="C70" s="271">
        <f>'8_2.1.18 SIS'!AD70</f>
        <v>0</v>
      </c>
      <c r="D70" s="56">
        <f>'Source Data'!H70</f>
        <v>5230.6414951359775</v>
      </c>
      <c r="E70" s="74">
        <f t="shared" si="11"/>
        <v>0</v>
      </c>
      <c r="F70" s="290"/>
      <c r="G70" s="56">
        <f>'Source Data'!I70</f>
        <v>700.71301031438645</v>
      </c>
      <c r="H70" s="74">
        <f t="shared" si="12"/>
        <v>0</v>
      </c>
      <c r="I70" s="290"/>
      <c r="J70" s="56">
        <f>'Source Data'!J70</f>
        <v>191.10354826755992</v>
      </c>
      <c r="K70" s="74">
        <f t="shared" si="13"/>
        <v>0</v>
      </c>
      <c r="L70" s="290"/>
      <c r="M70" s="56">
        <f>'Source Data'!K70</f>
        <v>4777.5887066889991</v>
      </c>
      <c r="N70" s="74">
        <f t="shared" si="14"/>
        <v>0</v>
      </c>
      <c r="O70" s="290"/>
      <c r="P70" s="56">
        <f>'Source Data'!L70</f>
        <v>1911.0354826755995</v>
      </c>
      <c r="Q70" s="74">
        <f t="shared" si="15"/>
        <v>0</v>
      </c>
      <c r="R70" s="93">
        <v>0</v>
      </c>
      <c r="S70" s="56"/>
      <c r="T70" s="56"/>
      <c r="U70" s="57">
        <f t="shared" si="28"/>
        <v>0</v>
      </c>
      <c r="V70" s="93">
        <f t="shared" si="2"/>
        <v>0</v>
      </c>
      <c r="W70" s="74">
        <f t="shared" si="16"/>
        <v>0</v>
      </c>
      <c r="X70" s="93">
        <f t="shared" si="17"/>
        <v>0</v>
      </c>
      <c r="Y70" s="56"/>
      <c r="Z70" s="93">
        <f t="shared" si="18"/>
        <v>0</v>
      </c>
      <c r="AA70" s="56"/>
      <c r="AB70" s="56">
        <f t="shared" si="19"/>
        <v>0</v>
      </c>
      <c r="AC70" s="93">
        <f t="shared" si="20"/>
        <v>0</v>
      </c>
      <c r="AD70" s="97">
        <f t="shared" si="29"/>
        <v>0</v>
      </c>
      <c r="AE70" s="75">
        <f>'Source Data'!N70</f>
        <v>2999</v>
      </c>
      <c r="AF70" s="90">
        <f t="shared" si="30"/>
        <v>0</v>
      </c>
      <c r="AG70" s="271"/>
      <c r="AH70" s="75">
        <f t="shared" si="21"/>
        <v>0</v>
      </c>
      <c r="AI70" s="271"/>
      <c r="AJ70" s="77">
        <f t="shared" si="31"/>
        <v>0</v>
      </c>
      <c r="AK70" s="76">
        <f t="shared" si="32"/>
        <v>0</v>
      </c>
      <c r="AL70" s="90">
        <f t="shared" si="22"/>
        <v>0</v>
      </c>
      <c r="AM70" s="79">
        <f t="shared" si="23"/>
        <v>0</v>
      </c>
      <c r="AN70" s="90">
        <f t="shared" si="24"/>
        <v>0</v>
      </c>
      <c r="AO70" s="56"/>
      <c r="AP70" s="90">
        <f t="shared" si="25"/>
        <v>0</v>
      </c>
      <c r="AQ70" s="77"/>
      <c r="AR70" s="77">
        <f t="shared" si="26"/>
        <v>0</v>
      </c>
      <c r="AS70" s="90">
        <f t="shared" si="27"/>
        <v>0</v>
      </c>
      <c r="AT70" s="78">
        <f t="shared" si="7"/>
        <v>0</v>
      </c>
      <c r="AU70" s="87">
        <f t="shared" si="8"/>
        <v>0</v>
      </c>
      <c r="AV70" s="116"/>
      <c r="AW70" s="74"/>
      <c r="AX70" s="74">
        <f t="shared" si="33"/>
        <v>0</v>
      </c>
      <c r="AY70" s="74">
        <f t="shared" si="34"/>
        <v>0</v>
      </c>
    </row>
    <row r="71" spans="1:51" ht="16.149999999999999" customHeight="1" x14ac:dyDescent="0.2">
      <c r="A71" s="49">
        <v>65</v>
      </c>
      <c r="B71" s="50" t="s">
        <v>69</v>
      </c>
      <c r="C71" s="272">
        <f>'8_2.1.18 SIS'!AD71</f>
        <v>0</v>
      </c>
      <c r="D71" s="51">
        <f>'Source Data'!H71</f>
        <v>4386.1061727809565</v>
      </c>
      <c r="E71" s="80">
        <f t="shared" si="11"/>
        <v>0</v>
      </c>
      <c r="F71" s="291"/>
      <c r="G71" s="51">
        <f>'Source Data'!I71</f>
        <v>566.73400507501663</v>
      </c>
      <c r="H71" s="80">
        <f t="shared" si="12"/>
        <v>0</v>
      </c>
      <c r="I71" s="291"/>
      <c r="J71" s="51">
        <f>'Source Data'!J71</f>
        <v>154.56381956591363</v>
      </c>
      <c r="K71" s="80">
        <f t="shared" si="13"/>
        <v>0</v>
      </c>
      <c r="L71" s="291"/>
      <c r="M71" s="51">
        <f>'Source Data'!K71</f>
        <v>3864.0954891478409</v>
      </c>
      <c r="N71" s="80">
        <f t="shared" si="14"/>
        <v>0</v>
      </c>
      <c r="O71" s="291"/>
      <c r="P71" s="51">
        <f>'Source Data'!L71</f>
        <v>1545.6381956591365</v>
      </c>
      <c r="Q71" s="80">
        <f t="shared" si="15"/>
        <v>0</v>
      </c>
      <c r="R71" s="94">
        <v>0</v>
      </c>
      <c r="S71" s="51"/>
      <c r="T71" s="51"/>
      <c r="U71" s="52">
        <f t="shared" ref="U71:U75" si="35">S71+T71</f>
        <v>0</v>
      </c>
      <c r="V71" s="94">
        <f>U71+R71</f>
        <v>0</v>
      </c>
      <c r="W71" s="80">
        <f t="shared" si="16"/>
        <v>0</v>
      </c>
      <c r="X71" s="94">
        <f t="shared" si="17"/>
        <v>0</v>
      </c>
      <c r="Y71" s="51"/>
      <c r="Z71" s="94">
        <f t="shared" si="18"/>
        <v>0</v>
      </c>
      <c r="AA71" s="53"/>
      <c r="AB71" s="51">
        <f t="shared" si="19"/>
        <v>0</v>
      </c>
      <c r="AC71" s="95">
        <f t="shared" si="20"/>
        <v>0</v>
      </c>
      <c r="AD71" s="95">
        <f t="shared" si="29"/>
        <v>0</v>
      </c>
      <c r="AE71" s="71">
        <f>'Source Data'!N71</f>
        <v>5234</v>
      </c>
      <c r="AF71" s="91">
        <f>C71*AE71</f>
        <v>0</v>
      </c>
      <c r="AG71" s="272"/>
      <c r="AH71" s="71">
        <f t="shared" si="21"/>
        <v>0</v>
      </c>
      <c r="AI71" s="272"/>
      <c r="AJ71" s="72">
        <f t="shared" ref="AJ71:AJ75" si="36">AE71*AI71*0.5</f>
        <v>0</v>
      </c>
      <c r="AK71" s="73">
        <f t="shared" ref="AK71:AK75" si="37">AH71+AJ71</f>
        <v>0</v>
      </c>
      <c r="AL71" s="91">
        <f t="shared" si="22"/>
        <v>0</v>
      </c>
      <c r="AM71" s="82">
        <f t="shared" si="23"/>
        <v>0</v>
      </c>
      <c r="AN71" s="91">
        <f t="shared" si="24"/>
        <v>0</v>
      </c>
      <c r="AO71" s="51"/>
      <c r="AP71" s="91">
        <f t="shared" si="25"/>
        <v>0</v>
      </c>
      <c r="AQ71" s="72"/>
      <c r="AR71" s="72">
        <f t="shared" si="26"/>
        <v>0</v>
      </c>
      <c r="AS71" s="91">
        <f t="shared" si="27"/>
        <v>0</v>
      </c>
      <c r="AT71" s="81">
        <f>Z71+AP71</f>
        <v>0</v>
      </c>
      <c r="AU71" s="88">
        <f>AC71+AS71</f>
        <v>0</v>
      </c>
      <c r="AV71" s="116"/>
      <c r="AW71" s="80"/>
      <c r="AX71" s="80">
        <f t="shared" si="33"/>
        <v>0</v>
      </c>
      <c r="AY71" s="80">
        <f t="shared" ref="AY71:AY75" si="38">AX71-AW71</f>
        <v>0</v>
      </c>
    </row>
    <row r="72" spans="1:51" ht="16.149999999999999" customHeight="1" x14ac:dyDescent="0.2">
      <c r="A72" s="58">
        <v>66</v>
      </c>
      <c r="B72" s="59" t="s">
        <v>70</v>
      </c>
      <c r="C72" s="270">
        <f>'8_2.1.18 SIS'!AD72</f>
        <v>0</v>
      </c>
      <c r="D72" s="60">
        <f>'Source Data'!H72</f>
        <v>5209.1252297845949</v>
      </c>
      <c r="E72" s="65">
        <f>C72*D72</f>
        <v>0</v>
      </c>
      <c r="F72" s="289"/>
      <c r="G72" s="60">
        <f>'Source Data'!I72</f>
        <v>655.4113591428079</v>
      </c>
      <c r="H72" s="65">
        <f>F72*G72</f>
        <v>0</v>
      </c>
      <c r="I72" s="289"/>
      <c r="J72" s="60">
        <f>'Source Data'!J72</f>
        <v>178.74855249349307</v>
      </c>
      <c r="K72" s="65">
        <f>I72*J72</f>
        <v>0</v>
      </c>
      <c r="L72" s="289"/>
      <c r="M72" s="60">
        <f>'Source Data'!K72</f>
        <v>4468.713812337327</v>
      </c>
      <c r="N72" s="65">
        <f>L72*M72</f>
        <v>0</v>
      </c>
      <c r="O72" s="289"/>
      <c r="P72" s="60">
        <f>'Source Data'!L72</f>
        <v>1787.4855249349307</v>
      </c>
      <c r="Q72" s="65">
        <f>O72*P72</f>
        <v>0</v>
      </c>
      <c r="R72" s="92">
        <v>0</v>
      </c>
      <c r="S72" s="60"/>
      <c r="T72" s="60"/>
      <c r="U72" s="61">
        <f t="shared" si="35"/>
        <v>0</v>
      </c>
      <c r="V72" s="92">
        <f>U72+R72</f>
        <v>0</v>
      </c>
      <c r="W72" s="65">
        <f>ROUND(V72*-0.25%,0)</f>
        <v>0</v>
      </c>
      <c r="X72" s="92">
        <f>SUM(V72:W72)</f>
        <v>0</v>
      </c>
      <c r="Y72" s="60"/>
      <c r="Z72" s="92">
        <f>ROUND(SUM(X72:Y72),0)</f>
        <v>0</v>
      </c>
      <c r="AA72" s="60"/>
      <c r="AB72" s="60">
        <f>Z72-AA72</f>
        <v>0</v>
      </c>
      <c r="AC72" s="92">
        <f>ROUND(AB72/$AC$88,0)</f>
        <v>0</v>
      </c>
      <c r="AD72" s="96">
        <f t="shared" si="29"/>
        <v>0</v>
      </c>
      <c r="AE72" s="66">
        <f>'Source Data'!N72</f>
        <v>3964</v>
      </c>
      <c r="AF72" s="89">
        <f>C72*AE72</f>
        <v>0</v>
      </c>
      <c r="AG72" s="270"/>
      <c r="AH72" s="66">
        <f>AG72*AE72</f>
        <v>0</v>
      </c>
      <c r="AI72" s="270"/>
      <c r="AJ72" s="68">
        <f t="shared" si="36"/>
        <v>0</v>
      </c>
      <c r="AK72" s="67">
        <f t="shared" si="37"/>
        <v>0</v>
      </c>
      <c r="AL72" s="89">
        <f>AK72+AF72</f>
        <v>0</v>
      </c>
      <c r="AM72" s="70">
        <f>ROUND(-0.25%*AL72,0)</f>
        <v>0</v>
      </c>
      <c r="AN72" s="89">
        <f>SUM(AL72:AM72)</f>
        <v>0</v>
      </c>
      <c r="AO72" s="60"/>
      <c r="AP72" s="89">
        <f>ROUND(SUM(AN72:AO72),0)</f>
        <v>0</v>
      </c>
      <c r="AQ72" s="68"/>
      <c r="AR72" s="68">
        <f>AP72-AQ72</f>
        <v>0</v>
      </c>
      <c r="AS72" s="89">
        <f>ROUND(AR72/$AS$88,0)</f>
        <v>0</v>
      </c>
      <c r="AT72" s="69">
        <f>Z72+AP72</f>
        <v>0</v>
      </c>
      <c r="AU72" s="86">
        <f>AC72+AS72</f>
        <v>0</v>
      </c>
      <c r="AV72" s="116"/>
      <c r="AW72" s="84"/>
      <c r="AX72" s="84">
        <f t="shared" si="33"/>
        <v>0</v>
      </c>
      <c r="AY72" s="84">
        <f t="shared" si="38"/>
        <v>0</v>
      </c>
    </row>
    <row r="73" spans="1:51" ht="16.149999999999999" customHeight="1" x14ac:dyDescent="0.2">
      <c r="A73" s="54">
        <v>67</v>
      </c>
      <c r="B73" s="55" t="s">
        <v>3</v>
      </c>
      <c r="C73" s="271">
        <f>'8_2.1.18 SIS'!AD73</f>
        <v>0</v>
      </c>
      <c r="D73" s="56">
        <f>'Source Data'!H73</f>
        <v>4781.434296552653</v>
      </c>
      <c r="E73" s="74">
        <f>C73*D73</f>
        <v>0</v>
      </c>
      <c r="F73" s="290"/>
      <c r="G73" s="56">
        <f>'Source Data'!I73</f>
        <v>636.87839950514967</v>
      </c>
      <c r="H73" s="74">
        <f>F73*G73</f>
        <v>0</v>
      </c>
      <c r="I73" s="290"/>
      <c r="J73" s="56">
        <f>'Source Data'!J73</f>
        <v>173.6941089559499</v>
      </c>
      <c r="K73" s="74">
        <f>I73*J73</f>
        <v>0</v>
      </c>
      <c r="L73" s="290"/>
      <c r="M73" s="56">
        <f>'Source Data'!K73</f>
        <v>4342.3527238987472</v>
      </c>
      <c r="N73" s="74">
        <f>L73*M73</f>
        <v>0</v>
      </c>
      <c r="O73" s="290"/>
      <c r="P73" s="56">
        <f>'Source Data'!L73</f>
        <v>1736.9410895594988</v>
      </c>
      <c r="Q73" s="74">
        <f>O73*P73</f>
        <v>0</v>
      </c>
      <c r="R73" s="93">
        <v>0</v>
      </c>
      <c r="S73" s="56"/>
      <c r="T73" s="56"/>
      <c r="U73" s="57">
        <f t="shared" si="35"/>
        <v>0</v>
      </c>
      <c r="V73" s="93">
        <f>U73+R73</f>
        <v>0</v>
      </c>
      <c r="W73" s="74">
        <f>ROUND(V73*-0.25%,0)</f>
        <v>0</v>
      </c>
      <c r="X73" s="93">
        <f>SUM(V73:W73)</f>
        <v>0</v>
      </c>
      <c r="Y73" s="56"/>
      <c r="Z73" s="93">
        <f>ROUND(SUM(X73:Y73),0)</f>
        <v>0</v>
      </c>
      <c r="AA73" s="56"/>
      <c r="AB73" s="56">
        <f>Z73-AA73</f>
        <v>0</v>
      </c>
      <c r="AC73" s="93">
        <f>ROUND(AB73/$AC$88,0)</f>
        <v>0</v>
      </c>
      <c r="AD73" s="97">
        <f t="shared" si="29"/>
        <v>0</v>
      </c>
      <c r="AE73" s="75">
        <f>'Source Data'!N73</f>
        <v>5608</v>
      </c>
      <c r="AF73" s="90">
        <f>C73*AE73</f>
        <v>0</v>
      </c>
      <c r="AG73" s="271"/>
      <c r="AH73" s="75">
        <f>AG73*AE73</f>
        <v>0</v>
      </c>
      <c r="AI73" s="271"/>
      <c r="AJ73" s="77">
        <f t="shared" si="36"/>
        <v>0</v>
      </c>
      <c r="AK73" s="76">
        <f t="shared" si="37"/>
        <v>0</v>
      </c>
      <c r="AL73" s="90">
        <f>AK73+AF73</f>
        <v>0</v>
      </c>
      <c r="AM73" s="79">
        <f>ROUND(-0.25%*AL73,0)</f>
        <v>0</v>
      </c>
      <c r="AN73" s="90">
        <f>SUM(AL73:AM73)</f>
        <v>0</v>
      </c>
      <c r="AO73" s="56"/>
      <c r="AP73" s="90">
        <f>ROUND(SUM(AN73:AO73),0)</f>
        <v>0</v>
      </c>
      <c r="AQ73" s="77"/>
      <c r="AR73" s="77">
        <f>AP73-AQ73</f>
        <v>0</v>
      </c>
      <c r="AS73" s="90">
        <f>ROUND(AR73/$AS$88,0)</f>
        <v>0</v>
      </c>
      <c r="AT73" s="78">
        <f>Z73+AP73</f>
        <v>0</v>
      </c>
      <c r="AU73" s="87">
        <f>AC73+AS73</f>
        <v>0</v>
      </c>
      <c r="AV73" s="116"/>
      <c r="AW73" s="84"/>
      <c r="AX73" s="84">
        <f t="shared" si="33"/>
        <v>0</v>
      </c>
      <c r="AY73" s="84">
        <f t="shared" si="38"/>
        <v>0</v>
      </c>
    </row>
    <row r="74" spans="1:51" ht="16.149999999999999" customHeight="1" x14ac:dyDescent="0.2">
      <c r="A74" s="54">
        <v>68</v>
      </c>
      <c r="B74" s="55" t="s">
        <v>2</v>
      </c>
      <c r="C74" s="271">
        <f>'8_2.1.18 SIS'!AD74</f>
        <v>0</v>
      </c>
      <c r="D74" s="56">
        <f>'Source Data'!H74</f>
        <v>5487.462001896216</v>
      </c>
      <c r="E74" s="74">
        <f>C74*D74</f>
        <v>0</v>
      </c>
      <c r="F74" s="290"/>
      <c r="G74" s="56">
        <f>'Source Data'!I74</f>
        <v>713.42471435529035</v>
      </c>
      <c r="H74" s="74">
        <f>F74*G74</f>
        <v>0</v>
      </c>
      <c r="I74" s="290"/>
      <c r="J74" s="56">
        <f>'Source Data'!J74</f>
        <v>194.5703766423519</v>
      </c>
      <c r="K74" s="74">
        <f>I74*J74</f>
        <v>0</v>
      </c>
      <c r="L74" s="290"/>
      <c r="M74" s="56">
        <f>'Source Data'!K74</f>
        <v>4864.2594160587978</v>
      </c>
      <c r="N74" s="74">
        <f>L74*M74</f>
        <v>0</v>
      </c>
      <c r="O74" s="290"/>
      <c r="P74" s="56">
        <f>'Source Data'!L74</f>
        <v>1945.703766423519</v>
      </c>
      <c r="Q74" s="74">
        <f>O74*P74</f>
        <v>0</v>
      </c>
      <c r="R74" s="93">
        <v>0</v>
      </c>
      <c r="S74" s="56"/>
      <c r="T74" s="56"/>
      <c r="U74" s="57">
        <f t="shared" si="35"/>
        <v>0</v>
      </c>
      <c r="V74" s="93">
        <f>U74+R74</f>
        <v>0</v>
      </c>
      <c r="W74" s="74">
        <f>ROUND(V74*-0.25%,0)</f>
        <v>0</v>
      </c>
      <c r="X74" s="93">
        <f>SUM(V74:W74)</f>
        <v>0</v>
      </c>
      <c r="Y74" s="56"/>
      <c r="Z74" s="93">
        <f>ROUND(SUM(X74:Y74),0)</f>
        <v>0</v>
      </c>
      <c r="AA74" s="56"/>
      <c r="AB74" s="56">
        <f>Z74-AA74</f>
        <v>0</v>
      </c>
      <c r="AC74" s="93">
        <f>ROUND(AB74/$AC$88,0)</f>
        <v>0</v>
      </c>
      <c r="AD74" s="97">
        <f t="shared" si="29"/>
        <v>0</v>
      </c>
      <c r="AE74" s="75">
        <f>'Source Data'!N74</f>
        <v>2793</v>
      </c>
      <c r="AF74" s="90">
        <f>C74*AE74</f>
        <v>0</v>
      </c>
      <c r="AG74" s="271"/>
      <c r="AH74" s="75">
        <f>AG74*AE74</f>
        <v>0</v>
      </c>
      <c r="AI74" s="271"/>
      <c r="AJ74" s="77">
        <f t="shared" si="36"/>
        <v>0</v>
      </c>
      <c r="AK74" s="76">
        <f t="shared" si="37"/>
        <v>0</v>
      </c>
      <c r="AL74" s="90">
        <f>AK74+AF74</f>
        <v>0</v>
      </c>
      <c r="AM74" s="79">
        <f>ROUND(-0.25%*AL74,0)</f>
        <v>0</v>
      </c>
      <c r="AN74" s="90">
        <f>SUM(AL74:AM74)</f>
        <v>0</v>
      </c>
      <c r="AO74" s="56"/>
      <c r="AP74" s="90">
        <f>ROUND(SUM(AN74:AO74),0)</f>
        <v>0</v>
      </c>
      <c r="AQ74" s="77"/>
      <c r="AR74" s="77">
        <f>AP74-AQ74</f>
        <v>0</v>
      </c>
      <c r="AS74" s="90">
        <f>ROUND(AR74/$AS$88,0)</f>
        <v>0</v>
      </c>
      <c r="AT74" s="78">
        <f>Z74+AP74</f>
        <v>0</v>
      </c>
      <c r="AU74" s="87">
        <f>AC74+AS74</f>
        <v>0</v>
      </c>
      <c r="AV74" s="116"/>
      <c r="AW74" s="84"/>
      <c r="AX74" s="84">
        <f t="shared" si="33"/>
        <v>0</v>
      </c>
      <c r="AY74" s="84">
        <f t="shared" si="38"/>
        <v>0</v>
      </c>
    </row>
    <row r="75" spans="1:51" ht="16.149999999999999" customHeight="1" x14ac:dyDescent="0.2">
      <c r="A75" s="54">
        <v>69</v>
      </c>
      <c r="B75" s="55" t="s">
        <v>75</v>
      </c>
      <c r="C75" s="271">
        <f>'8_2.1.18 SIS'!AD75</f>
        <v>0</v>
      </c>
      <c r="D75" s="56">
        <f>'Source Data'!H75</f>
        <v>5291.1260189471159</v>
      </c>
      <c r="E75" s="74">
        <f>C75*D75</f>
        <v>0</v>
      </c>
      <c r="F75" s="290"/>
      <c r="G75" s="56">
        <f>'Source Data'!I75</f>
        <v>701.91738105393551</v>
      </c>
      <c r="H75" s="74">
        <f>F75*G75</f>
        <v>0</v>
      </c>
      <c r="I75" s="290"/>
      <c r="J75" s="56">
        <f>'Source Data'!J75</f>
        <v>191.43201301470964</v>
      </c>
      <c r="K75" s="74">
        <f>I75*J75</f>
        <v>0</v>
      </c>
      <c r="L75" s="290"/>
      <c r="M75" s="56">
        <f>'Source Data'!K75</f>
        <v>4785.8003253677416</v>
      </c>
      <c r="N75" s="74">
        <f>L75*M75</f>
        <v>0</v>
      </c>
      <c r="O75" s="290"/>
      <c r="P75" s="56">
        <f>'Source Data'!L75</f>
        <v>1914.3201301470965</v>
      </c>
      <c r="Q75" s="74">
        <f>O75*P75</f>
        <v>0</v>
      </c>
      <c r="R75" s="93">
        <v>0</v>
      </c>
      <c r="S75" s="56"/>
      <c r="T75" s="56"/>
      <c r="U75" s="57">
        <f t="shared" si="35"/>
        <v>0</v>
      </c>
      <c r="V75" s="93">
        <f>U75+R75</f>
        <v>0</v>
      </c>
      <c r="W75" s="74">
        <f>ROUND(V75*-0.25%,0)</f>
        <v>0</v>
      </c>
      <c r="X75" s="93">
        <f>SUM(V75:W75)</f>
        <v>0</v>
      </c>
      <c r="Y75" s="56"/>
      <c r="Z75" s="93">
        <f>ROUND(SUM(X75:Y75),0)</f>
        <v>0</v>
      </c>
      <c r="AA75" s="56"/>
      <c r="AB75" s="56">
        <f>Z75-AA75</f>
        <v>0</v>
      </c>
      <c r="AC75" s="93">
        <f>ROUND(AB75/$AC$88,0)</f>
        <v>0</v>
      </c>
      <c r="AD75" s="97">
        <f t="shared" si="29"/>
        <v>0</v>
      </c>
      <c r="AE75" s="75">
        <f>'Source Data'!N75</f>
        <v>3798</v>
      </c>
      <c r="AF75" s="90">
        <f>C75*AE75</f>
        <v>0</v>
      </c>
      <c r="AG75" s="271"/>
      <c r="AH75" s="75">
        <f>AG75*AE75</f>
        <v>0</v>
      </c>
      <c r="AI75" s="271"/>
      <c r="AJ75" s="77">
        <f t="shared" si="36"/>
        <v>0</v>
      </c>
      <c r="AK75" s="76">
        <f t="shared" si="37"/>
        <v>0</v>
      </c>
      <c r="AL75" s="90">
        <f>AK75+AF75</f>
        <v>0</v>
      </c>
      <c r="AM75" s="79">
        <f>ROUND(-0.25%*AL75,0)</f>
        <v>0</v>
      </c>
      <c r="AN75" s="90">
        <f>SUM(AL75:AM75)</f>
        <v>0</v>
      </c>
      <c r="AO75" s="56"/>
      <c r="AP75" s="90">
        <f>ROUND(SUM(AN75:AO75),0)</f>
        <v>0</v>
      </c>
      <c r="AQ75" s="77"/>
      <c r="AR75" s="77">
        <f>AP75-AQ75</f>
        <v>0</v>
      </c>
      <c r="AS75" s="90">
        <f>ROUND(AR75/$AS$88,0)</f>
        <v>0</v>
      </c>
      <c r="AT75" s="78">
        <f>Z75+AP75</f>
        <v>0</v>
      </c>
      <c r="AU75" s="87">
        <f>AC75+AS75</f>
        <v>0</v>
      </c>
      <c r="AV75" s="116"/>
      <c r="AW75" s="83"/>
      <c r="AX75" s="83">
        <f t="shared" si="33"/>
        <v>0</v>
      </c>
      <c r="AY75" s="83">
        <f t="shared" si="38"/>
        <v>0</v>
      </c>
    </row>
    <row r="76" spans="1:51" s="123" customFormat="1" ht="16.149999999999999" customHeight="1" thickBot="1" x14ac:dyDescent="0.25">
      <c r="A76" s="1402" t="s">
        <v>460</v>
      </c>
      <c r="B76" s="1408"/>
      <c r="C76" s="292">
        <f>SUM(C7:C75)</f>
        <v>883</v>
      </c>
      <c r="D76" s="252"/>
      <c r="E76" s="282">
        <f>SUM(E7:E75)</f>
        <v>3203057.4070045948</v>
      </c>
      <c r="F76" s="292">
        <v>304</v>
      </c>
      <c r="G76" s="252"/>
      <c r="H76" s="282">
        <v>154192.69509532329</v>
      </c>
      <c r="I76" s="292">
        <v>249</v>
      </c>
      <c r="J76" s="252"/>
      <c r="K76" s="282">
        <v>33626.836144387118</v>
      </c>
      <c r="L76" s="292">
        <v>49</v>
      </c>
      <c r="M76" s="252"/>
      <c r="N76" s="282">
        <v>167820.85908749053</v>
      </c>
      <c r="O76" s="292">
        <v>31</v>
      </c>
      <c r="P76" s="252"/>
      <c r="Q76" s="282">
        <v>39453.29732000771</v>
      </c>
      <c r="R76" s="293">
        <f t="shared" ref="R76:AU76" si="39">SUM(R7:R75)</f>
        <v>3598151</v>
      </c>
      <c r="S76" s="252">
        <f t="shared" si="39"/>
        <v>0</v>
      </c>
      <c r="T76" s="252">
        <f t="shared" si="39"/>
        <v>0</v>
      </c>
      <c r="U76" s="294">
        <f t="shared" si="39"/>
        <v>0</v>
      </c>
      <c r="V76" s="293">
        <f t="shared" si="39"/>
        <v>3598151</v>
      </c>
      <c r="W76" s="282">
        <f t="shared" si="39"/>
        <v>-8996</v>
      </c>
      <c r="X76" s="293">
        <f t="shared" si="39"/>
        <v>3589155</v>
      </c>
      <c r="Y76" s="282">
        <f t="shared" si="39"/>
        <v>0</v>
      </c>
      <c r="Z76" s="293">
        <f t="shared" si="39"/>
        <v>3589155</v>
      </c>
      <c r="AA76" s="252">
        <f t="shared" si="39"/>
        <v>0</v>
      </c>
      <c r="AB76" s="252">
        <f t="shared" si="39"/>
        <v>3589155</v>
      </c>
      <c r="AC76" s="293">
        <f t="shared" si="39"/>
        <v>299096</v>
      </c>
      <c r="AD76" s="249">
        <f t="shared" si="39"/>
        <v>3589155</v>
      </c>
      <c r="AE76" s="295">
        <f>'Source Data'!N76</f>
        <v>5169</v>
      </c>
      <c r="AF76" s="296">
        <f t="shared" si="39"/>
        <v>4618663</v>
      </c>
      <c r="AG76" s="292">
        <f t="shared" si="39"/>
        <v>0</v>
      </c>
      <c r="AH76" s="295">
        <f t="shared" si="39"/>
        <v>0</v>
      </c>
      <c r="AI76" s="292">
        <f t="shared" si="39"/>
        <v>0</v>
      </c>
      <c r="AJ76" s="297">
        <f t="shared" si="39"/>
        <v>0</v>
      </c>
      <c r="AK76" s="298">
        <f t="shared" si="39"/>
        <v>0</v>
      </c>
      <c r="AL76" s="296">
        <f t="shared" si="39"/>
        <v>4618663</v>
      </c>
      <c r="AM76" s="299">
        <f t="shared" si="39"/>
        <v>-11547</v>
      </c>
      <c r="AN76" s="296">
        <f t="shared" si="39"/>
        <v>4607116</v>
      </c>
      <c r="AO76" s="282">
        <f t="shared" ref="AO76" si="40">SUM(AO7:AO75)</f>
        <v>0</v>
      </c>
      <c r="AP76" s="296">
        <f t="shared" si="39"/>
        <v>4607116</v>
      </c>
      <c r="AQ76" s="297">
        <f t="shared" si="39"/>
        <v>0</v>
      </c>
      <c r="AR76" s="297">
        <f t="shared" si="39"/>
        <v>4607116</v>
      </c>
      <c r="AS76" s="296">
        <f t="shared" si="39"/>
        <v>383926</v>
      </c>
      <c r="AT76" s="300">
        <f t="shared" si="39"/>
        <v>8196271</v>
      </c>
      <c r="AU76" s="300">
        <f t="shared" si="39"/>
        <v>683022</v>
      </c>
      <c r="AV76" s="274"/>
      <c r="AW76" s="282">
        <f>SUM(AW7:AW75)</f>
        <v>0</v>
      </c>
      <c r="AX76" s="282">
        <f>SUM(AX7:AX75)</f>
        <v>11547</v>
      </c>
      <c r="AY76" s="282">
        <f>SUM(AY7:AY75)</f>
        <v>11547</v>
      </c>
    </row>
    <row r="77" spans="1:51" s="123" customFormat="1" ht="16.149999999999999" customHeight="1" thickTop="1" x14ac:dyDescent="0.2">
      <c r="A77" s="1409" t="s">
        <v>410</v>
      </c>
      <c r="B77" s="1410"/>
      <c r="C77" s="301"/>
      <c r="D77" s="279"/>
      <c r="E77" s="279"/>
      <c r="F77" s="301"/>
      <c r="G77" s="279"/>
      <c r="H77" s="279"/>
      <c r="I77" s="301"/>
      <c r="J77" s="279"/>
      <c r="K77" s="279"/>
      <c r="L77" s="301"/>
      <c r="M77" s="279"/>
      <c r="N77" s="279"/>
      <c r="O77" s="301"/>
      <c r="P77" s="279"/>
      <c r="Q77" s="279"/>
      <c r="R77" s="279"/>
      <c r="S77" s="279"/>
      <c r="T77" s="279"/>
      <c r="U77" s="279"/>
      <c r="V77" s="279"/>
      <c r="W77" s="279"/>
      <c r="X77" s="279"/>
      <c r="Y77" s="279"/>
      <c r="Z77" s="279"/>
      <c r="AA77" s="279"/>
      <c r="AB77" s="279"/>
      <c r="AC77" s="279"/>
      <c r="AD77" s="279"/>
      <c r="AE77" s="302"/>
      <c r="AF77" s="279"/>
      <c r="AG77" s="301"/>
      <c r="AH77" s="302"/>
      <c r="AI77" s="301"/>
      <c r="AJ77" s="279"/>
      <c r="AK77" s="279"/>
      <c r="AL77" s="279"/>
      <c r="AM77" s="279"/>
      <c r="AN77" s="279"/>
      <c r="AO77" s="279"/>
      <c r="AP77" s="279"/>
      <c r="AQ77" s="279"/>
      <c r="AR77" s="279"/>
      <c r="AS77" s="279"/>
      <c r="AT77" s="279"/>
      <c r="AU77" s="279"/>
      <c r="AV77" s="274"/>
      <c r="AW77" s="245"/>
      <c r="AX77" s="245"/>
      <c r="AY77" s="245"/>
    </row>
    <row r="78" spans="1:51" s="123" customFormat="1" ht="16.149999999999999" customHeight="1" x14ac:dyDescent="0.2">
      <c r="A78" s="1406" t="s">
        <v>411</v>
      </c>
      <c r="B78" s="1407"/>
      <c r="C78" s="170"/>
      <c r="D78" s="168"/>
      <c r="E78" s="168"/>
      <c r="F78" s="170"/>
      <c r="G78" s="168"/>
      <c r="H78" s="168"/>
      <c r="I78" s="170"/>
      <c r="J78" s="168"/>
      <c r="K78" s="168"/>
      <c r="L78" s="170"/>
      <c r="M78" s="168"/>
      <c r="N78" s="168"/>
      <c r="O78" s="170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97">
        <f>VLOOKUP($A$88,'4_Level 4'!$A$78:$R$214,5,FALSE)</f>
        <v>0</v>
      </c>
      <c r="AA78" s="173"/>
      <c r="AB78" s="168">
        <f>Z78-AA78</f>
        <v>0</v>
      </c>
      <c r="AC78" s="97">
        <f>ROUND(AB78/$AC$88,0)</f>
        <v>0</v>
      </c>
      <c r="AD78" s="97">
        <f>VLOOKUP($A$88,'4_Level 4'!$A$78:$R$214,5,FALSE)</f>
        <v>0</v>
      </c>
      <c r="AE78" s="168"/>
      <c r="AF78" s="168"/>
      <c r="AG78" s="170"/>
      <c r="AH78" s="168"/>
      <c r="AI78" s="170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75">
        <f t="shared" ref="AT78:AT83" si="41">Z78+AP78</f>
        <v>0</v>
      </c>
      <c r="AU78" s="175">
        <f>AC78+AS78</f>
        <v>0</v>
      </c>
      <c r="AV78" s="274"/>
      <c r="AW78" s="274"/>
      <c r="AX78" s="274"/>
      <c r="AY78" s="274"/>
    </row>
    <row r="79" spans="1:51" s="123" customFormat="1" ht="16.149999999999999" customHeight="1" x14ac:dyDescent="0.2">
      <c r="A79" s="1404" t="s">
        <v>430</v>
      </c>
      <c r="B79" s="1405"/>
      <c r="C79" s="170"/>
      <c r="D79" s="168"/>
      <c r="E79" s="168"/>
      <c r="F79" s="170"/>
      <c r="G79" s="168"/>
      <c r="H79" s="168"/>
      <c r="I79" s="170"/>
      <c r="J79" s="168"/>
      <c r="K79" s="168"/>
      <c r="L79" s="170"/>
      <c r="M79" s="168"/>
      <c r="N79" s="168"/>
      <c r="O79" s="170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72"/>
      <c r="AA79" s="173"/>
      <c r="AB79" s="168"/>
      <c r="AC79" s="172"/>
      <c r="AD79" s="97">
        <f>VLOOKUP($A$88,'4_Level 4'!$A$78:$R$214,10,FALSE)</f>
        <v>0</v>
      </c>
      <c r="AE79" s="168"/>
      <c r="AF79" s="168"/>
      <c r="AG79" s="170"/>
      <c r="AH79" s="168"/>
      <c r="AI79" s="170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75">
        <f t="shared" si="41"/>
        <v>0</v>
      </c>
      <c r="AU79" s="168"/>
      <c r="AV79" s="274"/>
      <c r="AW79" s="274"/>
      <c r="AX79" s="274"/>
      <c r="AY79" s="274"/>
    </row>
    <row r="80" spans="1:51" ht="16.149999999999999" customHeight="1" x14ac:dyDescent="0.2">
      <c r="A80" s="1417" t="s">
        <v>1544</v>
      </c>
      <c r="B80" s="1418"/>
      <c r="C80" s="170"/>
      <c r="D80" s="168"/>
      <c r="E80" s="168"/>
      <c r="F80" s="170"/>
      <c r="G80" s="168"/>
      <c r="H80" s="168"/>
      <c r="I80" s="170"/>
      <c r="J80" s="168"/>
      <c r="K80" s="168"/>
      <c r="L80" s="170"/>
      <c r="M80" s="168"/>
      <c r="N80" s="168"/>
      <c r="O80" s="170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97">
        <f>VLOOKUP($A$88,'4_Level 4'!$A$78:$R$214,12,FALSE)</f>
        <v>0</v>
      </c>
      <c r="AA80" s="173"/>
      <c r="AB80" s="168">
        <f>Z80-AA80</f>
        <v>0</v>
      </c>
      <c r="AC80" s="97">
        <f>ROUND(AB80/$AC$88,0)</f>
        <v>0</v>
      </c>
      <c r="AD80" s="97">
        <f>VLOOKUP($A$88,'4_Level 4'!$A$78:$R$214,12,FALSE)</f>
        <v>0</v>
      </c>
      <c r="AE80" s="168"/>
      <c r="AF80" s="168"/>
      <c r="AG80" s="170"/>
      <c r="AH80" s="168"/>
      <c r="AI80" s="170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75">
        <f t="shared" si="41"/>
        <v>0</v>
      </c>
      <c r="AU80" s="168"/>
      <c r="AV80" s="116"/>
      <c r="AW80" s="116"/>
      <c r="AX80" s="116"/>
      <c r="AY80" s="116"/>
    </row>
    <row r="81" spans="1:51" s="123" customFormat="1" ht="16.149999999999999" customHeight="1" x14ac:dyDescent="0.2">
      <c r="A81" s="1417" t="s">
        <v>429</v>
      </c>
      <c r="B81" s="1418"/>
      <c r="C81" s="170"/>
      <c r="D81" s="168"/>
      <c r="E81" s="168"/>
      <c r="F81" s="170"/>
      <c r="G81" s="168"/>
      <c r="H81" s="168"/>
      <c r="I81" s="170"/>
      <c r="J81" s="168"/>
      <c r="K81" s="168"/>
      <c r="L81" s="170"/>
      <c r="M81" s="168"/>
      <c r="N81" s="168"/>
      <c r="O81" s="170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72"/>
      <c r="AA81" s="173"/>
      <c r="AB81" s="168"/>
      <c r="AC81" s="172"/>
      <c r="AD81" s="97">
        <f>VLOOKUP($A$88,'4_Level 4'!$A$78:$R$214,13,FALSE)</f>
        <v>0</v>
      </c>
      <c r="AE81" s="168"/>
      <c r="AF81" s="168"/>
      <c r="AG81" s="170"/>
      <c r="AH81" s="168"/>
      <c r="AI81" s="170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75">
        <f t="shared" si="41"/>
        <v>0</v>
      </c>
      <c r="AU81" s="168"/>
      <c r="AV81" s="274"/>
      <c r="AW81" s="274"/>
      <c r="AX81" s="274"/>
      <c r="AY81" s="274"/>
    </row>
    <row r="82" spans="1:51" s="123" customFormat="1" ht="16.149999999999999" customHeight="1" x14ac:dyDescent="0.2">
      <c r="A82" s="1415" t="s">
        <v>254</v>
      </c>
      <c r="B82" s="1416"/>
      <c r="C82" s="171"/>
      <c r="D82" s="169"/>
      <c r="E82" s="169"/>
      <c r="F82" s="171"/>
      <c r="G82" s="169"/>
      <c r="H82" s="169"/>
      <c r="I82" s="171"/>
      <c r="J82" s="169"/>
      <c r="K82" s="169"/>
      <c r="L82" s="171"/>
      <c r="M82" s="169"/>
      <c r="N82" s="169"/>
      <c r="O82" s="171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95">
        <f>VLOOKUP($A$88,'4_Level 4'!$A$78:$R$214,17,FALSE)</f>
        <v>11092</v>
      </c>
      <c r="AA82" s="53"/>
      <c r="AB82" s="169">
        <f>Z82-AA82</f>
        <v>11092</v>
      </c>
      <c r="AC82" s="95">
        <f>ROUND(AB82/$AC$88,0)</f>
        <v>924</v>
      </c>
      <c r="AD82" s="95">
        <f>VLOOKUP($A$88,'4_Level 4'!$A$78:$R$214,17,FALSE)</f>
        <v>11092</v>
      </c>
      <c r="AE82" s="169"/>
      <c r="AF82" s="169"/>
      <c r="AG82" s="171"/>
      <c r="AH82" s="169"/>
      <c r="AI82" s="171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76">
        <f t="shared" si="41"/>
        <v>11092</v>
      </c>
      <c r="AU82" s="176">
        <f>AC82+AS82</f>
        <v>924</v>
      </c>
      <c r="AV82" s="274"/>
      <c r="AW82" s="274"/>
      <c r="AX82" s="274"/>
      <c r="AY82" s="274"/>
    </row>
    <row r="83" spans="1:51" s="123" customFormat="1" ht="16.149999999999999" customHeight="1" x14ac:dyDescent="0.2">
      <c r="A83" s="1415" t="s">
        <v>1440</v>
      </c>
      <c r="B83" s="1416"/>
      <c r="C83" s="1047"/>
      <c r="D83" s="1048"/>
      <c r="E83" s="1048"/>
      <c r="F83" s="1047"/>
      <c r="G83" s="1048"/>
      <c r="H83" s="1048"/>
      <c r="I83" s="1047"/>
      <c r="J83" s="1048"/>
      <c r="K83" s="1048"/>
      <c r="L83" s="1047"/>
      <c r="M83" s="1048"/>
      <c r="N83" s="1048"/>
      <c r="O83" s="1047"/>
      <c r="P83" s="1048"/>
      <c r="Q83" s="1048"/>
      <c r="R83" s="1048"/>
      <c r="S83" s="1048"/>
      <c r="T83" s="1048"/>
      <c r="U83" s="1048"/>
      <c r="V83" s="1048"/>
      <c r="W83" s="1048"/>
      <c r="X83" s="1048"/>
      <c r="Y83" s="1048">
        <f>VLOOKUP($A88,[1]Summary!$A$87:$K$122,11,FALSE)</f>
        <v>0</v>
      </c>
      <c r="Z83" s="1049">
        <f>VLOOKUP(A88,[1]Summary!$A$87:$K$122,11,FALSE)</f>
        <v>0</v>
      </c>
      <c r="AA83" s="1050"/>
      <c r="AB83" s="1048">
        <f>Z83-AA83</f>
        <v>0</v>
      </c>
      <c r="AC83" s="1049">
        <f>ROUND(AB83/$AC$88,0)</f>
        <v>0</v>
      </c>
      <c r="AD83" s="1049">
        <f>VLOOKUP($A88,[1]Summary!$A$87:$K$122,11,FALSE)</f>
        <v>0</v>
      </c>
      <c r="AE83" s="1048"/>
      <c r="AF83" s="1048"/>
      <c r="AG83" s="1047"/>
      <c r="AH83" s="1048"/>
      <c r="AI83" s="1047"/>
      <c r="AJ83" s="1048"/>
      <c r="AK83" s="1048"/>
      <c r="AL83" s="1048"/>
      <c r="AM83" s="1048"/>
      <c r="AN83" s="1048"/>
      <c r="AO83" s="1048"/>
      <c r="AP83" s="1048"/>
      <c r="AQ83" s="1048"/>
      <c r="AR83" s="1048"/>
      <c r="AS83" s="1048"/>
      <c r="AT83" s="1051">
        <f t="shared" si="41"/>
        <v>0</v>
      </c>
      <c r="AU83" s="1051">
        <f>AC83+AS83</f>
        <v>0</v>
      </c>
      <c r="AV83" s="274"/>
      <c r="AW83" s="274"/>
      <c r="AX83" s="274"/>
      <c r="AY83" s="274"/>
    </row>
    <row r="84" spans="1:51" s="123" customFormat="1" ht="16.149999999999999" customHeight="1" thickBot="1" x14ac:dyDescent="0.25">
      <c r="A84" s="1402" t="s">
        <v>461</v>
      </c>
      <c r="B84" s="1403"/>
      <c r="C84" s="248">
        <f>SUM(C76:C83)</f>
        <v>883</v>
      </c>
      <c r="D84" s="247"/>
      <c r="E84" s="273">
        <f t="shared" ref="E84" si="42">SUM(E76:E83)</f>
        <v>3203057.4070045948</v>
      </c>
      <c r="F84" s="248">
        <v>304</v>
      </c>
      <c r="G84" s="247"/>
      <c r="H84" s="273">
        <v>154192.69509532329</v>
      </c>
      <c r="I84" s="248">
        <v>249</v>
      </c>
      <c r="J84" s="247"/>
      <c r="K84" s="273">
        <v>33626.836144387118</v>
      </c>
      <c r="L84" s="248">
        <v>49</v>
      </c>
      <c r="M84" s="247"/>
      <c r="N84" s="273">
        <v>167820.85908749053</v>
      </c>
      <c r="O84" s="248">
        <v>31</v>
      </c>
      <c r="P84" s="247"/>
      <c r="Q84" s="273">
        <v>39453.29732000771</v>
      </c>
      <c r="R84" s="247">
        <f t="shared" ref="R84:AD84" si="43">SUM(R76:R83)</f>
        <v>3598151</v>
      </c>
      <c r="S84" s="247">
        <f t="shared" si="43"/>
        <v>0</v>
      </c>
      <c r="T84" s="247">
        <f t="shared" si="43"/>
        <v>0</v>
      </c>
      <c r="U84" s="247">
        <f t="shared" si="43"/>
        <v>0</v>
      </c>
      <c r="V84" s="247">
        <f t="shared" si="43"/>
        <v>3598151</v>
      </c>
      <c r="W84" s="247">
        <f t="shared" si="43"/>
        <v>-8996</v>
      </c>
      <c r="X84" s="247">
        <f t="shared" si="43"/>
        <v>3589155</v>
      </c>
      <c r="Y84" s="273">
        <f t="shared" si="43"/>
        <v>0</v>
      </c>
      <c r="Z84" s="249">
        <f t="shared" si="43"/>
        <v>3600247</v>
      </c>
      <c r="AA84" s="247">
        <f t="shared" si="43"/>
        <v>0</v>
      </c>
      <c r="AB84" s="247">
        <f t="shared" si="43"/>
        <v>3600247</v>
      </c>
      <c r="AC84" s="249">
        <f t="shared" si="43"/>
        <v>300020</v>
      </c>
      <c r="AD84" s="249">
        <f t="shared" si="43"/>
        <v>3600247</v>
      </c>
      <c r="AE84" s="174"/>
      <c r="AF84" s="247">
        <f t="shared" ref="AF84:AU84" si="44">SUM(AF76:AF83)</f>
        <v>4618663</v>
      </c>
      <c r="AG84" s="248">
        <f t="shared" si="44"/>
        <v>0</v>
      </c>
      <c r="AH84" s="174">
        <f t="shared" si="44"/>
        <v>0</v>
      </c>
      <c r="AI84" s="248">
        <f t="shared" si="44"/>
        <v>0</v>
      </c>
      <c r="AJ84" s="247">
        <f t="shared" si="44"/>
        <v>0</v>
      </c>
      <c r="AK84" s="247">
        <f t="shared" si="44"/>
        <v>0</v>
      </c>
      <c r="AL84" s="247">
        <f t="shared" si="44"/>
        <v>4618663</v>
      </c>
      <c r="AM84" s="247">
        <f t="shared" si="44"/>
        <v>-11547</v>
      </c>
      <c r="AN84" s="247">
        <f t="shared" si="44"/>
        <v>4607116</v>
      </c>
      <c r="AO84" s="247">
        <f t="shared" si="44"/>
        <v>0</v>
      </c>
      <c r="AP84" s="247">
        <f t="shared" si="44"/>
        <v>4607116</v>
      </c>
      <c r="AQ84" s="247">
        <f t="shared" si="44"/>
        <v>0</v>
      </c>
      <c r="AR84" s="247">
        <f t="shared" si="44"/>
        <v>4607116</v>
      </c>
      <c r="AS84" s="247">
        <f t="shared" si="44"/>
        <v>383926</v>
      </c>
      <c r="AT84" s="275">
        <f t="shared" si="44"/>
        <v>8207363</v>
      </c>
      <c r="AU84" s="275">
        <f t="shared" si="44"/>
        <v>683946</v>
      </c>
      <c r="AV84" s="274"/>
      <c r="AW84" s="274"/>
      <c r="AX84" s="274"/>
      <c r="AY84" s="274"/>
    </row>
    <row r="85" spans="1:51" ht="16.149999999999999" customHeight="1" thickTop="1" x14ac:dyDescent="0.2"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6"/>
      <c r="R85" s="116"/>
      <c r="S85" s="116"/>
      <c r="T85" s="116"/>
      <c r="U85" s="116"/>
      <c r="V85" s="116"/>
      <c r="W85" s="116"/>
      <c r="X85" s="274"/>
      <c r="Y85" s="116"/>
      <c r="Z85" s="116"/>
      <c r="AA85" s="116"/>
      <c r="AB85" s="116"/>
      <c r="AC85" s="116"/>
      <c r="AD85" s="116"/>
      <c r="AE85" s="116"/>
      <c r="AF85" s="116"/>
    </row>
    <row r="86" spans="1:51" ht="16.149999999999999" customHeight="1" x14ac:dyDescent="0.2">
      <c r="D86" s="116"/>
      <c r="E86" s="116"/>
      <c r="F86" s="116"/>
      <c r="G86" s="116"/>
      <c r="H86" s="838"/>
      <c r="I86" s="838"/>
      <c r="J86" s="838"/>
      <c r="K86" s="838"/>
      <c r="L86" s="838"/>
      <c r="M86" s="838"/>
      <c r="N86" s="838"/>
      <c r="O86" s="838"/>
      <c r="P86" s="838"/>
      <c r="Q86" s="838"/>
      <c r="R86" s="116"/>
      <c r="S86" s="116"/>
      <c r="T86" s="116"/>
      <c r="U86" s="116"/>
      <c r="V86" s="116"/>
      <c r="W86" s="116"/>
      <c r="X86" s="274"/>
      <c r="Y86" s="116"/>
      <c r="Z86" s="116"/>
      <c r="AA86" s="116"/>
      <c r="AB86" s="116"/>
      <c r="AC86" s="116"/>
      <c r="AD86" s="116"/>
      <c r="AE86" s="116"/>
      <c r="AF86" s="116"/>
    </row>
    <row r="87" spans="1:51" ht="16.149999999999999" customHeight="1" x14ac:dyDescent="0.2">
      <c r="H87" s="113"/>
      <c r="I87" s="113"/>
      <c r="J87" s="1482"/>
      <c r="K87" s="839"/>
      <c r="L87" s="839"/>
      <c r="M87" s="1482"/>
      <c r="N87" s="839"/>
      <c r="O87" s="839"/>
      <c r="P87" s="1482"/>
      <c r="Q87" s="839"/>
    </row>
    <row r="88" spans="1:51" x14ac:dyDescent="0.2">
      <c r="A88" s="321" t="s">
        <v>560</v>
      </c>
      <c r="H88" s="113"/>
      <c r="I88" s="113"/>
      <c r="J88" s="1482"/>
      <c r="K88" s="839"/>
      <c r="L88" s="839"/>
      <c r="M88" s="1482"/>
      <c r="N88" s="839"/>
      <c r="O88" s="839"/>
      <c r="P88" s="1482"/>
      <c r="Q88" s="839"/>
      <c r="AC88" s="108">
        <v>12</v>
      </c>
      <c r="AS88" s="108">
        <f>AC88</f>
        <v>12</v>
      </c>
    </row>
    <row r="89" spans="1:51" x14ac:dyDescent="0.2">
      <c r="H89" s="113"/>
      <c r="I89" s="113"/>
      <c r="J89" s="113"/>
      <c r="K89" s="113"/>
      <c r="L89" s="113"/>
      <c r="M89" s="113"/>
      <c r="N89" s="113"/>
      <c r="O89" s="113"/>
      <c r="P89" s="113"/>
      <c r="Q89" s="113"/>
    </row>
  </sheetData>
  <mergeCells count="48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T1:AT3"/>
    <mergeCell ref="AU1:AU3"/>
    <mergeCell ref="AS2:AS3"/>
    <mergeCell ref="AP2:AP3"/>
    <mergeCell ref="AQ2:AQ3"/>
    <mergeCell ref="AR2:AR3"/>
    <mergeCell ref="AL1:AS1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7:P88"/>
    <mergeCell ref="A80:B80"/>
    <mergeCell ref="A81:B81"/>
    <mergeCell ref="A82:B82"/>
    <mergeCell ref="A84:B84"/>
    <mergeCell ref="J87:J88"/>
    <mergeCell ref="M87:M88"/>
    <mergeCell ref="A83:B83"/>
    <mergeCell ref="A77:B77"/>
    <mergeCell ref="A78:B78"/>
    <mergeCell ref="C2:C3"/>
    <mergeCell ref="D2:E2"/>
    <mergeCell ref="F2:H2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July 2018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AY89"/>
  <sheetViews>
    <sheetView view="pageBreakPreview" zoomScaleNormal="100" zoomScaleSheetLayoutView="100" workbookViewId="0">
      <pane xSplit="2" ySplit="6" topLeftCell="C7" activePane="bottomRight" state="frozen"/>
      <selection activeCell="E17" sqref="E17"/>
      <selection pane="topRight" activeCell="E17" sqref="E17"/>
      <selection pane="bottomLeft" activeCell="E17" sqref="E17"/>
      <selection pane="bottomRight" activeCell="E17" sqref="E17"/>
    </sheetView>
  </sheetViews>
  <sheetFormatPr defaultColWidth="8.85546875" defaultRowHeight="12.75" x14ac:dyDescent="0.2"/>
  <cols>
    <col min="1" max="1" width="5" style="108" customWidth="1"/>
    <col min="2" max="2" width="28.140625" style="108" customWidth="1"/>
    <col min="3" max="3" width="12.140625" style="108" bestFit="1" customWidth="1"/>
    <col min="4" max="4" width="13.85546875" style="108" customWidth="1"/>
    <col min="5" max="5" width="12.28515625" style="108" customWidth="1"/>
    <col min="6" max="6" width="11.28515625" style="108" customWidth="1"/>
    <col min="7" max="7" width="10.85546875" style="108" customWidth="1"/>
    <col min="8" max="9" width="11.28515625" style="108" customWidth="1"/>
    <col min="10" max="10" width="10.85546875" style="108" customWidth="1"/>
    <col min="11" max="12" width="11.28515625" style="108" customWidth="1"/>
    <col min="13" max="13" width="8.5703125" style="108" customWidth="1"/>
    <col min="14" max="15" width="11.28515625" style="108" customWidth="1"/>
    <col min="16" max="16" width="8.5703125" style="108" customWidth="1"/>
    <col min="17" max="17" width="11.28515625" style="108" customWidth="1"/>
    <col min="18" max="18" width="10.7109375" style="108" bestFit="1" customWidth="1"/>
    <col min="19" max="21" width="13.85546875" style="108" customWidth="1"/>
    <col min="22" max="22" width="11.85546875" style="108" bestFit="1" customWidth="1"/>
    <col min="23" max="23" width="10.85546875" style="108" bestFit="1" customWidth="1"/>
    <col min="24" max="24" width="12.7109375" style="108" customWidth="1"/>
    <col min="25" max="25" width="13.28515625" style="108" bestFit="1" customWidth="1"/>
    <col min="26" max="26" width="17.5703125" style="108" customWidth="1"/>
    <col min="27" max="28" width="11.28515625" style="108" customWidth="1"/>
    <col min="29" max="29" width="10.7109375" style="108" customWidth="1"/>
    <col min="30" max="30" width="16.42578125" style="108" customWidth="1"/>
    <col min="31" max="32" width="15.85546875" style="108" customWidth="1"/>
    <col min="33" max="37" width="15.7109375" style="108" customWidth="1"/>
    <col min="38" max="38" width="15.140625" style="108" customWidth="1"/>
    <col min="39" max="39" width="10.85546875" style="108" customWidth="1"/>
    <col min="40" max="40" width="15" style="108" customWidth="1"/>
    <col min="41" max="41" width="13.42578125" style="108" customWidth="1"/>
    <col min="42" max="42" width="16.28515625" style="108" customWidth="1"/>
    <col min="43" max="44" width="13.85546875" style="108" customWidth="1"/>
    <col min="45" max="45" width="15.5703125" style="108" customWidth="1"/>
    <col min="46" max="47" width="14.42578125" style="108" bestFit="1" customWidth="1"/>
    <col min="48" max="48" width="8.85546875" style="108"/>
    <col min="49" max="50" width="12.28515625" style="108" customWidth="1"/>
    <col min="51" max="51" width="10" style="108" bestFit="1" customWidth="1"/>
    <col min="52" max="16384" width="8.85546875" style="108"/>
  </cols>
  <sheetData>
    <row r="1" spans="1:51" ht="19.899999999999999" customHeight="1" x14ac:dyDescent="0.2">
      <c r="A1" s="1486" t="s">
        <v>641</v>
      </c>
      <c r="B1" s="1487"/>
      <c r="C1" s="1379" t="s">
        <v>315</v>
      </c>
      <c r="D1" s="1380"/>
      <c r="E1" s="1380"/>
      <c r="F1" s="1380"/>
      <c r="G1" s="1380"/>
      <c r="H1" s="1380"/>
      <c r="I1" s="1380"/>
      <c r="J1" s="1380"/>
      <c r="K1" s="1381"/>
      <c r="L1" s="1412" t="s">
        <v>315</v>
      </c>
      <c r="M1" s="1413"/>
      <c r="N1" s="1413"/>
      <c r="O1" s="1413"/>
      <c r="P1" s="1413"/>
      <c r="Q1" s="1413"/>
      <c r="R1" s="1413"/>
      <c r="S1" s="1413"/>
      <c r="T1" s="1413"/>
      <c r="U1" s="1414"/>
      <c r="V1" s="1379" t="s">
        <v>315</v>
      </c>
      <c r="W1" s="1380"/>
      <c r="X1" s="1380"/>
      <c r="Y1" s="1380"/>
      <c r="Z1" s="1380"/>
      <c r="AA1" s="1380"/>
      <c r="AB1" s="1380"/>
      <c r="AC1" s="1380"/>
      <c r="AD1" s="1381"/>
      <c r="AE1" s="1478" t="s">
        <v>450</v>
      </c>
      <c r="AF1" s="1478"/>
      <c r="AG1" s="1478"/>
      <c r="AH1" s="1478"/>
      <c r="AI1" s="1478"/>
      <c r="AJ1" s="1478"/>
      <c r="AK1" s="1478"/>
      <c r="AL1" s="1485" t="s">
        <v>450</v>
      </c>
      <c r="AM1" s="1485"/>
      <c r="AN1" s="1485"/>
      <c r="AO1" s="1485"/>
      <c r="AP1" s="1485"/>
      <c r="AQ1" s="1485"/>
      <c r="AR1" s="1485"/>
      <c r="AS1" s="1485"/>
      <c r="AT1" s="1481" t="s">
        <v>326</v>
      </c>
      <c r="AU1" s="1481" t="s">
        <v>327</v>
      </c>
      <c r="AW1" s="283"/>
      <c r="AX1" s="283"/>
      <c r="AY1" s="283"/>
    </row>
    <row r="2" spans="1:51" ht="30" customHeight="1" x14ac:dyDescent="0.2">
      <c r="A2" s="1488"/>
      <c r="B2" s="1489"/>
      <c r="C2" s="1386" t="s">
        <v>1284</v>
      </c>
      <c r="D2" s="1480" t="s">
        <v>731</v>
      </c>
      <c r="E2" s="1480"/>
      <c r="F2" s="1376" t="s">
        <v>1378</v>
      </c>
      <c r="G2" s="1390"/>
      <c r="H2" s="1391"/>
      <c r="I2" s="1479" t="s">
        <v>1375</v>
      </c>
      <c r="J2" s="1479"/>
      <c r="K2" s="1479"/>
      <c r="L2" s="1479" t="s">
        <v>1376</v>
      </c>
      <c r="M2" s="1479"/>
      <c r="N2" s="1479"/>
      <c r="O2" s="1479" t="s">
        <v>1377</v>
      </c>
      <c r="P2" s="1479"/>
      <c r="Q2" s="1479"/>
      <c r="R2" s="1386" t="s">
        <v>501</v>
      </c>
      <c r="S2" s="1392" t="s">
        <v>230</v>
      </c>
      <c r="T2" s="1392"/>
      <c r="U2" s="1392"/>
      <c r="V2" s="1386" t="s">
        <v>502</v>
      </c>
      <c r="W2" s="1386" t="s">
        <v>452</v>
      </c>
      <c r="X2" s="1386" t="s">
        <v>503</v>
      </c>
      <c r="Y2" s="1400" t="s">
        <v>1321</v>
      </c>
      <c r="Z2" s="1386" t="s">
        <v>1384</v>
      </c>
      <c r="AA2" s="1386" t="s">
        <v>270</v>
      </c>
      <c r="AB2" s="1386" t="s">
        <v>271</v>
      </c>
      <c r="AC2" s="1386" t="s">
        <v>233</v>
      </c>
      <c r="AD2" s="1386" t="s">
        <v>1385</v>
      </c>
      <c r="AE2" s="1483" t="s">
        <v>1287</v>
      </c>
      <c r="AF2" s="1476" t="s">
        <v>1442</v>
      </c>
      <c r="AG2" s="1477" t="s">
        <v>230</v>
      </c>
      <c r="AH2" s="1477"/>
      <c r="AI2" s="1477"/>
      <c r="AJ2" s="1477"/>
      <c r="AK2" s="1477"/>
      <c r="AL2" s="1476" t="s">
        <v>1443</v>
      </c>
      <c r="AM2" s="1476" t="s">
        <v>1447</v>
      </c>
      <c r="AN2" s="1476" t="s">
        <v>1444</v>
      </c>
      <c r="AO2" s="1400" t="s">
        <v>1321</v>
      </c>
      <c r="AP2" s="1476" t="s">
        <v>1445</v>
      </c>
      <c r="AQ2" s="1476" t="s">
        <v>294</v>
      </c>
      <c r="AR2" s="1476" t="s">
        <v>271</v>
      </c>
      <c r="AS2" s="1476" t="s">
        <v>1446</v>
      </c>
      <c r="AT2" s="1481"/>
      <c r="AU2" s="1481"/>
      <c r="AW2" s="284"/>
      <c r="AX2" s="284"/>
      <c r="AY2" s="284"/>
    </row>
    <row r="3" spans="1:51" ht="95.25" customHeight="1" x14ac:dyDescent="0.2">
      <c r="A3" s="1490"/>
      <c r="B3" s="1491"/>
      <c r="C3" s="1386"/>
      <c r="D3" s="1005" t="s">
        <v>708</v>
      </c>
      <c r="E3" s="1005" t="s">
        <v>325</v>
      </c>
      <c r="F3" s="1005" t="s">
        <v>1283</v>
      </c>
      <c r="G3" s="1005" t="s">
        <v>454</v>
      </c>
      <c r="H3" s="1005" t="s">
        <v>325</v>
      </c>
      <c r="I3" s="1005" t="s">
        <v>1282</v>
      </c>
      <c r="J3" s="1005" t="s">
        <v>454</v>
      </c>
      <c r="K3" s="1005" t="s">
        <v>325</v>
      </c>
      <c r="L3" s="1005" t="s">
        <v>1281</v>
      </c>
      <c r="M3" s="1005" t="s">
        <v>472</v>
      </c>
      <c r="N3" s="1005" t="s">
        <v>325</v>
      </c>
      <c r="O3" s="1005" t="s">
        <v>1281</v>
      </c>
      <c r="P3" s="1005" t="s">
        <v>472</v>
      </c>
      <c r="Q3" s="1005" t="s">
        <v>325</v>
      </c>
      <c r="R3" s="1386"/>
      <c r="S3" s="1006" t="s">
        <v>1279</v>
      </c>
      <c r="T3" s="1006" t="s">
        <v>1280</v>
      </c>
      <c r="U3" s="1006" t="s">
        <v>232</v>
      </c>
      <c r="V3" s="1386"/>
      <c r="W3" s="1386"/>
      <c r="X3" s="1386"/>
      <c r="Y3" s="1401"/>
      <c r="Z3" s="1386"/>
      <c r="AA3" s="1386"/>
      <c r="AB3" s="1386"/>
      <c r="AC3" s="1386"/>
      <c r="AD3" s="1386"/>
      <c r="AE3" s="1484"/>
      <c r="AF3" s="1476"/>
      <c r="AG3" s="1006" t="s">
        <v>1289</v>
      </c>
      <c r="AH3" s="1006" t="s">
        <v>1290</v>
      </c>
      <c r="AI3" s="1006" t="s">
        <v>1288</v>
      </c>
      <c r="AJ3" s="1006" t="s">
        <v>1292</v>
      </c>
      <c r="AK3" s="1006" t="s">
        <v>232</v>
      </c>
      <c r="AL3" s="1476"/>
      <c r="AM3" s="1476"/>
      <c r="AN3" s="1476"/>
      <c r="AO3" s="1401"/>
      <c r="AP3" s="1476"/>
      <c r="AQ3" s="1476"/>
      <c r="AR3" s="1476"/>
      <c r="AS3" s="1476"/>
      <c r="AT3" s="1481"/>
      <c r="AU3" s="1481"/>
      <c r="AW3" s="856" t="s">
        <v>511</v>
      </c>
      <c r="AX3" s="856" t="s">
        <v>512</v>
      </c>
      <c r="AY3" s="856" t="s">
        <v>432</v>
      </c>
    </row>
    <row r="4" spans="1:51" ht="16.149999999999999" customHeight="1" x14ac:dyDescent="0.2">
      <c r="A4" s="285"/>
      <c r="B4" s="286"/>
      <c r="C4" s="287">
        <v>1</v>
      </c>
      <c r="D4" s="287">
        <f t="shared" ref="D4:AY4" si="0">C4+1</f>
        <v>2</v>
      </c>
      <c r="E4" s="287">
        <f t="shared" si="0"/>
        <v>3</v>
      </c>
      <c r="F4" s="287">
        <f t="shared" si="0"/>
        <v>4</v>
      </c>
      <c r="G4" s="287">
        <f t="shared" si="0"/>
        <v>5</v>
      </c>
      <c r="H4" s="287">
        <f t="shared" si="0"/>
        <v>6</v>
      </c>
      <c r="I4" s="287">
        <f t="shared" si="0"/>
        <v>7</v>
      </c>
      <c r="J4" s="287">
        <f t="shared" si="0"/>
        <v>8</v>
      </c>
      <c r="K4" s="287">
        <f t="shared" si="0"/>
        <v>9</v>
      </c>
      <c r="L4" s="287">
        <f t="shared" si="0"/>
        <v>10</v>
      </c>
      <c r="M4" s="287">
        <f t="shared" si="0"/>
        <v>11</v>
      </c>
      <c r="N4" s="287">
        <f t="shared" si="0"/>
        <v>12</v>
      </c>
      <c r="O4" s="287">
        <f t="shared" si="0"/>
        <v>13</v>
      </c>
      <c r="P4" s="287">
        <f t="shared" si="0"/>
        <v>14</v>
      </c>
      <c r="Q4" s="287">
        <f t="shared" si="0"/>
        <v>15</v>
      </c>
      <c r="R4" s="287">
        <f t="shared" si="0"/>
        <v>16</v>
      </c>
      <c r="S4" s="287">
        <f t="shared" si="0"/>
        <v>17</v>
      </c>
      <c r="T4" s="287">
        <f t="shared" si="0"/>
        <v>18</v>
      </c>
      <c r="U4" s="287">
        <f t="shared" si="0"/>
        <v>19</v>
      </c>
      <c r="V4" s="287">
        <f t="shared" si="0"/>
        <v>20</v>
      </c>
      <c r="W4" s="287">
        <f t="shared" si="0"/>
        <v>21</v>
      </c>
      <c r="X4" s="287">
        <f t="shared" si="0"/>
        <v>22</v>
      </c>
      <c r="Y4" s="287">
        <f t="shared" si="0"/>
        <v>23</v>
      </c>
      <c r="Z4" s="287">
        <f t="shared" si="0"/>
        <v>24</v>
      </c>
      <c r="AA4" s="287">
        <f t="shared" si="0"/>
        <v>25</v>
      </c>
      <c r="AB4" s="287">
        <f t="shared" si="0"/>
        <v>26</v>
      </c>
      <c r="AC4" s="287">
        <f t="shared" si="0"/>
        <v>27</v>
      </c>
      <c r="AD4" s="287">
        <f t="shared" si="0"/>
        <v>28</v>
      </c>
      <c r="AE4" s="287">
        <f t="shared" si="0"/>
        <v>29</v>
      </c>
      <c r="AF4" s="287">
        <f t="shared" si="0"/>
        <v>30</v>
      </c>
      <c r="AG4" s="287">
        <f t="shared" si="0"/>
        <v>31</v>
      </c>
      <c r="AH4" s="287">
        <f t="shared" si="0"/>
        <v>32</v>
      </c>
      <c r="AI4" s="287">
        <f t="shared" si="0"/>
        <v>33</v>
      </c>
      <c r="AJ4" s="287">
        <f t="shared" si="0"/>
        <v>34</v>
      </c>
      <c r="AK4" s="287">
        <f t="shared" si="0"/>
        <v>35</v>
      </c>
      <c r="AL4" s="287">
        <f t="shared" si="0"/>
        <v>36</v>
      </c>
      <c r="AM4" s="287">
        <f t="shared" si="0"/>
        <v>37</v>
      </c>
      <c r="AN4" s="287">
        <f t="shared" si="0"/>
        <v>38</v>
      </c>
      <c r="AO4" s="287">
        <f t="shared" si="0"/>
        <v>39</v>
      </c>
      <c r="AP4" s="287">
        <f t="shared" si="0"/>
        <v>40</v>
      </c>
      <c r="AQ4" s="287">
        <f t="shared" si="0"/>
        <v>41</v>
      </c>
      <c r="AR4" s="287">
        <f t="shared" si="0"/>
        <v>42</v>
      </c>
      <c r="AS4" s="287">
        <f t="shared" si="0"/>
        <v>43</v>
      </c>
      <c r="AT4" s="287">
        <f t="shared" si="0"/>
        <v>44</v>
      </c>
      <c r="AU4" s="287">
        <f t="shared" si="0"/>
        <v>45</v>
      </c>
      <c r="AV4" s="287">
        <f t="shared" si="0"/>
        <v>46</v>
      </c>
      <c r="AW4" s="287">
        <f t="shared" si="0"/>
        <v>47</v>
      </c>
      <c r="AX4" s="287">
        <f t="shared" si="0"/>
        <v>48</v>
      </c>
      <c r="AY4" s="287">
        <f t="shared" si="0"/>
        <v>49</v>
      </c>
    </row>
    <row r="5" spans="1:51" s="1129" customFormat="1" ht="31.5" customHeight="1" x14ac:dyDescent="0.2">
      <c r="A5" s="1126"/>
      <c r="B5" s="1126"/>
      <c r="C5" s="1156" t="s">
        <v>1061</v>
      </c>
      <c r="D5" s="940" t="s">
        <v>1129</v>
      </c>
      <c r="E5" s="940" t="s">
        <v>1063</v>
      </c>
      <c r="F5" s="1156" t="s">
        <v>1374</v>
      </c>
      <c r="G5" s="1156" t="s">
        <v>1074</v>
      </c>
      <c r="H5" s="1156" t="s">
        <v>1130</v>
      </c>
      <c r="I5" s="1156" t="s">
        <v>1373</v>
      </c>
      <c r="J5" s="1156" t="s">
        <v>1076</v>
      </c>
      <c r="K5" s="1156" t="s">
        <v>1131</v>
      </c>
      <c r="L5" s="1156" t="s">
        <v>1371</v>
      </c>
      <c r="M5" s="1156" t="s">
        <v>1078</v>
      </c>
      <c r="N5" s="1156" t="s">
        <v>1132</v>
      </c>
      <c r="O5" s="1156" t="s">
        <v>1372</v>
      </c>
      <c r="P5" s="1156" t="s">
        <v>1080</v>
      </c>
      <c r="Q5" s="1156" t="s">
        <v>1133</v>
      </c>
      <c r="R5" s="1156" t="s">
        <v>1424</v>
      </c>
      <c r="S5" s="1156" t="s">
        <v>1363</v>
      </c>
      <c r="T5" s="1156" t="s">
        <v>1364</v>
      </c>
      <c r="U5" s="1156" t="s">
        <v>1135</v>
      </c>
      <c r="V5" s="1156" t="s">
        <v>1136</v>
      </c>
      <c r="W5" s="1156" t="s">
        <v>1137</v>
      </c>
      <c r="X5" s="1156" t="s">
        <v>1138</v>
      </c>
      <c r="Y5" s="1156" t="s">
        <v>1069</v>
      </c>
      <c r="Z5" s="939" t="s">
        <v>1567</v>
      </c>
      <c r="AA5" s="939" t="s">
        <v>1419</v>
      </c>
      <c r="AB5" s="939" t="s">
        <v>1141</v>
      </c>
      <c r="AC5" s="939" t="s">
        <v>1427</v>
      </c>
      <c r="AD5" s="939" t="s">
        <v>1568</v>
      </c>
      <c r="AE5" s="939" t="s">
        <v>1102</v>
      </c>
      <c r="AF5" s="939" t="s">
        <v>1144</v>
      </c>
      <c r="AG5" s="939" t="s">
        <v>1363</v>
      </c>
      <c r="AH5" s="939" t="s">
        <v>1145</v>
      </c>
      <c r="AI5" s="939" t="s">
        <v>1364</v>
      </c>
      <c r="AJ5" s="939" t="s">
        <v>1146</v>
      </c>
      <c r="AK5" s="939" t="s">
        <v>1147</v>
      </c>
      <c r="AL5" s="939" t="s">
        <v>1148</v>
      </c>
      <c r="AM5" s="939" t="s">
        <v>1149</v>
      </c>
      <c r="AN5" s="939" t="s">
        <v>1150</v>
      </c>
      <c r="AO5" s="939" t="s">
        <v>1069</v>
      </c>
      <c r="AP5" s="939" t="s">
        <v>1120</v>
      </c>
      <c r="AQ5" s="939" t="s">
        <v>1414</v>
      </c>
      <c r="AR5" s="939" t="s">
        <v>1122</v>
      </c>
      <c r="AS5" s="939" t="s">
        <v>1422</v>
      </c>
      <c r="AT5" s="939" t="s">
        <v>1125</v>
      </c>
      <c r="AU5" s="939" t="s">
        <v>1126</v>
      </c>
      <c r="AV5" s="939"/>
      <c r="AW5" s="939" t="s">
        <v>1152</v>
      </c>
      <c r="AX5" s="939" t="s">
        <v>1128</v>
      </c>
      <c r="AY5" s="939" t="s">
        <v>1127</v>
      </c>
    </row>
    <row r="6" spans="1:51" s="1129" customFormat="1" ht="31.5" hidden="1" customHeight="1" x14ac:dyDescent="0.2">
      <c r="A6" s="1130"/>
      <c r="B6" s="1130"/>
      <c r="C6" s="943" t="s">
        <v>816</v>
      </c>
      <c r="D6" s="943" t="s">
        <v>816</v>
      </c>
      <c r="E6" s="943" t="s">
        <v>817</v>
      </c>
      <c r="F6" s="943" t="s">
        <v>924</v>
      </c>
      <c r="G6" s="943" t="s">
        <v>816</v>
      </c>
      <c r="H6" s="943" t="s">
        <v>817</v>
      </c>
      <c r="I6" s="943" t="s">
        <v>924</v>
      </c>
      <c r="J6" s="943" t="s">
        <v>816</v>
      </c>
      <c r="K6" s="943" t="s">
        <v>817</v>
      </c>
      <c r="L6" s="943" t="s">
        <v>924</v>
      </c>
      <c r="M6" s="943" t="s">
        <v>816</v>
      </c>
      <c r="N6" s="943" t="s">
        <v>817</v>
      </c>
      <c r="O6" s="943" t="s">
        <v>924</v>
      </c>
      <c r="P6" s="943" t="s">
        <v>816</v>
      </c>
      <c r="Q6" s="943" t="s">
        <v>817</v>
      </c>
      <c r="R6" s="943" t="s">
        <v>817</v>
      </c>
      <c r="S6" s="943" t="s">
        <v>1068</v>
      </c>
      <c r="T6" s="943" t="s">
        <v>1068</v>
      </c>
      <c r="U6" s="943" t="s">
        <v>817</v>
      </c>
      <c r="V6" s="943" t="s">
        <v>817</v>
      </c>
      <c r="W6" s="943" t="s">
        <v>817</v>
      </c>
      <c r="X6" s="943" t="s">
        <v>817</v>
      </c>
      <c r="Y6" s="943" t="s">
        <v>1069</v>
      </c>
      <c r="Z6" s="943" t="s">
        <v>1090</v>
      </c>
      <c r="AA6" s="943" t="s">
        <v>1100</v>
      </c>
      <c r="AB6" s="943" t="s">
        <v>817</v>
      </c>
      <c r="AC6" s="943" t="s">
        <v>817</v>
      </c>
      <c r="AD6" s="943" t="s">
        <v>1091</v>
      </c>
      <c r="AE6" s="943" t="s">
        <v>816</v>
      </c>
      <c r="AF6" s="943" t="s">
        <v>817</v>
      </c>
      <c r="AG6" s="943" t="s">
        <v>1068</v>
      </c>
      <c r="AH6" s="943" t="s">
        <v>817</v>
      </c>
      <c r="AI6" s="943" t="s">
        <v>1068</v>
      </c>
      <c r="AJ6" s="943" t="s">
        <v>817</v>
      </c>
      <c r="AK6" s="943" t="s">
        <v>817</v>
      </c>
      <c r="AL6" s="943" t="s">
        <v>817</v>
      </c>
      <c r="AM6" s="943" t="s">
        <v>817</v>
      </c>
      <c r="AN6" s="943" t="s">
        <v>817</v>
      </c>
      <c r="AO6" s="943" t="s">
        <v>1069</v>
      </c>
      <c r="AP6" s="943" t="s">
        <v>817</v>
      </c>
      <c r="AQ6" s="943" t="s">
        <v>1100</v>
      </c>
      <c r="AR6" s="943" t="s">
        <v>817</v>
      </c>
      <c r="AS6" s="943" t="s">
        <v>817</v>
      </c>
      <c r="AT6" s="943" t="s">
        <v>817</v>
      </c>
      <c r="AU6" s="943" t="s">
        <v>817</v>
      </c>
      <c r="AV6" s="943"/>
      <c r="AW6" s="943" t="s">
        <v>1099</v>
      </c>
      <c r="AX6" s="943" t="s">
        <v>817</v>
      </c>
      <c r="AY6" s="943" t="s">
        <v>817</v>
      </c>
    </row>
    <row r="7" spans="1:51" ht="16.149999999999999" customHeight="1" x14ac:dyDescent="0.2">
      <c r="A7" s="58">
        <v>1</v>
      </c>
      <c r="B7" s="59" t="s">
        <v>6</v>
      </c>
      <c r="C7" s="270">
        <f>'8_2.1.18 SIS'!AF7</f>
        <v>28</v>
      </c>
      <c r="D7" s="60">
        <f>'Source Data'!H7</f>
        <v>4656.7326768902658</v>
      </c>
      <c r="E7" s="65">
        <f>C7*D7</f>
        <v>130388.51495292745</v>
      </c>
      <c r="F7" s="289"/>
      <c r="G7" s="60">
        <f>'Source Data'!I7</f>
        <v>658.97263654491974</v>
      </c>
      <c r="H7" s="65">
        <f>F7*G7</f>
        <v>0</v>
      </c>
      <c r="I7" s="289"/>
      <c r="J7" s="60">
        <f>'Source Data'!J7</f>
        <v>179.71980996679628</v>
      </c>
      <c r="K7" s="65">
        <f>I7*J7</f>
        <v>0</v>
      </c>
      <c r="L7" s="289"/>
      <c r="M7" s="60">
        <f>'Source Data'!K7</f>
        <v>4492.9952491699069</v>
      </c>
      <c r="N7" s="65">
        <f>L7*M7</f>
        <v>0</v>
      </c>
      <c r="O7" s="289"/>
      <c r="P7" s="60">
        <f>'Source Data'!L7</f>
        <v>1797.1980996679629</v>
      </c>
      <c r="Q7" s="65">
        <f>O7*P7</f>
        <v>0</v>
      </c>
      <c r="R7" s="92">
        <v>162618</v>
      </c>
      <c r="S7" s="60"/>
      <c r="T7" s="60"/>
      <c r="U7" s="61">
        <f t="shared" ref="U7:U38" si="1">S7+T7</f>
        <v>0</v>
      </c>
      <c r="V7" s="92">
        <f t="shared" ref="V7:V70" si="2">U7+R7</f>
        <v>162618</v>
      </c>
      <c r="W7" s="65">
        <f>ROUND(V7*-0.25%,0)</f>
        <v>-407</v>
      </c>
      <c r="X7" s="92">
        <f>SUM(V7:W7)</f>
        <v>162211</v>
      </c>
      <c r="Y7" s="60"/>
      <c r="Z7" s="92">
        <f>ROUND(SUM(X7:Y7),0)</f>
        <v>162211</v>
      </c>
      <c r="AA7" s="60"/>
      <c r="AB7" s="60">
        <f>Z7-AA7</f>
        <v>162211</v>
      </c>
      <c r="AC7" s="92">
        <f>ROUND(AB7/$AC$88,0)</f>
        <v>13518</v>
      </c>
      <c r="AD7" s="96">
        <f t="shared" ref="AD7:AD38" si="3">Z7</f>
        <v>162211</v>
      </c>
      <c r="AE7" s="66">
        <f>'Source Data'!N7</f>
        <v>2506</v>
      </c>
      <c r="AF7" s="89">
        <f t="shared" ref="AF7:AF38" si="4">C7*AE7</f>
        <v>70168</v>
      </c>
      <c r="AG7" s="270"/>
      <c r="AH7" s="66">
        <f>AG7*AE7</f>
        <v>0</v>
      </c>
      <c r="AI7" s="270"/>
      <c r="AJ7" s="68">
        <f t="shared" ref="AJ7:AJ38" si="5">AE7*AI7*0.5</f>
        <v>0</v>
      </c>
      <c r="AK7" s="67">
        <f t="shared" ref="AK7:AK38" si="6">AH7+AJ7</f>
        <v>0</v>
      </c>
      <c r="AL7" s="89">
        <f>AK7+AF7</f>
        <v>70168</v>
      </c>
      <c r="AM7" s="70">
        <f>ROUND(-0.25%*AL7,0)</f>
        <v>-175</v>
      </c>
      <c r="AN7" s="89">
        <f>SUM(AL7:AM7)</f>
        <v>69993</v>
      </c>
      <c r="AO7" s="60"/>
      <c r="AP7" s="89">
        <f>ROUND(SUM(AN7:AO7),0)</f>
        <v>69993</v>
      </c>
      <c r="AQ7" s="68"/>
      <c r="AR7" s="68">
        <f>AP7-AQ7</f>
        <v>69993</v>
      </c>
      <c r="AS7" s="89">
        <f>ROUND(AR7/$AS$88,0)</f>
        <v>5833</v>
      </c>
      <c r="AT7" s="69">
        <f t="shared" ref="AT7:AT70" si="7">Z7+AP7</f>
        <v>232204</v>
      </c>
      <c r="AU7" s="86">
        <f t="shared" ref="AU7:AU70" si="8">AC7+AS7</f>
        <v>19351</v>
      </c>
      <c r="AV7" s="116"/>
      <c r="AW7" s="65"/>
      <c r="AX7" s="65">
        <f t="shared" ref="AX7:AX38" si="9">-AM7</f>
        <v>175</v>
      </c>
      <c r="AY7" s="65">
        <f t="shared" ref="AY7:AY38" si="10">AX7-AW7</f>
        <v>175</v>
      </c>
    </row>
    <row r="8" spans="1:51" ht="16.149999999999999" customHeight="1" x14ac:dyDescent="0.2">
      <c r="A8" s="54">
        <v>2</v>
      </c>
      <c r="B8" s="55" t="s">
        <v>7</v>
      </c>
      <c r="C8" s="271">
        <f>'8_2.1.18 SIS'!AF8</f>
        <v>0</v>
      </c>
      <c r="D8" s="56">
        <f>'Source Data'!H8</f>
        <v>5855.7282403587005</v>
      </c>
      <c r="E8" s="74">
        <f t="shared" ref="E8:E71" si="11">C8*D8</f>
        <v>0</v>
      </c>
      <c r="F8" s="290"/>
      <c r="G8" s="56">
        <f>'Source Data'!I8</f>
        <v>744.36686504426837</v>
      </c>
      <c r="H8" s="74">
        <f t="shared" ref="H8:H71" si="12">F8*G8</f>
        <v>0</v>
      </c>
      <c r="I8" s="290"/>
      <c r="J8" s="56">
        <f>'Source Data'!J8</f>
        <v>203.00914501207316</v>
      </c>
      <c r="K8" s="74">
        <f t="shared" ref="K8:K71" si="13">I8*J8</f>
        <v>0</v>
      </c>
      <c r="L8" s="290"/>
      <c r="M8" s="56">
        <f>'Source Data'!K8</f>
        <v>5075.2286253018301</v>
      </c>
      <c r="N8" s="74">
        <f t="shared" ref="N8:N71" si="14">L8*M8</f>
        <v>0</v>
      </c>
      <c r="O8" s="290"/>
      <c r="P8" s="56">
        <f>'Source Data'!L8</f>
        <v>2030.0914501207317</v>
      </c>
      <c r="Q8" s="74">
        <f t="shared" ref="Q8:Q71" si="15">O8*P8</f>
        <v>0</v>
      </c>
      <c r="R8" s="93">
        <v>0</v>
      </c>
      <c r="S8" s="56"/>
      <c r="T8" s="56"/>
      <c r="U8" s="57">
        <f t="shared" si="1"/>
        <v>0</v>
      </c>
      <c r="V8" s="93">
        <f t="shared" si="2"/>
        <v>0</v>
      </c>
      <c r="W8" s="74">
        <f t="shared" ref="W8:W71" si="16">ROUND(V8*-0.25%,0)</f>
        <v>0</v>
      </c>
      <c r="X8" s="93">
        <f t="shared" ref="X8:X71" si="17">SUM(V8:W8)</f>
        <v>0</v>
      </c>
      <c r="Y8" s="56"/>
      <c r="Z8" s="93">
        <f t="shared" ref="Z8:Z71" si="18">ROUND(SUM(X8:Y8),0)</f>
        <v>0</v>
      </c>
      <c r="AA8" s="56"/>
      <c r="AB8" s="56">
        <f t="shared" ref="AB8:AB71" si="19">Z8-AA8</f>
        <v>0</v>
      </c>
      <c r="AC8" s="93">
        <f t="shared" ref="AC8:AC71" si="20">ROUND(AB8/$AC$88,0)</f>
        <v>0</v>
      </c>
      <c r="AD8" s="97">
        <f t="shared" si="3"/>
        <v>0</v>
      </c>
      <c r="AE8" s="75">
        <f>'Source Data'!N8</f>
        <v>2883</v>
      </c>
      <c r="AF8" s="90">
        <f t="shared" si="4"/>
        <v>0</v>
      </c>
      <c r="AG8" s="271"/>
      <c r="AH8" s="75">
        <f t="shared" ref="AH8:AH71" si="21">AG8*AE8</f>
        <v>0</v>
      </c>
      <c r="AI8" s="271"/>
      <c r="AJ8" s="77">
        <f t="shared" si="5"/>
        <v>0</v>
      </c>
      <c r="AK8" s="76">
        <f t="shared" si="6"/>
        <v>0</v>
      </c>
      <c r="AL8" s="90">
        <f t="shared" ref="AL8:AL71" si="22">AK8+AF8</f>
        <v>0</v>
      </c>
      <c r="AM8" s="79">
        <f t="shared" ref="AM8:AM71" si="23">ROUND(-0.25%*AL8,0)</f>
        <v>0</v>
      </c>
      <c r="AN8" s="90">
        <f t="shared" ref="AN8:AN71" si="24">SUM(AL8:AM8)</f>
        <v>0</v>
      </c>
      <c r="AO8" s="56"/>
      <c r="AP8" s="90">
        <f t="shared" ref="AP8:AP71" si="25">ROUND(SUM(AN8:AO8),0)</f>
        <v>0</v>
      </c>
      <c r="AQ8" s="77"/>
      <c r="AR8" s="77">
        <f t="shared" ref="AR8:AR71" si="26">AP8-AQ8</f>
        <v>0</v>
      </c>
      <c r="AS8" s="90">
        <f t="shared" ref="AS8:AS71" si="27">ROUND(AR8/$AS$88,0)</f>
        <v>0</v>
      </c>
      <c r="AT8" s="78">
        <f t="shared" si="7"/>
        <v>0</v>
      </c>
      <c r="AU8" s="87">
        <f t="shared" si="8"/>
        <v>0</v>
      </c>
      <c r="AV8" s="116"/>
      <c r="AW8" s="74"/>
      <c r="AX8" s="74">
        <f t="shared" si="9"/>
        <v>0</v>
      </c>
      <c r="AY8" s="74">
        <f t="shared" si="10"/>
        <v>0</v>
      </c>
    </row>
    <row r="9" spans="1:51" ht="16.149999999999999" customHeight="1" x14ac:dyDescent="0.2">
      <c r="A9" s="54">
        <v>3</v>
      </c>
      <c r="B9" s="55" t="s">
        <v>8</v>
      </c>
      <c r="C9" s="271">
        <f>'8_2.1.18 SIS'!AF9</f>
        <v>0</v>
      </c>
      <c r="D9" s="56">
        <f>'Source Data'!H9</f>
        <v>3742.2866078757875</v>
      </c>
      <c r="E9" s="74">
        <f t="shared" si="11"/>
        <v>0</v>
      </c>
      <c r="F9" s="290"/>
      <c r="G9" s="56">
        <f>'Source Data'!I9</f>
        <v>529.43529443774321</v>
      </c>
      <c r="H9" s="74">
        <f t="shared" si="12"/>
        <v>0</v>
      </c>
      <c r="I9" s="290"/>
      <c r="J9" s="56">
        <f>'Source Data'!J9</f>
        <v>144.39144393756632</v>
      </c>
      <c r="K9" s="74">
        <f t="shared" si="13"/>
        <v>0</v>
      </c>
      <c r="L9" s="290"/>
      <c r="M9" s="56">
        <f>'Source Data'!K9</f>
        <v>3609.7860984391582</v>
      </c>
      <c r="N9" s="74">
        <f t="shared" si="14"/>
        <v>0</v>
      </c>
      <c r="O9" s="290"/>
      <c r="P9" s="56">
        <f>'Source Data'!L9</f>
        <v>1443.9144393756631</v>
      </c>
      <c r="Q9" s="74">
        <f t="shared" si="15"/>
        <v>0</v>
      </c>
      <c r="R9" s="93">
        <v>0</v>
      </c>
      <c r="S9" s="56"/>
      <c r="T9" s="56"/>
      <c r="U9" s="57">
        <f t="shared" si="1"/>
        <v>0</v>
      </c>
      <c r="V9" s="93">
        <f t="shared" si="2"/>
        <v>0</v>
      </c>
      <c r="W9" s="74">
        <f t="shared" si="16"/>
        <v>0</v>
      </c>
      <c r="X9" s="93">
        <f t="shared" si="17"/>
        <v>0</v>
      </c>
      <c r="Y9" s="56"/>
      <c r="Z9" s="93">
        <f t="shared" si="18"/>
        <v>0</v>
      </c>
      <c r="AA9" s="56"/>
      <c r="AB9" s="56">
        <f t="shared" si="19"/>
        <v>0</v>
      </c>
      <c r="AC9" s="93">
        <f t="shared" si="20"/>
        <v>0</v>
      </c>
      <c r="AD9" s="97">
        <f t="shared" si="3"/>
        <v>0</v>
      </c>
      <c r="AE9" s="75">
        <f>'Source Data'!N9</f>
        <v>6285</v>
      </c>
      <c r="AF9" s="90">
        <f t="shared" si="4"/>
        <v>0</v>
      </c>
      <c r="AG9" s="271"/>
      <c r="AH9" s="75">
        <f t="shared" si="21"/>
        <v>0</v>
      </c>
      <c r="AI9" s="271"/>
      <c r="AJ9" s="77">
        <f t="shared" si="5"/>
        <v>0</v>
      </c>
      <c r="AK9" s="76">
        <f t="shared" si="6"/>
        <v>0</v>
      </c>
      <c r="AL9" s="90">
        <f t="shared" si="22"/>
        <v>0</v>
      </c>
      <c r="AM9" s="79">
        <f t="shared" si="23"/>
        <v>0</v>
      </c>
      <c r="AN9" s="90">
        <f t="shared" si="24"/>
        <v>0</v>
      </c>
      <c r="AO9" s="56"/>
      <c r="AP9" s="90">
        <f t="shared" si="25"/>
        <v>0</v>
      </c>
      <c r="AQ9" s="77"/>
      <c r="AR9" s="77">
        <f t="shared" si="26"/>
        <v>0</v>
      </c>
      <c r="AS9" s="90">
        <f t="shared" si="27"/>
        <v>0</v>
      </c>
      <c r="AT9" s="78">
        <f t="shared" si="7"/>
        <v>0</v>
      </c>
      <c r="AU9" s="87">
        <f t="shared" si="8"/>
        <v>0</v>
      </c>
      <c r="AV9" s="116"/>
      <c r="AW9" s="74"/>
      <c r="AX9" s="74">
        <f t="shared" si="9"/>
        <v>0</v>
      </c>
      <c r="AY9" s="74">
        <f t="shared" si="10"/>
        <v>0</v>
      </c>
    </row>
    <row r="10" spans="1:51" ht="16.149999999999999" customHeight="1" x14ac:dyDescent="0.2">
      <c r="A10" s="54">
        <v>4</v>
      </c>
      <c r="B10" s="55" t="s">
        <v>9</v>
      </c>
      <c r="C10" s="271">
        <f>'8_2.1.18 SIS'!AF10</f>
        <v>0</v>
      </c>
      <c r="D10" s="56">
        <f>'Source Data'!H10</f>
        <v>5202.4303933253823</v>
      </c>
      <c r="E10" s="74">
        <f t="shared" si="11"/>
        <v>0</v>
      </c>
      <c r="F10" s="290"/>
      <c r="G10" s="56">
        <f>'Source Data'!I10</f>
        <v>687.66452541183287</v>
      </c>
      <c r="H10" s="74">
        <f t="shared" si="12"/>
        <v>0</v>
      </c>
      <c r="I10" s="290"/>
      <c r="J10" s="56">
        <f>'Source Data'!J10</f>
        <v>187.54487056686349</v>
      </c>
      <c r="K10" s="74">
        <f t="shared" si="13"/>
        <v>0</v>
      </c>
      <c r="L10" s="290"/>
      <c r="M10" s="56">
        <f>'Source Data'!K10</f>
        <v>4688.6217641715884</v>
      </c>
      <c r="N10" s="74">
        <f t="shared" si="14"/>
        <v>0</v>
      </c>
      <c r="O10" s="290"/>
      <c r="P10" s="56">
        <f>'Source Data'!L10</f>
        <v>1875.4487056686353</v>
      </c>
      <c r="Q10" s="74">
        <f t="shared" si="15"/>
        <v>0</v>
      </c>
      <c r="R10" s="93">
        <v>0</v>
      </c>
      <c r="S10" s="56"/>
      <c r="T10" s="56"/>
      <c r="U10" s="57">
        <f t="shared" si="1"/>
        <v>0</v>
      </c>
      <c r="V10" s="93">
        <f t="shared" si="2"/>
        <v>0</v>
      </c>
      <c r="W10" s="74">
        <f t="shared" si="16"/>
        <v>0</v>
      </c>
      <c r="X10" s="93">
        <f t="shared" si="17"/>
        <v>0</v>
      </c>
      <c r="Y10" s="56"/>
      <c r="Z10" s="93">
        <f t="shared" si="18"/>
        <v>0</v>
      </c>
      <c r="AA10" s="56"/>
      <c r="AB10" s="56">
        <f t="shared" si="19"/>
        <v>0</v>
      </c>
      <c r="AC10" s="93">
        <f t="shared" si="20"/>
        <v>0</v>
      </c>
      <c r="AD10" s="97">
        <f t="shared" si="3"/>
        <v>0</v>
      </c>
      <c r="AE10" s="75">
        <f>'Source Data'!N10</f>
        <v>3620</v>
      </c>
      <c r="AF10" s="90">
        <f t="shared" si="4"/>
        <v>0</v>
      </c>
      <c r="AG10" s="271"/>
      <c r="AH10" s="75">
        <f t="shared" si="21"/>
        <v>0</v>
      </c>
      <c r="AI10" s="271"/>
      <c r="AJ10" s="77">
        <f t="shared" si="5"/>
        <v>0</v>
      </c>
      <c r="AK10" s="76">
        <f t="shared" si="6"/>
        <v>0</v>
      </c>
      <c r="AL10" s="90">
        <f t="shared" si="22"/>
        <v>0</v>
      </c>
      <c r="AM10" s="79">
        <f t="shared" si="23"/>
        <v>0</v>
      </c>
      <c r="AN10" s="90">
        <f t="shared" si="24"/>
        <v>0</v>
      </c>
      <c r="AO10" s="56"/>
      <c r="AP10" s="90">
        <f t="shared" si="25"/>
        <v>0</v>
      </c>
      <c r="AQ10" s="77"/>
      <c r="AR10" s="77">
        <f t="shared" si="26"/>
        <v>0</v>
      </c>
      <c r="AS10" s="90">
        <f t="shared" si="27"/>
        <v>0</v>
      </c>
      <c r="AT10" s="78">
        <f t="shared" si="7"/>
        <v>0</v>
      </c>
      <c r="AU10" s="87">
        <f t="shared" si="8"/>
        <v>0</v>
      </c>
      <c r="AV10" s="116"/>
      <c r="AW10" s="74"/>
      <c r="AX10" s="74">
        <f t="shared" si="9"/>
        <v>0</v>
      </c>
      <c r="AY10" s="74">
        <f t="shared" si="10"/>
        <v>0</v>
      </c>
    </row>
    <row r="11" spans="1:51" ht="16.149999999999999" customHeight="1" x14ac:dyDescent="0.2">
      <c r="A11" s="49">
        <v>5</v>
      </c>
      <c r="B11" s="50" t="s">
        <v>10</v>
      </c>
      <c r="C11" s="272">
        <f>'8_2.1.18 SIS'!AF11</f>
        <v>0</v>
      </c>
      <c r="D11" s="51">
        <f>'Source Data'!H11</f>
        <v>4616.1188110316743</v>
      </c>
      <c r="E11" s="80">
        <f t="shared" si="11"/>
        <v>0</v>
      </c>
      <c r="F11" s="291"/>
      <c r="G11" s="51">
        <f>'Source Data'!I11</f>
        <v>699.44299073701018</v>
      </c>
      <c r="H11" s="80">
        <f t="shared" si="12"/>
        <v>0</v>
      </c>
      <c r="I11" s="291"/>
      <c r="J11" s="51">
        <f>'Source Data'!J11</f>
        <v>190.75717929191185</v>
      </c>
      <c r="K11" s="80">
        <f t="shared" si="13"/>
        <v>0</v>
      </c>
      <c r="L11" s="291"/>
      <c r="M11" s="51">
        <f>'Source Data'!K11</f>
        <v>4768.9294822977972</v>
      </c>
      <c r="N11" s="80">
        <f t="shared" si="14"/>
        <v>0</v>
      </c>
      <c r="O11" s="291"/>
      <c r="P11" s="51">
        <f>'Source Data'!L11</f>
        <v>1907.5717929191187</v>
      </c>
      <c r="Q11" s="80">
        <f t="shared" si="15"/>
        <v>0</v>
      </c>
      <c r="R11" s="94">
        <v>0</v>
      </c>
      <c r="S11" s="51"/>
      <c r="T11" s="51"/>
      <c r="U11" s="52">
        <f t="shared" si="1"/>
        <v>0</v>
      </c>
      <c r="V11" s="94">
        <f t="shared" si="2"/>
        <v>0</v>
      </c>
      <c r="W11" s="80">
        <f t="shared" si="16"/>
        <v>0</v>
      </c>
      <c r="X11" s="94">
        <f t="shared" si="17"/>
        <v>0</v>
      </c>
      <c r="Y11" s="51"/>
      <c r="Z11" s="94">
        <f t="shared" si="18"/>
        <v>0</v>
      </c>
      <c r="AA11" s="53"/>
      <c r="AB11" s="51">
        <f t="shared" si="19"/>
        <v>0</v>
      </c>
      <c r="AC11" s="95">
        <f t="shared" si="20"/>
        <v>0</v>
      </c>
      <c r="AD11" s="95">
        <f t="shared" si="3"/>
        <v>0</v>
      </c>
      <c r="AE11" s="71">
        <f>'Source Data'!N11</f>
        <v>2115</v>
      </c>
      <c r="AF11" s="91">
        <f t="shared" si="4"/>
        <v>0</v>
      </c>
      <c r="AG11" s="272"/>
      <c r="AH11" s="71">
        <f t="shared" si="21"/>
        <v>0</v>
      </c>
      <c r="AI11" s="272"/>
      <c r="AJ11" s="72">
        <f t="shared" si="5"/>
        <v>0</v>
      </c>
      <c r="AK11" s="73">
        <f t="shared" si="6"/>
        <v>0</v>
      </c>
      <c r="AL11" s="91">
        <f t="shared" si="22"/>
        <v>0</v>
      </c>
      <c r="AM11" s="82">
        <f t="shared" si="23"/>
        <v>0</v>
      </c>
      <c r="AN11" s="91">
        <f t="shared" si="24"/>
        <v>0</v>
      </c>
      <c r="AO11" s="51"/>
      <c r="AP11" s="91">
        <f t="shared" si="25"/>
        <v>0</v>
      </c>
      <c r="AQ11" s="72"/>
      <c r="AR11" s="72">
        <f t="shared" si="26"/>
        <v>0</v>
      </c>
      <c r="AS11" s="91">
        <f t="shared" si="27"/>
        <v>0</v>
      </c>
      <c r="AT11" s="81">
        <f t="shared" si="7"/>
        <v>0</v>
      </c>
      <c r="AU11" s="88">
        <f t="shared" si="8"/>
        <v>0</v>
      </c>
      <c r="AV11" s="116"/>
      <c r="AW11" s="80"/>
      <c r="AX11" s="80">
        <f t="shared" si="9"/>
        <v>0</v>
      </c>
      <c r="AY11" s="80">
        <f t="shared" si="10"/>
        <v>0</v>
      </c>
    </row>
    <row r="12" spans="1:51" ht="16.149999999999999" customHeight="1" x14ac:dyDescent="0.2">
      <c r="A12" s="58">
        <v>6</v>
      </c>
      <c r="B12" s="59" t="s">
        <v>11</v>
      </c>
      <c r="C12" s="270">
        <f>'8_2.1.18 SIS'!AF12</f>
        <v>0</v>
      </c>
      <c r="D12" s="60">
        <f>'Source Data'!H12</f>
        <v>4932.8589889938785</v>
      </c>
      <c r="E12" s="65">
        <f t="shared" si="11"/>
        <v>0</v>
      </c>
      <c r="F12" s="289"/>
      <c r="G12" s="60">
        <f>'Source Data'!I12</f>
        <v>671.54041297688354</v>
      </c>
      <c r="H12" s="65">
        <f t="shared" si="12"/>
        <v>0</v>
      </c>
      <c r="I12" s="289"/>
      <c r="J12" s="60">
        <f>'Source Data'!J12</f>
        <v>183.14738535733184</v>
      </c>
      <c r="K12" s="65">
        <f t="shared" si="13"/>
        <v>0</v>
      </c>
      <c r="L12" s="289"/>
      <c r="M12" s="60">
        <f>'Source Data'!K12</f>
        <v>4578.6846339332969</v>
      </c>
      <c r="N12" s="65">
        <f t="shared" si="14"/>
        <v>0</v>
      </c>
      <c r="O12" s="289"/>
      <c r="P12" s="60">
        <f>'Source Data'!L12</f>
        <v>1831.4738535733186</v>
      </c>
      <c r="Q12" s="65">
        <f t="shared" si="15"/>
        <v>0</v>
      </c>
      <c r="R12" s="92">
        <v>0</v>
      </c>
      <c r="S12" s="60"/>
      <c r="T12" s="60"/>
      <c r="U12" s="61">
        <f t="shared" si="1"/>
        <v>0</v>
      </c>
      <c r="V12" s="92">
        <f t="shared" si="2"/>
        <v>0</v>
      </c>
      <c r="W12" s="65">
        <f t="shared" si="16"/>
        <v>0</v>
      </c>
      <c r="X12" s="92">
        <f t="shared" si="17"/>
        <v>0</v>
      </c>
      <c r="Y12" s="60"/>
      <c r="Z12" s="92">
        <f t="shared" si="18"/>
        <v>0</v>
      </c>
      <c r="AA12" s="60"/>
      <c r="AB12" s="60">
        <f t="shared" si="19"/>
        <v>0</v>
      </c>
      <c r="AC12" s="92">
        <f t="shared" si="20"/>
        <v>0</v>
      </c>
      <c r="AD12" s="96">
        <f t="shared" si="3"/>
        <v>0</v>
      </c>
      <c r="AE12" s="66">
        <f>'Source Data'!N12</f>
        <v>4073</v>
      </c>
      <c r="AF12" s="89">
        <f t="shared" si="4"/>
        <v>0</v>
      </c>
      <c r="AG12" s="270"/>
      <c r="AH12" s="66">
        <f t="shared" si="21"/>
        <v>0</v>
      </c>
      <c r="AI12" s="270"/>
      <c r="AJ12" s="68">
        <f t="shared" si="5"/>
        <v>0</v>
      </c>
      <c r="AK12" s="67">
        <f t="shared" si="6"/>
        <v>0</v>
      </c>
      <c r="AL12" s="89">
        <f t="shared" si="22"/>
        <v>0</v>
      </c>
      <c r="AM12" s="70">
        <f t="shared" si="23"/>
        <v>0</v>
      </c>
      <c r="AN12" s="89">
        <f t="shared" si="24"/>
        <v>0</v>
      </c>
      <c r="AO12" s="60"/>
      <c r="AP12" s="89">
        <f t="shared" si="25"/>
        <v>0</v>
      </c>
      <c r="AQ12" s="68"/>
      <c r="AR12" s="68">
        <f t="shared" si="26"/>
        <v>0</v>
      </c>
      <c r="AS12" s="89">
        <f t="shared" si="27"/>
        <v>0</v>
      </c>
      <c r="AT12" s="69">
        <f t="shared" si="7"/>
        <v>0</v>
      </c>
      <c r="AU12" s="86">
        <f t="shared" si="8"/>
        <v>0</v>
      </c>
      <c r="AV12" s="116"/>
      <c r="AW12" s="65"/>
      <c r="AX12" s="65">
        <f t="shared" si="9"/>
        <v>0</v>
      </c>
      <c r="AY12" s="65">
        <f t="shared" si="10"/>
        <v>0</v>
      </c>
    </row>
    <row r="13" spans="1:51" ht="16.149999999999999" customHeight="1" x14ac:dyDescent="0.2">
      <c r="A13" s="54">
        <v>7</v>
      </c>
      <c r="B13" s="55" t="s">
        <v>12</v>
      </c>
      <c r="C13" s="271">
        <f>'8_2.1.18 SIS'!AF13</f>
        <v>0</v>
      </c>
      <c r="D13" s="56">
        <f>'Source Data'!H13</f>
        <v>3079.9485560845051</v>
      </c>
      <c r="E13" s="74">
        <f t="shared" si="11"/>
        <v>0</v>
      </c>
      <c r="F13" s="290"/>
      <c r="G13" s="56">
        <f>'Source Data'!I13</f>
        <v>422.20328372683736</v>
      </c>
      <c r="H13" s="74">
        <f t="shared" si="12"/>
        <v>0</v>
      </c>
      <c r="I13" s="290"/>
      <c r="J13" s="56">
        <f>'Source Data'!J13</f>
        <v>115.14635010731928</v>
      </c>
      <c r="K13" s="74">
        <f t="shared" si="13"/>
        <v>0</v>
      </c>
      <c r="L13" s="290"/>
      <c r="M13" s="56">
        <f>'Source Data'!K13</f>
        <v>2878.6587526829821</v>
      </c>
      <c r="N13" s="74">
        <f t="shared" si="14"/>
        <v>0</v>
      </c>
      <c r="O13" s="290"/>
      <c r="P13" s="56">
        <f>'Source Data'!L13</f>
        <v>1151.4635010731927</v>
      </c>
      <c r="Q13" s="74">
        <f t="shared" si="15"/>
        <v>0</v>
      </c>
      <c r="R13" s="93">
        <v>0</v>
      </c>
      <c r="S13" s="56"/>
      <c r="T13" s="56"/>
      <c r="U13" s="57">
        <f t="shared" si="1"/>
        <v>0</v>
      </c>
      <c r="V13" s="93">
        <f t="shared" si="2"/>
        <v>0</v>
      </c>
      <c r="W13" s="74">
        <f t="shared" si="16"/>
        <v>0</v>
      </c>
      <c r="X13" s="93">
        <f t="shared" si="17"/>
        <v>0</v>
      </c>
      <c r="Y13" s="56"/>
      <c r="Z13" s="93">
        <f t="shared" si="18"/>
        <v>0</v>
      </c>
      <c r="AA13" s="56"/>
      <c r="AB13" s="56">
        <f t="shared" si="19"/>
        <v>0</v>
      </c>
      <c r="AC13" s="93">
        <f t="shared" si="20"/>
        <v>0</v>
      </c>
      <c r="AD13" s="97">
        <f t="shared" si="3"/>
        <v>0</v>
      </c>
      <c r="AE13" s="75">
        <f>'Source Data'!N13</f>
        <v>11839</v>
      </c>
      <c r="AF13" s="90">
        <f t="shared" si="4"/>
        <v>0</v>
      </c>
      <c r="AG13" s="271"/>
      <c r="AH13" s="75">
        <f t="shared" si="21"/>
        <v>0</v>
      </c>
      <c r="AI13" s="271"/>
      <c r="AJ13" s="77">
        <f t="shared" si="5"/>
        <v>0</v>
      </c>
      <c r="AK13" s="76">
        <f t="shared" si="6"/>
        <v>0</v>
      </c>
      <c r="AL13" s="90">
        <f t="shared" si="22"/>
        <v>0</v>
      </c>
      <c r="AM13" s="79">
        <f t="shared" si="23"/>
        <v>0</v>
      </c>
      <c r="AN13" s="90">
        <f t="shared" si="24"/>
        <v>0</v>
      </c>
      <c r="AO13" s="56"/>
      <c r="AP13" s="90">
        <f t="shared" si="25"/>
        <v>0</v>
      </c>
      <c r="AQ13" s="77"/>
      <c r="AR13" s="77">
        <f t="shared" si="26"/>
        <v>0</v>
      </c>
      <c r="AS13" s="90">
        <f t="shared" si="27"/>
        <v>0</v>
      </c>
      <c r="AT13" s="78">
        <f t="shared" si="7"/>
        <v>0</v>
      </c>
      <c r="AU13" s="87">
        <f t="shared" si="8"/>
        <v>0</v>
      </c>
      <c r="AV13" s="116"/>
      <c r="AW13" s="74"/>
      <c r="AX13" s="74">
        <f t="shared" si="9"/>
        <v>0</v>
      </c>
      <c r="AY13" s="74">
        <f t="shared" si="10"/>
        <v>0</v>
      </c>
    </row>
    <row r="14" spans="1:51" ht="16.149999999999999" customHeight="1" x14ac:dyDescent="0.2">
      <c r="A14" s="54">
        <v>8</v>
      </c>
      <c r="B14" s="55" t="s">
        <v>13</v>
      </c>
      <c r="C14" s="271">
        <f>'8_2.1.18 SIS'!AF14</f>
        <v>0</v>
      </c>
      <c r="D14" s="56">
        <f>'Source Data'!H14</f>
        <v>4738.9956586322805</v>
      </c>
      <c r="E14" s="74">
        <f t="shared" si="11"/>
        <v>0</v>
      </c>
      <c r="F14" s="290"/>
      <c r="G14" s="56">
        <f>'Source Data'!I14</f>
        <v>631.46888950213452</v>
      </c>
      <c r="H14" s="74">
        <f t="shared" si="12"/>
        <v>0</v>
      </c>
      <c r="I14" s="290"/>
      <c r="J14" s="56">
        <f>'Source Data'!J14</f>
        <v>172.21878804603671</v>
      </c>
      <c r="K14" s="74">
        <f t="shared" si="13"/>
        <v>0</v>
      </c>
      <c r="L14" s="290"/>
      <c r="M14" s="56">
        <f>'Source Data'!K14</f>
        <v>4305.4697011509179</v>
      </c>
      <c r="N14" s="74">
        <f t="shared" si="14"/>
        <v>0</v>
      </c>
      <c r="O14" s="290"/>
      <c r="P14" s="56">
        <f>'Source Data'!L14</f>
        <v>1722.1878804603671</v>
      </c>
      <c r="Q14" s="74">
        <f t="shared" si="15"/>
        <v>0</v>
      </c>
      <c r="R14" s="93">
        <v>0</v>
      </c>
      <c r="S14" s="56"/>
      <c r="T14" s="56"/>
      <c r="U14" s="57">
        <f t="shared" si="1"/>
        <v>0</v>
      </c>
      <c r="V14" s="93">
        <f t="shared" si="2"/>
        <v>0</v>
      </c>
      <c r="W14" s="74">
        <f t="shared" si="16"/>
        <v>0</v>
      </c>
      <c r="X14" s="93">
        <f t="shared" si="17"/>
        <v>0</v>
      </c>
      <c r="Y14" s="56"/>
      <c r="Z14" s="93">
        <f t="shared" si="18"/>
        <v>0</v>
      </c>
      <c r="AA14" s="56"/>
      <c r="AB14" s="56">
        <f t="shared" si="19"/>
        <v>0</v>
      </c>
      <c r="AC14" s="93">
        <f t="shared" si="20"/>
        <v>0</v>
      </c>
      <c r="AD14" s="97">
        <f t="shared" si="3"/>
        <v>0</v>
      </c>
      <c r="AE14" s="75">
        <f>'Source Data'!N14</f>
        <v>4588</v>
      </c>
      <c r="AF14" s="90">
        <f t="shared" si="4"/>
        <v>0</v>
      </c>
      <c r="AG14" s="271"/>
      <c r="AH14" s="75">
        <f t="shared" si="21"/>
        <v>0</v>
      </c>
      <c r="AI14" s="271"/>
      <c r="AJ14" s="77">
        <f t="shared" si="5"/>
        <v>0</v>
      </c>
      <c r="AK14" s="76">
        <f t="shared" si="6"/>
        <v>0</v>
      </c>
      <c r="AL14" s="90">
        <f t="shared" si="22"/>
        <v>0</v>
      </c>
      <c r="AM14" s="79">
        <f t="shared" si="23"/>
        <v>0</v>
      </c>
      <c r="AN14" s="90">
        <f t="shared" si="24"/>
        <v>0</v>
      </c>
      <c r="AO14" s="56"/>
      <c r="AP14" s="90">
        <f t="shared" si="25"/>
        <v>0</v>
      </c>
      <c r="AQ14" s="77"/>
      <c r="AR14" s="77">
        <f t="shared" si="26"/>
        <v>0</v>
      </c>
      <c r="AS14" s="90">
        <f t="shared" si="27"/>
        <v>0</v>
      </c>
      <c r="AT14" s="78">
        <f t="shared" si="7"/>
        <v>0</v>
      </c>
      <c r="AU14" s="87">
        <f t="shared" si="8"/>
        <v>0</v>
      </c>
      <c r="AV14" s="116"/>
      <c r="AW14" s="74"/>
      <c r="AX14" s="74">
        <f t="shared" si="9"/>
        <v>0</v>
      </c>
      <c r="AY14" s="74">
        <f t="shared" si="10"/>
        <v>0</v>
      </c>
    </row>
    <row r="15" spans="1:51" ht="16.149999999999999" customHeight="1" x14ac:dyDescent="0.2">
      <c r="A15" s="54">
        <v>9</v>
      </c>
      <c r="B15" s="55" t="s">
        <v>14</v>
      </c>
      <c r="C15" s="271">
        <f>'8_2.1.18 SIS'!AF15</f>
        <v>0</v>
      </c>
      <c r="D15" s="56">
        <f>'Source Data'!H15</f>
        <v>4548.7366413720365</v>
      </c>
      <c r="E15" s="74">
        <f t="shared" si="11"/>
        <v>0</v>
      </c>
      <c r="F15" s="290"/>
      <c r="G15" s="56">
        <f>'Source Data'!I15</f>
        <v>606.55190779573797</v>
      </c>
      <c r="H15" s="74">
        <f t="shared" si="12"/>
        <v>0</v>
      </c>
      <c r="I15" s="290"/>
      <c r="J15" s="56">
        <f>'Source Data'!J15</f>
        <v>165.42324758065581</v>
      </c>
      <c r="K15" s="74">
        <f t="shared" si="13"/>
        <v>0</v>
      </c>
      <c r="L15" s="290"/>
      <c r="M15" s="56">
        <f>'Source Data'!K15</f>
        <v>4135.5811895163952</v>
      </c>
      <c r="N15" s="74">
        <f t="shared" si="14"/>
        <v>0</v>
      </c>
      <c r="O15" s="290"/>
      <c r="P15" s="56">
        <f>'Source Data'!L15</f>
        <v>1654.2324758065579</v>
      </c>
      <c r="Q15" s="74">
        <f t="shared" si="15"/>
        <v>0</v>
      </c>
      <c r="R15" s="93">
        <v>0</v>
      </c>
      <c r="S15" s="56"/>
      <c r="T15" s="56"/>
      <c r="U15" s="57">
        <f t="shared" si="1"/>
        <v>0</v>
      </c>
      <c r="V15" s="93">
        <f t="shared" si="2"/>
        <v>0</v>
      </c>
      <c r="W15" s="74">
        <f t="shared" si="16"/>
        <v>0</v>
      </c>
      <c r="X15" s="93">
        <f t="shared" si="17"/>
        <v>0</v>
      </c>
      <c r="Y15" s="56"/>
      <c r="Z15" s="93">
        <f t="shared" si="18"/>
        <v>0</v>
      </c>
      <c r="AA15" s="56"/>
      <c r="AB15" s="56">
        <f t="shared" si="19"/>
        <v>0</v>
      </c>
      <c r="AC15" s="93">
        <f t="shared" si="20"/>
        <v>0</v>
      </c>
      <c r="AD15" s="97">
        <f t="shared" si="3"/>
        <v>0</v>
      </c>
      <c r="AE15" s="75">
        <f>'Source Data'!N15</f>
        <v>5094</v>
      </c>
      <c r="AF15" s="90">
        <f t="shared" si="4"/>
        <v>0</v>
      </c>
      <c r="AG15" s="271"/>
      <c r="AH15" s="75">
        <f t="shared" si="21"/>
        <v>0</v>
      </c>
      <c r="AI15" s="271"/>
      <c r="AJ15" s="77">
        <f t="shared" si="5"/>
        <v>0</v>
      </c>
      <c r="AK15" s="76">
        <f t="shared" si="6"/>
        <v>0</v>
      </c>
      <c r="AL15" s="90">
        <f t="shared" si="22"/>
        <v>0</v>
      </c>
      <c r="AM15" s="79">
        <f t="shared" si="23"/>
        <v>0</v>
      </c>
      <c r="AN15" s="90">
        <f t="shared" si="24"/>
        <v>0</v>
      </c>
      <c r="AO15" s="56"/>
      <c r="AP15" s="90">
        <f t="shared" si="25"/>
        <v>0</v>
      </c>
      <c r="AQ15" s="77"/>
      <c r="AR15" s="77">
        <f t="shared" si="26"/>
        <v>0</v>
      </c>
      <c r="AS15" s="90">
        <f t="shared" si="27"/>
        <v>0</v>
      </c>
      <c r="AT15" s="78">
        <f t="shared" si="7"/>
        <v>0</v>
      </c>
      <c r="AU15" s="87">
        <f t="shared" si="8"/>
        <v>0</v>
      </c>
      <c r="AV15" s="116"/>
      <c r="AW15" s="74"/>
      <c r="AX15" s="74">
        <f t="shared" si="9"/>
        <v>0</v>
      </c>
      <c r="AY15" s="74">
        <f t="shared" si="10"/>
        <v>0</v>
      </c>
    </row>
    <row r="16" spans="1:51" ht="16.149999999999999" customHeight="1" x14ac:dyDescent="0.2">
      <c r="A16" s="49">
        <v>10</v>
      </c>
      <c r="B16" s="50" t="s">
        <v>15</v>
      </c>
      <c r="C16" s="272">
        <f>'8_2.1.18 SIS'!AF16</f>
        <v>0</v>
      </c>
      <c r="D16" s="51">
        <f>'Source Data'!H16</f>
        <v>3450.3968616043203</v>
      </c>
      <c r="E16" s="80">
        <f t="shared" si="11"/>
        <v>0</v>
      </c>
      <c r="F16" s="291"/>
      <c r="G16" s="51">
        <f>'Source Data'!I16</f>
        <v>486.95555408614769</v>
      </c>
      <c r="H16" s="80">
        <f t="shared" si="12"/>
        <v>0</v>
      </c>
      <c r="I16" s="291"/>
      <c r="J16" s="51">
        <f>'Source Data'!J16</f>
        <v>132.806060205313</v>
      </c>
      <c r="K16" s="80">
        <f t="shared" si="13"/>
        <v>0</v>
      </c>
      <c r="L16" s="291"/>
      <c r="M16" s="51">
        <f>'Source Data'!K16</f>
        <v>3320.1515051328256</v>
      </c>
      <c r="N16" s="80">
        <f t="shared" si="14"/>
        <v>0</v>
      </c>
      <c r="O16" s="291"/>
      <c r="P16" s="51">
        <f>'Source Data'!L16</f>
        <v>1328.06060205313</v>
      </c>
      <c r="Q16" s="80">
        <f t="shared" si="15"/>
        <v>0</v>
      </c>
      <c r="R16" s="94">
        <v>0</v>
      </c>
      <c r="S16" s="51"/>
      <c r="T16" s="51"/>
      <c r="U16" s="52">
        <f t="shared" si="1"/>
        <v>0</v>
      </c>
      <c r="V16" s="94">
        <f t="shared" si="2"/>
        <v>0</v>
      </c>
      <c r="W16" s="80">
        <f t="shared" si="16"/>
        <v>0</v>
      </c>
      <c r="X16" s="94">
        <f t="shared" si="17"/>
        <v>0</v>
      </c>
      <c r="Y16" s="51"/>
      <c r="Z16" s="94">
        <f t="shared" si="18"/>
        <v>0</v>
      </c>
      <c r="AA16" s="53"/>
      <c r="AB16" s="51">
        <f t="shared" si="19"/>
        <v>0</v>
      </c>
      <c r="AC16" s="95">
        <f t="shared" si="20"/>
        <v>0</v>
      </c>
      <c r="AD16" s="95">
        <f t="shared" si="3"/>
        <v>0</v>
      </c>
      <c r="AE16" s="71">
        <f>'Source Data'!N16</f>
        <v>7747</v>
      </c>
      <c r="AF16" s="91">
        <f t="shared" si="4"/>
        <v>0</v>
      </c>
      <c r="AG16" s="272"/>
      <c r="AH16" s="71">
        <f t="shared" si="21"/>
        <v>0</v>
      </c>
      <c r="AI16" s="272"/>
      <c r="AJ16" s="72">
        <f t="shared" si="5"/>
        <v>0</v>
      </c>
      <c r="AK16" s="73">
        <f t="shared" si="6"/>
        <v>0</v>
      </c>
      <c r="AL16" s="91">
        <f t="shared" si="22"/>
        <v>0</v>
      </c>
      <c r="AM16" s="82">
        <f t="shared" si="23"/>
        <v>0</v>
      </c>
      <c r="AN16" s="91">
        <f t="shared" si="24"/>
        <v>0</v>
      </c>
      <c r="AO16" s="51"/>
      <c r="AP16" s="91">
        <f t="shared" si="25"/>
        <v>0</v>
      </c>
      <c r="AQ16" s="72"/>
      <c r="AR16" s="72">
        <f t="shared" si="26"/>
        <v>0</v>
      </c>
      <c r="AS16" s="91">
        <f t="shared" si="27"/>
        <v>0</v>
      </c>
      <c r="AT16" s="81">
        <f t="shared" si="7"/>
        <v>0</v>
      </c>
      <c r="AU16" s="88">
        <f t="shared" si="8"/>
        <v>0</v>
      </c>
      <c r="AV16" s="116"/>
      <c r="AW16" s="80"/>
      <c r="AX16" s="80">
        <f t="shared" si="9"/>
        <v>0</v>
      </c>
      <c r="AY16" s="80">
        <f t="shared" si="10"/>
        <v>0</v>
      </c>
    </row>
    <row r="17" spans="1:51" ht="16.149999999999999" customHeight="1" x14ac:dyDescent="0.2">
      <c r="A17" s="58">
        <v>11</v>
      </c>
      <c r="B17" s="59" t="s">
        <v>16</v>
      </c>
      <c r="C17" s="270">
        <f>'8_2.1.18 SIS'!AF17</f>
        <v>0</v>
      </c>
      <c r="D17" s="60">
        <f>'Source Data'!H17</f>
        <v>5710.1347819377015</v>
      </c>
      <c r="E17" s="65">
        <f t="shared" si="11"/>
        <v>0</v>
      </c>
      <c r="F17" s="289"/>
      <c r="G17" s="60">
        <f>'Source Data'!I17</f>
        <v>720.86562862338462</v>
      </c>
      <c r="H17" s="65">
        <f t="shared" si="12"/>
        <v>0</v>
      </c>
      <c r="I17" s="289"/>
      <c r="J17" s="60">
        <f>'Source Data'!J17</f>
        <v>196.59971689728673</v>
      </c>
      <c r="K17" s="65">
        <f t="shared" si="13"/>
        <v>0</v>
      </c>
      <c r="L17" s="289"/>
      <c r="M17" s="60">
        <f>'Source Data'!K17</f>
        <v>4914.9929224321686</v>
      </c>
      <c r="N17" s="65">
        <f t="shared" si="14"/>
        <v>0</v>
      </c>
      <c r="O17" s="289"/>
      <c r="P17" s="60">
        <f>'Source Data'!L17</f>
        <v>1965.9971689728673</v>
      </c>
      <c r="Q17" s="65">
        <f t="shared" si="15"/>
        <v>0</v>
      </c>
      <c r="R17" s="92">
        <v>0</v>
      </c>
      <c r="S17" s="60"/>
      <c r="T17" s="60"/>
      <c r="U17" s="61">
        <f t="shared" si="1"/>
        <v>0</v>
      </c>
      <c r="V17" s="92">
        <f t="shared" si="2"/>
        <v>0</v>
      </c>
      <c r="W17" s="65">
        <f t="shared" si="16"/>
        <v>0</v>
      </c>
      <c r="X17" s="92">
        <f t="shared" si="17"/>
        <v>0</v>
      </c>
      <c r="Y17" s="60"/>
      <c r="Z17" s="92">
        <f t="shared" si="18"/>
        <v>0</v>
      </c>
      <c r="AA17" s="60"/>
      <c r="AB17" s="60">
        <f t="shared" si="19"/>
        <v>0</v>
      </c>
      <c r="AC17" s="92">
        <f t="shared" si="20"/>
        <v>0</v>
      </c>
      <c r="AD17" s="96">
        <f t="shared" si="3"/>
        <v>0</v>
      </c>
      <c r="AE17" s="66">
        <f>'Source Data'!N17</f>
        <v>3310</v>
      </c>
      <c r="AF17" s="89">
        <f t="shared" si="4"/>
        <v>0</v>
      </c>
      <c r="AG17" s="270"/>
      <c r="AH17" s="66">
        <f t="shared" si="21"/>
        <v>0</v>
      </c>
      <c r="AI17" s="270"/>
      <c r="AJ17" s="68">
        <f t="shared" si="5"/>
        <v>0</v>
      </c>
      <c r="AK17" s="67">
        <f t="shared" si="6"/>
        <v>0</v>
      </c>
      <c r="AL17" s="89">
        <f t="shared" si="22"/>
        <v>0</v>
      </c>
      <c r="AM17" s="70">
        <f t="shared" si="23"/>
        <v>0</v>
      </c>
      <c r="AN17" s="89">
        <f t="shared" si="24"/>
        <v>0</v>
      </c>
      <c r="AO17" s="60"/>
      <c r="AP17" s="89">
        <f t="shared" si="25"/>
        <v>0</v>
      </c>
      <c r="AQ17" s="68"/>
      <c r="AR17" s="68">
        <f t="shared" si="26"/>
        <v>0</v>
      </c>
      <c r="AS17" s="89">
        <f t="shared" si="27"/>
        <v>0</v>
      </c>
      <c r="AT17" s="69">
        <f t="shared" si="7"/>
        <v>0</v>
      </c>
      <c r="AU17" s="86">
        <f t="shared" si="8"/>
        <v>0</v>
      </c>
      <c r="AV17" s="116"/>
      <c r="AW17" s="65"/>
      <c r="AX17" s="65">
        <f t="shared" si="9"/>
        <v>0</v>
      </c>
      <c r="AY17" s="65">
        <f t="shared" si="10"/>
        <v>0</v>
      </c>
    </row>
    <row r="18" spans="1:51" ht="16.149999999999999" customHeight="1" x14ac:dyDescent="0.2">
      <c r="A18" s="54">
        <v>12</v>
      </c>
      <c r="B18" s="55" t="s">
        <v>17</v>
      </c>
      <c r="C18" s="271">
        <f>'8_2.1.18 SIS'!AF18</f>
        <v>0</v>
      </c>
      <c r="D18" s="56">
        <f>'Source Data'!H18</f>
        <v>2970.5124583417528</v>
      </c>
      <c r="E18" s="74">
        <f t="shared" si="11"/>
        <v>0</v>
      </c>
      <c r="F18" s="290"/>
      <c r="G18" s="56">
        <f>'Source Data'!I18</f>
        <v>374.0615666318472</v>
      </c>
      <c r="H18" s="74">
        <f t="shared" si="12"/>
        <v>0</v>
      </c>
      <c r="I18" s="290"/>
      <c r="J18" s="56">
        <f>'Source Data'!J18</f>
        <v>102.01679089959471</v>
      </c>
      <c r="K18" s="74">
        <f t="shared" si="13"/>
        <v>0</v>
      </c>
      <c r="L18" s="290"/>
      <c r="M18" s="56">
        <f>'Source Data'!K18</f>
        <v>2550.4197724898677</v>
      </c>
      <c r="N18" s="74">
        <f t="shared" si="14"/>
        <v>0</v>
      </c>
      <c r="O18" s="290"/>
      <c r="P18" s="56">
        <f>'Source Data'!L18</f>
        <v>1020.1679089959471</v>
      </c>
      <c r="Q18" s="74">
        <f t="shared" si="15"/>
        <v>0</v>
      </c>
      <c r="R18" s="93">
        <v>0</v>
      </c>
      <c r="S18" s="56"/>
      <c r="T18" s="56"/>
      <c r="U18" s="57">
        <f t="shared" si="1"/>
        <v>0</v>
      </c>
      <c r="V18" s="93">
        <f t="shared" si="2"/>
        <v>0</v>
      </c>
      <c r="W18" s="74">
        <f t="shared" si="16"/>
        <v>0</v>
      </c>
      <c r="X18" s="93">
        <f t="shared" si="17"/>
        <v>0</v>
      </c>
      <c r="Y18" s="56"/>
      <c r="Z18" s="93">
        <f t="shared" si="18"/>
        <v>0</v>
      </c>
      <c r="AA18" s="56"/>
      <c r="AB18" s="56">
        <f t="shared" si="19"/>
        <v>0</v>
      </c>
      <c r="AC18" s="93">
        <f t="shared" si="20"/>
        <v>0</v>
      </c>
      <c r="AD18" s="97">
        <f t="shared" si="3"/>
        <v>0</v>
      </c>
      <c r="AE18" s="75">
        <f>'Source Data'!N18</f>
        <v>6410</v>
      </c>
      <c r="AF18" s="90">
        <f t="shared" si="4"/>
        <v>0</v>
      </c>
      <c r="AG18" s="271"/>
      <c r="AH18" s="75">
        <f t="shared" si="21"/>
        <v>0</v>
      </c>
      <c r="AI18" s="271"/>
      <c r="AJ18" s="77">
        <f t="shared" si="5"/>
        <v>0</v>
      </c>
      <c r="AK18" s="76">
        <f t="shared" si="6"/>
        <v>0</v>
      </c>
      <c r="AL18" s="90">
        <f t="shared" si="22"/>
        <v>0</v>
      </c>
      <c r="AM18" s="79">
        <f t="shared" si="23"/>
        <v>0</v>
      </c>
      <c r="AN18" s="90">
        <f t="shared" si="24"/>
        <v>0</v>
      </c>
      <c r="AO18" s="56"/>
      <c r="AP18" s="90">
        <f t="shared" si="25"/>
        <v>0</v>
      </c>
      <c r="AQ18" s="77"/>
      <c r="AR18" s="77">
        <f t="shared" si="26"/>
        <v>0</v>
      </c>
      <c r="AS18" s="90">
        <f t="shared" si="27"/>
        <v>0</v>
      </c>
      <c r="AT18" s="78">
        <f t="shared" si="7"/>
        <v>0</v>
      </c>
      <c r="AU18" s="87">
        <f t="shared" si="8"/>
        <v>0</v>
      </c>
      <c r="AV18" s="116"/>
      <c r="AW18" s="74"/>
      <c r="AX18" s="74">
        <f t="shared" si="9"/>
        <v>0</v>
      </c>
      <c r="AY18" s="74">
        <f t="shared" si="10"/>
        <v>0</v>
      </c>
    </row>
    <row r="19" spans="1:51" ht="16.149999999999999" customHeight="1" x14ac:dyDescent="0.2">
      <c r="A19" s="54">
        <v>13</v>
      </c>
      <c r="B19" s="55" t="s">
        <v>18</v>
      </c>
      <c r="C19" s="271">
        <f>'8_2.1.18 SIS'!AF19</f>
        <v>0</v>
      </c>
      <c r="D19" s="56">
        <f>'Source Data'!H19</f>
        <v>5498.1587066365764</v>
      </c>
      <c r="E19" s="74">
        <f t="shared" si="11"/>
        <v>0</v>
      </c>
      <c r="F19" s="290"/>
      <c r="G19" s="56">
        <f>'Source Data'!I19</f>
        <v>725.51734025343501</v>
      </c>
      <c r="H19" s="74">
        <f t="shared" si="12"/>
        <v>0</v>
      </c>
      <c r="I19" s="290"/>
      <c r="J19" s="56">
        <f>'Source Data'!J19</f>
        <v>197.86836552366407</v>
      </c>
      <c r="K19" s="74">
        <f t="shared" si="13"/>
        <v>0</v>
      </c>
      <c r="L19" s="290"/>
      <c r="M19" s="56">
        <f>'Source Data'!K19</f>
        <v>4946.7091380916027</v>
      </c>
      <c r="N19" s="74">
        <f t="shared" si="14"/>
        <v>0</v>
      </c>
      <c r="O19" s="290"/>
      <c r="P19" s="56">
        <f>'Source Data'!L19</f>
        <v>1978.6836552366412</v>
      </c>
      <c r="Q19" s="74">
        <f t="shared" si="15"/>
        <v>0</v>
      </c>
      <c r="R19" s="93">
        <v>0</v>
      </c>
      <c r="S19" s="56"/>
      <c r="T19" s="56"/>
      <c r="U19" s="57">
        <f t="shared" si="1"/>
        <v>0</v>
      </c>
      <c r="V19" s="93">
        <f t="shared" si="2"/>
        <v>0</v>
      </c>
      <c r="W19" s="74">
        <f t="shared" si="16"/>
        <v>0</v>
      </c>
      <c r="X19" s="93">
        <f t="shared" si="17"/>
        <v>0</v>
      </c>
      <c r="Y19" s="56"/>
      <c r="Z19" s="93">
        <f t="shared" si="18"/>
        <v>0</v>
      </c>
      <c r="AA19" s="56"/>
      <c r="AB19" s="56">
        <f t="shared" si="19"/>
        <v>0</v>
      </c>
      <c r="AC19" s="93">
        <f t="shared" si="20"/>
        <v>0</v>
      </c>
      <c r="AD19" s="97">
        <f t="shared" si="3"/>
        <v>0</v>
      </c>
      <c r="AE19" s="75">
        <f>'Source Data'!N19</f>
        <v>2773</v>
      </c>
      <c r="AF19" s="90">
        <f t="shared" si="4"/>
        <v>0</v>
      </c>
      <c r="AG19" s="271"/>
      <c r="AH19" s="75">
        <f t="shared" si="21"/>
        <v>0</v>
      </c>
      <c r="AI19" s="271"/>
      <c r="AJ19" s="77">
        <f t="shared" si="5"/>
        <v>0</v>
      </c>
      <c r="AK19" s="76">
        <f t="shared" si="6"/>
        <v>0</v>
      </c>
      <c r="AL19" s="90">
        <f t="shared" si="22"/>
        <v>0</v>
      </c>
      <c r="AM19" s="79">
        <f t="shared" si="23"/>
        <v>0</v>
      </c>
      <c r="AN19" s="90">
        <f t="shared" si="24"/>
        <v>0</v>
      </c>
      <c r="AO19" s="56"/>
      <c r="AP19" s="90">
        <f t="shared" si="25"/>
        <v>0</v>
      </c>
      <c r="AQ19" s="77"/>
      <c r="AR19" s="77">
        <f t="shared" si="26"/>
        <v>0</v>
      </c>
      <c r="AS19" s="90">
        <f t="shared" si="27"/>
        <v>0</v>
      </c>
      <c r="AT19" s="78">
        <f t="shared" si="7"/>
        <v>0</v>
      </c>
      <c r="AU19" s="87">
        <f t="shared" si="8"/>
        <v>0</v>
      </c>
      <c r="AV19" s="116"/>
      <c r="AW19" s="74"/>
      <c r="AX19" s="74">
        <f t="shared" si="9"/>
        <v>0</v>
      </c>
      <c r="AY19" s="74">
        <f t="shared" si="10"/>
        <v>0</v>
      </c>
    </row>
    <row r="20" spans="1:51" ht="16.149999999999999" customHeight="1" x14ac:dyDescent="0.2">
      <c r="A20" s="54">
        <v>14</v>
      </c>
      <c r="B20" s="55" t="s">
        <v>19</v>
      </c>
      <c r="C20" s="271">
        <f>'8_2.1.18 SIS'!AF20</f>
        <v>0</v>
      </c>
      <c r="D20" s="56">
        <f>'Source Data'!H20</f>
        <v>5011.2312545353479</v>
      </c>
      <c r="E20" s="74">
        <f t="shared" si="11"/>
        <v>0</v>
      </c>
      <c r="F20" s="290"/>
      <c r="G20" s="56">
        <f>'Source Data'!I20</f>
        <v>644.89230424636412</v>
      </c>
      <c r="H20" s="74">
        <f t="shared" si="12"/>
        <v>0</v>
      </c>
      <c r="I20" s="290"/>
      <c r="J20" s="56">
        <f>'Source Data'!J20</f>
        <v>175.87971933991753</v>
      </c>
      <c r="K20" s="74">
        <f t="shared" si="13"/>
        <v>0</v>
      </c>
      <c r="L20" s="290"/>
      <c r="M20" s="56">
        <f>'Source Data'!K20</f>
        <v>4396.9929834979375</v>
      </c>
      <c r="N20" s="74">
        <f t="shared" si="14"/>
        <v>0</v>
      </c>
      <c r="O20" s="290"/>
      <c r="P20" s="56">
        <f>'Source Data'!L20</f>
        <v>1758.7971933991751</v>
      </c>
      <c r="Q20" s="74">
        <f t="shared" si="15"/>
        <v>0</v>
      </c>
      <c r="R20" s="93">
        <v>0</v>
      </c>
      <c r="S20" s="56"/>
      <c r="T20" s="56"/>
      <c r="U20" s="57">
        <f t="shared" si="1"/>
        <v>0</v>
      </c>
      <c r="V20" s="93">
        <f t="shared" si="2"/>
        <v>0</v>
      </c>
      <c r="W20" s="74">
        <f t="shared" si="16"/>
        <v>0</v>
      </c>
      <c r="X20" s="93">
        <f t="shared" si="17"/>
        <v>0</v>
      </c>
      <c r="Y20" s="56"/>
      <c r="Z20" s="93">
        <f t="shared" si="18"/>
        <v>0</v>
      </c>
      <c r="AA20" s="56"/>
      <c r="AB20" s="56">
        <f t="shared" si="19"/>
        <v>0</v>
      </c>
      <c r="AC20" s="93">
        <f t="shared" si="20"/>
        <v>0</v>
      </c>
      <c r="AD20" s="97">
        <f t="shared" si="3"/>
        <v>0</v>
      </c>
      <c r="AE20" s="75">
        <f>'Source Data'!N20</f>
        <v>3207</v>
      </c>
      <c r="AF20" s="90">
        <f t="shared" si="4"/>
        <v>0</v>
      </c>
      <c r="AG20" s="271"/>
      <c r="AH20" s="75">
        <f t="shared" si="21"/>
        <v>0</v>
      </c>
      <c r="AI20" s="271"/>
      <c r="AJ20" s="77">
        <f t="shared" si="5"/>
        <v>0</v>
      </c>
      <c r="AK20" s="76">
        <f t="shared" si="6"/>
        <v>0</v>
      </c>
      <c r="AL20" s="90">
        <f t="shared" si="22"/>
        <v>0</v>
      </c>
      <c r="AM20" s="79">
        <f t="shared" si="23"/>
        <v>0</v>
      </c>
      <c r="AN20" s="90">
        <f t="shared" si="24"/>
        <v>0</v>
      </c>
      <c r="AO20" s="56"/>
      <c r="AP20" s="90">
        <f t="shared" si="25"/>
        <v>0</v>
      </c>
      <c r="AQ20" s="77"/>
      <c r="AR20" s="77">
        <f t="shared" si="26"/>
        <v>0</v>
      </c>
      <c r="AS20" s="90">
        <f t="shared" si="27"/>
        <v>0</v>
      </c>
      <c r="AT20" s="78">
        <f t="shared" si="7"/>
        <v>0</v>
      </c>
      <c r="AU20" s="87">
        <f t="shared" si="8"/>
        <v>0</v>
      </c>
      <c r="AV20" s="116"/>
      <c r="AW20" s="74"/>
      <c r="AX20" s="74">
        <f t="shared" si="9"/>
        <v>0</v>
      </c>
      <c r="AY20" s="74">
        <f t="shared" si="10"/>
        <v>0</v>
      </c>
    </row>
    <row r="21" spans="1:51" ht="16.149999999999999" customHeight="1" x14ac:dyDescent="0.2">
      <c r="A21" s="49">
        <v>15</v>
      </c>
      <c r="B21" s="50" t="s">
        <v>20</v>
      </c>
      <c r="C21" s="272">
        <f>'8_2.1.18 SIS'!AF21</f>
        <v>0</v>
      </c>
      <c r="D21" s="51">
        <f>'Source Data'!H21</f>
        <v>5066.2622105753844</v>
      </c>
      <c r="E21" s="80">
        <f t="shared" si="11"/>
        <v>0</v>
      </c>
      <c r="F21" s="291"/>
      <c r="G21" s="51">
        <f>'Source Data'!I21</f>
        <v>701.0216863265847</v>
      </c>
      <c r="H21" s="80">
        <f t="shared" si="12"/>
        <v>0</v>
      </c>
      <c r="I21" s="291"/>
      <c r="J21" s="51">
        <f>'Source Data'!J21</f>
        <v>191.18773263452312</v>
      </c>
      <c r="K21" s="80">
        <f t="shared" si="13"/>
        <v>0</v>
      </c>
      <c r="L21" s="291"/>
      <c r="M21" s="51">
        <f>'Source Data'!K21</f>
        <v>4779.6933158630773</v>
      </c>
      <c r="N21" s="80">
        <f t="shared" si="14"/>
        <v>0</v>
      </c>
      <c r="O21" s="291"/>
      <c r="P21" s="51">
        <f>'Source Data'!L21</f>
        <v>1911.8773263452308</v>
      </c>
      <c r="Q21" s="80">
        <f t="shared" si="15"/>
        <v>0</v>
      </c>
      <c r="R21" s="94">
        <v>0</v>
      </c>
      <c r="S21" s="51"/>
      <c r="T21" s="51"/>
      <c r="U21" s="52">
        <f t="shared" si="1"/>
        <v>0</v>
      </c>
      <c r="V21" s="94">
        <f t="shared" si="2"/>
        <v>0</v>
      </c>
      <c r="W21" s="80">
        <f t="shared" si="16"/>
        <v>0</v>
      </c>
      <c r="X21" s="94">
        <f t="shared" si="17"/>
        <v>0</v>
      </c>
      <c r="Y21" s="51"/>
      <c r="Z21" s="94">
        <f t="shared" si="18"/>
        <v>0</v>
      </c>
      <c r="AA21" s="53"/>
      <c r="AB21" s="51">
        <f t="shared" si="19"/>
        <v>0</v>
      </c>
      <c r="AC21" s="95">
        <f t="shared" si="20"/>
        <v>0</v>
      </c>
      <c r="AD21" s="95">
        <f t="shared" si="3"/>
        <v>0</v>
      </c>
      <c r="AE21" s="71">
        <f>'Source Data'!N21</f>
        <v>2896</v>
      </c>
      <c r="AF21" s="91">
        <f t="shared" si="4"/>
        <v>0</v>
      </c>
      <c r="AG21" s="272"/>
      <c r="AH21" s="71">
        <f t="shared" si="21"/>
        <v>0</v>
      </c>
      <c r="AI21" s="272"/>
      <c r="AJ21" s="72">
        <f t="shared" si="5"/>
        <v>0</v>
      </c>
      <c r="AK21" s="73">
        <f t="shared" si="6"/>
        <v>0</v>
      </c>
      <c r="AL21" s="91">
        <f t="shared" si="22"/>
        <v>0</v>
      </c>
      <c r="AM21" s="82">
        <f t="shared" si="23"/>
        <v>0</v>
      </c>
      <c r="AN21" s="91">
        <f t="shared" si="24"/>
        <v>0</v>
      </c>
      <c r="AO21" s="51"/>
      <c r="AP21" s="91">
        <f t="shared" si="25"/>
        <v>0</v>
      </c>
      <c r="AQ21" s="72"/>
      <c r="AR21" s="72">
        <f t="shared" si="26"/>
        <v>0</v>
      </c>
      <c r="AS21" s="91">
        <f t="shared" si="27"/>
        <v>0</v>
      </c>
      <c r="AT21" s="81">
        <f t="shared" si="7"/>
        <v>0</v>
      </c>
      <c r="AU21" s="88">
        <f t="shared" si="8"/>
        <v>0</v>
      </c>
      <c r="AV21" s="116"/>
      <c r="AW21" s="80"/>
      <c r="AX21" s="80">
        <f t="shared" si="9"/>
        <v>0</v>
      </c>
      <c r="AY21" s="80">
        <f t="shared" si="10"/>
        <v>0</v>
      </c>
    </row>
    <row r="22" spans="1:51" ht="16.149999999999999" customHeight="1" x14ac:dyDescent="0.2">
      <c r="A22" s="58">
        <v>16</v>
      </c>
      <c r="B22" s="59" t="s">
        <v>21</v>
      </c>
      <c r="C22" s="270">
        <f>'8_2.1.18 SIS'!AF22</f>
        <v>0</v>
      </c>
      <c r="D22" s="60">
        <f>'Source Data'!H22</f>
        <v>2365.2515167166002</v>
      </c>
      <c r="E22" s="65">
        <f t="shared" si="11"/>
        <v>0</v>
      </c>
      <c r="F22" s="289"/>
      <c r="G22" s="60">
        <f>'Source Data'!I22</f>
        <v>332.11179417298291</v>
      </c>
      <c r="H22" s="65">
        <f t="shared" si="12"/>
        <v>0</v>
      </c>
      <c r="I22" s="289"/>
      <c r="J22" s="60">
        <f>'Source Data'!J22</f>
        <v>90.57594386535898</v>
      </c>
      <c r="K22" s="65">
        <f t="shared" si="13"/>
        <v>0</v>
      </c>
      <c r="L22" s="289"/>
      <c r="M22" s="60">
        <f>'Source Data'!K22</f>
        <v>2264.3985966339742</v>
      </c>
      <c r="N22" s="65">
        <f t="shared" si="14"/>
        <v>0</v>
      </c>
      <c r="O22" s="289"/>
      <c r="P22" s="60">
        <f>'Source Data'!L22</f>
        <v>905.75943865358965</v>
      </c>
      <c r="Q22" s="65">
        <f t="shared" si="15"/>
        <v>0</v>
      </c>
      <c r="R22" s="92">
        <v>0</v>
      </c>
      <c r="S22" s="60"/>
      <c r="T22" s="60"/>
      <c r="U22" s="61">
        <f t="shared" si="1"/>
        <v>0</v>
      </c>
      <c r="V22" s="92">
        <f t="shared" si="2"/>
        <v>0</v>
      </c>
      <c r="W22" s="65">
        <f t="shared" si="16"/>
        <v>0</v>
      </c>
      <c r="X22" s="92">
        <f t="shared" si="17"/>
        <v>0</v>
      </c>
      <c r="Y22" s="60"/>
      <c r="Z22" s="92">
        <f t="shared" si="18"/>
        <v>0</v>
      </c>
      <c r="AA22" s="60"/>
      <c r="AB22" s="60">
        <f t="shared" si="19"/>
        <v>0</v>
      </c>
      <c r="AC22" s="92">
        <f t="shared" si="20"/>
        <v>0</v>
      </c>
      <c r="AD22" s="96">
        <f t="shared" si="3"/>
        <v>0</v>
      </c>
      <c r="AE22" s="66">
        <f>'Source Data'!N22</f>
        <v>11958</v>
      </c>
      <c r="AF22" s="89">
        <f t="shared" si="4"/>
        <v>0</v>
      </c>
      <c r="AG22" s="270"/>
      <c r="AH22" s="66">
        <f t="shared" si="21"/>
        <v>0</v>
      </c>
      <c r="AI22" s="270"/>
      <c r="AJ22" s="68">
        <f t="shared" si="5"/>
        <v>0</v>
      </c>
      <c r="AK22" s="67">
        <f t="shared" si="6"/>
        <v>0</v>
      </c>
      <c r="AL22" s="89">
        <f t="shared" si="22"/>
        <v>0</v>
      </c>
      <c r="AM22" s="70">
        <f t="shared" si="23"/>
        <v>0</v>
      </c>
      <c r="AN22" s="89">
        <f t="shared" si="24"/>
        <v>0</v>
      </c>
      <c r="AO22" s="60"/>
      <c r="AP22" s="89">
        <f t="shared" si="25"/>
        <v>0</v>
      </c>
      <c r="AQ22" s="68"/>
      <c r="AR22" s="68">
        <f t="shared" si="26"/>
        <v>0</v>
      </c>
      <c r="AS22" s="89">
        <f t="shared" si="27"/>
        <v>0</v>
      </c>
      <c r="AT22" s="69">
        <f t="shared" si="7"/>
        <v>0</v>
      </c>
      <c r="AU22" s="86">
        <f t="shared" si="8"/>
        <v>0</v>
      </c>
      <c r="AV22" s="116"/>
      <c r="AW22" s="65"/>
      <c r="AX22" s="65">
        <f t="shared" si="9"/>
        <v>0</v>
      </c>
      <c r="AY22" s="65">
        <f t="shared" si="10"/>
        <v>0</v>
      </c>
    </row>
    <row r="23" spans="1:51" ht="16.149999999999999" customHeight="1" x14ac:dyDescent="0.2">
      <c r="A23" s="54">
        <v>17</v>
      </c>
      <c r="B23" s="55" t="s">
        <v>22</v>
      </c>
      <c r="C23" s="271">
        <f>'8_2.1.18 SIS'!AF23</f>
        <v>1</v>
      </c>
      <c r="D23" s="56">
        <f>'Source Data'!H23</f>
        <v>3197.8562864796509</v>
      </c>
      <c r="E23" s="74">
        <f t="shared" si="11"/>
        <v>3197.8562864796509</v>
      </c>
      <c r="F23" s="290"/>
      <c r="G23" s="56">
        <f>'Source Data'!I23</f>
        <v>404.99760461581491</v>
      </c>
      <c r="H23" s="74">
        <f t="shared" si="12"/>
        <v>0</v>
      </c>
      <c r="I23" s="290"/>
      <c r="J23" s="56">
        <f>'Source Data'!J23</f>
        <v>110.45389216794953</v>
      </c>
      <c r="K23" s="74">
        <f t="shared" si="13"/>
        <v>0</v>
      </c>
      <c r="L23" s="290"/>
      <c r="M23" s="56">
        <f>'Source Data'!K23</f>
        <v>2761.3473041987377</v>
      </c>
      <c r="N23" s="74">
        <f t="shared" si="14"/>
        <v>0</v>
      </c>
      <c r="O23" s="290"/>
      <c r="P23" s="56">
        <f>'Source Data'!L23</f>
        <v>1104.5389216794952</v>
      </c>
      <c r="Q23" s="74">
        <f t="shared" si="15"/>
        <v>0</v>
      </c>
      <c r="R23" s="93">
        <v>3198</v>
      </c>
      <c r="S23" s="56"/>
      <c r="T23" s="56"/>
      <c r="U23" s="57">
        <f t="shared" si="1"/>
        <v>0</v>
      </c>
      <c r="V23" s="93">
        <f t="shared" si="2"/>
        <v>3198</v>
      </c>
      <c r="W23" s="74">
        <f t="shared" si="16"/>
        <v>-8</v>
      </c>
      <c r="X23" s="93">
        <f t="shared" si="17"/>
        <v>3190</v>
      </c>
      <c r="Y23" s="56"/>
      <c r="Z23" s="93">
        <f t="shared" si="18"/>
        <v>3190</v>
      </c>
      <c r="AA23" s="56"/>
      <c r="AB23" s="56">
        <f t="shared" si="19"/>
        <v>3190</v>
      </c>
      <c r="AC23" s="93">
        <f t="shared" si="20"/>
        <v>266</v>
      </c>
      <c r="AD23" s="97">
        <f t="shared" si="3"/>
        <v>3190</v>
      </c>
      <c r="AE23" s="75">
        <f>'Source Data'!N23</f>
        <v>7667</v>
      </c>
      <c r="AF23" s="90">
        <f t="shared" si="4"/>
        <v>7667</v>
      </c>
      <c r="AG23" s="271"/>
      <c r="AH23" s="75">
        <f>AG23*AE23</f>
        <v>0</v>
      </c>
      <c r="AI23" s="271"/>
      <c r="AJ23" s="77">
        <f t="shared" si="5"/>
        <v>0</v>
      </c>
      <c r="AK23" s="76">
        <f t="shared" si="6"/>
        <v>0</v>
      </c>
      <c r="AL23" s="90">
        <f t="shared" si="22"/>
        <v>7667</v>
      </c>
      <c r="AM23" s="79">
        <f t="shared" si="23"/>
        <v>-19</v>
      </c>
      <c r="AN23" s="90">
        <f t="shared" si="24"/>
        <v>7648</v>
      </c>
      <c r="AO23" s="56"/>
      <c r="AP23" s="90">
        <f t="shared" si="25"/>
        <v>7648</v>
      </c>
      <c r="AQ23" s="77"/>
      <c r="AR23" s="77">
        <f t="shared" si="26"/>
        <v>7648</v>
      </c>
      <c r="AS23" s="90">
        <f t="shared" si="27"/>
        <v>637</v>
      </c>
      <c r="AT23" s="78">
        <f t="shared" si="7"/>
        <v>10838</v>
      </c>
      <c r="AU23" s="87">
        <f t="shared" si="8"/>
        <v>903</v>
      </c>
      <c r="AV23" s="116"/>
      <c r="AW23" s="74"/>
      <c r="AX23" s="74">
        <f t="shared" si="9"/>
        <v>19</v>
      </c>
      <c r="AY23" s="74">
        <f t="shared" si="10"/>
        <v>19</v>
      </c>
    </row>
    <row r="24" spans="1:51" ht="16.149999999999999" customHeight="1" x14ac:dyDescent="0.2">
      <c r="A24" s="54">
        <v>18</v>
      </c>
      <c r="B24" s="55" t="s">
        <v>23</v>
      </c>
      <c r="C24" s="271">
        <f>'8_2.1.18 SIS'!AF24</f>
        <v>0</v>
      </c>
      <c r="D24" s="56">
        <f>'Source Data'!H24</f>
        <v>5126.6533122919036</v>
      </c>
      <c r="E24" s="74">
        <f t="shared" si="11"/>
        <v>0</v>
      </c>
      <c r="F24" s="290"/>
      <c r="G24" s="56">
        <f>'Source Data'!I24</f>
        <v>689.43182714981469</v>
      </c>
      <c r="H24" s="74">
        <f t="shared" si="12"/>
        <v>0</v>
      </c>
      <c r="I24" s="290"/>
      <c r="J24" s="56">
        <f>'Source Data'!J24</f>
        <v>188.02686194994951</v>
      </c>
      <c r="K24" s="74">
        <f t="shared" si="13"/>
        <v>0</v>
      </c>
      <c r="L24" s="290"/>
      <c r="M24" s="56">
        <f>'Source Data'!K24</f>
        <v>4700.6715487487372</v>
      </c>
      <c r="N24" s="74">
        <f t="shared" si="14"/>
        <v>0</v>
      </c>
      <c r="O24" s="290"/>
      <c r="P24" s="56">
        <f>'Source Data'!L24</f>
        <v>0</v>
      </c>
      <c r="Q24" s="74">
        <f t="shared" si="15"/>
        <v>0</v>
      </c>
      <c r="R24" s="93">
        <v>0</v>
      </c>
      <c r="S24" s="56"/>
      <c r="T24" s="56"/>
      <c r="U24" s="57">
        <f t="shared" si="1"/>
        <v>0</v>
      </c>
      <c r="V24" s="93">
        <f t="shared" si="2"/>
        <v>0</v>
      </c>
      <c r="W24" s="74">
        <f t="shared" si="16"/>
        <v>0</v>
      </c>
      <c r="X24" s="93">
        <f t="shared" si="17"/>
        <v>0</v>
      </c>
      <c r="Y24" s="56"/>
      <c r="Z24" s="93">
        <f t="shared" si="18"/>
        <v>0</v>
      </c>
      <c r="AA24" s="56"/>
      <c r="AB24" s="56">
        <f t="shared" si="19"/>
        <v>0</v>
      </c>
      <c r="AC24" s="93">
        <f t="shared" si="20"/>
        <v>0</v>
      </c>
      <c r="AD24" s="97">
        <f t="shared" si="3"/>
        <v>0</v>
      </c>
      <c r="AE24" s="75">
        <f>'Source Data'!N24</f>
        <v>3448</v>
      </c>
      <c r="AF24" s="90">
        <f t="shared" si="4"/>
        <v>0</v>
      </c>
      <c r="AG24" s="271"/>
      <c r="AH24" s="75">
        <f t="shared" si="21"/>
        <v>0</v>
      </c>
      <c r="AI24" s="271"/>
      <c r="AJ24" s="77">
        <f t="shared" si="5"/>
        <v>0</v>
      </c>
      <c r="AK24" s="76">
        <f t="shared" si="6"/>
        <v>0</v>
      </c>
      <c r="AL24" s="90">
        <f t="shared" si="22"/>
        <v>0</v>
      </c>
      <c r="AM24" s="79">
        <f t="shared" si="23"/>
        <v>0</v>
      </c>
      <c r="AN24" s="90">
        <f t="shared" si="24"/>
        <v>0</v>
      </c>
      <c r="AO24" s="56"/>
      <c r="AP24" s="90">
        <f t="shared" si="25"/>
        <v>0</v>
      </c>
      <c r="AQ24" s="77"/>
      <c r="AR24" s="77">
        <f t="shared" si="26"/>
        <v>0</v>
      </c>
      <c r="AS24" s="90">
        <f t="shared" si="27"/>
        <v>0</v>
      </c>
      <c r="AT24" s="78">
        <f t="shared" si="7"/>
        <v>0</v>
      </c>
      <c r="AU24" s="87">
        <f t="shared" si="8"/>
        <v>0</v>
      </c>
      <c r="AV24" s="116"/>
      <c r="AW24" s="74"/>
      <c r="AX24" s="74">
        <f t="shared" si="9"/>
        <v>0</v>
      </c>
      <c r="AY24" s="74">
        <f t="shared" si="10"/>
        <v>0</v>
      </c>
    </row>
    <row r="25" spans="1:51" ht="16.149999999999999" customHeight="1" x14ac:dyDescent="0.2">
      <c r="A25" s="54">
        <v>19</v>
      </c>
      <c r="B25" s="55" t="s">
        <v>24</v>
      </c>
      <c r="C25" s="271">
        <f>'8_2.1.18 SIS'!AF25</f>
        <v>0</v>
      </c>
      <c r="D25" s="56">
        <f>'Source Data'!H25</f>
        <v>4518.921408734529</v>
      </c>
      <c r="E25" s="74">
        <f t="shared" si="11"/>
        <v>0</v>
      </c>
      <c r="F25" s="290"/>
      <c r="G25" s="56">
        <f>'Source Data'!I25</f>
        <v>604.6851220204918</v>
      </c>
      <c r="H25" s="74">
        <f t="shared" si="12"/>
        <v>0</v>
      </c>
      <c r="I25" s="290"/>
      <c r="J25" s="56">
        <f>'Source Data'!J25</f>
        <v>164.91412418740686</v>
      </c>
      <c r="K25" s="74">
        <f t="shared" si="13"/>
        <v>0</v>
      </c>
      <c r="L25" s="290"/>
      <c r="M25" s="56">
        <f>'Source Data'!K25</f>
        <v>4122.8531046851722</v>
      </c>
      <c r="N25" s="74">
        <f t="shared" si="14"/>
        <v>0</v>
      </c>
      <c r="O25" s="290"/>
      <c r="P25" s="56">
        <f>'Source Data'!L25</f>
        <v>1649.1412418740688</v>
      </c>
      <c r="Q25" s="74">
        <f t="shared" si="15"/>
        <v>0</v>
      </c>
      <c r="R25" s="93">
        <v>0</v>
      </c>
      <c r="S25" s="56"/>
      <c r="T25" s="56"/>
      <c r="U25" s="57">
        <f t="shared" si="1"/>
        <v>0</v>
      </c>
      <c r="V25" s="93">
        <f t="shared" si="2"/>
        <v>0</v>
      </c>
      <c r="W25" s="74">
        <f t="shared" si="16"/>
        <v>0</v>
      </c>
      <c r="X25" s="93">
        <f t="shared" si="17"/>
        <v>0</v>
      </c>
      <c r="Y25" s="56"/>
      <c r="Z25" s="93">
        <f t="shared" si="18"/>
        <v>0</v>
      </c>
      <c r="AA25" s="56"/>
      <c r="AB25" s="56">
        <f t="shared" si="19"/>
        <v>0</v>
      </c>
      <c r="AC25" s="93">
        <f t="shared" si="20"/>
        <v>0</v>
      </c>
      <c r="AD25" s="97">
        <f t="shared" si="3"/>
        <v>0</v>
      </c>
      <c r="AE25" s="75">
        <f>'Source Data'!N25</f>
        <v>3382</v>
      </c>
      <c r="AF25" s="90">
        <f t="shared" si="4"/>
        <v>0</v>
      </c>
      <c r="AG25" s="271"/>
      <c r="AH25" s="75">
        <f t="shared" si="21"/>
        <v>0</v>
      </c>
      <c r="AI25" s="271"/>
      <c r="AJ25" s="77">
        <f t="shared" si="5"/>
        <v>0</v>
      </c>
      <c r="AK25" s="76">
        <f t="shared" si="6"/>
        <v>0</v>
      </c>
      <c r="AL25" s="90">
        <f t="shared" si="22"/>
        <v>0</v>
      </c>
      <c r="AM25" s="79">
        <f t="shared" si="23"/>
        <v>0</v>
      </c>
      <c r="AN25" s="90">
        <f t="shared" si="24"/>
        <v>0</v>
      </c>
      <c r="AO25" s="56"/>
      <c r="AP25" s="90">
        <f t="shared" si="25"/>
        <v>0</v>
      </c>
      <c r="AQ25" s="77"/>
      <c r="AR25" s="77">
        <f t="shared" si="26"/>
        <v>0</v>
      </c>
      <c r="AS25" s="90">
        <f t="shared" si="27"/>
        <v>0</v>
      </c>
      <c r="AT25" s="78">
        <f t="shared" si="7"/>
        <v>0</v>
      </c>
      <c r="AU25" s="87">
        <f t="shared" si="8"/>
        <v>0</v>
      </c>
      <c r="AV25" s="116"/>
      <c r="AW25" s="74"/>
      <c r="AX25" s="74">
        <f t="shared" si="9"/>
        <v>0</v>
      </c>
      <c r="AY25" s="74">
        <f t="shared" si="10"/>
        <v>0</v>
      </c>
    </row>
    <row r="26" spans="1:51" ht="16.149999999999999" customHeight="1" x14ac:dyDescent="0.2">
      <c r="A26" s="49">
        <v>20</v>
      </c>
      <c r="B26" s="50" t="s">
        <v>25</v>
      </c>
      <c r="C26" s="272">
        <f>'8_2.1.18 SIS'!AF26</f>
        <v>0</v>
      </c>
      <c r="D26" s="51">
        <f>'Source Data'!H26</f>
        <v>4820.2540944128086</v>
      </c>
      <c r="E26" s="80">
        <f t="shared" si="11"/>
        <v>0</v>
      </c>
      <c r="F26" s="291"/>
      <c r="G26" s="51">
        <f>'Source Data'!I26</f>
        <v>694.558500770818</v>
      </c>
      <c r="H26" s="80">
        <f t="shared" si="12"/>
        <v>0</v>
      </c>
      <c r="I26" s="291"/>
      <c r="J26" s="51">
        <f>'Source Data'!J26</f>
        <v>189.42504566476853</v>
      </c>
      <c r="K26" s="80">
        <f t="shared" si="13"/>
        <v>0</v>
      </c>
      <c r="L26" s="291"/>
      <c r="M26" s="51">
        <f>'Source Data'!K26</f>
        <v>4735.6261416192137</v>
      </c>
      <c r="N26" s="80">
        <f t="shared" si="14"/>
        <v>0</v>
      </c>
      <c r="O26" s="291"/>
      <c r="P26" s="51">
        <f>'Source Data'!L26</f>
        <v>1894.2504566476853</v>
      </c>
      <c r="Q26" s="80">
        <f t="shared" si="15"/>
        <v>0</v>
      </c>
      <c r="R26" s="94">
        <v>0</v>
      </c>
      <c r="S26" s="51"/>
      <c r="T26" s="51"/>
      <c r="U26" s="52">
        <f t="shared" si="1"/>
        <v>0</v>
      </c>
      <c r="V26" s="94">
        <f t="shared" si="2"/>
        <v>0</v>
      </c>
      <c r="W26" s="80">
        <f t="shared" si="16"/>
        <v>0</v>
      </c>
      <c r="X26" s="94">
        <f t="shared" si="17"/>
        <v>0</v>
      </c>
      <c r="Y26" s="51"/>
      <c r="Z26" s="94">
        <f t="shared" si="18"/>
        <v>0</v>
      </c>
      <c r="AA26" s="53"/>
      <c r="AB26" s="51">
        <f t="shared" si="19"/>
        <v>0</v>
      </c>
      <c r="AC26" s="95">
        <f t="shared" si="20"/>
        <v>0</v>
      </c>
      <c r="AD26" s="95">
        <f t="shared" si="3"/>
        <v>0</v>
      </c>
      <c r="AE26" s="71">
        <f>'Source Data'!N26</f>
        <v>2473</v>
      </c>
      <c r="AF26" s="91">
        <f t="shared" si="4"/>
        <v>0</v>
      </c>
      <c r="AG26" s="272"/>
      <c r="AH26" s="71">
        <f t="shared" si="21"/>
        <v>0</v>
      </c>
      <c r="AI26" s="272"/>
      <c r="AJ26" s="72">
        <f t="shared" si="5"/>
        <v>0</v>
      </c>
      <c r="AK26" s="73">
        <f t="shared" si="6"/>
        <v>0</v>
      </c>
      <c r="AL26" s="91">
        <f t="shared" si="22"/>
        <v>0</v>
      </c>
      <c r="AM26" s="82">
        <f t="shared" si="23"/>
        <v>0</v>
      </c>
      <c r="AN26" s="91">
        <f t="shared" si="24"/>
        <v>0</v>
      </c>
      <c r="AO26" s="51"/>
      <c r="AP26" s="91">
        <f t="shared" si="25"/>
        <v>0</v>
      </c>
      <c r="AQ26" s="72"/>
      <c r="AR26" s="72">
        <f t="shared" si="26"/>
        <v>0</v>
      </c>
      <c r="AS26" s="91">
        <f t="shared" si="27"/>
        <v>0</v>
      </c>
      <c r="AT26" s="81">
        <f t="shared" si="7"/>
        <v>0</v>
      </c>
      <c r="AU26" s="88">
        <f t="shared" si="8"/>
        <v>0</v>
      </c>
      <c r="AV26" s="116"/>
      <c r="AW26" s="80"/>
      <c r="AX26" s="80">
        <f t="shared" si="9"/>
        <v>0</v>
      </c>
      <c r="AY26" s="80">
        <f t="shared" si="10"/>
        <v>0</v>
      </c>
    </row>
    <row r="27" spans="1:51" ht="16.149999999999999" customHeight="1" x14ac:dyDescent="0.2">
      <c r="A27" s="58">
        <v>21</v>
      </c>
      <c r="B27" s="59" t="s">
        <v>26</v>
      </c>
      <c r="C27" s="270">
        <f>'8_2.1.18 SIS'!AF27</f>
        <v>0</v>
      </c>
      <c r="D27" s="60">
        <f>'Source Data'!H27</f>
        <v>4964.0768196326962</v>
      </c>
      <c r="E27" s="65">
        <f t="shared" si="11"/>
        <v>0</v>
      </c>
      <c r="F27" s="289"/>
      <c r="G27" s="60">
        <f>'Source Data'!I27</f>
        <v>705.05691404533979</v>
      </c>
      <c r="H27" s="65">
        <f t="shared" si="12"/>
        <v>0</v>
      </c>
      <c r="I27" s="289"/>
      <c r="J27" s="60">
        <f>'Source Data'!J27</f>
        <v>192.28824928509266</v>
      </c>
      <c r="K27" s="65">
        <f t="shared" si="13"/>
        <v>0</v>
      </c>
      <c r="L27" s="289"/>
      <c r="M27" s="60">
        <f>'Source Data'!K27</f>
        <v>4807.2062321273152</v>
      </c>
      <c r="N27" s="65">
        <f t="shared" si="14"/>
        <v>0</v>
      </c>
      <c r="O27" s="289"/>
      <c r="P27" s="60">
        <f>'Source Data'!L27</f>
        <v>1922.8824928509262</v>
      </c>
      <c r="Q27" s="65">
        <f t="shared" si="15"/>
        <v>0</v>
      </c>
      <c r="R27" s="92">
        <v>0</v>
      </c>
      <c r="S27" s="60"/>
      <c r="T27" s="60"/>
      <c r="U27" s="61">
        <f t="shared" si="1"/>
        <v>0</v>
      </c>
      <c r="V27" s="92">
        <f t="shared" si="2"/>
        <v>0</v>
      </c>
      <c r="W27" s="65">
        <f t="shared" si="16"/>
        <v>0</v>
      </c>
      <c r="X27" s="92">
        <f t="shared" si="17"/>
        <v>0</v>
      </c>
      <c r="Y27" s="60"/>
      <c r="Z27" s="92">
        <f t="shared" si="18"/>
        <v>0</v>
      </c>
      <c r="AA27" s="60"/>
      <c r="AB27" s="60">
        <f t="shared" si="19"/>
        <v>0</v>
      </c>
      <c r="AC27" s="92">
        <f t="shared" si="20"/>
        <v>0</v>
      </c>
      <c r="AD27" s="96">
        <f t="shared" si="3"/>
        <v>0</v>
      </c>
      <c r="AE27" s="66">
        <f>'Source Data'!N27</f>
        <v>2521</v>
      </c>
      <c r="AF27" s="89">
        <f t="shared" si="4"/>
        <v>0</v>
      </c>
      <c r="AG27" s="270"/>
      <c r="AH27" s="66">
        <f t="shared" si="21"/>
        <v>0</v>
      </c>
      <c r="AI27" s="270"/>
      <c r="AJ27" s="68">
        <f t="shared" si="5"/>
        <v>0</v>
      </c>
      <c r="AK27" s="67">
        <f t="shared" si="6"/>
        <v>0</v>
      </c>
      <c r="AL27" s="89">
        <f t="shared" si="22"/>
        <v>0</v>
      </c>
      <c r="AM27" s="70">
        <f t="shared" si="23"/>
        <v>0</v>
      </c>
      <c r="AN27" s="89">
        <f t="shared" si="24"/>
        <v>0</v>
      </c>
      <c r="AO27" s="60"/>
      <c r="AP27" s="89">
        <f t="shared" si="25"/>
        <v>0</v>
      </c>
      <c r="AQ27" s="68"/>
      <c r="AR27" s="68">
        <f t="shared" si="26"/>
        <v>0</v>
      </c>
      <c r="AS27" s="89">
        <f t="shared" si="27"/>
        <v>0</v>
      </c>
      <c r="AT27" s="69">
        <f t="shared" si="7"/>
        <v>0</v>
      </c>
      <c r="AU27" s="86">
        <f t="shared" si="8"/>
        <v>0</v>
      </c>
      <c r="AV27" s="116"/>
      <c r="AW27" s="65"/>
      <c r="AX27" s="65">
        <f t="shared" si="9"/>
        <v>0</v>
      </c>
      <c r="AY27" s="65">
        <f t="shared" si="10"/>
        <v>0</v>
      </c>
    </row>
    <row r="28" spans="1:51" ht="16.149999999999999" customHeight="1" x14ac:dyDescent="0.2">
      <c r="A28" s="54">
        <v>22</v>
      </c>
      <c r="B28" s="55" t="s">
        <v>27</v>
      </c>
      <c r="C28" s="271">
        <f>'8_2.1.18 SIS'!AF28</f>
        <v>0</v>
      </c>
      <c r="D28" s="56">
        <f>'Source Data'!H28</f>
        <v>5299.8126353513471</v>
      </c>
      <c r="E28" s="74">
        <f t="shared" si="11"/>
        <v>0</v>
      </c>
      <c r="F28" s="290"/>
      <c r="G28" s="56">
        <f>'Source Data'!I28</f>
        <v>774.29658969861021</v>
      </c>
      <c r="H28" s="74">
        <f t="shared" si="12"/>
        <v>0</v>
      </c>
      <c r="I28" s="290"/>
      <c r="J28" s="56">
        <f>'Source Data'!J28</f>
        <v>211.17179719053001</v>
      </c>
      <c r="K28" s="74">
        <f t="shared" si="13"/>
        <v>0</v>
      </c>
      <c r="L28" s="290"/>
      <c r="M28" s="56">
        <f>'Source Data'!K28</f>
        <v>5279.2949297632513</v>
      </c>
      <c r="N28" s="74">
        <f t="shared" si="14"/>
        <v>0</v>
      </c>
      <c r="O28" s="290"/>
      <c r="P28" s="56">
        <f>'Source Data'!L28</f>
        <v>2111.7179719053006</v>
      </c>
      <c r="Q28" s="74">
        <f t="shared" si="15"/>
        <v>0</v>
      </c>
      <c r="R28" s="93">
        <v>0</v>
      </c>
      <c r="S28" s="56"/>
      <c r="T28" s="56"/>
      <c r="U28" s="57">
        <f t="shared" si="1"/>
        <v>0</v>
      </c>
      <c r="V28" s="93">
        <f t="shared" si="2"/>
        <v>0</v>
      </c>
      <c r="W28" s="74">
        <f t="shared" si="16"/>
        <v>0</v>
      </c>
      <c r="X28" s="93">
        <f t="shared" si="17"/>
        <v>0</v>
      </c>
      <c r="Y28" s="56"/>
      <c r="Z28" s="93">
        <f t="shared" si="18"/>
        <v>0</v>
      </c>
      <c r="AA28" s="56"/>
      <c r="AB28" s="56">
        <f t="shared" si="19"/>
        <v>0</v>
      </c>
      <c r="AC28" s="93">
        <f t="shared" si="20"/>
        <v>0</v>
      </c>
      <c r="AD28" s="97">
        <f t="shared" si="3"/>
        <v>0</v>
      </c>
      <c r="AE28" s="75">
        <f>'Source Data'!N28</f>
        <v>1782</v>
      </c>
      <c r="AF28" s="90">
        <f t="shared" si="4"/>
        <v>0</v>
      </c>
      <c r="AG28" s="271"/>
      <c r="AH28" s="75">
        <f t="shared" si="21"/>
        <v>0</v>
      </c>
      <c r="AI28" s="271"/>
      <c r="AJ28" s="77">
        <f t="shared" si="5"/>
        <v>0</v>
      </c>
      <c r="AK28" s="76">
        <f t="shared" si="6"/>
        <v>0</v>
      </c>
      <c r="AL28" s="90">
        <f t="shared" si="22"/>
        <v>0</v>
      </c>
      <c r="AM28" s="79">
        <f t="shared" si="23"/>
        <v>0</v>
      </c>
      <c r="AN28" s="90">
        <f t="shared" si="24"/>
        <v>0</v>
      </c>
      <c r="AO28" s="56"/>
      <c r="AP28" s="90">
        <f t="shared" si="25"/>
        <v>0</v>
      </c>
      <c r="AQ28" s="77"/>
      <c r="AR28" s="77">
        <f t="shared" si="26"/>
        <v>0</v>
      </c>
      <c r="AS28" s="90">
        <f t="shared" si="27"/>
        <v>0</v>
      </c>
      <c r="AT28" s="78">
        <f t="shared" si="7"/>
        <v>0</v>
      </c>
      <c r="AU28" s="87">
        <f t="shared" si="8"/>
        <v>0</v>
      </c>
      <c r="AV28" s="116"/>
      <c r="AW28" s="74"/>
      <c r="AX28" s="74">
        <f t="shared" si="9"/>
        <v>0</v>
      </c>
      <c r="AY28" s="74">
        <f t="shared" si="10"/>
        <v>0</v>
      </c>
    </row>
    <row r="29" spans="1:51" ht="16.149999999999999" customHeight="1" x14ac:dyDescent="0.2">
      <c r="A29" s="54">
        <v>23</v>
      </c>
      <c r="B29" s="55" t="s">
        <v>28</v>
      </c>
      <c r="C29" s="271">
        <f>'8_2.1.18 SIS'!AF29</f>
        <v>2</v>
      </c>
      <c r="D29" s="56">
        <f>'Source Data'!H29</f>
        <v>4847.3597582819802</v>
      </c>
      <c r="E29" s="74">
        <f t="shared" si="11"/>
        <v>9694.7195165639605</v>
      </c>
      <c r="F29" s="290"/>
      <c r="G29" s="56">
        <f>'Source Data'!I29</f>
        <v>643.90858310125191</v>
      </c>
      <c r="H29" s="74">
        <f t="shared" si="12"/>
        <v>0</v>
      </c>
      <c r="I29" s="290"/>
      <c r="J29" s="56">
        <f>'Source Data'!J29</f>
        <v>175.61143175488689</v>
      </c>
      <c r="K29" s="74">
        <f t="shared" si="13"/>
        <v>0</v>
      </c>
      <c r="L29" s="290"/>
      <c r="M29" s="56">
        <f>'Source Data'!K29</f>
        <v>4390.2857938721727</v>
      </c>
      <c r="N29" s="74">
        <f t="shared" si="14"/>
        <v>0</v>
      </c>
      <c r="O29" s="290"/>
      <c r="P29" s="56">
        <f>'Source Data'!L29</f>
        <v>1756.1143175488689</v>
      </c>
      <c r="Q29" s="74">
        <f t="shared" si="15"/>
        <v>0</v>
      </c>
      <c r="R29" s="93">
        <v>14729</v>
      </c>
      <c r="S29" s="56"/>
      <c r="T29" s="56"/>
      <c r="U29" s="57">
        <f t="shared" si="1"/>
        <v>0</v>
      </c>
      <c r="V29" s="93">
        <f t="shared" si="2"/>
        <v>14729</v>
      </c>
      <c r="W29" s="74">
        <f t="shared" si="16"/>
        <v>-37</v>
      </c>
      <c r="X29" s="93">
        <f t="shared" si="17"/>
        <v>14692</v>
      </c>
      <c r="Y29" s="56"/>
      <c r="Z29" s="93">
        <f t="shared" si="18"/>
        <v>14692</v>
      </c>
      <c r="AA29" s="56"/>
      <c r="AB29" s="56">
        <f t="shared" si="19"/>
        <v>14692</v>
      </c>
      <c r="AC29" s="93">
        <f t="shared" si="20"/>
        <v>1224</v>
      </c>
      <c r="AD29" s="97">
        <f t="shared" si="3"/>
        <v>14692</v>
      </c>
      <c r="AE29" s="75">
        <f>'Source Data'!N29</f>
        <v>3371</v>
      </c>
      <c r="AF29" s="90">
        <f t="shared" si="4"/>
        <v>6742</v>
      </c>
      <c r="AG29" s="271"/>
      <c r="AH29" s="75">
        <f t="shared" si="21"/>
        <v>0</v>
      </c>
      <c r="AI29" s="271"/>
      <c r="AJ29" s="77">
        <f t="shared" si="5"/>
        <v>0</v>
      </c>
      <c r="AK29" s="76">
        <f t="shared" si="6"/>
        <v>0</v>
      </c>
      <c r="AL29" s="90">
        <f t="shared" si="22"/>
        <v>6742</v>
      </c>
      <c r="AM29" s="79">
        <f t="shared" si="23"/>
        <v>-17</v>
      </c>
      <c r="AN29" s="90">
        <f t="shared" si="24"/>
        <v>6725</v>
      </c>
      <c r="AO29" s="56"/>
      <c r="AP29" s="90">
        <f t="shared" si="25"/>
        <v>6725</v>
      </c>
      <c r="AQ29" s="77"/>
      <c r="AR29" s="77">
        <f t="shared" si="26"/>
        <v>6725</v>
      </c>
      <c r="AS29" s="90">
        <f t="shared" si="27"/>
        <v>560</v>
      </c>
      <c r="AT29" s="78">
        <f t="shared" si="7"/>
        <v>21417</v>
      </c>
      <c r="AU29" s="87">
        <f t="shared" si="8"/>
        <v>1784</v>
      </c>
      <c r="AV29" s="116"/>
      <c r="AW29" s="74"/>
      <c r="AX29" s="74">
        <f t="shared" si="9"/>
        <v>17</v>
      </c>
      <c r="AY29" s="74">
        <f t="shared" si="10"/>
        <v>17</v>
      </c>
    </row>
    <row r="30" spans="1:51" ht="16.149999999999999" customHeight="1" x14ac:dyDescent="0.2">
      <c r="A30" s="54">
        <v>24</v>
      </c>
      <c r="B30" s="55" t="s">
        <v>29</v>
      </c>
      <c r="C30" s="271">
        <f>'8_2.1.18 SIS'!AF30</f>
        <v>0</v>
      </c>
      <c r="D30" s="56">
        <f>'Source Data'!H30</f>
        <v>2376.5026766431456</v>
      </c>
      <c r="E30" s="74">
        <f t="shared" si="11"/>
        <v>0</v>
      </c>
      <c r="F30" s="290"/>
      <c r="G30" s="56">
        <f>'Source Data'!I30</f>
        <v>235.68636722840623</v>
      </c>
      <c r="H30" s="74">
        <f t="shared" si="12"/>
        <v>0</v>
      </c>
      <c r="I30" s="290"/>
      <c r="J30" s="56">
        <f>'Source Data'!J30</f>
        <v>64.278100153201677</v>
      </c>
      <c r="K30" s="74">
        <f t="shared" si="13"/>
        <v>0</v>
      </c>
      <c r="L30" s="290"/>
      <c r="M30" s="56">
        <f>'Source Data'!K30</f>
        <v>1606.9525038300424</v>
      </c>
      <c r="N30" s="74">
        <f t="shared" si="14"/>
        <v>0</v>
      </c>
      <c r="O30" s="290"/>
      <c r="P30" s="56">
        <f>'Source Data'!L30</f>
        <v>642.78100153201683</v>
      </c>
      <c r="Q30" s="74">
        <f t="shared" si="15"/>
        <v>0</v>
      </c>
      <c r="R30" s="93">
        <v>0</v>
      </c>
      <c r="S30" s="56"/>
      <c r="T30" s="56"/>
      <c r="U30" s="57">
        <f t="shared" si="1"/>
        <v>0</v>
      </c>
      <c r="V30" s="93">
        <f t="shared" si="2"/>
        <v>0</v>
      </c>
      <c r="W30" s="74">
        <f t="shared" si="16"/>
        <v>0</v>
      </c>
      <c r="X30" s="93">
        <f t="shared" si="17"/>
        <v>0</v>
      </c>
      <c r="Y30" s="56"/>
      <c r="Z30" s="93">
        <f t="shared" si="18"/>
        <v>0</v>
      </c>
      <c r="AA30" s="56"/>
      <c r="AB30" s="56">
        <f t="shared" si="19"/>
        <v>0</v>
      </c>
      <c r="AC30" s="93">
        <f t="shared" si="20"/>
        <v>0</v>
      </c>
      <c r="AD30" s="97">
        <f t="shared" si="3"/>
        <v>0</v>
      </c>
      <c r="AE30" s="75">
        <f>'Source Data'!N30</f>
        <v>11650</v>
      </c>
      <c r="AF30" s="90">
        <f t="shared" si="4"/>
        <v>0</v>
      </c>
      <c r="AG30" s="271"/>
      <c r="AH30" s="75">
        <f t="shared" si="21"/>
        <v>0</v>
      </c>
      <c r="AI30" s="271"/>
      <c r="AJ30" s="77">
        <f t="shared" si="5"/>
        <v>0</v>
      </c>
      <c r="AK30" s="76">
        <f t="shared" si="6"/>
        <v>0</v>
      </c>
      <c r="AL30" s="90">
        <f t="shared" si="22"/>
        <v>0</v>
      </c>
      <c r="AM30" s="79">
        <f t="shared" si="23"/>
        <v>0</v>
      </c>
      <c r="AN30" s="90">
        <f t="shared" si="24"/>
        <v>0</v>
      </c>
      <c r="AO30" s="56"/>
      <c r="AP30" s="90">
        <f t="shared" si="25"/>
        <v>0</v>
      </c>
      <c r="AQ30" s="77"/>
      <c r="AR30" s="77">
        <f t="shared" si="26"/>
        <v>0</v>
      </c>
      <c r="AS30" s="90">
        <f t="shared" si="27"/>
        <v>0</v>
      </c>
      <c r="AT30" s="78">
        <f t="shared" si="7"/>
        <v>0</v>
      </c>
      <c r="AU30" s="87">
        <f t="shared" si="8"/>
        <v>0</v>
      </c>
      <c r="AV30" s="116"/>
      <c r="AW30" s="74"/>
      <c r="AX30" s="74">
        <f t="shared" si="9"/>
        <v>0</v>
      </c>
      <c r="AY30" s="74">
        <f t="shared" si="10"/>
        <v>0</v>
      </c>
    </row>
    <row r="31" spans="1:51" ht="16.149999999999999" customHeight="1" x14ac:dyDescent="0.2">
      <c r="A31" s="49">
        <v>25</v>
      </c>
      <c r="B31" s="50" t="s">
        <v>30</v>
      </c>
      <c r="C31" s="272">
        <f>'8_2.1.18 SIS'!AF31</f>
        <v>0</v>
      </c>
      <c r="D31" s="51">
        <f>'Source Data'!H31</f>
        <v>4037.466979885065</v>
      </c>
      <c r="E31" s="80">
        <f t="shared" si="11"/>
        <v>0</v>
      </c>
      <c r="F31" s="291"/>
      <c r="G31" s="51">
        <f>'Source Data'!I31</f>
        <v>547.31914183029971</v>
      </c>
      <c r="H31" s="80">
        <f t="shared" si="12"/>
        <v>0</v>
      </c>
      <c r="I31" s="291"/>
      <c r="J31" s="51">
        <f>'Source Data'!J31</f>
        <v>149.268856862809</v>
      </c>
      <c r="K31" s="80">
        <f t="shared" si="13"/>
        <v>0</v>
      </c>
      <c r="L31" s="291"/>
      <c r="M31" s="51">
        <f>'Source Data'!K31</f>
        <v>3731.7214215702247</v>
      </c>
      <c r="N31" s="80">
        <f t="shared" si="14"/>
        <v>0</v>
      </c>
      <c r="O31" s="291"/>
      <c r="P31" s="51">
        <f>'Source Data'!L31</f>
        <v>1492.6885686280898</v>
      </c>
      <c r="Q31" s="80">
        <f t="shared" si="15"/>
        <v>0</v>
      </c>
      <c r="R31" s="94">
        <v>0</v>
      </c>
      <c r="S31" s="51"/>
      <c r="T31" s="51"/>
      <c r="U31" s="52">
        <f t="shared" si="1"/>
        <v>0</v>
      </c>
      <c r="V31" s="94">
        <f t="shared" si="2"/>
        <v>0</v>
      </c>
      <c r="W31" s="80">
        <f t="shared" si="16"/>
        <v>0</v>
      </c>
      <c r="X31" s="94">
        <f t="shared" si="17"/>
        <v>0</v>
      </c>
      <c r="Y31" s="51"/>
      <c r="Z31" s="94">
        <f t="shared" si="18"/>
        <v>0</v>
      </c>
      <c r="AA31" s="53"/>
      <c r="AB31" s="51">
        <f t="shared" si="19"/>
        <v>0</v>
      </c>
      <c r="AC31" s="95">
        <f t="shared" si="20"/>
        <v>0</v>
      </c>
      <c r="AD31" s="95">
        <f t="shared" si="3"/>
        <v>0</v>
      </c>
      <c r="AE31" s="71">
        <f>'Source Data'!N31</f>
        <v>4673</v>
      </c>
      <c r="AF31" s="91">
        <f t="shared" si="4"/>
        <v>0</v>
      </c>
      <c r="AG31" s="272"/>
      <c r="AH31" s="71">
        <f t="shared" si="21"/>
        <v>0</v>
      </c>
      <c r="AI31" s="272"/>
      <c r="AJ31" s="72">
        <f t="shared" si="5"/>
        <v>0</v>
      </c>
      <c r="AK31" s="73">
        <f t="shared" si="6"/>
        <v>0</v>
      </c>
      <c r="AL31" s="91">
        <f t="shared" si="22"/>
        <v>0</v>
      </c>
      <c r="AM31" s="82">
        <f t="shared" si="23"/>
        <v>0</v>
      </c>
      <c r="AN31" s="91">
        <f t="shared" si="24"/>
        <v>0</v>
      </c>
      <c r="AO31" s="51"/>
      <c r="AP31" s="91">
        <f t="shared" si="25"/>
        <v>0</v>
      </c>
      <c r="AQ31" s="72"/>
      <c r="AR31" s="72">
        <f t="shared" si="26"/>
        <v>0</v>
      </c>
      <c r="AS31" s="91">
        <f t="shared" si="27"/>
        <v>0</v>
      </c>
      <c r="AT31" s="81">
        <f t="shared" si="7"/>
        <v>0</v>
      </c>
      <c r="AU31" s="88">
        <f t="shared" si="8"/>
        <v>0</v>
      </c>
      <c r="AV31" s="116"/>
      <c r="AW31" s="80"/>
      <c r="AX31" s="80">
        <f t="shared" si="9"/>
        <v>0</v>
      </c>
      <c r="AY31" s="80">
        <f t="shared" si="10"/>
        <v>0</v>
      </c>
    </row>
    <row r="32" spans="1:51" ht="16.149999999999999" customHeight="1" x14ac:dyDescent="0.2">
      <c r="A32" s="58">
        <v>26</v>
      </c>
      <c r="B32" s="59" t="s">
        <v>31</v>
      </c>
      <c r="C32" s="270">
        <f>'8_2.1.18 SIS'!AF32</f>
        <v>0</v>
      </c>
      <c r="D32" s="60">
        <f>'Source Data'!H32</f>
        <v>3766.8356517369007</v>
      </c>
      <c r="E32" s="65">
        <f t="shared" si="11"/>
        <v>0</v>
      </c>
      <c r="F32" s="289"/>
      <c r="G32" s="60">
        <f>'Source Data'!I32</f>
        <v>468.82114429316323</v>
      </c>
      <c r="H32" s="65">
        <f t="shared" si="12"/>
        <v>0</v>
      </c>
      <c r="I32" s="289"/>
      <c r="J32" s="60">
        <f>'Source Data'!J32</f>
        <v>127.8603120799536</v>
      </c>
      <c r="K32" s="65">
        <f t="shared" si="13"/>
        <v>0</v>
      </c>
      <c r="L32" s="289"/>
      <c r="M32" s="60">
        <f>'Source Data'!K32</f>
        <v>3196.5078019988405</v>
      </c>
      <c r="N32" s="65">
        <f t="shared" si="14"/>
        <v>0</v>
      </c>
      <c r="O32" s="289"/>
      <c r="P32" s="60">
        <f>'Source Data'!L32</f>
        <v>1278.6031207995361</v>
      </c>
      <c r="Q32" s="65">
        <f t="shared" si="15"/>
        <v>0</v>
      </c>
      <c r="R32" s="92">
        <v>0</v>
      </c>
      <c r="S32" s="60"/>
      <c r="T32" s="60"/>
      <c r="U32" s="61">
        <f t="shared" si="1"/>
        <v>0</v>
      </c>
      <c r="V32" s="92">
        <f t="shared" si="2"/>
        <v>0</v>
      </c>
      <c r="W32" s="65">
        <f t="shared" si="16"/>
        <v>0</v>
      </c>
      <c r="X32" s="92">
        <f t="shared" si="17"/>
        <v>0</v>
      </c>
      <c r="Y32" s="60"/>
      <c r="Z32" s="92">
        <f t="shared" si="18"/>
        <v>0</v>
      </c>
      <c r="AA32" s="60"/>
      <c r="AB32" s="60">
        <f t="shared" si="19"/>
        <v>0</v>
      </c>
      <c r="AC32" s="92">
        <f t="shared" si="20"/>
        <v>0</v>
      </c>
      <c r="AD32" s="96">
        <f t="shared" si="3"/>
        <v>0</v>
      </c>
      <c r="AE32" s="66">
        <f>'Source Data'!N32</f>
        <v>5304</v>
      </c>
      <c r="AF32" s="89">
        <f t="shared" si="4"/>
        <v>0</v>
      </c>
      <c r="AG32" s="270"/>
      <c r="AH32" s="66">
        <f t="shared" si="21"/>
        <v>0</v>
      </c>
      <c r="AI32" s="270"/>
      <c r="AJ32" s="68">
        <f t="shared" si="5"/>
        <v>0</v>
      </c>
      <c r="AK32" s="67">
        <f t="shared" si="6"/>
        <v>0</v>
      </c>
      <c r="AL32" s="89">
        <f t="shared" si="22"/>
        <v>0</v>
      </c>
      <c r="AM32" s="70">
        <f t="shared" si="23"/>
        <v>0</v>
      </c>
      <c r="AN32" s="89">
        <f t="shared" si="24"/>
        <v>0</v>
      </c>
      <c r="AO32" s="60"/>
      <c r="AP32" s="89">
        <f t="shared" si="25"/>
        <v>0</v>
      </c>
      <c r="AQ32" s="68"/>
      <c r="AR32" s="68">
        <f t="shared" si="26"/>
        <v>0</v>
      </c>
      <c r="AS32" s="89">
        <f t="shared" si="27"/>
        <v>0</v>
      </c>
      <c r="AT32" s="69">
        <f t="shared" si="7"/>
        <v>0</v>
      </c>
      <c r="AU32" s="86">
        <f t="shared" si="8"/>
        <v>0</v>
      </c>
      <c r="AV32" s="116"/>
      <c r="AW32" s="65"/>
      <c r="AX32" s="65">
        <f t="shared" si="9"/>
        <v>0</v>
      </c>
      <c r="AY32" s="65">
        <f t="shared" si="10"/>
        <v>0</v>
      </c>
    </row>
    <row r="33" spans="1:51" ht="16.149999999999999" customHeight="1" x14ac:dyDescent="0.2">
      <c r="A33" s="54">
        <v>27</v>
      </c>
      <c r="B33" s="55" t="s">
        <v>32</v>
      </c>
      <c r="C33" s="271">
        <f>'8_2.1.18 SIS'!AF33</f>
        <v>0</v>
      </c>
      <c r="D33" s="56">
        <f>'Source Data'!H33</f>
        <v>5228.5444628948371</v>
      </c>
      <c r="E33" s="74">
        <f t="shared" si="11"/>
        <v>0</v>
      </c>
      <c r="F33" s="290"/>
      <c r="G33" s="56">
        <f>'Source Data'!I33</f>
        <v>687.4036243637745</v>
      </c>
      <c r="H33" s="74">
        <f t="shared" si="12"/>
        <v>0</v>
      </c>
      <c r="I33" s="290"/>
      <c r="J33" s="56">
        <f>'Source Data'!J33</f>
        <v>187.4737157355749</v>
      </c>
      <c r="K33" s="74">
        <f t="shared" si="13"/>
        <v>0</v>
      </c>
      <c r="L33" s="290"/>
      <c r="M33" s="56">
        <f>'Source Data'!K33</f>
        <v>4686.842893389372</v>
      </c>
      <c r="N33" s="74">
        <f t="shared" si="14"/>
        <v>0</v>
      </c>
      <c r="O33" s="290"/>
      <c r="P33" s="56">
        <f>'Source Data'!L33</f>
        <v>1874.7371573557489</v>
      </c>
      <c r="Q33" s="74">
        <f t="shared" si="15"/>
        <v>0</v>
      </c>
      <c r="R33" s="93">
        <v>0</v>
      </c>
      <c r="S33" s="56"/>
      <c r="T33" s="56"/>
      <c r="U33" s="57">
        <f t="shared" si="1"/>
        <v>0</v>
      </c>
      <c r="V33" s="93">
        <f t="shared" si="2"/>
        <v>0</v>
      </c>
      <c r="W33" s="74">
        <f t="shared" si="16"/>
        <v>0</v>
      </c>
      <c r="X33" s="93">
        <f t="shared" si="17"/>
        <v>0</v>
      </c>
      <c r="Y33" s="56"/>
      <c r="Z33" s="93">
        <f t="shared" si="18"/>
        <v>0</v>
      </c>
      <c r="AA33" s="56"/>
      <c r="AB33" s="56">
        <f t="shared" si="19"/>
        <v>0</v>
      </c>
      <c r="AC33" s="93">
        <f t="shared" si="20"/>
        <v>0</v>
      </c>
      <c r="AD33" s="97">
        <f t="shared" si="3"/>
        <v>0</v>
      </c>
      <c r="AE33" s="75">
        <f>'Source Data'!N33</f>
        <v>3412</v>
      </c>
      <c r="AF33" s="90">
        <f t="shared" si="4"/>
        <v>0</v>
      </c>
      <c r="AG33" s="271"/>
      <c r="AH33" s="75">
        <f t="shared" si="21"/>
        <v>0</v>
      </c>
      <c r="AI33" s="271"/>
      <c r="AJ33" s="77">
        <f t="shared" si="5"/>
        <v>0</v>
      </c>
      <c r="AK33" s="76">
        <f t="shared" si="6"/>
        <v>0</v>
      </c>
      <c r="AL33" s="90">
        <f t="shared" si="22"/>
        <v>0</v>
      </c>
      <c r="AM33" s="79">
        <f t="shared" si="23"/>
        <v>0</v>
      </c>
      <c r="AN33" s="90">
        <f t="shared" si="24"/>
        <v>0</v>
      </c>
      <c r="AO33" s="56"/>
      <c r="AP33" s="90">
        <f t="shared" si="25"/>
        <v>0</v>
      </c>
      <c r="AQ33" s="77"/>
      <c r="AR33" s="77">
        <f t="shared" si="26"/>
        <v>0</v>
      </c>
      <c r="AS33" s="90">
        <f t="shared" si="27"/>
        <v>0</v>
      </c>
      <c r="AT33" s="78">
        <f t="shared" si="7"/>
        <v>0</v>
      </c>
      <c r="AU33" s="87">
        <f t="shared" si="8"/>
        <v>0</v>
      </c>
      <c r="AV33" s="116"/>
      <c r="AW33" s="74"/>
      <c r="AX33" s="74">
        <f t="shared" si="9"/>
        <v>0</v>
      </c>
      <c r="AY33" s="74">
        <f t="shared" si="10"/>
        <v>0</v>
      </c>
    </row>
    <row r="34" spans="1:51" ht="16.149999999999999" customHeight="1" x14ac:dyDescent="0.2">
      <c r="A34" s="54">
        <v>28</v>
      </c>
      <c r="B34" s="55" t="s">
        <v>33</v>
      </c>
      <c r="C34" s="271">
        <f>'8_2.1.18 SIS'!AF34</f>
        <v>647</v>
      </c>
      <c r="D34" s="56">
        <f>'Source Data'!H34</f>
        <v>3407.9343597999155</v>
      </c>
      <c r="E34" s="74">
        <f t="shared" si="11"/>
        <v>2204933.5307905455</v>
      </c>
      <c r="F34" s="290"/>
      <c r="G34" s="56">
        <f>'Source Data'!I34</f>
        <v>466.65190378503735</v>
      </c>
      <c r="H34" s="74">
        <f t="shared" si="12"/>
        <v>0</v>
      </c>
      <c r="I34" s="290"/>
      <c r="J34" s="56">
        <f>'Source Data'!J34</f>
        <v>127.26870103228291</v>
      </c>
      <c r="K34" s="74">
        <f t="shared" si="13"/>
        <v>0</v>
      </c>
      <c r="L34" s="290"/>
      <c r="M34" s="56">
        <f>'Source Data'!K34</f>
        <v>3181.7175258070724</v>
      </c>
      <c r="N34" s="74">
        <f t="shared" si="14"/>
        <v>0</v>
      </c>
      <c r="O34" s="290"/>
      <c r="P34" s="56">
        <f>'Source Data'!L34</f>
        <v>1272.6870103228293</v>
      </c>
      <c r="Q34" s="74">
        <f t="shared" si="15"/>
        <v>0</v>
      </c>
      <c r="R34" s="93">
        <v>2603285</v>
      </c>
      <c r="S34" s="56"/>
      <c r="T34" s="56"/>
      <c r="U34" s="57">
        <f t="shared" si="1"/>
        <v>0</v>
      </c>
      <c r="V34" s="93">
        <f t="shared" si="2"/>
        <v>2603285</v>
      </c>
      <c r="W34" s="74">
        <f t="shared" si="16"/>
        <v>-6508</v>
      </c>
      <c r="X34" s="93">
        <f t="shared" si="17"/>
        <v>2596777</v>
      </c>
      <c r="Y34" s="56"/>
      <c r="Z34" s="93">
        <f t="shared" si="18"/>
        <v>2596777</v>
      </c>
      <c r="AA34" s="56"/>
      <c r="AB34" s="56">
        <f t="shared" si="19"/>
        <v>2596777</v>
      </c>
      <c r="AC34" s="93">
        <f t="shared" si="20"/>
        <v>216398</v>
      </c>
      <c r="AD34" s="97">
        <f t="shared" si="3"/>
        <v>2596777</v>
      </c>
      <c r="AE34" s="75">
        <f>'Source Data'!N34</f>
        <v>5598</v>
      </c>
      <c r="AF34" s="90">
        <f t="shared" si="4"/>
        <v>3621906</v>
      </c>
      <c r="AG34" s="271"/>
      <c r="AH34" s="75">
        <f t="shared" si="21"/>
        <v>0</v>
      </c>
      <c r="AI34" s="271"/>
      <c r="AJ34" s="77">
        <f t="shared" si="5"/>
        <v>0</v>
      </c>
      <c r="AK34" s="76">
        <f t="shared" si="6"/>
        <v>0</v>
      </c>
      <c r="AL34" s="90">
        <f t="shared" si="22"/>
        <v>3621906</v>
      </c>
      <c r="AM34" s="79">
        <f t="shared" si="23"/>
        <v>-9055</v>
      </c>
      <c r="AN34" s="90">
        <f t="shared" si="24"/>
        <v>3612851</v>
      </c>
      <c r="AO34" s="56"/>
      <c r="AP34" s="90">
        <f t="shared" si="25"/>
        <v>3612851</v>
      </c>
      <c r="AQ34" s="77"/>
      <c r="AR34" s="77">
        <f t="shared" si="26"/>
        <v>3612851</v>
      </c>
      <c r="AS34" s="90">
        <f t="shared" si="27"/>
        <v>301071</v>
      </c>
      <c r="AT34" s="78">
        <f t="shared" si="7"/>
        <v>6209628</v>
      </c>
      <c r="AU34" s="87">
        <f t="shared" si="8"/>
        <v>517469</v>
      </c>
      <c r="AV34" s="116"/>
      <c r="AW34" s="74"/>
      <c r="AX34" s="74">
        <f t="shared" si="9"/>
        <v>9055</v>
      </c>
      <c r="AY34" s="74">
        <f t="shared" si="10"/>
        <v>9055</v>
      </c>
    </row>
    <row r="35" spans="1:51" ht="16.149999999999999" customHeight="1" x14ac:dyDescent="0.2">
      <c r="A35" s="54">
        <v>29</v>
      </c>
      <c r="B35" s="55" t="s">
        <v>34</v>
      </c>
      <c r="C35" s="271">
        <f>'8_2.1.18 SIS'!AF35</f>
        <v>0</v>
      </c>
      <c r="D35" s="56">
        <f>'Source Data'!H35</f>
        <v>4119.4752527522951</v>
      </c>
      <c r="E35" s="74">
        <f t="shared" si="11"/>
        <v>0</v>
      </c>
      <c r="F35" s="290"/>
      <c r="G35" s="56">
        <f>'Source Data'!I35</f>
        <v>554.9726016103474</v>
      </c>
      <c r="H35" s="74">
        <f t="shared" si="12"/>
        <v>0</v>
      </c>
      <c r="I35" s="290"/>
      <c r="J35" s="56">
        <f>'Source Data'!J35</f>
        <v>151.35616407554929</v>
      </c>
      <c r="K35" s="74">
        <f t="shared" si="13"/>
        <v>0</v>
      </c>
      <c r="L35" s="290"/>
      <c r="M35" s="56">
        <f>'Source Data'!K35</f>
        <v>3783.9041018887328</v>
      </c>
      <c r="N35" s="74">
        <f t="shared" si="14"/>
        <v>0</v>
      </c>
      <c r="O35" s="290"/>
      <c r="P35" s="56">
        <f>'Source Data'!L35</f>
        <v>1513.5616407554928</v>
      </c>
      <c r="Q35" s="74">
        <f t="shared" si="15"/>
        <v>0</v>
      </c>
      <c r="R35" s="93">
        <v>0</v>
      </c>
      <c r="S35" s="56"/>
      <c r="T35" s="56"/>
      <c r="U35" s="57">
        <f t="shared" si="1"/>
        <v>0</v>
      </c>
      <c r="V35" s="93">
        <f t="shared" si="2"/>
        <v>0</v>
      </c>
      <c r="W35" s="74">
        <f t="shared" si="16"/>
        <v>0</v>
      </c>
      <c r="X35" s="93">
        <f t="shared" si="17"/>
        <v>0</v>
      </c>
      <c r="Y35" s="56"/>
      <c r="Z35" s="93">
        <f t="shared" si="18"/>
        <v>0</v>
      </c>
      <c r="AA35" s="56"/>
      <c r="AB35" s="56">
        <f t="shared" si="19"/>
        <v>0</v>
      </c>
      <c r="AC35" s="93">
        <f t="shared" si="20"/>
        <v>0</v>
      </c>
      <c r="AD35" s="97">
        <f t="shared" si="3"/>
        <v>0</v>
      </c>
      <c r="AE35" s="75">
        <f>'Source Data'!N35</f>
        <v>4860</v>
      </c>
      <c r="AF35" s="90">
        <f t="shared" si="4"/>
        <v>0</v>
      </c>
      <c r="AG35" s="271"/>
      <c r="AH35" s="75">
        <f t="shared" si="21"/>
        <v>0</v>
      </c>
      <c r="AI35" s="271"/>
      <c r="AJ35" s="77">
        <f t="shared" si="5"/>
        <v>0</v>
      </c>
      <c r="AK35" s="76">
        <f t="shared" si="6"/>
        <v>0</v>
      </c>
      <c r="AL35" s="90">
        <f t="shared" si="22"/>
        <v>0</v>
      </c>
      <c r="AM35" s="79">
        <f t="shared" si="23"/>
        <v>0</v>
      </c>
      <c r="AN35" s="90">
        <f t="shared" si="24"/>
        <v>0</v>
      </c>
      <c r="AO35" s="56"/>
      <c r="AP35" s="90">
        <f t="shared" si="25"/>
        <v>0</v>
      </c>
      <c r="AQ35" s="77"/>
      <c r="AR35" s="77">
        <f t="shared" si="26"/>
        <v>0</v>
      </c>
      <c r="AS35" s="90">
        <f t="shared" si="27"/>
        <v>0</v>
      </c>
      <c r="AT35" s="78">
        <f t="shared" si="7"/>
        <v>0</v>
      </c>
      <c r="AU35" s="87">
        <f t="shared" si="8"/>
        <v>0</v>
      </c>
      <c r="AV35" s="116"/>
      <c r="AW35" s="74"/>
      <c r="AX35" s="74">
        <f t="shared" si="9"/>
        <v>0</v>
      </c>
      <c r="AY35" s="74">
        <f t="shared" si="10"/>
        <v>0</v>
      </c>
    </row>
    <row r="36" spans="1:51" ht="16.149999999999999" customHeight="1" x14ac:dyDescent="0.2">
      <c r="A36" s="49">
        <v>30</v>
      </c>
      <c r="B36" s="50" t="s">
        <v>35</v>
      </c>
      <c r="C36" s="272">
        <f>'8_2.1.18 SIS'!AF36</f>
        <v>0</v>
      </c>
      <c r="D36" s="51">
        <f>'Source Data'!H36</f>
        <v>5413.9637107951485</v>
      </c>
      <c r="E36" s="80">
        <f t="shared" si="11"/>
        <v>0</v>
      </c>
      <c r="F36" s="291"/>
      <c r="G36" s="51">
        <f>'Source Data'!I36</f>
        <v>702.2116679130869</v>
      </c>
      <c r="H36" s="80">
        <f t="shared" si="12"/>
        <v>0</v>
      </c>
      <c r="I36" s="291"/>
      <c r="J36" s="51">
        <f>'Source Data'!J36</f>
        <v>191.51227306720551</v>
      </c>
      <c r="K36" s="80">
        <f t="shared" si="13"/>
        <v>0</v>
      </c>
      <c r="L36" s="291"/>
      <c r="M36" s="51">
        <f>'Source Data'!K36</f>
        <v>4787.8068266801383</v>
      </c>
      <c r="N36" s="80">
        <f t="shared" si="14"/>
        <v>0</v>
      </c>
      <c r="O36" s="291"/>
      <c r="P36" s="51">
        <f>'Source Data'!L36</f>
        <v>1915.1227306720555</v>
      </c>
      <c r="Q36" s="80">
        <f t="shared" si="15"/>
        <v>0</v>
      </c>
      <c r="R36" s="94">
        <v>0</v>
      </c>
      <c r="S36" s="51"/>
      <c r="T36" s="51"/>
      <c r="U36" s="52">
        <f t="shared" si="1"/>
        <v>0</v>
      </c>
      <c r="V36" s="94">
        <f t="shared" si="2"/>
        <v>0</v>
      </c>
      <c r="W36" s="80">
        <f t="shared" si="16"/>
        <v>0</v>
      </c>
      <c r="X36" s="94">
        <f t="shared" si="17"/>
        <v>0</v>
      </c>
      <c r="Y36" s="51"/>
      <c r="Z36" s="94">
        <f t="shared" si="18"/>
        <v>0</v>
      </c>
      <c r="AA36" s="53"/>
      <c r="AB36" s="51">
        <f t="shared" si="19"/>
        <v>0</v>
      </c>
      <c r="AC36" s="95">
        <f t="shared" si="20"/>
        <v>0</v>
      </c>
      <c r="AD36" s="95">
        <f t="shared" si="3"/>
        <v>0</v>
      </c>
      <c r="AE36" s="71">
        <f>'Source Data'!N36</f>
        <v>3884</v>
      </c>
      <c r="AF36" s="91">
        <f t="shared" si="4"/>
        <v>0</v>
      </c>
      <c r="AG36" s="272"/>
      <c r="AH36" s="71">
        <f t="shared" si="21"/>
        <v>0</v>
      </c>
      <c r="AI36" s="272"/>
      <c r="AJ36" s="72">
        <f t="shared" si="5"/>
        <v>0</v>
      </c>
      <c r="AK36" s="73">
        <f t="shared" si="6"/>
        <v>0</v>
      </c>
      <c r="AL36" s="91">
        <f t="shared" si="22"/>
        <v>0</v>
      </c>
      <c r="AM36" s="82">
        <f t="shared" si="23"/>
        <v>0</v>
      </c>
      <c r="AN36" s="91">
        <f t="shared" si="24"/>
        <v>0</v>
      </c>
      <c r="AO36" s="51"/>
      <c r="AP36" s="91">
        <f t="shared" si="25"/>
        <v>0</v>
      </c>
      <c r="AQ36" s="72"/>
      <c r="AR36" s="72">
        <f t="shared" si="26"/>
        <v>0</v>
      </c>
      <c r="AS36" s="91">
        <f t="shared" si="27"/>
        <v>0</v>
      </c>
      <c r="AT36" s="81">
        <f t="shared" si="7"/>
        <v>0</v>
      </c>
      <c r="AU36" s="88">
        <f t="shared" si="8"/>
        <v>0</v>
      </c>
      <c r="AV36" s="116"/>
      <c r="AW36" s="80"/>
      <c r="AX36" s="80">
        <f t="shared" si="9"/>
        <v>0</v>
      </c>
      <c r="AY36" s="80">
        <f t="shared" si="10"/>
        <v>0</v>
      </c>
    </row>
    <row r="37" spans="1:51" ht="16.149999999999999" customHeight="1" x14ac:dyDescent="0.2">
      <c r="A37" s="58">
        <v>31</v>
      </c>
      <c r="B37" s="59" t="s">
        <v>36</v>
      </c>
      <c r="C37" s="270">
        <f>'8_2.1.18 SIS'!AF37</f>
        <v>0</v>
      </c>
      <c r="D37" s="60">
        <f>'Source Data'!H37</f>
        <v>3796.0097351340864</v>
      </c>
      <c r="E37" s="65">
        <f t="shared" si="11"/>
        <v>0</v>
      </c>
      <c r="F37" s="289"/>
      <c r="G37" s="60">
        <f>'Source Data'!I37</f>
        <v>524.75657375911442</v>
      </c>
      <c r="H37" s="65">
        <f t="shared" si="12"/>
        <v>0</v>
      </c>
      <c r="I37" s="289"/>
      <c r="J37" s="60">
        <f>'Source Data'!J37</f>
        <v>143.11542920703121</v>
      </c>
      <c r="K37" s="65">
        <f t="shared" si="13"/>
        <v>0</v>
      </c>
      <c r="L37" s="289"/>
      <c r="M37" s="60">
        <f>'Source Data'!K37</f>
        <v>3577.8857301757807</v>
      </c>
      <c r="N37" s="65">
        <f t="shared" si="14"/>
        <v>0</v>
      </c>
      <c r="O37" s="289"/>
      <c r="P37" s="60">
        <f>'Source Data'!L37</f>
        <v>1431.1542920703123</v>
      </c>
      <c r="Q37" s="65">
        <f t="shared" si="15"/>
        <v>0</v>
      </c>
      <c r="R37" s="92">
        <v>0</v>
      </c>
      <c r="S37" s="60"/>
      <c r="T37" s="60"/>
      <c r="U37" s="61">
        <f t="shared" si="1"/>
        <v>0</v>
      </c>
      <c r="V37" s="92">
        <f t="shared" si="2"/>
        <v>0</v>
      </c>
      <c r="W37" s="65">
        <f t="shared" si="16"/>
        <v>0</v>
      </c>
      <c r="X37" s="92">
        <f t="shared" si="17"/>
        <v>0</v>
      </c>
      <c r="Y37" s="60"/>
      <c r="Z37" s="92">
        <f t="shared" si="18"/>
        <v>0</v>
      </c>
      <c r="AA37" s="60"/>
      <c r="AB37" s="60">
        <f t="shared" si="19"/>
        <v>0</v>
      </c>
      <c r="AC37" s="92">
        <f t="shared" si="20"/>
        <v>0</v>
      </c>
      <c r="AD37" s="96">
        <f t="shared" si="3"/>
        <v>0</v>
      </c>
      <c r="AE37" s="66">
        <f>'Source Data'!N37</f>
        <v>5567</v>
      </c>
      <c r="AF37" s="89">
        <f t="shared" si="4"/>
        <v>0</v>
      </c>
      <c r="AG37" s="270"/>
      <c r="AH37" s="66">
        <f t="shared" si="21"/>
        <v>0</v>
      </c>
      <c r="AI37" s="270"/>
      <c r="AJ37" s="68">
        <f t="shared" si="5"/>
        <v>0</v>
      </c>
      <c r="AK37" s="67">
        <f t="shared" si="6"/>
        <v>0</v>
      </c>
      <c r="AL37" s="89">
        <f t="shared" si="22"/>
        <v>0</v>
      </c>
      <c r="AM37" s="70">
        <f t="shared" si="23"/>
        <v>0</v>
      </c>
      <c r="AN37" s="89">
        <f t="shared" si="24"/>
        <v>0</v>
      </c>
      <c r="AO37" s="60"/>
      <c r="AP37" s="89">
        <f t="shared" si="25"/>
        <v>0</v>
      </c>
      <c r="AQ37" s="68"/>
      <c r="AR37" s="68">
        <f t="shared" si="26"/>
        <v>0</v>
      </c>
      <c r="AS37" s="89">
        <f t="shared" si="27"/>
        <v>0</v>
      </c>
      <c r="AT37" s="69">
        <f t="shared" si="7"/>
        <v>0</v>
      </c>
      <c r="AU37" s="86">
        <f t="shared" si="8"/>
        <v>0</v>
      </c>
      <c r="AV37" s="116"/>
      <c r="AW37" s="65"/>
      <c r="AX37" s="65">
        <f t="shared" si="9"/>
        <v>0</v>
      </c>
      <c r="AY37" s="65">
        <f t="shared" si="10"/>
        <v>0</v>
      </c>
    </row>
    <row r="38" spans="1:51" ht="16.149999999999999" customHeight="1" x14ac:dyDescent="0.2">
      <c r="A38" s="54">
        <v>32</v>
      </c>
      <c r="B38" s="55" t="s">
        <v>37</v>
      </c>
      <c r="C38" s="271">
        <f>'8_2.1.18 SIS'!AF38</f>
        <v>0</v>
      </c>
      <c r="D38" s="56">
        <f>'Source Data'!H38</f>
        <v>5211.085155744553</v>
      </c>
      <c r="E38" s="74">
        <f t="shared" si="11"/>
        <v>0</v>
      </c>
      <c r="F38" s="290"/>
      <c r="G38" s="56">
        <f>'Source Data'!I38</f>
        <v>712.66638210557119</v>
      </c>
      <c r="H38" s="74">
        <f t="shared" si="12"/>
        <v>0</v>
      </c>
      <c r="I38" s="290"/>
      <c r="J38" s="56">
        <f>'Source Data'!J38</f>
        <v>194.36355875606483</v>
      </c>
      <c r="K38" s="74">
        <f t="shared" si="13"/>
        <v>0</v>
      </c>
      <c r="L38" s="290"/>
      <c r="M38" s="56">
        <f>'Source Data'!K38</f>
        <v>4859.0889689016212</v>
      </c>
      <c r="N38" s="74">
        <f t="shared" si="14"/>
        <v>0</v>
      </c>
      <c r="O38" s="290"/>
      <c r="P38" s="56">
        <f>'Source Data'!L38</f>
        <v>1943.6355875606487</v>
      </c>
      <c r="Q38" s="74">
        <f t="shared" si="15"/>
        <v>0</v>
      </c>
      <c r="R38" s="93">
        <v>0</v>
      </c>
      <c r="S38" s="56"/>
      <c r="T38" s="56"/>
      <c r="U38" s="57">
        <f t="shared" si="1"/>
        <v>0</v>
      </c>
      <c r="V38" s="93">
        <f t="shared" si="2"/>
        <v>0</v>
      </c>
      <c r="W38" s="74">
        <f t="shared" si="16"/>
        <v>0</v>
      </c>
      <c r="X38" s="93">
        <f t="shared" si="17"/>
        <v>0</v>
      </c>
      <c r="Y38" s="56"/>
      <c r="Z38" s="93">
        <f t="shared" si="18"/>
        <v>0</v>
      </c>
      <c r="AA38" s="56"/>
      <c r="AB38" s="56">
        <f t="shared" si="19"/>
        <v>0</v>
      </c>
      <c r="AC38" s="93">
        <f t="shared" si="20"/>
        <v>0</v>
      </c>
      <c r="AD38" s="97">
        <f t="shared" si="3"/>
        <v>0</v>
      </c>
      <c r="AE38" s="75">
        <f>'Source Data'!N38</f>
        <v>2649</v>
      </c>
      <c r="AF38" s="90">
        <f t="shared" si="4"/>
        <v>0</v>
      </c>
      <c r="AG38" s="271"/>
      <c r="AH38" s="75">
        <f t="shared" si="21"/>
        <v>0</v>
      </c>
      <c r="AI38" s="271"/>
      <c r="AJ38" s="77">
        <f t="shared" si="5"/>
        <v>0</v>
      </c>
      <c r="AK38" s="76">
        <f t="shared" si="6"/>
        <v>0</v>
      </c>
      <c r="AL38" s="90">
        <f t="shared" si="22"/>
        <v>0</v>
      </c>
      <c r="AM38" s="79">
        <f t="shared" si="23"/>
        <v>0</v>
      </c>
      <c r="AN38" s="90">
        <f t="shared" si="24"/>
        <v>0</v>
      </c>
      <c r="AO38" s="56"/>
      <c r="AP38" s="90">
        <f t="shared" si="25"/>
        <v>0</v>
      </c>
      <c r="AQ38" s="77"/>
      <c r="AR38" s="77">
        <f t="shared" si="26"/>
        <v>0</v>
      </c>
      <c r="AS38" s="90">
        <f t="shared" si="27"/>
        <v>0</v>
      </c>
      <c r="AT38" s="78">
        <f t="shared" si="7"/>
        <v>0</v>
      </c>
      <c r="AU38" s="87">
        <f t="shared" si="8"/>
        <v>0</v>
      </c>
      <c r="AV38" s="116"/>
      <c r="AW38" s="74"/>
      <c r="AX38" s="74">
        <f t="shared" si="9"/>
        <v>0</v>
      </c>
      <c r="AY38" s="74">
        <f t="shared" si="10"/>
        <v>0</v>
      </c>
    </row>
    <row r="39" spans="1:51" ht="16.149999999999999" customHeight="1" x14ac:dyDescent="0.2">
      <c r="A39" s="54">
        <v>33</v>
      </c>
      <c r="B39" s="55" t="s">
        <v>38</v>
      </c>
      <c r="C39" s="271">
        <f>'8_2.1.18 SIS'!AF39</f>
        <v>0</v>
      </c>
      <c r="D39" s="56">
        <f>'Source Data'!H39</f>
        <v>4700.4408318694122</v>
      </c>
      <c r="E39" s="74">
        <f t="shared" si="11"/>
        <v>0</v>
      </c>
      <c r="F39" s="290"/>
      <c r="G39" s="56">
        <f>'Source Data'!I39</f>
        <v>624.84576931264041</v>
      </c>
      <c r="H39" s="74">
        <f t="shared" si="12"/>
        <v>0</v>
      </c>
      <c r="I39" s="290"/>
      <c r="J39" s="56">
        <f>'Source Data'!J39</f>
        <v>170.41248253981104</v>
      </c>
      <c r="K39" s="74">
        <f t="shared" si="13"/>
        <v>0</v>
      </c>
      <c r="L39" s="290"/>
      <c r="M39" s="56">
        <f>'Source Data'!K39</f>
        <v>4260.3120634952766</v>
      </c>
      <c r="N39" s="74">
        <f t="shared" si="14"/>
        <v>0</v>
      </c>
      <c r="O39" s="290"/>
      <c r="P39" s="56">
        <f>'Source Data'!L39</f>
        <v>1704.1248253981105</v>
      </c>
      <c r="Q39" s="74">
        <f t="shared" si="15"/>
        <v>0</v>
      </c>
      <c r="R39" s="93">
        <v>0</v>
      </c>
      <c r="S39" s="56"/>
      <c r="T39" s="56"/>
      <c r="U39" s="57">
        <f t="shared" ref="U39:U70" si="28">S39+T39</f>
        <v>0</v>
      </c>
      <c r="V39" s="93">
        <f t="shared" si="2"/>
        <v>0</v>
      </c>
      <c r="W39" s="74">
        <f t="shared" si="16"/>
        <v>0</v>
      </c>
      <c r="X39" s="93">
        <f t="shared" si="17"/>
        <v>0</v>
      </c>
      <c r="Y39" s="56"/>
      <c r="Z39" s="93">
        <f t="shared" si="18"/>
        <v>0</v>
      </c>
      <c r="AA39" s="56"/>
      <c r="AB39" s="56">
        <f t="shared" si="19"/>
        <v>0</v>
      </c>
      <c r="AC39" s="93">
        <f t="shared" si="20"/>
        <v>0</v>
      </c>
      <c r="AD39" s="97">
        <f t="shared" ref="AD39:AD75" si="29">Z39</f>
        <v>0</v>
      </c>
      <c r="AE39" s="75">
        <f>'Source Data'!N39</f>
        <v>3419</v>
      </c>
      <c r="AF39" s="90">
        <f t="shared" ref="AF39:AF70" si="30">C39*AE39</f>
        <v>0</v>
      </c>
      <c r="AG39" s="271"/>
      <c r="AH39" s="75">
        <f t="shared" si="21"/>
        <v>0</v>
      </c>
      <c r="AI39" s="271"/>
      <c r="AJ39" s="77">
        <f t="shared" ref="AJ39:AJ70" si="31">AE39*AI39*0.5</f>
        <v>0</v>
      </c>
      <c r="AK39" s="76">
        <f t="shared" ref="AK39:AK70" si="32">AH39+AJ39</f>
        <v>0</v>
      </c>
      <c r="AL39" s="90">
        <f t="shared" si="22"/>
        <v>0</v>
      </c>
      <c r="AM39" s="79">
        <f t="shared" si="23"/>
        <v>0</v>
      </c>
      <c r="AN39" s="90">
        <f t="shared" si="24"/>
        <v>0</v>
      </c>
      <c r="AO39" s="56"/>
      <c r="AP39" s="90">
        <f t="shared" si="25"/>
        <v>0</v>
      </c>
      <c r="AQ39" s="77"/>
      <c r="AR39" s="77">
        <f t="shared" si="26"/>
        <v>0</v>
      </c>
      <c r="AS39" s="90">
        <f t="shared" si="27"/>
        <v>0</v>
      </c>
      <c r="AT39" s="78">
        <f t="shared" si="7"/>
        <v>0</v>
      </c>
      <c r="AU39" s="87">
        <f t="shared" si="8"/>
        <v>0</v>
      </c>
      <c r="AV39" s="116"/>
      <c r="AW39" s="74"/>
      <c r="AX39" s="74">
        <f t="shared" ref="AX39:AX75" si="33">-AM39</f>
        <v>0</v>
      </c>
      <c r="AY39" s="74">
        <f t="shared" ref="AY39:AY70" si="34">AX39-AW39</f>
        <v>0</v>
      </c>
    </row>
    <row r="40" spans="1:51" ht="16.149999999999999" customHeight="1" x14ac:dyDescent="0.2">
      <c r="A40" s="54">
        <v>34</v>
      </c>
      <c r="B40" s="55" t="s">
        <v>39</v>
      </c>
      <c r="C40" s="271">
        <f>'8_2.1.18 SIS'!AF40</f>
        <v>0</v>
      </c>
      <c r="D40" s="56">
        <f>'Source Data'!H40</f>
        <v>5203.4516530730671</v>
      </c>
      <c r="E40" s="74">
        <f t="shared" si="11"/>
        <v>0</v>
      </c>
      <c r="F40" s="290"/>
      <c r="G40" s="56">
        <f>'Source Data'!I40</f>
        <v>693.972191189574</v>
      </c>
      <c r="H40" s="74">
        <f t="shared" si="12"/>
        <v>0</v>
      </c>
      <c r="I40" s="290"/>
      <c r="J40" s="56">
        <f>'Source Data'!J40</f>
        <v>189.26514305170204</v>
      </c>
      <c r="K40" s="74">
        <f t="shared" si="13"/>
        <v>0</v>
      </c>
      <c r="L40" s="290"/>
      <c r="M40" s="56">
        <f>'Source Data'!K40</f>
        <v>4731.62857629255</v>
      </c>
      <c r="N40" s="74">
        <f t="shared" si="14"/>
        <v>0</v>
      </c>
      <c r="O40" s="290"/>
      <c r="P40" s="56">
        <f>'Source Data'!L40</f>
        <v>1892.6514305170203</v>
      </c>
      <c r="Q40" s="74">
        <f t="shared" si="15"/>
        <v>0</v>
      </c>
      <c r="R40" s="93">
        <v>0</v>
      </c>
      <c r="S40" s="56"/>
      <c r="T40" s="56"/>
      <c r="U40" s="57">
        <f t="shared" si="28"/>
        <v>0</v>
      </c>
      <c r="V40" s="93">
        <f t="shared" si="2"/>
        <v>0</v>
      </c>
      <c r="W40" s="74">
        <f t="shared" si="16"/>
        <v>0</v>
      </c>
      <c r="X40" s="93">
        <f t="shared" si="17"/>
        <v>0</v>
      </c>
      <c r="Y40" s="56"/>
      <c r="Z40" s="93">
        <f t="shared" si="18"/>
        <v>0</v>
      </c>
      <c r="AA40" s="56"/>
      <c r="AB40" s="56">
        <f t="shared" si="19"/>
        <v>0</v>
      </c>
      <c r="AC40" s="93">
        <f t="shared" si="20"/>
        <v>0</v>
      </c>
      <c r="AD40" s="97">
        <f t="shared" si="29"/>
        <v>0</v>
      </c>
      <c r="AE40" s="75">
        <f>'Source Data'!N40</f>
        <v>1894</v>
      </c>
      <c r="AF40" s="90">
        <f t="shared" si="30"/>
        <v>0</v>
      </c>
      <c r="AG40" s="271"/>
      <c r="AH40" s="75">
        <f t="shared" si="21"/>
        <v>0</v>
      </c>
      <c r="AI40" s="271"/>
      <c r="AJ40" s="77">
        <f t="shared" si="31"/>
        <v>0</v>
      </c>
      <c r="AK40" s="76">
        <f t="shared" si="32"/>
        <v>0</v>
      </c>
      <c r="AL40" s="90">
        <f t="shared" si="22"/>
        <v>0</v>
      </c>
      <c r="AM40" s="79">
        <f t="shared" si="23"/>
        <v>0</v>
      </c>
      <c r="AN40" s="90">
        <f t="shared" si="24"/>
        <v>0</v>
      </c>
      <c r="AO40" s="56"/>
      <c r="AP40" s="90">
        <f t="shared" si="25"/>
        <v>0</v>
      </c>
      <c r="AQ40" s="77"/>
      <c r="AR40" s="77">
        <f t="shared" si="26"/>
        <v>0</v>
      </c>
      <c r="AS40" s="90">
        <f t="shared" si="27"/>
        <v>0</v>
      </c>
      <c r="AT40" s="78">
        <f t="shared" si="7"/>
        <v>0</v>
      </c>
      <c r="AU40" s="87">
        <f t="shared" si="8"/>
        <v>0</v>
      </c>
      <c r="AV40" s="116"/>
      <c r="AW40" s="74"/>
      <c r="AX40" s="74">
        <f t="shared" si="33"/>
        <v>0</v>
      </c>
      <c r="AY40" s="74">
        <f t="shared" si="34"/>
        <v>0</v>
      </c>
    </row>
    <row r="41" spans="1:51" ht="16.149999999999999" customHeight="1" x14ac:dyDescent="0.2">
      <c r="A41" s="49">
        <v>35</v>
      </c>
      <c r="B41" s="50" t="s">
        <v>40</v>
      </c>
      <c r="C41" s="272">
        <f>'8_2.1.18 SIS'!AF41</f>
        <v>0</v>
      </c>
      <c r="D41" s="51">
        <f>'Source Data'!H41</f>
        <v>4357.2318016845329</v>
      </c>
      <c r="E41" s="80">
        <f t="shared" si="11"/>
        <v>0</v>
      </c>
      <c r="F41" s="291"/>
      <c r="G41" s="51">
        <f>'Source Data'!I41</f>
        <v>608.37683053992896</v>
      </c>
      <c r="H41" s="80">
        <f t="shared" si="12"/>
        <v>0</v>
      </c>
      <c r="I41" s="291"/>
      <c r="J41" s="51">
        <f>'Source Data'!J41</f>
        <v>165.92095378361697</v>
      </c>
      <c r="K41" s="80">
        <f t="shared" si="13"/>
        <v>0</v>
      </c>
      <c r="L41" s="291"/>
      <c r="M41" s="51">
        <f>'Source Data'!K41</f>
        <v>4148.0238445904242</v>
      </c>
      <c r="N41" s="80">
        <f t="shared" si="14"/>
        <v>0</v>
      </c>
      <c r="O41" s="291"/>
      <c r="P41" s="51">
        <f>'Source Data'!L41</f>
        <v>1659.2095378361696</v>
      </c>
      <c r="Q41" s="80">
        <f t="shared" si="15"/>
        <v>0</v>
      </c>
      <c r="R41" s="94">
        <v>0</v>
      </c>
      <c r="S41" s="51"/>
      <c r="T41" s="51"/>
      <c r="U41" s="52">
        <f t="shared" si="28"/>
        <v>0</v>
      </c>
      <c r="V41" s="94">
        <f t="shared" si="2"/>
        <v>0</v>
      </c>
      <c r="W41" s="80">
        <f t="shared" si="16"/>
        <v>0</v>
      </c>
      <c r="X41" s="94">
        <f t="shared" si="17"/>
        <v>0</v>
      </c>
      <c r="Y41" s="51"/>
      <c r="Z41" s="94">
        <f t="shared" si="18"/>
        <v>0</v>
      </c>
      <c r="AA41" s="53"/>
      <c r="AB41" s="51">
        <f t="shared" si="19"/>
        <v>0</v>
      </c>
      <c r="AC41" s="95">
        <f t="shared" si="20"/>
        <v>0</v>
      </c>
      <c r="AD41" s="95">
        <f t="shared" si="29"/>
        <v>0</v>
      </c>
      <c r="AE41" s="71">
        <f>'Source Data'!N41</f>
        <v>3679</v>
      </c>
      <c r="AF41" s="91">
        <f t="shared" si="30"/>
        <v>0</v>
      </c>
      <c r="AG41" s="272"/>
      <c r="AH41" s="71">
        <f t="shared" si="21"/>
        <v>0</v>
      </c>
      <c r="AI41" s="272"/>
      <c r="AJ41" s="72">
        <f t="shared" si="31"/>
        <v>0</v>
      </c>
      <c r="AK41" s="73">
        <f t="shared" si="32"/>
        <v>0</v>
      </c>
      <c r="AL41" s="91">
        <f t="shared" si="22"/>
        <v>0</v>
      </c>
      <c r="AM41" s="82">
        <f t="shared" si="23"/>
        <v>0</v>
      </c>
      <c r="AN41" s="91">
        <f t="shared" si="24"/>
        <v>0</v>
      </c>
      <c r="AO41" s="51"/>
      <c r="AP41" s="91">
        <f t="shared" si="25"/>
        <v>0</v>
      </c>
      <c r="AQ41" s="72"/>
      <c r="AR41" s="72">
        <f t="shared" si="26"/>
        <v>0</v>
      </c>
      <c r="AS41" s="91">
        <f t="shared" si="27"/>
        <v>0</v>
      </c>
      <c r="AT41" s="81">
        <f t="shared" si="7"/>
        <v>0</v>
      </c>
      <c r="AU41" s="88">
        <f t="shared" si="8"/>
        <v>0</v>
      </c>
      <c r="AV41" s="116"/>
      <c r="AW41" s="80"/>
      <c r="AX41" s="80">
        <f t="shared" si="33"/>
        <v>0</v>
      </c>
      <c r="AY41" s="80">
        <f t="shared" si="34"/>
        <v>0</v>
      </c>
    </row>
    <row r="42" spans="1:51" ht="16.149999999999999" customHeight="1" x14ac:dyDescent="0.2">
      <c r="A42" s="58">
        <v>36</v>
      </c>
      <c r="B42" s="59" t="s">
        <v>41</v>
      </c>
      <c r="C42" s="270">
        <f>'8_2.1.18 SIS'!AF42</f>
        <v>0</v>
      </c>
      <c r="D42" s="60">
        <f>'Source Data'!H42</f>
        <v>3397.1647109485266</v>
      </c>
      <c r="E42" s="65">
        <f t="shared" si="11"/>
        <v>0</v>
      </c>
      <c r="F42" s="289"/>
      <c r="G42" s="60">
        <f>'Source Data'!I42</f>
        <v>463.14668164219148</v>
      </c>
      <c r="H42" s="65">
        <f t="shared" si="12"/>
        <v>0</v>
      </c>
      <c r="I42" s="289"/>
      <c r="J42" s="60">
        <f>'Source Data'!J42</f>
        <v>126.31273135696131</v>
      </c>
      <c r="K42" s="65">
        <f t="shared" si="13"/>
        <v>0</v>
      </c>
      <c r="L42" s="289"/>
      <c r="M42" s="60">
        <f>'Source Data'!K42</f>
        <v>3157.818283924033</v>
      </c>
      <c r="N42" s="65">
        <f t="shared" si="14"/>
        <v>0</v>
      </c>
      <c r="O42" s="289"/>
      <c r="P42" s="60">
        <f>'Source Data'!L42</f>
        <v>1263.1273135696131</v>
      </c>
      <c r="Q42" s="65">
        <f t="shared" si="15"/>
        <v>0</v>
      </c>
      <c r="R42" s="92">
        <v>0</v>
      </c>
      <c r="S42" s="60"/>
      <c r="T42" s="60"/>
      <c r="U42" s="61">
        <f t="shared" si="28"/>
        <v>0</v>
      </c>
      <c r="V42" s="92">
        <f t="shared" si="2"/>
        <v>0</v>
      </c>
      <c r="W42" s="65">
        <f t="shared" si="16"/>
        <v>0</v>
      </c>
      <c r="X42" s="92">
        <f t="shared" si="17"/>
        <v>0</v>
      </c>
      <c r="Y42" s="60"/>
      <c r="Z42" s="92">
        <f t="shared" si="18"/>
        <v>0</v>
      </c>
      <c r="AA42" s="60"/>
      <c r="AB42" s="60">
        <f t="shared" si="19"/>
        <v>0</v>
      </c>
      <c r="AC42" s="92">
        <f t="shared" si="20"/>
        <v>0</v>
      </c>
      <c r="AD42" s="96">
        <f t="shared" si="29"/>
        <v>0</v>
      </c>
      <c r="AE42" s="66">
        <f>'Source Data'!N42</f>
        <v>6275</v>
      </c>
      <c r="AF42" s="89">
        <f t="shared" si="30"/>
        <v>0</v>
      </c>
      <c r="AG42" s="270"/>
      <c r="AH42" s="66">
        <f t="shared" si="21"/>
        <v>0</v>
      </c>
      <c r="AI42" s="270"/>
      <c r="AJ42" s="68">
        <f t="shared" si="31"/>
        <v>0</v>
      </c>
      <c r="AK42" s="67">
        <f t="shared" si="32"/>
        <v>0</v>
      </c>
      <c r="AL42" s="89">
        <f t="shared" si="22"/>
        <v>0</v>
      </c>
      <c r="AM42" s="70">
        <f t="shared" si="23"/>
        <v>0</v>
      </c>
      <c r="AN42" s="89">
        <f t="shared" si="24"/>
        <v>0</v>
      </c>
      <c r="AO42" s="60"/>
      <c r="AP42" s="89">
        <f t="shared" si="25"/>
        <v>0</v>
      </c>
      <c r="AQ42" s="68"/>
      <c r="AR42" s="68">
        <f t="shared" si="26"/>
        <v>0</v>
      </c>
      <c r="AS42" s="89">
        <f t="shared" si="27"/>
        <v>0</v>
      </c>
      <c r="AT42" s="69">
        <f t="shared" si="7"/>
        <v>0</v>
      </c>
      <c r="AU42" s="86">
        <f t="shared" si="8"/>
        <v>0</v>
      </c>
      <c r="AV42" s="116"/>
      <c r="AW42" s="65"/>
      <c r="AX42" s="65">
        <f t="shared" si="33"/>
        <v>0</v>
      </c>
      <c r="AY42" s="65">
        <f t="shared" si="34"/>
        <v>0</v>
      </c>
    </row>
    <row r="43" spans="1:51" ht="16.149999999999999" customHeight="1" x14ac:dyDescent="0.2">
      <c r="A43" s="54">
        <v>37</v>
      </c>
      <c r="B43" s="55" t="s">
        <v>42</v>
      </c>
      <c r="C43" s="271">
        <f>'8_2.1.18 SIS'!AF43</f>
        <v>0</v>
      </c>
      <c r="D43" s="56">
        <f>'Source Data'!H43</f>
        <v>5115.2412376905504</v>
      </c>
      <c r="E43" s="74">
        <f t="shared" si="11"/>
        <v>0</v>
      </c>
      <c r="F43" s="290"/>
      <c r="G43" s="56">
        <f>'Source Data'!I43</f>
        <v>683.69591860374021</v>
      </c>
      <c r="H43" s="74">
        <f t="shared" si="12"/>
        <v>0</v>
      </c>
      <c r="I43" s="290"/>
      <c r="J43" s="56">
        <f>'Source Data'!J43</f>
        <v>186.46252325556549</v>
      </c>
      <c r="K43" s="74">
        <f t="shared" si="13"/>
        <v>0</v>
      </c>
      <c r="L43" s="290"/>
      <c r="M43" s="56">
        <f>'Source Data'!K43</f>
        <v>4661.5630813891366</v>
      </c>
      <c r="N43" s="74">
        <f t="shared" si="14"/>
        <v>0</v>
      </c>
      <c r="O43" s="290"/>
      <c r="P43" s="56">
        <f>'Source Data'!L43</f>
        <v>1864.6252325556547</v>
      </c>
      <c r="Q43" s="74">
        <f t="shared" si="15"/>
        <v>0</v>
      </c>
      <c r="R43" s="93">
        <v>0</v>
      </c>
      <c r="S43" s="56"/>
      <c r="T43" s="56"/>
      <c r="U43" s="57">
        <f t="shared" si="28"/>
        <v>0</v>
      </c>
      <c r="V43" s="93">
        <f t="shared" si="2"/>
        <v>0</v>
      </c>
      <c r="W43" s="74">
        <f t="shared" si="16"/>
        <v>0</v>
      </c>
      <c r="X43" s="93">
        <f t="shared" si="17"/>
        <v>0</v>
      </c>
      <c r="Y43" s="56"/>
      <c r="Z43" s="93">
        <f t="shared" si="18"/>
        <v>0</v>
      </c>
      <c r="AA43" s="56"/>
      <c r="AB43" s="56">
        <f t="shared" si="19"/>
        <v>0</v>
      </c>
      <c r="AC43" s="93">
        <f t="shared" si="20"/>
        <v>0</v>
      </c>
      <c r="AD43" s="97">
        <f t="shared" si="29"/>
        <v>0</v>
      </c>
      <c r="AE43" s="75">
        <f>'Source Data'!N43</f>
        <v>3876</v>
      </c>
      <c r="AF43" s="90">
        <f t="shared" si="30"/>
        <v>0</v>
      </c>
      <c r="AG43" s="271"/>
      <c r="AH43" s="75">
        <f t="shared" si="21"/>
        <v>0</v>
      </c>
      <c r="AI43" s="271"/>
      <c r="AJ43" s="77">
        <f t="shared" si="31"/>
        <v>0</v>
      </c>
      <c r="AK43" s="76">
        <f t="shared" si="32"/>
        <v>0</v>
      </c>
      <c r="AL43" s="90">
        <f t="shared" si="22"/>
        <v>0</v>
      </c>
      <c r="AM43" s="79">
        <f t="shared" si="23"/>
        <v>0</v>
      </c>
      <c r="AN43" s="90">
        <f t="shared" si="24"/>
        <v>0</v>
      </c>
      <c r="AO43" s="56"/>
      <c r="AP43" s="90">
        <f t="shared" si="25"/>
        <v>0</v>
      </c>
      <c r="AQ43" s="77"/>
      <c r="AR43" s="77">
        <f t="shared" si="26"/>
        <v>0</v>
      </c>
      <c r="AS43" s="90">
        <f t="shared" si="27"/>
        <v>0</v>
      </c>
      <c r="AT43" s="78">
        <f t="shared" si="7"/>
        <v>0</v>
      </c>
      <c r="AU43" s="87">
        <f t="shared" si="8"/>
        <v>0</v>
      </c>
      <c r="AV43" s="116"/>
      <c r="AW43" s="74"/>
      <c r="AX43" s="74">
        <f t="shared" si="33"/>
        <v>0</v>
      </c>
      <c r="AY43" s="74">
        <f t="shared" si="34"/>
        <v>0</v>
      </c>
    </row>
    <row r="44" spans="1:51" ht="16.149999999999999" customHeight="1" x14ac:dyDescent="0.2">
      <c r="A44" s="54">
        <v>38</v>
      </c>
      <c r="B44" s="55" t="s">
        <v>43</v>
      </c>
      <c r="C44" s="271">
        <f>'8_2.1.18 SIS'!AF44</f>
        <v>0</v>
      </c>
      <c r="D44" s="56">
        <f>'Source Data'!H44</f>
        <v>2242.6574879084728</v>
      </c>
      <c r="E44" s="74">
        <f t="shared" si="11"/>
        <v>0</v>
      </c>
      <c r="F44" s="290"/>
      <c r="G44" s="56">
        <f>'Source Data'!I44</f>
        <v>217.85498253596765</v>
      </c>
      <c r="H44" s="74">
        <f t="shared" si="12"/>
        <v>0</v>
      </c>
      <c r="I44" s="290"/>
      <c r="J44" s="56">
        <f>'Source Data'!J44</f>
        <v>59.414995237082067</v>
      </c>
      <c r="K44" s="74">
        <f t="shared" si="13"/>
        <v>0</v>
      </c>
      <c r="L44" s="290"/>
      <c r="M44" s="56">
        <f>'Source Data'!K44</f>
        <v>1485.3748809270521</v>
      </c>
      <c r="N44" s="74">
        <f t="shared" si="14"/>
        <v>0</v>
      </c>
      <c r="O44" s="290"/>
      <c r="P44" s="56">
        <f>'Source Data'!L44</f>
        <v>594.14995237082076</v>
      </c>
      <c r="Q44" s="74">
        <f t="shared" si="15"/>
        <v>0</v>
      </c>
      <c r="R44" s="93">
        <v>0</v>
      </c>
      <c r="S44" s="56"/>
      <c r="T44" s="56"/>
      <c r="U44" s="57">
        <f t="shared" si="28"/>
        <v>0</v>
      </c>
      <c r="V44" s="93">
        <f t="shared" si="2"/>
        <v>0</v>
      </c>
      <c r="W44" s="74">
        <f t="shared" si="16"/>
        <v>0</v>
      </c>
      <c r="X44" s="93">
        <f t="shared" si="17"/>
        <v>0</v>
      </c>
      <c r="Y44" s="56"/>
      <c r="Z44" s="93">
        <f t="shared" si="18"/>
        <v>0</v>
      </c>
      <c r="AA44" s="56"/>
      <c r="AB44" s="56">
        <f t="shared" si="19"/>
        <v>0</v>
      </c>
      <c r="AC44" s="93">
        <f t="shared" si="20"/>
        <v>0</v>
      </c>
      <c r="AD44" s="97">
        <f t="shared" si="29"/>
        <v>0</v>
      </c>
      <c r="AE44" s="75">
        <f>'Source Data'!N44</f>
        <v>11268</v>
      </c>
      <c r="AF44" s="90">
        <f t="shared" si="30"/>
        <v>0</v>
      </c>
      <c r="AG44" s="271"/>
      <c r="AH44" s="75">
        <f t="shared" si="21"/>
        <v>0</v>
      </c>
      <c r="AI44" s="271"/>
      <c r="AJ44" s="77">
        <f t="shared" si="31"/>
        <v>0</v>
      </c>
      <c r="AK44" s="76">
        <f t="shared" si="32"/>
        <v>0</v>
      </c>
      <c r="AL44" s="90">
        <f t="shared" si="22"/>
        <v>0</v>
      </c>
      <c r="AM44" s="79">
        <f t="shared" si="23"/>
        <v>0</v>
      </c>
      <c r="AN44" s="90">
        <f t="shared" si="24"/>
        <v>0</v>
      </c>
      <c r="AO44" s="56"/>
      <c r="AP44" s="90">
        <f t="shared" si="25"/>
        <v>0</v>
      </c>
      <c r="AQ44" s="77"/>
      <c r="AR44" s="77">
        <f t="shared" si="26"/>
        <v>0</v>
      </c>
      <c r="AS44" s="90">
        <f t="shared" si="27"/>
        <v>0</v>
      </c>
      <c r="AT44" s="78">
        <f t="shared" si="7"/>
        <v>0</v>
      </c>
      <c r="AU44" s="87">
        <f t="shared" si="8"/>
        <v>0</v>
      </c>
      <c r="AV44" s="116"/>
      <c r="AW44" s="74"/>
      <c r="AX44" s="74">
        <f t="shared" si="33"/>
        <v>0</v>
      </c>
      <c r="AY44" s="74">
        <f t="shared" si="34"/>
        <v>0</v>
      </c>
    </row>
    <row r="45" spans="1:51" ht="16.149999999999999" customHeight="1" x14ac:dyDescent="0.2">
      <c r="A45" s="54">
        <v>39</v>
      </c>
      <c r="B45" s="55" t="s">
        <v>44</v>
      </c>
      <c r="C45" s="271">
        <f>'8_2.1.18 SIS'!AF45</f>
        <v>0</v>
      </c>
      <c r="D45" s="56">
        <f>'Source Data'!H45</f>
        <v>2703.2750635068246</v>
      </c>
      <c r="E45" s="74">
        <f t="shared" si="11"/>
        <v>0</v>
      </c>
      <c r="F45" s="290"/>
      <c r="G45" s="56">
        <f>'Source Data'!I45</f>
        <v>360.15144440628399</v>
      </c>
      <c r="H45" s="74">
        <f t="shared" si="12"/>
        <v>0</v>
      </c>
      <c r="I45" s="290"/>
      <c r="J45" s="56">
        <f>'Source Data'!J45</f>
        <v>98.223121201713838</v>
      </c>
      <c r="K45" s="74">
        <f t="shared" si="13"/>
        <v>0</v>
      </c>
      <c r="L45" s="290"/>
      <c r="M45" s="56">
        <f>'Source Data'!K45</f>
        <v>2455.578030042846</v>
      </c>
      <c r="N45" s="74">
        <f t="shared" si="14"/>
        <v>0</v>
      </c>
      <c r="O45" s="290"/>
      <c r="P45" s="56">
        <f>'Source Data'!L45</f>
        <v>982.2312120171382</v>
      </c>
      <c r="Q45" s="74">
        <f t="shared" si="15"/>
        <v>0</v>
      </c>
      <c r="R45" s="93">
        <v>0</v>
      </c>
      <c r="S45" s="56"/>
      <c r="T45" s="56"/>
      <c r="U45" s="57">
        <f t="shared" si="28"/>
        <v>0</v>
      </c>
      <c r="V45" s="93">
        <f t="shared" si="2"/>
        <v>0</v>
      </c>
      <c r="W45" s="74">
        <f t="shared" si="16"/>
        <v>0</v>
      </c>
      <c r="X45" s="93">
        <f t="shared" si="17"/>
        <v>0</v>
      </c>
      <c r="Y45" s="56"/>
      <c r="Z45" s="93">
        <f t="shared" si="18"/>
        <v>0</v>
      </c>
      <c r="AA45" s="56"/>
      <c r="AB45" s="56">
        <f t="shared" si="19"/>
        <v>0</v>
      </c>
      <c r="AC45" s="93">
        <f t="shared" si="20"/>
        <v>0</v>
      </c>
      <c r="AD45" s="97">
        <f t="shared" si="29"/>
        <v>0</v>
      </c>
      <c r="AE45" s="75">
        <f>'Source Data'!N45</f>
        <v>5158</v>
      </c>
      <c r="AF45" s="90">
        <f t="shared" si="30"/>
        <v>0</v>
      </c>
      <c r="AG45" s="271"/>
      <c r="AH45" s="75">
        <f t="shared" si="21"/>
        <v>0</v>
      </c>
      <c r="AI45" s="271"/>
      <c r="AJ45" s="77">
        <f t="shared" si="31"/>
        <v>0</v>
      </c>
      <c r="AK45" s="76">
        <f t="shared" si="32"/>
        <v>0</v>
      </c>
      <c r="AL45" s="90">
        <f t="shared" si="22"/>
        <v>0</v>
      </c>
      <c r="AM45" s="79">
        <f t="shared" si="23"/>
        <v>0</v>
      </c>
      <c r="AN45" s="90">
        <f t="shared" si="24"/>
        <v>0</v>
      </c>
      <c r="AO45" s="56"/>
      <c r="AP45" s="90">
        <f t="shared" si="25"/>
        <v>0</v>
      </c>
      <c r="AQ45" s="77"/>
      <c r="AR45" s="77">
        <f t="shared" si="26"/>
        <v>0</v>
      </c>
      <c r="AS45" s="90">
        <f t="shared" si="27"/>
        <v>0</v>
      </c>
      <c r="AT45" s="78">
        <f t="shared" si="7"/>
        <v>0</v>
      </c>
      <c r="AU45" s="87">
        <f t="shared" si="8"/>
        <v>0</v>
      </c>
      <c r="AV45" s="116"/>
      <c r="AW45" s="74"/>
      <c r="AX45" s="74">
        <f t="shared" si="33"/>
        <v>0</v>
      </c>
      <c r="AY45" s="74">
        <f t="shared" si="34"/>
        <v>0</v>
      </c>
    </row>
    <row r="46" spans="1:51" ht="16.149999999999999" customHeight="1" x14ac:dyDescent="0.2">
      <c r="A46" s="49">
        <v>40</v>
      </c>
      <c r="B46" s="50" t="s">
        <v>45</v>
      </c>
      <c r="C46" s="272">
        <f>'8_2.1.18 SIS'!AF46</f>
        <v>0</v>
      </c>
      <c r="D46" s="51">
        <f>'Source Data'!H46</f>
        <v>4843.6552941270829</v>
      </c>
      <c r="E46" s="80">
        <f t="shared" si="11"/>
        <v>0</v>
      </c>
      <c r="F46" s="291"/>
      <c r="G46" s="51">
        <f>'Source Data'!I46</f>
        <v>644.48181238686641</v>
      </c>
      <c r="H46" s="80">
        <f t="shared" si="12"/>
        <v>0</v>
      </c>
      <c r="I46" s="291"/>
      <c r="J46" s="51">
        <f>'Source Data'!J46</f>
        <v>175.76776701459988</v>
      </c>
      <c r="K46" s="80">
        <f t="shared" si="13"/>
        <v>0</v>
      </c>
      <c r="L46" s="291"/>
      <c r="M46" s="51">
        <f>'Source Data'!K46</f>
        <v>4394.194175364998</v>
      </c>
      <c r="N46" s="80">
        <f t="shared" si="14"/>
        <v>0</v>
      </c>
      <c r="O46" s="291"/>
      <c r="P46" s="51">
        <f>'Source Data'!L46</f>
        <v>1757.6776701459989</v>
      </c>
      <c r="Q46" s="80">
        <f t="shared" si="15"/>
        <v>0</v>
      </c>
      <c r="R46" s="94">
        <v>0</v>
      </c>
      <c r="S46" s="51"/>
      <c r="T46" s="51"/>
      <c r="U46" s="52">
        <f t="shared" si="28"/>
        <v>0</v>
      </c>
      <c r="V46" s="94">
        <f t="shared" si="2"/>
        <v>0</v>
      </c>
      <c r="W46" s="80">
        <f t="shared" si="16"/>
        <v>0</v>
      </c>
      <c r="X46" s="94">
        <f t="shared" si="17"/>
        <v>0</v>
      </c>
      <c r="Y46" s="51"/>
      <c r="Z46" s="94">
        <f t="shared" si="18"/>
        <v>0</v>
      </c>
      <c r="AA46" s="53"/>
      <c r="AB46" s="51">
        <f t="shared" si="19"/>
        <v>0</v>
      </c>
      <c r="AC46" s="95">
        <f t="shared" si="20"/>
        <v>0</v>
      </c>
      <c r="AD46" s="95">
        <f t="shared" si="29"/>
        <v>0</v>
      </c>
      <c r="AE46" s="71">
        <f>'Source Data'!N46</f>
        <v>4005</v>
      </c>
      <c r="AF46" s="91">
        <f t="shared" si="30"/>
        <v>0</v>
      </c>
      <c r="AG46" s="272"/>
      <c r="AH46" s="71">
        <f t="shared" si="21"/>
        <v>0</v>
      </c>
      <c r="AI46" s="272"/>
      <c r="AJ46" s="72">
        <f t="shared" si="31"/>
        <v>0</v>
      </c>
      <c r="AK46" s="73">
        <f t="shared" si="32"/>
        <v>0</v>
      </c>
      <c r="AL46" s="91">
        <f t="shared" si="22"/>
        <v>0</v>
      </c>
      <c r="AM46" s="82">
        <f t="shared" si="23"/>
        <v>0</v>
      </c>
      <c r="AN46" s="91">
        <f t="shared" si="24"/>
        <v>0</v>
      </c>
      <c r="AO46" s="51"/>
      <c r="AP46" s="91">
        <f t="shared" si="25"/>
        <v>0</v>
      </c>
      <c r="AQ46" s="72"/>
      <c r="AR46" s="72">
        <f t="shared" si="26"/>
        <v>0</v>
      </c>
      <c r="AS46" s="91">
        <f t="shared" si="27"/>
        <v>0</v>
      </c>
      <c r="AT46" s="81">
        <f t="shared" si="7"/>
        <v>0</v>
      </c>
      <c r="AU46" s="88">
        <f t="shared" si="8"/>
        <v>0</v>
      </c>
      <c r="AV46" s="116"/>
      <c r="AW46" s="80"/>
      <c r="AX46" s="80">
        <f t="shared" si="33"/>
        <v>0</v>
      </c>
      <c r="AY46" s="80">
        <f t="shared" si="34"/>
        <v>0</v>
      </c>
    </row>
    <row r="47" spans="1:51" ht="16.149999999999999" customHeight="1" x14ac:dyDescent="0.2">
      <c r="A47" s="58">
        <v>41</v>
      </c>
      <c r="B47" s="59" t="s">
        <v>46</v>
      </c>
      <c r="C47" s="270">
        <f>'8_2.1.18 SIS'!AF47</f>
        <v>0</v>
      </c>
      <c r="D47" s="60">
        <f>'Source Data'!H47</f>
        <v>2834.247173471952</v>
      </c>
      <c r="E47" s="65">
        <f t="shared" si="11"/>
        <v>0</v>
      </c>
      <c r="F47" s="289"/>
      <c r="G47" s="60">
        <f>'Source Data'!I47</f>
        <v>378.64303242739538</v>
      </c>
      <c r="H47" s="65">
        <f t="shared" si="12"/>
        <v>0</v>
      </c>
      <c r="I47" s="289"/>
      <c r="J47" s="60">
        <f>'Source Data'!J47</f>
        <v>103.26628157110781</v>
      </c>
      <c r="K47" s="65">
        <f t="shared" si="13"/>
        <v>0</v>
      </c>
      <c r="L47" s="289"/>
      <c r="M47" s="60">
        <f>'Source Data'!K47</f>
        <v>2581.6570392776953</v>
      </c>
      <c r="N47" s="65">
        <f t="shared" si="14"/>
        <v>0</v>
      </c>
      <c r="O47" s="289"/>
      <c r="P47" s="60">
        <f>'Source Data'!L47</f>
        <v>1032.6628157110781</v>
      </c>
      <c r="Q47" s="65">
        <f t="shared" si="15"/>
        <v>0</v>
      </c>
      <c r="R47" s="92">
        <v>0</v>
      </c>
      <c r="S47" s="60"/>
      <c r="T47" s="60"/>
      <c r="U47" s="61">
        <f t="shared" si="28"/>
        <v>0</v>
      </c>
      <c r="V47" s="92">
        <f t="shared" si="2"/>
        <v>0</v>
      </c>
      <c r="W47" s="65">
        <f t="shared" si="16"/>
        <v>0</v>
      </c>
      <c r="X47" s="92">
        <f t="shared" si="17"/>
        <v>0</v>
      </c>
      <c r="Y47" s="60"/>
      <c r="Z47" s="92">
        <f t="shared" si="18"/>
        <v>0</v>
      </c>
      <c r="AA47" s="60"/>
      <c r="AB47" s="60">
        <f t="shared" si="19"/>
        <v>0</v>
      </c>
      <c r="AC47" s="92">
        <f t="shared" si="20"/>
        <v>0</v>
      </c>
      <c r="AD47" s="96">
        <f t="shared" si="29"/>
        <v>0</v>
      </c>
      <c r="AE47" s="66">
        <f>'Source Data'!N47</f>
        <v>9547</v>
      </c>
      <c r="AF47" s="89">
        <f t="shared" si="30"/>
        <v>0</v>
      </c>
      <c r="AG47" s="270"/>
      <c r="AH47" s="66">
        <f t="shared" si="21"/>
        <v>0</v>
      </c>
      <c r="AI47" s="270"/>
      <c r="AJ47" s="68">
        <f t="shared" si="31"/>
        <v>0</v>
      </c>
      <c r="AK47" s="67">
        <f t="shared" si="32"/>
        <v>0</v>
      </c>
      <c r="AL47" s="89">
        <f t="shared" si="22"/>
        <v>0</v>
      </c>
      <c r="AM47" s="70">
        <f t="shared" si="23"/>
        <v>0</v>
      </c>
      <c r="AN47" s="89">
        <f t="shared" si="24"/>
        <v>0</v>
      </c>
      <c r="AO47" s="60"/>
      <c r="AP47" s="89">
        <f t="shared" si="25"/>
        <v>0</v>
      </c>
      <c r="AQ47" s="68"/>
      <c r="AR47" s="68">
        <f t="shared" si="26"/>
        <v>0</v>
      </c>
      <c r="AS47" s="89">
        <f t="shared" si="27"/>
        <v>0</v>
      </c>
      <c r="AT47" s="69">
        <f t="shared" si="7"/>
        <v>0</v>
      </c>
      <c r="AU47" s="86">
        <f t="shared" si="8"/>
        <v>0</v>
      </c>
      <c r="AV47" s="116"/>
      <c r="AW47" s="65"/>
      <c r="AX47" s="65">
        <f t="shared" si="33"/>
        <v>0</v>
      </c>
      <c r="AY47" s="65">
        <f t="shared" si="34"/>
        <v>0</v>
      </c>
    </row>
    <row r="48" spans="1:51" ht="16.149999999999999" customHeight="1" x14ac:dyDescent="0.2">
      <c r="A48" s="54">
        <v>42</v>
      </c>
      <c r="B48" s="55" t="s">
        <v>47</v>
      </c>
      <c r="C48" s="271">
        <f>'8_2.1.18 SIS'!AF48</f>
        <v>0</v>
      </c>
      <c r="D48" s="56">
        <f>'Source Data'!H48</f>
        <v>4267.2926645330763</v>
      </c>
      <c r="E48" s="74">
        <f t="shared" si="11"/>
        <v>0</v>
      </c>
      <c r="F48" s="290"/>
      <c r="G48" s="56">
        <f>'Source Data'!I48</f>
        <v>585.87981046741402</v>
      </c>
      <c r="H48" s="74">
        <f t="shared" si="12"/>
        <v>0</v>
      </c>
      <c r="I48" s="290"/>
      <c r="J48" s="56">
        <f>'Source Data'!J48</f>
        <v>159.78540285474929</v>
      </c>
      <c r="K48" s="74">
        <f t="shared" si="13"/>
        <v>0</v>
      </c>
      <c r="L48" s="290"/>
      <c r="M48" s="56">
        <f>'Source Data'!K48</f>
        <v>3994.6350713687325</v>
      </c>
      <c r="N48" s="74">
        <f t="shared" si="14"/>
        <v>0</v>
      </c>
      <c r="O48" s="290"/>
      <c r="P48" s="56">
        <f>'Source Data'!L48</f>
        <v>1597.8540285474928</v>
      </c>
      <c r="Q48" s="74">
        <f t="shared" si="15"/>
        <v>0</v>
      </c>
      <c r="R48" s="93">
        <v>0</v>
      </c>
      <c r="S48" s="56"/>
      <c r="T48" s="56"/>
      <c r="U48" s="57">
        <f t="shared" si="28"/>
        <v>0</v>
      </c>
      <c r="V48" s="93">
        <f t="shared" si="2"/>
        <v>0</v>
      </c>
      <c r="W48" s="74">
        <f t="shared" si="16"/>
        <v>0</v>
      </c>
      <c r="X48" s="93">
        <f t="shared" si="17"/>
        <v>0</v>
      </c>
      <c r="Y48" s="56"/>
      <c r="Z48" s="93">
        <f t="shared" si="18"/>
        <v>0</v>
      </c>
      <c r="AA48" s="56"/>
      <c r="AB48" s="56">
        <f t="shared" si="19"/>
        <v>0</v>
      </c>
      <c r="AC48" s="93">
        <f t="shared" si="20"/>
        <v>0</v>
      </c>
      <c r="AD48" s="97">
        <f t="shared" si="29"/>
        <v>0</v>
      </c>
      <c r="AE48" s="75">
        <f>'Source Data'!N48</f>
        <v>4334</v>
      </c>
      <c r="AF48" s="90">
        <f t="shared" si="30"/>
        <v>0</v>
      </c>
      <c r="AG48" s="271"/>
      <c r="AH48" s="75">
        <f t="shared" si="21"/>
        <v>0</v>
      </c>
      <c r="AI48" s="271"/>
      <c r="AJ48" s="77">
        <f t="shared" si="31"/>
        <v>0</v>
      </c>
      <c r="AK48" s="76">
        <f t="shared" si="32"/>
        <v>0</v>
      </c>
      <c r="AL48" s="90">
        <f t="shared" si="22"/>
        <v>0</v>
      </c>
      <c r="AM48" s="79">
        <f t="shared" si="23"/>
        <v>0</v>
      </c>
      <c r="AN48" s="90">
        <f t="shared" si="24"/>
        <v>0</v>
      </c>
      <c r="AO48" s="56"/>
      <c r="AP48" s="90">
        <f t="shared" si="25"/>
        <v>0</v>
      </c>
      <c r="AQ48" s="77"/>
      <c r="AR48" s="77">
        <f t="shared" si="26"/>
        <v>0</v>
      </c>
      <c r="AS48" s="90">
        <f t="shared" si="27"/>
        <v>0</v>
      </c>
      <c r="AT48" s="78">
        <f t="shared" si="7"/>
        <v>0</v>
      </c>
      <c r="AU48" s="87">
        <f t="shared" si="8"/>
        <v>0</v>
      </c>
      <c r="AV48" s="116"/>
      <c r="AW48" s="74"/>
      <c r="AX48" s="74">
        <f t="shared" si="33"/>
        <v>0</v>
      </c>
      <c r="AY48" s="74">
        <f t="shared" si="34"/>
        <v>0</v>
      </c>
    </row>
    <row r="49" spans="1:51" ht="16.149999999999999" customHeight="1" x14ac:dyDescent="0.2">
      <c r="A49" s="54">
        <v>43</v>
      </c>
      <c r="B49" s="55" t="s">
        <v>48</v>
      </c>
      <c r="C49" s="271">
        <f>'8_2.1.18 SIS'!AF49</f>
        <v>0</v>
      </c>
      <c r="D49" s="56">
        <f>'Source Data'!H49</f>
        <v>5171.5692260226861</v>
      </c>
      <c r="E49" s="74">
        <f t="shared" si="11"/>
        <v>0</v>
      </c>
      <c r="F49" s="290"/>
      <c r="G49" s="56">
        <f>'Source Data'!I49</f>
        <v>687.72808854852053</v>
      </c>
      <c r="H49" s="74">
        <f t="shared" si="12"/>
        <v>0</v>
      </c>
      <c r="I49" s="290"/>
      <c r="J49" s="56">
        <f>'Source Data'!J49</f>
        <v>187.56220596777831</v>
      </c>
      <c r="K49" s="74">
        <f t="shared" si="13"/>
        <v>0</v>
      </c>
      <c r="L49" s="290"/>
      <c r="M49" s="56">
        <f>'Source Data'!K49</f>
        <v>4689.0551491944589</v>
      </c>
      <c r="N49" s="74">
        <f t="shared" si="14"/>
        <v>0</v>
      </c>
      <c r="O49" s="290"/>
      <c r="P49" s="56">
        <f>'Source Data'!L49</f>
        <v>1875.6220596777835</v>
      </c>
      <c r="Q49" s="74">
        <f t="shared" si="15"/>
        <v>0</v>
      </c>
      <c r="R49" s="93">
        <v>0</v>
      </c>
      <c r="S49" s="56"/>
      <c r="T49" s="56"/>
      <c r="U49" s="57">
        <f t="shared" si="28"/>
        <v>0</v>
      </c>
      <c r="V49" s="93">
        <f t="shared" si="2"/>
        <v>0</v>
      </c>
      <c r="W49" s="74">
        <f t="shared" si="16"/>
        <v>0</v>
      </c>
      <c r="X49" s="93">
        <f t="shared" si="17"/>
        <v>0</v>
      </c>
      <c r="Y49" s="56"/>
      <c r="Z49" s="93">
        <f t="shared" si="18"/>
        <v>0</v>
      </c>
      <c r="AA49" s="56"/>
      <c r="AB49" s="56">
        <f t="shared" si="19"/>
        <v>0</v>
      </c>
      <c r="AC49" s="93">
        <f t="shared" si="20"/>
        <v>0</v>
      </c>
      <c r="AD49" s="97">
        <f t="shared" si="29"/>
        <v>0</v>
      </c>
      <c r="AE49" s="75">
        <f>'Source Data'!N49</f>
        <v>3642</v>
      </c>
      <c r="AF49" s="90">
        <f t="shared" si="30"/>
        <v>0</v>
      </c>
      <c r="AG49" s="271"/>
      <c r="AH49" s="75">
        <f t="shared" si="21"/>
        <v>0</v>
      </c>
      <c r="AI49" s="271"/>
      <c r="AJ49" s="77">
        <f t="shared" si="31"/>
        <v>0</v>
      </c>
      <c r="AK49" s="76">
        <f t="shared" si="32"/>
        <v>0</v>
      </c>
      <c r="AL49" s="90">
        <f t="shared" si="22"/>
        <v>0</v>
      </c>
      <c r="AM49" s="79">
        <f t="shared" si="23"/>
        <v>0</v>
      </c>
      <c r="AN49" s="90">
        <f t="shared" si="24"/>
        <v>0</v>
      </c>
      <c r="AO49" s="56"/>
      <c r="AP49" s="90">
        <f t="shared" si="25"/>
        <v>0</v>
      </c>
      <c r="AQ49" s="77"/>
      <c r="AR49" s="77">
        <f t="shared" si="26"/>
        <v>0</v>
      </c>
      <c r="AS49" s="90">
        <f t="shared" si="27"/>
        <v>0</v>
      </c>
      <c r="AT49" s="78">
        <f t="shared" si="7"/>
        <v>0</v>
      </c>
      <c r="AU49" s="87">
        <f t="shared" si="8"/>
        <v>0</v>
      </c>
      <c r="AV49" s="116"/>
      <c r="AW49" s="74"/>
      <c r="AX49" s="74">
        <f t="shared" si="33"/>
        <v>0</v>
      </c>
      <c r="AY49" s="74">
        <f t="shared" si="34"/>
        <v>0</v>
      </c>
    </row>
    <row r="50" spans="1:51" ht="16.149999999999999" customHeight="1" x14ac:dyDescent="0.2">
      <c r="A50" s="54">
        <v>44</v>
      </c>
      <c r="B50" s="55" t="s">
        <v>49</v>
      </c>
      <c r="C50" s="271">
        <f>'8_2.1.18 SIS'!AF50</f>
        <v>0</v>
      </c>
      <c r="D50" s="56">
        <f>'Source Data'!H50</f>
        <v>4763.2835459226835</v>
      </c>
      <c r="E50" s="74">
        <f t="shared" si="11"/>
        <v>0</v>
      </c>
      <c r="F50" s="290"/>
      <c r="G50" s="56">
        <f>'Source Data'!I50</f>
        <v>640.0242289674087</v>
      </c>
      <c r="H50" s="74">
        <f t="shared" si="12"/>
        <v>0</v>
      </c>
      <c r="I50" s="290"/>
      <c r="J50" s="56">
        <f>'Source Data'!J50</f>
        <v>174.5520624456569</v>
      </c>
      <c r="K50" s="74">
        <f t="shared" si="13"/>
        <v>0</v>
      </c>
      <c r="L50" s="290"/>
      <c r="M50" s="56">
        <f>'Source Data'!K50</f>
        <v>4363.8015611414239</v>
      </c>
      <c r="N50" s="74">
        <f t="shared" si="14"/>
        <v>0</v>
      </c>
      <c r="O50" s="290"/>
      <c r="P50" s="56">
        <f>'Source Data'!L50</f>
        <v>1745.5206244565691</v>
      </c>
      <c r="Q50" s="74">
        <f t="shared" si="15"/>
        <v>0</v>
      </c>
      <c r="R50" s="93">
        <v>0</v>
      </c>
      <c r="S50" s="56"/>
      <c r="T50" s="56"/>
      <c r="U50" s="57">
        <f t="shared" si="28"/>
        <v>0</v>
      </c>
      <c r="V50" s="93">
        <f t="shared" si="2"/>
        <v>0</v>
      </c>
      <c r="W50" s="74">
        <f t="shared" si="16"/>
        <v>0</v>
      </c>
      <c r="X50" s="93">
        <f t="shared" si="17"/>
        <v>0</v>
      </c>
      <c r="Y50" s="56"/>
      <c r="Z50" s="93">
        <f t="shared" si="18"/>
        <v>0</v>
      </c>
      <c r="AA50" s="56"/>
      <c r="AB50" s="56">
        <f t="shared" si="19"/>
        <v>0</v>
      </c>
      <c r="AC50" s="93">
        <f t="shared" si="20"/>
        <v>0</v>
      </c>
      <c r="AD50" s="97">
        <f t="shared" si="29"/>
        <v>0</v>
      </c>
      <c r="AE50" s="75">
        <f>'Source Data'!N50</f>
        <v>3969</v>
      </c>
      <c r="AF50" s="90">
        <f t="shared" si="30"/>
        <v>0</v>
      </c>
      <c r="AG50" s="271"/>
      <c r="AH50" s="75">
        <f t="shared" si="21"/>
        <v>0</v>
      </c>
      <c r="AI50" s="271"/>
      <c r="AJ50" s="77">
        <f t="shared" si="31"/>
        <v>0</v>
      </c>
      <c r="AK50" s="76">
        <f t="shared" si="32"/>
        <v>0</v>
      </c>
      <c r="AL50" s="90">
        <f t="shared" si="22"/>
        <v>0</v>
      </c>
      <c r="AM50" s="79">
        <f t="shared" si="23"/>
        <v>0</v>
      </c>
      <c r="AN50" s="90">
        <f t="shared" si="24"/>
        <v>0</v>
      </c>
      <c r="AO50" s="56"/>
      <c r="AP50" s="90">
        <f t="shared" si="25"/>
        <v>0</v>
      </c>
      <c r="AQ50" s="77"/>
      <c r="AR50" s="77">
        <f t="shared" si="26"/>
        <v>0</v>
      </c>
      <c r="AS50" s="90">
        <f t="shared" si="27"/>
        <v>0</v>
      </c>
      <c r="AT50" s="78">
        <f t="shared" si="7"/>
        <v>0</v>
      </c>
      <c r="AU50" s="87">
        <f t="shared" si="8"/>
        <v>0</v>
      </c>
      <c r="AV50" s="116"/>
      <c r="AW50" s="74"/>
      <c r="AX50" s="74">
        <f t="shared" si="33"/>
        <v>0</v>
      </c>
      <c r="AY50" s="74">
        <f t="shared" si="34"/>
        <v>0</v>
      </c>
    </row>
    <row r="51" spans="1:51" ht="16.149999999999999" customHeight="1" x14ac:dyDescent="0.2">
      <c r="A51" s="49">
        <v>45</v>
      </c>
      <c r="B51" s="50" t="s">
        <v>50</v>
      </c>
      <c r="C51" s="272">
        <f>'8_2.1.18 SIS'!AF51</f>
        <v>0</v>
      </c>
      <c r="D51" s="51">
        <f>'Source Data'!H51</f>
        <v>2675.6537559078151</v>
      </c>
      <c r="E51" s="80">
        <f t="shared" si="11"/>
        <v>0</v>
      </c>
      <c r="F51" s="291"/>
      <c r="G51" s="51">
        <f>'Source Data'!I51</f>
        <v>332.43156845204078</v>
      </c>
      <c r="H51" s="80">
        <f t="shared" si="12"/>
        <v>0</v>
      </c>
      <c r="I51" s="291"/>
      <c r="J51" s="51">
        <f>'Source Data'!J51</f>
        <v>90.66315503237476</v>
      </c>
      <c r="K51" s="80">
        <f t="shared" si="13"/>
        <v>0</v>
      </c>
      <c r="L51" s="291"/>
      <c r="M51" s="51">
        <f>'Source Data'!K51</f>
        <v>2266.578875809369</v>
      </c>
      <c r="N51" s="80">
        <f t="shared" si="14"/>
        <v>0</v>
      </c>
      <c r="O51" s="291"/>
      <c r="P51" s="51">
        <f>'Source Data'!L51</f>
        <v>906.63155032374766</v>
      </c>
      <c r="Q51" s="80">
        <f t="shared" si="15"/>
        <v>0</v>
      </c>
      <c r="R51" s="94">
        <v>0</v>
      </c>
      <c r="S51" s="51"/>
      <c r="T51" s="51"/>
      <c r="U51" s="52">
        <f t="shared" si="28"/>
        <v>0</v>
      </c>
      <c r="V51" s="94">
        <f t="shared" si="2"/>
        <v>0</v>
      </c>
      <c r="W51" s="80">
        <f t="shared" si="16"/>
        <v>0</v>
      </c>
      <c r="X51" s="94">
        <f t="shared" si="17"/>
        <v>0</v>
      </c>
      <c r="Y51" s="51"/>
      <c r="Z51" s="94">
        <f t="shared" si="18"/>
        <v>0</v>
      </c>
      <c r="AA51" s="53"/>
      <c r="AB51" s="51">
        <f t="shared" si="19"/>
        <v>0</v>
      </c>
      <c r="AC51" s="95">
        <f t="shared" si="20"/>
        <v>0</v>
      </c>
      <c r="AD51" s="95">
        <f t="shared" si="29"/>
        <v>0</v>
      </c>
      <c r="AE51" s="71">
        <f>'Source Data'!N51</f>
        <v>13416</v>
      </c>
      <c r="AF51" s="91">
        <f t="shared" si="30"/>
        <v>0</v>
      </c>
      <c r="AG51" s="272"/>
      <c r="AH51" s="71">
        <f t="shared" si="21"/>
        <v>0</v>
      </c>
      <c r="AI51" s="272"/>
      <c r="AJ51" s="72">
        <f t="shared" si="31"/>
        <v>0</v>
      </c>
      <c r="AK51" s="73">
        <f t="shared" si="32"/>
        <v>0</v>
      </c>
      <c r="AL51" s="91">
        <f t="shared" si="22"/>
        <v>0</v>
      </c>
      <c r="AM51" s="82">
        <f t="shared" si="23"/>
        <v>0</v>
      </c>
      <c r="AN51" s="91">
        <f t="shared" si="24"/>
        <v>0</v>
      </c>
      <c r="AO51" s="51"/>
      <c r="AP51" s="91">
        <f t="shared" si="25"/>
        <v>0</v>
      </c>
      <c r="AQ51" s="72"/>
      <c r="AR51" s="72">
        <f t="shared" si="26"/>
        <v>0</v>
      </c>
      <c r="AS51" s="91">
        <f t="shared" si="27"/>
        <v>0</v>
      </c>
      <c r="AT51" s="81">
        <f t="shared" si="7"/>
        <v>0</v>
      </c>
      <c r="AU51" s="88">
        <f t="shared" si="8"/>
        <v>0</v>
      </c>
      <c r="AV51" s="116"/>
      <c r="AW51" s="80"/>
      <c r="AX51" s="80">
        <f t="shared" si="33"/>
        <v>0</v>
      </c>
      <c r="AY51" s="80">
        <f t="shared" si="34"/>
        <v>0</v>
      </c>
    </row>
    <row r="52" spans="1:51" ht="16.149999999999999" customHeight="1" x14ac:dyDescent="0.2">
      <c r="A52" s="58">
        <v>46</v>
      </c>
      <c r="B52" s="59" t="s">
        <v>51</v>
      </c>
      <c r="C52" s="270">
        <f>'8_2.1.18 SIS'!AF52</f>
        <v>0</v>
      </c>
      <c r="D52" s="60">
        <f>'Source Data'!H52</f>
        <v>5480.4352847367336</v>
      </c>
      <c r="E52" s="65">
        <f t="shared" si="11"/>
        <v>0</v>
      </c>
      <c r="F52" s="289"/>
      <c r="G52" s="60">
        <f>'Source Data'!I52</f>
        <v>708.93963160759859</v>
      </c>
      <c r="H52" s="65">
        <f t="shared" si="12"/>
        <v>0</v>
      </c>
      <c r="I52" s="289"/>
      <c r="J52" s="60">
        <f>'Source Data'!J52</f>
        <v>193.3471722566178</v>
      </c>
      <c r="K52" s="65">
        <f t="shared" si="13"/>
        <v>0</v>
      </c>
      <c r="L52" s="289"/>
      <c r="M52" s="60">
        <f>'Source Data'!K52</f>
        <v>4833.6793064154454</v>
      </c>
      <c r="N52" s="65">
        <f t="shared" si="14"/>
        <v>0</v>
      </c>
      <c r="O52" s="289"/>
      <c r="P52" s="60">
        <f>'Source Data'!L52</f>
        <v>1933.4717225661777</v>
      </c>
      <c r="Q52" s="65">
        <f t="shared" si="15"/>
        <v>0</v>
      </c>
      <c r="R52" s="92">
        <v>0</v>
      </c>
      <c r="S52" s="60"/>
      <c r="T52" s="60"/>
      <c r="U52" s="61">
        <f t="shared" si="28"/>
        <v>0</v>
      </c>
      <c r="V52" s="92">
        <f t="shared" si="2"/>
        <v>0</v>
      </c>
      <c r="W52" s="65">
        <f t="shared" si="16"/>
        <v>0</v>
      </c>
      <c r="X52" s="92">
        <f t="shared" si="17"/>
        <v>0</v>
      </c>
      <c r="Y52" s="60"/>
      <c r="Z52" s="92">
        <f t="shared" si="18"/>
        <v>0</v>
      </c>
      <c r="AA52" s="60"/>
      <c r="AB52" s="60">
        <f t="shared" si="19"/>
        <v>0</v>
      </c>
      <c r="AC52" s="92">
        <f t="shared" si="20"/>
        <v>0</v>
      </c>
      <c r="AD52" s="96">
        <f t="shared" si="29"/>
        <v>0</v>
      </c>
      <c r="AE52" s="66">
        <f>'Source Data'!N52</f>
        <v>2991</v>
      </c>
      <c r="AF52" s="89">
        <f t="shared" si="30"/>
        <v>0</v>
      </c>
      <c r="AG52" s="270"/>
      <c r="AH52" s="66">
        <f t="shared" si="21"/>
        <v>0</v>
      </c>
      <c r="AI52" s="270"/>
      <c r="AJ52" s="68">
        <f t="shared" si="31"/>
        <v>0</v>
      </c>
      <c r="AK52" s="67">
        <f t="shared" si="32"/>
        <v>0</v>
      </c>
      <c r="AL52" s="89">
        <f t="shared" si="22"/>
        <v>0</v>
      </c>
      <c r="AM52" s="70">
        <f t="shared" si="23"/>
        <v>0</v>
      </c>
      <c r="AN52" s="89">
        <f t="shared" si="24"/>
        <v>0</v>
      </c>
      <c r="AO52" s="60"/>
      <c r="AP52" s="89">
        <f t="shared" si="25"/>
        <v>0</v>
      </c>
      <c r="AQ52" s="68"/>
      <c r="AR52" s="68">
        <f t="shared" si="26"/>
        <v>0</v>
      </c>
      <c r="AS52" s="89">
        <f t="shared" si="27"/>
        <v>0</v>
      </c>
      <c r="AT52" s="69">
        <f t="shared" si="7"/>
        <v>0</v>
      </c>
      <c r="AU52" s="86">
        <f t="shared" si="8"/>
        <v>0</v>
      </c>
      <c r="AV52" s="116"/>
      <c r="AW52" s="65"/>
      <c r="AX52" s="65">
        <f t="shared" si="33"/>
        <v>0</v>
      </c>
      <c r="AY52" s="65">
        <f t="shared" si="34"/>
        <v>0</v>
      </c>
    </row>
    <row r="53" spans="1:51" ht="16.149999999999999" customHeight="1" x14ac:dyDescent="0.2">
      <c r="A53" s="54">
        <v>47</v>
      </c>
      <c r="B53" s="55" t="s">
        <v>52</v>
      </c>
      <c r="C53" s="271">
        <f>'8_2.1.18 SIS'!AF53</f>
        <v>0</v>
      </c>
      <c r="D53" s="56">
        <f>'Source Data'!H53</f>
        <v>2851.064211175285</v>
      </c>
      <c r="E53" s="74">
        <f t="shared" si="11"/>
        <v>0</v>
      </c>
      <c r="F53" s="290"/>
      <c r="G53" s="56">
        <f>'Source Data'!I53</f>
        <v>340.85181534745152</v>
      </c>
      <c r="H53" s="74">
        <f t="shared" si="12"/>
        <v>0</v>
      </c>
      <c r="I53" s="290"/>
      <c r="J53" s="56">
        <f>'Source Data'!J53</f>
        <v>92.959586003850404</v>
      </c>
      <c r="K53" s="74">
        <f t="shared" si="13"/>
        <v>0</v>
      </c>
      <c r="L53" s="290"/>
      <c r="M53" s="56">
        <f>'Source Data'!K53</f>
        <v>2323.9896500962604</v>
      </c>
      <c r="N53" s="74">
        <f t="shared" si="14"/>
        <v>0</v>
      </c>
      <c r="O53" s="290"/>
      <c r="P53" s="56">
        <f>'Source Data'!L53</f>
        <v>929.59586003850404</v>
      </c>
      <c r="Q53" s="74">
        <f t="shared" si="15"/>
        <v>0</v>
      </c>
      <c r="R53" s="93">
        <v>0</v>
      </c>
      <c r="S53" s="56"/>
      <c r="T53" s="56"/>
      <c r="U53" s="57">
        <f t="shared" si="28"/>
        <v>0</v>
      </c>
      <c r="V53" s="93">
        <f t="shared" si="2"/>
        <v>0</v>
      </c>
      <c r="W53" s="74">
        <f t="shared" si="16"/>
        <v>0</v>
      </c>
      <c r="X53" s="93">
        <f t="shared" si="17"/>
        <v>0</v>
      </c>
      <c r="Y53" s="56"/>
      <c r="Z53" s="93">
        <f t="shared" si="18"/>
        <v>0</v>
      </c>
      <c r="AA53" s="56"/>
      <c r="AB53" s="56">
        <f t="shared" si="19"/>
        <v>0</v>
      </c>
      <c r="AC53" s="93">
        <f t="shared" si="20"/>
        <v>0</v>
      </c>
      <c r="AD53" s="97">
        <f t="shared" si="29"/>
        <v>0</v>
      </c>
      <c r="AE53" s="75">
        <f>'Source Data'!N53</f>
        <v>13043</v>
      </c>
      <c r="AF53" s="90">
        <f t="shared" si="30"/>
        <v>0</v>
      </c>
      <c r="AG53" s="271"/>
      <c r="AH53" s="75">
        <f t="shared" si="21"/>
        <v>0</v>
      </c>
      <c r="AI53" s="271"/>
      <c r="AJ53" s="77">
        <f t="shared" si="31"/>
        <v>0</v>
      </c>
      <c r="AK53" s="76">
        <f t="shared" si="32"/>
        <v>0</v>
      </c>
      <c r="AL53" s="90">
        <f t="shared" si="22"/>
        <v>0</v>
      </c>
      <c r="AM53" s="79">
        <f t="shared" si="23"/>
        <v>0</v>
      </c>
      <c r="AN53" s="90">
        <f t="shared" si="24"/>
        <v>0</v>
      </c>
      <c r="AO53" s="56"/>
      <c r="AP53" s="90">
        <f t="shared" si="25"/>
        <v>0</v>
      </c>
      <c r="AQ53" s="77"/>
      <c r="AR53" s="77">
        <f t="shared" si="26"/>
        <v>0</v>
      </c>
      <c r="AS53" s="90">
        <f t="shared" si="27"/>
        <v>0</v>
      </c>
      <c r="AT53" s="78">
        <f t="shared" si="7"/>
        <v>0</v>
      </c>
      <c r="AU53" s="87">
        <f t="shared" si="8"/>
        <v>0</v>
      </c>
      <c r="AV53" s="116"/>
      <c r="AW53" s="74"/>
      <c r="AX53" s="74">
        <f t="shared" si="33"/>
        <v>0</v>
      </c>
      <c r="AY53" s="74">
        <f t="shared" si="34"/>
        <v>0</v>
      </c>
    </row>
    <row r="54" spans="1:51" ht="16.149999999999999" customHeight="1" x14ac:dyDescent="0.2">
      <c r="A54" s="54">
        <v>48</v>
      </c>
      <c r="B54" s="55" t="s">
        <v>74</v>
      </c>
      <c r="C54" s="271">
        <f>'8_2.1.18 SIS'!AF54</f>
        <v>0</v>
      </c>
      <c r="D54" s="56">
        <f>'Source Data'!H54</f>
        <v>3995.2813864350205</v>
      </c>
      <c r="E54" s="74">
        <f t="shared" si="11"/>
        <v>0</v>
      </c>
      <c r="F54" s="290"/>
      <c r="G54" s="56">
        <f>'Source Data'!I54</f>
        <v>516.40353727376908</v>
      </c>
      <c r="H54" s="74">
        <f t="shared" si="12"/>
        <v>0</v>
      </c>
      <c r="I54" s="290"/>
      <c r="J54" s="56">
        <f>'Source Data'!J54</f>
        <v>140.83732834739155</v>
      </c>
      <c r="K54" s="74">
        <f t="shared" si="13"/>
        <v>0</v>
      </c>
      <c r="L54" s="290"/>
      <c r="M54" s="56">
        <f>'Source Data'!K54</f>
        <v>3520.9332086847894</v>
      </c>
      <c r="N54" s="74">
        <f t="shared" si="14"/>
        <v>0</v>
      </c>
      <c r="O54" s="290"/>
      <c r="P54" s="56">
        <f>'Source Data'!L54</f>
        <v>1408.3732834739153</v>
      </c>
      <c r="Q54" s="74">
        <f t="shared" si="15"/>
        <v>0</v>
      </c>
      <c r="R54" s="93">
        <v>0</v>
      </c>
      <c r="S54" s="56"/>
      <c r="T54" s="56"/>
      <c r="U54" s="57">
        <f t="shared" si="28"/>
        <v>0</v>
      </c>
      <c r="V54" s="93">
        <f t="shared" si="2"/>
        <v>0</v>
      </c>
      <c r="W54" s="74">
        <f t="shared" si="16"/>
        <v>0</v>
      </c>
      <c r="X54" s="93">
        <f t="shared" si="17"/>
        <v>0</v>
      </c>
      <c r="Y54" s="56"/>
      <c r="Z54" s="93">
        <f t="shared" si="18"/>
        <v>0</v>
      </c>
      <c r="AA54" s="56"/>
      <c r="AB54" s="56">
        <f t="shared" si="19"/>
        <v>0</v>
      </c>
      <c r="AC54" s="93">
        <f t="shared" si="20"/>
        <v>0</v>
      </c>
      <c r="AD54" s="97">
        <f t="shared" si="29"/>
        <v>0</v>
      </c>
      <c r="AE54" s="75">
        <f>'Source Data'!N54</f>
        <v>5158</v>
      </c>
      <c r="AF54" s="90">
        <f t="shared" si="30"/>
        <v>0</v>
      </c>
      <c r="AG54" s="271"/>
      <c r="AH54" s="75">
        <f t="shared" si="21"/>
        <v>0</v>
      </c>
      <c r="AI54" s="271"/>
      <c r="AJ54" s="77">
        <f t="shared" si="31"/>
        <v>0</v>
      </c>
      <c r="AK54" s="76">
        <f t="shared" si="32"/>
        <v>0</v>
      </c>
      <c r="AL54" s="90">
        <f t="shared" si="22"/>
        <v>0</v>
      </c>
      <c r="AM54" s="79">
        <f t="shared" si="23"/>
        <v>0</v>
      </c>
      <c r="AN54" s="90">
        <f t="shared" si="24"/>
        <v>0</v>
      </c>
      <c r="AO54" s="56"/>
      <c r="AP54" s="90">
        <f t="shared" si="25"/>
        <v>0</v>
      </c>
      <c r="AQ54" s="77"/>
      <c r="AR54" s="77">
        <f t="shared" si="26"/>
        <v>0</v>
      </c>
      <c r="AS54" s="90">
        <f t="shared" si="27"/>
        <v>0</v>
      </c>
      <c r="AT54" s="78">
        <f t="shared" si="7"/>
        <v>0</v>
      </c>
      <c r="AU54" s="87">
        <f t="shared" si="8"/>
        <v>0</v>
      </c>
      <c r="AV54" s="116"/>
      <c r="AW54" s="74"/>
      <c r="AX54" s="74">
        <f t="shared" si="33"/>
        <v>0</v>
      </c>
      <c r="AY54" s="74">
        <f t="shared" si="34"/>
        <v>0</v>
      </c>
    </row>
    <row r="55" spans="1:51" ht="16.149999999999999" customHeight="1" x14ac:dyDescent="0.2">
      <c r="A55" s="54">
        <v>49</v>
      </c>
      <c r="B55" s="55" t="s">
        <v>53</v>
      </c>
      <c r="C55" s="271">
        <f>'8_2.1.18 SIS'!AF55</f>
        <v>113</v>
      </c>
      <c r="D55" s="56">
        <f>'Source Data'!H55</f>
        <v>4510.9600632140227</v>
      </c>
      <c r="E55" s="74">
        <f t="shared" si="11"/>
        <v>509738.48714318458</v>
      </c>
      <c r="F55" s="290"/>
      <c r="G55" s="56">
        <f>'Source Data'!I55</f>
        <v>660.79145627436594</v>
      </c>
      <c r="H55" s="74">
        <f t="shared" si="12"/>
        <v>0</v>
      </c>
      <c r="I55" s="290"/>
      <c r="J55" s="56">
        <f>'Source Data'!J55</f>
        <v>180.21585171119071</v>
      </c>
      <c r="K55" s="74">
        <f t="shared" si="13"/>
        <v>0</v>
      </c>
      <c r="L55" s="290"/>
      <c r="M55" s="56">
        <f>'Source Data'!K55</f>
        <v>4505.3962927797675</v>
      </c>
      <c r="N55" s="74">
        <f t="shared" si="14"/>
        <v>0</v>
      </c>
      <c r="O55" s="290"/>
      <c r="P55" s="56">
        <f>'Source Data'!L55</f>
        <v>1802.158517111907</v>
      </c>
      <c r="Q55" s="74">
        <f t="shared" si="15"/>
        <v>0</v>
      </c>
      <c r="R55" s="93">
        <v>594380</v>
      </c>
      <c r="S55" s="56"/>
      <c r="T55" s="56"/>
      <c r="U55" s="57">
        <f t="shared" si="28"/>
        <v>0</v>
      </c>
      <c r="V55" s="93">
        <f t="shared" si="2"/>
        <v>594380</v>
      </c>
      <c r="W55" s="74">
        <f t="shared" si="16"/>
        <v>-1486</v>
      </c>
      <c r="X55" s="93">
        <f t="shared" si="17"/>
        <v>592894</v>
      </c>
      <c r="Y55" s="56"/>
      <c r="Z55" s="93">
        <f t="shared" si="18"/>
        <v>592894</v>
      </c>
      <c r="AA55" s="56"/>
      <c r="AB55" s="56">
        <f t="shared" si="19"/>
        <v>592894</v>
      </c>
      <c r="AC55" s="93">
        <f t="shared" si="20"/>
        <v>49408</v>
      </c>
      <c r="AD55" s="97">
        <f t="shared" si="29"/>
        <v>592894</v>
      </c>
      <c r="AE55" s="75">
        <f>'Source Data'!N55</f>
        <v>2655</v>
      </c>
      <c r="AF55" s="90">
        <f t="shared" si="30"/>
        <v>300015</v>
      </c>
      <c r="AG55" s="271"/>
      <c r="AH55" s="75">
        <f t="shared" si="21"/>
        <v>0</v>
      </c>
      <c r="AI55" s="271"/>
      <c r="AJ55" s="77">
        <f t="shared" si="31"/>
        <v>0</v>
      </c>
      <c r="AK55" s="76">
        <f t="shared" si="32"/>
        <v>0</v>
      </c>
      <c r="AL55" s="90">
        <f t="shared" si="22"/>
        <v>300015</v>
      </c>
      <c r="AM55" s="79">
        <f t="shared" si="23"/>
        <v>-750</v>
      </c>
      <c r="AN55" s="90">
        <f t="shared" si="24"/>
        <v>299265</v>
      </c>
      <c r="AO55" s="56"/>
      <c r="AP55" s="90">
        <f t="shared" si="25"/>
        <v>299265</v>
      </c>
      <c r="AQ55" s="77"/>
      <c r="AR55" s="77">
        <f t="shared" si="26"/>
        <v>299265</v>
      </c>
      <c r="AS55" s="90">
        <f t="shared" si="27"/>
        <v>24939</v>
      </c>
      <c r="AT55" s="78">
        <f t="shared" si="7"/>
        <v>892159</v>
      </c>
      <c r="AU55" s="87">
        <f t="shared" si="8"/>
        <v>74347</v>
      </c>
      <c r="AV55" s="116"/>
      <c r="AW55" s="74"/>
      <c r="AX55" s="74">
        <f t="shared" si="33"/>
        <v>750</v>
      </c>
      <c r="AY55" s="74">
        <f t="shared" si="34"/>
        <v>750</v>
      </c>
    </row>
    <row r="56" spans="1:51" ht="16.149999999999999" customHeight="1" x14ac:dyDescent="0.2">
      <c r="A56" s="49">
        <v>50</v>
      </c>
      <c r="B56" s="50" t="s">
        <v>54</v>
      </c>
      <c r="C56" s="272">
        <f>'8_2.1.18 SIS'!AF56</f>
        <v>51</v>
      </c>
      <c r="D56" s="51">
        <f>'Source Data'!H56</f>
        <v>4738.7087437121554</v>
      </c>
      <c r="E56" s="80">
        <f t="shared" si="11"/>
        <v>241674.14592931993</v>
      </c>
      <c r="F56" s="291"/>
      <c r="G56" s="51">
        <f>'Source Data'!I56</f>
        <v>638.95176727517901</v>
      </c>
      <c r="H56" s="80">
        <f t="shared" si="12"/>
        <v>0</v>
      </c>
      <c r="I56" s="291"/>
      <c r="J56" s="51">
        <f>'Source Data'!J56</f>
        <v>174.25957289323065</v>
      </c>
      <c r="K56" s="80">
        <f t="shared" si="13"/>
        <v>0</v>
      </c>
      <c r="L56" s="291"/>
      <c r="M56" s="51">
        <f>'Source Data'!K56</f>
        <v>4356.4893223307663</v>
      </c>
      <c r="N56" s="80">
        <f t="shared" si="14"/>
        <v>0</v>
      </c>
      <c r="O56" s="291"/>
      <c r="P56" s="51">
        <f>'Source Data'!L56</f>
        <v>1742.5957289323062</v>
      </c>
      <c r="Q56" s="80">
        <f t="shared" si="15"/>
        <v>0</v>
      </c>
      <c r="R56" s="94">
        <v>277630</v>
      </c>
      <c r="S56" s="51"/>
      <c r="T56" s="51"/>
      <c r="U56" s="52">
        <f t="shared" si="28"/>
        <v>0</v>
      </c>
      <c r="V56" s="94">
        <f t="shared" si="2"/>
        <v>277630</v>
      </c>
      <c r="W56" s="80">
        <f t="shared" si="16"/>
        <v>-694</v>
      </c>
      <c r="X56" s="94">
        <f t="shared" si="17"/>
        <v>276936</v>
      </c>
      <c r="Y56" s="51"/>
      <c r="Z56" s="94">
        <f t="shared" si="18"/>
        <v>276936</v>
      </c>
      <c r="AA56" s="53"/>
      <c r="AB56" s="51">
        <f t="shared" si="19"/>
        <v>276936</v>
      </c>
      <c r="AC56" s="95">
        <f t="shared" si="20"/>
        <v>23078</v>
      </c>
      <c r="AD56" s="95">
        <f t="shared" si="29"/>
        <v>276936</v>
      </c>
      <c r="AE56" s="71">
        <f>'Source Data'!N56</f>
        <v>3490</v>
      </c>
      <c r="AF56" s="91">
        <f t="shared" si="30"/>
        <v>177990</v>
      </c>
      <c r="AG56" s="272"/>
      <c r="AH56" s="71">
        <f t="shared" si="21"/>
        <v>0</v>
      </c>
      <c r="AI56" s="272"/>
      <c r="AJ56" s="72">
        <f t="shared" si="31"/>
        <v>0</v>
      </c>
      <c r="AK56" s="73">
        <f t="shared" si="32"/>
        <v>0</v>
      </c>
      <c r="AL56" s="91">
        <f t="shared" si="22"/>
        <v>177990</v>
      </c>
      <c r="AM56" s="82">
        <f t="shared" si="23"/>
        <v>-445</v>
      </c>
      <c r="AN56" s="91">
        <f t="shared" si="24"/>
        <v>177545</v>
      </c>
      <c r="AO56" s="51"/>
      <c r="AP56" s="91">
        <f t="shared" si="25"/>
        <v>177545</v>
      </c>
      <c r="AQ56" s="72"/>
      <c r="AR56" s="72">
        <f t="shared" si="26"/>
        <v>177545</v>
      </c>
      <c r="AS56" s="91">
        <f t="shared" si="27"/>
        <v>14795</v>
      </c>
      <c r="AT56" s="81">
        <f t="shared" si="7"/>
        <v>454481</v>
      </c>
      <c r="AU56" s="88">
        <f t="shared" si="8"/>
        <v>37873</v>
      </c>
      <c r="AV56" s="116"/>
      <c r="AW56" s="80"/>
      <c r="AX56" s="80">
        <f t="shared" si="33"/>
        <v>445</v>
      </c>
      <c r="AY56" s="80">
        <f t="shared" si="34"/>
        <v>445</v>
      </c>
    </row>
    <row r="57" spans="1:51" ht="16.149999999999999" customHeight="1" x14ac:dyDescent="0.2">
      <c r="A57" s="58">
        <v>51</v>
      </c>
      <c r="B57" s="59" t="s">
        <v>55</v>
      </c>
      <c r="C57" s="270">
        <f>'8_2.1.18 SIS'!AF57</f>
        <v>0</v>
      </c>
      <c r="D57" s="60">
        <f>'Source Data'!H57</f>
        <v>4281.7369154997223</v>
      </c>
      <c r="E57" s="65">
        <f t="shared" si="11"/>
        <v>0</v>
      </c>
      <c r="F57" s="289"/>
      <c r="G57" s="60">
        <f>'Source Data'!I57</f>
        <v>570.93395934473472</v>
      </c>
      <c r="H57" s="65">
        <f t="shared" si="12"/>
        <v>0</v>
      </c>
      <c r="I57" s="289"/>
      <c r="J57" s="60">
        <f>'Source Data'!J57</f>
        <v>155.70926163947308</v>
      </c>
      <c r="K57" s="65">
        <f t="shared" si="13"/>
        <v>0</v>
      </c>
      <c r="L57" s="289"/>
      <c r="M57" s="60">
        <f>'Source Data'!K57</f>
        <v>3892.7315409868274</v>
      </c>
      <c r="N57" s="65">
        <f t="shared" si="14"/>
        <v>0</v>
      </c>
      <c r="O57" s="289"/>
      <c r="P57" s="60">
        <f>'Source Data'!L57</f>
        <v>1557.0926163947308</v>
      </c>
      <c r="Q57" s="65">
        <f t="shared" si="15"/>
        <v>0</v>
      </c>
      <c r="R57" s="92">
        <v>0</v>
      </c>
      <c r="S57" s="60"/>
      <c r="T57" s="60"/>
      <c r="U57" s="61">
        <f t="shared" si="28"/>
        <v>0</v>
      </c>
      <c r="V57" s="92">
        <f t="shared" si="2"/>
        <v>0</v>
      </c>
      <c r="W57" s="65">
        <f t="shared" si="16"/>
        <v>0</v>
      </c>
      <c r="X57" s="92">
        <f t="shared" si="17"/>
        <v>0</v>
      </c>
      <c r="Y57" s="60"/>
      <c r="Z57" s="92">
        <f t="shared" si="18"/>
        <v>0</v>
      </c>
      <c r="AA57" s="60"/>
      <c r="AB57" s="60">
        <f t="shared" si="19"/>
        <v>0</v>
      </c>
      <c r="AC57" s="92">
        <f t="shared" si="20"/>
        <v>0</v>
      </c>
      <c r="AD57" s="96">
        <f t="shared" si="29"/>
        <v>0</v>
      </c>
      <c r="AE57" s="66">
        <f>'Source Data'!N57</f>
        <v>4268</v>
      </c>
      <c r="AF57" s="89">
        <f t="shared" si="30"/>
        <v>0</v>
      </c>
      <c r="AG57" s="270"/>
      <c r="AH57" s="66">
        <f t="shared" si="21"/>
        <v>0</v>
      </c>
      <c r="AI57" s="270"/>
      <c r="AJ57" s="68">
        <f t="shared" si="31"/>
        <v>0</v>
      </c>
      <c r="AK57" s="67">
        <f t="shared" si="32"/>
        <v>0</v>
      </c>
      <c r="AL57" s="89">
        <f t="shared" si="22"/>
        <v>0</v>
      </c>
      <c r="AM57" s="70">
        <f t="shared" si="23"/>
        <v>0</v>
      </c>
      <c r="AN57" s="89">
        <f t="shared" si="24"/>
        <v>0</v>
      </c>
      <c r="AO57" s="60"/>
      <c r="AP57" s="89">
        <f t="shared" si="25"/>
        <v>0</v>
      </c>
      <c r="AQ57" s="68"/>
      <c r="AR57" s="68">
        <f t="shared" si="26"/>
        <v>0</v>
      </c>
      <c r="AS57" s="89">
        <f t="shared" si="27"/>
        <v>0</v>
      </c>
      <c r="AT57" s="69">
        <f t="shared" si="7"/>
        <v>0</v>
      </c>
      <c r="AU57" s="86">
        <f t="shared" si="8"/>
        <v>0</v>
      </c>
      <c r="AV57" s="116"/>
      <c r="AW57" s="65"/>
      <c r="AX57" s="65">
        <f t="shared" si="33"/>
        <v>0</v>
      </c>
      <c r="AY57" s="65">
        <f t="shared" si="34"/>
        <v>0</v>
      </c>
    </row>
    <row r="58" spans="1:51" ht="16.149999999999999" customHeight="1" x14ac:dyDescent="0.2">
      <c r="A58" s="54">
        <v>52</v>
      </c>
      <c r="B58" s="55" t="s">
        <v>56</v>
      </c>
      <c r="C58" s="271">
        <f>'8_2.1.18 SIS'!AF58</f>
        <v>0</v>
      </c>
      <c r="D58" s="56">
        <f>'Source Data'!H58</f>
        <v>4477.885435486186</v>
      </c>
      <c r="E58" s="74">
        <f t="shared" si="11"/>
        <v>0</v>
      </c>
      <c r="F58" s="290"/>
      <c r="G58" s="56">
        <f>'Source Data'!I58</f>
        <v>601.39043740535396</v>
      </c>
      <c r="H58" s="74">
        <f t="shared" si="12"/>
        <v>0</v>
      </c>
      <c r="I58" s="290"/>
      <c r="J58" s="56">
        <f>'Source Data'!J58</f>
        <v>164.01557383782384</v>
      </c>
      <c r="K58" s="74">
        <f t="shared" si="13"/>
        <v>0</v>
      </c>
      <c r="L58" s="290"/>
      <c r="M58" s="56">
        <f>'Source Data'!K58</f>
        <v>4100.3893459455958</v>
      </c>
      <c r="N58" s="74">
        <f t="shared" si="14"/>
        <v>0</v>
      </c>
      <c r="O58" s="290"/>
      <c r="P58" s="56">
        <f>'Source Data'!L58</f>
        <v>1640.1557383782383</v>
      </c>
      <c r="Q58" s="74">
        <f t="shared" si="15"/>
        <v>0</v>
      </c>
      <c r="R58" s="93">
        <v>0</v>
      </c>
      <c r="S58" s="56"/>
      <c r="T58" s="56"/>
      <c r="U58" s="57">
        <f t="shared" si="28"/>
        <v>0</v>
      </c>
      <c r="V58" s="93">
        <f t="shared" si="2"/>
        <v>0</v>
      </c>
      <c r="W58" s="74">
        <f t="shared" si="16"/>
        <v>0</v>
      </c>
      <c r="X58" s="93">
        <f t="shared" si="17"/>
        <v>0</v>
      </c>
      <c r="Y58" s="56"/>
      <c r="Z58" s="93">
        <f t="shared" si="18"/>
        <v>0</v>
      </c>
      <c r="AA58" s="56"/>
      <c r="AB58" s="56">
        <f t="shared" si="19"/>
        <v>0</v>
      </c>
      <c r="AC58" s="93">
        <f t="shared" si="20"/>
        <v>0</v>
      </c>
      <c r="AD58" s="97">
        <f t="shared" si="29"/>
        <v>0</v>
      </c>
      <c r="AE58" s="75">
        <f>'Source Data'!N58</f>
        <v>5924</v>
      </c>
      <c r="AF58" s="90">
        <f t="shared" si="30"/>
        <v>0</v>
      </c>
      <c r="AG58" s="271"/>
      <c r="AH58" s="75">
        <f t="shared" si="21"/>
        <v>0</v>
      </c>
      <c r="AI58" s="271"/>
      <c r="AJ58" s="77">
        <f t="shared" si="31"/>
        <v>0</v>
      </c>
      <c r="AK58" s="76">
        <f t="shared" si="32"/>
        <v>0</v>
      </c>
      <c r="AL58" s="90">
        <f t="shared" si="22"/>
        <v>0</v>
      </c>
      <c r="AM58" s="79">
        <f t="shared" si="23"/>
        <v>0</v>
      </c>
      <c r="AN58" s="90">
        <f t="shared" si="24"/>
        <v>0</v>
      </c>
      <c r="AO58" s="56"/>
      <c r="AP58" s="90">
        <f t="shared" si="25"/>
        <v>0</v>
      </c>
      <c r="AQ58" s="77"/>
      <c r="AR58" s="77">
        <f t="shared" si="26"/>
        <v>0</v>
      </c>
      <c r="AS58" s="90">
        <f t="shared" si="27"/>
        <v>0</v>
      </c>
      <c r="AT58" s="78">
        <f t="shared" si="7"/>
        <v>0</v>
      </c>
      <c r="AU58" s="87">
        <f t="shared" si="8"/>
        <v>0</v>
      </c>
      <c r="AV58" s="116"/>
      <c r="AW58" s="74"/>
      <c r="AX58" s="74">
        <f t="shared" si="33"/>
        <v>0</v>
      </c>
      <c r="AY58" s="74">
        <f t="shared" si="34"/>
        <v>0</v>
      </c>
    </row>
    <row r="59" spans="1:51" ht="16.149999999999999" customHeight="1" x14ac:dyDescent="0.2">
      <c r="A59" s="54">
        <v>53</v>
      </c>
      <c r="B59" s="55" t="s">
        <v>57</v>
      </c>
      <c r="C59" s="271">
        <f>'8_2.1.18 SIS'!AF59</f>
        <v>0</v>
      </c>
      <c r="D59" s="56">
        <f>'Source Data'!H59</f>
        <v>4674.7758891865669</v>
      </c>
      <c r="E59" s="74">
        <f t="shared" si="11"/>
        <v>0</v>
      </c>
      <c r="F59" s="290"/>
      <c r="G59" s="56">
        <f>'Source Data'!I59</f>
        <v>663.32493479155164</v>
      </c>
      <c r="H59" s="74">
        <f t="shared" si="12"/>
        <v>0</v>
      </c>
      <c r="I59" s="290"/>
      <c r="J59" s="56">
        <f>'Source Data'!J59</f>
        <v>180.90680039769586</v>
      </c>
      <c r="K59" s="74">
        <f t="shared" si="13"/>
        <v>0</v>
      </c>
      <c r="L59" s="290"/>
      <c r="M59" s="56">
        <f>'Source Data'!K59</f>
        <v>4522.670009942397</v>
      </c>
      <c r="N59" s="74">
        <f t="shared" si="14"/>
        <v>0</v>
      </c>
      <c r="O59" s="290"/>
      <c r="P59" s="56">
        <f>'Source Data'!L59</f>
        <v>1809.0680039769588</v>
      </c>
      <c r="Q59" s="74">
        <f t="shared" si="15"/>
        <v>0</v>
      </c>
      <c r="R59" s="93">
        <v>0</v>
      </c>
      <c r="S59" s="56"/>
      <c r="T59" s="56"/>
      <c r="U59" s="57">
        <f t="shared" si="28"/>
        <v>0</v>
      </c>
      <c r="V59" s="93">
        <f t="shared" si="2"/>
        <v>0</v>
      </c>
      <c r="W59" s="74">
        <f t="shared" si="16"/>
        <v>0</v>
      </c>
      <c r="X59" s="93">
        <f t="shared" si="17"/>
        <v>0</v>
      </c>
      <c r="Y59" s="56"/>
      <c r="Z59" s="93">
        <f t="shared" si="18"/>
        <v>0</v>
      </c>
      <c r="AA59" s="56"/>
      <c r="AB59" s="56">
        <f t="shared" si="19"/>
        <v>0</v>
      </c>
      <c r="AC59" s="93">
        <f t="shared" si="20"/>
        <v>0</v>
      </c>
      <c r="AD59" s="97">
        <f t="shared" si="29"/>
        <v>0</v>
      </c>
      <c r="AE59" s="75">
        <f>'Source Data'!N59</f>
        <v>2670</v>
      </c>
      <c r="AF59" s="90">
        <f t="shared" si="30"/>
        <v>0</v>
      </c>
      <c r="AG59" s="271"/>
      <c r="AH59" s="75">
        <f t="shared" si="21"/>
        <v>0</v>
      </c>
      <c r="AI59" s="271"/>
      <c r="AJ59" s="77">
        <f t="shared" si="31"/>
        <v>0</v>
      </c>
      <c r="AK59" s="76">
        <f t="shared" si="32"/>
        <v>0</v>
      </c>
      <c r="AL59" s="90">
        <f t="shared" si="22"/>
        <v>0</v>
      </c>
      <c r="AM59" s="79">
        <f t="shared" si="23"/>
        <v>0</v>
      </c>
      <c r="AN59" s="90">
        <f t="shared" si="24"/>
        <v>0</v>
      </c>
      <c r="AO59" s="56"/>
      <c r="AP59" s="90">
        <f t="shared" si="25"/>
        <v>0</v>
      </c>
      <c r="AQ59" s="77"/>
      <c r="AR59" s="77">
        <f t="shared" si="26"/>
        <v>0</v>
      </c>
      <c r="AS59" s="90">
        <f t="shared" si="27"/>
        <v>0</v>
      </c>
      <c r="AT59" s="78">
        <f t="shared" si="7"/>
        <v>0</v>
      </c>
      <c r="AU59" s="87">
        <f t="shared" si="8"/>
        <v>0</v>
      </c>
      <c r="AV59" s="116"/>
      <c r="AW59" s="74"/>
      <c r="AX59" s="74">
        <f t="shared" si="33"/>
        <v>0</v>
      </c>
      <c r="AY59" s="74">
        <f t="shared" si="34"/>
        <v>0</v>
      </c>
    </row>
    <row r="60" spans="1:51" ht="16.149999999999999" customHeight="1" x14ac:dyDescent="0.2">
      <c r="A60" s="54">
        <v>54</v>
      </c>
      <c r="B60" s="55" t="s">
        <v>58</v>
      </c>
      <c r="C60" s="271">
        <f>'8_2.1.18 SIS'!AF60</f>
        <v>0</v>
      </c>
      <c r="D60" s="56">
        <f>'Source Data'!H60</f>
        <v>4784.5850415334589</v>
      </c>
      <c r="E60" s="74">
        <f t="shared" si="11"/>
        <v>0</v>
      </c>
      <c r="F60" s="290"/>
      <c r="G60" s="56">
        <f>'Source Data'!I60</f>
        <v>583.70660052312871</v>
      </c>
      <c r="H60" s="74">
        <f t="shared" si="12"/>
        <v>0</v>
      </c>
      <c r="I60" s="290"/>
      <c r="J60" s="56">
        <f>'Source Data'!J60</f>
        <v>159.19270923358056</v>
      </c>
      <c r="K60" s="74">
        <f t="shared" si="13"/>
        <v>0</v>
      </c>
      <c r="L60" s="290"/>
      <c r="M60" s="56">
        <f>'Source Data'!K60</f>
        <v>3979.8177308395143</v>
      </c>
      <c r="N60" s="74">
        <f t="shared" si="14"/>
        <v>0</v>
      </c>
      <c r="O60" s="290"/>
      <c r="P60" s="56">
        <f>'Source Data'!L60</f>
        <v>1591.9270923358056</v>
      </c>
      <c r="Q60" s="74">
        <f t="shared" si="15"/>
        <v>0</v>
      </c>
      <c r="R60" s="93">
        <v>0</v>
      </c>
      <c r="S60" s="56"/>
      <c r="T60" s="56"/>
      <c r="U60" s="57">
        <f t="shared" si="28"/>
        <v>0</v>
      </c>
      <c r="V60" s="93">
        <f t="shared" si="2"/>
        <v>0</v>
      </c>
      <c r="W60" s="74">
        <f t="shared" si="16"/>
        <v>0</v>
      </c>
      <c r="X60" s="93">
        <f t="shared" si="17"/>
        <v>0</v>
      </c>
      <c r="Y60" s="56"/>
      <c r="Z60" s="93">
        <f t="shared" si="18"/>
        <v>0</v>
      </c>
      <c r="AA60" s="56"/>
      <c r="AB60" s="56">
        <f t="shared" si="19"/>
        <v>0</v>
      </c>
      <c r="AC60" s="93">
        <f t="shared" si="20"/>
        <v>0</v>
      </c>
      <c r="AD60" s="97">
        <f t="shared" si="29"/>
        <v>0</v>
      </c>
      <c r="AE60" s="75">
        <f>'Source Data'!N60</f>
        <v>5141</v>
      </c>
      <c r="AF60" s="90">
        <f t="shared" si="30"/>
        <v>0</v>
      </c>
      <c r="AG60" s="271"/>
      <c r="AH60" s="75">
        <f t="shared" si="21"/>
        <v>0</v>
      </c>
      <c r="AI60" s="271"/>
      <c r="AJ60" s="77">
        <f t="shared" si="31"/>
        <v>0</v>
      </c>
      <c r="AK60" s="76">
        <f t="shared" si="32"/>
        <v>0</v>
      </c>
      <c r="AL60" s="90">
        <f t="shared" si="22"/>
        <v>0</v>
      </c>
      <c r="AM60" s="79">
        <f t="shared" si="23"/>
        <v>0</v>
      </c>
      <c r="AN60" s="90">
        <f t="shared" si="24"/>
        <v>0</v>
      </c>
      <c r="AO60" s="56"/>
      <c r="AP60" s="90">
        <f t="shared" si="25"/>
        <v>0</v>
      </c>
      <c r="AQ60" s="77"/>
      <c r="AR60" s="77">
        <f t="shared" si="26"/>
        <v>0</v>
      </c>
      <c r="AS60" s="90">
        <f t="shared" si="27"/>
        <v>0</v>
      </c>
      <c r="AT60" s="78">
        <f t="shared" si="7"/>
        <v>0</v>
      </c>
      <c r="AU60" s="87">
        <f t="shared" si="8"/>
        <v>0</v>
      </c>
      <c r="AV60" s="116"/>
      <c r="AW60" s="74"/>
      <c r="AX60" s="74">
        <f t="shared" si="33"/>
        <v>0</v>
      </c>
      <c r="AY60" s="74">
        <f t="shared" si="34"/>
        <v>0</v>
      </c>
    </row>
    <row r="61" spans="1:51" ht="16.149999999999999" customHeight="1" x14ac:dyDescent="0.2">
      <c r="A61" s="49">
        <v>55</v>
      </c>
      <c r="B61" s="50" t="s">
        <v>59</v>
      </c>
      <c r="C61" s="272">
        <f>'8_2.1.18 SIS'!AF61</f>
        <v>0</v>
      </c>
      <c r="D61" s="51">
        <f>'Source Data'!H61</f>
        <v>4501.7236472239638</v>
      </c>
      <c r="E61" s="80">
        <f t="shared" si="11"/>
        <v>0</v>
      </c>
      <c r="F61" s="291"/>
      <c r="G61" s="51">
        <f>'Source Data'!I61</f>
        <v>593.48544210889816</v>
      </c>
      <c r="H61" s="80">
        <f t="shared" si="12"/>
        <v>0</v>
      </c>
      <c r="I61" s="291"/>
      <c r="J61" s="51">
        <f>'Source Data'!J61</f>
        <v>161.8596660296995</v>
      </c>
      <c r="K61" s="80">
        <f t="shared" si="13"/>
        <v>0</v>
      </c>
      <c r="L61" s="291"/>
      <c r="M61" s="51">
        <f>'Source Data'!K61</f>
        <v>4046.4916507424882</v>
      </c>
      <c r="N61" s="80">
        <f t="shared" si="14"/>
        <v>0</v>
      </c>
      <c r="O61" s="291"/>
      <c r="P61" s="51">
        <f>'Source Data'!L61</f>
        <v>1618.596660296995</v>
      </c>
      <c r="Q61" s="80">
        <f t="shared" si="15"/>
        <v>0</v>
      </c>
      <c r="R61" s="94">
        <v>0</v>
      </c>
      <c r="S61" s="51"/>
      <c r="T61" s="51"/>
      <c r="U61" s="52">
        <f t="shared" si="28"/>
        <v>0</v>
      </c>
      <c r="V61" s="94">
        <f t="shared" si="2"/>
        <v>0</v>
      </c>
      <c r="W61" s="80">
        <f t="shared" si="16"/>
        <v>0</v>
      </c>
      <c r="X61" s="94">
        <f t="shared" si="17"/>
        <v>0</v>
      </c>
      <c r="Y61" s="51"/>
      <c r="Z61" s="94">
        <f t="shared" si="18"/>
        <v>0</v>
      </c>
      <c r="AA61" s="53"/>
      <c r="AB61" s="51">
        <f t="shared" si="19"/>
        <v>0</v>
      </c>
      <c r="AC61" s="95">
        <f t="shared" si="20"/>
        <v>0</v>
      </c>
      <c r="AD61" s="95">
        <f t="shared" si="29"/>
        <v>0</v>
      </c>
      <c r="AE61" s="71">
        <f>'Source Data'!N61</f>
        <v>3703</v>
      </c>
      <c r="AF61" s="91">
        <f t="shared" si="30"/>
        <v>0</v>
      </c>
      <c r="AG61" s="272"/>
      <c r="AH61" s="71">
        <f t="shared" si="21"/>
        <v>0</v>
      </c>
      <c r="AI61" s="272"/>
      <c r="AJ61" s="72">
        <f t="shared" si="31"/>
        <v>0</v>
      </c>
      <c r="AK61" s="73">
        <f t="shared" si="32"/>
        <v>0</v>
      </c>
      <c r="AL61" s="91">
        <f t="shared" si="22"/>
        <v>0</v>
      </c>
      <c r="AM61" s="82">
        <f t="shared" si="23"/>
        <v>0</v>
      </c>
      <c r="AN61" s="91">
        <f t="shared" si="24"/>
        <v>0</v>
      </c>
      <c r="AO61" s="51"/>
      <c r="AP61" s="91">
        <f t="shared" si="25"/>
        <v>0</v>
      </c>
      <c r="AQ61" s="72"/>
      <c r="AR61" s="72">
        <f t="shared" si="26"/>
        <v>0</v>
      </c>
      <c r="AS61" s="91">
        <f t="shared" si="27"/>
        <v>0</v>
      </c>
      <c r="AT61" s="81">
        <f t="shared" si="7"/>
        <v>0</v>
      </c>
      <c r="AU61" s="88">
        <f t="shared" si="8"/>
        <v>0</v>
      </c>
      <c r="AV61" s="116"/>
      <c r="AW61" s="80"/>
      <c r="AX61" s="80">
        <f t="shared" si="33"/>
        <v>0</v>
      </c>
      <c r="AY61" s="80">
        <f t="shared" si="34"/>
        <v>0</v>
      </c>
    </row>
    <row r="62" spans="1:51" ht="16.149999999999999" customHeight="1" x14ac:dyDescent="0.2">
      <c r="A62" s="58">
        <v>56</v>
      </c>
      <c r="B62" s="59" t="s">
        <v>60</v>
      </c>
      <c r="C62" s="270">
        <f>'8_2.1.18 SIS'!AF62</f>
        <v>0</v>
      </c>
      <c r="D62" s="60">
        <f>'Source Data'!H62</f>
        <v>5010.1657022009513</v>
      </c>
      <c r="E62" s="65">
        <f t="shared" si="11"/>
        <v>0</v>
      </c>
      <c r="F62" s="289"/>
      <c r="G62" s="60">
        <f>'Source Data'!I62</f>
        <v>665.40831600253398</v>
      </c>
      <c r="H62" s="65">
        <f t="shared" si="12"/>
        <v>0</v>
      </c>
      <c r="I62" s="289"/>
      <c r="J62" s="60">
        <f>'Source Data'!J62</f>
        <v>181.4749952734183</v>
      </c>
      <c r="K62" s="65">
        <f t="shared" si="13"/>
        <v>0</v>
      </c>
      <c r="L62" s="289"/>
      <c r="M62" s="60">
        <f>'Source Data'!K62</f>
        <v>4536.8748818354579</v>
      </c>
      <c r="N62" s="65">
        <f t="shared" si="14"/>
        <v>0</v>
      </c>
      <c r="O62" s="289"/>
      <c r="P62" s="60">
        <f>'Source Data'!L62</f>
        <v>1814.7499527341834</v>
      </c>
      <c r="Q62" s="65">
        <f t="shared" si="15"/>
        <v>0</v>
      </c>
      <c r="R62" s="92">
        <v>0</v>
      </c>
      <c r="S62" s="60"/>
      <c r="T62" s="60"/>
      <c r="U62" s="61">
        <f t="shared" si="28"/>
        <v>0</v>
      </c>
      <c r="V62" s="92">
        <f t="shared" si="2"/>
        <v>0</v>
      </c>
      <c r="W62" s="65">
        <f t="shared" si="16"/>
        <v>0</v>
      </c>
      <c r="X62" s="92">
        <f t="shared" si="17"/>
        <v>0</v>
      </c>
      <c r="Y62" s="60"/>
      <c r="Z62" s="92">
        <f t="shared" si="18"/>
        <v>0</v>
      </c>
      <c r="AA62" s="60"/>
      <c r="AB62" s="60">
        <f t="shared" si="19"/>
        <v>0</v>
      </c>
      <c r="AC62" s="92">
        <f t="shared" si="20"/>
        <v>0</v>
      </c>
      <c r="AD62" s="96">
        <f t="shared" si="29"/>
        <v>0</v>
      </c>
      <c r="AE62" s="66">
        <f>'Source Data'!N62</f>
        <v>4203</v>
      </c>
      <c r="AF62" s="89">
        <f t="shared" si="30"/>
        <v>0</v>
      </c>
      <c r="AG62" s="270"/>
      <c r="AH62" s="66">
        <f t="shared" si="21"/>
        <v>0</v>
      </c>
      <c r="AI62" s="270"/>
      <c r="AJ62" s="68">
        <f t="shared" si="31"/>
        <v>0</v>
      </c>
      <c r="AK62" s="67">
        <f t="shared" si="32"/>
        <v>0</v>
      </c>
      <c r="AL62" s="89">
        <f t="shared" si="22"/>
        <v>0</v>
      </c>
      <c r="AM62" s="70">
        <f t="shared" si="23"/>
        <v>0</v>
      </c>
      <c r="AN62" s="89">
        <f t="shared" si="24"/>
        <v>0</v>
      </c>
      <c r="AO62" s="60"/>
      <c r="AP62" s="89">
        <f t="shared" si="25"/>
        <v>0</v>
      </c>
      <c r="AQ62" s="68"/>
      <c r="AR62" s="68">
        <f t="shared" si="26"/>
        <v>0</v>
      </c>
      <c r="AS62" s="89">
        <f t="shared" si="27"/>
        <v>0</v>
      </c>
      <c r="AT62" s="69">
        <f t="shared" si="7"/>
        <v>0</v>
      </c>
      <c r="AU62" s="86">
        <f t="shared" si="8"/>
        <v>0</v>
      </c>
      <c r="AV62" s="116"/>
      <c r="AW62" s="65"/>
      <c r="AX62" s="65">
        <f t="shared" si="33"/>
        <v>0</v>
      </c>
      <c r="AY62" s="65">
        <f t="shared" si="34"/>
        <v>0</v>
      </c>
    </row>
    <row r="63" spans="1:51" ht="16.149999999999999" customHeight="1" x14ac:dyDescent="0.2">
      <c r="A63" s="54">
        <v>57</v>
      </c>
      <c r="B63" s="55" t="s">
        <v>61</v>
      </c>
      <c r="C63" s="271">
        <f>'8_2.1.18 SIS'!AF63</f>
        <v>4</v>
      </c>
      <c r="D63" s="56">
        <f>'Source Data'!H63</f>
        <v>4811.4108022710652</v>
      </c>
      <c r="E63" s="74">
        <f t="shared" si="11"/>
        <v>19245.643209084261</v>
      </c>
      <c r="F63" s="290"/>
      <c r="G63" s="56">
        <f>'Source Data'!I63</f>
        <v>666.15521612667408</v>
      </c>
      <c r="H63" s="74">
        <f t="shared" si="12"/>
        <v>0</v>
      </c>
      <c r="I63" s="290"/>
      <c r="J63" s="56">
        <f>'Source Data'!J63</f>
        <v>181.67869530727472</v>
      </c>
      <c r="K63" s="74">
        <f t="shared" si="13"/>
        <v>0</v>
      </c>
      <c r="L63" s="290"/>
      <c r="M63" s="56">
        <f>'Source Data'!K63</f>
        <v>4541.967382681868</v>
      </c>
      <c r="N63" s="74">
        <f t="shared" si="14"/>
        <v>0</v>
      </c>
      <c r="O63" s="290"/>
      <c r="P63" s="56">
        <f>'Source Data'!L63</f>
        <v>1816.7869530727471</v>
      </c>
      <c r="Q63" s="74">
        <f t="shared" si="15"/>
        <v>0</v>
      </c>
      <c r="R63" s="93">
        <v>21910</v>
      </c>
      <c r="S63" s="56"/>
      <c r="T63" s="56"/>
      <c r="U63" s="57">
        <f t="shared" si="28"/>
        <v>0</v>
      </c>
      <c r="V63" s="93">
        <f t="shared" si="2"/>
        <v>21910</v>
      </c>
      <c r="W63" s="74">
        <f t="shared" si="16"/>
        <v>-55</v>
      </c>
      <c r="X63" s="93">
        <f t="shared" si="17"/>
        <v>21855</v>
      </c>
      <c r="Y63" s="56"/>
      <c r="Z63" s="93">
        <f t="shared" si="18"/>
        <v>21855</v>
      </c>
      <c r="AA63" s="56"/>
      <c r="AB63" s="56">
        <f t="shared" si="19"/>
        <v>21855</v>
      </c>
      <c r="AC63" s="93">
        <f t="shared" si="20"/>
        <v>1821</v>
      </c>
      <c r="AD63" s="97">
        <f t="shared" si="29"/>
        <v>21855</v>
      </c>
      <c r="AE63" s="75">
        <f>'Source Data'!N63</f>
        <v>2620</v>
      </c>
      <c r="AF63" s="90">
        <f t="shared" si="30"/>
        <v>10480</v>
      </c>
      <c r="AG63" s="271"/>
      <c r="AH63" s="75">
        <f t="shared" si="21"/>
        <v>0</v>
      </c>
      <c r="AI63" s="271"/>
      <c r="AJ63" s="77">
        <f t="shared" si="31"/>
        <v>0</v>
      </c>
      <c r="AK63" s="76">
        <f t="shared" si="32"/>
        <v>0</v>
      </c>
      <c r="AL63" s="90">
        <f t="shared" si="22"/>
        <v>10480</v>
      </c>
      <c r="AM63" s="79">
        <f t="shared" si="23"/>
        <v>-26</v>
      </c>
      <c r="AN63" s="90">
        <f t="shared" si="24"/>
        <v>10454</v>
      </c>
      <c r="AO63" s="56"/>
      <c r="AP63" s="90">
        <f t="shared" si="25"/>
        <v>10454</v>
      </c>
      <c r="AQ63" s="77"/>
      <c r="AR63" s="77">
        <f t="shared" si="26"/>
        <v>10454</v>
      </c>
      <c r="AS63" s="90">
        <f t="shared" si="27"/>
        <v>871</v>
      </c>
      <c r="AT63" s="78">
        <f t="shared" si="7"/>
        <v>32309</v>
      </c>
      <c r="AU63" s="87">
        <f t="shared" si="8"/>
        <v>2692</v>
      </c>
      <c r="AV63" s="116"/>
      <c r="AW63" s="74"/>
      <c r="AX63" s="74">
        <f t="shared" si="33"/>
        <v>26</v>
      </c>
      <c r="AY63" s="74">
        <f t="shared" si="34"/>
        <v>26</v>
      </c>
    </row>
    <row r="64" spans="1:51" ht="16.149999999999999" customHeight="1" x14ac:dyDescent="0.2">
      <c r="A64" s="54">
        <v>58</v>
      </c>
      <c r="B64" s="55" t="s">
        <v>62</v>
      </c>
      <c r="C64" s="271">
        <f>'8_2.1.18 SIS'!AF64</f>
        <v>0</v>
      </c>
      <c r="D64" s="56">
        <f>'Source Data'!H64</f>
        <v>5358.2852334446507</v>
      </c>
      <c r="E64" s="74">
        <f t="shared" si="11"/>
        <v>0</v>
      </c>
      <c r="F64" s="290"/>
      <c r="G64" s="56">
        <f>'Source Data'!I64</f>
        <v>740.81098599764084</v>
      </c>
      <c r="H64" s="74">
        <f t="shared" si="12"/>
        <v>0</v>
      </c>
      <c r="I64" s="290"/>
      <c r="J64" s="56">
        <f>'Source Data'!J64</f>
        <v>202.03935981753844</v>
      </c>
      <c r="K64" s="74">
        <f t="shared" si="13"/>
        <v>0</v>
      </c>
      <c r="L64" s="290"/>
      <c r="M64" s="56">
        <f>'Source Data'!K64</f>
        <v>5050.9839954384606</v>
      </c>
      <c r="N64" s="74">
        <f t="shared" si="14"/>
        <v>0</v>
      </c>
      <c r="O64" s="290"/>
      <c r="P64" s="56">
        <f>'Source Data'!L64</f>
        <v>2020.3935981753841</v>
      </c>
      <c r="Q64" s="74">
        <f t="shared" si="15"/>
        <v>0</v>
      </c>
      <c r="R64" s="93">
        <v>0</v>
      </c>
      <c r="S64" s="56"/>
      <c r="T64" s="56"/>
      <c r="U64" s="57">
        <f t="shared" si="28"/>
        <v>0</v>
      </c>
      <c r="V64" s="93">
        <f t="shared" si="2"/>
        <v>0</v>
      </c>
      <c r="W64" s="74">
        <f t="shared" si="16"/>
        <v>0</v>
      </c>
      <c r="X64" s="93">
        <f t="shared" si="17"/>
        <v>0</v>
      </c>
      <c r="Y64" s="56"/>
      <c r="Z64" s="93">
        <f t="shared" si="18"/>
        <v>0</v>
      </c>
      <c r="AA64" s="56"/>
      <c r="AB64" s="56">
        <f t="shared" si="19"/>
        <v>0</v>
      </c>
      <c r="AC64" s="93">
        <f t="shared" si="20"/>
        <v>0</v>
      </c>
      <c r="AD64" s="97">
        <f t="shared" si="29"/>
        <v>0</v>
      </c>
      <c r="AE64" s="75">
        <f>'Source Data'!N64</f>
        <v>2215</v>
      </c>
      <c r="AF64" s="90">
        <f t="shared" si="30"/>
        <v>0</v>
      </c>
      <c r="AG64" s="271"/>
      <c r="AH64" s="75">
        <f t="shared" si="21"/>
        <v>0</v>
      </c>
      <c r="AI64" s="271"/>
      <c r="AJ64" s="77">
        <f t="shared" si="31"/>
        <v>0</v>
      </c>
      <c r="AK64" s="76">
        <f t="shared" si="32"/>
        <v>0</v>
      </c>
      <c r="AL64" s="90">
        <f t="shared" si="22"/>
        <v>0</v>
      </c>
      <c r="AM64" s="79">
        <f t="shared" si="23"/>
        <v>0</v>
      </c>
      <c r="AN64" s="90">
        <f t="shared" si="24"/>
        <v>0</v>
      </c>
      <c r="AO64" s="56"/>
      <c r="AP64" s="90">
        <f t="shared" si="25"/>
        <v>0</v>
      </c>
      <c r="AQ64" s="77"/>
      <c r="AR64" s="77">
        <f t="shared" si="26"/>
        <v>0</v>
      </c>
      <c r="AS64" s="90">
        <f t="shared" si="27"/>
        <v>0</v>
      </c>
      <c r="AT64" s="78">
        <f t="shared" si="7"/>
        <v>0</v>
      </c>
      <c r="AU64" s="87">
        <f t="shared" si="8"/>
        <v>0</v>
      </c>
      <c r="AV64" s="116"/>
      <c r="AW64" s="74"/>
      <c r="AX64" s="74">
        <f t="shared" si="33"/>
        <v>0</v>
      </c>
      <c r="AY64" s="74">
        <f t="shared" si="34"/>
        <v>0</v>
      </c>
    </row>
    <row r="65" spans="1:51" ht="16.149999999999999" customHeight="1" x14ac:dyDescent="0.2">
      <c r="A65" s="54">
        <v>59</v>
      </c>
      <c r="B65" s="55" t="s">
        <v>63</v>
      </c>
      <c r="C65" s="271">
        <f>'8_2.1.18 SIS'!AF65</f>
        <v>0</v>
      </c>
      <c r="D65" s="56">
        <f>'Source Data'!H65</f>
        <v>5144.4669727805904</v>
      </c>
      <c r="E65" s="74">
        <f t="shared" si="11"/>
        <v>0</v>
      </c>
      <c r="F65" s="290"/>
      <c r="G65" s="56">
        <f>'Source Data'!I65</f>
        <v>778.80539593788717</v>
      </c>
      <c r="H65" s="74">
        <f t="shared" si="12"/>
        <v>0</v>
      </c>
      <c r="I65" s="290"/>
      <c r="J65" s="56">
        <f>'Source Data'!J65</f>
        <v>212.40147161942375</v>
      </c>
      <c r="K65" s="74">
        <f t="shared" si="13"/>
        <v>0</v>
      </c>
      <c r="L65" s="290"/>
      <c r="M65" s="56">
        <f>'Source Data'!K65</f>
        <v>5310.0367904855939</v>
      </c>
      <c r="N65" s="74">
        <f t="shared" si="14"/>
        <v>0</v>
      </c>
      <c r="O65" s="290"/>
      <c r="P65" s="56">
        <f>'Source Data'!L65</f>
        <v>2124.0147161942373</v>
      </c>
      <c r="Q65" s="74">
        <f t="shared" si="15"/>
        <v>0</v>
      </c>
      <c r="R65" s="93">
        <v>0</v>
      </c>
      <c r="S65" s="56"/>
      <c r="T65" s="56"/>
      <c r="U65" s="57">
        <f t="shared" si="28"/>
        <v>0</v>
      </c>
      <c r="V65" s="93">
        <f t="shared" si="2"/>
        <v>0</v>
      </c>
      <c r="W65" s="74">
        <f t="shared" si="16"/>
        <v>0</v>
      </c>
      <c r="X65" s="93">
        <f t="shared" si="17"/>
        <v>0</v>
      </c>
      <c r="Y65" s="56"/>
      <c r="Z65" s="93">
        <f t="shared" si="18"/>
        <v>0</v>
      </c>
      <c r="AA65" s="56"/>
      <c r="AB65" s="56">
        <f t="shared" si="19"/>
        <v>0</v>
      </c>
      <c r="AC65" s="93">
        <f t="shared" si="20"/>
        <v>0</v>
      </c>
      <c r="AD65" s="97">
        <f t="shared" si="29"/>
        <v>0</v>
      </c>
      <c r="AE65" s="75">
        <f>'Source Data'!N65</f>
        <v>1488</v>
      </c>
      <c r="AF65" s="90">
        <f t="shared" si="30"/>
        <v>0</v>
      </c>
      <c r="AG65" s="271"/>
      <c r="AH65" s="75">
        <f t="shared" si="21"/>
        <v>0</v>
      </c>
      <c r="AI65" s="271"/>
      <c r="AJ65" s="77">
        <f t="shared" si="31"/>
        <v>0</v>
      </c>
      <c r="AK65" s="76">
        <f t="shared" si="32"/>
        <v>0</v>
      </c>
      <c r="AL65" s="90">
        <f t="shared" si="22"/>
        <v>0</v>
      </c>
      <c r="AM65" s="79">
        <f t="shared" si="23"/>
        <v>0</v>
      </c>
      <c r="AN65" s="90">
        <f t="shared" si="24"/>
        <v>0</v>
      </c>
      <c r="AO65" s="56"/>
      <c r="AP65" s="90">
        <f t="shared" si="25"/>
        <v>0</v>
      </c>
      <c r="AQ65" s="77"/>
      <c r="AR65" s="77">
        <f t="shared" si="26"/>
        <v>0</v>
      </c>
      <c r="AS65" s="90">
        <f t="shared" si="27"/>
        <v>0</v>
      </c>
      <c r="AT65" s="78">
        <f t="shared" si="7"/>
        <v>0</v>
      </c>
      <c r="AU65" s="87">
        <f t="shared" si="8"/>
        <v>0</v>
      </c>
      <c r="AV65" s="116"/>
      <c r="AW65" s="74"/>
      <c r="AX65" s="74">
        <f t="shared" si="33"/>
        <v>0</v>
      </c>
      <c r="AY65" s="74">
        <f t="shared" si="34"/>
        <v>0</v>
      </c>
    </row>
    <row r="66" spans="1:51" ht="16.149999999999999" customHeight="1" x14ac:dyDescent="0.2">
      <c r="A66" s="49">
        <v>60</v>
      </c>
      <c r="B66" s="50" t="s">
        <v>64</v>
      </c>
      <c r="C66" s="272">
        <f>'8_2.1.18 SIS'!AF66</f>
        <v>0</v>
      </c>
      <c r="D66" s="51">
        <f>'Source Data'!H66</f>
        <v>4859.4948474230696</v>
      </c>
      <c r="E66" s="80">
        <f t="shared" si="11"/>
        <v>0</v>
      </c>
      <c r="F66" s="291"/>
      <c r="G66" s="51">
        <f>'Source Data'!I66</f>
        <v>654.17710868659628</v>
      </c>
      <c r="H66" s="80">
        <f t="shared" si="12"/>
        <v>0</v>
      </c>
      <c r="I66" s="291"/>
      <c r="J66" s="51">
        <f>'Source Data'!J66</f>
        <v>178.41193873270808</v>
      </c>
      <c r="K66" s="80">
        <f t="shared" si="13"/>
        <v>0</v>
      </c>
      <c r="L66" s="291"/>
      <c r="M66" s="51">
        <f>'Source Data'!K66</f>
        <v>4460.2984683177028</v>
      </c>
      <c r="N66" s="80">
        <f t="shared" si="14"/>
        <v>0</v>
      </c>
      <c r="O66" s="291"/>
      <c r="P66" s="51">
        <f>'Source Data'!L66</f>
        <v>1784.1193873270811</v>
      </c>
      <c r="Q66" s="80">
        <f t="shared" si="15"/>
        <v>0</v>
      </c>
      <c r="R66" s="94">
        <v>0</v>
      </c>
      <c r="S66" s="51"/>
      <c r="T66" s="51"/>
      <c r="U66" s="52">
        <f t="shared" si="28"/>
        <v>0</v>
      </c>
      <c r="V66" s="94">
        <f t="shared" si="2"/>
        <v>0</v>
      </c>
      <c r="W66" s="80">
        <f t="shared" si="16"/>
        <v>0</v>
      </c>
      <c r="X66" s="94">
        <f t="shared" si="17"/>
        <v>0</v>
      </c>
      <c r="Y66" s="51"/>
      <c r="Z66" s="94">
        <f t="shared" si="18"/>
        <v>0</v>
      </c>
      <c r="AA66" s="53"/>
      <c r="AB66" s="51">
        <f t="shared" si="19"/>
        <v>0</v>
      </c>
      <c r="AC66" s="95">
        <f t="shared" si="20"/>
        <v>0</v>
      </c>
      <c r="AD66" s="95">
        <f t="shared" si="29"/>
        <v>0</v>
      </c>
      <c r="AE66" s="71">
        <f>'Source Data'!N66</f>
        <v>4045</v>
      </c>
      <c r="AF66" s="91">
        <f t="shared" si="30"/>
        <v>0</v>
      </c>
      <c r="AG66" s="272"/>
      <c r="AH66" s="71">
        <f t="shared" si="21"/>
        <v>0</v>
      </c>
      <c r="AI66" s="272"/>
      <c r="AJ66" s="72">
        <f t="shared" si="31"/>
        <v>0</v>
      </c>
      <c r="AK66" s="73">
        <f t="shared" si="32"/>
        <v>0</v>
      </c>
      <c r="AL66" s="91">
        <f t="shared" si="22"/>
        <v>0</v>
      </c>
      <c r="AM66" s="82">
        <f t="shared" si="23"/>
        <v>0</v>
      </c>
      <c r="AN66" s="91">
        <f t="shared" si="24"/>
        <v>0</v>
      </c>
      <c r="AO66" s="51"/>
      <c r="AP66" s="91">
        <f t="shared" si="25"/>
        <v>0</v>
      </c>
      <c r="AQ66" s="72"/>
      <c r="AR66" s="72">
        <f t="shared" si="26"/>
        <v>0</v>
      </c>
      <c r="AS66" s="91">
        <f t="shared" si="27"/>
        <v>0</v>
      </c>
      <c r="AT66" s="81">
        <f t="shared" si="7"/>
        <v>0</v>
      </c>
      <c r="AU66" s="88">
        <f t="shared" si="8"/>
        <v>0</v>
      </c>
      <c r="AV66" s="116"/>
      <c r="AW66" s="80"/>
      <c r="AX66" s="80">
        <f t="shared" si="33"/>
        <v>0</v>
      </c>
      <c r="AY66" s="80">
        <f t="shared" si="34"/>
        <v>0</v>
      </c>
    </row>
    <row r="67" spans="1:51" ht="16.149999999999999" customHeight="1" x14ac:dyDescent="0.2">
      <c r="A67" s="58">
        <v>61</v>
      </c>
      <c r="B67" s="59" t="s">
        <v>65</v>
      </c>
      <c r="C67" s="270">
        <f>'8_2.1.18 SIS'!AF67</f>
        <v>0</v>
      </c>
      <c r="D67" s="60">
        <f>'Source Data'!H67</f>
        <v>2804.2748979691619</v>
      </c>
      <c r="E67" s="65">
        <f t="shared" si="11"/>
        <v>0</v>
      </c>
      <c r="F67" s="289"/>
      <c r="G67" s="60">
        <f>'Source Data'!I67</f>
        <v>381.62134806778147</v>
      </c>
      <c r="H67" s="65">
        <f t="shared" si="12"/>
        <v>0</v>
      </c>
      <c r="I67" s="289"/>
      <c r="J67" s="60">
        <f>'Source Data'!J67</f>
        <v>104.0785494730313</v>
      </c>
      <c r="K67" s="65">
        <f t="shared" si="13"/>
        <v>0</v>
      </c>
      <c r="L67" s="289"/>
      <c r="M67" s="60">
        <f>'Source Data'!K67</f>
        <v>2601.9637368257822</v>
      </c>
      <c r="N67" s="65">
        <f t="shared" si="14"/>
        <v>0</v>
      </c>
      <c r="O67" s="289"/>
      <c r="P67" s="60">
        <f>'Source Data'!L67</f>
        <v>1040.7854947303128</v>
      </c>
      <c r="Q67" s="65">
        <f t="shared" si="15"/>
        <v>0</v>
      </c>
      <c r="R67" s="92">
        <v>0</v>
      </c>
      <c r="S67" s="60"/>
      <c r="T67" s="60"/>
      <c r="U67" s="61">
        <f t="shared" si="28"/>
        <v>0</v>
      </c>
      <c r="V67" s="92">
        <f t="shared" si="2"/>
        <v>0</v>
      </c>
      <c r="W67" s="65">
        <f t="shared" si="16"/>
        <v>0</v>
      </c>
      <c r="X67" s="92">
        <f t="shared" si="17"/>
        <v>0</v>
      </c>
      <c r="Y67" s="60"/>
      <c r="Z67" s="92">
        <f t="shared" si="18"/>
        <v>0</v>
      </c>
      <c r="AA67" s="60"/>
      <c r="AB67" s="60">
        <f t="shared" si="19"/>
        <v>0</v>
      </c>
      <c r="AC67" s="92">
        <f t="shared" si="20"/>
        <v>0</v>
      </c>
      <c r="AD67" s="96">
        <f t="shared" si="29"/>
        <v>0</v>
      </c>
      <c r="AE67" s="66">
        <f>'Source Data'!N67</f>
        <v>9576</v>
      </c>
      <c r="AF67" s="89">
        <f t="shared" si="30"/>
        <v>0</v>
      </c>
      <c r="AG67" s="270"/>
      <c r="AH67" s="66">
        <f t="shared" si="21"/>
        <v>0</v>
      </c>
      <c r="AI67" s="270"/>
      <c r="AJ67" s="68">
        <f t="shared" si="31"/>
        <v>0</v>
      </c>
      <c r="AK67" s="67">
        <f t="shared" si="32"/>
        <v>0</v>
      </c>
      <c r="AL67" s="89">
        <f t="shared" si="22"/>
        <v>0</v>
      </c>
      <c r="AM67" s="70">
        <f t="shared" si="23"/>
        <v>0</v>
      </c>
      <c r="AN67" s="89">
        <f t="shared" si="24"/>
        <v>0</v>
      </c>
      <c r="AO67" s="60"/>
      <c r="AP67" s="89">
        <f t="shared" si="25"/>
        <v>0</v>
      </c>
      <c r="AQ67" s="68"/>
      <c r="AR67" s="68">
        <f t="shared" si="26"/>
        <v>0</v>
      </c>
      <c r="AS67" s="89">
        <f t="shared" si="27"/>
        <v>0</v>
      </c>
      <c r="AT67" s="69">
        <f t="shared" si="7"/>
        <v>0</v>
      </c>
      <c r="AU67" s="86">
        <f t="shared" si="8"/>
        <v>0</v>
      </c>
      <c r="AV67" s="116"/>
      <c r="AW67" s="65"/>
      <c r="AX67" s="65">
        <f t="shared" si="33"/>
        <v>0</v>
      </c>
      <c r="AY67" s="65">
        <f t="shared" si="34"/>
        <v>0</v>
      </c>
    </row>
    <row r="68" spans="1:51" ht="16.149999999999999" customHeight="1" x14ac:dyDescent="0.2">
      <c r="A68" s="54">
        <v>62</v>
      </c>
      <c r="B68" s="55" t="s">
        <v>66</v>
      </c>
      <c r="C68" s="271">
        <f>'8_2.1.18 SIS'!AF68</f>
        <v>0</v>
      </c>
      <c r="D68" s="56">
        <f>'Source Data'!H68</f>
        <v>4883.7599729981075</v>
      </c>
      <c r="E68" s="74">
        <f t="shared" si="11"/>
        <v>0</v>
      </c>
      <c r="F68" s="290"/>
      <c r="G68" s="56">
        <f>'Source Data'!I68</f>
        <v>736.06666112665073</v>
      </c>
      <c r="H68" s="74">
        <f t="shared" si="12"/>
        <v>0</v>
      </c>
      <c r="I68" s="290"/>
      <c r="J68" s="56">
        <f>'Source Data'!J68</f>
        <v>200.74545303454113</v>
      </c>
      <c r="K68" s="74">
        <f t="shared" si="13"/>
        <v>0</v>
      </c>
      <c r="L68" s="290"/>
      <c r="M68" s="56">
        <f>'Source Data'!K68</f>
        <v>5018.6363258635274</v>
      </c>
      <c r="N68" s="74">
        <f t="shared" si="14"/>
        <v>0</v>
      </c>
      <c r="O68" s="290"/>
      <c r="P68" s="56">
        <f>'Source Data'!L68</f>
        <v>2007.4545303454111</v>
      </c>
      <c r="Q68" s="74">
        <f t="shared" si="15"/>
        <v>0</v>
      </c>
      <c r="R68" s="93">
        <v>0</v>
      </c>
      <c r="S68" s="56"/>
      <c r="T68" s="56"/>
      <c r="U68" s="57">
        <f t="shared" si="28"/>
        <v>0</v>
      </c>
      <c r="V68" s="93">
        <f t="shared" si="2"/>
        <v>0</v>
      </c>
      <c r="W68" s="74">
        <f t="shared" si="16"/>
        <v>0</v>
      </c>
      <c r="X68" s="93">
        <f t="shared" si="17"/>
        <v>0</v>
      </c>
      <c r="Y68" s="56"/>
      <c r="Z68" s="93">
        <f t="shared" si="18"/>
        <v>0</v>
      </c>
      <c r="AA68" s="56"/>
      <c r="AB68" s="56">
        <f t="shared" si="19"/>
        <v>0</v>
      </c>
      <c r="AC68" s="93">
        <f t="shared" si="20"/>
        <v>0</v>
      </c>
      <c r="AD68" s="97">
        <f t="shared" si="29"/>
        <v>0</v>
      </c>
      <c r="AE68" s="75">
        <f>'Source Data'!N68</f>
        <v>1997</v>
      </c>
      <c r="AF68" s="90">
        <f t="shared" si="30"/>
        <v>0</v>
      </c>
      <c r="AG68" s="271"/>
      <c r="AH68" s="75">
        <f t="shared" si="21"/>
        <v>0</v>
      </c>
      <c r="AI68" s="271"/>
      <c r="AJ68" s="77">
        <f t="shared" si="31"/>
        <v>0</v>
      </c>
      <c r="AK68" s="76">
        <f t="shared" si="32"/>
        <v>0</v>
      </c>
      <c r="AL68" s="90">
        <f t="shared" si="22"/>
        <v>0</v>
      </c>
      <c r="AM68" s="79">
        <f t="shared" si="23"/>
        <v>0</v>
      </c>
      <c r="AN68" s="90">
        <f t="shared" si="24"/>
        <v>0</v>
      </c>
      <c r="AO68" s="56"/>
      <c r="AP68" s="90">
        <f t="shared" si="25"/>
        <v>0</v>
      </c>
      <c r="AQ68" s="77"/>
      <c r="AR68" s="77">
        <f t="shared" si="26"/>
        <v>0</v>
      </c>
      <c r="AS68" s="90">
        <f t="shared" si="27"/>
        <v>0</v>
      </c>
      <c r="AT68" s="78">
        <f t="shared" si="7"/>
        <v>0</v>
      </c>
      <c r="AU68" s="87">
        <f t="shared" si="8"/>
        <v>0</v>
      </c>
      <c r="AV68" s="116"/>
      <c r="AW68" s="74"/>
      <c r="AX68" s="74">
        <f t="shared" si="33"/>
        <v>0</v>
      </c>
      <c r="AY68" s="74">
        <f t="shared" si="34"/>
        <v>0</v>
      </c>
    </row>
    <row r="69" spans="1:51" ht="16.149999999999999" customHeight="1" x14ac:dyDescent="0.2">
      <c r="A69" s="54">
        <v>63</v>
      </c>
      <c r="B69" s="55" t="s">
        <v>67</v>
      </c>
      <c r="C69" s="271">
        <f>'8_2.1.18 SIS'!AF69</f>
        <v>0</v>
      </c>
      <c r="D69" s="56">
        <f>'Source Data'!H69</f>
        <v>3617.9669570727483</v>
      </c>
      <c r="E69" s="74">
        <f t="shared" si="11"/>
        <v>0</v>
      </c>
      <c r="F69" s="290"/>
      <c r="G69" s="56">
        <f>'Source Data'!I69</f>
        <v>455.19374290754848</v>
      </c>
      <c r="H69" s="74">
        <f t="shared" si="12"/>
        <v>0</v>
      </c>
      <c r="I69" s="290"/>
      <c r="J69" s="56">
        <f>'Source Data'!J69</f>
        <v>124.14374806569505</v>
      </c>
      <c r="K69" s="74">
        <f t="shared" si="13"/>
        <v>0</v>
      </c>
      <c r="L69" s="290"/>
      <c r="M69" s="56">
        <f>'Source Data'!K69</f>
        <v>3103.5937016423763</v>
      </c>
      <c r="N69" s="74">
        <f t="shared" si="14"/>
        <v>0</v>
      </c>
      <c r="O69" s="290"/>
      <c r="P69" s="56">
        <f>'Source Data'!L69</f>
        <v>1241.4374806569506</v>
      </c>
      <c r="Q69" s="74">
        <f t="shared" si="15"/>
        <v>0</v>
      </c>
      <c r="R69" s="93">
        <v>0</v>
      </c>
      <c r="S69" s="56"/>
      <c r="T69" s="56"/>
      <c r="U69" s="57">
        <f t="shared" si="28"/>
        <v>0</v>
      </c>
      <c r="V69" s="93">
        <f t="shared" si="2"/>
        <v>0</v>
      </c>
      <c r="W69" s="74">
        <f t="shared" si="16"/>
        <v>0</v>
      </c>
      <c r="X69" s="93">
        <f t="shared" si="17"/>
        <v>0</v>
      </c>
      <c r="Y69" s="56"/>
      <c r="Z69" s="93">
        <f t="shared" si="18"/>
        <v>0</v>
      </c>
      <c r="AA69" s="56"/>
      <c r="AB69" s="56">
        <f t="shared" si="19"/>
        <v>0</v>
      </c>
      <c r="AC69" s="93">
        <f t="shared" si="20"/>
        <v>0</v>
      </c>
      <c r="AD69" s="97">
        <f t="shared" si="29"/>
        <v>0</v>
      </c>
      <c r="AE69" s="75">
        <f>'Source Data'!N69</f>
        <v>7559</v>
      </c>
      <c r="AF69" s="90">
        <f t="shared" si="30"/>
        <v>0</v>
      </c>
      <c r="AG69" s="271"/>
      <c r="AH69" s="75">
        <f t="shared" si="21"/>
        <v>0</v>
      </c>
      <c r="AI69" s="271"/>
      <c r="AJ69" s="77">
        <f t="shared" si="31"/>
        <v>0</v>
      </c>
      <c r="AK69" s="76">
        <f t="shared" si="32"/>
        <v>0</v>
      </c>
      <c r="AL69" s="90">
        <f t="shared" si="22"/>
        <v>0</v>
      </c>
      <c r="AM69" s="79">
        <f t="shared" si="23"/>
        <v>0</v>
      </c>
      <c r="AN69" s="90">
        <f t="shared" si="24"/>
        <v>0</v>
      </c>
      <c r="AO69" s="56"/>
      <c r="AP69" s="90">
        <f t="shared" si="25"/>
        <v>0</v>
      </c>
      <c r="AQ69" s="77"/>
      <c r="AR69" s="77">
        <f t="shared" si="26"/>
        <v>0</v>
      </c>
      <c r="AS69" s="90">
        <f t="shared" si="27"/>
        <v>0</v>
      </c>
      <c r="AT69" s="78">
        <f t="shared" si="7"/>
        <v>0</v>
      </c>
      <c r="AU69" s="87">
        <f t="shared" si="8"/>
        <v>0</v>
      </c>
      <c r="AV69" s="116"/>
      <c r="AW69" s="74"/>
      <c r="AX69" s="74">
        <f t="shared" si="33"/>
        <v>0</v>
      </c>
      <c r="AY69" s="74">
        <f t="shared" si="34"/>
        <v>0</v>
      </c>
    </row>
    <row r="70" spans="1:51" ht="16.149999999999999" customHeight="1" x14ac:dyDescent="0.2">
      <c r="A70" s="54">
        <v>64</v>
      </c>
      <c r="B70" s="55" t="s">
        <v>68</v>
      </c>
      <c r="C70" s="271">
        <f>'8_2.1.18 SIS'!AF70</f>
        <v>0</v>
      </c>
      <c r="D70" s="56">
        <f>'Source Data'!H70</f>
        <v>5230.6414951359775</v>
      </c>
      <c r="E70" s="74">
        <f t="shared" si="11"/>
        <v>0</v>
      </c>
      <c r="F70" s="290"/>
      <c r="G70" s="56">
        <f>'Source Data'!I70</f>
        <v>700.71301031438645</v>
      </c>
      <c r="H70" s="74">
        <f t="shared" si="12"/>
        <v>0</v>
      </c>
      <c r="I70" s="290"/>
      <c r="J70" s="56">
        <f>'Source Data'!J70</f>
        <v>191.10354826755992</v>
      </c>
      <c r="K70" s="74">
        <f t="shared" si="13"/>
        <v>0</v>
      </c>
      <c r="L70" s="290"/>
      <c r="M70" s="56">
        <f>'Source Data'!K70</f>
        <v>4777.5887066889991</v>
      </c>
      <c r="N70" s="74">
        <f t="shared" si="14"/>
        <v>0</v>
      </c>
      <c r="O70" s="290"/>
      <c r="P70" s="56">
        <f>'Source Data'!L70</f>
        <v>1911.0354826755995</v>
      </c>
      <c r="Q70" s="74">
        <f t="shared" si="15"/>
        <v>0</v>
      </c>
      <c r="R70" s="93">
        <v>0</v>
      </c>
      <c r="S70" s="56"/>
      <c r="T70" s="56"/>
      <c r="U70" s="57">
        <f t="shared" si="28"/>
        <v>0</v>
      </c>
      <c r="V70" s="93">
        <f t="shared" si="2"/>
        <v>0</v>
      </c>
      <c r="W70" s="74">
        <f t="shared" si="16"/>
        <v>0</v>
      </c>
      <c r="X70" s="93">
        <f t="shared" si="17"/>
        <v>0</v>
      </c>
      <c r="Y70" s="56"/>
      <c r="Z70" s="93">
        <f t="shared" si="18"/>
        <v>0</v>
      </c>
      <c r="AA70" s="56"/>
      <c r="AB70" s="56">
        <f t="shared" si="19"/>
        <v>0</v>
      </c>
      <c r="AC70" s="93">
        <f t="shared" si="20"/>
        <v>0</v>
      </c>
      <c r="AD70" s="97">
        <f t="shared" si="29"/>
        <v>0</v>
      </c>
      <c r="AE70" s="75">
        <f>'Source Data'!N70</f>
        <v>2999</v>
      </c>
      <c r="AF70" s="90">
        <f t="shared" si="30"/>
        <v>0</v>
      </c>
      <c r="AG70" s="271"/>
      <c r="AH70" s="75">
        <f t="shared" si="21"/>
        <v>0</v>
      </c>
      <c r="AI70" s="271"/>
      <c r="AJ70" s="77">
        <f t="shared" si="31"/>
        <v>0</v>
      </c>
      <c r="AK70" s="76">
        <f t="shared" si="32"/>
        <v>0</v>
      </c>
      <c r="AL70" s="90">
        <f t="shared" si="22"/>
        <v>0</v>
      </c>
      <c r="AM70" s="79">
        <f t="shared" si="23"/>
        <v>0</v>
      </c>
      <c r="AN70" s="90">
        <f t="shared" si="24"/>
        <v>0</v>
      </c>
      <c r="AO70" s="56"/>
      <c r="AP70" s="90">
        <f t="shared" si="25"/>
        <v>0</v>
      </c>
      <c r="AQ70" s="77"/>
      <c r="AR70" s="77">
        <f t="shared" si="26"/>
        <v>0</v>
      </c>
      <c r="AS70" s="90">
        <f t="shared" si="27"/>
        <v>0</v>
      </c>
      <c r="AT70" s="78">
        <f t="shared" si="7"/>
        <v>0</v>
      </c>
      <c r="AU70" s="87">
        <f t="shared" si="8"/>
        <v>0</v>
      </c>
      <c r="AV70" s="116"/>
      <c r="AW70" s="74"/>
      <c r="AX70" s="74">
        <f t="shared" si="33"/>
        <v>0</v>
      </c>
      <c r="AY70" s="74">
        <f t="shared" si="34"/>
        <v>0</v>
      </c>
    </row>
    <row r="71" spans="1:51" ht="16.149999999999999" customHeight="1" x14ac:dyDescent="0.2">
      <c r="A71" s="49">
        <v>65</v>
      </c>
      <c r="B71" s="50" t="s">
        <v>69</v>
      </c>
      <c r="C71" s="272">
        <f>'8_2.1.18 SIS'!AF71</f>
        <v>0</v>
      </c>
      <c r="D71" s="51">
        <f>'Source Data'!H71</f>
        <v>4386.1061727809565</v>
      </c>
      <c r="E71" s="80">
        <f t="shared" si="11"/>
        <v>0</v>
      </c>
      <c r="F71" s="291"/>
      <c r="G71" s="51">
        <f>'Source Data'!I71</f>
        <v>566.73400507501663</v>
      </c>
      <c r="H71" s="80">
        <f t="shared" si="12"/>
        <v>0</v>
      </c>
      <c r="I71" s="291"/>
      <c r="J71" s="51">
        <f>'Source Data'!J71</f>
        <v>154.56381956591363</v>
      </c>
      <c r="K71" s="80">
        <f t="shared" si="13"/>
        <v>0</v>
      </c>
      <c r="L71" s="291"/>
      <c r="M71" s="51">
        <f>'Source Data'!K71</f>
        <v>3864.0954891478409</v>
      </c>
      <c r="N71" s="80">
        <f t="shared" si="14"/>
        <v>0</v>
      </c>
      <c r="O71" s="291"/>
      <c r="P71" s="51">
        <f>'Source Data'!L71</f>
        <v>1545.6381956591365</v>
      </c>
      <c r="Q71" s="80">
        <f t="shared" si="15"/>
        <v>0</v>
      </c>
      <c r="R71" s="94">
        <v>0</v>
      </c>
      <c r="S71" s="51"/>
      <c r="T71" s="51"/>
      <c r="U71" s="52">
        <f t="shared" ref="U71:U75" si="35">S71+T71</f>
        <v>0</v>
      </c>
      <c r="V71" s="94">
        <f>U71+R71</f>
        <v>0</v>
      </c>
      <c r="W71" s="80">
        <f t="shared" si="16"/>
        <v>0</v>
      </c>
      <c r="X71" s="94">
        <f t="shared" si="17"/>
        <v>0</v>
      </c>
      <c r="Y71" s="51"/>
      <c r="Z71" s="94">
        <f t="shared" si="18"/>
        <v>0</v>
      </c>
      <c r="AA71" s="53"/>
      <c r="AB71" s="51">
        <f t="shared" si="19"/>
        <v>0</v>
      </c>
      <c r="AC71" s="95">
        <f t="shared" si="20"/>
        <v>0</v>
      </c>
      <c r="AD71" s="95">
        <f t="shared" si="29"/>
        <v>0</v>
      </c>
      <c r="AE71" s="71">
        <f>'Source Data'!N71</f>
        <v>5234</v>
      </c>
      <c r="AF71" s="91">
        <f>C71*AE71</f>
        <v>0</v>
      </c>
      <c r="AG71" s="272"/>
      <c r="AH71" s="71">
        <f t="shared" si="21"/>
        <v>0</v>
      </c>
      <c r="AI71" s="272"/>
      <c r="AJ71" s="72">
        <f t="shared" ref="AJ71:AJ75" si="36">AE71*AI71*0.5</f>
        <v>0</v>
      </c>
      <c r="AK71" s="73">
        <f t="shared" ref="AK71:AK75" si="37">AH71+AJ71</f>
        <v>0</v>
      </c>
      <c r="AL71" s="91">
        <f t="shared" si="22"/>
        <v>0</v>
      </c>
      <c r="AM71" s="82">
        <f t="shared" si="23"/>
        <v>0</v>
      </c>
      <c r="AN71" s="91">
        <f t="shared" si="24"/>
        <v>0</v>
      </c>
      <c r="AO71" s="51"/>
      <c r="AP71" s="91">
        <f t="shared" si="25"/>
        <v>0</v>
      </c>
      <c r="AQ71" s="72"/>
      <c r="AR71" s="72">
        <f t="shared" si="26"/>
        <v>0</v>
      </c>
      <c r="AS71" s="91">
        <f t="shared" si="27"/>
        <v>0</v>
      </c>
      <c r="AT71" s="81">
        <f>Z71+AP71</f>
        <v>0</v>
      </c>
      <c r="AU71" s="88">
        <f>AC71+AS71</f>
        <v>0</v>
      </c>
      <c r="AV71" s="116"/>
      <c r="AW71" s="80"/>
      <c r="AX71" s="80">
        <f t="shared" si="33"/>
        <v>0</v>
      </c>
      <c r="AY71" s="80">
        <f t="shared" ref="AY71:AY75" si="38">AX71-AW71</f>
        <v>0</v>
      </c>
    </row>
    <row r="72" spans="1:51" ht="16.149999999999999" customHeight="1" x14ac:dyDescent="0.2">
      <c r="A72" s="58">
        <v>66</v>
      </c>
      <c r="B72" s="59" t="s">
        <v>70</v>
      </c>
      <c r="C72" s="270">
        <f>'8_2.1.18 SIS'!AF72</f>
        <v>0</v>
      </c>
      <c r="D72" s="60">
        <f>'Source Data'!H72</f>
        <v>5209.1252297845949</v>
      </c>
      <c r="E72" s="65">
        <f>C72*D72</f>
        <v>0</v>
      </c>
      <c r="F72" s="289"/>
      <c r="G72" s="60">
        <f>'Source Data'!I72</f>
        <v>655.4113591428079</v>
      </c>
      <c r="H72" s="65">
        <f>F72*G72</f>
        <v>0</v>
      </c>
      <c r="I72" s="289"/>
      <c r="J72" s="60">
        <f>'Source Data'!J72</f>
        <v>178.74855249349307</v>
      </c>
      <c r="K72" s="65">
        <f>I72*J72</f>
        <v>0</v>
      </c>
      <c r="L72" s="289"/>
      <c r="M72" s="60">
        <f>'Source Data'!K72</f>
        <v>4468.713812337327</v>
      </c>
      <c r="N72" s="65">
        <f>L72*M72</f>
        <v>0</v>
      </c>
      <c r="O72" s="289"/>
      <c r="P72" s="60">
        <f>'Source Data'!L72</f>
        <v>1787.4855249349307</v>
      </c>
      <c r="Q72" s="65">
        <f>O72*P72</f>
        <v>0</v>
      </c>
      <c r="R72" s="92">
        <v>0</v>
      </c>
      <c r="S72" s="60"/>
      <c r="T72" s="60"/>
      <c r="U72" s="61">
        <f t="shared" si="35"/>
        <v>0</v>
      </c>
      <c r="V72" s="92">
        <f>U72+R72</f>
        <v>0</v>
      </c>
      <c r="W72" s="65">
        <f>ROUND(V72*-0.25%,0)</f>
        <v>0</v>
      </c>
      <c r="X72" s="92">
        <f>SUM(V72:W72)</f>
        <v>0</v>
      </c>
      <c r="Y72" s="60"/>
      <c r="Z72" s="92">
        <f>ROUND(SUM(X72:Y72),0)</f>
        <v>0</v>
      </c>
      <c r="AA72" s="60"/>
      <c r="AB72" s="60">
        <f>Z72-AA72</f>
        <v>0</v>
      </c>
      <c r="AC72" s="92">
        <f>ROUND(AB72/$AC$88,0)</f>
        <v>0</v>
      </c>
      <c r="AD72" s="96">
        <f t="shared" si="29"/>
        <v>0</v>
      </c>
      <c r="AE72" s="66">
        <f>'Source Data'!N72</f>
        <v>3964</v>
      </c>
      <c r="AF72" s="89">
        <f>C72*AE72</f>
        <v>0</v>
      </c>
      <c r="AG72" s="270"/>
      <c r="AH72" s="66">
        <f>AG72*AE72</f>
        <v>0</v>
      </c>
      <c r="AI72" s="270"/>
      <c r="AJ72" s="68">
        <f t="shared" si="36"/>
        <v>0</v>
      </c>
      <c r="AK72" s="67">
        <f t="shared" si="37"/>
        <v>0</v>
      </c>
      <c r="AL72" s="89">
        <f>AK72+AF72</f>
        <v>0</v>
      </c>
      <c r="AM72" s="70">
        <f>ROUND(-0.25%*AL72,0)</f>
        <v>0</v>
      </c>
      <c r="AN72" s="89">
        <f>SUM(AL72:AM72)</f>
        <v>0</v>
      </c>
      <c r="AO72" s="60"/>
      <c r="AP72" s="89">
        <f>ROUND(SUM(AN72:AO72),0)</f>
        <v>0</v>
      </c>
      <c r="AQ72" s="68"/>
      <c r="AR72" s="68">
        <f>AP72-AQ72</f>
        <v>0</v>
      </c>
      <c r="AS72" s="89">
        <f>ROUND(AR72/$AS$88,0)</f>
        <v>0</v>
      </c>
      <c r="AT72" s="69">
        <f>Z72+AP72</f>
        <v>0</v>
      </c>
      <c r="AU72" s="86">
        <f>AC72+AS72</f>
        <v>0</v>
      </c>
      <c r="AV72" s="116"/>
      <c r="AW72" s="84"/>
      <c r="AX72" s="84">
        <f t="shared" si="33"/>
        <v>0</v>
      </c>
      <c r="AY72" s="84">
        <f t="shared" si="38"/>
        <v>0</v>
      </c>
    </row>
    <row r="73" spans="1:51" ht="16.149999999999999" customHeight="1" x14ac:dyDescent="0.2">
      <c r="A73" s="54">
        <v>67</v>
      </c>
      <c r="B73" s="55" t="s">
        <v>3</v>
      </c>
      <c r="C73" s="271">
        <f>'8_2.1.18 SIS'!AF73</f>
        <v>0</v>
      </c>
      <c r="D73" s="56">
        <f>'Source Data'!H73</f>
        <v>4781.434296552653</v>
      </c>
      <c r="E73" s="74">
        <f>C73*D73</f>
        <v>0</v>
      </c>
      <c r="F73" s="290"/>
      <c r="G73" s="56">
        <f>'Source Data'!I73</f>
        <v>636.87839950514967</v>
      </c>
      <c r="H73" s="74">
        <f>F73*G73</f>
        <v>0</v>
      </c>
      <c r="I73" s="290"/>
      <c r="J73" s="56">
        <f>'Source Data'!J73</f>
        <v>173.6941089559499</v>
      </c>
      <c r="K73" s="74">
        <f>I73*J73</f>
        <v>0</v>
      </c>
      <c r="L73" s="290"/>
      <c r="M73" s="56">
        <f>'Source Data'!K73</f>
        <v>4342.3527238987472</v>
      </c>
      <c r="N73" s="74">
        <f>L73*M73</f>
        <v>0</v>
      </c>
      <c r="O73" s="290"/>
      <c r="P73" s="56">
        <f>'Source Data'!L73</f>
        <v>1736.9410895594988</v>
      </c>
      <c r="Q73" s="74">
        <f>O73*P73</f>
        <v>0</v>
      </c>
      <c r="R73" s="93">
        <v>0</v>
      </c>
      <c r="S73" s="56"/>
      <c r="T73" s="56"/>
      <c r="U73" s="57">
        <f t="shared" si="35"/>
        <v>0</v>
      </c>
      <c r="V73" s="93">
        <f>U73+R73</f>
        <v>0</v>
      </c>
      <c r="W73" s="74">
        <f>ROUND(V73*-0.25%,0)</f>
        <v>0</v>
      </c>
      <c r="X73" s="93">
        <f>SUM(V73:W73)</f>
        <v>0</v>
      </c>
      <c r="Y73" s="56"/>
      <c r="Z73" s="93">
        <f>ROUND(SUM(X73:Y73),0)</f>
        <v>0</v>
      </c>
      <c r="AA73" s="56"/>
      <c r="AB73" s="56">
        <f>Z73-AA73</f>
        <v>0</v>
      </c>
      <c r="AC73" s="93">
        <f>ROUND(AB73/$AC$88,0)</f>
        <v>0</v>
      </c>
      <c r="AD73" s="97">
        <f t="shared" si="29"/>
        <v>0</v>
      </c>
      <c r="AE73" s="75">
        <f>'Source Data'!N73</f>
        <v>5608</v>
      </c>
      <c r="AF73" s="90">
        <f>C73*AE73</f>
        <v>0</v>
      </c>
      <c r="AG73" s="271"/>
      <c r="AH73" s="75">
        <f>AG73*AE73</f>
        <v>0</v>
      </c>
      <c r="AI73" s="271"/>
      <c r="AJ73" s="77">
        <f t="shared" si="36"/>
        <v>0</v>
      </c>
      <c r="AK73" s="76">
        <f t="shared" si="37"/>
        <v>0</v>
      </c>
      <c r="AL73" s="90">
        <f>AK73+AF73</f>
        <v>0</v>
      </c>
      <c r="AM73" s="79">
        <f>ROUND(-0.25%*AL73,0)</f>
        <v>0</v>
      </c>
      <c r="AN73" s="90">
        <f>SUM(AL73:AM73)</f>
        <v>0</v>
      </c>
      <c r="AO73" s="56"/>
      <c r="AP73" s="90">
        <f>ROUND(SUM(AN73:AO73),0)</f>
        <v>0</v>
      </c>
      <c r="AQ73" s="77"/>
      <c r="AR73" s="77">
        <f>AP73-AQ73</f>
        <v>0</v>
      </c>
      <c r="AS73" s="90">
        <f>ROUND(AR73/$AS$88,0)</f>
        <v>0</v>
      </c>
      <c r="AT73" s="78">
        <f>Z73+AP73</f>
        <v>0</v>
      </c>
      <c r="AU73" s="87">
        <f>AC73+AS73</f>
        <v>0</v>
      </c>
      <c r="AV73" s="116"/>
      <c r="AW73" s="84"/>
      <c r="AX73" s="84">
        <f t="shared" si="33"/>
        <v>0</v>
      </c>
      <c r="AY73" s="84">
        <f t="shared" si="38"/>
        <v>0</v>
      </c>
    </row>
    <row r="74" spans="1:51" ht="16.149999999999999" customHeight="1" x14ac:dyDescent="0.2">
      <c r="A74" s="54">
        <v>68</v>
      </c>
      <c r="B74" s="55" t="s">
        <v>2</v>
      </c>
      <c r="C74" s="271">
        <f>'8_2.1.18 SIS'!AF74</f>
        <v>0</v>
      </c>
      <c r="D74" s="56">
        <f>'Source Data'!H74</f>
        <v>5487.462001896216</v>
      </c>
      <c r="E74" s="74">
        <f>C74*D74</f>
        <v>0</v>
      </c>
      <c r="F74" s="290"/>
      <c r="G74" s="56">
        <f>'Source Data'!I74</f>
        <v>713.42471435529035</v>
      </c>
      <c r="H74" s="74">
        <f>F74*G74</f>
        <v>0</v>
      </c>
      <c r="I74" s="290"/>
      <c r="J74" s="56">
        <f>'Source Data'!J74</f>
        <v>194.5703766423519</v>
      </c>
      <c r="K74" s="74">
        <f>I74*J74</f>
        <v>0</v>
      </c>
      <c r="L74" s="290"/>
      <c r="M74" s="56">
        <f>'Source Data'!K74</f>
        <v>4864.2594160587978</v>
      </c>
      <c r="N74" s="74">
        <f>L74*M74</f>
        <v>0</v>
      </c>
      <c r="O74" s="290"/>
      <c r="P74" s="56">
        <f>'Source Data'!L74</f>
        <v>1945.703766423519</v>
      </c>
      <c r="Q74" s="74">
        <f>O74*P74</f>
        <v>0</v>
      </c>
      <c r="R74" s="93">
        <v>0</v>
      </c>
      <c r="S74" s="56"/>
      <c r="T74" s="56"/>
      <c r="U74" s="57">
        <f t="shared" si="35"/>
        <v>0</v>
      </c>
      <c r="V74" s="93">
        <f>U74+R74</f>
        <v>0</v>
      </c>
      <c r="W74" s="74">
        <f>ROUND(V74*-0.25%,0)</f>
        <v>0</v>
      </c>
      <c r="X74" s="93">
        <f>SUM(V74:W74)</f>
        <v>0</v>
      </c>
      <c r="Y74" s="56"/>
      <c r="Z74" s="93">
        <f>ROUND(SUM(X74:Y74),0)</f>
        <v>0</v>
      </c>
      <c r="AA74" s="56"/>
      <c r="AB74" s="56">
        <f>Z74-AA74</f>
        <v>0</v>
      </c>
      <c r="AC74" s="93">
        <f>ROUND(AB74/$AC$88,0)</f>
        <v>0</v>
      </c>
      <c r="AD74" s="97">
        <f t="shared" si="29"/>
        <v>0</v>
      </c>
      <c r="AE74" s="75">
        <f>'Source Data'!N74</f>
        <v>2793</v>
      </c>
      <c r="AF74" s="90">
        <f>C74*AE74</f>
        <v>0</v>
      </c>
      <c r="AG74" s="271"/>
      <c r="AH74" s="75">
        <f>AG74*AE74</f>
        <v>0</v>
      </c>
      <c r="AI74" s="271"/>
      <c r="AJ74" s="77">
        <f t="shared" si="36"/>
        <v>0</v>
      </c>
      <c r="AK74" s="76">
        <f t="shared" si="37"/>
        <v>0</v>
      </c>
      <c r="AL74" s="90">
        <f>AK74+AF74</f>
        <v>0</v>
      </c>
      <c r="AM74" s="79">
        <f>ROUND(-0.25%*AL74,0)</f>
        <v>0</v>
      </c>
      <c r="AN74" s="90">
        <f>SUM(AL74:AM74)</f>
        <v>0</v>
      </c>
      <c r="AO74" s="56"/>
      <c r="AP74" s="90">
        <f>ROUND(SUM(AN74:AO74),0)</f>
        <v>0</v>
      </c>
      <c r="AQ74" s="77"/>
      <c r="AR74" s="77">
        <f>AP74-AQ74</f>
        <v>0</v>
      </c>
      <c r="AS74" s="90">
        <f>ROUND(AR74/$AS$88,0)</f>
        <v>0</v>
      </c>
      <c r="AT74" s="78">
        <f>Z74+AP74</f>
        <v>0</v>
      </c>
      <c r="AU74" s="87">
        <f>AC74+AS74</f>
        <v>0</v>
      </c>
      <c r="AV74" s="116"/>
      <c r="AW74" s="84"/>
      <c r="AX74" s="84">
        <f t="shared" si="33"/>
        <v>0</v>
      </c>
      <c r="AY74" s="84">
        <f t="shared" si="38"/>
        <v>0</v>
      </c>
    </row>
    <row r="75" spans="1:51" ht="16.149999999999999" customHeight="1" x14ac:dyDescent="0.2">
      <c r="A75" s="54">
        <v>69</v>
      </c>
      <c r="B75" s="55" t="s">
        <v>75</v>
      </c>
      <c r="C75" s="271">
        <f>'8_2.1.18 SIS'!AF75</f>
        <v>0</v>
      </c>
      <c r="D75" s="56">
        <f>'Source Data'!H75</f>
        <v>5291.1260189471159</v>
      </c>
      <c r="E75" s="74">
        <f>C75*D75</f>
        <v>0</v>
      </c>
      <c r="F75" s="290"/>
      <c r="G75" s="56">
        <f>'Source Data'!I75</f>
        <v>701.91738105393551</v>
      </c>
      <c r="H75" s="74">
        <f>F75*G75</f>
        <v>0</v>
      </c>
      <c r="I75" s="290"/>
      <c r="J75" s="56">
        <f>'Source Data'!J75</f>
        <v>191.43201301470964</v>
      </c>
      <c r="K75" s="74">
        <f>I75*J75</f>
        <v>0</v>
      </c>
      <c r="L75" s="290"/>
      <c r="M75" s="56">
        <f>'Source Data'!K75</f>
        <v>4785.8003253677416</v>
      </c>
      <c r="N75" s="74">
        <f>L75*M75</f>
        <v>0</v>
      </c>
      <c r="O75" s="290"/>
      <c r="P75" s="56">
        <f>'Source Data'!L75</f>
        <v>1914.3201301470965</v>
      </c>
      <c r="Q75" s="74">
        <f>O75*P75</f>
        <v>0</v>
      </c>
      <c r="R75" s="93">
        <v>0</v>
      </c>
      <c r="S75" s="56"/>
      <c r="T75" s="56"/>
      <c r="U75" s="57">
        <f t="shared" si="35"/>
        <v>0</v>
      </c>
      <c r="V75" s="93">
        <f>U75+R75</f>
        <v>0</v>
      </c>
      <c r="W75" s="74">
        <f>ROUND(V75*-0.25%,0)</f>
        <v>0</v>
      </c>
      <c r="X75" s="93">
        <f>SUM(V75:W75)</f>
        <v>0</v>
      </c>
      <c r="Y75" s="56"/>
      <c r="Z75" s="93">
        <f>ROUND(SUM(X75:Y75),0)</f>
        <v>0</v>
      </c>
      <c r="AA75" s="56"/>
      <c r="AB75" s="56">
        <f>Z75-AA75</f>
        <v>0</v>
      </c>
      <c r="AC75" s="93">
        <f>ROUND(AB75/$AC$88,0)</f>
        <v>0</v>
      </c>
      <c r="AD75" s="97">
        <f t="shared" si="29"/>
        <v>0</v>
      </c>
      <c r="AE75" s="75">
        <f>'Source Data'!N75</f>
        <v>3798</v>
      </c>
      <c r="AF75" s="90">
        <f>C75*AE75</f>
        <v>0</v>
      </c>
      <c r="AG75" s="271"/>
      <c r="AH75" s="75">
        <f>AG75*AE75</f>
        <v>0</v>
      </c>
      <c r="AI75" s="271"/>
      <c r="AJ75" s="77">
        <f t="shared" si="36"/>
        <v>0</v>
      </c>
      <c r="AK75" s="76">
        <f t="shared" si="37"/>
        <v>0</v>
      </c>
      <c r="AL75" s="90">
        <f>AK75+AF75</f>
        <v>0</v>
      </c>
      <c r="AM75" s="79">
        <f>ROUND(-0.25%*AL75,0)</f>
        <v>0</v>
      </c>
      <c r="AN75" s="90">
        <f>SUM(AL75:AM75)</f>
        <v>0</v>
      </c>
      <c r="AO75" s="56"/>
      <c r="AP75" s="90">
        <f>ROUND(SUM(AN75:AO75),0)</f>
        <v>0</v>
      </c>
      <c r="AQ75" s="77"/>
      <c r="AR75" s="77">
        <f>AP75-AQ75</f>
        <v>0</v>
      </c>
      <c r="AS75" s="90">
        <f>ROUND(AR75/$AS$88,0)</f>
        <v>0</v>
      </c>
      <c r="AT75" s="78">
        <f>Z75+AP75</f>
        <v>0</v>
      </c>
      <c r="AU75" s="87">
        <f>AC75+AS75</f>
        <v>0</v>
      </c>
      <c r="AV75" s="116"/>
      <c r="AW75" s="83"/>
      <c r="AX75" s="83">
        <f t="shared" si="33"/>
        <v>0</v>
      </c>
      <c r="AY75" s="83">
        <f t="shared" si="38"/>
        <v>0</v>
      </c>
    </row>
    <row r="76" spans="1:51" s="123" customFormat="1" ht="16.149999999999999" customHeight="1" thickBot="1" x14ac:dyDescent="0.25">
      <c r="A76" s="1402" t="s">
        <v>460</v>
      </c>
      <c r="B76" s="1408"/>
      <c r="C76" s="292">
        <f>SUM(C7:C75)</f>
        <v>846</v>
      </c>
      <c r="D76" s="252"/>
      <c r="E76" s="282">
        <f>SUM(E7:E75)</f>
        <v>3118872.8978281054</v>
      </c>
      <c r="F76" s="292">
        <v>646</v>
      </c>
      <c r="G76" s="252"/>
      <c r="H76" s="282">
        <v>327189.49731516524</v>
      </c>
      <c r="I76" s="292">
        <v>0</v>
      </c>
      <c r="J76" s="252"/>
      <c r="K76" s="282">
        <v>0</v>
      </c>
      <c r="L76" s="292">
        <v>62</v>
      </c>
      <c r="M76" s="252"/>
      <c r="N76" s="282">
        <v>215050.04782612305</v>
      </c>
      <c r="O76" s="292">
        <v>11</v>
      </c>
      <c r="P76" s="252"/>
      <c r="Q76" s="282">
        <v>16636.993812608624</v>
      </c>
      <c r="R76" s="293">
        <f t="shared" ref="R76:AU76" si="39">SUM(R7:R75)</f>
        <v>3677750</v>
      </c>
      <c r="S76" s="252">
        <f t="shared" si="39"/>
        <v>0</v>
      </c>
      <c r="T76" s="252">
        <f t="shared" si="39"/>
        <v>0</v>
      </c>
      <c r="U76" s="294">
        <f t="shared" si="39"/>
        <v>0</v>
      </c>
      <c r="V76" s="293">
        <f t="shared" si="39"/>
        <v>3677750</v>
      </c>
      <c r="W76" s="282">
        <f t="shared" si="39"/>
        <v>-9195</v>
      </c>
      <c r="X76" s="293">
        <f t="shared" si="39"/>
        <v>3668555</v>
      </c>
      <c r="Y76" s="282">
        <f t="shared" si="39"/>
        <v>0</v>
      </c>
      <c r="Z76" s="293">
        <f t="shared" si="39"/>
        <v>3668555</v>
      </c>
      <c r="AA76" s="252">
        <f t="shared" si="39"/>
        <v>0</v>
      </c>
      <c r="AB76" s="252">
        <f t="shared" si="39"/>
        <v>3668555</v>
      </c>
      <c r="AC76" s="293">
        <f t="shared" si="39"/>
        <v>305713</v>
      </c>
      <c r="AD76" s="249">
        <f t="shared" si="39"/>
        <v>3668555</v>
      </c>
      <c r="AE76" s="295">
        <f>'Source Data'!N76</f>
        <v>5169</v>
      </c>
      <c r="AF76" s="296">
        <f t="shared" si="39"/>
        <v>4194968</v>
      </c>
      <c r="AG76" s="292">
        <f t="shared" si="39"/>
        <v>0</v>
      </c>
      <c r="AH76" s="295">
        <f t="shared" si="39"/>
        <v>0</v>
      </c>
      <c r="AI76" s="292">
        <f t="shared" si="39"/>
        <v>0</v>
      </c>
      <c r="AJ76" s="297">
        <f t="shared" si="39"/>
        <v>0</v>
      </c>
      <c r="AK76" s="298">
        <f t="shared" si="39"/>
        <v>0</v>
      </c>
      <c r="AL76" s="296">
        <f t="shared" si="39"/>
        <v>4194968</v>
      </c>
      <c r="AM76" s="299">
        <f t="shared" si="39"/>
        <v>-10487</v>
      </c>
      <c r="AN76" s="296">
        <f t="shared" si="39"/>
        <v>4184481</v>
      </c>
      <c r="AO76" s="282">
        <f t="shared" ref="AO76" si="40">SUM(AO7:AO75)</f>
        <v>0</v>
      </c>
      <c r="AP76" s="296">
        <f t="shared" si="39"/>
        <v>4184481</v>
      </c>
      <c r="AQ76" s="297">
        <f t="shared" si="39"/>
        <v>0</v>
      </c>
      <c r="AR76" s="297">
        <f t="shared" si="39"/>
        <v>4184481</v>
      </c>
      <c r="AS76" s="296">
        <f t="shared" si="39"/>
        <v>348706</v>
      </c>
      <c r="AT76" s="300">
        <f t="shared" si="39"/>
        <v>7853036</v>
      </c>
      <c r="AU76" s="300">
        <f t="shared" si="39"/>
        <v>654419</v>
      </c>
      <c r="AV76" s="274"/>
      <c r="AW76" s="282">
        <f>SUM(AW7:AW75)</f>
        <v>0</v>
      </c>
      <c r="AX76" s="282">
        <f>SUM(AX7:AX75)</f>
        <v>10487</v>
      </c>
      <c r="AY76" s="282">
        <f>SUM(AY7:AY75)</f>
        <v>10487</v>
      </c>
    </row>
    <row r="77" spans="1:51" s="123" customFormat="1" ht="16.149999999999999" customHeight="1" thickTop="1" x14ac:dyDescent="0.2">
      <c r="A77" s="1409" t="s">
        <v>410</v>
      </c>
      <c r="B77" s="1410"/>
      <c r="C77" s="301"/>
      <c r="D77" s="279"/>
      <c r="E77" s="279"/>
      <c r="F77" s="301"/>
      <c r="G77" s="279"/>
      <c r="H77" s="279"/>
      <c r="I77" s="301"/>
      <c r="J77" s="279"/>
      <c r="K77" s="279"/>
      <c r="L77" s="301"/>
      <c r="M77" s="279"/>
      <c r="N77" s="279"/>
      <c r="O77" s="301"/>
      <c r="P77" s="279"/>
      <c r="Q77" s="279"/>
      <c r="R77" s="279"/>
      <c r="S77" s="279"/>
      <c r="T77" s="279"/>
      <c r="U77" s="279"/>
      <c r="V77" s="279"/>
      <c r="W77" s="279"/>
      <c r="X77" s="279"/>
      <c r="Y77" s="279"/>
      <c r="Z77" s="279"/>
      <c r="AA77" s="279"/>
      <c r="AB77" s="279"/>
      <c r="AC77" s="279"/>
      <c r="AD77" s="279"/>
      <c r="AE77" s="302"/>
      <c r="AF77" s="279"/>
      <c r="AG77" s="301"/>
      <c r="AH77" s="302"/>
      <c r="AI77" s="301"/>
      <c r="AJ77" s="279"/>
      <c r="AK77" s="279"/>
      <c r="AL77" s="279"/>
      <c r="AM77" s="279"/>
      <c r="AN77" s="279"/>
      <c r="AO77" s="279"/>
      <c r="AP77" s="279"/>
      <c r="AQ77" s="279"/>
      <c r="AR77" s="279"/>
      <c r="AS77" s="279"/>
      <c r="AT77" s="279"/>
      <c r="AU77" s="279"/>
      <c r="AV77" s="274"/>
      <c r="AW77" s="245"/>
      <c r="AX77" s="245"/>
      <c r="AY77" s="245"/>
    </row>
    <row r="78" spans="1:51" s="123" customFormat="1" ht="16.149999999999999" customHeight="1" x14ac:dyDescent="0.2">
      <c r="A78" s="1406" t="s">
        <v>411</v>
      </c>
      <c r="B78" s="1407"/>
      <c r="C78" s="170"/>
      <c r="D78" s="168"/>
      <c r="E78" s="168"/>
      <c r="F78" s="170"/>
      <c r="G78" s="168"/>
      <c r="H78" s="168"/>
      <c r="I78" s="170"/>
      <c r="J78" s="168"/>
      <c r="K78" s="168"/>
      <c r="L78" s="170"/>
      <c r="M78" s="168"/>
      <c r="N78" s="168"/>
      <c r="O78" s="170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97">
        <f>VLOOKUP($A$88,'4_Level 4'!$A$78:$R$214,5,FALSE)</f>
        <v>0</v>
      </c>
      <c r="AA78" s="173"/>
      <c r="AB78" s="168">
        <f>Z78-AA78</f>
        <v>0</v>
      </c>
      <c r="AC78" s="97">
        <f>ROUND(AB78/$AC$88,0)</f>
        <v>0</v>
      </c>
      <c r="AD78" s="97">
        <f>VLOOKUP($A$88,'4_Level 4'!$A$78:$R$214,5,FALSE)</f>
        <v>0</v>
      </c>
      <c r="AE78" s="168"/>
      <c r="AF78" s="168"/>
      <c r="AG78" s="170"/>
      <c r="AH78" s="168"/>
      <c r="AI78" s="170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75">
        <f t="shared" ref="AT78:AT83" si="41">Z78+AP78</f>
        <v>0</v>
      </c>
      <c r="AU78" s="175">
        <f>AC78+AS78</f>
        <v>0</v>
      </c>
      <c r="AV78" s="274"/>
      <c r="AW78" s="274"/>
      <c r="AX78" s="274"/>
      <c r="AY78" s="274"/>
    </row>
    <row r="79" spans="1:51" s="123" customFormat="1" ht="16.149999999999999" customHeight="1" x14ac:dyDescent="0.2">
      <c r="A79" s="1404" t="s">
        <v>430</v>
      </c>
      <c r="B79" s="1405"/>
      <c r="C79" s="170"/>
      <c r="D79" s="168"/>
      <c r="E79" s="168"/>
      <c r="F79" s="170"/>
      <c r="G79" s="168"/>
      <c r="H79" s="168"/>
      <c r="I79" s="170"/>
      <c r="J79" s="168"/>
      <c r="K79" s="168"/>
      <c r="L79" s="170"/>
      <c r="M79" s="168"/>
      <c r="N79" s="168"/>
      <c r="O79" s="170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72"/>
      <c r="AA79" s="173"/>
      <c r="AB79" s="168"/>
      <c r="AC79" s="172"/>
      <c r="AD79" s="97">
        <f>VLOOKUP($A$88,'4_Level 4'!$A$78:$R$214,10,FALSE)</f>
        <v>0</v>
      </c>
      <c r="AE79" s="168"/>
      <c r="AF79" s="168"/>
      <c r="AG79" s="170"/>
      <c r="AH79" s="168"/>
      <c r="AI79" s="170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75">
        <f t="shared" si="41"/>
        <v>0</v>
      </c>
      <c r="AU79" s="168"/>
      <c r="AV79" s="274"/>
      <c r="AW79" s="274"/>
      <c r="AX79" s="274"/>
      <c r="AY79" s="274"/>
    </row>
    <row r="80" spans="1:51" ht="16.149999999999999" customHeight="1" x14ac:dyDescent="0.2">
      <c r="A80" s="1417" t="s">
        <v>1544</v>
      </c>
      <c r="B80" s="1418"/>
      <c r="C80" s="170"/>
      <c r="D80" s="168"/>
      <c r="E80" s="168"/>
      <c r="F80" s="170"/>
      <c r="G80" s="168"/>
      <c r="H80" s="168"/>
      <c r="I80" s="170"/>
      <c r="J80" s="168"/>
      <c r="K80" s="168"/>
      <c r="L80" s="170"/>
      <c r="M80" s="168"/>
      <c r="N80" s="168"/>
      <c r="O80" s="170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97">
        <f>VLOOKUP($A$88,'4_Level 4'!$A$78:$R$214,12,FALSE)</f>
        <v>0</v>
      </c>
      <c r="AA80" s="173"/>
      <c r="AB80" s="168">
        <f>Z80-AA80</f>
        <v>0</v>
      </c>
      <c r="AC80" s="97">
        <f>ROUND(AB80/$AC$88,0)</f>
        <v>0</v>
      </c>
      <c r="AD80" s="97">
        <f>VLOOKUP($A$88,'4_Level 4'!$A$78:$R$214,12,FALSE)</f>
        <v>0</v>
      </c>
      <c r="AE80" s="168"/>
      <c r="AF80" s="168"/>
      <c r="AG80" s="170"/>
      <c r="AH80" s="168"/>
      <c r="AI80" s="170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75">
        <f t="shared" si="41"/>
        <v>0</v>
      </c>
      <c r="AU80" s="168"/>
      <c r="AV80" s="116"/>
      <c r="AW80" s="116"/>
      <c r="AX80" s="116"/>
      <c r="AY80" s="116"/>
    </row>
    <row r="81" spans="1:51" s="123" customFormat="1" ht="16.149999999999999" customHeight="1" x14ac:dyDescent="0.2">
      <c r="A81" s="1417" t="s">
        <v>429</v>
      </c>
      <c r="B81" s="1418"/>
      <c r="C81" s="170"/>
      <c r="D81" s="168"/>
      <c r="E81" s="168"/>
      <c r="F81" s="170"/>
      <c r="G81" s="168"/>
      <c r="H81" s="168"/>
      <c r="I81" s="170"/>
      <c r="J81" s="168"/>
      <c r="K81" s="168"/>
      <c r="L81" s="170"/>
      <c r="M81" s="168"/>
      <c r="N81" s="168"/>
      <c r="O81" s="170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72"/>
      <c r="AA81" s="173"/>
      <c r="AB81" s="168"/>
      <c r="AC81" s="172"/>
      <c r="AD81" s="97">
        <f>VLOOKUP($A$88,'4_Level 4'!$A$78:$R$214,13,FALSE)</f>
        <v>0</v>
      </c>
      <c r="AE81" s="168"/>
      <c r="AF81" s="168"/>
      <c r="AG81" s="170"/>
      <c r="AH81" s="168"/>
      <c r="AI81" s="170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75">
        <f t="shared" si="41"/>
        <v>0</v>
      </c>
      <c r="AU81" s="168"/>
      <c r="AV81" s="274"/>
      <c r="AW81" s="274"/>
      <c r="AX81" s="274"/>
      <c r="AY81" s="274"/>
    </row>
    <row r="82" spans="1:51" s="123" customFormat="1" ht="16.149999999999999" customHeight="1" x14ac:dyDescent="0.2">
      <c r="A82" s="1415" t="s">
        <v>254</v>
      </c>
      <c r="B82" s="1416"/>
      <c r="C82" s="171"/>
      <c r="D82" s="169"/>
      <c r="E82" s="169"/>
      <c r="F82" s="171"/>
      <c r="G82" s="169"/>
      <c r="H82" s="169"/>
      <c r="I82" s="171"/>
      <c r="J82" s="169"/>
      <c r="K82" s="169"/>
      <c r="L82" s="171"/>
      <c r="M82" s="169"/>
      <c r="N82" s="169"/>
      <c r="O82" s="171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95">
        <f>VLOOKUP($A$88,'4_Level 4'!$A$78:$R$214,17,FALSE)</f>
        <v>9735</v>
      </c>
      <c r="AA82" s="53"/>
      <c r="AB82" s="169">
        <f>Z82-AA82</f>
        <v>9735</v>
      </c>
      <c r="AC82" s="95">
        <f>ROUND(AB82/$AC$88,0)</f>
        <v>811</v>
      </c>
      <c r="AD82" s="95">
        <f>VLOOKUP($A$88,'4_Level 4'!$A$78:$R$214,17,FALSE)</f>
        <v>9735</v>
      </c>
      <c r="AE82" s="169"/>
      <c r="AF82" s="169"/>
      <c r="AG82" s="171"/>
      <c r="AH82" s="169"/>
      <c r="AI82" s="171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76">
        <f t="shared" si="41"/>
        <v>9735</v>
      </c>
      <c r="AU82" s="176">
        <f>AC82+AS82</f>
        <v>811</v>
      </c>
      <c r="AV82" s="274"/>
      <c r="AW82" s="274"/>
      <c r="AX82" s="274"/>
      <c r="AY82" s="274"/>
    </row>
    <row r="83" spans="1:51" s="123" customFormat="1" ht="16.149999999999999" customHeight="1" x14ac:dyDescent="0.2">
      <c r="A83" s="1415" t="s">
        <v>1440</v>
      </c>
      <c r="B83" s="1416"/>
      <c r="C83" s="1047"/>
      <c r="D83" s="1048"/>
      <c r="E83" s="1048"/>
      <c r="F83" s="1047"/>
      <c r="G83" s="1048"/>
      <c r="H83" s="1048"/>
      <c r="I83" s="1047"/>
      <c r="J83" s="1048"/>
      <c r="K83" s="1048"/>
      <c r="L83" s="1047"/>
      <c r="M83" s="1048"/>
      <c r="N83" s="1048"/>
      <c r="O83" s="1047"/>
      <c r="P83" s="1048"/>
      <c r="Q83" s="1048"/>
      <c r="R83" s="1048"/>
      <c r="S83" s="1048"/>
      <c r="T83" s="1048"/>
      <c r="U83" s="1048"/>
      <c r="V83" s="1048"/>
      <c r="W83" s="1048"/>
      <c r="X83" s="1048"/>
      <c r="Y83" s="1048">
        <f>VLOOKUP($A88,[1]Summary!$A$87:$K$122,11,FALSE)</f>
        <v>0</v>
      </c>
      <c r="Z83" s="1049">
        <f>VLOOKUP(A88,[1]Summary!$A$87:$K$122,11,FALSE)</f>
        <v>0</v>
      </c>
      <c r="AA83" s="1050"/>
      <c r="AB83" s="1048">
        <f>Z83-AA83</f>
        <v>0</v>
      </c>
      <c r="AC83" s="1049">
        <f>ROUND(AB83/$AC$88,0)</f>
        <v>0</v>
      </c>
      <c r="AD83" s="1049">
        <f>VLOOKUP($A88,[1]Summary!$A$87:$K$122,11,FALSE)</f>
        <v>0</v>
      </c>
      <c r="AE83" s="1048"/>
      <c r="AF83" s="1048"/>
      <c r="AG83" s="1047"/>
      <c r="AH83" s="1048"/>
      <c r="AI83" s="1047"/>
      <c r="AJ83" s="1048"/>
      <c r="AK83" s="1048"/>
      <c r="AL83" s="1048"/>
      <c r="AM83" s="1048"/>
      <c r="AN83" s="1048"/>
      <c r="AO83" s="1048"/>
      <c r="AP83" s="1048"/>
      <c r="AQ83" s="1048"/>
      <c r="AR83" s="1048"/>
      <c r="AS83" s="1048"/>
      <c r="AT83" s="1051">
        <f t="shared" si="41"/>
        <v>0</v>
      </c>
      <c r="AU83" s="1051">
        <f>AC83+AS83</f>
        <v>0</v>
      </c>
      <c r="AV83" s="274"/>
      <c r="AW83" s="274"/>
      <c r="AX83" s="274"/>
      <c r="AY83" s="274"/>
    </row>
    <row r="84" spans="1:51" s="123" customFormat="1" ht="16.149999999999999" customHeight="1" thickBot="1" x14ac:dyDescent="0.25">
      <c r="A84" s="1402" t="s">
        <v>461</v>
      </c>
      <c r="B84" s="1403"/>
      <c r="C84" s="248">
        <f>SUM(C76:C83)</f>
        <v>846</v>
      </c>
      <c r="D84" s="247"/>
      <c r="E84" s="273">
        <f t="shared" ref="E84" si="42">SUM(E76:E83)</f>
        <v>3118872.8978281054</v>
      </c>
      <c r="F84" s="248">
        <v>646</v>
      </c>
      <c r="G84" s="247"/>
      <c r="H84" s="273">
        <v>327189.49731516524</v>
      </c>
      <c r="I84" s="248">
        <v>0</v>
      </c>
      <c r="J84" s="247"/>
      <c r="K84" s="273">
        <v>0</v>
      </c>
      <c r="L84" s="248">
        <v>62</v>
      </c>
      <c r="M84" s="247"/>
      <c r="N84" s="273">
        <v>215050.04782612305</v>
      </c>
      <c r="O84" s="248">
        <v>11</v>
      </c>
      <c r="P84" s="247"/>
      <c r="Q84" s="273">
        <v>16636.993812608624</v>
      </c>
      <c r="R84" s="247">
        <f t="shared" ref="R84:AD84" si="43">SUM(R76:R83)</f>
        <v>3677750</v>
      </c>
      <c r="S84" s="247">
        <f t="shared" si="43"/>
        <v>0</v>
      </c>
      <c r="T84" s="247">
        <f t="shared" si="43"/>
        <v>0</v>
      </c>
      <c r="U84" s="247">
        <f t="shared" si="43"/>
        <v>0</v>
      </c>
      <c r="V84" s="247">
        <f t="shared" si="43"/>
        <v>3677750</v>
      </c>
      <c r="W84" s="247">
        <f t="shared" si="43"/>
        <v>-9195</v>
      </c>
      <c r="X84" s="247">
        <f t="shared" si="43"/>
        <v>3668555</v>
      </c>
      <c r="Y84" s="273">
        <f t="shared" si="43"/>
        <v>0</v>
      </c>
      <c r="Z84" s="249">
        <f t="shared" si="43"/>
        <v>3678290</v>
      </c>
      <c r="AA84" s="247">
        <f t="shared" si="43"/>
        <v>0</v>
      </c>
      <c r="AB84" s="247">
        <f t="shared" si="43"/>
        <v>3678290</v>
      </c>
      <c r="AC84" s="249">
        <f t="shared" si="43"/>
        <v>306524</v>
      </c>
      <c r="AD84" s="249">
        <f t="shared" si="43"/>
        <v>3678290</v>
      </c>
      <c r="AE84" s="174"/>
      <c r="AF84" s="247">
        <f t="shared" ref="AF84:AU84" si="44">SUM(AF76:AF83)</f>
        <v>4194968</v>
      </c>
      <c r="AG84" s="248">
        <f t="shared" si="44"/>
        <v>0</v>
      </c>
      <c r="AH84" s="174">
        <f t="shared" si="44"/>
        <v>0</v>
      </c>
      <c r="AI84" s="248">
        <f t="shared" si="44"/>
        <v>0</v>
      </c>
      <c r="AJ84" s="247">
        <f t="shared" si="44"/>
        <v>0</v>
      </c>
      <c r="AK84" s="247">
        <f t="shared" si="44"/>
        <v>0</v>
      </c>
      <c r="AL84" s="247">
        <f t="shared" si="44"/>
        <v>4194968</v>
      </c>
      <c r="AM84" s="247">
        <f t="shared" si="44"/>
        <v>-10487</v>
      </c>
      <c r="AN84" s="247">
        <f t="shared" si="44"/>
        <v>4184481</v>
      </c>
      <c r="AO84" s="247">
        <f t="shared" si="44"/>
        <v>0</v>
      </c>
      <c r="AP84" s="247">
        <f t="shared" si="44"/>
        <v>4184481</v>
      </c>
      <c r="AQ84" s="247">
        <f t="shared" si="44"/>
        <v>0</v>
      </c>
      <c r="AR84" s="247">
        <f t="shared" si="44"/>
        <v>4184481</v>
      </c>
      <c r="AS84" s="247">
        <f t="shared" si="44"/>
        <v>348706</v>
      </c>
      <c r="AT84" s="275">
        <f t="shared" si="44"/>
        <v>7862771</v>
      </c>
      <c r="AU84" s="275">
        <f t="shared" si="44"/>
        <v>655230</v>
      </c>
      <c r="AV84" s="274"/>
      <c r="AW84" s="274"/>
      <c r="AX84" s="274"/>
      <c r="AY84" s="274"/>
    </row>
    <row r="85" spans="1:51" ht="16.149999999999999" customHeight="1" thickTop="1" x14ac:dyDescent="0.2"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6"/>
      <c r="R85" s="116"/>
      <c r="S85" s="116"/>
      <c r="T85" s="116"/>
      <c r="U85" s="116"/>
      <c r="V85" s="116"/>
      <c r="W85" s="116"/>
      <c r="X85" s="274"/>
      <c r="Y85" s="116"/>
      <c r="Z85" s="116"/>
      <c r="AA85" s="116"/>
      <c r="AB85" s="116"/>
      <c r="AC85" s="116"/>
      <c r="AD85" s="116"/>
      <c r="AE85" s="116"/>
      <c r="AF85" s="116"/>
    </row>
    <row r="86" spans="1:51" ht="16.149999999999999" customHeight="1" x14ac:dyDescent="0.2">
      <c r="D86" s="116"/>
      <c r="E86" s="116"/>
      <c r="F86" s="116"/>
      <c r="G86" s="116"/>
      <c r="H86" s="838"/>
      <c r="I86" s="838"/>
      <c r="J86" s="838"/>
      <c r="K86" s="838"/>
      <c r="L86" s="838"/>
      <c r="M86" s="838"/>
      <c r="N86" s="838"/>
      <c r="O86" s="838"/>
      <c r="P86" s="838"/>
      <c r="Q86" s="838"/>
      <c r="R86" s="116"/>
      <c r="S86" s="116"/>
      <c r="T86" s="116"/>
      <c r="U86" s="116"/>
      <c r="V86" s="116"/>
      <c r="W86" s="116"/>
      <c r="X86" s="274"/>
      <c r="Y86" s="116"/>
      <c r="Z86" s="116"/>
      <c r="AA86" s="116"/>
      <c r="AB86" s="116"/>
      <c r="AC86" s="116"/>
      <c r="AD86" s="116"/>
      <c r="AE86" s="116"/>
      <c r="AF86" s="116"/>
    </row>
    <row r="87" spans="1:51" ht="16.149999999999999" customHeight="1" x14ac:dyDescent="0.2">
      <c r="H87" s="113"/>
      <c r="I87" s="113"/>
      <c r="J87" s="1482"/>
      <c r="K87" s="839"/>
      <c r="L87" s="839"/>
      <c r="M87" s="1482"/>
      <c r="N87" s="839"/>
      <c r="O87" s="839"/>
      <c r="P87" s="1482"/>
      <c r="Q87" s="839"/>
    </row>
    <row r="88" spans="1:51" x14ac:dyDescent="0.2">
      <c r="A88" s="322" t="s">
        <v>562</v>
      </c>
      <c r="H88" s="113"/>
      <c r="I88" s="113"/>
      <c r="J88" s="1482"/>
      <c r="K88" s="839"/>
      <c r="L88" s="839"/>
      <c r="M88" s="1482"/>
      <c r="N88" s="839"/>
      <c r="O88" s="839"/>
      <c r="P88" s="1482"/>
      <c r="Q88" s="839"/>
      <c r="AC88" s="108">
        <v>12</v>
      </c>
      <c r="AS88" s="108">
        <f>AC88</f>
        <v>12</v>
      </c>
    </row>
    <row r="89" spans="1:51" x14ac:dyDescent="0.2">
      <c r="H89" s="113"/>
      <c r="I89" s="113"/>
      <c r="J89" s="113"/>
      <c r="K89" s="113"/>
      <c r="L89" s="113"/>
      <c r="M89" s="113"/>
      <c r="N89" s="113"/>
      <c r="O89" s="113"/>
      <c r="P89" s="113"/>
      <c r="Q89" s="113"/>
    </row>
  </sheetData>
  <mergeCells count="48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T1:AT3"/>
    <mergeCell ref="AU1:AU3"/>
    <mergeCell ref="AS2:AS3"/>
    <mergeCell ref="AP2:AP3"/>
    <mergeCell ref="AQ2:AQ3"/>
    <mergeCell ref="AR2:AR3"/>
    <mergeCell ref="AL1:AS1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7:P88"/>
    <mergeCell ref="A80:B80"/>
    <mergeCell ref="A81:B81"/>
    <mergeCell ref="A82:B82"/>
    <mergeCell ref="A84:B84"/>
    <mergeCell ref="J87:J88"/>
    <mergeCell ref="M87:M88"/>
    <mergeCell ref="A83:B83"/>
    <mergeCell ref="A77:B77"/>
    <mergeCell ref="A78:B78"/>
    <mergeCell ref="C2:C3"/>
    <mergeCell ref="D2:E2"/>
    <mergeCell ref="F2:H2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July 2018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>
    <tabColor rgb="FF92D050"/>
  </sheetPr>
  <dimension ref="A1:AY89"/>
  <sheetViews>
    <sheetView view="pageBreakPreview" zoomScaleNormal="100" zoomScaleSheetLayoutView="100" workbookViewId="0">
      <pane xSplit="2" ySplit="6" topLeftCell="C7" activePane="bottomRight" state="frozen"/>
      <selection activeCell="E17" sqref="E17"/>
      <selection pane="topRight" activeCell="E17" sqref="E17"/>
      <selection pane="bottomLeft" activeCell="E17" sqref="E17"/>
      <selection pane="bottomRight" activeCell="E17" sqref="E17"/>
    </sheetView>
  </sheetViews>
  <sheetFormatPr defaultColWidth="8.85546875" defaultRowHeight="12.75" x14ac:dyDescent="0.2"/>
  <cols>
    <col min="1" max="1" width="5" style="108" customWidth="1"/>
    <col min="2" max="2" width="28.140625" style="108" customWidth="1"/>
    <col min="3" max="3" width="12.140625" style="108" bestFit="1" customWidth="1"/>
    <col min="4" max="4" width="13.85546875" style="108" customWidth="1"/>
    <col min="5" max="5" width="12.28515625" style="108" customWidth="1"/>
    <col min="6" max="6" width="11.28515625" style="108" customWidth="1"/>
    <col min="7" max="7" width="10.85546875" style="108" customWidth="1"/>
    <col min="8" max="9" width="11.28515625" style="108" customWidth="1"/>
    <col min="10" max="10" width="10.85546875" style="108" customWidth="1"/>
    <col min="11" max="12" width="11.28515625" style="108" customWidth="1"/>
    <col min="13" max="13" width="8.5703125" style="108" customWidth="1"/>
    <col min="14" max="15" width="11.28515625" style="108" customWidth="1"/>
    <col min="16" max="16" width="8.5703125" style="108" customWidth="1"/>
    <col min="17" max="17" width="11.28515625" style="108" customWidth="1"/>
    <col min="18" max="18" width="10.7109375" style="108" bestFit="1" customWidth="1"/>
    <col min="19" max="21" width="13.85546875" style="108" customWidth="1"/>
    <col min="22" max="22" width="11.85546875" style="108" bestFit="1" customWidth="1"/>
    <col min="23" max="23" width="10.85546875" style="108" bestFit="1" customWidth="1"/>
    <col min="24" max="24" width="12.7109375" style="108" customWidth="1"/>
    <col min="25" max="25" width="13.28515625" style="108" bestFit="1" customWidth="1"/>
    <col min="26" max="26" width="17.5703125" style="108" customWidth="1"/>
    <col min="27" max="28" width="11.28515625" style="108" customWidth="1"/>
    <col min="29" max="29" width="10.7109375" style="108" customWidth="1"/>
    <col min="30" max="30" width="16.42578125" style="108" customWidth="1"/>
    <col min="31" max="32" width="15.85546875" style="108" customWidth="1"/>
    <col min="33" max="37" width="15.7109375" style="108" customWidth="1"/>
    <col min="38" max="38" width="15.140625" style="108" customWidth="1"/>
    <col min="39" max="39" width="10.85546875" style="108" customWidth="1"/>
    <col min="40" max="40" width="15" style="108" customWidth="1"/>
    <col min="41" max="41" width="13.42578125" style="108" customWidth="1"/>
    <col min="42" max="42" width="16.28515625" style="108" customWidth="1"/>
    <col min="43" max="44" width="13.85546875" style="108" customWidth="1"/>
    <col min="45" max="45" width="15.5703125" style="108" customWidth="1"/>
    <col min="46" max="47" width="14.42578125" style="108" bestFit="1" customWidth="1"/>
    <col min="48" max="48" width="8.85546875" style="108"/>
    <col min="49" max="50" width="12.28515625" style="108" customWidth="1"/>
    <col min="51" max="51" width="10" style="108" bestFit="1" customWidth="1"/>
    <col min="52" max="16384" width="8.85546875" style="108"/>
  </cols>
  <sheetData>
    <row r="1" spans="1:51" ht="19.899999999999999" customHeight="1" x14ac:dyDescent="0.2">
      <c r="A1" s="1486" t="s">
        <v>642</v>
      </c>
      <c r="B1" s="1487"/>
      <c r="C1" s="1379" t="s">
        <v>315</v>
      </c>
      <c r="D1" s="1380"/>
      <c r="E1" s="1380"/>
      <c r="F1" s="1380"/>
      <c r="G1" s="1380"/>
      <c r="H1" s="1380"/>
      <c r="I1" s="1380"/>
      <c r="J1" s="1380"/>
      <c r="K1" s="1381"/>
      <c r="L1" s="1412" t="s">
        <v>315</v>
      </c>
      <c r="M1" s="1413"/>
      <c r="N1" s="1413"/>
      <c r="O1" s="1413"/>
      <c r="P1" s="1413"/>
      <c r="Q1" s="1413"/>
      <c r="R1" s="1413"/>
      <c r="S1" s="1413"/>
      <c r="T1" s="1413"/>
      <c r="U1" s="1414"/>
      <c r="V1" s="1379" t="s">
        <v>315</v>
      </c>
      <c r="W1" s="1380"/>
      <c r="X1" s="1380"/>
      <c r="Y1" s="1380"/>
      <c r="Z1" s="1380"/>
      <c r="AA1" s="1380"/>
      <c r="AB1" s="1380"/>
      <c r="AC1" s="1380"/>
      <c r="AD1" s="1381"/>
      <c r="AE1" s="1478" t="s">
        <v>450</v>
      </c>
      <c r="AF1" s="1478"/>
      <c r="AG1" s="1478"/>
      <c r="AH1" s="1478"/>
      <c r="AI1" s="1478"/>
      <c r="AJ1" s="1478"/>
      <c r="AK1" s="1478"/>
      <c r="AL1" s="1485" t="s">
        <v>450</v>
      </c>
      <c r="AM1" s="1485"/>
      <c r="AN1" s="1485"/>
      <c r="AO1" s="1485"/>
      <c r="AP1" s="1485"/>
      <c r="AQ1" s="1485"/>
      <c r="AR1" s="1485"/>
      <c r="AS1" s="1485"/>
      <c r="AT1" s="1481" t="s">
        <v>326</v>
      </c>
      <c r="AU1" s="1481" t="s">
        <v>327</v>
      </c>
      <c r="AW1" s="283"/>
      <c r="AX1" s="283"/>
      <c r="AY1" s="283"/>
    </row>
    <row r="2" spans="1:51" ht="30" customHeight="1" x14ac:dyDescent="0.2">
      <c r="A2" s="1488"/>
      <c r="B2" s="1489"/>
      <c r="C2" s="1386" t="s">
        <v>1284</v>
      </c>
      <c r="D2" s="1480" t="s">
        <v>731</v>
      </c>
      <c r="E2" s="1480"/>
      <c r="F2" s="1376" t="s">
        <v>1378</v>
      </c>
      <c r="G2" s="1390"/>
      <c r="H2" s="1391"/>
      <c r="I2" s="1479" t="s">
        <v>1375</v>
      </c>
      <c r="J2" s="1479"/>
      <c r="K2" s="1479"/>
      <c r="L2" s="1479" t="s">
        <v>1376</v>
      </c>
      <c r="M2" s="1479"/>
      <c r="N2" s="1479"/>
      <c r="O2" s="1479" t="s">
        <v>1377</v>
      </c>
      <c r="P2" s="1479"/>
      <c r="Q2" s="1479"/>
      <c r="R2" s="1386" t="s">
        <v>501</v>
      </c>
      <c r="S2" s="1392" t="s">
        <v>230</v>
      </c>
      <c r="T2" s="1392"/>
      <c r="U2" s="1392"/>
      <c r="V2" s="1386" t="s">
        <v>502</v>
      </c>
      <c r="W2" s="1386" t="s">
        <v>452</v>
      </c>
      <c r="X2" s="1386" t="s">
        <v>503</v>
      </c>
      <c r="Y2" s="1400" t="s">
        <v>1321</v>
      </c>
      <c r="Z2" s="1386" t="s">
        <v>1384</v>
      </c>
      <c r="AA2" s="1386" t="s">
        <v>270</v>
      </c>
      <c r="AB2" s="1386" t="s">
        <v>271</v>
      </c>
      <c r="AC2" s="1386" t="s">
        <v>233</v>
      </c>
      <c r="AD2" s="1386" t="s">
        <v>1385</v>
      </c>
      <c r="AE2" s="1483" t="s">
        <v>1287</v>
      </c>
      <c r="AF2" s="1476" t="s">
        <v>1442</v>
      </c>
      <c r="AG2" s="1477" t="s">
        <v>230</v>
      </c>
      <c r="AH2" s="1477"/>
      <c r="AI2" s="1477"/>
      <c r="AJ2" s="1477"/>
      <c r="AK2" s="1477"/>
      <c r="AL2" s="1476" t="s">
        <v>1443</v>
      </c>
      <c r="AM2" s="1476" t="s">
        <v>1447</v>
      </c>
      <c r="AN2" s="1476" t="s">
        <v>1444</v>
      </c>
      <c r="AO2" s="1400" t="s">
        <v>1321</v>
      </c>
      <c r="AP2" s="1476" t="s">
        <v>1445</v>
      </c>
      <c r="AQ2" s="1476" t="s">
        <v>294</v>
      </c>
      <c r="AR2" s="1476" t="s">
        <v>271</v>
      </c>
      <c r="AS2" s="1476" t="s">
        <v>1446</v>
      </c>
      <c r="AT2" s="1481"/>
      <c r="AU2" s="1481"/>
      <c r="AW2" s="284"/>
      <c r="AX2" s="284"/>
      <c r="AY2" s="284"/>
    </row>
    <row r="3" spans="1:51" ht="95.25" customHeight="1" x14ac:dyDescent="0.2">
      <c r="A3" s="1490"/>
      <c r="B3" s="1491"/>
      <c r="C3" s="1386"/>
      <c r="D3" s="1005" t="s">
        <v>708</v>
      </c>
      <c r="E3" s="1005" t="s">
        <v>325</v>
      </c>
      <c r="F3" s="1005" t="s">
        <v>1283</v>
      </c>
      <c r="G3" s="1005" t="s">
        <v>454</v>
      </c>
      <c r="H3" s="1005" t="s">
        <v>325</v>
      </c>
      <c r="I3" s="1005" t="s">
        <v>1282</v>
      </c>
      <c r="J3" s="1005" t="s">
        <v>454</v>
      </c>
      <c r="K3" s="1005" t="s">
        <v>325</v>
      </c>
      <c r="L3" s="1005" t="s">
        <v>1281</v>
      </c>
      <c r="M3" s="1005" t="s">
        <v>472</v>
      </c>
      <c r="N3" s="1005" t="s">
        <v>325</v>
      </c>
      <c r="O3" s="1005" t="s">
        <v>1281</v>
      </c>
      <c r="P3" s="1005" t="s">
        <v>472</v>
      </c>
      <c r="Q3" s="1005" t="s">
        <v>325</v>
      </c>
      <c r="R3" s="1386"/>
      <c r="S3" s="1006" t="s">
        <v>1279</v>
      </c>
      <c r="T3" s="1006" t="s">
        <v>1280</v>
      </c>
      <c r="U3" s="1006" t="s">
        <v>232</v>
      </c>
      <c r="V3" s="1386"/>
      <c r="W3" s="1386"/>
      <c r="X3" s="1386"/>
      <c r="Y3" s="1401"/>
      <c r="Z3" s="1386"/>
      <c r="AA3" s="1386"/>
      <c r="AB3" s="1386"/>
      <c r="AC3" s="1386"/>
      <c r="AD3" s="1386"/>
      <c r="AE3" s="1484"/>
      <c r="AF3" s="1476"/>
      <c r="AG3" s="1006" t="s">
        <v>1289</v>
      </c>
      <c r="AH3" s="1006" t="s">
        <v>1290</v>
      </c>
      <c r="AI3" s="1006" t="s">
        <v>1288</v>
      </c>
      <c r="AJ3" s="1006" t="s">
        <v>1292</v>
      </c>
      <c r="AK3" s="1006" t="s">
        <v>232</v>
      </c>
      <c r="AL3" s="1476"/>
      <c r="AM3" s="1476"/>
      <c r="AN3" s="1476"/>
      <c r="AO3" s="1401"/>
      <c r="AP3" s="1476"/>
      <c r="AQ3" s="1476"/>
      <c r="AR3" s="1476"/>
      <c r="AS3" s="1476"/>
      <c r="AT3" s="1481"/>
      <c r="AU3" s="1481"/>
      <c r="AW3" s="856" t="s">
        <v>511</v>
      </c>
      <c r="AX3" s="856" t="s">
        <v>512</v>
      </c>
      <c r="AY3" s="856" t="s">
        <v>432</v>
      </c>
    </row>
    <row r="4" spans="1:51" ht="16.149999999999999" customHeight="1" x14ac:dyDescent="0.2">
      <c r="A4" s="285"/>
      <c r="B4" s="286"/>
      <c r="C4" s="287">
        <v>1</v>
      </c>
      <c r="D4" s="287">
        <f t="shared" ref="D4:AY4" si="0">C4+1</f>
        <v>2</v>
      </c>
      <c r="E4" s="287">
        <f t="shared" si="0"/>
        <v>3</v>
      </c>
      <c r="F4" s="287">
        <f t="shared" si="0"/>
        <v>4</v>
      </c>
      <c r="G4" s="287">
        <f t="shared" si="0"/>
        <v>5</v>
      </c>
      <c r="H4" s="287">
        <f t="shared" si="0"/>
        <v>6</v>
      </c>
      <c r="I4" s="287">
        <f t="shared" si="0"/>
        <v>7</v>
      </c>
      <c r="J4" s="287">
        <f t="shared" si="0"/>
        <v>8</v>
      </c>
      <c r="K4" s="287">
        <f t="shared" si="0"/>
        <v>9</v>
      </c>
      <c r="L4" s="287">
        <f t="shared" si="0"/>
        <v>10</v>
      </c>
      <c r="M4" s="287">
        <f t="shared" si="0"/>
        <v>11</v>
      </c>
      <c r="N4" s="287">
        <f t="shared" si="0"/>
        <v>12</v>
      </c>
      <c r="O4" s="287">
        <f t="shared" si="0"/>
        <v>13</v>
      </c>
      <c r="P4" s="287">
        <f t="shared" si="0"/>
        <v>14</v>
      </c>
      <c r="Q4" s="287">
        <f t="shared" si="0"/>
        <v>15</v>
      </c>
      <c r="R4" s="287">
        <f t="shared" si="0"/>
        <v>16</v>
      </c>
      <c r="S4" s="287">
        <f t="shared" si="0"/>
        <v>17</v>
      </c>
      <c r="T4" s="287">
        <f t="shared" si="0"/>
        <v>18</v>
      </c>
      <c r="U4" s="287">
        <f t="shared" si="0"/>
        <v>19</v>
      </c>
      <c r="V4" s="287">
        <f t="shared" si="0"/>
        <v>20</v>
      </c>
      <c r="W4" s="287">
        <f t="shared" si="0"/>
        <v>21</v>
      </c>
      <c r="X4" s="287">
        <f t="shared" si="0"/>
        <v>22</v>
      </c>
      <c r="Y4" s="287">
        <f t="shared" si="0"/>
        <v>23</v>
      </c>
      <c r="Z4" s="287">
        <f t="shared" si="0"/>
        <v>24</v>
      </c>
      <c r="AA4" s="287">
        <f t="shared" si="0"/>
        <v>25</v>
      </c>
      <c r="AB4" s="287">
        <f t="shared" si="0"/>
        <v>26</v>
      </c>
      <c r="AC4" s="287">
        <f t="shared" si="0"/>
        <v>27</v>
      </c>
      <c r="AD4" s="287">
        <f t="shared" si="0"/>
        <v>28</v>
      </c>
      <c r="AE4" s="287">
        <f t="shared" si="0"/>
        <v>29</v>
      </c>
      <c r="AF4" s="287">
        <f t="shared" si="0"/>
        <v>30</v>
      </c>
      <c r="AG4" s="287">
        <f t="shared" si="0"/>
        <v>31</v>
      </c>
      <c r="AH4" s="287">
        <f t="shared" si="0"/>
        <v>32</v>
      </c>
      <c r="AI4" s="287">
        <f t="shared" si="0"/>
        <v>33</v>
      </c>
      <c r="AJ4" s="287">
        <f t="shared" si="0"/>
        <v>34</v>
      </c>
      <c r="AK4" s="287">
        <f t="shared" si="0"/>
        <v>35</v>
      </c>
      <c r="AL4" s="287">
        <f t="shared" si="0"/>
        <v>36</v>
      </c>
      <c r="AM4" s="287">
        <f t="shared" si="0"/>
        <v>37</v>
      </c>
      <c r="AN4" s="287">
        <f t="shared" si="0"/>
        <v>38</v>
      </c>
      <c r="AO4" s="287">
        <f t="shared" si="0"/>
        <v>39</v>
      </c>
      <c r="AP4" s="287">
        <f t="shared" si="0"/>
        <v>40</v>
      </c>
      <c r="AQ4" s="287">
        <f t="shared" si="0"/>
        <v>41</v>
      </c>
      <c r="AR4" s="287">
        <f t="shared" si="0"/>
        <v>42</v>
      </c>
      <c r="AS4" s="287">
        <f t="shared" si="0"/>
        <v>43</v>
      </c>
      <c r="AT4" s="287">
        <f t="shared" si="0"/>
        <v>44</v>
      </c>
      <c r="AU4" s="287">
        <f t="shared" si="0"/>
        <v>45</v>
      </c>
      <c r="AV4" s="287">
        <f t="shared" si="0"/>
        <v>46</v>
      </c>
      <c r="AW4" s="287">
        <f t="shared" si="0"/>
        <v>47</v>
      </c>
      <c r="AX4" s="287">
        <f t="shared" si="0"/>
        <v>48</v>
      </c>
      <c r="AY4" s="287">
        <f t="shared" si="0"/>
        <v>49</v>
      </c>
    </row>
    <row r="5" spans="1:51" s="1129" customFormat="1" ht="31.5" customHeight="1" x14ac:dyDescent="0.2">
      <c r="A5" s="1126"/>
      <c r="B5" s="1126"/>
      <c r="C5" s="1156" t="s">
        <v>1061</v>
      </c>
      <c r="D5" s="940" t="s">
        <v>1129</v>
      </c>
      <c r="E5" s="940" t="s">
        <v>1063</v>
      </c>
      <c r="F5" s="1156" t="s">
        <v>1374</v>
      </c>
      <c r="G5" s="1156" t="s">
        <v>1074</v>
      </c>
      <c r="H5" s="1156" t="s">
        <v>1130</v>
      </c>
      <c r="I5" s="1156" t="s">
        <v>1373</v>
      </c>
      <c r="J5" s="1156" t="s">
        <v>1076</v>
      </c>
      <c r="K5" s="1156" t="s">
        <v>1131</v>
      </c>
      <c r="L5" s="1156" t="s">
        <v>1371</v>
      </c>
      <c r="M5" s="1156" t="s">
        <v>1078</v>
      </c>
      <c r="N5" s="1156" t="s">
        <v>1132</v>
      </c>
      <c r="O5" s="1156" t="s">
        <v>1372</v>
      </c>
      <c r="P5" s="1156" t="s">
        <v>1080</v>
      </c>
      <c r="Q5" s="1156" t="s">
        <v>1133</v>
      </c>
      <c r="R5" s="1156" t="s">
        <v>1424</v>
      </c>
      <c r="S5" s="1156" t="s">
        <v>1363</v>
      </c>
      <c r="T5" s="1156" t="s">
        <v>1364</v>
      </c>
      <c r="U5" s="1156" t="s">
        <v>1135</v>
      </c>
      <c r="V5" s="1156" t="s">
        <v>1136</v>
      </c>
      <c r="W5" s="1156" t="s">
        <v>1137</v>
      </c>
      <c r="X5" s="1156" t="s">
        <v>1138</v>
      </c>
      <c r="Y5" s="1156" t="s">
        <v>1069</v>
      </c>
      <c r="Z5" s="939" t="s">
        <v>1567</v>
      </c>
      <c r="AA5" s="939" t="s">
        <v>1419</v>
      </c>
      <c r="AB5" s="939" t="s">
        <v>1141</v>
      </c>
      <c r="AC5" s="939" t="s">
        <v>1427</v>
      </c>
      <c r="AD5" s="939" t="s">
        <v>1568</v>
      </c>
      <c r="AE5" s="939" t="s">
        <v>1102</v>
      </c>
      <c r="AF5" s="939" t="s">
        <v>1144</v>
      </c>
      <c r="AG5" s="939" t="s">
        <v>1363</v>
      </c>
      <c r="AH5" s="939" t="s">
        <v>1145</v>
      </c>
      <c r="AI5" s="939" t="s">
        <v>1364</v>
      </c>
      <c r="AJ5" s="939" t="s">
        <v>1146</v>
      </c>
      <c r="AK5" s="939" t="s">
        <v>1147</v>
      </c>
      <c r="AL5" s="939" t="s">
        <v>1148</v>
      </c>
      <c r="AM5" s="939" t="s">
        <v>1149</v>
      </c>
      <c r="AN5" s="939" t="s">
        <v>1150</v>
      </c>
      <c r="AO5" s="939" t="s">
        <v>1069</v>
      </c>
      <c r="AP5" s="939" t="s">
        <v>1120</v>
      </c>
      <c r="AQ5" s="939" t="s">
        <v>1414</v>
      </c>
      <c r="AR5" s="939" t="s">
        <v>1122</v>
      </c>
      <c r="AS5" s="939" t="s">
        <v>1422</v>
      </c>
      <c r="AT5" s="939" t="s">
        <v>1125</v>
      </c>
      <c r="AU5" s="939" t="s">
        <v>1126</v>
      </c>
      <c r="AV5" s="939"/>
      <c r="AW5" s="939" t="s">
        <v>1152</v>
      </c>
      <c r="AX5" s="939" t="s">
        <v>1128</v>
      </c>
      <c r="AY5" s="939" t="s">
        <v>1127</v>
      </c>
    </row>
    <row r="6" spans="1:51" s="1129" customFormat="1" ht="31.5" hidden="1" customHeight="1" x14ac:dyDescent="0.2">
      <c r="A6" s="1130"/>
      <c r="B6" s="1130"/>
      <c r="C6" s="943" t="s">
        <v>816</v>
      </c>
      <c r="D6" s="943" t="s">
        <v>816</v>
      </c>
      <c r="E6" s="943" t="s">
        <v>817</v>
      </c>
      <c r="F6" s="943" t="s">
        <v>924</v>
      </c>
      <c r="G6" s="943" t="s">
        <v>816</v>
      </c>
      <c r="H6" s="943" t="s">
        <v>817</v>
      </c>
      <c r="I6" s="943" t="s">
        <v>924</v>
      </c>
      <c r="J6" s="943" t="s">
        <v>816</v>
      </c>
      <c r="K6" s="943" t="s">
        <v>817</v>
      </c>
      <c r="L6" s="943" t="s">
        <v>924</v>
      </c>
      <c r="M6" s="943" t="s">
        <v>816</v>
      </c>
      <c r="N6" s="943" t="s">
        <v>817</v>
      </c>
      <c r="O6" s="943" t="s">
        <v>924</v>
      </c>
      <c r="P6" s="943" t="s">
        <v>816</v>
      </c>
      <c r="Q6" s="943" t="s">
        <v>817</v>
      </c>
      <c r="R6" s="943" t="s">
        <v>817</v>
      </c>
      <c r="S6" s="943" t="s">
        <v>1068</v>
      </c>
      <c r="T6" s="943" t="s">
        <v>1068</v>
      </c>
      <c r="U6" s="943" t="s">
        <v>817</v>
      </c>
      <c r="V6" s="943" t="s">
        <v>817</v>
      </c>
      <c r="W6" s="943" t="s">
        <v>817</v>
      </c>
      <c r="X6" s="943" t="s">
        <v>817</v>
      </c>
      <c r="Y6" s="943" t="s">
        <v>1069</v>
      </c>
      <c r="Z6" s="943" t="s">
        <v>1090</v>
      </c>
      <c r="AA6" s="943" t="s">
        <v>1100</v>
      </c>
      <c r="AB6" s="943" t="s">
        <v>817</v>
      </c>
      <c r="AC6" s="943" t="s">
        <v>817</v>
      </c>
      <c r="AD6" s="943" t="s">
        <v>1091</v>
      </c>
      <c r="AE6" s="943" t="s">
        <v>816</v>
      </c>
      <c r="AF6" s="943" t="s">
        <v>817</v>
      </c>
      <c r="AG6" s="943" t="s">
        <v>1068</v>
      </c>
      <c r="AH6" s="943" t="s">
        <v>817</v>
      </c>
      <c r="AI6" s="943" t="s">
        <v>1068</v>
      </c>
      <c r="AJ6" s="943" t="s">
        <v>817</v>
      </c>
      <c r="AK6" s="943" t="s">
        <v>817</v>
      </c>
      <c r="AL6" s="943" t="s">
        <v>817</v>
      </c>
      <c r="AM6" s="943" t="s">
        <v>817</v>
      </c>
      <c r="AN6" s="943" t="s">
        <v>817</v>
      </c>
      <c r="AO6" s="943" t="s">
        <v>1069</v>
      </c>
      <c r="AP6" s="943" t="s">
        <v>817</v>
      </c>
      <c r="AQ6" s="943" t="s">
        <v>1100</v>
      </c>
      <c r="AR6" s="943" t="s">
        <v>817</v>
      </c>
      <c r="AS6" s="943" t="s">
        <v>817</v>
      </c>
      <c r="AT6" s="943" t="s">
        <v>817</v>
      </c>
      <c r="AU6" s="943" t="s">
        <v>817</v>
      </c>
      <c r="AV6" s="943"/>
      <c r="AW6" s="943" t="s">
        <v>1099</v>
      </c>
      <c r="AX6" s="943" t="s">
        <v>817</v>
      </c>
      <c r="AY6" s="943" t="s">
        <v>817</v>
      </c>
    </row>
    <row r="7" spans="1:51" ht="16.149999999999999" customHeight="1" x14ac:dyDescent="0.2">
      <c r="A7" s="58">
        <v>1</v>
      </c>
      <c r="B7" s="59" t="s">
        <v>6</v>
      </c>
      <c r="C7" s="270">
        <f>'8_2.1.18 SIS'!T7</f>
        <v>9</v>
      </c>
      <c r="D7" s="60">
        <f>'Source Data'!H7</f>
        <v>4656.7326768902658</v>
      </c>
      <c r="E7" s="65">
        <f>C7*D7</f>
        <v>41910.59409201239</v>
      </c>
      <c r="F7" s="289"/>
      <c r="G7" s="60">
        <f>'Source Data'!I7</f>
        <v>658.97263654491974</v>
      </c>
      <c r="H7" s="65">
        <f>F7*G7</f>
        <v>0</v>
      </c>
      <c r="I7" s="289"/>
      <c r="J7" s="60">
        <f>'Source Data'!J7</f>
        <v>179.71980996679628</v>
      </c>
      <c r="K7" s="65">
        <f>I7*J7</f>
        <v>0</v>
      </c>
      <c r="L7" s="289"/>
      <c r="M7" s="60">
        <f>'Source Data'!K7</f>
        <v>4492.9952491699069</v>
      </c>
      <c r="N7" s="65">
        <f>L7*M7</f>
        <v>0</v>
      </c>
      <c r="O7" s="289"/>
      <c r="P7" s="60">
        <f>'Source Data'!L7</f>
        <v>1797.1980996679629</v>
      </c>
      <c r="Q7" s="65">
        <f>O7*P7</f>
        <v>0</v>
      </c>
      <c r="R7" s="92">
        <v>51675</v>
      </c>
      <c r="S7" s="60"/>
      <c r="T7" s="60"/>
      <c r="U7" s="61">
        <f t="shared" ref="U7:U38" si="1">S7+T7</f>
        <v>0</v>
      </c>
      <c r="V7" s="92">
        <f t="shared" ref="V7:V70" si="2">U7+R7</f>
        <v>51675</v>
      </c>
      <c r="W7" s="65">
        <f>ROUND(V7*-0.25%,0)</f>
        <v>-129</v>
      </c>
      <c r="X7" s="92">
        <f>SUM(V7:W7)</f>
        <v>51546</v>
      </c>
      <c r="Y7" s="60">
        <f>[1]Willow!$G7</f>
        <v>0</v>
      </c>
      <c r="Z7" s="92">
        <f>ROUND(SUM(X7:Y7),0)</f>
        <v>51546</v>
      </c>
      <c r="AA7" s="60"/>
      <c r="AB7" s="60">
        <f>Z7-AA7</f>
        <v>51546</v>
      </c>
      <c r="AC7" s="92">
        <f>ROUND(AB7/$AC$88,0)</f>
        <v>4296</v>
      </c>
      <c r="AD7" s="96">
        <f t="shared" ref="AD7:AD38" si="3">Z7</f>
        <v>51546</v>
      </c>
      <c r="AE7" s="66">
        <f>'Source Data'!N7</f>
        <v>2506</v>
      </c>
      <c r="AF7" s="89">
        <f t="shared" ref="AF7:AF38" si="4">C7*AE7</f>
        <v>22554</v>
      </c>
      <c r="AG7" s="270"/>
      <c r="AH7" s="66">
        <f>AG7*AE7</f>
        <v>0</v>
      </c>
      <c r="AI7" s="270"/>
      <c r="AJ7" s="68">
        <f t="shared" ref="AJ7:AJ38" si="5">AE7*AI7*0.5</f>
        <v>0</v>
      </c>
      <c r="AK7" s="67">
        <f t="shared" ref="AK7:AK38" si="6">AH7+AJ7</f>
        <v>0</v>
      </c>
      <c r="AL7" s="89">
        <f>AK7+AF7</f>
        <v>22554</v>
      </c>
      <c r="AM7" s="70">
        <f>ROUND(-0.25%*AL7,0)</f>
        <v>-56</v>
      </c>
      <c r="AN7" s="89">
        <f>SUM(AL7:AM7)</f>
        <v>22498</v>
      </c>
      <c r="AO7" s="60">
        <f>[1]Willow!$M7</f>
        <v>11950</v>
      </c>
      <c r="AP7" s="89">
        <f>ROUND(SUM(AN7:AO7),0)</f>
        <v>34448</v>
      </c>
      <c r="AQ7" s="68"/>
      <c r="AR7" s="68">
        <f>AP7-AQ7</f>
        <v>34448</v>
      </c>
      <c r="AS7" s="89">
        <f>ROUND(AR7/$AS$88,0)</f>
        <v>2871</v>
      </c>
      <c r="AT7" s="69">
        <f t="shared" ref="AT7:AT70" si="7">Z7+AP7</f>
        <v>85994</v>
      </c>
      <c r="AU7" s="86">
        <f t="shared" ref="AU7:AU70" si="8">AC7+AS7</f>
        <v>7167</v>
      </c>
      <c r="AV7" s="116"/>
      <c r="AW7" s="65"/>
      <c r="AX7" s="65">
        <f t="shared" ref="AX7:AX38" si="9">-AM7</f>
        <v>56</v>
      </c>
      <c r="AY7" s="65">
        <f t="shared" ref="AY7:AY38" si="10">AX7-AW7</f>
        <v>56</v>
      </c>
    </row>
    <row r="8" spans="1:51" ht="16.149999999999999" customHeight="1" x14ac:dyDescent="0.2">
      <c r="A8" s="54">
        <v>2</v>
      </c>
      <c r="B8" s="55" t="s">
        <v>7</v>
      </c>
      <c r="C8" s="271">
        <f>'8_2.1.18 SIS'!T8</f>
        <v>0</v>
      </c>
      <c r="D8" s="56">
        <f>'Source Data'!H8</f>
        <v>5855.7282403587005</v>
      </c>
      <c r="E8" s="74">
        <f t="shared" ref="E8:E71" si="11">C8*D8</f>
        <v>0</v>
      </c>
      <c r="F8" s="290"/>
      <c r="G8" s="56">
        <f>'Source Data'!I8</f>
        <v>744.36686504426837</v>
      </c>
      <c r="H8" s="74">
        <f t="shared" ref="H8:H71" si="12">F8*G8</f>
        <v>0</v>
      </c>
      <c r="I8" s="290"/>
      <c r="J8" s="56">
        <f>'Source Data'!J8</f>
        <v>203.00914501207316</v>
      </c>
      <c r="K8" s="74">
        <f t="shared" ref="K8:K71" si="13">I8*J8</f>
        <v>0</v>
      </c>
      <c r="L8" s="290"/>
      <c r="M8" s="56">
        <f>'Source Data'!K8</f>
        <v>5075.2286253018301</v>
      </c>
      <c r="N8" s="74">
        <f t="shared" ref="N8:N71" si="14">L8*M8</f>
        <v>0</v>
      </c>
      <c r="O8" s="290"/>
      <c r="P8" s="56">
        <f>'Source Data'!L8</f>
        <v>2030.0914501207317</v>
      </c>
      <c r="Q8" s="74">
        <f t="shared" ref="Q8:Q71" si="15">O8*P8</f>
        <v>0</v>
      </c>
      <c r="R8" s="93">
        <v>0</v>
      </c>
      <c r="S8" s="56"/>
      <c r="T8" s="56"/>
      <c r="U8" s="57">
        <f t="shared" si="1"/>
        <v>0</v>
      </c>
      <c r="V8" s="93">
        <f t="shared" si="2"/>
        <v>0</v>
      </c>
      <c r="W8" s="74">
        <f t="shared" ref="W8:W71" si="16">ROUND(V8*-0.25%,0)</f>
        <v>0</v>
      </c>
      <c r="X8" s="93">
        <f t="shared" ref="X8:X71" si="17">SUM(V8:W8)</f>
        <v>0</v>
      </c>
      <c r="Y8" s="56">
        <f>[1]Willow!$G8</f>
        <v>0</v>
      </c>
      <c r="Z8" s="93">
        <f t="shared" ref="Z8:Z71" si="18">ROUND(SUM(X8:Y8),0)</f>
        <v>0</v>
      </c>
      <c r="AA8" s="56"/>
      <c r="AB8" s="56">
        <f t="shared" ref="AB8:AB71" si="19">Z8-AA8</f>
        <v>0</v>
      </c>
      <c r="AC8" s="93">
        <f t="shared" ref="AC8:AC71" si="20">ROUND(AB8/$AC$88,0)</f>
        <v>0</v>
      </c>
      <c r="AD8" s="97">
        <f t="shared" si="3"/>
        <v>0</v>
      </c>
      <c r="AE8" s="75">
        <f>'Source Data'!N8</f>
        <v>2883</v>
      </c>
      <c r="AF8" s="90">
        <f t="shared" si="4"/>
        <v>0</v>
      </c>
      <c r="AG8" s="271"/>
      <c r="AH8" s="75">
        <f t="shared" ref="AH8:AH71" si="21">AG8*AE8</f>
        <v>0</v>
      </c>
      <c r="AI8" s="271"/>
      <c r="AJ8" s="77">
        <f t="shared" si="5"/>
        <v>0</v>
      </c>
      <c r="AK8" s="76">
        <f t="shared" si="6"/>
        <v>0</v>
      </c>
      <c r="AL8" s="90">
        <f t="shared" ref="AL8:AL71" si="22">AK8+AF8</f>
        <v>0</v>
      </c>
      <c r="AM8" s="79">
        <f t="shared" ref="AM8:AM71" si="23">ROUND(-0.25%*AL8,0)</f>
        <v>0</v>
      </c>
      <c r="AN8" s="90">
        <f t="shared" ref="AN8:AN71" si="24">SUM(AL8:AM8)</f>
        <v>0</v>
      </c>
      <c r="AO8" s="56">
        <f>[1]Willow!$M8</f>
        <v>0</v>
      </c>
      <c r="AP8" s="90">
        <f t="shared" ref="AP8:AP71" si="25">ROUND(SUM(AN8:AO8),0)</f>
        <v>0</v>
      </c>
      <c r="AQ8" s="77"/>
      <c r="AR8" s="77">
        <f t="shared" ref="AR8:AR71" si="26">AP8-AQ8</f>
        <v>0</v>
      </c>
      <c r="AS8" s="90">
        <f t="shared" ref="AS8:AS71" si="27">ROUND(AR8/$AS$88,0)</f>
        <v>0</v>
      </c>
      <c r="AT8" s="78">
        <f t="shared" si="7"/>
        <v>0</v>
      </c>
      <c r="AU8" s="87">
        <f t="shared" si="8"/>
        <v>0</v>
      </c>
      <c r="AV8" s="116"/>
      <c r="AW8" s="74"/>
      <c r="AX8" s="74">
        <f t="shared" si="9"/>
        <v>0</v>
      </c>
      <c r="AY8" s="74">
        <f t="shared" si="10"/>
        <v>0</v>
      </c>
    </row>
    <row r="9" spans="1:51" ht="16.149999999999999" customHeight="1" x14ac:dyDescent="0.2">
      <c r="A9" s="54">
        <v>3</v>
      </c>
      <c r="B9" s="55" t="s">
        <v>8</v>
      </c>
      <c r="C9" s="271">
        <f>'8_2.1.18 SIS'!T9</f>
        <v>0</v>
      </c>
      <c r="D9" s="56">
        <f>'Source Data'!H9</f>
        <v>3742.2866078757875</v>
      </c>
      <c r="E9" s="74">
        <f t="shared" si="11"/>
        <v>0</v>
      </c>
      <c r="F9" s="290"/>
      <c r="G9" s="56">
        <f>'Source Data'!I9</f>
        <v>529.43529443774321</v>
      </c>
      <c r="H9" s="74">
        <f t="shared" si="12"/>
        <v>0</v>
      </c>
      <c r="I9" s="290"/>
      <c r="J9" s="56">
        <f>'Source Data'!J9</f>
        <v>144.39144393756632</v>
      </c>
      <c r="K9" s="74">
        <f t="shared" si="13"/>
        <v>0</v>
      </c>
      <c r="L9" s="290"/>
      <c r="M9" s="56">
        <f>'Source Data'!K9</f>
        <v>3609.7860984391582</v>
      </c>
      <c r="N9" s="74">
        <f t="shared" si="14"/>
        <v>0</v>
      </c>
      <c r="O9" s="290"/>
      <c r="P9" s="56">
        <f>'Source Data'!L9</f>
        <v>1443.9144393756631</v>
      </c>
      <c r="Q9" s="74">
        <f t="shared" si="15"/>
        <v>0</v>
      </c>
      <c r="R9" s="93">
        <v>0</v>
      </c>
      <c r="S9" s="56"/>
      <c r="T9" s="56"/>
      <c r="U9" s="57">
        <f t="shared" si="1"/>
        <v>0</v>
      </c>
      <c r="V9" s="93">
        <f t="shared" si="2"/>
        <v>0</v>
      </c>
      <c r="W9" s="74">
        <f t="shared" si="16"/>
        <v>0</v>
      </c>
      <c r="X9" s="93">
        <f t="shared" si="17"/>
        <v>0</v>
      </c>
      <c r="Y9" s="56">
        <f>[1]Willow!$G9</f>
        <v>0</v>
      </c>
      <c r="Z9" s="93">
        <f t="shared" si="18"/>
        <v>0</v>
      </c>
      <c r="AA9" s="56"/>
      <c r="AB9" s="56">
        <f t="shared" si="19"/>
        <v>0</v>
      </c>
      <c r="AC9" s="93">
        <f t="shared" si="20"/>
        <v>0</v>
      </c>
      <c r="AD9" s="97">
        <f t="shared" si="3"/>
        <v>0</v>
      </c>
      <c r="AE9" s="75">
        <f>'Source Data'!N9</f>
        <v>6285</v>
      </c>
      <c r="AF9" s="90">
        <f t="shared" si="4"/>
        <v>0</v>
      </c>
      <c r="AG9" s="271"/>
      <c r="AH9" s="75">
        <f t="shared" si="21"/>
        <v>0</v>
      </c>
      <c r="AI9" s="271"/>
      <c r="AJ9" s="77">
        <f t="shared" si="5"/>
        <v>0</v>
      </c>
      <c r="AK9" s="76">
        <f t="shared" si="6"/>
        <v>0</v>
      </c>
      <c r="AL9" s="90">
        <f t="shared" si="22"/>
        <v>0</v>
      </c>
      <c r="AM9" s="79">
        <f t="shared" si="23"/>
        <v>0</v>
      </c>
      <c r="AN9" s="90">
        <f t="shared" si="24"/>
        <v>0</v>
      </c>
      <c r="AO9" s="56">
        <f>[1]Willow!$M9</f>
        <v>0</v>
      </c>
      <c r="AP9" s="90">
        <f t="shared" si="25"/>
        <v>0</v>
      </c>
      <c r="AQ9" s="77"/>
      <c r="AR9" s="77">
        <f t="shared" si="26"/>
        <v>0</v>
      </c>
      <c r="AS9" s="90">
        <f t="shared" si="27"/>
        <v>0</v>
      </c>
      <c r="AT9" s="78">
        <f t="shared" si="7"/>
        <v>0</v>
      </c>
      <c r="AU9" s="87">
        <f t="shared" si="8"/>
        <v>0</v>
      </c>
      <c r="AV9" s="116"/>
      <c r="AW9" s="74"/>
      <c r="AX9" s="74">
        <f t="shared" si="9"/>
        <v>0</v>
      </c>
      <c r="AY9" s="74">
        <f t="shared" si="10"/>
        <v>0</v>
      </c>
    </row>
    <row r="10" spans="1:51" ht="16.149999999999999" customHeight="1" x14ac:dyDescent="0.2">
      <c r="A10" s="54">
        <v>4</v>
      </c>
      <c r="B10" s="55" t="s">
        <v>9</v>
      </c>
      <c r="C10" s="271">
        <f>'8_2.1.18 SIS'!T10</f>
        <v>0</v>
      </c>
      <c r="D10" s="56">
        <f>'Source Data'!H10</f>
        <v>5202.4303933253823</v>
      </c>
      <c r="E10" s="74">
        <f t="shared" si="11"/>
        <v>0</v>
      </c>
      <c r="F10" s="290"/>
      <c r="G10" s="56">
        <f>'Source Data'!I10</f>
        <v>687.66452541183287</v>
      </c>
      <c r="H10" s="74">
        <f t="shared" si="12"/>
        <v>0</v>
      </c>
      <c r="I10" s="290"/>
      <c r="J10" s="56">
        <f>'Source Data'!J10</f>
        <v>187.54487056686349</v>
      </c>
      <c r="K10" s="74">
        <f t="shared" si="13"/>
        <v>0</v>
      </c>
      <c r="L10" s="290"/>
      <c r="M10" s="56">
        <f>'Source Data'!K10</f>
        <v>4688.6217641715884</v>
      </c>
      <c r="N10" s="74">
        <f t="shared" si="14"/>
        <v>0</v>
      </c>
      <c r="O10" s="290"/>
      <c r="P10" s="56">
        <f>'Source Data'!L10</f>
        <v>1875.4487056686353</v>
      </c>
      <c r="Q10" s="74">
        <f t="shared" si="15"/>
        <v>0</v>
      </c>
      <c r="R10" s="93">
        <v>0</v>
      </c>
      <c r="S10" s="56"/>
      <c r="T10" s="56"/>
      <c r="U10" s="57">
        <f t="shared" si="1"/>
        <v>0</v>
      </c>
      <c r="V10" s="93">
        <f t="shared" si="2"/>
        <v>0</v>
      </c>
      <c r="W10" s="74">
        <f t="shared" si="16"/>
        <v>0</v>
      </c>
      <c r="X10" s="93">
        <f t="shared" si="17"/>
        <v>0</v>
      </c>
      <c r="Y10" s="56">
        <f>[1]Willow!$G10</f>
        <v>0</v>
      </c>
      <c r="Z10" s="93">
        <f t="shared" si="18"/>
        <v>0</v>
      </c>
      <c r="AA10" s="56"/>
      <c r="AB10" s="56">
        <f t="shared" si="19"/>
        <v>0</v>
      </c>
      <c r="AC10" s="93">
        <f t="shared" si="20"/>
        <v>0</v>
      </c>
      <c r="AD10" s="97">
        <f t="shared" si="3"/>
        <v>0</v>
      </c>
      <c r="AE10" s="75">
        <f>'Source Data'!N10</f>
        <v>3620</v>
      </c>
      <c r="AF10" s="90">
        <f t="shared" si="4"/>
        <v>0</v>
      </c>
      <c r="AG10" s="271"/>
      <c r="AH10" s="75">
        <f t="shared" si="21"/>
        <v>0</v>
      </c>
      <c r="AI10" s="271"/>
      <c r="AJ10" s="77">
        <f t="shared" si="5"/>
        <v>0</v>
      </c>
      <c r="AK10" s="76">
        <f t="shared" si="6"/>
        <v>0</v>
      </c>
      <c r="AL10" s="90">
        <f t="shared" si="22"/>
        <v>0</v>
      </c>
      <c r="AM10" s="79">
        <f t="shared" si="23"/>
        <v>0</v>
      </c>
      <c r="AN10" s="90">
        <f t="shared" si="24"/>
        <v>0</v>
      </c>
      <c r="AO10" s="56">
        <f>[1]Willow!$M10</f>
        <v>0</v>
      </c>
      <c r="AP10" s="90">
        <f t="shared" si="25"/>
        <v>0</v>
      </c>
      <c r="AQ10" s="77"/>
      <c r="AR10" s="77">
        <f t="shared" si="26"/>
        <v>0</v>
      </c>
      <c r="AS10" s="90">
        <f t="shared" si="27"/>
        <v>0</v>
      </c>
      <c r="AT10" s="78">
        <f t="shared" si="7"/>
        <v>0</v>
      </c>
      <c r="AU10" s="87">
        <f t="shared" si="8"/>
        <v>0</v>
      </c>
      <c r="AV10" s="116"/>
      <c r="AW10" s="74"/>
      <c r="AX10" s="74">
        <f t="shared" si="9"/>
        <v>0</v>
      </c>
      <c r="AY10" s="74">
        <f t="shared" si="10"/>
        <v>0</v>
      </c>
    </row>
    <row r="11" spans="1:51" ht="16.149999999999999" customHeight="1" x14ac:dyDescent="0.2">
      <c r="A11" s="49">
        <v>5</v>
      </c>
      <c r="B11" s="50" t="s">
        <v>10</v>
      </c>
      <c r="C11" s="272">
        <f>'8_2.1.18 SIS'!T11</f>
        <v>0</v>
      </c>
      <c r="D11" s="51">
        <f>'Source Data'!H11</f>
        <v>4616.1188110316743</v>
      </c>
      <c r="E11" s="80">
        <f t="shared" si="11"/>
        <v>0</v>
      </c>
      <c r="F11" s="291"/>
      <c r="G11" s="51">
        <f>'Source Data'!I11</f>
        <v>699.44299073701018</v>
      </c>
      <c r="H11" s="80">
        <f t="shared" si="12"/>
        <v>0</v>
      </c>
      <c r="I11" s="291"/>
      <c r="J11" s="51">
        <f>'Source Data'!J11</f>
        <v>190.75717929191185</v>
      </c>
      <c r="K11" s="80">
        <f t="shared" si="13"/>
        <v>0</v>
      </c>
      <c r="L11" s="291"/>
      <c r="M11" s="51">
        <f>'Source Data'!K11</f>
        <v>4768.9294822977972</v>
      </c>
      <c r="N11" s="80">
        <f t="shared" si="14"/>
        <v>0</v>
      </c>
      <c r="O11" s="291"/>
      <c r="P11" s="51">
        <f>'Source Data'!L11</f>
        <v>1907.5717929191187</v>
      </c>
      <c r="Q11" s="80">
        <f t="shared" si="15"/>
        <v>0</v>
      </c>
      <c r="R11" s="94">
        <v>0</v>
      </c>
      <c r="S11" s="51"/>
      <c r="T11" s="51"/>
      <c r="U11" s="52">
        <f t="shared" si="1"/>
        <v>0</v>
      </c>
      <c r="V11" s="94">
        <f t="shared" si="2"/>
        <v>0</v>
      </c>
      <c r="W11" s="80">
        <f t="shared" si="16"/>
        <v>0</v>
      </c>
      <c r="X11" s="94">
        <f t="shared" si="17"/>
        <v>0</v>
      </c>
      <c r="Y11" s="51">
        <f>[1]Willow!$G11</f>
        <v>0</v>
      </c>
      <c r="Z11" s="94">
        <f t="shared" si="18"/>
        <v>0</v>
      </c>
      <c r="AA11" s="53"/>
      <c r="AB11" s="51">
        <f t="shared" si="19"/>
        <v>0</v>
      </c>
      <c r="AC11" s="95">
        <f t="shared" si="20"/>
        <v>0</v>
      </c>
      <c r="AD11" s="95">
        <f t="shared" si="3"/>
        <v>0</v>
      </c>
      <c r="AE11" s="71">
        <f>'Source Data'!N11</f>
        <v>2115</v>
      </c>
      <c r="AF11" s="91">
        <f t="shared" si="4"/>
        <v>0</v>
      </c>
      <c r="AG11" s="272"/>
      <c r="AH11" s="71">
        <f t="shared" si="21"/>
        <v>0</v>
      </c>
      <c r="AI11" s="272"/>
      <c r="AJ11" s="72">
        <f t="shared" si="5"/>
        <v>0</v>
      </c>
      <c r="AK11" s="73">
        <f t="shared" si="6"/>
        <v>0</v>
      </c>
      <c r="AL11" s="91">
        <f t="shared" si="22"/>
        <v>0</v>
      </c>
      <c r="AM11" s="82">
        <f t="shared" si="23"/>
        <v>0</v>
      </c>
      <c r="AN11" s="91">
        <f t="shared" si="24"/>
        <v>0</v>
      </c>
      <c r="AO11" s="51">
        <f>[1]Willow!$M11</f>
        <v>0</v>
      </c>
      <c r="AP11" s="91">
        <f t="shared" si="25"/>
        <v>0</v>
      </c>
      <c r="AQ11" s="72"/>
      <c r="AR11" s="72">
        <f t="shared" si="26"/>
        <v>0</v>
      </c>
      <c r="AS11" s="91">
        <f t="shared" si="27"/>
        <v>0</v>
      </c>
      <c r="AT11" s="81">
        <f t="shared" si="7"/>
        <v>0</v>
      </c>
      <c r="AU11" s="88">
        <f t="shared" si="8"/>
        <v>0</v>
      </c>
      <c r="AV11" s="116"/>
      <c r="AW11" s="80"/>
      <c r="AX11" s="80">
        <f t="shared" si="9"/>
        <v>0</v>
      </c>
      <c r="AY11" s="80">
        <f t="shared" si="10"/>
        <v>0</v>
      </c>
    </row>
    <row r="12" spans="1:51" ht="16.149999999999999" customHeight="1" x14ac:dyDescent="0.2">
      <c r="A12" s="58">
        <v>6</v>
      </c>
      <c r="B12" s="59" t="s">
        <v>11</v>
      </c>
      <c r="C12" s="270">
        <f>'8_2.1.18 SIS'!T12</f>
        <v>0</v>
      </c>
      <c r="D12" s="60">
        <f>'Source Data'!H12</f>
        <v>4932.8589889938785</v>
      </c>
      <c r="E12" s="65">
        <f t="shared" si="11"/>
        <v>0</v>
      </c>
      <c r="F12" s="289"/>
      <c r="G12" s="60">
        <f>'Source Data'!I12</f>
        <v>671.54041297688354</v>
      </c>
      <c r="H12" s="65">
        <f t="shared" si="12"/>
        <v>0</v>
      </c>
      <c r="I12" s="289"/>
      <c r="J12" s="60">
        <f>'Source Data'!J12</f>
        <v>183.14738535733184</v>
      </c>
      <c r="K12" s="65">
        <f t="shared" si="13"/>
        <v>0</v>
      </c>
      <c r="L12" s="289"/>
      <c r="M12" s="60">
        <f>'Source Data'!K12</f>
        <v>4578.6846339332969</v>
      </c>
      <c r="N12" s="65">
        <f t="shared" si="14"/>
        <v>0</v>
      </c>
      <c r="O12" s="289"/>
      <c r="P12" s="60">
        <f>'Source Data'!L12</f>
        <v>1831.4738535733186</v>
      </c>
      <c r="Q12" s="65">
        <f t="shared" si="15"/>
        <v>0</v>
      </c>
      <c r="R12" s="92">
        <v>0</v>
      </c>
      <c r="S12" s="60"/>
      <c r="T12" s="60"/>
      <c r="U12" s="61">
        <f t="shared" si="1"/>
        <v>0</v>
      </c>
      <c r="V12" s="92">
        <f t="shared" si="2"/>
        <v>0</v>
      </c>
      <c r="W12" s="65">
        <f t="shared" si="16"/>
        <v>0</v>
      </c>
      <c r="X12" s="92">
        <f t="shared" si="17"/>
        <v>0</v>
      </c>
      <c r="Y12" s="60">
        <f>[1]Willow!$G12</f>
        <v>0</v>
      </c>
      <c r="Z12" s="92">
        <f t="shared" si="18"/>
        <v>0</v>
      </c>
      <c r="AA12" s="60"/>
      <c r="AB12" s="60">
        <f t="shared" si="19"/>
        <v>0</v>
      </c>
      <c r="AC12" s="92">
        <f t="shared" si="20"/>
        <v>0</v>
      </c>
      <c r="AD12" s="96">
        <f t="shared" si="3"/>
        <v>0</v>
      </c>
      <c r="AE12" s="66">
        <f>'Source Data'!N12</f>
        <v>4073</v>
      </c>
      <c r="AF12" s="89">
        <f t="shared" si="4"/>
        <v>0</v>
      </c>
      <c r="AG12" s="270"/>
      <c r="AH12" s="66">
        <f t="shared" si="21"/>
        <v>0</v>
      </c>
      <c r="AI12" s="270"/>
      <c r="AJ12" s="68">
        <f t="shared" si="5"/>
        <v>0</v>
      </c>
      <c r="AK12" s="67">
        <f t="shared" si="6"/>
        <v>0</v>
      </c>
      <c r="AL12" s="89">
        <f t="shared" si="22"/>
        <v>0</v>
      </c>
      <c r="AM12" s="70">
        <f t="shared" si="23"/>
        <v>0</v>
      </c>
      <c r="AN12" s="89">
        <f t="shared" si="24"/>
        <v>0</v>
      </c>
      <c r="AO12" s="60">
        <f>[1]Willow!$M12</f>
        <v>0</v>
      </c>
      <c r="AP12" s="89">
        <f t="shared" si="25"/>
        <v>0</v>
      </c>
      <c r="AQ12" s="68"/>
      <c r="AR12" s="68">
        <f t="shared" si="26"/>
        <v>0</v>
      </c>
      <c r="AS12" s="89">
        <f t="shared" si="27"/>
        <v>0</v>
      </c>
      <c r="AT12" s="69">
        <f t="shared" si="7"/>
        <v>0</v>
      </c>
      <c r="AU12" s="86">
        <f t="shared" si="8"/>
        <v>0</v>
      </c>
      <c r="AV12" s="116"/>
      <c r="AW12" s="65"/>
      <c r="AX12" s="65">
        <f t="shared" si="9"/>
        <v>0</v>
      </c>
      <c r="AY12" s="65">
        <f t="shared" si="10"/>
        <v>0</v>
      </c>
    </row>
    <row r="13" spans="1:51" ht="16.149999999999999" customHeight="1" x14ac:dyDescent="0.2">
      <c r="A13" s="54">
        <v>7</v>
      </c>
      <c r="B13" s="55" t="s">
        <v>12</v>
      </c>
      <c r="C13" s="271">
        <f>'8_2.1.18 SIS'!T13</f>
        <v>0</v>
      </c>
      <c r="D13" s="56">
        <f>'Source Data'!H13</f>
        <v>3079.9485560845051</v>
      </c>
      <c r="E13" s="74">
        <f t="shared" si="11"/>
        <v>0</v>
      </c>
      <c r="F13" s="290"/>
      <c r="G13" s="56">
        <f>'Source Data'!I13</f>
        <v>422.20328372683736</v>
      </c>
      <c r="H13" s="74">
        <f t="shared" si="12"/>
        <v>0</v>
      </c>
      <c r="I13" s="290"/>
      <c r="J13" s="56">
        <f>'Source Data'!J13</f>
        <v>115.14635010731928</v>
      </c>
      <c r="K13" s="74">
        <f t="shared" si="13"/>
        <v>0</v>
      </c>
      <c r="L13" s="290"/>
      <c r="M13" s="56">
        <f>'Source Data'!K13</f>
        <v>2878.6587526829821</v>
      </c>
      <c r="N13" s="74">
        <f t="shared" si="14"/>
        <v>0</v>
      </c>
      <c r="O13" s="290"/>
      <c r="P13" s="56">
        <f>'Source Data'!L13</f>
        <v>1151.4635010731927</v>
      </c>
      <c r="Q13" s="74">
        <f t="shared" si="15"/>
        <v>0</v>
      </c>
      <c r="R13" s="93">
        <v>0</v>
      </c>
      <c r="S13" s="56"/>
      <c r="T13" s="56"/>
      <c r="U13" s="57">
        <f t="shared" si="1"/>
        <v>0</v>
      </c>
      <c r="V13" s="93">
        <f t="shared" si="2"/>
        <v>0</v>
      </c>
      <c r="W13" s="74">
        <f t="shared" si="16"/>
        <v>0</v>
      </c>
      <c r="X13" s="93">
        <f t="shared" si="17"/>
        <v>0</v>
      </c>
      <c r="Y13" s="56">
        <f>[1]Willow!$G13</f>
        <v>0</v>
      </c>
      <c r="Z13" s="93">
        <f t="shared" si="18"/>
        <v>0</v>
      </c>
      <c r="AA13" s="56"/>
      <c r="AB13" s="56">
        <f t="shared" si="19"/>
        <v>0</v>
      </c>
      <c r="AC13" s="93">
        <f t="shared" si="20"/>
        <v>0</v>
      </c>
      <c r="AD13" s="97">
        <f t="shared" si="3"/>
        <v>0</v>
      </c>
      <c r="AE13" s="75">
        <f>'Source Data'!N13</f>
        <v>11839</v>
      </c>
      <c r="AF13" s="90">
        <f t="shared" si="4"/>
        <v>0</v>
      </c>
      <c r="AG13" s="271"/>
      <c r="AH13" s="75">
        <f t="shared" si="21"/>
        <v>0</v>
      </c>
      <c r="AI13" s="271"/>
      <c r="AJ13" s="77">
        <f t="shared" si="5"/>
        <v>0</v>
      </c>
      <c r="AK13" s="76">
        <f t="shared" si="6"/>
        <v>0</v>
      </c>
      <c r="AL13" s="90">
        <f t="shared" si="22"/>
        <v>0</v>
      </c>
      <c r="AM13" s="79">
        <f t="shared" si="23"/>
        <v>0</v>
      </c>
      <c r="AN13" s="90">
        <f t="shared" si="24"/>
        <v>0</v>
      </c>
      <c r="AO13" s="56">
        <f>[1]Willow!$M13</f>
        <v>0</v>
      </c>
      <c r="AP13" s="90">
        <f t="shared" si="25"/>
        <v>0</v>
      </c>
      <c r="AQ13" s="77"/>
      <c r="AR13" s="77">
        <f t="shared" si="26"/>
        <v>0</v>
      </c>
      <c r="AS13" s="90">
        <f t="shared" si="27"/>
        <v>0</v>
      </c>
      <c r="AT13" s="78">
        <f t="shared" si="7"/>
        <v>0</v>
      </c>
      <c r="AU13" s="87">
        <f t="shared" si="8"/>
        <v>0</v>
      </c>
      <c r="AV13" s="116"/>
      <c r="AW13" s="74"/>
      <c r="AX13" s="74">
        <f t="shared" si="9"/>
        <v>0</v>
      </c>
      <c r="AY13" s="74">
        <f t="shared" si="10"/>
        <v>0</v>
      </c>
    </row>
    <row r="14" spans="1:51" ht="16.149999999999999" customHeight="1" x14ac:dyDescent="0.2">
      <c r="A14" s="54">
        <v>8</v>
      </c>
      <c r="B14" s="55" t="s">
        <v>13</v>
      </c>
      <c r="C14" s="271">
        <f>'8_2.1.18 SIS'!T14</f>
        <v>0</v>
      </c>
      <c r="D14" s="56">
        <f>'Source Data'!H14</f>
        <v>4738.9956586322805</v>
      </c>
      <c r="E14" s="74">
        <f t="shared" si="11"/>
        <v>0</v>
      </c>
      <c r="F14" s="290"/>
      <c r="G14" s="56">
        <f>'Source Data'!I14</f>
        <v>631.46888950213452</v>
      </c>
      <c r="H14" s="74">
        <f t="shared" si="12"/>
        <v>0</v>
      </c>
      <c r="I14" s="290"/>
      <c r="J14" s="56">
        <f>'Source Data'!J14</f>
        <v>172.21878804603671</v>
      </c>
      <c r="K14" s="74">
        <f t="shared" si="13"/>
        <v>0</v>
      </c>
      <c r="L14" s="290"/>
      <c r="M14" s="56">
        <f>'Source Data'!K14</f>
        <v>4305.4697011509179</v>
      </c>
      <c r="N14" s="74">
        <f t="shared" si="14"/>
        <v>0</v>
      </c>
      <c r="O14" s="290"/>
      <c r="P14" s="56">
        <f>'Source Data'!L14</f>
        <v>1722.1878804603671</v>
      </c>
      <c r="Q14" s="74">
        <f t="shared" si="15"/>
        <v>0</v>
      </c>
      <c r="R14" s="93">
        <v>0</v>
      </c>
      <c r="S14" s="56"/>
      <c r="T14" s="56"/>
      <c r="U14" s="57">
        <f t="shared" si="1"/>
        <v>0</v>
      </c>
      <c r="V14" s="93">
        <f t="shared" si="2"/>
        <v>0</v>
      </c>
      <c r="W14" s="74">
        <f t="shared" si="16"/>
        <v>0</v>
      </c>
      <c r="X14" s="93">
        <f t="shared" si="17"/>
        <v>0</v>
      </c>
      <c r="Y14" s="56">
        <f>[1]Willow!$G14</f>
        <v>0</v>
      </c>
      <c r="Z14" s="93">
        <f t="shared" si="18"/>
        <v>0</v>
      </c>
      <c r="AA14" s="56"/>
      <c r="AB14" s="56">
        <f t="shared" si="19"/>
        <v>0</v>
      </c>
      <c r="AC14" s="93">
        <f t="shared" si="20"/>
        <v>0</v>
      </c>
      <c r="AD14" s="97">
        <f t="shared" si="3"/>
        <v>0</v>
      </c>
      <c r="AE14" s="75">
        <f>'Source Data'!N14</f>
        <v>4588</v>
      </c>
      <c r="AF14" s="90">
        <f t="shared" si="4"/>
        <v>0</v>
      </c>
      <c r="AG14" s="271"/>
      <c r="AH14" s="75">
        <f t="shared" si="21"/>
        <v>0</v>
      </c>
      <c r="AI14" s="271"/>
      <c r="AJ14" s="77">
        <f t="shared" si="5"/>
        <v>0</v>
      </c>
      <c r="AK14" s="76">
        <f t="shared" si="6"/>
        <v>0</v>
      </c>
      <c r="AL14" s="90">
        <f t="shared" si="22"/>
        <v>0</v>
      </c>
      <c r="AM14" s="79">
        <f t="shared" si="23"/>
        <v>0</v>
      </c>
      <c r="AN14" s="90">
        <f t="shared" si="24"/>
        <v>0</v>
      </c>
      <c r="AO14" s="56">
        <f>[1]Willow!$M14</f>
        <v>0</v>
      </c>
      <c r="AP14" s="90">
        <f t="shared" si="25"/>
        <v>0</v>
      </c>
      <c r="AQ14" s="77"/>
      <c r="AR14" s="77">
        <f t="shared" si="26"/>
        <v>0</v>
      </c>
      <c r="AS14" s="90">
        <f t="shared" si="27"/>
        <v>0</v>
      </c>
      <c r="AT14" s="78">
        <f t="shared" si="7"/>
        <v>0</v>
      </c>
      <c r="AU14" s="87">
        <f t="shared" si="8"/>
        <v>0</v>
      </c>
      <c r="AV14" s="116"/>
      <c r="AW14" s="74"/>
      <c r="AX14" s="74">
        <f t="shared" si="9"/>
        <v>0</v>
      </c>
      <c r="AY14" s="74">
        <f t="shared" si="10"/>
        <v>0</v>
      </c>
    </row>
    <row r="15" spans="1:51" ht="16.149999999999999" customHeight="1" x14ac:dyDescent="0.2">
      <c r="A15" s="54">
        <v>9</v>
      </c>
      <c r="B15" s="55" t="s">
        <v>14</v>
      </c>
      <c r="C15" s="271">
        <f>'8_2.1.18 SIS'!T15</f>
        <v>0</v>
      </c>
      <c r="D15" s="56">
        <f>'Source Data'!H15</f>
        <v>4548.7366413720365</v>
      </c>
      <c r="E15" s="74">
        <f t="shared" si="11"/>
        <v>0</v>
      </c>
      <c r="F15" s="290"/>
      <c r="G15" s="56">
        <f>'Source Data'!I15</f>
        <v>606.55190779573797</v>
      </c>
      <c r="H15" s="74">
        <f t="shared" si="12"/>
        <v>0</v>
      </c>
      <c r="I15" s="290"/>
      <c r="J15" s="56">
        <f>'Source Data'!J15</f>
        <v>165.42324758065581</v>
      </c>
      <c r="K15" s="74">
        <f t="shared" si="13"/>
        <v>0</v>
      </c>
      <c r="L15" s="290"/>
      <c r="M15" s="56">
        <f>'Source Data'!K15</f>
        <v>4135.5811895163952</v>
      </c>
      <c r="N15" s="74">
        <f t="shared" si="14"/>
        <v>0</v>
      </c>
      <c r="O15" s="290"/>
      <c r="P15" s="56">
        <f>'Source Data'!L15</f>
        <v>1654.2324758065579</v>
      </c>
      <c r="Q15" s="74">
        <f t="shared" si="15"/>
        <v>0</v>
      </c>
      <c r="R15" s="93">
        <v>0</v>
      </c>
      <c r="S15" s="56"/>
      <c r="T15" s="56"/>
      <c r="U15" s="57">
        <f t="shared" si="1"/>
        <v>0</v>
      </c>
      <c r="V15" s="93">
        <f t="shared" si="2"/>
        <v>0</v>
      </c>
      <c r="W15" s="74">
        <f t="shared" si="16"/>
        <v>0</v>
      </c>
      <c r="X15" s="93">
        <f t="shared" si="17"/>
        <v>0</v>
      </c>
      <c r="Y15" s="56">
        <f>[1]Willow!$G15</f>
        <v>0</v>
      </c>
      <c r="Z15" s="93">
        <f t="shared" si="18"/>
        <v>0</v>
      </c>
      <c r="AA15" s="56"/>
      <c r="AB15" s="56">
        <f t="shared" si="19"/>
        <v>0</v>
      </c>
      <c r="AC15" s="93">
        <f t="shared" si="20"/>
        <v>0</v>
      </c>
      <c r="AD15" s="97">
        <f t="shared" si="3"/>
        <v>0</v>
      </c>
      <c r="AE15" s="75">
        <f>'Source Data'!N15</f>
        <v>5094</v>
      </c>
      <c r="AF15" s="90">
        <f t="shared" si="4"/>
        <v>0</v>
      </c>
      <c r="AG15" s="271"/>
      <c r="AH15" s="75">
        <f t="shared" si="21"/>
        <v>0</v>
      </c>
      <c r="AI15" s="271"/>
      <c r="AJ15" s="77">
        <f t="shared" si="5"/>
        <v>0</v>
      </c>
      <c r="AK15" s="76">
        <f t="shared" si="6"/>
        <v>0</v>
      </c>
      <c r="AL15" s="90">
        <f t="shared" si="22"/>
        <v>0</v>
      </c>
      <c r="AM15" s="79">
        <f t="shared" si="23"/>
        <v>0</v>
      </c>
      <c r="AN15" s="90">
        <f t="shared" si="24"/>
        <v>0</v>
      </c>
      <c r="AO15" s="56">
        <f>[1]Willow!$M15</f>
        <v>0</v>
      </c>
      <c r="AP15" s="90">
        <f t="shared" si="25"/>
        <v>0</v>
      </c>
      <c r="AQ15" s="77"/>
      <c r="AR15" s="77">
        <f t="shared" si="26"/>
        <v>0</v>
      </c>
      <c r="AS15" s="90">
        <f t="shared" si="27"/>
        <v>0</v>
      </c>
      <c r="AT15" s="78">
        <f t="shared" si="7"/>
        <v>0</v>
      </c>
      <c r="AU15" s="87">
        <f t="shared" si="8"/>
        <v>0</v>
      </c>
      <c r="AV15" s="116"/>
      <c r="AW15" s="74"/>
      <c r="AX15" s="74">
        <f t="shared" si="9"/>
        <v>0</v>
      </c>
      <c r="AY15" s="74">
        <f t="shared" si="10"/>
        <v>0</v>
      </c>
    </row>
    <row r="16" spans="1:51" ht="16.149999999999999" customHeight="1" x14ac:dyDescent="0.2">
      <c r="A16" s="49">
        <v>10</v>
      </c>
      <c r="B16" s="50" t="s">
        <v>15</v>
      </c>
      <c r="C16" s="272">
        <f>'8_2.1.18 SIS'!T16</f>
        <v>0</v>
      </c>
      <c r="D16" s="51">
        <f>'Source Data'!H16</f>
        <v>3450.3968616043203</v>
      </c>
      <c r="E16" s="80">
        <f t="shared" si="11"/>
        <v>0</v>
      </c>
      <c r="F16" s="291"/>
      <c r="G16" s="51">
        <f>'Source Data'!I16</f>
        <v>486.95555408614769</v>
      </c>
      <c r="H16" s="80">
        <f t="shared" si="12"/>
        <v>0</v>
      </c>
      <c r="I16" s="291"/>
      <c r="J16" s="51">
        <f>'Source Data'!J16</f>
        <v>132.806060205313</v>
      </c>
      <c r="K16" s="80">
        <f t="shared" si="13"/>
        <v>0</v>
      </c>
      <c r="L16" s="291"/>
      <c r="M16" s="51">
        <f>'Source Data'!K16</f>
        <v>3320.1515051328256</v>
      </c>
      <c r="N16" s="80">
        <f t="shared" si="14"/>
        <v>0</v>
      </c>
      <c r="O16" s="291"/>
      <c r="P16" s="51">
        <f>'Source Data'!L16</f>
        <v>1328.06060205313</v>
      </c>
      <c r="Q16" s="80">
        <f t="shared" si="15"/>
        <v>0</v>
      </c>
      <c r="R16" s="94">
        <v>0</v>
      </c>
      <c r="S16" s="51"/>
      <c r="T16" s="51"/>
      <c r="U16" s="52">
        <f t="shared" si="1"/>
        <v>0</v>
      </c>
      <c r="V16" s="94">
        <f t="shared" si="2"/>
        <v>0</v>
      </c>
      <c r="W16" s="80">
        <f t="shared" si="16"/>
        <v>0</v>
      </c>
      <c r="X16" s="94">
        <f t="shared" si="17"/>
        <v>0</v>
      </c>
      <c r="Y16" s="51">
        <f>[1]Willow!$G16</f>
        <v>0</v>
      </c>
      <c r="Z16" s="94">
        <f t="shared" si="18"/>
        <v>0</v>
      </c>
      <c r="AA16" s="53"/>
      <c r="AB16" s="51">
        <f t="shared" si="19"/>
        <v>0</v>
      </c>
      <c r="AC16" s="95">
        <f t="shared" si="20"/>
        <v>0</v>
      </c>
      <c r="AD16" s="95">
        <f t="shared" si="3"/>
        <v>0</v>
      </c>
      <c r="AE16" s="71">
        <f>'Source Data'!N16</f>
        <v>7747</v>
      </c>
      <c r="AF16" s="91">
        <f t="shared" si="4"/>
        <v>0</v>
      </c>
      <c r="AG16" s="272"/>
      <c r="AH16" s="71">
        <f t="shared" si="21"/>
        <v>0</v>
      </c>
      <c r="AI16" s="272"/>
      <c r="AJ16" s="72">
        <f t="shared" si="5"/>
        <v>0</v>
      </c>
      <c r="AK16" s="73">
        <f t="shared" si="6"/>
        <v>0</v>
      </c>
      <c r="AL16" s="91">
        <f t="shared" si="22"/>
        <v>0</v>
      </c>
      <c r="AM16" s="82">
        <f t="shared" si="23"/>
        <v>0</v>
      </c>
      <c r="AN16" s="91">
        <f t="shared" si="24"/>
        <v>0</v>
      </c>
      <c r="AO16" s="51">
        <f>[1]Willow!$M16</f>
        <v>0</v>
      </c>
      <c r="AP16" s="91">
        <f t="shared" si="25"/>
        <v>0</v>
      </c>
      <c r="AQ16" s="72"/>
      <c r="AR16" s="72">
        <f t="shared" si="26"/>
        <v>0</v>
      </c>
      <c r="AS16" s="91">
        <f t="shared" si="27"/>
        <v>0</v>
      </c>
      <c r="AT16" s="81">
        <f t="shared" si="7"/>
        <v>0</v>
      </c>
      <c r="AU16" s="88">
        <f t="shared" si="8"/>
        <v>0</v>
      </c>
      <c r="AV16" s="116"/>
      <c r="AW16" s="80"/>
      <c r="AX16" s="80">
        <f t="shared" si="9"/>
        <v>0</v>
      </c>
      <c r="AY16" s="80">
        <f t="shared" si="10"/>
        <v>0</v>
      </c>
    </row>
    <row r="17" spans="1:51" ht="16.149999999999999" customHeight="1" x14ac:dyDescent="0.2">
      <c r="A17" s="58">
        <v>11</v>
      </c>
      <c r="B17" s="59" t="s">
        <v>16</v>
      </c>
      <c r="C17" s="270">
        <f>'8_2.1.18 SIS'!T17</f>
        <v>0</v>
      </c>
      <c r="D17" s="60">
        <f>'Source Data'!H17</f>
        <v>5710.1347819377015</v>
      </c>
      <c r="E17" s="65">
        <f t="shared" si="11"/>
        <v>0</v>
      </c>
      <c r="F17" s="289"/>
      <c r="G17" s="60">
        <f>'Source Data'!I17</f>
        <v>720.86562862338462</v>
      </c>
      <c r="H17" s="65">
        <f t="shared" si="12"/>
        <v>0</v>
      </c>
      <c r="I17" s="289"/>
      <c r="J17" s="60">
        <f>'Source Data'!J17</f>
        <v>196.59971689728673</v>
      </c>
      <c r="K17" s="65">
        <f t="shared" si="13"/>
        <v>0</v>
      </c>
      <c r="L17" s="289"/>
      <c r="M17" s="60">
        <f>'Source Data'!K17</f>
        <v>4914.9929224321686</v>
      </c>
      <c r="N17" s="65">
        <f t="shared" si="14"/>
        <v>0</v>
      </c>
      <c r="O17" s="289"/>
      <c r="P17" s="60">
        <f>'Source Data'!L17</f>
        <v>1965.9971689728673</v>
      </c>
      <c r="Q17" s="65">
        <f t="shared" si="15"/>
        <v>0</v>
      </c>
      <c r="R17" s="92">
        <v>0</v>
      </c>
      <c r="S17" s="60"/>
      <c r="T17" s="60"/>
      <c r="U17" s="61">
        <f t="shared" si="1"/>
        <v>0</v>
      </c>
      <c r="V17" s="92">
        <f t="shared" si="2"/>
        <v>0</v>
      </c>
      <c r="W17" s="65">
        <f t="shared" si="16"/>
        <v>0</v>
      </c>
      <c r="X17" s="92">
        <f t="shared" si="17"/>
        <v>0</v>
      </c>
      <c r="Y17" s="60">
        <f>[1]Willow!$G17</f>
        <v>0</v>
      </c>
      <c r="Z17" s="92">
        <f t="shared" si="18"/>
        <v>0</v>
      </c>
      <c r="AA17" s="60"/>
      <c r="AB17" s="60">
        <f t="shared" si="19"/>
        <v>0</v>
      </c>
      <c r="AC17" s="92">
        <f t="shared" si="20"/>
        <v>0</v>
      </c>
      <c r="AD17" s="96">
        <f t="shared" si="3"/>
        <v>0</v>
      </c>
      <c r="AE17" s="66">
        <f>'Source Data'!N17</f>
        <v>3310</v>
      </c>
      <c r="AF17" s="89">
        <f t="shared" si="4"/>
        <v>0</v>
      </c>
      <c r="AG17" s="270"/>
      <c r="AH17" s="66">
        <f t="shared" si="21"/>
        <v>0</v>
      </c>
      <c r="AI17" s="270"/>
      <c r="AJ17" s="68">
        <f t="shared" si="5"/>
        <v>0</v>
      </c>
      <c r="AK17" s="67">
        <f t="shared" si="6"/>
        <v>0</v>
      </c>
      <c r="AL17" s="89">
        <f t="shared" si="22"/>
        <v>0</v>
      </c>
      <c r="AM17" s="70">
        <f t="shared" si="23"/>
        <v>0</v>
      </c>
      <c r="AN17" s="89">
        <f t="shared" si="24"/>
        <v>0</v>
      </c>
      <c r="AO17" s="60">
        <f>[1]Willow!$M17</f>
        <v>0</v>
      </c>
      <c r="AP17" s="89">
        <f t="shared" si="25"/>
        <v>0</v>
      </c>
      <c r="AQ17" s="68"/>
      <c r="AR17" s="68">
        <f t="shared" si="26"/>
        <v>0</v>
      </c>
      <c r="AS17" s="89">
        <f t="shared" si="27"/>
        <v>0</v>
      </c>
      <c r="AT17" s="69">
        <f t="shared" si="7"/>
        <v>0</v>
      </c>
      <c r="AU17" s="86">
        <f t="shared" si="8"/>
        <v>0</v>
      </c>
      <c r="AV17" s="116"/>
      <c r="AW17" s="65"/>
      <c r="AX17" s="65">
        <f t="shared" si="9"/>
        <v>0</v>
      </c>
      <c r="AY17" s="65">
        <f t="shared" si="10"/>
        <v>0</v>
      </c>
    </row>
    <row r="18" spans="1:51" ht="16.149999999999999" customHeight="1" x14ac:dyDescent="0.2">
      <c r="A18" s="54">
        <v>12</v>
      </c>
      <c r="B18" s="55" t="s">
        <v>17</v>
      </c>
      <c r="C18" s="271">
        <f>'8_2.1.18 SIS'!T18</f>
        <v>0</v>
      </c>
      <c r="D18" s="56">
        <f>'Source Data'!H18</f>
        <v>2970.5124583417528</v>
      </c>
      <c r="E18" s="74">
        <f t="shared" si="11"/>
        <v>0</v>
      </c>
      <c r="F18" s="290"/>
      <c r="G18" s="56">
        <f>'Source Data'!I18</f>
        <v>374.0615666318472</v>
      </c>
      <c r="H18" s="74">
        <f t="shared" si="12"/>
        <v>0</v>
      </c>
      <c r="I18" s="290"/>
      <c r="J18" s="56">
        <f>'Source Data'!J18</f>
        <v>102.01679089959471</v>
      </c>
      <c r="K18" s="74">
        <f t="shared" si="13"/>
        <v>0</v>
      </c>
      <c r="L18" s="290"/>
      <c r="M18" s="56">
        <f>'Source Data'!K18</f>
        <v>2550.4197724898677</v>
      </c>
      <c r="N18" s="74">
        <f t="shared" si="14"/>
        <v>0</v>
      </c>
      <c r="O18" s="290"/>
      <c r="P18" s="56">
        <f>'Source Data'!L18</f>
        <v>1020.1679089959471</v>
      </c>
      <c r="Q18" s="74">
        <f t="shared" si="15"/>
        <v>0</v>
      </c>
      <c r="R18" s="93">
        <v>0</v>
      </c>
      <c r="S18" s="56"/>
      <c r="T18" s="56"/>
      <c r="U18" s="57">
        <f t="shared" si="1"/>
        <v>0</v>
      </c>
      <c r="V18" s="93">
        <f t="shared" si="2"/>
        <v>0</v>
      </c>
      <c r="W18" s="74">
        <f t="shared" si="16"/>
        <v>0</v>
      </c>
      <c r="X18" s="93">
        <f t="shared" si="17"/>
        <v>0</v>
      </c>
      <c r="Y18" s="56">
        <f>[1]Willow!$G18</f>
        <v>0</v>
      </c>
      <c r="Z18" s="93">
        <f t="shared" si="18"/>
        <v>0</v>
      </c>
      <c r="AA18" s="56"/>
      <c r="AB18" s="56">
        <f t="shared" si="19"/>
        <v>0</v>
      </c>
      <c r="AC18" s="93">
        <f t="shared" si="20"/>
        <v>0</v>
      </c>
      <c r="AD18" s="97">
        <f t="shared" si="3"/>
        <v>0</v>
      </c>
      <c r="AE18" s="75">
        <f>'Source Data'!N18</f>
        <v>6410</v>
      </c>
      <c r="AF18" s="90">
        <f t="shared" si="4"/>
        <v>0</v>
      </c>
      <c r="AG18" s="271"/>
      <c r="AH18" s="75">
        <f t="shared" si="21"/>
        <v>0</v>
      </c>
      <c r="AI18" s="271"/>
      <c r="AJ18" s="77">
        <f t="shared" si="5"/>
        <v>0</v>
      </c>
      <c r="AK18" s="76">
        <f t="shared" si="6"/>
        <v>0</v>
      </c>
      <c r="AL18" s="90">
        <f t="shared" si="22"/>
        <v>0</v>
      </c>
      <c r="AM18" s="79">
        <f t="shared" si="23"/>
        <v>0</v>
      </c>
      <c r="AN18" s="90">
        <f t="shared" si="24"/>
        <v>0</v>
      </c>
      <c r="AO18" s="56">
        <f>[1]Willow!$M18</f>
        <v>0</v>
      </c>
      <c r="AP18" s="90">
        <f t="shared" si="25"/>
        <v>0</v>
      </c>
      <c r="AQ18" s="77"/>
      <c r="AR18" s="77">
        <f t="shared" si="26"/>
        <v>0</v>
      </c>
      <c r="AS18" s="90">
        <f t="shared" si="27"/>
        <v>0</v>
      </c>
      <c r="AT18" s="78">
        <f t="shared" si="7"/>
        <v>0</v>
      </c>
      <c r="AU18" s="87">
        <f t="shared" si="8"/>
        <v>0</v>
      </c>
      <c r="AV18" s="116"/>
      <c r="AW18" s="74"/>
      <c r="AX18" s="74">
        <f t="shared" si="9"/>
        <v>0</v>
      </c>
      <c r="AY18" s="74">
        <f t="shared" si="10"/>
        <v>0</v>
      </c>
    </row>
    <row r="19" spans="1:51" ht="16.149999999999999" customHeight="1" x14ac:dyDescent="0.2">
      <c r="A19" s="54">
        <v>13</v>
      </c>
      <c r="B19" s="55" t="s">
        <v>18</v>
      </c>
      <c r="C19" s="271">
        <f>'8_2.1.18 SIS'!T19</f>
        <v>0</v>
      </c>
      <c r="D19" s="56">
        <f>'Source Data'!H19</f>
        <v>5498.1587066365764</v>
      </c>
      <c r="E19" s="74">
        <f t="shared" si="11"/>
        <v>0</v>
      </c>
      <c r="F19" s="290"/>
      <c r="G19" s="56">
        <f>'Source Data'!I19</f>
        <v>725.51734025343501</v>
      </c>
      <c r="H19" s="74">
        <f t="shared" si="12"/>
        <v>0</v>
      </c>
      <c r="I19" s="290"/>
      <c r="J19" s="56">
        <f>'Source Data'!J19</f>
        <v>197.86836552366407</v>
      </c>
      <c r="K19" s="74">
        <f t="shared" si="13"/>
        <v>0</v>
      </c>
      <c r="L19" s="290"/>
      <c r="M19" s="56">
        <f>'Source Data'!K19</f>
        <v>4946.7091380916027</v>
      </c>
      <c r="N19" s="74">
        <f t="shared" si="14"/>
        <v>0</v>
      </c>
      <c r="O19" s="290"/>
      <c r="P19" s="56">
        <f>'Source Data'!L19</f>
        <v>1978.6836552366412</v>
      </c>
      <c r="Q19" s="74">
        <f t="shared" si="15"/>
        <v>0</v>
      </c>
      <c r="R19" s="93">
        <v>0</v>
      </c>
      <c r="S19" s="56"/>
      <c r="T19" s="56"/>
      <c r="U19" s="57">
        <f t="shared" si="1"/>
        <v>0</v>
      </c>
      <c r="V19" s="93">
        <f t="shared" si="2"/>
        <v>0</v>
      </c>
      <c r="W19" s="74">
        <f t="shared" si="16"/>
        <v>0</v>
      </c>
      <c r="X19" s="93">
        <f t="shared" si="17"/>
        <v>0</v>
      </c>
      <c r="Y19" s="56">
        <f>[1]Willow!$G19</f>
        <v>0</v>
      </c>
      <c r="Z19" s="93">
        <f t="shared" si="18"/>
        <v>0</v>
      </c>
      <c r="AA19" s="56"/>
      <c r="AB19" s="56">
        <f t="shared" si="19"/>
        <v>0</v>
      </c>
      <c r="AC19" s="93">
        <f t="shared" si="20"/>
        <v>0</v>
      </c>
      <c r="AD19" s="97">
        <f t="shared" si="3"/>
        <v>0</v>
      </c>
      <c r="AE19" s="75">
        <f>'Source Data'!N19</f>
        <v>2773</v>
      </c>
      <c r="AF19" s="90">
        <f t="shared" si="4"/>
        <v>0</v>
      </c>
      <c r="AG19" s="271"/>
      <c r="AH19" s="75">
        <f t="shared" si="21"/>
        <v>0</v>
      </c>
      <c r="AI19" s="271"/>
      <c r="AJ19" s="77">
        <f t="shared" si="5"/>
        <v>0</v>
      </c>
      <c r="AK19" s="76">
        <f t="shared" si="6"/>
        <v>0</v>
      </c>
      <c r="AL19" s="90">
        <f t="shared" si="22"/>
        <v>0</v>
      </c>
      <c r="AM19" s="79">
        <f t="shared" si="23"/>
        <v>0</v>
      </c>
      <c r="AN19" s="90">
        <f t="shared" si="24"/>
        <v>0</v>
      </c>
      <c r="AO19" s="56">
        <f>[1]Willow!$M19</f>
        <v>0</v>
      </c>
      <c r="AP19" s="90">
        <f t="shared" si="25"/>
        <v>0</v>
      </c>
      <c r="AQ19" s="77"/>
      <c r="AR19" s="77">
        <f t="shared" si="26"/>
        <v>0</v>
      </c>
      <c r="AS19" s="90">
        <f t="shared" si="27"/>
        <v>0</v>
      </c>
      <c r="AT19" s="78">
        <f t="shared" si="7"/>
        <v>0</v>
      </c>
      <c r="AU19" s="87">
        <f t="shared" si="8"/>
        <v>0</v>
      </c>
      <c r="AV19" s="116"/>
      <c r="AW19" s="74"/>
      <c r="AX19" s="74">
        <f t="shared" si="9"/>
        <v>0</v>
      </c>
      <c r="AY19" s="74">
        <f t="shared" si="10"/>
        <v>0</v>
      </c>
    </row>
    <row r="20" spans="1:51" ht="16.149999999999999" customHeight="1" x14ac:dyDescent="0.2">
      <c r="A20" s="54">
        <v>14</v>
      </c>
      <c r="B20" s="55" t="s">
        <v>19</v>
      </c>
      <c r="C20" s="271">
        <f>'8_2.1.18 SIS'!T20</f>
        <v>0</v>
      </c>
      <c r="D20" s="56">
        <f>'Source Data'!H20</f>
        <v>5011.2312545353479</v>
      </c>
      <c r="E20" s="74">
        <f t="shared" si="11"/>
        <v>0</v>
      </c>
      <c r="F20" s="290"/>
      <c r="G20" s="56">
        <f>'Source Data'!I20</f>
        <v>644.89230424636412</v>
      </c>
      <c r="H20" s="74">
        <f t="shared" si="12"/>
        <v>0</v>
      </c>
      <c r="I20" s="290"/>
      <c r="J20" s="56">
        <f>'Source Data'!J20</f>
        <v>175.87971933991753</v>
      </c>
      <c r="K20" s="74">
        <f t="shared" si="13"/>
        <v>0</v>
      </c>
      <c r="L20" s="290"/>
      <c r="M20" s="56">
        <f>'Source Data'!K20</f>
        <v>4396.9929834979375</v>
      </c>
      <c r="N20" s="74">
        <f t="shared" si="14"/>
        <v>0</v>
      </c>
      <c r="O20" s="290"/>
      <c r="P20" s="56">
        <f>'Source Data'!L20</f>
        <v>1758.7971933991751</v>
      </c>
      <c r="Q20" s="74">
        <f t="shared" si="15"/>
        <v>0</v>
      </c>
      <c r="R20" s="93">
        <v>0</v>
      </c>
      <c r="S20" s="56"/>
      <c r="T20" s="56"/>
      <c r="U20" s="57">
        <f t="shared" si="1"/>
        <v>0</v>
      </c>
      <c r="V20" s="93">
        <f t="shared" si="2"/>
        <v>0</v>
      </c>
      <c r="W20" s="74">
        <f t="shared" si="16"/>
        <v>0</v>
      </c>
      <c r="X20" s="93">
        <f t="shared" si="17"/>
        <v>0</v>
      </c>
      <c r="Y20" s="56">
        <f>[1]Willow!$G20</f>
        <v>0</v>
      </c>
      <c r="Z20" s="93">
        <f t="shared" si="18"/>
        <v>0</v>
      </c>
      <c r="AA20" s="56"/>
      <c r="AB20" s="56">
        <f t="shared" si="19"/>
        <v>0</v>
      </c>
      <c r="AC20" s="93">
        <f t="shared" si="20"/>
        <v>0</v>
      </c>
      <c r="AD20" s="97">
        <f t="shared" si="3"/>
        <v>0</v>
      </c>
      <c r="AE20" s="75">
        <f>'Source Data'!N20</f>
        <v>3207</v>
      </c>
      <c r="AF20" s="90">
        <f t="shared" si="4"/>
        <v>0</v>
      </c>
      <c r="AG20" s="271"/>
      <c r="AH20" s="75">
        <f t="shared" si="21"/>
        <v>0</v>
      </c>
      <c r="AI20" s="271"/>
      <c r="AJ20" s="77">
        <f t="shared" si="5"/>
        <v>0</v>
      </c>
      <c r="AK20" s="76">
        <f t="shared" si="6"/>
        <v>0</v>
      </c>
      <c r="AL20" s="90">
        <f t="shared" si="22"/>
        <v>0</v>
      </c>
      <c r="AM20" s="79">
        <f t="shared" si="23"/>
        <v>0</v>
      </c>
      <c r="AN20" s="90">
        <f t="shared" si="24"/>
        <v>0</v>
      </c>
      <c r="AO20" s="56">
        <f>[1]Willow!$M20</f>
        <v>0</v>
      </c>
      <c r="AP20" s="90">
        <f t="shared" si="25"/>
        <v>0</v>
      </c>
      <c r="AQ20" s="77"/>
      <c r="AR20" s="77">
        <f t="shared" si="26"/>
        <v>0</v>
      </c>
      <c r="AS20" s="90">
        <f t="shared" si="27"/>
        <v>0</v>
      </c>
      <c r="AT20" s="78">
        <f t="shared" si="7"/>
        <v>0</v>
      </c>
      <c r="AU20" s="87">
        <f t="shared" si="8"/>
        <v>0</v>
      </c>
      <c r="AV20" s="116"/>
      <c r="AW20" s="74"/>
      <c r="AX20" s="74">
        <f t="shared" si="9"/>
        <v>0</v>
      </c>
      <c r="AY20" s="74">
        <f t="shared" si="10"/>
        <v>0</v>
      </c>
    </row>
    <row r="21" spans="1:51" ht="16.149999999999999" customHeight="1" x14ac:dyDescent="0.2">
      <c r="A21" s="49">
        <v>15</v>
      </c>
      <c r="B21" s="50" t="s">
        <v>20</v>
      </c>
      <c r="C21" s="272">
        <f>'8_2.1.18 SIS'!T21</f>
        <v>0</v>
      </c>
      <c r="D21" s="51">
        <f>'Source Data'!H21</f>
        <v>5066.2622105753844</v>
      </c>
      <c r="E21" s="80">
        <f t="shared" si="11"/>
        <v>0</v>
      </c>
      <c r="F21" s="291"/>
      <c r="G21" s="51">
        <f>'Source Data'!I21</f>
        <v>701.0216863265847</v>
      </c>
      <c r="H21" s="80">
        <f t="shared" si="12"/>
        <v>0</v>
      </c>
      <c r="I21" s="291"/>
      <c r="J21" s="51">
        <f>'Source Data'!J21</f>
        <v>191.18773263452312</v>
      </c>
      <c r="K21" s="80">
        <f t="shared" si="13"/>
        <v>0</v>
      </c>
      <c r="L21" s="291"/>
      <c r="M21" s="51">
        <f>'Source Data'!K21</f>
        <v>4779.6933158630773</v>
      </c>
      <c r="N21" s="80">
        <f t="shared" si="14"/>
        <v>0</v>
      </c>
      <c r="O21" s="291"/>
      <c r="P21" s="51">
        <f>'Source Data'!L21</f>
        <v>1911.8773263452308</v>
      </c>
      <c r="Q21" s="80">
        <f t="shared" si="15"/>
        <v>0</v>
      </c>
      <c r="R21" s="94">
        <v>0</v>
      </c>
      <c r="S21" s="51"/>
      <c r="T21" s="51"/>
      <c r="U21" s="52">
        <f t="shared" si="1"/>
        <v>0</v>
      </c>
      <c r="V21" s="94">
        <f t="shared" si="2"/>
        <v>0</v>
      </c>
      <c r="W21" s="80">
        <f t="shared" si="16"/>
        <v>0</v>
      </c>
      <c r="X21" s="94">
        <f t="shared" si="17"/>
        <v>0</v>
      </c>
      <c r="Y21" s="51">
        <f>[1]Willow!$G21</f>
        <v>0</v>
      </c>
      <c r="Z21" s="94">
        <f t="shared" si="18"/>
        <v>0</v>
      </c>
      <c r="AA21" s="53"/>
      <c r="AB21" s="51">
        <f t="shared" si="19"/>
        <v>0</v>
      </c>
      <c r="AC21" s="95">
        <f t="shared" si="20"/>
        <v>0</v>
      </c>
      <c r="AD21" s="95">
        <f t="shared" si="3"/>
        <v>0</v>
      </c>
      <c r="AE21" s="71">
        <f>'Source Data'!N21</f>
        <v>2896</v>
      </c>
      <c r="AF21" s="91">
        <f t="shared" si="4"/>
        <v>0</v>
      </c>
      <c r="AG21" s="272"/>
      <c r="AH21" s="71">
        <f t="shared" si="21"/>
        <v>0</v>
      </c>
      <c r="AI21" s="272"/>
      <c r="AJ21" s="72">
        <f t="shared" si="5"/>
        <v>0</v>
      </c>
      <c r="AK21" s="73">
        <f t="shared" si="6"/>
        <v>0</v>
      </c>
      <c r="AL21" s="91">
        <f t="shared" si="22"/>
        <v>0</v>
      </c>
      <c r="AM21" s="82">
        <f t="shared" si="23"/>
        <v>0</v>
      </c>
      <c r="AN21" s="91">
        <f t="shared" si="24"/>
        <v>0</v>
      </c>
      <c r="AO21" s="51">
        <f>[1]Willow!$M21</f>
        <v>0</v>
      </c>
      <c r="AP21" s="91">
        <f t="shared" si="25"/>
        <v>0</v>
      </c>
      <c r="AQ21" s="72"/>
      <c r="AR21" s="72">
        <f t="shared" si="26"/>
        <v>0</v>
      </c>
      <c r="AS21" s="91">
        <f t="shared" si="27"/>
        <v>0</v>
      </c>
      <c r="AT21" s="81">
        <f t="shared" si="7"/>
        <v>0</v>
      </c>
      <c r="AU21" s="88">
        <f t="shared" si="8"/>
        <v>0</v>
      </c>
      <c r="AV21" s="116"/>
      <c r="AW21" s="80"/>
      <c r="AX21" s="80">
        <f t="shared" si="9"/>
        <v>0</v>
      </c>
      <c r="AY21" s="80">
        <f t="shared" si="10"/>
        <v>0</v>
      </c>
    </row>
    <row r="22" spans="1:51" ht="16.149999999999999" customHeight="1" x14ac:dyDescent="0.2">
      <c r="A22" s="58">
        <v>16</v>
      </c>
      <c r="B22" s="59" t="s">
        <v>21</v>
      </c>
      <c r="C22" s="270">
        <f>'8_2.1.18 SIS'!T22</f>
        <v>0</v>
      </c>
      <c r="D22" s="60">
        <f>'Source Data'!H22</f>
        <v>2365.2515167166002</v>
      </c>
      <c r="E22" s="65">
        <f t="shared" si="11"/>
        <v>0</v>
      </c>
      <c r="F22" s="289"/>
      <c r="G22" s="60">
        <f>'Source Data'!I22</f>
        <v>332.11179417298291</v>
      </c>
      <c r="H22" s="65">
        <f t="shared" si="12"/>
        <v>0</v>
      </c>
      <c r="I22" s="289"/>
      <c r="J22" s="60">
        <f>'Source Data'!J22</f>
        <v>90.57594386535898</v>
      </c>
      <c r="K22" s="65">
        <f t="shared" si="13"/>
        <v>0</v>
      </c>
      <c r="L22" s="289"/>
      <c r="M22" s="60">
        <f>'Source Data'!K22</f>
        <v>2264.3985966339742</v>
      </c>
      <c r="N22" s="65">
        <f t="shared" si="14"/>
        <v>0</v>
      </c>
      <c r="O22" s="289"/>
      <c r="P22" s="60">
        <f>'Source Data'!L22</f>
        <v>905.75943865358965</v>
      </c>
      <c r="Q22" s="65">
        <f t="shared" si="15"/>
        <v>0</v>
      </c>
      <c r="R22" s="92">
        <v>0</v>
      </c>
      <c r="S22" s="60"/>
      <c r="T22" s="60"/>
      <c r="U22" s="61">
        <f t="shared" si="1"/>
        <v>0</v>
      </c>
      <c r="V22" s="92">
        <f t="shared" si="2"/>
        <v>0</v>
      </c>
      <c r="W22" s="65">
        <f t="shared" si="16"/>
        <v>0</v>
      </c>
      <c r="X22" s="92">
        <f t="shared" si="17"/>
        <v>0</v>
      </c>
      <c r="Y22" s="60">
        <f>[1]Willow!$G22</f>
        <v>0</v>
      </c>
      <c r="Z22" s="92">
        <f t="shared" si="18"/>
        <v>0</v>
      </c>
      <c r="AA22" s="60"/>
      <c r="AB22" s="60">
        <f t="shared" si="19"/>
        <v>0</v>
      </c>
      <c r="AC22" s="92">
        <f t="shared" si="20"/>
        <v>0</v>
      </c>
      <c r="AD22" s="96">
        <f t="shared" si="3"/>
        <v>0</v>
      </c>
      <c r="AE22" s="66">
        <f>'Source Data'!N22</f>
        <v>11958</v>
      </c>
      <c r="AF22" s="89">
        <f t="shared" si="4"/>
        <v>0</v>
      </c>
      <c r="AG22" s="270"/>
      <c r="AH22" s="66">
        <f t="shared" si="21"/>
        <v>0</v>
      </c>
      <c r="AI22" s="270"/>
      <c r="AJ22" s="68">
        <f t="shared" si="5"/>
        <v>0</v>
      </c>
      <c r="AK22" s="67">
        <f t="shared" si="6"/>
        <v>0</v>
      </c>
      <c r="AL22" s="89">
        <f t="shared" si="22"/>
        <v>0</v>
      </c>
      <c r="AM22" s="70">
        <f t="shared" si="23"/>
        <v>0</v>
      </c>
      <c r="AN22" s="89">
        <f t="shared" si="24"/>
        <v>0</v>
      </c>
      <c r="AO22" s="60">
        <f>[1]Willow!$M22</f>
        <v>0</v>
      </c>
      <c r="AP22" s="89">
        <f t="shared" si="25"/>
        <v>0</v>
      </c>
      <c r="AQ22" s="68"/>
      <c r="AR22" s="68">
        <f t="shared" si="26"/>
        <v>0</v>
      </c>
      <c r="AS22" s="89">
        <f t="shared" si="27"/>
        <v>0</v>
      </c>
      <c r="AT22" s="69">
        <f t="shared" si="7"/>
        <v>0</v>
      </c>
      <c r="AU22" s="86">
        <f t="shared" si="8"/>
        <v>0</v>
      </c>
      <c r="AV22" s="116"/>
      <c r="AW22" s="65"/>
      <c r="AX22" s="65">
        <f t="shared" si="9"/>
        <v>0</v>
      </c>
      <c r="AY22" s="65">
        <f t="shared" si="10"/>
        <v>0</v>
      </c>
    </row>
    <row r="23" spans="1:51" ht="16.149999999999999" customHeight="1" x14ac:dyDescent="0.2">
      <c r="A23" s="54">
        <v>17</v>
      </c>
      <c r="B23" s="55" t="s">
        <v>22</v>
      </c>
      <c r="C23" s="271">
        <f>'8_2.1.18 SIS'!T23</f>
        <v>3</v>
      </c>
      <c r="D23" s="56">
        <f>'Source Data'!H23</f>
        <v>3197.8562864796509</v>
      </c>
      <c r="E23" s="74">
        <f t="shared" si="11"/>
        <v>9593.5688594389521</v>
      </c>
      <c r="F23" s="290"/>
      <c r="G23" s="56">
        <f>'Source Data'!I23</f>
        <v>404.99760461581491</v>
      </c>
      <c r="H23" s="74">
        <f t="shared" si="12"/>
        <v>0</v>
      </c>
      <c r="I23" s="290"/>
      <c r="J23" s="56">
        <f>'Source Data'!J23</f>
        <v>110.45389216794953</v>
      </c>
      <c r="K23" s="74">
        <f t="shared" si="13"/>
        <v>0</v>
      </c>
      <c r="L23" s="290"/>
      <c r="M23" s="56">
        <f>'Source Data'!K23</f>
        <v>2761.3473041987377</v>
      </c>
      <c r="N23" s="74">
        <f t="shared" si="14"/>
        <v>0</v>
      </c>
      <c r="O23" s="290"/>
      <c r="P23" s="56">
        <f>'Source Data'!L23</f>
        <v>1104.5389216794952</v>
      </c>
      <c r="Q23" s="74">
        <f t="shared" si="15"/>
        <v>0</v>
      </c>
      <c r="R23" s="93">
        <v>13570</v>
      </c>
      <c r="S23" s="56"/>
      <c r="T23" s="56"/>
      <c r="U23" s="57">
        <f t="shared" si="1"/>
        <v>0</v>
      </c>
      <c r="V23" s="93">
        <f t="shared" si="2"/>
        <v>13570</v>
      </c>
      <c r="W23" s="74">
        <f t="shared" si="16"/>
        <v>-34</v>
      </c>
      <c r="X23" s="93">
        <f t="shared" si="17"/>
        <v>13536</v>
      </c>
      <c r="Y23" s="56">
        <f>[1]Willow!$G23</f>
        <v>0</v>
      </c>
      <c r="Z23" s="93">
        <f t="shared" si="18"/>
        <v>13536</v>
      </c>
      <c r="AA23" s="56"/>
      <c r="AB23" s="56">
        <f t="shared" si="19"/>
        <v>13536</v>
      </c>
      <c r="AC23" s="93">
        <f t="shared" si="20"/>
        <v>1128</v>
      </c>
      <c r="AD23" s="97">
        <f t="shared" si="3"/>
        <v>13536</v>
      </c>
      <c r="AE23" s="75">
        <f>'Source Data'!N23</f>
        <v>7667</v>
      </c>
      <c r="AF23" s="90">
        <f t="shared" si="4"/>
        <v>23001</v>
      </c>
      <c r="AG23" s="271"/>
      <c r="AH23" s="75">
        <f>AG23*AE23</f>
        <v>0</v>
      </c>
      <c r="AI23" s="271"/>
      <c r="AJ23" s="77">
        <f t="shared" si="5"/>
        <v>0</v>
      </c>
      <c r="AK23" s="76">
        <f t="shared" si="6"/>
        <v>0</v>
      </c>
      <c r="AL23" s="90">
        <f t="shared" si="22"/>
        <v>23001</v>
      </c>
      <c r="AM23" s="79">
        <f t="shared" si="23"/>
        <v>-58</v>
      </c>
      <c r="AN23" s="90">
        <f t="shared" si="24"/>
        <v>22943</v>
      </c>
      <c r="AO23" s="56">
        <f>[1]Willow!$M23</f>
        <v>0</v>
      </c>
      <c r="AP23" s="90">
        <f t="shared" si="25"/>
        <v>22943</v>
      </c>
      <c r="AQ23" s="77"/>
      <c r="AR23" s="77">
        <f t="shared" si="26"/>
        <v>22943</v>
      </c>
      <c r="AS23" s="90">
        <f t="shared" si="27"/>
        <v>1912</v>
      </c>
      <c r="AT23" s="78">
        <f t="shared" si="7"/>
        <v>36479</v>
      </c>
      <c r="AU23" s="87">
        <f t="shared" si="8"/>
        <v>3040</v>
      </c>
      <c r="AV23" s="116"/>
      <c r="AW23" s="74"/>
      <c r="AX23" s="74">
        <f t="shared" si="9"/>
        <v>58</v>
      </c>
      <c r="AY23" s="74">
        <f t="shared" si="10"/>
        <v>58</v>
      </c>
    </row>
    <row r="24" spans="1:51" ht="16.149999999999999" customHeight="1" x14ac:dyDescent="0.2">
      <c r="A24" s="54">
        <v>18</v>
      </c>
      <c r="B24" s="55" t="s">
        <v>23</v>
      </c>
      <c r="C24" s="271">
        <f>'8_2.1.18 SIS'!T24</f>
        <v>0</v>
      </c>
      <c r="D24" s="56">
        <f>'Source Data'!H24</f>
        <v>5126.6533122919036</v>
      </c>
      <c r="E24" s="74">
        <f t="shared" si="11"/>
        <v>0</v>
      </c>
      <c r="F24" s="290"/>
      <c r="G24" s="56">
        <f>'Source Data'!I24</f>
        <v>689.43182714981469</v>
      </c>
      <c r="H24" s="74">
        <f t="shared" si="12"/>
        <v>0</v>
      </c>
      <c r="I24" s="290"/>
      <c r="J24" s="56">
        <f>'Source Data'!J24</f>
        <v>188.02686194994951</v>
      </c>
      <c r="K24" s="74">
        <f t="shared" si="13"/>
        <v>0</v>
      </c>
      <c r="L24" s="290"/>
      <c r="M24" s="56">
        <f>'Source Data'!K24</f>
        <v>4700.6715487487372</v>
      </c>
      <c r="N24" s="74">
        <f t="shared" si="14"/>
        <v>0</v>
      </c>
      <c r="O24" s="290"/>
      <c r="P24" s="56">
        <f>'Source Data'!L24</f>
        <v>0</v>
      </c>
      <c r="Q24" s="74">
        <f t="shared" si="15"/>
        <v>0</v>
      </c>
      <c r="R24" s="93">
        <v>0</v>
      </c>
      <c r="S24" s="56"/>
      <c r="T24" s="56"/>
      <c r="U24" s="57">
        <f t="shared" si="1"/>
        <v>0</v>
      </c>
      <c r="V24" s="93">
        <f t="shared" si="2"/>
        <v>0</v>
      </c>
      <c r="W24" s="74">
        <f t="shared" si="16"/>
        <v>0</v>
      </c>
      <c r="X24" s="93">
        <f t="shared" si="17"/>
        <v>0</v>
      </c>
      <c r="Y24" s="56">
        <f>[1]Willow!$G24</f>
        <v>0</v>
      </c>
      <c r="Z24" s="93">
        <f t="shared" si="18"/>
        <v>0</v>
      </c>
      <c r="AA24" s="56"/>
      <c r="AB24" s="56">
        <f t="shared" si="19"/>
        <v>0</v>
      </c>
      <c r="AC24" s="93">
        <f t="shared" si="20"/>
        <v>0</v>
      </c>
      <c r="AD24" s="97">
        <f t="shared" si="3"/>
        <v>0</v>
      </c>
      <c r="AE24" s="75">
        <f>'Source Data'!N24</f>
        <v>3448</v>
      </c>
      <c r="AF24" s="90">
        <f t="shared" si="4"/>
        <v>0</v>
      </c>
      <c r="AG24" s="271"/>
      <c r="AH24" s="75">
        <f t="shared" si="21"/>
        <v>0</v>
      </c>
      <c r="AI24" s="271"/>
      <c r="AJ24" s="77">
        <f t="shared" si="5"/>
        <v>0</v>
      </c>
      <c r="AK24" s="76">
        <f t="shared" si="6"/>
        <v>0</v>
      </c>
      <c r="AL24" s="90">
        <f t="shared" si="22"/>
        <v>0</v>
      </c>
      <c r="AM24" s="79">
        <f t="shared" si="23"/>
        <v>0</v>
      </c>
      <c r="AN24" s="90">
        <f t="shared" si="24"/>
        <v>0</v>
      </c>
      <c r="AO24" s="56">
        <f>[1]Willow!$M24</f>
        <v>0</v>
      </c>
      <c r="AP24" s="90">
        <f t="shared" si="25"/>
        <v>0</v>
      </c>
      <c r="AQ24" s="77"/>
      <c r="AR24" s="77">
        <f t="shared" si="26"/>
        <v>0</v>
      </c>
      <c r="AS24" s="90">
        <f t="shared" si="27"/>
        <v>0</v>
      </c>
      <c r="AT24" s="78">
        <f t="shared" si="7"/>
        <v>0</v>
      </c>
      <c r="AU24" s="87">
        <f t="shared" si="8"/>
        <v>0</v>
      </c>
      <c r="AV24" s="116"/>
      <c r="AW24" s="74"/>
      <c r="AX24" s="74">
        <f t="shared" si="9"/>
        <v>0</v>
      </c>
      <c r="AY24" s="74">
        <f t="shared" si="10"/>
        <v>0</v>
      </c>
    </row>
    <row r="25" spans="1:51" ht="16.149999999999999" customHeight="1" x14ac:dyDescent="0.2">
      <c r="A25" s="54">
        <v>19</v>
      </c>
      <c r="B25" s="55" t="s">
        <v>24</v>
      </c>
      <c r="C25" s="271">
        <f>'8_2.1.18 SIS'!T25</f>
        <v>0</v>
      </c>
      <c r="D25" s="56">
        <f>'Source Data'!H25</f>
        <v>4518.921408734529</v>
      </c>
      <c r="E25" s="74">
        <f t="shared" si="11"/>
        <v>0</v>
      </c>
      <c r="F25" s="290"/>
      <c r="G25" s="56">
        <f>'Source Data'!I25</f>
        <v>604.6851220204918</v>
      </c>
      <c r="H25" s="74">
        <f t="shared" si="12"/>
        <v>0</v>
      </c>
      <c r="I25" s="290"/>
      <c r="J25" s="56">
        <f>'Source Data'!J25</f>
        <v>164.91412418740686</v>
      </c>
      <c r="K25" s="74">
        <f t="shared" si="13"/>
        <v>0</v>
      </c>
      <c r="L25" s="290"/>
      <c r="M25" s="56">
        <f>'Source Data'!K25</f>
        <v>4122.8531046851722</v>
      </c>
      <c r="N25" s="74">
        <f t="shared" si="14"/>
        <v>0</v>
      </c>
      <c r="O25" s="290"/>
      <c r="P25" s="56">
        <f>'Source Data'!L25</f>
        <v>1649.1412418740688</v>
      </c>
      <c r="Q25" s="74">
        <f t="shared" si="15"/>
        <v>0</v>
      </c>
      <c r="R25" s="93">
        <v>0</v>
      </c>
      <c r="S25" s="56"/>
      <c r="T25" s="56"/>
      <c r="U25" s="57">
        <f t="shared" si="1"/>
        <v>0</v>
      </c>
      <c r="V25" s="93">
        <f t="shared" si="2"/>
        <v>0</v>
      </c>
      <c r="W25" s="74">
        <f t="shared" si="16"/>
        <v>0</v>
      </c>
      <c r="X25" s="93">
        <f t="shared" si="17"/>
        <v>0</v>
      </c>
      <c r="Y25" s="56">
        <f>[1]Willow!$G25</f>
        <v>0</v>
      </c>
      <c r="Z25" s="93">
        <f t="shared" si="18"/>
        <v>0</v>
      </c>
      <c r="AA25" s="56"/>
      <c r="AB25" s="56">
        <f t="shared" si="19"/>
        <v>0</v>
      </c>
      <c r="AC25" s="93">
        <f t="shared" si="20"/>
        <v>0</v>
      </c>
      <c r="AD25" s="97">
        <f t="shared" si="3"/>
        <v>0</v>
      </c>
      <c r="AE25" s="75">
        <f>'Source Data'!N25</f>
        <v>3382</v>
      </c>
      <c r="AF25" s="90">
        <f t="shared" si="4"/>
        <v>0</v>
      </c>
      <c r="AG25" s="271"/>
      <c r="AH25" s="75">
        <f t="shared" si="21"/>
        <v>0</v>
      </c>
      <c r="AI25" s="271"/>
      <c r="AJ25" s="77">
        <f t="shared" si="5"/>
        <v>0</v>
      </c>
      <c r="AK25" s="76">
        <f t="shared" si="6"/>
        <v>0</v>
      </c>
      <c r="AL25" s="90">
        <f t="shared" si="22"/>
        <v>0</v>
      </c>
      <c r="AM25" s="79">
        <f t="shared" si="23"/>
        <v>0</v>
      </c>
      <c r="AN25" s="90">
        <f t="shared" si="24"/>
        <v>0</v>
      </c>
      <c r="AO25" s="56">
        <f>[1]Willow!$M25</f>
        <v>0</v>
      </c>
      <c r="AP25" s="90">
        <f t="shared" si="25"/>
        <v>0</v>
      </c>
      <c r="AQ25" s="77"/>
      <c r="AR25" s="77">
        <f t="shared" si="26"/>
        <v>0</v>
      </c>
      <c r="AS25" s="90">
        <f t="shared" si="27"/>
        <v>0</v>
      </c>
      <c r="AT25" s="78">
        <f t="shared" si="7"/>
        <v>0</v>
      </c>
      <c r="AU25" s="87">
        <f t="shared" si="8"/>
        <v>0</v>
      </c>
      <c r="AV25" s="116"/>
      <c r="AW25" s="74"/>
      <c r="AX25" s="74">
        <f t="shared" si="9"/>
        <v>0</v>
      </c>
      <c r="AY25" s="74">
        <f t="shared" si="10"/>
        <v>0</v>
      </c>
    </row>
    <row r="26" spans="1:51" ht="16.149999999999999" customHeight="1" x14ac:dyDescent="0.2">
      <c r="A26" s="49">
        <v>20</v>
      </c>
      <c r="B26" s="50" t="s">
        <v>25</v>
      </c>
      <c r="C26" s="272">
        <f>'8_2.1.18 SIS'!T26</f>
        <v>0</v>
      </c>
      <c r="D26" s="51">
        <f>'Source Data'!H26</f>
        <v>4820.2540944128086</v>
      </c>
      <c r="E26" s="80">
        <f t="shared" si="11"/>
        <v>0</v>
      </c>
      <c r="F26" s="291"/>
      <c r="G26" s="51">
        <f>'Source Data'!I26</f>
        <v>694.558500770818</v>
      </c>
      <c r="H26" s="80">
        <f t="shared" si="12"/>
        <v>0</v>
      </c>
      <c r="I26" s="291"/>
      <c r="J26" s="51">
        <f>'Source Data'!J26</f>
        <v>189.42504566476853</v>
      </c>
      <c r="K26" s="80">
        <f t="shared" si="13"/>
        <v>0</v>
      </c>
      <c r="L26" s="291"/>
      <c r="M26" s="51">
        <f>'Source Data'!K26</f>
        <v>4735.6261416192137</v>
      </c>
      <c r="N26" s="80">
        <f t="shared" si="14"/>
        <v>0</v>
      </c>
      <c r="O26" s="291"/>
      <c r="P26" s="51">
        <f>'Source Data'!L26</f>
        <v>1894.2504566476853</v>
      </c>
      <c r="Q26" s="80">
        <f t="shared" si="15"/>
        <v>0</v>
      </c>
      <c r="R26" s="94">
        <v>0</v>
      </c>
      <c r="S26" s="51"/>
      <c r="T26" s="51"/>
      <c r="U26" s="52">
        <f t="shared" si="1"/>
        <v>0</v>
      </c>
      <c r="V26" s="94">
        <f t="shared" si="2"/>
        <v>0</v>
      </c>
      <c r="W26" s="80">
        <f t="shared" si="16"/>
        <v>0</v>
      </c>
      <c r="X26" s="94">
        <f t="shared" si="17"/>
        <v>0</v>
      </c>
      <c r="Y26" s="51">
        <f>[1]Willow!$G26</f>
        <v>0</v>
      </c>
      <c r="Z26" s="94">
        <f t="shared" si="18"/>
        <v>0</v>
      </c>
      <c r="AA26" s="53"/>
      <c r="AB26" s="51">
        <f t="shared" si="19"/>
        <v>0</v>
      </c>
      <c r="AC26" s="95">
        <f t="shared" si="20"/>
        <v>0</v>
      </c>
      <c r="AD26" s="95">
        <f t="shared" si="3"/>
        <v>0</v>
      </c>
      <c r="AE26" s="71">
        <f>'Source Data'!N26</f>
        <v>2473</v>
      </c>
      <c r="AF26" s="91">
        <f t="shared" si="4"/>
        <v>0</v>
      </c>
      <c r="AG26" s="272"/>
      <c r="AH26" s="71">
        <f t="shared" si="21"/>
        <v>0</v>
      </c>
      <c r="AI26" s="272"/>
      <c r="AJ26" s="72">
        <f t="shared" si="5"/>
        <v>0</v>
      </c>
      <c r="AK26" s="73">
        <f t="shared" si="6"/>
        <v>0</v>
      </c>
      <c r="AL26" s="91">
        <f t="shared" si="22"/>
        <v>0</v>
      </c>
      <c r="AM26" s="82">
        <f t="shared" si="23"/>
        <v>0</v>
      </c>
      <c r="AN26" s="91">
        <f t="shared" si="24"/>
        <v>0</v>
      </c>
      <c r="AO26" s="51">
        <f>[1]Willow!$M26</f>
        <v>0</v>
      </c>
      <c r="AP26" s="91">
        <f t="shared" si="25"/>
        <v>0</v>
      </c>
      <c r="AQ26" s="72"/>
      <c r="AR26" s="72">
        <f t="shared" si="26"/>
        <v>0</v>
      </c>
      <c r="AS26" s="91">
        <f t="shared" si="27"/>
        <v>0</v>
      </c>
      <c r="AT26" s="81">
        <f t="shared" si="7"/>
        <v>0</v>
      </c>
      <c r="AU26" s="88">
        <f t="shared" si="8"/>
        <v>0</v>
      </c>
      <c r="AV26" s="116"/>
      <c r="AW26" s="80"/>
      <c r="AX26" s="80">
        <f t="shared" si="9"/>
        <v>0</v>
      </c>
      <c r="AY26" s="80">
        <f t="shared" si="10"/>
        <v>0</v>
      </c>
    </row>
    <row r="27" spans="1:51" ht="16.149999999999999" customHeight="1" x14ac:dyDescent="0.2">
      <c r="A27" s="58">
        <v>21</v>
      </c>
      <c r="B27" s="59" t="s">
        <v>26</v>
      </c>
      <c r="C27" s="270">
        <f>'8_2.1.18 SIS'!T27</f>
        <v>0</v>
      </c>
      <c r="D27" s="60">
        <f>'Source Data'!H27</f>
        <v>4964.0768196326962</v>
      </c>
      <c r="E27" s="65">
        <f t="shared" si="11"/>
        <v>0</v>
      </c>
      <c r="F27" s="289"/>
      <c r="G27" s="60">
        <f>'Source Data'!I27</f>
        <v>705.05691404533979</v>
      </c>
      <c r="H27" s="65">
        <f t="shared" si="12"/>
        <v>0</v>
      </c>
      <c r="I27" s="289"/>
      <c r="J27" s="60">
        <f>'Source Data'!J27</f>
        <v>192.28824928509266</v>
      </c>
      <c r="K27" s="65">
        <f t="shared" si="13"/>
        <v>0</v>
      </c>
      <c r="L27" s="289"/>
      <c r="M27" s="60">
        <f>'Source Data'!K27</f>
        <v>4807.2062321273152</v>
      </c>
      <c r="N27" s="65">
        <f t="shared" si="14"/>
        <v>0</v>
      </c>
      <c r="O27" s="289"/>
      <c r="P27" s="60">
        <f>'Source Data'!L27</f>
        <v>1922.8824928509262</v>
      </c>
      <c r="Q27" s="65">
        <f t="shared" si="15"/>
        <v>0</v>
      </c>
      <c r="R27" s="92">
        <v>0</v>
      </c>
      <c r="S27" s="60"/>
      <c r="T27" s="60"/>
      <c r="U27" s="61">
        <f t="shared" si="1"/>
        <v>0</v>
      </c>
      <c r="V27" s="92">
        <f t="shared" si="2"/>
        <v>0</v>
      </c>
      <c r="W27" s="65">
        <f t="shared" si="16"/>
        <v>0</v>
      </c>
      <c r="X27" s="92">
        <f t="shared" si="17"/>
        <v>0</v>
      </c>
      <c r="Y27" s="60">
        <f>[1]Willow!$G27</f>
        <v>0</v>
      </c>
      <c r="Z27" s="92">
        <f t="shared" si="18"/>
        <v>0</v>
      </c>
      <c r="AA27" s="60"/>
      <c r="AB27" s="60">
        <f t="shared" si="19"/>
        <v>0</v>
      </c>
      <c r="AC27" s="92">
        <f t="shared" si="20"/>
        <v>0</v>
      </c>
      <c r="AD27" s="96">
        <f t="shared" si="3"/>
        <v>0</v>
      </c>
      <c r="AE27" s="66">
        <f>'Source Data'!N27</f>
        <v>2521</v>
      </c>
      <c r="AF27" s="89">
        <f t="shared" si="4"/>
        <v>0</v>
      </c>
      <c r="AG27" s="270"/>
      <c r="AH27" s="66">
        <f t="shared" si="21"/>
        <v>0</v>
      </c>
      <c r="AI27" s="270"/>
      <c r="AJ27" s="68">
        <f t="shared" si="5"/>
        <v>0</v>
      </c>
      <c r="AK27" s="67">
        <f t="shared" si="6"/>
        <v>0</v>
      </c>
      <c r="AL27" s="89">
        <f t="shared" si="22"/>
        <v>0</v>
      </c>
      <c r="AM27" s="70">
        <f t="shared" si="23"/>
        <v>0</v>
      </c>
      <c r="AN27" s="89">
        <f t="shared" si="24"/>
        <v>0</v>
      </c>
      <c r="AO27" s="60">
        <f>[1]Willow!$M27</f>
        <v>0</v>
      </c>
      <c r="AP27" s="89">
        <f t="shared" si="25"/>
        <v>0</v>
      </c>
      <c r="AQ27" s="68"/>
      <c r="AR27" s="68">
        <f t="shared" si="26"/>
        <v>0</v>
      </c>
      <c r="AS27" s="89">
        <f t="shared" si="27"/>
        <v>0</v>
      </c>
      <c r="AT27" s="69">
        <f t="shared" si="7"/>
        <v>0</v>
      </c>
      <c r="AU27" s="86">
        <f t="shared" si="8"/>
        <v>0</v>
      </c>
      <c r="AV27" s="116"/>
      <c r="AW27" s="65"/>
      <c r="AX27" s="65">
        <f t="shared" si="9"/>
        <v>0</v>
      </c>
      <c r="AY27" s="65">
        <f t="shared" si="10"/>
        <v>0</v>
      </c>
    </row>
    <row r="28" spans="1:51" ht="16.149999999999999" customHeight="1" x14ac:dyDescent="0.2">
      <c r="A28" s="54">
        <v>22</v>
      </c>
      <c r="B28" s="55" t="s">
        <v>27</v>
      </c>
      <c r="C28" s="271">
        <f>'8_2.1.18 SIS'!T28</f>
        <v>0</v>
      </c>
      <c r="D28" s="56">
        <f>'Source Data'!H28</f>
        <v>5299.8126353513471</v>
      </c>
      <c r="E28" s="74">
        <f t="shared" si="11"/>
        <v>0</v>
      </c>
      <c r="F28" s="290"/>
      <c r="G28" s="56">
        <f>'Source Data'!I28</f>
        <v>774.29658969861021</v>
      </c>
      <c r="H28" s="74">
        <f t="shared" si="12"/>
        <v>0</v>
      </c>
      <c r="I28" s="290"/>
      <c r="J28" s="56">
        <f>'Source Data'!J28</f>
        <v>211.17179719053001</v>
      </c>
      <c r="K28" s="74">
        <f t="shared" si="13"/>
        <v>0</v>
      </c>
      <c r="L28" s="290"/>
      <c r="M28" s="56">
        <f>'Source Data'!K28</f>
        <v>5279.2949297632513</v>
      </c>
      <c r="N28" s="74">
        <f t="shared" si="14"/>
        <v>0</v>
      </c>
      <c r="O28" s="290"/>
      <c r="P28" s="56">
        <f>'Source Data'!L28</f>
        <v>2111.7179719053006</v>
      </c>
      <c r="Q28" s="74">
        <f t="shared" si="15"/>
        <v>0</v>
      </c>
      <c r="R28" s="93">
        <v>0</v>
      </c>
      <c r="S28" s="56"/>
      <c r="T28" s="56"/>
      <c r="U28" s="57">
        <f t="shared" si="1"/>
        <v>0</v>
      </c>
      <c r="V28" s="93">
        <f t="shared" si="2"/>
        <v>0</v>
      </c>
      <c r="W28" s="74">
        <f t="shared" si="16"/>
        <v>0</v>
      </c>
      <c r="X28" s="93">
        <f t="shared" si="17"/>
        <v>0</v>
      </c>
      <c r="Y28" s="56">
        <f>[1]Willow!$G28</f>
        <v>0</v>
      </c>
      <c r="Z28" s="93">
        <f t="shared" si="18"/>
        <v>0</v>
      </c>
      <c r="AA28" s="56"/>
      <c r="AB28" s="56">
        <f t="shared" si="19"/>
        <v>0</v>
      </c>
      <c r="AC28" s="93">
        <f t="shared" si="20"/>
        <v>0</v>
      </c>
      <c r="AD28" s="97">
        <f t="shared" si="3"/>
        <v>0</v>
      </c>
      <c r="AE28" s="75">
        <f>'Source Data'!N28</f>
        <v>1782</v>
      </c>
      <c r="AF28" s="90">
        <f t="shared" si="4"/>
        <v>0</v>
      </c>
      <c r="AG28" s="271"/>
      <c r="AH28" s="75">
        <f t="shared" si="21"/>
        <v>0</v>
      </c>
      <c r="AI28" s="271"/>
      <c r="AJ28" s="77">
        <f t="shared" si="5"/>
        <v>0</v>
      </c>
      <c r="AK28" s="76">
        <f t="shared" si="6"/>
        <v>0</v>
      </c>
      <c r="AL28" s="90">
        <f t="shared" si="22"/>
        <v>0</v>
      </c>
      <c r="AM28" s="79">
        <f t="shared" si="23"/>
        <v>0</v>
      </c>
      <c r="AN28" s="90">
        <f t="shared" si="24"/>
        <v>0</v>
      </c>
      <c r="AO28" s="56">
        <f>[1]Willow!$M28</f>
        <v>0</v>
      </c>
      <c r="AP28" s="90">
        <f t="shared" si="25"/>
        <v>0</v>
      </c>
      <c r="AQ28" s="77"/>
      <c r="AR28" s="77">
        <f t="shared" si="26"/>
        <v>0</v>
      </c>
      <c r="AS28" s="90">
        <f t="shared" si="27"/>
        <v>0</v>
      </c>
      <c r="AT28" s="78">
        <f t="shared" si="7"/>
        <v>0</v>
      </c>
      <c r="AU28" s="87">
        <f t="shared" si="8"/>
        <v>0</v>
      </c>
      <c r="AV28" s="116"/>
      <c r="AW28" s="74"/>
      <c r="AX28" s="74">
        <f t="shared" si="9"/>
        <v>0</v>
      </c>
      <c r="AY28" s="74">
        <f t="shared" si="10"/>
        <v>0</v>
      </c>
    </row>
    <row r="29" spans="1:51" ht="16.149999999999999" customHeight="1" x14ac:dyDescent="0.2">
      <c r="A29" s="54">
        <v>23</v>
      </c>
      <c r="B29" s="55" t="s">
        <v>28</v>
      </c>
      <c r="C29" s="271">
        <f>'8_2.1.18 SIS'!T29</f>
        <v>3</v>
      </c>
      <c r="D29" s="56">
        <f>'Source Data'!H29</f>
        <v>4847.3597582819802</v>
      </c>
      <c r="E29" s="74">
        <f t="shared" si="11"/>
        <v>14542.079274845941</v>
      </c>
      <c r="F29" s="290"/>
      <c r="G29" s="56">
        <f>'Source Data'!I29</f>
        <v>643.90858310125191</v>
      </c>
      <c r="H29" s="74">
        <f t="shared" si="12"/>
        <v>0</v>
      </c>
      <c r="I29" s="290"/>
      <c r="J29" s="56">
        <f>'Source Data'!J29</f>
        <v>175.61143175488689</v>
      </c>
      <c r="K29" s="74">
        <f t="shared" si="13"/>
        <v>0</v>
      </c>
      <c r="L29" s="290"/>
      <c r="M29" s="56">
        <f>'Source Data'!K29</f>
        <v>4390.2857938721727</v>
      </c>
      <c r="N29" s="74">
        <f t="shared" si="14"/>
        <v>0</v>
      </c>
      <c r="O29" s="290"/>
      <c r="P29" s="56">
        <f>'Source Data'!L29</f>
        <v>1756.1143175488689</v>
      </c>
      <c r="Q29" s="74">
        <f t="shared" si="15"/>
        <v>0</v>
      </c>
      <c r="R29" s="93">
        <v>16474</v>
      </c>
      <c r="S29" s="56"/>
      <c r="T29" s="56"/>
      <c r="U29" s="57">
        <f t="shared" si="1"/>
        <v>0</v>
      </c>
      <c r="V29" s="93">
        <f t="shared" si="2"/>
        <v>16474</v>
      </c>
      <c r="W29" s="74">
        <f t="shared" si="16"/>
        <v>-41</v>
      </c>
      <c r="X29" s="93">
        <f t="shared" si="17"/>
        <v>16433</v>
      </c>
      <c r="Y29" s="56">
        <f>[1]Willow!$G29</f>
        <v>0</v>
      </c>
      <c r="Z29" s="93">
        <f t="shared" si="18"/>
        <v>16433</v>
      </c>
      <c r="AA29" s="56"/>
      <c r="AB29" s="56">
        <f t="shared" si="19"/>
        <v>16433</v>
      </c>
      <c r="AC29" s="93">
        <f t="shared" si="20"/>
        <v>1369</v>
      </c>
      <c r="AD29" s="97">
        <f t="shared" si="3"/>
        <v>16433</v>
      </c>
      <c r="AE29" s="75">
        <f>'Source Data'!N29</f>
        <v>3371</v>
      </c>
      <c r="AF29" s="90">
        <f t="shared" si="4"/>
        <v>10113</v>
      </c>
      <c r="AG29" s="271"/>
      <c r="AH29" s="75">
        <f t="shared" si="21"/>
        <v>0</v>
      </c>
      <c r="AI29" s="271"/>
      <c r="AJ29" s="77">
        <f t="shared" si="5"/>
        <v>0</v>
      </c>
      <c r="AK29" s="76">
        <f t="shared" si="6"/>
        <v>0</v>
      </c>
      <c r="AL29" s="90">
        <f t="shared" si="22"/>
        <v>10113</v>
      </c>
      <c r="AM29" s="79">
        <f t="shared" si="23"/>
        <v>-25</v>
      </c>
      <c r="AN29" s="90">
        <f t="shared" si="24"/>
        <v>10088</v>
      </c>
      <c r="AO29" s="56">
        <f>[1]Willow!$M29</f>
        <v>0</v>
      </c>
      <c r="AP29" s="90">
        <f t="shared" si="25"/>
        <v>10088</v>
      </c>
      <c r="AQ29" s="77"/>
      <c r="AR29" s="77">
        <f t="shared" si="26"/>
        <v>10088</v>
      </c>
      <c r="AS29" s="90">
        <f t="shared" si="27"/>
        <v>841</v>
      </c>
      <c r="AT29" s="78">
        <f t="shared" si="7"/>
        <v>26521</v>
      </c>
      <c r="AU29" s="87">
        <f t="shared" si="8"/>
        <v>2210</v>
      </c>
      <c r="AV29" s="116"/>
      <c r="AW29" s="74"/>
      <c r="AX29" s="74">
        <f t="shared" si="9"/>
        <v>25</v>
      </c>
      <c r="AY29" s="74">
        <f t="shared" si="10"/>
        <v>25</v>
      </c>
    </row>
    <row r="30" spans="1:51" ht="16.149999999999999" customHeight="1" x14ac:dyDescent="0.2">
      <c r="A30" s="54">
        <v>24</v>
      </c>
      <c r="B30" s="55" t="s">
        <v>29</v>
      </c>
      <c r="C30" s="271">
        <f>'8_2.1.18 SIS'!T30</f>
        <v>0</v>
      </c>
      <c r="D30" s="56">
        <f>'Source Data'!H30</f>
        <v>2376.5026766431456</v>
      </c>
      <c r="E30" s="74">
        <f t="shared" si="11"/>
        <v>0</v>
      </c>
      <c r="F30" s="290"/>
      <c r="G30" s="56">
        <f>'Source Data'!I30</f>
        <v>235.68636722840623</v>
      </c>
      <c r="H30" s="74">
        <f t="shared" si="12"/>
        <v>0</v>
      </c>
      <c r="I30" s="290"/>
      <c r="J30" s="56">
        <f>'Source Data'!J30</f>
        <v>64.278100153201677</v>
      </c>
      <c r="K30" s="74">
        <f t="shared" si="13"/>
        <v>0</v>
      </c>
      <c r="L30" s="290"/>
      <c r="M30" s="56">
        <f>'Source Data'!K30</f>
        <v>1606.9525038300424</v>
      </c>
      <c r="N30" s="74">
        <f t="shared" si="14"/>
        <v>0</v>
      </c>
      <c r="O30" s="290"/>
      <c r="P30" s="56">
        <f>'Source Data'!L30</f>
        <v>642.78100153201683</v>
      </c>
      <c r="Q30" s="74">
        <f t="shared" si="15"/>
        <v>0</v>
      </c>
      <c r="R30" s="93">
        <v>0</v>
      </c>
      <c r="S30" s="56"/>
      <c r="T30" s="56"/>
      <c r="U30" s="57">
        <f t="shared" si="1"/>
        <v>0</v>
      </c>
      <c r="V30" s="93">
        <f t="shared" si="2"/>
        <v>0</v>
      </c>
      <c r="W30" s="74">
        <f t="shared" si="16"/>
        <v>0</v>
      </c>
      <c r="X30" s="93">
        <f t="shared" si="17"/>
        <v>0</v>
      </c>
      <c r="Y30" s="56">
        <f>[1]Willow!$G30</f>
        <v>0</v>
      </c>
      <c r="Z30" s="93">
        <f t="shared" si="18"/>
        <v>0</v>
      </c>
      <c r="AA30" s="56"/>
      <c r="AB30" s="56">
        <f t="shared" si="19"/>
        <v>0</v>
      </c>
      <c r="AC30" s="93">
        <f t="shared" si="20"/>
        <v>0</v>
      </c>
      <c r="AD30" s="97">
        <f t="shared" si="3"/>
        <v>0</v>
      </c>
      <c r="AE30" s="75">
        <f>'Source Data'!N30</f>
        <v>11650</v>
      </c>
      <c r="AF30" s="90">
        <f t="shared" si="4"/>
        <v>0</v>
      </c>
      <c r="AG30" s="271"/>
      <c r="AH30" s="75">
        <f t="shared" si="21"/>
        <v>0</v>
      </c>
      <c r="AI30" s="271"/>
      <c r="AJ30" s="77">
        <f t="shared" si="5"/>
        <v>0</v>
      </c>
      <c r="AK30" s="76">
        <f t="shared" si="6"/>
        <v>0</v>
      </c>
      <c r="AL30" s="90">
        <f t="shared" si="22"/>
        <v>0</v>
      </c>
      <c r="AM30" s="79">
        <f t="shared" si="23"/>
        <v>0</v>
      </c>
      <c r="AN30" s="90">
        <f t="shared" si="24"/>
        <v>0</v>
      </c>
      <c r="AO30" s="56">
        <f>[1]Willow!$M30</f>
        <v>0</v>
      </c>
      <c r="AP30" s="90">
        <f t="shared" si="25"/>
        <v>0</v>
      </c>
      <c r="AQ30" s="77"/>
      <c r="AR30" s="77">
        <f t="shared" si="26"/>
        <v>0</v>
      </c>
      <c r="AS30" s="90">
        <f t="shared" si="27"/>
        <v>0</v>
      </c>
      <c r="AT30" s="78">
        <f t="shared" si="7"/>
        <v>0</v>
      </c>
      <c r="AU30" s="87">
        <f t="shared" si="8"/>
        <v>0</v>
      </c>
      <c r="AV30" s="116"/>
      <c r="AW30" s="74"/>
      <c r="AX30" s="74">
        <f t="shared" si="9"/>
        <v>0</v>
      </c>
      <c r="AY30" s="74">
        <f t="shared" si="10"/>
        <v>0</v>
      </c>
    </row>
    <row r="31" spans="1:51" ht="16.149999999999999" customHeight="1" x14ac:dyDescent="0.2">
      <c r="A31" s="49">
        <v>25</v>
      </c>
      <c r="B31" s="50" t="s">
        <v>30</v>
      </c>
      <c r="C31" s="272">
        <f>'8_2.1.18 SIS'!T31</f>
        <v>0</v>
      </c>
      <c r="D31" s="51">
        <f>'Source Data'!H31</f>
        <v>4037.466979885065</v>
      </c>
      <c r="E31" s="80">
        <f t="shared" si="11"/>
        <v>0</v>
      </c>
      <c r="F31" s="291"/>
      <c r="G31" s="51">
        <f>'Source Data'!I31</f>
        <v>547.31914183029971</v>
      </c>
      <c r="H31" s="80">
        <f t="shared" si="12"/>
        <v>0</v>
      </c>
      <c r="I31" s="291"/>
      <c r="J31" s="51">
        <f>'Source Data'!J31</f>
        <v>149.268856862809</v>
      </c>
      <c r="K31" s="80">
        <f t="shared" si="13"/>
        <v>0</v>
      </c>
      <c r="L31" s="291"/>
      <c r="M31" s="51">
        <f>'Source Data'!K31</f>
        <v>3731.7214215702247</v>
      </c>
      <c r="N31" s="80">
        <f t="shared" si="14"/>
        <v>0</v>
      </c>
      <c r="O31" s="291"/>
      <c r="P31" s="51">
        <f>'Source Data'!L31</f>
        <v>1492.6885686280898</v>
      </c>
      <c r="Q31" s="80">
        <f t="shared" si="15"/>
        <v>0</v>
      </c>
      <c r="R31" s="94">
        <v>0</v>
      </c>
      <c r="S31" s="51"/>
      <c r="T31" s="51"/>
      <c r="U31" s="52">
        <f t="shared" si="1"/>
        <v>0</v>
      </c>
      <c r="V31" s="94">
        <f t="shared" si="2"/>
        <v>0</v>
      </c>
      <c r="W31" s="80">
        <f t="shared" si="16"/>
        <v>0</v>
      </c>
      <c r="X31" s="94">
        <f t="shared" si="17"/>
        <v>0</v>
      </c>
      <c r="Y31" s="51">
        <f>[1]Willow!$G31</f>
        <v>0</v>
      </c>
      <c r="Z31" s="94">
        <f t="shared" si="18"/>
        <v>0</v>
      </c>
      <c r="AA31" s="53"/>
      <c r="AB31" s="51">
        <f t="shared" si="19"/>
        <v>0</v>
      </c>
      <c r="AC31" s="95">
        <f t="shared" si="20"/>
        <v>0</v>
      </c>
      <c r="AD31" s="95">
        <f t="shared" si="3"/>
        <v>0</v>
      </c>
      <c r="AE31" s="71">
        <f>'Source Data'!N31</f>
        <v>4673</v>
      </c>
      <c r="AF31" s="91">
        <f t="shared" si="4"/>
        <v>0</v>
      </c>
      <c r="AG31" s="272"/>
      <c r="AH31" s="71">
        <f t="shared" si="21"/>
        <v>0</v>
      </c>
      <c r="AI31" s="272"/>
      <c r="AJ31" s="72">
        <f t="shared" si="5"/>
        <v>0</v>
      </c>
      <c r="AK31" s="73">
        <f t="shared" si="6"/>
        <v>0</v>
      </c>
      <c r="AL31" s="91">
        <f t="shared" si="22"/>
        <v>0</v>
      </c>
      <c r="AM31" s="82">
        <f t="shared" si="23"/>
        <v>0</v>
      </c>
      <c r="AN31" s="91">
        <f t="shared" si="24"/>
        <v>0</v>
      </c>
      <c r="AO31" s="51">
        <f>[1]Willow!$M31</f>
        <v>0</v>
      </c>
      <c r="AP31" s="91">
        <f t="shared" si="25"/>
        <v>0</v>
      </c>
      <c r="AQ31" s="72"/>
      <c r="AR31" s="72">
        <f t="shared" si="26"/>
        <v>0</v>
      </c>
      <c r="AS31" s="91">
        <f t="shared" si="27"/>
        <v>0</v>
      </c>
      <c r="AT31" s="81">
        <f t="shared" si="7"/>
        <v>0</v>
      </c>
      <c r="AU31" s="88">
        <f t="shared" si="8"/>
        <v>0</v>
      </c>
      <c r="AV31" s="116"/>
      <c r="AW31" s="80"/>
      <c r="AX31" s="80">
        <f t="shared" si="9"/>
        <v>0</v>
      </c>
      <c r="AY31" s="80">
        <f t="shared" si="10"/>
        <v>0</v>
      </c>
    </row>
    <row r="32" spans="1:51" ht="16.149999999999999" customHeight="1" x14ac:dyDescent="0.2">
      <c r="A32" s="58">
        <v>26</v>
      </c>
      <c r="B32" s="59" t="s">
        <v>31</v>
      </c>
      <c r="C32" s="270">
        <f>'8_2.1.18 SIS'!T32</f>
        <v>0</v>
      </c>
      <c r="D32" s="60">
        <f>'Source Data'!H32</f>
        <v>3766.8356517369007</v>
      </c>
      <c r="E32" s="65">
        <f t="shared" si="11"/>
        <v>0</v>
      </c>
      <c r="F32" s="289"/>
      <c r="G32" s="60">
        <f>'Source Data'!I32</f>
        <v>468.82114429316323</v>
      </c>
      <c r="H32" s="65">
        <f t="shared" si="12"/>
        <v>0</v>
      </c>
      <c r="I32" s="289"/>
      <c r="J32" s="60">
        <f>'Source Data'!J32</f>
        <v>127.8603120799536</v>
      </c>
      <c r="K32" s="65">
        <f t="shared" si="13"/>
        <v>0</v>
      </c>
      <c r="L32" s="289"/>
      <c r="M32" s="60">
        <f>'Source Data'!K32</f>
        <v>3196.5078019988405</v>
      </c>
      <c r="N32" s="65">
        <f t="shared" si="14"/>
        <v>0</v>
      </c>
      <c r="O32" s="289"/>
      <c r="P32" s="60">
        <f>'Source Data'!L32</f>
        <v>1278.6031207995361</v>
      </c>
      <c r="Q32" s="65">
        <f t="shared" si="15"/>
        <v>0</v>
      </c>
      <c r="R32" s="92">
        <v>0</v>
      </c>
      <c r="S32" s="60"/>
      <c r="T32" s="60"/>
      <c r="U32" s="61">
        <f t="shared" si="1"/>
        <v>0</v>
      </c>
      <c r="V32" s="92">
        <f t="shared" si="2"/>
        <v>0</v>
      </c>
      <c r="W32" s="65">
        <f t="shared" si="16"/>
        <v>0</v>
      </c>
      <c r="X32" s="92">
        <f t="shared" si="17"/>
        <v>0</v>
      </c>
      <c r="Y32" s="60">
        <f>[1]Willow!$G32</f>
        <v>0</v>
      </c>
      <c r="Z32" s="92">
        <f t="shared" si="18"/>
        <v>0</v>
      </c>
      <c r="AA32" s="60"/>
      <c r="AB32" s="60">
        <f t="shared" si="19"/>
        <v>0</v>
      </c>
      <c r="AC32" s="92">
        <f t="shared" si="20"/>
        <v>0</v>
      </c>
      <c r="AD32" s="96">
        <f t="shared" si="3"/>
        <v>0</v>
      </c>
      <c r="AE32" s="66">
        <f>'Source Data'!N32</f>
        <v>5304</v>
      </c>
      <c r="AF32" s="89">
        <f t="shared" si="4"/>
        <v>0</v>
      </c>
      <c r="AG32" s="270"/>
      <c r="AH32" s="66">
        <f t="shared" si="21"/>
        <v>0</v>
      </c>
      <c r="AI32" s="270"/>
      <c r="AJ32" s="68">
        <f t="shared" si="5"/>
        <v>0</v>
      </c>
      <c r="AK32" s="67">
        <f t="shared" si="6"/>
        <v>0</v>
      </c>
      <c r="AL32" s="89">
        <f t="shared" si="22"/>
        <v>0</v>
      </c>
      <c r="AM32" s="70">
        <f t="shared" si="23"/>
        <v>0</v>
      </c>
      <c r="AN32" s="89">
        <f t="shared" si="24"/>
        <v>0</v>
      </c>
      <c r="AO32" s="60">
        <f>[1]Willow!$M32</f>
        <v>0</v>
      </c>
      <c r="AP32" s="89">
        <f t="shared" si="25"/>
        <v>0</v>
      </c>
      <c r="AQ32" s="68"/>
      <c r="AR32" s="68">
        <f t="shared" si="26"/>
        <v>0</v>
      </c>
      <c r="AS32" s="89">
        <f t="shared" si="27"/>
        <v>0</v>
      </c>
      <c r="AT32" s="69">
        <f t="shared" si="7"/>
        <v>0</v>
      </c>
      <c r="AU32" s="86">
        <f t="shared" si="8"/>
        <v>0</v>
      </c>
      <c r="AV32" s="116"/>
      <c r="AW32" s="65"/>
      <c r="AX32" s="65">
        <f t="shared" si="9"/>
        <v>0</v>
      </c>
      <c r="AY32" s="65">
        <f t="shared" si="10"/>
        <v>0</v>
      </c>
    </row>
    <row r="33" spans="1:51" ht="16.149999999999999" customHeight="1" x14ac:dyDescent="0.2">
      <c r="A33" s="54">
        <v>27</v>
      </c>
      <c r="B33" s="55" t="s">
        <v>32</v>
      </c>
      <c r="C33" s="271">
        <f>'8_2.1.18 SIS'!T33</f>
        <v>0</v>
      </c>
      <c r="D33" s="56">
        <f>'Source Data'!H33</f>
        <v>5228.5444628948371</v>
      </c>
      <c r="E33" s="74">
        <f t="shared" si="11"/>
        <v>0</v>
      </c>
      <c r="F33" s="290"/>
      <c r="G33" s="56">
        <f>'Source Data'!I33</f>
        <v>687.4036243637745</v>
      </c>
      <c r="H33" s="74">
        <f t="shared" si="12"/>
        <v>0</v>
      </c>
      <c r="I33" s="290"/>
      <c r="J33" s="56">
        <f>'Source Data'!J33</f>
        <v>187.4737157355749</v>
      </c>
      <c r="K33" s="74">
        <f t="shared" si="13"/>
        <v>0</v>
      </c>
      <c r="L33" s="290"/>
      <c r="M33" s="56">
        <f>'Source Data'!K33</f>
        <v>4686.842893389372</v>
      </c>
      <c r="N33" s="74">
        <f t="shared" si="14"/>
        <v>0</v>
      </c>
      <c r="O33" s="290"/>
      <c r="P33" s="56">
        <f>'Source Data'!L33</f>
        <v>1874.7371573557489</v>
      </c>
      <c r="Q33" s="74">
        <f t="shared" si="15"/>
        <v>0</v>
      </c>
      <c r="R33" s="93">
        <v>0</v>
      </c>
      <c r="S33" s="56"/>
      <c r="T33" s="56"/>
      <c r="U33" s="57">
        <f t="shared" si="1"/>
        <v>0</v>
      </c>
      <c r="V33" s="93">
        <f t="shared" si="2"/>
        <v>0</v>
      </c>
      <c r="W33" s="74">
        <f t="shared" si="16"/>
        <v>0</v>
      </c>
      <c r="X33" s="93">
        <f t="shared" si="17"/>
        <v>0</v>
      </c>
      <c r="Y33" s="56">
        <f>[1]Willow!$G33</f>
        <v>0</v>
      </c>
      <c r="Z33" s="93">
        <f t="shared" si="18"/>
        <v>0</v>
      </c>
      <c r="AA33" s="56"/>
      <c r="AB33" s="56">
        <f t="shared" si="19"/>
        <v>0</v>
      </c>
      <c r="AC33" s="93">
        <f t="shared" si="20"/>
        <v>0</v>
      </c>
      <c r="AD33" s="97">
        <f t="shared" si="3"/>
        <v>0</v>
      </c>
      <c r="AE33" s="75">
        <f>'Source Data'!N33</f>
        <v>3412</v>
      </c>
      <c r="AF33" s="90">
        <f t="shared" si="4"/>
        <v>0</v>
      </c>
      <c r="AG33" s="271"/>
      <c r="AH33" s="75">
        <f t="shared" si="21"/>
        <v>0</v>
      </c>
      <c r="AI33" s="271"/>
      <c r="AJ33" s="77">
        <f t="shared" si="5"/>
        <v>0</v>
      </c>
      <c r="AK33" s="76">
        <f t="shared" si="6"/>
        <v>0</v>
      </c>
      <c r="AL33" s="90">
        <f t="shared" si="22"/>
        <v>0</v>
      </c>
      <c r="AM33" s="79">
        <f t="shared" si="23"/>
        <v>0</v>
      </c>
      <c r="AN33" s="90">
        <f t="shared" si="24"/>
        <v>0</v>
      </c>
      <c r="AO33" s="56">
        <f>[1]Willow!$M33</f>
        <v>0</v>
      </c>
      <c r="AP33" s="90">
        <f t="shared" si="25"/>
        <v>0</v>
      </c>
      <c r="AQ33" s="77"/>
      <c r="AR33" s="77">
        <f t="shared" si="26"/>
        <v>0</v>
      </c>
      <c r="AS33" s="90">
        <f t="shared" si="27"/>
        <v>0</v>
      </c>
      <c r="AT33" s="78">
        <f t="shared" si="7"/>
        <v>0</v>
      </c>
      <c r="AU33" s="87">
        <f t="shared" si="8"/>
        <v>0</v>
      </c>
      <c r="AV33" s="116"/>
      <c r="AW33" s="74"/>
      <c r="AX33" s="74">
        <f t="shared" si="9"/>
        <v>0</v>
      </c>
      <c r="AY33" s="74">
        <f t="shared" si="10"/>
        <v>0</v>
      </c>
    </row>
    <row r="34" spans="1:51" ht="16.149999999999999" customHeight="1" x14ac:dyDescent="0.2">
      <c r="A34" s="54">
        <v>28</v>
      </c>
      <c r="B34" s="55" t="s">
        <v>33</v>
      </c>
      <c r="C34" s="271">
        <f>'8_2.1.18 SIS'!T34</f>
        <v>404</v>
      </c>
      <c r="D34" s="56">
        <f>'Source Data'!H34</f>
        <v>3407.9343597999155</v>
      </c>
      <c r="E34" s="74">
        <f t="shared" si="11"/>
        <v>1376805.4813591659</v>
      </c>
      <c r="F34" s="290"/>
      <c r="G34" s="56">
        <f>'Source Data'!I34</f>
        <v>466.65190378503735</v>
      </c>
      <c r="H34" s="74">
        <f t="shared" si="12"/>
        <v>0</v>
      </c>
      <c r="I34" s="290"/>
      <c r="J34" s="56">
        <f>'Source Data'!J34</f>
        <v>127.26870103228291</v>
      </c>
      <c r="K34" s="74">
        <f t="shared" si="13"/>
        <v>0</v>
      </c>
      <c r="L34" s="290"/>
      <c r="M34" s="56">
        <f>'Source Data'!K34</f>
        <v>3181.7175258070724</v>
      </c>
      <c r="N34" s="74">
        <f t="shared" si="14"/>
        <v>0</v>
      </c>
      <c r="O34" s="290"/>
      <c r="P34" s="56">
        <f>'Source Data'!L34</f>
        <v>1272.6870103228293</v>
      </c>
      <c r="Q34" s="74">
        <f t="shared" si="15"/>
        <v>0</v>
      </c>
      <c r="R34" s="93">
        <v>1663754</v>
      </c>
      <c r="S34" s="56"/>
      <c r="T34" s="56"/>
      <c r="U34" s="57">
        <f t="shared" si="1"/>
        <v>0</v>
      </c>
      <c r="V34" s="93">
        <f t="shared" si="2"/>
        <v>1663754</v>
      </c>
      <c r="W34" s="74">
        <f t="shared" si="16"/>
        <v>-4159</v>
      </c>
      <c r="X34" s="93">
        <f t="shared" si="17"/>
        <v>1659595</v>
      </c>
      <c r="Y34" s="56">
        <f>[1]Willow!$G34</f>
        <v>0</v>
      </c>
      <c r="Z34" s="93">
        <f t="shared" si="18"/>
        <v>1659595</v>
      </c>
      <c r="AA34" s="56"/>
      <c r="AB34" s="56">
        <f t="shared" si="19"/>
        <v>1659595</v>
      </c>
      <c r="AC34" s="93">
        <f t="shared" si="20"/>
        <v>138300</v>
      </c>
      <c r="AD34" s="97">
        <f t="shared" si="3"/>
        <v>1659595</v>
      </c>
      <c r="AE34" s="75">
        <f>'Source Data'!N34</f>
        <v>5598</v>
      </c>
      <c r="AF34" s="90">
        <f t="shared" si="4"/>
        <v>2261592</v>
      </c>
      <c r="AG34" s="271"/>
      <c r="AH34" s="75">
        <f t="shared" si="21"/>
        <v>0</v>
      </c>
      <c r="AI34" s="271"/>
      <c r="AJ34" s="77">
        <f t="shared" si="5"/>
        <v>0</v>
      </c>
      <c r="AK34" s="76">
        <f t="shared" si="6"/>
        <v>0</v>
      </c>
      <c r="AL34" s="90">
        <f t="shared" si="22"/>
        <v>2261592</v>
      </c>
      <c r="AM34" s="79">
        <f t="shared" si="23"/>
        <v>-5654</v>
      </c>
      <c r="AN34" s="90">
        <f t="shared" si="24"/>
        <v>2255938</v>
      </c>
      <c r="AO34" s="56">
        <f>[1]Willow!$M34</f>
        <v>-200879</v>
      </c>
      <c r="AP34" s="90">
        <f t="shared" si="25"/>
        <v>2055059</v>
      </c>
      <c r="AQ34" s="77"/>
      <c r="AR34" s="77">
        <f t="shared" si="26"/>
        <v>2055059</v>
      </c>
      <c r="AS34" s="90">
        <f t="shared" si="27"/>
        <v>171255</v>
      </c>
      <c r="AT34" s="78">
        <f t="shared" si="7"/>
        <v>3714654</v>
      </c>
      <c r="AU34" s="87">
        <f t="shared" si="8"/>
        <v>309555</v>
      </c>
      <c r="AV34" s="116"/>
      <c r="AW34" s="74"/>
      <c r="AX34" s="74">
        <f t="shared" si="9"/>
        <v>5654</v>
      </c>
      <c r="AY34" s="74">
        <f t="shared" si="10"/>
        <v>5654</v>
      </c>
    </row>
    <row r="35" spans="1:51" ht="16.149999999999999" customHeight="1" x14ac:dyDescent="0.2">
      <c r="A35" s="54">
        <v>29</v>
      </c>
      <c r="B35" s="55" t="s">
        <v>34</v>
      </c>
      <c r="C35" s="271">
        <f>'8_2.1.18 SIS'!T35</f>
        <v>0</v>
      </c>
      <c r="D35" s="56">
        <f>'Source Data'!H35</f>
        <v>4119.4752527522951</v>
      </c>
      <c r="E35" s="74">
        <f t="shared" si="11"/>
        <v>0</v>
      </c>
      <c r="F35" s="290"/>
      <c r="G35" s="56">
        <f>'Source Data'!I35</f>
        <v>554.9726016103474</v>
      </c>
      <c r="H35" s="74">
        <f t="shared" si="12"/>
        <v>0</v>
      </c>
      <c r="I35" s="290"/>
      <c r="J35" s="56">
        <f>'Source Data'!J35</f>
        <v>151.35616407554929</v>
      </c>
      <c r="K35" s="74">
        <f t="shared" si="13"/>
        <v>0</v>
      </c>
      <c r="L35" s="290"/>
      <c r="M35" s="56">
        <f>'Source Data'!K35</f>
        <v>3783.9041018887328</v>
      </c>
      <c r="N35" s="74">
        <f t="shared" si="14"/>
        <v>0</v>
      </c>
      <c r="O35" s="290"/>
      <c r="P35" s="56">
        <f>'Source Data'!L35</f>
        <v>1513.5616407554928</v>
      </c>
      <c r="Q35" s="74">
        <f t="shared" si="15"/>
        <v>0</v>
      </c>
      <c r="R35" s="93">
        <v>0</v>
      </c>
      <c r="S35" s="56"/>
      <c r="T35" s="56"/>
      <c r="U35" s="57">
        <f t="shared" si="1"/>
        <v>0</v>
      </c>
      <c r="V35" s="93">
        <f t="shared" si="2"/>
        <v>0</v>
      </c>
      <c r="W35" s="74">
        <f t="shared" si="16"/>
        <v>0</v>
      </c>
      <c r="X35" s="93">
        <f t="shared" si="17"/>
        <v>0</v>
      </c>
      <c r="Y35" s="56">
        <f>[1]Willow!$G35</f>
        <v>0</v>
      </c>
      <c r="Z35" s="93">
        <f t="shared" si="18"/>
        <v>0</v>
      </c>
      <c r="AA35" s="56"/>
      <c r="AB35" s="56">
        <f t="shared" si="19"/>
        <v>0</v>
      </c>
      <c r="AC35" s="93">
        <f t="shared" si="20"/>
        <v>0</v>
      </c>
      <c r="AD35" s="97">
        <f t="shared" si="3"/>
        <v>0</v>
      </c>
      <c r="AE35" s="75">
        <f>'Source Data'!N35</f>
        <v>4860</v>
      </c>
      <c r="AF35" s="90">
        <f t="shared" si="4"/>
        <v>0</v>
      </c>
      <c r="AG35" s="271"/>
      <c r="AH35" s="75">
        <f t="shared" si="21"/>
        <v>0</v>
      </c>
      <c r="AI35" s="271"/>
      <c r="AJ35" s="77">
        <f t="shared" si="5"/>
        <v>0</v>
      </c>
      <c r="AK35" s="76">
        <f t="shared" si="6"/>
        <v>0</v>
      </c>
      <c r="AL35" s="90">
        <f t="shared" si="22"/>
        <v>0</v>
      </c>
      <c r="AM35" s="79">
        <f t="shared" si="23"/>
        <v>0</v>
      </c>
      <c r="AN35" s="90">
        <f t="shared" si="24"/>
        <v>0</v>
      </c>
      <c r="AO35" s="56">
        <f>[1]Willow!$M35</f>
        <v>0</v>
      </c>
      <c r="AP35" s="90">
        <f t="shared" si="25"/>
        <v>0</v>
      </c>
      <c r="AQ35" s="77"/>
      <c r="AR35" s="77">
        <f t="shared" si="26"/>
        <v>0</v>
      </c>
      <c r="AS35" s="90">
        <f t="shared" si="27"/>
        <v>0</v>
      </c>
      <c r="AT35" s="78">
        <f t="shared" si="7"/>
        <v>0</v>
      </c>
      <c r="AU35" s="87">
        <f t="shared" si="8"/>
        <v>0</v>
      </c>
      <c r="AV35" s="116"/>
      <c r="AW35" s="74"/>
      <c r="AX35" s="74">
        <f t="shared" si="9"/>
        <v>0</v>
      </c>
      <c r="AY35" s="74">
        <f t="shared" si="10"/>
        <v>0</v>
      </c>
    </row>
    <row r="36" spans="1:51" ht="16.149999999999999" customHeight="1" x14ac:dyDescent="0.2">
      <c r="A36" s="49">
        <v>30</v>
      </c>
      <c r="B36" s="50" t="s">
        <v>35</v>
      </c>
      <c r="C36" s="272">
        <f>'8_2.1.18 SIS'!T36</f>
        <v>0</v>
      </c>
      <c r="D36" s="51">
        <f>'Source Data'!H36</f>
        <v>5413.9637107951485</v>
      </c>
      <c r="E36" s="80">
        <f t="shared" si="11"/>
        <v>0</v>
      </c>
      <c r="F36" s="291"/>
      <c r="G36" s="51">
        <f>'Source Data'!I36</f>
        <v>702.2116679130869</v>
      </c>
      <c r="H36" s="80">
        <f t="shared" si="12"/>
        <v>0</v>
      </c>
      <c r="I36" s="291"/>
      <c r="J36" s="51">
        <f>'Source Data'!J36</f>
        <v>191.51227306720551</v>
      </c>
      <c r="K36" s="80">
        <f t="shared" si="13"/>
        <v>0</v>
      </c>
      <c r="L36" s="291"/>
      <c r="M36" s="51">
        <f>'Source Data'!K36</f>
        <v>4787.8068266801383</v>
      </c>
      <c r="N36" s="80">
        <f t="shared" si="14"/>
        <v>0</v>
      </c>
      <c r="O36" s="291"/>
      <c r="P36" s="51">
        <f>'Source Data'!L36</f>
        <v>1915.1227306720555</v>
      </c>
      <c r="Q36" s="80">
        <f t="shared" si="15"/>
        <v>0</v>
      </c>
      <c r="R36" s="94">
        <v>0</v>
      </c>
      <c r="S36" s="51"/>
      <c r="T36" s="51"/>
      <c r="U36" s="52">
        <f t="shared" si="1"/>
        <v>0</v>
      </c>
      <c r="V36" s="94">
        <f t="shared" si="2"/>
        <v>0</v>
      </c>
      <c r="W36" s="80">
        <f t="shared" si="16"/>
        <v>0</v>
      </c>
      <c r="X36" s="94">
        <f t="shared" si="17"/>
        <v>0</v>
      </c>
      <c r="Y36" s="51">
        <f>[1]Willow!$G36</f>
        <v>0</v>
      </c>
      <c r="Z36" s="94">
        <f t="shared" si="18"/>
        <v>0</v>
      </c>
      <c r="AA36" s="53"/>
      <c r="AB36" s="51">
        <f t="shared" si="19"/>
        <v>0</v>
      </c>
      <c r="AC36" s="95">
        <f t="shared" si="20"/>
        <v>0</v>
      </c>
      <c r="AD36" s="95">
        <f t="shared" si="3"/>
        <v>0</v>
      </c>
      <c r="AE36" s="71">
        <f>'Source Data'!N36</f>
        <v>3884</v>
      </c>
      <c r="AF36" s="91">
        <f t="shared" si="4"/>
        <v>0</v>
      </c>
      <c r="AG36" s="272"/>
      <c r="AH36" s="71">
        <f t="shared" si="21"/>
        <v>0</v>
      </c>
      <c r="AI36" s="272"/>
      <c r="AJ36" s="72">
        <f t="shared" si="5"/>
        <v>0</v>
      </c>
      <c r="AK36" s="73">
        <f t="shared" si="6"/>
        <v>0</v>
      </c>
      <c r="AL36" s="91">
        <f t="shared" si="22"/>
        <v>0</v>
      </c>
      <c r="AM36" s="82">
        <f t="shared" si="23"/>
        <v>0</v>
      </c>
      <c r="AN36" s="91">
        <f t="shared" si="24"/>
        <v>0</v>
      </c>
      <c r="AO36" s="51">
        <f>[1]Willow!$M36</f>
        <v>0</v>
      </c>
      <c r="AP36" s="91">
        <f t="shared" si="25"/>
        <v>0</v>
      </c>
      <c r="AQ36" s="72"/>
      <c r="AR36" s="72">
        <f t="shared" si="26"/>
        <v>0</v>
      </c>
      <c r="AS36" s="91">
        <f t="shared" si="27"/>
        <v>0</v>
      </c>
      <c r="AT36" s="81">
        <f t="shared" si="7"/>
        <v>0</v>
      </c>
      <c r="AU36" s="88">
        <f t="shared" si="8"/>
        <v>0</v>
      </c>
      <c r="AV36" s="116"/>
      <c r="AW36" s="80"/>
      <c r="AX36" s="80">
        <f t="shared" si="9"/>
        <v>0</v>
      </c>
      <c r="AY36" s="80">
        <f t="shared" si="10"/>
        <v>0</v>
      </c>
    </row>
    <row r="37" spans="1:51" ht="16.149999999999999" customHeight="1" x14ac:dyDescent="0.2">
      <c r="A37" s="58">
        <v>31</v>
      </c>
      <c r="B37" s="59" t="s">
        <v>36</v>
      </c>
      <c r="C37" s="270">
        <f>'8_2.1.18 SIS'!T37</f>
        <v>0</v>
      </c>
      <c r="D37" s="60">
        <f>'Source Data'!H37</f>
        <v>3796.0097351340864</v>
      </c>
      <c r="E37" s="65">
        <f t="shared" si="11"/>
        <v>0</v>
      </c>
      <c r="F37" s="289"/>
      <c r="G37" s="60">
        <f>'Source Data'!I37</f>
        <v>524.75657375911442</v>
      </c>
      <c r="H37" s="65">
        <f t="shared" si="12"/>
        <v>0</v>
      </c>
      <c r="I37" s="289"/>
      <c r="J37" s="60">
        <f>'Source Data'!J37</f>
        <v>143.11542920703121</v>
      </c>
      <c r="K37" s="65">
        <f t="shared" si="13"/>
        <v>0</v>
      </c>
      <c r="L37" s="289"/>
      <c r="M37" s="60">
        <f>'Source Data'!K37</f>
        <v>3577.8857301757807</v>
      </c>
      <c r="N37" s="65">
        <f t="shared" si="14"/>
        <v>0</v>
      </c>
      <c r="O37" s="289"/>
      <c r="P37" s="60">
        <f>'Source Data'!L37</f>
        <v>1431.1542920703123</v>
      </c>
      <c r="Q37" s="65">
        <f t="shared" si="15"/>
        <v>0</v>
      </c>
      <c r="R37" s="92">
        <v>0</v>
      </c>
      <c r="S37" s="60"/>
      <c r="T37" s="60"/>
      <c r="U37" s="61">
        <f t="shared" si="1"/>
        <v>0</v>
      </c>
      <c r="V37" s="92">
        <f t="shared" si="2"/>
        <v>0</v>
      </c>
      <c r="W37" s="65">
        <f t="shared" si="16"/>
        <v>0</v>
      </c>
      <c r="X37" s="92">
        <f t="shared" si="17"/>
        <v>0</v>
      </c>
      <c r="Y37" s="60">
        <f>[1]Willow!$G37</f>
        <v>0</v>
      </c>
      <c r="Z37" s="92">
        <f t="shared" si="18"/>
        <v>0</v>
      </c>
      <c r="AA37" s="60"/>
      <c r="AB37" s="60">
        <f t="shared" si="19"/>
        <v>0</v>
      </c>
      <c r="AC37" s="92">
        <f t="shared" si="20"/>
        <v>0</v>
      </c>
      <c r="AD37" s="96">
        <f t="shared" si="3"/>
        <v>0</v>
      </c>
      <c r="AE37" s="66">
        <f>'Source Data'!N37</f>
        <v>5567</v>
      </c>
      <c r="AF37" s="89">
        <f t="shared" si="4"/>
        <v>0</v>
      </c>
      <c r="AG37" s="270"/>
      <c r="AH37" s="66">
        <f t="shared" si="21"/>
        <v>0</v>
      </c>
      <c r="AI37" s="270"/>
      <c r="AJ37" s="68">
        <f t="shared" si="5"/>
        <v>0</v>
      </c>
      <c r="AK37" s="67">
        <f t="shared" si="6"/>
        <v>0</v>
      </c>
      <c r="AL37" s="89">
        <f t="shared" si="22"/>
        <v>0</v>
      </c>
      <c r="AM37" s="70">
        <f t="shared" si="23"/>
        <v>0</v>
      </c>
      <c r="AN37" s="89">
        <f t="shared" si="24"/>
        <v>0</v>
      </c>
      <c r="AO37" s="60">
        <f>[1]Willow!$M37</f>
        <v>0</v>
      </c>
      <c r="AP37" s="89">
        <f t="shared" si="25"/>
        <v>0</v>
      </c>
      <c r="AQ37" s="68"/>
      <c r="AR37" s="68">
        <f t="shared" si="26"/>
        <v>0</v>
      </c>
      <c r="AS37" s="89">
        <f t="shared" si="27"/>
        <v>0</v>
      </c>
      <c r="AT37" s="69">
        <f t="shared" si="7"/>
        <v>0</v>
      </c>
      <c r="AU37" s="86">
        <f t="shared" si="8"/>
        <v>0</v>
      </c>
      <c r="AV37" s="116"/>
      <c r="AW37" s="65"/>
      <c r="AX37" s="65">
        <f t="shared" si="9"/>
        <v>0</v>
      </c>
      <c r="AY37" s="65">
        <f t="shared" si="10"/>
        <v>0</v>
      </c>
    </row>
    <row r="38" spans="1:51" ht="16.149999999999999" customHeight="1" x14ac:dyDescent="0.2">
      <c r="A38" s="54">
        <v>32</v>
      </c>
      <c r="B38" s="55" t="s">
        <v>37</v>
      </c>
      <c r="C38" s="271">
        <f>'8_2.1.18 SIS'!T38</f>
        <v>0</v>
      </c>
      <c r="D38" s="56">
        <f>'Source Data'!H38</f>
        <v>5211.085155744553</v>
      </c>
      <c r="E38" s="74">
        <f t="shared" si="11"/>
        <v>0</v>
      </c>
      <c r="F38" s="290"/>
      <c r="G38" s="56">
        <f>'Source Data'!I38</f>
        <v>712.66638210557119</v>
      </c>
      <c r="H38" s="74">
        <f t="shared" si="12"/>
        <v>0</v>
      </c>
      <c r="I38" s="290"/>
      <c r="J38" s="56">
        <f>'Source Data'!J38</f>
        <v>194.36355875606483</v>
      </c>
      <c r="K38" s="74">
        <f t="shared" si="13"/>
        <v>0</v>
      </c>
      <c r="L38" s="290"/>
      <c r="M38" s="56">
        <f>'Source Data'!K38</f>
        <v>4859.0889689016212</v>
      </c>
      <c r="N38" s="74">
        <f t="shared" si="14"/>
        <v>0</v>
      </c>
      <c r="O38" s="290"/>
      <c r="P38" s="56">
        <f>'Source Data'!L38</f>
        <v>1943.6355875606487</v>
      </c>
      <c r="Q38" s="74">
        <f t="shared" si="15"/>
        <v>0</v>
      </c>
      <c r="R38" s="93">
        <v>0</v>
      </c>
      <c r="S38" s="56"/>
      <c r="T38" s="56"/>
      <c r="U38" s="57">
        <f t="shared" si="1"/>
        <v>0</v>
      </c>
      <c r="V38" s="93">
        <f t="shared" si="2"/>
        <v>0</v>
      </c>
      <c r="W38" s="74">
        <f t="shared" si="16"/>
        <v>0</v>
      </c>
      <c r="X38" s="93">
        <f t="shared" si="17"/>
        <v>0</v>
      </c>
      <c r="Y38" s="56">
        <f>[1]Willow!$G38</f>
        <v>0</v>
      </c>
      <c r="Z38" s="93">
        <f t="shared" si="18"/>
        <v>0</v>
      </c>
      <c r="AA38" s="56"/>
      <c r="AB38" s="56">
        <f t="shared" si="19"/>
        <v>0</v>
      </c>
      <c r="AC38" s="93">
        <f t="shared" si="20"/>
        <v>0</v>
      </c>
      <c r="AD38" s="97">
        <f t="shared" si="3"/>
        <v>0</v>
      </c>
      <c r="AE38" s="75">
        <f>'Source Data'!N38</f>
        <v>2649</v>
      </c>
      <c r="AF38" s="90">
        <f t="shared" si="4"/>
        <v>0</v>
      </c>
      <c r="AG38" s="271"/>
      <c r="AH38" s="75">
        <f t="shared" si="21"/>
        <v>0</v>
      </c>
      <c r="AI38" s="271"/>
      <c r="AJ38" s="77">
        <f t="shared" si="5"/>
        <v>0</v>
      </c>
      <c r="AK38" s="76">
        <f t="shared" si="6"/>
        <v>0</v>
      </c>
      <c r="AL38" s="90">
        <f t="shared" si="22"/>
        <v>0</v>
      </c>
      <c r="AM38" s="79">
        <f t="shared" si="23"/>
        <v>0</v>
      </c>
      <c r="AN38" s="90">
        <f t="shared" si="24"/>
        <v>0</v>
      </c>
      <c r="AO38" s="56">
        <f>[1]Willow!$M38</f>
        <v>0</v>
      </c>
      <c r="AP38" s="90">
        <f t="shared" si="25"/>
        <v>0</v>
      </c>
      <c r="AQ38" s="77"/>
      <c r="AR38" s="77">
        <f t="shared" si="26"/>
        <v>0</v>
      </c>
      <c r="AS38" s="90">
        <f t="shared" si="27"/>
        <v>0</v>
      </c>
      <c r="AT38" s="78">
        <f t="shared" si="7"/>
        <v>0</v>
      </c>
      <c r="AU38" s="87">
        <f t="shared" si="8"/>
        <v>0</v>
      </c>
      <c r="AV38" s="116"/>
      <c r="AW38" s="74"/>
      <c r="AX38" s="74">
        <f t="shared" si="9"/>
        <v>0</v>
      </c>
      <c r="AY38" s="74">
        <f t="shared" si="10"/>
        <v>0</v>
      </c>
    </row>
    <row r="39" spans="1:51" ht="16.149999999999999" customHeight="1" x14ac:dyDescent="0.2">
      <c r="A39" s="54">
        <v>33</v>
      </c>
      <c r="B39" s="55" t="s">
        <v>38</v>
      </c>
      <c r="C39" s="271">
        <f>'8_2.1.18 SIS'!T39</f>
        <v>0</v>
      </c>
      <c r="D39" s="56">
        <f>'Source Data'!H39</f>
        <v>4700.4408318694122</v>
      </c>
      <c r="E39" s="74">
        <f t="shared" si="11"/>
        <v>0</v>
      </c>
      <c r="F39" s="290"/>
      <c r="G39" s="56">
        <f>'Source Data'!I39</f>
        <v>624.84576931264041</v>
      </c>
      <c r="H39" s="74">
        <f t="shared" si="12"/>
        <v>0</v>
      </c>
      <c r="I39" s="290"/>
      <c r="J39" s="56">
        <f>'Source Data'!J39</f>
        <v>170.41248253981104</v>
      </c>
      <c r="K39" s="74">
        <f t="shared" si="13"/>
        <v>0</v>
      </c>
      <c r="L39" s="290"/>
      <c r="M39" s="56">
        <f>'Source Data'!K39</f>
        <v>4260.3120634952766</v>
      </c>
      <c r="N39" s="74">
        <f t="shared" si="14"/>
        <v>0</v>
      </c>
      <c r="O39" s="290"/>
      <c r="P39" s="56">
        <f>'Source Data'!L39</f>
        <v>1704.1248253981105</v>
      </c>
      <c r="Q39" s="74">
        <f t="shared" si="15"/>
        <v>0</v>
      </c>
      <c r="R39" s="93">
        <v>0</v>
      </c>
      <c r="S39" s="56"/>
      <c r="T39" s="56"/>
      <c r="U39" s="57">
        <f t="shared" ref="U39:U70" si="28">S39+T39</f>
        <v>0</v>
      </c>
      <c r="V39" s="93">
        <f t="shared" si="2"/>
        <v>0</v>
      </c>
      <c r="W39" s="74">
        <f t="shared" si="16"/>
        <v>0</v>
      </c>
      <c r="X39" s="93">
        <f t="shared" si="17"/>
        <v>0</v>
      </c>
      <c r="Y39" s="56">
        <f>[1]Willow!$G39</f>
        <v>0</v>
      </c>
      <c r="Z39" s="93">
        <f t="shared" si="18"/>
        <v>0</v>
      </c>
      <c r="AA39" s="56"/>
      <c r="AB39" s="56">
        <f t="shared" si="19"/>
        <v>0</v>
      </c>
      <c r="AC39" s="93">
        <f t="shared" si="20"/>
        <v>0</v>
      </c>
      <c r="AD39" s="97">
        <f t="shared" ref="AD39:AD75" si="29">Z39</f>
        <v>0</v>
      </c>
      <c r="AE39" s="75">
        <f>'Source Data'!N39</f>
        <v>3419</v>
      </c>
      <c r="AF39" s="90">
        <f t="shared" ref="AF39:AF70" si="30">C39*AE39</f>
        <v>0</v>
      </c>
      <c r="AG39" s="271"/>
      <c r="AH39" s="75">
        <f t="shared" si="21"/>
        <v>0</v>
      </c>
      <c r="AI39" s="271"/>
      <c r="AJ39" s="77">
        <f t="shared" ref="AJ39:AJ70" si="31">AE39*AI39*0.5</f>
        <v>0</v>
      </c>
      <c r="AK39" s="76">
        <f t="shared" ref="AK39:AK70" si="32">AH39+AJ39</f>
        <v>0</v>
      </c>
      <c r="AL39" s="90">
        <f t="shared" si="22"/>
        <v>0</v>
      </c>
      <c r="AM39" s="79">
        <f t="shared" si="23"/>
        <v>0</v>
      </c>
      <c r="AN39" s="90">
        <f t="shared" si="24"/>
        <v>0</v>
      </c>
      <c r="AO39" s="56">
        <f>[1]Willow!$M39</f>
        <v>0</v>
      </c>
      <c r="AP39" s="90">
        <f t="shared" si="25"/>
        <v>0</v>
      </c>
      <c r="AQ39" s="77"/>
      <c r="AR39" s="77">
        <f t="shared" si="26"/>
        <v>0</v>
      </c>
      <c r="AS39" s="90">
        <f t="shared" si="27"/>
        <v>0</v>
      </c>
      <c r="AT39" s="78">
        <f t="shared" si="7"/>
        <v>0</v>
      </c>
      <c r="AU39" s="87">
        <f t="shared" si="8"/>
        <v>0</v>
      </c>
      <c r="AV39" s="116"/>
      <c r="AW39" s="74"/>
      <c r="AX39" s="74">
        <f t="shared" ref="AX39:AX75" si="33">-AM39</f>
        <v>0</v>
      </c>
      <c r="AY39" s="74">
        <f t="shared" ref="AY39:AY70" si="34">AX39-AW39</f>
        <v>0</v>
      </c>
    </row>
    <row r="40" spans="1:51" ht="16.149999999999999" customHeight="1" x14ac:dyDescent="0.2">
      <c r="A40" s="54">
        <v>34</v>
      </c>
      <c r="B40" s="55" t="s">
        <v>39</v>
      </c>
      <c r="C40" s="271">
        <f>'8_2.1.18 SIS'!T40</f>
        <v>0</v>
      </c>
      <c r="D40" s="56">
        <f>'Source Data'!H40</f>
        <v>5203.4516530730671</v>
      </c>
      <c r="E40" s="74">
        <f t="shared" si="11"/>
        <v>0</v>
      </c>
      <c r="F40" s="290"/>
      <c r="G40" s="56">
        <f>'Source Data'!I40</f>
        <v>693.972191189574</v>
      </c>
      <c r="H40" s="74">
        <f t="shared" si="12"/>
        <v>0</v>
      </c>
      <c r="I40" s="290"/>
      <c r="J40" s="56">
        <f>'Source Data'!J40</f>
        <v>189.26514305170204</v>
      </c>
      <c r="K40" s="74">
        <f t="shared" si="13"/>
        <v>0</v>
      </c>
      <c r="L40" s="290"/>
      <c r="M40" s="56">
        <f>'Source Data'!K40</f>
        <v>4731.62857629255</v>
      </c>
      <c r="N40" s="74">
        <f t="shared" si="14"/>
        <v>0</v>
      </c>
      <c r="O40" s="290"/>
      <c r="P40" s="56">
        <f>'Source Data'!L40</f>
        <v>1892.6514305170203</v>
      </c>
      <c r="Q40" s="74">
        <f t="shared" si="15"/>
        <v>0</v>
      </c>
      <c r="R40" s="93">
        <v>0</v>
      </c>
      <c r="S40" s="56"/>
      <c r="T40" s="56"/>
      <c r="U40" s="57">
        <f t="shared" si="28"/>
        <v>0</v>
      </c>
      <c r="V40" s="93">
        <f t="shared" si="2"/>
        <v>0</v>
      </c>
      <c r="W40" s="74">
        <f t="shared" si="16"/>
        <v>0</v>
      </c>
      <c r="X40" s="93">
        <f t="shared" si="17"/>
        <v>0</v>
      </c>
      <c r="Y40" s="56">
        <f>[1]Willow!$G40</f>
        <v>0</v>
      </c>
      <c r="Z40" s="93">
        <f t="shared" si="18"/>
        <v>0</v>
      </c>
      <c r="AA40" s="56"/>
      <c r="AB40" s="56">
        <f t="shared" si="19"/>
        <v>0</v>
      </c>
      <c r="AC40" s="93">
        <f t="shared" si="20"/>
        <v>0</v>
      </c>
      <c r="AD40" s="97">
        <f t="shared" si="29"/>
        <v>0</v>
      </c>
      <c r="AE40" s="75">
        <f>'Source Data'!N40</f>
        <v>1894</v>
      </c>
      <c r="AF40" s="90">
        <f t="shared" si="30"/>
        <v>0</v>
      </c>
      <c r="AG40" s="271"/>
      <c r="AH40" s="75">
        <f t="shared" si="21"/>
        <v>0</v>
      </c>
      <c r="AI40" s="271"/>
      <c r="AJ40" s="77">
        <f t="shared" si="31"/>
        <v>0</v>
      </c>
      <c r="AK40" s="76">
        <f t="shared" si="32"/>
        <v>0</v>
      </c>
      <c r="AL40" s="90">
        <f t="shared" si="22"/>
        <v>0</v>
      </c>
      <c r="AM40" s="79">
        <f t="shared" si="23"/>
        <v>0</v>
      </c>
      <c r="AN40" s="90">
        <f t="shared" si="24"/>
        <v>0</v>
      </c>
      <c r="AO40" s="56">
        <f>[1]Willow!$M40</f>
        <v>0</v>
      </c>
      <c r="AP40" s="90">
        <f t="shared" si="25"/>
        <v>0</v>
      </c>
      <c r="AQ40" s="77"/>
      <c r="AR40" s="77">
        <f t="shared" si="26"/>
        <v>0</v>
      </c>
      <c r="AS40" s="90">
        <f t="shared" si="27"/>
        <v>0</v>
      </c>
      <c r="AT40" s="78">
        <f t="shared" si="7"/>
        <v>0</v>
      </c>
      <c r="AU40" s="87">
        <f t="shared" si="8"/>
        <v>0</v>
      </c>
      <c r="AV40" s="116"/>
      <c r="AW40" s="74"/>
      <c r="AX40" s="74">
        <f t="shared" si="33"/>
        <v>0</v>
      </c>
      <c r="AY40" s="74">
        <f t="shared" si="34"/>
        <v>0</v>
      </c>
    </row>
    <row r="41" spans="1:51" ht="16.149999999999999" customHeight="1" x14ac:dyDescent="0.2">
      <c r="A41" s="49">
        <v>35</v>
      </c>
      <c r="B41" s="50" t="s">
        <v>40</v>
      </c>
      <c r="C41" s="272">
        <f>'8_2.1.18 SIS'!T41</f>
        <v>0</v>
      </c>
      <c r="D41" s="51">
        <f>'Source Data'!H41</f>
        <v>4357.2318016845329</v>
      </c>
      <c r="E41" s="80">
        <f t="shared" si="11"/>
        <v>0</v>
      </c>
      <c r="F41" s="291"/>
      <c r="G41" s="51">
        <f>'Source Data'!I41</f>
        <v>608.37683053992896</v>
      </c>
      <c r="H41" s="80">
        <f t="shared" si="12"/>
        <v>0</v>
      </c>
      <c r="I41" s="291"/>
      <c r="J41" s="51">
        <f>'Source Data'!J41</f>
        <v>165.92095378361697</v>
      </c>
      <c r="K41" s="80">
        <f t="shared" si="13"/>
        <v>0</v>
      </c>
      <c r="L41" s="291"/>
      <c r="M41" s="51">
        <f>'Source Data'!K41</f>
        <v>4148.0238445904242</v>
      </c>
      <c r="N41" s="80">
        <f t="shared" si="14"/>
        <v>0</v>
      </c>
      <c r="O41" s="291"/>
      <c r="P41" s="51">
        <f>'Source Data'!L41</f>
        <v>1659.2095378361696</v>
      </c>
      <c r="Q41" s="80">
        <f t="shared" si="15"/>
        <v>0</v>
      </c>
      <c r="R41" s="94">
        <v>0</v>
      </c>
      <c r="S41" s="51"/>
      <c r="T41" s="51"/>
      <c r="U41" s="52">
        <f t="shared" si="28"/>
        <v>0</v>
      </c>
      <c r="V41" s="94">
        <f t="shared" si="2"/>
        <v>0</v>
      </c>
      <c r="W41" s="80">
        <f t="shared" si="16"/>
        <v>0</v>
      </c>
      <c r="X41" s="94">
        <f t="shared" si="17"/>
        <v>0</v>
      </c>
      <c r="Y41" s="51">
        <f>[1]Willow!$G41</f>
        <v>0</v>
      </c>
      <c r="Z41" s="94">
        <f t="shared" si="18"/>
        <v>0</v>
      </c>
      <c r="AA41" s="53"/>
      <c r="AB41" s="51">
        <f t="shared" si="19"/>
        <v>0</v>
      </c>
      <c r="AC41" s="95">
        <f t="shared" si="20"/>
        <v>0</v>
      </c>
      <c r="AD41" s="95">
        <f t="shared" si="29"/>
        <v>0</v>
      </c>
      <c r="AE41" s="71">
        <f>'Source Data'!N41</f>
        <v>3679</v>
      </c>
      <c r="AF41" s="91">
        <f t="shared" si="30"/>
        <v>0</v>
      </c>
      <c r="AG41" s="272"/>
      <c r="AH41" s="71">
        <f t="shared" si="21"/>
        <v>0</v>
      </c>
      <c r="AI41" s="272"/>
      <c r="AJ41" s="72">
        <f t="shared" si="31"/>
        <v>0</v>
      </c>
      <c r="AK41" s="73">
        <f t="shared" si="32"/>
        <v>0</v>
      </c>
      <c r="AL41" s="91">
        <f t="shared" si="22"/>
        <v>0</v>
      </c>
      <c r="AM41" s="82">
        <f t="shared" si="23"/>
        <v>0</v>
      </c>
      <c r="AN41" s="91">
        <f t="shared" si="24"/>
        <v>0</v>
      </c>
      <c r="AO41" s="51">
        <f>[1]Willow!$M41</f>
        <v>0</v>
      </c>
      <c r="AP41" s="91">
        <f t="shared" si="25"/>
        <v>0</v>
      </c>
      <c r="AQ41" s="72"/>
      <c r="AR41" s="72">
        <f t="shared" si="26"/>
        <v>0</v>
      </c>
      <c r="AS41" s="91">
        <f t="shared" si="27"/>
        <v>0</v>
      </c>
      <c r="AT41" s="81">
        <f t="shared" si="7"/>
        <v>0</v>
      </c>
      <c r="AU41" s="88">
        <f t="shared" si="8"/>
        <v>0</v>
      </c>
      <c r="AV41" s="116"/>
      <c r="AW41" s="80"/>
      <c r="AX41" s="80">
        <f t="shared" si="33"/>
        <v>0</v>
      </c>
      <c r="AY41" s="80">
        <f t="shared" si="34"/>
        <v>0</v>
      </c>
    </row>
    <row r="42" spans="1:51" ht="16.149999999999999" customHeight="1" x14ac:dyDescent="0.2">
      <c r="A42" s="58">
        <v>36</v>
      </c>
      <c r="B42" s="59" t="s">
        <v>41</v>
      </c>
      <c r="C42" s="270">
        <f>'8_2.1.18 SIS'!T42</f>
        <v>0</v>
      </c>
      <c r="D42" s="60">
        <f>'Source Data'!H42</f>
        <v>3397.1647109485266</v>
      </c>
      <c r="E42" s="65">
        <f t="shared" si="11"/>
        <v>0</v>
      </c>
      <c r="F42" s="289"/>
      <c r="G42" s="60">
        <f>'Source Data'!I42</f>
        <v>463.14668164219148</v>
      </c>
      <c r="H42" s="65">
        <f t="shared" si="12"/>
        <v>0</v>
      </c>
      <c r="I42" s="289"/>
      <c r="J42" s="60">
        <f>'Source Data'!J42</f>
        <v>126.31273135696131</v>
      </c>
      <c r="K42" s="65">
        <f t="shared" si="13"/>
        <v>0</v>
      </c>
      <c r="L42" s="289"/>
      <c r="M42" s="60">
        <f>'Source Data'!K42</f>
        <v>3157.818283924033</v>
      </c>
      <c r="N42" s="65">
        <f t="shared" si="14"/>
        <v>0</v>
      </c>
      <c r="O42" s="289"/>
      <c r="P42" s="60">
        <f>'Source Data'!L42</f>
        <v>1263.1273135696131</v>
      </c>
      <c r="Q42" s="65">
        <f t="shared" si="15"/>
        <v>0</v>
      </c>
      <c r="R42" s="92">
        <v>0</v>
      </c>
      <c r="S42" s="60"/>
      <c r="T42" s="60"/>
      <c r="U42" s="61">
        <f t="shared" si="28"/>
        <v>0</v>
      </c>
      <c r="V42" s="92">
        <f t="shared" si="2"/>
        <v>0</v>
      </c>
      <c r="W42" s="65">
        <f t="shared" si="16"/>
        <v>0</v>
      </c>
      <c r="X42" s="92">
        <f t="shared" si="17"/>
        <v>0</v>
      </c>
      <c r="Y42" s="60">
        <f>[1]Willow!$G42</f>
        <v>0</v>
      </c>
      <c r="Z42" s="92">
        <f t="shared" si="18"/>
        <v>0</v>
      </c>
      <c r="AA42" s="60"/>
      <c r="AB42" s="60">
        <f t="shared" si="19"/>
        <v>0</v>
      </c>
      <c r="AC42" s="92">
        <f t="shared" si="20"/>
        <v>0</v>
      </c>
      <c r="AD42" s="96">
        <f t="shared" si="29"/>
        <v>0</v>
      </c>
      <c r="AE42" s="66">
        <f>'Source Data'!N42</f>
        <v>6275</v>
      </c>
      <c r="AF42" s="89">
        <f t="shared" si="30"/>
        <v>0</v>
      </c>
      <c r="AG42" s="270"/>
      <c r="AH42" s="66">
        <f t="shared" si="21"/>
        <v>0</v>
      </c>
      <c r="AI42" s="270"/>
      <c r="AJ42" s="68">
        <f t="shared" si="31"/>
        <v>0</v>
      </c>
      <c r="AK42" s="67">
        <f t="shared" si="32"/>
        <v>0</v>
      </c>
      <c r="AL42" s="89">
        <f t="shared" si="22"/>
        <v>0</v>
      </c>
      <c r="AM42" s="70">
        <f t="shared" si="23"/>
        <v>0</v>
      </c>
      <c r="AN42" s="89">
        <f t="shared" si="24"/>
        <v>0</v>
      </c>
      <c r="AO42" s="60">
        <f>[1]Willow!$M42</f>
        <v>0</v>
      </c>
      <c r="AP42" s="89">
        <f t="shared" si="25"/>
        <v>0</v>
      </c>
      <c r="AQ42" s="68"/>
      <c r="AR42" s="68">
        <f t="shared" si="26"/>
        <v>0</v>
      </c>
      <c r="AS42" s="89">
        <f t="shared" si="27"/>
        <v>0</v>
      </c>
      <c r="AT42" s="69">
        <f t="shared" si="7"/>
        <v>0</v>
      </c>
      <c r="AU42" s="86">
        <f t="shared" si="8"/>
        <v>0</v>
      </c>
      <c r="AV42" s="116"/>
      <c r="AW42" s="65"/>
      <c r="AX42" s="65">
        <f t="shared" si="33"/>
        <v>0</v>
      </c>
      <c r="AY42" s="65">
        <f t="shared" si="34"/>
        <v>0</v>
      </c>
    </row>
    <row r="43" spans="1:51" ht="16.149999999999999" customHeight="1" x14ac:dyDescent="0.2">
      <c r="A43" s="54">
        <v>37</v>
      </c>
      <c r="B43" s="55" t="s">
        <v>42</v>
      </c>
      <c r="C43" s="271">
        <f>'8_2.1.18 SIS'!T43</f>
        <v>0</v>
      </c>
      <c r="D43" s="56">
        <f>'Source Data'!H43</f>
        <v>5115.2412376905504</v>
      </c>
      <c r="E43" s="74">
        <f t="shared" si="11"/>
        <v>0</v>
      </c>
      <c r="F43" s="290"/>
      <c r="G43" s="56">
        <f>'Source Data'!I43</f>
        <v>683.69591860374021</v>
      </c>
      <c r="H43" s="74">
        <f t="shared" si="12"/>
        <v>0</v>
      </c>
      <c r="I43" s="290"/>
      <c r="J43" s="56">
        <f>'Source Data'!J43</f>
        <v>186.46252325556549</v>
      </c>
      <c r="K43" s="74">
        <f t="shared" si="13"/>
        <v>0</v>
      </c>
      <c r="L43" s="290"/>
      <c r="M43" s="56">
        <f>'Source Data'!K43</f>
        <v>4661.5630813891366</v>
      </c>
      <c r="N43" s="74">
        <f t="shared" si="14"/>
        <v>0</v>
      </c>
      <c r="O43" s="290"/>
      <c r="P43" s="56">
        <f>'Source Data'!L43</f>
        <v>1864.6252325556547</v>
      </c>
      <c r="Q43" s="74">
        <f t="shared" si="15"/>
        <v>0</v>
      </c>
      <c r="R43" s="93">
        <v>0</v>
      </c>
      <c r="S43" s="56"/>
      <c r="T43" s="56"/>
      <c r="U43" s="57">
        <f t="shared" si="28"/>
        <v>0</v>
      </c>
      <c r="V43" s="93">
        <f t="shared" si="2"/>
        <v>0</v>
      </c>
      <c r="W43" s="74">
        <f t="shared" si="16"/>
        <v>0</v>
      </c>
      <c r="X43" s="93">
        <f t="shared" si="17"/>
        <v>0</v>
      </c>
      <c r="Y43" s="56">
        <f>[1]Willow!$G43</f>
        <v>0</v>
      </c>
      <c r="Z43" s="93">
        <f t="shared" si="18"/>
        <v>0</v>
      </c>
      <c r="AA43" s="56"/>
      <c r="AB43" s="56">
        <f t="shared" si="19"/>
        <v>0</v>
      </c>
      <c r="AC43" s="93">
        <f t="shared" si="20"/>
        <v>0</v>
      </c>
      <c r="AD43" s="97">
        <f t="shared" si="29"/>
        <v>0</v>
      </c>
      <c r="AE43" s="75">
        <f>'Source Data'!N43</f>
        <v>3876</v>
      </c>
      <c r="AF43" s="90">
        <f t="shared" si="30"/>
        <v>0</v>
      </c>
      <c r="AG43" s="271"/>
      <c r="AH43" s="75">
        <f t="shared" si="21"/>
        <v>0</v>
      </c>
      <c r="AI43" s="271"/>
      <c r="AJ43" s="77">
        <f t="shared" si="31"/>
        <v>0</v>
      </c>
      <c r="AK43" s="76">
        <f t="shared" si="32"/>
        <v>0</v>
      </c>
      <c r="AL43" s="90">
        <f t="shared" si="22"/>
        <v>0</v>
      </c>
      <c r="AM43" s="79">
        <f t="shared" si="23"/>
        <v>0</v>
      </c>
      <c r="AN43" s="90">
        <f t="shared" si="24"/>
        <v>0</v>
      </c>
      <c r="AO43" s="56">
        <f>[1]Willow!$M43</f>
        <v>0</v>
      </c>
      <c r="AP43" s="90">
        <f t="shared" si="25"/>
        <v>0</v>
      </c>
      <c r="AQ43" s="77"/>
      <c r="AR43" s="77">
        <f t="shared" si="26"/>
        <v>0</v>
      </c>
      <c r="AS43" s="90">
        <f t="shared" si="27"/>
        <v>0</v>
      </c>
      <c r="AT43" s="78">
        <f t="shared" si="7"/>
        <v>0</v>
      </c>
      <c r="AU43" s="87">
        <f t="shared" si="8"/>
        <v>0</v>
      </c>
      <c r="AV43" s="116"/>
      <c r="AW43" s="74"/>
      <c r="AX43" s="74">
        <f t="shared" si="33"/>
        <v>0</v>
      </c>
      <c r="AY43" s="74">
        <f t="shared" si="34"/>
        <v>0</v>
      </c>
    </row>
    <row r="44" spans="1:51" ht="16.149999999999999" customHeight="1" x14ac:dyDescent="0.2">
      <c r="A44" s="54">
        <v>38</v>
      </c>
      <c r="B44" s="55" t="s">
        <v>43</v>
      </c>
      <c r="C44" s="271">
        <f>'8_2.1.18 SIS'!T44</f>
        <v>0</v>
      </c>
      <c r="D44" s="56">
        <f>'Source Data'!H44</f>
        <v>2242.6574879084728</v>
      </c>
      <c r="E44" s="74">
        <f t="shared" si="11"/>
        <v>0</v>
      </c>
      <c r="F44" s="290"/>
      <c r="G44" s="56">
        <f>'Source Data'!I44</f>
        <v>217.85498253596765</v>
      </c>
      <c r="H44" s="74">
        <f t="shared" si="12"/>
        <v>0</v>
      </c>
      <c r="I44" s="290"/>
      <c r="J44" s="56">
        <f>'Source Data'!J44</f>
        <v>59.414995237082067</v>
      </c>
      <c r="K44" s="74">
        <f t="shared" si="13"/>
        <v>0</v>
      </c>
      <c r="L44" s="290"/>
      <c r="M44" s="56">
        <f>'Source Data'!K44</f>
        <v>1485.3748809270521</v>
      </c>
      <c r="N44" s="74">
        <f t="shared" si="14"/>
        <v>0</v>
      </c>
      <c r="O44" s="290"/>
      <c r="P44" s="56">
        <f>'Source Data'!L44</f>
        <v>594.14995237082076</v>
      </c>
      <c r="Q44" s="74">
        <f t="shared" si="15"/>
        <v>0</v>
      </c>
      <c r="R44" s="93">
        <v>0</v>
      </c>
      <c r="S44" s="56"/>
      <c r="T44" s="56"/>
      <c r="U44" s="57">
        <f t="shared" si="28"/>
        <v>0</v>
      </c>
      <c r="V44" s="93">
        <f t="shared" si="2"/>
        <v>0</v>
      </c>
      <c r="W44" s="74">
        <f t="shared" si="16"/>
        <v>0</v>
      </c>
      <c r="X44" s="93">
        <f t="shared" si="17"/>
        <v>0</v>
      </c>
      <c r="Y44" s="56">
        <f>[1]Willow!$G44</f>
        <v>0</v>
      </c>
      <c r="Z44" s="93">
        <f t="shared" si="18"/>
        <v>0</v>
      </c>
      <c r="AA44" s="56"/>
      <c r="AB44" s="56">
        <f t="shared" si="19"/>
        <v>0</v>
      </c>
      <c r="AC44" s="93">
        <f t="shared" si="20"/>
        <v>0</v>
      </c>
      <c r="AD44" s="97">
        <f t="shared" si="29"/>
        <v>0</v>
      </c>
      <c r="AE44" s="75">
        <f>'Source Data'!N44</f>
        <v>11268</v>
      </c>
      <c r="AF44" s="90">
        <f t="shared" si="30"/>
        <v>0</v>
      </c>
      <c r="AG44" s="271"/>
      <c r="AH44" s="75">
        <f t="shared" si="21"/>
        <v>0</v>
      </c>
      <c r="AI44" s="271"/>
      <c r="AJ44" s="77">
        <f t="shared" si="31"/>
        <v>0</v>
      </c>
      <c r="AK44" s="76">
        <f t="shared" si="32"/>
        <v>0</v>
      </c>
      <c r="AL44" s="90">
        <f t="shared" si="22"/>
        <v>0</v>
      </c>
      <c r="AM44" s="79">
        <f t="shared" si="23"/>
        <v>0</v>
      </c>
      <c r="AN44" s="90">
        <f t="shared" si="24"/>
        <v>0</v>
      </c>
      <c r="AO44" s="56">
        <f>[1]Willow!$M44</f>
        <v>0</v>
      </c>
      <c r="AP44" s="90">
        <f t="shared" si="25"/>
        <v>0</v>
      </c>
      <c r="AQ44" s="77"/>
      <c r="AR44" s="77">
        <f t="shared" si="26"/>
        <v>0</v>
      </c>
      <c r="AS44" s="90">
        <f t="shared" si="27"/>
        <v>0</v>
      </c>
      <c r="AT44" s="78">
        <f t="shared" si="7"/>
        <v>0</v>
      </c>
      <c r="AU44" s="87">
        <f t="shared" si="8"/>
        <v>0</v>
      </c>
      <c r="AV44" s="116"/>
      <c r="AW44" s="74"/>
      <c r="AX44" s="74">
        <f t="shared" si="33"/>
        <v>0</v>
      </c>
      <c r="AY44" s="74">
        <f t="shared" si="34"/>
        <v>0</v>
      </c>
    </row>
    <row r="45" spans="1:51" ht="16.149999999999999" customHeight="1" x14ac:dyDescent="0.2">
      <c r="A45" s="54">
        <v>39</v>
      </c>
      <c r="B45" s="55" t="s">
        <v>44</v>
      </c>
      <c r="C45" s="271">
        <f>'8_2.1.18 SIS'!T45</f>
        <v>0</v>
      </c>
      <c r="D45" s="56">
        <f>'Source Data'!H45</f>
        <v>2703.2750635068246</v>
      </c>
      <c r="E45" s="74">
        <f t="shared" si="11"/>
        <v>0</v>
      </c>
      <c r="F45" s="290"/>
      <c r="G45" s="56">
        <f>'Source Data'!I45</f>
        <v>360.15144440628399</v>
      </c>
      <c r="H45" s="74">
        <f t="shared" si="12"/>
        <v>0</v>
      </c>
      <c r="I45" s="290"/>
      <c r="J45" s="56">
        <f>'Source Data'!J45</f>
        <v>98.223121201713838</v>
      </c>
      <c r="K45" s="74">
        <f t="shared" si="13"/>
        <v>0</v>
      </c>
      <c r="L45" s="290"/>
      <c r="M45" s="56">
        <f>'Source Data'!K45</f>
        <v>2455.578030042846</v>
      </c>
      <c r="N45" s="74">
        <f t="shared" si="14"/>
        <v>0</v>
      </c>
      <c r="O45" s="290"/>
      <c r="P45" s="56">
        <f>'Source Data'!L45</f>
        <v>982.2312120171382</v>
      </c>
      <c r="Q45" s="74">
        <f t="shared" si="15"/>
        <v>0</v>
      </c>
      <c r="R45" s="93">
        <v>0</v>
      </c>
      <c r="S45" s="56"/>
      <c r="T45" s="56"/>
      <c r="U45" s="57">
        <f t="shared" si="28"/>
        <v>0</v>
      </c>
      <c r="V45" s="93">
        <f t="shared" si="2"/>
        <v>0</v>
      </c>
      <c r="W45" s="74">
        <f t="shared" si="16"/>
        <v>0</v>
      </c>
      <c r="X45" s="93">
        <f t="shared" si="17"/>
        <v>0</v>
      </c>
      <c r="Y45" s="56">
        <f>[1]Willow!$G45</f>
        <v>0</v>
      </c>
      <c r="Z45" s="93">
        <f t="shared" si="18"/>
        <v>0</v>
      </c>
      <c r="AA45" s="56"/>
      <c r="AB45" s="56">
        <f t="shared" si="19"/>
        <v>0</v>
      </c>
      <c r="AC45" s="93">
        <f t="shared" si="20"/>
        <v>0</v>
      </c>
      <c r="AD45" s="97">
        <f t="shared" si="29"/>
        <v>0</v>
      </c>
      <c r="AE45" s="75">
        <f>'Source Data'!N45</f>
        <v>5158</v>
      </c>
      <c r="AF45" s="90">
        <f t="shared" si="30"/>
        <v>0</v>
      </c>
      <c r="AG45" s="271"/>
      <c r="AH45" s="75">
        <f t="shared" si="21"/>
        <v>0</v>
      </c>
      <c r="AI45" s="271"/>
      <c r="AJ45" s="77">
        <f t="shared" si="31"/>
        <v>0</v>
      </c>
      <c r="AK45" s="76">
        <f t="shared" si="32"/>
        <v>0</v>
      </c>
      <c r="AL45" s="90">
        <f t="shared" si="22"/>
        <v>0</v>
      </c>
      <c r="AM45" s="79">
        <f t="shared" si="23"/>
        <v>0</v>
      </c>
      <c r="AN45" s="90">
        <f t="shared" si="24"/>
        <v>0</v>
      </c>
      <c r="AO45" s="56">
        <f>[1]Willow!$M45</f>
        <v>0</v>
      </c>
      <c r="AP45" s="90">
        <f t="shared" si="25"/>
        <v>0</v>
      </c>
      <c r="AQ45" s="77"/>
      <c r="AR45" s="77">
        <f t="shared" si="26"/>
        <v>0</v>
      </c>
      <c r="AS45" s="90">
        <f t="shared" si="27"/>
        <v>0</v>
      </c>
      <c r="AT45" s="78">
        <f t="shared" si="7"/>
        <v>0</v>
      </c>
      <c r="AU45" s="87">
        <f t="shared" si="8"/>
        <v>0</v>
      </c>
      <c r="AV45" s="116"/>
      <c r="AW45" s="74"/>
      <c r="AX45" s="74">
        <f t="shared" si="33"/>
        <v>0</v>
      </c>
      <c r="AY45" s="74">
        <f t="shared" si="34"/>
        <v>0</v>
      </c>
    </row>
    <row r="46" spans="1:51" ht="16.149999999999999" customHeight="1" x14ac:dyDescent="0.2">
      <c r="A46" s="49">
        <v>40</v>
      </c>
      <c r="B46" s="50" t="s">
        <v>45</v>
      </c>
      <c r="C46" s="272">
        <f>'8_2.1.18 SIS'!T46</f>
        <v>0</v>
      </c>
      <c r="D46" s="51">
        <f>'Source Data'!H46</f>
        <v>4843.6552941270829</v>
      </c>
      <c r="E46" s="80">
        <f t="shared" si="11"/>
        <v>0</v>
      </c>
      <c r="F46" s="291"/>
      <c r="G46" s="51">
        <f>'Source Data'!I46</f>
        <v>644.48181238686641</v>
      </c>
      <c r="H46" s="80">
        <f t="shared" si="12"/>
        <v>0</v>
      </c>
      <c r="I46" s="291"/>
      <c r="J46" s="51">
        <f>'Source Data'!J46</f>
        <v>175.76776701459988</v>
      </c>
      <c r="K46" s="80">
        <f t="shared" si="13"/>
        <v>0</v>
      </c>
      <c r="L46" s="291"/>
      <c r="M46" s="51">
        <f>'Source Data'!K46</f>
        <v>4394.194175364998</v>
      </c>
      <c r="N46" s="80">
        <f t="shared" si="14"/>
        <v>0</v>
      </c>
      <c r="O46" s="291"/>
      <c r="P46" s="51">
        <f>'Source Data'!L46</f>
        <v>1757.6776701459989</v>
      </c>
      <c r="Q46" s="80">
        <f t="shared" si="15"/>
        <v>0</v>
      </c>
      <c r="R46" s="94">
        <v>0</v>
      </c>
      <c r="S46" s="51"/>
      <c r="T46" s="51"/>
      <c r="U46" s="52">
        <f t="shared" si="28"/>
        <v>0</v>
      </c>
      <c r="V46" s="94">
        <f t="shared" si="2"/>
        <v>0</v>
      </c>
      <c r="W46" s="80">
        <f t="shared" si="16"/>
        <v>0</v>
      </c>
      <c r="X46" s="94">
        <f t="shared" si="17"/>
        <v>0</v>
      </c>
      <c r="Y46" s="51">
        <f>[1]Willow!$G46</f>
        <v>0</v>
      </c>
      <c r="Z46" s="94">
        <f t="shared" si="18"/>
        <v>0</v>
      </c>
      <c r="AA46" s="53"/>
      <c r="AB46" s="51">
        <f t="shared" si="19"/>
        <v>0</v>
      </c>
      <c r="AC46" s="95">
        <f t="shared" si="20"/>
        <v>0</v>
      </c>
      <c r="AD46" s="95">
        <f t="shared" si="29"/>
        <v>0</v>
      </c>
      <c r="AE46" s="71">
        <f>'Source Data'!N46</f>
        <v>4005</v>
      </c>
      <c r="AF46" s="91">
        <f t="shared" si="30"/>
        <v>0</v>
      </c>
      <c r="AG46" s="272"/>
      <c r="AH46" s="71">
        <f t="shared" si="21"/>
        <v>0</v>
      </c>
      <c r="AI46" s="272"/>
      <c r="AJ46" s="72">
        <f t="shared" si="31"/>
        <v>0</v>
      </c>
      <c r="AK46" s="73">
        <f t="shared" si="32"/>
        <v>0</v>
      </c>
      <c r="AL46" s="91">
        <f t="shared" si="22"/>
        <v>0</v>
      </c>
      <c r="AM46" s="82">
        <f t="shared" si="23"/>
        <v>0</v>
      </c>
      <c r="AN46" s="91">
        <f t="shared" si="24"/>
        <v>0</v>
      </c>
      <c r="AO46" s="51">
        <f>[1]Willow!$M46</f>
        <v>0</v>
      </c>
      <c r="AP46" s="91">
        <f t="shared" si="25"/>
        <v>0</v>
      </c>
      <c r="AQ46" s="72"/>
      <c r="AR46" s="72">
        <f t="shared" si="26"/>
        <v>0</v>
      </c>
      <c r="AS46" s="91">
        <f t="shared" si="27"/>
        <v>0</v>
      </c>
      <c r="AT46" s="81">
        <f t="shared" si="7"/>
        <v>0</v>
      </c>
      <c r="AU46" s="88">
        <f t="shared" si="8"/>
        <v>0</v>
      </c>
      <c r="AV46" s="116"/>
      <c r="AW46" s="80"/>
      <c r="AX46" s="80">
        <f t="shared" si="33"/>
        <v>0</v>
      </c>
      <c r="AY46" s="80">
        <f t="shared" si="34"/>
        <v>0</v>
      </c>
    </row>
    <row r="47" spans="1:51" ht="16.149999999999999" customHeight="1" x14ac:dyDescent="0.2">
      <c r="A47" s="58">
        <v>41</v>
      </c>
      <c r="B47" s="59" t="s">
        <v>46</v>
      </c>
      <c r="C47" s="270">
        <f>'8_2.1.18 SIS'!T47</f>
        <v>0</v>
      </c>
      <c r="D47" s="60">
        <f>'Source Data'!H47</f>
        <v>2834.247173471952</v>
      </c>
      <c r="E47" s="65">
        <f t="shared" si="11"/>
        <v>0</v>
      </c>
      <c r="F47" s="289"/>
      <c r="G47" s="60">
        <f>'Source Data'!I47</f>
        <v>378.64303242739538</v>
      </c>
      <c r="H47" s="65">
        <f t="shared" si="12"/>
        <v>0</v>
      </c>
      <c r="I47" s="289"/>
      <c r="J47" s="60">
        <f>'Source Data'!J47</f>
        <v>103.26628157110781</v>
      </c>
      <c r="K47" s="65">
        <f t="shared" si="13"/>
        <v>0</v>
      </c>
      <c r="L47" s="289"/>
      <c r="M47" s="60">
        <f>'Source Data'!K47</f>
        <v>2581.6570392776953</v>
      </c>
      <c r="N47" s="65">
        <f t="shared" si="14"/>
        <v>0</v>
      </c>
      <c r="O47" s="289"/>
      <c r="P47" s="60">
        <f>'Source Data'!L47</f>
        <v>1032.6628157110781</v>
      </c>
      <c r="Q47" s="65">
        <f t="shared" si="15"/>
        <v>0</v>
      </c>
      <c r="R47" s="92">
        <v>0</v>
      </c>
      <c r="S47" s="60"/>
      <c r="T47" s="60"/>
      <c r="U47" s="61">
        <f t="shared" si="28"/>
        <v>0</v>
      </c>
      <c r="V47" s="92">
        <f t="shared" si="2"/>
        <v>0</v>
      </c>
      <c r="W47" s="65">
        <f t="shared" si="16"/>
        <v>0</v>
      </c>
      <c r="X47" s="92">
        <f t="shared" si="17"/>
        <v>0</v>
      </c>
      <c r="Y47" s="60">
        <f>[1]Willow!$G47</f>
        <v>0</v>
      </c>
      <c r="Z47" s="92">
        <f t="shared" si="18"/>
        <v>0</v>
      </c>
      <c r="AA47" s="60"/>
      <c r="AB47" s="60">
        <f t="shared" si="19"/>
        <v>0</v>
      </c>
      <c r="AC47" s="92">
        <f t="shared" si="20"/>
        <v>0</v>
      </c>
      <c r="AD47" s="96">
        <f t="shared" si="29"/>
        <v>0</v>
      </c>
      <c r="AE47" s="66">
        <f>'Source Data'!N47</f>
        <v>9547</v>
      </c>
      <c r="AF47" s="89">
        <f t="shared" si="30"/>
        <v>0</v>
      </c>
      <c r="AG47" s="270"/>
      <c r="AH47" s="66">
        <f t="shared" si="21"/>
        <v>0</v>
      </c>
      <c r="AI47" s="270"/>
      <c r="AJ47" s="68">
        <f t="shared" si="31"/>
        <v>0</v>
      </c>
      <c r="AK47" s="67">
        <f t="shared" si="32"/>
        <v>0</v>
      </c>
      <c r="AL47" s="89">
        <f t="shared" si="22"/>
        <v>0</v>
      </c>
      <c r="AM47" s="70">
        <f t="shared" si="23"/>
        <v>0</v>
      </c>
      <c r="AN47" s="89">
        <f t="shared" si="24"/>
        <v>0</v>
      </c>
      <c r="AO47" s="60">
        <f>[1]Willow!$M47</f>
        <v>0</v>
      </c>
      <c r="AP47" s="89">
        <f t="shared" si="25"/>
        <v>0</v>
      </c>
      <c r="AQ47" s="68"/>
      <c r="AR47" s="68">
        <f t="shared" si="26"/>
        <v>0</v>
      </c>
      <c r="AS47" s="89">
        <f t="shared" si="27"/>
        <v>0</v>
      </c>
      <c r="AT47" s="69">
        <f t="shared" si="7"/>
        <v>0</v>
      </c>
      <c r="AU47" s="86">
        <f t="shared" si="8"/>
        <v>0</v>
      </c>
      <c r="AV47" s="116"/>
      <c r="AW47" s="65"/>
      <c r="AX47" s="65">
        <f t="shared" si="33"/>
        <v>0</v>
      </c>
      <c r="AY47" s="65">
        <f t="shared" si="34"/>
        <v>0</v>
      </c>
    </row>
    <row r="48" spans="1:51" ht="16.149999999999999" customHeight="1" x14ac:dyDescent="0.2">
      <c r="A48" s="54">
        <v>42</v>
      </c>
      <c r="B48" s="55" t="s">
        <v>47</v>
      </c>
      <c r="C48" s="271">
        <f>'8_2.1.18 SIS'!T48</f>
        <v>0</v>
      </c>
      <c r="D48" s="56">
        <f>'Source Data'!H48</f>
        <v>4267.2926645330763</v>
      </c>
      <c r="E48" s="74">
        <f t="shared" si="11"/>
        <v>0</v>
      </c>
      <c r="F48" s="290"/>
      <c r="G48" s="56">
        <f>'Source Data'!I48</f>
        <v>585.87981046741402</v>
      </c>
      <c r="H48" s="74">
        <f t="shared" si="12"/>
        <v>0</v>
      </c>
      <c r="I48" s="290"/>
      <c r="J48" s="56">
        <f>'Source Data'!J48</f>
        <v>159.78540285474929</v>
      </c>
      <c r="K48" s="74">
        <f t="shared" si="13"/>
        <v>0</v>
      </c>
      <c r="L48" s="290"/>
      <c r="M48" s="56">
        <f>'Source Data'!K48</f>
        <v>3994.6350713687325</v>
      </c>
      <c r="N48" s="74">
        <f t="shared" si="14"/>
        <v>0</v>
      </c>
      <c r="O48" s="290"/>
      <c r="P48" s="56">
        <f>'Source Data'!L48</f>
        <v>1597.8540285474928</v>
      </c>
      <c r="Q48" s="74">
        <f t="shared" si="15"/>
        <v>0</v>
      </c>
      <c r="R48" s="93">
        <v>0</v>
      </c>
      <c r="S48" s="56"/>
      <c r="T48" s="56"/>
      <c r="U48" s="57">
        <f t="shared" si="28"/>
        <v>0</v>
      </c>
      <c r="V48" s="93">
        <f t="shared" si="2"/>
        <v>0</v>
      </c>
      <c r="W48" s="74">
        <f t="shared" si="16"/>
        <v>0</v>
      </c>
      <c r="X48" s="93">
        <f t="shared" si="17"/>
        <v>0</v>
      </c>
      <c r="Y48" s="56">
        <f>[1]Willow!$G48</f>
        <v>0</v>
      </c>
      <c r="Z48" s="93">
        <f t="shared" si="18"/>
        <v>0</v>
      </c>
      <c r="AA48" s="56"/>
      <c r="AB48" s="56">
        <f t="shared" si="19"/>
        <v>0</v>
      </c>
      <c r="AC48" s="93">
        <f t="shared" si="20"/>
        <v>0</v>
      </c>
      <c r="AD48" s="97">
        <f t="shared" si="29"/>
        <v>0</v>
      </c>
      <c r="AE48" s="75">
        <f>'Source Data'!N48</f>
        <v>4334</v>
      </c>
      <c r="AF48" s="90">
        <f t="shared" si="30"/>
        <v>0</v>
      </c>
      <c r="AG48" s="271"/>
      <c r="AH48" s="75">
        <f t="shared" si="21"/>
        <v>0</v>
      </c>
      <c r="AI48" s="271"/>
      <c r="AJ48" s="77">
        <f t="shared" si="31"/>
        <v>0</v>
      </c>
      <c r="AK48" s="76">
        <f t="shared" si="32"/>
        <v>0</v>
      </c>
      <c r="AL48" s="90">
        <f t="shared" si="22"/>
        <v>0</v>
      </c>
      <c r="AM48" s="79">
        <f t="shared" si="23"/>
        <v>0</v>
      </c>
      <c r="AN48" s="90">
        <f t="shared" si="24"/>
        <v>0</v>
      </c>
      <c r="AO48" s="56">
        <f>[1]Willow!$M48</f>
        <v>0</v>
      </c>
      <c r="AP48" s="90">
        <f t="shared" si="25"/>
        <v>0</v>
      </c>
      <c r="AQ48" s="77"/>
      <c r="AR48" s="77">
        <f t="shared" si="26"/>
        <v>0</v>
      </c>
      <c r="AS48" s="90">
        <f t="shared" si="27"/>
        <v>0</v>
      </c>
      <c r="AT48" s="78">
        <f t="shared" si="7"/>
        <v>0</v>
      </c>
      <c r="AU48" s="87">
        <f t="shared" si="8"/>
        <v>0</v>
      </c>
      <c r="AV48" s="116"/>
      <c r="AW48" s="74"/>
      <c r="AX48" s="74">
        <f t="shared" si="33"/>
        <v>0</v>
      </c>
      <c r="AY48" s="74">
        <f t="shared" si="34"/>
        <v>0</v>
      </c>
    </row>
    <row r="49" spans="1:51" ht="16.149999999999999" customHeight="1" x14ac:dyDescent="0.2">
      <c r="A49" s="54">
        <v>43</v>
      </c>
      <c r="B49" s="55" t="s">
        <v>48</v>
      </c>
      <c r="C49" s="271">
        <f>'8_2.1.18 SIS'!T49</f>
        <v>0</v>
      </c>
      <c r="D49" s="56">
        <f>'Source Data'!H49</f>
        <v>5171.5692260226861</v>
      </c>
      <c r="E49" s="74">
        <f t="shared" si="11"/>
        <v>0</v>
      </c>
      <c r="F49" s="290"/>
      <c r="G49" s="56">
        <f>'Source Data'!I49</f>
        <v>687.72808854852053</v>
      </c>
      <c r="H49" s="74">
        <f t="shared" si="12"/>
        <v>0</v>
      </c>
      <c r="I49" s="290"/>
      <c r="J49" s="56">
        <f>'Source Data'!J49</f>
        <v>187.56220596777831</v>
      </c>
      <c r="K49" s="74">
        <f t="shared" si="13"/>
        <v>0</v>
      </c>
      <c r="L49" s="290"/>
      <c r="M49" s="56">
        <f>'Source Data'!K49</f>
        <v>4689.0551491944589</v>
      </c>
      <c r="N49" s="74">
        <f t="shared" si="14"/>
        <v>0</v>
      </c>
      <c r="O49" s="290"/>
      <c r="P49" s="56">
        <f>'Source Data'!L49</f>
        <v>1875.6220596777835</v>
      </c>
      <c r="Q49" s="74">
        <f t="shared" si="15"/>
        <v>0</v>
      </c>
      <c r="R49" s="93">
        <v>0</v>
      </c>
      <c r="S49" s="56"/>
      <c r="T49" s="56"/>
      <c r="U49" s="57">
        <f t="shared" si="28"/>
        <v>0</v>
      </c>
      <c r="V49" s="93">
        <f t="shared" si="2"/>
        <v>0</v>
      </c>
      <c r="W49" s="74">
        <f t="shared" si="16"/>
        <v>0</v>
      </c>
      <c r="X49" s="93">
        <f t="shared" si="17"/>
        <v>0</v>
      </c>
      <c r="Y49" s="56">
        <f>[1]Willow!$G49</f>
        <v>0</v>
      </c>
      <c r="Z49" s="93">
        <f t="shared" si="18"/>
        <v>0</v>
      </c>
      <c r="AA49" s="56"/>
      <c r="AB49" s="56">
        <f t="shared" si="19"/>
        <v>0</v>
      </c>
      <c r="AC49" s="93">
        <f t="shared" si="20"/>
        <v>0</v>
      </c>
      <c r="AD49" s="97">
        <f t="shared" si="29"/>
        <v>0</v>
      </c>
      <c r="AE49" s="75">
        <f>'Source Data'!N49</f>
        <v>3642</v>
      </c>
      <c r="AF49" s="90">
        <f t="shared" si="30"/>
        <v>0</v>
      </c>
      <c r="AG49" s="271"/>
      <c r="AH49" s="75">
        <f t="shared" si="21"/>
        <v>0</v>
      </c>
      <c r="AI49" s="271"/>
      <c r="AJ49" s="77">
        <f t="shared" si="31"/>
        <v>0</v>
      </c>
      <c r="AK49" s="76">
        <f t="shared" si="32"/>
        <v>0</v>
      </c>
      <c r="AL49" s="90">
        <f t="shared" si="22"/>
        <v>0</v>
      </c>
      <c r="AM49" s="79">
        <f t="shared" si="23"/>
        <v>0</v>
      </c>
      <c r="AN49" s="90">
        <f t="shared" si="24"/>
        <v>0</v>
      </c>
      <c r="AO49" s="56">
        <f>[1]Willow!$M49</f>
        <v>0</v>
      </c>
      <c r="AP49" s="90">
        <f t="shared" si="25"/>
        <v>0</v>
      </c>
      <c r="AQ49" s="77"/>
      <c r="AR49" s="77">
        <f t="shared" si="26"/>
        <v>0</v>
      </c>
      <c r="AS49" s="90">
        <f t="shared" si="27"/>
        <v>0</v>
      </c>
      <c r="AT49" s="78">
        <f t="shared" si="7"/>
        <v>0</v>
      </c>
      <c r="AU49" s="87">
        <f t="shared" si="8"/>
        <v>0</v>
      </c>
      <c r="AV49" s="116"/>
      <c r="AW49" s="74"/>
      <c r="AX49" s="74">
        <f t="shared" si="33"/>
        <v>0</v>
      </c>
      <c r="AY49" s="74">
        <f t="shared" si="34"/>
        <v>0</v>
      </c>
    </row>
    <row r="50" spans="1:51" ht="16.149999999999999" customHeight="1" x14ac:dyDescent="0.2">
      <c r="A50" s="54">
        <v>44</v>
      </c>
      <c r="B50" s="55" t="s">
        <v>49</v>
      </c>
      <c r="C50" s="271">
        <f>'8_2.1.18 SIS'!T50</f>
        <v>0</v>
      </c>
      <c r="D50" s="56">
        <f>'Source Data'!H50</f>
        <v>4763.2835459226835</v>
      </c>
      <c r="E50" s="74">
        <f t="shared" si="11"/>
        <v>0</v>
      </c>
      <c r="F50" s="290"/>
      <c r="G50" s="56">
        <f>'Source Data'!I50</f>
        <v>640.0242289674087</v>
      </c>
      <c r="H50" s="74">
        <f t="shared" si="12"/>
        <v>0</v>
      </c>
      <c r="I50" s="290"/>
      <c r="J50" s="56">
        <f>'Source Data'!J50</f>
        <v>174.5520624456569</v>
      </c>
      <c r="K50" s="74">
        <f t="shared" si="13"/>
        <v>0</v>
      </c>
      <c r="L50" s="290"/>
      <c r="M50" s="56">
        <f>'Source Data'!K50</f>
        <v>4363.8015611414239</v>
      </c>
      <c r="N50" s="74">
        <f t="shared" si="14"/>
        <v>0</v>
      </c>
      <c r="O50" s="290"/>
      <c r="P50" s="56">
        <f>'Source Data'!L50</f>
        <v>1745.5206244565691</v>
      </c>
      <c r="Q50" s="74">
        <f t="shared" si="15"/>
        <v>0</v>
      </c>
      <c r="R50" s="93">
        <v>0</v>
      </c>
      <c r="S50" s="56"/>
      <c r="T50" s="56"/>
      <c r="U50" s="57">
        <f t="shared" si="28"/>
        <v>0</v>
      </c>
      <c r="V50" s="93">
        <f t="shared" si="2"/>
        <v>0</v>
      </c>
      <c r="W50" s="74">
        <f t="shared" si="16"/>
        <v>0</v>
      </c>
      <c r="X50" s="93">
        <f t="shared" si="17"/>
        <v>0</v>
      </c>
      <c r="Y50" s="56">
        <f>[1]Willow!$G50</f>
        <v>0</v>
      </c>
      <c r="Z50" s="93">
        <f t="shared" si="18"/>
        <v>0</v>
      </c>
      <c r="AA50" s="56"/>
      <c r="AB50" s="56">
        <f t="shared" si="19"/>
        <v>0</v>
      </c>
      <c r="AC50" s="93">
        <f t="shared" si="20"/>
        <v>0</v>
      </c>
      <c r="AD50" s="97">
        <f t="shared" si="29"/>
        <v>0</v>
      </c>
      <c r="AE50" s="75">
        <f>'Source Data'!N50</f>
        <v>3969</v>
      </c>
      <c r="AF50" s="90">
        <f t="shared" si="30"/>
        <v>0</v>
      </c>
      <c r="AG50" s="271"/>
      <c r="AH50" s="75">
        <f t="shared" si="21"/>
        <v>0</v>
      </c>
      <c r="AI50" s="271"/>
      <c r="AJ50" s="77">
        <f t="shared" si="31"/>
        <v>0</v>
      </c>
      <c r="AK50" s="76">
        <f t="shared" si="32"/>
        <v>0</v>
      </c>
      <c r="AL50" s="90">
        <f t="shared" si="22"/>
        <v>0</v>
      </c>
      <c r="AM50" s="79">
        <f t="shared" si="23"/>
        <v>0</v>
      </c>
      <c r="AN50" s="90">
        <f t="shared" si="24"/>
        <v>0</v>
      </c>
      <c r="AO50" s="56">
        <f>[1]Willow!$M50</f>
        <v>0</v>
      </c>
      <c r="AP50" s="90">
        <f t="shared" si="25"/>
        <v>0</v>
      </c>
      <c r="AQ50" s="77"/>
      <c r="AR50" s="77">
        <f t="shared" si="26"/>
        <v>0</v>
      </c>
      <c r="AS50" s="90">
        <f t="shared" si="27"/>
        <v>0</v>
      </c>
      <c r="AT50" s="78">
        <f t="shared" si="7"/>
        <v>0</v>
      </c>
      <c r="AU50" s="87">
        <f t="shared" si="8"/>
        <v>0</v>
      </c>
      <c r="AV50" s="116"/>
      <c r="AW50" s="74"/>
      <c r="AX50" s="74">
        <f t="shared" si="33"/>
        <v>0</v>
      </c>
      <c r="AY50" s="74">
        <f t="shared" si="34"/>
        <v>0</v>
      </c>
    </row>
    <row r="51" spans="1:51" ht="16.149999999999999" customHeight="1" x14ac:dyDescent="0.2">
      <c r="A51" s="49">
        <v>45</v>
      </c>
      <c r="B51" s="50" t="s">
        <v>50</v>
      </c>
      <c r="C51" s="272">
        <f>'8_2.1.18 SIS'!T51</f>
        <v>0</v>
      </c>
      <c r="D51" s="51">
        <f>'Source Data'!H51</f>
        <v>2675.6537559078151</v>
      </c>
      <c r="E51" s="80">
        <f t="shared" si="11"/>
        <v>0</v>
      </c>
      <c r="F51" s="291"/>
      <c r="G51" s="51">
        <f>'Source Data'!I51</f>
        <v>332.43156845204078</v>
      </c>
      <c r="H51" s="80">
        <f t="shared" si="12"/>
        <v>0</v>
      </c>
      <c r="I51" s="291"/>
      <c r="J51" s="51">
        <f>'Source Data'!J51</f>
        <v>90.66315503237476</v>
      </c>
      <c r="K51" s="80">
        <f t="shared" si="13"/>
        <v>0</v>
      </c>
      <c r="L51" s="291"/>
      <c r="M51" s="51">
        <f>'Source Data'!K51</f>
        <v>2266.578875809369</v>
      </c>
      <c r="N51" s="80">
        <f t="shared" si="14"/>
        <v>0</v>
      </c>
      <c r="O51" s="291"/>
      <c r="P51" s="51">
        <f>'Source Data'!L51</f>
        <v>906.63155032374766</v>
      </c>
      <c r="Q51" s="80">
        <f t="shared" si="15"/>
        <v>0</v>
      </c>
      <c r="R51" s="94">
        <v>0</v>
      </c>
      <c r="S51" s="51"/>
      <c r="T51" s="51"/>
      <c r="U51" s="52">
        <f t="shared" si="28"/>
        <v>0</v>
      </c>
      <c r="V51" s="94">
        <f t="shared" si="2"/>
        <v>0</v>
      </c>
      <c r="W51" s="80">
        <f t="shared" si="16"/>
        <v>0</v>
      </c>
      <c r="X51" s="94">
        <f t="shared" si="17"/>
        <v>0</v>
      </c>
      <c r="Y51" s="51">
        <f>[1]Willow!$G51</f>
        <v>0</v>
      </c>
      <c r="Z51" s="94">
        <f t="shared" si="18"/>
        <v>0</v>
      </c>
      <c r="AA51" s="53"/>
      <c r="AB51" s="51">
        <f t="shared" si="19"/>
        <v>0</v>
      </c>
      <c r="AC51" s="95">
        <f t="shared" si="20"/>
        <v>0</v>
      </c>
      <c r="AD51" s="95">
        <f t="shared" si="29"/>
        <v>0</v>
      </c>
      <c r="AE51" s="71">
        <f>'Source Data'!N51</f>
        <v>13416</v>
      </c>
      <c r="AF51" s="91">
        <f t="shared" si="30"/>
        <v>0</v>
      </c>
      <c r="AG51" s="272"/>
      <c r="AH51" s="71">
        <f t="shared" si="21"/>
        <v>0</v>
      </c>
      <c r="AI51" s="272"/>
      <c r="AJ51" s="72">
        <f t="shared" si="31"/>
        <v>0</v>
      </c>
      <c r="AK51" s="73">
        <f t="shared" si="32"/>
        <v>0</v>
      </c>
      <c r="AL51" s="91">
        <f t="shared" si="22"/>
        <v>0</v>
      </c>
      <c r="AM51" s="82">
        <f t="shared" si="23"/>
        <v>0</v>
      </c>
      <c r="AN51" s="91">
        <f t="shared" si="24"/>
        <v>0</v>
      </c>
      <c r="AO51" s="51">
        <f>[1]Willow!$M51</f>
        <v>0</v>
      </c>
      <c r="AP51" s="91">
        <f t="shared" si="25"/>
        <v>0</v>
      </c>
      <c r="AQ51" s="72"/>
      <c r="AR51" s="72">
        <f t="shared" si="26"/>
        <v>0</v>
      </c>
      <c r="AS51" s="91">
        <f t="shared" si="27"/>
        <v>0</v>
      </c>
      <c r="AT51" s="81">
        <f t="shared" si="7"/>
        <v>0</v>
      </c>
      <c r="AU51" s="88">
        <f t="shared" si="8"/>
        <v>0</v>
      </c>
      <c r="AV51" s="116"/>
      <c r="AW51" s="80"/>
      <c r="AX51" s="80">
        <f t="shared" si="33"/>
        <v>0</v>
      </c>
      <c r="AY51" s="80">
        <f t="shared" si="34"/>
        <v>0</v>
      </c>
    </row>
    <row r="52" spans="1:51" ht="16.149999999999999" customHeight="1" x14ac:dyDescent="0.2">
      <c r="A52" s="58">
        <v>46</v>
      </c>
      <c r="B52" s="59" t="s">
        <v>51</v>
      </c>
      <c r="C52" s="270">
        <f>'8_2.1.18 SIS'!T52</f>
        <v>0</v>
      </c>
      <c r="D52" s="60">
        <f>'Source Data'!H52</f>
        <v>5480.4352847367336</v>
      </c>
      <c r="E52" s="65">
        <f t="shared" si="11"/>
        <v>0</v>
      </c>
      <c r="F52" s="289"/>
      <c r="G52" s="60">
        <f>'Source Data'!I52</f>
        <v>708.93963160759859</v>
      </c>
      <c r="H52" s="65">
        <f t="shared" si="12"/>
        <v>0</v>
      </c>
      <c r="I52" s="289"/>
      <c r="J52" s="60">
        <f>'Source Data'!J52</f>
        <v>193.3471722566178</v>
      </c>
      <c r="K52" s="65">
        <f t="shared" si="13"/>
        <v>0</v>
      </c>
      <c r="L52" s="289"/>
      <c r="M52" s="60">
        <f>'Source Data'!K52</f>
        <v>4833.6793064154454</v>
      </c>
      <c r="N52" s="65">
        <f t="shared" si="14"/>
        <v>0</v>
      </c>
      <c r="O52" s="289"/>
      <c r="P52" s="60">
        <f>'Source Data'!L52</f>
        <v>1933.4717225661777</v>
      </c>
      <c r="Q52" s="65">
        <f t="shared" si="15"/>
        <v>0</v>
      </c>
      <c r="R52" s="92">
        <v>0</v>
      </c>
      <c r="S52" s="60"/>
      <c r="T52" s="60"/>
      <c r="U52" s="61">
        <f t="shared" si="28"/>
        <v>0</v>
      </c>
      <c r="V52" s="92">
        <f t="shared" si="2"/>
        <v>0</v>
      </c>
      <c r="W52" s="65">
        <f t="shared" si="16"/>
        <v>0</v>
      </c>
      <c r="X52" s="92">
        <f t="shared" si="17"/>
        <v>0</v>
      </c>
      <c r="Y52" s="60">
        <f>[1]Willow!$G52</f>
        <v>0</v>
      </c>
      <c r="Z52" s="92">
        <f t="shared" si="18"/>
        <v>0</v>
      </c>
      <c r="AA52" s="60"/>
      <c r="AB52" s="60">
        <f t="shared" si="19"/>
        <v>0</v>
      </c>
      <c r="AC52" s="92">
        <f t="shared" si="20"/>
        <v>0</v>
      </c>
      <c r="AD52" s="96">
        <f t="shared" si="29"/>
        <v>0</v>
      </c>
      <c r="AE52" s="66">
        <f>'Source Data'!N52</f>
        <v>2991</v>
      </c>
      <c r="AF52" s="89">
        <f t="shared" si="30"/>
        <v>0</v>
      </c>
      <c r="AG52" s="270"/>
      <c r="AH52" s="66">
        <f t="shared" si="21"/>
        <v>0</v>
      </c>
      <c r="AI52" s="270"/>
      <c r="AJ52" s="68">
        <f t="shared" si="31"/>
        <v>0</v>
      </c>
      <c r="AK52" s="67">
        <f t="shared" si="32"/>
        <v>0</v>
      </c>
      <c r="AL52" s="89">
        <f t="shared" si="22"/>
        <v>0</v>
      </c>
      <c r="AM52" s="70">
        <f t="shared" si="23"/>
        <v>0</v>
      </c>
      <c r="AN52" s="89">
        <f t="shared" si="24"/>
        <v>0</v>
      </c>
      <c r="AO52" s="60">
        <f>[1]Willow!$M52</f>
        <v>0</v>
      </c>
      <c r="AP52" s="89">
        <f t="shared" si="25"/>
        <v>0</v>
      </c>
      <c r="AQ52" s="68"/>
      <c r="AR52" s="68">
        <f t="shared" si="26"/>
        <v>0</v>
      </c>
      <c r="AS52" s="89">
        <f t="shared" si="27"/>
        <v>0</v>
      </c>
      <c r="AT52" s="69">
        <f t="shared" si="7"/>
        <v>0</v>
      </c>
      <c r="AU52" s="86">
        <f t="shared" si="8"/>
        <v>0</v>
      </c>
      <c r="AV52" s="116"/>
      <c r="AW52" s="65"/>
      <c r="AX52" s="65">
        <f t="shared" si="33"/>
        <v>0</v>
      </c>
      <c r="AY52" s="65">
        <f t="shared" si="34"/>
        <v>0</v>
      </c>
    </row>
    <row r="53" spans="1:51" ht="16.149999999999999" customHeight="1" x14ac:dyDescent="0.2">
      <c r="A53" s="54">
        <v>47</v>
      </c>
      <c r="B53" s="55" t="s">
        <v>52</v>
      </c>
      <c r="C53" s="271">
        <f>'8_2.1.18 SIS'!T53</f>
        <v>0</v>
      </c>
      <c r="D53" s="56">
        <f>'Source Data'!H53</f>
        <v>2851.064211175285</v>
      </c>
      <c r="E53" s="74">
        <f t="shared" si="11"/>
        <v>0</v>
      </c>
      <c r="F53" s="290"/>
      <c r="G53" s="56">
        <f>'Source Data'!I53</f>
        <v>340.85181534745152</v>
      </c>
      <c r="H53" s="74">
        <f t="shared" si="12"/>
        <v>0</v>
      </c>
      <c r="I53" s="290"/>
      <c r="J53" s="56">
        <f>'Source Data'!J53</f>
        <v>92.959586003850404</v>
      </c>
      <c r="K53" s="74">
        <f t="shared" si="13"/>
        <v>0</v>
      </c>
      <c r="L53" s="290"/>
      <c r="M53" s="56">
        <f>'Source Data'!K53</f>
        <v>2323.9896500962604</v>
      </c>
      <c r="N53" s="74">
        <f t="shared" si="14"/>
        <v>0</v>
      </c>
      <c r="O53" s="290"/>
      <c r="P53" s="56">
        <f>'Source Data'!L53</f>
        <v>929.59586003850404</v>
      </c>
      <c r="Q53" s="74">
        <f t="shared" si="15"/>
        <v>0</v>
      </c>
      <c r="R53" s="93">
        <v>0</v>
      </c>
      <c r="S53" s="56"/>
      <c r="T53" s="56"/>
      <c r="U53" s="57">
        <f t="shared" si="28"/>
        <v>0</v>
      </c>
      <c r="V53" s="93">
        <f t="shared" si="2"/>
        <v>0</v>
      </c>
      <c r="W53" s="74">
        <f t="shared" si="16"/>
        <v>0</v>
      </c>
      <c r="X53" s="93">
        <f t="shared" si="17"/>
        <v>0</v>
      </c>
      <c r="Y53" s="56">
        <f>[1]Willow!$G53</f>
        <v>0</v>
      </c>
      <c r="Z53" s="93">
        <f t="shared" si="18"/>
        <v>0</v>
      </c>
      <c r="AA53" s="56"/>
      <c r="AB53" s="56">
        <f t="shared" si="19"/>
        <v>0</v>
      </c>
      <c r="AC53" s="93">
        <f t="shared" si="20"/>
        <v>0</v>
      </c>
      <c r="AD53" s="97">
        <f t="shared" si="29"/>
        <v>0</v>
      </c>
      <c r="AE53" s="75">
        <f>'Source Data'!N53</f>
        <v>13043</v>
      </c>
      <c r="AF53" s="90">
        <f t="shared" si="30"/>
        <v>0</v>
      </c>
      <c r="AG53" s="271"/>
      <c r="AH53" s="75">
        <f t="shared" si="21"/>
        <v>0</v>
      </c>
      <c r="AI53" s="271"/>
      <c r="AJ53" s="77">
        <f t="shared" si="31"/>
        <v>0</v>
      </c>
      <c r="AK53" s="76">
        <f t="shared" si="32"/>
        <v>0</v>
      </c>
      <c r="AL53" s="90">
        <f t="shared" si="22"/>
        <v>0</v>
      </c>
      <c r="AM53" s="79">
        <f t="shared" si="23"/>
        <v>0</v>
      </c>
      <c r="AN53" s="90">
        <f t="shared" si="24"/>
        <v>0</v>
      </c>
      <c r="AO53" s="56">
        <f>[1]Willow!$M53</f>
        <v>0</v>
      </c>
      <c r="AP53" s="90">
        <f t="shared" si="25"/>
        <v>0</v>
      </c>
      <c r="AQ53" s="77"/>
      <c r="AR53" s="77">
        <f t="shared" si="26"/>
        <v>0</v>
      </c>
      <c r="AS53" s="90">
        <f t="shared" si="27"/>
        <v>0</v>
      </c>
      <c r="AT53" s="78">
        <f t="shared" si="7"/>
        <v>0</v>
      </c>
      <c r="AU53" s="87">
        <f t="shared" si="8"/>
        <v>0</v>
      </c>
      <c r="AV53" s="116"/>
      <c r="AW53" s="74"/>
      <c r="AX53" s="74">
        <f t="shared" si="33"/>
        <v>0</v>
      </c>
      <c r="AY53" s="74">
        <f t="shared" si="34"/>
        <v>0</v>
      </c>
    </row>
    <row r="54" spans="1:51" ht="16.149999999999999" customHeight="1" x14ac:dyDescent="0.2">
      <c r="A54" s="54">
        <v>48</v>
      </c>
      <c r="B54" s="55" t="s">
        <v>74</v>
      </c>
      <c r="C54" s="271">
        <f>'8_2.1.18 SIS'!T54</f>
        <v>0</v>
      </c>
      <c r="D54" s="56">
        <f>'Source Data'!H54</f>
        <v>3995.2813864350205</v>
      </c>
      <c r="E54" s="74">
        <f t="shared" si="11"/>
        <v>0</v>
      </c>
      <c r="F54" s="290"/>
      <c r="G54" s="56">
        <f>'Source Data'!I54</f>
        <v>516.40353727376908</v>
      </c>
      <c r="H54" s="74">
        <f t="shared" si="12"/>
        <v>0</v>
      </c>
      <c r="I54" s="290"/>
      <c r="J54" s="56">
        <f>'Source Data'!J54</f>
        <v>140.83732834739155</v>
      </c>
      <c r="K54" s="74">
        <f t="shared" si="13"/>
        <v>0</v>
      </c>
      <c r="L54" s="290"/>
      <c r="M54" s="56">
        <f>'Source Data'!K54</f>
        <v>3520.9332086847894</v>
      </c>
      <c r="N54" s="74">
        <f t="shared" si="14"/>
        <v>0</v>
      </c>
      <c r="O54" s="290"/>
      <c r="P54" s="56">
        <f>'Source Data'!L54</f>
        <v>1408.3732834739153</v>
      </c>
      <c r="Q54" s="74">
        <f t="shared" si="15"/>
        <v>0</v>
      </c>
      <c r="R54" s="93">
        <v>0</v>
      </c>
      <c r="S54" s="56"/>
      <c r="T54" s="56"/>
      <c r="U54" s="57">
        <f t="shared" si="28"/>
        <v>0</v>
      </c>
      <c r="V54" s="93">
        <f t="shared" si="2"/>
        <v>0</v>
      </c>
      <c r="W54" s="74">
        <f t="shared" si="16"/>
        <v>0</v>
      </c>
      <c r="X54" s="93">
        <f t="shared" si="17"/>
        <v>0</v>
      </c>
      <c r="Y54" s="56">
        <f>[1]Willow!$G54</f>
        <v>0</v>
      </c>
      <c r="Z54" s="93">
        <f t="shared" si="18"/>
        <v>0</v>
      </c>
      <c r="AA54" s="56"/>
      <c r="AB54" s="56">
        <f t="shared" si="19"/>
        <v>0</v>
      </c>
      <c r="AC54" s="93">
        <f t="shared" si="20"/>
        <v>0</v>
      </c>
      <c r="AD54" s="97">
        <f t="shared" si="29"/>
        <v>0</v>
      </c>
      <c r="AE54" s="75">
        <f>'Source Data'!N54</f>
        <v>5158</v>
      </c>
      <c r="AF54" s="90">
        <f t="shared" si="30"/>
        <v>0</v>
      </c>
      <c r="AG54" s="271"/>
      <c r="AH54" s="75">
        <f t="shared" si="21"/>
        <v>0</v>
      </c>
      <c r="AI54" s="271"/>
      <c r="AJ54" s="77">
        <f t="shared" si="31"/>
        <v>0</v>
      </c>
      <c r="AK54" s="76">
        <f t="shared" si="32"/>
        <v>0</v>
      </c>
      <c r="AL54" s="90">
        <f t="shared" si="22"/>
        <v>0</v>
      </c>
      <c r="AM54" s="79">
        <f t="shared" si="23"/>
        <v>0</v>
      </c>
      <c r="AN54" s="90">
        <f t="shared" si="24"/>
        <v>0</v>
      </c>
      <c r="AO54" s="56">
        <f>[1]Willow!$M54</f>
        <v>0</v>
      </c>
      <c r="AP54" s="90">
        <f t="shared" si="25"/>
        <v>0</v>
      </c>
      <c r="AQ54" s="77"/>
      <c r="AR54" s="77">
        <f t="shared" si="26"/>
        <v>0</v>
      </c>
      <c r="AS54" s="90">
        <f t="shared" si="27"/>
        <v>0</v>
      </c>
      <c r="AT54" s="78">
        <f t="shared" si="7"/>
        <v>0</v>
      </c>
      <c r="AU54" s="87">
        <f t="shared" si="8"/>
        <v>0</v>
      </c>
      <c r="AV54" s="116"/>
      <c r="AW54" s="74"/>
      <c r="AX54" s="74">
        <f t="shared" si="33"/>
        <v>0</v>
      </c>
      <c r="AY54" s="74">
        <f t="shared" si="34"/>
        <v>0</v>
      </c>
    </row>
    <row r="55" spans="1:51" ht="16.149999999999999" customHeight="1" x14ac:dyDescent="0.2">
      <c r="A55" s="54">
        <v>49</v>
      </c>
      <c r="B55" s="55" t="s">
        <v>53</v>
      </c>
      <c r="C55" s="271">
        <f>'8_2.1.18 SIS'!T55</f>
        <v>24</v>
      </c>
      <c r="D55" s="56">
        <f>'Source Data'!H55</f>
        <v>4510.9600632140227</v>
      </c>
      <c r="E55" s="74">
        <f t="shared" si="11"/>
        <v>108263.04151713655</v>
      </c>
      <c r="F55" s="290"/>
      <c r="G55" s="56">
        <f>'Source Data'!I55</f>
        <v>660.79145627436594</v>
      </c>
      <c r="H55" s="74">
        <f t="shared" si="12"/>
        <v>0</v>
      </c>
      <c r="I55" s="290"/>
      <c r="J55" s="56">
        <f>'Source Data'!J55</f>
        <v>180.21585171119071</v>
      </c>
      <c r="K55" s="74">
        <f t="shared" si="13"/>
        <v>0</v>
      </c>
      <c r="L55" s="290"/>
      <c r="M55" s="56">
        <f>'Source Data'!K55</f>
        <v>4505.3962927797675</v>
      </c>
      <c r="N55" s="74">
        <f t="shared" si="14"/>
        <v>0</v>
      </c>
      <c r="O55" s="290"/>
      <c r="P55" s="56">
        <f>'Source Data'!L55</f>
        <v>1802.158517111907</v>
      </c>
      <c r="Q55" s="74">
        <f t="shared" si="15"/>
        <v>0</v>
      </c>
      <c r="R55" s="93">
        <v>136497</v>
      </c>
      <c r="S55" s="56"/>
      <c r="T55" s="56"/>
      <c r="U55" s="57">
        <f t="shared" si="28"/>
        <v>0</v>
      </c>
      <c r="V55" s="93">
        <f t="shared" si="2"/>
        <v>136497</v>
      </c>
      <c r="W55" s="74">
        <f t="shared" si="16"/>
        <v>-341</v>
      </c>
      <c r="X55" s="93">
        <f t="shared" si="17"/>
        <v>136156</v>
      </c>
      <c r="Y55" s="56">
        <f>[1]Willow!$G55</f>
        <v>0</v>
      </c>
      <c r="Z55" s="93">
        <f t="shared" si="18"/>
        <v>136156</v>
      </c>
      <c r="AA55" s="56"/>
      <c r="AB55" s="56">
        <f t="shared" si="19"/>
        <v>136156</v>
      </c>
      <c r="AC55" s="93">
        <f t="shared" si="20"/>
        <v>11346</v>
      </c>
      <c r="AD55" s="97">
        <f t="shared" si="29"/>
        <v>136156</v>
      </c>
      <c r="AE55" s="75">
        <f>'Source Data'!N55</f>
        <v>2655</v>
      </c>
      <c r="AF55" s="90">
        <f t="shared" si="30"/>
        <v>63720</v>
      </c>
      <c r="AG55" s="271"/>
      <c r="AH55" s="75">
        <f t="shared" si="21"/>
        <v>0</v>
      </c>
      <c r="AI55" s="271"/>
      <c r="AJ55" s="77">
        <f t="shared" si="31"/>
        <v>0</v>
      </c>
      <c r="AK55" s="76">
        <f t="shared" si="32"/>
        <v>0</v>
      </c>
      <c r="AL55" s="90">
        <f t="shared" si="22"/>
        <v>63720</v>
      </c>
      <c r="AM55" s="79">
        <f t="shared" si="23"/>
        <v>-159</v>
      </c>
      <c r="AN55" s="90">
        <f t="shared" si="24"/>
        <v>63561</v>
      </c>
      <c r="AO55" s="56">
        <f>[1]Willow!$M55</f>
        <v>-22518</v>
      </c>
      <c r="AP55" s="90">
        <f t="shared" si="25"/>
        <v>41043</v>
      </c>
      <c r="AQ55" s="77"/>
      <c r="AR55" s="77">
        <f t="shared" si="26"/>
        <v>41043</v>
      </c>
      <c r="AS55" s="90">
        <f t="shared" si="27"/>
        <v>3420</v>
      </c>
      <c r="AT55" s="78">
        <f t="shared" si="7"/>
        <v>177199</v>
      </c>
      <c r="AU55" s="87">
        <f t="shared" si="8"/>
        <v>14766</v>
      </c>
      <c r="AV55" s="116"/>
      <c r="AW55" s="74"/>
      <c r="AX55" s="74">
        <f t="shared" si="33"/>
        <v>159</v>
      </c>
      <c r="AY55" s="74">
        <f t="shared" si="34"/>
        <v>159</v>
      </c>
    </row>
    <row r="56" spans="1:51" ht="16.149999999999999" customHeight="1" x14ac:dyDescent="0.2">
      <c r="A56" s="49">
        <v>50</v>
      </c>
      <c r="B56" s="50" t="s">
        <v>54</v>
      </c>
      <c r="C56" s="272">
        <f>'8_2.1.18 SIS'!T56</f>
        <v>39</v>
      </c>
      <c r="D56" s="51">
        <f>'Source Data'!H56</f>
        <v>4738.7087437121554</v>
      </c>
      <c r="E56" s="80">
        <f t="shared" si="11"/>
        <v>184809.64100477405</v>
      </c>
      <c r="F56" s="291"/>
      <c r="G56" s="51">
        <f>'Source Data'!I56</f>
        <v>638.95176727517901</v>
      </c>
      <c r="H56" s="80">
        <f t="shared" si="12"/>
        <v>0</v>
      </c>
      <c r="I56" s="291"/>
      <c r="J56" s="51">
        <f>'Source Data'!J56</f>
        <v>174.25957289323065</v>
      </c>
      <c r="K56" s="80">
        <f t="shared" si="13"/>
        <v>0</v>
      </c>
      <c r="L56" s="291"/>
      <c r="M56" s="51">
        <f>'Source Data'!K56</f>
        <v>4356.4893223307663</v>
      </c>
      <c r="N56" s="80">
        <f t="shared" si="14"/>
        <v>0</v>
      </c>
      <c r="O56" s="291"/>
      <c r="P56" s="51">
        <f>'Source Data'!L56</f>
        <v>1742.5957289323062</v>
      </c>
      <c r="Q56" s="80">
        <f t="shared" si="15"/>
        <v>0</v>
      </c>
      <c r="R56" s="94">
        <v>209438</v>
      </c>
      <c r="S56" s="51"/>
      <c r="T56" s="51"/>
      <c r="U56" s="52">
        <f t="shared" si="28"/>
        <v>0</v>
      </c>
      <c r="V56" s="94">
        <f t="shared" si="2"/>
        <v>209438</v>
      </c>
      <c r="W56" s="80">
        <f t="shared" si="16"/>
        <v>-524</v>
      </c>
      <c r="X56" s="94">
        <f t="shared" si="17"/>
        <v>208914</v>
      </c>
      <c r="Y56" s="51">
        <f>[1]Willow!$G56</f>
        <v>0</v>
      </c>
      <c r="Z56" s="94">
        <f t="shared" si="18"/>
        <v>208914</v>
      </c>
      <c r="AA56" s="53"/>
      <c r="AB56" s="51">
        <f t="shared" si="19"/>
        <v>208914</v>
      </c>
      <c r="AC56" s="95">
        <f t="shared" si="20"/>
        <v>17410</v>
      </c>
      <c r="AD56" s="95">
        <f t="shared" si="29"/>
        <v>208914</v>
      </c>
      <c r="AE56" s="71">
        <f>'Source Data'!N56</f>
        <v>3490</v>
      </c>
      <c r="AF56" s="91">
        <f t="shared" si="30"/>
        <v>136110</v>
      </c>
      <c r="AG56" s="272"/>
      <c r="AH56" s="71">
        <f t="shared" si="21"/>
        <v>0</v>
      </c>
      <c r="AI56" s="272"/>
      <c r="AJ56" s="72">
        <f t="shared" si="31"/>
        <v>0</v>
      </c>
      <c r="AK56" s="73">
        <f t="shared" si="32"/>
        <v>0</v>
      </c>
      <c r="AL56" s="91">
        <f t="shared" si="22"/>
        <v>136110</v>
      </c>
      <c r="AM56" s="82">
        <f t="shared" si="23"/>
        <v>-340</v>
      </c>
      <c r="AN56" s="91">
        <f t="shared" si="24"/>
        <v>135770</v>
      </c>
      <c r="AO56" s="51">
        <f>[1]Willow!$M56</f>
        <v>-7240</v>
      </c>
      <c r="AP56" s="91">
        <f t="shared" si="25"/>
        <v>128530</v>
      </c>
      <c r="AQ56" s="72"/>
      <c r="AR56" s="72">
        <f t="shared" si="26"/>
        <v>128530</v>
      </c>
      <c r="AS56" s="91">
        <f t="shared" si="27"/>
        <v>10711</v>
      </c>
      <c r="AT56" s="81">
        <f t="shared" si="7"/>
        <v>337444</v>
      </c>
      <c r="AU56" s="88">
        <f t="shared" si="8"/>
        <v>28121</v>
      </c>
      <c r="AV56" s="116"/>
      <c r="AW56" s="80"/>
      <c r="AX56" s="80">
        <f t="shared" si="33"/>
        <v>340</v>
      </c>
      <c r="AY56" s="80">
        <f t="shared" si="34"/>
        <v>340</v>
      </c>
    </row>
    <row r="57" spans="1:51" ht="16.149999999999999" customHeight="1" x14ac:dyDescent="0.2">
      <c r="A57" s="58">
        <v>51</v>
      </c>
      <c r="B57" s="59" t="s">
        <v>55</v>
      </c>
      <c r="C57" s="270">
        <f>'8_2.1.18 SIS'!T57</f>
        <v>0</v>
      </c>
      <c r="D57" s="60">
        <f>'Source Data'!H57</f>
        <v>4281.7369154997223</v>
      </c>
      <c r="E57" s="65">
        <f t="shared" si="11"/>
        <v>0</v>
      </c>
      <c r="F57" s="289"/>
      <c r="G57" s="60">
        <f>'Source Data'!I57</f>
        <v>570.93395934473472</v>
      </c>
      <c r="H57" s="65">
        <f t="shared" si="12"/>
        <v>0</v>
      </c>
      <c r="I57" s="289"/>
      <c r="J57" s="60">
        <f>'Source Data'!J57</f>
        <v>155.70926163947308</v>
      </c>
      <c r="K57" s="65">
        <f t="shared" si="13"/>
        <v>0</v>
      </c>
      <c r="L57" s="289"/>
      <c r="M57" s="60">
        <f>'Source Data'!K57</f>
        <v>3892.7315409868274</v>
      </c>
      <c r="N57" s="65">
        <f t="shared" si="14"/>
        <v>0</v>
      </c>
      <c r="O57" s="289"/>
      <c r="P57" s="60">
        <f>'Source Data'!L57</f>
        <v>1557.0926163947308</v>
      </c>
      <c r="Q57" s="65">
        <f t="shared" si="15"/>
        <v>0</v>
      </c>
      <c r="R57" s="92">
        <v>0</v>
      </c>
      <c r="S57" s="60"/>
      <c r="T57" s="60"/>
      <c r="U57" s="61">
        <f t="shared" si="28"/>
        <v>0</v>
      </c>
      <c r="V57" s="92">
        <f t="shared" si="2"/>
        <v>0</v>
      </c>
      <c r="W57" s="65">
        <f t="shared" si="16"/>
        <v>0</v>
      </c>
      <c r="X57" s="92">
        <f t="shared" si="17"/>
        <v>0</v>
      </c>
      <c r="Y57" s="60">
        <f>[1]Willow!$G57</f>
        <v>0</v>
      </c>
      <c r="Z57" s="92">
        <f t="shared" si="18"/>
        <v>0</v>
      </c>
      <c r="AA57" s="60"/>
      <c r="AB57" s="60">
        <f t="shared" si="19"/>
        <v>0</v>
      </c>
      <c r="AC57" s="92">
        <f t="shared" si="20"/>
        <v>0</v>
      </c>
      <c r="AD57" s="96">
        <f t="shared" si="29"/>
        <v>0</v>
      </c>
      <c r="AE57" s="66">
        <f>'Source Data'!N57</f>
        <v>4268</v>
      </c>
      <c r="AF57" s="89">
        <f t="shared" si="30"/>
        <v>0</v>
      </c>
      <c r="AG57" s="270"/>
      <c r="AH57" s="66">
        <f t="shared" si="21"/>
        <v>0</v>
      </c>
      <c r="AI57" s="270"/>
      <c r="AJ57" s="68">
        <f t="shared" si="31"/>
        <v>0</v>
      </c>
      <c r="AK57" s="67">
        <f t="shared" si="32"/>
        <v>0</v>
      </c>
      <c r="AL57" s="89">
        <f t="shared" si="22"/>
        <v>0</v>
      </c>
      <c r="AM57" s="70">
        <f t="shared" si="23"/>
        <v>0</v>
      </c>
      <c r="AN57" s="89">
        <f t="shared" si="24"/>
        <v>0</v>
      </c>
      <c r="AO57" s="60">
        <f>[1]Willow!$M57</f>
        <v>0</v>
      </c>
      <c r="AP57" s="89">
        <f t="shared" si="25"/>
        <v>0</v>
      </c>
      <c r="AQ57" s="68"/>
      <c r="AR57" s="68">
        <f t="shared" si="26"/>
        <v>0</v>
      </c>
      <c r="AS57" s="89">
        <f t="shared" si="27"/>
        <v>0</v>
      </c>
      <c r="AT57" s="69">
        <f t="shared" si="7"/>
        <v>0</v>
      </c>
      <c r="AU57" s="86">
        <f t="shared" si="8"/>
        <v>0</v>
      </c>
      <c r="AV57" s="116"/>
      <c r="AW57" s="65"/>
      <c r="AX57" s="65">
        <f t="shared" si="33"/>
        <v>0</v>
      </c>
      <c r="AY57" s="65">
        <f t="shared" si="34"/>
        <v>0</v>
      </c>
    </row>
    <row r="58" spans="1:51" ht="16.149999999999999" customHeight="1" x14ac:dyDescent="0.2">
      <c r="A58" s="54">
        <v>52</v>
      </c>
      <c r="B58" s="55" t="s">
        <v>56</v>
      </c>
      <c r="C58" s="271">
        <f>'8_2.1.18 SIS'!T58</f>
        <v>0</v>
      </c>
      <c r="D58" s="56">
        <f>'Source Data'!H58</f>
        <v>4477.885435486186</v>
      </c>
      <c r="E58" s="74">
        <f t="shared" si="11"/>
        <v>0</v>
      </c>
      <c r="F58" s="290"/>
      <c r="G58" s="56">
        <f>'Source Data'!I58</f>
        <v>601.39043740535396</v>
      </c>
      <c r="H58" s="74">
        <f t="shared" si="12"/>
        <v>0</v>
      </c>
      <c r="I58" s="290"/>
      <c r="J58" s="56">
        <f>'Source Data'!J58</f>
        <v>164.01557383782384</v>
      </c>
      <c r="K58" s="74">
        <f t="shared" si="13"/>
        <v>0</v>
      </c>
      <c r="L58" s="290"/>
      <c r="M58" s="56">
        <f>'Source Data'!K58</f>
        <v>4100.3893459455958</v>
      </c>
      <c r="N58" s="74">
        <f t="shared" si="14"/>
        <v>0</v>
      </c>
      <c r="O58" s="290"/>
      <c r="P58" s="56">
        <f>'Source Data'!L58</f>
        <v>1640.1557383782383</v>
      </c>
      <c r="Q58" s="74">
        <f t="shared" si="15"/>
        <v>0</v>
      </c>
      <c r="R58" s="93">
        <v>0</v>
      </c>
      <c r="S58" s="56"/>
      <c r="T58" s="56"/>
      <c r="U58" s="57">
        <f t="shared" si="28"/>
        <v>0</v>
      </c>
      <c r="V58" s="93">
        <f t="shared" si="2"/>
        <v>0</v>
      </c>
      <c r="W58" s="74">
        <f t="shared" si="16"/>
        <v>0</v>
      </c>
      <c r="X58" s="93">
        <f t="shared" si="17"/>
        <v>0</v>
      </c>
      <c r="Y58" s="56">
        <f>[1]Willow!$G58</f>
        <v>0</v>
      </c>
      <c r="Z58" s="93">
        <f t="shared" si="18"/>
        <v>0</v>
      </c>
      <c r="AA58" s="56"/>
      <c r="AB58" s="56">
        <f t="shared" si="19"/>
        <v>0</v>
      </c>
      <c r="AC58" s="93">
        <f t="shared" si="20"/>
        <v>0</v>
      </c>
      <c r="AD58" s="97">
        <f t="shared" si="29"/>
        <v>0</v>
      </c>
      <c r="AE58" s="75">
        <f>'Source Data'!N58</f>
        <v>5924</v>
      </c>
      <c r="AF58" s="90">
        <f t="shared" si="30"/>
        <v>0</v>
      </c>
      <c r="AG58" s="271"/>
      <c r="AH58" s="75">
        <f t="shared" si="21"/>
        <v>0</v>
      </c>
      <c r="AI58" s="271"/>
      <c r="AJ58" s="77">
        <f t="shared" si="31"/>
        <v>0</v>
      </c>
      <c r="AK58" s="76">
        <f t="shared" si="32"/>
        <v>0</v>
      </c>
      <c r="AL58" s="90">
        <f t="shared" si="22"/>
        <v>0</v>
      </c>
      <c r="AM58" s="79">
        <f t="shared" si="23"/>
        <v>0</v>
      </c>
      <c r="AN58" s="90">
        <f t="shared" si="24"/>
        <v>0</v>
      </c>
      <c r="AO58" s="56">
        <f>[1]Willow!$M58</f>
        <v>0</v>
      </c>
      <c r="AP58" s="90">
        <f t="shared" si="25"/>
        <v>0</v>
      </c>
      <c r="AQ58" s="77"/>
      <c r="AR58" s="77">
        <f t="shared" si="26"/>
        <v>0</v>
      </c>
      <c r="AS58" s="90">
        <f t="shared" si="27"/>
        <v>0</v>
      </c>
      <c r="AT58" s="78">
        <f t="shared" si="7"/>
        <v>0</v>
      </c>
      <c r="AU58" s="87">
        <f t="shared" si="8"/>
        <v>0</v>
      </c>
      <c r="AV58" s="116"/>
      <c r="AW58" s="74"/>
      <c r="AX58" s="74">
        <f t="shared" si="33"/>
        <v>0</v>
      </c>
      <c r="AY58" s="74">
        <f t="shared" si="34"/>
        <v>0</v>
      </c>
    </row>
    <row r="59" spans="1:51" ht="16.149999999999999" customHeight="1" x14ac:dyDescent="0.2">
      <c r="A59" s="54">
        <v>53</v>
      </c>
      <c r="B59" s="55" t="s">
        <v>57</v>
      </c>
      <c r="C59" s="271">
        <f>'8_2.1.18 SIS'!T59</f>
        <v>0</v>
      </c>
      <c r="D59" s="56">
        <f>'Source Data'!H59</f>
        <v>4674.7758891865669</v>
      </c>
      <c r="E59" s="74">
        <f t="shared" si="11"/>
        <v>0</v>
      </c>
      <c r="F59" s="290"/>
      <c r="G59" s="56">
        <f>'Source Data'!I59</f>
        <v>663.32493479155164</v>
      </c>
      <c r="H59" s="74">
        <f t="shared" si="12"/>
        <v>0</v>
      </c>
      <c r="I59" s="290"/>
      <c r="J59" s="56">
        <f>'Source Data'!J59</f>
        <v>180.90680039769586</v>
      </c>
      <c r="K59" s="74">
        <f t="shared" si="13"/>
        <v>0</v>
      </c>
      <c r="L59" s="290"/>
      <c r="M59" s="56">
        <f>'Source Data'!K59</f>
        <v>4522.670009942397</v>
      </c>
      <c r="N59" s="74">
        <f t="shared" si="14"/>
        <v>0</v>
      </c>
      <c r="O59" s="290"/>
      <c r="P59" s="56">
        <f>'Source Data'!L59</f>
        <v>1809.0680039769588</v>
      </c>
      <c r="Q59" s="74">
        <f t="shared" si="15"/>
        <v>0</v>
      </c>
      <c r="R59" s="93">
        <v>0</v>
      </c>
      <c r="S59" s="56"/>
      <c r="T59" s="56"/>
      <c r="U59" s="57">
        <f t="shared" si="28"/>
        <v>0</v>
      </c>
      <c r="V59" s="93">
        <f t="shared" si="2"/>
        <v>0</v>
      </c>
      <c r="W59" s="74">
        <f t="shared" si="16"/>
        <v>0</v>
      </c>
      <c r="X59" s="93">
        <f t="shared" si="17"/>
        <v>0</v>
      </c>
      <c r="Y59" s="56">
        <f>[1]Willow!$G59</f>
        <v>0</v>
      </c>
      <c r="Z59" s="93">
        <f t="shared" si="18"/>
        <v>0</v>
      </c>
      <c r="AA59" s="56"/>
      <c r="AB59" s="56">
        <f t="shared" si="19"/>
        <v>0</v>
      </c>
      <c r="AC59" s="93">
        <f t="shared" si="20"/>
        <v>0</v>
      </c>
      <c r="AD59" s="97">
        <f t="shared" si="29"/>
        <v>0</v>
      </c>
      <c r="AE59" s="75">
        <f>'Source Data'!N59</f>
        <v>2670</v>
      </c>
      <c r="AF59" s="90">
        <f t="shared" si="30"/>
        <v>0</v>
      </c>
      <c r="AG59" s="271"/>
      <c r="AH59" s="75">
        <f t="shared" si="21"/>
        <v>0</v>
      </c>
      <c r="AI59" s="271"/>
      <c r="AJ59" s="77">
        <f t="shared" si="31"/>
        <v>0</v>
      </c>
      <c r="AK59" s="76">
        <f t="shared" si="32"/>
        <v>0</v>
      </c>
      <c r="AL59" s="90">
        <f t="shared" si="22"/>
        <v>0</v>
      </c>
      <c r="AM59" s="79">
        <f t="shared" si="23"/>
        <v>0</v>
      </c>
      <c r="AN59" s="90">
        <f t="shared" si="24"/>
        <v>0</v>
      </c>
      <c r="AO59" s="56">
        <f>[1]Willow!$M59</f>
        <v>0</v>
      </c>
      <c r="AP59" s="90">
        <f t="shared" si="25"/>
        <v>0</v>
      </c>
      <c r="AQ59" s="77"/>
      <c r="AR59" s="77">
        <f t="shared" si="26"/>
        <v>0</v>
      </c>
      <c r="AS59" s="90">
        <f t="shared" si="27"/>
        <v>0</v>
      </c>
      <c r="AT59" s="78">
        <f t="shared" si="7"/>
        <v>0</v>
      </c>
      <c r="AU59" s="87">
        <f t="shared" si="8"/>
        <v>0</v>
      </c>
      <c r="AV59" s="116"/>
      <c r="AW59" s="74"/>
      <c r="AX59" s="74">
        <f t="shared" si="33"/>
        <v>0</v>
      </c>
      <c r="AY59" s="74">
        <f t="shared" si="34"/>
        <v>0</v>
      </c>
    </row>
    <row r="60" spans="1:51" ht="16.149999999999999" customHeight="1" x14ac:dyDescent="0.2">
      <c r="A60" s="54">
        <v>54</v>
      </c>
      <c r="B60" s="55" t="s">
        <v>58</v>
      </c>
      <c r="C60" s="271">
        <f>'8_2.1.18 SIS'!T60</f>
        <v>0</v>
      </c>
      <c r="D60" s="56">
        <f>'Source Data'!H60</f>
        <v>4784.5850415334589</v>
      </c>
      <c r="E60" s="74">
        <f t="shared" si="11"/>
        <v>0</v>
      </c>
      <c r="F60" s="290"/>
      <c r="G60" s="56">
        <f>'Source Data'!I60</f>
        <v>583.70660052312871</v>
      </c>
      <c r="H60" s="74">
        <f t="shared" si="12"/>
        <v>0</v>
      </c>
      <c r="I60" s="290"/>
      <c r="J60" s="56">
        <f>'Source Data'!J60</f>
        <v>159.19270923358056</v>
      </c>
      <c r="K60" s="74">
        <f t="shared" si="13"/>
        <v>0</v>
      </c>
      <c r="L60" s="290"/>
      <c r="M60" s="56">
        <f>'Source Data'!K60</f>
        <v>3979.8177308395143</v>
      </c>
      <c r="N60" s="74">
        <f t="shared" si="14"/>
        <v>0</v>
      </c>
      <c r="O60" s="290"/>
      <c r="P60" s="56">
        <f>'Source Data'!L60</f>
        <v>1591.9270923358056</v>
      </c>
      <c r="Q60" s="74">
        <f t="shared" si="15"/>
        <v>0</v>
      </c>
      <c r="R60" s="93">
        <v>0</v>
      </c>
      <c r="S60" s="56"/>
      <c r="T60" s="56"/>
      <c r="U60" s="57">
        <f t="shared" si="28"/>
        <v>0</v>
      </c>
      <c r="V60" s="93">
        <f t="shared" si="2"/>
        <v>0</v>
      </c>
      <c r="W60" s="74">
        <f t="shared" si="16"/>
        <v>0</v>
      </c>
      <c r="X60" s="93">
        <f t="shared" si="17"/>
        <v>0</v>
      </c>
      <c r="Y60" s="56">
        <f>[1]Willow!$G60</f>
        <v>0</v>
      </c>
      <c r="Z60" s="93">
        <f t="shared" si="18"/>
        <v>0</v>
      </c>
      <c r="AA60" s="56"/>
      <c r="AB60" s="56">
        <f t="shared" si="19"/>
        <v>0</v>
      </c>
      <c r="AC60" s="93">
        <f t="shared" si="20"/>
        <v>0</v>
      </c>
      <c r="AD60" s="97">
        <f t="shared" si="29"/>
        <v>0</v>
      </c>
      <c r="AE60" s="75">
        <f>'Source Data'!N60</f>
        <v>5141</v>
      </c>
      <c r="AF60" s="90">
        <f t="shared" si="30"/>
        <v>0</v>
      </c>
      <c r="AG60" s="271"/>
      <c r="AH60" s="75">
        <f t="shared" si="21"/>
        <v>0</v>
      </c>
      <c r="AI60" s="271"/>
      <c r="AJ60" s="77">
        <f t="shared" si="31"/>
        <v>0</v>
      </c>
      <c r="AK60" s="76">
        <f t="shared" si="32"/>
        <v>0</v>
      </c>
      <c r="AL60" s="90">
        <f t="shared" si="22"/>
        <v>0</v>
      </c>
      <c r="AM60" s="79">
        <f t="shared" si="23"/>
        <v>0</v>
      </c>
      <c r="AN60" s="90">
        <f t="shared" si="24"/>
        <v>0</v>
      </c>
      <c r="AO60" s="56">
        <f>[1]Willow!$M60</f>
        <v>0</v>
      </c>
      <c r="AP60" s="90">
        <f t="shared" si="25"/>
        <v>0</v>
      </c>
      <c r="AQ60" s="77"/>
      <c r="AR60" s="77">
        <f t="shared" si="26"/>
        <v>0</v>
      </c>
      <c r="AS60" s="90">
        <f t="shared" si="27"/>
        <v>0</v>
      </c>
      <c r="AT60" s="78">
        <f t="shared" si="7"/>
        <v>0</v>
      </c>
      <c r="AU60" s="87">
        <f t="shared" si="8"/>
        <v>0</v>
      </c>
      <c r="AV60" s="116"/>
      <c r="AW60" s="74"/>
      <c r="AX60" s="74">
        <f t="shared" si="33"/>
        <v>0</v>
      </c>
      <c r="AY60" s="74">
        <f t="shared" si="34"/>
        <v>0</v>
      </c>
    </row>
    <row r="61" spans="1:51" ht="16.149999999999999" customHeight="1" x14ac:dyDescent="0.2">
      <c r="A61" s="49">
        <v>55</v>
      </c>
      <c r="B61" s="50" t="s">
        <v>59</v>
      </c>
      <c r="C61" s="272">
        <f>'8_2.1.18 SIS'!T61</f>
        <v>0</v>
      </c>
      <c r="D61" s="51">
        <f>'Source Data'!H61</f>
        <v>4501.7236472239638</v>
      </c>
      <c r="E61" s="80">
        <f t="shared" si="11"/>
        <v>0</v>
      </c>
      <c r="F61" s="291"/>
      <c r="G61" s="51">
        <f>'Source Data'!I61</f>
        <v>593.48544210889816</v>
      </c>
      <c r="H61" s="80">
        <f t="shared" si="12"/>
        <v>0</v>
      </c>
      <c r="I61" s="291"/>
      <c r="J61" s="51">
        <f>'Source Data'!J61</f>
        <v>161.8596660296995</v>
      </c>
      <c r="K61" s="80">
        <f t="shared" si="13"/>
        <v>0</v>
      </c>
      <c r="L61" s="291"/>
      <c r="M61" s="51">
        <f>'Source Data'!K61</f>
        <v>4046.4916507424882</v>
      </c>
      <c r="N61" s="80">
        <f t="shared" si="14"/>
        <v>0</v>
      </c>
      <c r="O61" s="291"/>
      <c r="P61" s="51">
        <f>'Source Data'!L61</f>
        <v>1618.596660296995</v>
      </c>
      <c r="Q61" s="80">
        <f t="shared" si="15"/>
        <v>0</v>
      </c>
      <c r="R61" s="94">
        <v>0</v>
      </c>
      <c r="S61" s="51"/>
      <c r="T61" s="51"/>
      <c r="U61" s="52">
        <f t="shared" si="28"/>
        <v>0</v>
      </c>
      <c r="V61" s="94">
        <f t="shared" si="2"/>
        <v>0</v>
      </c>
      <c r="W61" s="80">
        <f t="shared" si="16"/>
        <v>0</v>
      </c>
      <c r="X61" s="94">
        <f t="shared" si="17"/>
        <v>0</v>
      </c>
      <c r="Y61" s="51">
        <f>[1]Willow!$G61</f>
        <v>0</v>
      </c>
      <c r="Z61" s="94">
        <f t="shared" si="18"/>
        <v>0</v>
      </c>
      <c r="AA61" s="53"/>
      <c r="AB61" s="51">
        <f t="shared" si="19"/>
        <v>0</v>
      </c>
      <c r="AC61" s="95">
        <f t="shared" si="20"/>
        <v>0</v>
      </c>
      <c r="AD61" s="95">
        <f t="shared" si="29"/>
        <v>0</v>
      </c>
      <c r="AE61" s="71">
        <f>'Source Data'!N61</f>
        <v>3703</v>
      </c>
      <c r="AF61" s="91">
        <f t="shared" si="30"/>
        <v>0</v>
      </c>
      <c r="AG61" s="272"/>
      <c r="AH61" s="71">
        <f t="shared" si="21"/>
        <v>0</v>
      </c>
      <c r="AI61" s="272"/>
      <c r="AJ61" s="72">
        <f t="shared" si="31"/>
        <v>0</v>
      </c>
      <c r="AK61" s="73">
        <f t="shared" si="32"/>
        <v>0</v>
      </c>
      <c r="AL61" s="91">
        <f t="shared" si="22"/>
        <v>0</v>
      </c>
      <c r="AM61" s="82">
        <f t="shared" si="23"/>
        <v>0</v>
      </c>
      <c r="AN61" s="91">
        <f t="shared" si="24"/>
        <v>0</v>
      </c>
      <c r="AO61" s="51">
        <f>[1]Willow!$M61</f>
        <v>0</v>
      </c>
      <c r="AP61" s="91">
        <f t="shared" si="25"/>
        <v>0</v>
      </c>
      <c r="AQ61" s="72"/>
      <c r="AR61" s="72">
        <f t="shared" si="26"/>
        <v>0</v>
      </c>
      <c r="AS61" s="91">
        <f t="shared" si="27"/>
        <v>0</v>
      </c>
      <c r="AT61" s="81">
        <f t="shared" si="7"/>
        <v>0</v>
      </c>
      <c r="AU61" s="88">
        <f t="shared" si="8"/>
        <v>0</v>
      </c>
      <c r="AV61" s="116"/>
      <c r="AW61" s="80"/>
      <c r="AX61" s="80">
        <f t="shared" si="33"/>
        <v>0</v>
      </c>
      <c r="AY61" s="80">
        <f t="shared" si="34"/>
        <v>0</v>
      </c>
    </row>
    <row r="62" spans="1:51" ht="16.149999999999999" customHeight="1" x14ac:dyDescent="0.2">
      <c r="A62" s="58">
        <v>56</v>
      </c>
      <c r="B62" s="59" t="s">
        <v>60</v>
      </c>
      <c r="C62" s="270">
        <f>'8_2.1.18 SIS'!T62</f>
        <v>0</v>
      </c>
      <c r="D62" s="60">
        <f>'Source Data'!H62</f>
        <v>5010.1657022009513</v>
      </c>
      <c r="E62" s="65">
        <f t="shared" si="11"/>
        <v>0</v>
      </c>
      <c r="F62" s="289"/>
      <c r="G62" s="60">
        <f>'Source Data'!I62</f>
        <v>665.40831600253398</v>
      </c>
      <c r="H62" s="65">
        <f t="shared" si="12"/>
        <v>0</v>
      </c>
      <c r="I62" s="289"/>
      <c r="J62" s="60">
        <f>'Source Data'!J62</f>
        <v>181.4749952734183</v>
      </c>
      <c r="K62" s="65">
        <f t="shared" si="13"/>
        <v>0</v>
      </c>
      <c r="L62" s="289"/>
      <c r="M62" s="60">
        <f>'Source Data'!K62</f>
        <v>4536.8748818354579</v>
      </c>
      <c r="N62" s="65">
        <f t="shared" si="14"/>
        <v>0</v>
      </c>
      <c r="O62" s="289"/>
      <c r="P62" s="60">
        <f>'Source Data'!L62</f>
        <v>1814.7499527341834</v>
      </c>
      <c r="Q62" s="65">
        <f t="shared" si="15"/>
        <v>0</v>
      </c>
      <c r="R62" s="92">
        <v>0</v>
      </c>
      <c r="S62" s="60"/>
      <c r="T62" s="60"/>
      <c r="U62" s="61">
        <f t="shared" si="28"/>
        <v>0</v>
      </c>
      <c r="V62" s="92">
        <f t="shared" si="2"/>
        <v>0</v>
      </c>
      <c r="W62" s="65">
        <f t="shared" si="16"/>
        <v>0</v>
      </c>
      <c r="X62" s="92">
        <f t="shared" si="17"/>
        <v>0</v>
      </c>
      <c r="Y62" s="60">
        <f>[1]Willow!$G62</f>
        <v>0</v>
      </c>
      <c r="Z62" s="92">
        <f t="shared" si="18"/>
        <v>0</v>
      </c>
      <c r="AA62" s="60"/>
      <c r="AB62" s="60">
        <f t="shared" si="19"/>
        <v>0</v>
      </c>
      <c r="AC62" s="92">
        <f t="shared" si="20"/>
        <v>0</v>
      </c>
      <c r="AD62" s="96">
        <f t="shared" si="29"/>
        <v>0</v>
      </c>
      <c r="AE62" s="66">
        <f>'Source Data'!N62</f>
        <v>4203</v>
      </c>
      <c r="AF62" s="89">
        <f t="shared" si="30"/>
        <v>0</v>
      </c>
      <c r="AG62" s="270"/>
      <c r="AH62" s="66">
        <f t="shared" si="21"/>
        <v>0</v>
      </c>
      <c r="AI62" s="270"/>
      <c r="AJ62" s="68">
        <f t="shared" si="31"/>
        <v>0</v>
      </c>
      <c r="AK62" s="67">
        <f t="shared" si="32"/>
        <v>0</v>
      </c>
      <c r="AL62" s="89">
        <f t="shared" si="22"/>
        <v>0</v>
      </c>
      <c r="AM62" s="70">
        <f t="shared" si="23"/>
        <v>0</v>
      </c>
      <c r="AN62" s="89">
        <f t="shared" si="24"/>
        <v>0</v>
      </c>
      <c r="AO62" s="60">
        <f>[1]Willow!$M62</f>
        <v>0</v>
      </c>
      <c r="AP62" s="89">
        <f t="shared" si="25"/>
        <v>0</v>
      </c>
      <c r="AQ62" s="68"/>
      <c r="AR62" s="68">
        <f t="shared" si="26"/>
        <v>0</v>
      </c>
      <c r="AS62" s="89">
        <f t="shared" si="27"/>
        <v>0</v>
      </c>
      <c r="AT62" s="69">
        <f t="shared" si="7"/>
        <v>0</v>
      </c>
      <c r="AU62" s="86">
        <f t="shared" si="8"/>
        <v>0</v>
      </c>
      <c r="AV62" s="116"/>
      <c r="AW62" s="65"/>
      <c r="AX62" s="65">
        <f t="shared" si="33"/>
        <v>0</v>
      </c>
      <c r="AY62" s="65">
        <f t="shared" si="34"/>
        <v>0</v>
      </c>
    </row>
    <row r="63" spans="1:51" ht="16.149999999999999" customHeight="1" x14ac:dyDescent="0.2">
      <c r="A63" s="54">
        <v>57</v>
      </c>
      <c r="B63" s="55" t="s">
        <v>61</v>
      </c>
      <c r="C63" s="271">
        <f>'8_2.1.18 SIS'!T63</f>
        <v>0</v>
      </c>
      <c r="D63" s="56">
        <f>'Source Data'!H63</f>
        <v>4811.4108022710652</v>
      </c>
      <c r="E63" s="74">
        <f t="shared" si="11"/>
        <v>0</v>
      </c>
      <c r="F63" s="290"/>
      <c r="G63" s="56">
        <f>'Source Data'!I63</f>
        <v>666.15521612667408</v>
      </c>
      <c r="H63" s="74">
        <f t="shared" si="12"/>
        <v>0</v>
      </c>
      <c r="I63" s="290"/>
      <c r="J63" s="56">
        <f>'Source Data'!J63</f>
        <v>181.67869530727472</v>
      </c>
      <c r="K63" s="74">
        <f t="shared" si="13"/>
        <v>0</v>
      </c>
      <c r="L63" s="290"/>
      <c r="M63" s="56">
        <f>'Source Data'!K63</f>
        <v>4541.967382681868</v>
      </c>
      <c r="N63" s="74">
        <f t="shared" si="14"/>
        <v>0</v>
      </c>
      <c r="O63" s="290"/>
      <c r="P63" s="56">
        <f>'Source Data'!L63</f>
        <v>1816.7869530727471</v>
      </c>
      <c r="Q63" s="74">
        <f t="shared" si="15"/>
        <v>0</v>
      </c>
      <c r="R63" s="93">
        <v>0</v>
      </c>
      <c r="S63" s="56"/>
      <c r="T63" s="56"/>
      <c r="U63" s="57">
        <f t="shared" si="28"/>
        <v>0</v>
      </c>
      <c r="V63" s="93">
        <f t="shared" si="2"/>
        <v>0</v>
      </c>
      <c r="W63" s="74">
        <f t="shared" si="16"/>
        <v>0</v>
      </c>
      <c r="X63" s="93">
        <f t="shared" si="17"/>
        <v>0</v>
      </c>
      <c r="Y63" s="56">
        <f>[1]Willow!$G63</f>
        <v>0</v>
      </c>
      <c r="Z63" s="93">
        <f t="shared" si="18"/>
        <v>0</v>
      </c>
      <c r="AA63" s="56"/>
      <c r="AB63" s="56">
        <f t="shared" si="19"/>
        <v>0</v>
      </c>
      <c r="AC63" s="93">
        <f t="shared" si="20"/>
        <v>0</v>
      </c>
      <c r="AD63" s="97">
        <f t="shared" si="29"/>
        <v>0</v>
      </c>
      <c r="AE63" s="75">
        <f>'Source Data'!N63</f>
        <v>2620</v>
      </c>
      <c r="AF63" s="90">
        <f t="shared" si="30"/>
        <v>0</v>
      </c>
      <c r="AG63" s="271"/>
      <c r="AH63" s="75">
        <f t="shared" si="21"/>
        <v>0</v>
      </c>
      <c r="AI63" s="271"/>
      <c r="AJ63" s="77">
        <f t="shared" si="31"/>
        <v>0</v>
      </c>
      <c r="AK63" s="76">
        <f t="shared" si="32"/>
        <v>0</v>
      </c>
      <c r="AL63" s="90">
        <f t="shared" si="22"/>
        <v>0</v>
      </c>
      <c r="AM63" s="79">
        <f t="shared" si="23"/>
        <v>0</v>
      </c>
      <c r="AN63" s="90">
        <f t="shared" si="24"/>
        <v>0</v>
      </c>
      <c r="AO63" s="56">
        <f>[1]Willow!$M63</f>
        <v>-6632</v>
      </c>
      <c r="AP63" s="90">
        <f t="shared" si="25"/>
        <v>-6632</v>
      </c>
      <c r="AQ63" s="77"/>
      <c r="AR63" s="77">
        <f t="shared" si="26"/>
        <v>-6632</v>
      </c>
      <c r="AS63" s="90">
        <f t="shared" si="27"/>
        <v>-553</v>
      </c>
      <c r="AT63" s="78">
        <f t="shared" si="7"/>
        <v>-6632</v>
      </c>
      <c r="AU63" s="87">
        <f t="shared" si="8"/>
        <v>-553</v>
      </c>
      <c r="AV63" s="116"/>
      <c r="AW63" s="74"/>
      <c r="AX63" s="74">
        <f t="shared" si="33"/>
        <v>0</v>
      </c>
      <c r="AY63" s="74">
        <f t="shared" si="34"/>
        <v>0</v>
      </c>
    </row>
    <row r="64" spans="1:51" ht="16.149999999999999" customHeight="1" x14ac:dyDescent="0.2">
      <c r="A64" s="54">
        <v>58</v>
      </c>
      <c r="B64" s="55" t="s">
        <v>62</v>
      </c>
      <c r="C64" s="271">
        <f>'8_2.1.18 SIS'!T64</f>
        <v>0</v>
      </c>
      <c r="D64" s="56">
        <f>'Source Data'!H64</f>
        <v>5358.2852334446507</v>
      </c>
      <c r="E64" s="74">
        <f t="shared" si="11"/>
        <v>0</v>
      </c>
      <c r="F64" s="290"/>
      <c r="G64" s="56">
        <f>'Source Data'!I64</f>
        <v>740.81098599764084</v>
      </c>
      <c r="H64" s="74">
        <f t="shared" si="12"/>
        <v>0</v>
      </c>
      <c r="I64" s="290"/>
      <c r="J64" s="56">
        <f>'Source Data'!J64</f>
        <v>202.03935981753844</v>
      </c>
      <c r="K64" s="74">
        <f t="shared" si="13"/>
        <v>0</v>
      </c>
      <c r="L64" s="290"/>
      <c r="M64" s="56">
        <f>'Source Data'!K64</f>
        <v>5050.9839954384606</v>
      </c>
      <c r="N64" s="74">
        <f t="shared" si="14"/>
        <v>0</v>
      </c>
      <c r="O64" s="290"/>
      <c r="P64" s="56">
        <f>'Source Data'!L64</f>
        <v>2020.3935981753841</v>
      </c>
      <c r="Q64" s="74">
        <f t="shared" si="15"/>
        <v>0</v>
      </c>
      <c r="R64" s="93">
        <v>0</v>
      </c>
      <c r="S64" s="56"/>
      <c r="T64" s="56"/>
      <c r="U64" s="57">
        <f t="shared" si="28"/>
        <v>0</v>
      </c>
      <c r="V64" s="93">
        <f t="shared" si="2"/>
        <v>0</v>
      </c>
      <c r="W64" s="74">
        <f t="shared" si="16"/>
        <v>0</v>
      </c>
      <c r="X64" s="93">
        <f t="shared" si="17"/>
        <v>0</v>
      </c>
      <c r="Y64" s="56">
        <f>[1]Willow!$G64</f>
        <v>0</v>
      </c>
      <c r="Z64" s="93">
        <f t="shared" si="18"/>
        <v>0</v>
      </c>
      <c r="AA64" s="56"/>
      <c r="AB64" s="56">
        <f t="shared" si="19"/>
        <v>0</v>
      </c>
      <c r="AC64" s="93">
        <f t="shared" si="20"/>
        <v>0</v>
      </c>
      <c r="AD64" s="97">
        <f t="shared" si="29"/>
        <v>0</v>
      </c>
      <c r="AE64" s="75">
        <f>'Source Data'!N64</f>
        <v>2215</v>
      </c>
      <c r="AF64" s="90">
        <f t="shared" si="30"/>
        <v>0</v>
      </c>
      <c r="AG64" s="271"/>
      <c r="AH64" s="75">
        <f t="shared" si="21"/>
        <v>0</v>
      </c>
      <c r="AI64" s="271"/>
      <c r="AJ64" s="77">
        <f t="shared" si="31"/>
        <v>0</v>
      </c>
      <c r="AK64" s="76">
        <f t="shared" si="32"/>
        <v>0</v>
      </c>
      <c r="AL64" s="90">
        <f t="shared" si="22"/>
        <v>0</v>
      </c>
      <c r="AM64" s="79">
        <f t="shared" si="23"/>
        <v>0</v>
      </c>
      <c r="AN64" s="90">
        <f t="shared" si="24"/>
        <v>0</v>
      </c>
      <c r="AO64" s="56">
        <f>[1]Willow!$M64</f>
        <v>0</v>
      </c>
      <c r="AP64" s="90">
        <f t="shared" si="25"/>
        <v>0</v>
      </c>
      <c r="AQ64" s="77"/>
      <c r="AR64" s="77">
        <f t="shared" si="26"/>
        <v>0</v>
      </c>
      <c r="AS64" s="90">
        <f t="shared" si="27"/>
        <v>0</v>
      </c>
      <c r="AT64" s="78">
        <f t="shared" si="7"/>
        <v>0</v>
      </c>
      <c r="AU64" s="87">
        <f t="shared" si="8"/>
        <v>0</v>
      </c>
      <c r="AV64" s="116"/>
      <c r="AW64" s="74"/>
      <c r="AX64" s="74">
        <f t="shared" si="33"/>
        <v>0</v>
      </c>
      <c r="AY64" s="74">
        <f t="shared" si="34"/>
        <v>0</v>
      </c>
    </row>
    <row r="65" spans="1:51" ht="16.149999999999999" customHeight="1" x14ac:dyDescent="0.2">
      <c r="A65" s="54">
        <v>59</v>
      </c>
      <c r="B65" s="55" t="s">
        <v>63</v>
      </c>
      <c r="C65" s="271">
        <f>'8_2.1.18 SIS'!T65</f>
        <v>0</v>
      </c>
      <c r="D65" s="56">
        <f>'Source Data'!H65</f>
        <v>5144.4669727805904</v>
      </c>
      <c r="E65" s="74">
        <f t="shared" si="11"/>
        <v>0</v>
      </c>
      <c r="F65" s="290"/>
      <c r="G65" s="56">
        <f>'Source Data'!I65</f>
        <v>778.80539593788717</v>
      </c>
      <c r="H65" s="74">
        <f t="shared" si="12"/>
        <v>0</v>
      </c>
      <c r="I65" s="290"/>
      <c r="J65" s="56">
        <f>'Source Data'!J65</f>
        <v>212.40147161942375</v>
      </c>
      <c r="K65" s="74">
        <f t="shared" si="13"/>
        <v>0</v>
      </c>
      <c r="L65" s="290"/>
      <c r="M65" s="56">
        <f>'Source Data'!K65</f>
        <v>5310.0367904855939</v>
      </c>
      <c r="N65" s="74">
        <f t="shared" si="14"/>
        <v>0</v>
      </c>
      <c r="O65" s="290"/>
      <c r="P65" s="56">
        <f>'Source Data'!L65</f>
        <v>2124.0147161942373</v>
      </c>
      <c r="Q65" s="74">
        <f t="shared" si="15"/>
        <v>0</v>
      </c>
      <c r="R65" s="93">
        <v>0</v>
      </c>
      <c r="S65" s="56"/>
      <c r="T65" s="56"/>
      <c r="U65" s="57">
        <f t="shared" si="28"/>
        <v>0</v>
      </c>
      <c r="V65" s="93">
        <f t="shared" si="2"/>
        <v>0</v>
      </c>
      <c r="W65" s="74">
        <f t="shared" si="16"/>
        <v>0</v>
      </c>
      <c r="X65" s="93">
        <f t="shared" si="17"/>
        <v>0</v>
      </c>
      <c r="Y65" s="56">
        <f>[1]Willow!$G65</f>
        <v>0</v>
      </c>
      <c r="Z65" s="93">
        <f t="shared" si="18"/>
        <v>0</v>
      </c>
      <c r="AA65" s="56"/>
      <c r="AB65" s="56">
        <f t="shared" si="19"/>
        <v>0</v>
      </c>
      <c r="AC65" s="93">
        <f t="shared" si="20"/>
        <v>0</v>
      </c>
      <c r="AD65" s="97">
        <f t="shared" si="29"/>
        <v>0</v>
      </c>
      <c r="AE65" s="75">
        <f>'Source Data'!N65</f>
        <v>1488</v>
      </c>
      <c r="AF65" s="90">
        <f t="shared" si="30"/>
        <v>0</v>
      </c>
      <c r="AG65" s="271"/>
      <c r="AH65" s="75">
        <f t="shared" si="21"/>
        <v>0</v>
      </c>
      <c r="AI65" s="271"/>
      <c r="AJ65" s="77">
        <f t="shared" si="31"/>
        <v>0</v>
      </c>
      <c r="AK65" s="76">
        <f t="shared" si="32"/>
        <v>0</v>
      </c>
      <c r="AL65" s="90">
        <f t="shared" si="22"/>
        <v>0</v>
      </c>
      <c r="AM65" s="79">
        <f t="shared" si="23"/>
        <v>0</v>
      </c>
      <c r="AN65" s="90">
        <f t="shared" si="24"/>
        <v>0</v>
      </c>
      <c r="AO65" s="56">
        <f>[1]Willow!$M65</f>
        <v>0</v>
      </c>
      <c r="AP65" s="90">
        <f t="shared" si="25"/>
        <v>0</v>
      </c>
      <c r="AQ65" s="77"/>
      <c r="AR65" s="77">
        <f t="shared" si="26"/>
        <v>0</v>
      </c>
      <c r="AS65" s="90">
        <f t="shared" si="27"/>
        <v>0</v>
      </c>
      <c r="AT65" s="78">
        <f t="shared" si="7"/>
        <v>0</v>
      </c>
      <c r="AU65" s="87">
        <f t="shared" si="8"/>
        <v>0</v>
      </c>
      <c r="AV65" s="116"/>
      <c r="AW65" s="74"/>
      <c r="AX65" s="74">
        <f t="shared" si="33"/>
        <v>0</v>
      </c>
      <c r="AY65" s="74">
        <f t="shared" si="34"/>
        <v>0</v>
      </c>
    </row>
    <row r="66" spans="1:51" ht="16.149999999999999" customHeight="1" x14ac:dyDescent="0.2">
      <c r="A66" s="49">
        <v>60</v>
      </c>
      <c r="B66" s="50" t="s">
        <v>64</v>
      </c>
      <c r="C66" s="272">
        <f>'8_2.1.18 SIS'!T66</f>
        <v>0</v>
      </c>
      <c r="D66" s="51">
        <f>'Source Data'!H66</f>
        <v>4859.4948474230696</v>
      </c>
      <c r="E66" s="80">
        <f t="shared" si="11"/>
        <v>0</v>
      </c>
      <c r="F66" s="291"/>
      <c r="G66" s="51">
        <f>'Source Data'!I66</f>
        <v>654.17710868659628</v>
      </c>
      <c r="H66" s="80">
        <f t="shared" si="12"/>
        <v>0</v>
      </c>
      <c r="I66" s="291"/>
      <c r="J66" s="51">
        <f>'Source Data'!J66</f>
        <v>178.41193873270808</v>
      </c>
      <c r="K66" s="80">
        <f t="shared" si="13"/>
        <v>0</v>
      </c>
      <c r="L66" s="291"/>
      <c r="M66" s="51">
        <f>'Source Data'!K66</f>
        <v>4460.2984683177028</v>
      </c>
      <c r="N66" s="80">
        <f t="shared" si="14"/>
        <v>0</v>
      </c>
      <c r="O66" s="291"/>
      <c r="P66" s="51">
        <f>'Source Data'!L66</f>
        <v>1784.1193873270811</v>
      </c>
      <c r="Q66" s="80">
        <f t="shared" si="15"/>
        <v>0</v>
      </c>
      <c r="R66" s="94">
        <v>0</v>
      </c>
      <c r="S66" s="51"/>
      <c r="T66" s="51"/>
      <c r="U66" s="52">
        <f t="shared" si="28"/>
        <v>0</v>
      </c>
      <c r="V66" s="94">
        <f t="shared" si="2"/>
        <v>0</v>
      </c>
      <c r="W66" s="80">
        <f t="shared" si="16"/>
        <v>0</v>
      </c>
      <c r="X66" s="94">
        <f t="shared" si="17"/>
        <v>0</v>
      </c>
      <c r="Y66" s="51">
        <f>[1]Willow!$G66</f>
        <v>0</v>
      </c>
      <c r="Z66" s="94">
        <f t="shared" si="18"/>
        <v>0</v>
      </c>
      <c r="AA66" s="53"/>
      <c r="AB66" s="51">
        <f t="shared" si="19"/>
        <v>0</v>
      </c>
      <c r="AC66" s="95">
        <f t="shared" si="20"/>
        <v>0</v>
      </c>
      <c r="AD66" s="95">
        <f t="shared" si="29"/>
        <v>0</v>
      </c>
      <c r="AE66" s="71">
        <f>'Source Data'!N66</f>
        <v>4045</v>
      </c>
      <c r="AF66" s="91">
        <f t="shared" si="30"/>
        <v>0</v>
      </c>
      <c r="AG66" s="272"/>
      <c r="AH66" s="71">
        <f t="shared" si="21"/>
        <v>0</v>
      </c>
      <c r="AI66" s="272"/>
      <c r="AJ66" s="72">
        <f t="shared" si="31"/>
        <v>0</v>
      </c>
      <c r="AK66" s="73">
        <f t="shared" si="32"/>
        <v>0</v>
      </c>
      <c r="AL66" s="91">
        <f t="shared" si="22"/>
        <v>0</v>
      </c>
      <c r="AM66" s="82">
        <f t="shared" si="23"/>
        <v>0</v>
      </c>
      <c r="AN66" s="91">
        <f t="shared" si="24"/>
        <v>0</v>
      </c>
      <c r="AO66" s="51">
        <f>[1]Willow!$M66</f>
        <v>0</v>
      </c>
      <c r="AP66" s="91">
        <f t="shared" si="25"/>
        <v>0</v>
      </c>
      <c r="AQ66" s="72"/>
      <c r="AR66" s="72">
        <f t="shared" si="26"/>
        <v>0</v>
      </c>
      <c r="AS66" s="91">
        <f t="shared" si="27"/>
        <v>0</v>
      </c>
      <c r="AT66" s="81">
        <f t="shared" si="7"/>
        <v>0</v>
      </c>
      <c r="AU66" s="88">
        <f t="shared" si="8"/>
        <v>0</v>
      </c>
      <c r="AV66" s="116"/>
      <c r="AW66" s="80"/>
      <c r="AX66" s="80">
        <f t="shared" si="33"/>
        <v>0</v>
      </c>
      <c r="AY66" s="80">
        <f t="shared" si="34"/>
        <v>0</v>
      </c>
    </row>
    <row r="67" spans="1:51" ht="16.149999999999999" customHeight="1" x14ac:dyDescent="0.2">
      <c r="A67" s="58">
        <v>61</v>
      </c>
      <c r="B67" s="59" t="s">
        <v>65</v>
      </c>
      <c r="C67" s="270">
        <f>'8_2.1.18 SIS'!T67</f>
        <v>0</v>
      </c>
      <c r="D67" s="60">
        <f>'Source Data'!H67</f>
        <v>2804.2748979691619</v>
      </c>
      <c r="E67" s="65">
        <f t="shared" si="11"/>
        <v>0</v>
      </c>
      <c r="F67" s="289"/>
      <c r="G67" s="60">
        <f>'Source Data'!I67</f>
        <v>381.62134806778147</v>
      </c>
      <c r="H67" s="65">
        <f t="shared" si="12"/>
        <v>0</v>
      </c>
      <c r="I67" s="289"/>
      <c r="J67" s="60">
        <f>'Source Data'!J67</f>
        <v>104.0785494730313</v>
      </c>
      <c r="K67" s="65">
        <f t="shared" si="13"/>
        <v>0</v>
      </c>
      <c r="L67" s="289"/>
      <c r="M67" s="60">
        <f>'Source Data'!K67</f>
        <v>2601.9637368257822</v>
      </c>
      <c r="N67" s="65">
        <f t="shared" si="14"/>
        <v>0</v>
      </c>
      <c r="O67" s="289"/>
      <c r="P67" s="60">
        <f>'Source Data'!L67</f>
        <v>1040.7854947303128</v>
      </c>
      <c r="Q67" s="65">
        <f t="shared" si="15"/>
        <v>0</v>
      </c>
      <c r="R67" s="92">
        <v>0</v>
      </c>
      <c r="S67" s="60"/>
      <c r="T67" s="60"/>
      <c r="U67" s="61">
        <f t="shared" si="28"/>
        <v>0</v>
      </c>
      <c r="V67" s="92">
        <f t="shared" si="2"/>
        <v>0</v>
      </c>
      <c r="W67" s="65">
        <f t="shared" si="16"/>
        <v>0</v>
      </c>
      <c r="X67" s="92">
        <f t="shared" si="17"/>
        <v>0</v>
      </c>
      <c r="Y67" s="60">
        <f>[1]Willow!$G67</f>
        <v>0</v>
      </c>
      <c r="Z67" s="92">
        <f t="shared" si="18"/>
        <v>0</v>
      </c>
      <c r="AA67" s="60"/>
      <c r="AB67" s="60">
        <f t="shared" si="19"/>
        <v>0</v>
      </c>
      <c r="AC67" s="92">
        <f t="shared" si="20"/>
        <v>0</v>
      </c>
      <c r="AD67" s="96">
        <f t="shared" si="29"/>
        <v>0</v>
      </c>
      <c r="AE67" s="66">
        <f>'Source Data'!N67</f>
        <v>9576</v>
      </c>
      <c r="AF67" s="89">
        <f t="shared" si="30"/>
        <v>0</v>
      </c>
      <c r="AG67" s="270"/>
      <c r="AH67" s="66">
        <f t="shared" si="21"/>
        <v>0</v>
      </c>
      <c r="AI67" s="270"/>
      <c r="AJ67" s="68">
        <f t="shared" si="31"/>
        <v>0</v>
      </c>
      <c r="AK67" s="67">
        <f t="shared" si="32"/>
        <v>0</v>
      </c>
      <c r="AL67" s="89">
        <f t="shared" si="22"/>
        <v>0</v>
      </c>
      <c r="AM67" s="70">
        <f t="shared" si="23"/>
        <v>0</v>
      </c>
      <c r="AN67" s="89">
        <f t="shared" si="24"/>
        <v>0</v>
      </c>
      <c r="AO67" s="60">
        <f>[1]Willow!$M67</f>
        <v>0</v>
      </c>
      <c r="AP67" s="89">
        <f t="shared" si="25"/>
        <v>0</v>
      </c>
      <c r="AQ67" s="68"/>
      <c r="AR67" s="68">
        <f t="shared" si="26"/>
        <v>0</v>
      </c>
      <c r="AS67" s="89">
        <f t="shared" si="27"/>
        <v>0</v>
      </c>
      <c r="AT67" s="69">
        <f t="shared" si="7"/>
        <v>0</v>
      </c>
      <c r="AU67" s="86">
        <f t="shared" si="8"/>
        <v>0</v>
      </c>
      <c r="AV67" s="116"/>
      <c r="AW67" s="65"/>
      <c r="AX67" s="65">
        <f t="shared" si="33"/>
        <v>0</v>
      </c>
      <c r="AY67" s="65">
        <f t="shared" si="34"/>
        <v>0</v>
      </c>
    </row>
    <row r="68" spans="1:51" ht="16.149999999999999" customHeight="1" x14ac:dyDescent="0.2">
      <c r="A68" s="54">
        <v>62</v>
      </c>
      <c r="B68" s="55" t="s">
        <v>66</v>
      </c>
      <c r="C68" s="271">
        <f>'8_2.1.18 SIS'!T68</f>
        <v>0</v>
      </c>
      <c r="D68" s="56">
        <f>'Source Data'!H68</f>
        <v>4883.7599729981075</v>
      </c>
      <c r="E68" s="74">
        <f t="shared" si="11"/>
        <v>0</v>
      </c>
      <c r="F68" s="290"/>
      <c r="G68" s="56">
        <f>'Source Data'!I68</f>
        <v>736.06666112665073</v>
      </c>
      <c r="H68" s="74">
        <f t="shared" si="12"/>
        <v>0</v>
      </c>
      <c r="I68" s="290"/>
      <c r="J68" s="56">
        <f>'Source Data'!J68</f>
        <v>200.74545303454113</v>
      </c>
      <c r="K68" s="74">
        <f t="shared" si="13"/>
        <v>0</v>
      </c>
      <c r="L68" s="290"/>
      <c r="M68" s="56">
        <f>'Source Data'!K68</f>
        <v>5018.6363258635274</v>
      </c>
      <c r="N68" s="74">
        <f t="shared" si="14"/>
        <v>0</v>
      </c>
      <c r="O68" s="290"/>
      <c r="P68" s="56">
        <f>'Source Data'!L68</f>
        <v>2007.4545303454111</v>
      </c>
      <c r="Q68" s="74">
        <f t="shared" si="15"/>
        <v>0</v>
      </c>
      <c r="R68" s="93">
        <v>0</v>
      </c>
      <c r="S68" s="56"/>
      <c r="T68" s="56"/>
      <c r="U68" s="57">
        <f t="shared" si="28"/>
        <v>0</v>
      </c>
      <c r="V68" s="93">
        <f t="shared" si="2"/>
        <v>0</v>
      </c>
      <c r="W68" s="74">
        <f t="shared" si="16"/>
        <v>0</v>
      </c>
      <c r="X68" s="93">
        <f t="shared" si="17"/>
        <v>0</v>
      </c>
      <c r="Y68" s="56">
        <f>[1]Willow!$G68</f>
        <v>0</v>
      </c>
      <c r="Z68" s="93">
        <f t="shared" si="18"/>
        <v>0</v>
      </c>
      <c r="AA68" s="56"/>
      <c r="AB68" s="56">
        <f t="shared" si="19"/>
        <v>0</v>
      </c>
      <c r="AC68" s="93">
        <f t="shared" si="20"/>
        <v>0</v>
      </c>
      <c r="AD68" s="97">
        <f t="shared" si="29"/>
        <v>0</v>
      </c>
      <c r="AE68" s="75">
        <f>'Source Data'!N68</f>
        <v>1997</v>
      </c>
      <c r="AF68" s="90">
        <f t="shared" si="30"/>
        <v>0</v>
      </c>
      <c r="AG68" s="271"/>
      <c r="AH68" s="75">
        <f t="shared" si="21"/>
        <v>0</v>
      </c>
      <c r="AI68" s="271"/>
      <c r="AJ68" s="77">
        <f t="shared" si="31"/>
        <v>0</v>
      </c>
      <c r="AK68" s="76">
        <f t="shared" si="32"/>
        <v>0</v>
      </c>
      <c r="AL68" s="90">
        <f t="shared" si="22"/>
        <v>0</v>
      </c>
      <c r="AM68" s="79">
        <f t="shared" si="23"/>
        <v>0</v>
      </c>
      <c r="AN68" s="90">
        <f t="shared" si="24"/>
        <v>0</v>
      </c>
      <c r="AO68" s="56">
        <f>[1]Willow!$M68</f>
        <v>0</v>
      </c>
      <c r="AP68" s="90">
        <f t="shared" si="25"/>
        <v>0</v>
      </c>
      <c r="AQ68" s="77"/>
      <c r="AR68" s="77">
        <f t="shared" si="26"/>
        <v>0</v>
      </c>
      <c r="AS68" s="90">
        <f t="shared" si="27"/>
        <v>0</v>
      </c>
      <c r="AT68" s="78">
        <f t="shared" si="7"/>
        <v>0</v>
      </c>
      <c r="AU68" s="87">
        <f t="shared" si="8"/>
        <v>0</v>
      </c>
      <c r="AV68" s="116"/>
      <c r="AW68" s="74"/>
      <c r="AX68" s="74">
        <f t="shared" si="33"/>
        <v>0</v>
      </c>
      <c r="AY68" s="74">
        <f t="shared" si="34"/>
        <v>0</v>
      </c>
    </row>
    <row r="69" spans="1:51" ht="16.149999999999999" customHeight="1" x14ac:dyDescent="0.2">
      <c r="A69" s="54">
        <v>63</v>
      </c>
      <c r="B69" s="55" t="s">
        <v>67</v>
      </c>
      <c r="C69" s="271">
        <f>'8_2.1.18 SIS'!T69</f>
        <v>0</v>
      </c>
      <c r="D69" s="56">
        <f>'Source Data'!H69</f>
        <v>3617.9669570727483</v>
      </c>
      <c r="E69" s="74">
        <f t="shared" si="11"/>
        <v>0</v>
      </c>
      <c r="F69" s="290"/>
      <c r="G69" s="56">
        <f>'Source Data'!I69</f>
        <v>455.19374290754848</v>
      </c>
      <c r="H69" s="74">
        <f t="shared" si="12"/>
        <v>0</v>
      </c>
      <c r="I69" s="290"/>
      <c r="J69" s="56">
        <f>'Source Data'!J69</f>
        <v>124.14374806569505</v>
      </c>
      <c r="K69" s="74">
        <f t="shared" si="13"/>
        <v>0</v>
      </c>
      <c r="L69" s="290"/>
      <c r="M69" s="56">
        <f>'Source Data'!K69</f>
        <v>3103.5937016423763</v>
      </c>
      <c r="N69" s="74">
        <f t="shared" si="14"/>
        <v>0</v>
      </c>
      <c r="O69" s="290"/>
      <c r="P69" s="56">
        <f>'Source Data'!L69</f>
        <v>1241.4374806569506</v>
      </c>
      <c r="Q69" s="74">
        <f t="shared" si="15"/>
        <v>0</v>
      </c>
      <c r="R69" s="93">
        <v>0</v>
      </c>
      <c r="S69" s="56"/>
      <c r="T69" s="56"/>
      <c r="U69" s="57">
        <f t="shared" si="28"/>
        <v>0</v>
      </c>
      <c r="V69" s="93">
        <f t="shared" si="2"/>
        <v>0</v>
      </c>
      <c r="W69" s="74">
        <f t="shared" si="16"/>
        <v>0</v>
      </c>
      <c r="X69" s="93">
        <f t="shared" si="17"/>
        <v>0</v>
      </c>
      <c r="Y69" s="56">
        <f>[1]Willow!$G69</f>
        <v>0</v>
      </c>
      <c r="Z69" s="93">
        <f t="shared" si="18"/>
        <v>0</v>
      </c>
      <c r="AA69" s="56"/>
      <c r="AB69" s="56">
        <f t="shared" si="19"/>
        <v>0</v>
      </c>
      <c r="AC69" s="93">
        <f t="shared" si="20"/>
        <v>0</v>
      </c>
      <c r="AD69" s="97">
        <f t="shared" si="29"/>
        <v>0</v>
      </c>
      <c r="AE69" s="75">
        <f>'Source Data'!N69</f>
        <v>7559</v>
      </c>
      <c r="AF69" s="90">
        <f t="shared" si="30"/>
        <v>0</v>
      </c>
      <c r="AG69" s="271"/>
      <c r="AH69" s="75">
        <f t="shared" si="21"/>
        <v>0</v>
      </c>
      <c r="AI69" s="271"/>
      <c r="AJ69" s="77">
        <f t="shared" si="31"/>
        <v>0</v>
      </c>
      <c r="AK69" s="76">
        <f t="shared" si="32"/>
        <v>0</v>
      </c>
      <c r="AL69" s="90">
        <f t="shared" si="22"/>
        <v>0</v>
      </c>
      <c r="AM69" s="79">
        <f t="shared" si="23"/>
        <v>0</v>
      </c>
      <c r="AN69" s="90">
        <f t="shared" si="24"/>
        <v>0</v>
      </c>
      <c r="AO69" s="56">
        <f>[1]Willow!$M69</f>
        <v>0</v>
      </c>
      <c r="AP69" s="90">
        <f t="shared" si="25"/>
        <v>0</v>
      </c>
      <c r="AQ69" s="77"/>
      <c r="AR69" s="77">
        <f t="shared" si="26"/>
        <v>0</v>
      </c>
      <c r="AS69" s="90">
        <f t="shared" si="27"/>
        <v>0</v>
      </c>
      <c r="AT69" s="78">
        <f t="shared" si="7"/>
        <v>0</v>
      </c>
      <c r="AU69" s="87">
        <f t="shared" si="8"/>
        <v>0</v>
      </c>
      <c r="AV69" s="116"/>
      <c r="AW69" s="74"/>
      <c r="AX69" s="74">
        <f t="shared" si="33"/>
        <v>0</v>
      </c>
      <c r="AY69" s="74">
        <f t="shared" si="34"/>
        <v>0</v>
      </c>
    </row>
    <row r="70" spans="1:51" ht="16.149999999999999" customHeight="1" x14ac:dyDescent="0.2">
      <c r="A70" s="54">
        <v>64</v>
      </c>
      <c r="B70" s="55" t="s">
        <v>68</v>
      </c>
      <c r="C70" s="271">
        <f>'8_2.1.18 SIS'!T70</f>
        <v>0</v>
      </c>
      <c r="D70" s="56">
        <f>'Source Data'!H70</f>
        <v>5230.6414951359775</v>
      </c>
      <c r="E70" s="74">
        <f t="shared" si="11"/>
        <v>0</v>
      </c>
      <c r="F70" s="290"/>
      <c r="G70" s="56">
        <f>'Source Data'!I70</f>
        <v>700.71301031438645</v>
      </c>
      <c r="H70" s="74">
        <f t="shared" si="12"/>
        <v>0</v>
      </c>
      <c r="I70" s="290"/>
      <c r="J70" s="56">
        <f>'Source Data'!J70</f>
        <v>191.10354826755992</v>
      </c>
      <c r="K70" s="74">
        <f t="shared" si="13"/>
        <v>0</v>
      </c>
      <c r="L70" s="290"/>
      <c r="M70" s="56">
        <f>'Source Data'!K70</f>
        <v>4777.5887066889991</v>
      </c>
      <c r="N70" s="74">
        <f t="shared" si="14"/>
        <v>0</v>
      </c>
      <c r="O70" s="290"/>
      <c r="P70" s="56">
        <f>'Source Data'!L70</f>
        <v>1911.0354826755995</v>
      </c>
      <c r="Q70" s="74">
        <f t="shared" si="15"/>
        <v>0</v>
      </c>
      <c r="R70" s="93">
        <v>0</v>
      </c>
      <c r="S70" s="56"/>
      <c r="T70" s="56"/>
      <c r="U70" s="57">
        <f t="shared" si="28"/>
        <v>0</v>
      </c>
      <c r="V70" s="93">
        <f t="shared" si="2"/>
        <v>0</v>
      </c>
      <c r="W70" s="74">
        <f t="shared" si="16"/>
        <v>0</v>
      </c>
      <c r="X70" s="93">
        <f t="shared" si="17"/>
        <v>0</v>
      </c>
      <c r="Y70" s="56">
        <f>[1]Willow!$G70</f>
        <v>0</v>
      </c>
      <c r="Z70" s="93">
        <f t="shared" si="18"/>
        <v>0</v>
      </c>
      <c r="AA70" s="56"/>
      <c r="AB70" s="56">
        <f t="shared" si="19"/>
        <v>0</v>
      </c>
      <c r="AC70" s="93">
        <f t="shared" si="20"/>
        <v>0</v>
      </c>
      <c r="AD70" s="97">
        <f t="shared" si="29"/>
        <v>0</v>
      </c>
      <c r="AE70" s="75">
        <f>'Source Data'!N70</f>
        <v>2999</v>
      </c>
      <c r="AF70" s="90">
        <f t="shared" si="30"/>
        <v>0</v>
      </c>
      <c r="AG70" s="271"/>
      <c r="AH70" s="75">
        <f t="shared" si="21"/>
        <v>0</v>
      </c>
      <c r="AI70" s="271"/>
      <c r="AJ70" s="77">
        <f t="shared" si="31"/>
        <v>0</v>
      </c>
      <c r="AK70" s="76">
        <f t="shared" si="32"/>
        <v>0</v>
      </c>
      <c r="AL70" s="90">
        <f t="shared" si="22"/>
        <v>0</v>
      </c>
      <c r="AM70" s="79">
        <f t="shared" si="23"/>
        <v>0</v>
      </c>
      <c r="AN70" s="90">
        <f t="shared" si="24"/>
        <v>0</v>
      </c>
      <c r="AO70" s="56">
        <f>[1]Willow!$M70</f>
        <v>0</v>
      </c>
      <c r="AP70" s="90">
        <f t="shared" si="25"/>
        <v>0</v>
      </c>
      <c r="AQ70" s="77"/>
      <c r="AR70" s="77">
        <f t="shared" si="26"/>
        <v>0</v>
      </c>
      <c r="AS70" s="90">
        <f t="shared" si="27"/>
        <v>0</v>
      </c>
      <c r="AT70" s="78">
        <f t="shared" si="7"/>
        <v>0</v>
      </c>
      <c r="AU70" s="87">
        <f t="shared" si="8"/>
        <v>0</v>
      </c>
      <c r="AV70" s="116"/>
      <c r="AW70" s="74"/>
      <c r="AX70" s="74">
        <f t="shared" si="33"/>
        <v>0</v>
      </c>
      <c r="AY70" s="74">
        <f t="shared" si="34"/>
        <v>0</v>
      </c>
    </row>
    <row r="71" spans="1:51" ht="16.149999999999999" customHeight="1" x14ac:dyDescent="0.2">
      <c r="A71" s="49">
        <v>65</v>
      </c>
      <c r="B71" s="50" t="s">
        <v>69</v>
      </c>
      <c r="C71" s="272">
        <f>'8_2.1.18 SIS'!T71</f>
        <v>0</v>
      </c>
      <c r="D71" s="51">
        <f>'Source Data'!H71</f>
        <v>4386.1061727809565</v>
      </c>
      <c r="E71" s="80">
        <f t="shared" si="11"/>
        <v>0</v>
      </c>
      <c r="F71" s="291"/>
      <c r="G71" s="51">
        <f>'Source Data'!I71</f>
        <v>566.73400507501663</v>
      </c>
      <c r="H71" s="80">
        <f t="shared" si="12"/>
        <v>0</v>
      </c>
      <c r="I71" s="291"/>
      <c r="J71" s="51">
        <f>'Source Data'!J71</f>
        <v>154.56381956591363</v>
      </c>
      <c r="K71" s="80">
        <f t="shared" si="13"/>
        <v>0</v>
      </c>
      <c r="L71" s="291"/>
      <c r="M71" s="51">
        <f>'Source Data'!K71</f>
        <v>3864.0954891478409</v>
      </c>
      <c r="N71" s="80">
        <f t="shared" si="14"/>
        <v>0</v>
      </c>
      <c r="O71" s="291"/>
      <c r="P71" s="51">
        <f>'Source Data'!L71</f>
        <v>1545.6381956591365</v>
      </c>
      <c r="Q71" s="80">
        <f t="shared" si="15"/>
        <v>0</v>
      </c>
      <c r="R71" s="94">
        <v>0</v>
      </c>
      <c r="S71" s="51"/>
      <c r="T71" s="51"/>
      <c r="U71" s="52">
        <f t="shared" ref="U71:U75" si="35">S71+T71</f>
        <v>0</v>
      </c>
      <c r="V71" s="94">
        <f>U71+R71</f>
        <v>0</v>
      </c>
      <c r="W71" s="80">
        <f t="shared" si="16"/>
        <v>0</v>
      </c>
      <c r="X71" s="94">
        <f t="shared" si="17"/>
        <v>0</v>
      </c>
      <c r="Y71" s="51">
        <f>[1]Willow!$G71</f>
        <v>0</v>
      </c>
      <c r="Z71" s="94">
        <f t="shared" si="18"/>
        <v>0</v>
      </c>
      <c r="AA71" s="53"/>
      <c r="AB71" s="51">
        <f t="shared" si="19"/>
        <v>0</v>
      </c>
      <c r="AC71" s="95">
        <f t="shared" si="20"/>
        <v>0</v>
      </c>
      <c r="AD71" s="95">
        <f t="shared" si="29"/>
        <v>0</v>
      </c>
      <c r="AE71" s="71">
        <f>'Source Data'!N71</f>
        <v>5234</v>
      </c>
      <c r="AF71" s="91">
        <f>C71*AE71</f>
        <v>0</v>
      </c>
      <c r="AG71" s="272"/>
      <c r="AH71" s="71">
        <f t="shared" si="21"/>
        <v>0</v>
      </c>
      <c r="AI71" s="272"/>
      <c r="AJ71" s="72">
        <f t="shared" ref="AJ71:AJ75" si="36">AE71*AI71*0.5</f>
        <v>0</v>
      </c>
      <c r="AK71" s="73">
        <f t="shared" ref="AK71:AK75" si="37">AH71+AJ71</f>
        <v>0</v>
      </c>
      <c r="AL71" s="91">
        <f t="shared" si="22"/>
        <v>0</v>
      </c>
      <c r="AM71" s="82">
        <f t="shared" si="23"/>
        <v>0</v>
      </c>
      <c r="AN71" s="91">
        <f t="shared" si="24"/>
        <v>0</v>
      </c>
      <c r="AO71" s="51">
        <f>[1]Willow!$M71</f>
        <v>0</v>
      </c>
      <c r="AP71" s="91">
        <f t="shared" si="25"/>
        <v>0</v>
      </c>
      <c r="AQ71" s="72"/>
      <c r="AR71" s="72">
        <f t="shared" si="26"/>
        <v>0</v>
      </c>
      <c r="AS71" s="91">
        <f t="shared" si="27"/>
        <v>0</v>
      </c>
      <c r="AT71" s="81">
        <f>Z71+AP71</f>
        <v>0</v>
      </c>
      <c r="AU71" s="88">
        <f>AC71+AS71</f>
        <v>0</v>
      </c>
      <c r="AV71" s="116"/>
      <c r="AW71" s="80"/>
      <c r="AX71" s="80">
        <f t="shared" si="33"/>
        <v>0</v>
      </c>
      <c r="AY71" s="80">
        <f t="shared" ref="AY71:AY75" si="38">AX71-AW71</f>
        <v>0</v>
      </c>
    </row>
    <row r="72" spans="1:51" ht="16.149999999999999" customHeight="1" x14ac:dyDescent="0.2">
      <c r="A72" s="58">
        <v>66</v>
      </c>
      <c r="B72" s="59" t="s">
        <v>70</v>
      </c>
      <c r="C72" s="270">
        <f>'8_2.1.18 SIS'!T72</f>
        <v>0</v>
      </c>
      <c r="D72" s="60">
        <f>'Source Data'!H72</f>
        <v>5209.1252297845949</v>
      </c>
      <c r="E72" s="65">
        <f>C72*D72</f>
        <v>0</v>
      </c>
      <c r="F72" s="289"/>
      <c r="G72" s="60">
        <f>'Source Data'!I72</f>
        <v>655.4113591428079</v>
      </c>
      <c r="H72" s="65">
        <f>F72*G72</f>
        <v>0</v>
      </c>
      <c r="I72" s="289"/>
      <c r="J72" s="60">
        <f>'Source Data'!J72</f>
        <v>178.74855249349307</v>
      </c>
      <c r="K72" s="65">
        <f>I72*J72</f>
        <v>0</v>
      </c>
      <c r="L72" s="289"/>
      <c r="M72" s="60">
        <f>'Source Data'!K72</f>
        <v>4468.713812337327</v>
      </c>
      <c r="N72" s="65">
        <f>L72*M72</f>
        <v>0</v>
      </c>
      <c r="O72" s="289"/>
      <c r="P72" s="60">
        <f>'Source Data'!L72</f>
        <v>1787.4855249349307</v>
      </c>
      <c r="Q72" s="65">
        <f>O72*P72</f>
        <v>0</v>
      </c>
      <c r="R72" s="92">
        <v>0</v>
      </c>
      <c r="S72" s="60"/>
      <c r="T72" s="60"/>
      <c r="U72" s="61">
        <f t="shared" si="35"/>
        <v>0</v>
      </c>
      <c r="V72" s="92">
        <f>U72+R72</f>
        <v>0</v>
      </c>
      <c r="W72" s="65">
        <f>ROUND(V72*-0.25%,0)</f>
        <v>0</v>
      </c>
      <c r="X72" s="92">
        <f>SUM(V72:W72)</f>
        <v>0</v>
      </c>
      <c r="Y72" s="60">
        <f>[1]Willow!$G72</f>
        <v>0</v>
      </c>
      <c r="Z72" s="92">
        <f>ROUND(SUM(X72:Y72),0)</f>
        <v>0</v>
      </c>
      <c r="AA72" s="60"/>
      <c r="AB72" s="60">
        <f>Z72-AA72</f>
        <v>0</v>
      </c>
      <c r="AC72" s="92">
        <f>ROUND(AB72/$AC$88,0)</f>
        <v>0</v>
      </c>
      <c r="AD72" s="96">
        <f t="shared" si="29"/>
        <v>0</v>
      </c>
      <c r="AE72" s="66">
        <f>'Source Data'!N72</f>
        <v>3964</v>
      </c>
      <c r="AF72" s="89">
        <f>C72*AE72</f>
        <v>0</v>
      </c>
      <c r="AG72" s="270"/>
      <c r="AH72" s="66">
        <f>AG72*AE72</f>
        <v>0</v>
      </c>
      <c r="AI72" s="270"/>
      <c r="AJ72" s="68">
        <f t="shared" si="36"/>
        <v>0</v>
      </c>
      <c r="AK72" s="67">
        <f t="shared" si="37"/>
        <v>0</v>
      </c>
      <c r="AL72" s="89">
        <f>AK72+AF72</f>
        <v>0</v>
      </c>
      <c r="AM72" s="70">
        <f>ROUND(-0.25%*AL72,0)</f>
        <v>0</v>
      </c>
      <c r="AN72" s="89">
        <f>SUM(AL72:AM72)</f>
        <v>0</v>
      </c>
      <c r="AO72" s="60">
        <f>[1]Willow!$M72</f>
        <v>0</v>
      </c>
      <c r="AP72" s="89">
        <f>ROUND(SUM(AN72:AO72),0)</f>
        <v>0</v>
      </c>
      <c r="AQ72" s="68"/>
      <c r="AR72" s="68">
        <f>AP72-AQ72</f>
        <v>0</v>
      </c>
      <c r="AS72" s="89">
        <f>ROUND(AR72/$AS$88,0)</f>
        <v>0</v>
      </c>
      <c r="AT72" s="69">
        <f>Z72+AP72</f>
        <v>0</v>
      </c>
      <c r="AU72" s="86">
        <f>AC72+AS72</f>
        <v>0</v>
      </c>
      <c r="AV72" s="116"/>
      <c r="AW72" s="84"/>
      <c r="AX72" s="84">
        <f t="shared" si="33"/>
        <v>0</v>
      </c>
      <c r="AY72" s="84">
        <f t="shared" si="38"/>
        <v>0</v>
      </c>
    </row>
    <row r="73" spans="1:51" ht="16.149999999999999" customHeight="1" x14ac:dyDescent="0.2">
      <c r="A73" s="54">
        <v>67</v>
      </c>
      <c r="B73" s="55" t="s">
        <v>3</v>
      </c>
      <c r="C73" s="271">
        <f>'8_2.1.18 SIS'!T73</f>
        <v>0</v>
      </c>
      <c r="D73" s="56">
        <f>'Source Data'!H73</f>
        <v>4781.434296552653</v>
      </c>
      <c r="E73" s="74">
        <f>C73*D73</f>
        <v>0</v>
      </c>
      <c r="F73" s="290"/>
      <c r="G73" s="56">
        <f>'Source Data'!I73</f>
        <v>636.87839950514967</v>
      </c>
      <c r="H73" s="74">
        <f>F73*G73</f>
        <v>0</v>
      </c>
      <c r="I73" s="290"/>
      <c r="J73" s="56">
        <f>'Source Data'!J73</f>
        <v>173.6941089559499</v>
      </c>
      <c r="K73" s="74">
        <f>I73*J73</f>
        <v>0</v>
      </c>
      <c r="L73" s="290"/>
      <c r="M73" s="56">
        <f>'Source Data'!K73</f>
        <v>4342.3527238987472</v>
      </c>
      <c r="N73" s="74">
        <f>L73*M73</f>
        <v>0</v>
      </c>
      <c r="O73" s="290"/>
      <c r="P73" s="56">
        <f>'Source Data'!L73</f>
        <v>1736.9410895594988</v>
      </c>
      <c r="Q73" s="74">
        <f>O73*P73</f>
        <v>0</v>
      </c>
      <c r="R73" s="93">
        <v>0</v>
      </c>
      <c r="S73" s="56"/>
      <c r="T73" s="56"/>
      <c r="U73" s="57">
        <f t="shared" si="35"/>
        <v>0</v>
      </c>
      <c r="V73" s="93">
        <f>U73+R73</f>
        <v>0</v>
      </c>
      <c r="W73" s="74">
        <f>ROUND(V73*-0.25%,0)</f>
        <v>0</v>
      </c>
      <c r="X73" s="93">
        <f>SUM(V73:W73)</f>
        <v>0</v>
      </c>
      <c r="Y73" s="56">
        <f>[1]Willow!$G73</f>
        <v>0</v>
      </c>
      <c r="Z73" s="93">
        <f>ROUND(SUM(X73:Y73),0)</f>
        <v>0</v>
      </c>
      <c r="AA73" s="56"/>
      <c r="AB73" s="56">
        <f>Z73-AA73</f>
        <v>0</v>
      </c>
      <c r="AC73" s="93">
        <f>ROUND(AB73/$AC$88,0)</f>
        <v>0</v>
      </c>
      <c r="AD73" s="97">
        <f t="shared" si="29"/>
        <v>0</v>
      </c>
      <c r="AE73" s="75">
        <f>'Source Data'!N73</f>
        <v>5608</v>
      </c>
      <c r="AF73" s="90">
        <f>C73*AE73</f>
        <v>0</v>
      </c>
      <c r="AG73" s="271"/>
      <c r="AH73" s="75">
        <f>AG73*AE73</f>
        <v>0</v>
      </c>
      <c r="AI73" s="271"/>
      <c r="AJ73" s="77">
        <f t="shared" si="36"/>
        <v>0</v>
      </c>
      <c r="AK73" s="76">
        <f t="shared" si="37"/>
        <v>0</v>
      </c>
      <c r="AL73" s="90">
        <f>AK73+AF73</f>
        <v>0</v>
      </c>
      <c r="AM73" s="79">
        <f>ROUND(-0.25%*AL73,0)</f>
        <v>0</v>
      </c>
      <c r="AN73" s="90">
        <f>SUM(AL73:AM73)</f>
        <v>0</v>
      </c>
      <c r="AO73" s="56">
        <f>[1]Willow!$M73</f>
        <v>0</v>
      </c>
      <c r="AP73" s="90">
        <f>ROUND(SUM(AN73:AO73),0)</f>
        <v>0</v>
      </c>
      <c r="AQ73" s="77"/>
      <c r="AR73" s="77">
        <f>AP73-AQ73</f>
        <v>0</v>
      </c>
      <c r="AS73" s="90">
        <f>ROUND(AR73/$AS$88,0)</f>
        <v>0</v>
      </c>
      <c r="AT73" s="78">
        <f>Z73+AP73</f>
        <v>0</v>
      </c>
      <c r="AU73" s="87">
        <f>AC73+AS73</f>
        <v>0</v>
      </c>
      <c r="AV73" s="116"/>
      <c r="AW73" s="84"/>
      <c r="AX73" s="84">
        <f t="shared" si="33"/>
        <v>0</v>
      </c>
      <c r="AY73" s="84">
        <f t="shared" si="38"/>
        <v>0</v>
      </c>
    </row>
    <row r="74" spans="1:51" ht="16.149999999999999" customHeight="1" x14ac:dyDescent="0.2">
      <c r="A74" s="54">
        <v>68</v>
      </c>
      <c r="B74" s="55" t="s">
        <v>2</v>
      </c>
      <c r="C74" s="271">
        <f>'8_2.1.18 SIS'!T74</f>
        <v>0</v>
      </c>
      <c r="D74" s="56">
        <f>'Source Data'!H74</f>
        <v>5487.462001896216</v>
      </c>
      <c r="E74" s="74">
        <f>C74*D74</f>
        <v>0</v>
      </c>
      <c r="F74" s="290"/>
      <c r="G74" s="56">
        <f>'Source Data'!I74</f>
        <v>713.42471435529035</v>
      </c>
      <c r="H74" s="74">
        <f>F74*G74</f>
        <v>0</v>
      </c>
      <c r="I74" s="290"/>
      <c r="J74" s="56">
        <f>'Source Data'!J74</f>
        <v>194.5703766423519</v>
      </c>
      <c r="K74" s="74">
        <f>I74*J74</f>
        <v>0</v>
      </c>
      <c r="L74" s="290"/>
      <c r="M74" s="56">
        <f>'Source Data'!K74</f>
        <v>4864.2594160587978</v>
      </c>
      <c r="N74" s="74">
        <f>L74*M74</f>
        <v>0</v>
      </c>
      <c r="O74" s="290"/>
      <c r="P74" s="56">
        <f>'Source Data'!L74</f>
        <v>1945.703766423519</v>
      </c>
      <c r="Q74" s="74">
        <f>O74*P74</f>
        <v>0</v>
      </c>
      <c r="R74" s="93">
        <v>0</v>
      </c>
      <c r="S74" s="56"/>
      <c r="T74" s="56"/>
      <c r="U74" s="57">
        <f t="shared" si="35"/>
        <v>0</v>
      </c>
      <c r="V74" s="93">
        <f>U74+R74</f>
        <v>0</v>
      </c>
      <c r="W74" s="74">
        <f>ROUND(V74*-0.25%,0)</f>
        <v>0</v>
      </c>
      <c r="X74" s="93">
        <f>SUM(V74:W74)</f>
        <v>0</v>
      </c>
      <c r="Y74" s="56">
        <f>[1]Willow!$G74</f>
        <v>0</v>
      </c>
      <c r="Z74" s="93">
        <f>ROUND(SUM(X74:Y74),0)</f>
        <v>0</v>
      </c>
      <c r="AA74" s="56"/>
      <c r="AB74" s="56">
        <f>Z74-AA74</f>
        <v>0</v>
      </c>
      <c r="AC74" s="93">
        <f>ROUND(AB74/$AC$88,0)</f>
        <v>0</v>
      </c>
      <c r="AD74" s="97">
        <f t="shared" si="29"/>
        <v>0</v>
      </c>
      <c r="AE74" s="75">
        <f>'Source Data'!N74</f>
        <v>2793</v>
      </c>
      <c r="AF74" s="90">
        <f>C74*AE74</f>
        <v>0</v>
      </c>
      <c r="AG74" s="271"/>
      <c r="AH74" s="75">
        <f>AG74*AE74</f>
        <v>0</v>
      </c>
      <c r="AI74" s="271"/>
      <c r="AJ74" s="77">
        <f t="shared" si="36"/>
        <v>0</v>
      </c>
      <c r="AK74" s="76">
        <f t="shared" si="37"/>
        <v>0</v>
      </c>
      <c r="AL74" s="90">
        <f>AK74+AF74</f>
        <v>0</v>
      </c>
      <c r="AM74" s="79">
        <f>ROUND(-0.25%*AL74,0)</f>
        <v>0</v>
      </c>
      <c r="AN74" s="90">
        <f>SUM(AL74:AM74)</f>
        <v>0</v>
      </c>
      <c r="AO74" s="56">
        <f>[1]Willow!$M74</f>
        <v>0</v>
      </c>
      <c r="AP74" s="90">
        <f>ROUND(SUM(AN74:AO74),0)</f>
        <v>0</v>
      </c>
      <c r="AQ74" s="77"/>
      <c r="AR74" s="77">
        <f>AP74-AQ74</f>
        <v>0</v>
      </c>
      <c r="AS74" s="90">
        <f>ROUND(AR74/$AS$88,0)</f>
        <v>0</v>
      </c>
      <c r="AT74" s="78">
        <f>Z74+AP74</f>
        <v>0</v>
      </c>
      <c r="AU74" s="87">
        <f>AC74+AS74</f>
        <v>0</v>
      </c>
      <c r="AV74" s="116"/>
      <c r="AW74" s="84"/>
      <c r="AX74" s="84">
        <f t="shared" si="33"/>
        <v>0</v>
      </c>
      <c r="AY74" s="84">
        <f t="shared" si="38"/>
        <v>0</v>
      </c>
    </row>
    <row r="75" spans="1:51" ht="16.149999999999999" customHeight="1" x14ac:dyDescent="0.2">
      <c r="A75" s="54">
        <v>69</v>
      </c>
      <c r="B75" s="55" t="s">
        <v>75</v>
      </c>
      <c r="C75" s="271">
        <f>'8_2.1.18 SIS'!T75</f>
        <v>0</v>
      </c>
      <c r="D75" s="56">
        <f>'Source Data'!H75</f>
        <v>5291.1260189471159</v>
      </c>
      <c r="E75" s="74">
        <f>C75*D75</f>
        <v>0</v>
      </c>
      <c r="F75" s="290"/>
      <c r="G75" s="56">
        <f>'Source Data'!I75</f>
        <v>701.91738105393551</v>
      </c>
      <c r="H75" s="74">
        <f>F75*G75</f>
        <v>0</v>
      </c>
      <c r="I75" s="290"/>
      <c r="J75" s="56">
        <f>'Source Data'!J75</f>
        <v>191.43201301470964</v>
      </c>
      <c r="K75" s="74">
        <f>I75*J75</f>
        <v>0</v>
      </c>
      <c r="L75" s="290"/>
      <c r="M75" s="56">
        <f>'Source Data'!K75</f>
        <v>4785.8003253677416</v>
      </c>
      <c r="N75" s="74">
        <f>L75*M75</f>
        <v>0</v>
      </c>
      <c r="O75" s="290"/>
      <c r="P75" s="56">
        <f>'Source Data'!L75</f>
        <v>1914.3201301470965</v>
      </c>
      <c r="Q75" s="74">
        <f>O75*P75</f>
        <v>0</v>
      </c>
      <c r="R75" s="93">
        <v>0</v>
      </c>
      <c r="S75" s="56"/>
      <c r="T75" s="56"/>
      <c r="U75" s="57">
        <f t="shared" si="35"/>
        <v>0</v>
      </c>
      <c r="V75" s="93">
        <f>U75+R75</f>
        <v>0</v>
      </c>
      <c r="W75" s="74">
        <f>ROUND(V75*-0.25%,0)</f>
        <v>0</v>
      </c>
      <c r="X75" s="93">
        <f>SUM(V75:W75)</f>
        <v>0</v>
      </c>
      <c r="Y75" s="56">
        <f>[1]Willow!$G75</f>
        <v>0</v>
      </c>
      <c r="Z75" s="93">
        <f>ROUND(SUM(X75:Y75),0)</f>
        <v>0</v>
      </c>
      <c r="AA75" s="56"/>
      <c r="AB75" s="56">
        <f>Z75-AA75</f>
        <v>0</v>
      </c>
      <c r="AC75" s="93">
        <f>ROUND(AB75/$AC$88,0)</f>
        <v>0</v>
      </c>
      <c r="AD75" s="97">
        <f t="shared" si="29"/>
        <v>0</v>
      </c>
      <c r="AE75" s="75">
        <f>'Source Data'!N75</f>
        <v>3798</v>
      </c>
      <c r="AF75" s="90">
        <f>C75*AE75</f>
        <v>0</v>
      </c>
      <c r="AG75" s="271"/>
      <c r="AH75" s="75">
        <f>AG75*AE75</f>
        <v>0</v>
      </c>
      <c r="AI75" s="271"/>
      <c r="AJ75" s="77">
        <f t="shared" si="36"/>
        <v>0</v>
      </c>
      <c r="AK75" s="76">
        <f t="shared" si="37"/>
        <v>0</v>
      </c>
      <c r="AL75" s="90">
        <f>AK75+AF75</f>
        <v>0</v>
      </c>
      <c r="AM75" s="79">
        <f>ROUND(-0.25%*AL75,0)</f>
        <v>0</v>
      </c>
      <c r="AN75" s="90">
        <f>SUM(AL75:AM75)</f>
        <v>0</v>
      </c>
      <c r="AO75" s="56">
        <f>[1]Willow!$M75</f>
        <v>0</v>
      </c>
      <c r="AP75" s="90">
        <f>ROUND(SUM(AN75:AO75),0)</f>
        <v>0</v>
      </c>
      <c r="AQ75" s="77"/>
      <c r="AR75" s="77">
        <f>AP75-AQ75</f>
        <v>0</v>
      </c>
      <c r="AS75" s="90">
        <f>ROUND(AR75/$AS$88,0)</f>
        <v>0</v>
      </c>
      <c r="AT75" s="78">
        <f>Z75+AP75</f>
        <v>0</v>
      </c>
      <c r="AU75" s="87">
        <f>AC75+AS75</f>
        <v>0</v>
      </c>
      <c r="AV75" s="116"/>
      <c r="AW75" s="83"/>
      <c r="AX75" s="83">
        <f t="shared" si="33"/>
        <v>0</v>
      </c>
      <c r="AY75" s="83">
        <f t="shared" si="38"/>
        <v>0</v>
      </c>
    </row>
    <row r="76" spans="1:51" s="123" customFormat="1" ht="16.149999999999999" customHeight="1" thickBot="1" x14ac:dyDescent="0.25">
      <c r="A76" s="1402" t="s">
        <v>460</v>
      </c>
      <c r="B76" s="1408"/>
      <c r="C76" s="292">
        <f>SUM(C7:C75)</f>
        <v>482</v>
      </c>
      <c r="D76" s="252"/>
      <c r="E76" s="282">
        <f>SUM(E7:E75)</f>
        <v>1735924.4061073738</v>
      </c>
      <c r="F76" s="292">
        <v>435</v>
      </c>
      <c r="G76" s="252"/>
      <c r="H76" s="282">
        <v>215697.41611640187</v>
      </c>
      <c r="I76" s="292">
        <v>9</v>
      </c>
      <c r="J76" s="252"/>
      <c r="K76" s="282">
        <v>1292.3472036913495</v>
      </c>
      <c r="L76" s="292">
        <v>42</v>
      </c>
      <c r="M76" s="252"/>
      <c r="N76" s="282">
        <v>138494.07988656961</v>
      </c>
      <c r="O76" s="292">
        <v>0</v>
      </c>
      <c r="P76" s="252"/>
      <c r="Q76" s="282">
        <v>0</v>
      </c>
      <c r="R76" s="293">
        <f t="shared" ref="R76:AU76" si="39">SUM(R7:R75)</f>
        <v>2091408</v>
      </c>
      <c r="S76" s="252">
        <f t="shared" si="39"/>
        <v>0</v>
      </c>
      <c r="T76" s="252">
        <f t="shared" si="39"/>
        <v>0</v>
      </c>
      <c r="U76" s="294">
        <f t="shared" si="39"/>
        <v>0</v>
      </c>
      <c r="V76" s="293">
        <f t="shared" si="39"/>
        <v>2091408</v>
      </c>
      <c r="W76" s="282">
        <f t="shared" si="39"/>
        <v>-5228</v>
      </c>
      <c r="X76" s="293">
        <f t="shared" si="39"/>
        <v>2086180</v>
      </c>
      <c r="Y76" s="282">
        <f t="shared" si="39"/>
        <v>0</v>
      </c>
      <c r="Z76" s="293">
        <f t="shared" si="39"/>
        <v>2086180</v>
      </c>
      <c r="AA76" s="252">
        <f t="shared" si="39"/>
        <v>0</v>
      </c>
      <c r="AB76" s="252">
        <f t="shared" si="39"/>
        <v>2086180</v>
      </c>
      <c r="AC76" s="293">
        <f t="shared" si="39"/>
        <v>173849</v>
      </c>
      <c r="AD76" s="249">
        <f t="shared" si="39"/>
        <v>2086180</v>
      </c>
      <c r="AE76" s="295">
        <f>'Source Data'!N76</f>
        <v>5169</v>
      </c>
      <c r="AF76" s="296">
        <f t="shared" si="39"/>
        <v>2517090</v>
      </c>
      <c r="AG76" s="292">
        <f t="shared" si="39"/>
        <v>0</v>
      </c>
      <c r="AH76" s="295">
        <f t="shared" si="39"/>
        <v>0</v>
      </c>
      <c r="AI76" s="292">
        <f t="shared" si="39"/>
        <v>0</v>
      </c>
      <c r="AJ76" s="297">
        <f t="shared" si="39"/>
        <v>0</v>
      </c>
      <c r="AK76" s="298">
        <f t="shared" si="39"/>
        <v>0</v>
      </c>
      <c r="AL76" s="296">
        <f t="shared" si="39"/>
        <v>2517090</v>
      </c>
      <c r="AM76" s="299">
        <f t="shared" si="39"/>
        <v>-6292</v>
      </c>
      <c r="AN76" s="296">
        <f t="shared" si="39"/>
        <v>2510798</v>
      </c>
      <c r="AO76" s="282">
        <f t="shared" ref="AO76" si="40">SUM(AO7:AO75)</f>
        <v>-225319</v>
      </c>
      <c r="AP76" s="296">
        <f t="shared" si="39"/>
        <v>2285479</v>
      </c>
      <c r="AQ76" s="297">
        <f t="shared" si="39"/>
        <v>0</v>
      </c>
      <c r="AR76" s="297">
        <f t="shared" si="39"/>
        <v>2285479</v>
      </c>
      <c r="AS76" s="296">
        <f t="shared" si="39"/>
        <v>190457</v>
      </c>
      <c r="AT76" s="300">
        <f t="shared" si="39"/>
        <v>4371659</v>
      </c>
      <c r="AU76" s="300">
        <f t="shared" si="39"/>
        <v>364306</v>
      </c>
      <c r="AV76" s="274"/>
      <c r="AW76" s="282">
        <f>SUM(AW7:AW75)</f>
        <v>0</v>
      </c>
      <c r="AX76" s="282">
        <f>SUM(AX7:AX75)</f>
        <v>6292</v>
      </c>
      <c r="AY76" s="282">
        <f>SUM(AY7:AY75)</f>
        <v>6292</v>
      </c>
    </row>
    <row r="77" spans="1:51" s="123" customFormat="1" ht="16.149999999999999" customHeight="1" thickTop="1" x14ac:dyDescent="0.2">
      <c r="A77" s="1409" t="s">
        <v>410</v>
      </c>
      <c r="B77" s="1410"/>
      <c r="C77" s="301"/>
      <c r="D77" s="279"/>
      <c r="E77" s="279"/>
      <c r="F77" s="301"/>
      <c r="G77" s="279"/>
      <c r="H77" s="279"/>
      <c r="I77" s="301"/>
      <c r="J77" s="279"/>
      <c r="K77" s="279"/>
      <c r="L77" s="301"/>
      <c r="M77" s="279"/>
      <c r="N77" s="279"/>
      <c r="O77" s="301"/>
      <c r="P77" s="279"/>
      <c r="Q77" s="279"/>
      <c r="R77" s="279"/>
      <c r="S77" s="279"/>
      <c r="T77" s="279"/>
      <c r="U77" s="279"/>
      <c r="V77" s="279"/>
      <c r="W77" s="279"/>
      <c r="X77" s="279"/>
      <c r="Y77" s="279"/>
      <c r="Z77" s="279"/>
      <c r="AA77" s="279"/>
      <c r="AB77" s="279"/>
      <c r="AC77" s="279"/>
      <c r="AD77" s="279"/>
      <c r="AE77" s="302"/>
      <c r="AF77" s="279"/>
      <c r="AG77" s="301"/>
      <c r="AH77" s="302"/>
      <c r="AI77" s="301"/>
      <c r="AJ77" s="279"/>
      <c r="AK77" s="279"/>
      <c r="AL77" s="279"/>
      <c r="AM77" s="279"/>
      <c r="AN77" s="279"/>
      <c r="AO77" s="279"/>
      <c r="AP77" s="279"/>
      <c r="AQ77" s="279"/>
      <c r="AR77" s="279"/>
      <c r="AS77" s="279"/>
      <c r="AT77" s="279"/>
      <c r="AU77" s="279"/>
      <c r="AV77" s="274"/>
      <c r="AW77" s="245"/>
      <c r="AX77" s="245"/>
      <c r="AY77" s="245"/>
    </row>
    <row r="78" spans="1:51" s="123" customFormat="1" ht="16.149999999999999" customHeight="1" x14ac:dyDescent="0.2">
      <c r="A78" s="1406" t="s">
        <v>411</v>
      </c>
      <c r="B78" s="1407"/>
      <c r="C78" s="170"/>
      <c r="D78" s="168"/>
      <c r="E78" s="168"/>
      <c r="F78" s="170"/>
      <c r="G78" s="168"/>
      <c r="H78" s="168"/>
      <c r="I78" s="170"/>
      <c r="J78" s="168"/>
      <c r="K78" s="168"/>
      <c r="L78" s="170"/>
      <c r="M78" s="168"/>
      <c r="N78" s="168"/>
      <c r="O78" s="170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97">
        <f>VLOOKUP($A$88,'4_Level 4'!$A$78:$R$214,5,FALSE)</f>
        <v>0</v>
      </c>
      <c r="AA78" s="173"/>
      <c r="AB78" s="168">
        <f>Z78-AA78</f>
        <v>0</v>
      </c>
      <c r="AC78" s="97">
        <f>ROUND(AB78/$AC$88,0)</f>
        <v>0</v>
      </c>
      <c r="AD78" s="97">
        <f>VLOOKUP($A$88,'4_Level 4'!$A$78:$R$214,5,FALSE)</f>
        <v>0</v>
      </c>
      <c r="AE78" s="168"/>
      <c r="AF78" s="168"/>
      <c r="AG78" s="170"/>
      <c r="AH78" s="168"/>
      <c r="AI78" s="170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75">
        <f t="shared" ref="AT78:AT83" si="41">Z78+AP78</f>
        <v>0</v>
      </c>
      <c r="AU78" s="175">
        <f>AC78+AS78</f>
        <v>0</v>
      </c>
      <c r="AV78" s="274"/>
      <c r="AW78" s="274"/>
      <c r="AX78" s="274"/>
      <c r="AY78" s="274"/>
    </row>
    <row r="79" spans="1:51" s="123" customFormat="1" ht="16.149999999999999" customHeight="1" x14ac:dyDescent="0.2">
      <c r="A79" s="1404" t="s">
        <v>430</v>
      </c>
      <c r="B79" s="1405"/>
      <c r="C79" s="170"/>
      <c r="D79" s="168"/>
      <c r="E79" s="168"/>
      <c r="F79" s="170"/>
      <c r="G79" s="168"/>
      <c r="H79" s="168"/>
      <c r="I79" s="170"/>
      <c r="J79" s="168"/>
      <c r="K79" s="168"/>
      <c r="L79" s="170"/>
      <c r="M79" s="168"/>
      <c r="N79" s="168"/>
      <c r="O79" s="170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72"/>
      <c r="AA79" s="173"/>
      <c r="AB79" s="168"/>
      <c r="AC79" s="172"/>
      <c r="AD79" s="97">
        <f>VLOOKUP($A$88,'4_Level 4'!$A$78:$R$214,10,FALSE)</f>
        <v>0</v>
      </c>
      <c r="AE79" s="168"/>
      <c r="AF79" s="168"/>
      <c r="AG79" s="170"/>
      <c r="AH79" s="168"/>
      <c r="AI79" s="170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75">
        <f t="shared" si="41"/>
        <v>0</v>
      </c>
      <c r="AU79" s="168"/>
      <c r="AV79" s="274"/>
      <c r="AW79" s="274"/>
      <c r="AX79" s="274"/>
      <c r="AY79" s="274"/>
    </row>
    <row r="80" spans="1:51" ht="16.149999999999999" customHeight="1" x14ac:dyDescent="0.2">
      <c r="A80" s="1417" t="s">
        <v>1544</v>
      </c>
      <c r="B80" s="1418"/>
      <c r="C80" s="170"/>
      <c r="D80" s="168"/>
      <c r="E80" s="168"/>
      <c r="F80" s="170"/>
      <c r="G80" s="168"/>
      <c r="H80" s="168"/>
      <c r="I80" s="170"/>
      <c r="J80" s="168"/>
      <c r="K80" s="168"/>
      <c r="L80" s="170"/>
      <c r="M80" s="168"/>
      <c r="N80" s="168"/>
      <c r="O80" s="170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97">
        <f>VLOOKUP($A$88,'4_Level 4'!$A$78:$R$214,12,FALSE)</f>
        <v>0</v>
      </c>
      <c r="AA80" s="173"/>
      <c r="AB80" s="168">
        <f>Z80-AA80</f>
        <v>0</v>
      </c>
      <c r="AC80" s="97">
        <f>ROUND(AB80/$AC$88,0)</f>
        <v>0</v>
      </c>
      <c r="AD80" s="97">
        <f>VLOOKUP($A$88,'4_Level 4'!$A$78:$R$214,12,FALSE)</f>
        <v>0</v>
      </c>
      <c r="AE80" s="168"/>
      <c r="AF80" s="168"/>
      <c r="AG80" s="170"/>
      <c r="AH80" s="168"/>
      <c r="AI80" s="170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75">
        <f t="shared" si="41"/>
        <v>0</v>
      </c>
      <c r="AU80" s="168"/>
      <c r="AV80" s="116"/>
      <c r="AW80" s="116"/>
      <c r="AX80" s="116"/>
      <c r="AY80" s="116"/>
    </row>
    <row r="81" spans="1:51" s="123" customFormat="1" ht="16.149999999999999" customHeight="1" x14ac:dyDescent="0.2">
      <c r="A81" s="1417" t="s">
        <v>429</v>
      </c>
      <c r="B81" s="1418"/>
      <c r="C81" s="170"/>
      <c r="D81" s="168"/>
      <c r="E81" s="168"/>
      <c r="F81" s="170"/>
      <c r="G81" s="168"/>
      <c r="H81" s="168"/>
      <c r="I81" s="170"/>
      <c r="J81" s="168"/>
      <c r="K81" s="168"/>
      <c r="L81" s="170"/>
      <c r="M81" s="168"/>
      <c r="N81" s="168"/>
      <c r="O81" s="170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72"/>
      <c r="AA81" s="173"/>
      <c r="AB81" s="168"/>
      <c r="AC81" s="172"/>
      <c r="AD81" s="97">
        <f>VLOOKUP($A$88,'4_Level 4'!$A$78:$R$214,13,FALSE)</f>
        <v>0</v>
      </c>
      <c r="AE81" s="168"/>
      <c r="AF81" s="168"/>
      <c r="AG81" s="170"/>
      <c r="AH81" s="168"/>
      <c r="AI81" s="170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75">
        <f t="shared" si="41"/>
        <v>0</v>
      </c>
      <c r="AU81" s="168"/>
      <c r="AV81" s="274"/>
      <c r="AW81" s="274"/>
      <c r="AX81" s="274"/>
      <c r="AY81" s="274"/>
    </row>
    <row r="82" spans="1:51" s="123" customFormat="1" ht="16.149999999999999" customHeight="1" x14ac:dyDescent="0.2">
      <c r="A82" s="1415" t="s">
        <v>254</v>
      </c>
      <c r="B82" s="1416"/>
      <c r="C82" s="171"/>
      <c r="D82" s="169"/>
      <c r="E82" s="169"/>
      <c r="F82" s="171"/>
      <c r="G82" s="169"/>
      <c r="H82" s="169"/>
      <c r="I82" s="171"/>
      <c r="J82" s="169"/>
      <c r="K82" s="169"/>
      <c r="L82" s="171"/>
      <c r="M82" s="169"/>
      <c r="N82" s="169"/>
      <c r="O82" s="171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95">
        <f>VLOOKUP($A$88,'4_Level 4'!$A$78:$R$214,17,FALSE)</f>
        <v>4484</v>
      </c>
      <c r="AA82" s="53"/>
      <c r="AB82" s="169">
        <f>Z82-AA82</f>
        <v>4484</v>
      </c>
      <c r="AC82" s="95">
        <f>ROUND(AB82/$AC$88,0)</f>
        <v>374</v>
      </c>
      <c r="AD82" s="95">
        <f>VLOOKUP($A$88,'4_Level 4'!$A$78:$R$214,17,FALSE)</f>
        <v>4484</v>
      </c>
      <c r="AE82" s="169"/>
      <c r="AF82" s="169"/>
      <c r="AG82" s="171"/>
      <c r="AH82" s="169"/>
      <c r="AI82" s="171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76">
        <f t="shared" si="41"/>
        <v>4484</v>
      </c>
      <c r="AU82" s="176">
        <f>AC82+AS82</f>
        <v>374</v>
      </c>
      <c r="AV82" s="274"/>
      <c r="AW82" s="274"/>
      <c r="AX82" s="274"/>
      <c r="AY82" s="274"/>
    </row>
    <row r="83" spans="1:51" s="123" customFormat="1" ht="16.149999999999999" customHeight="1" x14ac:dyDescent="0.2">
      <c r="A83" s="1415" t="s">
        <v>1440</v>
      </c>
      <c r="B83" s="1416"/>
      <c r="C83" s="1047"/>
      <c r="D83" s="1048"/>
      <c r="E83" s="1048"/>
      <c r="F83" s="1047"/>
      <c r="G83" s="1048"/>
      <c r="H83" s="1048"/>
      <c r="I83" s="1047"/>
      <c r="J83" s="1048"/>
      <c r="K83" s="1048"/>
      <c r="L83" s="1047"/>
      <c r="M83" s="1048"/>
      <c r="N83" s="1048"/>
      <c r="O83" s="1047"/>
      <c r="P83" s="1048"/>
      <c r="Q83" s="1048"/>
      <c r="R83" s="1048"/>
      <c r="S83" s="1048"/>
      <c r="T83" s="1048"/>
      <c r="U83" s="1048"/>
      <c r="V83" s="1048"/>
      <c r="W83" s="1048"/>
      <c r="X83" s="1048"/>
      <c r="Y83" s="1048">
        <f>VLOOKUP($A88,[1]Summary!$A$87:$K$122,11,FALSE)</f>
        <v>0</v>
      </c>
      <c r="Z83" s="1049">
        <f>VLOOKUP(A88,[1]Summary!$A$87:$K$122,11,FALSE)</f>
        <v>0</v>
      </c>
      <c r="AA83" s="1050"/>
      <c r="AB83" s="1048">
        <f>Z83-AA83</f>
        <v>0</v>
      </c>
      <c r="AC83" s="1049">
        <f>ROUND(AB83/$AC$88,0)</f>
        <v>0</v>
      </c>
      <c r="AD83" s="1049">
        <f>VLOOKUP($A88,[1]Summary!$A$87:$K$122,11,FALSE)</f>
        <v>0</v>
      </c>
      <c r="AE83" s="1048"/>
      <c r="AF83" s="1048"/>
      <c r="AG83" s="1047"/>
      <c r="AH83" s="1048"/>
      <c r="AI83" s="1047"/>
      <c r="AJ83" s="1048"/>
      <c r="AK83" s="1048"/>
      <c r="AL83" s="1048"/>
      <c r="AM83" s="1048"/>
      <c r="AN83" s="1048"/>
      <c r="AO83" s="1048"/>
      <c r="AP83" s="1048"/>
      <c r="AQ83" s="1048"/>
      <c r="AR83" s="1048"/>
      <c r="AS83" s="1048"/>
      <c r="AT83" s="1051">
        <f t="shared" si="41"/>
        <v>0</v>
      </c>
      <c r="AU83" s="1051">
        <f>AC83+AS83</f>
        <v>0</v>
      </c>
      <c r="AV83" s="274"/>
      <c r="AW83" s="274"/>
      <c r="AX83" s="274"/>
      <c r="AY83" s="274"/>
    </row>
    <row r="84" spans="1:51" s="123" customFormat="1" ht="16.149999999999999" customHeight="1" thickBot="1" x14ac:dyDescent="0.25">
      <c r="A84" s="1402" t="s">
        <v>461</v>
      </c>
      <c r="B84" s="1403"/>
      <c r="C84" s="248">
        <f>SUM(C76:C83)</f>
        <v>482</v>
      </c>
      <c r="D84" s="247"/>
      <c r="E84" s="273">
        <f t="shared" ref="E84" si="42">SUM(E76:E83)</f>
        <v>1735924.4061073738</v>
      </c>
      <c r="F84" s="248">
        <v>435</v>
      </c>
      <c r="G84" s="247"/>
      <c r="H84" s="273">
        <v>215697.41611640187</v>
      </c>
      <c r="I84" s="248">
        <v>9</v>
      </c>
      <c r="J84" s="247"/>
      <c r="K84" s="273">
        <v>1292.3472036913495</v>
      </c>
      <c r="L84" s="248">
        <v>42</v>
      </c>
      <c r="M84" s="247"/>
      <c r="N84" s="273">
        <v>138494.07988656961</v>
      </c>
      <c r="O84" s="248">
        <v>0</v>
      </c>
      <c r="P84" s="247"/>
      <c r="Q84" s="273">
        <v>0</v>
      </c>
      <c r="R84" s="247">
        <f t="shared" ref="R84:AD84" si="43">SUM(R76:R83)</f>
        <v>2091408</v>
      </c>
      <c r="S84" s="247">
        <f t="shared" si="43"/>
        <v>0</v>
      </c>
      <c r="T84" s="247">
        <f t="shared" si="43"/>
        <v>0</v>
      </c>
      <c r="U84" s="247">
        <f t="shared" si="43"/>
        <v>0</v>
      </c>
      <c r="V84" s="247">
        <f t="shared" si="43"/>
        <v>2091408</v>
      </c>
      <c r="W84" s="247">
        <f t="shared" si="43"/>
        <v>-5228</v>
      </c>
      <c r="X84" s="247">
        <f t="shared" si="43"/>
        <v>2086180</v>
      </c>
      <c r="Y84" s="273">
        <f t="shared" si="43"/>
        <v>0</v>
      </c>
      <c r="Z84" s="249">
        <f t="shared" si="43"/>
        <v>2090664</v>
      </c>
      <c r="AA84" s="247">
        <f t="shared" si="43"/>
        <v>0</v>
      </c>
      <c r="AB84" s="247">
        <f t="shared" si="43"/>
        <v>2090664</v>
      </c>
      <c r="AC84" s="249">
        <f t="shared" si="43"/>
        <v>174223</v>
      </c>
      <c r="AD84" s="249">
        <f t="shared" si="43"/>
        <v>2090664</v>
      </c>
      <c r="AE84" s="174"/>
      <c r="AF84" s="247">
        <f t="shared" ref="AF84:AU84" si="44">SUM(AF76:AF83)</f>
        <v>2517090</v>
      </c>
      <c r="AG84" s="248">
        <f t="shared" si="44"/>
        <v>0</v>
      </c>
      <c r="AH84" s="174">
        <f t="shared" si="44"/>
        <v>0</v>
      </c>
      <c r="AI84" s="248">
        <f t="shared" si="44"/>
        <v>0</v>
      </c>
      <c r="AJ84" s="247">
        <f t="shared" si="44"/>
        <v>0</v>
      </c>
      <c r="AK84" s="247">
        <f t="shared" si="44"/>
        <v>0</v>
      </c>
      <c r="AL84" s="247">
        <f t="shared" si="44"/>
        <v>2517090</v>
      </c>
      <c r="AM84" s="247">
        <f t="shared" si="44"/>
        <v>-6292</v>
      </c>
      <c r="AN84" s="247">
        <f t="shared" si="44"/>
        <v>2510798</v>
      </c>
      <c r="AO84" s="247">
        <f t="shared" si="44"/>
        <v>-225319</v>
      </c>
      <c r="AP84" s="247">
        <f t="shared" si="44"/>
        <v>2285479</v>
      </c>
      <c r="AQ84" s="247">
        <f t="shared" si="44"/>
        <v>0</v>
      </c>
      <c r="AR84" s="247">
        <f t="shared" si="44"/>
        <v>2285479</v>
      </c>
      <c r="AS84" s="247">
        <f t="shared" si="44"/>
        <v>190457</v>
      </c>
      <c r="AT84" s="275">
        <f t="shared" si="44"/>
        <v>4376143</v>
      </c>
      <c r="AU84" s="275">
        <f t="shared" si="44"/>
        <v>364680</v>
      </c>
      <c r="AV84" s="274"/>
      <c r="AW84" s="274"/>
      <c r="AX84" s="274"/>
      <c r="AY84" s="274"/>
    </row>
    <row r="85" spans="1:51" ht="16.149999999999999" customHeight="1" thickTop="1" x14ac:dyDescent="0.2"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6"/>
      <c r="R85" s="116"/>
      <c r="S85" s="116"/>
      <c r="T85" s="116"/>
      <c r="U85" s="116"/>
      <c r="V85" s="116"/>
      <c r="W85" s="116"/>
      <c r="X85" s="274"/>
      <c r="Y85" s="116"/>
      <c r="Z85" s="116"/>
      <c r="AA85" s="116"/>
      <c r="AB85" s="116"/>
      <c r="AC85" s="116"/>
      <c r="AD85" s="116"/>
      <c r="AE85" s="116"/>
      <c r="AF85" s="116"/>
    </row>
    <row r="86" spans="1:51" ht="16.149999999999999" customHeight="1" x14ac:dyDescent="0.2">
      <c r="D86" s="116"/>
      <c r="E86" s="116"/>
      <c r="F86" s="116"/>
      <c r="G86" s="116"/>
      <c r="H86" s="838"/>
      <c r="I86" s="838"/>
      <c r="J86" s="838"/>
      <c r="K86" s="838"/>
      <c r="L86" s="838"/>
      <c r="M86" s="838"/>
      <c r="N86" s="838"/>
      <c r="O86" s="838"/>
      <c r="P86" s="838"/>
      <c r="Q86" s="838"/>
      <c r="R86" s="116"/>
      <c r="S86" s="116"/>
      <c r="T86" s="116"/>
      <c r="U86" s="116"/>
      <c r="V86" s="116"/>
      <c r="W86" s="116"/>
      <c r="X86" s="274"/>
      <c r="Y86" s="116"/>
      <c r="Z86" s="116"/>
      <c r="AA86" s="116"/>
      <c r="AB86" s="116"/>
      <c r="AC86" s="116"/>
      <c r="AD86" s="116"/>
      <c r="AE86" s="116"/>
      <c r="AF86" s="116"/>
    </row>
    <row r="87" spans="1:51" ht="16.149999999999999" customHeight="1" x14ac:dyDescent="0.2">
      <c r="H87" s="113"/>
      <c r="I87" s="113"/>
      <c r="J87" s="1482"/>
      <c r="K87" s="839"/>
      <c r="L87" s="839"/>
      <c r="M87" s="1482"/>
      <c r="N87" s="839"/>
      <c r="O87" s="839"/>
      <c r="P87" s="1482"/>
      <c r="Q87" s="839"/>
    </row>
    <row r="88" spans="1:51" x14ac:dyDescent="0.2">
      <c r="A88" s="320" t="s">
        <v>554</v>
      </c>
      <c r="H88" s="113"/>
      <c r="I88" s="113"/>
      <c r="J88" s="1482"/>
      <c r="K88" s="839"/>
      <c r="L88" s="839"/>
      <c r="M88" s="1482"/>
      <c r="N88" s="839"/>
      <c r="O88" s="839"/>
      <c r="P88" s="1482"/>
      <c r="Q88" s="839"/>
      <c r="AC88" s="108">
        <v>12</v>
      </c>
      <c r="AS88" s="108">
        <f>AC88</f>
        <v>12</v>
      </c>
    </row>
    <row r="89" spans="1:51" x14ac:dyDescent="0.2">
      <c r="H89" s="113"/>
      <c r="I89" s="113"/>
      <c r="J89" s="113"/>
      <c r="K89" s="113"/>
      <c r="L89" s="113"/>
      <c r="M89" s="113"/>
      <c r="N89" s="113"/>
      <c r="O89" s="113"/>
      <c r="P89" s="113"/>
      <c r="Q89" s="113"/>
    </row>
  </sheetData>
  <mergeCells count="48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T1:AT3"/>
    <mergeCell ref="AU1:AU3"/>
    <mergeCell ref="AS2:AS3"/>
    <mergeCell ref="AP2:AP3"/>
    <mergeCell ref="AQ2:AQ3"/>
    <mergeCell ref="AR2:AR3"/>
    <mergeCell ref="AL1:AS1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7:P88"/>
    <mergeCell ref="A80:B80"/>
    <mergeCell ref="A81:B81"/>
    <mergeCell ref="A82:B82"/>
    <mergeCell ref="A84:B84"/>
    <mergeCell ref="J87:J88"/>
    <mergeCell ref="M87:M88"/>
    <mergeCell ref="A83:B83"/>
    <mergeCell ref="A77:B77"/>
    <mergeCell ref="A78:B78"/>
    <mergeCell ref="C2:C3"/>
    <mergeCell ref="D2:E2"/>
    <mergeCell ref="F2:H2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July 2018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>
    <tabColor rgb="FF92D050"/>
  </sheetPr>
  <dimension ref="A1:AY89"/>
  <sheetViews>
    <sheetView view="pageBreakPreview" zoomScaleNormal="100" zoomScaleSheetLayoutView="100" workbookViewId="0">
      <pane xSplit="2" ySplit="6" topLeftCell="C7" activePane="bottomRight" state="frozen"/>
      <selection activeCell="E17" sqref="E17"/>
      <selection pane="topRight" activeCell="E17" sqref="E17"/>
      <selection pane="bottomLeft" activeCell="E17" sqref="E17"/>
      <selection pane="bottomRight" activeCell="E17" sqref="E17"/>
    </sheetView>
  </sheetViews>
  <sheetFormatPr defaultColWidth="8.85546875" defaultRowHeight="12.75" x14ac:dyDescent="0.2"/>
  <cols>
    <col min="1" max="1" width="5" style="108" customWidth="1"/>
    <col min="2" max="2" width="28.140625" style="108" customWidth="1"/>
    <col min="3" max="3" width="12.140625" style="108" bestFit="1" customWidth="1"/>
    <col min="4" max="4" width="13.85546875" style="108" customWidth="1"/>
    <col min="5" max="5" width="12.28515625" style="108" customWidth="1"/>
    <col min="6" max="6" width="11.28515625" style="108" customWidth="1"/>
    <col min="7" max="7" width="10.85546875" style="108" customWidth="1"/>
    <col min="8" max="9" width="11.28515625" style="108" customWidth="1"/>
    <col min="10" max="10" width="10.85546875" style="108" customWidth="1"/>
    <col min="11" max="12" width="11.28515625" style="108" customWidth="1"/>
    <col min="13" max="13" width="8.5703125" style="108" customWidth="1"/>
    <col min="14" max="15" width="11.28515625" style="108" customWidth="1"/>
    <col min="16" max="16" width="8.5703125" style="108" customWidth="1"/>
    <col min="17" max="17" width="11.28515625" style="108" customWidth="1"/>
    <col min="18" max="18" width="10.7109375" style="108" bestFit="1" customWidth="1"/>
    <col min="19" max="21" width="13.85546875" style="108" customWidth="1"/>
    <col min="22" max="22" width="11.85546875" style="108" bestFit="1" customWidth="1"/>
    <col min="23" max="23" width="10.85546875" style="108" bestFit="1" customWidth="1"/>
    <col min="24" max="24" width="12.7109375" style="108" customWidth="1"/>
    <col min="25" max="25" width="14.7109375" style="108" customWidth="1"/>
    <col min="26" max="26" width="17.5703125" style="108" customWidth="1"/>
    <col min="27" max="28" width="11.28515625" style="108" customWidth="1"/>
    <col min="29" max="29" width="10.7109375" style="108" customWidth="1"/>
    <col min="30" max="30" width="16.42578125" style="108" customWidth="1"/>
    <col min="31" max="32" width="15.85546875" style="108" customWidth="1"/>
    <col min="33" max="37" width="15.7109375" style="108" customWidth="1"/>
    <col min="38" max="38" width="15.140625" style="108" customWidth="1"/>
    <col min="39" max="39" width="10.85546875" style="108" customWidth="1"/>
    <col min="40" max="40" width="15" style="108" customWidth="1"/>
    <col min="41" max="41" width="13.7109375" style="108" customWidth="1"/>
    <col min="42" max="42" width="16.28515625" style="108" customWidth="1"/>
    <col min="43" max="44" width="13.85546875" style="108" customWidth="1"/>
    <col min="45" max="45" width="15.5703125" style="108" customWidth="1"/>
    <col min="46" max="47" width="14.42578125" style="108" bestFit="1" customWidth="1"/>
    <col min="48" max="48" width="8.85546875" style="108"/>
    <col min="49" max="50" width="12.28515625" style="108" customWidth="1"/>
    <col min="51" max="51" width="10" style="108" bestFit="1" customWidth="1"/>
    <col min="52" max="16384" width="8.85546875" style="108"/>
  </cols>
  <sheetData>
    <row r="1" spans="1:51" ht="19.899999999999999" customHeight="1" x14ac:dyDescent="0.2">
      <c r="A1" s="1492" t="s">
        <v>547</v>
      </c>
      <c r="B1" s="1492"/>
      <c r="C1" s="1379" t="s">
        <v>315</v>
      </c>
      <c r="D1" s="1380"/>
      <c r="E1" s="1380"/>
      <c r="F1" s="1380"/>
      <c r="G1" s="1380"/>
      <c r="H1" s="1380"/>
      <c r="I1" s="1380"/>
      <c r="J1" s="1380"/>
      <c r="K1" s="1381"/>
      <c r="L1" s="1412" t="s">
        <v>315</v>
      </c>
      <c r="M1" s="1413"/>
      <c r="N1" s="1413"/>
      <c r="O1" s="1413"/>
      <c r="P1" s="1413"/>
      <c r="Q1" s="1413"/>
      <c r="R1" s="1413"/>
      <c r="S1" s="1413"/>
      <c r="T1" s="1413"/>
      <c r="U1" s="1414"/>
      <c r="V1" s="1379" t="s">
        <v>315</v>
      </c>
      <c r="W1" s="1380"/>
      <c r="X1" s="1380"/>
      <c r="Y1" s="1380"/>
      <c r="Z1" s="1380"/>
      <c r="AA1" s="1380"/>
      <c r="AB1" s="1380"/>
      <c r="AC1" s="1380"/>
      <c r="AD1" s="1381"/>
      <c r="AE1" s="1478" t="s">
        <v>450</v>
      </c>
      <c r="AF1" s="1478"/>
      <c r="AG1" s="1478"/>
      <c r="AH1" s="1478"/>
      <c r="AI1" s="1478"/>
      <c r="AJ1" s="1478"/>
      <c r="AK1" s="1478"/>
      <c r="AL1" s="1485" t="s">
        <v>450</v>
      </c>
      <c r="AM1" s="1485"/>
      <c r="AN1" s="1485"/>
      <c r="AO1" s="1485"/>
      <c r="AP1" s="1485"/>
      <c r="AQ1" s="1485"/>
      <c r="AR1" s="1485"/>
      <c r="AS1" s="1485"/>
      <c r="AT1" s="1481" t="s">
        <v>326</v>
      </c>
      <c r="AU1" s="1481" t="s">
        <v>327</v>
      </c>
      <c r="AW1" s="283"/>
      <c r="AX1" s="283"/>
      <c r="AY1" s="283"/>
    </row>
    <row r="2" spans="1:51" ht="30" customHeight="1" x14ac:dyDescent="0.2">
      <c r="A2" s="1492"/>
      <c r="B2" s="1492"/>
      <c r="C2" s="1386" t="s">
        <v>1284</v>
      </c>
      <c r="D2" s="1480" t="s">
        <v>731</v>
      </c>
      <c r="E2" s="1480"/>
      <c r="F2" s="1376" t="s">
        <v>1378</v>
      </c>
      <c r="G2" s="1390"/>
      <c r="H2" s="1391"/>
      <c r="I2" s="1479" t="s">
        <v>1375</v>
      </c>
      <c r="J2" s="1479"/>
      <c r="K2" s="1479"/>
      <c r="L2" s="1479" t="s">
        <v>1376</v>
      </c>
      <c r="M2" s="1479"/>
      <c r="N2" s="1479"/>
      <c r="O2" s="1479" t="s">
        <v>1377</v>
      </c>
      <c r="P2" s="1479"/>
      <c r="Q2" s="1479"/>
      <c r="R2" s="1386" t="s">
        <v>501</v>
      </c>
      <c r="S2" s="1392" t="s">
        <v>230</v>
      </c>
      <c r="T2" s="1392"/>
      <c r="U2" s="1392"/>
      <c r="V2" s="1386" t="s">
        <v>502</v>
      </c>
      <c r="W2" s="1386" t="s">
        <v>452</v>
      </c>
      <c r="X2" s="1386" t="s">
        <v>503</v>
      </c>
      <c r="Y2" s="1400" t="s">
        <v>1321</v>
      </c>
      <c r="Z2" s="1386" t="s">
        <v>1384</v>
      </c>
      <c r="AA2" s="1386" t="s">
        <v>270</v>
      </c>
      <c r="AB2" s="1386" t="s">
        <v>271</v>
      </c>
      <c r="AC2" s="1386" t="s">
        <v>233</v>
      </c>
      <c r="AD2" s="1386" t="s">
        <v>1385</v>
      </c>
      <c r="AE2" s="1483" t="s">
        <v>1287</v>
      </c>
      <c r="AF2" s="1476" t="s">
        <v>1442</v>
      </c>
      <c r="AG2" s="1477" t="s">
        <v>230</v>
      </c>
      <c r="AH2" s="1477"/>
      <c r="AI2" s="1477"/>
      <c r="AJ2" s="1477"/>
      <c r="AK2" s="1477"/>
      <c r="AL2" s="1476" t="s">
        <v>1443</v>
      </c>
      <c r="AM2" s="1476" t="s">
        <v>1447</v>
      </c>
      <c r="AN2" s="1476" t="s">
        <v>1444</v>
      </c>
      <c r="AO2" s="1400" t="s">
        <v>1321</v>
      </c>
      <c r="AP2" s="1476" t="s">
        <v>1445</v>
      </c>
      <c r="AQ2" s="1476" t="s">
        <v>294</v>
      </c>
      <c r="AR2" s="1476" t="s">
        <v>271</v>
      </c>
      <c r="AS2" s="1476" t="s">
        <v>1446</v>
      </c>
      <c r="AT2" s="1481"/>
      <c r="AU2" s="1481"/>
      <c r="AW2" s="284"/>
      <c r="AX2" s="284"/>
      <c r="AY2" s="284"/>
    </row>
    <row r="3" spans="1:51" ht="95.25" customHeight="1" x14ac:dyDescent="0.2">
      <c r="A3" s="1492"/>
      <c r="B3" s="1492"/>
      <c r="C3" s="1386"/>
      <c r="D3" s="1005" t="s">
        <v>708</v>
      </c>
      <c r="E3" s="1005" t="s">
        <v>325</v>
      </c>
      <c r="F3" s="1005" t="s">
        <v>1283</v>
      </c>
      <c r="G3" s="1005" t="s">
        <v>454</v>
      </c>
      <c r="H3" s="1005" t="s">
        <v>325</v>
      </c>
      <c r="I3" s="1005" t="s">
        <v>1282</v>
      </c>
      <c r="J3" s="1005" t="s">
        <v>454</v>
      </c>
      <c r="K3" s="1005" t="s">
        <v>325</v>
      </c>
      <c r="L3" s="1005" t="s">
        <v>1281</v>
      </c>
      <c r="M3" s="1005" t="s">
        <v>472</v>
      </c>
      <c r="N3" s="1005" t="s">
        <v>325</v>
      </c>
      <c r="O3" s="1005" t="s">
        <v>1281</v>
      </c>
      <c r="P3" s="1005" t="s">
        <v>472</v>
      </c>
      <c r="Q3" s="1005" t="s">
        <v>325</v>
      </c>
      <c r="R3" s="1386"/>
      <c r="S3" s="1006" t="s">
        <v>1279</v>
      </c>
      <c r="T3" s="1006" t="s">
        <v>1280</v>
      </c>
      <c r="U3" s="1006" t="s">
        <v>232</v>
      </c>
      <c r="V3" s="1386"/>
      <c r="W3" s="1386"/>
      <c r="X3" s="1386"/>
      <c r="Y3" s="1401"/>
      <c r="Z3" s="1386"/>
      <c r="AA3" s="1386"/>
      <c r="AB3" s="1386"/>
      <c r="AC3" s="1386"/>
      <c r="AD3" s="1386"/>
      <c r="AE3" s="1484"/>
      <c r="AF3" s="1476"/>
      <c r="AG3" s="1006" t="s">
        <v>1289</v>
      </c>
      <c r="AH3" s="1006" t="s">
        <v>1290</v>
      </c>
      <c r="AI3" s="1006" t="s">
        <v>1288</v>
      </c>
      <c r="AJ3" s="1006" t="s">
        <v>1292</v>
      </c>
      <c r="AK3" s="1006" t="s">
        <v>232</v>
      </c>
      <c r="AL3" s="1476"/>
      <c r="AM3" s="1476"/>
      <c r="AN3" s="1476"/>
      <c r="AO3" s="1401"/>
      <c r="AP3" s="1476"/>
      <c r="AQ3" s="1476"/>
      <c r="AR3" s="1476"/>
      <c r="AS3" s="1476"/>
      <c r="AT3" s="1481"/>
      <c r="AU3" s="1481"/>
      <c r="AW3" s="856" t="s">
        <v>511</v>
      </c>
      <c r="AX3" s="856" t="s">
        <v>512</v>
      </c>
      <c r="AY3" s="856" t="s">
        <v>432</v>
      </c>
    </row>
    <row r="4" spans="1:51" ht="16.149999999999999" customHeight="1" x14ac:dyDescent="0.2">
      <c r="A4" s="395"/>
      <c r="B4" s="396"/>
      <c r="C4" s="287">
        <v>1</v>
      </c>
      <c r="D4" s="287">
        <f t="shared" ref="D4:AY4" si="0">C4+1</f>
        <v>2</v>
      </c>
      <c r="E4" s="287">
        <f t="shared" si="0"/>
        <v>3</v>
      </c>
      <c r="F4" s="287">
        <f t="shared" si="0"/>
        <v>4</v>
      </c>
      <c r="G4" s="287">
        <f t="shared" si="0"/>
        <v>5</v>
      </c>
      <c r="H4" s="287">
        <f t="shared" si="0"/>
        <v>6</v>
      </c>
      <c r="I4" s="287">
        <f t="shared" si="0"/>
        <v>7</v>
      </c>
      <c r="J4" s="287">
        <f t="shared" si="0"/>
        <v>8</v>
      </c>
      <c r="K4" s="287">
        <f t="shared" si="0"/>
        <v>9</v>
      </c>
      <c r="L4" s="287">
        <f t="shared" si="0"/>
        <v>10</v>
      </c>
      <c r="M4" s="287">
        <f t="shared" si="0"/>
        <v>11</v>
      </c>
      <c r="N4" s="287">
        <f t="shared" si="0"/>
        <v>12</v>
      </c>
      <c r="O4" s="287">
        <f t="shared" si="0"/>
        <v>13</v>
      </c>
      <c r="P4" s="287">
        <f t="shared" si="0"/>
        <v>14</v>
      </c>
      <c r="Q4" s="287">
        <f t="shared" si="0"/>
        <v>15</v>
      </c>
      <c r="R4" s="287">
        <f t="shared" si="0"/>
        <v>16</v>
      </c>
      <c r="S4" s="287">
        <f t="shared" si="0"/>
        <v>17</v>
      </c>
      <c r="T4" s="287">
        <f t="shared" si="0"/>
        <v>18</v>
      </c>
      <c r="U4" s="287">
        <f t="shared" si="0"/>
        <v>19</v>
      </c>
      <c r="V4" s="287">
        <f t="shared" si="0"/>
        <v>20</v>
      </c>
      <c r="W4" s="287">
        <f t="shared" si="0"/>
        <v>21</v>
      </c>
      <c r="X4" s="287">
        <f t="shared" si="0"/>
        <v>22</v>
      </c>
      <c r="Y4" s="287">
        <f t="shared" si="0"/>
        <v>23</v>
      </c>
      <c r="Z4" s="287">
        <f t="shared" si="0"/>
        <v>24</v>
      </c>
      <c r="AA4" s="287">
        <f t="shared" si="0"/>
        <v>25</v>
      </c>
      <c r="AB4" s="287">
        <f t="shared" si="0"/>
        <v>26</v>
      </c>
      <c r="AC4" s="287">
        <f t="shared" si="0"/>
        <v>27</v>
      </c>
      <c r="AD4" s="287">
        <f t="shared" si="0"/>
        <v>28</v>
      </c>
      <c r="AE4" s="287">
        <f t="shared" si="0"/>
        <v>29</v>
      </c>
      <c r="AF4" s="287">
        <f t="shared" si="0"/>
        <v>30</v>
      </c>
      <c r="AG4" s="287">
        <f t="shared" si="0"/>
        <v>31</v>
      </c>
      <c r="AH4" s="287">
        <f t="shared" si="0"/>
        <v>32</v>
      </c>
      <c r="AI4" s="287">
        <f t="shared" si="0"/>
        <v>33</v>
      </c>
      <c r="AJ4" s="287">
        <f t="shared" si="0"/>
        <v>34</v>
      </c>
      <c r="AK4" s="287">
        <f t="shared" si="0"/>
        <v>35</v>
      </c>
      <c r="AL4" s="287">
        <f t="shared" si="0"/>
        <v>36</v>
      </c>
      <c r="AM4" s="287">
        <f t="shared" si="0"/>
        <v>37</v>
      </c>
      <c r="AN4" s="287">
        <f t="shared" si="0"/>
        <v>38</v>
      </c>
      <c r="AO4" s="287">
        <f t="shared" si="0"/>
        <v>39</v>
      </c>
      <c r="AP4" s="287">
        <f t="shared" si="0"/>
        <v>40</v>
      </c>
      <c r="AQ4" s="287">
        <f t="shared" si="0"/>
        <v>41</v>
      </c>
      <c r="AR4" s="287">
        <f t="shared" si="0"/>
        <v>42</v>
      </c>
      <c r="AS4" s="287">
        <f t="shared" si="0"/>
        <v>43</v>
      </c>
      <c r="AT4" s="287">
        <f t="shared" si="0"/>
        <v>44</v>
      </c>
      <c r="AU4" s="287">
        <f t="shared" si="0"/>
        <v>45</v>
      </c>
      <c r="AV4" s="287">
        <f t="shared" si="0"/>
        <v>46</v>
      </c>
      <c r="AW4" s="287">
        <f t="shared" si="0"/>
        <v>47</v>
      </c>
      <c r="AX4" s="287">
        <f t="shared" si="0"/>
        <v>48</v>
      </c>
      <c r="AY4" s="287">
        <f t="shared" si="0"/>
        <v>49</v>
      </c>
    </row>
    <row r="5" spans="1:51" s="1129" customFormat="1" ht="31.5" customHeight="1" x14ac:dyDescent="0.2">
      <c r="A5" s="1130"/>
      <c r="B5" s="1130"/>
      <c r="C5" s="1156" t="s">
        <v>1061</v>
      </c>
      <c r="D5" s="940" t="s">
        <v>1129</v>
      </c>
      <c r="E5" s="940" t="s">
        <v>1063</v>
      </c>
      <c r="F5" s="1156" t="s">
        <v>1374</v>
      </c>
      <c r="G5" s="1156" t="s">
        <v>1074</v>
      </c>
      <c r="H5" s="1156" t="s">
        <v>1130</v>
      </c>
      <c r="I5" s="1156" t="s">
        <v>1373</v>
      </c>
      <c r="J5" s="1156" t="s">
        <v>1076</v>
      </c>
      <c r="K5" s="1156" t="s">
        <v>1131</v>
      </c>
      <c r="L5" s="1156" t="s">
        <v>1371</v>
      </c>
      <c r="M5" s="1156" t="s">
        <v>1078</v>
      </c>
      <c r="N5" s="1156" t="s">
        <v>1132</v>
      </c>
      <c r="O5" s="1156" t="s">
        <v>1372</v>
      </c>
      <c r="P5" s="1156" t="s">
        <v>1080</v>
      </c>
      <c r="Q5" s="1156" t="s">
        <v>1133</v>
      </c>
      <c r="R5" s="1156" t="s">
        <v>1424</v>
      </c>
      <c r="S5" s="1156" t="s">
        <v>1363</v>
      </c>
      <c r="T5" s="1156" t="s">
        <v>1364</v>
      </c>
      <c r="U5" s="1156" t="s">
        <v>1135</v>
      </c>
      <c r="V5" s="1156" t="s">
        <v>1136</v>
      </c>
      <c r="W5" s="1156" t="s">
        <v>1137</v>
      </c>
      <c r="X5" s="1156" t="s">
        <v>1138</v>
      </c>
      <c r="Y5" s="1156" t="s">
        <v>1069</v>
      </c>
      <c r="Z5" s="939" t="s">
        <v>1567</v>
      </c>
      <c r="AA5" s="939" t="s">
        <v>1419</v>
      </c>
      <c r="AB5" s="939" t="s">
        <v>1141</v>
      </c>
      <c r="AC5" s="939" t="s">
        <v>1427</v>
      </c>
      <c r="AD5" s="939" t="s">
        <v>1568</v>
      </c>
      <c r="AE5" s="939" t="s">
        <v>1102</v>
      </c>
      <c r="AF5" s="939" t="s">
        <v>1144</v>
      </c>
      <c r="AG5" s="939" t="s">
        <v>1363</v>
      </c>
      <c r="AH5" s="939" t="s">
        <v>1145</v>
      </c>
      <c r="AI5" s="939" t="s">
        <v>1364</v>
      </c>
      <c r="AJ5" s="939" t="s">
        <v>1146</v>
      </c>
      <c r="AK5" s="939" t="s">
        <v>1147</v>
      </c>
      <c r="AL5" s="939" t="s">
        <v>1148</v>
      </c>
      <c r="AM5" s="939" t="s">
        <v>1149</v>
      </c>
      <c r="AN5" s="939" t="s">
        <v>1150</v>
      </c>
      <c r="AO5" s="939" t="s">
        <v>1069</v>
      </c>
      <c r="AP5" s="939" t="s">
        <v>1120</v>
      </c>
      <c r="AQ5" s="939" t="s">
        <v>1414</v>
      </c>
      <c r="AR5" s="939" t="s">
        <v>1122</v>
      </c>
      <c r="AS5" s="939" t="s">
        <v>1422</v>
      </c>
      <c r="AT5" s="939" t="s">
        <v>1125</v>
      </c>
      <c r="AU5" s="939" t="s">
        <v>1126</v>
      </c>
      <c r="AV5" s="939"/>
      <c r="AW5" s="939" t="s">
        <v>1152</v>
      </c>
      <c r="AX5" s="939" t="s">
        <v>1128</v>
      </c>
      <c r="AY5" s="939" t="s">
        <v>1127</v>
      </c>
    </row>
    <row r="6" spans="1:51" s="1129" customFormat="1" ht="31.5" hidden="1" customHeight="1" x14ac:dyDescent="0.2">
      <c r="A6" s="1130"/>
      <c r="B6" s="1130"/>
      <c r="C6" s="943" t="s">
        <v>816</v>
      </c>
      <c r="D6" s="943" t="s">
        <v>816</v>
      </c>
      <c r="E6" s="943" t="s">
        <v>817</v>
      </c>
      <c r="F6" s="943" t="s">
        <v>924</v>
      </c>
      <c r="G6" s="943" t="s">
        <v>816</v>
      </c>
      <c r="H6" s="943" t="s">
        <v>817</v>
      </c>
      <c r="I6" s="943" t="s">
        <v>924</v>
      </c>
      <c r="J6" s="943" t="s">
        <v>816</v>
      </c>
      <c r="K6" s="943" t="s">
        <v>817</v>
      </c>
      <c r="L6" s="943" t="s">
        <v>924</v>
      </c>
      <c r="M6" s="943" t="s">
        <v>816</v>
      </c>
      <c r="N6" s="943" t="s">
        <v>817</v>
      </c>
      <c r="O6" s="943" t="s">
        <v>924</v>
      </c>
      <c r="P6" s="943" t="s">
        <v>816</v>
      </c>
      <c r="Q6" s="943" t="s">
        <v>817</v>
      </c>
      <c r="R6" s="943" t="s">
        <v>817</v>
      </c>
      <c r="S6" s="943" t="s">
        <v>1068</v>
      </c>
      <c r="T6" s="943" t="s">
        <v>1068</v>
      </c>
      <c r="U6" s="943" t="s">
        <v>817</v>
      </c>
      <c r="V6" s="943" t="s">
        <v>817</v>
      </c>
      <c r="W6" s="943" t="s">
        <v>817</v>
      </c>
      <c r="X6" s="943" t="s">
        <v>817</v>
      </c>
      <c r="Y6" s="943" t="s">
        <v>1069</v>
      </c>
      <c r="Z6" s="943" t="s">
        <v>1090</v>
      </c>
      <c r="AA6" s="943" t="s">
        <v>1100</v>
      </c>
      <c r="AB6" s="943" t="s">
        <v>817</v>
      </c>
      <c r="AC6" s="943" t="s">
        <v>817</v>
      </c>
      <c r="AD6" s="943" t="s">
        <v>1091</v>
      </c>
      <c r="AE6" s="943" t="s">
        <v>816</v>
      </c>
      <c r="AF6" s="943" t="s">
        <v>817</v>
      </c>
      <c r="AG6" s="943" t="s">
        <v>1068</v>
      </c>
      <c r="AH6" s="943" t="s">
        <v>817</v>
      </c>
      <c r="AI6" s="943" t="s">
        <v>1068</v>
      </c>
      <c r="AJ6" s="943" t="s">
        <v>817</v>
      </c>
      <c r="AK6" s="943" t="s">
        <v>817</v>
      </c>
      <c r="AL6" s="943" t="s">
        <v>817</v>
      </c>
      <c r="AM6" s="943" t="s">
        <v>817</v>
      </c>
      <c r="AN6" s="943" t="s">
        <v>817</v>
      </c>
      <c r="AO6" s="943" t="s">
        <v>1069</v>
      </c>
      <c r="AP6" s="943" t="s">
        <v>817</v>
      </c>
      <c r="AQ6" s="943" t="s">
        <v>1100</v>
      </c>
      <c r="AR6" s="943" t="s">
        <v>817</v>
      </c>
      <c r="AS6" s="943" t="s">
        <v>817</v>
      </c>
      <c r="AT6" s="943" t="s">
        <v>817</v>
      </c>
      <c r="AU6" s="943" t="s">
        <v>817</v>
      </c>
      <c r="AV6" s="943"/>
      <c r="AW6" s="943" t="s">
        <v>1099</v>
      </c>
      <c r="AX6" s="943" t="s">
        <v>817</v>
      </c>
      <c r="AY6" s="943" t="s">
        <v>817</v>
      </c>
    </row>
    <row r="7" spans="1:51" ht="16.149999999999999" customHeight="1" x14ac:dyDescent="0.2">
      <c r="A7" s="58">
        <v>1</v>
      </c>
      <c r="B7" s="59" t="s">
        <v>6</v>
      </c>
      <c r="C7" s="270">
        <f>'8_2.1.18 SIS'!AN7</f>
        <v>0</v>
      </c>
      <c r="D7" s="60">
        <f>'Source Data'!H7</f>
        <v>4656.7326768902658</v>
      </c>
      <c r="E7" s="65">
        <f>C7*D7</f>
        <v>0</v>
      </c>
      <c r="F7" s="289"/>
      <c r="G7" s="60">
        <f>'Source Data'!I7</f>
        <v>658.97263654491974</v>
      </c>
      <c r="H7" s="65">
        <f>F7*G7</f>
        <v>0</v>
      </c>
      <c r="I7" s="289"/>
      <c r="J7" s="60">
        <f>'Source Data'!J7</f>
        <v>179.71980996679628</v>
      </c>
      <c r="K7" s="65">
        <f>I7*J7</f>
        <v>0</v>
      </c>
      <c r="L7" s="289"/>
      <c r="M7" s="60">
        <f>'Source Data'!K7</f>
        <v>4492.9952491699069</v>
      </c>
      <c r="N7" s="65">
        <f>L7*M7</f>
        <v>0</v>
      </c>
      <c r="O7" s="289"/>
      <c r="P7" s="60">
        <f>'Source Data'!L7</f>
        <v>1797.1980996679629</v>
      </c>
      <c r="Q7" s="65">
        <f>O7*P7</f>
        <v>0</v>
      </c>
      <c r="R7" s="92">
        <v>0</v>
      </c>
      <c r="S7" s="60"/>
      <c r="T7" s="60"/>
      <c r="U7" s="61">
        <f t="shared" ref="U7:U38" si="1">S7+T7</f>
        <v>0</v>
      </c>
      <c r="V7" s="92">
        <f t="shared" ref="V7:V70" si="2">U7+R7</f>
        <v>0</v>
      </c>
      <c r="W7" s="65">
        <f>ROUND(V7*-0.25%,0)</f>
        <v>0</v>
      </c>
      <c r="X7" s="92">
        <f>SUM(V7:W7)</f>
        <v>0</v>
      </c>
      <c r="Y7" s="60">
        <f>[1]Tangi!$G7</f>
        <v>0</v>
      </c>
      <c r="Z7" s="92">
        <f>ROUND(SUM(X7:Y7),0)</f>
        <v>0</v>
      </c>
      <c r="AA7" s="60"/>
      <c r="AB7" s="60">
        <f>Z7-AA7</f>
        <v>0</v>
      </c>
      <c r="AC7" s="92">
        <f>ROUND(AB7/$AC$88,0)</f>
        <v>0</v>
      </c>
      <c r="AD7" s="96">
        <f t="shared" ref="AD7:AD38" si="3">Z7</f>
        <v>0</v>
      </c>
      <c r="AE7" s="66">
        <f>'Source Data'!N7</f>
        <v>2506</v>
      </c>
      <c r="AF7" s="89">
        <f t="shared" ref="AF7:AF38" si="4">C7*AE7</f>
        <v>0</v>
      </c>
      <c r="AG7" s="270"/>
      <c r="AH7" s="66">
        <f>AG7*AE7</f>
        <v>0</v>
      </c>
      <c r="AI7" s="270"/>
      <c r="AJ7" s="68">
        <f t="shared" ref="AJ7:AJ38" si="5">AE7*AI7*0.5</f>
        <v>0</v>
      </c>
      <c r="AK7" s="67">
        <f t="shared" ref="AK7:AK38" si="6">AH7+AJ7</f>
        <v>0</v>
      </c>
      <c r="AL7" s="89">
        <f>AK7+AF7</f>
        <v>0</v>
      </c>
      <c r="AM7" s="70">
        <f>ROUND(-0.25%*AL7,0)</f>
        <v>0</v>
      </c>
      <c r="AN7" s="89">
        <f>SUM(AL7:AM7)</f>
        <v>0</v>
      </c>
      <c r="AO7" s="60">
        <f>[1]Tangi!$M7</f>
        <v>0</v>
      </c>
      <c r="AP7" s="89">
        <f>ROUND(SUM(AN7:AO7),0)</f>
        <v>0</v>
      </c>
      <c r="AQ7" s="68"/>
      <c r="AR7" s="68">
        <f>AP7-AQ7</f>
        <v>0</v>
      </c>
      <c r="AS7" s="89">
        <f>ROUND(AR7/$AS$88,0)</f>
        <v>0</v>
      </c>
      <c r="AT7" s="69">
        <f t="shared" ref="AT7:AT70" si="7">Z7+AP7</f>
        <v>0</v>
      </c>
      <c r="AU7" s="86">
        <f t="shared" ref="AU7:AU70" si="8">AC7+AS7</f>
        <v>0</v>
      </c>
      <c r="AV7" s="116"/>
      <c r="AW7" s="65"/>
      <c r="AX7" s="65">
        <f t="shared" ref="AX7:AX38" si="9">-AM7</f>
        <v>0</v>
      </c>
      <c r="AY7" s="65">
        <f t="shared" ref="AY7:AY38" si="10">AX7-AW7</f>
        <v>0</v>
      </c>
    </row>
    <row r="8" spans="1:51" ht="16.149999999999999" customHeight="1" x14ac:dyDescent="0.2">
      <c r="A8" s="54">
        <v>2</v>
      </c>
      <c r="B8" s="55" t="s">
        <v>7</v>
      </c>
      <c r="C8" s="271">
        <f>'8_2.1.18 SIS'!AN8</f>
        <v>0</v>
      </c>
      <c r="D8" s="56">
        <f>'Source Data'!H8</f>
        <v>5855.7282403587005</v>
      </c>
      <c r="E8" s="74">
        <f t="shared" ref="E8:E71" si="11">C8*D8</f>
        <v>0</v>
      </c>
      <c r="F8" s="290"/>
      <c r="G8" s="56">
        <f>'Source Data'!I8</f>
        <v>744.36686504426837</v>
      </c>
      <c r="H8" s="74">
        <f t="shared" ref="H8:H71" si="12">F8*G8</f>
        <v>0</v>
      </c>
      <c r="I8" s="290"/>
      <c r="J8" s="56">
        <f>'Source Data'!J8</f>
        <v>203.00914501207316</v>
      </c>
      <c r="K8" s="74">
        <f t="shared" ref="K8:K71" si="13">I8*J8</f>
        <v>0</v>
      </c>
      <c r="L8" s="290"/>
      <c r="M8" s="56">
        <f>'Source Data'!K8</f>
        <v>5075.2286253018301</v>
      </c>
      <c r="N8" s="74">
        <f t="shared" ref="N8:N71" si="14">L8*M8</f>
        <v>0</v>
      </c>
      <c r="O8" s="290"/>
      <c r="P8" s="56">
        <f>'Source Data'!L8</f>
        <v>2030.0914501207317</v>
      </c>
      <c r="Q8" s="74">
        <f t="shared" ref="Q8:Q71" si="15">O8*P8</f>
        <v>0</v>
      </c>
      <c r="R8" s="93">
        <v>0</v>
      </c>
      <c r="S8" s="56"/>
      <c r="T8" s="56"/>
      <c r="U8" s="57">
        <f t="shared" si="1"/>
        <v>0</v>
      </c>
      <c r="V8" s="93">
        <f t="shared" si="2"/>
        <v>0</v>
      </c>
      <c r="W8" s="74">
        <f t="shared" ref="W8:W71" si="16">ROUND(V8*-0.25%,0)</f>
        <v>0</v>
      </c>
      <c r="X8" s="93">
        <f t="shared" ref="X8:X71" si="17">SUM(V8:W8)</f>
        <v>0</v>
      </c>
      <c r="Y8" s="56">
        <f>[1]Tangi!$G8</f>
        <v>0</v>
      </c>
      <c r="Z8" s="93">
        <f t="shared" ref="Z8:Z71" si="18">ROUND(SUM(X8:Y8),0)</f>
        <v>0</v>
      </c>
      <c r="AA8" s="56"/>
      <c r="AB8" s="56">
        <f t="shared" ref="AB8:AB71" si="19">Z8-AA8</f>
        <v>0</v>
      </c>
      <c r="AC8" s="93">
        <f t="shared" ref="AC8:AC71" si="20">ROUND(AB8/$AC$88,0)</f>
        <v>0</v>
      </c>
      <c r="AD8" s="97">
        <f t="shared" si="3"/>
        <v>0</v>
      </c>
      <c r="AE8" s="75">
        <f>'Source Data'!N8</f>
        <v>2883</v>
      </c>
      <c r="AF8" s="90">
        <f t="shared" si="4"/>
        <v>0</v>
      </c>
      <c r="AG8" s="271"/>
      <c r="AH8" s="75">
        <f t="shared" ref="AH8:AH71" si="21">AG8*AE8</f>
        <v>0</v>
      </c>
      <c r="AI8" s="271"/>
      <c r="AJ8" s="77">
        <f t="shared" si="5"/>
        <v>0</v>
      </c>
      <c r="AK8" s="76">
        <f t="shared" si="6"/>
        <v>0</v>
      </c>
      <c r="AL8" s="90">
        <f t="shared" ref="AL8:AL71" si="22">AK8+AF8</f>
        <v>0</v>
      </c>
      <c r="AM8" s="79">
        <f t="shared" ref="AM8:AM71" si="23">ROUND(-0.25%*AL8,0)</f>
        <v>0</v>
      </c>
      <c r="AN8" s="90">
        <f t="shared" ref="AN8:AN71" si="24">SUM(AL8:AM8)</f>
        <v>0</v>
      </c>
      <c r="AO8" s="56">
        <f>[1]Tangi!$M8</f>
        <v>0</v>
      </c>
      <c r="AP8" s="90">
        <f t="shared" ref="AP8:AP71" si="25">ROUND(SUM(AN8:AO8),0)</f>
        <v>0</v>
      </c>
      <c r="AQ8" s="77"/>
      <c r="AR8" s="77">
        <f t="shared" ref="AR8:AR71" si="26">AP8-AQ8</f>
        <v>0</v>
      </c>
      <c r="AS8" s="90">
        <f t="shared" ref="AS8:AS71" si="27">ROUND(AR8/$AS$88,0)</f>
        <v>0</v>
      </c>
      <c r="AT8" s="78">
        <f t="shared" si="7"/>
        <v>0</v>
      </c>
      <c r="AU8" s="87">
        <f t="shared" si="8"/>
        <v>0</v>
      </c>
      <c r="AV8" s="116"/>
      <c r="AW8" s="74"/>
      <c r="AX8" s="74">
        <f t="shared" si="9"/>
        <v>0</v>
      </c>
      <c r="AY8" s="74">
        <f t="shared" si="10"/>
        <v>0</v>
      </c>
    </row>
    <row r="9" spans="1:51" ht="16.149999999999999" customHeight="1" x14ac:dyDescent="0.2">
      <c r="A9" s="54">
        <v>3</v>
      </c>
      <c r="B9" s="55" t="s">
        <v>8</v>
      </c>
      <c r="C9" s="271">
        <f>'8_2.1.18 SIS'!AN9</f>
        <v>0</v>
      </c>
      <c r="D9" s="56">
        <f>'Source Data'!H9</f>
        <v>3742.2866078757875</v>
      </c>
      <c r="E9" s="74">
        <f t="shared" si="11"/>
        <v>0</v>
      </c>
      <c r="F9" s="290"/>
      <c r="G9" s="56">
        <f>'Source Data'!I9</f>
        <v>529.43529443774321</v>
      </c>
      <c r="H9" s="74">
        <f t="shared" si="12"/>
        <v>0</v>
      </c>
      <c r="I9" s="290"/>
      <c r="J9" s="56">
        <f>'Source Data'!J9</f>
        <v>144.39144393756632</v>
      </c>
      <c r="K9" s="74">
        <f t="shared" si="13"/>
        <v>0</v>
      </c>
      <c r="L9" s="290"/>
      <c r="M9" s="56">
        <f>'Source Data'!K9</f>
        <v>3609.7860984391582</v>
      </c>
      <c r="N9" s="74">
        <f t="shared" si="14"/>
        <v>0</v>
      </c>
      <c r="O9" s="290"/>
      <c r="P9" s="56">
        <f>'Source Data'!L9</f>
        <v>1443.9144393756631</v>
      </c>
      <c r="Q9" s="74">
        <f t="shared" si="15"/>
        <v>0</v>
      </c>
      <c r="R9" s="93">
        <v>0</v>
      </c>
      <c r="S9" s="56"/>
      <c r="T9" s="56"/>
      <c r="U9" s="57">
        <f t="shared" si="1"/>
        <v>0</v>
      </c>
      <c r="V9" s="93">
        <f t="shared" si="2"/>
        <v>0</v>
      </c>
      <c r="W9" s="74">
        <f t="shared" si="16"/>
        <v>0</v>
      </c>
      <c r="X9" s="93">
        <f t="shared" si="17"/>
        <v>0</v>
      </c>
      <c r="Y9" s="56">
        <f>[1]Tangi!$G9</f>
        <v>0</v>
      </c>
      <c r="Z9" s="93">
        <f t="shared" si="18"/>
        <v>0</v>
      </c>
      <c r="AA9" s="56"/>
      <c r="AB9" s="56">
        <f t="shared" si="19"/>
        <v>0</v>
      </c>
      <c r="AC9" s="93">
        <f t="shared" si="20"/>
        <v>0</v>
      </c>
      <c r="AD9" s="97">
        <f t="shared" si="3"/>
        <v>0</v>
      </c>
      <c r="AE9" s="75">
        <f>'Source Data'!N9</f>
        <v>6285</v>
      </c>
      <c r="AF9" s="90">
        <f t="shared" si="4"/>
        <v>0</v>
      </c>
      <c r="AG9" s="271"/>
      <c r="AH9" s="75">
        <f t="shared" si="21"/>
        <v>0</v>
      </c>
      <c r="AI9" s="271"/>
      <c r="AJ9" s="77">
        <f t="shared" si="5"/>
        <v>0</v>
      </c>
      <c r="AK9" s="76">
        <f t="shared" si="6"/>
        <v>0</v>
      </c>
      <c r="AL9" s="90">
        <f t="shared" si="22"/>
        <v>0</v>
      </c>
      <c r="AM9" s="79">
        <f t="shared" si="23"/>
        <v>0</v>
      </c>
      <c r="AN9" s="90">
        <f t="shared" si="24"/>
        <v>0</v>
      </c>
      <c r="AO9" s="56">
        <f>[1]Tangi!$M9</f>
        <v>0</v>
      </c>
      <c r="AP9" s="90">
        <f t="shared" si="25"/>
        <v>0</v>
      </c>
      <c r="AQ9" s="77"/>
      <c r="AR9" s="77">
        <f t="shared" si="26"/>
        <v>0</v>
      </c>
      <c r="AS9" s="90">
        <f t="shared" si="27"/>
        <v>0</v>
      </c>
      <c r="AT9" s="78">
        <f t="shared" si="7"/>
        <v>0</v>
      </c>
      <c r="AU9" s="87">
        <f t="shared" si="8"/>
        <v>0</v>
      </c>
      <c r="AV9" s="116"/>
      <c r="AW9" s="74"/>
      <c r="AX9" s="74">
        <f t="shared" si="9"/>
        <v>0</v>
      </c>
      <c r="AY9" s="74">
        <f t="shared" si="10"/>
        <v>0</v>
      </c>
    </row>
    <row r="10" spans="1:51" ht="16.149999999999999" customHeight="1" x14ac:dyDescent="0.2">
      <c r="A10" s="54">
        <v>4</v>
      </c>
      <c r="B10" s="55" t="s">
        <v>9</v>
      </c>
      <c r="C10" s="271">
        <f>'8_2.1.18 SIS'!AN10</f>
        <v>0</v>
      </c>
      <c r="D10" s="56">
        <f>'Source Data'!H10</f>
        <v>5202.4303933253823</v>
      </c>
      <c r="E10" s="74">
        <f t="shared" si="11"/>
        <v>0</v>
      </c>
      <c r="F10" s="290"/>
      <c r="G10" s="56">
        <f>'Source Data'!I10</f>
        <v>687.66452541183287</v>
      </c>
      <c r="H10" s="74">
        <f t="shared" si="12"/>
        <v>0</v>
      </c>
      <c r="I10" s="290"/>
      <c r="J10" s="56">
        <f>'Source Data'!J10</f>
        <v>187.54487056686349</v>
      </c>
      <c r="K10" s="74">
        <f t="shared" si="13"/>
        <v>0</v>
      </c>
      <c r="L10" s="290"/>
      <c r="M10" s="56">
        <f>'Source Data'!K10</f>
        <v>4688.6217641715884</v>
      </c>
      <c r="N10" s="74">
        <f t="shared" si="14"/>
        <v>0</v>
      </c>
      <c r="O10" s="290"/>
      <c r="P10" s="56">
        <f>'Source Data'!L10</f>
        <v>1875.4487056686353</v>
      </c>
      <c r="Q10" s="74">
        <f t="shared" si="15"/>
        <v>0</v>
      </c>
      <c r="R10" s="93">
        <v>0</v>
      </c>
      <c r="S10" s="56"/>
      <c r="T10" s="56"/>
      <c r="U10" s="57">
        <f t="shared" si="1"/>
        <v>0</v>
      </c>
      <c r="V10" s="93">
        <f t="shared" si="2"/>
        <v>0</v>
      </c>
      <c r="W10" s="74">
        <f t="shared" si="16"/>
        <v>0</v>
      </c>
      <c r="X10" s="93">
        <f t="shared" si="17"/>
        <v>0</v>
      </c>
      <c r="Y10" s="56">
        <f>[1]Tangi!$G10</f>
        <v>0</v>
      </c>
      <c r="Z10" s="93">
        <f t="shared" si="18"/>
        <v>0</v>
      </c>
      <c r="AA10" s="56"/>
      <c r="AB10" s="56">
        <f t="shared" si="19"/>
        <v>0</v>
      </c>
      <c r="AC10" s="93">
        <f t="shared" si="20"/>
        <v>0</v>
      </c>
      <c r="AD10" s="97">
        <f t="shared" si="3"/>
        <v>0</v>
      </c>
      <c r="AE10" s="75">
        <f>'Source Data'!N10</f>
        <v>3620</v>
      </c>
      <c r="AF10" s="90">
        <f t="shared" si="4"/>
        <v>0</v>
      </c>
      <c r="AG10" s="271"/>
      <c r="AH10" s="75">
        <f t="shared" si="21"/>
        <v>0</v>
      </c>
      <c r="AI10" s="271"/>
      <c r="AJ10" s="77">
        <f t="shared" si="5"/>
        <v>0</v>
      </c>
      <c r="AK10" s="76">
        <f t="shared" si="6"/>
        <v>0</v>
      </c>
      <c r="AL10" s="90">
        <f t="shared" si="22"/>
        <v>0</v>
      </c>
      <c r="AM10" s="79">
        <f t="shared" si="23"/>
        <v>0</v>
      </c>
      <c r="AN10" s="90">
        <f t="shared" si="24"/>
        <v>0</v>
      </c>
      <c r="AO10" s="56">
        <f>[1]Tangi!$M10</f>
        <v>0</v>
      </c>
      <c r="AP10" s="90">
        <f t="shared" si="25"/>
        <v>0</v>
      </c>
      <c r="AQ10" s="77"/>
      <c r="AR10" s="77">
        <f t="shared" si="26"/>
        <v>0</v>
      </c>
      <c r="AS10" s="90">
        <f t="shared" si="27"/>
        <v>0</v>
      </c>
      <c r="AT10" s="78">
        <f t="shared" si="7"/>
        <v>0</v>
      </c>
      <c r="AU10" s="87">
        <f t="shared" si="8"/>
        <v>0</v>
      </c>
      <c r="AV10" s="116"/>
      <c r="AW10" s="74"/>
      <c r="AX10" s="74">
        <f t="shared" si="9"/>
        <v>0</v>
      </c>
      <c r="AY10" s="74">
        <f t="shared" si="10"/>
        <v>0</v>
      </c>
    </row>
    <row r="11" spans="1:51" ht="16.149999999999999" customHeight="1" x14ac:dyDescent="0.2">
      <c r="A11" s="49">
        <v>5</v>
      </c>
      <c r="B11" s="50" t="s">
        <v>10</v>
      </c>
      <c r="C11" s="272">
        <f>'8_2.1.18 SIS'!AN11</f>
        <v>0</v>
      </c>
      <c r="D11" s="51">
        <f>'Source Data'!H11</f>
        <v>4616.1188110316743</v>
      </c>
      <c r="E11" s="80">
        <f t="shared" si="11"/>
        <v>0</v>
      </c>
      <c r="F11" s="291"/>
      <c r="G11" s="51">
        <f>'Source Data'!I11</f>
        <v>699.44299073701018</v>
      </c>
      <c r="H11" s="80">
        <f t="shared" si="12"/>
        <v>0</v>
      </c>
      <c r="I11" s="291"/>
      <c r="J11" s="51">
        <f>'Source Data'!J11</f>
        <v>190.75717929191185</v>
      </c>
      <c r="K11" s="80">
        <f t="shared" si="13"/>
        <v>0</v>
      </c>
      <c r="L11" s="291"/>
      <c r="M11" s="51">
        <f>'Source Data'!K11</f>
        <v>4768.9294822977972</v>
      </c>
      <c r="N11" s="80">
        <f t="shared" si="14"/>
        <v>0</v>
      </c>
      <c r="O11" s="291"/>
      <c r="P11" s="51">
        <f>'Source Data'!L11</f>
        <v>1907.5717929191187</v>
      </c>
      <c r="Q11" s="80">
        <f t="shared" si="15"/>
        <v>0</v>
      </c>
      <c r="R11" s="94">
        <v>0</v>
      </c>
      <c r="S11" s="51"/>
      <c r="T11" s="51"/>
      <c r="U11" s="52">
        <f t="shared" si="1"/>
        <v>0</v>
      </c>
      <c r="V11" s="94">
        <f t="shared" si="2"/>
        <v>0</v>
      </c>
      <c r="W11" s="80">
        <f t="shared" si="16"/>
        <v>0</v>
      </c>
      <c r="X11" s="94">
        <f t="shared" si="17"/>
        <v>0</v>
      </c>
      <c r="Y11" s="51">
        <f>[1]Tangi!$G11</f>
        <v>0</v>
      </c>
      <c r="Z11" s="94">
        <f t="shared" si="18"/>
        <v>0</v>
      </c>
      <c r="AA11" s="53"/>
      <c r="AB11" s="51">
        <f t="shared" si="19"/>
        <v>0</v>
      </c>
      <c r="AC11" s="95">
        <f t="shared" si="20"/>
        <v>0</v>
      </c>
      <c r="AD11" s="95">
        <f t="shared" si="3"/>
        <v>0</v>
      </c>
      <c r="AE11" s="71">
        <f>'Source Data'!N11</f>
        <v>2115</v>
      </c>
      <c r="AF11" s="91">
        <f t="shared" si="4"/>
        <v>0</v>
      </c>
      <c r="AG11" s="272"/>
      <c r="AH11" s="71">
        <f t="shared" si="21"/>
        <v>0</v>
      </c>
      <c r="AI11" s="272"/>
      <c r="AJ11" s="72">
        <f t="shared" si="5"/>
        <v>0</v>
      </c>
      <c r="AK11" s="73">
        <f t="shared" si="6"/>
        <v>0</v>
      </c>
      <c r="AL11" s="91">
        <f t="shared" si="22"/>
        <v>0</v>
      </c>
      <c r="AM11" s="82">
        <f t="shared" si="23"/>
        <v>0</v>
      </c>
      <c r="AN11" s="91">
        <f t="shared" si="24"/>
        <v>0</v>
      </c>
      <c r="AO11" s="51">
        <f>[1]Tangi!$M11</f>
        <v>0</v>
      </c>
      <c r="AP11" s="91">
        <f t="shared" si="25"/>
        <v>0</v>
      </c>
      <c r="AQ11" s="72"/>
      <c r="AR11" s="72">
        <f t="shared" si="26"/>
        <v>0</v>
      </c>
      <c r="AS11" s="91">
        <f t="shared" si="27"/>
        <v>0</v>
      </c>
      <c r="AT11" s="81">
        <f t="shared" si="7"/>
        <v>0</v>
      </c>
      <c r="AU11" s="88">
        <f t="shared" si="8"/>
        <v>0</v>
      </c>
      <c r="AV11" s="116"/>
      <c r="AW11" s="80"/>
      <c r="AX11" s="80">
        <f t="shared" si="9"/>
        <v>0</v>
      </c>
      <c r="AY11" s="80">
        <f t="shared" si="10"/>
        <v>0</v>
      </c>
    </row>
    <row r="12" spans="1:51" ht="16.149999999999999" customHeight="1" x14ac:dyDescent="0.2">
      <c r="A12" s="58">
        <v>6</v>
      </c>
      <c r="B12" s="59" t="s">
        <v>11</v>
      </c>
      <c r="C12" s="270">
        <f>'8_2.1.18 SIS'!AN12</f>
        <v>0</v>
      </c>
      <c r="D12" s="60">
        <f>'Source Data'!H12</f>
        <v>4932.8589889938785</v>
      </c>
      <c r="E12" s="65">
        <f t="shared" si="11"/>
        <v>0</v>
      </c>
      <c r="F12" s="289"/>
      <c r="G12" s="60">
        <f>'Source Data'!I12</f>
        <v>671.54041297688354</v>
      </c>
      <c r="H12" s="65">
        <f t="shared" si="12"/>
        <v>0</v>
      </c>
      <c r="I12" s="289"/>
      <c r="J12" s="60">
        <f>'Source Data'!J12</f>
        <v>183.14738535733184</v>
      </c>
      <c r="K12" s="65">
        <f t="shared" si="13"/>
        <v>0</v>
      </c>
      <c r="L12" s="289"/>
      <c r="M12" s="60">
        <f>'Source Data'!K12</f>
        <v>4578.6846339332969</v>
      </c>
      <c r="N12" s="65">
        <f t="shared" si="14"/>
        <v>0</v>
      </c>
      <c r="O12" s="289"/>
      <c r="P12" s="60">
        <f>'Source Data'!L12</f>
        <v>1831.4738535733186</v>
      </c>
      <c r="Q12" s="65">
        <f t="shared" si="15"/>
        <v>0</v>
      </c>
      <c r="R12" s="92">
        <v>0</v>
      </c>
      <c r="S12" s="60"/>
      <c r="T12" s="60"/>
      <c r="U12" s="61">
        <f t="shared" si="1"/>
        <v>0</v>
      </c>
      <c r="V12" s="92">
        <f t="shared" si="2"/>
        <v>0</v>
      </c>
      <c r="W12" s="65">
        <f t="shared" si="16"/>
        <v>0</v>
      </c>
      <c r="X12" s="92">
        <f t="shared" si="17"/>
        <v>0</v>
      </c>
      <c r="Y12" s="60">
        <f>[1]Tangi!$G12</f>
        <v>0</v>
      </c>
      <c r="Z12" s="92">
        <f t="shared" si="18"/>
        <v>0</v>
      </c>
      <c r="AA12" s="60"/>
      <c r="AB12" s="60">
        <f t="shared" si="19"/>
        <v>0</v>
      </c>
      <c r="AC12" s="92">
        <f t="shared" si="20"/>
        <v>0</v>
      </c>
      <c r="AD12" s="96">
        <f t="shared" si="3"/>
        <v>0</v>
      </c>
      <c r="AE12" s="66">
        <f>'Source Data'!N12</f>
        <v>4073</v>
      </c>
      <c r="AF12" s="89">
        <f t="shared" si="4"/>
        <v>0</v>
      </c>
      <c r="AG12" s="270"/>
      <c r="AH12" s="66">
        <f t="shared" si="21"/>
        <v>0</v>
      </c>
      <c r="AI12" s="270"/>
      <c r="AJ12" s="68">
        <f t="shared" si="5"/>
        <v>0</v>
      </c>
      <c r="AK12" s="67">
        <f t="shared" si="6"/>
        <v>0</v>
      </c>
      <c r="AL12" s="89">
        <f t="shared" si="22"/>
        <v>0</v>
      </c>
      <c r="AM12" s="70">
        <f t="shared" si="23"/>
        <v>0</v>
      </c>
      <c r="AN12" s="89">
        <f t="shared" si="24"/>
        <v>0</v>
      </c>
      <c r="AO12" s="60">
        <f>[1]Tangi!$M12</f>
        <v>0</v>
      </c>
      <c r="AP12" s="89">
        <f t="shared" si="25"/>
        <v>0</v>
      </c>
      <c r="AQ12" s="68"/>
      <c r="AR12" s="68">
        <f t="shared" si="26"/>
        <v>0</v>
      </c>
      <c r="AS12" s="89">
        <f t="shared" si="27"/>
        <v>0</v>
      </c>
      <c r="AT12" s="69">
        <f t="shared" si="7"/>
        <v>0</v>
      </c>
      <c r="AU12" s="86">
        <f t="shared" si="8"/>
        <v>0</v>
      </c>
      <c r="AV12" s="116"/>
      <c r="AW12" s="65"/>
      <c r="AX12" s="65">
        <f t="shared" si="9"/>
        <v>0</v>
      </c>
      <c r="AY12" s="65">
        <f t="shared" si="10"/>
        <v>0</v>
      </c>
    </row>
    <row r="13" spans="1:51" ht="16.149999999999999" customHeight="1" x14ac:dyDescent="0.2">
      <c r="A13" s="54">
        <v>7</v>
      </c>
      <c r="B13" s="55" t="s">
        <v>12</v>
      </c>
      <c r="C13" s="271">
        <f>'8_2.1.18 SIS'!AN13</f>
        <v>0</v>
      </c>
      <c r="D13" s="56">
        <f>'Source Data'!H13</f>
        <v>3079.9485560845051</v>
      </c>
      <c r="E13" s="74">
        <f t="shared" si="11"/>
        <v>0</v>
      </c>
      <c r="F13" s="290"/>
      <c r="G13" s="56">
        <f>'Source Data'!I13</f>
        <v>422.20328372683736</v>
      </c>
      <c r="H13" s="74">
        <f t="shared" si="12"/>
        <v>0</v>
      </c>
      <c r="I13" s="290"/>
      <c r="J13" s="56">
        <f>'Source Data'!J13</f>
        <v>115.14635010731928</v>
      </c>
      <c r="K13" s="74">
        <f t="shared" si="13"/>
        <v>0</v>
      </c>
      <c r="L13" s="290"/>
      <c r="M13" s="56">
        <f>'Source Data'!K13</f>
        <v>2878.6587526829821</v>
      </c>
      <c r="N13" s="74">
        <f t="shared" si="14"/>
        <v>0</v>
      </c>
      <c r="O13" s="290"/>
      <c r="P13" s="56">
        <f>'Source Data'!L13</f>
        <v>1151.4635010731927</v>
      </c>
      <c r="Q13" s="74">
        <f t="shared" si="15"/>
        <v>0</v>
      </c>
      <c r="R13" s="93">
        <v>0</v>
      </c>
      <c r="S13" s="56"/>
      <c r="T13" s="56"/>
      <c r="U13" s="57">
        <f t="shared" si="1"/>
        <v>0</v>
      </c>
      <c r="V13" s="93">
        <f t="shared" si="2"/>
        <v>0</v>
      </c>
      <c r="W13" s="74">
        <f t="shared" si="16"/>
        <v>0</v>
      </c>
      <c r="X13" s="93">
        <f t="shared" si="17"/>
        <v>0</v>
      </c>
      <c r="Y13" s="56">
        <f>[1]Tangi!$G13</f>
        <v>0</v>
      </c>
      <c r="Z13" s="93">
        <f t="shared" si="18"/>
        <v>0</v>
      </c>
      <c r="AA13" s="56"/>
      <c r="AB13" s="56">
        <f t="shared" si="19"/>
        <v>0</v>
      </c>
      <c r="AC13" s="93">
        <f t="shared" si="20"/>
        <v>0</v>
      </c>
      <c r="AD13" s="97">
        <f t="shared" si="3"/>
        <v>0</v>
      </c>
      <c r="AE13" s="75">
        <f>'Source Data'!N13</f>
        <v>11839</v>
      </c>
      <c r="AF13" s="90">
        <f t="shared" si="4"/>
        <v>0</v>
      </c>
      <c r="AG13" s="271"/>
      <c r="AH13" s="75">
        <f t="shared" si="21"/>
        <v>0</v>
      </c>
      <c r="AI13" s="271"/>
      <c r="AJ13" s="77">
        <f t="shared" si="5"/>
        <v>0</v>
      </c>
      <c r="AK13" s="76">
        <f t="shared" si="6"/>
        <v>0</v>
      </c>
      <c r="AL13" s="90">
        <f t="shared" si="22"/>
        <v>0</v>
      </c>
      <c r="AM13" s="79">
        <f t="shared" si="23"/>
        <v>0</v>
      </c>
      <c r="AN13" s="90">
        <f t="shared" si="24"/>
        <v>0</v>
      </c>
      <c r="AO13" s="56">
        <f>[1]Tangi!$M13</f>
        <v>0</v>
      </c>
      <c r="AP13" s="90">
        <f t="shared" si="25"/>
        <v>0</v>
      </c>
      <c r="AQ13" s="77"/>
      <c r="AR13" s="77">
        <f t="shared" si="26"/>
        <v>0</v>
      </c>
      <c r="AS13" s="90">
        <f t="shared" si="27"/>
        <v>0</v>
      </c>
      <c r="AT13" s="78">
        <f t="shared" si="7"/>
        <v>0</v>
      </c>
      <c r="AU13" s="87">
        <f t="shared" si="8"/>
        <v>0</v>
      </c>
      <c r="AV13" s="116"/>
      <c r="AW13" s="74"/>
      <c r="AX13" s="74">
        <f t="shared" si="9"/>
        <v>0</v>
      </c>
      <c r="AY13" s="74">
        <f t="shared" si="10"/>
        <v>0</v>
      </c>
    </row>
    <row r="14" spans="1:51" ht="16.149999999999999" customHeight="1" x14ac:dyDescent="0.2">
      <c r="A14" s="54">
        <v>8</v>
      </c>
      <c r="B14" s="55" t="s">
        <v>13</v>
      </c>
      <c r="C14" s="271">
        <f>'8_2.1.18 SIS'!AN14</f>
        <v>0</v>
      </c>
      <c r="D14" s="56">
        <f>'Source Data'!H14</f>
        <v>4738.9956586322805</v>
      </c>
      <c r="E14" s="74">
        <f t="shared" si="11"/>
        <v>0</v>
      </c>
      <c r="F14" s="290"/>
      <c r="G14" s="56">
        <f>'Source Data'!I14</f>
        <v>631.46888950213452</v>
      </c>
      <c r="H14" s="74">
        <f t="shared" si="12"/>
        <v>0</v>
      </c>
      <c r="I14" s="290"/>
      <c r="J14" s="56">
        <f>'Source Data'!J14</f>
        <v>172.21878804603671</v>
      </c>
      <c r="K14" s="74">
        <f t="shared" si="13"/>
        <v>0</v>
      </c>
      <c r="L14" s="290"/>
      <c r="M14" s="56">
        <f>'Source Data'!K14</f>
        <v>4305.4697011509179</v>
      </c>
      <c r="N14" s="74">
        <f t="shared" si="14"/>
        <v>0</v>
      </c>
      <c r="O14" s="290"/>
      <c r="P14" s="56">
        <f>'Source Data'!L14</f>
        <v>1722.1878804603671</v>
      </c>
      <c r="Q14" s="74">
        <f t="shared" si="15"/>
        <v>0</v>
      </c>
      <c r="R14" s="93">
        <v>0</v>
      </c>
      <c r="S14" s="56"/>
      <c r="T14" s="56"/>
      <c r="U14" s="57">
        <f t="shared" si="1"/>
        <v>0</v>
      </c>
      <c r="V14" s="93">
        <f t="shared" si="2"/>
        <v>0</v>
      </c>
      <c r="W14" s="74">
        <f t="shared" si="16"/>
        <v>0</v>
      </c>
      <c r="X14" s="93">
        <f t="shared" si="17"/>
        <v>0</v>
      </c>
      <c r="Y14" s="56">
        <f>[1]Tangi!$G14</f>
        <v>0</v>
      </c>
      <c r="Z14" s="93">
        <f t="shared" si="18"/>
        <v>0</v>
      </c>
      <c r="AA14" s="56"/>
      <c r="AB14" s="56">
        <f t="shared" si="19"/>
        <v>0</v>
      </c>
      <c r="AC14" s="93">
        <f t="shared" si="20"/>
        <v>0</v>
      </c>
      <c r="AD14" s="97">
        <f t="shared" si="3"/>
        <v>0</v>
      </c>
      <c r="AE14" s="75">
        <f>'Source Data'!N14</f>
        <v>4588</v>
      </c>
      <c r="AF14" s="90">
        <f t="shared" si="4"/>
        <v>0</v>
      </c>
      <c r="AG14" s="271"/>
      <c r="AH14" s="75">
        <f t="shared" si="21"/>
        <v>0</v>
      </c>
      <c r="AI14" s="271"/>
      <c r="AJ14" s="77">
        <f t="shared" si="5"/>
        <v>0</v>
      </c>
      <c r="AK14" s="76">
        <f t="shared" si="6"/>
        <v>0</v>
      </c>
      <c r="AL14" s="90">
        <f t="shared" si="22"/>
        <v>0</v>
      </c>
      <c r="AM14" s="79">
        <f t="shared" si="23"/>
        <v>0</v>
      </c>
      <c r="AN14" s="90">
        <f t="shared" si="24"/>
        <v>0</v>
      </c>
      <c r="AO14" s="56">
        <f>[1]Tangi!$M14</f>
        <v>0</v>
      </c>
      <c r="AP14" s="90">
        <f t="shared" si="25"/>
        <v>0</v>
      </c>
      <c r="AQ14" s="77"/>
      <c r="AR14" s="77">
        <f t="shared" si="26"/>
        <v>0</v>
      </c>
      <c r="AS14" s="90">
        <f t="shared" si="27"/>
        <v>0</v>
      </c>
      <c r="AT14" s="78">
        <f t="shared" si="7"/>
        <v>0</v>
      </c>
      <c r="AU14" s="87">
        <f t="shared" si="8"/>
        <v>0</v>
      </c>
      <c r="AV14" s="116"/>
      <c r="AW14" s="74"/>
      <c r="AX14" s="74">
        <f t="shared" si="9"/>
        <v>0</v>
      </c>
      <c r="AY14" s="74">
        <f t="shared" si="10"/>
        <v>0</v>
      </c>
    </row>
    <row r="15" spans="1:51" ht="16.149999999999999" customHeight="1" x14ac:dyDescent="0.2">
      <c r="A15" s="54">
        <v>9</v>
      </c>
      <c r="B15" s="55" t="s">
        <v>14</v>
      </c>
      <c r="C15" s="271">
        <f>'8_2.1.18 SIS'!AN15</f>
        <v>0</v>
      </c>
      <c r="D15" s="56">
        <f>'Source Data'!H15</f>
        <v>4548.7366413720365</v>
      </c>
      <c r="E15" s="74">
        <f t="shared" si="11"/>
        <v>0</v>
      </c>
      <c r="F15" s="290"/>
      <c r="G15" s="56">
        <f>'Source Data'!I15</f>
        <v>606.55190779573797</v>
      </c>
      <c r="H15" s="74">
        <f t="shared" si="12"/>
        <v>0</v>
      </c>
      <c r="I15" s="290"/>
      <c r="J15" s="56">
        <f>'Source Data'!J15</f>
        <v>165.42324758065581</v>
      </c>
      <c r="K15" s="74">
        <f t="shared" si="13"/>
        <v>0</v>
      </c>
      <c r="L15" s="290"/>
      <c r="M15" s="56">
        <f>'Source Data'!K15</f>
        <v>4135.5811895163952</v>
      </c>
      <c r="N15" s="74">
        <f t="shared" si="14"/>
        <v>0</v>
      </c>
      <c r="O15" s="290"/>
      <c r="P15" s="56">
        <f>'Source Data'!L15</f>
        <v>1654.2324758065579</v>
      </c>
      <c r="Q15" s="74">
        <f t="shared" si="15"/>
        <v>0</v>
      </c>
      <c r="R15" s="93">
        <v>0</v>
      </c>
      <c r="S15" s="56"/>
      <c r="T15" s="56"/>
      <c r="U15" s="57">
        <f t="shared" si="1"/>
        <v>0</v>
      </c>
      <c r="V15" s="93">
        <f t="shared" si="2"/>
        <v>0</v>
      </c>
      <c r="W15" s="74">
        <f t="shared" si="16"/>
        <v>0</v>
      </c>
      <c r="X15" s="93">
        <f t="shared" si="17"/>
        <v>0</v>
      </c>
      <c r="Y15" s="56">
        <f>[1]Tangi!$G15</f>
        <v>0</v>
      </c>
      <c r="Z15" s="93">
        <f t="shared" si="18"/>
        <v>0</v>
      </c>
      <c r="AA15" s="56"/>
      <c r="AB15" s="56">
        <f t="shared" si="19"/>
        <v>0</v>
      </c>
      <c r="AC15" s="93">
        <f t="shared" si="20"/>
        <v>0</v>
      </c>
      <c r="AD15" s="97">
        <f t="shared" si="3"/>
        <v>0</v>
      </c>
      <c r="AE15" s="75">
        <f>'Source Data'!N15</f>
        <v>5094</v>
      </c>
      <c r="AF15" s="90">
        <f t="shared" si="4"/>
        <v>0</v>
      </c>
      <c r="AG15" s="271"/>
      <c r="AH15" s="75">
        <f t="shared" si="21"/>
        <v>0</v>
      </c>
      <c r="AI15" s="271"/>
      <c r="AJ15" s="77">
        <f t="shared" si="5"/>
        <v>0</v>
      </c>
      <c r="AK15" s="76">
        <f t="shared" si="6"/>
        <v>0</v>
      </c>
      <c r="AL15" s="90">
        <f t="shared" si="22"/>
        <v>0</v>
      </c>
      <c r="AM15" s="79">
        <f t="shared" si="23"/>
        <v>0</v>
      </c>
      <c r="AN15" s="90">
        <f t="shared" si="24"/>
        <v>0</v>
      </c>
      <c r="AO15" s="56">
        <f>[1]Tangi!$M15</f>
        <v>0</v>
      </c>
      <c r="AP15" s="90">
        <f t="shared" si="25"/>
        <v>0</v>
      </c>
      <c r="AQ15" s="77"/>
      <c r="AR15" s="77">
        <f t="shared" si="26"/>
        <v>0</v>
      </c>
      <c r="AS15" s="90">
        <f t="shared" si="27"/>
        <v>0</v>
      </c>
      <c r="AT15" s="78">
        <f t="shared" si="7"/>
        <v>0</v>
      </c>
      <c r="AU15" s="87">
        <f t="shared" si="8"/>
        <v>0</v>
      </c>
      <c r="AV15" s="116"/>
      <c r="AW15" s="74"/>
      <c r="AX15" s="74">
        <f t="shared" si="9"/>
        <v>0</v>
      </c>
      <c r="AY15" s="74">
        <f t="shared" si="10"/>
        <v>0</v>
      </c>
    </row>
    <row r="16" spans="1:51" ht="16.149999999999999" customHeight="1" x14ac:dyDescent="0.2">
      <c r="A16" s="49">
        <v>10</v>
      </c>
      <c r="B16" s="50" t="s">
        <v>15</v>
      </c>
      <c r="C16" s="272">
        <f>'8_2.1.18 SIS'!AN16</f>
        <v>0</v>
      </c>
      <c r="D16" s="51">
        <f>'Source Data'!H16</f>
        <v>3450.3968616043203</v>
      </c>
      <c r="E16" s="80">
        <f t="shared" si="11"/>
        <v>0</v>
      </c>
      <c r="F16" s="291"/>
      <c r="G16" s="51">
        <f>'Source Data'!I16</f>
        <v>486.95555408614769</v>
      </c>
      <c r="H16" s="80">
        <f t="shared" si="12"/>
        <v>0</v>
      </c>
      <c r="I16" s="291"/>
      <c r="J16" s="51">
        <f>'Source Data'!J16</f>
        <v>132.806060205313</v>
      </c>
      <c r="K16" s="80">
        <f t="shared" si="13"/>
        <v>0</v>
      </c>
      <c r="L16" s="291"/>
      <c r="M16" s="51">
        <f>'Source Data'!K16</f>
        <v>3320.1515051328256</v>
      </c>
      <c r="N16" s="80">
        <f t="shared" si="14"/>
        <v>0</v>
      </c>
      <c r="O16" s="291"/>
      <c r="P16" s="51">
        <f>'Source Data'!L16</f>
        <v>1328.06060205313</v>
      </c>
      <c r="Q16" s="80">
        <f t="shared" si="15"/>
        <v>0</v>
      </c>
      <c r="R16" s="94">
        <v>0</v>
      </c>
      <c r="S16" s="51"/>
      <c r="T16" s="51"/>
      <c r="U16" s="52">
        <f t="shared" si="1"/>
        <v>0</v>
      </c>
      <c r="V16" s="94">
        <f t="shared" si="2"/>
        <v>0</v>
      </c>
      <c r="W16" s="80">
        <f t="shared" si="16"/>
        <v>0</v>
      </c>
      <c r="X16" s="94">
        <f t="shared" si="17"/>
        <v>0</v>
      </c>
      <c r="Y16" s="51">
        <f>[1]Tangi!$G16</f>
        <v>0</v>
      </c>
      <c r="Z16" s="94">
        <f t="shared" si="18"/>
        <v>0</v>
      </c>
      <c r="AA16" s="53"/>
      <c r="AB16" s="51">
        <f t="shared" si="19"/>
        <v>0</v>
      </c>
      <c r="AC16" s="95">
        <f t="shared" si="20"/>
        <v>0</v>
      </c>
      <c r="AD16" s="95">
        <f t="shared" si="3"/>
        <v>0</v>
      </c>
      <c r="AE16" s="71">
        <f>'Source Data'!N16</f>
        <v>7747</v>
      </c>
      <c r="AF16" s="91">
        <f t="shared" si="4"/>
        <v>0</v>
      </c>
      <c r="AG16" s="272"/>
      <c r="AH16" s="71">
        <f t="shared" si="21"/>
        <v>0</v>
      </c>
      <c r="AI16" s="272"/>
      <c r="AJ16" s="72">
        <f t="shared" si="5"/>
        <v>0</v>
      </c>
      <c r="AK16" s="73">
        <f t="shared" si="6"/>
        <v>0</v>
      </c>
      <c r="AL16" s="91">
        <f t="shared" si="22"/>
        <v>0</v>
      </c>
      <c r="AM16" s="82">
        <f t="shared" si="23"/>
        <v>0</v>
      </c>
      <c r="AN16" s="91">
        <f t="shared" si="24"/>
        <v>0</v>
      </c>
      <c r="AO16" s="51">
        <f>[1]Tangi!$M16</f>
        <v>0</v>
      </c>
      <c r="AP16" s="91">
        <f t="shared" si="25"/>
        <v>0</v>
      </c>
      <c r="AQ16" s="72"/>
      <c r="AR16" s="72">
        <f t="shared" si="26"/>
        <v>0</v>
      </c>
      <c r="AS16" s="91">
        <f t="shared" si="27"/>
        <v>0</v>
      </c>
      <c r="AT16" s="81">
        <f t="shared" si="7"/>
        <v>0</v>
      </c>
      <c r="AU16" s="88">
        <f t="shared" si="8"/>
        <v>0</v>
      </c>
      <c r="AV16" s="116"/>
      <c r="AW16" s="80"/>
      <c r="AX16" s="80">
        <f t="shared" si="9"/>
        <v>0</v>
      </c>
      <c r="AY16" s="80">
        <f t="shared" si="10"/>
        <v>0</v>
      </c>
    </row>
    <row r="17" spans="1:51" ht="16.149999999999999" customHeight="1" x14ac:dyDescent="0.2">
      <c r="A17" s="58">
        <v>11</v>
      </c>
      <c r="B17" s="59" t="s">
        <v>16</v>
      </c>
      <c r="C17" s="270">
        <f>'8_2.1.18 SIS'!AN17</f>
        <v>0</v>
      </c>
      <c r="D17" s="60">
        <f>'Source Data'!H17</f>
        <v>5710.1347819377015</v>
      </c>
      <c r="E17" s="65">
        <f t="shared" si="11"/>
        <v>0</v>
      </c>
      <c r="F17" s="289"/>
      <c r="G17" s="60">
        <f>'Source Data'!I17</f>
        <v>720.86562862338462</v>
      </c>
      <c r="H17" s="65">
        <f t="shared" si="12"/>
        <v>0</v>
      </c>
      <c r="I17" s="289"/>
      <c r="J17" s="60">
        <f>'Source Data'!J17</f>
        <v>196.59971689728673</v>
      </c>
      <c r="K17" s="65">
        <f t="shared" si="13"/>
        <v>0</v>
      </c>
      <c r="L17" s="289"/>
      <c r="M17" s="60">
        <f>'Source Data'!K17</f>
        <v>4914.9929224321686</v>
      </c>
      <c r="N17" s="65">
        <f t="shared" si="14"/>
        <v>0</v>
      </c>
      <c r="O17" s="289"/>
      <c r="P17" s="60">
        <f>'Source Data'!L17</f>
        <v>1965.9971689728673</v>
      </c>
      <c r="Q17" s="65">
        <f t="shared" si="15"/>
        <v>0</v>
      </c>
      <c r="R17" s="92">
        <v>0</v>
      </c>
      <c r="S17" s="60"/>
      <c r="T17" s="60"/>
      <c r="U17" s="61">
        <f t="shared" si="1"/>
        <v>0</v>
      </c>
      <c r="V17" s="92">
        <f t="shared" si="2"/>
        <v>0</v>
      </c>
      <c r="W17" s="65">
        <f t="shared" si="16"/>
        <v>0</v>
      </c>
      <c r="X17" s="92">
        <f t="shared" si="17"/>
        <v>0</v>
      </c>
      <c r="Y17" s="60">
        <f>[1]Tangi!$G17</f>
        <v>0</v>
      </c>
      <c r="Z17" s="92">
        <f t="shared" si="18"/>
        <v>0</v>
      </c>
      <c r="AA17" s="60"/>
      <c r="AB17" s="60">
        <f t="shared" si="19"/>
        <v>0</v>
      </c>
      <c r="AC17" s="92">
        <f t="shared" si="20"/>
        <v>0</v>
      </c>
      <c r="AD17" s="96">
        <f t="shared" si="3"/>
        <v>0</v>
      </c>
      <c r="AE17" s="66">
        <f>'Source Data'!N17</f>
        <v>3310</v>
      </c>
      <c r="AF17" s="89">
        <f t="shared" si="4"/>
        <v>0</v>
      </c>
      <c r="AG17" s="270"/>
      <c r="AH17" s="66">
        <f t="shared" si="21"/>
        <v>0</v>
      </c>
      <c r="AI17" s="270"/>
      <c r="AJ17" s="68">
        <f t="shared" si="5"/>
        <v>0</v>
      </c>
      <c r="AK17" s="67">
        <f t="shared" si="6"/>
        <v>0</v>
      </c>
      <c r="AL17" s="89">
        <f t="shared" si="22"/>
        <v>0</v>
      </c>
      <c r="AM17" s="70">
        <f t="shared" si="23"/>
        <v>0</v>
      </c>
      <c r="AN17" s="89">
        <f t="shared" si="24"/>
        <v>0</v>
      </c>
      <c r="AO17" s="60">
        <f>[1]Tangi!$M17</f>
        <v>0</v>
      </c>
      <c r="AP17" s="89">
        <f t="shared" si="25"/>
        <v>0</v>
      </c>
      <c r="AQ17" s="68"/>
      <c r="AR17" s="68">
        <f t="shared" si="26"/>
        <v>0</v>
      </c>
      <c r="AS17" s="89">
        <f t="shared" si="27"/>
        <v>0</v>
      </c>
      <c r="AT17" s="69">
        <f t="shared" si="7"/>
        <v>0</v>
      </c>
      <c r="AU17" s="86">
        <f t="shared" si="8"/>
        <v>0</v>
      </c>
      <c r="AV17" s="116"/>
      <c r="AW17" s="65"/>
      <c r="AX17" s="65">
        <f t="shared" si="9"/>
        <v>0</v>
      </c>
      <c r="AY17" s="65">
        <f t="shared" si="10"/>
        <v>0</v>
      </c>
    </row>
    <row r="18" spans="1:51" ht="16.149999999999999" customHeight="1" x14ac:dyDescent="0.2">
      <c r="A18" s="54">
        <v>12</v>
      </c>
      <c r="B18" s="55" t="s">
        <v>17</v>
      </c>
      <c r="C18" s="271">
        <f>'8_2.1.18 SIS'!AN18</f>
        <v>0</v>
      </c>
      <c r="D18" s="56">
        <f>'Source Data'!H18</f>
        <v>2970.5124583417528</v>
      </c>
      <c r="E18" s="74">
        <f t="shared" si="11"/>
        <v>0</v>
      </c>
      <c r="F18" s="290"/>
      <c r="G18" s="56">
        <f>'Source Data'!I18</f>
        <v>374.0615666318472</v>
      </c>
      <c r="H18" s="74">
        <f t="shared" si="12"/>
        <v>0</v>
      </c>
      <c r="I18" s="290"/>
      <c r="J18" s="56">
        <f>'Source Data'!J18</f>
        <v>102.01679089959471</v>
      </c>
      <c r="K18" s="74">
        <f t="shared" si="13"/>
        <v>0</v>
      </c>
      <c r="L18" s="290"/>
      <c r="M18" s="56">
        <f>'Source Data'!K18</f>
        <v>2550.4197724898677</v>
      </c>
      <c r="N18" s="74">
        <f t="shared" si="14"/>
        <v>0</v>
      </c>
      <c r="O18" s="290"/>
      <c r="P18" s="56">
        <f>'Source Data'!L18</f>
        <v>1020.1679089959471</v>
      </c>
      <c r="Q18" s="74">
        <f t="shared" si="15"/>
        <v>0</v>
      </c>
      <c r="R18" s="93">
        <v>0</v>
      </c>
      <c r="S18" s="56"/>
      <c r="T18" s="56"/>
      <c r="U18" s="57">
        <f t="shared" si="1"/>
        <v>0</v>
      </c>
      <c r="V18" s="93">
        <f t="shared" si="2"/>
        <v>0</v>
      </c>
      <c r="W18" s="74">
        <f t="shared" si="16"/>
        <v>0</v>
      </c>
      <c r="X18" s="93">
        <f t="shared" si="17"/>
        <v>0</v>
      </c>
      <c r="Y18" s="56">
        <f>[1]Tangi!$G18</f>
        <v>0</v>
      </c>
      <c r="Z18" s="93">
        <f t="shared" si="18"/>
        <v>0</v>
      </c>
      <c r="AA18" s="56"/>
      <c r="AB18" s="56">
        <f t="shared" si="19"/>
        <v>0</v>
      </c>
      <c r="AC18" s="93">
        <f t="shared" si="20"/>
        <v>0</v>
      </c>
      <c r="AD18" s="97">
        <f t="shared" si="3"/>
        <v>0</v>
      </c>
      <c r="AE18" s="75">
        <f>'Source Data'!N18</f>
        <v>6410</v>
      </c>
      <c r="AF18" s="90">
        <f t="shared" si="4"/>
        <v>0</v>
      </c>
      <c r="AG18" s="271"/>
      <c r="AH18" s="75">
        <f t="shared" si="21"/>
        <v>0</v>
      </c>
      <c r="AI18" s="271"/>
      <c r="AJ18" s="77">
        <f t="shared" si="5"/>
        <v>0</v>
      </c>
      <c r="AK18" s="76">
        <f t="shared" si="6"/>
        <v>0</v>
      </c>
      <c r="AL18" s="90">
        <f t="shared" si="22"/>
        <v>0</v>
      </c>
      <c r="AM18" s="79">
        <f t="shared" si="23"/>
        <v>0</v>
      </c>
      <c r="AN18" s="90">
        <f t="shared" si="24"/>
        <v>0</v>
      </c>
      <c r="AO18" s="56">
        <f>[1]Tangi!$M18</f>
        <v>0</v>
      </c>
      <c r="AP18" s="90">
        <f t="shared" si="25"/>
        <v>0</v>
      </c>
      <c r="AQ18" s="77"/>
      <c r="AR18" s="77">
        <f t="shared" si="26"/>
        <v>0</v>
      </c>
      <c r="AS18" s="90">
        <f t="shared" si="27"/>
        <v>0</v>
      </c>
      <c r="AT18" s="78">
        <f t="shared" si="7"/>
        <v>0</v>
      </c>
      <c r="AU18" s="87">
        <f t="shared" si="8"/>
        <v>0</v>
      </c>
      <c r="AV18" s="116"/>
      <c r="AW18" s="74"/>
      <c r="AX18" s="74">
        <f t="shared" si="9"/>
        <v>0</v>
      </c>
      <c r="AY18" s="74">
        <f t="shared" si="10"/>
        <v>0</v>
      </c>
    </row>
    <row r="19" spans="1:51" ht="16.149999999999999" customHeight="1" x14ac:dyDescent="0.2">
      <c r="A19" s="54">
        <v>13</v>
      </c>
      <c r="B19" s="55" t="s">
        <v>18</v>
      </c>
      <c r="C19" s="271">
        <f>'8_2.1.18 SIS'!AN19</f>
        <v>0</v>
      </c>
      <c r="D19" s="56">
        <f>'Source Data'!H19</f>
        <v>5498.1587066365764</v>
      </c>
      <c r="E19" s="74">
        <f t="shared" si="11"/>
        <v>0</v>
      </c>
      <c r="F19" s="290"/>
      <c r="G19" s="56">
        <f>'Source Data'!I19</f>
        <v>725.51734025343501</v>
      </c>
      <c r="H19" s="74">
        <f t="shared" si="12"/>
        <v>0</v>
      </c>
      <c r="I19" s="290"/>
      <c r="J19" s="56">
        <f>'Source Data'!J19</f>
        <v>197.86836552366407</v>
      </c>
      <c r="K19" s="74">
        <f t="shared" si="13"/>
        <v>0</v>
      </c>
      <c r="L19" s="290"/>
      <c r="M19" s="56">
        <f>'Source Data'!K19</f>
        <v>4946.7091380916027</v>
      </c>
      <c r="N19" s="74">
        <f t="shared" si="14"/>
        <v>0</v>
      </c>
      <c r="O19" s="290"/>
      <c r="P19" s="56">
        <f>'Source Data'!L19</f>
        <v>1978.6836552366412</v>
      </c>
      <c r="Q19" s="74">
        <f t="shared" si="15"/>
        <v>0</v>
      </c>
      <c r="R19" s="93">
        <v>0</v>
      </c>
      <c r="S19" s="56"/>
      <c r="T19" s="56"/>
      <c r="U19" s="57">
        <f t="shared" si="1"/>
        <v>0</v>
      </c>
      <c r="V19" s="93">
        <f t="shared" si="2"/>
        <v>0</v>
      </c>
      <c r="W19" s="74">
        <f t="shared" si="16"/>
        <v>0</v>
      </c>
      <c r="X19" s="93">
        <f t="shared" si="17"/>
        <v>0</v>
      </c>
      <c r="Y19" s="56">
        <f>[1]Tangi!$G19</f>
        <v>0</v>
      </c>
      <c r="Z19" s="93">
        <f t="shared" si="18"/>
        <v>0</v>
      </c>
      <c r="AA19" s="56"/>
      <c r="AB19" s="56">
        <f t="shared" si="19"/>
        <v>0</v>
      </c>
      <c r="AC19" s="93">
        <f t="shared" si="20"/>
        <v>0</v>
      </c>
      <c r="AD19" s="97">
        <f t="shared" si="3"/>
        <v>0</v>
      </c>
      <c r="AE19" s="75">
        <f>'Source Data'!N19</f>
        <v>2773</v>
      </c>
      <c r="AF19" s="90">
        <f t="shared" si="4"/>
        <v>0</v>
      </c>
      <c r="AG19" s="271"/>
      <c r="AH19" s="75">
        <f t="shared" si="21"/>
        <v>0</v>
      </c>
      <c r="AI19" s="271"/>
      <c r="AJ19" s="77">
        <f t="shared" si="5"/>
        <v>0</v>
      </c>
      <c r="AK19" s="76">
        <f t="shared" si="6"/>
        <v>0</v>
      </c>
      <c r="AL19" s="90">
        <f t="shared" si="22"/>
        <v>0</v>
      </c>
      <c r="AM19" s="79">
        <f t="shared" si="23"/>
        <v>0</v>
      </c>
      <c r="AN19" s="90">
        <f t="shared" si="24"/>
        <v>0</v>
      </c>
      <c r="AO19" s="56">
        <f>[1]Tangi!$M19</f>
        <v>0</v>
      </c>
      <c r="AP19" s="90">
        <f t="shared" si="25"/>
        <v>0</v>
      </c>
      <c r="AQ19" s="77"/>
      <c r="AR19" s="77">
        <f t="shared" si="26"/>
        <v>0</v>
      </c>
      <c r="AS19" s="90">
        <f t="shared" si="27"/>
        <v>0</v>
      </c>
      <c r="AT19" s="78">
        <f t="shared" si="7"/>
        <v>0</v>
      </c>
      <c r="AU19" s="87">
        <f t="shared" si="8"/>
        <v>0</v>
      </c>
      <c r="AV19" s="116"/>
      <c r="AW19" s="74"/>
      <c r="AX19" s="74">
        <f t="shared" si="9"/>
        <v>0</v>
      </c>
      <c r="AY19" s="74">
        <f t="shared" si="10"/>
        <v>0</v>
      </c>
    </row>
    <row r="20" spans="1:51" ht="16.149999999999999" customHeight="1" x14ac:dyDescent="0.2">
      <c r="A20" s="54">
        <v>14</v>
      </c>
      <c r="B20" s="55" t="s">
        <v>19</v>
      </c>
      <c r="C20" s="271">
        <f>'8_2.1.18 SIS'!AN20</f>
        <v>0</v>
      </c>
      <c r="D20" s="56">
        <f>'Source Data'!H20</f>
        <v>5011.2312545353479</v>
      </c>
      <c r="E20" s="74">
        <f t="shared" si="11"/>
        <v>0</v>
      </c>
      <c r="F20" s="290"/>
      <c r="G20" s="56">
        <f>'Source Data'!I20</f>
        <v>644.89230424636412</v>
      </c>
      <c r="H20" s="74">
        <f t="shared" si="12"/>
        <v>0</v>
      </c>
      <c r="I20" s="290"/>
      <c r="J20" s="56">
        <f>'Source Data'!J20</f>
        <v>175.87971933991753</v>
      </c>
      <c r="K20" s="74">
        <f t="shared" si="13"/>
        <v>0</v>
      </c>
      <c r="L20" s="290"/>
      <c r="M20" s="56">
        <f>'Source Data'!K20</f>
        <v>4396.9929834979375</v>
      </c>
      <c r="N20" s="74">
        <f t="shared" si="14"/>
        <v>0</v>
      </c>
      <c r="O20" s="290"/>
      <c r="P20" s="56">
        <f>'Source Data'!L20</f>
        <v>1758.7971933991751</v>
      </c>
      <c r="Q20" s="74">
        <f t="shared" si="15"/>
        <v>0</v>
      </c>
      <c r="R20" s="93">
        <v>0</v>
      </c>
      <c r="S20" s="56"/>
      <c r="T20" s="56"/>
      <c r="U20" s="57">
        <f t="shared" si="1"/>
        <v>0</v>
      </c>
      <c r="V20" s="93">
        <f t="shared" si="2"/>
        <v>0</v>
      </c>
      <c r="W20" s="74">
        <f t="shared" si="16"/>
        <v>0</v>
      </c>
      <c r="X20" s="93">
        <f t="shared" si="17"/>
        <v>0</v>
      </c>
      <c r="Y20" s="56">
        <f>[1]Tangi!$G20</f>
        <v>0</v>
      </c>
      <c r="Z20" s="93">
        <f t="shared" si="18"/>
        <v>0</v>
      </c>
      <c r="AA20" s="56"/>
      <c r="AB20" s="56">
        <f t="shared" si="19"/>
        <v>0</v>
      </c>
      <c r="AC20" s="93">
        <f t="shared" si="20"/>
        <v>0</v>
      </c>
      <c r="AD20" s="97">
        <f t="shared" si="3"/>
        <v>0</v>
      </c>
      <c r="AE20" s="75">
        <f>'Source Data'!N20</f>
        <v>3207</v>
      </c>
      <c r="AF20" s="90">
        <f t="shared" si="4"/>
        <v>0</v>
      </c>
      <c r="AG20" s="271"/>
      <c r="AH20" s="75">
        <f t="shared" si="21"/>
        <v>0</v>
      </c>
      <c r="AI20" s="271"/>
      <c r="AJ20" s="77">
        <f t="shared" si="5"/>
        <v>0</v>
      </c>
      <c r="AK20" s="76">
        <f t="shared" si="6"/>
        <v>0</v>
      </c>
      <c r="AL20" s="90">
        <f t="shared" si="22"/>
        <v>0</v>
      </c>
      <c r="AM20" s="79">
        <f t="shared" si="23"/>
        <v>0</v>
      </c>
      <c r="AN20" s="90">
        <f t="shared" si="24"/>
        <v>0</v>
      </c>
      <c r="AO20" s="56">
        <f>[1]Tangi!$M20</f>
        <v>0</v>
      </c>
      <c r="AP20" s="90">
        <f t="shared" si="25"/>
        <v>0</v>
      </c>
      <c r="AQ20" s="77"/>
      <c r="AR20" s="77">
        <f t="shared" si="26"/>
        <v>0</v>
      </c>
      <c r="AS20" s="90">
        <f t="shared" si="27"/>
        <v>0</v>
      </c>
      <c r="AT20" s="78">
        <f t="shared" si="7"/>
        <v>0</v>
      </c>
      <c r="AU20" s="87">
        <f t="shared" si="8"/>
        <v>0</v>
      </c>
      <c r="AV20" s="116"/>
      <c r="AW20" s="74"/>
      <c r="AX20" s="74">
        <f t="shared" si="9"/>
        <v>0</v>
      </c>
      <c r="AY20" s="74">
        <f t="shared" si="10"/>
        <v>0</v>
      </c>
    </row>
    <row r="21" spans="1:51" ht="16.149999999999999" customHeight="1" x14ac:dyDescent="0.2">
      <c r="A21" s="49">
        <v>15</v>
      </c>
      <c r="B21" s="50" t="s">
        <v>20</v>
      </c>
      <c r="C21" s="272">
        <f>'8_2.1.18 SIS'!AN21</f>
        <v>0</v>
      </c>
      <c r="D21" s="51">
        <f>'Source Data'!H21</f>
        <v>5066.2622105753844</v>
      </c>
      <c r="E21" s="80">
        <f t="shared" si="11"/>
        <v>0</v>
      </c>
      <c r="F21" s="291"/>
      <c r="G21" s="51">
        <f>'Source Data'!I21</f>
        <v>701.0216863265847</v>
      </c>
      <c r="H21" s="80">
        <f t="shared" si="12"/>
        <v>0</v>
      </c>
      <c r="I21" s="291"/>
      <c r="J21" s="51">
        <f>'Source Data'!J21</f>
        <v>191.18773263452312</v>
      </c>
      <c r="K21" s="80">
        <f t="shared" si="13"/>
        <v>0</v>
      </c>
      <c r="L21" s="291"/>
      <c r="M21" s="51">
        <f>'Source Data'!K21</f>
        <v>4779.6933158630773</v>
      </c>
      <c r="N21" s="80">
        <f t="shared" si="14"/>
        <v>0</v>
      </c>
      <c r="O21" s="291"/>
      <c r="P21" s="51">
        <f>'Source Data'!L21</f>
        <v>1911.8773263452308</v>
      </c>
      <c r="Q21" s="80">
        <f t="shared" si="15"/>
        <v>0</v>
      </c>
      <c r="R21" s="94">
        <v>0</v>
      </c>
      <c r="S21" s="51"/>
      <c r="T21" s="51"/>
      <c r="U21" s="52">
        <f t="shared" si="1"/>
        <v>0</v>
      </c>
      <c r="V21" s="94">
        <f t="shared" si="2"/>
        <v>0</v>
      </c>
      <c r="W21" s="80">
        <f t="shared" si="16"/>
        <v>0</v>
      </c>
      <c r="X21" s="94">
        <f t="shared" si="17"/>
        <v>0</v>
      </c>
      <c r="Y21" s="51">
        <f>[1]Tangi!$G21</f>
        <v>0</v>
      </c>
      <c r="Z21" s="94">
        <f t="shared" si="18"/>
        <v>0</v>
      </c>
      <c r="AA21" s="53"/>
      <c r="AB21" s="51">
        <f t="shared" si="19"/>
        <v>0</v>
      </c>
      <c r="AC21" s="95">
        <f t="shared" si="20"/>
        <v>0</v>
      </c>
      <c r="AD21" s="95">
        <f t="shared" si="3"/>
        <v>0</v>
      </c>
      <c r="AE21" s="71">
        <f>'Source Data'!N21</f>
        <v>2896</v>
      </c>
      <c r="AF21" s="91">
        <f t="shared" si="4"/>
        <v>0</v>
      </c>
      <c r="AG21" s="272"/>
      <c r="AH21" s="71">
        <f t="shared" si="21"/>
        <v>0</v>
      </c>
      <c r="AI21" s="272"/>
      <c r="AJ21" s="72">
        <f t="shared" si="5"/>
        <v>0</v>
      </c>
      <c r="AK21" s="73">
        <f t="shared" si="6"/>
        <v>0</v>
      </c>
      <c r="AL21" s="91">
        <f t="shared" si="22"/>
        <v>0</v>
      </c>
      <c r="AM21" s="82">
        <f t="shared" si="23"/>
        <v>0</v>
      </c>
      <c r="AN21" s="91">
        <f t="shared" si="24"/>
        <v>0</v>
      </c>
      <c r="AO21" s="51">
        <f>[1]Tangi!$M21</f>
        <v>0</v>
      </c>
      <c r="AP21" s="91">
        <f t="shared" si="25"/>
        <v>0</v>
      </c>
      <c r="AQ21" s="72"/>
      <c r="AR21" s="72">
        <f t="shared" si="26"/>
        <v>0</v>
      </c>
      <c r="AS21" s="91">
        <f t="shared" si="27"/>
        <v>0</v>
      </c>
      <c r="AT21" s="81">
        <f t="shared" si="7"/>
        <v>0</v>
      </c>
      <c r="AU21" s="88">
        <f t="shared" si="8"/>
        <v>0</v>
      </c>
      <c r="AV21" s="116"/>
      <c r="AW21" s="80"/>
      <c r="AX21" s="80">
        <f t="shared" si="9"/>
        <v>0</v>
      </c>
      <c r="AY21" s="80">
        <f t="shared" si="10"/>
        <v>0</v>
      </c>
    </row>
    <row r="22" spans="1:51" ht="16.149999999999999" customHeight="1" x14ac:dyDescent="0.2">
      <c r="A22" s="58">
        <v>16</v>
      </c>
      <c r="B22" s="59" t="s">
        <v>21</v>
      </c>
      <c r="C22" s="270">
        <f>'8_2.1.18 SIS'!AN22</f>
        <v>0</v>
      </c>
      <c r="D22" s="60">
        <f>'Source Data'!H22</f>
        <v>2365.2515167166002</v>
      </c>
      <c r="E22" s="65">
        <f t="shared" si="11"/>
        <v>0</v>
      </c>
      <c r="F22" s="289"/>
      <c r="G22" s="60">
        <f>'Source Data'!I22</f>
        <v>332.11179417298291</v>
      </c>
      <c r="H22" s="65">
        <f t="shared" si="12"/>
        <v>0</v>
      </c>
      <c r="I22" s="289"/>
      <c r="J22" s="60">
        <f>'Source Data'!J22</f>
        <v>90.57594386535898</v>
      </c>
      <c r="K22" s="65">
        <f t="shared" si="13"/>
        <v>0</v>
      </c>
      <c r="L22" s="289"/>
      <c r="M22" s="60">
        <f>'Source Data'!K22</f>
        <v>2264.3985966339742</v>
      </c>
      <c r="N22" s="65">
        <f t="shared" si="14"/>
        <v>0</v>
      </c>
      <c r="O22" s="289"/>
      <c r="P22" s="60">
        <f>'Source Data'!L22</f>
        <v>905.75943865358965</v>
      </c>
      <c r="Q22" s="65">
        <f t="shared" si="15"/>
        <v>0</v>
      </c>
      <c r="R22" s="92">
        <v>0</v>
      </c>
      <c r="S22" s="60"/>
      <c r="T22" s="60"/>
      <c r="U22" s="61">
        <f t="shared" si="1"/>
        <v>0</v>
      </c>
      <c r="V22" s="92">
        <f t="shared" si="2"/>
        <v>0</v>
      </c>
      <c r="W22" s="65">
        <f t="shared" si="16"/>
        <v>0</v>
      </c>
      <c r="X22" s="92">
        <f t="shared" si="17"/>
        <v>0</v>
      </c>
      <c r="Y22" s="60">
        <f>[1]Tangi!$G22</f>
        <v>0</v>
      </c>
      <c r="Z22" s="92">
        <f t="shared" si="18"/>
        <v>0</v>
      </c>
      <c r="AA22" s="60"/>
      <c r="AB22" s="60">
        <f t="shared" si="19"/>
        <v>0</v>
      </c>
      <c r="AC22" s="92">
        <f t="shared" si="20"/>
        <v>0</v>
      </c>
      <c r="AD22" s="96">
        <f t="shared" si="3"/>
        <v>0</v>
      </c>
      <c r="AE22" s="66">
        <f>'Source Data'!N22</f>
        <v>11958</v>
      </c>
      <c r="AF22" s="89">
        <f t="shared" si="4"/>
        <v>0</v>
      </c>
      <c r="AG22" s="270"/>
      <c r="AH22" s="66">
        <f t="shared" si="21"/>
        <v>0</v>
      </c>
      <c r="AI22" s="270"/>
      <c r="AJ22" s="68">
        <f t="shared" si="5"/>
        <v>0</v>
      </c>
      <c r="AK22" s="67">
        <f t="shared" si="6"/>
        <v>0</v>
      </c>
      <c r="AL22" s="89">
        <f t="shared" si="22"/>
        <v>0</v>
      </c>
      <c r="AM22" s="70">
        <f t="shared" si="23"/>
        <v>0</v>
      </c>
      <c r="AN22" s="89">
        <f t="shared" si="24"/>
        <v>0</v>
      </c>
      <c r="AO22" s="60">
        <f>[1]Tangi!$M22</f>
        <v>0</v>
      </c>
      <c r="AP22" s="89">
        <f t="shared" si="25"/>
        <v>0</v>
      </c>
      <c r="AQ22" s="68"/>
      <c r="AR22" s="68">
        <f t="shared" si="26"/>
        <v>0</v>
      </c>
      <c r="AS22" s="89">
        <f t="shared" si="27"/>
        <v>0</v>
      </c>
      <c r="AT22" s="69">
        <f t="shared" si="7"/>
        <v>0</v>
      </c>
      <c r="AU22" s="86">
        <f t="shared" si="8"/>
        <v>0</v>
      </c>
      <c r="AV22" s="116"/>
      <c r="AW22" s="65"/>
      <c r="AX22" s="65">
        <f t="shared" si="9"/>
        <v>0</v>
      </c>
      <c r="AY22" s="65">
        <f t="shared" si="10"/>
        <v>0</v>
      </c>
    </row>
    <row r="23" spans="1:51" ht="16.149999999999999" customHeight="1" x14ac:dyDescent="0.2">
      <c r="A23" s="54">
        <v>17</v>
      </c>
      <c r="B23" s="55" t="s">
        <v>22</v>
      </c>
      <c r="C23" s="271">
        <f>'8_2.1.18 SIS'!AN23</f>
        <v>0</v>
      </c>
      <c r="D23" s="56">
        <f>'Source Data'!H23</f>
        <v>3197.8562864796509</v>
      </c>
      <c r="E23" s="74">
        <f t="shared" si="11"/>
        <v>0</v>
      </c>
      <c r="F23" s="290"/>
      <c r="G23" s="56">
        <f>'Source Data'!I23</f>
        <v>404.99760461581491</v>
      </c>
      <c r="H23" s="74">
        <f t="shared" si="12"/>
        <v>0</v>
      </c>
      <c r="I23" s="290"/>
      <c r="J23" s="56">
        <f>'Source Data'!J23</f>
        <v>110.45389216794953</v>
      </c>
      <c r="K23" s="74">
        <f t="shared" si="13"/>
        <v>0</v>
      </c>
      <c r="L23" s="290"/>
      <c r="M23" s="56">
        <f>'Source Data'!K23</f>
        <v>2761.3473041987377</v>
      </c>
      <c r="N23" s="74">
        <f t="shared" si="14"/>
        <v>0</v>
      </c>
      <c r="O23" s="290"/>
      <c r="P23" s="56">
        <f>'Source Data'!L23</f>
        <v>1104.5389216794952</v>
      </c>
      <c r="Q23" s="74">
        <f t="shared" si="15"/>
        <v>0</v>
      </c>
      <c r="R23" s="93">
        <v>0</v>
      </c>
      <c r="S23" s="56"/>
      <c r="T23" s="56"/>
      <c r="U23" s="57">
        <f t="shared" si="1"/>
        <v>0</v>
      </c>
      <c r="V23" s="93">
        <f t="shared" si="2"/>
        <v>0</v>
      </c>
      <c r="W23" s="74">
        <f t="shared" si="16"/>
        <v>0</v>
      </c>
      <c r="X23" s="93">
        <f t="shared" si="17"/>
        <v>0</v>
      </c>
      <c r="Y23" s="56">
        <f>[1]Tangi!$G23</f>
        <v>0</v>
      </c>
      <c r="Z23" s="93">
        <f t="shared" si="18"/>
        <v>0</v>
      </c>
      <c r="AA23" s="56"/>
      <c r="AB23" s="56">
        <f t="shared" si="19"/>
        <v>0</v>
      </c>
      <c r="AC23" s="93">
        <f t="shared" si="20"/>
        <v>0</v>
      </c>
      <c r="AD23" s="97">
        <f t="shared" si="3"/>
        <v>0</v>
      </c>
      <c r="AE23" s="75">
        <f>'Source Data'!N23</f>
        <v>7667</v>
      </c>
      <c r="AF23" s="90">
        <f t="shared" si="4"/>
        <v>0</v>
      </c>
      <c r="AG23" s="271"/>
      <c r="AH23" s="75">
        <f>AG23*AE23</f>
        <v>0</v>
      </c>
      <c r="AI23" s="271"/>
      <c r="AJ23" s="77">
        <f t="shared" si="5"/>
        <v>0</v>
      </c>
      <c r="AK23" s="76">
        <f t="shared" si="6"/>
        <v>0</v>
      </c>
      <c r="AL23" s="90">
        <f t="shared" si="22"/>
        <v>0</v>
      </c>
      <c r="AM23" s="79">
        <f t="shared" si="23"/>
        <v>0</v>
      </c>
      <c r="AN23" s="90">
        <f t="shared" si="24"/>
        <v>0</v>
      </c>
      <c r="AO23" s="56">
        <f>[1]Tangi!$M23</f>
        <v>0</v>
      </c>
      <c r="AP23" s="90">
        <f t="shared" si="25"/>
        <v>0</v>
      </c>
      <c r="AQ23" s="77"/>
      <c r="AR23" s="77">
        <f t="shared" si="26"/>
        <v>0</v>
      </c>
      <c r="AS23" s="90">
        <f t="shared" si="27"/>
        <v>0</v>
      </c>
      <c r="AT23" s="78">
        <f t="shared" si="7"/>
        <v>0</v>
      </c>
      <c r="AU23" s="87">
        <f t="shared" si="8"/>
        <v>0</v>
      </c>
      <c r="AV23" s="116"/>
      <c r="AW23" s="74"/>
      <c r="AX23" s="74">
        <f t="shared" si="9"/>
        <v>0</v>
      </c>
      <c r="AY23" s="74">
        <f t="shared" si="10"/>
        <v>0</v>
      </c>
    </row>
    <row r="24" spans="1:51" ht="16.149999999999999" customHeight="1" x14ac:dyDescent="0.2">
      <c r="A24" s="54">
        <v>18</v>
      </c>
      <c r="B24" s="55" t="s">
        <v>23</v>
      </c>
      <c r="C24" s="271">
        <f>'8_2.1.18 SIS'!AN24</f>
        <v>0</v>
      </c>
      <c r="D24" s="56">
        <f>'Source Data'!H24</f>
        <v>5126.6533122919036</v>
      </c>
      <c r="E24" s="74">
        <f t="shared" si="11"/>
        <v>0</v>
      </c>
      <c r="F24" s="290"/>
      <c r="G24" s="56">
        <f>'Source Data'!I24</f>
        <v>689.43182714981469</v>
      </c>
      <c r="H24" s="74">
        <f t="shared" si="12"/>
        <v>0</v>
      </c>
      <c r="I24" s="290"/>
      <c r="J24" s="56">
        <f>'Source Data'!J24</f>
        <v>188.02686194994951</v>
      </c>
      <c r="K24" s="74">
        <f t="shared" si="13"/>
        <v>0</v>
      </c>
      <c r="L24" s="290"/>
      <c r="M24" s="56">
        <f>'Source Data'!K24</f>
        <v>4700.6715487487372</v>
      </c>
      <c r="N24" s="74">
        <f t="shared" si="14"/>
        <v>0</v>
      </c>
      <c r="O24" s="290"/>
      <c r="P24" s="56">
        <f>'Source Data'!L24</f>
        <v>0</v>
      </c>
      <c r="Q24" s="74">
        <f t="shared" si="15"/>
        <v>0</v>
      </c>
      <c r="R24" s="93">
        <v>0</v>
      </c>
      <c r="S24" s="56"/>
      <c r="T24" s="56"/>
      <c r="U24" s="57">
        <f t="shared" si="1"/>
        <v>0</v>
      </c>
      <c r="V24" s="93">
        <f t="shared" si="2"/>
        <v>0</v>
      </c>
      <c r="W24" s="74">
        <f t="shared" si="16"/>
        <v>0</v>
      </c>
      <c r="X24" s="93">
        <f t="shared" si="17"/>
        <v>0</v>
      </c>
      <c r="Y24" s="56">
        <f>[1]Tangi!$G24</f>
        <v>0</v>
      </c>
      <c r="Z24" s="93">
        <f t="shared" si="18"/>
        <v>0</v>
      </c>
      <c r="AA24" s="56"/>
      <c r="AB24" s="56">
        <f t="shared" si="19"/>
        <v>0</v>
      </c>
      <c r="AC24" s="93">
        <f t="shared" si="20"/>
        <v>0</v>
      </c>
      <c r="AD24" s="97">
        <f t="shared" si="3"/>
        <v>0</v>
      </c>
      <c r="AE24" s="75">
        <f>'Source Data'!N24</f>
        <v>3448</v>
      </c>
      <c r="AF24" s="90">
        <f t="shared" si="4"/>
        <v>0</v>
      </c>
      <c r="AG24" s="271"/>
      <c r="AH24" s="75">
        <f t="shared" si="21"/>
        <v>0</v>
      </c>
      <c r="AI24" s="271"/>
      <c r="AJ24" s="77">
        <f t="shared" si="5"/>
        <v>0</v>
      </c>
      <c r="AK24" s="76">
        <f t="shared" si="6"/>
        <v>0</v>
      </c>
      <c r="AL24" s="90">
        <f t="shared" si="22"/>
        <v>0</v>
      </c>
      <c r="AM24" s="79">
        <f t="shared" si="23"/>
        <v>0</v>
      </c>
      <c r="AN24" s="90">
        <f t="shared" si="24"/>
        <v>0</v>
      </c>
      <c r="AO24" s="56">
        <f>[1]Tangi!$M24</f>
        <v>0</v>
      </c>
      <c r="AP24" s="90">
        <f t="shared" si="25"/>
        <v>0</v>
      </c>
      <c r="AQ24" s="77"/>
      <c r="AR24" s="77">
        <f t="shared" si="26"/>
        <v>0</v>
      </c>
      <c r="AS24" s="90">
        <f t="shared" si="27"/>
        <v>0</v>
      </c>
      <c r="AT24" s="78">
        <f t="shared" si="7"/>
        <v>0</v>
      </c>
      <c r="AU24" s="87">
        <f t="shared" si="8"/>
        <v>0</v>
      </c>
      <c r="AV24" s="116"/>
      <c r="AW24" s="74"/>
      <c r="AX24" s="74">
        <f t="shared" si="9"/>
        <v>0</v>
      </c>
      <c r="AY24" s="74">
        <f t="shared" si="10"/>
        <v>0</v>
      </c>
    </row>
    <row r="25" spans="1:51" ht="16.149999999999999" customHeight="1" x14ac:dyDescent="0.2">
      <c r="A25" s="54">
        <v>19</v>
      </c>
      <c r="B25" s="55" t="s">
        <v>24</v>
      </c>
      <c r="C25" s="271">
        <f>'8_2.1.18 SIS'!AN25</f>
        <v>0</v>
      </c>
      <c r="D25" s="56">
        <f>'Source Data'!H25</f>
        <v>4518.921408734529</v>
      </c>
      <c r="E25" s="74">
        <f t="shared" si="11"/>
        <v>0</v>
      </c>
      <c r="F25" s="290"/>
      <c r="G25" s="56">
        <f>'Source Data'!I25</f>
        <v>604.6851220204918</v>
      </c>
      <c r="H25" s="74">
        <f t="shared" si="12"/>
        <v>0</v>
      </c>
      <c r="I25" s="290"/>
      <c r="J25" s="56">
        <f>'Source Data'!J25</f>
        <v>164.91412418740686</v>
      </c>
      <c r="K25" s="74">
        <f t="shared" si="13"/>
        <v>0</v>
      </c>
      <c r="L25" s="290"/>
      <c r="M25" s="56">
        <f>'Source Data'!K25</f>
        <v>4122.8531046851722</v>
      </c>
      <c r="N25" s="74">
        <f t="shared" si="14"/>
        <v>0</v>
      </c>
      <c r="O25" s="290"/>
      <c r="P25" s="56">
        <f>'Source Data'!L25</f>
        <v>1649.1412418740688</v>
      </c>
      <c r="Q25" s="74">
        <f t="shared" si="15"/>
        <v>0</v>
      </c>
      <c r="R25" s="93">
        <v>0</v>
      </c>
      <c r="S25" s="56"/>
      <c r="T25" s="56"/>
      <c r="U25" s="57">
        <f t="shared" si="1"/>
        <v>0</v>
      </c>
      <c r="V25" s="93">
        <f t="shared" si="2"/>
        <v>0</v>
      </c>
      <c r="W25" s="74">
        <f t="shared" si="16"/>
        <v>0</v>
      </c>
      <c r="X25" s="93">
        <f t="shared" si="17"/>
        <v>0</v>
      </c>
      <c r="Y25" s="56">
        <f>[1]Tangi!$G25</f>
        <v>0</v>
      </c>
      <c r="Z25" s="93">
        <f t="shared" si="18"/>
        <v>0</v>
      </c>
      <c r="AA25" s="56"/>
      <c r="AB25" s="56">
        <f t="shared" si="19"/>
        <v>0</v>
      </c>
      <c r="AC25" s="93">
        <f t="shared" si="20"/>
        <v>0</v>
      </c>
      <c r="AD25" s="97">
        <f t="shared" si="3"/>
        <v>0</v>
      </c>
      <c r="AE25" s="75">
        <f>'Source Data'!N25</f>
        <v>3382</v>
      </c>
      <c r="AF25" s="90">
        <f t="shared" si="4"/>
        <v>0</v>
      </c>
      <c r="AG25" s="271"/>
      <c r="AH25" s="75">
        <f t="shared" si="21"/>
        <v>0</v>
      </c>
      <c r="AI25" s="271"/>
      <c r="AJ25" s="77">
        <f t="shared" si="5"/>
        <v>0</v>
      </c>
      <c r="AK25" s="76">
        <f t="shared" si="6"/>
        <v>0</v>
      </c>
      <c r="AL25" s="90">
        <f t="shared" si="22"/>
        <v>0</v>
      </c>
      <c r="AM25" s="79">
        <f t="shared" si="23"/>
        <v>0</v>
      </c>
      <c r="AN25" s="90">
        <f t="shared" si="24"/>
        <v>0</v>
      </c>
      <c r="AO25" s="56">
        <f>[1]Tangi!$M25</f>
        <v>0</v>
      </c>
      <c r="AP25" s="90">
        <f t="shared" si="25"/>
        <v>0</v>
      </c>
      <c r="AQ25" s="77"/>
      <c r="AR25" s="77">
        <f t="shared" si="26"/>
        <v>0</v>
      </c>
      <c r="AS25" s="90">
        <f t="shared" si="27"/>
        <v>0</v>
      </c>
      <c r="AT25" s="78">
        <f t="shared" si="7"/>
        <v>0</v>
      </c>
      <c r="AU25" s="87">
        <f t="shared" si="8"/>
        <v>0</v>
      </c>
      <c r="AV25" s="116"/>
      <c r="AW25" s="74"/>
      <c r="AX25" s="74">
        <f t="shared" si="9"/>
        <v>0</v>
      </c>
      <c r="AY25" s="74">
        <f t="shared" si="10"/>
        <v>0</v>
      </c>
    </row>
    <row r="26" spans="1:51" ht="16.149999999999999" customHeight="1" x14ac:dyDescent="0.2">
      <c r="A26" s="49">
        <v>20</v>
      </c>
      <c r="B26" s="50" t="s">
        <v>25</v>
      </c>
      <c r="C26" s="272">
        <f>'8_2.1.18 SIS'!AN26</f>
        <v>0</v>
      </c>
      <c r="D26" s="51">
        <f>'Source Data'!H26</f>
        <v>4820.2540944128086</v>
      </c>
      <c r="E26" s="80">
        <f t="shared" si="11"/>
        <v>0</v>
      </c>
      <c r="F26" s="291"/>
      <c r="G26" s="51">
        <f>'Source Data'!I26</f>
        <v>694.558500770818</v>
      </c>
      <c r="H26" s="80">
        <f t="shared" si="12"/>
        <v>0</v>
      </c>
      <c r="I26" s="291"/>
      <c r="J26" s="51">
        <f>'Source Data'!J26</f>
        <v>189.42504566476853</v>
      </c>
      <c r="K26" s="80">
        <f t="shared" si="13"/>
        <v>0</v>
      </c>
      <c r="L26" s="291"/>
      <c r="M26" s="51">
        <f>'Source Data'!K26</f>
        <v>4735.6261416192137</v>
      </c>
      <c r="N26" s="80">
        <f t="shared" si="14"/>
        <v>0</v>
      </c>
      <c r="O26" s="291"/>
      <c r="P26" s="51">
        <f>'Source Data'!L26</f>
        <v>1894.2504566476853</v>
      </c>
      <c r="Q26" s="80">
        <f t="shared" si="15"/>
        <v>0</v>
      </c>
      <c r="R26" s="94">
        <v>0</v>
      </c>
      <c r="S26" s="51"/>
      <c r="T26" s="51"/>
      <c r="U26" s="52">
        <f t="shared" si="1"/>
        <v>0</v>
      </c>
      <c r="V26" s="94">
        <f t="shared" si="2"/>
        <v>0</v>
      </c>
      <c r="W26" s="80">
        <f t="shared" si="16"/>
        <v>0</v>
      </c>
      <c r="X26" s="94">
        <f t="shared" si="17"/>
        <v>0</v>
      </c>
      <c r="Y26" s="51">
        <f>[1]Tangi!$G26</f>
        <v>0</v>
      </c>
      <c r="Z26" s="94">
        <f t="shared" si="18"/>
        <v>0</v>
      </c>
      <c r="AA26" s="53"/>
      <c r="AB26" s="51">
        <f t="shared" si="19"/>
        <v>0</v>
      </c>
      <c r="AC26" s="95">
        <f t="shared" si="20"/>
        <v>0</v>
      </c>
      <c r="AD26" s="95">
        <f t="shared" si="3"/>
        <v>0</v>
      </c>
      <c r="AE26" s="71">
        <f>'Source Data'!N26</f>
        <v>2473</v>
      </c>
      <c r="AF26" s="91">
        <f t="shared" si="4"/>
        <v>0</v>
      </c>
      <c r="AG26" s="272"/>
      <c r="AH26" s="71">
        <f t="shared" si="21"/>
        <v>0</v>
      </c>
      <c r="AI26" s="272"/>
      <c r="AJ26" s="72">
        <f t="shared" si="5"/>
        <v>0</v>
      </c>
      <c r="AK26" s="73">
        <f t="shared" si="6"/>
        <v>0</v>
      </c>
      <c r="AL26" s="91">
        <f t="shared" si="22"/>
        <v>0</v>
      </c>
      <c r="AM26" s="82">
        <f t="shared" si="23"/>
        <v>0</v>
      </c>
      <c r="AN26" s="91">
        <f t="shared" si="24"/>
        <v>0</v>
      </c>
      <c r="AO26" s="51">
        <f>[1]Tangi!$M26</f>
        <v>0</v>
      </c>
      <c r="AP26" s="91">
        <f t="shared" si="25"/>
        <v>0</v>
      </c>
      <c r="AQ26" s="72"/>
      <c r="AR26" s="72">
        <f t="shared" si="26"/>
        <v>0</v>
      </c>
      <c r="AS26" s="91">
        <f t="shared" si="27"/>
        <v>0</v>
      </c>
      <c r="AT26" s="81">
        <f t="shared" si="7"/>
        <v>0</v>
      </c>
      <c r="AU26" s="88">
        <f t="shared" si="8"/>
        <v>0</v>
      </c>
      <c r="AV26" s="116"/>
      <c r="AW26" s="80"/>
      <c r="AX26" s="80">
        <f t="shared" si="9"/>
        <v>0</v>
      </c>
      <c r="AY26" s="80">
        <f t="shared" si="10"/>
        <v>0</v>
      </c>
    </row>
    <row r="27" spans="1:51" ht="16.149999999999999" customHeight="1" x14ac:dyDescent="0.2">
      <c r="A27" s="58">
        <v>21</v>
      </c>
      <c r="B27" s="59" t="s">
        <v>26</v>
      </c>
      <c r="C27" s="270">
        <f>'8_2.1.18 SIS'!AN27</f>
        <v>0</v>
      </c>
      <c r="D27" s="60">
        <f>'Source Data'!H27</f>
        <v>4964.0768196326962</v>
      </c>
      <c r="E27" s="65">
        <f t="shared" si="11"/>
        <v>0</v>
      </c>
      <c r="F27" s="289"/>
      <c r="G27" s="60">
        <f>'Source Data'!I27</f>
        <v>705.05691404533979</v>
      </c>
      <c r="H27" s="65">
        <f t="shared" si="12"/>
        <v>0</v>
      </c>
      <c r="I27" s="289"/>
      <c r="J27" s="60">
        <f>'Source Data'!J27</f>
        <v>192.28824928509266</v>
      </c>
      <c r="K27" s="65">
        <f t="shared" si="13"/>
        <v>0</v>
      </c>
      <c r="L27" s="289"/>
      <c r="M27" s="60">
        <f>'Source Data'!K27</f>
        <v>4807.2062321273152</v>
      </c>
      <c r="N27" s="65">
        <f t="shared" si="14"/>
        <v>0</v>
      </c>
      <c r="O27" s="289"/>
      <c r="P27" s="60">
        <f>'Source Data'!L27</f>
        <v>1922.8824928509262</v>
      </c>
      <c r="Q27" s="65">
        <f t="shared" si="15"/>
        <v>0</v>
      </c>
      <c r="R27" s="92">
        <v>0</v>
      </c>
      <c r="S27" s="60"/>
      <c r="T27" s="60"/>
      <c r="U27" s="61">
        <f t="shared" si="1"/>
        <v>0</v>
      </c>
      <c r="V27" s="92">
        <f t="shared" si="2"/>
        <v>0</v>
      </c>
      <c r="W27" s="65">
        <f t="shared" si="16"/>
        <v>0</v>
      </c>
      <c r="X27" s="92">
        <f t="shared" si="17"/>
        <v>0</v>
      </c>
      <c r="Y27" s="60">
        <f>[1]Tangi!$G27</f>
        <v>0</v>
      </c>
      <c r="Z27" s="92">
        <f t="shared" si="18"/>
        <v>0</v>
      </c>
      <c r="AA27" s="60"/>
      <c r="AB27" s="60">
        <f t="shared" si="19"/>
        <v>0</v>
      </c>
      <c r="AC27" s="92">
        <f t="shared" si="20"/>
        <v>0</v>
      </c>
      <c r="AD27" s="96">
        <f t="shared" si="3"/>
        <v>0</v>
      </c>
      <c r="AE27" s="66">
        <f>'Source Data'!N27</f>
        <v>2521</v>
      </c>
      <c r="AF27" s="89">
        <f t="shared" si="4"/>
        <v>0</v>
      </c>
      <c r="AG27" s="270"/>
      <c r="AH27" s="66">
        <f t="shared" si="21"/>
        <v>0</v>
      </c>
      <c r="AI27" s="270"/>
      <c r="AJ27" s="68">
        <f t="shared" si="5"/>
        <v>0</v>
      </c>
      <c r="AK27" s="67">
        <f t="shared" si="6"/>
        <v>0</v>
      </c>
      <c r="AL27" s="89">
        <f t="shared" si="22"/>
        <v>0</v>
      </c>
      <c r="AM27" s="70">
        <f t="shared" si="23"/>
        <v>0</v>
      </c>
      <c r="AN27" s="89">
        <f t="shared" si="24"/>
        <v>0</v>
      </c>
      <c r="AO27" s="60">
        <f>[1]Tangi!$M27</f>
        <v>0</v>
      </c>
      <c r="AP27" s="89">
        <f t="shared" si="25"/>
        <v>0</v>
      </c>
      <c r="AQ27" s="68"/>
      <c r="AR27" s="68">
        <f t="shared" si="26"/>
        <v>0</v>
      </c>
      <c r="AS27" s="89">
        <f t="shared" si="27"/>
        <v>0</v>
      </c>
      <c r="AT27" s="69">
        <f t="shared" si="7"/>
        <v>0</v>
      </c>
      <c r="AU27" s="86">
        <f t="shared" si="8"/>
        <v>0</v>
      </c>
      <c r="AV27" s="116"/>
      <c r="AW27" s="65"/>
      <c r="AX27" s="65">
        <f t="shared" si="9"/>
        <v>0</v>
      </c>
      <c r="AY27" s="65">
        <f t="shared" si="10"/>
        <v>0</v>
      </c>
    </row>
    <row r="28" spans="1:51" ht="16.149999999999999" customHeight="1" x14ac:dyDescent="0.2">
      <c r="A28" s="54">
        <v>22</v>
      </c>
      <c r="B28" s="55" t="s">
        <v>27</v>
      </c>
      <c r="C28" s="271">
        <f>'8_2.1.18 SIS'!AN28</f>
        <v>0</v>
      </c>
      <c r="D28" s="56">
        <f>'Source Data'!H28</f>
        <v>5299.8126353513471</v>
      </c>
      <c r="E28" s="74">
        <f t="shared" si="11"/>
        <v>0</v>
      </c>
      <c r="F28" s="290"/>
      <c r="G28" s="56">
        <f>'Source Data'!I28</f>
        <v>774.29658969861021</v>
      </c>
      <c r="H28" s="74">
        <f t="shared" si="12"/>
        <v>0</v>
      </c>
      <c r="I28" s="290"/>
      <c r="J28" s="56">
        <f>'Source Data'!J28</f>
        <v>211.17179719053001</v>
      </c>
      <c r="K28" s="74">
        <f t="shared" si="13"/>
        <v>0</v>
      </c>
      <c r="L28" s="290"/>
      <c r="M28" s="56">
        <f>'Source Data'!K28</f>
        <v>5279.2949297632513</v>
      </c>
      <c r="N28" s="74">
        <f t="shared" si="14"/>
        <v>0</v>
      </c>
      <c r="O28" s="290"/>
      <c r="P28" s="56">
        <f>'Source Data'!L28</f>
        <v>2111.7179719053006</v>
      </c>
      <c r="Q28" s="74">
        <f t="shared" si="15"/>
        <v>0</v>
      </c>
      <c r="R28" s="93">
        <v>0</v>
      </c>
      <c r="S28" s="56"/>
      <c r="T28" s="56"/>
      <c r="U28" s="57">
        <f t="shared" si="1"/>
        <v>0</v>
      </c>
      <c r="V28" s="93">
        <f t="shared" si="2"/>
        <v>0</v>
      </c>
      <c r="W28" s="74">
        <f t="shared" si="16"/>
        <v>0</v>
      </c>
      <c r="X28" s="93">
        <f t="shared" si="17"/>
        <v>0</v>
      </c>
      <c r="Y28" s="56">
        <f>[1]Tangi!$G28</f>
        <v>0</v>
      </c>
      <c r="Z28" s="93">
        <f t="shared" si="18"/>
        <v>0</v>
      </c>
      <c r="AA28" s="56"/>
      <c r="AB28" s="56">
        <f t="shared" si="19"/>
        <v>0</v>
      </c>
      <c r="AC28" s="93">
        <f t="shared" si="20"/>
        <v>0</v>
      </c>
      <c r="AD28" s="97">
        <f t="shared" si="3"/>
        <v>0</v>
      </c>
      <c r="AE28" s="75">
        <f>'Source Data'!N28</f>
        <v>1782</v>
      </c>
      <c r="AF28" s="90">
        <f t="shared" si="4"/>
        <v>0</v>
      </c>
      <c r="AG28" s="271"/>
      <c r="AH28" s="75">
        <f t="shared" si="21"/>
        <v>0</v>
      </c>
      <c r="AI28" s="271"/>
      <c r="AJ28" s="77">
        <f t="shared" si="5"/>
        <v>0</v>
      </c>
      <c r="AK28" s="76">
        <f t="shared" si="6"/>
        <v>0</v>
      </c>
      <c r="AL28" s="90">
        <f t="shared" si="22"/>
        <v>0</v>
      </c>
      <c r="AM28" s="79">
        <f t="shared" si="23"/>
        <v>0</v>
      </c>
      <c r="AN28" s="90">
        <f t="shared" si="24"/>
        <v>0</v>
      </c>
      <c r="AO28" s="56">
        <f>[1]Tangi!$M28</f>
        <v>0</v>
      </c>
      <c r="AP28" s="90">
        <f t="shared" si="25"/>
        <v>0</v>
      </c>
      <c r="AQ28" s="77"/>
      <c r="AR28" s="77">
        <f t="shared" si="26"/>
        <v>0</v>
      </c>
      <c r="AS28" s="90">
        <f t="shared" si="27"/>
        <v>0</v>
      </c>
      <c r="AT28" s="78">
        <f t="shared" si="7"/>
        <v>0</v>
      </c>
      <c r="AU28" s="87">
        <f t="shared" si="8"/>
        <v>0</v>
      </c>
      <c r="AV28" s="116"/>
      <c r="AW28" s="74"/>
      <c r="AX28" s="74">
        <f t="shared" si="9"/>
        <v>0</v>
      </c>
      <c r="AY28" s="74">
        <f t="shared" si="10"/>
        <v>0</v>
      </c>
    </row>
    <row r="29" spans="1:51" ht="16.149999999999999" customHeight="1" x14ac:dyDescent="0.2">
      <c r="A29" s="54">
        <v>23</v>
      </c>
      <c r="B29" s="55" t="s">
        <v>28</v>
      </c>
      <c r="C29" s="271">
        <f>'8_2.1.18 SIS'!AN29</f>
        <v>0</v>
      </c>
      <c r="D29" s="56">
        <f>'Source Data'!H29</f>
        <v>4847.3597582819802</v>
      </c>
      <c r="E29" s="74">
        <f t="shared" si="11"/>
        <v>0</v>
      </c>
      <c r="F29" s="290"/>
      <c r="G29" s="56">
        <f>'Source Data'!I29</f>
        <v>643.90858310125191</v>
      </c>
      <c r="H29" s="74">
        <f t="shared" si="12"/>
        <v>0</v>
      </c>
      <c r="I29" s="290"/>
      <c r="J29" s="56">
        <f>'Source Data'!J29</f>
        <v>175.61143175488689</v>
      </c>
      <c r="K29" s="74">
        <f t="shared" si="13"/>
        <v>0</v>
      </c>
      <c r="L29" s="290"/>
      <c r="M29" s="56">
        <f>'Source Data'!K29</f>
        <v>4390.2857938721727</v>
      </c>
      <c r="N29" s="74">
        <f t="shared" si="14"/>
        <v>0</v>
      </c>
      <c r="O29" s="290"/>
      <c r="P29" s="56">
        <f>'Source Data'!L29</f>
        <v>1756.1143175488689</v>
      </c>
      <c r="Q29" s="74">
        <f t="shared" si="15"/>
        <v>0</v>
      </c>
      <c r="R29" s="93">
        <v>0</v>
      </c>
      <c r="S29" s="56"/>
      <c r="T29" s="56"/>
      <c r="U29" s="57">
        <f t="shared" si="1"/>
        <v>0</v>
      </c>
      <c r="V29" s="93">
        <f t="shared" si="2"/>
        <v>0</v>
      </c>
      <c r="W29" s="74">
        <f t="shared" si="16"/>
        <v>0</v>
      </c>
      <c r="X29" s="93">
        <f t="shared" si="17"/>
        <v>0</v>
      </c>
      <c r="Y29" s="56">
        <f>[1]Tangi!$G29</f>
        <v>0</v>
      </c>
      <c r="Z29" s="93">
        <f t="shared" si="18"/>
        <v>0</v>
      </c>
      <c r="AA29" s="56"/>
      <c r="AB29" s="56">
        <f t="shared" si="19"/>
        <v>0</v>
      </c>
      <c r="AC29" s="93">
        <f t="shared" si="20"/>
        <v>0</v>
      </c>
      <c r="AD29" s="97">
        <f t="shared" si="3"/>
        <v>0</v>
      </c>
      <c r="AE29" s="75">
        <f>'Source Data'!N29</f>
        <v>3371</v>
      </c>
      <c r="AF29" s="90">
        <f t="shared" si="4"/>
        <v>0</v>
      </c>
      <c r="AG29" s="271"/>
      <c r="AH29" s="75">
        <f t="shared" si="21"/>
        <v>0</v>
      </c>
      <c r="AI29" s="271"/>
      <c r="AJ29" s="77">
        <f t="shared" si="5"/>
        <v>0</v>
      </c>
      <c r="AK29" s="76">
        <f t="shared" si="6"/>
        <v>0</v>
      </c>
      <c r="AL29" s="90">
        <f t="shared" si="22"/>
        <v>0</v>
      </c>
      <c r="AM29" s="79">
        <f t="shared" si="23"/>
        <v>0</v>
      </c>
      <c r="AN29" s="90">
        <f t="shared" si="24"/>
        <v>0</v>
      </c>
      <c r="AO29" s="56">
        <f>[1]Tangi!$M29</f>
        <v>0</v>
      </c>
      <c r="AP29" s="90">
        <f t="shared" si="25"/>
        <v>0</v>
      </c>
      <c r="AQ29" s="77"/>
      <c r="AR29" s="77">
        <f t="shared" si="26"/>
        <v>0</v>
      </c>
      <c r="AS29" s="90">
        <f t="shared" si="27"/>
        <v>0</v>
      </c>
      <c r="AT29" s="78">
        <f t="shared" si="7"/>
        <v>0</v>
      </c>
      <c r="AU29" s="87">
        <f t="shared" si="8"/>
        <v>0</v>
      </c>
      <c r="AV29" s="116"/>
      <c r="AW29" s="74"/>
      <c r="AX29" s="74">
        <f t="shared" si="9"/>
        <v>0</v>
      </c>
      <c r="AY29" s="74">
        <f t="shared" si="10"/>
        <v>0</v>
      </c>
    </row>
    <row r="30" spans="1:51" ht="16.149999999999999" customHeight="1" x14ac:dyDescent="0.2">
      <c r="A30" s="54">
        <v>24</v>
      </c>
      <c r="B30" s="55" t="s">
        <v>29</v>
      </c>
      <c r="C30" s="271">
        <f>'8_2.1.18 SIS'!AN30</f>
        <v>0</v>
      </c>
      <c r="D30" s="56">
        <f>'Source Data'!H30</f>
        <v>2376.5026766431456</v>
      </c>
      <c r="E30" s="74">
        <f t="shared" si="11"/>
        <v>0</v>
      </c>
      <c r="F30" s="290"/>
      <c r="G30" s="56">
        <f>'Source Data'!I30</f>
        <v>235.68636722840623</v>
      </c>
      <c r="H30" s="74">
        <f t="shared" si="12"/>
        <v>0</v>
      </c>
      <c r="I30" s="290"/>
      <c r="J30" s="56">
        <f>'Source Data'!J30</f>
        <v>64.278100153201677</v>
      </c>
      <c r="K30" s="74">
        <f t="shared" si="13"/>
        <v>0</v>
      </c>
      <c r="L30" s="290"/>
      <c r="M30" s="56">
        <f>'Source Data'!K30</f>
        <v>1606.9525038300424</v>
      </c>
      <c r="N30" s="74">
        <f t="shared" si="14"/>
        <v>0</v>
      </c>
      <c r="O30" s="290"/>
      <c r="P30" s="56">
        <f>'Source Data'!L30</f>
        <v>642.78100153201683</v>
      </c>
      <c r="Q30" s="74">
        <f t="shared" si="15"/>
        <v>0</v>
      </c>
      <c r="R30" s="93">
        <v>0</v>
      </c>
      <c r="S30" s="56"/>
      <c r="T30" s="56"/>
      <c r="U30" s="57">
        <f t="shared" si="1"/>
        <v>0</v>
      </c>
      <c r="V30" s="93">
        <f t="shared" si="2"/>
        <v>0</v>
      </c>
      <c r="W30" s="74">
        <f t="shared" si="16"/>
        <v>0</v>
      </c>
      <c r="X30" s="93">
        <f t="shared" si="17"/>
        <v>0</v>
      </c>
      <c r="Y30" s="56">
        <f>[1]Tangi!$G30</f>
        <v>0</v>
      </c>
      <c r="Z30" s="93">
        <f t="shared" si="18"/>
        <v>0</v>
      </c>
      <c r="AA30" s="56"/>
      <c r="AB30" s="56">
        <f t="shared" si="19"/>
        <v>0</v>
      </c>
      <c r="AC30" s="93">
        <f t="shared" si="20"/>
        <v>0</v>
      </c>
      <c r="AD30" s="97">
        <f t="shared" si="3"/>
        <v>0</v>
      </c>
      <c r="AE30" s="75">
        <f>'Source Data'!N30</f>
        <v>11650</v>
      </c>
      <c r="AF30" s="90">
        <f t="shared" si="4"/>
        <v>0</v>
      </c>
      <c r="AG30" s="271"/>
      <c r="AH30" s="75">
        <f t="shared" si="21"/>
        <v>0</v>
      </c>
      <c r="AI30" s="271"/>
      <c r="AJ30" s="77">
        <f t="shared" si="5"/>
        <v>0</v>
      </c>
      <c r="AK30" s="76">
        <f t="shared" si="6"/>
        <v>0</v>
      </c>
      <c r="AL30" s="90">
        <f t="shared" si="22"/>
        <v>0</v>
      </c>
      <c r="AM30" s="79">
        <f t="shared" si="23"/>
        <v>0</v>
      </c>
      <c r="AN30" s="90">
        <f t="shared" si="24"/>
        <v>0</v>
      </c>
      <c r="AO30" s="56">
        <f>[1]Tangi!$M30</f>
        <v>0</v>
      </c>
      <c r="AP30" s="90">
        <f t="shared" si="25"/>
        <v>0</v>
      </c>
      <c r="AQ30" s="77"/>
      <c r="AR30" s="77">
        <f t="shared" si="26"/>
        <v>0</v>
      </c>
      <c r="AS30" s="90">
        <f t="shared" si="27"/>
        <v>0</v>
      </c>
      <c r="AT30" s="78">
        <f t="shared" si="7"/>
        <v>0</v>
      </c>
      <c r="AU30" s="87">
        <f t="shared" si="8"/>
        <v>0</v>
      </c>
      <c r="AV30" s="116"/>
      <c r="AW30" s="74"/>
      <c r="AX30" s="74">
        <f t="shared" si="9"/>
        <v>0</v>
      </c>
      <c r="AY30" s="74">
        <f t="shared" si="10"/>
        <v>0</v>
      </c>
    </row>
    <row r="31" spans="1:51" ht="16.149999999999999" customHeight="1" x14ac:dyDescent="0.2">
      <c r="A31" s="49">
        <v>25</v>
      </c>
      <c r="B31" s="50" t="s">
        <v>30</v>
      </c>
      <c r="C31" s="272">
        <f>'8_2.1.18 SIS'!AN31</f>
        <v>0</v>
      </c>
      <c r="D31" s="51">
        <f>'Source Data'!H31</f>
        <v>4037.466979885065</v>
      </c>
      <c r="E31" s="80">
        <f t="shared" si="11"/>
        <v>0</v>
      </c>
      <c r="F31" s="291"/>
      <c r="G31" s="51">
        <f>'Source Data'!I31</f>
        <v>547.31914183029971</v>
      </c>
      <c r="H31" s="80">
        <f t="shared" si="12"/>
        <v>0</v>
      </c>
      <c r="I31" s="291"/>
      <c r="J31" s="51">
        <f>'Source Data'!J31</f>
        <v>149.268856862809</v>
      </c>
      <c r="K31" s="80">
        <f t="shared" si="13"/>
        <v>0</v>
      </c>
      <c r="L31" s="291"/>
      <c r="M31" s="51">
        <f>'Source Data'!K31</f>
        <v>3731.7214215702247</v>
      </c>
      <c r="N31" s="80">
        <f t="shared" si="14"/>
        <v>0</v>
      </c>
      <c r="O31" s="291"/>
      <c r="P31" s="51">
        <f>'Source Data'!L31</f>
        <v>1492.6885686280898</v>
      </c>
      <c r="Q31" s="80">
        <f t="shared" si="15"/>
        <v>0</v>
      </c>
      <c r="R31" s="94">
        <v>0</v>
      </c>
      <c r="S31" s="51"/>
      <c r="T31" s="51"/>
      <c r="U31" s="52">
        <f t="shared" si="1"/>
        <v>0</v>
      </c>
      <c r="V31" s="94">
        <f t="shared" si="2"/>
        <v>0</v>
      </c>
      <c r="W31" s="80">
        <f t="shared" si="16"/>
        <v>0</v>
      </c>
      <c r="X31" s="94">
        <f t="shared" si="17"/>
        <v>0</v>
      </c>
      <c r="Y31" s="51">
        <f>[1]Tangi!$G31</f>
        <v>0</v>
      </c>
      <c r="Z31" s="94">
        <f t="shared" si="18"/>
        <v>0</v>
      </c>
      <c r="AA31" s="53"/>
      <c r="AB31" s="51">
        <f t="shared" si="19"/>
        <v>0</v>
      </c>
      <c r="AC31" s="95">
        <f t="shared" si="20"/>
        <v>0</v>
      </c>
      <c r="AD31" s="95">
        <f t="shared" si="3"/>
        <v>0</v>
      </c>
      <c r="AE31" s="71">
        <f>'Source Data'!N31</f>
        <v>4673</v>
      </c>
      <c r="AF31" s="91">
        <f t="shared" si="4"/>
        <v>0</v>
      </c>
      <c r="AG31" s="272"/>
      <c r="AH31" s="71">
        <f t="shared" si="21"/>
        <v>0</v>
      </c>
      <c r="AI31" s="272"/>
      <c r="AJ31" s="72">
        <f t="shared" si="5"/>
        <v>0</v>
      </c>
      <c r="AK31" s="73">
        <f t="shared" si="6"/>
        <v>0</v>
      </c>
      <c r="AL31" s="91">
        <f t="shared" si="22"/>
        <v>0</v>
      </c>
      <c r="AM31" s="82">
        <f t="shared" si="23"/>
        <v>0</v>
      </c>
      <c r="AN31" s="91">
        <f t="shared" si="24"/>
        <v>0</v>
      </c>
      <c r="AO31" s="51">
        <f>[1]Tangi!$M31</f>
        <v>0</v>
      </c>
      <c r="AP31" s="91">
        <f t="shared" si="25"/>
        <v>0</v>
      </c>
      <c r="AQ31" s="72"/>
      <c r="AR31" s="72">
        <f t="shared" si="26"/>
        <v>0</v>
      </c>
      <c r="AS31" s="91">
        <f t="shared" si="27"/>
        <v>0</v>
      </c>
      <c r="AT31" s="81">
        <f t="shared" si="7"/>
        <v>0</v>
      </c>
      <c r="AU31" s="88">
        <f t="shared" si="8"/>
        <v>0</v>
      </c>
      <c r="AV31" s="116"/>
      <c r="AW31" s="80"/>
      <c r="AX31" s="80">
        <f t="shared" si="9"/>
        <v>0</v>
      </c>
      <c r="AY31" s="80">
        <f t="shared" si="10"/>
        <v>0</v>
      </c>
    </row>
    <row r="32" spans="1:51" ht="16.149999999999999" customHeight="1" x14ac:dyDescent="0.2">
      <c r="A32" s="58">
        <v>26</v>
      </c>
      <c r="B32" s="59" t="s">
        <v>31</v>
      </c>
      <c r="C32" s="270">
        <f>'8_2.1.18 SIS'!AN32</f>
        <v>0</v>
      </c>
      <c r="D32" s="60">
        <f>'Source Data'!H32</f>
        <v>3766.8356517369007</v>
      </c>
      <c r="E32" s="65">
        <f t="shared" si="11"/>
        <v>0</v>
      </c>
      <c r="F32" s="289"/>
      <c r="G32" s="60">
        <f>'Source Data'!I32</f>
        <v>468.82114429316323</v>
      </c>
      <c r="H32" s="65">
        <f t="shared" si="12"/>
        <v>0</v>
      </c>
      <c r="I32" s="289"/>
      <c r="J32" s="60">
        <f>'Source Data'!J32</f>
        <v>127.8603120799536</v>
      </c>
      <c r="K32" s="65">
        <f t="shared" si="13"/>
        <v>0</v>
      </c>
      <c r="L32" s="289"/>
      <c r="M32" s="60">
        <f>'Source Data'!K32</f>
        <v>3196.5078019988405</v>
      </c>
      <c r="N32" s="65">
        <f t="shared" si="14"/>
        <v>0</v>
      </c>
      <c r="O32" s="289"/>
      <c r="P32" s="60">
        <f>'Source Data'!L32</f>
        <v>1278.6031207995361</v>
      </c>
      <c r="Q32" s="65">
        <f t="shared" si="15"/>
        <v>0</v>
      </c>
      <c r="R32" s="92">
        <v>0</v>
      </c>
      <c r="S32" s="60"/>
      <c r="T32" s="60"/>
      <c r="U32" s="61">
        <f t="shared" si="1"/>
        <v>0</v>
      </c>
      <c r="V32" s="92">
        <f t="shared" si="2"/>
        <v>0</v>
      </c>
      <c r="W32" s="65">
        <f t="shared" si="16"/>
        <v>0</v>
      </c>
      <c r="X32" s="92">
        <f t="shared" si="17"/>
        <v>0</v>
      </c>
      <c r="Y32" s="60">
        <f>[1]Tangi!$G32</f>
        <v>0</v>
      </c>
      <c r="Z32" s="92">
        <f t="shared" si="18"/>
        <v>0</v>
      </c>
      <c r="AA32" s="60"/>
      <c r="AB32" s="60">
        <f t="shared" si="19"/>
        <v>0</v>
      </c>
      <c r="AC32" s="92">
        <f t="shared" si="20"/>
        <v>0</v>
      </c>
      <c r="AD32" s="96">
        <f t="shared" si="3"/>
        <v>0</v>
      </c>
      <c r="AE32" s="66">
        <f>'Source Data'!N32</f>
        <v>5304</v>
      </c>
      <c r="AF32" s="89">
        <f t="shared" si="4"/>
        <v>0</v>
      </c>
      <c r="AG32" s="270"/>
      <c r="AH32" s="66">
        <f t="shared" si="21"/>
        <v>0</v>
      </c>
      <c r="AI32" s="270"/>
      <c r="AJ32" s="68">
        <f t="shared" si="5"/>
        <v>0</v>
      </c>
      <c r="AK32" s="67">
        <f t="shared" si="6"/>
        <v>0</v>
      </c>
      <c r="AL32" s="89">
        <f t="shared" si="22"/>
        <v>0</v>
      </c>
      <c r="AM32" s="70">
        <f t="shared" si="23"/>
        <v>0</v>
      </c>
      <c r="AN32" s="89">
        <f t="shared" si="24"/>
        <v>0</v>
      </c>
      <c r="AO32" s="60">
        <f>[1]Tangi!$M32</f>
        <v>0</v>
      </c>
      <c r="AP32" s="89">
        <f t="shared" si="25"/>
        <v>0</v>
      </c>
      <c r="AQ32" s="68"/>
      <c r="AR32" s="68">
        <f t="shared" si="26"/>
        <v>0</v>
      </c>
      <c r="AS32" s="89">
        <f t="shared" si="27"/>
        <v>0</v>
      </c>
      <c r="AT32" s="69">
        <f t="shared" si="7"/>
        <v>0</v>
      </c>
      <c r="AU32" s="86">
        <f t="shared" si="8"/>
        <v>0</v>
      </c>
      <c r="AV32" s="116"/>
      <c r="AW32" s="65"/>
      <c r="AX32" s="65">
        <f t="shared" si="9"/>
        <v>0</v>
      </c>
      <c r="AY32" s="65">
        <f t="shared" si="10"/>
        <v>0</v>
      </c>
    </row>
    <row r="33" spans="1:51" ht="16.149999999999999" customHeight="1" x14ac:dyDescent="0.2">
      <c r="A33" s="54">
        <v>27</v>
      </c>
      <c r="B33" s="55" t="s">
        <v>32</v>
      </c>
      <c r="C33" s="271">
        <f>'8_2.1.18 SIS'!AN33</f>
        <v>0</v>
      </c>
      <c r="D33" s="56">
        <f>'Source Data'!H33</f>
        <v>5228.5444628948371</v>
      </c>
      <c r="E33" s="74">
        <f t="shared" si="11"/>
        <v>0</v>
      </c>
      <c r="F33" s="290"/>
      <c r="G33" s="56">
        <f>'Source Data'!I33</f>
        <v>687.4036243637745</v>
      </c>
      <c r="H33" s="74">
        <f t="shared" si="12"/>
        <v>0</v>
      </c>
      <c r="I33" s="290"/>
      <c r="J33" s="56">
        <f>'Source Data'!J33</f>
        <v>187.4737157355749</v>
      </c>
      <c r="K33" s="74">
        <f t="shared" si="13"/>
        <v>0</v>
      </c>
      <c r="L33" s="290"/>
      <c r="M33" s="56">
        <f>'Source Data'!K33</f>
        <v>4686.842893389372</v>
      </c>
      <c r="N33" s="74">
        <f t="shared" si="14"/>
        <v>0</v>
      </c>
      <c r="O33" s="290"/>
      <c r="P33" s="56">
        <f>'Source Data'!L33</f>
        <v>1874.7371573557489</v>
      </c>
      <c r="Q33" s="74">
        <f t="shared" si="15"/>
        <v>0</v>
      </c>
      <c r="R33" s="93">
        <v>0</v>
      </c>
      <c r="S33" s="56"/>
      <c r="T33" s="56"/>
      <c r="U33" s="57">
        <f t="shared" si="1"/>
        <v>0</v>
      </c>
      <c r="V33" s="93">
        <f t="shared" si="2"/>
        <v>0</v>
      </c>
      <c r="W33" s="74">
        <f t="shared" si="16"/>
        <v>0</v>
      </c>
      <c r="X33" s="93">
        <f t="shared" si="17"/>
        <v>0</v>
      </c>
      <c r="Y33" s="56">
        <f>[1]Tangi!$G33</f>
        <v>0</v>
      </c>
      <c r="Z33" s="93">
        <f t="shared" si="18"/>
        <v>0</v>
      </c>
      <c r="AA33" s="56"/>
      <c r="AB33" s="56">
        <f t="shared" si="19"/>
        <v>0</v>
      </c>
      <c r="AC33" s="93">
        <f t="shared" si="20"/>
        <v>0</v>
      </c>
      <c r="AD33" s="97">
        <f t="shared" si="3"/>
        <v>0</v>
      </c>
      <c r="AE33" s="75">
        <f>'Source Data'!N33</f>
        <v>3412</v>
      </c>
      <c r="AF33" s="90">
        <f t="shared" si="4"/>
        <v>0</v>
      </c>
      <c r="AG33" s="271"/>
      <c r="AH33" s="75">
        <f t="shared" si="21"/>
        <v>0</v>
      </c>
      <c r="AI33" s="271"/>
      <c r="AJ33" s="77">
        <f t="shared" si="5"/>
        <v>0</v>
      </c>
      <c r="AK33" s="76">
        <f t="shared" si="6"/>
        <v>0</v>
      </c>
      <c r="AL33" s="90">
        <f t="shared" si="22"/>
        <v>0</v>
      </c>
      <c r="AM33" s="79">
        <f t="shared" si="23"/>
        <v>0</v>
      </c>
      <c r="AN33" s="90">
        <f t="shared" si="24"/>
        <v>0</v>
      </c>
      <c r="AO33" s="56">
        <f>[1]Tangi!$M33</f>
        <v>0</v>
      </c>
      <c r="AP33" s="90">
        <f t="shared" si="25"/>
        <v>0</v>
      </c>
      <c r="AQ33" s="77"/>
      <c r="AR33" s="77">
        <f t="shared" si="26"/>
        <v>0</v>
      </c>
      <c r="AS33" s="90">
        <f t="shared" si="27"/>
        <v>0</v>
      </c>
      <c r="AT33" s="78">
        <f t="shared" si="7"/>
        <v>0</v>
      </c>
      <c r="AU33" s="87">
        <f t="shared" si="8"/>
        <v>0</v>
      </c>
      <c r="AV33" s="116"/>
      <c r="AW33" s="74"/>
      <c r="AX33" s="74">
        <f t="shared" si="9"/>
        <v>0</v>
      </c>
      <c r="AY33" s="74">
        <f t="shared" si="10"/>
        <v>0</v>
      </c>
    </row>
    <row r="34" spans="1:51" ht="16.149999999999999" customHeight="1" x14ac:dyDescent="0.2">
      <c r="A34" s="54">
        <v>28</v>
      </c>
      <c r="B34" s="55" t="s">
        <v>33</v>
      </c>
      <c r="C34" s="271">
        <f>'8_2.1.18 SIS'!AN34</f>
        <v>0</v>
      </c>
      <c r="D34" s="56">
        <f>'Source Data'!H34</f>
        <v>3407.9343597999155</v>
      </c>
      <c r="E34" s="74">
        <f t="shared" si="11"/>
        <v>0</v>
      </c>
      <c r="F34" s="290"/>
      <c r="G34" s="56">
        <f>'Source Data'!I34</f>
        <v>466.65190378503735</v>
      </c>
      <c r="H34" s="74">
        <f t="shared" si="12"/>
        <v>0</v>
      </c>
      <c r="I34" s="290"/>
      <c r="J34" s="56">
        <f>'Source Data'!J34</f>
        <v>127.26870103228291</v>
      </c>
      <c r="K34" s="74">
        <f t="shared" si="13"/>
        <v>0</v>
      </c>
      <c r="L34" s="290"/>
      <c r="M34" s="56">
        <f>'Source Data'!K34</f>
        <v>3181.7175258070724</v>
      </c>
      <c r="N34" s="74">
        <f t="shared" si="14"/>
        <v>0</v>
      </c>
      <c r="O34" s="290"/>
      <c r="P34" s="56">
        <f>'Source Data'!L34</f>
        <v>1272.6870103228293</v>
      </c>
      <c r="Q34" s="74">
        <f t="shared" si="15"/>
        <v>0</v>
      </c>
      <c r="R34" s="93">
        <v>0</v>
      </c>
      <c r="S34" s="56"/>
      <c r="T34" s="56"/>
      <c r="U34" s="57">
        <f t="shared" si="1"/>
        <v>0</v>
      </c>
      <c r="V34" s="93">
        <f t="shared" si="2"/>
        <v>0</v>
      </c>
      <c r="W34" s="74">
        <f t="shared" si="16"/>
        <v>0</v>
      </c>
      <c r="X34" s="93">
        <f t="shared" si="17"/>
        <v>0</v>
      </c>
      <c r="Y34" s="56">
        <f>[1]Tangi!$G34</f>
        <v>0</v>
      </c>
      <c r="Z34" s="93">
        <f t="shared" si="18"/>
        <v>0</v>
      </c>
      <c r="AA34" s="56"/>
      <c r="AB34" s="56">
        <f t="shared" si="19"/>
        <v>0</v>
      </c>
      <c r="AC34" s="93">
        <f t="shared" si="20"/>
        <v>0</v>
      </c>
      <c r="AD34" s="97">
        <f t="shared" si="3"/>
        <v>0</v>
      </c>
      <c r="AE34" s="75">
        <f>'Source Data'!N34</f>
        <v>5598</v>
      </c>
      <c r="AF34" s="90">
        <f t="shared" si="4"/>
        <v>0</v>
      </c>
      <c r="AG34" s="271"/>
      <c r="AH34" s="75">
        <f t="shared" si="21"/>
        <v>0</v>
      </c>
      <c r="AI34" s="271"/>
      <c r="AJ34" s="77">
        <f t="shared" si="5"/>
        <v>0</v>
      </c>
      <c r="AK34" s="76">
        <f t="shared" si="6"/>
        <v>0</v>
      </c>
      <c r="AL34" s="90">
        <f t="shared" si="22"/>
        <v>0</v>
      </c>
      <c r="AM34" s="79">
        <f t="shared" si="23"/>
        <v>0</v>
      </c>
      <c r="AN34" s="90">
        <f t="shared" si="24"/>
        <v>0</v>
      </c>
      <c r="AO34" s="56">
        <f>[1]Tangi!$M34</f>
        <v>0</v>
      </c>
      <c r="AP34" s="90">
        <f t="shared" si="25"/>
        <v>0</v>
      </c>
      <c r="AQ34" s="77"/>
      <c r="AR34" s="77">
        <f t="shared" si="26"/>
        <v>0</v>
      </c>
      <c r="AS34" s="90">
        <f t="shared" si="27"/>
        <v>0</v>
      </c>
      <c r="AT34" s="78">
        <f t="shared" si="7"/>
        <v>0</v>
      </c>
      <c r="AU34" s="87">
        <f t="shared" si="8"/>
        <v>0</v>
      </c>
      <c r="AV34" s="116"/>
      <c r="AW34" s="74"/>
      <c r="AX34" s="74">
        <f t="shared" si="9"/>
        <v>0</v>
      </c>
      <c r="AY34" s="74">
        <f t="shared" si="10"/>
        <v>0</v>
      </c>
    </row>
    <row r="35" spans="1:51" ht="16.149999999999999" customHeight="1" x14ac:dyDescent="0.2">
      <c r="A35" s="54">
        <v>29</v>
      </c>
      <c r="B35" s="55" t="s">
        <v>34</v>
      </c>
      <c r="C35" s="271">
        <f>'8_2.1.18 SIS'!AN35</f>
        <v>0</v>
      </c>
      <c r="D35" s="56">
        <f>'Source Data'!H35</f>
        <v>4119.4752527522951</v>
      </c>
      <c r="E35" s="74">
        <f t="shared" si="11"/>
        <v>0</v>
      </c>
      <c r="F35" s="290"/>
      <c r="G35" s="56">
        <f>'Source Data'!I35</f>
        <v>554.9726016103474</v>
      </c>
      <c r="H35" s="74">
        <f t="shared" si="12"/>
        <v>0</v>
      </c>
      <c r="I35" s="290"/>
      <c r="J35" s="56">
        <f>'Source Data'!J35</f>
        <v>151.35616407554929</v>
      </c>
      <c r="K35" s="74">
        <f t="shared" si="13"/>
        <v>0</v>
      </c>
      <c r="L35" s="290"/>
      <c r="M35" s="56">
        <f>'Source Data'!K35</f>
        <v>3783.9041018887328</v>
      </c>
      <c r="N35" s="74">
        <f t="shared" si="14"/>
        <v>0</v>
      </c>
      <c r="O35" s="290"/>
      <c r="P35" s="56">
        <f>'Source Data'!L35</f>
        <v>1513.5616407554928</v>
      </c>
      <c r="Q35" s="74">
        <f t="shared" si="15"/>
        <v>0</v>
      </c>
      <c r="R35" s="93">
        <v>0</v>
      </c>
      <c r="S35" s="56"/>
      <c r="T35" s="56"/>
      <c r="U35" s="57">
        <f t="shared" si="1"/>
        <v>0</v>
      </c>
      <c r="V35" s="93">
        <f t="shared" si="2"/>
        <v>0</v>
      </c>
      <c r="W35" s="74">
        <f t="shared" si="16"/>
        <v>0</v>
      </c>
      <c r="X35" s="93">
        <f t="shared" si="17"/>
        <v>0</v>
      </c>
      <c r="Y35" s="56">
        <f>[1]Tangi!$G35</f>
        <v>0</v>
      </c>
      <c r="Z35" s="93">
        <f t="shared" si="18"/>
        <v>0</v>
      </c>
      <c r="AA35" s="56"/>
      <c r="AB35" s="56">
        <f t="shared" si="19"/>
        <v>0</v>
      </c>
      <c r="AC35" s="93">
        <f t="shared" si="20"/>
        <v>0</v>
      </c>
      <c r="AD35" s="97">
        <f t="shared" si="3"/>
        <v>0</v>
      </c>
      <c r="AE35" s="75">
        <f>'Source Data'!N35</f>
        <v>4860</v>
      </c>
      <c r="AF35" s="90">
        <f t="shared" si="4"/>
        <v>0</v>
      </c>
      <c r="AG35" s="271"/>
      <c r="AH35" s="75">
        <f t="shared" si="21"/>
        <v>0</v>
      </c>
      <c r="AI35" s="271"/>
      <c r="AJ35" s="77">
        <f t="shared" si="5"/>
        <v>0</v>
      </c>
      <c r="AK35" s="76">
        <f t="shared" si="6"/>
        <v>0</v>
      </c>
      <c r="AL35" s="90">
        <f t="shared" si="22"/>
        <v>0</v>
      </c>
      <c r="AM35" s="79">
        <f t="shared" si="23"/>
        <v>0</v>
      </c>
      <c r="AN35" s="90">
        <f t="shared" si="24"/>
        <v>0</v>
      </c>
      <c r="AO35" s="56">
        <f>[1]Tangi!$M35</f>
        <v>0</v>
      </c>
      <c r="AP35" s="90">
        <f t="shared" si="25"/>
        <v>0</v>
      </c>
      <c r="AQ35" s="77"/>
      <c r="AR35" s="77">
        <f t="shared" si="26"/>
        <v>0</v>
      </c>
      <c r="AS35" s="90">
        <f t="shared" si="27"/>
        <v>0</v>
      </c>
      <c r="AT35" s="78">
        <f t="shared" si="7"/>
        <v>0</v>
      </c>
      <c r="AU35" s="87">
        <f t="shared" si="8"/>
        <v>0</v>
      </c>
      <c r="AV35" s="116"/>
      <c r="AW35" s="74"/>
      <c r="AX35" s="74">
        <f t="shared" si="9"/>
        <v>0</v>
      </c>
      <c r="AY35" s="74">
        <f t="shared" si="10"/>
        <v>0</v>
      </c>
    </row>
    <row r="36" spans="1:51" ht="16.149999999999999" customHeight="1" x14ac:dyDescent="0.2">
      <c r="A36" s="49">
        <v>30</v>
      </c>
      <c r="B36" s="50" t="s">
        <v>35</v>
      </c>
      <c r="C36" s="272">
        <f>'8_2.1.18 SIS'!AN36</f>
        <v>0</v>
      </c>
      <c r="D36" s="51">
        <f>'Source Data'!H36</f>
        <v>5413.9637107951485</v>
      </c>
      <c r="E36" s="80">
        <f t="shared" si="11"/>
        <v>0</v>
      </c>
      <c r="F36" s="291"/>
      <c r="G36" s="51">
        <f>'Source Data'!I36</f>
        <v>702.2116679130869</v>
      </c>
      <c r="H36" s="80">
        <f t="shared" si="12"/>
        <v>0</v>
      </c>
      <c r="I36" s="291"/>
      <c r="J36" s="51">
        <f>'Source Data'!J36</f>
        <v>191.51227306720551</v>
      </c>
      <c r="K36" s="80">
        <f t="shared" si="13"/>
        <v>0</v>
      </c>
      <c r="L36" s="291"/>
      <c r="M36" s="51">
        <f>'Source Data'!K36</f>
        <v>4787.8068266801383</v>
      </c>
      <c r="N36" s="80">
        <f t="shared" si="14"/>
        <v>0</v>
      </c>
      <c r="O36" s="291"/>
      <c r="P36" s="51">
        <f>'Source Data'!L36</f>
        <v>1915.1227306720555</v>
      </c>
      <c r="Q36" s="80">
        <f t="shared" si="15"/>
        <v>0</v>
      </c>
      <c r="R36" s="94">
        <v>0</v>
      </c>
      <c r="S36" s="51"/>
      <c r="T36" s="51"/>
      <c r="U36" s="52">
        <f t="shared" si="1"/>
        <v>0</v>
      </c>
      <c r="V36" s="94">
        <f t="shared" si="2"/>
        <v>0</v>
      </c>
      <c r="W36" s="80">
        <f t="shared" si="16"/>
        <v>0</v>
      </c>
      <c r="X36" s="94">
        <f t="shared" si="17"/>
        <v>0</v>
      </c>
      <c r="Y36" s="51">
        <f>[1]Tangi!$G36</f>
        <v>0</v>
      </c>
      <c r="Z36" s="94">
        <f t="shared" si="18"/>
        <v>0</v>
      </c>
      <c r="AA36" s="53"/>
      <c r="AB36" s="51">
        <f t="shared" si="19"/>
        <v>0</v>
      </c>
      <c r="AC36" s="95">
        <f t="shared" si="20"/>
        <v>0</v>
      </c>
      <c r="AD36" s="95">
        <f t="shared" si="3"/>
        <v>0</v>
      </c>
      <c r="AE36" s="71">
        <f>'Source Data'!N36</f>
        <v>3884</v>
      </c>
      <c r="AF36" s="91">
        <f t="shared" si="4"/>
        <v>0</v>
      </c>
      <c r="AG36" s="272"/>
      <c r="AH36" s="71">
        <f t="shared" si="21"/>
        <v>0</v>
      </c>
      <c r="AI36" s="272"/>
      <c r="AJ36" s="72">
        <f t="shared" si="5"/>
        <v>0</v>
      </c>
      <c r="AK36" s="73">
        <f t="shared" si="6"/>
        <v>0</v>
      </c>
      <c r="AL36" s="91">
        <f t="shared" si="22"/>
        <v>0</v>
      </c>
      <c r="AM36" s="82">
        <f t="shared" si="23"/>
        <v>0</v>
      </c>
      <c r="AN36" s="91">
        <f t="shared" si="24"/>
        <v>0</v>
      </c>
      <c r="AO36" s="51">
        <f>[1]Tangi!$M36</f>
        <v>0</v>
      </c>
      <c r="AP36" s="91">
        <f t="shared" si="25"/>
        <v>0</v>
      </c>
      <c r="AQ36" s="72"/>
      <c r="AR36" s="72">
        <f t="shared" si="26"/>
        <v>0</v>
      </c>
      <c r="AS36" s="91">
        <f t="shared" si="27"/>
        <v>0</v>
      </c>
      <c r="AT36" s="81">
        <f t="shared" si="7"/>
        <v>0</v>
      </c>
      <c r="AU36" s="88">
        <f t="shared" si="8"/>
        <v>0</v>
      </c>
      <c r="AV36" s="116"/>
      <c r="AW36" s="80"/>
      <c r="AX36" s="80">
        <f t="shared" si="9"/>
        <v>0</v>
      </c>
      <c r="AY36" s="80">
        <f t="shared" si="10"/>
        <v>0</v>
      </c>
    </row>
    <row r="37" spans="1:51" ht="16.149999999999999" customHeight="1" x14ac:dyDescent="0.2">
      <c r="A37" s="58">
        <v>31</v>
      </c>
      <c r="B37" s="59" t="s">
        <v>36</v>
      </c>
      <c r="C37" s="270">
        <f>'8_2.1.18 SIS'!AN37</f>
        <v>0</v>
      </c>
      <c r="D37" s="60">
        <f>'Source Data'!H37</f>
        <v>3796.0097351340864</v>
      </c>
      <c r="E37" s="65">
        <f t="shared" si="11"/>
        <v>0</v>
      </c>
      <c r="F37" s="289"/>
      <c r="G37" s="60">
        <f>'Source Data'!I37</f>
        <v>524.75657375911442</v>
      </c>
      <c r="H37" s="65">
        <f t="shared" si="12"/>
        <v>0</v>
      </c>
      <c r="I37" s="289"/>
      <c r="J37" s="60">
        <f>'Source Data'!J37</f>
        <v>143.11542920703121</v>
      </c>
      <c r="K37" s="65">
        <f t="shared" si="13"/>
        <v>0</v>
      </c>
      <c r="L37" s="289"/>
      <c r="M37" s="60">
        <f>'Source Data'!K37</f>
        <v>3577.8857301757807</v>
      </c>
      <c r="N37" s="65">
        <f t="shared" si="14"/>
        <v>0</v>
      </c>
      <c r="O37" s="289"/>
      <c r="P37" s="60">
        <f>'Source Data'!L37</f>
        <v>1431.1542920703123</v>
      </c>
      <c r="Q37" s="65">
        <f t="shared" si="15"/>
        <v>0</v>
      </c>
      <c r="R37" s="92">
        <v>0</v>
      </c>
      <c r="S37" s="60"/>
      <c r="T37" s="60"/>
      <c r="U37" s="61">
        <f t="shared" si="1"/>
        <v>0</v>
      </c>
      <c r="V37" s="92">
        <f t="shared" si="2"/>
        <v>0</v>
      </c>
      <c r="W37" s="65">
        <f t="shared" si="16"/>
        <v>0</v>
      </c>
      <c r="X37" s="92">
        <f t="shared" si="17"/>
        <v>0</v>
      </c>
      <c r="Y37" s="60">
        <f>[1]Tangi!$G37</f>
        <v>0</v>
      </c>
      <c r="Z37" s="92">
        <f t="shared" si="18"/>
        <v>0</v>
      </c>
      <c r="AA37" s="60"/>
      <c r="AB37" s="60">
        <f t="shared" si="19"/>
        <v>0</v>
      </c>
      <c r="AC37" s="92">
        <f t="shared" si="20"/>
        <v>0</v>
      </c>
      <c r="AD37" s="96">
        <f t="shared" si="3"/>
        <v>0</v>
      </c>
      <c r="AE37" s="66">
        <f>'Source Data'!N37</f>
        <v>5567</v>
      </c>
      <c r="AF37" s="89">
        <f t="shared" si="4"/>
        <v>0</v>
      </c>
      <c r="AG37" s="270"/>
      <c r="AH37" s="66">
        <f t="shared" si="21"/>
        <v>0</v>
      </c>
      <c r="AI37" s="270"/>
      <c r="AJ37" s="68">
        <f t="shared" si="5"/>
        <v>0</v>
      </c>
      <c r="AK37" s="67">
        <f t="shared" si="6"/>
        <v>0</v>
      </c>
      <c r="AL37" s="89">
        <f t="shared" si="22"/>
        <v>0</v>
      </c>
      <c r="AM37" s="70">
        <f t="shared" si="23"/>
        <v>0</v>
      </c>
      <c r="AN37" s="89">
        <f t="shared" si="24"/>
        <v>0</v>
      </c>
      <c r="AO37" s="60">
        <f>[1]Tangi!$M37</f>
        <v>0</v>
      </c>
      <c r="AP37" s="89">
        <f t="shared" si="25"/>
        <v>0</v>
      </c>
      <c r="AQ37" s="68"/>
      <c r="AR37" s="68">
        <f t="shared" si="26"/>
        <v>0</v>
      </c>
      <c r="AS37" s="89">
        <f t="shared" si="27"/>
        <v>0</v>
      </c>
      <c r="AT37" s="69">
        <f t="shared" si="7"/>
        <v>0</v>
      </c>
      <c r="AU37" s="86">
        <f t="shared" si="8"/>
        <v>0</v>
      </c>
      <c r="AV37" s="116"/>
      <c r="AW37" s="65"/>
      <c r="AX37" s="65">
        <f t="shared" si="9"/>
        <v>0</v>
      </c>
      <c r="AY37" s="65">
        <f t="shared" si="10"/>
        <v>0</v>
      </c>
    </row>
    <row r="38" spans="1:51" ht="16.149999999999999" customHeight="1" x14ac:dyDescent="0.2">
      <c r="A38" s="54">
        <v>32</v>
      </c>
      <c r="B38" s="55" t="s">
        <v>37</v>
      </c>
      <c r="C38" s="271">
        <f>'8_2.1.18 SIS'!AN38</f>
        <v>7</v>
      </c>
      <c r="D38" s="56">
        <f>'Source Data'!H38</f>
        <v>5211.085155744553</v>
      </c>
      <c r="E38" s="74">
        <f t="shared" si="11"/>
        <v>36477.596090211868</v>
      </c>
      <c r="F38" s="290"/>
      <c r="G38" s="56">
        <f>'Source Data'!I38</f>
        <v>712.66638210557119</v>
      </c>
      <c r="H38" s="74">
        <f t="shared" si="12"/>
        <v>0</v>
      </c>
      <c r="I38" s="290"/>
      <c r="J38" s="56">
        <f>'Source Data'!J38</f>
        <v>194.36355875606483</v>
      </c>
      <c r="K38" s="74">
        <f t="shared" si="13"/>
        <v>0</v>
      </c>
      <c r="L38" s="290"/>
      <c r="M38" s="56">
        <f>'Source Data'!K38</f>
        <v>4859.0889689016212</v>
      </c>
      <c r="N38" s="74">
        <f t="shared" si="14"/>
        <v>0</v>
      </c>
      <c r="O38" s="290"/>
      <c r="P38" s="56">
        <f>'Source Data'!L38</f>
        <v>1943.6355875606487</v>
      </c>
      <c r="Q38" s="74">
        <f t="shared" si="15"/>
        <v>0</v>
      </c>
      <c r="R38" s="93">
        <v>40754</v>
      </c>
      <c r="S38" s="56"/>
      <c r="T38" s="56"/>
      <c r="U38" s="57">
        <f t="shared" si="1"/>
        <v>0</v>
      </c>
      <c r="V38" s="93">
        <f t="shared" si="2"/>
        <v>40754</v>
      </c>
      <c r="W38" s="74">
        <f t="shared" si="16"/>
        <v>-102</v>
      </c>
      <c r="X38" s="93">
        <f t="shared" si="17"/>
        <v>40652</v>
      </c>
      <c r="Y38" s="56">
        <f>[1]Tangi!$G38</f>
        <v>0</v>
      </c>
      <c r="Z38" s="93">
        <f t="shared" si="18"/>
        <v>40652</v>
      </c>
      <c r="AA38" s="56"/>
      <c r="AB38" s="56">
        <f t="shared" si="19"/>
        <v>40652</v>
      </c>
      <c r="AC38" s="93">
        <f t="shared" si="20"/>
        <v>3388</v>
      </c>
      <c r="AD38" s="97">
        <f t="shared" si="3"/>
        <v>40652</v>
      </c>
      <c r="AE38" s="75">
        <f>'Source Data'!N38</f>
        <v>2649</v>
      </c>
      <c r="AF38" s="90">
        <f t="shared" si="4"/>
        <v>18543</v>
      </c>
      <c r="AG38" s="271"/>
      <c r="AH38" s="75">
        <f t="shared" si="21"/>
        <v>0</v>
      </c>
      <c r="AI38" s="271"/>
      <c r="AJ38" s="77">
        <f t="shared" si="5"/>
        <v>0</v>
      </c>
      <c r="AK38" s="76">
        <f t="shared" si="6"/>
        <v>0</v>
      </c>
      <c r="AL38" s="90">
        <f t="shared" si="22"/>
        <v>18543</v>
      </c>
      <c r="AM38" s="79">
        <f t="shared" si="23"/>
        <v>-46</v>
      </c>
      <c r="AN38" s="90">
        <f t="shared" si="24"/>
        <v>18497</v>
      </c>
      <c r="AO38" s="56">
        <f>[1]Tangi!$M38</f>
        <v>0</v>
      </c>
      <c r="AP38" s="90">
        <f t="shared" si="25"/>
        <v>18497</v>
      </c>
      <c r="AQ38" s="77"/>
      <c r="AR38" s="77">
        <f t="shared" si="26"/>
        <v>18497</v>
      </c>
      <c r="AS38" s="90">
        <f t="shared" si="27"/>
        <v>1541</v>
      </c>
      <c r="AT38" s="78">
        <f t="shared" si="7"/>
        <v>59149</v>
      </c>
      <c r="AU38" s="87">
        <f t="shared" si="8"/>
        <v>4929</v>
      </c>
      <c r="AV38" s="116"/>
      <c r="AW38" s="74"/>
      <c r="AX38" s="74">
        <f t="shared" si="9"/>
        <v>46</v>
      </c>
      <c r="AY38" s="74">
        <f t="shared" si="10"/>
        <v>46</v>
      </c>
    </row>
    <row r="39" spans="1:51" ht="16.149999999999999" customHeight="1" x14ac:dyDescent="0.2">
      <c r="A39" s="54">
        <v>33</v>
      </c>
      <c r="B39" s="55" t="s">
        <v>38</v>
      </c>
      <c r="C39" s="271">
        <f>'8_2.1.18 SIS'!AN39</f>
        <v>0</v>
      </c>
      <c r="D39" s="56">
        <f>'Source Data'!H39</f>
        <v>4700.4408318694122</v>
      </c>
      <c r="E39" s="74">
        <f t="shared" si="11"/>
        <v>0</v>
      </c>
      <c r="F39" s="290"/>
      <c r="G39" s="56">
        <f>'Source Data'!I39</f>
        <v>624.84576931264041</v>
      </c>
      <c r="H39" s="74">
        <f t="shared" si="12"/>
        <v>0</v>
      </c>
      <c r="I39" s="290"/>
      <c r="J39" s="56">
        <f>'Source Data'!J39</f>
        <v>170.41248253981104</v>
      </c>
      <c r="K39" s="74">
        <f t="shared" si="13"/>
        <v>0</v>
      </c>
      <c r="L39" s="290"/>
      <c r="M39" s="56">
        <f>'Source Data'!K39</f>
        <v>4260.3120634952766</v>
      </c>
      <c r="N39" s="74">
        <f t="shared" si="14"/>
        <v>0</v>
      </c>
      <c r="O39" s="290"/>
      <c r="P39" s="56">
        <f>'Source Data'!L39</f>
        <v>1704.1248253981105</v>
      </c>
      <c r="Q39" s="74">
        <f t="shared" si="15"/>
        <v>0</v>
      </c>
      <c r="R39" s="93">
        <v>0</v>
      </c>
      <c r="S39" s="56"/>
      <c r="T39" s="56"/>
      <c r="U39" s="57">
        <f t="shared" ref="U39:U70" si="28">S39+T39</f>
        <v>0</v>
      </c>
      <c r="V39" s="93">
        <f t="shared" si="2"/>
        <v>0</v>
      </c>
      <c r="W39" s="74">
        <f t="shared" si="16"/>
        <v>0</v>
      </c>
      <c r="X39" s="93">
        <f t="shared" si="17"/>
        <v>0</v>
      </c>
      <c r="Y39" s="56">
        <f>[1]Tangi!$G39</f>
        <v>0</v>
      </c>
      <c r="Z39" s="93">
        <f t="shared" si="18"/>
        <v>0</v>
      </c>
      <c r="AA39" s="56"/>
      <c r="AB39" s="56">
        <f t="shared" si="19"/>
        <v>0</v>
      </c>
      <c r="AC39" s="93">
        <f t="shared" si="20"/>
        <v>0</v>
      </c>
      <c r="AD39" s="97">
        <f t="shared" ref="AD39:AD75" si="29">Z39</f>
        <v>0</v>
      </c>
      <c r="AE39" s="75">
        <f>'Source Data'!N39</f>
        <v>3419</v>
      </c>
      <c r="AF39" s="90">
        <f t="shared" ref="AF39:AF70" si="30">C39*AE39</f>
        <v>0</v>
      </c>
      <c r="AG39" s="271"/>
      <c r="AH39" s="75">
        <f t="shared" si="21"/>
        <v>0</v>
      </c>
      <c r="AI39" s="271"/>
      <c r="AJ39" s="77">
        <f t="shared" ref="AJ39:AJ70" si="31">AE39*AI39*0.5</f>
        <v>0</v>
      </c>
      <c r="AK39" s="76">
        <f t="shared" ref="AK39:AK70" si="32">AH39+AJ39</f>
        <v>0</v>
      </c>
      <c r="AL39" s="90">
        <f t="shared" si="22"/>
        <v>0</v>
      </c>
      <c r="AM39" s="79">
        <f t="shared" si="23"/>
        <v>0</v>
      </c>
      <c r="AN39" s="90">
        <f t="shared" si="24"/>
        <v>0</v>
      </c>
      <c r="AO39" s="56">
        <f>[1]Tangi!$M39</f>
        <v>0</v>
      </c>
      <c r="AP39" s="90">
        <f t="shared" si="25"/>
        <v>0</v>
      </c>
      <c r="AQ39" s="77"/>
      <c r="AR39" s="77">
        <f t="shared" si="26"/>
        <v>0</v>
      </c>
      <c r="AS39" s="90">
        <f t="shared" si="27"/>
        <v>0</v>
      </c>
      <c r="AT39" s="78">
        <f t="shared" si="7"/>
        <v>0</v>
      </c>
      <c r="AU39" s="87">
        <f t="shared" si="8"/>
        <v>0</v>
      </c>
      <c r="AV39" s="116"/>
      <c r="AW39" s="74"/>
      <c r="AX39" s="74">
        <f t="shared" ref="AX39:AX75" si="33">-AM39</f>
        <v>0</v>
      </c>
      <c r="AY39" s="74">
        <f t="shared" ref="AY39:AY70" si="34">AX39-AW39</f>
        <v>0</v>
      </c>
    </row>
    <row r="40" spans="1:51" ht="16.149999999999999" customHeight="1" x14ac:dyDescent="0.2">
      <c r="A40" s="54">
        <v>34</v>
      </c>
      <c r="B40" s="55" t="s">
        <v>39</v>
      </c>
      <c r="C40" s="271">
        <f>'8_2.1.18 SIS'!AN40</f>
        <v>0</v>
      </c>
      <c r="D40" s="56">
        <f>'Source Data'!H40</f>
        <v>5203.4516530730671</v>
      </c>
      <c r="E40" s="74">
        <f t="shared" si="11"/>
        <v>0</v>
      </c>
      <c r="F40" s="290"/>
      <c r="G40" s="56">
        <f>'Source Data'!I40</f>
        <v>693.972191189574</v>
      </c>
      <c r="H40" s="74">
        <f t="shared" si="12"/>
        <v>0</v>
      </c>
      <c r="I40" s="290"/>
      <c r="J40" s="56">
        <f>'Source Data'!J40</f>
        <v>189.26514305170204</v>
      </c>
      <c r="K40" s="74">
        <f t="shared" si="13"/>
        <v>0</v>
      </c>
      <c r="L40" s="290"/>
      <c r="M40" s="56">
        <f>'Source Data'!K40</f>
        <v>4731.62857629255</v>
      </c>
      <c r="N40" s="74">
        <f t="shared" si="14"/>
        <v>0</v>
      </c>
      <c r="O40" s="290"/>
      <c r="P40" s="56">
        <f>'Source Data'!L40</f>
        <v>1892.6514305170203</v>
      </c>
      <c r="Q40" s="74">
        <f t="shared" si="15"/>
        <v>0</v>
      </c>
      <c r="R40" s="93">
        <v>0</v>
      </c>
      <c r="S40" s="56"/>
      <c r="T40" s="56"/>
      <c r="U40" s="57">
        <f t="shared" si="28"/>
        <v>0</v>
      </c>
      <c r="V40" s="93">
        <f t="shared" si="2"/>
        <v>0</v>
      </c>
      <c r="W40" s="74">
        <f t="shared" si="16"/>
        <v>0</v>
      </c>
      <c r="X40" s="93">
        <f t="shared" si="17"/>
        <v>0</v>
      </c>
      <c r="Y40" s="56">
        <f>[1]Tangi!$G40</f>
        <v>0</v>
      </c>
      <c r="Z40" s="93">
        <f t="shared" si="18"/>
        <v>0</v>
      </c>
      <c r="AA40" s="56"/>
      <c r="AB40" s="56">
        <f t="shared" si="19"/>
        <v>0</v>
      </c>
      <c r="AC40" s="93">
        <f t="shared" si="20"/>
        <v>0</v>
      </c>
      <c r="AD40" s="97">
        <f t="shared" si="29"/>
        <v>0</v>
      </c>
      <c r="AE40" s="75">
        <f>'Source Data'!N40</f>
        <v>1894</v>
      </c>
      <c r="AF40" s="90">
        <f t="shared" si="30"/>
        <v>0</v>
      </c>
      <c r="AG40" s="271"/>
      <c r="AH40" s="75">
        <f t="shared" si="21"/>
        <v>0</v>
      </c>
      <c r="AI40" s="271"/>
      <c r="AJ40" s="77">
        <f t="shared" si="31"/>
        <v>0</v>
      </c>
      <c r="AK40" s="76">
        <f t="shared" si="32"/>
        <v>0</v>
      </c>
      <c r="AL40" s="90">
        <f t="shared" si="22"/>
        <v>0</v>
      </c>
      <c r="AM40" s="79">
        <f t="shared" si="23"/>
        <v>0</v>
      </c>
      <c r="AN40" s="90">
        <f t="shared" si="24"/>
        <v>0</v>
      </c>
      <c r="AO40" s="56">
        <f>[1]Tangi!$M40</f>
        <v>0</v>
      </c>
      <c r="AP40" s="90">
        <f t="shared" si="25"/>
        <v>0</v>
      </c>
      <c r="AQ40" s="77"/>
      <c r="AR40" s="77">
        <f t="shared" si="26"/>
        <v>0</v>
      </c>
      <c r="AS40" s="90">
        <f t="shared" si="27"/>
        <v>0</v>
      </c>
      <c r="AT40" s="78">
        <f t="shared" si="7"/>
        <v>0</v>
      </c>
      <c r="AU40" s="87">
        <f t="shared" si="8"/>
        <v>0</v>
      </c>
      <c r="AV40" s="116"/>
      <c r="AW40" s="74"/>
      <c r="AX40" s="74">
        <f t="shared" si="33"/>
        <v>0</v>
      </c>
      <c r="AY40" s="74">
        <f t="shared" si="34"/>
        <v>0</v>
      </c>
    </row>
    <row r="41" spans="1:51" ht="16.149999999999999" customHeight="1" x14ac:dyDescent="0.2">
      <c r="A41" s="49">
        <v>35</v>
      </c>
      <c r="B41" s="50" t="s">
        <v>40</v>
      </c>
      <c r="C41" s="272">
        <f>'8_2.1.18 SIS'!AN41</f>
        <v>0</v>
      </c>
      <c r="D41" s="51">
        <f>'Source Data'!H41</f>
        <v>4357.2318016845329</v>
      </c>
      <c r="E41" s="80">
        <f t="shared" si="11"/>
        <v>0</v>
      </c>
      <c r="F41" s="291"/>
      <c r="G41" s="51">
        <f>'Source Data'!I41</f>
        <v>608.37683053992896</v>
      </c>
      <c r="H41" s="80">
        <f t="shared" si="12"/>
        <v>0</v>
      </c>
      <c r="I41" s="291"/>
      <c r="J41" s="51">
        <f>'Source Data'!J41</f>
        <v>165.92095378361697</v>
      </c>
      <c r="K41" s="80">
        <f t="shared" si="13"/>
        <v>0</v>
      </c>
      <c r="L41" s="291"/>
      <c r="M41" s="51">
        <f>'Source Data'!K41</f>
        <v>4148.0238445904242</v>
      </c>
      <c r="N41" s="80">
        <f t="shared" si="14"/>
        <v>0</v>
      </c>
      <c r="O41" s="291"/>
      <c r="P41" s="51">
        <f>'Source Data'!L41</f>
        <v>1659.2095378361696</v>
      </c>
      <c r="Q41" s="80">
        <f t="shared" si="15"/>
        <v>0</v>
      </c>
      <c r="R41" s="94">
        <v>0</v>
      </c>
      <c r="S41" s="51"/>
      <c r="T41" s="51"/>
      <c r="U41" s="52">
        <f t="shared" si="28"/>
        <v>0</v>
      </c>
      <c r="V41" s="94">
        <f t="shared" si="2"/>
        <v>0</v>
      </c>
      <c r="W41" s="80">
        <f t="shared" si="16"/>
        <v>0</v>
      </c>
      <c r="X41" s="94">
        <f t="shared" si="17"/>
        <v>0</v>
      </c>
      <c r="Y41" s="51">
        <f>[1]Tangi!$G41</f>
        <v>0</v>
      </c>
      <c r="Z41" s="94">
        <f t="shared" si="18"/>
        <v>0</v>
      </c>
      <c r="AA41" s="53"/>
      <c r="AB41" s="51">
        <f t="shared" si="19"/>
        <v>0</v>
      </c>
      <c r="AC41" s="95">
        <f t="shared" si="20"/>
        <v>0</v>
      </c>
      <c r="AD41" s="95">
        <f t="shared" si="29"/>
        <v>0</v>
      </c>
      <c r="AE41" s="71">
        <f>'Source Data'!N41</f>
        <v>3679</v>
      </c>
      <c r="AF41" s="91">
        <f t="shared" si="30"/>
        <v>0</v>
      </c>
      <c r="AG41" s="272"/>
      <c r="AH41" s="71">
        <f t="shared" si="21"/>
        <v>0</v>
      </c>
      <c r="AI41" s="272"/>
      <c r="AJ41" s="72">
        <f t="shared" si="31"/>
        <v>0</v>
      </c>
      <c r="AK41" s="73">
        <f t="shared" si="32"/>
        <v>0</v>
      </c>
      <c r="AL41" s="91">
        <f t="shared" si="22"/>
        <v>0</v>
      </c>
      <c r="AM41" s="82">
        <f t="shared" si="23"/>
        <v>0</v>
      </c>
      <c r="AN41" s="91">
        <f t="shared" si="24"/>
        <v>0</v>
      </c>
      <c r="AO41" s="51">
        <f>[1]Tangi!$M41</f>
        <v>0</v>
      </c>
      <c r="AP41" s="91">
        <f t="shared" si="25"/>
        <v>0</v>
      </c>
      <c r="AQ41" s="72"/>
      <c r="AR41" s="72">
        <f t="shared" si="26"/>
        <v>0</v>
      </c>
      <c r="AS41" s="91">
        <f t="shared" si="27"/>
        <v>0</v>
      </c>
      <c r="AT41" s="81">
        <f t="shared" si="7"/>
        <v>0</v>
      </c>
      <c r="AU41" s="88">
        <f t="shared" si="8"/>
        <v>0</v>
      </c>
      <c r="AV41" s="116"/>
      <c r="AW41" s="80"/>
      <c r="AX41" s="80">
        <f t="shared" si="33"/>
        <v>0</v>
      </c>
      <c r="AY41" s="80">
        <f t="shared" si="34"/>
        <v>0</v>
      </c>
    </row>
    <row r="42" spans="1:51" ht="16.149999999999999" customHeight="1" x14ac:dyDescent="0.2">
      <c r="A42" s="58">
        <v>36</v>
      </c>
      <c r="B42" s="59" t="s">
        <v>41</v>
      </c>
      <c r="C42" s="270">
        <f>'8_2.1.18 SIS'!AN42</f>
        <v>0</v>
      </c>
      <c r="D42" s="60">
        <f>'Source Data'!H42</f>
        <v>3397.1647109485266</v>
      </c>
      <c r="E42" s="65">
        <f t="shared" si="11"/>
        <v>0</v>
      </c>
      <c r="F42" s="289"/>
      <c r="G42" s="60">
        <f>'Source Data'!I42</f>
        <v>463.14668164219148</v>
      </c>
      <c r="H42" s="65">
        <f t="shared" si="12"/>
        <v>0</v>
      </c>
      <c r="I42" s="289"/>
      <c r="J42" s="60">
        <f>'Source Data'!J42</f>
        <v>126.31273135696131</v>
      </c>
      <c r="K42" s="65">
        <f t="shared" si="13"/>
        <v>0</v>
      </c>
      <c r="L42" s="289"/>
      <c r="M42" s="60">
        <f>'Source Data'!K42</f>
        <v>3157.818283924033</v>
      </c>
      <c r="N42" s="65">
        <f t="shared" si="14"/>
        <v>0</v>
      </c>
      <c r="O42" s="289"/>
      <c r="P42" s="60">
        <f>'Source Data'!L42</f>
        <v>1263.1273135696131</v>
      </c>
      <c r="Q42" s="65">
        <f t="shared" si="15"/>
        <v>0</v>
      </c>
      <c r="R42" s="92">
        <v>0</v>
      </c>
      <c r="S42" s="60"/>
      <c r="T42" s="60"/>
      <c r="U42" s="61">
        <f t="shared" si="28"/>
        <v>0</v>
      </c>
      <c r="V42" s="92">
        <f t="shared" si="2"/>
        <v>0</v>
      </c>
      <c r="W42" s="65">
        <f t="shared" si="16"/>
        <v>0</v>
      </c>
      <c r="X42" s="92">
        <f t="shared" si="17"/>
        <v>0</v>
      </c>
      <c r="Y42" s="60">
        <f>[1]Tangi!$G42</f>
        <v>0</v>
      </c>
      <c r="Z42" s="92">
        <f t="shared" si="18"/>
        <v>0</v>
      </c>
      <c r="AA42" s="60"/>
      <c r="AB42" s="60">
        <f t="shared" si="19"/>
        <v>0</v>
      </c>
      <c r="AC42" s="92">
        <f t="shared" si="20"/>
        <v>0</v>
      </c>
      <c r="AD42" s="96">
        <f t="shared" si="29"/>
        <v>0</v>
      </c>
      <c r="AE42" s="66">
        <f>'Source Data'!N42</f>
        <v>6275</v>
      </c>
      <c r="AF42" s="89">
        <f t="shared" si="30"/>
        <v>0</v>
      </c>
      <c r="AG42" s="270"/>
      <c r="AH42" s="66">
        <f t="shared" si="21"/>
        <v>0</v>
      </c>
      <c r="AI42" s="270"/>
      <c r="AJ42" s="68">
        <f t="shared" si="31"/>
        <v>0</v>
      </c>
      <c r="AK42" s="67">
        <f t="shared" si="32"/>
        <v>0</v>
      </c>
      <c r="AL42" s="89">
        <f t="shared" si="22"/>
        <v>0</v>
      </c>
      <c r="AM42" s="70">
        <f t="shared" si="23"/>
        <v>0</v>
      </c>
      <c r="AN42" s="89">
        <f t="shared" si="24"/>
        <v>0</v>
      </c>
      <c r="AO42" s="60">
        <f>[1]Tangi!$M42</f>
        <v>0</v>
      </c>
      <c r="AP42" s="89">
        <f t="shared" si="25"/>
        <v>0</v>
      </c>
      <c r="AQ42" s="68"/>
      <c r="AR42" s="68">
        <f t="shared" si="26"/>
        <v>0</v>
      </c>
      <c r="AS42" s="89">
        <f t="shared" si="27"/>
        <v>0</v>
      </c>
      <c r="AT42" s="69">
        <f t="shared" si="7"/>
        <v>0</v>
      </c>
      <c r="AU42" s="86">
        <f t="shared" si="8"/>
        <v>0</v>
      </c>
      <c r="AV42" s="116"/>
      <c r="AW42" s="65"/>
      <c r="AX42" s="65">
        <f t="shared" si="33"/>
        <v>0</v>
      </c>
      <c r="AY42" s="65">
        <f t="shared" si="34"/>
        <v>0</v>
      </c>
    </row>
    <row r="43" spans="1:51" ht="16.149999999999999" customHeight="1" x14ac:dyDescent="0.2">
      <c r="A43" s="54">
        <v>37</v>
      </c>
      <c r="B43" s="55" t="s">
        <v>42</v>
      </c>
      <c r="C43" s="271">
        <f>'8_2.1.18 SIS'!AN43</f>
        <v>0</v>
      </c>
      <c r="D43" s="56">
        <f>'Source Data'!H43</f>
        <v>5115.2412376905504</v>
      </c>
      <c r="E43" s="74">
        <f t="shared" si="11"/>
        <v>0</v>
      </c>
      <c r="F43" s="290"/>
      <c r="G43" s="56">
        <f>'Source Data'!I43</f>
        <v>683.69591860374021</v>
      </c>
      <c r="H43" s="74">
        <f t="shared" si="12"/>
        <v>0</v>
      </c>
      <c r="I43" s="290"/>
      <c r="J43" s="56">
        <f>'Source Data'!J43</f>
        <v>186.46252325556549</v>
      </c>
      <c r="K43" s="74">
        <f t="shared" si="13"/>
        <v>0</v>
      </c>
      <c r="L43" s="290"/>
      <c r="M43" s="56">
        <f>'Source Data'!K43</f>
        <v>4661.5630813891366</v>
      </c>
      <c r="N43" s="74">
        <f t="shared" si="14"/>
        <v>0</v>
      </c>
      <c r="O43" s="290"/>
      <c r="P43" s="56">
        <f>'Source Data'!L43</f>
        <v>1864.6252325556547</v>
      </c>
      <c r="Q43" s="74">
        <f t="shared" si="15"/>
        <v>0</v>
      </c>
      <c r="R43" s="93">
        <v>0</v>
      </c>
      <c r="S43" s="56"/>
      <c r="T43" s="56"/>
      <c r="U43" s="57">
        <f t="shared" si="28"/>
        <v>0</v>
      </c>
      <c r="V43" s="93">
        <f t="shared" si="2"/>
        <v>0</v>
      </c>
      <c r="W43" s="74">
        <f t="shared" si="16"/>
        <v>0</v>
      </c>
      <c r="X43" s="93">
        <f t="shared" si="17"/>
        <v>0</v>
      </c>
      <c r="Y43" s="56">
        <f>[1]Tangi!$G43</f>
        <v>0</v>
      </c>
      <c r="Z43" s="93">
        <f t="shared" si="18"/>
        <v>0</v>
      </c>
      <c r="AA43" s="56"/>
      <c r="AB43" s="56">
        <f t="shared" si="19"/>
        <v>0</v>
      </c>
      <c r="AC43" s="93">
        <f t="shared" si="20"/>
        <v>0</v>
      </c>
      <c r="AD43" s="97">
        <f t="shared" si="29"/>
        <v>0</v>
      </c>
      <c r="AE43" s="75">
        <f>'Source Data'!N43</f>
        <v>3876</v>
      </c>
      <c r="AF43" s="90">
        <f t="shared" si="30"/>
        <v>0</v>
      </c>
      <c r="AG43" s="271"/>
      <c r="AH43" s="75">
        <f t="shared" si="21"/>
        <v>0</v>
      </c>
      <c r="AI43" s="271"/>
      <c r="AJ43" s="77">
        <f t="shared" si="31"/>
        <v>0</v>
      </c>
      <c r="AK43" s="76">
        <f t="shared" si="32"/>
        <v>0</v>
      </c>
      <c r="AL43" s="90">
        <f t="shared" si="22"/>
        <v>0</v>
      </c>
      <c r="AM43" s="79">
        <f t="shared" si="23"/>
        <v>0</v>
      </c>
      <c r="AN43" s="90">
        <f t="shared" si="24"/>
        <v>0</v>
      </c>
      <c r="AO43" s="56">
        <f>[1]Tangi!$M43</f>
        <v>0</v>
      </c>
      <c r="AP43" s="90">
        <f t="shared" si="25"/>
        <v>0</v>
      </c>
      <c r="AQ43" s="77"/>
      <c r="AR43" s="77">
        <f t="shared" si="26"/>
        <v>0</v>
      </c>
      <c r="AS43" s="90">
        <f t="shared" si="27"/>
        <v>0</v>
      </c>
      <c r="AT43" s="78">
        <f t="shared" si="7"/>
        <v>0</v>
      </c>
      <c r="AU43" s="87">
        <f t="shared" si="8"/>
        <v>0</v>
      </c>
      <c r="AV43" s="116"/>
      <c r="AW43" s="74"/>
      <c r="AX43" s="74">
        <f t="shared" si="33"/>
        <v>0</v>
      </c>
      <c r="AY43" s="74">
        <f t="shared" si="34"/>
        <v>0</v>
      </c>
    </row>
    <row r="44" spans="1:51" ht="16.149999999999999" customHeight="1" x14ac:dyDescent="0.2">
      <c r="A44" s="54">
        <v>38</v>
      </c>
      <c r="B44" s="55" t="s">
        <v>43</v>
      </c>
      <c r="C44" s="271">
        <f>'8_2.1.18 SIS'!AN44</f>
        <v>0</v>
      </c>
      <c r="D44" s="56">
        <f>'Source Data'!H44</f>
        <v>2242.6574879084728</v>
      </c>
      <c r="E44" s="74">
        <f t="shared" si="11"/>
        <v>0</v>
      </c>
      <c r="F44" s="290"/>
      <c r="G44" s="56">
        <f>'Source Data'!I44</f>
        <v>217.85498253596765</v>
      </c>
      <c r="H44" s="74">
        <f t="shared" si="12"/>
        <v>0</v>
      </c>
      <c r="I44" s="290"/>
      <c r="J44" s="56">
        <f>'Source Data'!J44</f>
        <v>59.414995237082067</v>
      </c>
      <c r="K44" s="74">
        <f t="shared" si="13"/>
        <v>0</v>
      </c>
      <c r="L44" s="290"/>
      <c r="M44" s="56">
        <f>'Source Data'!K44</f>
        <v>1485.3748809270521</v>
      </c>
      <c r="N44" s="74">
        <f t="shared" si="14"/>
        <v>0</v>
      </c>
      <c r="O44" s="290"/>
      <c r="P44" s="56">
        <f>'Source Data'!L44</f>
        <v>594.14995237082076</v>
      </c>
      <c r="Q44" s="74">
        <f t="shared" si="15"/>
        <v>0</v>
      </c>
      <c r="R44" s="93">
        <v>0</v>
      </c>
      <c r="S44" s="56"/>
      <c r="T44" s="56"/>
      <c r="U44" s="57">
        <f t="shared" si="28"/>
        <v>0</v>
      </c>
      <c r="V44" s="93">
        <f t="shared" si="2"/>
        <v>0</v>
      </c>
      <c r="W44" s="74">
        <f t="shared" si="16"/>
        <v>0</v>
      </c>
      <c r="X44" s="93">
        <f t="shared" si="17"/>
        <v>0</v>
      </c>
      <c r="Y44" s="56">
        <f>[1]Tangi!$G44</f>
        <v>0</v>
      </c>
      <c r="Z44" s="93">
        <f t="shared" si="18"/>
        <v>0</v>
      </c>
      <c r="AA44" s="56"/>
      <c r="AB44" s="56">
        <f t="shared" si="19"/>
        <v>0</v>
      </c>
      <c r="AC44" s="93">
        <f t="shared" si="20"/>
        <v>0</v>
      </c>
      <c r="AD44" s="97">
        <f t="shared" si="29"/>
        <v>0</v>
      </c>
      <c r="AE44" s="75">
        <f>'Source Data'!N44</f>
        <v>11268</v>
      </c>
      <c r="AF44" s="90">
        <f t="shared" si="30"/>
        <v>0</v>
      </c>
      <c r="AG44" s="271"/>
      <c r="AH44" s="75">
        <f t="shared" si="21"/>
        <v>0</v>
      </c>
      <c r="AI44" s="271"/>
      <c r="AJ44" s="77">
        <f t="shared" si="31"/>
        <v>0</v>
      </c>
      <c r="AK44" s="76">
        <f t="shared" si="32"/>
        <v>0</v>
      </c>
      <c r="AL44" s="90">
        <f t="shared" si="22"/>
        <v>0</v>
      </c>
      <c r="AM44" s="79">
        <f t="shared" si="23"/>
        <v>0</v>
      </c>
      <c r="AN44" s="90">
        <f t="shared" si="24"/>
        <v>0</v>
      </c>
      <c r="AO44" s="56">
        <f>[1]Tangi!$M44</f>
        <v>0</v>
      </c>
      <c r="AP44" s="90">
        <f t="shared" si="25"/>
        <v>0</v>
      </c>
      <c r="AQ44" s="77"/>
      <c r="AR44" s="77">
        <f t="shared" si="26"/>
        <v>0</v>
      </c>
      <c r="AS44" s="90">
        <f t="shared" si="27"/>
        <v>0</v>
      </c>
      <c r="AT44" s="78">
        <f t="shared" si="7"/>
        <v>0</v>
      </c>
      <c r="AU44" s="87">
        <f t="shared" si="8"/>
        <v>0</v>
      </c>
      <c r="AV44" s="116"/>
      <c r="AW44" s="74"/>
      <c r="AX44" s="74">
        <f t="shared" si="33"/>
        <v>0</v>
      </c>
      <c r="AY44" s="74">
        <f t="shared" si="34"/>
        <v>0</v>
      </c>
    </row>
    <row r="45" spans="1:51" ht="16.149999999999999" customHeight="1" x14ac:dyDescent="0.2">
      <c r="A45" s="54">
        <v>39</v>
      </c>
      <c r="B45" s="55" t="s">
        <v>44</v>
      </c>
      <c r="C45" s="271">
        <f>'8_2.1.18 SIS'!AN45</f>
        <v>0</v>
      </c>
      <c r="D45" s="56">
        <f>'Source Data'!H45</f>
        <v>2703.2750635068246</v>
      </c>
      <c r="E45" s="74">
        <f t="shared" si="11"/>
        <v>0</v>
      </c>
      <c r="F45" s="290"/>
      <c r="G45" s="56">
        <f>'Source Data'!I45</f>
        <v>360.15144440628399</v>
      </c>
      <c r="H45" s="74">
        <f t="shared" si="12"/>
        <v>0</v>
      </c>
      <c r="I45" s="290"/>
      <c r="J45" s="56">
        <f>'Source Data'!J45</f>
        <v>98.223121201713838</v>
      </c>
      <c r="K45" s="74">
        <f t="shared" si="13"/>
        <v>0</v>
      </c>
      <c r="L45" s="290"/>
      <c r="M45" s="56">
        <f>'Source Data'!K45</f>
        <v>2455.578030042846</v>
      </c>
      <c r="N45" s="74">
        <f t="shared" si="14"/>
        <v>0</v>
      </c>
      <c r="O45" s="290"/>
      <c r="P45" s="56">
        <f>'Source Data'!L45</f>
        <v>982.2312120171382</v>
      </c>
      <c r="Q45" s="74">
        <f t="shared" si="15"/>
        <v>0</v>
      </c>
      <c r="R45" s="93">
        <v>0</v>
      </c>
      <c r="S45" s="56"/>
      <c r="T45" s="56"/>
      <c r="U45" s="57">
        <f t="shared" si="28"/>
        <v>0</v>
      </c>
      <c r="V45" s="93">
        <f t="shared" si="2"/>
        <v>0</v>
      </c>
      <c r="W45" s="74">
        <f t="shared" si="16"/>
        <v>0</v>
      </c>
      <c r="X45" s="93">
        <f t="shared" si="17"/>
        <v>0</v>
      </c>
      <c r="Y45" s="56">
        <f>[1]Tangi!$G45</f>
        <v>0</v>
      </c>
      <c r="Z45" s="93">
        <f t="shared" si="18"/>
        <v>0</v>
      </c>
      <c r="AA45" s="56"/>
      <c r="AB45" s="56">
        <f t="shared" si="19"/>
        <v>0</v>
      </c>
      <c r="AC45" s="93">
        <f t="shared" si="20"/>
        <v>0</v>
      </c>
      <c r="AD45" s="97">
        <f t="shared" si="29"/>
        <v>0</v>
      </c>
      <c r="AE45" s="75">
        <f>'Source Data'!N45</f>
        <v>5158</v>
      </c>
      <c r="AF45" s="90">
        <f t="shared" si="30"/>
        <v>0</v>
      </c>
      <c r="AG45" s="271"/>
      <c r="AH45" s="75">
        <f t="shared" si="21"/>
        <v>0</v>
      </c>
      <c r="AI45" s="271"/>
      <c r="AJ45" s="77">
        <f t="shared" si="31"/>
        <v>0</v>
      </c>
      <c r="AK45" s="76">
        <f t="shared" si="32"/>
        <v>0</v>
      </c>
      <c r="AL45" s="90">
        <f t="shared" si="22"/>
        <v>0</v>
      </c>
      <c r="AM45" s="79">
        <f t="shared" si="23"/>
        <v>0</v>
      </c>
      <c r="AN45" s="90">
        <f t="shared" si="24"/>
        <v>0</v>
      </c>
      <c r="AO45" s="56">
        <f>[1]Tangi!$M45</f>
        <v>0</v>
      </c>
      <c r="AP45" s="90">
        <f t="shared" si="25"/>
        <v>0</v>
      </c>
      <c r="AQ45" s="77"/>
      <c r="AR45" s="77">
        <f t="shared" si="26"/>
        <v>0</v>
      </c>
      <c r="AS45" s="90">
        <f t="shared" si="27"/>
        <v>0</v>
      </c>
      <c r="AT45" s="78">
        <f t="shared" si="7"/>
        <v>0</v>
      </c>
      <c r="AU45" s="87">
        <f t="shared" si="8"/>
        <v>0</v>
      </c>
      <c r="AV45" s="116"/>
      <c r="AW45" s="74"/>
      <c r="AX45" s="74">
        <f t="shared" si="33"/>
        <v>0</v>
      </c>
      <c r="AY45" s="74">
        <f t="shared" si="34"/>
        <v>0</v>
      </c>
    </row>
    <row r="46" spans="1:51" ht="16.149999999999999" customHeight="1" x14ac:dyDescent="0.2">
      <c r="A46" s="49">
        <v>40</v>
      </c>
      <c r="B46" s="50" t="s">
        <v>45</v>
      </c>
      <c r="C46" s="272">
        <f>'8_2.1.18 SIS'!AN46</f>
        <v>0</v>
      </c>
      <c r="D46" s="51">
        <f>'Source Data'!H46</f>
        <v>4843.6552941270829</v>
      </c>
      <c r="E46" s="80">
        <f t="shared" si="11"/>
        <v>0</v>
      </c>
      <c r="F46" s="291"/>
      <c r="G46" s="51">
        <f>'Source Data'!I46</f>
        <v>644.48181238686641</v>
      </c>
      <c r="H46" s="80">
        <f t="shared" si="12"/>
        <v>0</v>
      </c>
      <c r="I46" s="291"/>
      <c r="J46" s="51">
        <f>'Source Data'!J46</f>
        <v>175.76776701459988</v>
      </c>
      <c r="K46" s="80">
        <f t="shared" si="13"/>
        <v>0</v>
      </c>
      <c r="L46" s="291"/>
      <c r="M46" s="51">
        <f>'Source Data'!K46</f>
        <v>4394.194175364998</v>
      </c>
      <c r="N46" s="80">
        <f t="shared" si="14"/>
        <v>0</v>
      </c>
      <c r="O46" s="291"/>
      <c r="P46" s="51">
        <f>'Source Data'!L46</f>
        <v>1757.6776701459989</v>
      </c>
      <c r="Q46" s="80">
        <f t="shared" si="15"/>
        <v>0</v>
      </c>
      <c r="R46" s="94">
        <v>0</v>
      </c>
      <c r="S46" s="51"/>
      <c r="T46" s="51"/>
      <c r="U46" s="52">
        <f t="shared" si="28"/>
        <v>0</v>
      </c>
      <c r="V46" s="94">
        <f t="shared" si="2"/>
        <v>0</v>
      </c>
      <c r="W46" s="80">
        <f t="shared" si="16"/>
        <v>0</v>
      </c>
      <c r="X46" s="94">
        <f t="shared" si="17"/>
        <v>0</v>
      </c>
      <c r="Y46" s="51">
        <f>[1]Tangi!$G46</f>
        <v>0</v>
      </c>
      <c r="Z46" s="94">
        <f t="shared" si="18"/>
        <v>0</v>
      </c>
      <c r="AA46" s="53"/>
      <c r="AB46" s="51">
        <f t="shared" si="19"/>
        <v>0</v>
      </c>
      <c r="AC46" s="95">
        <f t="shared" si="20"/>
        <v>0</v>
      </c>
      <c r="AD46" s="95">
        <f t="shared" si="29"/>
        <v>0</v>
      </c>
      <c r="AE46" s="71">
        <f>'Source Data'!N46</f>
        <v>4005</v>
      </c>
      <c r="AF46" s="91">
        <f t="shared" si="30"/>
        <v>0</v>
      </c>
      <c r="AG46" s="272"/>
      <c r="AH46" s="71">
        <f t="shared" si="21"/>
        <v>0</v>
      </c>
      <c r="AI46" s="272"/>
      <c r="AJ46" s="72">
        <f t="shared" si="31"/>
        <v>0</v>
      </c>
      <c r="AK46" s="73">
        <f t="shared" si="32"/>
        <v>0</v>
      </c>
      <c r="AL46" s="91">
        <f t="shared" si="22"/>
        <v>0</v>
      </c>
      <c r="AM46" s="82">
        <f t="shared" si="23"/>
        <v>0</v>
      </c>
      <c r="AN46" s="91">
        <f t="shared" si="24"/>
        <v>0</v>
      </c>
      <c r="AO46" s="51">
        <f>[1]Tangi!$M46</f>
        <v>0</v>
      </c>
      <c r="AP46" s="91">
        <f t="shared" si="25"/>
        <v>0</v>
      </c>
      <c r="AQ46" s="72"/>
      <c r="AR46" s="72">
        <f t="shared" si="26"/>
        <v>0</v>
      </c>
      <c r="AS46" s="91">
        <f t="shared" si="27"/>
        <v>0</v>
      </c>
      <c r="AT46" s="81">
        <f t="shared" si="7"/>
        <v>0</v>
      </c>
      <c r="AU46" s="88">
        <f t="shared" si="8"/>
        <v>0</v>
      </c>
      <c r="AV46" s="116"/>
      <c r="AW46" s="80"/>
      <c r="AX46" s="80">
        <f t="shared" si="33"/>
        <v>0</v>
      </c>
      <c r="AY46" s="80">
        <f t="shared" si="34"/>
        <v>0</v>
      </c>
    </row>
    <row r="47" spans="1:51" ht="16.149999999999999" customHeight="1" x14ac:dyDescent="0.2">
      <c r="A47" s="58">
        <v>41</v>
      </c>
      <c r="B47" s="59" t="s">
        <v>46</v>
      </c>
      <c r="C47" s="270">
        <f>'8_2.1.18 SIS'!AN47</f>
        <v>0</v>
      </c>
      <c r="D47" s="60">
        <f>'Source Data'!H47</f>
        <v>2834.247173471952</v>
      </c>
      <c r="E47" s="65">
        <f t="shared" si="11"/>
        <v>0</v>
      </c>
      <c r="F47" s="289"/>
      <c r="G47" s="60">
        <f>'Source Data'!I47</f>
        <v>378.64303242739538</v>
      </c>
      <c r="H47" s="65">
        <f t="shared" si="12"/>
        <v>0</v>
      </c>
      <c r="I47" s="289"/>
      <c r="J47" s="60">
        <f>'Source Data'!J47</f>
        <v>103.26628157110781</v>
      </c>
      <c r="K47" s="65">
        <f t="shared" si="13"/>
        <v>0</v>
      </c>
      <c r="L47" s="289"/>
      <c r="M47" s="60">
        <f>'Source Data'!K47</f>
        <v>2581.6570392776953</v>
      </c>
      <c r="N47" s="65">
        <f t="shared" si="14"/>
        <v>0</v>
      </c>
      <c r="O47" s="289"/>
      <c r="P47" s="60">
        <f>'Source Data'!L47</f>
        <v>1032.6628157110781</v>
      </c>
      <c r="Q47" s="65">
        <f t="shared" si="15"/>
        <v>0</v>
      </c>
      <c r="R47" s="92">
        <v>0</v>
      </c>
      <c r="S47" s="60"/>
      <c r="T47" s="60"/>
      <c r="U47" s="61">
        <f t="shared" si="28"/>
        <v>0</v>
      </c>
      <c r="V47" s="92">
        <f t="shared" si="2"/>
        <v>0</v>
      </c>
      <c r="W47" s="65">
        <f t="shared" si="16"/>
        <v>0</v>
      </c>
      <c r="X47" s="92">
        <f t="shared" si="17"/>
        <v>0</v>
      </c>
      <c r="Y47" s="60">
        <f>[1]Tangi!$G47</f>
        <v>0</v>
      </c>
      <c r="Z47" s="92">
        <f t="shared" si="18"/>
        <v>0</v>
      </c>
      <c r="AA47" s="60"/>
      <c r="AB47" s="60">
        <f t="shared" si="19"/>
        <v>0</v>
      </c>
      <c r="AC47" s="92">
        <f t="shared" si="20"/>
        <v>0</v>
      </c>
      <c r="AD47" s="96">
        <f t="shared" si="29"/>
        <v>0</v>
      </c>
      <c r="AE47" s="66">
        <f>'Source Data'!N47</f>
        <v>9547</v>
      </c>
      <c r="AF47" s="89">
        <f t="shared" si="30"/>
        <v>0</v>
      </c>
      <c r="AG47" s="270"/>
      <c r="AH47" s="66">
        <f t="shared" si="21"/>
        <v>0</v>
      </c>
      <c r="AI47" s="270"/>
      <c r="AJ47" s="68">
        <f t="shared" si="31"/>
        <v>0</v>
      </c>
      <c r="AK47" s="67">
        <f t="shared" si="32"/>
        <v>0</v>
      </c>
      <c r="AL47" s="89">
        <f t="shared" si="22"/>
        <v>0</v>
      </c>
      <c r="AM47" s="70">
        <f t="shared" si="23"/>
        <v>0</v>
      </c>
      <c r="AN47" s="89">
        <f t="shared" si="24"/>
        <v>0</v>
      </c>
      <c r="AO47" s="60">
        <f>[1]Tangi!$M47</f>
        <v>0</v>
      </c>
      <c r="AP47" s="89">
        <f t="shared" si="25"/>
        <v>0</v>
      </c>
      <c r="AQ47" s="68"/>
      <c r="AR47" s="68">
        <f t="shared" si="26"/>
        <v>0</v>
      </c>
      <c r="AS47" s="89">
        <f t="shared" si="27"/>
        <v>0</v>
      </c>
      <c r="AT47" s="69">
        <f t="shared" si="7"/>
        <v>0</v>
      </c>
      <c r="AU47" s="86">
        <f t="shared" si="8"/>
        <v>0</v>
      </c>
      <c r="AV47" s="116"/>
      <c r="AW47" s="65"/>
      <c r="AX47" s="65">
        <f t="shared" si="33"/>
        <v>0</v>
      </c>
      <c r="AY47" s="65">
        <f t="shared" si="34"/>
        <v>0</v>
      </c>
    </row>
    <row r="48" spans="1:51" ht="16.149999999999999" customHeight="1" x14ac:dyDescent="0.2">
      <c r="A48" s="54">
        <v>42</v>
      </c>
      <c r="B48" s="55" t="s">
        <v>47</v>
      </c>
      <c r="C48" s="271">
        <f>'8_2.1.18 SIS'!AN48</f>
        <v>0</v>
      </c>
      <c r="D48" s="56">
        <f>'Source Data'!H48</f>
        <v>4267.2926645330763</v>
      </c>
      <c r="E48" s="74">
        <f t="shared" si="11"/>
        <v>0</v>
      </c>
      <c r="F48" s="290"/>
      <c r="G48" s="56">
        <f>'Source Data'!I48</f>
        <v>585.87981046741402</v>
      </c>
      <c r="H48" s="74">
        <f t="shared" si="12"/>
        <v>0</v>
      </c>
      <c r="I48" s="290"/>
      <c r="J48" s="56">
        <f>'Source Data'!J48</f>
        <v>159.78540285474929</v>
      </c>
      <c r="K48" s="74">
        <f t="shared" si="13"/>
        <v>0</v>
      </c>
      <c r="L48" s="290"/>
      <c r="M48" s="56">
        <f>'Source Data'!K48</f>
        <v>3994.6350713687325</v>
      </c>
      <c r="N48" s="74">
        <f t="shared" si="14"/>
        <v>0</v>
      </c>
      <c r="O48" s="290"/>
      <c r="P48" s="56">
        <f>'Source Data'!L48</f>
        <v>1597.8540285474928</v>
      </c>
      <c r="Q48" s="74">
        <f t="shared" si="15"/>
        <v>0</v>
      </c>
      <c r="R48" s="93">
        <v>0</v>
      </c>
      <c r="S48" s="56"/>
      <c r="T48" s="56"/>
      <c r="U48" s="57">
        <f t="shared" si="28"/>
        <v>0</v>
      </c>
      <c r="V48" s="93">
        <f t="shared" si="2"/>
        <v>0</v>
      </c>
      <c r="W48" s="74">
        <f t="shared" si="16"/>
        <v>0</v>
      </c>
      <c r="X48" s="93">
        <f t="shared" si="17"/>
        <v>0</v>
      </c>
      <c r="Y48" s="56">
        <f>[1]Tangi!$G48</f>
        <v>0</v>
      </c>
      <c r="Z48" s="93">
        <f t="shared" si="18"/>
        <v>0</v>
      </c>
      <c r="AA48" s="56"/>
      <c r="AB48" s="56">
        <f t="shared" si="19"/>
        <v>0</v>
      </c>
      <c r="AC48" s="93">
        <f t="shared" si="20"/>
        <v>0</v>
      </c>
      <c r="AD48" s="97">
        <f t="shared" si="29"/>
        <v>0</v>
      </c>
      <c r="AE48" s="75">
        <f>'Source Data'!N48</f>
        <v>4334</v>
      </c>
      <c r="AF48" s="90">
        <f t="shared" si="30"/>
        <v>0</v>
      </c>
      <c r="AG48" s="271"/>
      <c r="AH48" s="75">
        <f t="shared" si="21"/>
        <v>0</v>
      </c>
      <c r="AI48" s="271"/>
      <c r="AJ48" s="77">
        <f t="shared" si="31"/>
        <v>0</v>
      </c>
      <c r="AK48" s="76">
        <f t="shared" si="32"/>
        <v>0</v>
      </c>
      <c r="AL48" s="90">
        <f t="shared" si="22"/>
        <v>0</v>
      </c>
      <c r="AM48" s="79">
        <f t="shared" si="23"/>
        <v>0</v>
      </c>
      <c r="AN48" s="90">
        <f t="shared" si="24"/>
        <v>0</v>
      </c>
      <c r="AO48" s="56">
        <f>[1]Tangi!$M48</f>
        <v>0</v>
      </c>
      <c r="AP48" s="90">
        <f t="shared" si="25"/>
        <v>0</v>
      </c>
      <c r="AQ48" s="77"/>
      <c r="AR48" s="77">
        <f t="shared" si="26"/>
        <v>0</v>
      </c>
      <c r="AS48" s="90">
        <f t="shared" si="27"/>
        <v>0</v>
      </c>
      <c r="AT48" s="78">
        <f t="shared" si="7"/>
        <v>0</v>
      </c>
      <c r="AU48" s="87">
        <f t="shared" si="8"/>
        <v>0</v>
      </c>
      <c r="AV48" s="116"/>
      <c r="AW48" s="74"/>
      <c r="AX48" s="74">
        <f t="shared" si="33"/>
        <v>0</v>
      </c>
      <c r="AY48" s="74">
        <f t="shared" si="34"/>
        <v>0</v>
      </c>
    </row>
    <row r="49" spans="1:51" ht="16.149999999999999" customHeight="1" x14ac:dyDescent="0.2">
      <c r="A49" s="54">
        <v>43</v>
      </c>
      <c r="B49" s="55" t="s">
        <v>48</v>
      </c>
      <c r="C49" s="271">
        <f>'8_2.1.18 SIS'!AN49</f>
        <v>0</v>
      </c>
      <c r="D49" s="56">
        <f>'Source Data'!H49</f>
        <v>5171.5692260226861</v>
      </c>
      <c r="E49" s="74">
        <f t="shared" si="11"/>
        <v>0</v>
      </c>
      <c r="F49" s="290"/>
      <c r="G49" s="56">
        <f>'Source Data'!I49</f>
        <v>687.72808854852053</v>
      </c>
      <c r="H49" s="74">
        <f t="shared" si="12"/>
        <v>0</v>
      </c>
      <c r="I49" s="290"/>
      <c r="J49" s="56">
        <f>'Source Data'!J49</f>
        <v>187.56220596777831</v>
      </c>
      <c r="K49" s="74">
        <f t="shared" si="13"/>
        <v>0</v>
      </c>
      <c r="L49" s="290"/>
      <c r="M49" s="56">
        <f>'Source Data'!K49</f>
        <v>4689.0551491944589</v>
      </c>
      <c r="N49" s="74">
        <f t="shared" si="14"/>
        <v>0</v>
      </c>
      <c r="O49" s="290"/>
      <c r="P49" s="56">
        <f>'Source Data'!L49</f>
        <v>1875.6220596777835</v>
      </c>
      <c r="Q49" s="74">
        <f t="shared" si="15"/>
        <v>0</v>
      </c>
      <c r="R49" s="93">
        <v>0</v>
      </c>
      <c r="S49" s="56"/>
      <c r="T49" s="56"/>
      <c r="U49" s="57">
        <f t="shared" si="28"/>
        <v>0</v>
      </c>
      <c r="V49" s="93">
        <f t="shared" si="2"/>
        <v>0</v>
      </c>
      <c r="W49" s="74">
        <f t="shared" si="16"/>
        <v>0</v>
      </c>
      <c r="X49" s="93">
        <f t="shared" si="17"/>
        <v>0</v>
      </c>
      <c r="Y49" s="56">
        <f>[1]Tangi!$G49</f>
        <v>0</v>
      </c>
      <c r="Z49" s="93">
        <f t="shared" si="18"/>
        <v>0</v>
      </c>
      <c r="AA49" s="56"/>
      <c r="AB49" s="56">
        <f t="shared" si="19"/>
        <v>0</v>
      </c>
      <c r="AC49" s="93">
        <f t="shared" si="20"/>
        <v>0</v>
      </c>
      <c r="AD49" s="97">
        <f t="shared" si="29"/>
        <v>0</v>
      </c>
      <c r="AE49" s="75">
        <f>'Source Data'!N49</f>
        <v>3642</v>
      </c>
      <c r="AF49" s="90">
        <f t="shared" si="30"/>
        <v>0</v>
      </c>
      <c r="AG49" s="271"/>
      <c r="AH49" s="75">
        <f t="shared" si="21"/>
        <v>0</v>
      </c>
      <c r="AI49" s="271"/>
      <c r="AJ49" s="77">
        <f t="shared" si="31"/>
        <v>0</v>
      </c>
      <c r="AK49" s="76">
        <f t="shared" si="32"/>
        <v>0</v>
      </c>
      <c r="AL49" s="90">
        <f t="shared" si="22"/>
        <v>0</v>
      </c>
      <c r="AM49" s="79">
        <f t="shared" si="23"/>
        <v>0</v>
      </c>
      <c r="AN49" s="90">
        <f t="shared" si="24"/>
        <v>0</v>
      </c>
      <c r="AO49" s="56">
        <f>[1]Tangi!$M49</f>
        <v>0</v>
      </c>
      <c r="AP49" s="90">
        <f t="shared" si="25"/>
        <v>0</v>
      </c>
      <c r="AQ49" s="77"/>
      <c r="AR49" s="77">
        <f t="shared" si="26"/>
        <v>0</v>
      </c>
      <c r="AS49" s="90">
        <f t="shared" si="27"/>
        <v>0</v>
      </c>
      <c r="AT49" s="78">
        <f t="shared" si="7"/>
        <v>0</v>
      </c>
      <c r="AU49" s="87">
        <f t="shared" si="8"/>
        <v>0</v>
      </c>
      <c r="AV49" s="116"/>
      <c r="AW49" s="74"/>
      <c r="AX49" s="74">
        <f t="shared" si="33"/>
        <v>0</v>
      </c>
      <c r="AY49" s="74">
        <f t="shared" si="34"/>
        <v>0</v>
      </c>
    </row>
    <row r="50" spans="1:51" ht="16.149999999999999" customHeight="1" x14ac:dyDescent="0.2">
      <c r="A50" s="54">
        <v>44</v>
      </c>
      <c r="B50" s="55" t="s">
        <v>49</v>
      </c>
      <c r="C50" s="271">
        <f>'8_2.1.18 SIS'!AN50</f>
        <v>0</v>
      </c>
      <c r="D50" s="56">
        <f>'Source Data'!H50</f>
        <v>4763.2835459226835</v>
      </c>
      <c r="E50" s="74">
        <f t="shared" si="11"/>
        <v>0</v>
      </c>
      <c r="F50" s="290"/>
      <c r="G50" s="56">
        <f>'Source Data'!I50</f>
        <v>640.0242289674087</v>
      </c>
      <c r="H50" s="74">
        <f t="shared" si="12"/>
        <v>0</v>
      </c>
      <c r="I50" s="290"/>
      <c r="J50" s="56">
        <f>'Source Data'!J50</f>
        <v>174.5520624456569</v>
      </c>
      <c r="K50" s="74">
        <f t="shared" si="13"/>
        <v>0</v>
      </c>
      <c r="L50" s="290"/>
      <c r="M50" s="56">
        <f>'Source Data'!K50</f>
        <v>4363.8015611414239</v>
      </c>
      <c r="N50" s="74">
        <f t="shared" si="14"/>
        <v>0</v>
      </c>
      <c r="O50" s="290"/>
      <c r="P50" s="56">
        <f>'Source Data'!L50</f>
        <v>1745.5206244565691</v>
      </c>
      <c r="Q50" s="74">
        <f t="shared" si="15"/>
        <v>0</v>
      </c>
      <c r="R50" s="93">
        <v>0</v>
      </c>
      <c r="S50" s="56"/>
      <c r="T50" s="56"/>
      <c r="U50" s="57">
        <f t="shared" si="28"/>
        <v>0</v>
      </c>
      <c r="V50" s="93">
        <f t="shared" si="2"/>
        <v>0</v>
      </c>
      <c r="W50" s="74">
        <f t="shared" si="16"/>
        <v>0</v>
      </c>
      <c r="X50" s="93">
        <f t="shared" si="17"/>
        <v>0</v>
      </c>
      <c r="Y50" s="56">
        <f>[1]Tangi!$G50</f>
        <v>0</v>
      </c>
      <c r="Z50" s="93">
        <f t="shared" si="18"/>
        <v>0</v>
      </c>
      <c r="AA50" s="56"/>
      <c r="AB50" s="56">
        <f t="shared" si="19"/>
        <v>0</v>
      </c>
      <c r="AC50" s="93">
        <f t="shared" si="20"/>
        <v>0</v>
      </c>
      <c r="AD50" s="97">
        <f t="shared" si="29"/>
        <v>0</v>
      </c>
      <c r="AE50" s="75">
        <f>'Source Data'!N50</f>
        <v>3969</v>
      </c>
      <c r="AF50" s="90">
        <f t="shared" si="30"/>
        <v>0</v>
      </c>
      <c r="AG50" s="271"/>
      <c r="AH50" s="75">
        <f t="shared" si="21"/>
        <v>0</v>
      </c>
      <c r="AI50" s="271"/>
      <c r="AJ50" s="77">
        <f t="shared" si="31"/>
        <v>0</v>
      </c>
      <c r="AK50" s="76">
        <f t="shared" si="32"/>
        <v>0</v>
      </c>
      <c r="AL50" s="90">
        <f t="shared" si="22"/>
        <v>0</v>
      </c>
      <c r="AM50" s="79">
        <f t="shared" si="23"/>
        <v>0</v>
      </c>
      <c r="AN50" s="90">
        <f t="shared" si="24"/>
        <v>0</v>
      </c>
      <c r="AO50" s="56">
        <f>[1]Tangi!$M50</f>
        <v>0</v>
      </c>
      <c r="AP50" s="90">
        <f t="shared" si="25"/>
        <v>0</v>
      </c>
      <c r="AQ50" s="77"/>
      <c r="AR50" s="77">
        <f t="shared" si="26"/>
        <v>0</v>
      </c>
      <c r="AS50" s="90">
        <f t="shared" si="27"/>
        <v>0</v>
      </c>
      <c r="AT50" s="78">
        <f t="shared" si="7"/>
        <v>0</v>
      </c>
      <c r="AU50" s="87">
        <f t="shared" si="8"/>
        <v>0</v>
      </c>
      <c r="AV50" s="116"/>
      <c r="AW50" s="74"/>
      <c r="AX50" s="74">
        <f t="shared" si="33"/>
        <v>0</v>
      </c>
      <c r="AY50" s="74">
        <f t="shared" si="34"/>
        <v>0</v>
      </c>
    </row>
    <row r="51" spans="1:51" ht="16.149999999999999" customHeight="1" x14ac:dyDescent="0.2">
      <c r="A51" s="49">
        <v>45</v>
      </c>
      <c r="B51" s="50" t="s">
        <v>50</v>
      </c>
      <c r="C51" s="272">
        <f>'8_2.1.18 SIS'!AN51</f>
        <v>0</v>
      </c>
      <c r="D51" s="51">
        <f>'Source Data'!H51</f>
        <v>2675.6537559078151</v>
      </c>
      <c r="E51" s="80">
        <f t="shared" si="11"/>
        <v>0</v>
      </c>
      <c r="F51" s="291"/>
      <c r="G51" s="51">
        <f>'Source Data'!I51</f>
        <v>332.43156845204078</v>
      </c>
      <c r="H51" s="80">
        <f t="shared" si="12"/>
        <v>0</v>
      </c>
      <c r="I51" s="291"/>
      <c r="J51" s="51">
        <f>'Source Data'!J51</f>
        <v>90.66315503237476</v>
      </c>
      <c r="K51" s="80">
        <f t="shared" si="13"/>
        <v>0</v>
      </c>
      <c r="L51" s="291"/>
      <c r="M51" s="51">
        <f>'Source Data'!K51</f>
        <v>2266.578875809369</v>
      </c>
      <c r="N51" s="80">
        <f t="shared" si="14"/>
        <v>0</v>
      </c>
      <c r="O51" s="291"/>
      <c r="P51" s="51">
        <f>'Source Data'!L51</f>
        <v>906.63155032374766</v>
      </c>
      <c r="Q51" s="80">
        <f t="shared" si="15"/>
        <v>0</v>
      </c>
      <c r="R51" s="94">
        <v>0</v>
      </c>
      <c r="S51" s="51"/>
      <c r="T51" s="51"/>
      <c r="U51" s="52">
        <f t="shared" si="28"/>
        <v>0</v>
      </c>
      <c r="V51" s="94">
        <f t="shared" si="2"/>
        <v>0</v>
      </c>
      <c r="W51" s="80">
        <f t="shared" si="16"/>
        <v>0</v>
      </c>
      <c r="X51" s="94">
        <f t="shared" si="17"/>
        <v>0</v>
      </c>
      <c r="Y51" s="51">
        <f>[1]Tangi!$G51</f>
        <v>0</v>
      </c>
      <c r="Z51" s="94">
        <f t="shared" si="18"/>
        <v>0</v>
      </c>
      <c r="AA51" s="53"/>
      <c r="AB51" s="51">
        <f t="shared" si="19"/>
        <v>0</v>
      </c>
      <c r="AC51" s="95">
        <f t="shared" si="20"/>
        <v>0</v>
      </c>
      <c r="AD51" s="95">
        <f t="shared" si="29"/>
        <v>0</v>
      </c>
      <c r="AE51" s="71">
        <f>'Source Data'!N51</f>
        <v>13416</v>
      </c>
      <c r="AF51" s="91">
        <f t="shared" si="30"/>
        <v>0</v>
      </c>
      <c r="AG51" s="272"/>
      <c r="AH51" s="71">
        <f t="shared" si="21"/>
        <v>0</v>
      </c>
      <c r="AI51" s="272"/>
      <c r="AJ51" s="72">
        <f t="shared" si="31"/>
        <v>0</v>
      </c>
      <c r="AK51" s="73">
        <f t="shared" si="32"/>
        <v>0</v>
      </c>
      <c r="AL51" s="91">
        <f t="shared" si="22"/>
        <v>0</v>
      </c>
      <c r="AM51" s="82">
        <f t="shared" si="23"/>
        <v>0</v>
      </c>
      <c r="AN51" s="91">
        <f t="shared" si="24"/>
        <v>0</v>
      </c>
      <c r="AO51" s="51">
        <f>[1]Tangi!$M51</f>
        <v>0</v>
      </c>
      <c r="AP51" s="91">
        <f t="shared" si="25"/>
        <v>0</v>
      </c>
      <c r="AQ51" s="72"/>
      <c r="AR51" s="72">
        <f t="shared" si="26"/>
        <v>0</v>
      </c>
      <c r="AS51" s="91">
        <f t="shared" si="27"/>
        <v>0</v>
      </c>
      <c r="AT51" s="81">
        <f t="shared" si="7"/>
        <v>0</v>
      </c>
      <c r="AU51" s="88">
        <f t="shared" si="8"/>
        <v>0</v>
      </c>
      <c r="AV51" s="116"/>
      <c r="AW51" s="80"/>
      <c r="AX51" s="80">
        <f t="shared" si="33"/>
        <v>0</v>
      </c>
      <c r="AY51" s="80">
        <f t="shared" si="34"/>
        <v>0</v>
      </c>
    </row>
    <row r="52" spans="1:51" ht="16.149999999999999" customHeight="1" x14ac:dyDescent="0.2">
      <c r="A52" s="58">
        <v>46</v>
      </c>
      <c r="B52" s="59" t="s">
        <v>51</v>
      </c>
      <c r="C52" s="270">
        <f>'8_2.1.18 SIS'!AN52</f>
        <v>4</v>
      </c>
      <c r="D52" s="60">
        <f>'Source Data'!H52</f>
        <v>5480.4352847367336</v>
      </c>
      <c r="E52" s="65">
        <f t="shared" si="11"/>
        <v>21921.741138946934</v>
      </c>
      <c r="F52" s="289"/>
      <c r="G52" s="60">
        <f>'Source Data'!I52</f>
        <v>708.93963160759859</v>
      </c>
      <c r="H52" s="65">
        <f t="shared" si="12"/>
        <v>0</v>
      </c>
      <c r="I52" s="289"/>
      <c r="J52" s="60">
        <f>'Source Data'!J52</f>
        <v>193.3471722566178</v>
      </c>
      <c r="K52" s="65">
        <f t="shared" si="13"/>
        <v>0</v>
      </c>
      <c r="L52" s="289"/>
      <c r="M52" s="60">
        <f>'Source Data'!K52</f>
        <v>4833.6793064154454</v>
      </c>
      <c r="N52" s="65">
        <f t="shared" si="14"/>
        <v>0</v>
      </c>
      <c r="O52" s="289"/>
      <c r="P52" s="60">
        <f>'Source Data'!L52</f>
        <v>1933.4717225661777</v>
      </c>
      <c r="Q52" s="65">
        <f t="shared" si="15"/>
        <v>0</v>
      </c>
      <c r="R52" s="92">
        <v>24049</v>
      </c>
      <c r="S52" s="60"/>
      <c r="T52" s="60"/>
      <c r="U52" s="61">
        <f t="shared" si="28"/>
        <v>0</v>
      </c>
      <c r="V52" s="92">
        <f t="shared" si="2"/>
        <v>24049</v>
      </c>
      <c r="W52" s="65">
        <f t="shared" si="16"/>
        <v>-60</v>
      </c>
      <c r="X52" s="92">
        <f t="shared" si="17"/>
        <v>23989</v>
      </c>
      <c r="Y52" s="60">
        <f>[1]Tangi!$G52</f>
        <v>0</v>
      </c>
      <c r="Z52" s="92">
        <f t="shared" si="18"/>
        <v>23989</v>
      </c>
      <c r="AA52" s="60"/>
      <c r="AB52" s="60">
        <f t="shared" si="19"/>
        <v>23989</v>
      </c>
      <c r="AC52" s="92">
        <f t="shared" si="20"/>
        <v>1999</v>
      </c>
      <c r="AD52" s="96">
        <f t="shared" si="29"/>
        <v>23989</v>
      </c>
      <c r="AE52" s="66">
        <f>'Source Data'!N52</f>
        <v>2991</v>
      </c>
      <c r="AF52" s="89">
        <f t="shared" si="30"/>
        <v>11964</v>
      </c>
      <c r="AG52" s="270"/>
      <c r="AH52" s="66">
        <f t="shared" si="21"/>
        <v>0</v>
      </c>
      <c r="AI52" s="270"/>
      <c r="AJ52" s="68">
        <f t="shared" si="31"/>
        <v>0</v>
      </c>
      <c r="AK52" s="67">
        <f t="shared" si="32"/>
        <v>0</v>
      </c>
      <c r="AL52" s="89">
        <f t="shared" si="22"/>
        <v>11964</v>
      </c>
      <c r="AM52" s="70">
        <f t="shared" si="23"/>
        <v>-30</v>
      </c>
      <c r="AN52" s="89">
        <f t="shared" si="24"/>
        <v>11934</v>
      </c>
      <c r="AO52" s="60">
        <f>[1]Tangi!$M52</f>
        <v>0</v>
      </c>
      <c r="AP52" s="89">
        <f t="shared" si="25"/>
        <v>11934</v>
      </c>
      <c r="AQ52" s="68"/>
      <c r="AR52" s="68">
        <f t="shared" si="26"/>
        <v>11934</v>
      </c>
      <c r="AS52" s="89">
        <f t="shared" si="27"/>
        <v>995</v>
      </c>
      <c r="AT52" s="69">
        <f t="shared" si="7"/>
        <v>35923</v>
      </c>
      <c r="AU52" s="86">
        <f t="shared" si="8"/>
        <v>2994</v>
      </c>
      <c r="AV52" s="116"/>
      <c r="AW52" s="65"/>
      <c r="AX52" s="65">
        <f t="shared" si="33"/>
        <v>30</v>
      </c>
      <c r="AY52" s="65">
        <f t="shared" si="34"/>
        <v>30</v>
      </c>
    </row>
    <row r="53" spans="1:51" ht="16.149999999999999" customHeight="1" x14ac:dyDescent="0.2">
      <c r="A53" s="54">
        <v>47</v>
      </c>
      <c r="B53" s="55" t="s">
        <v>52</v>
      </c>
      <c r="C53" s="271">
        <f>'8_2.1.18 SIS'!AN53</f>
        <v>0</v>
      </c>
      <c r="D53" s="56">
        <f>'Source Data'!H53</f>
        <v>2851.064211175285</v>
      </c>
      <c r="E53" s="74">
        <f t="shared" si="11"/>
        <v>0</v>
      </c>
      <c r="F53" s="290"/>
      <c r="G53" s="56">
        <f>'Source Data'!I53</f>
        <v>340.85181534745152</v>
      </c>
      <c r="H53" s="74">
        <f t="shared" si="12"/>
        <v>0</v>
      </c>
      <c r="I53" s="290"/>
      <c r="J53" s="56">
        <f>'Source Data'!J53</f>
        <v>92.959586003850404</v>
      </c>
      <c r="K53" s="74">
        <f t="shared" si="13"/>
        <v>0</v>
      </c>
      <c r="L53" s="290"/>
      <c r="M53" s="56">
        <f>'Source Data'!K53</f>
        <v>2323.9896500962604</v>
      </c>
      <c r="N53" s="74">
        <f t="shared" si="14"/>
        <v>0</v>
      </c>
      <c r="O53" s="290"/>
      <c r="P53" s="56">
        <f>'Source Data'!L53</f>
        <v>929.59586003850404</v>
      </c>
      <c r="Q53" s="74">
        <f t="shared" si="15"/>
        <v>0</v>
      </c>
      <c r="R53" s="93">
        <v>0</v>
      </c>
      <c r="S53" s="56"/>
      <c r="T53" s="56"/>
      <c r="U53" s="57">
        <f t="shared" si="28"/>
        <v>0</v>
      </c>
      <c r="V53" s="93">
        <f t="shared" si="2"/>
        <v>0</v>
      </c>
      <c r="W53" s="74">
        <f t="shared" si="16"/>
        <v>0</v>
      </c>
      <c r="X53" s="93">
        <f t="shared" si="17"/>
        <v>0</v>
      </c>
      <c r="Y53" s="56">
        <f>[1]Tangi!$G53</f>
        <v>0</v>
      </c>
      <c r="Z53" s="93">
        <f t="shared" si="18"/>
        <v>0</v>
      </c>
      <c r="AA53" s="56"/>
      <c r="AB53" s="56">
        <f t="shared" si="19"/>
        <v>0</v>
      </c>
      <c r="AC53" s="93">
        <f t="shared" si="20"/>
        <v>0</v>
      </c>
      <c r="AD53" s="97">
        <f t="shared" si="29"/>
        <v>0</v>
      </c>
      <c r="AE53" s="75">
        <f>'Source Data'!N53</f>
        <v>13043</v>
      </c>
      <c r="AF53" s="90">
        <f t="shared" si="30"/>
        <v>0</v>
      </c>
      <c r="AG53" s="271"/>
      <c r="AH53" s="75">
        <f t="shared" si="21"/>
        <v>0</v>
      </c>
      <c r="AI53" s="271"/>
      <c r="AJ53" s="77">
        <f t="shared" si="31"/>
        <v>0</v>
      </c>
      <c r="AK53" s="76">
        <f t="shared" si="32"/>
        <v>0</v>
      </c>
      <c r="AL53" s="90">
        <f t="shared" si="22"/>
        <v>0</v>
      </c>
      <c r="AM53" s="79">
        <f t="shared" si="23"/>
        <v>0</v>
      </c>
      <c r="AN53" s="90">
        <f t="shared" si="24"/>
        <v>0</v>
      </c>
      <c r="AO53" s="56">
        <f>[1]Tangi!$M53</f>
        <v>0</v>
      </c>
      <c r="AP53" s="90">
        <f t="shared" si="25"/>
        <v>0</v>
      </c>
      <c r="AQ53" s="77"/>
      <c r="AR53" s="77">
        <f t="shared" si="26"/>
        <v>0</v>
      </c>
      <c r="AS53" s="90">
        <f t="shared" si="27"/>
        <v>0</v>
      </c>
      <c r="AT53" s="78">
        <f t="shared" si="7"/>
        <v>0</v>
      </c>
      <c r="AU53" s="87">
        <f t="shared" si="8"/>
        <v>0</v>
      </c>
      <c r="AV53" s="116"/>
      <c r="AW53" s="74"/>
      <c r="AX53" s="74">
        <f t="shared" si="33"/>
        <v>0</v>
      </c>
      <c r="AY53" s="74">
        <f t="shared" si="34"/>
        <v>0</v>
      </c>
    </row>
    <row r="54" spans="1:51" ht="16.149999999999999" customHeight="1" x14ac:dyDescent="0.2">
      <c r="A54" s="54">
        <v>48</v>
      </c>
      <c r="B54" s="55" t="s">
        <v>74</v>
      </c>
      <c r="C54" s="271">
        <f>'8_2.1.18 SIS'!AN54</f>
        <v>0</v>
      </c>
      <c r="D54" s="56">
        <f>'Source Data'!H54</f>
        <v>3995.2813864350205</v>
      </c>
      <c r="E54" s="74">
        <f t="shared" si="11"/>
        <v>0</v>
      </c>
      <c r="F54" s="290"/>
      <c r="G54" s="56">
        <f>'Source Data'!I54</f>
        <v>516.40353727376908</v>
      </c>
      <c r="H54" s="74">
        <f t="shared" si="12"/>
        <v>0</v>
      </c>
      <c r="I54" s="290"/>
      <c r="J54" s="56">
        <f>'Source Data'!J54</f>
        <v>140.83732834739155</v>
      </c>
      <c r="K54" s="74">
        <f t="shared" si="13"/>
        <v>0</v>
      </c>
      <c r="L54" s="290"/>
      <c r="M54" s="56">
        <f>'Source Data'!K54</f>
        <v>3520.9332086847894</v>
      </c>
      <c r="N54" s="74">
        <f t="shared" si="14"/>
        <v>0</v>
      </c>
      <c r="O54" s="290"/>
      <c r="P54" s="56">
        <f>'Source Data'!L54</f>
        <v>1408.3732834739153</v>
      </c>
      <c r="Q54" s="74">
        <f t="shared" si="15"/>
        <v>0</v>
      </c>
      <c r="R54" s="93">
        <v>0</v>
      </c>
      <c r="S54" s="56"/>
      <c r="T54" s="56"/>
      <c r="U54" s="57">
        <f t="shared" si="28"/>
        <v>0</v>
      </c>
      <c r="V54" s="93">
        <f t="shared" si="2"/>
        <v>0</v>
      </c>
      <c r="W54" s="74">
        <f t="shared" si="16"/>
        <v>0</v>
      </c>
      <c r="X54" s="93">
        <f t="shared" si="17"/>
        <v>0</v>
      </c>
      <c r="Y54" s="56">
        <f>[1]Tangi!$G54</f>
        <v>0</v>
      </c>
      <c r="Z54" s="93">
        <f t="shared" si="18"/>
        <v>0</v>
      </c>
      <c r="AA54" s="56"/>
      <c r="AB54" s="56">
        <f t="shared" si="19"/>
        <v>0</v>
      </c>
      <c r="AC54" s="93">
        <f t="shared" si="20"/>
        <v>0</v>
      </c>
      <c r="AD54" s="97">
        <f t="shared" si="29"/>
        <v>0</v>
      </c>
      <c r="AE54" s="75">
        <f>'Source Data'!N54</f>
        <v>5158</v>
      </c>
      <c r="AF54" s="90">
        <f t="shared" si="30"/>
        <v>0</v>
      </c>
      <c r="AG54" s="271"/>
      <c r="AH54" s="75">
        <f t="shared" si="21"/>
        <v>0</v>
      </c>
      <c r="AI54" s="271"/>
      <c r="AJ54" s="77">
        <f t="shared" si="31"/>
        <v>0</v>
      </c>
      <c r="AK54" s="76">
        <f t="shared" si="32"/>
        <v>0</v>
      </c>
      <c r="AL54" s="90">
        <f t="shared" si="22"/>
        <v>0</v>
      </c>
      <c r="AM54" s="79">
        <f t="shared" si="23"/>
        <v>0</v>
      </c>
      <c r="AN54" s="90">
        <f t="shared" si="24"/>
        <v>0</v>
      </c>
      <c r="AO54" s="56">
        <f>[1]Tangi!$M54</f>
        <v>0</v>
      </c>
      <c r="AP54" s="90">
        <f t="shared" si="25"/>
        <v>0</v>
      </c>
      <c r="AQ54" s="77"/>
      <c r="AR54" s="77">
        <f t="shared" si="26"/>
        <v>0</v>
      </c>
      <c r="AS54" s="90">
        <f t="shared" si="27"/>
        <v>0</v>
      </c>
      <c r="AT54" s="78">
        <f t="shared" si="7"/>
        <v>0</v>
      </c>
      <c r="AU54" s="87">
        <f t="shared" si="8"/>
        <v>0</v>
      </c>
      <c r="AV54" s="116"/>
      <c r="AW54" s="74"/>
      <c r="AX54" s="74">
        <f t="shared" si="33"/>
        <v>0</v>
      </c>
      <c r="AY54" s="74">
        <f t="shared" si="34"/>
        <v>0</v>
      </c>
    </row>
    <row r="55" spans="1:51" ht="16.149999999999999" customHeight="1" x14ac:dyDescent="0.2">
      <c r="A55" s="54">
        <v>49</v>
      </c>
      <c r="B55" s="55" t="s">
        <v>53</v>
      </c>
      <c r="C55" s="271">
        <f>'8_2.1.18 SIS'!AN55</f>
        <v>0</v>
      </c>
      <c r="D55" s="56">
        <f>'Source Data'!H55</f>
        <v>4510.9600632140227</v>
      </c>
      <c r="E55" s="74">
        <f t="shared" si="11"/>
        <v>0</v>
      </c>
      <c r="F55" s="290"/>
      <c r="G55" s="56">
        <f>'Source Data'!I55</f>
        <v>660.79145627436594</v>
      </c>
      <c r="H55" s="74">
        <f t="shared" si="12"/>
        <v>0</v>
      </c>
      <c r="I55" s="290"/>
      <c r="J55" s="56">
        <f>'Source Data'!J55</f>
        <v>180.21585171119071</v>
      </c>
      <c r="K55" s="74">
        <f t="shared" si="13"/>
        <v>0</v>
      </c>
      <c r="L55" s="290"/>
      <c r="M55" s="56">
        <f>'Source Data'!K55</f>
        <v>4505.3962927797675</v>
      </c>
      <c r="N55" s="74">
        <f t="shared" si="14"/>
        <v>0</v>
      </c>
      <c r="O55" s="290"/>
      <c r="P55" s="56">
        <f>'Source Data'!L55</f>
        <v>1802.158517111907</v>
      </c>
      <c r="Q55" s="74">
        <f t="shared" si="15"/>
        <v>0</v>
      </c>
      <c r="R55" s="93">
        <v>0</v>
      </c>
      <c r="S55" s="56"/>
      <c r="T55" s="56"/>
      <c r="U55" s="57">
        <f t="shared" si="28"/>
        <v>0</v>
      </c>
      <c r="V55" s="93">
        <f t="shared" si="2"/>
        <v>0</v>
      </c>
      <c r="W55" s="74">
        <f t="shared" si="16"/>
        <v>0</v>
      </c>
      <c r="X55" s="93">
        <f t="shared" si="17"/>
        <v>0</v>
      </c>
      <c r="Y55" s="56">
        <f>[1]Tangi!$G55</f>
        <v>0</v>
      </c>
      <c r="Z55" s="93">
        <f t="shared" si="18"/>
        <v>0</v>
      </c>
      <c r="AA55" s="56"/>
      <c r="AB55" s="56">
        <f t="shared" si="19"/>
        <v>0</v>
      </c>
      <c r="AC55" s="93">
        <f t="shared" si="20"/>
        <v>0</v>
      </c>
      <c r="AD55" s="97">
        <f t="shared" si="29"/>
        <v>0</v>
      </c>
      <c r="AE55" s="75">
        <f>'Source Data'!N55</f>
        <v>2655</v>
      </c>
      <c r="AF55" s="90">
        <f t="shared" si="30"/>
        <v>0</v>
      </c>
      <c r="AG55" s="271"/>
      <c r="AH55" s="75">
        <f t="shared" si="21"/>
        <v>0</v>
      </c>
      <c r="AI55" s="271"/>
      <c r="AJ55" s="77">
        <f t="shared" si="31"/>
        <v>0</v>
      </c>
      <c r="AK55" s="76">
        <f t="shared" si="32"/>
        <v>0</v>
      </c>
      <c r="AL55" s="90">
        <f t="shared" si="22"/>
        <v>0</v>
      </c>
      <c r="AM55" s="79">
        <f t="shared" si="23"/>
        <v>0</v>
      </c>
      <c r="AN55" s="90">
        <f t="shared" si="24"/>
        <v>0</v>
      </c>
      <c r="AO55" s="56">
        <f>[1]Tangi!$M55</f>
        <v>0</v>
      </c>
      <c r="AP55" s="90">
        <f t="shared" si="25"/>
        <v>0</v>
      </c>
      <c r="AQ55" s="77"/>
      <c r="AR55" s="77">
        <f t="shared" si="26"/>
        <v>0</v>
      </c>
      <c r="AS55" s="90">
        <f t="shared" si="27"/>
        <v>0</v>
      </c>
      <c r="AT55" s="78">
        <f t="shared" si="7"/>
        <v>0</v>
      </c>
      <c r="AU55" s="87">
        <f t="shared" si="8"/>
        <v>0</v>
      </c>
      <c r="AV55" s="116"/>
      <c r="AW55" s="74"/>
      <c r="AX55" s="74">
        <f t="shared" si="33"/>
        <v>0</v>
      </c>
      <c r="AY55" s="74">
        <f t="shared" si="34"/>
        <v>0</v>
      </c>
    </row>
    <row r="56" spans="1:51" ht="16.149999999999999" customHeight="1" x14ac:dyDescent="0.2">
      <c r="A56" s="49">
        <v>50</v>
      </c>
      <c r="B56" s="50" t="s">
        <v>54</v>
      </c>
      <c r="C56" s="272">
        <f>'8_2.1.18 SIS'!AN56</f>
        <v>0</v>
      </c>
      <c r="D56" s="51">
        <f>'Source Data'!H56</f>
        <v>4738.7087437121554</v>
      </c>
      <c r="E56" s="80">
        <f t="shared" si="11"/>
        <v>0</v>
      </c>
      <c r="F56" s="291"/>
      <c r="G56" s="51">
        <f>'Source Data'!I56</f>
        <v>638.95176727517901</v>
      </c>
      <c r="H56" s="80">
        <f t="shared" si="12"/>
        <v>0</v>
      </c>
      <c r="I56" s="291"/>
      <c r="J56" s="51">
        <f>'Source Data'!J56</f>
        <v>174.25957289323065</v>
      </c>
      <c r="K56" s="80">
        <f t="shared" si="13"/>
        <v>0</v>
      </c>
      <c r="L56" s="291"/>
      <c r="M56" s="51">
        <f>'Source Data'!K56</f>
        <v>4356.4893223307663</v>
      </c>
      <c r="N56" s="80">
        <f t="shared" si="14"/>
        <v>0</v>
      </c>
      <c r="O56" s="291"/>
      <c r="P56" s="51">
        <f>'Source Data'!L56</f>
        <v>1742.5957289323062</v>
      </c>
      <c r="Q56" s="80">
        <f t="shared" si="15"/>
        <v>0</v>
      </c>
      <c r="R56" s="94">
        <v>0</v>
      </c>
      <c r="S56" s="51"/>
      <c r="T56" s="51"/>
      <c r="U56" s="52">
        <f t="shared" si="28"/>
        <v>0</v>
      </c>
      <c r="V56" s="94">
        <f t="shared" si="2"/>
        <v>0</v>
      </c>
      <c r="W56" s="80">
        <f t="shared" si="16"/>
        <v>0</v>
      </c>
      <c r="X56" s="94">
        <f t="shared" si="17"/>
        <v>0</v>
      </c>
      <c r="Y56" s="51">
        <f>[1]Tangi!$G56</f>
        <v>0</v>
      </c>
      <c r="Z56" s="94">
        <f t="shared" si="18"/>
        <v>0</v>
      </c>
      <c r="AA56" s="53"/>
      <c r="AB56" s="51">
        <f t="shared" si="19"/>
        <v>0</v>
      </c>
      <c r="AC56" s="95">
        <f t="shared" si="20"/>
        <v>0</v>
      </c>
      <c r="AD56" s="95">
        <f t="shared" si="29"/>
        <v>0</v>
      </c>
      <c r="AE56" s="71">
        <f>'Source Data'!N56</f>
        <v>3490</v>
      </c>
      <c r="AF56" s="91">
        <f t="shared" si="30"/>
        <v>0</v>
      </c>
      <c r="AG56" s="272"/>
      <c r="AH56" s="71">
        <f t="shared" si="21"/>
        <v>0</v>
      </c>
      <c r="AI56" s="272"/>
      <c r="AJ56" s="72">
        <f t="shared" si="31"/>
        <v>0</v>
      </c>
      <c r="AK56" s="73">
        <f t="shared" si="32"/>
        <v>0</v>
      </c>
      <c r="AL56" s="91">
        <f t="shared" si="22"/>
        <v>0</v>
      </c>
      <c r="AM56" s="82">
        <f t="shared" si="23"/>
        <v>0</v>
      </c>
      <c r="AN56" s="91">
        <f t="shared" si="24"/>
        <v>0</v>
      </c>
      <c r="AO56" s="51">
        <f>[1]Tangi!$M56</f>
        <v>0</v>
      </c>
      <c r="AP56" s="91">
        <f t="shared" si="25"/>
        <v>0</v>
      </c>
      <c r="AQ56" s="72"/>
      <c r="AR56" s="72">
        <f t="shared" si="26"/>
        <v>0</v>
      </c>
      <c r="AS56" s="91">
        <f t="shared" si="27"/>
        <v>0</v>
      </c>
      <c r="AT56" s="81">
        <f t="shared" si="7"/>
        <v>0</v>
      </c>
      <c r="AU56" s="88">
        <f t="shared" si="8"/>
        <v>0</v>
      </c>
      <c r="AV56" s="116"/>
      <c r="AW56" s="80"/>
      <c r="AX56" s="80">
        <f t="shared" si="33"/>
        <v>0</v>
      </c>
      <c r="AY56" s="80">
        <f t="shared" si="34"/>
        <v>0</v>
      </c>
    </row>
    <row r="57" spans="1:51" ht="16.149999999999999" customHeight="1" x14ac:dyDescent="0.2">
      <c r="A57" s="58">
        <v>51</v>
      </c>
      <c r="B57" s="59" t="s">
        <v>55</v>
      </c>
      <c r="C57" s="270">
        <f>'8_2.1.18 SIS'!AN57</f>
        <v>0</v>
      </c>
      <c r="D57" s="60">
        <f>'Source Data'!H57</f>
        <v>4281.7369154997223</v>
      </c>
      <c r="E57" s="65">
        <f t="shared" si="11"/>
        <v>0</v>
      </c>
      <c r="F57" s="289"/>
      <c r="G57" s="60">
        <f>'Source Data'!I57</f>
        <v>570.93395934473472</v>
      </c>
      <c r="H57" s="65">
        <f t="shared" si="12"/>
        <v>0</v>
      </c>
      <c r="I57" s="289"/>
      <c r="J57" s="60">
        <f>'Source Data'!J57</f>
        <v>155.70926163947308</v>
      </c>
      <c r="K57" s="65">
        <f t="shared" si="13"/>
        <v>0</v>
      </c>
      <c r="L57" s="289"/>
      <c r="M57" s="60">
        <f>'Source Data'!K57</f>
        <v>3892.7315409868274</v>
      </c>
      <c r="N57" s="65">
        <f t="shared" si="14"/>
        <v>0</v>
      </c>
      <c r="O57" s="289"/>
      <c r="P57" s="60">
        <f>'Source Data'!L57</f>
        <v>1557.0926163947308</v>
      </c>
      <c r="Q57" s="65">
        <f t="shared" si="15"/>
        <v>0</v>
      </c>
      <c r="R57" s="92">
        <v>0</v>
      </c>
      <c r="S57" s="60"/>
      <c r="T57" s="60"/>
      <c r="U57" s="61">
        <f t="shared" si="28"/>
        <v>0</v>
      </c>
      <c r="V57" s="92">
        <f t="shared" si="2"/>
        <v>0</v>
      </c>
      <c r="W57" s="65">
        <f t="shared" si="16"/>
        <v>0</v>
      </c>
      <c r="X57" s="92">
        <f t="shared" si="17"/>
        <v>0</v>
      </c>
      <c r="Y57" s="60">
        <f>[1]Tangi!$G57</f>
        <v>0</v>
      </c>
      <c r="Z57" s="92">
        <f t="shared" si="18"/>
        <v>0</v>
      </c>
      <c r="AA57" s="60"/>
      <c r="AB57" s="60">
        <f t="shared" si="19"/>
        <v>0</v>
      </c>
      <c r="AC57" s="92">
        <f t="shared" si="20"/>
        <v>0</v>
      </c>
      <c r="AD57" s="96">
        <f t="shared" si="29"/>
        <v>0</v>
      </c>
      <c r="AE57" s="66">
        <f>'Source Data'!N57</f>
        <v>4268</v>
      </c>
      <c r="AF57" s="89">
        <f t="shared" si="30"/>
        <v>0</v>
      </c>
      <c r="AG57" s="270"/>
      <c r="AH57" s="66">
        <f t="shared" si="21"/>
        <v>0</v>
      </c>
      <c r="AI57" s="270"/>
      <c r="AJ57" s="68">
        <f t="shared" si="31"/>
        <v>0</v>
      </c>
      <c r="AK57" s="67">
        <f t="shared" si="32"/>
        <v>0</v>
      </c>
      <c r="AL57" s="89">
        <f t="shared" si="22"/>
        <v>0</v>
      </c>
      <c r="AM57" s="70">
        <f t="shared" si="23"/>
        <v>0</v>
      </c>
      <c r="AN57" s="89">
        <f t="shared" si="24"/>
        <v>0</v>
      </c>
      <c r="AO57" s="60">
        <f>[1]Tangi!$M57</f>
        <v>0</v>
      </c>
      <c r="AP57" s="89">
        <f t="shared" si="25"/>
        <v>0</v>
      </c>
      <c r="AQ57" s="68"/>
      <c r="AR57" s="68">
        <f t="shared" si="26"/>
        <v>0</v>
      </c>
      <c r="AS57" s="89">
        <f t="shared" si="27"/>
        <v>0</v>
      </c>
      <c r="AT57" s="69">
        <f t="shared" si="7"/>
        <v>0</v>
      </c>
      <c r="AU57" s="86">
        <f t="shared" si="8"/>
        <v>0</v>
      </c>
      <c r="AV57" s="116"/>
      <c r="AW57" s="65"/>
      <c r="AX57" s="65">
        <f t="shared" si="33"/>
        <v>0</v>
      </c>
      <c r="AY57" s="65">
        <f t="shared" si="34"/>
        <v>0</v>
      </c>
    </row>
    <row r="58" spans="1:51" ht="16.149999999999999" customHeight="1" x14ac:dyDescent="0.2">
      <c r="A58" s="54">
        <v>52</v>
      </c>
      <c r="B58" s="55" t="s">
        <v>56</v>
      </c>
      <c r="C58" s="271">
        <f>'8_2.1.18 SIS'!AN58</f>
        <v>1</v>
      </c>
      <c r="D58" s="56">
        <f>'Source Data'!H58</f>
        <v>4477.885435486186</v>
      </c>
      <c r="E58" s="74">
        <f t="shared" si="11"/>
        <v>4477.885435486186</v>
      </c>
      <c r="F58" s="290"/>
      <c r="G58" s="56">
        <f>'Source Data'!I58</f>
        <v>601.39043740535396</v>
      </c>
      <c r="H58" s="74">
        <f t="shared" si="12"/>
        <v>0</v>
      </c>
      <c r="I58" s="290"/>
      <c r="J58" s="56">
        <f>'Source Data'!J58</f>
        <v>164.01557383782384</v>
      </c>
      <c r="K58" s="74">
        <f t="shared" si="13"/>
        <v>0</v>
      </c>
      <c r="L58" s="290"/>
      <c r="M58" s="56">
        <f>'Source Data'!K58</f>
        <v>4100.3893459455958</v>
      </c>
      <c r="N58" s="74">
        <f t="shared" si="14"/>
        <v>0</v>
      </c>
      <c r="O58" s="290"/>
      <c r="P58" s="56">
        <f>'Source Data'!L58</f>
        <v>1640.1557383782383</v>
      </c>
      <c r="Q58" s="74">
        <f t="shared" si="15"/>
        <v>0</v>
      </c>
      <c r="R58" s="93">
        <v>8578</v>
      </c>
      <c r="S58" s="56"/>
      <c r="T58" s="56"/>
      <c r="U58" s="57">
        <f t="shared" si="28"/>
        <v>0</v>
      </c>
      <c r="V58" s="93">
        <f t="shared" si="2"/>
        <v>8578</v>
      </c>
      <c r="W58" s="74">
        <f t="shared" si="16"/>
        <v>-21</v>
      </c>
      <c r="X58" s="93">
        <f t="shared" si="17"/>
        <v>8557</v>
      </c>
      <c r="Y58" s="56">
        <f>[1]Tangi!$G58</f>
        <v>0</v>
      </c>
      <c r="Z58" s="93">
        <f t="shared" si="18"/>
        <v>8557</v>
      </c>
      <c r="AA58" s="56"/>
      <c r="AB58" s="56">
        <f t="shared" si="19"/>
        <v>8557</v>
      </c>
      <c r="AC58" s="93">
        <f t="shared" si="20"/>
        <v>713</v>
      </c>
      <c r="AD58" s="97">
        <f t="shared" si="29"/>
        <v>8557</v>
      </c>
      <c r="AE58" s="75">
        <f>'Source Data'!N58</f>
        <v>5924</v>
      </c>
      <c r="AF58" s="90">
        <f t="shared" si="30"/>
        <v>5924</v>
      </c>
      <c r="AG58" s="271"/>
      <c r="AH58" s="75">
        <f t="shared" si="21"/>
        <v>0</v>
      </c>
      <c r="AI58" s="271"/>
      <c r="AJ58" s="77">
        <f t="shared" si="31"/>
        <v>0</v>
      </c>
      <c r="AK58" s="76">
        <f t="shared" si="32"/>
        <v>0</v>
      </c>
      <c r="AL58" s="90">
        <f t="shared" si="22"/>
        <v>5924</v>
      </c>
      <c r="AM58" s="79">
        <f t="shared" si="23"/>
        <v>-15</v>
      </c>
      <c r="AN58" s="90">
        <f t="shared" si="24"/>
        <v>5909</v>
      </c>
      <c r="AO58" s="56">
        <f>[1]Tangi!$M58</f>
        <v>0</v>
      </c>
      <c r="AP58" s="90">
        <f t="shared" si="25"/>
        <v>5909</v>
      </c>
      <c r="AQ58" s="77"/>
      <c r="AR58" s="77">
        <f t="shared" si="26"/>
        <v>5909</v>
      </c>
      <c r="AS58" s="90">
        <f t="shared" si="27"/>
        <v>492</v>
      </c>
      <c r="AT58" s="78">
        <f t="shared" si="7"/>
        <v>14466</v>
      </c>
      <c r="AU58" s="87">
        <f t="shared" si="8"/>
        <v>1205</v>
      </c>
      <c r="AV58" s="116"/>
      <c r="AW58" s="74"/>
      <c r="AX58" s="74">
        <f t="shared" si="33"/>
        <v>15</v>
      </c>
      <c r="AY58" s="74">
        <f t="shared" si="34"/>
        <v>15</v>
      </c>
    </row>
    <row r="59" spans="1:51" ht="16.149999999999999" customHeight="1" x14ac:dyDescent="0.2">
      <c r="A59" s="54">
        <v>53</v>
      </c>
      <c r="B59" s="55" t="s">
        <v>57</v>
      </c>
      <c r="C59" s="271">
        <f>'8_2.1.18 SIS'!AN59</f>
        <v>309</v>
      </c>
      <c r="D59" s="56">
        <f>'Source Data'!H59</f>
        <v>4674.7758891865669</v>
      </c>
      <c r="E59" s="74">
        <f t="shared" si="11"/>
        <v>1444505.7497586492</v>
      </c>
      <c r="F59" s="290"/>
      <c r="G59" s="56">
        <f>'Source Data'!I59</f>
        <v>663.32493479155164</v>
      </c>
      <c r="H59" s="74">
        <f t="shared" si="12"/>
        <v>0</v>
      </c>
      <c r="I59" s="290"/>
      <c r="J59" s="56">
        <f>'Source Data'!J59</f>
        <v>180.90680039769586</v>
      </c>
      <c r="K59" s="74">
        <f t="shared" si="13"/>
        <v>0</v>
      </c>
      <c r="L59" s="290"/>
      <c r="M59" s="56">
        <f>'Source Data'!K59</f>
        <v>4522.670009942397</v>
      </c>
      <c r="N59" s="74">
        <f t="shared" si="14"/>
        <v>0</v>
      </c>
      <c r="O59" s="290"/>
      <c r="P59" s="56">
        <f>'Source Data'!L59</f>
        <v>1809.0680039769588</v>
      </c>
      <c r="Q59" s="74">
        <f t="shared" si="15"/>
        <v>0</v>
      </c>
      <c r="R59" s="93">
        <v>1725756</v>
      </c>
      <c r="S59" s="56"/>
      <c r="T59" s="56"/>
      <c r="U59" s="57">
        <f t="shared" si="28"/>
        <v>0</v>
      </c>
      <c r="V59" s="93">
        <f t="shared" si="2"/>
        <v>1725756</v>
      </c>
      <c r="W59" s="74">
        <f t="shared" si="16"/>
        <v>-4314</v>
      </c>
      <c r="X59" s="93">
        <f t="shared" si="17"/>
        <v>1721442</v>
      </c>
      <c r="Y59" s="56">
        <f>[1]Tangi!$G59</f>
        <v>0</v>
      </c>
      <c r="Z59" s="93">
        <f t="shared" si="18"/>
        <v>1721442</v>
      </c>
      <c r="AA59" s="56"/>
      <c r="AB59" s="56">
        <f t="shared" si="19"/>
        <v>1721442</v>
      </c>
      <c r="AC59" s="93">
        <f t="shared" si="20"/>
        <v>143454</v>
      </c>
      <c r="AD59" s="97">
        <f t="shared" si="29"/>
        <v>1721442</v>
      </c>
      <c r="AE59" s="75">
        <f>'Source Data'!N59</f>
        <v>2670</v>
      </c>
      <c r="AF59" s="90">
        <f t="shared" si="30"/>
        <v>825030</v>
      </c>
      <c r="AG59" s="271"/>
      <c r="AH59" s="75">
        <f t="shared" si="21"/>
        <v>0</v>
      </c>
      <c r="AI59" s="271"/>
      <c r="AJ59" s="77">
        <f t="shared" si="31"/>
        <v>0</v>
      </c>
      <c r="AK59" s="76">
        <f t="shared" si="32"/>
        <v>0</v>
      </c>
      <c r="AL59" s="90">
        <f t="shared" si="22"/>
        <v>825030</v>
      </c>
      <c r="AM59" s="79">
        <f t="shared" si="23"/>
        <v>-2063</v>
      </c>
      <c r="AN59" s="90">
        <f t="shared" si="24"/>
        <v>822967</v>
      </c>
      <c r="AO59" s="56">
        <f>[1]Tangi!$M59</f>
        <v>0</v>
      </c>
      <c r="AP59" s="90">
        <f t="shared" si="25"/>
        <v>822967</v>
      </c>
      <c r="AQ59" s="77"/>
      <c r="AR59" s="77">
        <f t="shared" si="26"/>
        <v>822967</v>
      </c>
      <c r="AS59" s="90">
        <f t="shared" si="27"/>
        <v>68581</v>
      </c>
      <c r="AT59" s="78">
        <f t="shared" si="7"/>
        <v>2544409</v>
      </c>
      <c r="AU59" s="87">
        <f t="shared" si="8"/>
        <v>212035</v>
      </c>
      <c r="AV59" s="116"/>
      <c r="AW59" s="74"/>
      <c r="AX59" s="74">
        <f t="shared" si="33"/>
        <v>2063</v>
      </c>
      <c r="AY59" s="74">
        <f t="shared" si="34"/>
        <v>2063</v>
      </c>
    </row>
    <row r="60" spans="1:51" ht="16.149999999999999" customHeight="1" x14ac:dyDescent="0.2">
      <c r="A60" s="54">
        <v>54</v>
      </c>
      <c r="B60" s="55" t="s">
        <v>58</v>
      </c>
      <c r="C60" s="271">
        <f>'8_2.1.18 SIS'!AN60</f>
        <v>0</v>
      </c>
      <c r="D60" s="56">
        <f>'Source Data'!H60</f>
        <v>4784.5850415334589</v>
      </c>
      <c r="E60" s="74">
        <f t="shared" si="11"/>
        <v>0</v>
      </c>
      <c r="F60" s="290"/>
      <c r="G60" s="56">
        <f>'Source Data'!I60</f>
        <v>583.70660052312871</v>
      </c>
      <c r="H60" s="74">
        <f t="shared" si="12"/>
        <v>0</v>
      </c>
      <c r="I60" s="290"/>
      <c r="J60" s="56">
        <f>'Source Data'!J60</f>
        <v>159.19270923358056</v>
      </c>
      <c r="K60" s="74">
        <f t="shared" si="13"/>
        <v>0</v>
      </c>
      <c r="L60" s="290"/>
      <c r="M60" s="56">
        <f>'Source Data'!K60</f>
        <v>3979.8177308395143</v>
      </c>
      <c r="N60" s="74">
        <f t="shared" si="14"/>
        <v>0</v>
      </c>
      <c r="O60" s="290"/>
      <c r="P60" s="56">
        <f>'Source Data'!L60</f>
        <v>1591.9270923358056</v>
      </c>
      <c r="Q60" s="74">
        <f t="shared" si="15"/>
        <v>0</v>
      </c>
      <c r="R60" s="93">
        <v>0</v>
      </c>
      <c r="S60" s="56"/>
      <c r="T60" s="56"/>
      <c r="U60" s="57">
        <f t="shared" si="28"/>
        <v>0</v>
      </c>
      <c r="V60" s="93">
        <f t="shared" si="2"/>
        <v>0</v>
      </c>
      <c r="W60" s="74">
        <f t="shared" si="16"/>
        <v>0</v>
      </c>
      <c r="X60" s="93">
        <f t="shared" si="17"/>
        <v>0</v>
      </c>
      <c r="Y60" s="56">
        <f>[1]Tangi!$G60</f>
        <v>0</v>
      </c>
      <c r="Z60" s="93">
        <f t="shared" si="18"/>
        <v>0</v>
      </c>
      <c r="AA60" s="56"/>
      <c r="AB60" s="56">
        <f t="shared" si="19"/>
        <v>0</v>
      </c>
      <c r="AC60" s="93">
        <f t="shared" si="20"/>
        <v>0</v>
      </c>
      <c r="AD60" s="97">
        <f t="shared" si="29"/>
        <v>0</v>
      </c>
      <c r="AE60" s="75">
        <f>'Source Data'!N60</f>
        <v>5141</v>
      </c>
      <c r="AF60" s="90">
        <f t="shared" si="30"/>
        <v>0</v>
      </c>
      <c r="AG60" s="271"/>
      <c r="AH60" s="75">
        <f t="shared" si="21"/>
        <v>0</v>
      </c>
      <c r="AI60" s="271"/>
      <c r="AJ60" s="77">
        <f t="shared" si="31"/>
        <v>0</v>
      </c>
      <c r="AK60" s="76">
        <f t="shared" si="32"/>
        <v>0</v>
      </c>
      <c r="AL60" s="90">
        <f t="shared" si="22"/>
        <v>0</v>
      </c>
      <c r="AM60" s="79">
        <f t="shared" si="23"/>
        <v>0</v>
      </c>
      <c r="AN60" s="90">
        <f t="shared" si="24"/>
        <v>0</v>
      </c>
      <c r="AO60" s="56">
        <f>[1]Tangi!$M60</f>
        <v>0</v>
      </c>
      <c r="AP60" s="90">
        <f t="shared" si="25"/>
        <v>0</v>
      </c>
      <c r="AQ60" s="77"/>
      <c r="AR60" s="77">
        <f t="shared" si="26"/>
        <v>0</v>
      </c>
      <c r="AS60" s="90">
        <f t="shared" si="27"/>
        <v>0</v>
      </c>
      <c r="AT60" s="78">
        <f t="shared" si="7"/>
        <v>0</v>
      </c>
      <c r="AU60" s="87">
        <f t="shared" si="8"/>
        <v>0</v>
      </c>
      <c r="AV60" s="116"/>
      <c r="AW60" s="74"/>
      <c r="AX60" s="74">
        <f t="shared" si="33"/>
        <v>0</v>
      </c>
      <c r="AY60" s="74">
        <f t="shared" si="34"/>
        <v>0</v>
      </c>
    </row>
    <row r="61" spans="1:51" ht="16.149999999999999" customHeight="1" x14ac:dyDescent="0.2">
      <c r="A61" s="49">
        <v>55</v>
      </c>
      <c r="B61" s="50" t="s">
        <v>59</v>
      </c>
      <c r="C61" s="272">
        <f>'8_2.1.18 SIS'!AN61</f>
        <v>0</v>
      </c>
      <c r="D61" s="51">
        <f>'Source Data'!H61</f>
        <v>4501.7236472239638</v>
      </c>
      <c r="E61" s="80">
        <f t="shared" si="11"/>
        <v>0</v>
      </c>
      <c r="F61" s="291"/>
      <c r="G61" s="51">
        <f>'Source Data'!I61</f>
        <v>593.48544210889816</v>
      </c>
      <c r="H61" s="80">
        <f t="shared" si="12"/>
        <v>0</v>
      </c>
      <c r="I61" s="291"/>
      <c r="J61" s="51">
        <f>'Source Data'!J61</f>
        <v>161.8596660296995</v>
      </c>
      <c r="K61" s="80">
        <f t="shared" si="13"/>
        <v>0</v>
      </c>
      <c r="L61" s="291"/>
      <c r="M61" s="51">
        <f>'Source Data'!K61</f>
        <v>4046.4916507424882</v>
      </c>
      <c r="N61" s="80">
        <f t="shared" si="14"/>
        <v>0</v>
      </c>
      <c r="O61" s="291"/>
      <c r="P61" s="51">
        <f>'Source Data'!L61</f>
        <v>1618.596660296995</v>
      </c>
      <c r="Q61" s="80">
        <f t="shared" si="15"/>
        <v>0</v>
      </c>
      <c r="R61" s="94">
        <v>0</v>
      </c>
      <c r="S61" s="51"/>
      <c r="T61" s="51"/>
      <c r="U61" s="52">
        <f t="shared" si="28"/>
        <v>0</v>
      </c>
      <c r="V61" s="94">
        <f t="shared" si="2"/>
        <v>0</v>
      </c>
      <c r="W61" s="80">
        <f t="shared" si="16"/>
        <v>0</v>
      </c>
      <c r="X61" s="94">
        <f t="shared" si="17"/>
        <v>0</v>
      </c>
      <c r="Y61" s="51">
        <f>[1]Tangi!$G61</f>
        <v>0</v>
      </c>
      <c r="Z61" s="94">
        <f t="shared" si="18"/>
        <v>0</v>
      </c>
      <c r="AA61" s="53"/>
      <c r="AB61" s="51">
        <f t="shared" si="19"/>
        <v>0</v>
      </c>
      <c r="AC61" s="95">
        <f t="shared" si="20"/>
        <v>0</v>
      </c>
      <c r="AD61" s="95">
        <f t="shared" si="29"/>
        <v>0</v>
      </c>
      <c r="AE61" s="71">
        <f>'Source Data'!N61</f>
        <v>3703</v>
      </c>
      <c r="AF61" s="91">
        <f t="shared" si="30"/>
        <v>0</v>
      </c>
      <c r="AG61" s="272"/>
      <c r="AH61" s="71">
        <f t="shared" si="21"/>
        <v>0</v>
      </c>
      <c r="AI61" s="272"/>
      <c r="AJ61" s="72">
        <f t="shared" si="31"/>
        <v>0</v>
      </c>
      <c r="AK61" s="73">
        <f t="shared" si="32"/>
        <v>0</v>
      </c>
      <c r="AL61" s="91">
        <f t="shared" si="22"/>
        <v>0</v>
      </c>
      <c r="AM61" s="82">
        <f t="shared" si="23"/>
        <v>0</v>
      </c>
      <c r="AN61" s="91">
        <f t="shared" si="24"/>
        <v>0</v>
      </c>
      <c r="AO61" s="51">
        <f>[1]Tangi!$M61</f>
        <v>0</v>
      </c>
      <c r="AP61" s="91">
        <f t="shared" si="25"/>
        <v>0</v>
      </c>
      <c r="AQ61" s="72"/>
      <c r="AR61" s="72">
        <f t="shared" si="26"/>
        <v>0</v>
      </c>
      <c r="AS61" s="91">
        <f t="shared" si="27"/>
        <v>0</v>
      </c>
      <c r="AT61" s="81">
        <f t="shared" si="7"/>
        <v>0</v>
      </c>
      <c r="AU61" s="88">
        <f t="shared" si="8"/>
        <v>0</v>
      </c>
      <c r="AV61" s="116"/>
      <c r="AW61" s="80"/>
      <c r="AX61" s="80">
        <f t="shared" si="33"/>
        <v>0</v>
      </c>
      <c r="AY61" s="80">
        <f t="shared" si="34"/>
        <v>0</v>
      </c>
    </row>
    <row r="62" spans="1:51" ht="16.149999999999999" customHeight="1" x14ac:dyDescent="0.2">
      <c r="A62" s="58">
        <v>56</v>
      </c>
      <c r="B62" s="59" t="s">
        <v>60</v>
      </c>
      <c r="C62" s="270">
        <f>'8_2.1.18 SIS'!AN62</f>
        <v>0</v>
      </c>
      <c r="D62" s="60">
        <f>'Source Data'!H62</f>
        <v>5010.1657022009513</v>
      </c>
      <c r="E62" s="65">
        <f t="shared" si="11"/>
        <v>0</v>
      </c>
      <c r="F62" s="289"/>
      <c r="G62" s="60">
        <f>'Source Data'!I62</f>
        <v>665.40831600253398</v>
      </c>
      <c r="H62" s="65">
        <f t="shared" si="12"/>
        <v>0</v>
      </c>
      <c r="I62" s="289"/>
      <c r="J62" s="60">
        <f>'Source Data'!J62</f>
        <v>181.4749952734183</v>
      </c>
      <c r="K62" s="65">
        <f t="shared" si="13"/>
        <v>0</v>
      </c>
      <c r="L62" s="289"/>
      <c r="M62" s="60">
        <f>'Source Data'!K62</f>
        <v>4536.8748818354579</v>
      </c>
      <c r="N62" s="65">
        <f t="shared" si="14"/>
        <v>0</v>
      </c>
      <c r="O62" s="289"/>
      <c r="P62" s="60">
        <f>'Source Data'!L62</f>
        <v>1814.7499527341834</v>
      </c>
      <c r="Q62" s="65">
        <f t="shared" si="15"/>
        <v>0</v>
      </c>
      <c r="R62" s="92">
        <v>0</v>
      </c>
      <c r="S62" s="60"/>
      <c r="T62" s="60"/>
      <c r="U62" s="61">
        <f t="shared" si="28"/>
        <v>0</v>
      </c>
      <c r="V62" s="92">
        <f t="shared" si="2"/>
        <v>0</v>
      </c>
      <c r="W62" s="65">
        <f t="shared" si="16"/>
        <v>0</v>
      </c>
      <c r="X62" s="92">
        <f t="shared" si="17"/>
        <v>0</v>
      </c>
      <c r="Y62" s="60">
        <f>[1]Tangi!$G62</f>
        <v>0</v>
      </c>
      <c r="Z62" s="92">
        <f t="shared" si="18"/>
        <v>0</v>
      </c>
      <c r="AA62" s="60"/>
      <c r="AB62" s="60">
        <f t="shared" si="19"/>
        <v>0</v>
      </c>
      <c r="AC62" s="92">
        <f t="shared" si="20"/>
        <v>0</v>
      </c>
      <c r="AD62" s="96">
        <f t="shared" si="29"/>
        <v>0</v>
      </c>
      <c r="AE62" s="66">
        <f>'Source Data'!N62</f>
        <v>4203</v>
      </c>
      <c r="AF62" s="89">
        <f t="shared" si="30"/>
        <v>0</v>
      </c>
      <c r="AG62" s="270"/>
      <c r="AH62" s="66">
        <f t="shared" si="21"/>
        <v>0</v>
      </c>
      <c r="AI62" s="270"/>
      <c r="AJ62" s="68">
        <f t="shared" si="31"/>
        <v>0</v>
      </c>
      <c r="AK62" s="67">
        <f t="shared" si="32"/>
        <v>0</v>
      </c>
      <c r="AL62" s="89">
        <f t="shared" si="22"/>
        <v>0</v>
      </c>
      <c r="AM62" s="70">
        <f t="shared" si="23"/>
        <v>0</v>
      </c>
      <c r="AN62" s="89">
        <f t="shared" si="24"/>
        <v>0</v>
      </c>
      <c r="AO62" s="60">
        <f>[1]Tangi!$M62</f>
        <v>0</v>
      </c>
      <c r="AP62" s="89">
        <f t="shared" si="25"/>
        <v>0</v>
      </c>
      <c r="AQ62" s="68"/>
      <c r="AR62" s="68">
        <f t="shared" si="26"/>
        <v>0</v>
      </c>
      <c r="AS62" s="89">
        <f t="shared" si="27"/>
        <v>0</v>
      </c>
      <c r="AT62" s="69">
        <f t="shared" si="7"/>
        <v>0</v>
      </c>
      <c r="AU62" s="86">
        <f t="shared" si="8"/>
        <v>0</v>
      </c>
      <c r="AV62" s="116"/>
      <c r="AW62" s="65"/>
      <c r="AX62" s="65">
        <f t="shared" si="33"/>
        <v>0</v>
      </c>
      <c r="AY62" s="65">
        <f t="shared" si="34"/>
        <v>0</v>
      </c>
    </row>
    <row r="63" spans="1:51" ht="16.149999999999999" customHeight="1" x14ac:dyDescent="0.2">
      <c r="A63" s="54">
        <v>57</v>
      </c>
      <c r="B63" s="55" t="s">
        <v>61</v>
      </c>
      <c r="C63" s="271">
        <f>'8_2.1.18 SIS'!AN63</f>
        <v>0</v>
      </c>
      <c r="D63" s="56">
        <f>'Source Data'!H63</f>
        <v>4811.4108022710652</v>
      </c>
      <c r="E63" s="74">
        <f t="shared" si="11"/>
        <v>0</v>
      </c>
      <c r="F63" s="290"/>
      <c r="G63" s="56">
        <f>'Source Data'!I63</f>
        <v>666.15521612667408</v>
      </c>
      <c r="H63" s="74">
        <f t="shared" si="12"/>
        <v>0</v>
      </c>
      <c r="I63" s="290"/>
      <c r="J63" s="56">
        <f>'Source Data'!J63</f>
        <v>181.67869530727472</v>
      </c>
      <c r="K63" s="74">
        <f t="shared" si="13"/>
        <v>0</v>
      </c>
      <c r="L63" s="290"/>
      <c r="M63" s="56">
        <f>'Source Data'!K63</f>
        <v>4541.967382681868</v>
      </c>
      <c r="N63" s="74">
        <f t="shared" si="14"/>
        <v>0</v>
      </c>
      <c r="O63" s="290"/>
      <c r="P63" s="56">
        <f>'Source Data'!L63</f>
        <v>1816.7869530727471</v>
      </c>
      <c r="Q63" s="74">
        <f t="shared" si="15"/>
        <v>0</v>
      </c>
      <c r="R63" s="93">
        <v>0</v>
      </c>
      <c r="S63" s="56"/>
      <c r="T63" s="56"/>
      <c r="U63" s="57">
        <f t="shared" si="28"/>
        <v>0</v>
      </c>
      <c r="V63" s="93">
        <f t="shared" si="2"/>
        <v>0</v>
      </c>
      <c r="W63" s="74">
        <f t="shared" si="16"/>
        <v>0</v>
      </c>
      <c r="X63" s="93">
        <f t="shared" si="17"/>
        <v>0</v>
      </c>
      <c r="Y63" s="56">
        <f>[1]Tangi!$G63</f>
        <v>0</v>
      </c>
      <c r="Z63" s="93">
        <f t="shared" si="18"/>
        <v>0</v>
      </c>
      <c r="AA63" s="56"/>
      <c r="AB63" s="56">
        <f t="shared" si="19"/>
        <v>0</v>
      </c>
      <c r="AC63" s="93">
        <f t="shared" si="20"/>
        <v>0</v>
      </c>
      <c r="AD63" s="97">
        <f t="shared" si="29"/>
        <v>0</v>
      </c>
      <c r="AE63" s="75">
        <f>'Source Data'!N63</f>
        <v>2620</v>
      </c>
      <c r="AF63" s="90">
        <f t="shared" si="30"/>
        <v>0</v>
      </c>
      <c r="AG63" s="271"/>
      <c r="AH63" s="75">
        <f t="shared" si="21"/>
        <v>0</v>
      </c>
      <c r="AI63" s="271"/>
      <c r="AJ63" s="77">
        <f t="shared" si="31"/>
        <v>0</v>
      </c>
      <c r="AK63" s="76">
        <f t="shared" si="32"/>
        <v>0</v>
      </c>
      <c r="AL63" s="90">
        <f t="shared" si="22"/>
        <v>0</v>
      </c>
      <c r="AM63" s="79">
        <f t="shared" si="23"/>
        <v>0</v>
      </c>
      <c r="AN63" s="90">
        <f t="shared" si="24"/>
        <v>0</v>
      </c>
      <c r="AO63" s="56">
        <f>[1]Tangi!$M63</f>
        <v>0</v>
      </c>
      <c r="AP63" s="90">
        <f t="shared" si="25"/>
        <v>0</v>
      </c>
      <c r="AQ63" s="77"/>
      <c r="AR63" s="77">
        <f t="shared" si="26"/>
        <v>0</v>
      </c>
      <c r="AS63" s="90">
        <f t="shared" si="27"/>
        <v>0</v>
      </c>
      <c r="AT63" s="78">
        <f t="shared" si="7"/>
        <v>0</v>
      </c>
      <c r="AU63" s="87">
        <f t="shared" si="8"/>
        <v>0</v>
      </c>
      <c r="AV63" s="116"/>
      <c r="AW63" s="74"/>
      <c r="AX63" s="74">
        <f t="shared" si="33"/>
        <v>0</v>
      </c>
      <c r="AY63" s="74">
        <f t="shared" si="34"/>
        <v>0</v>
      </c>
    </row>
    <row r="64" spans="1:51" ht="16.149999999999999" customHeight="1" x14ac:dyDescent="0.2">
      <c r="A64" s="54">
        <v>58</v>
      </c>
      <c r="B64" s="55" t="s">
        <v>62</v>
      </c>
      <c r="C64" s="271">
        <f>'8_2.1.18 SIS'!AN64</f>
        <v>0</v>
      </c>
      <c r="D64" s="56">
        <f>'Source Data'!H64</f>
        <v>5358.2852334446507</v>
      </c>
      <c r="E64" s="74">
        <f t="shared" si="11"/>
        <v>0</v>
      </c>
      <c r="F64" s="290"/>
      <c r="G64" s="56">
        <f>'Source Data'!I64</f>
        <v>740.81098599764084</v>
      </c>
      <c r="H64" s="74">
        <f t="shared" si="12"/>
        <v>0</v>
      </c>
      <c r="I64" s="290"/>
      <c r="J64" s="56">
        <f>'Source Data'!J64</f>
        <v>202.03935981753844</v>
      </c>
      <c r="K64" s="74">
        <f t="shared" si="13"/>
        <v>0</v>
      </c>
      <c r="L64" s="290"/>
      <c r="M64" s="56">
        <f>'Source Data'!K64</f>
        <v>5050.9839954384606</v>
      </c>
      <c r="N64" s="74">
        <f t="shared" si="14"/>
        <v>0</v>
      </c>
      <c r="O64" s="290"/>
      <c r="P64" s="56">
        <f>'Source Data'!L64</f>
        <v>2020.3935981753841</v>
      </c>
      <c r="Q64" s="74">
        <f t="shared" si="15"/>
        <v>0</v>
      </c>
      <c r="R64" s="93">
        <v>0</v>
      </c>
      <c r="S64" s="56"/>
      <c r="T64" s="56"/>
      <c r="U64" s="57">
        <f t="shared" si="28"/>
        <v>0</v>
      </c>
      <c r="V64" s="93">
        <f t="shared" si="2"/>
        <v>0</v>
      </c>
      <c r="W64" s="74">
        <f t="shared" si="16"/>
        <v>0</v>
      </c>
      <c r="X64" s="93">
        <f t="shared" si="17"/>
        <v>0</v>
      </c>
      <c r="Y64" s="56">
        <f>[1]Tangi!$G64</f>
        <v>0</v>
      </c>
      <c r="Z64" s="93">
        <f t="shared" si="18"/>
        <v>0</v>
      </c>
      <c r="AA64" s="56"/>
      <c r="AB64" s="56">
        <f t="shared" si="19"/>
        <v>0</v>
      </c>
      <c r="AC64" s="93">
        <f t="shared" si="20"/>
        <v>0</v>
      </c>
      <c r="AD64" s="97">
        <f t="shared" si="29"/>
        <v>0</v>
      </c>
      <c r="AE64" s="75">
        <f>'Source Data'!N64</f>
        <v>2215</v>
      </c>
      <c r="AF64" s="90">
        <f t="shared" si="30"/>
        <v>0</v>
      </c>
      <c r="AG64" s="271"/>
      <c r="AH64" s="75">
        <f t="shared" si="21"/>
        <v>0</v>
      </c>
      <c r="AI64" s="271"/>
      <c r="AJ64" s="77">
        <f t="shared" si="31"/>
        <v>0</v>
      </c>
      <c r="AK64" s="76">
        <f t="shared" si="32"/>
        <v>0</v>
      </c>
      <c r="AL64" s="90">
        <f t="shared" si="22"/>
        <v>0</v>
      </c>
      <c r="AM64" s="79">
        <f t="shared" si="23"/>
        <v>0</v>
      </c>
      <c r="AN64" s="90">
        <f t="shared" si="24"/>
        <v>0</v>
      </c>
      <c r="AO64" s="56">
        <f>[1]Tangi!$M64</f>
        <v>0</v>
      </c>
      <c r="AP64" s="90">
        <f t="shared" si="25"/>
        <v>0</v>
      </c>
      <c r="AQ64" s="77"/>
      <c r="AR64" s="77">
        <f t="shared" si="26"/>
        <v>0</v>
      </c>
      <c r="AS64" s="90">
        <f t="shared" si="27"/>
        <v>0</v>
      </c>
      <c r="AT64" s="78">
        <f t="shared" si="7"/>
        <v>0</v>
      </c>
      <c r="AU64" s="87">
        <f t="shared" si="8"/>
        <v>0</v>
      </c>
      <c r="AV64" s="116"/>
      <c r="AW64" s="74"/>
      <c r="AX64" s="74">
        <f t="shared" si="33"/>
        <v>0</v>
      </c>
      <c r="AY64" s="74">
        <f t="shared" si="34"/>
        <v>0</v>
      </c>
    </row>
    <row r="65" spans="1:51" ht="16.149999999999999" customHeight="1" x14ac:dyDescent="0.2">
      <c r="A65" s="54">
        <v>59</v>
      </c>
      <c r="B65" s="55" t="s">
        <v>63</v>
      </c>
      <c r="C65" s="271">
        <f>'8_2.1.18 SIS'!AN65</f>
        <v>0</v>
      </c>
      <c r="D65" s="56">
        <f>'Source Data'!H65</f>
        <v>5144.4669727805904</v>
      </c>
      <c r="E65" s="74">
        <f t="shared" si="11"/>
        <v>0</v>
      </c>
      <c r="F65" s="290"/>
      <c r="G65" s="56">
        <f>'Source Data'!I65</f>
        <v>778.80539593788717</v>
      </c>
      <c r="H65" s="74">
        <f t="shared" si="12"/>
        <v>0</v>
      </c>
      <c r="I65" s="290"/>
      <c r="J65" s="56">
        <f>'Source Data'!J65</f>
        <v>212.40147161942375</v>
      </c>
      <c r="K65" s="74">
        <f t="shared" si="13"/>
        <v>0</v>
      </c>
      <c r="L65" s="290"/>
      <c r="M65" s="56">
        <f>'Source Data'!K65</f>
        <v>5310.0367904855939</v>
      </c>
      <c r="N65" s="74">
        <f t="shared" si="14"/>
        <v>0</v>
      </c>
      <c r="O65" s="290"/>
      <c r="P65" s="56">
        <f>'Source Data'!L65</f>
        <v>2124.0147161942373</v>
      </c>
      <c r="Q65" s="74">
        <f t="shared" si="15"/>
        <v>0</v>
      </c>
      <c r="R65" s="93">
        <v>0</v>
      </c>
      <c r="S65" s="56"/>
      <c r="T65" s="56"/>
      <c r="U65" s="57">
        <f t="shared" si="28"/>
        <v>0</v>
      </c>
      <c r="V65" s="93">
        <f t="shared" si="2"/>
        <v>0</v>
      </c>
      <c r="W65" s="74">
        <f t="shared" si="16"/>
        <v>0</v>
      </c>
      <c r="X65" s="93">
        <f t="shared" si="17"/>
        <v>0</v>
      </c>
      <c r="Y65" s="56">
        <f>[1]Tangi!$G65</f>
        <v>0</v>
      </c>
      <c r="Z65" s="93">
        <f t="shared" si="18"/>
        <v>0</v>
      </c>
      <c r="AA65" s="56"/>
      <c r="AB65" s="56">
        <f t="shared" si="19"/>
        <v>0</v>
      </c>
      <c r="AC65" s="93">
        <f t="shared" si="20"/>
        <v>0</v>
      </c>
      <c r="AD65" s="97">
        <f t="shared" si="29"/>
        <v>0</v>
      </c>
      <c r="AE65" s="75">
        <f>'Source Data'!N65</f>
        <v>1488</v>
      </c>
      <c r="AF65" s="90">
        <f t="shared" si="30"/>
        <v>0</v>
      </c>
      <c r="AG65" s="271"/>
      <c r="AH65" s="75">
        <f t="shared" si="21"/>
        <v>0</v>
      </c>
      <c r="AI65" s="271"/>
      <c r="AJ65" s="77">
        <f t="shared" si="31"/>
        <v>0</v>
      </c>
      <c r="AK65" s="76">
        <f t="shared" si="32"/>
        <v>0</v>
      </c>
      <c r="AL65" s="90">
        <f t="shared" si="22"/>
        <v>0</v>
      </c>
      <c r="AM65" s="79">
        <f t="shared" si="23"/>
        <v>0</v>
      </c>
      <c r="AN65" s="90">
        <f t="shared" si="24"/>
        <v>0</v>
      </c>
      <c r="AO65" s="56">
        <f>[1]Tangi!$M65</f>
        <v>0</v>
      </c>
      <c r="AP65" s="90">
        <f t="shared" si="25"/>
        <v>0</v>
      </c>
      <c r="AQ65" s="77"/>
      <c r="AR65" s="77">
        <f t="shared" si="26"/>
        <v>0</v>
      </c>
      <c r="AS65" s="90">
        <f t="shared" si="27"/>
        <v>0</v>
      </c>
      <c r="AT65" s="78">
        <f t="shared" si="7"/>
        <v>0</v>
      </c>
      <c r="AU65" s="87">
        <f t="shared" si="8"/>
        <v>0</v>
      </c>
      <c r="AV65" s="116"/>
      <c r="AW65" s="74"/>
      <c r="AX65" s="74">
        <f t="shared" si="33"/>
        <v>0</v>
      </c>
      <c r="AY65" s="74">
        <f t="shared" si="34"/>
        <v>0</v>
      </c>
    </row>
    <row r="66" spans="1:51" ht="16.149999999999999" customHeight="1" x14ac:dyDescent="0.2">
      <c r="A66" s="49">
        <v>60</v>
      </c>
      <c r="B66" s="50" t="s">
        <v>64</v>
      </c>
      <c r="C66" s="272">
        <f>'8_2.1.18 SIS'!AN66</f>
        <v>0</v>
      </c>
      <c r="D66" s="51">
        <f>'Source Data'!H66</f>
        <v>4859.4948474230696</v>
      </c>
      <c r="E66" s="80">
        <f t="shared" si="11"/>
        <v>0</v>
      </c>
      <c r="F66" s="291"/>
      <c r="G66" s="51">
        <f>'Source Data'!I66</f>
        <v>654.17710868659628</v>
      </c>
      <c r="H66" s="80">
        <f t="shared" si="12"/>
        <v>0</v>
      </c>
      <c r="I66" s="291"/>
      <c r="J66" s="51">
        <f>'Source Data'!J66</f>
        <v>178.41193873270808</v>
      </c>
      <c r="K66" s="80">
        <f t="shared" si="13"/>
        <v>0</v>
      </c>
      <c r="L66" s="291"/>
      <c r="M66" s="51">
        <f>'Source Data'!K66</f>
        <v>4460.2984683177028</v>
      </c>
      <c r="N66" s="80">
        <f t="shared" si="14"/>
        <v>0</v>
      </c>
      <c r="O66" s="291"/>
      <c r="P66" s="51">
        <f>'Source Data'!L66</f>
        <v>1784.1193873270811</v>
      </c>
      <c r="Q66" s="80">
        <f t="shared" si="15"/>
        <v>0</v>
      </c>
      <c r="R66" s="94">
        <v>0</v>
      </c>
      <c r="S66" s="51"/>
      <c r="T66" s="51"/>
      <c r="U66" s="52">
        <f t="shared" si="28"/>
        <v>0</v>
      </c>
      <c r="V66" s="94">
        <f t="shared" si="2"/>
        <v>0</v>
      </c>
      <c r="W66" s="80">
        <f t="shared" si="16"/>
        <v>0</v>
      </c>
      <c r="X66" s="94">
        <f t="shared" si="17"/>
        <v>0</v>
      </c>
      <c r="Y66" s="51">
        <f>[1]Tangi!$G66</f>
        <v>0</v>
      </c>
      <c r="Z66" s="94">
        <f t="shared" si="18"/>
        <v>0</v>
      </c>
      <c r="AA66" s="53"/>
      <c r="AB66" s="51">
        <f t="shared" si="19"/>
        <v>0</v>
      </c>
      <c r="AC66" s="95">
        <f t="shared" si="20"/>
        <v>0</v>
      </c>
      <c r="AD66" s="95">
        <f t="shared" si="29"/>
        <v>0</v>
      </c>
      <c r="AE66" s="71">
        <f>'Source Data'!N66</f>
        <v>4045</v>
      </c>
      <c r="AF66" s="91">
        <f t="shared" si="30"/>
        <v>0</v>
      </c>
      <c r="AG66" s="272"/>
      <c r="AH66" s="71">
        <f t="shared" si="21"/>
        <v>0</v>
      </c>
      <c r="AI66" s="272"/>
      <c r="AJ66" s="72">
        <f t="shared" si="31"/>
        <v>0</v>
      </c>
      <c r="AK66" s="73">
        <f t="shared" si="32"/>
        <v>0</v>
      </c>
      <c r="AL66" s="91">
        <f t="shared" si="22"/>
        <v>0</v>
      </c>
      <c r="AM66" s="82">
        <f t="shared" si="23"/>
        <v>0</v>
      </c>
      <c r="AN66" s="91">
        <f t="shared" si="24"/>
        <v>0</v>
      </c>
      <c r="AO66" s="51">
        <f>[1]Tangi!$M66</f>
        <v>0</v>
      </c>
      <c r="AP66" s="91">
        <f t="shared" si="25"/>
        <v>0</v>
      </c>
      <c r="AQ66" s="72"/>
      <c r="AR66" s="72">
        <f t="shared" si="26"/>
        <v>0</v>
      </c>
      <c r="AS66" s="91">
        <f t="shared" si="27"/>
        <v>0</v>
      </c>
      <c r="AT66" s="81">
        <f t="shared" si="7"/>
        <v>0</v>
      </c>
      <c r="AU66" s="88">
        <f t="shared" si="8"/>
        <v>0</v>
      </c>
      <c r="AV66" s="116"/>
      <c r="AW66" s="80"/>
      <c r="AX66" s="80">
        <f t="shared" si="33"/>
        <v>0</v>
      </c>
      <c r="AY66" s="80">
        <f t="shared" si="34"/>
        <v>0</v>
      </c>
    </row>
    <row r="67" spans="1:51" ht="16.149999999999999" customHeight="1" x14ac:dyDescent="0.2">
      <c r="A67" s="58">
        <v>61</v>
      </c>
      <c r="B67" s="59" t="s">
        <v>65</v>
      </c>
      <c r="C67" s="270">
        <f>'8_2.1.18 SIS'!AN67</f>
        <v>0</v>
      </c>
      <c r="D67" s="60">
        <f>'Source Data'!H67</f>
        <v>2804.2748979691619</v>
      </c>
      <c r="E67" s="65">
        <f t="shared" si="11"/>
        <v>0</v>
      </c>
      <c r="F67" s="289"/>
      <c r="G67" s="60">
        <f>'Source Data'!I67</f>
        <v>381.62134806778147</v>
      </c>
      <c r="H67" s="65">
        <f t="shared" si="12"/>
        <v>0</v>
      </c>
      <c r="I67" s="289"/>
      <c r="J67" s="60">
        <f>'Source Data'!J67</f>
        <v>104.0785494730313</v>
      </c>
      <c r="K67" s="65">
        <f t="shared" si="13"/>
        <v>0</v>
      </c>
      <c r="L67" s="289"/>
      <c r="M67" s="60">
        <f>'Source Data'!K67</f>
        <v>2601.9637368257822</v>
      </c>
      <c r="N67" s="65">
        <f t="shared" si="14"/>
        <v>0</v>
      </c>
      <c r="O67" s="289"/>
      <c r="P67" s="60">
        <f>'Source Data'!L67</f>
        <v>1040.7854947303128</v>
      </c>
      <c r="Q67" s="65">
        <f t="shared" si="15"/>
        <v>0</v>
      </c>
      <c r="R67" s="92">
        <v>0</v>
      </c>
      <c r="S67" s="60"/>
      <c r="T67" s="60"/>
      <c r="U67" s="61">
        <f t="shared" si="28"/>
        <v>0</v>
      </c>
      <c r="V67" s="92">
        <f t="shared" si="2"/>
        <v>0</v>
      </c>
      <c r="W67" s="65">
        <f t="shared" si="16"/>
        <v>0</v>
      </c>
      <c r="X67" s="92">
        <f t="shared" si="17"/>
        <v>0</v>
      </c>
      <c r="Y67" s="60">
        <f>[1]Tangi!$G67</f>
        <v>0</v>
      </c>
      <c r="Z67" s="92">
        <f t="shared" si="18"/>
        <v>0</v>
      </c>
      <c r="AA67" s="60"/>
      <c r="AB67" s="60">
        <f t="shared" si="19"/>
        <v>0</v>
      </c>
      <c r="AC67" s="92">
        <f t="shared" si="20"/>
        <v>0</v>
      </c>
      <c r="AD67" s="96">
        <f t="shared" si="29"/>
        <v>0</v>
      </c>
      <c r="AE67" s="66">
        <f>'Source Data'!N67</f>
        <v>9576</v>
      </c>
      <c r="AF67" s="89">
        <f t="shared" si="30"/>
        <v>0</v>
      </c>
      <c r="AG67" s="270"/>
      <c r="AH67" s="66">
        <f t="shared" si="21"/>
        <v>0</v>
      </c>
      <c r="AI67" s="270"/>
      <c r="AJ67" s="68">
        <f t="shared" si="31"/>
        <v>0</v>
      </c>
      <c r="AK67" s="67">
        <f t="shared" si="32"/>
        <v>0</v>
      </c>
      <c r="AL67" s="89">
        <f t="shared" si="22"/>
        <v>0</v>
      </c>
      <c r="AM67" s="70">
        <f t="shared" si="23"/>
        <v>0</v>
      </c>
      <c r="AN67" s="89">
        <f t="shared" si="24"/>
        <v>0</v>
      </c>
      <c r="AO67" s="60">
        <f>[1]Tangi!$M67</f>
        <v>0</v>
      </c>
      <c r="AP67" s="89">
        <f t="shared" si="25"/>
        <v>0</v>
      </c>
      <c r="AQ67" s="68"/>
      <c r="AR67" s="68">
        <f t="shared" si="26"/>
        <v>0</v>
      </c>
      <c r="AS67" s="89">
        <f t="shared" si="27"/>
        <v>0</v>
      </c>
      <c r="AT67" s="69">
        <f t="shared" si="7"/>
        <v>0</v>
      </c>
      <c r="AU67" s="86">
        <f t="shared" si="8"/>
        <v>0</v>
      </c>
      <c r="AV67" s="116"/>
      <c r="AW67" s="65"/>
      <c r="AX67" s="65">
        <f t="shared" si="33"/>
        <v>0</v>
      </c>
      <c r="AY67" s="65">
        <f t="shared" si="34"/>
        <v>0</v>
      </c>
    </row>
    <row r="68" spans="1:51" ht="16.149999999999999" customHeight="1" x14ac:dyDescent="0.2">
      <c r="A68" s="54">
        <v>62</v>
      </c>
      <c r="B68" s="55" t="s">
        <v>66</v>
      </c>
      <c r="C68" s="271">
        <f>'8_2.1.18 SIS'!AN68</f>
        <v>0</v>
      </c>
      <c r="D68" s="56">
        <f>'Source Data'!H68</f>
        <v>4883.7599729981075</v>
      </c>
      <c r="E68" s="74">
        <f t="shared" si="11"/>
        <v>0</v>
      </c>
      <c r="F68" s="290"/>
      <c r="G68" s="56">
        <f>'Source Data'!I68</f>
        <v>736.06666112665073</v>
      </c>
      <c r="H68" s="74">
        <f t="shared" si="12"/>
        <v>0</v>
      </c>
      <c r="I68" s="290"/>
      <c r="J68" s="56">
        <f>'Source Data'!J68</f>
        <v>200.74545303454113</v>
      </c>
      <c r="K68" s="74">
        <f t="shared" si="13"/>
        <v>0</v>
      </c>
      <c r="L68" s="290"/>
      <c r="M68" s="56">
        <f>'Source Data'!K68</f>
        <v>5018.6363258635274</v>
      </c>
      <c r="N68" s="74">
        <f t="shared" si="14"/>
        <v>0</v>
      </c>
      <c r="O68" s="290"/>
      <c r="P68" s="56">
        <f>'Source Data'!L68</f>
        <v>2007.4545303454111</v>
      </c>
      <c r="Q68" s="74">
        <f t="shared" si="15"/>
        <v>0</v>
      </c>
      <c r="R68" s="93">
        <v>0</v>
      </c>
      <c r="S68" s="56"/>
      <c r="T68" s="56"/>
      <c r="U68" s="57">
        <f t="shared" si="28"/>
        <v>0</v>
      </c>
      <c r="V68" s="93">
        <f t="shared" si="2"/>
        <v>0</v>
      </c>
      <c r="W68" s="74">
        <f t="shared" si="16"/>
        <v>0</v>
      </c>
      <c r="X68" s="93">
        <f t="shared" si="17"/>
        <v>0</v>
      </c>
      <c r="Y68" s="56">
        <f>[1]Tangi!$G68</f>
        <v>0</v>
      </c>
      <c r="Z68" s="93">
        <f t="shared" si="18"/>
        <v>0</v>
      </c>
      <c r="AA68" s="56"/>
      <c r="AB68" s="56">
        <f t="shared" si="19"/>
        <v>0</v>
      </c>
      <c r="AC68" s="93">
        <f t="shared" si="20"/>
        <v>0</v>
      </c>
      <c r="AD68" s="97">
        <f t="shared" si="29"/>
        <v>0</v>
      </c>
      <c r="AE68" s="75">
        <f>'Source Data'!N68</f>
        <v>1997</v>
      </c>
      <c r="AF68" s="90">
        <f t="shared" si="30"/>
        <v>0</v>
      </c>
      <c r="AG68" s="271"/>
      <c r="AH68" s="75">
        <f t="shared" si="21"/>
        <v>0</v>
      </c>
      <c r="AI68" s="271"/>
      <c r="AJ68" s="77">
        <f t="shared" si="31"/>
        <v>0</v>
      </c>
      <c r="AK68" s="76">
        <f t="shared" si="32"/>
        <v>0</v>
      </c>
      <c r="AL68" s="90">
        <f t="shared" si="22"/>
        <v>0</v>
      </c>
      <c r="AM68" s="79">
        <f t="shared" si="23"/>
        <v>0</v>
      </c>
      <c r="AN68" s="90">
        <f t="shared" si="24"/>
        <v>0</v>
      </c>
      <c r="AO68" s="56">
        <f>[1]Tangi!$M68</f>
        <v>0</v>
      </c>
      <c r="AP68" s="90">
        <f t="shared" si="25"/>
        <v>0</v>
      </c>
      <c r="AQ68" s="77"/>
      <c r="AR68" s="77">
        <f t="shared" si="26"/>
        <v>0</v>
      </c>
      <c r="AS68" s="90">
        <f t="shared" si="27"/>
        <v>0</v>
      </c>
      <c r="AT68" s="78">
        <f t="shared" si="7"/>
        <v>0</v>
      </c>
      <c r="AU68" s="87">
        <f t="shared" si="8"/>
        <v>0</v>
      </c>
      <c r="AV68" s="116"/>
      <c r="AW68" s="74"/>
      <c r="AX68" s="74">
        <f t="shared" si="33"/>
        <v>0</v>
      </c>
      <c r="AY68" s="74">
        <f t="shared" si="34"/>
        <v>0</v>
      </c>
    </row>
    <row r="69" spans="1:51" ht="16.149999999999999" customHeight="1" x14ac:dyDescent="0.2">
      <c r="A69" s="54">
        <v>63</v>
      </c>
      <c r="B69" s="55" t="s">
        <v>67</v>
      </c>
      <c r="C69" s="271">
        <f>'8_2.1.18 SIS'!AN69</f>
        <v>0</v>
      </c>
      <c r="D69" s="56">
        <f>'Source Data'!H69</f>
        <v>3617.9669570727483</v>
      </c>
      <c r="E69" s="74">
        <f t="shared" si="11"/>
        <v>0</v>
      </c>
      <c r="F69" s="290"/>
      <c r="G69" s="56">
        <f>'Source Data'!I69</f>
        <v>455.19374290754848</v>
      </c>
      <c r="H69" s="74">
        <f t="shared" si="12"/>
        <v>0</v>
      </c>
      <c r="I69" s="290"/>
      <c r="J69" s="56">
        <f>'Source Data'!J69</f>
        <v>124.14374806569505</v>
      </c>
      <c r="K69" s="74">
        <f t="shared" si="13"/>
        <v>0</v>
      </c>
      <c r="L69" s="290"/>
      <c r="M69" s="56">
        <f>'Source Data'!K69</f>
        <v>3103.5937016423763</v>
      </c>
      <c r="N69" s="74">
        <f t="shared" si="14"/>
        <v>0</v>
      </c>
      <c r="O69" s="290"/>
      <c r="P69" s="56">
        <f>'Source Data'!L69</f>
        <v>1241.4374806569506</v>
      </c>
      <c r="Q69" s="74">
        <f t="shared" si="15"/>
        <v>0</v>
      </c>
      <c r="R69" s="93">
        <v>0</v>
      </c>
      <c r="S69" s="56"/>
      <c r="T69" s="56"/>
      <c r="U69" s="57">
        <f t="shared" si="28"/>
        <v>0</v>
      </c>
      <c r="V69" s="93">
        <f t="shared" si="2"/>
        <v>0</v>
      </c>
      <c r="W69" s="74">
        <f t="shared" si="16"/>
        <v>0</v>
      </c>
      <c r="X69" s="93">
        <f t="shared" si="17"/>
        <v>0</v>
      </c>
      <c r="Y69" s="56">
        <f>[1]Tangi!$G69</f>
        <v>0</v>
      </c>
      <c r="Z69" s="93">
        <f t="shared" si="18"/>
        <v>0</v>
      </c>
      <c r="AA69" s="56"/>
      <c r="AB69" s="56">
        <f t="shared" si="19"/>
        <v>0</v>
      </c>
      <c r="AC69" s="93">
        <f t="shared" si="20"/>
        <v>0</v>
      </c>
      <c r="AD69" s="97">
        <f t="shared" si="29"/>
        <v>0</v>
      </c>
      <c r="AE69" s="75">
        <f>'Source Data'!N69</f>
        <v>7559</v>
      </c>
      <c r="AF69" s="90">
        <f t="shared" si="30"/>
        <v>0</v>
      </c>
      <c r="AG69" s="271"/>
      <c r="AH69" s="75">
        <f t="shared" si="21"/>
        <v>0</v>
      </c>
      <c r="AI69" s="271"/>
      <c r="AJ69" s="77">
        <f t="shared" si="31"/>
        <v>0</v>
      </c>
      <c r="AK69" s="76">
        <f t="shared" si="32"/>
        <v>0</v>
      </c>
      <c r="AL69" s="90">
        <f t="shared" si="22"/>
        <v>0</v>
      </c>
      <c r="AM69" s="79">
        <f t="shared" si="23"/>
        <v>0</v>
      </c>
      <c r="AN69" s="90">
        <f t="shared" si="24"/>
        <v>0</v>
      </c>
      <c r="AO69" s="56">
        <f>[1]Tangi!$M69</f>
        <v>0</v>
      </c>
      <c r="AP69" s="90">
        <f t="shared" si="25"/>
        <v>0</v>
      </c>
      <c r="AQ69" s="77"/>
      <c r="AR69" s="77">
        <f t="shared" si="26"/>
        <v>0</v>
      </c>
      <c r="AS69" s="90">
        <f t="shared" si="27"/>
        <v>0</v>
      </c>
      <c r="AT69" s="78">
        <f t="shared" si="7"/>
        <v>0</v>
      </c>
      <c r="AU69" s="87">
        <f t="shared" si="8"/>
        <v>0</v>
      </c>
      <c r="AV69" s="116"/>
      <c r="AW69" s="74"/>
      <c r="AX69" s="74">
        <f t="shared" si="33"/>
        <v>0</v>
      </c>
      <c r="AY69" s="74">
        <f t="shared" si="34"/>
        <v>0</v>
      </c>
    </row>
    <row r="70" spans="1:51" ht="16.149999999999999" customHeight="1" x14ac:dyDescent="0.2">
      <c r="A70" s="54">
        <v>64</v>
      </c>
      <c r="B70" s="55" t="s">
        <v>68</v>
      </c>
      <c r="C70" s="271">
        <f>'8_2.1.18 SIS'!AN70</f>
        <v>0</v>
      </c>
      <c r="D70" s="56">
        <f>'Source Data'!H70</f>
        <v>5230.6414951359775</v>
      </c>
      <c r="E70" s="74">
        <f t="shared" si="11"/>
        <v>0</v>
      </c>
      <c r="F70" s="290"/>
      <c r="G70" s="56">
        <f>'Source Data'!I70</f>
        <v>700.71301031438645</v>
      </c>
      <c r="H70" s="74">
        <f t="shared" si="12"/>
        <v>0</v>
      </c>
      <c r="I70" s="290"/>
      <c r="J70" s="56">
        <f>'Source Data'!J70</f>
        <v>191.10354826755992</v>
      </c>
      <c r="K70" s="74">
        <f t="shared" si="13"/>
        <v>0</v>
      </c>
      <c r="L70" s="290"/>
      <c r="M70" s="56">
        <f>'Source Data'!K70</f>
        <v>4777.5887066889991</v>
      </c>
      <c r="N70" s="74">
        <f t="shared" si="14"/>
        <v>0</v>
      </c>
      <c r="O70" s="290"/>
      <c r="P70" s="56">
        <f>'Source Data'!L70</f>
        <v>1911.0354826755995</v>
      </c>
      <c r="Q70" s="74">
        <f t="shared" si="15"/>
        <v>0</v>
      </c>
      <c r="R70" s="93">
        <v>0</v>
      </c>
      <c r="S70" s="56"/>
      <c r="T70" s="56"/>
      <c r="U70" s="57">
        <f t="shared" si="28"/>
        <v>0</v>
      </c>
      <c r="V70" s="93">
        <f t="shared" si="2"/>
        <v>0</v>
      </c>
      <c r="W70" s="74">
        <f t="shared" si="16"/>
        <v>0</v>
      </c>
      <c r="X70" s="93">
        <f t="shared" si="17"/>
        <v>0</v>
      </c>
      <c r="Y70" s="56">
        <f>[1]Tangi!$G70</f>
        <v>0</v>
      </c>
      <c r="Z70" s="93">
        <f t="shared" si="18"/>
        <v>0</v>
      </c>
      <c r="AA70" s="56"/>
      <c r="AB70" s="56">
        <f t="shared" si="19"/>
        <v>0</v>
      </c>
      <c r="AC70" s="93">
        <f t="shared" si="20"/>
        <v>0</v>
      </c>
      <c r="AD70" s="97">
        <f t="shared" si="29"/>
        <v>0</v>
      </c>
      <c r="AE70" s="75">
        <f>'Source Data'!N70</f>
        <v>2999</v>
      </c>
      <c r="AF70" s="90">
        <f t="shared" si="30"/>
        <v>0</v>
      </c>
      <c r="AG70" s="271"/>
      <c r="AH70" s="75">
        <f t="shared" si="21"/>
        <v>0</v>
      </c>
      <c r="AI70" s="271"/>
      <c r="AJ70" s="77">
        <f t="shared" si="31"/>
        <v>0</v>
      </c>
      <c r="AK70" s="76">
        <f t="shared" si="32"/>
        <v>0</v>
      </c>
      <c r="AL70" s="90">
        <f t="shared" si="22"/>
        <v>0</v>
      </c>
      <c r="AM70" s="79">
        <f t="shared" si="23"/>
        <v>0</v>
      </c>
      <c r="AN70" s="90">
        <f t="shared" si="24"/>
        <v>0</v>
      </c>
      <c r="AO70" s="56">
        <f>[1]Tangi!$M70</f>
        <v>0</v>
      </c>
      <c r="AP70" s="90">
        <f t="shared" si="25"/>
        <v>0</v>
      </c>
      <c r="AQ70" s="77"/>
      <c r="AR70" s="77">
        <f t="shared" si="26"/>
        <v>0</v>
      </c>
      <c r="AS70" s="90">
        <f t="shared" si="27"/>
        <v>0</v>
      </c>
      <c r="AT70" s="78">
        <f t="shared" si="7"/>
        <v>0</v>
      </c>
      <c r="AU70" s="87">
        <f t="shared" si="8"/>
        <v>0</v>
      </c>
      <c r="AV70" s="116"/>
      <c r="AW70" s="74"/>
      <c r="AX70" s="74">
        <f t="shared" si="33"/>
        <v>0</v>
      </c>
      <c r="AY70" s="74">
        <f t="shared" si="34"/>
        <v>0</v>
      </c>
    </row>
    <row r="71" spans="1:51" ht="16.149999999999999" customHeight="1" x14ac:dyDescent="0.2">
      <c r="A71" s="49">
        <v>65</v>
      </c>
      <c r="B71" s="50" t="s">
        <v>69</v>
      </c>
      <c r="C71" s="272">
        <f>'8_2.1.18 SIS'!AN71</f>
        <v>0</v>
      </c>
      <c r="D71" s="51">
        <f>'Source Data'!H71</f>
        <v>4386.1061727809565</v>
      </c>
      <c r="E71" s="80">
        <f t="shared" si="11"/>
        <v>0</v>
      </c>
      <c r="F71" s="291"/>
      <c r="G71" s="51">
        <f>'Source Data'!I71</f>
        <v>566.73400507501663</v>
      </c>
      <c r="H71" s="80">
        <f t="shared" si="12"/>
        <v>0</v>
      </c>
      <c r="I71" s="291"/>
      <c r="J71" s="51">
        <f>'Source Data'!J71</f>
        <v>154.56381956591363</v>
      </c>
      <c r="K71" s="80">
        <f t="shared" si="13"/>
        <v>0</v>
      </c>
      <c r="L71" s="291"/>
      <c r="M71" s="51">
        <f>'Source Data'!K71</f>
        <v>3864.0954891478409</v>
      </c>
      <c r="N71" s="80">
        <f t="shared" si="14"/>
        <v>0</v>
      </c>
      <c r="O71" s="291"/>
      <c r="P71" s="51">
        <f>'Source Data'!L71</f>
        <v>1545.6381956591365</v>
      </c>
      <c r="Q71" s="80">
        <f t="shared" si="15"/>
        <v>0</v>
      </c>
      <c r="R71" s="94">
        <v>0</v>
      </c>
      <c r="S71" s="51"/>
      <c r="T71" s="51"/>
      <c r="U71" s="52">
        <f t="shared" ref="U71:U75" si="35">S71+T71</f>
        <v>0</v>
      </c>
      <c r="V71" s="94">
        <f>U71+R71</f>
        <v>0</v>
      </c>
      <c r="W71" s="80">
        <f t="shared" si="16"/>
        <v>0</v>
      </c>
      <c r="X71" s="94">
        <f t="shared" si="17"/>
        <v>0</v>
      </c>
      <c r="Y71" s="51">
        <f>[1]Tangi!$G71</f>
        <v>0</v>
      </c>
      <c r="Z71" s="94">
        <f t="shared" si="18"/>
        <v>0</v>
      </c>
      <c r="AA71" s="53"/>
      <c r="AB71" s="51">
        <f t="shared" si="19"/>
        <v>0</v>
      </c>
      <c r="AC71" s="95">
        <f t="shared" si="20"/>
        <v>0</v>
      </c>
      <c r="AD71" s="95">
        <f t="shared" si="29"/>
        <v>0</v>
      </c>
      <c r="AE71" s="71">
        <f>'Source Data'!N71</f>
        <v>5234</v>
      </c>
      <c r="AF71" s="91">
        <f>C71*AE71</f>
        <v>0</v>
      </c>
      <c r="AG71" s="272"/>
      <c r="AH71" s="71">
        <f t="shared" si="21"/>
        <v>0</v>
      </c>
      <c r="AI71" s="272"/>
      <c r="AJ71" s="72">
        <f t="shared" ref="AJ71:AJ75" si="36">AE71*AI71*0.5</f>
        <v>0</v>
      </c>
      <c r="AK71" s="73">
        <f t="shared" ref="AK71:AK75" si="37">AH71+AJ71</f>
        <v>0</v>
      </c>
      <c r="AL71" s="91">
        <f t="shared" si="22"/>
        <v>0</v>
      </c>
      <c r="AM71" s="82">
        <f t="shared" si="23"/>
        <v>0</v>
      </c>
      <c r="AN71" s="91">
        <f t="shared" si="24"/>
        <v>0</v>
      </c>
      <c r="AO71" s="51">
        <f>[1]Tangi!$M71</f>
        <v>0</v>
      </c>
      <c r="AP71" s="91">
        <f t="shared" si="25"/>
        <v>0</v>
      </c>
      <c r="AQ71" s="72"/>
      <c r="AR71" s="72">
        <f t="shared" si="26"/>
        <v>0</v>
      </c>
      <c r="AS71" s="91">
        <f t="shared" si="27"/>
        <v>0</v>
      </c>
      <c r="AT71" s="81">
        <f>Z71+AP71</f>
        <v>0</v>
      </c>
      <c r="AU71" s="88">
        <f>AC71+AS71</f>
        <v>0</v>
      </c>
      <c r="AV71" s="116"/>
      <c r="AW71" s="80"/>
      <c r="AX71" s="80">
        <f t="shared" si="33"/>
        <v>0</v>
      </c>
      <c r="AY71" s="80">
        <f t="shared" ref="AY71:AY75" si="38">AX71-AW71</f>
        <v>0</v>
      </c>
    </row>
    <row r="72" spans="1:51" ht="16.149999999999999" customHeight="1" x14ac:dyDescent="0.2">
      <c r="A72" s="58">
        <v>66</v>
      </c>
      <c r="B72" s="59" t="s">
        <v>70</v>
      </c>
      <c r="C72" s="270">
        <f>'8_2.1.18 SIS'!AN72</f>
        <v>0</v>
      </c>
      <c r="D72" s="60">
        <f>'Source Data'!H72</f>
        <v>5209.1252297845949</v>
      </c>
      <c r="E72" s="65">
        <f>C72*D72</f>
        <v>0</v>
      </c>
      <c r="F72" s="289"/>
      <c r="G72" s="60">
        <f>'Source Data'!I72</f>
        <v>655.4113591428079</v>
      </c>
      <c r="H72" s="65">
        <f>F72*G72</f>
        <v>0</v>
      </c>
      <c r="I72" s="289"/>
      <c r="J72" s="60">
        <f>'Source Data'!J72</f>
        <v>178.74855249349307</v>
      </c>
      <c r="K72" s="65">
        <f>I72*J72</f>
        <v>0</v>
      </c>
      <c r="L72" s="289"/>
      <c r="M72" s="60">
        <f>'Source Data'!K72</f>
        <v>4468.713812337327</v>
      </c>
      <c r="N72" s="65">
        <f>L72*M72</f>
        <v>0</v>
      </c>
      <c r="O72" s="289"/>
      <c r="P72" s="60">
        <f>'Source Data'!L72</f>
        <v>1787.4855249349307</v>
      </c>
      <c r="Q72" s="65">
        <f>O72*P72</f>
        <v>0</v>
      </c>
      <c r="R72" s="92">
        <v>0</v>
      </c>
      <c r="S72" s="60"/>
      <c r="T72" s="60"/>
      <c r="U72" s="61">
        <f t="shared" si="35"/>
        <v>0</v>
      </c>
      <c r="V72" s="92">
        <f>U72+R72</f>
        <v>0</v>
      </c>
      <c r="W72" s="65">
        <f>ROUND(V72*-0.25%,0)</f>
        <v>0</v>
      </c>
      <c r="X72" s="92">
        <f>SUM(V72:W72)</f>
        <v>0</v>
      </c>
      <c r="Y72" s="60">
        <f>[1]Tangi!$G72</f>
        <v>0</v>
      </c>
      <c r="Z72" s="92">
        <f>ROUND(SUM(X72:Y72),0)</f>
        <v>0</v>
      </c>
      <c r="AA72" s="60"/>
      <c r="AB72" s="60">
        <f>Z72-AA72</f>
        <v>0</v>
      </c>
      <c r="AC72" s="92">
        <f>ROUND(AB72/$AC$88,0)</f>
        <v>0</v>
      </c>
      <c r="AD72" s="96">
        <f t="shared" si="29"/>
        <v>0</v>
      </c>
      <c r="AE72" s="66">
        <f>'Source Data'!N72</f>
        <v>3964</v>
      </c>
      <c r="AF72" s="89">
        <f>C72*AE72</f>
        <v>0</v>
      </c>
      <c r="AG72" s="270"/>
      <c r="AH72" s="66">
        <f>AG72*AE72</f>
        <v>0</v>
      </c>
      <c r="AI72" s="270"/>
      <c r="AJ72" s="68">
        <f t="shared" si="36"/>
        <v>0</v>
      </c>
      <c r="AK72" s="67">
        <f t="shared" si="37"/>
        <v>0</v>
      </c>
      <c r="AL72" s="89">
        <f>AK72+AF72</f>
        <v>0</v>
      </c>
      <c r="AM72" s="70">
        <f>ROUND(-0.25%*AL72,0)</f>
        <v>0</v>
      </c>
      <c r="AN72" s="89">
        <f>SUM(AL72:AM72)</f>
        <v>0</v>
      </c>
      <c r="AO72" s="60">
        <f>[1]Tangi!$M72</f>
        <v>0</v>
      </c>
      <c r="AP72" s="89">
        <f>ROUND(SUM(AN72:AO72),0)</f>
        <v>0</v>
      </c>
      <c r="AQ72" s="68"/>
      <c r="AR72" s="68">
        <f>AP72-AQ72</f>
        <v>0</v>
      </c>
      <c r="AS72" s="89">
        <f>ROUND(AR72/$AS$88,0)</f>
        <v>0</v>
      </c>
      <c r="AT72" s="69">
        <f>Z72+AP72</f>
        <v>0</v>
      </c>
      <c r="AU72" s="86">
        <f>AC72+AS72</f>
        <v>0</v>
      </c>
      <c r="AV72" s="116"/>
      <c r="AW72" s="84"/>
      <c r="AX72" s="84">
        <f t="shared" si="33"/>
        <v>0</v>
      </c>
      <c r="AY72" s="84">
        <f t="shared" si="38"/>
        <v>0</v>
      </c>
    </row>
    <row r="73" spans="1:51" ht="16.149999999999999" customHeight="1" x14ac:dyDescent="0.2">
      <c r="A73" s="54">
        <v>67</v>
      </c>
      <c r="B73" s="55" t="s">
        <v>3</v>
      </c>
      <c r="C73" s="271">
        <f>'8_2.1.18 SIS'!AN73</f>
        <v>0</v>
      </c>
      <c r="D73" s="56">
        <f>'Source Data'!H73</f>
        <v>4781.434296552653</v>
      </c>
      <c r="E73" s="74">
        <f>C73*D73</f>
        <v>0</v>
      </c>
      <c r="F73" s="290"/>
      <c r="G73" s="56">
        <f>'Source Data'!I73</f>
        <v>636.87839950514967</v>
      </c>
      <c r="H73" s="74">
        <f>F73*G73</f>
        <v>0</v>
      </c>
      <c r="I73" s="290"/>
      <c r="J73" s="56">
        <f>'Source Data'!J73</f>
        <v>173.6941089559499</v>
      </c>
      <c r="K73" s="74">
        <f>I73*J73</f>
        <v>0</v>
      </c>
      <c r="L73" s="290"/>
      <c r="M73" s="56">
        <f>'Source Data'!K73</f>
        <v>4342.3527238987472</v>
      </c>
      <c r="N73" s="74">
        <f>L73*M73</f>
        <v>0</v>
      </c>
      <c r="O73" s="290"/>
      <c r="P73" s="56">
        <f>'Source Data'!L73</f>
        <v>1736.9410895594988</v>
      </c>
      <c r="Q73" s="74">
        <f>O73*P73</f>
        <v>0</v>
      </c>
      <c r="R73" s="93">
        <v>0</v>
      </c>
      <c r="S73" s="56"/>
      <c r="T73" s="56"/>
      <c r="U73" s="57">
        <f t="shared" si="35"/>
        <v>0</v>
      </c>
      <c r="V73" s="93">
        <f>U73+R73</f>
        <v>0</v>
      </c>
      <c r="W73" s="74">
        <f>ROUND(V73*-0.25%,0)</f>
        <v>0</v>
      </c>
      <c r="X73" s="93">
        <f>SUM(V73:W73)</f>
        <v>0</v>
      </c>
      <c r="Y73" s="56">
        <f>[1]Tangi!$G73</f>
        <v>0</v>
      </c>
      <c r="Z73" s="93">
        <f>ROUND(SUM(X73:Y73),0)</f>
        <v>0</v>
      </c>
      <c r="AA73" s="56"/>
      <c r="AB73" s="56">
        <f>Z73-AA73</f>
        <v>0</v>
      </c>
      <c r="AC73" s="93">
        <f>ROUND(AB73/$AC$88,0)</f>
        <v>0</v>
      </c>
      <c r="AD73" s="97">
        <f t="shared" si="29"/>
        <v>0</v>
      </c>
      <c r="AE73" s="75">
        <f>'Source Data'!N73</f>
        <v>5608</v>
      </c>
      <c r="AF73" s="90">
        <f>C73*AE73</f>
        <v>0</v>
      </c>
      <c r="AG73" s="271"/>
      <c r="AH73" s="75">
        <f>AG73*AE73</f>
        <v>0</v>
      </c>
      <c r="AI73" s="271"/>
      <c r="AJ73" s="77">
        <f t="shared" si="36"/>
        <v>0</v>
      </c>
      <c r="AK73" s="76">
        <f t="shared" si="37"/>
        <v>0</v>
      </c>
      <c r="AL73" s="90">
        <f>AK73+AF73</f>
        <v>0</v>
      </c>
      <c r="AM73" s="79">
        <f>ROUND(-0.25%*AL73,0)</f>
        <v>0</v>
      </c>
      <c r="AN73" s="90">
        <f>SUM(AL73:AM73)</f>
        <v>0</v>
      </c>
      <c r="AO73" s="56">
        <f>[1]Tangi!$M73</f>
        <v>0</v>
      </c>
      <c r="AP73" s="90">
        <f>ROUND(SUM(AN73:AO73),0)</f>
        <v>0</v>
      </c>
      <c r="AQ73" s="77"/>
      <c r="AR73" s="77">
        <f>AP73-AQ73</f>
        <v>0</v>
      </c>
      <c r="AS73" s="90">
        <f>ROUND(AR73/$AS$88,0)</f>
        <v>0</v>
      </c>
      <c r="AT73" s="78">
        <f>Z73+AP73</f>
        <v>0</v>
      </c>
      <c r="AU73" s="87">
        <f>AC73+AS73</f>
        <v>0</v>
      </c>
      <c r="AV73" s="116"/>
      <c r="AW73" s="84"/>
      <c r="AX73" s="84">
        <f t="shared" si="33"/>
        <v>0</v>
      </c>
      <c r="AY73" s="84">
        <f t="shared" si="38"/>
        <v>0</v>
      </c>
    </row>
    <row r="74" spans="1:51" ht="16.149999999999999" customHeight="1" x14ac:dyDescent="0.2">
      <c r="A74" s="54">
        <v>68</v>
      </c>
      <c r="B74" s="55" t="s">
        <v>2</v>
      </c>
      <c r="C74" s="271">
        <f>'8_2.1.18 SIS'!AN74</f>
        <v>0</v>
      </c>
      <c r="D74" s="56">
        <f>'Source Data'!H74</f>
        <v>5487.462001896216</v>
      </c>
      <c r="E74" s="74">
        <f>C74*D74</f>
        <v>0</v>
      </c>
      <c r="F74" s="290"/>
      <c r="G74" s="56">
        <f>'Source Data'!I74</f>
        <v>713.42471435529035</v>
      </c>
      <c r="H74" s="74">
        <f>F74*G74</f>
        <v>0</v>
      </c>
      <c r="I74" s="290"/>
      <c r="J74" s="56">
        <f>'Source Data'!J74</f>
        <v>194.5703766423519</v>
      </c>
      <c r="K74" s="74">
        <f>I74*J74</f>
        <v>0</v>
      </c>
      <c r="L74" s="290"/>
      <c r="M74" s="56">
        <f>'Source Data'!K74</f>
        <v>4864.2594160587978</v>
      </c>
      <c r="N74" s="74">
        <f>L74*M74</f>
        <v>0</v>
      </c>
      <c r="O74" s="290"/>
      <c r="P74" s="56">
        <f>'Source Data'!L74</f>
        <v>1945.703766423519</v>
      </c>
      <c r="Q74" s="74">
        <f>O74*P74</f>
        <v>0</v>
      </c>
      <c r="R74" s="93">
        <v>0</v>
      </c>
      <c r="S74" s="56"/>
      <c r="T74" s="56"/>
      <c r="U74" s="57">
        <f t="shared" si="35"/>
        <v>0</v>
      </c>
      <c r="V74" s="93">
        <f>U74+R74</f>
        <v>0</v>
      </c>
      <c r="W74" s="74">
        <f>ROUND(V74*-0.25%,0)</f>
        <v>0</v>
      </c>
      <c r="X74" s="93">
        <f>SUM(V74:W74)</f>
        <v>0</v>
      </c>
      <c r="Y74" s="56">
        <f>[1]Tangi!$G74</f>
        <v>0</v>
      </c>
      <c r="Z74" s="93">
        <f>ROUND(SUM(X74:Y74),0)</f>
        <v>0</v>
      </c>
      <c r="AA74" s="56"/>
      <c r="AB74" s="56">
        <f>Z74-AA74</f>
        <v>0</v>
      </c>
      <c r="AC74" s="93">
        <f>ROUND(AB74/$AC$88,0)</f>
        <v>0</v>
      </c>
      <c r="AD74" s="97">
        <f t="shared" si="29"/>
        <v>0</v>
      </c>
      <c r="AE74" s="75">
        <f>'Source Data'!N74</f>
        <v>2793</v>
      </c>
      <c r="AF74" s="90">
        <f>C74*AE74</f>
        <v>0</v>
      </c>
      <c r="AG74" s="271"/>
      <c r="AH74" s="75">
        <f>AG74*AE74</f>
        <v>0</v>
      </c>
      <c r="AI74" s="271"/>
      <c r="AJ74" s="77">
        <f t="shared" si="36"/>
        <v>0</v>
      </c>
      <c r="AK74" s="76">
        <f t="shared" si="37"/>
        <v>0</v>
      </c>
      <c r="AL74" s="90">
        <f>AK74+AF74</f>
        <v>0</v>
      </c>
      <c r="AM74" s="79">
        <f>ROUND(-0.25%*AL74,0)</f>
        <v>0</v>
      </c>
      <c r="AN74" s="90">
        <f>SUM(AL74:AM74)</f>
        <v>0</v>
      </c>
      <c r="AO74" s="56">
        <f>[1]Tangi!$M74</f>
        <v>0</v>
      </c>
      <c r="AP74" s="90">
        <f>ROUND(SUM(AN74:AO74),0)</f>
        <v>0</v>
      </c>
      <c r="AQ74" s="77"/>
      <c r="AR74" s="77">
        <f>AP74-AQ74</f>
        <v>0</v>
      </c>
      <c r="AS74" s="90">
        <f>ROUND(AR74/$AS$88,0)</f>
        <v>0</v>
      </c>
      <c r="AT74" s="78">
        <f>Z74+AP74</f>
        <v>0</v>
      </c>
      <c r="AU74" s="87">
        <f>AC74+AS74</f>
        <v>0</v>
      </c>
      <c r="AV74" s="116"/>
      <c r="AW74" s="84"/>
      <c r="AX74" s="84">
        <f t="shared" si="33"/>
        <v>0</v>
      </c>
      <c r="AY74" s="84">
        <f t="shared" si="38"/>
        <v>0</v>
      </c>
    </row>
    <row r="75" spans="1:51" ht="16.149999999999999" customHeight="1" x14ac:dyDescent="0.2">
      <c r="A75" s="54">
        <v>69</v>
      </c>
      <c r="B75" s="55" t="s">
        <v>75</v>
      </c>
      <c r="C75" s="271">
        <f>'8_2.1.18 SIS'!AN75</f>
        <v>0</v>
      </c>
      <c r="D75" s="56">
        <f>'Source Data'!H75</f>
        <v>5291.1260189471159</v>
      </c>
      <c r="E75" s="74">
        <f>C75*D75</f>
        <v>0</v>
      </c>
      <c r="F75" s="290"/>
      <c r="G75" s="56">
        <f>'Source Data'!I75</f>
        <v>701.91738105393551</v>
      </c>
      <c r="H75" s="74">
        <f>F75*G75</f>
        <v>0</v>
      </c>
      <c r="I75" s="290"/>
      <c r="J75" s="56">
        <f>'Source Data'!J75</f>
        <v>191.43201301470964</v>
      </c>
      <c r="K75" s="74">
        <f>I75*J75</f>
        <v>0</v>
      </c>
      <c r="L75" s="290"/>
      <c r="M75" s="56">
        <f>'Source Data'!K75</f>
        <v>4785.8003253677416</v>
      </c>
      <c r="N75" s="74">
        <f>L75*M75</f>
        <v>0</v>
      </c>
      <c r="O75" s="290"/>
      <c r="P75" s="56">
        <f>'Source Data'!L75</f>
        <v>1914.3201301470965</v>
      </c>
      <c r="Q75" s="74">
        <f>O75*P75</f>
        <v>0</v>
      </c>
      <c r="R75" s="93">
        <v>0</v>
      </c>
      <c r="S75" s="56"/>
      <c r="T75" s="56"/>
      <c r="U75" s="57">
        <f t="shared" si="35"/>
        <v>0</v>
      </c>
      <c r="V75" s="93">
        <f>U75+R75</f>
        <v>0</v>
      </c>
      <c r="W75" s="74">
        <f>ROUND(V75*-0.25%,0)</f>
        <v>0</v>
      </c>
      <c r="X75" s="93">
        <f>SUM(V75:W75)</f>
        <v>0</v>
      </c>
      <c r="Y75" s="56">
        <f>[1]Tangi!$G75</f>
        <v>0</v>
      </c>
      <c r="Z75" s="93">
        <f>ROUND(SUM(X75:Y75),0)</f>
        <v>0</v>
      </c>
      <c r="AA75" s="56"/>
      <c r="AB75" s="56">
        <f>Z75-AA75</f>
        <v>0</v>
      </c>
      <c r="AC75" s="93">
        <f>ROUND(AB75/$AC$88,0)</f>
        <v>0</v>
      </c>
      <c r="AD75" s="97">
        <f t="shared" si="29"/>
        <v>0</v>
      </c>
      <c r="AE75" s="75">
        <f>'Source Data'!N75</f>
        <v>3798</v>
      </c>
      <c r="AF75" s="90">
        <f>C75*AE75</f>
        <v>0</v>
      </c>
      <c r="AG75" s="271"/>
      <c r="AH75" s="75">
        <f>AG75*AE75</f>
        <v>0</v>
      </c>
      <c r="AI75" s="271"/>
      <c r="AJ75" s="77">
        <f t="shared" si="36"/>
        <v>0</v>
      </c>
      <c r="AK75" s="76">
        <f t="shared" si="37"/>
        <v>0</v>
      </c>
      <c r="AL75" s="90">
        <f>AK75+AF75</f>
        <v>0</v>
      </c>
      <c r="AM75" s="79">
        <f>ROUND(-0.25%*AL75,0)</f>
        <v>0</v>
      </c>
      <c r="AN75" s="90">
        <f>SUM(AL75:AM75)</f>
        <v>0</v>
      </c>
      <c r="AO75" s="56">
        <f>[1]Tangi!$M75</f>
        <v>0</v>
      </c>
      <c r="AP75" s="90">
        <f>ROUND(SUM(AN75:AO75),0)</f>
        <v>0</v>
      </c>
      <c r="AQ75" s="77"/>
      <c r="AR75" s="77">
        <f>AP75-AQ75</f>
        <v>0</v>
      </c>
      <c r="AS75" s="90">
        <f>ROUND(AR75/$AS$88,0)</f>
        <v>0</v>
      </c>
      <c r="AT75" s="78">
        <f>Z75+AP75</f>
        <v>0</v>
      </c>
      <c r="AU75" s="87">
        <f>AC75+AS75</f>
        <v>0</v>
      </c>
      <c r="AV75" s="116"/>
      <c r="AW75" s="83"/>
      <c r="AX75" s="83">
        <f t="shared" si="33"/>
        <v>0</v>
      </c>
      <c r="AY75" s="83">
        <f t="shared" si="38"/>
        <v>0</v>
      </c>
    </row>
    <row r="76" spans="1:51" s="123" customFormat="1" ht="16.149999999999999" customHeight="1" thickBot="1" x14ac:dyDescent="0.25">
      <c r="A76" s="1402" t="s">
        <v>460</v>
      </c>
      <c r="B76" s="1408"/>
      <c r="C76" s="292">
        <f>SUM(C7:C75)</f>
        <v>321</v>
      </c>
      <c r="D76" s="252"/>
      <c r="E76" s="282">
        <f>SUM(E7:E75)</f>
        <v>1507382.9724232941</v>
      </c>
      <c r="F76" s="292">
        <v>235</v>
      </c>
      <c r="G76" s="252"/>
      <c r="H76" s="282">
        <v>156314.25245034689</v>
      </c>
      <c r="I76" s="292">
        <v>51</v>
      </c>
      <c r="J76" s="252"/>
      <c r="K76" s="282">
        <v>9226.2468202824894</v>
      </c>
      <c r="L76" s="292">
        <v>28</v>
      </c>
      <c r="M76" s="252"/>
      <c r="N76" s="282">
        <v>126212.47961439032</v>
      </c>
      <c r="O76" s="292">
        <v>0</v>
      </c>
      <c r="P76" s="252"/>
      <c r="Q76" s="282">
        <v>0</v>
      </c>
      <c r="R76" s="293">
        <f t="shared" ref="R76:AU76" si="39">SUM(R7:R75)</f>
        <v>1799137</v>
      </c>
      <c r="S76" s="252">
        <f t="shared" si="39"/>
        <v>0</v>
      </c>
      <c r="T76" s="252">
        <f t="shared" si="39"/>
        <v>0</v>
      </c>
      <c r="U76" s="294">
        <f t="shared" si="39"/>
        <v>0</v>
      </c>
      <c r="V76" s="293">
        <f t="shared" si="39"/>
        <v>1799137</v>
      </c>
      <c r="W76" s="282">
        <f t="shared" si="39"/>
        <v>-4497</v>
      </c>
      <c r="X76" s="293">
        <f t="shared" si="39"/>
        <v>1794640</v>
      </c>
      <c r="Y76" s="282">
        <f t="shared" si="39"/>
        <v>0</v>
      </c>
      <c r="Z76" s="293">
        <f t="shared" si="39"/>
        <v>1794640</v>
      </c>
      <c r="AA76" s="252">
        <f t="shared" si="39"/>
        <v>0</v>
      </c>
      <c r="AB76" s="252">
        <f t="shared" si="39"/>
        <v>1794640</v>
      </c>
      <c r="AC76" s="293">
        <f t="shared" si="39"/>
        <v>149554</v>
      </c>
      <c r="AD76" s="249">
        <f t="shared" si="39"/>
        <v>1794640</v>
      </c>
      <c r="AE76" s="295">
        <f>'Source Data'!N76</f>
        <v>5169</v>
      </c>
      <c r="AF76" s="296">
        <f t="shared" si="39"/>
        <v>861461</v>
      </c>
      <c r="AG76" s="292">
        <f t="shared" si="39"/>
        <v>0</v>
      </c>
      <c r="AH76" s="295">
        <f t="shared" si="39"/>
        <v>0</v>
      </c>
      <c r="AI76" s="292">
        <f t="shared" si="39"/>
        <v>0</v>
      </c>
      <c r="AJ76" s="297">
        <f t="shared" si="39"/>
        <v>0</v>
      </c>
      <c r="AK76" s="298">
        <f t="shared" si="39"/>
        <v>0</v>
      </c>
      <c r="AL76" s="296">
        <f t="shared" si="39"/>
        <v>861461</v>
      </c>
      <c r="AM76" s="299">
        <f t="shared" si="39"/>
        <v>-2154</v>
      </c>
      <c r="AN76" s="296">
        <f t="shared" si="39"/>
        <v>859307</v>
      </c>
      <c r="AO76" s="282">
        <f t="shared" ref="AO76" si="40">SUM(AO7:AO75)</f>
        <v>0</v>
      </c>
      <c r="AP76" s="296">
        <f t="shared" si="39"/>
        <v>859307</v>
      </c>
      <c r="AQ76" s="297">
        <f t="shared" si="39"/>
        <v>0</v>
      </c>
      <c r="AR76" s="297">
        <f t="shared" si="39"/>
        <v>859307</v>
      </c>
      <c r="AS76" s="296">
        <f t="shared" si="39"/>
        <v>71609</v>
      </c>
      <c r="AT76" s="300">
        <f t="shared" si="39"/>
        <v>2653947</v>
      </c>
      <c r="AU76" s="300">
        <f t="shared" si="39"/>
        <v>221163</v>
      </c>
      <c r="AV76" s="274"/>
      <c r="AW76" s="282">
        <f>SUM(AW7:AW75)</f>
        <v>0</v>
      </c>
      <c r="AX76" s="282">
        <f>SUM(AX7:AX75)</f>
        <v>2154</v>
      </c>
      <c r="AY76" s="282">
        <f>SUM(AY7:AY75)</f>
        <v>2154</v>
      </c>
    </row>
    <row r="77" spans="1:51" s="123" customFormat="1" ht="16.149999999999999" customHeight="1" thickTop="1" x14ac:dyDescent="0.2">
      <c r="A77" s="1409" t="s">
        <v>410</v>
      </c>
      <c r="B77" s="1410"/>
      <c r="C77" s="301"/>
      <c r="D77" s="279"/>
      <c r="E77" s="279"/>
      <c r="F77" s="301"/>
      <c r="G77" s="279"/>
      <c r="H77" s="279"/>
      <c r="I77" s="301"/>
      <c r="J77" s="279"/>
      <c r="K77" s="279"/>
      <c r="L77" s="301"/>
      <c r="M77" s="279"/>
      <c r="N77" s="279"/>
      <c r="O77" s="301"/>
      <c r="P77" s="279"/>
      <c r="Q77" s="279"/>
      <c r="R77" s="279"/>
      <c r="S77" s="279"/>
      <c r="T77" s="279"/>
      <c r="U77" s="279"/>
      <c r="V77" s="279"/>
      <c r="W77" s="279"/>
      <c r="X77" s="279"/>
      <c r="Y77" s="279"/>
      <c r="Z77" s="279"/>
      <c r="AA77" s="279"/>
      <c r="AB77" s="279"/>
      <c r="AC77" s="279"/>
      <c r="AD77" s="279"/>
      <c r="AE77" s="302"/>
      <c r="AF77" s="279"/>
      <c r="AG77" s="301"/>
      <c r="AH77" s="302"/>
      <c r="AI77" s="301"/>
      <c r="AJ77" s="279"/>
      <c r="AK77" s="279"/>
      <c r="AL77" s="279"/>
      <c r="AM77" s="279"/>
      <c r="AN77" s="279"/>
      <c r="AO77" s="279"/>
      <c r="AP77" s="279"/>
      <c r="AQ77" s="279"/>
      <c r="AR77" s="279"/>
      <c r="AS77" s="279"/>
      <c r="AT77" s="279"/>
      <c r="AU77" s="279"/>
      <c r="AV77" s="274"/>
      <c r="AW77" s="245"/>
      <c r="AX77" s="245"/>
      <c r="AY77" s="245"/>
    </row>
    <row r="78" spans="1:51" s="123" customFormat="1" ht="16.149999999999999" customHeight="1" x14ac:dyDescent="0.2">
      <c r="A78" s="1406" t="s">
        <v>411</v>
      </c>
      <c r="B78" s="1407"/>
      <c r="C78" s="170"/>
      <c r="D78" s="168"/>
      <c r="E78" s="168"/>
      <c r="F78" s="170"/>
      <c r="G78" s="168"/>
      <c r="H78" s="168"/>
      <c r="I78" s="170"/>
      <c r="J78" s="168"/>
      <c r="K78" s="168"/>
      <c r="L78" s="170"/>
      <c r="M78" s="168"/>
      <c r="N78" s="168"/>
      <c r="O78" s="170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97">
        <f>VLOOKUP($A$88,'4_Level 4'!$A$78:$R$214,5,FALSE)</f>
        <v>0</v>
      </c>
      <c r="AA78" s="173"/>
      <c r="AB78" s="168">
        <f>Z78-AA78</f>
        <v>0</v>
      </c>
      <c r="AC78" s="97">
        <f>ROUND(AB78/$AC$88,0)</f>
        <v>0</v>
      </c>
      <c r="AD78" s="97">
        <f>VLOOKUP($A$88,'4_Level 4'!$A$78:$R$214,5,FALSE)</f>
        <v>0</v>
      </c>
      <c r="AE78" s="168"/>
      <c r="AF78" s="168"/>
      <c r="AG78" s="170"/>
      <c r="AH78" s="168"/>
      <c r="AI78" s="170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75">
        <f t="shared" ref="AT78:AT83" si="41">Z78+AP78</f>
        <v>0</v>
      </c>
      <c r="AU78" s="175">
        <f>AC78+AS78</f>
        <v>0</v>
      </c>
      <c r="AV78" s="274"/>
      <c r="AW78" s="274"/>
      <c r="AX78" s="274"/>
      <c r="AY78" s="274"/>
    </row>
    <row r="79" spans="1:51" s="123" customFormat="1" ht="16.149999999999999" customHeight="1" x14ac:dyDescent="0.2">
      <c r="A79" s="1404" t="s">
        <v>430</v>
      </c>
      <c r="B79" s="1405"/>
      <c r="C79" s="170"/>
      <c r="D79" s="168"/>
      <c r="E79" s="168"/>
      <c r="F79" s="170"/>
      <c r="G79" s="168"/>
      <c r="H79" s="168"/>
      <c r="I79" s="170"/>
      <c r="J79" s="168"/>
      <c r="K79" s="168"/>
      <c r="L79" s="170"/>
      <c r="M79" s="168"/>
      <c r="N79" s="168"/>
      <c r="O79" s="170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72"/>
      <c r="AA79" s="173"/>
      <c r="AB79" s="168"/>
      <c r="AC79" s="172"/>
      <c r="AD79" s="97">
        <f>VLOOKUP($A$88,'4_Level 4'!$A$78:$R$214,10,FALSE)</f>
        <v>0</v>
      </c>
      <c r="AE79" s="168"/>
      <c r="AF79" s="168"/>
      <c r="AG79" s="170"/>
      <c r="AH79" s="168"/>
      <c r="AI79" s="170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75">
        <f t="shared" si="41"/>
        <v>0</v>
      </c>
      <c r="AU79" s="168"/>
      <c r="AV79" s="274"/>
      <c r="AW79" s="274"/>
      <c r="AX79" s="274"/>
      <c r="AY79" s="274"/>
    </row>
    <row r="80" spans="1:51" ht="16.149999999999999" customHeight="1" x14ac:dyDescent="0.2">
      <c r="A80" s="1417" t="s">
        <v>1544</v>
      </c>
      <c r="B80" s="1418"/>
      <c r="C80" s="170"/>
      <c r="D80" s="168"/>
      <c r="E80" s="168"/>
      <c r="F80" s="170"/>
      <c r="G80" s="168"/>
      <c r="H80" s="168"/>
      <c r="I80" s="170"/>
      <c r="J80" s="168"/>
      <c r="K80" s="168"/>
      <c r="L80" s="170"/>
      <c r="M80" s="168"/>
      <c r="N80" s="168"/>
      <c r="O80" s="170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97">
        <f>VLOOKUP($A$88,'4_Level 4'!$A$78:$R$214,12,FALSE)</f>
        <v>0</v>
      </c>
      <c r="AA80" s="173"/>
      <c r="AB80" s="168">
        <f>Z80-AA80</f>
        <v>0</v>
      </c>
      <c r="AC80" s="97">
        <f>ROUND(AB80/$AC$88,0)</f>
        <v>0</v>
      </c>
      <c r="AD80" s="97">
        <f>VLOOKUP($A$88,'4_Level 4'!$A$78:$R$214,12,FALSE)</f>
        <v>0</v>
      </c>
      <c r="AE80" s="168"/>
      <c r="AF80" s="168"/>
      <c r="AG80" s="170"/>
      <c r="AH80" s="168"/>
      <c r="AI80" s="170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75">
        <f t="shared" si="41"/>
        <v>0</v>
      </c>
      <c r="AU80" s="168"/>
      <c r="AV80" s="116"/>
      <c r="AW80" s="116"/>
      <c r="AX80" s="116"/>
      <c r="AY80" s="116"/>
    </row>
    <row r="81" spans="1:51" s="123" customFormat="1" ht="16.149999999999999" customHeight="1" x14ac:dyDescent="0.2">
      <c r="A81" s="1417" t="s">
        <v>429</v>
      </c>
      <c r="B81" s="1418"/>
      <c r="C81" s="170"/>
      <c r="D81" s="168"/>
      <c r="E81" s="168"/>
      <c r="F81" s="170"/>
      <c r="G81" s="168"/>
      <c r="H81" s="168"/>
      <c r="I81" s="170"/>
      <c r="J81" s="168"/>
      <c r="K81" s="168"/>
      <c r="L81" s="170"/>
      <c r="M81" s="168"/>
      <c r="N81" s="168"/>
      <c r="O81" s="170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72"/>
      <c r="AA81" s="173"/>
      <c r="AB81" s="168"/>
      <c r="AC81" s="172"/>
      <c r="AD81" s="97">
        <f>VLOOKUP($A$88,'4_Level 4'!$A$78:$R$214,13,FALSE)</f>
        <v>0</v>
      </c>
      <c r="AE81" s="168"/>
      <c r="AF81" s="168"/>
      <c r="AG81" s="170"/>
      <c r="AH81" s="168"/>
      <c r="AI81" s="170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75">
        <f t="shared" si="41"/>
        <v>0</v>
      </c>
      <c r="AU81" s="168"/>
      <c r="AV81" s="274"/>
      <c r="AW81" s="274"/>
      <c r="AX81" s="274"/>
      <c r="AY81" s="274"/>
    </row>
    <row r="82" spans="1:51" s="123" customFormat="1" ht="16.149999999999999" customHeight="1" x14ac:dyDescent="0.2">
      <c r="A82" s="1415" t="s">
        <v>254</v>
      </c>
      <c r="B82" s="1416"/>
      <c r="C82" s="171"/>
      <c r="D82" s="169"/>
      <c r="E82" s="169"/>
      <c r="F82" s="171"/>
      <c r="G82" s="169"/>
      <c r="H82" s="169"/>
      <c r="I82" s="171"/>
      <c r="J82" s="169"/>
      <c r="K82" s="169"/>
      <c r="L82" s="171"/>
      <c r="M82" s="169"/>
      <c r="N82" s="169"/>
      <c r="O82" s="171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95">
        <f>VLOOKUP($A$88,'4_Level 4'!$A$78:$R$214,17,FALSE)</f>
        <v>1003</v>
      </c>
      <c r="AA82" s="53"/>
      <c r="AB82" s="169">
        <f>Z82-AA82</f>
        <v>1003</v>
      </c>
      <c r="AC82" s="95">
        <f>ROUND(AB82/$AC$88,0)</f>
        <v>84</v>
      </c>
      <c r="AD82" s="95">
        <f>VLOOKUP($A$88,'4_Level 4'!$A$78:$R$214,17,FALSE)</f>
        <v>1003</v>
      </c>
      <c r="AE82" s="169"/>
      <c r="AF82" s="169"/>
      <c r="AG82" s="171"/>
      <c r="AH82" s="169"/>
      <c r="AI82" s="171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76">
        <f t="shared" si="41"/>
        <v>1003</v>
      </c>
      <c r="AU82" s="176">
        <f>AC82+AS82</f>
        <v>84</v>
      </c>
      <c r="AV82" s="274"/>
      <c r="AW82" s="274"/>
      <c r="AX82" s="274"/>
      <c r="AY82" s="274"/>
    </row>
    <row r="83" spans="1:51" s="123" customFormat="1" ht="16.149999999999999" customHeight="1" x14ac:dyDescent="0.2">
      <c r="A83" s="1415" t="s">
        <v>1440</v>
      </c>
      <c r="B83" s="1416"/>
      <c r="C83" s="1047"/>
      <c r="D83" s="1048"/>
      <c r="E83" s="1048"/>
      <c r="F83" s="1047"/>
      <c r="G83" s="1048"/>
      <c r="H83" s="1048"/>
      <c r="I83" s="1047"/>
      <c r="J83" s="1048"/>
      <c r="K83" s="1048"/>
      <c r="L83" s="1047"/>
      <c r="M83" s="1048"/>
      <c r="N83" s="1048"/>
      <c r="O83" s="1047"/>
      <c r="P83" s="1048"/>
      <c r="Q83" s="1048"/>
      <c r="R83" s="1048"/>
      <c r="S83" s="1048"/>
      <c r="T83" s="1048"/>
      <c r="U83" s="1048"/>
      <c r="V83" s="1048"/>
      <c r="W83" s="1048"/>
      <c r="X83" s="1048"/>
      <c r="Y83" s="1048">
        <f>VLOOKUP($A88,[1]Summary!$A$87:$K$122,11,FALSE)</f>
        <v>0</v>
      </c>
      <c r="Z83" s="1049">
        <f>VLOOKUP(A88,[1]Summary!$A$87:$K$122,11,FALSE)</f>
        <v>0</v>
      </c>
      <c r="AA83" s="1050"/>
      <c r="AB83" s="1048">
        <f>Z83-AA83</f>
        <v>0</v>
      </c>
      <c r="AC83" s="1049">
        <f>ROUND(AB83/$AC$88,0)</f>
        <v>0</v>
      </c>
      <c r="AD83" s="1049">
        <f>VLOOKUP($A88,[1]Summary!$A$87:$K$122,11,FALSE)</f>
        <v>0</v>
      </c>
      <c r="AE83" s="1048"/>
      <c r="AF83" s="1048"/>
      <c r="AG83" s="1047"/>
      <c r="AH83" s="1048"/>
      <c r="AI83" s="1047"/>
      <c r="AJ83" s="1048"/>
      <c r="AK83" s="1048"/>
      <c r="AL83" s="1048"/>
      <c r="AM83" s="1048"/>
      <c r="AN83" s="1048"/>
      <c r="AO83" s="1048"/>
      <c r="AP83" s="1048"/>
      <c r="AQ83" s="1048"/>
      <c r="AR83" s="1048"/>
      <c r="AS83" s="1048"/>
      <c r="AT83" s="1051">
        <f t="shared" si="41"/>
        <v>0</v>
      </c>
      <c r="AU83" s="1051">
        <f>AC83+AS83</f>
        <v>0</v>
      </c>
      <c r="AV83" s="274"/>
      <c r="AW83" s="274"/>
      <c r="AX83" s="274"/>
      <c r="AY83" s="274"/>
    </row>
    <row r="84" spans="1:51" s="123" customFormat="1" ht="16.149999999999999" customHeight="1" thickBot="1" x14ac:dyDescent="0.25">
      <c r="A84" s="1402" t="s">
        <v>461</v>
      </c>
      <c r="B84" s="1403"/>
      <c r="C84" s="248">
        <f>SUM(C76:C83)</f>
        <v>321</v>
      </c>
      <c r="D84" s="247"/>
      <c r="E84" s="273">
        <f t="shared" ref="E84" si="42">SUM(E76:E83)</f>
        <v>1507382.9724232941</v>
      </c>
      <c r="F84" s="248">
        <v>235</v>
      </c>
      <c r="G84" s="247"/>
      <c r="H84" s="273">
        <v>156314.25245034689</v>
      </c>
      <c r="I84" s="248">
        <v>51</v>
      </c>
      <c r="J84" s="247"/>
      <c r="K84" s="273">
        <v>9226.2468202824894</v>
      </c>
      <c r="L84" s="248">
        <v>28</v>
      </c>
      <c r="M84" s="247"/>
      <c r="N84" s="273">
        <v>126212.47961439032</v>
      </c>
      <c r="O84" s="248">
        <v>0</v>
      </c>
      <c r="P84" s="247"/>
      <c r="Q84" s="273">
        <v>0</v>
      </c>
      <c r="R84" s="247">
        <f t="shared" ref="R84:AD84" si="43">SUM(R76:R83)</f>
        <v>1799137</v>
      </c>
      <c r="S84" s="247">
        <f t="shared" si="43"/>
        <v>0</v>
      </c>
      <c r="T84" s="247">
        <f t="shared" si="43"/>
        <v>0</v>
      </c>
      <c r="U84" s="247">
        <f t="shared" si="43"/>
        <v>0</v>
      </c>
      <c r="V84" s="247">
        <f t="shared" si="43"/>
        <v>1799137</v>
      </c>
      <c r="W84" s="247">
        <f t="shared" si="43"/>
        <v>-4497</v>
      </c>
      <c r="X84" s="247">
        <f t="shared" si="43"/>
        <v>1794640</v>
      </c>
      <c r="Y84" s="273">
        <f t="shared" si="43"/>
        <v>0</v>
      </c>
      <c r="Z84" s="249">
        <f t="shared" si="43"/>
        <v>1795643</v>
      </c>
      <c r="AA84" s="247">
        <f t="shared" si="43"/>
        <v>0</v>
      </c>
      <c r="AB84" s="247">
        <f t="shared" si="43"/>
        <v>1795643</v>
      </c>
      <c r="AC84" s="249">
        <f t="shared" si="43"/>
        <v>149638</v>
      </c>
      <c r="AD84" s="249">
        <f t="shared" si="43"/>
        <v>1795643</v>
      </c>
      <c r="AE84" s="174"/>
      <c r="AF84" s="247">
        <f t="shared" ref="AF84:AU84" si="44">SUM(AF76:AF83)</f>
        <v>861461</v>
      </c>
      <c r="AG84" s="248">
        <f t="shared" si="44"/>
        <v>0</v>
      </c>
      <c r="AH84" s="174">
        <f t="shared" si="44"/>
        <v>0</v>
      </c>
      <c r="AI84" s="248">
        <f t="shared" si="44"/>
        <v>0</v>
      </c>
      <c r="AJ84" s="247">
        <f t="shared" si="44"/>
        <v>0</v>
      </c>
      <c r="AK84" s="247">
        <f t="shared" si="44"/>
        <v>0</v>
      </c>
      <c r="AL84" s="247">
        <f t="shared" si="44"/>
        <v>861461</v>
      </c>
      <c r="AM84" s="247">
        <f t="shared" si="44"/>
        <v>-2154</v>
      </c>
      <c r="AN84" s="247">
        <f t="shared" si="44"/>
        <v>859307</v>
      </c>
      <c r="AO84" s="247">
        <f t="shared" si="44"/>
        <v>0</v>
      </c>
      <c r="AP84" s="247">
        <f t="shared" si="44"/>
        <v>859307</v>
      </c>
      <c r="AQ84" s="247">
        <f t="shared" si="44"/>
        <v>0</v>
      </c>
      <c r="AR84" s="247">
        <f t="shared" si="44"/>
        <v>859307</v>
      </c>
      <c r="AS84" s="247">
        <f t="shared" si="44"/>
        <v>71609</v>
      </c>
      <c r="AT84" s="275">
        <f t="shared" si="44"/>
        <v>2654950</v>
      </c>
      <c r="AU84" s="275">
        <f t="shared" si="44"/>
        <v>221247</v>
      </c>
      <c r="AV84" s="274"/>
      <c r="AW84" s="274"/>
      <c r="AX84" s="274"/>
      <c r="AY84" s="274"/>
    </row>
    <row r="85" spans="1:51" ht="16.149999999999999" customHeight="1" thickTop="1" x14ac:dyDescent="0.2"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6"/>
      <c r="R85" s="116"/>
      <c r="S85" s="116"/>
      <c r="T85" s="116"/>
      <c r="U85" s="116"/>
      <c r="V85" s="116"/>
      <c r="W85" s="116"/>
      <c r="X85" s="274"/>
      <c r="Y85" s="116"/>
      <c r="Z85" s="116"/>
      <c r="AA85" s="116"/>
      <c r="AB85" s="116"/>
      <c r="AC85" s="116"/>
      <c r="AD85" s="116"/>
      <c r="AE85" s="116"/>
      <c r="AF85" s="116"/>
    </row>
    <row r="86" spans="1:51" ht="16.149999999999999" customHeight="1" x14ac:dyDescent="0.2">
      <c r="D86" s="116"/>
      <c r="E86" s="116"/>
      <c r="F86" s="116"/>
      <c r="G86" s="116"/>
      <c r="H86" s="838"/>
      <c r="I86" s="838"/>
      <c r="J86" s="838"/>
      <c r="K86" s="838"/>
      <c r="L86" s="838"/>
      <c r="M86" s="838"/>
      <c r="N86" s="838"/>
      <c r="O86" s="838"/>
      <c r="P86" s="838"/>
      <c r="Q86" s="838"/>
      <c r="R86" s="116"/>
      <c r="S86" s="116"/>
      <c r="T86" s="116"/>
      <c r="U86" s="116"/>
      <c r="V86" s="116"/>
      <c r="W86" s="116"/>
      <c r="X86" s="274"/>
      <c r="Y86" s="116"/>
      <c r="Z86" s="116"/>
      <c r="AA86" s="116"/>
      <c r="AB86" s="116"/>
      <c r="AC86" s="116"/>
      <c r="AD86" s="116"/>
      <c r="AE86" s="116"/>
      <c r="AF86" s="116"/>
    </row>
    <row r="87" spans="1:51" ht="16.149999999999999" customHeight="1" x14ac:dyDescent="0.2">
      <c r="H87" s="113"/>
      <c r="I87" s="113"/>
      <c r="J87" s="1482"/>
      <c r="K87" s="839"/>
      <c r="L87" s="839"/>
      <c r="M87" s="1482"/>
      <c r="N87" s="839"/>
      <c r="O87" s="839"/>
      <c r="P87" s="1482"/>
      <c r="Q87" s="839"/>
    </row>
    <row r="88" spans="1:51" x14ac:dyDescent="0.2">
      <c r="A88" s="321" t="s">
        <v>546</v>
      </c>
      <c r="H88" s="113"/>
      <c r="I88" s="113"/>
      <c r="J88" s="1482"/>
      <c r="K88" s="839"/>
      <c r="L88" s="839"/>
      <c r="M88" s="1482"/>
      <c r="N88" s="839"/>
      <c r="O88" s="839"/>
      <c r="P88" s="1482"/>
      <c r="Q88" s="839"/>
      <c r="AC88" s="108">
        <v>12</v>
      </c>
      <c r="AS88" s="108">
        <f>AC88</f>
        <v>12</v>
      </c>
    </row>
    <row r="89" spans="1:51" x14ac:dyDescent="0.2">
      <c r="H89" s="113"/>
      <c r="I89" s="113"/>
      <c r="J89" s="113"/>
      <c r="K89" s="113"/>
      <c r="L89" s="113"/>
      <c r="M89" s="113"/>
      <c r="N89" s="113"/>
      <c r="O89" s="113"/>
      <c r="P89" s="113"/>
      <c r="Q89" s="113"/>
    </row>
  </sheetData>
  <mergeCells count="48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T1:AT3"/>
    <mergeCell ref="AU1:AU3"/>
    <mergeCell ref="AS2:AS3"/>
    <mergeCell ref="AP2:AP3"/>
    <mergeCell ref="AQ2:AQ3"/>
    <mergeCell ref="AR2:AR3"/>
    <mergeCell ref="AL1:AS1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7:P88"/>
    <mergeCell ref="A80:B80"/>
    <mergeCell ref="A81:B81"/>
    <mergeCell ref="A82:B82"/>
    <mergeCell ref="A84:B84"/>
    <mergeCell ref="J87:J88"/>
    <mergeCell ref="M87:M88"/>
    <mergeCell ref="A83:B83"/>
    <mergeCell ref="A77:B77"/>
    <mergeCell ref="A78:B78"/>
    <mergeCell ref="C2:C3"/>
    <mergeCell ref="D2:E2"/>
    <mergeCell ref="F2:H2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July 2018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tabColor rgb="FF92D050"/>
  </sheetPr>
  <dimension ref="A1:AY89"/>
  <sheetViews>
    <sheetView view="pageBreakPreview" zoomScaleNormal="100" zoomScaleSheetLayoutView="100" workbookViewId="0">
      <pane xSplit="2" ySplit="6" topLeftCell="C7" activePane="bottomRight" state="frozen"/>
      <selection activeCell="E17" sqref="E17"/>
      <selection pane="topRight" activeCell="E17" sqref="E17"/>
      <selection pane="bottomLeft" activeCell="E17" sqref="E17"/>
      <selection pane="bottomRight" activeCell="E17" sqref="E17"/>
    </sheetView>
  </sheetViews>
  <sheetFormatPr defaultColWidth="8.85546875" defaultRowHeight="12.75" x14ac:dyDescent="0.2"/>
  <cols>
    <col min="1" max="1" width="5" style="108" customWidth="1"/>
    <col min="2" max="2" width="28.140625" style="108" customWidth="1"/>
    <col min="3" max="3" width="12.140625" style="108" bestFit="1" customWidth="1"/>
    <col min="4" max="4" width="13.85546875" style="108" customWidth="1"/>
    <col min="5" max="5" width="12.28515625" style="108" customWidth="1"/>
    <col min="6" max="6" width="11.28515625" style="108" customWidth="1"/>
    <col min="7" max="7" width="10.85546875" style="108" customWidth="1"/>
    <col min="8" max="9" width="11.28515625" style="108" customWidth="1"/>
    <col min="10" max="10" width="10.85546875" style="108" customWidth="1"/>
    <col min="11" max="12" width="11.28515625" style="108" customWidth="1"/>
    <col min="13" max="13" width="8.5703125" style="108" customWidth="1"/>
    <col min="14" max="15" width="11.28515625" style="108" customWidth="1"/>
    <col min="16" max="16" width="8.5703125" style="108" customWidth="1"/>
    <col min="17" max="17" width="11.28515625" style="108" customWidth="1"/>
    <col min="18" max="18" width="10.7109375" style="108" bestFit="1" customWidth="1"/>
    <col min="19" max="21" width="13.85546875" style="108" customWidth="1"/>
    <col min="22" max="22" width="11.85546875" style="108" bestFit="1" customWidth="1"/>
    <col min="23" max="23" width="10.85546875" style="108" bestFit="1" customWidth="1"/>
    <col min="24" max="24" width="12.7109375" style="108" customWidth="1"/>
    <col min="25" max="25" width="14.7109375" style="108" customWidth="1"/>
    <col min="26" max="26" width="17.5703125" style="108" customWidth="1"/>
    <col min="27" max="28" width="11.28515625" style="108" customWidth="1"/>
    <col min="29" max="29" width="10.7109375" style="108" customWidth="1"/>
    <col min="30" max="30" width="16.42578125" style="108" customWidth="1"/>
    <col min="31" max="32" width="15.85546875" style="108" customWidth="1"/>
    <col min="33" max="37" width="15.7109375" style="108" customWidth="1"/>
    <col min="38" max="38" width="15.140625" style="108" customWidth="1"/>
    <col min="39" max="39" width="10.85546875" style="108" customWidth="1"/>
    <col min="40" max="40" width="15" style="108" customWidth="1"/>
    <col min="41" max="41" width="13.7109375" style="108" customWidth="1"/>
    <col min="42" max="42" width="16.28515625" style="108" customWidth="1"/>
    <col min="43" max="44" width="13.85546875" style="108" customWidth="1"/>
    <col min="45" max="45" width="15.5703125" style="108" customWidth="1"/>
    <col min="46" max="47" width="14.42578125" style="108" bestFit="1" customWidth="1"/>
    <col min="48" max="48" width="8.85546875" style="108"/>
    <col min="49" max="50" width="12.28515625" style="108" customWidth="1"/>
    <col min="51" max="51" width="10" style="108" bestFit="1" customWidth="1"/>
    <col min="52" max="16384" width="8.85546875" style="108"/>
  </cols>
  <sheetData>
    <row r="1" spans="1:51" ht="19.899999999999999" customHeight="1" x14ac:dyDescent="0.2">
      <c r="A1" s="1486" t="s">
        <v>659</v>
      </c>
      <c r="B1" s="1487"/>
      <c r="C1" s="1379" t="s">
        <v>315</v>
      </c>
      <c r="D1" s="1380"/>
      <c r="E1" s="1380"/>
      <c r="F1" s="1380"/>
      <c r="G1" s="1380"/>
      <c r="H1" s="1380"/>
      <c r="I1" s="1380"/>
      <c r="J1" s="1380"/>
      <c r="K1" s="1381"/>
      <c r="L1" s="1412" t="s">
        <v>315</v>
      </c>
      <c r="M1" s="1413"/>
      <c r="N1" s="1413"/>
      <c r="O1" s="1413"/>
      <c r="P1" s="1413"/>
      <c r="Q1" s="1413"/>
      <c r="R1" s="1413"/>
      <c r="S1" s="1413"/>
      <c r="T1" s="1413"/>
      <c r="U1" s="1414"/>
      <c r="V1" s="1379" t="s">
        <v>315</v>
      </c>
      <c r="W1" s="1380"/>
      <c r="X1" s="1380"/>
      <c r="Y1" s="1380"/>
      <c r="Z1" s="1380"/>
      <c r="AA1" s="1380"/>
      <c r="AB1" s="1380"/>
      <c r="AC1" s="1380"/>
      <c r="AD1" s="1381"/>
      <c r="AE1" s="1478" t="s">
        <v>450</v>
      </c>
      <c r="AF1" s="1478"/>
      <c r="AG1" s="1478"/>
      <c r="AH1" s="1478"/>
      <c r="AI1" s="1478"/>
      <c r="AJ1" s="1478"/>
      <c r="AK1" s="1478"/>
      <c r="AL1" s="1485" t="s">
        <v>450</v>
      </c>
      <c r="AM1" s="1485"/>
      <c r="AN1" s="1485"/>
      <c r="AO1" s="1485"/>
      <c r="AP1" s="1485"/>
      <c r="AQ1" s="1485"/>
      <c r="AR1" s="1485"/>
      <c r="AS1" s="1485"/>
      <c r="AT1" s="1481" t="s">
        <v>326</v>
      </c>
      <c r="AU1" s="1481" t="s">
        <v>327</v>
      </c>
      <c r="AW1" s="283"/>
      <c r="AX1" s="283"/>
      <c r="AY1" s="283"/>
    </row>
    <row r="2" spans="1:51" ht="30" customHeight="1" x14ac:dyDescent="0.2">
      <c r="A2" s="1488"/>
      <c r="B2" s="1489"/>
      <c r="C2" s="1386" t="s">
        <v>1284</v>
      </c>
      <c r="D2" s="1480" t="s">
        <v>731</v>
      </c>
      <c r="E2" s="1480"/>
      <c r="F2" s="1376" t="s">
        <v>1378</v>
      </c>
      <c r="G2" s="1390"/>
      <c r="H2" s="1391"/>
      <c r="I2" s="1479" t="s">
        <v>1375</v>
      </c>
      <c r="J2" s="1479"/>
      <c r="K2" s="1479"/>
      <c r="L2" s="1479" t="s">
        <v>1376</v>
      </c>
      <c r="M2" s="1479"/>
      <c r="N2" s="1479"/>
      <c r="O2" s="1479" t="s">
        <v>1377</v>
      </c>
      <c r="P2" s="1479"/>
      <c r="Q2" s="1479"/>
      <c r="R2" s="1386" t="s">
        <v>501</v>
      </c>
      <c r="S2" s="1392" t="s">
        <v>230</v>
      </c>
      <c r="T2" s="1392"/>
      <c r="U2" s="1392"/>
      <c r="V2" s="1386" t="s">
        <v>502</v>
      </c>
      <c r="W2" s="1386" t="s">
        <v>452</v>
      </c>
      <c r="X2" s="1386" t="s">
        <v>503</v>
      </c>
      <c r="Y2" s="1400" t="s">
        <v>1321</v>
      </c>
      <c r="Z2" s="1386" t="s">
        <v>1384</v>
      </c>
      <c r="AA2" s="1386" t="s">
        <v>270</v>
      </c>
      <c r="AB2" s="1386" t="s">
        <v>271</v>
      </c>
      <c r="AC2" s="1386" t="s">
        <v>233</v>
      </c>
      <c r="AD2" s="1386" t="s">
        <v>1385</v>
      </c>
      <c r="AE2" s="1483" t="s">
        <v>1287</v>
      </c>
      <c r="AF2" s="1476" t="s">
        <v>1442</v>
      </c>
      <c r="AG2" s="1477" t="s">
        <v>230</v>
      </c>
      <c r="AH2" s="1477"/>
      <c r="AI2" s="1477"/>
      <c r="AJ2" s="1477"/>
      <c r="AK2" s="1477"/>
      <c r="AL2" s="1476" t="s">
        <v>1443</v>
      </c>
      <c r="AM2" s="1476" t="s">
        <v>1447</v>
      </c>
      <c r="AN2" s="1476" t="s">
        <v>1444</v>
      </c>
      <c r="AO2" s="1400" t="s">
        <v>1321</v>
      </c>
      <c r="AP2" s="1476" t="s">
        <v>1445</v>
      </c>
      <c r="AQ2" s="1476" t="s">
        <v>294</v>
      </c>
      <c r="AR2" s="1476" t="s">
        <v>271</v>
      </c>
      <c r="AS2" s="1476" t="s">
        <v>1446</v>
      </c>
      <c r="AT2" s="1481"/>
      <c r="AU2" s="1481"/>
      <c r="AW2" s="284"/>
      <c r="AX2" s="284"/>
      <c r="AY2" s="284"/>
    </row>
    <row r="3" spans="1:51" ht="95.25" customHeight="1" x14ac:dyDescent="0.2">
      <c r="A3" s="1488"/>
      <c r="B3" s="1489"/>
      <c r="C3" s="1386"/>
      <c r="D3" s="1005" t="s">
        <v>708</v>
      </c>
      <c r="E3" s="1005" t="s">
        <v>325</v>
      </c>
      <c r="F3" s="1005" t="s">
        <v>1283</v>
      </c>
      <c r="G3" s="1005" t="s">
        <v>454</v>
      </c>
      <c r="H3" s="1005" t="s">
        <v>325</v>
      </c>
      <c r="I3" s="1005" t="s">
        <v>1282</v>
      </c>
      <c r="J3" s="1005" t="s">
        <v>454</v>
      </c>
      <c r="K3" s="1005" t="s">
        <v>325</v>
      </c>
      <c r="L3" s="1005" t="s">
        <v>1281</v>
      </c>
      <c r="M3" s="1005" t="s">
        <v>472</v>
      </c>
      <c r="N3" s="1005" t="s">
        <v>325</v>
      </c>
      <c r="O3" s="1005" t="s">
        <v>1281</v>
      </c>
      <c r="P3" s="1005" t="s">
        <v>472</v>
      </c>
      <c r="Q3" s="1005" t="s">
        <v>325</v>
      </c>
      <c r="R3" s="1386"/>
      <c r="S3" s="1006" t="s">
        <v>1279</v>
      </c>
      <c r="T3" s="1006" t="s">
        <v>1280</v>
      </c>
      <c r="U3" s="1006" t="s">
        <v>232</v>
      </c>
      <c r="V3" s="1386"/>
      <c r="W3" s="1386"/>
      <c r="X3" s="1386"/>
      <c r="Y3" s="1401"/>
      <c r="Z3" s="1386"/>
      <c r="AA3" s="1386"/>
      <c r="AB3" s="1386"/>
      <c r="AC3" s="1386"/>
      <c r="AD3" s="1386"/>
      <c r="AE3" s="1484"/>
      <c r="AF3" s="1476"/>
      <c r="AG3" s="1006" t="s">
        <v>1289</v>
      </c>
      <c r="AH3" s="1006" t="s">
        <v>1290</v>
      </c>
      <c r="AI3" s="1006" t="s">
        <v>1288</v>
      </c>
      <c r="AJ3" s="1006" t="s">
        <v>1292</v>
      </c>
      <c r="AK3" s="1006" t="s">
        <v>232</v>
      </c>
      <c r="AL3" s="1476"/>
      <c r="AM3" s="1476"/>
      <c r="AN3" s="1476"/>
      <c r="AO3" s="1401"/>
      <c r="AP3" s="1476"/>
      <c r="AQ3" s="1476"/>
      <c r="AR3" s="1476"/>
      <c r="AS3" s="1476"/>
      <c r="AT3" s="1481"/>
      <c r="AU3" s="1481"/>
      <c r="AW3" s="856" t="s">
        <v>511</v>
      </c>
      <c r="AX3" s="856" t="s">
        <v>512</v>
      </c>
      <c r="AY3" s="856" t="s">
        <v>432</v>
      </c>
    </row>
    <row r="4" spans="1:51" ht="16.149999999999999" customHeight="1" x14ac:dyDescent="0.2">
      <c r="A4" s="395"/>
      <c r="B4" s="396"/>
      <c r="C4" s="287">
        <v>1</v>
      </c>
      <c r="D4" s="287">
        <f t="shared" ref="D4:AY4" si="0">C4+1</f>
        <v>2</v>
      </c>
      <c r="E4" s="287">
        <f t="shared" si="0"/>
        <v>3</v>
      </c>
      <c r="F4" s="287">
        <f t="shared" si="0"/>
        <v>4</v>
      </c>
      <c r="G4" s="287">
        <f t="shared" si="0"/>
        <v>5</v>
      </c>
      <c r="H4" s="287">
        <f t="shared" si="0"/>
        <v>6</v>
      </c>
      <c r="I4" s="287">
        <f t="shared" si="0"/>
        <v>7</v>
      </c>
      <c r="J4" s="287">
        <f t="shared" si="0"/>
        <v>8</v>
      </c>
      <c r="K4" s="287">
        <f t="shared" si="0"/>
        <v>9</v>
      </c>
      <c r="L4" s="287">
        <f t="shared" si="0"/>
        <v>10</v>
      </c>
      <c r="M4" s="287">
        <f t="shared" si="0"/>
        <v>11</v>
      </c>
      <c r="N4" s="287">
        <f t="shared" si="0"/>
        <v>12</v>
      </c>
      <c r="O4" s="287">
        <f t="shared" si="0"/>
        <v>13</v>
      </c>
      <c r="P4" s="287">
        <f t="shared" si="0"/>
        <v>14</v>
      </c>
      <c r="Q4" s="287">
        <f t="shared" si="0"/>
        <v>15</v>
      </c>
      <c r="R4" s="287">
        <f t="shared" si="0"/>
        <v>16</v>
      </c>
      <c r="S4" s="287">
        <f t="shared" si="0"/>
        <v>17</v>
      </c>
      <c r="T4" s="287">
        <f t="shared" si="0"/>
        <v>18</v>
      </c>
      <c r="U4" s="287">
        <f t="shared" si="0"/>
        <v>19</v>
      </c>
      <c r="V4" s="287">
        <f t="shared" si="0"/>
        <v>20</v>
      </c>
      <c r="W4" s="287">
        <f t="shared" si="0"/>
        <v>21</v>
      </c>
      <c r="X4" s="287">
        <f t="shared" si="0"/>
        <v>22</v>
      </c>
      <c r="Y4" s="287">
        <f t="shared" si="0"/>
        <v>23</v>
      </c>
      <c r="Z4" s="287">
        <f t="shared" si="0"/>
        <v>24</v>
      </c>
      <c r="AA4" s="287">
        <f t="shared" si="0"/>
        <v>25</v>
      </c>
      <c r="AB4" s="287">
        <f t="shared" si="0"/>
        <v>26</v>
      </c>
      <c r="AC4" s="287">
        <f t="shared" si="0"/>
        <v>27</v>
      </c>
      <c r="AD4" s="287">
        <f t="shared" si="0"/>
        <v>28</v>
      </c>
      <c r="AE4" s="287">
        <f t="shared" si="0"/>
        <v>29</v>
      </c>
      <c r="AF4" s="287">
        <f t="shared" si="0"/>
        <v>30</v>
      </c>
      <c r="AG4" s="287">
        <f t="shared" si="0"/>
        <v>31</v>
      </c>
      <c r="AH4" s="287">
        <f t="shared" si="0"/>
        <v>32</v>
      </c>
      <c r="AI4" s="287">
        <f t="shared" si="0"/>
        <v>33</v>
      </c>
      <c r="AJ4" s="287">
        <f t="shared" si="0"/>
        <v>34</v>
      </c>
      <c r="AK4" s="287">
        <f t="shared" si="0"/>
        <v>35</v>
      </c>
      <c r="AL4" s="287">
        <f t="shared" si="0"/>
        <v>36</v>
      </c>
      <c r="AM4" s="287">
        <f t="shared" si="0"/>
        <v>37</v>
      </c>
      <c r="AN4" s="287">
        <f t="shared" si="0"/>
        <v>38</v>
      </c>
      <c r="AO4" s="287">
        <f t="shared" si="0"/>
        <v>39</v>
      </c>
      <c r="AP4" s="287">
        <f t="shared" si="0"/>
        <v>40</v>
      </c>
      <c r="AQ4" s="287">
        <f t="shared" si="0"/>
        <v>41</v>
      </c>
      <c r="AR4" s="287">
        <f t="shared" si="0"/>
        <v>42</v>
      </c>
      <c r="AS4" s="287">
        <f t="shared" si="0"/>
        <v>43</v>
      </c>
      <c r="AT4" s="287">
        <f t="shared" si="0"/>
        <v>44</v>
      </c>
      <c r="AU4" s="287">
        <f t="shared" si="0"/>
        <v>45</v>
      </c>
      <c r="AV4" s="287">
        <f t="shared" si="0"/>
        <v>46</v>
      </c>
      <c r="AW4" s="287">
        <f t="shared" si="0"/>
        <v>47</v>
      </c>
      <c r="AX4" s="287">
        <f t="shared" si="0"/>
        <v>48</v>
      </c>
      <c r="AY4" s="287">
        <f t="shared" si="0"/>
        <v>49</v>
      </c>
    </row>
    <row r="5" spans="1:51" s="1129" customFormat="1" ht="31.5" customHeight="1" x14ac:dyDescent="0.2">
      <c r="A5" s="1130"/>
      <c r="B5" s="1130"/>
      <c r="C5" s="1156" t="s">
        <v>1061</v>
      </c>
      <c r="D5" s="940" t="s">
        <v>1129</v>
      </c>
      <c r="E5" s="940" t="s">
        <v>1063</v>
      </c>
      <c r="F5" s="1156" t="s">
        <v>1374</v>
      </c>
      <c r="G5" s="1156" t="s">
        <v>1074</v>
      </c>
      <c r="H5" s="1156" t="s">
        <v>1130</v>
      </c>
      <c r="I5" s="1156" t="s">
        <v>1373</v>
      </c>
      <c r="J5" s="1156" t="s">
        <v>1076</v>
      </c>
      <c r="K5" s="1156" t="s">
        <v>1131</v>
      </c>
      <c r="L5" s="1156" t="s">
        <v>1371</v>
      </c>
      <c r="M5" s="1156" t="s">
        <v>1078</v>
      </c>
      <c r="N5" s="1156" t="s">
        <v>1132</v>
      </c>
      <c r="O5" s="1156" t="s">
        <v>1372</v>
      </c>
      <c r="P5" s="1156" t="s">
        <v>1080</v>
      </c>
      <c r="Q5" s="1156" t="s">
        <v>1133</v>
      </c>
      <c r="R5" s="1156" t="s">
        <v>1424</v>
      </c>
      <c r="S5" s="1156" t="s">
        <v>1363</v>
      </c>
      <c r="T5" s="1156" t="s">
        <v>1364</v>
      </c>
      <c r="U5" s="1156" t="s">
        <v>1135</v>
      </c>
      <c r="V5" s="1156" t="s">
        <v>1136</v>
      </c>
      <c r="W5" s="1156" t="s">
        <v>1137</v>
      </c>
      <c r="X5" s="1156" t="s">
        <v>1138</v>
      </c>
      <c r="Y5" s="1156" t="s">
        <v>1069</v>
      </c>
      <c r="Z5" s="939" t="s">
        <v>1567</v>
      </c>
      <c r="AA5" s="939" t="s">
        <v>1419</v>
      </c>
      <c r="AB5" s="939" t="s">
        <v>1141</v>
      </c>
      <c r="AC5" s="939" t="s">
        <v>1427</v>
      </c>
      <c r="AD5" s="939" t="s">
        <v>1568</v>
      </c>
      <c r="AE5" s="939" t="s">
        <v>1102</v>
      </c>
      <c r="AF5" s="939" t="s">
        <v>1144</v>
      </c>
      <c r="AG5" s="939" t="s">
        <v>1363</v>
      </c>
      <c r="AH5" s="939" t="s">
        <v>1145</v>
      </c>
      <c r="AI5" s="939" t="s">
        <v>1364</v>
      </c>
      <c r="AJ5" s="939" t="s">
        <v>1146</v>
      </c>
      <c r="AK5" s="939" t="s">
        <v>1147</v>
      </c>
      <c r="AL5" s="939" t="s">
        <v>1148</v>
      </c>
      <c r="AM5" s="939" t="s">
        <v>1149</v>
      </c>
      <c r="AN5" s="939" t="s">
        <v>1150</v>
      </c>
      <c r="AO5" s="939" t="s">
        <v>1069</v>
      </c>
      <c r="AP5" s="939" t="s">
        <v>1120</v>
      </c>
      <c r="AQ5" s="939" t="s">
        <v>1414</v>
      </c>
      <c r="AR5" s="939" t="s">
        <v>1122</v>
      </c>
      <c r="AS5" s="939" t="s">
        <v>1422</v>
      </c>
      <c r="AT5" s="939" t="s">
        <v>1125</v>
      </c>
      <c r="AU5" s="939" t="s">
        <v>1126</v>
      </c>
      <c r="AV5" s="939"/>
      <c r="AW5" s="939" t="s">
        <v>1152</v>
      </c>
      <c r="AX5" s="939" t="s">
        <v>1128</v>
      </c>
      <c r="AY5" s="939" t="s">
        <v>1127</v>
      </c>
    </row>
    <row r="6" spans="1:51" s="1129" customFormat="1" ht="31.5" hidden="1" customHeight="1" x14ac:dyDescent="0.2">
      <c r="A6" s="1130"/>
      <c r="B6" s="1130"/>
      <c r="C6" s="943" t="s">
        <v>816</v>
      </c>
      <c r="D6" s="943" t="s">
        <v>816</v>
      </c>
      <c r="E6" s="943" t="s">
        <v>817</v>
      </c>
      <c r="F6" s="943" t="s">
        <v>924</v>
      </c>
      <c r="G6" s="943" t="s">
        <v>816</v>
      </c>
      <c r="H6" s="943" t="s">
        <v>817</v>
      </c>
      <c r="I6" s="943" t="s">
        <v>924</v>
      </c>
      <c r="J6" s="943" t="s">
        <v>816</v>
      </c>
      <c r="K6" s="943" t="s">
        <v>817</v>
      </c>
      <c r="L6" s="943" t="s">
        <v>924</v>
      </c>
      <c r="M6" s="943" t="s">
        <v>816</v>
      </c>
      <c r="N6" s="943" t="s">
        <v>817</v>
      </c>
      <c r="O6" s="943" t="s">
        <v>924</v>
      </c>
      <c r="P6" s="943" t="s">
        <v>816</v>
      </c>
      <c r="Q6" s="943" t="s">
        <v>817</v>
      </c>
      <c r="R6" s="943" t="s">
        <v>817</v>
      </c>
      <c r="S6" s="943" t="s">
        <v>1068</v>
      </c>
      <c r="T6" s="943" t="s">
        <v>1068</v>
      </c>
      <c r="U6" s="943" t="s">
        <v>817</v>
      </c>
      <c r="V6" s="943" t="s">
        <v>817</v>
      </c>
      <c r="W6" s="943" t="s">
        <v>817</v>
      </c>
      <c r="X6" s="943" t="s">
        <v>817</v>
      </c>
      <c r="Y6" s="943" t="s">
        <v>1069</v>
      </c>
      <c r="Z6" s="943" t="s">
        <v>1090</v>
      </c>
      <c r="AA6" s="943" t="s">
        <v>1100</v>
      </c>
      <c r="AB6" s="943" t="s">
        <v>817</v>
      </c>
      <c r="AC6" s="943" t="s">
        <v>817</v>
      </c>
      <c r="AD6" s="943" t="s">
        <v>1091</v>
      </c>
      <c r="AE6" s="943" t="s">
        <v>816</v>
      </c>
      <c r="AF6" s="943" t="s">
        <v>817</v>
      </c>
      <c r="AG6" s="943" t="s">
        <v>1068</v>
      </c>
      <c r="AH6" s="943" t="s">
        <v>817</v>
      </c>
      <c r="AI6" s="943" t="s">
        <v>1068</v>
      </c>
      <c r="AJ6" s="943" t="s">
        <v>817</v>
      </c>
      <c r="AK6" s="943" t="s">
        <v>817</v>
      </c>
      <c r="AL6" s="943" t="s">
        <v>817</v>
      </c>
      <c r="AM6" s="943" t="s">
        <v>817</v>
      </c>
      <c r="AN6" s="943" t="s">
        <v>817</v>
      </c>
      <c r="AO6" s="943" t="s">
        <v>1069</v>
      </c>
      <c r="AP6" s="943" t="s">
        <v>817</v>
      </c>
      <c r="AQ6" s="943" t="s">
        <v>1100</v>
      </c>
      <c r="AR6" s="943" t="s">
        <v>817</v>
      </c>
      <c r="AS6" s="943" t="s">
        <v>817</v>
      </c>
      <c r="AT6" s="943" t="s">
        <v>817</v>
      </c>
      <c r="AU6" s="943" t="s">
        <v>817</v>
      </c>
      <c r="AV6" s="943"/>
      <c r="AW6" s="943" t="s">
        <v>1099</v>
      </c>
      <c r="AX6" s="943" t="s">
        <v>817</v>
      </c>
      <c r="AY6" s="943" t="s">
        <v>817</v>
      </c>
    </row>
    <row r="7" spans="1:51" ht="16.149999999999999" customHeight="1" x14ac:dyDescent="0.2">
      <c r="A7" s="58">
        <v>1</v>
      </c>
      <c r="B7" s="59" t="s">
        <v>6</v>
      </c>
      <c r="C7" s="270">
        <f>'8_2.1.18 SIS'!AO7</f>
        <v>0</v>
      </c>
      <c r="D7" s="60">
        <f>'Source Data'!H7</f>
        <v>4656.7326768902658</v>
      </c>
      <c r="E7" s="65">
        <f>C7*D7</f>
        <v>0</v>
      </c>
      <c r="F7" s="289"/>
      <c r="G7" s="60">
        <f>'Source Data'!I7</f>
        <v>658.97263654491974</v>
      </c>
      <c r="H7" s="65">
        <f>F7*G7</f>
        <v>0</v>
      </c>
      <c r="I7" s="289"/>
      <c r="J7" s="60">
        <f>'Source Data'!J7</f>
        <v>179.71980996679628</v>
      </c>
      <c r="K7" s="65">
        <f>I7*J7</f>
        <v>0</v>
      </c>
      <c r="L7" s="289"/>
      <c r="M7" s="60">
        <f>'Source Data'!K7</f>
        <v>4492.9952491699069</v>
      </c>
      <c r="N7" s="65">
        <f>L7*M7</f>
        <v>0</v>
      </c>
      <c r="O7" s="289"/>
      <c r="P7" s="60">
        <f>'Source Data'!L7</f>
        <v>1797.1980996679629</v>
      </c>
      <c r="Q7" s="65">
        <f>O7*P7</f>
        <v>0</v>
      </c>
      <c r="R7" s="92">
        <v>0</v>
      </c>
      <c r="S7" s="60"/>
      <c r="T7" s="60"/>
      <c r="U7" s="61">
        <f t="shared" ref="U7:U38" si="1">S7+T7</f>
        <v>0</v>
      </c>
      <c r="V7" s="92">
        <f t="shared" ref="V7:V70" si="2">U7+R7</f>
        <v>0</v>
      </c>
      <c r="W7" s="65">
        <f>ROUND(V7*-0.25%,0)</f>
        <v>0</v>
      </c>
      <c r="X7" s="92">
        <f>SUM(V7:W7)</f>
        <v>0</v>
      </c>
      <c r="Y7" s="60">
        <f>'[1]GEO Prep'!$G7</f>
        <v>0</v>
      </c>
      <c r="Z7" s="92">
        <f>ROUND(SUM(X7:Y7),0)</f>
        <v>0</v>
      </c>
      <c r="AA7" s="60"/>
      <c r="AB7" s="60">
        <f>Z7-AA7</f>
        <v>0</v>
      </c>
      <c r="AC7" s="92">
        <f>ROUND(AB7/$AC$88,0)</f>
        <v>0</v>
      </c>
      <c r="AD7" s="96">
        <f t="shared" ref="AD7:AD38" si="3">Z7</f>
        <v>0</v>
      </c>
      <c r="AE7" s="66">
        <f>'Source Data'!N7</f>
        <v>2506</v>
      </c>
      <c r="AF7" s="89">
        <f t="shared" ref="AF7:AF38" si="4">C7*AE7</f>
        <v>0</v>
      </c>
      <c r="AG7" s="270"/>
      <c r="AH7" s="66">
        <f>AG7*AE7</f>
        <v>0</v>
      </c>
      <c r="AI7" s="270"/>
      <c r="AJ7" s="68">
        <f t="shared" ref="AJ7:AJ38" si="5">AE7*AI7*0.5</f>
        <v>0</v>
      </c>
      <c r="AK7" s="67">
        <f t="shared" ref="AK7:AK38" si="6">AH7+AJ7</f>
        <v>0</v>
      </c>
      <c r="AL7" s="89">
        <f>AK7+AF7</f>
        <v>0</v>
      </c>
      <c r="AM7" s="70">
        <f>ROUND(-0.25%*AL7,0)</f>
        <v>0</v>
      </c>
      <c r="AN7" s="89">
        <f>SUM(AL7:AM7)</f>
        <v>0</v>
      </c>
      <c r="AO7" s="60">
        <f>'[1]GEO Prep'!$M7</f>
        <v>0</v>
      </c>
      <c r="AP7" s="89">
        <f>ROUND(SUM(AN7:AO7),0)</f>
        <v>0</v>
      </c>
      <c r="AQ7" s="68"/>
      <c r="AR7" s="68">
        <f>AP7-AQ7</f>
        <v>0</v>
      </c>
      <c r="AS7" s="89">
        <f>ROUND(AR7/$AS$88,0)</f>
        <v>0</v>
      </c>
      <c r="AT7" s="69">
        <f t="shared" ref="AT7:AT70" si="7">Z7+AP7</f>
        <v>0</v>
      </c>
      <c r="AU7" s="86">
        <f t="shared" ref="AU7:AU70" si="8">AC7+AS7</f>
        <v>0</v>
      </c>
      <c r="AV7" s="116"/>
      <c r="AW7" s="65"/>
      <c r="AX7" s="65">
        <f t="shared" ref="AX7:AX38" si="9">-AM7</f>
        <v>0</v>
      </c>
      <c r="AY7" s="65">
        <f t="shared" ref="AY7:AY38" si="10">AX7-AW7</f>
        <v>0</v>
      </c>
    </row>
    <row r="8" spans="1:51" ht="16.149999999999999" customHeight="1" x14ac:dyDescent="0.2">
      <c r="A8" s="54">
        <v>2</v>
      </c>
      <c r="B8" s="55" t="s">
        <v>7</v>
      </c>
      <c r="C8" s="271">
        <f>'8_2.1.18 SIS'!AO8</f>
        <v>0</v>
      </c>
      <c r="D8" s="56">
        <f>'Source Data'!H8</f>
        <v>5855.7282403587005</v>
      </c>
      <c r="E8" s="74">
        <f t="shared" ref="E8:E71" si="11">C8*D8</f>
        <v>0</v>
      </c>
      <c r="F8" s="290"/>
      <c r="G8" s="56">
        <f>'Source Data'!I8</f>
        <v>744.36686504426837</v>
      </c>
      <c r="H8" s="74">
        <f t="shared" ref="H8:H71" si="12">F8*G8</f>
        <v>0</v>
      </c>
      <c r="I8" s="290"/>
      <c r="J8" s="56">
        <f>'Source Data'!J8</f>
        <v>203.00914501207316</v>
      </c>
      <c r="K8" s="74">
        <f t="shared" ref="K8:K71" si="13">I8*J8</f>
        <v>0</v>
      </c>
      <c r="L8" s="290"/>
      <c r="M8" s="56">
        <f>'Source Data'!K8</f>
        <v>5075.2286253018301</v>
      </c>
      <c r="N8" s="74">
        <f t="shared" ref="N8:N71" si="14">L8*M8</f>
        <v>0</v>
      </c>
      <c r="O8" s="290"/>
      <c r="P8" s="56">
        <f>'Source Data'!L8</f>
        <v>2030.0914501207317</v>
      </c>
      <c r="Q8" s="74">
        <f t="shared" ref="Q8:Q71" si="15">O8*P8</f>
        <v>0</v>
      </c>
      <c r="R8" s="93">
        <v>0</v>
      </c>
      <c r="S8" s="56"/>
      <c r="T8" s="56"/>
      <c r="U8" s="57">
        <f t="shared" si="1"/>
        <v>0</v>
      </c>
      <c r="V8" s="93">
        <f t="shared" si="2"/>
        <v>0</v>
      </c>
      <c r="W8" s="74">
        <f t="shared" ref="W8:W71" si="16">ROUND(V8*-0.25%,0)</f>
        <v>0</v>
      </c>
      <c r="X8" s="93">
        <f t="shared" ref="X8:X71" si="17">SUM(V8:W8)</f>
        <v>0</v>
      </c>
      <c r="Y8" s="56">
        <f>'[1]GEO Prep'!$G8</f>
        <v>0</v>
      </c>
      <c r="Z8" s="93">
        <f t="shared" ref="Z8:Z71" si="18">ROUND(SUM(X8:Y8),0)</f>
        <v>0</v>
      </c>
      <c r="AA8" s="56"/>
      <c r="AB8" s="56">
        <f t="shared" ref="AB8:AB71" si="19">Z8-AA8</f>
        <v>0</v>
      </c>
      <c r="AC8" s="93">
        <f t="shared" ref="AC8:AC71" si="20">ROUND(AB8/$AC$88,0)</f>
        <v>0</v>
      </c>
      <c r="AD8" s="97">
        <f t="shared" si="3"/>
        <v>0</v>
      </c>
      <c r="AE8" s="75">
        <f>'Source Data'!N8</f>
        <v>2883</v>
      </c>
      <c r="AF8" s="90">
        <f t="shared" si="4"/>
        <v>0</v>
      </c>
      <c r="AG8" s="271"/>
      <c r="AH8" s="75">
        <f t="shared" ref="AH8:AH71" si="21">AG8*AE8</f>
        <v>0</v>
      </c>
      <c r="AI8" s="271"/>
      <c r="AJ8" s="77">
        <f t="shared" si="5"/>
        <v>0</v>
      </c>
      <c r="AK8" s="76">
        <f t="shared" si="6"/>
        <v>0</v>
      </c>
      <c r="AL8" s="90">
        <f t="shared" ref="AL8:AL71" si="22">AK8+AF8</f>
        <v>0</v>
      </c>
      <c r="AM8" s="79">
        <f t="shared" ref="AM8:AM71" si="23">ROUND(-0.25%*AL8,0)</f>
        <v>0</v>
      </c>
      <c r="AN8" s="90">
        <f t="shared" ref="AN8:AN71" si="24">SUM(AL8:AM8)</f>
        <v>0</v>
      </c>
      <c r="AO8" s="56">
        <f>'[1]GEO Prep'!$M8</f>
        <v>0</v>
      </c>
      <c r="AP8" s="90">
        <f t="shared" ref="AP8:AP71" si="25">ROUND(SUM(AN8:AO8),0)</f>
        <v>0</v>
      </c>
      <c r="AQ8" s="77"/>
      <c r="AR8" s="77">
        <f t="shared" ref="AR8:AR71" si="26">AP8-AQ8</f>
        <v>0</v>
      </c>
      <c r="AS8" s="90">
        <f t="shared" ref="AS8:AS71" si="27">ROUND(AR8/$AS$88,0)</f>
        <v>0</v>
      </c>
      <c r="AT8" s="78">
        <f t="shared" si="7"/>
        <v>0</v>
      </c>
      <c r="AU8" s="87">
        <f t="shared" si="8"/>
        <v>0</v>
      </c>
      <c r="AV8" s="116"/>
      <c r="AW8" s="74"/>
      <c r="AX8" s="74">
        <f t="shared" si="9"/>
        <v>0</v>
      </c>
      <c r="AY8" s="74">
        <f t="shared" si="10"/>
        <v>0</v>
      </c>
    </row>
    <row r="9" spans="1:51" ht="16.149999999999999" customHeight="1" x14ac:dyDescent="0.2">
      <c r="A9" s="54">
        <v>3</v>
      </c>
      <c r="B9" s="55" t="s">
        <v>8</v>
      </c>
      <c r="C9" s="271">
        <f>'8_2.1.18 SIS'!AO9</f>
        <v>1</v>
      </c>
      <c r="D9" s="56">
        <f>'Source Data'!H9</f>
        <v>3742.2866078757875</v>
      </c>
      <c r="E9" s="74">
        <f t="shared" si="11"/>
        <v>3742.2866078757875</v>
      </c>
      <c r="F9" s="290"/>
      <c r="G9" s="56">
        <f>'Source Data'!I9</f>
        <v>529.43529443774321</v>
      </c>
      <c r="H9" s="74">
        <f t="shared" si="12"/>
        <v>0</v>
      </c>
      <c r="I9" s="290"/>
      <c r="J9" s="56">
        <f>'Source Data'!J9</f>
        <v>144.39144393756632</v>
      </c>
      <c r="K9" s="74">
        <f t="shared" si="13"/>
        <v>0</v>
      </c>
      <c r="L9" s="290"/>
      <c r="M9" s="56">
        <f>'Source Data'!K9</f>
        <v>3609.7860984391582</v>
      </c>
      <c r="N9" s="74">
        <f t="shared" si="14"/>
        <v>0</v>
      </c>
      <c r="O9" s="290"/>
      <c r="P9" s="56">
        <f>'Source Data'!L9</f>
        <v>1443.9144393756631</v>
      </c>
      <c r="Q9" s="74">
        <f t="shared" si="15"/>
        <v>0</v>
      </c>
      <c r="R9" s="93">
        <v>3742</v>
      </c>
      <c r="S9" s="56"/>
      <c r="T9" s="56"/>
      <c r="U9" s="57">
        <f t="shared" si="1"/>
        <v>0</v>
      </c>
      <c r="V9" s="93">
        <f t="shared" si="2"/>
        <v>3742</v>
      </c>
      <c r="W9" s="74">
        <f t="shared" si="16"/>
        <v>-9</v>
      </c>
      <c r="X9" s="93">
        <f t="shared" si="17"/>
        <v>3733</v>
      </c>
      <c r="Y9" s="56">
        <f>'[1]GEO Prep'!$G9</f>
        <v>0</v>
      </c>
      <c r="Z9" s="93">
        <f t="shared" si="18"/>
        <v>3733</v>
      </c>
      <c r="AA9" s="56"/>
      <c r="AB9" s="56">
        <f t="shared" si="19"/>
        <v>3733</v>
      </c>
      <c r="AC9" s="93">
        <f t="shared" si="20"/>
        <v>311</v>
      </c>
      <c r="AD9" s="97">
        <f t="shared" si="3"/>
        <v>3733</v>
      </c>
      <c r="AE9" s="75">
        <f>'Source Data'!N9</f>
        <v>6285</v>
      </c>
      <c r="AF9" s="90">
        <f t="shared" si="4"/>
        <v>6285</v>
      </c>
      <c r="AG9" s="271"/>
      <c r="AH9" s="75">
        <f t="shared" si="21"/>
        <v>0</v>
      </c>
      <c r="AI9" s="271"/>
      <c r="AJ9" s="77">
        <f t="shared" si="5"/>
        <v>0</v>
      </c>
      <c r="AK9" s="76">
        <f t="shared" si="6"/>
        <v>0</v>
      </c>
      <c r="AL9" s="90">
        <f t="shared" si="22"/>
        <v>6285</v>
      </c>
      <c r="AM9" s="79">
        <f t="shared" si="23"/>
        <v>-16</v>
      </c>
      <c r="AN9" s="90">
        <f t="shared" si="24"/>
        <v>6269</v>
      </c>
      <c r="AO9" s="56">
        <f>'[1]GEO Prep'!$M9</f>
        <v>0</v>
      </c>
      <c r="AP9" s="90">
        <f t="shared" si="25"/>
        <v>6269</v>
      </c>
      <c r="AQ9" s="77"/>
      <c r="AR9" s="77">
        <f t="shared" si="26"/>
        <v>6269</v>
      </c>
      <c r="AS9" s="90">
        <f t="shared" si="27"/>
        <v>522</v>
      </c>
      <c r="AT9" s="78">
        <f t="shared" si="7"/>
        <v>10002</v>
      </c>
      <c r="AU9" s="87">
        <f t="shared" si="8"/>
        <v>833</v>
      </c>
      <c r="AV9" s="116"/>
      <c r="AW9" s="74"/>
      <c r="AX9" s="74">
        <f t="shared" si="9"/>
        <v>16</v>
      </c>
      <c r="AY9" s="74">
        <f t="shared" si="10"/>
        <v>16</v>
      </c>
    </row>
    <row r="10" spans="1:51" ht="16.149999999999999" customHeight="1" x14ac:dyDescent="0.2">
      <c r="A10" s="54">
        <v>4</v>
      </c>
      <c r="B10" s="55" t="s">
        <v>9</v>
      </c>
      <c r="C10" s="271">
        <f>'8_2.1.18 SIS'!AO10</f>
        <v>0</v>
      </c>
      <c r="D10" s="56">
        <f>'Source Data'!H10</f>
        <v>5202.4303933253823</v>
      </c>
      <c r="E10" s="74">
        <f t="shared" si="11"/>
        <v>0</v>
      </c>
      <c r="F10" s="290"/>
      <c r="G10" s="56">
        <f>'Source Data'!I10</f>
        <v>687.66452541183287</v>
      </c>
      <c r="H10" s="74">
        <f t="shared" si="12"/>
        <v>0</v>
      </c>
      <c r="I10" s="290"/>
      <c r="J10" s="56">
        <f>'Source Data'!J10</f>
        <v>187.54487056686349</v>
      </c>
      <c r="K10" s="74">
        <f t="shared" si="13"/>
        <v>0</v>
      </c>
      <c r="L10" s="290"/>
      <c r="M10" s="56">
        <f>'Source Data'!K10</f>
        <v>4688.6217641715884</v>
      </c>
      <c r="N10" s="74">
        <f t="shared" si="14"/>
        <v>0</v>
      </c>
      <c r="O10" s="290"/>
      <c r="P10" s="56">
        <f>'Source Data'!L10</f>
        <v>1875.4487056686353</v>
      </c>
      <c r="Q10" s="74">
        <f t="shared" si="15"/>
        <v>0</v>
      </c>
      <c r="R10" s="93">
        <v>0</v>
      </c>
      <c r="S10" s="56"/>
      <c r="T10" s="56"/>
      <c r="U10" s="57">
        <f t="shared" si="1"/>
        <v>0</v>
      </c>
      <c r="V10" s="93">
        <f t="shared" si="2"/>
        <v>0</v>
      </c>
      <c r="W10" s="74">
        <f t="shared" si="16"/>
        <v>0</v>
      </c>
      <c r="X10" s="93">
        <f t="shared" si="17"/>
        <v>0</v>
      </c>
      <c r="Y10" s="56">
        <f>'[1]GEO Prep'!$G10</f>
        <v>0</v>
      </c>
      <c r="Z10" s="93">
        <f t="shared" si="18"/>
        <v>0</v>
      </c>
      <c r="AA10" s="56"/>
      <c r="AB10" s="56">
        <f t="shared" si="19"/>
        <v>0</v>
      </c>
      <c r="AC10" s="93">
        <f t="shared" si="20"/>
        <v>0</v>
      </c>
      <c r="AD10" s="97">
        <f t="shared" si="3"/>
        <v>0</v>
      </c>
      <c r="AE10" s="75">
        <f>'Source Data'!N10</f>
        <v>3620</v>
      </c>
      <c r="AF10" s="90">
        <f t="shared" si="4"/>
        <v>0</v>
      </c>
      <c r="AG10" s="271"/>
      <c r="AH10" s="75">
        <f t="shared" si="21"/>
        <v>0</v>
      </c>
      <c r="AI10" s="271"/>
      <c r="AJ10" s="77">
        <f t="shared" si="5"/>
        <v>0</v>
      </c>
      <c r="AK10" s="76">
        <f t="shared" si="6"/>
        <v>0</v>
      </c>
      <c r="AL10" s="90">
        <f t="shared" si="22"/>
        <v>0</v>
      </c>
      <c r="AM10" s="79">
        <f t="shared" si="23"/>
        <v>0</v>
      </c>
      <c r="AN10" s="90">
        <f t="shared" si="24"/>
        <v>0</v>
      </c>
      <c r="AO10" s="56">
        <f>'[1]GEO Prep'!$M10</f>
        <v>0</v>
      </c>
      <c r="AP10" s="90">
        <f t="shared" si="25"/>
        <v>0</v>
      </c>
      <c r="AQ10" s="77"/>
      <c r="AR10" s="77">
        <f t="shared" si="26"/>
        <v>0</v>
      </c>
      <c r="AS10" s="90">
        <f t="shared" si="27"/>
        <v>0</v>
      </c>
      <c r="AT10" s="78">
        <f t="shared" si="7"/>
        <v>0</v>
      </c>
      <c r="AU10" s="87">
        <f t="shared" si="8"/>
        <v>0</v>
      </c>
      <c r="AV10" s="116"/>
      <c r="AW10" s="74"/>
      <c r="AX10" s="74">
        <f t="shared" si="9"/>
        <v>0</v>
      </c>
      <c r="AY10" s="74">
        <f t="shared" si="10"/>
        <v>0</v>
      </c>
    </row>
    <row r="11" spans="1:51" ht="16.149999999999999" customHeight="1" x14ac:dyDescent="0.2">
      <c r="A11" s="49">
        <v>5</v>
      </c>
      <c r="B11" s="50" t="s">
        <v>10</v>
      </c>
      <c r="C11" s="272">
        <f>'8_2.1.18 SIS'!AO11</f>
        <v>0</v>
      </c>
      <c r="D11" s="51">
        <f>'Source Data'!H11</f>
        <v>4616.1188110316743</v>
      </c>
      <c r="E11" s="80">
        <f t="shared" si="11"/>
        <v>0</v>
      </c>
      <c r="F11" s="291"/>
      <c r="G11" s="51">
        <f>'Source Data'!I11</f>
        <v>699.44299073701018</v>
      </c>
      <c r="H11" s="80">
        <f t="shared" si="12"/>
        <v>0</v>
      </c>
      <c r="I11" s="291"/>
      <c r="J11" s="51">
        <f>'Source Data'!J11</f>
        <v>190.75717929191185</v>
      </c>
      <c r="K11" s="80">
        <f t="shared" si="13"/>
        <v>0</v>
      </c>
      <c r="L11" s="291"/>
      <c r="M11" s="51">
        <f>'Source Data'!K11</f>
        <v>4768.9294822977972</v>
      </c>
      <c r="N11" s="80">
        <f t="shared" si="14"/>
        <v>0</v>
      </c>
      <c r="O11" s="291"/>
      <c r="P11" s="51">
        <f>'Source Data'!L11</f>
        <v>1907.5717929191187</v>
      </c>
      <c r="Q11" s="80">
        <f t="shared" si="15"/>
        <v>0</v>
      </c>
      <c r="R11" s="94">
        <v>0</v>
      </c>
      <c r="S11" s="51"/>
      <c r="T11" s="51"/>
      <c r="U11" s="52">
        <f t="shared" si="1"/>
        <v>0</v>
      </c>
      <c r="V11" s="94">
        <f t="shared" si="2"/>
        <v>0</v>
      </c>
      <c r="W11" s="80">
        <f t="shared" si="16"/>
        <v>0</v>
      </c>
      <c r="X11" s="94">
        <f t="shared" si="17"/>
        <v>0</v>
      </c>
      <c r="Y11" s="51">
        <f>'[1]GEO Prep'!$G11</f>
        <v>0</v>
      </c>
      <c r="Z11" s="94">
        <f t="shared" si="18"/>
        <v>0</v>
      </c>
      <c r="AA11" s="53"/>
      <c r="AB11" s="51">
        <f t="shared" si="19"/>
        <v>0</v>
      </c>
      <c r="AC11" s="95">
        <f t="shared" si="20"/>
        <v>0</v>
      </c>
      <c r="AD11" s="95">
        <f t="shared" si="3"/>
        <v>0</v>
      </c>
      <c r="AE11" s="71">
        <f>'Source Data'!N11</f>
        <v>2115</v>
      </c>
      <c r="AF11" s="91">
        <f t="shared" si="4"/>
        <v>0</v>
      </c>
      <c r="AG11" s="272"/>
      <c r="AH11" s="71">
        <f t="shared" si="21"/>
        <v>0</v>
      </c>
      <c r="AI11" s="272"/>
      <c r="AJ11" s="72">
        <f t="shared" si="5"/>
        <v>0</v>
      </c>
      <c r="AK11" s="73">
        <f t="shared" si="6"/>
        <v>0</v>
      </c>
      <c r="AL11" s="91">
        <f t="shared" si="22"/>
        <v>0</v>
      </c>
      <c r="AM11" s="82">
        <f t="shared" si="23"/>
        <v>0</v>
      </c>
      <c r="AN11" s="91">
        <f t="shared" si="24"/>
        <v>0</v>
      </c>
      <c r="AO11" s="51">
        <f>'[1]GEO Prep'!$M11</f>
        <v>0</v>
      </c>
      <c r="AP11" s="91">
        <f t="shared" si="25"/>
        <v>0</v>
      </c>
      <c r="AQ11" s="72"/>
      <c r="AR11" s="72">
        <f t="shared" si="26"/>
        <v>0</v>
      </c>
      <c r="AS11" s="91">
        <f t="shared" si="27"/>
        <v>0</v>
      </c>
      <c r="AT11" s="81">
        <f t="shared" si="7"/>
        <v>0</v>
      </c>
      <c r="AU11" s="88">
        <f t="shared" si="8"/>
        <v>0</v>
      </c>
      <c r="AV11" s="116"/>
      <c r="AW11" s="80"/>
      <c r="AX11" s="80">
        <f t="shared" si="9"/>
        <v>0</v>
      </c>
      <c r="AY11" s="80">
        <f t="shared" si="10"/>
        <v>0</v>
      </c>
    </row>
    <row r="12" spans="1:51" ht="16.149999999999999" customHeight="1" x14ac:dyDescent="0.2">
      <c r="A12" s="58">
        <v>6</v>
      </c>
      <c r="B12" s="59" t="s">
        <v>11</v>
      </c>
      <c r="C12" s="270">
        <f>'8_2.1.18 SIS'!AO12</f>
        <v>0</v>
      </c>
      <c r="D12" s="60">
        <f>'Source Data'!H12</f>
        <v>4932.8589889938785</v>
      </c>
      <c r="E12" s="65">
        <f t="shared" si="11"/>
        <v>0</v>
      </c>
      <c r="F12" s="289"/>
      <c r="G12" s="60">
        <f>'Source Data'!I12</f>
        <v>671.54041297688354</v>
      </c>
      <c r="H12" s="65">
        <f t="shared" si="12"/>
        <v>0</v>
      </c>
      <c r="I12" s="289"/>
      <c r="J12" s="60">
        <f>'Source Data'!J12</f>
        <v>183.14738535733184</v>
      </c>
      <c r="K12" s="65">
        <f t="shared" si="13"/>
        <v>0</v>
      </c>
      <c r="L12" s="289"/>
      <c r="M12" s="60">
        <f>'Source Data'!K12</f>
        <v>4578.6846339332969</v>
      </c>
      <c r="N12" s="65">
        <f t="shared" si="14"/>
        <v>0</v>
      </c>
      <c r="O12" s="289"/>
      <c r="P12" s="60">
        <f>'Source Data'!L12</f>
        <v>1831.4738535733186</v>
      </c>
      <c r="Q12" s="65">
        <f t="shared" si="15"/>
        <v>0</v>
      </c>
      <c r="R12" s="92">
        <v>0</v>
      </c>
      <c r="S12" s="60"/>
      <c r="T12" s="60"/>
      <c r="U12" s="61">
        <f t="shared" si="1"/>
        <v>0</v>
      </c>
      <c r="V12" s="92">
        <f t="shared" si="2"/>
        <v>0</v>
      </c>
      <c r="W12" s="65">
        <f t="shared" si="16"/>
        <v>0</v>
      </c>
      <c r="X12" s="92">
        <f t="shared" si="17"/>
        <v>0</v>
      </c>
      <c r="Y12" s="60">
        <f>'[1]GEO Prep'!$G12</f>
        <v>0</v>
      </c>
      <c r="Z12" s="92">
        <f t="shared" si="18"/>
        <v>0</v>
      </c>
      <c r="AA12" s="60"/>
      <c r="AB12" s="60">
        <f t="shared" si="19"/>
        <v>0</v>
      </c>
      <c r="AC12" s="92">
        <f t="shared" si="20"/>
        <v>0</v>
      </c>
      <c r="AD12" s="96">
        <f t="shared" si="3"/>
        <v>0</v>
      </c>
      <c r="AE12" s="66">
        <f>'Source Data'!N12</f>
        <v>4073</v>
      </c>
      <c r="AF12" s="89">
        <f t="shared" si="4"/>
        <v>0</v>
      </c>
      <c r="AG12" s="270"/>
      <c r="AH12" s="66">
        <f t="shared" si="21"/>
        <v>0</v>
      </c>
      <c r="AI12" s="270"/>
      <c r="AJ12" s="68">
        <f t="shared" si="5"/>
        <v>0</v>
      </c>
      <c r="AK12" s="67">
        <f t="shared" si="6"/>
        <v>0</v>
      </c>
      <c r="AL12" s="89">
        <f t="shared" si="22"/>
        <v>0</v>
      </c>
      <c r="AM12" s="70">
        <f t="shared" si="23"/>
        <v>0</v>
      </c>
      <c r="AN12" s="89">
        <f t="shared" si="24"/>
        <v>0</v>
      </c>
      <c r="AO12" s="60">
        <f>'[1]GEO Prep'!$M12</f>
        <v>0</v>
      </c>
      <c r="AP12" s="89">
        <f t="shared" si="25"/>
        <v>0</v>
      </c>
      <c r="AQ12" s="68"/>
      <c r="AR12" s="68">
        <f t="shared" si="26"/>
        <v>0</v>
      </c>
      <c r="AS12" s="89">
        <f t="shared" si="27"/>
        <v>0</v>
      </c>
      <c r="AT12" s="69">
        <f t="shared" si="7"/>
        <v>0</v>
      </c>
      <c r="AU12" s="86">
        <f t="shared" si="8"/>
        <v>0</v>
      </c>
      <c r="AV12" s="116"/>
      <c r="AW12" s="65"/>
      <c r="AX12" s="65">
        <f t="shared" si="9"/>
        <v>0</v>
      </c>
      <c r="AY12" s="65">
        <f t="shared" si="10"/>
        <v>0</v>
      </c>
    </row>
    <row r="13" spans="1:51" ht="16.149999999999999" customHeight="1" x14ac:dyDescent="0.2">
      <c r="A13" s="54">
        <v>7</v>
      </c>
      <c r="B13" s="55" t="s">
        <v>12</v>
      </c>
      <c r="C13" s="271">
        <f>'8_2.1.18 SIS'!AO13</f>
        <v>0</v>
      </c>
      <c r="D13" s="56">
        <f>'Source Data'!H13</f>
        <v>3079.9485560845051</v>
      </c>
      <c r="E13" s="74">
        <f t="shared" si="11"/>
        <v>0</v>
      </c>
      <c r="F13" s="290"/>
      <c r="G13" s="56">
        <f>'Source Data'!I13</f>
        <v>422.20328372683736</v>
      </c>
      <c r="H13" s="74">
        <f t="shared" si="12"/>
        <v>0</v>
      </c>
      <c r="I13" s="290"/>
      <c r="J13" s="56">
        <f>'Source Data'!J13</f>
        <v>115.14635010731928</v>
      </c>
      <c r="K13" s="74">
        <f t="shared" si="13"/>
        <v>0</v>
      </c>
      <c r="L13" s="290"/>
      <c r="M13" s="56">
        <f>'Source Data'!K13</f>
        <v>2878.6587526829821</v>
      </c>
      <c r="N13" s="74">
        <f t="shared" si="14"/>
        <v>0</v>
      </c>
      <c r="O13" s="290"/>
      <c r="P13" s="56">
        <f>'Source Data'!L13</f>
        <v>1151.4635010731927</v>
      </c>
      <c r="Q13" s="74">
        <f t="shared" si="15"/>
        <v>0</v>
      </c>
      <c r="R13" s="93">
        <v>0</v>
      </c>
      <c r="S13" s="56"/>
      <c r="T13" s="56"/>
      <c r="U13" s="57">
        <f t="shared" si="1"/>
        <v>0</v>
      </c>
      <c r="V13" s="93">
        <f t="shared" si="2"/>
        <v>0</v>
      </c>
      <c r="W13" s="74">
        <f t="shared" si="16"/>
        <v>0</v>
      </c>
      <c r="X13" s="93">
        <f t="shared" si="17"/>
        <v>0</v>
      </c>
      <c r="Y13" s="56">
        <f>'[1]GEO Prep'!$G13</f>
        <v>0</v>
      </c>
      <c r="Z13" s="93">
        <f t="shared" si="18"/>
        <v>0</v>
      </c>
      <c r="AA13" s="56"/>
      <c r="AB13" s="56">
        <f t="shared" si="19"/>
        <v>0</v>
      </c>
      <c r="AC13" s="93">
        <f t="shared" si="20"/>
        <v>0</v>
      </c>
      <c r="AD13" s="97">
        <f t="shared" si="3"/>
        <v>0</v>
      </c>
      <c r="AE13" s="75">
        <f>'Source Data'!N13</f>
        <v>11839</v>
      </c>
      <c r="AF13" s="90">
        <f t="shared" si="4"/>
        <v>0</v>
      </c>
      <c r="AG13" s="271"/>
      <c r="AH13" s="75">
        <f t="shared" si="21"/>
        <v>0</v>
      </c>
      <c r="AI13" s="271"/>
      <c r="AJ13" s="77">
        <f t="shared" si="5"/>
        <v>0</v>
      </c>
      <c r="AK13" s="76">
        <f t="shared" si="6"/>
        <v>0</v>
      </c>
      <c r="AL13" s="90">
        <f t="shared" si="22"/>
        <v>0</v>
      </c>
      <c r="AM13" s="79">
        <f t="shared" si="23"/>
        <v>0</v>
      </c>
      <c r="AN13" s="90">
        <f t="shared" si="24"/>
        <v>0</v>
      </c>
      <c r="AO13" s="56">
        <f>'[1]GEO Prep'!$M13</f>
        <v>0</v>
      </c>
      <c r="AP13" s="90">
        <f t="shared" si="25"/>
        <v>0</v>
      </c>
      <c r="AQ13" s="77"/>
      <c r="AR13" s="77">
        <f t="shared" si="26"/>
        <v>0</v>
      </c>
      <c r="AS13" s="90">
        <f t="shared" si="27"/>
        <v>0</v>
      </c>
      <c r="AT13" s="78">
        <f t="shared" si="7"/>
        <v>0</v>
      </c>
      <c r="AU13" s="87">
        <f t="shared" si="8"/>
        <v>0</v>
      </c>
      <c r="AV13" s="116"/>
      <c r="AW13" s="74"/>
      <c r="AX13" s="74">
        <f t="shared" si="9"/>
        <v>0</v>
      </c>
      <c r="AY13" s="74">
        <f t="shared" si="10"/>
        <v>0</v>
      </c>
    </row>
    <row r="14" spans="1:51" ht="16.149999999999999" customHeight="1" x14ac:dyDescent="0.2">
      <c r="A14" s="54">
        <v>8</v>
      </c>
      <c r="B14" s="55" t="s">
        <v>13</v>
      </c>
      <c r="C14" s="271">
        <f>'8_2.1.18 SIS'!AO14</f>
        <v>0</v>
      </c>
      <c r="D14" s="56">
        <f>'Source Data'!H14</f>
        <v>4738.9956586322805</v>
      </c>
      <c r="E14" s="74">
        <f t="shared" si="11"/>
        <v>0</v>
      </c>
      <c r="F14" s="290"/>
      <c r="G14" s="56">
        <f>'Source Data'!I14</f>
        <v>631.46888950213452</v>
      </c>
      <c r="H14" s="74">
        <f t="shared" si="12"/>
        <v>0</v>
      </c>
      <c r="I14" s="290"/>
      <c r="J14" s="56">
        <f>'Source Data'!J14</f>
        <v>172.21878804603671</v>
      </c>
      <c r="K14" s="74">
        <f t="shared" si="13"/>
        <v>0</v>
      </c>
      <c r="L14" s="290"/>
      <c r="M14" s="56">
        <f>'Source Data'!K14</f>
        <v>4305.4697011509179</v>
      </c>
      <c r="N14" s="74">
        <f t="shared" si="14"/>
        <v>0</v>
      </c>
      <c r="O14" s="290"/>
      <c r="P14" s="56">
        <f>'Source Data'!L14</f>
        <v>1722.1878804603671</v>
      </c>
      <c r="Q14" s="74">
        <f t="shared" si="15"/>
        <v>0</v>
      </c>
      <c r="R14" s="93">
        <v>0</v>
      </c>
      <c r="S14" s="56"/>
      <c r="T14" s="56"/>
      <c r="U14" s="57">
        <f t="shared" si="1"/>
        <v>0</v>
      </c>
      <c r="V14" s="93">
        <f t="shared" si="2"/>
        <v>0</v>
      </c>
      <c r="W14" s="74">
        <f t="shared" si="16"/>
        <v>0</v>
      </c>
      <c r="X14" s="93">
        <f t="shared" si="17"/>
        <v>0</v>
      </c>
      <c r="Y14" s="56">
        <f>'[1]GEO Prep'!$G14</f>
        <v>0</v>
      </c>
      <c r="Z14" s="93">
        <f t="shared" si="18"/>
        <v>0</v>
      </c>
      <c r="AA14" s="56"/>
      <c r="AB14" s="56">
        <f t="shared" si="19"/>
        <v>0</v>
      </c>
      <c r="AC14" s="93">
        <f t="shared" si="20"/>
        <v>0</v>
      </c>
      <c r="AD14" s="97">
        <f t="shared" si="3"/>
        <v>0</v>
      </c>
      <c r="AE14" s="75">
        <f>'Source Data'!N14</f>
        <v>4588</v>
      </c>
      <c r="AF14" s="90">
        <f t="shared" si="4"/>
        <v>0</v>
      </c>
      <c r="AG14" s="271"/>
      <c r="AH14" s="75">
        <f t="shared" si="21"/>
        <v>0</v>
      </c>
      <c r="AI14" s="271"/>
      <c r="AJ14" s="77">
        <f t="shared" si="5"/>
        <v>0</v>
      </c>
      <c r="AK14" s="76">
        <f t="shared" si="6"/>
        <v>0</v>
      </c>
      <c r="AL14" s="90">
        <f t="shared" si="22"/>
        <v>0</v>
      </c>
      <c r="AM14" s="79">
        <f t="shared" si="23"/>
        <v>0</v>
      </c>
      <c r="AN14" s="90">
        <f t="shared" si="24"/>
        <v>0</v>
      </c>
      <c r="AO14" s="56">
        <f>'[1]GEO Prep'!$M14</f>
        <v>0</v>
      </c>
      <c r="AP14" s="90">
        <f t="shared" si="25"/>
        <v>0</v>
      </c>
      <c r="AQ14" s="77"/>
      <c r="AR14" s="77">
        <f t="shared" si="26"/>
        <v>0</v>
      </c>
      <c r="AS14" s="90">
        <f t="shared" si="27"/>
        <v>0</v>
      </c>
      <c r="AT14" s="78">
        <f t="shared" si="7"/>
        <v>0</v>
      </c>
      <c r="AU14" s="87">
        <f t="shared" si="8"/>
        <v>0</v>
      </c>
      <c r="AV14" s="116"/>
      <c r="AW14" s="74"/>
      <c r="AX14" s="74">
        <f t="shared" si="9"/>
        <v>0</v>
      </c>
      <c r="AY14" s="74">
        <f t="shared" si="10"/>
        <v>0</v>
      </c>
    </row>
    <row r="15" spans="1:51" ht="16.149999999999999" customHeight="1" x14ac:dyDescent="0.2">
      <c r="A15" s="54">
        <v>9</v>
      </c>
      <c r="B15" s="55" t="s">
        <v>14</v>
      </c>
      <c r="C15" s="271">
        <f>'8_2.1.18 SIS'!AO15</f>
        <v>0</v>
      </c>
      <c r="D15" s="56">
        <f>'Source Data'!H15</f>
        <v>4548.7366413720365</v>
      </c>
      <c r="E15" s="74">
        <f t="shared" si="11"/>
        <v>0</v>
      </c>
      <c r="F15" s="290"/>
      <c r="G15" s="56">
        <f>'Source Data'!I15</f>
        <v>606.55190779573797</v>
      </c>
      <c r="H15" s="74">
        <f t="shared" si="12"/>
        <v>0</v>
      </c>
      <c r="I15" s="290"/>
      <c r="J15" s="56">
        <f>'Source Data'!J15</f>
        <v>165.42324758065581</v>
      </c>
      <c r="K15" s="74">
        <f t="shared" si="13"/>
        <v>0</v>
      </c>
      <c r="L15" s="290"/>
      <c r="M15" s="56">
        <f>'Source Data'!K15</f>
        <v>4135.5811895163952</v>
      </c>
      <c r="N15" s="74">
        <f t="shared" si="14"/>
        <v>0</v>
      </c>
      <c r="O15" s="290"/>
      <c r="P15" s="56">
        <f>'Source Data'!L15</f>
        <v>1654.2324758065579</v>
      </c>
      <c r="Q15" s="74">
        <f t="shared" si="15"/>
        <v>0</v>
      </c>
      <c r="R15" s="93">
        <v>0</v>
      </c>
      <c r="S15" s="56"/>
      <c r="T15" s="56"/>
      <c r="U15" s="57">
        <f t="shared" si="1"/>
        <v>0</v>
      </c>
      <c r="V15" s="93">
        <f t="shared" si="2"/>
        <v>0</v>
      </c>
      <c r="W15" s="74">
        <f t="shared" si="16"/>
        <v>0</v>
      </c>
      <c r="X15" s="93">
        <f t="shared" si="17"/>
        <v>0</v>
      </c>
      <c r="Y15" s="56">
        <f>'[1]GEO Prep'!$G15</f>
        <v>0</v>
      </c>
      <c r="Z15" s="93">
        <f t="shared" si="18"/>
        <v>0</v>
      </c>
      <c r="AA15" s="56"/>
      <c r="AB15" s="56">
        <f t="shared" si="19"/>
        <v>0</v>
      </c>
      <c r="AC15" s="93">
        <f t="shared" si="20"/>
        <v>0</v>
      </c>
      <c r="AD15" s="97">
        <f t="shared" si="3"/>
        <v>0</v>
      </c>
      <c r="AE15" s="75">
        <f>'Source Data'!N15</f>
        <v>5094</v>
      </c>
      <c r="AF15" s="90">
        <f t="shared" si="4"/>
        <v>0</v>
      </c>
      <c r="AG15" s="271"/>
      <c r="AH15" s="75">
        <f t="shared" si="21"/>
        <v>0</v>
      </c>
      <c r="AI15" s="271"/>
      <c r="AJ15" s="77">
        <f t="shared" si="5"/>
        <v>0</v>
      </c>
      <c r="AK15" s="76">
        <f t="shared" si="6"/>
        <v>0</v>
      </c>
      <c r="AL15" s="90">
        <f t="shared" si="22"/>
        <v>0</v>
      </c>
      <c r="AM15" s="79">
        <f t="shared" si="23"/>
        <v>0</v>
      </c>
      <c r="AN15" s="90">
        <f t="shared" si="24"/>
        <v>0</v>
      </c>
      <c r="AO15" s="56">
        <f>'[1]GEO Prep'!$M15</f>
        <v>0</v>
      </c>
      <c r="AP15" s="90">
        <f t="shared" si="25"/>
        <v>0</v>
      </c>
      <c r="AQ15" s="77"/>
      <c r="AR15" s="77">
        <f t="shared" si="26"/>
        <v>0</v>
      </c>
      <c r="AS15" s="90">
        <f t="shared" si="27"/>
        <v>0</v>
      </c>
      <c r="AT15" s="78">
        <f t="shared" si="7"/>
        <v>0</v>
      </c>
      <c r="AU15" s="87">
        <f t="shared" si="8"/>
        <v>0</v>
      </c>
      <c r="AV15" s="116"/>
      <c r="AW15" s="74"/>
      <c r="AX15" s="74">
        <f t="shared" si="9"/>
        <v>0</v>
      </c>
      <c r="AY15" s="74">
        <f t="shared" si="10"/>
        <v>0</v>
      </c>
    </row>
    <row r="16" spans="1:51" ht="16.149999999999999" customHeight="1" x14ac:dyDescent="0.2">
      <c r="A16" s="49">
        <v>10</v>
      </c>
      <c r="B16" s="50" t="s">
        <v>15</v>
      </c>
      <c r="C16" s="272">
        <f>'8_2.1.18 SIS'!AO16</f>
        <v>0</v>
      </c>
      <c r="D16" s="51">
        <f>'Source Data'!H16</f>
        <v>3450.3968616043203</v>
      </c>
      <c r="E16" s="80">
        <f t="shared" si="11"/>
        <v>0</v>
      </c>
      <c r="F16" s="291"/>
      <c r="G16" s="51">
        <f>'Source Data'!I16</f>
        <v>486.95555408614769</v>
      </c>
      <c r="H16" s="80">
        <f t="shared" si="12"/>
        <v>0</v>
      </c>
      <c r="I16" s="291"/>
      <c r="J16" s="51">
        <f>'Source Data'!J16</f>
        <v>132.806060205313</v>
      </c>
      <c r="K16" s="80">
        <f t="shared" si="13"/>
        <v>0</v>
      </c>
      <c r="L16" s="291"/>
      <c r="M16" s="51">
        <f>'Source Data'!K16</f>
        <v>3320.1515051328256</v>
      </c>
      <c r="N16" s="80">
        <f t="shared" si="14"/>
        <v>0</v>
      </c>
      <c r="O16" s="291"/>
      <c r="P16" s="51">
        <f>'Source Data'!L16</f>
        <v>1328.06060205313</v>
      </c>
      <c r="Q16" s="80">
        <f t="shared" si="15"/>
        <v>0</v>
      </c>
      <c r="R16" s="94">
        <v>0</v>
      </c>
      <c r="S16" s="51"/>
      <c r="T16" s="51"/>
      <c r="U16" s="52">
        <f t="shared" si="1"/>
        <v>0</v>
      </c>
      <c r="V16" s="94">
        <f t="shared" si="2"/>
        <v>0</v>
      </c>
      <c r="W16" s="80">
        <f t="shared" si="16"/>
        <v>0</v>
      </c>
      <c r="X16" s="94">
        <f t="shared" si="17"/>
        <v>0</v>
      </c>
      <c r="Y16" s="51">
        <f>'[1]GEO Prep'!$G16</f>
        <v>0</v>
      </c>
      <c r="Z16" s="94">
        <f t="shared" si="18"/>
        <v>0</v>
      </c>
      <c r="AA16" s="53"/>
      <c r="AB16" s="51">
        <f t="shared" si="19"/>
        <v>0</v>
      </c>
      <c r="AC16" s="95">
        <f t="shared" si="20"/>
        <v>0</v>
      </c>
      <c r="AD16" s="95">
        <f t="shared" si="3"/>
        <v>0</v>
      </c>
      <c r="AE16" s="71">
        <f>'Source Data'!N16</f>
        <v>7747</v>
      </c>
      <c r="AF16" s="91">
        <f t="shared" si="4"/>
        <v>0</v>
      </c>
      <c r="AG16" s="272"/>
      <c r="AH16" s="71">
        <f t="shared" si="21"/>
        <v>0</v>
      </c>
      <c r="AI16" s="272"/>
      <c r="AJ16" s="72">
        <f t="shared" si="5"/>
        <v>0</v>
      </c>
      <c r="AK16" s="73">
        <f t="shared" si="6"/>
        <v>0</v>
      </c>
      <c r="AL16" s="91">
        <f t="shared" si="22"/>
        <v>0</v>
      </c>
      <c r="AM16" s="82">
        <f t="shared" si="23"/>
        <v>0</v>
      </c>
      <c r="AN16" s="91">
        <f t="shared" si="24"/>
        <v>0</v>
      </c>
      <c r="AO16" s="51">
        <f>'[1]GEO Prep'!$M16</f>
        <v>0</v>
      </c>
      <c r="AP16" s="91">
        <f t="shared" si="25"/>
        <v>0</v>
      </c>
      <c r="AQ16" s="72"/>
      <c r="AR16" s="72">
        <f t="shared" si="26"/>
        <v>0</v>
      </c>
      <c r="AS16" s="91">
        <f t="shared" si="27"/>
        <v>0</v>
      </c>
      <c r="AT16" s="81">
        <f t="shared" si="7"/>
        <v>0</v>
      </c>
      <c r="AU16" s="88">
        <f t="shared" si="8"/>
        <v>0</v>
      </c>
      <c r="AV16" s="116"/>
      <c r="AW16" s="80"/>
      <c r="AX16" s="80">
        <f t="shared" si="9"/>
        <v>0</v>
      </c>
      <c r="AY16" s="80">
        <f t="shared" si="10"/>
        <v>0</v>
      </c>
    </row>
    <row r="17" spans="1:51" ht="16.149999999999999" customHeight="1" x14ac:dyDescent="0.2">
      <c r="A17" s="58">
        <v>11</v>
      </c>
      <c r="B17" s="59" t="s">
        <v>16</v>
      </c>
      <c r="C17" s="270">
        <f>'8_2.1.18 SIS'!AO17</f>
        <v>0</v>
      </c>
      <c r="D17" s="60">
        <f>'Source Data'!H17</f>
        <v>5710.1347819377015</v>
      </c>
      <c r="E17" s="65">
        <f t="shared" si="11"/>
        <v>0</v>
      </c>
      <c r="F17" s="289"/>
      <c r="G17" s="60">
        <f>'Source Data'!I17</f>
        <v>720.86562862338462</v>
      </c>
      <c r="H17" s="65">
        <f t="shared" si="12"/>
        <v>0</v>
      </c>
      <c r="I17" s="289"/>
      <c r="J17" s="60">
        <f>'Source Data'!J17</f>
        <v>196.59971689728673</v>
      </c>
      <c r="K17" s="65">
        <f t="shared" si="13"/>
        <v>0</v>
      </c>
      <c r="L17" s="289"/>
      <c r="M17" s="60">
        <f>'Source Data'!K17</f>
        <v>4914.9929224321686</v>
      </c>
      <c r="N17" s="65">
        <f t="shared" si="14"/>
        <v>0</v>
      </c>
      <c r="O17" s="289"/>
      <c r="P17" s="60">
        <f>'Source Data'!L17</f>
        <v>1965.9971689728673</v>
      </c>
      <c r="Q17" s="65">
        <f t="shared" si="15"/>
        <v>0</v>
      </c>
      <c r="R17" s="92">
        <v>0</v>
      </c>
      <c r="S17" s="60"/>
      <c r="T17" s="60"/>
      <c r="U17" s="61">
        <f t="shared" si="1"/>
        <v>0</v>
      </c>
      <c r="V17" s="92">
        <f t="shared" si="2"/>
        <v>0</v>
      </c>
      <c r="W17" s="65">
        <f t="shared" si="16"/>
        <v>0</v>
      </c>
      <c r="X17" s="92">
        <f t="shared" si="17"/>
        <v>0</v>
      </c>
      <c r="Y17" s="60">
        <f>'[1]GEO Prep'!$G17</f>
        <v>0</v>
      </c>
      <c r="Z17" s="92">
        <f t="shared" si="18"/>
        <v>0</v>
      </c>
      <c r="AA17" s="60"/>
      <c r="AB17" s="60">
        <f t="shared" si="19"/>
        <v>0</v>
      </c>
      <c r="AC17" s="92">
        <f t="shared" si="20"/>
        <v>0</v>
      </c>
      <c r="AD17" s="96">
        <f t="shared" si="3"/>
        <v>0</v>
      </c>
      <c r="AE17" s="66">
        <f>'Source Data'!N17</f>
        <v>3310</v>
      </c>
      <c r="AF17" s="89">
        <f t="shared" si="4"/>
        <v>0</v>
      </c>
      <c r="AG17" s="270"/>
      <c r="AH17" s="66">
        <f t="shared" si="21"/>
        <v>0</v>
      </c>
      <c r="AI17" s="270"/>
      <c r="AJ17" s="68">
        <f t="shared" si="5"/>
        <v>0</v>
      </c>
      <c r="AK17" s="67">
        <f t="shared" si="6"/>
        <v>0</v>
      </c>
      <c r="AL17" s="89">
        <f t="shared" si="22"/>
        <v>0</v>
      </c>
      <c r="AM17" s="70">
        <f t="shared" si="23"/>
        <v>0</v>
      </c>
      <c r="AN17" s="89">
        <f t="shared" si="24"/>
        <v>0</v>
      </c>
      <c r="AO17" s="60">
        <f>'[1]GEO Prep'!$M17</f>
        <v>0</v>
      </c>
      <c r="AP17" s="89">
        <f t="shared" si="25"/>
        <v>0</v>
      </c>
      <c r="AQ17" s="68"/>
      <c r="AR17" s="68">
        <f t="shared" si="26"/>
        <v>0</v>
      </c>
      <c r="AS17" s="89">
        <f t="shared" si="27"/>
        <v>0</v>
      </c>
      <c r="AT17" s="69">
        <f t="shared" si="7"/>
        <v>0</v>
      </c>
      <c r="AU17" s="86">
        <f t="shared" si="8"/>
        <v>0</v>
      </c>
      <c r="AV17" s="116"/>
      <c r="AW17" s="65"/>
      <c r="AX17" s="65">
        <f t="shared" si="9"/>
        <v>0</v>
      </c>
      <c r="AY17" s="65">
        <f t="shared" si="10"/>
        <v>0</v>
      </c>
    </row>
    <row r="18" spans="1:51" ht="16.149999999999999" customHeight="1" x14ac:dyDescent="0.2">
      <c r="A18" s="54">
        <v>12</v>
      </c>
      <c r="B18" s="55" t="s">
        <v>17</v>
      </c>
      <c r="C18" s="271">
        <f>'8_2.1.18 SIS'!AO18</f>
        <v>0</v>
      </c>
      <c r="D18" s="56">
        <f>'Source Data'!H18</f>
        <v>2970.5124583417528</v>
      </c>
      <c r="E18" s="74">
        <f t="shared" si="11"/>
        <v>0</v>
      </c>
      <c r="F18" s="290"/>
      <c r="G18" s="56">
        <f>'Source Data'!I18</f>
        <v>374.0615666318472</v>
      </c>
      <c r="H18" s="74">
        <f t="shared" si="12"/>
        <v>0</v>
      </c>
      <c r="I18" s="290"/>
      <c r="J18" s="56">
        <f>'Source Data'!J18</f>
        <v>102.01679089959471</v>
      </c>
      <c r="K18" s="74">
        <f t="shared" si="13"/>
        <v>0</v>
      </c>
      <c r="L18" s="290"/>
      <c r="M18" s="56">
        <f>'Source Data'!K18</f>
        <v>2550.4197724898677</v>
      </c>
      <c r="N18" s="74">
        <f t="shared" si="14"/>
        <v>0</v>
      </c>
      <c r="O18" s="290"/>
      <c r="P18" s="56">
        <f>'Source Data'!L18</f>
        <v>1020.1679089959471</v>
      </c>
      <c r="Q18" s="74">
        <f t="shared" si="15"/>
        <v>0</v>
      </c>
      <c r="R18" s="93">
        <v>0</v>
      </c>
      <c r="S18" s="56"/>
      <c r="T18" s="56"/>
      <c r="U18" s="57">
        <f t="shared" si="1"/>
        <v>0</v>
      </c>
      <c r="V18" s="93">
        <f t="shared" si="2"/>
        <v>0</v>
      </c>
      <c r="W18" s="74">
        <f t="shared" si="16"/>
        <v>0</v>
      </c>
      <c r="X18" s="93">
        <f t="shared" si="17"/>
        <v>0</v>
      </c>
      <c r="Y18" s="56">
        <f>'[1]GEO Prep'!$G18</f>
        <v>0</v>
      </c>
      <c r="Z18" s="93">
        <f t="shared" si="18"/>
        <v>0</v>
      </c>
      <c r="AA18" s="56"/>
      <c r="AB18" s="56">
        <f t="shared" si="19"/>
        <v>0</v>
      </c>
      <c r="AC18" s="93">
        <f t="shared" si="20"/>
        <v>0</v>
      </c>
      <c r="AD18" s="97">
        <f t="shared" si="3"/>
        <v>0</v>
      </c>
      <c r="AE18" s="75">
        <f>'Source Data'!N18</f>
        <v>6410</v>
      </c>
      <c r="AF18" s="90">
        <f t="shared" si="4"/>
        <v>0</v>
      </c>
      <c r="AG18" s="271"/>
      <c r="AH18" s="75">
        <f t="shared" si="21"/>
        <v>0</v>
      </c>
      <c r="AI18" s="271"/>
      <c r="AJ18" s="77">
        <f t="shared" si="5"/>
        <v>0</v>
      </c>
      <c r="AK18" s="76">
        <f t="shared" si="6"/>
        <v>0</v>
      </c>
      <c r="AL18" s="90">
        <f t="shared" si="22"/>
        <v>0</v>
      </c>
      <c r="AM18" s="79">
        <f t="shared" si="23"/>
        <v>0</v>
      </c>
      <c r="AN18" s="90">
        <f t="shared" si="24"/>
        <v>0</v>
      </c>
      <c r="AO18" s="56">
        <f>'[1]GEO Prep'!$M18</f>
        <v>0</v>
      </c>
      <c r="AP18" s="90">
        <f t="shared" si="25"/>
        <v>0</v>
      </c>
      <c r="AQ18" s="77"/>
      <c r="AR18" s="77">
        <f t="shared" si="26"/>
        <v>0</v>
      </c>
      <c r="AS18" s="90">
        <f t="shared" si="27"/>
        <v>0</v>
      </c>
      <c r="AT18" s="78">
        <f t="shared" si="7"/>
        <v>0</v>
      </c>
      <c r="AU18" s="87">
        <f t="shared" si="8"/>
        <v>0</v>
      </c>
      <c r="AV18" s="116"/>
      <c r="AW18" s="74"/>
      <c r="AX18" s="74">
        <f t="shared" si="9"/>
        <v>0</v>
      </c>
      <c r="AY18" s="74">
        <f t="shared" si="10"/>
        <v>0</v>
      </c>
    </row>
    <row r="19" spans="1:51" ht="16.149999999999999" customHeight="1" x14ac:dyDescent="0.2">
      <c r="A19" s="54">
        <v>13</v>
      </c>
      <c r="B19" s="55" t="s">
        <v>18</v>
      </c>
      <c r="C19" s="271">
        <f>'8_2.1.18 SIS'!AO19</f>
        <v>0</v>
      </c>
      <c r="D19" s="56">
        <f>'Source Data'!H19</f>
        <v>5498.1587066365764</v>
      </c>
      <c r="E19" s="74">
        <f t="shared" si="11"/>
        <v>0</v>
      </c>
      <c r="F19" s="290"/>
      <c r="G19" s="56">
        <f>'Source Data'!I19</f>
        <v>725.51734025343501</v>
      </c>
      <c r="H19" s="74">
        <f t="shared" si="12"/>
        <v>0</v>
      </c>
      <c r="I19" s="290"/>
      <c r="J19" s="56">
        <f>'Source Data'!J19</f>
        <v>197.86836552366407</v>
      </c>
      <c r="K19" s="74">
        <f t="shared" si="13"/>
        <v>0</v>
      </c>
      <c r="L19" s="290"/>
      <c r="M19" s="56">
        <f>'Source Data'!K19</f>
        <v>4946.7091380916027</v>
      </c>
      <c r="N19" s="74">
        <f t="shared" si="14"/>
        <v>0</v>
      </c>
      <c r="O19" s="290"/>
      <c r="P19" s="56">
        <f>'Source Data'!L19</f>
        <v>1978.6836552366412</v>
      </c>
      <c r="Q19" s="74">
        <f t="shared" si="15"/>
        <v>0</v>
      </c>
      <c r="R19" s="93">
        <v>0</v>
      </c>
      <c r="S19" s="56"/>
      <c r="T19" s="56"/>
      <c r="U19" s="57">
        <f t="shared" si="1"/>
        <v>0</v>
      </c>
      <c r="V19" s="93">
        <f t="shared" si="2"/>
        <v>0</v>
      </c>
      <c r="W19" s="74">
        <f t="shared" si="16"/>
        <v>0</v>
      </c>
      <c r="X19" s="93">
        <f t="shared" si="17"/>
        <v>0</v>
      </c>
      <c r="Y19" s="56">
        <f>'[1]GEO Prep'!$G19</f>
        <v>0</v>
      </c>
      <c r="Z19" s="93">
        <f t="shared" si="18"/>
        <v>0</v>
      </c>
      <c r="AA19" s="56"/>
      <c r="AB19" s="56">
        <f t="shared" si="19"/>
        <v>0</v>
      </c>
      <c r="AC19" s="93">
        <f t="shared" si="20"/>
        <v>0</v>
      </c>
      <c r="AD19" s="97">
        <f t="shared" si="3"/>
        <v>0</v>
      </c>
      <c r="AE19" s="75">
        <f>'Source Data'!N19</f>
        <v>2773</v>
      </c>
      <c r="AF19" s="90">
        <f t="shared" si="4"/>
        <v>0</v>
      </c>
      <c r="AG19" s="271"/>
      <c r="AH19" s="75">
        <f t="shared" si="21"/>
        <v>0</v>
      </c>
      <c r="AI19" s="271"/>
      <c r="AJ19" s="77">
        <f t="shared" si="5"/>
        <v>0</v>
      </c>
      <c r="AK19" s="76">
        <f t="shared" si="6"/>
        <v>0</v>
      </c>
      <c r="AL19" s="90">
        <f t="shared" si="22"/>
        <v>0</v>
      </c>
      <c r="AM19" s="79">
        <f t="shared" si="23"/>
        <v>0</v>
      </c>
      <c r="AN19" s="90">
        <f t="shared" si="24"/>
        <v>0</v>
      </c>
      <c r="AO19" s="56">
        <f>'[1]GEO Prep'!$M19</f>
        <v>0</v>
      </c>
      <c r="AP19" s="90">
        <f t="shared" si="25"/>
        <v>0</v>
      </c>
      <c r="AQ19" s="77"/>
      <c r="AR19" s="77">
        <f t="shared" si="26"/>
        <v>0</v>
      </c>
      <c r="AS19" s="90">
        <f t="shared" si="27"/>
        <v>0</v>
      </c>
      <c r="AT19" s="78">
        <f t="shared" si="7"/>
        <v>0</v>
      </c>
      <c r="AU19" s="87">
        <f t="shared" si="8"/>
        <v>0</v>
      </c>
      <c r="AV19" s="116"/>
      <c r="AW19" s="74"/>
      <c r="AX19" s="74">
        <f t="shared" si="9"/>
        <v>0</v>
      </c>
      <c r="AY19" s="74">
        <f t="shared" si="10"/>
        <v>0</v>
      </c>
    </row>
    <row r="20" spans="1:51" ht="16.149999999999999" customHeight="1" x14ac:dyDescent="0.2">
      <c r="A20" s="54">
        <v>14</v>
      </c>
      <c r="B20" s="55" t="s">
        <v>19</v>
      </c>
      <c r="C20" s="271">
        <f>'8_2.1.18 SIS'!AO20</f>
        <v>0</v>
      </c>
      <c r="D20" s="56">
        <f>'Source Data'!H20</f>
        <v>5011.2312545353479</v>
      </c>
      <c r="E20" s="74">
        <f t="shared" si="11"/>
        <v>0</v>
      </c>
      <c r="F20" s="290"/>
      <c r="G20" s="56">
        <f>'Source Data'!I20</f>
        <v>644.89230424636412</v>
      </c>
      <c r="H20" s="74">
        <f t="shared" si="12"/>
        <v>0</v>
      </c>
      <c r="I20" s="290"/>
      <c r="J20" s="56">
        <f>'Source Data'!J20</f>
        <v>175.87971933991753</v>
      </c>
      <c r="K20" s="74">
        <f t="shared" si="13"/>
        <v>0</v>
      </c>
      <c r="L20" s="290"/>
      <c r="M20" s="56">
        <f>'Source Data'!K20</f>
        <v>4396.9929834979375</v>
      </c>
      <c r="N20" s="74">
        <f t="shared" si="14"/>
        <v>0</v>
      </c>
      <c r="O20" s="290"/>
      <c r="P20" s="56">
        <f>'Source Data'!L20</f>
        <v>1758.7971933991751</v>
      </c>
      <c r="Q20" s="74">
        <f t="shared" si="15"/>
        <v>0</v>
      </c>
      <c r="R20" s="93">
        <v>0</v>
      </c>
      <c r="S20" s="56"/>
      <c r="T20" s="56"/>
      <c r="U20" s="57">
        <f t="shared" si="1"/>
        <v>0</v>
      </c>
      <c r="V20" s="93">
        <f t="shared" si="2"/>
        <v>0</v>
      </c>
      <c r="W20" s="74">
        <f t="shared" si="16"/>
        <v>0</v>
      </c>
      <c r="X20" s="93">
        <f t="shared" si="17"/>
        <v>0</v>
      </c>
      <c r="Y20" s="56">
        <f>'[1]GEO Prep'!$G20</f>
        <v>0</v>
      </c>
      <c r="Z20" s="93">
        <f t="shared" si="18"/>
        <v>0</v>
      </c>
      <c r="AA20" s="56"/>
      <c r="AB20" s="56">
        <f t="shared" si="19"/>
        <v>0</v>
      </c>
      <c r="AC20" s="93">
        <f t="shared" si="20"/>
        <v>0</v>
      </c>
      <c r="AD20" s="97">
        <f t="shared" si="3"/>
        <v>0</v>
      </c>
      <c r="AE20" s="75">
        <f>'Source Data'!N20</f>
        <v>3207</v>
      </c>
      <c r="AF20" s="90">
        <f t="shared" si="4"/>
        <v>0</v>
      </c>
      <c r="AG20" s="271"/>
      <c r="AH20" s="75">
        <f t="shared" si="21"/>
        <v>0</v>
      </c>
      <c r="AI20" s="271"/>
      <c r="AJ20" s="77">
        <f t="shared" si="5"/>
        <v>0</v>
      </c>
      <c r="AK20" s="76">
        <f t="shared" si="6"/>
        <v>0</v>
      </c>
      <c r="AL20" s="90">
        <f t="shared" si="22"/>
        <v>0</v>
      </c>
      <c r="AM20" s="79">
        <f t="shared" si="23"/>
        <v>0</v>
      </c>
      <c r="AN20" s="90">
        <f t="shared" si="24"/>
        <v>0</v>
      </c>
      <c r="AO20" s="56">
        <f>'[1]GEO Prep'!$M20</f>
        <v>0</v>
      </c>
      <c r="AP20" s="90">
        <f t="shared" si="25"/>
        <v>0</v>
      </c>
      <c r="AQ20" s="77"/>
      <c r="AR20" s="77">
        <f t="shared" si="26"/>
        <v>0</v>
      </c>
      <c r="AS20" s="90">
        <f t="shared" si="27"/>
        <v>0</v>
      </c>
      <c r="AT20" s="78">
        <f t="shared" si="7"/>
        <v>0</v>
      </c>
      <c r="AU20" s="87">
        <f t="shared" si="8"/>
        <v>0</v>
      </c>
      <c r="AV20" s="116"/>
      <c r="AW20" s="74"/>
      <c r="AX20" s="74">
        <f t="shared" si="9"/>
        <v>0</v>
      </c>
      <c r="AY20" s="74">
        <f t="shared" si="10"/>
        <v>0</v>
      </c>
    </row>
    <row r="21" spans="1:51" ht="16.149999999999999" customHeight="1" x14ac:dyDescent="0.2">
      <c r="A21" s="49">
        <v>15</v>
      </c>
      <c r="B21" s="50" t="s">
        <v>20</v>
      </c>
      <c r="C21" s="272">
        <f>'8_2.1.18 SIS'!AO21</f>
        <v>0</v>
      </c>
      <c r="D21" s="51">
        <f>'Source Data'!H21</f>
        <v>5066.2622105753844</v>
      </c>
      <c r="E21" s="80">
        <f t="shared" si="11"/>
        <v>0</v>
      </c>
      <c r="F21" s="291"/>
      <c r="G21" s="51">
        <f>'Source Data'!I21</f>
        <v>701.0216863265847</v>
      </c>
      <c r="H21" s="80">
        <f t="shared" si="12"/>
        <v>0</v>
      </c>
      <c r="I21" s="291"/>
      <c r="J21" s="51">
        <f>'Source Data'!J21</f>
        <v>191.18773263452312</v>
      </c>
      <c r="K21" s="80">
        <f t="shared" si="13"/>
        <v>0</v>
      </c>
      <c r="L21" s="291"/>
      <c r="M21" s="51">
        <f>'Source Data'!K21</f>
        <v>4779.6933158630773</v>
      </c>
      <c r="N21" s="80">
        <f t="shared" si="14"/>
        <v>0</v>
      </c>
      <c r="O21" s="291"/>
      <c r="P21" s="51">
        <f>'Source Data'!L21</f>
        <v>1911.8773263452308</v>
      </c>
      <c r="Q21" s="80">
        <f t="shared" si="15"/>
        <v>0</v>
      </c>
      <c r="R21" s="94">
        <v>0</v>
      </c>
      <c r="S21" s="51"/>
      <c r="T21" s="51"/>
      <c r="U21" s="52">
        <f t="shared" si="1"/>
        <v>0</v>
      </c>
      <c r="V21" s="94">
        <f t="shared" si="2"/>
        <v>0</v>
      </c>
      <c r="W21" s="80">
        <f t="shared" si="16"/>
        <v>0</v>
      </c>
      <c r="X21" s="94">
        <f t="shared" si="17"/>
        <v>0</v>
      </c>
      <c r="Y21" s="51">
        <f>'[1]GEO Prep'!$G21</f>
        <v>0</v>
      </c>
      <c r="Z21" s="94">
        <f t="shared" si="18"/>
        <v>0</v>
      </c>
      <c r="AA21" s="53"/>
      <c r="AB21" s="51">
        <f t="shared" si="19"/>
        <v>0</v>
      </c>
      <c r="AC21" s="95">
        <f t="shared" si="20"/>
        <v>0</v>
      </c>
      <c r="AD21" s="95">
        <f t="shared" si="3"/>
        <v>0</v>
      </c>
      <c r="AE21" s="71">
        <f>'Source Data'!N21</f>
        <v>2896</v>
      </c>
      <c r="AF21" s="91">
        <f t="shared" si="4"/>
        <v>0</v>
      </c>
      <c r="AG21" s="272"/>
      <c r="AH21" s="71">
        <f t="shared" si="21"/>
        <v>0</v>
      </c>
      <c r="AI21" s="272"/>
      <c r="AJ21" s="72">
        <f t="shared" si="5"/>
        <v>0</v>
      </c>
      <c r="AK21" s="73">
        <f t="shared" si="6"/>
        <v>0</v>
      </c>
      <c r="AL21" s="91">
        <f t="shared" si="22"/>
        <v>0</v>
      </c>
      <c r="AM21" s="82">
        <f t="shared" si="23"/>
        <v>0</v>
      </c>
      <c r="AN21" s="91">
        <f t="shared" si="24"/>
        <v>0</v>
      </c>
      <c r="AO21" s="51">
        <f>'[1]GEO Prep'!$M21</f>
        <v>0</v>
      </c>
      <c r="AP21" s="91">
        <f t="shared" si="25"/>
        <v>0</v>
      </c>
      <c r="AQ21" s="72"/>
      <c r="AR21" s="72">
        <f t="shared" si="26"/>
        <v>0</v>
      </c>
      <c r="AS21" s="91">
        <f t="shared" si="27"/>
        <v>0</v>
      </c>
      <c r="AT21" s="81">
        <f t="shared" si="7"/>
        <v>0</v>
      </c>
      <c r="AU21" s="88">
        <f t="shared" si="8"/>
        <v>0</v>
      </c>
      <c r="AV21" s="116"/>
      <c r="AW21" s="80"/>
      <c r="AX21" s="80">
        <f t="shared" si="9"/>
        <v>0</v>
      </c>
      <c r="AY21" s="80">
        <f t="shared" si="10"/>
        <v>0</v>
      </c>
    </row>
    <row r="22" spans="1:51" ht="16.149999999999999" customHeight="1" x14ac:dyDescent="0.2">
      <c r="A22" s="58">
        <v>16</v>
      </c>
      <c r="B22" s="59" t="s">
        <v>21</v>
      </c>
      <c r="C22" s="270">
        <f>'8_2.1.18 SIS'!AO22</f>
        <v>0</v>
      </c>
      <c r="D22" s="60">
        <f>'Source Data'!H22</f>
        <v>2365.2515167166002</v>
      </c>
      <c r="E22" s="65">
        <f t="shared" si="11"/>
        <v>0</v>
      </c>
      <c r="F22" s="289"/>
      <c r="G22" s="60">
        <f>'Source Data'!I22</f>
        <v>332.11179417298291</v>
      </c>
      <c r="H22" s="65">
        <f t="shared" si="12"/>
        <v>0</v>
      </c>
      <c r="I22" s="289"/>
      <c r="J22" s="60">
        <f>'Source Data'!J22</f>
        <v>90.57594386535898</v>
      </c>
      <c r="K22" s="65">
        <f t="shared" si="13"/>
        <v>0</v>
      </c>
      <c r="L22" s="289"/>
      <c r="M22" s="60">
        <f>'Source Data'!K22</f>
        <v>2264.3985966339742</v>
      </c>
      <c r="N22" s="65">
        <f t="shared" si="14"/>
        <v>0</v>
      </c>
      <c r="O22" s="289"/>
      <c r="P22" s="60">
        <f>'Source Data'!L22</f>
        <v>905.75943865358965</v>
      </c>
      <c r="Q22" s="65">
        <f t="shared" si="15"/>
        <v>0</v>
      </c>
      <c r="R22" s="92">
        <v>0</v>
      </c>
      <c r="S22" s="60"/>
      <c r="T22" s="60"/>
      <c r="U22" s="61">
        <f t="shared" si="1"/>
        <v>0</v>
      </c>
      <c r="V22" s="92">
        <f t="shared" si="2"/>
        <v>0</v>
      </c>
      <c r="W22" s="65">
        <f t="shared" si="16"/>
        <v>0</v>
      </c>
      <c r="X22" s="92">
        <f t="shared" si="17"/>
        <v>0</v>
      </c>
      <c r="Y22" s="60">
        <f>'[1]GEO Prep'!$G22</f>
        <v>0</v>
      </c>
      <c r="Z22" s="92">
        <f t="shared" si="18"/>
        <v>0</v>
      </c>
      <c r="AA22" s="60"/>
      <c r="AB22" s="60">
        <f t="shared" si="19"/>
        <v>0</v>
      </c>
      <c r="AC22" s="92">
        <f t="shared" si="20"/>
        <v>0</v>
      </c>
      <c r="AD22" s="96">
        <f t="shared" si="3"/>
        <v>0</v>
      </c>
      <c r="AE22" s="66">
        <f>'Source Data'!N22</f>
        <v>11958</v>
      </c>
      <c r="AF22" s="89">
        <f t="shared" si="4"/>
        <v>0</v>
      </c>
      <c r="AG22" s="270"/>
      <c r="AH22" s="66">
        <f t="shared" si="21"/>
        <v>0</v>
      </c>
      <c r="AI22" s="270"/>
      <c r="AJ22" s="68">
        <f t="shared" si="5"/>
        <v>0</v>
      </c>
      <c r="AK22" s="67">
        <f t="shared" si="6"/>
        <v>0</v>
      </c>
      <c r="AL22" s="89">
        <f t="shared" si="22"/>
        <v>0</v>
      </c>
      <c r="AM22" s="70">
        <f t="shared" si="23"/>
        <v>0</v>
      </c>
      <c r="AN22" s="89">
        <f t="shared" si="24"/>
        <v>0</v>
      </c>
      <c r="AO22" s="60">
        <f>'[1]GEO Prep'!$M22</f>
        <v>0</v>
      </c>
      <c r="AP22" s="89">
        <f t="shared" si="25"/>
        <v>0</v>
      </c>
      <c r="AQ22" s="68"/>
      <c r="AR22" s="68">
        <f t="shared" si="26"/>
        <v>0</v>
      </c>
      <c r="AS22" s="89">
        <f t="shared" si="27"/>
        <v>0</v>
      </c>
      <c r="AT22" s="69">
        <f t="shared" si="7"/>
        <v>0</v>
      </c>
      <c r="AU22" s="86">
        <f t="shared" si="8"/>
        <v>0</v>
      </c>
      <c r="AV22" s="116"/>
      <c r="AW22" s="65"/>
      <c r="AX22" s="65">
        <f t="shared" si="9"/>
        <v>0</v>
      </c>
      <c r="AY22" s="65">
        <f t="shared" si="10"/>
        <v>0</v>
      </c>
    </row>
    <row r="23" spans="1:51" ht="16.149999999999999" customHeight="1" x14ac:dyDescent="0.2">
      <c r="A23" s="54">
        <v>17</v>
      </c>
      <c r="B23" s="55" t="s">
        <v>22</v>
      </c>
      <c r="C23" s="271">
        <f>'8_2.1.18 SIS'!AO23</f>
        <v>260</v>
      </c>
      <c r="D23" s="56">
        <f>'Source Data'!H23</f>
        <v>3197.8562864796509</v>
      </c>
      <c r="E23" s="74">
        <f t="shared" si="11"/>
        <v>831442.63448470924</v>
      </c>
      <c r="F23" s="290"/>
      <c r="G23" s="56">
        <f>'Source Data'!I23</f>
        <v>404.99760461581491</v>
      </c>
      <c r="H23" s="74">
        <f t="shared" si="12"/>
        <v>0</v>
      </c>
      <c r="I23" s="290"/>
      <c r="J23" s="56">
        <f>'Source Data'!J23</f>
        <v>110.45389216794953</v>
      </c>
      <c r="K23" s="74">
        <f t="shared" si="13"/>
        <v>0</v>
      </c>
      <c r="L23" s="290"/>
      <c r="M23" s="56">
        <f>'Source Data'!K23</f>
        <v>2761.3473041987377</v>
      </c>
      <c r="N23" s="74">
        <f t="shared" si="14"/>
        <v>0</v>
      </c>
      <c r="O23" s="290"/>
      <c r="P23" s="56">
        <f>'Source Data'!L23</f>
        <v>1104.5389216794952</v>
      </c>
      <c r="Q23" s="74">
        <f t="shared" si="15"/>
        <v>0</v>
      </c>
      <c r="R23" s="93">
        <v>1023338</v>
      </c>
      <c r="S23" s="56"/>
      <c r="T23" s="56"/>
      <c r="U23" s="57">
        <f t="shared" si="1"/>
        <v>0</v>
      </c>
      <c r="V23" s="93">
        <f t="shared" si="2"/>
        <v>1023338</v>
      </c>
      <c r="W23" s="74">
        <f t="shared" si="16"/>
        <v>-2558</v>
      </c>
      <c r="X23" s="93">
        <f t="shared" si="17"/>
        <v>1020780</v>
      </c>
      <c r="Y23" s="56">
        <f>'[1]GEO Prep'!$G23</f>
        <v>-3427</v>
      </c>
      <c r="Z23" s="93">
        <f t="shared" si="18"/>
        <v>1017353</v>
      </c>
      <c r="AA23" s="56"/>
      <c r="AB23" s="56">
        <f t="shared" si="19"/>
        <v>1017353</v>
      </c>
      <c r="AC23" s="93">
        <f t="shared" si="20"/>
        <v>84779</v>
      </c>
      <c r="AD23" s="97">
        <f t="shared" si="3"/>
        <v>1017353</v>
      </c>
      <c r="AE23" s="75">
        <f>'Source Data'!N23</f>
        <v>7667</v>
      </c>
      <c r="AF23" s="90">
        <f t="shared" si="4"/>
        <v>1993420</v>
      </c>
      <c r="AG23" s="271"/>
      <c r="AH23" s="75">
        <f>AG23*AE23</f>
        <v>0</v>
      </c>
      <c r="AI23" s="271"/>
      <c r="AJ23" s="77">
        <f t="shared" si="5"/>
        <v>0</v>
      </c>
      <c r="AK23" s="76">
        <f t="shared" si="6"/>
        <v>0</v>
      </c>
      <c r="AL23" s="90">
        <f t="shared" si="22"/>
        <v>1993420</v>
      </c>
      <c r="AM23" s="79">
        <f t="shared" si="23"/>
        <v>-4984</v>
      </c>
      <c r="AN23" s="90">
        <f t="shared" si="24"/>
        <v>1988436</v>
      </c>
      <c r="AO23" s="56">
        <f>'[1]GEO Prep'!$M23</f>
        <v>-3654</v>
      </c>
      <c r="AP23" s="90">
        <f t="shared" si="25"/>
        <v>1984782</v>
      </c>
      <c r="AQ23" s="77"/>
      <c r="AR23" s="77">
        <f t="shared" si="26"/>
        <v>1984782</v>
      </c>
      <c r="AS23" s="90">
        <f t="shared" si="27"/>
        <v>165399</v>
      </c>
      <c r="AT23" s="78">
        <f t="shared" si="7"/>
        <v>3002135</v>
      </c>
      <c r="AU23" s="87">
        <f t="shared" si="8"/>
        <v>250178</v>
      </c>
      <c r="AV23" s="116"/>
      <c r="AW23" s="74"/>
      <c r="AX23" s="74">
        <f t="shared" si="9"/>
        <v>4984</v>
      </c>
      <c r="AY23" s="74">
        <f t="shared" si="10"/>
        <v>4984</v>
      </c>
    </row>
    <row r="24" spans="1:51" ht="16.149999999999999" customHeight="1" x14ac:dyDescent="0.2">
      <c r="A24" s="54">
        <v>18</v>
      </c>
      <c r="B24" s="55" t="s">
        <v>23</v>
      </c>
      <c r="C24" s="271">
        <f>'8_2.1.18 SIS'!AO24</f>
        <v>0</v>
      </c>
      <c r="D24" s="56">
        <f>'Source Data'!H24</f>
        <v>5126.6533122919036</v>
      </c>
      <c r="E24" s="74">
        <f t="shared" si="11"/>
        <v>0</v>
      </c>
      <c r="F24" s="290"/>
      <c r="G24" s="56">
        <f>'Source Data'!I24</f>
        <v>689.43182714981469</v>
      </c>
      <c r="H24" s="74">
        <f t="shared" si="12"/>
        <v>0</v>
      </c>
      <c r="I24" s="290"/>
      <c r="J24" s="56">
        <f>'Source Data'!J24</f>
        <v>188.02686194994951</v>
      </c>
      <c r="K24" s="74">
        <f t="shared" si="13"/>
        <v>0</v>
      </c>
      <c r="L24" s="290"/>
      <c r="M24" s="56">
        <f>'Source Data'!K24</f>
        <v>4700.6715487487372</v>
      </c>
      <c r="N24" s="74">
        <f t="shared" si="14"/>
        <v>0</v>
      </c>
      <c r="O24" s="290"/>
      <c r="P24" s="56">
        <f>'Source Data'!L24</f>
        <v>0</v>
      </c>
      <c r="Q24" s="74">
        <f t="shared" si="15"/>
        <v>0</v>
      </c>
      <c r="R24" s="93">
        <v>0</v>
      </c>
      <c r="S24" s="56"/>
      <c r="T24" s="56"/>
      <c r="U24" s="57">
        <f t="shared" si="1"/>
        <v>0</v>
      </c>
      <c r="V24" s="93">
        <f t="shared" si="2"/>
        <v>0</v>
      </c>
      <c r="W24" s="74">
        <f t="shared" si="16"/>
        <v>0</v>
      </c>
      <c r="X24" s="93">
        <f t="shared" si="17"/>
        <v>0</v>
      </c>
      <c r="Y24" s="56">
        <f>'[1]GEO Prep'!$G24</f>
        <v>0</v>
      </c>
      <c r="Z24" s="93">
        <f t="shared" si="18"/>
        <v>0</v>
      </c>
      <c r="AA24" s="56"/>
      <c r="AB24" s="56">
        <f t="shared" si="19"/>
        <v>0</v>
      </c>
      <c r="AC24" s="93">
        <f t="shared" si="20"/>
        <v>0</v>
      </c>
      <c r="AD24" s="97">
        <f t="shared" si="3"/>
        <v>0</v>
      </c>
      <c r="AE24" s="75">
        <f>'Source Data'!N24</f>
        <v>3448</v>
      </c>
      <c r="AF24" s="90">
        <f t="shared" si="4"/>
        <v>0</v>
      </c>
      <c r="AG24" s="271"/>
      <c r="AH24" s="75">
        <f t="shared" si="21"/>
        <v>0</v>
      </c>
      <c r="AI24" s="271"/>
      <c r="AJ24" s="77">
        <f t="shared" si="5"/>
        <v>0</v>
      </c>
      <c r="AK24" s="76">
        <f t="shared" si="6"/>
        <v>0</v>
      </c>
      <c r="AL24" s="90">
        <f t="shared" si="22"/>
        <v>0</v>
      </c>
      <c r="AM24" s="79">
        <f t="shared" si="23"/>
        <v>0</v>
      </c>
      <c r="AN24" s="90">
        <f t="shared" si="24"/>
        <v>0</v>
      </c>
      <c r="AO24" s="56">
        <f>'[1]GEO Prep'!$M24</f>
        <v>0</v>
      </c>
      <c r="AP24" s="90">
        <f t="shared" si="25"/>
        <v>0</v>
      </c>
      <c r="AQ24" s="77"/>
      <c r="AR24" s="77">
        <f t="shared" si="26"/>
        <v>0</v>
      </c>
      <c r="AS24" s="90">
        <f t="shared" si="27"/>
        <v>0</v>
      </c>
      <c r="AT24" s="78">
        <f t="shared" si="7"/>
        <v>0</v>
      </c>
      <c r="AU24" s="87">
        <f t="shared" si="8"/>
        <v>0</v>
      </c>
      <c r="AV24" s="116"/>
      <c r="AW24" s="74"/>
      <c r="AX24" s="74">
        <f t="shared" si="9"/>
        <v>0</v>
      </c>
      <c r="AY24" s="74">
        <f t="shared" si="10"/>
        <v>0</v>
      </c>
    </row>
    <row r="25" spans="1:51" ht="16.149999999999999" customHeight="1" x14ac:dyDescent="0.2">
      <c r="A25" s="54">
        <v>19</v>
      </c>
      <c r="B25" s="55" t="s">
        <v>24</v>
      </c>
      <c r="C25" s="271">
        <f>'8_2.1.18 SIS'!AO25</f>
        <v>0</v>
      </c>
      <c r="D25" s="56">
        <f>'Source Data'!H25</f>
        <v>4518.921408734529</v>
      </c>
      <c r="E25" s="74">
        <f t="shared" si="11"/>
        <v>0</v>
      </c>
      <c r="F25" s="290"/>
      <c r="G25" s="56">
        <f>'Source Data'!I25</f>
        <v>604.6851220204918</v>
      </c>
      <c r="H25" s="74">
        <f t="shared" si="12"/>
        <v>0</v>
      </c>
      <c r="I25" s="290"/>
      <c r="J25" s="56">
        <f>'Source Data'!J25</f>
        <v>164.91412418740686</v>
      </c>
      <c r="K25" s="74">
        <f t="shared" si="13"/>
        <v>0</v>
      </c>
      <c r="L25" s="290"/>
      <c r="M25" s="56">
        <f>'Source Data'!K25</f>
        <v>4122.8531046851722</v>
      </c>
      <c r="N25" s="74">
        <f t="shared" si="14"/>
        <v>0</v>
      </c>
      <c r="O25" s="290"/>
      <c r="P25" s="56">
        <f>'Source Data'!L25</f>
        <v>1649.1412418740688</v>
      </c>
      <c r="Q25" s="74">
        <f t="shared" si="15"/>
        <v>0</v>
      </c>
      <c r="R25" s="93">
        <v>0</v>
      </c>
      <c r="S25" s="56"/>
      <c r="T25" s="56"/>
      <c r="U25" s="57">
        <f t="shared" si="1"/>
        <v>0</v>
      </c>
      <c r="V25" s="93">
        <f t="shared" si="2"/>
        <v>0</v>
      </c>
      <c r="W25" s="74">
        <f t="shared" si="16"/>
        <v>0</v>
      </c>
      <c r="X25" s="93">
        <f t="shared" si="17"/>
        <v>0</v>
      </c>
      <c r="Y25" s="56">
        <f>'[1]GEO Prep'!$G25</f>
        <v>0</v>
      </c>
      <c r="Z25" s="93">
        <f t="shared" si="18"/>
        <v>0</v>
      </c>
      <c r="AA25" s="56"/>
      <c r="AB25" s="56">
        <f t="shared" si="19"/>
        <v>0</v>
      </c>
      <c r="AC25" s="93">
        <f t="shared" si="20"/>
        <v>0</v>
      </c>
      <c r="AD25" s="97">
        <f t="shared" si="3"/>
        <v>0</v>
      </c>
      <c r="AE25" s="75">
        <f>'Source Data'!N25</f>
        <v>3382</v>
      </c>
      <c r="AF25" s="90">
        <f t="shared" si="4"/>
        <v>0</v>
      </c>
      <c r="AG25" s="271"/>
      <c r="AH25" s="75">
        <f t="shared" si="21"/>
        <v>0</v>
      </c>
      <c r="AI25" s="271"/>
      <c r="AJ25" s="77">
        <f t="shared" si="5"/>
        <v>0</v>
      </c>
      <c r="AK25" s="76">
        <f t="shared" si="6"/>
        <v>0</v>
      </c>
      <c r="AL25" s="90">
        <f t="shared" si="22"/>
        <v>0</v>
      </c>
      <c r="AM25" s="79">
        <f t="shared" si="23"/>
        <v>0</v>
      </c>
      <c r="AN25" s="90">
        <f t="shared" si="24"/>
        <v>0</v>
      </c>
      <c r="AO25" s="56">
        <f>'[1]GEO Prep'!$M25</f>
        <v>0</v>
      </c>
      <c r="AP25" s="90">
        <f t="shared" si="25"/>
        <v>0</v>
      </c>
      <c r="AQ25" s="77"/>
      <c r="AR25" s="77">
        <f t="shared" si="26"/>
        <v>0</v>
      </c>
      <c r="AS25" s="90">
        <f t="shared" si="27"/>
        <v>0</v>
      </c>
      <c r="AT25" s="78">
        <f t="shared" si="7"/>
        <v>0</v>
      </c>
      <c r="AU25" s="87">
        <f t="shared" si="8"/>
        <v>0</v>
      </c>
      <c r="AV25" s="116"/>
      <c r="AW25" s="74"/>
      <c r="AX25" s="74">
        <f t="shared" si="9"/>
        <v>0</v>
      </c>
      <c r="AY25" s="74">
        <f t="shared" si="10"/>
        <v>0</v>
      </c>
    </row>
    <row r="26" spans="1:51" ht="16.149999999999999" customHeight="1" x14ac:dyDescent="0.2">
      <c r="A26" s="49">
        <v>20</v>
      </c>
      <c r="B26" s="50" t="s">
        <v>25</v>
      </c>
      <c r="C26" s="272">
        <f>'8_2.1.18 SIS'!AO26</f>
        <v>0</v>
      </c>
      <c r="D26" s="51">
        <f>'Source Data'!H26</f>
        <v>4820.2540944128086</v>
      </c>
      <c r="E26" s="80">
        <f t="shared" si="11"/>
        <v>0</v>
      </c>
      <c r="F26" s="291"/>
      <c r="G26" s="51">
        <f>'Source Data'!I26</f>
        <v>694.558500770818</v>
      </c>
      <c r="H26" s="80">
        <f t="shared" si="12"/>
        <v>0</v>
      </c>
      <c r="I26" s="291"/>
      <c r="J26" s="51">
        <f>'Source Data'!J26</f>
        <v>189.42504566476853</v>
      </c>
      <c r="K26" s="80">
        <f t="shared" si="13"/>
        <v>0</v>
      </c>
      <c r="L26" s="291"/>
      <c r="M26" s="51">
        <f>'Source Data'!K26</f>
        <v>4735.6261416192137</v>
      </c>
      <c r="N26" s="80">
        <f t="shared" si="14"/>
        <v>0</v>
      </c>
      <c r="O26" s="291"/>
      <c r="P26" s="51">
        <f>'Source Data'!L26</f>
        <v>1894.2504566476853</v>
      </c>
      <c r="Q26" s="80">
        <f t="shared" si="15"/>
        <v>0</v>
      </c>
      <c r="R26" s="94">
        <v>0</v>
      </c>
      <c r="S26" s="51"/>
      <c r="T26" s="51"/>
      <c r="U26" s="52">
        <f t="shared" si="1"/>
        <v>0</v>
      </c>
      <c r="V26" s="94">
        <f t="shared" si="2"/>
        <v>0</v>
      </c>
      <c r="W26" s="80">
        <f t="shared" si="16"/>
        <v>0</v>
      </c>
      <c r="X26" s="94">
        <f t="shared" si="17"/>
        <v>0</v>
      </c>
      <c r="Y26" s="51">
        <f>'[1]GEO Prep'!$G26</f>
        <v>0</v>
      </c>
      <c r="Z26" s="94">
        <f t="shared" si="18"/>
        <v>0</v>
      </c>
      <c r="AA26" s="53"/>
      <c r="AB26" s="51">
        <f t="shared" si="19"/>
        <v>0</v>
      </c>
      <c r="AC26" s="95">
        <f t="shared" si="20"/>
        <v>0</v>
      </c>
      <c r="AD26" s="95">
        <f t="shared" si="3"/>
        <v>0</v>
      </c>
      <c r="AE26" s="71">
        <f>'Source Data'!N26</f>
        <v>2473</v>
      </c>
      <c r="AF26" s="91">
        <f t="shared" si="4"/>
        <v>0</v>
      </c>
      <c r="AG26" s="272"/>
      <c r="AH26" s="71">
        <f t="shared" si="21"/>
        <v>0</v>
      </c>
      <c r="AI26" s="272"/>
      <c r="AJ26" s="72">
        <f t="shared" si="5"/>
        <v>0</v>
      </c>
      <c r="AK26" s="73">
        <f t="shared" si="6"/>
        <v>0</v>
      </c>
      <c r="AL26" s="91">
        <f t="shared" si="22"/>
        <v>0</v>
      </c>
      <c r="AM26" s="82">
        <f t="shared" si="23"/>
        <v>0</v>
      </c>
      <c r="AN26" s="91">
        <f t="shared" si="24"/>
        <v>0</v>
      </c>
      <c r="AO26" s="51">
        <f>'[1]GEO Prep'!$M26</f>
        <v>0</v>
      </c>
      <c r="AP26" s="91">
        <f t="shared" si="25"/>
        <v>0</v>
      </c>
      <c r="AQ26" s="72"/>
      <c r="AR26" s="72">
        <f t="shared" si="26"/>
        <v>0</v>
      </c>
      <c r="AS26" s="91">
        <f t="shared" si="27"/>
        <v>0</v>
      </c>
      <c r="AT26" s="81">
        <f t="shared" si="7"/>
        <v>0</v>
      </c>
      <c r="AU26" s="88">
        <f t="shared" si="8"/>
        <v>0</v>
      </c>
      <c r="AV26" s="116"/>
      <c r="AW26" s="80"/>
      <c r="AX26" s="80">
        <f t="shared" si="9"/>
        <v>0</v>
      </c>
      <c r="AY26" s="80">
        <f t="shared" si="10"/>
        <v>0</v>
      </c>
    </row>
    <row r="27" spans="1:51" ht="16.149999999999999" customHeight="1" x14ac:dyDescent="0.2">
      <c r="A27" s="58">
        <v>21</v>
      </c>
      <c r="B27" s="59" t="s">
        <v>26</v>
      </c>
      <c r="C27" s="270">
        <f>'8_2.1.18 SIS'!AO27</f>
        <v>0</v>
      </c>
      <c r="D27" s="60">
        <f>'Source Data'!H27</f>
        <v>4964.0768196326962</v>
      </c>
      <c r="E27" s="65">
        <f t="shared" si="11"/>
        <v>0</v>
      </c>
      <c r="F27" s="289"/>
      <c r="G27" s="60">
        <f>'Source Data'!I27</f>
        <v>705.05691404533979</v>
      </c>
      <c r="H27" s="65">
        <f t="shared" si="12"/>
        <v>0</v>
      </c>
      <c r="I27" s="289"/>
      <c r="J27" s="60">
        <f>'Source Data'!J27</f>
        <v>192.28824928509266</v>
      </c>
      <c r="K27" s="65">
        <f t="shared" si="13"/>
        <v>0</v>
      </c>
      <c r="L27" s="289"/>
      <c r="M27" s="60">
        <f>'Source Data'!K27</f>
        <v>4807.2062321273152</v>
      </c>
      <c r="N27" s="65">
        <f t="shared" si="14"/>
        <v>0</v>
      </c>
      <c r="O27" s="289"/>
      <c r="P27" s="60">
        <f>'Source Data'!L27</f>
        <v>1922.8824928509262</v>
      </c>
      <c r="Q27" s="65">
        <f t="shared" si="15"/>
        <v>0</v>
      </c>
      <c r="R27" s="92">
        <v>0</v>
      </c>
      <c r="S27" s="60"/>
      <c r="T27" s="60"/>
      <c r="U27" s="61">
        <f t="shared" si="1"/>
        <v>0</v>
      </c>
      <c r="V27" s="92">
        <f t="shared" si="2"/>
        <v>0</v>
      </c>
      <c r="W27" s="65">
        <f t="shared" si="16"/>
        <v>0</v>
      </c>
      <c r="X27" s="92">
        <f t="shared" si="17"/>
        <v>0</v>
      </c>
      <c r="Y27" s="60">
        <f>'[1]GEO Prep'!$G27</f>
        <v>0</v>
      </c>
      <c r="Z27" s="92">
        <f t="shared" si="18"/>
        <v>0</v>
      </c>
      <c r="AA27" s="60"/>
      <c r="AB27" s="60">
        <f t="shared" si="19"/>
        <v>0</v>
      </c>
      <c r="AC27" s="92">
        <f t="shared" si="20"/>
        <v>0</v>
      </c>
      <c r="AD27" s="96">
        <f t="shared" si="3"/>
        <v>0</v>
      </c>
      <c r="AE27" s="66">
        <f>'Source Data'!N27</f>
        <v>2521</v>
      </c>
      <c r="AF27" s="89">
        <f t="shared" si="4"/>
        <v>0</v>
      </c>
      <c r="AG27" s="270"/>
      <c r="AH27" s="66">
        <f t="shared" si="21"/>
        <v>0</v>
      </c>
      <c r="AI27" s="270"/>
      <c r="AJ27" s="68">
        <f t="shared" si="5"/>
        <v>0</v>
      </c>
      <c r="AK27" s="67">
        <f t="shared" si="6"/>
        <v>0</v>
      </c>
      <c r="AL27" s="89">
        <f t="shared" si="22"/>
        <v>0</v>
      </c>
      <c r="AM27" s="70">
        <f t="shared" si="23"/>
        <v>0</v>
      </c>
      <c r="AN27" s="89">
        <f t="shared" si="24"/>
        <v>0</v>
      </c>
      <c r="AO27" s="60">
        <f>'[1]GEO Prep'!$M27</f>
        <v>0</v>
      </c>
      <c r="AP27" s="89">
        <f t="shared" si="25"/>
        <v>0</v>
      </c>
      <c r="AQ27" s="68"/>
      <c r="AR27" s="68">
        <f t="shared" si="26"/>
        <v>0</v>
      </c>
      <c r="AS27" s="89">
        <f t="shared" si="27"/>
        <v>0</v>
      </c>
      <c r="AT27" s="69">
        <f t="shared" si="7"/>
        <v>0</v>
      </c>
      <c r="AU27" s="86">
        <f t="shared" si="8"/>
        <v>0</v>
      </c>
      <c r="AV27" s="116"/>
      <c r="AW27" s="65"/>
      <c r="AX27" s="65">
        <f t="shared" si="9"/>
        <v>0</v>
      </c>
      <c r="AY27" s="65">
        <f t="shared" si="10"/>
        <v>0</v>
      </c>
    </row>
    <row r="28" spans="1:51" ht="16.149999999999999" customHeight="1" x14ac:dyDescent="0.2">
      <c r="A28" s="54">
        <v>22</v>
      </c>
      <c r="B28" s="55" t="s">
        <v>27</v>
      </c>
      <c r="C28" s="271">
        <f>'8_2.1.18 SIS'!AO28</f>
        <v>0</v>
      </c>
      <c r="D28" s="56">
        <f>'Source Data'!H28</f>
        <v>5299.8126353513471</v>
      </c>
      <c r="E28" s="74">
        <f t="shared" si="11"/>
        <v>0</v>
      </c>
      <c r="F28" s="290"/>
      <c r="G28" s="56">
        <f>'Source Data'!I28</f>
        <v>774.29658969861021</v>
      </c>
      <c r="H28" s="74">
        <f t="shared" si="12"/>
        <v>0</v>
      </c>
      <c r="I28" s="290"/>
      <c r="J28" s="56">
        <f>'Source Data'!J28</f>
        <v>211.17179719053001</v>
      </c>
      <c r="K28" s="74">
        <f t="shared" si="13"/>
        <v>0</v>
      </c>
      <c r="L28" s="290"/>
      <c r="M28" s="56">
        <f>'Source Data'!K28</f>
        <v>5279.2949297632513</v>
      </c>
      <c r="N28" s="74">
        <f t="shared" si="14"/>
        <v>0</v>
      </c>
      <c r="O28" s="290"/>
      <c r="P28" s="56">
        <f>'Source Data'!L28</f>
        <v>2111.7179719053006</v>
      </c>
      <c r="Q28" s="74">
        <f t="shared" si="15"/>
        <v>0</v>
      </c>
      <c r="R28" s="93">
        <v>0</v>
      </c>
      <c r="S28" s="56"/>
      <c r="T28" s="56"/>
      <c r="U28" s="57">
        <f t="shared" si="1"/>
        <v>0</v>
      </c>
      <c r="V28" s="93">
        <f t="shared" si="2"/>
        <v>0</v>
      </c>
      <c r="W28" s="74">
        <f t="shared" si="16"/>
        <v>0</v>
      </c>
      <c r="X28" s="93">
        <f t="shared" si="17"/>
        <v>0</v>
      </c>
      <c r="Y28" s="56">
        <f>'[1]GEO Prep'!$G28</f>
        <v>0</v>
      </c>
      <c r="Z28" s="93">
        <f t="shared" si="18"/>
        <v>0</v>
      </c>
      <c r="AA28" s="56"/>
      <c r="AB28" s="56">
        <f t="shared" si="19"/>
        <v>0</v>
      </c>
      <c r="AC28" s="93">
        <f t="shared" si="20"/>
        <v>0</v>
      </c>
      <c r="AD28" s="97">
        <f t="shared" si="3"/>
        <v>0</v>
      </c>
      <c r="AE28" s="75">
        <f>'Source Data'!N28</f>
        <v>1782</v>
      </c>
      <c r="AF28" s="90">
        <f t="shared" si="4"/>
        <v>0</v>
      </c>
      <c r="AG28" s="271"/>
      <c r="AH28" s="75">
        <f t="shared" si="21"/>
        <v>0</v>
      </c>
      <c r="AI28" s="271"/>
      <c r="AJ28" s="77">
        <f t="shared" si="5"/>
        <v>0</v>
      </c>
      <c r="AK28" s="76">
        <f t="shared" si="6"/>
        <v>0</v>
      </c>
      <c r="AL28" s="90">
        <f t="shared" si="22"/>
        <v>0</v>
      </c>
      <c r="AM28" s="79">
        <f t="shared" si="23"/>
        <v>0</v>
      </c>
      <c r="AN28" s="90">
        <f t="shared" si="24"/>
        <v>0</v>
      </c>
      <c r="AO28" s="56">
        <f>'[1]GEO Prep'!$M28</f>
        <v>0</v>
      </c>
      <c r="AP28" s="90">
        <f t="shared" si="25"/>
        <v>0</v>
      </c>
      <c r="AQ28" s="77"/>
      <c r="AR28" s="77">
        <f t="shared" si="26"/>
        <v>0</v>
      </c>
      <c r="AS28" s="90">
        <f t="shared" si="27"/>
        <v>0</v>
      </c>
      <c r="AT28" s="78">
        <f t="shared" si="7"/>
        <v>0</v>
      </c>
      <c r="AU28" s="87">
        <f t="shared" si="8"/>
        <v>0</v>
      </c>
      <c r="AV28" s="116"/>
      <c r="AW28" s="74"/>
      <c r="AX28" s="74">
        <f t="shared" si="9"/>
        <v>0</v>
      </c>
      <c r="AY28" s="74">
        <f t="shared" si="10"/>
        <v>0</v>
      </c>
    </row>
    <row r="29" spans="1:51" ht="16.149999999999999" customHeight="1" x14ac:dyDescent="0.2">
      <c r="A29" s="54">
        <v>23</v>
      </c>
      <c r="B29" s="55" t="s">
        <v>28</v>
      </c>
      <c r="C29" s="271">
        <f>'8_2.1.18 SIS'!AO29</f>
        <v>0</v>
      </c>
      <c r="D29" s="56">
        <f>'Source Data'!H29</f>
        <v>4847.3597582819802</v>
      </c>
      <c r="E29" s="74">
        <f t="shared" si="11"/>
        <v>0</v>
      </c>
      <c r="F29" s="290"/>
      <c r="G29" s="56">
        <f>'Source Data'!I29</f>
        <v>643.90858310125191</v>
      </c>
      <c r="H29" s="74">
        <f t="shared" si="12"/>
        <v>0</v>
      </c>
      <c r="I29" s="290"/>
      <c r="J29" s="56">
        <f>'Source Data'!J29</f>
        <v>175.61143175488689</v>
      </c>
      <c r="K29" s="74">
        <f t="shared" si="13"/>
        <v>0</v>
      </c>
      <c r="L29" s="290"/>
      <c r="M29" s="56">
        <f>'Source Data'!K29</f>
        <v>4390.2857938721727</v>
      </c>
      <c r="N29" s="74">
        <f t="shared" si="14"/>
        <v>0</v>
      </c>
      <c r="O29" s="290"/>
      <c r="P29" s="56">
        <f>'Source Data'!L29</f>
        <v>1756.1143175488689</v>
      </c>
      <c r="Q29" s="74">
        <f t="shared" si="15"/>
        <v>0</v>
      </c>
      <c r="R29" s="93">
        <v>0</v>
      </c>
      <c r="S29" s="56"/>
      <c r="T29" s="56"/>
      <c r="U29" s="57">
        <f t="shared" si="1"/>
        <v>0</v>
      </c>
      <c r="V29" s="93">
        <f t="shared" si="2"/>
        <v>0</v>
      </c>
      <c r="W29" s="74">
        <f t="shared" si="16"/>
        <v>0</v>
      </c>
      <c r="X29" s="93">
        <f t="shared" si="17"/>
        <v>0</v>
      </c>
      <c r="Y29" s="56">
        <f>'[1]GEO Prep'!$G29</f>
        <v>0</v>
      </c>
      <c r="Z29" s="93">
        <f t="shared" si="18"/>
        <v>0</v>
      </c>
      <c r="AA29" s="56"/>
      <c r="AB29" s="56">
        <f t="shared" si="19"/>
        <v>0</v>
      </c>
      <c r="AC29" s="93">
        <f t="shared" si="20"/>
        <v>0</v>
      </c>
      <c r="AD29" s="97">
        <f t="shared" si="3"/>
        <v>0</v>
      </c>
      <c r="AE29" s="75">
        <f>'Source Data'!N29</f>
        <v>3371</v>
      </c>
      <c r="AF29" s="90">
        <f t="shared" si="4"/>
        <v>0</v>
      </c>
      <c r="AG29" s="271"/>
      <c r="AH29" s="75">
        <f t="shared" si="21"/>
        <v>0</v>
      </c>
      <c r="AI29" s="271"/>
      <c r="AJ29" s="77">
        <f t="shared" si="5"/>
        <v>0</v>
      </c>
      <c r="AK29" s="76">
        <f t="shared" si="6"/>
        <v>0</v>
      </c>
      <c r="AL29" s="90">
        <f t="shared" si="22"/>
        <v>0</v>
      </c>
      <c r="AM29" s="79">
        <f t="shared" si="23"/>
        <v>0</v>
      </c>
      <c r="AN29" s="90">
        <f t="shared" si="24"/>
        <v>0</v>
      </c>
      <c r="AO29" s="56">
        <f>'[1]GEO Prep'!$M29</f>
        <v>0</v>
      </c>
      <c r="AP29" s="90">
        <f t="shared" si="25"/>
        <v>0</v>
      </c>
      <c r="AQ29" s="77"/>
      <c r="AR29" s="77">
        <f t="shared" si="26"/>
        <v>0</v>
      </c>
      <c r="AS29" s="90">
        <f t="shared" si="27"/>
        <v>0</v>
      </c>
      <c r="AT29" s="78">
        <f t="shared" si="7"/>
        <v>0</v>
      </c>
      <c r="AU29" s="87">
        <f t="shared" si="8"/>
        <v>0</v>
      </c>
      <c r="AV29" s="116"/>
      <c r="AW29" s="74"/>
      <c r="AX29" s="74">
        <f t="shared" si="9"/>
        <v>0</v>
      </c>
      <c r="AY29" s="74">
        <f t="shared" si="10"/>
        <v>0</v>
      </c>
    </row>
    <row r="30" spans="1:51" ht="16.149999999999999" customHeight="1" x14ac:dyDescent="0.2">
      <c r="A30" s="54">
        <v>24</v>
      </c>
      <c r="B30" s="55" t="s">
        <v>29</v>
      </c>
      <c r="C30" s="271">
        <f>'8_2.1.18 SIS'!AO30</f>
        <v>0</v>
      </c>
      <c r="D30" s="56">
        <f>'Source Data'!H30</f>
        <v>2376.5026766431456</v>
      </c>
      <c r="E30" s="74">
        <f t="shared" si="11"/>
        <v>0</v>
      </c>
      <c r="F30" s="290"/>
      <c r="G30" s="56">
        <f>'Source Data'!I30</f>
        <v>235.68636722840623</v>
      </c>
      <c r="H30" s="74">
        <f t="shared" si="12"/>
        <v>0</v>
      </c>
      <c r="I30" s="290"/>
      <c r="J30" s="56">
        <f>'Source Data'!J30</f>
        <v>64.278100153201677</v>
      </c>
      <c r="K30" s="74">
        <f t="shared" si="13"/>
        <v>0</v>
      </c>
      <c r="L30" s="290"/>
      <c r="M30" s="56">
        <f>'Source Data'!K30</f>
        <v>1606.9525038300424</v>
      </c>
      <c r="N30" s="74">
        <f t="shared" si="14"/>
        <v>0</v>
      </c>
      <c r="O30" s="290"/>
      <c r="P30" s="56">
        <f>'Source Data'!L30</f>
        <v>642.78100153201683</v>
      </c>
      <c r="Q30" s="74">
        <f t="shared" si="15"/>
        <v>0</v>
      </c>
      <c r="R30" s="93">
        <v>0</v>
      </c>
      <c r="S30" s="56"/>
      <c r="T30" s="56"/>
      <c r="U30" s="57">
        <f t="shared" si="1"/>
        <v>0</v>
      </c>
      <c r="V30" s="93">
        <f t="shared" si="2"/>
        <v>0</v>
      </c>
      <c r="W30" s="74">
        <f t="shared" si="16"/>
        <v>0</v>
      </c>
      <c r="X30" s="93">
        <f t="shared" si="17"/>
        <v>0</v>
      </c>
      <c r="Y30" s="56">
        <f>'[1]GEO Prep'!$G30</f>
        <v>0</v>
      </c>
      <c r="Z30" s="93">
        <f t="shared" si="18"/>
        <v>0</v>
      </c>
      <c r="AA30" s="56"/>
      <c r="AB30" s="56">
        <f t="shared" si="19"/>
        <v>0</v>
      </c>
      <c r="AC30" s="93">
        <f t="shared" si="20"/>
        <v>0</v>
      </c>
      <c r="AD30" s="97">
        <f t="shared" si="3"/>
        <v>0</v>
      </c>
      <c r="AE30" s="75">
        <f>'Source Data'!N30</f>
        <v>11650</v>
      </c>
      <c r="AF30" s="90">
        <f t="shared" si="4"/>
        <v>0</v>
      </c>
      <c r="AG30" s="271"/>
      <c r="AH30" s="75">
        <f t="shared" si="21"/>
        <v>0</v>
      </c>
      <c r="AI30" s="271"/>
      <c r="AJ30" s="77">
        <f t="shared" si="5"/>
        <v>0</v>
      </c>
      <c r="AK30" s="76">
        <f t="shared" si="6"/>
        <v>0</v>
      </c>
      <c r="AL30" s="90">
        <f t="shared" si="22"/>
        <v>0</v>
      </c>
      <c r="AM30" s="79">
        <f t="shared" si="23"/>
        <v>0</v>
      </c>
      <c r="AN30" s="90">
        <f t="shared" si="24"/>
        <v>0</v>
      </c>
      <c r="AO30" s="56">
        <f>'[1]GEO Prep'!$M30</f>
        <v>0</v>
      </c>
      <c r="AP30" s="90">
        <f t="shared" si="25"/>
        <v>0</v>
      </c>
      <c r="AQ30" s="77"/>
      <c r="AR30" s="77">
        <f t="shared" si="26"/>
        <v>0</v>
      </c>
      <c r="AS30" s="90">
        <f t="shared" si="27"/>
        <v>0</v>
      </c>
      <c r="AT30" s="78">
        <f t="shared" si="7"/>
        <v>0</v>
      </c>
      <c r="AU30" s="87">
        <f t="shared" si="8"/>
        <v>0</v>
      </c>
      <c r="AV30" s="116"/>
      <c r="AW30" s="74"/>
      <c r="AX30" s="74">
        <f t="shared" si="9"/>
        <v>0</v>
      </c>
      <c r="AY30" s="74">
        <f t="shared" si="10"/>
        <v>0</v>
      </c>
    </row>
    <row r="31" spans="1:51" ht="16.149999999999999" customHeight="1" x14ac:dyDescent="0.2">
      <c r="A31" s="49">
        <v>25</v>
      </c>
      <c r="B31" s="50" t="s">
        <v>30</v>
      </c>
      <c r="C31" s="272">
        <f>'8_2.1.18 SIS'!AO31</f>
        <v>0</v>
      </c>
      <c r="D31" s="51">
        <f>'Source Data'!H31</f>
        <v>4037.466979885065</v>
      </c>
      <c r="E31" s="80">
        <f t="shared" si="11"/>
        <v>0</v>
      </c>
      <c r="F31" s="291"/>
      <c r="G31" s="51">
        <f>'Source Data'!I31</f>
        <v>547.31914183029971</v>
      </c>
      <c r="H31" s="80">
        <f t="shared" si="12"/>
        <v>0</v>
      </c>
      <c r="I31" s="291"/>
      <c r="J31" s="51">
        <f>'Source Data'!J31</f>
        <v>149.268856862809</v>
      </c>
      <c r="K31" s="80">
        <f t="shared" si="13"/>
        <v>0</v>
      </c>
      <c r="L31" s="291"/>
      <c r="M31" s="51">
        <f>'Source Data'!K31</f>
        <v>3731.7214215702247</v>
      </c>
      <c r="N31" s="80">
        <f t="shared" si="14"/>
        <v>0</v>
      </c>
      <c r="O31" s="291"/>
      <c r="P31" s="51">
        <f>'Source Data'!L31</f>
        <v>1492.6885686280898</v>
      </c>
      <c r="Q31" s="80">
        <f t="shared" si="15"/>
        <v>0</v>
      </c>
      <c r="R31" s="94">
        <v>0</v>
      </c>
      <c r="S31" s="51"/>
      <c r="T31" s="51"/>
      <c r="U31" s="52">
        <f t="shared" si="1"/>
        <v>0</v>
      </c>
      <c r="V31" s="94">
        <f t="shared" si="2"/>
        <v>0</v>
      </c>
      <c r="W31" s="80">
        <f t="shared" si="16"/>
        <v>0</v>
      </c>
      <c r="X31" s="94">
        <f t="shared" si="17"/>
        <v>0</v>
      </c>
      <c r="Y31" s="51">
        <f>'[1]GEO Prep'!$G31</f>
        <v>0</v>
      </c>
      <c r="Z31" s="94">
        <f t="shared" si="18"/>
        <v>0</v>
      </c>
      <c r="AA31" s="53"/>
      <c r="AB31" s="51">
        <f t="shared" si="19"/>
        <v>0</v>
      </c>
      <c r="AC31" s="95">
        <f t="shared" si="20"/>
        <v>0</v>
      </c>
      <c r="AD31" s="95">
        <f t="shared" si="3"/>
        <v>0</v>
      </c>
      <c r="AE31" s="71">
        <f>'Source Data'!N31</f>
        <v>4673</v>
      </c>
      <c r="AF31" s="91">
        <f t="shared" si="4"/>
        <v>0</v>
      </c>
      <c r="AG31" s="272"/>
      <c r="AH31" s="71">
        <f t="shared" si="21"/>
        <v>0</v>
      </c>
      <c r="AI31" s="272"/>
      <c r="AJ31" s="72">
        <f t="shared" si="5"/>
        <v>0</v>
      </c>
      <c r="AK31" s="73">
        <f t="shared" si="6"/>
        <v>0</v>
      </c>
      <c r="AL31" s="91">
        <f t="shared" si="22"/>
        <v>0</v>
      </c>
      <c r="AM31" s="82">
        <f t="shared" si="23"/>
        <v>0</v>
      </c>
      <c r="AN31" s="91">
        <f t="shared" si="24"/>
        <v>0</v>
      </c>
      <c r="AO31" s="51">
        <f>'[1]GEO Prep'!$M31</f>
        <v>0</v>
      </c>
      <c r="AP31" s="91">
        <f t="shared" si="25"/>
        <v>0</v>
      </c>
      <c r="AQ31" s="72"/>
      <c r="AR31" s="72">
        <f t="shared" si="26"/>
        <v>0</v>
      </c>
      <c r="AS31" s="91">
        <f t="shared" si="27"/>
        <v>0</v>
      </c>
      <c r="AT31" s="81">
        <f t="shared" si="7"/>
        <v>0</v>
      </c>
      <c r="AU31" s="88">
        <f t="shared" si="8"/>
        <v>0</v>
      </c>
      <c r="AV31" s="116"/>
      <c r="AW31" s="80"/>
      <c r="AX31" s="80">
        <f t="shared" si="9"/>
        <v>0</v>
      </c>
      <c r="AY31" s="80">
        <f t="shared" si="10"/>
        <v>0</v>
      </c>
    </row>
    <row r="32" spans="1:51" ht="16.149999999999999" customHeight="1" x14ac:dyDescent="0.2">
      <c r="A32" s="58">
        <v>26</v>
      </c>
      <c r="B32" s="59" t="s">
        <v>31</v>
      </c>
      <c r="C32" s="270">
        <f>'8_2.1.18 SIS'!AO32</f>
        <v>0</v>
      </c>
      <c r="D32" s="60">
        <f>'Source Data'!H32</f>
        <v>3766.8356517369007</v>
      </c>
      <c r="E32" s="65">
        <f t="shared" si="11"/>
        <v>0</v>
      </c>
      <c r="F32" s="289"/>
      <c r="G32" s="60">
        <f>'Source Data'!I32</f>
        <v>468.82114429316323</v>
      </c>
      <c r="H32" s="65">
        <f t="shared" si="12"/>
        <v>0</v>
      </c>
      <c r="I32" s="289"/>
      <c r="J32" s="60">
        <f>'Source Data'!J32</f>
        <v>127.8603120799536</v>
      </c>
      <c r="K32" s="65">
        <f t="shared" si="13"/>
        <v>0</v>
      </c>
      <c r="L32" s="289"/>
      <c r="M32" s="60">
        <f>'Source Data'!K32</f>
        <v>3196.5078019988405</v>
      </c>
      <c r="N32" s="65">
        <f t="shared" si="14"/>
        <v>0</v>
      </c>
      <c r="O32" s="289"/>
      <c r="P32" s="60">
        <f>'Source Data'!L32</f>
        <v>1278.6031207995361</v>
      </c>
      <c r="Q32" s="65">
        <f t="shared" si="15"/>
        <v>0</v>
      </c>
      <c r="R32" s="92">
        <v>0</v>
      </c>
      <c r="S32" s="60"/>
      <c r="T32" s="60"/>
      <c r="U32" s="61">
        <f t="shared" si="1"/>
        <v>0</v>
      </c>
      <c r="V32" s="92">
        <f t="shared" si="2"/>
        <v>0</v>
      </c>
      <c r="W32" s="65">
        <f t="shared" si="16"/>
        <v>0</v>
      </c>
      <c r="X32" s="92">
        <f t="shared" si="17"/>
        <v>0</v>
      </c>
      <c r="Y32" s="60">
        <f>'[1]GEO Prep'!$G32</f>
        <v>0</v>
      </c>
      <c r="Z32" s="92">
        <f t="shared" si="18"/>
        <v>0</v>
      </c>
      <c r="AA32" s="60"/>
      <c r="AB32" s="60">
        <f t="shared" si="19"/>
        <v>0</v>
      </c>
      <c r="AC32" s="92">
        <f t="shared" si="20"/>
        <v>0</v>
      </c>
      <c r="AD32" s="96">
        <f t="shared" si="3"/>
        <v>0</v>
      </c>
      <c r="AE32" s="66">
        <f>'Source Data'!N32</f>
        <v>5304</v>
      </c>
      <c r="AF32" s="89">
        <f t="shared" si="4"/>
        <v>0</v>
      </c>
      <c r="AG32" s="270"/>
      <c r="AH32" s="66">
        <f t="shared" si="21"/>
        <v>0</v>
      </c>
      <c r="AI32" s="270"/>
      <c r="AJ32" s="68">
        <f t="shared" si="5"/>
        <v>0</v>
      </c>
      <c r="AK32" s="67">
        <f t="shared" si="6"/>
        <v>0</v>
      </c>
      <c r="AL32" s="89">
        <f t="shared" si="22"/>
        <v>0</v>
      </c>
      <c r="AM32" s="70">
        <f t="shared" si="23"/>
        <v>0</v>
      </c>
      <c r="AN32" s="89">
        <f t="shared" si="24"/>
        <v>0</v>
      </c>
      <c r="AO32" s="60">
        <f>'[1]GEO Prep'!$M32</f>
        <v>0</v>
      </c>
      <c r="AP32" s="89">
        <f t="shared" si="25"/>
        <v>0</v>
      </c>
      <c r="AQ32" s="68"/>
      <c r="AR32" s="68">
        <f t="shared" si="26"/>
        <v>0</v>
      </c>
      <c r="AS32" s="89">
        <f t="shared" si="27"/>
        <v>0</v>
      </c>
      <c r="AT32" s="69">
        <f t="shared" si="7"/>
        <v>0</v>
      </c>
      <c r="AU32" s="86">
        <f t="shared" si="8"/>
        <v>0</v>
      </c>
      <c r="AV32" s="116"/>
      <c r="AW32" s="65"/>
      <c r="AX32" s="65">
        <f t="shared" si="9"/>
        <v>0</v>
      </c>
      <c r="AY32" s="65">
        <f t="shared" si="10"/>
        <v>0</v>
      </c>
    </row>
    <row r="33" spans="1:51" ht="16.149999999999999" customHeight="1" x14ac:dyDescent="0.2">
      <c r="A33" s="54">
        <v>27</v>
      </c>
      <c r="B33" s="55" t="s">
        <v>32</v>
      </c>
      <c r="C33" s="271">
        <f>'8_2.1.18 SIS'!AO33</f>
        <v>0</v>
      </c>
      <c r="D33" s="56">
        <f>'Source Data'!H33</f>
        <v>5228.5444628948371</v>
      </c>
      <c r="E33" s="74">
        <f t="shared" si="11"/>
        <v>0</v>
      </c>
      <c r="F33" s="290"/>
      <c r="G33" s="56">
        <f>'Source Data'!I33</f>
        <v>687.4036243637745</v>
      </c>
      <c r="H33" s="74">
        <f t="shared" si="12"/>
        <v>0</v>
      </c>
      <c r="I33" s="290"/>
      <c r="J33" s="56">
        <f>'Source Data'!J33</f>
        <v>187.4737157355749</v>
      </c>
      <c r="K33" s="74">
        <f t="shared" si="13"/>
        <v>0</v>
      </c>
      <c r="L33" s="290"/>
      <c r="M33" s="56">
        <f>'Source Data'!K33</f>
        <v>4686.842893389372</v>
      </c>
      <c r="N33" s="74">
        <f t="shared" si="14"/>
        <v>0</v>
      </c>
      <c r="O33" s="290"/>
      <c r="P33" s="56">
        <f>'Source Data'!L33</f>
        <v>1874.7371573557489</v>
      </c>
      <c r="Q33" s="74">
        <f t="shared" si="15"/>
        <v>0</v>
      </c>
      <c r="R33" s="93">
        <v>0</v>
      </c>
      <c r="S33" s="56"/>
      <c r="T33" s="56"/>
      <c r="U33" s="57">
        <f t="shared" si="1"/>
        <v>0</v>
      </c>
      <c r="V33" s="93">
        <f t="shared" si="2"/>
        <v>0</v>
      </c>
      <c r="W33" s="74">
        <f t="shared" si="16"/>
        <v>0</v>
      </c>
      <c r="X33" s="93">
        <f t="shared" si="17"/>
        <v>0</v>
      </c>
      <c r="Y33" s="56">
        <f>'[1]GEO Prep'!$G33</f>
        <v>0</v>
      </c>
      <c r="Z33" s="93">
        <f t="shared" si="18"/>
        <v>0</v>
      </c>
      <c r="AA33" s="56"/>
      <c r="AB33" s="56">
        <f t="shared" si="19"/>
        <v>0</v>
      </c>
      <c r="AC33" s="93">
        <f t="shared" si="20"/>
        <v>0</v>
      </c>
      <c r="AD33" s="97">
        <f t="shared" si="3"/>
        <v>0</v>
      </c>
      <c r="AE33" s="75">
        <f>'Source Data'!N33</f>
        <v>3412</v>
      </c>
      <c r="AF33" s="90">
        <f t="shared" si="4"/>
        <v>0</v>
      </c>
      <c r="AG33" s="271"/>
      <c r="AH33" s="75">
        <f t="shared" si="21"/>
        <v>0</v>
      </c>
      <c r="AI33" s="271"/>
      <c r="AJ33" s="77">
        <f t="shared" si="5"/>
        <v>0</v>
      </c>
      <c r="AK33" s="76">
        <f t="shared" si="6"/>
        <v>0</v>
      </c>
      <c r="AL33" s="90">
        <f t="shared" si="22"/>
        <v>0</v>
      </c>
      <c r="AM33" s="79">
        <f t="shared" si="23"/>
        <v>0</v>
      </c>
      <c r="AN33" s="90">
        <f t="shared" si="24"/>
        <v>0</v>
      </c>
      <c r="AO33" s="56">
        <f>'[1]GEO Prep'!$M33</f>
        <v>0</v>
      </c>
      <c r="AP33" s="90">
        <f t="shared" si="25"/>
        <v>0</v>
      </c>
      <c r="AQ33" s="77"/>
      <c r="AR33" s="77">
        <f t="shared" si="26"/>
        <v>0</v>
      </c>
      <c r="AS33" s="90">
        <f t="shared" si="27"/>
        <v>0</v>
      </c>
      <c r="AT33" s="78">
        <f t="shared" si="7"/>
        <v>0</v>
      </c>
      <c r="AU33" s="87">
        <f t="shared" si="8"/>
        <v>0</v>
      </c>
      <c r="AV33" s="116"/>
      <c r="AW33" s="74"/>
      <c r="AX33" s="74">
        <f t="shared" si="9"/>
        <v>0</v>
      </c>
      <c r="AY33" s="74">
        <f t="shared" si="10"/>
        <v>0</v>
      </c>
    </row>
    <row r="34" spans="1:51" ht="16.149999999999999" customHeight="1" x14ac:dyDescent="0.2">
      <c r="A34" s="54">
        <v>28</v>
      </c>
      <c r="B34" s="55" t="s">
        <v>33</v>
      </c>
      <c r="C34" s="271">
        <f>'8_2.1.18 SIS'!AO34</f>
        <v>0</v>
      </c>
      <c r="D34" s="56">
        <f>'Source Data'!H34</f>
        <v>3407.9343597999155</v>
      </c>
      <c r="E34" s="74">
        <f t="shared" si="11"/>
        <v>0</v>
      </c>
      <c r="F34" s="290"/>
      <c r="G34" s="56">
        <f>'Source Data'!I34</f>
        <v>466.65190378503735</v>
      </c>
      <c r="H34" s="74">
        <f t="shared" si="12"/>
        <v>0</v>
      </c>
      <c r="I34" s="290"/>
      <c r="J34" s="56">
        <f>'Source Data'!J34</f>
        <v>127.26870103228291</v>
      </c>
      <c r="K34" s="74">
        <f t="shared" si="13"/>
        <v>0</v>
      </c>
      <c r="L34" s="290"/>
      <c r="M34" s="56">
        <f>'Source Data'!K34</f>
        <v>3181.7175258070724</v>
      </c>
      <c r="N34" s="74">
        <f t="shared" si="14"/>
        <v>0</v>
      </c>
      <c r="O34" s="290"/>
      <c r="P34" s="56">
        <f>'Source Data'!L34</f>
        <v>1272.6870103228293</v>
      </c>
      <c r="Q34" s="74">
        <f t="shared" si="15"/>
        <v>0</v>
      </c>
      <c r="R34" s="93">
        <v>0</v>
      </c>
      <c r="S34" s="56"/>
      <c r="T34" s="56"/>
      <c r="U34" s="57">
        <f t="shared" si="1"/>
        <v>0</v>
      </c>
      <c r="V34" s="93">
        <f t="shared" si="2"/>
        <v>0</v>
      </c>
      <c r="W34" s="74">
        <f t="shared" si="16"/>
        <v>0</v>
      </c>
      <c r="X34" s="93">
        <f t="shared" si="17"/>
        <v>0</v>
      </c>
      <c r="Y34" s="56">
        <f>'[1]GEO Prep'!$G34</f>
        <v>0</v>
      </c>
      <c r="Z34" s="93">
        <f t="shared" si="18"/>
        <v>0</v>
      </c>
      <c r="AA34" s="56"/>
      <c r="AB34" s="56">
        <f t="shared" si="19"/>
        <v>0</v>
      </c>
      <c r="AC34" s="93">
        <f t="shared" si="20"/>
        <v>0</v>
      </c>
      <c r="AD34" s="97">
        <f t="shared" si="3"/>
        <v>0</v>
      </c>
      <c r="AE34" s="75">
        <f>'Source Data'!N34</f>
        <v>5598</v>
      </c>
      <c r="AF34" s="90">
        <f t="shared" si="4"/>
        <v>0</v>
      </c>
      <c r="AG34" s="271"/>
      <c r="AH34" s="75">
        <f t="shared" si="21"/>
        <v>0</v>
      </c>
      <c r="AI34" s="271"/>
      <c r="AJ34" s="77">
        <f t="shared" si="5"/>
        <v>0</v>
      </c>
      <c r="AK34" s="76">
        <f t="shared" si="6"/>
        <v>0</v>
      </c>
      <c r="AL34" s="90">
        <f t="shared" si="22"/>
        <v>0</v>
      </c>
      <c r="AM34" s="79">
        <f t="shared" si="23"/>
        <v>0</v>
      </c>
      <c r="AN34" s="90">
        <f t="shared" si="24"/>
        <v>0</v>
      </c>
      <c r="AO34" s="56">
        <f>'[1]GEO Prep'!$M34</f>
        <v>0</v>
      </c>
      <c r="AP34" s="90">
        <f t="shared" si="25"/>
        <v>0</v>
      </c>
      <c r="AQ34" s="77"/>
      <c r="AR34" s="77">
        <f t="shared" si="26"/>
        <v>0</v>
      </c>
      <c r="AS34" s="90">
        <f t="shared" si="27"/>
        <v>0</v>
      </c>
      <c r="AT34" s="78">
        <f t="shared" si="7"/>
        <v>0</v>
      </c>
      <c r="AU34" s="87">
        <f t="shared" si="8"/>
        <v>0</v>
      </c>
      <c r="AV34" s="116"/>
      <c r="AW34" s="74"/>
      <c r="AX34" s="74">
        <f t="shared" si="9"/>
        <v>0</v>
      </c>
      <c r="AY34" s="74">
        <f t="shared" si="10"/>
        <v>0</v>
      </c>
    </row>
    <row r="35" spans="1:51" ht="16.149999999999999" customHeight="1" x14ac:dyDescent="0.2">
      <c r="A35" s="54">
        <v>29</v>
      </c>
      <c r="B35" s="55" t="s">
        <v>34</v>
      </c>
      <c r="C35" s="271">
        <f>'8_2.1.18 SIS'!AO35</f>
        <v>0</v>
      </c>
      <c r="D35" s="56">
        <f>'Source Data'!H35</f>
        <v>4119.4752527522951</v>
      </c>
      <c r="E35" s="74">
        <f t="shared" si="11"/>
        <v>0</v>
      </c>
      <c r="F35" s="290"/>
      <c r="G35" s="56">
        <f>'Source Data'!I35</f>
        <v>554.9726016103474</v>
      </c>
      <c r="H35" s="74">
        <f t="shared" si="12"/>
        <v>0</v>
      </c>
      <c r="I35" s="290"/>
      <c r="J35" s="56">
        <f>'Source Data'!J35</f>
        <v>151.35616407554929</v>
      </c>
      <c r="K35" s="74">
        <f t="shared" si="13"/>
        <v>0</v>
      </c>
      <c r="L35" s="290"/>
      <c r="M35" s="56">
        <f>'Source Data'!K35</f>
        <v>3783.9041018887328</v>
      </c>
      <c r="N35" s="74">
        <f t="shared" si="14"/>
        <v>0</v>
      </c>
      <c r="O35" s="290"/>
      <c r="P35" s="56">
        <f>'Source Data'!L35</f>
        <v>1513.5616407554928</v>
      </c>
      <c r="Q35" s="74">
        <f t="shared" si="15"/>
        <v>0</v>
      </c>
      <c r="R35" s="93">
        <v>0</v>
      </c>
      <c r="S35" s="56"/>
      <c r="T35" s="56"/>
      <c r="U35" s="57">
        <f t="shared" si="1"/>
        <v>0</v>
      </c>
      <c r="V35" s="93">
        <f t="shared" si="2"/>
        <v>0</v>
      </c>
      <c r="W35" s="74">
        <f t="shared" si="16"/>
        <v>0</v>
      </c>
      <c r="X35" s="93">
        <f t="shared" si="17"/>
        <v>0</v>
      </c>
      <c r="Y35" s="56">
        <f>'[1]GEO Prep'!$G35</f>
        <v>0</v>
      </c>
      <c r="Z35" s="93">
        <f t="shared" si="18"/>
        <v>0</v>
      </c>
      <c r="AA35" s="56"/>
      <c r="AB35" s="56">
        <f t="shared" si="19"/>
        <v>0</v>
      </c>
      <c r="AC35" s="93">
        <f t="shared" si="20"/>
        <v>0</v>
      </c>
      <c r="AD35" s="97">
        <f t="shared" si="3"/>
        <v>0</v>
      </c>
      <c r="AE35" s="75">
        <f>'Source Data'!N35</f>
        <v>4860</v>
      </c>
      <c r="AF35" s="90">
        <f t="shared" si="4"/>
        <v>0</v>
      </c>
      <c r="AG35" s="271"/>
      <c r="AH35" s="75">
        <f t="shared" si="21"/>
        <v>0</v>
      </c>
      <c r="AI35" s="271"/>
      <c r="AJ35" s="77">
        <f t="shared" si="5"/>
        <v>0</v>
      </c>
      <c r="AK35" s="76">
        <f t="shared" si="6"/>
        <v>0</v>
      </c>
      <c r="AL35" s="90">
        <f t="shared" si="22"/>
        <v>0</v>
      </c>
      <c r="AM35" s="79">
        <f t="shared" si="23"/>
        <v>0</v>
      </c>
      <c r="AN35" s="90">
        <f t="shared" si="24"/>
        <v>0</v>
      </c>
      <c r="AO35" s="56">
        <f>'[1]GEO Prep'!$M35</f>
        <v>0</v>
      </c>
      <c r="AP35" s="90">
        <f t="shared" si="25"/>
        <v>0</v>
      </c>
      <c r="AQ35" s="77"/>
      <c r="AR35" s="77">
        <f t="shared" si="26"/>
        <v>0</v>
      </c>
      <c r="AS35" s="90">
        <f t="shared" si="27"/>
        <v>0</v>
      </c>
      <c r="AT35" s="78">
        <f t="shared" si="7"/>
        <v>0</v>
      </c>
      <c r="AU35" s="87">
        <f t="shared" si="8"/>
        <v>0</v>
      </c>
      <c r="AV35" s="116"/>
      <c r="AW35" s="74"/>
      <c r="AX35" s="74">
        <f t="shared" si="9"/>
        <v>0</v>
      </c>
      <c r="AY35" s="74">
        <f t="shared" si="10"/>
        <v>0</v>
      </c>
    </row>
    <row r="36" spans="1:51" ht="16.149999999999999" customHeight="1" x14ac:dyDescent="0.2">
      <c r="A36" s="49">
        <v>30</v>
      </c>
      <c r="B36" s="50" t="s">
        <v>35</v>
      </c>
      <c r="C36" s="272">
        <f>'8_2.1.18 SIS'!AO36</f>
        <v>0</v>
      </c>
      <c r="D36" s="51">
        <f>'Source Data'!H36</f>
        <v>5413.9637107951485</v>
      </c>
      <c r="E36" s="80">
        <f t="shared" si="11"/>
        <v>0</v>
      </c>
      <c r="F36" s="291"/>
      <c r="G36" s="51">
        <f>'Source Data'!I36</f>
        <v>702.2116679130869</v>
      </c>
      <c r="H36" s="80">
        <f t="shared" si="12"/>
        <v>0</v>
      </c>
      <c r="I36" s="291"/>
      <c r="J36" s="51">
        <f>'Source Data'!J36</f>
        <v>191.51227306720551</v>
      </c>
      <c r="K36" s="80">
        <f t="shared" si="13"/>
        <v>0</v>
      </c>
      <c r="L36" s="291"/>
      <c r="M36" s="51">
        <f>'Source Data'!K36</f>
        <v>4787.8068266801383</v>
      </c>
      <c r="N36" s="80">
        <f t="shared" si="14"/>
        <v>0</v>
      </c>
      <c r="O36" s="291"/>
      <c r="P36" s="51">
        <f>'Source Data'!L36</f>
        <v>1915.1227306720555</v>
      </c>
      <c r="Q36" s="80">
        <f t="shared" si="15"/>
        <v>0</v>
      </c>
      <c r="R36" s="94">
        <v>0</v>
      </c>
      <c r="S36" s="51"/>
      <c r="T36" s="51"/>
      <c r="U36" s="52">
        <f t="shared" si="1"/>
        <v>0</v>
      </c>
      <c r="V36" s="94">
        <f t="shared" si="2"/>
        <v>0</v>
      </c>
      <c r="W36" s="80">
        <f t="shared" si="16"/>
        <v>0</v>
      </c>
      <c r="X36" s="94">
        <f t="shared" si="17"/>
        <v>0</v>
      </c>
      <c r="Y36" s="51">
        <f>'[1]GEO Prep'!$G36</f>
        <v>0</v>
      </c>
      <c r="Z36" s="94">
        <f t="shared" si="18"/>
        <v>0</v>
      </c>
      <c r="AA36" s="53"/>
      <c r="AB36" s="51">
        <f t="shared" si="19"/>
        <v>0</v>
      </c>
      <c r="AC36" s="95">
        <f t="shared" si="20"/>
        <v>0</v>
      </c>
      <c r="AD36" s="95">
        <f t="shared" si="3"/>
        <v>0</v>
      </c>
      <c r="AE36" s="71">
        <f>'Source Data'!N36</f>
        <v>3884</v>
      </c>
      <c r="AF36" s="91">
        <f t="shared" si="4"/>
        <v>0</v>
      </c>
      <c r="AG36" s="272"/>
      <c r="AH36" s="71">
        <f t="shared" si="21"/>
        <v>0</v>
      </c>
      <c r="AI36" s="272"/>
      <c r="AJ36" s="72">
        <f t="shared" si="5"/>
        <v>0</v>
      </c>
      <c r="AK36" s="73">
        <f t="shared" si="6"/>
        <v>0</v>
      </c>
      <c r="AL36" s="91">
        <f t="shared" si="22"/>
        <v>0</v>
      </c>
      <c r="AM36" s="82">
        <f t="shared" si="23"/>
        <v>0</v>
      </c>
      <c r="AN36" s="91">
        <f t="shared" si="24"/>
        <v>0</v>
      </c>
      <c r="AO36" s="51">
        <f>'[1]GEO Prep'!$M36</f>
        <v>0</v>
      </c>
      <c r="AP36" s="91">
        <f t="shared" si="25"/>
        <v>0</v>
      </c>
      <c r="AQ36" s="72"/>
      <c r="AR36" s="72">
        <f t="shared" si="26"/>
        <v>0</v>
      </c>
      <c r="AS36" s="91">
        <f t="shared" si="27"/>
        <v>0</v>
      </c>
      <c r="AT36" s="81">
        <f t="shared" si="7"/>
        <v>0</v>
      </c>
      <c r="AU36" s="88">
        <f t="shared" si="8"/>
        <v>0</v>
      </c>
      <c r="AV36" s="116"/>
      <c r="AW36" s="80"/>
      <c r="AX36" s="80">
        <f t="shared" si="9"/>
        <v>0</v>
      </c>
      <c r="AY36" s="80">
        <f t="shared" si="10"/>
        <v>0</v>
      </c>
    </row>
    <row r="37" spans="1:51" ht="16.149999999999999" customHeight="1" x14ac:dyDescent="0.2">
      <c r="A37" s="58">
        <v>31</v>
      </c>
      <c r="B37" s="59" t="s">
        <v>36</v>
      </c>
      <c r="C37" s="270">
        <f>'8_2.1.18 SIS'!AO37</f>
        <v>0</v>
      </c>
      <c r="D37" s="60">
        <f>'Source Data'!H37</f>
        <v>3796.0097351340864</v>
      </c>
      <c r="E37" s="65">
        <f t="shared" si="11"/>
        <v>0</v>
      </c>
      <c r="F37" s="289"/>
      <c r="G37" s="60">
        <f>'Source Data'!I37</f>
        <v>524.75657375911442</v>
      </c>
      <c r="H37" s="65">
        <f t="shared" si="12"/>
        <v>0</v>
      </c>
      <c r="I37" s="289"/>
      <c r="J37" s="60">
        <f>'Source Data'!J37</f>
        <v>143.11542920703121</v>
      </c>
      <c r="K37" s="65">
        <f t="shared" si="13"/>
        <v>0</v>
      </c>
      <c r="L37" s="289"/>
      <c r="M37" s="60">
        <f>'Source Data'!K37</f>
        <v>3577.8857301757807</v>
      </c>
      <c r="N37" s="65">
        <f t="shared" si="14"/>
        <v>0</v>
      </c>
      <c r="O37" s="289"/>
      <c r="P37" s="60">
        <f>'Source Data'!L37</f>
        <v>1431.1542920703123</v>
      </c>
      <c r="Q37" s="65">
        <f t="shared" si="15"/>
        <v>0</v>
      </c>
      <c r="R37" s="92">
        <v>0</v>
      </c>
      <c r="S37" s="60"/>
      <c r="T37" s="60"/>
      <c r="U37" s="61">
        <f t="shared" si="1"/>
        <v>0</v>
      </c>
      <c r="V37" s="92">
        <f t="shared" si="2"/>
        <v>0</v>
      </c>
      <c r="W37" s="65">
        <f t="shared" si="16"/>
        <v>0</v>
      </c>
      <c r="X37" s="92">
        <f t="shared" si="17"/>
        <v>0</v>
      </c>
      <c r="Y37" s="60">
        <f>'[1]GEO Prep'!$G37</f>
        <v>0</v>
      </c>
      <c r="Z37" s="92">
        <f t="shared" si="18"/>
        <v>0</v>
      </c>
      <c r="AA37" s="60"/>
      <c r="AB37" s="60">
        <f t="shared" si="19"/>
        <v>0</v>
      </c>
      <c r="AC37" s="92">
        <f t="shared" si="20"/>
        <v>0</v>
      </c>
      <c r="AD37" s="96">
        <f t="shared" si="3"/>
        <v>0</v>
      </c>
      <c r="AE37" s="66">
        <f>'Source Data'!N37</f>
        <v>5567</v>
      </c>
      <c r="AF37" s="89">
        <f t="shared" si="4"/>
        <v>0</v>
      </c>
      <c r="AG37" s="270"/>
      <c r="AH37" s="66">
        <f t="shared" si="21"/>
        <v>0</v>
      </c>
      <c r="AI37" s="270"/>
      <c r="AJ37" s="68">
        <f t="shared" si="5"/>
        <v>0</v>
      </c>
      <c r="AK37" s="67">
        <f t="shared" si="6"/>
        <v>0</v>
      </c>
      <c r="AL37" s="89">
        <f t="shared" si="22"/>
        <v>0</v>
      </c>
      <c r="AM37" s="70">
        <f t="shared" si="23"/>
        <v>0</v>
      </c>
      <c r="AN37" s="89">
        <f t="shared" si="24"/>
        <v>0</v>
      </c>
      <c r="AO37" s="60">
        <f>'[1]GEO Prep'!$M37</f>
        <v>0</v>
      </c>
      <c r="AP37" s="89">
        <f t="shared" si="25"/>
        <v>0</v>
      </c>
      <c r="AQ37" s="68"/>
      <c r="AR37" s="68">
        <f t="shared" si="26"/>
        <v>0</v>
      </c>
      <c r="AS37" s="89">
        <f t="shared" si="27"/>
        <v>0</v>
      </c>
      <c r="AT37" s="69">
        <f t="shared" si="7"/>
        <v>0</v>
      </c>
      <c r="AU37" s="86">
        <f t="shared" si="8"/>
        <v>0</v>
      </c>
      <c r="AV37" s="116"/>
      <c r="AW37" s="65"/>
      <c r="AX37" s="65">
        <f t="shared" si="9"/>
        <v>0</v>
      </c>
      <c r="AY37" s="65">
        <f t="shared" si="10"/>
        <v>0</v>
      </c>
    </row>
    <row r="38" spans="1:51" ht="16.149999999999999" customHeight="1" x14ac:dyDescent="0.2">
      <c r="A38" s="54">
        <v>32</v>
      </c>
      <c r="B38" s="55" t="s">
        <v>37</v>
      </c>
      <c r="C38" s="271">
        <f>'8_2.1.18 SIS'!AO38</f>
        <v>3</v>
      </c>
      <c r="D38" s="56">
        <f>'Source Data'!H38</f>
        <v>5211.085155744553</v>
      </c>
      <c r="E38" s="74">
        <f t="shared" si="11"/>
        <v>15633.255467233659</v>
      </c>
      <c r="F38" s="290"/>
      <c r="G38" s="56">
        <f>'Source Data'!I38</f>
        <v>712.66638210557119</v>
      </c>
      <c r="H38" s="74">
        <f t="shared" si="12"/>
        <v>0</v>
      </c>
      <c r="I38" s="290"/>
      <c r="J38" s="56">
        <f>'Source Data'!J38</f>
        <v>194.36355875606483</v>
      </c>
      <c r="K38" s="74">
        <f t="shared" si="13"/>
        <v>0</v>
      </c>
      <c r="L38" s="290"/>
      <c r="M38" s="56">
        <f>'Source Data'!K38</f>
        <v>4859.0889689016212</v>
      </c>
      <c r="N38" s="74">
        <f t="shared" si="14"/>
        <v>0</v>
      </c>
      <c r="O38" s="290"/>
      <c r="P38" s="56">
        <f>'Source Data'!L38</f>
        <v>1943.6355875606487</v>
      </c>
      <c r="Q38" s="74">
        <f t="shared" si="15"/>
        <v>0</v>
      </c>
      <c r="R38" s="93">
        <v>16346</v>
      </c>
      <c r="S38" s="56"/>
      <c r="T38" s="56"/>
      <c r="U38" s="57">
        <f t="shared" si="1"/>
        <v>0</v>
      </c>
      <c r="V38" s="93">
        <f t="shared" si="2"/>
        <v>16346</v>
      </c>
      <c r="W38" s="74">
        <f t="shared" si="16"/>
        <v>-41</v>
      </c>
      <c r="X38" s="93">
        <f t="shared" si="17"/>
        <v>16305</v>
      </c>
      <c r="Y38" s="56">
        <f>'[1]GEO Prep'!$G38</f>
        <v>2957</v>
      </c>
      <c r="Z38" s="93">
        <f t="shared" si="18"/>
        <v>19262</v>
      </c>
      <c r="AA38" s="56"/>
      <c r="AB38" s="56">
        <f t="shared" si="19"/>
        <v>19262</v>
      </c>
      <c r="AC38" s="93">
        <f t="shared" si="20"/>
        <v>1605</v>
      </c>
      <c r="AD38" s="97">
        <f t="shared" si="3"/>
        <v>19262</v>
      </c>
      <c r="AE38" s="75">
        <f>'Source Data'!N38</f>
        <v>2649</v>
      </c>
      <c r="AF38" s="90">
        <f t="shared" si="4"/>
        <v>7947</v>
      </c>
      <c r="AG38" s="271"/>
      <c r="AH38" s="75">
        <f t="shared" si="21"/>
        <v>0</v>
      </c>
      <c r="AI38" s="271"/>
      <c r="AJ38" s="77">
        <f t="shared" si="5"/>
        <v>0</v>
      </c>
      <c r="AK38" s="76">
        <f t="shared" si="6"/>
        <v>0</v>
      </c>
      <c r="AL38" s="90">
        <f t="shared" si="22"/>
        <v>7947</v>
      </c>
      <c r="AM38" s="79">
        <f t="shared" si="23"/>
        <v>-20</v>
      </c>
      <c r="AN38" s="90">
        <f t="shared" si="24"/>
        <v>7927</v>
      </c>
      <c r="AO38" s="56">
        <f>'[1]GEO Prep'!$M38</f>
        <v>1271</v>
      </c>
      <c r="AP38" s="90">
        <f t="shared" si="25"/>
        <v>9198</v>
      </c>
      <c r="AQ38" s="77"/>
      <c r="AR38" s="77">
        <f t="shared" si="26"/>
        <v>9198</v>
      </c>
      <c r="AS38" s="90">
        <f t="shared" si="27"/>
        <v>767</v>
      </c>
      <c r="AT38" s="78">
        <f t="shared" si="7"/>
        <v>28460</v>
      </c>
      <c r="AU38" s="87">
        <f t="shared" si="8"/>
        <v>2372</v>
      </c>
      <c r="AV38" s="116"/>
      <c r="AW38" s="74"/>
      <c r="AX38" s="74">
        <f t="shared" si="9"/>
        <v>20</v>
      </c>
      <c r="AY38" s="74">
        <f t="shared" si="10"/>
        <v>20</v>
      </c>
    </row>
    <row r="39" spans="1:51" ht="16.149999999999999" customHeight="1" x14ac:dyDescent="0.2">
      <c r="A39" s="54">
        <v>33</v>
      </c>
      <c r="B39" s="55" t="s">
        <v>38</v>
      </c>
      <c r="C39" s="271">
        <f>'8_2.1.18 SIS'!AO39</f>
        <v>0</v>
      </c>
      <c r="D39" s="56">
        <f>'Source Data'!H39</f>
        <v>4700.4408318694122</v>
      </c>
      <c r="E39" s="74">
        <f t="shared" si="11"/>
        <v>0</v>
      </c>
      <c r="F39" s="290"/>
      <c r="G39" s="56">
        <f>'Source Data'!I39</f>
        <v>624.84576931264041</v>
      </c>
      <c r="H39" s="74">
        <f t="shared" si="12"/>
        <v>0</v>
      </c>
      <c r="I39" s="290"/>
      <c r="J39" s="56">
        <f>'Source Data'!J39</f>
        <v>170.41248253981104</v>
      </c>
      <c r="K39" s="74">
        <f t="shared" si="13"/>
        <v>0</v>
      </c>
      <c r="L39" s="290"/>
      <c r="M39" s="56">
        <f>'Source Data'!K39</f>
        <v>4260.3120634952766</v>
      </c>
      <c r="N39" s="74">
        <f t="shared" si="14"/>
        <v>0</v>
      </c>
      <c r="O39" s="290"/>
      <c r="P39" s="56">
        <f>'Source Data'!L39</f>
        <v>1704.1248253981105</v>
      </c>
      <c r="Q39" s="74">
        <f t="shared" si="15"/>
        <v>0</v>
      </c>
      <c r="R39" s="93">
        <v>0</v>
      </c>
      <c r="S39" s="56"/>
      <c r="T39" s="56"/>
      <c r="U39" s="57">
        <f t="shared" ref="U39:U70" si="28">S39+T39</f>
        <v>0</v>
      </c>
      <c r="V39" s="93">
        <f t="shared" si="2"/>
        <v>0</v>
      </c>
      <c r="W39" s="74">
        <f t="shared" si="16"/>
        <v>0</v>
      </c>
      <c r="X39" s="93">
        <f t="shared" si="17"/>
        <v>0</v>
      </c>
      <c r="Y39" s="56">
        <f>'[1]GEO Prep'!$G39</f>
        <v>0</v>
      </c>
      <c r="Z39" s="93">
        <f t="shared" si="18"/>
        <v>0</v>
      </c>
      <c r="AA39" s="56"/>
      <c r="AB39" s="56">
        <f t="shared" si="19"/>
        <v>0</v>
      </c>
      <c r="AC39" s="93">
        <f t="shared" si="20"/>
        <v>0</v>
      </c>
      <c r="AD39" s="97">
        <f t="shared" ref="AD39:AD75" si="29">Z39</f>
        <v>0</v>
      </c>
      <c r="AE39" s="75">
        <f>'Source Data'!N39</f>
        <v>3419</v>
      </c>
      <c r="AF39" s="90">
        <f t="shared" ref="AF39:AF70" si="30">C39*AE39</f>
        <v>0</v>
      </c>
      <c r="AG39" s="271"/>
      <c r="AH39" s="75">
        <f t="shared" si="21"/>
        <v>0</v>
      </c>
      <c r="AI39" s="271"/>
      <c r="AJ39" s="77">
        <f t="shared" ref="AJ39:AJ70" si="31">AE39*AI39*0.5</f>
        <v>0</v>
      </c>
      <c r="AK39" s="76">
        <f t="shared" ref="AK39:AK70" si="32">AH39+AJ39</f>
        <v>0</v>
      </c>
      <c r="AL39" s="90">
        <f t="shared" si="22"/>
        <v>0</v>
      </c>
      <c r="AM39" s="79">
        <f t="shared" si="23"/>
        <v>0</v>
      </c>
      <c r="AN39" s="90">
        <f t="shared" si="24"/>
        <v>0</v>
      </c>
      <c r="AO39" s="56">
        <f>'[1]GEO Prep'!$M39</f>
        <v>0</v>
      </c>
      <c r="AP39" s="90">
        <f t="shared" si="25"/>
        <v>0</v>
      </c>
      <c r="AQ39" s="77"/>
      <c r="AR39" s="77">
        <f t="shared" si="26"/>
        <v>0</v>
      </c>
      <c r="AS39" s="90">
        <f t="shared" si="27"/>
        <v>0</v>
      </c>
      <c r="AT39" s="78">
        <f t="shared" si="7"/>
        <v>0</v>
      </c>
      <c r="AU39" s="87">
        <f t="shared" si="8"/>
        <v>0</v>
      </c>
      <c r="AV39" s="116"/>
      <c r="AW39" s="74"/>
      <c r="AX39" s="74">
        <f t="shared" ref="AX39:AX75" si="33">-AM39</f>
        <v>0</v>
      </c>
      <c r="AY39" s="74">
        <f t="shared" ref="AY39:AY70" si="34">AX39-AW39</f>
        <v>0</v>
      </c>
    </row>
    <row r="40" spans="1:51" ht="16.149999999999999" customHeight="1" x14ac:dyDescent="0.2">
      <c r="A40" s="54">
        <v>34</v>
      </c>
      <c r="B40" s="55" t="s">
        <v>39</v>
      </c>
      <c r="C40" s="271">
        <f>'8_2.1.18 SIS'!AO40</f>
        <v>0</v>
      </c>
      <c r="D40" s="56">
        <f>'Source Data'!H40</f>
        <v>5203.4516530730671</v>
      </c>
      <c r="E40" s="74">
        <f t="shared" si="11"/>
        <v>0</v>
      </c>
      <c r="F40" s="290"/>
      <c r="G40" s="56">
        <f>'Source Data'!I40</f>
        <v>693.972191189574</v>
      </c>
      <c r="H40" s="74">
        <f t="shared" si="12"/>
        <v>0</v>
      </c>
      <c r="I40" s="290"/>
      <c r="J40" s="56">
        <f>'Source Data'!J40</f>
        <v>189.26514305170204</v>
      </c>
      <c r="K40" s="74">
        <f t="shared" si="13"/>
        <v>0</v>
      </c>
      <c r="L40" s="290"/>
      <c r="M40" s="56">
        <f>'Source Data'!K40</f>
        <v>4731.62857629255</v>
      </c>
      <c r="N40" s="74">
        <f t="shared" si="14"/>
        <v>0</v>
      </c>
      <c r="O40" s="290"/>
      <c r="P40" s="56">
        <f>'Source Data'!L40</f>
        <v>1892.6514305170203</v>
      </c>
      <c r="Q40" s="74">
        <f t="shared" si="15"/>
        <v>0</v>
      </c>
      <c r="R40" s="93">
        <v>0</v>
      </c>
      <c r="S40" s="56"/>
      <c r="T40" s="56"/>
      <c r="U40" s="57">
        <f t="shared" si="28"/>
        <v>0</v>
      </c>
      <c r="V40" s="93">
        <f t="shared" si="2"/>
        <v>0</v>
      </c>
      <c r="W40" s="74">
        <f t="shared" si="16"/>
        <v>0</v>
      </c>
      <c r="X40" s="93">
        <f t="shared" si="17"/>
        <v>0</v>
      </c>
      <c r="Y40" s="56">
        <f>'[1]GEO Prep'!$G40</f>
        <v>0</v>
      </c>
      <c r="Z40" s="93">
        <f t="shared" si="18"/>
        <v>0</v>
      </c>
      <c r="AA40" s="56"/>
      <c r="AB40" s="56">
        <f t="shared" si="19"/>
        <v>0</v>
      </c>
      <c r="AC40" s="93">
        <f t="shared" si="20"/>
        <v>0</v>
      </c>
      <c r="AD40" s="97">
        <f t="shared" si="29"/>
        <v>0</v>
      </c>
      <c r="AE40" s="75">
        <f>'Source Data'!N40</f>
        <v>1894</v>
      </c>
      <c r="AF40" s="90">
        <f t="shared" si="30"/>
        <v>0</v>
      </c>
      <c r="AG40" s="271"/>
      <c r="AH40" s="75">
        <f t="shared" si="21"/>
        <v>0</v>
      </c>
      <c r="AI40" s="271"/>
      <c r="AJ40" s="77">
        <f t="shared" si="31"/>
        <v>0</v>
      </c>
      <c r="AK40" s="76">
        <f t="shared" si="32"/>
        <v>0</v>
      </c>
      <c r="AL40" s="90">
        <f t="shared" si="22"/>
        <v>0</v>
      </c>
      <c r="AM40" s="79">
        <f t="shared" si="23"/>
        <v>0</v>
      </c>
      <c r="AN40" s="90">
        <f t="shared" si="24"/>
        <v>0</v>
      </c>
      <c r="AO40" s="56">
        <f>'[1]GEO Prep'!$M40</f>
        <v>0</v>
      </c>
      <c r="AP40" s="90">
        <f t="shared" si="25"/>
        <v>0</v>
      </c>
      <c r="AQ40" s="77"/>
      <c r="AR40" s="77">
        <f t="shared" si="26"/>
        <v>0</v>
      </c>
      <c r="AS40" s="90">
        <f t="shared" si="27"/>
        <v>0</v>
      </c>
      <c r="AT40" s="78">
        <f t="shared" si="7"/>
        <v>0</v>
      </c>
      <c r="AU40" s="87">
        <f t="shared" si="8"/>
        <v>0</v>
      </c>
      <c r="AV40" s="116"/>
      <c r="AW40" s="74"/>
      <c r="AX40" s="74">
        <f t="shared" si="33"/>
        <v>0</v>
      </c>
      <c r="AY40" s="74">
        <f t="shared" si="34"/>
        <v>0</v>
      </c>
    </row>
    <row r="41" spans="1:51" ht="16.149999999999999" customHeight="1" x14ac:dyDescent="0.2">
      <c r="A41" s="49">
        <v>35</v>
      </c>
      <c r="B41" s="50" t="s">
        <v>40</v>
      </c>
      <c r="C41" s="272">
        <f>'8_2.1.18 SIS'!AO41</f>
        <v>0</v>
      </c>
      <c r="D41" s="51">
        <f>'Source Data'!H41</f>
        <v>4357.2318016845329</v>
      </c>
      <c r="E41" s="80">
        <f t="shared" si="11"/>
        <v>0</v>
      </c>
      <c r="F41" s="291"/>
      <c r="G41" s="51">
        <f>'Source Data'!I41</f>
        <v>608.37683053992896</v>
      </c>
      <c r="H41" s="80">
        <f t="shared" si="12"/>
        <v>0</v>
      </c>
      <c r="I41" s="291"/>
      <c r="J41" s="51">
        <f>'Source Data'!J41</f>
        <v>165.92095378361697</v>
      </c>
      <c r="K41" s="80">
        <f t="shared" si="13"/>
        <v>0</v>
      </c>
      <c r="L41" s="291"/>
      <c r="M41" s="51">
        <f>'Source Data'!K41</f>
        <v>4148.0238445904242</v>
      </c>
      <c r="N41" s="80">
        <f t="shared" si="14"/>
        <v>0</v>
      </c>
      <c r="O41" s="291"/>
      <c r="P41" s="51">
        <f>'Source Data'!L41</f>
        <v>1659.2095378361696</v>
      </c>
      <c r="Q41" s="80">
        <f t="shared" si="15"/>
        <v>0</v>
      </c>
      <c r="R41" s="94">
        <v>0</v>
      </c>
      <c r="S41" s="51"/>
      <c r="T41" s="51"/>
      <c r="U41" s="52">
        <f t="shared" si="28"/>
        <v>0</v>
      </c>
      <c r="V41" s="94">
        <f t="shared" si="2"/>
        <v>0</v>
      </c>
      <c r="W41" s="80">
        <f t="shared" si="16"/>
        <v>0</v>
      </c>
      <c r="X41" s="94">
        <f t="shared" si="17"/>
        <v>0</v>
      </c>
      <c r="Y41" s="51">
        <f>'[1]GEO Prep'!$G41</f>
        <v>0</v>
      </c>
      <c r="Z41" s="94">
        <f t="shared" si="18"/>
        <v>0</v>
      </c>
      <c r="AA41" s="53"/>
      <c r="AB41" s="51">
        <f t="shared" si="19"/>
        <v>0</v>
      </c>
      <c r="AC41" s="95">
        <f t="shared" si="20"/>
        <v>0</v>
      </c>
      <c r="AD41" s="95">
        <f t="shared" si="29"/>
        <v>0</v>
      </c>
      <c r="AE41" s="71">
        <f>'Source Data'!N41</f>
        <v>3679</v>
      </c>
      <c r="AF41" s="91">
        <f t="shared" si="30"/>
        <v>0</v>
      </c>
      <c r="AG41" s="272"/>
      <c r="AH41" s="71">
        <f t="shared" si="21"/>
        <v>0</v>
      </c>
      <c r="AI41" s="272"/>
      <c r="AJ41" s="72">
        <f t="shared" si="31"/>
        <v>0</v>
      </c>
      <c r="AK41" s="73">
        <f t="shared" si="32"/>
        <v>0</v>
      </c>
      <c r="AL41" s="91">
        <f t="shared" si="22"/>
        <v>0</v>
      </c>
      <c r="AM41" s="82">
        <f t="shared" si="23"/>
        <v>0</v>
      </c>
      <c r="AN41" s="91">
        <f t="shared" si="24"/>
        <v>0</v>
      </c>
      <c r="AO41" s="51">
        <f>'[1]GEO Prep'!$M41</f>
        <v>0</v>
      </c>
      <c r="AP41" s="91">
        <f t="shared" si="25"/>
        <v>0</v>
      </c>
      <c r="AQ41" s="72"/>
      <c r="AR41" s="72">
        <f t="shared" si="26"/>
        <v>0</v>
      </c>
      <c r="AS41" s="91">
        <f t="shared" si="27"/>
        <v>0</v>
      </c>
      <c r="AT41" s="81">
        <f t="shared" si="7"/>
        <v>0</v>
      </c>
      <c r="AU41" s="88">
        <f t="shared" si="8"/>
        <v>0</v>
      </c>
      <c r="AV41" s="116"/>
      <c r="AW41" s="80"/>
      <c r="AX41" s="80">
        <f t="shared" si="33"/>
        <v>0</v>
      </c>
      <c r="AY41" s="80">
        <f t="shared" si="34"/>
        <v>0</v>
      </c>
    </row>
    <row r="42" spans="1:51" ht="16.149999999999999" customHeight="1" x14ac:dyDescent="0.2">
      <c r="A42" s="58">
        <v>36</v>
      </c>
      <c r="B42" s="59" t="s">
        <v>41</v>
      </c>
      <c r="C42" s="270">
        <f>'8_2.1.18 SIS'!AO42</f>
        <v>0</v>
      </c>
      <c r="D42" s="60">
        <f>'Source Data'!H42</f>
        <v>3397.1647109485266</v>
      </c>
      <c r="E42" s="65">
        <f t="shared" si="11"/>
        <v>0</v>
      </c>
      <c r="F42" s="289"/>
      <c r="G42" s="60">
        <f>'Source Data'!I42</f>
        <v>463.14668164219148</v>
      </c>
      <c r="H42" s="65">
        <f t="shared" si="12"/>
        <v>0</v>
      </c>
      <c r="I42" s="289"/>
      <c r="J42" s="60">
        <f>'Source Data'!J42</f>
        <v>126.31273135696131</v>
      </c>
      <c r="K42" s="65">
        <f t="shared" si="13"/>
        <v>0</v>
      </c>
      <c r="L42" s="289"/>
      <c r="M42" s="60">
        <f>'Source Data'!K42</f>
        <v>3157.818283924033</v>
      </c>
      <c r="N42" s="65">
        <f t="shared" si="14"/>
        <v>0</v>
      </c>
      <c r="O42" s="289"/>
      <c r="P42" s="60">
        <f>'Source Data'!L42</f>
        <v>1263.1273135696131</v>
      </c>
      <c r="Q42" s="65">
        <f t="shared" si="15"/>
        <v>0</v>
      </c>
      <c r="R42" s="92">
        <v>0</v>
      </c>
      <c r="S42" s="60"/>
      <c r="T42" s="60"/>
      <c r="U42" s="61">
        <f t="shared" si="28"/>
        <v>0</v>
      </c>
      <c r="V42" s="92">
        <f t="shared" si="2"/>
        <v>0</v>
      </c>
      <c r="W42" s="65">
        <f t="shared" si="16"/>
        <v>0</v>
      </c>
      <c r="X42" s="92">
        <f t="shared" si="17"/>
        <v>0</v>
      </c>
      <c r="Y42" s="60">
        <f>'[1]GEO Prep'!$G42</f>
        <v>0</v>
      </c>
      <c r="Z42" s="92">
        <f t="shared" si="18"/>
        <v>0</v>
      </c>
      <c r="AA42" s="60"/>
      <c r="AB42" s="60">
        <f t="shared" si="19"/>
        <v>0</v>
      </c>
      <c r="AC42" s="92">
        <f t="shared" si="20"/>
        <v>0</v>
      </c>
      <c r="AD42" s="96">
        <f t="shared" si="29"/>
        <v>0</v>
      </c>
      <c r="AE42" s="66">
        <f>'Source Data'!N42</f>
        <v>6275</v>
      </c>
      <c r="AF42" s="89">
        <f t="shared" si="30"/>
        <v>0</v>
      </c>
      <c r="AG42" s="270"/>
      <c r="AH42" s="66">
        <f t="shared" si="21"/>
        <v>0</v>
      </c>
      <c r="AI42" s="270"/>
      <c r="AJ42" s="68">
        <f t="shared" si="31"/>
        <v>0</v>
      </c>
      <c r="AK42" s="67">
        <f t="shared" si="32"/>
        <v>0</v>
      </c>
      <c r="AL42" s="89">
        <f t="shared" si="22"/>
        <v>0</v>
      </c>
      <c r="AM42" s="70">
        <f t="shared" si="23"/>
        <v>0</v>
      </c>
      <c r="AN42" s="89">
        <f t="shared" si="24"/>
        <v>0</v>
      </c>
      <c r="AO42" s="60">
        <f>'[1]GEO Prep'!$M42</f>
        <v>0</v>
      </c>
      <c r="AP42" s="89">
        <f t="shared" si="25"/>
        <v>0</v>
      </c>
      <c r="AQ42" s="68"/>
      <c r="AR42" s="68">
        <f t="shared" si="26"/>
        <v>0</v>
      </c>
      <c r="AS42" s="89">
        <f t="shared" si="27"/>
        <v>0</v>
      </c>
      <c r="AT42" s="69">
        <f t="shared" si="7"/>
        <v>0</v>
      </c>
      <c r="AU42" s="86">
        <f t="shared" si="8"/>
        <v>0</v>
      </c>
      <c r="AV42" s="116"/>
      <c r="AW42" s="65"/>
      <c r="AX42" s="65">
        <f t="shared" si="33"/>
        <v>0</v>
      </c>
      <c r="AY42" s="65">
        <f t="shared" si="34"/>
        <v>0</v>
      </c>
    </row>
    <row r="43" spans="1:51" ht="16.149999999999999" customHeight="1" x14ac:dyDescent="0.2">
      <c r="A43" s="54">
        <v>37</v>
      </c>
      <c r="B43" s="55" t="s">
        <v>42</v>
      </c>
      <c r="C43" s="271">
        <f>'8_2.1.18 SIS'!AO43</f>
        <v>0</v>
      </c>
      <c r="D43" s="56">
        <f>'Source Data'!H43</f>
        <v>5115.2412376905504</v>
      </c>
      <c r="E43" s="74">
        <f t="shared" si="11"/>
        <v>0</v>
      </c>
      <c r="F43" s="290"/>
      <c r="G43" s="56">
        <f>'Source Data'!I43</f>
        <v>683.69591860374021</v>
      </c>
      <c r="H43" s="74">
        <f t="shared" si="12"/>
        <v>0</v>
      </c>
      <c r="I43" s="290"/>
      <c r="J43" s="56">
        <f>'Source Data'!J43</f>
        <v>186.46252325556549</v>
      </c>
      <c r="K43" s="74">
        <f t="shared" si="13"/>
        <v>0</v>
      </c>
      <c r="L43" s="290"/>
      <c r="M43" s="56">
        <f>'Source Data'!K43</f>
        <v>4661.5630813891366</v>
      </c>
      <c r="N43" s="74">
        <f t="shared" si="14"/>
        <v>0</v>
      </c>
      <c r="O43" s="290"/>
      <c r="P43" s="56">
        <f>'Source Data'!L43</f>
        <v>1864.6252325556547</v>
      </c>
      <c r="Q43" s="74">
        <f t="shared" si="15"/>
        <v>0</v>
      </c>
      <c r="R43" s="93">
        <v>0</v>
      </c>
      <c r="S43" s="56"/>
      <c r="T43" s="56"/>
      <c r="U43" s="57">
        <f t="shared" si="28"/>
        <v>0</v>
      </c>
      <c r="V43" s="93">
        <f t="shared" si="2"/>
        <v>0</v>
      </c>
      <c r="W43" s="74">
        <f t="shared" si="16"/>
        <v>0</v>
      </c>
      <c r="X43" s="93">
        <f t="shared" si="17"/>
        <v>0</v>
      </c>
      <c r="Y43" s="56">
        <f>'[1]GEO Prep'!$G43</f>
        <v>0</v>
      </c>
      <c r="Z43" s="93">
        <f t="shared" si="18"/>
        <v>0</v>
      </c>
      <c r="AA43" s="56"/>
      <c r="AB43" s="56">
        <f t="shared" si="19"/>
        <v>0</v>
      </c>
      <c r="AC43" s="93">
        <f t="shared" si="20"/>
        <v>0</v>
      </c>
      <c r="AD43" s="97">
        <f t="shared" si="29"/>
        <v>0</v>
      </c>
      <c r="AE43" s="75">
        <f>'Source Data'!N43</f>
        <v>3876</v>
      </c>
      <c r="AF43" s="90">
        <f t="shared" si="30"/>
        <v>0</v>
      </c>
      <c r="AG43" s="271"/>
      <c r="AH43" s="75">
        <f t="shared" si="21"/>
        <v>0</v>
      </c>
      <c r="AI43" s="271"/>
      <c r="AJ43" s="77">
        <f t="shared" si="31"/>
        <v>0</v>
      </c>
      <c r="AK43" s="76">
        <f t="shared" si="32"/>
        <v>0</v>
      </c>
      <c r="AL43" s="90">
        <f t="shared" si="22"/>
        <v>0</v>
      </c>
      <c r="AM43" s="79">
        <f t="shared" si="23"/>
        <v>0</v>
      </c>
      <c r="AN43" s="90">
        <f t="shared" si="24"/>
        <v>0</v>
      </c>
      <c r="AO43" s="56">
        <f>'[1]GEO Prep'!$M43</f>
        <v>0</v>
      </c>
      <c r="AP43" s="90">
        <f t="shared" si="25"/>
        <v>0</v>
      </c>
      <c r="AQ43" s="77"/>
      <c r="AR43" s="77">
        <f t="shared" si="26"/>
        <v>0</v>
      </c>
      <c r="AS43" s="90">
        <f t="shared" si="27"/>
        <v>0</v>
      </c>
      <c r="AT43" s="78">
        <f t="shared" si="7"/>
        <v>0</v>
      </c>
      <c r="AU43" s="87">
        <f t="shared" si="8"/>
        <v>0</v>
      </c>
      <c r="AV43" s="116"/>
      <c r="AW43" s="74"/>
      <c r="AX43" s="74">
        <f t="shared" si="33"/>
        <v>0</v>
      </c>
      <c r="AY43" s="74">
        <f t="shared" si="34"/>
        <v>0</v>
      </c>
    </row>
    <row r="44" spans="1:51" ht="16.149999999999999" customHeight="1" x14ac:dyDescent="0.2">
      <c r="A44" s="54">
        <v>38</v>
      </c>
      <c r="B44" s="55" t="s">
        <v>43</v>
      </c>
      <c r="C44" s="271">
        <f>'8_2.1.18 SIS'!AO44</f>
        <v>0</v>
      </c>
      <c r="D44" s="56">
        <f>'Source Data'!H44</f>
        <v>2242.6574879084728</v>
      </c>
      <c r="E44" s="74">
        <f t="shared" si="11"/>
        <v>0</v>
      </c>
      <c r="F44" s="290"/>
      <c r="G44" s="56">
        <f>'Source Data'!I44</f>
        <v>217.85498253596765</v>
      </c>
      <c r="H44" s="74">
        <f t="shared" si="12"/>
        <v>0</v>
      </c>
      <c r="I44" s="290"/>
      <c r="J44" s="56">
        <f>'Source Data'!J44</f>
        <v>59.414995237082067</v>
      </c>
      <c r="K44" s="74">
        <f t="shared" si="13"/>
        <v>0</v>
      </c>
      <c r="L44" s="290"/>
      <c r="M44" s="56">
        <f>'Source Data'!K44</f>
        <v>1485.3748809270521</v>
      </c>
      <c r="N44" s="74">
        <f t="shared" si="14"/>
        <v>0</v>
      </c>
      <c r="O44" s="290"/>
      <c r="P44" s="56">
        <f>'Source Data'!L44</f>
        <v>594.14995237082076</v>
      </c>
      <c r="Q44" s="74">
        <f t="shared" si="15"/>
        <v>0</v>
      </c>
      <c r="R44" s="93">
        <v>0</v>
      </c>
      <c r="S44" s="56"/>
      <c r="T44" s="56"/>
      <c r="U44" s="57">
        <f t="shared" si="28"/>
        <v>0</v>
      </c>
      <c r="V44" s="93">
        <f t="shared" si="2"/>
        <v>0</v>
      </c>
      <c r="W44" s="74">
        <f t="shared" si="16"/>
        <v>0</v>
      </c>
      <c r="X44" s="93">
        <f t="shared" si="17"/>
        <v>0</v>
      </c>
      <c r="Y44" s="56">
        <f>'[1]GEO Prep'!$G44</f>
        <v>0</v>
      </c>
      <c r="Z44" s="93">
        <f t="shared" si="18"/>
        <v>0</v>
      </c>
      <c r="AA44" s="56"/>
      <c r="AB44" s="56">
        <f t="shared" si="19"/>
        <v>0</v>
      </c>
      <c r="AC44" s="93">
        <f t="shared" si="20"/>
        <v>0</v>
      </c>
      <c r="AD44" s="97">
        <f t="shared" si="29"/>
        <v>0</v>
      </c>
      <c r="AE44" s="75">
        <f>'Source Data'!N44</f>
        <v>11268</v>
      </c>
      <c r="AF44" s="90">
        <f t="shared" si="30"/>
        <v>0</v>
      </c>
      <c r="AG44" s="271"/>
      <c r="AH44" s="75">
        <f t="shared" si="21"/>
        <v>0</v>
      </c>
      <c r="AI44" s="271"/>
      <c r="AJ44" s="77">
        <f t="shared" si="31"/>
        <v>0</v>
      </c>
      <c r="AK44" s="76">
        <f t="shared" si="32"/>
        <v>0</v>
      </c>
      <c r="AL44" s="90">
        <f t="shared" si="22"/>
        <v>0</v>
      </c>
      <c r="AM44" s="79">
        <f t="shared" si="23"/>
        <v>0</v>
      </c>
      <c r="AN44" s="90">
        <f t="shared" si="24"/>
        <v>0</v>
      </c>
      <c r="AO44" s="56">
        <f>'[1]GEO Prep'!$M44</f>
        <v>0</v>
      </c>
      <c r="AP44" s="90">
        <f t="shared" si="25"/>
        <v>0</v>
      </c>
      <c r="AQ44" s="77"/>
      <c r="AR44" s="77">
        <f t="shared" si="26"/>
        <v>0</v>
      </c>
      <c r="AS44" s="90">
        <f t="shared" si="27"/>
        <v>0</v>
      </c>
      <c r="AT44" s="78">
        <f t="shared" si="7"/>
        <v>0</v>
      </c>
      <c r="AU44" s="87">
        <f t="shared" si="8"/>
        <v>0</v>
      </c>
      <c r="AV44" s="116"/>
      <c r="AW44" s="74"/>
      <c r="AX44" s="74">
        <f t="shared" si="33"/>
        <v>0</v>
      </c>
      <c r="AY44" s="74">
        <f t="shared" si="34"/>
        <v>0</v>
      </c>
    </row>
    <row r="45" spans="1:51" ht="16.149999999999999" customHeight="1" x14ac:dyDescent="0.2">
      <c r="A45" s="54">
        <v>39</v>
      </c>
      <c r="B45" s="55" t="s">
        <v>44</v>
      </c>
      <c r="C45" s="271">
        <f>'8_2.1.18 SIS'!AO45</f>
        <v>0</v>
      </c>
      <c r="D45" s="56">
        <f>'Source Data'!H45</f>
        <v>2703.2750635068246</v>
      </c>
      <c r="E45" s="74">
        <f t="shared" si="11"/>
        <v>0</v>
      </c>
      <c r="F45" s="290"/>
      <c r="G45" s="56">
        <f>'Source Data'!I45</f>
        <v>360.15144440628399</v>
      </c>
      <c r="H45" s="74">
        <f t="shared" si="12"/>
        <v>0</v>
      </c>
      <c r="I45" s="290"/>
      <c r="J45" s="56">
        <f>'Source Data'!J45</f>
        <v>98.223121201713838</v>
      </c>
      <c r="K45" s="74">
        <f t="shared" si="13"/>
        <v>0</v>
      </c>
      <c r="L45" s="290"/>
      <c r="M45" s="56">
        <f>'Source Data'!K45</f>
        <v>2455.578030042846</v>
      </c>
      <c r="N45" s="74">
        <f t="shared" si="14"/>
        <v>0</v>
      </c>
      <c r="O45" s="290"/>
      <c r="P45" s="56">
        <f>'Source Data'!L45</f>
        <v>982.2312120171382</v>
      </c>
      <c r="Q45" s="74">
        <f t="shared" si="15"/>
        <v>0</v>
      </c>
      <c r="R45" s="93">
        <v>0</v>
      </c>
      <c r="S45" s="56"/>
      <c r="T45" s="56"/>
      <c r="U45" s="57">
        <f t="shared" si="28"/>
        <v>0</v>
      </c>
      <c r="V45" s="93">
        <f t="shared" si="2"/>
        <v>0</v>
      </c>
      <c r="W45" s="74">
        <f t="shared" si="16"/>
        <v>0</v>
      </c>
      <c r="X45" s="93">
        <f t="shared" si="17"/>
        <v>0</v>
      </c>
      <c r="Y45" s="56">
        <f>'[1]GEO Prep'!$G45</f>
        <v>0</v>
      </c>
      <c r="Z45" s="93">
        <f t="shared" si="18"/>
        <v>0</v>
      </c>
      <c r="AA45" s="56"/>
      <c r="AB45" s="56">
        <f t="shared" si="19"/>
        <v>0</v>
      </c>
      <c r="AC45" s="93">
        <f t="shared" si="20"/>
        <v>0</v>
      </c>
      <c r="AD45" s="97">
        <f t="shared" si="29"/>
        <v>0</v>
      </c>
      <c r="AE45" s="75">
        <f>'Source Data'!N45</f>
        <v>5158</v>
      </c>
      <c r="AF45" s="90">
        <f t="shared" si="30"/>
        <v>0</v>
      </c>
      <c r="AG45" s="271"/>
      <c r="AH45" s="75">
        <f t="shared" si="21"/>
        <v>0</v>
      </c>
      <c r="AI45" s="271"/>
      <c r="AJ45" s="77">
        <f t="shared" si="31"/>
        <v>0</v>
      </c>
      <c r="AK45" s="76">
        <f t="shared" si="32"/>
        <v>0</v>
      </c>
      <c r="AL45" s="90">
        <f t="shared" si="22"/>
        <v>0</v>
      </c>
      <c r="AM45" s="79">
        <f t="shared" si="23"/>
        <v>0</v>
      </c>
      <c r="AN45" s="90">
        <f t="shared" si="24"/>
        <v>0</v>
      </c>
      <c r="AO45" s="56">
        <f>'[1]GEO Prep'!$M45</f>
        <v>0</v>
      </c>
      <c r="AP45" s="90">
        <f t="shared" si="25"/>
        <v>0</v>
      </c>
      <c r="AQ45" s="77"/>
      <c r="AR45" s="77">
        <f t="shared" si="26"/>
        <v>0</v>
      </c>
      <c r="AS45" s="90">
        <f t="shared" si="27"/>
        <v>0</v>
      </c>
      <c r="AT45" s="78">
        <f t="shared" si="7"/>
        <v>0</v>
      </c>
      <c r="AU45" s="87">
        <f t="shared" si="8"/>
        <v>0</v>
      </c>
      <c r="AV45" s="116"/>
      <c r="AW45" s="74"/>
      <c r="AX45" s="74">
        <f t="shared" si="33"/>
        <v>0</v>
      </c>
      <c r="AY45" s="74">
        <f t="shared" si="34"/>
        <v>0</v>
      </c>
    </row>
    <row r="46" spans="1:51" ht="16.149999999999999" customHeight="1" x14ac:dyDescent="0.2">
      <c r="A46" s="49">
        <v>40</v>
      </c>
      <c r="B46" s="50" t="s">
        <v>45</v>
      </c>
      <c r="C46" s="272">
        <f>'8_2.1.18 SIS'!AO46</f>
        <v>0</v>
      </c>
      <c r="D46" s="51">
        <f>'Source Data'!H46</f>
        <v>4843.6552941270829</v>
      </c>
      <c r="E46" s="80">
        <f t="shared" si="11"/>
        <v>0</v>
      </c>
      <c r="F46" s="291"/>
      <c r="G46" s="51">
        <f>'Source Data'!I46</f>
        <v>644.48181238686641</v>
      </c>
      <c r="H46" s="80">
        <f t="shared" si="12"/>
        <v>0</v>
      </c>
      <c r="I46" s="291"/>
      <c r="J46" s="51">
        <f>'Source Data'!J46</f>
        <v>175.76776701459988</v>
      </c>
      <c r="K46" s="80">
        <f t="shared" si="13"/>
        <v>0</v>
      </c>
      <c r="L46" s="291"/>
      <c r="M46" s="51">
        <f>'Source Data'!K46</f>
        <v>4394.194175364998</v>
      </c>
      <c r="N46" s="80">
        <f t="shared" si="14"/>
        <v>0</v>
      </c>
      <c r="O46" s="291"/>
      <c r="P46" s="51">
        <f>'Source Data'!L46</f>
        <v>1757.6776701459989</v>
      </c>
      <c r="Q46" s="80">
        <f t="shared" si="15"/>
        <v>0</v>
      </c>
      <c r="R46" s="94">
        <v>0</v>
      </c>
      <c r="S46" s="51"/>
      <c r="T46" s="51"/>
      <c r="U46" s="52">
        <f t="shared" si="28"/>
        <v>0</v>
      </c>
      <c r="V46" s="94">
        <f t="shared" si="2"/>
        <v>0</v>
      </c>
      <c r="W46" s="80">
        <f t="shared" si="16"/>
        <v>0</v>
      </c>
      <c r="X46" s="94">
        <f t="shared" si="17"/>
        <v>0</v>
      </c>
      <c r="Y46" s="51">
        <f>'[1]GEO Prep'!$G46</f>
        <v>0</v>
      </c>
      <c r="Z46" s="94">
        <f t="shared" si="18"/>
        <v>0</v>
      </c>
      <c r="AA46" s="53"/>
      <c r="AB46" s="51">
        <f t="shared" si="19"/>
        <v>0</v>
      </c>
      <c r="AC46" s="95">
        <f t="shared" si="20"/>
        <v>0</v>
      </c>
      <c r="AD46" s="95">
        <f t="shared" si="29"/>
        <v>0</v>
      </c>
      <c r="AE46" s="71">
        <f>'Source Data'!N46</f>
        <v>4005</v>
      </c>
      <c r="AF46" s="91">
        <f t="shared" si="30"/>
        <v>0</v>
      </c>
      <c r="AG46" s="272"/>
      <c r="AH46" s="71">
        <f t="shared" si="21"/>
        <v>0</v>
      </c>
      <c r="AI46" s="272"/>
      <c r="AJ46" s="72">
        <f t="shared" si="31"/>
        <v>0</v>
      </c>
      <c r="AK46" s="73">
        <f t="shared" si="32"/>
        <v>0</v>
      </c>
      <c r="AL46" s="91">
        <f t="shared" si="22"/>
        <v>0</v>
      </c>
      <c r="AM46" s="82">
        <f t="shared" si="23"/>
        <v>0</v>
      </c>
      <c r="AN46" s="91">
        <f t="shared" si="24"/>
        <v>0</v>
      </c>
      <c r="AO46" s="51">
        <f>'[1]GEO Prep'!$M46</f>
        <v>0</v>
      </c>
      <c r="AP46" s="91">
        <f t="shared" si="25"/>
        <v>0</v>
      </c>
      <c r="AQ46" s="72"/>
      <c r="AR46" s="72">
        <f t="shared" si="26"/>
        <v>0</v>
      </c>
      <c r="AS46" s="91">
        <f t="shared" si="27"/>
        <v>0</v>
      </c>
      <c r="AT46" s="81">
        <f t="shared" si="7"/>
        <v>0</v>
      </c>
      <c r="AU46" s="88">
        <f t="shared" si="8"/>
        <v>0</v>
      </c>
      <c r="AV46" s="116"/>
      <c r="AW46" s="80"/>
      <c r="AX46" s="80">
        <f t="shared" si="33"/>
        <v>0</v>
      </c>
      <c r="AY46" s="80">
        <f t="shared" si="34"/>
        <v>0</v>
      </c>
    </row>
    <row r="47" spans="1:51" ht="16.149999999999999" customHeight="1" x14ac:dyDescent="0.2">
      <c r="A47" s="58">
        <v>41</v>
      </c>
      <c r="B47" s="59" t="s">
        <v>46</v>
      </c>
      <c r="C47" s="270">
        <f>'8_2.1.18 SIS'!AO47</f>
        <v>0</v>
      </c>
      <c r="D47" s="60">
        <f>'Source Data'!H47</f>
        <v>2834.247173471952</v>
      </c>
      <c r="E47" s="65">
        <f t="shared" si="11"/>
        <v>0</v>
      </c>
      <c r="F47" s="289"/>
      <c r="G47" s="60">
        <f>'Source Data'!I47</f>
        <v>378.64303242739538</v>
      </c>
      <c r="H47" s="65">
        <f t="shared" si="12"/>
        <v>0</v>
      </c>
      <c r="I47" s="289"/>
      <c r="J47" s="60">
        <f>'Source Data'!J47</f>
        <v>103.26628157110781</v>
      </c>
      <c r="K47" s="65">
        <f t="shared" si="13"/>
        <v>0</v>
      </c>
      <c r="L47" s="289"/>
      <c r="M47" s="60">
        <f>'Source Data'!K47</f>
        <v>2581.6570392776953</v>
      </c>
      <c r="N47" s="65">
        <f t="shared" si="14"/>
        <v>0</v>
      </c>
      <c r="O47" s="289"/>
      <c r="P47" s="60">
        <f>'Source Data'!L47</f>
        <v>1032.6628157110781</v>
      </c>
      <c r="Q47" s="65">
        <f t="shared" si="15"/>
        <v>0</v>
      </c>
      <c r="R47" s="92">
        <v>0</v>
      </c>
      <c r="S47" s="60"/>
      <c r="T47" s="60"/>
      <c r="U47" s="61">
        <f t="shared" si="28"/>
        <v>0</v>
      </c>
      <c r="V47" s="92">
        <f t="shared" si="2"/>
        <v>0</v>
      </c>
      <c r="W47" s="65">
        <f t="shared" si="16"/>
        <v>0</v>
      </c>
      <c r="X47" s="92">
        <f t="shared" si="17"/>
        <v>0</v>
      </c>
      <c r="Y47" s="60">
        <f>'[1]GEO Prep'!$G47</f>
        <v>0</v>
      </c>
      <c r="Z47" s="92">
        <f t="shared" si="18"/>
        <v>0</v>
      </c>
      <c r="AA47" s="60"/>
      <c r="AB47" s="60">
        <f t="shared" si="19"/>
        <v>0</v>
      </c>
      <c r="AC47" s="92">
        <f t="shared" si="20"/>
        <v>0</v>
      </c>
      <c r="AD47" s="96">
        <f t="shared" si="29"/>
        <v>0</v>
      </c>
      <c r="AE47" s="66">
        <f>'Source Data'!N47</f>
        <v>9547</v>
      </c>
      <c r="AF47" s="89">
        <f t="shared" si="30"/>
        <v>0</v>
      </c>
      <c r="AG47" s="270"/>
      <c r="AH47" s="66">
        <f t="shared" si="21"/>
        <v>0</v>
      </c>
      <c r="AI47" s="270"/>
      <c r="AJ47" s="68">
        <f t="shared" si="31"/>
        <v>0</v>
      </c>
      <c r="AK47" s="67">
        <f t="shared" si="32"/>
        <v>0</v>
      </c>
      <c r="AL47" s="89">
        <f t="shared" si="22"/>
        <v>0</v>
      </c>
      <c r="AM47" s="70">
        <f t="shared" si="23"/>
        <v>0</v>
      </c>
      <c r="AN47" s="89">
        <f t="shared" si="24"/>
        <v>0</v>
      </c>
      <c r="AO47" s="60">
        <f>'[1]GEO Prep'!$M47</f>
        <v>0</v>
      </c>
      <c r="AP47" s="89">
        <f t="shared" si="25"/>
        <v>0</v>
      </c>
      <c r="AQ47" s="68"/>
      <c r="AR47" s="68">
        <f t="shared" si="26"/>
        <v>0</v>
      </c>
      <c r="AS47" s="89">
        <f t="shared" si="27"/>
        <v>0</v>
      </c>
      <c r="AT47" s="69">
        <f t="shared" si="7"/>
        <v>0</v>
      </c>
      <c r="AU47" s="86">
        <f t="shared" si="8"/>
        <v>0</v>
      </c>
      <c r="AV47" s="116"/>
      <c r="AW47" s="65"/>
      <c r="AX47" s="65">
        <f t="shared" si="33"/>
        <v>0</v>
      </c>
      <c r="AY47" s="65">
        <f t="shared" si="34"/>
        <v>0</v>
      </c>
    </row>
    <row r="48" spans="1:51" ht="16.149999999999999" customHeight="1" x14ac:dyDescent="0.2">
      <c r="A48" s="54">
        <v>42</v>
      </c>
      <c r="B48" s="55" t="s">
        <v>47</v>
      </c>
      <c r="C48" s="271">
        <f>'8_2.1.18 SIS'!AO48</f>
        <v>0</v>
      </c>
      <c r="D48" s="56">
        <f>'Source Data'!H48</f>
        <v>4267.2926645330763</v>
      </c>
      <c r="E48" s="74">
        <f t="shared" si="11"/>
        <v>0</v>
      </c>
      <c r="F48" s="290"/>
      <c r="G48" s="56">
        <f>'Source Data'!I48</f>
        <v>585.87981046741402</v>
      </c>
      <c r="H48" s="74">
        <f t="shared" si="12"/>
        <v>0</v>
      </c>
      <c r="I48" s="290"/>
      <c r="J48" s="56">
        <f>'Source Data'!J48</f>
        <v>159.78540285474929</v>
      </c>
      <c r="K48" s="74">
        <f t="shared" si="13"/>
        <v>0</v>
      </c>
      <c r="L48" s="290"/>
      <c r="M48" s="56">
        <f>'Source Data'!K48</f>
        <v>3994.6350713687325</v>
      </c>
      <c r="N48" s="74">
        <f t="shared" si="14"/>
        <v>0</v>
      </c>
      <c r="O48" s="290"/>
      <c r="P48" s="56">
        <f>'Source Data'!L48</f>
        <v>1597.8540285474928</v>
      </c>
      <c r="Q48" s="74">
        <f t="shared" si="15"/>
        <v>0</v>
      </c>
      <c r="R48" s="93">
        <v>0</v>
      </c>
      <c r="S48" s="56"/>
      <c r="T48" s="56"/>
      <c r="U48" s="57">
        <f t="shared" si="28"/>
        <v>0</v>
      </c>
      <c r="V48" s="93">
        <f t="shared" si="2"/>
        <v>0</v>
      </c>
      <c r="W48" s="74">
        <f t="shared" si="16"/>
        <v>0</v>
      </c>
      <c r="X48" s="93">
        <f t="shared" si="17"/>
        <v>0</v>
      </c>
      <c r="Y48" s="56">
        <f>'[1]GEO Prep'!$G48</f>
        <v>0</v>
      </c>
      <c r="Z48" s="93">
        <f t="shared" si="18"/>
        <v>0</v>
      </c>
      <c r="AA48" s="56"/>
      <c r="AB48" s="56">
        <f t="shared" si="19"/>
        <v>0</v>
      </c>
      <c r="AC48" s="93">
        <f t="shared" si="20"/>
        <v>0</v>
      </c>
      <c r="AD48" s="97">
        <f t="shared" si="29"/>
        <v>0</v>
      </c>
      <c r="AE48" s="75">
        <f>'Source Data'!N48</f>
        <v>4334</v>
      </c>
      <c r="AF48" s="90">
        <f t="shared" si="30"/>
        <v>0</v>
      </c>
      <c r="AG48" s="271"/>
      <c r="AH48" s="75">
        <f t="shared" si="21"/>
        <v>0</v>
      </c>
      <c r="AI48" s="271"/>
      <c r="AJ48" s="77">
        <f t="shared" si="31"/>
        <v>0</v>
      </c>
      <c r="AK48" s="76">
        <f t="shared" si="32"/>
        <v>0</v>
      </c>
      <c r="AL48" s="90">
        <f t="shared" si="22"/>
        <v>0</v>
      </c>
      <c r="AM48" s="79">
        <f t="shared" si="23"/>
        <v>0</v>
      </c>
      <c r="AN48" s="90">
        <f t="shared" si="24"/>
        <v>0</v>
      </c>
      <c r="AO48" s="56">
        <f>'[1]GEO Prep'!$M48</f>
        <v>0</v>
      </c>
      <c r="AP48" s="90">
        <f t="shared" si="25"/>
        <v>0</v>
      </c>
      <c r="AQ48" s="77"/>
      <c r="AR48" s="77">
        <f t="shared" si="26"/>
        <v>0</v>
      </c>
      <c r="AS48" s="90">
        <f t="shared" si="27"/>
        <v>0</v>
      </c>
      <c r="AT48" s="78">
        <f t="shared" si="7"/>
        <v>0</v>
      </c>
      <c r="AU48" s="87">
        <f t="shared" si="8"/>
        <v>0</v>
      </c>
      <c r="AV48" s="116"/>
      <c r="AW48" s="74"/>
      <c r="AX48" s="74">
        <f t="shared" si="33"/>
        <v>0</v>
      </c>
      <c r="AY48" s="74">
        <f t="shared" si="34"/>
        <v>0</v>
      </c>
    </row>
    <row r="49" spans="1:51" ht="16.149999999999999" customHeight="1" x14ac:dyDescent="0.2">
      <c r="A49" s="54">
        <v>43</v>
      </c>
      <c r="B49" s="55" t="s">
        <v>48</v>
      </c>
      <c r="C49" s="271">
        <f>'8_2.1.18 SIS'!AO49</f>
        <v>0</v>
      </c>
      <c r="D49" s="56">
        <f>'Source Data'!H49</f>
        <v>5171.5692260226861</v>
      </c>
      <c r="E49" s="74">
        <f t="shared" si="11"/>
        <v>0</v>
      </c>
      <c r="F49" s="290"/>
      <c r="G49" s="56">
        <f>'Source Data'!I49</f>
        <v>687.72808854852053</v>
      </c>
      <c r="H49" s="74">
        <f t="shared" si="12"/>
        <v>0</v>
      </c>
      <c r="I49" s="290"/>
      <c r="J49" s="56">
        <f>'Source Data'!J49</f>
        <v>187.56220596777831</v>
      </c>
      <c r="K49" s="74">
        <f t="shared" si="13"/>
        <v>0</v>
      </c>
      <c r="L49" s="290"/>
      <c r="M49" s="56">
        <f>'Source Data'!K49</f>
        <v>4689.0551491944589</v>
      </c>
      <c r="N49" s="74">
        <f t="shared" si="14"/>
        <v>0</v>
      </c>
      <c r="O49" s="290"/>
      <c r="P49" s="56">
        <f>'Source Data'!L49</f>
        <v>1875.6220596777835</v>
      </c>
      <c r="Q49" s="74">
        <f t="shared" si="15"/>
        <v>0</v>
      </c>
      <c r="R49" s="93">
        <v>0</v>
      </c>
      <c r="S49" s="56"/>
      <c r="T49" s="56"/>
      <c r="U49" s="57">
        <f t="shared" si="28"/>
        <v>0</v>
      </c>
      <c r="V49" s="93">
        <f t="shared" si="2"/>
        <v>0</v>
      </c>
      <c r="W49" s="74">
        <f t="shared" si="16"/>
        <v>0</v>
      </c>
      <c r="X49" s="93">
        <f t="shared" si="17"/>
        <v>0</v>
      </c>
      <c r="Y49" s="56">
        <f>'[1]GEO Prep'!$G49</f>
        <v>0</v>
      </c>
      <c r="Z49" s="93">
        <f t="shared" si="18"/>
        <v>0</v>
      </c>
      <c r="AA49" s="56"/>
      <c r="AB49" s="56">
        <f t="shared" si="19"/>
        <v>0</v>
      </c>
      <c r="AC49" s="93">
        <f t="shared" si="20"/>
        <v>0</v>
      </c>
      <c r="AD49" s="97">
        <f t="shared" si="29"/>
        <v>0</v>
      </c>
      <c r="AE49" s="75">
        <f>'Source Data'!N49</f>
        <v>3642</v>
      </c>
      <c r="AF49" s="90">
        <f t="shared" si="30"/>
        <v>0</v>
      </c>
      <c r="AG49" s="271"/>
      <c r="AH49" s="75">
        <f t="shared" si="21"/>
        <v>0</v>
      </c>
      <c r="AI49" s="271"/>
      <c r="AJ49" s="77">
        <f t="shared" si="31"/>
        <v>0</v>
      </c>
      <c r="AK49" s="76">
        <f t="shared" si="32"/>
        <v>0</v>
      </c>
      <c r="AL49" s="90">
        <f t="shared" si="22"/>
        <v>0</v>
      </c>
      <c r="AM49" s="79">
        <f t="shared" si="23"/>
        <v>0</v>
      </c>
      <c r="AN49" s="90">
        <f t="shared" si="24"/>
        <v>0</v>
      </c>
      <c r="AO49" s="56">
        <f>'[1]GEO Prep'!$M49</f>
        <v>0</v>
      </c>
      <c r="AP49" s="90">
        <f t="shared" si="25"/>
        <v>0</v>
      </c>
      <c r="AQ49" s="77"/>
      <c r="AR49" s="77">
        <f t="shared" si="26"/>
        <v>0</v>
      </c>
      <c r="AS49" s="90">
        <f t="shared" si="27"/>
        <v>0</v>
      </c>
      <c r="AT49" s="78">
        <f t="shared" si="7"/>
        <v>0</v>
      </c>
      <c r="AU49" s="87">
        <f t="shared" si="8"/>
        <v>0</v>
      </c>
      <c r="AV49" s="116"/>
      <c r="AW49" s="74"/>
      <c r="AX49" s="74">
        <f t="shared" si="33"/>
        <v>0</v>
      </c>
      <c r="AY49" s="74">
        <f t="shared" si="34"/>
        <v>0</v>
      </c>
    </row>
    <row r="50" spans="1:51" ht="16.149999999999999" customHeight="1" x14ac:dyDescent="0.2">
      <c r="A50" s="54">
        <v>44</v>
      </c>
      <c r="B50" s="55" t="s">
        <v>49</v>
      </c>
      <c r="C50" s="271">
        <f>'8_2.1.18 SIS'!AO50</f>
        <v>0</v>
      </c>
      <c r="D50" s="56">
        <f>'Source Data'!H50</f>
        <v>4763.2835459226835</v>
      </c>
      <c r="E50" s="74">
        <f t="shared" si="11"/>
        <v>0</v>
      </c>
      <c r="F50" s="290"/>
      <c r="G50" s="56">
        <f>'Source Data'!I50</f>
        <v>640.0242289674087</v>
      </c>
      <c r="H50" s="74">
        <f t="shared" si="12"/>
        <v>0</v>
      </c>
      <c r="I50" s="290"/>
      <c r="J50" s="56">
        <f>'Source Data'!J50</f>
        <v>174.5520624456569</v>
      </c>
      <c r="K50" s="74">
        <f t="shared" si="13"/>
        <v>0</v>
      </c>
      <c r="L50" s="290"/>
      <c r="M50" s="56">
        <f>'Source Data'!K50</f>
        <v>4363.8015611414239</v>
      </c>
      <c r="N50" s="74">
        <f t="shared" si="14"/>
        <v>0</v>
      </c>
      <c r="O50" s="290"/>
      <c r="P50" s="56">
        <f>'Source Data'!L50</f>
        <v>1745.5206244565691</v>
      </c>
      <c r="Q50" s="74">
        <f t="shared" si="15"/>
        <v>0</v>
      </c>
      <c r="R50" s="93">
        <v>0</v>
      </c>
      <c r="S50" s="56"/>
      <c r="T50" s="56"/>
      <c r="U50" s="57">
        <f t="shared" si="28"/>
        <v>0</v>
      </c>
      <c r="V50" s="93">
        <f t="shared" si="2"/>
        <v>0</v>
      </c>
      <c r="W50" s="74">
        <f t="shared" si="16"/>
        <v>0</v>
      </c>
      <c r="X50" s="93">
        <f t="shared" si="17"/>
        <v>0</v>
      </c>
      <c r="Y50" s="56">
        <f>'[1]GEO Prep'!$G50</f>
        <v>0</v>
      </c>
      <c r="Z50" s="93">
        <f t="shared" si="18"/>
        <v>0</v>
      </c>
      <c r="AA50" s="56"/>
      <c r="AB50" s="56">
        <f t="shared" si="19"/>
        <v>0</v>
      </c>
      <c r="AC50" s="93">
        <f t="shared" si="20"/>
        <v>0</v>
      </c>
      <c r="AD50" s="97">
        <f t="shared" si="29"/>
        <v>0</v>
      </c>
      <c r="AE50" s="75">
        <f>'Source Data'!N50</f>
        <v>3969</v>
      </c>
      <c r="AF50" s="90">
        <f t="shared" si="30"/>
        <v>0</v>
      </c>
      <c r="AG50" s="271"/>
      <c r="AH50" s="75">
        <f t="shared" si="21"/>
        <v>0</v>
      </c>
      <c r="AI50" s="271"/>
      <c r="AJ50" s="77">
        <f t="shared" si="31"/>
        <v>0</v>
      </c>
      <c r="AK50" s="76">
        <f t="shared" si="32"/>
        <v>0</v>
      </c>
      <c r="AL50" s="90">
        <f t="shared" si="22"/>
        <v>0</v>
      </c>
      <c r="AM50" s="79">
        <f t="shared" si="23"/>
        <v>0</v>
      </c>
      <c r="AN50" s="90">
        <f t="shared" si="24"/>
        <v>0</v>
      </c>
      <c r="AO50" s="56">
        <f>'[1]GEO Prep'!$M50</f>
        <v>0</v>
      </c>
      <c r="AP50" s="90">
        <f t="shared" si="25"/>
        <v>0</v>
      </c>
      <c r="AQ50" s="77"/>
      <c r="AR50" s="77">
        <f t="shared" si="26"/>
        <v>0</v>
      </c>
      <c r="AS50" s="90">
        <f t="shared" si="27"/>
        <v>0</v>
      </c>
      <c r="AT50" s="78">
        <f t="shared" si="7"/>
        <v>0</v>
      </c>
      <c r="AU50" s="87">
        <f t="shared" si="8"/>
        <v>0</v>
      </c>
      <c r="AV50" s="116"/>
      <c r="AW50" s="74"/>
      <c r="AX50" s="74">
        <f t="shared" si="33"/>
        <v>0</v>
      </c>
      <c r="AY50" s="74">
        <f t="shared" si="34"/>
        <v>0</v>
      </c>
    </row>
    <row r="51" spans="1:51" ht="16.149999999999999" customHeight="1" x14ac:dyDescent="0.2">
      <c r="A51" s="49">
        <v>45</v>
      </c>
      <c r="B51" s="50" t="s">
        <v>50</v>
      </c>
      <c r="C51" s="272">
        <f>'8_2.1.18 SIS'!AO51</f>
        <v>0</v>
      </c>
      <c r="D51" s="51">
        <f>'Source Data'!H51</f>
        <v>2675.6537559078151</v>
      </c>
      <c r="E51" s="80">
        <f t="shared" si="11"/>
        <v>0</v>
      </c>
      <c r="F51" s="291"/>
      <c r="G51" s="51">
        <f>'Source Data'!I51</f>
        <v>332.43156845204078</v>
      </c>
      <c r="H51" s="80">
        <f t="shared" si="12"/>
        <v>0</v>
      </c>
      <c r="I51" s="291"/>
      <c r="J51" s="51">
        <f>'Source Data'!J51</f>
        <v>90.66315503237476</v>
      </c>
      <c r="K51" s="80">
        <f t="shared" si="13"/>
        <v>0</v>
      </c>
      <c r="L51" s="291"/>
      <c r="M51" s="51">
        <f>'Source Data'!K51</f>
        <v>2266.578875809369</v>
      </c>
      <c r="N51" s="80">
        <f t="shared" si="14"/>
        <v>0</v>
      </c>
      <c r="O51" s="291"/>
      <c r="P51" s="51">
        <f>'Source Data'!L51</f>
        <v>906.63155032374766</v>
      </c>
      <c r="Q51" s="80">
        <f t="shared" si="15"/>
        <v>0</v>
      </c>
      <c r="R51" s="94">
        <v>0</v>
      </c>
      <c r="S51" s="51"/>
      <c r="T51" s="51"/>
      <c r="U51" s="52">
        <f t="shared" si="28"/>
        <v>0</v>
      </c>
      <c r="V51" s="94">
        <f t="shared" si="2"/>
        <v>0</v>
      </c>
      <c r="W51" s="80">
        <f t="shared" si="16"/>
        <v>0</v>
      </c>
      <c r="X51" s="94">
        <f t="shared" si="17"/>
        <v>0</v>
      </c>
      <c r="Y51" s="51">
        <f>'[1]GEO Prep'!$G51</f>
        <v>0</v>
      </c>
      <c r="Z51" s="94">
        <f t="shared" si="18"/>
        <v>0</v>
      </c>
      <c r="AA51" s="53"/>
      <c r="AB51" s="51">
        <f t="shared" si="19"/>
        <v>0</v>
      </c>
      <c r="AC51" s="95">
        <f t="shared" si="20"/>
        <v>0</v>
      </c>
      <c r="AD51" s="95">
        <f t="shared" si="29"/>
        <v>0</v>
      </c>
      <c r="AE51" s="71">
        <f>'Source Data'!N51</f>
        <v>13416</v>
      </c>
      <c r="AF51" s="91">
        <f t="shared" si="30"/>
        <v>0</v>
      </c>
      <c r="AG51" s="272"/>
      <c r="AH51" s="71">
        <f t="shared" si="21"/>
        <v>0</v>
      </c>
      <c r="AI51" s="272"/>
      <c r="AJ51" s="72">
        <f t="shared" si="31"/>
        <v>0</v>
      </c>
      <c r="AK51" s="73">
        <f t="shared" si="32"/>
        <v>0</v>
      </c>
      <c r="AL51" s="91">
        <f t="shared" si="22"/>
        <v>0</v>
      </c>
      <c r="AM51" s="82">
        <f t="shared" si="23"/>
        <v>0</v>
      </c>
      <c r="AN51" s="91">
        <f t="shared" si="24"/>
        <v>0</v>
      </c>
      <c r="AO51" s="51">
        <f>'[1]GEO Prep'!$M51</f>
        <v>0</v>
      </c>
      <c r="AP51" s="91">
        <f t="shared" si="25"/>
        <v>0</v>
      </c>
      <c r="AQ51" s="72"/>
      <c r="AR51" s="72">
        <f t="shared" si="26"/>
        <v>0</v>
      </c>
      <c r="AS51" s="91">
        <f t="shared" si="27"/>
        <v>0</v>
      </c>
      <c r="AT51" s="81">
        <f t="shared" si="7"/>
        <v>0</v>
      </c>
      <c r="AU51" s="88">
        <f t="shared" si="8"/>
        <v>0</v>
      </c>
      <c r="AV51" s="116"/>
      <c r="AW51" s="80"/>
      <c r="AX51" s="80">
        <f t="shared" si="33"/>
        <v>0</v>
      </c>
      <c r="AY51" s="80">
        <f t="shared" si="34"/>
        <v>0</v>
      </c>
    </row>
    <row r="52" spans="1:51" ht="16.149999999999999" customHeight="1" x14ac:dyDescent="0.2">
      <c r="A52" s="58">
        <v>46</v>
      </c>
      <c r="B52" s="59" t="s">
        <v>51</v>
      </c>
      <c r="C52" s="270">
        <f>'8_2.1.18 SIS'!AO52</f>
        <v>0</v>
      </c>
      <c r="D52" s="60">
        <f>'Source Data'!H52</f>
        <v>5480.4352847367336</v>
      </c>
      <c r="E52" s="65">
        <f t="shared" si="11"/>
        <v>0</v>
      </c>
      <c r="F52" s="289"/>
      <c r="G52" s="60">
        <f>'Source Data'!I52</f>
        <v>708.93963160759859</v>
      </c>
      <c r="H52" s="65">
        <f t="shared" si="12"/>
        <v>0</v>
      </c>
      <c r="I52" s="289"/>
      <c r="J52" s="60">
        <f>'Source Data'!J52</f>
        <v>193.3471722566178</v>
      </c>
      <c r="K52" s="65">
        <f t="shared" si="13"/>
        <v>0</v>
      </c>
      <c r="L52" s="289"/>
      <c r="M52" s="60">
        <f>'Source Data'!K52</f>
        <v>4833.6793064154454</v>
      </c>
      <c r="N52" s="65">
        <f t="shared" si="14"/>
        <v>0</v>
      </c>
      <c r="O52" s="289"/>
      <c r="P52" s="60">
        <f>'Source Data'!L52</f>
        <v>1933.4717225661777</v>
      </c>
      <c r="Q52" s="65">
        <f t="shared" si="15"/>
        <v>0</v>
      </c>
      <c r="R52" s="92">
        <v>0</v>
      </c>
      <c r="S52" s="60"/>
      <c r="T52" s="60"/>
      <c r="U52" s="61">
        <f t="shared" si="28"/>
        <v>0</v>
      </c>
      <c r="V52" s="92">
        <f t="shared" si="2"/>
        <v>0</v>
      </c>
      <c r="W52" s="65">
        <f t="shared" si="16"/>
        <v>0</v>
      </c>
      <c r="X52" s="92">
        <f t="shared" si="17"/>
        <v>0</v>
      </c>
      <c r="Y52" s="60">
        <f>'[1]GEO Prep'!$G52</f>
        <v>0</v>
      </c>
      <c r="Z52" s="92">
        <f t="shared" si="18"/>
        <v>0</v>
      </c>
      <c r="AA52" s="60"/>
      <c r="AB52" s="60">
        <f t="shared" si="19"/>
        <v>0</v>
      </c>
      <c r="AC52" s="92">
        <f t="shared" si="20"/>
        <v>0</v>
      </c>
      <c r="AD52" s="96">
        <f t="shared" si="29"/>
        <v>0</v>
      </c>
      <c r="AE52" s="66">
        <f>'Source Data'!N52</f>
        <v>2991</v>
      </c>
      <c r="AF52" s="89">
        <f t="shared" si="30"/>
        <v>0</v>
      </c>
      <c r="AG52" s="270"/>
      <c r="AH52" s="66">
        <f t="shared" si="21"/>
        <v>0</v>
      </c>
      <c r="AI52" s="270"/>
      <c r="AJ52" s="68">
        <f t="shared" si="31"/>
        <v>0</v>
      </c>
      <c r="AK52" s="67">
        <f t="shared" si="32"/>
        <v>0</v>
      </c>
      <c r="AL52" s="89">
        <f t="shared" si="22"/>
        <v>0</v>
      </c>
      <c r="AM52" s="70">
        <f t="shared" si="23"/>
        <v>0</v>
      </c>
      <c r="AN52" s="89">
        <f t="shared" si="24"/>
        <v>0</v>
      </c>
      <c r="AO52" s="60">
        <f>'[1]GEO Prep'!$M52</f>
        <v>0</v>
      </c>
      <c r="AP52" s="89">
        <f t="shared" si="25"/>
        <v>0</v>
      </c>
      <c r="AQ52" s="68"/>
      <c r="AR52" s="68">
        <f t="shared" si="26"/>
        <v>0</v>
      </c>
      <c r="AS52" s="89">
        <f t="shared" si="27"/>
        <v>0</v>
      </c>
      <c r="AT52" s="69">
        <f t="shared" si="7"/>
        <v>0</v>
      </c>
      <c r="AU52" s="86">
        <f t="shared" si="8"/>
        <v>0</v>
      </c>
      <c r="AV52" s="116"/>
      <c r="AW52" s="65"/>
      <c r="AX52" s="65">
        <f t="shared" si="33"/>
        <v>0</v>
      </c>
      <c r="AY52" s="65">
        <f t="shared" si="34"/>
        <v>0</v>
      </c>
    </row>
    <row r="53" spans="1:51" ht="16.149999999999999" customHeight="1" x14ac:dyDescent="0.2">
      <c r="A53" s="54">
        <v>47</v>
      </c>
      <c r="B53" s="55" t="s">
        <v>52</v>
      </c>
      <c r="C53" s="271">
        <f>'8_2.1.18 SIS'!AO53</f>
        <v>0</v>
      </c>
      <c r="D53" s="56">
        <f>'Source Data'!H53</f>
        <v>2851.064211175285</v>
      </c>
      <c r="E53" s="74">
        <f t="shared" si="11"/>
        <v>0</v>
      </c>
      <c r="F53" s="290"/>
      <c r="G53" s="56">
        <f>'Source Data'!I53</f>
        <v>340.85181534745152</v>
      </c>
      <c r="H53" s="74">
        <f t="shared" si="12"/>
        <v>0</v>
      </c>
      <c r="I53" s="290"/>
      <c r="J53" s="56">
        <f>'Source Data'!J53</f>
        <v>92.959586003850404</v>
      </c>
      <c r="K53" s="74">
        <f t="shared" si="13"/>
        <v>0</v>
      </c>
      <c r="L53" s="290"/>
      <c r="M53" s="56">
        <f>'Source Data'!K53</f>
        <v>2323.9896500962604</v>
      </c>
      <c r="N53" s="74">
        <f t="shared" si="14"/>
        <v>0</v>
      </c>
      <c r="O53" s="290"/>
      <c r="P53" s="56">
        <f>'Source Data'!L53</f>
        <v>929.59586003850404</v>
      </c>
      <c r="Q53" s="74">
        <f t="shared" si="15"/>
        <v>0</v>
      </c>
      <c r="R53" s="93">
        <v>0</v>
      </c>
      <c r="S53" s="56"/>
      <c r="T53" s="56"/>
      <c r="U53" s="57">
        <f t="shared" si="28"/>
        <v>0</v>
      </c>
      <c r="V53" s="93">
        <f t="shared" si="2"/>
        <v>0</v>
      </c>
      <c r="W53" s="74">
        <f t="shared" si="16"/>
        <v>0</v>
      </c>
      <c r="X53" s="93">
        <f t="shared" si="17"/>
        <v>0</v>
      </c>
      <c r="Y53" s="56">
        <f>'[1]GEO Prep'!$G53</f>
        <v>0</v>
      </c>
      <c r="Z53" s="93">
        <f t="shared" si="18"/>
        <v>0</v>
      </c>
      <c r="AA53" s="56"/>
      <c r="AB53" s="56">
        <f t="shared" si="19"/>
        <v>0</v>
      </c>
      <c r="AC53" s="93">
        <f t="shared" si="20"/>
        <v>0</v>
      </c>
      <c r="AD53" s="97">
        <f t="shared" si="29"/>
        <v>0</v>
      </c>
      <c r="AE53" s="75">
        <f>'Source Data'!N53</f>
        <v>13043</v>
      </c>
      <c r="AF53" s="90">
        <f t="shared" si="30"/>
        <v>0</v>
      </c>
      <c r="AG53" s="271"/>
      <c r="AH53" s="75">
        <f t="shared" si="21"/>
        <v>0</v>
      </c>
      <c r="AI53" s="271"/>
      <c r="AJ53" s="77">
        <f t="shared" si="31"/>
        <v>0</v>
      </c>
      <c r="AK53" s="76">
        <f t="shared" si="32"/>
        <v>0</v>
      </c>
      <c r="AL53" s="90">
        <f t="shared" si="22"/>
        <v>0</v>
      </c>
      <c r="AM53" s="79">
        <f t="shared" si="23"/>
        <v>0</v>
      </c>
      <c r="AN53" s="90">
        <f t="shared" si="24"/>
        <v>0</v>
      </c>
      <c r="AO53" s="56">
        <f>'[1]GEO Prep'!$M53</f>
        <v>0</v>
      </c>
      <c r="AP53" s="90">
        <f t="shared" si="25"/>
        <v>0</v>
      </c>
      <c r="AQ53" s="77"/>
      <c r="AR53" s="77">
        <f t="shared" si="26"/>
        <v>0</v>
      </c>
      <c r="AS53" s="90">
        <f t="shared" si="27"/>
        <v>0</v>
      </c>
      <c r="AT53" s="78">
        <f t="shared" si="7"/>
        <v>0</v>
      </c>
      <c r="AU53" s="87">
        <f t="shared" si="8"/>
        <v>0</v>
      </c>
      <c r="AV53" s="116"/>
      <c r="AW53" s="74"/>
      <c r="AX53" s="74">
        <f t="shared" si="33"/>
        <v>0</v>
      </c>
      <c r="AY53" s="74">
        <f t="shared" si="34"/>
        <v>0</v>
      </c>
    </row>
    <row r="54" spans="1:51" ht="16.149999999999999" customHeight="1" x14ac:dyDescent="0.2">
      <c r="A54" s="54">
        <v>48</v>
      </c>
      <c r="B54" s="55" t="s">
        <v>74</v>
      </c>
      <c r="C54" s="271">
        <f>'8_2.1.18 SIS'!AO54</f>
        <v>0</v>
      </c>
      <c r="D54" s="56">
        <f>'Source Data'!H54</f>
        <v>3995.2813864350205</v>
      </c>
      <c r="E54" s="74">
        <f t="shared" si="11"/>
        <v>0</v>
      </c>
      <c r="F54" s="290"/>
      <c r="G54" s="56">
        <f>'Source Data'!I54</f>
        <v>516.40353727376908</v>
      </c>
      <c r="H54" s="74">
        <f t="shared" si="12"/>
        <v>0</v>
      </c>
      <c r="I54" s="290"/>
      <c r="J54" s="56">
        <f>'Source Data'!J54</f>
        <v>140.83732834739155</v>
      </c>
      <c r="K54" s="74">
        <f t="shared" si="13"/>
        <v>0</v>
      </c>
      <c r="L54" s="290"/>
      <c r="M54" s="56">
        <f>'Source Data'!K54</f>
        <v>3520.9332086847894</v>
      </c>
      <c r="N54" s="74">
        <f t="shared" si="14"/>
        <v>0</v>
      </c>
      <c r="O54" s="290"/>
      <c r="P54" s="56">
        <f>'Source Data'!L54</f>
        <v>1408.3732834739153</v>
      </c>
      <c r="Q54" s="74">
        <f t="shared" si="15"/>
        <v>0</v>
      </c>
      <c r="R54" s="93">
        <v>0</v>
      </c>
      <c r="S54" s="56"/>
      <c r="T54" s="56"/>
      <c r="U54" s="57">
        <f t="shared" si="28"/>
        <v>0</v>
      </c>
      <c r="V54" s="93">
        <f t="shared" si="2"/>
        <v>0</v>
      </c>
      <c r="W54" s="74">
        <f t="shared" si="16"/>
        <v>0</v>
      </c>
      <c r="X54" s="93">
        <f t="shared" si="17"/>
        <v>0</v>
      </c>
      <c r="Y54" s="56">
        <f>'[1]GEO Prep'!$G54</f>
        <v>0</v>
      </c>
      <c r="Z54" s="93">
        <f t="shared" si="18"/>
        <v>0</v>
      </c>
      <c r="AA54" s="56"/>
      <c r="AB54" s="56">
        <f t="shared" si="19"/>
        <v>0</v>
      </c>
      <c r="AC54" s="93">
        <f t="shared" si="20"/>
        <v>0</v>
      </c>
      <c r="AD54" s="97">
        <f t="shared" si="29"/>
        <v>0</v>
      </c>
      <c r="AE54" s="75">
        <f>'Source Data'!N54</f>
        <v>5158</v>
      </c>
      <c r="AF54" s="90">
        <f t="shared" si="30"/>
        <v>0</v>
      </c>
      <c r="AG54" s="271"/>
      <c r="AH54" s="75">
        <f t="shared" si="21"/>
        <v>0</v>
      </c>
      <c r="AI54" s="271"/>
      <c r="AJ54" s="77">
        <f t="shared" si="31"/>
        <v>0</v>
      </c>
      <c r="AK54" s="76">
        <f t="shared" si="32"/>
        <v>0</v>
      </c>
      <c r="AL54" s="90">
        <f t="shared" si="22"/>
        <v>0</v>
      </c>
      <c r="AM54" s="79">
        <f t="shared" si="23"/>
        <v>0</v>
      </c>
      <c r="AN54" s="90">
        <f t="shared" si="24"/>
        <v>0</v>
      </c>
      <c r="AO54" s="56">
        <f>'[1]GEO Prep'!$M54</f>
        <v>0</v>
      </c>
      <c r="AP54" s="90">
        <f t="shared" si="25"/>
        <v>0</v>
      </c>
      <c r="AQ54" s="77"/>
      <c r="AR54" s="77">
        <f t="shared" si="26"/>
        <v>0</v>
      </c>
      <c r="AS54" s="90">
        <f t="shared" si="27"/>
        <v>0</v>
      </c>
      <c r="AT54" s="78">
        <f t="shared" si="7"/>
        <v>0</v>
      </c>
      <c r="AU54" s="87">
        <f t="shared" si="8"/>
        <v>0</v>
      </c>
      <c r="AV54" s="116"/>
      <c r="AW54" s="74"/>
      <c r="AX54" s="74">
        <f t="shared" si="33"/>
        <v>0</v>
      </c>
      <c r="AY54" s="74">
        <f t="shared" si="34"/>
        <v>0</v>
      </c>
    </row>
    <row r="55" spans="1:51" ht="16.149999999999999" customHeight="1" x14ac:dyDescent="0.2">
      <c r="A55" s="54">
        <v>49</v>
      </c>
      <c r="B55" s="55" t="s">
        <v>53</v>
      </c>
      <c r="C55" s="271">
        <f>'8_2.1.18 SIS'!AO55</f>
        <v>0</v>
      </c>
      <c r="D55" s="56">
        <f>'Source Data'!H55</f>
        <v>4510.9600632140227</v>
      </c>
      <c r="E55" s="74">
        <f t="shared" si="11"/>
        <v>0</v>
      </c>
      <c r="F55" s="290"/>
      <c r="G55" s="56">
        <f>'Source Data'!I55</f>
        <v>660.79145627436594</v>
      </c>
      <c r="H55" s="74">
        <f t="shared" si="12"/>
        <v>0</v>
      </c>
      <c r="I55" s="290"/>
      <c r="J55" s="56">
        <f>'Source Data'!J55</f>
        <v>180.21585171119071</v>
      </c>
      <c r="K55" s="74">
        <f t="shared" si="13"/>
        <v>0</v>
      </c>
      <c r="L55" s="290"/>
      <c r="M55" s="56">
        <f>'Source Data'!K55</f>
        <v>4505.3962927797675</v>
      </c>
      <c r="N55" s="74">
        <f t="shared" si="14"/>
        <v>0</v>
      </c>
      <c r="O55" s="290"/>
      <c r="P55" s="56">
        <f>'Source Data'!L55</f>
        <v>1802.158517111907</v>
      </c>
      <c r="Q55" s="74">
        <f t="shared" si="15"/>
        <v>0</v>
      </c>
      <c r="R55" s="93">
        <v>0</v>
      </c>
      <c r="S55" s="56"/>
      <c r="T55" s="56"/>
      <c r="U55" s="57">
        <f t="shared" si="28"/>
        <v>0</v>
      </c>
      <c r="V55" s="93">
        <f t="shared" si="2"/>
        <v>0</v>
      </c>
      <c r="W55" s="74">
        <f t="shared" si="16"/>
        <v>0</v>
      </c>
      <c r="X55" s="93">
        <f t="shared" si="17"/>
        <v>0</v>
      </c>
      <c r="Y55" s="56">
        <f>'[1]GEO Prep'!$G55</f>
        <v>0</v>
      </c>
      <c r="Z55" s="93">
        <f t="shared" si="18"/>
        <v>0</v>
      </c>
      <c r="AA55" s="56"/>
      <c r="AB55" s="56">
        <f t="shared" si="19"/>
        <v>0</v>
      </c>
      <c r="AC55" s="93">
        <f t="shared" si="20"/>
        <v>0</v>
      </c>
      <c r="AD55" s="97">
        <f t="shared" si="29"/>
        <v>0</v>
      </c>
      <c r="AE55" s="75">
        <f>'Source Data'!N55</f>
        <v>2655</v>
      </c>
      <c r="AF55" s="90">
        <f t="shared" si="30"/>
        <v>0</v>
      </c>
      <c r="AG55" s="271"/>
      <c r="AH55" s="75">
        <f t="shared" si="21"/>
        <v>0</v>
      </c>
      <c r="AI55" s="271"/>
      <c r="AJ55" s="77">
        <f t="shared" si="31"/>
        <v>0</v>
      </c>
      <c r="AK55" s="76">
        <f t="shared" si="32"/>
        <v>0</v>
      </c>
      <c r="AL55" s="90">
        <f t="shared" si="22"/>
        <v>0</v>
      </c>
      <c r="AM55" s="79">
        <f t="shared" si="23"/>
        <v>0</v>
      </c>
      <c r="AN55" s="90">
        <f t="shared" si="24"/>
        <v>0</v>
      </c>
      <c r="AO55" s="56">
        <f>'[1]GEO Prep'!$M55</f>
        <v>0</v>
      </c>
      <c r="AP55" s="90">
        <f t="shared" si="25"/>
        <v>0</v>
      </c>
      <c r="AQ55" s="77"/>
      <c r="AR55" s="77">
        <f t="shared" si="26"/>
        <v>0</v>
      </c>
      <c r="AS55" s="90">
        <f t="shared" si="27"/>
        <v>0</v>
      </c>
      <c r="AT55" s="78">
        <f t="shared" si="7"/>
        <v>0</v>
      </c>
      <c r="AU55" s="87">
        <f t="shared" si="8"/>
        <v>0</v>
      </c>
      <c r="AV55" s="116"/>
      <c r="AW55" s="74"/>
      <c r="AX55" s="74">
        <f t="shared" si="33"/>
        <v>0</v>
      </c>
      <c r="AY55" s="74">
        <f t="shared" si="34"/>
        <v>0</v>
      </c>
    </row>
    <row r="56" spans="1:51" ht="16.149999999999999" customHeight="1" x14ac:dyDescent="0.2">
      <c r="A56" s="49">
        <v>50</v>
      </c>
      <c r="B56" s="50" t="s">
        <v>54</v>
      </c>
      <c r="C56" s="272">
        <f>'8_2.1.18 SIS'!AO56</f>
        <v>0</v>
      </c>
      <c r="D56" s="51">
        <f>'Source Data'!H56</f>
        <v>4738.7087437121554</v>
      </c>
      <c r="E56" s="80">
        <f t="shared" si="11"/>
        <v>0</v>
      </c>
      <c r="F56" s="291"/>
      <c r="G56" s="51">
        <f>'Source Data'!I56</f>
        <v>638.95176727517901</v>
      </c>
      <c r="H56" s="80">
        <f t="shared" si="12"/>
        <v>0</v>
      </c>
      <c r="I56" s="291"/>
      <c r="J56" s="51">
        <f>'Source Data'!J56</f>
        <v>174.25957289323065</v>
      </c>
      <c r="K56" s="80">
        <f t="shared" si="13"/>
        <v>0</v>
      </c>
      <c r="L56" s="291"/>
      <c r="M56" s="51">
        <f>'Source Data'!K56</f>
        <v>4356.4893223307663</v>
      </c>
      <c r="N56" s="80">
        <f t="shared" si="14"/>
        <v>0</v>
      </c>
      <c r="O56" s="291"/>
      <c r="P56" s="51">
        <f>'Source Data'!L56</f>
        <v>1742.5957289323062</v>
      </c>
      <c r="Q56" s="80">
        <f t="shared" si="15"/>
        <v>0</v>
      </c>
      <c r="R56" s="94">
        <v>0</v>
      </c>
      <c r="S56" s="51"/>
      <c r="T56" s="51"/>
      <c r="U56" s="52">
        <f t="shared" si="28"/>
        <v>0</v>
      </c>
      <c r="V56" s="94">
        <f t="shared" si="2"/>
        <v>0</v>
      </c>
      <c r="W56" s="80">
        <f t="shared" si="16"/>
        <v>0</v>
      </c>
      <c r="X56" s="94">
        <f t="shared" si="17"/>
        <v>0</v>
      </c>
      <c r="Y56" s="51">
        <f>'[1]GEO Prep'!$G56</f>
        <v>0</v>
      </c>
      <c r="Z56" s="94">
        <f t="shared" si="18"/>
        <v>0</v>
      </c>
      <c r="AA56" s="53"/>
      <c r="AB56" s="51">
        <f t="shared" si="19"/>
        <v>0</v>
      </c>
      <c r="AC56" s="95">
        <f t="shared" si="20"/>
        <v>0</v>
      </c>
      <c r="AD56" s="95">
        <f t="shared" si="29"/>
        <v>0</v>
      </c>
      <c r="AE56" s="71">
        <f>'Source Data'!N56</f>
        <v>3490</v>
      </c>
      <c r="AF56" s="91">
        <f t="shared" si="30"/>
        <v>0</v>
      </c>
      <c r="AG56" s="272"/>
      <c r="AH56" s="71">
        <f t="shared" si="21"/>
        <v>0</v>
      </c>
      <c r="AI56" s="272"/>
      <c r="AJ56" s="72">
        <f t="shared" si="31"/>
        <v>0</v>
      </c>
      <c r="AK56" s="73">
        <f t="shared" si="32"/>
        <v>0</v>
      </c>
      <c r="AL56" s="91">
        <f t="shared" si="22"/>
        <v>0</v>
      </c>
      <c r="AM56" s="82">
        <f t="shared" si="23"/>
        <v>0</v>
      </c>
      <c r="AN56" s="91">
        <f t="shared" si="24"/>
        <v>0</v>
      </c>
      <c r="AO56" s="51">
        <f>'[1]GEO Prep'!$M56</f>
        <v>0</v>
      </c>
      <c r="AP56" s="91">
        <f t="shared" si="25"/>
        <v>0</v>
      </c>
      <c r="AQ56" s="72"/>
      <c r="AR56" s="72">
        <f t="shared" si="26"/>
        <v>0</v>
      </c>
      <c r="AS56" s="91">
        <f t="shared" si="27"/>
        <v>0</v>
      </c>
      <c r="AT56" s="81">
        <f t="shared" si="7"/>
        <v>0</v>
      </c>
      <c r="AU56" s="88">
        <f t="shared" si="8"/>
        <v>0</v>
      </c>
      <c r="AV56" s="116"/>
      <c r="AW56" s="80"/>
      <c r="AX56" s="80">
        <f t="shared" si="33"/>
        <v>0</v>
      </c>
      <c r="AY56" s="80">
        <f t="shared" si="34"/>
        <v>0</v>
      </c>
    </row>
    <row r="57" spans="1:51" ht="16.149999999999999" customHeight="1" x14ac:dyDescent="0.2">
      <c r="A57" s="58">
        <v>51</v>
      </c>
      <c r="B57" s="59" t="s">
        <v>55</v>
      </c>
      <c r="C57" s="270">
        <f>'8_2.1.18 SIS'!AO57</f>
        <v>0</v>
      </c>
      <c r="D57" s="60">
        <f>'Source Data'!H57</f>
        <v>4281.7369154997223</v>
      </c>
      <c r="E57" s="65">
        <f t="shared" si="11"/>
        <v>0</v>
      </c>
      <c r="F57" s="289"/>
      <c r="G57" s="60">
        <f>'Source Data'!I57</f>
        <v>570.93395934473472</v>
      </c>
      <c r="H57" s="65">
        <f t="shared" si="12"/>
        <v>0</v>
      </c>
      <c r="I57" s="289"/>
      <c r="J57" s="60">
        <f>'Source Data'!J57</f>
        <v>155.70926163947308</v>
      </c>
      <c r="K57" s="65">
        <f t="shared" si="13"/>
        <v>0</v>
      </c>
      <c r="L57" s="289"/>
      <c r="M57" s="60">
        <f>'Source Data'!K57</f>
        <v>3892.7315409868274</v>
      </c>
      <c r="N57" s="65">
        <f t="shared" si="14"/>
        <v>0</v>
      </c>
      <c r="O57" s="289"/>
      <c r="P57" s="60">
        <f>'Source Data'!L57</f>
        <v>1557.0926163947308</v>
      </c>
      <c r="Q57" s="65">
        <f t="shared" si="15"/>
        <v>0</v>
      </c>
      <c r="R57" s="92">
        <v>0</v>
      </c>
      <c r="S57" s="60"/>
      <c r="T57" s="60"/>
      <c r="U57" s="61">
        <f t="shared" si="28"/>
        <v>0</v>
      </c>
      <c r="V57" s="92">
        <f t="shared" si="2"/>
        <v>0</v>
      </c>
      <c r="W57" s="65">
        <f t="shared" si="16"/>
        <v>0</v>
      </c>
      <c r="X57" s="92">
        <f t="shared" si="17"/>
        <v>0</v>
      </c>
      <c r="Y57" s="60">
        <f>'[1]GEO Prep'!$G57</f>
        <v>0</v>
      </c>
      <c r="Z57" s="92">
        <f t="shared" si="18"/>
        <v>0</v>
      </c>
      <c r="AA57" s="60"/>
      <c r="AB57" s="60">
        <f t="shared" si="19"/>
        <v>0</v>
      </c>
      <c r="AC57" s="92">
        <f t="shared" si="20"/>
        <v>0</v>
      </c>
      <c r="AD57" s="96">
        <f t="shared" si="29"/>
        <v>0</v>
      </c>
      <c r="AE57" s="66">
        <f>'Source Data'!N57</f>
        <v>4268</v>
      </c>
      <c r="AF57" s="89">
        <f t="shared" si="30"/>
        <v>0</v>
      </c>
      <c r="AG57" s="270"/>
      <c r="AH57" s="66">
        <f t="shared" si="21"/>
        <v>0</v>
      </c>
      <c r="AI57" s="270"/>
      <c r="AJ57" s="68">
        <f t="shared" si="31"/>
        <v>0</v>
      </c>
      <c r="AK57" s="67">
        <f t="shared" si="32"/>
        <v>0</v>
      </c>
      <c r="AL57" s="89">
        <f t="shared" si="22"/>
        <v>0</v>
      </c>
      <c r="AM57" s="70">
        <f t="shared" si="23"/>
        <v>0</v>
      </c>
      <c r="AN57" s="89">
        <f t="shared" si="24"/>
        <v>0</v>
      </c>
      <c r="AO57" s="60">
        <f>'[1]GEO Prep'!$M57</f>
        <v>0</v>
      </c>
      <c r="AP57" s="89">
        <f t="shared" si="25"/>
        <v>0</v>
      </c>
      <c r="AQ57" s="68"/>
      <c r="AR57" s="68">
        <f t="shared" si="26"/>
        <v>0</v>
      </c>
      <c r="AS57" s="89">
        <f t="shared" si="27"/>
        <v>0</v>
      </c>
      <c r="AT57" s="69">
        <f t="shared" si="7"/>
        <v>0</v>
      </c>
      <c r="AU57" s="86">
        <f t="shared" si="8"/>
        <v>0</v>
      </c>
      <c r="AV57" s="116"/>
      <c r="AW57" s="65"/>
      <c r="AX57" s="65">
        <f t="shared" si="33"/>
        <v>0</v>
      </c>
      <c r="AY57" s="65">
        <f t="shared" si="34"/>
        <v>0</v>
      </c>
    </row>
    <row r="58" spans="1:51" ht="16.149999999999999" customHeight="1" x14ac:dyDescent="0.2">
      <c r="A58" s="54">
        <v>52</v>
      </c>
      <c r="B58" s="55" t="s">
        <v>56</v>
      </c>
      <c r="C58" s="271">
        <f>'8_2.1.18 SIS'!AO58</f>
        <v>0</v>
      </c>
      <c r="D58" s="56">
        <f>'Source Data'!H58</f>
        <v>4477.885435486186</v>
      </c>
      <c r="E58" s="74">
        <f t="shared" si="11"/>
        <v>0</v>
      </c>
      <c r="F58" s="290"/>
      <c r="G58" s="56">
        <f>'Source Data'!I58</f>
        <v>601.39043740535396</v>
      </c>
      <c r="H58" s="74">
        <f t="shared" si="12"/>
        <v>0</v>
      </c>
      <c r="I58" s="290"/>
      <c r="J58" s="56">
        <f>'Source Data'!J58</f>
        <v>164.01557383782384</v>
      </c>
      <c r="K58" s="74">
        <f t="shared" si="13"/>
        <v>0</v>
      </c>
      <c r="L58" s="290"/>
      <c r="M58" s="56">
        <f>'Source Data'!K58</f>
        <v>4100.3893459455958</v>
      </c>
      <c r="N58" s="74">
        <f t="shared" si="14"/>
        <v>0</v>
      </c>
      <c r="O58" s="290"/>
      <c r="P58" s="56">
        <f>'Source Data'!L58</f>
        <v>1640.1557383782383</v>
      </c>
      <c r="Q58" s="74">
        <f t="shared" si="15"/>
        <v>0</v>
      </c>
      <c r="R58" s="93">
        <v>0</v>
      </c>
      <c r="S58" s="56"/>
      <c r="T58" s="56"/>
      <c r="U58" s="57">
        <f t="shared" si="28"/>
        <v>0</v>
      </c>
      <c r="V58" s="93">
        <f t="shared" si="2"/>
        <v>0</v>
      </c>
      <c r="W58" s="74">
        <f t="shared" si="16"/>
        <v>0</v>
      </c>
      <c r="X58" s="93">
        <f t="shared" si="17"/>
        <v>0</v>
      </c>
      <c r="Y58" s="56">
        <f>'[1]GEO Prep'!$G58</f>
        <v>0</v>
      </c>
      <c r="Z58" s="93">
        <f t="shared" si="18"/>
        <v>0</v>
      </c>
      <c r="AA58" s="56"/>
      <c r="AB58" s="56">
        <f t="shared" si="19"/>
        <v>0</v>
      </c>
      <c r="AC58" s="93">
        <f t="shared" si="20"/>
        <v>0</v>
      </c>
      <c r="AD58" s="97">
        <f t="shared" si="29"/>
        <v>0</v>
      </c>
      <c r="AE58" s="75">
        <f>'Source Data'!N58</f>
        <v>5924</v>
      </c>
      <c r="AF58" s="90">
        <f t="shared" si="30"/>
        <v>0</v>
      </c>
      <c r="AG58" s="271"/>
      <c r="AH58" s="75">
        <f t="shared" si="21"/>
        <v>0</v>
      </c>
      <c r="AI58" s="271"/>
      <c r="AJ58" s="77">
        <f t="shared" si="31"/>
        <v>0</v>
      </c>
      <c r="AK58" s="76">
        <f t="shared" si="32"/>
        <v>0</v>
      </c>
      <c r="AL58" s="90">
        <f t="shared" si="22"/>
        <v>0</v>
      </c>
      <c r="AM58" s="79">
        <f t="shared" si="23"/>
        <v>0</v>
      </c>
      <c r="AN58" s="90">
        <f t="shared" si="24"/>
        <v>0</v>
      </c>
      <c r="AO58" s="56">
        <f>'[1]GEO Prep'!$M58</f>
        <v>0</v>
      </c>
      <c r="AP58" s="90">
        <f t="shared" si="25"/>
        <v>0</v>
      </c>
      <c r="AQ58" s="77"/>
      <c r="AR58" s="77">
        <f t="shared" si="26"/>
        <v>0</v>
      </c>
      <c r="AS58" s="90">
        <f t="shared" si="27"/>
        <v>0</v>
      </c>
      <c r="AT58" s="78">
        <f t="shared" si="7"/>
        <v>0</v>
      </c>
      <c r="AU58" s="87">
        <f t="shared" si="8"/>
        <v>0</v>
      </c>
      <c r="AV58" s="116"/>
      <c r="AW58" s="74"/>
      <c r="AX58" s="74">
        <f t="shared" si="33"/>
        <v>0</v>
      </c>
      <c r="AY58" s="74">
        <f t="shared" si="34"/>
        <v>0</v>
      </c>
    </row>
    <row r="59" spans="1:51" ht="16.149999999999999" customHeight="1" x14ac:dyDescent="0.2">
      <c r="A59" s="54">
        <v>53</v>
      </c>
      <c r="B59" s="55" t="s">
        <v>57</v>
      </c>
      <c r="C59" s="271">
        <f>'8_2.1.18 SIS'!AO59</f>
        <v>0</v>
      </c>
      <c r="D59" s="56">
        <f>'Source Data'!H59</f>
        <v>4674.7758891865669</v>
      </c>
      <c r="E59" s="74">
        <f t="shared" si="11"/>
        <v>0</v>
      </c>
      <c r="F59" s="290"/>
      <c r="G59" s="56">
        <f>'Source Data'!I59</f>
        <v>663.32493479155164</v>
      </c>
      <c r="H59" s="74">
        <f t="shared" si="12"/>
        <v>0</v>
      </c>
      <c r="I59" s="290"/>
      <c r="J59" s="56">
        <f>'Source Data'!J59</f>
        <v>180.90680039769586</v>
      </c>
      <c r="K59" s="74">
        <f t="shared" si="13"/>
        <v>0</v>
      </c>
      <c r="L59" s="290"/>
      <c r="M59" s="56">
        <f>'Source Data'!K59</f>
        <v>4522.670009942397</v>
      </c>
      <c r="N59" s="74">
        <f t="shared" si="14"/>
        <v>0</v>
      </c>
      <c r="O59" s="290"/>
      <c r="P59" s="56">
        <f>'Source Data'!L59</f>
        <v>1809.0680039769588</v>
      </c>
      <c r="Q59" s="74">
        <f t="shared" si="15"/>
        <v>0</v>
      </c>
      <c r="R59" s="93">
        <v>0</v>
      </c>
      <c r="S59" s="56"/>
      <c r="T59" s="56"/>
      <c r="U59" s="57">
        <f t="shared" si="28"/>
        <v>0</v>
      </c>
      <c r="V59" s="93">
        <f t="shared" si="2"/>
        <v>0</v>
      </c>
      <c r="W59" s="74">
        <f t="shared" si="16"/>
        <v>0</v>
      </c>
      <c r="X59" s="93">
        <f t="shared" si="17"/>
        <v>0</v>
      </c>
      <c r="Y59" s="56">
        <f>'[1]GEO Prep'!$G59</f>
        <v>0</v>
      </c>
      <c r="Z59" s="93">
        <f t="shared" si="18"/>
        <v>0</v>
      </c>
      <c r="AA59" s="56"/>
      <c r="AB59" s="56">
        <f t="shared" si="19"/>
        <v>0</v>
      </c>
      <c r="AC59" s="93">
        <f t="shared" si="20"/>
        <v>0</v>
      </c>
      <c r="AD59" s="97">
        <f t="shared" si="29"/>
        <v>0</v>
      </c>
      <c r="AE59" s="75">
        <f>'Source Data'!N59</f>
        <v>2670</v>
      </c>
      <c r="AF59" s="90">
        <f t="shared" si="30"/>
        <v>0</v>
      </c>
      <c r="AG59" s="271"/>
      <c r="AH59" s="75">
        <f t="shared" si="21"/>
        <v>0</v>
      </c>
      <c r="AI59" s="271"/>
      <c r="AJ59" s="77">
        <f t="shared" si="31"/>
        <v>0</v>
      </c>
      <c r="AK59" s="76">
        <f t="shared" si="32"/>
        <v>0</v>
      </c>
      <c r="AL59" s="90">
        <f t="shared" si="22"/>
        <v>0</v>
      </c>
      <c r="AM59" s="79">
        <f t="shared" si="23"/>
        <v>0</v>
      </c>
      <c r="AN59" s="90">
        <f t="shared" si="24"/>
        <v>0</v>
      </c>
      <c r="AO59" s="56">
        <f>'[1]GEO Prep'!$M59</f>
        <v>0</v>
      </c>
      <c r="AP59" s="90">
        <f t="shared" si="25"/>
        <v>0</v>
      </c>
      <c r="AQ59" s="77"/>
      <c r="AR59" s="77">
        <f t="shared" si="26"/>
        <v>0</v>
      </c>
      <c r="AS59" s="90">
        <f t="shared" si="27"/>
        <v>0</v>
      </c>
      <c r="AT59" s="78">
        <f t="shared" si="7"/>
        <v>0</v>
      </c>
      <c r="AU59" s="87">
        <f t="shared" si="8"/>
        <v>0</v>
      </c>
      <c r="AV59" s="116"/>
      <c r="AW59" s="74"/>
      <c r="AX59" s="74">
        <f t="shared" si="33"/>
        <v>0</v>
      </c>
      <c r="AY59" s="74">
        <f t="shared" si="34"/>
        <v>0</v>
      </c>
    </row>
    <row r="60" spans="1:51" ht="16.149999999999999" customHeight="1" x14ac:dyDescent="0.2">
      <c r="A60" s="54">
        <v>54</v>
      </c>
      <c r="B60" s="55" t="s">
        <v>58</v>
      </c>
      <c r="C60" s="271">
        <f>'8_2.1.18 SIS'!AO60</f>
        <v>0</v>
      </c>
      <c r="D60" s="56">
        <f>'Source Data'!H60</f>
        <v>4784.5850415334589</v>
      </c>
      <c r="E60" s="74">
        <f t="shared" si="11"/>
        <v>0</v>
      </c>
      <c r="F60" s="290"/>
      <c r="G60" s="56">
        <f>'Source Data'!I60</f>
        <v>583.70660052312871</v>
      </c>
      <c r="H60" s="74">
        <f t="shared" si="12"/>
        <v>0</v>
      </c>
      <c r="I60" s="290"/>
      <c r="J60" s="56">
        <f>'Source Data'!J60</f>
        <v>159.19270923358056</v>
      </c>
      <c r="K60" s="74">
        <f t="shared" si="13"/>
        <v>0</v>
      </c>
      <c r="L60" s="290"/>
      <c r="M60" s="56">
        <f>'Source Data'!K60</f>
        <v>3979.8177308395143</v>
      </c>
      <c r="N60" s="74">
        <f t="shared" si="14"/>
        <v>0</v>
      </c>
      <c r="O60" s="290"/>
      <c r="P60" s="56">
        <f>'Source Data'!L60</f>
        <v>1591.9270923358056</v>
      </c>
      <c r="Q60" s="74">
        <f t="shared" si="15"/>
        <v>0</v>
      </c>
      <c r="R60" s="93">
        <v>0</v>
      </c>
      <c r="S60" s="56"/>
      <c r="T60" s="56"/>
      <c r="U60" s="57">
        <f t="shared" si="28"/>
        <v>0</v>
      </c>
      <c r="V60" s="93">
        <f t="shared" si="2"/>
        <v>0</v>
      </c>
      <c r="W60" s="74">
        <f t="shared" si="16"/>
        <v>0</v>
      </c>
      <c r="X60" s="93">
        <f t="shared" si="17"/>
        <v>0</v>
      </c>
      <c r="Y60" s="56">
        <f>'[1]GEO Prep'!$G60</f>
        <v>0</v>
      </c>
      <c r="Z60" s="93">
        <f t="shared" si="18"/>
        <v>0</v>
      </c>
      <c r="AA60" s="56"/>
      <c r="AB60" s="56">
        <f t="shared" si="19"/>
        <v>0</v>
      </c>
      <c r="AC60" s="93">
        <f t="shared" si="20"/>
        <v>0</v>
      </c>
      <c r="AD60" s="97">
        <f t="shared" si="29"/>
        <v>0</v>
      </c>
      <c r="AE60" s="75">
        <f>'Source Data'!N60</f>
        <v>5141</v>
      </c>
      <c r="AF60" s="90">
        <f t="shared" si="30"/>
        <v>0</v>
      </c>
      <c r="AG60" s="271"/>
      <c r="AH60" s="75">
        <f t="shared" si="21"/>
        <v>0</v>
      </c>
      <c r="AI60" s="271"/>
      <c r="AJ60" s="77">
        <f t="shared" si="31"/>
        <v>0</v>
      </c>
      <c r="AK60" s="76">
        <f t="shared" si="32"/>
        <v>0</v>
      </c>
      <c r="AL60" s="90">
        <f t="shared" si="22"/>
        <v>0</v>
      </c>
      <c r="AM60" s="79">
        <f t="shared" si="23"/>
        <v>0</v>
      </c>
      <c r="AN60" s="90">
        <f t="shared" si="24"/>
        <v>0</v>
      </c>
      <c r="AO60" s="56">
        <f>'[1]GEO Prep'!$M60</f>
        <v>0</v>
      </c>
      <c r="AP60" s="90">
        <f t="shared" si="25"/>
        <v>0</v>
      </c>
      <c r="AQ60" s="77"/>
      <c r="AR60" s="77">
        <f t="shared" si="26"/>
        <v>0</v>
      </c>
      <c r="AS60" s="90">
        <f t="shared" si="27"/>
        <v>0</v>
      </c>
      <c r="AT60" s="78">
        <f t="shared" si="7"/>
        <v>0</v>
      </c>
      <c r="AU60" s="87">
        <f t="shared" si="8"/>
        <v>0</v>
      </c>
      <c r="AV60" s="116"/>
      <c r="AW60" s="74"/>
      <c r="AX60" s="74">
        <f t="shared" si="33"/>
        <v>0</v>
      </c>
      <c r="AY60" s="74">
        <f t="shared" si="34"/>
        <v>0</v>
      </c>
    </row>
    <row r="61" spans="1:51" ht="16.149999999999999" customHeight="1" x14ac:dyDescent="0.2">
      <c r="A61" s="49">
        <v>55</v>
      </c>
      <c r="B61" s="50" t="s">
        <v>59</v>
      </c>
      <c r="C61" s="272">
        <f>'8_2.1.18 SIS'!AO61</f>
        <v>0</v>
      </c>
      <c r="D61" s="51">
        <f>'Source Data'!H61</f>
        <v>4501.7236472239638</v>
      </c>
      <c r="E61" s="80">
        <f t="shared" si="11"/>
        <v>0</v>
      </c>
      <c r="F61" s="291"/>
      <c r="G61" s="51">
        <f>'Source Data'!I61</f>
        <v>593.48544210889816</v>
      </c>
      <c r="H61" s="80">
        <f t="shared" si="12"/>
        <v>0</v>
      </c>
      <c r="I61" s="291"/>
      <c r="J61" s="51">
        <f>'Source Data'!J61</f>
        <v>161.8596660296995</v>
      </c>
      <c r="K61" s="80">
        <f t="shared" si="13"/>
        <v>0</v>
      </c>
      <c r="L61" s="291"/>
      <c r="M61" s="51">
        <f>'Source Data'!K61</f>
        <v>4046.4916507424882</v>
      </c>
      <c r="N61" s="80">
        <f t="shared" si="14"/>
        <v>0</v>
      </c>
      <c r="O61" s="291"/>
      <c r="P61" s="51">
        <f>'Source Data'!L61</f>
        <v>1618.596660296995</v>
      </c>
      <c r="Q61" s="80">
        <f t="shared" si="15"/>
        <v>0</v>
      </c>
      <c r="R61" s="94">
        <v>0</v>
      </c>
      <c r="S61" s="51"/>
      <c r="T61" s="51"/>
      <c r="U61" s="52">
        <f t="shared" si="28"/>
        <v>0</v>
      </c>
      <c r="V61" s="94">
        <f t="shared" si="2"/>
        <v>0</v>
      </c>
      <c r="W61" s="80">
        <f t="shared" si="16"/>
        <v>0</v>
      </c>
      <c r="X61" s="94">
        <f t="shared" si="17"/>
        <v>0</v>
      </c>
      <c r="Y61" s="51">
        <f>'[1]GEO Prep'!$G61</f>
        <v>0</v>
      </c>
      <c r="Z61" s="94">
        <f t="shared" si="18"/>
        <v>0</v>
      </c>
      <c r="AA61" s="53"/>
      <c r="AB61" s="51">
        <f t="shared" si="19"/>
        <v>0</v>
      </c>
      <c r="AC61" s="95">
        <f t="shared" si="20"/>
        <v>0</v>
      </c>
      <c r="AD61" s="95">
        <f t="shared" si="29"/>
        <v>0</v>
      </c>
      <c r="AE61" s="71">
        <f>'Source Data'!N61</f>
        <v>3703</v>
      </c>
      <c r="AF61" s="91">
        <f t="shared" si="30"/>
        <v>0</v>
      </c>
      <c r="AG61" s="272"/>
      <c r="AH61" s="71">
        <f t="shared" si="21"/>
        <v>0</v>
      </c>
      <c r="AI61" s="272"/>
      <c r="AJ61" s="72">
        <f t="shared" si="31"/>
        <v>0</v>
      </c>
      <c r="AK61" s="73">
        <f t="shared" si="32"/>
        <v>0</v>
      </c>
      <c r="AL61" s="91">
        <f t="shared" si="22"/>
        <v>0</v>
      </c>
      <c r="AM61" s="82">
        <f t="shared" si="23"/>
        <v>0</v>
      </c>
      <c r="AN61" s="91">
        <f t="shared" si="24"/>
        <v>0</v>
      </c>
      <c r="AO61" s="51">
        <f>'[1]GEO Prep'!$M61</f>
        <v>0</v>
      </c>
      <c r="AP61" s="91">
        <f t="shared" si="25"/>
        <v>0</v>
      </c>
      <c r="AQ61" s="72"/>
      <c r="AR61" s="72">
        <f t="shared" si="26"/>
        <v>0</v>
      </c>
      <c r="AS61" s="91">
        <f t="shared" si="27"/>
        <v>0</v>
      </c>
      <c r="AT61" s="81">
        <f t="shared" si="7"/>
        <v>0</v>
      </c>
      <c r="AU61" s="88">
        <f t="shared" si="8"/>
        <v>0</v>
      </c>
      <c r="AV61" s="116"/>
      <c r="AW61" s="80"/>
      <c r="AX61" s="80">
        <f t="shared" si="33"/>
        <v>0</v>
      </c>
      <c r="AY61" s="80">
        <f t="shared" si="34"/>
        <v>0</v>
      </c>
    </row>
    <row r="62" spans="1:51" ht="16.149999999999999" customHeight="1" x14ac:dyDescent="0.2">
      <c r="A62" s="58">
        <v>56</v>
      </c>
      <c r="B62" s="59" t="s">
        <v>60</v>
      </c>
      <c r="C62" s="270">
        <f>'8_2.1.18 SIS'!AO62</f>
        <v>0</v>
      </c>
      <c r="D62" s="60">
        <f>'Source Data'!H62</f>
        <v>5010.1657022009513</v>
      </c>
      <c r="E62" s="65">
        <f t="shared" si="11"/>
        <v>0</v>
      </c>
      <c r="F62" s="289"/>
      <c r="G62" s="60">
        <f>'Source Data'!I62</f>
        <v>665.40831600253398</v>
      </c>
      <c r="H62" s="65">
        <f t="shared" si="12"/>
        <v>0</v>
      </c>
      <c r="I62" s="289"/>
      <c r="J62" s="60">
        <f>'Source Data'!J62</f>
        <v>181.4749952734183</v>
      </c>
      <c r="K62" s="65">
        <f t="shared" si="13"/>
        <v>0</v>
      </c>
      <c r="L62" s="289"/>
      <c r="M62" s="60">
        <f>'Source Data'!K62</f>
        <v>4536.8748818354579</v>
      </c>
      <c r="N62" s="65">
        <f t="shared" si="14"/>
        <v>0</v>
      </c>
      <c r="O62" s="289"/>
      <c r="P62" s="60">
        <f>'Source Data'!L62</f>
        <v>1814.7499527341834</v>
      </c>
      <c r="Q62" s="65">
        <f t="shared" si="15"/>
        <v>0</v>
      </c>
      <c r="R62" s="92">
        <v>0</v>
      </c>
      <c r="S62" s="60"/>
      <c r="T62" s="60"/>
      <c r="U62" s="61">
        <f t="shared" si="28"/>
        <v>0</v>
      </c>
      <c r="V62" s="92">
        <f t="shared" si="2"/>
        <v>0</v>
      </c>
      <c r="W62" s="65">
        <f t="shared" si="16"/>
        <v>0</v>
      </c>
      <c r="X62" s="92">
        <f t="shared" si="17"/>
        <v>0</v>
      </c>
      <c r="Y62" s="60">
        <f>'[1]GEO Prep'!$G62</f>
        <v>0</v>
      </c>
      <c r="Z62" s="92">
        <f t="shared" si="18"/>
        <v>0</v>
      </c>
      <c r="AA62" s="60"/>
      <c r="AB62" s="60">
        <f t="shared" si="19"/>
        <v>0</v>
      </c>
      <c r="AC62" s="92">
        <f t="shared" si="20"/>
        <v>0</v>
      </c>
      <c r="AD62" s="96">
        <f t="shared" si="29"/>
        <v>0</v>
      </c>
      <c r="AE62" s="66">
        <f>'Source Data'!N62</f>
        <v>4203</v>
      </c>
      <c r="AF62" s="89">
        <f t="shared" si="30"/>
        <v>0</v>
      </c>
      <c r="AG62" s="270"/>
      <c r="AH62" s="66">
        <f t="shared" si="21"/>
        <v>0</v>
      </c>
      <c r="AI62" s="270"/>
      <c r="AJ62" s="68">
        <f t="shared" si="31"/>
        <v>0</v>
      </c>
      <c r="AK62" s="67">
        <f t="shared" si="32"/>
        <v>0</v>
      </c>
      <c r="AL62" s="89">
        <f t="shared" si="22"/>
        <v>0</v>
      </c>
      <c r="AM62" s="70">
        <f t="shared" si="23"/>
        <v>0</v>
      </c>
      <c r="AN62" s="89">
        <f t="shared" si="24"/>
        <v>0</v>
      </c>
      <c r="AO62" s="60">
        <f>'[1]GEO Prep'!$M62</f>
        <v>0</v>
      </c>
      <c r="AP62" s="89">
        <f t="shared" si="25"/>
        <v>0</v>
      </c>
      <c r="AQ62" s="68"/>
      <c r="AR62" s="68">
        <f t="shared" si="26"/>
        <v>0</v>
      </c>
      <c r="AS62" s="89">
        <f t="shared" si="27"/>
        <v>0</v>
      </c>
      <c r="AT62" s="69">
        <f t="shared" si="7"/>
        <v>0</v>
      </c>
      <c r="AU62" s="86">
        <f t="shared" si="8"/>
        <v>0</v>
      </c>
      <c r="AV62" s="116"/>
      <c r="AW62" s="65"/>
      <c r="AX62" s="65">
        <f t="shared" si="33"/>
        <v>0</v>
      </c>
      <c r="AY62" s="65">
        <f t="shared" si="34"/>
        <v>0</v>
      </c>
    </row>
    <row r="63" spans="1:51" ht="16.149999999999999" customHeight="1" x14ac:dyDescent="0.2">
      <c r="A63" s="54">
        <v>57</v>
      </c>
      <c r="B63" s="55" t="s">
        <v>61</v>
      </c>
      <c r="C63" s="271">
        <f>'8_2.1.18 SIS'!AO63</f>
        <v>0</v>
      </c>
      <c r="D63" s="56">
        <f>'Source Data'!H63</f>
        <v>4811.4108022710652</v>
      </c>
      <c r="E63" s="74">
        <f t="shared" si="11"/>
        <v>0</v>
      </c>
      <c r="F63" s="290"/>
      <c r="G63" s="56">
        <f>'Source Data'!I63</f>
        <v>666.15521612667408</v>
      </c>
      <c r="H63" s="74">
        <f t="shared" si="12"/>
        <v>0</v>
      </c>
      <c r="I63" s="290"/>
      <c r="J63" s="56">
        <f>'Source Data'!J63</f>
        <v>181.67869530727472</v>
      </c>
      <c r="K63" s="74">
        <f t="shared" si="13"/>
        <v>0</v>
      </c>
      <c r="L63" s="290"/>
      <c r="M63" s="56">
        <f>'Source Data'!K63</f>
        <v>4541.967382681868</v>
      </c>
      <c r="N63" s="74">
        <f t="shared" si="14"/>
        <v>0</v>
      </c>
      <c r="O63" s="290"/>
      <c r="P63" s="56">
        <f>'Source Data'!L63</f>
        <v>1816.7869530727471</v>
      </c>
      <c r="Q63" s="74">
        <f t="shared" si="15"/>
        <v>0</v>
      </c>
      <c r="R63" s="93">
        <v>0</v>
      </c>
      <c r="S63" s="56"/>
      <c r="T63" s="56"/>
      <c r="U63" s="57">
        <f t="shared" si="28"/>
        <v>0</v>
      </c>
      <c r="V63" s="93">
        <f t="shared" si="2"/>
        <v>0</v>
      </c>
      <c r="W63" s="74">
        <f t="shared" si="16"/>
        <v>0</v>
      </c>
      <c r="X63" s="93">
        <f t="shared" si="17"/>
        <v>0</v>
      </c>
      <c r="Y63" s="56">
        <f>'[1]GEO Prep'!$G63</f>
        <v>0</v>
      </c>
      <c r="Z63" s="93">
        <f t="shared" si="18"/>
        <v>0</v>
      </c>
      <c r="AA63" s="56"/>
      <c r="AB63" s="56">
        <f t="shared" si="19"/>
        <v>0</v>
      </c>
      <c r="AC63" s="93">
        <f t="shared" si="20"/>
        <v>0</v>
      </c>
      <c r="AD63" s="97">
        <f t="shared" si="29"/>
        <v>0</v>
      </c>
      <c r="AE63" s="75">
        <f>'Source Data'!N63</f>
        <v>2620</v>
      </c>
      <c r="AF63" s="90">
        <f t="shared" si="30"/>
        <v>0</v>
      </c>
      <c r="AG63" s="271"/>
      <c r="AH63" s="75">
        <f t="shared" si="21"/>
        <v>0</v>
      </c>
      <c r="AI63" s="271"/>
      <c r="AJ63" s="77">
        <f t="shared" si="31"/>
        <v>0</v>
      </c>
      <c r="AK63" s="76">
        <f t="shared" si="32"/>
        <v>0</v>
      </c>
      <c r="AL63" s="90">
        <f t="shared" si="22"/>
        <v>0</v>
      </c>
      <c r="AM63" s="79">
        <f t="shared" si="23"/>
        <v>0</v>
      </c>
      <c r="AN63" s="90">
        <f t="shared" si="24"/>
        <v>0</v>
      </c>
      <c r="AO63" s="56">
        <f>'[1]GEO Prep'!$M63</f>
        <v>0</v>
      </c>
      <c r="AP63" s="90">
        <f t="shared" si="25"/>
        <v>0</v>
      </c>
      <c r="AQ63" s="77"/>
      <c r="AR63" s="77">
        <f t="shared" si="26"/>
        <v>0</v>
      </c>
      <c r="AS63" s="90">
        <f t="shared" si="27"/>
        <v>0</v>
      </c>
      <c r="AT63" s="78">
        <f t="shared" si="7"/>
        <v>0</v>
      </c>
      <c r="AU63" s="87">
        <f t="shared" si="8"/>
        <v>0</v>
      </c>
      <c r="AV63" s="116"/>
      <c r="AW63" s="74"/>
      <c r="AX63" s="74">
        <f t="shared" si="33"/>
        <v>0</v>
      </c>
      <c r="AY63" s="74">
        <f t="shared" si="34"/>
        <v>0</v>
      </c>
    </row>
    <row r="64" spans="1:51" ht="16.149999999999999" customHeight="1" x14ac:dyDescent="0.2">
      <c r="A64" s="54">
        <v>58</v>
      </c>
      <c r="B64" s="55" t="s">
        <v>62</v>
      </c>
      <c r="C64" s="271">
        <f>'8_2.1.18 SIS'!AO64</f>
        <v>0</v>
      </c>
      <c r="D64" s="56">
        <f>'Source Data'!H64</f>
        <v>5358.2852334446507</v>
      </c>
      <c r="E64" s="74">
        <f t="shared" si="11"/>
        <v>0</v>
      </c>
      <c r="F64" s="290"/>
      <c r="G64" s="56">
        <f>'Source Data'!I64</f>
        <v>740.81098599764084</v>
      </c>
      <c r="H64" s="74">
        <f t="shared" si="12"/>
        <v>0</v>
      </c>
      <c r="I64" s="290"/>
      <c r="J64" s="56">
        <f>'Source Data'!J64</f>
        <v>202.03935981753844</v>
      </c>
      <c r="K64" s="74">
        <f t="shared" si="13"/>
        <v>0</v>
      </c>
      <c r="L64" s="290"/>
      <c r="M64" s="56">
        <f>'Source Data'!K64</f>
        <v>5050.9839954384606</v>
      </c>
      <c r="N64" s="74">
        <f t="shared" si="14"/>
        <v>0</v>
      </c>
      <c r="O64" s="290"/>
      <c r="P64" s="56">
        <f>'Source Data'!L64</f>
        <v>2020.3935981753841</v>
      </c>
      <c r="Q64" s="74">
        <f t="shared" si="15"/>
        <v>0</v>
      </c>
      <c r="R64" s="93">
        <v>0</v>
      </c>
      <c r="S64" s="56"/>
      <c r="T64" s="56"/>
      <c r="U64" s="57">
        <f t="shared" si="28"/>
        <v>0</v>
      </c>
      <c r="V64" s="93">
        <f t="shared" si="2"/>
        <v>0</v>
      </c>
      <c r="W64" s="74">
        <f t="shared" si="16"/>
        <v>0</v>
      </c>
      <c r="X64" s="93">
        <f t="shared" si="17"/>
        <v>0</v>
      </c>
      <c r="Y64" s="56">
        <f>'[1]GEO Prep'!$G64</f>
        <v>0</v>
      </c>
      <c r="Z64" s="93">
        <f t="shared" si="18"/>
        <v>0</v>
      </c>
      <c r="AA64" s="56"/>
      <c r="AB64" s="56">
        <f t="shared" si="19"/>
        <v>0</v>
      </c>
      <c r="AC64" s="93">
        <f t="shared" si="20"/>
        <v>0</v>
      </c>
      <c r="AD64" s="97">
        <f t="shared" si="29"/>
        <v>0</v>
      </c>
      <c r="AE64" s="75">
        <f>'Source Data'!N64</f>
        <v>2215</v>
      </c>
      <c r="AF64" s="90">
        <f t="shared" si="30"/>
        <v>0</v>
      </c>
      <c r="AG64" s="271"/>
      <c r="AH64" s="75">
        <f t="shared" si="21"/>
        <v>0</v>
      </c>
      <c r="AI64" s="271"/>
      <c r="AJ64" s="77">
        <f t="shared" si="31"/>
        <v>0</v>
      </c>
      <c r="AK64" s="76">
        <f t="shared" si="32"/>
        <v>0</v>
      </c>
      <c r="AL64" s="90">
        <f t="shared" si="22"/>
        <v>0</v>
      </c>
      <c r="AM64" s="79">
        <f t="shared" si="23"/>
        <v>0</v>
      </c>
      <c r="AN64" s="90">
        <f t="shared" si="24"/>
        <v>0</v>
      </c>
      <c r="AO64" s="56">
        <f>'[1]GEO Prep'!$M64</f>
        <v>0</v>
      </c>
      <c r="AP64" s="90">
        <f t="shared" si="25"/>
        <v>0</v>
      </c>
      <c r="AQ64" s="77"/>
      <c r="AR64" s="77">
        <f t="shared" si="26"/>
        <v>0</v>
      </c>
      <c r="AS64" s="90">
        <f t="shared" si="27"/>
        <v>0</v>
      </c>
      <c r="AT64" s="78">
        <f t="shared" si="7"/>
        <v>0</v>
      </c>
      <c r="AU64" s="87">
        <f t="shared" si="8"/>
        <v>0</v>
      </c>
      <c r="AV64" s="116"/>
      <c r="AW64" s="74"/>
      <c r="AX64" s="74">
        <f t="shared" si="33"/>
        <v>0</v>
      </c>
      <c r="AY64" s="74">
        <f t="shared" si="34"/>
        <v>0</v>
      </c>
    </row>
    <row r="65" spans="1:51" ht="16.149999999999999" customHeight="1" x14ac:dyDescent="0.2">
      <c r="A65" s="54">
        <v>59</v>
      </c>
      <c r="B65" s="55" t="s">
        <v>63</v>
      </c>
      <c r="C65" s="271">
        <f>'8_2.1.18 SIS'!AO65</f>
        <v>0</v>
      </c>
      <c r="D65" s="56">
        <f>'Source Data'!H65</f>
        <v>5144.4669727805904</v>
      </c>
      <c r="E65" s="74">
        <f t="shared" si="11"/>
        <v>0</v>
      </c>
      <c r="F65" s="290"/>
      <c r="G65" s="56">
        <f>'Source Data'!I65</f>
        <v>778.80539593788717</v>
      </c>
      <c r="H65" s="74">
        <f t="shared" si="12"/>
        <v>0</v>
      </c>
      <c r="I65" s="290"/>
      <c r="J65" s="56">
        <f>'Source Data'!J65</f>
        <v>212.40147161942375</v>
      </c>
      <c r="K65" s="74">
        <f t="shared" si="13"/>
        <v>0</v>
      </c>
      <c r="L65" s="290"/>
      <c r="M65" s="56">
        <f>'Source Data'!K65</f>
        <v>5310.0367904855939</v>
      </c>
      <c r="N65" s="74">
        <f t="shared" si="14"/>
        <v>0</v>
      </c>
      <c r="O65" s="290"/>
      <c r="P65" s="56">
        <f>'Source Data'!L65</f>
        <v>2124.0147161942373</v>
      </c>
      <c r="Q65" s="74">
        <f t="shared" si="15"/>
        <v>0</v>
      </c>
      <c r="R65" s="93">
        <v>0</v>
      </c>
      <c r="S65" s="56"/>
      <c r="T65" s="56"/>
      <c r="U65" s="57">
        <f t="shared" si="28"/>
        <v>0</v>
      </c>
      <c r="V65" s="93">
        <f t="shared" si="2"/>
        <v>0</v>
      </c>
      <c r="W65" s="74">
        <f t="shared" si="16"/>
        <v>0</v>
      </c>
      <c r="X65" s="93">
        <f t="shared" si="17"/>
        <v>0</v>
      </c>
      <c r="Y65" s="56">
        <f>'[1]GEO Prep'!$G65</f>
        <v>0</v>
      </c>
      <c r="Z65" s="93">
        <f t="shared" si="18"/>
        <v>0</v>
      </c>
      <c r="AA65" s="56"/>
      <c r="AB65" s="56">
        <f t="shared" si="19"/>
        <v>0</v>
      </c>
      <c r="AC65" s="93">
        <f t="shared" si="20"/>
        <v>0</v>
      </c>
      <c r="AD65" s="97">
        <f t="shared" si="29"/>
        <v>0</v>
      </c>
      <c r="AE65" s="75">
        <f>'Source Data'!N65</f>
        <v>1488</v>
      </c>
      <c r="AF65" s="90">
        <f t="shared" si="30"/>
        <v>0</v>
      </c>
      <c r="AG65" s="271"/>
      <c r="AH65" s="75">
        <f t="shared" si="21"/>
        <v>0</v>
      </c>
      <c r="AI65" s="271"/>
      <c r="AJ65" s="77">
        <f t="shared" si="31"/>
        <v>0</v>
      </c>
      <c r="AK65" s="76">
        <f t="shared" si="32"/>
        <v>0</v>
      </c>
      <c r="AL65" s="90">
        <f t="shared" si="22"/>
        <v>0</v>
      </c>
      <c r="AM65" s="79">
        <f t="shared" si="23"/>
        <v>0</v>
      </c>
      <c r="AN65" s="90">
        <f t="shared" si="24"/>
        <v>0</v>
      </c>
      <c r="AO65" s="56">
        <f>'[1]GEO Prep'!$M65</f>
        <v>0</v>
      </c>
      <c r="AP65" s="90">
        <f t="shared" si="25"/>
        <v>0</v>
      </c>
      <c r="AQ65" s="77"/>
      <c r="AR65" s="77">
        <f t="shared" si="26"/>
        <v>0</v>
      </c>
      <c r="AS65" s="90">
        <f t="shared" si="27"/>
        <v>0</v>
      </c>
      <c r="AT65" s="78">
        <f t="shared" si="7"/>
        <v>0</v>
      </c>
      <c r="AU65" s="87">
        <f t="shared" si="8"/>
        <v>0</v>
      </c>
      <c r="AV65" s="116"/>
      <c r="AW65" s="74"/>
      <c r="AX65" s="74">
        <f t="shared" si="33"/>
        <v>0</v>
      </c>
      <c r="AY65" s="74">
        <f t="shared" si="34"/>
        <v>0</v>
      </c>
    </row>
    <row r="66" spans="1:51" ht="16.149999999999999" customHeight="1" x14ac:dyDescent="0.2">
      <c r="A66" s="49">
        <v>60</v>
      </c>
      <c r="B66" s="50" t="s">
        <v>64</v>
      </c>
      <c r="C66" s="272">
        <f>'8_2.1.18 SIS'!AO66</f>
        <v>0</v>
      </c>
      <c r="D66" s="51">
        <f>'Source Data'!H66</f>
        <v>4859.4948474230696</v>
      </c>
      <c r="E66" s="80">
        <f t="shared" si="11"/>
        <v>0</v>
      </c>
      <c r="F66" s="291"/>
      <c r="G66" s="51">
        <f>'Source Data'!I66</f>
        <v>654.17710868659628</v>
      </c>
      <c r="H66" s="80">
        <f t="shared" si="12"/>
        <v>0</v>
      </c>
      <c r="I66" s="291"/>
      <c r="J66" s="51">
        <f>'Source Data'!J66</f>
        <v>178.41193873270808</v>
      </c>
      <c r="K66" s="80">
        <f t="shared" si="13"/>
        <v>0</v>
      </c>
      <c r="L66" s="291"/>
      <c r="M66" s="51">
        <f>'Source Data'!K66</f>
        <v>4460.2984683177028</v>
      </c>
      <c r="N66" s="80">
        <f t="shared" si="14"/>
        <v>0</v>
      </c>
      <c r="O66" s="291"/>
      <c r="P66" s="51">
        <f>'Source Data'!L66</f>
        <v>1784.1193873270811</v>
      </c>
      <c r="Q66" s="80">
        <f t="shared" si="15"/>
        <v>0</v>
      </c>
      <c r="R66" s="94">
        <v>0</v>
      </c>
      <c r="S66" s="51"/>
      <c r="T66" s="51"/>
      <c r="U66" s="52">
        <f t="shared" si="28"/>
        <v>0</v>
      </c>
      <c r="V66" s="94">
        <f t="shared" si="2"/>
        <v>0</v>
      </c>
      <c r="W66" s="80">
        <f t="shared" si="16"/>
        <v>0</v>
      </c>
      <c r="X66" s="94">
        <f t="shared" si="17"/>
        <v>0</v>
      </c>
      <c r="Y66" s="51">
        <f>'[1]GEO Prep'!$G66</f>
        <v>0</v>
      </c>
      <c r="Z66" s="94">
        <f t="shared" si="18"/>
        <v>0</v>
      </c>
      <c r="AA66" s="53"/>
      <c r="AB66" s="51">
        <f t="shared" si="19"/>
        <v>0</v>
      </c>
      <c r="AC66" s="95">
        <f t="shared" si="20"/>
        <v>0</v>
      </c>
      <c r="AD66" s="95">
        <f t="shared" si="29"/>
        <v>0</v>
      </c>
      <c r="AE66" s="71">
        <f>'Source Data'!N66</f>
        <v>4045</v>
      </c>
      <c r="AF66" s="91">
        <f t="shared" si="30"/>
        <v>0</v>
      </c>
      <c r="AG66" s="272"/>
      <c r="AH66" s="71">
        <f t="shared" si="21"/>
        <v>0</v>
      </c>
      <c r="AI66" s="272"/>
      <c r="AJ66" s="72">
        <f t="shared" si="31"/>
        <v>0</v>
      </c>
      <c r="AK66" s="73">
        <f t="shared" si="32"/>
        <v>0</v>
      </c>
      <c r="AL66" s="91">
        <f t="shared" si="22"/>
        <v>0</v>
      </c>
      <c r="AM66" s="82">
        <f t="shared" si="23"/>
        <v>0</v>
      </c>
      <c r="AN66" s="91">
        <f t="shared" si="24"/>
        <v>0</v>
      </c>
      <c r="AO66" s="51">
        <f>'[1]GEO Prep'!$M66</f>
        <v>0</v>
      </c>
      <c r="AP66" s="91">
        <f t="shared" si="25"/>
        <v>0</v>
      </c>
      <c r="AQ66" s="72"/>
      <c r="AR66" s="72">
        <f t="shared" si="26"/>
        <v>0</v>
      </c>
      <c r="AS66" s="91">
        <f t="shared" si="27"/>
        <v>0</v>
      </c>
      <c r="AT66" s="81">
        <f t="shared" si="7"/>
        <v>0</v>
      </c>
      <c r="AU66" s="88">
        <f t="shared" si="8"/>
        <v>0</v>
      </c>
      <c r="AV66" s="116"/>
      <c r="AW66" s="80"/>
      <c r="AX66" s="80">
        <f t="shared" si="33"/>
        <v>0</v>
      </c>
      <c r="AY66" s="80">
        <f t="shared" si="34"/>
        <v>0</v>
      </c>
    </row>
    <row r="67" spans="1:51" ht="16.149999999999999" customHeight="1" x14ac:dyDescent="0.2">
      <c r="A67" s="58">
        <v>61</v>
      </c>
      <c r="B67" s="59" t="s">
        <v>65</v>
      </c>
      <c r="C67" s="270">
        <f>'8_2.1.18 SIS'!AO67</f>
        <v>2</v>
      </c>
      <c r="D67" s="60">
        <f>'Source Data'!H67</f>
        <v>2804.2748979691619</v>
      </c>
      <c r="E67" s="65">
        <f t="shared" si="11"/>
        <v>5608.5497959383238</v>
      </c>
      <c r="F67" s="289"/>
      <c r="G67" s="60">
        <f>'Source Data'!I67</f>
        <v>381.62134806778147</v>
      </c>
      <c r="H67" s="65">
        <f t="shared" si="12"/>
        <v>0</v>
      </c>
      <c r="I67" s="289"/>
      <c r="J67" s="60">
        <f>'Source Data'!J67</f>
        <v>104.0785494730313</v>
      </c>
      <c r="K67" s="65">
        <f t="shared" si="13"/>
        <v>0</v>
      </c>
      <c r="L67" s="289"/>
      <c r="M67" s="60">
        <f>'Source Data'!K67</f>
        <v>2601.9637368257822</v>
      </c>
      <c r="N67" s="65">
        <f t="shared" si="14"/>
        <v>0</v>
      </c>
      <c r="O67" s="289"/>
      <c r="P67" s="60">
        <f>'Source Data'!L67</f>
        <v>1040.7854947303128</v>
      </c>
      <c r="Q67" s="65">
        <f t="shared" si="15"/>
        <v>0</v>
      </c>
      <c r="R67" s="92">
        <v>6372</v>
      </c>
      <c r="S67" s="60"/>
      <c r="T67" s="60"/>
      <c r="U67" s="61">
        <f t="shared" si="28"/>
        <v>0</v>
      </c>
      <c r="V67" s="92">
        <f t="shared" si="2"/>
        <v>6372</v>
      </c>
      <c r="W67" s="65">
        <f t="shared" si="16"/>
        <v>-16</v>
      </c>
      <c r="X67" s="92">
        <f t="shared" si="17"/>
        <v>6356</v>
      </c>
      <c r="Y67" s="60">
        <f>'[1]GEO Prep'!$G67</f>
        <v>0</v>
      </c>
      <c r="Z67" s="92">
        <f t="shared" si="18"/>
        <v>6356</v>
      </c>
      <c r="AA67" s="60"/>
      <c r="AB67" s="60">
        <f t="shared" si="19"/>
        <v>6356</v>
      </c>
      <c r="AC67" s="92">
        <f t="shared" si="20"/>
        <v>530</v>
      </c>
      <c r="AD67" s="96">
        <f t="shared" si="29"/>
        <v>6356</v>
      </c>
      <c r="AE67" s="66">
        <f>'Source Data'!N67</f>
        <v>9576</v>
      </c>
      <c r="AF67" s="89">
        <f t="shared" si="30"/>
        <v>19152</v>
      </c>
      <c r="AG67" s="270"/>
      <c r="AH67" s="66">
        <f t="shared" si="21"/>
        <v>0</v>
      </c>
      <c r="AI67" s="270"/>
      <c r="AJ67" s="68">
        <f t="shared" si="31"/>
        <v>0</v>
      </c>
      <c r="AK67" s="67">
        <f t="shared" si="32"/>
        <v>0</v>
      </c>
      <c r="AL67" s="89">
        <f t="shared" si="22"/>
        <v>19152</v>
      </c>
      <c r="AM67" s="70">
        <f t="shared" si="23"/>
        <v>-48</v>
      </c>
      <c r="AN67" s="89">
        <f t="shared" si="24"/>
        <v>19104</v>
      </c>
      <c r="AO67" s="60">
        <f>'[1]GEO Prep'!$M67</f>
        <v>0</v>
      </c>
      <c r="AP67" s="89">
        <f t="shared" si="25"/>
        <v>19104</v>
      </c>
      <c r="AQ67" s="68"/>
      <c r="AR67" s="68">
        <f t="shared" si="26"/>
        <v>19104</v>
      </c>
      <c r="AS67" s="89">
        <f t="shared" si="27"/>
        <v>1592</v>
      </c>
      <c r="AT67" s="69">
        <f t="shared" si="7"/>
        <v>25460</v>
      </c>
      <c r="AU67" s="86">
        <f t="shared" si="8"/>
        <v>2122</v>
      </c>
      <c r="AV67" s="116"/>
      <c r="AW67" s="65"/>
      <c r="AX67" s="65">
        <f t="shared" si="33"/>
        <v>48</v>
      </c>
      <c r="AY67" s="65">
        <f t="shared" si="34"/>
        <v>48</v>
      </c>
    </row>
    <row r="68" spans="1:51" ht="16.149999999999999" customHeight="1" x14ac:dyDescent="0.2">
      <c r="A68" s="54">
        <v>62</v>
      </c>
      <c r="B68" s="55" t="s">
        <v>66</v>
      </c>
      <c r="C68" s="271">
        <f>'8_2.1.18 SIS'!AO68</f>
        <v>0</v>
      </c>
      <c r="D68" s="56">
        <f>'Source Data'!H68</f>
        <v>4883.7599729981075</v>
      </c>
      <c r="E68" s="74">
        <f t="shared" si="11"/>
        <v>0</v>
      </c>
      <c r="F68" s="290"/>
      <c r="G68" s="56">
        <f>'Source Data'!I68</f>
        <v>736.06666112665073</v>
      </c>
      <c r="H68" s="74">
        <f t="shared" si="12"/>
        <v>0</v>
      </c>
      <c r="I68" s="290"/>
      <c r="J68" s="56">
        <f>'Source Data'!J68</f>
        <v>200.74545303454113</v>
      </c>
      <c r="K68" s="74">
        <f t="shared" si="13"/>
        <v>0</v>
      </c>
      <c r="L68" s="290"/>
      <c r="M68" s="56">
        <f>'Source Data'!K68</f>
        <v>5018.6363258635274</v>
      </c>
      <c r="N68" s="74">
        <f t="shared" si="14"/>
        <v>0</v>
      </c>
      <c r="O68" s="290"/>
      <c r="P68" s="56">
        <f>'Source Data'!L68</f>
        <v>2007.4545303454111</v>
      </c>
      <c r="Q68" s="74">
        <f t="shared" si="15"/>
        <v>0</v>
      </c>
      <c r="R68" s="93">
        <v>0</v>
      </c>
      <c r="S68" s="56"/>
      <c r="T68" s="56"/>
      <c r="U68" s="57">
        <f t="shared" si="28"/>
        <v>0</v>
      </c>
      <c r="V68" s="93">
        <f t="shared" si="2"/>
        <v>0</v>
      </c>
      <c r="W68" s="74">
        <f t="shared" si="16"/>
        <v>0</v>
      </c>
      <c r="X68" s="93">
        <f t="shared" si="17"/>
        <v>0</v>
      </c>
      <c r="Y68" s="56">
        <f>'[1]GEO Prep'!$G68</f>
        <v>0</v>
      </c>
      <c r="Z68" s="93">
        <f t="shared" si="18"/>
        <v>0</v>
      </c>
      <c r="AA68" s="56"/>
      <c r="AB68" s="56">
        <f t="shared" si="19"/>
        <v>0</v>
      </c>
      <c r="AC68" s="93">
        <f t="shared" si="20"/>
        <v>0</v>
      </c>
      <c r="AD68" s="97">
        <f t="shared" si="29"/>
        <v>0</v>
      </c>
      <c r="AE68" s="75">
        <f>'Source Data'!N68</f>
        <v>1997</v>
      </c>
      <c r="AF68" s="90">
        <f t="shared" si="30"/>
        <v>0</v>
      </c>
      <c r="AG68" s="271"/>
      <c r="AH68" s="75">
        <f t="shared" si="21"/>
        <v>0</v>
      </c>
      <c r="AI68" s="271"/>
      <c r="AJ68" s="77">
        <f t="shared" si="31"/>
        <v>0</v>
      </c>
      <c r="AK68" s="76">
        <f t="shared" si="32"/>
        <v>0</v>
      </c>
      <c r="AL68" s="90">
        <f t="shared" si="22"/>
        <v>0</v>
      </c>
      <c r="AM68" s="79">
        <f t="shared" si="23"/>
        <v>0</v>
      </c>
      <c r="AN68" s="90">
        <f t="shared" si="24"/>
        <v>0</v>
      </c>
      <c r="AO68" s="56">
        <f>'[1]GEO Prep'!$M68</f>
        <v>0</v>
      </c>
      <c r="AP68" s="90">
        <f t="shared" si="25"/>
        <v>0</v>
      </c>
      <c r="AQ68" s="77"/>
      <c r="AR68" s="77">
        <f t="shared" si="26"/>
        <v>0</v>
      </c>
      <c r="AS68" s="90">
        <f t="shared" si="27"/>
        <v>0</v>
      </c>
      <c r="AT68" s="78">
        <f t="shared" si="7"/>
        <v>0</v>
      </c>
      <c r="AU68" s="87">
        <f t="shared" si="8"/>
        <v>0</v>
      </c>
      <c r="AV68" s="116"/>
      <c r="AW68" s="74"/>
      <c r="AX68" s="74">
        <f t="shared" si="33"/>
        <v>0</v>
      </c>
      <c r="AY68" s="74">
        <f t="shared" si="34"/>
        <v>0</v>
      </c>
    </row>
    <row r="69" spans="1:51" ht="16.149999999999999" customHeight="1" x14ac:dyDescent="0.2">
      <c r="A69" s="54">
        <v>63</v>
      </c>
      <c r="B69" s="55" t="s">
        <v>67</v>
      </c>
      <c r="C69" s="271">
        <f>'8_2.1.18 SIS'!AO69</f>
        <v>0</v>
      </c>
      <c r="D69" s="56">
        <f>'Source Data'!H69</f>
        <v>3617.9669570727483</v>
      </c>
      <c r="E69" s="74">
        <f t="shared" si="11"/>
        <v>0</v>
      </c>
      <c r="F69" s="290"/>
      <c r="G69" s="56">
        <f>'Source Data'!I69</f>
        <v>455.19374290754848</v>
      </c>
      <c r="H69" s="74">
        <f t="shared" si="12"/>
        <v>0</v>
      </c>
      <c r="I69" s="290"/>
      <c r="J69" s="56">
        <f>'Source Data'!J69</f>
        <v>124.14374806569505</v>
      </c>
      <c r="K69" s="74">
        <f t="shared" si="13"/>
        <v>0</v>
      </c>
      <c r="L69" s="290"/>
      <c r="M69" s="56">
        <f>'Source Data'!K69</f>
        <v>3103.5937016423763</v>
      </c>
      <c r="N69" s="74">
        <f t="shared" si="14"/>
        <v>0</v>
      </c>
      <c r="O69" s="290"/>
      <c r="P69" s="56">
        <f>'Source Data'!L69</f>
        <v>1241.4374806569506</v>
      </c>
      <c r="Q69" s="74">
        <f t="shared" si="15"/>
        <v>0</v>
      </c>
      <c r="R69" s="93">
        <v>0</v>
      </c>
      <c r="S69" s="56"/>
      <c r="T69" s="56"/>
      <c r="U69" s="57">
        <f t="shared" si="28"/>
        <v>0</v>
      </c>
      <c r="V69" s="93">
        <f t="shared" si="2"/>
        <v>0</v>
      </c>
      <c r="W69" s="74">
        <f t="shared" si="16"/>
        <v>0</v>
      </c>
      <c r="X69" s="93">
        <f t="shared" si="17"/>
        <v>0</v>
      </c>
      <c r="Y69" s="56">
        <f>'[1]GEO Prep'!$G69</f>
        <v>0</v>
      </c>
      <c r="Z69" s="93">
        <f t="shared" si="18"/>
        <v>0</v>
      </c>
      <c r="AA69" s="56"/>
      <c r="AB69" s="56">
        <f t="shared" si="19"/>
        <v>0</v>
      </c>
      <c r="AC69" s="93">
        <f t="shared" si="20"/>
        <v>0</v>
      </c>
      <c r="AD69" s="97">
        <f t="shared" si="29"/>
        <v>0</v>
      </c>
      <c r="AE69" s="75">
        <f>'Source Data'!N69</f>
        <v>7559</v>
      </c>
      <c r="AF69" s="90">
        <f t="shared" si="30"/>
        <v>0</v>
      </c>
      <c r="AG69" s="271"/>
      <c r="AH69" s="75">
        <f t="shared" si="21"/>
        <v>0</v>
      </c>
      <c r="AI69" s="271"/>
      <c r="AJ69" s="77">
        <f t="shared" si="31"/>
        <v>0</v>
      </c>
      <c r="AK69" s="76">
        <f t="shared" si="32"/>
        <v>0</v>
      </c>
      <c r="AL69" s="90">
        <f t="shared" si="22"/>
        <v>0</v>
      </c>
      <c r="AM69" s="79">
        <f t="shared" si="23"/>
        <v>0</v>
      </c>
      <c r="AN69" s="90">
        <f t="shared" si="24"/>
        <v>0</v>
      </c>
      <c r="AO69" s="56">
        <f>'[1]GEO Prep'!$M69</f>
        <v>0</v>
      </c>
      <c r="AP69" s="90">
        <f t="shared" si="25"/>
        <v>0</v>
      </c>
      <c r="AQ69" s="77"/>
      <c r="AR69" s="77">
        <f t="shared" si="26"/>
        <v>0</v>
      </c>
      <c r="AS69" s="90">
        <f t="shared" si="27"/>
        <v>0</v>
      </c>
      <c r="AT69" s="78">
        <f t="shared" si="7"/>
        <v>0</v>
      </c>
      <c r="AU69" s="87">
        <f t="shared" si="8"/>
        <v>0</v>
      </c>
      <c r="AV69" s="116"/>
      <c r="AW69" s="74"/>
      <c r="AX69" s="74">
        <f t="shared" si="33"/>
        <v>0</v>
      </c>
      <c r="AY69" s="74">
        <f t="shared" si="34"/>
        <v>0</v>
      </c>
    </row>
    <row r="70" spans="1:51" ht="16.149999999999999" customHeight="1" x14ac:dyDescent="0.2">
      <c r="A70" s="54">
        <v>64</v>
      </c>
      <c r="B70" s="55" t="s">
        <v>68</v>
      </c>
      <c r="C70" s="271">
        <f>'8_2.1.18 SIS'!AO70</f>
        <v>0</v>
      </c>
      <c r="D70" s="56">
        <f>'Source Data'!H70</f>
        <v>5230.6414951359775</v>
      </c>
      <c r="E70" s="74">
        <f t="shared" si="11"/>
        <v>0</v>
      </c>
      <c r="F70" s="290"/>
      <c r="G70" s="56">
        <f>'Source Data'!I70</f>
        <v>700.71301031438645</v>
      </c>
      <c r="H70" s="74">
        <f t="shared" si="12"/>
        <v>0</v>
      </c>
      <c r="I70" s="290"/>
      <c r="J70" s="56">
        <f>'Source Data'!J70</f>
        <v>191.10354826755992</v>
      </c>
      <c r="K70" s="74">
        <f t="shared" si="13"/>
        <v>0</v>
      </c>
      <c r="L70" s="290"/>
      <c r="M70" s="56">
        <f>'Source Data'!K70</f>
        <v>4777.5887066889991</v>
      </c>
      <c r="N70" s="74">
        <f t="shared" si="14"/>
        <v>0</v>
      </c>
      <c r="O70" s="290"/>
      <c r="P70" s="56">
        <f>'Source Data'!L70</f>
        <v>1911.0354826755995</v>
      </c>
      <c r="Q70" s="74">
        <f t="shared" si="15"/>
        <v>0</v>
      </c>
      <c r="R70" s="93">
        <v>0</v>
      </c>
      <c r="S70" s="56"/>
      <c r="T70" s="56"/>
      <c r="U70" s="57">
        <f t="shared" si="28"/>
        <v>0</v>
      </c>
      <c r="V70" s="93">
        <f t="shared" si="2"/>
        <v>0</v>
      </c>
      <c r="W70" s="74">
        <f t="shared" si="16"/>
        <v>0</v>
      </c>
      <c r="X70" s="93">
        <f t="shared" si="17"/>
        <v>0</v>
      </c>
      <c r="Y70" s="56">
        <f>'[1]GEO Prep'!$G70</f>
        <v>0</v>
      </c>
      <c r="Z70" s="93">
        <f t="shared" si="18"/>
        <v>0</v>
      </c>
      <c r="AA70" s="56"/>
      <c r="AB70" s="56">
        <f t="shared" si="19"/>
        <v>0</v>
      </c>
      <c r="AC70" s="93">
        <f t="shared" si="20"/>
        <v>0</v>
      </c>
      <c r="AD70" s="97">
        <f t="shared" si="29"/>
        <v>0</v>
      </c>
      <c r="AE70" s="75">
        <f>'Source Data'!N70</f>
        <v>2999</v>
      </c>
      <c r="AF70" s="90">
        <f t="shared" si="30"/>
        <v>0</v>
      </c>
      <c r="AG70" s="271"/>
      <c r="AH70" s="75">
        <f t="shared" si="21"/>
        <v>0</v>
      </c>
      <c r="AI70" s="271"/>
      <c r="AJ70" s="77">
        <f t="shared" si="31"/>
        <v>0</v>
      </c>
      <c r="AK70" s="76">
        <f t="shared" si="32"/>
        <v>0</v>
      </c>
      <c r="AL70" s="90">
        <f t="shared" si="22"/>
        <v>0</v>
      </c>
      <c r="AM70" s="79">
        <f t="shared" si="23"/>
        <v>0</v>
      </c>
      <c r="AN70" s="90">
        <f t="shared" si="24"/>
        <v>0</v>
      </c>
      <c r="AO70" s="56">
        <f>'[1]GEO Prep'!$M70</f>
        <v>0</v>
      </c>
      <c r="AP70" s="90">
        <f t="shared" si="25"/>
        <v>0</v>
      </c>
      <c r="AQ70" s="77"/>
      <c r="AR70" s="77">
        <f t="shared" si="26"/>
        <v>0</v>
      </c>
      <c r="AS70" s="90">
        <f t="shared" si="27"/>
        <v>0</v>
      </c>
      <c r="AT70" s="78">
        <f t="shared" si="7"/>
        <v>0</v>
      </c>
      <c r="AU70" s="87">
        <f t="shared" si="8"/>
        <v>0</v>
      </c>
      <c r="AV70" s="116"/>
      <c r="AW70" s="74"/>
      <c r="AX70" s="74">
        <f t="shared" si="33"/>
        <v>0</v>
      </c>
      <c r="AY70" s="74">
        <f t="shared" si="34"/>
        <v>0</v>
      </c>
    </row>
    <row r="71" spans="1:51" ht="16.149999999999999" customHeight="1" x14ac:dyDescent="0.2">
      <c r="A71" s="49">
        <v>65</v>
      </c>
      <c r="B71" s="50" t="s">
        <v>69</v>
      </c>
      <c r="C71" s="272">
        <f>'8_2.1.18 SIS'!AO71</f>
        <v>0</v>
      </c>
      <c r="D71" s="51">
        <f>'Source Data'!H71</f>
        <v>4386.1061727809565</v>
      </c>
      <c r="E71" s="80">
        <f t="shared" si="11"/>
        <v>0</v>
      </c>
      <c r="F71" s="291"/>
      <c r="G71" s="51">
        <f>'Source Data'!I71</f>
        <v>566.73400507501663</v>
      </c>
      <c r="H71" s="80">
        <f t="shared" si="12"/>
        <v>0</v>
      </c>
      <c r="I71" s="291"/>
      <c r="J71" s="51">
        <f>'Source Data'!J71</f>
        <v>154.56381956591363</v>
      </c>
      <c r="K71" s="80">
        <f t="shared" si="13"/>
        <v>0</v>
      </c>
      <c r="L71" s="291"/>
      <c r="M71" s="51">
        <f>'Source Data'!K71</f>
        <v>3864.0954891478409</v>
      </c>
      <c r="N71" s="80">
        <f t="shared" si="14"/>
        <v>0</v>
      </c>
      <c r="O71" s="291"/>
      <c r="P71" s="51">
        <f>'Source Data'!L71</f>
        <v>1545.6381956591365</v>
      </c>
      <c r="Q71" s="80">
        <f t="shared" si="15"/>
        <v>0</v>
      </c>
      <c r="R71" s="94">
        <v>0</v>
      </c>
      <c r="S71" s="51"/>
      <c r="T71" s="51"/>
      <c r="U71" s="52">
        <f t="shared" ref="U71:U75" si="35">S71+T71</f>
        <v>0</v>
      </c>
      <c r="V71" s="94">
        <f>U71+R71</f>
        <v>0</v>
      </c>
      <c r="W71" s="80">
        <f t="shared" si="16"/>
        <v>0</v>
      </c>
      <c r="X71" s="94">
        <f t="shared" si="17"/>
        <v>0</v>
      </c>
      <c r="Y71" s="51">
        <f>'[1]GEO Prep'!$G71</f>
        <v>0</v>
      </c>
      <c r="Z71" s="94">
        <f t="shared" si="18"/>
        <v>0</v>
      </c>
      <c r="AA71" s="53"/>
      <c r="AB71" s="51">
        <f t="shared" si="19"/>
        <v>0</v>
      </c>
      <c r="AC71" s="95">
        <f t="shared" si="20"/>
        <v>0</v>
      </c>
      <c r="AD71" s="95">
        <f t="shared" si="29"/>
        <v>0</v>
      </c>
      <c r="AE71" s="71">
        <f>'Source Data'!N71</f>
        <v>5234</v>
      </c>
      <c r="AF71" s="91">
        <f>C71*AE71</f>
        <v>0</v>
      </c>
      <c r="AG71" s="272"/>
      <c r="AH71" s="71">
        <f t="shared" si="21"/>
        <v>0</v>
      </c>
      <c r="AI71" s="272"/>
      <c r="AJ71" s="72">
        <f t="shared" ref="AJ71:AJ75" si="36">AE71*AI71*0.5</f>
        <v>0</v>
      </c>
      <c r="AK71" s="73">
        <f t="shared" ref="AK71:AK75" si="37">AH71+AJ71</f>
        <v>0</v>
      </c>
      <c r="AL71" s="91">
        <f t="shared" si="22"/>
        <v>0</v>
      </c>
      <c r="AM71" s="82">
        <f t="shared" si="23"/>
        <v>0</v>
      </c>
      <c r="AN71" s="91">
        <f t="shared" si="24"/>
        <v>0</v>
      </c>
      <c r="AO71" s="51">
        <f>'[1]GEO Prep'!$M71</f>
        <v>0</v>
      </c>
      <c r="AP71" s="91">
        <f t="shared" si="25"/>
        <v>0</v>
      </c>
      <c r="AQ71" s="72"/>
      <c r="AR71" s="72">
        <f t="shared" si="26"/>
        <v>0</v>
      </c>
      <c r="AS71" s="91">
        <f t="shared" si="27"/>
        <v>0</v>
      </c>
      <c r="AT71" s="81">
        <f>Z71+AP71</f>
        <v>0</v>
      </c>
      <c r="AU71" s="88">
        <f>AC71+AS71</f>
        <v>0</v>
      </c>
      <c r="AV71" s="116"/>
      <c r="AW71" s="80"/>
      <c r="AX71" s="80">
        <f t="shared" si="33"/>
        <v>0</v>
      </c>
      <c r="AY71" s="80">
        <f t="shared" ref="AY71:AY75" si="38">AX71-AW71</f>
        <v>0</v>
      </c>
    </row>
    <row r="72" spans="1:51" ht="16.149999999999999" customHeight="1" x14ac:dyDescent="0.2">
      <c r="A72" s="58">
        <v>66</v>
      </c>
      <c r="B72" s="59" t="s">
        <v>70</v>
      </c>
      <c r="C72" s="270">
        <f>'8_2.1.18 SIS'!AO72</f>
        <v>0</v>
      </c>
      <c r="D72" s="60">
        <f>'Source Data'!H72</f>
        <v>5209.1252297845949</v>
      </c>
      <c r="E72" s="65">
        <f>C72*D72</f>
        <v>0</v>
      </c>
      <c r="F72" s="289"/>
      <c r="G72" s="60">
        <f>'Source Data'!I72</f>
        <v>655.4113591428079</v>
      </c>
      <c r="H72" s="65">
        <f>F72*G72</f>
        <v>0</v>
      </c>
      <c r="I72" s="289"/>
      <c r="J72" s="60">
        <f>'Source Data'!J72</f>
        <v>178.74855249349307</v>
      </c>
      <c r="K72" s="65">
        <f>I72*J72</f>
        <v>0</v>
      </c>
      <c r="L72" s="289"/>
      <c r="M72" s="60">
        <f>'Source Data'!K72</f>
        <v>4468.713812337327</v>
      </c>
      <c r="N72" s="65">
        <f>L72*M72</f>
        <v>0</v>
      </c>
      <c r="O72" s="289"/>
      <c r="P72" s="60">
        <f>'Source Data'!L72</f>
        <v>1787.4855249349307</v>
      </c>
      <c r="Q72" s="65">
        <f>O72*P72</f>
        <v>0</v>
      </c>
      <c r="R72" s="92">
        <v>0</v>
      </c>
      <c r="S72" s="60"/>
      <c r="T72" s="60"/>
      <c r="U72" s="61">
        <f t="shared" si="35"/>
        <v>0</v>
      </c>
      <c r="V72" s="92">
        <f>U72+R72</f>
        <v>0</v>
      </c>
      <c r="W72" s="65">
        <f>ROUND(V72*-0.25%,0)</f>
        <v>0</v>
      </c>
      <c r="X72" s="92">
        <f>SUM(V72:W72)</f>
        <v>0</v>
      </c>
      <c r="Y72" s="60">
        <f>'[1]GEO Prep'!$G72</f>
        <v>0</v>
      </c>
      <c r="Z72" s="92">
        <f>ROUND(SUM(X72:Y72),0)</f>
        <v>0</v>
      </c>
      <c r="AA72" s="60"/>
      <c r="AB72" s="60">
        <f>Z72-AA72</f>
        <v>0</v>
      </c>
      <c r="AC72" s="92">
        <f>ROUND(AB72/$AC$88,0)</f>
        <v>0</v>
      </c>
      <c r="AD72" s="96">
        <f t="shared" si="29"/>
        <v>0</v>
      </c>
      <c r="AE72" s="66">
        <f>'Source Data'!N72</f>
        <v>3964</v>
      </c>
      <c r="AF72" s="89">
        <f>C72*AE72</f>
        <v>0</v>
      </c>
      <c r="AG72" s="270"/>
      <c r="AH72" s="66">
        <f>AG72*AE72</f>
        <v>0</v>
      </c>
      <c r="AI72" s="270"/>
      <c r="AJ72" s="68">
        <f t="shared" si="36"/>
        <v>0</v>
      </c>
      <c r="AK72" s="67">
        <f t="shared" si="37"/>
        <v>0</v>
      </c>
      <c r="AL72" s="89">
        <f>AK72+AF72</f>
        <v>0</v>
      </c>
      <c r="AM72" s="70">
        <f>ROUND(-0.25%*AL72,0)</f>
        <v>0</v>
      </c>
      <c r="AN72" s="89">
        <f>SUM(AL72:AM72)</f>
        <v>0</v>
      </c>
      <c r="AO72" s="60">
        <f>'[1]GEO Prep'!$M72</f>
        <v>0</v>
      </c>
      <c r="AP72" s="89">
        <f>ROUND(SUM(AN72:AO72),0)</f>
        <v>0</v>
      </c>
      <c r="AQ72" s="68"/>
      <c r="AR72" s="68">
        <f>AP72-AQ72</f>
        <v>0</v>
      </c>
      <c r="AS72" s="89">
        <f>ROUND(AR72/$AS$88,0)</f>
        <v>0</v>
      </c>
      <c r="AT72" s="69">
        <f>Z72+AP72</f>
        <v>0</v>
      </c>
      <c r="AU72" s="86">
        <f>AC72+AS72</f>
        <v>0</v>
      </c>
      <c r="AV72" s="116"/>
      <c r="AW72" s="84"/>
      <c r="AX72" s="84">
        <f t="shared" si="33"/>
        <v>0</v>
      </c>
      <c r="AY72" s="84">
        <f t="shared" si="38"/>
        <v>0</v>
      </c>
    </row>
    <row r="73" spans="1:51" ht="16.149999999999999" customHeight="1" x14ac:dyDescent="0.2">
      <c r="A73" s="54">
        <v>67</v>
      </c>
      <c r="B73" s="55" t="s">
        <v>3</v>
      </c>
      <c r="C73" s="271">
        <f>'8_2.1.18 SIS'!AO73</f>
        <v>0</v>
      </c>
      <c r="D73" s="56">
        <f>'Source Data'!H73</f>
        <v>4781.434296552653</v>
      </c>
      <c r="E73" s="74">
        <f>C73*D73</f>
        <v>0</v>
      </c>
      <c r="F73" s="290"/>
      <c r="G73" s="56">
        <f>'Source Data'!I73</f>
        <v>636.87839950514967</v>
      </c>
      <c r="H73" s="74">
        <f>F73*G73</f>
        <v>0</v>
      </c>
      <c r="I73" s="290"/>
      <c r="J73" s="56">
        <f>'Source Data'!J73</f>
        <v>173.6941089559499</v>
      </c>
      <c r="K73" s="74">
        <f>I73*J73</f>
        <v>0</v>
      </c>
      <c r="L73" s="290"/>
      <c r="M73" s="56">
        <f>'Source Data'!K73</f>
        <v>4342.3527238987472</v>
      </c>
      <c r="N73" s="74">
        <f>L73*M73</f>
        <v>0</v>
      </c>
      <c r="O73" s="290"/>
      <c r="P73" s="56">
        <f>'Source Data'!L73</f>
        <v>1736.9410895594988</v>
      </c>
      <c r="Q73" s="74">
        <f>O73*P73</f>
        <v>0</v>
      </c>
      <c r="R73" s="93">
        <v>0</v>
      </c>
      <c r="S73" s="56"/>
      <c r="T73" s="56"/>
      <c r="U73" s="57">
        <f t="shared" si="35"/>
        <v>0</v>
      </c>
      <c r="V73" s="93">
        <f>U73+R73</f>
        <v>0</v>
      </c>
      <c r="W73" s="74">
        <f>ROUND(V73*-0.25%,0)</f>
        <v>0</v>
      </c>
      <c r="X73" s="93">
        <f>SUM(V73:W73)</f>
        <v>0</v>
      </c>
      <c r="Y73" s="56">
        <f>'[1]GEO Prep'!$G73</f>
        <v>0</v>
      </c>
      <c r="Z73" s="93">
        <f>ROUND(SUM(X73:Y73),0)</f>
        <v>0</v>
      </c>
      <c r="AA73" s="56"/>
      <c r="AB73" s="56">
        <f>Z73-AA73</f>
        <v>0</v>
      </c>
      <c r="AC73" s="93">
        <f>ROUND(AB73/$AC$88,0)</f>
        <v>0</v>
      </c>
      <c r="AD73" s="97">
        <f t="shared" si="29"/>
        <v>0</v>
      </c>
      <c r="AE73" s="75">
        <f>'Source Data'!N73</f>
        <v>5608</v>
      </c>
      <c r="AF73" s="90">
        <f>C73*AE73</f>
        <v>0</v>
      </c>
      <c r="AG73" s="271"/>
      <c r="AH73" s="75">
        <f>AG73*AE73</f>
        <v>0</v>
      </c>
      <c r="AI73" s="271"/>
      <c r="AJ73" s="77">
        <f t="shared" si="36"/>
        <v>0</v>
      </c>
      <c r="AK73" s="76">
        <f t="shared" si="37"/>
        <v>0</v>
      </c>
      <c r="AL73" s="90">
        <f>AK73+AF73</f>
        <v>0</v>
      </c>
      <c r="AM73" s="79">
        <f>ROUND(-0.25%*AL73,0)</f>
        <v>0</v>
      </c>
      <c r="AN73" s="90">
        <f>SUM(AL73:AM73)</f>
        <v>0</v>
      </c>
      <c r="AO73" s="56">
        <f>'[1]GEO Prep'!$M73</f>
        <v>0</v>
      </c>
      <c r="AP73" s="90">
        <f>ROUND(SUM(AN73:AO73),0)</f>
        <v>0</v>
      </c>
      <c r="AQ73" s="77"/>
      <c r="AR73" s="77">
        <f>AP73-AQ73</f>
        <v>0</v>
      </c>
      <c r="AS73" s="90">
        <f>ROUND(AR73/$AS$88,0)</f>
        <v>0</v>
      </c>
      <c r="AT73" s="78">
        <f>Z73+AP73</f>
        <v>0</v>
      </c>
      <c r="AU73" s="87">
        <f>AC73+AS73</f>
        <v>0</v>
      </c>
      <c r="AV73" s="116"/>
      <c r="AW73" s="84"/>
      <c r="AX73" s="84">
        <f t="shared" si="33"/>
        <v>0</v>
      </c>
      <c r="AY73" s="84">
        <f t="shared" si="38"/>
        <v>0</v>
      </c>
    </row>
    <row r="74" spans="1:51" ht="16.149999999999999" customHeight="1" x14ac:dyDescent="0.2">
      <c r="A74" s="54">
        <v>68</v>
      </c>
      <c r="B74" s="55" t="s">
        <v>2</v>
      </c>
      <c r="C74" s="271">
        <f>'8_2.1.18 SIS'!AO74</f>
        <v>14</v>
      </c>
      <c r="D74" s="56">
        <f>'Source Data'!H74</f>
        <v>5487.462001896216</v>
      </c>
      <c r="E74" s="74">
        <f>C74*D74</f>
        <v>76824.468026547023</v>
      </c>
      <c r="F74" s="290"/>
      <c r="G74" s="56">
        <f>'Source Data'!I74</f>
        <v>713.42471435529035</v>
      </c>
      <c r="H74" s="74">
        <f>F74*G74</f>
        <v>0</v>
      </c>
      <c r="I74" s="290"/>
      <c r="J74" s="56">
        <f>'Source Data'!J74</f>
        <v>194.5703766423519</v>
      </c>
      <c r="K74" s="74">
        <f>I74*J74</f>
        <v>0</v>
      </c>
      <c r="L74" s="290"/>
      <c r="M74" s="56">
        <f>'Source Data'!K74</f>
        <v>4864.2594160587978</v>
      </c>
      <c r="N74" s="74">
        <f>L74*M74</f>
        <v>0</v>
      </c>
      <c r="O74" s="290"/>
      <c r="P74" s="56">
        <f>'Source Data'!L74</f>
        <v>1945.703766423519</v>
      </c>
      <c r="Q74" s="74">
        <f>O74*P74</f>
        <v>0</v>
      </c>
      <c r="R74" s="93">
        <v>92196</v>
      </c>
      <c r="S74" s="56"/>
      <c r="T74" s="56"/>
      <c r="U74" s="57">
        <f t="shared" si="35"/>
        <v>0</v>
      </c>
      <c r="V74" s="93">
        <f>U74+R74</f>
        <v>92196</v>
      </c>
      <c r="W74" s="74">
        <f>ROUND(V74*-0.25%,0)</f>
        <v>-230</v>
      </c>
      <c r="X74" s="93">
        <f>SUM(V74:W74)</f>
        <v>91966</v>
      </c>
      <c r="Y74" s="56">
        <f>'[1]GEO Prep'!$G74</f>
        <v>0</v>
      </c>
      <c r="Z74" s="93">
        <f>ROUND(SUM(X74:Y74),0)</f>
        <v>91966</v>
      </c>
      <c r="AA74" s="56"/>
      <c r="AB74" s="56">
        <f>Z74-AA74</f>
        <v>91966</v>
      </c>
      <c r="AC74" s="93">
        <f>ROUND(AB74/$AC$88,0)</f>
        <v>7664</v>
      </c>
      <c r="AD74" s="97">
        <f t="shared" si="29"/>
        <v>91966</v>
      </c>
      <c r="AE74" s="75">
        <f>'Source Data'!N74</f>
        <v>2793</v>
      </c>
      <c r="AF74" s="90">
        <f>C74*AE74</f>
        <v>39102</v>
      </c>
      <c r="AG74" s="271"/>
      <c r="AH74" s="75">
        <f>AG74*AE74</f>
        <v>0</v>
      </c>
      <c r="AI74" s="271"/>
      <c r="AJ74" s="77">
        <f t="shared" si="36"/>
        <v>0</v>
      </c>
      <c r="AK74" s="76">
        <f t="shared" si="37"/>
        <v>0</v>
      </c>
      <c r="AL74" s="90">
        <f>AK74+AF74</f>
        <v>39102</v>
      </c>
      <c r="AM74" s="79">
        <f>ROUND(-0.25%*AL74,0)</f>
        <v>-98</v>
      </c>
      <c r="AN74" s="90">
        <f>SUM(AL74:AM74)</f>
        <v>39004</v>
      </c>
      <c r="AO74" s="56">
        <f>'[1]GEO Prep'!$M74</f>
        <v>0</v>
      </c>
      <c r="AP74" s="90">
        <f>ROUND(SUM(AN74:AO74),0)</f>
        <v>39004</v>
      </c>
      <c r="AQ74" s="77"/>
      <c r="AR74" s="77">
        <f>AP74-AQ74</f>
        <v>39004</v>
      </c>
      <c r="AS74" s="90">
        <f>ROUND(AR74/$AS$88,0)</f>
        <v>3250</v>
      </c>
      <c r="AT74" s="78">
        <f>Z74+AP74</f>
        <v>130970</v>
      </c>
      <c r="AU74" s="87">
        <f>AC74+AS74</f>
        <v>10914</v>
      </c>
      <c r="AV74" s="116"/>
      <c r="AW74" s="84"/>
      <c r="AX74" s="84">
        <f t="shared" si="33"/>
        <v>98</v>
      </c>
      <c r="AY74" s="84">
        <f t="shared" si="38"/>
        <v>98</v>
      </c>
    </row>
    <row r="75" spans="1:51" ht="16.149999999999999" customHeight="1" x14ac:dyDescent="0.2">
      <c r="A75" s="54">
        <v>69</v>
      </c>
      <c r="B75" s="55" t="s">
        <v>75</v>
      </c>
      <c r="C75" s="271">
        <f>'8_2.1.18 SIS'!AO75</f>
        <v>6</v>
      </c>
      <c r="D75" s="56">
        <f>'Source Data'!H75</f>
        <v>5291.1260189471159</v>
      </c>
      <c r="E75" s="74">
        <f>C75*D75</f>
        <v>31746.756113682695</v>
      </c>
      <c r="F75" s="290"/>
      <c r="G75" s="56">
        <f>'Source Data'!I75</f>
        <v>701.91738105393551</v>
      </c>
      <c r="H75" s="74">
        <f>F75*G75</f>
        <v>0</v>
      </c>
      <c r="I75" s="290"/>
      <c r="J75" s="56">
        <f>'Source Data'!J75</f>
        <v>191.43201301470964</v>
      </c>
      <c r="K75" s="74">
        <f>I75*J75</f>
        <v>0</v>
      </c>
      <c r="L75" s="290"/>
      <c r="M75" s="56">
        <f>'Source Data'!K75</f>
        <v>4785.8003253677416</v>
      </c>
      <c r="N75" s="74">
        <f>L75*M75</f>
        <v>0</v>
      </c>
      <c r="O75" s="290"/>
      <c r="P75" s="56">
        <f>'Source Data'!L75</f>
        <v>1914.3201301470965</v>
      </c>
      <c r="Q75" s="74">
        <f>O75*P75</f>
        <v>0</v>
      </c>
      <c r="R75" s="93">
        <v>46040</v>
      </c>
      <c r="S75" s="56"/>
      <c r="T75" s="56"/>
      <c r="U75" s="57">
        <f t="shared" si="35"/>
        <v>0</v>
      </c>
      <c r="V75" s="93">
        <f>U75+R75</f>
        <v>46040</v>
      </c>
      <c r="W75" s="74">
        <f>ROUND(V75*-0.25%,0)</f>
        <v>-115</v>
      </c>
      <c r="X75" s="93">
        <f>SUM(V75:W75)</f>
        <v>45925</v>
      </c>
      <c r="Y75" s="56">
        <f>'[1]GEO Prep'!$G75</f>
        <v>0</v>
      </c>
      <c r="Z75" s="93">
        <f>ROUND(SUM(X75:Y75),0)</f>
        <v>45925</v>
      </c>
      <c r="AA75" s="56"/>
      <c r="AB75" s="56">
        <f>Z75-AA75</f>
        <v>45925</v>
      </c>
      <c r="AC75" s="93">
        <f>ROUND(AB75/$AC$88,0)</f>
        <v>3827</v>
      </c>
      <c r="AD75" s="97">
        <f t="shared" si="29"/>
        <v>45925</v>
      </c>
      <c r="AE75" s="75">
        <f>'Source Data'!N75</f>
        <v>3798</v>
      </c>
      <c r="AF75" s="90">
        <f>C75*AE75</f>
        <v>22788</v>
      </c>
      <c r="AG75" s="271"/>
      <c r="AH75" s="75">
        <f>AG75*AE75</f>
        <v>0</v>
      </c>
      <c r="AI75" s="271"/>
      <c r="AJ75" s="77">
        <f t="shared" si="36"/>
        <v>0</v>
      </c>
      <c r="AK75" s="76">
        <f t="shared" si="37"/>
        <v>0</v>
      </c>
      <c r="AL75" s="90">
        <f>AK75+AF75</f>
        <v>22788</v>
      </c>
      <c r="AM75" s="79">
        <f>ROUND(-0.25%*AL75,0)</f>
        <v>-57</v>
      </c>
      <c r="AN75" s="90">
        <f>SUM(AL75:AM75)</f>
        <v>22731</v>
      </c>
      <c r="AO75" s="56">
        <f>'[1]GEO Prep'!$M75</f>
        <v>0</v>
      </c>
      <c r="AP75" s="90">
        <f>ROUND(SUM(AN75:AO75),0)</f>
        <v>22731</v>
      </c>
      <c r="AQ75" s="77"/>
      <c r="AR75" s="77">
        <f>AP75-AQ75</f>
        <v>22731</v>
      </c>
      <c r="AS75" s="90">
        <f>ROUND(AR75/$AS$88,0)</f>
        <v>1894</v>
      </c>
      <c r="AT75" s="78">
        <f>Z75+AP75</f>
        <v>68656</v>
      </c>
      <c r="AU75" s="87">
        <f>AC75+AS75</f>
        <v>5721</v>
      </c>
      <c r="AV75" s="116"/>
      <c r="AW75" s="83"/>
      <c r="AX75" s="83">
        <f t="shared" si="33"/>
        <v>57</v>
      </c>
      <c r="AY75" s="83">
        <f t="shared" si="38"/>
        <v>57</v>
      </c>
    </row>
    <row r="76" spans="1:51" s="123" customFormat="1" ht="16.149999999999999" customHeight="1" thickBot="1" x14ac:dyDescent="0.25">
      <c r="A76" s="1402" t="s">
        <v>460</v>
      </c>
      <c r="B76" s="1408"/>
      <c r="C76" s="292">
        <f>SUM(C7:C75)</f>
        <v>286</v>
      </c>
      <c r="D76" s="252"/>
      <c r="E76" s="282">
        <f>SUM(E7:E75)</f>
        <v>964997.95049598673</v>
      </c>
      <c r="F76" s="292">
        <v>231</v>
      </c>
      <c r="G76" s="252"/>
      <c r="H76" s="282">
        <v>98704.167353273122</v>
      </c>
      <c r="I76" s="292">
        <v>0</v>
      </c>
      <c r="J76" s="252"/>
      <c r="K76" s="282">
        <v>0</v>
      </c>
      <c r="L76" s="292">
        <v>41</v>
      </c>
      <c r="M76" s="252"/>
      <c r="N76" s="282">
        <v>119367.05762634633</v>
      </c>
      <c r="O76" s="292">
        <v>3</v>
      </c>
      <c r="P76" s="252"/>
      <c r="Q76" s="282">
        <v>4964.5628182501105</v>
      </c>
      <c r="R76" s="293">
        <f t="shared" ref="R76:AU76" si="39">SUM(R7:R75)</f>
        <v>1188034</v>
      </c>
      <c r="S76" s="252">
        <f t="shared" si="39"/>
        <v>0</v>
      </c>
      <c r="T76" s="252">
        <f t="shared" si="39"/>
        <v>0</v>
      </c>
      <c r="U76" s="294">
        <f t="shared" si="39"/>
        <v>0</v>
      </c>
      <c r="V76" s="293">
        <f t="shared" si="39"/>
        <v>1188034</v>
      </c>
      <c r="W76" s="282">
        <f t="shared" si="39"/>
        <v>-2969</v>
      </c>
      <c r="X76" s="293">
        <f t="shared" si="39"/>
        <v>1185065</v>
      </c>
      <c r="Y76" s="282">
        <f t="shared" si="39"/>
        <v>-470</v>
      </c>
      <c r="Z76" s="293">
        <f t="shared" si="39"/>
        <v>1184595</v>
      </c>
      <c r="AA76" s="252">
        <f t="shared" si="39"/>
        <v>0</v>
      </c>
      <c r="AB76" s="252">
        <f t="shared" si="39"/>
        <v>1184595</v>
      </c>
      <c r="AC76" s="293">
        <f t="shared" si="39"/>
        <v>98716</v>
      </c>
      <c r="AD76" s="249">
        <f t="shared" si="39"/>
        <v>1184595</v>
      </c>
      <c r="AE76" s="295">
        <f>'Source Data'!N76</f>
        <v>5169</v>
      </c>
      <c r="AF76" s="296">
        <f t="shared" si="39"/>
        <v>2088694</v>
      </c>
      <c r="AG76" s="292">
        <f t="shared" si="39"/>
        <v>0</v>
      </c>
      <c r="AH76" s="295">
        <f t="shared" si="39"/>
        <v>0</v>
      </c>
      <c r="AI76" s="292">
        <f t="shared" si="39"/>
        <v>0</v>
      </c>
      <c r="AJ76" s="297">
        <f t="shared" si="39"/>
        <v>0</v>
      </c>
      <c r="AK76" s="298">
        <f t="shared" si="39"/>
        <v>0</v>
      </c>
      <c r="AL76" s="296">
        <f t="shared" si="39"/>
        <v>2088694</v>
      </c>
      <c r="AM76" s="299">
        <f t="shared" si="39"/>
        <v>-5223</v>
      </c>
      <c r="AN76" s="296">
        <f t="shared" si="39"/>
        <v>2083471</v>
      </c>
      <c r="AO76" s="282">
        <f t="shared" ref="AO76" si="40">SUM(AO7:AO75)</f>
        <v>-2383</v>
      </c>
      <c r="AP76" s="296">
        <f t="shared" si="39"/>
        <v>2081088</v>
      </c>
      <c r="AQ76" s="297">
        <f t="shared" si="39"/>
        <v>0</v>
      </c>
      <c r="AR76" s="297">
        <f t="shared" si="39"/>
        <v>2081088</v>
      </c>
      <c r="AS76" s="296">
        <f t="shared" si="39"/>
        <v>173424</v>
      </c>
      <c r="AT76" s="300">
        <f t="shared" si="39"/>
        <v>3265683</v>
      </c>
      <c r="AU76" s="300">
        <f t="shared" si="39"/>
        <v>272140</v>
      </c>
      <c r="AV76" s="274"/>
      <c r="AW76" s="282">
        <f>SUM(AW7:AW75)</f>
        <v>0</v>
      </c>
      <c r="AX76" s="282">
        <f>SUM(AX7:AX75)</f>
        <v>5223</v>
      </c>
      <c r="AY76" s="282">
        <f>SUM(AY7:AY75)</f>
        <v>5223</v>
      </c>
    </row>
    <row r="77" spans="1:51" s="123" customFormat="1" ht="16.149999999999999" customHeight="1" thickTop="1" x14ac:dyDescent="0.2">
      <c r="A77" s="1409" t="s">
        <v>410</v>
      </c>
      <c r="B77" s="1410"/>
      <c r="C77" s="301"/>
      <c r="D77" s="279"/>
      <c r="E77" s="279"/>
      <c r="F77" s="301"/>
      <c r="G77" s="279"/>
      <c r="H77" s="279"/>
      <c r="I77" s="301"/>
      <c r="J77" s="279"/>
      <c r="K77" s="279"/>
      <c r="L77" s="301"/>
      <c r="M77" s="279"/>
      <c r="N77" s="279"/>
      <c r="O77" s="301"/>
      <c r="P77" s="279"/>
      <c r="Q77" s="279"/>
      <c r="R77" s="279"/>
      <c r="S77" s="279"/>
      <c r="T77" s="279"/>
      <c r="U77" s="279"/>
      <c r="V77" s="279"/>
      <c r="W77" s="279"/>
      <c r="X77" s="279"/>
      <c r="Y77" s="279"/>
      <c r="Z77" s="279"/>
      <c r="AA77" s="279"/>
      <c r="AB77" s="279"/>
      <c r="AC77" s="279"/>
      <c r="AD77" s="279"/>
      <c r="AE77" s="302"/>
      <c r="AF77" s="279"/>
      <c r="AG77" s="301"/>
      <c r="AH77" s="302"/>
      <c r="AI77" s="301"/>
      <c r="AJ77" s="279"/>
      <c r="AK77" s="279"/>
      <c r="AL77" s="279"/>
      <c r="AM77" s="279"/>
      <c r="AN77" s="279"/>
      <c r="AO77" s="279"/>
      <c r="AP77" s="279"/>
      <c r="AQ77" s="279"/>
      <c r="AR77" s="279"/>
      <c r="AS77" s="279"/>
      <c r="AT77" s="279"/>
      <c r="AU77" s="279"/>
      <c r="AV77" s="274"/>
      <c r="AW77" s="245"/>
      <c r="AX77" s="245"/>
      <c r="AY77" s="245"/>
    </row>
    <row r="78" spans="1:51" s="123" customFormat="1" ht="16.149999999999999" customHeight="1" x14ac:dyDescent="0.2">
      <c r="A78" s="1406" t="s">
        <v>411</v>
      </c>
      <c r="B78" s="1407"/>
      <c r="C78" s="170"/>
      <c r="D78" s="168"/>
      <c r="E78" s="168"/>
      <c r="F78" s="170"/>
      <c r="G78" s="168"/>
      <c r="H78" s="168"/>
      <c r="I78" s="170"/>
      <c r="J78" s="168"/>
      <c r="K78" s="168"/>
      <c r="L78" s="170"/>
      <c r="M78" s="168"/>
      <c r="N78" s="168"/>
      <c r="O78" s="170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97">
        <f>VLOOKUP($A$88,'4_Level 4'!$A$78:$R$214,5,FALSE)</f>
        <v>0</v>
      </c>
      <c r="AA78" s="173"/>
      <c r="AB78" s="168">
        <f>Z78-AA78</f>
        <v>0</v>
      </c>
      <c r="AC78" s="97">
        <f>ROUND(AB78/$AC$88,0)</f>
        <v>0</v>
      </c>
      <c r="AD78" s="97">
        <f>VLOOKUP($A$88,'4_Level 4'!$A$78:$R$214,5,FALSE)</f>
        <v>0</v>
      </c>
      <c r="AE78" s="168"/>
      <c r="AF78" s="168"/>
      <c r="AG78" s="170"/>
      <c r="AH78" s="168"/>
      <c r="AI78" s="170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75">
        <f t="shared" ref="AT78:AT83" si="41">Z78+AP78</f>
        <v>0</v>
      </c>
      <c r="AU78" s="175">
        <f>AC78+AS78</f>
        <v>0</v>
      </c>
      <c r="AV78" s="274"/>
      <c r="AW78" s="274"/>
      <c r="AX78" s="274"/>
      <c r="AY78" s="274"/>
    </row>
    <row r="79" spans="1:51" s="123" customFormat="1" ht="16.149999999999999" customHeight="1" x14ac:dyDescent="0.2">
      <c r="A79" s="1404" t="s">
        <v>430</v>
      </c>
      <c r="B79" s="1405"/>
      <c r="C79" s="170"/>
      <c r="D79" s="168"/>
      <c r="E79" s="168"/>
      <c r="F79" s="170"/>
      <c r="G79" s="168"/>
      <c r="H79" s="168"/>
      <c r="I79" s="170"/>
      <c r="J79" s="168"/>
      <c r="K79" s="168"/>
      <c r="L79" s="170"/>
      <c r="M79" s="168"/>
      <c r="N79" s="168"/>
      <c r="O79" s="170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72"/>
      <c r="AA79" s="173"/>
      <c r="AB79" s="168"/>
      <c r="AC79" s="172"/>
      <c r="AD79" s="97">
        <f>VLOOKUP($A$88,'4_Level 4'!$A$78:$R$214,10,FALSE)</f>
        <v>0</v>
      </c>
      <c r="AE79" s="168"/>
      <c r="AF79" s="168"/>
      <c r="AG79" s="170"/>
      <c r="AH79" s="168"/>
      <c r="AI79" s="170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75">
        <f t="shared" si="41"/>
        <v>0</v>
      </c>
      <c r="AU79" s="168"/>
      <c r="AV79" s="274"/>
      <c r="AW79" s="274"/>
      <c r="AX79" s="274"/>
      <c r="AY79" s="274"/>
    </row>
    <row r="80" spans="1:51" ht="16.149999999999999" customHeight="1" x14ac:dyDescent="0.2">
      <c r="A80" s="1417" t="s">
        <v>1544</v>
      </c>
      <c r="B80" s="1418"/>
      <c r="C80" s="170"/>
      <c r="D80" s="168"/>
      <c r="E80" s="168"/>
      <c r="F80" s="170"/>
      <c r="G80" s="168"/>
      <c r="H80" s="168"/>
      <c r="I80" s="170"/>
      <c r="J80" s="168"/>
      <c r="K80" s="168"/>
      <c r="L80" s="170"/>
      <c r="M80" s="168"/>
      <c r="N80" s="168"/>
      <c r="O80" s="170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97">
        <f>VLOOKUP($A$88,'4_Level 4'!$A$78:$R$214,12,FALSE)</f>
        <v>0</v>
      </c>
      <c r="AA80" s="173"/>
      <c r="AB80" s="168">
        <f>Z80-AA80</f>
        <v>0</v>
      </c>
      <c r="AC80" s="97">
        <f>ROUND(AB80/$AC$88,0)</f>
        <v>0</v>
      </c>
      <c r="AD80" s="97">
        <f>VLOOKUP($A$88,'4_Level 4'!$A$78:$R$214,12,FALSE)</f>
        <v>0</v>
      </c>
      <c r="AE80" s="168"/>
      <c r="AF80" s="168"/>
      <c r="AG80" s="170"/>
      <c r="AH80" s="168"/>
      <c r="AI80" s="170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75">
        <f t="shared" si="41"/>
        <v>0</v>
      </c>
      <c r="AU80" s="168"/>
      <c r="AV80" s="116"/>
      <c r="AW80" s="116"/>
      <c r="AX80" s="116"/>
      <c r="AY80" s="116"/>
    </row>
    <row r="81" spans="1:51" s="123" customFormat="1" ht="16.149999999999999" customHeight="1" x14ac:dyDescent="0.2">
      <c r="A81" s="1417" t="s">
        <v>429</v>
      </c>
      <c r="B81" s="1418"/>
      <c r="C81" s="170"/>
      <c r="D81" s="168"/>
      <c r="E81" s="168"/>
      <c r="F81" s="170"/>
      <c r="G81" s="168"/>
      <c r="H81" s="168"/>
      <c r="I81" s="170"/>
      <c r="J81" s="168"/>
      <c r="K81" s="168"/>
      <c r="L81" s="170"/>
      <c r="M81" s="168"/>
      <c r="N81" s="168"/>
      <c r="O81" s="170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72"/>
      <c r="AA81" s="173"/>
      <c r="AB81" s="168"/>
      <c r="AC81" s="172"/>
      <c r="AD81" s="97">
        <f>VLOOKUP($A$88,'4_Level 4'!$A$78:$R$214,13,FALSE)</f>
        <v>0</v>
      </c>
      <c r="AE81" s="168"/>
      <c r="AF81" s="168"/>
      <c r="AG81" s="170"/>
      <c r="AH81" s="168"/>
      <c r="AI81" s="170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75">
        <f t="shared" si="41"/>
        <v>0</v>
      </c>
      <c r="AU81" s="168"/>
      <c r="AV81" s="274"/>
      <c r="AW81" s="274"/>
      <c r="AX81" s="274"/>
      <c r="AY81" s="274"/>
    </row>
    <row r="82" spans="1:51" s="123" customFormat="1" ht="16.149999999999999" customHeight="1" x14ac:dyDescent="0.2">
      <c r="A82" s="1415" t="s">
        <v>254</v>
      </c>
      <c r="B82" s="1416"/>
      <c r="C82" s="171"/>
      <c r="D82" s="169"/>
      <c r="E82" s="169"/>
      <c r="F82" s="171"/>
      <c r="G82" s="169"/>
      <c r="H82" s="169"/>
      <c r="I82" s="171"/>
      <c r="J82" s="169"/>
      <c r="K82" s="169"/>
      <c r="L82" s="171"/>
      <c r="M82" s="169"/>
      <c r="N82" s="169"/>
      <c r="O82" s="171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95">
        <f>VLOOKUP($A$88,'4_Level 4'!$A$78:$R$214,17,FALSE)</f>
        <v>0</v>
      </c>
      <c r="AA82" s="53"/>
      <c r="AB82" s="169">
        <f>Z82-AA82</f>
        <v>0</v>
      </c>
      <c r="AC82" s="95">
        <f>ROUND(AB82/$AC$88,0)</f>
        <v>0</v>
      </c>
      <c r="AD82" s="95">
        <f>VLOOKUP($A$88,'4_Level 4'!$A$78:$R$214,17,FALSE)</f>
        <v>0</v>
      </c>
      <c r="AE82" s="169"/>
      <c r="AF82" s="169"/>
      <c r="AG82" s="171"/>
      <c r="AH82" s="169"/>
      <c r="AI82" s="171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76">
        <f t="shared" si="41"/>
        <v>0</v>
      </c>
      <c r="AU82" s="176">
        <f>AC82+AS82</f>
        <v>0</v>
      </c>
      <c r="AV82" s="274"/>
      <c r="AW82" s="274"/>
      <c r="AX82" s="274"/>
      <c r="AY82" s="274"/>
    </row>
    <row r="83" spans="1:51" s="123" customFormat="1" ht="16.149999999999999" customHeight="1" x14ac:dyDescent="0.2">
      <c r="A83" s="1415" t="s">
        <v>1440</v>
      </c>
      <c r="B83" s="1416"/>
      <c r="C83" s="1047"/>
      <c r="D83" s="1048"/>
      <c r="E83" s="1048"/>
      <c r="F83" s="1047"/>
      <c r="G83" s="1048"/>
      <c r="H83" s="1048"/>
      <c r="I83" s="1047"/>
      <c r="J83" s="1048"/>
      <c r="K83" s="1048"/>
      <c r="L83" s="1047"/>
      <c r="M83" s="1048"/>
      <c r="N83" s="1048"/>
      <c r="O83" s="1047"/>
      <c r="P83" s="1048"/>
      <c r="Q83" s="1048"/>
      <c r="R83" s="1048"/>
      <c r="S83" s="1048"/>
      <c r="T83" s="1048"/>
      <c r="U83" s="1048"/>
      <c r="V83" s="1048"/>
      <c r="W83" s="1048"/>
      <c r="X83" s="1048"/>
      <c r="Y83" s="1048">
        <f>VLOOKUP($A88,[1]Summary!$A$87:$K$122,11,FALSE)</f>
        <v>0</v>
      </c>
      <c r="Z83" s="1049">
        <f>VLOOKUP(A88,[1]Summary!$A$87:$K$122,11,FALSE)</f>
        <v>0</v>
      </c>
      <c r="AA83" s="1050"/>
      <c r="AB83" s="1048">
        <f>Z83-AA83</f>
        <v>0</v>
      </c>
      <c r="AC83" s="1049">
        <f>ROUND(AB83/$AC$88,0)</f>
        <v>0</v>
      </c>
      <c r="AD83" s="1049">
        <f>VLOOKUP($A88,[1]Summary!$A$87:$K$122,11,FALSE)</f>
        <v>0</v>
      </c>
      <c r="AE83" s="1048"/>
      <c r="AF83" s="1048"/>
      <c r="AG83" s="1047"/>
      <c r="AH83" s="1048"/>
      <c r="AI83" s="1047"/>
      <c r="AJ83" s="1048"/>
      <c r="AK83" s="1048"/>
      <c r="AL83" s="1048"/>
      <c r="AM83" s="1048"/>
      <c r="AN83" s="1048"/>
      <c r="AO83" s="1048"/>
      <c r="AP83" s="1048"/>
      <c r="AQ83" s="1048"/>
      <c r="AR83" s="1048"/>
      <c r="AS83" s="1048"/>
      <c r="AT83" s="1051">
        <f t="shared" si="41"/>
        <v>0</v>
      </c>
      <c r="AU83" s="1051">
        <f>AC83+AS83</f>
        <v>0</v>
      </c>
      <c r="AV83" s="274"/>
      <c r="AW83" s="274"/>
      <c r="AX83" s="274"/>
      <c r="AY83" s="274"/>
    </row>
    <row r="84" spans="1:51" s="123" customFormat="1" ht="16.149999999999999" customHeight="1" thickBot="1" x14ac:dyDescent="0.25">
      <c r="A84" s="1402" t="s">
        <v>461</v>
      </c>
      <c r="B84" s="1403"/>
      <c r="C84" s="248">
        <f>SUM(C76:C83)</f>
        <v>286</v>
      </c>
      <c r="D84" s="247"/>
      <c r="E84" s="273">
        <f t="shared" ref="E84" si="42">SUM(E76:E83)</f>
        <v>964997.95049598673</v>
      </c>
      <c r="F84" s="248">
        <v>231</v>
      </c>
      <c r="G84" s="247"/>
      <c r="H84" s="273">
        <v>98704.167353273122</v>
      </c>
      <c r="I84" s="248">
        <v>0</v>
      </c>
      <c r="J84" s="247"/>
      <c r="K84" s="273">
        <v>0</v>
      </c>
      <c r="L84" s="248">
        <v>41</v>
      </c>
      <c r="M84" s="247"/>
      <c r="N84" s="273">
        <v>119367.05762634633</v>
      </c>
      <c r="O84" s="248">
        <v>3</v>
      </c>
      <c r="P84" s="247"/>
      <c r="Q84" s="273">
        <v>4964.5628182501105</v>
      </c>
      <c r="R84" s="247">
        <f t="shared" ref="R84:AD84" si="43">SUM(R76:R83)</f>
        <v>1188034</v>
      </c>
      <c r="S84" s="247">
        <f t="shared" si="43"/>
        <v>0</v>
      </c>
      <c r="T84" s="247">
        <f t="shared" si="43"/>
        <v>0</v>
      </c>
      <c r="U84" s="247">
        <f t="shared" si="43"/>
        <v>0</v>
      </c>
      <c r="V84" s="247">
        <f t="shared" si="43"/>
        <v>1188034</v>
      </c>
      <c r="W84" s="247">
        <f t="shared" si="43"/>
        <v>-2969</v>
      </c>
      <c r="X84" s="247">
        <f t="shared" si="43"/>
        <v>1185065</v>
      </c>
      <c r="Y84" s="273">
        <f t="shared" si="43"/>
        <v>-470</v>
      </c>
      <c r="Z84" s="249">
        <f t="shared" si="43"/>
        <v>1184595</v>
      </c>
      <c r="AA84" s="247">
        <f t="shared" si="43"/>
        <v>0</v>
      </c>
      <c r="AB84" s="247">
        <f t="shared" si="43"/>
        <v>1184595</v>
      </c>
      <c r="AC84" s="249">
        <f t="shared" si="43"/>
        <v>98716</v>
      </c>
      <c r="AD84" s="249">
        <f t="shared" si="43"/>
        <v>1184595</v>
      </c>
      <c r="AE84" s="174"/>
      <c r="AF84" s="247">
        <f t="shared" ref="AF84:AU84" si="44">SUM(AF76:AF83)</f>
        <v>2088694</v>
      </c>
      <c r="AG84" s="248">
        <f t="shared" si="44"/>
        <v>0</v>
      </c>
      <c r="AH84" s="174">
        <f t="shared" si="44"/>
        <v>0</v>
      </c>
      <c r="AI84" s="248">
        <f t="shared" si="44"/>
        <v>0</v>
      </c>
      <c r="AJ84" s="247">
        <f t="shared" si="44"/>
        <v>0</v>
      </c>
      <c r="AK84" s="247">
        <f t="shared" si="44"/>
        <v>0</v>
      </c>
      <c r="AL84" s="247">
        <f t="shared" si="44"/>
        <v>2088694</v>
      </c>
      <c r="AM84" s="247">
        <f t="shared" si="44"/>
        <v>-5223</v>
      </c>
      <c r="AN84" s="247">
        <f t="shared" si="44"/>
        <v>2083471</v>
      </c>
      <c r="AO84" s="247">
        <f t="shared" si="44"/>
        <v>-2383</v>
      </c>
      <c r="AP84" s="247">
        <f t="shared" si="44"/>
        <v>2081088</v>
      </c>
      <c r="AQ84" s="247">
        <f t="shared" si="44"/>
        <v>0</v>
      </c>
      <c r="AR84" s="247">
        <f t="shared" si="44"/>
        <v>2081088</v>
      </c>
      <c r="AS84" s="247">
        <f t="shared" si="44"/>
        <v>173424</v>
      </c>
      <c r="AT84" s="275">
        <f t="shared" si="44"/>
        <v>3265683</v>
      </c>
      <c r="AU84" s="275">
        <f t="shared" si="44"/>
        <v>272140</v>
      </c>
      <c r="AV84" s="274"/>
      <c r="AW84" s="274"/>
      <c r="AX84" s="274"/>
      <c r="AY84" s="274"/>
    </row>
    <row r="85" spans="1:51" ht="16.149999999999999" customHeight="1" thickTop="1" x14ac:dyDescent="0.2"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6"/>
      <c r="R85" s="116"/>
      <c r="S85" s="116"/>
      <c r="T85" s="116"/>
      <c r="U85" s="116"/>
      <c r="V85" s="116"/>
      <c r="W85" s="116"/>
      <c r="X85" s="274"/>
      <c r="Y85" s="116"/>
      <c r="Z85" s="116"/>
      <c r="AA85" s="116"/>
      <c r="AB85" s="116"/>
      <c r="AC85" s="116"/>
      <c r="AD85" s="116"/>
      <c r="AE85" s="116"/>
      <c r="AF85" s="116"/>
    </row>
    <row r="86" spans="1:51" ht="16.149999999999999" customHeight="1" x14ac:dyDescent="0.2">
      <c r="D86" s="116"/>
      <c r="E86" s="116"/>
      <c r="F86" s="116"/>
      <c r="G86" s="116"/>
      <c r="H86" s="838"/>
      <c r="I86" s="838"/>
      <c r="J86" s="838"/>
      <c r="K86" s="838"/>
      <c r="L86" s="838"/>
      <c r="M86" s="838"/>
      <c r="N86" s="838"/>
      <c r="O86" s="838"/>
      <c r="P86" s="838"/>
      <c r="Q86" s="838"/>
      <c r="R86" s="116"/>
      <c r="S86" s="116"/>
      <c r="T86" s="116"/>
      <c r="U86" s="116"/>
      <c r="V86" s="116"/>
      <c r="W86" s="116"/>
      <c r="X86" s="274"/>
      <c r="Y86" s="116"/>
      <c r="Z86" s="116"/>
      <c r="AA86" s="116"/>
      <c r="AB86" s="116"/>
      <c r="AC86" s="116"/>
      <c r="AD86" s="116"/>
      <c r="AE86" s="116"/>
      <c r="AF86" s="116"/>
    </row>
    <row r="87" spans="1:51" ht="16.149999999999999" customHeight="1" x14ac:dyDescent="0.2">
      <c r="H87" s="113"/>
      <c r="I87" s="113"/>
      <c r="J87" s="1482"/>
      <c r="K87" s="839"/>
      <c r="L87" s="839"/>
      <c r="M87" s="1482"/>
      <c r="N87" s="839"/>
      <c r="O87" s="839"/>
      <c r="P87" s="1482"/>
      <c r="Q87" s="839"/>
    </row>
    <row r="88" spans="1:51" x14ac:dyDescent="0.2">
      <c r="A88" s="322" t="s">
        <v>427</v>
      </c>
      <c r="H88" s="113"/>
      <c r="I88" s="113"/>
      <c r="J88" s="1482"/>
      <c r="K88" s="839"/>
      <c r="L88" s="839"/>
      <c r="M88" s="1482"/>
      <c r="N88" s="839"/>
      <c r="O88" s="839"/>
      <c r="P88" s="1482"/>
      <c r="Q88" s="839"/>
      <c r="AC88" s="108">
        <v>12</v>
      </c>
      <c r="AS88" s="108">
        <f>AC88</f>
        <v>12</v>
      </c>
    </row>
    <row r="89" spans="1:51" x14ac:dyDescent="0.2">
      <c r="H89" s="113"/>
      <c r="I89" s="113"/>
      <c r="J89" s="113"/>
      <c r="K89" s="113"/>
      <c r="L89" s="113"/>
      <c r="M89" s="113"/>
      <c r="N89" s="113"/>
      <c r="O89" s="113"/>
      <c r="P89" s="113"/>
      <c r="Q89" s="113"/>
    </row>
  </sheetData>
  <mergeCells count="48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T1:AT3"/>
    <mergeCell ref="AU1:AU3"/>
    <mergeCell ref="AS2:AS3"/>
    <mergeCell ref="AP2:AP3"/>
    <mergeCell ref="AQ2:AQ3"/>
    <mergeCell ref="AR2:AR3"/>
    <mergeCell ref="AL1:AS1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7:P88"/>
    <mergeCell ref="A80:B80"/>
    <mergeCell ref="A81:B81"/>
    <mergeCell ref="A82:B82"/>
    <mergeCell ref="A84:B84"/>
    <mergeCell ref="J87:J88"/>
    <mergeCell ref="M87:M88"/>
    <mergeCell ref="A83:B83"/>
    <mergeCell ref="A77:B77"/>
    <mergeCell ref="A78:B78"/>
    <mergeCell ref="C2:C3"/>
    <mergeCell ref="D2:E2"/>
    <mergeCell ref="F2:H2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July 2018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AY89"/>
  <sheetViews>
    <sheetView view="pageBreakPreview" zoomScaleNormal="100" zoomScaleSheetLayoutView="100" workbookViewId="0">
      <pane xSplit="2" ySplit="6" topLeftCell="C7" activePane="bottomRight" state="frozen"/>
      <selection activeCell="E17" sqref="E17"/>
      <selection pane="topRight" activeCell="E17" sqref="E17"/>
      <selection pane="bottomLeft" activeCell="E17" sqref="E17"/>
      <selection pane="bottomRight" activeCell="E17" sqref="E17"/>
    </sheetView>
  </sheetViews>
  <sheetFormatPr defaultColWidth="8.85546875" defaultRowHeight="12.75" x14ac:dyDescent="0.2"/>
  <cols>
    <col min="1" max="1" width="5" style="108" customWidth="1"/>
    <col min="2" max="2" width="28.140625" style="108" customWidth="1"/>
    <col min="3" max="3" width="12.140625" style="108" bestFit="1" customWidth="1"/>
    <col min="4" max="4" width="13.85546875" style="108" customWidth="1"/>
    <col min="5" max="5" width="12.28515625" style="108" customWidth="1"/>
    <col min="6" max="6" width="11.28515625" style="108" customWidth="1"/>
    <col min="7" max="7" width="10.85546875" style="108" customWidth="1"/>
    <col min="8" max="9" width="11.28515625" style="108" customWidth="1"/>
    <col min="10" max="10" width="10.85546875" style="108" customWidth="1"/>
    <col min="11" max="12" width="11.28515625" style="108" customWidth="1"/>
    <col min="13" max="13" width="8.5703125" style="108" customWidth="1"/>
    <col min="14" max="15" width="11.28515625" style="108" customWidth="1"/>
    <col min="16" max="16" width="8.5703125" style="108" customWidth="1"/>
    <col min="17" max="17" width="11.28515625" style="108" customWidth="1"/>
    <col min="18" max="18" width="10.7109375" style="108" bestFit="1" customWidth="1"/>
    <col min="19" max="21" width="13.85546875" style="108" customWidth="1"/>
    <col min="22" max="22" width="11.85546875" style="108" bestFit="1" customWidth="1"/>
    <col min="23" max="23" width="10.85546875" style="108" bestFit="1" customWidth="1"/>
    <col min="24" max="24" width="12.7109375" style="108" customWidth="1"/>
    <col min="25" max="25" width="14.7109375" style="108" customWidth="1"/>
    <col min="26" max="26" width="17.5703125" style="108" customWidth="1"/>
    <col min="27" max="28" width="11.28515625" style="108" customWidth="1"/>
    <col min="29" max="29" width="10.7109375" style="108" customWidth="1"/>
    <col min="30" max="30" width="16.42578125" style="108" customWidth="1"/>
    <col min="31" max="32" width="15.85546875" style="108" customWidth="1"/>
    <col min="33" max="37" width="15.7109375" style="108" customWidth="1"/>
    <col min="38" max="38" width="15.140625" style="108" customWidth="1"/>
    <col min="39" max="39" width="10.85546875" style="108" customWidth="1"/>
    <col min="40" max="40" width="15" style="108" customWidth="1"/>
    <col min="41" max="41" width="13.7109375" style="108" customWidth="1"/>
    <col min="42" max="42" width="16.28515625" style="108" customWidth="1"/>
    <col min="43" max="44" width="13.85546875" style="108" customWidth="1"/>
    <col min="45" max="45" width="15.5703125" style="108" customWidth="1"/>
    <col min="46" max="47" width="14.42578125" style="108" bestFit="1" customWidth="1"/>
    <col min="48" max="48" width="8.85546875" style="108"/>
    <col min="49" max="50" width="12.28515625" style="108" customWidth="1"/>
    <col min="51" max="51" width="10" style="108" bestFit="1" customWidth="1"/>
    <col min="52" max="16384" width="8.85546875" style="108"/>
  </cols>
  <sheetData>
    <row r="1" spans="1:51" ht="19.899999999999999" customHeight="1" x14ac:dyDescent="0.2">
      <c r="A1" s="1486" t="s">
        <v>667</v>
      </c>
      <c r="B1" s="1487"/>
      <c r="C1" s="1379" t="s">
        <v>315</v>
      </c>
      <c r="D1" s="1380"/>
      <c r="E1" s="1380"/>
      <c r="F1" s="1380"/>
      <c r="G1" s="1380"/>
      <c r="H1" s="1380"/>
      <c r="I1" s="1380"/>
      <c r="J1" s="1380"/>
      <c r="K1" s="1381"/>
      <c r="L1" s="1412" t="s">
        <v>315</v>
      </c>
      <c r="M1" s="1413"/>
      <c r="N1" s="1413"/>
      <c r="O1" s="1413"/>
      <c r="P1" s="1413"/>
      <c r="Q1" s="1413"/>
      <c r="R1" s="1413"/>
      <c r="S1" s="1413"/>
      <c r="T1" s="1413"/>
      <c r="U1" s="1414"/>
      <c r="V1" s="1379" t="s">
        <v>315</v>
      </c>
      <c r="W1" s="1380"/>
      <c r="X1" s="1380"/>
      <c r="Y1" s="1380"/>
      <c r="Z1" s="1380"/>
      <c r="AA1" s="1380"/>
      <c r="AB1" s="1380"/>
      <c r="AC1" s="1380"/>
      <c r="AD1" s="1381"/>
      <c r="AE1" s="1478" t="s">
        <v>450</v>
      </c>
      <c r="AF1" s="1478"/>
      <c r="AG1" s="1478"/>
      <c r="AH1" s="1478"/>
      <c r="AI1" s="1478"/>
      <c r="AJ1" s="1478"/>
      <c r="AK1" s="1478"/>
      <c r="AL1" s="1485" t="s">
        <v>450</v>
      </c>
      <c r="AM1" s="1485"/>
      <c r="AN1" s="1485"/>
      <c r="AO1" s="1485"/>
      <c r="AP1" s="1485"/>
      <c r="AQ1" s="1485"/>
      <c r="AR1" s="1485"/>
      <c r="AS1" s="1485"/>
      <c r="AT1" s="1481" t="s">
        <v>326</v>
      </c>
      <c r="AU1" s="1481" t="s">
        <v>327</v>
      </c>
      <c r="AW1" s="283"/>
      <c r="AX1" s="283"/>
      <c r="AY1" s="283"/>
    </row>
    <row r="2" spans="1:51" ht="30" customHeight="1" x14ac:dyDescent="0.2">
      <c r="A2" s="1488"/>
      <c r="B2" s="1489"/>
      <c r="C2" s="1386" t="s">
        <v>1284</v>
      </c>
      <c r="D2" s="1480" t="s">
        <v>731</v>
      </c>
      <c r="E2" s="1480"/>
      <c r="F2" s="1376" t="s">
        <v>1378</v>
      </c>
      <c r="G2" s="1390"/>
      <c r="H2" s="1391"/>
      <c r="I2" s="1479" t="s">
        <v>1375</v>
      </c>
      <c r="J2" s="1479"/>
      <c r="K2" s="1479"/>
      <c r="L2" s="1479" t="s">
        <v>1376</v>
      </c>
      <c r="M2" s="1479"/>
      <c r="N2" s="1479"/>
      <c r="O2" s="1479" t="s">
        <v>1377</v>
      </c>
      <c r="P2" s="1479"/>
      <c r="Q2" s="1479"/>
      <c r="R2" s="1386" t="s">
        <v>501</v>
      </c>
      <c r="S2" s="1392" t="s">
        <v>230</v>
      </c>
      <c r="T2" s="1392"/>
      <c r="U2" s="1392"/>
      <c r="V2" s="1386" t="s">
        <v>502</v>
      </c>
      <c r="W2" s="1386" t="s">
        <v>452</v>
      </c>
      <c r="X2" s="1386" t="s">
        <v>503</v>
      </c>
      <c r="Y2" s="1400" t="s">
        <v>1321</v>
      </c>
      <c r="Z2" s="1386" t="s">
        <v>1384</v>
      </c>
      <c r="AA2" s="1386" t="s">
        <v>270</v>
      </c>
      <c r="AB2" s="1386" t="s">
        <v>271</v>
      </c>
      <c r="AC2" s="1386" t="s">
        <v>233</v>
      </c>
      <c r="AD2" s="1386" t="s">
        <v>1385</v>
      </c>
      <c r="AE2" s="1483" t="s">
        <v>1287</v>
      </c>
      <c r="AF2" s="1476" t="s">
        <v>1442</v>
      </c>
      <c r="AG2" s="1477" t="s">
        <v>230</v>
      </c>
      <c r="AH2" s="1477"/>
      <c r="AI2" s="1477"/>
      <c r="AJ2" s="1477"/>
      <c r="AK2" s="1477"/>
      <c r="AL2" s="1476" t="s">
        <v>1443</v>
      </c>
      <c r="AM2" s="1476" t="s">
        <v>1447</v>
      </c>
      <c r="AN2" s="1476" t="s">
        <v>1444</v>
      </c>
      <c r="AO2" s="1400" t="s">
        <v>1321</v>
      </c>
      <c r="AP2" s="1476" t="s">
        <v>1445</v>
      </c>
      <c r="AQ2" s="1476" t="s">
        <v>294</v>
      </c>
      <c r="AR2" s="1476" t="s">
        <v>271</v>
      </c>
      <c r="AS2" s="1476" t="s">
        <v>1446</v>
      </c>
      <c r="AT2" s="1481"/>
      <c r="AU2" s="1481"/>
      <c r="AW2" s="284"/>
      <c r="AX2" s="284"/>
      <c r="AY2" s="284"/>
    </row>
    <row r="3" spans="1:51" ht="95.25" customHeight="1" x14ac:dyDescent="0.2">
      <c r="A3" s="1488"/>
      <c r="B3" s="1489"/>
      <c r="C3" s="1386"/>
      <c r="D3" s="1005" t="s">
        <v>708</v>
      </c>
      <c r="E3" s="1005" t="s">
        <v>325</v>
      </c>
      <c r="F3" s="1005" t="s">
        <v>1283</v>
      </c>
      <c r="G3" s="1005" t="s">
        <v>454</v>
      </c>
      <c r="H3" s="1005" t="s">
        <v>325</v>
      </c>
      <c r="I3" s="1005" t="s">
        <v>1282</v>
      </c>
      <c r="J3" s="1005" t="s">
        <v>454</v>
      </c>
      <c r="K3" s="1005" t="s">
        <v>325</v>
      </c>
      <c r="L3" s="1005" t="s">
        <v>1281</v>
      </c>
      <c r="M3" s="1005" t="s">
        <v>472</v>
      </c>
      <c r="N3" s="1005" t="s">
        <v>325</v>
      </c>
      <c r="O3" s="1005" t="s">
        <v>1281</v>
      </c>
      <c r="P3" s="1005" t="s">
        <v>472</v>
      </c>
      <c r="Q3" s="1005" t="s">
        <v>325</v>
      </c>
      <c r="R3" s="1386"/>
      <c r="S3" s="1006" t="s">
        <v>1279</v>
      </c>
      <c r="T3" s="1006" t="s">
        <v>1280</v>
      </c>
      <c r="U3" s="1006" t="s">
        <v>232</v>
      </c>
      <c r="V3" s="1386"/>
      <c r="W3" s="1386"/>
      <c r="X3" s="1386"/>
      <c r="Y3" s="1401"/>
      <c r="Z3" s="1386"/>
      <c r="AA3" s="1386"/>
      <c r="AB3" s="1386"/>
      <c r="AC3" s="1386"/>
      <c r="AD3" s="1386"/>
      <c r="AE3" s="1484"/>
      <c r="AF3" s="1476"/>
      <c r="AG3" s="1006" t="s">
        <v>1289</v>
      </c>
      <c r="AH3" s="1006" t="s">
        <v>1290</v>
      </c>
      <c r="AI3" s="1006" t="s">
        <v>1288</v>
      </c>
      <c r="AJ3" s="1006" t="s">
        <v>1292</v>
      </c>
      <c r="AK3" s="1006" t="s">
        <v>232</v>
      </c>
      <c r="AL3" s="1476"/>
      <c r="AM3" s="1476"/>
      <c r="AN3" s="1476"/>
      <c r="AO3" s="1401"/>
      <c r="AP3" s="1476"/>
      <c r="AQ3" s="1476"/>
      <c r="AR3" s="1476"/>
      <c r="AS3" s="1476"/>
      <c r="AT3" s="1481"/>
      <c r="AU3" s="1481"/>
      <c r="AW3" s="856" t="s">
        <v>511</v>
      </c>
      <c r="AX3" s="856" t="s">
        <v>512</v>
      </c>
      <c r="AY3" s="856" t="s">
        <v>432</v>
      </c>
    </row>
    <row r="4" spans="1:51" ht="16.149999999999999" customHeight="1" x14ac:dyDescent="0.2">
      <c r="A4" s="395"/>
      <c r="B4" s="396"/>
      <c r="C4" s="287">
        <v>1</v>
      </c>
      <c r="D4" s="287">
        <f t="shared" ref="D4:AY4" si="0">C4+1</f>
        <v>2</v>
      </c>
      <c r="E4" s="287">
        <f t="shared" si="0"/>
        <v>3</v>
      </c>
      <c r="F4" s="287">
        <f t="shared" si="0"/>
        <v>4</v>
      </c>
      <c r="G4" s="287">
        <f t="shared" si="0"/>
        <v>5</v>
      </c>
      <c r="H4" s="287">
        <f t="shared" si="0"/>
        <v>6</v>
      </c>
      <c r="I4" s="287">
        <f t="shared" si="0"/>
        <v>7</v>
      </c>
      <c r="J4" s="287">
        <f t="shared" si="0"/>
        <v>8</v>
      </c>
      <c r="K4" s="287">
        <f t="shared" si="0"/>
        <v>9</v>
      </c>
      <c r="L4" s="287">
        <f t="shared" si="0"/>
        <v>10</v>
      </c>
      <c r="M4" s="287">
        <f t="shared" si="0"/>
        <v>11</v>
      </c>
      <c r="N4" s="287">
        <f t="shared" si="0"/>
        <v>12</v>
      </c>
      <c r="O4" s="287">
        <f t="shared" si="0"/>
        <v>13</v>
      </c>
      <c r="P4" s="287">
        <f t="shared" si="0"/>
        <v>14</v>
      </c>
      <c r="Q4" s="287">
        <f t="shared" si="0"/>
        <v>15</v>
      </c>
      <c r="R4" s="287">
        <f t="shared" si="0"/>
        <v>16</v>
      </c>
      <c r="S4" s="287">
        <f t="shared" si="0"/>
        <v>17</v>
      </c>
      <c r="T4" s="287">
        <f t="shared" si="0"/>
        <v>18</v>
      </c>
      <c r="U4" s="287">
        <f t="shared" si="0"/>
        <v>19</v>
      </c>
      <c r="V4" s="287">
        <f t="shared" si="0"/>
        <v>20</v>
      </c>
      <c r="W4" s="287">
        <f t="shared" si="0"/>
        <v>21</v>
      </c>
      <c r="X4" s="287">
        <f t="shared" si="0"/>
        <v>22</v>
      </c>
      <c r="Y4" s="287">
        <f t="shared" si="0"/>
        <v>23</v>
      </c>
      <c r="Z4" s="287">
        <f t="shared" si="0"/>
        <v>24</v>
      </c>
      <c r="AA4" s="287">
        <f t="shared" si="0"/>
        <v>25</v>
      </c>
      <c r="AB4" s="287">
        <f t="shared" si="0"/>
        <v>26</v>
      </c>
      <c r="AC4" s="287">
        <f t="shared" si="0"/>
        <v>27</v>
      </c>
      <c r="AD4" s="287">
        <f t="shared" si="0"/>
        <v>28</v>
      </c>
      <c r="AE4" s="287">
        <f t="shared" si="0"/>
        <v>29</v>
      </c>
      <c r="AF4" s="287">
        <f t="shared" si="0"/>
        <v>30</v>
      </c>
      <c r="AG4" s="287">
        <f t="shared" si="0"/>
        <v>31</v>
      </c>
      <c r="AH4" s="287">
        <f t="shared" si="0"/>
        <v>32</v>
      </c>
      <c r="AI4" s="287">
        <f t="shared" si="0"/>
        <v>33</v>
      </c>
      <c r="AJ4" s="287">
        <f t="shared" si="0"/>
        <v>34</v>
      </c>
      <c r="AK4" s="287">
        <f t="shared" si="0"/>
        <v>35</v>
      </c>
      <c r="AL4" s="287">
        <f t="shared" si="0"/>
        <v>36</v>
      </c>
      <c r="AM4" s="287">
        <f t="shared" si="0"/>
        <v>37</v>
      </c>
      <c r="AN4" s="287">
        <f t="shared" si="0"/>
        <v>38</v>
      </c>
      <c r="AO4" s="287">
        <f t="shared" si="0"/>
        <v>39</v>
      </c>
      <c r="AP4" s="287">
        <f t="shared" si="0"/>
        <v>40</v>
      </c>
      <c r="AQ4" s="287">
        <f t="shared" si="0"/>
        <v>41</v>
      </c>
      <c r="AR4" s="287">
        <f t="shared" si="0"/>
        <v>42</v>
      </c>
      <c r="AS4" s="287">
        <f t="shared" si="0"/>
        <v>43</v>
      </c>
      <c r="AT4" s="287">
        <f t="shared" si="0"/>
        <v>44</v>
      </c>
      <c r="AU4" s="287">
        <f t="shared" si="0"/>
        <v>45</v>
      </c>
      <c r="AV4" s="287">
        <f t="shared" si="0"/>
        <v>46</v>
      </c>
      <c r="AW4" s="287">
        <f t="shared" si="0"/>
        <v>47</v>
      </c>
      <c r="AX4" s="287">
        <f t="shared" si="0"/>
        <v>48</v>
      </c>
      <c r="AY4" s="287">
        <f t="shared" si="0"/>
        <v>49</v>
      </c>
    </row>
    <row r="5" spans="1:51" s="1129" customFormat="1" ht="31.5" customHeight="1" x14ac:dyDescent="0.2">
      <c r="A5" s="1130"/>
      <c r="B5" s="1130"/>
      <c r="C5" s="1156" t="s">
        <v>1061</v>
      </c>
      <c r="D5" s="940" t="s">
        <v>1129</v>
      </c>
      <c r="E5" s="940" t="s">
        <v>1063</v>
      </c>
      <c r="F5" s="1156" t="s">
        <v>1374</v>
      </c>
      <c r="G5" s="1156" t="s">
        <v>1074</v>
      </c>
      <c r="H5" s="1156" t="s">
        <v>1130</v>
      </c>
      <c r="I5" s="1156" t="s">
        <v>1373</v>
      </c>
      <c r="J5" s="1156" t="s">
        <v>1076</v>
      </c>
      <c r="K5" s="1156" t="s">
        <v>1131</v>
      </c>
      <c r="L5" s="1156" t="s">
        <v>1371</v>
      </c>
      <c r="M5" s="1156" t="s">
        <v>1078</v>
      </c>
      <c r="N5" s="1156" t="s">
        <v>1132</v>
      </c>
      <c r="O5" s="1156" t="s">
        <v>1372</v>
      </c>
      <c r="P5" s="1156" t="s">
        <v>1080</v>
      </c>
      <c r="Q5" s="1156" t="s">
        <v>1133</v>
      </c>
      <c r="R5" s="1156" t="s">
        <v>1424</v>
      </c>
      <c r="S5" s="1156" t="s">
        <v>1363</v>
      </c>
      <c r="T5" s="1156" t="s">
        <v>1364</v>
      </c>
      <c r="U5" s="1156" t="s">
        <v>1135</v>
      </c>
      <c r="V5" s="1156" t="s">
        <v>1136</v>
      </c>
      <c r="W5" s="1156" t="s">
        <v>1137</v>
      </c>
      <c r="X5" s="1156" t="s">
        <v>1138</v>
      </c>
      <c r="Y5" s="1156" t="s">
        <v>1069</v>
      </c>
      <c r="Z5" s="939" t="s">
        <v>1567</v>
      </c>
      <c r="AA5" s="939" t="s">
        <v>1419</v>
      </c>
      <c r="AB5" s="939" t="s">
        <v>1141</v>
      </c>
      <c r="AC5" s="939" t="s">
        <v>1427</v>
      </c>
      <c r="AD5" s="939" t="s">
        <v>1568</v>
      </c>
      <c r="AE5" s="939" t="s">
        <v>1102</v>
      </c>
      <c r="AF5" s="939" t="s">
        <v>1144</v>
      </c>
      <c r="AG5" s="939" t="s">
        <v>1363</v>
      </c>
      <c r="AH5" s="939" t="s">
        <v>1145</v>
      </c>
      <c r="AI5" s="939" t="s">
        <v>1364</v>
      </c>
      <c r="AJ5" s="939" t="s">
        <v>1146</v>
      </c>
      <c r="AK5" s="939" t="s">
        <v>1147</v>
      </c>
      <c r="AL5" s="939" t="s">
        <v>1148</v>
      </c>
      <c r="AM5" s="939" t="s">
        <v>1149</v>
      </c>
      <c r="AN5" s="939" t="s">
        <v>1150</v>
      </c>
      <c r="AO5" s="939" t="s">
        <v>1069</v>
      </c>
      <c r="AP5" s="939" t="s">
        <v>1120</v>
      </c>
      <c r="AQ5" s="939" t="s">
        <v>1414</v>
      </c>
      <c r="AR5" s="939" t="s">
        <v>1122</v>
      </c>
      <c r="AS5" s="939" t="s">
        <v>1422</v>
      </c>
      <c r="AT5" s="939" t="s">
        <v>1125</v>
      </c>
      <c r="AU5" s="939" t="s">
        <v>1126</v>
      </c>
      <c r="AV5" s="939"/>
      <c r="AW5" s="939" t="s">
        <v>1152</v>
      </c>
      <c r="AX5" s="939" t="s">
        <v>1128</v>
      </c>
      <c r="AY5" s="939" t="s">
        <v>1127</v>
      </c>
    </row>
    <row r="6" spans="1:51" s="1129" customFormat="1" ht="31.5" hidden="1" customHeight="1" x14ac:dyDescent="0.2">
      <c r="A6" s="1130"/>
      <c r="B6" s="1130"/>
      <c r="C6" s="943" t="s">
        <v>816</v>
      </c>
      <c r="D6" s="943" t="s">
        <v>816</v>
      </c>
      <c r="E6" s="943" t="s">
        <v>817</v>
      </c>
      <c r="F6" s="943" t="s">
        <v>924</v>
      </c>
      <c r="G6" s="943" t="s">
        <v>816</v>
      </c>
      <c r="H6" s="943" t="s">
        <v>817</v>
      </c>
      <c r="I6" s="943" t="s">
        <v>924</v>
      </c>
      <c r="J6" s="943" t="s">
        <v>816</v>
      </c>
      <c r="K6" s="943" t="s">
        <v>817</v>
      </c>
      <c r="L6" s="943" t="s">
        <v>924</v>
      </c>
      <c r="M6" s="943" t="s">
        <v>816</v>
      </c>
      <c r="N6" s="943" t="s">
        <v>817</v>
      </c>
      <c r="O6" s="943" t="s">
        <v>924</v>
      </c>
      <c r="P6" s="943" t="s">
        <v>816</v>
      </c>
      <c r="Q6" s="943" t="s">
        <v>817</v>
      </c>
      <c r="R6" s="943" t="s">
        <v>817</v>
      </c>
      <c r="S6" s="943" t="s">
        <v>1068</v>
      </c>
      <c r="T6" s="943" t="s">
        <v>1068</v>
      </c>
      <c r="U6" s="943" t="s">
        <v>817</v>
      </c>
      <c r="V6" s="943" t="s">
        <v>817</v>
      </c>
      <c r="W6" s="943" t="s">
        <v>817</v>
      </c>
      <c r="X6" s="943" t="s">
        <v>817</v>
      </c>
      <c r="Y6" s="943" t="s">
        <v>1069</v>
      </c>
      <c r="Z6" s="943" t="s">
        <v>1090</v>
      </c>
      <c r="AA6" s="943" t="s">
        <v>1100</v>
      </c>
      <c r="AB6" s="943" t="s">
        <v>817</v>
      </c>
      <c r="AC6" s="943" t="s">
        <v>817</v>
      </c>
      <c r="AD6" s="943" t="s">
        <v>1091</v>
      </c>
      <c r="AE6" s="943" t="s">
        <v>816</v>
      </c>
      <c r="AF6" s="943" t="s">
        <v>817</v>
      </c>
      <c r="AG6" s="943" t="s">
        <v>1068</v>
      </c>
      <c r="AH6" s="943" t="s">
        <v>817</v>
      </c>
      <c r="AI6" s="943" t="s">
        <v>1068</v>
      </c>
      <c r="AJ6" s="943" t="s">
        <v>817</v>
      </c>
      <c r="AK6" s="943" t="s">
        <v>817</v>
      </c>
      <c r="AL6" s="943" t="s">
        <v>817</v>
      </c>
      <c r="AM6" s="943" t="s">
        <v>817</v>
      </c>
      <c r="AN6" s="943" t="s">
        <v>817</v>
      </c>
      <c r="AO6" s="943" t="s">
        <v>1069</v>
      </c>
      <c r="AP6" s="943" t="s">
        <v>817</v>
      </c>
      <c r="AQ6" s="943" t="s">
        <v>1100</v>
      </c>
      <c r="AR6" s="943" t="s">
        <v>817</v>
      </c>
      <c r="AS6" s="943" t="s">
        <v>817</v>
      </c>
      <c r="AT6" s="943" t="s">
        <v>817</v>
      </c>
      <c r="AU6" s="943" t="s">
        <v>817</v>
      </c>
      <c r="AV6" s="943"/>
      <c r="AW6" s="943" t="s">
        <v>1099</v>
      </c>
      <c r="AX6" s="943" t="s">
        <v>817</v>
      </c>
      <c r="AY6" s="943" t="s">
        <v>817</v>
      </c>
    </row>
    <row r="7" spans="1:51" ht="16.149999999999999" customHeight="1" x14ac:dyDescent="0.2">
      <c r="A7" s="58">
        <v>1</v>
      </c>
      <c r="B7" s="59" t="s">
        <v>6</v>
      </c>
      <c r="C7" s="270">
        <f>[2]Base!U7</f>
        <v>0</v>
      </c>
      <c r="D7" s="60">
        <f>'Source Data'!H7</f>
        <v>4656.7326768902658</v>
      </c>
      <c r="E7" s="65">
        <f>C7*D7</f>
        <v>0</v>
      </c>
      <c r="F7" s="289"/>
      <c r="G7" s="60">
        <f>'Source Data'!I7</f>
        <v>658.97263654491974</v>
      </c>
      <c r="H7" s="65">
        <f>F7*G7</f>
        <v>0</v>
      </c>
      <c r="I7" s="289"/>
      <c r="J7" s="60">
        <f>'Source Data'!J7</f>
        <v>179.71980996679628</v>
      </c>
      <c r="K7" s="65">
        <f>I7*J7</f>
        <v>0</v>
      </c>
      <c r="L7" s="289"/>
      <c r="M7" s="60">
        <f>'Source Data'!K7</f>
        <v>4492.9952491699069</v>
      </c>
      <c r="N7" s="65">
        <f>L7*M7</f>
        <v>0</v>
      </c>
      <c r="O7" s="289"/>
      <c r="P7" s="60">
        <f>'Source Data'!L7</f>
        <v>1797.1980996679629</v>
      </c>
      <c r="Q7" s="65">
        <f>O7*P7</f>
        <v>0</v>
      </c>
      <c r="R7" s="92">
        <v>0</v>
      </c>
      <c r="S7" s="60"/>
      <c r="T7" s="60"/>
      <c r="U7" s="61">
        <f t="shared" ref="U7:U38" si="1">S7+T7</f>
        <v>0</v>
      </c>
      <c r="V7" s="92">
        <f t="shared" ref="V7:V70" si="2">U7+R7</f>
        <v>0</v>
      </c>
      <c r="W7" s="65">
        <f>ROUND(V7*-0.25%,0)</f>
        <v>0</v>
      </c>
      <c r="X7" s="92">
        <f>SUM(V7:W7)</f>
        <v>0</v>
      </c>
      <c r="Y7" s="60"/>
      <c r="Z7" s="92">
        <f>ROUND(SUM(X7:Y7),0)</f>
        <v>0</v>
      </c>
      <c r="AA7" s="60"/>
      <c r="AB7" s="60">
        <f>Z7-AA7</f>
        <v>0</v>
      </c>
      <c r="AC7" s="92">
        <f>ROUND(AB7/$AC$88,0)</f>
        <v>0</v>
      </c>
      <c r="AD7" s="96">
        <f t="shared" ref="AD7:AD38" si="3">Z7</f>
        <v>0</v>
      </c>
      <c r="AE7" s="66">
        <f>'Source Data'!N7</f>
        <v>2506</v>
      </c>
      <c r="AF7" s="89">
        <f t="shared" ref="AF7:AF38" si="4">C7*AE7</f>
        <v>0</v>
      </c>
      <c r="AG7" s="270"/>
      <c r="AH7" s="66">
        <f>AG7*AE7</f>
        <v>0</v>
      </c>
      <c r="AI7" s="270"/>
      <c r="AJ7" s="68">
        <f t="shared" ref="AJ7:AJ38" si="5">AE7*AI7*0.5</f>
        <v>0</v>
      </c>
      <c r="AK7" s="67">
        <f t="shared" ref="AK7:AK38" si="6">AH7+AJ7</f>
        <v>0</v>
      </c>
      <c r="AL7" s="89">
        <f>AK7+AF7</f>
        <v>0</v>
      </c>
      <c r="AM7" s="70">
        <f>ROUND(-0.25%*AL7,0)</f>
        <v>0</v>
      </c>
      <c r="AN7" s="89">
        <f>SUM(AL7:AM7)</f>
        <v>0</v>
      </c>
      <c r="AO7" s="60"/>
      <c r="AP7" s="89">
        <f>ROUND(SUM(AN7:AO7),0)</f>
        <v>0</v>
      </c>
      <c r="AQ7" s="68"/>
      <c r="AR7" s="68">
        <f>AP7-AQ7</f>
        <v>0</v>
      </c>
      <c r="AS7" s="89">
        <f>ROUND(AR7/$AS$88,0)</f>
        <v>0</v>
      </c>
      <c r="AT7" s="69">
        <f t="shared" ref="AT7:AT70" si="7">Z7+AP7</f>
        <v>0</v>
      </c>
      <c r="AU7" s="86">
        <f t="shared" ref="AU7:AU70" si="8">AC7+AS7</f>
        <v>0</v>
      </c>
      <c r="AV7" s="116"/>
      <c r="AW7" s="65"/>
      <c r="AX7" s="65">
        <f t="shared" ref="AX7:AX38" si="9">-AM7</f>
        <v>0</v>
      </c>
      <c r="AY7" s="65">
        <f t="shared" ref="AY7:AY38" si="10">AX7-AW7</f>
        <v>0</v>
      </c>
    </row>
    <row r="8" spans="1:51" ht="16.149999999999999" customHeight="1" x14ac:dyDescent="0.2">
      <c r="A8" s="54">
        <v>2</v>
      </c>
      <c r="B8" s="55" t="s">
        <v>7</v>
      </c>
      <c r="C8" s="271">
        <f>[2]Base!U8</f>
        <v>0</v>
      </c>
      <c r="D8" s="56">
        <f>'Source Data'!H8</f>
        <v>5855.7282403587005</v>
      </c>
      <c r="E8" s="74">
        <f t="shared" ref="E8:E71" si="11">C8*D8</f>
        <v>0</v>
      </c>
      <c r="F8" s="290"/>
      <c r="G8" s="56">
        <f>'Source Data'!I8</f>
        <v>744.36686504426837</v>
      </c>
      <c r="H8" s="74">
        <f t="shared" ref="H8:H71" si="12">F8*G8</f>
        <v>0</v>
      </c>
      <c r="I8" s="290"/>
      <c r="J8" s="56">
        <f>'Source Data'!J8</f>
        <v>203.00914501207316</v>
      </c>
      <c r="K8" s="74">
        <f t="shared" ref="K8:K71" si="13">I8*J8</f>
        <v>0</v>
      </c>
      <c r="L8" s="290"/>
      <c r="M8" s="56">
        <f>'Source Data'!K8</f>
        <v>5075.2286253018301</v>
      </c>
      <c r="N8" s="74">
        <f t="shared" ref="N8:N71" si="14">L8*M8</f>
        <v>0</v>
      </c>
      <c r="O8" s="290"/>
      <c r="P8" s="56">
        <f>'Source Data'!L8</f>
        <v>2030.0914501207317</v>
      </c>
      <c r="Q8" s="74">
        <f t="shared" ref="Q8:Q71" si="15">O8*P8</f>
        <v>0</v>
      </c>
      <c r="R8" s="93">
        <v>0</v>
      </c>
      <c r="S8" s="56"/>
      <c r="T8" s="56"/>
      <c r="U8" s="57">
        <f t="shared" si="1"/>
        <v>0</v>
      </c>
      <c r="V8" s="93">
        <f t="shared" si="2"/>
        <v>0</v>
      </c>
      <c r="W8" s="74">
        <f t="shared" ref="W8:W71" si="16">ROUND(V8*-0.25%,0)</f>
        <v>0</v>
      </c>
      <c r="X8" s="93">
        <f t="shared" ref="X8:X71" si="17">SUM(V8:W8)</f>
        <v>0</v>
      </c>
      <c r="Y8" s="56"/>
      <c r="Z8" s="93">
        <f t="shared" ref="Z8:Z71" si="18">ROUND(SUM(X8:Y8),0)</f>
        <v>0</v>
      </c>
      <c r="AA8" s="56"/>
      <c r="AB8" s="56">
        <f t="shared" ref="AB8:AB71" si="19">Z8-AA8</f>
        <v>0</v>
      </c>
      <c r="AC8" s="93">
        <f t="shared" ref="AC8:AC71" si="20">ROUND(AB8/$AC$88,0)</f>
        <v>0</v>
      </c>
      <c r="AD8" s="97">
        <f t="shared" si="3"/>
        <v>0</v>
      </c>
      <c r="AE8" s="75">
        <f>'Source Data'!N8</f>
        <v>2883</v>
      </c>
      <c r="AF8" s="90">
        <f t="shared" si="4"/>
        <v>0</v>
      </c>
      <c r="AG8" s="271"/>
      <c r="AH8" s="75">
        <f t="shared" ref="AH8:AH71" si="21">AG8*AE8</f>
        <v>0</v>
      </c>
      <c r="AI8" s="271"/>
      <c r="AJ8" s="77">
        <f t="shared" si="5"/>
        <v>0</v>
      </c>
      <c r="AK8" s="76">
        <f t="shared" si="6"/>
        <v>0</v>
      </c>
      <c r="AL8" s="90">
        <f t="shared" ref="AL8:AL71" si="22">AK8+AF8</f>
        <v>0</v>
      </c>
      <c r="AM8" s="79">
        <f t="shared" ref="AM8:AM71" si="23">ROUND(-0.25%*AL8,0)</f>
        <v>0</v>
      </c>
      <c r="AN8" s="90">
        <f t="shared" ref="AN8:AN71" si="24">SUM(AL8:AM8)</f>
        <v>0</v>
      </c>
      <c r="AO8" s="56"/>
      <c r="AP8" s="90">
        <f t="shared" ref="AP8:AP71" si="25">ROUND(SUM(AN8:AO8),0)</f>
        <v>0</v>
      </c>
      <c r="AQ8" s="77"/>
      <c r="AR8" s="77">
        <f t="shared" ref="AR8:AR71" si="26">AP8-AQ8</f>
        <v>0</v>
      </c>
      <c r="AS8" s="90">
        <f t="shared" ref="AS8:AS71" si="27">ROUND(AR8/$AS$88,0)</f>
        <v>0</v>
      </c>
      <c r="AT8" s="78">
        <f t="shared" si="7"/>
        <v>0</v>
      </c>
      <c r="AU8" s="87">
        <f t="shared" si="8"/>
        <v>0</v>
      </c>
      <c r="AV8" s="116"/>
      <c r="AW8" s="74"/>
      <c r="AX8" s="74">
        <f t="shared" si="9"/>
        <v>0</v>
      </c>
      <c r="AY8" s="74">
        <f t="shared" si="10"/>
        <v>0</v>
      </c>
    </row>
    <row r="9" spans="1:51" ht="16.149999999999999" customHeight="1" x14ac:dyDescent="0.2">
      <c r="A9" s="54">
        <v>3</v>
      </c>
      <c r="B9" s="55" t="s">
        <v>8</v>
      </c>
      <c r="C9" s="271">
        <f>[2]Base!U9</f>
        <v>0</v>
      </c>
      <c r="D9" s="56">
        <f>'Source Data'!H9</f>
        <v>3742.2866078757875</v>
      </c>
      <c r="E9" s="74">
        <f t="shared" si="11"/>
        <v>0</v>
      </c>
      <c r="F9" s="290"/>
      <c r="G9" s="56">
        <f>'Source Data'!I9</f>
        <v>529.43529443774321</v>
      </c>
      <c r="H9" s="74">
        <f t="shared" si="12"/>
        <v>0</v>
      </c>
      <c r="I9" s="290"/>
      <c r="J9" s="56">
        <f>'Source Data'!J9</f>
        <v>144.39144393756632</v>
      </c>
      <c r="K9" s="74">
        <f t="shared" si="13"/>
        <v>0</v>
      </c>
      <c r="L9" s="290"/>
      <c r="M9" s="56">
        <f>'Source Data'!K9</f>
        <v>3609.7860984391582</v>
      </c>
      <c r="N9" s="74">
        <f t="shared" si="14"/>
        <v>0</v>
      </c>
      <c r="O9" s="290"/>
      <c r="P9" s="56">
        <f>'Source Data'!L9</f>
        <v>1443.9144393756631</v>
      </c>
      <c r="Q9" s="74">
        <f t="shared" si="15"/>
        <v>0</v>
      </c>
      <c r="R9" s="93">
        <v>0</v>
      </c>
      <c r="S9" s="56"/>
      <c r="T9" s="56"/>
      <c r="U9" s="57">
        <f t="shared" si="1"/>
        <v>0</v>
      </c>
      <c r="V9" s="93">
        <f t="shared" si="2"/>
        <v>0</v>
      </c>
      <c r="W9" s="74">
        <f t="shared" si="16"/>
        <v>0</v>
      </c>
      <c r="X9" s="93">
        <f t="shared" si="17"/>
        <v>0</v>
      </c>
      <c r="Y9" s="56"/>
      <c r="Z9" s="93">
        <f t="shared" si="18"/>
        <v>0</v>
      </c>
      <c r="AA9" s="56"/>
      <c r="AB9" s="56">
        <f t="shared" si="19"/>
        <v>0</v>
      </c>
      <c r="AC9" s="93">
        <f t="shared" si="20"/>
        <v>0</v>
      </c>
      <c r="AD9" s="97">
        <f t="shared" si="3"/>
        <v>0</v>
      </c>
      <c r="AE9" s="75">
        <f>'Source Data'!N9</f>
        <v>6285</v>
      </c>
      <c r="AF9" s="90">
        <f t="shared" si="4"/>
        <v>0</v>
      </c>
      <c r="AG9" s="271"/>
      <c r="AH9" s="75">
        <f t="shared" si="21"/>
        <v>0</v>
      </c>
      <c r="AI9" s="271"/>
      <c r="AJ9" s="77">
        <f t="shared" si="5"/>
        <v>0</v>
      </c>
      <c r="AK9" s="76">
        <f t="shared" si="6"/>
        <v>0</v>
      </c>
      <c r="AL9" s="90">
        <f t="shared" si="22"/>
        <v>0</v>
      </c>
      <c r="AM9" s="79">
        <f t="shared" si="23"/>
        <v>0</v>
      </c>
      <c r="AN9" s="90">
        <f t="shared" si="24"/>
        <v>0</v>
      </c>
      <c r="AO9" s="56"/>
      <c r="AP9" s="90">
        <f t="shared" si="25"/>
        <v>0</v>
      </c>
      <c r="AQ9" s="77"/>
      <c r="AR9" s="77">
        <f t="shared" si="26"/>
        <v>0</v>
      </c>
      <c r="AS9" s="90">
        <f t="shared" si="27"/>
        <v>0</v>
      </c>
      <c r="AT9" s="78">
        <f t="shared" si="7"/>
        <v>0</v>
      </c>
      <c r="AU9" s="87">
        <f t="shared" si="8"/>
        <v>0</v>
      </c>
      <c r="AV9" s="116"/>
      <c r="AW9" s="74"/>
      <c r="AX9" s="74">
        <f t="shared" si="9"/>
        <v>0</v>
      </c>
      <c r="AY9" s="74">
        <f t="shared" si="10"/>
        <v>0</v>
      </c>
    </row>
    <row r="10" spans="1:51" ht="16.149999999999999" customHeight="1" x14ac:dyDescent="0.2">
      <c r="A10" s="54">
        <v>4</v>
      </c>
      <c r="B10" s="55" t="s">
        <v>9</v>
      </c>
      <c r="C10" s="271">
        <f>[2]Base!U10</f>
        <v>0</v>
      </c>
      <c r="D10" s="56">
        <f>'Source Data'!H10</f>
        <v>5202.4303933253823</v>
      </c>
      <c r="E10" s="74">
        <f t="shared" si="11"/>
        <v>0</v>
      </c>
      <c r="F10" s="290"/>
      <c r="G10" s="56">
        <f>'Source Data'!I10</f>
        <v>687.66452541183287</v>
      </c>
      <c r="H10" s="74">
        <f t="shared" si="12"/>
        <v>0</v>
      </c>
      <c r="I10" s="290"/>
      <c r="J10" s="56">
        <f>'Source Data'!J10</f>
        <v>187.54487056686349</v>
      </c>
      <c r="K10" s="74">
        <f t="shared" si="13"/>
        <v>0</v>
      </c>
      <c r="L10" s="290"/>
      <c r="M10" s="56">
        <f>'Source Data'!K10</f>
        <v>4688.6217641715884</v>
      </c>
      <c r="N10" s="74">
        <f t="shared" si="14"/>
        <v>0</v>
      </c>
      <c r="O10" s="290"/>
      <c r="P10" s="56">
        <f>'Source Data'!L10</f>
        <v>1875.4487056686353</v>
      </c>
      <c r="Q10" s="74">
        <f t="shared" si="15"/>
        <v>0</v>
      </c>
      <c r="R10" s="93">
        <v>0</v>
      </c>
      <c r="S10" s="56"/>
      <c r="T10" s="56"/>
      <c r="U10" s="57">
        <f t="shared" si="1"/>
        <v>0</v>
      </c>
      <c r="V10" s="93">
        <f t="shared" si="2"/>
        <v>0</v>
      </c>
      <c r="W10" s="74">
        <f t="shared" si="16"/>
        <v>0</v>
      </c>
      <c r="X10" s="93">
        <f t="shared" si="17"/>
        <v>0</v>
      </c>
      <c r="Y10" s="56"/>
      <c r="Z10" s="93">
        <f t="shared" si="18"/>
        <v>0</v>
      </c>
      <c r="AA10" s="56"/>
      <c r="AB10" s="56">
        <f t="shared" si="19"/>
        <v>0</v>
      </c>
      <c r="AC10" s="93">
        <f t="shared" si="20"/>
        <v>0</v>
      </c>
      <c r="AD10" s="97">
        <f t="shared" si="3"/>
        <v>0</v>
      </c>
      <c r="AE10" s="75">
        <f>'Source Data'!N10</f>
        <v>3620</v>
      </c>
      <c r="AF10" s="90">
        <f t="shared" si="4"/>
        <v>0</v>
      </c>
      <c r="AG10" s="271"/>
      <c r="AH10" s="75">
        <f t="shared" si="21"/>
        <v>0</v>
      </c>
      <c r="AI10" s="271"/>
      <c r="AJ10" s="77">
        <f t="shared" si="5"/>
        <v>0</v>
      </c>
      <c r="AK10" s="76">
        <f t="shared" si="6"/>
        <v>0</v>
      </c>
      <c r="AL10" s="90">
        <f t="shared" si="22"/>
        <v>0</v>
      </c>
      <c r="AM10" s="79">
        <f t="shared" si="23"/>
        <v>0</v>
      </c>
      <c r="AN10" s="90">
        <f t="shared" si="24"/>
        <v>0</v>
      </c>
      <c r="AO10" s="56"/>
      <c r="AP10" s="90">
        <f t="shared" si="25"/>
        <v>0</v>
      </c>
      <c r="AQ10" s="77"/>
      <c r="AR10" s="77">
        <f t="shared" si="26"/>
        <v>0</v>
      </c>
      <c r="AS10" s="90">
        <f t="shared" si="27"/>
        <v>0</v>
      </c>
      <c r="AT10" s="78">
        <f t="shared" si="7"/>
        <v>0</v>
      </c>
      <c r="AU10" s="87">
        <f t="shared" si="8"/>
        <v>0</v>
      </c>
      <c r="AV10" s="116"/>
      <c r="AW10" s="74"/>
      <c r="AX10" s="74">
        <f t="shared" si="9"/>
        <v>0</v>
      </c>
      <c r="AY10" s="74">
        <f t="shared" si="10"/>
        <v>0</v>
      </c>
    </row>
    <row r="11" spans="1:51" ht="16.149999999999999" customHeight="1" x14ac:dyDescent="0.2">
      <c r="A11" s="49">
        <v>5</v>
      </c>
      <c r="B11" s="50" t="s">
        <v>10</v>
      </c>
      <c r="C11" s="272">
        <f>[2]Base!U11</f>
        <v>0</v>
      </c>
      <c r="D11" s="51">
        <f>'Source Data'!H11</f>
        <v>4616.1188110316743</v>
      </c>
      <c r="E11" s="80">
        <f t="shared" si="11"/>
        <v>0</v>
      </c>
      <c r="F11" s="291"/>
      <c r="G11" s="51">
        <f>'Source Data'!I11</f>
        <v>699.44299073701018</v>
      </c>
      <c r="H11" s="80">
        <f t="shared" si="12"/>
        <v>0</v>
      </c>
      <c r="I11" s="291"/>
      <c r="J11" s="51">
        <f>'Source Data'!J11</f>
        <v>190.75717929191185</v>
      </c>
      <c r="K11" s="80">
        <f t="shared" si="13"/>
        <v>0</v>
      </c>
      <c r="L11" s="291"/>
      <c r="M11" s="51">
        <f>'Source Data'!K11</f>
        <v>4768.9294822977972</v>
      </c>
      <c r="N11" s="80">
        <f t="shared" si="14"/>
        <v>0</v>
      </c>
      <c r="O11" s="291"/>
      <c r="P11" s="51">
        <f>'Source Data'!L11</f>
        <v>1907.5717929191187</v>
      </c>
      <c r="Q11" s="80">
        <f t="shared" si="15"/>
        <v>0</v>
      </c>
      <c r="R11" s="94">
        <v>0</v>
      </c>
      <c r="S11" s="51"/>
      <c r="T11" s="51"/>
      <c r="U11" s="52">
        <f t="shared" si="1"/>
        <v>0</v>
      </c>
      <c r="V11" s="94">
        <f t="shared" si="2"/>
        <v>0</v>
      </c>
      <c r="W11" s="80">
        <f t="shared" si="16"/>
        <v>0</v>
      </c>
      <c r="X11" s="94">
        <f t="shared" si="17"/>
        <v>0</v>
      </c>
      <c r="Y11" s="51"/>
      <c r="Z11" s="94">
        <f t="shared" si="18"/>
        <v>0</v>
      </c>
      <c r="AA11" s="53"/>
      <c r="AB11" s="51">
        <f t="shared" si="19"/>
        <v>0</v>
      </c>
      <c r="AC11" s="95">
        <f t="shared" si="20"/>
        <v>0</v>
      </c>
      <c r="AD11" s="95">
        <f t="shared" si="3"/>
        <v>0</v>
      </c>
      <c r="AE11" s="71">
        <f>'Source Data'!N11</f>
        <v>2115</v>
      </c>
      <c r="AF11" s="91">
        <f t="shared" si="4"/>
        <v>0</v>
      </c>
      <c r="AG11" s="272"/>
      <c r="AH11" s="71">
        <f t="shared" si="21"/>
        <v>0</v>
      </c>
      <c r="AI11" s="272"/>
      <c r="AJ11" s="72">
        <f t="shared" si="5"/>
        <v>0</v>
      </c>
      <c r="AK11" s="73">
        <f t="shared" si="6"/>
        <v>0</v>
      </c>
      <c r="AL11" s="91">
        <f t="shared" si="22"/>
        <v>0</v>
      </c>
      <c r="AM11" s="82">
        <f t="shared" si="23"/>
        <v>0</v>
      </c>
      <c r="AN11" s="91">
        <f t="shared" si="24"/>
        <v>0</v>
      </c>
      <c r="AO11" s="51"/>
      <c r="AP11" s="91">
        <f t="shared" si="25"/>
        <v>0</v>
      </c>
      <c r="AQ11" s="72"/>
      <c r="AR11" s="72">
        <f t="shared" si="26"/>
        <v>0</v>
      </c>
      <c r="AS11" s="91">
        <f t="shared" si="27"/>
        <v>0</v>
      </c>
      <c r="AT11" s="81">
        <f t="shared" si="7"/>
        <v>0</v>
      </c>
      <c r="AU11" s="88">
        <f t="shared" si="8"/>
        <v>0</v>
      </c>
      <c r="AV11" s="116"/>
      <c r="AW11" s="80"/>
      <c r="AX11" s="80">
        <f t="shared" si="9"/>
        <v>0</v>
      </c>
      <c r="AY11" s="80">
        <f t="shared" si="10"/>
        <v>0</v>
      </c>
    </row>
    <row r="12" spans="1:51" ht="16.149999999999999" customHeight="1" x14ac:dyDescent="0.2">
      <c r="A12" s="58">
        <v>6</v>
      </c>
      <c r="B12" s="59" t="s">
        <v>11</v>
      </c>
      <c r="C12" s="270">
        <f>[2]Base!U12</f>
        <v>0</v>
      </c>
      <c r="D12" s="60">
        <f>'Source Data'!H12</f>
        <v>4932.8589889938785</v>
      </c>
      <c r="E12" s="65">
        <f t="shared" si="11"/>
        <v>0</v>
      </c>
      <c r="F12" s="289"/>
      <c r="G12" s="60">
        <f>'Source Data'!I12</f>
        <v>671.54041297688354</v>
      </c>
      <c r="H12" s="65">
        <f t="shared" si="12"/>
        <v>0</v>
      </c>
      <c r="I12" s="289"/>
      <c r="J12" s="60">
        <f>'Source Data'!J12</f>
        <v>183.14738535733184</v>
      </c>
      <c r="K12" s="65">
        <f t="shared" si="13"/>
        <v>0</v>
      </c>
      <c r="L12" s="289"/>
      <c r="M12" s="60">
        <f>'Source Data'!K12</f>
        <v>4578.6846339332969</v>
      </c>
      <c r="N12" s="65">
        <f t="shared" si="14"/>
        <v>0</v>
      </c>
      <c r="O12" s="289"/>
      <c r="P12" s="60">
        <f>'Source Data'!L12</f>
        <v>1831.4738535733186</v>
      </c>
      <c r="Q12" s="65">
        <f t="shared" si="15"/>
        <v>0</v>
      </c>
      <c r="R12" s="92">
        <v>0</v>
      </c>
      <c r="S12" s="60"/>
      <c r="T12" s="60"/>
      <c r="U12" s="61">
        <f t="shared" si="1"/>
        <v>0</v>
      </c>
      <c r="V12" s="92">
        <f t="shared" si="2"/>
        <v>0</v>
      </c>
      <c r="W12" s="65">
        <f t="shared" si="16"/>
        <v>0</v>
      </c>
      <c r="X12" s="92">
        <f t="shared" si="17"/>
        <v>0</v>
      </c>
      <c r="Y12" s="60"/>
      <c r="Z12" s="92">
        <f t="shared" si="18"/>
        <v>0</v>
      </c>
      <c r="AA12" s="60"/>
      <c r="AB12" s="60">
        <f t="shared" si="19"/>
        <v>0</v>
      </c>
      <c r="AC12" s="92">
        <f t="shared" si="20"/>
        <v>0</v>
      </c>
      <c r="AD12" s="96">
        <f t="shared" si="3"/>
        <v>0</v>
      </c>
      <c r="AE12" s="66">
        <f>'Source Data'!N12</f>
        <v>4073</v>
      </c>
      <c r="AF12" s="89">
        <f t="shared" si="4"/>
        <v>0</v>
      </c>
      <c r="AG12" s="270"/>
      <c r="AH12" s="66">
        <f t="shared" si="21"/>
        <v>0</v>
      </c>
      <c r="AI12" s="270"/>
      <c r="AJ12" s="68">
        <f t="shared" si="5"/>
        <v>0</v>
      </c>
      <c r="AK12" s="67">
        <f t="shared" si="6"/>
        <v>0</v>
      </c>
      <c r="AL12" s="89">
        <f t="shared" si="22"/>
        <v>0</v>
      </c>
      <c r="AM12" s="70">
        <f t="shared" si="23"/>
        <v>0</v>
      </c>
      <c r="AN12" s="89">
        <f t="shared" si="24"/>
        <v>0</v>
      </c>
      <c r="AO12" s="60"/>
      <c r="AP12" s="89">
        <f t="shared" si="25"/>
        <v>0</v>
      </c>
      <c r="AQ12" s="68"/>
      <c r="AR12" s="68">
        <f t="shared" si="26"/>
        <v>0</v>
      </c>
      <c r="AS12" s="89">
        <f t="shared" si="27"/>
        <v>0</v>
      </c>
      <c r="AT12" s="69">
        <f t="shared" si="7"/>
        <v>0</v>
      </c>
      <c r="AU12" s="86">
        <f t="shared" si="8"/>
        <v>0</v>
      </c>
      <c r="AV12" s="116"/>
      <c r="AW12" s="65"/>
      <c r="AX12" s="65">
        <f t="shared" si="9"/>
        <v>0</v>
      </c>
      <c r="AY12" s="65">
        <f t="shared" si="10"/>
        <v>0</v>
      </c>
    </row>
    <row r="13" spans="1:51" ht="16.149999999999999" customHeight="1" x14ac:dyDescent="0.2">
      <c r="A13" s="54">
        <v>7</v>
      </c>
      <c r="B13" s="55" t="s">
        <v>12</v>
      </c>
      <c r="C13" s="271">
        <f>[2]Base!U13</f>
        <v>31</v>
      </c>
      <c r="D13" s="56">
        <f>'Source Data'!H13</f>
        <v>3079.9485560845051</v>
      </c>
      <c r="E13" s="74">
        <f t="shared" si="11"/>
        <v>95478.405238619656</v>
      </c>
      <c r="F13" s="290"/>
      <c r="G13" s="56">
        <f>'Source Data'!I13</f>
        <v>422.20328372683736</v>
      </c>
      <c r="H13" s="74">
        <f t="shared" si="12"/>
        <v>0</v>
      </c>
      <c r="I13" s="290"/>
      <c r="J13" s="56">
        <f>'Source Data'!J13</f>
        <v>115.14635010731928</v>
      </c>
      <c r="K13" s="74">
        <f t="shared" si="13"/>
        <v>0</v>
      </c>
      <c r="L13" s="290"/>
      <c r="M13" s="56">
        <f>'Source Data'!K13</f>
        <v>2878.6587526829821</v>
      </c>
      <c r="N13" s="74">
        <f t="shared" si="14"/>
        <v>0</v>
      </c>
      <c r="O13" s="290"/>
      <c r="P13" s="56">
        <f>'Source Data'!L13</f>
        <v>1151.4635010731927</v>
      </c>
      <c r="Q13" s="74">
        <f t="shared" si="15"/>
        <v>0</v>
      </c>
      <c r="R13" s="93">
        <v>110831</v>
      </c>
      <c r="S13" s="56"/>
      <c r="T13" s="56"/>
      <c r="U13" s="57">
        <f t="shared" si="1"/>
        <v>0</v>
      </c>
      <c r="V13" s="93">
        <f t="shared" si="2"/>
        <v>110831</v>
      </c>
      <c r="W13" s="74">
        <f t="shared" si="16"/>
        <v>-277</v>
      </c>
      <c r="X13" s="93">
        <f t="shared" si="17"/>
        <v>110554</v>
      </c>
      <c r="Y13" s="56"/>
      <c r="Z13" s="93">
        <f t="shared" si="18"/>
        <v>110554</v>
      </c>
      <c r="AA13" s="56"/>
      <c r="AB13" s="56">
        <f t="shared" si="19"/>
        <v>110554</v>
      </c>
      <c r="AC13" s="93">
        <f t="shared" si="20"/>
        <v>9213</v>
      </c>
      <c r="AD13" s="97">
        <f t="shared" si="3"/>
        <v>110554</v>
      </c>
      <c r="AE13" s="75">
        <f>'Source Data'!N13</f>
        <v>11839</v>
      </c>
      <c r="AF13" s="90">
        <f t="shared" si="4"/>
        <v>367009</v>
      </c>
      <c r="AG13" s="271"/>
      <c r="AH13" s="75">
        <f t="shared" si="21"/>
        <v>0</v>
      </c>
      <c r="AI13" s="271"/>
      <c r="AJ13" s="77">
        <f t="shared" si="5"/>
        <v>0</v>
      </c>
      <c r="AK13" s="76">
        <f t="shared" si="6"/>
        <v>0</v>
      </c>
      <c r="AL13" s="90">
        <f t="shared" si="22"/>
        <v>367009</v>
      </c>
      <c r="AM13" s="79">
        <f t="shared" si="23"/>
        <v>-918</v>
      </c>
      <c r="AN13" s="90">
        <f t="shared" si="24"/>
        <v>366091</v>
      </c>
      <c r="AO13" s="56"/>
      <c r="AP13" s="90">
        <f t="shared" si="25"/>
        <v>366091</v>
      </c>
      <c r="AQ13" s="77"/>
      <c r="AR13" s="77">
        <f t="shared" si="26"/>
        <v>366091</v>
      </c>
      <c r="AS13" s="90">
        <f t="shared" si="27"/>
        <v>30508</v>
      </c>
      <c r="AT13" s="78">
        <f t="shared" si="7"/>
        <v>476645</v>
      </c>
      <c r="AU13" s="87">
        <f t="shared" si="8"/>
        <v>39721</v>
      </c>
      <c r="AV13" s="116"/>
      <c r="AW13" s="74"/>
      <c r="AX13" s="74">
        <f t="shared" si="9"/>
        <v>918</v>
      </c>
      <c r="AY13" s="74">
        <f t="shared" si="10"/>
        <v>918</v>
      </c>
    </row>
    <row r="14" spans="1:51" ht="16.149999999999999" customHeight="1" x14ac:dyDescent="0.2">
      <c r="A14" s="54">
        <v>8</v>
      </c>
      <c r="B14" s="55" t="s">
        <v>13</v>
      </c>
      <c r="C14" s="271">
        <f>[2]Base!U14</f>
        <v>0</v>
      </c>
      <c r="D14" s="56">
        <f>'Source Data'!H14</f>
        <v>4738.9956586322805</v>
      </c>
      <c r="E14" s="74">
        <f t="shared" si="11"/>
        <v>0</v>
      </c>
      <c r="F14" s="290"/>
      <c r="G14" s="56">
        <f>'Source Data'!I14</f>
        <v>631.46888950213452</v>
      </c>
      <c r="H14" s="74">
        <f t="shared" si="12"/>
        <v>0</v>
      </c>
      <c r="I14" s="290"/>
      <c r="J14" s="56">
        <f>'Source Data'!J14</f>
        <v>172.21878804603671</v>
      </c>
      <c r="K14" s="74">
        <f t="shared" si="13"/>
        <v>0</v>
      </c>
      <c r="L14" s="290"/>
      <c r="M14" s="56">
        <f>'Source Data'!K14</f>
        <v>4305.4697011509179</v>
      </c>
      <c r="N14" s="74">
        <f t="shared" si="14"/>
        <v>0</v>
      </c>
      <c r="O14" s="290"/>
      <c r="P14" s="56">
        <f>'Source Data'!L14</f>
        <v>1722.1878804603671</v>
      </c>
      <c r="Q14" s="74">
        <f t="shared" si="15"/>
        <v>0</v>
      </c>
      <c r="R14" s="93">
        <v>0</v>
      </c>
      <c r="S14" s="56"/>
      <c r="T14" s="56"/>
      <c r="U14" s="57">
        <f t="shared" si="1"/>
        <v>0</v>
      </c>
      <c r="V14" s="93">
        <f t="shared" si="2"/>
        <v>0</v>
      </c>
      <c r="W14" s="74">
        <f t="shared" si="16"/>
        <v>0</v>
      </c>
      <c r="X14" s="93">
        <f t="shared" si="17"/>
        <v>0</v>
      </c>
      <c r="Y14" s="56"/>
      <c r="Z14" s="93">
        <f t="shared" si="18"/>
        <v>0</v>
      </c>
      <c r="AA14" s="56"/>
      <c r="AB14" s="56">
        <f t="shared" si="19"/>
        <v>0</v>
      </c>
      <c r="AC14" s="93">
        <f t="shared" si="20"/>
        <v>0</v>
      </c>
      <c r="AD14" s="97">
        <f t="shared" si="3"/>
        <v>0</v>
      </c>
      <c r="AE14" s="75">
        <f>'Source Data'!N14</f>
        <v>4588</v>
      </c>
      <c r="AF14" s="90">
        <f t="shared" si="4"/>
        <v>0</v>
      </c>
      <c r="AG14" s="271"/>
      <c r="AH14" s="75">
        <f t="shared" si="21"/>
        <v>0</v>
      </c>
      <c r="AI14" s="271"/>
      <c r="AJ14" s="77">
        <f t="shared" si="5"/>
        <v>0</v>
      </c>
      <c r="AK14" s="76">
        <f t="shared" si="6"/>
        <v>0</v>
      </c>
      <c r="AL14" s="90">
        <f t="shared" si="22"/>
        <v>0</v>
      </c>
      <c r="AM14" s="79">
        <f t="shared" si="23"/>
        <v>0</v>
      </c>
      <c r="AN14" s="90">
        <f t="shared" si="24"/>
        <v>0</v>
      </c>
      <c r="AO14" s="56"/>
      <c r="AP14" s="90">
        <f t="shared" si="25"/>
        <v>0</v>
      </c>
      <c r="AQ14" s="77"/>
      <c r="AR14" s="77">
        <f t="shared" si="26"/>
        <v>0</v>
      </c>
      <c r="AS14" s="90">
        <f t="shared" si="27"/>
        <v>0</v>
      </c>
      <c r="AT14" s="78">
        <f t="shared" si="7"/>
        <v>0</v>
      </c>
      <c r="AU14" s="87">
        <f t="shared" si="8"/>
        <v>0</v>
      </c>
      <c r="AV14" s="116"/>
      <c r="AW14" s="74"/>
      <c r="AX14" s="74">
        <f t="shared" si="9"/>
        <v>0</v>
      </c>
      <c r="AY14" s="74">
        <f t="shared" si="10"/>
        <v>0</v>
      </c>
    </row>
    <row r="15" spans="1:51" ht="16.149999999999999" customHeight="1" x14ac:dyDescent="0.2">
      <c r="A15" s="54">
        <v>9</v>
      </c>
      <c r="B15" s="55" t="s">
        <v>14</v>
      </c>
      <c r="C15" s="271">
        <f>[2]Base!U15</f>
        <v>1</v>
      </c>
      <c r="D15" s="56">
        <f>'Source Data'!H15</f>
        <v>4548.7366413720365</v>
      </c>
      <c r="E15" s="74">
        <f t="shared" si="11"/>
        <v>4548.7366413720365</v>
      </c>
      <c r="F15" s="290"/>
      <c r="G15" s="56">
        <f>'Source Data'!I15</f>
        <v>606.55190779573797</v>
      </c>
      <c r="H15" s="74">
        <f t="shared" si="12"/>
        <v>0</v>
      </c>
      <c r="I15" s="290"/>
      <c r="J15" s="56">
        <f>'Source Data'!J15</f>
        <v>165.42324758065581</v>
      </c>
      <c r="K15" s="74">
        <f t="shared" si="13"/>
        <v>0</v>
      </c>
      <c r="L15" s="290"/>
      <c r="M15" s="56">
        <f>'Source Data'!K15</f>
        <v>4135.5811895163952</v>
      </c>
      <c r="N15" s="74">
        <f t="shared" si="14"/>
        <v>0</v>
      </c>
      <c r="O15" s="290"/>
      <c r="P15" s="56">
        <f>'Source Data'!L15</f>
        <v>1654.2324758065579</v>
      </c>
      <c r="Q15" s="74">
        <f t="shared" si="15"/>
        <v>0</v>
      </c>
      <c r="R15" s="93">
        <v>4549</v>
      </c>
      <c r="S15" s="56"/>
      <c r="T15" s="56"/>
      <c r="U15" s="57">
        <f t="shared" si="1"/>
        <v>0</v>
      </c>
      <c r="V15" s="93">
        <f t="shared" si="2"/>
        <v>4549</v>
      </c>
      <c r="W15" s="74">
        <f t="shared" si="16"/>
        <v>-11</v>
      </c>
      <c r="X15" s="93">
        <f t="shared" si="17"/>
        <v>4538</v>
      </c>
      <c r="Y15" s="56"/>
      <c r="Z15" s="93">
        <f t="shared" si="18"/>
        <v>4538</v>
      </c>
      <c r="AA15" s="56"/>
      <c r="AB15" s="56">
        <f t="shared" si="19"/>
        <v>4538</v>
      </c>
      <c r="AC15" s="93">
        <f t="shared" si="20"/>
        <v>378</v>
      </c>
      <c r="AD15" s="97">
        <f t="shared" si="3"/>
        <v>4538</v>
      </c>
      <c r="AE15" s="75">
        <f>'Source Data'!N15</f>
        <v>5094</v>
      </c>
      <c r="AF15" s="90">
        <f t="shared" si="4"/>
        <v>5094</v>
      </c>
      <c r="AG15" s="271"/>
      <c r="AH15" s="75">
        <f t="shared" si="21"/>
        <v>0</v>
      </c>
      <c r="AI15" s="271"/>
      <c r="AJ15" s="77">
        <f t="shared" si="5"/>
        <v>0</v>
      </c>
      <c r="AK15" s="76">
        <f t="shared" si="6"/>
        <v>0</v>
      </c>
      <c r="AL15" s="90">
        <f t="shared" si="22"/>
        <v>5094</v>
      </c>
      <c r="AM15" s="79">
        <f t="shared" si="23"/>
        <v>-13</v>
      </c>
      <c r="AN15" s="90">
        <f t="shared" si="24"/>
        <v>5081</v>
      </c>
      <c r="AO15" s="56"/>
      <c r="AP15" s="90">
        <f t="shared" si="25"/>
        <v>5081</v>
      </c>
      <c r="AQ15" s="77"/>
      <c r="AR15" s="77">
        <f t="shared" si="26"/>
        <v>5081</v>
      </c>
      <c r="AS15" s="90">
        <f t="shared" si="27"/>
        <v>423</v>
      </c>
      <c r="AT15" s="78">
        <f t="shared" si="7"/>
        <v>9619</v>
      </c>
      <c r="AU15" s="87">
        <f t="shared" si="8"/>
        <v>801</v>
      </c>
      <c r="AV15" s="116"/>
      <c r="AW15" s="74"/>
      <c r="AX15" s="74">
        <f t="shared" si="9"/>
        <v>13</v>
      </c>
      <c r="AY15" s="74">
        <f t="shared" si="10"/>
        <v>13</v>
      </c>
    </row>
    <row r="16" spans="1:51" ht="16.149999999999999" customHeight="1" x14ac:dyDescent="0.2">
      <c r="A16" s="49">
        <v>10</v>
      </c>
      <c r="B16" s="50" t="s">
        <v>15</v>
      </c>
      <c r="C16" s="272">
        <f>[2]Base!U16</f>
        <v>0</v>
      </c>
      <c r="D16" s="51">
        <f>'Source Data'!H16</f>
        <v>3450.3968616043203</v>
      </c>
      <c r="E16" s="80">
        <f t="shared" si="11"/>
        <v>0</v>
      </c>
      <c r="F16" s="291"/>
      <c r="G16" s="51">
        <f>'Source Data'!I16</f>
        <v>486.95555408614769</v>
      </c>
      <c r="H16" s="80">
        <f t="shared" si="12"/>
        <v>0</v>
      </c>
      <c r="I16" s="291"/>
      <c r="J16" s="51">
        <f>'Source Data'!J16</f>
        <v>132.806060205313</v>
      </c>
      <c r="K16" s="80">
        <f t="shared" si="13"/>
        <v>0</v>
      </c>
      <c r="L16" s="291"/>
      <c r="M16" s="51">
        <f>'Source Data'!K16</f>
        <v>3320.1515051328256</v>
      </c>
      <c r="N16" s="80">
        <f t="shared" si="14"/>
        <v>0</v>
      </c>
      <c r="O16" s="291"/>
      <c r="P16" s="51">
        <f>'Source Data'!L16</f>
        <v>1328.06060205313</v>
      </c>
      <c r="Q16" s="80">
        <f t="shared" si="15"/>
        <v>0</v>
      </c>
      <c r="R16" s="94">
        <v>0</v>
      </c>
      <c r="S16" s="51"/>
      <c r="T16" s="51"/>
      <c r="U16" s="52">
        <f t="shared" si="1"/>
        <v>0</v>
      </c>
      <c r="V16" s="94">
        <f t="shared" si="2"/>
        <v>0</v>
      </c>
      <c r="W16" s="80">
        <f t="shared" si="16"/>
        <v>0</v>
      </c>
      <c r="X16" s="94">
        <f t="shared" si="17"/>
        <v>0</v>
      </c>
      <c r="Y16" s="51"/>
      <c r="Z16" s="94">
        <f t="shared" si="18"/>
        <v>0</v>
      </c>
      <c r="AA16" s="53"/>
      <c r="AB16" s="51">
        <f t="shared" si="19"/>
        <v>0</v>
      </c>
      <c r="AC16" s="95">
        <f t="shared" si="20"/>
        <v>0</v>
      </c>
      <c r="AD16" s="95">
        <f t="shared" si="3"/>
        <v>0</v>
      </c>
      <c r="AE16" s="71">
        <f>'Source Data'!N16</f>
        <v>7747</v>
      </c>
      <c r="AF16" s="91">
        <f t="shared" si="4"/>
        <v>0</v>
      </c>
      <c r="AG16" s="272"/>
      <c r="AH16" s="71">
        <f t="shared" si="21"/>
        <v>0</v>
      </c>
      <c r="AI16" s="272"/>
      <c r="AJ16" s="72">
        <f t="shared" si="5"/>
        <v>0</v>
      </c>
      <c r="AK16" s="73">
        <f t="shared" si="6"/>
        <v>0</v>
      </c>
      <c r="AL16" s="91">
        <f t="shared" si="22"/>
        <v>0</v>
      </c>
      <c r="AM16" s="82">
        <f t="shared" si="23"/>
        <v>0</v>
      </c>
      <c r="AN16" s="91">
        <f t="shared" si="24"/>
        <v>0</v>
      </c>
      <c r="AO16" s="51"/>
      <c r="AP16" s="91">
        <f t="shared" si="25"/>
        <v>0</v>
      </c>
      <c r="AQ16" s="72"/>
      <c r="AR16" s="72">
        <f t="shared" si="26"/>
        <v>0</v>
      </c>
      <c r="AS16" s="91">
        <f t="shared" si="27"/>
        <v>0</v>
      </c>
      <c r="AT16" s="81">
        <f t="shared" si="7"/>
        <v>0</v>
      </c>
      <c r="AU16" s="88">
        <f t="shared" si="8"/>
        <v>0</v>
      </c>
      <c r="AV16" s="116"/>
      <c r="AW16" s="80"/>
      <c r="AX16" s="80">
        <f t="shared" si="9"/>
        <v>0</v>
      </c>
      <c r="AY16" s="80">
        <f t="shared" si="10"/>
        <v>0</v>
      </c>
    </row>
    <row r="17" spans="1:51" ht="16.149999999999999" customHeight="1" x14ac:dyDescent="0.2">
      <c r="A17" s="58">
        <v>11</v>
      </c>
      <c r="B17" s="59" t="s">
        <v>16</v>
      </c>
      <c r="C17" s="270">
        <f>[2]Base!U17</f>
        <v>0</v>
      </c>
      <c r="D17" s="60">
        <f>'Source Data'!H17</f>
        <v>5710.1347819377015</v>
      </c>
      <c r="E17" s="65">
        <f t="shared" si="11"/>
        <v>0</v>
      </c>
      <c r="F17" s="289"/>
      <c r="G17" s="60">
        <f>'Source Data'!I17</f>
        <v>720.86562862338462</v>
      </c>
      <c r="H17" s="65">
        <f t="shared" si="12"/>
        <v>0</v>
      </c>
      <c r="I17" s="289"/>
      <c r="J17" s="60">
        <f>'Source Data'!J17</f>
        <v>196.59971689728673</v>
      </c>
      <c r="K17" s="65">
        <f t="shared" si="13"/>
        <v>0</v>
      </c>
      <c r="L17" s="289"/>
      <c r="M17" s="60">
        <f>'Source Data'!K17</f>
        <v>4914.9929224321686</v>
      </c>
      <c r="N17" s="65">
        <f t="shared" si="14"/>
        <v>0</v>
      </c>
      <c r="O17" s="289"/>
      <c r="P17" s="60">
        <f>'Source Data'!L17</f>
        <v>1965.9971689728673</v>
      </c>
      <c r="Q17" s="65">
        <f t="shared" si="15"/>
        <v>0</v>
      </c>
      <c r="R17" s="92">
        <v>0</v>
      </c>
      <c r="S17" s="60"/>
      <c r="T17" s="60"/>
      <c r="U17" s="61">
        <f t="shared" si="1"/>
        <v>0</v>
      </c>
      <c r="V17" s="92">
        <f t="shared" si="2"/>
        <v>0</v>
      </c>
      <c r="W17" s="65">
        <f t="shared" si="16"/>
        <v>0</v>
      </c>
      <c r="X17" s="92">
        <f t="shared" si="17"/>
        <v>0</v>
      </c>
      <c r="Y17" s="60"/>
      <c r="Z17" s="92">
        <f t="shared" si="18"/>
        <v>0</v>
      </c>
      <c r="AA17" s="60"/>
      <c r="AB17" s="60">
        <f t="shared" si="19"/>
        <v>0</v>
      </c>
      <c r="AC17" s="92">
        <f t="shared" si="20"/>
        <v>0</v>
      </c>
      <c r="AD17" s="96">
        <f t="shared" si="3"/>
        <v>0</v>
      </c>
      <c r="AE17" s="66">
        <f>'Source Data'!N17</f>
        <v>3310</v>
      </c>
      <c r="AF17" s="89">
        <f t="shared" si="4"/>
        <v>0</v>
      </c>
      <c r="AG17" s="270"/>
      <c r="AH17" s="66">
        <f t="shared" si="21"/>
        <v>0</v>
      </c>
      <c r="AI17" s="270"/>
      <c r="AJ17" s="68">
        <f t="shared" si="5"/>
        <v>0</v>
      </c>
      <c r="AK17" s="67">
        <f t="shared" si="6"/>
        <v>0</v>
      </c>
      <c r="AL17" s="89">
        <f t="shared" si="22"/>
        <v>0</v>
      </c>
      <c r="AM17" s="70">
        <f t="shared" si="23"/>
        <v>0</v>
      </c>
      <c r="AN17" s="89">
        <f t="shared" si="24"/>
        <v>0</v>
      </c>
      <c r="AO17" s="60"/>
      <c r="AP17" s="89">
        <f t="shared" si="25"/>
        <v>0</v>
      </c>
      <c r="AQ17" s="68"/>
      <c r="AR17" s="68">
        <f t="shared" si="26"/>
        <v>0</v>
      </c>
      <c r="AS17" s="89">
        <f t="shared" si="27"/>
        <v>0</v>
      </c>
      <c r="AT17" s="69">
        <f t="shared" si="7"/>
        <v>0</v>
      </c>
      <c r="AU17" s="86">
        <f t="shared" si="8"/>
        <v>0</v>
      </c>
      <c r="AV17" s="116"/>
      <c r="AW17" s="65"/>
      <c r="AX17" s="65">
        <f t="shared" si="9"/>
        <v>0</v>
      </c>
      <c r="AY17" s="65">
        <f t="shared" si="10"/>
        <v>0</v>
      </c>
    </row>
    <row r="18" spans="1:51" ht="16.149999999999999" customHeight="1" x14ac:dyDescent="0.2">
      <c r="A18" s="54">
        <v>12</v>
      </c>
      <c r="B18" s="55" t="s">
        <v>17</v>
      </c>
      <c r="C18" s="271">
        <f>[2]Base!U18</f>
        <v>0</v>
      </c>
      <c r="D18" s="56">
        <f>'Source Data'!H18</f>
        <v>2970.5124583417528</v>
      </c>
      <c r="E18" s="74">
        <f t="shared" si="11"/>
        <v>0</v>
      </c>
      <c r="F18" s="290"/>
      <c r="G18" s="56">
        <f>'Source Data'!I18</f>
        <v>374.0615666318472</v>
      </c>
      <c r="H18" s="74">
        <f t="shared" si="12"/>
        <v>0</v>
      </c>
      <c r="I18" s="290"/>
      <c r="J18" s="56">
        <f>'Source Data'!J18</f>
        <v>102.01679089959471</v>
      </c>
      <c r="K18" s="74">
        <f t="shared" si="13"/>
        <v>0</v>
      </c>
      <c r="L18" s="290"/>
      <c r="M18" s="56">
        <f>'Source Data'!K18</f>
        <v>2550.4197724898677</v>
      </c>
      <c r="N18" s="74">
        <f t="shared" si="14"/>
        <v>0</v>
      </c>
      <c r="O18" s="290"/>
      <c r="P18" s="56">
        <f>'Source Data'!L18</f>
        <v>1020.1679089959471</v>
      </c>
      <c r="Q18" s="74">
        <f t="shared" si="15"/>
        <v>0</v>
      </c>
      <c r="R18" s="93">
        <v>0</v>
      </c>
      <c r="S18" s="56"/>
      <c r="T18" s="56"/>
      <c r="U18" s="57">
        <f t="shared" si="1"/>
        <v>0</v>
      </c>
      <c r="V18" s="93">
        <f t="shared" si="2"/>
        <v>0</v>
      </c>
      <c r="W18" s="74">
        <f t="shared" si="16"/>
        <v>0</v>
      </c>
      <c r="X18" s="93">
        <f t="shared" si="17"/>
        <v>0</v>
      </c>
      <c r="Y18" s="56"/>
      <c r="Z18" s="93">
        <f t="shared" si="18"/>
        <v>0</v>
      </c>
      <c r="AA18" s="56"/>
      <c r="AB18" s="56">
        <f t="shared" si="19"/>
        <v>0</v>
      </c>
      <c r="AC18" s="93">
        <f t="shared" si="20"/>
        <v>0</v>
      </c>
      <c r="AD18" s="97">
        <f t="shared" si="3"/>
        <v>0</v>
      </c>
      <c r="AE18" s="75">
        <f>'Source Data'!N18</f>
        <v>6410</v>
      </c>
      <c r="AF18" s="90">
        <f t="shared" si="4"/>
        <v>0</v>
      </c>
      <c r="AG18" s="271"/>
      <c r="AH18" s="75">
        <f t="shared" si="21"/>
        <v>0</v>
      </c>
      <c r="AI18" s="271"/>
      <c r="AJ18" s="77">
        <f t="shared" si="5"/>
        <v>0</v>
      </c>
      <c r="AK18" s="76">
        <f t="shared" si="6"/>
        <v>0</v>
      </c>
      <c r="AL18" s="90">
        <f t="shared" si="22"/>
        <v>0</v>
      </c>
      <c r="AM18" s="79">
        <f t="shared" si="23"/>
        <v>0</v>
      </c>
      <c r="AN18" s="90">
        <f t="shared" si="24"/>
        <v>0</v>
      </c>
      <c r="AO18" s="56"/>
      <c r="AP18" s="90">
        <f t="shared" si="25"/>
        <v>0</v>
      </c>
      <c r="AQ18" s="77"/>
      <c r="AR18" s="77">
        <f t="shared" si="26"/>
        <v>0</v>
      </c>
      <c r="AS18" s="90">
        <f t="shared" si="27"/>
        <v>0</v>
      </c>
      <c r="AT18" s="78">
        <f t="shared" si="7"/>
        <v>0</v>
      </c>
      <c r="AU18" s="87">
        <f t="shared" si="8"/>
        <v>0</v>
      </c>
      <c r="AV18" s="116"/>
      <c r="AW18" s="74"/>
      <c r="AX18" s="74">
        <f t="shared" si="9"/>
        <v>0</v>
      </c>
      <c r="AY18" s="74">
        <f t="shared" si="10"/>
        <v>0</v>
      </c>
    </row>
    <row r="19" spans="1:51" ht="16.149999999999999" customHeight="1" x14ac:dyDescent="0.2">
      <c r="A19" s="54">
        <v>13</v>
      </c>
      <c r="B19" s="55" t="s">
        <v>18</v>
      </c>
      <c r="C19" s="271">
        <f>[2]Base!U19</f>
        <v>0</v>
      </c>
      <c r="D19" s="56">
        <f>'Source Data'!H19</f>
        <v>5498.1587066365764</v>
      </c>
      <c r="E19" s="74">
        <f t="shared" si="11"/>
        <v>0</v>
      </c>
      <c r="F19" s="290"/>
      <c r="G19" s="56">
        <f>'Source Data'!I19</f>
        <v>725.51734025343501</v>
      </c>
      <c r="H19" s="74">
        <f t="shared" si="12"/>
        <v>0</v>
      </c>
      <c r="I19" s="290"/>
      <c r="J19" s="56">
        <f>'Source Data'!J19</f>
        <v>197.86836552366407</v>
      </c>
      <c r="K19" s="74">
        <f t="shared" si="13"/>
        <v>0</v>
      </c>
      <c r="L19" s="290"/>
      <c r="M19" s="56">
        <f>'Source Data'!K19</f>
        <v>4946.7091380916027</v>
      </c>
      <c r="N19" s="74">
        <f t="shared" si="14"/>
        <v>0</v>
      </c>
      <c r="O19" s="290"/>
      <c r="P19" s="56">
        <f>'Source Data'!L19</f>
        <v>1978.6836552366412</v>
      </c>
      <c r="Q19" s="74">
        <f t="shared" si="15"/>
        <v>0</v>
      </c>
      <c r="R19" s="93">
        <v>0</v>
      </c>
      <c r="S19" s="56"/>
      <c r="T19" s="56"/>
      <c r="U19" s="57">
        <f t="shared" si="1"/>
        <v>0</v>
      </c>
      <c r="V19" s="93">
        <f t="shared" si="2"/>
        <v>0</v>
      </c>
      <c r="W19" s="74">
        <f t="shared" si="16"/>
        <v>0</v>
      </c>
      <c r="X19" s="93">
        <f t="shared" si="17"/>
        <v>0</v>
      </c>
      <c r="Y19" s="56"/>
      <c r="Z19" s="93">
        <f t="shared" si="18"/>
        <v>0</v>
      </c>
      <c r="AA19" s="56"/>
      <c r="AB19" s="56">
        <f t="shared" si="19"/>
        <v>0</v>
      </c>
      <c r="AC19" s="93">
        <f t="shared" si="20"/>
        <v>0</v>
      </c>
      <c r="AD19" s="97">
        <f t="shared" si="3"/>
        <v>0</v>
      </c>
      <c r="AE19" s="75">
        <f>'Source Data'!N19</f>
        <v>2773</v>
      </c>
      <c r="AF19" s="90">
        <f t="shared" si="4"/>
        <v>0</v>
      </c>
      <c r="AG19" s="271"/>
      <c r="AH19" s="75">
        <f t="shared" si="21"/>
        <v>0</v>
      </c>
      <c r="AI19" s="271"/>
      <c r="AJ19" s="77">
        <f t="shared" si="5"/>
        <v>0</v>
      </c>
      <c r="AK19" s="76">
        <f t="shared" si="6"/>
        <v>0</v>
      </c>
      <c r="AL19" s="90">
        <f t="shared" si="22"/>
        <v>0</v>
      </c>
      <c r="AM19" s="79">
        <f t="shared" si="23"/>
        <v>0</v>
      </c>
      <c r="AN19" s="90">
        <f t="shared" si="24"/>
        <v>0</v>
      </c>
      <c r="AO19" s="56"/>
      <c r="AP19" s="90">
        <f t="shared" si="25"/>
        <v>0</v>
      </c>
      <c r="AQ19" s="77"/>
      <c r="AR19" s="77">
        <f t="shared" si="26"/>
        <v>0</v>
      </c>
      <c r="AS19" s="90">
        <f t="shared" si="27"/>
        <v>0</v>
      </c>
      <c r="AT19" s="78">
        <f t="shared" si="7"/>
        <v>0</v>
      </c>
      <c r="AU19" s="87">
        <f t="shared" si="8"/>
        <v>0</v>
      </c>
      <c r="AV19" s="116"/>
      <c r="AW19" s="74"/>
      <c r="AX19" s="74">
        <f t="shared" si="9"/>
        <v>0</v>
      </c>
      <c r="AY19" s="74">
        <f t="shared" si="10"/>
        <v>0</v>
      </c>
    </row>
    <row r="20" spans="1:51" ht="16.149999999999999" customHeight="1" x14ac:dyDescent="0.2">
      <c r="A20" s="54">
        <v>14</v>
      </c>
      <c r="B20" s="55" t="s">
        <v>19</v>
      </c>
      <c r="C20" s="271">
        <f>[2]Base!U20</f>
        <v>53</v>
      </c>
      <c r="D20" s="56">
        <f>'Source Data'!H20</f>
        <v>5011.2312545353479</v>
      </c>
      <c r="E20" s="74">
        <f t="shared" si="11"/>
        <v>265595.25649037346</v>
      </c>
      <c r="F20" s="290"/>
      <c r="G20" s="56">
        <f>'Source Data'!I20</f>
        <v>644.89230424636412</v>
      </c>
      <c r="H20" s="74">
        <f t="shared" si="12"/>
        <v>0</v>
      </c>
      <c r="I20" s="290"/>
      <c r="J20" s="56">
        <f>'Source Data'!J20</f>
        <v>175.87971933991753</v>
      </c>
      <c r="K20" s="74">
        <f t="shared" si="13"/>
        <v>0</v>
      </c>
      <c r="L20" s="290"/>
      <c r="M20" s="56">
        <f>'Source Data'!K20</f>
        <v>4396.9929834979375</v>
      </c>
      <c r="N20" s="74">
        <f t="shared" si="14"/>
        <v>0</v>
      </c>
      <c r="O20" s="290"/>
      <c r="P20" s="56">
        <f>'Source Data'!L20</f>
        <v>1758.7971933991751</v>
      </c>
      <c r="Q20" s="74">
        <f t="shared" si="15"/>
        <v>0</v>
      </c>
      <c r="R20" s="93">
        <v>316894</v>
      </c>
      <c r="S20" s="56"/>
      <c r="T20" s="56"/>
      <c r="U20" s="57">
        <f t="shared" si="1"/>
        <v>0</v>
      </c>
      <c r="V20" s="93">
        <f t="shared" si="2"/>
        <v>316894</v>
      </c>
      <c r="W20" s="74">
        <f t="shared" si="16"/>
        <v>-792</v>
      </c>
      <c r="X20" s="93">
        <f t="shared" si="17"/>
        <v>316102</v>
      </c>
      <c r="Y20" s="56"/>
      <c r="Z20" s="93">
        <f t="shared" si="18"/>
        <v>316102</v>
      </c>
      <c r="AA20" s="56"/>
      <c r="AB20" s="56">
        <f t="shared" si="19"/>
        <v>316102</v>
      </c>
      <c r="AC20" s="93">
        <f t="shared" si="20"/>
        <v>26342</v>
      </c>
      <c r="AD20" s="97">
        <f t="shared" si="3"/>
        <v>316102</v>
      </c>
      <c r="AE20" s="75">
        <f>'Source Data'!N20</f>
        <v>3207</v>
      </c>
      <c r="AF20" s="90">
        <f t="shared" si="4"/>
        <v>169971</v>
      </c>
      <c r="AG20" s="271"/>
      <c r="AH20" s="75">
        <f t="shared" si="21"/>
        <v>0</v>
      </c>
      <c r="AI20" s="271"/>
      <c r="AJ20" s="77">
        <f t="shared" si="5"/>
        <v>0</v>
      </c>
      <c r="AK20" s="76">
        <f t="shared" si="6"/>
        <v>0</v>
      </c>
      <c r="AL20" s="90">
        <f t="shared" si="22"/>
        <v>169971</v>
      </c>
      <c r="AM20" s="79">
        <f t="shared" si="23"/>
        <v>-425</v>
      </c>
      <c r="AN20" s="90">
        <f t="shared" si="24"/>
        <v>169546</v>
      </c>
      <c r="AO20" s="56"/>
      <c r="AP20" s="90">
        <f t="shared" si="25"/>
        <v>169546</v>
      </c>
      <c r="AQ20" s="77"/>
      <c r="AR20" s="77">
        <f t="shared" si="26"/>
        <v>169546</v>
      </c>
      <c r="AS20" s="90">
        <f t="shared" si="27"/>
        <v>14129</v>
      </c>
      <c r="AT20" s="78">
        <f t="shared" si="7"/>
        <v>485648</v>
      </c>
      <c r="AU20" s="87">
        <f t="shared" si="8"/>
        <v>40471</v>
      </c>
      <c r="AV20" s="116"/>
      <c r="AW20" s="74"/>
      <c r="AX20" s="74">
        <f t="shared" si="9"/>
        <v>425</v>
      </c>
      <c r="AY20" s="74">
        <f t="shared" si="10"/>
        <v>425</v>
      </c>
    </row>
    <row r="21" spans="1:51" ht="16.149999999999999" customHeight="1" x14ac:dyDescent="0.2">
      <c r="A21" s="49">
        <v>15</v>
      </c>
      <c r="B21" s="50" t="s">
        <v>20</v>
      </c>
      <c r="C21" s="272">
        <f>[2]Base!U21</f>
        <v>0</v>
      </c>
      <c r="D21" s="51">
        <f>'Source Data'!H21</f>
        <v>5066.2622105753844</v>
      </c>
      <c r="E21" s="80">
        <f t="shared" si="11"/>
        <v>0</v>
      </c>
      <c r="F21" s="291"/>
      <c r="G21" s="51">
        <f>'Source Data'!I21</f>
        <v>701.0216863265847</v>
      </c>
      <c r="H21" s="80">
        <f t="shared" si="12"/>
        <v>0</v>
      </c>
      <c r="I21" s="291"/>
      <c r="J21" s="51">
        <f>'Source Data'!J21</f>
        <v>191.18773263452312</v>
      </c>
      <c r="K21" s="80">
        <f t="shared" si="13"/>
        <v>0</v>
      </c>
      <c r="L21" s="291"/>
      <c r="M21" s="51">
        <f>'Source Data'!K21</f>
        <v>4779.6933158630773</v>
      </c>
      <c r="N21" s="80">
        <f t="shared" si="14"/>
        <v>0</v>
      </c>
      <c r="O21" s="291"/>
      <c r="P21" s="51">
        <f>'Source Data'!L21</f>
        <v>1911.8773263452308</v>
      </c>
      <c r="Q21" s="80">
        <f t="shared" si="15"/>
        <v>0</v>
      </c>
      <c r="R21" s="94">
        <v>0</v>
      </c>
      <c r="S21" s="51"/>
      <c r="T21" s="51"/>
      <c r="U21" s="52">
        <f t="shared" si="1"/>
        <v>0</v>
      </c>
      <c r="V21" s="94">
        <f t="shared" si="2"/>
        <v>0</v>
      </c>
      <c r="W21" s="80">
        <f t="shared" si="16"/>
        <v>0</v>
      </c>
      <c r="X21" s="94">
        <f t="shared" si="17"/>
        <v>0</v>
      </c>
      <c r="Y21" s="51"/>
      <c r="Z21" s="94">
        <f t="shared" si="18"/>
        <v>0</v>
      </c>
      <c r="AA21" s="53"/>
      <c r="AB21" s="51">
        <f t="shared" si="19"/>
        <v>0</v>
      </c>
      <c r="AC21" s="95">
        <f t="shared" si="20"/>
        <v>0</v>
      </c>
      <c r="AD21" s="95">
        <f t="shared" si="3"/>
        <v>0</v>
      </c>
      <c r="AE21" s="71">
        <f>'Source Data'!N21</f>
        <v>2896</v>
      </c>
      <c r="AF21" s="91">
        <f t="shared" si="4"/>
        <v>0</v>
      </c>
      <c r="AG21" s="272"/>
      <c r="AH21" s="71">
        <f t="shared" si="21"/>
        <v>0</v>
      </c>
      <c r="AI21" s="272"/>
      <c r="AJ21" s="72">
        <f t="shared" si="5"/>
        <v>0</v>
      </c>
      <c r="AK21" s="73">
        <f t="shared" si="6"/>
        <v>0</v>
      </c>
      <c r="AL21" s="91">
        <f t="shared" si="22"/>
        <v>0</v>
      </c>
      <c r="AM21" s="82">
        <f t="shared" si="23"/>
        <v>0</v>
      </c>
      <c r="AN21" s="91">
        <f t="shared" si="24"/>
        <v>0</v>
      </c>
      <c r="AO21" s="51"/>
      <c r="AP21" s="91">
        <f t="shared" si="25"/>
        <v>0</v>
      </c>
      <c r="AQ21" s="72"/>
      <c r="AR21" s="72">
        <f t="shared" si="26"/>
        <v>0</v>
      </c>
      <c r="AS21" s="91">
        <f t="shared" si="27"/>
        <v>0</v>
      </c>
      <c r="AT21" s="81">
        <f t="shared" si="7"/>
        <v>0</v>
      </c>
      <c r="AU21" s="88">
        <f t="shared" si="8"/>
        <v>0</v>
      </c>
      <c r="AV21" s="116"/>
      <c r="AW21" s="80"/>
      <c r="AX21" s="80">
        <f t="shared" si="9"/>
        <v>0</v>
      </c>
      <c r="AY21" s="80">
        <f t="shared" si="10"/>
        <v>0</v>
      </c>
    </row>
    <row r="22" spans="1:51" ht="16.149999999999999" customHeight="1" x14ac:dyDescent="0.2">
      <c r="A22" s="58">
        <v>16</v>
      </c>
      <c r="B22" s="59" t="s">
        <v>21</v>
      </c>
      <c r="C22" s="270">
        <f>[2]Base!U22</f>
        <v>0</v>
      </c>
      <c r="D22" s="60">
        <f>'Source Data'!H22</f>
        <v>2365.2515167166002</v>
      </c>
      <c r="E22" s="65">
        <f t="shared" si="11"/>
        <v>0</v>
      </c>
      <c r="F22" s="289"/>
      <c r="G22" s="60">
        <f>'Source Data'!I22</f>
        <v>332.11179417298291</v>
      </c>
      <c r="H22" s="65">
        <f t="shared" si="12"/>
        <v>0</v>
      </c>
      <c r="I22" s="289"/>
      <c r="J22" s="60">
        <f>'Source Data'!J22</f>
        <v>90.57594386535898</v>
      </c>
      <c r="K22" s="65">
        <f t="shared" si="13"/>
        <v>0</v>
      </c>
      <c r="L22" s="289"/>
      <c r="M22" s="60">
        <f>'Source Data'!K22</f>
        <v>2264.3985966339742</v>
      </c>
      <c r="N22" s="65">
        <f t="shared" si="14"/>
        <v>0</v>
      </c>
      <c r="O22" s="289"/>
      <c r="P22" s="60">
        <f>'Source Data'!L22</f>
        <v>905.75943865358965</v>
      </c>
      <c r="Q22" s="65">
        <f t="shared" si="15"/>
        <v>0</v>
      </c>
      <c r="R22" s="92">
        <v>0</v>
      </c>
      <c r="S22" s="60"/>
      <c r="T22" s="60"/>
      <c r="U22" s="61">
        <f t="shared" si="1"/>
        <v>0</v>
      </c>
      <c r="V22" s="92">
        <f t="shared" si="2"/>
        <v>0</v>
      </c>
      <c r="W22" s="65">
        <f t="shared" si="16"/>
        <v>0</v>
      </c>
      <c r="X22" s="92">
        <f t="shared" si="17"/>
        <v>0</v>
      </c>
      <c r="Y22" s="60"/>
      <c r="Z22" s="92">
        <f t="shared" si="18"/>
        <v>0</v>
      </c>
      <c r="AA22" s="60"/>
      <c r="AB22" s="60">
        <f t="shared" si="19"/>
        <v>0</v>
      </c>
      <c r="AC22" s="92">
        <f t="shared" si="20"/>
        <v>0</v>
      </c>
      <c r="AD22" s="96">
        <f t="shared" si="3"/>
        <v>0</v>
      </c>
      <c r="AE22" s="66">
        <f>'Source Data'!N22</f>
        <v>11958</v>
      </c>
      <c r="AF22" s="89">
        <f t="shared" si="4"/>
        <v>0</v>
      </c>
      <c r="AG22" s="270"/>
      <c r="AH22" s="66">
        <f t="shared" si="21"/>
        <v>0</v>
      </c>
      <c r="AI22" s="270"/>
      <c r="AJ22" s="68">
        <f t="shared" si="5"/>
        <v>0</v>
      </c>
      <c r="AK22" s="67">
        <f t="shared" si="6"/>
        <v>0</v>
      </c>
      <c r="AL22" s="89">
        <f t="shared" si="22"/>
        <v>0</v>
      </c>
      <c r="AM22" s="70">
        <f t="shared" si="23"/>
        <v>0</v>
      </c>
      <c r="AN22" s="89">
        <f t="shared" si="24"/>
        <v>0</v>
      </c>
      <c r="AO22" s="60"/>
      <c r="AP22" s="89">
        <f t="shared" si="25"/>
        <v>0</v>
      </c>
      <c r="AQ22" s="68"/>
      <c r="AR22" s="68">
        <f t="shared" si="26"/>
        <v>0</v>
      </c>
      <c r="AS22" s="89">
        <f t="shared" si="27"/>
        <v>0</v>
      </c>
      <c r="AT22" s="69">
        <f t="shared" si="7"/>
        <v>0</v>
      </c>
      <c r="AU22" s="86">
        <f t="shared" si="8"/>
        <v>0</v>
      </c>
      <c r="AV22" s="116"/>
      <c r="AW22" s="65"/>
      <c r="AX22" s="65">
        <f t="shared" si="9"/>
        <v>0</v>
      </c>
      <c r="AY22" s="65">
        <f t="shared" si="10"/>
        <v>0</v>
      </c>
    </row>
    <row r="23" spans="1:51" ht="16.149999999999999" customHeight="1" x14ac:dyDescent="0.2">
      <c r="A23" s="54">
        <v>17</v>
      </c>
      <c r="B23" s="55" t="s">
        <v>22</v>
      </c>
      <c r="C23" s="271">
        <f>[2]Base!U23</f>
        <v>0</v>
      </c>
      <c r="D23" s="56">
        <f>'Source Data'!H23</f>
        <v>3197.8562864796509</v>
      </c>
      <c r="E23" s="74">
        <f t="shared" si="11"/>
        <v>0</v>
      </c>
      <c r="F23" s="290"/>
      <c r="G23" s="56">
        <f>'Source Data'!I23</f>
        <v>404.99760461581491</v>
      </c>
      <c r="H23" s="74">
        <f t="shared" si="12"/>
        <v>0</v>
      </c>
      <c r="I23" s="290"/>
      <c r="J23" s="56">
        <f>'Source Data'!J23</f>
        <v>110.45389216794953</v>
      </c>
      <c r="K23" s="74">
        <f t="shared" si="13"/>
        <v>0</v>
      </c>
      <c r="L23" s="290"/>
      <c r="M23" s="56">
        <f>'Source Data'!K23</f>
        <v>2761.3473041987377</v>
      </c>
      <c r="N23" s="74">
        <f t="shared" si="14"/>
        <v>0</v>
      </c>
      <c r="O23" s="290"/>
      <c r="P23" s="56">
        <f>'Source Data'!L23</f>
        <v>1104.5389216794952</v>
      </c>
      <c r="Q23" s="74">
        <f t="shared" si="15"/>
        <v>0</v>
      </c>
      <c r="R23" s="93">
        <v>0</v>
      </c>
      <c r="S23" s="56"/>
      <c r="T23" s="56"/>
      <c r="U23" s="57">
        <f t="shared" si="1"/>
        <v>0</v>
      </c>
      <c r="V23" s="93">
        <f t="shared" si="2"/>
        <v>0</v>
      </c>
      <c r="W23" s="74">
        <f t="shared" si="16"/>
        <v>0</v>
      </c>
      <c r="X23" s="93">
        <f t="shared" si="17"/>
        <v>0</v>
      </c>
      <c r="Y23" s="56"/>
      <c r="Z23" s="93">
        <f t="shared" si="18"/>
        <v>0</v>
      </c>
      <c r="AA23" s="56"/>
      <c r="AB23" s="56">
        <f t="shared" si="19"/>
        <v>0</v>
      </c>
      <c r="AC23" s="93">
        <f t="shared" si="20"/>
        <v>0</v>
      </c>
      <c r="AD23" s="97">
        <f t="shared" si="3"/>
        <v>0</v>
      </c>
      <c r="AE23" s="75">
        <f>'Source Data'!N23</f>
        <v>7667</v>
      </c>
      <c r="AF23" s="90">
        <f t="shared" si="4"/>
        <v>0</v>
      </c>
      <c r="AG23" s="271"/>
      <c r="AH23" s="75">
        <f>AG23*AE23</f>
        <v>0</v>
      </c>
      <c r="AI23" s="271"/>
      <c r="AJ23" s="77">
        <f t="shared" si="5"/>
        <v>0</v>
      </c>
      <c r="AK23" s="76">
        <f t="shared" si="6"/>
        <v>0</v>
      </c>
      <c r="AL23" s="90">
        <f t="shared" si="22"/>
        <v>0</v>
      </c>
      <c r="AM23" s="79">
        <f t="shared" si="23"/>
        <v>0</v>
      </c>
      <c r="AN23" s="90">
        <f t="shared" si="24"/>
        <v>0</v>
      </c>
      <c r="AO23" s="56"/>
      <c r="AP23" s="90">
        <f t="shared" si="25"/>
        <v>0</v>
      </c>
      <c r="AQ23" s="77"/>
      <c r="AR23" s="77">
        <f t="shared" si="26"/>
        <v>0</v>
      </c>
      <c r="AS23" s="90">
        <f t="shared" si="27"/>
        <v>0</v>
      </c>
      <c r="AT23" s="78">
        <f t="shared" si="7"/>
        <v>0</v>
      </c>
      <c r="AU23" s="87">
        <f t="shared" si="8"/>
        <v>0</v>
      </c>
      <c r="AV23" s="116"/>
      <c r="AW23" s="74"/>
      <c r="AX23" s="74">
        <f t="shared" si="9"/>
        <v>0</v>
      </c>
      <c r="AY23" s="74">
        <f t="shared" si="10"/>
        <v>0</v>
      </c>
    </row>
    <row r="24" spans="1:51" ht="16.149999999999999" customHeight="1" x14ac:dyDescent="0.2">
      <c r="A24" s="54">
        <v>18</v>
      </c>
      <c r="B24" s="55" t="s">
        <v>23</v>
      </c>
      <c r="C24" s="271">
        <f>[2]Base!U24</f>
        <v>0</v>
      </c>
      <c r="D24" s="56">
        <f>'Source Data'!H24</f>
        <v>5126.6533122919036</v>
      </c>
      <c r="E24" s="74">
        <f t="shared" si="11"/>
        <v>0</v>
      </c>
      <c r="F24" s="290"/>
      <c r="G24" s="56">
        <f>'Source Data'!I24</f>
        <v>689.43182714981469</v>
      </c>
      <c r="H24" s="74">
        <f t="shared" si="12"/>
        <v>0</v>
      </c>
      <c r="I24" s="290"/>
      <c r="J24" s="56">
        <f>'Source Data'!J24</f>
        <v>188.02686194994951</v>
      </c>
      <c r="K24" s="74">
        <f t="shared" si="13"/>
        <v>0</v>
      </c>
      <c r="L24" s="290"/>
      <c r="M24" s="56">
        <f>'Source Data'!K24</f>
        <v>4700.6715487487372</v>
      </c>
      <c r="N24" s="74">
        <f t="shared" si="14"/>
        <v>0</v>
      </c>
      <c r="O24" s="290"/>
      <c r="P24" s="56">
        <f>'Source Data'!L24</f>
        <v>0</v>
      </c>
      <c r="Q24" s="74">
        <f t="shared" si="15"/>
        <v>0</v>
      </c>
      <c r="R24" s="93">
        <v>0</v>
      </c>
      <c r="S24" s="56"/>
      <c r="T24" s="56"/>
      <c r="U24" s="57">
        <f t="shared" si="1"/>
        <v>0</v>
      </c>
      <c r="V24" s="93">
        <f t="shared" si="2"/>
        <v>0</v>
      </c>
      <c r="W24" s="74">
        <f t="shared" si="16"/>
        <v>0</v>
      </c>
      <c r="X24" s="93">
        <f t="shared" si="17"/>
        <v>0</v>
      </c>
      <c r="Y24" s="56"/>
      <c r="Z24" s="93">
        <f t="shared" si="18"/>
        <v>0</v>
      </c>
      <c r="AA24" s="56"/>
      <c r="AB24" s="56">
        <f t="shared" si="19"/>
        <v>0</v>
      </c>
      <c r="AC24" s="93">
        <f t="shared" si="20"/>
        <v>0</v>
      </c>
      <c r="AD24" s="97">
        <f t="shared" si="3"/>
        <v>0</v>
      </c>
      <c r="AE24" s="75">
        <f>'Source Data'!N24</f>
        <v>3448</v>
      </c>
      <c r="AF24" s="90">
        <f t="shared" si="4"/>
        <v>0</v>
      </c>
      <c r="AG24" s="271"/>
      <c r="AH24" s="75">
        <f t="shared" si="21"/>
        <v>0</v>
      </c>
      <c r="AI24" s="271"/>
      <c r="AJ24" s="77">
        <f t="shared" si="5"/>
        <v>0</v>
      </c>
      <c r="AK24" s="76">
        <f t="shared" si="6"/>
        <v>0</v>
      </c>
      <c r="AL24" s="90">
        <f t="shared" si="22"/>
        <v>0</v>
      </c>
      <c r="AM24" s="79">
        <f t="shared" si="23"/>
        <v>0</v>
      </c>
      <c r="AN24" s="90">
        <f t="shared" si="24"/>
        <v>0</v>
      </c>
      <c r="AO24" s="56"/>
      <c r="AP24" s="90">
        <f t="shared" si="25"/>
        <v>0</v>
      </c>
      <c r="AQ24" s="77"/>
      <c r="AR24" s="77">
        <f t="shared" si="26"/>
        <v>0</v>
      </c>
      <c r="AS24" s="90">
        <f t="shared" si="27"/>
        <v>0</v>
      </c>
      <c r="AT24" s="78">
        <f t="shared" si="7"/>
        <v>0</v>
      </c>
      <c r="AU24" s="87">
        <f t="shared" si="8"/>
        <v>0</v>
      </c>
      <c r="AV24" s="116"/>
      <c r="AW24" s="74"/>
      <c r="AX24" s="74">
        <f t="shared" si="9"/>
        <v>0</v>
      </c>
      <c r="AY24" s="74">
        <f t="shared" si="10"/>
        <v>0</v>
      </c>
    </row>
    <row r="25" spans="1:51" ht="16.149999999999999" customHeight="1" x14ac:dyDescent="0.2">
      <c r="A25" s="54">
        <v>19</v>
      </c>
      <c r="B25" s="55" t="s">
        <v>24</v>
      </c>
      <c r="C25" s="271">
        <f>[2]Base!U25</f>
        <v>0</v>
      </c>
      <c r="D25" s="56">
        <f>'Source Data'!H25</f>
        <v>4518.921408734529</v>
      </c>
      <c r="E25" s="74">
        <f t="shared" si="11"/>
        <v>0</v>
      </c>
      <c r="F25" s="290"/>
      <c r="G25" s="56">
        <f>'Source Data'!I25</f>
        <v>604.6851220204918</v>
      </c>
      <c r="H25" s="74">
        <f t="shared" si="12"/>
        <v>0</v>
      </c>
      <c r="I25" s="290"/>
      <c r="J25" s="56">
        <f>'Source Data'!J25</f>
        <v>164.91412418740686</v>
      </c>
      <c r="K25" s="74">
        <f t="shared" si="13"/>
        <v>0</v>
      </c>
      <c r="L25" s="290"/>
      <c r="M25" s="56">
        <f>'Source Data'!K25</f>
        <v>4122.8531046851722</v>
      </c>
      <c r="N25" s="74">
        <f t="shared" si="14"/>
        <v>0</v>
      </c>
      <c r="O25" s="290"/>
      <c r="P25" s="56">
        <f>'Source Data'!L25</f>
        <v>1649.1412418740688</v>
      </c>
      <c r="Q25" s="74">
        <f t="shared" si="15"/>
        <v>0</v>
      </c>
      <c r="R25" s="93">
        <v>0</v>
      </c>
      <c r="S25" s="56"/>
      <c r="T25" s="56"/>
      <c r="U25" s="57">
        <f t="shared" si="1"/>
        <v>0</v>
      </c>
      <c r="V25" s="93">
        <f t="shared" si="2"/>
        <v>0</v>
      </c>
      <c r="W25" s="74">
        <f t="shared" si="16"/>
        <v>0</v>
      </c>
      <c r="X25" s="93">
        <f t="shared" si="17"/>
        <v>0</v>
      </c>
      <c r="Y25" s="56"/>
      <c r="Z25" s="93">
        <f t="shared" si="18"/>
        <v>0</v>
      </c>
      <c r="AA25" s="56"/>
      <c r="AB25" s="56">
        <f t="shared" si="19"/>
        <v>0</v>
      </c>
      <c r="AC25" s="93">
        <f t="shared" si="20"/>
        <v>0</v>
      </c>
      <c r="AD25" s="97">
        <f t="shared" si="3"/>
        <v>0</v>
      </c>
      <c r="AE25" s="75">
        <f>'Source Data'!N25</f>
        <v>3382</v>
      </c>
      <c r="AF25" s="90">
        <f t="shared" si="4"/>
        <v>0</v>
      </c>
      <c r="AG25" s="271"/>
      <c r="AH25" s="75">
        <f t="shared" si="21"/>
        <v>0</v>
      </c>
      <c r="AI25" s="271"/>
      <c r="AJ25" s="77">
        <f t="shared" si="5"/>
        <v>0</v>
      </c>
      <c r="AK25" s="76">
        <f t="shared" si="6"/>
        <v>0</v>
      </c>
      <c r="AL25" s="90">
        <f t="shared" si="22"/>
        <v>0</v>
      </c>
      <c r="AM25" s="79">
        <f t="shared" si="23"/>
        <v>0</v>
      </c>
      <c r="AN25" s="90">
        <f t="shared" si="24"/>
        <v>0</v>
      </c>
      <c r="AO25" s="56"/>
      <c r="AP25" s="90">
        <f t="shared" si="25"/>
        <v>0</v>
      </c>
      <c r="AQ25" s="77"/>
      <c r="AR25" s="77">
        <f t="shared" si="26"/>
        <v>0</v>
      </c>
      <c r="AS25" s="90">
        <f t="shared" si="27"/>
        <v>0</v>
      </c>
      <c r="AT25" s="78">
        <f t="shared" si="7"/>
        <v>0</v>
      </c>
      <c r="AU25" s="87">
        <f t="shared" si="8"/>
        <v>0</v>
      </c>
      <c r="AV25" s="116"/>
      <c r="AW25" s="74"/>
      <c r="AX25" s="74">
        <f t="shared" si="9"/>
        <v>0</v>
      </c>
      <c r="AY25" s="74">
        <f t="shared" si="10"/>
        <v>0</v>
      </c>
    </row>
    <row r="26" spans="1:51" ht="16.149999999999999" customHeight="1" x14ac:dyDescent="0.2">
      <c r="A26" s="49">
        <v>20</v>
      </c>
      <c r="B26" s="50" t="s">
        <v>25</v>
      </c>
      <c r="C26" s="272">
        <f>[2]Base!U26</f>
        <v>0</v>
      </c>
      <c r="D26" s="51">
        <f>'Source Data'!H26</f>
        <v>4820.2540944128086</v>
      </c>
      <c r="E26" s="80">
        <f t="shared" si="11"/>
        <v>0</v>
      </c>
      <c r="F26" s="291"/>
      <c r="G26" s="51">
        <f>'Source Data'!I26</f>
        <v>694.558500770818</v>
      </c>
      <c r="H26" s="80">
        <f t="shared" si="12"/>
        <v>0</v>
      </c>
      <c r="I26" s="291"/>
      <c r="J26" s="51">
        <f>'Source Data'!J26</f>
        <v>189.42504566476853</v>
      </c>
      <c r="K26" s="80">
        <f t="shared" si="13"/>
        <v>0</v>
      </c>
      <c r="L26" s="291"/>
      <c r="M26" s="51">
        <f>'Source Data'!K26</f>
        <v>4735.6261416192137</v>
      </c>
      <c r="N26" s="80">
        <f t="shared" si="14"/>
        <v>0</v>
      </c>
      <c r="O26" s="291"/>
      <c r="P26" s="51">
        <f>'Source Data'!L26</f>
        <v>1894.2504566476853</v>
      </c>
      <c r="Q26" s="80">
        <f t="shared" si="15"/>
        <v>0</v>
      </c>
      <c r="R26" s="94">
        <v>0</v>
      </c>
      <c r="S26" s="51"/>
      <c r="T26" s="51"/>
      <c r="U26" s="52">
        <f t="shared" si="1"/>
        <v>0</v>
      </c>
      <c r="V26" s="94">
        <f t="shared" si="2"/>
        <v>0</v>
      </c>
      <c r="W26" s="80">
        <f t="shared" si="16"/>
        <v>0</v>
      </c>
      <c r="X26" s="94">
        <f t="shared" si="17"/>
        <v>0</v>
      </c>
      <c r="Y26" s="51"/>
      <c r="Z26" s="94">
        <f t="shared" si="18"/>
        <v>0</v>
      </c>
      <c r="AA26" s="53"/>
      <c r="AB26" s="51">
        <f t="shared" si="19"/>
        <v>0</v>
      </c>
      <c r="AC26" s="95">
        <f t="shared" si="20"/>
        <v>0</v>
      </c>
      <c r="AD26" s="95">
        <f t="shared" si="3"/>
        <v>0</v>
      </c>
      <c r="AE26" s="71">
        <f>'Source Data'!N26</f>
        <v>2473</v>
      </c>
      <c r="AF26" s="91">
        <f t="shared" si="4"/>
        <v>0</v>
      </c>
      <c r="AG26" s="272"/>
      <c r="AH26" s="71">
        <f t="shared" si="21"/>
        <v>0</v>
      </c>
      <c r="AI26" s="272"/>
      <c r="AJ26" s="72">
        <f t="shared" si="5"/>
        <v>0</v>
      </c>
      <c r="AK26" s="73">
        <f t="shared" si="6"/>
        <v>0</v>
      </c>
      <c r="AL26" s="91">
        <f t="shared" si="22"/>
        <v>0</v>
      </c>
      <c r="AM26" s="82">
        <f t="shared" si="23"/>
        <v>0</v>
      </c>
      <c r="AN26" s="91">
        <f t="shared" si="24"/>
        <v>0</v>
      </c>
      <c r="AO26" s="51"/>
      <c r="AP26" s="91">
        <f t="shared" si="25"/>
        <v>0</v>
      </c>
      <c r="AQ26" s="72"/>
      <c r="AR26" s="72">
        <f t="shared" si="26"/>
        <v>0</v>
      </c>
      <c r="AS26" s="91">
        <f t="shared" si="27"/>
        <v>0</v>
      </c>
      <c r="AT26" s="81">
        <f t="shared" si="7"/>
        <v>0</v>
      </c>
      <c r="AU26" s="88">
        <f t="shared" si="8"/>
        <v>0</v>
      </c>
      <c r="AV26" s="116"/>
      <c r="AW26" s="80"/>
      <c r="AX26" s="80">
        <f t="shared" si="9"/>
        <v>0</v>
      </c>
      <c r="AY26" s="80">
        <f t="shared" si="10"/>
        <v>0</v>
      </c>
    </row>
    <row r="27" spans="1:51" ht="16.149999999999999" customHeight="1" x14ac:dyDescent="0.2">
      <c r="A27" s="58">
        <v>21</v>
      </c>
      <c r="B27" s="59" t="s">
        <v>26</v>
      </c>
      <c r="C27" s="270">
        <f>[2]Base!U27</f>
        <v>0</v>
      </c>
      <c r="D27" s="60">
        <f>'Source Data'!H27</f>
        <v>4964.0768196326962</v>
      </c>
      <c r="E27" s="65">
        <f t="shared" si="11"/>
        <v>0</v>
      </c>
      <c r="F27" s="289"/>
      <c r="G27" s="60">
        <f>'Source Data'!I27</f>
        <v>705.05691404533979</v>
      </c>
      <c r="H27" s="65">
        <f t="shared" si="12"/>
        <v>0</v>
      </c>
      <c r="I27" s="289"/>
      <c r="J27" s="60">
        <f>'Source Data'!J27</f>
        <v>192.28824928509266</v>
      </c>
      <c r="K27" s="65">
        <f t="shared" si="13"/>
        <v>0</v>
      </c>
      <c r="L27" s="289"/>
      <c r="M27" s="60">
        <f>'Source Data'!K27</f>
        <v>4807.2062321273152</v>
      </c>
      <c r="N27" s="65">
        <f t="shared" si="14"/>
        <v>0</v>
      </c>
      <c r="O27" s="289"/>
      <c r="P27" s="60">
        <f>'Source Data'!L27</f>
        <v>1922.8824928509262</v>
      </c>
      <c r="Q27" s="65">
        <f t="shared" si="15"/>
        <v>0</v>
      </c>
      <c r="R27" s="92">
        <v>0</v>
      </c>
      <c r="S27" s="60"/>
      <c r="T27" s="60"/>
      <c r="U27" s="61">
        <f t="shared" si="1"/>
        <v>0</v>
      </c>
      <c r="V27" s="92">
        <f t="shared" si="2"/>
        <v>0</v>
      </c>
      <c r="W27" s="65">
        <f t="shared" si="16"/>
        <v>0</v>
      </c>
      <c r="X27" s="92">
        <f t="shared" si="17"/>
        <v>0</v>
      </c>
      <c r="Y27" s="60"/>
      <c r="Z27" s="92">
        <f t="shared" si="18"/>
        <v>0</v>
      </c>
      <c r="AA27" s="60"/>
      <c r="AB27" s="60">
        <f t="shared" si="19"/>
        <v>0</v>
      </c>
      <c r="AC27" s="92">
        <f t="shared" si="20"/>
        <v>0</v>
      </c>
      <c r="AD27" s="96">
        <f t="shared" si="3"/>
        <v>0</v>
      </c>
      <c r="AE27" s="66">
        <f>'Source Data'!N27</f>
        <v>2521</v>
      </c>
      <c r="AF27" s="89">
        <f t="shared" si="4"/>
        <v>0</v>
      </c>
      <c r="AG27" s="270"/>
      <c r="AH27" s="66">
        <f t="shared" si="21"/>
        <v>0</v>
      </c>
      <c r="AI27" s="270"/>
      <c r="AJ27" s="68">
        <f t="shared" si="5"/>
        <v>0</v>
      </c>
      <c r="AK27" s="67">
        <f t="shared" si="6"/>
        <v>0</v>
      </c>
      <c r="AL27" s="89">
        <f t="shared" si="22"/>
        <v>0</v>
      </c>
      <c r="AM27" s="70">
        <f t="shared" si="23"/>
        <v>0</v>
      </c>
      <c r="AN27" s="89">
        <f t="shared" si="24"/>
        <v>0</v>
      </c>
      <c r="AO27" s="60"/>
      <c r="AP27" s="89">
        <f t="shared" si="25"/>
        <v>0</v>
      </c>
      <c r="AQ27" s="68"/>
      <c r="AR27" s="68">
        <f t="shared" si="26"/>
        <v>0</v>
      </c>
      <c r="AS27" s="89">
        <f t="shared" si="27"/>
        <v>0</v>
      </c>
      <c r="AT27" s="69">
        <f t="shared" si="7"/>
        <v>0</v>
      </c>
      <c r="AU27" s="86">
        <f t="shared" si="8"/>
        <v>0</v>
      </c>
      <c r="AV27" s="116"/>
      <c r="AW27" s="65"/>
      <c r="AX27" s="65">
        <f t="shared" si="9"/>
        <v>0</v>
      </c>
      <c r="AY27" s="65">
        <f t="shared" si="10"/>
        <v>0</v>
      </c>
    </row>
    <row r="28" spans="1:51" ht="16.149999999999999" customHeight="1" x14ac:dyDescent="0.2">
      <c r="A28" s="54">
        <v>22</v>
      </c>
      <c r="B28" s="55" t="s">
        <v>27</v>
      </c>
      <c r="C28" s="271">
        <f>[2]Base!U28</f>
        <v>0</v>
      </c>
      <c r="D28" s="56">
        <f>'Source Data'!H28</f>
        <v>5299.8126353513471</v>
      </c>
      <c r="E28" s="74">
        <f t="shared" si="11"/>
        <v>0</v>
      </c>
      <c r="F28" s="290"/>
      <c r="G28" s="56">
        <f>'Source Data'!I28</f>
        <v>774.29658969861021</v>
      </c>
      <c r="H28" s="74">
        <f t="shared" si="12"/>
        <v>0</v>
      </c>
      <c r="I28" s="290"/>
      <c r="J28" s="56">
        <f>'Source Data'!J28</f>
        <v>211.17179719053001</v>
      </c>
      <c r="K28" s="74">
        <f t="shared" si="13"/>
        <v>0</v>
      </c>
      <c r="L28" s="290"/>
      <c r="M28" s="56">
        <f>'Source Data'!K28</f>
        <v>5279.2949297632513</v>
      </c>
      <c r="N28" s="74">
        <f t="shared" si="14"/>
        <v>0</v>
      </c>
      <c r="O28" s="290"/>
      <c r="P28" s="56">
        <f>'Source Data'!L28</f>
        <v>2111.7179719053006</v>
      </c>
      <c r="Q28" s="74">
        <f t="shared" si="15"/>
        <v>0</v>
      </c>
      <c r="R28" s="93">
        <v>0</v>
      </c>
      <c r="S28" s="56"/>
      <c r="T28" s="56"/>
      <c r="U28" s="57">
        <f t="shared" si="1"/>
        <v>0</v>
      </c>
      <c r="V28" s="93">
        <f t="shared" si="2"/>
        <v>0</v>
      </c>
      <c r="W28" s="74">
        <f t="shared" si="16"/>
        <v>0</v>
      </c>
      <c r="X28" s="93">
        <f t="shared" si="17"/>
        <v>0</v>
      </c>
      <c r="Y28" s="56"/>
      <c r="Z28" s="93">
        <f t="shared" si="18"/>
        <v>0</v>
      </c>
      <c r="AA28" s="56"/>
      <c r="AB28" s="56">
        <f t="shared" si="19"/>
        <v>0</v>
      </c>
      <c r="AC28" s="93">
        <f t="shared" si="20"/>
        <v>0</v>
      </c>
      <c r="AD28" s="97">
        <f t="shared" si="3"/>
        <v>0</v>
      </c>
      <c r="AE28" s="75">
        <f>'Source Data'!N28</f>
        <v>1782</v>
      </c>
      <c r="AF28" s="90">
        <f t="shared" si="4"/>
        <v>0</v>
      </c>
      <c r="AG28" s="271"/>
      <c r="AH28" s="75">
        <f t="shared" si="21"/>
        <v>0</v>
      </c>
      <c r="AI28" s="271"/>
      <c r="AJ28" s="77">
        <f t="shared" si="5"/>
        <v>0</v>
      </c>
      <c r="AK28" s="76">
        <f t="shared" si="6"/>
        <v>0</v>
      </c>
      <c r="AL28" s="90">
        <f t="shared" si="22"/>
        <v>0</v>
      </c>
      <c r="AM28" s="79">
        <f t="shared" si="23"/>
        <v>0</v>
      </c>
      <c r="AN28" s="90">
        <f t="shared" si="24"/>
        <v>0</v>
      </c>
      <c r="AO28" s="56"/>
      <c r="AP28" s="90">
        <f t="shared" si="25"/>
        <v>0</v>
      </c>
      <c r="AQ28" s="77"/>
      <c r="AR28" s="77">
        <f t="shared" si="26"/>
        <v>0</v>
      </c>
      <c r="AS28" s="90">
        <f t="shared" si="27"/>
        <v>0</v>
      </c>
      <c r="AT28" s="78">
        <f t="shared" si="7"/>
        <v>0</v>
      </c>
      <c r="AU28" s="87">
        <f t="shared" si="8"/>
        <v>0</v>
      </c>
      <c r="AV28" s="116"/>
      <c r="AW28" s="74"/>
      <c r="AX28" s="74">
        <f t="shared" si="9"/>
        <v>0</v>
      </c>
      <c r="AY28" s="74">
        <f t="shared" si="10"/>
        <v>0</v>
      </c>
    </row>
    <row r="29" spans="1:51" ht="16.149999999999999" customHeight="1" x14ac:dyDescent="0.2">
      <c r="A29" s="54">
        <v>23</v>
      </c>
      <c r="B29" s="55" t="s">
        <v>28</v>
      </c>
      <c r="C29" s="271">
        <f>[2]Base!U29</f>
        <v>0</v>
      </c>
      <c r="D29" s="56">
        <f>'Source Data'!H29</f>
        <v>4847.3597582819802</v>
      </c>
      <c r="E29" s="74">
        <f t="shared" si="11"/>
        <v>0</v>
      </c>
      <c r="F29" s="290"/>
      <c r="G29" s="56">
        <f>'Source Data'!I29</f>
        <v>643.90858310125191</v>
      </c>
      <c r="H29" s="74">
        <f t="shared" si="12"/>
        <v>0</v>
      </c>
      <c r="I29" s="290"/>
      <c r="J29" s="56">
        <f>'Source Data'!J29</f>
        <v>175.61143175488689</v>
      </c>
      <c r="K29" s="74">
        <f t="shared" si="13"/>
        <v>0</v>
      </c>
      <c r="L29" s="290"/>
      <c r="M29" s="56">
        <f>'Source Data'!K29</f>
        <v>4390.2857938721727</v>
      </c>
      <c r="N29" s="74">
        <f t="shared" si="14"/>
        <v>0</v>
      </c>
      <c r="O29" s="290"/>
      <c r="P29" s="56">
        <f>'Source Data'!L29</f>
        <v>1756.1143175488689</v>
      </c>
      <c r="Q29" s="74">
        <f t="shared" si="15"/>
        <v>0</v>
      </c>
      <c r="R29" s="93">
        <v>0</v>
      </c>
      <c r="S29" s="56"/>
      <c r="T29" s="56"/>
      <c r="U29" s="57">
        <f t="shared" si="1"/>
        <v>0</v>
      </c>
      <c r="V29" s="93">
        <f t="shared" si="2"/>
        <v>0</v>
      </c>
      <c r="W29" s="74">
        <f t="shared" si="16"/>
        <v>0</v>
      </c>
      <c r="X29" s="93">
        <f t="shared" si="17"/>
        <v>0</v>
      </c>
      <c r="Y29" s="56"/>
      <c r="Z29" s="93">
        <f t="shared" si="18"/>
        <v>0</v>
      </c>
      <c r="AA29" s="56"/>
      <c r="AB29" s="56">
        <f t="shared" si="19"/>
        <v>0</v>
      </c>
      <c r="AC29" s="93">
        <f t="shared" si="20"/>
        <v>0</v>
      </c>
      <c r="AD29" s="97">
        <f t="shared" si="3"/>
        <v>0</v>
      </c>
      <c r="AE29" s="75">
        <f>'Source Data'!N29</f>
        <v>3371</v>
      </c>
      <c r="AF29" s="90">
        <f t="shared" si="4"/>
        <v>0</v>
      </c>
      <c r="AG29" s="271"/>
      <c r="AH29" s="75">
        <f t="shared" si="21"/>
        <v>0</v>
      </c>
      <c r="AI29" s="271"/>
      <c r="AJ29" s="77">
        <f t="shared" si="5"/>
        <v>0</v>
      </c>
      <c r="AK29" s="76">
        <f t="shared" si="6"/>
        <v>0</v>
      </c>
      <c r="AL29" s="90">
        <f t="shared" si="22"/>
        <v>0</v>
      </c>
      <c r="AM29" s="79">
        <f t="shared" si="23"/>
        <v>0</v>
      </c>
      <c r="AN29" s="90">
        <f t="shared" si="24"/>
        <v>0</v>
      </c>
      <c r="AO29" s="56"/>
      <c r="AP29" s="90">
        <f t="shared" si="25"/>
        <v>0</v>
      </c>
      <c r="AQ29" s="77"/>
      <c r="AR29" s="77">
        <f t="shared" si="26"/>
        <v>0</v>
      </c>
      <c r="AS29" s="90">
        <f t="shared" si="27"/>
        <v>0</v>
      </c>
      <c r="AT29" s="78">
        <f t="shared" si="7"/>
        <v>0</v>
      </c>
      <c r="AU29" s="87">
        <f t="shared" si="8"/>
        <v>0</v>
      </c>
      <c r="AV29" s="116"/>
      <c r="AW29" s="74"/>
      <c r="AX29" s="74">
        <f t="shared" si="9"/>
        <v>0</v>
      </c>
      <c r="AY29" s="74">
        <f t="shared" si="10"/>
        <v>0</v>
      </c>
    </row>
    <row r="30" spans="1:51" ht="16.149999999999999" customHeight="1" x14ac:dyDescent="0.2">
      <c r="A30" s="54">
        <v>24</v>
      </c>
      <c r="B30" s="55" t="s">
        <v>29</v>
      </c>
      <c r="C30" s="271">
        <f>[2]Base!U30</f>
        <v>0</v>
      </c>
      <c r="D30" s="56">
        <f>'Source Data'!H30</f>
        <v>2376.5026766431456</v>
      </c>
      <c r="E30" s="74">
        <f t="shared" si="11"/>
        <v>0</v>
      </c>
      <c r="F30" s="290"/>
      <c r="G30" s="56">
        <f>'Source Data'!I30</f>
        <v>235.68636722840623</v>
      </c>
      <c r="H30" s="74">
        <f t="shared" si="12"/>
        <v>0</v>
      </c>
      <c r="I30" s="290"/>
      <c r="J30" s="56">
        <f>'Source Data'!J30</f>
        <v>64.278100153201677</v>
      </c>
      <c r="K30" s="74">
        <f t="shared" si="13"/>
        <v>0</v>
      </c>
      <c r="L30" s="290"/>
      <c r="M30" s="56">
        <f>'Source Data'!K30</f>
        <v>1606.9525038300424</v>
      </c>
      <c r="N30" s="74">
        <f t="shared" si="14"/>
        <v>0</v>
      </c>
      <c r="O30" s="290"/>
      <c r="P30" s="56">
        <f>'Source Data'!L30</f>
        <v>642.78100153201683</v>
      </c>
      <c r="Q30" s="74">
        <f t="shared" si="15"/>
        <v>0</v>
      </c>
      <c r="R30" s="93">
        <v>0</v>
      </c>
      <c r="S30" s="56"/>
      <c r="T30" s="56"/>
      <c r="U30" s="57">
        <f t="shared" si="1"/>
        <v>0</v>
      </c>
      <c r="V30" s="93">
        <f t="shared" si="2"/>
        <v>0</v>
      </c>
      <c r="W30" s="74">
        <f t="shared" si="16"/>
        <v>0</v>
      </c>
      <c r="X30" s="93">
        <f t="shared" si="17"/>
        <v>0</v>
      </c>
      <c r="Y30" s="56"/>
      <c r="Z30" s="93">
        <f t="shared" si="18"/>
        <v>0</v>
      </c>
      <c r="AA30" s="56"/>
      <c r="AB30" s="56">
        <f t="shared" si="19"/>
        <v>0</v>
      </c>
      <c r="AC30" s="93">
        <f t="shared" si="20"/>
        <v>0</v>
      </c>
      <c r="AD30" s="97">
        <f t="shared" si="3"/>
        <v>0</v>
      </c>
      <c r="AE30" s="75">
        <f>'Source Data'!N30</f>
        <v>11650</v>
      </c>
      <c r="AF30" s="90">
        <f t="shared" si="4"/>
        <v>0</v>
      </c>
      <c r="AG30" s="271"/>
      <c r="AH30" s="75">
        <f t="shared" si="21"/>
        <v>0</v>
      </c>
      <c r="AI30" s="271"/>
      <c r="AJ30" s="77">
        <f t="shared" si="5"/>
        <v>0</v>
      </c>
      <c r="AK30" s="76">
        <f t="shared" si="6"/>
        <v>0</v>
      </c>
      <c r="AL30" s="90">
        <f t="shared" si="22"/>
        <v>0</v>
      </c>
      <c r="AM30" s="79">
        <f t="shared" si="23"/>
        <v>0</v>
      </c>
      <c r="AN30" s="90">
        <f t="shared" si="24"/>
        <v>0</v>
      </c>
      <c r="AO30" s="56"/>
      <c r="AP30" s="90">
        <f t="shared" si="25"/>
        <v>0</v>
      </c>
      <c r="AQ30" s="77"/>
      <c r="AR30" s="77">
        <f t="shared" si="26"/>
        <v>0</v>
      </c>
      <c r="AS30" s="90">
        <f t="shared" si="27"/>
        <v>0</v>
      </c>
      <c r="AT30" s="78">
        <f t="shared" si="7"/>
        <v>0</v>
      </c>
      <c r="AU30" s="87">
        <f t="shared" si="8"/>
        <v>0</v>
      </c>
      <c r="AV30" s="116"/>
      <c r="AW30" s="74"/>
      <c r="AX30" s="74">
        <f t="shared" si="9"/>
        <v>0</v>
      </c>
      <c r="AY30" s="74">
        <f t="shared" si="10"/>
        <v>0</v>
      </c>
    </row>
    <row r="31" spans="1:51" ht="16.149999999999999" customHeight="1" x14ac:dyDescent="0.2">
      <c r="A31" s="49">
        <v>25</v>
      </c>
      <c r="B31" s="50" t="s">
        <v>30</v>
      </c>
      <c r="C31" s="272">
        <f>[2]Base!U31</f>
        <v>15</v>
      </c>
      <c r="D31" s="51">
        <f>'Source Data'!H31</f>
        <v>4037.466979885065</v>
      </c>
      <c r="E31" s="80">
        <f t="shared" si="11"/>
        <v>60562.004698275974</v>
      </c>
      <c r="F31" s="291"/>
      <c r="G31" s="51">
        <f>'Source Data'!I31</f>
        <v>547.31914183029971</v>
      </c>
      <c r="H31" s="80">
        <f t="shared" si="12"/>
        <v>0</v>
      </c>
      <c r="I31" s="291"/>
      <c r="J31" s="51">
        <f>'Source Data'!J31</f>
        <v>149.268856862809</v>
      </c>
      <c r="K31" s="80">
        <f t="shared" si="13"/>
        <v>0</v>
      </c>
      <c r="L31" s="291"/>
      <c r="M31" s="51">
        <f>'Source Data'!K31</f>
        <v>3731.7214215702247</v>
      </c>
      <c r="N31" s="80">
        <f t="shared" si="14"/>
        <v>0</v>
      </c>
      <c r="O31" s="291"/>
      <c r="P31" s="51">
        <f>'Source Data'!L31</f>
        <v>1492.6885686280898</v>
      </c>
      <c r="Q31" s="80">
        <f t="shared" si="15"/>
        <v>0</v>
      </c>
      <c r="R31" s="94">
        <v>81907</v>
      </c>
      <c r="S31" s="51"/>
      <c r="T31" s="51"/>
      <c r="U31" s="52">
        <f t="shared" si="1"/>
        <v>0</v>
      </c>
      <c r="V31" s="94">
        <f t="shared" si="2"/>
        <v>81907</v>
      </c>
      <c r="W31" s="80">
        <f t="shared" si="16"/>
        <v>-205</v>
      </c>
      <c r="X31" s="94">
        <f t="shared" si="17"/>
        <v>81702</v>
      </c>
      <c r="Y31" s="51"/>
      <c r="Z31" s="94">
        <f t="shared" si="18"/>
        <v>81702</v>
      </c>
      <c r="AA31" s="53"/>
      <c r="AB31" s="51">
        <f t="shared" si="19"/>
        <v>81702</v>
      </c>
      <c r="AC31" s="95">
        <f t="shared" si="20"/>
        <v>6809</v>
      </c>
      <c r="AD31" s="95">
        <f t="shared" si="3"/>
        <v>81702</v>
      </c>
      <c r="AE31" s="71">
        <f>'Source Data'!N31</f>
        <v>4673</v>
      </c>
      <c r="AF31" s="91">
        <f t="shared" si="4"/>
        <v>70095</v>
      </c>
      <c r="AG31" s="272"/>
      <c r="AH31" s="71">
        <f t="shared" si="21"/>
        <v>0</v>
      </c>
      <c r="AI31" s="272"/>
      <c r="AJ31" s="72">
        <f t="shared" si="5"/>
        <v>0</v>
      </c>
      <c r="AK31" s="73">
        <f t="shared" si="6"/>
        <v>0</v>
      </c>
      <c r="AL31" s="91">
        <f t="shared" si="22"/>
        <v>70095</v>
      </c>
      <c r="AM31" s="82">
        <f t="shared" si="23"/>
        <v>-175</v>
      </c>
      <c r="AN31" s="91">
        <f t="shared" si="24"/>
        <v>69920</v>
      </c>
      <c r="AO31" s="51"/>
      <c r="AP31" s="91">
        <f t="shared" si="25"/>
        <v>69920</v>
      </c>
      <c r="AQ31" s="72"/>
      <c r="AR31" s="72">
        <f t="shared" si="26"/>
        <v>69920</v>
      </c>
      <c r="AS31" s="91">
        <f t="shared" si="27"/>
        <v>5827</v>
      </c>
      <c r="AT31" s="81">
        <f t="shared" si="7"/>
        <v>151622</v>
      </c>
      <c r="AU31" s="88">
        <f t="shared" si="8"/>
        <v>12636</v>
      </c>
      <c r="AV31" s="116"/>
      <c r="AW31" s="80"/>
      <c r="AX31" s="80">
        <f t="shared" si="9"/>
        <v>175</v>
      </c>
      <c r="AY31" s="80">
        <f t="shared" si="10"/>
        <v>175</v>
      </c>
    </row>
    <row r="32" spans="1:51" ht="16.149999999999999" customHeight="1" x14ac:dyDescent="0.2">
      <c r="A32" s="58">
        <v>26</v>
      </c>
      <c r="B32" s="59" t="s">
        <v>31</v>
      </c>
      <c r="C32" s="270">
        <f>[2]Base!U32</f>
        <v>0</v>
      </c>
      <c r="D32" s="60">
        <f>'Source Data'!H32</f>
        <v>3766.8356517369007</v>
      </c>
      <c r="E32" s="65">
        <f t="shared" si="11"/>
        <v>0</v>
      </c>
      <c r="F32" s="289"/>
      <c r="G32" s="60">
        <f>'Source Data'!I32</f>
        <v>468.82114429316323</v>
      </c>
      <c r="H32" s="65">
        <f t="shared" si="12"/>
        <v>0</v>
      </c>
      <c r="I32" s="289"/>
      <c r="J32" s="60">
        <f>'Source Data'!J32</f>
        <v>127.8603120799536</v>
      </c>
      <c r="K32" s="65">
        <f t="shared" si="13"/>
        <v>0</v>
      </c>
      <c r="L32" s="289"/>
      <c r="M32" s="60">
        <f>'Source Data'!K32</f>
        <v>3196.5078019988405</v>
      </c>
      <c r="N32" s="65">
        <f t="shared" si="14"/>
        <v>0</v>
      </c>
      <c r="O32" s="289"/>
      <c r="P32" s="60">
        <f>'Source Data'!L32</f>
        <v>1278.6031207995361</v>
      </c>
      <c r="Q32" s="65">
        <f t="shared" si="15"/>
        <v>0</v>
      </c>
      <c r="R32" s="92">
        <v>0</v>
      </c>
      <c r="S32" s="60"/>
      <c r="T32" s="60"/>
      <c r="U32" s="61">
        <f t="shared" si="1"/>
        <v>0</v>
      </c>
      <c r="V32" s="92">
        <f t="shared" si="2"/>
        <v>0</v>
      </c>
      <c r="W32" s="65">
        <f t="shared" si="16"/>
        <v>0</v>
      </c>
      <c r="X32" s="92">
        <f t="shared" si="17"/>
        <v>0</v>
      </c>
      <c r="Y32" s="60"/>
      <c r="Z32" s="92">
        <f t="shared" si="18"/>
        <v>0</v>
      </c>
      <c r="AA32" s="60"/>
      <c r="AB32" s="60">
        <f t="shared" si="19"/>
        <v>0</v>
      </c>
      <c r="AC32" s="92">
        <f t="shared" si="20"/>
        <v>0</v>
      </c>
      <c r="AD32" s="96">
        <f t="shared" si="3"/>
        <v>0</v>
      </c>
      <c r="AE32" s="66">
        <f>'Source Data'!N32</f>
        <v>5304</v>
      </c>
      <c r="AF32" s="89">
        <f t="shared" si="4"/>
        <v>0</v>
      </c>
      <c r="AG32" s="270"/>
      <c r="AH32" s="66">
        <f t="shared" si="21"/>
        <v>0</v>
      </c>
      <c r="AI32" s="270"/>
      <c r="AJ32" s="68">
        <f t="shared" si="5"/>
        <v>0</v>
      </c>
      <c r="AK32" s="67">
        <f t="shared" si="6"/>
        <v>0</v>
      </c>
      <c r="AL32" s="89">
        <f t="shared" si="22"/>
        <v>0</v>
      </c>
      <c r="AM32" s="70">
        <f t="shared" si="23"/>
        <v>0</v>
      </c>
      <c r="AN32" s="89">
        <f t="shared" si="24"/>
        <v>0</v>
      </c>
      <c r="AO32" s="60"/>
      <c r="AP32" s="89">
        <f t="shared" si="25"/>
        <v>0</v>
      </c>
      <c r="AQ32" s="68"/>
      <c r="AR32" s="68">
        <f t="shared" si="26"/>
        <v>0</v>
      </c>
      <c r="AS32" s="89">
        <f t="shared" si="27"/>
        <v>0</v>
      </c>
      <c r="AT32" s="69">
        <f t="shared" si="7"/>
        <v>0</v>
      </c>
      <c r="AU32" s="86">
        <f t="shared" si="8"/>
        <v>0</v>
      </c>
      <c r="AV32" s="116"/>
      <c r="AW32" s="65"/>
      <c r="AX32" s="65">
        <f t="shared" si="9"/>
        <v>0</v>
      </c>
      <c r="AY32" s="65">
        <f t="shared" si="10"/>
        <v>0</v>
      </c>
    </row>
    <row r="33" spans="1:51" ht="16.149999999999999" customHeight="1" x14ac:dyDescent="0.2">
      <c r="A33" s="54">
        <v>27</v>
      </c>
      <c r="B33" s="55" t="s">
        <v>32</v>
      </c>
      <c r="C33" s="271">
        <f>[2]Base!U33</f>
        <v>0</v>
      </c>
      <c r="D33" s="56">
        <f>'Source Data'!H33</f>
        <v>5228.5444628948371</v>
      </c>
      <c r="E33" s="74">
        <f t="shared" si="11"/>
        <v>0</v>
      </c>
      <c r="F33" s="290"/>
      <c r="G33" s="56">
        <f>'Source Data'!I33</f>
        <v>687.4036243637745</v>
      </c>
      <c r="H33" s="74">
        <f t="shared" si="12"/>
        <v>0</v>
      </c>
      <c r="I33" s="290"/>
      <c r="J33" s="56">
        <f>'Source Data'!J33</f>
        <v>187.4737157355749</v>
      </c>
      <c r="K33" s="74">
        <f t="shared" si="13"/>
        <v>0</v>
      </c>
      <c r="L33" s="290"/>
      <c r="M33" s="56">
        <f>'Source Data'!K33</f>
        <v>4686.842893389372</v>
      </c>
      <c r="N33" s="74">
        <f t="shared" si="14"/>
        <v>0</v>
      </c>
      <c r="O33" s="290"/>
      <c r="P33" s="56">
        <f>'Source Data'!L33</f>
        <v>1874.7371573557489</v>
      </c>
      <c r="Q33" s="74">
        <f t="shared" si="15"/>
        <v>0</v>
      </c>
      <c r="R33" s="93">
        <v>0</v>
      </c>
      <c r="S33" s="56"/>
      <c r="T33" s="56"/>
      <c r="U33" s="57">
        <f t="shared" si="1"/>
        <v>0</v>
      </c>
      <c r="V33" s="93">
        <f t="shared" si="2"/>
        <v>0</v>
      </c>
      <c r="W33" s="74">
        <f t="shared" si="16"/>
        <v>0</v>
      </c>
      <c r="X33" s="93">
        <f t="shared" si="17"/>
        <v>0</v>
      </c>
      <c r="Y33" s="56"/>
      <c r="Z33" s="93">
        <f t="shared" si="18"/>
        <v>0</v>
      </c>
      <c r="AA33" s="56"/>
      <c r="AB33" s="56">
        <f t="shared" si="19"/>
        <v>0</v>
      </c>
      <c r="AC33" s="93">
        <f t="shared" si="20"/>
        <v>0</v>
      </c>
      <c r="AD33" s="97">
        <f t="shared" si="3"/>
        <v>0</v>
      </c>
      <c r="AE33" s="75">
        <f>'Source Data'!N33</f>
        <v>3412</v>
      </c>
      <c r="AF33" s="90">
        <f t="shared" si="4"/>
        <v>0</v>
      </c>
      <c r="AG33" s="271"/>
      <c r="AH33" s="75">
        <f t="shared" si="21"/>
        <v>0</v>
      </c>
      <c r="AI33" s="271"/>
      <c r="AJ33" s="77">
        <f t="shared" si="5"/>
        <v>0</v>
      </c>
      <c r="AK33" s="76">
        <f t="shared" si="6"/>
        <v>0</v>
      </c>
      <c r="AL33" s="90">
        <f t="shared" si="22"/>
        <v>0</v>
      </c>
      <c r="AM33" s="79">
        <f t="shared" si="23"/>
        <v>0</v>
      </c>
      <c r="AN33" s="90">
        <f t="shared" si="24"/>
        <v>0</v>
      </c>
      <c r="AO33" s="56"/>
      <c r="AP33" s="90">
        <f t="shared" si="25"/>
        <v>0</v>
      </c>
      <c r="AQ33" s="77"/>
      <c r="AR33" s="77">
        <f t="shared" si="26"/>
        <v>0</v>
      </c>
      <c r="AS33" s="90">
        <f t="shared" si="27"/>
        <v>0</v>
      </c>
      <c r="AT33" s="78">
        <f t="shared" si="7"/>
        <v>0</v>
      </c>
      <c r="AU33" s="87">
        <f t="shared" si="8"/>
        <v>0</v>
      </c>
      <c r="AV33" s="116"/>
      <c r="AW33" s="74"/>
      <c r="AX33" s="74">
        <f t="shared" si="9"/>
        <v>0</v>
      </c>
      <c r="AY33" s="74">
        <f t="shared" si="10"/>
        <v>0</v>
      </c>
    </row>
    <row r="34" spans="1:51" ht="16.149999999999999" customHeight="1" x14ac:dyDescent="0.2">
      <c r="A34" s="54">
        <v>28</v>
      </c>
      <c r="B34" s="55" t="s">
        <v>33</v>
      </c>
      <c r="C34" s="271">
        <f>[2]Base!U34</f>
        <v>0</v>
      </c>
      <c r="D34" s="56">
        <f>'Source Data'!H34</f>
        <v>3407.9343597999155</v>
      </c>
      <c r="E34" s="74">
        <f t="shared" si="11"/>
        <v>0</v>
      </c>
      <c r="F34" s="290"/>
      <c r="G34" s="56">
        <f>'Source Data'!I34</f>
        <v>466.65190378503735</v>
      </c>
      <c r="H34" s="74">
        <f t="shared" si="12"/>
        <v>0</v>
      </c>
      <c r="I34" s="290"/>
      <c r="J34" s="56">
        <f>'Source Data'!J34</f>
        <v>127.26870103228291</v>
      </c>
      <c r="K34" s="74">
        <f t="shared" si="13"/>
        <v>0</v>
      </c>
      <c r="L34" s="290"/>
      <c r="M34" s="56">
        <f>'Source Data'!K34</f>
        <v>3181.7175258070724</v>
      </c>
      <c r="N34" s="74">
        <f t="shared" si="14"/>
        <v>0</v>
      </c>
      <c r="O34" s="290"/>
      <c r="P34" s="56">
        <f>'Source Data'!L34</f>
        <v>1272.6870103228293</v>
      </c>
      <c r="Q34" s="74">
        <f t="shared" si="15"/>
        <v>0</v>
      </c>
      <c r="R34" s="93">
        <v>0</v>
      </c>
      <c r="S34" s="56"/>
      <c r="T34" s="56"/>
      <c r="U34" s="57">
        <f t="shared" si="1"/>
        <v>0</v>
      </c>
      <c r="V34" s="93">
        <f t="shared" si="2"/>
        <v>0</v>
      </c>
      <c r="W34" s="74">
        <f t="shared" si="16"/>
        <v>0</v>
      </c>
      <c r="X34" s="93">
        <f t="shared" si="17"/>
        <v>0</v>
      </c>
      <c r="Y34" s="56"/>
      <c r="Z34" s="93">
        <f t="shared" si="18"/>
        <v>0</v>
      </c>
      <c r="AA34" s="56"/>
      <c r="AB34" s="56">
        <f t="shared" si="19"/>
        <v>0</v>
      </c>
      <c r="AC34" s="93">
        <f t="shared" si="20"/>
        <v>0</v>
      </c>
      <c r="AD34" s="97">
        <f t="shared" si="3"/>
        <v>0</v>
      </c>
      <c r="AE34" s="75">
        <f>'Source Data'!N34</f>
        <v>5598</v>
      </c>
      <c r="AF34" s="90">
        <f t="shared" si="4"/>
        <v>0</v>
      </c>
      <c r="AG34" s="271"/>
      <c r="AH34" s="75">
        <f t="shared" si="21"/>
        <v>0</v>
      </c>
      <c r="AI34" s="271"/>
      <c r="AJ34" s="77">
        <f t="shared" si="5"/>
        <v>0</v>
      </c>
      <c r="AK34" s="76">
        <f t="shared" si="6"/>
        <v>0</v>
      </c>
      <c r="AL34" s="90">
        <f t="shared" si="22"/>
        <v>0</v>
      </c>
      <c r="AM34" s="79">
        <f t="shared" si="23"/>
        <v>0</v>
      </c>
      <c r="AN34" s="90">
        <f t="shared" si="24"/>
        <v>0</v>
      </c>
      <c r="AO34" s="56"/>
      <c r="AP34" s="90">
        <f t="shared" si="25"/>
        <v>0</v>
      </c>
      <c r="AQ34" s="77"/>
      <c r="AR34" s="77">
        <f t="shared" si="26"/>
        <v>0</v>
      </c>
      <c r="AS34" s="90">
        <f t="shared" si="27"/>
        <v>0</v>
      </c>
      <c r="AT34" s="78">
        <f t="shared" si="7"/>
        <v>0</v>
      </c>
      <c r="AU34" s="87">
        <f t="shared" si="8"/>
        <v>0</v>
      </c>
      <c r="AV34" s="116"/>
      <c r="AW34" s="74"/>
      <c r="AX34" s="74">
        <f t="shared" si="9"/>
        <v>0</v>
      </c>
      <c r="AY34" s="74">
        <f t="shared" si="10"/>
        <v>0</v>
      </c>
    </row>
    <row r="35" spans="1:51" ht="16.149999999999999" customHeight="1" x14ac:dyDescent="0.2">
      <c r="A35" s="54">
        <v>29</v>
      </c>
      <c r="B35" s="55" t="s">
        <v>34</v>
      </c>
      <c r="C35" s="271">
        <f>[2]Base!U35</f>
        <v>0</v>
      </c>
      <c r="D35" s="56">
        <f>'Source Data'!H35</f>
        <v>4119.4752527522951</v>
      </c>
      <c r="E35" s="74">
        <f t="shared" si="11"/>
        <v>0</v>
      </c>
      <c r="F35" s="290"/>
      <c r="G35" s="56">
        <f>'Source Data'!I35</f>
        <v>554.9726016103474</v>
      </c>
      <c r="H35" s="74">
        <f t="shared" si="12"/>
        <v>0</v>
      </c>
      <c r="I35" s="290"/>
      <c r="J35" s="56">
        <f>'Source Data'!J35</f>
        <v>151.35616407554929</v>
      </c>
      <c r="K35" s="74">
        <f t="shared" si="13"/>
        <v>0</v>
      </c>
      <c r="L35" s="290"/>
      <c r="M35" s="56">
        <f>'Source Data'!K35</f>
        <v>3783.9041018887328</v>
      </c>
      <c r="N35" s="74">
        <f t="shared" si="14"/>
        <v>0</v>
      </c>
      <c r="O35" s="290"/>
      <c r="P35" s="56">
        <f>'Source Data'!L35</f>
        <v>1513.5616407554928</v>
      </c>
      <c r="Q35" s="74">
        <f t="shared" si="15"/>
        <v>0</v>
      </c>
      <c r="R35" s="93">
        <v>0</v>
      </c>
      <c r="S35" s="56"/>
      <c r="T35" s="56"/>
      <c r="U35" s="57">
        <f t="shared" si="1"/>
        <v>0</v>
      </c>
      <c r="V35" s="93">
        <f t="shared" si="2"/>
        <v>0</v>
      </c>
      <c r="W35" s="74">
        <f t="shared" si="16"/>
        <v>0</v>
      </c>
      <c r="X35" s="93">
        <f t="shared" si="17"/>
        <v>0</v>
      </c>
      <c r="Y35" s="56"/>
      <c r="Z35" s="93">
        <f t="shared" si="18"/>
        <v>0</v>
      </c>
      <c r="AA35" s="56"/>
      <c r="AB35" s="56">
        <f t="shared" si="19"/>
        <v>0</v>
      </c>
      <c r="AC35" s="93">
        <f t="shared" si="20"/>
        <v>0</v>
      </c>
      <c r="AD35" s="97">
        <f t="shared" si="3"/>
        <v>0</v>
      </c>
      <c r="AE35" s="75">
        <f>'Source Data'!N35</f>
        <v>4860</v>
      </c>
      <c r="AF35" s="90">
        <f t="shared" si="4"/>
        <v>0</v>
      </c>
      <c r="AG35" s="271"/>
      <c r="AH35" s="75">
        <f t="shared" si="21"/>
        <v>0</v>
      </c>
      <c r="AI35" s="271"/>
      <c r="AJ35" s="77">
        <f t="shared" si="5"/>
        <v>0</v>
      </c>
      <c r="AK35" s="76">
        <f t="shared" si="6"/>
        <v>0</v>
      </c>
      <c r="AL35" s="90">
        <f t="shared" si="22"/>
        <v>0</v>
      </c>
      <c r="AM35" s="79">
        <f t="shared" si="23"/>
        <v>0</v>
      </c>
      <c r="AN35" s="90">
        <f t="shared" si="24"/>
        <v>0</v>
      </c>
      <c r="AO35" s="56"/>
      <c r="AP35" s="90">
        <f t="shared" si="25"/>
        <v>0</v>
      </c>
      <c r="AQ35" s="77"/>
      <c r="AR35" s="77">
        <f t="shared" si="26"/>
        <v>0</v>
      </c>
      <c r="AS35" s="90">
        <f t="shared" si="27"/>
        <v>0</v>
      </c>
      <c r="AT35" s="78">
        <f t="shared" si="7"/>
        <v>0</v>
      </c>
      <c r="AU35" s="87">
        <f t="shared" si="8"/>
        <v>0</v>
      </c>
      <c r="AV35" s="116"/>
      <c r="AW35" s="74"/>
      <c r="AX35" s="74">
        <f t="shared" si="9"/>
        <v>0</v>
      </c>
      <c r="AY35" s="74">
        <f t="shared" si="10"/>
        <v>0</v>
      </c>
    </row>
    <row r="36" spans="1:51" ht="16.149999999999999" customHeight="1" x14ac:dyDescent="0.2">
      <c r="A36" s="49">
        <v>30</v>
      </c>
      <c r="B36" s="50" t="s">
        <v>35</v>
      </c>
      <c r="C36" s="272">
        <f>[2]Base!U36</f>
        <v>0</v>
      </c>
      <c r="D36" s="51">
        <f>'Source Data'!H36</f>
        <v>5413.9637107951485</v>
      </c>
      <c r="E36" s="80">
        <f t="shared" si="11"/>
        <v>0</v>
      </c>
      <c r="F36" s="291"/>
      <c r="G36" s="51">
        <f>'Source Data'!I36</f>
        <v>702.2116679130869</v>
      </c>
      <c r="H36" s="80">
        <f t="shared" si="12"/>
        <v>0</v>
      </c>
      <c r="I36" s="291"/>
      <c r="J36" s="51">
        <f>'Source Data'!J36</f>
        <v>191.51227306720551</v>
      </c>
      <c r="K36" s="80">
        <f t="shared" si="13"/>
        <v>0</v>
      </c>
      <c r="L36" s="291"/>
      <c r="M36" s="51">
        <f>'Source Data'!K36</f>
        <v>4787.8068266801383</v>
      </c>
      <c r="N36" s="80">
        <f t="shared" si="14"/>
        <v>0</v>
      </c>
      <c r="O36" s="291"/>
      <c r="P36" s="51">
        <f>'Source Data'!L36</f>
        <v>1915.1227306720555</v>
      </c>
      <c r="Q36" s="80">
        <f t="shared" si="15"/>
        <v>0</v>
      </c>
      <c r="R36" s="94">
        <v>0</v>
      </c>
      <c r="S36" s="51"/>
      <c r="T36" s="51"/>
      <c r="U36" s="52">
        <f t="shared" si="1"/>
        <v>0</v>
      </c>
      <c r="V36" s="94">
        <f t="shared" si="2"/>
        <v>0</v>
      </c>
      <c r="W36" s="80">
        <f t="shared" si="16"/>
        <v>0</v>
      </c>
      <c r="X36" s="94">
        <f t="shared" si="17"/>
        <v>0</v>
      </c>
      <c r="Y36" s="51"/>
      <c r="Z36" s="94">
        <f t="shared" si="18"/>
        <v>0</v>
      </c>
      <c r="AA36" s="53"/>
      <c r="AB36" s="51">
        <f t="shared" si="19"/>
        <v>0</v>
      </c>
      <c r="AC36" s="95">
        <f t="shared" si="20"/>
        <v>0</v>
      </c>
      <c r="AD36" s="95">
        <f t="shared" si="3"/>
        <v>0</v>
      </c>
      <c r="AE36" s="71">
        <f>'Source Data'!N36</f>
        <v>3884</v>
      </c>
      <c r="AF36" s="91">
        <f t="shared" si="4"/>
        <v>0</v>
      </c>
      <c r="AG36" s="272"/>
      <c r="AH36" s="71">
        <f t="shared" si="21"/>
        <v>0</v>
      </c>
      <c r="AI36" s="272"/>
      <c r="AJ36" s="72">
        <f t="shared" si="5"/>
        <v>0</v>
      </c>
      <c r="AK36" s="73">
        <f t="shared" si="6"/>
        <v>0</v>
      </c>
      <c r="AL36" s="91">
        <f t="shared" si="22"/>
        <v>0</v>
      </c>
      <c r="AM36" s="82">
        <f t="shared" si="23"/>
        <v>0</v>
      </c>
      <c r="AN36" s="91">
        <f t="shared" si="24"/>
        <v>0</v>
      </c>
      <c r="AO36" s="51"/>
      <c r="AP36" s="91">
        <f t="shared" si="25"/>
        <v>0</v>
      </c>
      <c r="AQ36" s="72"/>
      <c r="AR36" s="72">
        <f t="shared" si="26"/>
        <v>0</v>
      </c>
      <c r="AS36" s="91">
        <f t="shared" si="27"/>
        <v>0</v>
      </c>
      <c r="AT36" s="81">
        <f t="shared" si="7"/>
        <v>0</v>
      </c>
      <c r="AU36" s="88">
        <f t="shared" si="8"/>
        <v>0</v>
      </c>
      <c r="AV36" s="116"/>
      <c r="AW36" s="80"/>
      <c r="AX36" s="80">
        <f t="shared" si="9"/>
        <v>0</v>
      </c>
      <c r="AY36" s="80">
        <f t="shared" si="10"/>
        <v>0</v>
      </c>
    </row>
    <row r="37" spans="1:51" ht="16.149999999999999" customHeight="1" x14ac:dyDescent="0.2">
      <c r="A37" s="58">
        <v>31</v>
      </c>
      <c r="B37" s="59" t="s">
        <v>36</v>
      </c>
      <c r="C37" s="270">
        <f>[2]Base!U37</f>
        <v>268</v>
      </c>
      <c r="D37" s="60">
        <f>'Source Data'!H37</f>
        <v>3796.0097351340864</v>
      </c>
      <c r="E37" s="65">
        <f t="shared" si="11"/>
        <v>1017330.6090159352</v>
      </c>
      <c r="F37" s="289"/>
      <c r="G37" s="60">
        <f>'Source Data'!I37</f>
        <v>524.75657375911442</v>
      </c>
      <c r="H37" s="65">
        <f t="shared" si="12"/>
        <v>0</v>
      </c>
      <c r="I37" s="289"/>
      <c r="J37" s="60">
        <f>'Source Data'!J37</f>
        <v>143.11542920703121</v>
      </c>
      <c r="K37" s="65">
        <f t="shared" si="13"/>
        <v>0</v>
      </c>
      <c r="L37" s="289"/>
      <c r="M37" s="60">
        <f>'Source Data'!K37</f>
        <v>3577.8857301757807</v>
      </c>
      <c r="N37" s="65">
        <f t="shared" si="14"/>
        <v>0</v>
      </c>
      <c r="O37" s="289"/>
      <c r="P37" s="60">
        <f>'Source Data'!L37</f>
        <v>1431.1542920703123</v>
      </c>
      <c r="Q37" s="65">
        <f t="shared" si="15"/>
        <v>0</v>
      </c>
      <c r="R37" s="92">
        <v>1271885</v>
      </c>
      <c r="S37" s="60"/>
      <c r="T37" s="60"/>
      <c r="U37" s="61">
        <f t="shared" si="1"/>
        <v>0</v>
      </c>
      <c r="V37" s="92">
        <f t="shared" si="2"/>
        <v>1271885</v>
      </c>
      <c r="W37" s="65">
        <f t="shared" si="16"/>
        <v>-3180</v>
      </c>
      <c r="X37" s="92">
        <f t="shared" si="17"/>
        <v>1268705</v>
      </c>
      <c r="Y37" s="60"/>
      <c r="Z37" s="92">
        <f t="shared" si="18"/>
        <v>1268705</v>
      </c>
      <c r="AA37" s="60"/>
      <c r="AB37" s="60">
        <f t="shared" si="19"/>
        <v>1268705</v>
      </c>
      <c r="AC37" s="92">
        <f t="shared" si="20"/>
        <v>105725</v>
      </c>
      <c r="AD37" s="96">
        <f t="shared" si="3"/>
        <v>1268705</v>
      </c>
      <c r="AE37" s="66">
        <f>'Source Data'!N37</f>
        <v>5567</v>
      </c>
      <c r="AF37" s="89">
        <f t="shared" si="4"/>
        <v>1491956</v>
      </c>
      <c r="AG37" s="270"/>
      <c r="AH37" s="66">
        <f t="shared" si="21"/>
        <v>0</v>
      </c>
      <c r="AI37" s="270"/>
      <c r="AJ37" s="68">
        <f t="shared" si="5"/>
        <v>0</v>
      </c>
      <c r="AK37" s="67">
        <f t="shared" si="6"/>
        <v>0</v>
      </c>
      <c r="AL37" s="89">
        <f t="shared" si="22"/>
        <v>1491956</v>
      </c>
      <c r="AM37" s="70">
        <f t="shared" si="23"/>
        <v>-3730</v>
      </c>
      <c r="AN37" s="89">
        <f t="shared" si="24"/>
        <v>1488226</v>
      </c>
      <c r="AO37" s="60"/>
      <c r="AP37" s="89">
        <f t="shared" si="25"/>
        <v>1488226</v>
      </c>
      <c r="AQ37" s="68"/>
      <c r="AR37" s="68">
        <f t="shared" si="26"/>
        <v>1488226</v>
      </c>
      <c r="AS37" s="89">
        <f t="shared" si="27"/>
        <v>124019</v>
      </c>
      <c r="AT37" s="69">
        <f t="shared" si="7"/>
        <v>2756931</v>
      </c>
      <c r="AU37" s="86">
        <f t="shared" si="8"/>
        <v>229744</v>
      </c>
      <c r="AV37" s="116"/>
      <c r="AW37" s="65"/>
      <c r="AX37" s="65">
        <f t="shared" si="9"/>
        <v>3730</v>
      </c>
      <c r="AY37" s="65">
        <f t="shared" si="10"/>
        <v>3730</v>
      </c>
    </row>
    <row r="38" spans="1:51" ht="16.149999999999999" customHeight="1" x14ac:dyDescent="0.2">
      <c r="A38" s="54">
        <v>32</v>
      </c>
      <c r="B38" s="55" t="s">
        <v>37</v>
      </c>
      <c r="C38" s="271">
        <f>[2]Base!U38</f>
        <v>0</v>
      </c>
      <c r="D38" s="56">
        <f>'Source Data'!H38</f>
        <v>5211.085155744553</v>
      </c>
      <c r="E38" s="74">
        <f t="shared" si="11"/>
        <v>0</v>
      </c>
      <c r="F38" s="290"/>
      <c r="G38" s="56">
        <f>'Source Data'!I38</f>
        <v>712.66638210557119</v>
      </c>
      <c r="H38" s="74">
        <f t="shared" si="12"/>
        <v>0</v>
      </c>
      <c r="I38" s="290"/>
      <c r="J38" s="56">
        <f>'Source Data'!J38</f>
        <v>194.36355875606483</v>
      </c>
      <c r="K38" s="74">
        <f t="shared" si="13"/>
        <v>0</v>
      </c>
      <c r="L38" s="290"/>
      <c r="M38" s="56">
        <f>'Source Data'!K38</f>
        <v>4859.0889689016212</v>
      </c>
      <c r="N38" s="74">
        <f t="shared" si="14"/>
        <v>0</v>
      </c>
      <c r="O38" s="290"/>
      <c r="P38" s="56">
        <f>'Source Data'!L38</f>
        <v>1943.6355875606487</v>
      </c>
      <c r="Q38" s="74">
        <f t="shared" si="15"/>
        <v>0</v>
      </c>
      <c r="R38" s="93">
        <v>0</v>
      </c>
      <c r="S38" s="56"/>
      <c r="T38" s="56"/>
      <c r="U38" s="57">
        <f t="shared" si="1"/>
        <v>0</v>
      </c>
      <c r="V38" s="93">
        <f t="shared" si="2"/>
        <v>0</v>
      </c>
      <c r="W38" s="74">
        <f t="shared" si="16"/>
        <v>0</v>
      </c>
      <c r="X38" s="93">
        <f t="shared" si="17"/>
        <v>0</v>
      </c>
      <c r="Y38" s="56"/>
      <c r="Z38" s="93">
        <f t="shared" si="18"/>
        <v>0</v>
      </c>
      <c r="AA38" s="56"/>
      <c r="AB38" s="56">
        <f t="shared" si="19"/>
        <v>0</v>
      </c>
      <c r="AC38" s="93">
        <f t="shared" si="20"/>
        <v>0</v>
      </c>
      <c r="AD38" s="97">
        <f t="shared" si="3"/>
        <v>0</v>
      </c>
      <c r="AE38" s="75">
        <f>'Source Data'!N38</f>
        <v>2649</v>
      </c>
      <c r="AF38" s="90">
        <f t="shared" si="4"/>
        <v>0</v>
      </c>
      <c r="AG38" s="271"/>
      <c r="AH38" s="75">
        <f t="shared" si="21"/>
        <v>0</v>
      </c>
      <c r="AI38" s="271"/>
      <c r="AJ38" s="77">
        <f t="shared" si="5"/>
        <v>0</v>
      </c>
      <c r="AK38" s="76">
        <f t="shared" si="6"/>
        <v>0</v>
      </c>
      <c r="AL38" s="90">
        <f t="shared" si="22"/>
        <v>0</v>
      </c>
      <c r="AM38" s="79">
        <f t="shared" si="23"/>
        <v>0</v>
      </c>
      <c r="AN38" s="90">
        <f t="shared" si="24"/>
        <v>0</v>
      </c>
      <c r="AO38" s="56"/>
      <c r="AP38" s="90">
        <f t="shared" si="25"/>
        <v>0</v>
      </c>
      <c r="AQ38" s="77"/>
      <c r="AR38" s="77">
        <f t="shared" si="26"/>
        <v>0</v>
      </c>
      <c r="AS38" s="90">
        <f t="shared" si="27"/>
        <v>0</v>
      </c>
      <c r="AT38" s="78">
        <f t="shared" si="7"/>
        <v>0</v>
      </c>
      <c r="AU38" s="87">
        <f t="shared" si="8"/>
        <v>0</v>
      </c>
      <c r="AV38" s="116"/>
      <c r="AW38" s="74"/>
      <c r="AX38" s="74">
        <f t="shared" si="9"/>
        <v>0</v>
      </c>
      <c r="AY38" s="74">
        <f t="shared" si="10"/>
        <v>0</v>
      </c>
    </row>
    <row r="39" spans="1:51" ht="16.149999999999999" customHeight="1" x14ac:dyDescent="0.2">
      <c r="A39" s="54">
        <v>33</v>
      </c>
      <c r="B39" s="55" t="s">
        <v>38</v>
      </c>
      <c r="C39" s="271">
        <f>[2]Base!U39</f>
        <v>0</v>
      </c>
      <c r="D39" s="56">
        <f>'Source Data'!H39</f>
        <v>4700.4408318694122</v>
      </c>
      <c r="E39" s="74">
        <f t="shared" si="11"/>
        <v>0</v>
      </c>
      <c r="F39" s="290"/>
      <c r="G39" s="56">
        <f>'Source Data'!I39</f>
        <v>624.84576931264041</v>
      </c>
      <c r="H39" s="74">
        <f t="shared" si="12"/>
        <v>0</v>
      </c>
      <c r="I39" s="290"/>
      <c r="J39" s="56">
        <f>'Source Data'!J39</f>
        <v>170.41248253981104</v>
      </c>
      <c r="K39" s="74">
        <f t="shared" si="13"/>
        <v>0</v>
      </c>
      <c r="L39" s="290"/>
      <c r="M39" s="56">
        <f>'Source Data'!K39</f>
        <v>4260.3120634952766</v>
      </c>
      <c r="N39" s="74">
        <f t="shared" si="14"/>
        <v>0</v>
      </c>
      <c r="O39" s="290"/>
      <c r="P39" s="56">
        <f>'Source Data'!L39</f>
        <v>1704.1248253981105</v>
      </c>
      <c r="Q39" s="74">
        <f t="shared" si="15"/>
        <v>0</v>
      </c>
      <c r="R39" s="93">
        <v>0</v>
      </c>
      <c r="S39" s="56"/>
      <c r="T39" s="56"/>
      <c r="U39" s="57">
        <f t="shared" ref="U39:U70" si="28">S39+T39</f>
        <v>0</v>
      </c>
      <c r="V39" s="93">
        <f t="shared" si="2"/>
        <v>0</v>
      </c>
      <c r="W39" s="74">
        <f t="shared" si="16"/>
        <v>0</v>
      </c>
      <c r="X39" s="93">
        <f t="shared" si="17"/>
        <v>0</v>
      </c>
      <c r="Y39" s="56"/>
      <c r="Z39" s="93">
        <f t="shared" si="18"/>
        <v>0</v>
      </c>
      <c r="AA39" s="56"/>
      <c r="AB39" s="56">
        <f t="shared" si="19"/>
        <v>0</v>
      </c>
      <c r="AC39" s="93">
        <f t="shared" si="20"/>
        <v>0</v>
      </c>
      <c r="AD39" s="97">
        <f t="shared" ref="AD39:AD75" si="29">Z39</f>
        <v>0</v>
      </c>
      <c r="AE39" s="75">
        <f>'Source Data'!N39</f>
        <v>3419</v>
      </c>
      <c r="AF39" s="90">
        <f t="shared" ref="AF39:AF70" si="30">C39*AE39</f>
        <v>0</v>
      </c>
      <c r="AG39" s="271"/>
      <c r="AH39" s="75">
        <f t="shared" si="21"/>
        <v>0</v>
      </c>
      <c r="AI39" s="271"/>
      <c r="AJ39" s="77">
        <f t="shared" ref="AJ39:AJ70" si="31">AE39*AI39*0.5</f>
        <v>0</v>
      </c>
      <c r="AK39" s="76">
        <f t="shared" ref="AK39:AK70" si="32">AH39+AJ39</f>
        <v>0</v>
      </c>
      <c r="AL39" s="90">
        <f t="shared" si="22"/>
        <v>0</v>
      </c>
      <c r="AM39" s="79">
        <f t="shared" si="23"/>
        <v>0</v>
      </c>
      <c r="AN39" s="90">
        <f t="shared" si="24"/>
        <v>0</v>
      </c>
      <c r="AO39" s="56"/>
      <c r="AP39" s="90">
        <f t="shared" si="25"/>
        <v>0</v>
      </c>
      <c r="AQ39" s="77"/>
      <c r="AR39" s="77">
        <f t="shared" si="26"/>
        <v>0</v>
      </c>
      <c r="AS39" s="90">
        <f t="shared" si="27"/>
        <v>0</v>
      </c>
      <c r="AT39" s="78">
        <f t="shared" si="7"/>
        <v>0</v>
      </c>
      <c r="AU39" s="87">
        <f t="shared" si="8"/>
        <v>0</v>
      </c>
      <c r="AV39" s="116"/>
      <c r="AW39" s="74"/>
      <c r="AX39" s="74">
        <f t="shared" ref="AX39:AX75" si="33">-AM39</f>
        <v>0</v>
      </c>
      <c r="AY39" s="74">
        <f t="shared" ref="AY39:AY70" si="34">AX39-AW39</f>
        <v>0</v>
      </c>
    </row>
    <row r="40" spans="1:51" ht="16.149999999999999" customHeight="1" x14ac:dyDescent="0.2">
      <c r="A40" s="54">
        <v>34</v>
      </c>
      <c r="B40" s="55" t="s">
        <v>39</v>
      </c>
      <c r="C40" s="271">
        <f>[2]Base!U40</f>
        <v>0</v>
      </c>
      <c r="D40" s="56">
        <f>'Source Data'!H40</f>
        <v>5203.4516530730671</v>
      </c>
      <c r="E40" s="74">
        <f t="shared" si="11"/>
        <v>0</v>
      </c>
      <c r="F40" s="290"/>
      <c r="G40" s="56">
        <f>'Source Data'!I40</f>
        <v>693.972191189574</v>
      </c>
      <c r="H40" s="74">
        <f t="shared" si="12"/>
        <v>0</v>
      </c>
      <c r="I40" s="290"/>
      <c r="J40" s="56">
        <f>'Source Data'!J40</f>
        <v>189.26514305170204</v>
      </c>
      <c r="K40" s="74">
        <f t="shared" si="13"/>
        <v>0</v>
      </c>
      <c r="L40" s="290"/>
      <c r="M40" s="56">
        <f>'Source Data'!K40</f>
        <v>4731.62857629255</v>
      </c>
      <c r="N40" s="74">
        <f t="shared" si="14"/>
        <v>0</v>
      </c>
      <c r="O40" s="290"/>
      <c r="P40" s="56">
        <f>'Source Data'!L40</f>
        <v>1892.6514305170203</v>
      </c>
      <c r="Q40" s="74">
        <f t="shared" si="15"/>
        <v>0</v>
      </c>
      <c r="R40" s="93">
        <v>0</v>
      </c>
      <c r="S40" s="56"/>
      <c r="T40" s="56"/>
      <c r="U40" s="57">
        <f t="shared" si="28"/>
        <v>0</v>
      </c>
      <c r="V40" s="93">
        <f t="shared" si="2"/>
        <v>0</v>
      </c>
      <c r="W40" s="74">
        <f t="shared" si="16"/>
        <v>0</v>
      </c>
      <c r="X40" s="93">
        <f t="shared" si="17"/>
        <v>0</v>
      </c>
      <c r="Y40" s="56"/>
      <c r="Z40" s="93">
        <f t="shared" si="18"/>
        <v>0</v>
      </c>
      <c r="AA40" s="56"/>
      <c r="AB40" s="56">
        <f t="shared" si="19"/>
        <v>0</v>
      </c>
      <c r="AC40" s="93">
        <f t="shared" si="20"/>
        <v>0</v>
      </c>
      <c r="AD40" s="97">
        <f t="shared" si="29"/>
        <v>0</v>
      </c>
      <c r="AE40" s="75">
        <f>'Source Data'!N40</f>
        <v>1894</v>
      </c>
      <c r="AF40" s="90">
        <f t="shared" si="30"/>
        <v>0</v>
      </c>
      <c r="AG40" s="271"/>
      <c r="AH40" s="75">
        <f t="shared" si="21"/>
        <v>0</v>
      </c>
      <c r="AI40" s="271"/>
      <c r="AJ40" s="77">
        <f t="shared" si="31"/>
        <v>0</v>
      </c>
      <c r="AK40" s="76">
        <f t="shared" si="32"/>
        <v>0</v>
      </c>
      <c r="AL40" s="90">
        <f t="shared" si="22"/>
        <v>0</v>
      </c>
      <c r="AM40" s="79">
        <f t="shared" si="23"/>
        <v>0</v>
      </c>
      <c r="AN40" s="90">
        <f t="shared" si="24"/>
        <v>0</v>
      </c>
      <c r="AO40" s="56"/>
      <c r="AP40" s="90">
        <f t="shared" si="25"/>
        <v>0</v>
      </c>
      <c r="AQ40" s="77"/>
      <c r="AR40" s="77">
        <f t="shared" si="26"/>
        <v>0</v>
      </c>
      <c r="AS40" s="90">
        <f t="shared" si="27"/>
        <v>0</v>
      </c>
      <c r="AT40" s="78">
        <f t="shared" si="7"/>
        <v>0</v>
      </c>
      <c r="AU40" s="87">
        <f t="shared" si="8"/>
        <v>0</v>
      </c>
      <c r="AV40" s="116"/>
      <c r="AW40" s="74"/>
      <c r="AX40" s="74">
        <f t="shared" si="33"/>
        <v>0</v>
      </c>
      <c r="AY40" s="74">
        <f t="shared" si="34"/>
        <v>0</v>
      </c>
    </row>
    <row r="41" spans="1:51" ht="16.149999999999999" customHeight="1" x14ac:dyDescent="0.2">
      <c r="A41" s="49">
        <v>35</v>
      </c>
      <c r="B41" s="50" t="s">
        <v>40</v>
      </c>
      <c r="C41" s="272">
        <f>[2]Base!U41</f>
        <v>0</v>
      </c>
      <c r="D41" s="51">
        <f>'Source Data'!H41</f>
        <v>4357.2318016845329</v>
      </c>
      <c r="E41" s="80">
        <f t="shared" si="11"/>
        <v>0</v>
      </c>
      <c r="F41" s="291"/>
      <c r="G41" s="51">
        <f>'Source Data'!I41</f>
        <v>608.37683053992896</v>
      </c>
      <c r="H41" s="80">
        <f t="shared" si="12"/>
        <v>0</v>
      </c>
      <c r="I41" s="291"/>
      <c r="J41" s="51">
        <f>'Source Data'!J41</f>
        <v>165.92095378361697</v>
      </c>
      <c r="K41" s="80">
        <f t="shared" si="13"/>
        <v>0</v>
      </c>
      <c r="L41" s="291"/>
      <c r="M41" s="51">
        <f>'Source Data'!K41</f>
        <v>4148.0238445904242</v>
      </c>
      <c r="N41" s="80">
        <f t="shared" si="14"/>
        <v>0</v>
      </c>
      <c r="O41" s="291"/>
      <c r="P41" s="51">
        <f>'Source Data'!L41</f>
        <v>1659.2095378361696</v>
      </c>
      <c r="Q41" s="80">
        <f t="shared" si="15"/>
        <v>0</v>
      </c>
      <c r="R41" s="94">
        <v>0</v>
      </c>
      <c r="S41" s="51"/>
      <c r="T41" s="51"/>
      <c r="U41" s="52">
        <f t="shared" si="28"/>
        <v>0</v>
      </c>
      <c r="V41" s="94">
        <f t="shared" si="2"/>
        <v>0</v>
      </c>
      <c r="W41" s="80">
        <f t="shared" si="16"/>
        <v>0</v>
      </c>
      <c r="X41" s="94">
        <f t="shared" si="17"/>
        <v>0</v>
      </c>
      <c r="Y41" s="51"/>
      <c r="Z41" s="94">
        <f t="shared" si="18"/>
        <v>0</v>
      </c>
      <c r="AA41" s="53"/>
      <c r="AB41" s="51">
        <f t="shared" si="19"/>
        <v>0</v>
      </c>
      <c r="AC41" s="95">
        <f t="shared" si="20"/>
        <v>0</v>
      </c>
      <c r="AD41" s="95">
        <f t="shared" si="29"/>
        <v>0</v>
      </c>
      <c r="AE41" s="71">
        <f>'Source Data'!N41</f>
        <v>3679</v>
      </c>
      <c r="AF41" s="91">
        <f t="shared" si="30"/>
        <v>0</v>
      </c>
      <c r="AG41" s="272"/>
      <c r="AH41" s="71">
        <f t="shared" si="21"/>
        <v>0</v>
      </c>
      <c r="AI41" s="272"/>
      <c r="AJ41" s="72">
        <f t="shared" si="31"/>
        <v>0</v>
      </c>
      <c r="AK41" s="73">
        <f t="shared" si="32"/>
        <v>0</v>
      </c>
      <c r="AL41" s="91">
        <f t="shared" si="22"/>
        <v>0</v>
      </c>
      <c r="AM41" s="82">
        <f t="shared" si="23"/>
        <v>0</v>
      </c>
      <c r="AN41" s="91">
        <f t="shared" si="24"/>
        <v>0</v>
      </c>
      <c r="AO41" s="51"/>
      <c r="AP41" s="91">
        <f t="shared" si="25"/>
        <v>0</v>
      </c>
      <c r="AQ41" s="72"/>
      <c r="AR41" s="72">
        <f t="shared" si="26"/>
        <v>0</v>
      </c>
      <c r="AS41" s="91">
        <f t="shared" si="27"/>
        <v>0</v>
      </c>
      <c r="AT41" s="81">
        <f t="shared" si="7"/>
        <v>0</v>
      </c>
      <c r="AU41" s="88">
        <f t="shared" si="8"/>
        <v>0</v>
      </c>
      <c r="AV41" s="116"/>
      <c r="AW41" s="80"/>
      <c r="AX41" s="80">
        <f t="shared" si="33"/>
        <v>0</v>
      </c>
      <c r="AY41" s="80">
        <f t="shared" si="34"/>
        <v>0</v>
      </c>
    </row>
    <row r="42" spans="1:51" ht="16.149999999999999" customHeight="1" x14ac:dyDescent="0.2">
      <c r="A42" s="58">
        <v>36</v>
      </c>
      <c r="B42" s="59" t="s">
        <v>41</v>
      </c>
      <c r="C42" s="270">
        <f>[2]Base!U42</f>
        <v>0</v>
      </c>
      <c r="D42" s="60">
        <f>'Source Data'!H42</f>
        <v>3397.1647109485266</v>
      </c>
      <c r="E42" s="65">
        <f t="shared" si="11"/>
        <v>0</v>
      </c>
      <c r="F42" s="289"/>
      <c r="G42" s="60">
        <f>'Source Data'!I42</f>
        <v>463.14668164219148</v>
      </c>
      <c r="H42" s="65">
        <f t="shared" si="12"/>
        <v>0</v>
      </c>
      <c r="I42" s="289"/>
      <c r="J42" s="60">
        <f>'Source Data'!J42</f>
        <v>126.31273135696131</v>
      </c>
      <c r="K42" s="65">
        <f t="shared" si="13"/>
        <v>0</v>
      </c>
      <c r="L42" s="289"/>
      <c r="M42" s="60">
        <f>'Source Data'!K42</f>
        <v>3157.818283924033</v>
      </c>
      <c r="N42" s="65">
        <f t="shared" si="14"/>
        <v>0</v>
      </c>
      <c r="O42" s="289"/>
      <c r="P42" s="60">
        <f>'Source Data'!L42</f>
        <v>1263.1273135696131</v>
      </c>
      <c r="Q42" s="65">
        <f t="shared" si="15"/>
        <v>0</v>
      </c>
      <c r="R42" s="92">
        <v>0</v>
      </c>
      <c r="S42" s="60"/>
      <c r="T42" s="60"/>
      <c r="U42" s="61">
        <f t="shared" si="28"/>
        <v>0</v>
      </c>
      <c r="V42" s="92">
        <f t="shared" si="2"/>
        <v>0</v>
      </c>
      <c r="W42" s="65">
        <f t="shared" si="16"/>
        <v>0</v>
      </c>
      <c r="X42" s="92">
        <f t="shared" si="17"/>
        <v>0</v>
      </c>
      <c r="Y42" s="60"/>
      <c r="Z42" s="92">
        <f t="shared" si="18"/>
        <v>0</v>
      </c>
      <c r="AA42" s="60"/>
      <c r="AB42" s="60">
        <f t="shared" si="19"/>
        <v>0</v>
      </c>
      <c r="AC42" s="92">
        <f t="shared" si="20"/>
        <v>0</v>
      </c>
      <c r="AD42" s="96">
        <f t="shared" si="29"/>
        <v>0</v>
      </c>
      <c r="AE42" s="66">
        <f>'Source Data'!N42</f>
        <v>6275</v>
      </c>
      <c r="AF42" s="89">
        <f t="shared" si="30"/>
        <v>0</v>
      </c>
      <c r="AG42" s="270"/>
      <c r="AH42" s="66">
        <f t="shared" si="21"/>
        <v>0</v>
      </c>
      <c r="AI42" s="270"/>
      <c r="AJ42" s="68">
        <f t="shared" si="31"/>
        <v>0</v>
      </c>
      <c r="AK42" s="67">
        <f t="shared" si="32"/>
        <v>0</v>
      </c>
      <c r="AL42" s="89">
        <f t="shared" si="22"/>
        <v>0</v>
      </c>
      <c r="AM42" s="70">
        <f t="shared" si="23"/>
        <v>0</v>
      </c>
      <c r="AN42" s="89">
        <f t="shared" si="24"/>
        <v>0</v>
      </c>
      <c r="AO42" s="60"/>
      <c r="AP42" s="89">
        <f t="shared" si="25"/>
        <v>0</v>
      </c>
      <c r="AQ42" s="68"/>
      <c r="AR42" s="68">
        <f t="shared" si="26"/>
        <v>0</v>
      </c>
      <c r="AS42" s="89">
        <f t="shared" si="27"/>
        <v>0</v>
      </c>
      <c r="AT42" s="69">
        <f t="shared" si="7"/>
        <v>0</v>
      </c>
      <c r="AU42" s="86">
        <f t="shared" si="8"/>
        <v>0</v>
      </c>
      <c r="AV42" s="116"/>
      <c r="AW42" s="65"/>
      <c r="AX42" s="65">
        <f t="shared" si="33"/>
        <v>0</v>
      </c>
      <c r="AY42" s="65">
        <f t="shared" si="34"/>
        <v>0</v>
      </c>
    </row>
    <row r="43" spans="1:51" ht="16.149999999999999" customHeight="1" x14ac:dyDescent="0.2">
      <c r="A43" s="54">
        <v>37</v>
      </c>
      <c r="B43" s="55" t="s">
        <v>42</v>
      </c>
      <c r="C43" s="271">
        <f>[2]Base!U43</f>
        <v>11</v>
      </c>
      <c r="D43" s="56">
        <f>'Source Data'!H43</f>
        <v>5115.2412376905504</v>
      </c>
      <c r="E43" s="74">
        <f t="shared" si="11"/>
        <v>56267.653614596056</v>
      </c>
      <c r="F43" s="290"/>
      <c r="G43" s="56">
        <f>'Source Data'!I43</f>
        <v>683.69591860374021</v>
      </c>
      <c r="H43" s="74">
        <f t="shared" si="12"/>
        <v>0</v>
      </c>
      <c r="I43" s="290"/>
      <c r="J43" s="56">
        <f>'Source Data'!J43</f>
        <v>186.46252325556549</v>
      </c>
      <c r="K43" s="74">
        <f t="shared" si="13"/>
        <v>0</v>
      </c>
      <c r="L43" s="290"/>
      <c r="M43" s="56">
        <f>'Source Data'!K43</f>
        <v>4661.5630813891366</v>
      </c>
      <c r="N43" s="74">
        <f t="shared" si="14"/>
        <v>0</v>
      </c>
      <c r="O43" s="290"/>
      <c r="P43" s="56">
        <f>'Source Data'!L43</f>
        <v>1864.6252325556547</v>
      </c>
      <c r="Q43" s="74">
        <f t="shared" si="15"/>
        <v>0</v>
      </c>
      <c r="R43" s="93">
        <v>82310</v>
      </c>
      <c r="S43" s="56"/>
      <c r="T43" s="56"/>
      <c r="U43" s="57">
        <f t="shared" si="28"/>
        <v>0</v>
      </c>
      <c r="V43" s="93">
        <f t="shared" si="2"/>
        <v>82310</v>
      </c>
      <c r="W43" s="74">
        <f t="shared" si="16"/>
        <v>-206</v>
      </c>
      <c r="X43" s="93">
        <f t="shared" si="17"/>
        <v>82104</v>
      </c>
      <c r="Y43" s="56"/>
      <c r="Z43" s="93">
        <f t="shared" si="18"/>
        <v>82104</v>
      </c>
      <c r="AA43" s="56"/>
      <c r="AB43" s="56">
        <f t="shared" si="19"/>
        <v>82104</v>
      </c>
      <c r="AC43" s="93">
        <f t="shared" si="20"/>
        <v>6842</v>
      </c>
      <c r="AD43" s="97">
        <f t="shared" si="29"/>
        <v>82104</v>
      </c>
      <c r="AE43" s="75">
        <f>'Source Data'!N43</f>
        <v>3876</v>
      </c>
      <c r="AF43" s="90">
        <f t="shared" si="30"/>
        <v>42636</v>
      </c>
      <c r="AG43" s="271"/>
      <c r="AH43" s="75">
        <f t="shared" si="21"/>
        <v>0</v>
      </c>
      <c r="AI43" s="271"/>
      <c r="AJ43" s="77">
        <f t="shared" si="31"/>
        <v>0</v>
      </c>
      <c r="AK43" s="76">
        <f t="shared" si="32"/>
        <v>0</v>
      </c>
      <c r="AL43" s="90">
        <f t="shared" si="22"/>
        <v>42636</v>
      </c>
      <c r="AM43" s="79">
        <f t="shared" si="23"/>
        <v>-107</v>
      </c>
      <c r="AN43" s="90">
        <f t="shared" si="24"/>
        <v>42529</v>
      </c>
      <c r="AO43" s="56"/>
      <c r="AP43" s="90">
        <f t="shared" si="25"/>
        <v>42529</v>
      </c>
      <c r="AQ43" s="77"/>
      <c r="AR43" s="77">
        <f t="shared" si="26"/>
        <v>42529</v>
      </c>
      <c r="AS43" s="90">
        <f t="shared" si="27"/>
        <v>3544</v>
      </c>
      <c r="AT43" s="78">
        <f t="shared" si="7"/>
        <v>124633</v>
      </c>
      <c r="AU43" s="87">
        <f t="shared" si="8"/>
        <v>10386</v>
      </c>
      <c r="AV43" s="116"/>
      <c r="AW43" s="74"/>
      <c r="AX43" s="74">
        <f t="shared" si="33"/>
        <v>107</v>
      </c>
      <c r="AY43" s="74">
        <f t="shared" si="34"/>
        <v>107</v>
      </c>
    </row>
    <row r="44" spans="1:51" ht="16.149999999999999" customHeight="1" x14ac:dyDescent="0.2">
      <c r="A44" s="54">
        <v>38</v>
      </c>
      <c r="B44" s="55" t="s">
        <v>43</v>
      </c>
      <c r="C44" s="271">
        <f>[2]Base!U44</f>
        <v>0</v>
      </c>
      <c r="D44" s="56">
        <f>'Source Data'!H44</f>
        <v>2242.6574879084728</v>
      </c>
      <c r="E44" s="74">
        <f t="shared" si="11"/>
        <v>0</v>
      </c>
      <c r="F44" s="290"/>
      <c r="G44" s="56">
        <f>'Source Data'!I44</f>
        <v>217.85498253596765</v>
      </c>
      <c r="H44" s="74">
        <f t="shared" si="12"/>
        <v>0</v>
      </c>
      <c r="I44" s="290"/>
      <c r="J44" s="56">
        <f>'Source Data'!J44</f>
        <v>59.414995237082067</v>
      </c>
      <c r="K44" s="74">
        <f t="shared" si="13"/>
        <v>0</v>
      </c>
      <c r="L44" s="290"/>
      <c r="M44" s="56">
        <f>'Source Data'!K44</f>
        <v>1485.3748809270521</v>
      </c>
      <c r="N44" s="74">
        <f t="shared" si="14"/>
        <v>0</v>
      </c>
      <c r="O44" s="290"/>
      <c r="P44" s="56">
        <f>'Source Data'!L44</f>
        <v>594.14995237082076</v>
      </c>
      <c r="Q44" s="74">
        <f t="shared" si="15"/>
        <v>0</v>
      </c>
      <c r="R44" s="93">
        <v>0</v>
      </c>
      <c r="S44" s="56"/>
      <c r="T44" s="56"/>
      <c r="U44" s="57">
        <f t="shared" si="28"/>
        <v>0</v>
      </c>
      <c r="V44" s="93">
        <f t="shared" si="2"/>
        <v>0</v>
      </c>
      <c r="W44" s="74">
        <f t="shared" si="16"/>
        <v>0</v>
      </c>
      <c r="X44" s="93">
        <f t="shared" si="17"/>
        <v>0</v>
      </c>
      <c r="Y44" s="56"/>
      <c r="Z44" s="93">
        <f t="shared" si="18"/>
        <v>0</v>
      </c>
      <c r="AA44" s="56"/>
      <c r="AB44" s="56">
        <f t="shared" si="19"/>
        <v>0</v>
      </c>
      <c r="AC44" s="93">
        <f t="shared" si="20"/>
        <v>0</v>
      </c>
      <c r="AD44" s="97">
        <f t="shared" si="29"/>
        <v>0</v>
      </c>
      <c r="AE44" s="75">
        <f>'Source Data'!N44</f>
        <v>11268</v>
      </c>
      <c r="AF44" s="90">
        <f t="shared" si="30"/>
        <v>0</v>
      </c>
      <c r="AG44" s="271"/>
      <c r="AH44" s="75">
        <f t="shared" si="21"/>
        <v>0</v>
      </c>
      <c r="AI44" s="271"/>
      <c r="AJ44" s="77">
        <f t="shared" si="31"/>
        <v>0</v>
      </c>
      <c r="AK44" s="76">
        <f t="shared" si="32"/>
        <v>0</v>
      </c>
      <c r="AL44" s="90">
        <f t="shared" si="22"/>
        <v>0</v>
      </c>
      <c r="AM44" s="79">
        <f t="shared" si="23"/>
        <v>0</v>
      </c>
      <c r="AN44" s="90">
        <f t="shared" si="24"/>
        <v>0</v>
      </c>
      <c r="AO44" s="56"/>
      <c r="AP44" s="90">
        <f t="shared" si="25"/>
        <v>0</v>
      </c>
      <c r="AQ44" s="77"/>
      <c r="AR44" s="77">
        <f t="shared" si="26"/>
        <v>0</v>
      </c>
      <c r="AS44" s="90">
        <f t="shared" si="27"/>
        <v>0</v>
      </c>
      <c r="AT44" s="78">
        <f t="shared" si="7"/>
        <v>0</v>
      </c>
      <c r="AU44" s="87">
        <f t="shared" si="8"/>
        <v>0</v>
      </c>
      <c r="AV44" s="116"/>
      <c r="AW44" s="74"/>
      <c r="AX44" s="74">
        <f t="shared" si="33"/>
        <v>0</v>
      </c>
      <c r="AY44" s="74">
        <f t="shared" si="34"/>
        <v>0</v>
      </c>
    </row>
    <row r="45" spans="1:51" ht="16.149999999999999" customHeight="1" x14ac:dyDescent="0.2">
      <c r="A45" s="54">
        <v>39</v>
      </c>
      <c r="B45" s="55" t="s">
        <v>44</v>
      </c>
      <c r="C45" s="271">
        <f>[2]Base!U45</f>
        <v>0</v>
      </c>
      <c r="D45" s="56">
        <f>'Source Data'!H45</f>
        <v>2703.2750635068246</v>
      </c>
      <c r="E45" s="74">
        <f t="shared" si="11"/>
        <v>0</v>
      </c>
      <c r="F45" s="290"/>
      <c r="G45" s="56">
        <f>'Source Data'!I45</f>
        <v>360.15144440628399</v>
      </c>
      <c r="H45" s="74">
        <f t="shared" si="12"/>
        <v>0</v>
      </c>
      <c r="I45" s="290"/>
      <c r="J45" s="56">
        <f>'Source Data'!J45</f>
        <v>98.223121201713838</v>
      </c>
      <c r="K45" s="74">
        <f t="shared" si="13"/>
        <v>0</v>
      </c>
      <c r="L45" s="290"/>
      <c r="M45" s="56">
        <f>'Source Data'!K45</f>
        <v>2455.578030042846</v>
      </c>
      <c r="N45" s="74">
        <f t="shared" si="14"/>
        <v>0</v>
      </c>
      <c r="O45" s="290"/>
      <c r="P45" s="56">
        <f>'Source Data'!L45</f>
        <v>982.2312120171382</v>
      </c>
      <c r="Q45" s="74">
        <f t="shared" si="15"/>
        <v>0</v>
      </c>
      <c r="R45" s="93">
        <v>0</v>
      </c>
      <c r="S45" s="56"/>
      <c r="T45" s="56"/>
      <c r="U45" s="57">
        <f t="shared" si="28"/>
        <v>0</v>
      </c>
      <c r="V45" s="93">
        <f t="shared" si="2"/>
        <v>0</v>
      </c>
      <c r="W45" s="74">
        <f t="shared" si="16"/>
        <v>0</v>
      </c>
      <c r="X45" s="93">
        <f t="shared" si="17"/>
        <v>0</v>
      </c>
      <c r="Y45" s="56"/>
      <c r="Z45" s="93">
        <f t="shared" si="18"/>
        <v>0</v>
      </c>
      <c r="AA45" s="56"/>
      <c r="AB45" s="56">
        <f t="shared" si="19"/>
        <v>0</v>
      </c>
      <c r="AC45" s="93">
        <f t="shared" si="20"/>
        <v>0</v>
      </c>
      <c r="AD45" s="97">
        <f t="shared" si="29"/>
        <v>0</v>
      </c>
      <c r="AE45" s="75">
        <f>'Source Data'!N45</f>
        <v>5158</v>
      </c>
      <c r="AF45" s="90">
        <f t="shared" si="30"/>
        <v>0</v>
      </c>
      <c r="AG45" s="271"/>
      <c r="AH45" s="75">
        <f t="shared" si="21"/>
        <v>0</v>
      </c>
      <c r="AI45" s="271"/>
      <c r="AJ45" s="77">
        <f t="shared" si="31"/>
        <v>0</v>
      </c>
      <c r="AK45" s="76">
        <f t="shared" si="32"/>
        <v>0</v>
      </c>
      <c r="AL45" s="90">
        <f t="shared" si="22"/>
        <v>0</v>
      </c>
      <c r="AM45" s="79">
        <f t="shared" si="23"/>
        <v>0</v>
      </c>
      <c r="AN45" s="90">
        <f t="shared" si="24"/>
        <v>0</v>
      </c>
      <c r="AO45" s="56"/>
      <c r="AP45" s="90">
        <f t="shared" si="25"/>
        <v>0</v>
      </c>
      <c r="AQ45" s="77"/>
      <c r="AR45" s="77">
        <f t="shared" si="26"/>
        <v>0</v>
      </c>
      <c r="AS45" s="90">
        <f t="shared" si="27"/>
        <v>0</v>
      </c>
      <c r="AT45" s="78">
        <f t="shared" si="7"/>
        <v>0</v>
      </c>
      <c r="AU45" s="87">
        <f t="shared" si="8"/>
        <v>0</v>
      </c>
      <c r="AV45" s="116"/>
      <c r="AW45" s="74"/>
      <c r="AX45" s="74">
        <f t="shared" si="33"/>
        <v>0</v>
      </c>
      <c r="AY45" s="74">
        <f t="shared" si="34"/>
        <v>0</v>
      </c>
    </row>
    <row r="46" spans="1:51" ht="16.149999999999999" customHeight="1" x14ac:dyDescent="0.2">
      <c r="A46" s="49">
        <v>40</v>
      </c>
      <c r="B46" s="50" t="s">
        <v>45</v>
      </c>
      <c r="C46" s="272">
        <f>[2]Base!U46</f>
        <v>0</v>
      </c>
      <c r="D46" s="51">
        <f>'Source Data'!H46</f>
        <v>4843.6552941270829</v>
      </c>
      <c r="E46" s="80">
        <f t="shared" si="11"/>
        <v>0</v>
      </c>
      <c r="F46" s="291"/>
      <c r="G46" s="51">
        <f>'Source Data'!I46</f>
        <v>644.48181238686641</v>
      </c>
      <c r="H46" s="80">
        <f t="shared" si="12"/>
        <v>0</v>
      </c>
      <c r="I46" s="291"/>
      <c r="J46" s="51">
        <f>'Source Data'!J46</f>
        <v>175.76776701459988</v>
      </c>
      <c r="K46" s="80">
        <f t="shared" si="13"/>
        <v>0</v>
      </c>
      <c r="L46" s="291"/>
      <c r="M46" s="51">
        <f>'Source Data'!K46</f>
        <v>4394.194175364998</v>
      </c>
      <c r="N46" s="80">
        <f t="shared" si="14"/>
        <v>0</v>
      </c>
      <c r="O46" s="291"/>
      <c r="P46" s="51">
        <f>'Source Data'!L46</f>
        <v>1757.6776701459989</v>
      </c>
      <c r="Q46" s="80">
        <f t="shared" si="15"/>
        <v>0</v>
      </c>
      <c r="R46" s="94">
        <v>0</v>
      </c>
      <c r="S46" s="51"/>
      <c r="T46" s="51"/>
      <c r="U46" s="52">
        <f t="shared" si="28"/>
        <v>0</v>
      </c>
      <c r="V46" s="94">
        <f t="shared" si="2"/>
        <v>0</v>
      </c>
      <c r="W46" s="80">
        <f t="shared" si="16"/>
        <v>0</v>
      </c>
      <c r="X46" s="94">
        <f t="shared" si="17"/>
        <v>0</v>
      </c>
      <c r="Y46" s="51"/>
      <c r="Z46" s="94">
        <f t="shared" si="18"/>
        <v>0</v>
      </c>
      <c r="AA46" s="53"/>
      <c r="AB46" s="51">
        <f t="shared" si="19"/>
        <v>0</v>
      </c>
      <c r="AC46" s="95">
        <f t="shared" si="20"/>
        <v>0</v>
      </c>
      <c r="AD46" s="95">
        <f t="shared" si="29"/>
        <v>0</v>
      </c>
      <c r="AE46" s="71">
        <f>'Source Data'!N46</f>
        <v>4005</v>
      </c>
      <c r="AF46" s="91">
        <f t="shared" si="30"/>
        <v>0</v>
      </c>
      <c r="AG46" s="272"/>
      <c r="AH46" s="71">
        <f t="shared" si="21"/>
        <v>0</v>
      </c>
      <c r="AI46" s="272"/>
      <c r="AJ46" s="72">
        <f t="shared" si="31"/>
        <v>0</v>
      </c>
      <c r="AK46" s="73">
        <f t="shared" si="32"/>
        <v>0</v>
      </c>
      <c r="AL46" s="91">
        <f t="shared" si="22"/>
        <v>0</v>
      </c>
      <c r="AM46" s="82">
        <f t="shared" si="23"/>
        <v>0</v>
      </c>
      <c r="AN46" s="91">
        <f t="shared" si="24"/>
        <v>0</v>
      </c>
      <c r="AO46" s="51"/>
      <c r="AP46" s="91">
        <f t="shared" si="25"/>
        <v>0</v>
      </c>
      <c r="AQ46" s="72"/>
      <c r="AR46" s="72">
        <f t="shared" si="26"/>
        <v>0</v>
      </c>
      <c r="AS46" s="91">
        <f t="shared" si="27"/>
        <v>0</v>
      </c>
      <c r="AT46" s="81">
        <f t="shared" si="7"/>
        <v>0</v>
      </c>
      <c r="AU46" s="88">
        <f t="shared" si="8"/>
        <v>0</v>
      </c>
      <c r="AV46" s="116"/>
      <c r="AW46" s="80"/>
      <c r="AX46" s="80">
        <f t="shared" si="33"/>
        <v>0</v>
      </c>
      <c r="AY46" s="80">
        <f t="shared" si="34"/>
        <v>0</v>
      </c>
    </row>
    <row r="47" spans="1:51" ht="16.149999999999999" customHeight="1" x14ac:dyDescent="0.2">
      <c r="A47" s="58">
        <v>41</v>
      </c>
      <c r="B47" s="59" t="s">
        <v>46</v>
      </c>
      <c r="C47" s="270">
        <f>[2]Base!U47</f>
        <v>0</v>
      </c>
      <c r="D47" s="60">
        <f>'Source Data'!H47</f>
        <v>2834.247173471952</v>
      </c>
      <c r="E47" s="65">
        <f t="shared" si="11"/>
        <v>0</v>
      </c>
      <c r="F47" s="289"/>
      <c r="G47" s="60">
        <f>'Source Data'!I47</f>
        <v>378.64303242739538</v>
      </c>
      <c r="H47" s="65">
        <f t="shared" si="12"/>
        <v>0</v>
      </c>
      <c r="I47" s="289"/>
      <c r="J47" s="60">
        <f>'Source Data'!J47</f>
        <v>103.26628157110781</v>
      </c>
      <c r="K47" s="65">
        <f t="shared" si="13"/>
        <v>0</v>
      </c>
      <c r="L47" s="289"/>
      <c r="M47" s="60">
        <f>'Source Data'!K47</f>
        <v>2581.6570392776953</v>
      </c>
      <c r="N47" s="65">
        <f t="shared" si="14"/>
        <v>0</v>
      </c>
      <c r="O47" s="289"/>
      <c r="P47" s="60">
        <f>'Source Data'!L47</f>
        <v>1032.6628157110781</v>
      </c>
      <c r="Q47" s="65">
        <f t="shared" si="15"/>
        <v>0</v>
      </c>
      <c r="R47" s="92">
        <v>0</v>
      </c>
      <c r="S47" s="60"/>
      <c r="T47" s="60"/>
      <c r="U47" s="61">
        <f t="shared" si="28"/>
        <v>0</v>
      </c>
      <c r="V47" s="92">
        <f t="shared" si="2"/>
        <v>0</v>
      </c>
      <c r="W47" s="65">
        <f t="shared" si="16"/>
        <v>0</v>
      </c>
      <c r="X47" s="92">
        <f t="shared" si="17"/>
        <v>0</v>
      </c>
      <c r="Y47" s="60"/>
      <c r="Z47" s="92">
        <f t="shared" si="18"/>
        <v>0</v>
      </c>
      <c r="AA47" s="60"/>
      <c r="AB47" s="60">
        <f t="shared" si="19"/>
        <v>0</v>
      </c>
      <c r="AC47" s="92">
        <f t="shared" si="20"/>
        <v>0</v>
      </c>
      <c r="AD47" s="96">
        <f t="shared" si="29"/>
        <v>0</v>
      </c>
      <c r="AE47" s="66">
        <f>'Source Data'!N47</f>
        <v>9547</v>
      </c>
      <c r="AF47" s="89">
        <f t="shared" si="30"/>
        <v>0</v>
      </c>
      <c r="AG47" s="270"/>
      <c r="AH47" s="66">
        <f t="shared" si="21"/>
        <v>0</v>
      </c>
      <c r="AI47" s="270"/>
      <c r="AJ47" s="68">
        <f t="shared" si="31"/>
        <v>0</v>
      </c>
      <c r="AK47" s="67">
        <f t="shared" si="32"/>
        <v>0</v>
      </c>
      <c r="AL47" s="89">
        <f t="shared" si="22"/>
        <v>0</v>
      </c>
      <c r="AM47" s="70">
        <f t="shared" si="23"/>
        <v>0</v>
      </c>
      <c r="AN47" s="89">
        <f t="shared" si="24"/>
        <v>0</v>
      </c>
      <c r="AO47" s="60"/>
      <c r="AP47" s="89">
        <f t="shared" si="25"/>
        <v>0</v>
      </c>
      <c r="AQ47" s="68"/>
      <c r="AR47" s="68">
        <f t="shared" si="26"/>
        <v>0</v>
      </c>
      <c r="AS47" s="89">
        <f t="shared" si="27"/>
        <v>0</v>
      </c>
      <c r="AT47" s="69">
        <f t="shared" si="7"/>
        <v>0</v>
      </c>
      <c r="AU47" s="86">
        <f t="shared" si="8"/>
        <v>0</v>
      </c>
      <c r="AV47" s="116"/>
      <c r="AW47" s="65"/>
      <c r="AX47" s="65">
        <f t="shared" si="33"/>
        <v>0</v>
      </c>
      <c r="AY47" s="65">
        <f t="shared" si="34"/>
        <v>0</v>
      </c>
    </row>
    <row r="48" spans="1:51" ht="16.149999999999999" customHeight="1" x14ac:dyDescent="0.2">
      <c r="A48" s="54">
        <v>42</v>
      </c>
      <c r="B48" s="55" t="s">
        <v>47</v>
      </c>
      <c r="C48" s="271">
        <f>[2]Base!U48</f>
        <v>0</v>
      </c>
      <c r="D48" s="56">
        <f>'Source Data'!H48</f>
        <v>4267.2926645330763</v>
      </c>
      <c r="E48" s="74">
        <f t="shared" si="11"/>
        <v>0</v>
      </c>
      <c r="F48" s="290"/>
      <c r="G48" s="56">
        <f>'Source Data'!I48</f>
        <v>585.87981046741402</v>
      </c>
      <c r="H48" s="74">
        <f t="shared" si="12"/>
        <v>0</v>
      </c>
      <c r="I48" s="290"/>
      <c r="J48" s="56">
        <f>'Source Data'!J48</f>
        <v>159.78540285474929</v>
      </c>
      <c r="K48" s="74">
        <f t="shared" si="13"/>
        <v>0</v>
      </c>
      <c r="L48" s="290"/>
      <c r="M48" s="56">
        <f>'Source Data'!K48</f>
        <v>3994.6350713687325</v>
      </c>
      <c r="N48" s="74">
        <f t="shared" si="14"/>
        <v>0</v>
      </c>
      <c r="O48" s="290"/>
      <c r="P48" s="56">
        <f>'Source Data'!L48</f>
        <v>1597.8540285474928</v>
      </c>
      <c r="Q48" s="74">
        <f t="shared" si="15"/>
        <v>0</v>
      </c>
      <c r="R48" s="93">
        <v>0</v>
      </c>
      <c r="S48" s="56"/>
      <c r="T48" s="56"/>
      <c r="U48" s="57">
        <f t="shared" si="28"/>
        <v>0</v>
      </c>
      <c r="V48" s="93">
        <f t="shared" si="2"/>
        <v>0</v>
      </c>
      <c r="W48" s="74">
        <f t="shared" si="16"/>
        <v>0</v>
      </c>
      <c r="X48" s="93">
        <f t="shared" si="17"/>
        <v>0</v>
      </c>
      <c r="Y48" s="56"/>
      <c r="Z48" s="93">
        <f t="shared" si="18"/>
        <v>0</v>
      </c>
      <c r="AA48" s="56"/>
      <c r="AB48" s="56">
        <f t="shared" si="19"/>
        <v>0</v>
      </c>
      <c r="AC48" s="93">
        <f t="shared" si="20"/>
        <v>0</v>
      </c>
      <c r="AD48" s="97">
        <f t="shared" si="29"/>
        <v>0</v>
      </c>
      <c r="AE48" s="75">
        <f>'Source Data'!N48</f>
        <v>4334</v>
      </c>
      <c r="AF48" s="90">
        <f t="shared" si="30"/>
        <v>0</v>
      </c>
      <c r="AG48" s="271"/>
      <c r="AH48" s="75">
        <f t="shared" si="21"/>
        <v>0</v>
      </c>
      <c r="AI48" s="271"/>
      <c r="AJ48" s="77">
        <f t="shared" si="31"/>
        <v>0</v>
      </c>
      <c r="AK48" s="76">
        <f t="shared" si="32"/>
        <v>0</v>
      </c>
      <c r="AL48" s="90">
        <f t="shared" si="22"/>
        <v>0</v>
      </c>
      <c r="AM48" s="79">
        <f t="shared" si="23"/>
        <v>0</v>
      </c>
      <c r="AN48" s="90">
        <f t="shared" si="24"/>
        <v>0</v>
      </c>
      <c r="AO48" s="56"/>
      <c r="AP48" s="90">
        <f t="shared" si="25"/>
        <v>0</v>
      </c>
      <c r="AQ48" s="77"/>
      <c r="AR48" s="77">
        <f t="shared" si="26"/>
        <v>0</v>
      </c>
      <c r="AS48" s="90">
        <f t="shared" si="27"/>
        <v>0</v>
      </c>
      <c r="AT48" s="78">
        <f t="shared" si="7"/>
        <v>0</v>
      </c>
      <c r="AU48" s="87">
        <f t="shared" si="8"/>
        <v>0</v>
      </c>
      <c r="AV48" s="116"/>
      <c r="AW48" s="74"/>
      <c r="AX48" s="74">
        <f t="shared" si="33"/>
        <v>0</v>
      </c>
      <c r="AY48" s="74">
        <f t="shared" si="34"/>
        <v>0</v>
      </c>
    </row>
    <row r="49" spans="1:51" ht="16.149999999999999" customHeight="1" x14ac:dyDescent="0.2">
      <c r="A49" s="54">
        <v>43</v>
      </c>
      <c r="B49" s="55" t="s">
        <v>48</v>
      </c>
      <c r="C49" s="271">
        <f>[2]Base!U49</f>
        <v>0</v>
      </c>
      <c r="D49" s="56">
        <f>'Source Data'!H49</f>
        <v>5171.5692260226861</v>
      </c>
      <c r="E49" s="74">
        <f t="shared" si="11"/>
        <v>0</v>
      </c>
      <c r="F49" s="290"/>
      <c r="G49" s="56">
        <f>'Source Data'!I49</f>
        <v>687.72808854852053</v>
      </c>
      <c r="H49" s="74">
        <f t="shared" si="12"/>
        <v>0</v>
      </c>
      <c r="I49" s="290"/>
      <c r="J49" s="56">
        <f>'Source Data'!J49</f>
        <v>187.56220596777831</v>
      </c>
      <c r="K49" s="74">
        <f t="shared" si="13"/>
        <v>0</v>
      </c>
      <c r="L49" s="290"/>
      <c r="M49" s="56">
        <f>'Source Data'!K49</f>
        <v>4689.0551491944589</v>
      </c>
      <c r="N49" s="74">
        <f t="shared" si="14"/>
        <v>0</v>
      </c>
      <c r="O49" s="290"/>
      <c r="P49" s="56">
        <f>'Source Data'!L49</f>
        <v>1875.6220596777835</v>
      </c>
      <c r="Q49" s="74">
        <f t="shared" si="15"/>
        <v>0</v>
      </c>
      <c r="R49" s="93">
        <v>0</v>
      </c>
      <c r="S49" s="56"/>
      <c r="T49" s="56"/>
      <c r="U49" s="57">
        <f t="shared" si="28"/>
        <v>0</v>
      </c>
      <c r="V49" s="93">
        <f t="shared" si="2"/>
        <v>0</v>
      </c>
      <c r="W49" s="74">
        <f t="shared" si="16"/>
        <v>0</v>
      </c>
      <c r="X49" s="93">
        <f t="shared" si="17"/>
        <v>0</v>
      </c>
      <c r="Y49" s="56"/>
      <c r="Z49" s="93">
        <f t="shared" si="18"/>
        <v>0</v>
      </c>
      <c r="AA49" s="56"/>
      <c r="AB49" s="56">
        <f t="shared" si="19"/>
        <v>0</v>
      </c>
      <c r="AC49" s="93">
        <f t="shared" si="20"/>
        <v>0</v>
      </c>
      <c r="AD49" s="97">
        <f t="shared" si="29"/>
        <v>0</v>
      </c>
      <c r="AE49" s="75">
        <f>'Source Data'!N49</f>
        <v>3642</v>
      </c>
      <c r="AF49" s="90">
        <f t="shared" si="30"/>
        <v>0</v>
      </c>
      <c r="AG49" s="271"/>
      <c r="AH49" s="75">
        <f t="shared" si="21"/>
        <v>0</v>
      </c>
      <c r="AI49" s="271"/>
      <c r="AJ49" s="77">
        <f t="shared" si="31"/>
        <v>0</v>
      </c>
      <c r="AK49" s="76">
        <f t="shared" si="32"/>
        <v>0</v>
      </c>
      <c r="AL49" s="90">
        <f t="shared" si="22"/>
        <v>0</v>
      </c>
      <c r="AM49" s="79">
        <f t="shared" si="23"/>
        <v>0</v>
      </c>
      <c r="AN49" s="90">
        <f t="shared" si="24"/>
        <v>0</v>
      </c>
      <c r="AO49" s="56"/>
      <c r="AP49" s="90">
        <f t="shared" si="25"/>
        <v>0</v>
      </c>
      <c r="AQ49" s="77"/>
      <c r="AR49" s="77">
        <f t="shared" si="26"/>
        <v>0</v>
      </c>
      <c r="AS49" s="90">
        <f t="shared" si="27"/>
        <v>0</v>
      </c>
      <c r="AT49" s="78">
        <f t="shared" si="7"/>
        <v>0</v>
      </c>
      <c r="AU49" s="87">
        <f t="shared" si="8"/>
        <v>0</v>
      </c>
      <c r="AV49" s="116"/>
      <c r="AW49" s="74"/>
      <c r="AX49" s="74">
        <f t="shared" si="33"/>
        <v>0</v>
      </c>
      <c r="AY49" s="74">
        <f t="shared" si="34"/>
        <v>0</v>
      </c>
    </row>
    <row r="50" spans="1:51" ht="16.149999999999999" customHeight="1" x14ac:dyDescent="0.2">
      <c r="A50" s="54">
        <v>44</v>
      </c>
      <c r="B50" s="55" t="s">
        <v>49</v>
      </c>
      <c r="C50" s="271">
        <f>[2]Base!U50</f>
        <v>0</v>
      </c>
      <c r="D50" s="56">
        <f>'Source Data'!H50</f>
        <v>4763.2835459226835</v>
      </c>
      <c r="E50" s="74">
        <f t="shared" si="11"/>
        <v>0</v>
      </c>
      <c r="F50" s="290"/>
      <c r="G50" s="56">
        <f>'Source Data'!I50</f>
        <v>640.0242289674087</v>
      </c>
      <c r="H50" s="74">
        <f t="shared" si="12"/>
        <v>0</v>
      </c>
      <c r="I50" s="290"/>
      <c r="J50" s="56">
        <f>'Source Data'!J50</f>
        <v>174.5520624456569</v>
      </c>
      <c r="K50" s="74">
        <f t="shared" si="13"/>
        <v>0</v>
      </c>
      <c r="L50" s="290"/>
      <c r="M50" s="56">
        <f>'Source Data'!K50</f>
        <v>4363.8015611414239</v>
      </c>
      <c r="N50" s="74">
        <f t="shared" si="14"/>
        <v>0</v>
      </c>
      <c r="O50" s="290"/>
      <c r="P50" s="56">
        <f>'Source Data'!L50</f>
        <v>1745.5206244565691</v>
      </c>
      <c r="Q50" s="74">
        <f t="shared" si="15"/>
        <v>0</v>
      </c>
      <c r="R50" s="93">
        <v>0</v>
      </c>
      <c r="S50" s="56"/>
      <c r="T50" s="56"/>
      <c r="U50" s="57">
        <f t="shared" si="28"/>
        <v>0</v>
      </c>
      <c r="V50" s="93">
        <f t="shared" si="2"/>
        <v>0</v>
      </c>
      <c r="W50" s="74">
        <f t="shared" si="16"/>
        <v>0</v>
      </c>
      <c r="X50" s="93">
        <f t="shared" si="17"/>
        <v>0</v>
      </c>
      <c r="Y50" s="56"/>
      <c r="Z50" s="93">
        <f t="shared" si="18"/>
        <v>0</v>
      </c>
      <c r="AA50" s="56"/>
      <c r="AB50" s="56">
        <f t="shared" si="19"/>
        <v>0</v>
      </c>
      <c r="AC50" s="93">
        <f t="shared" si="20"/>
        <v>0</v>
      </c>
      <c r="AD50" s="97">
        <f t="shared" si="29"/>
        <v>0</v>
      </c>
      <c r="AE50" s="75">
        <f>'Source Data'!N50</f>
        <v>3969</v>
      </c>
      <c r="AF50" s="90">
        <f t="shared" si="30"/>
        <v>0</v>
      </c>
      <c r="AG50" s="271"/>
      <c r="AH50" s="75">
        <f t="shared" si="21"/>
        <v>0</v>
      </c>
      <c r="AI50" s="271"/>
      <c r="AJ50" s="77">
        <f t="shared" si="31"/>
        <v>0</v>
      </c>
      <c r="AK50" s="76">
        <f t="shared" si="32"/>
        <v>0</v>
      </c>
      <c r="AL50" s="90">
        <f t="shared" si="22"/>
        <v>0</v>
      </c>
      <c r="AM50" s="79">
        <f t="shared" si="23"/>
        <v>0</v>
      </c>
      <c r="AN50" s="90">
        <f t="shared" si="24"/>
        <v>0</v>
      </c>
      <c r="AO50" s="56"/>
      <c r="AP50" s="90">
        <f t="shared" si="25"/>
        <v>0</v>
      </c>
      <c r="AQ50" s="77"/>
      <c r="AR50" s="77">
        <f t="shared" si="26"/>
        <v>0</v>
      </c>
      <c r="AS50" s="90">
        <f t="shared" si="27"/>
        <v>0</v>
      </c>
      <c r="AT50" s="78">
        <f t="shared" si="7"/>
        <v>0</v>
      </c>
      <c r="AU50" s="87">
        <f t="shared" si="8"/>
        <v>0</v>
      </c>
      <c r="AV50" s="116"/>
      <c r="AW50" s="74"/>
      <c r="AX50" s="74">
        <f t="shared" si="33"/>
        <v>0</v>
      </c>
      <c r="AY50" s="74">
        <f t="shared" si="34"/>
        <v>0</v>
      </c>
    </row>
    <row r="51" spans="1:51" ht="16.149999999999999" customHeight="1" x14ac:dyDescent="0.2">
      <c r="A51" s="49">
        <v>45</v>
      </c>
      <c r="B51" s="50" t="s">
        <v>50</v>
      </c>
      <c r="C51" s="272">
        <f>[2]Base!U51</f>
        <v>0</v>
      </c>
      <c r="D51" s="51">
        <f>'Source Data'!H51</f>
        <v>2675.6537559078151</v>
      </c>
      <c r="E51" s="80">
        <f t="shared" si="11"/>
        <v>0</v>
      </c>
      <c r="F51" s="291"/>
      <c r="G51" s="51">
        <f>'Source Data'!I51</f>
        <v>332.43156845204078</v>
      </c>
      <c r="H51" s="80">
        <f t="shared" si="12"/>
        <v>0</v>
      </c>
      <c r="I51" s="291"/>
      <c r="J51" s="51">
        <f>'Source Data'!J51</f>
        <v>90.66315503237476</v>
      </c>
      <c r="K51" s="80">
        <f t="shared" si="13"/>
        <v>0</v>
      </c>
      <c r="L51" s="291"/>
      <c r="M51" s="51">
        <f>'Source Data'!K51</f>
        <v>2266.578875809369</v>
      </c>
      <c r="N51" s="80">
        <f t="shared" si="14"/>
        <v>0</v>
      </c>
      <c r="O51" s="291"/>
      <c r="P51" s="51">
        <f>'Source Data'!L51</f>
        <v>906.63155032374766</v>
      </c>
      <c r="Q51" s="80">
        <f t="shared" si="15"/>
        <v>0</v>
      </c>
      <c r="R51" s="94">
        <v>0</v>
      </c>
      <c r="S51" s="51"/>
      <c r="T51" s="51"/>
      <c r="U51" s="52">
        <f t="shared" si="28"/>
        <v>0</v>
      </c>
      <c r="V51" s="94">
        <f t="shared" si="2"/>
        <v>0</v>
      </c>
      <c r="W51" s="80">
        <f t="shared" si="16"/>
        <v>0</v>
      </c>
      <c r="X51" s="94">
        <f t="shared" si="17"/>
        <v>0</v>
      </c>
      <c r="Y51" s="51"/>
      <c r="Z51" s="94">
        <f t="shared" si="18"/>
        <v>0</v>
      </c>
      <c r="AA51" s="53"/>
      <c r="AB51" s="51">
        <f t="shared" si="19"/>
        <v>0</v>
      </c>
      <c r="AC51" s="95">
        <f t="shared" si="20"/>
        <v>0</v>
      </c>
      <c r="AD51" s="95">
        <f t="shared" si="29"/>
        <v>0</v>
      </c>
      <c r="AE51" s="71">
        <f>'Source Data'!N51</f>
        <v>13416</v>
      </c>
      <c r="AF51" s="91">
        <f t="shared" si="30"/>
        <v>0</v>
      </c>
      <c r="AG51" s="272"/>
      <c r="AH51" s="71">
        <f t="shared" si="21"/>
        <v>0</v>
      </c>
      <c r="AI51" s="272"/>
      <c r="AJ51" s="72">
        <f t="shared" si="31"/>
        <v>0</v>
      </c>
      <c r="AK51" s="73">
        <f t="shared" si="32"/>
        <v>0</v>
      </c>
      <c r="AL51" s="91">
        <f t="shared" si="22"/>
        <v>0</v>
      </c>
      <c r="AM51" s="82">
        <f t="shared" si="23"/>
        <v>0</v>
      </c>
      <c r="AN51" s="91">
        <f t="shared" si="24"/>
        <v>0</v>
      </c>
      <c r="AO51" s="51"/>
      <c r="AP51" s="91">
        <f t="shared" si="25"/>
        <v>0</v>
      </c>
      <c r="AQ51" s="72"/>
      <c r="AR51" s="72">
        <f t="shared" si="26"/>
        <v>0</v>
      </c>
      <c r="AS51" s="91">
        <f t="shared" si="27"/>
        <v>0</v>
      </c>
      <c r="AT51" s="81">
        <f t="shared" si="7"/>
        <v>0</v>
      </c>
      <c r="AU51" s="88">
        <f t="shared" si="8"/>
        <v>0</v>
      </c>
      <c r="AV51" s="116"/>
      <c r="AW51" s="80"/>
      <c r="AX51" s="80">
        <f t="shared" si="33"/>
        <v>0</v>
      </c>
      <c r="AY51" s="80">
        <f t="shared" si="34"/>
        <v>0</v>
      </c>
    </row>
    <row r="52" spans="1:51" ht="16.149999999999999" customHeight="1" x14ac:dyDescent="0.2">
      <c r="A52" s="58">
        <v>46</v>
      </c>
      <c r="B52" s="59" t="s">
        <v>51</v>
      </c>
      <c r="C52" s="270">
        <f>[2]Base!U52</f>
        <v>0</v>
      </c>
      <c r="D52" s="60">
        <f>'Source Data'!H52</f>
        <v>5480.4352847367336</v>
      </c>
      <c r="E52" s="65">
        <f t="shared" si="11"/>
        <v>0</v>
      </c>
      <c r="F52" s="289"/>
      <c r="G52" s="60">
        <f>'Source Data'!I52</f>
        <v>708.93963160759859</v>
      </c>
      <c r="H52" s="65">
        <f t="shared" si="12"/>
        <v>0</v>
      </c>
      <c r="I52" s="289"/>
      <c r="J52" s="60">
        <f>'Source Data'!J52</f>
        <v>193.3471722566178</v>
      </c>
      <c r="K52" s="65">
        <f t="shared" si="13"/>
        <v>0</v>
      </c>
      <c r="L52" s="289"/>
      <c r="M52" s="60">
        <f>'Source Data'!K52</f>
        <v>4833.6793064154454</v>
      </c>
      <c r="N52" s="65">
        <f t="shared" si="14"/>
        <v>0</v>
      </c>
      <c r="O52" s="289"/>
      <c r="P52" s="60">
        <f>'Source Data'!L52</f>
        <v>1933.4717225661777</v>
      </c>
      <c r="Q52" s="65">
        <f t="shared" si="15"/>
        <v>0</v>
      </c>
      <c r="R52" s="92">
        <v>0</v>
      </c>
      <c r="S52" s="60"/>
      <c r="T52" s="60"/>
      <c r="U52" s="61">
        <f t="shared" si="28"/>
        <v>0</v>
      </c>
      <c r="V52" s="92">
        <f t="shared" si="2"/>
        <v>0</v>
      </c>
      <c r="W52" s="65">
        <f t="shared" si="16"/>
        <v>0</v>
      </c>
      <c r="X52" s="92">
        <f t="shared" si="17"/>
        <v>0</v>
      </c>
      <c r="Y52" s="60"/>
      <c r="Z52" s="92">
        <f t="shared" si="18"/>
        <v>0</v>
      </c>
      <c r="AA52" s="60"/>
      <c r="AB52" s="60">
        <f t="shared" si="19"/>
        <v>0</v>
      </c>
      <c r="AC52" s="92">
        <f t="shared" si="20"/>
        <v>0</v>
      </c>
      <c r="AD52" s="96">
        <f t="shared" si="29"/>
        <v>0</v>
      </c>
      <c r="AE52" s="66">
        <f>'Source Data'!N52</f>
        <v>2991</v>
      </c>
      <c r="AF52" s="89">
        <f t="shared" si="30"/>
        <v>0</v>
      </c>
      <c r="AG52" s="270"/>
      <c r="AH52" s="66">
        <f t="shared" si="21"/>
        <v>0</v>
      </c>
      <c r="AI52" s="270"/>
      <c r="AJ52" s="68">
        <f t="shared" si="31"/>
        <v>0</v>
      </c>
      <c r="AK52" s="67">
        <f t="shared" si="32"/>
        <v>0</v>
      </c>
      <c r="AL52" s="89">
        <f t="shared" si="22"/>
        <v>0</v>
      </c>
      <c r="AM52" s="70">
        <f t="shared" si="23"/>
        <v>0</v>
      </c>
      <c r="AN52" s="89">
        <f t="shared" si="24"/>
        <v>0</v>
      </c>
      <c r="AO52" s="60"/>
      <c r="AP52" s="89">
        <f t="shared" si="25"/>
        <v>0</v>
      </c>
      <c r="AQ52" s="68"/>
      <c r="AR52" s="68">
        <f t="shared" si="26"/>
        <v>0</v>
      </c>
      <c r="AS52" s="89">
        <f t="shared" si="27"/>
        <v>0</v>
      </c>
      <c r="AT52" s="69">
        <f t="shared" si="7"/>
        <v>0</v>
      </c>
      <c r="AU52" s="86">
        <f t="shared" si="8"/>
        <v>0</v>
      </c>
      <c r="AV52" s="116"/>
      <c r="AW52" s="65"/>
      <c r="AX52" s="65">
        <f t="shared" si="33"/>
        <v>0</v>
      </c>
      <c r="AY52" s="65">
        <f t="shared" si="34"/>
        <v>0</v>
      </c>
    </row>
    <row r="53" spans="1:51" ht="16.149999999999999" customHeight="1" x14ac:dyDescent="0.2">
      <c r="A53" s="54">
        <v>47</v>
      </c>
      <c r="B53" s="55" t="s">
        <v>52</v>
      </c>
      <c r="C53" s="271">
        <f>[2]Base!U53</f>
        <v>0</v>
      </c>
      <c r="D53" s="56">
        <f>'Source Data'!H53</f>
        <v>2851.064211175285</v>
      </c>
      <c r="E53" s="74">
        <f t="shared" si="11"/>
        <v>0</v>
      </c>
      <c r="F53" s="290"/>
      <c r="G53" s="56">
        <f>'Source Data'!I53</f>
        <v>340.85181534745152</v>
      </c>
      <c r="H53" s="74">
        <f t="shared" si="12"/>
        <v>0</v>
      </c>
      <c r="I53" s="290"/>
      <c r="J53" s="56">
        <f>'Source Data'!J53</f>
        <v>92.959586003850404</v>
      </c>
      <c r="K53" s="74">
        <f t="shared" si="13"/>
        <v>0</v>
      </c>
      <c r="L53" s="290"/>
      <c r="M53" s="56">
        <f>'Source Data'!K53</f>
        <v>2323.9896500962604</v>
      </c>
      <c r="N53" s="74">
        <f t="shared" si="14"/>
        <v>0</v>
      </c>
      <c r="O53" s="290"/>
      <c r="P53" s="56">
        <f>'Source Data'!L53</f>
        <v>929.59586003850404</v>
      </c>
      <c r="Q53" s="74">
        <f t="shared" si="15"/>
        <v>0</v>
      </c>
      <c r="R53" s="93">
        <v>0</v>
      </c>
      <c r="S53" s="56"/>
      <c r="T53" s="56"/>
      <c r="U53" s="57">
        <f t="shared" si="28"/>
        <v>0</v>
      </c>
      <c r="V53" s="93">
        <f t="shared" si="2"/>
        <v>0</v>
      </c>
      <c r="W53" s="74">
        <f t="shared" si="16"/>
        <v>0</v>
      </c>
      <c r="X53" s="93">
        <f t="shared" si="17"/>
        <v>0</v>
      </c>
      <c r="Y53" s="56"/>
      <c r="Z53" s="93">
        <f t="shared" si="18"/>
        <v>0</v>
      </c>
      <c r="AA53" s="56"/>
      <c r="AB53" s="56">
        <f t="shared" si="19"/>
        <v>0</v>
      </c>
      <c r="AC53" s="93">
        <f t="shared" si="20"/>
        <v>0</v>
      </c>
      <c r="AD53" s="97">
        <f t="shared" si="29"/>
        <v>0</v>
      </c>
      <c r="AE53" s="75">
        <f>'Source Data'!N53</f>
        <v>13043</v>
      </c>
      <c r="AF53" s="90">
        <f t="shared" si="30"/>
        <v>0</v>
      </c>
      <c r="AG53" s="271"/>
      <c r="AH53" s="75">
        <f t="shared" si="21"/>
        <v>0</v>
      </c>
      <c r="AI53" s="271"/>
      <c r="AJ53" s="77">
        <f t="shared" si="31"/>
        <v>0</v>
      </c>
      <c r="AK53" s="76">
        <f t="shared" si="32"/>
        <v>0</v>
      </c>
      <c r="AL53" s="90">
        <f t="shared" si="22"/>
        <v>0</v>
      </c>
      <c r="AM53" s="79">
        <f t="shared" si="23"/>
        <v>0</v>
      </c>
      <c r="AN53" s="90">
        <f t="shared" si="24"/>
        <v>0</v>
      </c>
      <c r="AO53" s="56"/>
      <c r="AP53" s="90">
        <f t="shared" si="25"/>
        <v>0</v>
      </c>
      <c r="AQ53" s="77"/>
      <c r="AR53" s="77">
        <f t="shared" si="26"/>
        <v>0</v>
      </c>
      <c r="AS53" s="90">
        <f t="shared" si="27"/>
        <v>0</v>
      </c>
      <c r="AT53" s="78">
        <f t="shared" si="7"/>
        <v>0</v>
      </c>
      <c r="AU53" s="87">
        <f t="shared" si="8"/>
        <v>0</v>
      </c>
      <c r="AV53" s="116"/>
      <c r="AW53" s="74"/>
      <c r="AX53" s="74">
        <f t="shared" si="33"/>
        <v>0</v>
      </c>
      <c r="AY53" s="74">
        <f t="shared" si="34"/>
        <v>0</v>
      </c>
    </row>
    <row r="54" spans="1:51" ht="16.149999999999999" customHeight="1" x14ac:dyDescent="0.2">
      <c r="A54" s="54">
        <v>48</v>
      </c>
      <c r="B54" s="55" t="s">
        <v>74</v>
      </c>
      <c r="C54" s="271">
        <f>[2]Base!U54</f>
        <v>0</v>
      </c>
      <c r="D54" s="56">
        <f>'Source Data'!H54</f>
        <v>3995.2813864350205</v>
      </c>
      <c r="E54" s="74">
        <f t="shared" si="11"/>
        <v>0</v>
      </c>
      <c r="F54" s="290"/>
      <c r="G54" s="56">
        <f>'Source Data'!I54</f>
        <v>516.40353727376908</v>
      </c>
      <c r="H54" s="74">
        <f t="shared" si="12"/>
        <v>0</v>
      </c>
      <c r="I54" s="290"/>
      <c r="J54" s="56">
        <f>'Source Data'!J54</f>
        <v>140.83732834739155</v>
      </c>
      <c r="K54" s="74">
        <f t="shared" si="13"/>
        <v>0</v>
      </c>
      <c r="L54" s="290"/>
      <c r="M54" s="56">
        <f>'Source Data'!K54</f>
        <v>3520.9332086847894</v>
      </c>
      <c r="N54" s="74">
        <f t="shared" si="14"/>
        <v>0</v>
      </c>
      <c r="O54" s="290"/>
      <c r="P54" s="56">
        <f>'Source Data'!L54</f>
        <v>1408.3732834739153</v>
      </c>
      <c r="Q54" s="74">
        <f t="shared" si="15"/>
        <v>0</v>
      </c>
      <c r="R54" s="93">
        <v>0</v>
      </c>
      <c r="S54" s="56"/>
      <c r="T54" s="56"/>
      <c r="U54" s="57">
        <f t="shared" si="28"/>
        <v>0</v>
      </c>
      <c r="V54" s="93">
        <f t="shared" si="2"/>
        <v>0</v>
      </c>
      <c r="W54" s="74">
        <f t="shared" si="16"/>
        <v>0</v>
      </c>
      <c r="X54" s="93">
        <f t="shared" si="17"/>
        <v>0</v>
      </c>
      <c r="Y54" s="56"/>
      <c r="Z54" s="93">
        <f t="shared" si="18"/>
        <v>0</v>
      </c>
      <c r="AA54" s="56"/>
      <c r="AB54" s="56">
        <f t="shared" si="19"/>
        <v>0</v>
      </c>
      <c r="AC54" s="93">
        <f t="shared" si="20"/>
        <v>0</v>
      </c>
      <c r="AD54" s="97">
        <f t="shared" si="29"/>
        <v>0</v>
      </c>
      <c r="AE54" s="75">
        <f>'Source Data'!N54</f>
        <v>5158</v>
      </c>
      <c r="AF54" s="90">
        <f t="shared" si="30"/>
        <v>0</v>
      </c>
      <c r="AG54" s="271"/>
      <c r="AH54" s="75">
        <f t="shared" si="21"/>
        <v>0</v>
      </c>
      <c r="AI54" s="271"/>
      <c r="AJ54" s="77">
        <f t="shared" si="31"/>
        <v>0</v>
      </c>
      <c r="AK54" s="76">
        <f t="shared" si="32"/>
        <v>0</v>
      </c>
      <c r="AL54" s="90">
        <f t="shared" si="22"/>
        <v>0</v>
      </c>
      <c r="AM54" s="79">
        <f t="shared" si="23"/>
        <v>0</v>
      </c>
      <c r="AN54" s="90">
        <f t="shared" si="24"/>
        <v>0</v>
      </c>
      <c r="AO54" s="56"/>
      <c r="AP54" s="90">
        <f t="shared" si="25"/>
        <v>0</v>
      </c>
      <c r="AQ54" s="77"/>
      <c r="AR54" s="77">
        <f t="shared" si="26"/>
        <v>0</v>
      </c>
      <c r="AS54" s="90">
        <f t="shared" si="27"/>
        <v>0</v>
      </c>
      <c r="AT54" s="78">
        <f t="shared" si="7"/>
        <v>0</v>
      </c>
      <c r="AU54" s="87">
        <f t="shared" si="8"/>
        <v>0</v>
      </c>
      <c r="AV54" s="116"/>
      <c r="AW54" s="74"/>
      <c r="AX54" s="74">
        <f t="shared" si="33"/>
        <v>0</v>
      </c>
      <c r="AY54" s="74">
        <f t="shared" si="34"/>
        <v>0</v>
      </c>
    </row>
    <row r="55" spans="1:51" ht="16.149999999999999" customHeight="1" x14ac:dyDescent="0.2">
      <c r="A55" s="54">
        <v>49</v>
      </c>
      <c r="B55" s="55" t="s">
        <v>53</v>
      </c>
      <c r="C55" s="271">
        <f>[2]Base!U55</f>
        <v>0</v>
      </c>
      <c r="D55" s="56">
        <f>'Source Data'!H55</f>
        <v>4510.9600632140227</v>
      </c>
      <c r="E55" s="74">
        <f t="shared" si="11"/>
        <v>0</v>
      </c>
      <c r="F55" s="290"/>
      <c r="G55" s="56">
        <f>'Source Data'!I55</f>
        <v>660.79145627436594</v>
      </c>
      <c r="H55" s="74">
        <f t="shared" si="12"/>
        <v>0</v>
      </c>
      <c r="I55" s="290"/>
      <c r="J55" s="56">
        <f>'Source Data'!J55</f>
        <v>180.21585171119071</v>
      </c>
      <c r="K55" s="74">
        <f t="shared" si="13"/>
        <v>0</v>
      </c>
      <c r="L55" s="290"/>
      <c r="M55" s="56">
        <f>'Source Data'!K55</f>
        <v>4505.3962927797675</v>
      </c>
      <c r="N55" s="74">
        <f t="shared" si="14"/>
        <v>0</v>
      </c>
      <c r="O55" s="290"/>
      <c r="P55" s="56">
        <f>'Source Data'!L55</f>
        <v>1802.158517111907</v>
      </c>
      <c r="Q55" s="74">
        <f t="shared" si="15"/>
        <v>0</v>
      </c>
      <c r="R55" s="93">
        <v>0</v>
      </c>
      <c r="S55" s="56"/>
      <c r="T55" s="56"/>
      <c r="U55" s="57">
        <f t="shared" si="28"/>
        <v>0</v>
      </c>
      <c r="V55" s="93">
        <f t="shared" si="2"/>
        <v>0</v>
      </c>
      <c r="W55" s="74">
        <f t="shared" si="16"/>
        <v>0</v>
      </c>
      <c r="X55" s="93">
        <f t="shared" si="17"/>
        <v>0</v>
      </c>
      <c r="Y55" s="56"/>
      <c r="Z55" s="93">
        <f t="shared" si="18"/>
        <v>0</v>
      </c>
      <c r="AA55" s="56"/>
      <c r="AB55" s="56">
        <f t="shared" si="19"/>
        <v>0</v>
      </c>
      <c r="AC55" s="93">
        <f t="shared" si="20"/>
        <v>0</v>
      </c>
      <c r="AD55" s="97">
        <f t="shared" si="29"/>
        <v>0</v>
      </c>
      <c r="AE55" s="75">
        <f>'Source Data'!N55</f>
        <v>2655</v>
      </c>
      <c r="AF55" s="90">
        <f t="shared" si="30"/>
        <v>0</v>
      </c>
      <c r="AG55" s="271"/>
      <c r="AH55" s="75">
        <f t="shared" si="21"/>
        <v>0</v>
      </c>
      <c r="AI55" s="271"/>
      <c r="AJ55" s="77">
        <f t="shared" si="31"/>
        <v>0</v>
      </c>
      <c r="AK55" s="76">
        <f t="shared" si="32"/>
        <v>0</v>
      </c>
      <c r="AL55" s="90">
        <f t="shared" si="22"/>
        <v>0</v>
      </c>
      <c r="AM55" s="79">
        <f t="shared" si="23"/>
        <v>0</v>
      </c>
      <c r="AN55" s="90">
        <f t="shared" si="24"/>
        <v>0</v>
      </c>
      <c r="AO55" s="56"/>
      <c r="AP55" s="90">
        <f t="shared" si="25"/>
        <v>0</v>
      </c>
      <c r="AQ55" s="77"/>
      <c r="AR55" s="77">
        <f t="shared" si="26"/>
        <v>0</v>
      </c>
      <c r="AS55" s="90">
        <f t="shared" si="27"/>
        <v>0</v>
      </c>
      <c r="AT55" s="78">
        <f t="shared" si="7"/>
        <v>0</v>
      </c>
      <c r="AU55" s="87">
        <f t="shared" si="8"/>
        <v>0</v>
      </c>
      <c r="AV55" s="116"/>
      <c r="AW55" s="74"/>
      <c r="AX55" s="74">
        <f t="shared" si="33"/>
        <v>0</v>
      </c>
      <c r="AY55" s="74">
        <f t="shared" si="34"/>
        <v>0</v>
      </c>
    </row>
    <row r="56" spans="1:51" ht="16.149999999999999" customHeight="1" x14ac:dyDescent="0.2">
      <c r="A56" s="49">
        <v>50</v>
      </c>
      <c r="B56" s="50" t="s">
        <v>54</v>
      </c>
      <c r="C56" s="272">
        <f>[2]Base!U56</f>
        <v>0</v>
      </c>
      <c r="D56" s="51">
        <f>'Source Data'!H56</f>
        <v>4738.7087437121554</v>
      </c>
      <c r="E56" s="80">
        <f t="shared" si="11"/>
        <v>0</v>
      </c>
      <c r="F56" s="291"/>
      <c r="G56" s="51">
        <f>'Source Data'!I56</f>
        <v>638.95176727517901</v>
      </c>
      <c r="H56" s="80">
        <f t="shared" si="12"/>
        <v>0</v>
      </c>
      <c r="I56" s="291"/>
      <c r="J56" s="51">
        <f>'Source Data'!J56</f>
        <v>174.25957289323065</v>
      </c>
      <c r="K56" s="80">
        <f t="shared" si="13"/>
        <v>0</v>
      </c>
      <c r="L56" s="291"/>
      <c r="M56" s="51">
        <f>'Source Data'!K56</f>
        <v>4356.4893223307663</v>
      </c>
      <c r="N56" s="80">
        <f t="shared" si="14"/>
        <v>0</v>
      </c>
      <c r="O56" s="291"/>
      <c r="P56" s="51">
        <f>'Source Data'!L56</f>
        <v>1742.5957289323062</v>
      </c>
      <c r="Q56" s="80">
        <f t="shared" si="15"/>
        <v>0</v>
      </c>
      <c r="R56" s="94">
        <v>0</v>
      </c>
      <c r="S56" s="51"/>
      <c r="T56" s="51"/>
      <c r="U56" s="52">
        <f t="shared" si="28"/>
        <v>0</v>
      </c>
      <c r="V56" s="94">
        <f t="shared" si="2"/>
        <v>0</v>
      </c>
      <c r="W56" s="80">
        <f t="shared" si="16"/>
        <v>0</v>
      </c>
      <c r="X56" s="94">
        <f t="shared" si="17"/>
        <v>0</v>
      </c>
      <c r="Y56" s="51"/>
      <c r="Z56" s="94">
        <f t="shared" si="18"/>
        <v>0</v>
      </c>
      <c r="AA56" s="53"/>
      <c r="AB56" s="51">
        <f t="shared" si="19"/>
        <v>0</v>
      </c>
      <c r="AC56" s="95">
        <f t="shared" si="20"/>
        <v>0</v>
      </c>
      <c r="AD56" s="95">
        <f t="shared" si="29"/>
        <v>0</v>
      </c>
      <c r="AE56" s="71">
        <f>'Source Data'!N56</f>
        <v>3490</v>
      </c>
      <c r="AF56" s="91">
        <f t="shared" si="30"/>
        <v>0</v>
      </c>
      <c r="AG56" s="272"/>
      <c r="AH56" s="71">
        <f t="shared" si="21"/>
        <v>0</v>
      </c>
      <c r="AI56" s="272"/>
      <c r="AJ56" s="72">
        <f t="shared" si="31"/>
        <v>0</v>
      </c>
      <c r="AK56" s="73">
        <f t="shared" si="32"/>
        <v>0</v>
      </c>
      <c r="AL56" s="91">
        <f t="shared" si="22"/>
        <v>0</v>
      </c>
      <c r="AM56" s="82">
        <f t="shared" si="23"/>
        <v>0</v>
      </c>
      <c r="AN56" s="91">
        <f t="shared" si="24"/>
        <v>0</v>
      </c>
      <c r="AO56" s="51"/>
      <c r="AP56" s="91">
        <f t="shared" si="25"/>
        <v>0</v>
      </c>
      <c r="AQ56" s="72"/>
      <c r="AR56" s="72">
        <f t="shared" si="26"/>
        <v>0</v>
      </c>
      <c r="AS56" s="91">
        <f t="shared" si="27"/>
        <v>0</v>
      </c>
      <c r="AT56" s="81">
        <f t="shared" si="7"/>
        <v>0</v>
      </c>
      <c r="AU56" s="88">
        <f t="shared" si="8"/>
        <v>0</v>
      </c>
      <c r="AV56" s="116"/>
      <c r="AW56" s="80"/>
      <c r="AX56" s="80">
        <f t="shared" si="33"/>
        <v>0</v>
      </c>
      <c r="AY56" s="80">
        <f t="shared" si="34"/>
        <v>0</v>
      </c>
    </row>
    <row r="57" spans="1:51" ht="16.149999999999999" customHeight="1" x14ac:dyDescent="0.2">
      <c r="A57" s="58">
        <v>51</v>
      </c>
      <c r="B57" s="59" t="s">
        <v>55</v>
      </c>
      <c r="C57" s="270">
        <f>[2]Base!U57</f>
        <v>0</v>
      </c>
      <c r="D57" s="60">
        <f>'Source Data'!H57</f>
        <v>4281.7369154997223</v>
      </c>
      <c r="E57" s="65">
        <f t="shared" si="11"/>
        <v>0</v>
      </c>
      <c r="F57" s="289"/>
      <c r="G57" s="60">
        <f>'Source Data'!I57</f>
        <v>570.93395934473472</v>
      </c>
      <c r="H57" s="65">
        <f t="shared" si="12"/>
        <v>0</v>
      </c>
      <c r="I57" s="289"/>
      <c r="J57" s="60">
        <f>'Source Data'!J57</f>
        <v>155.70926163947308</v>
      </c>
      <c r="K57" s="65">
        <f t="shared" si="13"/>
        <v>0</v>
      </c>
      <c r="L57" s="289"/>
      <c r="M57" s="60">
        <f>'Source Data'!K57</f>
        <v>3892.7315409868274</v>
      </c>
      <c r="N57" s="65">
        <f t="shared" si="14"/>
        <v>0</v>
      </c>
      <c r="O57" s="289"/>
      <c r="P57" s="60">
        <f>'Source Data'!L57</f>
        <v>1557.0926163947308</v>
      </c>
      <c r="Q57" s="65">
        <f t="shared" si="15"/>
        <v>0</v>
      </c>
      <c r="R57" s="92">
        <v>0</v>
      </c>
      <c r="S57" s="60"/>
      <c r="T57" s="60"/>
      <c r="U57" s="61">
        <f t="shared" si="28"/>
        <v>0</v>
      </c>
      <c r="V57" s="92">
        <f t="shared" si="2"/>
        <v>0</v>
      </c>
      <c r="W57" s="65">
        <f t="shared" si="16"/>
        <v>0</v>
      </c>
      <c r="X57" s="92">
        <f t="shared" si="17"/>
        <v>0</v>
      </c>
      <c r="Y57" s="60"/>
      <c r="Z57" s="92">
        <f t="shared" si="18"/>
        <v>0</v>
      </c>
      <c r="AA57" s="60"/>
      <c r="AB57" s="60">
        <f t="shared" si="19"/>
        <v>0</v>
      </c>
      <c r="AC57" s="92">
        <f t="shared" si="20"/>
        <v>0</v>
      </c>
      <c r="AD57" s="96">
        <f t="shared" si="29"/>
        <v>0</v>
      </c>
      <c r="AE57" s="66">
        <f>'Source Data'!N57</f>
        <v>4268</v>
      </c>
      <c r="AF57" s="89">
        <f t="shared" si="30"/>
        <v>0</v>
      </c>
      <c r="AG57" s="270"/>
      <c r="AH57" s="66">
        <f t="shared" si="21"/>
        <v>0</v>
      </c>
      <c r="AI57" s="270"/>
      <c r="AJ57" s="68">
        <f t="shared" si="31"/>
        <v>0</v>
      </c>
      <c r="AK57" s="67">
        <f t="shared" si="32"/>
        <v>0</v>
      </c>
      <c r="AL57" s="89">
        <f t="shared" si="22"/>
        <v>0</v>
      </c>
      <c r="AM57" s="70">
        <f t="shared" si="23"/>
        <v>0</v>
      </c>
      <c r="AN57" s="89">
        <f t="shared" si="24"/>
        <v>0</v>
      </c>
      <c r="AO57" s="60"/>
      <c r="AP57" s="89">
        <f t="shared" si="25"/>
        <v>0</v>
      </c>
      <c r="AQ57" s="68"/>
      <c r="AR57" s="68">
        <f t="shared" si="26"/>
        <v>0</v>
      </c>
      <c r="AS57" s="89">
        <f t="shared" si="27"/>
        <v>0</v>
      </c>
      <c r="AT57" s="69">
        <f t="shared" si="7"/>
        <v>0</v>
      </c>
      <c r="AU57" s="86">
        <f t="shared" si="8"/>
        <v>0</v>
      </c>
      <c r="AV57" s="116"/>
      <c r="AW57" s="65"/>
      <c r="AX57" s="65">
        <f t="shared" si="33"/>
        <v>0</v>
      </c>
      <c r="AY57" s="65">
        <f t="shared" si="34"/>
        <v>0</v>
      </c>
    </row>
    <row r="58" spans="1:51" ht="16.149999999999999" customHeight="1" x14ac:dyDescent="0.2">
      <c r="A58" s="54">
        <v>52</v>
      </c>
      <c r="B58" s="55" t="s">
        <v>56</v>
      </c>
      <c r="C58" s="271">
        <f>[2]Base!U58</f>
        <v>0</v>
      </c>
      <c r="D58" s="56">
        <f>'Source Data'!H58</f>
        <v>4477.885435486186</v>
      </c>
      <c r="E58" s="74">
        <f t="shared" si="11"/>
        <v>0</v>
      </c>
      <c r="F58" s="290"/>
      <c r="G58" s="56">
        <f>'Source Data'!I58</f>
        <v>601.39043740535396</v>
      </c>
      <c r="H58" s="74">
        <f t="shared" si="12"/>
        <v>0</v>
      </c>
      <c r="I58" s="290"/>
      <c r="J58" s="56">
        <f>'Source Data'!J58</f>
        <v>164.01557383782384</v>
      </c>
      <c r="K58" s="74">
        <f t="shared" si="13"/>
        <v>0</v>
      </c>
      <c r="L58" s="290"/>
      <c r="M58" s="56">
        <f>'Source Data'!K58</f>
        <v>4100.3893459455958</v>
      </c>
      <c r="N58" s="74">
        <f t="shared" si="14"/>
        <v>0</v>
      </c>
      <c r="O58" s="290"/>
      <c r="P58" s="56">
        <f>'Source Data'!L58</f>
        <v>1640.1557383782383</v>
      </c>
      <c r="Q58" s="74">
        <f t="shared" si="15"/>
        <v>0</v>
      </c>
      <c r="R58" s="93">
        <v>0</v>
      </c>
      <c r="S58" s="56"/>
      <c r="T58" s="56"/>
      <c r="U58" s="57">
        <f t="shared" si="28"/>
        <v>0</v>
      </c>
      <c r="V58" s="93">
        <f t="shared" si="2"/>
        <v>0</v>
      </c>
      <c r="W58" s="74">
        <f t="shared" si="16"/>
        <v>0</v>
      </c>
      <c r="X58" s="93">
        <f t="shared" si="17"/>
        <v>0</v>
      </c>
      <c r="Y58" s="56"/>
      <c r="Z58" s="93">
        <f t="shared" si="18"/>
        <v>0</v>
      </c>
      <c r="AA58" s="56"/>
      <c r="AB58" s="56">
        <f t="shared" si="19"/>
        <v>0</v>
      </c>
      <c r="AC58" s="93">
        <f t="shared" si="20"/>
        <v>0</v>
      </c>
      <c r="AD58" s="97">
        <f t="shared" si="29"/>
        <v>0</v>
      </c>
      <c r="AE58" s="75">
        <f>'Source Data'!N58</f>
        <v>5924</v>
      </c>
      <c r="AF58" s="90">
        <f t="shared" si="30"/>
        <v>0</v>
      </c>
      <c r="AG58" s="271"/>
      <c r="AH58" s="75">
        <f t="shared" si="21"/>
        <v>0</v>
      </c>
      <c r="AI58" s="271"/>
      <c r="AJ58" s="77">
        <f t="shared" si="31"/>
        <v>0</v>
      </c>
      <c r="AK58" s="76">
        <f t="shared" si="32"/>
        <v>0</v>
      </c>
      <c r="AL58" s="90">
        <f t="shared" si="22"/>
        <v>0</v>
      </c>
      <c r="AM58" s="79">
        <f t="shared" si="23"/>
        <v>0</v>
      </c>
      <c r="AN58" s="90">
        <f t="shared" si="24"/>
        <v>0</v>
      </c>
      <c r="AO58" s="56"/>
      <c r="AP58" s="90">
        <f t="shared" si="25"/>
        <v>0</v>
      </c>
      <c r="AQ58" s="77"/>
      <c r="AR58" s="77">
        <f t="shared" si="26"/>
        <v>0</v>
      </c>
      <c r="AS58" s="90">
        <f t="shared" si="27"/>
        <v>0</v>
      </c>
      <c r="AT58" s="78">
        <f t="shared" si="7"/>
        <v>0</v>
      </c>
      <c r="AU58" s="87">
        <f t="shared" si="8"/>
        <v>0</v>
      </c>
      <c r="AV58" s="116"/>
      <c r="AW58" s="74"/>
      <c r="AX58" s="74">
        <f t="shared" si="33"/>
        <v>0</v>
      </c>
      <c r="AY58" s="74">
        <f t="shared" si="34"/>
        <v>0</v>
      </c>
    </row>
    <row r="59" spans="1:51" ht="16.149999999999999" customHeight="1" x14ac:dyDescent="0.2">
      <c r="A59" s="54">
        <v>53</v>
      </c>
      <c r="B59" s="55" t="s">
        <v>57</v>
      </c>
      <c r="C59" s="271">
        <f>[2]Base!U59</f>
        <v>0</v>
      </c>
      <c r="D59" s="56">
        <f>'Source Data'!H59</f>
        <v>4674.7758891865669</v>
      </c>
      <c r="E59" s="74">
        <f t="shared" si="11"/>
        <v>0</v>
      </c>
      <c r="F59" s="290"/>
      <c r="G59" s="56">
        <f>'Source Data'!I59</f>
        <v>663.32493479155164</v>
      </c>
      <c r="H59" s="74">
        <f t="shared" si="12"/>
        <v>0</v>
      </c>
      <c r="I59" s="290"/>
      <c r="J59" s="56">
        <f>'Source Data'!J59</f>
        <v>180.90680039769586</v>
      </c>
      <c r="K59" s="74">
        <f t="shared" si="13"/>
        <v>0</v>
      </c>
      <c r="L59" s="290"/>
      <c r="M59" s="56">
        <f>'Source Data'!K59</f>
        <v>4522.670009942397</v>
      </c>
      <c r="N59" s="74">
        <f t="shared" si="14"/>
        <v>0</v>
      </c>
      <c r="O59" s="290"/>
      <c r="P59" s="56">
        <f>'Source Data'!L59</f>
        <v>1809.0680039769588</v>
      </c>
      <c r="Q59" s="74">
        <f t="shared" si="15"/>
        <v>0</v>
      </c>
      <c r="R59" s="93">
        <v>0</v>
      </c>
      <c r="S59" s="56"/>
      <c r="T59" s="56"/>
      <c r="U59" s="57">
        <f t="shared" si="28"/>
        <v>0</v>
      </c>
      <c r="V59" s="93">
        <f t="shared" si="2"/>
        <v>0</v>
      </c>
      <c r="W59" s="74">
        <f t="shared" si="16"/>
        <v>0</v>
      </c>
      <c r="X59" s="93">
        <f t="shared" si="17"/>
        <v>0</v>
      </c>
      <c r="Y59" s="56"/>
      <c r="Z59" s="93">
        <f t="shared" si="18"/>
        <v>0</v>
      </c>
      <c r="AA59" s="56"/>
      <c r="AB59" s="56">
        <f t="shared" si="19"/>
        <v>0</v>
      </c>
      <c r="AC59" s="93">
        <f t="shared" si="20"/>
        <v>0</v>
      </c>
      <c r="AD59" s="97">
        <f t="shared" si="29"/>
        <v>0</v>
      </c>
      <c r="AE59" s="75">
        <f>'Source Data'!N59</f>
        <v>2670</v>
      </c>
      <c r="AF59" s="90">
        <f t="shared" si="30"/>
        <v>0</v>
      </c>
      <c r="AG59" s="271"/>
      <c r="AH59" s="75">
        <f t="shared" si="21"/>
        <v>0</v>
      </c>
      <c r="AI59" s="271"/>
      <c r="AJ59" s="77">
        <f t="shared" si="31"/>
        <v>0</v>
      </c>
      <c r="AK59" s="76">
        <f t="shared" si="32"/>
        <v>0</v>
      </c>
      <c r="AL59" s="90">
        <f t="shared" si="22"/>
        <v>0</v>
      </c>
      <c r="AM59" s="79">
        <f t="shared" si="23"/>
        <v>0</v>
      </c>
      <c r="AN59" s="90">
        <f t="shared" si="24"/>
        <v>0</v>
      </c>
      <c r="AO59" s="56"/>
      <c r="AP59" s="90">
        <f t="shared" si="25"/>
        <v>0</v>
      </c>
      <c r="AQ59" s="77"/>
      <c r="AR59" s="77">
        <f t="shared" si="26"/>
        <v>0</v>
      </c>
      <c r="AS59" s="90">
        <f t="shared" si="27"/>
        <v>0</v>
      </c>
      <c r="AT59" s="78">
        <f t="shared" si="7"/>
        <v>0</v>
      </c>
      <c r="AU59" s="87">
        <f t="shared" si="8"/>
        <v>0</v>
      </c>
      <c r="AV59" s="116"/>
      <c r="AW59" s="74"/>
      <c r="AX59" s="74">
        <f t="shared" si="33"/>
        <v>0</v>
      </c>
      <c r="AY59" s="74">
        <f t="shared" si="34"/>
        <v>0</v>
      </c>
    </row>
    <row r="60" spans="1:51" ht="16.149999999999999" customHeight="1" x14ac:dyDescent="0.2">
      <c r="A60" s="54">
        <v>54</v>
      </c>
      <c r="B60" s="55" t="s">
        <v>58</v>
      </c>
      <c r="C60" s="271">
        <f>[2]Base!U60</f>
        <v>0</v>
      </c>
      <c r="D60" s="56">
        <f>'Source Data'!H60</f>
        <v>4784.5850415334589</v>
      </c>
      <c r="E60" s="74">
        <f t="shared" si="11"/>
        <v>0</v>
      </c>
      <c r="F60" s="290"/>
      <c r="G60" s="56">
        <f>'Source Data'!I60</f>
        <v>583.70660052312871</v>
      </c>
      <c r="H60" s="74">
        <f t="shared" si="12"/>
        <v>0</v>
      </c>
      <c r="I60" s="290"/>
      <c r="J60" s="56">
        <f>'Source Data'!J60</f>
        <v>159.19270923358056</v>
      </c>
      <c r="K60" s="74">
        <f t="shared" si="13"/>
        <v>0</v>
      </c>
      <c r="L60" s="290"/>
      <c r="M60" s="56">
        <f>'Source Data'!K60</f>
        <v>3979.8177308395143</v>
      </c>
      <c r="N60" s="74">
        <f t="shared" si="14"/>
        <v>0</v>
      </c>
      <c r="O60" s="290"/>
      <c r="P60" s="56">
        <f>'Source Data'!L60</f>
        <v>1591.9270923358056</v>
      </c>
      <c r="Q60" s="74">
        <f t="shared" si="15"/>
        <v>0</v>
      </c>
      <c r="R60" s="93">
        <v>0</v>
      </c>
      <c r="S60" s="56"/>
      <c r="T60" s="56"/>
      <c r="U60" s="57">
        <f t="shared" si="28"/>
        <v>0</v>
      </c>
      <c r="V60" s="93">
        <f t="shared" si="2"/>
        <v>0</v>
      </c>
      <c r="W60" s="74">
        <f t="shared" si="16"/>
        <v>0</v>
      </c>
      <c r="X60" s="93">
        <f t="shared" si="17"/>
        <v>0</v>
      </c>
      <c r="Y60" s="56"/>
      <c r="Z60" s="93">
        <f t="shared" si="18"/>
        <v>0</v>
      </c>
      <c r="AA60" s="56"/>
      <c r="AB60" s="56">
        <f t="shared" si="19"/>
        <v>0</v>
      </c>
      <c r="AC60" s="93">
        <f t="shared" si="20"/>
        <v>0</v>
      </c>
      <c r="AD60" s="97">
        <f t="shared" si="29"/>
        <v>0</v>
      </c>
      <c r="AE60" s="75">
        <f>'Source Data'!N60</f>
        <v>5141</v>
      </c>
      <c r="AF60" s="90">
        <f t="shared" si="30"/>
        <v>0</v>
      </c>
      <c r="AG60" s="271"/>
      <c r="AH60" s="75">
        <f t="shared" si="21"/>
        <v>0</v>
      </c>
      <c r="AI60" s="271"/>
      <c r="AJ60" s="77">
        <f t="shared" si="31"/>
        <v>0</v>
      </c>
      <c r="AK60" s="76">
        <f t="shared" si="32"/>
        <v>0</v>
      </c>
      <c r="AL60" s="90">
        <f t="shared" si="22"/>
        <v>0</v>
      </c>
      <c r="AM60" s="79">
        <f t="shared" si="23"/>
        <v>0</v>
      </c>
      <c r="AN60" s="90">
        <f t="shared" si="24"/>
        <v>0</v>
      </c>
      <c r="AO60" s="56"/>
      <c r="AP60" s="90">
        <f t="shared" si="25"/>
        <v>0</v>
      </c>
      <c r="AQ60" s="77"/>
      <c r="AR60" s="77">
        <f t="shared" si="26"/>
        <v>0</v>
      </c>
      <c r="AS60" s="90">
        <f t="shared" si="27"/>
        <v>0</v>
      </c>
      <c r="AT60" s="78">
        <f t="shared" si="7"/>
        <v>0</v>
      </c>
      <c r="AU60" s="87">
        <f t="shared" si="8"/>
        <v>0</v>
      </c>
      <c r="AV60" s="116"/>
      <c r="AW60" s="74"/>
      <c r="AX60" s="74">
        <f t="shared" si="33"/>
        <v>0</v>
      </c>
      <c r="AY60" s="74">
        <f t="shared" si="34"/>
        <v>0</v>
      </c>
    </row>
    <row r="61" spans="1:51" ht="16.149999999999999" customHeight="1" x14ac:dyDescent="0.2">
      <c r="A61" s="49">
        <v>55</v>
      </c>
      <c r="B61" s="50" t="s">
        <v>59</v>
      </c>
      <c r="C61" s="272">
        <f>[2]Base!U61</f>
        <v>0</v>
      </c>
      <c r="D61" s="51">
        <f>'Source Data'!H61</f>
        <v>4501.7236472239638</v>
      </c>
      <c r="E61" s="80">
        <f t="shared" si="11"/>
        <v>0</v>
      </c>
      <c r="F61" s="291"/>
      <c r="G61" s="51">
        <f>'Source Data'!I61</f>
        <v>593.48544210889816</v>
      </c>
      <c r="H61" s="80">
        <f t="shared" si="12"/>
        <v>0</v>
      </c>
      <c r="I61" s="291"/>
      <c r="J61" s="51">
        <f>'Source Data'!J61</f>
        <v>161.8596660296995</v>
      </c>
      <c r="K61" s="80">
        <f t="shared" si="13"/>
        <v>0</v>
      </c>
      <c r="L61" s="291"/>
      <c r="M61" s="51">
        <f>'Source Data'!K61</f>
        <v>4046.4916507424882</v>
      </c>
      <c r="N61" s="80">
        <f t="shared" si="14"/>
        <v>0</v>
      </c>
      <c r="O61" s="291"/>
      <c r="P61" s="51">
        <f>'Source Data'!L61</f>
        <v>1618.596660296995</v>
      </c>
      <c r="Q61" s="80">
        <f t="shared" si="15"/>
        <v>0</v>
      </c>
      <c r="R61" s="94">
        <v>0</v>
      </c>
      <c r="S61" s="51"/>
      <c r="T61" s="51"/>
      <c r="U61" s="52">
        <f t="shared" si="28"/>
        <v>0</v>
      </c>
      <c r="V61" s="94">
        <f t="shared" si="2"/>
        <v>0</v>
      </c>
      <c r="W61" s="80">
        <f t="shared" si="16"/>
        <v>0</v>
      </c>
      <c r="X61" s="94">
        <f t="shared" si="17"/>
        <v>0</v>
      </c>
      <c r="Y61" s="51"/>
      <c r="Z61" s="94">
        <f t="shared" si="18"/>
        <v>0</v>
      </c>
      <c r="AA61" s="53"/>
      <c r="AB61" s="51">
        <f t="shared" si="19"/>
        <v>0</v>
      </c>
      <c r="AC61" s="95">
        <f t="shared" si="20"/>
        <v>0</v>
      </c>
      <c r="AD61" s="95">
        <f t="shared" si="29"/>
        <v>0</v>
      </c>
      <c r="AE61" s="71">
        <f>'Source Data'!N61</f>
        <v>3703</v>
      </c>
      <c r="AF61" s="91">
        <f t="shared" si="30"/>
        <v>0</v>
      </c>
      <c r="AG61" s="272"/>
      <c r="AH61" s="71">
        <f t="shared" si="21"/>
        <v>0</v>
      </c>
      <c r="AI61" s="272"/>
      <c r="AJ61" s="72">
        <f t="shared" si="31"/>
        <v>0</v>
      </c>
      <c r="AK61" s="73">
        <f t="shared" si="32"/>
        <v>0</v>
      </c>
      <c r="AL61" s="91">
        <f t="shared" si="22"/>
        <v>0</v>
      </c>
      <c r="AM61" s="82">
        <f t="shared" si="23"/>
        <v>0</v>
      </c>
      <c r="AN61" s="91">
        <f t="shared" si="24"/>
        <v>0</v>
      </c>
      <c r="AO61" s="51"/>
      <c r="AP61" s="91">
        <f t="shared" si="25"/>
        <v>0</v>
      </c>
      <c r="AQ61" s="72"/>
      <c r="AR61" s="72">
        <f t="shared" si="26"/>
        <v>0</v>
      </c>
      <c r="AS61" s="91">
        <f t="shared" si="27"/>
        <v>0</v>
      </c>
      <c r="AT61" s="81">
        <f t="shared" si="7"/>
        <v>0</v>
      </c>
      <c r="AU61" s="88">
        <f t="shared" si="8"/>
        <v>0</v>
      </c>
      <c r="AV61" s="116"/>
      <c r="AW61" s="80"/>
      <c r="AX61" s="80">
        <f t="shared" si="33"/>
        <v>0</v>
      </c>
      <c r="AY61" s="80">
        <f t="shared" si="34"/>
        <v>0</v>
      </c>
    </row>
    <row r="62" spans="1:51" ht="16.149999999999999" customHeight="1" x14ac:dyDescent="0.2">
      <c r="A62" s="58">
        <v>56</v>
      </c>
      <c r="B62" s="59" t="s">
        <v>60</v>
      </c>
      <c r="C62" s="270">
        <f>[2]Base!U62</f>
        <v>40</v>
      </c>
      <c r="D62" s="60">
        <f>'Source Data'!H62</f>
        <v>5010.1657022009513</v>
      </c>
      <c r="E62" s="65">
        <f t="shared" si="11"/>
        <v>200406.62808803807</v>
      </c>
      <c r="F62" s="289"/>
      <c r="G62" s="60">
        <f>'Source Data'!I62</f>
        <v>665.40831600253398</v>
      </c>
      <c r="H62" s="65">
        <f t="shared" si="12"/>
        <v>0</v>
      </c>
      <c r="I62" s="289"/>
      <c r="J62" s="60">
        <f>'Source Data'!J62</f>
        <v>181.4749952734183</v>
      </c>
      <c r="K62" s="65">
        <f t="shared" si="13"/>
        <v>0</v>
      </c>
      <c r="L62" s="289"/>
      <c r="M62" s="60">
        <f>'Source Data'!K62</f>
        <v>4536.8748818354579</v>
      </c>
      <c r="N62" s="65">
        <f t="shared" si="14"/>
        <v>0</v>
      </c>
      <c r="O62" s="289"/>
      <c r="P62" s="60">
        <f>'Source Data'!L62</f>
        <v>1814.7499527341834</v>
      </c>
      <c r="Q62" s="65">
        <f t="shared" si="15"/>
        <v>0</v>
      </c>
      <c r="R62" s="92">
        <v>242872</v>
      </c>
      <c r="S62" s="60"/>
      <c r="T62" s="60"/>
      <c r="U62" s="61">
        <f t="shared" si="28"/>
        <v>0</v>
      </c>
      <c r="V62" s="92">
        <f t="shared" si="2"/>
        <v>242872</v>
      </c>
      <c r="W62" s="65">
        <f t="shared" si="16"/>
        <v>-607</v>
      </c>
      <c r="X62" s="92">
        <f t="shared" si="17"/>
        <v>242265</v>
      </c>
      <c r="Y62" s="60"/>
      <c r="Z62" s="92">
        <f t="shared" si="18"/>
        <v>242265</v>
      </c>
      <c r="AA62" s="60"/>
      <c r="AB62" s="60">
        <f t="shared" si="19"/>
        <v>242265</v>
      </c>
      <c r="AC62" s="92">
        <f t="shared" si="20"/>
        <v>20189</v>
      </c>
      <c r="AD62" s="96">
        <f t="shared" si="29"/>
        <v>242265</v>
      </c>
      <c r="AE62" s="66">
        <f>'Source Data'!N62</f>
        <v>4203</v>
      </c>
      <c r="AF62" s="89">
        <f t="shared" si="30"/>
        <v>168120</v>
      </c>
      <c r="AG62" s="270"/>
      <c r="AH62" s="66">
        <f t="shared" si="21"/>
        <v>0</v>
      </c>
      <c r="AI62" s="270"/>
      <c r="AJ62" s="68">
        <f t="shared" si="31"/>
        <v>0</v>
      </c>
      <c r="AK62" s="67">
        <f t="shared" si="32"/>
        <v>0</v>
      </c>
      <c r="AL62" s="89">
        <f t="shared" si="22"/>
        <v>168120</v>
      </c>
      <c r="AM62" s="70">
        <f t="shared" si="23"/>
        <v>-420</v>
      </c>
      <c r="AN62" s="89">
        <f t="shared" si="24"/>
        <v>167700</v>
      </c>
      <c r="AO62" s="60"/>
      <c r="AP62" s="89">
        <f t="shared" si="25"/>
        <v>167700</v>
      </c>
      <c r="AQ62" s="68"/>
      <c r="AR62" s="68">
        <f t="shared" si="26"/>
        <v>167700</v>
      </c>
      <c r="AS62" s="89">
        <f t="shared" si="27"/>
        <v>13975</v>
      </c>
      <c r="AT62" s="69">
        <f t="shared" si="7"/>
        <v>409965</v>
      </c>
      <c r="AU62" s="86">
        <f t="shared" si="8"/>
        <v>34164</v>
      </c>
      <c r="AV62" s="116"/>
      <c r="AW62" s="65"/>
      <c r="AX62" s="65">
        <f t="shared" si="33"/>
        <v>420</v>
      </c>
      <c r="AY62" s="65">
        <f t="shared" si="34"/>
        <v>420</v>
      </c>
    </row>
    <row r="63" spans="1:51" ht="16.149999999999999" customHeight="1" x14ac:dyDescent="0.2">
      <c r="A63" s="54">
        <v>57</v>
      </c>
      <c r="B63" s="55" t="s">
        <v>61</v>
      </c>
      <c r="C63" s="271">
        <f>[2]Base!U63</f>
        <v>0</v>
      </c>
      <c r="D63" s="56">
        <f>'Source Data'!H63</f>
        <v>4811.4108022710652</v>
      </c>
      <c r="E63" s="74">
        <f t="shared" si="11"/>
        <v>0</v>
      </c>
      <c r="F63" s="290"/>
      <c r="G63" s="56">
        <f>'Source Data'!I63</f>
        <v>666.15521612667408</v>
      </c>
      <c r="H63" s="74">
        <f t="shared" si="12"/>
        <v>0</v>
      </c>
      <c r="I63" s="290"/>
      <c r="J63" s="56">
        <f>'Source Data'!J63</f>
        <v>181.67869530727472</v>
      </c>
      <c r="K63" s="74">
        <f t="shared" si="13"/>
        <v>0</v>
      </c>
      <c r="L63" s="290"/>
      <c r="M63" s="56">
        <f>'Source Data'!K63</f>
        <v>4541.967382681868</v>
      </c>
      <c r="N63" s="74">
        <f t="shared" si="14"/>
        <v>0</v>
      </c>
      <c r="O63" s="290"/>
      <c r="P63" s="56">
        <f>'Source Data'!L63</f>
        <v>1816.7869530727471</v>
      </c>
      <c r="Q63" s="74">
        <f t="shared" si="15"/>
        <v>0</v>
      </c>
      <c r="R63" s="93">
        <v>0</v>
      </c>
      <c r="S63" s="56"/>
      <c r="T63" s="56"/>
      <c r="U63" s="57">
        <f t="shared" si="28"/>
        <v>0</v>
      </c>
      <c r="V63" s="93">
        <f t="shared" si="2"/>
        <v>0</v>
      </c>
      <c r="W63" s="74">
        <f t="shared" si="16"/>
        <v>0</v>
      </c>
      <c r="X63" s="93">
        <f t="shared" si="17"/>
        <v>0</v>
      </c>
      <c r="Y63" s="56"/>
      <c r="Z63" s="93">
        <f t="shared" si="18"/>
        <v>0</v>
      </c>
      <c r="AA63" s="56"/>
      <c r="AB63" s="56">
        <f t="shared" si="19"/>
        <v>0</v>
      </c>
      <c r="AC63" s="93">
        <f t="shared" si="20"/>
        <v>0</v>
      </c>
      <c r="AD63" s="97">
        <f t="shared" si="29"/>
        <v>0</v>
      </c>
      <c r="AE63" s="75">
        <f>'Source Data'!N63</f>
        <v>2620</v>
      </c>
      <c r="AF63" s="90">
        <f t="shared" si="30"/>
        <v>0</v>
      </c>
      <c r="AG63" s="271"/>
      <c r="AH63" s="75">
        <f t="shared" si="21"/>
        <v>0</v>
      </c>
      <c r="AI63" s="271"/>
      <c r="AJ63" s="77">
        <f t="shared" si="31"/>
        <v>0</v>
      </c>
      <c r="AK63" s="76">
        <f t="shared" si="32"/>
        <v>0</v>
      </c>
      <c r="AL63" s="90">
        <f t="shared" si="22"/>
        <v>0</v>
      </c>
      <c r="AM63" s="79">
        <f t="shared" si="23"/>
        <v>0</v>
      </c>
      <c r="AN63" s="90">
        <f t="shared" si="24"/>
        <v>0</v>
      </c>
      <c r="AO63" s="56"/>
      <c r="AP63" s="90">
        <f t="shared" si="25"/>
        <v>0</v>
      </c>
      <c r="AQ63" s="77"/>
      <c r="AR63" s="77">
        <f t="shared" si="26"/>
        <v>0</v>
      </c>
      <c r="AS63" s="90">
        <f t="shared" si="27"/>
        <v>0</v>
      </c>
      <c r="AT63" s="78">
        <f t="shared" si="7"/>
        <v>0</v>
      </c>
      <c r="AU63" s="87">
        <f t="shared" si="8"/>
        <v>0</v>
      </c>
      <c r="AV63" s="116"/>
      <c r="AW63" s="74"/>
      <c r="AX63" s="74">
        <f t="shared" si="33"/>
        <v>0</v>
      </c>
      <c r="AY63" s="74">
        <f t="shared" si="34"/>
        <v>0</v>
      </c>
    </row>
    <row r="64" spans="1:51" ht="16.149999999999999" customHeight="1" x14ac:dyDescent="0.2">
      <c r="A64" s="54">
        <v>58</v>
      </c>
      <c r="B64" s="55" t="s">
        <v>62</v>
      </c>
      <c r="C64" s="271">
        <f>[2]Base!U64</f>
        <v>0</v>
      </c>
      <c r="D64" s="56">
        <f>'Source Data'!H64</f>
        <v>5358.2852334446507</v>
      </c>
      <c r="E64" s="74">
        <f t="shared" si="11"/>
        <v>0</v>
      </c>
      <c r="F64" s="290"/>
      <c r="G64" s="56">
        <f>'Source Data'!I64</f>
        <v>740.81098599764084</v>
      </c>
      <c r="H64" s="74">
        <f t="shared" si="12"/>
        <v>0</v>
      </c>
      <c r="I64" s="290"/>
      <c r="J64" s="56">
        <f>'Source Data'!J64</f>
        <v>202.03935981753844</v>
      </c>
      <c r="K64" s="74">
        <f t="shared" si="13"/>
        <v>0</v>
      </c>
      <c r="L64" s="290"/>
      <c r="M64" s="56">
        <f>'Source Data'!K64</f>
        <v>5050.9839954384606</v>
      </c>
      <c r="N64" s="74">
        <f t="shared" si="14"/>
        <v>0</v>
      </c>
      <c r="O64" s="290"/>
      <c r="P64" s="56">
        <f>'Source Data'!L64</f>
        <v>2020.3935981753841</v>
      </c>
      <c r="Q64" s="74">
        <f t="shared" si="15"/>
        <v>0</v>
      </c>
      <c r="R64" s="93">
        <v>0</v>
      </c>
      <c r="S64" s="56"/>
      <c r="T64" s="56"/>
      <c r="U64" s="57">
        <f t="shared" si="28"/>
        <v>0</v>
      </c>
      <c r="V64" s="93">
        <f t="shared" si="2"/>
        <v>0</v>
      </c>
      <c r="W64" s="74">
        <f t="shared" si="16"/>
        <v>0</v>
      </c>
      <c r="X64" s="93">
        <f t="shared" si="17"/>
        <v>0</v>
      </c>
      <c r="Y64" s="56"/>
      <c r="Z64" s="93">
        <f t="shared" si="18"/>
        <v>0</v>
      </c>
      <c r="AA64" s="56"/>
      <c r="AB64" s="56">
        <f t="shared" si="19"/>
        <v>0</v>
      </c>
      <c r="AC64" s="93">
        <f t="shared" si="20"/>
        <v>0</v>
      </c>
      <c r="AD64" s="97">
        <f t="shared" si="29"/>
        <v>0</v>
      </c>
      <c r="AE64" s="75">
        <f>'Source Data'!N64</f>
        <v>2215</v>
      </c>
      <c r="AF64" s="90">
        <f t="shared" si="30"/>
        <v>0</v>
      </c>
      <c r="AG64" s="271"/>
      <c r="AH64" s="75">
        <f t="shared" si="21"/>
        <v>0</v>
      </c>
      <c r="AI64" s="271"/>
      <c r="AJ64" s="77">
        <f t="shared" si="31"/>
        <v>0</v>
      </c>
      <c r="AK64" s="76">
        <f t="shared" si="32"/>
        <v>0</v>
      </c>
      <c r="AL64" s="90">
        <f t="shared" si="22"/>
        <v>0</v>
      </c>
      <c r="AM64" s="79">
        <f t="shared" si="23"/>
        <v>0</v>
      </c>
      <c r="AN64" s="90">
        <f t="shared" si="24"/>
        <v>0</v>
      </c>
      <c r="AO64" s="56"/>
      <c r="AP64" s="90">
        <f t="shared" si="25"/>
        <v>0</v>
      </c>
      <c r="AQ64" s="77"/>
      <c r="AR64" s="77">
        <f t="shared" si="26"/>
        <v>0</v>
      </c>
      <c r="AS64" s="90">
        <f t="shared" si="27"/>
        <v>0</v>
      </c>
      <c r="AT64" s="78">
        <f t="shared" si="7"/>
        <v>0</v>
      </c>
      <c r="AU64" s="87">
        <f t="shared" si="8"/>
        <v>0</v>
      </c>
      <c r="AV64" s="116"/>
      <c r="AW64" s="74"/>
      <c r="AX64" s="74">
        <f t="shared" si="33"/>
        <v>0</v>
      </c>
      <c r="AY64" s="74">
        <f t="shared" si="34"/>
        <v>0</v>
      </c>
    </row>
    <row r="65" spans="1:51" ht="16.149999999999999" customHeight="1" x14ac:dyDescent="0.2">
      <c r="A65" s="54">
        <v>59</v>
      </c>
      <c r="B65" s="55" t="s">
        <v>63</v>
      </c>
      <c r="C65" s="271">
        <f>[2]Base!U65</f>
        <v>0</v>
      </c>
      <c r="D65" s="56">
        <f>'Source Data'!H65</f>
        <v>5144.4669727805904</v>
      </c>
      <c r="E65" s="74">
        <f t="shared" si="11"/>
        <v>0</v>
      </c>
      <c r="F65" s="290"/>
      <c r="G65" s="56">
        <f>'Source Data'!I65</f>
        <v>778.80539593788717</v>
      </c>
      <c r="H65" s="74">
        <f t="shared" si="12"/>
        <v>0</v>
      </c>
      <c r="I65" s="290"/>
      <c r="J65" s="56">
        <f>'Source Data'!J65</f>
        <v>212.40147161942375</v>
      </c>
      <c r="K65" s="74">
        <f t="shared" si="13"/>
        <v>0</v>
      </c>
      <c r="L65" s="290"/>
      <c r="M65" s="56">
        <f>'Source Data'!K65</f>
        <v>5310.0367904855939</v>
      </c>
      <c r="N65" s="74">
        <f t="shared" si="14"/>
        <v>0</v>
      </c>
      <c r="O65" s="290"/>
      <c r="P65" s="56">
        <f>'Source Data'!L65</f>
        <v>2124.0147161942373</v>
      </c>
      <c r="Q65" s="74">
        <f t="shared" si="15"/>
        <v>0</v>
      </c>
      <c r="R65" s="93">
        <v>0</v>
      </c>
      <c r="S65" s="56"/>
      <c r="T65" s="56"/>
      <c r="U65" s="57">
        <f t="shared" si="28"/>
        <v>0</v>
      </c>
      <c r="V65" s="93">
        <f t="shared" si="2"/>
        <v>0</v>
      </c>
      <c r="W65" s="74">
        <f t="shared" si="16"/>
        <v>0</v>
      </c>
      <c r="X65" s="93">
        <f t="shared" si="17"/>
        <v>0</v>
      </c>
      <c r="Y65" s="56"/>
      <c r="Z65" s="93">
        <f t="shared" si="18"/>
        <v>0</v>
      </c>
      <c r="AA65" s="56"/>
      <c r="AB65" s="56">
        <f t="shared" si="19"/>
        <v>0</v>
      </c>
      <c r="AC65" s="93">
        <f t="shared" si="20"/>
        <v>0</v>
      </c>
      <c r="AD65" s="97">
        <f t="shared" si="29"/>
        <v>0</v>
      </c>
      <c r="AE65" s="75">
        <f>'Source Data'!N65</f>
        <v>1488</v>
      </c>
      <c r="AF65" s="90">
        <f t="shared" si="30"/>
        <v>0</v>
      </c>
      <c r="AG65" s="271"/>
      <c r="AH65" s="75">
        <f t="shared" si="21"/>
        <v>0</v>
      </c>
      <c r="AI65" s="271"/>
      <c r="AJ65" s="77">
        <f t="shared" si="31"/>
        <v>0</v>
      </c>
      <c r="AK65" s="76">
        <f t="shared" si="32"/>
        <v>0</v>
      </c>
      <c r="AL65" s="90">
        <f t="shared" si="22"/>
        <v>0</v>
      </c>
      <c r="AM65" s="79">
        <f t="shared" si="23"/>
        <v>0</v>
      </c>
      <c r="AN65" s="90">
        <f t="shared" si="24"/>
        <v>0</v>
      </c>
      <c r="AO65" s="56"/>
      <c r="AP65" s="90">
        <f t="shared" si="25"/>
        <v>0</v>
      </c>
      <c r="AQ65" s="77"/>
      <c r="AR65" s="77">
        <f t="shared" si="26"/>
        <v>0</v>
      </c>
      <c r="AS65" s="90">
        <f t="shared" si="27"/>
        <v>0</v>
      </c>
      <c r="AT65" s="78">
        <f t="shared" si="7"/>
        <v>0</v>
      </c>
      <c r="AU65" s="87">
        <f t="shared" si="8"/>
        <v>0</v>
      </c>
      <c r="AV65" s="116"/>
      <c r="AW65" s="74"/>
      <c r="AX65" s="74">
        <f t="shared" si="33"/>
        <v>0</v>
      </c>
      <c r="AY65" s="74">
        <f t="shared" si="34"/>
        <v>0</v>
      </c>
    </row>
    <row r="66" spans="1:51" ht="16.149999999999999" customHeight="1" x14ac:dyDescent="0.2">
      <c r="A66" s="49">
        <v>60</v>
      </c>
      <c r="B66" s="50" t="s">
        <v>64</v>
      </c>
      <c r="C66" s="272">
        <f>[2]Base!U66</f>
        <v>4</v>
      </c>
      <c r="D66" s="51">
        <f>'Source Data'!H66</f>
        <v>4859.4948474230696</v>
      </c>
      <c r="E66" s="80">
        <f t="shared" si="11"/>
        <v>19437.979389692278</v>
      </c>
      <c r="F66" s="291"/>
      <c r="G66" s="51">
        <f>'Source Data'!I66</f>
        <v>654.17710868659628</v>
      </c>
      <c r="H66" s="80">
        <f t="shared" si="12"/>
        <v>0</v>
      </c>
      <c r="I66" s="291"/>
      <c r="J66" s="51">
        <f>'Source Data'!J66</f>
        <v>178.41193873270808</v>
      </c>
      <c r="K66" s="80">
        <f t="shared" si="13"/>
        <v>0</v>
      </c>
      <c r="L66" s="291"/>
      <c r="M66" s="51">
        <f>'Source Data'!K66</f>
        <v>4460.2984683177028</v>
      </c>
      <c r="N66" s="80">
        <f t="shared" si="14"/>
        <v>0</v>
      </c>
      <c r="O66" s="291"/>
      <c r="P66" s="51">
        <f>'Source Data'!L66</f>
        <v>1784.1193873270811</v>
      </c>
      <c r="Q66" s="80">
        <f t="shared" si="15"/>
        <v>0</v>
      </c>
      <c r="R66" s="94">
        <v>26515</v>
      </c>
      <c r="S66" s="51"/>
      <c r="T66" s="51"/>
      <c r="U66" s="52">
        <f t="shared" si="28"/>
        <v>0</v>
      </c>
      <c r="V66" s="94">
        <f t="shared" si="2"/>
        <v>26515</v>
      </c>
      <c r="W66" s="80">
        <f t="shared" si="16"/>
        <v>-66</v>
      </c>
      <c r="X66" s="94">
        <f t="shared" si="17"/>
        <v>26449</v>
      </c>
      <c r="Y66" s="51"/>
      <c r="Z66" s="94">
        <f t="shared" si="18"/>
        <v>26449</v>
      </c>
      <c r="AA66" s="53"/>
      <c r="AB66" s="51">
        <f t="shared" si="19"/>
        <v>26449</v>
      </c>
      <c r="AC66" s="95">
        <f t="shared" si="20"/>
        <v>2204</v>
      </c>
      <c r="AD66" s="95">
        <f t="shared" si="29"/>
        <v>26449</v>
      </c>
      <c r="AE66" s="71">
        <f>'Source Data'!N66</f>
        <v>4045</v>
      </c>
      <c r="AF66" s="91">
        <f t="shared" si="30"/>
        <v>16180</v>
      </c>
      <c r="AG66" s="272"/>
      <c r="AH66" s="71">
        <f t="shared" si="21"/>
        <v>0</v>
      </c>
      <c r="AI66" s="272"/>
      <c r="AJ66" s="72">
        <f t="shared" si="31"/>
        <v>0</v>
      </c>
      <c r="AK66" s="73">
        <f t="shared" si="32"/>
        <v>0</v>
      </c>
      <c r="AL66" s="91">
        <f t="shared" si="22"/>
        <v>16180</v>
      </c>
      <c r="AM66" s="82">
        <f t="shared" si="23"/>
        <v>-40</v>
      </c>
      <c r="AN66" s="91">
        <f t="shared" si="24"/>
        <v>16140</v>
      </c>
      <c r="AO66" s="51"/>
      <c r="AP66" s="91">
        <f t="shared" si="25"/>
        <v>16140</v>
      </c>
      <c r="AQ66" s="72"/>
      <c r="AR66" s="72">
        <f t="shared" si="26"/>
        <v>16140</v>
      </c>
      <c r="AS66" s="91">
        <f t="shared" si="27"/>
        <v>1345</v>
      </c>
      <c r="AT66" s="81">
        <f t="shared" si="7"/>
        <v>42589</v>
      </c>
      <c r="AU66" s="88">
        <f t="shared" si="8"/>
        <v>3549</v>
      </c>
      <c r="AV66" s="116"/>
      <c r="AW66" s="80"/>
      <c r="AX66" s="80">
        <f t="shared" si="33"/>
        <v>40</v>
      </c>
      <c r="AY66" s="80">
        <f t="shared" si="34"/>
        <v>40</v>
      </c>
    </row>
    <row r="67" spans="1:51" ht="16.149999999999999" customHeight="1" x14ac:dyDescent="0.2">
      <c r="A67" s="58">
        <v>61</v>
      </c>
      <c r="B67" s="59" t="s">
        <v>65</v>
      </c>
      <c r="C67" s="270">
        <f>[2]Base!U67</f>
        <v>0</v>
      </c>
      <c r="D67" s="60">
        <f>'Source Data'!H67</f>
        <v>2804.2748979691619</v>
      </c>
      <c r="E67" s="65">
        <f t="shared" si="11"/>
        <v>0</v>
      </c>
      <c r="F67" s="289"/>
      <c r="G67" s="60">
        <f>'Source Data'!I67</f>
        <v>381.62134806778147</v>
      </c>
      <c r="H67" s="65">
        <f t="shared" si="12"/>
        <v>0</v>
      </c>
      <c r="I67" s="289"/>
      <c r="J67" s="60">
        <f>'Source Data'!J67</f>
        <v>104.0785494730313</v>
      </c>
      <c r="K67" s="65">
        <f t="shared" si="13"/>
        <v>0</v>
      </c>
      <c r="L67" s="289"/>
      <c r="M67" s="60">
        <f>'Source Data'!K67</f>
        <v>2601.9637368257822</v>
      </c>
      <c r="N67" s="65">
        <f t="shared" si="14"/>
        <v>0</v>
      </c>
      <c r="O67" s="289"/>
      <c r="P67" s="60">
        <f>'Source Data'!L67</f>
        <v>1040.7854947303128</v>
      </c>
      <c r="Q67" s="65">
        <f t="shared" si="15"/>
        <v>0</v>
      </c>
      <c r="R67" s="92">
        <v>0</v>
      </c>
      <c r="S67" s="60"/>
      <c r="T67" s="60"/>
      <c r="U67" s="61">
        <f t="shared" si="28"/>
        <v>0</v>
      </c>
      <c r="V67" s="92">
        <f t="shared" si="2"/>
        <v>0</v>
      </c>
      <c r="W67" s="65">
        <f t="shared" si="16"/>
        <v>0</v>
      </c>
      <c r="X67" s="92">
        <f t="shared" si="17"/>
        <v>0</v>
      </c>
      <c r="Y67" s="60"/>
      <c r="Z67" s="92">
        <f t="shared" si="18"/>
        <v>0</v>
      </c>
      <c r="AA67" s="60"/>
      <c r="AB67" s="60">
        <f t="shared" si="19"/>
        <v>0</v>
      </c>
      <c r="AC67" s="92">
        <f t="shared" si="20"/>
        <v>0</v>
      </c>
      <c r="AD67" s="96">
        <f t="shared" si="29"/>
        <v>0</v>
      </c>
      <c r="AE67" s="66">
        <f>'Source Data'!N67</f>
        <v>9576</v>
      </c>
      <c r="AF67" s="89">
        <f t="shared" si="30"/>
        <v>0</v>
      </c>
      <c r="AG67" s="270"/>
      <c r="AH67" s="66">
        <f t="shared" si="21"/>
        <v>0</v>
      </c>
      <c r="AI67" s="270"/>
      <c r="AJ67" s="68">
        <f t="shared" si="31"/>
        <v>0</v>
      </c>
      <c r="AK67" s="67">
        <f t="shared" si="32"/>
        <v>0</v>
      </c>
      <c r="AL67" s="89">
        <f t="shared" si="22"/>
        <v>0</v>
      </c>
      <c r="AM67" s="70">
        <f t="shared" si="23"/>
        <v>0</v>
      </c>
      <c r="AN67" s="89">
        <f t="shared" si="24"/>
        <v>0</v>
      </c>
      <c r="AO67" s="60"/>
      <c r="AP67" s="89">
        <f t="shared" si="25"/>
        <v>0</v>
      </c>
      <c r="AQ67" s="68"/>
      <c r="AR67" s="68">
        <f t="shared" si="26"/>
        <v>0</v>
      </c>
      <c r="AS67" s="89">
        <f t="shared" si="27"/>
        <v>0</v>
      </c>
      <c r="AT67" s="69">
        <f t="shared" si="7"/>
        <v>0</v>
      </c>
      <c r="AU67" s="86">
        <f t="shared" si="8"/>
        <v>0</v>
      </c>
      <c r="AV67" s="116"/>
      <c r="AW67" s="65"/>
      <c r="AX67" s="65">
        <f t="shared" si="33"/>
        <v>0</v>
      </c>
      <c r="AY67" s="65">
        <f t="shared" si="34"/>
        <v>0</v>
      </c>
    </row>
    <row r="68" spans="1:51" ht="16.149999999999999" customHeight="1" x14ac:dyDescent="0.2">
      <c r="A68" s="54">
        <v>62</v>
      </c>
      <c r="B68" s="55" t="s">
        <v>66</v>
      </c>
      <c r="C68" s="271">
        <f>[2]Base!U68</f>
        <v>0</v>
      </c>
      <c r="D68" s="56">
        <f>'Source Data'!H68</f>
        <v>4883.7599729981075</v>
      </c>
      <c r="E68" s="74">
        <f t="shared" si="11"/>
        <v>0</v>
      </c>
      <c r="F68" s="290"/>
      <c r="G68" s="56">
        <f>'Source Data'!I68</f>
        <v>736.06666112665073</v>
      </c>
      <c r="H68" s="74">
        <f t="shared" si="12"/>
        <v>0</v>
      </c>
      <c r="I68" s="290"/>
      <c r="J68" s="56">
        <f>'Source Data'!J68</f>
        <v>200.74545303454113</v>
      </c>
      <c r="K68" s="74">
        <f t="shared" si="13"/>
        <v>0</v>
      </c>
      <c r="L68" s="290"/>
      <c r="M68" s="56">
        <f>'Source Data'!K68</f>
        <v>5018.6363258635274</v>
      </c>
      <c r="N68" s="74">
        <f t="shared" si="14"/>
        <v>0</v>
      </c>
      <c r="O68" s="290"/>
      <c r="P68" s="56">
        <f>'Source Data'!L68</f>
        <v>2007.4545303454111</v>
      </c>
      <c r="Q68" s="74">
        <f t="shared" si="15"/>
        <v>0</v>
      </c>
      <c r="R68" s="93">
        <v>0</v>
      </c>
      <c r="S68" s="56"/>
      <c r="T68" s="56"/>
      <c r="U68" s="57">
        <f t="shared" si="28"/>
        <v>0</v>
      </c>
      <c r="V68" s="93">
        <f t="shared" si="2"/>
        <v>0</v>
      </c>
      <c r="W68" s="74">
        <f t="shared" si="16"/>
        <v>0</v>
      </c>
      <c r="X68" s="93">
        <f t="shared" si="17"/>
        <v>0</v>
      </c>
      <c r="Y68" s="56"/>
      <c r="Z68" s="93">
        <f t="shared" si="18"/>
        <v>0</v>
      </c>
      <c r="AA68" s="56"/>
      <c r="AB68" s="56">
        <f t="shared" si="19"/>
        <v>0</v>
      </c>
      <c r="AC68" s="93">
        <f t="shared" si="20"/>
        <v>0</v>
      </c>
      <c r="AD68" s="97">
        <f t="shared" si="29"/>
        <v>0</v>
      </c>
      <c r="AE68" s="75">
        <f>'Source Data'!N68</f>
        <v>1997</v>
      </c>
      <c r="AF68" s="90">
        <f t="shared" si="30"/>
        <v>0</v>
      </c>
      <c r="AG68" s="271"/>
      <c r="AH68" s="75">
        <f t="shared" si="21"/>
        <v>0</v>
      </c>
      <c r="AI68" s="271"/>
      <c r="AJ68" s="77">
        <f t="shared" si="31"/>
        <v>0</v>
      </c>
      <c r="AK68" s="76">
        <f t="shared" si="32"/>
        <v>0</v>
      </c>
      <c r="AL68" s="90">
        <f t="shared" si="22"/>
        <v>0</v>
      </c>
      <c r="AM68" s="79">
        <f t="shared" si="23"/>
        <v>0</v>
      </c>
      <c r="AN68" s="90">
        <f t="shared" si="24"/>
        <v>0</v>
      </c>
      <c r="AO68" s="56"/>
      <c r="AP68" s="90">
        <f t="shared" si="25"/>
        <v>0</v>
      </c>
      <c r="AQ68" s="77"/>
      <c r="AR68" s="77">
        <f t="shared" si="26"/>
        <v>0</v>
      </c>
      <c r="AS68" s="90">
        <f t="shared" si="27"/>
        <v>0</v>
      </c>
      <c r="AT68" s="78">
        <f t="shared" si="7"/>
        <v>0</v>
      </c>
      <c r="AU68" s="87">
        <f t="shared" si="8"/>
        <v>0</v>
      </c>
      <c r="AV68" s="116"/>
      <c r="AW68" s="74"/>
      <c r="AX68" s="74">
        <f t="shared" si="33"/>
        <v>0</v>
      </c>
      <c r="AY68" s="74">
        <f t="shared" si="34"/>
        <v>0</v>
      </c>
    </row>
    <row r="69" spans="1:51" ht="16.149999999999999" customHeight="1" x14ac:dyDescent="0.2">
      <c r="A69" s="54">
        <v>63</v>
      </c>
      <c r="B69" s="55" t="s">
        <v>67</v>
      </c>
      <c r="C69" s="271">
        <f>[2]Base!U69</f>
        <v>0</v>
      </c>
      <c r="D69" s="56">
        <f>'Source Data'!H69</f>
        <v>3617.9669570727483</v>
      </c>
      <c r="E69" s="74">
        <f t="shared" si="11"/>
        <v>0</v>
      </c>
      <c r="F69" s="290"/>
      <c r="G69" s="56">
        <f>'Source Data'!I69</f>
        <v>455.19374290754848</v>
      </c>
      <c r="H69" s="74">
        <f t="shared" si="12"/>
        <v>0</v>
      </c>
      <c r="I69" s="290"/>
      <c r="J69" s="56">
        <f>'Source Data'!J69</f>
        <v>124.14374806569505</v>
      </c>
      <c r="K69" s="74">
        <f t="shared" si="13"/>
        <v>0</v>
      </c>
      <c r="L69" s="290"/>
      <c r="M69" s="56">
        <f>'Source Data'!K69</f>
        <v>3103.5937016423763</v>
      </c>
      <c r="N69" s="74">
        <f t="shared" si="14"/>
        <v>0</v>
      </c>
      <c r="O69" s="290"/>
      <c r="P69" s="56">
        <f>'Source Data'!L69</f>
        <v>1241.4374806569506</v>
      </c>
      <c r="Q69" s="74">
        <f t="shared" si="15"/>
        <v>0</v>
      </c>
      <c r="R69" s="93">
        <v>0</v>
      </c>
      <c r="S69" s="56"/>
      <c r="T69" s="56"/>
      <c r="U69" s="57">
        <f t="shared" si="28"/>
        <v>0</v>
      </c>
      <c r="V69" s="93">
        <f t="shared" si="2"/>
        <v>0</v>
      </c>
      <c r="W69" s="74">
        <f t="shared" si="16"/>
        <v>0</v>
      </c>
      <c r="X69" s="93">
        <f t="shared" si="17"/>
        <v>0</v>
      </c>
      <c r="Y69" s="56"/>
      <c r="Z69" s="93">
        <f t="shared" si="18"/>
        <v>0</v>
      </c>
      <c r="AA69" s="56"/>
      <c r="AB69" s="56">
        <f t="shared" si="19"/>
        <v>0</v>
      </c>
      <c r="AC69" s="93">
        <f t="shared" si="20"/>
        <v>0</v>
      </c>
      <c r="AD69" s="97">
        <f t="shared" si="29"/>
        <v>0</v>
      </c>
      <c r="AE69" s="75">
        <f>'Source Data'!N69</f>
        <v>7559</v>
      </c>
      <c r="AF69" s="90">
        <f t="shared" si="30"/>
        <v>0</v>
      </c>
      <c r="AG69" s="271"/>
      <c r="AH69" s="75">
        <f t="shared" si="21"/>
        <v>0</v>
      </c>
      <c r="AI69" s="271"/>
      <c r="AJ69" s="77">
        <f t="shared" si="31"/>
        <v>0</v>
      </c>
      <c r="AK69" s="76">
        <f t="shared" si="32"/>
        <v>0</v>
      </c>
      <c r="AL69" s="90">
        <f t="shared" si="22"/>
        <v>0</v>
      </c>
      <c r="AM69" s="79">
        <f t="shared" si="23"/>
        <v>0</v>
      </c>
      <c r="AN69" s="90">
        <f t="shared" si="24"/>
        <v>0</v>
      </c>
      <c r="AO69" s="56"/>
      <c r="AP69" s="90">
        <f t="shared" si="25"/>
        <v>0</v>
      </c>
      <c r="AQ69" s="77"/>
      <c r="AR69" s="77">
        <f t="shared" si="26"/>
        <v>0</v>
      </c>
      <c r="AS69" s="90">
        <f t="shared" si="27"/>
        <v>0</v>
      </c>
      <c r="AT69" s="78">
        <f t="shared" si="7"/>
        <v>0</v>
      </c>
      <c r="AU69" s="87">
        <f t="shared" si="8"/>
        <v>0</v>
      </c>
      <c r="AV69" s="116"/>
      <c r="AW69" s="74"/>
      <c r="AX69" s="74">
        <f t="shared" si="33"/>
        <v>0</v>
      </c>
      <c r="AY69" s="74">
        <f t="shared" si="34"/>
        <v>0</v>
      </c>
    </row>
    <row r="70" spans="1:51" ht="16.149999999999999" customHeight="1" x14ac:dyDescent="0.2">
      <c r="A70" s="54">
        <v>64</v>
      </c>
      <c r="B70" s="55" t="s">
        <v>68</v>
      </c>
      <c r="C70" s="271">
        <f>[2]Base!U70</f>
        <v>0</v>
      </c>
      <c r="D70" s="56">
        <f>'Source Data'!H70</f>
        <v>5230.6414951359775</v>
      </c>
      <c r="E70" s="74">
        <f t="shared" si="11"/>
        <v>0</v>
      </c>
      <c r="F70" s="290"/>
      <c r="G70" s="56">
        <f>'Source Data'!I70</f>
        <v>700.71301031438645</v>
      </c>
      <c r="H70" s="74">
        <f t="shared" si="12"/>
        <v>0</v>
      </c>
      <c r="I70" s="290"/>
      <c r="J70" s="56">
        <f>'Source Data'!J70</f>
        <v>191.10354826755992</v>
      </c>
      <c r="K70" s="74">
        <f t="shared" si="13"/>
        <v>0</v>
      </c>
      <c r="L70" s="290"/>
      <c r="M70" s="56">
        <f>'Source Data'!K70</f>
        <v>4777.5887066889991</v>
      </c>
      <c r="N70" s="74">
        <f t="shared" si="14"/>
        <v>0</v>
      </c>
      <c r="O70" s="290"/>
      <c r="P70" s="56">
        <f>'Source Data'!L70</f>
        <v>1911.0354826755995</v>
      </c>
      <c r="Q70" s="74">
        <f t="shared" si="15"/>
        <v>0</v>
      </c>
      <c r="R70" s="93">
        <v>0</v>
      </c>
      <c r="S70" s="56"/>
      <c r="T70" s="56"/>
      <c r="U70" s="57">
        <f t="shared" si="28"/>
        <v>0</v>
      </c>
      <c r="V70" s="93">
        <f t="shared" si="2"/>
        <v>0</v>
      </c>
      <c r="W70" s="74">
        <f t="shared" si="16"/>
        <v>0</v>
      </c>
      <c r="X70" s="93">
        <f t="shared" si="17"/>
        <v>0</v>
      </c>
      <c r="Y70" s="56"/>
      <c r="Z70" s="93">
        <f t="shared" si="18"/>
        <v>0</v>
      </c>
      <c r="AA70" s="56"/>
      <c r="AB70" s="56">
        <f t="shared" si="19"/>
        <v>0</v>
      </c>
      <c r="AC70" s="93">
        <f t="shared" si="20"/>
        <v>0</v>
      </c>
      <c r="AD70" s="97">
        <f t="shared" si="29"/>
        <v>0</v>
      </c>
      <c r="AE70" s="75">
        <f>'Source Data'!N70</f>
        <v>2999</v>
      </c>
      <c r="AF70" s="90">
        <f t="shared" si="30"/>
        <v>0</v>
      </c>
      <c r="AG70" s="271"/>
      <c r="AH70" s="75">
        <f t="shared" si="21"/>
        <v>0</v>
      </c>
      <c r="AI70" s="271"/>
      <c r="AJ70" s="77">
        <f t="shared" si="31"/>
        <v>0</v>
      </c>
      <c r="AK70" s="76">
        <f t="shared" si="32"/>
        <v>0</v>
      </c>
      <c r="AL70" s="90">
        <f t="shared" si="22"/>
        <v>0</v>
      </c>
      <c r="AM70" s="79">
        <f t="shared" si="23"/>
        <v>0</v>
      </c>
      <c r="AN70" s="90">
        <f t="shared" si="24"/>
        <v>0</v>
      </c>
      <c r="AO70" s="56"/>
      <c r="AP70" s="90">
        <f t="shared" si="25"/>
        <v>0</v>
      </c>
      <c r="AQ70" s="77"/>
      <c r="AR70" s="77">
        <f t="shared" si="26"/>
        <v>0</v>
      </c>
      <c r="AS70" s="90">
        <f t="shared" si="27"/>
        <v>0</v>
      </c>
      <c r="AT70" s="78">
        <f t="shared" si="7"/>
        <v>0</v>
      </c>
      <c r="AU70" s="87">
        <f t="shared" si="8"/>
        <v>0</v>
      </c>
      <c r="AV70" s="116"/>
      <c r="AW70" s="74"/>
      <c r="AX70" s="74">
        <f t="shared" si="33"/>
        <v>0</v>
      </c>
      <c r="AY70" s="74">
        <f t="shared" si="34"/>
        <v>0</v>
      </c>
    </row>
    <row r="71" spans="1:51" ht="16.149999999999999" customHeight="1" x14ac:dyDescent="0.2">
      <c r="A71" s="49">
        <v>65</v>
      </c>
      <c r="B71" s="50" t="s">
        <v>69</v>
      </c>
      <c r="C71" s="272">
        <f>[2]Base!U71</f>
        <v>0</v>
      </c>
      <c r="D71" s="51">
        <f>'Source Data'!H71</f>
        <v>4386.1061727809565</v>
      </c>
      <c r="E71" s="80">
        <f t="shared" si="11"/>
        <v>0</v>
      </c>
      <c r="F71" s="291"/>
      <c r="G71" s="51">
        <f>'Source Data'!I71</f>
        <v>566.73400507501663</v>
      </c>
      <c r="H71" s="80">
        <f t="shared" si="12"/>
        <v>0</v>
      </c>
      <c r="I71" s="291"/>
      <c r="J71" s="51">
        <f>'Source Data'!J71</f>
        <v>154.56381956591363</v>
      </c>
      <c r="K71" s="80">
        <f t="shared" si="13"/>
        <v>0</v>
      </c>
      <c r="L71" s="291"/>
      <c r="M71" s="51">
        <f>'Source Data'!K71</f>
        <v>3864.0954891478409</v>
      </c>
      <c r="N71" s="80">
        <f t="shared" si="14"/>
        <v>0</v>
      </c>
      <c r="O71" s="291"/>
      <c r="P71" s="51">
        <f>'Source Data'!L71</f>
        <v>1545.6381956591365</v>
      </c>
      <c r="Q71" s="80">
        <f t="shared" si="15"/>
        <v>0</v>
      </c>
      <c r="R71" s="94">
        <v>0</v>
      </c>
      <c r="S71" s="51"/>
      <c r="T71" s="51"/>
      <c r="U71" s="52">
        <f t="shared" ref="U71:U75" si="35">S71+T71</f>
        <v>0</v>
      </c>
      <c r="V71" s="94">
        <f>U71+R71</f>
        <v>0</v>
      </c>
      <c r="W71" s="80">
        <f t="shared" si="16"/>
        <v>0</v>
      </c>
      <c r="X71" s="94">
        <f t="shared" si="17"/>
        <v>0</v>
      </c>
      <c r="Y71" s="51"/>
      <c r="Z71" s="94">
        <f t="shared" si="18"/>
        <v>0</v>
      </c>
      <c r="AA71" s="53"/>
      <c r="AB71" s="51">
        <f t="shared" si="19"/>
        <v>0</v>
      </c>
      <c r="AC71" s="95">
        <f t="shared" si="20"/>
        <v>0</v>
      </c>
      <c r="AD71" s="95">
        <f t="shared" si="29"/>
        <v>0</v>
      </c>
      <c r="AE71" s="71">
        <f>'Source Data'!N71</f>
        <v>5234</v>
      </c>
      <c r="AF71" s="91">
        <f>C71*AE71</f>
        <v>0</v>
      </c>
      <c r="AG71" s="272"/>
      <c r="AH71" s="71">
        <f t="shared" si="21"/>
        <v>0</v>
      </c>
      <c r="AI71" s="272"/>
      <c r="AJ71" s="72">
        <f t="shared" ref="AJ71:AJ75" si="36">AE71*AI71*0.5</f>
        <v>0</v>
      </c>
      <c r="AK71" s="73">
        <f t="shared" ref="AK71:AK75" si="37">AH71+AJ71</f>
        <v>0</v>
      </c>
      <c r="AL71" s="91">
        <f t="shared" si="22"/>
        <v>0</v>
      </c>
      <c r="AM71" s="82">
        <f t="shared" si="23"/>
        <v>0</v>
      </c>
      <c r="AN71" s="91">
        <f t="shared" si="24"/>
        <v>0</v>
      </c>
      <c r="AO71" s="51"/>
      <c r="AP71" s="91">
        <f t="shared" si="25"/>
        <v>0</v>
      </c>
      <c r="AQ71" s="72"/>
      <c r="AR71" s="72">
        <f t="shared" si="26"/>
        <v>0</v>
      </c>
      <c r="AS71" s="91">
        <f t="shared" si="27"/>
        <v>0</v>
      </c>
      <c r="AT71" s="81">
        <f>Z71+AP71</f>
        <v>0</v>
      </c>
      <c r="AU71" s="88">
        <f>AC71+AS71</f>
        <v>0</v>
      </c>
      <c r="AV71" s="116"/>
      <c r="AW71" s="80"/>
      <c r="AX71" s="80">
        <f t="shared" si="33"/>
        <v>0</v>
      </c>
      <c r="AY71" s="80">
        <f t="shared" ref="AY71:AY75" si="38">AX71-AW71</f>
        <v>0</v>
      </c>
    </row>
    <row r="72" spans="1:51" ht="16.149999999999999" customHeight="1" x14ac:dyDescent="0.2">
      <c r="A72" s="58">
        <v>66</v>
      </c>
      <c r="B72" s="59" t="s">
        <v>70</v>
      </c>
      <c r="C72" s="270">
        <f>[2]Base!U72</f>
        <v>0</v>
      </c>
      <c r="D72" s="60">
        <f>'Source Data'!H72</f>
        <v>5209.1252297845949</v>
      </c>
      <c r="E72" s="65">
        <f>C72*D72</f>
        <v>0</v>
      </c>
      <c r="F72" s="289"/>
      <c r="G72" s="60">
        <f>'Source Data'!I72</f>
        <v>655.4113591428079</v>
      </c>
      <c r="H72" s="65">
        <f>F72*G72</f>
        <v>0</v>
      </c>
      <c r="I72" s="289"/>
      <c r="J72" s="60">
        <f>'Source Data'!J72</f>
        <v>178.74855249349307</v>
      </c>
      <c r="K72" s="65">
        <f>I72*J72</f>
        <v>0</v>
      </c>
      <c r="L72" s="289"/>
      <c r="M72" s="60">
        <f>'Source Data'!K72</f>
        <v>4468.713812337327</v>
      </c>
      <c r="N72" s="65">
        <f>L72*M72</f>
        <v>0</v>
      </c>
      <c r="O72" s="289"/>
      <c r="P72" s="60">
        <f>'Source Data'!L72</f>
        <v>1787.4855249349307</v>
      </c>
      <c r="Q72" s="65">
        <f>O72*P72</f>
        <v>0</v>
      </c>
      <c r="R72" s="92">
        <v>0</v>
      </c>
      <c r="S72" s="60"/>
      <c r="T72" s="60"/>
      <c r="U72" s="61">
        <f t="shared" si="35"/>
        <v>0</v>
      </c>
      <c r="V72" s="92">
        <f>U72+R72</f>
        <v>0</v>
      </c>
      <c r="W72" s="65">
        <f>ROUND(V72*-0.25%,0)</f>
        <v>0</v>
      </c>
      <c r="X72" s="92">
        <f>SUM(V72:W72)</f>
        <v>0</v>
      </c>
      <c r="Y72" s="60"/>
      <c r="Z72" s="92">
        <f>ROUND(SUM(X72:Y72),0)</f>
        <v>0</v>
      </c>
      <c r="AA72" s="60"/>
      <c r="AB72" s="60">
        <f>Z72-AA72</f>
        <v>0</v>
      </c>
      <c r="AC72" s="92">
        <f>ROUND(AB72/$AC$88,0)</f>
        <v>0</v>
      </c>
      <c r="AD72" s="96">
        <f t="shared" si="29"/>
        <v>0</v>
      </c>
      <c r="AE72" s="66">
        <f>'Source Data'!N72</f>
        <v>3964</v>
      </c>
      <c r="AF72" s="89">
        <f>C72*AE72</f>
        <v>0</v>
      </c>
      <c r="AG72" s="270"/>
      <c r="AH72" s="66">
        <f>AG72*AE72</f>
        <v>0</v>
      </c>
      <c r="AI72" s="270"/>
      <c r="AJ72" s="68">
        <f t="shared" si="36"/>
        <v>0</v>
      </c>
      <c r="AK72" s="67">
        <f t="shared" si="37"/>
        <v>0</v>
      </c>
      <c r="AL72" s="89">
        <f>AK72+AF72</f>
        <v>0</v>
      </c>
      <c r="AM72" s="70">
        <f>ROUND(-0.25%*AL72,0)</f>
        <v>0</v>
      </c>
      <c r="AN72" s="89">
        <f>SUM(AL72:AM72)</f>
        <v>0</v>
      </c>
      <c r="AO72" s="60"/>
      <c r="AP72" s="89">
        <f>ROUND(SUM(AN72:AO72),0)</f>
        <v>0</v>
      </c>
      <c r="AQ72" s="68"/>
      <c r="AR72" s="68">
        <f>AP72-AQ72</f>
        <v>0</v>
      </c>
      <c r="AS72" s="89">
        <f>ROUND(AR72/$AS$88,0)</f>
        <v>0</v>
      </c>
      <c r="AT72" s="69">
        <f>Z72+AP72</f>
        <v>0</v>
      </c>
      <c r="AU72" s="86">
        <f>AC72+AS72</f>
        <v>0</v>
      </c>
      <c r="AV72" s="116"/>
      <c r="AW72" s="84"/>
      <c r="AX72" s="84">
        <f t="shared" si="33"/>
        <v>0</v>
      </c>
      <c r="AY72" s="84">
        <f t="shared" si="38"/>
        <v>0</v>
      </c>
    </row>
    <row r="73" spans="1:51" ht="16.149999999999999" customHeight="1" x14ac:dyDescent="0.2">
      <c r="A73" s="54">
        <v>67</v>
      </c>
      <c r="B73" s="55" t="s">
        <v>3</v>
      </c>
      <c r="C73" s="271">
        <f>[2]Base!U73</f>
        <v>0</v>
      </c>
      <c r="D73" s="56">
        <f>'Source Data'!H73</f>
        <v>4781.434296552653</v>
      </c>
      <c r="E73" s="74">
        <f>C73*D73</f>
        <v>0</v>
      </c>
      <c r="F73" s="290"/>
      <c r="G73" s="56">
        <f>'Source Data'!I73</f>
        <v>636.87839950514967</v>
      </c>
      <c r="H73" s="74">
        <f>F73*G73</f>
        <v>0</v>
      </c>
      <c r="I73" s="290"/>
      <c r="J73" s="56">
        <f>'Source Data'!J73</f>
        <v>173.6941089559499</v>
      </c>
      <c r="K73" s="74">
        <f>I73*J73</f>
        <v>0</v>
      </c>
      <c r="L73" s="290"/>
      <c r="M73" s="56">
        <f>'Source Data'!K73</f>
        <v>4342.3527238987472</v>
      </c>
      <c r="N73" s="74">
        <f>L73*M73</f>
        <v>0</v>
      </c>
      <c r="O73" s="290"/>
      <c r="P73" s="56">
        <f>'Source Data'!L73</f>
        <v>1736.9410895594988</v>
      </c>
      <c r="Q73" s="74">
        <f>O73*P73</f>
        <v>0</v>
      </c>
      <c r="R73" s="93">
        <v>0</v>
      </c>
      <c r="S73" s="56"/>
      <c r="T73" s="56"/>
      <c r="U73" s="57">
        <f t="shared" si="35"/>
        <v>0</v>
      </c>
      <c r="V73" s="93">
        <f>U73+R73</f>
        <v>0</v>
      </c>
      <c r="W73" s="74">
        <f>ROUND(V73*-0.25%,0)</f>
        <v>0</v>
      </c>
      <c r="X73" s="93">
        <f>SUM(V73:W73)</f>
        <v>0</v>
      </c>
      <c r="Y73" s="56"/>
      <c r="Z73" s="93">
        <f>ROUND(SUM(X73:Y73),0)</f>
        <v>0</v>
      </c>
      <c r="AA73" s="56"/>
      <c r="AB73" s="56">
        <f>Z73-AA73</f>
        <v>0</v>
      </c>
      <c r="AC73" s="93">
        <f>ROUND(AB73/$AC$88,0)</f>
        <v>0</v>
      </c>
      <c r="AD73" s="97">
        <f t="shared" si="29"/>
        <v>0</v>
      </c>
      <c r="AE73" s="75">
        <f>'Source Data'!N73</f>
        <v>5608</v>
      </c>
      <c r="AF73" s="90">
        <f>C73*AE73</f>
        <v>0</v>
      </c>
      <c r="AG73" s="271"/>
      <c r="AH73" s="75">
        <f>AG73*AE73</f>
        <v>0</v>
      </c>
      <c r="AI73" s="271"/>
      <c r="AJ73" s="77">
        <f t="shared" si="36"/>
        <v>0</v>
      </c>
      <c r="AK73" s="76">
        <f t="shared" si="37"/>
        <v>0</v>
      </c>
      <c r="AL73" s="90">
        <f>AK73+AF73</f>
        <v>0</v>
      </c>
      <c r="AM73" s="79">
        <f>ROUND(-0.25%*AL73,0)</f>
        <v>0</v>
      </c>
      <c r="AN73" s="90">
        <f>SUM(AL73:AM73)</f>
        <v>0</v>
      </c>
      <c r="AO73" s="56"/>
      <c r="AP73" s="90">
        <f>ROUND(SUM(AN73:AO73),0)</f>
        <v>0</v>
      </c>
      <c r="AQ73" s="77"/>
      <c r="AR73" s="77">
        <f>AP73-AQ73</f>
        <v>0</v>
      </c>
      <c r="AS73" s="90">
        <f>ROUND(AR73/$AS$88,0)</f>
        <v>0</v>
      </c>
      <c r="AT73" s="78">
        <f>Z73+AP73</f>
        <v>0</v>
      </c>
      <c r="AU73" s="87">
        <f>AC73+AS73</f>
        <v>0</v>
      </c>
      <c r="AV73" s="116"/>
      <c r="AW73" s="84"/>
      <c r="AX73" s="84">
        <f t="shared" si="33"/>
        <v>0</v>
      </c>
      <c r="AY73" s="84">
        <f t="shared" si="38"/>
        <v>0</v>
      </c>
    </row>
    <row r="74" spans="1:51" ht="16.149999999999999" customHeight="1" x14ac:dyDescent="0.2">
      <c r="A74" s="54">
        <v>68</v>
      </c>
      <c r="B74" s="55" t="s">
        <v>2</v>
      </c>
      <c r="C74" s="271">
        <f>[2]Base!U74</f>
        <v>0</v>
      </c>
      <c r="D74" s="56">
        <f>'Source Data'!H74</f>
        <v>5487.462001896216</v>
      </c>
      <c r="E74" s="74">
        <f>C74*D74</f>
        <v>0</v>
      </c>
      <c r="F74" s="290"/>
      <c r="G74" s="56">
        <f>'Source Data'!I74</f>
        <v>713.42471435529035</v>
      </c>
      <c r="H74" s="74">
        <f>F74*G74</f>
        <v>0</v>
      </c>
      <c r="I74" s="290"/>
      <c r="J74" s="56">
        <f>'Source Data'!J74</f>
        <v>194.5703766423519</v>
      </c>
      <c r="K74" s="74">
        <f>I74*J74</f>
        <v>0</v>
      </c>
      <c r="L74" s="290"/>
      <c r="M74" s="56">
        <f>'Source Data'!K74</f>
        <v>4864.2594160587978</v>
      </c>
      <c r="N74" s="74">
        <f>L74*M74</f>
        <v>0</v>
      </c>
      <c r="O74" s="290"/>
      <c r="P74" s="56">
        <f>'Source Data'!L74</f>
        <v>1945.703766423519</v>
      </c>
      <c r="Q74" s="74">
        <f>O74*P74</f>
        <v>0</v>
      </c>
      <c r="R74" s="93">
        <v>0</v>
      </c>
      <c r="S74" s="56"/>
      <c r="T74" s="56"/>
      <c r="U74" s="57">
        <f t="shared" si="35"/>
        <v>0</v>
      </c>
      <c r="V74" s="93">
        <f>U74+R74</f>
        <v>0</v>
      </c>
      <c r="W74" s="74">
        <f>ROUND(V74*-0.25%,0)</f>
        <v>0</v>
      </c>
      <c r="X74" s="93">
        <f>SUM(V74:W74)</f>
        <v>0</v>
      </c>
      <c r="Y74" s="56"/>
      <c r="Z74" s="93">
        <f>ROUND(SUM(X74:Y74),0)</f>
        <v>0</v>
      </c>
      <c r="AA74" s="56"/>
      <c r="AB74" s="56">
        <f>Z74-AA74</f>
        <v>0</v>
      </c>
      <c r="AC74" s="93">
        <f>ROUND(AB74/$AC$88,0)</f>
        <v>0</v>
      </c>
      <c r="AD74" s="97">
        <f t="shared" si="29"/>
        <v>0</v>
      </c>
      <c r="AE74" s="75">
        <f>'Source Data'!N74</f>
        <v>2793</v>
      </c>
      <c r="AF74" s="90">
        <f>C74*AE74</f>
        <v>0</v>
      </c>
      <c r="AG74" s="271"/>
      <c r="AH74" s="75">
        <f>AG74*AE74</f>
        <v>0</v>
      </c>
      <c r="AI74" s="271"/>
      <c r="AJ74" s="77">
        <f t="shared" si="36"/>
        <v>0</v>
      </c>
      <c r="AK74" s="76">
        <f t="shared" si="37"/>
        <v>0</v>
      </c>
      <c r="AL74" s="90">
        <f>AK74+AF74</f>
        <v>0</v>
      </c>
      <c r="AM74" s="79">
        <f>ROUND(-0.25%*AL74,0)</f>
        <v>0</v>
      </c>
      <c r="AN74" s="90">
        <f>SUM(AL74:AM74)</f>
        <v>0</v>
      </c>
      <c r="AO74" s="56"/>
      <c r="AP74" s="90">
        <f>ROUND(SUM(AN74:AO74),0)</f>
        <v>0</v>
      </c>
      <c r="AQ74" s="77"/>
      <c r="AR74" s="77">
        <f>AP74-AQ74</f>
        <v>0</v>
      </c>
      <c r="AS74" s="90">
        <f>ROUND(AR74/$AS$88,0)</f>
        <v>0</v>
      </c>
      <c r="AT74" s="78">
        <f>Z74+AP74</f>
        <v>0</v>
      </c>
      <c r="AU74" s="87">
        <f>AC74+AS74</f>
        <v>0</v>
      </c>
      <c r="AV74" s="116"/>
      <c r="AW74" s="84"/>
      <c r="AX74" s="84">
        <f t="shared" si="33"/>
        <v>0</v>
      </c>
      <c r="AY74" s="84">
        <f t="shared" si="38"/>
        <v>0</v>
      </c>
    </row>
    <row r="75" spans="1:51" ht="16.149999999999999" customHeight="1" x14ac:dyDescent="0.2">
      <c r="A75" s="54">
        <v>69</v>
      </c>
      <c r="B75" s="55" t="s">
        <v>75</v>
      </c>
      <c r="C75" s="271">
        <f>[2]Base!U75</f>
        <v>0</v>
      </c>
      <c r="D75" s="56">
        <f>'Source Data'!H75</f>
        <v>5291.1260189471159</v>
      </c>
      <c r="E75" s="74">
        <f>C75*D75</f>
        <v>0</v>
      </c>
      <c r="F75" s="290"/>
      <c r="G75" s="56">
        <f>'Source Data'!I75</f>
        <v>701.91738105393551</v>
      </c>
      <c r="H75" s="74">
        <f>F75*G75</f>
        <v>0</v>
      </c>
      <c r="I75" s="290"/>
      <c r="J75" s="56">
        <f>'Source Data'!J75</f>
        <v>191.43201301470964</v>
      </c>
      <c r="K75" s="74">
        <f>I75*J75</f>
        <v>0</v>
      </c>
      <c r="L75" s="290"/>
      <c r="M75" s="56">
        <f>'Source Data'!K75</f>
        <v>4785.8003253677416</v>
      </c>
      <c r="N75" s="74">
        <f>L75*M75</f>
        <v>0</v>
      </c>
      <c r="O75" s="290"/>
      <c r="P75" s="56">
        <f>'Source Data'!L75</f>
        <v>1914.3201301470965</v>
      </c>
      <c r="Q75" s="74">
        <f>O75*P75</f>
        <v>0</v>
      </c>
      <c r="R75" s="93">
        <v>0</v>
      </c>
      <c r="S75" s="56"/>
      <c r="T75" s="56"/>
      <c r="U75" s="57">
        <f t="shared" si="35"/>
        <v>0</v>
      </c>
      <c r="V75" s="93">
        <f>U75+R75</f>
        <v>0</v>
      </c>
      <c r="W75" s="74">
        <f>ROUND(V75*-0.25%,0)</f>
        <v>0</v>
      </c>
      <c r="X75" s="93">
        <f>SUM(V75:W75)</f>
        <v>0</v>
      </c>
      <c r="Y75" s="56"/>
      <c r="Z75" s="93">
        <f>ROUND(SUM(X75:Y75),0)</f>
        <v>0</v>
      </c>
      <c r="AA75" s="56"/>
      <c r="AB75" s="56">
        <f>Z75-AA75</f>
        <v>0</v>
      </c>
      <c r="AC75" s="93">
        <f>ROUND(AB75/$AC$88,0)</f>
        <v>0</v>
      </c>
      <c r="AD75" s="97">
        <f t="shared" si="29"/>
        <v>0</v>
      </c>
      <c r="AE75" s="75">
        <f>'Source Data'!N75</f>
        <v>3798</v>
      </c>
      <c r="AF75" s="90">
        <f>C75*AE75</f>
        <v>0</v>
      </c>
      <c r="AG75" s="271"/>
      <c r="AH75" s="75">
        <f>AG75*AE75</f>
        <v>0</v>
      </c>
      <c r="AI75" s="271"/>
      <c r="AJ75" s="77">
        <f t="shared" si="36"/>
        <v>0</v>
      </c>
      <c r="AK75" s="76">
        <f t="shared" si="37"/>
        <v>0</v>
      </c>
      <c r="AL75" s="90">
        <f>AK75+AF75</f>
        <v>0</v>
      </c>
      <c r="AM75" s="79">
        <f>ROUND(-0.25%*AL75,0)</f>
        <v>0</v>
      </c>
      <c r="AN75" s="90">
        <f>SUM(AL75:AM75)</f>
        <v>0</v>
      </c>
      <c r="AO75" s="56"/>
      <c r="AP75" s="90">
        <f>ROUND(SUM(AN75:AO75),0)</f>
        <v>0</v>
      </c>
      <c r="AQ75" s="77"/>
      <c r="AR75" s="77">
        <f>AP75-AQ75</f>
        <v>0</v>
      </c>
      <c r="AS75" s="90">
        <f>ROUND(AR75/$AS$88,0)</f>
        <v>0</v>
      </c>
      <c r="AT75" s="78">
        <f>Z75+AP75</f>
        <v>0</v>
      </c>
      <c r="AU75" s="87">
        <f>AC75+AS75</f>
        <v>0</v>
      </c>
      <c r="AV75" s="116"/>
      <c r="AW75" s="83"/>
      <c r="AX75" s="83">
        <f t="shared" si="33"/>
        <v>0</v>
      </c>
      <c r="AY75" s="83">
        <f t="shared" si="38"/>
        <v>0</v>
      </c>
    </row>
    <row r="76" spans="1:51" s="123" customFormat="1" ht="16.149999999999999" customHeight="1" thickBot="1" x14ac:dyDescent="0.25">
      <c r="A76" s="1402" t="s">
        <v>460</v>
      </c>
      <c r="B76" s="1408"/>
      <c r="C76" s="292">
        <f>SUM(C7:C75)</f>
        <v>423</v>
      </c>
      <c r="D76" s="252"/>
      <c r="E76" s="282">
        <f>SUM(E7:E75)</f>
        <v>1719627.2731769024</v>
      </c>
      <c r="F76" s="292">
        <v>345</v>
      </c>
      <c r="G76" s="252"/>
      <c r="H76" s="282">
        <v>190205.53519353355</v>
      </c>
      <c r="I76" s="292">
        <v>185</v>
      </c>
      <c r="J76" s="252"/>
      <c r="K76" s="282">
        <v>28575.564181226</v>
      </c>
      <c r="L76" s="292">
        <v>50</v>
      </c>
      <c r="M76" s="252"/>
      <c r="N76" s="282">
        <v>190986.07436840225</v>
      </c>
      <c r="O76" s="292">
        <v>6</v>
      </c>
      <c r="P76" s="252"/>
      <c r="Q76" s="282">
        <v>8368.7692379825312</v>
      </c>
      <c r="R76" s="293">
        <f t="shared" ref="R76:AU76" si="39">SUM(R7:R75)</f>
        <v>2137763</v>
      </c>
      <c r="S76" s="252">
        <f t="shared" si="39"/>
        <v>0</v>
      </c>
      <c r="T76" s="252">
        <f t="shared" si="39"/>
        <v>0</v>
      </c>
      <c r="U76" s="294">
        <f t="shared" si="39"/>
        <v>0</v>
      </c>
      <c r="V76" s="293">
        <f t="shared" si="39"/>
        <v>2137763</v>
      </c>
      <c r="W76" s="282">
        <f t="shared" si="39"/>
        <v>-5344</v>
      </c>
      <c r="X76" s="293">
        <f t="shared" si="39"/>
        <v>2132419</v>
      </c>
      <c r="Y76" s="282">
        <f t="shared" si="39"/>
        <v>0</v>
      </c>
      <c r="Z76" s="293">
        <f t="shared" si="39"/>
        <v>2132419</v>
      </c>
      <c r="AA76" s="252">
        <f t="shared" si="39"/>
        <v>0</v>
      </c>
      <c r="AB76" s="252">
        <f t="shared" si="39"/>
        <v>2132419</v>
      </c>
      <c r="AC76" s="293">
        <f t="shared" si="39"/>
        <v>177702</v>
      </c>
      <c r="AD76" s="249">
        <f t="shared" si="39"/>
        <v>2132419</v>
      </c>
      <c r="AE76" s="295">
        <f>'Source Data'!N76</f>
        <v>5169</v>
      </c>
      <c r="AF76" s="296">
        <f t="shared" si="39"/>
        <v>2331061</v>
      </c>
      <c r="AG76" s="292">
        <f t="shared" si="39"/>
        <v>0</v>
      </c>
      <c r="AH76" s="295">
        <f t="shared" si="39"/>
        <v>0</v>
      </c>
      <c r="AI76" s="292">
        <f t="shared" si="39"/>
        <v>0</v>
      </c>
      <c r="AJ76" s="297">
        <f t="shared" si="39"/>
        <v>0</v>
      </c>
      <c r="AK76" s="298">
        <f t="shared" si="39"/>
        <v>0</v>
      </c>
      <c r="AL76" s="296">
        <f t="shared" si="39"/>
        <v>2331061</v>
      </c>
      <c r="AM76" s="299">
        <f t="shared" si="39"/>
        <v>-5828</v>
      </c>
      <c r="AN76" s="296">
        <f t="shared" si="39"/>
        <v>2325233</v>
      </c>
      <c r="AO76" s="282">
        <f t="shared" ref="AO76" si="40">SUM(AO7:AO75)</f>
        <v>0</v>
      </c>
      <c r="AP76" s="296">
        <f t="shared" si="39"/>
        <v>2325233</v>
      </c>
      <c r="AQ76" s="297">
        <f t="shared" si="39"/>
        <v>0</v>
      </c>
      <c r="AR76" s="297">
        <f t="shared" si="39"/>
        <v>2325233</v>
      </c>
      <c r="AS76" s="296">
        <f t="shared" si="39"/>
        <v>193770</v>
      </c>
      <c r="AT76" s="300">
        <f t="shared" si="39"/>
        <v>4457652</v>
      </c>
      <c r="AU76" s="300">
        <f t="shared" si="39"/>
        <v>371472</v>
      </c>
      <c r="AV76" s="274"/>
      <c r="AW76" s="282">
        <f>SUM(AW7:AW75)</f>
        <v>0</v>
      </c>
      <c r="AX76" s="282">
        <f>SUM(AX7:AX75)</f>
        <v>5828</v>
      </c>
      <c r="AY76" s="282">
        <f>SUM(AY7:AY75)</f>
        <v>5828</v>
      </c>
    </row>
    <row r="77" spans="1:51" s="123" customFormat="1" ht="16.149999999999999" customHeight="1" thickTop="1" x14ac:dyDescent="0.2">
      <c r="A77" s="1409" t="s">
        <v>410</v>
      </c>
      <c r="B77" s="1410"/>
      <c r="C77" s="301"/>
      <c r="D77" s="279"/>
      <c r="E77" s="279"/>
      <c r="F77" s="301"/>
      <c r="G77" s="279"/>
      <c r="H77" s="279"/>
      <c r="I77" s="301"/>
      <c r="J77" s="279"/>
      <c r="K77" s="279"/>
      <c r="L77" s="301"/>
      <c r="M77" s="279"/>
      <c r="N77" s="279"/>
      <c r="O77" s="301"/>
      <c r="P77" s="279"/>
      <c r="Q77" s="279"/>
      <c r="R77" s="279"/>
      <c r="S77" s="279"/>
      <c r="T77" s="279"/>
      <c r="U77" s="279"/>
      <c r="V77" s="279"/>
      <c r="W77" s="279"/>
      <c r="X77" s="279"/>
      <c r="Y77" s="279"/>
      <c r="Z77" s="279"/>
      <c r="AA77" s="279"/>
      <c r="AB77" s="279"/>
      <c r="AC77" s="279"/>
      <c r="AD77" s="279"/>
      <c r="AE77" s="302"/>
      <c r="AF77" s="279"/>
      <c r="AG77" s="301"/>
      <c r="AH77" s="302"/>
      <c r="AI77" s="301"/>
      <c r="AJ77" s="279"/>
      <c r="AK77" s="279"/>
      <c r="AL77" s="279"/>
      <c r="AM77" s="279"/>
      <c r="AN77" s="279"/>
      <c r="AO77" s="279"/>
      <c r="AP77" s="279"/>
      <c r="AQ77" s="279"/>
      <c r="AR77" s="279"/>
      <c r="AS77" s="279"/>
      <c r="AT77" s="279"/>
      <c r="AU77" s="279"/>
      <c r="AV77" s="274"/>
      <c r="AW77" s="245"/>
      <c r="AX77" s="245"/>
      <c r="AY77" s="245"/>
    </row>
    <row r="78" spans="1:51" s="123" customFormat="1" ht="16.149999999999999" customHeight="1" x14ac:dyDescent="0.2">
      <c r="A78" s="1406" t="s">
        <v>411</v>
      </c>
      <c r="B78" s="1407"/>
      <c r="C78" s="170"/>
      <c r="D78" s="168"/>
      <c r="E78" s="168"/>
      <c r="F78" s="170"/>
      <c r="G78" s="168"/>
      <c r="H78" s="168"/>
      <c r="I78" s="170"/>
      <c r="J78" s="168"/>
      <c r="K78" s="168"/>
      <c r="L78" s="170"/>
      <c r="M78" s="168"/>
      <c r="N78" s="168"/>
      <c r="O78" s="170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97">
        <f>VLOOKUP($A$88,'4_Level 4'!$A$78:$R$214,5,FALSE)</f>
        <v>0</v>
      </c>
      <c r="AA78" s="173"/>
      <c r="AB78" s="168">
        <f>Z78-AA78</f>
        <v>0</v>
      </c>
      <c r="AC78" s="97">
        <f>ROUND(AB78/$AC$88,0)</f>
        <v>0</v>
      </c>
      <c r="AD78" s="97">
        <f>VLOOKUP($A$88,'4_Level 4'!$A$78:$R$214,5,FALSE)</f>
        <v>0</v>
      </c>
      <c r="AE78" s="168"/>
      <c r="AF78" s="168"/>
      <c r="AG78" s="170"/>
      <c r="AH78" s="168"/>
      <c r="AI78" s="170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75">
        <f t="shared" ref="AT78:AT83" si="41">Z78+AP78</f>
        <v>0</v>
      </c>
      <c r="AU78" s="175">
        <f>AC78+AS78</f>
        <v>0</v>
      </c>
      <c r="AV78" s="274"/>
      <c r="AW78" s="274"/>
      <c r="AX78" s="274"/>
      <c r="AY78" s="274"/>
    </row>
    <row r="79" spans="1:51" s="123" customFormat="1" ht="16.149999999999999" customHeight="1" x14ac:dyDescent="0.2">
      <c r="A79" s="1404" t="s">
        <v>430</v>
      </c>
      <c r="B79" s="1405"/>
      <c r="C79" s="170"/>
      <c r="D79" s="168"/>
      <c r="E79" s="168"/>
      <c r="F79" s="170"/>
      <c r="G79" s="168"/>
      <c r="H79" s="168"/>
      <c r="I79" s="170"/>
      <c r="J79" s="168"/>
      <c r="K79" s="168"/>
      <c r="L79" s="170"/>
      <c r="M79" s="168"/>
      <c r="N79" s="168"/>
      <c r="O79" s="170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72"/>
      <c r="AA79" s="173"/>
      <c r="AB79" s="168"/>
      <c r="AC79" s="172"/>
      <c r="AD79" s="97">
        <f>VLOOKUP($A$88,'4_Level 4'!$A$78:$R$214,10,FALSE)</f>
        <v>0</v>
      </c>
      <c r="AE79" s="168"/>
      <c r="AF79" s="168"/>
      <c r="AG79" s="170"/>
      <c r="AH79" s="168"/>
      <c r="AI79" s="170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75">
        <f t="shared" si="41"/>
        <v>0</v>
      </c>
      <c r="AU79" s="168"/>
      <c r="AV79" s="274"/>
      <c r="AW79" s="274"/>
      <c r="AX79" s="274"/>
      <c r="AY79" s="274"/>
    </row>
    <row r="80" spans="1:51" ht="16.149999999999999" customHeight="1" x14ac:dyDescent="0.2">
      <c r="A80" s="1417" t="s">
        <v>1544</v>
      </c>
      <c r="B80" s="1418"/>
      <c r="C80" s="170"/>
      <c r="D80" s="168"/>
      <c r="E80" s="168"/>
      <c r="F80" s="170"/>
      <c r="G80" s="168"/>
      <c r="H80" s="168"/>
      <c r="I80" s="170"/>
      <c r="J80" s="168"/>
      <c r="K80" s="168"/>
      <c r="L80" s="170"/>
      <c r="M80" s="168"/>
      <c r="N80" s="168"/>
      <c r="O80" s="170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97">
        <f>VLOOKUP($A$88,'4_Level 4'!$A$78:$R$214,12,FALSE)</f>
        <v>10000</v>
      </c>
      <c r="AA80" s="173"/>
      <c r="AB80" s="168">
        <f>Z80-AA80</f>
        <v>10000</v>
      </c>
      <c r="AC80" s="97">
        <f>ROUND(AB80/$AC$88,0)</f>
        <v>833</v>
      </c>
      <c r="AD80" s="97">
        <f>VLOOKUP($A$88,'4_Level 4'!$A$78:$R$214,12,FALSE)</f>
        <v>10000</v>
      </c>
      <c r="AE80" s="168"/>
      <c r="AF80" s="168"/>
      <c r="AG80" s="170"/>
      <c r="AH80" s="168"/>
      <c r="AI80" s="170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75">
        <f t="shared" si="41"/>
        <v>10000</v>
      </c>
      <c r="AU80" s="168"/>
      <c r="AV80" s="116"/>
      <c r="AW80" s="116"/>
      <c r="AX80" s="116"/>
      <c r="AY80" s="116"/>
    </row>
    <row r="81" spans="1:51" s="123" customFormat="1" ht="16.149999999999999" customHeight="1" x14ac:dyDescent="0.2">
      <c r="A81" s="1417" t="s">
        <v>429</v>
      </c>
      <c r="B81" s="1418"/>
      <c r="C81" s="170"/>
      <c r="D81" s="168"/>
      <c r="E81" s="168"/>
      <c r="F81" s="170"/>
      <c r="G81" s="168"/>
      <c r="H81" s="168"/>
      <c r="I81" s="170"/>
      <c r="J81" s="168"/>
      <c r="K81" s="168"/>
      <c r="L81" s="170"/>
      <c r="M81" s="168"/>
      <c r="N81" s="168"/>
      <c r="O81" s="170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72"/>
      <c r="AA81" s="173"/>
      <c r="AB81" s="168"/>
      <c r="AC81" s="172"/>
      <c r="AD81" s="97">
        <f>VLOOKUP($A$88,'4_Level 4'!$A$78:$R$214,13,FALSE)</f>
        <v>0</v>
      </c>
      <c r="AE81" s="168"/>
      <c r="AF81" s="168"/>
      <c r="AG81" s="170"/>
      <c r="AH81" s="168"/>
      <c r="AI81" s="170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75">
        <f t="shared" si="41"/>
        <v>0</v>
      </c>
      <c r="AU81" s="168"/>
      <c r="AV81" s="274"/>
      <c r="AW81" s="274"/>
      <c r="AX81" s="274"/>
      <c r="AY81" s="274"/>
    </row>
    <row r="82" spans="1:51" s="123" customFormat="1" ht="16.149999999999999" customHeight="1" x14ac:dyDescent="0.2">
      <c r="A82" s="1415" t="s">
        <v>254</v>
      </c>
      <c r="B82" s="1416"/>
      <c r="C82" s="171"/>
      <c r="D82" s="169"/>
      <c r="E82" s="169"/>
      <c r="F82" s="171"/>
      <c r="G82" s="169"/>
      <c r="H82" s="169"/>
      <c r="I82" s="171"/>
      <c r="J82" s="169"/>
      <c r="K82" s="169"/>
      <c r="L82" s="171"/>
      <c r="M82" s="169"/>
      <c r="N82" s="169"/>
      <c r="O82" s="171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95">
        <f>VLOOKUP($A$88,'4_Level 4'!$A$78:$R$214,17,FALSE)</f>
        <v>12331</v>
      </c>
      <c r="AA82" s="53"/>
      <c r="AB82" s="169">
        <f>Z82-AA82</f>
        <v>12331</v>
      </c>
      <c r="AC82" s="95">
        <f>ROUND(AB82/$AC$88,0)</f>
        <v>1028</v>
      </c>
      <c r="AD82" s="95">
        <f>VLOOKUP($A$88,'4_Level 4'!$A$78:$R$214,17,FALSE)</f>
        <v>12331</v>
      </c>
      <c r="AE82" s="169"/>
      <c r="AF82" s="169"/>
      <c r="AG82" s="171"/>
      <c r="AH82" s="169"/>
      <c r="AI82" s="171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76">
        <f t="shared" si="41"/>
        <v>12331</v>
      </c>
      <c r="AU82" s="176">
        <f>AC82+AS82</f>
        <v>1028</v>
      </c>
      <c r="AV82" s="274"/>
      <c r="AW82" s="274"/>
      <c r="AX82" s="274"/>
      <c r="AY82" s="274"/>
    </row>
    <row r="83" spans="1:51" s="123" customFormat="1" ht="16.149999999999999" customHeight="1" x14ac:dyDescent="0.2">
      <c r="A83" s="1415" t="s">
        <v>1440</v>
      </c>
      <c r="B83" s="1416"/>
      <c r="C83" s="1047"/>
      <c r="D83" s="1048"/>
      <c r="E83" s="1048"/>
      <c r="F83" s="1047"/>
      <c r="G83" s="1048"/>
      <c r="H83" s="1048"/>
      <c r="I83" s="1047"/>
      <c r="J83" s="1048"/>
      <c r="K83" s="1048"/>
      <c r="L83" s="1047"/>
      <c r="M83" s="1048"/>
      <c r="N83" s="1048"/>
      <c r="O83" s="1047"/>
      <c r="P83" s="1048"/>
      <c r="Q83" s="1048"/>
      <c r="R83" s="1048"/>
      <c r="S83" s="1048"/>
      <c r="T83" s="1048"/>
      <c r="U83" s="1048"/>
      <c r="V83" s="1048"/>
      <c r="W83" s="1048"/>
      <c r="X83" s="1048"/>
      <c r="Y83" s="1048">
        <f>VLOOKUP($A88,[1]Summary!$A$87:$K$122,11,FALSE)</f>
        <v>0</v>
      </c>
      <c r="Z83" s="1049">
        <f>VLOOKUP(A88,[1]Summary!$A$87:$K$122,11,FALSE)</f>
        <v>0</v>
      </c>
      <c r="AA83" s="1050"/>
      <c r="AB83" s="1048">
        <f>Z83-AA83</f>
        <v>0</v>
      </c>
      <c r="AC83" s="1049">
        <f>ROUND(AB83/$AC$88,0)</f>
        <v>0</v>
      </c>
      <c r="AD83" s="1049">
        <f>VLOOKUP($A88,[1]Summary!$A$87:$K$122,11,FALSE)</f>
        <v>0</v>
      </c>
      <c r="AE83" s="1048"/>
      <c r="AF83" s="1048"/>
      <c r="AG83" s="1047"/>
      <c r="AH83" s="1048"/>
      <c r="AI83" s="1047"/>
      <c r="AJ83" s="1048"/>
      <c r="AK83" s="1048"/>
      <c r="AL83" s="1048"/>
      <c r="AM83" s="1048"/>
      <c r="AN83" s="1048"/>
      <c r="AO83" s="1048"/>
      <c r="AP83" s="1048"/>
      <c r="AQ83" s="1048"/>
      <c r="AR83" s="1048"/>
      <c r="AS83" s="1048"/>
      <c r="AT83" s="1051">
        <f t="shared" si="41"/>
        <v>0</v>
      </c>
      <c r="AU83" s="1051">
        <f>AC83+AS83</f>
        <v>0</v>
      </c>
      <c r="AV83" s="274"/>
      <c r="AW83" s="274"/>
      <c r="AX83" s="274"/>
      <c r="AY83" s="274"/>
    </row>
    <row r="84" spans="1:51" s="123" customFormat="1" ht="16.149999999999999" customHeight="1" thickBot="1" x14ac:dyDescent="0.25">
      <c r="A84" s="1402" t="s">
        <v>461</v>
      </c>
      <c r="B84" s="1403"/>
      <c r="C84" s="248">
        <f>SUM(C76:C83)</f>
        <v>423</v>
      </c>
      <c r="D84" s="247"/>
      <c r="E84" s="273">
        <f t="shared" ref="E84" si="42">SUM(E76:E83)</f>
        <v>1719627.2731769024</v>
      </c>
      <c r="F84" s="248">
        <v>345</v>
      </c>
      <c r="G84" s="247"/>
      <c r="H84" s="273">
        <v>190205.53519353355</v>
      </c>
      <c r="I84" s="248">
        <v>185</v>
      </c>
      <c r="J84" s="247"/>
      <c r="K84" s="273">
        <v>28575.564181226</v>
      </c>
      <c r="L84" s="248">
        <v>50</v>
      </c>
      <c r="M84" s="247"/>
      <c r="N84" s="273">
        <v>190986.07436840225</v>
      </c>
      <c r="O84" s="248">
        <v>6</v>
      </c>
      <c r="P84" s="247"/>
      <c r="Q84" s="273">
        <v>8368.7692379825312</v>
      </c>
      <c r="R84" s="247">
        <f t="shared" ref="R84:AD84" si="43">SUM(R76:R83)</f>
        <v>2137763</v>
      </c>
      <c r="S84" s="247">
        <f t="shared" si="43"/>
        <v>0</v>
      </c>
      <c r="T84" s="247">
        <f t="shared" si="43"/>
        <v>0</v>
      </c>
      <c r="U84" s="247">
        <f t="shared" si="43"/>
        <v>0</v>
      </c>
      <c r="V84" s="247">
        <f t="shared" si="43"/>
        <v>2137763</v>
      </c>
      <c r="W84" s="247">
        <f t="shared" si="43"/>
        <v>-5344</v>
      </c>
      <c r="X84" s="247">
        <f t="shared" si="43"/>
        <v>2132419</v>
      </c>
      <c r="Y84" s="273">
        <f t="shared" si="43"/>
        <v>0</v>
      </c>
      <c r="Z84" s="249">
        <f t="shared" si="43"/>
        <v>2154750</v>
      </c>
      <c r="AA84" s="247">
        <f t="shared" si="43"/>
        <v>0</v>
      </c>
      <c r="AB84" s="247">
        <f t="shared" si="43"/>
        <v>2154750</v>
      </c>
      <c r="AC84" s="249">
        <f t="shared" si="43"/>
        <v>179563</v>
      </c>
      <c r="AD84" s="249">
        <f t="shared" si="43"/>
        <v>2154750</v>
      </c>
      <c r="AE84" s="174"/>
      <c r="AF84" s="247">
        <f t="shared" ref="AF84:AU84" si="44">SUM(AF76:AF83)</f>
        <v>2331061</v>
      </c>
      <c r="AG84" s="248">
        <f t="shared" si="44"/>
        <v>0</v>
      </c>
      <c r="AH84" s="174">
        <f t="shared" si="44"/>
        <v>0</v>
      </c>
      <c r="AI84" s="248">
        <f t="shared" si="44"/>
        <v>0</v>
      </c>
      <c r="AJ84" s="247">
        <f t="shared" si="44"/>
        <v>0</v>
      </c>
      <c r="AK84" s="247">
        <f t="shared" si="44"/>
        <v>0</v>
      </c>
      <c r="AL84" s="247">
        <f t="shared" si="44"/>
        <v>2331061</v>
      </c>
      <c r="AM84" s="247">
        <f t="shared" si="44"/>
        <v>-5828</v>
      </c>
      <c r="AN84" s="247">
        <f t="shared" si="44"/>
        <v>2325233</v>
      </c>
      <c r="AO84" s="247">
        <f t="shared" si="44"/>
        <v>0</v>
      </c>
      <c r="AP84" s="247">
        <f t="shared" si="44"/>
        <v>2325233</v>
      </c>
      <c r="AQ84" s="247">
        <f t="shared" si="44"/>
        <v>0</v>
      </c>
      <c r="AR84" s="247">
        <f t="shared" si="44"/>
        <v>2325233</v>
      </c>
      <c r="AS84" s="247">
        <f t="shared" si="44"/>
        <v>193770</v>
      </c>
      <c r="AT84" s="275">
        <f t="shared" si="44"/>
        <v>4479983</v>
      </c>
      <c r="AU84" s="275">
        <f t="shared" si="44"/>
        <v>372500</v>
      </c>
      <c r="AV84" s="274"/>
      <c r="AW84" s="274"/>
      <c r="AX84" s="274"/>
      <c r="AY84" s="274"/>
    </row>
    <row r="85" spans="1:51" ht="16.149999999999999" customHeight="1" thickTop="1" x14ac:dyDescent="0.2"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6"/>
      <c r="R85" s="116"/>
      <c r="S85" s="116"/>
      <c r="T85" s="116"/>
      <c r="U85" s="116"/>
      <c r="V85" s="116"/>
      <c r="W85" s="116"/>
      <c r="X85" s="274"/>
      <c r="Y85" s="116"/>
      <c r="Z85" s="116"/>
      <c r="AA85" s="116"/>
      <c r="AB85" s="116"/>
      <c r="AC85" s="116"/>
      <c r="AD85" s="116"/>
      <c r="AE85" s="116"/>
      <c r="AF85" s="116"/>
    </row>
    <row r="86" spans="1:51" ht="16.149999999999999" customHeight="1" x14ac:dyDescent="0.2">
      <c r="D86" s="116"/>
      <c r="E86" s="116"/>
      <c r="F86" s="111"/>
      <c r="G86" s="116"/>
      <c r="H86" s="838"/>
      <c r="I86" s="838"/>
      <c r="J86" s="838"/>
      <c r="K86" s="838"/>
      <c r="L86" s="840"/>
      <c r="M86" s="838"/>
      <c r="N86" s="838"/>
      <c r="O86" s="838"/>
      <c r="P86" s="838"/>
      <c r="Q86" s="838"/>
      <c r="R86" s="116"/>
      <c r="S86" s="116"/>
      <c r="T86" s="116"/>
      <c r="U86" s="116"/>
      <c r="V86" s="116"/>
      <c r="W86" s="116"/>
      <c r="X86" s="274"/>
      <c r="Y86" s="116"/>
      <c r="Z86" s="116"/>
      <c r="AA86" s="116"/>
      <c r="AB86" s="116"/>
      <c r="AC86" s="116"/>
      <c r="AD86" s="116"/>
      <c r="AE86" s="116"/>
      <c r="AF86" s="116"/>
    </row>
    <row r="87" spans="1:51" ht="16.149999999999999" customHeight="1" x14ac:dyDescent="0.2">
      <c r="H87" s="113"/>
      <c r="I87" s="113"/>
      <c r="J87" s="1482"/>
      <c r="K87" s="839"/>
      <c r="L87" s="839"/>
      <c r="M87" s="1482"/>
      <c r="N87" s="839"/>
      <c r="O87" s="839"/>
      <c r="P87" s="1482"/>
      <c r="Q87" s="839"/>
    </row>
    <row r="88" spans="1:51" x14ac:dyDescent="0.2">
      <c r="A88" s="321" t="s">
        <v>663</v>
      </c>
      <c r="H88" s="113"/>
      <c r="I88" s="113"/>
      <c r="J88" s="1482"/>
      <c r="K88" s="839"/>
      <c r="L88" s="839"/>
      <c r="M88" s="1482"/>
      <c r="N88" s="839"/>
      <c r="O88" s="839"/>
      <c r="P88" s="1482"/>
      <c r="Q88" s="839"/>
      <c r="AC88" s="108">
        <v>12</v>
      </c>
      <c r="AS88" s="108">
        <f>AC88</f>
        <v>12</v>
      </c>
    </row>
    <row r="89" spans="1:51" x14ac:dyDescent="0.2">
      <c r="H89" s="113"/>
      <c r="I89" s="113"/>
      <c r="J89" s="113"/>
      <c r="K89" s="113"/>
      <c r="L89" s="113"/>
      <c r="M89" s="113"/>
      <c r="N89" s="113"/>
      <c r="O89" s="113"/>
      <c r="P89" s="113"/>
      <c r="Q89" s="113"/>
    </row>
  </sheetData>
  <mergeCells count="48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T1:AT3"/>
    <mergeCell ref="AU1:AU3"/>
    <mergeCell ref="AS2:AS3"/>
    <mergeCell ref="AP2:AP3"/>
    <mergeCell ref="AQ2:AQ3"/>
    <mergeCell ref="AR2:AR3"/>
    <mergeCell ref="AL1:AS1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7:P88"/>
    <mergeCell ref="A80:B80"/>
    <mergeCell ref="A81:B81"/>
    <mergeCell ref="A82:B82"/>
    <mergeCell ref="A84:B84"/>
    <mergeCell ref="J87:J88"/>
    <mergeCell ref="M87:M88"/>
    <mergeCell ref="A83:B83"/>
    <mergeCell ref="A77:B77"/>
    <mergeCell ref="A78:B78"/>
    <mergeCell ref="C2:C3"/>
    <mergeCell ref="D2:E2"/>
    <mergeCell ref="F2:H2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July 2018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AY89"/>
  <sheetViews>
    <sheetView view="pageBreakPreview" zoomScaleNormal="100" zoomScaleSheetLayoutView="100" workbookViewId="0">
      <pane xSplit="2" ySplit="6" topLeftCell="C7" activePane="bottomRight" state="frozen"/>
      <selection activeCell="E17" sqref="E17"/>
      <selection pane="topRight" activeCell="E17" sqref="E17"/>
      <selection pane="bottomLeft" activeCell="E17" sqref="E17"/>
      <selection pane="bottomRight" activeCell="E17" sqref="E17"/>
    </sheetView>
  </sheetViews>
  <sheetFormatPr defaultColWidth="8.85546875" defaultRowHeight="12.75" x14ac:dyDescent="0.2"/>
  <cols>
    <col min="1" max="1" width="5" style="108" customWidth="1"/>
    <col min="2" max="2" width="28.140625" style="108" customWidth="1"/>
    <col min="3" max="3" width="12.140625" style="108" bestFit="1" customWidth="1"/>
    <col min="4" max="4" width="13.85546875" style="108" customWidth="1"/>
    <col min="5" max="5" width="12.28515625" style="108" customWidth="1"/>
    <col min="6" max="6" width="11.28515625" style="108" customWidth="1"/>
    <col min="7" max="7" width="10.85546875" style="108" customWidth="1"/>
    <col min="8" max="9" width="11.28515625" style="108" customWidth="1"/>
    <col min="10" max="10" width="10.85546875" style="108" customWidth="1"/>
    <col min="11" max="12" width="11.28515625" style="108" customWidth="1"/>
    <col min="13" max="13" width="8.5703125" style="108" customWidth="1"/>
    <col min="14" max="15" width="11.28515625" style="108" customWidth="1"/>
    <col min="16" max="16" width="8.5703125" style="108" customWidth="1"/>
    <col min="17" max="17" width="11.28515625" style="108" customWidth="1"/>
    <col min="18" max="18" width="10.7109375" style="108" bestFit="1" customWidth="1"/>
    <col min="19" max="21" width="13.85546875" style="108" customWidth="1"/>
    <col min="22" max="22" width="11.85546875" style="108" bestFit="1" customWidth="1"/>
    <col min="23" max="23" width="10.85546875" style="108" bestFit="1" customWidth="1"/>
    <col min="24" max="24" width="12.7109375" style="108" customWidth="1"/>
    <col min="25" max="25" width="14.7109375" style="108" customWidth="1"/>
    <col min="26" max="26" width="17.5703125" style="108" customWidth="1"/>
    <col min="27" max="28" width="11.28515625" style="108" customWidth="1"/>
    <col min="29" max="29" width="10.7109375" style="108" customWidth="1"/>
    <col min="30" max="30" width="16.42578125" style="108" customWidth="1"/>
    <col min="31" max="32" width="15.85546875" style="108" customWidth="1"/>
    <col min="33" max="37" width="15.7109375" style="108" customWidth="1"/>
    <col min="38" max="38" width="15.140625" style="108" customWidth="1"/>
    <col min="39" max="39" width="10.85546875" style="108" customWidth="1"/>
    <col min="40" max="40" width="15" style="108" customWidth="1"/>
    <col min="41" max="41" width="13.7109375" style="108" customWidth="1"/>
    <col min="42" max="42" width="16.28515625" style="108" customWidth="1"/>
    <col min="43" max="44" width="13.85546875" style="108" customWidth="1"/>
    <col min="45" max="45" width="15.5703125" style="108" customWidth="1"/>
    <col min="46" max="47" width="14.42578125" style="108" bestFit="1" customWidth="1"/>
    <col min="48" max="48" width="8.85546875" style="108"/>
    <col min="49" max="50" width="12.28515625" style="108" customWidth="1"/>
    <col min="51" max="51" width="10" style="108" bestFit="1" customWidth="1"/>
    <col min="52" max="16384" width="8.85546875" style="108"/>
  </cols>
  <sheetData>
    <row r="1" spans="1:51" ht="19.899999999999999" customHeight="1" x14ac:dyDescent="0.2">
      <c r="A1" s="1486" t="s">
        <v>668</v>
      </c>
      <c r="B1" s="1487"/>
      <c r="C1" s="1379" t="s">
        <v>315</v>
      </c>
      <c r="D1" s="1380"/>
      <c r="E1" s="1380"/>
      <c r="F1" s="1380"/>
      <c r="G1" s="1380"/>
      <c r="H1" s="1380"/>
      <c r="I1" s="1380"/>
      <c r="J1" s="1380"/>
      <c r="K1" s="1381"/>
      <c r="L1" s="1412" t="s">
        <v>315</v>
      </c>
      <c r="M1" s="1413"/>
      <c r="N1" s="1413"/>
      <c r="O1" s="1413"/>
      <c r="P1" s="1413"/>
      <c r="Q1" s="1413"/>
      <c r="R1" s="1413"/>
      <c r="S1" s="1413"/>
      <c r="T1" s="1413"/>
      <c r="U1" s="1414"/>
      <c r="V1" s="1379" t="s">
        <v>315</v>
      </c>
      <c r="W1" s="1380"/>
      <c r="X1" s="1380"/>
      <c r="Y1" s="1380"/>
      <c r="Z1" s="1380"/>
      <c r="AA1" s="1380"/>
      <c r="AB1" s="1380"/>
      <c r="AC1" s="1380"/>
      <c r="AD1" s="1381"/>
      <c r="AE1" s="1478" t="s">
        <v>450</v>
      </c>
      <c r="AF1" s="1478"/>
      <c r="AG1" s="1478"/>
      <c r="AH1" s="1478"/>
      <c r="AI1" s="1478"/>
      <c r="AJ1" s="1478"/>
      <c r="AK1" s="1478"/>
      <c r="AL1" s="1485" t="s">
        <v>450</v>
      </c>
      <c r="AM1" s="1485"/>
      <c r="AN1" s="1485"/>
      <c r="AO1" s="1485"/>
      <c r="AP1" s="1485"/>
      <c r="AQ1" s="1485"/>
      <c r="AR1" s="1485"/>
      <c r="AS1" s="1485"/>
      <c r="AT1" s="1481" t="s">
        <v>326</v>
      </c>
      <c r="AU1" s="1481" t="s">
        <v>327</v>
      </c>
      <c r="AW1" s="283"/>
      <c r="AX1" s="283"/>
      <c r="AY1" s="283"/>
    </row>
    <row r="2" spans="1:51" ht="30" customHeight="1" x14ac:dyDescent="0.2">
      <c r="A2" s="1488"/>
      <c r="B2" s="1489"/>
      <c r="C2" s="1386" t="s">
        <v>1284</v>
      </c>
      <c r="D2" s="1480" t="s">
        <v>731</v>
      </c>
      <c r="E2" s="1480"/>
      <c r="F2" s="1376" t="s">
        <v>1378</v>
      </c>
      <c r="G2" s="1390"/>
      <c r="H2" s="1391"/>
      <c r="I2" s="1479" t="s">
        <v>1375</v>
      </c>
      <c r="J2" s="1479"/>
      <c r="K2" s="1479"/>
      <c r="L2" s="1479" t="s">
        <v>1376</v>
      </c>
      <c r="M2" s="1479"/>
      <c r="N2" s="1479"/>
      <c r="O2" s="1479" t="s">
        <v>1377</v>
      </c>
      <c r="P2" s="1479"/>
      <c r="Q2" s="1479"/>
      <c r="R2" s="1386" t="s">
        <v>501</v>
      </c>
      <c r="S2" s="1392" t="s">
        <v>230</v>
      </c>
      <c r="T2" s="1392"/>
      <c r="U2" s="1392"/>
      <c r="V2" s="1386" t="s">
        <v>502</v>
      </c>
      <c r="W2" s="1386" t="s">
        <v>452</v>
      </c>
      <c r="X2" s="1386" t="s">
        <v>503</v>
      </c>
      <c r="Y2" s="1400" t="s">
        <v>1321</v>
      </c>
      <c r="Z2" s="1386" t="s">
        <v>1384</v>
      </c>
      <c r="AA2" s="1386" t="s">
        <v>270</v>
      </c>
      <c r="AB2" s="1386" t="s">
        <v>271</v>
      </c>
      <c r="AC2" s="1386" t="s">
        <v>233</v>
      </c>
      <c r="AD2" s="1386" t="s">
        <v>1385</v>
      </c>
      <c r="AE2" s="1483" t="s">
        <v>1287</v>
      </c>
      <c r="AF2" s="1476" t="s">
        <v>1442</v>
      </c>
      <c r="AG2" s="1477" t="s">
        <v>230</v>
      </c>
      <c r="AH2" s="1477"/>
      <c r="AI2" s="1477"/>
      <c r="AJ2" s="1477"/>
      <c r="AK2" s="1477"/>
      <c r="AL2" s="1476" t="s">
        <v>1443</v>
      </c>
      <c r="AM2" s="1476" t="s">
        <v>1447</v>
      </c>
      <c r="AN2" s="1476" t="s">
        <v>1444</v>
      </c>
      <c r="AO2" s="1400" t="s">
        <v>1321</v>
      </c>
      <c r="AP2" s="1476" t="s">
        <v>1445</v>
      </c>
      <c r="AQ2" s="1476" t="s">
        <v>294</v>
      </c>
      <c r="AR2" s="1476" t="s">
        <v>271</v>
      </c>
      <c r="AS2" s="1476" t="s">
        <v>1446</v>
      </c>
      <c r="AT2" s="1481"/>
      <c r="AU2" s="1481"/>
      <c r="AW2" s="284"/>
      <c r="AX2" s="284"/>
      <c r="AY2" s="284"/>
    </row>
    <row r="3" spans="1:51" ht="95.25" customHeight="1" x14ac:dyDescent="0.2">
      <c r="A3" s="1488"/>
      <c r="B3" s="1489"/>
      <c r="C3" s="1386"/>
      <c r="D3" s="1005" t="s">
        <v>708</v>
      </c>
      <c r="E3" s="1005" t="s">
        <v>325</v>
      </c>
      <c r="F3" s="1005" t="s">
        <v>1283</v>
      </c>
      <c r="G3" s="1005" t="s">
        <v>454</v>
      </c>
      <c r="H3" s="1005" t="s">
        <v>325</v>
      </c>
      <c r="I3" s="1005" t="s">
        <v>1282</v>
      </c>
      <c r="J3" s="1005" t="s">
        <v>454</v>
      </c>
      <c r="K3" s="1005" t="s">
        <v>325</v>
      </c>
      <c r="L3" s="1005" t="s">
        <v>1281</v>
      </c>
      <c r="M3" s="1005" t="s">
        <v>472</v>
      </c>
      <c r="N3" s="1005" t="s">
        <v>325</v>
      </c>
      <c r="O3" s="1005" t="s">
        <v>1281</v>
      </c>
      <c r="P3" s="1005" t="s">
        <v>472</v>
      </c>
      <c r="Q3" s="1005" t="s">
        <v>325</v>
      </c>
      <c r="R3" s="1386"/>
      <c r="S3" s="1006" t="s">
        <v>1279</v>
      </c>
      <c r="T3" s="1006" t="s">
        <v>1280</v>
      </c>
      <c r="U3" s="1006" t="s">
        <v>232</v>
      </c>
      <c r="V3" s="1386"/>
      <c r="W3" s="1386"/>
      <c r="X3" s="1386"/>
      <c r="Y3" s="1401"/>
      <c r="Z3" s="1386"/>
      <c r="AA3" s="1386"/>
      <c r="AB3" s="1386"/>
      <c r="AC3" s="1386"/>
      <c r="AD3" s="1386"/>
      <c r="AE3" s="1484"/>
      <c r="AF3" s="1476"/>
      <c r="AG3" s="1006" t="s">
        <v>1289</v>
      </c>
      <c r="AH3" s="1006" t="s">
        <v>1290</v>
      </c>
      <c r="AI3" s="1006" t="s">
        <v>1288</v>
      </c>
      <c r="AJ3" s="1006" t="s">
        <v>1292</v>
      </c>
      <c r="AK3" s="1006" t="s">
        <v>232</v>
      </c>
      <c r="AL3" s="1476"/>
      <c r="AM3" s="1476"/>
      <c r="AN3" s="1476"/>
      <c r="AO3" s="1401"/>
      <c r="AP3" s="1476"/>
      <c r="AQ3" s="1476"/>
      <c r="AR3" s="1476"/>
      <c r="AS3" s="1476"/>
      <c r="AT3" s="1481"/>
      <c r="AU3" s="1481"/>
      <c r="AW3" s="856" t="s">
        <v>511</v>
      </c>
      <c r="AX3" s="856" t="s">
        <v>512</v>
      </c>
      <c r="AY3" s="856" t="s">
        <v>432</v>
      </c>
    </row>
    <row r="4" spans="1:51" ht="16.149999999999999" customHeight="1" x14ac:dyDescent="0.2">
      <c r="A4" s="395"/>
      <c r="B4" s="396"/>
      <c r="C4" s="287">
        <v>1</v>
      </c>
      <c r="D4" s="287">
        <f t="shared" ref="D4:AY4" si="0">C4+1</f>
        <v>2</v>
      </c>
      <c r="E4" s="287">
        <f t="shared" si="0"/>
        <v>3</v>
      </c>
      <c r="F4" s="287">
        <f t="shared" si="0"/>
        <v>4</v>
      </c>
      <c r="G4" s="287">
        <f t="shared" si="0"/>
        <v>5</v>
      </c>
      <c r="H4" s="287">
        <f t="shared" si="0"/>
        <v>6</v>
      </c>
      <c r="I4" s="287">
        <f t="shared" si="0"/>
        <v>7</v>
      </c>
      <c r="J4" s="287">
        <f t="shared" si="0"/>
        <v>8</v>
      </c>
      <c r="K4" s="287">
        <f t="shared" si="0"/>
        <v>9</v>
      </c>
      <c r="L4" s="287">
        <f t="shared" si="0"/>
        <v>10</v>
      </c>
      <c r="M4" s="287">
        <f t="shared" si="0"/>
        <v>11</v>
      </c>
      <c r="N4" s="287">
        <f t="shared" si="0"/>
        <v>12</v>
      </c>
      <c r="O4" s="287">
        <f t="shared" si="0"/>
        <v>13</v>
      </c>
      <c r="P4" s="287">
        <f t="shared" si="0"/>
        <v>14</v>
      </c>
      <c r="Q4" s="287">
        <f t="shared" si="0"/>
        <v>15</v>
      </c>
      <c r="R4" s="287">
        <f t="shared" si="0"/>
        <v>16</v>
      </c>
      <c r="S4" s="287">
        <f t="shared" si="0"/>
        <v>17</v>
      </c>
      <c r="T4" s="287">
        <f t="shared" si="0"/>
        <v>18</v>
      </c>
      <c r="U4" s="287">
        <f t="shared" si="0"/>
        <v>19</v>
      </c>
      <c r="V4" s="287">
        <f t="shared" si="0"/>
        <v>20</v>
      </c>
      <c r="W4" s="287">
        <f t="shared" si="0"/>
        <v>21</v>
      </c>
      <c r="X4" s="287">
        <f t="shared" si="0"/>
        <v>22</v>
      </c>
      <c r="Y4" s="287">
        <f t="shared" si="0"/>
        <v>23</v>
      </c>
      <c r="Z4" s="287">
        <f t="shared" si="0"/>
        <v>24</v>
      </c>
      <c r="AA4" s="287">
        <f t="shared" si="0"/>
        <v>25</v>
      </c>
      <c r="AB4" s="287">
        <f t="shared" si="0"/>
        <v>26</v>
      </c>
      <c r="AC4" s="287">
        <f t="shared" si="0"/>
        <v>27</v>
      </c>
      <c r="AD4" s="287">
        <f t="shared" si="0"/>
        <v>28</v>
      </c>
      <c r="AE4" s="287">
        <f t="shared" si="0"/>
        <v>29</v>
      </c>
      <c r="AF4" s="287">
        <f t="shared" si="0"/>
        <v>30</v>
      </c>
      <c r="AG4" s="287">
        <f t="shared" si="0"/>
        <v>31</v>
      </c>
      <c r="AH4" s="287">
        <f t="shared" si="0"/>
        <v>32</v>
      </c>
      <c r="AI4" s="287">
        <f t="shared" si="0"/>
        <v>33</v>
      </c>
      <c r="AJ4" s="287">
        <f t="shared" si="0"/>
        <v>34</v>
      </c>
      <c r="AK4" s="287">
        <f t="shared" si="0"/>
        <v>35</v>
      </c>
      <c r="AL4" s="287">
        <f t="shared" si="0"/>
        <v>36</v>
      </c>
      <c r="AM4" s="287">
        <f t="shared" si="0"/>
        <v>37</v>
      </c>
      <c r="AN4" s="287">
        <f t="shared" si="0"/>
        <v>38</v>
      </c>
      <c r="AO4" s="287">
        <f t="shared" si="0"/>
        <v>39</v>
      </c>
      <c r="AP4" s="287">
        <f t="shared" si="0"/>
        <v>40</v>
      </c>
      <c r="AQ4" s="287">
        <f t="shared" si="0"/>
        <v>41</v>
      </c>
      <c r="AR4" s="287">
        <f t="shared" si="0"/>
        <v>42</v>
      </c>
      <c r="AS4" s="287">
        <f t="shared" si="0"/>
        <v>43</v>
      </c>
      <c r="AT4" s="287">
        <f t="shared" si="0"/>
        <v>44</v>
      </c>
      <c r="AU4" s="287">
        <f t="shared" si="0"/>
        <v>45</v>
      </c>
      <c r="AV4" s="287">
        <f t="shared" si="0"/>
        <v>46</v>
      </c>
      <c r="AW4" s="287">
        <f t="shared" si="0"/>
        <v>47</v>
      </c>
      <c r="AX4" s="287">
        <f t="shared" si="0"/>
        <v>48</v>
      </c>
      <c r="AY4" s="287">
        <f t="shared" si="0"/>
        <v>49</v>
      </c>
    </row>
    <row r="5" spans="1:51" s="1129" customFormat="1" ht="31.5" customHeight="1" x14ac:dyDescent="0.2">
      <c r="A5" s="1130"/>
      <c r="B5" s="1130"/>
      <c r="C5" s="1156" t="s">
        <v>1061</v>
      </c>
      <c r="D5" s="940" t="s">
        <v>1129</v>
      </c>
      <c r="E5" s="940" t="s">
        <v>1063</v>
      </c>
      <c r="F5" s="1156" t="s">
        <v>1374</v>
      </c>
      <c r="G5" s="1156" t="s">
        <v>1074</v>
      </c>
      <c r="H5" s="1156" t="s">
        <v>1130</v>
      </c>
      <c r="I5" s="1156" t="s">
        <v>1373</v>
      </c>
      <c r="J5" s="1156" t="s">
        <v>1076</v>
      </c>
      <c r="K5" s="1156" t="s">
        <v>1131</v>
      </c>
      <c r="L5" s="1156" t="s">
        <v>1371</v>
      </c>
      <c r="M5" s="1156" t="s">
        <v>1078</v>
      </c>
      <c r="N5" s="1156" t="s">
        <v>1132</v>
      </c>
      <c r="O5" s="1156" t="s">
        <v>1372</v>
      </c>
      <c r="P5" s="1156" t="s">
        <v>1080</v>
      </c>
      <c r="Q5" s="1156" t="s">
        <v>1133</v>
      </c>
      <c r="R5" s="1156" t="s">
        <v>1424</v>
      </c>
      <c r="S5" s="1156" t="s">
        <v>1363</v>
      </c>
      <c r="T5" s="1156" t="s">
        <v>1364</v>
      </c>
      <c r="U5" s="1156" t="s">
        <v>1135</v>
      </c>
      <c r="V5" s="1156" t="s">
        <v>1136</v>
      </c>
      <c r="W5" s="1156" t="s">
        <v>1137</v>
      </c>
      <c r="X5" s="1156" t="s">
        <v>1138</v>
      </c>
      <c r="Y5" s="1156" t="s">
        <v>1069</v>
      </c>
      <c r="Z5" s="939" t="s">
        <v>1567</v>
      </c>
      <c r="AA5" s="939" t="s">
        <v>1419</v>
      </c>
      <c r="AB5" s="939" t="s">
        <v>1141</v>
      </c>
      <c r="AC5" s="939" t="s">
        <v>1427</v>
      </c>
      <c r="AD5" s="939" t="s">
        <v>1568</v>
      </c>
      <c r="AE5" s="939" t="s">
        <v>1102</v>
      </c>
      <c r="AF5" s="939" t="s">
        <v>1144</v>
      </c>
      <c r="AG5" s="939" t="s">
        <v>1363</v>
      </c>
      <c r="AH5" s="939" t="s">
        <v>1145</v>
      </c>
      <c r="AI5" s="939" t="s">
        <v>1364</v>
      </c>
      <c r="AJ5" s="939" t="s">
        <v>1146</v>
      </c>
      <c r="AK5" s="939" t="s">
        <v>1147</v>
      </c>
      <c r="AL5" s="939" t="s">
        <v>1148</v>
      </c>
      <c r="AM5" s="939" t="s">
        <v>1149</v>
      </c>
      <c r="AN5" s="939" t="s">
        <v>1150</v>
      </c>
      <c r="AO5" s="939" t="s">
        <v>1069</v>
      </c>
      <c r="AP5" s="939" t="s">
        <v>1120</v>
      </c>
      <c r="AQ5" s="939" t="s">
        <v>1414</v>
      </c>
      <c r="AR5" s="939" t="s">
        <v>1122</v>
      </c>
      <c r="AS5" s="939" t="s">
        <v>1422</v>
      </c>
      <c r="AT5" s="939" t="s">
        <v>1125</v>
      </c>
      <c r="AU5" s="939" t="s">
        <v>1126</v>
      </c>
      <c r="AV5" s="939"/>
      <c r="AW5" s="939" t="s">
        <v>1152</v>
      </c>
      <c r="AX5" s="939" t="s">
        <v>1128</v>
      </c>
      <c r="AY5" s="939" t="s">
        <v>1127</v>
      </c>
    </row>
    <row r="6" spans="1:51" s="1129" customFormat="1" ht="31.5" hidden="1" customHeight="1" x14ac:dyDescent="0.2">
      <c r="A6" s="1130"/>
      <c r="B6" s="1130"/>
      <c r="C6" s="943" t="s">
        <v>816</v>
      </c>
      <c r="D6" s="943" t="s">
        <v>816</v>
      </c>
      <c r="E6" s="943" t="s">
        <v>817</v>
      </c>
      <c r="F6" s="943" t="s">
        <v>924</v>
      </c>
      <c r="G6" s="943" t="s">
        <v>816</v>
      </c>
      <c r="H6" s="943" t="s">
        <v>817</v>
      </c>
      <c r="I6" s="943" t="s">
        <v>924</v>
      </c>
      <c r="J6" s="943" t="s">
        <v>816</v>
      </c>
      <c r="K6" s="943" t="s">
        <v>817</v>
      </c>
      <c r="L6" s="943" t="s">
        <v>924</v>
      </c>
      <c r="M6" s="943" t="s">
        <v>816</v>
      </c>
      <c r="N6" s="943" t="s">
        <v>817</v>
      </c>
      <c r="O6" s="943" t="s">
        <v>924</v>
      </c>
      <c r="P6" s="943" t="s">
        <v>816</v>
      </c>
      <c r="Q6" s="943" t="s">
        <v>817</v>
      </c>
      <c r="R6" s="943" t="s">
        <v>817</v>
      </c>
      <c r="S6" s="943" t="s">
        <v>1068</v>
      </c>
      <c r="T6" s="943" t="s">
        <v>1068</v>
      </c>
      <c r="U6" s="943" t="s">
        <v>817</v>
      </c>
      <c r="V6" s="943" t="s">
        <v>817</v>
      </c>
      <c r="W6" s="943" t="s">
        <v>817</v>
      </c>
      <c r="X6" s="943" t="s">
        <v>817</v>
      </c>
      <c r="Y6" s="943" t="s">
        <v>1069</v>
      </c>
      <c r="Z6" s="943" t="s">
        <v>1090</v>
      </c>
      <c r="AA6" s="943" t="s">
        <v>1100</v>
      </c>
      <c r="AB6" s="943" t="s">
        <v>817</v>
      </c>
      <c r="AC6" s="943" t="s">
        <v>817</v>
      </c>
      <c r="AD6" s="943" t="s">
        <v>1091</v>
      </c>
      <c r="AE6" s="943" t="s">
        <v>816</v>
      </c>
      <c r="AF6" s="943" t="s">
        <v>817</v>
      </c>
      <c r="AG6" s="943" t="s">
        <v>1068</v>
      </c>
      <c r="AH6" s="943" t="s">
        <v>817</v>
      </c>
      <c r="AI6" s="943" t="s">
        <v>1068</v>
      </c>
      <c r="AJ6" s="943" t="s">
        <v>817</v>
      </c>
      <c r="AK6" s="943" t="s">
        <v>817</v>
      </c>
      <c r="AL6" s="943" t="s">
        <v>817</v>
      </c>
      <c r="AM6" s="943" t="s">
        <v>817</v>
      </c>
      <c r="AN6" s="943" t="s">
        <v>817</v>
      </c>
      <c r="AO6" s="943" t="s">
        <v>1069</v>
      </c>
      <c r="AP6" s="943" t="s">
        <v>817</v>
      </c>
      <c r="AQ6" s="943" t="s">
        <v>1100</v>
      </c>
      <c r="AR6" s="943" t="s">
        <v>817</v>
      </c>
      <c r="AS6" s="943" t="s">
        <v>817</v>
      </c>
      <c r="AT6" s="943" t="s">
        <v>817</v>
      </c>
      <c r="AU6" s="943" t="s">
        <v>817</v>
      </c>
      <c r="AV6" s="943"/>
      <c r="AW6" s="943" t="s">
        <v>1099</v>
      </c>
      <c r="AX6" s="943" t="s">
        <v>817</v>
      </c>
      <c r="AY6" s="943" t="s">
        <v>817</v>
      </c>
    </row>
    <row r="7" spans="1:51" ht="16.149999999999999" customHeight="1" x14ac:dyDescent="0.2">
      <c r="A7" s="58">
        <v>1</v>
      </c>
      <c r="B7" s="59" t="s">
        <v>6</v>
      </c>
      <c r="C7" s="270">
        <f>[2]Base!V7</f>
        <v>0</v>
      </c>
      <c r="D7" s="60">
        <f>'Source Data'!H7</f>
        <v>4656.7326768902658</v>
      </c>
      <c r="E7" s="65">
        <f>C7*D7</f>
        <v>0</v>
      </c>
      <c r="F7" s="289"/>
      <c r="G7" s="60">
        <f>'Source Data'!I7</f>
        <v>658.97263654491974</v>
      </c>
      <c r="H7" s="65">
        <f>F7*G7</f>
        <v>0</v>
      </c>
      <c r="I7" s="289"/>
      <c r="J7" s="60">
        <f>'Source Data'!J7</f>
        <v>179.71980996679628</v>
      </c>
      <c r="K7" s="65">
        <f>I7*J7</f>
        <v>0</v>
      </c>
      <c r="L7" s="289"/>
      <c r="M7" s="60">
        <f>'Source Data'!K7</f>
        <v>4492.9952491699069</v>
      </c>
      <c r="N7" s="65">
        <f>L7*M7</f>
        <v>0</v>
      </c>
      <c r="O7" s="289"/>
      <c r="P7" s="60">
        <f>'Source Data'!L7</f>
        <v>1797.1980996679629</v>
      </c>
      <c r="Q7" s="65">
        <f>O7*P7</f>
        <v>0</v>
      </c>
      <c r="R7" s="92">
        <v>0</v>
      </c>
      <c r="S7" s="60"/>
      <c r="T7" s="60"/>
      <c r="U7" s="61">
        <f t="shared" ref="U7:U38" si="1">S7+T7</f>
        <v>0</v>
      </c>
      <c r="V7" s="92">
        <f t="shared" ref="V7:V70" si="2">U7+R7</f>
        <v>0</v>
      </c>
      <c r="W7" s="65">
        <f>ROUND(V7*-0.25%,0)</f>
        <v>0</v>
      </c>
      <c r="X7" s="92">
        <f>SUM(V7:W7)</f>
        <v>0</v>
      </c>
      <c r="Y7" s="60"/>
      <c r="Z7" s="92">
        <f>ROUND(SUM(X7:Y7),0)</f>
        <v>0</v>
      </c>
      <c r="AA7" s="60"/>
      <c r="AB7" s="60">
        <f>Z7-AA7</f>
        <v>0</v>
      </c>
      <c r="AC7" s="92">
        <f>ROUND(AB7/$AC$88,0)</f>
        <v>0</v>
      </c>
      <c r="AD7" s="96">
        <f t="shared" ref="AD7:AD38" si="3">Z7</f>
        <v>0</v>
      </c>
      <c r="AE7" s="66">
        <f>'Source Data'!N7</f>
        <v>2506</v>
      </c>
      <c r="AF7" s="89">
        <f t="shared" ref="AF7:AF38" si="4">C7*AE7</f>
        <v>0</v>
      </c>
      <c r="AG7" s="270"/>
      <c r="AH7" s="66">
        <f>AG7*AE7</f>
        <v>0</v>
      </c>
      <c r="AI7" s="270"/>
      <c r="AJ7" s="68">
        <f t="shared" ref="AJ7:AJ38" si="5">AE7*AI7*0.5</f>
        <v>0</v>
      </c>
      <c r="AK7" s="67">
        <f t="shared" ref="AK7:AK38" si="6">AH7+AJ7</f>
        <v>0</v>
      </c>
      <c r="AL7" s="89">
        <f>AK7+AF7</f>
        <v>0</v>
      </c>
      <c r="AM7" s="70">
        <f>ROUND(-0.25%*AL7,0)</f>
        <v>0</v>
      </c>
      <c r="AN7" s="89">
        <f>SUM(AL7:AM7)</f>
        <v>0</v>
      </c>
      <c r="AO7" s="60"/>
      <c r="AP7" s="89">
        <f>ROUND(SUM(AN7:AO7),0)</f>
        <v>0</v>
      </c>
      <c r="AQ7" s="68"/>
      <c r="AR7" s="68">
        <f>AP7-AQ7</f>
        <v>0</v>
      </c>
      <c r="AS7" s="89">
        <f>ROUND(AR7/$AS$88,0)</f>
        <v>0</v>
      </c>
      <c r="AT7" s="69">
        <f t="shared" ref="AT7:AT70" si="7">Z7+AP7</f>
        <v>0</v>
      </c>
      <c r="AU7" s="86">
        <f t="shared" ref="AU7:AU70" si="8">AC7+AS7</f>
        <v>0</v>
      </c>
      <c r="AV7" s="116"/>
      <c r="AW7" s="65"/>
      <c r="AX7" s="65">
        <f t="shared" ref="AX7:AX38" si="9">-AM7</f>
        <v>0</v>
      </c>
      <c r="AY7" s="65">
        <f t="shared" ref="AY7:AY38" si="10">AX7-AW7</f>
        <v>0</v>
      </c>
    </row>
    <row r="8" spans="1:51" ht="16.149999999999999" customHeight="1" x14ac:dyDescent="0.2">
      <c r="A8" s="54">
        <v>2</v>
      </c>
      <c r="B8" s="55" t="s">
        <v>7</v>
      </c>
      <c r="C8" s="271">
        <f>[2]Base!V8</f>
        <v>0</v>
      </c>
      <c r="D8" s="56">
        <f>'Source Data'!H8</f>
        <v>5855.7282403587005</v>
      </c>
      <c r="E8" s="74">
        <f t="shared" ref="E8:E71" si="11">C8*D8</f>
        <v>0</v>
      </c>
      <c r="F8" s="290"/>
      <c r="G8" s="56">
        <f>'Source Data'!I8</f>
        <v>744.36686504426837</v>
      </c>
      <c r="H8" s="74">
        <f t="shared" ref="H8:H71" si="12">F8*G8</f>
        <v>0</v>
      </c>
      <c r="I8" s="290"/>
      <c r="J8" s="56">
        <f>'Source Data'!J8</f>
        <v>203.00914501207316</v>
      </c>
      <c r="K8" s="74">
        <f t="shared" ref="K8:K71" si="13">I8*J8</f>
        <v>0</v>
      </c>
      <c r="L8" s="290"/>
      <c r="M8" s="56">
        <f>'Source Data'!K8</f>
        <v>5075.2286253018301</v>
      </c>
      <c r="N8" s="74">
        <f t="shared" ref="N8:N71" si="14">L8*M8</f>
        <v>0</v>
      </c>
      <c r="O8" s="290"/>
      <c r="P8" s="56">
        <f>'Source Data'!L8</f>
        <v>2030.0914501207317</v>
      </c>
      <c r="Q8" s="74">
        <f t="shared" ref="Q8:Q71" si="15">O8*P8</f>
        <v>0</v>
      </c>
      <c r="R8" s="93">
        <v>0</v>
      </c>
      <c r="S8" s="56"/>
      <c r="T8" s="56"/>
      <c r="U8" s="57">
        <f t="shared" si="1"/>
        <v>0</v>
      </c>
      <c r="V8" s="93">
        <f t="shared" si="2"/>
        <v>0</v>
      </c>
      <c r="W8" s="74">
        <f t="shared" ref="W8:W71" si="16">ROUND(V8*-0.25%,0)</f>
        <v>0</v>
      </c>
      <c r="X8" s="93">
        <f t="shared" ref="X8:X71" si="17">SUM(V8:W8)</f>
        <v>0</v>
      </c>
      <c r="Y8" s="56"/>
      <c r="Z8" s="93">
        <f t="shared" ref="Z8:Z71" si="18">ROUND(SUM(X8:Y8),0)</f>
        <v>0</v>
      </c>
      <c r="AA8" s="56"/>
      <c r="AB8" s="56">
        <f t="shared" ref="AB8:AB71" si="19">Z8-AA8</f>
        <v>0</v>
      </c>
      <c r="AC8" s="93">
        <f t="shared" ref="AC8:AC71" si="20">ROUND(AB8/$AC$88,0)</f>
        <v>0</v>
      </c>
      <c r="AD8" s="97">
        <f t="shared" si="3"/>
        <v>0</v>
      </c>
      <c r="AE8" s="75">
        <f>'Source Data'!N8</f>
        <v>2883</v>
      </c>
      <c r="AF8" s="90">
        <f t="shared" si="4"/>
        <v>0</v>
      </c>
      <c r="AG8" s="271"/>
      <c r="AH8" s="75">
        <f t="shared" ref="AH8:AH71" si="21">AG8*AE8</f>
        <v>0</v>
      </c>
      <c r="AI8" s="271"/>
      <c r="AJ8" s="77">
        <f t="shared" si="5"/>
        <v>0</v>
      </c>
      <c r="AK8" s="76">
        <f t="shared" si="6"/>
        <v>0</v>
      </c>
      <c r="AL8" s="90">
        <f t="shared" ref="AL8:AL71" si="22">AK8+AF8</f>
        <v>0</v>
      </c>
      <c r="AM8" s="79">
        <f t="shared" ref="AM8:AM71" si="23">ROUND(-0.25%*AL8,0)</f>
        <v>0</v>
      </c>
      <c r="AN8" s="90">
        <f t="shared" ref="AN8:AN71" si="24">SUM(AL8:AM8)</f>
        <v>0</v>
      </c>
      <c r="AO8" s="56"/>
      <c r="AP8" s="90">
        <f t="shared" ref="AP8:AP71" si="25">ROUND(SUM(AN8:AO8),0)</f>
        <v>0</v>
      </c>
      <c r="AQ8" s="77"/>
      <c r="AR8" s="77">
        <f t="shared" ref="AR8:AR71" si="26">AP8-AQ8</f>
        <v>0</v>
      </c>
      <c r="AS8" s="90">
        <f t="shared" ref="AS8:AS71" si="27">ROUND(AR8/$AS$88,0)</f>
        <v>0</v>
      </c>
      <c r="AT8" s="78">
        <f t="shared" si="7"/>
        <v>0</v>
      </c>
      <c r="AU8" s="87">
        <f t="shared" si="8"/>
        <v>0</v>
      </c>
      <c r="AV8" s="116"/>
      <c r="AW8" s="74"/>
      <c r="AX8" s="74">
        <f t="shared" si="9"/>
        <v>0</v>
      </c>
      <c r="AY8" s="74">
        <f t="shared" si="10"/>
        <v>0</v>
      </c>
    </row>
    <row r="9" spans="1:51" ht="16.149999999999999" customHeight="1" x14ac:dyDescent="0.2">
      <c r="A9" s="54">
        <v>3</v>
      </c>
      <c r="B9" s="55" t="s">
        <v>8</v>
      </c>
      <c r="C9" s="271">
        <f>[2]Base!V9</f>
        <v>0</v>
      </c>
      <c r="D9" s="56">
        <f>'Source Data'!H9</f>
        <v>3742.2866078757875</v>
      </c>
      <c r="E9" s="74">
        <f t="shared" si="11"/>
        <v>0</v>
      </c>
      <c r="F9" s="290"/>
      <c r="G9" s="56">
        <f>'Source Data'!I9</f>
        <v>529.43529443774321</v>
      </c>
      <c r="H9" s="74">
        <f t="shared" si="12"/>
        <v>0</v>
      </c>
      <c r="I9" s="290"/>
      <c r="J9" s="56">
        <f>'Source Data'!J9</f>
        <v>144.39144393756632</v>
      </c>
      <c r="K9" s="74">
        <f t="shared" si="13"/>
        <v>0</v>
      </c>
      <c r="L9" s="290"/>
      <c r="M9" s="56">
        <f>'Source Data'!K9</f>
        <v>3609.7860984391582</v>
      </c>
      <c r="N9" s="74">
        <f t="shared" si="14"/>
        <v>0</v>
      </c>
      <c r="O9" s="290"/>
      <c r="P9" s="56">
        <f>'Source Data'!L9</f>
        <v>1443.9144393756631</v>
      </c>
      <c r="Q9" s="74">
        <f t="shared" si="15"/>
        <v>0</v>
      </c>
      <c r="R9" s="93">
        <v>0</v>
      </c>
      <c r="S9" s="56"/>
      <c r="T9" s="56"/>
      <c r="U9" s="57">
        <f t="shared" si="1"/>
        <v>0</v>
      </c>
      <c r="V9" s="93">
        <f t="shared" si="2"/>
        <v>0</v>
      </c>
      <c r="W9" s="74">
        <f t="shared" si="16"/>
        <v>0</v>
      </c>
      <c r="X9" s="93">
        <f t="shared" si="17"/>
        <v>0</v>
      </c>
      <c r="Y9" s="56"/>
      <c r="Z9" s="93">
        <f t="shared" si="18"/>
        <v>0</v>
      </c>
      <c r="AA9" s="56"/>
      <c r="AB9" s="56">
        <f t="shared" si="19"/>
        <v>0</v>
      </c>
      <c r="AC9" s="93">
        <f t="shared" si="20"/>
        <v>0</v>
      </c>
      <c r="AD9" s="97">
        <f t="shared" si="3"/>
        <v>0</v>
      </c>
      <c r="AE9" s="75">
        <f>'Source Data'!N9</f>
        <v>6285</v>
      </c>
      <c r="AF9" s="90">
        <f t="shared" si="4"/>
        <v>0</v>
      </c>
      <c r="AG9" s="271"/>
      <c r="AH9" s="75">
        <f t="shared" si="21"/>
        <v>0</v>
      </c>
      <c r="AI9" s="271"/>
      <c r="AJ9" s="77">
        <f t="shared" si="5"/>
        <v>0</v>
      </c>
      <c r="AK9" s="76">
        <f t="shared" si="6"/>
        <v>0</v>
      </c>
      <c r="AL9" s="90">
        <f t="shared" si="22"/>
        <v>0</v>
      </c>
      <c r="AM9" s="79">
        <f t="shared" si="23"/>
        <v>0</v>
      </c>
      <c r="AN9" s="90">
        <f t="shared" si="24"/>
        <v>0</v>
      </c>
      <c r="AO9" s="56"/>
      <c r="AP9" s="90">
        <f t="shared" si="25"/>
        <v>0</v>
      </c>
      <c r="AQ9" s="77"/>
      <c r="AR9" s="77">
        <f t="shared" si="26"/>
        <v>0</v>
      </c>
      <c r="AS9" s="90">
        <f t="shared" si="27"/>
        <v>0</v>
      </c>
      <c r="AT9" s="78">
        <f t="shared" si="7"/>
        <v>0</v>
      </c>
      <c r="AU9" s="87">
        <f t="shared" si="8"/>
        <v>0</v>
      </c>
      <c r="AV9" s="116"/>
      <c r="AW9" s="74"/>
      <c r="AX9" s="74">
        <f t="shared" si="9"/>
        <v>0</v>
      </c>
      <c r="AY9" s="74">
        <f t="shared" si="10"/>
        <v>0</v>
      </c>
    </row>
    <row r="10" spans="1:51" ht="16.149999999999999" customHeight="1" x14ac:dyDescent="0.2">
      <c r="A10" s="54">
        <v>4</v>
      </c>
      <c r="B10" s="55" t="s">
        <v>9</v>
      </c>
      <c r="C10" s="271">
        <f>[2]Base!V10</f>
        <v>0</v>
      </c>
      <c r="D10" s="56">
        <f>'Source Data'!H10</f>
        <v>5202.4303933253823</v>
      </c>
      <c r="E10" s="74">
        <f t="shared" si="11"/>
        <v>0</v>
      </c>
      <c r="F10" s="290"/>
      <c r="G10" s="56">
        <f>'Source Data'!I10</f>
        <v>687.66452541183287</v>
      </c>
      <c r="H10" s="74">
        <f t="shared" si="12"/>
        <v>0</v>
      </c>
      <c r="I10" s="290"/>
      <c r="J10" s="56">
        <f>'Source Data'!J10</f>
        <v>187.54487056686349</v>
      </c>
      <c r="K10" s="74">
        <f t="shared" si="13"/>
        <v>0</v>
      </c>
      <c r="L10" s="290"/>
      <c r="M10" s="56">
        <f>'Source Data'!K10</f>
        <v>4688.6217641715884</v>
      </c>
      <c r="N10" s="74">
        <f t="shared" si="14"/>
        <v>0</v>
      </c>
      <c r="O10" s="290"/>
      <c r="P10" s="56">
        <f>'Source Data'!L10</f>
        <v>1875.4487056686353</v>
      </c>
      <c r="Q10" s="74">
        <f t="shared" si="15"/>
        <v>0</v>
      </c>
      <c r="R10" s="93">
        <v>0</v>
      </c>
      <c r="S10" s="56"/>
      <c r="T10" s="56"/>
      <c r="U10" s="57">
        <f t="shared" si="1"/>
        <v>0</v>
      </c>
      <c r="V10" s="93">
        <f t="shared" si="2"/>
        <v>0</v>
      </c>
      <c r="W10" s="74">
        <f t="shared" si="16"/>
        <v>0</v>
      </c>
      <c r="X10" s="93">
        <f t="shared" si="17"/>
        <v>0</v>
      </c>
      <c r="Y10" s="56"/>
      <c r="Z10" s="93">
        <f t="shared" si="18"/>
        <v>0</v>
      </c>
      <c r="AA10" s="56"/>
      <c r="AB10" s="56">
        <f t="shared" si="19"/>
        <v>0</v>
      </c>
      <c r="AC10" s="93">
        <f t="shared" si="20"/>
        <v>0</v>
      </c>
      <c r="AD10" s="97">
        <f t="shared" si="3"/>
        <v>0</v>
      </c>
      <c r="AE10" s="75">
        <f>'Source Data'!N10</f>
        <v>3620</v>
      </c>
      <c r="AF10" s="90">
        <f t="shared" si="4"/>
        <v>0</v>
      </c>
      <c r="AG10" s="271"/>
      <c r="AH10" s="75">
        <f t="shared" si="21"/>
        <v>0</v>
      </c>
      <c r="AI10" s="271"/>
      <c r="AJ10" s="77">
        <f t="shared" si="5"/>
        <v>0</v>
      </c>
      <c r="AK10" s="76">
        <f t="shared" si="6"/>
        <v>0</v>
      </c>
      <c r="AL10" s="90">
        <f t="shared" si="22"/>
        <v>0</v>
      </c>
      <c r="AM10" s="79">
        <f t="shared" si="23"/>
        <v>0</v>
      </c>
      <c r="AN10" s="90">
        <f t="shared" si="24"/>
        <v>0</v>
      </c>
      <c r="AO10" s="56"/>
      <c r="AP10" s="90">
        <f t="shared" si="25"/>
        <v>0</v>
      </c>
      <c r="AQ10" s="77"/>
      <c r="AR10" s="77">
        <f t="shared" si="26"/>
        <v>0</v>
      </c>
      <c r="AS10" s="90">
        <f t="shared" si="27"/>
        <v>0</v>
      </c>
      <c r="AT10" s="78">
        <f t="shared" si="7"/>
        <v>0</v>
      </c>
      <c r="AU10" s="87">
        <f t="shared" si="8"/>
        <v>0</v>
      </c>
      <c r="AV10" s="116"/>
      <c r="AW10" s="74"/>
      <c r="AX10" s="74">
        <f t="shared" si="9"/>
        <v>0</v>
      </c>
      <c r="AY10" s="74">
        <f t="shared" si="10"/>
        <v>0</v>
      </c>
    </row>
    <row r="11" spans="1:51" ht="16.149999999999999" customHeight="1" x14ac:dyDescent="0.2">
      <c r="A11" s="49">
        <v>5</v>
      </c>
      <c r="B11" s="50" t="s">
        <v>10</v>
      </c>
      <c r="C11" s="272">
        <f>[2]Base!V11</f>
        <v>0</v>
      </c>
      <c r="D11" s="51">
        <f>'Source Data'!H11</f>
        <v>4616.1188110316743</v>
      </c>
      <c r="E11" s="80">
        <f t="shared" si="11"/>
        <v>0</v>
      </c>
      <c r="F11" s="291"/>
      <c r="G11" s="51">
        <f>'Source Data'!I11</f>
        <v>699.44299073701018</v>
      </c>
      <c r="H11" s="80">
        <f t="shared" si="12"/>
        <v>0</v>
      </c>
      <c r="I11" s="291"/>
      <c r="J11" s="51">
        <f>'Source Data'!J11</f>
        <v>190.75717929191185</v>
      </c>
      <c r="K11" s="80">
        <f t="shared" si="13"/>
        <v>0</v>
      </c>
      <c r="L11" s="291"/>
      <c r="M11" s="51">
        <f>'Source Data'!K11</f>
        <v>4768.9294822977972</v>
      </c>
      <c r="N11" s="80">
        <f t="shared" si="14"/>
        <v>0</v>
      </c>
      <c r="O11" s="291"/>
      <c r="P11" s="51">
        <f>'Source Data'!L11</f>
        <v>1907.5717929191187</v>
      </c>
      <c r="Q11" s="80">
        <f t="shared" si="15"/>
        <v>0</v>
      </c>
      <c r="R11" s="94">
        <v>0</v>
      </c>
      <c r="S11" s="51"/>
      <c r="T11" s="51"/>
      <c r="U11" s="52">
        <f t="shared" si="1"/>
        <v>0</v>
      </c>
      <c r="V11" s="94">
        <f t="shared" si="2"/>
        <v>0</v>
      </c>
      <c r="W11" s="80">
        <f t="shared" si="16"/>
        <v>0</v>
      </c>
      <c r="X11" s="94">
        <f t="shared" si="17"/>
        <v>0</v>
      </c>
      <c r="Y11" s="51"/>
      <c r="Z11" s="94">
        <f t="shared" si="18"/>
        <v>0</v>
      </c>
      <c r="AA11" s="53"/>
      <c r="AB11" s="51">
        <f t="shared" si="19"/>
        <v>0</v>
      </c>
      <c r="AC11" s="95">
        <f t="shared" si="20"/>
        <v>0</v>
      </c>
      <c r="AD11" s="95">
        <f t="shared" si="3"/>
        <v>0</v>
      </c>
      <c r="AE11" s="71">
        <f>'Source Data'!N11</f>
        <v>2115</v>
      </c>
      <c r="AF11" s="91">
        <f t="shared" si="4"/>
        <v>0</v>
      </c>
      <c r="AG11" s="272"/>
      <c r="AH11" s="71">
        <f t="shared" si="21"/>
        <v>0</v>
      </c>
      <c r="AI11" s="272"/>
      <c r="AJ11" s="72">
        <f t="shared" si="5"/>
        <v>0</v>
      </c>
      <c r="AK11" s="73">
        <f t="shared" si="6"/>
        <v>0</v>
      </c>
      <c r="AL11" s="91">
        <f t="shared" si="22"/>
        <v>0</v>
      </c>
      <c r="AM11" s="82">
        <f t="shared" si="23"/>
        <v>0</v>
      </c>
      <c r="AN11" s="91">
        <f t="shared" si="24"/>
        <v>0</v>
      </c>
      <c r="AO11" s="51"/>
      <c r="AP11" s="91">
        <f t="shared" si="25"/>
        <v>0</v>
      </c>
      <c r="AQ11" s="72"/>
      <c r="AR11" s="72">
        <f t="shared" si="26"/>
        <v>0</v>
      </c>
      <c r="AS11" s="91">
        <f t="shared" si="27"/>
        <v>0</v>
      </c>
      <c r="AT11" s="81">
        <f t="shared" si="7"/>
        <v>0</v>
      </c>
      <c r="AU11" s="88">
        <f t="shared" si="8"/>
        <v>0</v>
      </c>
      <c r="AV11" s="116"/>
      <c r="AW11" s="80"/>
      <c r="AX11" s="80">
        <f t="shared" si="9"/>
        <v>0</v>
      </c>
      <c r="AY11" s="80">
        <f t="shared" si="10"/>
        <v>0</v>
      </c>
    </row>
    <row r="12" spans="1:51" ht="16.149999999999999" customHeight="1" x14ac:dyDescent="0.2">
      <c r="A12" s="58">
        <v>6</v>
      </c>
      <c r="B12" s="59" t="s">
        <v>11</v>
      </c>
      <c r="C12" s="270">
        <f>[2]Base!V12</f>
        <v>0</v>
      </c>
      <c r="D12" s="60">
        <f>'Source Data'!H12</f>
        <v>4932.8589889938785</v>
      </c>
      <c r="E12" s="65">
        <f t="shared" si="11"/>
        <v>0</v>
      </c>
      <c r="F12" s="289"/>
      <c r="G12" s="60">
        <f>'Source Data'!I12</f>
        <v>671.54041297688354</v>
      </c>
      <c r="H12" s="65">
        <f t="shared" si="12"/>
        <v>0</v>
      </c>
      <c r="I12" s="289"/>
      <c r="J12" s="60">
        <f>'Source Data'!J12</f>
        <v>183.14738535733184</v>
      </c>
      <c r="K12" s="65">
        <f t="shared" si="13"/>
        <v>0</v>
      </c>
      <c r="L12" s="289"/>
      <c r="M12" s="60">
        <f>'Source Data'!K12</f>
        <v>4578.6846339332969</v>
      </c>
      <c r="N12" s="65">
        <f t="shared" si="14"/>
        <v>0</v>
      </c>
      <c r="O12" s="289"/>
      <c r="P12" s="60">
        <f>'Source Data'!L12</f>
        <v>1831.4738535733186</v>
      </c>
      <c r="Q12" s="65">
        <f t="shared" si="15"/>
        <v>0</v>
      </c>
      <c r="R12" s="92">
        <v>0</v>
      </c>
      <c r="S12" s="60"/>
      <c r="T12" s="60"/>
      <c r="U12" s="61">
        <f t="shared" si="1"/>
        <v>0</v>
      </c>
      <c r="V12" s="92">
        <f t="shared" si="2"/>
        <v>0</v>
      </c>
      <c r="W12" s="65">
        <f t="shared" si="16"/>
        <v>0</v>
      </c>
      <c r="X12" s="92">
        <f t="shared" si="17"/>
        <v>0</v>
      </c>
      <c r="Y12" s="60"/>
      <c r="Z12" s="92">
        <f t="shared" si="18"/>
        <v>0</v>
      </c>
      <c r="AA12" s="60"/>
      <c r="AB12" s="60">
        <f t="shared" si="19"/>
        <v>0</v>
      </c>
      <c r="AC12" s="92">
        <f t="shared" si="20"/>
        <v>0</v>
      </c>
      <c r="AD12" s="96">
        <f t="shared" si="3"/>
        <v>0</v>
      </c>
      <c r="AE12" s="66">
        <f>'Source Data'!N12</f>
        <v>4073</v>
      </c>
      <c r="AF12" s="89">
        <f t="shared" si="4"/>
        <v>0</v>
      </c>
      <c r="AG12" s="270"/>
      <c r="AH12" s="66">
        <f t="shared" si="21"/>
        <v>0</v>
      </c>
      <c r="AI12" s="270"/>
      <c r="AJ12" s="68">
        <f t="shared" si="5"/>
        <v>0</v>
      </c>
      <c r="AK12" s="67">
        <f t="shared" si="6"/>
        <v>0</v>
      </c>
      <c r="AL12" s="89">
        <f t="shared" si="22"/>
        <v>0</v>
      </c>
      <c r="AM12" s="70">
        <f t="shared" si="23"/>
        <v>0</v>
      </c>
      <c r="AN12" s="89">
        <f t="shared" si="24"/>
        <v>0</v>
      </c>
      <c r="AO12" s="60"/>
      <c r="AP12" s="89">
        <f t="shared" si="25"/>
        <v>0</v>
      </c>
      <c r="AQ12" s="68"/>
      <c r="AR12" s="68">
        <f t="shared" si="26"/>
        <v>0</v>
      </c>
      <c r="AS12" s="89">
        <f t="shared" si="27"/>
        <v>0</v>
      </c>
      <c r="AT12" s="69">
        <f t="shared" si="7"/>
        <v>0</v>
      </c>
      <c r="AU12" s="86">
        <f t="shared" si="8"/>
        <v>0</v>
      </c>
      <c r="AV12" s="116"/>
      <c r="AW12" s="65"/>
      <c r="AX12" s="65">
        <f t="shared" si="9"/>
        <v>0</v>
      </c>
      <c r="AY12" s="65">
        <f t="shared" si="10"/>
        <v>0</v>
      </c>
    </row>
    <row r="13" spans="1:51" ht="16.149999999999999" customHeight="1" x14ac:dyDescent="0.2">
      <c r="A13" s="54">
        <v>7</v>
      </c>
      <c r="B13" s="55" t="s">
        <v>12</v>
      </c>
      <c r="C13" s="271">
        <f>[2]Base!V13</f>
        <v>0</v>
      </c>
      <c r="D13" s="56">
        <f>'Source Data'!H13</f>
        <v>3079.9485560845051</v>
      </c>
      <c r="E13" s="74">
        <f t="shared" si="11"/>
        <v>0</v>
      </c>
      <c r="F13" s="290"/>
      <c r="G13" s="56">
        <f>'Source Data'!I13</f>
        <v>422.20328372683736</v>
      </c>
      <c r="H13" s="74">
        <f t="shared" si="12"/>
        <v>0</v>
      </c>
      <c r="I13" s="290"/>
      <c r="J13" s="56">
        <f>'Source Data'!J13</f>
        <v>115.14635010731928</v>
      </c>
      <c r="K13" s="74">
        <f t="shared" si="13"/>
        <v>0</v>
      </c>
      <c r="L13" s="290"/>
      <c r="M13" s="56">
        <f>'Source Data'!K13</f>
        <v>2878.6587526829821</v>
      </c>
      <c r="N13" s="74">
        <f t="shared" si="14"/>
        <v>0</v>
      </c>
      <c r="O13" s="290"/>
      <c r="P13" s="56">
        <f>'Source Data'!L13</f>
        <v>1151.4635010731927</v>
      </c>
      <c r="Q13" s="74">
        <f t="shared" si="15"/>
        <v>0</v>
      </c>
      <c r="R13" s="93">
        <v>0</v>
      </c>
      <c r="S13" s="56"/>
      <c r="T13" s="56"/>
      <c r="U13" s="57">
        <f t="shared" si="1"/>
        <v>0</v>
      </c>
      <c r="V13" s="93">
        <f t="shared" si="2"/>
        <v>0</v>
      </c>
      <c r="W13" s="74">
        <f t="shared" si="16"/>
        <v>0</v>
      </c>
      <c r="X13" s="93">
        <f t="shared" si="17"/>
        <v>0</v>
      </c>
      <c r="Y13" s="56"/>
      <c r="Z13" s="93">
        <f t="shared" si="18"/>
        <v>0</v>
      </c>
      <c r="AA13" s="56"/>
      <c r="AB13" s="56">
        <f t="shared" si="19"/>
        <v>0</v>
      </c>
      <c r="AC13" s="93">
        <f t="shared" si="20"/>
        <v>0</v>
      </c>
      <c r="AD13" s="97">
        <f t="shared" si="3"/>
        <v>0</v>
      </c>
      <c r="AE13" s="75">
        <f>'Source Data'!N13</f>
        <v>11839</v>
      </c>
      <c r="AF13" s="90">
        <f t="shared" si="4"/>
        <v>0</v>
      </c>
      <c r="AG13" s="271"/>
      <c r="AH13" s="75">
        <f t="shared" si="21"/>
        <v>0</v>
      </c>
      <c r="AI13" s="271"/>
      <c r="AJ13" s="77">
        <f t="shared" si="5"/>
        <v>0</v>
      </c>
      <c r="AK13" s="76">
        <f t="shared" si="6"/>
        <v>0</v>
      </c>
      <c r="AL13" s="90">
        <f t="shared" si="22"/>
        <v>0</v>
      </c>
      <c r="AM13" s="79">
        <f t="shared" si="23"/>
        <v>0</v>
      </c>
      <c r="AN13" s="90">
        <f t="shared" si="24"/>
        <v>0</v>
      </c>
      <c r="AO13" s="56"/>
      <c r="AP13" s="90">
        <f t="shared" si="25"/>
        <v>0</v>
      </c>
      <c r="AQ13" s="77"/>
      <c r="AR13" s="77">
        <f t="shared" si="26"/>
        <v>0</v>
      </c>
      <c r="AS13" s="90">
        <f t="shared" si="27"/>
        <v>0</v>
      </c>
      <c r="AT13" s="78">
        <f t="shared" si="7"/>
        <v>0</v>
      </c>
      <c r="AU13" s="87">
        <f t="shared" si="8"/>
        <v>0</v>
      </c>
      <c r="AV13" s="116"/>
      <c r="AW13" s="74"/>
      <c r="AX13" s="74">
        <f t="shared" si="9"/>
        <v>0</v>
      </c>
      <c r="AY13" s="74">
        <f t="shared" si="10"/>
        <v>0</v>
      </c>
    </row>
    <row r="14" spans="1:51" ht="16.149999999999999" customHeight="1" x14ac:dyDescent="0.2">
      <c r="A14" s="54">
        <v>8</v>
      </c>
      <c r="B14" s="55" t="s">
        <v>13</v>
      </c>
      <c r="C14" s="271">
        <f>[2]Base!V14</f>
        <v>0</v>
      </c>
      <c r="D14" s="56">
        <f>'Source Data'!H14</f>
        <v>4738.9956586322805</v>
      </c>
      <c r="E14" s="74">
        <f t="shared" si="11"/>
        <v>0</v>
      </c>
      <c r="F14" s="290"/>
      <c r="G14" s="56">
        <f>'Source Data'!I14</f>
        <v>631.46888950213452</v>
      </c>
      <c r="H14" s="74">
        <f t="shared" si="12"/>
        <v>0</v>
      </c>
      <c r="I14" s="290"/>
      <c r="J14" s="56">
        <f>'Source Data'!J14</f>
        <v>172.21878804603671</v>
      </c>
      <c r="K14" s="74">
        <f t="shared" si="13"/>
        <v>0</v>
      </c>
      <c r="L14" s="290"/>
      <c r="M14" s="56">
        <f>'Source Data'!K14</f>
        <v>4305.4697011509179</v>
      </c>
      <c r="N14" s="74">
        <f t="shared" si="14"/>
        <v>0</v>
      </c>
      <c r="O14" s="290"/>
      <c r="P14" s="56">
        <f>'Source Data'!L14</f>
        <v>1722.1878804603671</v>
      </c>
      <c r="Q14" s="74">
        <f t="shared" si="15"/>
        <v>0</v>
      </c>
      <c r="R14" s="93">
        <v>0</v>
      </c>
      <c r="S14" s="56"/>
      <c r="T14" s="56"/>
      <c r="U14" s="57">
        <f t="shared" si="1"/>
        <v>0</v>
      </c>
      <c r="V14" s="93">
        <f t="shared" si="2"/>
        <v>0</v>
      </c>
      <c r="W14" s="74">
        <f t="shared" si="16"/>
        <v>0</v>
      </c>
      <c r="X14" s="93">
        <f t="shared" si="17"/>
        <v>0</v>
      </c>
      <c r="Y14" s="56"/>
      <c r="Z14" s="93">
        <f t="shared" si="18"/>
        <v>0</v>
      </c>
      <c r="AA14" s="56"/>
      <c r="AB14" s="56">
        <f t="shared" si="19"/>
        <v>0</v>
      </c>
      <c r="AC14" s="93">
        <f t="shared" si="20"/>
        <v>0</v>
      </c>
      <c r="AD14" s="97">
        <f t="shared" si="3"/>
        <v>0</v>
      </c>
      <c r="AE14" s="75">
        <f>'Source Data'!N14</f>
        <v>4588</v>
      </c>
      <c r="AF14" s="90">
        <f t="shared" si="4"/>
        <v>0</v>
      </c>
      <c r="AG14" s="271"/>
      <c r="AH14" s="75">
        <f t="shared" si="21"/>
        <v>0</v>
      </c>
      <c r="AI14" s="271"/>
      <c r="AJ14" s="77">
        <f t="shared" si="5"/>
        <v>0</v>
      </c>
      <c r="AK14" s="76">
        <f t="shared" si="6"/>
        <v>0</v>
      </c>
      <c r="AL14" s="90">
        <f t="shared" si="22"/>
        <v>0</v>
      </c>
      <c r="AM14" s="79">
        <f t="shared" si="23"/>
        <v>0</v>
      </c>
      <c r="AN14" s="90">
        <f t="shared" si="24"/>
        <v>0</v>
      </c>
      <c r="AO14" s="56"/>
      <c r="AP14" s="90">
        <f t="shared" si="25"/>
        <v>0</v>
      </c>
      <c r="AQ14" s="77"/>
      <c r="AR14" s="77">
        <f t="shared" si="26"/>
        <v>0</v>
      </c>
      <c r="AS14" s="90">
        <f t="shared" si="27"/>
        <v>0</v>
      </c>
      <c r="AT14" s="78">
        <f t="shared" si="7"/>
        <v>0</v>
      </c>
      <c r="AU14" s="87">
        <f t="shared" si="8"/>
        <v>0</v>
      </c>
      <c r="AV14" s="116"/>
      <c r="AW14" s="74"/>
      <c r="AX14" s="74">
        <f t="shared" si="9"/>
        <v>0</v>
      </c>
      <c r="AY14" s="74">
        <f t="shared" si="10"/>
        <v>0</v>
      </c>
    </row>
    <row r="15" spans="1:51" ht="16.149999999999999" customHeight="1" x14ac:dyDescent="0.2">
      <c r="A15" s="54">
        <v>9</v>
      </c>
      <c r="B15" s="55" t="s">
        <v>14</v>
      </c>
      <c r="C15" s="271">
        <f>[2]Base!V15</f>
        <v>0</v>
      </c>
      <c r="D15" s="56">
        <f>'Source Data'!H15</f>
        <v>4548.7366413720365</v>
      </c>
      <c r="E15" s="74">
        <f t="shared" si="11"/>
        <v>0</v>
      </c>
      <c r="F15" s="290"/>
      <c r="G15" s="56">
        <f>'Source Data'!I15</f>
        <v>606.55190779573797</v>
      </c>
      <c r="H15" s="74">
        <f t="shared" si="12"/>
        <v>0</v>
      </c>
      <c r="I15" s="290"/>
      <c r="J15" s="56">
        <f>'Source Data'!J15</f>
        <v>165.42324758065581</v>
      </c>
      <c r="K15" s="74">
        <f t="shared" si="13"/>
        <v>0</v>
      </c>
      <c r="L15" s="290"/>
      <c r="M15" s="56">
        <f>'Source Data'!K15</f>
        <v>4135.5811895163952</v>
      </c>
      <c r="N15" s="74">
        <f t="shared" si="14"/>
        <v>0</v>
      </c>
      <c r="O15" s="290"/>
      <c r="P15" s="56">
        <f>'Source Data'!L15</f>
        <v>1654.2324758065579</v>
      </c>
      <c r="Q15" s="74">
        <f t="shared" si="15"/>
        <v>0</v>
      </c>
      <c r="R15" s="93">
        <v>0</v>
      </c>
      <c r="S15" s="56"/>
      <c r="T15" s="56"/>
      <c r="U15" s="57">
        <f t="shared" si="1"/>
        <v>0</v>
      </c>
      <c r="V15" s="93">
        <f t="shared" si="2"/>
        <v>0</v>
      </c>
      <c r="W15" s="74">
        <f t="shared" si="16"/>
        <v>0</v>
      </c>
      <c r="X15" s="93">
        <f t="shared" si="17"/>
        <v>0</v>
      </c>
      <c r="Y15" s="56"/>
      <c r="Z15" s="93">
        <f t="shared" si="18"/>
        <v>0</v>
      </c>
      <c r="AA15" s="56"/>
      <c r="AB15" s="56">
        <f t="shared" si="19"/>
        <v>0</v>
      </c>
      <c r="AC15" s="93">
        <f t="shared" si="20"/>
        <v>0</v>
      </c>
      <c r="AD15" s="97">
        <f t="shared" si="3"/>
        <v>0</v>
      </c>
      <c r="AE15" s="75">
        <f>'Source Data'!N15</f>
        <v>5094</v>
      </c>
      <c r="AF15" s="90">
        <f t="shared" si="4"/>
        <v>0</v>
      </c>
      <c r="AG15" s="271"/>
      <c r="AH15" s="75">
        <f t="shared" si="21"/>
        <v>0</v>
      </c>
      <c r="AI15" s="271"/>
      <c r="AJ15" s="77">
        <f t="shared" si="5"/>
        <v>0</v>
      </c>
      <c r="AK15" s="76">
        <f t="shared" si="6"/>
        <v>0</v>
      </c>
      <c r="AL15" s="90">
        <f t="shared" si="22"/>
        <v>0</v>
      </c>
      <c r="AM15" s="79">
        <f t="shared" si="23"/>
        <v>0</v>
      </c>
      <c r="AN15" s="90">
        <f t="shared" si="24"/>
        <v>0</v>
      </c>
      <c r="AO15" s="56"/>
      <c r="AP15" s="90">
        <f t="shared" si="25"/>
        <v>0</v>
      </c>
      <c r="AQ15" s="77"/>
      <c r="AR15" s="77">
        <f t="shared" si="26"/>
        <v>0</v>
      </c>
      <c r="AS15" s="90">
        <f t="shared" si="27"/>
        <v>0</v>
      </c>
      <c r="AT15" s="78">
        <f t="shared" si="7"/>
        <v>0</v>
      </c>
      <c r="AU15" s="87">
        <f t="shared" si="8"/>
        <v>0</v>
      </c>
      <c r="AV15" s="116"/>
      <c r="AW15" s="74"/>
      <c r="AX15" s="74">
        <f t="shared" si="9"/>
        <v>0</v>
      </c>
      <c r="AY15" s="74">
        <f t="shared" si="10"/>
        <v>0</v>
      </c>
    </row>
    <row r="16" spans="1:51" ht="16.149999999999999" customHeight="1" x14ac:dyDescent="0.2">
      <c r="A16" s="49">
        <v>10</v>
      </c>
      <c r="B16" s="50" t="s">
        <v>15</v>
      </c>
      <c r="C16" s="272">
        <f>[2]Base!V16</f>
        <v>0</v>
      </c>
      <c r="D16" s="51">
        <f>'Source Data'!H16</f>
        <v>3450.3968616043203</v>
      </c>
      <c r="E16" s="80">
        <f t="shared" si="11"/>
        <v>0</v>
      </c>
      <c r="F16" s="291"/>
      <c r="G16" s="51">
        <f>'Source Data'!I16</f>
        <v>486.95555408614769</v>
      </c>
      <c r="H16" s="80">
        <f t="shared" si="12"/>
        <v>0</v>
      </c>
      <c r="I16" s="291"/>
      <c r="J16" s="51">
        <f>'Source Data'!J16</f>
        <v>132.806060205313</v>
      </c>
      <c r="K16" s="80">
        <f t="shared" si="13"/>
        <v>0</v>
      </c>
      <c r="L16" s="291"/>
      <c r="M16" s="51">
        <f>'Source Data'!K16</f>
        <v>3320.1515051328256</v>
      </c>
      <c r="N16" s="80">
        <f t="shared" si="14"/>
        <v>0</v>
      </c>
      <c r="O16" s="291"/>
      <c r="P16" s="51">
        <f>'Source Data'!L16</f>
        <v>1328.06060205313</v>
      </c>
      <c r="Q16" s="80">
        <f t="shared" si="15"/>
        <v>0</v>
      </c>
      <c r="R16" s="94">
        <v>0</v>
      </c>
      <c r="S16" s="51"/>
      <c r="T16" s="51"/>
      <c r="U16" s="52">
        <f t="shared" si="1"/>
        <v>0</v>
      </c>
      <c r="V16" s="94">
        <f t="shared" si="2"/>
        <v>0</v>
      </c>
      <c r="W16" s="80">
        <f t="shared" si="16"/>
        <v>0</v>
      </c>
      <c r="X16" s="94">
        <f t="shared" si="17"/>
        <v>0</v>
      </c>
      <c r="Y16" s="51"/>
      <c r="Z16" s="94">
        <f t="shared" si="18"/>
        <v>0</v>
      </c>
      <c r="AA16" s="53"/>
      <c r="AB16" s="51">
        <f t="shared" si="19"/>
        <v>0</v>
      </c>
      <c r="AC16" s="95">
        <f t="shared" si="20"/>
        <v>0</v>
      </c>
      <c r="AD16" s="95">
        <f t="shared" si="3"/>
        <v>0</v>
      </c>
      <c r="AE16" s="71">
        <f>'Source Data'!N16</f>
        <v>7747</v>
      </c>
      <c r="AF16" s="91">
        <f t="shared" si="4"/>
        <v>0</v>
      </c>
      <c r="AG16" s="272"/>
      <c r="AH16" s="71">
        <f t="shared" si="21"/>
        <v>0</v>
      </c>
      <c r="AI16" s="272"/>
      <c r="AJ16" s="72">
        <f t="shared" si="5"/>
        <v>0</v>
      </c>
      <c r="AK16" s="73">
        <f t="shared" si="6"/>
        <v>0</v>
      </c>
      <c r="AL16" s="91">
        <f t="shared" si="22"/>
        <v>0</v>
      </c>
      <c r="AM16" s="82">
        <f t="shared" si="23"/>
        <v>0</v>
      </c>
      <c r="AN16" s="91">
        <f t="shared" si="24"/>
        <v>0</v>
      </c>
      <c r="AO16" s="51"/>
      <c r="AP16" s="91">
        <f t="shared" si="25"/>
        <v>0</v>
      </c>
      <c r="AQ16" s="72"/>
      <c r="AR16" s="72">
        <f t="shared" si="26"/>
        <v>0</v>
      </c>
      <c r="AS16" s="91">
        <f t="shared" si="27"/>
        <v>0</v>
      </c>
      <c r="AT16" s="81">
        <f t="shared" si="7"/>
        <v>0</v>
      </c>
      <c r="AU16" s="88">
        <f t="shared" si="8"/>
        <v>0</v>
      </c>
      <c r="AV16" s="116"/>
      <c r="AW16" s="80"/>
      <c r="AX16" s="80">
        <f t="shared" si="9"/>
        <v>0</v>
      </c>
      <c r="AY16" s="80">
        <f t="shared" si="10"/>
        <v>0</v>
      </c>
    </row>
    <row r="17" spans="1:51" ht="16.149999999999999" customHeight="1" x14ac:dyDescent="0.2">
      <c r="A17" s="58">
        <v>11</v>
      </c>
      <c r="B17" s="59" t="s">
        <v>16</v>
      </c>
      <c r="C17" s="270">
        <f>[2]Base!V17</f>
        <v>0</v>
      </c>
      <c r="D17" s="60">
        <f>'Source Data'!H17</f>
        <v>5710.1347819377015</v>
      </c>
      <c r="E17" s="65">
        <f t="shared" si="11"/>
        <v>0</v>
      </c>
      <c r="F17" s="289"/>
      <c r="G17" s="60">
        <f>'Source Data'!I17</f>
        <v>720.86562862338462</v>
      </c>
      <c r="H17" s="65">
        <f t="shared" si="12"/>
        <v>0</v>
      </c>
      <c r="I17" s="289"/>
      <c r="J17" s="60">
        <f>'Source Data'!J17</f>
        <v>196.59971689728673</v>
      </c>
      <c r="K17" s="65">
        <f t="shared" si="13"/>
        <v>0</v>
      </c>
      <c r="L17" s="289"/>
      <c r="M17" s="60">
        <f>'Source Data'!K17</f>
        <v>4914.9929224321686</v>
      </c>
      <c r="N17" s="65">
        <f t="shared" si="14"/>
        <v>0</v>
      </c>
      <c r="O17" s="289"/>
      <c r="P17" s="60">
        <f>'Source Data'!L17</f>
        <v>1965.9971689728673</v>
      </c>
      <c r="Q17" s="65">
        <f t="shared" si="15"/>
        <v>0</v>
      </c>
      <c r="R17" s="92">
        <v>0</v>
      </c>
      <c r="S17" s="60"/>
      <c r="T17" s="60"/>
      <c r="U17" s="61">
        <f t="shared" si="1"/>
        <v>0</v>
      </c>
      <c r="V17" s="92">
        <f t="shared" si="2"/>
        <v>0</v>
      </c>
      <c r="W17" s="65">
        <f t="shared" si="16"/>
        <v>0</v>
      </c>
      <c r="X17" s="92">
        <f t="shared" si="17"/>
        <v>0</v>
      </c>
      <c r="Y17" s="60"/>
      <c r="Z17" s="92">
        <f t="shared" si="18"/>
        <v>0</v>
      </c>
      <c r="AA17" s="60"/>
      <c r="AB17" s="60">
        <f t="shared" si="19"/>
        <v>0</v>
      </c>
      <c r="AC17" s="92">
        <f t="shared" si="20"/>
        <v>0</v>
      </c>
      <c r="AD17" s="96">
        <f t="shared" si="3"/>
        <v>0</v>
      </c>
      <c r="AE17" s="66">
        <f>'Source Data'!N17</f>
        <v>3310</v>
      </c>
      <c r="AF17" s="89">
        <f t="shared" si="4"/>
        <v>0</v>
      </c>
      <c r="AG17" s="270"/>
      <c r="AH17" s="66">
        <f t="shared" si="21"/>
        <v>0</v>
      </c>
      <c r="AI17" s="270"/>
      <c r="AJ17" s="68">
        <f t="shared" si="5"/>
        <v>0</v>
      </c>
      <c r="AK17" s="67">
        <f t="shared" si="6"/>
        <v>0</v>
      </c>
      <c r="AL17" s="89">
        <f t="shared" si="22"/>
        <v>0</v>
      </c>
      <c r="AM17" s="70">
        <f t="shared" si="23"/>
        <v>0</v>
      </c>
      <c r="AN17" s="89">
        <f t="shared" si="24"/>
        <v>0</v>
      </c>
      <c r="AO17" s="60"/>
      <c r="AP17" s="89">
        <f t="shared" si="25"/>
        <v>0</v>
      </c>
      <c r="AQ17" s="68"/>
      <c r="AR17" s="68">
        <f t="shared" si="26"/>
        <v>0</v>
      </c>
      <c r="AS17" s="89">
        <f t="shared" si="27"/>
        <v>0</v>
      </c>
      <c r="AT17" s="69">
        <f t="shared" si="7"/>
        <v>0</v>
      </c>
      <c r="AU17" s="86">
        <f t="shared" si="8"/>
        <v>0</v>
      </c>
      <c r="AV17" s="116"/>
      <c r="AW17" s="65"/>
      <c r="AX17" s="65">
        <f t="shared" si="9"/>
        <v>0</v>
      </c>
      <c r="AY17" s="65">
        <f t="shared" si="10"/>
        <v>0</v>
      </c>
    </row>
    <row r="18" spans="1:51" ht="16.149999999999999" customHeight="1" x14ac:dyDescent="0.2">
      <c r="A18" s="54">
        <v>12</v>
      </c>
      <c r="B18" s="55" t="s">
        <v>17</v>
      </c>
      <c r="C18" s="271">
        <f>[2]Base!V18</f>
        <v>0</v>
      </c>
      <c r="D18" s="56">
        <f>'Source Data'!H18</f>
        <v>2970.5124583417528</v>
      </c>
      <c r="E18" s="74">
        <f t="shared" si="11"/>
        <v>0</v>
      </c>
      <c r="F18" s="290"/>
      <c r="G18" s="56">
        <f>'Source Data'!I18</f>
        <v>374.0615666318472</v>
      </c>
      <c r="H18" s="74">
        <f t="shared" si="12"/>
        <v>0</v>
      </c>
      <c r="I18" s="290"/>
      <c r="J18" s="56">
        <f>'Source Data'!J18</f>
        <v>102.01679089959471</v>
      </c>
      <c r="K18" s="74">
        <f t="shared" si="13"/>
        <v>0</v>
      </c>
      <c r="L18" s="290"/>
      <c r="M18" s="56">
        <f>'Source Data'!K18</f>
        <v>2550.4197724898677</v>
      </c>
      <c r="N18" s="74">
        <f t="shared" si="14"/>
        <v>0</v>
      </c>
      <c r="O18" s="290"/>
      <c r="P18" s="56">
        <f>'Source Data'!L18</f>
        <v>1020.1679089959471</v>
      </c>
      <c r="Q18" s="74">
        <f t="shared" si="15"/>
        <v>0</v>
      </c>
      <c r="R18" s="93">
        <v>0</v>
      </c>
      <c r="S18" s="56"/>
      <c r="T18" s="56"/>
      <c r="U18" s="57">
        <f t="shared" si="1"/>
        <v>0</v>
      </c>
      <c r="V18" s="93">
        <f t="shared" si="2"/>
        <v>0</v>
      </c>
      <c r="W18" s="74">
        <f t="shared" si="16"/>
        <v>0</v>
      </c>
      <c r="X18" s="93">
        <f t="shared" si="17"/>
        <v>0</v>
      </c>
      <c r="Y18" s="56"/>
      <c r="Z18" s="93">
        <f t="shared" si="18"/>
        <v>0</v>
      </c>
      <c r="AA18" s="56"/>
      <c r="AB18" s="56">
        <f t="shared" si="19"/>
        <v>0</v>
      </c>
      <c r="AC18" s="93">
        <f t="shared" si="20"/>
        <v>0</v>
      </c>
      <c r="AD18" s="97">
        <f t="shared" si="3"/>
        <v>0</v>
      </c>
      <c r="AE18" s="75">
        <f>'Source Data'!N18</f>
        <v>6410</v>
      </c>
      <c r="AF18" s="90">
        <f t="shared" si="4"/>
        <v>0</v>
      </c>
      <c r="AG18" s="271"/>
      <c r="AH18" s="75">
        <f t="shared" si="21"/>
        <v>0</v>
      </c>
      <c r="AI18" s="271"/>
      <c r="AJ18" s="77">
        <f t="shared" si="5"/>
        <v>0</v>
      </c>
      <c r="AK18" s="76">
        <f t="shared" si="6"/>
        <v>0</v>
      </c>
      <c r="AL18" s="90">
        <f t="shared" si="22"/>
        <v>0</v>
      </c>
      <c r="AM18" s="79">
        <f t="shared" si="23"/>
        <v>0</v>
      </c>
      <c r="AN18" s="90">
        <f t="shared" si="24"/>
        <v>0</v>
      </c>
      <c r="AO18" s="56"/>
      <c r="AP18" s="90">
        <f t="shared" si="25"/>
        <v>0</v>
      </c>
      <c r="AQ18" s="77"/>
      <c r="AR18" s="77">
        <f t="shared" si="26"/>
        <v>0</v>
      </c>
      <c r="AS18" s="90">
        <f t="shared" si="27"/>
        <v>0</v>
      </c>
      <c r="AT18" s="78">
        <f t="shared" si="7"/>
        <v>0</v>
      </c>
      <c r="AU18" s="87">
        <f t="shared" si="8"/>
        <v>0</v>
      </c>
      <c r="AV18" s="116"/>
      <c r="AW18" s="74"/>
      <c r="AX18" s="74">
        <f t="shared" si="9"/>
        <v>0</v>
      </c>
      <c r="AY18" s="74">
        <f t="shared" si="10"/>
        <v>0</v>
      </c>
    </row>
    <row r="19" spans="1:51" ht="16.149999999999999" customHeight="1" x14ac:dyDescent="0.2">
      <c r="A19" s="54">
        <v>13</v>
      </c>
      <c r="B19" s="55" t="s">
        <v>18</v>
      </c>
      <c r="C19" s="271">
        <f>[2]Base!V19</f>
        <v>0</v>
      </c>
      <c r="D19" s="56">
        <f>'Source Data'!H19</f>
        <v>5498.1587066365764</v>
      </c>
      <c r="E19" s="74">
        <f t="shared" si="11"/>
        <v>0</v>
      </c>
      <c r="F19" s="290"/>
      <c r="G19" s="56">
        <f>'Source Data'!I19</f>
        <v>725.51734025343501</v>
      </c>
      <c r="H19" s="74">
        <f t="shared" si="12"/>
        <v>0</v>
      </c>
      <c r="I19" s="290"/>
      <c r="J19" s="56">
        <f>'Source Data'!J19</f>
        <v>197.86836552366407</v>
      </c>
      <c r="K19" s="74">
        <f t="shared" si="13"/>
        <v>0</v>
      </c>
      <c r="L19" s="290"/>
      <c r="M19" s="56">
        <f>'Source Data'!K19</f>
        <v>4946.7091380916027</v>
      </c>
      <c r="N19" s="74">
        <f t="shared" si="14"/>
        <v>0</v>
      </c>
      <c r="O19" s="290"/>
      <c r="P19" s="56">
        <f>'Source Data'!L19</f>
        <v>1978.6836552366412</v>
      </c>
      <c r="Q19" s="74">
        <f t="shared" si="15"/>
        <v>0</v>
      </c>
      <c r="R19" s="93">
        <v>0</v>
      </c>
      <c r="S19" s="56"/>
      <c r="T19" s="56"/>
      <c r="U19" s="57">
        <f t="shared" si="1"/>
        <v>0</v>
      </c>
      <c r="V19" s="93">
        <f t="shared" si="2"/>
        <v>0</v>
      </c>
      <c r="W19" s="74">
        <f t="shared" si="16"/>
        <v>0</v>
      </c>
      <c r="X19" s="93">
        <f t="shared" si="17"/>
        <v>0</v>
      </c>
      <c r="Y19" s="56"/>
      <c r="Z19" s="93">
        <f t="shared" si="18"/>
        <v>0</v>
      </c>
      <c r="AA19" s="56"/>
      <c r="AB19" s="56">
        <f t="shared" si="19"/>
        <v>0</v>
      </c>
      <c r="AC19" s="93">
        <f t="shared" si="20"/>
        <v>0</v>
      </c>
      <c r="AD19" s="97">
        <f t="shared" si="3"/>
        <v>0</v>
      </c>
      <c r="AE19" s="75">
        <f>'Source Data'!N19</f>
        <v>2773</v>
      </c>
      <c r="AF19" s="90">
        <f t="shared" si="4"/>
        <v>0</v>
      </c>
      <c r="AG19" s="271"/>
      <c r="AH19" s="75">
        <f t="shared" si="21"/>
        <v>0</v>
      </c>
      <c r="AI19" s="271"/>
      <c r="AJ19" s="77">
        <f t="shared" si="5"/>
        <v>0</v>
      </c>
      <c r="AK19" s="76">
        <f t="shared" si="6"/>
        <v>0</v>
      </c>
      <c r="AL19" s="90">
        <f t="shared" si="22"/>
        <v>0</v>
      </c>
      <c r="AM19" s="79">
        <f t="shared" si="23"/>
        <v>0</v>
      </c>
      <c r="AN19" s="90">
        <f t="shared" si="24"/>
        <v>0</v>
      </c>
      <c r="AO19" s="56"/>
      <c r="AP19" s="90">
        <f t="shared" si="25"/>
        <v>0</v>
      </c>
      <c r="AQ19" s="77"/>
      <c r="AR19" s="77">
        <f t="shared" si="26"/>
        <v>0</v>
      </c>
      <c r="AS19" s="90">
        <f t="shared" si="27"/>
        <v>0</v>
      </c>
      <c r="AT19" s="78">
        <f t="shared" si="7"/>
        <v>0</v>
      </c>
      <c r="AU19" s="87">
        <f t="shared" si="8"/>
        <v>0</v>
      </c>
      <c r="AV19" s="116"/>
      <c r="AW19" s="74"/>
      <c r="AX19" s="74">
        <f t="shared" si="9"/>
        <v>0</v>
      </c>
      <c r="AY19" s="74">
        <f t="shared" si="10"/>
        <v>0</v>
      </c>
    </row>
    <row r="20" spans="1:51" ht="16.149999999999999" customHeight="1" x14ac:dyDescent="0.2">
      <c r="A20" s="54">
        <v>14</v>
      </c>
      <c r="B20" s="55" t="s">
        <v>19</v>
      </c>
      <c r="C20" s="271">
        <f>[2]Base!V20</f>
        <v>0</v>
      </c>
      <c r="D20" s="56">
        <f>'Source Data'!H20</f>
        <v>5011.2312545353479</v>
      </c>
      <c r="E20" s="74">
        <f t="shared" si="11"/>
        <v>0</v>
      </c>
      <c r="F20" s="290"/>
      <c r="G20" s="56">
        <f>'Source Data'!I20</f>
        <v>644.89230424636412</v>
      </c>
      <c r="H20" s="74">
        <f t="shared" si="12"/>
        <v>0</v>
      </c>
      <c r="I20" s="290"/>
      <c r="J20" s="56">
        <f>'Source Data'!J20</f>
        <v>175.87971933991753</v>
      </c>
      <c r="K20" s="74">
        <f t="shared" si="13"/>
        <v>0</v>
      </c>
      <c r="L20" s="290"/>
      <c r="M20" s="56">
        <f>'Source Data'!K20</f>
        <v>4396.9929834979375</v>
      </c>
      <c r="N20" s="74">
        <f t="shared" si="14"/>
        <v>0</v>
      </c>
      <c r="O20" s="290"/>
      <c r="P20" s="56">
        <f>'Source Data'!L20</f>
        <v>1758.7971933991751</v>
      </c>
      <c r="Q20" s="74">
        <f t="shared" si="15"/>
        <v>0</v>
      </c>
      <c r="R20" s="93">
        <v>0</v>
      </c>
      <c r="S20" s="56"/>
      <c r="T20" s="56"/>
      <c r="U20" s="57">
        <f t="shared" si="1"/>
        <v>0</v>
      </c>
      <c r="V20" s="93">
        <f t="shared" si="2"/>
        <v>0</v>
      </c>
      <c r="W20" s="74">
        <f t="shared" si="16"/>
        <v>0</v>
      </c>
      <c r="X20" s="93">
        <f t="shared" si="17"/>
        <v>0</v>
      </c>
      <c r="Y20" s="56"/>
      <c r="Z20" s="93">
        <f t="shared" si="18"/>
        <v>0</v>
      </c>
      <c r="AA20" s="56"/>
      <c r="AB20" s="56">
        <f t="shared" si="19"/>
        <v>0</v>
      </c>
      <c r="AC20" s="93">
        <f t="shared" si="20"/>
        <v>0</v>
      </c>
      <c r="AD20" s="97">
        <f t="shared" si="3"/>
        <v>0</v>
      </c>
      <c r="AE20" s="75">
        <f>'Source Data'!N20</f>
        <v>3207</v>
      </c>
      <c r="AF20" s="90">
        <f t="shared" si="4"/>
        <v>0</v>
      </c>
      <c r="AG20" s="271"/>
      <c r="AH20" s="75">
        <f t="shared" si="21"/>
        <v>0</v>
      </c>
      <c r="AI20" s="271"/>
      <c r="AJ20" s="77">
        <f t="shared" si="5"/>
        <v>0</v>
      </c>
      <c r="AK20" s="76">
        <f t="shared" si="6"/>
        <v>0</v>
      </c>
      <c r="AL20" s="90">
        <f t="shared" si="22"/>
        <v>0</v>
      </c>
      <c r="AM20" s="79">
        <f t="shared" si="23"/>
        <v>0</v>
      </c>
      <c r="AN20" s="90">
        <f t="shared" si="24"/>
        <v>0</v>
      </c>
      <c r="AO20" s="56"/>
      <c r="AP20" s="90">
        <f t="shared" si="25"/>
        <v>0</v>
      </c>
      <c r="AQ20" s="77"/>
      <c r="AR20" s="77">
        <f t="shared" si="26"/>
        <v>0</v>
      </c>
      <c r="AS20" s="90">
        <f t="shared" si="27"/>
        <v>0</v>
      </c>
      <c r="AT20" s="78">
        <f t="shared" si="7"/>
        <v>0</v>
      </c>
      <c r="AU20" s="87">
        <f t="shared" si="8"/>
        <v>0</v>
      </c>
      <c r="AV20" s="116"/>
      <c r="AW20" s="74"/>
      <c r="AX20" s="74">
        <f t="shared" si="9"/>
        <v>0</v>
      </c>
      <c r="AY20" s="74">
        <f t="shared" si="10"/>
        <v>0</v>
      </c>
    </row>
    <row r="21" spans="1:51" ht="16.149999999999999" customHeight="1" x14ac:dyDescent="0.2">
      <c r="A21" s="49">
        <v>15</v>
      </c>
      <c r="B21" s="50" t="s">
        <v>20</v>
      </c>
      <c r="C21" s="272">
        <f>[2]Base!V21</f>
        <v>0</v>
      </c>
      <c r="D21" s="51">
        <f>'Source Data'!H21</f>
        <v>5066.2622105753844</v>
      </c>
      <c r="E21" s="80">
        <f t="shared" si="11"/>
        <v>0</v>
      </c>
      <c r="F21" s="291"/>
      <c r="G21" s="51">
        <f>'Source Data'!I21</f>
        <v>701.0216863265847</v>
      </c>
      <c r="H21" s="80">
        <f t="shared" si="12"/>
        <v>0</v>
      </c>
      <c r="I21" s="291"/>
      <c r="J21" s="51">
        <f>'Source Data'!J21</f>
        <v>191.18773263452312</v>
      </c>
      <c r="K21" s="80">
        <f t="shared" si="13"/>
        <v>0</v>
      </c>
      <c r="L21" s="291"/>
      <c r="M21" s="51">
        <f>'Source Data'!K21</f>
        <v>4779.6933158630773</v>
      </c>
      <c r="N21" s="80">
        <f t="shared" si="14"/>
        <v>0</v>
      </c>
      <c r="O21" s="291"/>
      <c r="P21" s="51">
        <f>'Source Data'!L21</f>
        <v>1911.8773263452308</v>
      </c>
      <c r="Q21" s="80">
        <f t="shared" si="15"/>
        <v>0</v>
      </c>
      <c r="R21" s="94">
        <v>0</v>
      </c>
      <c r="S21" s="51"/>
      <c r="T21" s="51"/>
      <c r="U21" s="52">
        <f t="shared" si="1"/>
        <v>0</v>
      </c>
      <c r="V21" s="94">
        <f t="shared" si="2"/>
        <v>0</v>
      </c>
      <c r="W21" s="80">
        <f t="shared" si="16"/>
        <v>0</v>
      </c>
      <c r="X21" s="94">
        <f t="shared" si="17"/>
        <v>0</v>
      </c>
      <c r="Y21" s="51"/>
      <c r="Z21" s="94">
        <f t="shared" si="18"/>
        <v>0</v>
      </c>
      <c r="AA21" s="53"/>
      <c r="AB21" s="51">
        <f t="shared" si="19"/>
        <v>0</v>
      </c>
      <c r="AC21" s="95">
        <f t="shared" si="20"/>
        <v>0</v>
      </c>
      <c r="AD21" s="95">
        <f t="shared" si="3"/>
        <v>0</v>
      </c>
      <c r="AE21" s="71">
        <f>'Source Data'!N21</f>
        <v>2896</v>
      </c>
      <c r="AF21" s="91">
        <f t="shared" si="4"/>
        <v>0</v>
      </c>
      <c r="AG21" s="272"/>
      <c r="AH21" s="71">
        <f t="shared" si="21"/>
        <v>0</v>
      </c>
      <c r="AI21" s="272"/>
      <c r="AJ21" s="72">
        <f t="shared" si="5"/>
        <v>0</v>
      </c>
      <c r="AK21" s="73">
        <f t="shared" si="6"/>
        <v>0</v>
      </c>
      <c r="AL21" s="91">
        <f t="shared" si="22"/>
        <v>0</v>
      </c>
      <c r="AM21" s="82">
        <f t="shared" si="23"/>
        <v>0</v>
      </c>
      <c r="AN21" s="91">
        <f t="shared" si="24"/>
        <v>0</v>
      </c>
      <c r="AO21" s="51"/>
      <c r="AP21" s="91">
        <f t="shared" si="25"/>
        <v>0</v>
      </c>
      <c r="AQ21" s="72"/>
      <c r="AR21" s="72">
        <f t="shared" si="26"/>
        <v>0</v>
      </c>
      <c r="AS21" s="91">
        <f t="shared" si="27"/>
        <v>0</v>
      </c>
      <c r="AT21" s="81">
        <f t="shared" si="7"/>
        <v>0</v>
      </c>
      <c r="AU21" s="88">
        <f t="shared" si="8"/>
        <v>0</v>
      </c>
      <c r="AV21" s="116"/>
      <c r="AW21" s="80"/>
      <c r="AX21" s="80">
        <f t="shared" si="9"/>
        <v>0</v>
      </c>
      <c r="AY21" s="80">
        <f t="shared" si="10"/>
        <v>0</v>
      </c>
    </row>
    <row r="22" spans="1:51" ht="16.149999999999999" customHeight="1" x14ac:dyDescent="0.2">
      <c r="A22" s="58">
        <v>16</v>
      </c>
      <c r="B22" s="59" t="s">
        <v>21</v>
      </c>
      <c r="C22" s="270">
        <f>[2]Base!V22</f>
        <v>0</v>
      </c>
      <c r="D22" s="60">
        <f>'Source Data'!H22</f>
        <v>2365.2515167166002</v>
      </c>
      <c r="E22" s="65">
        <f t="shared" si="11"/>
        <v>0</v>
      </c>
      <c r="F22" s="289"/>
      <c r="G22" s="60">
        <f>'Source Data'!I22</f>
        <v>332.11179417298291</v>
      </c>
      <c r="H22" s="65">
        <f t="shared" si="12"/>
        <v>0</v>
      </c>
      <c r="I22" s="289"/>
      <c r="J22" s="60">
        <f>'Source Data'!J22</f>
        <v>90.57594386535898</v>
      </c>
      <c r="K22" s="65">
        <f t="shared" si="13"/>
        <v>0</v>
      </c>
      <c r="L22" s="289"/>
      <c r="M22" s="60">
        <f>'Source Data'!K22</f>
        <v>2264.3985966339742</v>
      </c>
      <c r="N22" s="65">
        <f t="shared" si="14"/>
        <v>0</v>
      </c>
      <c r="O22" s="289"/>
      <c r="P22" s="60">
        <f>'Source Data'!L22</f>
        <v>905.75943865358965</v>
      </c>
      <c r="Q22" s="65">
        <f t="shared" si="15"/>
        <v>0</v>
      </c>
      <c r="R22" s="92">
        <v>0</v>
      </c>
      <c r="S22" s="60"/>
      <c r="T22" s="60"/>
      <c r="U22" s="61">
        <f t="shared" si="1"/>
        <v>0</v>
      </c>
      <c r="V22" s="92">
        <f t="shared" si="2"/>
        <v>0</v>
      </c>
      <c r="W22" s="65">
        <f t="shared" si="16"/>
        <v>0</v>
      </c>
      <c r="X22" s="92">
        <f t="shared" si="17"/>
        <v>0</v>
      </c>
      <c r="Y22" s="60"/>
      <c r="Z22" s="92">
        <f t="shared" si="18"/>
        <v>0</v>
      </c>
      <c r="AA22" s="60"/>
      <c r="AB22" s="60">
        <f t="shared" si="19"/>
        <v>0</v>
      </c>
      <c r="AC22" s="92">
        <f t="shared" si="20"/>
        <v>0</v>
      </c>
      <c r="AD22" s="96">
        <f t="shared" si="3"/>
        <v>0</v>
      </c>
      <c r="AE22" s="66">
        <f>'Source Data'!N22</f>
        <v>11958</v>
      </c>
      <c r="AF22" s="89">
        <f t="shared" si="4"/>
        <v>0</v>
      </c>
      <c r="AG22" s="270"/>
      <c r="AH22" s="66">
        <f t="shared" si="21"/>
        <v>0</v>
      </c>
      <c r="AI22" s="270"/>
      <c r="AJ22" s="68">
        <f t="shared" si="5"/>
        <v>0</v>
      </c>
      <c r="AK22" s="67">
        <f t="shared" si="6"/>
        <v>0</v>
      </c>
      <c r="AL22" s="89">
        <f t="shared" si="22"/>
        <v>0</v>
      </c>
      <c r="AM22" s="70">
        <f t="shared" si="23"/>
        <v>0</v>
      </c>
      <c r="AN22" s="89">
        <f t="shared" si="24"/>
        <v>0</v>
      </c>
      <c r="AO22" s="60"/>
      <c r="AP22" s="89">
        <f t="shared" si="25"/>
        <v>0</v>
      </c>
      <c r="AQ22" s="68"/>
      <c r="AR22" s="68">
        <f t="shared" si="26"/>
        <v>0</v>
      </c>
      <c r="AS22" s="89">
        <f t="shared" si="27"/>
        <v>0</v>
      </c>
      <c r="AT22" s="69">
        <f t="shared" si="7"/>
        <v>0</v>
      </c>
      <c r="AU22" s="86">
        <f t="shared" si="8"/>
        <v>0</v>
      </c>
      <c r="AV22" s="116"/>
      <c r="AW22" s="65"/>
      <c r="AX22" s="65">
        <f t="shared" si="9"/>
        <v>0</v>
      </c>
      <c r="AY22" s="65">
        <f t="shared" si="10"/>
        <v>0</v>
      </c>
    </row>
    <row r="23" spans="1:51" ht="16.149999999999999" customHeight="1" x14ac:dyDescent="0.2">
      <c r="A23" s="54">
        <v>17</v>
      </c>
      <c r="B23" s="55" t="s">
        <v>22</v>
      </c>
      <c r="C23" s="271">
        <f>[2]Base!V23</f>
        <v>70</v>
      </c>
      <c r="D23" s="56">
        <f>'Source Data'!H23</f>
        <v>3197.8562864796509</v>
      </c>
      <c r="E23" s="74">
        <f t="shared" si="11"/>
        <v>223849.94005357556</v>
      </c>
      <c r="F23" s="290"/>
      <c r="G23" s="56">
        <f>'Source Data'!I23</f>
        <v>404.99760461581491</v>
      </c>
      <c r="H23" s="74">
        <f t="shared" si="12"/>
        <v>0</v>
      </c>
      <c r="I23" s="290"/>
      <c r="J23" s="56">
        <f>'Source Data'!J23</f>
        <v>110.45389216794953</v>
      </c>
      <c r="K23" s="74">
        <f t="shared" si="13"/>
        <v>0</v>
      </c>
      <c r="L23" s="290"/>
      <c r="M23" s="56">
        <f>'Source Data'!K23</f>
        <v>2761.3473041987377</v>
      </c>
      <c r="N23" s="74">
        <f t="shared" si="14"/>
        <v>0</v>
      </c>
      <c r="O23" s="290"/>
      <c r="P23" s="56">
        <f>'Source Data'!L23</f>
        <v>1104.5389216794952</v>
      </c>
      <c r="Q23" s="74">
        <f t="shared" si="15"/>
        <v>0</v>
      </c>
      <c r="R23" s="93">
        <v>267553</v>
      </c>
      <c r="S23" s="56"/>
      <c r="T23" s="56"/>
      <c r="U23" s="57">
        <f t="shared" si="1"/>
        <v>0</v>
      </c>
      <c r="V23" s="93">
        <f t="shared" si="2"/>
        <v>267553</v>
      </c>
      <c r="W23" s="74">
        <f t="shared" si="16"/>
        <v>-669</v>
      </c>
      <c r="X23" s="93">
        <f t="shared" si="17"/>
        <v>266884</v>
      </c>
      <c r="Y23" s="56"/>
      <c r="Z23" s="93">
        <f t="shared" si="18"/>
        <v>266884</v>
      </c>
      <c r="AA23" s="56"/>
      <c r="AB23" s="56">
        <f t="shared" si="19"/>
        <v>266884</v>
      </c>
      <c r="AC23" s="93">
        <f t="shared" si="20"/>
        <v>22240</v>
      </c>
      <c r="AD23" s="97">
        <f t="shared" si="3"/>
        <v>266884</v>
      </c>
      <c r="AE23" s="75">
        <f>'Source Data'!N23</f>
        <v>7667</v>
      </c>
      <c r="AF23" s="90">
        <f t="shared" si="4"/>
        <v>536690</v>
      </c>
      <c r="AG23" s="271"/>
      <c r="AH23" s="75">
        <f>AG23*AE23</f>
        <v>0</v>
      </c>
      <c r="AI23" s="271"/>
      <c r="AJ23" s="77">
        <f t="shared" si="5"/>
        <v>0</v>
      </c>
      <c r="AK23" s="76">
        <f t="shared" si="6"/>
        <v>0</v>
      </c>
      <c r="AL23" s="90">
        <f t="shared" si="22"/>
        <v>536690</v>
      </c>
      <c r="AM23" s="79">
        <f t="shared" si="23"/>
        <v>-1342</v>
      </c>
      <c r="AN23" s="90">
        <f t="shared" si="24"/>
        <v>535348</v>
      </c>
      <c r="AO23" s="56"/>
      <c r="AP23" s="90">
        <f t="shared" si="25"/>
        <v>535348</v>
      </c>
      <c r="AQ23" s="77"/>
      <c r="AR23" s="77">
        <f t="shared" si="26"/>
        <v>535348</v>
      </c>
      <c r="AS23" s="90">
        <f t="shared" si="27"/>
        <v>44612</v>
      </c>
      <c r="AT23" s="78">
        <f t="shared" si="7"/>
        <v>802232</v>
      </c>
      <c r="AU23" s="87">
        <f t="shared" si="8"/>
        <v>66852</v>
      </c>
      <c r="AV23" s="116"/>
      <c r="AW23" s="74"/>
      <c r="AX23" s="74">
        <f t="shared" si="9"/>
        <v>1342</v>
      </c>
      <c r="AY23" s="74">
        <f t="shared" si="10"/>
        <v>1342</v>
      </c>
    </row>
    <row r="24" spans="1:51" ht="16.149999999999999" customHeight="1" x14ac:dyDescent="0.2">
      <c r="A24" s="54">
        <v>18</v>
      </c>
      <c r="B24" s="55" t="s">
        <v>23</v>
      </c>
      <c r="C24" s="271">
        <f>[2]Base!V24</f>
        <v>0</v>
      </c>
      <c r="D24" s="56">
        <f>'Source Data'!H24</f>
        <v>5126.6533122919036</v>
      </c>
      <c r="E24" s="74">
        <f t="shared" si="11"/>
        <v>0</v>
      </c>
      <c r="F24" s="290"/>
      <c r="G24" s="56">
        <f>'Source Data'!I24</f>
        <v>689.43182714981469</v>
      </c>
      <c r="H24" s="74">
        <f t="shared" si="12"/>
        <v>0</v>
      </c>
      <c r="I24" s="290"/>
      <c r="J24" s="56">
        <f>'Source Data'!J24</f>
        <v>188.02686194994951</v>
      </c>
      <c r="K24" s="74">
        <f t="shared" si="13"/>
        <v>0</v>
      </c>
      <c r="L24" s="290"/>
      <c r="M24" s="56">
        <f>'Source Data'!K24</f>
        <v>4700.6715487487372</v>
      </c>
      <c r="N24" s="74">
        <f t="shared" si="14"/>
        <v>0</v>
      </c>
      <c r="O24" s="290"/>
      <c r="P24" s="56">
        <f>'Source Data'!L24</f>
        <v>0</v>
      </c>
      <c r="Q24" s="74">
        <f t="shared" si="15"/>
        <v>0</v>
      </c>
      <c r="R24" s="93">
        <v>0</v>
      </c>
      <c r="S24" s="56"/>
      <c r="T24" s="56"/>
      <c r="U24" s="57">
        <f t="shared" si="1"/>
        <v>0</v>
      </c>
      <c r="V24" s="93">
        <f t="shared" si="2"/>
        <v>0</v>
      </c>
      <c r="W24" s="74">
        <f t="shared" si="16"/>
        <v>0</v>
      </c>
      <c r="X24" s="93">
        <f t="shared" si="17"/>
        <v>0</v>
      </c>
      <c r="Y24" s="56"/>
      <c r="Z24" s="93">
        <f t="shared" si="18"/>
        <v>0</v>
      </c>
      <c r="AA24" s="56"/>
      <c r="AB24" s="56">
        <f t="shared" si="19"/>
        <v>0</v>
      </c>
      <c r="AC24" s="93">
        <f t="shared" si="20"/>
        <v>0</v>
      </c>
      <c r="AD24" s="97">
        <f t="shared" si="3"/>
        <v>0</v>
      </c>
      <c r="AE24" s="75">
        <f>'Source Data'!N24</f>
        <v>3448</v>
      </c>
      <c r="AF24" s="90">
        <f t="shared" si="4"/>
        <v>0</v>
      </c>
      <c r="AG24" s="271"/>
      <c r="AH24" s="75">
        <f t="shared" si="21"/>
        <v>0</v>
      </c>
      <c r="AI24" s="271"/>
      <c r="AJ24" s="77">
        <f t="shared" si="5"/>
        <v>0</v>
      </c>
      <c r="AK24" s="76">
        <f t="shared" si="6"/>
        <v>0</v>
      </c>
      <c r="AL24" s="90">
        <f t="shared" si="22"/>
        <v>0</v>
      </c>
      <c r="AM24" s="79">
        <f t="shared" si="23"/>
        <v>0</v>
      </c>
      <c r="AN24" s="90">
        <f t="shared" si="24"/>
        <v>0</v>
      </c>
      <c r="AO24" s="56"/>
      <c r="AP24" s="90">
        <f t="shared" si="25"/>
        <v>0</v>
      </c>
      <c r="AQ24" s="77"/>
      <c r="AR24" s="77">
        <f t="shared" si="26"/>
        <v>0</v>
      </c>
      <c r="AS24" s="90">
        <f t="shared" si="27"/>
        <v>0</v>
      </c>
      <c r="AT24" s="78">
        <f t="shared" si="7"/>
        <v>0</v>
      </c>
      <c r="AU24" s="87">
        <f t="shared" si="8"/>
        <v>0</v>
      </c>
      <c r="AV24" s="116"/>
      <c r="AW24" s="74"/>
      <c r="AX24" s="74">
        <f t="shared" si="9"/>
        <v>0</v>
      </c>
      <c r="AY24" s="74">
        <f t="shared" si="10"/>
        <v>0</v>
      </c>
    </row>
    <row r="25" spans="1:51" ht="16.149999999999999" customHeight="1" x14ac:dyDescent="0.2">
      <c r="A25" s="54">
        <v>19</v>
      </c>
      <c r="B25" s="55" t="s">
        <v>24</v>
      </c>
      <c r="C25" s="271">
        <f>[2]Base!V25</f>
        <v>0</v>
      </c>
      <c r="D25" s="56">
        <f>'Source Data'!H25</f>
        <v>4518.921408734529</v>
      </c>
      <c r="E25" s="74">
        <f t="shared" si="11"/>
        <v>0</v>
      </c>
      <c r="F25" s="290"/>
      <c r="G25" s="56">
        <f>'Source Data'!I25</f>
        <v>604.6851220204918</v>
      </c>
      <c r="H25" s="74">
        <f t="shared" si="12"/>
        <v>0</v>
      </c>
      <c r="I25" s="290"/>
      <c r="J25" s="56">
        <f>'Source Data'!J25</f>
        <v>164.91412418740686</v>
      </c>
      <c r="K25" s="74">
        <f t="shared" si="13"/>
        <v>0</v>
      </c>
      <c r="L25" s="290"/>
      <c r="M25" s="56">
        <f>'Source Data'!K25</f>
        <v>4122.8531046851722</v>
      </c>
      <c r="N25" s="74">
        <f t="shared" si="14"/>
        <v>0</v>
      </c>
      <c r="O25" s="290"/>
      <c r="P25" s="56">
        <f>'Source Data'!L25</f>
        <v>1649.1412418740688</v>
      </c>
      <c r="Q25" s="74">
        <f t="shared" si="15"/>
        <v>0</v>
      </c>
      <c r="R25" s="93">
        <v>0</v>
      </c>
      <c r="S25" s="56"/>
      <c r="T25" s="56"/>
      <c r="U25" s="57">
        <f t="shared" si="1"/>
        <v>0</v>
      </c>
      <c r="V25" s="93">
        <f t="shared" si="2"/>
        <v>0</v>
      </c>
      <c r="W25" s="74">
        <f t="shared" si="16"/>
        <v>0</v>
      </c>
      <c r="X25" s="93">
        <f t="shared" si="17"/>
        <v>0</v>
      </c>
      <c r="Y25" s="56"/>
      <c r="Z25" s="93">
        <f t="shared" si="18"/>
        <v>0</v>
      </c>
      <c r="AA25" s="56"/>
      <c r="AB25" s="56">
        <f t="shared" si="19"/>
        <v>0</v>
      </c>
      <c r="AC25" s="93">
        <f t="shared" si="20"/>
        <v>0</v>
      </c>
      <c r="AD25" s="97">
        <f t="shared" si="3"/>
        <v>0</v>
      </c>
      <c r="AE25" s="75">
        <f>'Source Data'!N25</f>
        <v>3382</v>
      </c>
      <c r="AF25" s="90">
        <f t="shared" si="4"/>
        <v>0</v>
      </c>
      <c r="AG25" s="271"/>
      <c r="AH25" s="75">
        <f t="shared" si="21"/>
        <v>0</v>
      </c>
      <c r="AI25" s="271"/>
      <c r="AJ25" s="77">
        <f t="shared" si="5"/>
        <v>0</v>
      </c>
      <c r="AK25" s="76">
        <f t="shared" si="6"/>
        <v>0</v>
      </c>
      <c r="AL25" s="90">
        <f t="shared" si="22"/>
        <v>0</v>
      </c>
      <c r="AM25" s="79">
        <f t="shared" si="23"/>
        <v>0</v>
      </c>
      <c r="AN25" s="90">
        <f t="shared" si="24"/>
        <v>0</v>
      </c>
      <c r="AO25" s="56"/>
      <c r="AP25" s="90">
        <f t="shared" si="25"/>
        <v>0</v>
      </c>
      <c r="AQ25" s="77"/>
      <c r="AR25" s="77">
        <f t="shared" si="26"/>
        <v>0</v>
      </c>
      <c r="AS25" s="90">
        <f t="shared" si="27"/>
        <v>0</v>
      </c>
      <c r="AT25" s="78">
        <f t="shared" si="7"/>
        <v>0</v>
      </c>
      <c r="AU25" s="87">
        <f t="shared" si="8"/>
        <v>0</v>
      </c>
      <c r="AV25" s="116"/>
      <c r="AW25" s="74"/>
      <c r="AX25" s="74">
        <f t="shared" si="9"/>
        <v>0</v>
      </c>
      <c r="AY25" s="74">
        <f t="shared" si="10"/>
        <v>0</v>
      </c>
    </row>
    <row r="26" spans="1:51" ht="16.149999999999999" customHeight="1" x14ac:dyDescent="0.2">
      <c r="A26" s="49">
        <v>20</v>
      </c>
      <c r="B26" s="50" t="s">
        <v>25</v>
      </c>
      <c r="C26" s="272">
        <f>[2]Base!V26</f>
        <v>0</v>
      </c>
      <c r="D26" s="51">
        <f>'Source Data'!H26</f>
        <v>4820.2540944128086</v>
      </c>
      <c r="E26" s="80">
        <f t="shared" si="11"/>
        <v>0</v>
      </c>
      <c r="F26" s="291"/>
      <c r="G26" s="51">
        <f>'Source Data'!I26</f>
        <v>694.558500770818</v>
      </c>
      <c r="H26" s="80">
        <f t="shared" si="12"/>
        <v>0</v>
      </c>
      <c r="I26" s="291"/>
      <c r="J26" s="51">
        <f>'Source Data'!J26</f>
        <v>189.42504566476853</v>
      </c>
      <c r="K26" s="80">
        <f t="shared" si="13"/>
        <v>0</v>
      </c>
      <c r="L26" s="291"/>
      <c r="M26" s="51">
        <f>'Source Data'!K26</f>
        <v>4735.6261416192137</v>
      </c>
      <c r="N26" s="80">
        <f t="shared" si="14"/>
        <v>0</v>
      </c>
      <c r="O26" s="291"/>
      <c r="P26" s="51">
        <f>'Source Data'!L26</f>
        <v>1894.2504566476853</v>
      </c>
      <c r="Q26" s="80">
        <f t="shared" si="15"/>
        <v>0</v>
      </c>
      <c r="R26" s="94">
        <v>0</v>
      </c>
      <c r="S26" s="51"/>
      <c r="T26" s="51"/>
      <c r="U26" s="52">
        <f t="shared" si="1"/>
        <v>0</v>
      </c>
      <c r="V26" s="94">
        <f t="shared" si="2"/>
        <v>0</v>
      </c>
      <c r="W26" s="80">
        <f t="shared" si="16"/>
        <v>0</v>
      </c>
      <c r="X26" s="94">
        <f t="shared" si="17"/>
        <v>0</v>
      </c>
      <c r="Y26" s="51"/>
      <c r="Z26" s="94">
        <f t="shared" si="18"/>
        <v>0</v>
      </c>
      <c r="AA26" s="53"/>
      <c r="AB26" s="51">
        <f t="shared" si="19"/>
        <v>0</v>
      </c>
      <c r="AC26" s="95">
        <f t="shared" si="20"/>
        <v>0</v>
      </c>
      <c r="AD26" s="95">
        <f t="shared" si="3"/>
        <v>0</v>
      </c>
      <c r="AE26" s="71">
        <f>'Source Data'!N26</f>
        <v>2473</v>
      </c>
      <c r="AF26" s="91">
        <f t="shared" si="4"/>
        <v>0</v>
      </c>
      <c r="AG26" s="272"/>
      <c r="AH26" s="71">
        <f t="shared" si="21"/>
        <v>0</v>
      </c>
      <c r="AI26" s="272"/>
      <c r="AJ26" s="72">
        <f t="shared" si="5"/>
        <v>0</v>
      </c>
      <c r="AK26" s="73">
        <f t="shared" si="6"/>
        <v>0</v>
      </c>
      <c r="AL26" s="91">
        <f t="shared" si="22"/>
        <v>0</v>
      </c>
      <c r="AM26" s="82">
        <f t="shared" si="23"/>
        <v>0</v>
      </c>
      <c r="AN26" s="91">
        <f t="shared" si="24"/>
        <v>0</v>
      </c>
      <c r="AO26" s="51"/>
      <c r="AP26" s="91">
        <f t="shared" si="25"/>
        <v>0</v>
      </c>
      <c r="AQ26" s="72"/>
      <c r="AR26" s="72">
        <f t="shared" si="26"/>
        <v>0</v>
      </c>
      <c r="AS26" s="91">
        <f t="shared" si="27"/>
        <v>0</v>
      </c>
      <c r="AT26" s="81">
        <f t="shared" si="7"/>
        <v>0</v>
      </c>
      <c r="AU26" s="88">
        <f t="shared" si="8"/>
        <v>0</v>
      </c>
      <c r="AV26" s="116"/>
      <c r="AW26" s="80"/>
      <c r="AX26" s="80">
        <f t="shared" si="9"/>
        <v>0</v>
      </c>
      <c r="AY26" s="80">
        <f t="shared" si="10"/>
        <v>0</v>
      </c>
    </row>
    <row r="27" spans="1:51" ht="16.149999999999999" customHeight="1" x14ac:dyDescent="0.2">
      <c r="A27" s="58">
        <v>21</v>
      </c>
      <c r="B27" s="59" t="s">
        <v>26</v>
      </c>
      <c r="C27" s="270">
        <f>[2]Base!V27</f>
        <v>0</v>
      </c>
      <c r="D27" s="60">
        <f>'Source Data'!H27</f>
        <v>4964.0768196326962</v>
      </c>
      <c r="E27" s="65">
        <f t="shared" si="11"/>
        <v>0</v>
      </c>
      <c r="F27" s="289"/>
      <c r="G27" s="60">
        <f>'Source Data'!I27</f>
        <v>705.05691404533979</v>
      </c>
      <c r="H27" s="65">
        <f t="shared" si="12"/>
        <v>0</v>
      </c>
      <c r="I27" s="289"/>
      <c r="J27" s="60">
        <f>'Source Data'!J27</f>
        <v>192.28824928509266</v>
      </c>
      <c r="K27" s="65">
        <f t="shared" si="13"/>
        <v>0</v>
      </c>
      <c r="L27" s="289"/>
      <c r="M27" s="60">
        <f>'Source Data'!K27</f>
        <v>4807.2062321273152</v>
      </c>
      <c r="N27" s="65">
        <f t="shared" si="14"/>
        <v>0</v>
      </c>
      <c r="O27" s="289"/>
      <c r="P27" s="60">
        <f>'Source Data'!L27</f>
        <v>1922.8824928509262</v>
      </c>
      <c r="Q27" s="65">
        <f t="shared" si="15"/>
        <v>0</v>
      </c>
      <c r="R27" s="92">
        <v>0</v>
      </c>
      <c r="S27" s="60"/>
      <c r="T27" s="60"/>
      <c r="U27" s="61">
        <f t="shared" si="1"/>
        <v>0</v>
      </c>
      <c r="V27" s="92">
        <f t="shared" si="2"/>
        <v>0</v>
      </c>
      <c r="W27" s="65">
        <f t="shared" si="16"/>
        <v>0</v>
      </c>
      <c r="X27" s="92">
        <f t="shared" si="17"/>
        <v>0</v>
      </c>
      <c r="Y27" s="60"/>
      <c r="Z27" s="92">
        <f t="shared" si="18"/>
        <v>0</v>
      </c>
      <c r="AA27" s="60"/>
      <c r="AB27" s="60">
        <f t="shared" si="19"/>
        <v>0</v>
      </c>
      <c r="AC27" s="92">
        <f t="shared" si="20"/>
        <v>0</v>
      </c>
      <c r="AD27" s="96">
        <f t="shared" si="3"/>
        <v>0</v>
      </c>
      <c r="AE27" s="66">
        <f>'Source Data'!N27</f>
        <v>2521</v>
      </c>
      <c r="AF27" s="89">
        <f t="shared" si="4"/>
        <v>0</v>
      </c>
      <c r="AG27" s="270"/>
      <c r="AH27" s="66">
        <f t="shared" si="21"/>
        <v>0</v>
      </c>
      <c r="AI27" s="270"/>
      <c r="AJ27" s="68">
        <f t="shared" si="5"/>
        <v>0</v>
      </c>
      <c r="AK27" s="67">
        <f t="shared" si="6"/>
        <v>0</v>
      </c>
      <c r="AL27" s="89">
        <f t="shared" si="22"/>
        <v>0</v>
      </c>
      <c r="AM27" s="70">
        <f t="shared" si="23"/>
        <v>0</v>
      </c>
      <c r="AN27" s="89">
        <f t="shared" si="24"/>
        <v>0</v>
      </c>
      <c r="AO27" s="60"/>
      <c r="AP27" s="89">
        <f t="shared" si="25"/>
        <v>0</v>
      </c>
      <c r="AQ27" s="68"/>
      <c r="AR27" s="68">
        <f t="shared" si="26"/>
        <v>0</v>
      </c>
      <c r="AS27" s="89">
        <f t="shared" si="27"/>
        <v>0</v>
      </c>
      <c r="AT27" s="69">
        <f t="shared" si="7"/>
        <v>0</v>
      </c>
      <c r="AU27" s="86">
        <f t="shared" si="8"/>
        <v>0</v>
      </c>
      <c r="AV27" s="116"/>
      <c r="AW27" s="65"/>
      <c r="AX27" s="65">
        <f t="shared" si="9"/>
        <v>0</v>
      </c>
      <c r="AY27" s="65">
        <f t="shared" si="10"/>
        <v>0</v>
      </c>
    </row>
    <row r="28" spans="1:51" ht="16.149999999999999" customHeight="1" x14ac:dyDescent="0.2">
      <c r="A28" s="54">
        <v>22</v>
      </c>
      <c r="B28" s="55" t="s">
        <v>27</v>
      </c>
      <c r="C28" s="271">
        <f>[2]Base!V28</f>
        <v>0</v>
      </c>
      <c r="D28" s="56">
        <f>'Source Data'!H28</f>
        <v>5299.8126353513471</v>
      </c>
      <c r="E28" s="74">
        <f t="shared" si="11"/>
        <v>0</v>
      </c>
      <c r="F28" s="290"/>
      <c r="G28" s="56">
        <f>'Source Data'!I28</f>
        <v>774.29658969861021</v>
      </c>
      <c r="H28" s="74">
        <f t="shared" si="12"/>
        <v>0</v>
      </c>
      <c r="I28" s="290"/>
      <c r="J28" s="56">
        <f>'Source Data'!J28</f>
        <v>211.17179719053001</v>
      </c>
      <c r="K28" s="74">
        <f t="shared" si="13"/>
        <v>0</v>
      </c>
      <c r="L28" s="290"/>
      <c r="M28" s="56">
        <f>'Source Data'!K28</f>
        <v>5279.2949297632513</v>
      </c>
      <c r="N28" s="74">
        <f t="shared" si="14"/>
        <v>0</v>
      </c>
      <c r="O28" s="290"/>
      <c r="P28" s="56">
        <f>'Source Data'!L28</f>
        <v>2111.7179719053006</v>
      </c>
      <c r="Q28" s="74">
        <f t="shared" si="15"/>
        <v>0</v>
      </c>
      <c r="R28" s="93">
        <v>0</v>
      </c>
      <c r="S28" s="56"/>
      <c r="T28" s="56"/>
      <c r="U28" s="57">
        <f t="shared" si="1"/>
        <v>0</v>
      </c>
      <c r="V28" s="93">
        <f t="shared" si="2"/>
        <v>0</v>
      </c>
      <c r="W28" s="74">
        <f t="shared" si="16"/>
        <v>0</v>
      </c>
      <c r="X28" s="93">
        <f t="shared" si="17"/>
        <v>0</v>
      </c>
      <c r="Y28" s="56"/>
      <c r="Z28" s="93">
        <f t="shared" si="18"/>
        <v>0</v>
      </c>
      <c r="AA28" s="56"/>
      <c r="AB28" s="56">
        <f t="shared" si="19"/>
        <v>0</v>
      </c>
      <c r="AC28" s="93">
        <f t="shared" si="20"/>
        <v>0</v>
      </c>
      <c r="AD28" s="97">
        <f t="shared" si="3"/>
        <v>0</v>
      </c>
      <c r="AE28" s="75">
        <f>'Source Data'!N28</f>
        <v>1782</v>
      </c>
      <c r="AF28" s="90">
        <f t="shared" si="4"/>
        <v>0</v>
      </c>
      <c r="AG28" s="271"/>
      <c r="AH28" s="75">
        <f t="shared" si="21"/>
        <v>0</v>
      </c>
      <c r="AI28" s="271"/>
      <c r="AJ28" s="77">
        <f t="shared" si="5"/>
        <v>0</v>
      </c>
      <c r="AK28" s="76">
        <f t="shared" si="6"/>
        <v>0</v>
      </c>
      <c r="AL28" s="90">
        <f t="shared" si="22"/>
        <v>0</v>
      </c>
      <c r="AM28" s="79">
        <f t="shared" si="23"/>
        <v>0</v>
      </c>
      <c r="AN28" s="90">
        <f t="shared" si="24"/>
        <v>0</v>
      </c>
      <c r="AO28" s="56"/>
      <c r="AP28" s="90">
        <f t="shared" si="25"/>
        <v>0</v>
      </c>
      <c r="AQ28" s="77"/>
      <c r="AR28" s="77">
        <f t="shared" si="26"/>
        <v>0</v>
      </c>
      <c r="AS28" s="90">
        <f t="shared" si="27"/>
        <v>0</v>
      </c>
      <c r="AT28" s="78">
        <f t="shared" si="7"/>
        <v>0</v>
      </c>
      <c r="AU28" s="87">
        <f t="shared" si="8"/>
        <v>0</v>
      </c>
      <c r="AV28" s="116"/>
      <c r="AW28" s="74"/>
      <c r="AX28" s="74">
        <f t="shared" si="9"/>
        <v>0</v>
      </c>
      <c r="AY28" s="74">
        <f t="shared" si="10"/>
        <v>0</v>
      </c>
    </row>
    <row r="29" spans="1:51" ht="16.149999999999999" customHeight="1" x14ac:dyDescent="0.2">
      <c r="A29" s="54">
        <v>23</v>
      </c>
      <c r="B29" s="55" t="s">
        <v>28</v>
      </c>
      <c r="C29" s="271">
        <f>[2]Base!V29</f>
        <v>0</v>
      </c>
      <c r="D29" s="56">
        <f>'Source Data'!H29</f>
        <v>4847.3597582819802</v>
      </c>
      <c r="E29" s="74">
        <f t="shared" si="11"/>
        <v>0</v>
      </c>
      <c r="F29" s="290"/>
      <c r="G29" s="56">
        <f>'Source Data'!I29</f>
        <v>643.90858310125191</v>
      </c>
      <c r="H29" s="74">
        <f t="shared" si="12"/>
        <v>0</v>
      </c>
      <c r="I29" s="290"/>
      <c r="J29" s="56">
        <f>'Source Data'!J29</f>
        <v>175.61143175488689</v>
      </c>
      <c r="K29" s="74">
        <f t="shared" si="13"/>
        <v>0</v>
      </c>
      <c r="L29" s="290"/>
      <c r="M29" s="56">
        <f>'Source Data'!K29</f>
        <v>4390.2857938721727</v>
      </c>
      <c r="N29" s="74">
        <f t="shared" si="14"/>
        <v>0</v>
      </c>
      <c r="O29" s="290"/>
      <c r="P29" s="56">
        <f>'Source Data'!L29</f>
        <v>1756.1143175488689</v>
      </c>
      <c r="Q29" s="74">
        <f t="shared" si="15"/>
        <v>0</v>
      </c>
      <c r="R29" s="93">
        <v>0</v>
      </c>
      <c r="S29" s="56"/>
      <c r="T29" s="56"/>
      <c r="U29" s="57">
        <f t="shared" si="1"/>
        <v>0</v>
      </c>
      <c r="V29" s="93">
        <f t="shared" si="2"/>
        <v>0</v>
      </c>
      <c r="W29" s="74">
        <f t="shared" si="16"/>
        <v>0</v>
      </c>
      <c r="X29" s="93">
        <f t="shared" si="17"/>
        <v>0</v>
      </c>
      <c r="Y29" s="56"/>
      <c r="Z29" s="93">
        <f t="shared" si="18"/>
        <v>0</v>
      </c>
      <c r="AA29" s="56"/>
      <c r="AB29" s="56">
        <f t="shared" si="19"/>
        <v>0</v>
      </c>
      <c r="AC29" s="93">
        <f t="shared" si="20"/>
        <v>0</v>
      </c>
      <c r="AD29" s="97">
        <f t="shared" si="3"/>
        <v>0</v>
      </c>
      <c r="AE29" s="75">
        <f>'Source Data'!N29</f>
        <v>3371</v>
      </c>
      <c r="AF29" s="90">
        <f t="shared" si="4"/>
        <v>0</v>
      </c>
      <c r="AG29" s="271"/>
      <c r="AH29" s="75">
        <f t="shared" si="21"/>
        <v>0</v>
      </c>
      <c r="AI29" s="271"/>
      <c r="AJ29" s="77">
        <f t="shared" si="5"/>
        <v>0</v>
      </c>
      <c r="AK29" s="76">
        <f t="shared" si="6"/>
        <v>0</v>
      </c>
      <c r="AL29" s="90">
        <f t="shared" si="22"/>
        <v>0</v>
      </c>
      <c r="AM29" s="79">
        <f t="shared" si="23"/>
        <v>0</v>
      </c>
      <c r="AN29" s="90">
        <f t="shared" si="24"/>
        <v>0</v>
      </c>
      <c r="AO29" s="56"/>
      <c r="AP29" s="90">
        <f t="shared" si="25"/>
        <v>0</v>
      </c>
      <c r="AQ29" s="77"/>
      <c r="AR29" s="77">
        <f t="shared" si="26"/>
        <v>0</v>
      </c>
      <c r="AS29" s="90">
        <f t="shared" si="27"/>
        <v>0</v>
      </c>
      <c r="AT29" s="78">
        <f t="shared" si="7"/>
        <v>0</v>
      </c>
      <c r="AU29" s="87">
        <f t="shared" si="8"/>
        <v>0</v>
      </c>
      <c r="AV29" s="116"/>
      <c r="AW29" s="74"/>
      <c r="AX29" s="74">
        <f t="shared" si="9"/>
        <v>0</v>
      </c>
      <c r="AY29" s="74">
        <f t="shared" si="10"/>
        <v>0</v>
      </c>
    </row>
    <row r="30" spans="1:51" ht="16.149999999999999" customHeight="1" x14ac:dyDescent="0.2">
      <c r="A30" s="54">
        <v>24</v>
      </c>
      <c r="B30" s="55" t="s">
        <v>29</v>
      </c>
      <c r="C30" s="271">
        <f>[2]Base!V30</f>
        <v>0</v>
      </c>
      <c r="D30" s="56">
        <f>'Source Data'!H30</f>
        <v>2376.5026766431456</v>
      </c>
      <c r="E30" s="74">
        <f t="shared" si="11"/>
        <v>0</v>
      </c>
      <c r="F30" s="290"/>
      <c r="G30" s="56">
        <f>'Source Data'!I30</f>
        <v>235.68636722840623</v>
      </c>
      <c r="H30" s="74">
        <f t="shared" si="12"/>
        <v>0</v>
      </c>
      <c r="I30" s="290"/>
      <c r="J30" s="56">
        <f>'Source Data'!J30</f>
        <v>64.278100153201677</v>
      </c>
      <c r="K30" s="74">
        <f t="shared" si="13"/>
        <v>0</v>
      </c>
      <c r="L30" s="290"/>
      <c r="M30" s="56">
        <f>'Source Data'!K30</f>
        <v>1606.9525038300424</v>
      </c>
      <c r="N30" s="74">
        <f t="shared" si="14"/>
        <v>0</v>
      </c>
      <c r="O30" s="290"/>
      <c r="P30" s="56">
        <f>'Source Data'!L30</f>
        <v>642.78100153201683</v>
      </c>
      <c r="Q30" s="74">
        <f t="shared" si="15"/>
        <v>0</v>
      </c>
      <c r="R30" s="93">
        <v>0</v>
      </c>
      <c r="S30" s="56"/>
      <c r="T30" s="56"/>
      <c r="U30" s="57">
        <f t="shared" si="1"/>
        <v>0</v>
      </c>
      <c r="V30" s="93">
        <f t="shared" si="2"/>
        <v>0</v>
      </c>
      <c r="W30" s="74">
        <f t="shared" si="16"/>
        <v>0</v>
      </c>
      <c r="X30" s="93">
        <f t="shared" si="17"/>
        <v>0</v>
      </c>
      <c r="Y30" s="56"/>
      <c r="Z30" s="93">
        <f t="shared" si="18"/>
        <v>0</v>
      </c>
      <c r="AA30" s="56"/>
      <c r="AB30" s="56">
        <f t="shared" si="19"/>
        <v>0</v>
      </c>
      <c r="AC30" s="93">
        <f t="shared" si="20"/>
        <v>0</v>
      </c>
      <c r="AD30" s="97">
        <f t="shared" si="3"/>
        <v>0</v>
      </c>
      <c r="AE30" s="75">
        <f>'Source Data'!N30</f>
        <v>11650</v>
      </c>
      <c r="AF30" s="90">
        <f t="shared" si="4"/>
        <v>0</v>
      </c>
      <c r="AG30" s="271"/>
      <c r="AH30" s="75">
        <f t="shared" si="21"/>
        <v>0</v>
      </c>
      <c r="AI30" s="271"/>
      <c r="AJ30" s="77">
        <f t="shared" si="5"/>
        <v>0</v>
      </c>
      <c r="AK30" s="76">
        <f t="shared" si="6"/>
        <v>0</v>
      </c>
      <c r="AL30" s="90">
        <f t="shared" si="22"/>
        <v>0</v>
      </c>
      <c r="AM30" s="79">
        <f t="shared" si="23"/>
        <v>0</v>
      </c>
      <c r="AN30" s="90">
        <f t="shared" si="24"/>
        <v>0</v>
      </c>
      <c r="AO30" s="56"/>
      <c r="AP30" s="90">
        <f t="shared" si="25"/>
        <v>0</v>
      </c>
      <c r="AQ30" s="77"/>
      <c r="AR30" s="77">
        <f t="shared" si="26"/>
        <v>0</v>
      </c>
      <c r="AS30" s="90">
        <f t="shared" si="27"/>
        <v>0</v>
      </c>
      <c r="AT30" s="78">
        <f t="shared" si="7"/>
        <v>0</v>
      </c>
      <c r="AU30" s="87">
        <f t="shared" si="8"/>
        <v>0</v>
      </c>
      <c r="AV30" s="116"/>
      <c r="AW30" s="74"/>
      <c r="AX30" s="74">
        <f t="shared" si="9"/>
        <v>0</v>
      </c>
      <c r="AY30" s="74">
        <f t="shared" si="10"/>
        <v>0</v>
      </c>
    </row>
    <row r="31" spans="1:51" ht="16.149999999999999" customHeight="1" x14ac:dyDescent="0.2">
      <c r="A31" s="49">
        <v>25</v>
      </c>
      <c r="B31" s="50" t="s">
        <v>30</v>
      </c>
      <c r="C31" s="272">
        <f>[2]Base!V31</f>
        <v>0</v>
      </c>
      <c r="D31" s="51">
        <f>'Source Data'!H31</f>
        <v>4037.466979885065</v>
      </c>
      <c r="E31" s="80">
        <f t="shared" si="11"/>
        <v>0</v>
      </c>
      <c r="F31" s="291"/>
      <c r="G31" s="51">
        <f>'Source Data'!I31</f>
        <v>547.31914183029971</v>
      </c>
      <c r="H31" s="80">
        <f t="shared" si="12"/>
        <v>0</v>
      </c>
      <c r="I31" s="291"/>
      <c r="J31" s="51">
        <f>'Source Data'!J31</f>
        <v>149.268856862809</v>
      </c>
      <c r="K31" s="80">
        <f t="shared" si="13"/>
        <v>0</v>
      </c>
      <c r="L31" s="291"/>
      <c r="M31" s="51">
        <f>'Source Data'!K31</f>
        <v>3731.7214215702247</v>
      </c>
      <c r="N31" s="80">
        <f t="shared" si="14"/>
        <v>0</v>
      </c>
      <c r="O31" s="291"/>
      <c r="P31" s="51">
        <f>'Source Data'!L31</f>
        <v>1492.6885686280898</v>
      </c>
      <c r="Q31" s="80">
        <f t="shared" si="15"/>
        <v>0</v>
      </c>
      <c r="R31" s="94">
        <v>0</v>
      </c>
      <c r="S31" s="51"/>
      <c r="T31" s="51"/>
      <c r="U31" s="52">
        <f t="shared" si="1"/>
        <v>0</v>
      </c>
      <c r="V31" s="94">
        <f t="shared" si="2"/>
        <v>0</v>
      </c>
      <c r="W31" s="80">
        <f t="shared" si="16"/>
        <v>0</v>
      </c>
      <c r="X31" s="94">
        <f t="shared" si="17"/>
        <v>0</v>
      </c>
      <c r="Y31" s="51"/>
      <c r="Z31" s="94">
        <f t="shared" si="18"/>
        <v>0</v>
      </c>
      <c r="AA31" s="53"/>
      <c r="AB31" s="51">
        <f t="shared" si="19"/>
        <v>0</v>
      </c>
      <c r="AC31" s="95">
        <f t="shared" si="20"/>
        <v>0</v>
      </c>
      <c r="AD31" s="95">
        <f t="shared" si="3"/>
        <v>0</v>
      </c>
      <c r="AE31" s="71">
        <f>'Source Data'!N31</f>
        <v>4673</v>
      </c>
      <c r="AF31" s="91">
        <f t="shared" si="4"/>
        <v>0</v>
      </c>
      <c r="AG31" s="272"/>
      <c r="AH31" s="71">
        <f t="shared" si="21"/>
        <v>0</v>
      </c>
      <c r="AI31" s="272"/>
      <c r="AJ31" s="72">
        <f t="shared" si="5"/>
        <v>0</v>
      </c>
      <c r="AK31" s="73">
        <f t="shared" si="6"/>
        <v>0</v>
      </c>
      <c r="AL31" s="91">
        <f t="shared" si="22"/>
        <v>0</v>
      </c>
      <c r="AM31" s="82">
        <f t="shared" si="23"/>
        <v>0</v>
      </c>
      <c r="AN31" s="91">
        <f t="shared" si="24"/>
        <v>0</v>
      </c>
      <c r="AO31" s="51"/>
      <c r="AP31" s="91">
        <f t="shared" si="25"/>
        <v>0</v>
      </c>
      <c r="AQ31" s="72"/>
      <c r="AR31" s="72">
        <f t="shared" si="26"/>
        <v>0</v>
      </c>
      <c r="AS31" s="91">
        <f t="shared" si="27"/>
        <v>0</v>
      </c>
      <c r="AT31" s="81">
        <f t="shared" si="7"/>
        <v>0</v>
      </c>
      <c r="AU31" s="88">
        <f t="shared" si="8"/>
        <v>0</v>
      </c>
      <c r="AV31" s="116"/>
      <c r="AW31" s="80"/>
      <c r="AX31" s="80">
        <f t="shared" si="9"/>
        <v>0</v>
      </c>
      <c r="AY31" s="80">
        <f t="shared" si="10"/>
        <v>0</v>
      </c>
    </row>
    <row r="32" spans="1:51" ht="16.149999999999999" customHeight="1" x14ac:dyDescent="0.2">
      <c r="A32" s="58">
        <v>26</v>
      </c>
      <c r="B32" s="59" t="s">
        <v>31</v>
      </c>
      <c r="C32" s="270">
        <f>[2]Base!V32</f>
        <v>0</v>
      </c>
      <c r="D32" s="60">
        <f>'Source Data'!H32</f>
        <v>3766.8356517369007</v>
      </c>
      <c r="E32" s="65">
        <f t="shared" si="11"/>
        <v>0</v>
      </c>
      <c r="F32" s="289"/>
      <c r="G32" s="60">
        <f>'Source Data'!I32</f>
        <v>468.82114429316323</v>
      </c>
      <c r="H32" s="65">
        <f t="shared" si="12"/>
        <v>0</v>
      </c>
      <c r="I32" s="289"/>
      <c r="J32" s="60">
        <f>'Source Data'!J32</f>
        <v>127.8603120799536</v>
      </c>
      <c r="K32" s="65">
        <f t="shared" si="13"/>
        <v>0</v>
      </c>
      <c r="L32" s="289"/>
      <c r="M32" s="60">
        <f>'Source Data'!K32</f>
        <v>3196.5078019988405</v>
      </c>
      <c r="N32" s="65">
        <f t="shared" si="14"/>
        <v>0</v>
      </c>
      <c r="O32" s="289"/>
      <c r="P32" s="60">
        <f>'Source Data'!L32</f>
        <v>1278.6031207995361</v>
      </c>
      <c r="Q32" s="65">
        <f t="shared" si="15"/>
        <v>0</v>
      </c>
      <c r="R32" s="92">
        <v>0</v>
      </c>
      <c r="S32" s="60"/>
      <c r="T32" s="60"/>
      <c r="U32" s="61">
        <f t="shared" si="1"/>
        <v>0</v>
      </c>
      <c r="V32" s="92">
        <f t="shared" si="2"/>
        <v>0</v>
      </c>
      <c r="W32" s="65">
        <f t="shared" si="16"/>
        <v>0</v>
      </c>
      <c r="X32" s="92">
        <f t="shared" si="17"/>
        <v>0</v>
      </c>
      <c r="Y32" s="60"/>
      <c r="Z32" s="92">
        <f t="shared" si="18"/>
        <v>0</v>
      </c>
      <c r="AA32" s="60"/>
      <c r="AB32" s="60">
        <f t="shared" si="19"/>
        <v>0</v>
      </c>
      <c r="AC32" s="92">
        <f t="shared" si="20"/>
        <v>0</v>
      </c>
      <c r="AD32" s="96">
        <f t="shared" si="3"/>
        <v>0</v>
      </c>
      <c r="AE32" s="66">
        <f>'Source Data'!N32</f>
        <v>5304</v>
      </c>
      <c r="AF32" s="89">
        <f t="shared" si="4"/>
        <v>0</v>
      </c>
      <c r="AG32" s="270"/>
      <c r="AH32" s="66">
        <f t="shared" si="21"/>
        <v>0</v>
      </c>
      <c r="AI32" s="270"/>
      <c r="AJ32" s="68">
        <f t="shared" si="5"/>
        <v>0</v>
      </c>
      <c r="AK32" s="67">
        <f t="shared" si="6"/>
        <v>0</v>
      </c>
      <c r="AL32" s="89">
        <f t="shared" si="22"/>
        <v>0</v>
      </c>
      <c r="AM32" s="70">
        <f t="shared" si="23"/>
        <v>0</v>
      </c>
      <c r="AN32" s="89">
        <f t="shared" si="24"/>
        <v>0</v>
      </c>
      <c r="AO32" s="60"/>
      <c r="AP32" s="89">
        <f t="shared" si="25"/>
        <v>0</v>
      </c>
      <c r="AQ32" s="68"/>
      <c r="AR32" s="68">
        <f t="shared" si="26"/>
        <v>0</v>
      </c>
      <c r="AS32" s="89">
        <f t="shared" si="27"/>
        <v>0</v>
      </c>
      <c r="AT32" s="69">
        <f t="shared" si="7"/>
        <v>0</v>
      </c>
      <c r="AU32" s="86">
        <f t="shared" si="8"/>
        <v>0</v>
      </c>
      <c r="AV32" s="116"/>
      <c r="AW32" s="65"/>
      <c r="AX32" s="65">
        <f t="shared" si="9"/>
        <v>0</v>
      </c>
      <c r="AY32" s="65">
        <f t="shared" si="10"/>
        <v>0</v>
      </c>
    </row>
    <row r="33" spans="1:51" ht="16.149999999999999" customHeight="1" x14ac:dyDescent="0.2">
      <c r="A33" s="54">
        <v>27</v>
      </c>
      <c r="B33" s="55" t="s">
        <v>32</v>
      </c>
      <c r="C33" s="271">
        <f>[2]Base!V33</f>
        <v>0</v>
      </c>
      <c r="D33" s="56">
        <f>'Source Data'!H33</f>
        <v>5228.5444628948371</v>
      </c>
      <c r="E33" s="74">
        <f t="shared" si="11"/>
        <v>0</v>
      </c>
      <c r="F33" s="290"/>
      <c r="G33" s="56">
        <f>'Source Data'!I33</f>
        <v>687.4036243637745</v>
      </c>
      <c r="H33" s="74">
        <f t="shared" si="12"/>
        <v>0</v>
      </c>
      <c r="I33" s="290"/>
      <c r="J33" s="56">
        <f>'Source Data'!J33</f>
        <v>187.4737157355749</v>
      </c>
      <c r="K33" s="74">
        <f t="shared" si="13"/>
        <v>0</v>
      </c>
      <c r="L33" s="290"/>
      <c r="M33" s="56">
        <f>'Source Data'!K33</f>
        <v>4686.842893389372</v>
      </c>
      <c r="N33" s="74">
        <f t="shared" si="14"/>
        <v>0</v>
      </c>
      <c r="O33" s="290"/>
      <c r="P33" s="56">
        <f>'Source Data'!L33</f>
        <v>1874.7371573557489</v>
      </c>
      <c r="Q33" s="74">
        <f t="shared" si="15"/>
        <v>0</v>
      </c>
      <c r="R33" s="93">
        <v>0</v>
      </c>
      <c r="S33" s="56"/>
      <c r="T33" s="56"/>
      <c r="U33" s="57">
        <f t="shared" si="1"/>
        <v>0</v>
      </c>
      <c r="V33" s="93">
        <f t="shared" si="2"/>
        <v>0</v>
      </c>
      <c r="W33" s="74">
        <f t="shared" si="16"/>
        <v>0</v>
      </c>
      <c r="X33" s="93">
        <f t="shared" si="17"/>
        <v>0</v>
      </c>
      <c r="Y33" s="56"/>
      <c r="Z33" s="93">
        <f t="shared" si="18"/>
        <v>0</v>
      </c>
      <c r="AA33" s="56"/>
      <c r="AB33" s="56">
        <f t="shared" si="19"/>
        <v>0</v>
      </c>
      <c r="AC33" s="93">
        <f t="shared" si="20"/>
        <v>0</v>
      </c>
      <c r="AD33" s="97">
        <f t="shared" si="3"/>
        <v>0</v>
      </c>
      <c r="AE33" s="75">
        <f>'Source Data'!N33</f>
        <v>3412</v>
      </c>
      <c r="AF33" s="90">
        <f t="shared" si="4"/>
        <v>0</v>
      </c>
      <c r="AG33" s="271"/>
      <c r="AH33" s="75">
        <f t="shared" si="21"/>
        <v>0</v>
      </c>
      <c r="AI33" s="271"/>
      <c r="AJ33" s="77">
        <f t="shared" si="5"/>
        <v>0</v>
      </c>
      <c r="AK33" s="76">
        <f t="shared" si="6"/>
        <v>0</v>
      </c>
      <c r="AL33" s="90">
        <f t="shared" si="22"/>
        <v>0</v>
      </c>
      <c r="AM33" s="79">
        <f t="shared" si="23"/>
        <v>0</v>
      </c>
      <c r="AN33" s="90">
        <f t="shared" si="24"/>
        <v>0</v>
      </c>
      <c r="AO33" s="56"/>
      <c r="AP33" s="90">
        <f t="shared" si="25"/>
        <v>0</v>
      </c>
      <c r="AQ33" s="77"/>
      <c r="AR33" s="77">
        <f t="shared" si="26"/>
        <v>0</v>
      </c>
      <c r="AS33" s="90">
        <f t="shared" si="27"/>
        <v>0</v>
      </c>
      <c r="AT33" s="78">
        <f t="shared" si="7"/>
        <v>0</v>
      </c>
      <c r="AU33" s="87">
        <f t="shared" si="8"/>
        <v>0</v>
      </c>
      <c r="AV33" s="116"/>
      <c r="AW33" s="74"/>
      <c r="AX33" s="74">
        <f t="shared" si="9"/>
        <v>0</v>
      </c>
      <c r="AY33" s="74">
        <f t="shared" si="10"/>
        <v>0</v>
      </c>
    </row>
    <row r="34" spans="1:51" ht="16.149999999999999" customHeight="1" x14ac:dyDescent="0.2">
      <c r="A34" s="54">
        <v>28</v>
      </c>
      <c r="B34" s="55" t="s">
        <v>33</v>
      </c>
      <c r="C34" s="271">
        <f>[2]Base!V34</f>
        <v>0</v>
      </c>
      <c r="D34" s="56">
        <f>'Source Data'!H34</f>
        <v>3407.9343597999155</v>
      </c>
      <c r="E34" s="74">
        <f t="shared" si="11"/>
        <v>0</v>
      </c>
      <c r="F34" s="290"/>
      <c r="G34" s="56">
        <f>'Source Data'!I34</f>
        <v>466.65190378503735</v>
      </c>
      <c r="H34" s="74">
        <f t="shared" si="12"/>
        <v>0</v>
      </c>
      <c r="I34" s="290"/>
      <c r="J34" s="56">
        <f>'Source Data'!J34</f>
        <v>127.26870103228291</v>
      </c>
      <c r="K34" s="74">
        <f t="shared" si="13"/>
        <v>0</v>
      </c>
      <c r="L34" s="290"/>
      <c r="M34" s="56">
        <f>'Source Data'!K34</f>
        <v>3181.7175258070724</v>
      </c>
      <c r="N34" s="74">
        <f t="shared" si="14"/>
        <v>0</v>
      </c>
      <c r="O34" s="290"/>
      <c r="P34" s="56">
        <f>'Source Data'!L34</f>
        <v>1272.6870103228293</v>
      </c>
      <c r="Q34" s="74">
        <f t="shared" si="15"/>
        <v>0</v>
      </c>
      <c r="R34" s="93">
        <v>0</v>
      </c>
      <c r="S34" s="56"/>
      <c r="T34" s="56"/>
      <c r="U34" s="57">
        <f t="shared" si="1"/>
        <v>0</v>
      </c>
      <c r="V34" s="93">
        <f t="shared" si="2"/>
        <v>0</v>
      </c>
      <c r="W34" s="74">
        <f t="shared" si="16"/>
        <v>0</v>
      </c>
      <c r="X34" s="93">
        <f t="shared" si="17"/>
        <v>0</v>
      </c>
      <c r="Y34" s="56"/>
      <c r="Z34" s="93">
        <f t="shared" si="18"/>
        <v>0</v>
      </c>
      <c r="AA34" s="56"/>
      <c r="AB34" s="56">
        <f t="shared" si="19"/>
        <v>0</v>
      </c>
      <c r="AC34" s="93">
        <f t="shared" si="20"/>
        <v>0</v>
      </c>
      <c r="AD34" s="97">
        <f t="shared" si="3"/>
        <v>0</v>
      </c>
      <c r="AE34" s="75">
        <f>'Source Data'!N34</f>
        <v>5598</v>
      </c>
      <c r="AF34" s="90">
        <f t="shared" si="4"/>
        <v>0</v>
      </c>
      <c r="AG34" s="271"/>
      <c r="AH34" s="75">
        <f t="shared" si="21"/>
        <v>0</v>
      </c>
      <c r="AI34" s="271"/>
      <c r="AJ34" s="77">
        <f t="shared" si="5"/>
        <v>0</v>
      </c>
      <c r="AK34" s="76">
        <f t="shared" si="6"/>
        <v>0</v>
      </c>
      <c r="AL34" s="90">
        <f t="shared" si="22"/>
        <v>0</v>
      </c>
      <c r="AM34" s="79">
        <f t="shared" si="23"/>
        <v>0</v>
      </c>
      <c r="AN34" s="90">
        <f t="shared" si="24"/>
        <v>0</v>
      </c>
      <c r="AO34" s="56"/>
      <c r="AP34" s="90">
        <f t="shared" si="25"/>
        <v>0</v>
      </c>
      <c r="AQ34" s="77"/>
      <c r="AR34" s="77">
        <f t="shared" si="26"/>
        <v>0</v>
      </c>
      <c r="AS34" s="90">
        <f t="shared" si="27"/>
        <v>0</v>
      </c>
      <c r="AT34" s="78">
        <f t="shared" si="7"/>
        <v>0</v>
      </c>
      <c r="AU34" s="87">
        <f t="shared" si="8"/>
        <v>0</v>
      </c>
      <c r="AV34" s="116"/>
      <c r="AW34" s="74"/>
      <c r="AX34" s="74">
        <f t="shared" si="9"/>
        <v>0</v>
      </c>
      <c r="AY34" s="74">
        <f t="shared" si="10"/>
        <v>0</v>
      </c>
    </row>
    <row r="35" spans="1:51" ht="16.149999999999999" customHeight="1" x14ac:dyDescent="0.2">
      <c r="A35" s="54">
        <v>29</v>
      </c>
      <c r="B35" s="55" t="s">
        <v>34</v>
      </c>
      <c r="C35" s="271">
        <f>[2]Base!V35</f>
        <v>0</v>
      </c>
      <c r="D35" s="56">
        <f>'Source Data'!H35</f>
        <v>4119.4752527522951</v>
      </c>
      <c r="E35" s="74">
        <f t="shared" si="11"/>
        <v>0</v>
      </c>
      <c r="F35" s="290"/>
      <c r="G35" s="56">
        <f>'Source Data'!I35</f>
        <v>554.9726016103474</v>
      </c>
      <c r="H35" s="74">
        <f t="shared" si="12"/>
        <v>0</v>
      </c>
      <c r="I35" s="290"/>
      <c r="J35" s="56">
        <f>'Source Data'!J35</f>
        <v>151.35616407554929</v>
      </c>
      <c r="K35" s="74">
        <f t="shared" si="13"/>
        <v>0</v>
      </c>
      <c r="L35" s="290"/>
      <c r="M35" s="56">
        <f>'Source Data'!K35</f>
        <v>3783.9041018887328</v>
      </c>
      <c r="N35" s="74">
        <f t="shared" si="14"/>
        <v>0</v>
      </c>
      <c r="O35" s="290"/>
      <c r="P35" s="56">
        <f>'Source Data'!L35</f>
        <v>1513.5616407554928</v>
      </c>
      <c r="Q35" s="74">
        <f t="shared" si="15"/>
        <v>0</v>
      </c>
      <c r="R35" s="93">
        <v>0</v>
      </c>
      <c r="S35" s="56"/>
      <c r="T35" s="56"/>
      <c r="U35" s="57">
        <f t="shared" si="1"/>
        <v>0</v>
      </c>
      <c r="V35" s="93">
        <f t="shared" si="2"/>
        <v>0</v>
      </c>
      <c r="W35" s="74">
        <f t="shared" si="16"/>
        <v>0</v>
      </c>
      <c r="X35" s="93">
        <f t="shared" si="17"/>
        <v>0</v>
      </c>
      <c r="Y35" s="56"/>
      <c r="Z35" s="93">
        <f t="shared" si="18"/>
        <v>0</v>
      </c>
      <c r="AA35" s="56"/>
      <c r="AB35" s="56">
        <f t="shared" si="19"/>
        <v>0</v>
      </c>
      <c r="AC35" s="93">
        <f t="shared" si="20"/>
        <v>0</v>
      </c>
      <c r="AD35" s="97">
        <f t="shared" si="3"/>
        <v>0</v>
      </c>
      <c r="AE35" s="75">
        <f>'Source Data'!N35</f>
        <v>4860</v>
      </c>
      <c r="AF35" s="90">
        <f t="shared" si="4"/>
        <v>0</v>
      </c>
      <c r="AG35" s="271"/>
      <c r="AH35" s="75">
        <f t="shared" si="21"/>
        <v>0</v>
      </c>
      <c r="AI35" s="271"/>
      <c r="AJ35" s="77">
        <f t="shared" si="5"/>
        <v>0</v>
      </c>
      <c r="AK35" s="76">
        <f t="shared" si="6"/>
        <v>0</v>
      </c>
      <c r="AL35" s="90">
        <f t="shared" si="22"/>
        <v>0</v>
      </c>
      <c r="AM35" s="79">
        <f t="shared" si="23"/>
        <v>0</v>
      </c>
      <c r="AN35" s="90">
        <f t="shared" si="24"/>
        <v>0</v>
      </c>
      <c r="AO35" s="56"/>
      <c r="AP35" s="90">
        <f t="shared" si="25"/>
        <v>0</v>
      </c>
      <c r="AQ35" s="77"/>
      <c r="AR35" s="77">
        <f t="shared" si="26"/>
        <v>0</v>
      </c>
      <c r="AS35" s="90">
        <f t="shared" si="27"/>
        <v>0</v>
      </c>
      <c r="AT35" s="78">
        <f t="shared" si="7"/>
        <v>0</v>
      </c>
      <c r="AU35" s="87">
        <f t="shared" si="8"/>
        <v>0</v>
      </c>
      <c r="AV35" s="116"/>
      <c r="AW35" s="74"/>
      <c r="AX35" s="74">
        <f t="shared" si="9"/>
        <v>0</v>
      </c>
      <c r="AY35" s="74">
        <f t="shared" si="10"/>
        <v>0</v>
      </c>
    </row>
    <row r="36" spans="1:51" ht="16.149999999999999" customHeight="1" x14ac:dyDescent="0.2">
      <c r="A36" s="49">
        <v>30</v>
      </c>
      <c r="B36" s="50" t="s">
        <v>35</v>
      </c>
      <c r="C36" s="272">
        <f>[2]Base!V36</f>
        <v>0</v>
      </c>
      <c r="D36" s="51">
        <f>'Source Data'!H36</f>
        <v>5413.9637107951485</v>
      </c>
      <c r="E36" s="80">
        <f t="shared" si="11"/>
        <v>0</v>
      </c>
      <c r="F36" s="291"/>
      <c r="G36" s="51">
        <f>'Source Data'!I36</f>
        <v>702.2116679130869</v>
      </c>
      <c r="H36" s="80">
        <f t="shared" si="12"/>
        <v>0</v>
      </c>
      <c r="I36" s="291"/>
      <c r="J36" s="51">
        <f>'Source Data'!J36</f>
        <v>191.51227306720551</v>
      </c>
      <c r="K36" s="80">
        <f t="shared" si="13"/>
        <v>0</v>
      </c>
      <c r="L36" s="291"/>
      <c r="M36" s="51">
        <f>'Source Data'!K36</f>
        <v>4787.8068266801383</v>
      </c>
      <c r="N36" s="80">
        <f t="shared" si="14"/>
        <v>0</v>
      </c>
      <c r="O36" s="291"/>
      <c r="P36" s="51">
        <f>'Source Data'!L36</f>
        <v>1915.1227306720555</v>
      </c>
      <c r="Q36" s="80">
        <f t="shared" si="15"/>
        <v>0</v>
      </c>
      <c r="R36" s="94">
        <v>0</v>
      </c>
      <c r="S36" s="51"/>
      <c r="T36" s="51"/>
      <c r="U36" s="52">
        <f t="shared" si="1"/>
        <v>0</v>
      </c>
      <c r="V36" s="94">
        <f t="shared" si="2"/>
        <v>0</v>
      </c>
      <c r="W36" s="80">
        <f t="shared" si="16"/>
        <v>0</v>
      </c>
      <c r="X36" s="94">
        <f t="shared" si="17"/>
        <v>0</v>
      </c>
      <c r="Y36" s="51"/>
      <c r="Z36" s="94">
        <f t="shared" si="18"/>
        <v>0</v>
      </c>
      <c r="AA36" s="53"/>
      <c r="AB36" s="51">
        <f t="shared" si="19"/>
        <v>0</v>
      </c>
      <c r="AC36" s="95">
        <f t="shared" si="20"/>
        <v>0</v>
      </c>
      <c r="AD36" s="95">
        <f t="shared" si="3"/>
        <v>0</v>
      </c>
      <c r="AE36" s="71">
        <f>'Source Data'!N36</f>
        <v>3884</v>
      </c>
      <c r="AF36" s="91">
        <f t="shared" si="4"/>
        <v>0</v>
      </c>
      <c r="AG36" s="272"/>
      <c r="AH36" s="71">
        <f t="shared" si="21"/>
        <v>0</v>
      </c>
      <c r="AI36" s="272"/>
      <c r="AJ36" s="72">
        <f t="shared" si="5"/>
        <v>0</v>
      </c>
      <c r="AK36" s="73">
        <f t="shared" si="6"/>
        <v>0</v>
      </c>
      <c r="AL36" s="91">
        <f t="shared" si="22"/>
        <v>0</v>
      </c>
      <c r="AM36" s="82">
        <f t="shared" si="23"/>
        <v>0</v>
      </c>
      <c r="AN36" s="91">
        <f t="shared" si="24"/>
        <v>0</v>
      </c>
      <c r="AO36" s="51"/>
      <c r="AP36" s="91">
        <f t="shared" si="25"/>
        <v>0</v>
      </c>
      <c r="AQ36" s="72"/>
      <c r="AR36" s="72">
        <f t="shared" si="26"/>
        <v>0</v>
      </c>
      <c r="AS36" s="91">
        <f t="shared" si="27"/>
        <v>0</v>
      </c>
      <c r="AT36" s="81">
        <f t="shared" si="7"/>
        <v>0</v>
      </c>
      <c r="AU36" s="88">
        <f t="shared" si="8"/>
        <v>0</v>
      </c>
      <c r="AV36" s="116"/>
      <c r="AW36" s="80"/>
      <c r="AX36" s="80">
        <f t="shared" si="9"/>
        <v>0</v>
      </c>
      <c r="AY36" s="80">
        <f t="shared" si="10"/>
        <v>0</v>
      </c>
    </row>
    <row r="37" spans="1:51" ht="16.149999999999999" customHeight="1" x14ac:dyDescent="0.2">
      <c r="A37" s="58">
        <v>31</v>
      </c>
      <c r="B37" s="59" t="s">
        <v>36</v>
      </c>
      <c r="C37" s="270">
        <f>[2]Base!V37</f>
        <v>0</v>
      </c>
      <c r="D37" s="60">
        <f>'Source Data'!H37</f>
        <v>3796.0097351340864</v>
      </c>
      <c r="E37" s="65">
        <f t="shared" si="11"/>
        <v>0</v>
      </c>
      <c r="F37" s="289"/>
      <c r="G37" s="60">
        <f>'Source Data'!I37</f>
        <v>524.75657375911442</v>
      </c>
      <c r="H37" s="65">
        <f t="shared" si="12"/>
        <v>0</v>
      </c>
      <c r="I37" s="289"/>
      <c r="J37" s="60">
        <f>'Source Data'!J37</f>
        <v>143.11542920703121</v>
      </c>
      <c r="K37" s="65">
        <f t="shared" si="13"/>
        <v>0</v>
      </c>
      <c r="L37" s="289"/>
      <c r="M37" s="60">
        <f>'Source Data'!K37</f>
        <v>3577.8857301757807</v>
      </c>
      <c r="N37" s="65">
        <f t="shared" si="14"/>
        <v>0</v>
      </c>
      <c r="O37" s="289"/>
      <c r="P37" s="60">
        <f>'Source Data'!L37</f>
        <v>1431.1542920703123</v>
      </c>
      <c r="Q37" s="65">
        <f t="shared" si="15"/>
        <v>0</v>
      </c>
      <c r="R37" s="92">
        <v>0</v>
      </c>
      <c r="S37" s="60"/>
      <c r="T37" s="60"/>
      <c r="U37" s="61">
        <f t="shared" si="1"/>
        <v>0</v>
      </c>
      <c r="V37" s="92">
        <f t="shared" si="2"/>
        <v>0</v>
      </c>
      <c r="W37" s="65">
        <f t="shared" si="16"/>
        <v>0</v>
      </c>
      <c r="X37" s="92">
        <f t="shared" si="17"/>
        <v>0</v>
      </c>
      <c r="Y37" s="60"/>
      <c r="Z37" s="92">
        <f t="shared" si="18"/>
        <v>0</v>
      </c>
      <c r="AA37" s="60"/>
      <c r="AB37" s="60">
        <f t="shared" si="19"/>
        <v>0</v>
      </c>
      <c r="AC37" s="92">
        <f t="shared" si="20"/>
        <v>0</v>
      </c>
      <c r="AD37" s="96">
        <f t="shared" si="3"/>
        <v>0</v>
      </c>
      <c r="AE37" s="66">
        <f>'Source Data'!N37</f>
        <v>5567</v>
      </c>
      <c r="AF37" s="89">
        <f t="shared" si="4"/>
        <v>0</v>
      </c>
      <c r="AG37" s="270"/>
      <c r="AH37" s="66">
        <f t="shared" si="21"/>
        <v>0</v>
      </c>
      <c r="AI37" s="270"/>
      <c r="AJ37" s="68">
        <f t="shared" si="5"/>
        <v>0</v>
      </c>
      <c r="AK37" s="67">
        <f t="shared" si="6"/>
        <v>0</v>
      </c>
      <c r="AL37" s="89">
        <f t="shared" si="22"/>
        <v>0</v>
      </c>
      <c r="AM37" s="70">
        <f t="shared" si="23"/>
        <v>0</v>
      </c>
      <c r="AN37" s="89">
        <f t="shared" si="24"/>
        <v>0</v>
      </c>
      <c r="AO37" s="60"/>
      <c r="AP37" s="89">
        <f t="shared" si="25"/>
        <v>0</v>
      </c>
      <c r="AQ37" s="68"/>
      <c r="AR37" s="68">
        <f t="shared" si="26"/>
        <v>0</v>
      </c>
      <c r="AS37" s="89">
        <f t="shared" si="27"/>
        <v>0</v>
      </c>
      <c r="AT37" s="69">
        <f t="shared" si="7"/>
        <v>0</v>
      </c>
      <c r="AU37" s="86">
        <f t="shared" si="8"/>
        <v>0</v>
      </c>
      <c r="AV37" s="116"/>
      <c r="AW37" s="65"/>
      <c r="AX37" s="65">
        <f t="shared" si="9"/>
        <v>0</v>
      </c>
      <c r="AY37" s="65">
        <f t="shared" si="10"/>
        <v>0</v>
      </c>
    </row>
    <row r="38" spans="1:51" ht="16.149999999999999" customHeight="1" x14ac:dyDescent="0.2">
      <c r="A38" s="54">
        <v>32</v>
      </c>
      <c r="B38" s="55" t="s">
        <v>37</v>
      </c>
      <c r="C38" s="271">
        <f>[2]Base!V38</f>
        <v>0</v>
      </c>
      <c r="D38" s="56">
        <f>'Source Data'!H38</f>
        <v>5211.085155744553</v>
      </c>
      <c r="E38" s="74">
        <f t="shared" si="11"/>
        <v>0</v>
      </c>
      <c r="F38" s="290"/>
      <c r="G38" s="56">
        <f>'Source Data'!I38</f>
        <v>712.66638210557119</v>
      </c>
      <c r="H38" s="74">
        <f t="shared" si="12"/>
        <v>0</v>
      </c>
      <c r="I38" s="290"/>
      <c r="J38" s="56">
        <f>'Source Data'!J38</f>
        <v>194.36355875606483</v>
      </c>
      <c r="K38" s="74">
        <f t="shared" si="13"/>
        <v>0</v>
      </c>
      <c r="L38" s="290"/>
      <c r="M38" s="56">
        <f>'Source Data'!K38</f>
        <v>4859.0889689016212</v>
      </c>
      <c r="N38" s="74">
        <f t="shared" si="14"/>
        <v>0</v>
      </c>
      <c r="O38" s="290"/>
      <c r="P38" s="56">
        <f>'Source Data'!L38</f>
        <v>1943.6355875606487</v>
      </c>
      <c r="Q38" s="74">
        <f t="shared" si="15"/>
        <v>0</v>
      </c>
      <c r="R38" s="93">
        <v>0</v>
      </c>
      <c r="S38" s="56"/>
      <c r="T38" s="56"/>
      <c r="U38" s="57">
        <f t="shared" si="1"/>
        <v>0</v>
      </c>
      <c r="V38" s="93">
        <f t="shared" si="2"/>
        <v>0</v>
      </c>
      <c r="W38" s="74">
        <f t="shared" si="16"/>
        <v>0</v>
      </c>
      <c r="X38" s="93">
        <f t="shared" si="17"/>
        <v>0</v>
      </c>
      <c r="Y38" s="56"/>
      <c r="Z38" s="93">
        <f t="shared" si="18"/>
        <v>0</v>
      </c>
      <c r="AA38" s="56"/>
      <c r="AB38" s="56">
        <f t="shared" si="19"/>
        <v>0</v>
      </c>
      <c r="AC38" s="93">
        <f t="shared" si="20"/>
        <v>0</v>
      </c>
      <c r="AD38" s="97">
        <f t="shared" si="3"/>
        <v>0</v>
      </c>
      <c r="AE38" s="75">
        <f>'Source Data'!N38</f>
        <v>2649</v>
      </c>
      <c r="AF38" s="90">
        <f t="shared" si="4"/>
        <v>0</v>
      </c>
      <c r="AG38" s="271"/>
      <c r="AH38" s="75">
        <f t="shared" si="21"/>
        <v>0</v>
      </c>
      <c r="AI38" s="271"/>
      <c r="AJ38" s="77">
        <f t="shared" si="5"/>
        <v>0</v>
      </c>
      <c r="AK38" s="76">
        <f t="shared" si="6"/>
        <v>0</v>
      </c>
      <c r="AL38" s="90">
        <f t="shared" si="22"/>
        <v>0</v>
      </c>
      <c r="AM38" s="79">
        <f t="shared" si="23"/>
        <v>0</v>
      </c>
      <c r="AN38" s="90">
        <f t="shared" si="24"/>
        <v>0</v>
      </c>
      <c r="AO38" s="56"/>
      <c r="AP38" s="90">
        <f t="shared" si="25"/>
        <v>0</v>
      </c>
      <c r="AQ38" s="77"/>
      <c r="AR38" s="77">
        <f t="shared" si="26"/>
        <v>0</v>
      </c>
      <c r="AS38" s="90">
        <f t="shared" si="27"/>
        <v>0</v>
      </c>
      <c r="AT38" s="78">
        <f t="shared" si="7"/>
        <v>0</v>
      </c>
      <c r="AU38" s="87">
        <f t="shared" si="8"/>
        <v>0</v>
      </c>
      <c r="AV38" s="116"/>
      <c r="AW38" s="74"/>
      <c r="AX38" s="74">
        <f t="shared" si="9"/>
        <v>0</v>
      </c>
      <c r="AY38" s="74">
        <f t="shared" si="10"/>
        <v>0</v>
      </c>
    </row>
    <row r="39" spans="1:51" ht="16.149999999999999" customHeight="1" x14ac:dyDescent="0.2">
      <c r="A39" s="54">
        <v>33</v>
      </c>
      <c r="B39" s="55" t="s">
        <v>38</v>
      </c>
      <c r="C39" s="271">
        <f>[2]Base!V39</f>
        <v>0</v>
      </c>
      <c r="D39" s="56">
        <f>'Source Data'!H39</f>
        <v>4700.4408318694122</v>
      </c>
      <c r="E39" s="74">
        <f t="shared" si="11"/>
        <v>0</v>
      </c>
      <c r="F39" s="290"/>
      <c r="G39" s="56">
        <f>'Source Data'!I39</f>
        <v>624.84576931264041</v>
      </c>
      <c r="H39" s="74">
        <f t="shared" si="12"/>
        <v>0</v>
      </c>
      <c r="I39" s="290"/>
      <c r="J39" s="56">
        <f>'Source Data'!J39</f>
        <v>170.41248253981104</v>
      </c>
      <c r="K39" s="74">
        <f t="shared" si="13"/>
        <v>0</v>
      </c>
      <c r="L39" s="290"/>
      <c r="M39" s="56">
        <f>'Source Data'!K39</f>
        <v>4260.3120634952766</v>
      </c>
      <c r="N39" s="74">
        <f t="shared" si="14"/>
        <v>0</v>
      </c>
      <c r="O39" s="290"/>
      <c r="P39" s="56">
        <f>'Source Data'!L39</f>
        <v>1704.1248253981105</v>
      </c>
      <c r="Q39" s="74">
        <f t="shared" si="15"/>
        <v>0</v>
      </c>
      <c r="R39" s="93">
        <v>0</v>
      </c>
      <c r="S39" s="56"/>
      <c r="T39" s="56"/>
      <c r="U39" s="57">
        <f t="shared" ref="U39:U70" si="28">S39+T39</f>
        <v>0</v>
      </c>
      <c r="V39" s="93">
        <f t="shared" si="2"/>
        <v>0</v>
      </c>
      <c r="W39" s="74">
        <f t="shared" si="16"/>
        <v>0</v>
      </c>
      <c r="X39" s="93">
        <f t="shared" si="17"/>
        <v>0</v>
      </c>
      <c r="Y39" s="56"/>
      <c r="Z39" s="93">
        <f t="shared" si="18"/>
        <v>0</v>
      </c>
      <c r="AA39" s="56"/>
      <c r="AB39" s="56">
        <f t="shared" si="19"/>
        <v>0</v>
      </c>
      <c r="AC39" s="93">
        <f t="shared" si="20"/>
        <v>0</v>
      </c>
      <c r="AD39" s="97">
        <f t="shared" ref="AD39:AD75" si="29">Z39</f>
        <v>0</v>
      </c>
      <c r="AE39" s="75">
        <f>'Source Data'!N39</f>
        <v>3419</v>
      </c>
      <c r="AF39" s="90">
        <f t="shared" ref="AF39:AF70" si="30">C39*AE39</f>
        <v>0</v>
      </c>
      <c r="AG39" s="271"/>
      <c r="AH39" s="75">
        <f t="shared" si="21"/>
        <v>0</v>
      </c>
      <c r="AI39" s="271"/>
      <c r="AJ39" s="77">
        <f t="shared" ref="AJ39:AJ70" si="31">AE39*AI39*0.5</f>
        <v>0</v>
      </c>
      <c r="AK39" s="76">
        <f t="shared" ref="AK39:AK70" si="32">AH39+AJ39</f>
        <v>0</v>
      </c>
      <c r="AL39" s="90">
        <f t="shared" si="22"/>
        <v>0</v>
      </c>
      <c r="AM39" s="79">
        <f t="shared" si="23"/>
        <v>0</v>
      </c>
      <c r="AN39" s="90">
        <f t="shared" si="24"/>
        <v>0</v>
      </c>
      <c r="AO39" s="56"/>
      <c r="AP39" s="90">
        <f t="shared" si="25"/>
        <v>0</v>
      </c>
      <c r="AQ39" s="77"/>
      <c r="AR39" s="77">
        <f t="shared" si="26"/>
        <v>0</v>
      </c>
      <c r="AS39" s="90">
        <f t="shared" si="27"/>
        <v>0</v>
      </c>
      <c r="AT39" s="78">
        <f t="shared" si="7"/>
        <v>0</v>
      </c>
      <c r="AU39" s="87">
        <f t="shared" si="8"/>
        <v>0</v>
      </c>
      <c r="AV39" s="116"/>
      <c r="AW39" s="74"/>
      <c r="AX39" s="74">
        <f t="shared" ref="AX39:AX75" si="33">-AM39</f>
        <v>0</v>
      </c>
      <c r="AY39" s="74">
        <f t="shared" ref="AY39:AY70" si="34">AX39-AW39</f>
        <v>0</v>
      </c>
    </row>
    <row r="40" spans="1:51" ht="16.149999999999999" customHeight="1" x14ac:dyDescent="0.2">
      <c r="A40" s="54">
        <v>34</v>
      </c>
      <c r="B40" s="55" t="s">
        <v>39</v>
      </c>
      <c r="C40" s="271">
        <f>[2]Base!V40</f>
        <v>0</v>
      </c>
      <c r="D40" s="56">
        <f>'Source Data'!H40</f>
        <v>5203.4516530730671</v>
      </c>
      <c r="E40" s="74">
        <f t="shared" si="11"/>
        <v>0</v>
      </c>
      <c r="F40" s="290"/>
      <c r="G40" s="56">
        <f>'Source Data'!I40</f>
        <v>693.972191189574</v>
      </c>
      <c r="H40" s="74">
        <f t="shared" si="12"/>
        <v>0</v>
      </c>
      <c r="I40" s="290"/>
      <c r="J40" s="56">
        <f>'Source Data'!J40</f>
        <v>189.26514305170204</v>
      </c>
      <c r="K40" s="74">
        <f t="shared" si="13"/>
        <v>0</v>
      </c>
      <c r="L40" s="290"/>
      <c r="M40" s="56">
        <f>'Source Data'!K40</f>
        <v>4731.62857629255</v>
      </c>
      <c r="N40" s="74">
        <f t="shared" si="14"/>
        <v>0</v>
      </c>
      <c r="O40" s="290"/>
      <c r="P40" s="56">
        <f>'Source Data'!L40</f>
        <v>1892.6514305170203</v>
      </c>
      <c r="Q40" s="74">
        <f t="shared" si="15"/>
        <v>0</v>
      </c>
      <c r="R40" s="93">
        <v>0</v>
      </c>
      <c r="S40" s="56"/>
      <c r="T40" s="56"/>
      <c r="U40" s="57">
        <f t="shared" si="28"/>
        <v>0</v>
      </c>
      <c r="V40" s="93">
        <f t="shared" si="2"/>
        <v>0</v>
      </c>
      <c r="W40" s="74">
        <f t="shared" si="16"/>
        <v>0</v>
      </c>
      <c r="X40" s="93">
        <f t="shared" si="17"/>
        <v>0</v>
      </c>
      <c r="Y40" s="56"/>
      <c r="Z40" s="93">
        <f t="shared" si="18"/>
        <v>0</v>
      </c>
      <c r="AA40" s="56"/>
      <c r="AB40" s="56">
        <f t="shared" si="19"/>
        <v>0</v>
      </c>
      <c r="AC40" s="93">
        <f t="shared" si="20"/>
        <v>0</v>
      </c>
      <c r="AD40" s="97">
        <f t="shared" si="29"/>
        <v>0</v>
      </c>
      <c r="AE40" s="75">
        <f>'Source Data'!N40</f>
        <v>1894</v>
      </c>
      <c r="AF40" s="90">
        <f t="shared" si="30"/>
        <v>0</v>
      </c>
      <c r="AG40" s="271"/>
      <c r="AH40" s="75">
        <f t="shared" si="21"/>
        <v>0</v>
      </c>
      <c r="AI40" s="271"/>
      <c r="AJ40" s="77">
        <f t="shared" si="31"/>
        <v>0</v>
      </c>
      <c r="AK40" s="76">
        <f t="shared" si="32"/>
        <v>0</v>
      </c>
      <c r="AL40" s="90">
        <f t="shared" si="22"/>
        <v>0</v>
      </c>
      <c r="AM40" s="79">
        <f t="shared" si="23"/>
        <v>0</v>
      </c>
      <c r="AN40" s="90">
        <f t="shared" si="24"/>
        <v>0</v>
      </c>
      <c r="AO40" s="56"/>
      <c r="AP40" s="90">
        <f t="shared" si="25"/>
        <v>0</v>
      </c>
      <c r="AQ40" s="77"/>
      <c r="AR40" s="77">
        <f t="shared" si="26"/>
        <v>0</v>
      </c>
      <c r="AS40" s="90">
        <f t="shared" si="27"/>
        <v>0</v>
      </c>
      <c r="AT40" s="78">
        <f t="shared" si="7"/>
        <v>0</v>
      </c>
      <c r="AU40" s="87">
        <f t="shared" si="8"/>
        <v>0</v>
      </c>
      <c r="AV40" s="116"/>
      <c r="AW40" s="74"/>
      <c r="AX40" s="74">
        <f t="shared" si="33"/>
        <v>0</v>
      </c>
      <c r="AY40" s="74">
        <f t="shared" si="34"/>
        <v>0</v>
      </c>
    </row>
    <row r="41" spans="1:51" ht="16.149999999999999" customHeight="1" x14ac:dyDescent="0.2">
      <c r="A41" s="49">
        <v>35</v>
      </c>
      <c r="B41" s="50" t="s">
        <v>40</v>
      </c>
      <c r="C41" s="272">
        <f>[2]Base!V41</f>
        <v>0</v>
      </c>
      <c r="D41" s="51">
        <f>'Source Data'!H41</f>
        <v>4357.2318016845329</v>
      </c>
      <c r="E41" s="80">
        <f t="shared" si="11"/>
        <v>0</v>
      </c>
      <c r="F41" s="291"/>
      <c r="G41" s="51">
        <f>'Source Data'!I41</f>
        <v>608.37683053992896</v>
      </c>
      <c r="H41" s="80">
        <f t="shared" si="12"/>
        <v>0</v>
      </c>
      <c r="I41" s="291"/>
      <c r="J41" s="51">
        <f>'Source Data'!J41</f>
        <v>165.92095378361697</v>
      </c>
      <c r="K41" s="80">
        <f t="shared" si="13"/>
        <v>0</v>
      </c>
      <c r="L41" s="291"/>
      <c r="M41" s="51">
        <f>'Source Data'!K41</f>
        <v>4148.0238445904242</v>
      </c>
      <c r="N41" s="80">
        <f t="shared" si="14"/>
        <v>0</v>
      </c>
      <c r="O41" s="291"/>
      <c r="P41" s="51">
        <f>'Source Data'!L41</f>
        <v>1659.2095378361696</v>
      </c>
      <c r="Q41" s="80">
        <f t="shared" si="15"/>
        <v>0</v>
      </c>
      <c r="R41" s="94">
        <v>0</v>
      </c>
      <c r="S41" s="51"/>
      <c r="T41" s="51"/>
      <c r="U41" s="52">
        <f t="shared" si="28"/>
        <v>0</v>
      </c>
      <c r="V41" s="94">
        <f t="shared" si="2"/>
        <v>0</v>
      </c>
      <c r="W41" s="80">
        <f t="shared" si="16"/>
        <v>0</v>
      </c>
      <c r="X41" s="94">
        <f t="shared" si="17"/>
        <v>0</v>
      </c>
      <c r="Y41" s="51"/>
      <c r="Z41" s="94">
        <f t="shared" si="18"/>
        <v>0</v>
      </c>
      <c r="AA41" s="53"/>
      <c r="AB41" s="51">
        <f t="shared" si="19"/>
        <v>0</v>
      </c>
      <c r="AC41" s="95">
        <f t="shared" si="20"/>
        <v>0</v>
      </c>
      <c r="AD41" s="95">
        <f t="shared" si="29"/>
        <v>0</v>
      </c>
      <c r="AE41" s="71">
        <f>'Source Data'!N41</f>
        <v>3679</v>
      </c>
      <c r="AF41" s="91">
        <f t="shared" si="30"/>
        <v>0</v>
      </c>
      <c r="AG41" s="272"/>
      <c r="AH41" s="71">
        <f t="shared" si="21"/>
        <v>0</v>
      </c>
      <c r="AI41" s="272"/>
      <c r="AJ41" s="72">
        <f t="shared" si="31"/>
        <v>0</v>
      </c>
      <c r="AK41" s="73">
        <f t="shared" si="32"/>
        <v>0</v>
      </c>
      <c r="AL41" s="91">
        <f t="shared" si="22"/>
        <v>0</v>
      </c>
      <c r="AM41" s="82">
        <f t="shared" si="23"/>
        <v>0</v>
      </c>
      <c r="AN41" s="91">
        <f t="shared" si="24"/>
        <v>0</v>
      </c>
      <c r="AO41" s="51"/>
      <c r="AP41" s="91">
        <f t="shared" si="25"/>
        <v>0</v>
      </c>
      <c r="AQ41" s="72"/>
      <c r="AR41" s="72">
        <f t="shared" si="26"/>
        <v>0</v>
      </c>
      <c r="AS41" s="91">
        <f t="shared" si="27"/>
        <v>0</v>
      </c>
      <c r="AT41" s="81">
        <f t="shared" si="7"/>
        <v>0</v>
      </c>
      <c r="AU41" s="88">
        <f t="shared" si="8"/>
        <v>0</v>
      </c>
      <c r="AV41" s="116"/>
      <c r="AW41" s="80"/>
      <c r="AX41" s="80">
        <f t="shared" si="33"/>
        <v>0</v>
      </c>
      <c r="AY41" s="80">
        <f t="shared" si="34"/>
        <v>0</v>
      </c>
    </row>
    <row r="42" spans="1:51" ht="16.149999999999999" customHeight="1" x14ac:dyDescent="0.2">
      <c r="A42" s="58">
        <v>36</v>
      </c>
      <c r="B42" s="59" t="s">
        <v>41</v>
      </c>
      <c r="C42" s="270">
        <f>[2]Base!V42</f>
        <v>0</v>
      </c>
      <c r="D42" s="60">
        <f>'Source Data'!H42</f>
        <v>3397.1647109485266</v>
      </c>
      <c r="E42" s="65">
        <f t="shared" si="11"/>
        <v>0</v>
      </c>
      <c r="F42" s="289"/>
      <c r="G42" s="60">
        <f>'Source Data'!I42</f>
        <v>463.14668164219148</v>
      </c>
      <c r="H42" s="65">
        <f t="shared" si="12"/>
        <v>0</v>
      </c>
      <c r="I42" s="289"/>
      <c r="J42" s="60">
        <f>'Source Data'!J42</f>
        <v>126.31273135696131</v>
      </c>
      <c r="K42" s="65">
        <f t="shared" si="13"/>
        <v>0</v>
      </c>
      <c r="L42" s="289"/>
      <c r="M42" s="60">
        <f>'Source Data'!K42</f>
        <v>3157.818283924033</v>
      </c>
      <c r="N42" s="65">
        <f t="shared" si="14"/>
        <v>0</v>
      </c>
      <c r="O42" s="289"/>
      <c r="P42" s="60">
        <f>'Source Data'!L42</f>
        <v>1263.1273135696131</v>
      </c>
      <c r="Q42" s="65">
        <f t="shared" si="15"/>
        <v>0</v>
      </c>
      <c r="R42" s="92">
        <v>0</v>
      </c>
      <c r="S42" s="60"/>
      <c r="T42" s="60"/>
      <c r="U42" s="61">
        <f t="shared" si="28"/>
        <v>0</v>
      </c>
      <c r="V42" s="92">
        <f t="shared" si="2"/>
        <v>0</v>
      </c>
      <c r="W42" s="65">
        <f t="shared" si="16"/>
        <v>0</v>
      </c>
      <c r="X42" s="92">
        <f t="shared" si="17"/>
        <v>0</v>
      </c>
      <c r="Y42" s="60"/>
      <c r="Z42" s="92">
        <f t="shared" si="18"/>
        <v>0</v>
      </c>
      <c r="AA42" s="60"/>
      <c r="AB42" s="60">
        <f t="shared" si="19"/>
        <v>0</v>
      </c>
      <c r="AC42" s="92">
        <f t="shared" si="20"/>
        <v>0</v>
      </c>
      <c r="AD42" s="96">
        <f t="shared" si="29"/>
        <v>0</v>
      </c>
      <c r="AE42" s="66">
        <f>'Source Data'!N42</f>
        <v>6275</v>
      </c>
      <c r="AF42" s="89">
        <f t="shared" si="30"/>
        <v>0</v>
      </c>
      <c r="AG42" s="270"/>
      <c r="AH42" s="66">
        <f t="shared" si="21"/>
        <v>0</v>
      </c>
      <c r="AI42" s="270"/>
      <c r="AJ42" s="68">
        <f t="shared" si="31"/>
        <v>0</v>
      </c>
      <c r="AK42" s="67">
        <f t="shared" si="32"/>
        <v>0</v>
      </c>
      <c r="AL42" s="89">
        <f t="shared" si="22"/>
        <v>0</v>
      </c>
      <c r="AM42" s="70">
        <f t="shared" si="23"/>
        <v>0</v>
      </c>
      <c r="AN42" s="89">
        <f t="shared" si="24"/>
        <v>0</v>
      </c>
      <c r="AO42" s="60"/>
      <c r="AP42" s="89">
        <f t="shared" si="25"/>
        <v>0</v>
      </c>
      <c r="AQ42" s="68"/>
      <c r="AR42" s="68">
        <f t="shared" si="26"/>
        <v>0</v>
      </c>
      <c r="AS42" s="89">
        <f t="shared" si="27"/>
        <v>0</v>
      </c>
      <c r="AT42" s="69">
        <f t="shared" si="7"/>
        <v>0</v>
      </c>
      <c r="AU42" s="86">
        <f t="shared" si="8"/>
        <v>0</v>
      </c>
      <c r="AV42" s="116"/>
      <c r="AW42" s="65"/>
      <c r="AX42" s="65">
        <f t="shared" si="33"/>
        <v>0</v>
      </c>
      <c r="AY42" s="65">
        <f t="shared" si="34"/>
        <v>0</v>
      </c>
    </row>
    <row r="43" spans="1:51" ht="16.149999999999999" customHeight="1" x14ac:dyDescent="0.2">
      <c r="A43" s="54">
        <v>37</v>
      </c>
      <c r="B43" s="55" t="s">
        <v>42</v>
      </c>
      <c r="C43" s="271">
        <f>[2]Base!V43</f>
        <v>0</v>
      </c>
      <c r="D43" s="56">
        <f>'Source Data'!H43</f>
        <v>5115.2412376905504</v>
      </c>
      <c r="E43" s="74">
        <f t="shared" si="11"/>
        <v>0</v>
      </c>
      <c r="F43" s="290"/>
      <c r="G43" s="56">
        <f>'Source Data'!I43</f>
        <v>683.69591860374021</v>
      </c>
      <c r="H43" s="74">
        <f t="shared" si="12"/>
        <v>0</v>
      </c>
      <c r="I43" s="290"/>
      <c r="J43" s="56">
        <f>'Source Data'!J43</f>
        <v>186.46252325556549</v>
      </c>
      <c r="K43" s="74">
        <f t="shared" si="13"/>
        <v>0</v>
      </c>
      <c r="L43" s="290"/>
      <c r="M43" s="56">
        <f>'Source Data'!K43</f>
        <v>4661.5630813891366</v>
      </c>
      <c r="N43" s="74">
        <f t="shared" si="14"/>
        <v>0</v>
      </c>
      <c r="O43" s="290"/>
      <c r="P43" s="56">
        <f>'Source Data'!L43</f>
        <v>1864.6252325556547</v>
      </c>
      <c r="Q43" s="74">
        <f t="shared" si="15"/>
        <v>0</v>
      </c>
      <c r="R43" s="93">
        <v>0</v>
      </c>
      <c r="S43" s="56"/>
      <c r="T43" s="56"/>
      <c r="U43" s="57">
        <f t="shared" si="28"/>
        <v>0</v>
      </c>
      <c r="V43" s="93">
        <f t="shared" si="2"/>
        <v>0</v>
      </c>
      <c r="W43" s="74">
        <f t="shared" si="16"/>
        <v>0</v>
      </c>
      <c r="X43" s="93">
        <f t="shared" si="17"/>
        <v>0</v>
      </c>
      <c r="Y43" s="56"/>
      <c r="Z43" s="93">
        <f t="shared" si="18"/>
        <v>0</v>
      </c>
      <c r="AA43" s="56"/>
      <c r="AB43" s="56">
        <f t="shared" si="19"/>
        <v>0</v>
      </c>
      <c r="AC43" s="93">
        <f t="shared" si="20"/>
        <v>0</v>
      </c>
      <c r="AD43" s="97">
        <f t="shared" si="29"/>
        <v>0</v>
      </c>
      <c r="AE43" s="75">
        <f>'Source Data'!N43</f>
        <v>3876</v>
      </c>
      <c r="AF43" s="90">
        <f t="shared" si="30"/>
        <v>0</v>
      </c>
      <c r="AG43" s="271"/>
      <c r="AH43" s="75">
        <f t="shared" si="21"/>
        <v>0</v>
      </c>
      <c r="AI43" s="271"/>
      <c r="AJ43" s="77">
        <f t="shared" si="31"/>
        <v>0</v>
      </c>
      <c r="AK43" s="76">
        <f t="shared" si="32"/>
        <v>0</v>
      </c>
      <c r="AL43" s="90">
        <f t="shared" si="22"/>
        <v>0</v>
      </c>
      <c r="AM43" s="79">
        <f t="shared" si="23"/>
        <v>0</v>
      </c>
      <c r="AN43" s="90">
        <f t="shared" si="24"/>
        <v>0</v>
      </c>
      <c r="AO43" s="56"/>
      <c r="AP43" s="90">
        <f t="shared" si="25"/>
        <v>0</v>
      </c>
      <c r="AQ43" s="77"/>
      <c r="AR43" s="77">
        <f t="shared" si="26"/>
        <v>0</v>
      </c>
      <c r="AS43" s="90">
        <f t="shared" si="27"/>
        <v>0</v>
      </c>
      <c r="AT43" s="78">
        <f t="shared" si="7"/>
        <v>0</v>
      </c>
      <c r="AU43" s="87">
        <f t="shared" si="8"/>
        <v>0</v>
      </c>
      <c r="AV43" s="116"/>
      <c r="AW43" s="74"/>
      <c r="AX43" s="74">
        <f t="shared" si="33"/>
        <v>0</v>
      </c>
      <c r="AY43" s="74">
        <f t="shared" si="34"/>
        <v>0</v>
      </c>
    </row>
    <row r="44" spans="1:51" ht="16.149999999999999" customHeight="1" x14ac:dyDescent="0.2">
      <c r="A44" s="54">
        <v>38</v>
      </c>
      <c r="B44" s="55" t="s">
        <v>43</v>
      </c>
      <c r="C44" s="271">
        <f>[2]Base!V44</f>
        <v>0</v>
      </c>
      <c r="D44" s="56">
        <f>'Source Data'!H44</f>
        <v>2242.6574879084728</v>
      </c>
      <c r="E44" s="74">
        <f t="shared" si="11"/>
        <v>0</v>
      </c>
      <c r="F44" s="290"/>
      <c r="G44" s="56">
        <f>'Source Data'!I44</f>
        <v>217.85498253596765</v>
      </c>
      <c r="H44" s="74">
        <f t="shared" si="12"/>
        <v>0</v>
      </c>
      <c r="I44" s="290"/>
      <c r="J44" s="56">
        <f>'Source Data'!J44</f>
        <v>59.414995237082067</v>
      </c>
      <c r="K44" s="74">
        <f t="shared" si="13"/>
        <v>0</v>
      </c>
      <c r="L44" s="290"/>
      <c r="M44" s="56">
        <f>'Source Data'!K44</f>
        <v>1485.3748809270521</v>
      </c>
      <c r="N44" s="74">
        <f t="shared" si="14"/>
        <v>0</v>
      </c>
      <c r="O44" s="290"/>
      <c r="P44" s="56">
        <f>'Source Data'!L44</f>
        <v>594.14995237082076</v>
      </c>
      <c r="Q44" s="74">
        <f t="shared" si="15"/>
        <v>0</v>
      </c>
      <c r="R44" s="93">
        <v>0</v>
      </c>
      <c r="S44" s="56"/>
      <c r="T44" s="56"/>
      <c r="U44" s="57">
        <f t="shared" si="28"/>
        <v>0</v>
      </c>
      <c r="V44" s="93">
        <f t="shared" si="2"/>
        <v>0</v>
      </c>
      <c r="W44" s="74">
        <f t="shared" si="16"/>
        <v>0</v>
      </c>
      <c r="X44" s="93">
        <f t="shared" si="17"/>
        <v>0</v>
      </c>
      <c r="Y44" s="56"/>
      <c r="Z44" s="93">
        <f t="shared" si="18"/>
        <v>0</v>
      </c>
      <c r="AA44" s="56"/>
      <c r="AB44" s="56">
        <f t="shared" si="19"/>
        <v>0</v>
      </c>
      <c r="AC44" s="93">
        <f t="shared" si="20"/>
        <v>0</v>
      </c>
      <c r="AD44" s="97">
        <f t="shared" si="29"/>
        <v>0</v>
      </c>
      <c r="AE44" s="75">
        <f>'Source Data'!N44</f>
        <v>11268</v>
      </c>
      <c r="AF44" s="90">
        <f t="shared" si="30"/>
        <v>0</v>
      </c>
      <c r="AG44" s="271"/>
      <c r="AH44" s="75">
        <f t="shared" si="21"/>
        <v>0</v>
      </c>
      <c r="AI44" s="271"/>
      <c r="AJ44" s="77">
        <f t="shared" si="31"/>
        <v>0</v>
      </c>
      <c r="AK44" s="76">
        <f t="shared" si="32"/>
        <v>0</v>
      </c>
      <c r="AL44" s="90">
        <f t="shared" si="22"/>
        <v>0</v>
      </c>
      <c r="AM44" s="79">
        <f t="shared" si="23"/>
        <v>0</v>
      </c>
      <c r="AN44" s="90">
        <f t="shared" si="24"/>
        <v>0</v>
      </c>
      <c r="AO44" s="56"/>
      <c r="AP44" s="90">
        <f t="shared" si="25"/>
        <v>0</v>
      </c>
      <c r="AQ44" s="77"/>
      <c r="AR44" s="77">
        <f t="shared" si="26"/>
        <v>0</v>
      </c>
      <c r="AS44" s="90">
        <f t="shared" si="27"/>
        <v>0</v>
      </c>
      <c r="AT44" s="78">
        <f t="shared" si="7"/>
        <v>0</v>
      </c>
      <c r="AU44" s="87">
        <f t="shared" si="8"/>
        <v>0</v>
      </c>
      <c r="AV44" s="116"/>
      <c r="AW44" s="74"/>
      <c r="AX44" s="74">
        <f t="shared" si="33"/>
        <v>0</v>
      </c>
      <c r="AY44" s="74">
        <f t="shared" si="34"/>
        <v>0</v>
      </c>
    </row>
    <row r="45" spans="1:51" ht="16.149999999999999" customHeight="1" x14ac:dyDescent="0.2">
      <c r="A45" s="54">
        <v>39</v>
      </c>
      <c r="B45" s="55" t="s">
        <v>44</v>
      </c>
      <c r="C45" s="271">
        <f>[2]Base!V45</f>
        <v>0</v>
      </c>
      <c r="D45" s="56">
        <f>'Source Data'!H45</f>
        <v>2703.2750635068246</v>
      </c>
      <c r="E45" s="74">
        <f t="shared" si="11"/>
        <v>0</v>
      </c>
      <c r="F45" s="290"/>
      <c r="G45" s="56">
        <f>'Source Data'!I45</f>
        <v>360.15144440628399</v>
      </c>
      <c r="H45" s="74">
        <f t="shared" si="12"/>
        <v>0</v>
      </c>
      <c r="I45" s="290"/>
      <c r="J45" s="56">
        <f>'Source Data'!J45</f>
        <v>98.223121201713838</v>
      </c>
      <c r="K45" s="74">
        <f t="shared" si="13"/>
        <v>0</v>
      </c>
      <c r="L45" s="290"/>
      <c r="M45" s="56">
        <f>'Source Data'!K45</f>
        <v>2455.578030042846</v>
      </c>
      <c r="N45" s="74">
        <f t="shared" si="14"/>
        <v>0</v>
      </c>
      <c r="O45" s="290"/>
      <c r="P45" s="56">
        <f>'Source Data'!L45</f>
        <v>982.2312120171382</v>
      </c>
      <c r="Q45" s="74">
        <f t="shared" si="15"/>
        <v>0</v>
      </c>
      <c r="R45" s="93">
        <v>0</v>
      </c>
      <c r="S45" s="56"/>
      <c r="T45" s="56"/>
      <c r="U45" s="57">
        <f t="shared" si="28"/>
        <v>0</v>
      </c>
      <c r="V45" s="93">
        <f t="shared" si="2"/>
        <v>0</v>
      </c>
      <c r="W45" s="74">
        <f t="shared" si="16"/>
        <v>0</v>
      </c>
      <c r="X45" s="93">
        <f t="shared" si="17"/>
        <v>0</v>
      </c>
      <c r="Y45" s="56"/>
      <c r="Z45" s="93">
        <f t="shared" si="18"/>
        <v>0</v>
      </c>
      <c r="AA45" s="56"/>
      <c r="AB45" s="56">
        <f t="shared" si="19"/>
        <v>0</v>
      </c>
      <c r="AC45" s="93">
        <f t="shared" si="20"/>
        <v>0</v>
      </c>
      <c r="AD45" s="97">
        <f t="shared" si="29"/>
        <v>0</v>
      </c>
      <c r="AE45" s="75">
        <f>'Source Data'!N45</f>
        <v>5158</v>
      </c>
      <c r="AF45" s="90">
        <f t="shared" si="30"/>
        <v>0</v>
      </c>
      <c r="AG45" s="271"/>
      <c r="AH45" s="75">
        <f t="shared" si="21"/>
        <v>0</v>
      </c>
      <c r="AI45" s="271"/>
      <c r="AJ45" s="77">
        <f t="shared" si="31"/>
        <v>0</v>
      </c>
      <c r="AK45" s="76">
        <f t="shared" si="32"/>
        <v>0</v>
      </c>
      <c r="AL45" s="90">
        <f t="shared" si="22"/>
        <v>0</v>
      </c>
      <c r="AM45" s="79">
        <f t="shared" si="23"/>
        <v>0</v>
      </c>
      <c r="AN45" s="90">
        <f t="shared" si="24"/>
        <v>0</v>
      </c>
      <c r="AO45" s="56"/>
      <c r="AP45" s="90">
        <f t="shared" si="25"/>
        <v>0</v>
      </c>
      <c r="AQ45" s="77"/>
      <c r="AR45" s="77">
        <f t="shared" si="26"/>
        <v>0</v>
      </c>
      <c r="AS45" s="90">
        <f t="shared" si="27"/>
        <v>0</v>
      </c>
      <c r="AT45" s="78">
        <f t="shared" si="7"/>
        <v>0</v>
      </c>
      <c r="AU45" s="87">
        <f t="shared" si="8"/>
        <v>0</v>
      </c>
      <c r="AV45" s="116"/>
      <c r="AW45" s="74"/>
      <c r="AX45" s="74">
        <f t="shared" si="33"/>
        <v>0</v>
      </c>
      <c r="AY45" s="74">
        <f t="shared" si="34"/>
        <v>0</v>
      </c>
    </row>
    <row r="46" spans="1:51" ht="16.149999999999999" customHeight="1" x14ac:dyDescent="0.2">
      <c r="A46" s="49">
        <v>40</v>
      </c>
      <c r="B46" s="50" t="s">
        <v>45</v>
      </c>
      <c r="C46" s="272">
        <f>[2]Base!V46</f>
        <v>0</v>
      </c>
      <c r="D46" s="51">
        <f>'Source Data'!H46</f>
        <v>4843.6552941270829</v>
      </c>
      <c r="E46" s="80">
        <f t="shared" si="11"/>
        <v>0</v>
      </c>
      <c r="F46" s="291"/>
      <c r="G46" s="51">
        <f>'Source Data'!I46</f>
        <v>644.48181238686641</v>
      </c>
      <c r="H46" s="80">
        <f t="shared" si="12"/>
        <v>0</v>
      </c>
      <c r="I46" s="291"/>
      <c r="J46" s="51">
        <f>'Source Data'!J46</f>
        <v>175.76776701459988</v>
      </c>
      <c r="K46" s="80">
        <f t="shared" si="13"/>
        <v>0</v>
      </c>
      <c r="L46" s="291"/>
      <c r="M46" s="51">
        <f>'Source Data'!K46</f>
        <v>4394.194175364998</v>
      </c>
      <c r="N46" s="80">
        <f t="shared" si="14"/>
        <v>0</v>
      </c>
      <c r="O46" s="291"/>
      <c r="P46" s="51">
        <f>'Source Data'!L46</f>
        <v>1757.6776701459989</v>
      </c>
      <c r="Q46" s="80">
        <f t="shared" si="15"/>
        <v>0</v>
      </c>
      <c r="R46" s="94">
        <v>0</v>
      </c>
      <c r="S46" s="51"/>
      <c r="T46" s="51"/>
      <c r="U46" s="52">
        <f t="shared" si="28"/>
        <v>0</v>
      </c>
      <c r="V46" s="94">
        <f t="shared" si="2"/>
        <v>0</v>
      </c>
      <c r="W46" s="80">
        <f t="shared" si="16"/>
        <v>0</v>
      </c>
      <c r="X46" s="94">
        <f t="shared" si="17"/>
        <v>0</v>
      </c>
      <c r="Y46" s="51"/>
      <c r="Z46" s="94">
        <f t="shared" si="18"/>
        <v>0</v>
      </c>
      <c r="AA46" s="53"/>
      <c r="AB46" s="51">
        <f t="shared" si="19"/>
        <v>0</v>
      </c>
      <c r="AC46" s="95">
        <f t="shared" si="20"/>
        <v>0</v>
      </c>
      <c r="AD46" s="95">
        <f t="shared" si="29"/>
        <v>0</v>
      </c>
      <c r="AE46" s="71">
        <f>'Source Data'!N46</f>
        <v>4005</v>
      </c>
      <c r="AF46" s="91">
        <f t="shared" si="30"/>
        <v>0</v>
      </c>
      <c r="AG46" s="272"/>
      <c r="AH46" s="71">
        <f t="shared" si="21"/>
        <v>0</v>
      </c>
      <c r="AI46" s="272"/>
      <c r="AJ46" s="72">
        <f t="shared" si="31"/>
        <v>0</v>
      </c>
      <c r="AK46" s="73">
        <f t="shared" si="32"/>
        <v>0</v>
      </c>
      <c r="AL46" s="91">
        <f t="shared" si="22"/>
        <v>0</v>
      </c>
      <c r="AM46" s="82">
        <f t="shared" si="23"/>
        <v>0</v>
      </c>
      <c r="AN46" s="91">
        <f t="shared" si="24"/>
        <v>0</v>
      </c>
      <c r="AO46" s="51"/>
      <c r="AP46" s="91">
        <f t="shared" si="25"/>
        <v>0</v>
      </c>
      <c r="AQ46" s="72"/>
      <c r="AR46" s="72">
        <f t="shared" si="26"/>
        <v>0</v>
      </c>
      <c r="AS46" s="91">
        <f t="shared" si="27"/>
        <v>0</v>
      </c>
      <c r="AT46" s="81">
        <f t="shared" si="7"/>
        <v>0</v>
      </c>
      <c r="AU46" s="88">
        <f t="shared" si="8"/>
        <v>0</v>
      </c>
      <c r="AV46" s="116"/>
      <c r="AW46" s="80"/>
      <c r="AX46" s="80">
        <f t="shared" si="33"/>
        <v>0</v>
      </c>
      <c r="AY46" s="80">
        <f t="shared" si="34"/>
        <v>0</v>
      </c>
    </row>
    <row r="47" spans="1:51" ht="16.149999999999999" customHeight="1" x14ac:dyDescent="0.2">
      <c r="A47" s="58">
        <v>41</v>
      </c>
      <c r="B47" s="59" t="s">
        <v>46</v>
      </c>
      <c r="C47" s="270">
        <f>[2]Base!V47</f>
        <v>0</v>
      </c>
      <c r="D47" s="60">
        <f>'Source Data'!H47</f>
        <v>2834.247173471952</v>
      </c>
      <c r="E47" s="65">
        <f t="shared" si="11"/>
        <v>0</v>
      </c>
      <c r="F47" s="289"/>
      <c r="G47" s="60">
        <f>'Source Data'!I47</f>
        <v>378.64303242739538</v>
      </c>
      <c r="H47" s="65">
        <f t="shared" si="12"/>
        <v>0</v>
      </c>
      <c r="I47" s="289"/>
      <c r="J47" s="60">
        <f>'Source Data'!J47</f>
        <v>103.26628157110781</v>
      </c>
      <c r="K47" s="65">
        <f t="shared" si="13"/>
        <v>0</v>
      </c>
      <c r="L47" s="289"/>
      <c r="M47" s="60">
        <f>'Source Data'!K47</f>
        <v>2581.6570392776953</v>
      </c>
      <c r="N47" s="65">
        <f t="shared" si="14"/>
        <v>0</v>
      </c>
      <c r="O47" s="289"/>
      <c r="P47" s="60">
        <f>'Source Data'!L47</f>
        <v>1032.6628157110781</v>
      </c>
      <c r="Q47" s="65">
        <f t="shared" si="15"/>
        <v>0</v>
      </c>
      <c r="R47" s="92">
        <v>0</v>
      </c>
      <c r="S47" s="60"/>
      <c r="T47" s="60"/>
      <c r="U47" s="61">
        <f t="shared" si="28"/>
        <v>0</v>
      </c>
      <c r="V47" s="92">
        <f t="shared" si="2"/>
        <v>0</v>
      </c>
      <c r="W47" s="65">
        <f t="shared" si="16"/>
        <v>0</v>
      </c>
      <c r="X47" s="92">
        <f t="shared" si="17"/>
        <v>0</v>
      </c>
      <c r="Y47" s="60"/>
      <c r="Z47" s="92">
        <f t="shared" si="18"/>
        <v>0</v>
      </c>
      <c r="AA47" s="60"/>
      <c r="AB47" s="60">
        <f t="shared" si="19"/>
        <v>0</v>
      </c>
      <c r="AC47" s="92">
        <f t="shared" si="20"/>
        <v>0</v>
      </c>
      <c r="AD47" s="96">
        <f t="shared" si="29"/>
        <v>0</v>
      </c>
      <c r="AE47" s="66">
        <f>'Source Data'!N47</f>
        <v>9547</v>
      </c>
      <c r="AF47" s="89">
        <f t="shared" si="30"/>
        <v>0</v>
      </c>
      <c r="AG47" s="270"/>
      <c r="AH47" s="66">
        <f t="shared" si="21"/>
        <v>0</v>
      </c>
      <c r="AI47" s="270"/>
      <c r="AJ47" s="68">
        <f t="shared" si="31"/>
        <v>0</v>
      </c>
      <c r="AK47" s="67">
        <f t="shared" si="32"/>
        <v>0</v>
      </c>
      <c r="AL47" s="89">
        <f t="shared" si="22"/>
        <v>0</v>
      </c>
      <c r="AM47" s="70">
        <f t="shared" si="23"/>
        <v>0</v>
      </c>
      <c r="AN47" s="89">
        <f t="shared" si="24"/>
        <v>0</v>
      </c>
      <c r="AO47" s="60"/>
      <c r="AP47" s="89">
        <f t="shared" si="25"/>
        <v>0</v>
      </c>
      <c r="AQ47" s="68"/>
      <c r="AR47" s="68">
        <f t="shared" si="26"/>
        <v>0</v>
      </c>
      <c r="AS47" s="89">
        <f t="shared" si="27"/>
        <v>0</v>
      </c>
      <c r="AT47" s="69">
        <f t="shared" si="7"/>
        <v>0</v>
      </c>
      <c r="AU47" s="86">
        <f t="shared" si="8"/>
        <v>0</v>
      </c>
      <c r="AV47" s="116"/>
      <c r="AW47" s="65"/>
      <c r="AX47" s="65">
        <f t="shared" si="33"/>
        <v>0</v>
      </c>
      <c r="AY47" s="65">
        <f t="shared" si="34"/>
        <v>0</v>
      </c>
    </row>
    <row r="48" spans="1:51" ht="16.149999999999999" customHeight="1" x14ac:dyDescent="0.2">
      <c r="A48" s="54">
        <v>42</v>
      </c>
      <c r="B48" s="55" t="s">
        <v>47</v>
      </c>
      <c r="C48" s="271">
        <f>[2]Base!V48</f>
        <v>0</v>
      </c>
      <c r="D48" s="56">
        <f>'Source Data'!H48</f>
        <v>4267.2926645330763</v>
      </c>
      <c r="E48" s="74">
        <f t="shared" si="11"/>
        <v>0</v>
      </c>
      <c r="F48" s="290"/>
      <c r="G48" s="56">
        <f>'Source Data'!I48</f>
        <v>585.87981046741402</v>
      </c>
      <c r="H48" s="74">
        <f t="shared" si="12"/>
        <v>0</v>
      </c>
      <c r="I48" s="290"/>
      <c r="J48" s="56">
        <f>'Source Data'!J48</f>
        <v>159.78540285474929</v>
      </c>
      <c r="K48" s="74">
        <f t="shared" si="13"/>
        <v>0</v>
      </c>
      <c r="L48" s="290"/>
      <c r="M48" s="56">
        <f>'Source Data'!K48</f>
        <v>3994.6350713687325</v>
      </c>
      <c r="N48" s="74">
        <f t="shared" si="14"/>
        <v>0</v>
      </c>
      <c r="O48" s="290"/>
      <c r="P48" s="56">
        <f>'Source Data'!L48</f>
        <v>1597.8540285474928</v>
      </c>
      <c r="Q48" s="74">
        <f t="shared" si="15"/>
        <v>0</v>
      </c>
      <c r="R48" s="93">
        <v>0</v>
      </c>
      <c r="S48" s="56"/>
      <c r="T48" s="56"/>
      <c r="U48" s="57">
        <f t="shared" si="28"/>
        <v>0</v>
      </c>
      <c r="V48" s="93">
        <f t="shared" si="2"/>
        <v>0</v>
      </c>
      <c r="W48" s="74">
        <f t="shared" si="16"/>
        <v>0</v>
      </c>
      <c r="X48" s="93">
        <f t="shared" si="17"/>
        <v>0</v>
      </c>
      <c r="Y48" s="56"/>
      <c r="Z48" s="93">
        <f t="shared" si="18"/>
        <v>0</v>
      </c>
      <c r="AA48" s="56"/>
      <c r="AB48" s="56">
        <f t="shared" si="19"/>
        <v>0</v>
      </c>
      <c r="AC48" s="93">
        <f t="shared" si="20"/>
        <v>0</v>
      </c>
      <c r="AD48" s="97">
        <f t="shared" si="29"/>
        <v>0</v>
      </c>
      <c r="AE48" s="75">
        <f>'Source Data'!N48</f>
        <v>4334</v>
      </c>
      <c r="AF48" s="90">
        <f t="shared" si="30"/>
        <v>0</v>
      </c>
      <c r="AG48" s="271"/>
      <c r="AH48" s="75">
        <f t="shared" si="21"/>
        <v>0</v>
      </c>
      <c r="AI48" s="271"/>
      <c r="AJ48" s="77">
        <f t="shared" si="31"/>
        <v>0</v>
      </c>
      <c r="AK48" s="76">
        <f t="shared" si="32"/>
        <v>0</v>
      </c>
      <c r="AL48" s="90">
        <f t="shared" si="22"/>
        <v>0</v>
      </c>
      <c r="AM48" s="79">
        <f t="shared" si="23"/>
        <v>0</v>
      </c>
      <c r="AN48" s="90">
        <f t="shared" si="24"/>
        <v>0</v>
      </c>
      <c r="AO48" s="56"/>
      <c r="AP48" s="90">
        <f t="shared" si="25"/>
        <v>0</v>
      </c>
      <c r="AQ48" s="77"/>
      <c r="AR48" s="77">
        <f t="shared" si="26"/>
        <v>0</v>
      </c>
      <c r="AS48" s="90">
        <f t="shared" si="27"/>
        <v>0</v>
      </c>
      <c r="AT48" s="78">
        <f t="shared" si="7"/>
        <v>0</v>
      </c>
      <c r="AU48" s="87">
        <f t="shared" si="8"/>
        <v>0</v>
      </c>
      <c r="AV48" s="116"/>
      <c r="AW48" s="74"/>
      <c r="AX48" s="74">
        <f t="shared" si="33"/>
        <v>0</v>
      </c>
      <c r="AY48" s="74">
        <f t="shared" si="34"/>
        <v>0</v>
      </c>
    </row>
    <row r="49" spans="1:51" ht="16.149999999999999" customHeight="1" x14ac:dyDescent="0.2">
      <c r="A49" s="54">
        <v>43</v>
      </c>
      <c r="B49" s="55" t="s">
        <v>48</v>
      </c>
      <c r="C49" s="271">
        <f>[2]Base!V49</f>
        <v>0</v>
      </c>
      <c r="D49" s="56">
        <f>'Source Data'!H49</f>
        <v>5171.5692260226861</v>
      </c>
      <c r="E49" s="74">
        <f t="shared" si="11"/>
        <v>0</v>
      </c>
      <c r="F49" s="290"/>
      <c r="G49" s="56">
        <f>'Source Data'!I49</f>
        <v>687.72808854852053</v>
      </c>
      <c r="H49" s="74">
        <f t="shared" si="12"/>
        <v>0</v>
      </c>
      <c r="I49" s="290"/>
      <c r="J49" s="56">
        <f>'Source Data'!J49</f>
        <v>187.56220596777831</v>
      </c>
      <c r="K49" s="74">
        <f t="shared" si="13"/>
        <v>0</v>
      </c>
      <c r="L49" s="290"/>
      <c r="M49" s="56">
        <f>'Source Data'!K49</f>
        <v>4689.0551491944589</v>
      </c>
      <c r="N49" s="74">
        <f t="shared" si="14"/>
        <v>0</v>
      </c>
      <c r="O49" s="290"/>
      <c r="P49" s="56">
        <f>'Source Data'!L49</f>
        <v>1875.6220596777835</v>
      </c>
      <c r="Q49" s="74">
        <f t="shared" si="15"/>
        <v>0</v>
      </c>
      <c r="R49" s="93">
        <v>0</v>
      </c>
      <c r="S49" s="56"/>
      <c r="T49" s="56"/>
      <c r="U49" s="57">
        <f t="shared" si="28"/>
        <v>0</v>
      </c>
      <c r="V49" s="93">
        <f t="shared" si="2"/>
        <v>0</v>
      </c>
      <c r="W49" s="74">
        <f t="shared" si="16"/>
        <v>0</v>
      </c>
      <c r="X49" s="93">
        <f t="shared" si="17"/>
        <v>0</v>
      </c>
      <c r="Y49" s="56"/>
      <c r="Z49" s="93">
        <f t="shared" si="18"/>
        <v>0</v>
      </c>
      <c r="AA49" s="56"/>
      <c r="AB49" s="56">
        <f t="shared" si="19"/>
        <v>0</v>
      </c>
      <c r="AC49" s="93">
        <f t="shared" si="20"/>
        <v>0</v>
      </c>
      <c r="AD49" s="97">
        <f t="shared" si="29"/>
        <v>0</v>
      </c>
      <c r="AE49" s="75">
        <f>'Source Data'!N49</f>
        <v>3642</v>
      </c>
      <c r="AF49" s="90">
        <f t="shared" si="30"/>
        <v>0</v>
      </c>
      <c r="AG49" s="271"/>
      <c r="AH49" s="75">
        <f t="shared" si="21"/>
        <v>0</v>
      </c>
      <c r="AI49" s="271"/>
      <c r="AJ49" s="77">
        <f t="shared" si="31"/>
        <v>0</v>
      </c>
      <c r="AK49" s="76">
        <f t="shared" si="32"/>
        <v>0</v>
      </c>
      <c r="AL49" s="90">
        <f t="shared" si="22"/>
        <v>0</v>
      </c>
      <c r="AM49" s="79">
        <f t="shared" si="23"/>
        <v>0</v>
      </c>
      <c r="AN49" s="90">
        <f t="shared" si="24"/>
        <v>0</v>
      </c>
      <c r="AO49" s="56"/>
      <c r="AP49" s="90">
        <f t="shared" si="25"/>
        <v>0</v>
      </c>
      <c r="AQ49" s="77"/>
      <c r="AR49" s="77">
        <f t="shared" si="26"/>
        <v>0</v>
      </c>
      <c r="AS49" s="90">
        <f t="shared" si="27"/>
        <v>0</v>
      </c>
      <c r="AT49" s="78">
        <f t="shared" si="7"/>
        <v>0</v>
      </c>
      <c r="AU49" s="87">
        <f t="shared" si="8"/>
        <v>0</v>
      </c>
      <c r="AV49" s="116"/>
      <c r="AW49" s="74"/>
      <c r="AX49" s="74">
        <f t="shared" si="33"/>
        <v>0</v>
      </c>
      <c r="AY49" s="74">
        <f t="shared" si="34"/>
        <v>0</v>
      </c>
    </row>
    <row r="50" spans="1:51" ht="16.149999999999999" customHeight="1" x14ac:dyDescent="0.2">
      <c r="A50" s="54">
        <v>44</v>
      </c>
      <c r="B50" s="55" t="s">
        <v>49</v>
      </c>
      <c r="C50" s="271">
        <f>[2]Base!V50</f>
        <v>0</v>
      </c>
      <c r="D50" s="56">
        <f>'Source Data'!H50</f>
        <v>4763.2835459226835</v>
      </c>
      <c r="E50" s="74">
        <f t="shared" si="11"/>
        <v>0</v>
      </c>
      <c r="F50" s="290"/>
      <c r="G50" s="56">
        <f>'Source Data'!I50</f>
        <v>640.0242289674087</v>
      </c>
      <c r="H50" s="74">
        <f t="shared" si="12"/>
        <v>0</v>
      </c>
      <c r="I50" s="290"/>
      <c r="J50" s="56">
        <f>'Source Data'!J50</f>
        <v>174.5520624456569</v>
      </c>
      <c r="K50" s="74">
        <f t="shared" si="13"/>
        <v>0</v>
      </c>
      <c r="L50" s="290"/>
      <c r="M50" s="56">
        <f>'Source Data'!K50</f>
        <v>4363.8015611414239</v>
      </c>
      <c r="N50" s="74">
        <f t="shared" si="14"/>
        <v>0</v>
      </c>
      <c r="O50" s="290"/>
      <c r="P50" s="56">
        <f>'Source Data'!L50</f>
        <v>1745.5206244565691</v>
      </c>
      <c r="Q50" s="74">
        <f t="shared" si="15"/>
        <v>0</v>
      </c>
      <c r="R50" s="93">
        <v>0</v>
      </c>
      <c r="S50" s="56"/>
      <c r="T50" s="56"/>
      <c r="U50" s="57">
        <f t="shared" si="28"/>
        <v>0</v>
      </c>
      <c r="V50" s="93">
        <f t="shared" si="2"/>
        <v>0</v>
      </c>
      <c r="W50" s="74">
        <f t="shared" si="16"/>
        <v>0</v>
      </c>
      <c r="X50" s="93">
        <f t="shared" si="17"/>
        <v>0</v>
      </c>
      <c r="Y50" s="56"/>
      <c r="Z50" s="93">
        <f t="shared" si="18"/>
        <v>0</v>
      </c>
      <c r="AA50" s="56"/>
      <c r="AB50" s="56">
        <f t="shared" si="19"/>
        <v>0</v>
      </c>
      <c r="AC50" s="93">
        <f t="shared" si="20"/>
        <v>0</v>
      </c>
      <c r="AD50" s="97">
        <f t="shared" si="29"/>
        <v>0</v>
      </c>
      <c r="AE50" s="75">
        <f>'Source Data'!N50</f>
        <v>3969</v>
      </c>
      <c r="AF50" s="90">
        <f t="shared" si="30"/>
        <v>0</v>
      </c>
      <c r="AG50" s="271"/>
      <c r="AH50" s="75">
        <f t="shared" si="21"/>
        <v>0</v>
      </c>
      <c r="AI50" s="271"/>
      <c r="AJ50" s="77">
        <f t="shared" si="31"/>
        <v>0</v>
      </c>
      <c r="AK50" s="76">
        <f t="shared" si="32"/>
        <v>0</v>
      </c>
      <c r="AL50" s="90">
        <f t="shared" si="22"/>
        <v>0</v>
      </c>
      <c r="AM50" s="79">
        <f t="shared" si="23"/>
        <v>0</v>
      </c>
      <c r="AN50" s="90">
        <f t="shared" si="24"/>
        <v>0</v>
      </c>
      <c r="AO50" s="56"/>
      <c r="AP50" s="90">
        <f t="shared" si="25"/>
        <v>0</v>
      </c>
      <c r="AQ50" s="77"/>
      <c r="AR50" s="77">
        <f t="shared" si="26"/>
        <v>0</v>
      </c>
      <c r="AS50" s="90">
        <f t="shared" si="27"/>
        <v>0</v>
      </c>
      <c r="AT50" s="78">
        <f t="shared" si="7"/>
        <v>0</v>
      </c>
      <c r="AU50" s="87">
        <f t="shared" si="8"/>
        <v>0</v>
      </c>
      <c r="AV50" s="116"/>
      <c r="AW50" s="74"/>
      <c r="AX50" s="74">
        <f t="shared" si="33"/>
        <v>0</v>
      </c>
      <c r="AY50" s="74">
        <f t="shared" si="34"/>
        <v>0</v>
      </c>
    </row>
    <row r="51" spans="1:51" ht="16.149999999999999" customHeight="1" x14ac:dyDescent="0.2">
      <c r="A51" s="49">
        <v>45</v>
      </c>
      <c r="B51" s="50" t="s">
        <v>50</v>
      </c>
      <c r="C51" s="272">
        <f>[2]Base!V51</f>
        <v>0</v>
      </c>
      <c r="D51" s="51">
        <f>'Source Data'!H51</f>
        <v>2675.6537559078151</v>
      </c>
      <c r="E51" s="80">
        <f t="shared" si="11"/>
        <v>0</v>
      </c>
      <c r="F51" s="291"/>
      <c r="G51" s="51">
        <f>'Source Data'!I51</f>
        <v>332.43156845204078</v>
      </c>
      <c r="H51" s="80">
        <f t="shared" si="12"/>
        <v>0</v>
      </c>
      <c r="I51" s="291"/>
      <c r="J51" s="51">
        <f>'Source Data'!J51</f>
        <v>90.66315503237476</v>
      </c>
      <c r="K51" s="80">
        <f t="shared" si="13"/>
        <v>0</v>
      </c>
      <c r="L51" s="291"/>
      <c r="M51" s="51">
        <f>'Source Data'!K51</f>
        <v>2266.578875809369</v>
      </c>
      <c r="N51" s="80">
        <f t="shared" si="14"/>
        <v>0</v>
      </c>
      <c r="O51" s="291"/>
      <c r="P51" s="51">
        <f>'Source Data'!L51</f>
        <v>906.63155032374766</v>
      </c>
      <c r="Q51" s="80">
        <f t="shared" si="15"/>
        <v>0</v>
      </c>
      <c r="R51" s="94">
        <v>0</v>
      </c>
      <c r="S51" s="51"/>
      <c r="T51" s="51"/>
      <c r="U51" s="52">
        <f t="shared" si="28"/>
        <v>0</v>
      </c>
      <c r="V51" s="94">
        <f t="shared" si="2"/>
        <v>0</v>
      </c>
      <c r="W51" s="80">
        <f t="shared" si="16"/>
        <v>0</v>
      </c>
      <c r="X51" s="94">
        <f t="shared" si="17"/>
        <v>0</v>
      </c>
      <c r="Y51" s="51"/>
      <c r="Z51" s="94">
        <f t="shared" si="18"/>
        <v>0</v>
      </c>
      <c r="AA51" s="53"/>
      <c r="AB51" s="51">
        <f t="shared" si="19"/>
        <v>0</v>
      </c>
      <c r="AC51" s="95">
        <f t="shared" si="20"/>
        <v>0</v>
      </c>
      <c r="AD51" s="95">
        <f t="shared" si="29"/>
        <v>0</v>
      </c>
      <c r="AE51" s="71">
        <f>'Source Data'!N51</f>
        <v>13416</v>
      </c>
      <c r="AF51" s="91">
        <f t="shared" si="30"/>
        <v>0</v>
      </c>
      <c r="AG51" s="272"/>
      <c r="AH51" s="71">
        <f t="shared" si="21"/>
        <v>0</v>
      </c>
      <c r="AI51" s="272"/>
      <c r="AJ51" s="72">
        <f t="shared" si="31"/>
        <v>0</v>
      </c>
      <c r="AK51" s="73">
        <f t="shared" si="32"/>
        <v>0</v>
      </c>
      <c r="AL51" s="91">
        <f t="shared" si="22"/>
        <v>0</v>
      </c>
      <c r="AM51" s="82">
        <f t="shared" si="23"/>
        <v>0</v>
      </c>
      <c r="AN51" s="91">
        <f t="shared" si="24"/>
        <v>0</v>
      </c>
      <c r="AO51" s="51"/>
      <c r="AP51" s="91">
        <f t="shared" si="25"/>
        <v>0</v>
      </c>
      <c r="AQ51" s="72"/>
      <c r="AR51" s="72">
        <f t="shared" si="26"/>
        <v>0</v>
      </c>
      <c r="AS51" s="91">
        <f t="shared" si="27"/>
        <v>0</v>
      </c>
      <c r="AT51" s="81">
        <f t="shared" si="7"/>
        <v>0</v>
      </c>
      <c r="AU51" s="88">
        <f t="shared" si="8"/>
        <v>0</v>
      </c>
      <c r="AV51" s="116"/>
      <c r="AW51" s="80"/>
      <c r="AX51" s="80">
        <f t="shared" si="33"/>
        <v>0</v>
      </c>
      <c r="AY51" s="80">
        <f t="shared" si="34"/>
        <v>0</v>
      </c>
    </row>
    <row r="52" spans="1:51" ht="16.149999999999999" customHeight="1" x14ac:dyDescent="0.2">
      <c r="A52" s="58">
        <v>46</v>
      </c>
      <c r="B52" s="59" t="s">
        <v>51</v>
      </c>
      <c r="C52" s="270">
        <f>[2]Base!V52</f>
        <v>0</v>
      </c>
      <c r="D52" s="60">
        <f>'Source Data'!H52</f>
        <v>5480.4352847367336</v>
      </c>
      <c r="E52" s="65">
        <f t="shared" si="11"/>
        <v>0</v>
      </c>
      <c r="F52" s="289"/>
      <c r="G52" s="60">
        <f>'Source Data'!I52</f>
        <v>708.93963160759859</v>
      </c>
      <c r="H52" s="65">
        <f t="shared" si="12"/>
        <v>0</v>
      </c>
      <c r="I52" s="289"/>
      <c r="J52" s="60">
        <f>'Source Data'!J52</f>
        <v>193.3471722566178</v>
      </c>
      <c r="K52" s="65">
        <f t="shared" si="13"/>
        <v>0</v>
      </c>
      <c r="L52" s="289"/>
      <c r="M52" s="60">
        <f>'Source Data'!K52</f>
        <v>4833.6793064154454</v>
      </c>
      <c r="N52" s="65">
        <f t="shared" si="14"/>
        <v>0</v>
      </c>
      <c r="O52" s="289"/>
      <c r="P52" s="60">
        <f>'Source Data'!L52</f>
        <v>1933.4717225661777</v>
      </c>
      <c r="Q52" s="65">
        <f t="shared" si="15"/>
        <v>0</v>
      </c>
      <c r="R52" s="92">
        <v>0</v>
      </c>
      <c r="S52" s="60"/>
      <c r="T52" s="60"/>
      <c r="U52" s="61">
        <f t="shared" si="28"/>
        <v>0</v>
      </c>
      <c r="V52" s="92">
        <f t="shared" si="2"/>
        <v>0</v>
      </c>
      <c r="W52" s="65">
        <f t="shared" si="16"/>
        <v>0</v>
      </c>
      <c r="X52" s="92">
        <f t="shared" si="17"/>
        <v>0</v>
      </c>
      <c r="Y52" s="60"/>
      <c r="Z52" s="92">
        <f t="shared" si="18"/>
        <v>0</v>
      </c>
      <c r="AA52" s="60"/>
      <c r="AB52" s="60">
        <f t="shared" si="19"/>
        <v>0</v>
      </c>
      <c r="AC52" s="92">
        <f t="shared" si="20"/>
        <v>0</v>
      </c>
      <c r="AD52" s="96">
        <f t="shared" si="29"/>
        <v>0</v>
      </c>
      <c r="AE52" s="66">
        <f>'Source Data'!N52</f>
        <v>2991</v>
      </c>
      <c r="AF52" s="89">
        <f t="shared" si="30"/>
        <v>0</v>
      </c>
      <c r="AG52" s="270"/>
      <c r="AH52" s="66">
        <f t="shared" si="21"/>
        <v>0</v>
      </c>
      <c r="AI52" s="270"/>
      <c r="AJ52" s="68">
        <f t="shared" si="31"/>
        <v>0</v>
      </c>
      <c r="AK52" s="67">
        <f t="shared" si="32"/>
        <v>0</v>
      </c>
      <c r="AL52" s="89">
        <f t="shared" si="22"/>
        <v>0</v>
      </c>
      <c r="AM52" s="70">
        <f t="shared" si="23"/>
        <v>0</v>
      </c>
      <c r="AN52" s="89">
        <f t="shared" si="24"/>
        <v>0</v>
      </c>
      <c r="AO52" s="60"/>
      <c r="AP52" s="89">
        <f t="shared" si="25"/>
        <v>0</v>
      </c>
      <c r="AQ52" s="68"/>
      <c r="AR52" s="68">
        <f t="shared" si="26"/>
        <v>0</v>
      </c>
      <c r="AS52" s="89">
        <f t="shared" si="27"/>
        <v>0</v>
      </c>
      <c r="AT52" s="69">
        <f t="shared" si="7"/>
        <v>0</v>
      </c>
      <c r="AU52" s="86">
        <f t="shared" si="8"/>
        <v>0</v>
      </c>
      <c r="AV52" s="116"/>
      <c r="AW52" s="65"/>
      <c r="AX52" s="65">
        <f t="shared" si="33"/>
        <v>0</v>
      </c>
      <c r="AY52" s="65">
        <f t="shared" si="34"/>
        <v>0</v>
      </c>
    </row>
    <row r="53" spans="1:51" ht="16.149999999999999" customHeight="1" x14ac:dyDescent="0.2">
      <c r="A53" s="54">
        <v>47</v>
      </c>
      <c r="B53" s="55" t="s">
        <v>52</v>
      </c>
      <c r="C53" s="271">
        <f>[2]Base!V53</f>
        <v>0</v>
      </c>
      <c r="D53" s="56">
        <f>'Source Data'!H53</f>
        <v>2851.064211175285</v>
      </c>
      <c r="E53" s="74">
        <f t="shared" si="11"/>
        <v>0</v>
      </c>
      <c r="F53" s="290"/>
      <c r="G53" s="56">
        <f>'Source Data'!I53</f>
        <v>340.85181534745152</v>
      </c>
      <c r="H53" s="74">
        <f t="shared" si="12"/>
        <v>0</v>
      </c>
      <c r="I53" s="290"/>
      <c r="J53" s="56">
        <f>'Source Data'!J53</f>
        <v>92.959586003850404</v>
      </c>
      <c r="K53" s="74">
        <f t="shared" si="13"/>
        <v>0</v>
      </c>
      <c r="L53" s="290"/>
      <c r="M53" s="56">
        <f>'Source Data'!K53</f>
        <v>2323.9896500962604</v>
      </c>
      <c r="N53" s="74">
        <f t="shared" si="14"/>
        <v>0</v>
      </c>
      <c r="O53" s="290"/>
      <c r="P53" s="56">
        <f>'Source Data'!L53</f>
        <v>929.59586003850404</v>
      </c>
      <c r="Q53" s="74">
        <f t="shared" si="15"/>
        <v>0</v>
      </c>
      <c r="R53" s="93">
        <v>0</v>
      </c>
      <c r="S53" s="56"/>
      <c r="T53" s="56"/>
      <c r="U53" s="57">
        <f t="shared" si="28"/>
        <v>0</v>
      </c>
      <c r="V53" s="93">
        <f t="shared" si="2"/>
        <v>0</v>
      </c>
      <c r="W53" s="74">
        <f t="shared" si="16"/>
        <v>0</v>
      </c>
      <c r="X53" s="93">
        <f t="shared" si="17"/>
        <v>0</v>
      </c>
      <c r="Y53" s="56"/>
      <c r="Z53" s="93">
        <f t="shared" si="18"/>
        <v>0</v>
      </c>
      <c r="AA53" s="56"/>
      <c r="AB53" s="56">
        <f t="shared" si="19"/>
        <v>0</v>
      </c>
      <c r="AC53" s="93">
        <f t="shared" si="20"/>
        <v>0</v>
      </c>
      <c r="AD53" s="97">
        <f t="shared" si="29"/>
        <v>0</v>
      </c>
      <c r="AE53" s="75">
        <f>'Source Data'!N53</f>
        <v>13043</v>
      </c>
      <c r="AF53" s="90">
        <f t="shared" si="30"/>
        <v>0</v>
      </c>
      <c r="AG53" s="271"/>
      <c r="AH53" s="75">
        <f t="shared" si="21"/>
        <v>0</v>
      </c>
      <c r="AI53" s="271"/>
      <c r="AJ53" s="77">
        <f t="shared" si="31"/>
        <v>0</v>
      </c>
      <c r="AK53" s="76">
        <f t="shared" si="32"/>
        <v>0</v>
      </c>
      <c r="AL53" s="90">
        <f t="shared" si="22"/>
        <v>0</v>
      </c>
      <c r="AM53" s="79">
        <f t="shared" si="23"/>
        <v>0</v>
      </c>
      <c r="AN53" s="90">
        <f t="shared" si="24"/>
        <v>0</v>
      </c>
      <c r="AO53" s="56"/>
      <c r="AP53" s="90">
        <f t="shared" si="25"/>
        <v>0</v>
      </c>
      <c r="AQ53" s="77"/>
      <c r="AR53" s="77">
        <f t="shared" si="26"/>
        <v>0</v>
      </c>
      <c r="AS53" s="90">
        <f t="shared" si="27"/>
        <v>0</v>
      </c>
      <c r="AT53" s="78">
        <f t="shared" si="7"/>
        <v>0</v>
      </c>
      <c r="AU53" s="87">
        <f t="shared" si="8"/>
        <v>0</v>
      </c>
      <c r="AV53" s="116"/>
      <c r="AW53" s="74"/>
      <c r="AX53" s="74">
        <f t="shared" si="33"/>
        <v>0</v>
      </c>
      <c r="AY53" s="74">
        <f t="shared" si="34"/>
        <v>0</v>
      </c>
    </row>
    <row r="54" spans="1:51" ht="16.149999999999999" customHeight="1" x14ac:dyDescent="0.2">
      <c r="A54" s="54">
        <v>48</v>
      </c>
      <c r="B54" s="55" t="s">
        <v>74</v>
      </c>
      <c r="C54" s="271">
        <f>[2]Base!V54</f>
        <v>0</v>
      </c>
      <c r="D54" s="56">
        <f>'Source Data'!H54</f>
        <v>3995.2813864350205</v>
      </c>
      <c r="E54" s="74">
        <f t="shared" si="11"/>
        <v>0</v>
      </c>
      <c r="F54" s="290"/>
      <c r="G54" s="56">
        <f>'Source Data'!I54</f>
        <v>516.40353727376908</v>
      </c>
      <c r="H54" s="74">
        <f t="shared" si="12"/>
        <v>0</v>
      </c>
      <c r="I54" s="290"/>
      <c r="J54" s="56">
        <f>'Source Data'!J54</f>
        <v>140.83732834739155</v>
      </c>
      <c r="K54" s="74">
        <f t="shared" si="13"/>
        <v>0</v>
      </c>
      <c r="L54" s="290"/>
      <c r="M54" s="56">
        <f>'Source Data'!K54</f>
        <v>3520.9332086847894</v>
      </c>
      <c r="N54" s="74">
        <f t="shared" si="14"/>
        <v>0</v>
      </c>
      <c r="O54" s="290"/>
      <c r="P54" s="56">
        <f>'Source Data'!L54</f>
        <v>1408.3732834739153</v>
      </c>
      <c r="Q54" s="74">
        <f t="shared" si="15"/>
        <v>0</v>
      </c>
      <c r="R54" s="93">
        <v>0</v>
      </c>
      <c r="S54" s="56"/>
      <c r="T54" s="56"/>
      <c r="U54" s="57">
        <f t="shared" si="28"/>
        <v>0</v>
      </c>
      <c r="V54" s="93">
        <f t="shared" si="2"/>
        <v>0</v>
      </c>
      <c r="W54" s="74">
        <f t="shared" si="16"/>
        <v>0</v>
      </c>
      <c r="X54" s="93">
        <f t="shared" si="17"/>
        <v>0</v>
      </c>
      <c r="Y54" s="56"/>
      <c r="Z54" s="93">
        <f t="shared" si="18"/>
        <v>0</v>
      </c>
      <c r="AA54" s="56"/>
      <c r="AB54" s="56">
        <f t="shared" si="19"/>
        <v>0</v>
      </c>
      <c r="AC54" s="93">
        <f t="shared" si="20"/>
        <v>0</v>
      </c>
      <c r="AD54" s="97">
        <f t="shared" si="29"/>
        <v>0</v>
      </c>
      <c r="AE54" s="75">
        <f>'Source Data'!N54</f>
        <v>5158</v>
      </c>
      <c r="AF54" s="90">
        <f t="shared" si="30"/>
        <v>0</v>
      </c>
      <c r="AG54" s="271"/>
      <c r="AH54" s="75">
        <f t="shared" si="21"/>
        <v>0</v>
      </c>
      <c r="AI54" s="271"/>
      <c r="AJ54" s="77">
        <f t="shared" si="31"/>
        <v>0</v>
      </c>
      <c r="AK54" s="76">
        <f t="shared" si="32"/>
        <v>0</v>
      </c>
      <c r="AL54" s="90">
        <f t="shared" si="22"/>
        <v>0</v>
      </c>
      <c r="AM54" s="79">
        <f t="shared" si="23"/>
        <v>0</v>
      </c>
      <c r="AN54" s="90">
        <f t="shared" si="24"/>
        <v>0</v>
      </c>
      <c r="AO54" s="56"/>
      <c r="AP54" s="90">
        <f t="shared" si="25"/>
        <v>0</v>
      </c>
      <c r="AQ54" s="77"/>
      <c r="AR54" s="77">
        <f t="shared" si="26"/>
        <v>0</v>
      </c>
      <c r="AS54" s="90">
        <f t="shared" si="27"/>
        <v>0</v>
      </c>
      <c r="AT54" s="78">
        <f t="shared" si="7"/>
        <v>0</v>
      </c>
      <c r="AU54" s="87">
        <f t="shared" si="8"/>
        <v>0</v>
      </c>
      <c r="AV54" s="116"/>
      <c r="AW54" s="74"/>
      <c r="AX54" s="74">
        <f t="shared" si="33"/>
        <v>0</v>
      </c>
      <c r="AY54" s="74">
        <f t="shared" si="34"/>
        <v>0</v>
      </c>
    </row>
    <row r="55" spans="1:51" ht="16.149999999999999" customHeight="1" x14ac:dyDescent="0.2">
      <c r="A55" s="54">
        <v>49</v>
      </c>
      <c r="B55" s="55" t="s">
        <v>53</v>
      </c>
      <c r="C55" s="271">
        <f>[2]Base!V55</f>
        <v>0</v>
      </c>
      <c r="D55" s="56">
        <f>'Source Data'!H55</f>
        <v>4510.9600632140227</v>
      </c>
      <c r="E55" s="74">
        <f t="shared" si="11"/>
        <v>0</v>
      </c>
      <c r="F55" s="290"/>
      <c r="G55" s="56">
        <f>'Source Data'!I55</f>
        <v>660.79145627436594</v>
      </c>
      <c r="H55" s="74">
        <f t="shared" si="12"/>
        <v>0</v>
      </c>
      <c r="I55" s="290"/>
      <c r="J55" s="56">
        <f>'Source Data'!J55</f>
        <v>180.21585171119071</v>
      </c>
      <c r="K55" s="74">
        <f t="shared" si="13"/>
        <v>0</v>
      </c>
      <c r="L55" s="290"/>
      <c r="M55" s="56">
        <f>'Source Data'!K55</f>
        <v>4505.3962927797675</v>
      </c>
      <c r="N55" s="74">
        <f t="shared" si="14"/>
        <v>0</v>
      </c>
      <c r="O55" s="290"/>
      <c r="P55" s="56">
        <f>'Source Data'!L55</f>
        <v>1802.158517111907</v>
      </c>
      <c r="Q55" s="74">
        <f t="shared" si="15"/>
        <v>0</v>
      </c>
      <c r="R55" s="93">
        <v>0</v>
      </c>
      <c r="S55" s="56"/>
      <c r="T55" s="56"/>
      <c r="U55" s="57">
        <f t="shared" si="28"/>
        <v>0</v>
      </c>
      <c r="V55" s="93">
        <f t="shared" si="2"/>
        <v>0</v>
      </c>
      <c r="W55" s="74">
        <f t="shared" si="16"/>
        <v>0</v>
      </c>
      <c r="X55" s="93">
        <f t="shared" si="17"/>
        <v>0</v>
      </c>
      <c r="Y55" s="56"/>
      <c r="Z55" s="93">
        <f t="shared" si="18"/>
        <v>0</v>
      </c>
      <c r="AA55" s="56"/>
      <c r="AB55" s="56">
        <f t="shared" si="19"/>
        <v>0</v>
      </c>
      <c r="AC55" s="93">
        <f t="shared" si="20"/>
        <v>0</v>
      </c>
      <c r="AD55" s="97">
        <f t="shared" si="29"/>
        <v>0</v>
      </c>
      <c r="AE55" s="75">
        <f>'Source Data'!N55</f>
        <v>2655</v>
      </c>
      <c r="AF55" s="90">
        <f t="shared" si="30"/>
        <v>0</v>
      </c>
      <c r="AG55" s="271"/>
      <c r="AH55" s="75">
        <f t="shared" si="21"/>
        <v>0</v>
      </c>
      <c r="AI55" s="271"/>
      <c r="AJ55" s="77">
        <f t="shared" si="31"/>
        <v>0</v>
      </c>
      <c r="AK55" s="76">
        <f t="shared" si="32"/>
        <v>0</v>
      </c>
      <c r="AL55" s="90">
        <f t="shared" si="22"/>
        <v>0</v>
      </c>
      <c r="AM55" s="79">
        <f t="shared" si="23"/>
        <v>0</v>
      </c>
      <c r="AN55" s="90">
        <f t="shared" si="24"/>
        <v>0</v>
      </c>
      <c r="AO55" s="56"/>
      <c r="AP55" s="90">
        <f t="shared" si="25"/>
        <v>0</v>
      </c>
      <c r="AQ55" s="77"/>
      <c r="AR55" s="77">
        <f t="shared" si="26"/>
        <v>0</v>
      </c>
      <c r="AS55" s="90">
        <f t="shared" si="27"/>
        <v>0</v>
      </c>
      <c r="AT55" s="78">
        <f t="shared" si="7"/>
        <v>0</v>
      </c>
      <c r="AU55" s="87">
        <f t="shared" si="8"/>
        <v>0</v>
      </c>
      <c r="AV55" s="116"/>
      <c r="AW55" s="74"/>
      <c r="AX55" s="74">
        <f t="shared" si="33"/>
        <v>0</v>
      </c>
      <c r="AY55" s="74">
        <f t="shared" si="34"/>
        <v>0</v>
      </c>
    </row>
    <row r="56" spans="1:51" ht="16.149999999999999" customHeight="1" x14ac:dyDescent="0.2">
      <c r="A56" s="49">
        <v>50</v>
      </c>
      <c r="B56" s="50" t="s">
        <v>54</v>
      </c>
      <c r="C56" s="272">
        <f>[2]Base!V56</f>
        <v>0</v>
      </c>
      <c r="D56" s="51">
        <f>'Source Data'!H56</f>
        <v>4738.7087437121554</v>
      </c>
      <c r="E56" s="80">
        <f t="shared" si="11"/>
        <v>0</v>
      </c>
      <c r="F56" s="291"/>
      <c r="G56" s="51">
        <f>'Source Data'!I56</f>
        <v>638.95176727517901</v>
      </c>
      <c r="H56" s="80">
        <f t="shared" si="12"/>
        <v>0</v>
      </c>
      <c r="I56" s="291"/>
      <c r="J56" s="51">
        <f>'Source Data'!J56</f>
        <v>174.25957289323065</v>
      </c>
      <c r="K56" s="80">
        <f t="shared" si="13"/>
        <v>0</v>
      </c>
      <c r="L56" s="291"/>
      <c r="M56" s="51">
        <f>'Source Data'!K56</f>
        <v>4356.4893223307663</v>
      </c>
      <c r="N56" s="80">
        <f t="shared" si="14"/>
        <v>0</v>
      </c>
      <c r="O56" s="291"/>
      <c r="P56" s="51">
        <f>'Source Data'!L56</f>
        <v>1742.5957289323062</v>
      </c>
      <c r="Q56" s="80">
        <f t="shared" si="15"/>
        <v>0</v>
      </c>
      <c r="R56" s="94">
        <v>0</v>
      </c>
      <c r="S56" s="51"/>
      <c r="T56" s="51"/>
      <c r="U56" s="52">
        <f t="shared" si="28"/>
        <v>0</v>
      </c>
      <c r="V56" s="94">
        <f t="shared" si="2"/>
        <v>0</v>
      </c>
      <c r="W56" s="80">
        <f t="shared" si="16"/>
        <v>0</v>
      </c>
      <c r="X56" s="94">
        <f t="shared" si="17"/>
        <v>0</v>
      </c>
      <c r="Y56" s="51"/>
      <c r="Z56" s="94">
        <f t="shared" si="18"/>
        <v>0</v>
      </c>
      <c r="AA56" s="53"/>
      <c r="AB56" s="51">
        <f t="shared" si="19"/>
        <v>0</v>
      </c>
      <c r="AC56" s="95">
        <f t="shared" si="20"/>
        <v>0</v>
      </c>
      <c r="AD56" s="95">
        <f t="shared" si="29"/>
        <v>0</v>
      </c>
      <c r="AE56" s="71">
        <f>'Source Data'!N56</f>
        <v>3490</v>
      </c>
      <c r="AF56" s="91">
        <f t="shared" si="30"/>
        <v>0</v>
      </c>
      <c r="AG56" s="272"/>
      <c r="AH56" s="71">
        <f t="shared" si="21"/>
        <v>0</v>
      </c>
      <c r="AI56" s="272"/>
      <c r="AJ56" s="72">
        <f t="shared" si="31"/>
        <v>0</v>
      </c>
      <c r="AK56" s="73">
        <f t="shared" si="32"/>
        <v>0</v>
      </c>
      <c r="AL56" s="91">
        <f t="shared" si="22"/>
        <v>0</v>
      </c>
      <c r="AM56" s="82">
        <f t="shared" si="23"/>
        <v>0</v>
      </c>
      <c r="AN56" s="91">
        <f t="shared" si="24"/>
        <v>0</v>
      </c>
      <c r="AO56" s="51"/>
      <c r="AP56" s="91">
        <f t="shared" si="25"/>
        <v>0</v>
      </c>
      <c r="AQ56" s="72"/>
      <c r="AR56" s="72">
        <f t="shared" si="26"/>
        <v>0</v>
      </c>
      <c r="AS56" s="91">
        <f t="shared" si="27"/>
        <v>0</v>
      </c>
      <c r="AT56" s="81">
        <f t="shared" si="7"/>
        <v>0</v>
      </c>
      <c r="AU56" s="88">
        <f t="shared" si="8"/>
        <v>0</v>
      </c>
      <c r="AV56" s="116"/>
      <c r="AW56" s="80"/>
      <c r="AX56" s="80">
        <f t="shared" si="33"/>
        <v>0</v>
      </c>
      <c r="AY56" s="80">
        <f t="shared" si="34"/>
        <v>0</v>
      </c>
    </row>
    <row r="57" spans="1:51" ht="16.149999999999999" customHeight="1" x14ac:dyDescent="0.2">
      <c r="A57" s="58">
        <v>51</v>
      </c>
      <c r="B57" s="59" t="s">
        <v>55</v>
      </c>
      <c r="C57" s="270">
        <f>[2]Base!V57</f>
        <v>0</v>
      </c>
      <c r="D57" s="60">
        <f>'Source Data'!H57</f>
        <v>4281.7369154997223</v>
      </c>
      <c r="E57" s="65">
        <f t="shared" si="11"/>
        <v>0</v>
      </c>
      <c r="F57" s="289"/>
      <c r="G57" s="60">
        <f>'Source Data'!I57</f>
        <v>570.93395934473472</v>
      </c>
      <c r="H57" s="65">
        <f t="shared" si="12"/>
        <v>0</v>
      </c>
      <c r="I57" s="289"/>
      <c r="J57" s="60">
        <f>'Source Data'!J57</f>
        <v>155.70926163947308</v>
      </c>
      <c r="K57" s="65">
        <f t="shared" si="13"/>
        <v>0</v>
      </c>
      <c r="L57" s="289"/>
      <c r="M57" s="60">
        <f>'Source Data'!K57</f>
        <v>3892.7315409868274</v>
      </c>
      <c r="N57" s="65">
        <f t="shared" si="14"/>
        <v>0</v>
      </c>
      <c r="O57" s="289"/>
      <c r="P57" s="60">
        <f>'Source Data'!L57</f>
        <v>1557.0926163947308</v>
      </c>
      <c r="Q57" s="65">
        <f t="shared" si="15"/>
        <v>0</v>
      </c>
      <c r="R57" s="92">
        <v>0</v>
      </c>
      <c r="S57" s="60"/>
      <c r="T57" s="60"/>
      <c r="U57" s="61">
        <f t="shared" si="28"/>
        <v>0</v>
      </c>
      <c r="V57" s="92">
        <f t="shared" si="2"/>
        <v>0</v>
      </c>
      <c r="W57" s="65">
        <f t="shared" si="16"/>
        <v>0</v>
      </c>
      <c r="X57" s="92">
        <f t="shared" si="17"/>
        <v>0</v>
      </c>
      <c r="Y57" s="60"/>
      <c r="Z57" s="92">
        <f t="shared" si="18"/>
        <v>0</v>
      </c>
      <c r="AA57" s="60"/>
      <c r="AB57" s="60">
        <f t="shared" si="19"/>
        <v>0</v>
      </c>
      <c r="AC57" s="92">
        <f t="shared" si="20"/>
        <v>0</v>
      </c>
      <c r="AD57" s="96">
        <f t="shared" si="29"/>
        <v>0</v>
      </c>
      <c r="AE57" s="66">
        <f>'Source Data'!N57</f>
        <v>4268</v>
      </c>
      <c r="AF57" s="89">
        <f t="shared" si="30"/>
        <v>0</v>
      </c>
      <c r="AG57" s="270"/>
      <c r="AH57" s="66">
        <f t="shared" si="21"/>
        <v>0</v>
      </c>
      <c r="AI57" s="270"/>
      <c r="AJ57" s="68">
        <f t="shared" si="31"/>
        <v>0</v>
      </c>
      <c r="AK57" s="67">
        <f t="shared" si="32"/>
        <v>0</v>
      </c>
      <c r="AL57" s="89">
        <f t="shared" si="22"/>
        <v>0</v>
      </c>
      <c r="AM57" s="70">
        <f t="shared" si="23"/>
        <v>0</v>
      </c>
      <c r="AN57" s="89">
        <f t="shared" si="24"/>
        <v>0</v>
      </c>
      <c r="AO57" s="60"/>
      <c r="AP57" s="89">
        <f t="shared" si="25"/>
        <v>0</v>
      </c>
      <c r="AQ57" s="68"/>
      <c r="AR57" s="68">
        <f t="shared" si="26"/>
        <v>0</v>
      </c>
      <c r="AS57" s="89">
        <f t="shared" si="27"/>
        <v>0</v>
      </c>
      <c r="AT57" s="69">
        <f t="shared" si="7"/>
        <v>0</v>
      </c>
      <c r="AU57" s="86">
        <f t="shared" si="8"/>
        <v>0</v>
      </c>
      <c r="AV57" s="116"/>
      <c r="AW57" s="65"/>
      <c r="AX57" s="65">
        <f t="shared" si="33"/>
        <v>0</v>
      </c>
      <c r="AY57" s="65">
        <f t="shared" si="34"/>
        <v>0</v>
      </c>
    </row>
    <row r="58" spans="1:51" ht="16.149999999999999" customHeight="1" x14ac:dyDescent="0.2">
      <c r="A58" s="54">
        <v>52</v>
      </c>
      <c r="B58" s="55" t="s">
        <v>56</v>
      </c>
      <c r="C58" s="271">
        <f>[2]Base!V58</f>
        <v>0</v>
      </c>
      <c r="D58" s="56">
        <f>'Source Data'!H58</f>
        <v>4477.885435486186</v>
      </c>
      <c r="E58" s="74">
        <f t="shared" si="11"/>
        <v>0</v>
      </c>
      <c r="F58" s="290"/>
      <c r="G58" s="56">
        <f>'Source Data'!I58</f>
        <v>601.39043740535396</v>
      </c>
      <c r="H58" s="74">
        <f t="shared" si="12"/>
        <v>0</v>
      </c>
      <c r="I58" s="290"/>
      <c r="J58" s="56">
        <f>'Source Data'!J58</f>
        <v>164.01557383782384</v>
      </c>
      <c r="K58" s="74">
        <f t="shared" si="13"/>
        <v>0</v>
      </c>
      <c r="L58" s="290"/>
      <c r="M58" s="56">
        <f>'Source Data'!K58</f>
        <v>4100.3893459455958</v>
      </c>
      <c r="N58" s="74">
        <f t="shared" si="14"/>
        <v>0</v>
      </c>
      <c r="O58" s="290"/>
      <c r="P58" s="56">
        <f>'Source Data'!L58</f>
        <v>1640.1557383782383</v>
      </c>
      <c r="Q58" s="74">
        <f t="shared" si="15"/>
        <v>0</v>
      </c>
      <c r="R58" s="93">
        <v>0</v>
      </c>
      <c r="S58" s="56"/>
      <c r="T58" s="56"/>
      <c r="U58" s="57">
        <f t="shared" si="28"/>
        <v>0</v>
      </c>
      <c r="V58" s="93">
        <f t="shared" si="2"/>
        <v>0</v>
      </c>
      <c r="W58" s="74">
        <f t="shared" si="16"/>
        <v>0</v>
      </c>
      <c r="X58" s="93">
        <f t="shared" si="17"/>
        <v>0</v>
      </c>
      <c r="Y58" s="56"/>
      <c r="Z58" s="93">
        <f t="shared" si="18"/>
        <v>0</v>
      </c>
      <c r="AA58" s="56"/>
      <c r="AB58" s="56">
        <f t="shared" si="19"/>
        <v>0</v>
      </c>
      <c r="AC58" s="93">
        <f t="shared" si="20"/>
        <v>0</v>
      </c>
      <c r="AD58" s="97">
        <f t="shared" si="29"/>
        <v>0</v>
      </c>
      <c r="AE58" s="75">
        <f>'Source Data'!N58</f>
        <v>5924</v>
      </c>
      <c r="AF58" s="90">
        <f t="shared" si="30"/>
        <v>0</v>
      </c>
      <c r="AG58" s="271"/>
      <c r="AH58" s="75">
        <f t="shared" si="21"/>
        <v>0</v>
      </c>
      <c r="AI58" s="271"/>
      <c r="AJ58" s="77">
        <f t="shared" si="31"/>
        <v>0</v>
      </c>
      <c r="AK58" s="76">
        <f t="shared" si="32"/>
        <v>0</v>
      </c>
      <c r="AL58" s="90">
        <f t="shared" si="22"/>
        <v>0</v>
      </c>
      <c r="AM58" s="79">
        <f t="shared" si="23"/>
        <v>0</v>
      </c>
      <c r="AN58" s="90">
        <f t="shared" si="24"/>
        <v>0</v>
      </c>
      <c r="AO58" s="56"/>
      <c r="AP58" s="90">
        <f t="shared" si="25"/>
        <v>0</v>
      </c>
      <c r="AQ58" s="77"/>
      <c r="AR58" s="77">
        <f t="shared" si="26"/>
        <v>0</v>
      </c>
      <c r="AS58" s="90">
        <f t="shared" si="27"/>
        <v>0</v>
      </c>
      <c r="AT58" s="78">
        <f t="shared" si="7"/>
        <v>0</v>
      </c>
      <c r="AU58" s="87">
        <f t="shared" si="8"/>
        <v>0</v>
      </c>
      <c r="AV58" s="116"/>
      <c r="AW58" s="74"/>
      <c r="AX58" s="74">
        <f t="shared" si="33"/>
        <v>0</v>
      </c>
      <c r="AY58" s="74">
        <f t="shared" si="34"/>
        <v>0</v>
      </c>
    </row>
    <row r="59" spans="1:51" ht="16.149999999999999" customHeight="1" x14ac:dyDescent="0.2">
      <c r="A59" s="54">
        <v>53</v>
      </c>
      <c r="B59" s="55" t="s">
        <v>57</v>
      </c>
      <c r="C59" s="271">
        <f>[2]Base!V59</f>
        <v>0</v>
      </c>
      <c r="D59" s="56">
        <f>'Source Data'!H59</f>
        <v>4674.7758891865669</v>
      </c>
      <c r="E59" s="74">
        <f t="shared" si="11"/>
        <v>0</v>
      </c>
      <c r="F59" s="290"/>
      <c r="G59" s="56">
        <f>'Source Data'!I59</f>
        <v>663.32493479155164</v>
      </c>
      <c r="H59" s="74">
        <f t="shared" si="12"/>
        <v>0</v>
      </c>
      <c r="I59" s="290"/>
      <c r="J59" s="56">
        <f>'Source Data'!J59</f>
        <v>180.90680039769586</v>
      </c>
      <c r="K59" s="74">
        <f t="shared" si="13"/>
        <v>0</v>
      </c>
      <c r="L59" s="290"/>
      <c r="M59" s="56">
        <f>'Source Data'!K59</f>
        <v>4522.670009942397</v>
      </c>
      <c r="N59" s="74">
        <f t="shared" si="14"/>
        <v>0</v>
      </c>
      <c r="O59" s="290"/>
      <c r="P59" s="56">
        <f>'Source Data'!L59</f>
        <v>1809.0680039769588</v>
      </c>
      <c r="Q59" s="74">
        <f t="shared" si="15"/>
        <v>0</v>
      </c>
      <c r="R59" s="93">
        <v>0</v>
      </c>
      <c r="S59" s="56"/>
      <c r="T59" s="56"/>
      <c r="U59" s="57">
        <f t="shared" si="28"/>
        <v>0</v>
      </c>
      <c r="V59" s="93">
        <f t="shared" si="2"/>
        <v>0</v>
      </c>
      <c r="W59" s="74">
        <f t="shared" si="16"/>
        <v>0</v>
      </c>
      <c r="X59" s="93">
        <f t="shared" si="17"/>
        <v>0</v>
      </c>
      <c r="Y59" s="56"/>
      <c r="Z59" s="93">
        <f t="shared" si="18"/>
        <v>0</v>
      </c>
      <c r="AA59" s="56"/>
      <c r="AB59" s="56">
        <f t="shared" si="19"/>
        <v>0</v>
      </c>
      <c r="AC59" s="93">
        <f t="shared" si="20"/>
        <v>0</v>
      </c>
      <c r="AD59" s="97">
        <f t="shared" si="29"/>
        <v>0</v>
      </c>
      <c r="AE59" s="75">
        <f>'Source Data'!N59</f>
        <v>2670</v>
      </c>
      <c r="AF59" s="90">
        <f t="shared" si="30"/>
        <v>0</v>
      </c>
      <c r="AG59" s="271"/>
      <c r="AH59" s="75">
        <f t="shared" si="21"/>
        <v>0</v>
      </c>
      <c r="AI59" s="271"/>
      <c r="AJ59" s="77">
        <f t="shared" si="31"/>
        <v>0</v>
      </c>
      <c r="AK59" s="76">
        <f t="shared" si="32"/>
        <v>0</v>
      </c>
      <c r="AL59" s="90">
        <f t="shared" si="22"/>
        <v>0</v>
      </c>
      <c r="AM59" s="79">
        <f t="shared" si="23"/>
        <v>0</v>
      </c>
      <c r="AN59" s="90">
        <f t="shared" si="24"/>
        <v>0</v>
      </c>
      <c r="AO59" s="56"/>
      <c r="AP59" s="90">
        <f t="shared" si="25"/>
        <v>0</v>
      </c>
      <c r="AQ59" s="77"/>
      <c r="AR59" s="77">
        <f t="shared" si="26"/>
        <v>0</v>
      </c>
      <c r="AS59" s="90">
        <f t="shared" si="27"/>
        <v>0</v>
      </c>
      <c r="AT59" s="78">
        <f t="shared" si="7"/>
        <v>0</v>
      </c>
      <c r="AU59" s="87">
        <f t="shared" si="8"/>
        <v>0</v>
      </c>
      <c r="AV59" s="116"/>
      <c r="AW59" s="74"/>
      <c r="AX59" s="74">
        <f t="shared" si="33"/>
        <v>0</v>
      </c>
      <c r="AY59" s="74">
        <f t="shared" si="34"/>
        <v>0</v>
      </c>
    </row>
    <row r="60" spans="1:51" ht="16.149999999999999" customHeight="1" x14ac:dyDescent="0.2">
      <c r="A60" s="54">
        <v>54</v>
      </c>
      <c r="B60" s="55" t="s">
        <v>58</v>
      </c>
      <c r="C60" s="271">
        <f>[2]Base!V60</f>
        <v>0</v>
      </c>
      <c r="D60" s="56">
        <f>'Source Data'!H60</f>
        <v>4784.5850415334589</v>
      </c>
      <c r="E60" s="74">
        <f t="shared" si="11"/>
        <v>0</v>
      </c>
      <c r="F60" s="290"/>
      <c r="G60" s="56">
        <f>'Source Data'!I60</f>
        <v>583.70660052312871</v>
      </c>
      <c r="H60" s="74">
        <f t="shared" si="12"/>
        <v>0</v>
      </c>
      <c r="I60" s="290"/>
      <c r="J60" s="56">
        <f>'Source Data'!J60</f>
        <v>159.19270923358056</v>
      </c>
      <c r="K60" s="74">
        <f t="shared" si="13"/>
        <v>0</v>
      </c>
      <c r="L60" s="290"/>
      <c r="M60" s="56">
        <f>'Source Data'!K60</f>
        <v>3979.8177308395143</v>
      </c>
      <c r="N60" s="74">
        <f t="shared" si="14"/>
        <v>0</v>
      </c>
      <c r="O60" s="290"/>
      <c r="P60" s="56">
        <f>'Source Data'!L60</f>
        <v>1591.9270923358056</v>
      </c>
      <c r="Q60" s="74">
        <f t="shared" si="15"/>
        <v>0</v>
      </c>
      <c r="R60" s="93">
        <v>0</v>
      </c>
      <c r="S60" s="56"/>
      <c r="T60" s="56"/>
      <c r="U60" s="57">
        <f t="shared" si="28"/>
        <v>0</v>
      </c>
      <c r="V60" s="93">
        <f t="shared" si="2"/>
        <v>0</v>
      </c>
      <c r="W60" s="74">
        <f t="shared" si="16"/>
        <v>0</v>
      </c>
      <c r="X60" s="93">
        <f t="shared" si="17"/>
        <v>0</v>
      </c>
      <c r="Y60" s="56"/>
      <c r="Z60" s="93">
        <f t="shared" si="18"/>
        <v>0</v>
      </c>
      <c r="AA60" s="56"/>
      <c r="AB60" s="56">
        <f t="shared" si="19"/>
        <v>0</v>
      </c>
      <c r="AC60" s="93">
        <f t="shared" si="20"/>
        <v>0</v>
      </c>
      <c r="AD60" s="97">
        <f t="shared" si="29"/>
        <v>0</v>
      </c>
      <c r="AE60" s="75">
        <f>'Source Data'!N60</f>
        <v>5141</v>
      </c>
      <c r="AF60" s="90">
        <f t="shared" si="30"/>
        <v>0</v>
      </c>
      <c r="AG60" s="271"/>
      <c r="AH60" s="75">
        <f t="shared" si="21"/>
        <v>0</v>
      </c>
      <c r="AI60" s="271"/>
      <c r="AJ60" s="77">
        <f t="shared" si="31"/>
        <v>0</v>
      </c>
      <c r="AK60" s="76">
        <f t="shared" si="32"/>
        <v>0</v>
      </c>
      <c r="AL60" s="90">
        <f t="shared" si="22"/>
        <v>0</v>
      </c>
      <c r="AM60" s="79">
        <f t="shared" si="23"/>
        <v>0</v>
      </c>
      <c r="AN60" s="90">
        <f t="shared" si="24"/>
        <v>0</v>
      </c>
      <c r="AO60" s="56"/>
      <c r="AP60" s="90">
        <f t="shared" si="25"/>
        <v>0</v>
      </c>
      <c r="AQ60" s="77"/>
      <c r="AR60" s="77">
        <f t="shared" si="26"/>
        <v>0</v>
      </c>
      <c r="AS60" s="90">
        <f t="shared" si="27"/>
        <v>0</v>
      </c>
      <c r="AT60" s="78">
        <f t="shared" si="7"/>
        <v>0</v>
      </c>
      <c r="AU60" s="87">
        <f t="shared" si="8"/>
        <v>0</v>
      </c>
      <c r="AV60" s="116"/>
      <c r="AW60" s="74"/>
      <c r="AX60" s="74">
        <f t="shared" si="33"/>
        <v>0</v>
      </c>
      <c r="AY60" s="74">
        <f t="shared" si="34"/>
        <v>0</v>
      </c>
    </row>
    <row r="61" spans="1:51" ht="16.149999999999999" customHeight="1" x14ac:dyDescent="0.2">
      <c r="A61" s="49">
        <v>55</v>
      </c>
      <c r="B61" s="50" t="s">
        <v>59</v>
      </c>
      <c r="C61" s="272">
        <f>[2]Base!V61</f>
        <v>0</v>
      </c>
      <c r="D61" s="51">
        <f>'Source Data'!H61</f>
        <v>4501.7236472239638</v>
      </c>
      <c r="E61" s="80">
        <f t="shared" si="11"/>
        <v>0</v>
      </c>
      <c r="F61" s="291"/>
      <c r="G61" s="51">
        <f>'Source Data'!I61</f>
        <v>593.48544210889816</v>
      </c>
      <c r="H61" s="80">
        <f t="shared" si="12"/>
        <v>0</v>
      </c>
      <c r="I61" s="291"/>
      <c r="J61" s="51">
        <f>'Source Data'!J61</f>
        <v>161.8596660296995</v>
      </c>
      <c r="K61" s="80">
        <f t="shared" si="13"/>
        <v>0</v>
      </c>
      <c r="L61" s="291"/>
      <c r="M61" s="51">
        <f>'Source Data'!K61</f>
        <v>4046.4916507424882</v>
      </c>
      <c r="N61" s="80">
        <f t="shared" si="14"/>
        <v>0</v>
      </c>
      <c r="O61" s="291"/>
      <c r="P61" s="51">
        <f>'Source Data'!L61</f>
        <v>1618.596660296995</v>
      </c>
      <c r="Q61" s="80">
        <f t="shared" si="15"/>
        <v>0</v>
      </c>
      <c r="R61" s="94">
        <v>0</v>
      </c>
      <c r="S61" s="51"/>
      <c r="T61" s="51"/>
      <c r="U61" s="52">
        <f t="shared" si="28"/>
        <v>0</v>
      </c>
      <c r="V61" s="94">
        <f t="shared" si="2"/>
        <v>0</v>
      </c>
      <c r="W61" s="80">
        <f t="shared" si="16"/>
        <v>0</v>
      </c>
      <c r="X61" s="94">
        <f t="shared" si="17"/>
        <v>0</v>
      </c>
      <c r="Y61" s="51"/>
      <c r="Z61" s="94">
        <f t="shared" si="18"/>
        <v>0</v>
      </c>
      <c r="AA61" s="53"/>
      <c r="AB61" s="51">
        <f t="shared" si="19"/>
        <v>0</v>
      </c>
      <c r="AC61" s="95">
        <f t="shared" si="20"/>
        <v>0</v>
      </c>
      <c r="AD61" s="95">
        <f t="shared" si="29"/>
        <v>0</v>
      </c>
      <c r="AE61" s="71">
        <f>'Source Data'!N61</f>
        <v>3703</v>
      </c>
      <c r="AF61" s="91">
        <f t="shared" si="30"/>
        <v>0</v>
      </c>
      <c r="AG61" s="272"/>
      <c r="AH61" s="71">
        <f t="shared" si="21"/>
        <v>0</v>
      </c>
      <c r="AI61" s="272"/>
      <c r="AJ61" s="72">
        <f t="shared" si="31"/>
        <v>0</v>
      </c>
      <c r="AK61" s="73">
        <f t="shared" si="32"/>
        <v>0</v>
      </c>
      <c r="AL61" s="91">
        <f t="shared" si="22"/>
        <v>0</v>
      </c>
      <c r="AM61" s="82">
        <f t="shared" si="23"/>
        <v>0</v>
      </c>
      <c r="AN61" s="91">
        <f t="shared" si="24"/>
        <v>0</v>
      </c>
      <c r="AO61" s="51"/>
      <c r="AP61" s="91">
        <f t="shared" si="25"/>
        <v>0</v>
      </c>
      <c r="AQ61" s="72"/>
      <c r="AR61" s="72">
        <f t="shared" si="26"/>
        <v>0</v>
      </c>
      <c r="AS61" s="91">
        <f t="shared" si="27"/>
        <v>0</v>
      </c>
      <c r="AT61" s="81">
        <f t="shared" si="7"/>
        <v>0</v>
      </c>
      <c r="AU61" s="88">
        <f t="shared" si="8"/>
        <v>0</v>
      </c>
      <c r="AV61" s="116"/>
      <c r="AW61" s="80"/>
      <c r="AX61" s="80">
        <f t="shared" si="33"/>
        <v>0</v>
      </c>
      <c r="AY61" s="80">
        <f t="shared" si="34"/>
        <v>0</v>
      </c>
    </row>
    <row r="62" spans="1:51" ht="16.149999999999999" customHeight="1" x14ac:dyDescent="0.2">
      <c r="A62" s="58">
        <v>56</v>
      </c>
      <c r="B62" s="59" t="s">
        <v>60</v>
      </c>
      <c r="C62" s="270">
        <f>[2]Base!V62</f>
        <v>0</v>
      </c>
      <c r="D62" s="60">
        <f>'Source Data'!H62</f>
        <v>5010.1657022009513</v>
      </c>
      <c r="E62" s="65">
        <f t="shared" si="11"/>
        <v>0</v>
      </c>
      <c r="F62" s="289"/>
      <c r="G62" s="60">
        <f>'Source Data'!I62</f>
        <v>665.40831600253398</v>
      </c>
      <c r="H62" s="65">
        <f t="shared" si="12"/>
        <v>0</v>
      </c>
      <c r="I62" s="289"/>
      <c r="J62" s="60">
        <f>'Source Data'!J62</f>
        <v>181.4749952734183</v>
      </c>
      <c r="K62" s="65">
        <f t="shared" si="13"/>
        <v>0</v>
      </c>
      <c r="L62" s="289"/>
      <c r="M62" s="60">
        <f>'Source Data'!K62</f>
        <v>4536.8748818354579</v>
      </c>
      <c r="N62" s="65">
        <f t="shared" si="14"/>
        <v>0</v>
      </c>
      <c r="O62" s="289"/>
      <c r="P62" s="60">
        <f>'Source Data'!L62</f>
        <v>1814.7499527341834</v>
      </c>
      <c r="Q62" s="65">
        <f t="shared" si="15"/>
        <v>0</v>
      </c>
      <c r="R62" s="92">
        <v>0</v>
      </c>
      <c r="S62" s="60"/>
      <c r="T62" s="60"/>
      <c r="U62" s="61">
        <f t="shared" si="28"/>
        <v>0</v>
      </c>
      <c r="V62" s="92">
        <f t="shared" si="2"/>
        <v>0</v>
      </c>
      <c r="W62" s="65">
        <f t="shared" si="16"/>
        <v>0</v>
      </c>
      <c r="X62" s="92">
        <f t="shared" si="17"/>
        <v>0</v>
      </c>
      <c r="Y62" s="60"/>
      <c r="Z62" s="92">
        <f t="shared" si="18"/>
        <v>0</v>
      </c>
      <c r="AA62" s="60"/>
      <c r="AB62" s="60">
        <f t="shared" si="19"/>
        <v>0</v>
      </c>
      <c r="AC62" s="92">
        <f t="shared" si="20"/>
        <v>0</v>
      </c>
      <c r="AD62" s="96">
        <f t="shared" si="29"/>
        <v>0</v>
      </c>
      <c r="AE62" s="66">
        <f>'Source Data'!N62</f>
        <v>4203</v>
      </c>
      <c r="AF62" s="89">
        <f t="shared" si="30"/>
        <v>0</v>
      </c>
      <c r="AG62" s="270"/>
      <c r="AH62" s="66">
        <f t="shared" si="21"/>
        <v>0</v>
      </c>
      <c r="AI62" s="270"/>
      <c r="AJ62" s="68">
        <f t="shared" si="31"/>
        <v>0</v>
      </c>
      <c r="AK62" s="67">
        <f t="shared" si="32"/>
        <v>0</v>
      </c>
      <c r="AL62" s="89">
        <f t="shared" si="22"/>
        <v>0</v>
      </c>
      <c r="AM62" s="70">
        <f t="shared" si="23"/>
        <v>0</v>
      </c>
      <c r="AN62" s="89">
        <f t="shared" si="24"/>
        <v>0</v>
      </c>
      <c r="AO62" s="60"/>
      <c r="AP62" s="89">
        <f t="shared" si="25"/>
        <v>0</v>
      </c>
      <c r="AQ62" s="68"/>
      <c r="AR62" s="68">
        <f t="shared" si="26"/>
        <v>0</v>
      </c>
      <c r="AS62" s="89">
        <f t="shared" si="27"/>
        <v>0</v>
      </c>
      <c r="AT62" s="69">
        <f t="shared" si="7"/>
        <v>0</v>
      </c>
      <c r="AU62" s="86">
        <f t="shared" si="8"/>
        <v>0</v>
      </c>
      <c r="AV62" s="116"/>
      <c r="AW62" s="65"/>
      <c r="AX62" s="65">
        <f t="shared" si="33"/>
        <v>0</v>
      </c>
      <c r="AY62" s="65">
        <f t="shared" si="34"/>
        <v>0</v>
      </c>
    </row>
    <row r="63" spans="1:51" ht="16.149999999999999" customHeight="1" x14ac:dyDescent="0.2">
      <c r="A63" s="54">
        <v>57</v>
      </c>
      <c r="B63" s="55" t="s">
        <v>61</v>
      </c>
      <c r="C63" s="271">
        <f>[2]Base!V63</f>
        <v>0</v>
      </c>
      <c r="D63" s="56">
        <f>'Source Data'!H63</f>
        <v>4811.4108022710652</v>
      </c>
      <c r="E63" s="74">
        <f t="shared" si="11"/>
        <v>0</v>
      </c>
      <c r="F63" s="290"/>
      <c r="G63" s="56">
        <f>'Source Data'!I63</f>
        <v>666.15521612667408</v>
      </c>
      <c r="H63" s="74">
        <f t="shared" si="12"/>
        <v>0</v>
      </c>
      <c r="I63" s="290"/>
      <c r="J63" s="56">
        <f>'Source Data'!J63</f>
        <v>181.67869530727472</v>
      </c>
      <c r="K63" s="74">
        <f t="shared" si="13"/>
        <v>0</v>
      </c>
      <c r="L63" s="290"/>
      <c r="M63" s="56">
        <f>'Source Data'!K63</f>
        <v>4541.967382681868</v>
      </c>
      <c r="N63" s="74">
        <f t="shared" si="14"/>
        <v>0</v>
      </c>
      <c r="O63" s="290"/>
      <c r="P63" s="56">
        <f>'Source Data'!L63</f>
        <v>1816.7869530727471</v>
      </c>
      <c r="Q63" s="74">
        <f t="shared" si="15"/>
        <v>0</v>
      </c>
      <c r="R63" s="93">
        <v>0</v>
      </c>
      <c r="S63" s="56"/>
      <c r="T63" s="56"/>
      <c r="U63" s="57">
        <f t="shared" si="28"/>
        <v>0</v>
      </c>
      <c r="V63" s="93">
        <f t="shared" si="2"/>
        <v>0</v>
      </c>
      <c r="W63" s="74">
        <f t="shared" si="16"/>
        <v>0</v>
      </c>
      <c r="X63" s="93">
        <f t="shared" si="17"/>
        <v>0</v>
      </c>
      <c r="Y63" s="56"/>
      <c r="Z63" s="93">
        <f t="shared" si="18"/>
        <v>0</v>
      </c>
      <c r="AA63" s="56"/>
      <c r="AB63" s="56">
        <f t="shared" si="19"/>
        <v>0</v>
      </c>
      <c r="AC63" s="93">
        <f t="shared" si="20"/>
        <v>0</v>
      </c>
      <c r="AD63" s="97">
        <f t="shared" si="29"/>
        <v>0</v>
      </c>
      <c r="AE63" s="75">
        <f>'Source Data'!N63</f>
        <v>2620</v>
      </c>
      <c r="AF63" s="90">
        <f t="shared" si="30"/>
        <v>0</v>
      </c>
      <c r="AG63" s="271"/>
      <c r="AH63" s="75">
        <f t="shared" si="21"/>
        <v>0</v>
      </c>
      <c r="AI63" s="271"/>
      <c r="AJ63" s="77">
        <f t="shared" si="31"/>
        <v>0</v>
      </c>
      <c r="AK63" s="76">
        <f t="shared" si="32"/>
        <v>0</v>
      </c>
      <c r="AL63" s="90">
        <f t="shared" si="22"/>
        <v>0</v>
      </c>
      <c r="AM63" s="79">
        <f t="shared" si="23"/>
        <v>0</v>
      </c>
      <c r="AN63" s="90">
        <f t="shared" si="24"/>
        <v>0</v>
      </c>
      <c r="AO63" s="56"/>
      <c r="AP63" s="90">
        <f t="shared" si="25"/>
        <v>0</v>
      </c>
      <c r="AQ63" s="77"/>
      <c r="AR63" s="77">
        <f t="shared" si="26"/>
        <v>0</v>
      </c>
      <c r="AS63" s="90">
        <f t="shared" si="27"/>
        <v>0</v>
      </c>
      <c r="AT63" s="78">
        <f t="shared" si="7"/>
        <v>0</v>
      </c>
      <c r="AU63" s="87">
        <f t="shared" si="8"/>
        <v>0</v>
      </c>
      <c r="AV63" s="116"/>
      <c r="AW63" s="74"/>
      <c r="AX63" s="74">
        <f t="shared" si="33"/>
        <v>0</v>
      </c>
      <c r="AY63" s="74">
        <f t="shared" si="34"/>
        <v>0</v>
      </c>
    </row>
    <row r="64" spans="1:51" ht="16.149999999999999" customHeight="1" x14ac:dyDescent="0.2">
      <c r="A64" s="54">
        <v>58</v>
      </c>
      <c r="B64" s="55" t="s">
        <v>62</v>
      </c>
      <c r="C64" s="271">
        <f>[2]Base!V64</f>
        <v>0</v>
      </c>
      <c r="D64" s="56">
        <f>'Source Data'!H64</f>
        <v>5358.2852334446507</v>
      </c>
      <c r="E64" s="74">
        <f t="shared" si="11"/>
        <v>0</v>
      </c>
      <c r="F64" s="290"/>
      <c r="G64" s="56">
        <f>'Source Data'!I64</f>
        <v>740.81098599764084</v>
      </c>
      <c r="H64" s="74">
        <f t="shared" si="12"/>
        <v>0</v>
      </c>
      <c r="I64" s="290"/>
      <c r="J64" s="56">
        <f>'Source Data'!J64</f>
        <v>202.03935981753844</v>
      </c>
      <c r="K64" s="74">
        <f t="shared" si="13"/>
        <v>0</v>
      </c>
      <c r="L64" s="290"/>
      <c r="M64" s="56">
        <f>'Source Data'!K64</f>
        <v>5050.9839954384606</v>
      </c>
      <c r="N64" s="74">
        <f t="shared" si="14"/>
        <v>0</v>
      </c>
      <c r="O64" s="290"/>
      <c r="P64" s="56">
        <f>'Source Data'!L64</f>
        <v>2020.3935981753841</v>
      </c>
      <c r="Q64" s="74">
        <f t="shared" si="15"/>
        <v>0</v>
      </c>
      <c r="R64" s="93">
        <v>0</v>
      </c>
      <c r="S64" s="56"/>
      <c r="T64" s="56"/>
      <c r="U64" s="57">
        <f t="shared" si="28"/>
        <v>0</v>
      </c>
      <c r="V64" s="93">
        <f t="shared" si="2"/>
        <v>0</v>
      </c>
      <c r="W64" s="74">
        <f t="shared" si="16"/>
        <v>0</v>
      </c>
      <c r="X64" s="93">
        <f t="shared" si="17"/>
        <v>0</v>
      </c>
      <c r="Y64" s="56"/>
      <c r="Z64" s="93">
        <f t="shared" si="18"/>
        <v>0</v>
      </c>
      <c r="AA64" s="56"/>
      <c r="AB64" s="56">
        <f t="shared" si="19"/>
        <v>0</v>
      </c>
      <c r="AC64" s="93">
        <f t="shared" si="20"/>
        <v>0</v>
      </c>
      <c r="AD64" s="97">
        <f t="shared" si="29"/>
        <v>0</v>
      </c>
      <c r="AE64" s="75">
        <f>'Source Data'!N64</f>
        <v>2215</v>
      </c>
      <c r="AF64" s="90">
        <f t="shared" si="30"/>
        <v>0</v>
      </c>
      <c r="AG64" s="271"/>
      <c r="AH64" s="75">
        <f t="shared" si="21"/>
        <v>0</v>
      </c>
      <c r="AI64" s="271"/>
      <c r="AJ64" s="77">
        <f t="shared" si="31"/>
        <v>0</v>
      </c>
      <c r="AK64" s="76">
        <f t="shared" si="32"/>
        <v>0</v>
      </c>
      <c r="AL64" s="90">
        <f t="shared" si="22"/>
        <v>0</v>
      </c>
      <c r="AM64" s="79">
        <f t="shared" si="23"/>
        <v>0</v>
      </c>
      <c r="AN64" s="90">
        <f t="shared" si="24"/>
        <v>0</v>
      </c>
      <c r="AO64" s="56"/>
      <c r="AP64" s="90">
        <f t="shared" si="25"/>
        <v>0</v>
      </c>
      <c r="AQ64" s="77"/>
      <c r="AR64" s="77">
        <f t="shared" si="26"/>
        <v>0</v>
      </c>
      <c r="AS64" s="90">
        <f t="shared" si="27"/>
        <v>0</v>
      </c>
      <c r="AT64" s="78">
        <f t="shared" si="7"/>
        <v>0</v>
      </c>
      <c r="AU64" s="87">
        <f t="shared" si="8"/>
        <v>0</v>
      </c>
      <c r="AV64" s="116"/>
      <c r="AW64" s="74"/>
      <c r="AX64" s="74">
        <f t="shared" si="33"/>
        <v>0</v>
      </c>
      <c r="AY64" s="74">
        <f t="shared" si="34"/>
        <v>0</v>
      </c>
    </row>
    <row r="65" spans="1:51" ht="16.149999999999999" customHeight="1" x14ac:dyDescent="0.2">
      <c r="A65" s="54">
        <v>59</v>
      </c>
      <c r="B65" s="55" t="s">
        <v>63</v>
      </c>
      <c r="C65" s="271">
        <f>[2]Base!V65</f>
        <v>0</v>
      </c>
      <c r="D65" s="56">
        <f>'Source Data'!H65</f>
        <v>5144.4669727805904</v>
      </c>
      <c r="E65" s="74">
        <f t="shared" si="11"/>
        <v>0</v>
      </c>
      <c r="F65" s="290"/>
      <c r="G65" s="56">
        <f>'Source Data'!I65</f>
        <v>778.80539593788717</v>
      </c>
      <c r="H65" s="74">
        <f t="shared" si="12"/>
        <v>0</v>
      </c>
      <c r="I65" s="290"/>
      <c r="J65" s="56">
        <f>'Source Data'!J65</f>
        <v>212.40147161942375</v>
      </c>
      <c r="K65" s="74">
        <f t="shared" si="13"/>
        <v>0</v>
      </c>
      <c r="L65" s="290"/>
      <c r="M65" s="56">
        <f>'Source Data'!K65</f>
        <v>5310.0367904855939</v>
      </c>
      <c r="N65" s="74">
        <f t="shared" si="14"/>
        <v>0</v>
      </c>
      <c r="O65" s="290"/>
      <c r="P65" s="56">
        <f>'Source Data'!L65</f>
        <v>2124.0147161942373</v>
      </c>
      <c r="Q65" s="74">
        <f t="shared" si="15"/>
        <v>0</v>
      </c>
      <c r="R65" s="93">
        <v>0</v>
      </c>
      <c r="S65" s="56"/>
      <c r="T65" s="56"/>
      <c r="U65" s="57">
        <f t="shared" si="28"/>
        <v>0</v>
      </c>
      <c r="V65" s="93">
        <f t="shared" si="2"/>
        <v>0</v>
      </c>
      <c r="W65" s="74">
        <f t="shared" si="16"/>
        <v>0</v>
      </c>
      <c r="X65" s="93">
        <f t="shared" si="17"/>
        <v>0</v>
      </c>
      <c r="Y65" s="56"/>
      <c r="Z65" s="93">
        <f t="shared" si="18"/>
        <v>0</v>
      </c>
      <c r="AA65" s="56"/>
      <c r="AB65" s="56">
        <f t="shared" si="19"/>
        <v>0</v>
      </c>
      <c r="AC65" s="93">
        <f t="shared" si="20"/>
        <v>0</v>
      </c>
      <c r="AD65" s="97">
        <f t="shared" si="29"/>
        <v>0</v>
      </c>
      <c r="AE65" s="75">
        <f>'Source Data'!N65</f>
        <v>1488</v>
      </c>
      <c r="AF65" s="90">
        <f t="shared" si="30"/>
        <v>0</v>
      </c>
      <c r="AG65" s="271"/>
      <c r="AH65" s="75">
        <f t="shared" si="21"/>
        <v>0</v>
      </c>
      <c r="AI65" s="271"/>
      <c r="AJ65" s="77">
        <f t="shared" si="31"/>
        <v>0</v>
      </c>
      <c r="AK65" s="76">
        <f t="shared" si="32"/>
        <v>0</v>
      </c>
      <c r="AL65" s="90">
        <f t="shared" si="22"/>
        <v>0</v>
      </c>
      <c r="AM65" s="79">
        <f t="shared" si="23"/>
        <v>0</v>
      </c>
      <c r="AN65" s="90">
        <f t="shared" si="24"/>
        <v>0</v>
      </c>
      <c r="AO65" s="56"/>
      <c r="AP65" s="90">
        <f t="shared" si="25"/>
        <v>0</v>
      </c>
      <c r="AQ65" s="77"/>
      <c r="AR65" s="77">
        <f t="shared" si="26"/>
        <v>0</v>
      </c>
      <c r="AS65" s="90">
        <f t="shared" si="27"/>
        <v>0</v>
      </c>
      <c r="AT65" s="78">
        <f t="shared" si="7"/>
        <v>0</v>
      </c>
      <c r="AU65" s="87">
        <f t="shared" si="8"/>
        <v>0</v>
      </c>
      <c r="AV65" s="116"/>
      <c r="AW65" s="74"/>
      <c r="AX65" s="74">
        <f t="shared" si="33"/>
        <v>0</v>
      </c>
      <c r="AY65" s="74">
        <f t="shared" si="34"/>
        <v>0</v>
      </c>
    </row>
    <row r="66" spans="1:51" ht="16.149999999999999" customHeight="1" x14ac:dyDescent="0.2">
      <c r="A66" s="49">
        <v>60</v>
      </c>
      <c r="B66" s="50" t="s">
        <v>64</v>
      </c>
      <c r="C66" s="272">
        <f>[2]Base!V66</f>
        <v>0</v>
      </c>
      <c r="D66" s="51">
        <f>'Source Data'!H66</f>
        <v>4859.4948474230696</v>
      </c>
      <c r="E66" s="80">
        <f t="shared" si="11"/>
        <v>0</v>
      </c>
      <c r="F66" s="291"/>
      <c r="G66" s="51">
        <f>'Source Data'!I66</f>
        <v>654.17710868659628</v>
      </c>
      <c r="H66" s="80">
        <f t="shared" si="12"/>
        <v>0</v>
      </c>
      <c r="I66" s="291"/>
      <c r="J66" s="51">
        <f>'Source Data'!J66</f>
        <v>178.41193873270808</v>
      </c>
      <c r="K66" s="80">
        <f t="shared" si="13"/>
        <v>0</v>
      </c>
      <c r="L66" s="291"/>
      <c r="M66" s="51">
        <f>'Source Data'!K66</f>
        <v>4460.2984683177028</v>
      </c>
      <c r="N66" s="80">
        <f t="shared" si="14"/>
        <v>0</v>
      </c>
      <c r="O66" s="291"/>
      <c r="P66" s="51">
        <f>'Source Data'!L66</f>
        <v>1784.1193873270811</v>
      </c>
      <c r="Q66" s="80">
        <f t="shared" si="15"/>
        <v>0</v>
      </c>
      <c r="R66" s="94">
        <v>0</v>
      </c>
      <c r="S66" s="51"/>
      <c r="T66" s="51"/>
      <c r="U66" s="52">
        <f t="shared" si="28"/>
        <v>0</v>
      </c>
      <c r="V66" s="94">
        <f t="shared" si="2"/>
        <v>0</v>
      </c>
      <c r="W66" s="80">
        <f t="shared" si="16"/>
        <v>0</v>
      </c>
      <c r="X66" s="94">
        <f t="shared" si="17"/>
        <v>0</v>
      </c>
      <c r="Y66" s="51"/>
      <c r="Z66" s="94">
        <f t="shared" si="18"/>
        <v>0</v>
      </c>
      <c r="AA66" s="53"/>
      <c r="AB66" s="51">
        <f t="shared" si="19"/>
        <v>0</v>
      </c>
      <c r="AC66" s="95">
        <f t="shared" si="20"/>
        <v>0</v>
      </c>
      <c r="AD66" s="95">
        <f t="shared" si="29"/>
        <v>0</v>
      </c>
      <c r="AE66" s="71">
        <f>'Source Data'!N66</f>
        <v>4045</v>
      </c>
      <c r="AF66" s="91">
        <f t="shared" si="30"/>
        <v>0</v>
      </c>
      <c r="AG66" s="272"/>
      <c r="AH66" s="71">
        <f t="shared" si="21"/>
        <v>0</v>
      </c>
      <c r="AI66" s="272"/>
      <c r="AJ66" s="72">
        <f t="shared" si="31"/>
        <v>0</v>
      </c>
      <c r="AK66" s="73">
        <f t="shared" si="32"/>
        <v>0</v>
      </c>
      <c r="AL66" s="91">
        <f t="shared" si="22"/>
        <v>0</v>
      </c>
      <c r="AM66" s="82">
        <f t="shared" si="23"/>
        <v>0</v>
      </c>
      <c r="AN66" s="91">
        <f t="shared" si="24"/>
        <v>0</v>
      </c>
      <c r="AO66" s="51"/>
      <c r="AP66" s="91">
        <f t="shared" si="25"/>
        <v>0</v>
      </c>
      <c r="AQ66" s="72"/>
      <c r="AR66" s="72">
        <f t="shared" si="26"/>
        <v>0</v>
      </c>
      <c r="AS66" s="91">
        <f t="shared" si="27"/>
        <v>0</v>
      </c>
      <c r="AT66" s="81">
        <f t="shared" si="7"/>
        <v>0</v>
      </c>
      <c r="AU66" s="88">
        <f t="shared" si="8"/>
        <v>0</v>
      </c>
      <c r="AV66" s="116"/>
      <c r="AW66" s="80"/>
      <c r="AX66" s="80">
        <f t="shared" si="33"/>
        <v>0</v>
      </c>
      <c r="AY66" s="80">
        <f t="shared" si="34"/>
        <v>0</v>
      </c>
    </row>
    <row r="67" spans="1:51" ht="16.149999999999999" customHeight="1" x14ac:dyDescent="0.2">
      <c r="A67" s="58">
        <v>61</v>
      </c>
      <c r="B67" s="59" t="s">
        <v>65</v>
      </c>
      <c r="C67" s="270">
        <f>[2]Base!V67</f>
        <v>0</v>
      </c>
      <c r="D67" s="60">
        <f>'Source Data'!H67</f>
        <v>2804.2748979691619</v>
      </c>
      <c r="E67" s="65">
        <f t="shared" si="11"/>
        <v>0</v>
      </c>
      <c r="F67" s="289"/>
      <c r="G67" s="60">
        <f>'Source Data'!I67</f>
        <v>381.62134806778147</v>
      </c>
      <c r="H67" s="65">
        <f t="shared" si="12"/>
        <v>0</v>
      </c>
      <c r="I67" s="289"/>
      <c r="J67" s="60">
        <f>'Source Data'!J67</f>
        <v>104.0785494730313</v>
      </c>
      <c r="K67" s="65">
        <f t="shared" si="13"/>
        <v>0</v>
      </c>
      <c r="L67" s="289"/>
      <c r="M67" s="60">
        <f>'Source Data'!K67</f>
        <v>2601.9637368257822</v>
      </c>
      <c r="N67" s="65">
        <f t="shared" si="14"/>
        <v>0</v>
      </c>
      <c r="O67" s="289"/>
      <c r="P67" s="60">
        <f>'Source Data'!L67</f>
        <v>1040.7854947303128</v>
      </c>
      <c r="Q67" s="65">
        <f t="shared" si="15"/>
        <v>0</v>
      </c>
      <c r="R67" s="92">
        <v>0</v>
      </c>
      <c r="S67" s="60"/>
      <c r="T67" s="60"/>
      <c r="U67" s="61">
        <f t="shared" si="28"/>
        <v>0</v>
      </c>
      <c r="V67" s="92">
        <f t="shared" si="2"/>
        <v>0</v>
      </c>
      <c r="W67" s="65">
        <f t="shared" si="16"/>
        <v>0</v>
      </c>
      <c r="X67" s="92">
        <f t="shared" si="17"/>
        <v>0</v>
      </c>
      <c r="Y67" s="60"/>
      <c r="Z67" s="92">
        <f t="shared" si="18"/>
        <v>0</v>
      </c>
      <c r="AA67" s="60"/>
      <c r="AB67" s="60">
        <f t="shared" si="19"/>
        <v>0</v>
      </c>
      <c r="AC67" s="92">
        <f t="shared" si="20"/>
        <v>0</v>
      </c>
      <c r="AD67" s="96">
        <f t="shared" si="29"/>
        <v>0</v>
      </c>
      <c r="AE67" s="66">
        <f>'Source Data'!N67</f>
        <v>9576</v>
      </c>
      <c r="AF67" s="89">
        <f t="shared" si="30"/>
        <v>0</v>
      </c>
      <c r="AG67" s="270"/>
      <c r="AH67" s="66">
        <f t="shared" si="21"/>
        <v>0</v>
      </c>
      <c r="AI67" s="270"/>
      <c r="AJ67" s="68">
        <f t="shared" si="31"/>
        <v>0</v>
      </c>
      <c r="AK67" s="67">
        <f t="shared" si="32"/>
        <v>0</v>
      </c>
      <c r="AL67" s="89">
        <f t="shared" si="22"/>
        <v>0</v>
      </c>
      <c r="AM67" s="70">
        <f t="shared" si="23"/>
        <v>0</v>
      </c>
      <c r="AN67" s="89">
        <f t="shared" si="24"/>
        <v>0</v>
      </c>
      <c r="AO67" s="60"/>
      <c r="AP67" s="89">
        <f t="shared" si="25"/>
        <v>0</v>
      </c>
      <c r="AQ67" s="68"/>
      <c r="AR67" s="68">
        <f t="shared" si="26"/>
        <v>0</v>
      </c>
      <c r="AS67" s="89">
        <f t="shared" si="27"/>
        <v>0</v>
      </c>
      <c r="AT67" s="69">
        <f t="shared" si="7"/>
        <v>0</v>
      </c>
      <c r="AU67" s="86">
        <f t="shared" si="8"/>
        <v>0</v>
      </c>
      <c r="AV67" s="116"/>
      <c r="AW67" s="65"/>
      <c r="AX67" s="65">
        <f t="shared" si="33"/>
        <v>0</v>
      </c>
      <c r="AY67" s="65">
        <f t="shared" si="34"/>
        <v>0</v>
      </c>
    </row>
    <row r="68" spans="1:51" ht="16.149999999999999" customHeight="1" x14ac:dyDescent="0.2">
      <c r="A68" s="54">
        <v>62</v>
      </c>
      <c r="B68" s="55" t="s">
        <v>66</v>
      </c>
      <c r="C68" s="271">
        <f>[2]Base!V68</f>
        <v>0</v>
      </c>
      <c r="D68" s="56">
        <f>'Source Data'!H68</f>
        <v>4883.7599729981075</v>
      </c>
      <c r="E68" s="74">
        <f t="shared" si="11"/>
        <v>0</v>
      </c>
      <c r="F68" s="290"/>
      <c r="G68" s="56">
        <f>'Source Data'!I68</f>
        <v>736.06666112665073</v>
      </c>
      <c r="H68" s="74">
        <f t="shared" si="12"/>
        <v>0</v>
      </c>
      <c r="I68" s="290"/>
      <c r="J68" s="56">
        <f>'Source Data'!J68</f>
        <v>200.74545303454113</v>
      </c>
      <c r="K68" s="74">
        <f t="shared" si="13"/>
        <v>0</v>
      </c>
      <c r="L68" s="290"/>
      <c r="M68" s="56">
        <f>'Source Data'!K68</f>
        <v>5018.6363258635274</v>
      </c>
      <c r="N68" s="74">
        <f t="shared" si="14"/>
        <v>0</v>
      </c>
      <c r="O68" s="290"/>
      <c r="P68" s="56">
        <f>'Source Data'!L68</f>
        <v>2007.4545303454111</v>
      </c>
      <c r="Q68" s="74">
        <f t="shared" si="15"/>
        <v>0</v>
      </c>
      <c r="R68" s="93">
        <v>0</v>
      </c>
      <c r="S68" s="56"/>
      <c r="T68" s="56"/>
      <c r="U68" s="57">
        <f t="shared" si="28"/>
        <v>0</v>
      </c>
      <c r="V68" s="93">
        <f t="shared" si="2"/>
        <v>0</v>
      </c>
      <c r="W68" s="74">
        <f t="shared" si="16"/>
        <v>0</v>
      </c>
      <c r="X68" s="93">
        <f t="shared" si="17"/>
        <v>0</v>
      </c>
      <c r="Y68" s="56"/>
      <c r="Z68" s="93">
        <f t="shared" si="18"/>
        <v>0</v>
      </c>
      <c r="AA68" s="56"/>
      <c r="AB68" s="56">
        <f t="shared" si="19"/>
        <v>0</v>
      </c>
      <c r="AC68" s="93">
        <f t="shared" si="20"/>
        <v>0</v>
      </c>
      <c r="AD68" s="97">
        <f t="shared" si="29"/>
        <v>0</v>
      </c>
      <c r="AE68" s="75">
        <f>'Source Data'!N68</f>
        <v>1997</v>
      </c>
      <c r="AF68" s="90">
        <f t="shared" si="30"/>
        <v>0</v>
      </c>
      <c r="AG68" s="271"/>
      <c r="AH68" s="75">
        <f t="shared" si="21"/>
        <v>0</v>
      </c>
      <c r="AI68" s="271"/>
      <c r="AJ68" s="77">
        <f t="shared" si="31"/>
        <v>0</v>
      </c>
      <c r="AK68" s="76">
        <f t="shared" si="32"/>
        <v>0</v>
      </c>
      <c r="AL68" s="90">
        <f t="shared" si="22"/>
        <v>0</v>
      </c>
      <c r="AM68" s="79">
        <f t="shared" si="23"/>
        <v>0</v>
      </c>
      <c r="AN68" s="90">
        <f t="shared" si="24"/>
        <v>0</v>
      </c>
      <c r="AO68" s="56"/>
      <c r="AP68" s="90">
        <f t="shared" si="25"/>
        <v>0</v>
      </c>
      <c r="AQ68" s="77"/>
      <c r="AR68" s="77">
        <f t="shared" si="26"/>
        <v>0</v>
      </c>
      <c r="AS68" s="90">
        <f t="shared" si="27"/>
        <v>0</v>
      </c>
      <c r="AT68" s="78">
        <f t="shared" si="7"/>
        <v>0</v>
      </c>
      <c r="AU68" s="87">
        <f t="shared" si="8"/>
        <v>0</v>
      </c>
      <c r="AV68" s="116"/>
      <c r="AW68" s="74"/>
      <c r="AX68" s="74">
        <f t="shared" si="33"/>
        <v>0</v>
      </c>
      <c r="AY68" s="74">
        <f t="shared" si="34"/>
        <v>0</v>
      </c>
    </row>
    <row r="69" spans="1:51" ht="16.149999999999999" customHeight="1" x14ac:dyDescent="0.2">
      <c r="A69" s="54">
        <v>63</v>
      </c>
      <c r="B69" s="55" t="s">
        <v>67</v>
      </c>
      <c r="C69" s="271">
        <f>[2]Base!V69</f>
        <v>0</v>
      </c>
      <c r="D69" s="56">
        <f>'Source Data'!H69</f>
        <v>3617.9669570727483</v>
      </c>
      <c r="E69" s="74">
        <f t="shared" si="11"/>
        <v>0</v>
      </c>
      <c r="F69" s="290"/>
      <c r="G69" s="56">
        <f>'Source Data'!I69</f>
        <v>455.19374290754848</v>
      </c>
      <c r="H69" s="74">
        <f t="shared" si="12"/>
        <v>0</v>
      </c>
      <c r="I69" s="290"/>
      <c r="J69" s="56">
        <f>'Source Data'!J69</f>
        <v>124.14374806569505</v>
      </c>
      <c r="K69" s="74">
        <f t="shared" si="13"/>
        <v>0</v>
      </c>
      <c r="L69" s="290"/>
      <c r="M69" s="56">
        <f>'Source Data'!K69</f>
        <v>3103.5937016423763</v>
      </c>
      <c r="N69" s="74">
        <f t="shared" si="14"/>
        <v>0</v>
      </c>
      <c r="O69" s="290"/>
      <c r="P69" s="56">
        <f>'Source Data'!L69</f>
        <v>1241.4374806569506</v>
      </c>
      <c r="Q69" s="74">
        <f t="shared" si="15"/>
        <v>0</v>
      </c>
      <c r="R69" s="93">
        <v>0</v>
      </c>
      <c r="S69" s="56"/>
      <c r="T69" s="56"/>
      <c r="U69" s="57">
        <f t="shared" si="28"/>
        <v>0</v>
      </c>
      <c r="V69" s="93">
        <f t="shared" si="2"/>
        <v>0</v>
      </c>
      <c r="W69" s="74">
        <f t="shared" si="16"/>
        <v>0</v>
      </c>
      <c r="X69" s="93">
        <f t="shared" si="17"/>
        <v>0</v>
      </c>
      <c r="Y69" s="56"/>
      <c r="Z69" s="93">
        <f t="shared" si="18"/>
        <v>0</v>
      </c>
      <c r="AA69" s="56"/>
      <c r="AB69" s="56">
        <f t="shared" si="19"/>
        <v>0</v>
      </c>
      <c r="AC69" s="93">
        <f t="shared" si="20"/>
        <v>0</v>
      </c>
      <c r="AD69" s="97">
        <f t="shared" si="29"/>
        <v>0</v>
      </c>
      <c r="AE69" s="75">
        <f>'Source Data'!N69</f>
        <v>7559</v>
      </c>
      <c r="AF69" s="90">
        <f t="shared" si="30"/>
        <v>0</v>
      </c>
      <c r="AG69" s="271"/>
      <c r="AH69" s="75">
        <f t="shared" si="21"/>
        <v>0</v>
      </c>
      <c r="AI69" s="271"/>
      <c r="AJ69" s="77">
        <f t="shared" si="31"/>
        <v>0</v>
      </c>
      <c r="AK69" s="76">
        <f t="shared" si="32"/>
        <v>0</v>
      </c>
      <c r="AL69" s="90">
        <f t="shared" si="22"/>
        <v>0</v>
      </c>
      <c r="AM69" s="79">
        <f t="shared" si="23"/>
        <v>0</v>
      </c>
      <c r="AN69" s="90">
        <f t="shared" si="24"/>
        <v>0</v>
      </c>
      <c r="AO69" s="56"/>
      <c r="AP69" s="90">
        <f t="shared" si="25"/>
        <v>0</v>
      </c>
      <c r="AQ69" s="77"/>
      <c r="AR69" s="77">
        <f t="shared" si="26"/>
        <v>0</v>
      </c>
      <c r="AS69" s="90">
        <f t="shared" si="27"/>
        <v>0</v>
      </c>
      <c r="AT69" s="78">
        <f t="shared" si="7"/>
        <v>0</v>
      </c>
      <c r="AU69" s="87">
        <f t="shared" si="8"/>
        <v>0</v>
      </c>
      <c r="AV69" s="116"/>
      <c r="AW69" s="74"/>
      <c r="AX69" s="74">
        <f t="shared" si="33"/>
        <v>0</v>
      </c>
      <c r="AY69" s="74">
        <f t="shared" si="34"/>
        <v>0</v>
      </c>
    </row>
    <row r="70" spans="1:51" ht="16.149999999999999" customHeight="1" x14ac:dyDescent="0.2">
      <c r="A70" s="54">
        <v>64</v>
      </c>
      <c r="B70" s="55" t="s">
        <v>68</v>
      </c>
      <c r="C70" s="271">
        <f>[2]Base!V70</f>
        <v>0</v>
      </c>
      <c r="D70" s="56">
        <f>'Source Data'!H70</f>
        <v>5230.6414951359775</v>
      </c>
      <c r="E70" s="74">
        <f t="shared" si="11"/>
        <v>0</v>
      </c>
      <c r="F70" s="290"/>
      <c r="G70" s="56">
        <f>'Source Data'!I70</f>
        <v>700.71301031438645</v>
      </c>
      <c r="H70" s="74">
        <f t="shared" si="12"/>
        <v>0</v>
      </c>
      <c r="I70" s="290"/>
      <c r="J70" s="56">
        <f>'Source Data'!J70</f>
        <v>191.10354826755992</v>
      </c>
      <c r="K70" s="74">
        <f t="shared" si="13"/>
        <v>0</v>
      </c>
      <c r="L70" s="290"/>
      <c r="M70" s="56">
        <f>'Source Data'!K70</f>
        <v>4777.5887066889991</v>
      </c>
      <c r="N70" s="74">
        <f t="shared" si="14"/>
        <v>0</v>
      </c>
      <c r="O70" s="290"/>
      <c r="P70" s="56">
        <f>'Source Data'!L70</f>
        <v>1911.0354826755995</v>
      </c>
      <c r="Q70" s="74">
        <f t="shared" si="15"/>
        <v>0</v>
      </c>
      <c r="R70" s="93">
        <v>0</v>
      </c>
      <c r="S70" s="56"/>
      <c r="T70" s="56"/>
      <c r="U70" s="57">
        <f t="shared" si="28"/>
        <v>0</v>
      </c>
      <c r="V70" s="93">
        <f t="shared" si="2"/>
        <v>0</v>
      </c>
      <c r="W70" s="74">
        <f t="shared" si="16"/>
        <v>0</v>
      </c>
      <c r="X70" s="93">
        <f t="shared" si="17"/>
        <v>0</v>
      </c>
      <c r="Y70" s="56"/>
      <c r="Z70" s="93">
        <f t="shared" si="18"/>
        <v>0</v>
      </c>
      <c r="AA70" s="56"/>
      <c r="AB70" s="56">
        <f t="shared" si="19"/>
        <v>0</v>
      </c>
      <c r="AC70" s="93">
        <f t="shared" si="20"/>
        <v>0</v>
      </c>
      <c r="AD70" s="97">
        <f t="shared" si="29"/>
        <v>0</v>
      </c>
      <c r="AE70" s="75">
        <f>'Source Data'!N70</f>
        <v>2999</v>
      </c>
      <c r="AF70" s="90">
        <f t="shared" si="30"/>
        <v>0</v>
      </c>
      <c r="AG70" s="271"/>
      <c r="AH70" s="75">
        <f t="shared" si="21"/>
        <v>0</v>
      </c>
      <c r="AI70" s="271"/>
      <c r="AJ70" s="77">
        <f t="shared" si="31"/>
        <v>0</v>
      </c>
      <c r="AK70" s="76">
        <f t="shared" si="32"/>
        <v>0</v>
      </c>
      <c r="AL70" s="90">
        <f t="shared" si="22"/>
        <v>0</v>
      </c>
      <c r="AM70" s="79">
        <f t="shared" si="23"/>
        <v>0</v>
      </c>
      <c r="AN70" s="90">
        <f t="shared" si="24"/>
        <v>0</v>
      </c>
      <c r="AO70" s="56"/>
      <c r="AP70" s="90">
        <f t="shared" si="25"/>
        <v>0</v>
      </c>
      <c r="AQ70" s="77"/>
      <c r="AR70" s="77">
        <f t="shared" si="26"/>
        <v>0</v>
      </c>
      <c r="AS70" s="90">
        <f t="shared" si="27"/>
        <v>0</v>
      </c>
      <c r="AT70" s="78">
        <f t="shared" si="7"/>
        <v>0</v>
      </c>
      <c r="AU70" s="87">
        <f t="shared" si="8"/>
        <v>0</v>
      </c>
      <c r="AV70" s="116"/>
      <c r="AW70" s="74"/>
      <c r="AX70" s="74">
        <f t="shared" si="33"/>
        <v>0</v>
      </c>
      <c r="AY70" s="74">
        <f t="shared" si="34"/>
        <v>0</v>
      </c>
    </row>
    <row r="71" spans="1:51" ht="16.149999999999999" customHeight="1" x14ac:dyDescent="0.2">
      <c r="A71" s="49">
        <v>65</v>
      </c>
      <c r="B71" s="50" t="s">
        <v>69</v>
      </c>
      <c r="C71" s="272">
        <f>[2]Base!V71</f>
        <v>0</v>
      </c>
      <c r="D71" s="51">
        <f>'Source Data'!H71</f>
        <v>4386.1061727809565</v>
      </c>
      <c r="E71" s="80">
        <f t="shared" si="11"/>
        <v>0</v>
      </c>
      <c r="F71" s="291"/>
      <c r="G71" s="51">
        <f>'Source Data'!I71</f>
        <v>566.73400507501663</v>
      </c>
      <c r="H71" s="80">
        <f t="shared" si="12"/>
        <v>0</v>
      </c>
      <c r="I71" s="291"/>
      <c r="J71" s="51">
        <f>'Source Data'!J71</f>
        <v>154.56381956591363</v>
      </c>
      <c r="K71" s="80">
        <f t="shared" si="13"/>
        <v>0</v>
      </c>
      <c r="L71" s="291"/>
      <c r="M71" s="51">
        <f>'Source Data'!K71</f>
        <v>3864.0954891478409</v>
      </c>
      <c r="N71" s="80">
        <f t="shared" si="14"/>
        <v>0</v>
      </c>
      <c r="O71" s="291"/>
      <c r="P71" s="51">
        <f>'Source Data'!L71</f>
        <v>1545.6381956591365</v>
      </c>
      <c r="Q71" s="80">
        <f t="shared" si="15"/>
        <v>0</v>
      </c>
      <c r="R71" s="94">
        <v>0</v>
      </c>
      <c r="S71" s="51"/>
      <c r="T71" s="51"/>
      <c r="U71" s="52">
        <f t="shared" ref="U71:U75" si="35">S71+T71</f>
        <v>0</v>
      </c>
      <c r="V71" s="94">
        <f>U71+R71</f>
        <v>0</v>
      </c>
      <c r="W71" s="80">
        <f t="shared" si="16"/>
        <v>0</v>
      </c>
      <c r="X71" s="94">
        <f t="shared" si="17"/>
        <v>0</v>
      </c>
      <c r="Y71" s="51"/>
      <c r="Z71" s="94">
        <f t="shared" si="18"/>
        <v>0</v>
      </c>
      <c r="AA71" s="53"/>
      <c r="AB71" s="51">
        <f t="shared" si="19"/>
        <v>0</v>
      </c>
      <c r="AC71" s="95">
        <f t="shared" si="20"/>
        <v>0</v>
      </c>
      <c r="AD71" s="95">
        <f t="shared" si="29"/>
        <v>0</v>
      </c>
      <c r="AE71" s="71">
        <f>'Source Data'!N71</f>
        <v>5234</v>
      </c>
      <c r="AF71" s="91">
        <f>C71*AE71</f>
        <v>0</v>
      </c>
      <c r="AG71" s="272"/>
      <c r="AH71" s="71">
        <f t="shared" si="21"/>
        <v>0</v>
      </c>
      <c r="AI71" s="272"/>
      <c r="AJ71" s="72">
        <f t="shared" ref="AJ71:AJ75" si="36">AE71*AI71*0.5</f>
        <v>0</v>
      </c>
      <c r="AK71" s="73">
        <f t="shared" ref="AK71:AK75" si="37">AH71+AJ71</f>
        <v>0</v>
      </c>
      <c r="AL71" s="91">
        <f t="shared" si="22"/>
        <v>0</v>
      </c>
      <c r="AM71" s="82">
        <f t="shared" si="23"/>
        <v>0</v>
      </c>
      <c r="AN71" s="91">
        <f t="shared" si="24"/>
        <v>0</v>
      </c>
      <c r="AO71" s="51"/>
      <c r="AP71" s="91">
        <f t="shared" si="25"/>
        <v>0</v>
      </c>
      <c r="AQ71" s="72"/>
      <c r="AR71" s="72">
        <f t="shared" si="26"/>
        <v>0</v>
      </c>
      <c r="AS71" s="91">
        <f t="shared" si="27"/>
        <v>0</v>
      </c>
      <c r="AT71" s="81">
        <f>Z71+AP71</f>
        <v>0</v>
      </c>
      <c r="AU71" s="88">
        <f>AC71+AS71</f>
        <v>0</v>
      </c>
      <c r="AV71" s="116"/>
      <c r="AW71" s="80"/>
      <c r="AX71" s="80">
        <f t="shared" si="33"/>
        <v>0</v>
      </c>
      <c r="AY71" s="80">
        <f t="shared" ref="AY71:AY75" si="38">AX71-AW71</f>
        <v>0</v>
      </c>
    </row>
    <row r="72" spans="1:51" ht="16.149999999999999" customHeight="1" x14ac:dyDescent="0.2">
      <c r="A72" s="58">
        <v>66</v>
      </c>
      <c r="B72" s="59" t="s">
        <v>70</v>
      </c>
      <c r="C72" s="270">
        <f>[2]Base!V72</f>
        <v>0</v>
      </c>
      <c r="D72" s="60">
        <f>'Source Data'!H72</f>
        <v>5209.1252297845949</v>
      </c>
      <c r="E72" s="65">
        <f>C72*D72</f>
        <v>0</v>
      </c>
      <c r="F72" s="289"/>
      <c r="G72" s="60">
        <f>'Source Data'!I72</f>
        <v>655.4113591428079</v>
      </c>
      <c r="H72" s="65">
        <f>F72*G72</f>
        <v>0</v>
      </c>
      <c r="I72" s="289"/>
      <c r="J72" s="60">
        <f>'Source Data'!J72</f>
        <v>178.74855249349307</v>
      </c>
      <c r="K72" s="65">
        <f>I72*J72</f>
        <v>0</v>
      </c>
      <c r="L72" s="289"/>
      <c r="M72" s="60">
        <f>'Source Data'!K72</f>
        <v>4468.713812337327</v>
      </c>
      <c r="N72" s="65">
        <f>L72*M72</f>
        <v>0</v>
      </c>
      <c r="O72" s="289"/>
      <c r="P72" s="60">
        <f>'Source Data'!L72</f>
        <v>1787.4855249349307</v>
      </c>
      <c r="Q72" s="65">
        <f>O72*P72</f>
        <v>0</v>
      </c>
      <c r="R72" s="92">
        <v>0</v>
      </c>
      <c r="S72" s="60"/>
      <c r="T72" s="60"/>
      <c r="U72" s="61">
        <f t="shared" si="35"/>
        <v>0</v>
      </c>
      <c r="V72" s="92">
        <f>U72+R72</f>
        <v>0</v>
      </c>
      <c r="W72" s="65">
        <f>ROUND(V72*-0.25%,0)</f>
        <v>0</v>
      </c>
      <c r="X72" s="92">
        <f>SUM(V72:W72)</f>
        <v>0</v>
      </c>
      <c r="Y72" s="60"/>
      <c r="Z72" s="92">
        <f>ROUND(SUM(X72:Y72),0)</f>
        <v>0</v>
      </c>
      <c r="AA72" s="60"/>
      <c r="AB72" s="60">
        <f>Z72-AA72</f>
        <v>0</v>
      </c>
      <c r="AC72" s="92">
        <f>ROUND(AB72/$AC$88,0)</f>
        <v>0</v>
      </c>
      <c r="AD72" s="96">
        <f t="shared" si="29"/>
        <v>0</v>
      </c>
      <c r="AE72" s="66">
        <f>'Source Data'!N72</f>
        <v>3964</v>
      </c>
      <c r="AF72" s="89">
        <f>C72*AE72</f>
        <v>0</v>
      </c>
      <c r="AG72" s="270"/>
      <c r="AH72" s="66">
        <f>AG72*AE72</f>
        <v>0</v>
      </c>
      <c r="AI72" s="270"/>
      <c r="AJ72" s="68">
        <f t="shared" si="36"/>
        <v>0</v>
      </c>
      <c r="AK72" s="67">
        <f t="shared" si="37"/>
        <v>0</v>
      </c>
      <c r="AL72" s="89">
        <f>AK72+AF72</f>
        <v>0</v>
      </c>
      <c r="AM72" s="70">
        <f>ROUND(-0.25%*AL72,0)</f>
        <v>0</v>
      </c>
      <c r="AN72" s="89">
        <f>SUM(AL72:AM72)</f>
        <v>0</v>
      </c>
      <c r="AO72" s="60"/>
      <c r="AP72" s="89">
        <f>ROUND(SUM(AN72:AO72),0)</f>
        <v>0</v>
      </c>
      <c r="AQ72" s="68"/>
      <c r="AR72" s="68">
        <f>AP72-AQ72</f>
        <v>0</v>
      </c>
      <c r="AS72" s="89">
        <f>ROUND(AR72/$AS$88,0)</f>
        <v>0</v>
      </c>
      <c r="AT72" s="69">
        <f>Z72+AP72</f>
        <v>0</v>
      </c>
      <c r="AU72" s="86">
        <f>AC72+AS72</f>
        <v>0</v>
      </c>
      <c r="AV72" s="116"/>
      <c r="AW72" s="84"/>
      <c r="AX72" s="84">
        <f t="shared" si="33"/>
        <v>0</v>
      </c>
      <c r="AY72" s="84">
        <f t="shared" si="38"/>
        <v>0</v>
      </c>
    </row>
    <row r="73" spans="1:51" ht="16.149999999999999" customHeight="1" x14ac:dyDescent="0.2">
      <c r="A73" s="54">
        <v>67</v>
      </c>
      <c r="B73" s="55" t="s">
        <v>3</v>
      </c>
      <c r="C73" s="271">
        <f>[2]Base!V73</f>
        <v>0</v>
      </c>
      <c r="D73" s="56">
        <f>'Source Data'!H73</f>
        <v>4781.434296552653</v>
      </c>
      <c r="E73" s="74">
        <f>C73*D73</f>
        <v>0</v>
      </c>
      <c r="F73" s="290"/>
      <c r="G73" s="56">
        <f>'Source Data'!I73</f>
        <v>636.87839950514967</v>
      </c>
      <c r="H73" s="74">
        <f>F73*G73</f>
        <v>0</v>
      </c>
      <c r="I73" s="290"/>
      <c r="J73" s="56">
        <f>'Source Data'!J73</f>
        <v>173.6941089559499</v>
      </c>
      <c r="K73" s="74">
        <f>I73*J73</f>
        <v>0</v>
      </c>
      <c r="L73" s="290"/>
      <c r="M73" s="56">
        <f>'Source Data'!K73</f>
        <v>4342.3527238987472</v>
      </c>
      <c r="N73" s="74">
        <f>L73*M73</f>
        <v>0</v>
      </c>
      <c r="O73" s="290"/>
      <c r="P73" s="56">
        <f>'Source Data'!L73</f>
        <v>1736.9410895594988</v>
      </c>
      <c r="Q73" s="74">
        <f>O73*P73</f>
        <v>0</v>
      </c>
      <c r="R73" s="93">
        <v>0</v>
      </c>
      <c r="S73" s="56"/>
      <c r="T73" s="56"/>
      <c r="U73" s="57">
        <f t="shared" si="35"/>
        <v>0</v>
      </c>
      <c r="V73" s="93">
        <f>U73+R73</f>
        <v>0</v>
      </c>
      <c r="W73" s="74">
        <f>ROUND(V73*-0.25%,0)</f>
        <v>0</v>
      </c>
      <c r="X73" s="93">
        <f>SUM(V73:W73)</f>
        <v>0</v>
      </c>
      <c r="Y73" s="56"/>
      <c r="Z73" s="93">
        <f>ROUND(SUM(X73:Y73),0)</f>
        <v>0</v>
      </c>
      <c r="AA73" s="56"/>
      <c r="AB73" s="56">
        <f>Z73-AA73</f>
        <v>0</v>
      </c>
      <c r="AC73" s="93">
        <f>ROUND(AB73/$AC$88,0)</f>
        <v>0</v>
      </c>
      <c r="AD73" s="97">
        <f t="shared" si="29"/>
        <v>0</v>
      </c>
      <c r="AE73" s="75">
        <f>'Source Data'!N73</f>
        <v>5608</v>
      </c>
      <c r="AF73" s="90">
        <f>C73*AE73</f>
        <v>0</v>
      </c>
      <c r="AG73" s="271"/>
      <c r="AH73" s="75">
        <f>AG73*AE73</f>
        <v>0</v>
      </c>
      <c r="AI73" s="271"/>
      <c r="AJ73" s="77">
        <f t="shared" si="36"/>
        <v>0</v>
      </c>
      <c r="AK73" s="76">
        <f t="shared" si="37"/>
        <v>0</v>
      </c>
      <c r="AL73" s="90">
        <f>AK73+AF73</f>
        <v>0</v>
      </c>
      <c r="AM73" s="79">
        <f>ROUND(-0.25%*AL73,0)</f>
        <v>0</v>
      </c>
      <c r="AN73" s="90">
        <f>SUM(AL73:AM73)</f>
        <v>0</v>
      </c>
      <c r="AO73" s="56"/>
      <c r="AP73" s="90">
        <f>ROUND(SUM(AN73:AO73),0)</f>
        <v>0</v>
      </c>
      <c r="AQ73" s="77"/>
      <c r="AR73" s="77">
        <f>AP73-AQ73</f>
        <v>0</v>
      </c>
      <c r="AS73" s="90">
        <f>ROUND(AR73/$AS$88,0)</f>
        <v>0</v>
      </c>
      <c r="AT73" s="78">
        <f>Z73+AP73</f>
        <v>0</v>
      </c>
      <c r="AU73" s="87">
        <f>AC73+AS73</f>
        <v>0</v>
      </c>
      <c r="AV73" s="116"/>
      <c r="AW73" s="84"/>
      <c r="AX73" s="84">
        <f t="shared" si="33"/>
        <v>0</v>
      </c>
      <c r="AY73" s="84">
        <f t="shared" si="38"/>
        <v>0</v>
      </c>
    </row>
    <row r="74" spans="1:51" ht="16.149999999999999" customHeight="1" x14ac:dyDescent="0.2">
      <c r="A74" s="54">
        <v>68</v>
      </c>
      <c r="B74" s="55" t="s">
        <v>2</v>
      </c>
      <c r="C74" s="271">
        <f>[2]Base!V74</f>
        <v>0</v>
      </c>
      <c r="D74" s="56">
        <f>'Source Data'!H74</f>
        <v>5487.462001896216</v>
      </c>
      <c r="E74" s="74">
        <f>C74*D74</f>
        <v>0</v>
      </c>
      <c r="F74" s="290"/>
      <c r="G74" s="56">
        <f>'Source Data'!I74</f>
        <v>713.42471435529035</v>
      </c>
      <c r="H74" s="74">
        <f>F74*G74</f>
        <v>0</v>
      </c>
      <c r="I74" s="290"/>
      <c r="J74" s="56">
        <f>'Source Data'!J74</f>
        <v>194.5703766423519</v>
      </c>
      <c r="K74" s="74">
        <f>I74*J74</f>
        <v>0</v>
      </c>
      <c r="L74" s="290"/>
      <c r="M74" s="56">
        <f>'Source Data'!K74</f>
        <v>4864.2594160587978</v>
      </c>
      <c r="N74" s="74">
        <f>L74*M74</f>
        <v>0</v>
      </c>
      <c r="O74" s="290"/>
      <c r="P74" s="56">
        <f>'Source Data'!L74</f>
        <v>1945.703766423519</v>
      </c>
      <c r="Q74" s="74">
        <f>O74*P74</f>
        <v>0</v>
      </c>
      <c r="R74" s="93">
        <v>0</v>
      </c>
      <c r="S74" s="56"/>
      <c r="T74" s="56"/>
      <c r="U74" s="57">
        <f t="shared" si="35"/>
        <v>0</v>
      </c>
      <c r="V74" s="93">
        <f>U74+R74</f>
        <v>0</v>
      </c>
      <c r="W74" s="74">
        <f>ROUND(V74*-0.25%,0)</f>
        <v>0</v>
      </c>
      <c r="X74" s="93">
        <f>SUM(V74:W74)</f>
        <v>0</v>
      </c>
      <c r="Y74" s="56"/>
      <c r="Z74" s="93">
        <f>ROUND(SUM(X74:Y74),0)</f>
        <v>0</v>
      </c>
      <c r="AA74" s="56"/>
      <c r="AB74" s="56">
        <f>Z74-AA74</f>
        <v>0</v>
      </c>
      <c r="AC74" s="93">
        <f>ROUND(AB74/$AC$88,0)</f>
        <v>0</v>
      </c>
      <c r="AD74" s="97">
        <f t="shared" si="29"/>
        <v>0</v>
      </c>
      <c r="AE74" s="75">
        <f>'Source Data'!N74</f>
        <v>2793</v>
      </c>
      <c r="AF74" s="90">
        <f>C74*AE74</f>
        <v>0</v>
      </c>
      <c r="AG74" s="271"/>
      <c r="AH74" s="75">
        <f>AG74*AE74</f>
        <v>0</v>
      </c>
      <c r="AI74" s="271"/>
      <c r="AJ74" s="77">
        <f t="shared" si="36"/>
        <v>0</v>
      </c>
      <c r="AK74" s="76">
        <f t="shared" si="37"/>
        <v>0</v>
      </c>
      <c r="AL74" s="90">
        <f>AK74+AF74</f>
        <v>0</v>
      </c>
      <c r="AM74" s="79">
        <f>ROUND(-0.25%*AL74,0)</f>
        <v>0</v>
      </c>
      <c r="AN74" s="90">
        <f>SUM(AL74:AM74)</f>
        <v>0</v>
      </c>
      <c r="AO74" s="56"/>
      <c r="AP74" s="90">
        <f>ROUND(SUM(AN74:AO74),0)</f>
        <v>0</v>
      </c>
      <c r="AQ74" s="77"/>
      <c r="AR74" s="77">
        <f>AP74-AQ74</f>
        <v>0</v>
      </c>
      <c r="AS74" s="90">
        <f>ROUND(AR74/$AS$88,0)</f>
        <v>0</v>
      </c>
      <c r="AT74" s="78">
        <f>Z74+AP74</f>
        <v>0</v>
      </c>
      <c r="AU74" s="87">
        <f>AC74+AS74</f>
        <v>0</v>
      </c>
      <c r="AV74" s="116"/>
      <c r="AW74" s="84"/>
      <c r="AX74" s="84">
        <f t="shared" si="33"/>
        <v>0</v>
      </c>
      <c r="AY74" s="84">
        <f t="shared" si="38"/>
        <v>0</v>
      </c>
    </row>
    <row r="75" spans="1:51" ht="16.149999999999999" customHeight="1" x14ac:dyDescent="0.2">
      <c r="A75" s="54">
        <v>69</v>
      </c>
      <c r="B75" s="55" t="s">
        <v>75</v>
      </c>
      <c r="C75" s="271">
        <f>[2]Base!V75</f>
        <v>0</v>
      </c>
      <c r="D75" s="56">
        <f>'Source Data'!H75</f>
        <v>5291.1260189471159</v>
      </c>
      <c r="E75" s="74">
        <f>C75*D75</f>
        <v>0</v>
      </c>
      <c r="F75" s="290"/>
      <c r="G75" s="56">
        <f>'Source Data'!I75</f>
        <v>701.91738105393551</v>
      </c>
      <c r="H75" s="74">
        <f>F75*G75</f>
        <v>0</v>
      </c>
      <c r="I75" s="290"/>
      <c r="J75" s="56">
        <f>'Source Data'!J75</f>
        <v>191.43201301470964</v>
      </c>
      <c r="K75" s="74">
        <f>I75*J75</f>
        <v>0</v>
      </c>
      <c r="L75" s="290"/>
      <c r="M75" s="56">
        <f>'Source Data'!K75</f>
        <v>4785.8003253677416</v>
      </c>
      <c r="N75" s="74">
        <f>L75*M75</f>
        <v>0</v>
      </c>
      <c r="O75" s="290"/>
      <c r="P75" s="56">
        <f>'Source Data'!L75</f>
        <v>1914.3201301470965</v>
      </c>
      <c r="Q75" s="74">
        <f>O75*P75</f>
        <v>0</v>
      </c>
      <c r="R75" s="93">
        <v>0</v>
      </c>
      <c r="S75" s="56"/>
      <c r="T75" s="56"/>
      <c r="U75" s="57">
        <f t="shared" si="35"/>
        <v>0</v>
      </c>
      <c r="V75" s="93">
        <f>U75+R75</f>
        <v>0</v>
      </c>
      <c r="W75" s="74">
        <f>ROUND(V75*-0.25%,0)</f>
        <v>0</v>
      </c>
      <c r="X75" s="93">
        <f>SUM(V75:W75)</f>
        <v>0</v>
      </c>
      <c r="Y75" s="56"/>
      <c r="Z75" s="93">
        <f>ROUND(SUM(X75:Y75),0)</f>
        <v>0</v>
      </c>
      <c r="AA75" s="56"/>
      <c r="AB75" s="56">
        <f>Z75-AA75</f>
        <v>0</v>
      </c>
      <c r="AC75" s="93">
        <f>ROUND(AB75/$AC$88,0)</f>
        <v>0</v>
      </c>
      <c r="AD75" s="97">
        <f t="shared" si="29"/>
        <v>0</v>
      </c>
      <c r="AE75" s="75">
        <f>'Source Data'!N75</f>
        <v>3798</v>
      </c>
      <c r="AF75" s="90">
        <f>C75*AE75</f>
        <v>0</v>
      </c>
      <c r="AG75" s="271"/>
      <c r="AH75" s="75">
        <f>AG75*AE75</f>
        <v>0</v>
      </c>
      <c r="AI75" s="271"/>
      <c r="AJ75" s="77">
        <f t="shared" si="36"/>
        <v>0</v>
      </c>
      <c r="AK75" s="76">
        <f t="shared" si="37"/>
        <v>0</v>
      </c>
      <c r="AL75" s="90">
        <f>AK75+AF75</f>
        <v>0</v>
      </c>
      <c r="AM75" s="79">
        <f>ROUND(-0.25%*AL75,0)</f>
        <v>0</v>
      </c>
      <c r="AN75" s="90">
        <f>SUM(AL75:AM75)</f>
        <v>0</v>
      </c>
      <c r="AO75" s="56"/>
      <c r="AP75" s="90">
        <f>ROUND(SUM(AN75:AO75),0)</f>
        <v>0</v>
      </c>
      <c r="AQ75" s="77"/>
      <c r="AR75" s="77">
        <f>AP75-AQ75</f>
        <v>0</v>
      </c>
      <c r="AS75" s="90">
        <f>ROUND(AR75/$AS$88,0)</f>
        <v>0</v>
      </c>
      <c r="AT75" s="78">
        <f>Z75+AP75</f>
        <v>0</v>
      </c>
      <c r="AU75" s="87">
        <f>AC75+AS75</f>
        <v>0</v>
      </c>
      <c r="AV75" s="116"/>
      <c r="AW75" s="83"/>
      <c r="AX75" s="83">
        <f t="shared" si="33"/>
        <v>0</v>
      </c>
      <c r="AY75" s="83">
        <f t="shared" si="38"/>
        <v>0</v>
      </c>
    </row>
    <row r="76" spans="1:51" s="123" customFormat="1" ht="16.149999999999999" customHeight="1" thickBot="1" x14ac:dyDescent="0.25">
      <c r="A76" s="1402" t="s">
        <v>460</v>
      </c>
      <c r="B76" s="1408"/>
      <c r="C76" s="292">
        <f>SUM(C7:C75)</f>
        <v>70</v>
      </c>
      <c r="D76" s="252"/>
      <c r="E76" s="282">
        <f>SUM(E7:E75)</f>
        <v>223849.94005357556</v>
      </c>
      <c r="F76" s="292">
        <v>67</v>
      </c>
      <c r="G76" s="252"/>
      <c r="H76" s="282">
        <v>27134.8395092596</v>
      </c>
      <c r="I76" s="292">
        <v>0</v>
      </c>
      <c r="J76" s="252"/>
      <c r="K76" s="282">
        <v>0</v>
      </c>
      <c r="L76" s="292">
        <v>6</v>
      </c>
      <c r="M76" s="252"/>
      <c r="N76" s="282">
        <v>16568.083825192425</v>
      </c>
      <c r="O76" s="292">
        <v>0</v>
      </c>
      <c r="P76" s="252"/>
      <c r="Q76" s="282">
        <v>0</v>
      </c>
      <c r="R76" s="293">
        <f t="shared" ref="R76:AU76" si="39">SUM(R7:R75)</f>
        <v>267553</v>
      </c>
      <c r="S76" s="252">
        <f t="shared" si="39"/>
        <v>0</v>
      </c>
      <c r="T76" s="252">
        <f t="shared" si="39"/>
        <v>0</v>
      </c>
      <c r="U76" s="294">
        <f t="shared" si="39"/>
        <v>0</v>
      </c>
      <c r="V76" s="293">
        <f t="shared" si="39"/>
        <v>267553</v>
      </c>
      <c r="W76" s="282">
        <f t="shared" si="39"/>
        <v>-669</v>
      </c>
      <c r="X76" s="293">
        <f t="shared" si="39"/>
        <v>266884</v>
      </c>
      <c r="Y76" s="282">
        <f t="shared" si="39"/>
        <v>0</v>
      </c>
      <c r="Z76" s="293">
        <f t="shared" si="39"/>
        <v>266884</v>
      </c>
      <c r="AA76" s="252">
        <f t="shared" si="39"/>
        <v>0</v>
      </c>
      <c r="AB76" s="252">
        <f t="shared" si="39"/>
        <v>266884</v>
      </c>
      <c r="AC76" s="293">
        <f t="shared" si="39"/>
        <v>22240</v>
      </c>
      <c r="AD76" s="249">
        <f t="shared" si="39"/>
        <v>266884</v>
      </c>
      <c r="AE76" s="295">
        <f>'Source Data'!N76</f>
        <v>5169</v>
      </c>
      <c r="AF76" s="296">
        <f t="shared" si="39"/>
        <v>536690</v>
      </c>
      <c r="AG76" s="292">
        <f t="shared" si="39"/>
        <v>0</v>
      </c>
      <c r="AH76" s="295">
        <f t="shared" si="39"/>
        <v>0</v>
      </c>
      <c r="AI76" s="292">
        <f t="shared" si="39"/>
        <v>0</v>
      </c>
      <c r="AJ76" s="297">
        <f t="shared" si="39"/>
        <v>0</v>
      </c>
      <c r="AK76" s="298">
        <f t="shared" si="39"/>
        <v>0</v>
      </c>
      <c r="AL76" s="296">
        <f t="shared" si="39"/>
        <v>536690</v>
      </c>
      <c r="AM76" s="299">
        <f t="shared" si="39"/>
        <v>-1342</v>
      </c>
      <c r="AN76" s="296">
        <f t="shared" si="39"/>
        <v>535348</v>
      </c>
      <c r="AO76" s="282">
        <f t="shared" ref="AO76" si="40">SUM(AO7:AO75)</f>
        <v>0</v>
      </c>
      <c r="AP76" s="296">
        <f t="shared" si="39"/>
        <v>535348</v>
      </c>
      <c r="AQ76" s="297">
        <f t="shared" si="39"/>
        <v>0</v>
      </c>
      <c r="AR76" s="297">
        <f t="shared" si="39"/>
        <v>535348</v>
      </c>
      <c r="AS76" s="296">
        <f t="shared" si="39"/>
        <v>44612</v>
      </c>
      <c r="AT76" s="300">
        <f t="shared" si="39"/>
        <v>802232</v>
      </c>
      <c r="AU76" s="300">
        <f t="shared" si="39"/>
        <v>66852</v>
      </c>
      <c r="AV76" s="274"/>
      <c r="AW76" s="282">
        <f>SUM(AW7:AW75)</f>
        <v>0</v>
      </c>
      <c r="AX76" s="282">
        <f>SUM(AX7:AX75)</f>
        <v>1342</v>
      </c>
      <c r="AY76" s="282">
        <f>SUM(AY7:AY75)</f>
        <v>1342</v>
      </c>
    </row>
    <row r="77" spans="1:51" s="123" customFormat="1" ht="16.149999999999999" customHeight="1" thickTop="1" x14ac:dyDescent="0.2">
      <c r="A77" s="1409" t="s">
        <v>410</v>
      </c>
      <c r="B77" s="1410"/>
      <c r="C77" s="301"/>
      <c r="D77" s="279"/>
      <c r="E77" s="279"/>
      <c r="F77" s="301"/>
      <c r="G77" s="279"/>
      <c r="H77" s="279"/>
      <c r="I77" s="301"/>
      <c r="J77" s="279"/>
      <c r="K77" s="279"/>
      <c r="L77" s="301"/>
      <c r="M77" s="279"/>
      <c r="N77" s="279"/>
      <c r="O77" s="301"/>
      <c r="P77" s="279"/>
      <c r="Q77" s="279"/>
      <c r="R77" s="279"/>
      <c r="S77" s="279"/>
      <c r="T77" s="279"/>
      <c r="U77" s="279"/>
      <c r="V77" s="279"/>
      <c r="W77" s="279"/>
      <c r="X77" s="279"/>
      <c r="Y77" s="279"/>
      <c r="Z77" s="279"/>
      <c r="AA77" s="279"/>
      <c r="AB77" s="279"/>
      <c r="AC77" s="279"/>
      <c r="AD77" s="279"/>
      <c r="AE77" s="302"/>
      <c r="AF77" s="279"/>
      <c r="AG77" s="301"/>
      <c r="AH77" s="302"/>
      <c r="AI77" s="301"/>
      <c r="AJ77" s="279"/>
      <c r="AK77" s="279"/>
      <c r="AL77" s="279"/>
      <c r="AM77" s="279"/>
      <c r="AN77" s="279"/>
      <c r="AO77" s="279"/>
      <c r="AP77" s="279"/>
      <c r="AQ77" s="279"/>
      <c r="AR77" s="279"/>
      <c r="AS77" s="279"/>
      <c r="AT77" s="279"/>
      <c r="AU77" s="279"/>
      <c r="AV77" s="274"/>
      <c r="AW77" s="245"/>
      <c r="AX77" s="245"/>
      <c r="AY77" s="245"/>
    </row>
    <row r="78" spans="1:51" s="123" customFormat="1" ht="16.149999999999999" customHeight="1" x14ac:dyDescent="0.2">
      <c r="A78" s="1406" t="s">
        <v>411</v>
      </c>
      <c r="B78" s="1407"/>
      <c r="C78" s="170"/>
      <c r="D78" s="168"/>
      <c r="E78" s="168"/>
      <c r="F78" s="170"/>
      <c r="G78" s="168"/>
      <c r="H78" s="168"/>
      <c r="I78" s="170"/>
      <c r="J78" s="168"/>
      <c r="K78" s="168"/>
      <c r="L78" s="170"/>
      <c r="M78" s="168"/>
      <c r="N78" s="168"/>
      <c r="O78" s="170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97">
        <f>VLOOKUP($A$88,'4_Level 4'!$A$78:$R$214,5,FALSE)</f>
        <v>0</v>
      </c>
      <c r="AA78" s="173"/>
      <c r="AB78" s="168">
        <f>Z78-AA78</f>
        <v>0</v>
      </c>
      <c r="AC78" s="97">
        <f>ROUND(AB78/$AC$88,0)</f>
        <v>0</v>
      </c>
      <c r="AD78" s="97">
        <f>VLOOKUP($A$88,'4_Level 4'!$A$78:$R$214,5,FALSE)</f>
        <v>0</v>
      </c>
      <c r="AE78" s="168"/>
      <c r="AF78" s="168"/>
      <c r="AG78" s="170"/>
      <c r="AH78" s="168"/>
      <c r="AI78" s="170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75">
        <f t="shared" ref="AT78:AT83" si="41">Z78+AP78</f>
        <v>0</v>
      </c>
      <c r="AU78" s="175">
        <f>AC78+AS78</f>
        <v>0</v>
      </c>
      <c r="AV78" s="274"/>
      <c r="AW78" s="274"/>
      <c r="AX78" s="274"/>
      <c r="AY78" s="274"/>
    </row>
    <row r="79" spans="1:51" s="123" customFormat="1" ht="16.149999999999999" customHeight="1" x14ac:dyDescent="0.2">
      <c r="A79" s="1404" t="s">
        <v>430</v>
      </c>
      <c r="B79" s="1405"/>
      <c r="C79" s="170"/>
      <c r="D79" s="168"/>
      <c r="E79" s="168"/>
      <c r="F79" s="170"/>
      <c r="G79" s="168"/>
      <c r="H79" s="168"/>
      <c r="I79" s="170"/>
      <c r="J79" s="168"/>
      <c r="K79" s="168"/>
      <c r="L79" s="170"/>
      <c r="M79" s="168"/>
      <c r="N79" s="168"/>
      <c r="O79" s="170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72"/>
      <c r="AA79" s="173"/>
      <c r="AB79" s="168"/>
      <c r="AC79" s="172"/>
      <c r="AD79" s="97">
        <f>VLOOKUP($A$88,'4_Level 4'!$A$78:$R$214,10,FALSE)</f>
        <v>0</v>
      </c>
      <c r="AE79" s="168"/>
      <c r="AF79" s="168"/>
      <c r="AG79" s="170"/>
      <c r="AH79" s="168"/>
      <c r="AI79" s="170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75">
        <f t="shared" si="41"/>
        <v>0</v>
      </c>
      <c r="AU79" s="168"/>
      <c r="AV79" s="274"/>
      <c r="AW79" s="274"/>
      <c r="AX79" s="274"/>
      <c r="AY79" s="274"/>
    </row>
    <row r="80" spans="1:51" ht="16.149999999999999" customHeight="1" x14ac:dyDescent="0.2">
      <c r="A80" s="1417" t="s">
        <v>1544</v>
      </c>
      <c r="B80" s="1418"/>
      <c r="C80" s="170"/>
      <c r="D80" s="168"/>
      <c r="E80" s="168"/>
      <c r="F80" s="170"/>
      <c r="G80" s="168"/>
      <c r="H80" s="168"/>
      <c r="I80" s="170"/>
      <c r="J80" s="168"/>
      <c r="K80" s="168"/>
      <c r="L80" s="170"/>
      <c r="M80" s="168"/>
      <c r="N80" s="168"/>
      <c r="O80" s="170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97">
        <f>VLOOKUP($A$88,'4_Level 4'!$A$78:$R$214,12,FALSE)</f>
        <v>0</v>
      </c>
      <c r="AA80" s="173"/>
      <c r="AB80" s="168">
        <f>Z80-AA80</f>
        <v>0</v>
      </c>
      <c r="AC80" s="97">
        <f>ROUND(AB80/$AC$88,0)</f>
        <v>0</v>
      </c>
      <c r="AD80" s="97">
        <f>VLOOKUP($A$88,'4_Level 4'!$A$78:$R$214,12,FALSE)</f>
        <v>0</v>
      </c>
      <c r="AE80" s="168"/>
      <c r="AF80" s="168"/>
      <c r="AG80" s="170"/>
      <c r="AH80" s="168"/>
      <c r="AI80" s="170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75">
        <f t="shared" si="41"/>
        <v>0</v>
      </c>
      <c r="AU80" s="168"/>
      <c r="AV80" s="116"/>
      <c r="AW80" s="116"/>
      <c r="AX80" s="116"/>
      <c r="AY80" s="116"/>
    </row>
    <row r="81" spans="1:51" s="123" customFormat="1" ht="16.149999999999999" customHeight="1" x14ac:dyDescent="0.2">
      <c r="A81" s="1417" t="s">
        <v>429</v>
      </c>
      <c r="B81" s="1418"/>
      <c r="C81" s="170"/>
      <c r="D81" s="168"/>
      <c r="E81" s="168"/>
      <c r="F81" s="170"/>
      <c r="G81" s="168"/>
      <c r="H81" s="168"/>
      <c r="I81" s="170"/>
      <c r="J81" s="168"/>
      <c r="K81" s="168"/>
      <c r="L81" s="170"/>
      <c r="M81" s="168"/>
      <c r="N81" s="168"/>
      <c r="O81" s="170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72"/>
      <c r="AA81" s="173"/>
      <c r="AB81" s="168"/>
      <c r="AC81" s="172"/>
      <c r="AD81" s="97">
        <f>VLOOKUP($A$88,'4_Level 4'!$A$78:$R$214,13,FALSE)</f>
        <v>0</v>
      </c>
      <c r="AE81" s="168"/>
      <c r="AF81" s="168"/>
      <c r="AG81" s="170"/>
      <c r="AH81" s="168"/>
      <c r="AI81" s="170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75">
        <f t="shared" si="41"/>
        <v>0</v>
      </c>
      <c r="AU81" s="168"/>
      <c r="AV81" s="274"/>
      <c r="AW81" s="274"/>
      <c r="AX81" s="274"/>
      <c r="AY81" s="274"/>
    </row>
    <row r="82" spans="1:51" s="123" customFormat="1" ht="16.149999999999999" customHeight="1" x14ac:dyDescent="0.2">
      <c r="A82" s="1415" t="s">
        <v>254</v>
      </c>
      <c r="B82" s="1416"/>
      <c r="C82" s="171"/>
      <c r="D82" s="169"/>
      <c r="E82" s="169"/>
      <c r="F82" s="171"/>
      <c r="G82" s="169"/>
      <c r="H82" s="169"/>
      <c r="I82" s="171"/>
      <c r="J82" s="169"/>
      <c r="K82" s="169"/>
      <c r="L82" s="171"/>
      <c r="M82" s="169"/>
      <c r="N82" s="169"/>
      <c r="O82" s="171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95">
        <f>VLOOKUP($A$88,'4_Level 4'!$A$78:$R$214,17,FALSE)</f>
        <v>0</v>
      </c>
      <c r="AA82" s="53"/>
      <c r="AB82" s="169">
        <f>Z82-AA82</f>
        <v>0</v>
      </c>
      <c r="AC82" s="95">
        <f>ROUND(AB82/$AC$88,0)</f>
        <v>0</v>
      </c>
      <c r="AD82" s="95">
        <f>VLOOKUP($A$88,'4_Level 4'!$A$78:$R$214,17,FALSE)</f>
        <v>0</v>
      </c>
      <c r="AE82" s="169"/>
      <c r="AF82" s="169"/>
      <c r="AG82" s="171"/>
      <c r="AH82" s="169"/>
      <c r="AI82" s="171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76">
        <f t="shared" si="41"/>
        <v>0</v>
      </c>
      <c r="AU82" s="176">
        <f>AC82+AS82</f>
        <v>0</v>
      </c>
      <c r="AV82" s="274"/>
      <c r="AW82" s="274"/>
      <c r="AX82" s="274"/>
      <c r="AY82" s="274"/>
    </row>
    <row r="83" spans="1:51" s="123" customFormat="1" ht="16.149999999999999" customHeight="1" x14ac:dyDescent="0.2">
      <c r="A83" s="1415" t="s">
        <v>1440</v>
      </c>
      <c r="B83" s="1416"/>
      <c r="C83" s="1047"/>
      <c r="D83" s="1048"/>
      <c r="E83" s="1048"/>
      <c r="F83" s="1047"/>
      <c r="G83" s="1048"/>
      <c r="H83" s="1048"/>
      <c r="I83" s="1047"/>
      <c r="J83" s="1048"/>
      <c r="K83" s="1048"/>
      <c r="L83" s="1047"/>
      <c r="M83" s="1048"/>
      <c r="N83" s="1048"/>
      <c r="O83" s="1047"/>
      <c r="P83" s="1048"/>
      <c r="Q83" s="1048"/>
      <c r="R83" s="1048"/>
      <c r="S83" s="1048"/>
      <c r="T83" s="1048"/>
      <c r="U83" s="1048"/>
      <c r="V83" s="1048"/>
      <c r="W83" s="1048"/>
      <c r="X83" s="1048"/>
      <c r="Y83" s="1048">
        <f>VLOOKUP($A88,[1]Summary!$A$87:$K$122,11,FALSE)</f>
        <v>0</v>
      </c>
      <c r="Z83" s="1049">
        <f>VLOOKUP(A88,[1]Summary!$A$87:$K$122,11,FALSE)</f>
        <v>0</v>
      </c>
      <c r="AA83" s="1050"/>
      <c r="AB83" s="1048">
        <f>Z83-AA83</f>
        <v>0</v>
      </c>
      <c r="AC83" s="1049">
        <f>ROUND(AB83/$AC$88,0)</f>
        <v>0</v>
      </c>
      <c r="AD83" s="1049">
        <f>VLOOKUP($A88,[1]Summary!$A$87:$K$122,11,FALSE)</f>
        <v>0</v>
      </c>
      <c r="AE83" s="1048"/>
      <c r="AF83" s="1048"/>
      <c r="AG83" s="1047"/>
      <c r="AH83" s="1048"/>
      <c r="AI83" s="1047"/>
      <c r="AJ83" s="1048"/>
      <c r="AK83" s="1048"/>
      <c r="AL83" s="1048"/>
      <c r="AM83" s="1048"/>
      <c r="AN83" s="1048"/>
      <c r="AO83" s="1048"/>
      <c r="AP83" s="1048"/>
      <c r="AQ83" s="1048"/>
      <c r="AR83" s="1048"/>
      <c r="AS83" s="1048"/>
      <c r="AT83" s="1051">
        <f t="shared" si="41"/>
        <v>0</v>
      </c>
      <c r="AU83" s="1051">
        <f>AC83+AS83</f>
        <v>0</v>
      </c>
      <c r="AV83" s="274"/>
      <c r="AW83" s="274"/>
      <c r="AX83" s="274"/>
      <c r="AY83" s="274"/>
    </row>
    <row r="84" spans="1:51" s="123" customFormat="1" ht="16.149999999999999" customHeight="1" thickBot="1" x14ac:dyDescent="0.25">
      <c r="A84" s="1402" t="s">
        <v>461</v>
      </c>
      <c r="B84" s="1403"/>
      <c r="C84" s="248">
        <f>SUM(C76:C83)</f>
        <v>70</v>
      </c>
      <c r="D84" s="247"/>
      <c r="E84" s="273">
        <f t="shared" ref="E84" si="42">SUM(E76:E83)</f>
        <v>223849.94005357556</v>
      </c>
      <c r="F84" s="248">
        <v>67</v>
      </c>
      <c r="G84" s="247"/>
      <c r="H84" s="273">
        <v>27134.8395092596</v>
      </c>
      <c r="I84" s="248">
        <v>0</v>
      </c>
      <c r="J84" s="247"/>
      <c r="K84" s="273">
        <v>0</v>
      </c>
      <c r="L84" s="248">
        <v>6</v>
      </c>
      <c r="M84" s="247"/>
      <c r="N84" s="273">
        <v>16568.083825192425</v>
      </c>
      <c r="O84" s="248">
        <v>0</v>
      </c>
      <c r="P84" s="247"/>
      <c r="Q84" s="273">
        <v>0</v>
      </c>
      <c r="R84" s="247">
        <f t="shared" ref="R84:AD84" si="43">SUM(R76:R83)</f>
        <v>267553</v>
      </c>
      <c r="S84" s="247">
        <f t="shared" si="43"/>
        <v>0</v>
      </c>
      <c r="T84" s="247">
        <f t="shared" si="43"/>
        <v>0</v>
      </c>
      <c r="U84" s="247">
        <f t="shared" si="43"/>
        <v>0</v>
      </c>
      <c r="V84" s="247">
        <f t="shared" si="43"/>
        <v>267553</v>
      </c>
      <c r="W84" s="247">
        <f t="shared" si="43"/>
        <v>-669</v>
      </c>
      <c r="X84" s="247">
        <f t="shared" si="43"/>
        <v>266884</v>
      </c>
      <c r="Y84" s="273">
        <f t="shared" si="43"/>
        <v>0</v>
      </c>
      <c r="Z84" s="249">
        <f t="shared" si="43"/>
        <v>266884</v>
      </c>
      <c r="AA84" s="247">
        <f t="shared" si="43"/>
        <v>0</v>
      </c>
      <c r="AB84" s="247">
        <f t="shared" si="43"/>
        <v>266884</v>
      </c>
      <c r="AC84" s="249">
        <f t="shared" si="43"/>
        <v>22240</v>
      </c>
      <c r="AD84" s="249">
        <f t="shared" si="43"/>
        <v>266884</v>
      </c>
      <c r="AE84" s="174"/>
      <c r="AF84" s="247">
        <f t="shared" ref="AF84:AU84" si="44">SUM(AF76:AF83)</f>
        <v>536690</v>
      </c>
      <c r="AG84" s="248">
        <f t="shared" si="44"/>
        <v>0</v>
      </c>
      <c r="AH84" s="174">
        <f t="shared" si="44"/>
        <v>0</v>
      </c>
      <c r="AI84" s="248">
        <f t="shared" si="44"/>
        <v>0</v>
      </c>
      <c r="AJ84" s="247">
        <f t="shared" si="44"/>
        <v>0</v>
      </c>
      <c r="AK84" s="247">
        <f t="shared" si="44"/>
        <v>0</v>
      </c>
      <c r="AL84" s="247">
        <f t="shared" si="44"/>
        <v>536690</v>
      </c>
      <c r="AM84" s="247">
        <f t="shared" si="44"/>
        <v>-1342</v>
      </c>
      <c r="AN84" s="247">
        <f t="shared" si="44"/>
        <v>535348</v>
      </c>
      <c r="AO84" s="247">
        <f t="shared" si="44"/>
        <v>0</v>
      </c>
      <c r="AP84" s="247">
        <f t="shared" si="44"/>
        <v>535348</v>
      </c>
      <c r="AQ84" s="247">
        <f t="shared" si="44"/>
        <v>0</v>
      </c>
      <c r="AR84" s="247">
        <f t="shared" si="44"/>
        <v>535348</v>
      </c>
      <c r="AS84" s="247">
        <f t="shared" si="44"/>
        <v>44612</v>
      </c>
      <c r="AT84" s="275">
        <f t="shared" si="44"/>
        <v>802232</v>
      </c>
      <c r="AU84" s="275">
        <f t="shared" si="44"/>
        <v>66852</v>
      </c>
      <c r="AV84" s="274"/>
      <c r="AW84" s="274"/>
      <c r="AX84" s="274"/>
      <c r="AY84" s="274"/>
    </row>
    <row r="85" spans="1:51" ht="16.149999999999999" customHeight="1" thickTop="1" x14ac:dyDescent="0.2"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6"/>
      <c r="R85" s="116">
        <v>380885</v>
      </c>
      <c r="S85" s="116"/>
      <c r="T85" s="116"/>
      <c r="U85" s="116"/>
      <c r="V85" s="116"/>
      <c r="W85" s="116"/>
      <c r="X85" s="274"/>
      <c r="Y85" s="116"/>
      <c r="Z85" s="116"/>
      <c r="AA85" s="116"/>
      <c r="AB85" s="116"/>
      <c r="AC85" s="116"/>
      <c r="AD85" s="116"/>
      <c r="AE85" s="116"/>
      <c r="AF85" s="116"/>
    </row>
    <row r="86" spans="1:51" ht="16.149999999999999" customHeight="1" x14ac:dyDescent="0.2">
      <c r="C86" s="108">
        <v>90</v>
      </c>
      <c r="D86" s="116"/>
      <c r="E86" s="116"/>
      <c r="F86" s="111">
        <v>0.98</v>
      </c>
      <c r="G86" s="116">
        <f>F86*$C$86</f>
        <v>88.2</v>
      </c>
      <c r="H86" s="838"/>
      <c r="I86" s="838"/>
      <c r="J86" s="838"/>
      <c r="K86" s="838"/>
      <c r="L86" s="840">
        <v>0.12</v>
      </c>
      <c r="M86" s="838">
        <f>L86*$C$86</f>
        <v>10.799999999999999</v>
      </c>
      <c r="N86" s="838"/>
      <c r="O86" s="838"/>
      <c r="P86" s="838"/>
      <c r="Q86" s="838"/>
      <c r="R86" s="116">
        <f>R85-R84</f>
        <v>113332</v>
      </c>
      <c r="S86" s="116"/>
      <c r="T86" s="116"/>
      <c r="U86" s="116"/>
      <c r="V86" s="116"/>
      <c r="W86" s="116"/>
      <c r="X86" s="274"/>
      <c r="Y86" s="116"/>
      <c r="Z86" s="116"/>
      <c r="AA86" s="116"/>
      <c r="AB86" s="116"/>
      <c r="AC86" s="116"/>
      <c r="AD86" s="116"/>
      <c r="AE86" s="116"/>
      <c r="AF86" s="116"/>
    </row>
    <row r="87" spans="1:51" ht="16.149999999999999" customHeight="1" x14ac:dyDescent="0.2">
      <c r="H87" s="113"/>
      <c r="I87" s="113"/>
      <c r="J87" s="1482"/>
      <c r="K87" s="839"/>
      <c r="L87" s="839"/>
      <c r="M87" s="1482"/>
      <c r="N87" s="839"/>
      <c r="O87" s="839"/>
      <c r="P87" s="1482"/>
      <c r="Q87" s="839"/>
    </row>
    <row r="88" spans="1:51" x14ac:dyDescent="0.2">
      <c r="A88" s="321" t="s">
        <v>664</v>
      </c>
      <c r="H88" s="113"/>
      <c r="I88" s="113"/>
      <c r="J88" s="1482"/>
      <c r="K88" s="839"/>
      <c r="L88" s="839"/>
      <c r="M88" s="1482"/>
      <c r="N88" s="839"/>
      <c r="O88" s="839"/>
      <c r="P88" s="1482"/>
      <c r="Q88" s="839"/>
      <c r="R88" s="770">
        <f>R84*0.14</f>
        <v>37457.420000000006</v>
      </c>
      <c r="AC88" s="108">
        <v>12</v>
      </c>
      <c r="AS88" s="108">
        <f>AC88</f>
        <v>12</v>
      </c>
    </row>
    <row r="89" spans="1:51" x14ac:dyDescent="0.2">
      <c r="H89" s="113"/>
      <c r="I89" s="113"/>
      <c r="J89" s="113"/>
      <c r="K89" s="113"/>
      <c r="L89" s="113"/>
      <c r="M89" s="113"/>
      <c r="N89" s="113"/>
      <c r="O89" s="113"/>
      <c r="P89" s="113"/>
      <c r="Q89" s="113"/>
    </row>
  </sheetData>
  <mergeCells count="48">
    <mergeCell ref="P87:P88"/>
    <mergeCell ref="A80:B80"/>
    <mergeCell ref="A81:B81"/>
    <mergeCell ref="A82:B82"/>
    <mergeCell ref="A84:B84"/>
    <mergeCell ref="J87:J88"/>
    <mergeCell ref="M87:M88"/>
    <mergeCell ref="A83:B83"/>
    <mergeCell ref="A76:B76"/>
    <mergeCell ref="A77:B77"/>
    <mergeCell ref="A78:B78"/>
    <mergeCell ref="AP2:AP3"/>
    <mergeCell ref="AQ2:AQ3"/>
    <mergeCell ref="AA2:AA3"/>
    <mergeCell ref="A1:B3"/>
    <mergeCell ref="R2:R3"/>
    <mergeCell ref="S2:U2"/>
    <mergeCell ref="AL1:AS1"/>
    <mergeCell ref="C1:K1"/>
    <mergeCell ref="L1:U1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X2:X3"/>
    <mergeCell ref="Y2:Y3"/>
    <mergeCell ref="Z2:Z3"/>
    <mergeCell ref="AT1:AT3"/>
    <mergeCell ref="AU1:AU3"/>
    <mergeCell ref="C2:C3"/>
    <mergeCell ref="D2:E2"/>
    <mergeCell ref="F2:H2"/>
    <mergeCell ref="I2:K2"/>
    <mergeCell ref="L2:N2"/>
    <mergeCell ref="O2:Q2"/>
    <mergeCell ref="V1:AD1"/>
    <mergeCell ref="AE1:AK1"/>
    <mergeCell ref="AR2:AR3"/>
    <mergeCell ref="AS2:AS3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July 2018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>
    <tabColor rgb="FF92D050"/>
  </sheetPr>
  <dimension ref="A1:AY89"/>
  <sheetViews>
    <sheetView view="pageBreakPreview" zoomScaleNormal="100" zoomScaleSheetLayoutView="100" workbookViewId="0">
      <pane xSplit="2" ySplit="6" topLeftCell="C7" activePane="bottomRight" state="frozen"/>
      <selection activeCell="E17" sqref="E17"/>
      <selection pane="topRight" activeCell="E17" sqref="E17"/>
      <selection pane="bottomLeft" activeCell="E17" sqref="E17"/>
      <selection pane="bottomRight" activeCell="E17" sqref="E17"/>
    </sheetView>
  </sheetViews>
  <sheetFormatPr defaultColWidth="8.85546875" defaultRowHeight="12.75" x14ac:dyDescent="0.2"/>
  <cols>
    <col min="1" max="1" width="5" style="108" customWidth="1"/>
    <col min="2" max="2" width="28.140625" style="108" customWidth="1"/>
    <col min="3" max="3" width="12.140625" style="108" bestFit="1" customWidth="1"/>
    <col min="4" max="4" width="13.85546875" style="108" customWidth="1"/>
    <col min="5" max="5" width="12.28515625" style="108" customWidth="1"/>
    <col min="6" max="6" width="11.28515625" style="108" customWidth="1"/>
    <col min="7" max="7" width="10.85546875" style="108" customWidth="1"/>
    <col min="8" max="9" width="11.28515625" style="108" customWidth="1"/>
    <col min="10" max="10" width="10.85546875" style="108" customWidth="1"/>
    <col min="11" max="12" width="11.28515625" style="108" customWidth="1"/>
    <col min="13" max="13" width="8.5703125" style="108" customWidth="1"/>
    <col min="14" max="15" width="11.28515625" style="108" customWidth="1"/>
    <col min="16" max="16" width="8.5703125" style="108" customWidth="1"/>
    <col min="17" max="17" width="11.28515625" style="108" customWidth="1"/>
    <col min="18" max="18" width="10.140625" style="108" bestFit="1" customWidth="1"/>
    <col min="19" max="21" width="13.85546875" style="108" customWidth="1"/>
    <col min="22" max="22" width="11.85546875" style="108" bestFit="1" customWidth="1"/>
    <col min="23" max="23" width="10.85546875" style="108" bestFit="1" customWidth="1"/>
    <col min="24" max="24" width="12.7109375" style="108" customWidth="1"/>
    <col min="25" max="25" width="14.7109375" style="108" customWidth="1"/>
    <col min="26" max="26" width="17.5703125" style="108" customWidth="1"/>
    <col min="27" max="28" width="11.28515625" style="108" customWidth="1"/>
    <col min="29" max="29" width="10.7109375" style="108" customWidth="1"/>
    <col min="30" max="30" width="16.42578125" style="108" customWidth="1"/>
    <col min="31" max="32" width="15.85546875" style="108" customWidth="1"/>
    <col min="33" max="37" width="15.7109375" style="108" customWidth="1"/>
    <col min="38" max="38" width="15.140625" style="108" customWidth="1"/>
    <col min="39" max="39" width="10.85546875" style="108" customWidth="1"/>
    <col min="40" max="40" width="15" style="108" customWidth="1"/>
    <col min="41" max="41" width="13.7109375" style="108" customWidth="1"/>
    <col min="42" max="42" width="16.28515625" style="108" customWidth="1"/>
    <col min="43" max="44" width="13.85546875" style="108" customWidth="1"/>
    <col min="45" max="45" width="15.5703125" style="108" customWidth="1"/>
    <col min="46" max="47" width="14.42578125" style="108" bestFit="1" customWidth="1"/>
    <col min="48" max="48" width="8.85546875" style="108"/>
    <col min="49" max="50" width="12.28515625" style="108" customWidth="1"/>
    <col min="51" max="51" width="10" style="108" bestFit="1" customWidth="1"/>
    <col min="52" max="16384" width="8.85546875" style="108"/>
  </cols>
  <sheetData>
    <row r="1" spans="1:51" ht="19.899999999999999" customHeight="1" x14ac:dyDescent="0.2">
      <c r="A1" s="1486" t="s">
        <v>669</v>
      </c>
      <c r="B1" s="1487"/>
      <c r="C1" s="1379" t="s">
        <v>315</v>
      </c>
      <c r="D1" s="1380"/>
      <c r="E1" s="1380"/>
      <c r="F1" s="1380"/>
      <c r="G1" s="1380"/>
      <c r="H1" s="1380"/>
      <c r="I1" s="1380"/>
      <c r="J1" s="1380"/>
      <c r="K1" s="1381"/>
      <c r="L1" s="1412" t="s">
        <v>315</v>
      </c>
      <c r="M1" s="1413"/>
      <c r="N1" s="1413"/>
      <c r="O1" s="1413"/>
      <c r="P1" s="1413"/>
      <c r="Q1" s="1413"/>
      <c r="R1" s="1413"/>
      <c r="S1" s="1413"/>
      <c r="T1" s="1413"/>
      <c r="U1" s="1414"/>
      <c r="V1" s="1379" t="s">
        <v>315</v>
      </c>
      <c r="W1" s="1380"/>
      <c r="X1" s="1380"/>
      <c r="Y1" s="1380"/>
      <c r="Z1" s="1380"/>
      <c r="AA1" s="1380"/>
      <c r="AB1" s="1380"/>
      <c r="AC1" s="1380"/>
      <c r="AD1" s="1381"/>
      <c r="AE1" s="1478" t="s">
        <v>450</v>
      </c>
      <c r="AF1" s="1478"/>
      <c r="AG1" s="1478"/>
      <c r="AH1" s="1478"/>
      <c r="AI1" s="1478"/>
      <c r="AJ1" s="1478"/>
      <c r="AK1" s="1478"/>
      <c r="AL1" s="1485" t="s">
        <v>450</v>
      </c>
      <c r="AM1" s="1485"/>
      <c r="AN1" s="1485"/>
      <c r="AO1" s="1485"/>
      <c r="AP1" s="1485"/>
      <c r="AQ1" s="1485"/>
      <c r="AR1" s="1485"/>
      <c r="AS1" s="1485"/>
      <c r="AT1" s="1481" t="s">
        <v>326</v>
      </c>
      <c r="AU1" s="1481" t="s">
        <v>327</v>
      </c>
      <c r="AW1" s="283"/>
      <c r="AX1" s="283"/>
      <c r="AY1" s="283"/>
    </row>
    <row r="2" spans="1:51" ht="30" customHeight="1" x14ac:dyDescent="0.2">
      <c r="A2" s="1488"/>
      <c r="B2" s="1489"/>
      <c r="C2" s="1386" t="s">
        <v>1284</v>
      </c>
      <c r="D2" s="1480" t="s">
        <v>731</v>
      </c>
      <c r="E2" s="1480"/>
      <c r="F2" s="1376" t="s">
        <v>1378</v>
      </c>
      <c r="G2" s="1390"/>
      <c r="H2" s="1391"/>
      <c r="I2" s="1479" t="s">
        <v>1375</v>
      </c>
      <c r="J2" s="1479"/>
      <c r="K2" s="1479"/>
      <c r="L2" s="1479" t="s">
        <v>1376</v>
      </c>
      <c r="M2" s="1479"/>
      <c r="N2" s="1479"/>
      <c r="O2" s="1479" t="s">
        <v>1377</v>
      </c>
      <c r="P2" s="1479"/>
      <c r="Q2" s="1479"/>
      <c r="R2" s="1386" t="s">
        <v>501</v>
      </c>
      <c r="S2" s="1392" t="s">
        <v>230</v>
      </c>
      <c r="T2" s="1392"/>
      <c r="U2" s="1392"/>
      <c r="V2" s="1386" t="s">
        <v>502</v>
      </c>
      <c r="W2" s="1386" t="s">
        <v>452</v>
      </c>
      <c r="X2" s="1386" t="s">
        <v>503</v>
      </c>
      <c r="Y2" s="1400" t="s">
        <v>1321</v>
      </c>
      <c r="Z2" s="1386" t="s">
        <v>1384</v>
      </c>
      <c r="AA2" s="1386" t="s">
        <v>270</v>
      </c>
      <c r="AB2" s="1386" t="s">
        <v>271</v>
      </c>
      <c r="AC2" s="1386" t="s">
        <v>233</v>
      </c>
      <c r="AD2" s="1386" t="s">
        <v>1385</v>
      </c>
      <c r="AE2" s="1483" t="s">
        <v>1287</v>
      </c>
      <c r="AF2" s="1476" t="s">
        <v>1442</v>
      </c>
      <c r="AG2" s="1477" t="s">
        <v>230</v>
      </c>
      <c r="AH2" s="1477"/>
      <c r="AI2" s="1477"/>
      <c r="AJ2" s="1477"/>
      <c r="AK2" s="1477"/>
      <c r="AL2" s="1476" t="s">
        <v>1443</v>
      </c>
      <c r="AM2" s="1476" t="s">
        <v>1447</v>
      </c>
      <c r="AN2" s="1476" t="s">
        <v>1444</v>
      </c>
      <c r="AO2" s="1400" t="s">
        <v>1321</v>
      </c>
      <c r="AP2" s="1476" t="s">
        <v>1445</v>
      </c>
      <c r="AQ2" s="1476" t="s">
        <v>294</v>
      </c>
      <c r="AR2" s="1476" t="s">
        <v>271</v>
      </c>
      <c r="AS2" s="1476" t="s">
        <v>1446</v>
      </c>
      <c r="AT2" s="1481"/>
      <c r="AU2" s="1481"/>
      <c r="AW2" s="284"/>
      <c r="AX2" s="284"/>
      <c r="AY2" s="284"/>
    </row>
    <row r="3" spans="1:51" ht="95.25" customHeight="1" x14ac:dyDescent="0.2">
      <c r="A3" s="1488"/>
      <c r="B3" s="1489"/>
      <c r="C3" s="1386"/>
      <c r="D3" s="1005" t="s">
        <v>708</v>
      </c>
      <c r="E3" s="1005" t="s">
        <v>325</v>
      </c>
      <c r="F3" s="1005" t="s">
        <v>1283</v>
      </c>
      <c r="G3" s="1005" t="s">
        <v>454</v>
      </c>
      <c r="H3" s="1005" t="s">
        <v>325</v>
      </c>
      <c r="I3" s="1005" t="s">
        <v>1282</v>
      </c>
      <c r="J3" s="1005" t="s">
        <v>454</v>
      </c>
      <c r="K3" s="1005" t="s">
        <v>325</v>
      </c>
      <c r="L3" s="1005" t="s">
        <v>1281</v>
      </c>
      <c r="M3" s="1005" t="s">
        <v>472</v>
      </c>
      <c r="N3" s="1005" t="s">
        <v>325</v>
      </c>
      <c r="O3" s="1005" t="s">
        <v>1281</v>
      </c>
      <c r="P3" s="1005" t="s">
        <v>472</v>
      </c>
      <c r="Q3" s="1005" t="s">
        <v>325</v>
      </c>
      <c r="R3" s="1386"/>
      <c r="S3" s="1006" t="s">
        <v>1279</v>
      </c>
      <c r="T3" s="1006" t="s">
        <v>1280</v>
      </c>
      <c r="U3" s="1006" t="s">
        <v>232</v>
      </c>
      <c r="V3" s="1386"/>
      <c r="W3" s="1386"/>
      <c r="X3" s="1386"/>
      <c r="Y3" s="1401"/>
      <c r="Z3" s="1386"/>
      <c r="AA3" s="1386"/>
      <c r="AB3" s="1386"/>
      <c r="AC3" s="1386"/>
      <c r="AD3" s="1386"/>
      <c r="AE3" s="1484"/>
      <c r="AF3" s="1476"/>
      <c r="AG3" s="1006" t="s">
        <v>1289</v>
      </c>
      <c r="AH3" s="1006" t="s">
        <v>1290</v>
      </c>
      <c r="AI3" s="1006" t="s">
        <v>1288</v>
      </c>
      <c r="AJ3" s="1006" t="s">
        <v>1292</v>
      </c>
      <c r="AK3" s="1006" t="s">
        <v>232</v>
      </c>
      <c r="AL3" s="1476"/>
      <c r="AM3" s="1476"/>
      <c r="AN3" s="1476"/>
      <c r="AO3" s="1401"/>
      <c r="AP3" s="1476"/>
      <c r="AQ3" s="1476"/>
      <c r="AR3" s="1476"/>
      <c r="AS3" s="1476"/>
      <c r="AT3" s="1481"/>
      <c r="AU3" s="1481"/>
      <c r="AW3" s="856" t="s">
        <v>511</v>
      </c>
      <c r="AX3" s="856" t="s">
        <v>512</v>
      </c>
      <c r="AY3" s="856" t="s">
        <v>432</v>
      </c>
    </row>
    <row r="4" spans="1:51" ht="16.149999999999999" customHeight="1" x14ac:dyDescent="0.2">
      <c r="A4" s="395"/>
      <c r="B4" s="396"/>
      <c r="C4" s="287">
        <v>1</v>
      </c>
      <c r="D4" s="287">
        <f t="shared" ref="D4:AY4" si="0">C4+1</f>
        <v>2</v>
      </c>
      <c r="E4" s="287">
        <f t="shared" si="0"/>
        <v>3</v>
      </c>
      <c r="F4" s="287">
        <f t="shared" si="0"/>
        <v>4</v>
      </c>
      <c r="G4" s="287">
        <f t="shared" si="0"/>
        <v>5</v>
      </c>
      <c r="H4" s="287">
        <f t="shared" si="0"/>
        <v>6</v>
      </c>
      <c r="I4" s="287">
        <f t="shared" si="0"/>
        <v>7</v>
      </c>
      <c r="J4" s="287">
        <f t="shared" si="0"/>
        <v>8</v>
      </c>
      <c r="K4" s="287">
        <f t="shared" si="0"/>
        <v>9</v>
      </c>
      <c r="L4" s="287">
        <f t="shared" si="0"/>
        <v>10</v>
      </c>
      <c r="M4" s="287">
        <f t="shared" si="0"/>
        <v>11</v>
      </c>
      <c r="N4" s="287">
        <f t="shared" si="0"/>
        <v>12</v>
      </c>
      <c r="O4" s="287">
        <f t="shared" si="0"/>
        <v>13</v>
      </c>
      <c r="P4" s="287">
        <f t="shared" si="0"/>
        <v>14</v>
      </c>
      <c r="Q4" s="287">
        <f t="shared" si="0"/>
        <v>15</v>
      </c>
      <c r="R4" s="287">
        <f t="shared" si="0"/>
        <v>16</v>
      </c>
      <c r="S4" s="287">
        <f t="shared" si="0"/>
        <v>17</v>
      </c>
      <c r="T4" s="287">
        <f t="shared" si="0"/>
        <v>18</v>
      </c>
      <c r="U4" s="287">
        <f t="shared" si="0"/>
        <v>19</v>
      </c>
      <c r="V4" s="287">
        <f t="shared" si="0"/>
        <v>20</v>
      </c>
      <c r="W4" s="287">
        <f t="shared" si="0"/>
        <v>21</v>
      </c>
      <c r="X4" s="287">
        <f t="shared" si="0"/>
        <v>22</v>
      </c>
      <c r="Y4" s="287">
        <f t="shared" si="0"/>
        <v>23</v>
      </c>
      <c r="Z4" s="287">
        <f t="shared" si="0"/>
        <v>24</v>
      </c>
      <c r="AA4" s="287">
        <f t="shared" si="0"/>
        <v>25</v>
      </c>
      <c r="AB4" s="287">
        <f t="shared" si="0"/>
        <v>26</v>
      </c>
      <c r="AC4" s="287">
        <f t="shared" si="0"/>
        <v>27</v>
      </c>
      <c r="AD4" s="287">
        <f t="shared" si="0"/>
        <v>28</v>
      </c>
      <c r="AE4" s="287">
        <f t="shared" si="0"/>
        <v>29</v>
      </c>
      <c r="AF4" s="287">
        <f t="shared" si="0"/>
        <v>30</v>
      </c>
      <c r="AG4" s="287">
        <f t="shared" si="0"/>
        <v>31</v>
      </c>
      <c r="AH4" s="287">
        <f t="shared" si="0"/>
        <v>32</v>
      </c>
      <c r="AI4" s="287">
        <f t="shared" si="0"/>
        <v>33</v>
      </c>
      <c r="AJ4" s="287">
        <f t="shared" si="0"/>
        <v>34</v>
      </c>
      <c r="AK4" s="287">
        <f t="shared" si="0"/>
        <v>35</v>
      </c>
      <c r="AL4" s="287">
        <f t="shared" si="0"/>
        <v>36</v>
      </c>
      <c r="AM4" s="287">
        <f t="shared" si="0"/>
        <v>37</v>
      </c>
      <c r="AN4" s="287">
        <f t="shared" si="0"/>
        <v>38</v>
      </c>
      <c r="AO4" s="287">
        <f t="shared" si="0"/>
        <v>39</v>
      </c>
      <c r="AP4" s="287">
        <f t="shared" si="0"/>
        <v>40</v>
      </c>
      <c r="AQ4" s="287">
        <f t="shared" si="0"/>
        <v>41</v>
      </c>
      <c r="AR4" s="287">
        <f t="shared" si="0"/>
        <v>42</v>
      </c>
      <c r="AS4" s="287">
        <f t="shared" si="0"/>
        <v>43</v>
      </c>
      <c r="AT4" s="287">
        <f t="shared" si="0"/>
        <v>44</v>
      </c>
      <c r="AU4" s="287">
        <f t="shared" si="0"/>
        <v>45</v>
      </c>
      <c r="AV4" s="287">
        <f t="shared" si="0"/>
        <v>46</v>
      </c>
      <c r="AW4" s="287">
        <f t="shared" si="0"/>
        <v>47</v>
      </c>
      <c r="AX4" s="287">
        <f t="shared" si="0"/>
        <v>48</v>
      </c>
      <c r="AY4" s="287">
        <f t="shared" si="0"/>
        <v>49</v>
      </c>
    </row>
    <row r="5" spans="1:51" s="1129" customFormat="1" ht="31.5" customHeight="1" x14ac:dyDescent="0.2">
      <c r="A5" s="1130"/>
      <c r="B5" s="1130"/>
      <c r="C5" s="1156" t="s">
        <v>1061</v>
      </c>
      <c r="D5" s="940" t="s">
        <v>1129</v>
      </c>
      <c r="E5" s="940" t="s">
        <v>1063</v>
      </c>
      <c r="F5" s="1156" t="s">
        <v>1374</v>
      </c>
      <c r="G5" s="1156" t="s">
        <v>1074</v>
      </c>
      <c r="H5" s="1156" t="s">
        <v>1130</v>
      </c>
      <c r="I5" s="1156" t="s">
        <v>1373</v>
      </c>
      <c r="J5" s="1156" t="s">
        <v>1076</v>
      </c>
      <c r="K5" s="1156" t="s">
        <v>1131</v>
      </c>
      <c r="L5" s="1156" t="s">
        <v>1371</v>
      </c>
      <c r="M5" s="1156" t="s">
        <v>1078</v>
      </c>
      <c r="N5" s="1156" t="s">
        <v>1132</v>
      </c>
      <c r="O5" s="1156" t="s">
        <v>1372</v>
      </c>
      <c r="P5" s="1156" t="s">
        <v>1080</v>
      </c>
      <c r="Q5" s="1156" t="s">
        <v>1133</v>
      </c>
      <c r="R5" s="1156" t="s">
        <v>1424</v>
      </c>
      <c r="S5" s="1156" t="s">
        <v>1363</v>
      </c>
      <c r="T5" s="1156" t="s">
        <v>1364</v>
      </c>
      <c r="U5" s="1156" t="s">
        <v>1135</v>
      </c>
      <c r="V5" s="1156" t="s">
        <v>1136</v>
      </c>
      <c r="W5" s="1156" t="s">
        <v>1137</v>
      </c>
      <c r="X5" s="1156" t="s">
        <v>1138</v>
      </c>
      <c r="Y5" s="1156" t="s">
        <v>1069</v>
      </c>
      <c r="Z5" s="939" t="s">
        <v>1567</v>
      </c>
      <c r="AA5" s="939" t="s">
        <v>1419</v>
      </c>
      <c r="AB5" s="939" t="s">
        <v>1141</v>
      </c>
      <c r="AC5" s="939" t="s">
        <v>1427</v>
      </c>
      <c r="AD5" s="939" t="s">
        <v>1568</v>
      </c>
      <c r="AE5" s="939" t="s">
        <v>1102</v>
      </c>
      <c r="AF5" s="939" t="s">
        <v>1144</v>
      </c>
      <c r="AG5" s="939" t="s">
        <v>1363</v>
      </c>
      <c r="AH5" s="939" t="s">
        <v>1145</v>
      </c>
      <c r="AI5" s="939" t="s">
        <v>1364</v>
      </c>
      <c r="AJ5" s="939" t="s">
        <v>1146</v>
      </c>
      <c r="AK5" s="939" t="s">
        <v>1147</v>
      </c>
      <c r="AL5" s="939" t="s">
        <v>1148</v>
      </c>
      <c r="AM5" s="939" t="s">
        <v>1149</v>
      </c>
      <c r="AN5" s="939" t="s">
        <v>1150</v>
      </c>
      <c r="AO5" s="939" t="s">
        <v>1069</v>
      </c>
      <c r="AP5" s="939" t="s">
        <v>1120</v>
      </c>
      <c r="AQ5" s="939" t="s">
        <v>1414</v>
      </c>
      <c r="AR5" s="939" t="s">
        <v>1122</v>
      </c>
      <c r="AS5" s="939" t="s">
        <v>1422</v>
      </c>
      <c r="AT5" s="939" t="s">
        <v>1125</v>
      </c>
      <c r="AU5" s="939" t="s">
        <v>1126</v>
      </c>
      <c r="AV5" s="939"/>
      <c r="AW5" s="939" t="s">
        <v>1152</v>
      </c>
      <c r="AX5" s="939" t="s">
        <v>1128</v>
      </c>
      <c r="AY5" s="939" t="s">
        <v>1127</v>
      </c>
    </row>
    <row r="6" spans="1:51" s="1129" customFormat="1" ht="31.5" hidden="1" customHeight="1" x14ac:dyDescent="0.2">
      <c r="A6" s="1130"/>
      <c r="B6" s="1130"/>
      <c r="C6" s="943" t="s">
        <v>816</v>
      </c>
      <c r="D6" s="943" t="s">
        <v>816</v>
      </c>
      <c r="E6" s="943" t="s">
        <v>817</v>
      </c>
      <c r="F6" s="943" t="s">
        <v>924</v>
      </c>
      <c r="G6" s="943" t="s">
        <v>816</v>
      </c>
      <c r="H6" s="943" t="s">
        <v>817</v>
      </c>
      <c r="I6" s="943" t="s">
        <v>924</v>
      </c>
      <c r="J6" s="943" t="s">
        <v>816</v>
      </c>
      <c r="K6" s="943" t="s">
        <v>817</v>
      </c>
      <c r="L6" s="943" t="s">
        <v>924</v>
      </c>
      <c r="M6" s="943" t="s">
        <v>816</v>
      </c>
      <c r="N6" s="943" t="s">
        <v>817</v>
      </c>
      <c r="O6" s="943" t="s">
        <v>924</v>
      </c>
      <c r="P6" s="943" t="s">
        <v>816</v>
      </c>
      <c r="Q6" s="943" t="s">
        <v>817</v>
      </c>
      <c r="R6" s="943" t="s">
        <v>817</v>
      </c>
      <c r="S6" s="943" t="s">
        <v>1068</v>
      </c>
      <c r="T6" s="943" t="s">
        <v>1068</v>
      </c>
      <c r="U6" s="943" t="s">
        <v>817</v>
      </c>
      <c r="V6" s="943" t="s">
        <v>817</v>
      </c>
      <c r="W6" s="943" t="s">
        <v>817</v>
      </c>
      <c r="X6" s="943" t="s">
        <v>817</v>
      </c>
      <c r="Y6" s="943" t="s">
        <v>1069</v>
      </c>
      <c r="Z6" s="943" t="s">
        <v>1090</v>
      </c>
      <c r="AA6" s="943" t="s">
        <v>1100</v>
      </c>
      <c r="AB6" s="943" t="s">
        <v>817</v>
      </c>
      <c r="AC6" s="943" t="s">
        <v>817</v>
      </c>
      <c r="AD6" s="943" t="s">
        <v>1091</v>
      </c>
      <c r="AE6" s="943" t="s">
        <v>816</v>
      </c>
      <c r="AF6" s="943" t="s">
        <v>817</v>
      </c>
      <c r="AG6" s="943" t="s">
        <v>1068</v>
      </c>
      <c r="AH6" s="943" t="s">
        <v>817</v>
      </c>
      <c r="AI6" s="943" t="s">
        <v>1068</v>
      </c>
      <c r="AJ6" s="943" t="s">
        <v>817</v>
      </c>
      <c r="AK6" s="943" t="s">
        <v>817</v>
      </c>
      <c r="AL6" s="943" t="s">
        <v>817</v>
      </c>
      <c r="AM6" s="943" t="s">
        <v>817</v>
      </c>
      <c r="AN6" s="943" t="s">
        <v>817</v>
      </c>
      <c r="AO6" s="943" t="s">
        <v>1069</v>
      </c>
      <c r="AP6" s="943" t="s">
        <v>817</v>
      </c>
      <c r="AQ6" s="943" t="s">
        <v>1100</v>
      </c>
      <c r="AR6" s="943" t="s">
        <v>817</v>
      </c>
      <c r="AS6" s="943" t="s">
        <v>817</v>
      </c>
      <c r="AT6" s="943" t="s">
        <v>817</v>
      </c>
      <c r="AU6" s="943" t="s">
        <v>817</v>
      </c>
      <c r="AV6" s="943"/>
      <c r="AW6" s="943" t="s">
        <v>1099</v>
      </c>
      <c r="AX6" s="943" t="s">
        <v>817</v>
      </c>
      <c r="AY6" s="943" t="s">
        <v>817</v>
      </c>
    </row>
    <row r="7" spans="1:51" ht="16.149999999999999" customHeight="1" x14ac:dyDescent="0.2">
      <c r="A7" s="58">
        <v>1</v>
      </c>
      <c r="B7" s="59" t="s">
        <v>6</v>
      </c>
      <c r="C7" s="270">
        <f>[2]Base!W7</f>
        <v>0</v>
      </c>
      <c r="D7" s="60">
        <f>'Source Data'!H7</f>
        <v>4656.7326768902658</v>
      </c>
      <c r="E7" s="65">
        <f>C7*D7</f>
        <v>0</v>
      </c>
      <c r="F7" s="289"/>
      <c r="G7" s="60">
        <f>'Source Data'!I7</f>
        <v>658.97263654491974</v>
      </c>
      <c r="H7" s="65">
        <f>F7*G7</f>
        <v>0</v>
      </c>
      <c r="I7" s="289"/>
      <c r="J7" s="60">
        <f>'Source Data'!J7</f>
        <v>179.71980996679628</v>
      </c>
      <c r="K7" s="65">
        <f>I7*J7</f>
        <v>0</v>
      </c>
      <c r="L7" s="289"/>
      <c r="M7" s="60">
        <f>'Source Data'!K7</f>
        <v>4492.9952491699069</v>
      </c>
      <c r="N7" s="65">
        <f>L7*M7</f>
        <v>0</v>
      </c>
      <c r="O7" s="289"/>
      <c r="P7" s="60">
        <f>'Source Data'!L7</f>
        <v>1797.1980996679629</v>
      </c>
      <c r="Q7" s="65">
        <f>O7*P7</f>
        <v>0</v>
      </c>
      <c r="R7" s="92">
        <v>0</v>
      </c>
      <c r="S7" s="60"/>
      <c r="T7" s="60"/>
      <c r="U7" s="61">
        <f t="shared" ref="U7:U38" si="1">S7+T7</f>
        <v>0</v>
      </c>
      <c r="V7" s="92">
        <f t="shared" ref="V7:V70" si="2">U7+R7</f>
        <v>0</v>
      </c>
      <c r="W7" s="65">
        <f>ROUND(V7*-0.25%,0)</f>
        <v>0</v>
      </c>
      <c r="X7" s="92">
        <f>SUM(V7:W7)</f>
        <v>0</v>
      </c>
      <c r="Y7" s="60">
        <f>[1]Apex!$G7</f>
        <v>0</v>
      </c>
      <c r="Z7" s="92">
        <f>ROUND(SUM(X7:Y7),0)</f>
        <v>0</v>
      </c>
      <c r="AA7" s="60"/>
      <c r="AB7" s="60">
        <f>Z7-AA7</f>
        <v>0</v>
      </c>
      <c r="AC7" s="92">
        <f>ROUND(AB7/$AC$88,0)</f>
        <v>0</v>
      </c>
      <c r="AD7" s="96">
        <f t="shared" ref="AD7:AD38" si="3">Z7</f>
        <v>0</v>
      </c>
      <c r="AE7" s="66">
        <f>'Source Data'!N7</f>
        <v>2506</v>
      </c>
      <c r="AF7" s="89">
        <f t="shared" ref="AF7:AF38" si="4">C7*AE7</f>
        <v>0</v>
      </c>
      <c r="AG7" s="270"/>
      <c r="AH7" s="66">
        <f>AG7*AE7</f>
        <v>0</v>
      </c>
      <c r="AI7" s="270"/>
      <c r="AJ7" s="68">
        <f t="shared" ref="AJ7:AJ38" si="5">AE7*AI7*0.5</f>
        <v>0</v>
      </c>
      <c r="AK7" s="67">
        <f t="shared" ref="AK7:AK38" si="6">AH7+AJ7</f>
        <v>0</v>
      </c>
      <c r="AL7" s="89">
        <f>AK7+AF7</f>
        <v>0</v>
      </c>
      <c r="AM7" s="70">
        <f>ROUND(-0.25%*AL7,0)</f>
        <v>0</v>
      </c>
      <c r="AN7" s="89">
        <f>SUM(AL7:AM7)</f>
        <v>0</v>
      </c>
      <c r="AO7" s="60">
        <f>[1]Apex!$M7</f>
        <v>0</v>
      </c>
      <c r="AP7" s="89">
        <f>ROUND(SUM(AN7:AO7),0)</f>
        <v>0</v>
      </c>
      <c r="AQ7" s="68"/>
      <c r="AR7" s="68">
        <f>AP7-AQ7</f>
        <v>0</v>
      </c>
      <c r="AS7" s="89">
        <f>ROUND(AR7/$AS$88,0)</f>
        <v>0</v>
      </c>
      <c r="AT7" s="69">
        <f t="shared" ref="AT7:AT70" si="7">Z7+AP7</f>
        <v>0</v>
      </c>
      <c r="AU7" s="86">
        <f t="shared" ref="AU7:AU70" si="8">AC7+AS7</f>
        <v>0</v>
      </c>
      <c r="AV7" s="116"/>
      <c r="AW7" s="65"/>
      <c r="AX7" s="65">
        <f t="shared" ref="AX7:AX38" si="9">-AM7</f>
        <v>0</v>
      </c>
      <c r="AY7" s="65">
        <f t="shared" ref="AY7:AY38" si="10">AX7-AW7</f>
        <v>0</v>
      </c>
    </row>
    <row r="8" spans="1:51" ht="16.149999999999999" customHeight="1" x14ac:dyDescent="0.2">
      <c r="A8" s="54">
        <v>2</v>
      </c>
      <c r="B8" s="55" t="s">
        <v>7</v>
      </c>
      <c r="C8" s="271">
        <f>[2]Base!W8</f>
        <v>0</v>
      </c>
      <c r="D8" s="56">
        <f>'Source Data'!H8</f>
        <v>5855.7282403587005</v>
      </c>
      <c r="E8" s="74">
        <f t="shared" ref="E8:E71" si="11">C8*D8</f>
        <v>0</v>
      </c>
      <c r="F8" s="290"/>
      <c r="G8" s="56">
        <f>'Source Data'!I8</f>
        <v>744.36686504426837</v>
      </c>
      <c r="H8" s="74">
        <f t="shared" ref="H8:H71" si="12">F8*G8</f>
        <v>0</v>
      </c>
      <c r="I8" s="290"/>
      <c r="J8" s="56">
        <f>'Source Data'!J8</f>
        <v>203.00914501207316</v>
      </c>
      <c r="K8" s="74">
        <f t="shared" ref="K8:K71" si="13">I8*J8</f>
        <v>0</v>
      </c>
      <c r="L8" s="290"/>
      <c r="M8" s="56">
        <f>'Source Data'!K8</f>
        <v>5075.2286253018301</v>
      </c>
      <c r="N8" s="74">
        <f t="shared" ref="N8:N71" si="14">L8*M8</f>
        <v>0</v>
      </c>
      <c r="O8" s="290"/>
      <c r="P8" s="56">
        <f>'Source Data'!L8</f>
        <v>2030.0914501207317</v>
      </c>
      <c r="Q8" s="74">
        <f t="shared" ref="Q8:Q71" si="15">O8*P8</f>
        <v>0</v>
      </c>
      <c r="R8" s="93">
        <v>0</v>
      </c>
      <c r="S8" s="56"/>
      <c r="T8" s="56"/>
      <c r="U8" s="57">
        <f t="shared" si="1"/>
        <v>0</v>
      </c>
      <c r="V8" s="93">
        <f t="shared" si="2"/>
        <v>0</v>
      </c>
      <c r="W8" s="74">
        <f t="shared" ref="W8:W71" si="16">ROUND(V8*-0.25%,0)</f>
        <v>0</v>
      </c>
      <c r="X8" s="93">
        <f t="shared" ref="X8:X71" si="17">SUM(V8:W8)</f>
        <v>0</v>
      </c>
      <c r="Y8" s="56">
        <f>[1]Apex!$G8</f>
        <v>0</v>
      </c>
      <c r="Z8" s="93">
        <f t="shared" ref="Z8:Z71" si="18">ROUND(SUM(X8:Y8),0)</f>
        <v>0</v>
      </c>
      <c r="AA8" s="56"/>
      <c r="AB8" s="56">
        <f t="shared" ref="AB8:AB71" si="19">Z8-AA8</f>
        <v>0</v>
      </c>
      <c r="AC8" s="93">
        <f t="shared" ref="AC8:AC71" si="20">ROUND(AB8/$AC$88,0)</f>
        <v>0</v>
      </c>
      <c r="AD8" s="97">
        <f t="shared" si="3"/>
        <v>0</v>
      </c>
      <c r="AE8" s="75">
        <f>'Source Data'!N8</f>
        <v>2883</v>
      </c>
      <c r="AF8" s="90">
        <f t="shared" si="4"/>
        <v>0</v>
      </c>
      <c r="AG8" s="271"/>
      <c r="AH8" s="75">
        <f t="shared" ref="AH8:AH71" si="21">AG8*AE8</f>
        <v>0</v>
      </c>
      <c r="AI8" s="271"/>
      <c r="AJ8" s="77">
        <f t="shared" si="5"/>
        <v>0</v>
      </c>
      <c r="AK8" s="76">
        <f t="shared" si="6"/>
        <v>0</v>
      </c>
      <c r="AL8" s="90">
        <f t="shared" ref="AL8:AL71" si="22">AK8+AF8</f>
        <v>0</v>
      </c>
      <c r="AM8" s="79">
        <f t="shared" ref="AM8:AM71" si="23">ROUND(-0.25%*AL8,0)</f>
        <v>0</v>
      </c>
      <c r="AN8" s="90">
        <f t="shared" ref="AN8:AN71" si="24">SUM(AL8:AM8)</f>
        <v>0</v>
      </c>
      <c r="AO8" s="56">
        <f>[1]Apex!$M8</f>
        <v>0</v>
      </c>
      <c r="AP8" s="90">
        <f t="shared" ref="AP8:AP71" si="25">ROUND(SUM(AN8:AO8),0)</f>
        <v>0</v>
      </c>
      <c r="AQ8" s="77"/>
      <c r="AR8" s="77">
        <f t="shared" ref="AR8:AR71" si="26">AP8-AQ8</f>
        <v>0</v>
      </c>
      <c r="AS8" s="90">
        <f t="shared" ref="AS8:AS71" si="27">ROUND(AR8/$AS$88,0)</f>
        <v>0</v>
      </c>
      <c r="AT8" s="78">
        <f t="shared" si="7"/>
        <v>0</v>
      </c>
      <c r="AU8" s="87">
        <f t="shared" si="8"/>
        <v>0</v>
      </c>
      <c r="AV8" s="116"/>
      <c r="AW8" s="74"/>
      <c r="AX8" s="74">
        <f t="shared" si="9"/>
        <v>0</v>
      </c>
      <c r="AY8" s="74">
        <f t="shared" si="10"/>
        <v>0</v>
      </c>
    </row>
    <row r="9" spans="1:51" ht="16.149999999999999" customHeight="1" x14ac:dyDescent="0.2">
      <c r="A9" s="54">
        <v>3</v>
      </c>
      <c r="B9" s="55" t="s">
        <v>8</v>
      </c>
      <c r="C9" s="271">
        <f>[2]Base!W9</f>
        <v>0</v>
      </c>
      <c r="D9" s="56">
        <f>'Source Data'!H9</f>
        <v>3742.2866078757875</v>
      </c>
      <c r="E9" s="74">
        <f t="shared" si="11"/>
        <v>0</v>
      </c>
      <c r="F9" s="290"/>
      <c r="G9" s="56">
        <f>'Source Data'!I9</f>
        <v>529.43529443774321</v>
      </c>
      <c r="H9" s="74">
        <f t="shared" si="12"/>
        <v>0</v>
      </c>
      <c r="I9" s="290"/>
      <c r="J9" s="56">
        <f>'Source Data'!J9</f>
        <v>144.39144393756632</v>
      </c>
      <c r="K9" s="74">
        <f t="shared" si="13"/>
        <v>0</v>
      </c>
      <c r="L9" s="290"/>
      <c r="M9" s="56">
        <f>'Source Data'!K9</f>
        <v>3609.7860984391582</v>
      </c>
      <c r="N9" s="74">
        <f t="shared" si="14"/>
        <v>0</v>
      </c>
      <c r="O9" s="290"/>
      <c r="P9" s="56">
        <f>'Source Data'!L9</f>
        <v>1443.9144393756631</v>
      </c>
      <c r="Q9" s="74">
        <f t="shared" si="15"/>
        <v>0</v>
      </c>
      <c r="R9" s="93">
        <v>0</v>
      </c>
      <c r="S9" s="56"/>
      <c r="T9" s="56"/>
      <c r="U9" s="57">
        <f t="shared" si="1"/>
        <v>0</v>
      </c>
      <c r="V9" s="93">
        <f t="shared" si="2"/>
        <v>0</v>
      </c>
      <c r="W9" s="74">
        <f t="shared" si="16"/>
        <v>0</v>
      </c>
      <c r="X9" s="93">
        <f t="shared" si="17"/>
        <v>0</v>
      </c>
      <c r="Y9" s="56">
        <f>[1]Apex!$G9</f>
        <v>0</v>
      </c>
      <c r="Z9" s="93">
        <f t="shared" si="18"/>
        <v>0</v>
      </c>
      <c r="AA9" s="56"/>
      <c r="AB9" s="56">
        <f t="shared" si="19"/>
        <v>0</v>
      </c>
      <c r="AC9" s="93">
        <f t="shared" si="20"/>
        <v>0</v>
      </c>
      <c r="AD9" s="97">
        <f t="shared" si="3"/>
        <v>0</v>
      </c>
      <c r="AE9" s="75">
        <f>'Source Data'!N9</f>
        <v>6285</v>
      </c>
      <c r="AF9" s="90">
        <f t="shared" si="4"/>
        <v>0</v>
      </c>
      <c r="AG9" s="271"/>
      <c r="AH9" s="75">
        <f t="shared" si="21"/>
        <v>0</v>
      </c>
      <c r="AI9" s="271"/>
      <c r="AJ9" s="77">
        <f t="shared" si="5"/>
        <v>0</v>
      </c>
      <c r="AK9" s="76">
        <f t="shared" si="6"/>
        <v>0</v>
      </c>
      <c r="AL9" s="90">
        <f t="shared" si="22"/>
        <v>0</v>
      </c>
      <c r="AM9" s="79">
        <f t="shared" si="23"/>
        <v>0</v>
      </c>
      <c r="AN9" s="90">
        <f t="shared" si="24"/>
        <v>0</v>
      </c>
      <c r="AO9" s="56">
        <f>[1]Apex!$M9</f>
        <v>0</v>
      </c>
      <c r="AP9" s="90">
        <f t="shared" si="25"/>
        <v>0</v>
      </c>
      <c r="AQ9" s="77"/>
      <c r="AR9" s="77">
        <f t="shared" si="26"/>
        <v>0</v>
      </c>
      <c r="AS9" s="90">
        <f t="shared" si="27"/>
        <v>0</v>
      </c>
      <c r="AT9" s="78">
        <f t="shared" si="7"/>
        <v>0</v>
      </c>
      <c r="AU9" s="87">
        <f t="shared" si="8"/>
        <v>0</v>
      </c>
      <c r="AV9" s="116"/>
      <c r="AW9" s="74"/>
      <c r="AX9" s="74">
        <f t="shared" si="9"/>
        <v>0</v>
      </c>
      <c r="AY9" s="74">
        <f t="shared" si="10"/>
        <v>0</v>
      </c>
    </row>
    <row r="10" spans="1:51" ht="16.149999999999999" customHeight="1" x14ac:dyDescent="0.2">
      <c r="A10" s="54">
        <v>4</v>
      </c>
      <c r="B10" s="55" t="s">
        <v>9</v>
      </c>
      <c r="C10" s="271">
        <f>[2]Base!W10</f>
        <v>0</v>
      </c>
      <c r="D10" s="56">
        <f>'Source Data'!H10</f>
        <v>5202.4303933253823</v>
      </c>
      <c r="E10" s="74">
        <f t="shared" si="11"/>
        <v>0</v>
      </c>
      <c r="F10" s="290"/>
      <c r="G10" s="56">
        <f>'Source Data'!I10</f>
        <v>687.66452541183287</v>
      </c>
      <c r="H10" s="74">
        <f t="shared" si="12"/>
        <v>0</v>
      </c>
      <c r="I10" s="290"/>
      <c r="J10" s="56">
        <f>'Source Data'!J10</f>
        <v>187.54487056686349</v>
      </c>
      <c r="K10" s="74">
        <f t="shared" si="13"/>
        <v>0</v>
      </c>
      <c r="L10" s="290"/>
      <c r="M10" s="56">
        <f>'Source Data'!K10</f>
        <v>4688.6217641715884</v>
      </c>
      <c r="N10" s="74">
        <f t="shared" si="14"/>
        <v>0</v>
      </c>
      <c r="O10" s="290"/>
      <c r="P10" s="56">
        <f>'Source Data'!L10</f>
        <v>1875.4487056686353</v>
      </c>
      <c r="Q10" s="74">
        <f t="shared" si="15"/>
        <v>0</v>
      </c>
      <c r="R10" s="93">
        <v>0</v>
      </c>
      <c r="S10" s="56"/>
      <c r="T10" s="56"/>
      <c r="U10" s="57">
        <f t="shared" si="1"/>
        <v>0</v>
      </c>
      <c r="V10" s="93">
        <f t="shared" si="2"/>
        <v>0</v>
      </c>
      <c r="W10" s="74">
        <f t="shared" si="16"/>
        <v>0</v>
      </c>
      <c r="X10" s="93">
        <f t="shared" si="17"/>
        <v>0</v>
      </c>
      <c r="Y10" s="56">
        <f>[1]Apex!$G10</f>
        <v>0</v>
      </c>
      <c r="Z10" s="93">
        <f t="shared" si="18"/>
        <v>0</v>
      </c>
      <c r="AA10" s="56"/>
      <c r="AB10" s="56">
        <f t="shared" si="19"/>
        <v>0</v>
      </c>
      <c r="AC10" s="93">
        <f t="shared" si="20"/>
        <v>0</v>
      </c>
      <c r="AD10" s="97">
        <f t="shared" si="3"/>
        <v>0</v>
      </c>
      <c r="AE10" s="75">
        <f>'Source Data'!N10</f>
        <v>3620</v>
      </c>
      <c r="AF10" s="90">
        <f t="shared" si="4"/>
        <v>0</v>
      </c>
      <c r="AG10" s="271"/>
      <c r="AH10" s="75">
        <f t="shared" si="21"/>
        <v>0</v>
      </c>
      <c r="AI10" s="271"/>
      <c r="AJ10" s="77">
        <f t="shared" si="5"/>
        <v>0</v>
      </c>
      <c r="AK10" s="76">
        <f t="shared" si="6"/>
        <v>0</v>
      </c>
      <c r="AL10" s="90">
        <f t="shared" si="22"/>
        <v>0</v>
      </c>
      <c r="AM10" s="79">
        <f t="shared" si="23"/>
        <v>0</v>
      </c>
      <c r="AN10" s="90">
        <f t="shared" si="24"/>
        <v>0</v>
      </c>
      <c r="AO10" s="56">
        <f>[1]Apex!$M10</f>
        <v>0</v>
      </c>
      <c r="AP10" s="90">
        <f t="shared" si="25"/>
        <v>0</v>
      </c>
      <c r="AQ10" s="77"/>
      <c r="AR10" s="77">
        <f t="shared" si="26"/>
        <v>0</v>
      </c>
      <c r="AS10" s="90">
        <f t="shared" si="27"/>
        <v>0</v>
      </c>
      <c r="AT10" s="78">
        <f t="shared" si="7"/>
        <v>0</v>
      </c>
      <c r="AU10" s="87">
        <f t="shared" si="8"/>
        <v>0</v>
      </c>
      <c r="AV10" s="116"/>
      <c r="AW10" s="74"/>
      <c r="AX10" s="74">
        <f t="shared" si="9"/>
        <v>0</v>
      </c>
      <c r="AY10" s="74">
        <f t="shared" si="10"/>
        <v>0</v>
      </c>
    </row>
    <row r="11" spans="1:51" ht="16.149999999999999" customHeight="1" x14ac:dyDescent="0.2">
      <c r="A11" s="49">
        <v>5</v>
      </c>
      <c r="B11" s="50" t="s">
        <v>10</v>
      </c>
      <c r="C11" s="272">
        <f>[2]Base!W11</f>
        <v>0</v>
      </c>
      <c r="D11" s="51">
        <f>'Source Data'!H11</f>
        <v>4616.1188110316743</v>
      </c>
      <c r="E11" s="80">
        <f t="shared" si="11"/>
        <v>0</v>
      </c>
      <c r="F11" s="291"/>
      <c r="G11" s="51">
        <f>'Source Data'!I11</f>
        <v>699.44299073701018</v>
      </c>
      <c r="H11" s="80">
        <f t="shared" si="12"/>
        <v>0</v>
      </c>
      <c r="I11" s="291"/>
      <c r="J11" s="51">
        <f>'Source Data'!J11</f>
        <v>190.75717929191185</v>
      </c>
      <c r="K11" s="80">
        <f t="shared" si="13"/>
        <v>0</v>
      </c>
      <c r="L11" s="291"/>
      <c r="M11" s="51">
        <f>'Source Data'!K11</f>
        <v>4768.9294822977972</v>
      </c>
      <c r="N11" s="80">
        <f t="shared" si="14"/>
        <v>0</v>
      </c>
      <c r="O11" s="291"/>
      <c r="P11" s="51">
        <f>'Source Data'!L11</f>
        <v>1907.5717929191187</v>
      </c>
      <c r="Q11" s="80">
        <f t="shared" si="15"/>
        <v>0</v>
      </c>
      <c r="R11" s="94">
        <v>0</v>
      </c>
      <c r="S11" s="51"/>
      <c r="T11" s="51"/>
      <c r="U11" s="52">
        <f t="shared" si="1"/>
        <v>0</v>
      </c>
      <c r="V11" s="94">
        <f t="shared" si="2"/>
        <v>0</v>
      </c>
      <c r="W11" s="80">
        <f t="shared" si="16"/>
        <v>0</v>
      </c>
      <c r="X11" s="94">
        <f t="shared" si="17"/>
        <v>0</v>
      </c>
      <c r="Y11" s="51">
        <f>[1]Apex!$G11</f>
        <v>0</v>
      </c>
      <c r="Z11" s="94">
        <f t="shared" si="18"/>
        <v>0</v>
      </c>
      <c r="AA11" s="53"/>
      <c r="AB11" s="51">
        <f t="shared" si="19"/>
        <v>0</v>
      </c>
      <c r="AC11" s="95">
        <f t="shared" si="20"/>
        <v>0</v>
      </c>
      <c r="AD11" s="95">
        <f t="shared" si="3"/>
        <v>0</v>
      </c>
      <c r="AE11" s="71">
        <f>'Source Data'!N11</f>
        <v>2115</v>
      </c>
      <c r="AF11" s="91">
        <f t="shared" si="4"/>
        <v>0</v>
      </c>
      <c r="AG11" s="272"/>
      <c r="AH11" s="71">
        <f t="shared" si="21"/>
        <v>0</v>
      </c>
      <c r="AI11" s="272"/>
      <c r="AJ11" s="72">
        <f t="shared" si="5"/>
        <v>0</v>
      </c>
      <c r="AK11" s="73">
        <f t="shared" si="6"/>
        <v>0</v>
      </c>
      <c r="AL11" s="91">
        <f t="shared" si="22"/>
        <v>0</v>
      </c>
      <c r="AM11" s="82">
        <f t="shared" si="23"/>
        <v>0</v>
      </c>
      <c r="AN11" s="91">
        <f t="shared" si="24"/>
        <v>0</v>
      </c>
      <c r="AO11" s="51">
        <f>[1]Apex!$M11</f>
        <v>0</v>
      </c>
      <c r="AP11" s="91">
        <f t="shared" si="25"/>
        <v>0</v>
      </c>
      <c r="AQ11" s="72"/>
      <c r="AR11" s="72">
        <f t="shared" si="26"/>
        <v>0</v>
      </c>
      <c r="AS11" s="91">
        <f t="shared" si="27"/>
        <v>0</v>
      </c>
      <c r="AT11" s="81">
        <f t="shared" si="7"/>
        <v>0</v>
      </c>
      <c r="AU11" s="88">
        <f t="shared" si="8"/>
        <v>0</v>
      </c>
      <c r="AV11" s="116"/>
      <c r="AW11" s="80"/>
      <c r="AX11" s="80">
        <f t="shared" si="9"/>
        <v>0</v>
      </c>
      <c r="AY11" s="80">
        <f t="shared" si="10"/>
        <v>0</v>
      </c>
    </row>
    <row r="12" spans="1:51" ht="16.149999999999999" customHeight="1" x14ac:dyDescent="0.2">
      <c r="A12" s="58">
        <v>6</v>
      </c>
      <c r="B12" s="59" t="s">
        <v>11</v>
      </c>
      <c r="C12" s="270">
        <f>[2]Base!W12</f>
        <v>0</v>
      </c>
      <c r="D12" s="60">
        <f>'Source Data'!H12</f>
        <v>4932.8589889938785</v>
      </c>
      <c r="E12" s="65">
        <f t="shared" si="11"/>
        <v>0</v>
      </c>
      <c r="F12" s="289"/>
      <c r="G12" s="60">
        <f>'Source Data'!I12</f>
        <v>671.54041297688354</v>
      </c>
      <c r="H12" s="65">
        <f t="shared" si="12"/>
        <v>0</v>
      </c>
      <c r="I12" s="289"/>
      <c r="J12" s="60">
        <f>'Source Data'!J12</f>
        <v>183.14738535733184</v>
      </c>
      <c r="K12" s="65">
        <f t="shared" si="13"/>
        <v>0</v>
      </c>
      <c r="L12" s="289"/>
      <c r="M12" s="60">
        <f>'Source Data'!K12</f>
        <v>4578.6846339332969</v>
      </c>
      <c r="N12" s="65">
        <f t="shared" si="14"/>
        <v>0</v>
      </c>
      <c r="O12" s="289"/>
      <c r="P12" s="60">
        <f>'Source Data'!L12</f>
        <v>1831.4738535733186</v>
      </c>
      <c r="Q12" s="65">
        <f t="shared" si="15"/>
        <v>0</v>
      </c>
      <c r="R12" s="92">
        <v>0</v>
      </c>
      <c r="S12" s="60"/>
      <c r="T12" s="60"/>
      <c r="U12" s="61">
        <f t="shared" si="1"/>
        <v>0</v>
      </c>
      <c r="V12" s="92">
        <f t="shared" si="2"/>
        <v>0</v>
      </c>
      <c r="W12" s="65">
        <f t="shared" si="16"/>
        <v>0</v>
      </c>
      <c r="X12" s="92">
        <f t="shared" si="17"/>
        <v>0</v>
      </c>
      <c r="Y12" s="60">
        <f>[1]Apex!$G12</f>
        <v>0</v>
      </c>
      <c r="Z12" s="92">
        <f t="shared" si="18"/>
        <v>0</v>
      </c>
      <c r="AA12" s="60"/>
      <c r="AB12" s="60">
        <f t="shared" si="19"/>
        <v>0</v>
      </c>
      <c r="AC12" s="92">
        <f t="shared" si="20"/>
        <v>0</v>
      </c>
      <c r="AD12" s="96">
        <f t="shared" si="3"/>
        <v>0</v>
      </c>
      <c r="AE12" s="66">
        <f>'Source Data'!N12</f>
        <v>4073</v>
      </c>
      <c r="AF12" s="89">
        <f t="shared" si="4"/>
        <v>0</v>
      </c>
      <c r="AG12" s="270"/>
      <c r="AH12" s="66">
        <f t="shared" si="21"/>
        <v>0</v>
      </c>
      <c r="AI12" s="270"/>
      <c r="AJ12" s="68">
        <f t="shared" si="5"/>
        <v>0</v>
      </c>
      <c r="AK12" s="67">
        <f t="shared" si="6"/>
        <v>0</v>
      </c>
      <c r="AL12" s="89">
        <f t="shared" si="22"/>
        <v>0</v>
      </c>
      <c r="AM12" s="70">
        <f t="shared" si="23"/>
        <v>0</v>
      </c>
      <c r="AN12" s="89">
        <f t="shared" si="24"/>
        <v>0</v>
      </c>
      <c r="AO12" s="60">
        <f>[1]Apex!$M12</f>
        <v>0</v>
      </c>
      <c r="AP12" s="89">
        <f t="shared" si="25"/>
        <v>0</v>
      </c>
      <c r="AQ12" s="68"/>
      <c r="AR12" s="68">
        <f t="shared" si="26"/>
        <v>0</v>
      </c>
      <c r="AS12" s="89">
        <f t="shared" si="27"/>
        <v>0</v>
      </c>
      <c r="AT12" s="69">
        <f t="shared" si="7"/>
        <v>0</v>
      </c>
      <c r="AU12" s="86">
        <f t="shared" si="8"/>
        <v>0</v>
      </c>
      <c r="AV12" s="116"/>
      <c r="AW12" s="65"/>
      <c r="AX12" s="65">
        <f t="shared" si="9"/>
        <v>0</v>
      </c>
      <c r="AY12" s="65">
        <f t="shared" si="10"/>
        <v>0</v>
      </c>
    </row>
    <row r="13" spans="1:51" ht="16.149999999999999" customHeight="1" x14ac:dyDescent="0.2">
      <c r="A13" s="54">
        <v>7</v>
      </c>
      <c r="B13" s="55" t="s">
        <v>12</v>
      </c>
      <c r="C13" s="271">
        <f>[2]Base!W13</f>
        <v>0</v>
      </c>
      <c r="D13" s="56">
        <f>'Source Data'!H13</f>
        <v>3079.9485560845051</v>
      </c>
      <c r="E13" s="74">
        <f t="shared" si="11"/>
        <v>0</v>
      </c>
      <c r="F13" s="290"/>
      <c r="G13" s="56">
        <f>'Source Data'!I13</f>
        <v>422.20328372683736</v>
      </c>
      <c r="H13" s="74">
        <f t="shared" si="12"/>
        <v>0</v>
      </c>
      <c r="I13" s="290"/>
      <c r="J13" s="56">
        <f>'Source Data'!J13</f>
        <v>115.14635010731928</v>
      </c>
      <c r="K13" s="74">
        <f t="shared" si="13"/>
        <v>0</v>
      </c>
      <c r="L13" s="290"/>
      <c r="M13" s="56">
        <f>'Source Data'!K13</f>
        <v>2878.6587526829821</v>
      </c>
      <c r="N13" s="74">
        <f t="shared" si="14"/>
        <v>0</v>
      </c>
      <c r="O13" s="290"/>
      <c r="P13" s="56">
        <f>'Source Data'!L13</f>
        <v>1151.4635010731927</v>
      </c>
      <c r="Q13" s="74">
        <f t="shared" si="15"/>
        <v>0</v>
      </c>
      <c r="R13" s="93">
        <v>0</v>
      </c>
      <c r="S13" s="56"/>
      <c r="T13" s="56"/>
      <c r="U13" s="57">
        <f t="shared" si="1"/>
        <v>0</v>
      </c>
      <c r="V13" s="93">
        <f t="shared" si="2"/>
        <v>0</v>
      </c>
      <c r="W13" s="74">
        <f t="shared" si="16"/>
        <v>0</v>
      </c>
      <c r="X13" s="93">
        <f t="shared" si="17"/>
        <v>0</v>
      </c>
      <c r="Y13" s="56">
        <f>[1]Apex!$G13</f>
        <v>0</v>
      </c>
      <c r="Z13" s="93">
        <f t="shared" si="18"/>
        <v>0</v>
      </c>
      <c r="AA13" s="56"/>
      <c r="AB13" s="56">
        <f t="shared" si="19"/>
        <v>0</v>
      </c>
      <c r="AC13" s="93">
        <f t="shared" si="20"/>
        <v>0</v>
      </c>
      <c r="AD13" s="97">
        <f t="shared" si="3"/>
        <v>0</v>
      </c>
      <c r="AE13" s="75">
        <f>'Source Data'!N13</f>
        <v>11839</v>
      </c>
      <c r="AF13" s="90">
        <f t="shared" si="4"/>
        <v>0</v>
      </c>
      <c r="AG13" s="271"/>
      <c r="AH13" s="75">
        <f t="shared" si="21"/>
        <v>0</v>
      </c>
      <c r="AI13" s="271"/>
      <c r="AJ13" s="77">
        <f t="shared" si="5"/>
        <v>0</v>
      </c>
      <c r="AK13" s="76">
        <f t="shared" si="6"/>
        <v>0</v>
      </c>
      <c r="AL13" s="90">
        <f t="shared" si="22"/>
        <v>0</v>
      </c>
      <c r="AM13" s="79">
        <f t="shared" si="23"/>
        <v>0</v>
      </c>
      <c r="AN13" s="90">
        <f t="shared" si="24"/>
        <v>0</v>
      </c>
      <c r="AO13" s="56">
        <f>[1]Apex!$M13</f>
        <v>0</v>
      </c>
      <c r="AP13" s="90">
        <f t="shared" si="25"/>
        <v>0</v>
      </c>
      <c r="AQ13" s="77"/>
      <c r="AR13" s="77">
        <f t="shared" si="26"/>
        <v>0</v>
      </c>
      <c r="AS13" s="90">
        <f t="shared" si="27"/>
        <v>0</v>
      </c>
      <c r="AT13" s="78">
        <f t="shared" si="7"/>
        <v>0</v>
      </c>
      <c r="AU13" s="87">
        <f t="shared" si="8"/>
        <v>0</v>
      </c>
      <c r="AV13" s="116"/>
      <c r="AW13" s="74"/>
      <c r="AX13" s="74">
        <f t="shared" si="9"/>
        <v>0</v>
      </c>
      <c r="AY13" s="74">
        <f t="shared" si="10"/>
        <v>0</v>
      </c>
    </row>
    <row r="14" spans="1:51" ht="16.149999999999999" customHeight="1" x14ac:dyDescent="0.2">
      <c r="A14" s="54">
        <v>8</v>
      </c>
      <c r="B14" s="55" t="s">
        <v>13</v>
      </c>
      <c r="C14" s="271">
        <f>[2]Base!W14</f>
        <v>0</v>
      </c>
      <c r="D14" s="56">
        <f>'Source Data'!H14</f>
        <v>4738.9956586322805</v>
      </c>
      <c r="E14" s="74">
        <f t="shared" si="11"/>
        <v>0</v>
      </c>
      <c r="F14" s="290"/>
      <c r="G14" s="56">
        <f>'Source Data'!I14</f>
        <v>631.46888950213452</v>
      </c>
      <c r="H14" s="74">
        <f t="shared" si="12"/>
        <v>0</v>
      </c>
      <c r="I14" s="290"/>
      <c r="J14" s="56">
        <f>'Source Data'!J14</f>
        <v>172.21878804603671</v>
      </c>
      <c r="K14" s="74">
        <f t="shared" si="13"/>
        <v>0</v>
      </c>
      <c r="L14" s="290"/>
      <c r="M14" s="56">
        <f>'Source Data'!K14</f>
        <v>4305.4697011509179</v>
      </c>
      <c r="N14" s="74">
        <f t="shared" si="14"/>
        <v>0</v>
      </c>
      <c r="O14" s="290"/>
      <c r="P14" s="56">
        <f>'Source Data'!L14</f>
        <v>1722.1878804603671</v>
      </c>
      <c r="Q14" s="74">
        <f t="shared" si="15"/>
        <v>0</v>
      </c>
      <c r="R14" s="93">
        <v>0</v>
      </c>
      <c r="S14" s="56"/>
      <c r="T14" s="56"/>
      <c r="U14" s="57">
        <f t="shared" si="1"/>
        <v>0</v>
      </c>
      <c r="V14" s="93">
        <f t="shared" si="2"/>
        <v>0</v>
      </c>
      <c r="W14" s="74">
        <f t="shared" si="16"/>
        <v>0</v>
      </c>
      <c r="X14" s="93">
        <f t="shared" si="17"/>
        <v>0</v>
      </c>
      <c r="Y14" s="56">
        <f>[1]Apex!$G14</f>
        <v>0</v>
      </c>
      <c r="Z14" s="93">
        <f t="shared" si="18"/>
        <v>0</v>
      </c>
      <c r="AA14" s="56"/>
      <c r="AB14" s="56">
        <f t="shared" si="19"/>
        <v>0</v>
      </c>
      <c r="AC14" s="93">
        <f t="shared" si="20"/>
        <v>0</v>
      </c>
      <c r="AD14" s="97">
        <f t="shared" si="3"/>
        <v>0</v>
      </c>
      <c r="AE14" s="75">
        <f>'Source Data'!N14</f>
        <v>4588</v>
      </c>
      <c r="AF14" s="90">
        <f t="shared" si="4"/>
        <v>0</v>
      </c>
      <c r="AG14" s="271"/>
      <c r="AH14" s="75">
        <f t="shared" si="21"/>
        <v>0</v>
      </c>
      <c r="AI14" s="271"/>
      <c r="AJ14" s="77">
        <f t="shared" si="5"/>
        <v>0</v>
      </c>
      <c r="AK14" s="76">
        <f t="shared" si="6"/>
        <v>0</v>
      </c>
      <c r="AL14" s="90">
        <f t="shared" si="22"/>
        <v>0</v>
      </c>
      <c r="AM14" s="79">
        <f t="shared" si="23"/>
        <v>0</v>
      </c>
      <c r="AN14" s="90">
        <f t="shared" si="24"/>
        <v>0</v>
      </c>
      <c r="AO14" s="56">
        <f>[1]Apex!$M14</f>
        <v>0</v>
      </c>
      <c r="AP14" s="90">
        <f t="shared" si="25"/>
        <v>0</v>
      </c>
      <c r="AQ14" s="77"/>
      <c r="AR14" s="77">
        <f t="shared" si="26"/>
        <v>0</v>
      </c>
      <c r="AS14" s="90">
        <f t="shared" si="27"/>
        <v>0</v>
      </c>
      <c r="AT14" s="78">
        <f t="shared" si="7"/>
        <v>0</v>
      </c>
      <c r="AU14" s="87">
        <f t="shared" si="8"/>
        <v>0</v>
      </c>
      <c r="AV14" s="116"/>
      <c r="AW14" s="74"/>
      <c r="AX14" s="74">
        <f t="shared" si="9"/>
        <v>0</v>
      </c>
      <c r="AY14" s="74">
        <f t="shared" si="10"/>
        <v>0</v>
      </c>
    </row>
    <row r="15" spans="1:51" ht="16.149999999999999" customHeight="1" x14ac:dyDescent="0.2">
      <c r="A15" s="54">
        <v>9</v>
      </c>
      <c r="B15" s="55" t="s">
        <v>14</v>
      </c>
      <c r="C15" s="271">
        <f>[2]Base!W15</f>
        <v>0</v>
      </c>
      <c r="D15" s="56">
        <f>'Source Data'!H15</f>
        <v>4548.7366413720365</v>
      </c>
      <c r="E15" s="74">
        <f t="shared" si="11"/>
        <v>0</v>
      </c>
      <c r="F15" s="290"/>
      <c r="G15" s="56">
        <f>'Source Data'!I15</f>
        <v>606.55190779573797</v>
      </c>
      <c r="H15" s="74">
        <f t="shared" si="12"/>
        <v>0</v>
      </c>
      <c r="I15" s="290"/>
      <c r="J15" s="56">
        <f>'Source Data'!J15</f>
        <v>165.42324758065581</v>
      </c>
      <c r="K15" s="74">
        <f t="shared" si="13"/>
        <v>0</v>
      </c>
      <c r="L15" s="290"/>
      <c r="M15" s="56">
        <f>'Source Data'!K15</f>
        <v>4135.5811895163952</v>
      </c>
      <c r="N15" s="74">
        <f t="shared" si="14"/>
        <v>0</v>
      </c>
      <c r="O15" s="290"/>
      <c r="P15" s="56">
        <f>'Source Data'!L15</f>
        <v>1654.2324758065579</v>
      </c>
      <c r="Q15" s="74">
        <f t="shared" si="15"/>
        <v>0</v>
      </c>
      <c r="R15" s="93">
        <v>0</v>
      </c>
      <c r="S15" s="56"/>
      <c r="T15" s="56"/>
      <c r="U15" s="57">
        <f t="shared" si="1"/>
        <v>0</v>
      </c>
      <c r="V15" s="93">
        <f t="shared" si="2"/>
        <v>0</v>
      </c>
      <c r="W15" s="74">
        <f t="shared" si="16"/>
        <v>0</v>
      </c>
      <c r="X15" s="93">
        <f t="shared" si="17"/>
        <v>0</v>
      </c>
      <c r="Y15" s="56">
        <f>[1]Apex!$G15</f>
        <v>0</v>
      </c>
      <c r="Z15" s="93">
        <f t="shared" si="18"/>
        <v>0</v>
      </c>
      <c r="AA15" s="56"/>
      <c r="AB15" s="56">
        <f t="shared" si="19"/>
        <v>0</v>
      </c>
      <c r="AC15" s="93">
        <f t="shared" si="20"/>
        <v>0</v>
      </c>
      <c r="AD15" s="97">
        <f t="shared" si="3"/>
        <v>0</v>
      </c>
      <c r="AE15" s="75">
        <f>'Source Data'!N15</f>
        <v>5094</v>
      </c>
      <c r="AF15" s="90">
        <f t="shared" si="4"/>
        <v>0</v>
      </c>
      <c r="AG15" s="271"/>
      <c r="AH15" s="75">
        <f t="shared" si="21"/>
        <v>0</v>
      </c>
      <c r="AI15" s="271"/>
      <c r="AJ15" s="77">
        <f t="shared" si="5"/>
        <v>0</v>
      </c>
      <c r="AK15" s="76">
        <f t="shared" si="6"/>
        <v>0</v>
      </c>
      <c r="AL15" s="90">
        <f t="shared" si="22"/>
        <v>0</v>
      </c>
      <c r="AM15" s="79">
        <f t="shared" si="23"/>
        <v>0</v>
      </c>
      <c r="AN15" s="90">
        <f t="shared" si="24"/>
        <v>0</v>
      </c>
      <c r="AO15" s="56">
        <f>[1]Apex!$M15</f>
        <v>0</v>
      </c>
      <c r="AP15" s="90">
        <f t="shared" si="25"/>
        <v>0</v>
      </c>
      <c r="AQ15" s="77"/>
      <c r="AR15" s="77">
        <f t="shared" si="26"/>
        <v>0</v>
      </c>
      <c r="AS15" s="90">
        <f t="shared" si="27"/>
        <v>0</v>
      </c>
      <c r="AT15" s="78">
        <f t="shared" si="7"/>
        <v>0</v>
      </c>
      <c r="AU15" s="87">
        <f t="shared" si="8"/>
        <v>0</v>
      </c>
      <c r="AV15" s="116"/>
      <c r="AW15" s="74"/>
      <c r="AX15" s="74">
        <f t="shared" si="9"/>
        <v>0</v>
      </c>
      <c r="AY15" s="74">
        <f t="shared" si="10"/>
        <v>0</v>
      </c>
    </row>
    <row r="16" spans="1:51" ht="16.149999999999999" customHeight="1" x14ac:dyDescent="0.2">
      <c r="A16" s="49">
        <v>10</v>
      </c>
      <c r="B16" s="50" t="s">
        <v>15</v>
      </c>
      <c r="C16" s="272">
        <f>[2]Base!W16</f>
        <v>0</v>
      </c>
      <c r="D16" s="51">
        <f>'Source Data'!H16</f>
        <v>3450.3968616043203</v>
      </c>
      <c r="E16" s="80">
        <f t="shared" si="11"/>
        <v>0</v>
      </c>
      <c r="F16" s="291"/>
      <c r="G16" s="51">
        <f>'Source Data'!I16</f>
        <v>486.95555408614769</v>
      </c>
      <c r="H16" s="80">
        <f t="shared" si="12"/>
        <v>0</v>
      </c>
      <c r="I16" s="291"/>
      <c r="J16" s="51">
        <f>'Source Data'!J16</f>
        <v>132.806060205313</v>
      </c>
      <c r="K16" s="80">
        <f t="shared" si="13"/>
        <v>0</v>
      </c>
      <c r="L16" s="291"/>
      <c r="M16" s="51">
        <f>'Source Data'!K16</f>
        <v>3320.1515051328256</v>
      </c>
      <c r="N16" s="80">
        <f t="shared" si="14"/>
        <v>0</v>
      </c>
      <c r="O16" s="291"/>
      <c r="P16" s="51">
        <f>'Source Data'!L16</f>
        <v>1328.06060205313</v>
      </c>
      <c r="Q16" s="80">
        <f t="shared" si="15"/>
        <v>0</v>
      </c>
      <c r="R16" s="94">
        <v>0</v>
      </c>
      <c r="S16" s="51"/>
      <c r="T16" s="51"/>
      <c r="U16" s="52">
        <f t="shared" si="1"/>
        <v>0</v>
      </c>
      <c r="V16" s="94">
        <f t="shared" si="2"/>
        <v>0</v>
      </c>
      <c r="W16" s="80">
        <f t="shared" si="16"/>
        <v>0</v>
      </c>
      <c r="X16" s="94">
        <f t="shared" si="17"/>
        <v>0</v>
      </c>
      <c r="Y16" s="51">
        <f>[1]Apex!$G16</f>
        <v>0</v>
      </c>
      <c r="Z16" s="94">
        <f t="shared" si="18"/>
        <v>0</v>
      </c>
      <c r="AA16" s="53"/>
      <c r="AB16" s="51">
        <f t="shared" si="19"/>
        <v>0</v>
      </c>
      <c r="AC16" s="95">
        <f t="shared" si="20"/>
        <v>0</v>
      </c>
      <c r="AD16" s="95">
        <f t="shared" si="3"/>
        <v>0</v>
      </c>
      <c r="AE16" s="71">
        <f>'Source Data'!N16</f>
        <v>7747</v>
      </c>
      <c r="AF16" s="91">
        <f t="shared" si="4"/>
        <v>0</v>
      </c>
      <c r="AG16" s="272"/>
      <c r="AH16" s="71">
        <f t="shared" si="21"/>
        <v>0</v>
      </c>
      <c r="AI16" s="272"/>
      <c r="AJ16" s="72">
        <f t="shared" si="5"/>
        <v>0</v>
      </c>
      <c r="AK16" s="73">
        <f t="shared" si="6"/>
        <v>0</v>
      </c>
      <c r="AL16" s="91">
        <f t="shared" si="22"/>
        <v>0</v>
      </c>
      <c r="AM16" s="82">
        <f t="shared" si="23"/>
        <v>0</v>
      </c>
      <c r="AN16" s="91">
        <f t="shared" si="24"/>
        <v>0</v>
      </c>
      <c r="AO16" s="51">
        <f>[1]Apex!$M16</f>
        <v>0</v>
      </c>
      <c r="AP16" s="91">
        <f t="shared" si="25"/>
        <v>0</v>
      </c>
      <c r="AQ16" s="72"/>
      <c r="AR16" s="72">
        <f t="shared" si="26"/>
        <v>0</v>
      </c>
      <c r="AS16" s="91">
        <f t="shared" si="27"/>
        <v>0</v>
      </c>
      <c r="AT16" s="81">
        <f t="shared" si="7"/>
        <v>0</v>
      </c>
      <c r="AU16" s="88">
        <f t="shared" si="8"/>
        <v>0</v>
      </c>
      <c r="AV16" s="116"/>
      <c r="AW16" s="80"/>
      <c r="AX16" s="80">
        <f t="shared" si="9"/>
        <v>0</v>
      </c>
      <c r="AY16" s="80">
        <f t="shared" si="10"/>
        <v>0</v>
      </c>
    </row>
    <row r="17" spans="1:51" ht="16.149999999999999" customHeight="1" x14ac:dyDescent="0.2">
      <c r="A17" s="58">
        <v>11</v>
      </c>
      <c r="B17" s="59" t="s">
        <v>16</v>
      </c>
      <c r="C17" s="270">
        <f>[2]Base!W17</f>
        <v>0</v>
      </c>
      <c r="D17" s="60">
        <f>'Source Data'!H17</f>
        <v>5710.1347819377015</v>
      </c>
      <c r="E17" s="65">
        <f t="shared" si="11"/>
        <v>0</v>
      </c>
      <c r="F17" s="289"/>
      <c r="G17" s="60">
        <f>'Source Data'!I17</f>
        <v>720.86562862338462</v>
      </c>
      <c r="H17" s="65">
        <f t="shared" si="12"/>
        <v>0</v>
      </c>
      <c r="I17" s="289"/>
      <c r="J17" s="60">
        <f>'Source Data'!J17</f>
        <v>196.59971689728673</v>
      </c>
      <c r="K17" s="65">
        <f t="shared" si="13"/>
        <v>0</v>
      </c>
      <c r="L17" s="289"/>
      <c r="M17" s="60">
        <f>'Source Data'!K17</f>
        <v>4914.9929224321686</v>
      </c>
      <c r="N17" s="65">
        <f t="shared" si="14"/>
        <v>0</v>
      </c>
      <c r="O17" s="289"/>
      <c r="P17" s="60">
        <f>'Source Data'!L17</f>
        <v>1965.9971689728673</v>
      </c>
      <c r="Q17" s="65">
        <f t="shared" si="15"/>
        <v>0</v>
      </c>
      <c r="R17" s="92">
        <v>0</v>
      </c>
      <c r="S17" s="60"/>
      <c r="T17" s="60"/>
      <c r="U17" s="61">
        <f t="shared" si="1"/>
        <v>0</v>
      </c>
      <c r="V17" s="92">
        <f t="shared" si="2"/>
        <v>0</v>
      </c>
      <c r="W17" s="65">
        <f t="shared" si="16"/>
        <v>0</v>
      </c>
      <c r="X17" s="92">
        <f t="shared" si="17"/>
        <v>0</v>
      </c>
      <c r="Y17" s="60">
        <f>[1]Apex!$G17</f>
        <v>0</v>
      </c>
      <c r="Z17" s="92">
        <f t="shared" si="18"/>
        <v>0</v>
      </c>
      <c r="AA17" s="60"/>
      <c r="AB17" s="60">
        <f t="shared" si="19"/>
        <v>0</v>
      </c>
      <c r="AC17" s="92">
        <f t="shared" si="20"/>
        <v>0</v>
      </c>
      <c r="AD17" s="96">
        <f t="shared" si="3"/>
        <v>0</v>
      </c>
      <c r="AE17" s="66">
        <f>'Source Data'!N17</f>
        <v>3310</v>
      </c>
      <c r="AF17" s="89">
        <f t="shared" si="4"/>
        <v>0</v>
      </c>
      <c r="AG17" s="270"/>
      <c r="AH17" s="66">
        <f t="shared" si="21"/>
        <v>0</v>
      </c>
      <c r="AI17" s="270"/>
      <c r="AJ17" s="68">
        <f t="shared" si="5"/>
        <v>0</v>
      </c>
      <c r="AK17" s="67">
        <f t="shared" si="6"/>
        <v>0</v>
      </c>
      <c r="AL17" s="89">
        <f t="shared" si="22"/>
        <v>0</v>
      </c>
      <c r="AM17" s="70">
        <f t="shared" si="23"/>
        <v>0</v>
      </c>
      <c r="AN17" s="89">
        <f t="shared" si="24"/>
        <v>0</v>
      </c>
      <c r="AO17" s="60">
        <f>[1]Apex!$M17</f>
        <v>0</v>
      </c>
      <c r="AP17" s="89">
        <f t="shared" si="25"/>
        <v>0</v>
      </c>
      <c r="AQ17" s="68"/>
      <c r="AR17" s="68">
        <f t="shared" si="26"/>
        <v>0</v>
      </c>
      <c r="AS17" s="89">
        <f t="shared" si="27"/>
        <v>0</v>
      </c>
      <c r="AT17" s="69">
        <f t="shared" si="7"/>
        <v>0</v>
      </c>
      <c r="AU17" s="86">
        <f t="shared" si="8"/>
        <v>0</v>
      </c>
      <c r="AV17" s="116"/>
      <c r="AW17" s="65"/>
      <c r="AX17" s="65">
        <f t="shared" si="9"/>
        <v>0</v>
      </c>
      <c r="AY17" s="65">
        <f t="shared" si="10"/>
        <v>0</v>
      </c>
    </row>
    <row r="18" spans="1:51" ht="16.149999999999999" customHeight="1" x14ac:dyDescent="0.2">
      <c r="A18" s="54">
        <v>12</v>
      </c>
      <c r="B18" s="55" t="s">
        <v>17</v>
      </c>
      <c r="C18" s="271">
        <f>[2]Base!W18</f>
        <v>0</v>
      </c>
      <c r="D18" s="56">
        <f>'Source Data'!H18</f>
        <v>2970.5124583417528</v>
      </c>
      <c r="E18" s="74">
        <f t="shared" si="11"/>
        <v>0</v>
      </c>
      <c r="F18" s="290"/>
      <c r="G18" s="56">
        <f>'Source Data'!I18</f>
        <v>374.0615666318472</v>
      </c>
      <c r="H18" s="74">
        <f t="shared" si="12"/>
        <v>0</v>
      </c>
      <c r="I18" s="290"/>
      <c r="J18" s="56">
        <f>'Source Data'!J18</f>
        <v>102.01679089959471</v>
      </c>
      <c r="K18" s="74">
        <f t="shared" si="13"/>
        <v>0</v>
      </c>
      <c r="L18" s="290"/>
      <c r="M18" s="56">
        <f>'Source Data'!K18</f>
        <v>2550.4197724898677</v>
      </c>
      <c r="N18" s="74">
        <f t="shared" si="14"/>
        <v>0</v>
      </c>
      <c r="O18" s="290"/>
      <c r="P18" s="56">
        <f>'Source Data'!L18</f>
        <v>1020.1679089959471</v>
      </c>
      <c r="Q18" s="74">
        <f t="shared" si="15"/>
        <v>0</v>
      </c>
      <c r="R18" s="93">
        <v>0</v>
      </c>
      <c r="S18" s="56"/>
      <c r="T18" s="56"/>
      <c r="U18" s="57">
        <f t="shared" si="1"/>
        <v>0</v>
      </c>
      <c r="V18" s="93">
        <f t="shared" si="2"/>
        <v>0</v>
      </c>
      <c r="W18" s="74">
        <f t="shared" si="16"/>
        <v>0</v>
      </c>
      <c r="X18" s="93">
        <f t="shared" si="17"/>
        <v>0</v>
      </c>
      <c r="Y18" s="56">
        <f>[1]Apex!$G18</f>
        <v>0</v>
      </c>
      <c r="Z18" s="93">
        <f t="shared" si="18"/>
        <v>0</v>
      </c>
      <c r="AA18" s="56"/>
      <c r="AB18" s="56">
        <f t="shared" si="19"/>
        <v>0</v>
      </c>
      <c r="AC18" s="93">
        <f t="shared" si="20"/>
        <v>0</v>
      </c>
      <c r="AD18" s="97">
        <f t="shared" si="3"/>
        <v>0</v>
      </c>
      <c r="AE18" s="75">
        <f>'Source Data'!N18</f>
        <v>6410</v>
      </c>
      <c r="AF18" s="90">
        <f t="shared" si="4"/>
        <v>0</v>
      </c>
      <c r="AG18" s="271"/>
      <c r="AH18" s="75">
        <f t="shared" si="21"/>
        <v>0</v>
      </c>
      <c r="AI18" s="271"/>
      <c r="AJ18" s="77">
        <f t="shared" si="5"/>
        <v>0</v>
      </c>
      <c r="AK18" s="76">
        <f t="shared" si="6"/>
        <v>0</v>
      </c>
      <c r="AL18" s="90">
        <f t="shared" si="22"/>
        <v>0</v>
      </c>
      <c r="AM18" s="79">
        <f t="shared" si="23"/>
        <v>0</v>
      </c>
      <c r="AN18" s="90">
        <f t="shared" si="24"/>
        <v>0</v>
      </c>
      <c r="AO18" s="56">
        <f>[1]Apex!$M18</f>
        <v>0</v>
      </c>
      <c r="AP18" s="90">
        <f t="shared" si="25"/>
        <v>0</v>
      </c>
      <c r="AQ18" s="77"/>
      <c r="AR18" s="77">
        <f t="shared" si="26"/>
        <v>0</v>
      </c>
      <c r="AS18" s="90">
        <f t="shared" si="27"/>
        <v>0</v>
      </c>
      <c r="AT18" s="78">
        <f t="shared" si="7"/>
        <v>0</v>
      </c>
      <c r="AU18" s="87">
        <f t="shared" si="8"/>
        <v>0</v>
      </c>
      <c r="AV18" s="116"/>
      <c r="AW18" s="74"/>
      <c r="AX18" s="74">
        <f t="shared" si="9"/>
        <v>0</v>
      </c>
      <c r="AY18" s="74">
        <f t="shared" si="10"/>
        <v>0</v>
      </c>
    </row>
    <row r="19" spans="1:51" ht="16.149999999999999" customHeight="1" x14ac:dyDescent="0.2">
      <c r="A19" s="54">
        <v>13</v>
      </c>
      <c r="B19" s="55" t="s">
        <v>18</v>
      </c>
      <c r="C19" s="271">
        <f>[2]Base!W19</f>
        <v>0</v>
      </c>
      <c r="D19" s="56">
        <f>'Source Data'!H19</f>
        <v>5498.1587066365764</v>
      </c>
      <c r="E19" s="74">
        <f t="shared" si="11"/>
        <v>0</v>
      </c>
      <c r="F19" s="290"/>
      <c r="G19" s="56">
        <f>'Source Data'!I19</f>
        <v>725.51734025343501</v>
      </c>
      <c r="H19" s="74">
        <f t="shared" si="12"/>
        <v>0</v>
      </c>
      <c r="I19" s="290"/>
      <c r="J19" s="56">
        <f>'Source Data'!J19</f>
        <v>197.86836552366407</v>
      </c>
      <c r="K19" s="74">
        <f t="shared" si="13"/>
        <v>0</v>
      </c>
      <c r="L19" s="290"/>
      <c r="M19" s="56">
        <f>'Source Data'!K19</f>
        <v>4946.7091380916027</v>
      </c>
      <c r="N19" s="74">
        <f t="shared" si="14"/>
        <v>0</v>
      </c>
      <c r="O19" s="290"/>
      <c r="P19" s="56">
        <f>'Source Data'!L19</f>
        <v>1978.6836552366412</v>
      </c>
      <c r="Q19" s="74">
        <f t="shared" si="15"/>
        <v>0</v>
      </c>
      <c r="R19" s="93">
        <v>0</v>
      </c>
      <c r="S19" s="56"/>
      <c r="T19" s="56"/>
      <c r="U19" s="57">
        <f t="shared" si="1"/>
        <v>0</v>
      </c>
      <c r="V19" s="93">
        <f t="shared" si="2"/>
        <v>0</v>
      </c>
      <c r="W19" s="74">
        <f t="shared" si="16"/>
        <v>0</v>
      </c>
      <c r="X19" s="93">
        <f t="shared" si="17"/>
        <v>0</v>
      </c>
      <c r="Y19" s="56">
        <f>[1]Apex!$G19</f>
        <v>0</v>
      </c>
      <c r="Z19" s="93">
        <f t="shared" si="18"/>
        <v>0</v>
      </c>
      <c r="AA19" s="56"/>
      <c r="AB19" s="56">
        <f t="shared" si="19"/>
        <v>0</v>
      </c>
      <c r="AC19" s="93">
        <f t="shared" si="20"/>
        <v>0</v>
      </c>
      <c r="AD19" s="97">
        <f t="shared" si="3"/>
        <v>0</v>
      </c>
      <c r="AE19" s="75">
        <f>'Source Data'!N19</f>
        <v>2773</v>
      </c>
      <c r="AF19" s="90">
        <f t="shared" si="4"/>
        <v>0</v>
      </c>
      <c r="AG19" s="271"/>
      <c r="AH19" s="75">
        <f t="shared" si="21"/>
        <v>0</v>
      </c>
      <c r="AI19" s="271"/>
      <c r="AJ19" s="77">
        <f t="shared" si="5"/>
        <v>0</v>
      </c>
      <c r="AK19" s="76">
        <f t="shared" si="6"/>
        <v>0</v>
      </c>
      <c r="AL19" s="90">
        <f t="shared" si="22"/>
        <v>0</v>
      </c>
      <c r="AM19" s="79">
        <f t="shared" si="23"/>
        <v>0</v>
      </c>
      <c r="AN19" s="90">
        <f t="shared" si="24"/>
        <v>0</v>
      </c>
      <c r="AO19" s="56">
        <f>[1]Apex!$M19</f>
        <v>0</v>
      </c>
      <c r="AP19" s="90">
        <f t="shared" si="25"/>
        <v>0</v>
      </c>
      <c r="AQ19" s="77"/>
      <c r="AR19" s="77">
        <f t="shared" si="26"/>
        <v>0</v>
      </c>
      <c r="AS19" s="90">
        <f t="shared" si="27"/>
        <v>0</v>
      </c>
      <c r="AT19" s="78">
        <f t="shared" si="7"/>
        <v>0</v>
      </c>
      <c r="AU19" s="87">
        <f t="shared" si="8"/>
        <v>0</v>
      </c>
      <c r="AV19" s="116"/>
      <c r="AW19" s="74"/>
      <c r="AX19" s="74">
        <f t="shared" si="9"/>
        <v>0</v>
      </c>
      <c r="AY19" s="74">
        <f t="shared" si="10"/>
        <v>0</v>
      </c>
    </row>
    <row r="20" spans="1:51" ht="16.149999999999999" customHeight="1" x14ac:dyDescent="0.2">
      <c r="A20" s="54">
        <v>14</v>
      </c>
      <c r="B20" s="55" t="s">
        <v>19</v>
      </c>
      <c r="C20" s="271">
        <f>[2]Base!W20</f>
        <v>0</v>
      </c>
      <c r="D20" s="56">
        <f>'Source Data'!H20</f>
        <v>5011.2312545353479</v>
      </c>
      <c r="E20" s="74">
        <f t="shared" si="11"/>
        <v>0</v>
      </c>
      <c r="F20" s="290"/>
      <c r="G20" s="56">
        <f>'Source Data'!I20</f>
        <v>644.89230424636412</v>
      </c>
      <c r="H20" s="74">
        <f t="shared" si="12"/>
        <v>0</v>
      </c>
      <c r="I20" s="290"/>
      <c r="J20" s="56">
        <f>'Source Data'!J20</f>
        <v>175.87971933991753</v>
      </c>
      <c r="K20" s="74">
        <f t="shared" si="13"/>
        <v>0</v>
      </c>
      <c r="L20" s="290"/>
      <c r="M20" s="56">
        <f>'Source Data'!K20</f>
        <v>4396.9929834979375</v>
      </c>
      <c r="N20" s="74">
        <f t="shared" si="14"/>
        <v>0</v>
      </c>
      <c r="O20" s="290"/>
      <c r="P20" s="56">
        <f>'Source Data'!L20</f>
        <v>1758.7971933991751</v>
      </c>
      <c r="Q20" s="74">
        <f t="shared" si="15"/>
        <v>0</v>
      </c>
      <c r="R20" s="93">
        <v>0</v>
      </c>
      <c r="S20" s="56"/>
      <c r="T20" s="56"/>
      <c r="U20" s="57">
        <f t="shared" si="1"/>
        <v>0</v>
      </c>
      <c r="V20" s="93">
        <f t="shared" si="2"/>
        <v>0</v>
      </c>
      <c r="W20" s="74">
        <f t="shared" si="16"/>
        <v>0</v>
      </c>
      <c r="X20" s="93">
        <f t="shared" si="17"/>
        <v>0</v>
      </c>
      <c r="Y20" s="56">
        <f>[1]Apex!$G20</f>
        <v>0</v>
      </c>
      <c r="Z20" s="93">
        <f t="shared" si="18"/>
        <v>0</v>
      </c>
      <c r="AA20" s="56"/>
      <c r="AB20" s="56">
        <f t="shared" si="19"/>
        <v>0</v>
      </c>
      <c r="AC20" s="93">
        <f t="shared" si="20"/>
        <v>0</v>
      </c>
      <c r="AD20" s="97">
        <f t="shared" si="3"/>
        <v>0</v>
      </c>
      <c r="AE20" s="75">
        <f>'Source Data'!N20</f>
        <v>3207</v>
      </c>
      <c r="AF20" s="90">
        <f t="shared" si="4"/>
        <v>0</v>
      </c>
      <c r="AG20" s="271"/>
      <c r="AH20" s="75">
        <f t="shared" si="21"/>
        <v>0</v>
      </c>
      <c r="AI20" s="271"/>
      <c r="AJ20" s="77">
        <f t="shared" si="5"/>
        <v>0</v>
      </c>
      <c r="AK20" s="76">
        <f t="shared" si="6"/>
        <v>0</v>
      </c>
      <c r="AL20" s="90">
        <f t="shared" si="22"/>
        <v>0</v>
      </c>
      <c r="AM20" s="79">
        <f t="shared" si="23"/>
        <v>0</v>
      </c>
      <c r="AN20" s="90">
        <f t="shared" si="24"/>
        <v>0</v>
      </c>
      <c r="AO20" s="56">
        <f>[1]Apex!$M20</f>
        <v>0</v>
      </c>
      <c r="AP20" s="90">
        <f t="shared" si="25"/>
        <v>0</v>
      </c>
      <c r="AQ20" s="77"/>
      <c r="AR20" s="77">
        <f t="shared" si="26"/>
        <v>0</v>
      </c>
      <c r="AS20" s="90">
        <f t="shared" si="27"/>
        <v>0</v>
      </c>
      <c r="AT20" s="78">
        <f t="shared" si="7"/>
        <v>0</v>
      </c>
      <c r="AU20" s="87">
        <f t="shared" si="8"/>
        <v>0</v>
      </c>
      <c r="AV20" s="116"/>
      <c r="AW20" s="74"/>
      <c r="AX20" s="74">
        <f t="shared" si="9"/>
        <v>0</v>
      </c>
      <c r="AY20" s="74">
        <f t="shared" si="10"/>
        <v>0</v>
      </c>
    </row>
    <row r="21" spans="1:51" ht="16.149999999999999" customHeight="1" x14ac:dyDescent="0.2">
      <c r="A21" s="49">
        <v>15</v>
      </c>
      <c r="B21" s="50" t="s">
        <v>20</v>
      </c>
      <c r="C21" s="272">
        <f>[2]Base!W21</f>
        <v>0</v>
      </c>
      <c r="D21" s="51">
        <f>'Source Data'!H21</f>
        <v>5066.2622105753844</v>
      </c>
      <c r="E21" s="80">
        <f t="shared" si="11"/>
        <v>0</v>
      </c>
      <c r="F21" s="291"/>
      <c r="G21" s="51">
        <f>'Source Data'!I21</f>
        <v>701.0216863265847</v>
      </c>
      <c r="H21" s="80">
        <f t="shared" si="12"/>
        <v>0</v>
      </c>
      <c r="I21" s="291"/>
      <c r="J21" s="51">
        <f>'Source Data'!J21</f>
        <v>191.18773263452312</v>
      </c>
      <c r="K21" s="80">
        <f t="shared" si="13"/>
        <v>0</v>
      </c>
      <c r="L21" s="291"/>
      <c r="M21" s="51">
        <f>'Source Data'!K21</f>
        <v>4779.6933158630773</v>
      </c>
      <c r="N21" s="80">
        <f t="shared" si="14"/>
        <v>0</v>
      </c>
      <c r="O21" s="291"/>
      <c r="P21" s="51">
        <f>'Source Data'!L21</f>
        <v>1911.8773263452308</v>
      </c>
      <c r="Q21" s="80">
        <f t="shared" si="15"/>
        <v>0</v>
      </c>
      <c r="R21" s="94">
        <v>0</v>
      </c>
      <c r="S21" s="51"/>
      <c r="T21" s="51"/>
      <c r="U21" s="52">
        <f t="shared" si="1"/>
        <v>0</v>
      </c>
      <c r="V21" s="94">
        <f t="shared" si="2"/>
        <v>0</v>
      </c>
      <c r="W21" s="80">
        <f t="shared" si="16"/>
        <v>0</v>
      </c>
      <c r="X21" s="94">
        <f t="shared" si="17"/>
        <v>0</v>
      </c>
      <c r="Y21" s="51">
        <f>[1]Apex!$G21</f>
        <v>0</v>
      </c>
      <c r="Z21" s="94">
        <f t="shared" si="18"/>
        <v>0</v>
      </c>
      <c r="AA21" s="53"/>
      <c r="AB21" s="51">
        <f t="shared" si="19"/>
        <v>0</v>
      </c>
      <c r="AC21" s="95">
        <f t="shared" si="20"/>
        <v>0</v>
      </c>
      <c r="AD21" s="95">
        <f t="shared" si="3"/>
        <v>0</v>
      </c>
      <c r="AE21" s="71">
        <f>'Source Data'!N21</f>
        <v>2896</v>
      </c>
      <c r="AF21" s="91">
        <f t="shared" si="4"/>
        <v>0</v>
      </c>
      <c r="AG21" s="272"/>
      <c r="AH21" s="71">
        <f t="shared" si="21"/>
        <v>0</v>
      </c>
      <c r="AI21" s="272"/>
      <c r="AJ21" s="72">
        <f t="shared" si="5"/>
        <v>0</v>
      </c>
      <c r="AK21" s="73">
        <f t="shared" si="6"/>
        <v>0</v>
      </c>
      <c r="AL21" s="91">
        <f t="shared" si="22"/>
        <v>0</v>
      </c>
      <c r="AM21" s="82">
        <f t="shared" si="23"/>
        <v>0</v>
      </c>
      <c r="AN21" s="91">
        <f t="shared" si="24"/>
        <v>0</v>
      </c>
      <c r="AO21" s="51">
        <f>[1]Apex!$M21</f>
        <v>0</v>
      </c>
      <c r="AP21" s="91">
        <f t="shared" si="25"/>
        <v>0</v>
      </c>
      <c r="AQ21" s="72"/>
      <c r="AR21" s="72">
        <f t="shared" si="26"/>
        <v>0</v>
      </c>
      <c r="AS21" s="91">
        <f t="shared" si="27"/>
        <v>0</v>
      </c>
      <c r="AT21" s="81">
        <f t="shared" si="7"/>
        <v>0</v>
      </c>
      <c r="AU21" s="88">
        <f t="shared" si="8"/>
        <v>0</v>
      </c>
      <c r="AV21" s="116"/>
      <c r="AW21" s="80"/>
      <c r="AX21" s="80">
        <f t="shared" si="9"/>
        <v>0</v>
      </c>
      <c r="AY21" s="80">
        <f t="shared" si="10"/>
        <v>0</v>
      </c>
    </row>
    <row r="22" spans="1:51" ht="16.149999999999999" customHeight="1" x14ac:dyDescent="0.2">
      <c r="A22" s="58">
        <v>16</v>
      </c>
      <c r="B22" s="59" t="s">
        <v>21</v>
      </c>
      <c r="C22" s="270">
        <f>[2]Base!W22</f>
        <v>0</v>
      </c>
      <c r="D22" s="60">
        <f>'Source Data'!H22</f>
        <v>2365.2515167166002</v>
      </c>
      <c r="E22" s="65">
        <f t="shared" si="11"/>
        <v>0</v>
      </c>
      <c r="F22" s="289"/>
      <c r="G22" s="60">
        <f>'Source Data'!I22</f>
        <v>332.11179417298291</v>
      </c>
      <c r="H22" s="65">
        <f t="shared" si="12"/>
        <v>0</v>
      </c>
      <c r="I22" s="289"/>
      <c r="J22" s="60">
        <f>'Source Data'!J22</f>
        <v>90.57594386535898</v>
      </c>
      <c r="K22" s="65">
        <f t="shared" si="13"/>
        <v>0</v>
      </c>
      <c r="L22" s="289"/>
      <c r="M22" s="60">
        <f>'Source Data'!K22</f>
        <v>2264.3985966339742</v>
      </c>
      <c r="N22" s="65">
        <f t="shared" si="14"/>
        <v>0</v>
      </c>
      <c r="O22" s="289"/>
      <c r="P22" s="60">
        <f>'Source Data'!L22</f>
        <v>905.75943865358965</v>
      </c>
      <c r="Q22" s="65">
        <f t="shared" si="15"/>
        <v>0</v>
      </c>
      <c r="R22" s="92">
        <v>0</v>
      </c>
      <c r="S22" s="60"/>
      <c r="T22" s="60"/>
      <c r="U22" s="61">
        <f t="shared" si="1"/>
        <v>0</v>
      </c>
      <c r="V22" s="92">
        <f t="shared" si="2"/>
        <v>0</v>
      </c>
      <c r="W22" s="65">
        <f t="shared" si="16"/>
        <v>0</v>
      </c>
      <c r="X22" s="92">
        <f t="shared" si="17"/>
        <v>0</v>
      </c>
      <c r="Y22" s="60">
        <f>[1]Apex!$G22</f>
        <v>0</v>
      </c>
      <c r="Z22" s="92">
        <f t="shared" si="18"/>
        <v>0</v>
      </c>
      <c r="AA22" s="60"/>
      <c r="AB22" s="60">
        <f t="shared" si="19"/>
        <v>0</v>
      </c>
      <c r="AC22" s="92">
        <f t="shared" si="20"/>
        <v>0</v>
      </c>
      <c r="AD22" s="96">
        <f t="shared" si="3"/>
        <v>0</v>
      </c>
      <c r="AE22" s="66">
        <f>'Source Data'!N22</f>
        <v>11958</v>
      </c>
      <c r="AF22" s="89">
        <f t="shared" si="4"/>
        <v>0</v>
      </c>
      <c r="AG22" s="270"/>
      <c r="AH22" s="66">
        <f t="shared" si="21"/>
        <v>0</v>
      </c>
      <c r="AI22" s="270"/>
      <c r="AJ22" s="68">
        <f t="shared" si="5"/>
        <v>0</v>
      </c>
      <c r="AK22" s="67">
        <f t="shared" si="6"/>
        <v>0</v>
      </c>
      <c r="AL22" s="89">
        <f t="shared" si="22"/>
        <v>0</v>
      </c>
      <c r="AM22" s="70">
        <f t="shared" si="23"/>
        <v>0</v>
      </c>
      <c r="AN22" s="89">
        <f t="shared" si="24"/>
        <v>0</v>
      </c>
      <c r="AO22" s="60">
        <f>[1]Apex!$M22</f>
        <v>0</v>
      </c>
      <c r="AP22" s="89">
        <f t="shared" si="25"/>
        <v>0</v>
      </c>
      <c r="AQ22" s="68"/>
      <c r="AR22" s="68">
        <f t="shared" si="26"/>
        <v>0</v>
      </c>
      <c r="AS22" s="89">
        <f t="shared" si="27"/>
        <v>0</v>
      </c>
      <c r="AT22" s="69">
        <f t="shared" si="7"/>
        <v>0</v>
      </c>
      <c r="AU22" s="86">
        <f t="shared" si="8"/>
        <v>0</v>
      </c>
      <c r="AV22" s="116"/>
      <c r="AW22" s="65"/>
      <c r="AX22" s="65">
        <f t="shared" si="9"/>
        <v>0</v>
      </c>
      <c r="AY22" s="65">
        <f t="shared" si="10"/>
        <v>0</v>
      </c>
    </row>
    <row r="23" spans="1:51" ht="16.149999999999999" customHeight="1" x14ac:dyDescent="0.2">
      <c r="A23" s="54">
        <v>17</v>
      </c>
      <c r="B23" s="55" t="s">
        <v>22</v>
      </c>
      <c r="C23" s="271">
        <f>[2]Base!W23</f>
        <v>100</v>
      </c>
      <c r="D23" s="56">
        <f>'Source Data'!H23</f>
        <v>3197.8562864796509</v>
      </c>
      <c r="E23" s="74">
        <f t="shared" si="11"/>
        <v>319785.62864796509</v>
      </c>
      <c r="F23" s="290"/>
      <c r="G23" s="56">
        <f>'Source Data'!I23</f>
        <v>404.99760461581491</v>
      </c>
      <c r="H23" s="74">
        <f t="shared" si="12"/>
        <v>0</v>
      </c>
      <c r="I23" s="290"/>
      <c r="J23" s="56">
        <f>'Source Data'!J23</f>
        <v>110.45389216794953</v>
      </c>
      <c r="K23" s="74">
        <f t="shared" si="13"/>
        <v>0</v>
      </c>
      <c r="L23" s="290"/>
      <c r="M23" s="56">
        <f>'Source Data'!K23</f>
        <v>2761.3473041987377</v>
      </c>
      <c r="N23" s="74">
        <f t="shared" si="14"/>
        <v>0</v>
      </c>
      <c r="O23" s="290"/>
      <c r="P23" s="56">
        <f>'Source Data'!L23</f>
        <v>1104.5389216794952</v>
      </c>
      <c r="Q23" s="74">
        <f t="shared" si="15"/>
        <v>0</v>
      </c>
      <c r="R23" s="93">
        <v>379615</v>
      </c>
      <c r="S23" s="56"/>
      <c r="T23" s="56"/>
      <c r="U23" s="57">
        <f t="shared" si="1"/>
        <v>0</v>
      </c>
      <c r="V23" s="93">
        <f t="shared" si="2"/>
        <v>379615</v>
      </c>
      <c r="W23" s="74">
        <f t="shared" si="16"/>
        <v>-949</v>
      </c>
      <c r="X23" s="93">
        <f t="shared" si="17"/>
        <v>378666</v>
      </c>
      <c r="Y23" s="56">
        <f>[1]Apex!$G23</f>
        <v>0</v>
      </c>
      <c r="Z23" s="93">
        <f t="shared" si="18"/>
        <v>378666</v>
      </c>
      <c r="AA23" s="56"/>
      <c r="AB23" s="56">
        <f t="shared" si="19"/>
        <v>378666</v>
      </c>
      <c r="AC23" s="93">
        <f t="shared" si="20"/>
        <v>31556</v>
      </c>
      <c r="AD23" s="97">
        <f t="shared" si="3"/>
        <v>378666</v>
      </c>
      <c r="AE23" s="75">
        <f>'Source Data'!N23</f>
        <v>7667</v>
      </c>
      <c r="AF23" s="90">
        <f t="shared" si="4"/>
        <v>766700</v>
      </c>
      <c r="AG23" s="271"/>
      <c r="AH23" s="75">
        <f>AG23*AE23</f>
        <v>0</v>
      </c>
      <c r="AI23" s="271"/>
      <c r="AJ23" s="77">
        <f t="shared" si="5"/>
        <v>0</v>
      </c>
      <c r="AK23" s="76">
        <f t="shared" si="6"/>
        <v>0</v>
      </c>
      <c r="AL23" s="90">
        <f t="shared" si="22"/>
        <v>766700</v>
      </c>
      <c r="AM23" s="79">
        <f t="shared" si="23"/>
        <v>-1917</v>
      </c>
      <c r="AN23" s="90">
        <f t="shared" si="24"/>
        <v>764783</v>
      </c>
      <c r="AO23" s="56">
        <f>[1]Apex!$M23</f>
        <v>0</v>
      </c>
      <c r="AP23" s="90">
        <f t="shared" si="25"/>
        <v>764783</v>
      </c>
      <c r="AQ23" s="77"/>
      <c r="AR23" s="77">
        <f t="shared" si="26"/>
        <v>764783</v>
      </c>
      <c r="AS23" s="90">
        <f t="shared" si="27"/>
        <v>63732</v>
      </c>
      <c r="AT23" s="78">
        <f t="shared" si="7"/>
        <v>1143449</v>
      </c>
      <c r="AU23" s="87">
        <f t="shared" si="8"/>
        <v>95288</v>
      </c>
      <c r="AV23" s="116"/>
      <c r="AW23" s="74"/>
      <c r="AX23" s="74">
        <f t="shared" si="9"/>
        <v>1917</v>
      </c>
      <c r="AY23" s="74">
        <f t="shared" si="10"/>
        <v>1917</v>
      </c>
    </row>
    <row r="24" spans="1:51" ht="16.149999999999999" customHeight="1" x14ac:dyDescent="0.2">
      <c r="A24" s="54">
        <v>18</v>
      </c>
      <c r="B24" s="55" t="s">
        <v>23</v>
      </c>
      <c r="C24" s="271">
        <f>[2]Base!W24</f>
        <v>0</v>
      </c>
      <c r="D24" s="56">
        <f>'Source Data'!H24</f>
        <v>5126.6533122919036</v>
      </c>
      <c r="E24" s="74">
        <f t="shared" si="11"/>
        <v>0</v>
      </c>
      <c r="F24" s="290"/>
      <c r="G24" s="56">
        <f>'Source Data'!I24</f>
        <v>689.43182714981469</v>
      </c>
      <c r="H24" s="74">
        <f t="shared" si="12"/>
        <v>0</v>
      </c>
      <c r="I24" s="290"/>
      <c r="J24" s="56">
        <f>'Source Data'!J24</f>
        <v>188.02686194994951</v>
      </c>
      <c r="K24" s="74">
        <f t="shared" si="13"/>
        <v>0</v>
      </c>
      <c r="L24" s="290"/>
      <c r="M24" s="56">
        <f>'Source Data'!K24</f>
        <v>4700.6715487487372</v>
      </c>
      <c r="N24" s="74">
        <f t="shared" si="14"/>
        <v>0</v>
      </c>
      <c r="O24" s="290"/>
      <c r="P24" s="56">
        <f>'Source Data'!L24</f>
        <v>0</v>
      </c>
      <c r="Q24" s="74">
        <f t="shared" si="15"/>
        <v>0</v>
      </c>
      <c r="R24" s="93">
        <v>0</v>
      </c>
      <c r="S24" s="56"/>
      <c r="T24" s="56"/>
      <c r="U24" s="57">
        <f t="shared" si="1"/>
        <v>0</v>
      </c>
      <c r="V24" s="93">
        <f t="shared" si="2"/>
        <v>0</v>
      </c>
      <c r="W24" s="74">
        <f t="shared" si="16"/>
        <v>0</v>
      </c>
      <c r="X24" s="93">
        <f t="shared" si="17"/>
        <v>0</v>
      </c>
      <c r="Y24" s="56">
        <f>[1]Apex!$G24</f>
        <v>0</v>
      </c>
      <c r="Z24" s="93">
        <f t="shared" si="18"/>
        <v>0</v>
      </c>
      <c r="AA24" s="56"/>
      <c r="AB24" s="56">
        <f t="shared" si="19"/>
        <v>0</v>
      </c>
      <c r="AC24" s="93">
        <f t="shared" si="20"/>
        <v>0</v>
      </c>
      <c r="AD24" s="97">
        <f t="shared" si="3"/>
        <v>0</v>
      </c>
      <c r="AE24" s="75">
        <f>'Source Data'!N24</f>
        <v>3448</v>
      </c>
      <c r="AF24" s="90">
        <f t="shared" si="4"/>
        <v>0</v>
      </c>
      <c r="AG24" s="271"/>
      <c r="AH24" s="75">
        <f t="shared" si="21"/>
        <v>0</v>
      </c>
      <c r="AI24" s="271"/>
      <c r="AJ24" s="77">
        <f t="shared" si="5"/>
        <v>0</v>
      </c>
      <c r="AK24" s="76">
        <f t="shared" si="6"/>
        <v>0</v>
      </c>
      <c r="AL24" s="90">
        <f t="shared" si="22"/>
        <v>0</v>
      </c>
      <c r="AM24" s="79">
        <f t="shared" si="23"/>
        <v>0</v>
      </c>
      <c r="AN24" s="90">
        <f t="shared" si="24"/>
        <v>0</v>
      </c>
      <c r="AO24" s="56">
        <f>[1]Apex!$M24</f>
        <v>0</v>
      </c>
      <c r="AP24" s="90">
        <f t="shared" si="25"/>
        <v>0</v>
      </c>
      <c r="AQ24" s="77"/>
      <c r="AR24" s="77">
        <f t="shared" si="26"/>
        <v>0</v>
      </c>
      <c r="AS24" s="90">
        <f t="shared" si="27"/>
        <v>0</v>
      </c>
      <c r="AT24" s="78">
        <f t="shared" si="7"/>
        <v>0</v>
      </c>
      <c r="AU24" s="87">
        <f t="shared" si="8"/>
        <v>0</v>
      </c>
      <c r="AV24" s="116"/>
      <c r="AW24" s="74"/>
      <c r="AX24" s="74">
        <f t="shared" si="9"/>
        <v>0</v>
      </c>
      <c r="AY24" s="74">
        <f t="shared" si="10"/>
        <v>0</v>
      </c>
    </row>
    <row r="25" spans="1:51" ht="16.149999999999999" customHeight="1" x14ac:dyDescent="0.2">
      <c r="A25" s="54">
        <v>19</v>
      </c>
      <c r="B25" s="55" t="s">
        <v>24</v>
      </c>
      <c r="C25" s="271">
        <f>[2]Base!W25</f>
        <v>2</v>
      </c>
      <c r="D25" s="56">
        <f>'Source Data'!H25</f>
        <v>4518.921408734529</v>
      </c>
      <c r="E25" s="74">
        <f t="shared" si="11"/>
        <v>9037.842817469058</v>
      </c>
      <c r="F25" s="290"/>
      <c r="G25" s="56">
        <f>'Source Data'!I25</f>
        <v>604.6851220204918</v>
      </c>
      <c r="H25" s="74">
        <f t="shared" si="12"/>
        <v>0</v>
      </c>
      <c r="I25" s="290"/>
      <c r="J25" s="56">
        <f>'Source Data'!J25</f>
        <v>164.91412418740686</v>
      </c>
      <c r="K25" s="74">
        <f t="shared" si="13"/>
        <v>0</v>
      </c>
      <c r="L25" s="290"/>
      <c r="M25" s="56">
        <f>'Source Data'!K25</f>
        <v>4122.8531046851722</v>
      </c>
      <c r="N25" s="74">
        <f t="shared" si="14"/>
        <v>0</v>
      </c>
      <c r="O25" s="290"/>
      <c r="P25" s="56">
        <f>'Source Data'!L25</f>
        <v>1649.1412418740688</v>
      </c>
      <c r="Q25" s="74">
        <f t="shared" si="15"/>
        <v>0</v>
      </c>
      <c r="R25" s="93">
        <v>10247</v>
      </c>
      <c r="S25" s="56"/>
      <c r="T25" s="56"/>
      <c r="U25" s="57">
        <f t="shared" si="1"/>
        <v>0</v>
      </c>
      <c r="V25" s="93">
        <f t="shared" si="2"/>
        <v>10247</v>
      </c>
      <c r="W25" s="74">
        <f t="shared" si="16"/>
        <v>-26</v>
      </c>
      <c r="X25" s="93">
        <f t="shared" si="17"/>
        <v>10221</v>
      </c>
      <c r="Y25" s="56">
        <f>[1]Apex!$G25</f>
        <v>0</v>
      </c>
      <c r="Z25" s="93">
        <f t="shared" si="18"/>
        <v>10221</v>
      </c>
      <c r="AA25" s="56"/>
      <c r="AB25" s="56">
        <f t="shared" si="19"/>
        <v>10221</v>
      </c>
      <c r="AC25" s="93">
        <f t="shared" si="20"/>
        <v>852</v>
      </c>
      <c r="AD25" s="97">
        <f t="shared" si="3"/>
        <v>10221</v>
      </c>
      <c r="AE25" s="75">
        <f>'Source Data'!N25</f>
        <v>3382</v>
      </c>
      <c r="AF25" s="90">
        <f t="shared" si="4"/>
        <v>6764</v>
      </c>
      <c r="AG25" s="271"/>
      <c r="AH25" s="75">
        <f t="shared" si="21"/>
        <v>0</v>
      </c>
      <c r="AI25" s="271"/>
      <c r="AJ25" s="77">
        <f t="shared" si="5"/>
        <v>0</v>
      </c>
      <c r="AK25" s="76">
        <f t="shared" si="6"/>
        <v>0</v>
      </c>
      <c r="AL25" s="90">
        <f t="shared" si="22"/>
        <v>6764</v>
      </c>
      <c r="AM25" s="79">
        <f t="shared" si="23"/>
        <v>-17</v>
      </c>
      <c r="AN25" s="90">
        <f t="shared" si="24"/>
        <v>6747</v>
      </c>
      <c r="AO25" s="56">
        <f>[1]Apex!$M25</f>
        <v>0</v>
      </c>
      <c r="AP25" s="90">
        <f t="shared" si="25"/>
        <v>6747</v>
      </c>
      <c r="AQ25" s="77"/>
      <c r="AR25" s="77">
        <f t="shared" si="26"/>
        <v>6747</v>
      </c>
      <c r="AS25" s="90">
        <f t="shared" si="27"/>
        <v>562</v>
      </c>
      <c r="AT25" s="78">
        <f t="shared" si="7"/>
        <v>16968</v>
      </c>
      <c r="AU25" s="87">
        <f t="shared" si="8"/>
        <v>1414</v>
      </c>
      <c r="AV25" s="116"/>
      <c r="AW25" s="74"/>
      <c r="AX25" s="74">
        <f t="shared" si="9"/>
        <v>17</v>
      </c>
      <c r="AY25" s="74">
        <f t="shared" si="10"/>
        <v>17</v>
      </c>
    </row>
    <row r="26" spans="1:51" ht="16.149999999999999" customHeight="1" x14ac:dyDescent="0.2">
      <c r="A26" s="49">
        <v>20</v>
      </c>
      <c r="B26" s="50" t="s">
        <v>25</v>
      </c>
      <c r="C26" s="272">
        <f>[2]Base!W26</f>
        <v>0</v>
      </c>
      <c r="D26" s="51">
        <f>'Source Data'!H26</f>
        <v>4820.2540944128086</v>
      </c>
      <c r="E26" s="80">
        <f t="shared" si="11"/>
        <v>0</v>
      </c>
      <c r="F26" s="291"/>
      <c r="G26" s="51">
        <f>'Source Data'!I26</f>
        <v>694.558500770818</v>
      </c>
      <c r="H26" s="80">
        <f t="shared" si="12"/>
        <v>0</v>
      </c>
      <c r="I26" s="291"/>
      <c r="J26" s="51">
        <f>'Source Data'!J26</f>
        <v>189.42504566476853</v>
      </c>
      <c r="K26" s="80">
        <f t="shared" si="13"/>
        <v>0</v>
      </c>
      <c r="L26" s="291"/>
      <c r="M26" s="51">
        <f>'Source Data'!K26</f>
        <v>4735.6261416192137</v>
      </c>
      <c r="N26" s="80">
        <f t="shared" si="14"/>
        <v>0</v>
      </c>
      <c r="O26" s="291"/>
      <c r="P26" s="51">
        <f>'Source Data'!L26</f>
        <v>1894.2504566476853</v>
      </c>
      <c r="Q26" s="80">
        <f t="shared" si="15"/>
        <v>0</v>
      </c>
      <c r="R26" s="94">
        <v>0</v>
      </c>
      <c r="S26" s="51"/>
      <c r="T26" s="51"/>
      <c r="U26" s="52">
        <f t="shared" si="1"/>
        <v>0</v>
      </c>
      <c r="V26" s="94">
        <f t="shared" si="2"/>
        <v>0</v>
      </c>
      <c r="W26" s="80">
        <f t="shared" si="16"/>
        <v>0</v>
      </c>
      <c r="X26" s="94">
        <f t="shared" si="17"/>
        <v>0</v>
      </c>
      <c r="Y26" s="51">
        <f>[1]Apex!$G26</f>
        <v>0</v>
      </c>
      <c r="Z26" s="94">
        <f t="shared" si="18"/>
        <v>0</v>
      </c>
      <c r="AA26" s="53"/>
      <c r="AB26" s="51">
        <f t="shared" si="19"/>
        <v>0</v>
      </c>
      <c r="AC26" s="95">
        <f t="shared" si="20"/>
        <v>0</v>
      </c>
      <c r="AD26" s="95">
        <f t="shared" si="3"/>
        <v>0</v>
      </c>
      <c r="AE26" s="71">
        <f>'Source Data'!N26</f>
        <v>2473</v>
      </c>
      <c r="AF26" s="91">
        <f t="shared" si="4"/>
        <v>0</v>
      </c>
      <c r="AG26" s="272"/>
      <c r="AH26" s="71">
        <f t="shared" si="21"/>
        <v>0</v>
      </c>
      <c r="AI26" s="272"/>
      <c r="AJ26" s="72">
        <f t="shared" si="5"/>
        <v>0</v>
      </c>
      <c r="AK26" s="73">
        <f t="shared" si="6"/>
        <v>0</v>
      </c>
      <c r="AL26" s="91">
        <f t="shared" si="22"/>
        <v>0</v>
      </c>
      <c r="AM26" s="82">
        <f t="shared" si="23"/>
        <v>0</v>
      </c>
      <c r="AN26" s="91">
        <f t="shared" si="24"/>
        <v>0</v>
      </c>
      <c r="AO26" s="51">
        <f>[1]Apex!$M26</f>
        <v>0</v>
      </c>
      <c r="AP26" s="91">
        <f t="shared" si="25"/>
        <v>0</v>
      </c>
      <c r="AQ26" s="72"/>
      <c r="AR26" s="72">
        <f t="shared" si="26"/>
        <v>0</v>
      </c>
      <c r="AS26" s="91">
        <f t="shared" si="27"/>
        <v>0</v>
      </c>
      <c r="AT26" s="81">
        <f t="shared" si="7"/>
        <v>0</v>
      </c>
      <c r="AU26" s="88">
        <f t="shared" si="8"/>
        <v>0</v>
      </c>
      <c r="AV26" s="116"/>
      <c r="AW26" s="80"/>
      <c r="AX26" s="80">
        <f t="shared" si="9"/>
        <v>0</v>
      </c>
      <c r="AY26" s="80">
        <f t="shared" si="10"/>
        <v>0</v>
      </c>
    </row>
    <row r="27" spans="1:51" ht="16.149999999999999" customHeight="1" x14ac:dyDescent="0.2">
      <c r="A27" s="58">
        <v>21</v>
      </c>
      <c r="B27" s="59" t="s">
        <v>26</v>
      </c>
      <c r="C27" s="270">
        <f>[2]Base!W27</f>
        <v>0</v>
      </c>
      <c r="D27" s="60">
        <f>'Source Data'!H27</f>
        <v>4964.0768196326962</v>
      </c>
      <c r="E27" s="65">
        <f t="shared" si="11"/>
        <v>0</v>
      </c>
      <c r="F27" s="289"/>
      <c r="G27" s="60">
        <f>'Source Data'!I27</f>
        <v>705.05691404533979</v>
      </c>
      <c r="H27" s="65">
        <f t="shared" si="12"/>
        <v>0</v>
      </c>
      <c r="I27" s="289"/>
      <c r="J27" s="60">
        <f>'Source Data'!J27</f>
        <v>192.28824928509266</v>
      </c>
      <c r="K27" s="65">
        <f t="shared" si="13"/>
        <v>0</v>
      </c>
      <c r="L27" s="289"/>
      <c r="M27" s="60">
        <f>'Source Data'!K27</f>
        <v>4807.2062321273152</v>
      </c>
      <c r="N27" s="65">
        <f t="shared" si="14"/>
        <v>0</v>
      </c>
      <c r="O27" s="289"/>
      <c r="P27" s="60">
        <f>'Source Data'!L27</f>
        <v>1922.8824928509262</v>
      </c>
      <c r="Q27" s="65">
        <f t="shared" si="15"/>
        <v>0</v>
      </c>
      <c r="R27" s="92">
        <v>0</v>
      </c>
      <c r="S27" s="60"/>
      <c r="T27" s="60"/>
      <c r="U27" s="61">
        <f t="shared" si="1"/>
        <v>0</v>
      </c>
      <c r="V27" s="92">
        <f t="shared" si="2"/>
        <v>0</v>
      </c>
      <c r="W27" s="65">
        <f t="shared" si="16"/>
        <v>0</v>
      </c>
      <c r="X27" s="92">
        <f t="shared" si="17"/>
        <v>0</v>
      </c>
      <c r="Y27" s="60">
        <f>[1]Apex!$G27</f>
        <v>0</v>
      </c>
      <c r="Z27" s="92">
        <f t="shared" si="18"/>
        <v>0</v>
      </c>
      <c r="AA27" s="60"/>
      <c r="AB27" s="60">
        <f t="shared" si="19"/>
        <v>0</v>
      </c>
      <c r="AC27" s="92">
        <f t="shared" si="20"/>
        <v>0</v>
      </c>
      <c r="AD27" s="96">
        <f t="shared" si="3"/>
        <v>0</v>
      </c>
      <c r="AE27" s="66">
        <f>'Source Data'!N27</f>
        <v>2521</v>
      </c>
      <c r="AF27" s="89">
        <f t="shared" si="4"/>
        <v>0</v>
      </c>
      <c r="AG27" s="270"/>
      <c r="AH27" s="66">
        <f t="shared" si="21"/>
        <v>0</v>
      </c>
      <c r="AI27" s="270"/>
      <c r="AJ27" s="68">
        <f t="shared" si="5"/>
        <v>0</v>
      </c>
      <c r="AK27" s="67">
        <f t="shared" si="6"/>
        <v>0</v>
      </c>
      <c r="AL27" s="89">
        <f t="shared" si="22"/>
        <v>0</v>
      </c>
      <c r="AM27" s="70">
        <f t="shared" si="23"/>
        <v>0</v>
      </c>
      <c r="AN27" s="89">
        <f t="shared" si="24"/>
        <v>0</v>
      </c>
      <c r="AO27" s="60">
        <f>[1]Apex!$M27</f>
        <v>0</v>
      </c>
      <c r="AP27" s="89">
        <f t="shared" si="25"/>
        <v>0</v>
      </c>
      <c r="AQ27" s="68"/>
      <c r="AR27" s="68">
        <f t="shared" si="26"/>
        <v>0</v>
      </c>
      <c r="AS27" s="89">
        <f t="shared" si="27"/>
        <v>0</v>
      </c>
      <c r="AT27" s="69">
        <f t="shared" si="7"/>
        <v>0</v>
      </c>
      <c r="AU27" s="86">
        <f t="shared" si="8"/>
        <v>0</v>
      </c>
      <c r="AV27" s="116"/>
      <c r="AW27" s="65"/>
      <c r="AX27" s="65">
        <f t="shared" si="9"/>
        <v>0</v>
      </c>
      <c r="AY27" s="65">
        <f t="shared" si="10"/>
        <v>0</v>
      </c>
    </row>
    <row r="28" spans="1:51" ht="16.149999999999999" customHeight="1" x14ac:dyDescent="0.2">
      <c r="A28" s="54">
        <v>22</v>
      </c>
      <c r="B28" s="55" t="s">
        <v>27</v>
      </c>
      <c r="C28" s="271">
        <f>[2]Base!W28</f>
        <v>0</v>
      </c>
      <c r="D28" s="56">
        <f>'Source Data'!H28</f>
        <v>5299.8126353513471</v>
      </c>
      <c r="E28" s="74">
        <f t="shared" si="11"/>
        <v>0</v>
      </c>
      <c r="F28" s="290"/>
      <c r="G28" s="56">
        <f>'Source Data'!I28</f>
        <v>774.29658969861021</v>
      </c>
      <c r="H28" s="74">
        <f t="shared" si="12"/>
        <v>0</v>
      </c>
      <c r="I28" s="290"/>
      <c r="J28" s="56">
        <f>'Source Data'!J28</f>
        <v>211.17179719053001</v>
      </c>
      <c r="K28" s="74">
        <f t="shared" si="13"/>
        <v>0</v>
      </c>
      <c r="L28" s="290"/>
      <c r="M28" s="56">
        <f>'Source Data'!K28</f>
        <v>5279.2949297632513</v>
      </c>
      <c r="N28" s="74">
        <f t="shared" si="14"/>
        <v>0</v>
      </c>
      <c r="O28" s="290"/>
      <c r="P28" s="56">
        <f>'Source Data'!L28</f>
        <v>2111.7179719053006</v>
      </c>
      <c r="Q28" s="74">
        <f t="shared" si="15"/>
        <v>0</v>
      </c>
      <c r="R28" s="93">
        <v>0</v>
      </c>
      <c r="S28" s="56"/>
      <c r="T28" s="56"/>
      <c r="U28" s="57">
        <f t="shared" si="1"/>
        <v>0</v>
      </c>
      <c r="V28" s="93">
        <f t="shared" si="2"/>
        <v>0</v>
      </c>
      <c r="W28" s="74">
        <f t="shared" si="16"/>
        <v>0</v>
      </c>
      <c r="X28" s="93">
        <f t="shared" si="17"/>
        <v>0</v>
      </c>
      <c r="Y28" s="56">
        <f>[1]Apex!$G28</f>
        <v>0</v>
      </c>
      <c r="Z28" s="93">
        <f t="shared" si="18"/>
        <v>0</v>
      </c>
      <c r="AA28" s="56"/>
      <c r="AB28" s="56">
        <f t="shared" si="19"/>
        <v>0</v>
      </c>
      <c r="AC28" s="93">
        <f t="shared" si="20"/>
        <v>0</v>
      </c>
      <c r="AD28" s="97">
        <f t="shared" si="3"/>
        <v>0</v>
      </c>
      <c r="AE28" s="75">
        <f>'Source Data'!N28</f>
        <v>1782</v>
      </c>
      <c r="AF28" s="90">
        <f t="shared" si="4"/>
        <v>0</v>
      </c>
      <c r="AG28" s="271"/>
      <c r="AH28" s="75">
        <f t="shared" si="21"/>
        <v>0</v>
      </c>
      <c r="AI28" s="271"/>
      <c r="AJ28" s="77">
        <f t="shared" si="5"/>
        <v>0</v>
      </c>
      <c r="AK28" s="76">
        <f t="shared" si="6"/>
        <v>0</v>
      </c>
      <c r="AL28" s="90">
        <f t="shared" si="22"/>
        <v>0</v>
      </c>
      <c r="AM28" s="79">
        <f t="shared" si="23"/>
        <v>0</v>
      </c>
      <c r="AN28" s="90">
        <f t="shared" si="24"/>
        <v>0</v>
      </c>
      <c r="AO28" s="56">
        <f>[1]Apex!$M28</f>
        <v>0</v>
      </c>
      <c r="AP28" s="90">
        <f t="shared" si="25"/>
        <v>0</v>
      </c>
      <c r="AQ28" s="77"/>
      <c r="AR28" s="77">
        <f t="shared" si="26"/>
        <v>0</v>
      </c>
      <c r="AS28" s="90">
        <f t="shared" si="27"/>
        <v>0</v>
      </c>
      <c r="AT28" s="78">
        <f t="shared" si="7"/>
        <v>0</v>
      </c>
      <c r="AU28" s="87">
        <f t="shared" si="8"/>
        <v>0</v>
      </c>
      <c r="AV28" s="116"/>
      <c r="AW28" s="74"/>
      <c r="AX28" s="74">
        <f t="shared" si="9"/>
        <v>0</v>
      </c>
      <c r="AY28" s="74">
        <f t="shared" si="10"/>
        <v>0</v>
      </c>
    </row>
    <row r="29" spans="1:51" ht="16.149999999999999" customHeight="1" x14ac:dyDescent="0.2">
      <c r="A29" s="54">
        <v>23</v>
      </c>
      <c r="B29" s="55" t="s">
        <v>28</v>
      </c>
      <c r="C29" s="271">
        <f>[2]Base!W29</f>
        <v>0</v>
      </c>
      <c r="D29" s="56">
        <f>'Source Data'!H29</f>
        <v>4847.3597582819802</v>
      </c>
      <c r="E29" s="74">
        <f t="shared" si="11"/>
        <v>0</v>
      </c>
      <c r="F29" s="290"/>
      <c r="G29" s="56">
        <f>'Source Data'!I29</f>
        <v>643.90858310125191</v>
      </c>
      <c r="H29" s="74">
        <f t="shared" si="12"/>
        <v>0</v>
      </c>
      <c r="I29" s="290"/>
      <c r="J29" s="56">
        <f>'Source Data'!J29</f>
        <v>175.61143175488689</v>
      </c>
      <c r="K29" s="74">
        <f t="shared" si="13"/>
        <v>0</v>
      </c>
      <c r="L29" s="290"/>
      <c r="M29" s="56">
        <f>'Source Data'!K29</f>
        <v>4390.2857938721727</v>
      </c>
      <c r="N29" s="74">
        <f t="shared" si="14"/>
        <v>0</v>
      </c>
      <c r="O29" s="290"/>
      <c r="P29" s="56">
        <f>'Source Data'!L29</f>
        <v>1756.1143175488689</v>
      </c>
      <c r="Q29" s="74">
        <f t="shared" si="15"/>
        <v>0</v>
      </c>
      <c r="R29" s="93">
        <v>0</v>
      </c>
      <c r="S29" s="56"/>
      <c r="T29" s="56"/>
      <c r="U29" s="57">
        <f t="shared" si="1"/>
        <v>0</v>
      </c>
      <c r="V29" s="93">
        <f t="shared" si="2"/>
        <v>0</v>
      </c>
      <c r="W29" s="74">
        <f t="shared" si="16"/>
        <v>0</v>
      </c>
      <c r="X29" s="93">
        <f t="shared" si="17"/>
        <v>0</v>
      </c>
      <c r="Y29" s="56">
        <f>[1]Apex!$G29</f>
        <v>0</v>
      </c>
      <c r="Z29" s="93">
        <f t="shared" si="18"/>
        <v>0</v>
      </c>
      <c r="AA29" s="56"/>
      <c r="AB29" s="56">
        <f t="shared" si="19"/>
        <v>0</v>
      </c>
      <c r="AC29" s="93">
        <f t="shared" si="20"/>
        <v>0</v>
      </c>
      <c r="AD29" s="97">
        <f t="shared" si="3"/>
        <v>0</v>
      </c>
      <c r="AE29" s="75">
        <f>'Source Data'!N29</f>
        <v>3371</v>
      </c>
      <c r="AF29" s="90">
        <f t="shared" si="4"/>
        <v>0</v>
      </c>
      <c r="AG29" s="271"/>
      <c r="AH29" s="75">
        <f t="shared" si="21"/>
        <v>0</v>
      </c>
      <c r="AI29" s="271"/>
      <c r="AJ29" s="77">
        <f t="shared" si="5"/>
        <v>0</v>
      </c>
      <c r="AK29" s="76">
        <f t="shared" si="6"/>
        <v>0</v>
      </c>
      <c r="AL29" s="90">
        <f t="shared" si="22"/>
        <v>0</v>
      </c>
      <c r="AM29" s="79">
        <f t="shared" si="23"/>
        <v>0</v>
      </c>
      <c r="AN29" s="90">
        <f t="shared" si="24"/>
        <v>0</v>
      </c>
      <c r="AO29" s="56">
        <f>[1]Apex!$M29</f>
        <v>0</v>
      </c>
      <c r="AP29" s="90">
        <f t="shared" si="25"/>
        <v>0</v>
      </c>
      <c r="AQ29" s="77"/>
      <c r="AR29" s="77">
        <f t="shared" si="26"/>
        <v>0</v>
      </c>
      <c r="AS29" s="90">
        <f t="shared" si="27"/>
        <v>0</v>
      </c>
      <c r="AT29" s="78">
        <f t="shared" si="7"/>
        <v>0</v>
      </c>
      <c r="AU29" s="87">
        <f t="shared" si="8"/>
        <v>0</v>
      </c>
      <c r="AV29" s="116"/>
      <c r="AW29" s="74"/>
      <c r="AX29" s="74">
        <f t="shared" si="9"/>
        <v>0</v>
      </c>
      <c r="AY29" s="74">
        <f t="shared" si="10"/>
        <v>0</v>
      </c>
    </row>
    <row r="30" spans="1:51" ht="16.149999999999999" customHeight="1" x14ac:dyDescent="0.2">
      <c r="A30" s="54">
        <v>24</v>
      </c>
      <c r="B30" s="55" t="s">
        <v>29</v>
      </c>
      <c r="C30" s="271">
        <f>[2]Base!W30</f>
        <v>0</v>
      </c>
      <c r="D30" s="56">
        <f>'Source Data'!H30</f>
        <v>2376.5026766431456</v>
      </c>
      <c r="E30" s="74">
        <f t="shared" si="11"/>
        <v>0</v>
      </c>
      <c r="F30" s="290"/>
      <c r="G30" s="56">
        <f>'Source Data'!I30</f>
        <v>235.68636722840623</v>
      </c>
      <c r="H30" s="74">
        <f t="shared" si="12"/>
        <v>0</v>
      </c>
      <c r="I30" s="290"/>
      <c r="J30" s="56">
        <f>'Source Data'!J30</f>
        <v>64.278100153201677</v>
      </c>
      <c r="K30" s="74">
        <f t="shared" si="13"/>
        <v>0</v>
      </c>
      <c r="L30" s="290"/>
      <c r="M30" s="56">
        <f>'Source Data'!K30</f>
        <v>1606.9525038300424</v>
      </c>
      <c r="N30" s="74">
        <f t="shared" si="14"/>
        <v>0</v>
      </c>
      <c r="O30" s="290"/>
      <c r="P30" s="56">
        <f>'Source Data'!L30</f>
        <v>642.78100153201683</v>
      </c>
      <c r="Q30" s="74">
        <f t="shared" si="15"/>
        <v>0</v>
      </c>
      <c r="R30" s="93">
        <v>0</v>
      </c>
      <c r="S30" s="56"/>
      <c r="T30" s="56"/>
      <c r="U30" s="57">
        <f t="shared" si="1"/>
        <v>0</v>
      </c>
      <c r="V30" s="93">
        <f t="shared" si="2"/>
        <v>0</v>
      </c>
      <c r="W30" s="74">
        <f t="shared" si="16"/>
        <v>0</v>
      </c>
      <c r="X30" s="93">
        <f t="shared" si="17"/>
        <v>0</v>
      </c>
      <c r="Y30" s="56">
        <f>[1]Apex!$G30</f>
        <v>0</v>
      </c>
      <c r="Z30" s="93">
        <f t="shared" si="18"/>
        <v>0</v>
      </c>
      <c r="AA30" s="56"/>
      <c r="AB30" s="56">
        <f t="shared" si="19"/>
        <v>0</v>
      </c>
      <c r="AC30" s="93">
        <f t="shared" si="20"/>
        <v>0</v>
      </c>
      <c r="AD30" s="97">
        <f t="shared" si="3"/>
        <v>0</v>
      </c>
      <c r="AE30" s="75">
        <f>'Source Data'!N30</f>
        <v>11650</v>
      </c>
      <c r="AF30" s="90">
        <f t="shared" si="4"/>
        <v>0</v>
      </c>
      <c r="AG30" s="271"/>
      <c r="AH30" s="75">
        <f t="shared" si="21"/>
        <v>0</v>
      </c>
      <c r="AI30" s="271"/>
      <c r="AJ30" s="77">
        <f t="shared" si="5"/>
        <v>0</v>
      </c>
      <c r="AK30" s="76">
        <f t="shared" si="6"/>
        <v>0</v>
      </c>
      <c r="AL30" s="90">
        <f t="shared" si="22"/>
        <v>0</v>
      </c>
      <c r="AM30" s="79">
        <f t="shared" si="23"/>
        <v>0</v>
      </c>
      <c r="AN30" s="90">
        <f t="shared" si="24"/>
        <v>0</v>
      </c>
      <c r="AO30" s="56">
        <f>[1]Apex!$M30</f>
        <v>0</v>
      </c>
      <c r="AP30" s="90">
        <f t="shared" si="25"/>
        <v>0</v>
      </c>
      <c r="AQ30" s="77"/>
      <c r="AR30" s="77">
        <f t="shared" si="26"/>
        <v>0</v>
      </c>
      <c r="AS30" s="90">
        <f t="shared" si="27"/>
        <v>0</v>
      </c>
      <c r="AT30" s="78">
        <f t="shared" si="7"/>
        <v>0</v>
      </c>
      <c r="AU30" s="87">
        <f t="shared" si="8"/>
        <v>0</v>
      </c>
      <c r="AV30" s="116"/>
      <c r="AW30" s="74"/>
      <c r="AX30" s="74">
        <f t="shared" si="9"/>
        <v>0</v>
      </c>
      <c r="AY30" s="74">
        <f t="shared" si="10"/>
        <v>0</v>
      </c>
    </row>
    <row r="31" spans="1:51" ht="16.149999999999999" customHeight="1" x14ac:dyDescent="0.2">
      <c r="A31" s="49">
        <v>25</v>
      </c>
      <c r="B31" s="50" t="s">
        <v>30</v>
      </c>
      <c r="C31" s="272">
        <f>[2]Base!W31</f>
        <v>0</v>
      </c>
      <c r="D31" s="51">
        <f>'Source Data'!H31</f>
        <v>4037.466979885065</v>
      </c>
      <c r="E31" s="80">
        <f t="shared" si="11"/>
        <v>0</v>
      </c>
      <c r="F31" s="291"/>
      <c r="G31" s="51">
        <f>'Source Data'!I31</f>
        <v>547.31914183029971</v>
      </c>
      <c r="H31" s="80">
        <f t="shared" si="12"/>
        <v>0</v>
      </c>
      <c r="I31" s="291"/>
      <c r="J31" s="51">
        <f>'Source Data'!J31</f>
        <v>149.268856862809</v>
      </c>
      <c r="K31" s="80">
        <f t="shared" si="13"/>
        <v>0</v>
      </c>
      <c r="L31" s="291"/>
      <c r="M31" s="51">
        <f>'Source Data'!K31</f>
        <v>3731.7214215702247</v>
      </c>
      <c r="N31" s="80">
        <f t="shared" si="14"/>
        <v>0</v>
      </c>
      <c r="O31" s="291"/>
      <c r="P31" s="51">
        <f>'Source Data'!L31</f>
        <v>1492.6885686280898</v>
      </c>
      <c r="Q31" s="80">
        <f t="shared" si="15"/>
        <v>0</v>
      </c>
      <c r="R31" s="94">
        <v>0</v>
      </c>
      <c r="S31" s="51"/>
      <c r="T31" s="51"/>
      <c r="U31" s="52">
        <f t="shared" si="1"/>
        <v>0</v>
      </c>
      <c r="V31" s="94">
        <f t="shared" si="2"/>
        <v>0</v>
      </c>
      <c r="W31" s="80">
        <f t="shared" si="16"/>
        <v>0</v>
      </c>
      <c r="X31" s="94">
        <f t="shared" si="17"/>
        <v>0</v>
      </c>
      <c r="Y31" s="51">
        <f>[1]Apex!$G31</f>
        <v>0</v>
      </c>
      <c r="Z31" s="94">
        <f t="shared" si="18"/>
        <v>0</v>
      </c>
      <c r="AA31" s="53"/>
      <c r="AB31" s="51">
        <f t="shared" si="19"/>
        <v>0</v>
      </c>
      <c r="AC31" s="95">
        <f t="shared" si="20"/>
        <v>0</v>
      </c>
      <c r="AD31" s="95">
        <f t="shared" si="3"/>
        <v>0</v>
      </c>
      <c r="AE31" s="71">
        <f>'Source Data'!N31</f>
        <v>4673</v>
      </c>
      <c r="AF31" s="91">
        <f t="shared" si="4"/>
        <v>0</v>
      </c>
      <c r="AG31" s="272"/>
      <c r="AH31" s="71">
        <f t="shared" si="21"/>
        <v>0</v>
      </c>
      <c r="AI31" s="272"/>
      <c r="AJ31" s="72">
        <f t="shared" si="5"/>
        <v>0</v>
      </c>
      <c r="AK31" s="73">
        <f t="shared" si="6"/>
        <v>0</v>
      </c>
      <c r="AL31" s="91">
        <f t="shared" si="22"/>
        <v>0</v>
      </c>
      <c r="AM31" s="82">
        <f t="shared" si="23"/>
        <v>0</v>
      </c>
      <c r="AN31" s="91">
        <f t="shared" si="24"/>
        <v>0</v>
      </c>
      <c r="AO31" s="51">
        <f>[1]Apex!$M31</f>
        <v>0</v>
      </c>
      <c r="AP31" s="91">
        <f t="shared" si="25"/>
        <v>0</v>
      </c>
      <c r="AQ31" s="72"/>
      <c r="AR31" s="72">
        <f t="shared" si="26"/>
        <v>0</v>
      </c>
      <c r="AS31" s="91">
        <f t="shared" si="27"/>
        <v>0</v>
      </c>
      <c r="AT31" s="81">
        <f t="shared" si="7"/>
        <v>0</v>
      </c>
      <c r="AU31" s="88">
        <f t="shared" si="8"/>
        <v>0</v>
      </c>
      <c r="AV31" s="116"/>
      <c r="AW31" s="80"/>
      <c r="AX31" s="80">
        <f t="shared" si="9"/>
        <v>0</v>
      </c>
      <c r="AY31" s="80">
        <f t="shared" si="10"/>
        <v>0</v>
      </c>
    </row>
    <row r="32" spans="1:51" ht="16.149999999999999" customHeight="1" x14ac:dyDescent="0.2">
      <c r="A32" s="58">
        <v>26</v>
      </c>
      <c r="B32" s="59" t="s">
        <v>31</v>
      </c>
      <c r="C32" s="270">
        <f>[2]Base!W32</f>
        <v>0</v>
      </c>
      <c r="D32" s="60">
        <f>'Source Data'!H32</f>
        <v>3766.8356517369007</v>
      </c>
      <c r="E32" s="65">
        <f t="shared" si="11"/>
        <v>0</v>
      </c>
      <c r="F32" s="289"/>
      <c r="G32" s="60">
        <f>'Source Data'!I32</f>
        <v>468.82114429316323</v>
      </c>
      <c r="H32" s="65">
        <f t="shared" si="12"/>
        <v>0</v>
      </c>
      <c r="I32" s="289"/>
      <c r="J32" s="60">
        <f>'Source Data'!J32</f>
        <v>127.8603120799536</v>
      </c>
      <c r="K32" s="65">
        <f t="shared" si="13"/>
        <v>0</v>
      </c>
      <c r="L32" s="289"/>
      <c r="M32" s="60">
        <f>'Source Data'!K32</f>
        <v>3196.5078019988405</v>
      </c>
      <c r="N32" s="65">
        <f t="shared" si="14"/>
        <v>0</v>
      </c>
      <c r="O32" s="289"/>
      <c r="P32" s="60">
        <f>'Source Data'!L32</f>
        <v>1278.6031207995361</v>
      </c>
      <c r="Q32" s="65">
        <f t="shared" si="15"/>
        <v>0</v>
      </c>
      <c r="R32" s="92">
        <v>0</v>
      </c>
      <c r="S32" s="60"/>
      <c r="T32" s="60"/>
      <c r="U32" s="61">
        <f t="shared" si="1"/>
        <v>0</v>
      </c>
      <c r="V32" s="92">
        <f t="shared" si="2"/>
        <v>0</v>
      </c>
      <c r="W32" s="65">
        <f t="shared" si="16"/>
        <v>0</v>
      </c>
      <c r="X32" s="92">
        <f t="shared" si="17"/>
        <v>0</v>
      </c>
      <c r="Y32" s="60">
        <f>[1]Apex!$G32</f>
        <v>0</v>
      </c>
      <c r="Z32" s="92">
        <f t="shared" si="18"/>
        <v>0</v>
      </c>
      <c r="AA32" s="60"/>
      <c r="AB32" s="60">
        <f t="shared" si="19"/>
        <v>0</v>
      </c>
      <c r="AC32" s="92">
        <f t="shared" si="20"/>
        <v>0</v>
      </c>
      <c r="AD32" s="96">
        <f t="shared" si="3"/>
        <v>0</v>
      </c>
      <c r="AE32" s="66">
        <f>'Source Data'!N32</f>
        <v>5304</v>
      </c>
      <c r="AF32" s="89">
        <f t="shared" si="4"/>
        <v>0</v>
      </c>
      <c r="AG32" s="270"/>
      <c r="AH32" s="66">
        <f t="shared" si="21"/>
        <v>0</v>
      </c>
      <c r="AI32" s="270"/>
      <c r="AJ32" s="68">
        <f t="shared" si="5"/>
        <v>0</v>
      </c>
      <c r="AK32" s="67">
        <f t="shared" si="6"/>
        <v>0</v>
      </c>
      <c r="AL32" s="89">
        <f t="shared" si="22"/>
        <v>0</v>
      </c>
      <c r="AM32" s="70">
        <f t="shared" si="23"/>
        <v>0</v>
      </c>
      <c r="AN32" s="89">
        <f t="shared" si="24"/>
        <v>0</v>
      </c>
      <c r="AO32" s="60">
        <f>[1]Apex!$M32</f>
        <v>0</v>
      </c>
      <c r="AP32" s="89">
        <f t="shared" si="25"/>
        <v>0</v>
      </c>
      <c r="AQ32" s="68"/>
      <c r="AR32" s="68">
        <f t="shared" si="26"/>
        <v>0</v>
      </c>
      <c r="AS32" s="89">
        <f t="shared" si="27"/>
        <v>0</v>
      </c>
      <c r="AT32" s="69">
        <f t="shared" si="7"/>
        <v>0</v>
      </c>
      <c r="AU32" s="86">
        <f t="shared" si="8"/>
        <v>0</v>
      </c>
      <c r="AV32" s="116"/>
      <c r="AW32" s="65"/>
      <c r="AX32" s="65">
        <f t="shared" si="9"/>
        <v>0</v>
      </c>
      <c r="AY32" s="65">
        <f t="shared" si="10"/>
        <v>0</v>
      </c>
    </row>
    <row r="33" spans="1:51" ht="16.149999999999999" customHeight="1" x14ac:dyDescent="0.2">
      <c r="A33" s="54">
        <v>27</v>
      </c>
      <c r="B33" s="55" t="s">
        <v>32</v>
      </c>
      <c r="C33" s="271">
        <f>[2]Base!W33</f>
        <v>0</v>
      </c>
      <c r="D33" s="56">
        <f>'Source Data'!H33</f>
        <v>5228.5444628948371</v>
      </c>
      <c r="E33" s="74">
        <f t="shared" si="11"/>
        <v>0</v>
      </c>
      <c r="F33" s="290"/>
      <c r="G33" s="56">
        <f>'Source Data'!I33</f>
        <v>687.4036243637745</v>
      </c>
      <c r="H33" s="74">
        <f t="shared" si="12"/>
        <v>0</v>
      </c>
      <c r="I33" s="290"/>
      <c r="J33" s="56">
        <f>'Source Data'!J33</f>
        <v>187.4737157355749</v>
      </c>
      <c r="K33" s="74">
        <f t="shared" si="13"/>
        <v>0</v>
      </c>
      <c r="L33" s="290"/>
      <c r="M33" s="56">
        <f>'Source Data'!K33</f>
        <v>4686.842893389372</v>
      </c>
      <c r="N33" s="74">
        <f t="shared" si="14"/>
        <v>0</v>
      </c>
      <c r="O33" s="290"/>
      <c r="P33" s="56">
        <f>'Source Data'!L33</f>
        <v>1874.7371573557489</v>
      </c>
      <c r="Q33" s="74">
        <f t="shared" si="15"/>
        <v>0</v>
      </c>
      <c r="R33" s="93">
        <v>0</v>
      </c>
      <c r="S33" s="56"/>
      <c r="T33" s="56"/>
      <c r="U33" s="57">
        <f t="shared" si="1"/>
        <v>0</v>
      </c>
      <c r="V33" s="93">
        <f t="shared" si="2"/>
        <v>0</v>
      </c>
      <c r="W33" s="74">
        <f t="shared" si="16"/>
        <v>0</v>
      </c>
      <c r="X33" s="93">
        <f t="shared" si="17"/>
        <v>0</v>
      </c>
      <c r="Y33" s="56">
        <f>[1]Apex!$G33</f>
        <v>0</v>
      </c>
      <c r="Z33" s="93">
        <f t="shared" si="18"/>
        <v>0</v>
      </c>
      <c r="AA33" s="56"/>
      <c r="AB33" s="56">
        <f t="shared" si="19"/>
        <v>0</v>
      </c>
      <c r="AC33" s="93">
        <f t="shared" si="20"/>
        <v>0</v>
      </c>
      <c r="AD33" s="97">
        <f t="shared" si="3"/>
        <v>0</v>
      </c>
      <c r="AE33" s="75">
        <f>'Source Data'!N33</f>
        <v>3412</v>
      </c>
      <c r="AF33" s="90">
        <f t="shared" si="4"/>
        <v>0</v>
      </c>
      <c r="AG33" s="271"/>
      <c r="AH33" s="75">
        <f t="shared" si="21"/>
        <v>0</v>
      </c>
      <c r="AI33" s="271"/>
      <c r="AJ33" s="77">
        <f t="shared" si="5"/>
        <v>0</v>
      </c>
      <c r="AK33" s="76">
        <f t="shared" si="6"/>
        <v>0</v>
      </c>
      <c r="AL33" s="90">
        <f t="shared" si="22"/>
        <v>0</v>
      </c>
      <c r="AM33" s="79">
        <f t="shared" si="23"/>
        <v>0</v>
      </c>
      <c r="AN33" s="90">
        <f t="shared" si="24"/>
        <v>0</v>
      </c>
      <c r="AO33" s="56">
        <f>[1]Apex!$M33</f>
        <v>0</v>
      </c>
      <c r="AP33" s="90">
        <f t="shared" si="25"/>
        <v>0</v>
      </c>
      <c r="AQ33" s="77"/>
      <c r="AR33" s="77">
        <f t="shared" si="26"/>
        <v>0</v>
      </c>
      <c r="AS33" s="90">
        <f t="shared" si="27"/>
        <v>0</v>
      </c>
      <c r="AT33" s="78">
        <f t="shared" si="7"/>
        <v>0</v>
      </c>
      <c r="AU33" s="87">
        <f t="shared" si="8"/>
        <v>0</v>
      </c>
      <c r="AV33" s="116"/>
      <c r="AW33" s="74"/>
      <c r="AX33" s="74">
        <f t="shared" si="9"/>
        <v>0</v>
      </c>
      <c r="AY33" s="74">
        <f t="shared" si="10"/>
        <v>0</v>
      </c>
    </row>
    <row r="34" spans="1:51" ht="16.149999999999999" customHeight="1" x14ac:dyDescent="0.2">
      <c r="A34" s="54">
        <v>28</v>
      </c>
      <c r="B34" s="55" t="s">
        <v>33</v>
      </c>
      <c r="C34" s="271">
        <f>[2]Base!W34</f>
        <v>0</v>
      </c>
      <c r="D34" s="56">
        <f>'Source Data'!H34</f>
        <v>3407.9343597999155</v>
      </c>
      <c r="E34" s="74">
        <f t="shared" si="11"/>
        <v>0</v>
      </c>
      <c r="F34" s="290"/>
      <c r="G34" s="56">
        <f>'Source Data'!I34</f>
        <v>466.65190378503735</v>
      </c>
      <c r="H34" s="74">
        <f t="shared" si="12"/>
        <v>0</v>
      </c>
      <c r="I34" s="290"/>
      <c r="J34" s="56">
        <f>'Source Data'!J34</f>
        <v>127.26870103228291</v>
      </c>
      <c r="K34" s="74">
        <f t="shared" si="13"/>
        <v>0</v>
      </c>
      <c r="L34" s="290"/>
      <c r="M34" s="56">
        <f>'Source Data'!K34</f>
        <v>3181.7175258070724</v>
      </c>
      <c r="N34" s="74">
        <f t="shared" si="14"/>
        <v>0</v>
      </c>
      <c r="O34" s="290"/>
      <c r="P34" s="56">
        <f>'Source Data'!L34</f>
        <v>1272.6870103228293</v>
      </c>
      <c r="Q34" s="74">
        <f t="shared" si="15"/>
        <v>0</v>
      </c>
      <c r="R34" s="93">
        <v>0</v>
      </c>
      <c r="S34" s="56"/>
      <c r="T34" s="56"/>
      <c r="U34" s="57">
        <f t="shared" si="1"/>
        <v>0</v>
      </c>
      <c r="V34" s="93">
        <f t="shared" si="2"/>
        <v>0</v>
      </c>
      <c r="W34" s="74">
        <f t="shared" si="16"/>
        <v>0</v>
      </c>
      <c r="X34" s="93">
        <f t="shared" si="17"/>
        <v>0</v>
      </c>
      <c r="Y34" s="56">
        <f>[1]Apex!$G34</f>
        <v>0</v>
      </c>
      <c r="Z34" s="93">
        <f t="shared" si="18"/>
        <v>0</v>
      </c>
      <c r="AA34" s="56"/>
      <c r="AB34" s="56">
        <f t="shared" si="19"/>
        <v>0</v>
      </c>
      <c r="AC34" s="93">
        <f t="shared" si="20"/>
        <v>0</v>
      </c>
      <c r="AD34" s="97">
        <f t="shared" si="3"/>
        <v>0</v>
      </c>
      <c r="AE34" s="75">
        <f>'Source Data'!N34</f>
        <v>5598</v>
      </c>
      <c r="AF34" s="90">
        <f t="shared" si="4"/>
        <v>0</v>
      </c>
      <c r="AG34" s="271"/>
      <c r="AH34" s="75">
        <f t="shared" si="21"/>
        <v>0</v>
      </c>
      <c r="AI34" s="271"/>
      <c r="AJ34" s="77">
        <f t="shared" si="5"/>
        <v>0</v>
      </c>
      <c r="AK34" s="76">
        <f t="shared" si="6"/>
        <v>0</v>
      </c>
      <c r="AL34" s="90">
        <f t="shared" si="22"/>
        <v>0</v>
      </c>
      <c r="AM34" s="79">
        <f t="shared" si="23"/>
        <v>0</v>
      </c>
      <c r="AN34" s="90">
        <f t="shared" si="24"/>
        <v>0</v>
      </c>
      <c r="AO34" s="56">
        <f>[1]Apex!$M34</f>
        <v>0</v>
      </c>
      <c r="AP34" s="90">
        <f t="shared" si="25"/>
        <v>0</v>
      </c>
      <c r="AQ34" s="77"/>
      <c r="AR34" s="77">
        <f t="shared" si="26"/>
        <v>0</v>
      </c>
      <c r="AS34" s="90">
        <f t="shared" si="27"/>
        <v>0</v>
      </c>
      <c r="AT34" s="78">
        <f t="shared" si="7"/>
        <v>0</v>
      </c>
      <c r="AU34" s="87">
        <f t="shared" si="8"/>
        <v>0</v>
      </c>
      <c r="AV34" s="116"/>
      <c r="AW34" s="74"/>
      <c r="AX34" s="74">
        <f t="shared" si="9"/>
        <v>0</v>
      </c>
      <c r="AY34" s="74">
        <f t="shared" si="10"/>
        <v>0</v>
      </c>
    </row>
    <row r="35" spans="1:51" ht="16.149999999999999" customHeight="1" x14ac:dyDescent="0.2">
      <c r="A35" s="54">
        <v>29</v>
      </c>
      <c r="B35" s="55" t="s">
        <v>34</v>
      </c>
      <c r="C35" s="271">
        <f>[2]Base!W35</f>
        <v>0</v>
      </c>
      <c r="D35" s="56">
        <f>'Source Data'!H35</f>
        <v>4119.4752527522951</v>
      </c>
      <c r="E35" s="74">
        <f t="shared" si="11"/>
        <v>0</v>
      </c>
      <c r="F35" s="290"/>
      <c r="G35" s="56">
        <f>'Source Data'!I35</f>
        <v>554.9726016103474</v>
      </c>
      <c r="H35" s="74">
        <f t="shared" si="12"/>
        <v>0</v>
      </c>
      <c r="I35" s="290"/>
      <c r="J35" s="56">
        <f>'Source Data'!J35</f>
        <v>151.35616407554929</v>
      </c>
      <c r="K35" s="74">
        <f t="shared" si="13"/>
        <v>0</v>
      </c>
      <c r="L35" s="290"/>
      <c r="M35" s="56">
        <f>'Source Data'!K35</f>
        <v>3783.9041018887328</v>
      </c>
      <c r="N35" s="74">
        <f t="shared" si="14"/>
        <v>0</v>
      </c>
      <c r="O35" s="290"/>
      <c r="P35" s="56">
        <f>'Source Data'!L35</f>
        <v>1513.5616407554928</v>
      </c>
      <c r="Q35" s="74">
        <f t="shared" si="15"/>
        <v>0</v>
      </c>
      <c r="R35" s="93">
        <v>0</v>
      </c>
      <c r="S35" s="56"/>
      <c r="T35" s="56"/>
      <c r="U35" s="57">
        <f t="shared" si="1"/>
        <v>0</v>
      </c>
      <c r="V35" s="93">
        <f t="shared" si="2"/>
        <v>0</v>
      </c>
      <c r="W35" s="74">
        <f t="shared" si="16"/>
        <v>0</v>
      </c>
      <c r="X35" s="93">
        <f t="shared" si="17"/>
        <v>0</v>
      </c>
      <c r="Y35" s="56">
        <f>[1]Apex!$G35</f>
        <v>0</v>
      </c>
      <c r="Z35" s="93">
        <f t="shared" si="18"/>
        <v>0</v>
      </c>
      <c r="AA35" s="56"/>
      <c r="AB35" s="56">
        <f t="shared" si="19"/>
        <v>0</v>
      </c>
      <c r="AC35" s="93">
        <f t="shared" si="20"/>
        <v>0</v>
      </c>
      <c r="AD35" s="97">
        <f t="shared" si="3"/>
        <v>0</v>
      </c>
      <c r="AE35" s="75">
        <f>'Source Data'!N35</f>
        <v>4860</v>
      </c>
      <c r="AF35" s="90">
        <f t="shared" si="4"/>
        <v>0</v>
      </c>
      <c r="AG35" s="271"/>
      <c r="AH35" s="75">
        <f t="shared" si="21"/>
        <v>0</v>
      </c>
      <c r="AI35" s="271"/>
      <c r="AJ35" s="77">
        <f t="shared" si="5"/>
        <v>0</v>
      </c>
      <c r="AK35" s="76">
        <f t="shared" si="6"/>
        <v>0</v>
      </c>
      <c r="AL35" s="90">
        <f t="shared" si="22"/>
        <v>0</v>
      </c>
      <c r="AM35" s="79">
        <f t="shared" si="23"/>
        <v>0</v>
      </c>
      <c r="AN35" s="90">
        <f t="shared" si="24"/>
        <v>0</v>
      </c>
      <c r="AO35" s="56">
        <f>[1]Apex!$M35</f>
        <v>0</v>
      </c>
      <c r="AP35" s="90">
        <f t="shared" si="25"/>
        <v>0</v>
      </c>
      <c r="AQ35" s="77"/>
      <c r="AR35" s="77">
        <f t="shared" si="26"/>
        <v>0</v>
      </c>
      <c r="AS35" s="90">
        <f t="shared" si="27"/>
        <v>0</v>
      </c>
      <c r="AT35" s="78">
        <f t="shared" si="7"/>
        <v>0</v>
      </c>
      <c r="AU35" s="87">
        <f t="shared" si="8"/>
        <v>0</v>
      </c>
      <c r="AV35" s="116"/>
      <c r="AW35" s="74"/>
      <c r="AX35" s="74">
        <f t="shared" si="9"/>
        <v>0</v>
      </c>
      <c r="AY35" s="74">
        <f t="shared" si="10"/>
        <v>0</v>
      </c>
    </row>
    <row r="36" spans="1:51" ht="16.149999999999999" customHeight="1" x14ac:dyDescent="0.2">
      <c r="A36" s="49">
        <v>30</v>
      </c>
      <c r="B36" s="50" t="s">
        <v>35</v>
      </c>
      <c r="C36" s="272">
        <f>[2]Base!W36</f>
        <v>0</v>
      </c>
      <c r="D36" s="51">
        <f>'Source Data'!H36</f>
        <v>5413.9637107951485</v>
      </c>
      <c r="E36" s="80">
        <f t="shared" si="11"/>
        <v>0</v>
      </c>
      <c r="F36" s="291"/>
      <c r="G36" s="51">
        <f>'Source Data'!I36</f>
        <v>702.2116679130869</v>
      </c>
      <c r="H36" s="80">
        <f t="shared" si="12"/>
        <v>0</v>
      </c>
      <c r="I36" s="291"/>
      <c r="J36" s="51">
        <f>'Source Data'!J36</f>
        <v>191.51227306720551</v>
      </c>
      <c r="K36" s="80">
        <f t="shared" si="13"/>
        <v>0</v>
      </c>
      <c r="L36" s="291"/>
      <c r="M36" s="51">
        <f>'Source Data'!K36</f>
        <v>4787.8068266801383</v>
      </c>
      <c r="N36" s="80">
        <f t="shared" si="14"/>
        <v>0</v>
      </c>
      <c r="O36" s="291"/>
      <c r="P36" s="51">
        <f>'Source Data'!L36</f>
        <v>1915.1227306720555</v>
      </c>
      <c r="Q36" s="80">
        <f t="shared" si="15"/>
        <v>0</v>
      </c>
      <c r="R36" s="94">
        <v>0</v>
      </c>
      <c r="S36" s="51"/>
      <c r="T36" s="51"/>
      <c r="U36" s="52">
        <f t="shared" si="1"/>
        <v>0</v>
      </c>
      <c r="V36" s="94">
        <f t="shared" si="2"/>
        <v>0</v>
      </c>
      <c r="W36" s="80">
        <f t="shared" si="16"/>
        <v>0</v>
      </c>
      <c r="X36" s="94">
        <f t="shared" si="17"/>
        <v>0</v>
      </c>
      <c r="Y36" s="51">
        <f>[1]Apex!$G36</f>
        <v>0</v>
      </c>
      <c r="Z36" s="94">
        <f t="shared" si="18"/>
        <v>0</v>
      </c>
      <c r="AA36" s="53"/>
      <c r="AB36" s="51">
        <f t="shared" si="19"/>
        <v>0</v>
      </c>
      <c r="AC36" s="95">
        <f t="shared" si="20"/>
        <v>0</v>
      </c>
      <c r="AD36" s="95">
        <f t="shared" si="3"/>
        <v>0</v>
      </c>
      <c r="AE36" s="71">
        <f>'Source Data'!N36</f>
        <v>3884</v>
      </c>
      <c r="AF36" s="91">
        <f t="shared" si="4"/>
        <v>0</v>
      </c>
      <c r="AG36" s="272"/>
      <c r="AH36" s="71">
        <f t="shared" si="21"/>
        <v>0</v>
      </c>
      <c r="AI36" s="272"/>
      <c r="AJ36" s="72">
        <f t="shared" si="5"/>
        <v>0</v>
      </c>
      <c r="AK36" s="73">
        <f t="shared" si="6"/>
        <v>0</v>
      </c>
      <c r="AL36" s="91">
        <f t="shared" si="22"/>
        <v>0</v>
      </c>
      <c r="AM36" s="82">
        <f t="shared" si="23"/>
        <v>0</v>
      </c>
      <c r="AN36" s="91">
        <f t="shared" si="24"/>
        <v>0</v>
      </c>
      <c r="AO36" s="51">
        <f>[1]Apex!$M36</f>
        <v>0</v>
      </c>
      <c r="AP36" s="91">
        <f t="shared" si="25"/>
        <v>0</v>
      </c>
      <c r="AQ36" s="72"/>
      <c r="AR36" s="72">
        <f t="shared" si="26"/>
        <v>0</v>
      </c>
      <c r="AS36" s="91">
        <f t="shared" si="27"/>
        <v>0</v>
      </c>
      <c r="AT36" s="81">
        <f t="shared" si="7"/>
        <v>0</v>
      </c>
      <c r="AU36" s="88">
        <f t="shared" si="8"/>
        <v>0</v>
      </c>
      <c r="AV36" s="116"/>
      <c r="AW36" s="80"/>
      <c r="AX36" s="80">
        <f t="shared" si="9"/>
        <v>0</v>
      </c>
      <c r="AY36" s="80">
        <f t="shared" si="10"/>
        <v>0</v>
      </c>
    </row>
    <row r="37" spans="1:51" ht="16.149999999999999" customHeight="1" x14ac:dyDescent="0.2">
      <c r="A37" s="58">
        <v>31</v>
      </c>
      <c r="B37" s="59" t="s">
        <v>36</v>
      </c>
      <c r="C37" s="270">
        <f>[2]Base!W37</f>
        <v>0</v>
      </c>
      <c r="D37" s="60">
        <f>'Source Data'!H37</f>
        <v>3796.0097351340864</v>
      </c>
      <c r="E37" s="65">
        <f t="shared" si="11"/>
        <v>0</v>
      </c>
      <c r="F37" s="289"/>
      <c r="G37" s="60">
        <f>'Source Data'!I37</f>
        <v>524.75657375911442</v>
      </c>
      <c r="H37" s="65">
        <f t="shared" si="12"/>
        <v>0</v>
      </c>
      <c r="I37" s="289"/>
      <c r="J37" s="60">
        <f>'Source Data'!J37</f>
        <v>143.11542920703121</v>
      </c>
      <c r="K37" s="65">
        <f t="shared" si="13"/>
        <v>0</v>
      </c>
      <c r="L37" s="289"/>
      <c r="M37" s="60">
        <f>'Source Data'!K37</f>
        <v>3577.8857301757807</v>
      </c>
      <c r="N37" s="65">
        <f t="shared" si="14"/>
        <v>0</v>
      </c>
      <c r="O37" s="289"/>
      <c r="P37" s="60">
        <f>'Source Data'!L37</f>
        <v>1431.1542920703123</v>
      </c>
      <c r="Q37" s="65">
        <f t="shared" si="15"/>
        <v>0</v>
      </c>
      <c r="R37" s="92">
        <v>0</v>
      </c>
      <c r="S37" s="60"/>
      <c r="T37" s="60"/>
      <c r="U37" s="61">
        <f t="shared" si="1"/>
        <v>0</v>
      </c>
      <c r="V37" s="92">
        <f t="shared" si="2"/>
        <v>0</v>
      </c>
      <c r="W37" s="65">
        <f t="shared" si="16"/>
        <v>0</v>
      </c>
      <c r="X37" s="92">
        <f t="shared" si="17"/>
        <v>0</v>
      </c>
      <c r="Y37" s="60">
        <f>[1]Apex!$G37</f>
        <v>0</v>
      </c>
      <c r="Z37" s="92">
        <f t="shared" si="18"/>
        <v>0</v>
      </c>
      <c r="AA37" s="60"/>
      <c r="AB37" s="60">
        <f t="shared" si="19"/>
        <v>0</v>
      </c>
      <c r="AC37" s="92">
        <f t="shared" si="20"/>
        <v>0</v>
      </c>
      <c r="AD37" s="96">
        <f t="shared" si="3"/>
        <v>0</v>
      </c>
      <c r="AE37" s="66">
        <f>'Source Data'!N37</f>
        <v>5567</v>
      </c>
      <c r="AF37" s="89">
        <f t="shared" si="4"/>
        <v>0</v>
      </c>
      <c r="AG37" s="270"/>
      <c r="AH37" s="66">
        <f t="shared" si="21"/>
        <v>0</v>
      </c>
      <c r="AI37" s="270"/>
      <c r="AJ37" s="68">
        <f t="shared" si="5"/>
        <v>0</v>
      </c>
      <c r="AK37" s="67">
        <f t="shared" si="6"/>
        <v>0</v>
      </c>
      <c r="AL37" s="89">
        <f t="shared" si="22"/>
        <v>0</v>
      </c>
      <c r="AM37" s="70">
        <f t="shared" si="23"/>
        <v>0</v>
      </c>
      <c r="AN37" s="89">
        <f t="shared" si="24"/>
        <v>0</v>
      </c>
      <c r="AO37" s="60">
        <f>[1]Apex!$M37</f>
        <v>0</v>
      </c>
      <c r="AP37" s="89">
        <f t="shared" si="25"/>
        <v>0</v>
      </c>
      <c r="AQ37" s="68"/>
      <c r="AR37" s="68">
        <f t="shared" si="26"/>
        <v>0</v>
      </c>
      <c r="AS37" s="89">
        <f t="shared" si="27"/>
        <v>0</v>
      </c>
      <c r="AT37" s="69">
        <f t="shared" si="7"/>
        <v>0</v>
      </c>
      <c r="AU37" s="86">
        <f t="shared" si="8"/>
        <v>0</v>
      </c>
      <c r="AV37" s="116"/>
      <c r="AW37" s="65"/>
      <c r="AX37" s="65">
        <f t="shared" si="9"/>
        <v>0</v>
      </c>
      <c r="AY37" s="65">
        <f t="shared" si="10"/>
        <v>0</v>
      </c>
    </row>
    <row r="38" spans="1:51" ht="16.149999999999999" customHeight="1" x14ac:dyDescent="0.2">
      <c r="A38" s="54">
        <v>32</v>
      </c>
      <c r="B38" s="55" t="s">
        <v>37</v>
      </c>
      <c r="C38" s="271">
        <f>[2]Base!W38</f>
        <v>0</v>
      </c>
      <c r="D38" s="56">
        <f>'Source Data'!H38</f>
        <v>5211.085155744553</v>
      </c>
      <c r="E38" s="74">
        <f t="shared" si="11"/>
        <v>0</v>
      </c>
      <c r="F38" s="290"/>
      <c r="G38" s="56">
        <f>'Source Data'!I38</f>
        <v>712.66638210557119</v>
      </c>
      <c r="H38" s="74">
        <f t="shared" si="12"/>
        <v>0</v>
      </c>
      <c r="I38" s="290"/>
      <c r="J38" s="56">
        <f>'Source Data'!J38</f>
        <v>194.36355875606483</v>
      </c>
      <c r="K38" s="74">
        <f t="shared" si="13"/>
        <v>0</v>
      </c>
      <c r="L38" s="290"/>
      <c r="M38" s="56">
        <f>'Source Data'!K38</f>
        <v>4859.0889689016212</v>
      </c>
      <c r="N38" s="74">
        <f t="shared" si="14"/>
        <v>0</v>
      </c>
      <c r="O38" s="290"/>
      <c r="P38" s="56">
        <f>'Source Data'!L38</f>
        <v>1943.6355875606487</v>
      </c>
      <c r="Q38" s="74">
        <f t="shared" si="15"/>
        <v>0</v>
      </c>
      <c r="R38" s="93">
        <v>0</v>
      </c>
      <c r="S38" s="56"/>
      <c r="T38" s="56"/>
      <c r="U38" s="57">
        <f t="shared" si="1"/>
        <v>0</v>
      </c>
      <c r="V38" s="93">
        <f t="shared" si="2"/>
        <v>0</v>
      </c>
      <c r="W38" s="74">
        <f t="shared" si="16"/>
        <v>0</v>
      </c>
      <c r="X38" s="93">
        <f t="shared" si="17"/>
        <v>0</v>
      </c>
      <c r="Y38" s="56">
        <f>[1]Apex!$G38</f>
        <v>0</v>
      </c>
      <c r="Z38" s="93">
        <f t="shared" si="18"/>
        <v>0</v>
      </c>
      <c r="AA38" s="56"/>
      <c r="AB38" s="56">
        <f t="shared" si="19"/>
        <v>0</v>
      </c>
      <c r="AC38" s="93">
        <f t="shared" si="20"/>
        <v>0</v>
      </c>
      <c r="AD38" s="97">
        <f t="shared" si="3"/>
        <v>0</v>
      </c>
      <c r="AE38" s="75">
        <f>'Source Data'!N38</f>
        <v>2649</v>
      </c>
      <c r="AF38" s="90">
        <f t="shared" si="4"/>
        <v>0</v>
      </c>
      <c r="AG38" s="271"/>
      <c r="AH38" s="75">
        <f t="shared" si="21"/>
        <v>0</v>
      </c>
      <c r="AI38" s="271"/>
      <c r="AJ38" s="77">
        <f t="shared" si="5"/>
        <v>0</v>
      </c>
      <c r="AK38" s="76">
        <f t="shared" si="6"/>
        <v>0</v>
      </c>
      <c r="AL38" s="90">
        <f t="shared" si="22"/>
        <v>0</v>
      </c>
      <c r="AM38" s="79">
        <f t="shared" si="23"/>
        <v>0</v>
      </c>
      <c r="AN38" s="90">
        <f t="shared" si="24"/>
        <v>0</v>
      </c>
      <c r="AO38" s="56">
        <f>[1]Apex!$M38</f>
        <v>0</v>
      </c>
      <c r="AP38" s="90">
        <f t="shared" si="25"/>
        <v>0</v>
      </c>
      <c r="AQ38" s="77"/>
      <c r="AR38" s="77">
        <f t="shared" si="26"/>
        <v>0</v>
      </c>
      <c r="AS38" s="90">
        <f t="shared" si="27"/>
        <v>0</v>
      </c>
      <c r="AT38" s="78">
        <f t="shared" si="7"/>
        <v>0</v>
      </c>
      <c r="AU38" s="87">
        <f t="shared" si="8"/>
        <v>0</v>
      </c>
      <c r="AV38" s="116"/>
      <c r="AW38" s="74"/>
      <c r="AX38" s="74">
        <f t="shared" si="9"/>
        <v>0</v>
      </c>
      <c r="AY38" s="74">
        <f t="shared" si="10"/>
        <v>0</v>
      </c>
    </row>
    <row r="39" spans="1:51" ht="16.149999999999999" customHeight="1" x14ac:dyDescent="0.2">
      <c r="A39" s="54">
        <v>33</v>
      </c>
      <c r="B39" s="55" t="s">
        <v>38</v>
      </c>
      <c r="C39" s="271">
        <f>[2]Base!W39</f>
        <v>0</v>
      </c>
      <c r="D39" s="56">
        <f>'Source Data'!H39</f>
        <v>4700.4408318694122</v>
      </c>
      <c r="E39" s="74">
        <f t="shared" si="11"/>
        <v>0</v>
      </c>
      <c r="F39" s="290"/>
      <c r="G39" s="56">
        <f>'Source Data'!I39</f>
        <v>624.84576931264041</v>
      </c>
      <c r="H39" s="74">
        <f t="shared" si="12"/>
        <v>0</v>
      </c>
      <c r="I39" s="290"/>
      <c r="J39" s="56">
        <f>'Source Data'!J39</f>
        <v>170.41248253981104</v>
      </c>
      <c r="K39" s="74">
        <f t="shared" si="13"/>
        <v>0</v>
      </c>
      <c r="L39" s="290"/>
      <c r="M39" s="56">
        <f>'Source Data'!K39</f>
        <v>4260.3120634952766</v>
      </c>
      <c r="N39" s="74">
        <f t="shared" si="14"/>
        <v>0</v>
      </c>
      <c r="O39" s="290"/>
      <c r="P39" s="56">
        <f>'Source Data'!L39</f>
        <v>1704.1248253981105</v>
      </c>
      <c r="Q39" s="74">
        <f t="shared" si="15"/>
        <v>0</v>
      </c>
      <c r="R39" s="93">
        <v>0</v>
      </c>
      <c r="S39" s="56"/>
      <c r="T39" s="56"/>
      <c r="U39" s="57">
        <f t="shared" ref="U39:U70" si="28">S39+T39</f>
        <v>0</v>
      </c>
      <c r="V39" s="93">
        <f t="shared" si="2"/>
        <v>0</v>
      </c>
      <c r="W39" s="74">
        <f t="shared" si="16"/>
        <v>0</v>
      </c>
      <c r="X39" s="93">
        <f t="shared" si="17"/>
        <v>0</v>
      </c>
      <c r="Y39" s="56">
        <f>[1]Apex!$G39</f>
        <v>0</v>
      </c>
      <c r="Z39" s="93">
        <f t="shared" si="18"/>
        <v>0</v>
      </c>
      <c r="AA39" s="56"/>
      <c r="AB39" s="56">
        <f t="shared" si="19"/>
        <v>0</v>
      </c>
      <c r="AC39" s="93">
        <f t="shared" si="20"/>
        <v>0</v>
      </c>
      <c r="AD39" s="97">
        <f t="shared" ref="AD39:AD75" si="29">Z39</f>
        <v>0</v>
      </c>
      <c r="AE39" s="75">
        <f>'Source Data'!N39</f>
        <v>3419</v>
      </c>
      <c r="AF39" s="90">
        <f t="shared" ref="AF39:AF70" si="30">C39*AE39</f>
        <v>0</v>
      </c>
      <c r="AG39" s="271"/>
      <c r="AH39" s="75">
        <f t="shared" si="21"/>
        <v>0</v>
      </c>
      <c r="AI39" s="271"/>
      <c r="AJ39" s="77">
        <f t="shared" ref="AJ39:AJ70" si="31">AE39*AI39*0.5</f>
        <v>0</v>
      </c>
      <c r="AK39" s="76">
        <f t="shared" ref="AK39:AK70" si="32">AH39+AJ39</f>
        <v>0</v>
      </c>
      <c r="AL39" s="90">
        <f t="shared" si="22"/>
        <v>0</v>
      </c>
      <c r="AM39" s="79">
        <f t="shared" si="23"/>
        <v>0</v>
      </c>
      <c r="AN39" s="90">
        <f t="shared" si="24"/>
        <v>0</v>
      </c>
      <c r="AO39" s="56">
        <f>[1]Apex!$M39</f>
        <v>0</v>
      </c>
      <c r="AP39" s="90">
        <f t="shared" si="25"/>
        <v>0</v>
      </c>
      <c r="AQ39" s="77"/>
      <c r="AR39" s="77">
        <f t="shared" si="26"/>
        <v>0</v>
      </c>
      <c r="AS39" s="90">
        <f t="shared" si="27"/>
        <v>0</v>
      </c>
      <c r="AT39" s="78">
        <f t="shared" si="7"/>
        <v>0</v>
      </c>
      <c r="AU39" s="87">
        <f t="shared" si="8"/>
        <v>0</v>
      </c>
      <c r="AV39" s="116"/>
      <c r="AW39" s="74"/>
      <c r="AX39" s="74">
        <f t="shared" ref="AX39:AX75" si="33">-AM39</f>
        <v>0</v>
      </c>
      <c r="AY39" s="74">
        <f t="shared" ref="AY39:AY70" si="34">AX39-AW39</f>
        <v>0</v>
      </c>
    </row>
    <row r="40" spans="1:51" ht="16.149999999999999" customHeight="1" x14ac:dyDescent="0.2">
      <c r="A40" s="54">
        <v>34</v>
      </c>
      <c r="B40" s="55" t="s">
        <v>39</v>
      </c>
      <c r="C40" s="271">
        <f>[2]Base!W40</f>
        <v>0</v>
      </c>
      <c r="D40" s="56">
        <f>'Source Data'!H40</f>
        <v>5203.4516530730671</v>
      </c>
      <c r="E40" s="74">
        <f t="shared" si="11"/>
        <v>0</v>
      </c>
      <c r="F40" s="290"/>
      <c r="G40" s="56">
        <f>'Source Data'!I40</f>
        <v>693.972191189574</v>
      </c>
      <c r="H40" s="74">
        <f t="shared" si="12"/>
        <v>0</v>
      </c>
      <c r="I40" s="290"/>
      <c r="J40" s="56">
        <f>'Source Data'!J40</f>
        <v>189.26514305170204</v>
      </c>
      <c r="K40" s="74">
        <f t="shared" si="13"/>
        <v>0</v>
      </c>
      <c r="L40" s="290"/>
      <c r="M40" s="56">
        <f>'Source Data'!K40</f>
        <v>4731.62857629255</v>
      </c>
      <c r="N40" s="74">
        <f t="shared" si="14"/>
        <v>0</v>
      </c>
      <c r="O40" s="290"/>
      <c r="P40" s="56">
        <f>'Source Data'!L40</f>
        <v>1892.6514305170203</v>
      </c>
      <c r="Q40" s="74">
        <f t="shared" si="15"/>
        <v>0</v>
      </c>
      <c r="R40" s="93">
        <v>0</v>
      </c>
      <c r="S40" s="56"/>
      <c r="T40" s="56"/>
      <c r="U40" s="57">
        <f t="shared" si="28"/>
        <v>0</v>
      </c>
      <c r="V40" s="93">
        <f t="shared" si="2"/>
        <v>0</v>
      </c>
      <c r="W40" s="74">
        <f t="shared" si="16"/>
        <v>0</v>
      </c>
      <c r="X40" s="93">
        <f t="shared" si="17"/>
        <v>0</v>
      </c>
      <c r="Y40" s="56">
        <f>[1]Apex!$G40</f>
        <v>0</v>
      </c>
      <c r="Z40" s="93">
        <f t="shared" si="18"/>
        <v>0</v>
      </c>
      <c r="AA40" s="56"/>
      <c r="AB40" s="56">
        <f t="shared" si="19"/>
        <v>0</v>
      </c>
      <c r="AC40" s="93">
        <f t="shared" si="20"/>
        <v>0</v>
      </c>
      <c r="AD40" s="97">
        <f t="shared" si="29"/>
        <v>0</v>
      </c>
      <c r="AE40" s="75">
        <f>'Source Data'!N40</f>
        <v>1894</v>
      </c>
      <c r="AF40" s="90">
        <f t="shared" si="30"/>
        <v>0</v>
      </c>
      <c r="AG40" s="271"/>
      <c r="AH40" s="75">
        <f t="shared" si="21"/>
        <v>0</v>
      </c>
      <c r="AI40" s="271"/>
      <c r="AJ40" s="77">
        <f t="shared" si="31"/>
        <v>0</v>
      </c>
      <c r="AK40" s="76">
        <f t="shared" si="32"/>
        <v>0</v>
      </c>
      <c r="AL40" s="90">
        <f t="shared" si="22"/>
        <v>0</v>
      </c>
      <c r="AM40" s="79">
        <f t="shared" si="23"/>
        <v>0</v>
      </c>
      <c r="AN40" s="90">
        <f t="shared" si="24"/>
        <v>0</v>
      </c>
      <c r="AO40" s="56">
        <f>[1]Apex!$M40</f>
        <v>0</v>
      </c>
      <c r="AP40" s="90">
        <f t="shared" si="25"/>
        <v>0</v>
      </c>
      <c r="AQ40" s="77"/>
      <c r="AR40" s="77">
        <f t="shared" si="26"/>
        <v>0</v>
      </c>
      <c r="AS40" s="90">
        <f t="shared" si="27"/>
        <v>0</v>
      </c>
      <c r="AT40" s="78">
        <f t="shared" si="7"/>
        <v>0</v>
      </c>
      <c r="AU40" s="87">
        <f t="shared" si="8"/>
        <v>0</v>
      </c>
      <c r="AV40" s="116"/>
      <c r="AW40" s="74"/>
      <c r="AX40" s="74">
        <f t="shared" si="33"/>
        <v>0</v>
      </c>
      <c r="AY40" s="74">
        <f t="shared" si="34"/>
        <v>0</v>
      </c>
    </row>
    <row r="41" spans="1:51" ht="16.149999999999999" customHeight="1" x14ac:dyDescent="0.2">
      <c r="A41" s="49">
        <v>35</v>
      </c>
      <c r="B41" s="50" t="s">
        <v>40</v>
      </c>
      <c r="C41" s="272">
        <f>[2]Base!W41</f>
        <v>0</v>
      </c>
      <c r="D41" s="51">
        <f>'Source Data'!H41</f>
        <v>4357.2318016845329</v>
      </c>
      <c r="E41" s="80">
        <f t="shared" si="11"/>
        <v>0</v>
      </c>
      <c r="F41" s="291"/>
      <c r="G41" s="51">
        <f>'Source Data'!I41</f>
        <v>608.37683053992896</v>
      </c>
      <c r="H41" s="80">
        <f t="shared" si="12"/>
        <v>0</v>
      </c>
      <c r="I41" s="291"/>
      <c r="J41" s="51">
        <f>'Source Data'!J41</f>
        <v>165.92095378361697</v>
      </c>
      <c r="K41" s="80">
        <f t="shared" si="13"/>
        <v>0</v>
      </c>
      <c r="L41" s="291"/>
      <c r="M41" s="51">
        <f>'Source Data'!K41</f>
        <v>4148.0238445904242</v>
      </c>
      <c r="N41" s="80">
        <f t="shared" si="14"/>
        <v>0</v>
      </c>
      <c r="O41" s="291"/>
      <c r="P41" s="51">
        <f>'Source Data'!L41</f>
        <v>1659.2095378361696</v>
      </c>
      <c r="Q41" s="80">
        <f t="shared" si="15"/>
        <v>0</v>
      </c>
      <c r="R41" s="94">
        <v>0</v>
      </c>
      <c r="S41" s="51"/>
      <c r="T41" s="51"/>
      <c r="U41" s="52">
        <f t="shared" si="28"/>
        <v>0</v>
      </c>
      <c r="V41" s="94">
        <f t="shared" si="2"/>
        <v>0</v>
      </c>
      <c r="W41" s="80">
        <f t="shared" si="16"/>
        <v>0</v>
      </c>
      <c r="X41" s="94">
        <f t="shared" si="17"/>
        <v>0</v>
      </c>
      <c r="Y41" s="51">
        <f>[1]Apex!$G41</f>
        <v>0</v>
      </c>
      <c r="Z41" s="94">
        <f t="shared" si="18"/>
        <v>0</v>
      </c>
      <c r="AA41" s="53"/>
      <c r="AB41" s="51">
        <f t="shared" si="19"/>
        <v>0</v>
      </c>
      <c r="AC41" s="95">
        <f t="shared" si="20"/>
        <v>0</v>
      </c>
      <c r="AD41" s="95">
        <f t="shared" si="29"/>
        <v>0</v>
      </c>
      <c r="AE41" s="71">
        <f>'Source Data'!N41</f>
        <v>3679</v>
      </c>
      <c r="AF41" s="91">
        <f t="shared" si="30"/>
        <v>0</v>
      </c>
      <c r="AG41" s="272"/>
      <c r="AH41" s="71">
        <f t="shared" si="21"/>
        <v>0</v>
      </c>
      <c r="AI41" s="272"/>
      <c r="AJ41" s="72">
        <f t="shared" si="31"/>
        <v>0</v>
      </c>
      <c r="AK41" s="73">
        <f t="shared" si="32"/>
        <v>0</v>
      </c>
      <c r="AL41" s="91">
        <f t="shared" si="22"/>
        <v>0</v>
      </c>
      <c r="AM41" s="82">
        <f t="shared" si="23"/>
        <v>0</v>
      </c>
      <c r="AN41" s="91">
        <f t="shared" si="24"/>
        <v>0</v>
      </c>
      <c r="AO41" s="51">
        <f>[1]Apex!$M41</f>
        <v>0</v>
      </c>
      <c r="AP41" s="91">
        <f t="shared" si="25"/>
        <v>0</v>
      </c>
      <c r="AQ41" s="72"/>
      <c r="AR41" s="72">
        <f t="shared" si="26"/>
        <v>0</v>
      </c>
      <c r="AS41" s="91">
        <f t="shared" si="27"/>
        <v>0</v>
      </c>
      <c r="AT41" s="81">
        <f t="shared" si="7"/>
        <v>0</v>
      </c>
      <c r="AU41" s="88">
        <f t="shared" si="8"/>
        <v>0</v>
      </c>
      <c r="AV41" s="116"/>
      <c r="AW41" s="80"/>
      <c r="AX41" s="80">
        <f t="shared" si="33"/>
        <v>0</v>
      </c>
      <c r="AY41" s="80">
        <f t="shared" si="34"/>
        <v>0</v>
      </c>
    </row>
    <row r="42" spans="1:51" ht="16.149999999999999" customHeight="1" x14ac:dyDescent="0.2">
      <c r="A42" s="58">
        <v>36</v>
      </c>
      <c r="B42" s="59" t="s">
        <v>41</v>
      </c>
      <c r="C42" s="270">
        <f>[2]Base!W42</f>
        <v>0</v>
      </c>
      <c r="D42" s="60">
        <f>'Source Data'!H42</f>
        <v>3397.1647109485266</v>
      </c>
      <c r="E42" s="65">
        <f t="shared" si="11"/>
        <v>0</v>
      </c>
      <c r="F42" s="289"/>
      <c r="G42" s="60">
        <f>'Source Data'!I42</f>
        <v>463.14668164219148</v>
      </c>
      <c r="H42" s="65">
        <f t="shared" si="12"/>
        <v>0</v>
      </c>
      <c r="I42" s="289"/>
      <c r="J42" s="60">
        <f>'Source Data'!J42</f>
        <v>126.31273135696131</v>
      </c>
      <c r="K42" s="65">
        <f t="shared" si="13"/>
        <v>0</v>
      </c>
      <c r="L42" s="289"/>
      <c r="M42" s="60">
        <f>'Source Data'!K42</f>
        <v>3157.818283924033</v>
      </c>
      <c r="N42" s="65">
        <f t="shared" si="14"/>
        <v>0</v>
      </c>
      <c r="O42" s="289"/>
      <c r="P42" s="60">
        <f>'Source Data'!L42</f>
        <v>1263.1273135696131</v>
      </c>
      <c r="Q42" s="65">
        <f t="shared" si="15"/>
        <v>0</v>
      </c>
      <c r="R42" s="92">
        <v>0</v>
      </c>
      <c r="S42" s="60"/>
      <c r="T42" s="60"/>
      <c r="U42" s="61">
        <f t="shared" si="28"/>
        <v>0</v>
      </c>
      <c r="V42" s="92">
        <f t="shared" si="2"/>
        <v>0</v>
      </c>
      <c r="W42" s="65">
        <f t="shared" si="16"/>
        <v>0</v>
      </c>
      <c r="X42" s="92">
        <f t="shared" si="17"/>
        <v>0</v>
      </c>
      <c r="Y42" s="60">
        <f>[1]Apex!$G42</f>
        <v>0</v>
      </c>
      <c r="Z42" s="92">
        <f t="shared" si="18"/>
        <v>0</v>
      </c>
      <c r="AA42" s="60"/>
      <c r="AB42" s="60">
        <f t="shared" si="19"/>
        <v>0</v>
      </c>
      <c r="AC42" s="92">
        <f t="shared" si="20"/>
        <v>0</v>
      </c>
      <c r="AD42" s="96">
        <f t="shared" si="29"/>
        <v>0</v>
      </c>
      <c r="AE42" s="66">
        <f>'Source Data'!N42</f>
        <v>6275</v>
      </c>
      <c r="AF42" s="89">
        <f t="shared" si="30"/>
        <v>0</v>
      </c>
      <c r="AG42" s="270"/>
      <c r="AH42" s="66">
        <f t="shared" si="21"/>
        <v>0</v>
      </c>
      <c r="AI42" s="270"/>
      <c r="AJ42" s="68">
        <f t="shared" si="31"/>
        <v>0</v>
      </c>
      <c r="AK42" s="67">
        <f t="shared" si="32"/>
        <v>0</v>
      </c>
      <c r="AL42" s="89">
        <f t="shared" si="22"/>
        <v>0</v>
      </c>
      <c r="AM42" s="70">
        <f t="shared" si="23"/>
        <v>0</v>
      </c>
      <c r="AN42" s="89">
        <f t="shared" si="24"/>
        <v>0</v>
      </c>
      <c r="AO42" s="60">
        <f>[1]Apex!$M42</f>
        <v>0</v>
      </c>
      <c r="AP42" s="89">
        <f t="shared" si="25"/>
        <v>0</v>
      </c>
      <c r="AQ42" s="68"/>
      <c r="AR42" s="68">
        <f t="shared" si="26"/>
        <v>0</v>
      </c>
      <c r="AS42" s="89">
        <f t="shared" si="27"/>
        <v>0</v>
      </c>
      <c r="AT42" s="69">
        <f t="shared" si="7"/>
        <v>0</v>
      </c>
      <c r="AU42" s="86">
        <f t="shared" si="8"/>
        <v>0</v>
      </c>
      <c r="AV42" s="116"/>
      <c r="AW42" s="65"/>
      <c r="AX42" s="65">
        <f t="shared" si="33"/>
        <v>0</v>
      </c>
      <c r="AY42" s="65">
        <f t="shared" si="34"/>
        <v>0</v>
      </c>
    </row>
    <row r="43" spans="1:51" ht="16.149999999999999" customHeight="1" x14ac:dyDescent="0.2">
      <c r="A43" s="54">
        <v>37</v>
      </c>
      <c r="B43" s="55" t="s">
        <v>42</v>
      </c>
      <c r="C43" s="271">
        <f>[2]Base!W43</f>
        <v>0</v>
      </c>
      <c r="D43" s="56">
        <f>'Source Data'!H43</f>
        <v>5115.2412376905504</v>
      </c>
      <c r="E43" s="74">
        <f t="shared" si="11"/>
        <v>0</v>
      </c>
      <c r="F43" s="290"/>
      <c r="G43" s="56">
        <f>'Source Data'!I43</f>
        <v>683.69591860374021</v>
      </c>
      <c r="H43" s="74">
        <f t="shared" si="12"/>
        <v>0</v>
      </c>
      <c r="I43" s="290"/>
      <c r="J43" s="56">
        <f>'Source Data'!J43</f>
        <v>186.46252325556549</v>
      </c>
      <c r="K43" s="74">
        <f t="shared" si="13"/>
        <v>0</v>
      </c>
      <c r="L43" s="290"/>
      <c r="M43" s="56">
        <f>'Source Data'!K43</f>
        <v>4661.5630813891366</v>
      </c>
      <c r="N43" s="74">
        <f t="shared" si="14"/>
        <v>0</v>
      </c>
      <c r="O43" s="290"/>
      <c r="P43" s="56">
        <f>'Source Data'!L43</f>
        <v>1864.6252325556547</v>
      </c>
      <c r="Q43" s="74">
        <f t="shared" si="15"/>
        <v>0</v>
      </c>
      <c r="R43" s="93">
        <v>0</v>
      </c>
      <c r="S43" s="56"/>
      <c r="T43" s="56"/>
      <c r="U43" s="57">
        <f t="shared" si="28"/>
        <v>0</v>
      </c>
      <c r="V43" s="93">
        <f t="shared" si="2"/>
        <v>0</v>
      </c>
      <c r="W43" s="74">
        <f t="shared" si="16"/>
        <v>0</v>
      </c>
      <c r="X43" s="93">
        <f t="shared" si="17"/>
        <v>0</v>
      </c>
      <c r="Y43" s="56">
        <f>[1]Apex!$G43</f>
        <v>0</v>
      </c>
      <c r="Z43" s="93">
        <f t="shared" si="18"/>
        <v>0</v>
      </c>
      <c r="AA43" s="56"/>
      <c r="AB43" s="56">
        <f t="shared" si="19"/>
        <v>0</v>
      </c>
      <c r="AC43" s="93">
        <f t="shared" si="20"/>
        <v>0</v>
      </c>
      <c r="AD43" s="97">
        <f t="shared" si="29"/>
        <v>0</v>
      </c>
      <c r="AE43" s="75">
        <f>'Source Data'!N43</f>
        <v>3876</v>
      </c>
      <c r="AF43" s="90">
        <f t="shared" si="30"/>
        <v>0</v>
      </c>
      <c r="AG43" s="271"/>
      <c r="AH43" s="75">
        <f t="shared" si="21"/>
        <v>0</v>
      </c>
      <c r="AI43" s="271"/>
      <c r="AJ43" s="77">
        <f t="shared" si="31"/>
        <v>0</v>
      </c>
      <c r="AK43" s="76">
        <f t="shared" si="32"/>
        <v>0</v>
      </c>
      <c r="AL43" s="90">
        <f t="shared" si="22"/>
        <v>0</v>
      </c>
      <c r="AM43" s="79">
        <f t="shared" si="23"/>
        <v>0</v>
      </c>
      <c r="AN43" s="90">
        <f t="shared" si="24"/>
        <v>0</v>
      </c>
      <c r="AO43" s="56">
        <f>[1]Apex!$M43</f>
        <v>0</v>
      </c>
      <c r="AP43" s="90">
        <f t="shared" si="25"/>
        <v>0</v>
      </c>
      <c r="AQ43" s="77"/>
      <c r="AR43" s="77">
        <f t="shared" si="26"/>
        <v>0</v>
      </c>
      <c r="AS43" s="90">
        <f t="shared" si="27"/>
        <v>0</v>
      </c>
      <c r="AT43" s="78">
        <f t="shared" si="7"/>
        <v>0</v>
      </c>
      <c r="AU43" s="87">
        <f t="shared" si="8"/>
        <v>0</v>
      </c>
      <c r="AV43" s="116"/>
      <c r="AW43" s="74"/>
      <c r="AX43" s="74">
        <f t="shared" si="33"/>
        <v>0</v>
      </c>
      <c r="AY43" s="74">
        <f t="shared" si="34"/>
        <v>0</v>
      </c>
    </row>
    <row r="44" spans="1:51" ht="16.149999999999999" customHeight="1" x14ac:dyDescent="0.2">
      <c r="A44" s="54">
        <v>38</v>
      </c>
      <c r="B44" s="55" t="s">
        <v>43</v>
      </c>
      <c r="C44" s="271">
        <f>[2]Base!W44</f>
        <v>0</v>
      </c>
      <c r="D44" s="56">
        <f>'Source Data'!H44</f>
        <v>2242.6574879084728</v>
      </c>
      <c r="E44" s="74">
        <f t="shared" si="11"/>
        <v>0</v>
      </c>
      <c r="F44" s="290"/>
      <c r="G44" s="56">
        <f>'Source Data'!I44</f>
        <v>217.85498253596765</v>
      </c>
      <c r="H44" s="74">
        <f t="shared" si="12"/>
        <v>0</v>
      </c>
      <c r="I44" s="290"/>
      <c r="J44" s="56">
        <f>'Source Data'!J44</f>
        <v>59.414995237082067</v>
      </c>
      <c r="K44" s="74">
        <f t="shared" si="13"/>
        <v>0</v>
      </c>
      <c r="L44" s="290"/>
      <c r="M44" s="56">
        <f>'Source Data'!K44</f>
        <v>1485.3748809270521</v>
      </c>
      <c r="N44" s="74">
        <f t="shared" si="14"/>
        <v>0</v>
      </c>
      <c r="O44" s="290"/>
      <c r="P44" s="56">
        <f>'Source Data'!L44</f>
        <v>594.14995237082076</v>
      </c>
      <c r="Q44" s="74">
        <f t="shared" si="15"/>
        <v>0</v>
      </c>
      <c r="R44" s="93">
        <v>0</v>
      </c>
      <c r="S44" s="56"/>
      <c r="T44" s="56"/>
      <c r="U44" s="57">
        <f t="shared" si="28"/>
        <v>0</v>
      </c>
      <c r="V44" s="93">
        <f t="shared" si="2"/>
        <v>0</v>
      </c>
      <c r="W44" s="74">
        <f t="shared" si="16"/>
        <v>0</v>
      </c>
      <c r="X44" s="93">
        <f t="shared" si="17"/>
        <v>0</v>
      </c>
      <c r="Y44" s="56">
        <f>[1]Apex!$G44</f>
        <v>0</v>
      </c>
      <c r="Z44" s="93">
        <f t="shared" si="18"/>
        <v>0</v>
      </c>
      <c r="AA44" s="56"/>
      <c r="AB44" s="56">
        <f t="shared" si="19"/>
        <v>0</v>
      </c>
      <c r="AC44" s="93">
        <f t="shared" si="20"/>
        <v>0</v>
      </c>
      <c r="AD44" s="97">
        <f t="shared" si="29"/>
        <v>0</v>
      </c>
      <c r="AE44" s="75">
        <f>'Source Data'!N44</f>
        <v>11268</v>
      </c>
      <c r="AF44" s="90">
        <f t="shared" si="30"/>
        <v>0</v>
      </c>
      <c r="AG44" s="271"/>
      <c r="AH44" s="75">
        <f t="shared" si="21"/>
        <v>0</v>
      </c>
      <c r="AI44" s="271"/>
      <c r="AJ44" s="77">
        <f t="shared" si="31"/>
        <v>0</v>
      </c>
      <c r="AK44" s="76">
        <f t="shared" si="32"/>
        <v>0</v>
      </c>
      <c r="AL44" s="90">
        <f t="shared" si="22"/>
        <v>0</v>
      </c>
      <c r="AM44" s="79">
        <f t="shared" si="23"/>
        <v>0</v>
      </c>
      <c r="AN44" s="90">
        <f t="shared" si="24"/>
        <v>0</v>
      </c>
      <c r="AO44" s="56">
        <f>[1]Apex!$M44</f>
        <v>0</v>
      </c>
      <c r="AP44" s="90">
        <f t="shared" si="25"/>
        <v>0</v>
      </c>
      <c r="AQ44" s="77"/>
      <c r="AR44" s="77">
        <f t="shared" si="26"/>
        <v>0</v>
      </c>
      <c r="AS44" s="90">
        <f t="shared" si="27"/>
        <v>0</v>
      </c>
      <c r="AT44" s="78">
        <f t="shared" si="7"/>
        <v>0</v>
      </c>
      <c r="AU44" s="87">
        <f t="shared" si="8"/>
        <v>0</v>
      </c>
      <c r="AV44" s="116"/>
      <c r="AW44" s="74"/>
      <c r="AX44" s="74">
        <f t="shared" si="33"/>
        <v>0</v>
      </c>
      <c r="AY44" s="74">
        <f t="shared" si="34"/>
        <v>0</v>
      </c>
    </row>
    <row r="45" spans="1:51" ht="16.149999999999999" customHeight="1" x14ac:dyDescent="0.2">
      <c r="A45" s="54">
        <v>39</v>
      </c>
      <c r="B45" s="55" t="s">
        <v>44</v>
      </c>
      <c r="C45" s="271">
        <f>[2]Base!W45</f>
        <v>0</v>
      </c>
      <c r="D45" s="56">
        <f>'Source Data'!H45</f>
        <v>2703.2750635068246</v>
      </c>
      <c r="E45" s="74">
        <f t="shared" si="11"/>
        <v>0</v>
      </c>
      <c r="F45" s="290"/>
      <c r="G45" s="56">
        <f>'Source Data'!I45</f>
        <v>360.15144440628399</v>
      </c>
      <c r="H45" s="74">
        <f t="shared" si="12"/>
        <v>0</v>
      </c>
      <c r="I45" s="290"/>
      <c r="J45" s="56">
        <f>'Source Data'!J45</f>
        <v>98.223121201713838</v>
      </c>
      <c r="K45" s="74">
        <f t="shared" si="13"/>
        <v>0</v>
      </c>
      <c r="L45" s="290"/>
      <c r="M45" s="56">
        <f>'Source Data'!K45</f>
        <v>2455.578030042846</v>
      </c>
      <c r="N45" s="74">
        <f t="shared" si="14"/>
        <v>0</v>
      </c>
      <c r="O45" s="290"/>
      <c r="P45" s="56">
        <f>'Source Data'!L45</f>
        <v>982.2312120171382</v>
      </c>
      <c r="Q45" s="74">
        <f t="shared" si="15"/>
        <v>0</v>
      </c>
      <c r="R45" s="93">
        <v>0</v>
      </c>
      <c r="S45" s="56"/>
      <c r="T45" s="56"/>
      <c r="U45" s="57">
        <f t="shared" si="28"/>
        <v>0</v>
      </c>
      <c r="V45" s="93">
        <f t="shared" si="2"/>
        <v>0</v>
      </c>
      <c r="W45" s="74">
        <f t="shared" si="16"/>
        <v>0</v>
      </c>
      <c r="X45" s="93">
        <f t="shared" si="17"/>
        <v>0</v>
      </c>
      <c r="Y45" s="56">
        <f>[1]Apex!$G45</f>
        <v>0</v>
      </c>
      <c r="Z45" s="93">
        <f t="shared" si="18"/>
        <v>0</v>
      </c>
      <c r="AA45" s="56"/>
      <c r="AB45" s="56">
        <f t="shared" si="19"/>
        <v>0</v>
      </c>
      <c r="AC45" s="93">
        <f t="shared" si="20"/>
        <v>0</v>
      </c>
      <c r="AD45" s="97">
        <f t="shared" si="29"/>
        <v>0</v>
      </c>
      <c r="AE45" s="75">
        <f>'Source Data'!N45</f>
        <v>5158</v>
      </c>
      <c r="AF45" s="90">
        <f t="shared" si="30"/>
        <v>0</v>
      </c>
      <c r="AG45" s="271"/>
      <c r="AH45" s="75">
        <f t="shared" si="21"/>
        <v>0</v>
      </c>
      <c r="AI45" s="271"/>
      <c r="AJ45" s="77">
        <f t="shared" si="31"/>
        <v>0</v>
      </c>
      <c r="AK45" s="76">
        <f t="shared" si="32"/>
        <v>0</v>
      </c>
      <c r="AL45" s="90">
        <f t="shared" si="22"/>
        <v>0</v>
      </c>
      <c r="AM45" s="79">
        <f t="shared" si="23"/>
        <v>0</v>
      </c>
      <c r="AN45" s="90">
        <f t="shared" si="24"/>
        <v>0</v>
      </c>
      <c r="AO45" s="56">
        <f>[1]Apex!$M45</f>
        <v>0</v>
      </c>
      <c r="AP45" s="90">
        <f t="shared" si="25"/>
        <v>0</v>
      </c>
      <c r="AQ45" s="77"/>
      <c r="AR45" s="77">
        <f t="shared" si="26"/>
        <v>0</v>
      </c>
      <c r="AS45" s="90">
        <f t="shared" si="27"/>
        <v>0</v>
      </c>
      <c r="AT45" s="78">
        <f t="shared" si="7"/>
        <v>0</v>
      </c>
      <c r="AU45" s="87">
        <f t="shared" si="8"/>
        <v>0</v>
      </c>
      <c r="AV45" s="116"/>
      <c r="AW45" s="74"/>
      <c r="AX45" s="74">
        <f t="shared" si="33"/>
        <v>0</v>
      </c>
      <c r="AY45" s="74">
        <f t="shared" si="34"/>
        <v>0</v>
      </c>
    </row>
    <row r="46" spans="1:51" ht="16.149999999999999" customHeight="1" x14ac:dyDescent="0.2">
      <c r="A46" s="49">
        <v>40</v>
      </c>
      <c r="B46" s="50" t="s">
        <v>45</v>
      </c>
      <c r="C46" s="272">
        <f>[2]Base!W46</f>
        <v>0</v>
      </c>
      <c r="D46" s="51">
        <f>'Source Data'!H46</f>
        <v>4843.6552941270829</v>
      </c>
      <c r="E46" s="80">
        <f t="shared" si="11"/>
        <v>0</v>
      </c>
      <c r="F46" s="291"/>
      <c r="G46" s="51">
        <f>'Source Data'!I46</f>
        <v>644.48181238686641</v>
      </c>
      <c r="H46" s="80">
        <f t="shared" si="12"/>
        <v>0</v>
      </c>
      <c r="I46" s="291"/>
      <c r="J46" s="51">
        <f>'Source Data'!J46</f>
        <v>175.76776701459988</v>
      </c>
      <c r="K46" s="80">
        <f t="shared" si="13"/>
        <v>0</v>
      </c>
      <c r="L46" s="291"/>
      <c r="M46" s="51">
        <f>'Source Data'!K46</f>
        <v>4394.194175364998</v>
      </c>
      <c r="N46" s="80">
        <f t="shared" si="14"/>
        <v>0</v>
      </c>
      <c r="O46" s="291"/>
      <c r="P46" s="51">
        <f>'Source Data'!L46</f>
        <v>1757.6776701459989</v>
      </c>
      <c r="Q46" s="80">
        <f t="shared" si="15"/>
        <v>0</v>
      </c>
      <c r="R46" s="94">
        <v>0</v>
      </c>
      <c r="S46" s="51"/>
      <c r="T46" s="51"/>
      <c r="U46" s="52">
        <f t="shared" si="28"/>
        <v>0</v>
      </c>
      <c r="V46" s="94">
        <f t="shared" si="2"/>
        <v>0</v>
      </c>
      <c r="W46" s="80">
        <f t="shared" si="16"/>
        <v>0</v>
      </c>
      <c r="X46" s="94">
        <f t="shared" si="17"/>
        <v>0</v>
      </c>
      <c r="Y46" s="51">
        <f>[1]Apex!$G46</f>
        <v>0</v>
      </c>
      <c r="Z46" s="94">
        <f t="shared" si="18"/>
        <v>0</v>
      </c>
      <c r="AA46" s="53"/>
      <c r="AB46" s="51">
        <f t="shared" si="19"/>
        <v>0</v>
      </c>
      <c r="AC46" s="95">
        <f t="shared" si="20"/>
        <v>0</v>
      </c>
      <c r="AD46" s="95">
        <f t="shared" si="29"/>
        <v>0</v>
      </c>
      <c r="AE46" s="71">
        <f>'Source Data'!N46</f>
        <v>4005</v>
      </c>
      <c r="AF46" s="91">
        <f t="shared" si="30"/>
        <v>0</v>
      </c>
      <c r="AG46" s="272"/>
      <c r="AH46" s="71">
        <f t="shared" si="21"/>
        <v>0</v>
      </c>
      <c r="AI46" s="272"/>
      <c r="AJ46" s="72">
        <f t="shared" si="31"/>
        <v>0</v>
      </c>
      <c r="AK46" s="73">
        <f t="shared" si="32"/>
        <v>0</v>
      </c>
      <c r="AL46" s="91">
        <f t="shared" si="22"/>
        <v>0</v>
      </c>
      <c r="AM46" s="82">
        <f t="shared" si="23"/>
        <v>0</v>
      </c>
      <c r="AN46" s="91">
        <f t="shared" si="24"/>
        <v>0</v>
      </c>
      <c r="AO46" s="51">
        <f>[1]Apex!$M46</f>
        <v>0</v>
      </c>
      <c r="AP46" s="91">
        <f t="shared" si="25"/>
        <v>0</v>
      </c>
      <c r="AQ46" s="72"/>
      <c r="AR46" s="72">
        <f t="shared" si="26"/>
        <v>0</v>
      </c>
      <c r="AS46" s="91">
        <f t="shared" si="27"/>
        <v>0</v>
      </c>
      <c r="AT46" s="81">
        <f t="shared" si="7"/>
        <v>0</v>
      </c>
      <c r="AU46" s="88">
        <f t="shared" si="8"/>
        <v>0</v>
      </c>
      <c r="AV46" s="116"/>
      <c r="AW46" s="80"/>
      <c r="AX46" s="80">
        <f t="shared" si="33"/>
        <v>0</v>
      </c>
      <c r="AY46" s="80">
        <f t="shared" si="34"/>
        <v>0</v>
      </c>
    </row>
    <row r="47" spans="1:51" ht="16.149999999999999" customHeight="1" x14ac:dyDescent="0.2">
      <c r="A47" s="58">
        <v>41</v>
      </c>
      <c r="B47" s="59" t="s">
        <v>46</v>
      </c>
      <c r="C47" s="270">
        <f>[2]Base!W47</f>
        <v>0</v>
      </c>
      <c r="D47" s="60">
        <f>'Source Data'!H47</f>
        <v>2834.247173471952</v>
      </c>
      <c r="E47" s="65">
        <f t="shared" si="11"/>
        <v>0</v>
      </c>
      <c r="F47" s="289"/>
      <c r="G47" s="60">
        <f>'Source Data'!I47</f>
        <v>378.64303242739538</v>
      </c>
      <c r="H47" s="65">
        <f t="shared" si="12"/>
        <v>0</v>
      </c>
      <c r="I47" s="289"/>
      <c r="J47" s="60">
        <f>'Source Data'!J47</f>
        <v>103.26628157110781</v>
      </c>
      <c r="K47" s="65">
        <f t="shared" si="13"/>
        <v>0</v>
      </c>
      <c r="L47" s="289"/>
      <c r="M47" s="60">
        <f>'Source Data'!K47</f>
        <v>2581.6570392776953</v>
      </c>
      <c r="N47" s="65">
        <f t="shared" si="14"/>
        <v>0</v>
      </c>
      <c r="O47" s="289"/>
      <c r="P47" s="60">
        <f>'Source Data'!L47</f>
        <v>1032.6628157110781</v>
      </c>
      <c r="Q47" s="65">
        <f t="shared" si="15"/>
        <v>0</v>
      </c>
      <c r="R47" s="92">
        <v>0</v>
      </c>
      <c r="S47" s="60"/>
      <c r="T47" s="60"/>
      <c r="U47" s="61">
        <f t="shared" si="28"/>
        <v>0</v>
      </c>
      <c r="V47" s="92">
        <f t="shared" si="2"/>
        <v>0</v>
      </c>
      <c r="W47" s="65">
        <f t="shared" si="16"/>
        <v>0</v>
      </c>
      <c r="X47" s="92">
        <f t="shared" si="17"/>
        <v>0</v>
      </c>
      <c r="Y47" s="60">
        <f>[1]Apex!$G47</f>
        <v>0</v>
      </c>
      <c r="Z47" s="92">
        <f t="shared" si="18"/>
        <v>0</v>
      </c>
      <c r="AA47" s="60"/>
      <c r="AB47" s="60">
        <f t="shared" si="19"/>
        <v>0</v>
      </c>
      <c r="AC47" s="92">
        <f t="shared" si="20"/>
        <v>0</v>
      </c>
      <c r="AD47" s="96">
        <f t="shared" si="29"/>
        <v>0</v>
      </c>
      <c r="AE47" s="66">
        <f>'Source Data'!N47</f>
        <v>9547</v>
      </c>
      <c r="AF47" s="89">
        <f t="shared" si="30"/>
        <v>0</v>
      </c>
      <c r="AG47" s="270"/>
      <c r="AH47" s="66">
        <f t="shared" si="21"/>
        <v>0</v>
      </c>
      <c r="AI47" s="270"/>
      <c r="AJ47" s="68">
        <f t="shared" si="31"/>
        <v>0</v>
      </c>
      <c r="AK47" s="67">
        <f t="shared" si="32"/>
        <v>0</v>
      </c>
      <c r="AL47" s="89">
        <f t="shared" si="22"/>
        <v>0</v>
      </c>
      <c r="AM47" s="70">
        <f t="shared" si="23"/>
        <v>0</v>
      </c>
      <c r="AN47" s="89">
        <f t="shared" si="24"/>
        <v>0</v>
      </c>
      <c r="AO47" s="60">
        <f>[1]Apex!$M47</f>
        <v>0</v>
      </c>
      <c r="AP47" s="89">
        <f t="shared" si="25"/>
        <v>0</v>
      </c>
      <c r="AQ47" s="68"/>
      <c r="AR47" s="68">
        <f t="shared" si="26"/>
        <v>0</v>
      </c>
      <c r="AS47" s="89">
        <f t="shared" si="27"/>
        <v>0</v>
      </c>
      <c r="AT47" s="69">
        <f t="shared" si="7"/>
        <v>0</v>
      </c>
      <c r="AU47" s="86">
        <f t="shared" si="8"/>
        <v>0</v>
      </c>
      <c r="AV47" s="116"/>
      <c r="AW47" s="65"/>
      <c r="AX47" s="65">
        <f t="shared" si="33"/>
        <v>0</v>
      </c>
      <c r="AY47" s="65">
        <f t="shared" si="34"/>
        <v>0</v>
      </c>
    </row>
    <row r="48" spans="1:51" ht="16.149999999999999" customHeight="1" x14ac:dyDescent="0.2">
      <c r="A48" s="54">
        <v>42</v>
      </c>
      <c r="B48" s="55" t="s">
        <v>47</v>
      </c>
      <c r="C48" s="271">
        <f>[2]Base!W48</f>
        <v>0</v>
      </c>
      <c r="D48" s="56">
        <f>'Source Data'!H48</f>
        <v>4267.2926645330763</v>
      </c>
      <c r="E48" s="74">
        <f t="shared" si="11"/>
        <v>0</v>
      </c>
      <c r="F48" s="290"/>
      <c r="G48" s="56">
        <f>'Source Data'!I48</f>
        <v>585.87981046741402</v>
      </c>
      <c r="H48" s="74">
        <f t="shared" si="12"/>
        <v>0</v>
      </c>
      <c r="I48" s="290"/>
      <c r="J48" s="56">
        <f>'Source Data'!J48</f>
        <v>159.78540285474929</v>
      </c>
      <c r="K48" s="74">
        <f t="shared" si="13"/>
        <v>0</v>
      </c>
      <c r="L48" s="290"/>
      <c r="M48" s="56">
        <f>'Source Data'!K48</f>
        <v>3994.6350713687325</v>
      </c>
      <c r="N48" s="74">
        <f t="shared" si="14"/>
        <v>0</v>
      </c>
      <c r="O48" s="290"/>
      <c r="P48" s="56">
        <f>'Source Data'!L48</f>
        <v>1597.8540285474928</v>
      </c>
      <c r="Q48" s="74">
        <f t="shared" si="15"/>
        <v>0</v>
      </c>
      <c r="R48" s="93">
        <v>0</v>
      </c>
      <c r="S48" s="56"/>
      <c r="T48" s="56"/>
      <c r="U48" s="57">
        <f t="shared" si="28"/>
        <v>0</v>
      </c>
      <c r="V48" s="93">
        <f t="shared" si="2"/>
        <v>0</v>
      </c>
      <c r="W48" s="74">
        <f t="shared" si="16"/>
        <v>0</v>
      </c>
      <c r="X48" s="93">
        <f t="shared" si="17"/>
        <v>0</v>
      </c>
      <c r="Y48" s="56">
        <f>[1]Apex!$G48</f>
        <v>0</v>
      </c>
      <c r="Z48" s="93">
        <f t="shared" si="18"/>
        <v>0</v>
      </c>
      <c r="AA48" s="56"/>
      <c r="AB48" s="56">
        <f t="shared" si="19"/>
        <v>0</v>
      </c>
      <c r="AC48" s="93">
        <f t="shared" si="20"/>
        <v>0</v>
      </c>
      <c r="AD48" s="97">
        <f t="shared" si="29"/>
        <v>0</v>
      </c>
      <c r="AE48" s="75">
        <f>'Source Data'!N48</f>
        <v>4334</v>
      </c>
      <c r="AF48" s="90">
        <f t="shared" si="30"/>
        <v>0</v>
      </c>
      <c r="AG48" s="271"/>
      <c r="AH48" s="75">
        <f t="shared" si="21"/>
        <v>0</v>
      </c>
      <c r="AI48" s="271"/>
      <c r="AJ48" s="77">
        <f t="shared" si="31"/>
        <v>0</v>
      </c>
      <c r="AK48" s="76">
        <f t="shared" si="32"/>
        <v>0</v>
      </c>
      <c r="AL48" s="90">
        <f t="shared" si="22"/>
        <v>0</v>
      </c>
      <c r="AM48" s="79">
        <f t="shared" si="23"/>
        <v>0</v>
      </c>
      <c r="AN48" s="90">
        <f t="shared" si="24"/>
        <v>0</v>
      </c>
      <c r="AO48" s="56">
        <f>[1]Apex!$M48</f>
        <v>0</v>
      </c>
      <c r="AP48" s="90">
        <f t="shared" si="25"/>
        <v>0</v>
      </c>
      <c r="AQ48" s="77"/>
      <c r="AR48" s="77">
        <f t="shared" si="26"/>
        <v>0</v>
      </c>
      <c r="AS48" s="90">
        <f t="shared" si="27"/>
        <v>0</v>
      </c>
      <c r="AT48" s="78">
        <f t="shared" si="7"/>
        <v>0</v>
      </c>
      <c r="AU48" s="87">
        <f t="shared" si="8"/>
        <v>0</v>
      </c>
      <c r="AV48" s="116"/>
      <c r="AW48" s="74"/>
      <c r="AX48" s="74">
        <f t="shared" si="33"/>
        <v>0</v>
      </c>
      <c r="AY48" s="74">
        <f t="shared" si="34"/>
        <v>0</v>
      </c>
    </row>
    <row r="49" spans="1:51" ht="16.149999999999999" customHeight="1" x14ac:dyDescent="0.2">
      <c r="A49" s="54">
        <v>43</v>
      </c>
      <c r="B49" s="55" t="s">
        <v>48</v>
      </c>
      <c r="C49" s="271">
        <f>[2]Base!W49</f>
        <v>0</v>
      </c>
      <c r="D49" s="56">
        <f>'Source Data'!H49</f>
        <v>5171.5692260226861</v>
      </c>
      <c r="E49" s="74">
        <f t="shared" si="11"/>
        <v>0</v>
      </c>
      <c r="F49" s="290"/>
      <c r="G49" s="56">
        <f>'Source Data'!I49</f>
        <v>687.72808854852053</v>
      </c>
      <c r="H49" s="74">
        <f t="shared" si="12"/>
        <v>0</v>
      </c>
      <c r="I49" s="290"/>
      <c r="J49" s="56">
        <f>'Source Data'!J49</f>
        <v>187.56220596777831</v>
      </c>
      <c r="K49" s="74">
        <f t="shared" si="13"/>
        <v>0</v>
      </c>
      <c r="L49" s="290"/>
      <c r="M49" s="56">
        <f>'Source Data'!K49</f>
        <v>4689.0551491944589</v>
      </c>
      <c r="N49" s="74">
        <f t="shared" si="14"/>
        <v>0</v>
      </c>
      <c r="O49" s="290"/>
      <c r="P49" s="56">
        <f>'Source Data'!L49</f>
        <v>1875.6220596777835</v>
      </c>
      <c r="Q49" s="74">
        <f t="shared" si="15"/>
        <v>0</v>
      </c>
      <c r="R49" s="93">
        <v>0</v>
      </c>
      <c r="S49" s="56"/>
      <c r="T49" s="56"/>
      <c r="U49" s="57">
        <f t="shared" si="28"/>
        <v>0</v>
      </c>
      <c r="V49" s="93">
        <f t="shared" si="2"/>
        <v>0</v>
      </c>
      <c r="W49" s="74">
        <f t="shared" si="16"/>
        <v>0</v>
      </c>
      <c r="X49" s="93">
        <f t="shared" si="17"/>
        <v>0</v>
      </c>
      <c r="Y49" s="56">
        <f>[1]Apex!$G49</f>
        <v>0</v>
      </c>
      <c r="Z49" s="93">
        <f t="shared" si="18"/>
        <v>0</v>
      </c>
      <c r="AA49" s="56"/>
      <c r="AB49" s="56">
        <f t="shared" si="19"/>
        <v>0</v>
      </c>
      <c r="AC49" s="93">
        <f t="shared" si="20"/>
        <v>0</v>
      </c>
      <c r="AD49" s="97">
        <f t="shared" si="29"/>
        <v>0</v>
      </c>
      <c r="AE49" s="75">
        <f>'Source Data'!N49</f>
        <v>3642</v>
      </c>
      <c r="AF49" s="90">
        <f t="shared" si="30"/>
        <v>0</v>
      </c>
      <c r="AG49" s="271"/>
      <c r="AH49" s="75">
        <f t="shared" si="21"/>
        <v>0</v>
      </c>
      <c r="AI49" s="271"/>
      <c r="AJ49" s="77">
        <f t="shared" si="31"/>
        <v>0</v>
      </c>
      <c r="AK49" s="76">
        <f t="shared" si="32"/>
        <v>0</v>
      </c>
      <c r="AL49" s="90">
        <f t="shared" si="22"/>
        <v>0</v>
      </c>
      <c r="AM49" s="79">
        <f t="shared" si="23"/>
        <v>0</v>
      </c>
      <c r="AN49" s="90">
        <f t="shared" si="24"/>
        <v>0</v>
      </c>
      <c r="AO49" s="56">
        <f>[1]Apex!$M49</f>
        <v>0</v>
      </c>
      <c r="AP49" s="90">
        <f t="shared" si="25"/>
        <v>0</v>
      </c>
      <c r="AQ49" s="77"/>
      <c r="AR49" s="77">
        <f t="shared" si="26"/>
        <v>0</v>
      </c>
      <c r="AS49" s="90">
        <f t="shared" si="27"/>
        <v>0</v>
      </c>
      <c r="AT49" s="78">
        <f t="shared" si="7"/>
        <v>0</v>
      </c>
      <c r="AU49" s="87">
        <f t="shared" si="8"/>
        <v>0</v>
      </c>
      <c r="AV49" s="116"/>
      <c r="AW49" s="74"/>
      <c r="AX49" s="74">
        <f t="shared" si="33"/>
        <v>0</v>
      </c>
      <c r="AY49" s="74">
        <f t="shared" si="34"/>
        <v>0</v>
      </c>
    </row>
    <row r="50" spans="1:51" ht="16.149999999999999" customHeight="1" x14ac:dyDescent="0.2">
      <c r="A50" s="54">
        <v>44</v>
      </c>
      <c r="B50" s="55" t="s">
        <v>49</v>
      </c>
      <c r="C50" s="271">
        <f>[2]Base!W50</f>
        <v>0</v>
      </c>
      <c r="D50" s="56">
        <f>'Source Data'!H50</f>
        <v>4763.2835459226835</v>
      </c>
      <c r="E50" s="74">
        <f t="shared" si="11"/>
        <v>0</v>
      </c>
      <c r="F50" s="290"/>
      <c r="G50" s="56">
        <f>'Source Data'!I50</f>
        <v>640.0242289674087</v>
      </c>
      <c r="H50" s="74">
        <f t="shared" si="12"/>
        <v>0</v>
      </c>
      <c r="I50" s="290"/>
      <c r="J50" s="56">
        <f>'Source Data'!J50</f>
        <v>174.5520624456569</v>
      </c>
      <c r="K50" s="74">
        <f t="shared" si="13"/>
        <v>0</v>
      </c>
      <c r="L50" s="290"/>
      <c r="M50" s="56">
        <f>'Source Data'!K50</f>
        <v>4363.8015611414239</v>
      </c>
      <c r="N50" s="74">
        <f t="shared" si="14"/>
        <v>0</v>
      </c>
      <c r="O50" s="290"/>
      <c r="P50" s="56">
        <f>'Source Data'!L50</f>
        <v>1745.5206244565691</v>
      </c>
      <c r="Q50" s="74">
        <f t="shared" si="15"/>
        <v>0</v>
      </c>
      <c r="R50" s="93">
        <v>0</v>
      </c>
      <c r="S50" s="56"/>
      <c r="T50" s="56"/>
      <c r="U50" s="57">
        <f t="shared" si="28"/>
        <v>0</v>
      </c>
      <c r="V50" s="93">
        <f t="shared" si="2"/>
        <v>0</v>
      </c>
      <c r="W50" s="74">
        <f t="shared" si="16"/>
        <v>0</v>
      </c>
      <c r="X50" s="93">
        <f t="shared" si="17"/>
        <v>0</v>
      </c>
      <c r="Y50" s="56">
        <f>[1]Apex!$G50</f>
        <v>0</v>
      </c>
      <c r="Z50" s="93">
        <f t="shared" si="18"/>
        <v>0</v>
      </c>
      <c r="AA50" s="56"/>
      <c r="AB50" s="56">
        <f t="shared" si="19"/>
        <v>0</v>
      </c>
      <c r="AC50" s="93">
        <f t="shared" si="20"/>
        <v>0</v>
      </c>
      <c r="AD50" s="97">
        <f t="shared" si="29"/>
        <v>0</v>
      </c>
      <c r="AE50" s="75">
        <f>'Source Data'!N50</f>
        <v>3969</v>
      </c>
      <c r="AF50" s="90">
        <f t="shared" si="30"/>
        <v>0</v>
      </c>
      <c r="AG50" s="271"/>
      <c r="AH50" s="75">
        <f t="shared" si="21"/>
        <v>0</v>
      </c>
      <c r="AI50" s="271"/>
      <c r="AJ50" s="77">
        <f t="shared" si="31"/>
        <v>0</v>
      </c>
      <c r="AK50" s="76">
        <f t="shared" si="32"/>
        <v>0</v>
      </c>
      <c r="AL50" s="90">
        <f t="shared" si="22"/>
        <v>0</v>
      </c>
      <c r="AM50" s="79">
        <f t="shared" si="23"/>
        <v>0</v>
      </c>
      <c r="AN50" s="90">
        <f t="shared" si="24"/>
        <v>0</v>
      </c>
      <c r="AO50" s="56">
        <f>[1]Apex!$M50</f>
        <v>0</v>
      </c>
      <c r="AP50" s="90">
        <f t="shared" si="25"/>
        <v>0</v>
      </c>
      <c r="AQ50" s="77"/>
      <c r="AR50" s="77">
        <f t="shared" si="26"/>
        <v>0</v>
      </c>
      <c r="AS50" s="90">
        <f t="shared" si="27"/>
        <v>0</v>
      </c>
      <c r="AT50" s="78">
        <f t="shared" si="7"/>
        <v>0</v>
      </c>
      <c r="AU50" s="87">
        <f t="shared" si="8"/>
        <v>0</v>
      </c>
      <c r="AV50" s="116"/>
      <c r="AW50" s="74"/>
      <c r="AX50" s="74">
        <f t="shared" si="33"/>
        <v>0</v>
      </c>
      <c r="AY50" s="74">
        <f t="shared" si="34"/>
        <v>0</v>
      </c>
    </row>
    <row r="51" spans="1:51" ht="16.149999999999999" customHeight="1" x14ac:dyDescent="0.2">
      <c r="A51" s="49">
        <v>45</v>
      </c>
      <c r="B51" s="50" t="s">
        <v>50</v>
      </c>
      <c r="C51" s="272">
        <f>[2]Base!W51</f>
        <v>0</v>
      </c>
      <c r="D51" s="51">
        <f>'Source Data'!H51</f>
        <v>2675.6537559078151</v>
      </c>
      <c r="E51" s="80">
        <f t="shared" si="11"/>
        <v>0</v>
      </c>
      <c r="F51" s="291"/>
      <c r="G51" s="51">
        <f>'Source Data'!I51</f>
        <v>332.43156845204078</v>
      </c>
      <c r="H51" s="80">
        <f t="shared" si="12"/>
        <v>0</v>
      </c>
      <c r="I51" s="291"/>
      <c r="J51" s="51">
        <f>'Source Data'!J51</f>
        <v>90.66315503237476</v>
      </c>
      <c r="K51" s="80">
        <f t="shared" si="13"/>
        <v>0</v>
      </c>
      <c r="L51" s="291"/>
      <c r="M51" s="51">
        <f>'Source Data'!K51</f>
        <v>2266.578875809369</v>
      </c>
      <c r="N51" s="80">
        <f t="shared" si="14"/>
        <v>0</v>
      </c>
      <c r="O51" s="291"/>
      <c r="P51" s="51">
        <f>'Source Data'!L51</f>
        <v>906.63155032374766</v>
      </c>
      <c r="Q51" s="80">
        <f t="shared" si="15"/>
        <v>0</v>
      </c>
      <c r="R51" s="94">
        <v>0</v>
      </c>
      <c r="S51" s="51"/>
      <c r="T51" s="51"/>
      <c r="U51" s="52">
        <f t="shared" si="28"/>
        <v>0</v>
      </c>
      <c r="V51" s="94">
        <f t="shared" si="2"/>
        <v>0</v>
      </c>
      <c r="W51" s="80">
        <f t="shared" si="16"/>
        <v>0</v>
      </c>
      <c r="X51" s="94">
        <f t="shared" si="17"/>
        <v>0</v>
      </c>
      <c r="Y51" s="51">
        <f>[1]Apex!$G51</f>
        <v>0</v>
      </c>
      <c r="Z51" s="94">
        <f t="shared" si="18"/>
        <v>0</v>
      </c>
      <c r="AA51" s="53"/>
      <c r="AB51" s="51">
        <f t="shared" si="19"/>
        <v>0</v>
      </c>
      <c r="AC51" s="95">
        <f t="shared" si="20"/>
        <v>0</v>
      </c>
      <c r="AD51" s="95">
        <f t="shared" si="29"/>
        <v>0</v>
      </c>
      <c r="AE51" s="71">
        <f>'Source Data'!N51</f>
        <v>13416</v>
      </c>
      <c r="AF51" s="91">
        <f t="shared" si="30"/>
        <v>0</v>
      </c>
      <c r="AG51" s="272"/>
      <c r="AH51" s="71">
        <f t="shared" si="21"/>
        <v>0</v>
      </c>
      <c r="AI51" s="272"/>
      <c r="AJ51" s="72">
        <f t="shared" si="31"/>
        <v>0</v>
      </c>
      <c r="AK51" s="73">
        <f t="shared" si="32"/>
        <v>0</v>
      </c>
      <c r="AL51" s="91">
        <f t="shared" si="22"/>
        <v>0</v>
      </c>
      <c r="AM51" s="82">
        <f t="shared" si="23"/>
        <v>0</v>
      </c>
      <c r="AN51" s="91">
        <f t="shared" si="24"/>
        <v>0</v>
      </c>
      <c r="AO51" s="51">
        <f>[1]Apex!$M51</f>
        <v>0</v>
      </c>
      <c r="AP51" s="91">
        <f t="shared" si="25"/>
        <v>0</v>
      </c>
      <c r="AQ51" s="72"/>
      <c r="AR51" s="72">
        <f t="shared" si="26"/>
        <v>0</v>
      </c>
      <c r="AS51" s="91">
        <f t="shared" si="27"/>
        <v>0</v>
      </c>
      <c r="AT51" s="81">
        <f t="shared" si="7"/>
        <v>0</v>
      </c>
      <c r="AU51" s="88">
        <f t="shared" si="8"/>
        <v>0</v>
      </c>
      <c r="AV51" s="116"/>
      <c r="AW51" s="80"/>
      <c r="AX51" s="80">
        <f t="shared" si="33"/>
        <v>0</v>
      </c>
      <c r="AY51" s="80">
        <f t="shared" si="34"/>
        <v>0</v>
      </c>
    </row>
    <row r="52" spans="1:51" ht="16.149999999999999" customHeight="1" x14ac:dyDescent="0.2">
      <c r="A52" s="58">
        <v>46</v>
      </c>
      <c r="B52" s="59" t="s">
        <v>51</v>
      </c>
      <c r="C52" s="270">
        <f>[2]Base!W52</f>
        <v>0</v>
      </c>
      <c r="D52" s="60">
        <f>'Source Data'!H52</f>
        <v>5480.4352847367336</v>
      </c>
      <c r="E52" s="65">
        <f t="shared" si="11"/>
        <v>0</v>
      </c>
      <c r="F52" s="289"/>
      <c r="G52" s="60">
        <f>'Source Data'!I52</f>
        <v>708.93963160759859</v>
      </c>
      <c r="H52" s="65">
        <f t="shared" si="12"/>
        <v>0</v>
      </c>
      <c r="I52" s="289"/>
      <c r="J52" s="60">
        <f>'Source Data'!J52</f>
        <v>193.3471722566178</v>
      </c>
      <c r="K52" s="65">
        <f t="shared" si="13"/>
        <v>0</v>
      </c>
      <c r="L52" s="289"/>
      <c r="M52" s="60">
        <f>'Source Data'!K52</f>
        <v>4833.6793064154454</v>
      </c>
      <c r="N52" s="65">
        <f t="shared" si="14"/>
        <v>0</v>
      </c>
      <c r="O52" s="289"/>
      <c r="P52" s="60">
        <f>'Source Data'!L52</f>
        <v>1933.4717225661777</v>
      </c>
      <c r="Q52" s="65">
        <f t="shared" si="15"/>
        <v>0</v>
      </c>
      <c r="R52" s="92">
        <v>0</v>
      </c>
      <c r="S52" s="60"/>
      <c r="T52" s="60"/>
      <c r="U52" s="61">
        <f t="shared" si="28"/>
        <v>0</v>
      </c>
      <c r="V52" s="92">
        <f t="shared" si="2"/>
        <v>0</v>
      </c>
      <c r="W52" s="65">
        <f t="shared" si="16"/>
        <v>0</v>
      </c>
      <c r="X52" s="92">
        <f t="shared" si="17"/>
        <v>0</v>
      </c>
      <c r="Y52" s="60">
        <f>[1]Apex!$G52</f>
        <v>0</v>
      </c>
      <c r="Z52" s="92">
        <f t="shared" si="18"/>
        <v>0</v>
      </c>
      <c r="AA52" s="60"/>
      <c r="AB52" s="60">
        <f t="shared" si="19"/>
        <v>0</v>
      </c>
      <c r="AC52" s="92">
        <f t="shared" si="20"/>
        <v>0</v>
      </c>
      <c r="AD52" s="96">
        <f t="shared" si="29"/>
        <v>0</v>
      </c>
      <c r="AE52" s="66">
        <f>'Source Data'!N52</f>
        <v>2991</v>
      </c>
      <c r="AF52" s="89">
        <f t="shared" si="30"/>
        <v>0</v>
      </c>
      <c r="AG52" s="270"/>
      <c r="AH52" s="66">
        <f t="shared" si="21"/>
        <v>0</v>
      </c>
      <c r="AI52" s="270"/>
      <c r="AJ52" s="68">
        <f t="shared" si="31"/>
        <v>0</v>
      </c>
      <c r="AK52" s="67">
        <f t="shared" si="32"/>
        <v>0</v>
      </c>
      <c r="AL52" s="89">
        <f t="shared" si="22"/>
        <v>0</v>
      </c>
      <c r="AM52" s="70">
        <f t="shared" si="23"/>
        <v>0</v>
      </c>
      <c r="AN52" s="89">
        <f t="shared" si="24"/>
        <v>0</v>
      </c>
      <c r="AO52" s="60">
        <f>[1]Apex!$M52</f>
        <v>0</v>
      </c>
      <c r="AP52" s="89">
        <f t="shared" si="25"/>
        <v>0</v>
      </c>
      <c r="AQ52" s="68"/>
      <c r="AR52" s="68">
        <f t="shared" si="26"/>
        <v>0</v>
      </c>
      <c r="AS52" s="89">
        <f t="shared" si="27"/>
        <v>0</v>
      </c>
      <c r="AT52" s="69">
        <f t="shared" si="7"/>
        <v>0</v>
      </c>
      <c r="AU52" s="86">
        <f t="shared" si="8"/>
        <v>0</v>
      </c>
      <c r="AV52" s="116"/>
      <c r="AW52" s="65"/>
      <c r="AX52" s="65">
        <f t="shared" si="33"/>
        <v>0</v>
      </c>
      <c r="AY52" s="65">
        <f t="shared" si="34"/>
        <v>0</v>
      </c>
    </row>
    <row r="53" spans="1:51" ht="16.149999999999999" customHeight="1" x14ac:dyDescent="0.2">
      <c r="A53" s="54">
        <v>47</v>
      </c>
      <c r="B53" s="55" t="s">
        <v>52</v>
      </c>
      <c r="C53" s="271">
        <f>[2]Base!W53</f>
        <v>0</v>
      </c>
      <c r="D53" s="56">
        <f>'Source Data'!H53</f>
        <v>2851.064211175285</v>
      </c>
      <c r="E53" s="74">
        <f t="shared" si="11"/>
        <v>0</v>
      </c>
      <c r="F53" s="290"/>
      <c r="G53" s="56">
        <f>'Source Data'!I53</f>
        <v>340.85181534745152</v>
      </c>
      <c r="H53" s="74">
        <f t="shared" si="12"/>
        <v>0</v>
      </c>
      <c r="I53" s="290"/>
      <c r="J53" s="56">
        <f>'Source Data'!J53</f>
        <v>92.959586003850404</v>
      </c>
      <c r="K53" s="74">
        <f t="shared" si="13"/>
        <v>0</v>
      </c>
      <c r="L53" s="290"/>
      <c r="M53" s="56">
        <f>'Source Data'!K53</f>
        <v>2323.9896500962604</v>
      </c>
      <c r="N53" s="74">
        <f t="shared" si="14"/>
        <v>0</v>
      </c>
      <c r="O53" s="290"/>
      <c r="P53" s="56">
        <f>'Source Data'!L53</f>
        <v>929.59586003850404</v>
      </c>
      <c r="Q53" s="74">
        <f t="shared" si="15"/>
        <v>0</v>
      </c>
      <c r="R53" s="93">
        <v>0</v>
      </c>
      <c r="S53" s="56"/>
      <c r="T53" s="56"/>
      <c r="U53" s="57">
        <f t="shared" si="28"/>
        <v>0</v>
      </c>
      <c r="V53" s="93">
        <f t="shared" si="2"/>
        <v>0</v>
      </c>
      <c r="W53" s="74">
        <f t="shared" si="16"/>
        <v>0</v>
      </c>
      <c r="X53" s="93">
        <f t="shared" si="17"/>
        <v>0</v>
      </c>
      <c r="Y53" s="56">
        <f>[1]Apex!$G53</f>
        <v>0</v>
      </c>
      <c r="Z53" s="93">
        <f t="shared" si="18"/>
        <v>0</v>
      </c>
      <c r="AA53" s="56"/>
      <c r="AB53" s="56">
        <f t="shared" si="19"/>
        <v>0</v>
      </c>
      <c r="AC53" s="93">
        <f t="shared" si="20"/>
        <v>0</v>
      </c>
      <c r="AD53" s="97">
        <f t="shared" si="29"/>
        <v>0</v>
      </c>
      <c r="AE53" s="75">
        <f>'Source Data'!N53</f>
        <v>13043</v>
      </c>
      <c r="AF53" s="90">
        <f t="shared" si="30"/>
        <v>0</v>
      </c>
      <c r="AG53" s="271"/>
      <c r="AH53" s="75">
        <f t="shared" si="21"/>
        <v>0</v>
      </c>
      <c r="AI53" s="271"/>
      <c r="AJ53" s="77">
        <f t="shared" si="31"/>
        <v>0</v>
      </c>
      <c r="AK53" s="76">
        <f t="shared" si="32"/>
        <v>0</v>
      </c>
      <c r="AL53" s="90">
        <f t="shared" si="22"/>
        <v>0</v>
      </c>
      <c r="AM53" s="79">
        <f t="shared" si="23"/>
        <v>0</v>
      </c>
      <c r="AN53" s="90">
        <f t="shared" si="24"/>
        <v>0</v>
      </c>
      <c r="AO53" s="56">
        <f>[1]Apex!$M53</f>
        <v>0</v>
      </c>
      <c r="AP53" s="90">
        <f t="shared" si="25"/>
        <v>0</v>
      </c>
      <c r="AQ53" s="77"/>
      <c r="AR53" s="77">
        <f t="shared" si="26"/>
        <v>0</v>
      </c>
      <c r="AS53" s="90">
        <f t="shared" si="27"/>
        <v>0</v>
      </c>
      <c r="AT53" s="78">
        <f t="shared" si="7"/>
        <v>0</v>
      </c>
      <c r="AU53" s="87">
        <f t="shared" si="8"/>
        <v>0</v>
      </c>
      <c r="AV53" s="116"/>
      <c r="AW53" s="74"/>
      <c r="AX53" s="74">
        <f t="shared" si="33"/>
        <v>0</v>
      </c>
      <c r="AY53" s="74">
        <f t="shared" si="34"/>
        <v>0</v>
      </c>
    </row>
    <row r="54" spans="1:51" ht="16.149999999999999" customHeight="1" x14ac:dyDescent="0.2">
      <c r="A54" s="54">
        <v>48</v>
      </c>
      <c r="B54" s="55" t="s">
        <v>74</v>
      </c>
      <c r="C54" s="271">
        <f>[2]Base!W54</f>
        <v>0</v>
      </c>
      <c r="D54" s="56">
        <f>'Source Data'!H54</f>
        <v>3995.2813864350205</v>
      </c>
      <c r="E54" s="74">
        <f t="shared" si="11"/>
        <v>0</v>
      </c>
      <c r="F54" s="290"/>
      <c r="G54" s="56">
        <f>'Source Data'!I54</f>
        <v>516.40353727376908</v>
      </c>
      <c r="H54" s="74">
        <f t="shared" si="12"/>
        <v>0</v>
      </c>
      <c r="I54" s="290"/>
      <c r="J54" s="56">
        <f>'Source Data'!J54</f>
        <v>140.83732834739155</v>
      </c>
      <c r="K54" s="74">
        <f t="shared" si="13"/>
        <v>0</v>
      </c>
      <c r="L54" s="290"/>
      <c r="M54" s="56">
        <f>'Source Data'!K54</f>
        <v>3520.9332086847894</v>
      </c>
      <c r="N54" s="74">
        <f t="shared" si="14"/>
        <v>0</v>
      </c>
      <c r="O54" s="290"/>
      <c r="P54" s="56">
        <f>'Source Data'!L54</f>
        <v>1408.3732834739153</v>
      </c>
      <c r="Q54" s="74">
        <f t="shared" si="15"/>
        <v>0</v>
      </c>
      <c r="R54" s="93">
        <v>0</v>
      </c>
      <c r="S54" s="56"/>
      <c r="T54" s="56"/>
      <c r="U54" s="57">
        <f t="shared" si="28"/>
        <v>0</v>
      </c>
      <c r="V54" s="93">
        <f t="shared" si="2"/>
        <v>0</v>
      </c>
      <c r="W54" s="74">
        <f t="shared" si="16"/>
        <v>0</v>
      </c>
      <c r="X54" s="93">
        <f t="shared" si="17"/>
        <v>0</v>
      </c>
      <c r="Y54" s="56">
        <f>[1]Apex!$G54</f>
        <v>0</v>
      </c>
      <c r="Z54" s="93">
        <f t="shared" si="18"/>
        <v>0</v>
      </c>
      <c r="AA54" s="56"/>
      <c r="AB54" s="56">
        <f t="shared" si="19"/>
        <v>0</v>
      </c>
      <c r="AC54" s="93">
        <f t="shared" si="20"/>
        <v>0</v>
      </c>
      <c r="AD54" s="97">
        <f t="shared" si="29"/>
        <v>0</v>
      </c>
      <c r="AE54" s="75">
        <f>'Source Data'!N54</f>
        <v>5158</v>
      </c>
      <c r="AF54" s="90">
        <f t="shared" si="30"/>
        <v>0</v>
      </c>
      <c r="AG54" s="271"/>
      <c r="AH54" s="75">
        <f t="shared" si="21"/>
        <v>0</v>
      </c>
      <c r="AI54" s="271"/>
      <c r="AJ54" s="77">
        <f t="shared" si="31"/>
        <v>0</v>
      </c>
      <c r="AK54" s="76">
        <f t="shared" si="32"/>
        <v>0</v>
      </c>
      <c r="AL54" s="90">
        <f t="shared" si="22"/>
        <v>0</v>
      </c>
      <c r="AM54" s="79">
        <f t="shared" si="23"/>
        <v>0</v>
      </c>
      <c r="AN54" s="90">
        <f t="shared" si="24"/>
        <v>0</v>
      </c>
      <c r="AO54" s="56">
        <f>[1]Apex!$M54</f>
        <v>0</v>
      </c>
      <c r="AP54" s="90">
        <f t="shared" si="25"/>
        <v>0</v>
      </c>
      <c r="AQ54" s="77"/>
      <c r="AR54" s="77">
        <f t="shared" si="26"/>
        <v>0</v>
      </c>
      <c r="AS54" s="90">
        <f t="shared" si="27"/>
        <v>0</v>
      </c>
      <c r="AT54" s="78">
        <f t="shared" si="7"/>
        <v>0</v>
      </c>
      <c r="AU54" s="87">
        <f t="shared" si="8"/>
        <v>0</v>
      </c>
      <c r="AV54" s="116"/>
      <c r="AW54" s="74"/>
      <c r="AX54" s="74">
        <f t="shared" si="33"/>
        <v>0</v>
      </c>
      <c r="AY54" s="74">
        <f t="shared" si="34"/>
        <v>0</v>
      </c>
    </row>
    <row r="55" spans="1:51" ht="16.149999999999999" customHeight="1" x14ac:dyDescent="0.2">
      <c r="A55" s="54">
        <v>49</v>
      </c>
      <c r="B55" s="55" t="s">
        <v>53</v>
      </c>
      <c r="C55" s="271">
        <f>[2]Base!W55</f>
        <v>0</v>
      </c>
      <c r="D55" s="56">
        <f>'Source Data'!H55</f>
        <v>4510.9600632140227</v>
      </c>
      <c r="E55" s="74">
        <f t="shared" si="11"/>
        <v>0</v>
      </c>
      <c r="F55" s="290"/>
      <c r="G55" s="56">
        <f>'Source Data'!I55</f>
        <v>660.79145627436594</v>
      </c>
      <c r="H55" s="74">
        <f t="shared" si="12"/>
        <v>0</v>
      </c>
      <c r="I55" s="290"/>
      <c r="J55" s="56">
        <f>'Source Data'!J55</f>
        <v>180.21585171119071</v>
      </c>
      <c r="K55" s="74">
        <f t="shared" si="13"/>
        <v>0</v>
      </c>
      <c r="L55" s="290"/>
      <c r="M55" s="56">
        <f>'Source Data'!K55</f>
        <v>4505.3962927797675</v>
      </c>
      <c r="N55" s="74">
        <f t="shared" si="14"/>
        <v>0</v>
      </c>
      <c r="O55" s="290"/>
      <c r="P55" s="56">
        <f>'Source Data'!L55</f>
        <v>1802.158517111907</v>
      </c>
      <c r="Q55" s="74">
        <f t="shared" si="15"/>
        <v>0</v>
      </c>
      <c r="R55" s="93">
        <v>0</v>
      </c>
      <c r="S55" s="56"/>
      <c r="T55" s="56"/>
      <c r="U55" s="57">
        <f t="shared" si="28"/>
        <v>0</v>
      </c>
      <c r="V55" s="93">
        <f t="shared" si="2"/>
        <v>0</v>
      </c>
      <c r="W55" s="74">
        <f t="shared" si="16"/>
        <v>0</v>
      </c>
      <c r="X55" s="93">
        <f t="shared" si="17"/>
        <v>0</v>
      </c>
      <c r="Y55" s="56">
        <f>[1]Apex!$G55</f>
        <v>0</v>
      </c>
      <c r="Z55" s="93">
        <f t="shared" si="18"/>
        <v>0</v>
      </c>
      <c r="AA55" s="56"/>
      <c r="AB55" s="56">
        <f t="shared" si="19"/>
        <v>0</v>
      </c>
      <c r="AC55" s="93">
        <f t="shared" si="20"/>
        <v>0</v>
      </c>
      <c r="AD55" s="97">
        <f t="shared" si="29"/>
        <v>0</v>
      </c>
      <c r="AE55" s="75">
        <f>'Source Data'!N55</f>
        <v>2655</v>
      </c>
      <c r="AF55" s="90">
        <f t="shared" si="30"/>
        <v>0</v>
      </c>
      <c r="AG55" s="271"/>
      <c r="AH55" s="75">
        <f t="shared" si="21"/>
        <v>0</v>
      </c>
      <c r="AI55" s="271"/>
      <c r="AJ55" s="77">
        <f t="shared" si="31"/>
        <v>0</v>
      </c>
      <c r="AK55" s="76">
        <f t="shared" si="32"/>
        <v>0</v>
      </c>
      <c r="AL55" s="90">
        <f t="shared" si="22"/>
        <v>0</v>
      </c>
      <c r="AM55" s="79">
        <f t="shared" si="23"/>
        <v>0</v>
      </c>
      <c r="AN55" s="90">
        <f t="shared" si="24"/>
        <v>0</v>
      </c>
      <c r="AO55" s="56">
        <f>[1]Apex!$M55</f>
        <v>0</v>
      </c>
      <c r="AP55" s="90">
        <f t="shared" si="25"/>
        <v>0</v>
      </c>
      <c r="AQ55" s="77"/>
      <c r="AR55" s="77">
        <f t="shared" si="26"/>
        <v>0</v>
      </c>
      <c r="AS55" s="90">
        <f t="shared" si="27"/>
        <v>0</v>
      </c>
      <c r="AT55" s="78">
        <f t="shared" si="7"/>
        <v>0</v>
      </c>
      <c r="AU55" s="87">
        <f t="shared" si="8"/>
        <v>0</v>
      </c>
      <c r="AV55" s="116"/>
      <c r="AW55" s="74"/>
      <c r="AX55" s="74">
        <f t="shared" si="33"/>
        <v>0</v>
      </c>
      <c r="AY55" s="74">
        <f t="shared" si="34"/>
        <v>0</v>
      </c>
    </row>
    <row r="56" spans="1:51" ht="16.149999999999999" customHeight="1" x14ac:dyDescent="0.2">
      <c r="A56" s="49">
        <v>50</v>
      </c>
      <c r="B56" s="50" t="s">
        <v>54</v>
      </c>
      <c r="C56" s="272">
        <f>[2]Base!W56</f>
        <v>0</v>
      </c>
      <c r="D56" s="51">
        <f>'Source Data'!H56</f>
        <v>4738.7087437121554</v>
      </c>
      <c r="E56" s="80">
        <f t="shared" si="11"/>
        <v>0</v>
      </c>
      <c r="F56" s="291"/>
      <c r="G56" s="51">
        <f>'Source Data'!I56</f>
        <v>638.95176727517901</v>
      </c>
      <c r="H56" s="80">
        <f t="shared" si="12"/>
        <v>0</v>
      </c>
      <c r="I56" s="291"/>
      <c r="J56" s="51">
        <f>'Source Data'!J56</f>
        <v>174.25957289323065</v>
      </c>
      <c r="K56" s="80">
        <f t="shared" si="13"/>
        <v>0</v>
      </c>
      <c r="L56" s="291"/>
      <c r="M56" s="51">
        <f>'Source Data'!K56</f>
        <v>4356.4893223307663</v>
      </c>
      <c r="N56" s="80">
        <f t="shared" si="14"/>
        <v>0</v>
      </c>
      <c r="O56" s="291"/>
      <c r="P56" s="51">
        <f>'Source Data'!L56</f>
        <v>1742.5957289323062</v>
      </c>
      <c r="Q56" s="80">
        <f t="shared" si="15"/>
        <v>0</v>
      </c>
      <c r="R56" s="94">
        <v>0</v>
      </c>
      <c r="S56" s="51"/>
      <c r="T56" s="51"/>
      <c r="U56" s="52">
        <f t="shared" si="28"/>
        <v>0</v>
      </c>
      <c r="V56" s="94">
        <f t="shared" si="2"/>
        <v>0</v>
      </c>
      <c r="W56" s="80">
        <f t="shared" si="16"/>
        <v>0</v>
      </c>
      <c r="X56" s="94">
        <f t="shared" si="17"/>
        <v>0</v>
      </c>
      <c r="Y56" s="51">
        <f>[1]Apex!$G56</f>
        <v>0</v>
      </c>
      <c r="Z56" s="94">
        <f t="shared" si="18"/>
        <v>0</v>
      </c>
      <c r="AA56" s="53"/>
      <c r="AB56" s="51">
        <f t="shared" si="19"/>
        <v>0</v>
      </c>
      <c r="AC56" s="95">
        <f t="shared" si="20"/>
        <v>0</v>
      </c>
      <c r="AD56" s="95">
        <f t="shared" si="29"/>
        <v>0</v>
      </c>
      <c r="AE56" s="71">
        <f>'Source Data'!N56</f>
        <v>3490</v>
      </c>
      <c r="AF56" s="91">
        <f t="shared" si="30"/>
        <v>0</v>
      </c>
      <c r="AG56" s="272"/>
      <c r="AH56" s="71">
        <f t="shared" si="21"/>
        <v>0</v>
      </c>
      <c r="AI56" s="272"/>
      <c r="AJ56" s="72">
        <f t="shared" si="31"/>
        <v>0</v>
      </c>
      <c r="AK56" s="73">
        <f t="shared" si="32"/>
        <v>0</v>
      </c>
      <c r="AL56" s="91">
        <f t="shared" si="22"/>
        <v>0</v>
      </c>
      <c r="AM56" s="82">
        <f t="shared" si="23"/>
        <v>0</v>
      </c>
      <c r="AN56" s="91">
        <f t="shared" si="24"/>
        <v>0</v>
      </c>
      <c r="AO56" s="51">
        <f>[1]Apex!$M56</f>
        <v>0</v>
      </c>
      <c r="AP56" s="91">
        <f t="shared" si="25"/>
        <v>0</v>
      </c>
      <c r="AQ56" s="72"/>
      <c r="AR56" s="72">
        <f t="shared" si="26"/>
        <v>0</v>
      </c>
      <c r="AS56" s="91">
        <f t="shared" si="27"/>
        <v>0</v>
      </c>
      <c r="AT56" s="81">
        <f t="shared" si="7"/>
        <v>0</v>
      </c>
      <c r="AU56" s="88">
        <f t="shared" si="8"/>
        <v>0</v>
      </c>
      <c r="AV56" s="116"/>
      <c r="AW56" s="80"/>
      <c r="AX56" s="80">
        <f t="shared" si="33"/>
        <v>0</v>
      </c>
      <c r="AY56" s="80">
        <f t="shared" si="34"/>
        <v>0</v>
      </c>
    </row>
    <row r="57" spans="1:51" ht="16.149999999999999" customHeight="1" x14ac:dyDescent="0.2">
      <c r="A57" s="58">
        <v>51</v>
      </c>
      <c r="B57" s="59" t="s">
        <v>55</v>
      </c>
      <c r="C57" s="270">
        <f>[2]Base!W57</f>
        <v>0</v>
      </c>
      <c r="D57" s="60">
        <f>'Source Data'!H57</f>
        <v>4281.7369154997223</v>
      </c>
      <c r="E57" s="65">
        <f t="shared" si="11"/>
        <v>0</v>
      </c>
      <c r="F57" s="289"/>
      <c r="G57" s="60">
        <f>'Source Data'!I57</f>
        <v>570.93395934473472</v>
      </c>
      <c r="H57" s="65">
        <f t="shared" si="12"/>
        <v>0</v>
      </c>
      <c r="I57" s="289"/>
      <c r="J57" s="60">
        <f>'Source Data'!J57</f>
        <v>155.70926163947308</v>
      </c>
      <c r="K57" s="65">
        <f t="shared" si="13"/>
        <v>0</v>
      </c>
      <c r="L57" s="289"/>
      <c r="M57" s="60">
        <f>'Source Data'!K57</f>
        <v>3892.7315409868274</v>
      </c>
      <c r="N57" s="65">
        <f t="shared" si="14"/>
        <v>0</v>
      </c>
      <c r="O57" s="289"/>
      <c r="P57" s="60">
        <f>'Source Data'!L57</f>
        <v>1557.0926163947308</v>
      </c>
      <c r="Q57" s="65">
        <f t="shared" si="15"/>
        <v>0</v>
      </c>
      <c r="R57" s="92">
        <v>0</v>
      </c>
      <c r="S57" s="60"/>
      <c r="T57" s="60"/>
      <c r="U57" s="61">
        <f t="shared" si="28"/>
        <v>0</v>
      </c>
      <c r="V57" s="92">
        <f t="shared" si="2"/>
        <v>0</v>
      </c>
      <c r="W57" s="65">
        <f t="shared" si="16"/>
        <v>0</v>
      </c>
      <c r="X57" s="92">
        <f t="shared" si="17"/>
        <v>0</v>
      </c>
      <c r="Y57" s="60">
        <f>[1]Apex!$G57</f>
        <v>0</v>
      </c>
      <c r="Z57" s="92">
        <f t="shared" si="18"/>
        <v>0</v>
      </c>
      <c r="AA57" s="60"/>
      <c r="AB57" s="60">
        <f t="shared" si="19"/>
        <v>0</v>
      </c>
      <c r="AC57" s="92">
        <f t="shared" si="20"/>
        <v>0</v>
      </c>
      <c r="AD57" s="96">
        <f t="shared" si="29"/>
        <v>0</v>
      </c>
      <c r="AE57" s="66">
        <f>'Source Data'!N57</f>
        <v>4268</v>
      </c>
      <c r="AF57" s="89">
        <f t="shared" si="30"/>
        <v>0</v>
      </c>
      <c r="AG57" s="270"/>
      <c r="AH57" s="66">
        <f t="shared" si="21"/>
        <v>0</v>
      </c>
      <c r="AI57" s="270"/>
      <c r="AJ57" s="68">
        <f t="shared" si="31"/>
        <v>0</v>
      </c>
      <c r="AK57" s="67">
        <f t="shared" si="32"/>
        <v>0</v>
      </c>
      <c r="AL57" s="89">
        <f t="shared" si="22"/>
        <v>0</v>
      </c>
      <c r="AM57" s="70">
        <f t="shared" si="23"/>
        <v>0</v>
      </c>
      <c r="AN57" s="89">
        <f t="shared" si="24"/>
        <v>0</v>
      </c>
      <c r="AO57" s="60">
        <f>[1]Apex!$M57</f>
        <v>0</v>
      </c>
      <c r="AP57" s="89">
        <f t="shared" si="25"/>
        <v>0</v>
      </c>
      <c r="AQ57" s="68"/>
      <c r="AR57" s="68">
        <f t="shared" si="26"/>
        <v>0</v>
      </c>
      <c r="AS57" s="89">
        <f t="shared" si="27"/>
        <v>0</v>
      </c>
      <c r="AT57" s="69">
        <f t="shared" si="7"/>
        <v>0</v>
      </c>
      <c r="AU57" s="86">
        <f t="shared" si="8"/>
        <v>0</v>
      </c>
      <c r="AV57" s="116"/>
      <c r="AW57" s="65"/>
      <c r="AX57" s="65">
        <f t="shared" si="33"/>
        <v>0</v>
      </c>
      <c r="AY57" s="65">
        <f t="shared" si="34"/>
        <v>0</v>
      </c>
    </row>
    <row r="58" spans="1:51" ht="16.149999999999999" customHeight="1" x14ac:dyDescent="0.2">
      <c r="A58" s="54">
        <v>52</v>
      </c>
      <c r="B58" s="55" t="s">
        <v>56</v>
      </c>
      <c r="C58" s="271">
        <f>[2]Base!W58</f>
        <v>0</v>
      </c>
      <c r="D58" s="56">
        <f>'Source Data'!H58</f>
        <v>4477.885435486186</v>
      </c>
      <c r="E58" s="74">
        <f t="shared" si="11"/>
        <v>0</v>
      </c>
      <c r="F58" s="290"/>
      <c r="G58" s="56">
        <f>'Source Data'!I58</f>
        <v>601.39043740535396</v>
      </c>
      <c r="H58" s="74">
        <f t="shared" si="12"/>
        <v>0</v>
      </c>
      <c r="I58" s="290"/>
      <c r="J58" s="56">
        <f>'Source Data'!J58</f>
        <v>164.01557383782384</v>
      </c>
      <c r="K58" s="74">
        <f t="shared" si="13"/>
        <v>0</v>
      </c>
      <c r="L58" s="290"/>
      <c r="M58" s="56">
        <f>'Source Data'!K58</f>
        <v>4100.3893459455958</v>
      </c>
      <c r="N58" s="74">
        <f t="shared" si="14"/>
        <v>0</v>
      </c>
      <c r="O58" s="290"/>
      <c r="P58" s="56">
        <f>'Source Data'!L58</f>
        <v>1640.1557383782383</v>
      </c>
      <c r="Q58" s="74">
        <f t="shared" si="15"/>
        <v>0</v>
      </c>
      <c r="R58" s="93">
        <v>0</v>
      </c>
      <c r="S58" s="56"/>
      <c r="T58" s="56"/>
      <c r="U58" s="57">
        <f t="shared" si="28"/>
        <v>0</v>
      </c>
      <c r="V58" s="93">
        <f t="shared" si="2"/>
        <v>0</v>
      </c>
      <c r="W58" s="74">
        <f t="shared" si="16"/>
        <v>0</v>
      </c>
      <c r="X58" s="93">
        <f t="shared" si="17"/>
        <v>0</v>
      </c>
      <c r="Y58" s="56">
        <f>[1]Apex!$G58</f>
        <v>0</v>
      </c>
      <c r="Z58" s="93">
        <f t="shared" si="18"/>
        <v>0</v>
      </c>
      <c r="AA58" s="56"/>
      <c r="AB58" s="56">
        <f t="shared" si="19"/>
        <v>0</v>
      </c>
      <c r="AC58" s="93">
        <f t="shared" si="20"/>
        <v>0</v>
      </c>
      <c r="AD58" s="97">
        <f t="shared" si="29"/>
        <v>0</v>
      </c>
      <c r="AE58" s="75">
        <f>'Source Data'!N58</f>
        <v>5924</v>
      </c>
      <c r="AF58" s="90">
        <f t="shared" si="30"/>
        <v>0</v>
      </c>
      <c r="AG58" s="271"/>
      <c r="AH58" s="75">
        <f t="shared" si="21"/>
        <v>0</v>
      </c>
      <c r="AI58" s="271"/>
      <c r="AJ58" s="77">
        <f t="shared" si="31"/>
        <v>0</v>
      </c>
      <c r="AK58" s="76">
        <f t="shared" si="32"/>
        <v>0</v>
      </c>
      <c r="AL58" s="90">
        <f t="shared" si="22"/>
        <v>0</v>
      </c>
      <c r="AM58" s="79">
        <f t="shared" si="23"/>
        <v>0</v>
      </c>
      <c r="AN58" s="90">
        <f t="shared" si="24"/>
        <v>0</v>
      </c>
      <c r="AO58" s="56">
        <f>[1]Apex!$M58</f>
        <v>0</v>
      </c>
      <c r="AP58" s="90">
        <f t="shared" si="25"/>
        <v>0</v>
      </c>
      <c r="AQ58" s="77"/>
      <c r="AR58" s="77">
        <f t="shared" si="26"/>
        <v>0</v>
      </c>
      <c r="AS58" s="90">
        <f t="shared" si="27"/>
        <v>0</v>
      </c>
      <c r="AT58" s="78">
        <f t="shared" si="7"/>
        <v>0</v>
      </c>
      <c r="AU58" s="87">
        <f t="shared" si="8"/>
        <v>0</v>
      </c>
      <c r="AV58" s="116"/>
      <c r="AW58" s="74"/>
      <c r="AX58" s="74">
        <f t="shared" si="33"/>
        <v>0</v>
      </c>
      <c r="AY58" s="74">
        <f t="shared" si="34"/>
        <v>0</v>
      </c>
    </row>
    <row r="59" spans="1:51" ht="16.149999999999999" customHeight="1" x14ac:dyDescent="0.2">
      <c r="A59" s="54">
        <v>53</v>
      </c>
      <c r="B59" s="55" t="s">
        <v>57</v>
      </c>
      <c r="C59" s="271">
        <f>[2]Base!W59</f>
        <v>0</v>
      </c>
      <c r="D59" s="56">
        <f>'Source Data'!H59</f>
        <v>4674.7758891865669</v>
      </c>
      <c r="E59" s="74">
        <f t="shared" si="11"/>
        <v>0</v>
      </c>
      <c r="F59" s="290"/>
      <c r="G59" s="56">
        <f>'Source Data'!I59</f>
        <v>663.32493479155164</v>
      </c>
      <c r="H59" s="74">
        <f t="shared" si="12"/>
        <v>0</v>
      </c>
      <c r="I59" s="290"/>
      <c r="J59" s="56">
        <f>'Source Data'!J59</f>
        <v>180.90680039769586</v>
      </c>
      <c r="K59" s="74">
        <f t="shared" si="13"/>
        <v>0</v>
      </c>
      <c r="L59" s="290"/>
      <c r="M59" s="56">
        <f>'Source Data'!K59</f>
        <v>4522.670009942397</v>
      </c>
      <c r="N59" s="74">
        <f t="shared" si="14"/>
        <v>0</v>
      </c>
      <c r="O59" s="290"/>
      <c r="P59" s="56">
        <f>'Source Data'!L59</f>
        <v>1809.0680039769588</v>
      </c>
      <c r="Q59" s="74">
        <f t="shared" si="15"/>
        <v>0</v>
      </c>
      <c r="R59" s="93">
        <v>0</v>
      </c>
      <c r="S59" s="56"/>
      <c r="T59" s="56"/>
      <c r="U59" s="57">
        <f t="shared" si="28"/>
        <v>0</v>
      </c>
      <c r="V59" s="93">
        <f t="shared" si="2"/>
        <v>0</v>
      </c>
      <c r="W59" s="74">
        <f t="shared" si="16"/>
        <v>0</v>
      </c>
      <c r="X59" s="93">
        <f t="shared" si="17"/>
        <v>0</v>
      </c>
      <c r="Y59" s="56">
        <f>[1]Apex!$G59</f>
        <v>0</v>
      </c>
      <c r="Z59" s="93">
        <f t="shared" si="18"/>
        <v>0</v>
      </c>
      <c r="AA59" s="56"/>
      <c r="AB59" s="56">
        <f t="shared" si="19"/>
        <v>0</v>
      </c>
      <c r="AC59" s="93">
        <f t="shared" si="20"/>
        <v>0</v>
      </c>
      <c r="AD59" s="97">
        <f t="shared" si="29"/>
        <v>0</v>
      </c>
      <c r="AE59" s="75">
        <f>'Source Data'!N59</f>
        <v>2670</v>
      </c>
      <c r="AF59" s="90">
        <f t="shared" si="30"/>
        <v>0</v>
      </c>
      <c r="AG59" s="271"/>
      <c r="AH59" s="75">
        <f t="shared" si="21"/>
        <v>0</v>
      </c>
      <c r="AI59" s="271"/>
      <c r="AJ59" s="77">
        <f t="shared" si="31"/>
        <v>0</v>
      </c>
      <c r="AK59" s="76">
        <f t="shared" si="32"/>
        <v>0</v>
      </c>
      <c r="AL59" s="90">
        <f t="shared" si="22"/>
        <v>0</v>
      </c>
      <c r="AM59" s="79">
        <f t="shared" si="23"/>
        <v>0</v>
      </c>
      <c r="AN59" s="90">
        <f t="shared" si="24"/>
        <v>0</v>
      </c>
      <c r="AO59" s="56">
        <f>[1]Apex!$M59</f>
        <v>0</v>
      </c>
      <c r="AP59" s="90">
        <f t="shared" si="25"/>
        <v>0</v>
      </c>
      <c r="AQ59" s="77"/>
      <c r="AR59" s="77">
        <f t="shared" si="26"/>
        <v>0</v>
      </c>
      <c r="AS59" s="90">
        <f t="shared" si="27"/>
        <v>0</v>
      </c>
      <c r="AT59" s="78">
        <f t="shared" si="7"/>
        <v>0</v>
      </c>
      <c r="AU59" s="87">
        <f t="shared" si="8"/>
        <v>0</v>
      </c>
      <c r="AV59" s="116"/>
      <c r="AW59" s="74"/>
      <c r="AX59" s="74">
        <f t="shared" si="33"/>
        <v>0</v>
      </c>
      <c r="AY59" s="74">
        <f t="shared" si="34"/>
        <v>0</v>
      </c>
    </row>
    <row r="60" spans="1:51" ht="16.149999999999999" customHeight="1" x14ac:dyDescent="0.2">
      <c r="A60" s="54">
        <v>54</v>
      </c>
      <c r="B60" s="55" t="s">
        <v>58</v>
      </c>
      <c r="C60" s="271">
        <f>[2]Base!W60</f>
        <v>0</v>
      </c>
      <c r="D60" s="56">
        <f>'Source Data'!H60</f>
        <v>4784.5850415334589</v>
      </c>
      <c r="E60" s="74">
        <f t="shared" si="11"/>
        <v>0</v>
      </c>
      <c r="F60" s="290"/>
      <c r="G60" s="56">
        <f>'Source Data'!I60</f>
        <v>583.70660052312871</v>
      </c>
      <c r="H60" s="74">
        <f t="shared" si="12"/>
        <v>0</v>
      </c>
      <c r="I60" s="290"/>
      <c r="J60" s="56">
        <f>'Source Data'!J60</f>
        <v>159.19270923358056</v>
      </c>
      <c r="K60" s="74">
        <f t="shared" si="13"/>
        <v>0</v>
      </c>
      <c r="L60" s="290"/>
      <c r="M60" s="56">
        <f>'Source Data'!K60</f>
        <v>3979.8177308395143</v>
      </c>
      <c r="N60" s="74">
        <f t="shared" si="14"/>
        <v>0</v>
      </c>
      <c r="O60" s="290"/>
      <c r="P60" s="56">
        <f>'Source Data'!L60</f>
        <v>1591.9270923358056</v>
      </c>
      <c r="Q60" s="74">
        <f t="shared" si="15"/>
        <v>0</v>
      </c>
      <c r="R60" s="93">
        <v>0</v>
      </c>
      <c r="S60" s="56"/>
      <c r="T60" s="56"/>
      <c r="U60" s="57">
        <f t="shared" si="28"/>
        <v>0</v>
      </c>
      <c r="V60" s="93">
        <f t="shared" si="2"/>
        <v>0</v>
      </c>
      <c r="W60" s="74">
        <f t="shared" si="16"/>
        <v>0</v>
      </c>
      <c r="X60" s="93">
        <f t="shared" si="17"/>
        <v>0</v>
      </c>
      <c r="Y60" s="56">
        <f>[1]Apex!$G60</f>
        <v>0</v>
      </c>
      <c r="Z60" s="93">
        <f t="shared" si="18"/>
        <v>0</v>
      </c>
      <c r="AA60" s="56"/>
      <c r="AB60" s="56">
        <f t="shared" si="19"/>
        <v>0</v>
      </c>
      <c r="AC60" s="93">
        <f t="shared" si="20"/>
        <v>0</v>
      </c>
      <c r="AD60" s="97">
        <f t="shared" si="29"/>
        <v>0</v>
      </c>
      <c r="AE60" s="75">
        <f>'Source Data'!N60</f>
        <v>5141</v>
      </c>
      <c r="AF60" s="90">
        <f t="shared" si="30"/>
        <v>0</v>
      </c>
      <c r="AG60" s="271"/>
      <c r="AH60" s="75">
        <f t="shared" si="21"/>
        <v>0</v>
      </c>
      <c r="AI60" s="271"/>
      <c r="AJ60" s="77">
        <f t="shared" si="31"/>
        <v>0</v>
      </c>
      <c r="AK60" s="76">
        <f t="shared" si="32"/>
        <v>0</v>
      </c>
      <c r="AL60" s="90">
        <f t="shared" si="22"/>
        <v>0</v>
      </c>
      <c r="AM60" s="79">
        <f t="shared" si="23"/>
        <v>0</v>
      </c>
      <c r="AN60" s="90">
        <f t="shared" si="24"/>
        <v>0</v>
      </c>
      <c r="AO60" s="56">
        <f>[1]Apex!$M60</f>
        <v>0</v>
      </c>
      <c r="AP60" s="90">
        <f t="shared" si="25"/>
        <v>0</v>
      </c>
      <c r="AQ60" s="77"/>
      <c r="AR60" s="77">
        <f t="shared" si="26"/>
        <v>0</v>
      </c>
      <c r="AS60" s="90">
        <f t="shared" si="27"/>
        <v>0</v>
      </c>
      <c r="AT60" s="78">
        <f t="shared" si="7"/>
        <v>0</v>
      </c>
      <c r="AU60" s="87">
        <f t="shared" si="8"/>
        <v>0</v>
      </c>
      <c r="AV60" s="116"/>
      <c r="AW60" s="74"/>
      <c r="AX60" s="74">
        <f t="shared" si="33"/>
        <v>0</v>
      </c>
      <c r="AY60" s="74">
        <f t="shared" si="34"/>
        <v>0</v>
      </c>
    </row>
    <row r="61" spans="1:51" ht="16.149999999999999" customHeight="1" x14ac:dyDescent="0.2">
      <c r="A61" s="49">
        <v>55</v>
      </c>
      <c r="B61" s="50" t="s">
        <v>59</v>
      </c>
      <c r="C61" s="272">
        <f>[2]Base!W61</f>
        <v>0</v>
      </c>
      <c r="D61" s="51">
        <f>'Source Data'!H61</f>
        <v>4501.7236472239638</v>
      </c>
      <c r="E61" s="80">
        <f t="shared" si="11"/>
        <v>0</v>
      </c>
      <c r="F61" s="291"/>
      <c r="G61" s="51">
        <f>'Source Data'!I61</f>
        <v>593.48544210889816</v>
      </c>
      <c r="H61" s="80">
        <f t="shared" si="12"/>
        <v>0</v>
      </c>
      <c r="I61" s="291"/>
      <c r="J61" s="51">
        <f>'Source Data'!J61</f>
        <v>161.8596660296995</v>
      </c>
      <c r="K61" s="80">
        <f t="shared" si="13"/>
        <v>0</v>
      </c>
      <c r="L61" s="291"/>
      <c r="M61" s="51">
        <f>'Source Data'!K61</f>
        <v>4046.4916507424882</v>
      </c>
      <c r="N61" s="80">
        <f t="shared" si="14"/>
        <v>0</v>
      </c>
      <c r="O61" s="291"/>
      <c r="P61" s="51">
        <f>'Source Data'!L61</f>
        <v>1618.596660296995</v>
      </c>
      <c r="Q61" s="80">
        <f t="shared" si="15"/>
        <v>0</v>
      </c>
      <c r="R61" s="94">
        <v>0</v>
      </c>
      <c r="S61" s="51"/>
      <c r="T61" s="51"/>
      <c r="U61" s="52">
        <f t="shared" si="28"/>
        <v>0</v>
      </c>
      <c r="V61" s="94">
        <f t="shared" si="2"/>
        <v>0</v>
      </c>
      <c r="W61" s="80">
        <f t="shared" si="16"/>
        <v>0</v>
      </c>
      <c r="X61" s="94">
        <f t="shared" si="17"/>
        <v>0</v>
      </c>
      <c r="Y61" s="51">
        <f>[1]Apex!$G61</f>
        <v>0</v>
      </c>
      <c r="Z61" s="94">
        <f t="shared" si="18"/>
        <v>0</v>
      </c>
      <c r="AA61" s="53"/>
      <c r="AB61" s="51">
        <f t="shared" si="19"/>
        <v>0</v>
      </c>
      <c r="AC61" s="95">
        <f t="shared" si="20"/>
        <v>0</v>
      </c>
      <c r="AD61" s="95">
        <f t="shared" si="29"/>
        <v>0</v>
      </c>
      <c r="AE61" s="71">
        <f>'Source Data'!N61</f>
        <v>3703</v>
      </c>
      <c r="AF61" s="91">
        <f t="shared" si="30"/>
        <v>0</v>
      </c>
      <c r="AG61" s="272"/>
      <c r="AH61" s="71">
        <f t="shared" si="21"/>
        <v>0</v>
      </c>
      <c r="AI61" s="272"/>
      <c r="AJ61" s="72">
        <f t="shared" si="31"/>
        <v>0</v>
      </c>
      <c r="AK61" s="73">
        <f t="shared" si="32"/>
        <v>0</v>
      </c>
      <c r="AL61" s="91">
        <f t="shared" si="22"/>
        <v>0</v>
      </c>
      <c r="AM61" s="82">
        <f t="shared" si="23"/>
        <v>0</v>
      </c>
      <c r="AN61" s="91">
        <f t="shared" si="24"/>
        <v>0</v>
      </c>
      <c r="AO61" s="51">
        <f>[1]Apex!$M61</f>
        <v>0</v>
      </c>
      <c r="AP61" s="91">
        <f t="shared" si="25"/>
        <v>0</v>
      </c>
      <c r="AQ61" s="72"/>
      <c r="AR61" s="72">
        <f t="shared" si="26"/>
        <v>0</v>
      </c>
      <c r="AS61" s="91">
        <f t="shared" si="27"/>
        <v>0</v>
      </c>
      <c r="AT61" s="81">
        <f t="shared" si="7"/>
        <v>0</v>
      </c>
      <c r="AU61" s="88">
        <f t="shared" si="8"/>
        <v>0</v>
      </c>
      <c r="AV61" s="116"/>
      <c r="AW61" s="80"/>
      <c r="AX61" s="80">
        <f t="shared" si="33"/>
        <v>0</v>
      </c>
      <c r="AY61" s="80">
        <f t="shared" si="34"/>
        <v>0</v>
      </c>
    </row>
    <row r="62" spans="1:51" ht="16.149999999999999" customHeight="1" x14ac:dyDescent="0.2">
      <c r="A62" s="58">
        <v>56</v>
      </c>
      <c r="B62" s="59" t="s">
        <v>60</v>
      </c>
      <c r="C62" s="270">
        <f>[2]Base!W62</f>
        <v>0</v>
      </c>
      <c r="D62" s="60">
        <f>'Source Data'!H62</f>
        <v>5010.1657022009513</v>
      </c>
      <c r="E62" s="65">
        <f t="shared" si="11"/>
        <v>0</v>
      </c>
      <c r="F62" s="289"/>
      <c r="G62" s="60">
        <f>'Source Data'!I62</f>
        <v>665.40831600253398</v>
      </c>
      <c r="H62" s="65">
        <f t="shared" si="12"/>
        <v>0</v>
      </c>
      <c r="I62" s="289"/>
      <c r="J62" s="60">
        <f>'Source Data'!J62</f>
        <v>181.4749952734183</v>
      </c>
      <c r="K62" s="65">
        <f t="shared" si="13"/>
        <v>0</v>
      </c>
      <c r="L62" s="289"/>
      <c r="M62" s="60">
        <f>'Source Data'!K62</f>
        <v>4536.8748818354579</v>
      </c>
      <c r="N62" s="65">
        <f t="shared" si="14"/>
        <v>0</v>
      </c>
      <c r="O62" s="289"/>
      <c r="P62" s="60">
        <f>'Source Data'!L62</f>
        <v>1814.7499527341834</v>
      </c>
      <c r="Q62" s="65">
        <f t="shared" si="15"/>
        <v>0</v>
      </c>
      <c r="R62" s="92">
        <v>0</v>
      </c>
      <c r="S62" s="60"/>
      <c r="T62" s="60"/>
      <c r="U62" s="61">
        <f t="shared" si="28"/>
        <v>0</v>
      </c>
      <c r="V62" s="92">
        <f t="shared" si="2"/>
        <v>0</v>
      </c>
      <c r="W62" s="65">
        <f t="shared" si="16"/>
        <v>0</v>
      </c>
      <c r="X62" s="92">
        <f t="shared" si="17"/>
        <v>0</v>
      </c>
      <c r="Y62" s="60">
        <f>[1]Apex!$G62</f>
        <v>0</v>
      </c>
      <c r="Z62" s="92">
        <f t="shared" si="18"/>
        <v>0</v>
      </c>
      <c r="AA62" s="60"/>
      <c r="AB62" s="60">
        <f t="shared" si="19"/>
        <v>0</v>
      </c>
      <c r="AC62" s="92">
        <f t="shared" si="20"/>
        <v>0</v>
      </c>
      <c r="AD62" s="96">
        <f t="shared" si="29"/>
        <v>0</v>
      </c>
      <c r="AE62" s="66">
        <f>'Source Data'!N62</f>
        <v>4203</v>
      </c>
      <c r="AF62" s="89">
        <f t="shared" si="30"/>
        <v>0</v>
      </c>
      <c r="AG62" s="270"/>
      <c r="AH62" s="66">
        <f t="shared" si="21"/>
        <v>0</v>
      </c>
      <c r="AI62" s="270"/>
      <c r="AJ62" s="68">
        <f t="shared" si="31"/>
        <v>0</v>
      </c>
      <c r="AK62" s="67">
        <f t="shared" si="32"/>
        <v>0</v>
      </c>
      <c r="AL62" s="89">
        <f t="shared" si="22"/>
        <v>0</v>
      </c>
      <c r="AM62" s="70">
        <f t="shared" si="23"/>
        <v>0</v>
      </c>
      <c r="AN62" s="89">
        <f t="shared" si="24"/>
        <v>0</v>
      </c>
      <c r="AO62" s="60">
        <f>[1]Apex!$M62</f>
        <v>0</v>
      </c>
      <c r="AP62" s="89">
        <f t="shared" si="25"/>
        <v>0</v>
      </c>
      <c r="AQ62" s="68"/>
      <c r="AR62" s="68">
        <f t="shared" si="26"/>
        <v>0</v>
      </c>
      <c r="AS62" s="89">
        <f t="shared" si="27"/>
        <v>0</v>
      </c>
      <c r="AT62" s="69">
        <f t="shared" si="7"/>
        <v>0</v>
      </c>
      <c r="AU62" s="86">
        <f t="shared" si="8"/>
        <v>0</v>
      </c>
      <c r="AV62" s="116"/>
      <c r="AW62" s="65"/>
      <c r="AX62" s="65">
        <f t="shared" si="33"/>
        <v>0</v>
      </c>
      <c r="AY62" s="65">
        <f t="shared" si="34"/>
        <v>0</v>
      </c>
    </row>
    <row r="63" spans="1:51" ht="16.149999999999999" customHeight="1" x14ac:dyDescent="0.2">
      <c r="A63" s="54">
        <v>57</v>
      </c>
      <c r="B63" s="55" t="s">
        <v>61</v>
      </c>
      <c r="C63" s="271">
        <f>[2]Base!W63</f>
        <v>0</v>
      </c>
      <c r="D63" s="56">
        <f>'Source Data'!H63</f>
        <v>4811.4108022710652</v>
      </c>
      <c r="E63" s="74">
        <f t="shared" si="11"/>
        <v>0</v>
      </c>
      <c r="F63" s="290"/>
      <c r="G63" s="56">
        <f>'Source Data'!I63</f>
        <v>666.15521612667408</v>
      </c>
      <c r="H63" s="74">
        <f t="shared" si="12"/>
        <v>0</v>
      </c>
      <c r="I63" s="290"/>
      <c r="J63" s="56">
        <f>'Source Data'!J63</f>
        <v>181.67869530727472</v>
      </c>
      <c r="K63" s="74">
        <f t="shared" si="13"/>
        <v>0</v>
      </c>
      <c r="L63" s="290"/>
      <c r="M63" s="56">
        <f>'Source Data'!K63</f>
        <v>4541.967382681868</v>
      </c>
      <c r="N63" s="74">
        <f t="shared" si="14"/>
        <v>0</v>
      </c>
      <c r="O63" s="290"/>
      <c r="P63" s="56">
        <f>'Source Data'!L63</f>
        <v>1816.7869530727471</v>
      </c>
      <c r="Q63" s="74">
        <f t="shared" si="15"/>
        <v>0</v>
      </c>
      <c r="R63" s="93">
        <v>0</v>
      </c>
      <c r="S63" s="56"/>
      <c r="T63" s="56"/>
      <c r="U63" s="57">
        <f t="shared" si="28"/>
        <v>0</v>
      </c>
      <c r="V63" s="93">
        <f t="shared" si="2"/>
        <v>0</v>
      </c>
      <c r="W63" s="74">
        <f t="shared" si="16"/>
        <v>0</v>
      </c>
      <c r="X63" s="93">
        <f t="shared" si="17"/>
        <v>0</v>
      </c>
      <c r="Y63" s="56">
        <f>[1]Apex!$G63</f>
        <v>0</v>
      </c>
      <c r="Z63" s="93">
        <f t="shared" si="18"/>
        <v>0</v>
      </c>
      <c r="AA63" s="56"/>
      <c r="AB63" s="56">
        <f t="shared" si="19"/>
        <v>0</v>
      </c>
      <c r="AC63" s="93">
        <f t="shared" si="20"/>
        <v>0</v>
      </c>
      <c r="AD63" s="97">
        <f t="shared" si="29"/>
        <v>0</v>
      </c>
      <c r="AE63" s="75">
        <f>'Source Data'!N63</f>
        <v>2620</v>
      </c>
      <c r="AF63" s="90">
        <f t="shared" si="30"/>
        <v>0</v>
      </c>
      <c r="AG63" s="271"/>
      <c r="AH63" s="75">
        <f t="shared" si="21"/>
        <v>0</v>
      </c>
      <c r="AI63" s="271"/>
      <c r="AJ63" s="77">
        <f t="shared" si="31"/>
        <v>0</v>
      </c>
      <c r="AK63" s="76">
        <f t="shared" si="32"/>
        <v>0</v>
      </c>
      <c r="AL63" s="90">
        <f t="shared" si="22"/>
        <v>0</v>
      </c>
      <c r="AM63" s="79">
        <f t="shared" si="23"/>
        <v>0</v>
      </c>
      <c r="AN63" s="90">
        <f t="shared" si="24"/>
        <v>0</v>
      </c>
      <c r="AO63" s="56">
        <f>[1]Apex!$M63</f>
        <v>0</v>
      </c>
      <c r="AP63" s="90">
        <f t="shared" si="25"/>
        <v>0</v>
      </c>
      <c r="AQ63" s="77"/>
      <c r="AR63" s="77">
        <f t="shared" si="26"/>
        <v>0</v>
      </c>
      <c r="AS63" s="90">
        <f t="shared" si="27"/>
        <v>0</v>
      </c>
      <c r="AT63" s="78">
        <f t="shared" si="7"/>
        <v>0</v>
      </c>
      <c r="AU63" s="87">
        <f t="shared" si="8"/>
        <v>0</v>
      </c>
      <c r="AV63" s="116"/>
      <c r="AW63" s="74"/>
      <c r="AX63" s="74">
        <f t="shared" si="33"/>
        <v>0</v>
      </c>
      <c r="AY63" s="74">
        <f t="shared" si="34"/>
        <v>0</v>
      </c>
    </row>
    <row r="64" spans="1:51" ht="16.149999999999999" customHeight="1" x14ac:dyDescent="0.2">
      <c r="A64" s="54">
        <v>58</v>
      </c>
      <c r="B64" s="55" t="s">
        <v>62</v>
      </c>
      <c r="C64" s="271">
        <f>[2]Base!W64</f>
        <v>0</v>
      </c>
      <c r="D64" s="56">
        <f>'Source Data'!H64</f>
        <v>5358.2852334446507</v>
      </c>
      <c r="E64" s="74">
        <f t="shared" si="11"/>
        <v>0</v>
      </c>
      <c r="F64" s="290"/>
      <c r="G64" s="56">
        <f>'Source Data'!I64</f>
        <v>740.81098599764084</v>
      </c>
      <c r="H64" s="74">
        <f t="shared" si="12"/>
        <v>0</v>
      </c>
      <c r="I64" s="290"/>
      <c r="J64" s="56">
        <f>'Source Data'!J64</f>
        <v>202.03935981753844</v>
      </c>
      <c r="K64" s="74">
        <f t="shared" si="13"/>
        <v>0</v>
      </c>
      <c r="L64" s="290"/>
      <c r="M64" s="56">
        <f>'Source Data'!K64</f>
        <v>5050.9839954384606</v>
      </c>
      <c r="N64" s="74">
        <f t="shared" si="14"/>
        <v>0</v>
      </c>
      <c r="O64" s="290"/>
      <c r="P64" s="56">
        <f>'Source Data'!L64</f>
        <v>2020.3935981753841</v>
      </c>
      <c r="Q64" s="74">
        <f t="shared" si="15"/>
        <v>0</v>
      </c>
      <c r="R64" s="93">
        <v>0</v>
      </c>
      <c r="S64" s="56"/>
      <c r="T64" s="56"/>
      <c r="U64" s="57">
        <f t="shared" si="28"/>
        <v>0</v>
      </c>
      <c r="V64" s="93">
        <f t="shared" si="2"/>
        <v>0</v>
      </c>
      <c r="W64" s="74">
        <f t="shared" si="16"/>
        <v>0</v>
      </c>
      <c r="X64" s="93">
        <f t="shared" si="17"/>
        <v>0</v>
      </c>
      <c r="Y64" s="56">
        <f>[1]Apex!$G64</f>
        <v>0</v>
      </c>
      <c r="Z64" s="93">
        <f t="shared" si="18"/>
        <v>0</v>
      </c>
      <c r="AA64" s="56"/>
      <c r="AB64" s="56">
        <f t="shared" si="19"/>
        <v>0</v>
      </c>
      <c r="AC64" s="93">
        <f t="shared" si="20"/>
        <v>0</v>
      </c>
      <c r="AD64" s="97">
        <f t="shared" si="29"/>
        <v>0</v>
      </c>
      <c r="AE64" s="75">
        <f>'Source Data'!N64</f>
        <v>2215</v>
      </c>
      <c r="AF64" s="90">
        <f t="shared" si="30"/>
        <v>0</v>
      </c>
      <c r="AG64" s="271"/>
      <c r="AH64" s="75">
        <f t="shared" si="21"/>
        <v>0</v>
      </c>
      <c r="AI64" s="271"/>
      <c r="AJ64" s="77">
        <f t="shared" si="31"/>
        <v>0</v>
      </c>
      <c r="AK64" s="76">
        <f t="shared" si="32"/>
        <v>0</v>
      </c>
      <c r="AL64" s="90">
        <f t="shared" si="22"/>
        <v>0</v>
      </c>
      <c r="AM64" s="79">
        <f t="shared" si="23"/>
        <v>0</v>
      </c>
      <c r="AN64" s="90">
        <f t="shared" si="24"/>
        <v>0</v>
      </c>
      <c r="AO64" s="56">
        <f>[1]Apex!$M64</f>
        <v>0</v>
      </c>
      <c r="AP64" s="90">
        <f t="shared" si="25"/>
        <v>0</v>
      </c>
      <c r="AQ64" s="77"/>
      <c r="AR64" s="77">
        <f t="shared" si="26"/>
        <v>0</v>
      </c>
      <c r="AS64" s="90">
        <f t="shared" si="27"/>
        <v>0</v>
      </c>
      <c r="AT64" s="78">
        <f t="shared" si="7"/>
        <v>0</v>
      </c>
      <c r="AU64" s="87">
        <f t="shared" si="8"/>
        <v>0</v>
      </c>
      <c r="AV64" s="116"/>
      <c r="AW64" s="74"/>
      <c r="AX64" s="74">
        <f t="shared" si="33"/>
        <v>0</v>
      </c>
      <c r="AY64" s="74">
        <f t="shared" si="34"/>
        <v>0</v>
      </c>
    </row>
    <row r="65" spans="1:51" ht="16.149999999999999" customHeight="1" x14ac:dyDescent="0.2">
      <c r="A65" s="54">
        <v>59</v>
      </c>
      <c r="B65" s="55" t="s">
        <v>63</v>
      </c>
      <c r="C65" s="271">
        <f>[2]Base!W65</f>
        <v>0</v>
      </c>
      <c r="D65" s="56">
        <f>'Source Data'!H65</f>
        <v>5144.4669727805904</v>
      </c>
      <c r="E65" s="74">
        <f t="shared" si="11"/>
        <v>0</v>
      </c>
      <c r="F65" s="290"/>
      <c r="G65" s="56">
        <f>'Source Data'!I65</f>
        <v>778.80539593788717</v>
      </c>
      <c r="H65" s="74">
        <f t="shared" si="12"/>
        <v>0</v>
      </c>
      <c r="I65" s="290"/>
      <c r="J65" s="56">
        <f>'Source Data'!J65</f>
        <v>212.40147161942375</v>
      </c>
      <c r="K65" s="74">
        <f t="shared" si="13"/>
        <v>0</v>
      </c>
      <c r="L65" s="290"/>
      <c r="M65" s="56">
        <f>'Source Data'!K65</f>
        <v>5310.0367904855939</v>
      </c>
      <c r="N65" s="74">
        <f t="shared" si="14"/>
        <v>0</v>
      </c>
      <c r="O65" s="290"/>
      <c r="P65" s="56">
        <f>'Source Data'!L65</f>
        <v>2124.0147161942373</v>
      </c>
      <c r="Q65" s="74">
        <f t="shared" si="15"/>
        <v>0</v>
      </c>
      <c r="R65" s="93">
        <v>0</v>
      </c>
      <c r="S65" s="56"/>
      <c r="T65" s="56"/>
      <c r="U65" s="57">
        <f t="shared" si="28"/>
        <v>0</v>
      </c>
      <c r="V65" s="93">
        <f t="shared" si="2"/>
        <v>0</v>
      </c>
      <c r="W65" s="74">
        <f t="shared" si="16"/>
        <v>0</v>
      </c>
      <c r="X65" s="93">
        <f t="shared" si="17"/>
        <v>0</v>
      </c>
      <c r="Y65" s="56">
        <f>[1]Apex!$G65</f>
        <v>0</v>
      </c>
      <c r="Z65" s="93">
        <f t="shared" si="18"/>
        <v>0</v>
      </c>
      <c r="AA65" s="56"/>
      <c r="AB65" s="56">
        <f t="shared" si="19"/>
        <v>0</v>
      </c>
      <c r="AC65" s="93">
        <f t="shared" si="20"/>
        <v>0</v>
      </c>
      <c r="AD65" s="97">
        <f t="shared" si="29"/>
        <v>0</v>
      </c>
      <c r="AE65" s="75">
        <f>'Source Data'!N65</f>
        <v>1488</v>
      </c>
      <c r="AF65" s="90">
        <f t="shared" si="30"/>
        <v>0</v>
      </c>
      <c r="AG65" s="271"/>
      <c r="AH65" s="75">
        <f t="shared" si="21"/>
        <v>0</v>
      </c>
      <c r="AI65" s="271"/>
      <c r="AJ65" s="77">
        <f t="shared" si="31"/>
        <v>0</v>
      </c>
      <c r="AK65" s="76">
        <f t="shared" si="32"/>
        <v>0</v>
      </c>
      <c r="AL65" s="90">
        <f t="shared" si="22"/>
        <v>0</v>
      </c>
      <c r="AM65" s="79">
        <f t="shared" si="23"/>
        <v>0</v>
      </c>
      <c r="AN65" s="90">
        <f t="shared" si="24"/>
        <v>0</v>
      </c>
      <c r="AO65" s="56">
        <f>[1]Apex!$M65</f>
        <v>0</v>
      </c>
      <c r="AP65" s="90">
        <f t="shared" si="25"/>
        <v>0</v>
      </c>
      <c r="AQ65" s="77"/>
      <c r="AR65" s="77">
        <f t="shared" si="26"/>
        <v>0</v>
      </c>
      <c r="AS65" s="90">
        <f t="shared" si="27"/>
        <v>0</v>
      </c>
      <c r="AT65" s="78">
        <f t="shared" si="7"/>
        <v>0</v>
      </c>
      <c r="AU65" s="87">
        <f t="shared" si="8"/>
        <v>0</v>
      </c>
      <c r="AV65" s="116"/>
      <c r="AW65" s="74"/>
      <c r="AX65" s="74">
        <f t="shared" si="33"/>
        <v>0</v>
      </c>
      <c r="AY65" s="74">
        <f t="shared" si="34"/>
        <v>0</v>
      </c>
    </row>
    <row r="66" spans="1:51" ht="16.149999999999999" customHeight="1" x14ac:dyDescent="0.2">
      <c r="A66" s="49">
        <v>60</v>
      </c>
      <c r="B66" s="50" t="s">
        <v>64</v>
      </c>
      <c r="C66" s="272">
        <f>[2]Base!W66</f>
        <v>0</v>
      </c>
      <c r="D66" s="51">
        <f>'Source Data'!H66</f>
        <v>4859.4948474230696</v>
      </c>
      <c r="E66" s="80">
        <f t="shared" si="11"/>
        <v>0</v>
      </c>
      <c r="F66" s="291"/>
      <c r="G66" s="51">
        <f>'Source Data'!I66</f>
        <v>654.17710868659628</v>
      </c>
      <c r="H66" s="80">
        <f t="shared" si="12"/>
        <v>0</v>
      </c>
      <c r="I66" s="291"/>
      <c r="J66" s="51">
        <f>'Source Data'!J66</f>
        <v>178.41193873270808</v>
      </c>
      <c r="K66" s="80">
        <f t="shared" si="13"/>
        <v>0</v>
      </c>
      <c r="L66" s="291"/>
      <c r="M66" s="51">
        <f>'Source Data'!K66</f>
        <v>4460.2984683177028</v>
      </c>
      <c r="N66" s="80">
        <f t="shared" si="14"/>
        <v>0</v>
      </c>
      <c r="O66" s="291"/>
      <c r="P66" s="51">
        <f>'Source Data'!L66</f>
        <v>1784.1193873270811</v>
      </c>
      <c r="Q66" s="80">
        <f t="shared" si="15"/>
        <v>0</v>
      </c>
      <c r="R66" s="94">
        <v>0</v>
      </c>
      <c r="S66" s="51"/>
      <c r="T66" s="51"/>
      <c r="U66" s="52">
        <f t="shared" si="28"/>
        <v>0</v>
      </c>
      <c r="V66" s="94">
        <f t="shared" si="2"/>
        <v>0</v>
      </c>
      <c r="W66" s="80">
        <f t="shared" si="16"/>
        <v>0</v>
      </c>
      <c r="X66" s="94">
        <f t="shared" si="17"/>
        <v>0</v>
      </c>
      <c r="Y66" s="51">
        <f>[1]Apex!$G66</f>
        <v>0</v>
      </c>
      <c r="Z66" s="94">
        <f t="shared" si="18"/>
        <v>0</v>
      </c>
      <c r="AA66" s="53"/>
      <c r="AB66" s="51">
        <f t="shared" si="19"/>
        <v>0</v>
      </c>
      <c r="AC66" s="95">
        <f t="shared" si="20"/>
        <v>0</v>
      </c>
      <c r="AD66" s="95">
        <f t="shared" si="29"/>
        <v>0</v>
      </c>
      <c r="AE66" s="71">
        <f>'Source Data'!N66</f>
        <v>4045</v>
      </c>
      <c r="AF66" s="91">
        <f t="shared" si="30"/>
        <v>0</v>
      </c>
      <c r="AG66" s="272"/>
      <c r="AH66" s="71">
        <f t="shared" si="21"/>
        <v>0</v>
      </c>
      <c r="AI66" s="272"/>
      <c r="AJ66" s="72">
        <f t="shared" si="31"/>
        <v>0</v>
      </c>
      <c r="AK66" s="73">
        <f t="shared" si="32"/>
        <v>0</v>
      </c>
      <c r="AL66" s="91">
        <f t="shared" si="22"/>
        <v>0</v>
      </c>
      <c r="AM66" s="82">
        <f t="shared" si="23"/>
        <v>0</v>
      </c>
      <c r="AN66" s="91">
        <f t="shared" si="24"/>
        <v>0</v>
      </c>
      <c r="AO66" s="51">
        <f>[1]Apex!$M66</f>
        <v>0</v>
      </c>
      <c r="AP66" s="91">
        <f t="shared" si="25"/>
        <v>0</v>
      </c>
      <c r="AQ66" s="72"/>
      <c r="AR66" s="72">
        <f t="shared" si="26"/>
        <v>0</v>
      </c>
      <c r="AS66" s="91">
        <f t="shared" si="27"/>
        <v>0</v>
      </c>
      <c r="AT66" s="81">
        <f t="shared" si="7"/>
        <v>0</v>
      </c>
      <c r="AU66" s="88">
        <f t="shared" si="8"/>
        <v>0</v>
      </c>
      <c r="AV66" s="116"/>
      <c r="AW66" s="80"/>
      <c r="AX66" s="80">
        <f t="shared" si="33"/>
        <v>0</v>
      </c>
      <c r="AY66" s="80">
        <f t="shared" si="34"/>
        <v>0</v>
      </c>
    </row>
    <row r="67" spans="1:51" ht="16.149999999999999" customHeight="1" x14ac:dyDescent="0.2">
      <c r="A67" s="58">
        <v>61</v>
      </c>
      <c r="B67" s="59" t="s">
        <v>65</v>
      </c>
      <c r="C67" s="270">
        <f>[2]Base!W67</f>
        <v>1</v>
      </c>
      <c r="D67" s="60">
        <f>'Source Data'!H67</f>
        <v>2804.2748979691619</v>
      </c>
      <c r="E67" s="65">
        <f t="shared" si="11"/>
        <v>2804.2748979691619</v>
      </c>
      <c r="F67" s="289"/>
      <c r="G67" s="60">
        <f>'Source Data'!I67</f>
        <v>381.62134806778147</v>
      </c>
      <c r="H67" s="65">
        <f t="shared" si="12"/>
        <v>0</v>
      </c>
      <c r="I67" s="289"/>
      <c r="J67" s="60">
        <f>'Source Data'!J67</f>
        <v>104.0785494730313</v>
      </c>
      <c r="K67" s="65">
        <f t="shared" si="13"/>
        <v>0</v>
      </c>
      <c r="L67" s="289"/>
      <c r="M67" s="60">
        <f>'Source Data'!K67</f>
        <v>2601.9637368257822</v>
      </c>
      <c r="N67" s="65">
        <f t="shared" si="14"/>
        <v>0</v>
      </c>
      <c r="O67" s="289"/>
      <c r="P67" s="60">
        <f>'Source Data'!L67</f>
        <v>1040.7854947303128</v>
      </c>
      <c r="Q67" s="65">
        <f t="shared" si="15"/>
        <v>0</v>
      </c>
      <c r="R67" s="92">
        <v>3186</v>
      </c>
      <c r="S67" s="60"/>
      <c r="T67" s="60"/>
      <c r="U67" s="61">
        <f t="shared" si="28"/>
        <v>0</v>
      </c>
      <c r="V67" s="92">
        <f t="shared" si="2"/>
        <v>3186</v>
      </c>
      <c r="W67" s="65">
        <f t="shared" si="16"/>
        <v>-8</v>
      </c>
      <c r="X67" s="92">
        <f t="shared" si="17"/>
        <v>3178</v>
      </c>
      <c r="Y67" s="60">
        <f>[1]Apex!$G67</f>
        <v>0</v>
      </c>
      <c r="Z67" s="92">
        <f t="shared" si="18"/>
        <v>3178</v>
      </c>
      <c r="AA67" s="60"/>
      <c r="AB67" s="60">
        <f t="shared" si="19"/>
        <v>3178</v>
      </c>
      <c r="AC67" s="92">
        <f t="shared" si="20"/>
        <v>265</v>
      </c>
      <c r="AD67" s="96">
        <f t="shared" si="29"/>
        <v>3178</v>
      </c>
      <c r="AE67" s="66">
        <f>'Source Data'!N67</f>
        <v>9576</v>
      </c>
      <c r="AF67" s="89">
        <f t="shared" si="30"/>
        <v>9576</v>
      </c>
      <c r="AG67" s="270"/>
      <c r="AH67" s="66">
        <f t="shared" si="21"/>
        <v>0</v>
      </c>
      <c r="AI67" s="270"/>
      <c r="AJ67" s="68">
        <f t="shared" si="31"/>
        <v>0</v>
      </c>
      <c r="AK67" s="67">
        <f t="shared" si="32"/>
        <v>0</v>
      </c>
      <c r="AL67" s="89">
        <f t="shared" si="22"/>
        <v>9576</v>
      </c>
      <c r="AM67" s="70">
        <f t="shared" si="23"/>
        <v>-24</v>
      </c>
      <c r="AN67" s="89">
        <f t="shared" si="24"/>
        <v>9552</v>
      </c>
      <c r="AO67" s="60">
        <f>[1]Apex!$M67</f>
        <v>0</v>
      </c>
      <c r="AP67" s="89">
        <f t="shared" si="25"/>
        <v>9552</v>
      </c>
      <c r="AQ67" s="68"/>
      <c r="AR67" s="68">
        <f t="shared" si="26"/>
        <v>9552</v>
      </c>
      <c r="AS67" s="89">
        <f t="shared" si="27"/>
        <v>796</v>
      </c>
      <c r="AT67" s="69">
        <f t="shared" si="7"/>
        <v>12730</v>
      </c>
      <c r="AU67" s="86">
        <f t="shared" si="8"/>
        <v>1061</v>
      </c>
      <c r="AV67" s="116"/>
      <c r="AW67" s="65"/>
      <c r="AX67" s="65">
        <f t="shared" si="33"/>
        <v>24</v>
      </c>
      <c r="AY67" s="65">
        <f t="shared" si="34"/>
        <v>24</v>
      </c>
    </row>
    <row r="68" spans="1:51" ht="16.149999999999999" customHeight="1" x14ac:dyDescent="0.2">
      <c r="A68" s="54">
        <v>62</v>
      </c>
      <c r="B68" s="55" t="s">
        <v>66</v>
      </c>
      <c r="C68" s="271">
        <f>[2]Base!W68</f>
        <v>0</v>
      </c>
      <c r="D68" s="56">
        <f>'Source Data'!H68</f>
        <v>4883.7599729981075</v>
      </c>
      <c r="E68" s="74">
        <f t="shared" si="11"/>
        <v>0</v>
      </c>
      <c r="F68" s="290"/>
      <c r="G68" s="56">
        <f>'Source Data'!I68</f>
        <v>736.06666112665073</v>
      </c>
      <c r="H68" s="74">
        <f t="shared" si="12"/>
        <v>0</v>
      </c>
      <c r="I68" s="290"/>
      <c r="J68" s="56">
        <f>'Source Data'!J68</f>
        <v>200.74545303454113</v>
      </c>
      <c r="K68" s="74">
        <f t="shared" si="13"/>
        <v>0</v>
      </c>
      <c r="L68" s="290"/>
      <c r="M68" s="56">
        <f>'Source Data'!K68</f>
        <v>5018.6363258635274</v>
      </c>
      <c r="N68" s="74">
        <f t="shared" si="14"/>
        <v>0</v>
      </c>
      <c r="O68" s="290"/>
      <c r="P68" s="56">
        <f>'Source Data'!L68</f>
        <v>2007.4545303454111</v>
      </c>
      <c r="Q68" s="74">
        <f t="shared" si="15"/>
        <v>0</v>
      </c>
      <c r="R68" s="93">
        <v>0</v>
      </c>
      <c r="S68" s="56"/>
      <c r="T68" s="56"/>
      <c r="U68" s="57">
        <f t="shared" si="28"/>
        <v>0</v>
      </c>
      <c r="V68" s="93">
        <f t="shared" si="2"/>
        <v>0</v>
      </c>
      <c r="W68" s="74">
        <f t="shared" si="16"/>
        <v>0</v>
      </c>
      <c r="X68" s="93">
        <f t="shared" si="17"/>
        <v>0</v>
      </c>
      <c r="Y68" s="56">
        <f>[1]Apex!$G68</f>
        <v>0</v>
      </c>
      <c r="Z68" s="93">
        <f t="shared" si="18"/>
        <v>0</v>
      </c>
      <c r="AA68" s="56"/>
      <c r="AB68" s="56">
        <f t="shared" si="19"/>
        <v>0</v>
      </c>
      <c r="AC68" s="93">
        <f t="shared" si="20"/>
        <v>0</v>
      </c>
      <c r="AD68" s="97">
        <f t="shared" si="29"/>
        <v>0</v>
      </c>
      <c r="AE68" s="75">
        <f>'Source Data'!N68</f>
        <v>1997</v>
      </c>
      <c r="AF68" s="90">
        <f t="shared" si="30"/>
        <v>0</v>
      </c>
      <c r="AG68" s="271"/>
      <c r="AH68" s="75">
        <f t="shared" si="21"/>
        <v>0</v>
      </c>
      <c r="AI68" s="271"/>
      <c r="AJ68" s="77">
        <f t="shared" si="31"/>
        <v>0</v>
      </c>
      <c r="AK68" s="76">
        <f t="shared" si="32"/>
        <v>0</v>
      </c>
      <c r="AL68" s="90">
        <f t="shared" si="22"/>
        <v>0</v>
      </c>
      <c r="AM68" s="79">
        <f t="shared" si="23"/>
        <v>0</v>
      </c>
      <c r="AN68" s="90">
        <f t="shared" si="24"/>
        <v>0</v>
      </c>
      <c r="AO68" s="56">
        <f>[1]Apex!$M68</f>
        <v>0</v>
      </c>
      <c r="AP68" s="90">
        <f t="shared" si="25"/>
        <v>0</v>
      </c>
      <c r="AQ68" s="77"/>
      <c r="AR68" s="77">
        <f t="shared" si="26"/>
        <v>0</v>
      </c>
      <c r="AS68" s="90">
        <f t="shared" si="27"/>
        <v>0</v>
      </c>
      <c r="AT68" s="78">
        <f t="shared" si="7"/>
        <v>0</v>
      </c>
      <c r="AU68" s="87">
        <f t="shared" si="8"/>
        <v>0</v>
      </c>
      <c r="AV68" s="116"/>
      <c r="AW68" s="74"/>
      <c r="AX68" s="74">
        <f t="shared" si="33"/>
        <v>0</v>
      </c>
      <c r="AY68" s="74">
        <f t="shared" si="34"/>
        <v>0</v>
      </c>
    </row>
    <row r="69" spans="1:51" ht="16.149999999999999" customHeight="1" x14ac:dyDescent="0.2">
      <c r="A69" s="54">
        <v>63</v>
      </c>
      <c r="B69" s="55" t="s">
        <v>67</v>
      </c>
      <c r="C69" s="271">
        <f>[2]Base!W69</f>
        <v>0</v>
      </c>
      <c r="D69" s="56">
        <f>'Source Data'!H69</f>
        <v>3617.9669570727483</v>
      </c>
      <c r="E69" s="74">
        <f t="shared" si="11"/>
        <v>0</v>
      </c>
      <c r="F69" s="290"/>
      <c r="G69" s="56">
        <f>'Source Data'!I69</f>
        <v>455.19374290754848</v>
      </c>
      <c r="H69" s="74">
        <f t="shared" si="12"/>
        <v>0</v>
      </c>
      <c r="I69" s="290"/>
      <c r="J69" s="56">
        <f>'Source Data'!J69</f>
        <v>124.14374806569505</v>
      </c>
      <c r="K69" s="74">
        <f t="shared" si="13"/>
        <v>0</v>
      </c>
      <c r="L69" s="290"/>
      <c r="M69" s="56">
        <f>'Source Data'!K69</f>
        <v>3103.5937016423763</v>
      </c>
      <c r="N69" s="74">
        <f t="shared" si="14"/>
        <v>0</v>
      </c>
      <c r="O69" s="290"/>
      <c r="P69" s="56">
        <f>'Source Data'!L69</f>
        <v>1241.4374806569506</v>
      </c>
      <c r="Q69" s="74">
        <f t="shared" si="15"/>
        <v>0</v>
      </c>
      <c r="R69" s="93">
        <v>0</v>
      </c>
      <c r="S69" s="56"/>
      <c r="T69" s="56"/>
      <c r="U69" s="57">
        <f t="shared" si="28"/>
        <v>0</v>
      </c>
      <c r="V69" s="93">
        <f t="shared" si="2"/>
        <v>0</v>
      </c>
      <c r="W69" s="74">
        <f t="shared" si="16"/>
        <v>0</v>
      </c>
      <c r="X69" s="93">
        <f t="shared" si="17"/>
        <v>0</v>
      </c>
      <c r="Y69" s="56">
        <f>[1]Apex!$G69</f>
        <v>0</v>
      </c>
      <c r="Z69" s="93">
        <f t="shared" si="18"/>
        <v>0</v>
      </c>
      <c r="AA69" s="56"/>
      <c r="AB69" s="56">
        <f t="shared" si="19"/>
        <v>0</v>
      </c>
      <c r="AC69" s="93">
        <f t="shared" si="20"/>
        <v>0</v>
      </c>
      <c r="AD69" s="97">
        <f t="shared" si="29"/>
        <v>0</v>
      </c>
      <c r="AE69" s="75">
        <f>'Source Data'!N69</f>
        <v>7559</v>
      </c>
      <c r="AF69" s="90">
        <f t="shared" si="30"/>
        <v>0</v>
      </c>
      <c r="AG69" s="271"/>
      <c r="AH69" s="75">
        <f t="shared" si="21"/>
        <v>0</v>
      </c>
      <c r="AI69" s="271"/>
      <c r="AJ69" s="77">
        <f t="shared" si="31"/>
        <v>0</v>
      </c>
      <c r="AK69" s="76">
        <f t="shared" si="32"/>
        <v>0</v>
      </c>
      <c r="AL69" s="90">
        <f t="shared" si="22"/>
        <v>0</v>
      </c>
      <c r="AM69" s="79">
        <f t="shared" si="23"/>
        <v>0</v>
      </c>
      <c r="AN69" s="90">
        <f t="shared" si="24"/>
        <v>0</v>
      </c>
      <c r="AO69" s="56">
        <f>[1]Apex!$M69</f>
        <v>0</v>
      </c>
      <c r="AP69" s="90">
        <f t="shared" si="25"/>
        <v>0</v>
      </c>
      <c r="AQ69" s="77"/>
      <c r="AR69" s="77">
        <f t="shared" si="26"/>
        <v>0</v>
      </c>
      <c r="AS69" s="90">
        <f t="shared" si="27"/>
        <v>0</v>
      </c>
      <c r="AT69" s="78">
        <f t="shared" si="7"/>
        <v>0</v>
      </c>
      <c r="AU69" s="87">
        <f t="shared" si="8"/>
        <v>0</v>
      </c>
      <c r="AV69" s="116"/>
      <c r="AW69" s="74"/>
      <c r="AX69" s="74">
        <f t="shared" si="33"/>
        <v>0</v>
      </c>
      <c r="AY69" s="74">
        <f t="shared" si="34"/>
        <v>0</v>
      </c>
    </row>
    <row r="70" spans="1:51" ht="16.149999999999999" customHeight="1" x14ac:dyDescent="0.2">
      <c r="A70" s="54">
        <v>64</v>
      </c>
      <c r="B70" s="55" t="s">
        <v>68</v>
      </c>
      <c r="C70" s="271">
        <f>[2]Base!W70</f>
        <v>0</v>
      </c>
      <c r="D70" s="56">
        <f>'Source Data'!H70</f>
        <v>5230.6414951359775</v>
      </c>
      <c r="E70" s="74">
        <f t="shared" si="11"/>
        <v>0</v>
      </c>
      <c r="F70" s="290"/>
      <c r="G70" s="56">
        <f>'Source Data'!I70</f>
        <v>700.71301031438645</v>
      </c>
      <c r="H70" s="74">
        <f t="shared" si="12"/>
        <v>0</v>
      </c>
      <c r="I70" s="290"/>
      <c r="J70" s="56">
        <f>'Source Data'!J70</f>
        <v>191.10354826755992</v>
      </c>
      <c r="K70" s="74">
        <f t="shared" si="13"/>
        <v>0</v>
      </c>
      <c r="L70" s="290"/>
      <c r="M70" s="56">
        <f>'Source Data'!K70</f>
        <v>4777.5887066889991</v>
      </c>
      <c r="N70" s="74">
        <f t="shared" si="14"/>
        <v>0</v>
      </c>
      <c r="O70" s="290"/>
      <c r="P70" s="56">
        <f>'Source Data'!L70</f>
        <v>1911.0354826755995</v>
      </c>
      <c r="Q70" s="74">
        <f t="shared" si="15"/>
        <v>0</v>
      </c>
      <c r="R70" s="93">
        <v>0</v>
      </c>
      <c r="S70" s="56"/>
      <c r="T70" s="56"/>
      <c r="U70" s="57">
        <f t="shared" si="28"/>
        <v>0</v>
      </c>
      <c r="V70" s="93">
        <f t="shared" si="2"/>
        <v>0</v>
      </c>
      <c r="W70" s="74">
        <f t="shared" si="16"/>
        <v>0</v>
      </c>
      <c r="X70" s="93">
        <f t="shared" si="17"/>
        <v>0</v>
      </c>
      <c r="Y70" s="56">
        <f>[1]Apex!$G70</f>
        <v>0</v>
      </c>
      <c r="Z70" s="93">
        <f t="shared" si="18"/>
        <v>0</v>
      </c>
      <c r="AA70" s="56"/>
      <c r="AB70" s="56">
        <f t="shared" si="19"/>
        <v>0</v>
      </c>
      <c r="AC70" s="93">
        <f t="shared" si="20"/>
        <v>0</v>
      </c>
      <c r="AD70" s="97">
        <f t="shared" si="29"/>
        <v>0</v>
      </c>
      <c r="AE70" s="75">
        <f>'Source Data'!N70</f>
        <v>2999</v>
      </c>
      <c r="AF70" s="90">
        <f t="shared" si="30"/>
        <v>0</v>
      </c>
      <c r="AG70" s="271"/>
      <c r="AH70" s="75">
        <f t="shared" si="21"/>
        <v>0</v>
      </c>
      <c r="AI70" s="271"/>
      <c r="AJ70" s="77">
        <f t="shared" si="31"/>
        <v>0</v>
      </c>
      <c r="AK70" s="76">
        <f t="shared" si="32"/>
        <v>0</v>
      </c>
      <c r="AL70" s="90">
        <f t="shared" si="22"/>
        <v>0</v>
      </c>
      <c r="AM70" s="79">
        <f t="shared" si="23"/>
        <v>0</v>
      </c>
      <c r="AN70" s="90">
        <f t="shared" si="24"/>
        <v>0</v>
      </c>
      <c r="AO70" s="56">
        <f>[1]Apex!$M70</f>
        <v>0</v>
      </c>
      <c r="AP70" s="90">
        <f t="shared" si="25"/>
        <v>0</v>
      </c>
      <c r="AQ70" s="77"/>
      <c r="AR70" s="77">
        <f t="shared" si="26"/>
        <v>0</v>
      </c>
      <c r="AS70" s="90">
        <f t="shared" si="27"/>
        <v>0</v>
      </c>
      <c r="AT70" s="78">
        <f t="shared" si="7"/>
        <v>0</v>
      </c>
      <c r="AU70" s="87">
        <f t="shared" si="8"/>
        <v>0</v>
      </c>
      <c r="AV70" s="116"/>
      <c r="AW70" s="74"/>
      <c r="AX70" s="74">
        <f t="shared" si="33"/>
        <v>0</v>
      </c>
      <c r="AY70" s="74">
        <f t="shared" si="34"/>
        <v>0</v>
      </c>
    </row>
    <row r="71" spans="1:51" ht="16.149999999999999" customHeight="1" x14ac:dyDescent="0.2">
      <c r="A71" s="49">
        <v>65</v>
      </c>
      <c r="B71" s="50" t="s">
        <v>69</v>
      </c>
      <c r="C71" s="272">
        <f>[2]Base!W71</f>
        <v>0</v>
      </c>
      <c r="D71" s="51">
        <f>'Source Data'!H71</f>
        <v>4386.1061727809565</v>
      </c>
      <c r="E71" s="80">
        <f t="shared" si="11"/>
        <v>0</v>
      </c>
      <c r="F71" s="291"/>
      <c r="G71" s="51">
        <f>'Source Data'!I71</f>
        <v>566.73400507501663</v>
      </c>
      <c r="H71" s="80">
        <f t="shared" si="12"/>
        <v>0</v>
      </c>
      <c r="I71" s="291"/>
      <c r="J71" s="51">
        <f>'Source Data'!J71</f>
        <v>154.56381956591363</v>
      </c>
      <c r="K71" s="80">
        <f t="shared" si="13"/>
        <v>0</v>
      </c>
      <c r="L71" s="291"/>
      <c r="M71" s="51">
        <f>'Source Data'!K71</f>
        <v>3864.0954891478409</v>
      </c>
      <c r="N71" s="80">
        <f t="shared" si="14"/>
        <v>0</v>
      </c>
      <c r="O71" s="291"/>
      <c r="P71" s="51">
        <f>'Source Data'!L71</f>
        <v>1545.6381956591365</v>
      </c>
      <c r="Q71" s="80">
        <f t="shared" si="15"/>
        <v>0</v>
      </c>
      <c r="R71" s="94">
        <v>0</v>
      </c>
      <c r="S71" s="51"/>
      <c r="T71" s="51"/>
      <c r="U71" s="52">
        <f t="shared" ref="U71:U75" si="35">S71+T71</f>
        <v>0</v>
      </c>
      <c r="V71" s="94">
        <f>U71+R71</f>
        <v>0</v>
      </c>
      <c r="W71" s="80">
        <f t="shared" si="16"/>
        <v>0</v>
      </c>
      <c r="X71" s="94">
        <f t="shared" si="17"/>
        <v>0</v>
      </c>
      <c r="Y71" s="51">
        <f>[1]Apex!$G71</f>
        <v>0</v>
      </c>
      <c r="Z71" s="94">
        <f t="shared" si="18"/>
        <v>0</v>
      </c>
      <c r="AA71" s="53"/>
      <c r="AB71" s="51">
        <f t="shared" si="19"/>
        <v>0</v>
      </c>
      <c r="AC71" s="95">
        <f t="shared" si="20"/>
        <v>0</v>
      </c>
      <c r="AD71" s="95">
        <f t="shared" si="29"/>
        <v>0</v>
      </c>
      <c r="AE71" s="71">
        <f>'Source Data'!N71</f>
        <v>5234</v>
      </c>
      <c r="AF71" s="91">
        <f>C71*AE71</f>
        <v>0</v>
      </c>
      <c r="AG71" s="272"/>
      <c r="AH71" s="71">
        <f t="shared" si="21"/>
        <v>0</v>
      </c>
      <c r="AI71" s="272"/>
      <c r="AJ71" s="72">
        <f t="shared" ref="AJ71:AJ75" si="36">AE71*AI71*0.5</f>
        <v>0</v>
      </c>
      <c r="AK71" s="73">
        <f t="shared" ref="AK71:AK75" si="37">AH71+AJ71</f>
        <v>0</v>
      </c>
      <c r="AL71" s="91">
        <f t="shared" si="22"/>
        <v>0</v>
      </c>
      <c r="AM71" s="82">
        <f t="shared" si="23"/>
        <v>0</v>
      </c>
      <c r="AN71" s="91">
        <f t="shared" si="24"/>
        <v>0</v>
      </c>
      <c r="AO71" s="51">
        <f>[1]Apex!$M71</f>
        <v>0</v>
      </c>
      <c r="AP71" s="91">
        <f t="shared" si="25"/>
        <v>0</v>
      </c>
      <c r="AQ71" s="72"/>
      <c r="AR71" s="72">
        <f t="shared" si="26"/>
        <v>0</v>
      </c>
      <c r="AS71" s="91">
        <f t="shared" si="27"/>
        <v>0</v>
      </c>
      <c r="AT71" s="81">
        <f>Z71+AP71</f>
        <v>0</v>
      </c>
      <c r="AU71" s="88">
        <f>AC71+AS71</f>
        <v>0</v>
      </c>
      <c r="AV71" s="116"/>
      <c r="AW71" s="80"/>
      <c r="AX71" s="80">
        <f t="shared" si="33"/>
        <v>0</v>
      </c>
      <c r="AY71" s="80">
        <f t="shared" ref="AY71:AY75" si="38">AX71-AW71</f>
        <v>0</v>
      </c>
    </row>
    <row r="72" spans="1:51" ht="16.149999999999999" customHeight="1" x14ac:dyDescent="0.2">
      <c r="A72" s="58">
        <v>66</v>
      </c>
      <c r="B72" s="59" t="s">
        <v>70</v>
      </c>
      <c r="C72" s="270">
        <f>[2]Base!W72</f>
        <v>0</v>
      </c>
      <c r="D72" s="60">
        <f>'Source Data'!H72</f>
        <v>5209.1252297845949</v>
      </c>
      <c r="E72" s="65">
        <f>C72*D72</f>
        <v>0</v>
      </c>
      <c r="F72" s="289"/>
      <c r="G72" s="60">
        <f>'Source Data'!I72</f>
        <v>655.4113591428079</v>
      </c>
      <c r="H72" s="65">
        <f>F72*G72</f>
        <v>0</v>
      </c>
      <c r="I72" s="289"/>
      <c r="J72" s="60">
        <f>'Source Data'!J72</f>
        <v>178.74855249349307</v>
      </c>
      <c r="K72" s="65">
        <f>I72*J72</f>
        <v>0</v>
      </c>
      <c r="L72" s="289"/>
      <c r="M72" s="60">
        <f>'Source Data'!K72</f>
        <v>4468.713812337327</v>
      </c>
      <c r="N72" s="65">
        <f>L72*M72</f>
        <v>0</v>
      </c>
      <c r="O72" s="289"/>
      <c r="P72" s="60">
        <f>'Source Data'!L72</f>
        <v>1787.4855249349307</v>
      </c>
      <c r="Q72" s="65">
        <f>O72*P72</f>
        <v>0</v>
      </c>
      <c r="R72" s="92">
        <v>0</v>
      </c>
      <c r="S72" s="60"/>
      <c r="T72" s="60"/>
      <c r="U72" s="61">
        <f t="shared" si="35"/>
        <v>0</v>
      </c>
      <c r="V72" s="92">
        <f>U72+R72</f>
        <v>0</v>
      </c>
      <c r="W72" s="65">
        <f>ROUND(V72*-0.25%,0)</f>
        <v>0</v>
      </c>
      <c r="X72" s="92">
        <f>SUM(V72:W72)</f>
        <v>0</v>
      </c>
      <c r="Y72" s="60">
        <f>[1]Apex!$G72</f>
        <v>0</v>
      </c>
      <c r="Z72" s="92">
        <f>ROUND(SUM(X72:Y72),0)</f>
        <v>0</v>
      </c>
      <c r="AA72" s="60"/>
      <c r="AB72" s="60">
        <f>Z72-AA72</f>
        <v>0</v>
      </c>
      <c r="AC72" s="92">
        <f>ROUND(AB72/$AC$88,0)</f>
        <v>0</v>
      </c>
      <c r="AD72" s="96">
        <f t="shared" si="29"/>
        <v>0</v>
      </c>
      <c r="AE72" s="66">
        <f>'Source Data'!N72</f>
        <v>3964</v>
      </c>
      <c r="AF72" s="89">
        <f>C72*AE72</f>
        <v>0</v>
      </c>
      <c r="AG72" s="270"/>
      <c r="AH72" s="66">
        <f>AG72*AE72</f>
        <v>0</v>
      </c>
      <c r="AI72" s="270"/>
      <c r="AJ72" s="68">
        <f t="shared" si="36"/>
        <v>0</v>
      </c>
      <c r="AK72" s="67">
        <f t="shared" si="37"/>
        <v>0</v>
      </c>
      <c r="AL72" s="89">
        <f>AK72+AF72</f>
        <v>0</v>
      </c>
      <c r="AM72" s="70">
        <f>ROUND(-0.25%*AL72,0)</f>
        <v>0</v>
      </c>
      <c r="AN72" s="89">
        <f>SUM(AL72:AM72)</f>
        <v>0</v>
      </c>
      <c r="AO72" s="60">
        <f>[1]Apex!$M72</f>
        <v>0</v>
      </c>
      <c r="AP72" s="89">
        <f>ROUND(SUM(AN72:AO72),0)</f>
        <v>0</v>
      </c>
      <c r="AQ72" s="68"/>
      <c r="AR72" s="68">
        <f>AP72-AQ72</f>
        <v>0</v>
      </c>
      <c r="AS72" s="89">
        <f>ROUND(AR72/$AS$88,0)</f>
        <v>0</v>
      </c>
      <c r="AT72" s="69">
        <f>Z72+AP72</f>
        <v>0</v>
      </c>
      <c r="AU72" s="86">
        <f>AC72+AS72</f>
        <v>0</v>
      </c>
      <c r="AV72" s="116"/>
      <c r="AW72" s="84"/>
      <c r="AX72" s="84">
        <f t="shared" si="33"/>
        <v>0</v>
      </c>
      <c r="AY72" s="84">
        <f t="shared" si="38"/>
        <v>0</v>
      </c>
    </row>
    <row r="73" spans="1:51" ht="16.149999999999999" customHeight="1" x14ac:dyDescent="0.2">
      <c r="A73" s="54">
        <v>67</v>
      </c>
      <c r="B73" s="55" t="s">
        <v>3</v>
      </c>
      <c r="C73" s="271">
        <f>[2]Base!W73</f>
        <v>0</v>
      </c>
      <c r="D73" s="56">
        <f>'Source Data'!H73</f>
        <v>4781.434296552653</v>
      </c>
      <c r="E73" s="74">
        <f>C73*D73</f>
        <v>0</v>
      </c>
      <c r="F73" s="290"/>
      <c r="G73" s="56">
        <f>'Source Data'!I73</f>
        <v>636.87839950514967</v>
      </c>
      <c r="H73" s="74">
        <f>F73*G73</f>
        <v>0</v>
      </c>
      <c r="I73" s="290"/>
      <c r="J73" s="56">
        <f>'Source Data'!J73</f>
        <v>173.6941089559499</v>
      </c>
      <c r="K73" s="74">
        <f>I73*J73</f>
        <v>0</v>
      </c>
      <c r="L73" s="290"/>
      <c r="M73" s="56">
        <f>'Source Data'!K73</f>
        <v>4342.3527238987472</v>
      </c>
      <c r="N73" s="74">
        <f>L73*M73</f>
        <v>0</v>
      </c>
      <c r="O73" s="290"/>
      <c r="P73" s="56">
        <f>'Source Data'!L73</f>
        <v>1736.9410895594988</v>
      </c>
      <c r="Q73" s="74">
        <f>O73*P73</f>
        <v>0</v>
      </c>
      <c r="R73" s="93">
        <v>0</v>
      </c>
      <c r="S73" s="56"/>
      <c r="T73" s="56"/>
      <c r="U73" s="57">
        <f t="shared" si="35"/>
        <v>0</v>
      </c>
      <c r="V73" s="93">
        <f>U73+R73</f>
        <v>0</v>
      </c>
      <c r="W73" s="74">
        <f>ROUND(V73*-0.25%,0)</f>
        <v>0</v>
      </c>
      <c r="X73" s="93">
        <f>SUM(V73:W73)</f>
        <v>0</v>
      </c>
      <c r="Y73" s="56">
        <f>[1]Apex!$G73</f>
        <v>0</v>
      </c>
      <c r="Z73" s="93">
        <f>ROUND(SUM(X73:Y73),0)</f>
        <v>0</v>
      </c>
      <c r="AA73" s="56"/>
      <c r="AB73" s="56">
        <f>Z73-AA73</f>
        <v>0</v>
      </c>
      <c r="AC73" s="93">
        <f>ROUND(AB73/$AC$88,0)</f>
        <v>0</v>
      </c>
      <c r="AD73" s="97">
        <f t="shared" si="29"/>
        <v>0</v>
      </c>
      <c r="AE73" s="75">
        <f>'Source Data'!N73</f>
        <v>5608</v>
      </c>
      <c r="AF73" s="90">
        <f>C73*AE73</f>
        <v>0</v>
      </c>
      <c r="AG73" s="271"/>
      <c r="AH73" s="75">
        <f>AG73*AE73</f>
        <v>0</v>
      </c>
      <c r="AI73" s="271"/>
      <c r="AJ73" s="77">
        <f t="shared" si="36"/>
        <v>0</v>
      </c>
      <c r="AK73" s="76">
        <f t="shared" si="37"/>
        <v>0</v>
      </c>
      <c r="AL73" s="90">
        <f>AK73+AF73</f>
        <v>0</v>
      </c>
      <c r="AM73" s="79">
        <f>ROUND(-0.25%*AL73,0)</f>
        <v>0</v>
      </c>
      <c r="AN73" s="90">
        <f>SUM(AL73:AM73)</f>
        <v>0</v>
      </c>
      <c r="AO73" s="56">
        <f>[1]Apex!$M73</f>
        <v>0</v>
      </c>
      <c r="AP73" s="90">
        <f>ROUND(SUM(AN73:AO73),0)</f>
        <v>0</v>
      </c>
      <c r="AQ73" s="77"/>
      <c r="AR73" s="77">
        <f>AP73-AQ73</f>
        <v>0</v>
      </c>
      <c r="AS73" s="90">
        <f>ROUND(AR73/$AS$88,0)</f>
        <v>0</v>
      </c>
      <c r="AT73" s="78">
        <f>Z73+AP73</f>
        <v>0</v>
      </c>
      <c r="AU73" s="87">
        <f>AC73+AS73</f>
        <v>0</v>
      </c>
      <c r="AV73" s="116"/>
      <c r="AW73" s="84"/>
      <c r="AX73" s="84">
        <f t="shared" si="33"/>
        <v>0</v>
      </c>
      <c r="AY73" s="84">
        <f t="shared" si="38"/>
        <v>0</v>
      </c>
    </row>
    <row r="74" spans="1:51" ht="16.149999999999999" customHeight="1" x14ac:dyDescent="0.2">
      <c r="A74" s="54">
        <v>68</v>
      </c>
      <c r="B74" s="55" t="s">
        <v>2</v>
      </c>
      <c r="C74" s="271">
        <f>[2]Base!W74</f>
        <v>7</v>
      </c>
      <c r="D74" s="56">
        <f>'Source Data'!H74</f>
        <v>5487.462001896216</v>
      </c>
      <c r="E74" s="74">
        <f>C74*D74</f>
        <v>38412.234013273512</v>
      </c>
      <c r="F74" s="290"/>
      <c r="G74" s="56">
        <f>'Source Data'!I74</f>
        <v>713.42471435529035</v>
      </c>
      <c r="H74" s="74">
        <f>F74*G74</f>
        <v>0</v>
      </c>
      <c r="I74" s="290"/>
      <c r="J74" s="56">
        <f>'Source Data'!J74</f>
        <v>194.5703766423519</v>
      </c>
      <c r="K74" s="74">
        <f>I74*J74</f>
        <v>0</v>
      </c>
      <c r="L74" s="290"/>
      <c r="M74" s="56">
        <f>'Source Data'!K74</f>
        <v>4864.2594160587978</v>
      </c>
      <c r="N74" s="74">
        <f>L74*M74</f>
        <v>0</v>
      </c>
      <c r="O74" s="290"/>
      <c r="P74" s="56">
        <f>'Source Data'!L74</f>
        <v>1945.703766423519</v>
      </c>
      <c r="Q74" s="74">
        <f>O74*P74</f>
        <v>0</v>
      </c>
      <c r="R74" s="93">
        <v>48270</v>
      </c>
      <c r="S74" s="56"/>
      <c r="T74" s="56"/>
      <c r="U74" s="57">
        <f t="shared" si="35"/>
        <v>0</v>
      </c>
      <c r="V74" s="93">
        <f>U74+R74</f>
        <v>48270</v>
      </c>
      <c r="W74" s="74">
        <f>ROUND(V74*-0.25%,0)</f>
        <v>-121</v>
      </c>
      <c r="X74" s="93">
        <f>SUM(V74:W74)</f>
        <v>48149</v>
      </c>
      <c r="Y74" s="56">
        <f>[1]Apex!$G74</f>
        <v>0</v>
      </c>
      <c r="Z74" s="93">
        <f>ROUND(SUM(X74:Y74),0)</f>
        <v>48149</v>
      </c>
      <c r="AA74" s="56"/>
      <c r="AB74" s="56">
        <f>Z74-AA74</f>
        <v>48149</v>
      </c>
      <c r="AC74" s="93">
        <f>ROUND(AB74/$AC$88,0)</f>
        <v>4012</v>
      </c>
      <c r="AD74" s="97">
        <f t="shared" si="29"/>
        <v>48149</v>
      </c>
      <c r="AE74" s="75">
        <f>'Source Data'!N74</f>
        <v>2793</v>
      </c>
      <c r="AF74" s="90">
        <f>C74*AE74</f>
        <v>19551</v>
      </c>
      <c r="AG74" s="271"/>
      <c r="AH74" s="75">
        <f>AG74*AE74</f>
        <v>0</v>
      </c>
      <c r="AI74" s="271"/>
      <c r="AJ74" s="77">
        <f t="shared" si="36"/>
        <v>0</v>
      </c>
      <c r="AK74" s="76">
        <f t="shared" si="37"/>
        <v>0</v>
      </c>
      <c r="AL74" s="90">
        <f>AK74+AF74</f>
        <v>19551</v>
      </c>
      <c r="AM74" s="79">
        <f>ROUND(-0.25%*AL74,0)</f>
        <v>-49</v>
      </c>
      <c r="AN74" s="90">
        <f>SUM(AL74:AM74)</f>
        <v>19502</v>
      </c>
      <c r="AO74" s="56">
        <f>[1]Apex!$M74</f>
        <v>0</v>
      </c>
      <c r="AP74" s="90">
        <f>ROUND(SUM(AN74:AO74),0)</f>
        <v>19502</v>
      </c>
      <c r="AQ74" s="77"/>
      <c r="AR74" s="77">
        <f>AP74-AQ74</f>
        <v>19502</v>
      </c>
      <c r="AS74" s="90">
        <f>ROUND(AR74/$AS$88,0)</f>
        <v>1625</v>
      </c>
      <c r="AT74" s="78">
        <f>Z74+AP74</f>
        <v>67651</v>
      </c>
      <c r="AU74" s="87">
        <f>AC74+AS74</f>
        <v>5637</v>
      </c>
      <c r="AV74" s="116"/>
      <c r="AW74" s="84"/>
      <c r="AX74" s="84">
        <f t="shared" si="33"/>
        <v>49</v>
      </c>
      <c r="AY74" s="84">
        <f t="shared" si="38"/>
        <v>49</v>
      </c>
    </row>
    <row r="75" spans="1:51" ht="16.149999999999999" customHeight="1" x14ac:dyDescent="0.2">
      <c r="A75" s="54">
        <v>69</v>
      </c>
      <c r="B75" s="55" t="s">
        <v>75</v>
      </c>
      <c r="C75" s="271">
        <f>[2]Base!W75</f>
        <v>0</v>
      </c>
      <c r="D75" s="56">
        <f>'Source Data'!H75</f>
        <v>5291.1260189471159</v>
      </c>
      <c r="E75" s="74">
        <f>C75*D75</f>
        <v>0</v>
      </c>
      <c r="F75" s="290"/>
      <c r="G75" s="56">
        <f>'Source Data'!I75</f>
        <v>701.91738105393551</v>
      </c>
      <c r="H75" s="74">
        <f>F75*G75</f>
        <v>0</v>
      </c>
      <c r="I75" s="290"/>
      <c r="J75" s="56">
        <f>'Source Data'!J75</f>
        <v>191.43201301470964</v>
      </c>
      <c r="K75" s="74">
        <f>I75*J75</f>
        <v>0</v>
      </c>
      <c r="L75" s="290"/>
      <c r="M75" s="56">
        <f>'Source Data'!K75</f>
        <v>4785.8003253677416</v>
      </c>
      <c r="N75" s="74">
        <f>L75*M75</f>
        <v>0</v>
      </c>
      <c r="O75" s="290"/>
      <c r="P75" s="56">
        <f>'Source Data'!L75</f>
        <v>1914.3201301470965</v>
      </c>
      <c r="Q75" s="74">
        <f>O75*P75</f>
        <v>0</v>
      </c>
      <c r="R75" s="93">
        <v>0</v>
      </c>
      <c r="S75" s="56"/>
      <c r="T75" s="56"/>
      <c r="U75" s="57">
        <f t="shared" si="35"/>
        <v>0</v>
      </c>
      <c r="V75" s="93">
        <f>U75+R75</f>
        <v>0</v>
      </c>
      <c r="W75" s="74">
        <f>ROUND(V75*-0.25%,0)</f>
        <v>0</v>
      </c>
      <c r="X75" s="93">
        <f>SUM(V75:W75)</f>
        <v>0</v>
      </c>
      <c r="Y75" s="56">
        <f>[1]Apex!$G75</f>
        <v>0</v>
      </c>
      <c r="Z75" s="93">
        <f>ROUND(SUM(X75:Y75),0)</f>
        <v>0</v>
      </c>
      <c r="AA75" s="56"/>
      <c r="AB75" s="56">
        <f>Z75-AA75</f>
        <v>0</v>
      </c>
      <c r="AC75" s="93">
        <f>ROUND(AB75/$AC$88,0)</f>
        <v>0</v>
      </c>
      <c r="AD75" s="97">
        <f t="shared" si="29"/>
        <v>0</v>
      </c>
      <c r="AE75" s="75">
        <f>'Source Data'!N75</f>
        <v>3798</v>
      </c>
      <c r="AF75" s="90">
        <f>C75*AE75</f>
        <v>0</v>
      </c>
      <c r="AG75" s="271"/>
      <c r="AH75" s="75">
        <f>AG75*AE75</f>
        <v>0</v>
      </c>
      <c r="AI75" s="271"/>
      <c r="AJ75" s="77">
        <f t="shared" si="36"/>
        <v>0</v>
      </c>
      <c r="AK75" s="76">
        <f t="shared" si="37"/>
        <v>0</v>
      </c>
      <c r="AL75" s="90">
        <f>AK75+AF75</f>
        <v>0</v>
      </c>
      <c r="AM75" s="79">
        <f>ROUND(-0.25%*AL75,0)</f>
        <v>0</v>
      </c>
      <c r="AN75" s="90">
        <f>SUM(AL75:AM75)</f>
        <v>0</v>
      </c>
      <c r="AO75" s="56">
        <f>[1]Apex!$M75</f>
        <v>0</v>
      </c>
      <c r="AP75" s="90">
        <f>ROUND(SUM(AN75:AO75),0)</f>
        <v>0</v>
      </c>
      <c r="AQ75" s="77"/>
      <c r="AR75" s="77">
        <f>AP75-AQ75</f>
        <v>0</v>
      </c>
      <c r="AS75" s="90">
        <f>ROUND(AR75/$AS$88,0)</f>
        <v>0</v>
      </c>
      <c r="AT75" s="78">
        <f>Z75+AP75</f>
        <v>0</v>
      </c>
      <c r="AU75" s="87">
        <f>AC75+AS75</f>
        <v>0</v>
      </c>
      <c r="AV75" s="116"/>
      <c r="AW75" s="83"/>
      <c r="AX75" s="83">
        <f t="shared" si="33"/>
        <v>0</v>
      </c>
      <c r="AY75" s="83">
        <f t="shared" si="38"/>
        <v>0</v>
      </c>
    </row>
    <row r="76" spans="1:51" s="123" customFormat="1" ht="16.149999999999999" customHeight="1" thickBot="1" x14ac:dyDescent="0.25">
      <c r="A76" s="1402" t="s">
        <v>460</v>
      </c>
      <c r="B76" s="1408"/>
      <c r="C76" s="292">
        <f>SUM(C7:C75)</f>
        <v>110</v>
      </c>
      <c r="D76" s="252"/>
      <c r="E76" s="282">
        <f>SUM(E7:E75)</f>
        <v>370039.98037667677</v>
      </c>
      <c r="F76" s="292">
        <v>110</v>
      </c>
      <c r="G76" s="252"/>
      <c r="H76" s="282">
        <v>47084.725054177296</v>
      </c>
      <c r="I76" s="292">
        <v>0</v>
      </c>
      <c r="J76" s="252"/>
      <c r="K76" s="282">
        <v>0</v>
      </c>
      <c r="L76" s="292">
        <v>8</v>
      </c>
      <c r="M76" s="252"/>
      <c r="N76" s="282">
        <v>24193.690545449961</v>
      </c>
      <c r="O76" s="292">
        <v>0</v>
      </c>
      <c r="P76" s="252"/>
      <c r="Q76" s="282">
        <v>0</v>
      </c>
      <c r="R76" s="293">
        <f t="shared" ref="R76:AU76" si="39">SUM(R7:R75)</f>
        <v>441318</v>
      </c>
      <c r="S76" s="252">
        <f t="shared" si="39"/>
        <v>0</v>
      </c>
      <c r="T76" s="252">
        <f t="shared" si="39"/>
        <v>0</v>
      </c>
      <c r="U76" s="294">
        <f t="shared" si="39"/>
        <v>0</v>
      </c>
      <c r="V76" s="293">
        <f t="shared" si="39"/>
        <v>441318</v>
      </c>
      <c r="W76" s="282">
        <f t="shared" si="39"/>
        <v>-1104</v>
      </c>
      <c r="X76" s="293">
        <f t="shared" si="39"/>
        <v>440214</v>
      </c>
      <c r="Y76" s="282">
        <f t="shared" si="39"/>
        <v>0</v>
      </c>
      <c r="Z76" s="293">
        <f t="shared" si="39"/>
        <v>440214</v>
      </c>
      <c r="AA76" s="252">
        <f t="shared" si="39"/>
        <v>0</v>
      </c>
      <c r="AB76" s="252">
        <f t="shared" si="39"/>
        <v>440214</v>
      </c>
      <c r="AC76" s="293">
        <f t="shared" si="39"/>
        <v>36685</v>
      </c>
      <c r="AD76" s="249">
        <f t="shared" si="39"/>
        <v>440214</v>
      </c>
      <c r="AE76" s="295">
        <f>'Source Data'!N76</f>
        <v>5169</v>
      </c>
      <c r="AF76" s="296">
        <f t="shared" si="39"/>
        <v>802591</v>
      </c>
      <c r="AG76" s="292">
        <f t="shared" si="39"/>
        <v>0</v>
      </c>
      <c r="AH76" s="295">
        <f t="shared" si="39"/>
        <v>0</v>
      </c>
      <c r="AI76" s="292">
        <f t="shared" si="39"/>
        <v>0</v>
      </c>
      <c r="AJ76" s="297">
        <f t="shared" si="39"/>
        <v>0</v>
      </c>
      <c r="AK76" s="298">
        <f t="shared" si="39"/>
        <v>0</v>
      </c>
      <c r="AL76" s="296">
        <f t="shared" si="39"/>
        <v>802591</v>
      </c>
      <c r="AM76" s="299">
        <f t="shared" si="39"/>
        <v>-2007</v>
      </c>
      <c r="AN76" s="296">
        <f t="shared" si="39"/>
        <v>800584</v>
      </c>
      <c r="AO76" s="282">
        <f t="shared" ref="AO76" si="40">SUM(AO7:AO75)</f>
        <v>0</v>
      </c>
      <c r="AP76" s="296">
        <f t="shared" si="39"/>
        <v>800584</v>
      </c>
      <c r="AQ76" s="297">
        <f t="shared" si="39"/>
        <v>0</v>
      </c>
      <c r="AR76" s="297">
        <f t="shared" si="39"/>
        <v>800584</v>
      </c>
      <c r="AS76" s="296">
        <f t="shared" si="39"/>
        <v>66715</v>
      </c>
      <c r="AT76" s="300">
        <f t="shared" si="39"/>
        <v>1240798</v>
      </c>
      <c r="AU76" s="300">
        <f t="shared" si="39"/>
        <v>103400</v>
      </c>
      <c r="AV76" s="274"/>
      <c r="AW76" s="282">
        <f>SUM(AW7:AW75)</f>
        <v>0</v>
      </c>
      <c r="AX76" s="282">
        <f>SUM(AX7:AX75)</f>
        <v>2007</v>
      </c>
      <c r="AY76" s="282">
        <f>SUM(AY7:AY75)</f>
        <v>2007</v>
      </c>
    </row>
    <row r="77" spans="1:51" s="123" customFormat="1" ht="16.149999999999999" customHeight="1" thickTop="1" x14ac:dyDescent="0.2">
      <c r="A77" s="1409" t="s">
        <v>410</v>
      </c>
      <c r="B77" s="1410"/>
      <c r="C77" s="301"/>
      <c r="D77" s="279"/>
      <c r="E77" s="279"/>
      <c r="F77" s="301"/>
      <c r="G77" s="279"/>
      <c r="H77" s="279"/>
      <c r="I77" s="301"/>
      <c r="J77" s="279"/>
      <c r="K77" s="279"/>
      <c r="L77" s="301"/>
      <c r="M77" s="279"/>
      <c r="N77" s="279"/>
      <c r="O77" s="301"/>
      <c r="P77" s="279"/>
      <c r="Q77" s="279"/>
      <c r="R77" s="279"/>
      <c r="S77" s="279"/>
      <c r="T77" s="279"/>
      <c r="U77" s="279"/>
      <c r="V77" s="279"/>
      <c r="W77" s="279"/>
      <c r="X77" s="279"/>
      <c r="Y77" s="279"/>
      <c r="Z77" s="279"/>
      <c r="AA77" s="279"/>
      <c r="AB77" s="279"/>
      <c r="AC77" s="279"/>
      <c r="AD77" s="279"/>
      <c r="AE77" s="302"/>
      <c r="AF77" s="279"/>
      <c r="AG77" s="301"/>
      <c r="AH77" s="302"/>
      <c r="AI77" s="301"/>
      <c r="AJ77" s="279"/>
      <c r="AK77" s="279"/>
      <c r="AL77" s="279"/>
      <c r="AM77" s="279"/>
      <c r="AN77" s="279"/>
      <c r="AO77" s="279"/>
      <c r="AP77" s="279"/>
      <c r="AQ77" s="279"/>
      <c r="AR77" s="279"/>
      <c r="AS77" s="279"/>
      <c r="AT77" s="279"/>
      <c r="AU77" s="279"/>
      <c r="AV77" s="274"/>
      <c r="AW77" s="245"/>
      <c r="AX77" s="245"/>
      <c r="AY77" s="245"/>
    </row>
    <row r="78" spans="1:51" s="123" customFormat="1" ht="16.149999999999999" customHeight="1" x14ac:dyDescent="0.2">
      <c r="A78" s="1406" t="s">
        <v>411</v>
      </c>
      <c r="B78" s="1407"/>
      <c r="C78" s="170"/>
      <c r="D78" s="168"/>
      <c r="E78" s="168"/>
      <c r="F78" s="170"/>
      <c r="G78" s="168"/>
      <c r="H78" s="168"/>
      <c r="I78" s="170"/>
      <c r="J78" s="168"/>
      <c r="K78" s="168"/>
      <c r="L78" s="170"/>
      <c r="M78" s="168"/>
      <c r="N78" s="168"/>
      <c r="O78" s="170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97">
        <f>VLOOKUP($A$88,'4_Level 4'!$A$78:$R$214,5,FALSE)</f>
        <v>0</v>
      </c>
      <c r="AA78" s="173"/>
      <c r="AB78" s="168">
        <f>Z78-AA78</f>
        <v>0</v>
      </c>
      <c r="AC78" s="97">
        <f>ROUND(AB78/$AC$88,0)</f>
        <v>0</v>
      </c>
      <c r="AD78" s="97">
        <f>VLOOKUP($A$88,'4_Level 4'!$A$78:$R$214,5,FALSE)</f>
        <v>0</v>
      </c>
      <c r="AE78" s="168"/>
      <c r="AF78" s="168"/>
      <c r="AG78" s="170"/>
      <c r="AH78" s="168"/>
      <c r="AI78" s="170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75">
        <f t="shared" ref="AT78:AT83" si="41">Z78+AP78</f>
        <v>0</v>
      </c>
      <c r="AU78" s="175">
        <f>AC78+AS78</f>
        <v>0</v>
      </c>
      <c r="AV78" s="274"/>
      <c r="AW78" s="274"/>
      <c r="AX78" s="274"/>
      <c r="AY78" s="274"/>
    </row>
    <row r="79" spans="1:51" s="123" customFormat="1" ht="16.149999999999999" customHeight="1" x14ac:dyDescent="0.2">
      <c r="A79" s="1404" t="s">
        <v>430</v>
      </c>
      <c r="B79" s="1405"/>
      <c r="C79" s="170"/>
      <c r="D79" s="168"/>
      <c r="E79" s="168"/>
      <c r="F79" s="170"/>
      <c r="G79" s="168"/>
      <c r="H79" s="168"/>
      <c r="I79" s="170"/>
      <c r="J79" s="168"/>
      <c r="K79" s="168"/>
      <c r="L79" s="170"/>
      <c r="M79" s="168"/>
      <c r="N79" s="168"/>
      <c r="O79" s="170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72"/>
      <c r="AA79" s="173"/>
      <c r="AB79" s="168"/>
      <c r="AC79" s="172"/>
      <c r="AD79" s="97">
        <f>VLOOKUP($A$88,'4_Level 4'!$A$78:$R$214,10,FALSE)</f>
        <v>0</v>
      </c>
      <c r="AE79" s="168"/>
      <c r="AF79" s="168"/>
      <c r="AG79" s="170"/>
      <c r="AH79" s="168"/>
      <c r="AI79" s="170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75">
        <f t="shared" si="41"/>
        <v>0</v>
      </c>
      <c r="AU79" s="168"/>
      <c r="AV79" s="274"/>
      <c r="AW79" s="274"/>
      <c r="AX79" s="274"/>
      <c r="AY79" s="274"/>
    </row>
    <row r="80" spans="1:51" ht="16.149999999999999" customHeight="1" x14ac:dyDescent="0.2">
      <c r="A80" s="1417" t="s">
        <v>1544</v>
      </c>
      <c r="B80" s="1418"/>
      <c r="C80" s="170"/>
      <c r="D80" s="168"/>
      <c r="E80" s="168"/>
      <c r="F80" s="170"/>
      <c r="G80" s="168"/>
      <c r="H80" s="168"/>
      <c r="I80" s="170"/>
      <c r="J80" s="168"/>
      <c r="K80" s="168"/>
      <c r="L80" s="170"/>
      <c r="M80" s="168"/>
      <c r="N80" s="168"/>
      <c r="O80" s="170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97">
        <f>VLOOKUP($A$88,'4_Level 4'!$A$78:$R$214,12,FALSE)</f>
        <v>0</v>
      </c>
      <c r="AA80" s="173"/>
      <c r="AB80" s="168">
        <f>Z80-AA80</f>
        <v>0</v>
      </c>
      <c r="AC80" s="97">
        <f>ROUND(AB80/$AC$88,0)</f>
        <v>0</v>
      </c>
      <c r="AD80" s="97">
        <f>VLOOKUP($A$88,'4_Level 4'!$A$78:$R$214,12,FALSE)</f>
        <v>0</v>
      </c>
      <c r="AE80" s="168"/>
      <c r="AF80" s="168"/>
      <c r="AG80" s="170"/>
      <c r="AH80" s="168"/>
      <c r="AI80" s="170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75">
        <f t="shared" si="41"/>
        <v>0</v>
      </c>
      <c r="AU80" s="168"/>
      <c r="AV80" s="116"/>
      <c r="AW80" s="116"/>
      <c r="AX80" s="116"/>
      <c r="AY80" s="116"/>
    </row>
    <row r="81" spans="1:51" s="123" customFormat="1" ht="16.149999999999999" customHeight="1" x14ac:dyDescent="0.2">
      <c r="A81" s="1417" t="s">
        <v>429</v>
      </c>
      <c r="B81" s="1418"/>
      <c r="C81" s="170"/>
      <c r="D81" s="168"/>
      <c r="E81" s="168"/>
      <c r="F81" s="170"/>
      <c r="G81" s="168"/>
      <c r="H81" s="168"/>
      <c r="I81" s="170"/>
      <c r="J81" s="168"/>
      <c r="K81" s="168"/>
      <c r="L81" s="170"/>
      <c r="M81" s="168"/>
      <c r="N81" s="168"/>
      <c r="O81" s="170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72"/>
      <c r="AA81" s="173"/>
      <c r="AB81" s="168"/>
      <c r="AC81" s="172"/>
      <c r="AD81" s="97">
        <f>VLOOKUP($A$88,'4_Level 4'!$A$78:$R$214,13,FALSE)</f>
        <v>0</v>
      </c>
      <c r="AE81" s="168"/>
      <c r="AF81" s="168"/>
      <c r="AG81" s="170"/>
      <c r="AH81" s="168"/>
      <c r="AI81" s="170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75">
        <f t="shared" si="41"/>
        <v>0</v>
      </c>
      <c r="AU81" s="168"/>
      <c r="AV81" s="274"/>
      <c r="AW81" s="274"/>
      <c r="AX81" s="274"/>
      <c r="AY81" s="274"/>
    </row>
    <row r="82" spans="1:51" s="123" customFormat="1" ht="16.149999999999999" customHeight="1" x14ac:dyDescent="0.2">
      <c r="A82" s="1415" t="s">
        <v>254</v>
      </c>
      <c r="B82" s="1416"/>
      <c r="C82" s="171"/>
      <c r="D82" s="169"/>
      <c r="E82" s="169"/>
      <c r="F82" s="171"/>
      <c r="G82" s="169"/>
      <c r="H82" s="169"/>
      <c r="I82" s="171"/>
      <c r="J82" s="169"/>
      <c r="K82" s="169"/>
      <c r="L82" s="171"/>
      <c r="M82" s="169"/>
      <c r="N82" s="169"/>
      <c r="O82" s="171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95">
        <f>VLOOKUP($A$88,'4_Level 4'!$A$78:$R$214,17,FALSE)</f>
        <v>4071</v>
      </c>
      <c r="AA82" s="53"/>
      <c r="AB82" s="169">
        <f>Z82-AA82</f>
        <v>4071</v>
      </c>
      <c r="AC82" s="95">
        <f>ROUND(AB82/$AC$88,0)</f>
        <v>339</v>
      </c>
      <c r="AD82" s="95">
        <f>VLOOKUP($A$88,'4_Level 4'!$A$78:$R$214,17,FALSE)</f>
        <v>4071</v>
      </c>
      <c r="AE82" s="169"/>
      <c r="AF82" s="169"/>
      <c r="AG82" s="171"/>
      <c r="AH82" s="169"/>
      <c r="AI82" s="171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76">
        <f t="shared" si="41"/>
        <v>4071</v>
      </c>
      <c r="AU82" s="176">
        <f>AC82+AS82</f>
        <v>339</v>
      </c>
      <c r="AV82" s="274"/>
      <c r="AW82" s="274"/>
      <c r="AX82" s="274"/>
      <c r="AY82" s="274"/>
    </row>
    <row r="83" spans="1:51" s="123" customFormat="1" ht="16.149999999999999" customHeight="1" x14ac:dyDescent="0.2">
      <c r="A83" s="1415" t="s">
        <v>1440</v>
      </c>
      <c r="B83" s="1416"/>
      <c r="C83" s="1047"/>
      <c r="D83" s="1048"/>
      <c r="E83" s="1048"/>
      <c r="F83" s="1047"/>
      <c r="G83" s="1048"/>
      <c r="H83" s="1048"/>
      <c r="I83" s="1047"/>
      <c r="J83" s="1048"/>
      <c r="K83" s="1048"/>
      <c r="L83" s="1047"/>
      <c r="M83" s="1048"/>
      <c r="N83" s="1048"/>
      <c r="O83" s="1047"/>
      <c r="P83" s="1048"/>
      <c r="Q83" s="1048"/>
      <c r="R83" s="1048"/>
      <c r="S83" s="1048"/>
      <c r="T83" s="1048"/>
      <c r="U83" s="1048"/>
      <c r="V83" s="1048"/>
      <c r="W83" s="1048"/>
      <c r="X83" s="1048"/>
      <c r="Y83" s="1048">
        <f>VLOOKUP($A88,[1]Summary!$A$87:$K$122,11,FALSE)</f>
        <v>-4276</v>
      </c>
      <c r="Z83" s="1049">
        <f>VLOOKUP(A88,[1]Summary!$A$87:$K$122,11,FALSE)</f>
        <v>-4276</v>
      </c>
      <c r="AA83" s="1050"/>
      <c r="AB83" s="1048">
        <f>Z83-AA83</f>
        <v>-4276</v>
      </c>
      <c r="AC83" s="1049">
        <f>ROUND(AB83/$AC$88,0)</f>
        <v>-356</v>
      </c>
      <c r="AD83" s="1049">
        <f>VLOOKUP($A88,[1]Summary!$A$87:$K$122,11,FALSE)</f>
        <v>-4276</v>
      </c>
      <c r="AE83" s="1048"/>
      <c r="AF83" s="1048"/>
      <c r="AG83" s="1047"/>
      <c r="AH83" s="1048"/>
      <c r="AI83" s="1047"/>
      <c r="AJ83" s="1048"/>
      <c r="AK83" s="1048"/>
      <c r="AL83" s="1048"/>
      <c r="AM83" s="1048"/>
      <c r="AN83" s="1048"/>
      <c r="AO83" s="1048"/>
      <c r="AP83" s="1048"/>
      <c r="AQ83" s="1048"/>
      <c r="AR83" s="1048"/>
      <c r="AS83" s="1048"/>
      <c r="AT83" s="1051">
        <f t="shared" si="41"/>
        <v>-4276</v>
      </c>
      <c r="AU83" s="1051">
        <f>AC83+AS83</f>
        <v>-356</v>
      </c>
      <c r="AV83" s="274"/>
      <c r="AW83" s="274"/>
      <c r="AX83" s="274"/>
      <c r="AY83" s="274"/>
    </row>
    <row r="84" spans="1:51" s="123" customFormat="1" ht="16.149999999999999" customHeight="1" thickBot="1" x14ac:dyDescent="0.25">
      <c r="A84" s="1402" t="s">
        <v>461</v>
      </c>
      <c r="B84" s="1403"/>
      <c r="C84" s="248">
        <f>SUM(C76:C83)</f>
        <v>110</v>
      </c>
      <c r="D84" s="247"/>
      <c r="E84" s="273">
        <f t="shared" ref="E84" si="42">SUM(E76:E83)</f>
        <v>370039.98037667677</v>
      </c>
      <c r="F84" s="248">
        <v>110</v>
      </c>
      <c r="G84" s="247"/>
      <c r="H84" s="273">
        <v>47084.725054177296</v>
      </c>
      <c r="I84" s="248">
        <v>0</v>
      </c>
      <c r="J84" s="247"/>
      <c r="K84" s="273">
        <v>0</v>
      </c>
      <c r="L84" s="248">
        <v>8</v>
      </c>
      <c r="M84" s="247"/>
      <c r="N84" s="273">
        <v>24193.690545449961</v>
      </c>
      <c r="O84" s="248">
        <v>0</v>
      </c>
      <c r="P84" s="247"/>
      <c r="Q84" s="273">
        <v>0</v>
      </c>
      <c r="R84" s="247">
        <f t="shared" ref="R84:AD84" si="43">SUM(R76:R83)</f>
        <v>441318</v>
      </c>
      <c r="S84" s="247">
        <f t="shared" si="43"/>
        <v>0</v>
      </c>
      <c r="T84" s="247">
        <f t="shared" si="43"/>
        <v>0</v>
      </c>
      <c r="U84" s="247">
        <f t="shared" si="43"/>
        <v>0</v>
      </c>
      <c r="V84" s="247">
        <f t="shared" si="43"/>
        <v>441318</v>
      </c>
      <c r="W84" s="247">
        <f t="shared" si="43"/>
        <v>-1104</v>
      </c>
      <c r="X84" s="247">
        <f t="shared" si="43"/>
        <v>440214</v>
      </c>
      <c r="Y84" s="273">
        <f t="shared" si="43"/>
        <v>-4276</v>
      </c>
      <c r="Z84" s="249">
        <f t="shared" si="43"/>
        <v>440009</v>
      </c>
      <c r="AA84" s="247">
        <f t="shared" si="43"/>
        <v>0</v>
      </c>
      <c r="AB84" s="247">
        <f t="shared" si="43"/>
        <v>440009</v>
      </c>
      <c r="AC84" s="249">
        <f t="shared" si="43"/>
        <v>36668</v>
      </c>
      <c r="AD84" s="249">
        <f t="shared" si="43"/>
        <v>440009</v>
      </c>
      <c r="AE84" s="174"/>
      <c r="AF84" s="247">
        <f t="shared" ref="AF84:AU84" si="44">SUM(AF76:AF83)</f>
        <v>802591</v>
      </c>
      <c r="AG84" s="248">
        <f t="shared" si="44"/>
        <v>0</v>
      </c>
      <c r="AH84" s="174">
        <f t="shared" si="44"/>
        <v>0</v>
      </c>
      <c r="AI84" s="248">
        <f t="shared" si="44"/>
        <v>0</v>
      </c>
      <c r="AJ84" s="247">
        <f t="shared" si="44"/>
        <v>0</v>
      </c>
      <c r="AK84" s="247">
        <f t="shared" si="44"/>
        <v>0</v>
      </c>
      <c r="AL84" s="247">
        <f t="shared" si="44"/>
        <v>802591</v>
      </c>
      <c r="AM84" s="247">
        <f t="shared" si="44"/>
        <v>-2007</v>
      </c>
      <c r="AN84" s="247">
        <f t="shared" si="44"/>
        <v>800584</v>
      </c>
      <c r="AO84" s="247">
        <f t="shared" si="44"/>
        <v>0</v>
      </c>
      <c r="AP84" s="247">
        <f t="shared" si="44"/>
        <v>800584</v>
      </c>
      <c r="AQ84" s="247">
        <f t="shared" si="44"/>
        <v>0</v>
      </c>
      <c r="AR84" s="247">
        <f t="shared" si="44"/>
        <v>800584</v>
      </c>
      <c r="AS84" s="247">
        <f t="shared" si="44"/>
        <v>66715</v>
      </c>
      <c r="AT84" s="275">
        <f t="shared" si="44"/>
        <v>1240593</v>
      </c>
      <c r="AU84" s="275">
        <f t="shared" si="44"/>
        <v>103383</v>
      </c>
      <c r="AV84" s="274"/>
      <c r="AW84" s="274"/>
      <c r="AX84" s="274"/>
      <c r="AY84" s="274"/>
    </row>
    <row r="85" spans="1:51" ht="16.149999999999999" customHeight="1" thickTop="1" x14ac:dyDescent="0.2"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6"/>
      <c r="R85" s="116"/>
      <c r="S85" s="116"/>
      <c r="T85" s="116"/>
      <c r="U85" s="116"/>
      <c r="V85" s="116"/>
      <c r="W85" s="116"/>
      <c r="X85" s="274"/>
      <c r="Y85" s="116"/>
      <c r="Z85" s="116"/>
      <c r="AA85" s="116"/>
      <c r="AB85" s="116"/>
      <c r="AC85" s="116"/>
      <c r="AD85" s="116"/>
      <c r="AE85" s="116"/>
      <c r="AF85" s="116"/>
    </row>
    <row r="86" spans="1:51" ht="16.149999999999999" customHeight="1" x14ac:dyDescent="0.2">
      <c r="C86" s="108">
        <v>120</v>
      </c>
      <c r="D86" s="116"/>
      <c r="E86" s="116"/>
      <c r="F86" s="111">
        <v>0.95</v>
      </c>
      <c r="G86" s="116">
        <f>F86*$C$86</f>
        <v>114</v>
      </c>
      <c r="H86" s="838"/>
      <c r="I86" s="838"/>
      <c r="J86" s="838"/>
      <c r="K86" s="838"/>
      <c r="L86" s="840">
        <v>0.1</v>
      </c>
      <c r="M86" s="838">
        <f>L86*$C$86</f>
        <v>12</v>
      </c>
      <c r="N86" s="838"/>
      <c r="O86" s="838"/>
      <c r="P86" s="838"/>
      <c r="Q86" s="838"/>
      <c r="R86" s="116"/>
      <c r="S86" s="116"/>
      <c r="T86" s="116"/>
      <c r="U86" s="116"/>
      <c r="V86" s="116"/>
      <c r="W86" s="116"/>
      <c r="X86" s="274"/>
      <c r="Y86" s="116"/>
      <c r="Z86" s="116"/>
      <c r="AA86" s="116"/>
      <c r="AB86" s="116"/>
      <c r="AC86" s="116"/>
      <c r="AD86" s="116"/>
      <c r="AE86" s="116"/>
      <c r="AF86" s="116"/>
    </row>
    <row r="87" spans="1:51" ht="16.149999999999999" customHeight="1" x14ac:dyDescent="0.2">
      <c r="H87" s="113"/>
      <c r="I87" s="113"/>
      <c r="J87" s="1482"/>
      <c r="K87" s="839"/>
      <c r="L87" s="839"/>
      <c r="M87" s="1482"/>
      <c r="N87" s="839"/>
      <c r="O87" s="839"/>
      <c r="P87" s="1482"/>
      <c r="Q87" s="839"/>
    </row>
    <row r="88" spans="1:51" x14ac:dyDescent="0.2">
      <c r="A88" s="321" t="s">
        <v>665</v>
      </c>
      <c r="H88" s="113"/>
      <c r="I88" s="113"/>
      <c r="J88" s="1482"/>
      <c r="K88" s="839"/>
      <c r="L88" s="839"/>
      <c r="M88" s="1482"/>
      <c r="N88" s="839"/>
      <c r="O88" s="839"/>
      <c r="P88" s="1482"/>
      <c r="Q88" s="839"/>
      <c r="AC88" s="108">
        <v>12</v>
      </c>
      <c r="AS88" s="108">
        <f>AC88</f>
        <v>12</v>
      </c>
    </row>
    <row r="89" spans="1:51" x14ac:dyDescent="0.2">
      <c r="H89" s="113"/>
      <c r="I89" s="113"/>
      <c r="J89" s="113"/>
      <c r="K89" s="113"/>
      <c r="L89" s="113"/>
      <c r="M89" s="113"/>
      <c r="N89" s="113"/>
      <c r="O89" s="113"/>
      <c r="P89" s="113"/>
      <c r="Q89" s="113"/>
    </row>
  </sheetData>
  <mergeCells count="48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T1:AT3"/>
    <mergeCell ref="AU1:AU3"/>
    <mergeCell ref="AS2:AS3"/>
    <mergeCell ref="AP2:AP3"/>
    <mergeCell ref="AQ2:AQ3"/>
    <mergeCell ref="AR2:AR3"/>
    <mergeCell ref="AL1:AS1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7:P88"/>
    <mergeCell ref="A80:B80"/>
    <mergeCell ref="A81:B81"/>
    <mergeCell ref="A82:B82"/>
    <mergeCell ref="A84:B84"/>
    <mergeCell ref="J87:J88"/>
    <mergeCell ref="M87:M88"/>
    <mergeCell ref="A83:B83"/>
    <mergeCell ref="A77:B77"/>
    <mergeCell ref="A78:B78"/>
    <mergeCell ref="C2:C3"/>
    <mergeCell ref="D2:E2"/>
    <mergeCell ref="F2:H2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July 2018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>
    <tabColor rgb="FF92D050"/>
  </sheetPr>
  <dimension ref="A1:AY89"/>
  <sheetViews>
    <sheetView view="pageBreakPreview" zoomScaleNormal="100" zoomScaleSheetLayoutView="100" workbookViewId="0">
      <pane xSplit="2" ySplit="6" topLeftCell="C7" activePane="bottomRight" state="frozen"/>
      <selection activeCell="E17" sqref="E17"/>
      <selection pane="topRight" activeCell="E17" sqref="E17"/>
      <selection pane="bottomLeft" activeCell="E17" sqref="E17"/>
      <selection pane="bottomRight" activeCell="E17" sqref="E17"/>
    </sheetView>
  </sheetViews>
  <sheetFormatPr defaultColWidth="8.85546875" defaultRowHeight="12.75" x14ac:dyDescent="0.2"/>
  <cols>
    <col min="1" max="1" width="5" style="108" customWidth="1"/>
    <col min="2" max="2" width="28.140625" style="108" customWidth="1"/>
    <col min="3" max="3" width="12.140625" style="108" bestFit="1" customWidth="1"/>
    <col min="4" max="4" width="13.85546875" style="108" customWidth="1"/>
    <col min="5" max="5" width="12.28515625" style="108" customWidth="1"/>
    <col min="6" max="6" width="11.28515625" style="108" customWidth="1"/>
    <col min="7" max="7" width="10.85546875" style="108" customWidth="1"/>
    <col min="8" max="9" width="11.28515625" style="108" customWidth="1"/>
    <col min="10" max="10" width="10.85546875" style="108" customWidth="1"/>
    <col min="11" max="12" width="11.28515625" style="108" customWidth="1"/>
    <col min="13" max="13" width="8.5703125" style="108" customWidth="1"/>
    <col min="14" max="15" width="11.28515625" style="108" customWidth="1"/>
    <col min="16" max="16" width="8.5703125" style="108" customWidth="1"/>
    <col min="17" max="17" width="11.28515625" style="108" customWidth="1"/>
    <col min="18" max="18" width="10.7109375" style="108" bestFit="1" customWidth="1"/>
    <col min="19" max="21" width="13.85546875" style="108" customWidth="1"/>
    <col min="22" max="22" width="11.85546875" style="108" bestFit="1" customWidth="1"/>
    <col min="23" max="23" width="10.85546875" style="108" bestFit="1" customWidth="1"/>
    <col min="24" max="24" width="12.7109375" style="108" customWidth="1"/>
    <col min="25" max="25" width="14.7109375" style="108" customWidth="1"/>
    <col min="26" max="26" width="17.5703125" style="108" customWidth="1"/>
    <col min="27" max="28" width="11.28515625" style="108" customWidth="1"/>
    <col min="29" max="29" width="10.7109375" style="108" customWidth="1"/>
    <col min="30" max="30" width="16.42578125" style="108" customWidth="1"/>
    <col min="31" max="32" width="15.85546875" style="108" customWidth="1"/>
    <col min="33" max="37" width="15.7109375" style="108" customWidth="1"/>
    <col min="38" max="38" width="15.140625" style="108" customWidth="1"/>
    <col min="39" max="39" width="10.85546875" style="108" customWidth="1"/>
    <col min="40" max="40" width="15" style="108" customWidth="1"/>
    <col min="41" max="41" width="13.7109375" style="108" customWidth="1"/>
    <col min="42" max="42" width="16.28515625" style="108" customWidth="1"/>
    <col min="43" max="44" width="13.85546875" style="108" customWidth="1"/>
    <col min="45" max="45" width="15.5703125" style="108" customWidth="1"/>
    <col min="46" max="47" width="14.42578125" style="108" bestFit="1" customWidth="1"/>
    <col min="48" max="48" width="8.85546875" style="108"/>
    <col min="49" max="50" width="12.28515625" style="108" customWidth="1"/>
    <col min="51" max="51" width="10" style="108" bestFit="1" customWidth="1"/>
    <col min="52" max="16384" width="8.85546875" style="108"/>
  </cols>
  <sheetData>
    <row r="1" spans="1:51" ht="19.899999999999999" customHeight="1" x14ac:dyDescent="0.2">
      <c r="A1" s="1486" t="s">
        <v>670</v>
      </c>
      <c r="B1" s="1487"/>
      <c r="C1" s="1379" t="s">
        <v>315</v>
      </c>
      <c r="D1" s="1380"/>
      <c r="E1" s="1380"/>
      <c r="F1" s="1380"/>
      <c r="G1" s="1380"/>
      <c r="H1" s="1380"/>
      <c r="I1" s="1380"/>
      <c r="J1" s="1380"/>
      <c r="K1" s="1381"/>
      <c r="L1" s="1412" t="s">
        <v>315</v>
      </c>
      <c r="M1" s="1413"/>
      <c r="N1" s="1413"/>
      <c r="O1" s="1413"/>
      <c r="P1" s="1413"/>
      <c r="Q1" s="1413"/>
      <c r="R1" s="1413"/>
      <c r="S1" s="1413"/>
      <c r="T1" s="1413"/>
      <c r="U1" s="1414"/>
      <c r="V1" s="1379" t="s">
        <v>315</v>
      </c>
      <c r="W1" s="1380"/>
      <c r="X1" s="1380"/>
      <c r="Y1" s="1380"/>
      <c r="Z1" s="1380"/>
      <c r="AA1" s="1380"/>
      <c r="AB1" s="1380"/>
      <c r="AC1" s="1380"/>
      <c r="AD1" s="1381"/>
      <c r="AE1" s="1478" t="s">
        <v>450</v>
      </c>
      <c r="AF1" s="1478"/>
      <c r="AG1" s="1478"/>
      <c r="AH1" s="1478"/>
      <c r="AI1" s="1478"/>
      <c r="AJ1" s="1478"/>
      <c r="AK1" s="1478"/>
      <c r="AL1" s="1485" t="s">
        <v>450</v>
      </c>
      <c r="AM1" s="1485"/>
      <c r="AN1" s="1485"/>
      <c r="AO1" s="1485"/>
      <c r="AP1" s="1485"/>
      <c r="AQ1" s="1485"/>
      <c r="AR1" s="1485"/>
      <c r="AS1" s="1485"/>
      <c r="AT1" s="1481" t="s">
        <v>326</v>
      </c>
      <c r="AU1" s="1481" t="s">
        <v>327</v>
      </c>
      <c r="AW1" s="283"/>
      <c r="AX1" s="283"/>
      <c r="AY1" s="283"/>
    </row>
    <row r="2" spans="1:51" ht="30" customHeight="1" x14ac:dyDescent="0.2">
      <c r="A2" s="1488"/>
      <c r="B2" s="1489"/>
      <c r="C2" s="1386" t="s">
        <v>1284</v>
      </c>
      <c r="D2" s="1480" t="s">
        <v>731</v>
      </c>
      <c r="E2" s="1480"/>
      <c r="F2" s="1376" t="s">
        <v>1378</v>
      </c>
      <c r="G2" s="1390"/>
      <c r="H2" s="1391"/>
      <c r="I2" s="1479" t="s">
        <v>1375</v>
      </c>
      <c r="J2" s="1479"/>
      <c r="K2" s="1479"/>
      <c r="L2" s="1479" t="s">
        <v>1376</v>
      </c>
      <c r="M2" s="1479"/>
      <c r="N2" s="1479"/>
      <c r="O2" s="1479" t="s">
        <v>1377</v>
      </c>
      <c r="P2" s="1479"/>
      <c r="Q2" s="1479"/>
      <c r="R2" s="1386" t="s">
        <v>501</v>
      </c>
      <c r="S2" s="1392" t="s">
        <v>230</v>
      </c>
      <c r="T2" s="1392"/>
      <c r="U2" s="1392"/>
      <c r="V2" s="1386" t="s">
        <v>502</v>
      </c>
      <c r="W2" s="1386" t="s">
        <v>452</v>
      </c>
      <c r="X2" s="1386" t="s">
        <v>503</v>
      </c>
      <c r="Y2" s="1400" t="s">
        <v>1321</v>
      </c>
      <c r="Z2" s="1386" t="s">
        <v>1384</v>
      </c>
      <c r="AA2" s="1386" t="s">
        <v>270</v>
      </c>
      <c r="AB2" s="1386" t="s">
        <v>271</v>
      </c>
      <c r="AC2" s="1386" t="s">
        <v>233</v>
      </c>
      <c r="AD2" s="1386" t="s">
        <v>1385</v>
      </c>
      <c r="AE2" s="1483" t="s">
        <v>1287</v>
      </c>
      <c r="AF2" s="1476" t="s">
        <v>1442</v>
      </c>
      <c r="AG2" s="1477" t="s">
        <v>230</v>
      </c>
      <c r="AH2" s="1477"/>
      <c r="AI2" s="1477"/>
      <c r="AJ2" s="1477"/>
      <c r="AK2" s="1477"/>
      <c r="AL2" s="1476" t="s">
        <v>1443</v>
      </c>
      <c r="AM2" s="1476" t="s">
        <v>1447</v>
      </c>
      <c r="AN2" s="1476" t="s">
        <v>1444</v>
      </c>
      <c r="AO2" s="1400" t="s">
        <v>1321</v>
      </c>
      <c r="AP2" s="1476" t="s">
        <v>1445</v>
      </c>
      <c r="AQ2" s="1476" t="s">
        <v>294</v>
      </c>
      <c r="AR2" s="1476" t="s">
        <v>271</v>
      </c>
      <c r="AS2" s="1476" t="s">
        <v>1446</v>
      </c>
      <c r="AT2" s="1481"/>
      <c r="AU2" s="1481"/>
      <c r="AW2" s="284"/>
      <c r="AX2" s="284"/>
      <c r="AY2" s="284"/>
    </row>
    <row r="3" spans="1:51" ht="95.25" customHeight="1" x14ac:dyDescent="0.2">
      <c r="A3" s="1488"/>
      <c r="B3" s="1489"/>
      <c r="C3" s="1386"/>
      <c r="D3" s="1005" t="s">
        <v>708</v>
      </c>
      <c r="E3" s="1005" t="s">
        <v>325</v>
      </c>
      <c r="F3" s="1005" t="s">
        <v>1283</v>
      </c>
      <c r="G3" s="1005" t="s">
        <v>454</v>
      </c>
      <c r="H3" s="1005" t="s">
        <v>325</v>
      </c>
      <c r="I3" s="1005" t="s">
        <v>1282</v>
      </c>
      <c r="J3" s="1005" t="s">
        <v>454</v>
      </c>
      <c r="K3" s="1005" t="s">
        <v>325</v>
      </c>
      <c r="L3" s="1005" t="s">
        <v>1281</v>
      </c>
      <c r="M3" s="1005" t="s">
        <v>472</v>
      </c>
      <c r="N3" s="1005" t="s">
        <v>325</v>
      </c>
      <c r="O3" s="1005" t="s">
        <v>1281</v>
      </c>
      <c r="P3" s="1005" t="s">
        <v>472</v>
      </c>
      <c r="Q3" s="1005" t="s">
        <v>325</v>
      </c>
      <c r="R3" s="1386"/>
      <c r="S3" s="1006" t="s">
        <v>1279</v>
      </c>
      <c r="T3" s="1006" t="s">
        <v>1280</v>
      </c>
      <c r="U3" s="1006" t="s">
        <v>232</v>
      </c>
      <c r="V3" s="1386"/>
      <c r="W3" s="1386"/>
      <c r="X3" s="1386"/>
      <c r="Y3" s="1401"/>
      <c r="Z3" s="1386"/>
      <c r="AA3" s="1386"/>
      <c r="AB3" s="1386"/>
      <c r="AC3" s="1386"/>
      <c r="AD3" s="1386"/>
      <c r="AE3" s="1484"/>
      <c r="AF3" s="1476"/>
      <c r="AG3" s="1006" t="s">
        <v>1289</v>
      </c>
      <c r="AH3" s="1006" t="s">
        <v>1290</v>
      </c>
      <c r="AI3" s="1006" t="s">
        <v>1288</v>
      </c>
      <c r="AJ3" s="1006" t="s">
        <v>1292</v>
      </c>
      <c r="AK3" s="1006" t="s">
        <v>232</v>
      </c>
      <c r="AL3" s="1476"/>
      <c r="AM3" s="1476"/>
      <c r="AN3" s="1476"/>
      <c r="AO3" s="1401"/>
      <c r="AP3" s="1476"/>
      <c r="AQ3" s="1476"/>
      <c r="AR3" s="1476"/>
      <c r="AS3" s="1476"/>
      <c r="AT3" s="1481"/>
      <c r="AU3" s="1481"/>
      <c r="AW3" s="856" t="s">
        <v>511</v>
      </c>
      <c r="AX3" s="856" t="s">
        <v>512</v>
      </c>
      <c r="AY3" s="856" t="s">
        <v>432</v>
      </c>
    </row>
    <row r="4" spans="1:51" ht="16.149999999999999" customHeight="1" x14ac:dyDescent="0.2">
      <c r="A4" s="395"/>
      <c r="B4" s="396"/>
      <c r="C4" s="287">
        <v>1</v>
      </c>
      <c r="D4" s="287">
        <f t="shared" ref="D4:AY4" si="0">C4+1</f>
        <v>2</v>
      </c>
      <c r="E4" s="287">
        <f t="shared" si="0"/>
        <v>3</v>
      </c>
      <c r="F4" s="287">
        <f t="shared" si="0"/>
        <v>4</v>
      </c>
      <c r="G4" s="287">
        <f t="shared" si="0"/>
        <v>5</v>
      </c>
      <c r="H4" s="287">
        <f t="shared" si="0"/>
        <v>6</v>
      </c>
      <c r="I4" s="287">
        <f t="shared" si="0"/>
        <v>7</v>
      </c>
      <c r="J4" s="287">
        <f t="shared" si="0"/>
        <v>8</v>
      </c>
      <c r="K4" s="287">
        <f t="shared" si="0"/>
        <v>9</v>
      </c>
      <c r="L4" s="287">
        <f t="shared" si="0"/>
        <v>10</v>
      </c>
      <c r="M4" s="287">
        <f t="shared" si="0"/>
        <v>11</v>
      </c>
      <c r="N4" s="287">
        <f t="shared" si="0"/>
        <v>12</v>
      </c>
      <c r="O4" s="287">
        <f t="shared" si="0"/>
        <v>13</v>
      </c>
      <c r="P4" s="287">
        <f t="shared" si="0"/>
        <v>14</v>
      </c>
      <c r="Q4" s="287">
        <f t="shared" si="0"/>
        <v>15</v>
      </c>
      <c r="R4" s="287">
        <f t="shared" si="0"/>
        <v>16</v>
      </c>
      <c r="S4" s="287">
        <f t="shared" si="0"/>
        <v>17</v>
      </c>
      <c r="T4" s="287">
        <f t="shared" si="0"/>
        <v>18</v>
      </c>
      <c r="U4" s="287">
        <f t="shared" si="0"/>
        <v>19</v>
      </c>
      <c r="V4" s="287">
        <f t="shared" si="0"/>
        <v>20</v>
      </c>
      <c r="W4" s="287">
        <f t="shared" si="0"/>
        <v>21</v>
      </c>
      <c r="X4" s="287">
        <f t="shared" si="0"/>
        <v>22</v>
      </c>
      <c r="Y4" s="287">
        <f t="shared" si="0"/>
        <v>23</v>
      </c>
      <c r="Z4" s="287">
        <f t="shared" si="0"/>
        <v>24</v>
      </c>
      <c r="AA4" s="287">
        <f t="shared" si="0"/>
        <v>25</v>
      </c>
      <c r="AB4" s="287">
        <f t="shared" si="0"/>
        <v>26</v>
      </c>
      <c r="AC4" s="287">
        <f t="shared" si="0"/>
        <v>27</v>
      </c>
      <c r="AD4" s="287">
        <f t="shared" si="0"/>
        <v>28</v>
      </c>
      <c r="AE4" s="287">
        <f t="shared" si="0"/>
        <v>29</v>
      </c>
      <c r="AF4" s="287">
        <f t="shared" si="0"/>
        <v>30</v>
      </c>
      <c r="AG4" s="287">
        <f t="shared" si="0"/>
        <v>31</v>
      </c>
      <c r="AH4" s="287">
        <f t="shared" si="0"/>
        <v>32</v>
      </c>
      <c r="AI4" s="287">
        <f t="shared" si="0"/>
        <v>33</v>
      </c>
      <c r="AJ4" s="287">
        <f t="shared" si="0"/>
        <v>34</v>
      </c>
      <c r="AK4" s="287">
        <f t="shared" si="0"/>
        <v>35</v>
      </c>
      <c r="AL4" s="287">
        <f t="shared" si="0"/>
        <v>36</v>
      </c>
      <c r="AM4" s="287">
        <f t="shared" si="0"/>
        <v>37</v>
      </c>
      <c r="AN4" s="287">
        <f t="shared" si="0"/>
        <v>38</v>
      </c>
      <c r="AO4" s="287">
        <f t="shared" si="0"/>
        <v>39</v>
      </c>
      <c r="AP4" s="287">
        <f t="shared" si="0"/>
        <v>40</v>
      </c>
      <c r="AQ4" s="287">
        <f t="shared" si="0"/>
        <v>41</v>
      </c>
      <c r="AR4" s="287">
        <f t="shared" si="0"/>
        <v>42</v>
      </c>
      <c r="AS4" s="287">
        <f t="shared" si="0"/>
        <v>43</v>
      </c>
      <c r="AT4" s="287">
        <f t="shared" si="0"/>
        <v>44</v>
      </c>
      <c r="AU4" s="287">
        <f t="shared" si="0"/>
        <v>45</v>
      </c>
      <c r="AV4" s="287">
        <f t="shared" si="0"/>
        <v>46</v>
      </c>
      <c r="AW4" s="287">
        <f t="shared" si="0"/>
        <v>47</v>
      </c>
      <c r="AX4" s="287">
        <f t="shared" si="0"/>
        <v>48</v>
      </c>
      <c r="AY4" s="287">
        <f t="shared" si="0"/>
        <v>49</v>
      </c>
    </row>
    <row r="5" spans="1:51" s="1129" customFormat="1" ht="31.5" customHeight="1" x14ac:dyDescent="0.2">
      <c r="A5" s="1130"/>
      <c r="B5" s="1130"/>
      <c r="C5" s="1156" t="s">
        <v>1061</v>
      </c>
      <c r="D5" s="940" t="s">
        <v>1129</v>
      </c>
      <c r="E5" s="940" t="s">
        <v>1063</v>
      </c>
      <c r="F5" s="1156" t="s">
        <v>1374</v>
      </c>
      <c r="G5" s="1156" t="s">
        <v>1074</v>
      </c>
      <c r="H5" s="1156" t="s">
        <v>1130</v>
      </c>
      <c r="I5" s="1156" t="s">
        <v>1373</v>
      </c>
      <c r="J5" s="1156" t="s">
        <v>1076</v>
      </c>
      <c r="K5" s="1156" t="s">
        <v>1131</v>
      </c>
      <c r="L5" s="1156" t="s">
        <v>1371</v>
      </c>
      <c r="M5" s="1156" t="s">
        <v>1078</v>
      </c>
      <c r="N5" s="1156" t="s">
        <v>1132</v>
      </c>
      <c r="O5" s="1156" t="s">
        <v>1372</v>
      </c>
      <c r="P5" s="1156" t="s">
        <v>1080</v>
      </c>
      <c r="Q5" s="1156" t="s">
        <v>1133</v>
      </c>
      <c r="R5" s="1156" t="s">
        <v>1424</v>
      </c>
      <c r="S5" s="1156" t="s">
        <v>1363</v>
      </c>
      <c r="T5" s="1156" t="s">
        <v>1364</v>
      </c>
      <c r="U5" s="1156" t="s">
        <v>1135</v>
      </c>
      <c r="V5" s="1156" t="s">
        <v>1136</v>
      </c>
      <c r="W5" s="1156" t="s">
        <v>1137</v>
      </c>
      <c r="X5" s="1156" t="s">
        <v>1138</v>
      </c>
      <c r="Y5" s="1156" t="s">
        <v>1069</v>
      </c>
      <c r="Z5" s="939" t="s">
        <v>1567</v>
      </c>
      <c r="AA5" s="939" t="s">
        <v>1419</v>
      </c>
      <c r="AB5" s="939" t="s">
        <v>1141</v>
      </c>
      <c r="AC5" s="939" t="s">
        <v>1427</v>
      </c>
      <c r="AD5" s="939" t="s">
        <v>1568</v>
      </c>
      <c r="AE5" s="939" t="s">
        <v>1102</v>
      </c>
      <c r="AF5" s="939" t="s">
        <v>1144</v>
      </c>
      <c r="AG5" s="939" t="s">
        <v>1363</v>
      </c>
      <c r="AH5" s="939" t="s">
        <v>1145</v>
      </c>
      <c r="AI5" s="939" t="s">
        <v>1364</v>
      </c>
      <c r="AJ5" s="939" t="s">
        <v>1146</v>
      </c>
      <c r="AK5" s="939" t="s">
        <v>1147</v>
      </c>
      <c r="AL5" s="939" t="s">
        <v>1148</v>
      </c>
      <c r="AM5" s="939" t="s">
        <v>1149</v>
      </c>
      <c r="AN5" s="939" t="s">
        <v>1150</v>
      </c>
      <c r="AO5" s="939" t="s">
        <v>1069</v>
      </c>
      <c r="AP5" s="939" t="s">
        <v>1120</v>
      </c>
      <c r="AQ5" s="939" t="s">
        <v>1414</v>
      </c>
      <c r="AR5" s="939" t="s">
        <v>1122</v>
      </c>
      <c r="AS5" s="939" t="s">
        <v>1422</v>
      </c>
      <c r="AT5" s="939" t="s">
        <v>1125</v>
      </c>
      <c r="AU5" s="939" t="s">
        <v>1126</v>
      </c>
      <c r="AV5" s="939"/>
      <c r="AW5" s="939" t="s">
        <v>1152</v>
      </c>
      <c r="AX5" s="939" t="s">
        <v>1128</v>
      </c>
      <c r="AY5" s="939" t="s">
        <v>1127</v>
      </c>
    </row>
    <row r="6" spans="1:51" s="1129" customFormat="1" ht="31.5" hidden="1" customHeight="1" x14ac:dyDescent="0.2">
      <c r="A6" s="1130"/>
      <c r="B6" s="1130"/>
      <c r="C6" s="943" t="s">
        <v>816</v>
      </c>
      <c r="D6" s="943" t="s">
        <v>816</v>
      </c>
      <c r="E6" s="943" t="s">
        <v>817</v>
      </c>
      <c r="F6" s="943" t="s">
        <v>924</v>
      </c>
      <c r="G6" s="943" t="s">
        <v>816</v>
      </c>
      <c r="H6" s="943" t="s">
        <v>817</v>
      </c>
      <c r="I6" s="943" t="s">
        <v>924</v>
      </c>
      <c r="J6" s="943" t="s">
        <v>816</v>
      </c>
      <c r="K6" s="943" t="s">
        <v>817</v>
      </c>
      <c r="L6" s="943" t="s">
        <v>924</v>
      </c>
      <c r="M6" s="943" t="s">
        <v>816</v>
      </c>
      <c r="N6" s="943" t="s">
        <v>817</v>
      </c>
      <c r="O6" s="943" t="s">
        <v>924</v>
      </c>
      <c r="P6" s="943" t="s">
        <v>816</v>
      </c>
      <c r="Q6" s="943" t="s">
        <v>817</v>
      </c>
      <c r="R6" s="943" t="s">
        <v>817</v>
      </c>
      <c r="S6" s="943" t="s">
        <v>1068</v>
      </c>
      <c r="T6" s="943" t="s">
        <v>1068</v>
      </c>
      <c r="U6" s="943" t="s">
        <v>817</v>
      </c>
      <c r="V6" s="943" t="s">
        <v>817</v>
      </c>
      <c r="W6" s="943" t="s">
        <v>817</v>
      </c>
      <c r="X6" s="943" t="s">
        <v>817</v>
      </c>
      <c r="Y6" s="943" t="s">
        <v>1069</v>
      </c>
      <c r="Z6" s="943" t="s">
        <v>1090</v>
      </c>
      <c r="AA6" s="943" t="s">
        <v>1100</v>
      </c>
      <c r="AB6" s="943" t="s">
        <v>817</v>
      </c>
      <c r="AC6" s="943" t="s">
        <v>817</v>
      </c>
      <c r="AD6" s="943" t="s">
        <v>1091</v>
      </c>
      <c r="AE6" s="943" t="s">
        <v>816</v>
      </c>
      <c r="AF6" s="943" t="s">
        <v>817</v>
      </c>
      <c r="AG6" s="943" t="s">
        <v>1068</v>
      </c>
      <c r="AH6" s="943" t="s">
        <v>817</v>
      </c>
      <c r="AI6" s="943" t="s">
        <v>1068</v>
      </c>
      <c r="AJ6" s="943" t="s">
        <v>817</v>
      </c>
      <c r="AK6" s="943" t="s">
        <v>817</v>
      </c>
      <c r="AL6" s="943" t="s">
        <v>817</v>
      </c>
      <c r="AM6" s="943" t="s">
        <v>817</v>
      </c>
      <c r="AN6" s="943" t="s">
        <v>817</v>
      </c>
      <c r="AO6" s="943" t="s">
        <v>1069</v>
      </c>
      <c r="AP6" s="943" t="s">
        <v>817</v>
      </c>
      <c r="AQ6" s="943" t="s">
        <v>1100</v>
      </c>
      <c r="AR6" s="943" t="s">
        <v>817</v>
      </c>
      <c r="AS6" s="943" t="s">
        <v>817</v>
      </c>
      <c r="AT6" s="943" t="s">
        <v>817</v>
      </c>
      <c r="AU6" s="943" t="s">
        <v>817</v>
      </c>
      <c r="AV6" s="943"/>
      <c r="AW6" s="943" t="s">
        <v>1099</v>
      </c>
      <c r="AX6" s="943" t="s">
        <v>817</v>
      </c>
      <c r="AY6" s="943" t="s">
        <v>817</v>
      </c>
    </row>
    <row r="7" spans="1:51" ht="16.149999999999999" customHeight="1" x14ac:dyDescent="0.2">
      <c r="A7" s="58">
        <v>1</v>
      </c>
      <c r="B7" s="59" t="s">
        <v>6</v>
      </c>
      <c r="C7" s="270">
        <f>[2]Base!X7</f>
        <v>0</v>
      </c>
      <c r="D7" s="60">
        <f>'Source Data'!H7</f>
        <v>4656.7326768902658</v>
      </c>
      <c r="E7" s="65">
        <f>C7*D7</f>
        <v>0</v>
      </c>
      <c r="F7" s="289"/>
      <c r="G7" s="60">
        <f>'Source Data'!I7</f>
        <v>658.97263654491974</v>
      </c>
      <c r="H7" s="65">
        <f>F7*G7</f>
        <v>0</v>
      </c>
      <c r="I7" s="289"/>
      <c r="J7" s="60">
        <f>'Source Data'!J7</f>
        <v>179.71980996679628</v>
      </c>
      <c r="K7" s="65">
        <f>I7*J7</f>
        <v>0</v>
      </c>
      <c r="L7" s="289"/>
      <c r="M7" s="60">
        <f>'Source Data'!K7</f>
        <v>4492.9952491699069</v>
      </c>
      <c r="N7" s="65">
        <f>L7*M7</f>
        <v>0</v>
      </c>
      <c r="O7" s="289"/>
      <c r="P7" s="60">
        <f>'Source Data'!L7</f>
        <v>1797.1980996679629</v>
      </c>
      <c r="Q7" s="65">
        <f>O7*P7</f>
        <v>0</v>
      </c>
      <c r="R7" s="92">
        <v>0</v>
      </c>
      <c r="S7" s="60"/>
      <c r="T7" s="60"/>
      <c r="U7" s="61">
        <f t="shared" ref="U7:U38" si="1">S7+T7</f>
        <v>0</v>
      </c>
      <c r="V7" s="92">
        <f t="shared" ref="V7:V70" si="2">U7+R7</f>
        <v>0</v>
      </c>
      <c r="W7" s="65">
        <f>ROUND(V7*-0.25%,0)</f>
        <v>0</v>
      </c>
      <c r="X7" s="92">
        <f>SUM(V7:W7)</f>
        <v>0</v>
      </c>
      <c r="Y7" s="60">
        <f>[1]Smothers!$G7</f>
        <v>0</v>
      </c>
      <c r="Z7" s="92">
        <f>ROUND(SUM(X7:Y7),0)</f>
        <v>0</v>
      </c>
      <c r="AA7" s="60"/>
      <c r="AB7" s="60">
        <f>Z7-AA7</f>
        <v>0</v>
      </c>
      <c r="AC7" s="92">
        <f>ROUND(AB7/$AC$88,0)</f>
        <v>0</v>
      </c>
      <c r="AD7" s="96">
        <f t="shared" ref="AD7:AD38" si="3">Z7</f>
        <v>0</v>
      </c>
      <c r="AE7" s="66">
        <f>'Source Data'!N7</f>
        <v>2506</v>
      </c>
      <c r="AF7" s="89">
        <f t="shared" ref="AF7:AF38" si="4">C7*AE7</f>
        <v>0</v>
      </c>
      <c r="AG7" s="270"/>
      <c r="AH7" s="66">
        <f>AG7*AE7</f>
        <v>0</v>
      </c>
      <c r="AI7" s="270"/>
      <c r="AJ7" s="68">
        <f t="shared" ref="AJ7:AJ38" si="5">AE7*AI7*0.5</f>
        <v>0</v>
      </c>
      <c r="AK7" s="67">
        <f t="shared" ref="AK7:AK38" si="6">AH7+AJ7</f>
        <v>0</v>
      </c>
      <c r="AL7" s="89">
        <f>AK7+AF7</f>
        <v>0</v>
      </c>
      <c r="AM7" s="70">
        <f>ROUND(-0.25%*AL7,0)</f>
        <v>0</v>
      </c>
      <c r="AN7" s="89">
        <f>SUM(AL7:AM7)</f>
        <v>0</v>
      </c>
      <c r="AO7" s="60">
        <f>[1]Smothers!$M7</f>
        <v>0</v>
      </c>
      <c r="AP7" s="89">
        <f>ROUND(SUM(AN7:AO7),0)</f>
        <v>0</v>
      </c>
      <c r="AQ7" s="68"/>
      <c r="AR7" s="68">
        <f>AP7-AQ7</f>
        <v>0</v>
      </c>
      <c r="AS7" s="89">
        <f>ROUND(AR7/$AS$88,0)</f>
        <v>0</v>
      </c>
      <c r="AT7" s="69">
        <f t="shared" ref="AT7:AT70" si="7">Z7+AP7</f>
        <v>0</v>
      </c>
      <c r="AU7" s="86">
        <f t="shared" ref="AU7:AU70" si="8">AC7+AS7</f>
        <v>0</v>
      </c>
      <c r="AV7" s="116"/>
      <c r="AW7" s="65"/>
      <c r="AX7" s="65">
        <f t="shared" ref="AX7:AX38" si="9">-AM7</f>
        <v>0</v>
      </c>
      <c r="AY7" s="65">
        <f t="shared" ref="AY7:AY38" si="10">AX7-AW7</f>
        <v>0</v>
      </c>
    </row>
    <row r="8" spans="1:51" ht="16.149999999999999" customHeight="1" x14ac:dyDescent="0.2">
      <c r="A8" s="54">
        <v>2</v>
      </c>
      <c r="B8" s="55" t="s">
        <v>7</v>
      </c>
      <c r="C8" s="271">
        <f>[2]Base!X8</f>
        <v>0</v>
      </c>
      <c r="D8" s="56">
        <f>'Source Data'!H8</f>
        <v>5855.7282403587005</v>
      </c>
      <c r="E8" s="74">
        <f t="shared" ref="E8:E71" si="11">C8*D8</f>
        <v>0</v>
      </c>
      <c r="F8" s="290"/>
      <c r="G8" s="56">
        <f>'Source Data'!I8</f>
        <v>744.36686504426837</v>
      </c>
      <c r="H8" s="74">
        <f t="shared" ref="H8:H71" si="12">F8*G8</f>
        <v>0</v>
      </c>
      <c r="I8" s="290"/>
      <c r="J8" s="56">
        <f>'Source Data'!J8</f>
        <v>203.00914501207316</v>
      </c>
      <c r="K8" s="74">
        <f t="shared" ref="K8:K71" si="13">I8*J8</f>
        <v>0</v>
      </c>
      <c r="L8" s="290"/>
      <c r="M8" s="56">
        <f>'Source Data'!K8</f>
        <v>5075.2286253018301</v>
      </c>
      <c r="N8" s="74">
        <f t="shared" ref="N8:N71" si="14">L8*M8</f>
        <v>0</v>
      </c>
      <c r="O8" s="290"/>
      <c r="P8" s="56">
        <f>'Source Data'!L8</f>
        <v>2030.0914501207317</v>
      </c>
      <c r="Q8" s="74">
        <f t="shared" ref="Q8:Q71" si="15">O8*P8</f>
        <v>0</v>
      </c>
      <c r="R8" s="93">
        <v>0</v>
      </c>
      <c r="S8" s="56"/>
      <c r="T8" s="56"/>
      <c r="U8" s="57">
        <f t="shared" si="1"/>
        <v>0</v>
      </c>
      <c r="V8" s="93">
        <f t="shared" si="2"/>
        <v>0</v>
      </c>
      <c r="W8" s="74">
        <f t="shared" ref="W8:W71" si="16">ROUND(V8*-0.25%,0)</f>
        <v>0</v>
      </c>
      <c r="X8" s="93">
        <f t="shared" ref="X8:X71" si="17">SUM(V8:W8)</f>
        <v>0</v>
      </c>
      <c r="Y8" s="56">
        <f>[1]Smothers!$G8</f>
        <v>0</v>
      </c>
      <c r="Z8" s="93">
        <f t="shared" ref="Z8:Z71" si="18">ROUND(SUM(X8:Y8),0)</f>
        <v>0</v>
      </c>
      <c r="AA8" s="56"/>
      <c r="AB8" s="56">
        <f t="shared" ref="AB8:AB71" si="19">Z8-AA8</f>
        <v>0</v>
      </c>
      <c r="AC8" s="93">
        <f t="shared" ref="AC8:AC71" si="20">ROUND(AB8/$AC$88,0)</f>
        <v>0</v>
      </c>
      <c r="AD8" s="97">
        <f t="shared" si="3"/>
        <v>0</v>
      </c>
      <c r="AE8" s="75">
        <f>'Source Data'!N8</f>
        <v>2883</v>
      </c>
      <c r="AF8" s="90">
        <f t="shared" si="4"/>
        <v>0</v>
      </c>
      <c r="AG8" s="271"/>
      <c r="AH8" s="75">
        <f t="shared" ref="AH8:AH71" si="21">AG8*AE8</f>
        <v>0</v>
      </c>
      <c r="AI8" s="271"/>
      <c r="AJ8" s="77">
        <f t="shared" si="5"/>
        <v>0</v>
      </c>
      <c r="AK8" s="76">
        <f t="shared" si="6"/>
        <v>0</v>
      </c>
      <c r="AL8" s="90">
        <f t="shared" ref="AL8:AL71" si="22">AK8+AF8</f>
        <v>0</v>
      </c>
      <c r="AM8" s="79">
        <f t="shared" ref="AM8:AM71" si="23">ROUND(-0.25%*AL8,0)</f>
        <v>0</v>
      </c>
      <c r="AN8" s="90">
        <f t="shared" ref="AN8:AN71" si="24">SUM(AL8:AM8)</f>
        <v>0</v>
      </c>
      <c r="AO8" s="56">
        <f>[1]Smothers!$M8</f>
        <v>0</v>
      </c>
      <c r="AP8" s="90">
        <f t="shared" ref="AP8:AP71" si="25">ROUND(SUM(AN8:AO8),0)</f>
        <v>0</v>
      </c>
      <c r="AQ8" s="77"/>
      <c r="AR8" s="77">
        <f t="shared" ref="AR8:AR71" si="26">AP8-AQ8</f>
        <v>0</v>
      </c>
      <c r="AS8" s="90">
        <f t="shared" ref="AS8:AS71" si="27">ROUND(AR8/$AS$88,0)</f>
        <v>0</v>
      </c>
      <c r="AT8" s="78">
        <f t="shared" si="7"/>
        <v>0</v>
      </c>
      <c r="AU8" s="87">
        <f t="shared" si="8"/>
        <v>0</v>
      </c>
      <c r="AV8" s="116"/>
      <c r="AW8" s="74"/>
      <c r="AX8" s="74">
        <f t="shared" si="9"/>
        <v>0</v>
      </c>
      <c r="AY8" s="74">
        <f t="shared" si="10"/>
        <v>0</v>
      </c>
    </row>
    <row r="9" spans="1:51" ht="16.149999999999999" customHeight="1" x14ac:dyDescent="0.2">
      <c r="A9" s="54">
        <v>3</v>
      </c>
      <c r="B9" s="55" t="s">
        <v>8</v>
      </c>
      <c r="C9" s="271">
        <f>[2]Base!X9</f>
        <v>0</v>
      </c>
      <c r="D9" s="56">
        <f>'Source Data'!H9</f>
        <v>3742.2866078757875</v>
      </c>
      <c r="E9" s="74">
        <f t="shared" si="11"/>
        <v>0</v>
      </c>
      <c r="F9" s="290"/>
      <c r="G9" s="56">
        <f>'Source Data'!I9</f>
        <v>529.43529443774321</v>
      </c>
      <c r="H9" s="74">
        <f t="shared" si="12"/>
        <v>0</v>
      </c>
      <c r="I9" s="290"/>
      <c r="J9" s="56">
        <f>'Source Data'!J9</f>
        <v>144.39144393756632</v>
      </c>
      <c r="K9" s="74">
        <f t="shared" si="13"/>
        <v>0</v>
      </c>
      <c r="L9" s="290"/>
      <c r="M9" s="56">
        <f>'Source Data'!K9</f>
        <v>3609.7860984391582</v>
      </c>
      <c r="N9" s="74">
        <f t="shared" si="14"/>
        <v>0</v>
      </c>
      <c r="O9" s="290"/>
      <c r="P9" s="56">
        <f>'Source Data'!L9</f>
        <v>1443.9144393756631</v>
      </c>
      <c r="Q9" s="74">
        <f t="shared" si="15"/>
        <v>0</v>
      </c>
      <c r="R9" s="93">
        <v>0</v>
      </c>
      <c r="S9" s="56"/>
      <c r="T9" s="56"/>
      <c r="U9" s="57">
        <f t="shared" si="1"/>
        <v>0</v>
      </c>
      <c r="V9" s="93">
        <f t="shared" si="2"/>
        <v>0</v>
      </c>
      <c r="W9" s="74">
        <f t="shared" si="16"/>
        <v>0</v>
      </c>
      <c r="X9" s="93">
        <f t="shared" si="17"/>
        <v>0</v>
      </c>
      <c r="Y9" s="56">
        <f>[1]Smothers!$G9</f>
        <v>0</v>
      </c>
      <c r="Z9" s="93">
        <f t="shared" si="18"/>
        <v>0</v>
      </c>
      <c r="AA9" s="56"/>
      <c r="AB9" s="56">
        <f t="shared" si="19"/>
        <v>0</v>
      </c>
      <c r="AC9" s="93">
        <f t="shared" si="20"/>
        <v>0</v>
      </c>
      <c r="AD9" s="97">
        <f t="shared" si="3"/>
        <v>0</v>
      </c>
      <c r="AE9" s="75">
        <f>'Source Data'!N9</f>
        <v>6285</v>
      </c>
      <c r="AF9" s="90">
        <f t="shared" si="4"/>
        <v>0</v>
      </c>
      <c r="AG9" s="271"/>
      <c r="AH9" s="75">
        <f t="shared" si="21"/>
        <v>0</v>
      </c>
      <c r="AI9" s="271"/>
      <c r="AJ9" s="77">
        <f t="shared" si="5"/>
        <v>0</v>
      </c>
      <c r="AK9" s="76">
        <f t="shared" si="6"/>
        <v>0</v>
      </c>
      <c r="AL9" s="90">
        <f t="shared" si="22"/>
        <v>0</v>
      </c>
      <c r="AM9" s="79">
        <f t="shared" si="23"/>
        <v>0</v>
      </c>
      <c r="AN9" s="90">
        <f t="shared" si="24"/>
        <v>0</v>
      </c>
      <c r="AO9" s="56">
        <f>[1]Smothers!$M9</f>
        <v>0</v>
      </c>
      <c r="AP9" s="90">
        <f t="shared" si="25"/>
        <v>0</v>
      </c>
      <c r="AQ9" s="77"/>
      <c r="AR9" s="77">
        <f t="shared" si="26"/>
        <v>0</v>
      </c>
      <c r="AS9" s="90">
        <f t="shared" si="27"/>
        <v>0</v>
      </c>
      <c r="AT9" s="78">
        <f t="shared" si="7"/>
        <v>0</v>
      </c>
      <c r="AU9" s="87">
        <f t="shared" si="8"/>
        <v>0</v>
      </c>
      <c r="AV9" s="116"/>
      <c r="AW9" s="74"/>
      <c r="AX9" s="74">
        <f t="shared" si="9"/>
        <v>0</v>
      </c>
      <c r="AY9" s="74">
        <f t="shared" si="10"/>
        <v>0</v>
      </c>
    </row>
    <row r="10" spans="1:51" ht="16.149999999999999" customHeight="1" x14ac:dyDescent="0.2">
      <c r="A10" s="54">
        <v>4</v>
      </c>
      <c r="B10" s="55" t="s">
        <v>9</v>
      </c>
      <c r="C10" s="271">
        <f>[2]Base!X10</f>
        <v>0</v>
      </c>
      <c r="D10" s="56">
        <f>'Source Data'!H10</f>
        <v>5202.4303933253823</v>
      </c>
      <c r="E10" s="74">
        <f t="shared" si="11"/>
        <v>0</v>
      </c>
      <c r="F10" s="290"/>
      <c r="G10" s="56">
        <f>'Source Data'!I10</f>
        <v>687.66452541183287</v>
      </c>
      <c r="H10" s="74">
        <f t="shared" si="12"/>
        <v>0</v>
      </c>
      <c r="I10" s="290"/>
      <c r="J10" s="56">
        <f>'Source Data'!J10</f>
        <v>187.54487056686349</v>
      </c>
      <c r="K10" s="74">
        <f t="shared" si="13"/>
        <v>0</v>
      </c>
      <c r="L10" s="290"/>
      <c r="M10" s="56">
        <f>'Source Data'!K10</f>
        <v>4688.6217641715884</v>
      </c>
      <c r="N10" s="74">
        <f t="shared" si="14"/>
        <v>0</v>
      </c>
      <c r="O10" s="290"/>
      <c r="P10" s="56">
        <f>'Source Data'!L10</f>
        <v>1875.4487056686353</v>
      </c>
      <c r="Q10" s="74">
        <f t="shared" si="15"/>
        <v>0</v>
      </c>
      <c r="R10" s="93">
        <v>0</v>
      </c>
      <c r="S10" s="56"/>
      <c r="T10" s="56"/>
      <c r="U10" s="57">
        <f t="shared" si="1"/>
        <v>0</v>
      </c>
      <c r="V10" s="93">
        <f t="shared" si="2"/>
        <v>0</v>
      </c>
      <c r="W10" s="74">
        <f t="shared" si="16"/>
        <v>0</v>
      </c>
      <c r="X10" s="93">
        <f t="shared" si="17"/>
        <v>0</v>
      </c>
      <c r="Y10" s="56">
        <f>[1]Smothers!$G10</f>
        <v>0</v>
      </c>
      <c r="Z10" s="93">
        <f t="shared" si="18"/>
        <v>0</v>
      </c>
      <c r="AA10" s="56"/>
      <c r="AB10" s="56">
        <f t="shared" si="19"/>
        <v>0</v>
      </c>
      <c r="AC10" s="93">
        <f t="shared" si="20"/>
        <v>0</v>
      </c>
      <c r="AD10" s="97">
        <f t="shared" si="3"/>
        <v>0</v>
      </c>
      <c r="AE10" s="75">
        <f>'Source Data'!N10</f>
        <v>3620</v>
      </c>
      <c r="AF10" s="90">
        <f t="shared" si="4"/>
        <v>0</v>
      </c>
      <c r="AG10" s="271"/>
      <c r="AH10" s="75">
        <f t="shared" si="21"/>
        <v>0</v>
      </c>
      <c r="AI10" s="271"/>
      <c r="AJ10" s="77">
        <f t="shared" si="5"/>
        <v>0</v>
      </c>
      <c r="AK10" s="76">
        <f t="shared" si="6"/>
        <v>0</v>
      </c>
      <c r="AL10" s="90">
        <f t="shared" si="22"/>
        <v>0</v>
      </c>
      <c r="AM10" s="79">
        <f t="shared" si="23"/>
        <v>0</v>
      </c>
      <c r="AN10" s="90">
        <f t="shared" si="24"/>
        <v>0</v>
      </c>
      <c r="AO10" s="56">
        <f>[1]Smothers!$M10</f>
        <v>0</v>
      </c>
      <c r="AP10" s="90">
        <f t="shared" si="25"/>
        <v>0</v>
      </c>
      <c r="AQ10" s="77"/>
      <c r="AR10" s="77">
        <f t="shared" si="26"/>
        <v>0</v>
      </c>
      <c r="AS10" s="90">
        <f t="shared" si="27"/>
        <v>0</v>
      </c>
      <c r="AT10" s="78">
        <f t="shared" si="7"/>
        <v>0</v>
      </c>
      <c r="AU10" s="87">
        <f t="shared" si="8"/>
        <v>0</v>
      </c>
      <c r="AV10" s="116"/>
      <c r="AW10" s="74"/>
      <c r="AX10" s="74">
        <f t="shared" si="9"/>
        <v>0</v>
      </c>
      <c r="AY10" s="74">
        <f t="shared" si="10"/>
        <v>0</v>
      </c>
    </row>
    <row r="11" spans="1:51" ht="16.149999999999999" customHeight="1" x14ac:dyDescent="0.2">
      <c r="A11" s="49">
        <v>5</v>
      </c>
      <c r="B11" s="50" t="s">
        <v>10</v>
      </c>
      <c r="C11" s="272">
        <f>[2]Base!X11</f>
        <v>0</v>
      </c>
      <c r="D11" s="51">
        <f>'Source Data'!H11</f>
        <v>4616.1188110316743</v>
      </c>
      <c r="E11" s="80">
        <f t="shared" si="11"/>
        <v>0</v>
      </c>
      <c r="F11" s="291"/>
      <c r="G11" s="51">
        <f>'Source Data'!I11</f>
        <v>699.44299073701018</v>
      </c>
      <c r="H11" s="80">
        <f t="shared" si="12"/>
        <v>0</v>
      </c>
      <c r="I11" s="291"/>
      <c r="J11" s="51">
        <f>'Source Data'!J11</f>
        <v>190.75717929191185</v>
      </c>
      <c r="K11" s="80">
        <f t="shared" si="13"/>
        <v>0</v>
      </c>
      <c r="L11" s="291"/>
      <c r="M11" s="51">
        <f>'Source Data'!K11</f>
        <v>4768.9294822977972</v>
      </c>
      <c r="N11" s="80">
        <f t="shared" si="14"/>
        <v>0</v>
      </c>
      <c r="O11" s="291"/>
      <c r="P11" s="51">
        <f>'Source Data'!L11</f>
        <v>1907.5717929191187</v>
      </c>
      <c r="Q11" s="80">
        <f t="shared" si="15"/>
        <v>0</v>
      </c>
      <c r="R11" s="94">
        <v>0</v>
      </c>
      <c r="S11" s="51"/>
      <c r="T11" s="51"/>
      <c r="U11" s="52">
        <f t="shared" si="1"/>
        <v>0</v>
      </c>
      <c r="V11" s="94">
        <f t="shared" si="2"/>
        <v>0</v>
      </c>
      <c r="W11" s="80">
        <f t="shared" si="16"/>
        <v>0</v>
      </c>
      <c r="X11" s="94">
        <f t="shared" si="17"/>
        <v>0</v>
      </c>
      <c r="Y11" s="51">
        <f>[1]Smothers!$G11</f>
        <v>0</v>
      </c>
      <c r="Z11" s="94">
        <f t="shared" si="18"/>
        <v>0</v>
      </c>
      <c r="AA11" s="53"/>
      <c r="AB11" s="51">
        <f t="shared" si="19"/>
        <v>0</v>
      </c>
      <c r="AC11" s="95">
        <f t="shared" si="20"/>
        <v>0</v>
      </c>
      <c r="AD11" s="95">
        <f t="shared" si="3"/>
        <v>0</v>
      </c>
      <c r="AE11" s="71">
        <f>'Source Data'!N11</f>
        <v>2115</v>
      </c>
      <c r="AF11" s="91">
        <f t="shared" si="4"/>
        <v>0</v>
      </c>
      <c r="AG11" s="272"/>
      <c r="AH11" s="71">
        <f t="shared" si="21"/>
        <v>0</v>
      </c>
      <c r="AI11" s="272"/>
      <c r="AJ11" s="72">
        <f t="shared" si="5"/>
        <v>0</v>
      </c>
      <c r="AK11" s="73">
        <f t="shared" si="6"/>
        <v>0</v>
      </c>
      <c r="AL11" s="91">
        <f t="shared" si="22"/>
        <v>0</v>
      </c>
      <c r="AM11" s="82">
        <f t="shared" si="23"/>
        <v>0</v>
      </c>
      <c r="AN11" s="91">
        <f t="shared" si="24"/>
        <v>0</v>
      </c>
      <c r="AO11" s="51">
        <f>[1]Smothers!$M11</f>
        <v>0</v>
      </c>
      <c r="AP11" s="91">
        <f t="shared" si="25"/>
        <v>0</v>
      </c>
      <c r="AQ11" s="72"/>
      <c r="AR11" s="72">
        <f t="shared" si="26"/>
        <v>0</v>
      </c>
      <c r="AS11" s="91">
        <f t="shared" si="27"/>
        <v>0</v>
      </c>
      <c r="AT11" s="81">
        <f t="shared" si="7"/>
        <v>0</v>
      </c>
      <c r="AU11" s="88">
        <f t="shared" si="8"/>
        <v>0</v>
      </c>
      <c r="AV11" s="116"/>
      <c r="AW11" s="80"/>
      <c r="AX11" s="80">
        <f t="shared" si="9"/>
        <v>0</v>
      </c>
      <c r="AY11" s="80">
        <f t="shared" si="10"/>
        <v>0</v>
      </c>
    </row>
    <row r="12" spans="1:51" ht="16.149999999999999" customHeight="1" x14ac:dyDescent="0.2">
      <c r="A12" s="58">
        <v>6</v>
      </c>
      <c r="B12" s="59" t="s">
        <v>11</v>
      </c>
      <c r="C12" s="270">
        <f>[2]Base!X12</f>
        <v>0</v>
      </c>
      <c r="D12" s="60">
        <f>'Source Data'!H12</f>
        <v>4932.8589889938785</v>
      </c>
      <c r="E12" s="65">
        <f t="shared" si="11"/>
        <v>0</v>
      </c>
      <c r="F12" s="289"/>
      <c r="G12" s="60">
        <f>'Source Data'!I12</f>
        <v>671.54041297688354</v>
      </c>
      <c r="H12" s="65">
        <f t="shared" si="12"/>
        <v>0</v>
      </c>
      <c r="I12" s="289"/>
      <c r="J12" s="60">
        <f>'Source Data'!J12</f>
        <v>183.14738535733184</v>
      </c>
      <c r="K12" s="65">
        <f t="shared" si="13"/>
        <v>0</v>
      </c>
      <c r="L12" s="289"/>
      <c r="M12" s="60">
        <f>'Source Data'!K12</f>
        <v>4578.6846339332969</v>
      </c>
      <c r="N12" s="65">
        <f t="shared" si="14"/>
        <v>0</v>
      </c>
      <c r="O12" s="289"/>
      <c r="P12" s="60">
        <f>'Source Data'!L12</f>
        <v>1831.4738535733186</v>
      </c>
      <c r="Q12" s="65">
        <f t="shared" si="15"/>
        <v>0</v>
      </c>
      <c r="R12" s="92">
        <v>0</v>
      </c>
      <c r="S12" s="60"/>
      <c r="T12" s="60"/>
      <c r="U12" s="61">
        <f t="shared" si="1"/>
        <v>0</v>
      </c>
      <c r="V12" s="92">
        <f t="shared" si="2"/>
        <v>0</v>
      </c>
      <c r="W12" s="65">
        <f t="shared" si="16"/>
        <v>0</v>
      </c>
      <c r="X12" s="92">
        <f t="shared" si="17"/>
        <v>0</v>
      </c>
      <c r="Y12" s="60">
        <f>[1]Smothers!$G12</f>
        <v>0</v>
      </c>
      <c r="Z12" s="92">
        <f t="shared" si="18"/>
        <v>0</v>
      </c>
      <c r="AA12" s="60"/>
      <c r="AB12" s="60">
        <f t="shared" si="19"/>
        <v>0</v>
      </c>
      <c r="AC12" s="92">
        <f t="shared" si="20"/>
        <v>0</v>
      </c>
      <c r="AD12" s="96">
        <f t="shared" si="3"/>
        <v>0</v>
      </c>
      <c r="AE12" s="66">
        <f>'Source Data'!N12</f>
        <v>4073</v>
      </c>
      <c r="AF12" s="89">
        <f t="shared" si="4"/>
        <v>0</v>
      </c>
      <c r="AG12" s="270"/>
      <c r="AH12" s="66">
        <f t="shared" si="21"/>
        <v>0</v>
      </c>
      <c r="AI12" s="270"/>
      <c r="AJ12" s="68">
        <f t="shared" si="5"/>
        <v>0</v>
      </c>
      <c r="AK12" s="67">
        <f t="shared" si="6"/>
        <v>0</v>
      </c>
      <c r="AL12" s="89">
        <f t="shared" si="22"/>
        <v>0</v>
      </c>
      <c r="AM12" s="70">
        <f t="shared" si="23"/>
        <v>0</v>
      </c>
      <c r="AN12" s="89">
        <f t="shared" si="24"/>
        <v>0</v>
      </c>
      <c r="AO12" s="60">
        <f>[1]Smothers!$M12</f>
        <v>0</v>
      </c>
      <c r="AP12" s="89">
        <f t="shared" si="25"/>
        <v>0</v>
      </c>
      <c r="AQ12" s="68"/>
      <c r="AR12" s="68">
        <f t="shared" si="26"/>
        <v>0</v>
      </c>
      <c r="AS12" s="89">
        <f t="shared" si="27"/>
        <v>0</v>
      </c>
      <c r="AT12" s="69">
        <f t="shared" si="7"/>
        <v>0</v>
      </c>
      <c r="AU12" s="86">
        <f t="shared" si="8"/>
        <v>0</v>
      </c>
      <c r="AV12" s="116"/>
      <c r="AW12" s="65"/>
      <c r="AX12" s="65">
        <f t="shared" si="9"/>
        <v>0</v>
      </c>
      <c r="AY12" s="65">
        <f t="shared" si="10"/>
        <v>0</v>
      </c>
    </row>
    <row r="13" spans="1:51" ht="16.149999999999999" customHeight="1" x14ac:dyDescent="0.2">
      <c r="A13" s="54">
        <v>7</v>
      </c>
      <c r="B13" s="55" t="s">
        <v>12</v>
      </c>
      <c r="C13" s="271">
        <f>[2]Base!X13</f>
        <v>0</v>
      </c>
      <c r="D13" s="56">
        <f>'Source Data'!H13</f>
        <v>3079.9485560845051</v>
      </c>
      <c r="E13" s="74">
        <f t="shared" si="11"/>
        <v>0</v>
      </c>
      <c r="F13" s="290"/>
      <c r="G13" s="56">
        <f>'Source Data'!I13</f>
        <v>422.20328372683736</v>
      </c>
      <c r="H13" s="74">
        <f t="shared" si="12"/>
        <v>0</v>
      </c>
      <c r="I13" s="290"/>
      <c r="J13" s="56">
        <f>'Source Data'!J13</f>
        <v>115.14635010731928</v>
      </c>
      <c r="K13" s="74">
        <f t="shared" si="13"/>
        <v>0</v>
      </c>
      <c r="L13" s="290"/>
      <c r="M13" s="56">
        <f>'Source Data'!K13</f>
        <v>2878.6587526829821</v>
      </c>
      <c r="N13" s="74">
        <f t="shared" si="14"/>
        <v>0</v>
      </c>
      <c r="O13" s="290"/>
      <c r="P13" s="56">
        <f>'Source Data'!L13</f>
        <v>1151.4635010731927</v>
      </c>
      <c r="Q13" s="74">
        <f t="shared" si="15"/>
        <v>0</v>
      </c>
      <c r="R13" s="93">
        <v>0</v>
      </c>
      <c r="S13" s="56"/>
      <c r="T13" s="56"/>
      <c r="U13" s="57">
        <f t="shared" si="1"/>
        <v>0</v>
      </c>
      <c r="V13" s="93">
        <f t="shared" si="2"/>
        <v>0</v>
      </c>
      <c r="W13" s="74">
        <f t="shared" si="16"/>
        <v>0</v>
      </c>
      <c r="X13" s="93">
        <f t="shared" si="17"/>
        <v>0</v>
      </c>
      <c r="Y13" s="56">
        <f>[1]Smothers!$G13</f>
        <v>0</v>
      </c>
      <c r="Z13" s="93">
        <f t="shared" si="18"/>
        <v>0</v>
      </c>
      <c r="AA13" s="56"/>
      <c r="AB13" s="56">
        <f t="shared" si="19"/>
        <v>0</v>
      </c>
      <c r="AC13" s="93">
        <f t="shared" si="20"/>
        <v>0</v>
      </c>
      <c r="AD13" s="97">
        <f t="shared" si="3"/>
        <v>0</v>
      </c>
      <c r="AE13" s="75">
        <f>'Source Data'!N13</f>
        <v>11839</v>
      </c>
      <c r="AF13" s="90">
        <f t="shared" si="4"/>
        <v>0</v>
      </c>
      <c r="AG13" s="271"/>
      <c r="AH13" s="75">
        <f t="shared" si="21"/>
        <v>0</v>
      </c>
      <c r="AI13" s="271"/>
      <c r="AJ13" s="77">
        <f t="shared" si="5"/>
        <v>0</v>
      </c>
      <c r="AK13" s="76">
        <f t="shared" si="6"/>
        <v>0</v>
      </c>
      <c r="AL13" s="90">
        <f t="shared" si="22"/>
        <v>0</v>
      </c>
      <c r="AM13" s="79">
        <f t="shared" si="23"/>
        <v>0</v>
      </c>
      <c r="AN13" s="90">
        <f t="shared" si="24"/>
        <v>0</v>
      </c>
      <c r="AO13" s="56">
        <f>[1]Smothers!$M13</f>
        <v>0</v>
      </c>
      <c r="AP13" s="90">
        <f t="shared" si="25"/>
        <v>0</v>
      </c>
      <c r="AQ13" s="77"/>
      <c r="AR13" s="77">
        <f t="shared" si="26"/>
        <v>0</v>
      </c>
      <c r="AS13" s="90">
        <f t="shared" si="27"/>
        <v>0</v>
      </c>
      <c r="AT13" s="78">
        <f t="shared" si="7"/>
        <v>0</v>
      </c>
      <c r="AU13" s="87">
        <f t="shared" si="8"/>
        <v>0</v>
      </c>
      <c r="AV13" s="116"/>
      <c r="AW13" s="74"/>
      <c r="AX13" s="74">
        <f t="shared" si="9"/>
        <v>0</v>
      </c>
      <c r="AY13" s="74">
        <f t="shared" si="10"/>
        <v>0</v>
      </c>
    </row>
    <row r="14" spans="1:51" ht="16.149999999999999" customHeight="1" x14ac:dyDescent="0.2">
      <c r="A14" s="54">
        <v>8</v>
      </c>
      <c r="B14" s="55" t="s">
        <v>13</v>
      </c>
      <c r="C14" s="271">
        <f>[2]Base!X14</f>
        <v>0</v>
      </c>
      <c r="D14" s="56">
        <f>'Source Data'!H14</f>
        <v>4738.9956586322805</v>
      </c>
      <c r="E14" s="74">
        <f t="shared" si="11"/>
        <v>0</v>
      </c>
      <c r="F14" s="290"/>
      <c r="G14" s="56">
        <f>'Source Data'!I14</f>
        <v>631.46888950213452</v>
      </c>
      <c r="H14" s="74">
        <f t="shared" si="12"/>
        <v>0</v>
      </c>
      <c r="I14" s="290"/>
      <c r="J14" s="56">
        <f>'Source Data'!J14</f>
        <v>172.21878804603671</v>
      </c>
      <c r="K14" s="74">
        <f t="shared" si="13"/>
        <v>0</v>
      </c>
      <c r="L14" s="290"/>
      <c r="M14" s="56">
        <f>'Source Data'!K14</f>
        <v>4305.4697011509179</v>
      </c>
      <c r="N14" s="74">
        <f t="shared" si="14"/>
        <v>0</v>
      </c>
      <c r="O14" s="290"/>
      <c r="P14" s="56">
        <f>'Source Data'!L14</f>
        <v>1722.1878804603671</v>
      </c>
      <c r="Q14" s="74">
        <f t="shared" si="15"/>
        <v>0</v>
      </c>
      <c r="R14" s="93">
        <v>0</v>
      </c>
      <c r="S14" s="56"/>
      <c r="T14" s="56"/>
      <c r="U14" s="57">
        <f t="shared" si="1"/>
        <v>0</v>
      </c>
      <c r="V14" s="93">
        <f t="shared" si="2"/>
        <v>0</v>
      </c>
      <c r="W14" s="74">
        <f t="shared" si="16"/>
        <v>0</v>
      </c>
      <c r="X14" s="93">
        <f t="shared" si="17"/>
        <v>0</v>
      </c>
      <c r="Y14" s="56">
        <f>[1]Smothers!$G14</f>
        <v>0</v>
      </c>
      <c r="Z14" s="93">
        <f t="shared" si="18"/>
        <v>0</v>
      </c>
      <c r="AA14" s="56"/>
      <c r="AB14" s="56">
        <f t="shared" si="19"/>
        <v>0</v>
      </c>
      <c r="AC14" s="93">
        <f t="shared" si="20"/>
        <v>0</v>
      </c>
      <c r="AD14" s="97">
        <f t="shared" si="3"/>
        <v>0</v>
      </c>
      <c r="AE14" s="75">
        <f>'Source Data'!N14</f>
        <v>4588</v>
      </c>
      <c r="AF14" s="90">
        <f t="shared" si="4"/>
        <v>0</v>
      </c>
      <c r="AG14" s="271"/>
      <c r="AH14" s="75">
        <f t="shared" si="21"/>
        <v>0</v>
      </c>
      <c r="AI14" s="271"/>
      <c r="AJ14" s="77">
        <f t="shared" si="5"/>
        <v>0</v>
      </c>
      <c r="AK14" s="76">
        <f t="shared" si="6"/>
        <v>0</v>
      </c>
      <c r="AL14" s="90">
        <f t="shared" si="22"/>
        <v>0</v>
      </c>
      <c r="AM14" s="79">
        <f t="shared" si="23"/>
        <v>0</v>
      </c>
      <c r="AN14" s="90">
        <f t="shared" si="24"/>
        <v>0</v>
      </c>
      <c r="AO14" s="56">
        <f>[1]Smothers!$M14</f>
        <v>0</v>
      </c>
      <c r="AP14" s="90">
        <f t="shared" si="25"/>
        <v>0</v>
      </c>
      <c r="AQ14" s="77"/>
      <c r="AR14" s="77">
        <f t="shared" si="26"/>
        <v>0</v>
      </c>
      <c r="AS14" s="90">
        <f t="shared" si="27"/>
        <v>0</v>
      </c>
      <c r="AT14" s="78">
        <f t="shared" si="7"/>
        <v>0</v>
      </c>
      <c r="AU14" s="87">
        <f t="shared" si="8"/>
        <v>0</v>
      </c>
      <c r="AV14" s="116"/>
      <c r="AW14" s="74"/>
      <c r="AX14" s="74">
        <f t="shared" si="9"/>
        <v>0</v>
      </c>
      <c r="AY14" s="74">
        <f t="shared" si="10"/>
        <v>0</v>
      </c>
    </row>
    <row r="15" spans="1:51" ht="16.149999999999999" customHeight="1" x14ac:dyDescent="0.2">
      <c r="A15" s="54">
        <v>9</v>
      </c>
      <c r="B15" s="55" t="s">
        <v>14</v>
      </c>
      <c r="C15" s="271">
        <f>[2]Base!X15</f>
        <v>0</v>
      </c>
      <c r="D15" s="56">
        <f>'Source Data'!H15</f>
        <v>4548.7366413720365</v>
      </c>
      <c r="E15" s="74">
        <f t="shared" si="11"/>
        <v>0</v>
      </c>
      <c r="F15" s="290"/>
      <c r="G15" s="56">
        <f>'Source Data'!I15</f>
        <v>606.55190779573797</v>
      </c>
      <c r="H15" s="74">
        <f t="shared" si="12"/>
        <v>0</v>
      </c>
      <c r="I15" s="290"/>
      <c r="J15" s="56">
        <f>'Source Data'!J15</f>
        <v>165.42324758065581</v>
      </c>
      <c r="K15" s="74">
        <f t="shared" si="13"/>
        <v>0</v>
      </c>
      <c r="L15" s="290"/>
      <c r="M15" s="56">
        <f>'Source Data'!K15</f>
        <v>4135.5811895163952</v>
      </c>
      <c r="N15" s="74">
        <f t="shared" si="14"/>
        <v>0</v>
      </c>
      <c r="O15" s="290"/>
      <c r="P15" s="56">
        <f>'Source Data'!L15</f>
        <v>1654.2324758065579</v>
      </c>
      <c r="Q15" s="74">
        <f t="shared" si="15"/>
        <v>0</v>
      </c>
      <c r="R15" s="93">
        <v>0</v>
      </c>
      <c r="S15" s="56"/>
      <c r="T15" s="56"/>
      <c r="U15" s="57">
        <f t="shared" si="1"/>
        <v>0</v>
      </c>
      <c r="V15" s="93">
        <f t="shared" si="2"/>
        <v>0</v>
      </c>
      <c r="W15" s="74">
        <f t="shared" si="16"/>
        <v>0</v>
      </c>
      <c r="X15" s="93">
        <f t="shared" si="17"/>
        <v>0</v>
      </c>
      <c r="Y15" s="56">
        <f>[1]Smothers!$G15</f>
        <v>0</v>
      </c>
      <c r="Z15" s="93">
        <f t="shared" si="18"/>
        <v>0</v>
      </c>
      <c r="AA15" s="56"/>
      <c r="AB15" s="56">
        <f t="shared" si="19"/>
        <v>0</v>
      </c>
      <c r="AC15" s="93">
        <f t="shared" si="20"/>
        <v>0</v>
      </c>
      <c r="AD15" s="97">
        <f t="shared" si="3"/>
        <v>0</v>
      </c>
      <c r="AE15" s="75">
        <f>'Source Data'!N15</f>
        <v>5094</v>
      </c>
      <c r="AF15" s="90">
        <f t="shared" si="4"/>
        <v>0</v>
      </c>
      <c r="AG15" s="271"/>
      <c r="AH15" s="75">
        <f t="shared" si="21"/>
        <v>0</v>
      </c>
      <c r="AI15" s="271"/>
      <c r="AJ15" s="77">
        <f t="shared" si="5"/>
        <v>0</v>
      </c>
      <c r="AK15" s="76">
        <f t="shared" si="6"/>
        <v>0</v>
      </c>
      <c r="AL15" s="90">
        <f t="shared" si="22"/>
        <v>0</v>
      </c>
      <c r="AM15" s="79">
        <f t="shared" si="23"/>
        <v>0</v>
      </c>
      <c r="AN15" s="90">
        <f t="shared" si="24"/>
        <v>0</v>
      </c>
      <c r="AO15" s="56">
        <f>[1]Smothers!$M15</f>
        <v>0</v>
      </c>
      <c r="AP15" s="90">
        <f t="shared" si="25"/>
        <v>0</v>
      </c>
      <c r="AQ15" s="77"/>
      <c r="AR15" s="77">
        <f t="shared" si="26"/>
        <v>0</v>
      </c>
      <c r="AS15" s="90">
        <f t="shared" si="27"/>
        <v>0</v>
      </c>
      <c r="AT15" s="78">
        <f t="shared" si="7"/>
        <v>0</v>
      </c>
      <c r="AU15" s="87">
        <f t="shared" si="8"/>
        <v>0</v>
      </c>
      <c r="AV15" s="116"/>
      <c r="AW15" s="74"/>
      <c r="AX15" s="74">
        <f t="shared" si="9"/>
        <v>0</v>
      </c>
      <c r="AY15" s="74">
        <f t="shared" si="10"/>
        <v>0</v>
      </c>
    </row>
    <row r="16" spans="1:51" ht="16.149999999999999" customHeight="1" x14ac:dyDescent="0.2">
      <c r="A16" s="49">
        <v>10</v>
      </c>
      <c r="B16" s="50" t="s">
        <v>15</v>
      </c>
      <c r="C16" s="272">
        <f>[2]Base!X16</f>
        <v>0</v>
      </c>
      <c r="D16" s="51">
        <f>'Source Data'!H16</f>
        <v>3450.3968616043203</v>
      </c>
      <c r="E16" s="80">
        <f t="shared" si="11"/>
        <v>0</v>
      </c>
      <c r="F16" s="291"/>
      <c r="G16" s="51">
        <f>'Source Data'!I16</f>
        <v>486.95555408614769</v>
      </c>
      <c r="H16" s="80">
        <f t="shared" si="12"/>
        <v>0</v>
      </c>
      <c r="I16" s="291"/>
      <c r="J16" s="51">
        <f>'Source Data'!J16</f>
        <v>132.806060205313</v>
      </c>
      <c r="K16" s="80">
        <f t="shared" si="13"/>
        <v>0</v>
      </c>
      <c r="L16" s="291"/>
      <c r="M16" s="51">
        <f>'Source Data'!K16</f>
        <v>3320.1515051328256</v>
      </c>
      <c r="N16" s="80">
        <f t="shared" si="14"/>
        <v>0</v>
      </c>
      <c r="O16" s="291"/>
      <c r="P16" s="51">
        <f>'Source Data'!L16</f>
        <v>1328.06060205313</v>
      </c>
      <c r="Q16" s="80">
        <f t="shared" si="15"/>
        <v>0</v>
      </c>
      <c r="R16" s="94">
        <v>0</v>
      </c>
      <c r="S16" s="51"/>
      <c r="T16" s="51"/>
      <c r="U16" s="52">
        <f t="shared" si="1"/>
        <v>0</v>
      </c>
      <c r="V16" s="94">
        <f t="shared" si="2"/>
        <v>0</v>
      </c>
      <c r="W16" s="80">
        <f t="shared" si="16"/>
        <v>0</v>
      </c>
      <c r="X16" s="94">
        <f t="shared" si="17"/>
        <v>0</v>
      </c>
      <c r="Y16" s="51">
        <f>[1]Smothers!$G16</f>
        <v>0</v>
      </c>
      <c r="Z16" s="94">
        <f t="shared" si="18"/>
        <v>0</v>
      </c>
      <c r="AA16" s="53"/>
      <c r="AB16" s="51">
        <f t="shared" si="19"/>
        <v>0</v>
      </c>
      <c r="AC16" s="95">
        <f t="shared" si="20"/>
        <v>0</v>
      </c>
      <c r="AD16" s="95">
        <f t="shared" si="3"/>
        <v>0</v>
      </c>
      <c r="AE16" s="71">
        <f>'Source Data'!N16</f>
        <v>7747</v>
      </c>
      <c r="AF16" s="91">
        <f t="shared" si="4"/>
        <v>0</v>
      </c>
      <c r="AG16" s="272"/>
      <c r="AH16" s="71">
        <f t="shared" si="21"/>
        <v>0</v>
      </c>
      <c r="AI16" s="272"/>
      <c r="AJ16" s="72">
        <f t="shared" si="5"/>
        <v>0</v>
      </c>
      <c r="AK16" s="73">
        <f t="shared" si="6"/>
        <v>0</v>
      </c>
      <c r="AL16" s="91">
        <f t="shared" si="22"/>
        <v>0</v>
      </c>
      <c r="AM16" s="82">
        <f t="shared" si="23"/>
        <v>0</v>
      </c>
      <c r="AN16" s="91">
        <f t="shared" si="24"/>
        <v>0</v>
      </c>
      <c r="AO16" s="51">
        <f>[1]Smothers!$M16</f>
        <v>0</v>
      </c>
      <c r="AP16" s="91">
        <f t="shared" si="25"/>
        <v>0</v>
      </c>
      <c r="AQ16" s="72"/>
      <c r="AR16" s="72">
        <f t="shared" si="26"/>
        <v>0</v>
      </c>
      <c r="AS16" s="91">
        <f t="shared" si="27"/>
        <v>0</v>
      </c>
      <c r="AT16" s="81">
        <f t="shared" si="7"/>
        <v>0</v>
      </c>
      <c r="AU16" s="88">
        <f t="shared" si="8"/>
        <v>0</v>
      </c>
      <c r="AV16" s="116"/>
      <c r="AW16" s="80"/>
      <c r="AX16" s="80">
        <f t="shared" si="9"/>
        <v>0</v>
      </c>
      <c r="AY16" s="80">
        <f t="shared" si="10"/>
        <v>0</v>
      </c>
    </row>
    <row r="17" spans="1:51" ht="16.149999999999999" customHeight="1" x14ac:dyDescent="0.2">
      <c r="A17" s="58">
        <v>11</v>
      </c>
      <c r="B17" s="59" t="s">
        <v>16</v>
      </c>
      <c r="C17" s="270">
        <f>[2]Base!X17</f>
        <v>0</v>
      </c>
      <c r="D17" s="60">
        <f>'Source Data'!H17</f>
        <v>5710.1347819377015</v>
      </c>
      <c r="E17" s="65">
        <f t="shared" si="11"/>
        <v>0</v>
      </c>
      <c r="F17" s="289"/>
      <c r="G17" s="60">
        <f>'Source Data'!I17</f>
        <v>720.86562862338462</v>
      </c>
      <c r="H17" s="65">
        <f t="shared" si="12"/>
        <v>0</v>
      </c>
      <c r="I17" s="289"/>
      <c r="J17" s="60">
        <f>'Source Data'!J17</f>
        <v>196.59971689728673</v>
      </c>
      <c r="K17" s="65">
        <f t="shared" si="13"/>
        <v>0</v>
      </c>
      <c r="L17" s="289"/>
      <c r="M17" s="60">
        <f>'Source Data'!K17</f>
        <v>4914.9929224321686</v>
      </c>
      <c r="N17" s="65">
        <f t="shared" si="14"/>
        <v>0</v>
      </c>
      <c r="O17" s="289"/>
      <c r="P17" s="60">
        <f>'Source Data'!L17</f>
        <v>1965.9971689728673</v>
      </c>
      <c r="Q17" s="65">
        <f t="shared" si="15"/>
        <v>0</v>
      </c>
      <c r="R17" s="92">
        <v>0</v>
      </c>
      <c r="S17" s="60"/>
      <c r="T17" s="60"/>
      <c r="U17" s="61">
        <f t="shared" si="1"/>
        <v>0</v>
      </c>
      <c r="V17" s="92">
        <f t="shared" si="2"/>
        <v>0</v>
      </c>
      <c r="W17" s="65">
        <f t="shared" si="16"/>
        <v>0</v>
      </c>
      <c r="X17" s="92">
        <f t="shared" si="17"/>
        <v>0</v>
      </c>
      <c r="Y17" s="60">
        <f>[1]Smothers!$G17</f>
        <v>0</v>
      </c>
      <c r="Z17" s="92">
        <f t="shared" si="18"/>
        <v>0</v>
      </c>
      <c r="AA17" s="60"/>
      <c r="AB17" s="60">
        <f t="shared" si="19"/>
        <v>0</v>
      </c>
      <c r="AC17" s="92">
        <f t="shared" si="20"/>
        <v>0</v>
      </c>
      <c r="AD17" s="96">
        <f t="shared" si="3"/>
        <v>0</v>
      </c>
      <c r="AE17" s="66">
        <f>'Source Data'!N17</f>
        <v>3310</v>
      </c>
      <c r="AF17" s="89">
        <f t="shared" si="4"/>
        <v>0</v>
      </c>
      <c r="AG17" s="270"/>
      <c r="AH17" s="66">
        <f t="shared" si="21"/>
        <v>0</v>
      </c>
      <c r="AI17" s="270"/>
      <c r="AJ17" s="68">
        <f t="shared" si="5"/>
        <v>0</v>
      </c>
      <c r="AK17" s="67">
        <f t="shared" si="6"/>
        <v>0</v>
      </c>
      <c r="AL17" s="89">
        <f t="shared" si="22"/>
        <v>0</v>
      </c>
      <c r="AM17" s="70">
        <f t="shared" si="23"/>
        <v>0</v>
      </c>
      <c r="AN17" s="89">
        <f t="shared" si="24"/>
        <v>0</v>
      </c>
      <c r="AO17" s="60">
        <f>[1]Smothers!$M17</f>
        <v>0</v>
      </c>
      <c r="AP17" s="89">
        <f t="shared" si="25"/>
        <v>0</v>
      </c>
      <c r="AQ17" s="68"/>
      <c r="AR17" s="68">
        <f t="shared" si="26"/>
        <v>0</v>
      </c>
      <c r="AS17" s="89">
        <f t="shared" si="27"/>
        <v>0</v>
      </c>
      <c r="AT17" s="69">
        <f t="shared" si="7"/>
        <v>0</v>
      </c>
      <c r="AU17" s="86">
        <f t="shared" si="8"/>
        <v>0</v>
      </c>
      <c r="AV17" s="116"/>
      <c r="AW17" s="65"/>
      <c r="AX17" s="65">
        <f t="shared" si="9"/>
        <v>0</v>
      </c>
      <c r="AY17" s="65">
        <f t="shared" si="10"/>
        <v>0</v>
      </c>
    </row>
    <row r="18" spans="1:51" ht="16.149999999999999" customHeight="1" x14ac:dyDescent="0.2">
      <c r="A18" s="54">
        <v>12</v>
      </c>
      <c r="B18" s="55" t="s">
        <v>17</v>
      </c>
      <c r="C18" s="271">
        <f>[2]Base!X18</f>
        <v>0</v>
      </c>
      <c r="D18" s="56">
        <f>'Source Data'!H18</f>
        <v>2970.5124583417528</v>
      </c>
      <c r="E18" s="74">
        <f t="shared" si="11"/>
        <v>0</v>
      </c>
      <c r="F18" s="290"/>
      <c r="G18" s="56">
        <f>'Source Data'!I18</f>
        <v>374.0615666318472</v>
      </c>
      <c r="H18" s="74">
        <f t="shared" si="12"/>
        <v>0</v>
      </c>
      <c r="I18" s="290"/>
      <c r="J18" s="56">
        <f>'Source Data'!J18</f>
        <v>102.01679089959471</v>
      </c>
      <c r="K18" s="74">
        <f t="shared" si="13"/>
        <v>0</v>
      </c>
      <c r="L18" s="290"/>
      <c r="M18" s="56">
        <f>'Source Data'!K18</f>
        <v>2550.4197724898677</v>
      </c>
      <c r="N18" s="74">
        <f t="shared" si="14"/>
        <v>0</v>
      </c>
      <c r="O18" s="290"/>
      <c r="P18" s="56">
        <f>'Source Data'!L18</f>
        <v>1020.1679089959471</v>
      </c>
      <c r="Q18" s="74">
        <f t="shared" si="15"/>
        <v>0</v>
      </c>
      <c r="R18" s="93">
        <v>0</v>
      </c>
      <c r="S18" s="56"/>
      <c r="T18" s="56"/>
      <c r="U18" s="57">
        <f t="shared" si="1"/>
        <v>0</v>
      </c>
      <c r="V18" s="93">
        <f t="shared" si="2"/>
        <v>0</v>
      </c>
      <c r="W18" s="74">
        <f t="shared" si="16"/>
        <v>0</v>
      </c>
      <c r="X18" s="93">
        <f t="shared" si="17"/>
        <v>0</v>
      </c>
      <c r="Y18" s="56">
        <f>[1]Smothers!$G18</f>
        <v>0</v>
      </c>
      <c r="Z18" s="93">
        <f t="shared" si="18"/>
        <v>0</v>
      </c>
      <c r="AA18" s="56"/>
      <c r="AB18" s="56">
        <f t="shared" si="19"/>
        <v>0</v>
      </c>
      <c r="AC18" s="93">
        <f t="shared" si="20"/>
        <v>0</v>
      </c>
      <c r="AD18" s="97">
        <f t="shared" si="3"/>
        <v>0</v>
      </c>
      <c r="AE18" s="75">
        <f>'Source Data'!N18</f>
        <v>6410</v>
      </c>
      <c r="AF18" s="90">
        <f t="shared" si="4"/>
        <v>0</v>
      </c>
      <c r="AG18" s="271"/>
      <c r="AH18" s="75">
        <f t="shared" si="21"/>
        <v>0</v>
      </c>
      <c r="AI18" s="271"/>
      <c r="AJ18" s="77">
        <f t="shared" si="5"/>
        <v>0</v>
      </c>
      <c r="AK18" s="76">
        <f t="shared" si="6"/>
        <v>0</v>
      </c>
      <c r="AL18" s="90">
        <f t="shared" si="22"/>
        <v>0</v>
      </c>
      <c r="AM18" s="79">
        <f t="shared" si="23"/>
        <v>0</v>
      </c>
      <c r="AN18" s="90">
        <f t="shared" si="24"/>
        <v>0</v>
      </c>
      <c r="AO18" s="56">
        <f>[1]Smothers!$M18</f>
        <v>0</v>
      </c>
      <c r="AP18" s="90">
        <f t="shared" si="25"/>
        <v>0</v>
      </c>
      <c r="AQ18" s="77"/>
      <c r="AR18" s="77">
        <f t="shared" si="26"/>
        <v>0</v>
      </c>
      <c r="AS18" s="90">
        <f t="shared" si="27"/>
        <v>0</v>
      </c>
      <c r="AT18" s="78">
        <f t="shared" si="7"/>
        <v>0</v>
      </c>
      <c r="AU18" s="87">
        <f t="shared" si="8"/>
        <v>0</v>
      </c>
      <c r="AV18" s="116"/>
      <c r="AW18" s="74"/>
      <c r="AX18" s="74">
        <f t="shared" si="9"/>
        <v>0</v>
      </c>
      <c r="AY18" s="74">
        <f t="shared" si="10"/>
        <v>0</v>
      </c>
    </row>
    <row r="19" spans="1:51" ht="16.149999999999999" customHeight="1" x14ac:dyDescent="0.2">
      <c r="A19" s="54">
        <v>13</v>
      </c>
      <c r="B19" s="55" t="s">
        <v>18</v>
      </c>
      <c r="C19" s="271">
        <f>[2]Base!X19</f>
        <v>0</v>
      </c>
      <c r="D19" s="56">
        <f>'Source Data'!H19</f>
        <v>5498.1587066365764</v>
      </c>
      <c r="E19" s="74">
        <f t="shared" si="11"/>
        <v>0</v>
      </c>
      <c r="F19" s="290"/>
      <c r="G19" s="56">
        <f>'Source Data'!I19</f>
        <v>725.51734025343501</v>
      </c>
      <c r="H19" s="74">
        <f t="shared" si="12"/>
        <v>0</v>
      </c>
      <c r="I19" s="290"/>
      <c r="J19" s="56">
        <f>'Source Data'!J19</f>
        <v>197.86836552366407</v>
      </c>
      <c r="K19" s="74">
        <f t="shared" si="13"/>
        <v>0</v>
      </c>
      <c r="L19" s="290"/>
      <c r="M19" s="56">
        <f>'Source Data'!K19</f>
        <v>4946.7091380916027</v>
      </c>
      <c r="N19" s="74">
        <f t="shared" si="14"/>
        <v>0</v>
      </c>
      <c r="O19" s="290"/>
      <c r="P19" s="56">
        <f>'Source Data'!L19</f>
        <v>1978.6836552366412</v>
      </c>
      <c r="Q19" s="74">
        <f t="shared" si="15"/>
        <v>0</v>
      </c>
      <c r="R19" s="93">
        <v>0</v>
      </c>
      <c r="S19" s="56"/>
      <c r="T19" s="56"/>
      <c r="U19" s="57">
        <f t="shared" si="1"/>
        <v>0</v>
      </c>
      <c r="V19" s="93">
        <f t="shared" si="2"/>
        <v>0</v>
      </c>
      <c r="W19" s="74">
        <f t="shared" si="16"/>
        <v>0</v>
      </c>
      <c r="X19" s="93">
        <f t="shared" si="17"/>
        <v>0</v>
      </c>
      <c r="Y19" s="56">
        <f>[1]Smothers!$G19</f>
        <v>0</v>
      </c>
      <c r="Z19" s="93">
        <f t="shared" si="18"/>
        <v>0</v>
      </c>
      <c r="AA19" s="56"/>
      <c r="AB19" s="56">
        <f t="shared" si="19"/>
        <v>0</v>
      </c>
      <c r="AC19" s="93">
        <f t="shared" si="20"/>
        <v>0</v>
      </c>
      <c r="AD19" s="97">
        <f t="shared" si="3"/>
        <v>0</v>
      </c>
      <c r="AE19" s="75">
        <f>'Source Data'!N19</f>
        <v>2773</v>
      </c>
      <c r="AF19" s="90">
        <f t="shared" si="4"/>
        <v>0</v>
      </c>
      <c r="AG19" s="271"/>
      <c r="AH19" s="75">
        <f t="shared" si="21"/>
        <v>0</v>
      </c>
      <c r="AI19" s="271"/>
      <c r="AJ19" s="77">
        <f t="shared" si="5"/>
        <v>0</v>
      </c>
      <c r="AK19" s="76">
        <f t="shared" si="6"/>
        <v>0</v>
      </c>
      <c r="AL19" s="90">
        <f t="shared" si="22"/>
        <v>0</v>
      </c>
      <c r="AM19" s="79">
        <f t="shared" si="23"/>
        <v>0</v>
      </c>
      <c r="AN19" s="90">
        <f t="shared" si="24"/>
        <v>0</v>
      </c>
      <c r="AO19" s="56">
        <f>[1]Smothers!$M19</f>
        <v>0</v>
      </c>
      <c r="AP19" s="90">
        <f t="shared" si="25"/>
        <v>0</v>
      </c>
      <c r="AQ19" s="77"/>
      <c r="AR19" s="77">
        <f t="shared" si="26"/>
        <v>0</v>
      </c>
      <c r="AS19" s="90">
        <f t="shared" si="27"/>
        <v>0</v>
      </c>
      <c r="AT19" s="78">
        <f t="shared" si="7"/>
        <v>0</v>
      </c>
      <c r="AU19" s="87">
        <f t="shared" si="8"/>
        <v>0</v>
      </c>
      <c r="AV19" s="116"/>
      <c r="AW19" s="74"/>
      <c r="AX19" s="74">
        <f t="shared" si="9"/>
        <v>0</v>
      </c>
      <c r="AY19" s="74">
        <f t="shared" si="10"/>
        <v>0</v>
      </c>
    </row>
    <row r="20" spans="1:51" ht="16.149999999999999" customHeight="1" x14ac:dyDescent="0.2">
      <c r="A20" s="54">
        <v>14</v>
      </c>
      <c r="B20" s="55" t="s">
        <v>19</v>
      </c>
      <c r="C20" s="271">
        <f>[2]Base!X20</f>
        <v>0</v>
      </c>
      <c r="D20" s="56">
        <f>'Source Data'!H20</f>
        <v>5011.2312545353479</v>
      </c>
      <c r="E20" s="74">
        <f t="shared" si="11"/>
        <v>0</v>
      </c>
      <c r="F20" s="290"/>
      <c r="G20" s="56">
        <f>'Source Data'!I20</f>
        <v>644.89230424636412</v>
      </c>
      <c r="H20" s="74">
        <f t="shared" si="12"/>
        <v>0</v>
      </c>
      <c r="I20" s="290"/>
      <c r="J20" s="56">
        <f>'Source Data'!J20</f>
        <v>175.87971933991753</v>
      </c>
      <c r="K20" s="74">
        <f t="shared" si="13"/>
        <v>0</v>
      </c>
      <c r="L20" s="290"/>
      <c r="M20" s="56">
        <f>'Source Data'!K20</f>
        <v>4396.9929834979375</v>
      </c>
      <c r="N20" s="74">
        <f t="shared" si="14"/>
        <v>0</v>
      </c>
      <c r="O20" s="290"/>
      <c r="P20" s="56">
        <f>'Source Data'!L20</f>
        <v>1758.7971933991751</v>
      </c>
      <c r="Q20" s="74">
        <f t="shared" si="15"/>
        <v>0</v>
      </c>
      <c r="R20" s="93">
        <v>0</v>
      </c>
      <c r="S20" s="56"/>
      <c r="T20" s="56"/>
      <c r="U20" s="57">
        <f t="shared" si="1"/>
        <v>0</v>
      </c>
      <c r="V20" s="93">
        <f t="shared" si="2"/>
        <v>0</v>
      </c>
      <c r="W20" s="74">
        <f t="shared" si="16"/>
        <v>0</v>
      </c>
      <c r="X20" s="93">
        <f t="shared" si="17"/>
        <v>0</v>
      </c>
      <c r="Y20" s="56">
        <f>[1]Smothers!$G20</f>
        <v>0</v>
      </c>
      <c r="Z20" s="93">
        <f t="shared" si="18"/>
        <v>0</v>
      </c>
      <c r="AA20" s="56"/>
      <c r="AB20" s="56">
        <f t="shared" si="19"/>
        <v>0</v>
      </c>
      <c r="AC20" s="93">
        <f t="shared" si="20"/>
        <v>0</v>
      </c>
      <c r="AD20" s="97">
        <f t="shared" si="3"/>
        <v>0</v>
      </c>
      <c r="AE20" s="75">
        <f>'Source Data'!N20</f>
        <v>3207</v>
      </c>
      <c r="AF20" s="90">
        <f t="shared" si="4"/>
        <v>0</v>
      </c>
      <c r="AG20" s="271"/>
      <c r="AH20" s="75">
        <f t="shared" si="21"/>
        <v>0</v>
      </c>
      <c r="AI20" s="271"/>
      <c r="AJ20" s="77">
        <f t="shared" si="5"/>
        <v>0</v>
      </c>
      <c r="AK20" s="76">
        <f t="shared" si="6"/>
        <v>0</v>
      </c>
      <c r="AL20" s="90">
        <f t="shared" si="22"/>
        <v>0</v>
      </c>
      <c r="AM20" s="79">
        <f t="shared" si="23"/>
        <v>0</v>
      </c>
      <c r="AN20" s="90">
        <f t="shared" si="24"/>
        <v>0</v>
      </c>
      <c r="AO20" s="56">
        <f>[1]Smothers!$M20</f>
        <v>0</v>
      </c>
      <c r="AP20" s="90">
        <f t="shared" si="25"/>
        <v>0</v>
      </c>
      <c r="AQ20" s="77"/>
      <c r="AR20" s="77">
        <f t="shared" si="26"/>
        <v>0</v>
      </c>
      <c r="AS20" s="90">
        <f t="shared" si="27"/>
        <v>0</v>
      </c>
      <c r="AT20" s="78">
        <f t="shared" si="7"/>
        <v>0</v>
      </c>
      <c r="AU20" s="87">
        <f t="shared" si="8"/>
        <v>0</v>
      </c>
      <c r="AV20" s="116"/>
      <c r="AW20" s="74"/>
      <c r="AX20" s="74">
        <f t="shared" si="9"/>
        <v>0</v>
      </c>
      <c r="AY20" s="74">
        <f t="shared" si="10"/>
        <v>0</v>
      </c>
    </row>
    <row r="21" spans="1:51" ht="16.149999999999999" customHeight="1" x14ac:dyDescent="0.2">
      <c r="A21" s="49">
        <v>15</v>
      </c>
      <c r="B21" s="50" t="s">
        <v>20</v>
      </c>
      <c r="C21" s="272">
        <f>[2]Base!X21</f>
        <v>0</v>
      </c>
      <c r="D21" s="51">
        <f>'Source Data'!H21</f>
        <v>5066.2622105753844</v>
      </c>
      <c r="E21" s="80">
        <f t="shared" si="11"/>
        <v>0</v>
      </c>
      <c r="F21" s="291"/>
      <c r="G21" s="51">
        <f>'Source Data'!I21</f>
        <v>701.0216863265847</v>
      </c>
      <c r="H21" s="80">
        <f t="shared" si="12"/>
        <v>0</v>
      </c>
      <c r="I21" s="291"/>
      <c r="J21" s="51">
        <f>'Source Data'!J21</f>
        <v>191.18773263452312</v>
      </c>
      <c r="K21" s="80">
        <f t="shared" si="13"/>
        <v>0</v>
      </c>
      <c r="L21" s="291"/>
      <c r="M21" s="51">
        <f>'Source Data'!K21</f>
        <v>4779.6933158630773</v>
      </c>
      <c r="N21" s="80">
        <f t="shared" si="14"/>
        <v>0</v>
      </c>
      <c r="O21" s="291"/>
      <c r="P21" s="51">
        <f>'Source Data'!L21</f>
        <v>1911.8773263452308</v>
      </c>
      <c r="Q21" s="80">
        <f t="shared" si="15"/>
        <v>0</v>
      </c>
      <c r="R21" s="94">
        <v>0</v>
      </c>
      <c r="S21" s="51"/>
      <c r="T21" s="51"/>
      <c r="U21" s="52">
        <f t="shared" si="1"/>
        <v>0</v>
      </c>
      <c r="V21" s="94">
        <f t="shared" si="2"/>
        <v>0</v>
      </c>
      <c r="W21" s="80">
        <f t="shared" si="16"/>
        <v>0</v>
      </c>
      <c r="X21" s="94">
        <f t="shared" si="17"/>
        <v>0</v>
      </c>
      <c r="Y21" s="51">
        <f>[1]Smothers!$G21</f>
        <v>0</v>
      </c>
      <c r="Z21" s="94">
        <f t="shared" si="18"/>
        <v>0</v>
      </c>
      <c r="AA21" s="53"/>
      <c r="AB21" s="51">
        <f t="shared" si="19"/>
        <v>0</v>
      </c>
      <c r="AC21" s="95">
        <f t="shared" si="20"/>
        <v>0</v>
      </c>
      <c r="AD21" s="95">
        <f t="shared" si="3"/>
        <v>0</v>
      </c>
      <c r="AE21" s="71">
        <f>'Source Data'!N21</f>
        <v>2896</v>
      </c>
      <c r="AF21" s="91">
        <f t="shared" si="4"/>
        <v>0</v>
      </c>
      <c r="AG21" s="272"/>
      <c r="AH21" s="71">
        <f t="shared" si="21"/>
        <v>0</v>
      </c>
      <c r="AI21" s="272"/>
      <c r="AJ21" s="72">
        <f t="shared" si="5"/>
        <v>0</v>
      </c>
      <c r="AK21" s="73">
        <f t="shared" si="6"/>
        <v>0</v>
      </c>
      <c r="AL21" s="91">
        <f t="shared" si="22"/>
        <v>0</v>
      </c>
      <c r="AM21" s="82">
        <f t="shared" si="23"/>
        <v>0</v>
      </c>
      <c r="AN21" s="91">
        <f t="shared" si="24"/>
        <v>0</v>
      </c>
      <c r="AO21" s="51">
        <f>[1]Smothers!$M21</f>
        <v>0</v>
      </c>
      <c r="AP21" s="91">
        <f t="shared" si="25"/>
        <v>0</v>
      </c>
      <c r="AQ21" s="72"/>
      <c r="AR21" s="72">
        <f t="shared" si="26"/>
        <v>0</v>
      </c>
      <c r="AS21" s="91">
        <f t="shared" si="27"/>
        <v>0</v>
      </c>
      <c r="AT21" s="81">
        <f t="shared" si="7"/>
        <v>0</v>
      </c>
      <c r="AU21" s="88">
        <f t="shared" si="8"/>
        <v>0</v>
      </c>
      <c r="AV21" s="116"/>
      <c r="AW21" s="80"/>
      <c r="AX21" s="80">
        <f t="shared" si="9"/>
        <v>0</v>
      </c>
      <c r="AY21" s="80">
        <f t="shared" si="10"/>
        <v>0</v>
      </c>
    </row>
    <row r="22" spans="1:51" ht="16.149999999999999" customHeight="1" x14ac:dyDescent="0.2">
      <c r="A22" s="58">
        <v>16</v>
      </c>
      <c r="B22" s="59" t="s">
        <v>21</v>
      </c>
      <c r="C22" s="270">
        <f>[2]Base!X22</f>
        <v>0</v>
      </c>
      <c r="D22" s="60">
        <f>'Source Data'!H22</f>
        <v>2365.2515167166002</v>
      </c>
      <c r="E22" s="65">
        <f t="shared" si="11"/>
        <v>0</v>
      </c>
      <c r="F22" s="289"/>
      <c r="G22" s="60">
        <f>'Source Data'!I22</f>
        <v>332.11179417298291</v>
      </c>
      <c r="H22" s="65">
        <f t="shared" si="12"/>
        <v>0</v>
      </c>
      <c r="I22" s="289"/>
      <c r="J22" s="60">
        <f>'Source Data'!J22</f>
        <v>90.57594386535898</v>
      </c>
      <c r="K22" s="65">
        <f t="shared" si="13"/>
        <v>0</v>
      </c>
      <c r="L22" s="289"/>
      <c r="M22" s="60">
        <f>'Source Data'!K22</f>
        <v>2264.3985966339742</v>
      </c>
      <c r="N22" s="65">
        <f t="shared" si="14"/>
        <v>0</v>
      </c>
      <c r="O22" s="289"/>
      <c r="P22" s="60">
        <f>'Source Data'!L22</f>
        <v>905.75943865358965</v>
      </c>
      <c r="Q22" s="65">
        <f t="shared" si="15"/>
        <v>0</v>
      </c>
      <c r="R22" s="92">
        <v>0</v>
      </c>
      <c r="S22" s="60"/>
      <c r="T22" s="60"/>
      <c r="U22" s="61">
        <f t="shared" si="1"/>
        <v>0</v>
      </c>
      <c r="V22" s="92">
        <f t="shared" si="2"/>
        <v>0</v>
      </c>
      <c r="W22" s="65">
        <f t="shared" si="16"/>
        <v>0</v>
      </c>
      <c r="X22" s="92">
        <f t="shared" si="17"/>
        <v>0</v>
      </c>
      <c r="Y22" s="60">
        <f>[1]Smothers!$G22</f>
        <v>0</v>
      </c>
      <c r="Z22" s="92">
        <f t="shared" si="18"/>
        <v>0</v>
      </c>
      <c r="AA22" s="60"/>
      <c r="AB22" s="60">
        <f t="shared" si="19"/>
        <v>0</v>
      </c>
      <c r="AC22" s="92">
        <f t="shared" si="20"/>
        <v>0</v>
      </c>
      <c r="AD22" s="96">
        <f t="shared" si="3"/>
        <v>0</v>
      </c>
      <c r="AE22" s="66">
        <f>'Source Data'!N22</f>
        <v>11958</v>
      </c>
      <c r="AF22" s="89">
        <f t="shared" si="4"/>
        <v>0</v>
      </c>
      <c r="AG22" s="270"/>
      <c r="AH22" s="66">
        <f t="shared" si="21"/>
        <v>0</v>
      </c>
      <c r="AI22" s="270"/>
      <c r="AJ22" s="68">
        <f t="shared" si="5"/>
        <v>0</v>
      </c>
      <c r="AK22" s="67">
        <f t="shared" si="6"/>
        <v>0</v>
      </c>
      <c r="AL22" s="89">
        <f t="shared" si="22"/>
        <v>0</v>
      </c>
      <c r="AM22" s="70">
        <f t="shared" si="23"/>
        <v>0</v>
      </c>
      <c r="AN22" s="89">
        <f t="shared" si="24"/>
        <v>0</v>
      </c>
      <c r="AO22" s="60">
        <f>[1]Smothers!$M22</f>
        <v>0</v>
      </c>
      <c r="AP22" s="89">
        <f t="shared" si="25"/>
        <v>0</v>
      </c>
      <c r="AQ22" s="68"/>
      <c r="AR22" s="68">
        <f t="shared" si="26"/>
        <v>0</v>
      </c>
      <c r="AS22" s="89">
        <f t="shared" si="27"/>
        <v>0</v>
      </c>
      <c r="AT22" s="69">
        <f t="shared" si="7"/>
        <v>0</v>
      </c>
      <c r="AU22" s="86">
        <f t="shared" si="8"/>
        <v>0</v>
      </c>
      <c r="AV22" s="116"/>
      <c r="AW22" s="65"/>
      <c r="AX22" s="65">
        <f t="shared" si="9"/>
        <v>0</v>
      </c>
      <c r="AY22" s="65">
        <f t="shared" si="10"/>
        <v>0</v>
      </c>
    </row>
    <row r="23" spans="1:51" ht="16.149999999999999" customHeight="1" x14ac:dyDescent="0.2">
      <c r="A23" s="54">
        <v>17</v>
      </c>
      <c r="B23" s="55" t="s">
        <v>22</v>
      </c>
      <c r="C23" s="271">
        <f>[2]Base!X23</f>
        <v>0</v>
      </c>
      <c r="D23" s="56">
        <f>'Source Data'!H23</f>
        <v>3197.8562864796509</v>
      </c>
      <c r="E23" s="74">
        <f t="shared" si="11"/>
        <v>0</v>
      </c>
      <c r="F23" s="290"/>
      <c r="G23" s="56">
        <f>'Source Data'!I23</f>
        <v>404.99760461581491</v>
      </c>
      <c r="H23" s="74">
        <f t="shared" si="12"/>
        <v>0</v>
      </c>
      <c r="I23" s="290"/>
      <c r="J23" s="56">
        <f>'Source Data'!J23</f>
        <v>110.45389216794953</v>
      </c>
      <c r="K23" s="74">
        <f t="shared" si="13"/>
        <v>0</v>
      </c>
      <c r="L23" s="290"/>
      <c r="M23" s="56">
        <f>'Source Data'!K23</f>
        <v>2761.3473041987377</v>
      </c>
      <c r="N23" s="74">
        <f t="shared" si="14"/>
        <v>0</v>
      </c>
      <c r="O23" s="290"/>
      <c r="P23" s="56">
        <f>'Source Data'!L23</f>
        <v>1104.5389216794952</v>
      </c>
      <c r="Q23" s="74">
        <f t="shared" si="15"/>
        <v>0</v>
      </c>
      <c r="R23" s="93">
        <v>0</v>
      </c>
      <c r="S23" s="56"/>
      <c r="T23" s="56"/>
      <c r="U23" s="57">
        <f t="shared" si="1"/>
        <v>0</v>
      </c>
      <c r="V23" s="93">
        <f t="shared" si="2"/>
        <v>0</v>
      </c>
      <c r="W23" s="74">
        <f t="shared" si="16"/>
        <v>0</v>
      </c>
      <c r="X23" s="93">
        <f t="shared" si="17"/>
        <v>0</v>
      </c>
      <c r="Y23" s="56">
        <f>[1]Smothers!$G23</f>
        <v>0</v>
      </c>
      <c r="Z23" s="93">
        <f t="shared" si="18"/>
        <v>0</v>
      </c>
      <c r="AA23" s="56"/>
      <c r="AB23" s="56">
        <f t="shared" si="19"/>
        <v>0</v>
      </c>
      <c r="AC23" s="93">
        <f t="shared" si="20"/>
        <v>0</v>
      </c>
      <c r="AD23" s="97">
        <f t="shared" si="3"/>
        <v>0</v>
      </c>
      <c r="AE23" s="75">
        <f>'Source Data'!N23</f>
        <v>7667</v>
      </c>
      <c r="AF23" s="90">
        <f t="shared" si="4"/>
        <v>0</v>
      </c>
      <c r="AG23" s="271"/>
      <c r="AH23" s="75">
        <f>AG23*AE23</f>
        <v>0</v>
      </c>
      <c r="AI23" s="271"/>
      <c r="AJ23" s="77">
        <f t="shared" si="5"/>
        <v>0</v>
      </c>
      <c r="AK23" s="76">
        <f t="shared" si="6"/>
        <v>0</v>
      </c>
      <c r="AL23" s="90">
        <f t="shared" si="22"/>
        <v>0</v>
      </c>
      <c r="AM23" s="79">
        <f t="shared" si="23"/>
        <v>0</v>
      </c>
      <c r="AN23" s="90">
        <f t="shared" si="24"/>
        <v>0</v>
      </c>
      <c r="AO23" s="56">
        <f>[1]Smothers!$M23</f>
        <v>0</v>
      </c>
      <c r="AP23" s="90">
        <f t="shared" si="25"/>
        <v>0</v>
      </c>
      <c r="AQ23" s="77"/>
      <c r="AR23" s="77">
        <f t="shared" si="26"/>
        <v>0</v>
      </c>
      <c r="AS23" s="90">
        <f t="shared" si="27"/>
        <v>0</v>
      </c>
      <c r="AT23" s="78">
        <f t="shared" si="7"/>
        <v>0</v>
      </c>
      <c r="AU23" s="87">
        <f t="shared" si="8"/>
        <v>0</v>
      </c>
      <c r="AV23" s="116"/>
      <c r="AW23" s="74"/>
      <c r="AX23" s="74">
        <f t="shared" si="9"/>
        <v>0</v>
      </c>
      <c r="AY23" s="74">
        <f t="shared" si="10"/>
        <v>0</v>
      </c>
    </row>
    <row r="24" spans="1:51" ht="16.149999999999999" customHeight="1" x14ac:dyDescent="0.2">
      <c r="A24" s="54">
        <v>18</v>
      </c>
      <c r="B24" s="55" t="s">
        <v>23</v>
      </c>
      <c r="C24" s="271">
        <f>[2]Base!X24</f>
        <v>0</v>
      </c>
      <c r="D24" s="56">
        <f>'Source Data'!H24</f>
        <v>5126.6533122919036</v>
      </c>
      <c r="E24" s="74">
        <f t="shared" si="11"/>
        <v>0</v>
      </c>
      <c r="F24" s="290"/>
      <c r="G24" s="56">
        <f>'Source Data'!I24</f>
        <v>689.43182714981469</v>
      </c>
      <c r="H24" s="74">
        <f t="shared" si="12"/>
        <v>0</v>
      </c>
      <c r="I24" s="290"/>
      <c r="J24" s="56">
        <f>'Source Data'!J24</f>
        <v>188.02686194994951</v>
      </c>
      <c r="K24" s="74">
        <f t="shared" si="13"/>
        <v>0</v>
      </c>
      <c r="L24" s="290"/>
      <c r="M24" s="56">
        <f>'Source Data'!K24</f>
        <v>4700.6715487487372</v>
      </c>
      <c r="N24" s="74">
        <f t="shared" si="14"/>
        <v>0</v>
      </c>
      <c r="O24" s="290"/>
      <c r="P24" s="56">
        <f>'Source Data'!L24</f>
        <v>0</v>
      </c>
      <c r="Q24" s="74">
        <f t="shared" si="15"/>
        <v>0</v>
      </c>
      <c r="R24" s="93">
        <v>0</v>
      </c>
      <c r="S24" s="56"/>
      <c r="T24" s="56"/>
      <c r="U24" s="57">
        <f t="shared" si="1"/>
        <v>0</v>
      </c>
      <c r="V24" s="93">
        <f t="shared" si="2"/>
        <v>0</v>
      </c>
      <c r="W24" s="74">
        <f t="shared" si="16"/>
        <v>0</v>
      </c>
      <c r="X24" s="93">
        <f t="shared" si="17"/>
        <v>0</v>
      </c>
      <c r="Y24" s="56">
        <f>[1]Smothers!$G24</f>
        <v>0</v>
      </c>
      <c r="Z24" s="93">
        <f t="shared" si="18"/>
        <v>0</v>
      </c>
      <c r="AA24" s="56"/>
      <c r="AB24" s="56">
        <f t="shared" si="19"/>
        <v>0</v>
      </c>
      <c r="AC24" s="93">
        <f t="shared" si="20"/>
        <v>0</v>
      </c>
      <c r="AD24" s="97">
        <f t="shared" si="3"/>
        <v>0</v>
      </c>
      <c r="AE24" s="75">
        <f>'Source Data'!N24</f>
        <v>3448</v>
      </c>
      <c r="AF24" s="90">
        <f t="shared" si="4"/>
        <v>0</v>
      </c>
      <c r="AG24" s="271"/>
      <c r="AH24" s="75">
        <f t="shared" si="21"/>
        <v>0</v>
      </c>
      <c r="AI24" s="271"/>
      <c r="AJ24" s="77">
        <f t="shared" si="5"/>
        <v>0</v>
      </c>
      <c r="AK24" s="76">
        <f t="shared" si="6"/>
        <v>0</v>
      </c>
      <c r="AL24" s="90">
        <f t="shared" si="22"/>
        <v>0</v>
      </c>
      <c r="AM24" s="79">
        <f t="shared" si="23"/>
        <v>0</v>
      </c>
      <c r="AN24" s="90">
        <f t="shared" si="24"/>
        <v>0</v>
      </c>
      <c r="AO24" s="56">
        <f>[1]Smothers!$M24</f>
        <v>0</v>
      </c>
      <c r="AP24" s="90">
        <f t="shared" si="25"/>
        <v>0</v>
      </c>
      <c r="AQ24" s="77"/>
      <c r="AR24" s="77">
        <f t="shared" si="26"/>
        <v>0</v>
      </c>
      <c r="AS24" s="90">
        <f t="shared" si="27"/>
        <v>0</v>
      </c>
      <c r="AT24" s="78">
        <f t="shared" si="7"/>
        <v>0</v>
      </c>
      <c r="AU24" s="87">
        <f t="shared" si="8"/>
        <v>0</v>
      </c>
      <c r="AV24" s="116"/>
      <c r="AW24" s="74"/>
      <c r="AX24" s="74">
        <f t="shared" si="9"/>
        <v>0</v>
      </c>
      <c r="AY24" s="74">
        <f t="shared" si="10"/>
        <v>0</v>
      </c>
    </row>
    <row r="25" spans="1:51" ht="16.149999999999999" customHeight="1" x14ac:dyDescent="0.2">
      <c r="A25" s="54">
        <v>19</v>
      </c>
      <c r="B25" s="55" t="s">
        <v>24</v>
      </c>
      <c r="C25" s="271">
        <f>[2]Base!X25</f>
        <v>0</v>
      </c>
      <c r="D25" s="56">
        <f>'Source Data'!H25</f>
        <v>4518.921408734529</v>
      </c>
      <c r="E25" s="74">
        <f t="shared" si="11"/>
        <v>0</v>
      </c>
      <c r="F25" s="290"/>
      <c r="G25" s="56">
        <f>'Source Data'!I25</f>
        <v>604.6851220204918</v>
      </c>
      <c r="H25" s="74">
        <f t="shared" si="12"/>
        <v>0</v>
      </c>
      <c r="I25" s="290"/>
      <c r="J25" s="56">
        <f>'Source Data'!J25</f>
        <v>164.91412418740686</v>
      </c>
      <c r="K25" s="74">
        <f t="shared" si="13"/>
        <v>0</v>
      </c>
      <c r="L25" s="290"/>
      <c r="M25" s="56">
        <f>'Source Data'!K25</f>
        <v>4122.8531046851722</v>
      </c>
      <c r="N25" s="74">
        <f t="shared" si="14"/>
        <v>0</v>
      </c>
      <c r="O25" s="290"/>
      <c r="P25" s="56">
        <f>'Source Data'!L25</f>
        <v>1649.1412418740688</v>
      </c>
      <c r="Q25" s="74">
        <f t="shared" si="15"/>
        <v>0</v>
      </c>
      <c r="R25" s="93">
        <v>0</v>
      </c>
      <c r="S25" s="56"/>
      <c r="T25" s="56"/>
      <c r="U25" s="57">
        <f t="shared" si="1"/>
        <v>0</v>
      </c>
      <c r="V25" s="93">
        <f t="shared" si="2"/>
        <v>0</v>
      </c>
      <c r="W25" s="74">
        <f t="shared" si="16"/>
        <v>0</v>
      </c>
      <c r="X25" s="93">
        <f t="shared" si="17"/>
        <v>0</v>
      </c>
      <c r="Y25" s="56">
        <f>[1]Smothers!$G25</f>
        <v>0</v>
      </c>
      <c r="Z25" s="93">
        <f t="shared" si="18"/>
        <v>0</v>
      </c>
      <c r="AA25" s="56"/>
      <c r="AB25" s="56">
        <f t="shared" si="19"/>
        <v>0</v>
      </c>
      <c r="AC25" s="93">
        <f t="shared" si="20"/>
        <v>0</v>
      </c>
      <c r="AD25" s="97">
        <f t="shared" si="3"/>
        <v>0</v>
      </c>
      <c r="AE25" s="75">
        <f>'Source Data'!N25</f>
        <v>3382</v>
      </c>
      <c r="AF25" s="90">
        <f t="shared" si="4"/>
        <v>0</v>
      </c>
      <c r="AG25" s="271"/>
      <c r="AH25" s="75">
        <f t="shared" si="21"/>
        <v>0</v>
      </c>
      <c r="AI25" s="271"/>
      <c r="AJ25" s="77">
        <f t="shared" si="5"/>
        <v>0</v>
      </c>
      <c r="AK25" s="76">
        <f t="shared" si="6"/>
        <v>0</v>
      </c>
      <c r="AL25" s="90">
        <f t="shared" si="22"/>
        <v>0</v>
      </c>
      <c r="AM25" s="79">
        <f t="shared" si="23"/>
        <v>0</v>
      </c>
      <c r="AN25" s="90">
        <f t="shared" si="24"/>
        <v>0</v>
      </c>
      <c r="AO25" s="56">
        <f>[1]Smothers!$M25</f>
        <v>0</v>
      </c>
      <c r="AP25" s="90">
        <f t="shared" si="25"/>
        <v>0</v>
      </c>
      <c r="AQ25" s="77"/>
      <c r="AR25" s="77">
        <f t="shared" si="26"/>
        <v>0</v>
      </c>
      <c r="AS25" s="90">
        <f t="shared" si="27"/>
        <v>0</v>
      </c>
      <c r="AT25" s="78">
        <f t="shared" si="7"/>
        <v>0</v>
      </c>
      <c r="AU25" s="87">
        <f t="shared" si="8"/>
        <v>0</v>
      </c>
      <c r="AV25" s="116"/>
      <c r="AW25" s="74"/>
      <c r="AX25" s="74">
        <f t="shared" si="9"/>
        <v>0</v>
      </c>
      <c r="AY25" s="74">
        <f t="shared" si="10"/>
        <v>0</v>
      </c>
    </row>
    <row r="26" spans="1:51" ht="16.149999999999999" customHeight="1" x14ac:dyDescent="0.2">
      <c r="A26" s="49">
        <v>20</v>
      </c>
      <c r="B26" s="50" t="s">
        <v>25</v>
      </c>
      <c r="C26" s="272">
        <f>[2]Base!X26</f>
        <v>0</v>
      </c>
      <c r="D26" s="51">
        <f>'Source Data'!H26</f>
        <v>4820.2540944128086</v>
      </c>
      <c r="E26" s="80">
        <f t="shared" si="11"/>
        <v>0</v>
      </c>
      <c r="F26" s="291"/>
      <c r="G26" s="51">
        <f>'Source Data'!I26</f>
        <v>694.558500770818</v>
      </c>
      <c r="H26" s="80">
        <f t="shared" si="12"/>
        <v>0</v>
      </c>
      <c r="I26" s="291"/>
      <c r="J26" s="51">
        <f>'Source Data'!J26</f>
        <v>189.42504566476853</v>
      </c>
      <c r="K26" s="80">
        <f t="shared" si="13"/>
        <v>0</v>
      </c>
      <c r="L26" s="291"/>
      <c r="M26" s="51">
        <f>'Source Data'!K26</f>
        <v>4735.6261416192137</v>
      </c>
      <c r="N26" s="80">
        <f t="shared" si="14"/>
        <v>0</v>
      </c>
      <c r="O26" s="291"/>
      <c r="P26" s="51">
        <f>'Source Data'!L26</f>
        <v>1894.2504566476853</v>
      </c>
      <c r="Q26" s="80">
        <f t="shared" si="15"/>
        <v>0</v>
      </c>
      <c r="R26" s="94">
        <v>0</v>
      </c>
      <c r="S26" s="51"/>
      <c r="T26" s="51"/>
      <c r="U26" s="52">
        <f t="shared" si="1"/>
        <v>0</v>
      </c>
      <c r="V26" s="94">
        <f t="shared" si="2"/>
        <v>0</v>
      </c>
      <c r="W26" s="80">
        <f t="shared" si="16"/>
        <v>0</v>
      </c>
      <c r="X26" s="94">
        <f t="shared" si="17"/>
        <v>0</v>
      </c>
      <c r="Y26" s="51">
        <f>[1]Smothers!$G26</f>
        <v>0</v>
      </c>
      <c r="Z26" s="94">
        <f t="shared" si="18"/>
        <v>0</v>
      </c>
      <c r="AA26" s="53"/>
      <c r="AB26" s="51">
        <f t="shared" si="19"/>
        <v>0</v>
      </c>
      <c r="AC26" s="95">
        <f t="shared" si="20"/>
        <v>0</v>
      </c>
      <c r="AD26" s="95">
        <f t="shared" si="3"/>
        <v>0</v>
      </c>
      <c r="AE26" s="71">
        <f>'Source Data'!N26</f>
        <v>2473</v>
      </c>
      <c r="AF26" s="91">
        <f t="shared" si="4"/>
        <v>0</v>
      </c>
      <c r="AG26" s="272"/>
      <c r="AH26" s="71">
        <f t="shared" si="21"/>
        <v>0</v>
      </c>
      <c r="AI26" s="272"/>
      <c r="AJ26" s="72">
        <f t="shared" si="5"/>
        <v>0</v>
      </c>
      <c r="AK26" s="73">
        <f t="shared" si="6"/>
        <v>0</v>
      </c>
      <c r="AL26" s="91">
        <f t="shared" si="22"/>
        <v>0</v>
      </c>
      <c r="AM26" s="82">
        <f t="shared" si="23"/>
        <v>0</v>
      </c>
      <c r="AN26" s="91">
        <f t="shared" si="24"/>
        <v>0</v>
      </c>
      <c r="AO26" s="51">
        <f>[1]Smothers!$M26</f>
        <v>0</v>
      </c>
      <c r="AP26" s="91">
        <f t="shared" si="25"/>
        <v>0</v>
      </c>
      <c r="AQ26" s="72"/>
      <c r="AR26" s="72">
        <f t="shared" si="26"/>
        <v>0</v>
      </c>
      <c r="AS26" s="91">
        <f t="shared" si="27"/>
        <v>0</v>
      </c>
      <c r="AT26" s="81">
        <f t="shared" si="7"/>
        <v>0</v>
      </c>
      <c r="AU26" s="88">
        <f t="shared" si="8"/>
        <v>0</v>
      </c>
      <c r="AV26" s="116"/>
      <c r="AW26" s="80"/>
      <c r="AX26" s="80">
        <f t="shared" si="9"/>
        <v>0</v>
      </c>
      <c r="AY26" s="80">
        <f t="shared" si="10"/>
        <v>0</v>
      </c>
    </row>
    <row r="27" spans="1:51" ht="16.149999999999999" customHeight="1" x14ac:dyDescent="0.2">
      <c r="A27" s="58">
        <v>21</v>
      </c>
      <c r="B27" s="59" t="s">
        <v>26</v>
      </c>
      <c r="C27" s="270">
        <f>[2]Base!X27</f>
        <v>0</v>
      </c>
      <c r="D27" s="60">
        <f>'Source Data'!H27</f>
        <v>4964.0768196326962</v>
      </c>
      <c r="E27" s="65">
        <f t="shared" si="11"/>
        <v>0</v>
      </c>
      <c r="F27" s="289"/>
      <c r="G27" s="60">
        <f>'Source Data'!I27</f>
        <v>705.05691404533979</v>
      </c>
      <c r="H27" s="65">
        <f t="shared" si="12"/>
        <v>0</v>
      </c>
      <c r="I27" s="289"/>
      <c r="J27" s="60">
        <f>'Source Data'!J27</f>
        <v>192.28824928509266</v>
      </c>
      <c r="K27" s="65">
        <f t="shared" si="13"/>
        <v>0</v>
      </c>
      <c r="L27" s="289"/>
      <c r="M27" s="60">
        <f>'Source Data'!K27</f>
        <v>4807.2062321273152</v>
      </c>
      <c r="N27" s="65">
        <f t="shared" si="14"/>
        <v>0</v>
      </c>
      <c r="O27" s="289"/>
      <c r="P27" s="60">
        <f>'Source Data'!L27</f>
        <v>1922.8824928509262</v>
      </c>
      <c r="Q27" s="65">
        <f t="shared" si="15"/>
        <v>0</v>
      </c>
      <c r="R27" s="92">
        <v>0</v>
      </c>
      <c r="S27" s="60"/>
      <c r="T27" s="60"/>
      <c r="U27" s="61">
        <f t="shared" si="1"/>
        <v>0</v>
      </c>
      <c r="V27" s="92">
        <f t="shared" si="2"/>
        <v>0</v>
      </c>
      <c r="W27" s="65">
        <f t="shared" si="16"/>
        <v>0</v>
      </c>
      <c r="X27" s="92">
        <f t="shared" si="17"/>
        <v>0</v>
      </c>
      <c r="Y27" s="60">
        <f>[1]Smothers!$G27</f>
        <v>0</v>
      </c>
      <c r="Z27" s="92">
        <f t="shared" si="18"/>
        <v>0</v>
      </c>
      <c r="AA27" s="60"/>
      <c r="AB27" s="60">
        <f t="shared" si="19"/>
        <v>0</v>
      </c>
      <c r="AC27" s="92">
        <f t="shared" si="20"/>
        <v>0</v>
      </c>
      <c r="AD27" s="96">
        <f t="shared" si="3"/>
        <v>0</v>
      </c>
      <c r="AE27" s="66">
        <f>'Source Data'!N27</f>
        <v>2521</v>
      </c>
      <c r="AF27" s="89">
        <f t="shared" si="4"/>
        <v>0</v>
      </c>
      <c r="AG27" s="270"/>
      <c r="AH27" s="66">
        <f t="shared" si="21"/>
        <v>0</v>
      </c>
      <c r="AI27" s="270"/>
      <c r="AJ27" s="68">
        <f t="shared" si="5"/>
        <v>0</v>
      </c>
      <c r="AK27" s="67">
        <f t="shared" si="6"/>
        <v>0</v>
      </c>
      <c r="AL27" s="89">
        <f t="shared" si="22"/>
        <v>0</v>
      </c>
      <c r="AM27" s="70">
        <f t="shared" si="23"/>
        <v>0</v>
      </c>
      <c r="AN27" s="89">
        <f t="shared" si="24"/>
        <v>0</v>
      </c>
      <c r="AO27" s="60">
        <f>[1]Smothers!$M27</f>
        <v>0</v>
      </c>
      <c r="AP27" s="89">
        <f t="shared" si="25"/>
        <v>0</v>
      </c>
      <c r="AQ27" s="68"/>
      <c r="AR27" s="68">
        <f t="shared" si="26"/>
        <v>0</v>
      </c>
      <c r="AS27" s="89">
        <f t="shared" si="27"/>
        <v>0</v>
      </c>
      <c r="AT27" s="69">
        <f t="shared" si="7"/>
        <v>0</v>
      </c>
      <c r="AU27" s="86">
        <f t="shared" si="8"/>
        <v>0</v>
      </c>
      <c r="AV27" s="116"/>
      <c r="AW27" s="65"/>
      <c r="AX27" s="65">
        <f t="shared" si="9"/>
        <v>0</v>
      </c>
      <c r="AY27" s="65">
        <f t="shared" si="10"/>
        <v>0</v>
      </c>
    </row>
    <row r="28" spans="1:51" ht="16.149999999999999" customHeight="1" x14ac:dyDescent="0.2">
      <c r="A28" s="54">
        <v>22</v>
      </c>
      <c r="B28" s="55" t="s">
        <v>27</v>
      </c>
      <c r="C28" s="271">
        <f>[2]Base!X28</f>
        <v>0</v>
      </c>
      <c r="D28" s="56">
        <f>'Source Data'!H28</f>
        <v>5299.8126353513471</v>
      </c>
      <c r="E28" s="74">
        <f t="shared" si="11"/>
        <v>0</v>
      </c>
      <c r="F28" s="290"/>
      <c r="G28" s="56">
        <f>'Source Data'!I28</f>
        <v>774.29658969861021</v>
      </c>
      <c r="H28" s="74">
        <f t="shared" si="12"/>
        <v>0</v>
      </c>
      <c r="I28" s="290"/>
      <c r="J28" s="56">
        <f>'Source Data'!J28</f>
        <v>211.17179719053001</v>
      </c>
      <c r="K28" s="74">
        <f t="shared" si="13"/>
        <v>0</v>
      </c>
      <c r="L28" s="290"/>
      <c r="M28" s="56">
        <f>'Source Data'!K28</f>
        <v>5279.2949297632513</v>
      </c>
      <c r="N28" s="74">
        <f t="shared" si="14"/>
        <v>0</v>
      </c>
      <c r="O28" s="290"/>
      <c r="P28" s="56">
        <f>'Source Data'!L28</f>
        <v>2111.7179719053006</v>
      </c>
      <c r="Q28" s="74">
        <f t="shared" si="15"/>
        <v>0</v>
      </c>
      <c r="R28" s="93">
        <v>0</v>
      </c>
      <c r="S28" s="56"/>
      <c r="T28" s="56"/>
      <c r="U28" s="57">
        <f t="shared" si="1"/>
        <v>0</v>
      </c>
      <c r="V28" s="93">
        <f t="shared" si="2"/>
        <v>0</v>
      </c>
      <c r="W28" s="74">
        <f t="shared" si="16"/>
        <v>0</v>
      </c>
      <c r="X28" s="93">
        <f t="shared" si="17"/>
        <v>0</v>
      </c>
      <c r="Y28" s="56">
        <f>[1]Smothers!$G28</f>
        <v>0</v>
      </c>
      <c r="Z28" s="93">
        <f t="shared" si="18"/>
        <v>0</v>
      </c>
      <c r="AA28" s="56"/>
      <c r="AB28" s="56">
        <f t="shared" si="19"/>
        <v>0</v>
      </c>
      <c r="AC28" s="93">
        <f t="shared" si="20"/>
        <v>0</v>
      </c>
      <c r="AD28" s="97">
        <f t="shared" si="3"/>
        <v>0</v>
      </c>
      <c r="AE28" s="75">
        <f>'Source Data'!N28</f>
        <v>1782</v>
      </c>
      <c r="AF28" s="90">
        <f t="shared" si="4"/>
        <v>0</v>
      </c>
      <c r="AG28" s="271"/>
      <c r="AH28" s="75">
        <f t="shared" si="21"/>
        <v>0</v>
      </c>
      <c r="AI28" s="271"/>
      <c r="AJ28" s="77">
        <f t="shared" si="5"/>
        <v>0</v>
      </c>
      <c r="AK28" s="76">
        <f t="shared" si="6"/>
        <v>0</v>
      </c>
      <c r="AL28" s="90">
        <f t="shared" si="22"/>
        <v>0</v>
      </c>
      <c r="AM28" s="79">
        <f t="shared" si="23"/>
        <v>0</v>
      </c>
      <c r="AN28" s="90">
        <f t="shared" si="24"/>
        <v>0</v>
      </c>
      <c r="AO28" s="56">
        <f>[1]Smothers!$M28</f>
        <v>0</v>
      </c>
      <c r="AP28" s="90">
        <f t="shared" si="25"/>
        <v>0</v>
      </c>
      <c r="AQ28" s="77"/>
      <c r="AR28" s="77">
        <f t="shared" si="26"/>
        <v>0</v>
      </c>
      <c r="AS28" s="90">
        <f t="shared" si="27"/>
        <v>0</v>
      </c>
      <c r="AT28" s="78">
        <f t="shared" si="7"/>
        <v>0</v>
      </c>
      <c r="AU28" s="87">
        <f t="shared" si="8"/>
        <v>0</v>
      </c>
      <c r="AV28" s="116"/>
      <c r="AW28" s="74"/>
      <c r="AX28" s="74">
        <f t="shared" si="9"/>
        <v>0</v>
      </c>
      <c r="AY28" s="74">
        <f t="shared" si="10"/>
        <v>0</v>
      </c>
    </row>
    <row r="29" spans="1:51" ht="16.149999999999999" customHeight="1" x14ac:dyDescent="0.2">
      <c r="A29" s="54">
        <v>23</v>
      </c>
      <c r="B29" s="55" t="s">
        <v>28</v>
      </c>
      <c r="C29" s="271">
        <f>[2]Base!X29</f>
        <v>0</v>
      </c>
      <c r="D29" s="56">
        <f>'Source Data'!H29</f>
        <v>4847.3597582819802</v>
      </c>
      <c r="E29" s="74">
        <f t="shared" si="11"/>
        <v>0</v>
      </c>
      <c r="F29" s="290"/>
      <c r="G29" s="56">
        <f>'Source Data'!I29</f>
        <v>643.90858310125191</v>
      </c>
      <c r="H29" s="74">
        <f t="shared" si="12"/>
        <v>0</v>
      </c>
      <c r="I29" s="290"/>
      <c r="J29" s="56">
        <f>'Source Data'!J29</f>
        <v>175.61143175488689</v>
      </c>
      <c r="K29" s="74">
        <f t="shared" si="13"/>
        <v>0</v>
      </c>
      <c r="L29" s="290"/>
      <c r="M29" s="56">
        <f>'Source Data'!K29</f>
        <v>4390.2857938721727</v>
      </c>
      <c r="N29" s="74">
        <f t="shared" si="14"/>
        <v>0</v>
      </c>
      <c r="O29" s="290"/>
      <c r="P29" s="56">
        <f>'Source Data'!L29</f>
        <v>1756.1143175488689</v>
      </c>
      <c r="Q29" s="74">
        <f t="shared" si="15"/>
        <v>0</v>
      </c>
      <c r="R29" s="93">
        <v>0</v>
      </c>
      <c r="S29" s="56"/>
      <c r="T29" s="56"/>
      <c r="U29" s="57">
        <f t="shared" si="1"/>
        <v>0</v>
      </c>
      <c r="V29" s="93">
        <f t="shared" si="2"/>
        <v>0</v>
      </c>
      <c r="W29" s="74">
        <f t="shared" si="16"/>
        <v>0</v>
      </c>
      <c r="X29" s="93">
        <f t="shared" si="17"/>
        <v>0</v>
      </c>
      <c r="Y29" s="56">
        <f>[1]Smothers!$G29</f>
        <v>0</v>
      </c>
      <c r="Z29" s="93">
        <f t="shared" si="18"/>
        <v>0</v>
      </c>
      <c r="AA29" s="56"/>
      <c r="AB29" s="56">
        <f t="shared" si="19"/>
        <v>0</v>
      </c>
      <c r="AC29" s="93">
        <f t="shared" si="20"/>
        <v>0</v>
      </c>
      <c r="AD29" s="97">
        <f t="shared" si="3"/>
        <v>0</v>
      </c>
      <c r="AE29" s="75">
        <f>'Source Data'!N29</f>
        <v>3371</v>
      </c>
      <c r="AF29" s="90">
        <f t="shared" si="4"/>
        <v>0</v>
      </c>
      <c r="AG29" s="271"/>
      <c r="AH29" s="75">
        <f t="shared" si="21"/>
        <v>0</v>
      </c>
      <c r="AI29" s="271"/>
      <c r="AJ29" s="77">
        <f t="shared" si="5"/>
        <v>0</v>
      </c>
      <c r="AK29" s="76">
        <f t="shared" si="6"/>
        <v>0</v>
      </c>
      <c r="AL29" s="90">
        <f t="shared" si="22"/>
        <v>0</v>
      </c>
      <c r="AM29" s="79">
        <f t="shared" si="23"/>
        <v>0</v>
      </c>
      <c r="AN29" s="90">
        <f t="shared" si="24"/>
        <v>0</v>
      </c>
      <c r="AO29" s="56">
        <f>[1]Smothers!$M29</f>
        <v>0</v>
      </c>
      <c r="AP29" s="90">
        <f t="shared" si="25"/>
        <v>0</v>
      </c>
      <c r="AQ29" s="77"/>
      <c r="AR29" s="77">
        <f t="shared" si="26"/>
        <v>0</v>
      </c>
      <c r="AS29" s="90">
        <f t="shared" si="27"/>
        <v>0</v>
      </c>
      <c r="AT29" s="78">
        <f t="shared" si="7"/>
        <v>0</v>
      </c>
      <c r="AU29" s="87">
        <f t="shared" si="8"/>
        <v>0</v>
      </c>
      <c r="AV29" s="116"/>
      <c r="AW29" s="74"/>
      <c r="AX29" s="74">
        <f t="shared" si="9"/>
        <v>0</v>
      </c>
      <c r="AY29" s="74">
        <f t="shared" si="10"/>
        <v>0</v>
      </c>
    </row>
    <row r="30" spans="1:51" ht="16.149999999999999" customHeight="1" x14ac:dyDescent="0.2">
      <c r="A30" s="54">
        <v>24</v>
      </c>
      <c r="B30" s="55" t="s">
        <v>29</v>
      </c>
      <c r="C30" s="271">
        <f>[2]Base!X30</f>
        <v>0</v>
      </c>
      <c r="D30" s="56">
        <f>'Source Data'!H30</f>
        <v>2376.5026766431456</v>
      </c>
      <c r="E30" s="74">
        <f t="shared" si="11"/>
        <v>0</v>
      </c>
      <c r="F30" s="290"/>
      <c r="G30" s="56">
        <f>'Source Data'!I30</f>
        <v>235.68636722840623</v>
      </c>
      <c r="H30" s="74">
        <f t="shared" si="12"/>
        <v>0</v>
      </c>
      <c r="I30" s="290"/>
      <c r="J30" s="56">
        <f>'Source Data'!J30</f>
        <v>64.278100153201677</v>
      </c>
      <c r="K30" s="74">
        <f t="shared" si="13"/>
        <v>0</v>
      </c>
      <c r="L30" s="290"/>
      <c r="M30" s="56">
        <f>'Source Data'!K30</f>
        <v>1606.9525038300424</v>
      </c>
      <c r="N30" s="74">
        <f t="shared" si="14"/>
        <v>0</v>
      </c>
      <c r="O30" s="290"/>
      <c r="P30" s="56">
        <f>'Source Data'!L30</f>
        <v>642.78100153201683</v>
      </c>
      <c r="Q30" s="74">
        <f t="shared" si="15"/>
        <v>0</v>
      </c>
      <c r="R30" s="93">
        <v>0</v>
      </c>
      <c r="S30" s="56"/>
      <c r="T30" s="56"/>
      <c r="U30" s="57">
        <f t="shared" si="1"/>
        <v>0</v>
      </c>
      <c r="V30" s="93">
        <f t="shared" si="2"/>
        <v>0</v>
      </c>
      <c r="W30" s="74">
        <f t="shared" si="16"/>
        <v>0</v>
      </c>
      <c r="X30" s="93">
        <f t="shared" si="17"/>
        <v>0</v>
      </c>
      <c r="Y30" s="56">
        <f>[1]Smothers!$G30</f>
        <v>0</v>
      </c>
      <c r="Z30" s="93">
        <f t="shared" si="18"/>
        <v>0</v>
      </c>
      <c r="AA30" s="56"/>
      <c r="AB30" s="56">
        <f t="shared" si="19"/>
        <v>0</v>
      </c>
      <c r="AC30" s="93">
        <f t="shared" si="20"/>
        <v>0</v>
      </c>
      <c r="AD30" s="97">
        <f t="shared" si="3"/>
        <v>0</v>
      </c>
      <c r="AE30" s="75">
        <f>'Source Data'!N30</f>
        <v>11650</v>
      </c>
      <c r="AF30" s="90">
        <f t="shared" si="4"/>
        <v>0</v>
      </c>
      <c r="AG30" s="271"/>
      <c r="AH30" s="75">
        <f t="shared" si="21"/>
        <v>0</v>
      </c>
      <c r="AI30" s="271"/>
      <c r="AJ30" s="77">
        <f t="shared" si="5"/>
        <v>0</v>
      </c>
      <c r="AK30" s="76">
        <f t="shared" si="6"/>
        <v>0</v>
      </c>
      <c r="AL30" s="90">
        <f t="shared" si="22"/>
        <v>0</v>
      </c>
      <c r="AM30" s="79">
        <f t="shared" si="23"/>
        <v>0</v>
      </c>
      <c r="AN30" s="90">
        <f t="shared" si="24"/>
        <v>0</v>
      </c>
      <c r="AO30" s="56">
        <f>[1]Smothers!$M30</f>
        <v>0</v>
      </c>
      <c r="AP30" s="90">
        <f t="shared" si="25"/>
        <v>0</v>
      </c>
      <c r="AQ30" s="77"/>
      <c r="AR30" s="77">
        <f t="shared" si="26"/>
        <v>0</v>
      </c>
      <c r="AS30" s="90">
        <f t="shared" si="27"/>
        <v>0</v>
      </c>
      <c r="AT30" s="78">
        <f t="shared" si="7"/>
        <v>0</v>
      </c>
      <c r="AU30" s="87">
        <f t="shared" si="8"/>
        <v>0</v>
      </c>
      <c r="AV30" s="116"/>
      <c r="AW30" s="74"/>
      <c r="AX30" s="74">
        <f t="shared" si="9"/>
        <v>0</v>
      </c>
      <c r="AY30" s="74">
        <f t="shared" si="10"/>
        <v>0</v>
      </c>
    </row>
    <row r="31" spans="1:51" ht="16.149999999999999" customHeight="1" x14ac:dyDescent="0.2">
      <c r="A31" s="49">
        <v>25</v>
      </c>
      <c r="B31" s="50" t="s">
        <v>30</v>
      </c>
      <c r="C31" s="272">
        <f>[2]Base!X31</f>
        <v>0</v>
      </c>
      <c r="D31" s="51">
        <f>'Source Data'!H31</f>
        <v>4037.466979885065</v>
      </c>
      <c r="E31" s="80">
        <f t="shared" si="11"/>
        <v>0</v>
      </c>
      <c r="F31" s="291"/>
      <c r="G31" s="51">
        <f>'Source Data'!I31</f>
        <v>547.31914183029971</v>
      </c>
      <c r="H31" s="80">
        <f t="shared" si="12"/>
        <v>0</v>
      </c>
      <c r="I31" s="291"/>
      <c r="J31" s="51">
        <f>'Source Data'!J31</f>
        <v>149.268856862809</v>
      </c>
      <c r="K31" s="80">
        <f t="shared" si="13"/>
        <v>0</v>
      </c>
      <c r="L31" s="291"/>
      <c r="M31" s="51">
        <f>'Source Data'!K31</f>
        <v>3731.7214215702247</v>
      </c>
      <c r="N31" s="80">
        <f t="shared" si="14"/>
        <v>0</v>
      </c>
      <c r="O31" s="291"/>
      <c r="P31" s="51">
        <f>'Source Data'!L31</f>
        <v>1492.6885686280898</v>
      </c>
      <c r="Q31" s="80">
        <f t="shared" si="15"/>
        <v>0</v>
      </c>
      <c r="R31" s="94">
        <v>0</v>
      </c>
      <c r="S31" s="51"/>
      <c r="T31" s="51"/>
      <c r="U31" s="52">
        <f t="shared" si="1"/>
        <v>0</v>
      </c>
      <c r="V31" s="94">
        <f t="shared" si="2"/>
        <v>0</v>
      </c>
      <c r="W31" s="80">
        <f t="shared" si="16"/>
        <v>0</v>
      </c>
      <c r="X31" s="94">
        <f t="shared" si="17"/>
        <v>0</v>
      </c>
      <c r="Y31" s="51">
        <f>[1]Smothers!$G31</f>
        <v>0</v>
      </c>
      <c r="Z31" s="94">
        <f t="shared" si="18"/>
        <v>0</v>
      </c>
      <c r="AA31" s="53"/>
      <c r="AB31" s="51">
        <f t="shared" si="19"/>
        <v>0</v>
      </c>
      <c r="AC31" s="95">
        <f t="shared" si="20"/>
        <v>0</v>
      </c>
      <c r="AD31" s="95">
        <f t="shared" si="3"/>
        <v>0</v>
      </c>
      <c r="AE31" s="71">
        <f>'Source Data'!N31</f>
        <v>4673</v>
      </c>
      <c r="AF31" s="91">
        <f t="shared" si="4"/>
        <v>0</v>
      </c>
      <c r="AG31" s="272"/>
      <c r="AH31" s="71">
        <f t="shared" si="21"/>
        <v>0</v>
      </c>
      <c r="AI31" s="272"/>
      <c r="AJ31" s="72">
        <f t="shared" si="5"/>
        <v>0</v>
      </c>
      <c r="AK31" s="73">
        <f t="shared" si="6"/>
        <v>0</v>
      </c>
      <c r="AL31" s="91">
        <f t="shared" si="22"/>
        <v>0</v>
      </c>
      <c r="AM31" s="82">
        <f t="shared" si="23"/>
        <v>0</v>
      </c>
      <c r="AN31" s="91">
        <f t="shared" si="24"/>
        <v>0</v>
      </c>
      <c r="AO31" s="51">
        <f>[1]Smothers!$M31</f>
        <v>0</v>
      </c>
      <c r="AP31" s="91">
        <f t="shared" si="25"/>
        <v>0</v>
      </c>
      <c r="AQ31" s="72"/>
      <c r="AR31" s="72">
        <f t="shared" si="26"/>
        <v>0</v>
      </c>
      <c r="AS31" s="91">
        <f t="shared" si="27"/>
        <v>0</v>
      </c>
      <c r="AT31" s="81">
        <f t="shared" si="7"/>
        <v>0</v>
      </c>
      <c r="AU31" s="88">
        <f t="shared" si="8"/>
        <v>0</v>
      </c>
      <c r="AV31" s="116"/>
      <c r="AW31" s="80"/>
      <c r="AX31" s="80">
        <f t="shared" si="9"/>
        <v>0</v>
      </c>
      <c r="AY31" s="80">
        <f t="shared" si="10"/>
        <v>0</v>
      </c>
    </row>
    <row r="32" spans="1:51" ht="16.149999999999999" customHeight="1" x14ac:dyDescent="0.2">
      <c r="A32" s="58">
        <v>26</v>
      </c>
      <c r="B32" s="59" t="s">
        <v>31</v>
      </c>
      <c r="C32" s="270">
        <f>[2]Base!X32</f>
        <v>324</v>
      </c>
      <c r="D32" s="60">
        <f>'Source Data'!H32</f>
        <v>3766.8356517369007</v>
      </c>
      <c r="E32" s="65">
        <f t="shared" si="11"/>
        <v>1220454.7511627558</v>
      </c>
      <c r="F32" s="289"/>
      <c r="G32" s="60">
        <f>'Source Data'!I32</f>
        <v>468.82114429316323</v>
      </c>
      <c r="H32" s="65">
        <f t="shared" si="12"/>
        <v>0</v>
      </c>
      <c r="I32" s="289"/>
      <c r="J32" s="60">
        <f>'Source Data'!J32</f>
        <v>127.8603120799536</v>
      </c>
      <c r="K32" s="65">
        <f t="shared" si="13"/>
        <v>0</v>
      </c>
      <c r="L32" s="289"/>
      <c r="M32" s="60">
        <f>'Source Data'!K32</f>
        <v>3196.5078019988405</v>
      </c>
      <c r="N32" s="65">
        <f t="shared" si="14"/>
        <v>0</v>
      </c>
      <c r="O32" s="289"/>
      <c r="P32" s="60">
        <f>'Source Data'!L32</f>
        <v>1278.6031207995361</v>
      </c>
      <c r="Q32" s="65">
        <f t="shared" si="15"/>
        <v>0</v>
      </c>
      <c r="R32" s="92">
        <v>1414589</v>
      </c>
      <c r="S32" s="60"/>
      <c r="T32" s="60"/>
      <c r="U32" s="61">
        <f t="shared" si="1"/>
        <v>0</v>
      </c>
      <c r="V32" s="92">
        <f t="shared" si="2"/>
        <v>1414589</v>
      </c>
      <c r="W32" s="65">
        <f t="shared" si="16"/>
        <v>-3536</v>
      </c>
      <c r="X32" s="92">
        <f t="shared" si="17"/>
        <v>1411053</v>
      </c>
      <c r="Y32" s="60">
        <f>[1]Smothers!$G32</f>
        <v>6181</v>
      </c>
      <c r="Z32" s="92">
        <f t="shared" si="18"/>
        <v>1417234</v>
      </c>
      <c r="AA32" s="60"/>
      <c r="AB32" s="60">
        <f t="shared" si="19"/>
        <v>1417234</v>
      </c>
      <c r="AC32" s="92">
        <f t="shared" si="20"/>
        <v>118103</v>
      </c>
      <c r="AD32" s="96">
        <f t="shared" si="3"/>
        <v>1417234</v>
      </c>
      <c r="AE32" s="66">
        <f>'Source Data'!N32</f>
        <v>5304</v>
      </c>
      <c r="AF32" s="89">
        <f t="shared" si="4"/>
        <v>1718496</v>
      </c>
      <c r="AG32" s="270"/>
      <c r="AH32" s="66">
        <f t="shared" si="21"/>
        <v>0</v>
      </c>
      <c r="AI32" s="270"/>
      <c r="AJ32" s="68">
        <f t="shared" si="5"/>
        <v>0</v>
      </c>
      <c r="AK32" s="67">
        <f t="shared" si="6"/>
        <v>0</v>
      </c>
      <c r="AL32" s="89">
        <f t="shared" si="22"/>
        <v>1718496</v>
      </c>
      <c r="AM32" s="70">
        <f t="shared" si="23"/>
        <v>-4296</v>
      </c>
      <c r="AN32" s="89">
        <f t="shared" si="24"/>
        <v>1714200</v>
      </c>
      <c r="AO32" s="60">
        <f>[1]Smothers!$M32</f>
        <v>7775</v>
      </c>
      <c r="AP32" s="89">
        <f t="shared" si="25"/>
        <v>1721975</v>
      </c>
      <c r="AQ32" s="68"/>
      <c r="AR32" s="68">
        <f t="shared" si="26"/>
        <v>1721975</v>
      </c>
      <c r="AS32" s="89">
        <f t="shared" si="27"/>
        <v>143498</v>
      </c>
      <c r="AT32" s="69">
        <f t="shared" si="7"/>
        <v>3139209</v>
      </c>
      <c r="AU32" s="86">
        <f t="shared" si="8"/>
        <v>261601</v>
      </c>
      <c r="AV32" s="116"/>
      <c r="AW32" s="65"/>
      <c r="AX32" s="65">
        <f t="shared" si="9"/>
        <v>4296</v>
      </c>
      <c r="AY32" s="65">
        <f t="shared" si="10"/>
        <v>4296</v>
      </c>
    </row>
    <row r="33" spans="1:51" ht="16.149999999999999" customHeight="1" x14ac:dyDescent="0.2">
      <c r="A33" s="54">
        <v>27</v>
      </c>
      <c r="B33" s="55" t="s">
        <v>32</v>
      </c>
      <c r="C33" s="271">
        <f>[2]Base!X33</f>
        <v>0</v>
      </c>
      <c r="D33" s="56">
        <f>'Source Data'!H33</f>
        <v>5228.5444628948371</v>
      </c>
      <c r="E33" s="74">
        <f t="shared" si="11"/>
        <v>0</v>
      </c>
      <c r="F33" s="290"/>
      <c r="G33" s="56">
        <f>'Source Data'!I33</f>
        <v>687.4036243637745</v>
      </c>
      <c r="H33" s="74">
        <f t="shared" si="12"/>
        <v>0</v>
      </c>
      <c r="I33" s="290"/>
      <c r="J33" s="56">
        <f>'Source Data'!J33</f>
        <v>187.4737157355749</v>
      </c>
      <c r="K33" s="74">
        <f t="shared" si="13"/>
        <v>0</v>
      </c>
      <c r="L33" s="290"/>
      <c r="M33" s="56">
        <f>'Source Data'!K33</f>
        <v>4686.842893389372</v>
      </c>
      <c r="N33" s="74">
        <f t="shared" si="14"/>
        <v>0</v>
      </c>
      <c r="O33" s="290"/>
      <c r="P33" s="56">
        <f>'Source Data'!L33</f>
        <v>1874.7371573557489</v>
      </c>
      <c r="Q33" s="74">
        <f t="shared" si="15"/>
        <v>0</v>
      </c>
      <c r="R33" s="93">
        <v>0</v>
      </c>
      <c r="S33" s="56"/>
      <c r="T33" s="56"/>
      <c r="U33" s="57">
        <f t="shared" si="1"/>
        <v>0</v>
      </c>
      <c r="V33" s="93">
        <f t="shared" si="2"/>
        <v>0</v>
      </c>
      <c r="W33" s="74">
        <f t="shared" si="16"/>
        <v>0</v>
      </c>
      <c r="X33" s="93">
        <f t="shared" si="17"/>
        <v>0</v>
      </c>
      <c r="Y33" s="56">
        <f>[1]Smothers!$G33</f>
        <v>0</v>
      </c>
      <c r="Z33" s="93">
        <f t="shared" si="18"/>
        <v>0</v>
      </c>
      <c r="AA33" s="56"/>
      <c r="AB33" s="56">
        <f t="shared" si="19"/>
        <v>0</v>
      </c>
      <c r="AC33" s="93">
        <f t="shared" si="20"/>
        <v>0</v>
      </c>
      <c r="AD33" s="97">
        <f t="shared" si="3"/>
        <v>0</v>
      </c>
      <c r="AE33" s="75">
        <f>'Source Data'!N33</f>
        <v>3412</v>
      </c>
      <c r="AF33" s="90">
        <f t="shared" si="4"/>
        <v>0</v>
      </c>
      <c r="AG33" s="271"/>
      <c r="AH33" s="75">
        <f t="shared" si="21"/>
        <v>0</v>
      </c>
      <c r="AI33" s="271"/>
      <c r="AJ33" s="77">
        <f t="shared" si="5"/>
        <v>0</v>
      </c>
      <c r="AK33" s="76">
        <f t="shared" si="6"/>
        <v>0</v>
      </c>
      <c r="AL33" s="90">
        <f t="shared" si="22"/>
        <v>0</v>
      </c>
      <c r="AM33" s="79">
        <f t="shared" si="23"/>
        <v>0</v>
      </c>
      <c r="AN33" s="90">
        <f t="shared" si="24"/>
        <v>0</v>
      </c>
      <c r="AO33" s="56">
        <f>[1]Smothers!$M33</f>
        <v>0</v>
      </c>
      <c r="AP33" s="90">
        <f t="shared" si="25"/>
        <v>0</v>
      </c>
      <c r="AQ33" s="77"/>
      <c r="AR33" s="77">
        <f t="shared" si="26"/>
        <v>0</v>
      </c>
      <c r="AS33" s="90">
        <f t="shared" si="27"/>
        <v>0</v>
      </c>
      <c r="AT33" s="78">
        <f t="shared" si="7"/>
        <v>0</v>
      </c>
      <c r="AU33" s="87">
        <f t="shared" si="8"/>
        <v>0</v>
      </c>
      <c r="AV33" s="116"/>
      <c r="AW33" s="74"/>
      <c r="AX33" s="74">
        <f t="shared" si="9"/>
        <v>0</v>
      </c>
      <c r="AY33" s="74">
        <f t="shared" si="10"/>
        <v>0</v>
      </c>
    </row>
    <row r="34" spans="1:51" ht="16.149999999999999" customHeight="1" x14ac:dyDescent="0.2">
      <c r="A34" s="54">
        <v>28</v>
      </c>
      <c r="B34" s="55" t="s">
        <v>33</v>
      </c>
      <c r="C34" s="271">
        <f>[2]Base!X34</f>
        <v>0</v>
      </c>
      <c r="D34" s="56">
        <f>'Source Data'!H34</f>
        <v>3407.9343597999155</v>
      </c>
      <c r="E34" s="74">
        <f t="shared" si="11"/>
        <v>0</v>
      </c>
      <c r="F34" s="290"/>
      <c r="G34" s="56">
        <f>'Source Data'!I34</f>
        <v>466.65190378503735</v>
      </c>
      <c r="H34" s="74">
        <f t="shared" si="12"/>
        <v>0</v>
      </c>
      <c r="I34" s="290"/>
      <c r="J34" s="56">
        <f>'Source Data'!J34</f>
        <v>127.26870103228291</v>
      </c>
      <c r="K34" s="74">
        <f t="shared" si="13"/>
        <v>0</v>
      </c>
      <c r="L34" s="290"/>
      <c r="M34" s="56">
        <f>'Source Data'!K34</f>
        <v>3181.7175258070724</v>
      </c>
      <c r="N34" s="74">
        <f t="shared" si="14"/>
        <v>0</v>
      </c>
      <c r="O34" s="290"/>
      <c r="P34" s="56">
        <f>'Source Data'!L34</f>
        <v>1272.6870103228293</v>
      </c>
      <c r="Q34" s="74">
        <f t="shared" si="15"/>
        <v>0</v>
      </c>
      <c r="R34" s="93">
        <v>0</v>
      </c>
      <c r="S34" s="56"/>
      <c r="T34" s="56"/>
      <c r="U34" s="57">
        <f t="shared" si="1"/>
        <v>0</v>
      </c>
      <c r="V34" s="93">
        <f t="shared" si="2"/>
        <v>0</v>
      </c>
      <c r="W34" s="74">
        <f t="shared" si="16"/>
        <v>0</v>
      </c>
      <c r="X34" s="93">
        <f t="shared" si="17"/>
        <v>0</v>
      </c>
      <c r="Y34" s="56">
        <f>[1]Smothers!$G34</f>
        <v>0</v>
      </c>
      <c r="Z34" s="93">
        <f t="shared" si="18"/>
        <v>0</v>
      </c>
      <c r="AA34" s="56"/>
      <c r="AB34" s="56">
        <f t="shared" si="19"/>
        <v>0</v>
      </c>
      <c r="AC34" s="93">
        <f t="shared" si="20"/>
        <v>0</v>
      </c>
      <c r="AD34" s="97">
        <f t="shared" si="3"/>
        <v>0</v>
      </c>
      <c r="AE34" s="75">
        <f>'Source Data'!N34</f>
        <v>5598</v>
      </c>
      <c r="AF34" s="90">
        <f t="shared" si="4"/>
        <v>0</v>
      </c>
      <c r="AG34" s="271"/>
      <c r="AH34" s="75">
        <f t="shared" si="21"/>
        <v>0</v>
      </c>
      <c r="AI34" s="271"/>
      <c r="AJ34" s="77">
        <f t="shared" si="5"/>
        <v>0</v>
      </c>
      <c r="AK34" s="76">
        <f t="shared" si="6"/>
        <v>0</v>
      </c>
      <c r="AL34" s="90">
        <f t="shared" si="22"/>
        <v>0</v>
      </c>
      <c r="AM34" s="79">
        <f t="shared" si="23"/>
        <v>0</v>
      </c>
      <c r="AN34" s="90">
        <f t="shared" si="24"/>
        <v>0</v>
      </c>
      <c r="AO34" s="56">
        <f>[1]Smothers!$M34</f>
        <v>0</v>
      </c>
      <c r="AP34" s="90">
        <f t="shared" si="25"/>
        <v>0</v>
      </c>
      <c r="AQ34" s="77"/>
      <c r="AR34" s="77">
        <f t="shared" si="26"/>
        <v>0</v>
      </c>
      <c r="AS34" s="90">
        <f t="shared" si="27"/>
        <v>0</v>
      </c>
      <c r="AT34" s="78">
        <f t="shared" si="7"/>
        <v>0</v>
      </c>
      <c r="AU34" s="87">
        <f t="shared" si="8"/>
        <v>0</v>
      </c>
      <c r="AV34" s="116"/>
      <c r="AW34" s="74"/>
      <c r="AX34" s="74">
        <f t="shared" si="9"/>
        <v>0</v>
      </c>
      <c r="AY34" s="74">
        <f t="shared" si="10"/>
        <v>0</v>
      </c>
    </row>
    <row r="35" spans="1:51" ht="16.149999999999999" customHeight="1" x14ac:dyDescent="0.2">
      <c r="A35" s="54">
        <v>29</v>
      </c>
      <c r="B35" s="55" t="s">
        <v>34</v>
      </c>
      <c r="C35" s="271">
        <f>[2]Base!X35</f>
        <v>0</v>
      </c>
      <c r="D35" s="56">
        <f>'Source Data'!H35</f>
        <v>4119.4752527522951</v>
      </c>
      <c r="E35" s="74">
        <f t="shared" si="11"/>
        <v>0</v>
      </c>
      <c r="F35" s="290"/>
      <c r="G35" s="56">
        <f>'Source Data'!I35</f>
        <v>554.9726016103474</v>
      </c>
      <c r="H35" s="74">
        <f t="shared" si="12"/>
        <v>0</v>
      </c>
      <c r="I35" s="290"/>
      <c r="J35" s="56">
        <f>'Source Data'!J35</f>
        <v>151.35616407554929</v>
      </c>
      <c r="K35" s="74">
        <f t="shared" si="13"/>
        <v>0</v>
      </c>
      <c r="L35" s="290"/>
      <c r="M35" s="56">
        <f>'Source Data'!K35</f>
        <v>3783.9041018887328</v>
      </c>
      <c r="N35" s="74">
        <f t="shared" si="14"/>
        <v>0</v>
      </c>
      <c r="O35" s="290"/>
      <c r="P35" s="56">
        <f>'Source Data'!L35</f>
        <v>1513.5616407554928</v>
      </c>
      <c r="Q35" s="74">
        <f t="shared" si="15"/>
        <v>0</v>
      </c>
      <c r="R35" s="93">
        <v>0</v>
      </c>
      <c r="S35" s="56"/>
      <c r="T35" s="56"/>
      <c r="U35" s="57">
        <f t="shared" si="1"/>
        <v>0</v>
      </c>
      <c r="V35" s="93">
        <f t="shared" si="2"/>
        <v>0</v>
      </c>
      <c r="W35" s="74">
        <f t="shared" si="16"/>
        <v>0</v>
      </c>
      <c r="X35" s="93">
        <f t="shared" si="17"/>
        <v>0</v>
      </c>
      <c r="Y35" s="56">
        <f>[1]Smothers!$G35</f>
        <v>0</v>
      </c>
      <c r="Z35" s="93">
        <f t="shared" si="18"/>
        <v>0</v>
      </c>
      <c r="AA35" s="56"/>
      <c r="AB35" s="56">
        <f t="shared" si="19"/>
        <v>0</v>
      </c>
      <c r="AC35" s="93">
        <f t="shared" si="20"/>
        <v>0</v>
      </c>
      <c r="AD35" s="97">
        <f t="shared" si="3"/>
        <v>0</v>
      </c>
      <c r="AE35" s="75">
        <f>'Source Data'!N35</f>
        <v>4860</v>
      </c>
      <c r="AF35" s="90">
        <f t="shared" si="4"/>
        <v>0</v>
      </c>
      <c r="AG35" s="271"/>
      <c r="AH35" s="75">
        <f t="shared" si="21"/>
        <v>0</v>
      </c>
      <c r="AI35" s="271"/>
      <c r="AJ35" s="77">
        <f t="shared" si="5"/>
        <v>0</v>
      </c>
      <c r="AK35" s="76">
        <f t="shared" si="6"/>
        <v>0</v>
      </c>
      <c r="AL35" s="90">
        <f t="shared" si="22"/>
        <v>0</v>
      </c>
      <c r="AM35" s="79">
        <f t="shared" si="23"/>
        <v>0</v>
      </c>
      <c r="AN35" s="90">
        <f t="shared" si="24"/>
        <v>0</v>
      </c>
      <c r="AO35" s="56">
        <f>[1]Smothers!$M35</f>
        <v>0</v>
      </c>
      <c r="AP35" s="90">
        <f t="shared" si="25"/>
        <v>0</v>
      </c>
      <c r="AQ35" s="77"/>
      <c r="AR35" s="77">
        <f t="shared" si="26"/>
        <v>0</v>
      </c>
      <c r="AS35" s="90">
        <f t="shared" si="27"/>
        <v>0</v>
      </c>
      <c r="AT35" s="78">
        <f t="shared" si="7"/>
        <v>0</v>
      </c>
      <c r="AU35" s="87">
        <f t="shared" si="8"/>
        <v>0</v>
      </c>
      <c r="AV35" s="116"/>
      <c r="AW35" s="74"/>
      <c r="AX35" s="74">
        <f t="shared" si="9"/>
        <v>0</v>
      </c>
      <c r="AY35" s="74">
        <f t="shared" si="10"/>
        <v>0</v>
      </c>
    </row>
    <row r="36" spans="1:51" ht="16.149999999999999" customHeight="1" x14ac:dyDescent="0.2">
      <c r="A36" s="49">
        <v>30</v>
      </c>
      <c r="B36" s="50" t="s">
        <v>35</v>
      </c>
      <c r="C36" s="272">
        <f>[2]Base!X36</f>
        <v>0</v>
      </c>
      <c r="D36" s="51">
        <f>'Source Data'!H36</f>
        <v>5413.9637107951485</v>
      </c>
      <c r="E36" s="80">
        <f t="shared" si="11"/>
        <v>0</v>
      </c>
      <c r="F36" s="291"/>
      <c r="G36" s="51">
        <f>'Source Data'!I36</f>
        <v>702.2116679130869</v>
      </c>
      <c r="H36" s="80">
        <f t="shared" si="12"/>
        <v>0</v>
      </c>
      <c r="I36" s="291"/>
      <c r="J36" s="51">
        <f>'Source Data'!J36</f>
        <v>191.51227306720551</v>
      </c>
      <c r="K36" s="80">
        <f t="shared" si="13"/>
        <v>0</v>
      </c>
      <c r="L36" s="291"/>
      <c r="M36" s="51">
        <f>'Source Data'!K36</f>
        <v>4787.8068266801383</v>
      </c>
      <c r="N36" s="80">
        <f t="shared" si="14"/>
        <v>0</v>
      </c>
      <c r="O36" s="291"/>
      <c r="P36" s="51">
        <f>'Source Data'!L36</f>
        <v>1915.1227306720555</v>
      </c>
      <c r="Q36" s="80">
        <f t="shared" si="15"/>
        <v>0</v>
      </c>
      <c r="R36" s="94">
        <v>0</v>
      </c>
      <c r="S36" s="51"/>
      <c r="T36" s="51"/>
      <c r="U36" s="52">
        <f t="shared" si="1"/>
        <v>0</v>
      </c>
      <c r="V36" s="94">
        <f t="shared" si="2"/>
        <v>0</v>
      </c>
      <c r="W36" s="80">
        <f t="shared" si="16"/>
        <v>0</v>
      </c>
      <c r="X36" s="94">
        <f t="shared" si="17"/>
        <v>0</v>
      </c>
      <c r="Y36" s="51">
        <f>[1]Smothers!$G36</f>
        <v>0</v>
      </c>
      <c r="Z36" s="94">
        <f t="shared" si="18"/>
        <v>0</v>
      </c>
      <c r="AA36" s="53"/>
      <c r="AB36" s="51">
        <f t="shared" si="19"/>
        <v>0</v>
      </c>
      <c r="AC36" s="95">
        <f t="shared" si="20"/>
        <v>0</v>
      </c>
      <c r="AD36" s="95">
        <f t="shared" si="3"/>
        <v>0</v>
      </c>
      <c r="AE36" s="71">
        <f>'Source Data'!N36</f>
        <v>3884</v>
      </c>
      <c r="AF36" s="91">
        <f t="shared" si="4"/>
        <v>0</v>
      </c>
      <c r="AG36" s="272"/>
      <c r="AH36" s="71">
        <f t="shared" si="21"/>
        <v>0</v>
      </c>
      <c r="AI36" s="272"/>
      <c r="AJ36" s="72">
        <f t="shared" si="5"/>
        <v>0</v>
      </c>
      <c r="AK36" s="73">
        <f t="shared" si="6"/>
        <v>0</v>
      </c>
      <c r="AL36" s="91">
        <f t="shared" si="22"/>
        <v>0</v>
      </c>
      <c r="AM36" s="82">
        <f t="shared" si="23"/>
        <v>0</v>
      </c>
      <c r="AN36" s="91">
        <f t="shared" si="24"/>
        <v>0</v>
      </c>
      <c r="AO36" s="51">
        <f>[1]Smothers!$M36</f>
        <v>0</v>
      </c>
      <c r="AP36" s="91">
        <f t="shared" si="25"/>
        <v>0</v>
      </c>
      <c r="AQ36" s="72"/>
      <c r="AR36" s="72">
        <f t="shared" si="26"/>
        <v>0</v>
      </c>
      <c r="AS36" s="91">
        <f t="shared" si="27"/>
        <v>0</v>
      </c>
      <c r="AT36" s="81">
        <f t="shared" si="7"/>
        <v>0</v>
      </c>
      <c r="AU36" s="88">
        <f t="shared" si="8"/>
        <v>0</v>
      </c>
      <c r="AV36" s="116"/>
      <c r="AW36" s="80"/>
      <c r="AX36" s="80">
        <f t="shared" si="9"/>
        <v>0</v>
      </c>
      <c r="AY36" s="80">
        <f t="shared" si="10"/>
        <v>0</v>
      </c>
    </row>
    <row r="37" spans="1:51" ht="16.149999999999999" customHeight="1" x14ac:dyDescent="0.2">
      <c r="A37" s="58">
        <v>31</v>
      </c>
      <c r="B37" s="59" t="s">
        <v>36</v>
      </c>
      <c r="C37" s="270">
        <f>[2]Base!X37</f>
        <v>0</v>
      </c>
      <c r="D37" s="60">
        <f>'Source Data'!H37</f>
        <v>3796.0097351340864</v>
      </c>
      <c r="E37" s="65">
        <f t="shared" si="11"/>
        <v>0</v>
      </c>
      <c r="F37" s="289"/>
      <c r="G37" s="60">
        <f>'Source Data'!I37</f>
        <v>524.75657375911442</v>
      </c>
      <c r="H37" s="65">
        <f t="shared" si="12"/>
        <v>0</v>
      </c>
      <c r="I37" s="289"/>
      <c r="J37" s="60">
        <f>'Source Data'!J37</f>
        <v>143.11542920703121</v>
      </c>
      <c r="K37" s="65">
        <f t="shared" si="13"/>
        <v>0</v>
      </c>
      <c r="L37" s="289"/>
      <c r="M37" s="60">
        <f>'Source Data'!K37</f>
        <v>3577.8857301757807</v>
      </c>
      <c r="N37" s="65">
        <f t="shared" si="14"/>
        <v>0</v>
      </c>
      <c r="O37" s="289"/>
      <c r="P37" s="60">
        <f>'Source Data'!L37</f>
        <v>1431.1542920703123</v>
      </c>
      <c r="Q37" s="65">
        <f t="shared" si="15"/>
        <v>0</v>
      </c>
      <c r="R37" s="92">
        <v>0</v>
      </c>
      <c r="S37" s="60"/>
      <c r="T37" s="60"/>
      <c r="U37" s="61">
        <f t="shared" si="1"/>
        <v>0</v>
      </c>
      <c r="V37" s="92">
        <f t="shared" si="2"/>
        <v>0</v>
      </c>
      <c r="W37" s="65">
        <f t="shared" si="16"/>
        <v>0</v>
      </c>
      <c r="X37" s="92">
        <f t="shared" si="17"/>
        <v>0</v>
      </c>
      <c r="Y37" s="60">
        <f>[1]Smothers!$G37</f>
        <v>0</v>
      </c>
      <c r="Z37" s="92">
        <f t="shared" si="18"/>
        <v>0</v>
      </c>
      <c r="AA37" s="60"/>
      <c r="AB37" s="60">
        <f t="shared" si="19"/>
        <v>0</v>
      </c>
      <c r="AC37" s="92">
        <f t="shared" si="20"/>
        <v>0</v>
      </c>
      <c r="AD37" s="96">
        <f t="shared" si="3"/>
        <v>0</v>
      </c>
      <c r="AE37" s="66">
        <f>'Source Data'!N37</f>
        <v>5567</v>
      </c>
      <c r="AF37" s="89">
        <f t="shared" si="4"/>
        <v>0</v>
      </c>
      <c r="AG37" s="270"/>
      <c r="AH37" s="66">
        <f t="shared" si="21"/>
        <v>0</v>
      </c>
      <c r="AI37" s="270"/>
      <c r="AJ37" s="68">
        <f t="shared" si="5"/>
        <v>0</v>
      </c>
      <c r="AK37" s="67">
        <f t="shared" si="6"/>
        <v>0</v>
      </c>
      <c r="AL37" s="89">
        <f t="shared" si="22"/>
        <v>0</v>
      </c>
      <c r="AM37" s="70">
        <f t="shared" si="23"/>
        <v>0</v>
      </c>
      <c r="AN37" s="89">
        <f t="shared" si="24"/>
        <v>0</v>
      </c>
      <c r="AO37" s="60">
        <f>[1]Smothers!$M37</f>
        <v>0</v>
      </c>
      <c r="AP37" s="89">
        <f t="shared" si="25"/>
        <v>0</v>
      </c>
      <c r="AQ37" s="68"/>
      <c r="AR37" s="68">
        <f t="shared" si="26"/>
        <v>0</v>
      </c>
      <c r="AS37" s="89">
        <f t="shared" si="27"/>
        <v>0</v>
      </c>
      <c r="AT37" s="69">
        <f t="shared" si="7"/>
        <v>0</v>
      </c>
      <c r="AU37" s="86">
        <f t="shared" si="8"/>
        <v>0</v>
      </c>
      <c r="AV37" s="116"/>
      <c r="AW37" s="65"/>
      <c r="AX37" s="65">
        <f t="shared" si="9"/>
        <v>0</v>
      </c>
      <c r="AY37" s="65">
        <f t="shared" si="10"/>
        <v>0</v>
      </c>
    </row>
    <row r="38" spans="1:51" ht="16.149999999999999" customHeight="1" x14ac:dyDescent="0.2">
      <c r="A38" s="54">
        <v>32</v>
      </c>
      <c r="B38" s="55" t="s">
        <v>37</v>
      </c>
      <c r="C38" s="271">
        <f>[2]Base!X38</f>
        <v>0</v>
      </c>
      <c r="D38" s="56">
        <f>'Source Data'!H38</f>
        <v>5211.085155744553</v>
      </c>
      <c r="E38" s="74">
        <f t="shared" si="11"/>
        <v>0</v>
      </c>
      <c r="F38" s="290"/>
      <c r="G38" s="56">
        <f>'Source Data'!I38</f>
        <v>712.66638210557119</v>
      </c>
      <c r="H38" s="74">
        <f t="shared" si="12"/>
        <v>0</v>
      </c>
      <c r="I38" s="290"/>
      <c r="J38" s="56">
        <f>'Source Data'!J38</f>
        <v>194.36355875606483</v>
      </c>
      <c r="K38" s="74">
        <f t="shared" si="13"/>
        <v>0</v>
      </c>
      <c r="L38" s="290"/>
      <c r="M38" s="56">
        <f>'Source Data'!K38</f>
        <v>4859.0889689016212</v>
      </c>
      <c r="N38" s="74">
        <f t="shared" si="14"/>
        <v>0</v>
      </c>
      <c r="O38" s="290"/>
      <c r="P38" s="56">
        <f>'Source Data'!L38</f>
        <v>1943.6355875606487</v>
      </c>
      <c r="Q38" s="74">
        <f t="shared" si="15"/>
        <v>0</v>
      </c>
      <c r="R38" s="93">
        <v>0</v>
      </c>
      <c r="S38" s="56"/>
      <c r="T38" s="56"/>
      <c r="U38" s="57">
        <f t="shared" si="1"/>
        <v>0</v>
      </c>
      <c r="V38" s="93">
        <f t="shared" si="2"/>
        <v>0</v>
      </c>
      <c r="W38" s="74">
        <f t="shared" si="16"/>
        <v>0</v>
      </c>
      <c r="X38" s="93">
        <f t="shared" si="17"/>
        <v>0</v>
      </c>
      <c r="Y38" s="56">
        <f>[1]Smothers!$G38</f>
        <v>0</v>
      </c>
      <c r="Z38" s="93">
        <f t="shared" si="18"/>
        <v>0</v>
      </c>
      <c r="AA38" s="56"/>
      <c r="AB38" s="56">
        <f t="shared" si="19"/>
        <v>0</v>
      </c>
      <c r="AC38" s="93">
        <f t="shared" si="20"/>
        <v>0</v>
      </c>
      <c r="AD38" s="97">
        <f t="shared" si="3"/>
        <v>0</v>
      </c>
      <c r="AE38" s="75">
        <f>'Source Data'!N38</f>
        <v>2649</v>
      </c>
      <c r="AF38" s="90">
        <f t="shared" si="4"/>
        <v>0</v>
      </c>
      <c r="AG38" s="271"/>
      <c r="AH38" s="75">
        <f t="shared" si="21"/>
        <v>0</v>
      </c>
      <c r="AI38" s="271"/>
      <c r="AJ38" s="77">
        <f t="shared" si="5"/>
        <v>0</v>
      </c>
      <c r="AK38" s="76">
        <f t="shared" si="6"/>
        <v>0</v>
      </c>
      <c r="AL38" s="90">
        <f t="shared" si="22"/>
        <v>0</v>
      </c>
      <c r="AM38" s="79">
        <f t="shared" si="23"/>
        <v>0</v>
      </c>
      <c r="AN38" s="90">
        <f t="shared" si="24"/>
        <v>0</v>
      </c>
      <c r="AO38" s="56">
        <f>[1]Smothers!$M38</f>
        <v>0</v>
      </c>
      <c r="AP38" s="90">
        <f t="shared" si="25"/>
        <v>0</v>
      </c>
      <c r="AQ38" s="77"/>
      <c r="AR38" s="77">
        <f t="shared" si="26"/>
        <v>0</v>
      </c>
      <c r="AS38" s="90">
        <f t="shared" si="27"/>
        <v>0</v>
      </c>
      <c r="AT38" s="78">
        <f t="shared" si="7"/>
        <v>0</v>
      </c>
      <c r="AU38" s="87">
        <f t="shared" si="8"/>
        <v>0</v>
      </c>
      <c r="AV38" s="116"/>
      <c r="AW38" s="74"/>
      <c r="AX38" s="74">
        <f t="shared" si="9"/>
        <v>0</v>
      </c>
      <c r="AY38" s="74">
        <f t="shared" si="10"/>
        <v>0</v>
      </c>
    </row>
    <row r="39" spans="1:51" ht="16.149999999999999" customHeight="1" x14ac:dyDescent="0.2">
      <c r="A39" s="54">
        <v>33</v>
      </c>
      <c r="B39" s="55" t="s">
        <v>38</v>
      </c>
      <c r="C39" s="271">
        <f>[2]Base!X39</f>
        <v>0</v>
      </c>
      <c r="D39" s="56">
        <f>'Source Data'!H39</f>
        <v>4700.4408318694122</v>
      </c>
      <c r="E39" s="74">
        <f t="shared" si="11"/>
        <v>0</v>
      </c>
      <c r="F39" s="290"/>
      <c r="G39" s="56">
        <f>'Source Data'!I39</f>
        <v>624.84576931264041</v>
      </c>
      <c r="H39" s="74">
        <f t="shared" si="12"/>
        <v>0</v>
      </c>
      <c r="I39" s="290"/>
      <c r="J39" s="56">
        <f>'Source Data'!J39</f>
        <v>170.41248253981104</v>
      </c>
      <c r="K39" s="74">
        <f t="shared" si="13"/>
        <v>0</v>
      </c>
      <c r="L39" s="290"/>
      <c r="M39" s="56">
        <f>'Source Data'!K39</f>
        <v>4260.3120634952766</v>
      </c>
      <c r="N39" s="74">
        <f t="shared" si="14"/>
        <v>0</v>
      </c>
      <c r="O39" s="290"/>
      <c r="P39" s="56">
        <f>'Source Data'!L39</f>
        <v>1704.1248253981105</v>
      </c>
      <c r="Q39" s="74">
        <f t="shared" si="15"/>
        <v>0</v>
      </c>
      <c r="R39" s="93">
        <v>0</v>
      </c>
      <c r="S39" s="56"/>
      <c r="T39" s="56"/>
      <c r="U39" s="57">
        <f t="shared" ref="U39:U70" si="28">S39+T39</f>
        <v>0</v>
      </c>
      <c r="V39" s="93">
        <f t="shared" si="2"/>
        <v>0</v>
      </c>
      <c r="W39" s="74">
        <f t="shared" si="16"/>
        <v>0</v>
      </c>
      <c r="X39" s="93">
        <f t="shared" si="17"/>
        <v>0</v>
      </c>
      <c r="Y39" s="56">
        <f>[1]Smothers!$G39</f>
        <v>0</v>
      </c>
      <c r="Z39" s="93">
        <f t="shared" si="18"/>
        <v>0</v>
      </c>
      <c r="AA39" s="56"/>
      <c r="AB39" s="56">
        <f t="shared" si="19"/>
        <v>0</v>
      </c>
      <c r="AC39" s="93">
        <f t="shared" si="20"/>
        <v>0</v>
      </c>
      <c r="AD39" s="97">
        <f t="shared" ref="AD39:AD75" si="29">Z39</f>
        <v>0</v>
      </c>
      <c r="AE39" s="75">
        <f>'Source Data'!N39</f>
        <v>3419</v>
      </c>
      <c r="AF39" s="90">
        <f t="shared" ref="AF39:AF70" si="30">C39*AE39</f>
        <v>0</v>
      </c>
      <c r="AG39" s="271"/>
      <c r="AH39" s="75">
        <f t="shared" si="21"/>
        <v>0</v>
      </c>
      <c r="AI39" s="271"/>
      <c r="AJ39" s="77">
        <f t="shared" ref="AJ39:AJ70" si="31">AE39*AI39*0.5</f>
        <v>0</v>
      </c>
      <c r="AK39" s="76">
        <f t="shared" ref="AK39:AK70" si="32">AH39+AJ39</f>
        <v>0</v>
      </c>
      <c r="AL39" s="90">
        <f t="shared" si="22"/>
        <v>0</v>
      </c>
      <c r="AM39" s="79">
        <f t="shared" si="23"/>
        <v>0</v>
      </c>
      <c r="AN39" s="90">
        <f t="shared" si="24"/>
        <v>0</v>
      </c>
      <c r="AO39" s="56">
        <f>[1]Smothers!$M39</f>
        <v>0</v>
      </c>
      <c r="AP39" s="90">
        <f t="shared" si="25"/>
        <v>0</v>
      </c>
      <c r="AQ39" s="77"/>
      <c r="AR39" s="77">
        <f t="shared" si="26"/>
        <v>0</v>
      </c>
      <c r="AS39" s="90">
        <f t="shared" si="27"/>
        <v>0</v>
      </c>
      <c r="AT39" s="78">
        <f t="shared" si="7"/>
        <v>0</v>
      </c>
      <c r="AU39" s="87">
        <f t="shared" si="8"/>
        <v>0</v>
      </c>
      <c r="AV39" s="116"/>
      <c r="AW39" s="74"/>
      <c r="AX39" s="74">
        <f t="shared" ref="AX39:AX75" si="33">-AM39</f>
        <v>0</v>
      </c>
      <c r="AY39" s="74">
        <f t="shared" ref="AY39:AY70" si="34">AX39-AW39</f>
        <v>0</v>
      </c>
    </row>
    <row r="40" spans="1:51" ht="16.149999999999999" customHeight="1" x14ac:dyDescent="0.2">
      <c r="A40" s="54">
        <v>34</v>
      </c>
      <c r="B40" s="55" t="s">
        <v>39</v>
      </c>
      <c r="C40" s="271">
        <f>[2]Base!X40</f>
        <v>0</v>
      </c>
      <c r="D40" s="56">
        <f>'Source Data'!H40</f>
        <v>5203.4516530730671</v>
      </c>
      <c r="E40" s="74">
        <f t="shared" si="11"/>
        <v>0</v>
      </c>
      <c r="F40" s="290"/>
      <c r="G40" s="56">
        <f>'Source Data'!I40</f>
        <v>693.972191189574</v>
      </c>
      <c r="H40" s="74">
        <f t="shared" si="12"/>
        <v>0</v>
      </c>
      <c r="I40" s="290"/>
      <c r="J40" s="56">
        <f>'Source Data'!J40</f>
        <v>189.26514305170204</v>
      </c>
      <c r="K40" s="74">
        <f t="shared" si="13"/>
        <v>0</v>
      </c>
      <c r="L40" s="290"/>
      <c r="M40" s="56">
        <f>'Source Data'!K40</f>
        <v>4731.62857629255</v>
      </c>
      <c r="N40" s="74">
        <f t="shared" si="14"/>
        <v>0</v>
      </c>
      <c r="O40" s="290"/>
      <c r="P40" s="56">
        <f>'Source Data'!L40</f>
        <v>1892.6514305170203</v>
      </c>
      <c r="Q40" s="74">
        <f t="shared" si="15"/>
        <v>0</v>
      </c>
      <c r="R40" s="93">
        <v>0</v>
      </c>
      <c r="S40" s="56"/>
      <c r="T40" s="56"/>
      <c r="U40" s="57">
        <f t="shared" si="28"/>
        <v>0</v>
      </c>
      <c r="V40" s="93">
        <f t="shared" si="2"/>
        <v>0</v>
      </c>
      <c r="W40" s="74">
        <f t="shared" si="16"/>
        <v>0</v>
      </c>
      <c r="X40" s="93">
        <f t="shared" si="17"/>
        <v>0</v>
      </c>
      <c r="Y40" s="56">
        <f>[1]Smothers!$G40</f>
        <v>0</v>
      </c>
      <c r="Z40" s="93">
        <f t="shared" si="18"/>
        <v>0</v>
      </c>
      <c r="AA40" s="56"/>
      <c r="AB40" s="56">
        <f t="shared" si="19"/>
        <v>0</v>
      </c>
      <c r="AC40" s="93">
        <f t="shared" si="20"/>
        <v>0</v>
      </c>
      <c r="AD40" s="97">
        <f t="shared" si="29"/>
        <v>0</v>
      </c>
      <c r="AE40" s="75">
        <f>'Source Data'!N40</f>
        <v>1894</v>
      </c>
      <c r="AF40" s="90">
        <f t="shared" si="30"/>
        <v>0</v>
      </c>
      <c r="AG40" s="271"/>
      <c r="AH40" s="75">
        <f t="shared" si="21"/>
        <v>0</v>
      </c>
      <c r="AI40" s="271"/>
      <c r="AJ40" s="77">
        <f t="shared" si="31"/>
        <v>0</v>
      </c>
      <c r="AK40" s="76">
        <f t="shared" si="32"/>
        <v>0</v>
      </c>
      <c r="AL40" s="90">
        <f t="shared" si="22"/>
        <v>0</v>
      </c>
      <c r="AM40" s="79">
        <f t="shared" si="23"/>
        <v>0</v>
      </c>
      <c r="AN40" s="90">
        <f t="shared" si="24"/>
        <v>0</v>
      </c>
      <c r="AO40" s="56">
        <f>[1]Smothers!$M40</f>
        <v>0</v>
      </c>
      <c r="AP40" s="90">
        <f t="shared" si="25"/>
        <v>0</v>
      </c>
      <c r="AQ40" s="77"/>
      <c r="AR40" s="77">
        <f t="shared" si="26"/>
        <v>0</v>
      </c>
      <c r="AS40" s="90">
        <f t="shared" si="27"/>
        <v>0</v>
      </c>
      <c r="AT40" s="78">
        <f t="shared" si="7"/>
        <v>0</v>
      </c>
      <c r="AU40" s="87">
        <f t="shared" si="8"/>
        <v>0</v>
      </c>
      <c r="AV40" s="116"/>
      <c r="AW40" s="74"/>
      <c r="AX40" s="74">
        <f t="shared" si="33"/>
        <v>0</v>
      </c>
      <c r="AY40" s="74">
        <f t="shared" si="34"/>
        <v>0</v>
      </c>
    </row>
    <row r="41" spans="1:51" ht="16.149999999999999" customHeight="1" x14ac:dyDescent="0.2">
      <c r="A41" s="49">
        <v>35</v>
      </c>
      <c r="B41" s="50" t="s">
        <v>40</v>
      </c>
      <c r="C41" s="272">
        <f>[2]Base!X41</f>
        <v>0</v>
      </c>
      <c r="D41" s="51">
        <f>'Source Data'!H41</f>
        <v>4357.2318016845329</v>
      </c>
      <c r="E41" s="80">
        <f t="shared" si="11"/>
        <v>0</v>
      </c>
      <c r="F41" s="291"/>
      <c r="G41" s="51">
        <f>'Source Data'!I41</f>
        <v>608.37683053992896</v>
      </c>
      <c r="H41" s="80">
        <f t="shared" si="12"/>
        <v>0</v>
      </c>
      <c r="I41" s="291"/>
      <c r="J41" s="51">
        <f>'Source Data'!J41</f>
        <v>165.92095378361697</v>
      </c>
      <c r="K41" s="80">
        <f t="shared" si="13"/>
        <v>0</v>
      </c>
      <c r="L41" s="291"/>
      <c r="M41" s="51">
        <f>'Source Data'!K41</f>
        <v>4148.0238445904242</v>
      </c>
      <c r="N41" s="80">
        <f t="shared" si="14"/>
        <v>0</v>
      </c>
      <c r="O41" s="291"/>
      <c r="P41" s="51">
        <f>'Source Data'!L41</f>
        <v>1659.2095378361696</v>
      </c>
      <c r="Q41" s="80">
        <f t="shared" si="15"/>
        <v>0</v>
      </c>
      <c r="R41" s="94">
        <v>0</v>
      </c>
      <c r="S41" s="51"/>
      <c r="T41" s="51"/>
      <c r="U41" s="52">
        <f t="shared" si="28"/>
        <v>0</v>
      </c>
      <c r="V41" s="94">
        <f t="shared" si="2"/>
        <v>0</v>
      </c>
      <c r="W41" s="80">
        <f t="shared" si="16"/>
        <v>0</v>
      </c>
      <c r="X41" s="94">
        <f t="shared" si="17"/>
        <v>0</v>
      </c>
      <c r="Y41" s="51">
        <f>[1]Smothers!$G41</f>
        <v>0</v>
      </c>
      <c r="Z41" s="94">
        <f t="shared" si="18"/>
        <v>0</v>
      </c>
      <c r="AA41" s="53"/>
      <c r="AB41" s="51">
        <f t="shared" si="19"/>
        <v>0</v>
      </c>
      <c r="AC41" s="95">
        <f t="shared" si="20"/>
        <v>0</v>
      </c>
      <c r="AD41" s="95">
        <f t="shared" si="29"/>
        <v>0</v>
      </c>
      <c r="AE41" s="71">
        <f>'Source Data'!N41</f>
        <v>3679</v>
      </c>
      <c r="AF41" s="91">
        <f t="shared" si="30"/>
        <v>0</v>
      </c>
      <c r="AG41" s="272"/>
      <c r="AH41" s="71">
        <f t="shared" si="21"/>
        <v>0</v>
      </c>
      <c r="AI41" s="272"/>
      <c r="AJ41" s="72">
        <f t="shared" si="31"/>
        <v>0</v>
      </c>
      <c r="AK41" s="73">
        <f t="shared" si="32"/>
        <v>0</v>
      </c>
      <c r="AL41" s="91">
        <f t="shared" si="22"/>
        <v>0</v>
      </c>
      <c r="AM41" s="82">
        <f t="shared" si="23"/>
        <v>0</v>
      </c>
      <c r="AN41" s="91">
        <f t="shared" si="24"/>
        <v>0</v>
      </c>
      <c r="AO41" s="51">
        <f>[1]Smothers!$M41</f>
        <v>0</v>
      </c>
      <c r="AP41" s="91">
        <f t="shared" si="25"/>
        <v>0</v>
      </c>
      <c r="AQ41" s="72"/>
      <c r="AR41" s="72">
        <f t="shared" si="26"/>
        <v>0</v>
      </c>
      <c r="AS41" s="91">
        <f t="shared" si="27"/>
        <v>0</v>
      </c>
      <c r="AT41" s="81">
        <f t="shared" si="7"/>
        <v>0</v>
      </c>
      <c r="AU41" s="88">
        <f t="shared" si="8"/>
        <v>0</v>
      </c>
      <c r="AV41" s="116"/>
      <c r="AW41" s="80"/>
      <c r="AX41" s="80">
        <f t="shared" si="33"/>
        <v>0</v>
      </c>
      <c r="AY41" s="80">
        <f t="shared" si="34"/>
        <v>0</v>
      </c>
    </row>
    <row r="42" spans="1:51" ht="16.149999999999999" customHeight="1" x14ac:dyDescent="0.2">
      <c r="A42" s="58">
        <v>36</v>
      </c>
      <c r="B42" s="59" t="s">
        <v>41</v>
      </c>
      <c r="C42" s="270">
        <f>[2]Base!X42</f>
        <v>95</v>
      </c>
      <c r="D42" s="60">
        <f>'Source Data'!H42</f>
        <v>3397.1647109485266</v>
      </c>
      <c r="E42" s="65">
        <f t="shared" si="11"/>
        <v>322730.64754011005</v>
      </c>
      <c r="F42" s="289"/>
      <c r="G42" s="60">
        <f>'Source Data'!I42</f>
        <v>463.14668164219148</v>
      </c>
      <c r="H42" s="65">
        <f t="shared" si="12"/>
        <v>0</v>
      </c>
      <c r="I42" s="289"/>
      <c r="J42" s="60">
        <f>'Source Data'!J42</f>
        <v>126.31273135696131</v>
      </c>
      <c r="K42" s="65">
        <f t="shared" si="13"/>
        <v>0</v>
      </c>
      <c r="L42" s="289"/>
      <c r="M42" s="60">
        <f>'Source Data'!K42</f>
        <v>3157.818283924033</v>
      </c>
      <c r="N42" s="65">
        <f t="shared" si="14"/>
        <v>0</v>
      </c>
      <c r="O42" s="289"/>
      <c r="P42" s="60">
        <f>'Source Data'!L42</f>
        <v>1263.1273135696131</v>
      </c>
      <c r="Q42" s="65">
        <f t="shared" si="15"/>
        <v>0</v>
      </c>
      <c r="R42" s="92">
        <v>383192</v>
      </c>
      <c r="S42" s="60"/>
      <c r="T42" s="60"/>
      <c r="U42" s="61">
        <f t="shared" si="28"/>
        <v>0</v>
      </c>
      <c r="V42" s="92">
        <f t="shared" si="2"/>
        <v>383192</v>
      </c>
      <c r="W42" s="65">
        <f t="shared" si="16"/>
        <v>-958</v>
      </c>
      <c r="X42" s="92">
        <f t="shared" si="17"/>
        <v>382234</v>
      </c>
      <c r="Y42" s="60">
        <f>[1]Smothers!$G42</f>
        <v>0</v>
      </c>
      <c r="Z42" s="92">
        <f t="shared" si="18"/>
        <v>382234</v>
      </c>
      <c r="AA42" s="60"/>
      <c r="AB42" s="60">
        <f t="shared" si="19"/>
        <v>382234</v>
      </c>
      <c r="AC42" s="92">
        <f t="shared" si="20"/>
        <v>31853</v>
      </c>
      <c r="AD42" s="96">
        <f t="shared" si="29"/>
        <v>382234</v>
      </c>
      <c r="AE42" s="66">
        <f>'Source Data'!N42</f>
        <v>6275</v>
      </c>
      <c r="AF42" s="89">
        <f t="shared" si="30"/>
        <v>596125</v>
      </c>
      <c r="AG42" s="270"/>
      <c r="AH42" s="66">
        <f t="shared" si="21"/>
        <v>0</v>
      </c>
      <c r="AI42" s="270"/>
      <c r="AJ42" s="68">
        <f t="shared" si="31"/>
        <v>0</v>
      </c>
      <c r="AK42" s="67">
        <f t="shared" si="32"/>
        <v>0</v>
      </c>
      <c r="AL42" s="89">
        <f t="shared" si="22"/>
        <v>596125</v>
      </c>
      <c r="AM42" s="70">
        <f t="shared" si="23"/>
        <v>-1490</v>
      </c>
      <c r="AN42" s="89">
        <f t="shared" si="24"/>
        <v>594635</v>
      </c>
      <c r="AO42" s="60">
        <f>[1]Smothers!$M42</f>
        <v>0</v>
      </c>
      <c r="AP42" s="89">
        <f t="shared" si="25"/>
        <v>594635</v>
      </c>
      <c r="AQ42" s="68"/>
      <c r="AR42" s="68">
        <f t="shared" si="26"/>
        <v>594635</v>
      </c>
      <c r="AS42" s="89">
        <f t="shared" si="27"/>
        <v>49553</v>
      </c>
      <c r="AT42" s="69">
        <f t="shared" si="7"/>
        <v>976869</v>
      </c>
      <c r="AU42" s="86">
        <f t="shared" si="8"/>
        <v>81406</v>
      </c>
      <c r="AV42" s="116"/>
      <c r="AW42" s="65"/>
      <c r="AX42" s="65">
        <f t="shared" si="33"/>
        <v>1490</v>
      </c>
      <c r="AY42" s="65">
        <f t="shared" si="34"/>
        <v>1490</v>
      </c>
    </row>
    <row r="43" spans="1:51" ht="16.149999999999999" customHeight="1" x14ac:dyDescent="0.2">
      <c r="A43" s="54">
        <v>37</v>
      </c>
      <c r="B43" s="55" t="s">
        <v>42</v>
      </c>
      <c r="C43" s="271">
        <f>[2]Base!X43</f>
        <v>0</v>
      </c>
      <c r="D43" s="56">
        <f>'Source Data'!H43</f>
        <v>5115.2412376905504</v>
      </c>
      <c r="E43" s="74">
        <f t="shared" si="11"/>
        <v>0</v>
      </c>
      <c r="F43" s="290"/>
      <c r="G43" s="56">
        <f>'Source Data'!I43</f>
        <v>683.69591860374021</v>
      </c>
      <c r="H43" s="74">
        <f t="shared" si="12"/>
        <v>0</v>
      </c>
      <c r="I43" s="290"/>
      <c r="J43" s="56">
        <f>'Source Data'!J43</f>
        <v>186.46252325556549</v>
      </c>
      <c r="K43" s="74">
        <f t="shared" si="13"/>
        <v>0</v>
      </c>
      <c r="L43" s="290"/>
      <c r="M43" s="56">
        <f>'Source Data'!K43</f>
        <v>4661.5630813891366</v>
      </c>
      <c r="N43" s="74">
        <f t="shared" si="14"/>
        <v>0</v>
      </c>
      <c r="O43" s="290"/>
      <c r="P43" s="56">
        <f>'Source Data'!L43</f>
        <v>1864.6252325556547</v>
      </c>
      <c r="Q43" s="74">
        <f t="shared" si="15"/>
        <v>0</v>
      </c>
      <c r="R43" s="93">
        <v>0</v>
      </c>
      <c r="S43" s="56"/>
      <c r="T43" s="56"/>
      <c r="U43" s="57">
        <f t="shared" si="28"/>
        <v>0</v>
      </c>
      <c r="V43" s="93">
        <f t="shared" si="2"/>
        <v>0</v>
      </c>
      <c r="W43" s="74">
        <f t="shared" si="16"/>
        <v>0</v>
      </c>
      <c r="X43" s="93">
        <f t="shared" si="17"/>
        <v>0</v>
      </c>
      <c r="Y43" s="56">
        <f>[1]Smothers!$G43</f>
        <v>0</v>
      </c>
      <c r="Z43" s="93">
        <f t="shared" si="18"/>
        <v>0</v>
      </c>
      <c r="AA43" s="56"/>
      <c r="AB43" s="56">
        <f t="shared" si="19"/>
        <v>0</v>
      </c>
      <c r="AC43" s="93">
        <f t="shared" si="20"/>
        <v>0</v>
      </c>
      <c r="AD43" s="97">
        <f t="shared" si="29"/>
        <v>0</v>
      </c>
      <c r="AE43" s="75">
        <f>'Source Data'!N43</f>
        <v>3876</v>
      </c>
      <c r="AF43" s="90">
        <f t="shared" si="30"/>
        <v>0</v>
      </c>
      <c r="AG43" s="271"/>
      <c r="AH43" s="75">
        <f t="shared" si="21"/>
        <v>0</v>
      </c>
      <c r="AI43" s="271"/>
      <c r="AJ43" s="77">
        <f t="shared" si="31"/>
        <v>0</v>
      </c>
      <c r="AK43" s="76">
        <f t="shared" si="32"/>
        <v>0</v>
      </c>
      <c r="AL43" s="90">
        <f t="shared" si="22"/>
        <v>0</v>
      </c>
      <c r="AM43" s="79">
        <f t="shared" si="23"/>
        <v>0</v>
      </c>
      <c r="AN43" s="90">
        <f t="shared" si="24"/>
        <v>0</v>
      </c>
      <c r="AO43" s="56">
        <f>[1]Smothers!$M43</f>
        <v>0</v>
      </c>
      <c r="AP43" s="90">
        <f t="shared" si="25"/>
        <v>0</v>
      </c>
      <c r="AQ43" s="77"/>
      <c r="AR43" s="77">
        <f t="shared" si="26"/>
        <v>0</v>
      </c>
      <c r="AS43" s="90">
        <f t="shared" si="27"/>
        <v>0</v>
      </c>
      <c r="AT43" s="78">
        <f t="shared" si="7"/>
        <v>0</v>
      </c>
      <c r="AU43" s="87">
        <f t="shared" si="8"/>
        <v>0</v>
      </c>
      <c r="AV43" s="116"/>
      <c r="AW43" s="74"/>
      <c r="AX43" s="74">
        <f t="shared" si="33"/>
        <v>0</v>
      </c>
      <c r="AY43" s="74">
        <f t="shared" si="34"/>
        <v>0</v>
      </c>
    </row>
    <row r="44" spans="1:51" ht="16.149999999999999" customHeight="1" x14ac:dyDescent="0.2">
      <c r="A44" s="54">
        <v>38</v>
      </c>
      <c r="B44" s="55" t="s">
        <v>43</v>
      </c>
      <c r="C44" s="271">
        <f>[2]Base!X44</f>
        <v>0</v>
      </c>
      <c r="D44" s="56">
        <f>'Source Data'!H44</f>
        <v>2242.6574879084728</v>
      </c>
      <c r="E44" s="74">
        <f t="shared" si="11"/>
        <v>0</v>
      </c>
      <c r="F44" s="290"/>
      <c r="G44" s="56">
        <f>'Source Data'!I44</f>
        <v>217.85498253596765</v>
      </c>
      <c r="H44" s="74">
        <f t="shared" si="12"/>
        <v>0</v>
      </c>
      <c r="I44" s="290"/>
      <c r="J44" s="56">
        <f>'Source Data'!J44</f>
        <v>59.414995237082067</v>
      </c>
      <c r="K44" s="74">
        <f t="shared" si="13"/>
        <v>0</v>
      </c>
      <c r="L44" s="290"/>
      <c r="M44" s="56">
        <f>'Source Data'!K44</f>
        <v>1485.3748809270521</v>
      </c>
      <c r="N44" s="74">
        <f t="shared" si="14"/>
        <v>0</v>
      </c>
      <c r="O44" s="290"/>
      <c r="P44" s="56">
        <f>'Source Data'!L44</f>
        <v>594.14995237082076</v>
      </c>
      <c r="Q44" s="74">
        <f t="shared" si="15"/>
        <v>0</v>
      </c>
      <c r="R44" s="93">
        <v>0</v>
      </c>
      <c r="S44" s="56"/>
      <c r="T44" s="56"/>
      <c r="U44" s="57">
        <f t="shared" si="28"/>
        <v>0</v>
      </c>
      <c r="V44" s="93">
        <f t="shared" si="2"/>
        <v>0</v>
      </c>
      <c r="W44" s="74">
        <f t="shared" si="16"/>
        <v>0</v>
      </c>
      <c r="X44" s="93">
        <f t="shared" si="17"/>
        <v>0</v>
      </c>
      <c r="Y44" s="56">
        <f>[1]Smothers!$G44</f>
        <v>0</v>
      </c>
      <c r="Z44" s="93">
        <f t="shared" si="18"/>
        <v>0</v>
      </c>
      <c r="AA44" s="56"/>
      <c r="AB44" s="56">
        <f t="shared" si="19"/>
        <v>0</v>
      </c>
      <c r="AC44" s="93">
        <f t="shared" si="20"/>
        <v>0</v>
      </c>
      <c r="AD44" s="97">
        <f t="shared" si="29"/>
        <v>0</v>
      </c>
      <c r="AE44" s="75">
        <f>'Source Data'!N44</f>
        <v>11268</v>
      </c>
      <c r="AF44" s="90">
        <f t="shared" si="30"/>
        <v>0</v>
      </c>
      <c r="AG44" s="271"/>
      <c r="AH44" s="75">
        <f t="shared" si="21"/>
        <v>0</v>
      </c>
      <c r="AI44" s="271"/>
      <c r="AJ44" s="77">
        <f t="shared" si="31"/>
        <v>0</v>
      </c>
      <c r="AK44" s="76">
        <f t="shared" si="32"/>
        <v>0</v>
      </c>
      <c r="AL44" s="90">
        <f t="shared" si="22"/>
        <v>0</v>
      </c>
      <c r="AM44" s="79">
        <f t="shared" si="23"/>
        <v>0</v>
      </c>
      <c r="AN44" s="90">
        <f t="shared" si="24"/>
        <v>0</v>
      </c>
      <c r="AO44" s="56">
        <f>[1]Smothers!$M44</f>
        <v>0</v>
      </c>
      <c r="AP44" s="90">
        <f t="shared" si="25"/>
        <v>0</v>
      </c>
      <c r="AQ44" s="77"/>
      <c r="AR44" s="77">
        <f t="shared" si="26"/>
        <v>0</v>
      </c>
      <c r="AS44" s="90">
        <f t="shared" si="27"/>
        <v>0</v>
      </c>
      <c r="AT44" s="78">
        <f t="shared" si="7"/>
        <v>0</v>
      </c>
      <c r="AU44" s="87">
        <f t="shared" si="8"/>
        <v>0</v>
      </c>
      <c r="AV44" s="116"/>
      <c r="AW44" s="74"/>
      <c r="AX44" s="74">
        <f t="shared" si="33"/>
        <v>0</v>
      </c>
      <c r="AY44" s="74">
        <f t="shared" si="34"/>
        <v>0</v>
      </c>
    </row>
    <row r="45" spans="1:51" ht="16.149999999999999" customHeight="1" x14ac:dyDescent="0.2">
      <c r="A45" s="54">
        <v>39</v>
      </c>
      <c r="B45" s="55" t="s">
        <v>44</v>
      </c>
      <c r="C45" s="271">
        <f>[2]Base!X45</f>
        <v>0</v>
      </c>
      <c r="D45" s="56">
        <f>'Source Data'!H45</f>
        <v>2703.2750635068246</v>
      </c>
      <c r="E45" s="74">
        <f t="shared" si="11"/>
        <v>0</v>
      </c>
      <c r="F45" s="290"/>
      <c r="G45" s="56">
        <f>'Source Data'!I45</f>
        <v>360.15144440628399</v>
      </c>
      <c r="H45" s="74">
        <f t="shared" si="12"/>
        <v>0</v>
      </c>
      <c r="I45" s="290"/>
      <c r="J45" s="56">
        <f>'Source Data'!J45</f>
        <v>98.223121201713838</v>
      </c>
      <c r="K45" s="74">
        <f t="shared" si="13"/>
        <v>0</v>
      </c>
      <c r="L45" s="290"/>
      <c r="M45" s="56">
        <f>'Source Data'!K45</f>
        <v>2455.578030042846</v>
      </c>
      <c r="N45" s="74">
        <f t="shared" si="14"/>
        <v>0</v>
      </c>
      <c r="O45" s="290"/>
      <c r="P45" s="56">
        <f>'Source Data'!L45</f>
        <v>982.2312120171382</v>
      </c>
      <c r="Q45" s="74">
        <f t="shared" si="15"/>
        <v>0</v>
      </c>
      <c r="R45" s="93">
        <v>0</v>
      </c>
      <c r="S45" s="56"/>
      <c r="T45" s="56"/>
      <c r="U45" s="57">
        <f t="shared" si="28"/>
        <v>0</v>
      </c>
      <c r="V45" s="93">
        <f t="shared" si="2"/>
        <v>0</v>
      </c>
      <c r="W45" s="74">
        <f t="shared" si="16"/>
        <v>0</v>
      </c>
      <c r="X45" s="93">
        <f t="shared" si="17"/>
        <v>0</v>
      </c>
      <c r="Y45" s="56">
        <f>[1]Smothers!$G45</f>
        <v>0</v>
      </c>
      <c r="Z45" s="93">
        <f t="shared" si="18"/>
        <v>0</v>
      </c>
      <c r="AA45" s="56"/>
      <c r="AB45" s="56">
        <f t="shared" si="19"/>
        <v>0</v>
      </c>
      <c r="AC45" s="93">
        <f t="shared" si="20"/>
        <v>0</v>
      </c>
      <c r="AD45" s="97">
        <f t="shared" si="29"/>
        <v>0</v>
      </c>
      <c r="AE45" s="75">
        <f>'Source Data'!N45</f>
        <v>5158</v>
      </c>
      <c r="AF45" s="90">
        <f t="shared" si="30"/>
        <v>0</v>
      </c>
      <c r="AG45" s="271"/>
      <c r="AH45" s="75">
        <f t="shared" si="21"/>
        <v>0</v>
      </c>
      <c r="AI45" s="271"/>
      <c r="AJ45" s="77">
        <f t="shared" si="31"/>
        <v>0</v>
      </c>
      <c r="AK45" s="76">
        <f t="shared" si="32"/>
        <v>0</v>
      </c>
      <c r="AL45" s="90">
        <f t="shared" si="22"/>
        <v>0</v>
      </c>
      <c r="AM45" s="79">
        <f t="shared" si="23"/>
        <v>0</v>
      </c>
      <c r="AN45" s="90">
        <f t="shared" si="24"/>
        <v>0</v>
      </c>
      <c r="AO45" s="56">
        <f>[1]Smothers!$M45</f>
        <v>0</v>
      </c>
      <c r="AP45" s="90">
        <f t="shared" si="25"/>
        <v>0</v>
      </c>
      <c r="AQ45" s="77"/>
      <c r="AR45" s="77">
        <f t="shared" si="26"/>
        <v>0</v>
      </c>
      <c r="AS45" s="90">
        <f t="shared" si="27"/>
        <v>0</v>
      </c>
      <c r="AT45" s="78">
        <f t="shared" si="7"/>
        <v>0</v>
      </c>
      <c r="AU45" s="87">
        <f t="shared" si="8"/>
        <v>0</v>
      </c>
      <c r="AV45" s="116"/>
      <c r="AW45" s="74"/>
      <c r="AX45" s="74">
        <f t="shared" si="33"/>
        <v>0</v>
      </c>
      <c r="AY45" s="74">
        <f t="shared" si="34"/>
        <v>0</v>
      </c>
    </row>
    <row r="46" spans="1:51" ht="16.149999999999999" customHeight="1" x14ac:dyDescent="0.2">
      <c r="A46" s="49">
        <v>40</v>
      </c>
      <c r="B46" s="50" t="s">
        <v>45</v>
      </c>
      <c r="C46" s="272">
        <f>[2]Base!X46</f>
        <v>0</v>
      </c>
      <c r="D46" s="51">
        <f>'Source Data'!H46</f>
        <v>4843.6552941270829</v>
      </c>
      <c r="E46" s="80">
        <f t="shared" si="11"/>
        <v>0</v>
      </c>
      <c r="F46" s="291"/>
      <c r="G46" s="51">
        <f>'Source Data'!I46</f>
        <v>644.48181238686641</v>
      </c>
      <c r="H46" s="80">
        <f t="shared" si="12"/>
        <v>0</v>
      </c>
      <c r="I46" s="291"/>
      <c r="J46" s="51">
        <f>'Source Data'!J46</f>
        <v>175.76776701459988</v>
      </c>
      <c r="K46" s="80">
        <f t="shared" si="13"/>
        <v>0</v>
      </c>
      <c r="L46" s="291"/>
      <c r="M46" s="51">
        <f>'Source Data'!K46</f>
        <v>4394.194175364998</v>
      </c>
      <c r="N46" s="80">
        <f t="shared" si="14"/>
        <v>0</v>
      </c>
      <c r="O46" s="291"/>
      <c r="P46" s="51">
        <f>'Source Data'!L46</f>
        <v>1757.6776701459989</v>
      </c>
      <c r="Q46" s="80">
        <f t="shared" si="15"/>
        <v>0</v>
      </c>
      <c r="R46" s="94">
        <v>0</v>
      </c>
      <c r="S46" s="51"/>
      <c r="T46" s="51"/>
      <c r="U46" s="52">
        <f t="shared" si="28"/>
        <v>0</v>
      </c>
      <c r="V46" s="94">
        <f t="shared" si="2"/>
        <v>0</v>
      </c>
      <c r="W46" s="80">
        <f t="shared" si="16"/>
        <v>0</v>
      </c>
      <c r="X46" s="94">
        <f t="shared" si="17"/>
        <v>0</v>
      </c>
      <c r="Y46" s="51">
        <f>[1]Smothers!$G46</f>
        <v>0</v>
      </c>
      <c r="Z46" s="94">
        <f t="shared" si="18"/>
        <v>0</v>
      </c>
      <c r="AA46" s="53"/>
      <c r="AB46" s="51">
        <f t="shared" si="19"/>
        <v>0</v>
      </c>
      <c r="AC46" s="95">
        <f t="shared" si="20"/>
        <v>0</v>
      </c>
      <c r="AD46" s="95">
        <f t="shared" si="29"/>
        <v>0</v>
      </c>
      <c r="AE46" s="71">
        <f>'Source Data'!N46</f>
        <v>4005</v>
      </c>
      <c r="AF46" s="91">
        <f t="shared" si="30"/>
        <v>0</v>
      </c>
      <c r="AG46" s="272"/>
      <c r="AH46" s="71">
        <f t="shared" si="21"/>
        <v>0</v>
      </c>
      <c r="AI46" s="272"/>
      <c r="AJ46" s="72">
        <f t="shared" si="31"/>
        <v>0</v>
      </c>
      <c r="AK46" s="73">
        <f t="shared" si="32"/>
        <v>0</v>
      </c>
      <c r="AL46" s="91">
        <f t="shared" si="22"/>
        <v>0</v>
      </c>
      <c r="AM46" s="82">
        <f t="shared" si="23"/>
        <v>0</v>
      </c>
      <c r="AN46" s="91">
        <f t="shared" si="24"/>
        <v>0</v>
      </c>
      <c r="AO46" s="51">
        <f>[1]Smothers!$M46</f>
        <v>0</v>
      </c>
      <c r="AP46" s="91">
        <f t="shared" si="25"/>
        <v>0</v>
      </c>
      <c r="AQ46" s="72"/>
      <c r="AR46" s="72">
        <f t="shared" si="26"/>
        <v>0</v>
      </c>
      <c r="AS46" s="91">
        <f t="shared" si="27"/>
        <v>0</v>
      </c>
      <c r="AT46" s="81">
        <f t="shared" si="7"/>
        <v>0</v>
      </c>
      <c r="AU46" s="88">
        <f t="shared" si="8"/>
        <v>0</v>
      </c>
      <c r="AV46" s="116"/>
      <c r="AW46" s="80"/>
      <c r="AX46" s="80">
        <f t="shared" si="33"/>
        <v>0</v>
      </c>
      <c r="AY46" s="80">
        <f t="shared" si="34"/>
        <v>0</v>
      </c>
    </row>
    <row r="47" spans="1:51" ht="16.149999999999999" customHeight="1" x14ac:dyDescent="0.2">
      <c r="A47" s="58">
        <v>41</v>
      </c>
      <c r="B47" s="59" t="s">
        <v>46</v>
      </c>
      <c r="C47" s="270">
        <f>[2]Base!X47</f>
        <v>0</v>
      </c>
      <c r="D47" s="60">
        <f>'Source Data'!H47</f>
        <v>2834.247173471952</v>
      </c>
      <c r="E47" s="65">
        <f t="shared" si="11"/>
        <v>0</v>
      </c>
      <c r="F47" s="289"/>
      <c r="G47" s="60">
        <f>'Source Data'!I47</f>
        <v>378.64303242739538</v>
      </c>
      <c r="H47" s="65">
        <f t="shared" si="12"/>
        <v>0</v>
      </c>
      <c r="I47" s="289"/>
      <c r="J47" s="60">
        <f>'Source Data'!J47</f>
        <v>103.26628157110781</v>
      </c>
      <c r="K47" s="65">
        <f t="shared" si="13"/>
        <v>0</v>
      </c>
      <c r="L47" s="289"/>
      <c r="M47" s="60">
        <f>'Source Data'!K47</f>
        <v>2581.6570392776953</v>
      </c>
      <c r="N47" s="65">
        <f t="shared" si="14"/>
        <v>0</v>
      </c>
      <c r="O47" s="289"/>
      <c r="P47" s="60">
        <f>'Source Data'!L47</f>
        <v>1032.6628157110781</v>
      </c>
      <c r="Q47" s="65">
        <f t="shared" si="15"/>
        <v>0</v>
      </c>
      <c r="R47" s="92">
        <v>0</v>
      </c>
      <c r="S47" s="60"/>
      <c r="T47" s="60"/>
      <c r="U47" s="61">
        <f t="shared" si="28"/>
        <v>0</v>
      </c>
      <c r="V47" s="92">
        <f t="shared" si="2"/>
        <v>0</v>
      </c>
      <c r="W47" s="65">
        <f t="shared" si="16"/>
        <v>0</v>
      </c>
      <c r="X47" s="92">
        <f t="shared" si="17"/>
        <v>0</v>
      </c>
      <c r="Y47" s="60">
        <f>[1]Smothers!$G47</f>
        <v>0</v>
      </c>
      <c r="Z47" s="92">
        <f t="shared" si="18"/>
        <v>0</v>
      </c>
      <c r="AA47" s="60"/>
      <c r="AB47" s="60">
        <f t="shared" si="19"/>
        <v>0</v>
      </c>
      <c r="AC47" s="92">
        <f t="shared" si="20"/>
        <v>0</v>
      </c>
      <c r="AD47" s="96">
        <f t="shared" si="29"/>
        <v>0</v>
      </c>
      <c r="AE47" s="66">
        <f>'Source Data'!N47</f>
        <v>9547</v>
      </c>
      <c r="AF47" s="89">
        <f t="shared" si="30"/>
        <v>0</v>
      </c>
      <c r="AG47" s="270"/>
      <c r="AH47" s="66">
        <f t="shared" si="21"/>
        <v>0</v>
      </c>
      <c r="AI47" s="270"/>
      <c r="AJ47" s="68">
        <f t="shared" si="31"/>
        <v>0</v>
      </c>
      <c r="AK47" s="67">
        <f t="shared" si="32"/>
        <v>0</v>
      </c>
      <c r="AL47" s="89">
        <f t="shared" si="22"/>
        <v>0</v>
      </c>
      <c r="AM47" s="70">
        <f t="shared" si="23"/>
        <v>0</v>
      </c>
      <c r="AN47" s="89">
        <f t="shared" si="24"/>
        <v>0</v>
      </c>
      <c r="AO47" s="60">
        <f>[1]Smothers!$M47</f>
        <v>0</v>
      </c>
      <c r="AP47" s="89">
        <f t="shared" si="25"/>
        <v>0</v>
      </c>
      <c r="AQ47" s="68"/>
      <c r="AR47" s="68">
        <f t="shared" si="26"/>
        <v>0</v>
      </c>
      <c r="AS47" s="89">
        <f t="shared" si="27"/>
        <v>0</v>
      </c>
      <c r="AT47" s="69">
        <f t="shared" si="7"/>
        <v>0</v>
      </c>
      <c r="AU47" s="86">
        <f t="shared" si="8"/>
        <v>0</v>
      </c>
      <c r="AV47" s="116"/>
      <c r="AW47" s="65"/>
      <c r="AX47" s="65">
        <f t="shared" si="33"/>
        <v>0</v>
      </c>
      <c r="AY47" s="65">
        <f t="shared" si="34"/>
        <v>0</v>
      </c>
    </row>
    <row r="48" spans="1:51" ht="16.149999999999999" customHeight="1" x14ac:dyDescent="0.2">
      <c r="A48" s="54">
        <v>42</v>
      </c>
      <c r="B48" s="55" t="s">
        <v>47</v>
      </c>
      <c r="C48" s="271">
        <f>[2]Base!X48</f>
        <v>0</v>
      </c>
      <c r="D48" s="56">
        <f>'Source Data'!H48</f>
        <v>4267.2926645330763</v>
      </c>
      <c r="E48" s="74">
        <f t="shared" si="11"/>
        <v>0</v>
      </c>
      <c r="F48" s="290"/>
      <c r="G48" s="56">
        <f>'Source Data'!I48</f>
        <v>585.87981046741402</v>
      </c>
      <c r="H48" s="74">
        <f t="shared" si="12"/>
        <v>0</v>
      </c>
      <c r="I48" s="290"/>
      <c r="J48" s="56">
        <f>'Source Data'!J48</f>
        <v>159.78540285474929</v>
      </c>
      <c r="K48" s="74">
        <f t="shared" si="13"/>
        <v>0</v>
      </c>
      <c r="L48" s="290"/>
      <c r="M48" s="56">
        <f>'Source Data'!K48</f>
        <v>3994.6350713687325</v>
      </c>
      <c r="N48" s="74">
        <f t="shared" si="14"/>
        <v>0</v>
      </c>
      <c r="O48" s="290"/>
      <c r="P48" s="56">
        <f>'Source Data'!L48</f>
        <v>1597.8540285474928</v>
      </c>
      <c r="Q48" s="74">
        <f t="shared" si="15"/>
        <v>0</v>
      </c>
      <c r="R48" s="93">
        <v>0</v>
      </c>
      <c r="S48" s="56"/>
      <c r="T48" s="56"/>
      <c r="U48" s="57">
        <f t="shared" si="28"/>
        <v>0</v>
      </c>
      <c r="V48" s="93">
        <f t="shared" si="2"/>
        <v>0</v>
      </c>
      <c r="W48" s="74">
        <f t="shared" si="16"/>
        <v>0</v>
      </c>
      <c r="X48" s="93">
        <f t="shared" si="17"/>
        <v>0</v>
      </c>
      <c r="Y48" s="56">
        <f>[1]Smothers!$G48</f>
        <v>0</v>
      </c>
      <c r="Z48" s="93">
        <f t="shared" si="18"/>
        <v>0</v>
      </c>
      <c r="AA48" s="56"/>
      <c r="AB48" s="56">
        <f t="shared" si="19"/>
        <v>0</v>
      </c>
      <c r="AC48" s="93">
        <f t="shared" si="20"/>
        <v>0</v>
      </c>
      <c r="AD48" s="97">
        <f t="shared" si="29"/>
        <v>0</v>
      </c>
      <c r="AE48" s="75">
        <f>'Source Data'!N48</f>
        <v>4334</v>
      </c>
      <c r="AF48" s="90">
        <f t="shared" si="30"/>
        <v>0</v>
      </c>
      <c r="AG48" s="271"/>
      <c r="AH48" s="75">
        <f t="shared" si="21"/>
        <v>0</v>
      </c>
      <c r="AI48" s="271"/>
      <c r="AJ48" s="77">
        <f t="shared" si="31"/>
        <v>0</v>
      </c>
      <c r="AK48" s="76">
        <f t="shared" si="32"/>
        <v>0</v>
      </c>
      <c r="AL48" s="90">
        <f t="shared" si="22"/>
        <v>0</v>
      </c>
      <c r="AM48" s="79">
        <f t="shared" si="23"/>
        <v>0</v>
      </c>
      <c r="AN48" s="90">
        <f t="shared" si="24"/>
        <v>0</v>
      </c>
      <c r="AO48" s="56">
        <f>[1]Smothers!$M48</f>
        <v>0</v>
      </c>
      <c r="AP48" s="90">
        <f t="shared" si="25"/>
        <v>0</v>
      </c>
      <c r="AQ48" s="77"/>
      <c r="AR48" s="77">
        <f t="shared" si="26"/>
        <v>0</v>
      </c>
      <c r="AS48" s="90">
        <f t="shared" si="27"/>
        <v>0</v>
      </c>
      <c r="AT48" s="78">
        <f t="shared" si="7"/>
        <v>0</v>
      </c>
      <c r="AU48" s="87">
        <f t="shared" si="8"/>
        <v>0</v>
      </c>
      <c r="AV48" s="116"/>
      <c r="AW48" s="74"/>
      <c r="AX48" s="74">
        <f t="shared" si="33"/>
        <v>0</v>
      </c>
      <c r="AY48" s="74">
        <f t="shared" si="34"/>
        <v>0</v>
      </c>
    </row>
    <row r="49" spans="1:51" ht="16.149999999999999" customHeight="1" x14ac:dyDescent="0.2">
      <c r="A49" s="54">
        <v>43</v>
      </c>
      <c r="B49" s="55" t="s">
        <v>48</v>
      </c>
      <c r="C49" s="271">
        <f>[2]Base!X49</f>
        <v>0</v>
      </c>
      <c r="D49" s="56">
        <f>'Source Data'!H49</f>
        <v>5171.5692260226861</v>
      </c>
      <c r="E49" s="74">
        <f t="shared" si="11"/>
        <v>0</v>
      </c>
      <c r="F49" s="290"/>
      <c r="G49" s="56">
        <f>'Source Data'!I49</f>
        <v>687.72808854852053</v>
      </c>
      <c r="H49" s="74">
        <f t="shared" si="12"/>
        <v>0</v>
      </c>
      <c r="I49" s="290"/>
      <c r="J49" s="56">
        <f>'Source Data'!J49</f>
        <v>187.56220596777831</v>
      </c>
      <c r="K49" s="74">
        <f t="shared" si="13"/>
        <v>0</v>
      </c>
      <c r="L49" s="290"/>
      <c r="M49" s="56">
        <f>'Source Data'!K49</f>
        <v>4689.0551491944589</v>
      </c>
      <c r="N49" s="74">
        <f t="shared" si="14"/>
        <v>0</v>
      </c>
      <c r="O49" s="290"/>
      <c r="P49" s="56">
        <f>'Source Data'!L49</f>
        <v>1875.6220596777835</v>
      </c>
      <c r="Q49" s="74">
        <f t="shared" si="15"/>
        <v>0</v>
      </c>
      <c r="R49" s="93">
        <v>0</v>
      </c>
      <c r="S49" s="56"/>
      <c r="T49" s="56"/>
      <c r="U49" s="57">
        <f t="shared" si="28"/>
        <v>0</v>
      </c>
      <c r="V49" s="93">
        <f t="shared" si="2"/>
        <v>0</v>
      </c>
      <c r="W49" s="74">
        <f t="shared" si="16"/>
        <v>0</v>
      </c>
      <c r="X49" s="93">
        <f t="shared" si="17"/>
        <v>0</v>
      </c>
      <c r="Y49" s="56">
        <f>[1]Smothers!$G49</f>
        <v>0</v>
      </c>
      <c r="Z49" s="93">
        <f t="shared" si="18"/>
        <v>0</v>
      </c>
      <c r="AA49" s="56"/>
      <c r="AB49" s="56">
        <f t="shared" si="19"/>
        <v>0</v>
      </c>
      <c r="AC49" s="93">
        <f t="shared" si="20"/>
        <v>0</v>
      </c>
      <c r="AD49" s="97">
        <f t="shared" si="29"/>
        <v>0</v>
      </c>
      <c r="AE49" s="75">
        <f>'Source Data'!N49</f>
        <v>3642</v>
      </c>
      <c r="AF49" s="90">
        <f t="shared" si="30"/>
        <v>0</v>
      </c>
      <c r="AG49" s="271"/>
      <c r="AH49" s="75">
        <f t="shared" si="21"/>
        <v>0</v>
      </c>
      <c r="AI49" s="271"/>
      <c r="AJ49" s="77">
        <f t="shared" si="31"/>
        <v>0</v>
      </c>
      <c r="AK49" s="76">
        <f t="shared" si="32"/>
        <v>0</v>
      </c>
      <c r="AL49" s="90">
        <f t="shared" si="22"/>
        <v>0</v>
      </c>
      <c r="AM49" s="79">
        <f t="shared" si="23"/>
        <v>0</v>
      </c>
      <c r="AN49" s="90">
        <f t="shared" si="24"/>
        <v>0</v>
      </c>
      <c r="AO49" s="56">
        <f>[1]Smothers!$M49</f>
        <v>0</v>
      </c>
      <c r="AP49" s="90">
        <f t="shared" si="25"/>
        <v>0</v>
      </c>
      <c r="AQ49" s="77"/>
      <c r="AR49" s="77">
        <f t="shared" si="26"/>
        <v>0</v>
      </c>
      <c r="AS49" s="90">
        <f t="shared" si="27"/>
        <v>0</v>
      </c>
      <c r="AT49" s="78">
        <f t="shared" si="7"/>
        <v>0</v>
      </c>
      <c r="AU49" s="87">
        <f t="shared" si="8"/>
        <v>0</v>
      </c>
      <c r="AV49" s="116"/>
      <c r="AW49" s="74"/>
      <c r="AX49" s="74">
        <f t="shared" si="33"/>
        <v>0</v>
      </c>
      <c r="AY49" s="74">
        <f t="shared" si="34"/>
        <v>0</v>
      </c>
    </row>
    <row r="50" spans="1:51" ht="16.149999999999999" customHeight="1" x14ac:dyDescent="0.2">
      <c r="A50" s="54">
        <v>44</v>
      </c>
      <c r="B50" s="55" t="s">
        <v>49</v>
      </c>
      <c r="C50" s="271">
        <f>[2]Base!X50</f>
        <v>4</v>
      </c>
      <c r="D50" s="56">
        <f>'Source Data'!H50</f>
        <v>4763.2835459226835</v>
      </c>
      <c r="E50" s="74">
        <f t="shared" si="11"/>
        <v>19053.134183690734</v>
      </c>
      <c r="F50" s="290"/>
      <c r="G50" s="56">
        <f>'Source Data'!I50</f>
        <v>640.0242289674087</v>
      </c>
      <c r="H50" s="74">
        <f t="shared" si="12"/>
        <v>0</v>
      </c>
      <c r="I50" s="290"/>
      <c r="J50" s="56">
        <f>'Source Data'!J50</f>
        <v>174.5520624456569</v>
      </c>
      <c r="K50" s="74">
        <f t="shared" si="13"/>
        <v>0</v>
      </c>
      <c r="L50" s="290"/>
      <c r="M50" s="56">
        <f>'Source Data'!K50</f>
        <v>4363.8015611414239</v>
      </c>
      <c r="N50" s="74">
        <f t="shared" si="14"/>
        <v>0</v>
      </c>
      <c r="O50" s="290"/>
      <c r="P50" s="56">
        <f>'Source Data'!L50</f>
        <v>1745.5206244565691</v>
      </c>
      <c r="Q50" s="74">
        <f t="shared" si="15"/>
        <v>0</v>
      </c>
      <c r="R50" s="93">
        <v>20973</v>
      </c>
      <c r="S50" s="56"/>
      <c r="T50" s="56"/>
      <c r="U50" s="57">
        <f t="shared" si="28"/>
        <v>0</v>
      </c>
      <c r="V50" s="93">
        <f t="shared" si="2"/>
        <v>20973</v>
      </c>
      <c r="W50" s="74">
        <f t="shared" si="16"/>
        <v>-52</v>
      </c>
      <c r="X50" s="93">
        <f t="shared" si="17"/>
        <v>20921</v>
      </c>
      <c r="Y50" s="56">
        <f>[1]Smothers!$G50</f>
        <v>0</v>
      </c>
      <c r="Z50" s="93">
        <f t="shared" si="18"/>
        <v>20921</v>
      </c>
      <c r="AA50" s="56"/>
      <c r="AB50" s="56">
        <f t="shared" si="19"/>
        <v>20921</v>
      </c>
      <c r="AC50" s="93">
        <f t="shared" si="20"/>
        <v>1743</v>
      </c>
      <c r="AD50" s="97">
        <f t="shared" si="29"/>
        <v>20921</v>
      </c>
      <c r="AE50" s="75">
        <f>'Source Data'!N50</f>
        <v>3969</v>
      </c>
      <c r="AF50" s="90">
        <f t="shared" si="30"/>
        <v>15876</v>
      </c>
      <c r="AG50" s="271"/>
      <c r="AH50" s="75">
        <f t="shared" si="21"/>
        <v>0</v>
      </c>
      <c r="AI50" s="271"/>
      <c r="AJ50" s="77">
        <f t="shared" si="31"/>
        <v>0</v>
      </c>
      <c r="AK50" s="76">
        <f t="shared" si="32"/>
        <v>0</v>
      </c>
      <c r="AL50" s="90">
        <f t="shared" si="22"/>
        <v>15876</v>
      </c>
      <c r="AM50" s="79">
        <f t="shared" si="23"/>
        <v>-40</v>
      </c>
      <c r="AN50" s="90">
        <f t="shared" si="24"/>
        <v>15836</v>
      </c>
      <c r="AO50" s="56">
        <f>[1]Smothers!$M50</f>
        <v>0</v>
      </c>
      <c r="AP50" s="90">
        <f t="shared" si="25"/>
        <v>15836</v>
      </c>
      <c r="AQ50" s="77"/>
      <c r="AR50" s="77">
        <f t="shared" si="26"/>
        <v>15836</v>
      </c>
      <c r="AS50" s="90">
        <f t="shared" si="27"/>
        <v>1320</v>
      </c>
      <c r="AT50" s="78">
        <f t="shared" si="7"/>
        <v>36757</v>
      </c>
      <c r="AU50" s="87">
        <f t="shared" si="8"/>
        <v>3063</v>
      </c>
      <c r="AV50" s="116"/>
      <c r="AW50" s="74"/>
      <c r="AX50" s="74">
        <f t="shared" si="33"/>
        <v>40</v>
      </c>
      <c r="AY50" s="74">
        <f t="shared" si="34"/>
        <v>40</v>
      </c>
    </row>
    <row r="51" spans="1:51" ht="16.149999999999999" customHeight="1" x14ac:dyDescent="0.2">
      <c r="A51" s="49">
        <v>45</v>
      </c>
      <c r="B51" s="50" t="s">
        <v>50</v>
      </c>
      <c r="C51" s="272">
        <f>[2]Base!X51</f>
        <v>2</v>
      </c>
      <c r="D51" s="51">
        <f>'Source Data'!H51</f>
        <v>2675.6537559078151</v>
      </c>
      <c r="E51" s="80">
        <f t="shared" si="11"/>
        <v>5351.3075118156303</v>
      </c>
      <c r="F51" s="291"/>
      <c r="G51" s="51">
        <f>'Source Data'!I51</f>
        <v>332.43156845204078</v>
      </c>
      <c r="H51" s="80">
        <f t="shared" si="12"/>
        <v>0</v>
      </c>
      <c r="I51" s="291"/>
      <c r="J51" s="51">
        <f>'Source Data'!J51</f>
        <v>90.66315503237476</v>
      </c>
      <c r="K51" s="80">
        <f t="shared" si="13"/>
        <v>0</v>
      </c>
      <c r="L51" s="291"/>
      <c r="M51" s="51">
        <f>'Source Data'!K51</f>
        <v>2266.578875809369</v>
      </c>
      <c r="N51" s="80">
        <f t="shared" si="14"/>
        <v>0</v>
      </c>
      <c r="O51" s="291"/>
      <c r="P51" s="51">
        <f>'Source Data'!L51</f>
        <v>906.63155032374766</v>
      </c>
      <c r="Q51" s="80">
        <f t="shared" si="15"/>
        <v>0</v>
      </c>
      <c r="R51" s="94">
        <v>5351</v>
      </c>
      <c r="S51" s="51"/>
      <c r="T51" s="51"/>
      <c r="U51" s="52">
        <f t="shared" si="28"/>
        <v>0</v>
      </c>
      <c r="V51" s="94">
        <f t="shared" si="2"/>
        <v>5351</v>
      </c>
      <c r="W51" s="80">
        <f t="shared" si="16"/>
        <v>-13</v>
      </c>
      <c r="X51" s="94">
        <f t="shared" si="17"/>
        <v>5338</v>
      </c>
      <c r="Y51" s="51">
        <f>[1]Smothers!$G51</f>
        <v>0</v>
      </c>
      <c r="Z51" s="94">
        <f t="shared" si="18"/>
        <v>5338</v>
      </c>
      <c r="AA51" s="53"/>
      <c r="AB51" s="51">
        <f t="shared" si="19"/>
        <v>5338</v>
      </c>
      <c r="AC51" s="95">
        <f t="shared" si="20"/>
        <v>445</v>
      </c>
      <c r="AD51" s="95">
        <f t="shared" si="29"/>
        <v>5338</v>
      </c>
      <c r="AE51" s="71">
        <f>'Source Data'!N51</f>
        <v>13416</v>
      </c>
      <c r="AF51" s="91">
        <f t="shared" si="30"/>
        <v>26832</v>
      </c>
      <c r="AG51" s="272"/>
      <c r="AH51" s="71">
        <f t="shared" si="21"/>
        <v>0</v>
      </c>
      <c r="AI51" s="272"/>
      <c r="AJ51" s="72">
        <f t="shared" si="31"/>
        <v>0</v>
      </c>
      <c r="AK51" s="73">
        <f t="shared" si="32"/>
        <v>0</v>
      </c>
      <c r="AL51" s="91">
        <f t="shared" si="22"/>
        <v>26832</v>
      </c>
      <c r="AM51" s="82">
        <f t="shared" si="23"/>
        <v>-67</v>
      </c>
      <c r="AN51" s="91">
        <f t="shared" si="24"/>
        <v>26765</v>
      </c>
      <c r="AO51" s="51">
        <f>[1]Smothers!$M51</f>
        <v>0</v>
      </c>
      <c r="AP51" s="91">
        <f t="shared" si="25"/>
        <v>26765</v>
      </c>
      <c r="AQ51" s="72"/>
      <c r="AR51" s="72">
        <f t="shared" si="26"/>
        <v>26765</v>
      </c>
      <c r="AS51" s="91">
        <f t="shared" si="27"/>
        <v>2230</v>
      </c>
      <c r="AT51" s="81">
        <f t="shared" si="7"/>
        <v>32103</v>
      </c>
      <c r="AU51" s="88">
        <f t="shared" si="8"/>
        <v>2675</v>
      </c>
      <c r="AV51" s="116"/>
      <c r="AW51" s="80"/>
      <c r="AX51" s="80">
        <f t="shared" si="33"/>
        <v>67</v>
      </c>
      <c r="AY51" s="80">
        <f t="shared" si="34"/>
        <v>67</v>
      </c>
    </row>
    <row r="52" spans="1:51" ht="16.149999999999999" customHeight="1" x14ac:dyDescent="0.2">
      <c r="A52" s="58">
        <v>46</v>
      </c>
      <c r="B52" s="59" t="s">
        <v>51</v>
      </c>
      <c r="C52" s="270">
        <f>[2]Base!X52</f>
        <v>0</v>
      </c>
      <c r="D52" s="60">
        <f>'Source Data'!H52</f>
        <v>5480.4352847367336</v>
      </c>
      <c r="E52" s="65">
        <f t="shared" si="11"/>
        <v>0</v>
      </c>
      <c r="F52" s="289"/>
      <c r="G52" s="60">
        <f>'Source Data'!I52</f>
        <v>708.93963160759859</v>
      </c>
      <c r="H52" s="65">
        <f t="shared" si="12"/>
        <v>0</v>
      </c>
      <c r="I52" s="289"/>
      <c r="J52" s="60">
        <f>'Source Data'!J52</f>
        <v>193.3471722566178</v>
      </c>
      <c r="K52" s="65">
        <f t="shared" si="13"/>
        <v>0</v>
      </c>
      <c r="L52" s="289"/>
      <c r="M52" s="60">
        <f>'Source Data'!K52</f>
        <v>4833.6793064154454</v>
      </c>
      <c r="N52" s="65">
        <f t="shared" si="14"/>
        <v>0</v>
      </c>
      <c r="O52" s="289"/>
      <c r="P52" s="60">
        <f>'Source Data'!L52</f>
        <v>1933.4717225661777</v>
      </c>
      <c r="Q52" s="65">
        <f t="shared" si="15"/>
        <v>0</v>
      </c>
      <c r="R52" s="92">
        <v>0</v>
      </c>
      <c r="S52" s="60"/>
      <c r="T52" s="60"/>
      <c r="U52" s="61">
        <f t="shared" si="28"/>
        <v>0</v>
      </c>
      <c r="V52" s="92">
        <f t="shared" si="2"/>
        <v>0</v>
      </c>
      <c r="W52" s="65">
        <f t="shared" si="16"/>
        <v>0</v>
      </c>
      <c r="X52" s="92">
        <f t="shared" si="17"/>
        <v>0</v>
      </c>
      <c r="Y52" s="60">
        <f>[1]Smothers!$G52</f>
        <v>0</v>
      </c>
      <c r="Z52" s="92">
        <f t="shared" si="18"/>
        <v>0</v>
      </c>
      <c r="AA52" s="60"/>
      <c r="AB52" s="60">
        <f t="shared" si="19"/>
        <v>0</v>
      </c>
      <c r="AC52" s="92">
        <f t="shared" si="20"/>
        <v>0</v>
      </c>
      <c r="AD52" s="96">
        <f t="shared" si="29"/>
        <v>0</v>
      </c>
      <c r="AE52" s="66">
        <f>'Source Data'!N52</f>
        <v>2991</v>
      </c>
      <c r="AF52" s="89">
        <f t="shared" si="30"/>
        <v>0</v>
      </c>
      <c r="AG52" s="270"/>
      <c r="AH52" s="66">
        <f t="shared" si="21"/>
        <v>0</v>
      </c>
      <c r="AI52" s="270"/>
      <c r="AJ52" s="68">
        <f t="shared" si="31"/>
        <v>0</v>
      </c>
      <c r="AK52" s="67">
        <f t="shared" si="32"/>
        <v>0</v>
      </c>
      <c r="AL52" s="89">
        <f t="shared" si="22"/>
        <v>0</v>
      </c>
      <c r="AM52" s="70">
        <f t="shared" si="23"/>
        <v>0</v>
      </c>
      <c r="AN52" s="89">
        <f t="shared" si="24"/>
        <v>0</v>
      </c>
      <c r="AO52" s="60">
        <f>[1]Smothers!$M52</f>
        <v>0</v>
      </c>
      <c r="AP52" s="89">
        <f t="shared" si="25"/>
        <v>0</v>
      </c>
      <c r="AQ52" s="68"/>
      <c r="AR52" s="68">
        <f t="shared" si="26"/>
        <v>0</v>
      </c>
      <c r="AS52" s="89">
        <f t="shared" si="27"/>
        <v>0</v>
      </c>
      <c r="AT52" s="69">
        <f t="shared" si="7"/>
        <v>0</v>
      </c>
      <c r="AU52" s="86">
        <f t="shared" si="8"/>
        <v>0</v>
      </c>
      <c r="AV52" s="116"/>
      <c r="AW52" s="65"/>
      <c r="AX52" s="65">
        <f t="shared" si="33"/>
        <v>0</v>
      </c>
      <c r="AY52" s="65">
        <f t="shared" si="34"/>
        <v>0</v>
      </c>
    </row>
    <row r="53" spans="1:51" ht="16.149999999999999" customHeight="1" x14ac:dyDescent="0.2">
      <c r="A53" s="54">
        <v>47</v>
      </c>
      <c r="B53" s="55" t="s">
        <v>52</v>
      </c>
      <c r="C53" s="271">
        <f>[2]Base!X53</f>
        <v>0</v>
      </c>
      <c r="D53" s="56">
        <f>'Source Data'!H53</f>
        <v>2851.064211175285</v>
      </c>
      <c r="E53" s="74">
        <f t="shared" si="11"/>
        <v>0</v>
      </c>
      <c r="F53" s="290"/>
      <c r="G53" s="56">
        <f>'Source Data'!I53</f>
        <v>340.85181534745152</v>
      </c>
      <c r="H53" s="74">
        <f t="shared" si="12"/>
        <v>0</v>
      </c>
      <c r="I53" s="290"/>
      <c r="J53" s="56">
        <f>'Source Data'!J53</f>
        <v>92.959586003850404</v>
      </c>
      <c r="K53" s="74">
        <f t="shared" si="13"/>
        <v>0</v>
      </c>
      <c r="L53" s="290"/>
      <c r="M53" s="56">
        <f>'Source Data'!K53</f>
        <v>2323.9896500962604</v>
      </c>
      <c r="N53" s="74">
        <f t="shared" si="14"/>
        <v>0</v>
      </c>
      <c r="O53" s="290"/>
      <c r="P53" s="56">
        <f>'Source Data'!L53</f>
        <v>929.59586003850404</v>
      </c>
      <c r="Q53" s="74">
        <f t="shared" si="15"/>
        <v>0</v>
      </c>
      <c r="R53" s="93">
        <v>0</v>
      </c>
      <c r="S53" s="56"/>
      <c r="T53" s="56"/>
      <c r="U53" s="57">
        <f t="shared" si="28"/>
        <v>0</v>
      </c>
      <c r="V53" s="93">
        <f t="shared" si="2"/>
        <v>0</v>
      </c>
      <c r="W53" s="74">
        <f t="shared" si="16"/>
        <v>0</v>
      </c>
      <c r="X53" s="93">
        <f t="shared" si="17"/>
        <v>0</v>
      </c>
      <c r="Y53" s="56">
        <f>[1]Smothers!$G53</f>
        <v>0</v>
      </c>
      <c r="Z53" s="93">
        <f t="shared" si="18"/>
        <v>0</v>
      </c>
      <c r="AA53" s="56"/>
      <c r="AB53" s="56">
        <f t="shared" si="19"/>
        <v>0</v>
      </c>
      <c r="AC53" s="93">
        <f t="shared" si="20"/>
        <v>0</v>
      </c>
      <c r="AD53" s="97">
        <f t="shared" si="29"/>
        <v>0</v>
      </c>
      <c r="AE53" s="75">
        <f>'Source Data'!N53</f>
        <v>13043</v>
      </c>
      <c r="AF53" s="90">
        <f t="shared" si="30"/>
        <v>0</v>
      </c>
      <c r="AG53" s="271"/>
      <c r="AH53" s="75">
        <f t="shared" si="21"/>
        <v>0</v>
      </c>
      <c r="AI53" s="271"/>
      <c r="AJ53" s="77">
        <f t="shared" si="31"/>
        <v>0</v>
      </c>
      <c r="AK53" s="76">
        <f t="shared" si="32"/>
        <v>0</v>
      </c>
      <c r="AL53" s="90">
        <f t="shared" si="22"/>
        <v>0</v>
      </c>
      <c r="AM53" s="79">
        <f t="shared" si="23"/>
        <v>0</v>
      </c>
      <c r="AN53" s="90">
        <f t="shared" si="24"/>
        <v>0</v>
      </c>
      <c r="AO53" s="56">
        <f>[1]Smothers!$M53</f>
        <v>0</v>
      </c>
      <c r="AP53" s="90">
        <f t="shared" si="25"/>
        <v>0</v>
      </c>
      <c r="AQ53" s="77"/>
      <c r="AR53" s="77">
        <f t="shared" si="26"/>
        <v>0</v>
      </c>
      <c r="AS53" s="90">
        <f t="shared" si="27"/>
        <v>0</v>
      </c>
      <c r="AT53" s="78">
        <f t="shared" si="7"/>
        <v>0</v>
      </c>
      <c r="AU53" s="87">
        <f t="shared" si="8"/>
        <v>0</v>
      </c>
      <c r="AV53" s="116"/>
      <c r="AW53" s="74"/>
      <c r="AX53" s="74">
        <f t="shared" si="33"/>
        <v>0</v>
      </c>
      <c r="AY53" s="74">
        <f t="shared" si="34"/>
        <v>0</v>
      </c>
    </row>
    <row r="54" spans="1:51" ht="16.149999999999999" customHeight="1" x14ac:dyDescent="0.2">
      <c r="A54" s="54">
        <v>48</v>
      </c>
      <c r="B54" s="55" t="s">
        <v>74</v>
      </c>
      <c r="C54" s="271">
        <f>[2]Base!X54</f>
        <v>6</v>
      </c>
      <c r="D54" s="56">
        <f>'Source Data'!H54</f>
        <v>3995.2813864350205</v>
      </c>
      <c r="E54" s="74">
        <f t="shared" si="11"/>
        <v>23971.688318610122</v>
      </c>
      <c r="F54" s="290"/>
      <c r="G54" s="56">
        <f>'Source Data'!I54</f>
        <v>516.40353727376908</v>
      </c>
      <c r="H54" s="74">
        <f t="shared" si="12"/>
        <v>0</v>
      </c>
      <c r="I54" s="290"/>
      <c r="J54" s="56">
        <f>'Source Data'!J54</f>
        <v>140.83732834739155</v>
      </c>
      <c r="K54" s="74">
        <f t="shared" si="13"/>
        <v>0</v>
      </c>
      <c r="L54" s="290"/>
      <c r="M54" s="56">
        <f>'Source Data'!K54</f>
        <v>3520.9332086847894</v>
      </c>
      <c r="N54" s="74">
        <f t="shared" si="14"/>
        <v>0</v>
      </c>
      <c r="O54" s="290"/>
      <c r="P54" s="56">
        <f>'Source Data'!L54</f>
        <v>1408.3732834739153</v>
      </c>
      <c r="Q54" s="74">
        <f t="shared" si="15"/>
        <v>0</v>
      </c>
      <c r="R54" s="93">
        <v>26554</v>
      </c>
      <c r="S54" s="56"/>
      <c r="T54" s="56"/>
      <c r="U54" s="57">
        <f t="shared" si="28"/>
        <v>0</v>
      </c>
      <c r="V54" s="93">
        <f t="shared" si="2"/>
        <v>26554</v>
      </c>
      <c r="W54" s="74">
        <f t="shared" si="16"/>
        <v>-66</v>
      </c>
      <c r="X54" s="93">
        <f t="shared" si="17"/>
        <v>26488</v>
      </c>
      <c r="Y54" s="56">
        <f>[1]Smothers!$G54</f>
        <v>0</v>
      </c>
      <c r="Z54" s="93">
        <f t="shared" si="18"/>
        <v>26488</v>
      </c>
      <c r="AA54" s="56"/>
      <c r="AB54" s="56">
        <f t="shared" si="19"/>
        <v>26488</v>
      </c>
      <c r="AC54" s="93">
        <f t="shared" si="20"/>
        <v>2207</v>
      </c>
      <c r="AD54" s="97">
        <f t="shared" si="29"/>
        <v>26488</v>
      </c>
      <c r="AE54" s="75">
        <f>'Source Data'!N54</f>
        <v>5158</v>
      </c>
      <c r="AF54" s="90">
        <f t="shared" si="30"/>
        <v>30948</v>
      </c>
      <c r="AG54" s="271"/>
      <c r="AH54" s="75">
        <f t="shared" si="21"/>
        <v>0</v>
      </c>
      <c r="AI54" s="271"/>
      <c r="AJ54" s="77">
        <f t="shared" si="31"/>
        <v>0</v>
      </c>
      <c r="AK54" s="76">
        <f t="shared" si="32"/>
        <v>0</v>
      </c>
      <c r="AL54" s="90">
        <f t="shared" si="22"/>
        <v>30948</v>
      </c>
      <c r="AM54" s="79">
        <f t="shared" si="23"/>
        <v>-77</v>
      </c>
      <c r="AN54" s="90">
        <f t="shared" si="24"/>
        <v>30871</v>
      </c>
      <c r="AO54" s="56">
        <f>[1]Smothers!$M54</f>
        <v>0</v>
      </c>
      <c r="AP54" s="90">
        <f t="shared" si="25"/>
        <v>30871</v>
      </c>
      <c r="AQ54" s="77"/>
      <c r="AR54" s="77">
        <f t="shared" si="26"/>
        <v>30871</v>
      </c>
      <c r="AS54" s="90">
        <f t="shared" si="27"/>
        <v>2573</v>
      </c>
      <c r="AT54" s="78">
        <f t="shared" si="7"/>
        <v>57359</v>
      </c>
      <c r="AU54" s="87">
        <f t="shared" si="8"/>
        <v>4780</v>
      </c>
      <c r="AV54" s="116"/>
      <c r="AW54" s="74"/>
      <c r="AX54" s="74">
        <f t="shared" si="33"/>
        <v>77</v>
      </c>
      <c r="AY54" s="74">
        <f t="shared" si="34"/>
        <v>77</v>
      </c>
    </row>
    <row r="55" spans="1:51" ht="16.149999999999999" customHeight="1" x14ac:dyDescent="0.2">
      <c r="A55" s="54">
        <v>49</v>
      </c>
      <c r="B55" s="55" t="s">
        <v>53</v>
      </c>
      <c r="C55" s="271">
        <f>[2]Base!X55</f>
        <v>0</v>
      </c>
      <c r="D55" s="56">
        <f>'Source Data'!H55</f>
        <v>4510.9600632140227</v>
      </c>
      <c r="E55" s="74">
        <f t="shared" si="11"/>
        <v>0</v>
      </c>
      <c r="F55" s="290"/>
      <c r="G55" s="56">
        <f>'Source Data'!I55</f>
        <v>660.79145627436594</v>
      </c>
      <c r="H55" s="74">
        <f t="shared" si="12"/>
        <v>0</v>
      </c>
      <c r="I55" s="290"/>
      <c r="J55" s="56">
        <f>'Source Data'!J55</f>
        <v>180.21585171119071</v>
      </c>
      <c r="K55" s="74">
        <f t="shared" si="13"/>
        <v>0</v>
      </c>
      <c r="L55" s="290"/>
      <c r="M55" s="56">
        <f>'Source Data'!K55</f>
        <v>4505.3962927797675</v>
      </c>
      <c r="N55" s="74">
        <f t="shared" si="14"/>
        <v>0</v>
      </c>
      <c r="O55" s="290"/>
      <c r="P55" s="56">
        <f>'Source Data'!L55</f>
        <v>1802.158517111907</v>
      </c>
      <c r="Q55" s="74">
        <f t="shared" si="15"/>
        <v>0</v>
      </c>
      <c r="R55" s="93">
        <v>0</v>
      </c>
      <c r="S55" s="56"/>
      <c r="T55" s="56"/>
      <c r="U55" s="57">
        <f t="shared" si="28"/>
        <v>0</v>
      </c>
      <c r="V55" s="93">
        <f t="shared" si="2"/>
        <v>0</v>
      </c>
      <c r="W55" s="74">
        <f t="shared" si="16"/>
        <v>0</v>
      </c>
      <c r="X55" s="93">
        <f t="shared" si="17"/>
        <v>0</v>
      </c>
      <c r="Y55" s="56">
        <f>[1]Smothers!$G55</f>
        <v>0</v>
      </c>
      <c r="Z55" s="93">
        <f t="shared" si="18"/>
        <v>0</v>
      </c>
      <c r="AA55" s="56"/>
      <c r="AB55" s="56">
        <f t="shared" si="19"/>
        <v>0</v>
      </c>
      <c r="AC55" s="93">
        <f t="shared" si="20"/>
        <v>0</v>
      </c>
      <c r="AD55" s="97">
        <f t="shared" si="29"/>
        <v>0</v>
      </c>
      <c r="AE55" s="75">
        <f>'Source Data'!N55</f>
        <v>2655</v>
      </c>
      <c r="AF55" s="90">
        <f t="shared" si="30"/>
        <v>0</v>
      </c>
      <c r="AG55" s="271"/>
      <c r="AH55" s="75">
        <f t="shared" si="21"/>
        <v>0</v>
      </c>
      <c r="AI55" s="271"/>
      <c r="AJ55" s="77">
        <f t="shared" si="31"/>
        <v>0</v>
      </c>
      <c r="AK55" s="76">
        <f t="shared" si="32"/>
        <v>0</v>
      </c>
      <c r="AL55" s="90">
        <f t="shared" si="22"/>
        <v>0</v>
      </c>
      <c r="AM55" s="79">
        <f t="shared" si="23"/>
        <v>0</v>
      </c>
      <c r="AN55" s="90">
        <f t="shared" si="24"/>
        <v>0</v>
      </c>
      <c r="AO55" s="56">
        <f>[1]Smothers!$M55</f>
        <v>0</v>
      </c>
      <c r="AP55" s="90">
        <f t="shared" si="25"/>
        <v>0</v>
      </c>
      <c r="AQ55" s="77"/>
      <c r="AR55" s="77">
        <f t="shared" si="26"/>
        <v>0</v>
      </c>
      <c r="AS55" s="90">
        <f t="shared" si="27"/>
        <v>0</v>
      </c>
      <c r="AT55" s="78">
        <f t="shared" si="7"/>
        <v>0</v>
      </c>
      <c r="AU55" s="87">
        <f t="shared" si="8"/>
        <v>0</v>
      </c>
      <c r="AV55" s="116"/>
      <c r="AW55" s="74"/>
      <c r="AX55" s="74">
        <f t="shared" si="33"/>
        <v>0</v>
      </c>
      <c r="AY55" s="74">
        <f t="shared" si="34"/>
        <v>0</v>
      </c>
    </row>
    <row r="56" spans="1:51" ht="16.149999999999999" customHeight="1" x14ac:dyDescent="0.2">
      <c r="A56" s="49">
        <v>50</v>
      </c>
      <c r="B56" s="50" t="s">
        <v>54</v>
      </c>
      <c r="C56" s="272">
        <f>[2]Base!X56</f>
        <v>0</v>
      </c>
      <c r="D56" s="51">
        <f>'Source Data'!H56</f>
        <v>4738.7087437121554</v>
      </c>
      <c r="E56" s="80">
        <f t="shared" si="11"/>
        <v>0</v>
      </c>
      <c r="F56" s="291"/>
      <c r="G56" s="51">
        <f>'Source Data'!I56</f>
        <v>638.95176727517901</v>
      </c>
      <c r="H56" s="80">
        <f t="shared" si="12"/>
        <v>0</v>
      </c>
      <c r="I56" s="291"/>
      <c r="J56" s="51">
        <f>'Source Data'!J56</f>
        <v>174.25957289323065</v>
      </c>
      <c r="K56" s="80">
        <f t="shared" si="13"/>
        <v>0</v>
      </c>
      <c r="L56" s="291"/>
      <c r="M56" s="51">
        <f>'Source Data'!K56</f>
        <v>4356.4893223307663</v>
      </c>
      <c r="N56" s="80">
        <f t="shared" si="14"/>
        <v>0</v>
      </c>
      <c r="O56" s="291"/>
      <c r="P56" s="51">
        <f>'Source Data'!L56</f>
        <v>1742.5957289323062</v>
      </c>
      <c r="Q56" s="80">
        <f t="shared" si="15"/>
        <v>0</v>
      </c>
      <c r="R56" s="94">
        <v>0</v>
      </c>
      <c r="S56" s="51"/>
      <c r="T56" s="51"/>
      <c r="U56" s="52">
        <f t="shared" si="28"/>
        <v>0</v>
      </c>
      <c r="V56" s="94">
        <f t="shared" si="2"/>
        <v>0</v>
      </c>
      <c r="W56" s="80">
        <f t="shared" si="16"/>
        <v>0</v>
      </c>
      <c r="X56" s="94">
        <f t="shared" si="17"/>
        <v>0</v>
      </c>
      <c r="Y56" s="51">
        <f>[1]Smothers!$G56</f>
        <v>0</v>
      </c>
      <c r="Z56" s="94">
        <f t="shared" si="18"/>
        <v>0</v>
      </c>
      <c r="AA56" s="53"/>
      <c r="AB56" s="51">
        <f t="shared" si="19"/>
        <v>0</v>
      </c>
      <c r="AC56" s="95">
        <f t="shared" si="20"/>
        <v>0</v>
      </c>
      <c r="AD56" s="95">
        <f t="shared" si="29"/>
        <v>0</v>
      </c>
      <c r="AE56" s="71">
        <f>'Source Data'!N56</f>
        <v>3490</v>
      </c>
      <c r="AF56" s="91">
        <f t="shared" si="30"/>
        <v>0</v>
      </c>
      <c r="AG56" s="272"/>
      <c r="AH56" s="71">
        <f t="shared" si="21"/>
        <v>0</v>
      </c>
      <c r="AI56" s="272"/>
      <c r="AJ56" s="72">
        <f t="shared" si="31"/>
        <v>0</v>
      </c>
      <c r="AK56" s="73">
        <f t="shared" si="32"/>
        <v>0</v>
      </c>
      <c r="AL56" s="91">
        <f t="shared" si="22"/>
        <v>0</v>
      </c>
      <c r="AM56" s="82">
        <f t="shared" si="23"/>
        <v>0</v>
      </c>
      <c r="AN56" s="91">
        <f t="shared" si="24"/>
        <v>0</v>
      </c>
      <c r="AO56" s="51">
        <f>[1]Smothers!$M56</f>
        <v>0</v>
      </c>
      <c r="AP56" s="91">
        <f t="shared" si="25"/>
        <v>0</v>
      </c>
      <c r="AQ56" s="72"/>
      <c r="AR56" s="72">
        <f t="shared" si="26"/>
        <v>0</v>
      </c>
      <c r="AS56" s="91">
        <f t="shared" si="27"/>
        <v>0</v>
      </c>
      <c r="AT56" s="81">
        <f t="shared" si="7"/>
        <v>0</v>
      </c>
      <c r="AU56" s="88">
        <f t="shared" si="8"/>
        <v>0</v>
      </c>
      <c r="AV56" s="116"/>
      <c r="AW56" s="80"/>
      <c r="AX56" s="80">
        <f t="shared" si="33"/>
        <v>0</v>
      </c>
      <c r="AY56" s="80">
        <f t="shared" si="34"/>
        <v>0</v>
      </c>
    </row>
    <row r="57" spans="1:51" ht="16.149999999999999" customHeight="1" x14ac:dyDescent="0.2">
      <c r="A57" s="58">
        <v>51</v>
      </c>
      <c r="B57" s="59" t="s">
        <v>55</v>
      </c>
      <c r="C57" s="270">
        <f>[2]Base!X57</f>
        <v>0</v>
      </c>
      <c r="D57" s="60">
        <f>'Source Data'!H57</f>
        <v>4281.7369154997223</v>
      </c>
      <c r="E57" s="65">
        <f t="shared" si="11"/>
        <v>0</v>
      </c>
      <c r="F57" s="289"/>
      <c r="G57" s="60">
        <f>'Source Data'!I57</f>
        <v>570.93395934473472</v>
      </c>
      <c r="H57" s="65">
        <f t="shared" si="12"/>
        <v>0</v>
      </c>
      <c r="I57" s="289"/>
      <c r="J57" s="60">
        <f>'Source Data'!J57</f>
        <v>155.70926163947308</v>
      </c>
      <c r="K57" s="65">
        <f t="shared" si="13"/>
        <v>0</v>
      </c>
      <c r="L57" s="289"/>
      <c r="M57" s="60">
        <f>'Source Data'!K57</f>
        <v>3892.7315409868274</v>
      </c>
      <c r="N57" s="65">
        <f t="shared" si="14"/>
        <v>0</v>
      </c>
      <c r="O57" s="289"/>
      <c r="P57" s="60">
        <f>'Source Data'!L57</f>
        <v>1557.0926163947308</v>
      </c>
      <c r="Q57" s="65">
        <f t="shared" si="15"/>
        <v>0</v>
      </c>
      <c r="R57" s="92">
        <v>0</v>
      </c>
      <c r="S57" s="60"/>
      <c r="T57" s="60"/>
      <c r="U57" s="61">
        <f t="shared" si="28"/>
        <v>0</v>
      </c>
      <c r="V57" s="92">
        <f t="shared" si="2"/>
        <v>0</v>
      </c>
      <c r="W57" s="65">
        <f t="shared" si="16"/>
        <v>0</v>
      </c>
      <c r="X57" s="92">
        <f t="shared" si="17"/>
        <v>0</v>
      </c>
      <c r="Y57" s="60">
        <f>[1]Smothers!$G57</f>
        <v>0</v>
      </c>
      <c r="Z57" s="92">
        <f t="shared" si="18"/>
        <v>0</v>
      </c>
      <c r="AA57" s="60"/>
      <c r="AB57" s="60">
        <f t="shared" si="19"/>
        <v>0</v>
      </c>
      <c r="AC57" s="92">
        <f t="shared" si="20"/>
        <v>0</v>
      </c>
      <c r="AD57" s="96">
        <f t="shared" si="29"/>
        <v>0</v>
      </c>
      <c r="AE57" s="66">
        <f>'Source Data'!N57</f>
        <v>4268</v>
      </c>
      <c r="AF57" s="89">
        <f t="shared" si="30"/>
        <v>0</v>
      </c>
      <c r="AG57" s="270"/>
      <c r="AH57" s="66">
        <f t="shared" si="21"/>
        <v>0</v>
      </c>
      <c r="AI57" s="270"/>
      <c r="AJ57" s="68">
        <f t="shared" si="31"/>
        <v>0</v>
      </c>
      <c r="AK57" s="67">
        <f t="shared" si="32"/>
        <v>0</v>
      </c>
      <c r="AL57" s="89">
        <f t="shared" si="22"/>
        <v>0</v>
      </c>
      <c r="AM57" s="70">
        <f t="shared" si="23"/>
        <v>0</v>
      </c>
      <c r="AN57" s="89">
        <f t="shared" si="24"/>
        <v>0</v>
      </c>
      <c r="AO57" s="60">
        <f>[1]Smothers!$M57</f>
        <v>0</v>
      </c>
      <c r="AP57" s="89">
        <f t="shared" si="25"/>
        <v>0</v>
      </c>
      <c r="AQ57" s="68"/>
      <c r="AR57" s="68">
        <f t="shared" si="26"/>
        <v>0</v>
      </c>
      <c r="AS57" s="89">
        <f t="shared" si="27"/>
        <v>0</v>
      </c>
      <c r="AT57" s="69">
        <f t="shared" si="7"/>
        <v>0</v>
      </c>
      <c r="AU57" s="86">
        <f t="shared" si="8"/>
        <v>0</v>
      </c>
      <c r="AV57" s="116"/>
      <c r="AW57" s="65"/>
      <c r="AX57" s="65">
        <f t="shared" si="33"/>
        <v>0</v>
      </c>
      <c r="AY57" s="65">
        <f t="shared" si="34"/>
        <v>0</v>
      </c>
    </row>
    <row r="58" spans="1:51" ht="16.149999999999999" customHeight="1" x14ac:dyDescent="0.2">
      <c r="A58" s="54">
        <v>52</v>
      </c>
      <c r="B58" s="55" t="s">
        <v>56</v>
      </c>
      <c r="C58" s="271">
        <f>[2]Base!X58</f>
        <v>1</v>
      </c>
      <c r="D58" s="56">
        <f>'Source Data'!H58</f>
        <v>4477.885435486186</v>
      </c>
      <c r="E58" s="74">
        <f t="shared" si="11"/>
        <v>4477.885435486186</v>
      </c>
      <c r="F58" s="290"/>
      <c r="G58" s="56">
        <f>'Source Data'!I58</f>
        <v>601.39043740535396</v>
      </c>
      <c r="H58" s="74">
        <f t="shared" si="12"/>
        <v>0</v>
      </c>
      <c r="I58" s="290"/>
      <c r="J58" s="56">
        <f>'Source Data'!J58</f>
        <v>164.01557383782384</v>
      </c>
      <c r="K58" s="74">
        <f t="shared" si="13"/>
        <v>0</v>
      </c>
      <c r="L58" s="290"/>
      <c r="M58" s="56">
        <f>'Source Data'!K58</f>
        <v>4100.3893459455958</v>
      </c>
      <c r="N58" s="74">
        <f t="shared" si="14"/>
        <v>0</v>
      </c>
      <c r="O58" s="290"/>
      <c r="P58" s="56">
        <f>'Source Data'!L58</f>
        <v>1640.1557383782383</v>
      </c>
      <c r="Q58" s="74">
        <f t="shared" si="15"/>
        <v>0</v>
      </c>
      <c r="R58" s="93">
        <v>5079</v>
      </c>
      <c r="S58" s="56"/>
      <c r="T58" s="56"/>
      <c r="U58" s="57">
        <f t="shared" si="28"/>
        <v>0</v>
      </c>
      <c r="V58" s="93">
        <f t="shared" si="2"/>
        <v>5079</v>
      </c>
      <c r="W58" s="74">
        <f t="shared" si="16"/>
        <v>-13</v>
      </c>
      <c r="X58" s="93">
        <f t="shared" si="17"/>
        <v>5066</v>
      </c>
      <c r="Y58" s="56">
        <f>[1]Smothers!$G58</f>
        <v>0</v>
      </c>
      <c r="Z58" s="93">
        <f t="shared" si="18"/>
        <v>5066</v>
      </c>
      <c r="AA58" s="56"/>
      <c r="AB58" s="56">
        <f t="shared" si="19"/>
        <v>5066</v>
      </c>
      <c r="AC58" s="93">
        <f t="shared" si="20"/>
        <v>422</v>
      </c>
      <c r="AD58" s="97">
        <f t="shared" si="29"/>
        <v>5066</v>
      </c>
      <c r="AE58" s="75">
        <f>'Source Data'!N58</f>
        <v>5924</v>
      </c>
      <c r="AF58" s="90">
        <f t="shared" si="30"/>
        <v>5924</v>
      </c>
      <c r="AG58" s="271"/>
      <c r="AH58" s="75">
        <f t="shared" si="21"/>
        <v>0</v>
      </c>
      <c r="AI58" s="271"/>
      <c r="AJ58" s="77">
        <f t="shared" si="31"/>
        <v>0</v>
      </c>
      <c r="AK58" s="76">
        <f t="shared" si="32"/>
        <v>0</v>
      </c>
      <c r="AL58" s="90">
        <f t="shared" si="22"/>
        <v>5924</v>
      </c>
      <c r="AM58" s="79">
        <f t="shared" si="23"/>
        <v>-15</v>
      </c>
      <c r="AN58" s="90">
        <f t="shared" si="24"/>
        <v>5909</v>
      </c>
      <c r="AO58" s="56">
        <f>[1]Smothers!$M58</f>
        <v>0</v>
      </c>
      <c r="AP58" s="90">
        <f t="shared" si="25"/>
        <v>5909</v>
      </c>
      <c r="AQ58" s="77"/>
      <c r="AR58" s="77">
        <f t="shared" si="26"/>
        <v>5909</v>
      </c>
      <c r="AS58" s="90">
        <f t="shared" si="27"/>
        <v>492</v>
      </c>
      <c r="AT58" s="78">
        <f t="shared" si="7"/>
        <v>10975</v>
      </c>
      <c r="AU58" s="87">
        <f t="shared" si="8"/>
        <v>914</v>
      </c>
      <c r="AV58" s="116"/>
      <c r="AW58" s="74"/>
      <c r="AX58" s="74">
        <f t="shared" si="33"/>
        <v>15</v>
      </c>
      <c r="AY58" s="74">
        <f t="shared" si="34"/>
        <v>15</v>
      </c>
    </row>
    <row r="59" spans="1:51" ht="16.149999999999999" customHeight="1" x14ac:dyDescent="0.2">
      <c r="A59" s="54">
        <v>53</v>
      </c>
      <c r="B59" s="55" t="s">
        <v>57</v>
      </c>
      <c r="C59" s="271">
        <f>[2]Base!X59</f>
        <v>0</v>
      </c>
      <c r="D59" s="56">
        <f>'Source Data'!H59</f>
        <v>4674.7758891865669</v>
      </c>
      <c r="E59" s="74">
        <f t="shared" si="11"/>
        <v>0</v>
      </c>
      <c r="F59" s="290"/>
      <c r="G59" s="56">
        <f>'Source Data'!I59</f>
        <v>663.32493479155164</v>
      </c>
      <c r="H59" s="74">
        <f t="shared" si="12"/>
        <v>0</v>
      </c>
      <c r="I59" s="290"/>
      <c r="J59" s="56">
        <f>'Source Data'!J59</f>
        <v>180.90680039769586</v>
      </c>
      <c r="K59" s="74">
        <f t="shared" si="13"/>
        <v>0</v>
      </c>
      <c r="L59" s="290"/>
      <c r="M59" s="56">
        <f>'Source Data'!K59</f>
        <v>4522.670009942397</v>
      </c>
      <c r="N59" s="74">
        <f t="shared" si="14"/>
        <v>0</v>
      </c>
      <c r="O59" s="290"/>
      <c r="P59" s="56">
        <f>'Source Data'!L59</f>
        <v>1809.0680039769588</v>
      </c>
      <c r="Q59" s="74">
        <f t="shared" si="15"/>
        <v>0</v>
      </c>
      <c r="R59" s="93">
        <v>0</v>
      </c>
      <c r="S59" s="56"/>
      <c r="T59" s="56"/>
      <c r="U59" s="57">
        <f t="shared" si="28"/>
        <v>0</v>
      </c>
      <c r="V59" s="93">
        <f t="shared" si="2"/>
        <v>0</v>
      </c>
      <c r="W59" s="74">
        <f t="shared" si="16"/>
        <v>0</v>
      </c>
      <c r="X59" s="93">
        <f t="shared" si="17"/>
        <v>0</v>
      </c>
      <c r="Y59" s="56">
        <f>[1]Smothers!$G59</f>
        <v>0</v>
      </c>
      <c r="Z59" s="93">
        <f t="shared" si="18"/>
        <v>0</v>
      </c>
      <c r="AA59" s="56"/>
      <c r="AB59" s="56">
        <f t="shared" si="19"/>
        <v>0</v>
      </c>
      <c r="AC59" s="93">
        <f t="shared" si="20"/>
        <v>0</v>
      </c>
      <c r="AD59" s="97">
        <f t="shared" si="29"/>
        <v>0</v>
      </c>
      <c r="AE59" s="75">
        <f>'Source Data'!N59</f>
        <v>2670</v>
      </c>
      <c r="AF59" s="90">
        <f t="shared" si="30"/>
        <v>0</v>
      </c>
      <c r="AG59" s="271"/>
      <c r="AH59" s="75">
        <f t="shared" si="21"/>
        <v>0</v>
      </c>
      <c r="AI59" s="271"/>
      <c r="AJ59" s="77">
        <f t="shared" si="31"/>
        <v>0</v>
      </c>
      <c r="AK59" s="76">
        <f t="shared" si="32"/>
        <v>0</v>
      </c>
      <c r="AL59" s="90">
        <f t="shared" si="22"/>
        <v>0</v>
      </c>
      <c r="AM59" s="79">
        <f t="shared" si="23"/>
        <v>0</v>
      </c>
      <c r="AN59" s="90">
        <f t="shared" si="24"/>
        <v>0</v>
      </c>
      <c r="AO59" s="56">
        <f>[1]Smothers!$M59</f>
        <v>0</v>
      </c>
      <c r="AP59" s="90">
        <f t="shared" si="25"/>
        <v>0</v>
      </c>
      <c r="AQ59" s="77"/>
      <c r="AR59" s="77">
        <f t="shared" si="26"/>
        <v>0</v>
      </c>
      <c r="AS59" s="90">
        <f t="shared" si="27"/>
        <v>0</v>
      </c>
      <c r="AT59" s="78">
        <f t="shared" si="7"/>
        <v>0</v>
      </c>
      <c r="AU59" s="87">
        <f t="shared" si="8"/>
        <v>0</v>
      </c>
      <c r="AV59" s="116"/>
      <c r="AW59" s="74"/>
      <c r="AX59" s="74">
        <f t="shared" si="33"/>
        <v>0</v>
      </c>
      <c r="AY59" s="74">
        <f t="shared" si="34"/>
        <v>0</v>
      </c>
    </row>
    <row r="60" spans="1:51" ht="16.149999999999999" customHeight="1" x14ac:dyDescent="0.2">
      <c r="A60" s="54">
        <v>54</v>
      </c>
      <c r="B60" s="55" t="s">
        <v>58</v>
      </c>
      <c r="C60" s="271">
        <f>[2]Base!X60</f>
        <v>0</v>
      </c>
      <c r="D60" s="56">
        <f>'Source Data'!H60</f>
        <v>4784.5850415334589</v>
      </c>
      <c r="E60" s="74">
        <f t="shared" si="11"/>
        <v>0</v>
      </c>
      <c r="F60" s="290"/>
      <c r="G60" s="56">
        <f>'Source Data'!I60</f>
        <v>583.70660052312871</v>
      </c>
      <c r="H60" s="74">
        <f t="shared" si="12"/>
        <v>0</v>
      </c>
      <c r="I60" s="290"/>
      <c r="J60" s="56">
        <f>'Source Data'!J60</f>
        <v>159.19270923358056</v>
      </c>
      <c r="K60" s="74">
        <f t="shared" si="13"/>
        <v>0</v>
      </c>
      <c r="L60" s="290"/>
      <c r="M60" s="56">
        <f>'Source Data'!K60</f>
        <v>3979.8177308395143</v>
      </c>
      <c r="N60" s="74">
        <f t="shared" si="14"/>
        <v>0</v>
      </c>
      <c r="O60" s="290"/>
      <c r="P60" s="56">
        <f>'Source Data'!L60</f>
        <v>1591.9270923358056</v>
      </c>
      <c r="Q60" s="74">
        <f t="shared" si="15"/>
        <v>0</v>
      </c>
      <c r="R60" s="93">
        <v>0</v>
      </c>
      <c r="S60" s="56"/>
      <c r="T60" s="56"/>
      <c r="U60" s="57">
        <f t="shared" si="28"/>
        <v>0</v>
      </c>
      <c r="V60" s="93">
        <f t="shared" si="2"/>
        <v>0</v>
      </c>
      <c r="W60" s="74">
        <f t="shared" si="16"/>
        <v>0</v>
      </c>
      <c r="X60" s="93">
        <f t="shared" si="17"/>
        <v>0</v>
      </c>
      <c r="Y60" s="56">
        <f>[1]Smothers!$G60</f>
        <v>0</v>
      </c>
      <c r="Z60" s="93">
        <f t="shared" si="18"/>
        <v>0</v>
      </c>
      <c r="AA60" s="56"/>
      <c r="AB60" s="56">
        <f t="shared" si="19"/>
        <v>0</v>
      </c>
      <c r="AC60" s="93">
        <f t="shared" si="20"/>
        <v>0</v>
      </c>
      <c r="AD60" s="97">
        <f t="shared" si="29"/>
        <v>0</v>
      </c>
      <c r="AE60" s="75">
        <f>'Source Data'!N60</f>
        <v>5141</v>
      </c>
      <c r="AF60" s="90">
        <f t="shared" si="30"/>
        <v>0</v>
      </c>
      <c r="AG60" s="271"/>
      <c r="AH60" s="75">
        <f t="shared" si="21"/>
        <v>0</v>
      </c>
      <c r="AI60" s="271"/>
      <c r="AJ60" s="77">
        <f t="shared" si="31"/>
        <v>0</v>
      </c>
      <c r="AK60" s="76">
        <f t="shared" si="32"/>
        <v>0</v>
      </c>
      <c r="AL60" s="90">
        <f t="shared" si="22"/>
        <v>0</v>
      </c>
      <c r="AM60" s="79">
        <f t="shared" si="23"/>
        <v>0</v>
      </c>
      <c r="AN60" s="90">
        <f t="shared" si="24"/>
        <v>0</v>
      </c>
      <c r="AO60" s="56">
        <f>[1]Smothers!$M60</f>
        <v>0</v>
      </c>
      <c r="AP60" s="90">
        <f t="shared" si="25"/>
        <v>0</v>
      </c>
      <c r="AQ60" s="77"/>
      <c r="AR60" s="77">
        <f t="shared" si="26"/>
        <v>0</v>
      </c>
      <c r="AS60" s="90">
        <f t="shared" si="27"/>
        <v>0</v>
      </c>
      <c r="AT60" s="78">
        <f t="shared" si="7"/>
        <v>0</v>
      </c>
      <c r="AU60" s="87">
        <f t="shared" si="8"/>
        <v>0</v>
      </c>
      <c r="AV60" s="116"/>
      <c r="AW60" s="74"/>
      <c r="AX60" s="74">
        <f t="shared" si="33"/>
        <v>0</v>
      </c>
      <c r="AY60" s="74">
        <f t="shared" si="34"/>
        <v>0</v>
      </c>
    </row>
    <row r="61" spans="1:51" ht="16.149999999999999" customHeight="1" x14ac:dyDescent="0.2">
      <c r="A61" s="49">
        <v>55</v>
      </c>
      <c r="B61" s="50" t="s">
        <v>59</v>
      </c>
      <c r="C61" s="272">
        <f>[2]Base!X61</f>
        <v>0</v>
      </c>
      <c r="D61" s="51">
        <f>'Source Data'!H61</f>
        <v>4501.7236472239638</v>
      </c>
      <c r="E61" s="80">
        <f t="shared" si="11"/>
        <v>0</v>
      </c>
      <c r="F61" s="291"/>
      <c r="G61" s="51">
        <f>'Source Data'!I61</f>
        <v>593.48544210889816</v>
      </c>
      <c r="H61" s="80">
        <f t="shared" si="12"/>
        <v>0</v>
      </c>
      <c r="I61" s="291"/>
      <c r="J61" s="51">
        <f>'Source Data'!J61</f>
        <v>161.8596660296995</v>
      </c>
      <c r="K61" s="80">
        <f t="shared" si="13"/>
        <v>0</v>
      </c>
      <c r="L61" s="291"/>
      <c r="M61" s="51">
        <f>'Source Data'!K61</f>
        <v>4046.4916507424882</v>
      </c>
      <c r="N61" s="80">
        <f t="shared" si="14"/>
        <v>0</v>
      </c>
      <c r="O61" s="291"/>
      <c r="P61" s="51">
        <f>'Source Data'!L61</f>
        <v>1618.596660296995</v>
      </c>
      <c r="Q61" s="80">
        <f t="shared" si="15"/>
        <v>0</v>
      </c>
      <c r="R61" s="94">
        <v>0</v>
      </c>
      <c r="S61" s="51"/>
      <c r="T61" s="51"/>
      <c r="U61" s="52">
        <f t="shared" si="28"/>
        <v>0</v>
      </c>
      <c r="V61" s="94">
        <f t="shared" si="2"/>
        <v>0</v>
      </c>
      <c r="W61" s="80">
        <f t="shared" si="16"/>
        <v>0</v>
      </c>
      <c r="X61" s="94">
        <f t="shared" si="17"/>
        <v>0</v>
      </c>
      <c r="Y61" s="51">
        <f>[1]Smothers!$G61</f>
        <v>0</v>
      </c>
      <c r="Z61" s="94">
        <f t="shared" si="18"/>
        <v>0</v>
      </c>
      <c r="AA61" s="53"/>
      <c r="AB61" s="51">
        <f t="shared" si="19"/>
        <v>0</v>
      </c>
      <c r="AC61" s="95">
        <f t="shared" si="20"/>
        <v>0</v>
      </c>
      <c r="AD61" s="95">
        <f t="shared" si="29"/>
        <v>0</v>
      </c>
      <c r="AE61" s="71">
        <f>'Source Data'!N61</f>
        <v>3703</v>
      </c>
      <c r="AF61" s="91">
        <f t="shared" si="30"/>
        <v>0</v>
      </c>
      <c r="AG61" s="272"/>
      <c r="AH61" s="71">
        <f t="shared" si="21"/>
        <v>0</v>
      </c>
      <c r="AI61" s="272"/>
      <c r="AJ61" s="72">
        <f t="shared" si="31"/>
        <v>0</v>
      </c>
      <c r="AK61" s="73">
        <f t="shared" si="32"/>
        <v>0</v>
      </c>
      <c r="AL61" s="91">
        <f t="shared" si="22"/>
        <v>0</v>
      </c>
      <c r="AM61" s="82">
        <f t="shared" si="23"/>
        <v>0</v>
      </c>
      <c r="AN61" s="91">
        <f t="shared" si="24"/>
        <v>0</v>
      </c>
      <c r="AO61" s="51">
        <f>[1]Smothers!$M61</f>
        <v>0</v>
      </c>
      <c r="AP61" s="91">
        <f t="shared" si="25"/>
        <v>0</v>
      </c>
      <c r="AQ61" s="72"/>
      <c r="AR61" s="72">
        <f t="shared" si="26"/>
        <v>0</v>
      </c>
      <c r="AS61" s="91">
        <f t="shared" si="27"/>
        <v>0</v>
      </c>
      <c r="AT61" s="81">
        <f t="shared" si="7"/>
        <v>0</v>
      </c>
      <c r="AU61" s="88">
        <f t="shared" si="8"/>
        <v>0</v>
      </c>
      <c r="AV61" s="116"/>
      <c r="AW61" s="80"/>
      <c r="AX61" s="80">
        <f t="shared" si="33"/>
        <v>0</v>
      </c>
      <c r="AY61" s="80">
        <f t="shared" si="34"/>
        <v>0</v>
      </c>
    </row>
    <row r="62" spans="1:51" ht="16.149999999999999" customHeight="1" x14ac:dyDescent="0.2">
      <c r="A62" s="58">
        <v>56</v>
      </c>
      <c r="B62" s="59" t="s">
        <v>60</v>
      </c>
      <c r="C62" s="270">
        <f>[2]Base!X62</f>
        <v>0</v>
      </c>
      <c r="D62" s="60">
        <f>'Source Data'!H62</f>
        <v>5010.1657022009513</v>
      </c>
      <c r="E62" s="65">
        <f t="shared" si="11"/>
        <v>0</v>
      </c>
      <c r="F62" s="289"/>
      <c r="G62" s="60">
        <f>'Source Data'!I62</f>
        <v>665.40831600253398</v>
      </c>
      <c r="H62" s="65">
        <f t="shared" si="12"/>
        <v>0</v>
      </c>
      <c r="I62" s="289"/>
      <c r="J62" s="60">
        <f>'Source Data'!J62</f>
        <v>181.4749952734183</v>
      </c>
      <c r="K62" s="65">
        <f t="shared" si="13"/>
        <v>0</v>
      </c>
      <c r="L62" s="289"/>
      <c r="M62" s="60">
        <f>'Source Data'!K62</f>
        <v>4536.8748818354579</v>
      </c>
      <c r="N62" s="65">
        <f t="shared" si="14"/>
        <v>0</v>
      </c>
      <c r="O62" s="289"/>
      <c r="P62" s="60">
        <f>'Source Data'!L62</f>
        <v>1814.7499527341834</v>
      </c>
      <c r="Q62" s="65">
        <f t="shared" si="15"/>
        <v>0</v>
      </c>
      <c r="R62" s="92">
        <v>0</v>
      </c>
      <c r="S62" s="60"/>
      <c r="T62" s="60"/>
      <c r="U62" s="61">
        <f t="shared" si="28"/>
        <v>0</v>
      </c>
      <c r="V62" s="92">
        <f t="shared" si="2"/>
        <v>0</v>
      </c>
      <c r="W62" s="65">
        <f t="shared" si="16"/>
        <v>0</v>
      </c>
      <c r="X62" s="92">
        <f t="shared" si="17"/>
        <v>0</v>
      </c>
      <c r="Y62" s="60">
        <f>[1]Smothers!$G62</f>
        <v>0</v>
      </c>
      <c r="Z62" s="92">
        <f t="shared" si="18"/>
        <v>0</v>
      </c>
      <c r="AA62" s="60"/>
      <c r="AB62" s="60">
        <f t="shared" si="19"/>
        <v>0</v>
      </c>
      <c r="AC62" s="92">
        <f t="shared" si="20"/>
        <v>0</v>
      </c>
      <c r="AD62" s="96">
        <f t="shared" si="29"/>
        <v>0</v>
      </c>
      <c r="AE62" s="66">
        <f>'Source Data'!N62</f>
        <v>4203</v>
      </c>
      <c r="AF62" s="89">
        <f t="shared" si="30"/>
        <v>0</v>
      </c>
      <c r="AG62" s="270"/>
      <c r="AH62" s="66">
        <f t="shared" si="21"/>
        <v>0</v>
      </c>
      <c r="AI62" s="270"/>
      <c r="AJ62" s="68">
        <f t="shared" si="31"/>
        <v>0</v>
      </c>
      <c r="AK62" s="67">
        <f t="shared" si="32"/>
        <v>0</v>
      </c>
      <c r="AL62" s="89">
        <f t="shared" si="22"/>
        <v>0</v>
      </c>
      <c r="AM62" s="70">
        <f t="shared" si="23"/>
        <v>0</v>
      </c>
      <c r="AN62" s="89">
        <f t="shared" si="24"/>
        <v>0</v>
      </c>
      <c r="AO62" s="60">
        <f>[1]Smothers!$M62</f>
        <v>0</v>
      </c>
      <c r="AP62" s="89">
        <f t="shared" si="25"/>
        <v>0</v>
      </c>
      <c r="AQ62" s="68"/>
      <c r="AR62" s="68">
        <f t="shared" si="26"/>
        <v>0</v>
      </c>
      <c r="AS62" s="89">
        <f t="shared" si="27"/>
        <v>0</v>
      </c>
      <c r="AT62" s="69">
        <f t="shared" si="7"/>
        <v>0</v>
      </c>
      <c r="AU62" s="86">
        <f t="shared" si="8"/>
        <v>0</v>
      </c>
      <c r="AV62" s="116"/>
      <c r="AW62" s="65"/>
      <c r="AX62" s="65">
        <f t="shared" si="33"/>
        <v>0</v>
      </c>
      <c r="AY62" s="65">
        <f t="shared" si="34"/>
        <v>0</v>
      </c>
    </row>
    <row r="63" spans="1:51" ht="16.149999999999999" customHeight="1" x14ac:dyDescent="0.2">
      <c r="A63" s="54">
        <v>57</v>
      </c>
      <c r="B63" s="55" t="s">
        <v>61</v>
      </c>
      <c r="C63" s="271">
        <f>[2]Base!X63</f>
        <v>0</v>
      </c>
      <c r="D63" s="56">
        <f>'Source Data'!H63</f>
        <v>4811.4108022710652</v>
      </c>
      <c r="E63" s="74">
        <f t="shared" si="11"/>
        <v>0</v>
      </c>
      <c r="F63" s="290"/>
      <c r="G63" s="56">
        <f>'Source Data'!I63</f>
        <v>666.15521612667408</v>
      </c>
      <c r="H63" s="74">
        <f t="shared" si="12"/>
        <v>0</v>
      </c>
      <c r="I63" s="290"/>
      <c r="J63" s="56">
        <f>'Source Data'!J63</f>
        <v>181.67869530727472</v>
      </c>
      <c r="K63" s="74">
        <f t="shared" si="13"/>
        <v>0</v>
      </c>
      <c r="L63" s="290"/>
      <c r="M63" s="56">
        <f>'Source Data'!K63</f>
        <v>4541.967382681868</v>
      </c>
      <c r="N63" s="74">
        <f t="shared" si="14"/>
        <v>0</v>
      </c>
      <c r="O63" s="290"/>
      <c r="P63" s="56">
        <f>'Source Data'!L63</f>
        <v>1816.7869530727471</v>
      </c>
      <c r="Q63" s="74">
        <f t="shared" si="15"/>
        <v>0</v>
      </c>
      <c r="R63" s="93">
        <v>0</v>
      </c>
      <c r="S63" s="56"/>
      <c r="T63" s="56"/>
      <c r="U63" s="57">
        <f t="shared" si="28"/>
        <v>0</v>
      </c>
      <c r="V63" s="93">
        <f t="shared" si="2"/>
        <v>0</v>
      </c>
      <c r="W63" s="74">
        <f t="shared" si="16"/>
        <v>0</v>
      </c>
      <c r="X63" s="93">
        <f t="shared" si="17"/>
        <v>0</v>
      </c>
      <c r="Y63" s="56">
        <f>[1]Smothers!$G63</f>
        <v>0</v>
      </c>
      <c r="Z63" s="93">
        <f t="shared" si="18"/>
        <v>0</v>
      </c>
      <c r="AA63" s="56"/>
      <c r="AB63" s="56">
        <f t="shared" si="19"/>
        <v>0</v>
      </c>
      <c r="AC63" s="93">
        <f t="shared" si="20"/>
        <v>0</v>
      </c>
      <c r="AD63" s="97">
        <f t="shared" si="29"/>
        <v>0</v>
      </c>
      <c r="AE63" s="75">
        <f>'Source Data'!N63</f>
        <v>2620</v>
      </c>
      <c r="AF63" s="90">
        <f t="shared" si="30"/>
        <v>0</v>
      </c>
      <c r="AG63" s="271"/>
      <c r="AH63" s="75">
        <f t="shared" si="21"/>
        <v>0</v>
      </c>
      <c r="AI63" s="271"/>
      <c r="AJ63" s="77">
        <f t="shared" si="31"/>
        <v>0</v>
      </c>
      <c r="AK63" s="76">
        <f t="shared" si="32"/>
        <v>0</v>
      </c>
      <c r="AL63" s="90">
        <f t="shared" si="22"/>
        <v>0</v>
      </c>
      <c r="AM63" s="79">
        <f t="shared" si="23"/>
        <v>0</v>
      </c>
      <c r="AN63" s="90">
        <f t="shared" si="24"/>
        <v>0</v>
      </c>
      <c r="AO63" s="56">
        <f>[1]Smothers!$M63</f>
        <v>0</v>
      </c>
      <c r="AP63" s="90">
        <f t="shared" si="25"/>
        <v>0</v>
      </c>
      <c r="AQ63" s="77"/>
      <c r="AR63" s="77">
        <f t="shared" si="26"/>
        <v>0</v>
      </c>
      <c r="AS63" s="90">
        <f t="shared" si="27"/>
        <v>0</v>
      </c>
      <c r="AT63" s="78">
        <f t="shared" si="7"/>
        <v>0</v>
      </c>
      <c r="AU63" s="87">
        <f t="shared" si="8"/>
        <v>0</v>
      </c>
      <c r="AV63" s="116"/>
      <c r="AW63" s="74"/>
      <c r="AX63" s="74">
        <f t="shared" si="33"/>
        <v>0</v>
      </c>
      <c r="AY63" s="74">
        <f t="shared" si="34"/>
        <v>0</v>
      </c>
    </row>
    <row r="64" spans="1:51" ht="16.149999999999999" customHeight="1" x14ac:dyDescent="0.2">
      <c r="A64" s="54">
        <v>58</v>
      </c>
      <c r="B64" s="55" t="s">
        <v>62</v>
      </c>
      <c r="C64" s="271">
        <f>[2]Base!X64</f>
        <v>0</v>
      </c>
      <c r="D64" s="56">
        <f>'Source Data'!H64</f>
        <v>5358.2852334446507</v>
      </c>
      <c r="E64" s="74">
        <f t="shared" si="11"/>
        <v>0</v>
      </c>
      <c r="F64" s="290"/>
      <c r="G64" s="56">
        <f>'Source Data'!I64</f>
        <v>740.81098599764084</v>
      </c>
      <c r="H64" s="74">
        <f t="shared" si="12"/>
        <v>0</v>
      </c>
      <c r="I64" s="290"/>
      <c r="J64" s="56">
        <f>'Source Data'!J64</f>
        <v>202.03935981753844</v>
      </c>
      <c r="K64" s="74">
        <f t="shared" si="13"/>
        <v>0</v>
      </c>
      <c r="L64" s="290"/>
      <c r="M64" s="56">
        <f>'Source Data'!K64</f>
        <v>5050.9839954384606</v>
      </c>
      <c r="N64" s="74">
        <f t="shared" si="14"/>
        <v>0</v>
      </c>
      <c r="O64" s="290"/>
      <c r="P64" s="56">
        <f>'Source Data'!L64</f>
        <v>2020.3935981753841</v>
      </c>
      <c r="Q64" s="74">
        <f t="shared" si="15"/>
        <v>0</v>
      </c>
      <c r="R64" s="93">
        <v>0</v>
      </c>
      <c r="S64" s="56"/>
      <c r="T64" s="56"/>
      <c r="U64" s="57">
        <f t="shared" si="28"/>
        <v>0</v>
      </c>
      <c r="V64" s="93">
        <f t="shared" si="2"/>
        <v>0</v>
      </c>
      <c r="W64" s="74">
        <f t="shared" si="16"/>
        <v>0</v>
      </c>
      <c r="X64" s="93">
        <f t="shared" si="17"/>
        <v>0</v>
      </c>
      <c r="Y64" s="56">
        <f>[1]Smothers!$G64</f>
        <v>0</v>
      </c>
      <c r="Z64" s="93">
        <f t="shared" si="18"/>
        <v>0</v>
      </c>
      <c r="AA64" s="56"/>
      <c r="AB64" s="56">
        <f t="shared" si="19"/>
        <v>0</v>
      </c>
      <c r="AC64" s="93">
        <f t="shared" si="20"/>
        <v>0</v>
      </c>
      <c r="AD64" s="97">
        <f t="shared" si="29"/>
        <v>0</v>
      </c>
      <c r="AE64" s="75">
        <f>'Source Data'!N64</f>
        <v>2215</v>
      </c>
      <c r="AF64" s="90">
        <f t="shared" si="30"/>
        <v>0</v>
      </c>
      <c r="AG64" s="271"/>
      <c r="AH64" s="75">
        <f t="shared" si="21"/>
        <v>0</v>
      </c>
      <c r="AI64" s="271"/>
      <c r="AJ64" s="77">
        <f t="shared" si="31"/>
        <v>0</v>
      </c>
      <c r="AK64" s="76">
        <f t="shared" si="32"/>
        <v>0</v>
      </c>
      <c r="AL64" s="90">
        <f t="shared" si="22"/>
        <v>0</v>
      </c>
      <c r="AM64" s="79">
        <f t="shared" si="23"/>
        <v>0</v>
      </c>
      <c r="AN64" s="90">
        <f t="shared" si="24"/>
        <v>0</v>
      </c>
      <c r="AO64" s="56">
        <f>[1]Smothers!$M64</f>
        <v>0</v>
      </c>
      <c r="AP64" s="90">
        <f t="shared" si="25"/>
        <v>0</v>
      </c>
      <c r="AQ64" s="77"/>
      <c r="AR64" s="77">
        <f t="shared" si="26"/>
        <v>0</v>
      </c>
      <c r="AS64" s="90">
        <f t="shared" si="27"/>
        <v>0</v>
      </c>
      <c r="AT64" s="78">
        <f t="shared" si="7"/>
        <v>0</v>
      </c>
      <c r="AU64" s="87">
        <f t="shared" si="8"/>
        <v>0</v>
      </c>
      <c r="AV64" s="116"/>
      <c r="AW64" s="74"/>
      <c r="AX64" s="74">
        <f t="shared" si="33"/>
        <v>0</v>
      </c>
      <c r="AY64" s="74">
        <f t="shared" si="34"/>
        <v>0</v>
      </c>
    </row>
    <row r="65" spans="1:51" ht="16.149999999999999" customHeight="1" x14ac:dyDescent="0.2">
      <c r="A65" s="54">
        <v>59</v>
      </c>
      <c r="B65" s="55" t="s">
        <v>63</v>
      </c>
      <c r="C65" s="271">
        <f>[2]Base!X65</f>
        <v>0</v>
      </c>
      <c r="D65" s="56">
        <f>'Source Data'!H65</f>
        <v>5144.4669727805904</v>
      </c>
      <c r="E65" s="74">
        <f t="shared" si="11"/>
        <v>0</v>
      </c>
      <c r="F65" s="290"/>
      <c r="G65" s="56">
        <f>'Source Data'!I65</f>
        <v>778.80539593788717</v>
      </c>
      <c r="H65" s="74">
        <f t="shared" si="12"/>
        <v>0</v>
      </c>
      <c r="I65" s="290"/>
      <c r="J65" s="56">
        <f>'Source Data'!J65</f>
        <v>212.40147161942375</v>
      </c>
      <c r="K65" s="74">
        <f t="shared" si="13"/>
        <v>0</v>
      </c>
      <c r="L65" s="290"/>
      <c r="M65" s="56">
        <f>'Source Data'!K65</f>
        <v>5310.0367904855939</v>
      </c>
      <c r="N65" s="74">
        <f t="shared" si="14"/>
        <v>0</v>
      </c>
      <c r="O65" s="290"/>
      <c r="P65" s="56">
        <f>'Source Data'!L65</f>
        <v>2124.0147161942373</v>
      </c>
      <c r="Q65" s="74">
        <f t="shared" si="15"/>
        <v>0</v>
      </c>
      <c r="R65" s="93">
        <v>0</v>
      </c>
      <c r="S65" s="56"/>
      <c r="T65" s="56"/>
      <c r="U65" s="57">
        <f t="shared" si="28"/>
        <v>0</v>
      </c>
      <c r="V65" s="93">
        <f t="shared" si="2"/>
        <v>0</v>
      </c>
      <c r="W65" s="74">
        <f t="shared" si="16"/>
        <v>0</v>
      </c>
      <c r="X65" s="93">
        <f t="shared" si="17"/>
        <v>0</v>
      </c>
      <c r="Y65" s="56">
        <f>[1]Smothers!$G65</f>
        <v>0</v>
      </c>
      <c r="Z65" s="93">
        <f t="shared" si="18"/>
        <v>0</v>
      </c>
      <c r="AA65" s="56"/>
      <c r="AB65" s="56">
        <f t="shared" si="19"/>
        <v>0</v>
      </c>
      <c r="AC65" s="93">
        <f t="shared" si="20"/>
        <v>0</v>
      </c>
      <c r="AD65" s="97">
        <f t="shared" si="29"/>
        <v>0</v>
      </c>
      <c r="AE65" s="75">
        <f>'Source Data'!N65</f>
        <v>1488</v>
      </c>
      <c r="AF65" s="90">
        <f t="shared" si="30"/>
        <v>0</v>
      </c>
      <c r="AG65" s="271"/>
      <c r="AH65" s="75">
        <f t="shared" si="21"/>
        <v>0</v>
      </c>
      <c r="AI65" s="271"/>
      <c r="AJ65" s="77">
        <f t="shared" si="31"/>
        <v>0</v>
      </c>
      <c r="AK65" s="76">
        <f t="shared" si="32"/>
        <v>0</v>
      </c>
      <c r="AL65" s="90">
        <f t="shared" si="22"/>
        <v>0</v>
      </c>
      <c r="AM65" s="79">
        <f t="shared" si="23"/>
        <v>0</v>
      </c>
      <c r="AN65" s="90">
        <f t="shared" si="24"/>
        <v>0</v>
      </c>
      <c r="AO65" s="56">
        <f>[1]Smothers!$M65</f>
        <v>0</v>
      </c>
      <c r="AP65" s="90">
        <f t="shared" si="25"/>
        <v>0</v>
      </c>
      <c r="AQ65" s="77"/>
      <c r="AR65" s="77">
        <f t="shared" si="26"/>
        <v>0</v>
      </c>
      <c r="AS65" s="90">
        <f t="shared" si="27"/>
        <v>0</v>
      </c>
      <c r="AT65" s="78">
        <f t="shared" si="7"/>
        <v>0</v>
      </c>
      <c r="AU65" s="87">
        <f t="shared" si="8"/>
        <v>0</v>
      </c>
      <c r="AV65" s="116"/>
      <c r="AW65" s="74"/>
      <c r="AX65" s="74">
        <f t="shared" si="33"/>
        <v>0</v>
      </c>
      <c r="AY65" s="74">
        <f t="shared" si="34"/>
        <v>0</v>
      </c>
    </row>
    <row r="66" spans="1:51" ht="16.149999999999999" customHeight="1" x14ac:dyDescent="0.2">
      <c r="A66" s="49">
        <v>60</v>
      </c>
      <c r="B66" s="50" t="s">
        <v>64</v>
      </c>
      <c r="C66" s="272">
        <f>[2]Base!X66</f>
        <v>0</v>
      </c>
      <c r="D66" s="51">
        <f>'Source Data'!H66</f>
        <v>4859.4948474230696</v>
      </c>
      <c r="E66" s="80">
        <f t="shared" si="11"/>
        <v>0</v>
      </c>
      <c r="F66" s="291"/>
      <c r="G66" s="51">
        <f>'Source Data'!I66</f>
        <v>654.17710868659628</v>
      </c>
      <c r="H66" s="80">
        <f t="shared" si="12"/>
        <v>0</v>
      </c>
      <c r="I66" s="291"/>
      <c r="J66" s="51">
        <f>'Source Data'!J66</f>
        <v>178.41193873270808</v>
      </c>
      <c r="K66" s="80">
        <f t="shared" si="13"/>
        <v>0</v>
      </c>
      <c r="L66" s="291"/>
      <c r="M66" s="51">
        <f>'Source Data'!K66</f>
        <v>4460.2984683177028</v>
      </c>
      <c r="N66" s="80">
        <f t="shared" si="14"/>
        <v>0</v>
      </c>
      <c r="O66" s="291"/>
      <c r="P66" s="51">
        <f>'Source Data'!L66</f>
        <v>1784.1193873270811</v>
      </c>
      <c r="Q66" s="80">
        <f t="shared" si="15"/>
        <v>0</v>
      </c>
      <c r="R66" s="94">
        <v>0</v>
      </c>
      <c r="S66" s="51"/>
      <c r="T66" s="51"/>
      <c r="U66" s="52">
        <f t="shared" si="28"/>
        <v>0</v>
      </c>
      <c r="V66" s="94">
        <f t="shared" si="2"/>
        <v>0</v>
      </c>
      <c r="W66" s="80">
        <f t="shared" si="16"/>
        <v>0</v>
      </c>
      <c r="X66" s="94">
        <f t="shared" si="17"/>
        <v>0</v>
      </c>
      <c r="Y66" s="51">
        <f>[1]Smothers!$G66</f>
        <v>0</v>
      </c>
      <c r="Z66" s="94">
        <f t="shared" si="18"/>
        <v>0</v>
      </c>
      <c r="AA66" s="53"/>
      <c r="AB66" s="51">
        <f t="shared" si="19"/>
        <v>0</v>
      </c>
      <c r="AC66" s="95">
        <f t="shared" si="20"/>
        <v>0</v>
      </c>
      <c r="AD66" s="95">
        <f t="shared" si="29"/>
        <v>0</v>
      </c>
      <c r="AE66" s="71">
        <f>'Source Data'!N66</f>
        <v>4045</v>
      </c>
      <c r="AF66" s="91">
        <f t="shared" si="30"/>
        <v>0</v>
      </c>
      <c r="AG66" s="272"/>
      <c r="AH66" s="71">
        <f t="shared" si="21"/>
        <v>0</v>
      </c>
      <c r="AI66" s="272"/>
      <c r="AJ66" s="72">
        <f t="shared" si="31"/>
        <v>0</v>
      </c>
      <c r="AK66" s="73">
        <f t="shared" si="32"/>
        <v>0</v>
      </c>
      <c r="AL66" s="91">
        <f t="shared" si="22"/>
        <v>0</v>
      </c>
      <c r="AM66" s="82">
        <f t="shared" si="23"/>
        <v>0</v>
      </c>
      <c r="AN66" s="91">
        <f t="shared" si="24"/>
        <v>0</v>
      </c>
      <c r="AO66" s="51">
        <f>[1]Smothers!$M66</f>
        <v>0</v>
      </c>
      <c r="AP66" s="91">
        <f t="shared" si="25"/>
        <v>0</v>
      </c>
      <c r="AQ66" s="72"/>
      <c r="AR66" s="72">
        <f t="shared" si="26"/>
        <v>0</v>
      </c>
      <c r="AS66" s="91">
        <f t="shared" si="27"/>
        <v>0</v>
      </c>
      <c r="AT66" s="81">
        <f t="shared" si="7"/>
        <v>0</v>
      </c>
      <c r="AU66" s="88">
        <f t="shared" si="8"/>
        <v>0</v>
      </c>
      <c r="AV66" s="116"/>
      <c r="AW66" s="80"/>
      <c r="AX66" s="80">
        <f t="shared" si="33"/>
        <v>0</v>
      </c>
      <c r="AY66" s="80">
        <f t="shared" si="34"/>
        <v>0</v>
      </c>
    </row>
    <row r="67" spans="1:51" ht="16.149999999999999" customHeight="1" x14ac:dyDescent="0.2">
      <c r="A67" s="58">
        <v>61</v>
      </c>
      <c r="B67" s="59" t="s">
        <v>65</v>
      </c>
      <c r="C67" s="270">
        <f>[2]Base!X67</f>
        <v>0</v>
      </c>
      <c r="D67" s="60">
        <f>'Source Data'!H67</f>
        <v>2804.2748979691619</v>
      </c>
      <c r="E67" s="65">
        <f t="shared" si="11"/>
        <v>0</v>
      </c>
      <c r="F67" s="289"/>
      <c r="G67" s="60">
        <f>'Source Data'!I67</f>
        <v>381.62134806778147</v>
      </c>
      <c r="H67" s="65">
        <f t="shared" si="12"/>
        <v>0</v>
      </c>
      <c r="I67" s="289"/>
      <c r="J67" s="60">
        <f>'Source Data'!J67</f>
        <v>104.0785494730313</v>
      </c>
      <c r="K67" s="65">
        <f t="shared" si="13"/>
        <v>0</v>
      </c>
      <c r="L67" s="289"/>
      <c r="M67" s="60">
        <f>'Source Data'!K67</f>
        <v>2601.9637368257822</v>
      </c>
      <c r="N67" s="65">
        <f t="shared" si="14"/>
        <v>0</v>
      </c>
      <c r="O67" s="289"/>
      <c r="P67" s="60">
        <f>'Source Data'!L67</f>
        <v>1040.7854947303128</v>
      </c>
      <c r="Q67" s="65">
        <f t="shared" si="15"/>
        <v>0</v>
      </c>
      <c r="R67" s="92">
        <v>0</v>
      </c>
      <c r="S67" s="60"/>
      <c r="T67" s="60"/>
      <c r="U67" s="61">
        <f t="shared" si="28"/>
        <v>0</v>
      </c>
      <c r="V67" s="92">
        <f t="shared" si="2"/>
        <v>0</v>
      </c>
      <c r="W67" s="65">
        <f t="shared" si="16"/>
        <v>0</v>
      </c>
      <c r="X67" s="92">
        <f t="shared" si="17"/>
        <v>0</v>
      </c>
      <c r="Y67" s="60">
        <f>[1]Smothers!$G67</f>
        <v>0</v>
      </c>
      <c r="Z67" s="92">
        <f t="shared" si="18"/>
        <v>0</v>
      </c>
      <c r="AA67" s="60"/>
      <c r="AB67" s="60">
        <f t="shared" si="19"/>
        <v>0</v>
      </c>
      <c r="AC67" s="92">
        <f t="shared" si="20"/>
        <v>0</v>
      </c>
      <c r="AD67" s="96">
        <f t="shared" si="29"/>
        <v>0</v>
      </c>
      <c r="AE67" s="66">
        <f>'Source Data'!N67</f>
        <v>9576</v>
      </c>
      <c r="AF67" s="89">
        <f t="shared" si="30"/>
        <v>0</v>
      </c>
      <c r="AG67" s="270"/>
      <c r="AH67" s="66">
        <f t="shared" si="21"/>
        <v>0</v>
      </c>
      <c r="AI67" s="270"/>
      <c r="AJ67" s="68">
        <f t="shared" si="31"/>
        <v>0</v>
      </c>
      <c r="AK67" s="67">
        <f t="shared" si="32"/>
        <v>0</v>
      </c>
      <c r="AL67" s="89">
        <f t="shared" si="22"/>
        <v>0</v>
      </c>
      <c r="AM67" s="70">
        <f t="shared" si="23"/>
        <v>0</v>
      </c>
      <c r="AN67" s="89">
        <f t="shared" si="24"/>
        <v>0</v>
      </c>
      <c r="AO67" s="60">
        <f>[1]Smothers!$M67</f>
        <v>0</v>
      </c>
      <c r="AP67" s="89">
        <f t="shared" si="25"/>
        <v>0</v>
      </c>
      <c r="AQ67" s="68"/>
      <c r="AR67" s="68">
        <f t="shared" si="26"/>
        <v>0</v>
      </c>
      <c r="AS67" s="89">
        <f t="shared" si="27"/>
        <v>0</v>
      </c>
      <c r="AT67" s="69">
        <f t="shared" si="7"/>
        <v>0</v>
      </c>
      <c r="AU67" s="86">
        <f t="shared" si="8"/>
        <v>0</v>
      </c>
      <c r="AV67" s="116"/>
      <c r="AW67" s="65"/>
      <c r="AX67" s="65">
        <f t="shared" si="33"/>
        <v>0</v>
      </c>
      <c r="AY67" s="65">
        <f t="shared" si="34"/>
        <v>0</v>
      </c>
    </row>
    <row r="68" spans="1:51" ht="16.149999999999999" customHeight="1" x14ac:dyDescent="0.2">
      <c r="A68" s="54">
        <v>62</v>
      </c>
      <c r="B68" s="55" t="s">
        <v>66</v>
      </c>
      <c r="C68" s="271">
        <f>[2]Base!X68</f>
        <v>0</v>
      </c>
      <c r="D68" s="56">
        <f>'Source Data'!H68</f>
        <v>4883.7599729981075</v>
      </c>
      <c r="E68" s="74">
        <f t="shared" si="11"/>
        <v>0</v>
      </c>
      <c r="F68" s="290"/>
      <c r="G68" s="56">
        <f>'Source Data'!I68</f>
        <v>736.06666112665073</v>
      </c>
      <c r="H68" s="74">
        <f t="shared" si="12"/>
        <v>0</v>
      </c>
      <c r="I68" s="290"/>
      <c r="J68" s="56">
        <f>'Source Data'!J68</f>
        <v>200.74545303454113</v>
      </c>
      <c r="K68" s="74">
        <f t="shared" si="13"/>
        <v>0</v>
      </c>
      <c r="L68" s="290"/>
      <c r="M68" s="56">
        <f>'Source Data'!K68</f>
        <v>5018.6363258635274</v>
      </c>
      <c r="N68" s="74">
        <f t="shared" si="14"/>
        <v>0</v>
      </c>
      <c r="O68" s="290"/>
      <c r="P68" s="56">
        <f>'Source Data'!L68</f>
        <v>2007.4545303454111</v>
      </c>
      <c r="Q68" s="74">
        <f t="shared" si="15"/>
        <v>0</v>
      </c>
      <c r="R68" s="93">
        <v>0</v>
      </c>
      <c r="S68" s="56"/>
      <c r="T68" s="56"/>
      <c r="U68" s="57">
        <f t="shared" si="28"/>
        <v>0</v>
      </c>
      <c r="V68" s="93">
        <f t="shared" si="2"/>
        <v>0</v>
      </c>
      <c r="W68" s="74">
        <f t="shared" si="16"/>
        <v>0</v>
      </c>
      <c r="X68" s="93">
        <f t="shared" si="17"/>
        <v>0</v>
      </c>
      <c r="Y68" s="56">
        <f>[1]Smothers!$G68</f>
        <v>0</v>
      </c>
      <c r="Z68" s="93">
        <f t="shared" si="18"/>
        <v>0</v>
      </c>
      <c r="AA68" s="56"/>
      <c r="AB68" s="56">
        <f t="shared" si="19"/>
        <v>0</v>
      </c>
      <c r="AC68" s="93">
        <f t="shared" si="20"/>
        <v>0</v>
      </c>
      <c r="AD68" s="97">
        <f t="shared" si="29"/>
        <v>0</v>
      </c>
      <c r="AE68" s="75">
        <f>'Source Data'!N68</f>
        <v>1997</v>
      </c>
      <c r="AF68" s="90">
        <f t="shared" si="30"/>
        <v>0</v>
      </c>
      <c r="AG68" s="271"/>
      <c r="AH68" s="75">
        <f t="shared" si="21"/>
        <v>0</v>
      </c>
      <c r="AI68" s="271"/>
      <c r="AJ68" s="77">
        <f t="shared" si="31"/>
        <v>0</v>
      </c>
      <c r="AK68" s="76">
        <f t="shared" si="32"/>
        <v>0</v>
      </c>
      <c r="AL68" s="90">
        <f t="shared" si="22"/>
        <v>0</v>
      </c>
      <c r="AM68" s="79">
        <f t="shared" si="23"/>
        <v>0</v>
      </c>
      <c r="AN68" s="90">
        <f t="shared" si="24"/>
        <v>0</v>
      </c>
      <c r="AO68" s="56">
        <f>[1]Smothers!$M68</f>
        <v>0</v>
      </c>
      <c r="AP68" s="90">
        <f t="shared" si="25"/>
        <v>0</v>
      </c>
      <c r="AQ68" s="77"/>
      <c r="AR68" s="77">
        <f t="shared" si="26"/>
        <v>0</v>
      </c>
      <c r="AS68" s="90">
        <f t="shared" si="27"/>
        <v>0</v>
      </c>
      <c r="AT68" s="78">
        <f t="shared" si="7"/>
        <v>0</v>
      </c>
      <c r="AU68" s="87">
        <f t="shared" si="8"/>
        <v>0</v>
      </c>
      <c r="AV68" s="116"/>
      <c r="AW68" s="74"/>
      <c r="AX68" s="74">
        <f t="shared" si="33"/>
        <v>0</v>
      </c>
      <c r="AY68" s="74">
        <f t="shared" si="34"/>
        <v>0</v>
      </c>
    </row>
    <row r="69" spans="1:51" ht="16.149999999999999" customHeight="1" x14ac:dyDescent="0.2">
      <c r="A69" s="54">
        <v>63</v>
      </c>
      <c r="B69" s="55" t="s">
        <v>67</v>
      </c>
      <c r="C69" s="271">
        <f>[2]Base!X69</f>
        <v>0</v>
      </c>
      <c r="D69" s="56">
        <f>'Source Data'!H69</f>
        <v>3617.9669570727483</v>
      </c>
      <c r="E69" s="74">
        <f t="shared" si="11"/>
        <v>0</v>
      </c>
      <c r="F69" s="290"/>
      <c r="G69" s="56">
        <f>'Source Data'!I69</f>
        <v>455.19374290754848</v>
      </c>
      <c r="H69" s="74">
        <f t="shared" si="12"/>
        <v>0</v>
      </c>
      <c r="I69" s="290"/>
      <c r="J69" s="56">
        <f>'Source Data'!J69</f>
        <v>124.14374806569505</v>
      </c>
      <c r="K69" s="74">
        <f t="shared" si="13"/>
        <v>0</v>
      </c>
      <c r="L69" s="290"/>
      <c r="M69" s="56">
        <f>'Source Data'!K69</f>
        <v>3103.5937016423763</v>
      </c>
      <c r="N69" s="74">
        <f t="shared" si="14"/>
        <v>0</v>
      </c>
      <c r="O69" s="290"/>
      <c r="P69" s="56">
        <f>'Source Data'!L69</f>
        <v>1241.4374806569506</v>
      </c>
      <c r="Q69" s="74">
        <f t="shared" si="15"/>
        <v>0</v>
      </c>
      <c r="R69" s="93">
        <v>0</v>
      </c>
      <c r="S69" s="56"/>
      <c r="T69" s="56"/>
      <c r="U69" s="57">
        <f t="shared" si="28"/>
        <v>0</v>
      </c>
      <c r="V69" s="93">
        <f t="shared" si="2"/>
        <v>0</v>
      </c>
      <c r="W69" s="74">
        <f t="shared" si="16"/>
        <v>0</v>
      </c>
      <c r="X69" s="93">
        <f t="shared" si="17"/>
        <v>0</v>
      </c>
      <c r="Y69" s="56">
        <f>[1]Smothers!$G69</f>
        <v>0</v>
      </c>
      <c r="Z69" s="93">
        <f t="shared" si="18"/>
        <v>0</v>
      </c>
      <c r="AA69" s="56"/>
      <c r="AB69" s="56">
        <f t="shared" si="19"/>
        <v>0</v>
      </c>
      <c r="AC69" s="93">
        <f t="shared" si="20"/>
        <v>0</v>
      </c>
      <c r="AD69" s="97">
        <f t="shared" si="29"/>
        <v>0</v>
      </c>
      <c r="AE69" s="75">
        <f>'Source Data'!N69</f>
        <v>7559</v>
      </c>
      <c r="AF69" s="90">
        <f t="shared" si="30"/>
        <v>0</v>
      </c>
      <c r="AG69" s="271"/>
      <c r="AH69" s="75">
        <f t="shared" si="21"/>
        <v>0</v>
      </c>
      <c r="AI69" s="271"/>
      <c r="AJ69" s="77">
        <f t="shared" si="31"/>
        <v>0</v>
      </c>
      <c r="AK69" s="76">
        <f t="shared" si="32"/>
        <v>0</v>
      </c>
      <c r="AL69" s="90">
        <f t="shared" si="22"/>
        <v>0</v>
      </c>
      <c r="AM69" s="79">
        <f t="shared" si="23"/>
        <v>0</v>
      </c>
      <c r="AN69" s="90">
        <f t="shared" si="24"/>
        <v>0</v>
      </c>
      <c r="AO69" s="56">
        <f>[1]Smothers!$M69</f>
        <v>0</v>
      </c>
      <c r="AP69" s="90">
        <f t="shared" si="25"/>
        <v>0</v>
      </c>
      <c r="AQ69" s="77"/>
      <c r="AR69" s="77">
        <f t="shared" si="26"/>
        <v>0</v>
      </c>
      <c r="AS69" s="90">
        <f t="shared" si="27"/>
        <v>0</v>
      </c>
      <c r="AT69" s="78">
        <f t="shared" si="7"/>
        <v>0</v>
      </c>
      <c r="AU69" s="87">
        <f t="shared" si="8"/>
        <v>0</v>
      </c>
      <c r="AV69" s="116"/>
      <c r="AW69" s="74"/>
      <c r="AX69" s="74">
        <f t="shared" si="33"/>
        <v>0</v>
      </c>
      <c r="AY69" s="74">
        <f t="shared" si="34"/>
        <v>0</v>
      </c>
    </row>
    <row r="70" spans="1:51" ht="16.149999999999999" customHeight="1" x14ac:dyDescent="0.2">
      <c r="A70" s="54">
        <v>64</v>
      </c>
      <c r="B70" s="55" t="s">
        <v>68</v>
      </c>
      <c r="C70" s="271">
        <f>[2]Base!X70</f>
        <v>0</v>
      </c>
      <c r="D70" s="56">
        <f>'Source Data'!H70</f>
        <v>5230.6414951359775</v>
      </c>
      <c r="E70" s="74">
        <f t="shared" si="11"/>
        <v>0</v>
      </c>
      <c r="F70" s="290"/>
      <c r="G70" s="56">
        <f>'Source Data'!I70</f>
        <v>700.71301031438645</v>
      </c>
      <c r="H70" s="74">
        <f t="shared" si="12"/>
        <v>0</v>
      </c>
      <c r="I70" s="290"/>
      <c r="J70" s="56">
        <f>'Source Data'!J70</f>
        <v>191.10354826755992</v>
      </c>
      <c r="K70" s="74">
        <f t="shared" si="13"/>
        <v>0</v>
      </c>
      <c r="L70" s="290"/>
      <c r="M70" s="56">
        <f>'Source Data'!K70</f>
        <v>4777.5887066889991</v>
      </c>
      <c r="N70" s="74">
        <f t="shared" si="14"/>
        <v>0</v>
      </c>
      <c r="O70" s="290"/>
      <c r="P70" s="56">
        <f>'Source Data'!L70</f>
        <v>1911.0354826755995</v>
      </c>
      <c r="Q70" s="74">
        <f t="shared" si="15"/>
        <v>0</v>
      </c>
      <c r="R70" s="93">
        <v>0</v>
      </c>
      <c r="S70" s="56"/>
      <c r="T70" s="56"/>
      <c r="U70" s="57">
        <f t="shared" si="28"/>
        <v>0</v>
      </c>
      <c r="V70" s="93">
        <f t="shared" si="2"/>
        <v>0</v>
      </c>
      <c r="W70" s="74">
        <f t="shared" si="16"/>
        <v>0</v>
      </c>
      <c r="X70" s="93">
        <f t="shared" si="17"/>
        <v>0</v>
      </c>
      <c r="Y70" s="56">
        <f>[1]Smothers!$G70</f>
        <v>0</v>
      </c>
      <c r="Z70" s="93">
        <f t="shared" si="18"/>
        <v>0</v>
      </c>
      <c r="AA70" s="56"/>
      <c r="AB70" s="56">
        <f t="shared" si="19"/>
        <v>0</v>
      </c>
      <c r="AC70" s="93">
        <f t="shared" si="20"/>
        <v>0</v>
      </c>
      <c r="AD70" s="97">
        <f t="shared" si="29"/>
        <v>0</v>
      </c>
      <c r="AE70" s="75">
        <f>'Source Data'!N70</f>
        <v>2999</v>
      </c>
      <c r="AF70" s="90">
        <f t="shared" si="30"/>
        <v>0</v>
      </c>
      <c r="AG70" s="271"/>
      <c r="AH70" s="75">
        <f t="shared" si="21"/>
        <v>0</v>
      </c>
      <c r="AI70" s="271"/>
      <c r="AJ70" s="77">
        <f t="shared" si="31"/>
        <v>0</v>
      </c>
      <c r="AK70" s="76">
        <f t="shared" si="32"/>
        <v>0</v>
      </c>
      <c r="AL70" s="90">
        <f t="shared" si="22"/>
        <v>0</v>
      </c>
      <c r="AM70" s="79">
        <f t="shared" si="23"/>
        <v>0</v>
      </c>
      <c r="AN70" s="90">
        <f t="shared" si="24"/>
        <v>0</v>
      </c>
      <c r="AO70" s="56">
        <f>[1]Smothers!$M70</f>
        <v>0</v>
      </c>
      <c r="AP70" s="90">
        <f t="shared" si="25"/>
        <v>0</v>
      </c>
      <c r="AQ70" s="77"/>
      <c r="AR70" s="77">
        <f t="shared" si="26"/>
        <v>0</v>
      </c>
      <c r="AS70" s="90">
        <f t="shared" si="27"/>
        <v>0</v>
      </c>
      <c r="AT70" s="78">
        <f t="shared" si="7"/>
        <v>0</v>
      </c>
      <c r="AU70" s="87">
        <f t="shared" si="8"/>
        <v>0</v>
      </c>
      <c r="AV70" s="116"/>
      <c r="AW70" s="74"/>
      <c r="AX70" s="74">
        <f t="shared" si="33"/>
        <v>0</v>
      </c>
      <c r="AY70" s="74">
        <f t="shared" si="34"/>
        <v>0</v>
      </c>
    </row>
    <row r="71" spans="1:51" ht="16.149999999999999" customHeight="1" x14ac:dyDescent="0.2">
      <c r="A71" s="49">
        <v>65</v>
      </c>
      <c r="B71" s="50" t="s">
        <v>69</v>
      </c>
      <c r="C71" s="272">
        <f>[2]Base!X71</f>
        <v>0</v>
      </c>
      <c r="D71" s="51">
        <f>'Source Data'!H71</f>
        <v>4386.1061727809565</v>
      </c>
      <c r="E71" s="80">
        <f t="shared" si="11"/>
        <v>0</v>
      </c>
      <c r="F71" s="291"/>
      <c r="G71" s="51">
        <f>'Source Data'!I71</f>
        <v>566.73400507501663</v>
      </c>
      <c r="H71" s="80">
        <f t="shared" si="12"/>
        <v>0</v>
      </c>
      <c r="I71" s="291"/>
      <c r="J71" s="51">
        <f>'Source Data'!J71</f>
        <v>154.56381956591363</v>
      </c>
      <c r="K71" s="80">
        <f t="shared" si="13"/>
        <v>0</v>
      </c>
      <c r="L71" s="291"/>
      <c r="M71" s="51">
        <f>'Source Data'!K71</f>
        <v>3864.0954891478409</v>
      </c>
      <c r="N71" s="80">
        <f t="shared" si="14"/>
        <v>0</v>
      </c>
      <c r="O71" s="291"/>
      <c r="P71" s="51">
        <f>'Source Data'!L71</f>
        <v>1545.6381956591365</v>
      </c>
      <c r="Q71" s="80">
        <f t="shared" si="15"/>
        <v>0</v>
      </c>
      <c r="R71" s="94">
        <v>0</v>
      </c>
      <c r="S71" s="51"/>
      <c r="T71" s="51"/>
      <c r="U71" s="52">
        <f t="shared" ref="U71:U75" si="35">S71+T71</f>
        <v>0</v>
      </c>
      <c r="V71" s="94">
        <f>U71+R71</f>
        <v>0</v>
      </c>
      <c r="W71" s="80">
        <f t="shared" si="16"/>
        <v>0</v>
      </c>
      <c r="X71" s="94">
        <f t="shared" si="17"/>
        <v>0</v>
      </c>
      <c r="Y71" s="51">
        <f>[1]Smothers!$G71</f>
        <v>0</v>
      </c>
      <c r="Z71" s="94">
        <f t="shared" si="18"/>
        <v>0</v>
      </c>
      <c r="AA71" s="53"/>
      <c r="AB71" s="51">
        <f t="shared" si="19"/>
        <v>0</v>
      </c>
      <c r="AC71" s="95">
        <f t="shared" si="20"/>
        <v>0</v>
      </c>
      <c r="AD71" s="95">
        <f t="shared" si="29"/>
        <v>0</v>
      </c>
      <c r="AE71" s="71">
        <f>'Source Data'!N71</f>
        <v>5234</v>
      </c>
      <c r="AF71" s="91">
        <f>C71*AE71</f>
        <v>0</v>
      </c>
      <c r="AG71" s="272"/>
      <c r="AH71" s="71">
        <f t="shared" si="21"/>
        <v>0</v>
      </c>
      <c r="AI71" s="272"/>
      <c r="AJ71" s="72">
        <f t="shared" ref="AJ71:AJ75" si="36">AE71*AI71*0.5</f>
        <v>0</v>
      </c>
      <c r="AK71" s="73">
        <f t="shared" ref="AK71:AK75" si="37">AH71+AJ71</f>
        <v>0</v>
      </c>
      <c r="AL71" s="91">
        <f t="shared" si="22"/>
        <v>0</v>
      </c>
      <c r="AM71" s="82">
        <f t="shared" si="23"/>
        <v>0</v>
      </c>
      <c r="AN71" s="91">
        <f t="shared" si="24"/>
        <v>0</v>
      </c>
      <c r="AO71" s="51">
        <f>[1]Smothers!$M71</f>
        <v>0</v>
      </c>
      <c r="AP71" s="91">
        <f t="shared" si="25"/>
        <v>0</v>
      </c>
      <c r="AQ71" s="72"/>
      <c r="AR71" s="72">
        <f t="shared" si="26"/>
        <v>0</v>
      </c>
      <c r="AS71" s="91">
        <f t="shared" si="27"/>
        <v>0</v>
      </c>
      <c r="AT71" s="81">
        <f>Z71+AP71</f>
        <v>0</v>
      </c>
      <c r="AU71" s="88">
        <f>AC71+AS71</f>
        <v>0</v>
      </c>
      <c r="AV71" s="116"/>
      <c r="AW71" s="80"/>
      <c r="AX71" s="80">
        <f t="shared" si="33"/>
        <v>0</v>
      </c>
      <c r="AY71" s="80">
        <f t="shared" ref="AY71:AY75" si="38">AX71-AW71</f>
        <v>0</v>
      </c>
    </row>
    <row r="72" spans="1:51" ht="16.149999999999999" customHeight="1" x14ac:dyDescent="0.2">
      <c r="A72" s="58">
        <v>66</v>
      </c>
      <c r="B72" s="59" t="s">
        <v>70</v>
      </c>
      <c r="C72" s="270">
        <f>[2]Base!X72</f>
        <v>0</v>
      </c>
      <c r="D72" s="60">
        <f>'Source Data'!H72</f>
        <v>5209.1252297845949</v>
      </c>
      <c r="E72" s="65">
        <f>C72*D72</f>
        <v>0</v>
      </c>
      <c r="F72" s="289"/>
      <c r="G72" s="60">
        <f>'Source Data'!I72</f>
        <v>655.4113591428079</v>
      </c>
      <c r="H72" s="65">
        <f>F72*G72</f>
        <v>0</v>
      </c>
      <c r="I72" s="289"/>
      <c r="J72" s="60">
        <f>'Source Data'!J72</f>
        <v>178.74855249349307</v>
      </c>
      <c r="K72" s="65">
        <f>I72*J72</f>
        <v>0</v>
      </c>
      <c r="L72" s="289"/>
      <c r="M72" s="60">
        <f>'Source Data'!K72</f>
        <v>4468.713812337327</v>
      </c>
      <c r="N72" s="65">
        <f>L72*M72</f>
        <v>0</v>
      </c>
      <c r="O72" s="289"/>
      <c r="P72" s="60">
        <f>'Source Data'!L72</f>
        <v>1787.4855249349307</v>
      </c>
      <c r="Q72" s="65">
        <f>O72*P72</f>
        <v>0</v>
      </c>
      <c r="R72" s="92">
        <v>0</v>
      </c>
      <c r="S72" s="60"/>
      <c r="T72" s="60"/>
      <c r="U72" s="61">
        <f t="shared" si="35"/>
        <v>0</v>
      </c>
      <c r="V72" s="92">
        <f>U72+R72</f>
        <v>0</v>
      </c>
      <c r="W72" s="65">
        <f>ROUND(V72*-0.25%,0)</f>
        <v>0</v>
      </c>
      <c r="X72" s="92">
        <f>SUM(V72:W72)</f>
        <v>0</v>
      </c>
      <c r="Y72" s="60">
        <f>[1]Smothers!$G72</f>
        <v>0</v>
      </c>
      <c r="Z72" s="92">
        <f>ROUND(SUM(X72:Y72),0)</f>
        <v>0</v>
      </c>
      <c r="AA72" s="60"/>
      <c r="AB72" s="60">
        <f>Z72-AA72</f>
        <v>0</v>
      </c>
      <c r="AC72" s="92">
        <f>ROUND(AB72/$AC$88,0)</f>
        <v>0</v>
      </c>
      <c r="AD72" s="96">
        <f t="shared" si="29"/>
        <v>0</v>
      </c>
      <c r="AE72" s="66">
        <f>'Source Data'!N72</f>
        <v>3964</v>
      </c>
      <c r="AF72" s="89">
        <f>C72*AE72</f>
        <v>0</v>
      </c>
      <c r="AG72" s="270"/>
      <c r="AH72" s="66">
        <f>AG72*AE72</f>
        <v>0</v>
      </c>
      <c r="AI72" s="270"/>
      <c r="AJ72" s="68">
        <f t="shared" si="36"/>
        <v>0</v>
      </c>
      <c r="AK72" s="67">
        <f t="shared" si="37"/>
        <v>0</v>
      </c>
      <c r="AL72" s="89">
        <f>AK72+AF72</f>
        <v>0</v>
      </c>
      <c r="AM72" s="70">
        <f>ROUND(-0.25%*AL72,0)</f>
        <v>0</v>
      </c>
      <c r="AN72" s="89">
        <f>SUM(AL72:AM72)</f>
        <v>0</v>
      </c>
      <c r="AO72" s="60">
        <f>[1]Smothers!$M72</f>
        <v>0</v>
      </c>
      <c r="AP72" s="89">
        <f>ROUND(SUM(AN72:AO72),0)</f>
        <v>0</v>
      </c>
      <c r="AQ72" s="68"/>
      <c r="AR72" s="68">
        <f>AP72-AQ72</f>
        <v>0</v>
      </c>
      <c r="AS72" s="89">
        <f>ROUND(AR72/$AS$88,0)</f>
        <v>0</v>
      </c>
      <c r="AT72" s="69">
        <f>Z72+AP72</f>
        <v>0</v>
      </c>
      <c r="AU72" s="86">
        <f>AC72+AS72</f>
        <v>0</v>
      </c>
      <c r="AV72" s="116"/>
      <c r="AW72" s="84"/>
      <c r="AX72" s="84">
        <f t="shared" si="33"/>
        <v>0</v>
      </c>
      <c r="AY72" s="84">
        <f t="shared" si="38"/>
        <v>0</v>
      </c>
    </row>
    <row r="73" spans="1:51" ht="16.149999999999999" customHeight="1" x14ac:dyDescent="0.2">
      <c r="A73" s="54">
        <v>67</v>
      </c>
      <c r="B73" s="55" t="s">
        <v>3</v>
      </c>
      <c r="C73" s="271">
        <f>[2]Base!X73</f>
        <v>0</v>
      </c>
      <c r="D73" s="56">
        <f>'Source Data'!H73</f>
        <v>4781.434296552653</v>
      </c>
      <c r="E73" s="74">
        <f>C73*D73</f>
        <v>0</v>
      </c>
      <c r="F73" s="290"/>
      <c r="G73" s="56">
        <f>'Source Data'!I73</f>
        <v>636.87839950514967</v>
      </c>
      <c r="H73" s="74">
        <f>F73*G73</f>
        <v>0</v>
      </c>
      <c r="I73" s="290"/>
      <c r="J73" s="56">
        <f>'Source Data'!J73</f>
        <v>173.6941089559499</v>
      </c>
      <c r="K73" s="74">
        <f>I73*J73</f>
        <v>0</v>
      </c>
      <c r="L73" s="290"/>
      <c r="M73" s="56">
        <f>'Source Data'!K73</f>
        <v>4342.3527238987472</v>
      </c>
      <c r="N73" s="74">
        <f>L73*M73</f>
        <v>0</v>
      </c>
      <c r="O73" s="290"/>
      <c r="P73" s="56">
        <f>'Source Data'!L73</f>
        <v>1736.9410895594988</v>
      </c>
      <c r="Q73" s="74">
        <f>O73*P73</f>
        <v>0</v>
      </c>
      <c r="R73" s="93">
        <v>0</v>
      </c>
      <c r="S73" s="56"/>
      <c r="T73" s="56"/>
      <c r="U73" s="57">
        <f t="shared" si="35"/>
        <v>0</v>
      </c>
      <c r="V73" s="93">
        <f>U73+R73</f>
        <v>0</v>
      </c>
      <c r="W73" s="74">
        <f>ROUND(V73*-0.25%,0)</f>
        <v>0</v>
      </c>
      <c r="X73" s="93">
        <f>SUM(V73:W73)</f>
        <v>0</v>
      </c>
      <c r="Y73" s="56">
        <f>[1]Smothers!$G73</f>
        <v>0</v>
      </c>
      <c r="Z73" s="93">
        <f>ROUND(SUM(X73:Y73),0)</f>
        <v>0</v>
      </c>
      <c r="AA73" s="56"/>
      <c r="AB73" s="56">
        <f>Z73-AA73</f>
        <v>0</v>
      </c>
      <c r="AC73" s="93">
        <f>ROUND(AB73/$AC$88,0)</f>
        <v>0</v>
      </c>
      <c r="AD73" s="97">
        <f t="shared" si="29"/>
        <v>0</v>
      </c>
      <c r="AE73" s="75">
        <f>'Source Data'!N73</f>
        <v>5608</v>
      </c>
      <c r="AF73" s="90">
        <f>C73*AE73</f>
        <v>0</v>
      </c>
      <c r="AG73" s="271"/>
      <c r="AH73" s="75">
        <f>AG73*AE73</f>
        <v>0</v>
      </c>
      <c r="AI73" s="271"/>
      <c r="AJ73" s="77">
        <f t="shared" si="36"/>
        <v>0</v>
      </c>
      <c r="AK73" s="76">
        <f t="shared" si="37"/>
        <v>0</v>
      </c>
      <c r="AL73" s="90">
        <f>AK73+AF73</f>
        <v>0</v>
      </c>
      <c r="AM73" s="79">
        <f>ROUND(-0.25%*AL73,0)</f>
        <v>0</v>
      </c>
      <c r="AN73" s="90">
        <f>SUM(AL73:AM73)</f>
        <v>0</v>
      </c>
      <c r="AO73" s="56">
        <f>[1]Smothers!$M73</f>
        <v>0</v>
      </c>
      <c r="AP73" s="90">
        <f>ROUND(SUM(AN73:AO73),0)</f>
        <v>0</v>
      </c>
      <c r="AQ73" s="77"/>
      <c r="AR73" s="77">
        <f>AP73-AQ73</f>
        <v>0</v>
      </c>
      <c r="AS73" s="90">
        <f>ROUND(AR73/$AS$88,0)</f>
        <v>0</v>
      </c>
      <c r="AT73" s="78">
        <f>Z73+AP73</f>
        <v>0</v>
      </c>
      <c r="AU73" s="87">
        <f>AC73+AS73</f>
        <v>0</v>
      </c>
      <c r="AV73" s="116"/>
      <c r="AW73" s="84"/>
      <c r="AX73" s="84">
        <f t="shared" si="33"/>
        <v>0</v>
      </c>
      <c r="AY73" s="84">
        <f t="shared" si="38"/>
        <v>0</v>
      </c>
    </row>
    <row r="74" spans="1:51" ht="16.149999999999999" customHeight="1" x14ac:dyDescent="0.2">
      <c r="A74" s="54">
        <v>68</v>
      </c>
      <c r="B74" s="55" t="s">
        <v>2</v>
      </c>
      <c r="C74" s="271">
        <f>[2]Base!X74</f>
        <v>0</v>
      </c>
      <c r="D74" s="56">
        <f>'Source Data'!H74</f>
        <v>5487.462001896216</v>
      </c>
      <c r="E74" s="74">
        <f>C74*D74</f>
        <v>0</v>
      </c>
      <c r="F74" s="290"/>
      <c r="G74" s="56">
        <f>'Source Data'!I74</f>
        <v>713.42471435529035</v>
      </c>
      <c r="H74" s="74">
        <f>F74*G74</f>
        <v>0</v>
      </c>
      <c r="I74" s="290"/>
      <c r="J74" s="56">
        <f>'Source Data'!J74</f>
        <v>194.5703766423519</v>
      </c>
      <c r="K74" s="74">
        <f>I74*J74</f>
        <v>0</v>
      </c>
      <c r="L74" s="290"/>
      <c r="M74" s="56">
        <f>'Source Data'!K74</f>
        <v>4864.2594160587978</v>
      </c>
      <c r="N74" s="74">
        <f>L74*M74</f>
        <v>0</v>
      </c>
      <c r="O74" s="290"/>
      <c r="P74" s="56">
        <f>'Source Data'!L74</f>
        <v>1945.703766423519</v>
      </c>
      <c r="Q74" s="74">
        <f>O74*P74</f>
        <v>0</v>
      </c>
      <c r="R74" s="93">
        <v>0</v>
      </c>
      <c r="S74" s="56"/>
      <c r="T74" s="56"/>
      <c r="U74" s="57">
        <f t="shared" si="35"/>
        <v>0</v>
      </c>
      <c r="V74" s="93">
        <f>U74+R74</f>
        <v>0</v>
      </c>
      <c r="W74" s="74">
        <f>ROUND(V74*-0.25%,0)</f>
        <v>0</v>
      </c>
      <c r="X74" s="93">
        <f>SUM(V74:W74)</f>
        <v>0</v>
      </c>
      <c r="Y74" s="56">
        <f>[1]Smothers!$G74</f>
        <v>0</v>
      </c>
      <c r="Z74" s="93">
        <f>ROUND(SUM(X74:Y74),0)</f>
        <v>0</v>
      </c>
      <c r="AA74" s="56"/>
      <c r="AB74" s="56">
        <f>Z74-AA74</f>
        <v>0</v>
      </c>
      <c r="AC74" s="93">
        <f>ROUND(AB74/$AC$88,0)</f>
        <v>0</v>
      </c>
      <c r="AD74" s="97">
        <f t="shared" si="29"/>
        <v>0</v>
      </c>
      <c r="AE74" s="75">
        <f>'Source Data'!N74</f>
        <v>2793</v>
      </c>
      <c r="AF74" s="90">
        <f>C74*AE74</f>
        <v>0</v>
      </c>
      <c r="AG74" s="271"/>
      <c r="AH74" s="75">
        <f>AG74*AE74</f>
        <v>0</v>
      </c>
      <c r="AI74" s="271"/>
      <c r="AJ74" s="77">
        <f t="shared" si="36"/>
        <v>0</v>
      </c>
      <c r="AK74" s="76">
        <f t="shared" si="37"/>
        <v>0</v>
      </c>
      <c r="AL74" s="90">
        <f>AK74+AF74</f>
        <v>0</v>
      </c>
      <c r="AM74" s="79">
        <f>ROUND(-0.25%*AL74,0)</f>
        <v>0</v>
      </c>
      <c r="AN74" s="90">
        <f>SUM(AL74:AM74)</f>
        <v>0</v>
      </c>
      <c r="AO74" s="56">
        <f>[1]Smothers!$M74</f>
        <v>0</v>
      </c>
      <c r="AP74" s="90">
        <f>ROUND(SUM(AN74:AO74),0)</f>
        <v>0</v>
      </c>
      <c r="AQ74" s="77"/>
      <c r="AR74" s="77">
        <f>AP74-AQ74</f>
        <v>0</v>
      </c>
      <c r="AS74" s="90">
        <f>ROUND(AR74/$AS$88,0)</f>
        <v>0</v>
      </c>
      <c r="AT74" s="78">
        <f>Z74+AP74</f>
        <v>0</v>
      </c>
      <c r="AU74" s="87">
        <f>AC74+AS74</f>
        <v>0</v>
      </c>
      <c r="AV74" s="116"/>
      <c r="AW74" s="84"/>
      <c r="AX74" s="84">
        <f t="shared" si="33"/>
        <v>0</v>
      </c>
      <c r="AY74" s="84">
        <f t="shared" si="38"/>
        <v>0</v>
      </c>
    </row>
    <row r="75" spans="1:51" ht="16.149999999999999" customHeight="1" x14ac:dyDescent="0.2">
      <c r="A75" s="54">
        <v>69</v>
      </c>
      <c r="B75" s="55" t="s">
        <v>75</v>
      </c>
      <c r="C75" s="271">
        <f>[2]Base!X75</f>
        <v>0</v>
      </c>
      <c r="D75" s="56">
        <f>'Source Data'!H75</f>
        <v>5291.1260189471159</v>
      </c>
      <c r="E75" s="74">
        <f>C75*D75</f>
        <v>0</v>
      </c>
      <c r="F75" s="290"/>
      <c r="G75" s="56">
        <f>'Source Data'!I75</f>
        <v>701.91738105393551</v>
      </c>
      <c r="H75" s="74">
        <f>F75*G75</f>
        <v>0</v>
      </c>
      <c r="I75" s="290"/>
      <c r="J75" s="56">
        <f>'Source Data'!J75</f>
        <v>191.43201301470964</v>
      </c>
      <c r="K75" s="74">
        <f>I75*J75</f>
        <v>0</v>
      </c>
      <c r="L75" s="290"/>
      <c r="M75" s="56">
        <f>'Source Data'!K75</f>
        <v>4785.8003253677416</v>
      </c>
      <c r="N75" s="74">
        <f>L75*M75</f>
        <v>0</v>
      </c>
      <c r="O75" s="290"/>
      <c r="P75" s="56">
        <f>'Source Data'!L75</f>
        <v>1914.3201301470965</v>
      </c>
      <c r="Q75" s="74">
        <f>O75*P75</f>
        <v>0</v>
      </c>
      <c r="R75" s="93">
        <v>0</v>
      </c>
      <c r="S75" s="56"/>
      <c r="T75" s="56"/>
      <c r="U75" s="57">
        <f t="shared" si="35"/>
        <v>0</v>
      </c>
      <c r="V75" s="93">
        <f>U75+R75</f>
        <v>0</v>
      </c>
      <c r="W75" s="74">
        <f>ROUND(V75*-0.25%,0)</f>
        <v>0</v>
      </c>
      <c r="X75" s="93">
        <f>SUM(V75:W75)</f>
        <v>0</v>
      </c>
      <c r="Y75" s="56">
        <f>[1]Smothers!$G75</f>
        <v>0</v>
      </c>
      <c r="Z75" s="93">
        <f>ROUND(SUM(X75:Y75),0)</f>
        <v>0</v>
      </c>
      <c r="AA75" s="56"/>
      <c r="AB75" s="56">
        <f>Z75-AA75</f>
        <v>0</v>
      </c>
      <c r="AC75" s="93">
        <f>ROUND(AB75/$AC$88,0)</f>
        <v>0</v>
      </c>
      <c r="AD75" s="97">
        <f t="shared" si="29"/>
        <v>0</v>
      </c>
      <c r="AE75" s="75">
        <f>'Source Data'!N75</f>
        <v>3798</v>
      </c>
      <c r="AF75" s="90">
        <f>C75*AE75</f>
        <v>0</v>
      </c>
      <c r="AG75" s="271"/>
      <c r="AH75" s="75">
        <f>AG75*AE75</f>
        <v>0</v>
      </c>
      <c r="AI75" s="271"/>
      <c r="AJ75" s="77">
        <f t="shared" si="36"/>
        <v>0</v>
      </c>
      <c r="AK75" s="76">
        <f t="shared" si="37"/>
        <v>0</v>
      </c>
      <c r="AL75" s="90">
        <f>AK75+AF75</f>
        <v>0</v>
      </c>
      <c r="AM75" s="79">
        <f>ROUND(-0.25%*AL75,0)</f>
        <v>0</v>
      </c>
      <c r="AN75" s="90">
        <f>SUM(AL75:AM75)</f>
        <v>0</v>
      </c>
      <c r="AO75" s="56">
        <f>[1]Smothers!$M75</f>
        <v>0</v>
      </c>
      <c r="AP75" s="90">
        <f>ROUND(SUM(AN75:AO75),0)</f>
        <v>0</v>
      </c>
      <c r="AQ75" s="77"/>
      <c r="AR75" s="77">
        <f>AP75-AQ75</f>
        <v>0</v>
      </c>
      <c r="AS75" s="90">
        <f>ROUND(AR75/$AS$88,0)</f>
        <v>0</v>
      </c>
      <c r="AT75" s="78">
        <f>Z75+AP75</f>
        <v>0</v>
      </c>
      <c r="AU75" s="87">
        <f>AC75+AS75</f>
        <v>0</v>
      </c>
      <c r="AV75" s="116"/>
      <c r="AW75" s="83"/>
      <c r="AX75" s="83">
        <f t="shared" si="33"/>
        <v>0</v>
      </c>
      <c r="AY75" s="83">
        <f t="shared" si="38"/>
        <v>0</v>
      </c>
    </row>
    <row r="76" spans="1:51" s="123" customFormat="1" ht="16.149999999999999" customHeight="1" thickBot="1" x14ac:dyDescent="0.25">
      <c r="A76" s="1402" t="s">
        <v>460</v>
      </c>
      <c r="B76" s="1408"/>
      <c r="C76" s="292">
        <f>SUM(C7:C75)</f>
        <v>432</v>
      </c>
      <c r="D76" s="252"/>
      <c r="E76" s="282">
        <f>SUM(E7:E75)</f>
        <v>1596039.4141524686</v>
      </c>
      <c r="F76" s="292">
        <v>345</v>
      </c>
      <c r="G76" s="252"/>
      <c r="H76" s="282">
        <v>162196.12613170542</v>
      </c>
      <c r="I76" s="292">
        <v>0</v>
      </c>
      <c r="J76" s="252"/>
      <c r="K76" s="282">
        <v>0</v>
      </c>
      <c r="L76" s="292">
        <v>29</v>
      </c>
      <c r="M76" s="252"/>
      <c r="N76" s="282">
        <v>92389.21011336791</v>
      </c>
      <c r="O76" s="292">
        <v>4</v>
      </c>
      <c r="P76" s="252"/>
      <c r="Q76" s="282">
        <v>5114.4124831981444</v>
      </c>
      <c r="R76" s="293">
        <f t="shared" ref="R76:AU76" si="39">SUM(R7:R75)</f>
        <v>1855738</v>
      </c>
      <c r="S76" s="252">
        <f t="shared" si="39"/>
        <v>0</v>
      </c>
      <c r="T76" s="252">
        <f t="shared" si="39"/>
        <v>0</v>
      </c>
      <c r="U76" s="294">
        <f t="shared" si="39"/>
        <v>0</v>
      </c>
      <c r="V76" s="293">
        <f t="shared" si="39"/>
        <v>1855738</v>
      </c>
      <c r="W76" s="282">
        <f t="shared" si="39"/>
        <v>-4638</v>
      </c>
      <c r="X76" s="293">
        <f t="shared" si="39"/>
        <v>1851100</v>
      </c>
      <c r="Y76" s="282">
        <f t="shared" si="39"/>
        <v>6181</v>
      </c>
      <c r="Z76" s="293">
        <f t="shared" si="39"/>
        <v>1857281</v>
      </c>
      <c r="AA76" s="252">
        <f t="shared" si="39"/>
        <v>0</v>
      </c>
      <c r="AB76" s="252">
        <f t="shared" si="39"/>
        <v>1857281</v>
      </c>
      <c r="AC76" s="293">
        <f t="shared" si="39"/>
        <v>154773</v>
      </c>
      <c r="AD76" s="249">
        <f t="shared" si="39"/>
        <v>1857281</v>
      </c>
      <c r="AE76" s="295">
        <f>'Source Data'!N76</f>
        <v>5169</v>
      </c>
      <c r="AF76" s="296">
        <f t="shared" si="39"/>
        <v>2394201</v>
      </c>
      <c r="AG76" s="292">
        <f t="shared" si="39"/>
        <v>0</v>
      </c>
      <c r="AH76" s="295">
        <f t="shared" si="39"/>
        <v>0</v>
      </c>
      <c r="AI76" s="292">
        <f t="shared" si="39"/>
        <v>0</v>
      </c>
      <c r="AJ76" s="297">
        <f t="shared" si="39"/>
        <v>0</v>
      </c>
      <c r="AK76" s="298">
        <f t="shared" si="39"/>
        <v>0</v>
      </c>
      <c r="AL76" s="296">
        <f t="shared" si="39"/>
        <v>2394201</v>
      </c>
      <c r="AM76" s="299">
        <f t="shared" si="39"/>
        <v>-5985</v>
      </c>
      <c r="AN76" s="296">
        <f t="shared" si="39"/>
        <v>2388216</v>
      </c>
      <c r="AO76" s="282">
        <f t="shared" ref="AO76" si="40">SUM(AO7:AO75)</f>
        <v>7775</v>
      </c>
      <c r="AP76" s="296">
        <f t="shared" si="39"/>
        <v>2395991</v>
      </c>
      <c r="AQ76" s="297">
        <f t="shared" si="39"/>
        <v>0</v>
      </c>
      <c r="AR76" s="297">
        <f t="shared" si="39"/>
        <v>2395991</v>
      </c>
      <c r="AS76" s="296">
        <f t="shared" si="39"/>
        <v>199666</v>
      </c>
      <c r="AT76" s="300">
        <f t="shared" si="39"/>
        <v>4253272</v>
      </c>
      <c r="AU76" s="300">
        <f t="shared" si="39"/>
        <v>354439</v>
      </c>
      <c r="AV76" s="274"/>
      <c r="AW76" s="282">
        <f>SUM(AW7:AW75)</f>
        <v>0</v>
      </c>
      <c r="AX76" s="282">
        <f>SUM(AX7:AX75)</f>
        <v>5985</v>
      </c>
      <c r="AY76" s="282">
        <f>SUM(AY7:AY75)</f>
        <v>5985</v>
      </c>
    </row>
    <row r="77" spans="1:51" s="123" customFormat="1" ht="16.149999999999999" customHeight="1" thickTop="1" x14ac:dyDescent="0.2">
      <c r="A77" s="1409" t="s">
        <v>410</v>
      </c>
      <c r="B77" s="1410"/>
      <c r="C77" s="301"/>
      <c r="D77" s="279"/>
      <c r="E77" s="279"/>
      <c r="F77" s="301"/>
      <c r="G77" s="279"/>
      <c r="H77" s="279"/>
      <c r="I77" s="301"/>
      <c r="J77" s="279"/>
      <c r="K77" s="279"/>
      <c r="L77" s="301"/>
      <c r="M77" s="279"/>
      <c r="N77" s="279"/>
      <c r="O77" s="301"/>
      <c r="P77" s="279"/>
      <c r="Q77" s="279"/>
      <c r="R77" s="279"/>
      <c r="S77" s="279"/>
      <c r="T77" s="279"/>
      <c r="U77" s="279"/>
      <c r="V77" s="279"/>
      <c r="W77" s="279"/>
      <c r="X77" s="279"/>
      <c r="Y77" s="279"/>
      <c r="Z77" s="279"/>
      <c r="AA77" s="279"/>
      <c r="AB77" s="279"/>
      <c r="AC77" s="279"/>
      <c r="AD77" s="279"/>
      <c r="AE77" s="302"/>
      <c r="AF77" s="279"/>
      <c r="AG77" s="301"/>
      <c r="AH77" s="302"/>
      <c r="AI77" s="301"/>
      <c r="AJ77" s="279"/>
      <c r="AK77" s="279"/>
      <c r="AL77" s="279"/>
      <c r="AM77" s="279"/>
      <c r="AN77" s="279"/>
      <c r="AO77" s="279"/>
      <c r="AP77" s="279"/>
      <c r="AQ77" s="279"/>
      <c r="AR77" s="279"/>
      <c r="AS77" s="279"/>
      <c r="AT77" s="279"/>
      <c r="AU77" s="279"/>
      <c r="AV77" s="274"/>
      <c r="AW77" s="245"/>
      <c r="AX77" s="245"/>
      <c r="AY77" s="245"/>
    </row>
    <row r="78" spans="1:51" s="123" customFormat="1" ht="16.149999999999999" customHeight="1" x14ac:dyDescent="0.2">
      <c r="A78" s="1406" t="s">
        <v>411</v>
      </c>
      <c r="B78" s="1407"/>
      <c r="C78" s="170"/>
      <c r="D78" s="168"/>
      <c r="E78" s="168"/>
      <c r="F78" s="170"/>
      <c r="G78" s="168"/>
      <c r="H78" s="168"/>
      <c r="I78" s="170"/>
      <c r="J78" s="168"/>
      <c r="K78" s="168"/>
      <c r="L78" s="170"/>
      <c r="M78" s="168"/>
      <c r="N78" s="168"/>
      <c r="O78" s="170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97">
        <f>VLOOKUP($A$88,'4_Level 4'!$A$78:$R$214,5,FALSE)</f>
        <v>0</v>
      </c>
      <c r="AA78" s="173"/>
      <c r="AB78" s="168">
        <f>Z78-AA78</f>
        <v>0</v>
      </c>
      <c r="AC78" s="97">
        <f>ROUND(AB78/$AC$88,0)</f>
        <v>0</v>
      </c>
      <c r="AD78" s="97">
        <f>VLOOKUP($A$88,'4_Level 4'!$A$78:$R$214,5,FALSE)</f>
        <v>0</v>
      </c>
      <c r="AE78" s="168"/>
      <c r="AF78" s="168"/>
      <c r="AG78" s="170"/>
      <c r="AH78" s="168"/>
      <c r="AI78" s="170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75">
        <f t="shared" ref="AT78:AT83" si="41">Z78+AP78</f>
        <v>0</v>
      </c>
      <c r="AU78" s="175">
        <f>AC78+AS78</f>
        <v>0</v>
      </c>
      <c r="AV78" s="274"/>
      <c r="AW78" s="274"/>
      <c r="AX78" s="274"/>
      <c r="AY78" s="274"/>
    </row>
    <row r="79" spans="1:51" s="123" customFormat="1" ht="16.149999999999999" customHeight="1" x14ac:dyDescent="0.2">
      <c r="A79" s="1404" t="s">
        <v>430</v>
      </c>
      <c r="B79" s="1405"/>
      <c r="C79" s="170"/>
      <c r="D79" s="168"/>
      <c r="E79" s="168"/>
      <c r="F79" s="170"/>
      <c r="G79" s="168"/>
      <c r="H79" s="168"/>
      <c r="I79" s="170"/>
      <c r="J79" s="168"/>
      <c r="K79" s="168"/>
      <c r="L79" s="170"/>
      <c r="M79" s="168"/>
      <c r="N79" s="168"/>
      <c r="O79" s="170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72"/>
      <c r="AA79" s="173"/>
      <c r="AB79" s="168"/>
      <c r="AC79" s="172"/>
      <c r="AD79" s="97">
        <f>VLOOKUP($A$88,'4_Level 4'!$A$78:$R$214,10,FALSE)</f>
        <v>0</v>
      </c>
      <c r="AE79" s="168"/>
      <c r="AF79" s="168"/>
      <c r="AG79" s="170"/>
      <c r="AH79" s="168"/>
      <c r="AI79" s="170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75">
        <f t="shared" si="41"/>
        <v>0</v>
      </c>
      <c r="AU79" s="168"/>
      <c r="AV79" s="274"/>
      <c r="AW79" s="274"/>
      <c r="AX79" s="274"/>
      <c r="AY79" s="274"/>
    </row>
    <row r="80" spans="1:51" ht="16.149999999999999" customHeight="1" x14ac:dyDescent="0.2">
      <c r="A80" s="1417" t="s">
        <v>1544</v>
      </c>
      <c r="B80" s="1418"/>
      <c r="C80" s="170"/>
      <c r="D80" s="168"/>
      <c r="E80" s="168"/>
      <c r="F80" s="170"/>
      <c r="G80" s="168"/>
      <c r="H80" s="168"/>
      <c r="I80" s="170"/>
      <c r="J80" s="168"/>
      <c r="K80" s="168"/>
      <c r="L80" s="170"/>
      <c r="M80" s="168"/>
      <c r="N80" s="168"/>
      <c r="O80" s="170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97">
        <f>VLOOKUP($A$88,'4_Level 4'!$A$78:$R$214,12,FALSE)</f>
        <v>0</v>
      </c>
      <c r="AA80" s="173"/>
      <c r="AB80" s="168">
        <f>Z80-AA80</f>
        <v>0</v>
      </c>
      <c r="AC80" s="97">
        <f>ROUND(AB80/$AC$88,0)</f>
        <v>0</v>
      </c>
      <c r="AD80" s="97">
        <f>VLOOKUP($A$88,'4_Level 4'!$A$78:$R$214,12,FALSE)</f>
        <v>0</v>
      </c>
      <c r="AE80" s="168"/>
      <c r="AF80" s="168"/>
      <c r="AG80" s="170"/>
      <c r="AH80" s="168"/>
      <c r="AI80" s="170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75">
        <f t="shared" si="41"/>
        <v>0</v>
      </c>
      <c r="AU80" s="168"/>
      <c r="AV80" s="116"/>
      <c r="AW80" s="116"/>
      <c r="AX80" s="116"/>
      <c r="AY80" s="116"/>
    </row>
    <row r="81" spans="1:51" s="123" customFormat="1" ht="16.149999999999999" customHeight="1" x14ac:dyDescent="0.2">
      <c r="A81" s="1417" t="s">
        <v>429</v>
      </c>
      <c r="B81" s="1418"/>
      <c r="C81" s="170"/>
      <c r="D81" s="168"/>
      <c r="E81" s="168"/>
      <c r="F81" s="170"/>
      <c r="G81" s="168"/>
      <c r="H81" s="168"/>
      <c r="I81" s="170"/>
      <c r="J81" s="168"/>
      <c r="K81" s="168"/>
      <c r="L81" s="170"/>
      <c r="M81" s="168"/>
      <c r="N81" s="168"/>
      <c r="O81" s="170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72"/>
      <c r="AA81" s="173"/>
      <c r="AB81" s="168"/>
      <c r="AC81" s="172"/>
      <c r="AD81" s="97">
        <f>VLOOKUP($A$88,'4_Level 4'!$A$78:$R$214,13,FALSE)</f>
        <v>0</v>
      </c>
      <c r="AE81" s="168"/>
      <c r="AF81" s="168"/>
      <c r="AG81" s="170"/>
      <c r="AH81" s="168"/>
      <c r="AI81" s="170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75">
        <f t="shared" si="41"/>
        <v>0</v>
      </c>
      <c r="AU81" s="168"/>
      <c r="AV81" s="274"/>
      <c r="AW81" s="274"/>
      <c r="AX81" s="274"/>
      <c r="AY81" s="274"/>
    </row>
    <row r="82" spans="1:51" s="123" customFormat="1" ht="16.149999999999999" customHeight="1" x14ac:dyDescent="0.2">
      <c r="A82" s="1415" t="s">
        <v>254</v>
      </c>
      <c r="B82" s="1416"/>
      <c r="C82" s="171"/>
      <c r="D82" s="169"/>
      <c r="E82" s="169"/>
      <c r="F82" s="171"/>
      <c r="G82" s="169"/>
      <c r="H82" s="169"/>
      <c r="I82" s="171"/>
      <c r="J82" s="169"/>
      <c r="K82" s="169"/>
      <c r="L82" s="171"/>
      <c r="M82" s="169"/>
      <c r="N82" s="169"/>
      <c r="O82" s="171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95">
        <f>VLOOKUP($A$88,'4_Level 4'!$A$78:$R$214,17,FALSE)</f>
        <v>3245</v>
      </c>
      <c r="AA82" s="53"/>
      <c r="AB82" s="169">
        <f>Z82-AA82</f>
        <v>3245</v>
      </c>
      <c r="AC82" s="95">
        <f>ROUND(AB82/$AC$88,0)</f>
        <v>270</v>
      </c>
      <c r="AD82" s="95">
        <f>VLOOKUP($A$88,'4_Level 4'!$A$78:$R$214,17,FALSE)</f>
        <v>3245</v>
      </c>
      <c r="AE82" s="169"/>
      <c r="AF82" s="169"/>
      <c r="AG82" s="171"/>
      <c r="AH82" s="169"/>
      <c r="AI82" s="171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76">
        <f t="shared" si="41"/>
        <v>3245</v>
      </c>
      <c r="AU82" s="176">
        <f>AC82+AS82</f>
        <v>270</v>
      </c>
      <c r="AV82" s="274"/>
      <c r="AW82" s="274"/>
      <c r="AX82" s="274"/>
      <c r="AY82" s="274"/>
    </row>
    <row r="83" spans="1:51" s="123" customFormat="1" ht="16.149999999999999" customHeight="1" x14ac:dyDescent="0.2">
      <c r="A83" s="1415" t="s">
        <v>1440</v>
      </c>
      <c r="B83" s="1416"/>
      <c r="C83" s="1047"/>
      <c r="D83" s="1048"/>
      <c r="E83" s="1048"/>
      <c r="F83" s="1047"/>
      <c r="G83" s="1048"/>
      <c r="H83" s="1048"/>
      <c r="I83" s="1047"/>
      <c r="J83" s="1048"/>
      <c r="K83" s="1048"/>
      <c r="L83" s="1047"/>
      <c r="M83" s="1048"/>
      <c r="N83" s="1048"/>
      <c r="O83" s="1047"/>
      <c r="P83" s="1048"/>
      <c r="Q83" s="1048"/>
      <c r="R83" s="1048"/>
      <c r="S83" s="1048"/>
      <c r="T83" s="1048"/>
      <c r="U83" s="1048"/>
      <c r="V83" s="1048"/>
      <c r="W83" s="1048"/>
      <c r="X83" s="1048"/>
      <c r="Y83" s="1048">
        <f>VLOOKUP($A88,[1]Summary!$A$87:$K$122,11,FALSE)</f>
        <v>0</v>
      </c>
      <c r="Z83" s="1049">
        <f>VLOOKUP(A88,[1]Summary!$A$87:$K$122,11,FALSE)</f>
        <v>0</v>
      </c>
      <c r="AA83" s="1050"/>
      <c r="AB83" s="1048">
        <f>Z83-AA83</f>
        <v>0</v>
      </c>
      <c r="AC83" s="1049">
        <f>ROUND(AB83/$AC$88,0)</f>
        <v>0</v>
      </c>
      <c r="AD83" s="1049">
        <f>VLOOKUP($A88,[1]Summary!$A$87:$K$122,11,FALSE)</f>
        <v>0</v>
      </c>
      <c r="AE83" s="1048"/>
      <c r="AF83" s="1048"/>
      <c r="AG83" s="1047"/>
      <c r="AH83" s="1048"/>
      <c r="AI83" s="1047"/>
      <c r="AJ83" s="1048"/>
      <c r="AK83" s="1048"/>
      <c r="AL83" s="1048"/>
      <c r="AM83" s="1048"/>
      <c r="AN83" s="1048"/>
      <c r="AO83" s="1048"/>
      <c r="AP83" s="1048"/>
      <c r="AQ83" s="1048"/>
      <c r="AR83" s="1048"/>
      <c r="AS83" s="1048"/>
      <c r="AT83" s="1051">
        <f t="shared" si="41"/>
        <v>0</v>
      </c>
      <c r="AU83" s="1051">
        <f>AC83+AS83</f>
        <v>0</v>
      </c>
      <c r="AV83" s="274"/>
      <c r="AW83" s="274"/>
      <c r="AX83" s="274"/>
      <c r="AY83" s="274"/>
    </row>
    <row r="84" spans="1:51" s="123" customFormat="1" ht="16.149999999999999" customHeight="1" thickBot="1" x14ac:dyDescent="0.25">
      <c r="A84" s="1402" t="s">
        <v>461</v>
      </c>
      <c r="B84" s="1403"/>
      <c r="C84" s="248">
        <f>SUM(C76:C83)</f>
        <v>432</v>
      </c>
      <c r="D84" s="247"/>
      <c r="E84" s="273">
        <f t="shared" ref="E84" si="42">SUM(E76:E83)</f>
        <v>1596039.4141524686</v>
      </c>
      <c r="F84" s="248">
        <v>345</v>
      </c>
      <c r="G84" s="247"/>
      <c r="H84" s="273">
        <v>162196.12613170542</v>
      </c>
      <c r="I84" s="248">
        <v>0</v>
      </c>
      <c r="J84" s="247"/>
      <c r="K84" s="273">
        <v>0</v>
      </c>
      <c r="L84" s="248">
        <v>29</v>
      </c>
      <c r="M84" s="247"/>
      <c r="N84" s="273">
        <v>92389.21011336791</v>
      </c>
      <c r="O84" s="248">
        <v>4</v>
      </c>
      <c r="P84" s="247"/>
      <c r="Q84" s="273">
        <v>5114.4124831981444</v>
      </c>
      <c r="R84" s="247">
        <f t="shared" ref="R84:AD84" si="43">SUM(R76:R83)</f>
        <v>1855738</v>
      </c>
      <c r="S84" s="247">
        <f t="shared" si="43"/>
        <v>0</v>
      </c>
      <c r="T84" s="247">
        <f t="shared" si="43"/>
        <v>0</v>
      </c>
      <c r="U84" s="247">
        <f t="shared" si="43"/>
        <v>0</v>
      </c>
      <c r="V84" s="247">
        <f t="shared" si="43"/>
        <v>1855738</v>
      </c>
      <c r="W84" s="247">
        <f t="shared" si="43"/>
        <v>-4638</v>
      </c>
      <c r="X84" s="247">
        <f t="shared" si="43"/>
        <v>1851100</v>
      </c>
      <c r="Y84" s="273">
        <f t="shared" si="43"/>
        <v>6181</v>
      </c>
      <c r="Z84" s="249">
        <f t="shared" si="43"/>
        <v>1860526</v>
      </c>
      <c r="AA84" s="247">
        <f t="shared" si="43"/>
        <v>0</v>
      </c>
      <c r="AB84" s="247">
        <f t="shared" si="43"/>
        <v>1860526</v>
      </c>
      <c r="AC84" s="249">
        <f t="shared" si="43"/>
        <v>155043</v>
      </c>
      <c r="AD84" s="249">
        <f t="shared" si="43"/>
        <v>1860526</v>
      </c>
      <c r="AE84" s="174"/>
      <c r="AF84" s="247">
        <f t="shared" ref="AF84:AU84" si="44">SUM(AF76:AF83)</f>
        <v>2394201</v>
      </c>
      <c r="AG84" s="248">
        <f t="shared" si="44"/>
        <v>0</v>
      </c>
      <c r="AH84" s="174">
        <f t="shared" si="44"/>
        <v>0</v>
      </c>
      <c r="AI84" s="248">
        <f t="shared" si="44"/>
        <v>0</v>
      </c>
      <c r="AJ84" s="247">
        <f t="shared" si="44"/>
        <v>0</v>
      </c>
      <c r="AK84" s="247">
        <f t="shared" si="44"/>
        <v>0</v>
      </c>
      <c r="AL84" s="247">
        <f t="shared" si="44"/>
        <v>2394201</v>
      </c>
      <c r="AM84" s="247">
        <f t="shared" si="44"/>
        <v>-5985</v>
      </c>
      <c r="AN84" s="247">
        <f t="shared" si="44"/>
        <v>2388216</v>
      </c>
      <c r="AO84" s="247">
        <f t="shared" si="44"/>
        <v>7775</v>
      </c>
      <c r="AP84" s="247">
        <f t="shared" si="44"/>
        <v>2395991</v>
      </c>
      <c r="AQ84" s="247">
        <f t="shared" si="44"/>
        <v>0</v>
      </c>
      <c r="AR84" s="247">
        <f t="shared" si="44"/>
        <v>2395991</v>
      </c>
      <c r="AS84" s="247">
        <f t="shared" si="44"/>
        <v>199666</v>
      </c>
      <c r="AT84" s="275">
        <f t="shared" si="44"/>
        <v>4256517</v>
      </c>
      <c r="AU84" s="275">
        <f t="shared" si="44"/>
        <v>354709</v>
      </c>
      <c r="AV84" s="274"/>
      <c r="AW84" s="274"/>
      <c r="AX84" s="274"/>
      <c r="AY84" s="274"/>
    </row>
    <row r="85" spans="1:51" ht="16.149999999999999" customHeight="1" thickTop="1" x14ac:dyDescent="0.2"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6"/>
      <c r="R85" s="116"/>
      <c r="S85" s="116"/>
      <c r="T85" s="116"/>
      <c r="U85" s="116"/>
      <c r="V85" s="116"/>
      <c r="W85" s="116"/>
      <c r="X85" s="274"/>
      <c r="Y85" s="116"/>
      <c r="Z85" s="116"/>
      <c r="AA85" s="116"/>
      <c r="AB85" s="116"/>
      <c r="AC85" s="116"/>
      <c r="AD85" s="116"/>
      <c r="AE85" s="116"/>
      <c r="AF85" s="116"/>
    </row>
    <row r="86" spans="1:51" ht="16.149999999999999" customHeight="1" x14ac:dyDescent="0.2">
      <c r="C86" s="108">
        <v>350</v>
      </c>
      <c r="D86" s="116"/>
      <c r="E86" s="116"/>
      <c r="F86" s="111">
        <v>0.97</v>
      </c>
      <c r="G86" s="116">
        <f>F86*$C$86</f>
        <v>339.5</v>
      </c>
      <c r="H86" s="838"/>
      <c r="I86" s="838"/>
      <c r="J86" s="838"/>
      <c r="K86" s="838"/>
      <c r="L86" s="840">
        <v>0.1</v>
      </c>
      <c r="M86" s="838">
        <f>L86*$C$86</f>
        <v>35</v>
      </c>
      <c r="N86" s="838"/>
      <c r="O86" s="838"/>
      <c r="P86" s="838"/>
      <c r="Q86" s="838"/>
      <c r="R86" s="116"/>
      <c r="S86" s="116"/>
      <c r="T86" s="116"/>
      <c r="U86" s="116"/>
      <c r="V86" s="116"/>
      <c r="W86" s="116"/>
      <c r="X86" s="274"/>
      <c r="Y86" s="116"/>
      <c r="Z86" s="116"/>
      <c r="AA86" s="116"/>
      <c r="AB86" s="116"/>
      <c r="AC86" s="116"/>
      <c r="AD86" s="116"/>
      <c r="AE86" s="116"/>
      <c r="AF86" s="116"/>
    </row>
    <row r="87" spans="1:51" ht="16.149999999999999" customHeight="1" x14ac:dyDescent="0.2">
      <c r="H87" s="113"/>
      <c r="I87" s="113"/>
      <c r="J87" s="1482"/>
      <c r="K87" s="839"/>
      <c r="L87" s="839"/>
      <c r="M87" s="1482"/>
      <c r="N87" s="839"/>
      <c r="O87" s="839"/>
      <c r="P87" s="1482"/>
      <c r="Q87" s="839"/>
    </row>
    <row r="88" spans="1:51" x14ac:dyDescent="0.2">
      <c r="A88" s="322" t="s">
        <v>666</v>
      </c>
      <c r="H88" s="113"/>
      <c r="I88" s="113"/>
      <c r="J88" s="1482"/>
      <c r="K88" s="839"/>
      <c r="L88" s="839"/>
      <c r="M88" s="1482"/>
      <c r="N88" s="839"/>
      <c r="O88" s="839"/>
      <c r="P88" s="1482"/>
      <c r="Q88" s="839"/>
      <c r="AC88" s="108">
        <v>12</v>
      </c>
      <c r="AS88" s="108">
        <f>AC88</f>
        <v>12</v>
      </c>
    </row>
    <row r="89" spans="1:51" x14ac:dyDescent="0.2">
      <c r="H89" s="113"/>
      <c r="I89" s="113"/>
      <c r="J89" s="113"/>
      <c r="K89" s="113"/>
      <c r="L89" s="113"/>
      <c r="M89" s="113"/>
      <c r="N89" s="113"/>
      <c r="O89" s="113"/>
      <c r="P89" s="113"/>
      <c r="Q89" s="113"/>
    </row>
  </sheetData>
  <mergeCells count="48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T1:AT3"/>
    <mergeCell ref="AU1:AU3"/>
    <mergeCell ref="AS2:AS3"/>
    <mergeCell ref="AP2:AP3"/>
    <mergeCell ref="AQ2:AQ3"/>
    <mergeCell ref="AR2:AR3"/>
    <mergeCell ref="AL1:AS1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7:P88"/>
    <mergeCell ref="A80:B80"/>
    <mergeCell ref="A81:B81"/>
    <mergeCell ref="A82:B82"/>
    <mergeCell ref="A84:B84"/>
    <mergeCell ref="J87:J88"/>
    <mergeCell ref="M87:M88"/>
    <mergeCell ref="A83:B83"/>
    <mergeCell ref="A77:B77"/>
    <mergeCell ref="A78:B78"/>
    <mergeCell ref="C2:C3"/>
    <mergeCell ref="D2:E2"/>
    <mergeCell ref="F2:H2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July 2018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92D050"/>
  </sheetPr>
  <dimension ref="A1:AY89"/>
  <sheetViews>
    <sheetView view="pageBreakPreview" zoomScaleNormal="100" zoomScaleSheetLayoutView="100" workbookViewId="0">
      <pane xSplit="2" ySplit="6" topLeftCell="C7" activePane="bottomRight" state="frozen"/>
      <selection activeCell="E17" sqref="E17"/>
      <selection pane="topRight" activeCell="E17" sqref="E17"/>
      <selection pane="bottomLeft" activeCell="E17" sqref="E17"/>
      <selection pane="bottomRight" activeCell="E17" sqref="E17"/>
    </sheetView>
  </sheetViews>
  <sheetFormatPr defaultColWidth="8.85546875" defaultRowHeight="12.75" x14ac:dyDescent="0.2"/>
  <cols>
    <col min="1" max="1" width="5" style="108" customWidth="1"/>
    <col min="2" max="2" width="28.140625" style="108" customWidth="1"/>
    <col min="3" max="3" width="12.140625" style="108" bestFit="1" customWidth="1"/>
    <col min="4" max="4" width="13.85546875" style="108" customWidth="1"/>
    <col min="5" max="5" width="12.28515625" style="108" customWidth="1"/>
    <col min="6" max="6" width="11.28515625" style="108" customWidth="1"/>
    <col min="7" max="7" width="10.85546875" style="108" customWidth="1"/>
    <col min="8" max="9" width="11.28515625" style="108" customWidth="1"/>
    <col min="10" max="10" width="10.85546875" style="108" customWidth="1"/>
    <col min="11" max="12" width="11.28515625" style="108" customWidth="1"/>
    <col min="13" max="13" width="8.5703125" style="108" customWidth="1"/>
    <col min="14" max="15" width="11.28515625" style="108" customWidth="1"/>
    <col min="16" max="16" width="8.5703125" style="108" customWidth="1"/>
    <col min="17" max="17" width="11.28515625" style="108" customWidth="1"/>
    <col min="18" max="18" width="10.140625" style="108" bestFit="1" customWidth="1"/>
    <col min="19" max="21" width="13.85546875" style="108" customWidth="1"/>
    <col min="22" max="22" width="11.85546875" style="108" bestFit="1" customWidth="1"/>
    <col min="23" max="23" width="10.85546875" style="108" bestFit="1" customWidth="1"/>
    <col min="24" max="24" width="12.7109375" style="108" customWidth="1"/>
    <col min="25" max="25" width="14.7109375" style="108" customWidth="1"/>
    <col min="26" max="26" width="17.5703125" style="108" customWidth="1"/>
    <col min="27" max="28" width="11.28515625" style="108" customWidth="1"/>
    <col min="29" max="29" width="10.7109375" style="108" customWidth="1"/>
    <col min="30" max="30" width="16.42578125" style="108" customWidth="1"/>
    <col min="31" max="32" width="15.85546875" style="108" customWidth="1"/>
    <col min="33" max="37" width="15.7109375" style="108" customWidth="1"/>
    <col min="38" max="38" width="15.140625" style="108" customWidth="1"/>
    <col min="39" max="39" width="10.85546875" style="108" customWidth="1"/>
    <col min="40" max="40" width="15" style="108" customWidth="1"/>
    <col min="41" max="41" width="13.7109375" style="108" customWidth="1"/>
    <col min="42" max="42" width="16.28515625" style="108" customWidth="1"/>
    <col min="43" max="44" width="13.85546875" style="108" customWidth="1"/>
    <col min="45" max="45" width="15.5703125" style="108" customWidth="1"/>
    <col min="46" max="47" width="14.42578125" style="108" bestFit="1" customWidth="1"/>
    <col min="48" max="48" width="8.85546875" style="108"/>
    <col min="49" max="50" width="12.28515625" style="108" customWidth="1"/>
    <col min="51" max="51" width="10" style="108" bestFit="1" customWidth="1"/>
    <col min="52" max="16384" width="8.85546875" style="108"/>
  </cols>
  <sheetData>
    <row r="1" spans="1:51" ht="19.899999999999999" customHeight="1" x14ac:dyDescent="0.2">
      <c r="A1" s="1486" t="s">
        <v>722</v>
      </c>
      <c r="B1" s="1487"/>
      <c r="C1" s="1379" t="s">
        <v>315</v>
      </c>
      <c r="D1" s="1380"/>
      <c r="E1" s="1380"/>
      <c r="F1" s="1380"/>
      <c r="G1" s="1380"/>
      <c r="H1" s="1380"/>
      <c r="I1" s="1380"/>
      <c r="J1" s="1380"/>
      <c r="K1" s="1381"/>
      <c r="L1" s="1412" t="s">
        <v>315</v>
      </c>
      <c r="M1" s="1413"/>
      <c r="N1" s="1413"/>
      <c r="O1" s="1413"/>
      <c r="P1" s="1413"/>
      <c r="Q1" s="1413"/>
      <c r="R1" s="1413"/>
      <c r="S1" s="1413"/>
      <c r="T1" s="1413"/>
      <c r="U1" s="1414"/>
      <c r="V1" s="1379" t="s">
        <v>315</v>
      </c>
      <c r="W1" s="1380"/>
      <c r="X1" s="1380"/>
      <c r="Y1" s="1380"/>
      <c r="Z1" s="1380"/>
      <c r="AA1" s="1380"/>
      <c r="AB1" s="1380"/>
      <c r="AC1" s="1380"/>
      <c r="AD1" s="1381"/>
      <c r="AE1" s="1478" t="s">
        <v>450</v>
      </c>
      <c r="AF1" s="1478"/>
      <c r="AG1" s="1478"/>
      <c r="AH1" s="1478"/>
      <c r="AI1" s="1478"/>
      <c r="AJ1" s="1478"/>
      <c r="AK1" s="1478"/>
      <c r="AL1" s="1485" t="s">
        <v>450</v>
      </c>
      <c r="AM1" s="1485"/>
      <c r="AN1" s="1485"/>
      <c r="AO1" s="1485"/>
      <c r="AP1" s="1485"/>
      <c r="AQ1" s="1485"/>
      <c r="AR1" s="1485"/>
      <c r="AS1" s="1485"/>
      <c r="AT1" s="1481" t="s">
        <v>326</v>
      </c>
      <c r="AU1" s="1481" t="s">
        <v>327</v>
      </c>
      <c r="AW1" s="283"/>
      <c r="AX1" s="283"/>
      <c r="AY1" s="283"/>
    </row>
    <row r="2" spans="1:51" ht="30" customHeight="1" x14ac:dyDescent="0.2">
      <c r="A2" s="1488"/>
      <c r="B2" s="1489"/>
      <c r="C2" s="1386" t="s">
        <v>1284</v>
      </c>
      <c r="D2" s="1480" t="s">
        <v>731</v>
      </c>
      <c r="E2" s="1480"/>
      <c r="F2" s="1376" t="s">
        <v>1378</v>
      </c>
      <c r="G2" s="1390"/>
      <c r="H2" s="1391"/>
      <c r="I2" s="1479" t="s">
        <v>1375</v>
      </c>
      <c r="J2" s="1479"/>
      <c r="K2" s="1479"/>
      <c r="L2" s="1479" t="s">
        <v>1376</v>
      </c>
      <c r="M2" s="1479"/>
      <c r="N2" s="1479"/>
      <c r="O2" s="1479" t="s">
        <v>1377</v>
      </c>
      <c r="P2" s="1479"/>
      <c r="Q2" s="1479"/>
      <c r="R2" s="1386" t="s">
        <v>501</v>
      </c>
      <c r="S2" s="1392" t="s">
        <v>230</v>
      </c>
      <c r="T2" s="1392"/>
      <c r="U2" s="1392"/>
      <c r="V2" s="1386" t="s">
        <v>502</v>
      </c>
      <c r="W2" s="1386" t="s">
        <v>452</v>
      </c>
      <c r="X2" s="1386" t="s">
        <v>503</v>
      </c>
      <c r="Y2" s="1400" t="s">
        <v>1321</v>
      </c>
      <c r="Z2" s="1386" t="s">
        <v>1384</v>
      </c>
      <c r="AA2" s="1386" t="s">
        <v>270</v>
      </c>
      <c r="AB2" s="1386" t="s">
        <v>271</v>
      </c>
      <c r="AC2" s="1386" t="s">
        <v>233</v>
      </c>
      <c r="AD2" s="1386" t="s">
        <v>1385</v>
      </c>
      <c r="AE2" s="1483" t="s">
        <v>1287</v>
      </c>
      <c r="AF2" s="1476" t="s">
        <v>1442</v>
      </c>
      <c r="AG2" s="1477" t="s">
        <v>230</v>
      </c>
      <c r="AH2" s="1477"/>
      <c r="AI2" s="1477"/>
      <c r="AJ2" s="1477"/>
      <c r="AK2" s="1477"/>
      <c r="AL2" s="1476" t="s">
        <v>1443</v>
      </c>
      <c r="AM2" s="1476" t="s">
        <v>1447</v>
      </c>
      <c r="AN2" s="1476" t="s">
        <v>1444</v>
      </c>
      <c r="AO2" s="1400" t="s">
        <v>1321</v>
      </c>
      <c r="AP2" s="1476" t="s">
        <v>1445</v>
      </c>
      <c r="AQ2" s="1476" t="s">
        <v>294</v>
      </c>
      <c r="AR2" s="1476" t="s">
        <v>271</v>
      </c>
      <c r="AS2" s="1476" t="s">
        <v>1446</v>
      </c>
      <c r="AT2" s="1481"/>
      <c r="AU2" s="1481"/>
      <c r="AW2" s="284"/>
      <c r="AX2" s="284"/>
      <c r="AY2" s="284"/>
    </row>
    <row r="3" spans="1:51" ht="95.25" customHeight="1" x14ac:dyDescent="0.2">
      <c r="A3" s="1488"/>
      <c r="B3" s="1489"/>
      <c r="C3" s="1386"/>
      <c r="D3" s="1005" t="s">
        <v>708</v>
      </c>
      <c r="E3" s="1005" t="s">
        <v>325</v>
      </c>
      <c r="F3" s="1005" t="s">
        <v>1283</v>
      </c>
      <c r="G3" s="1005" t="s">
        <v>454</v>
      </c>
      <c r="H3" s="1005" t="s">
        <v>325</v>
      </c>
      <c r="I3" s="1005" t="s">
        <v>1282</v>
      </c>
      <c r="J3" s="1005" t="s">
        <v>454</v>
      </c>
      <c r="K3" s="1005" t="s">
        <v>325</v>
      </c>
      <c r="L3" s="1005" t="s">
        <v>1281</v>
      </c>
      <c r="M3" s="1005" t="s">
        <v>472</v>
      </c>
      <c r="N3" s="1005" t="s">
        <v>325</v>
      </c>
      <c r="O3" s="1005" t="s">
        <v>1281</v>
      </c>
      <c r="P3" s="1005" t="s">
        <v>472</v>
      </c>
      <c r="Q3" s="1005" t="s">
        <v>325</v>
      </c>
      <c r="R3" s="1386"/>
      <c r="S3" s="1006" t="s">
        <v>1279</v>
      </c>
      <c r="T3" s="1006" t="s">
        <v>1280</v>
      </c>
      <c r="U3" s="1006" t="s">
        <v>232</v>
      </c>
      <c r="V3" s="1386"/>
      <c r="W3" s="1386"/>
      <c r="X3" s="1386"/>
      <c r="Y3" s="1401"/>
      <c r="Z3" s="1386"/>
      <c r="AA3" s="1386"/>
      <c r="AB3" s="1386"/>
      <c r="AC3" s="1386"/>
      <c r="AD3" s="1386"/>
      <c r="AE3" s="1484"/>
      <c r="AF3" s="1476"/>
      <c r="AG3" s="1006" t="s">
        <v>1289</v>
      </c>
      <c r="AH3" s="1006" t="s">
        <v>1290</v>
      </c>
      <c r="AI3" s="1006" t="s">
        <v>1288</v>
      </c>
      <c r="AJ3" s="1006" t="s">
        <v>1292</v>
      </c>
      <c r="AK3" s="1006" t="s">
        <v>232</v>
      </c>
      <c r="AL3" s="1476"/>
      <c r="AM3" s="1476"/>
      <c r="AN3" s="1476"/>
      <c r="AO3" s="1401"/>
      <c r="AP3" s="1476"/>
      <c r="AQ3" s="1476"/>
      <c r="AR3" s="1476"/>
      <c r="AS3" s="1476"/>
      <c r="AT3" s="1481"/>
      <c r="AU3" s="1481"/>
      <c r="AW3" s="856" t="s">
        <v>511</v>
      </c>
      <c r="AX3" s="856" t="s">
        <v>512</v>
      </c>
      <c r="AY3" s="856" t="s">
        <v>432</v>
      </c>
    </row>
    <row r="4" spans="1:51" ht="16.149999999999999" customHeight="1" x14ac:dyDescent="0.2">
      <c r="A4" s="395"/>
      <c r="B4" s="396"/>
      <c r="C4" s="287">
        <v>1</v>
      </c>
      <c r="D4" s="287">
        <f t="shared" ref="D4:AY4" si="0">C4+1</f>
        <v>2</v>
      </c>
      <c r="E4" s="287">
        <f t="shared" si="0"/>
        <v>3</v>
      </c>
      <c r="F4" s="287">
        <f t="shared" si="0"/>
        <v>4</v>
      </c>
      <c r="G4" s="287">
        <f t="shared" si="0"/>
        <v>5</v>
      </c>
      <c r="H4" s="287">
        <f t="shared" si="0"/>
        <v>6</v>
      </c>
      <c r="I4" s="287">
        <f t="shared" si="0"/>
        <v>7</v>
      </c>
      <c r="J4" s="287">
        <f t="shared" si="0"/>
        <v>8</v>
      </c>
      <c r="K4" s="287">
        <f t="shared" si="0"/>
        <v>9</v>
      </c>
      <c r="L4" s="287">
        <f t="shared" si="0"/>
        <v>10</v>
      </c>
      <c r="M4" s="287">
        <f t="shared" si="0"/>
        <v>11</v>
      </c>
      <c r="N4" s="287">
        <f t="shared" si="0"/>
        <v>12</v>
      </c>
      <c r="O4" s="287">
        <f t="shared" si="0"/>
        <v>13</v>
      </c>
      <c r="P4" s="287">
        <f t="shared" si="0"/>
        <v>14</v>
      </c>
      <c r="Q4" s="287">
        <f t="shared" si="0"/>
        <v>15</v>
      </c>
      <c r="R4" s="287">
        <f t="shared" si="0"/>
        <v>16</v>
      </c>
      <c r="S4" s="287">
        <f t="shared" si="0"/>
        <v>17</v>
      </c>
      <c r="T4" s="287">
        <f t="shared" si="0"/>
        <v>18</v>
      </c>
      <c r="U4" s="287">
        <f t="shared" si="0"/>
        <v>19</v>
      </c>
      <c r="V4" s="287">
        <f t="shared" si="0"/>
        <v>20</v>
      </c>
      <c r="W4" s="287">
        <f t="shared" si="0"/>
        <v>21</v>
      </c>
      <c r="X4" s="287">
        <f t="shared" si="0"/>
        <v>22</v>
      </c>
      <c r="Y4" s="287">
        <f t="shared" si="0"/>
        <v>23</v>
      </c>
      <c r="Z4" s="287">
        <f t="shared" si="0"/>
        <v>24</v>
      </c>
      <c r="AA4" s="287">
        <f t="shared" si="0"/>
        <v>25</v>
      </c>
      <c r="AB4" s="287">
        <f t="shared" si="0"/>
        <v>26</v>
      </c>
      <c r="AC4" s="287">
        <f>AB4+1</f>
        <v>27</v>
      </c>
      <c r="AD4" s="287">
        <f t="shared" si="0"/>
        <v>28</v>
      </c>
      <c r="AE4" s="287">
        <f t="shared" si="0"/>
        <v>29</v>
      </c>
      <c r="AF4" s="287">
        <f t="shared" si="0"/>
        <v>30</v>
      </c>
      <c r="AG4" s="287">
        <f t="shared" si="0"/>
        <v>31</v>
      </c>
      <c r="AH4" s="287">
        <f t="shared" si="0"/>
        <v>32</v>
      </c>
      <c r="AI4" s="287">
        <f t="shared" si="0"/>
        <v>33</v>
      </c>
      <c r="AJ4" s="287">
        <f t="shared" si="0"/>
        <v>34</v>
      </c>
      <c r="AK4" s="287">
        <f t="shared" si="0"/>
        <v>35</v>
      </c>
      <c r="AL4" s="287">
        <f t="shared" si="0"/>
        <v>36</v>
      </c>
      <c r="AM4" s="287">
        <f t="shared" si="0"/>
        <v>37</v>
      </c>
      <c r="AN4" s="287">
        <f t="shared" si="0"/>
        <v>38</v>
      </c>
      <c r="AO4" s="287">
        <f t="shared" si="0"/>
        <v>39</v>
      </c>
      <c r="AP4" s="287">
        <f t="shared" si="0"/>
        <v>40</v>
      </c>
      <c r="AQ4" s="287">
        <f t="shared" si="0"/>
        <v>41</v>
      </c>
      <c r="AR4" s="287">
        <f t="shared" si="0"/>
        <v>42</v>
      </c>
      <c r="AS4" s="287">
        <f t="shared" si="0"/>
        <v>43</v>
      </c>
      <c r="AT4" s="287">
        <f t="shared" si="0"/>
        <v>44</v>
      </c>
      <c r="AU4" s="287">
        <f t="shared" si="0"/>
        <v>45</v>
      </c>
      <c r="AV4" s="287">
        <f t="shared" si="0"/>
        <v>46</v>
      </c>
      <c r="AW4" s="287">
        <f t="shared" si="0"/>
        <v>47</v>
      </c>
      <c r="AX4" s="287">
        <f t="shared" si="0"/>
        <v>48</v>
      </c>
      <c r="AY4" s="287">
        <f t="shared" si="0"/>
        <v>49</v>
      </c>
    </row>
    <row r="5" spans="1:51" s="1129" customFormat="1" ht="31.5" customHeight="1" x14ac:dyDescent="0.2">
      <c r="A5" s="1130"/>
      <c r="B5" s="1130"/>
      <c r="C5" s="1156" t="s">
        <v>1061</v>
      </c>
      <c r="D5" s="940" t="s">
        <v>1129</v>
      </c>
      <c r="E5" s="940" t="s">
        <v>1063</v>
      </c>
      <c r="F5" s="1156" t="s">
        <v>1374</v>
      </c>
      <c r="G5" s="1156" t="s">
        <v>1074</v>
      </c>
      <c r="H5" s="1156" t="s">
        <v>1130</v>
      </c>
      <c r="I5" s="1156" t="s">
        <v>1373</v>
      </c>
      <c r="J5" s="1156" t="s">
        <v>1076</v>
      </c>
      <c r="K5" s="1156" t="s">
        <v>1131</v>
      </c>
      <c r="L5" s="1156" t="s">
        <v>1371</v>
      </c>
      <c r="M5" s="1156" t="s">
        <v>1078</v>
      </c>
      <c r="N5" s="1156" t="s">
        <v>1132</v>
      </c>
      <c r="O5" s="1156" t="s">
        <v>1372</v>
      </c>
      <c r="P5" s="1156" t="s">
        <v>1080</v>
      </c>
      <c r="Q5" s="1156" t="s">
        <v>1133</v>
      </c>
      <c r="R5" s="1156" t="s">
        <v>1424</v>
      </c>
      <c r="S5" s="1156" t="s">
        <v>1363</v>
      </c>
      <c r="T5" s="1156" t="s">
        <v>1364</v>
      </c>
      <c r="U5" s="1156" t="s">
        <v>1135</v>
      </c>
      <c r="V5" s="1156" t="s">
        <v>1136</v>
      </c>
      <c r="W5" s="1156" t="s">
        <v>1137</v>
      </c>
      <c r="X5" s="1156" t="s">
        <v>1138</v>
      </c>
      <c r="Y5" s="1156" t="s">
        <v>1069</v>
      </c>
      <c r="Z5" s="939" t="s">
        <v>1567</v>
      </c>
      <c r="AA5" s="939" t="s">
        <v>1419</v>
      </c>
      <c r="AB5" s="939" t="s">
        <v>1141</v>
      </c>
      <c r="AC5" s="939" t="s">
        <v>1427</v>
      </c>
      <c r="AD5" s="939" t="s">
        <v>1568</v>
      </c>
      <c r="AE5" s="939" t="s">
        <v>1102</v>
      </c>
      <c r="AF5" s="939" t="s">
        <v>1144</v>
      </c>
      <c r="AG5" s="939" t="s">
        <v>1363</v>
      </c>
      <c r="AH5" s="939" t="s">
        <v>1145</v>
      </c>
      <c r="AI5" s="939" t="s">
        <v>1364</v>
      </c>
      <c r="AJ5" s="939" t="s">
        <v>1146</v>
      </c>
      <c r="AK5" s="939" t="s">
        <v>1147</v>
      </c>
      <c r="AL5" s="939" t="s">
        <v>1148</v>
      </c>
      <c r="AM5" s="939" t="s">
        <v>1149</v>
      </c>
      <c r="AN5" s="939" t="s">
        <v>1150</v>
      </c>
      <c r="AO5" s="939" t="s">
        <v>1069</v>
      </c>
      <c r="AP5" s="939" t="s">
        <v>1120</v>
      </c>
      <c r="AQ5" s="939" t="s">
        <v>1414</v>
      </c>
      <c r="AR5" s="939" t="s">
        <v>1122</v>
      </c>
      <c r="AS5" s="939" t="s">
        <v>1422</v>
      </c>
      <c r="AT5" s="939" t="s">
        <v>1125</v>
      </c>
      <c r="AU5" s="939" t="s">
        <v>1126</v>
      </c>
      <c r="AV5" s="939"/>
      <c r="AW5" s="939" t="s">
        <v>1152</v>
      </c>
      <c r="AX5" s="939" t="s">
        <v>1128</v>
      </c>
      <c r="AY5" s="939" t="s">
        <v>1127</v>
      </c>
    </row>
    <row r="6" spans="1:51" s="1129" customFormat="1" ht="31.5" hidden="1" customHeight="1" x14ac:dyDescent="0.2">
      <c r="A6" s="1130"/>
      <c r="B6" s="1130"/>
      <c r="C6" s="943" t="s">
        <v>816</v>
      </c>
      <c r="D6" s="943" t="s">
        <v>816</v>
      </c>
      <c r="E6" s="943" t="s">
        <v>817</v>
      </c>
      <c r="F6" s="943" t="s">
        <v>924</v>
      </c>
      <c r="G6" s="943" t="s">
        <v>816</v>
      </c>
      <c r="H6" s="943" t="s">
        <v>817</v>
      </c>
      <c r="I6" s="943" t="s">
        <v>924</v>
      </c>
      <c r="J6" s="943" t="s">
        <v>816</v>
      </c>
      <c r="K6" s="943" t="s">
        <v>817</v>
      </c>
      <c r="L6" s="943" t="s">
        <v>924</v>
      </c>
      <c r="M6" s="943" t="s">
        <v>816</v>
      </c>
      <c r="N6" s="943" t="s">
        <v>817</v>
      </c>
      <c r="O6" s="943" t="s">
        <v>924</v>
      </c>
      <c r="P6" s="943" t="s">
        <v>816</v>
      </c>
      <c r="Q6" s="943" t="s">
        <v>817</v>
      </c>
      <c r="R6" s="943" t="s">
        <v>817</v>
      </c>
      <c r="S6" s="943" t="s">
        <v>1068</v>
      </c>
      <c r="T6" s="943" t="s">
        <v>1068</v>
      </c>
      <c r="U6" s="943" t="s">
        <v>817</v>
      </c>
      <c r="V6" s="943" t="s">
        <v>817</v>
      </c>
      <c r="W6" s="943" t="s">
        <v>817</v>
      </c>
      <c r="X6" s="943" t="s">
        <v>817</v>
      </c>
      <c r="Y6" s="943" t="s">
        <v>1069</v>
      </c>
      <c r="Z6" s="943" t="s">
        <v>1090</v>
      </c>
      <c r="AA6" s="943" t="s">
        <v>1100</v>
      </c>
      <c r="AB6" s="943" t="s">
        <v>817</v>
      </c>
      <c r="AC6" s="943" t="s">
        <v>817</v>
      </c>
      <c r="AD6" s="943" t="s">
        <v>1091</v>
      </c>
      <c r="AE6" s="943" t="s">
        <v>816</v>
      </c>
      <c r="AF6" s="943" t="s">
        <v>817</v>
      </c>
      <c r="AG6" s="943" t="s">
        <v>1068</v>
      </c>
      <c r="AH6" s="943" t="s">
        <v>817</v>
      </c>
      <c r="AI6" s="943" t="s">
        <v>1068</v>
      </c>
      <c r="AJ6" s="943" t="s">
        <v>817</v>
      </c>
      <c r="AK6" s="943" t="s">
        <v>817</v>
      </c>
      <c r="AL6" s="943" t="s">
        <v>817</v>
      </c>
      <c r="AM6" s="943" t="s">
        <v>817</v>
      </c>
      <c r="AN6" s="943" t="s">
        <v>817</v>
      </c>
      <c r="AO6" s="943" t="s">
        <v>1069</v>
      </c>
      <c r="AP6" s="943" t="s">
        <v>817</v>
      </c>
      <c r="AQ6" s="943" t="s">
        <v>1100</v>
      </c>
      <c r="AR6" s="943" t="s">
        <v>817</v>
      </c>
      <c r="AS6" s="943" t="s">
        <v>817</v>
      </c>
      <c r="AT6" s="943" t="s">
        <v>817</v>
      </c>
      <c r="AU6" s="943" t="s">
        <v>817</v>
      </c>
      <c r="AV6" s="943"/>
      <c r="AW6" s="943" t="s">
        <v>1099</v>
      </c>
      <c r="AX6" s="943" t="s">
        <v>817</v>
      </c>
      <c r="AY6" s="943" t="s">
        <v>817</v>
      </c>
    </row>
    <row r="7" spans="1:51" ht="16.149999999999999" customHeight="1" x14ac:dyDescent="0.2">
      <c r="A7" s="58">
        <v>1</v>
      </c>
      <c r="B7" s="59" t="s">
        <v>6</v>
      </c>
      <c r="C7" s="270">
        <f>[2]Base!Y7</f>
        <v>0</v>
      </c>
      <c r="D7" s="60">
        <f>'Source Data'!H7</f>
        <v>4656.7326768902658</v>
      </c>
      <c r="E7" s="65">
        <f>C7*D7</f>
        <v>0</v>
      </c>
      <c r="F7" s="289"/>
      <c r="G7" s="60">
        <f>'Source Data'!I7</f>
        <v>658.97263654491974</v>
      </c>
      <c r="H7" s="65">
        <f>F7*G7</f>
        <v>0</v>
      </c>
      <c r="I7" s="289"/>
      <c r="J7" s="60">
        <f>'Source Data'!J7</f>
        <v>179.71980996679628</v>
      </c>
      <c r="K7" s="65">
        <f>I7*J7</f>
        <v>0</v>
      </c>
      <c r="L7" s="289"/>
      <c r="M7" s="60">
        <f>'Source Data'!K7</f>
        <v>4492.9952491699069</v>
      </c>
      <c r="N7" s="65">
        <f>L7*M7</f>
        <v>0</v>
      </c>
      <c r="O7" s="289"/>
      <c r="P7" s="60">
        <f>'Source Data'!L7</f>
        <v>1797.1980996679629</v>
      </c>
      <c r="Q7" s="65">
        <f>O7*P7</f>
        <v>0</v>
      </c>
      <c r="R7" s="92">
        <v>0</v>
      </c>
      <c r="S7" s="60"/>
      <c r="T7" s="60"/>
      <c r="U7" s="61">
        <f t="shared" ref="U7:U38" si="1">S7+T7</f>
        <v>0</v>
      </c>
      <c r="V7" s="92">
        <f t="shared" ref="V7:V70" si="2">U7+R7</f>
        <v>0</v>
      </c>
      <c r="W7" s="65">
        <f>ROUND(V7*-0.25%,0)</f>
        <v>0</v>
      </c>
      <c r="X7" s="92">
        <f>SUM(V7:W7)</f>
        <v>0</v>
      </c>
      <c r="Y7" s="60">
        <f>[1]Greater!$G7</f>
        <v>0</v>
      </c>
      <c r="Z7" s="92">
        <f>ROUND(SUM(X7:Y7),0)</f>
        <v>0</v>
      </c>
      <c r="AA7" s="60"/>
      <c r="AB7" s="60">
        <f>Z7-AA7</f>
        <v>0</v>
      </c>
      <c r="AC7" s="92">
        <f t="shared" ref="AC7:AC38" si="3">ROUND(AB7/$AC$88,0)</f>
        <v>0</v>
      </c>
      <c r="AD7" s="96">
        <f t="shared" ref="AD7:AD38" si="4">Z7</f>
        <v>0</v>
      </c>
      <c r="AE7" s="66">
        <f>'Source Data'!N7</f>
        <v>2506</v>
      </c>
      <c r="AF7" s="89">
        <f t="shared" ref="AF7:AF38" si="5">C7*AE7</f>
        <v>0</v>
      </c>
      <c r="AG7" s="270"/>
      <c r="AH7" s="66">
        <f>AG7*AE7</f>
        <v>0</v>
      </c>
      <c r="AI7" s="270"/>
      <c r="AJ7" s="68">
        <f t="shared" ref="AJ7:AJ38" si="6">AE7*AI7*0.5</f>
        <v>0</v>
      </c>
      <c r="AK7" s="67">
        <f t="shared" ref="AK7:AK38" si="7">AH7+AJ7</f>
        <v>0</v>
      </c>
      <c r="AL7" s="89">
        <f>AK7+AF7</f>
        <v>0</v>
      </c>
      <c r="AM7" s="70">
        <f>ROUND(-0.25%*AL7,0)</f>
        <v>0</v>
      </c>
      <c r="AN7" s="89">
        <f>SUM(AL7:AM7)</f>
        <v>0</v>
      </c>
      <c r="AO7" s="60">
        <f>[1]Greater!$M7</f>
        <v>0</v>
      </c>
      <c r="AP7" s="89">
        <f>ROUND(SUM(AN7:AO7),0)</f>
        <v>0</v>
      </c>
      <c r="AQ7" s="68"/>
      <c r="AR7" s="68">
        <f>AP7-AQ7</f>
        <v>0</v>
      </c>
      <c r="AS7" s="89">
        <f t="shared" ref="AS7:AS38" si="8">ROUND(AR7/$AS$88,0)</f>
        <v>0</v>
      </c>
      <c r="AT7" s="69">
        <f t="shared" ref="AT7:AT38" si="9">Z7+AP7</f>
        <v>0</v>
      </c>
      <c r="AU7" s="86">
        <f t="shared" ref="AU7:AU70" si="10">AC7+AS7</f>
        <v>0</v>
      </c>
      <c r="AV7" s="116"/>
      <c r="AW7" s="65"/>
      <c r="AX7" s="65">
        <f t="shared" ref="AX7:AX38" si="11">-AM7</f>
        <v>0</v>
      </c>
      <c r="AY7" s="65">
        <f t="shared" ref="AY7:AY38" si="12">AX7-AW7</f>
        <v>0</v>
      </c>
    </row>
    <row r="8" spans="1:51" ht="16.149999999999999" customHeight="1" x14ac:dyDescent="0.2">
      <c r="A8" s="54">
        <v>2</v>
      </c>
      <c r="B8" s="55" t="s">
        <v>7</v>
      </c>
      <c r="C8" s="271">
        <f>[2]Base!Y8</f>
        <v>0</v>
      </c>
      <c r="D8" s="56">
        <f>'Source Data'!H8</f>
        <v>5855.7282403587005</v>
      </c>
      <c r="E8" s="74">
        <f t="shared" ref="E8:E71" si="13">C8*D8</f>
        <v>0</v>
      </c>
      <c r="F8" s="290"/>
      <c r="G8" s="56">
        <f>'Source Data'!I8</f>
        <v>744.36686504426837</v>
      </c>
      <c r="H8" s="74">
        <f t="shared" ref="H8:H71" si="14">F8*G8</f>
        <v>0</v>
      </c>
      <c r="I8" s="290"/>
      <c r="J8" s="56">
        <f>'Source Data'!J8</f>
        <v>203.00914501207316</v>
      </c>
      <c r="K8" s="74">
        <f t="shared" ref="K8:K71" si="15">I8*J8</f>
        <v>0</v>
      </c>
      <c r="L8" s="290"/>
      <c r="M8" s="56">
        <f>'Source Data'!K8</f>
        <v>5075.2286253018301</v>
      </c>
      <c r="N8" s="74">
        <f t="shared" ref="N8:N71" si="16">L8*M8</f>
        <v>0</v>
      </c>
      <c r="O8" s="290"/>
      <c r="P8" s="56">
        <f>'Source Data'!L8</f>
        <v>2030.0914501207317</v>
      </c>
      <c r="Q8" s="74">
        <f t="shared" ref="Q8:Q71" si="17">O8*P8</f>
        <v>0</v>
      </c>
      <c r="R8" s="93">
        <v>0</v>
      </c>
      <c r="S8" s="56"/>
      <c r="T8" s="56"/>
      <c r="U8" s="57">
        <f t="shared" si="1"/>
        <v>0</v>
      </c>
      <c r="V8" s="93">
        <f t="shared" si="2"/>
        <v>0</v>
      </c>
      <c r="W8" s="74">
        <f t="shared" ref="W8:W71" si="18">ROUND(V8*-0.25%,0)</f>
        <v>0</v>
      </c>
      <c r="X8" s="93">
        <f t="shared" ref="X8:X71" si="19">SUM(V8:W8)</f>
        <v>0</v>
      </c>
      <c r="Y8" s="56">
        <f>[1]Greater!$G8</f>
        <v>0</v>
      </c>
      <c r="Z8" s="93">
        <f t="shared" ref="Z8:Z71" si="20">ROUND(SUM(X8:Y8),0)</f>
        <v>0</v>
      </c>
      <c r="AA8" s="56"/>
      <c r="AB8" s="56">
        <f t="shared" ref="AB8:AB71" si="21">Z8-AA8</f>
        <v>0</v>
      </c>
      <c r="AC8" s="93">
        <f t="shared" si="3"/>
        <v>0</v>
      </c>
      <c r="AD8" s="97">
        <f t="shared" si="4"/>
        <v>0</v>
      </c>
      <c r="AE8" s="75">
        <f>'Source Data'!N8</f>
        <v>2883</v>
      </c>
      <c r="AF8" s="90">
        <f t="shared" si="5"/>
        <v>0</v>
      </c>
      <c r="AG8" s="271"/>
      <c r="AH8" s="75">
        <f t="shared" ref="AH8:AH71" si="22">AG8*AE8</f>
        <v>0</v>
      </c>
      <c r="AI8" s="271"/>
      <c r="AJ8" s="77">
        <f t="shared" si="6"/>
        <v>0</v>
      </c>
      <c r="AK8" s="76">
        <f t="shared" si="7"/>
        <v>0</v>
      </c>
      <c r="AL8" s="90">
        <f t="shared" ref="AL8:AL71" si="23">AK8+AF8</f>
        <v>0</v>
      </c>
      <c r="AM8" s="79">
        <f t="shared" ref="AM8:AM71" si="24">ROUND(-0.25%*AL8,0)</f>
        <v>0</v>
      </c>
      <c r="AN8" s="90">
        <f t="shared" ref="AN8:AN71" si="25">SUM(AL8:AM8)</f>
        <v>0</v>
      </c>
      <c r="AO8" s="56">
        <f>[1]Greater!$M8</f>
        <v>0</v>
      </c>
      <c r="AP8" s="90">
        <f t="shared" ref="AP8:AP71" si="26">ROUND(SUM(AN8:AO8),0)</f>
        <v>0</v>
      </c>
      <c r="AQ8" s="77"/>
      <c r="AR8" s="77">
        <f t="shared" ref="AR8:AR71" si="27">AP8-AQ8</f>
        <v>0</v>
      </c>
      <c r="AS8" s="90">
        <f t="shared" si="8"/>
        <v>0</v>
      </c>
      <c r="AT8" s="78">
        <f t="shared" si="9"/>
        <v>0</v>
      </c>
      <c r="AU8" s="87">
        <f t="shared" si="10"/>
        <v>0</v>
      </c>
      <c r="AV8" s="116"/>
      <c r="AW8" s="74"/>
      <c r="AX8" s="74">
        <f t="shared" si="11"/>
        <v>0</v>
      </c>
      <c r="AY8" s="74">
        <f t="shared" si="12"/>
        <v>0</v>
      </c>
    </row>
    <row r="9" spans="1:51" ht="16.149999999999999" customHeight="1" x14ac:dyDescent="0.2">
      <c r="A9" s="54">
        <v>3</v>
      </c>
      <c r="B9" s="55" t="s">
        <v>8</v>
      </c>
      <c r="C9" s="271">
        <f>[2]Base!Y9</f>
        <v>4</v>
      </c>
      <c r="D9" s="56">
        <f>'Source Data'!H9</f>
        <v>3742.2866078757875</v>
      </c>
      <c r="E9" s="74">
        <f t="shared" si="13"/>
        <v>14969.14643150315</v>
      </c>
      <c r="F9" s="290"/>
      <c r="G9" s="56">
        <f>'Source Data'!I9</f>
        <v>529.43529443774321</v>
      </c>
      <c r="H9" s="74">
        <f t="shared" si="14"/>
        <v>0</v>
      </c>
      <c r="I9" s="290"/>
      <c r="J9" s="56">
        <f>'Source Data'!J9</f>
        <v>144.39144393756632</v>
      </c>
      <c r="K9" s="74">
        <f t="shared" si="15"/>
        <v>0</v>
      </c>
      <c r="L9" s="290"/>
      <c r="M9" s="56">
        <f>'Source Data'!K9</f>
        <v>3609.7860984391582</v>
      </c>
      <c r="N9" s="74">
        <f t="shared" si="16"/>
        <v>0</v>
      </c>
      <c r="O9" s="290"/>
      <c r="P9" s="56">
        <f>'Source Data'!L9</f>
        <v>1443.9144393756631</v>
      </c>
      <c r="Q9" s="74">
        <f t="shared" si="17"/>
        <v>0</v>
      </c>
      <c r="R9" s="93">
        <v>17087</v>
      </c>
      <c r="S9" s="56"/>
      <c r="T9" s="56"/>
      <c r="U9" s="57">
        <f t="shared" si="1"/>
        <v>0</v>
      </c>
      <c r="V9" s="93">
        <f t="shared" si="2"/>
        <v>17087</v>
      </c>
      <c r="W9" s="74">
        <f t="shared" si="18"/>
        <v>-43</v>
      </c>
      <c r="X9" s="93">
        <f t="shared" si="19"/>
        <v>17044</v>
      </c>
      <c r="Y9" s="56">
        <f>[1]Greater!$G9</f>
        <v>0</v>
      </c>
      <c r="Z9" s="93">
        <f t="shared" si="20"/>
        <v>17044</v>
      </c>
      <c r="AA9" s="56"/>
      <c r="AB9" s="56">
        <f t="shared" si="21"/>
        <v>17044</v>
      </c>
      <c r="AC9" s="93">
        <f t="shared" si="3"/>
        <v>1420</v>
      </c>
      <c r="AD9" s="97">
        <f t="shared" si="4"/>
        <v>17044</v>
      </c>
      <c r="AE9" s="75">
        <f>'Source Data'!N9</f>
        <v>6285</v>
      </c>
      <c r="AF9" s="90">
        <f t="shared" si="5"/>
        <v>25140</v>
      </c>
      <c r="AG9" s="271"/>
      <c r="AH9" s="75">
        <f t="shared" si="22"/>
        <v>0</v>
      </c>
      <c r="AI9" s="271"/>
      <c r="AJ9" s="77">
        <f t="shared" si="6"/>
        <v>0</v>
      </c>
      <c r="AK9" s="76">
        <f t="shared" si="7"/>
        <v>0</v>
      </c>
      <c r="AL9" s="90">
        <f t="shared" si="23"/>
        <v>25140</v>
      </c>
      <c r="AM9" s="79">
        <f t="shared" si="24"/>
        <v>-63</v>
      </c>
      <c r="AN9" s="90">
        <f t="shared" si="25"/>
        <v>25077</v>
      </c>
      <c r="AO9" s="56">
        <f>[1]Greater!$M9</f>
        <v>0</v>
      </c>
      <c r="AP9" s="90">
        <f t="shared" si="26"/>
        <v>25077</v>
      </c>
      <c r="AQ9" s="77"/>
      <c r="AR9" s="77">
        <f t="shared" si="27"/>
        <v>25077</v>
      </c>
      <c r="AS9" s="90">
        <f t="shared" si="8"/>
        <v>2090</v>
      </c>
      <c r="AT9" s="78">
        <f t="shared" si="9"/>
        <v>42121</v>
      </c>
      <c r="AU9" s="87">
        <f t="shared" si="10"/>
        <v>3510</v>
      </c>
      <c r="AV9" s="116"/>
      <c r="AW9" s="74"/>
      <c r="AX9" s="74">
        <f t="shared" si="11"/>
        <v>63</v>
      </c>
      <c r="AY9" s="74">
        <f t="shared" si="12"/>
        <v>63</v>
      </c>
    </row>
    <row r="10" spans="1:51" ht="16.149999999999999" customHeight="1" x14ac:dyDescent="0.2">
      <c r="A10" s="54">
        <v>4</v>
      </c>
      <c r="B10" s="55" t="s">
        <v>9</v>
      </c>
      <c r="C10" s="271">
        <f>[2]Base!Y10</f>
        <v>0</v>
      </c>
      <c r="D10" s="56">
        <f>'Source Data'!H10</f>
        <v>5202.4303933253823</v>
      </c>
      <c r="E10" s="74">
        <f t="shared" si="13"/>
        <v>0</v>
      </c>
      <c r="F10" s="290"/>
      <c r="G10" s="56">
        <f>'Source Data'!I10</f>
        <v>687.66452541183287</v>
      </c>
      <c r="H10" s="74">
        <f t="shared" si="14"/>
        <v>0</v>
      </c>
      <c r="I10" s="290"/>
      <c r="J10" s="56">
        <f>'Source Data'!J10</f>
        <v>187.54487056686349</v>
      </c>
      <c r="K10" s="74">
        <f t="shared" si="15"/>
        <v>0</v>
      </c>
      <c r="L10" s="290"/>
      <c r="M10" s="56">
        <f>'Source Data'!K10</f>
        <v>4688.6217641715884</v>
      </c>
      <c r="N10" s="74">
        <f t="shared" si="16"/>
        <v>0</v>
      </c>
      <c r="O10" s="290"/>
      <c r="P10" s="56">
        <f>'Source Data'!L10</f>
        <v>1875.4487056686353</v>
      </c>
      <c r="Q10" s="74">
        <f t="shared" si="17"/>
        <v>0</v>
      </c>
      <c r="R10" s="93">
        <v>0</v>
      </c>
      <c r="S10" s="56"/>
      <c r="T10" s="56"/>
      <c r="U10" s="57">
        <f t="shared" si="1"/>
        <v>0</v>
      </c>
      <c r="V10" s="93">
        <f t="shared" si="2"/>
        <v>0</v>
      </c>
      <c r="W10" s="74">
        <f t="shared" si="18"/>
        <v>0</v>
      </c>
      <c r="X10" s="93">
        <f t="shared" si="19"/>
        <v>0</v>
      </c>
      <c r="Y10" s="56">
        <f>[1]Greater!$G10</f>
        <v>0</v>
      </c>
      <c r="Z10" s="93">
        <f t="shared" si="20"/>
        <v>0</v>
      </c>
      <c r="AA10" s="56"/>
      <c r="AB10" s="56">
        <f t="shared" si="21"/>
        <v>0</v>
      </c>
      <c r="AC10" s="93">
        <f t="shared" si="3"/>
        <v>0</v>
      </c>
      <c r="AD10" s="97">
        <f t="shared" si="4"/>
        <v>0</v>
      </c>
      <c r="AE10" s="75">
        <f>'Source Data'!N10</f>
        <v>3620</v>
      </c>
      <c r="AF10" s="90">
        <f t="shared" si="5"/>
        <v>0</v>
      </c>
      <c r="AG10" s="271"/>
      <c r="AH10" s="75">
        <f t="shared" si="22"/>
        <v>0</v>
      </c>
      <c r="AI10" s="271"/>
      <c r="AJ10" s="77">
        <f t="shared" si="6"/>
        <v>0</v>
      </c>
      <c r="AK10" s="76">
        <f t="shared" si="7"/>
        <v>0</v>
      </c>
      <c r="AL10" s="90">
        <f t="shared" si="23"/>
        <v>0</v>
      </c>
      <c r="AM10" s="79">
        <f t="shared" si="24"/>
        <v>0</v>
      </c>
      <c r="AN10" s="90">
        <f t="shared" si="25"/>
        <v>0</v>
      </c>
      <c r="AO10" s="56">
        <f>[1]Greater!$M10</f>
        <v>0</v>
      </c>
      <c r="AP10" s="90">
        <f t="shared" si="26"/>
        <v>0</v>
      </c>
      <c r="AQ10" s="77"/>
      <c r="AR10" s="77">
        <f t="shared" si="27"/>
        <v>0</v>
      </c>
      <c r="AS10" s="90">
        <f t="shared" si="8"/>
        <v>0</v>
      </c>
      <c r="AT10" s="78">
        <f t="shared" si="9"/>
        <v>0</v>
      </c>
      <c r="AU10" s="87">
        <f t="shared" si="10"/>
        <v>0</v>
      </c>
      <c r="AV10" s="116"/>
      <c r="AW10" s="74"/>
      <c r="AX10" s="74">
        <f t="shared" si="11"/>
        <v>0</v>
      </c>
      <c r="AY10" s="74">
        <f t="shared" si="12"/>
        <v>0</v>
      </c>
    </row>
    <row r="11" spans="1:51" ht="16.149999999999999" customHeight="1" x14ac:dyDescent="0.2">
      <c r="A11" s="49">
        <v>5</v>
      </c>
      <c r="B11" s="50" t="s">
        <v>10</v>
      </c>
      <c r="C11" s="272">
        <f>[2]Base!Y11</f>
        <v>0</v>
      </c>
      <c r="D11" s="51">
        <f>'Source Data'!H11</f>
        <v>4616.1188110316743</v>
      </c>
      <c r="E11" s="80">
        <f t="shared" si="13"/>
        <v>0</v>
      </c>
      <c r="F11" s="291"/>
      <c r="G11" s="51">
        <f>'Source Data'!I11</f>
        <v>699.44299073701018</v>
      </c>
      <c r="H11" s="80">
        <f t="shared" si="14"/>
        <v>0</v>
      </c>
      <c r="I11" s="291"/>
      <c r="J11" s="51">
        <f>'Source Data'!J11</f>
        <v>190.75717929191185</v>
      </c>
      <c r="K11" s="80">
        <f t="shared" si="15"/>
        <v>0</v>
      </c>
      <c r="L11" s="291"/>
      <c r="M11" s="51">
        <f>'Source Data'!K11</f>
        <v>4768.9294822977972</v>
      </c>
      <c r="N11" s="80">
        <f t="shared" si="16"/>
        <v>0</v>
      </c>
      <c r="O11" s="291"/>
      <c r="P11" s="51">
        <f>'Source Data'!L11</f>
        <v>1907.5717929191187</v>
      </c>
      <c r="Q11" s="80">
        <f t="shared" si="17"/>
        <v>0</v>
      </c>
      <c r="R11" s="94">
        <v>0</v>
      </c>
      <c r="S11" s="51"/>
      <c r="T11" s="51"/>
      <c r="U11" s="52">
        <f t="shared" si="1"/>
        <v>0</v>
      </c>
      <c r="V11" s="94">
        <f t="shared" si="2"/>
        <v>0</v>
      </c>
      <c r="W11" s="80">
        <f t="shared" si="18"/>
        <v>0</v>
      </c>
      <c r="X11" s="94">
        <f t="shared" si="19"/>
        <v>0</v>
      </c>
      <c r="Y11" s="51">
        <f>[1]Greater!$G11</f>
        <v>0</v>
      </c>
      <c r="Z11" s="94">
        <f t="shared" si="20"/>
        <v>0</v>
      </c>
      <c r="AA11" s="53"/>
      <c r="AB11" s="51">
        <f t="shared" si="21"/>
        <v>0</v>
      </c>
      <c r="AC11" s="95">
        <f t="shared" si="3"/>
        <v>0</v>
      </c>
      <c r="AD11" s="95">
        <f t="shared" si="4"/>
        <v>0</v>
      </c>
      <c r="AE11" s="71">
        <f>'Source Data'!N11</f>
        <v>2115</v>
      </c>
      <c r="AF11" s="91">
        <f t="shared" si="5"/>
        <v>0</v>
      </c>
      <c r="AG11" s="272"/>
      <c r="AH11" s="71">
        <f t="shared" si="22"/>
        <v>0</v>
      </c>
      <c r="AI11" s="272"/>
      <c r="AJ11" s="72">
        <f t="shared" si="6"/>
        <v>0</v>
      </c>
      <c r="AK11" s="73">
        <f t="shared" si="7"/>
        <v>0</v>
      </c>
      <c r="AL11" s="91">
        <f t="shared" si="23"/>
        <v>0</v>
      </c>
      <c r="AM11" s="82">
        <f t="shared" si="24"/>
        <v>0</v>
      </c>
      <c r="AN11" s="91">
        <f t="shared" si="25"/>
        <v>0</v>
      </c>
      <c r="AO11" s="51">
        <f>[1]Greater!$M11</f>
        <v>0</v>
      </c>
      <c r="AP11" s="91">
        <f t="shared" si="26"/>
        <v>0</v>
      </c>
      <c r="AQ11" s="72"/>
      <c r="AR11" s="72">
        <f t="shared" si="27"/>
        <v>0</v>
      </c>
      <c r="AS11" s="91">
        <f t="shared" si="8"/>
        <v>0</v>
      </c>
      <c r="AT11" s="81">
        <f t="shared" si="9"/>
        <v>0</v>
      </c>
      <c r="AU11" s="88">
        <f t="shared" si="10"/>
        <v>0</v>
      </c>
      <c r="AV11" s="116"/>
      <c r="AW11" s="80"/>
      <c r="AX11" s="80">
        <f t="shared" si="11"/>
        <v>0</v>
      </c>
      <c r="AY11" s="80">
        <f t="shared" si="12"/>
        <v>0</v>
      </c>
    </row>
    <row r="12" spans="1:51" ht="16.149999999999999" customHeight="1" x14ac:dyDescent="0.2">
      <c r="A12" s="58">
        <v>6</v>
      </c>
      <c r="B12" s="59" t="s">
        <v>11</v>
      </c>
      <c r="C12" s="270">
        <f>[2]Base!Y12</f>
        <v>0</v>
      </c>
      <c r="D12" s="60">
        <f>'Source Data'!H12</f>
        <v>4932.8589889938785</v>
      </c>
      <c r="E12" s="65">
        <f t="shared" si="13"/>
        <v>0</v>
      </c>
      <c r="F12" s="289"/>
      <c r="G12" s="60">
        <f>'Source Data'!I12</f>
        <v>671.54041297688354</v>
      </c>
      <c r="H12" s="65">
        <f t="shared" si="14"/>
        <v>0</v>
      </c>
      <c r="I12" s="289"/>
      <c r="J12" s="60">
        <f>'Source Data'!J12</f>
        <v>183.14738535733184</v>
      </c>
      <c r="K12" s="65">
        <f t="shared" si="15"/>
        <v>0</v>
      </c>
      <c r="L12" s="289"/>
      <c r="M12" s="60">
        <f>'Source Data'!K12</f>
        <v>4578.6846339332969</v>
      </c>
      <c r="N12" s="65">
        <f t="shared" si="16"/>
        <v>0</v>
      </c>
      <c r="O12" s="289"/>
      <c r="P12" s="60">
        <f>'Source Data'!L12</f>
        <v>1831.4738535733186</v>
      </c>
      <c r="Q12" s="65">
        <f t="shared" si="17"/>
        <v>0</v>
      </c>
      <c r="R12" s="92">
        <v>0</v>
      </c>
      <c r="S12" s="60"/>
      <c r="T12" s="60"/>
      <c r="U12" s="61">
        <f t="shared" si="1"/>
        <v>0</v>
      </c>
      <c r="V12" s="92">
        <f t="shared" si="2"/>
        <v>0</v>
      </c>
      <c r="W12" s="65">
        <f t="shared" si="18"/>
        <v>0</v>
      </c>
      <c r="X12" s="92">
        <f t="shared" si="19"/>
        <v>0</v>
      </c>
      <c r="Y12" s="60">
        <f>[1]Greater!$G12</f>
        <v>0</v>
      </c>
      <c r="Z12" s="92">
        <f t="shared" si="20"/>
        <v>0</v>
      </c>
      <c r="AA12" s="60"/>
      <c r="AB12" s="60">
        <f t="shared" si="21"/>
        <v>0</v>
      </c>
      <c r="AC12" s="92">
        <f t="shared" si="3"/>
        <v>0</v>
      </c>
      <c r="AD12" s="96">
        <f t="shared" si="4"/>
        <v>0</v>
      </c>
      <c r="AE12" s="66">
        <f>'Source Data'!N12</f>
        <v>4073</v>
      </c>
      <c r="AF12" s="89">
        <f t="shared" si="5"/>
        <v>0</v>
      </c>
      <c r="AG12" s="270"/>
      <c r="AH12" s="66">
        <f t="shared" si="22"/>
        <v>0</v>
      </c>
      <c r="AI12" s="270"/>
      <c r="AJ12" s="68">
        <f t="shared" si="6"/>
        <v>0</v>
      </c>
      <c r="AK12" s="67">
        <f t="shared" si="7"/>
        <v>0</v>
      </c>
      <c r="AL12" s="89">
        <f t="shared" si="23"/>
        <v>0</v>
      </c>
      <c r="AM12" s="70">
        <f t="shared" si="24"/>
        <v>0</v>
      </c>
      <c r="AN12" s="89">
        <f t="shared" si="25"/>
        <v>0</v>
      </c>
      <c r="AO12" s="60">
        <f>[1]Greater!$M12</f>
        <v>0</v>
      </c>
      <c r="AP12" s="89">
        <f t="shared" si="26"/>
        <v>0</v>
      </c>
      <c r="AQ12" s="68"/>
      <c r="AR12" s="68">
        <f t="shared" si="27"/>
        <v>0</v>
      </c>
      <c r="AS12" s="89">
        <f t="shared" si="8"/>
        <v>0</v>
      </c>
      <c r="AT12" s="69">
        <f t="shared" si="9"/>
        <v>0</v>
      </c>
      <c r="AU12" s="86">
        <f t="shared" si="10"/>
        <v>0</v>
      </c>
      <c r="AV12" s="116"/>
      <c r="AW12" s="65"/>
      <c r="AX12" s="65">
        <f t="shared" si="11"/>
        <v>0</v>
      </c>
      <c r="AY12" s="65">
        <f t="shared" si="12"/>
        <v>0</v>
      </c>
    </row>
    <row r="13" spans="1:51" ht="16.149999999999999" customHeight="1" x14ac:dyDescent="0.2">
      <c r="A13" s="54">
        <v>7</v>
      </c>
      <c r="B13" s="55" t="s">
        <v>12</v>
      </c>
      <c r="C13" s="271">
        <f>[2]Base!Y13</f>
        <v>0</v>
      </c>
      <c r="D13" s="56">
        <f>'Source Data'!H13</f>
        <v>3079.9485560845051</v>
      </c>
      <c r="E13" s="74">
        <f t="shared" si="13"/>
        <v>0</v>
      </c>
      <c r="F13" s="290"/>
      <c r="G13" s="56">
        <f>'Source Data'!I13</f>
        <v>422.20328372683736</v>
      </c>
      <c r="H13" s="74">
        <f t="shared" si="14"/>
        <v>0</v>
      </c>
      <c r="I13" s="290"/>
      <c r="J13" s="56">
        <f>'Source Data'!J13</f>
        <v>115.14635010731928</v>
      </c>
      <c r="K13" s="74">
        <f t="shared" si="15"/>
        <v>0</v>
      </c>
      <c r="L13" s="290"/>
      <c r="M13" s="56">
        <f>'Source Data'!K13</f>
        <v>2878.6587526829821</v>
      </c>
      <c r="N13" s="74">
        <f t="shared" si="16"/>
        <v>0</v>
      </c>
      <c r="O13" s="290"/>
      <c r="P13" s="56">
        <f>'Source Data'!L13</f>
        <v>1151.4635010731927</v>
      </c>
      <c r="Q13" s="74">
        <f t="shared" si="17"/>
        <v>0</v>
      </c>
      <c r="R13" s="93">
        <v>0</v>
      </c>
      <c r="S13" s="56"/>
      <c r="T13" s="56"/>
      <c r="U13" s="57">
        <f t="shared" si="1"/>
        <v>0</v>
      </c>
      <c r="V13" s="93">
        <f t="shared" si="2"/>
        <v>0</v>
      </c>
      <c r="W13" s="74">
        <f t="shared" si="18"/>
        <v>0</v>
      </c>
      <c r="X13" s="93">
        <f t="shared" si="19"/>
        <v>0</v>
      </c>
      <c r="Y13" s="56">
        <f>[1]Greater!$G13</f>
        <v>0</v>
      </c>
      <c r="Z13" s="93">
        <f t="shared" si="20"/>
        <v>0</v>
      </c>
      <c r="AA13" s="56"/>
      <c r="AB13" s="56">
        <f t="shared" si="21"/>
        <v>0</v>
      </c>
      <c r="AC13" s="93">
        <f t="shared" si="3"/>
        <v>0</v>
      </c>
      <c r="AD13" s="97">
        <f t="shared" si="4"/>
        <v>0</v>
      </c>
      <c r="AE13" s="75">
        <f>'Source Data'!N13</f>
        <v>11839</v>
      </c>
      <c r="AF13" s="90">
        <f t="shared" si="5"/>
        <v>0</v>
      </c>
      <c r="AG13" s="271"/>
      <c r="AH13" s="75">
        <f t="shared" si="22"/>
        <v>0</v>
      </c>
      <c r="AI13" s="271"/>
      <c r="AJ13" s="77">
        <f t="shared" si="6"/>
        <v>0</v>
      </c>
      <c r="AK13" s="76">
        <f t="shared" si="7"/>
        <v>0</v>
      </c>
      <c r="AL13" s="90">
        <f t="shared" si="23"/>
        <v>0</v>
      </c>
      <c r="AM13" s="79">
        <f t="shared" si="24"/>
        <v>0</v>
      </c>
      <c r="AN13" s="90">
        <f t="shared" si="25"/>
        <v>0</v>
      </c>
      <c r="AO13" s="56">
        <f>[1]Greater!$M13</f>
        <v>0</v>
      </c>
      <c r="AP13" s="90">
        <f t="shared" si="26"/>
        <v>0</v>
      </c>
      <c r="AQ13" s="77"/>
      <c r="AR13" s="77">
        <f t="shared" si="27"/>
        <v>0</v>
      </c>
      <c r="AS13" s="90">
        <f t="shared" si="8"/>
        <v>0</v>
      </c>
      <c r="AT13" s="78">
        <f t="shared" si="9"/>
        <v>0</v>
      </c>
      <c r="AU13" s="87">
        <f t="shared" si="10"/>
        <v>0</v>
      </c>
      <c r="AV13" s="116"/>
      <c r="AW13" s="74"/>
      <c r="AX13" s="74">
        <f t="shared" si="11"/>
        <v>0</v>
      </c>
      <c r="AY13" s="74">
        <f t="shared" si="12"/>
        <v>0</v>
      </c>
    </row>
    <row r="14" spans="1:51" ht="16.149999999999999" customHeight="1" x14ac:dyDescent="0.2">
      <c r="A14" s="54">
        <v>8</v>
      </c>
      <c r="B14" s="55" t="s">
        <v>13</v>
      </c>
      <c r="C14" s="271">
        <f>[2]Base!Y14</f>
        <v>0</v>
      </c>
      <c r="D14" s="56">
        <f>'Source Data'!H14</f>
        <v>4738.9956586322805</v>
      </c>
      <c r="E14" s="74">
        <f t="shared" si="13"/>
        <v>0</v>
      </c>
      <c r="F14" s="290"/>
      <c r="G14" s="56">
        <f>'Source Data'!I14</f>
        <v>631.46888950213452</v>
      </c>
      <c r="H14" s="74">
        <f t="shared" si="14"/>
        <v>0</v>
      </c>
      <c r="I14" s="290"/>
      <c r="J14" s="56">
        <f>'Source Data'!J14</f>
        <v>172.21878804603671</v>
      </c>
      <c r="K14" s="74">
        <f t="shared" si="15"/>
        <v>0</v>
      </c>
      <c r="L14" s="290"/>
      <c r="M14" s="56">
        <f>'Source Data'!K14</f>
        <v>4305.4697011509179</v>
      </c>
      <c r="N14" s="74">
        <f t="shared" si="16"/>
        <v>0</v>
      </c>
      <c r="O14" s="290"/>
      <c r="P14" s="56">
        <f>'Source Data'!L14</f>
        <v>1722.1878804603671</v>
      </c>
      <c r="Q14" s="74">
        <f t="shared" si="17"/>
        <v>0</v>
      </c>
      <c r="R14" s="93">
        <v>0</v>
      </c>
      <c r="S14" s="56"/>
      <c r="T14" s="56"/>
      <c r="U14" s="57">
        <f t="shared" si="1"/>
        <v>0</v>
      </c>
      <c r="V14" s="93">
        <f t="shared" si="2"/>
        <v>0</v>
      </c>
      <c r="W14" s="74">
        <f t="shared" si="18"/>
        <v>0</v>
      </c>
      <c r="X14" s="93">
        <f t="shared" si="19"/>
        <v>0</v>
      </c>
      <c r="Y14" s="56">
        <f>[1]Greater!$G14</f>
        <v>0</v>
      </c>
      <c r="Z14" s="93">
        <f t="shared" si="20"/>
        <v>0</v>
      </c>
      <c r="AA14" s="56"/>
      <c r="AB14" s="56">
        <f t="shared" si="21"/>
        <v>0</v>
      </c>
      <c r="AC14" s="93">
        <f t="shared" si="3"/>
        <v>0</v>
      </c>
      <c r="AD14" s="97">
        <f t="shared" si="4"/>
        <v>0</v>
      </c>
      <c r="AE14" s="75">
        <f>'Source Data'!N14</f>
        <v>4588</v>
      </c>
      <c r="AF14" s="90">
        <f t="shared" si="5"/>
        <v>0</v>
      </c>
      <c r="AG14" s="271"/>
      <c r="AH14" s="75">
        <f t="shared" si="22"/>
        <v>0</v>
      </c>
      <c r="AI14" s="271"/>
      <c r="AJ14" s="77">
        <f t="shared" si="6"/>
        <v>0</v>
      </c>
      <c r="AK14" s="76">
        <f t="shared" si="7"/>
        <v>0</v>
      </c>
      <c r="AL14" s="90">
        <f t="shared" si="23"/>
        <v>0</v>
      </c>
      <c r="AM14" s="79">
        <f t="shared" si="24"/>
        <v>0</v>
      </c>
      <c r="AN14" s="90">
        <f t="shared" si="25"/>
        <v>0</v>
      </c>
      <c r="AO14" s="56">
        <f>[1]Greater!$M14</f>
        <v>0</v>
      </c>
      <c r="AP14" s="90">
        <f t="shared" si="26"/>
        <v>0</v>
      </c>
      <c r="AQ14" s="77"/>
      <c r="AR14" s="77">
        <f t="shared" si="27"/>
        <v>0</v>
      </c>
      <c r="AS14" s="90">
        <f t="shared" si="8"/>
        <v>0</v>
      </c>
      <c r="AT14" s="78">
        <f t="shared" si="9"/>
        <v>0</v>
      </c>
      <c r="AU14" s="87">
        <f t="shared" si="10"/>
        <v>0</v>
      </c>
      <c r="AV14" s="116"/>
      <c r="AW14" s="74"/>
      <c r="AX14" s="74">
        <f t="shared" si="11"/>
        <v>0</v>
      </c>
      <c r="AY14" s="74">
        <f t="shared" si="12"/>
        <v>0</v>
      </c>
    </row>
    <row r="15" spans="1:51" ht="16.149999999999999" customHeight="1" x14ac:dyDescent="0.2">
      <c r="A15" s="54">
        <v>9</v>
      </c>
      <c r="B15" s="55" t="s">
        <v>14</v>
      </c>
      <c r="C15" s="271">
        <f>[2]Base!Y15</f>
        <v>0</v>
      </c>
      <c r="D15" s="56">
        <f>'Source Data'!H15</f>
        <v>4548.7366413720365</v>
      </c>
      <c r="E15" s="74">
        <f t="shared" si="13"/>
        <v>0</v>
      </c>
      <c r="F15" s="290"/>
      <c r="G15" s="56">
        <f>'Source Data'!I15</f>
        <v>606.55190779573797</v>
      </c>
      <c r="H15" s="74">
        <f t="shared" si="14"/>
        <v>0</v>
      </c>
      <c r="I15" s="290"/>
      <c r="J15" s="56">
        <f>'Source Data'!J15</f>
        <v>165.42324758065581</v>
      </c>
      <c r="K15" s="74">
        <f t="shared" si="15"/>
        <v>0</v>
      </c>
      <c r="L15" s="290"/>
      <c r="M15" s="56">
        <f>'Source Data'!K15</f>
        <v>4135.5811895163952</v>
      </c>
      <c r="N15" s="74">
        <f t="shared" si="16"/>
        <v>0</v>
      </c>
      <c r="O15" s="290"/>
      <c r="P15" s="56">
        <f>'Source Data'!L15</f>
        <v>1654.2324758065579</v>
      </c>
      <c r="Q15" s="74">
        <f t="shared" si="17"/>
        <v>0</v>
      </c>
      <c r="R15" s="93">
        <v>0</v>
      </c>
      <c r="S15" s="56"/>
      <c r="T15" s="56"/>
      <c r="U15" s="57">
        <f t="shared" si="1"/>
        <v>0</v>
      </c>
      <c r="V15" s="93">
        <f t="shared" si="2"/>
        <v>0</v>
      </c>
      <c r="W15" s="74">
        <f t="shared" si="18"/>
        <v>0</v>
      </c>
      <c r="X15" s="93">
        <f t="shared" si="19"/>
        <v>0</v>
      </c>
      <c r="Y15" s="56">
        <f>[1]Greater!$G15</f>
        <v>0</v>
      </c>
      <c r="Z15" s="93">
        <f t="shared" si="20"/>
        <v>0</v>
      </c>
      <c r="AA15" s="56"/>
      <c r="AB15" s="56">
        <f t="shared" si="21"/>
        <v>0</v>
      </c>
      <c r="AC15" s="93">
        <f t="shared" si="3"/>
        <v>0</v>
      </c>
      <c r="AD15" s="97">
        <f t="shared" si="4"/>
        <v>0</v>
      </c>
      <c r="AE15" s="75">
        <f>'Source Data'!N15</f>
        <v>5094</v>
      </c>
      <c r="AF15" s="90">
        <f t="shared" si="5"/>
        <v>0</v>
      </c>
      <c r="AG15" s="271"/>
      <c r="AH15" s="75">
        <f t="shared" si="22"/>
        <v>0</v>
      </c>
      <c r="AI15" s="271"/>
      <c r="AJ15" s="77">
        <f t="shared" si="6"/>
        <v>0</v>
      </c>
      <c r="AK15" s="76">
        <f t="shared" si="7"/>
        <v>0</v>
      </c>
      <c r="AL15" s="90">
        <f t="shared" si="23"/>
        <v>0</v>
      </c>
      <c r="AM15" s="79">
        <f t="shared" si="24"/>
        <v>0</v>
      </c>
      <c r="AN15" s="90">
        <f t="shared" si="25"/>
        <v>0</v>
      </c>
      <c r="AO15" s="56">
        <f>[1]Greater!$M15</f>
        <v>0</v>
      </c>
      <c r="AP15" s="90">
        <f t="shared" si="26"/>
        <v>0</v>
      </c>
      <c r="AQ15" s="77"/>
      <c r="AR15" s="77">
        <f t="shared" si="27"/>
        <v>0</v>
      </c>
      <c r="AS15" s="90">
        <f t="shared" si="8"/>
        <v>0</v>
      </c>
      <c r="AT15" s="78">
        <f t="shared" si="9"/>
        <v>0</v>
      </c>
      <c r="AU15" s="87">
        <f t="shared" si="10"/>
        <v>0</v>
      </c>
      <c r="AV15" s="116"/>
      <c r="AW15" s="74"/>
      <c r="AX15" s="74">
        <f t="shared" si="11"/>
        <v>0</v>
      </c>
      <c r="AY15" s="74">
        <f t="shared" si="12"/>
        <v>0</v>
      </c>
    </row>
    <row r="16" spans="1:51" ht="16.149999999999999" customHeight="1" x14ac:dyDescent="0.2">
      <c r="A16" s="49">
        <v>10</v>
      </c>
      <c r="B16" s="50" t="s">
        <v>15</v>
      </c>
      <c r="C16" s="272">
        <f>[2]Base!Y16</f>
        <v>0</v>
      </c>
      <c r="D16" s="51">
        <f>'Source Data'!H16</f>
        <v>3450.3968616043203</v>
      </c>
      <c r="E16" s="80">
        <f t="shared" si="13"/>
        <v>0</v>
      </c>
      <c r="F16" s="291"/>
      <c r="G16" s="51">
        <f>'Source Data'!I16</f>
        <v>486.95555408614769</v>
      </c>
      <c r="H16" s="80">
        <f t="shared" si="14"/>
        <v>0</v>
      </c>
      <c r="I16" s="291"/>
      <c r="J16" s="51">
        <f>'Source Data'!J16</f>
        <v>132.806060205313</v>
      </c>
      <c r="K16" s="80">
        <f t="shared" si="15"/>
        <v>0</v>
      </c>
      <c r="L16" s="291"/>
      <c r="M16" s="51">
        <f>'Source Data'!K16</f>
        <v>3320.1515051328256</v>
      </c>
      <c r="N16" s="80">
        <f t="shared" si="16"/>
        <v>0</v>
      </c>
      <c r="O16" s="291"/>
      <c r="P16" s="51">
        <f>'Source Data'!L16</f>
        <v>1328.06060205313</v>
      </c>
      <c r="Q16" s="80">
        <f t="shared" si="17"/>
        <v>0</v>
      </c>
      <c r="R16" s="94">
        <v>0</v>
      </c>
      <c r="S16" s="51"/>
      <c r="T16" s="51"/>
      <c r="U16" s="52">
        <f t="shared" si="1"/>
        <v>0</v>
      </c>
      <c r="V16" s="94">
        <f t="shared" si="2"/>
        <v>0</v>
      </c>
      <c r="W16" s="80">
        <f t="shared" si="18"/>
        <v>0</v>
      </c>
      <c r="X16" s="94">
        <f t="shared" si="19"/>
        <v>0</v>
      </c>
      <c r="Y16" s="51">
        <f>[1]Greater!$G16</f>
        <v>0</v>
      </c>
      <c r="Z16" s="94">
        <f t="shared" si="20"/>
        <v>0</v>
      </c>
      <c r="AA16" s="53"/>
      <c r="AB16" s="51">
        <f t="shared" si="21"/>
        <v>0</v>
      </c>
      <c r="AC16" s="95">
        <f t="shared" si="3"/>
        <v>0</v>
      </c>
      <c r="AD16" s="95">
        <f t="shared" si="4"/>
        <v>0</v>
      </c>
      <c r="AE16" s="71">
        <f>'Source Data'!N16</f>
        <v>7747</v>
      </c>
      <c r="AF16" s="91">
        <f t="shared" si="5"/>
        <v>0</v>
      </c>
      <c r="AG16" s="272"/>
      <c r="AH16" s="71">
        <f t="shared" si="22"/>
        <v>0</v>
      </c>
      <c r="AI16" s="272"/>
      <c r="AJ16" s="72">
        <f t="shared" si="6"/>
        <v>0</v>
      </c>
      <c r="AK16" s="73">
        <f t="shared" si="7"/>
        <v>0</v>
      </c>
      <c r="AL16" s="91">
        <f t="shared" si="23"/>
        <v>0</v>
      </c>
      <c r="AM16" s="82">
        <f t="shared" si="24"/>
        <v>0</v>
      </c>
      <c r="AN16" s="91">
        <f t="shared" si="25"/>
        <v>0</v>
      </c>
      <c r="AO16" s="51">
        <f>[1]Greater!$M16</f>
        <v>0</v>
      </c>
      <c r="AP16" s="91">
        <f t="shared" si="26"/>
        <v>0</v>
      </c>
      <c r="AQ16" s="72"/>
      <c r="AR16" s="72">
        <f t="shared" si="27"/>
        <v>0</v>
      </c>
      <c r="AS16" s="91">
        <f t="shared" si="8"/>
        <v>0</v>
      </c>
      <c r="AT16" s="81">
        <f t="shared" si="9"/>
        <v>0</v>
      </c>
      <c r="AU16" s="88">
        <f t="shared" si="10"/>
        <v>0</v>
      </c>
      <c r="AV16" s="116"/>
      <c r="AW16" s="80"/>
      <c r="AX16" s="80">
        <f t="shared" si="11"/>
        <v>0</v>
      </c>
      <c r="AY16" s="80">
        <f t="shared" si="12"/>
        <v>0</v>
      </c>
    </row>
    <row r="17" spans="1:51" ht="16.149999999999999" customHeight="1" x14ac:dyDescent="0.2">
      <c r="A17" s="58">
        <v>11</v>
      </c>
      <c r="B17" s="59" t="s">
        <v>16</v>
      </c>
      <c r="C17" s="270">
        <f>[2]Base!Y17</f>
        <v>0</v>
      </c>
      <c r="D17" s="60">
        <f>'Source Data'!H17</f>
        <v>5710.1347819377015</v>
      </c>
      <c r="E17" s="65">
        <f t="shared" si="13"/>
        <v>0</v>
      </c>
      <c r="F17" s="289"/>
      <c r="G17" s="60">
        <f>'Source Data'!I17</f>
        <v>720.86562862338462</v>
      </c>
      <c r="H17" s="65">
        <f t="shared" si="14"/>
        <v>0</v>
      </c>
      <c r="I17" s="289"/>
      <c r="J17" s="60">
        <f>'Source Data'!J17</f>
        <v>196.59971689728673</v>
      </c>
      <c r="K17" s="65">
        <f t="shared" si="15"/>
        <v>0</v>
      </c>
      <c r="L17" s="289"/>
      <c r="M17" s="60">
        <f>'Source Data'!K17</f>
        <v>4914.9929224321686</v>
      </c>
      <c r="N17" s="65">
        <f t="shared" si="16"/>
        <v>0</v>
      </c>
      <c r="O17" s="289"/>
      <c r="P17" s="60">
        <f>'Source Data'!L17</f>
        <v>1965.9971689728673</v>
      </c>
      <c r="Q17" s="65">
        <f t="shared" si="17"/>
        <v>0</v>
      </c>
      <c r="R17" s="92">
        <v>0</v>
      </c>
      <c r="S17" s="60"/>
      <c r="T17" s="60"/>
      <c r="U17" s="61">
        <f t="shared" si="1"/>
        <v>0</v>
      </c>
      <c r="V17" s="92">
        <f t="shared" si="2"/>
        <v>0</v>
      </c>
      <c r="W17" s="65">
        <f t="shared" si="18"/>
        <v>0</v>
      </c>
      <c r="X17" s="92">
        <f t="shared" si="19"/>
        <v>0</v>
      </c>
      <c r="Y17" s="60">
        <f>[1]Greater!$G17</f>
        <v>0</v>
      </c>
      <c r="Z17" s="92">
        <f t="shared" si="20"/>
        <v>0</v>
      </c>
      <c r="AA17" s="60"/>
      <c r="AB17" s="60">
        <f t="shared" si="21"/>
        <v>0</v>
      </c>
      <c r="AC17" s="92">
        <f t="shared" si="3"/>
        <v>0</v>
      </c>
      <c r="AD17" s="96">
        <f t="shared" si="4"/>
        <v>0</v>
      </c>
      <c r="AE17" s="66">
        <f>'Source Data'!N17</f>
        <v>3310</v>
      </c>
      <c r="AF17" s="89">
        <f t="shared" si="5"/>
        <v>0</v>
      </c>
      <c r="AG17" s="270"/>
      <c r="AH17" s="66">
        <f t="shared" si="22"/>
        <v>0</v>
      </c>
      <c r="AI17" s="270"/>
      <c r="AJ17" s="68">
        <f t="shared" si="6"/>
        <v>0</v>
      </c>
      <c r="AK17" s="67">
        <f t="shared" si="7"/>
        <v>0</v>
      </c>
      <c r="AL17" s="89">
        <f t="shared" si="23"/>
        <v>0</v>
      </c>
      <c r="AM17" s="70">
        <f t="shared" si="24"/>
        <v>0</v>
      </c>
      <c r="AN17" s="89">
        <f t="shared" si="25"/>
        <v>0</v>
      </c>
      <c r="AO17" s="60">
        <f>[1]Greater!$M17</f>
        <v>0</v>
      </c>
      <c r="AP17" s="89">
        <f t="shared" si="26"/>
        <v>0</v>
      </c>
      <c r="AQ17" s="68"/>
      <c r="AR17" s="68">
        <f t="shared" si="27"/>
        <v>0</v>
      </c>
      <c r="AS17" s="89">
        <f t="shared" si="8"/>
        <v>0</v>
      </c>
      <c r="AT17" s="69">
        <f t="shared" si="9"/>
        <v>0</v>
      </c>
      <c r="AU17" s="86">
        <f t="shared" si="10"/>
        <v>0</v>
      </c>
      <c r="AV17" s="116"/>
      <c r="AW17" s="65"/>
      <c r="AX17" s="65">
        <f t="shared" si="11"/>
        <v>0</v>
      </c>
      <c r="AY17" s="65">
        <f t="shared" si="12"/>
        <v>0</v>
      </c>
    </row>
    <row r="18" spans="1:51" ht="16.149999999999999" customHeight="1" x14ac:dyDescent="0.2">
      <c r="A18" s="54">
        <v>12</v>
      </c>
      <c r="B18" s="55" t="s">
        <v>17</v>
      </c>
      <c r="C18" s="271">
        <f>[2]Base!Y18</f>
        <v>0</v>
      </c>
      <c r="D18" s="56">
        <f>'Source Data'!H18</f>
        <v>2970.5124583417528</v>
      </c>
      <c r="E18" s="74">
        <f t="shared" si="13"/>
        <v>0</v>
      </c>
      <c r="F18" s="290"/>
      <c r="G18" s="56">
        <f>'Source Data'!I18</f>
        <v>374.0615666318472</v>
      </c>
      <c r="H18" s="74">
        <f t="shared" si="14"/>
        <v>0</v>
      </c>
      <c r="I18" s="290"/>
      <c r="J18" s="56">
        <f>'Source Data'!J18</f>
        <v>102.01679089959471</v>
      </c>
      <c r="K18" s="74">
        <f t="shared" si="15"/>
        <v>0</v>
      </c>
      <c r="L18" s="290"/>
      <c r="M18" s="56">
        <f>'Source Data'!K18</f>
        <v>2550.4197724898677</v>
      </c>
      <c r="N18" s="74">
        <f t="shared" si="16"/>
        <v>0</v>
      </c>
      <c r="O18" s="290"/>
      <c r="P18" s="56">
        <f>'Source Data'!L18</f>
        <v>1020.1679089959471</v>
      </c>
      <c r="Q18" s="74">
        <f t="shared" si="17"/>
        <v>0</v>
      </c>
      <c r="R18" s="93">
        <v>0</v>
      </c>
      <c r="S18" s="56"/>
      <c r="T18" s="56"/>
      <c r="U18" s="57">
        <f t="shared" si="1"/>
        <v>0</v>
      </c>
      <c r="V18" s="93">
        <f t="shared" si="2"/>
        <v>0</v>
      </c>
      <c r="W18" s="74">
        <f t="shared" si="18"/>
        <v>0</v>
      </c>
      <c r="X18" s="93">
        <f t="shared" si="19"/>
        <v>0</v>
      </c>
      <c r="Y18" s="56">
        <f>[1]Greater!$G18</f>
        <v>0</v>
      </c>
      <c r="Z18" s="93">
        <f t="shared" si="20"/>
        <v>0</v>
      </c>
      <c r="AA18" s="56"/>
      <c r="AB18" s="56">
        <f t="shared" si="21"/>
        <v>0</v>
      </c>
      <c r="AC18" s="93">
        <f t="shared" si="3"/>
        <v>0</v>
      </c>
      <c r="AD18" s="97">
        <f t="shared" si="4"/>
        <v>0</v>
      </c>
      <c r="AE18" s="75">
        <f>'Source Data'!N18</f>
        <v>6410</v>
      </c>
      <c r="AF18" s="90">
        <f t="shared" si="5"/>
        <v>0</v>
      </c>
      <c r="AG18" s="271"/>
      <c r="AH18" s="75">
        <f t="shared" si="22"/>
        <v>0</v>
      </c>
      <c r="AI18" s="271"/>
      <c r="AJ18" s="77">
        <f t="shared" si="6"/>
        <v>0</v>
      </c>
      <c r="AK18" s="76">
        <f t="shared" si="7"/>
        <v>0</v>
      </c>
      <c r="AL18" s="90">
        <f t="shared" si="23"/>
        <v>0</v>
      </c>
      <c r="AM18" s="79">
        <f t="shared" si="24"/>
        <v>0</v>
      </c>
      <c r="AN18" s="90">
        <f t="shared" si="25"/>
        <v>0</v>
      </c>
      <c r="AO18" s="56">
        <f>[1]Greater!$M18</f>
        <v>0</v>
      </c>
      <c r="AP18" s="90">
        <f t="shared" si="26"/>
        <v>0</v>
      </c>
      <c r="AQ18" s="77"/>
      <c r="AR18" s="77">
        <f t="shared" si="27"/>
        <v>0</v>
      </c>
      <c r="AS18" s="90">
        <f t="shared" si="8"/>
        <v>0</v>
      </c>
      <c r="AT18" s="78">
        <f t="shared" si="9"/>
        <v>0</v>
      </c>
      <c r="AU18" s="87">
        <f t="shared" si="10"/>
        <v>0</v>
      </c>
      <c r="AV18" s="116"/>
      <c r="AW18" s="74"/>
      <c r="AX18" s="74">
        <f t="shared" si="11"/>
        <v>0</v>
      </c>
      <c r="AY18" s="74">
        <f t="shared" si="12"/>
        <v>0</v>
      </c>
    </row>
    <row r="19" spans="1:51" ht="16.149999999999999" customHeight="1" x14ac:dyDescent="0.2">
      <c r="A19" s="54">
        <v>13</v>
      </c>
      <c r="B19" s="55" t="s">
        <v>18</v>
      </c>
      <c r="C19" s="271">
        <f>[2]Base!Y19</f>
        <v>0</v>
      </c>
      <c r="D19" s="56">
        <f>'Source Data'!H19</f>
        <v>5498.1587066365764</v>
      </c>
      <c r="E19" s="74">
        <f t="shared" si="13"/>
        <v>0</v>
      </c>
      <c r="F19" s="290"/>
      <c r="G19" s="56">
        <f>'Source Data'!I19</f>
        <v>725.51734025343501</v>
      </c>
      <c r="H19" s="74">
        <f t="shared" si="14"/>
        <v>0</v>
      </c>
      <c r="I19" s="290"/>
      <c r="J19" s="56">
        <f>'Source Data'!J19</f>
        <v>197.86836552366407</v>
      </c>
      <c r="K19" s="74">
        <f t="shared" si="15"/>
        <v>0</v>
      </c>
      <c r="L19" s="290"/>
      <c r="M19" s="56">
        <f>'Source Data'!K19</f>
        <v>4946.7091380916027</v>
      </c>
      <c r="N19" s="74">
        <f t="shared" si="16"/>
        <v>0</v>
      </c>
      <c r="O19" s="290"/>
      <c r="P19" s="56">
        <f>'Source Data'!L19</f>
        <v>1978.6836552366412</v>
      </c>
      <c r="Q19" s="74">
        <f t="shared" si="17"/>
        <v>0</v>
      </c>
      <c r="R19" s="93">
        <v>0</v>
      </c>
      <c r="S19" s="56"/>
      <c r="T19" s="56"/>
      <c r="U19" s="57">
        <f t="shared" si="1"/>
        <v>0</v>
      </c>
      <c r="V19" s="93">
        <f t="shared" si="2"/>
        <v>0</v>
      </c>
      <c r="W19" s="74">
        <f t="shared" si="18"/>
        <v>0</v>
      </c>
      <c r="X19" s="93">
        <f t="shared" si="19"/>
        <v>0</v>
      </c>
      <c r="Y19" s="56">
        <f>[1]Greater!$G19</f>
        <v>0</v>
      </c>
      <c r="Z19" s="93">
        <f t="shared" si="20"/>
        <v>0</v>
      </c>
      <c r="AA19" s="56"/>
      <c r="AB19" s="56">
        <f t="shared" si="21"/>
        <v>0</v>
      </c>
      <c r="AC19" s="93">
        <f t="shared" si="3"/>
        <v>0</v>
      </c>
      <c r="AD19" s="97">
        <f t="shared" si="4"/>
        <v>0</v>
      </c>
      <c r="AE19" s="75">
        <f>'Source Data'!N19</f>
        <v>2773</v>
      </c>
      <c r="AF19" s="90">
        <f t="shared" si="5"/>
        <v>0</v>
      </c>
      <c r="AG19" s="271"/>
      <c r="AH19" s="75">
        <f t="shared" si="22"/>
        <v>0</v>
      </c>
      <c r="AI19" s="271"/>
      <c r="AJ19" s="77">
        <f t="shared" si="6"/>
        <v>0</v>
      </c>
      <c r="AK19" s="76">
        <f t="shared" si="7"/>
        <v>0</v>
      </c>
      <c r="AL19" s="90">
        <f t="shared" si="23"/>
        <v>0</v>
      </c>
      <c r="AM19" s="79">
        <f t="shared" si="24"/>
        <v>0</v>
      </c>
      <c r="AN19" s="90">
        <f t="shared" si="25"/>
        <v>0</v>
      </c>
      <c r="AO19" s="56">
        <f>[1]Greater!$M19</f>
        <v>0</v>
      </c>
      <c r="AP19" s="90">
        <f t="shared" si="26"/>
        <v>0</v>
      </c>
      <c r="AQ19" s="77"/>
      <c r="AR19" s="77">
        <f t="shared" si="27"/>
        <v>0</v>
      </c>
      <c r="AS19" s="90">
        <f t="shared" si="8"/>
        <v>0</v>
      </c>
      <c r="AT19" s="78">
        <f t="shared" si="9"/>
        <v>0</v>
      </c>
      <c r="AU19" s="87">
        <f t="shared" si="10"/>
        <v>0</v>
      </c>
      <c r="AV19" s="116"/>
      <c r="AW19" s="74"/>
      <c r="AX19" s="74">
        <f t="shared" si="11"/>
        <v>0</v>
      </c>
      <c r="AY19" s="74">
        <f t="shared" si="12"/>
        <v>0</v>
      </c>
    </row>
    <row r="20" spans="1:51" ht="16.149999999999999" customHeight="1" x14ac:dyDescent="0.2">
      <c r="A20" s="54">
        <v>14</v>
      </c>
      <c r="B20" s="55" t="s">
        <v>19</v>
      </c>
      <c r="C20" s="271">
        <f>[2]Base!Y20</f>
        <v>0</v>
      </c>
      <c r="D20" s="56">
        <f>'Source Data'!H20</f>
        <v>5011.2312545353479</v>
      </c>
      <c r="E20" s="74">
        <f t="shared" si="13"/>
        <v>0</v>
      </c>
      <c r="F20" s="290"/>
      <c r="G20" s="56">
        <f>'Source Data'!I20</f>
        <v>644.89230424636412</v>
      </c>
      <c r="H20" s="74">
        <f t="shared" si="14"/>
        <v>0</v>
      </c>
      <c r="I20" s="290"/>
      <c r="J20" s="56">
        <f>'Source Data'!J20</f>
        <v>175.87971933991753</v>
      </c>
      <c r="K20" s="74">
        <f t="shared" si="15"/>
        <v>0</v>
      </c>
      <c r="L20" s="290"/>
      <c r="M20" s="56">
        <f>'Source Data'!K20</f>
        <v>4396.9929834979375</v>
      </c>
      <c r="N20" s="74">
        <f t="shared" si="16"/>
        <v>0</v>
      </c>
      <c r="O20" s="290"/>
      <c r="P20" s="56">
        <f>'Source Data'!L20</f>
        <v>1758.7971933991751</v>
      </c>
      <c r="Q20" s="74">
        <f t="shared" si="17"/>
        <v>0</v>
      </c>
      <c r="R20" s="93">
        <v>0</v>
      </c>
      <c r="S20" s="56"/>
      <c r="T20" s="56"/>
      <c r="U20" s="57">
        <f t="shared" si="1"/>
        <v>0</v>
      </c>
      <c r="V20" s="93">
        <f t="shared" si="2"/>
        <v>0</v>
      </c>
      <c r="W20" s="74">
        <f t="shared" si="18"/>
        <v>0</v>
      </c>
      <c r="X20" s="93">
        <f t="shared" si="19"/>
        <v>0</v>
      </c>
      <c r="Y20" s="56">
        <f>[1]Greater!$G20</f>
        <v>0</v>
      </c>
      <c r="Z20" s="93">
        <f t="shared" si="20"/>
        <v>0</v>
      </c>
      <c r="AA20" s="56"/>
      <c r="AB20" s="56">
        <f t="shared" si="21"/>
        <v>0</v>
      </c>
      <c r="AC20" s="93">
        <f t="shared" si="3"/>
        <v>0</v>
      </c>
      <c r="AD20" s="97">
        <f t="shared" si="4"/>
        <v>0</v>
      </c>
      <c r="AE20" s="75">
        <f>'Source Data'!N20</f>
        <v>3207</v>
      </c>
      <c r="AF20" s="90">
        <f t="shared" si="5"/>
        <v>0</v>
      </c>
      <c r="AG20" s="271"/>
      <c r="AH20" s="75">
        <f t="shared" si="22"/>
        <v>0</v>
      </c>
      <c r="AI20" s="271"/>
      <c r="AJ20" s="77">
        <f t="shared" si="6"/>
        <v>0</v>
      </c>
      <c r="AK20" s="76">
        <f t="shared" si="7"/>
        <v>0</v>
      </c>
      <c r="AL20" s="90">
        <f t="shared" si="23"/>
        <v>0</v>
      </c>
      <c r="AM20" s="79">
        <f t="shared" si="24"/>
        <v>0</v>
      </c>
      <c r="AN20" s="90">
        <f t="shared" si="25"/>
        <v>0</v>
      </c>
      <c r="AO20" s="56">
        <f>[1]Greater!$M20</f>
        <v>0</v>
      </c>
      <c r="AP20" s="90">
        <f t="shared" si="26"/>
        <v>0</v>
      </c>
      <c r="AQ20" s="77"/>
      <c r="AR20" s="77">
        <f t="shared" si="27"/>
        <v>0</v>
      </c>
      <c r="AS20" s="90">
        <f t="shared" si="8"/>
        <v>0</v>
      </c>
      <c r="AT20" s="78">
        <f t="shared" si="9"/>
        <v>0</v>
      </c>
      <c r="AU20" s="87">
        <f t="shared" si="10"/>
        <v>0</v>
      </c>
      <c r="AV20" s="116"/>
      <c r="AW20" s="74"/>
      <c r="AX20" s="74">
        <f t="shared" si="11"/>
        <v>0</v>
      </c>
      <c r="AY20" s="74">
        <f t="shared" si="12"/>
        <v>0</v>
      </c>
    </row>
    <row r="21" spans="1:51" ht="16.149999999999999" customHeight="1" x14ac:dyDescent="0.2">
      <c r="A21" s="49">
        <v>15</v>
      </c>
      <c r="B21" s="50" t="s">
        <v>20</v>
      </c>
      <c r="C21" s="272">
        <f>[2]Base!Y21</f>
        <v>0</v>
      </c>
      <c r="D21" s="51">
        <f>'Source Data'!H21</f>
        <v>5066.2622105753844</v>
      </c>
      <c r="E21" s="80">
        <f t="shared" si="13"/>
        <v>0</v>
      </c>
      <c r="F21" s="291"/>
      <c r="G21" s="51">
        <f>'Source Data'!I21</f>
        <v>701.0216863265847</v>
      </c>
      <c r="H21" s="80">
        <f t="shared" si="14"/>
        <v>0</v>
      </c>
      <c r="I21" s="291"/>
      <c r="J21" s="51">
        <f>'Source Data'!J21</f>
        <v>191.18773263452312</v>
      </c>
      <c r="K21" s="80">
        <f t="shared" si="15"/>
        <v>0</v>
      </c>
      <c r="L21" s="291"/>
      <c r="M21" s="51">
        <f>'Source Data'!K21</f>
        <v>4779.6933158630773</v>
      </c>
      <c r="N21" s="80">
        <f t="shared" si="16"/>
        <v>0</v>
      </c>
      <c r="O21" s="291"/>
      <c r="P21" s="51">
        <f>'Source Data'!L21</f>
        <v>1911.8773263452308</v>
      </c>
      <c r="Q21" s="80">
        <f t="shared" si="17"/>
        <v>0</v>
      </c>
      <c r="R21" s="94">
        <v>0</v>
      </c>
      <c r="S21" s="51"/>
      <c r="T21" s="51"/>
      <c r="U21" s="52">
        <f t="shared" si="1"/>
        <v>0</v>
      </c>
      <c r="V21" s="94">
        <f t="shared" si="2"/>
        <v>0</v>
      </c>
      <c r="W21" s="80">
        <f t="shared" si="18"/>
        <v>0</v>
      </c>
      <c r="X21" s="94">
        <f t="shared" si="19"/>
        <v>0</v>
      </c>
      <c r="Y21" s="51">
        <f>[1]Greater!$G21</f>
        <v>0</v>
      </c>
      <c r="Z21" s="94">
        <f t="shared" si="20"/>
        <v>0</v>
      </c>
      <c r="AA21" s="53"/>
      <c r="AB21" s="51">
        <f t="shared" si="21"/>
        <v>0</v>
      </c>
      <c r="AC21" s="95">
        <f t="shared" si="3"/>
        <v>0</v>
      </c>
      <c r="AD21" s="95">
        <f t="shared" si="4"/>
        <v>0</v>
      </c>
      <c r="AE21" s="71">
        <f>'Source Data'!N21</f>
        <v>2896</v>
      </c>
      <c r="AF21" s="91">
        <f t="shared" si="5"/>
        <v>0</v>
      </c>
      <c r="AG21" s="272"/>
      <c r="AH21" s="71">
        <f t="shared" si="22"/>
        <v>0</v>
      </c>
      <c r="AI21" s="272"/>
      <c r="AJ21" s="72">
        <f t="shared" si="6"/>
        <v>0</v>
      </c>
      <c r="AK21" s="73">
        <f t="shared" si="7"/>
        <v>0</v>
      </c>
      <c r="AL21" s="91">
        <f t="shared" si="23"/>
        <v>0</v>
      </c>
      <c r="AM21" s="82">
        <f t="shared" si="24"/>
        <v>0</v>
      </c>
      <c r="AN21" s="91">
        <f t="shared" si="25"/>
        <v>0</v>
      </c>
      <c r="AO21" s="51">
        <f>[1]Greater!$M21</f>
        <v>0</v>
      </c>
      <c r="AP21" s="91">
        <f t="shared" si="26"/>
        <v>0</v>
      </c>
      <c r="AQ21" s="72"/>
      <c r="AR21" s="72">
        <f t="shared" si="27"/>
        <v>0</v>
      </c>
      <c r="AS21" s="91">
        <f t="shared" si="8"/>
        <v>0</v>
      </c>
      <c r="AT21" s="81">
        <f t="shared" si="9"/>
        <v>0</v>
      </c>
      <c r="AU21" s="88">
        <f t="shared" si="10"/>
        <v>0</v>
      </c>
      <c r="AV21" s="116"/>
      <c r="AW21" s="80"/>
      <c r="AX21" s="80">
        <f t="shared" si="11"/>
        <v>0</v>
      </c>
      <c r="AY21" s="80">
        <f t="shared" si="12"/>
        <v>0</v>
      </c>
    </row>
    <row r="22" spans="1:51" ht="16.149999999999999" customHeight="1" x14ac:dyDescent="0.2">
      <c r="A22" s="58">
        <v>16</v>
      </c>
      <c r="B22" s="59" t="s">
        <v>21</v>
      </c>
      <c r="C22" s="270">
        <f>[2]Base!Y22</f>
        <v>0</v>
      </c>
      <c r="D22" s="60">
        <f>'Source Data'!H22</f>
        <v>2365.2515167166002</v>
      </c>
      <c r="E22" s="65">
        <f t="shared" si="13"/>
        <v>0</v>
      </c>
      <c r="F22" s="289"/>
      <c r="G22" s="60">
        <f>'Source Data'!I22</f>
        <v>332.11179417298291</v>
      </c>
      <c r="H22" s="65">
        <f t="shared" si="14"/>
        <v>0</v>
      </c>
      <c r="I22" s="289"/>
      <c r="J22" s="60">
        <f>'Source Data'!J22</f>
        <v>90.57594386535898</v>
      </c>
      <c r="K22" s="65">
        <f t="shared" si="15"/>
        <v>0</v>
      </c>
      <c r="L22" s="289"/>
      <c r="M22" s="60">
        <f>'Source Data'!K22</f>
        <v>2264.3985966339742</v>
      </c>
      <c r="N22" s="65">
        <f t="shared" si="16"/>
        <v>0</v>
      </c>
      <c r="O22" s="289"/>
      <c r="P22" s="60">
        <f>'Source Data'!L22</f>
        <v>905.75943865358965</v>
      </c>
      <c r="Q22" s="65">
        <f t="shared" si="17"/>
        <v>0</v>
      </c>
      <c r="R22" s="92">
        <v>0</v>
      </c>
      <c r="S22" s="60"/>
      <c r="T22" s="60"/>
      <c r="U22" s="61">
        <f t="shared" si="1"/>
        <v>0</v>
      </c>
      <c r="V22" s="92">
        <f t="shared" si="2"/>
        <v>0</v>
      </c>
      <c r="W22" s="65">
        <f t="shared" si="18"/>
        <v>0</v>
      </c>
      <c r="X22" s="92">
        <f t="shared" si="19"/>
        <v>0</v>
      </c>
      <c r="Y22" s="60">
        <f>[1]Greater!$G22</f>
        <v>0</v>
      </c>
      <c r="Z22" s="92">
        <f t="shared" si="20"/>
        <v>0</v>
      </c>
      <c r="AA22" s="60"/>
      <c r="AB22" s="60">
        <f t="shared" si="21"/>
        <v>0</v>
      </c>
      <c r="AC22" s="92">
        <f t="shared" si="3"/>
        <v>0</v>
      </c>
      <c r="AD22" s="96">
        <f t="shared" si="4"/>
        <v>0</v>
      </c>
      <c r="AE22" s="66">
        <f>'Source Data'!N22</f>
        <v>11958</v>
      </c>
      <c r="AF22" s="89">
        <f t="shared" si="5"/>
        <v>0</v>
      </c>
      <c r="AG22" s="270"/>
      <c r="AH22" s="66">
        <f t="shared" si="22"/>
        <v>0</v>
      </c>
      <c r="AI22" s="270"/>
      <c r="AJ22" s="68">
        <f t="shared" si="6"/>
        <v>0</v>
      </c>
      <c r="AK22" s="67">
        <f t="shared" si="7"/>
        <v>0</v>
      </c>
      <c r="AL22" s="89">
        <f t="shared" si="23"/>
        <v>0</v>
      </c>
      <c r="AM22" s="70">
        <f t="shared" si="24"/>
        <v>0</v>
      </c>
      <c r="AN22" s="89">
        <f t="shared" si="25"/>
        <v>0</v>
      </c>
      <c r="AO22" s="60">
        <f>[1]Greater!$M22</f>
        <v>0</v>
      </c>
      <c r="AP22" s="89">
        <f t="shared" si="26"/>
        <v>0</v>
      </c>
      <c r="AQ22" s="68"/>
      <c r="AR22" s="68">
        <f t="shared" si="27"/>
        <v>0</v>
      </c>
      <c r="AS22" s="89">
        <f t="shared" si="8"/>
        <v>0</v>
      </c>
      <c r="AT22" s="69">
        <f t="shared" si="9"/>
        <v>0</v>
      </c>
      <c r="AU22" s="86">
        <f t="shared" si="10"/>
        <v>0</v>
      </c>
      <c r="AV22" s="116"/>
      <c r="AW22" s="65"/>
      <c r="AX22" s="65">
        <f t="shared" si="11"/>
        <v>0</v>
      </c>
      <c r="AY22" s="65">
        <f t="shared" si="12"/>
        <v>0</v>
      </c>
    </row>
    <row r="23" spans="1:51" ht="16.149999999999999" customHeight="1" x14ac:dyDescent="0.2">
      <c r="A23" s="54">
        <v>17</v>
      </c>
      <c r="B23" s="55" t="s">
        <v>22</v>
      </c>
      <c r="C23" s="271">
        <f>[2]Base!Y23</f>
        <v>0</v>
      </c>
      <c r="D23" s="56">
        <f>'Source Data'!H23</f>
        <v>3197.8562864796509</v>
      </c>
      <c r="E23" s="74">
        <f t="shared" si="13"/>
        <v>0</v>
      </c>
      <c r="F23" s="290"/>
      <c r="G23" s="56">
        <f>'Source Data'!I23</f>
        <v>404.99760461581491</v>
      </c>
      <c r="H23" s="74">
        <f t="shared" si="14"/>
        <v>0</v>
      </c>
      <c r="I23" s="290"/>
      <c r="J23" s="56">
        <f>'Source Data'!J23</f>
        <v>110.45389216794953</v>
      </c>
      <c r="K23" s="74">
        <f t="shared" si="15"/>
        <v>0</v>
      </c>
      <c r="L23" s="290"/>
      <c r="M23" s="56">
        <f>'Source Data'!K23</f>
        <v>2761.3473041987377</v>
      </c>
      <c r="N23" s="74">
        <f t="shared" si="16"/>
        <v>0</v>
      </c>
      <c r="O23" s="290"/>
      <c r="P23" s="56">
        <f>'Source Data'!L23</f>
        <v>1104.5389216794952</v>
      </c>
      <c r="Q23" s="74">
        <f t="shared" si="17"/>
        <v>0</v>
      </c>
      <c r="R23" s="93">
        <v>0</v>
      </c>
      <c r="S23" s="56"/>
      <c r="T23" s="56"/>
      <c r="U23" s="57">
        <f t="shared" si="1"/>
        <v>0</v>
      </c>
      <c r="V23" s="93">
        <f t="shared" si="2"/>
        <v>0</v>
      </c>
      <c r="W23" s="74">
        <f t="shared" si="18"/>
        <v>0</v>
      </c>
      <c r="X23" s="93">
        <f t="shared" si="19"/>
        <v>0</v>
      </c>
      <c r="Y23" s="56">
        <f>[1]Greater!$G23</f>
        <v>0</v>
      </c>
      <c r="Z23" s="93">
        <f t="shared" si="20"/>
        <v>0</v>
      </c>
      <c r="AA23" s="56"/>
      <c r="AB23" s="56">
        <f t="shared" si="21"/>
        <v>0</v>
      </c>
      <c r="AC23" s="93">
        <f t="shared" si="3"/>
        <v>0</v>
      </c>
      <c r="AD23" s="97">
        <f t="shared" si="4"/>
        <v>0</v>
      </c>
      <c r="AE23" s="75">
        <f>'Source Data'!N23</f>
        <v>7667</v>
      </c>
      <c r="AF23" s="90">
        <f t="shared" si="5"/>
        <v>0</v>
      </c>
      <c r="AG23" s="271"/>
      <c r="AH23" s="75">
        <f>AG23*AE23</f>
        <v>0</v>
      </c>
      <c r="AI23" s="271"/>
      <c r="AJ23" s="77">
        <f t="shared" si="6"/>
        <v>0</v>
      </c>
      <c r="AK23" s="76">
        <f t="shared" si="7"/>
        <v>0</v>
      </c>
      <c r="AL23" s="90">
        <f t="shared" si="23"/>
        <v>0</v>
      </c>
      <c r="AM23" s="79">
        <f t="shared" si="24"/>
        <v>0</v>
      </c>
      <c r="AN23" s="90">
        <f t="shared" si="25"/>
        <v>0</v>
      </c>
      <c r="AO23" s="56">
        <f>[1]Greater!$M23</f>
        <v>0</v>
      </c>
      <c r="AP23" s="90">
        <f t="shared" si="26"/>
        <v>0</v>
      </c>
      <c r="AQ23" s="77"/>
      <c r="AR23" s="77">
        <f t="shared" si="27"/>
        <v>0</v>
      </c>
      <c r="AS23" s="90">
        <f t="shared" si="8"/>
        <v>0</v>
      </c>
      <c r="AT23" s="78">
        <f t="shared" si="9"/>
        <v>0</v>
      </c>
      <c r="AU23" s="87">
        <f t="shared" si="10"/>
        <v>0</v>
      </c>
      <c r="AV23" s="116"/>
      <c r="AW23" s="74"/>
      <c r="AX23" s="74">
        <f t="shared" si="11"/>
        <v>0</v>
      </c>
      <c r="AY23" s="74">
        <f t="shared" si="12"/>
        <v>0</v>
      </c>
    </row>
    <row r="24" spans="1:51" ht="16.149999999999999" customHeight="1" x14ac:dyDescent="0.2">
      <c r="A24" s="54">
        <v>18</v>
      </c>
      <c r="B24" s="55" t="s">
        <v>23</v>
      </c>
      <c r="C24" s="271">
        <f>[2]Base!Y24</f>
        <v>0</v>
      </c>
      <c r="D24" s="56">
        <f>'Source Data'!H24</f>
        <v>5126.6533122919036</v>
      </c>
      <c r="E24" s="74">
        <f t="shared" si="13"/>
        <v>0</v>
      </c>
      <c r="F24" s="290"/>
      <c r="G24" s="56">
        <f>'Source Data'!I24</f>
        <v>689.43182714981469</v>
      </c>
      <c r="H24" s="74">
        <f t="shared" si="14"/>
        <v>0</v>
      </c>
      <c r="I24" s="290"/>
      <c r="J24" s="56">
        <f>'Source Data'!J24</f>
        <v>188.02686194994951</v>
      </c>
      <c r="K24" s="74">
        <f t="shared" si="15"/>
        <v>0</v>
      </c>
      <c r="L24" s="290"/>
      <c r="M24" s="56">
        <f>'Source Data'!K24</f>
        <v>4700.6715487487372</v>
      </c>
      <c r="N24" s="74">
        <f t="shared" si="16"/>
        <v>0</v>
      </c>
      <c r="O24" s="290"/>
      <c r="P24" s="56">
        <f>'Source Data'!L24</f>
        <v>0</v>
      </c>
      <c r="Q24" s="74">
        <f t="shared" si="17"/>
        <v>0</v>
      </c>
      <c r="R24" s="93">
        <v>0</v>
      </c>
      <c r="S24" s="56"/>
      <c r="T24" s="56"/>
      <c r="U24" s="57">
        <f t="shared" si="1"/>
        <v>0</v>
      </c>
      <c r="V24" s="93">
        <f t="shared" si="2"/>
        <v>0</v>
      </c>
      <c r="W24" s="74">
        <f t="shared" si="18"/>
        <v>0</v>
      </c>
      <c r="X24" s="93">
        <f t="shared" si="19"/>
        <v>0</v>
      </c>
      <c r="Y24" s="56">
        <f>[1]Greater!$G24</f>
        <v>0</v>
      </c>
      <c r="Z24" s="93">
        <f t="shared" si="20"/>
        <v>0</v>
      </c>
      <c r="AA24" s="56"/>
      <c r="AB24" s="56">
        <f t="shared" si="21"/>
        <v>0</v>
      </c>
      <c r="AC24" s="93">
        <f t="shared" si="3"/>
        <v>0</v>
      </c>
      <c r="AD24" s="97">
        <f t="shared" si="4"/>
        <v>0</v>
      </c>
      <c r="AE24" s="75">
        <f>'Source Data'!N24</f>
        <v>3448</v>
      </c>
      <c r="AF24" s="90">
        <f t="shared" si="5"/>
        <v>0</v>
      </c>
      <c r="AG24" s="271"/>
      <c r="AH24" s="75">
        <f t="shared" si="22"/>
        <v>0</v>
      </c>
      <c r="AI24" s="271"/>
      <c r="AJ24" s="77">
        <f t="shared" si="6"/>
        <v>0</v>
      </c>
      <c r="AK24" s="76">
        <f t="shared" si="7"/>
        <v>0</v>
      </c>
      <c r="AL24" s="90">
        <f t="shared" si="23"/>
        <v>0</v>
      </c>
      <c r="AM24" s="79">
        <f t="shared" si="24"/>
        <v>0</v>
      </c>
      <c r="AN24" s="90">
        <f t="shared" si="25"/>
        <v>0</v>
      </c>
      <c r="AO24" s="56">
        <f>[1]Greater!$M24</f>
        <v>0</v>
      </c>
      <c r="AP24" s="90">
        <f t="shared" si="26"/>
        <v>0</v>
      </c>
      <c r="AQ24" s="77"/>
      <c r="AR24" s="77">
        <f t="shared" si="27"/>
        <v>0</v>
      </c>
      <c r="AS24" s="90">
        <f t="shared" si="8"/>
        <v>0</v>
      </c>
      <c r="AT24" s="78">
        <f t="shared" si="9"/>
        <v>0</v>
      </c>
      <c r="AU24" s="87">
        <f t="shared" si="10"/>
        <v>0</v>
      </c>
      <c r="AV24" s="116"/>
      <c r="AW24" s="74"/>
      <c r="AX24" s="74">
        <f t="shared" si="11"/>
        <v>0</v>
      </c>
      <c r="AY24" s="74">
        <f t="shared" si="12"/>
        <v>0</v>
      </c>
    </row>
    <row r="25" spans="1:51" ht="16.149999999999999" customHeight="1" x14ac:dyDescent="0.2">
      <c r="A25" s="54">
        <v>19</v>
      </c>
      <c r="B25" s="55" t="s">
        <v>24</v>
      </c>
      <c r="C25" s="271">
        <f>[2]Base!Y25</f>
        <v>0</v>
      </c>
      <c r="D25" s="56">
        <f>'Source Data'!H25</f>
        <v>4518.921408734529</v>
      </c>
      <c r="E25" s="74">
        <f t="shared" si="13"/>
        <v>0</v>
      </c>
      <c r="F25" s="290"/>
      <c r="G25" s="56">
        <f>'Source Data'!I25</f>
        <v>604.6851220204918</v>
      </c>
      <c r="H25" s="74">
        <f t="shared" si="14"/>
        <v>0</v>
      </c>
      <c r="I25" s="290"/>
      <c r="J25" s="56">
        <f>'Source Data'!J25</f>
        <v>164.91412418740686</v>
      </c>
      <c r="K25" s="74">
        <f t="shared" si="15"/>
        <v>0</v>
      </c>
      <c r="L25" s="290"/>
      <c r="M25" s="56">
        <f>'Source Data'!K25</f>
        <v>4122.8531046851722</v>
      </c>
      <c r="N25" s="74">
        <f t="shared" si="16"/>
        <v>0</v>
      </c>
      <c r="O25" s="290"/>
      <c r="P25" s="56">
        <f>'Source Data'!L25</f>
        <v>1649.1412418740688</v>
      </c>
      <c r="Q25" s="74">
        <f t="shared" si="17"/>
        <v>0</v>
      </c>
      <c r="R25" s="93">
        <v>0</v>
      </c>
      <c r="S25" s="56"/>
      <c r="T25" s="56"/>
      <c r="U25" s="57">
        <f t="shared" si="1"/>
        <v>0</v>
      </c>
      <c r="V25" s="93">
        <f t="shared" si="2"/>
        <v>0</v>
      </c>
      <c r="W25" s="74">
        <f t="shared" si="18"/>
        <v>0</v>
      </c>
      <c r="X25" s="93">
        <f t="shared" si="19"/>
        <v>0</v>
      </c>
      <c r="Y25" s="56">
        <f>[1]Greater!$G25</f>
        <v>0</v>
      </c>
      <c r="Z25" s="93">
        <f t="shared" si="20"/>
        <v>0</v>
      </c>
      <c r="AA25" s="56"/>
      <c r="AB25" s="56">
        <f t="shared" si="21"/>
        <v>0</v>
      </c>
      <c r="AC25" s="93">
        <f t="shared" si="3"/>
        <v>0</v>
      </c>
      <c r="AD25" s="97">
        <f t="shared" si="4"/>
        <v>0</v>
      </c>
      <c r="AE25" s="75">
        <f>'Source Data'!N25</f>
        <v>3382</v>
      </c>
      <c r="AF25" s="90">
        <f t="shared" si="5"/>
        <v>0</v>
      </c>
      <c r="AG25" s="271"/>
      <c r="AH25" s="75">
        <f t="shared" si="22"/>
        <v>0</v>
      </c>
      <c r="AI25" s="271"/>
      <c r="AJ25" s="77">
        <f t="shared" si="6"/>
        <v>0</v>
      </c>
      <c r="AK25" s="76">
        <f t="shared" si="7"/>
        <v>0</v>
      </c>
      <c r="AL25" s="90">
        <f t="shared" si="23"/>
        <v>0</v>
      </c>
      <c r="AM25" s="79">
        <f t="shared" si="24"/>
        <v>0</v>
      </c>
      <c r="AN25" s="90">
        <f t="shared" si="25"/>
        <v>0</v>
      </c>
      <c r="AO25" s="56">
        <f>[1]Greater!$M25</f>
        <v>0</v>
      </c>
      <c r="AP25" s="90">
        <f t="shared" si="26"/>
        <v>0</v>
      </c>
      <c r="AQ25" s="77"/>
      <c r="AR25" s="77">
        <f t="shared" si="27"/>
        <v>0</v>
      </c>
      <c r="AS25" s="90">
        <f t="shared" si="8"/>
        <v>0</v>
      </c>
      <c r="AT25" s="78">
        <f t="shared" si="9"/>
        <v>0</v>
      </c>
      <c r="AU25" s="87">
        <f t="shared" si="10"/>
        <v>0</v>
      </c>
      <c r="AV25" s="116"/>
      <c r="AW25" s="74"/>
      <c r="AX25" s="74">
        <f t="shared" si="11"/>
        <v>0</v>
      </c>
      <c r="AY25" s="74">
        <f t="shared" si="12"/>
        <v>0</v>
      </c>
    </row>
    <row r="26" spans="1:51" ht="16.149999999999999" customHeight="1" x14ac:dyDescent="0.2">
      <c r="A26" s="49">
        <v>20</v>
      </c>
      <c r="B26" s="50" t="s">
        <v>25</v>
      </c>
      <c r="C26" s="272">
        <f>[2]Base!Y26</f>
        <v>0</v>
      </c>
      <c r="D26" s="51">
        <f>'Source Data'!H26</f>
        <v>4820.2540944128086</v>
      </c>
      <c r="E26" s="80">
        <f t="shared" si="13"/>
        <v>0</v>
      </c>
      <c r="F26" s="291"/>
      <c r="G26" s="51">
        <f>'Source Data'!I26</f>
        <v>694.558500770818</v>
      </c>
      <c r="H26" s="80">
        <f t="shared" si="14"/>
        <v>0</v>
      </c>
      <c r="I26" s="291"/>
      <c r="J26" s="51">
        <f>'Source Data'!J26</f>
        <v>189.42504566476853</v>
      </c>
      <c r="K26" s="80">
        <f t="shared" si="15"/>
        <v>0</v>
      </c>
      <c r="L26" s="291"/>
      <c r="M26" s="51">
        <f>'Source Data'!K26</f>
        <v>4735.6261416192137</v>
      </c>
      <c r="N26" s="80">
        <f t="shared" si="16"/>
        <v>0</v>
      </c>
      <c r="O26" s="291"/>
      <c r="P26" s="51">
        <f>'Source Data'!L26</f>
        <v>1894.2504566476853</v>
      </c>
      <c r="Q26" s="80">
        <f t="shared" si="17"/>
        <v>0</v>
      </c>
      <c r="R26" s="94">
        <v>0</v>
      </c>
      <c r="S26" s="51"/>
      <c r="T26" s="51"/>
      <c r="U26" s="52">
        <f t="shared" si="1"/>
        <v>0</v>
      </c>
      <c r="V26" s="94">
        <f t="shared" si="2"/>
        <v>0</v>
      </c>
      <c r="W26" s="80">
        <f t="shared" si="18"/>
        <v>0</v>
      </c>
      <c r="X26" s="94">
        <f t="shared" si="19"/>
        <v>0</v>
      </c>
      <c r="Y26" s="51">
        <f>[1]Greater!$G26</f>
        <v>0</v>
      </c>
      <c r="Z26" s="94">
        <f t="shared" si="20"/>
        <v>0</v>
      </c>
      <c r="AA26" s="53"/>
      <c r="AB26" s="51">
        <f t="shared" si="21"/>
        <v>0</v>
      </c>
      <c r="AC26" s="95">
        <f t="shared" si="3"/>
        <v>0</v>
      </c>
      <c r="AD26" s="95">
        <f t="shared" si="4"/>
        <v>0</v>
      </c>
      <c r="AE26" s="71">
        <f>'Source Data'!N26</f>
        <v>2473</v>
      </c>
      <c r="AF26" s="91">
        <f t="shared" si="5"/>
        <v>0</v>
      </c>
      <c r="AG26" s="272"/>
      <c r="AH26" s="71">
        <f t="shared" si="22"/>
        <v>0</v>
      </c>
      <c r="AI26" s="272"/>
      <c r="AJ26" s="72">
        <f t="shared" si="6"/>
        <v>0</v>
      </c>
      <c r="AK26" s="73">
        <f t="shared" si="7"/>
        <v>0</v>
      </c>
      <c r="AL26" s="91">
        <f t="shared" si="23"/>
        <v>0</v>
      </c>
      <c r="AM26" s="82">
        <f t="shared" si="24"/>
        <v>0</v>
      </c>
      <c r="AN26" s="91">
        <f t="shared" si="25"/>
        <v>0</v>
      </c>
      <c r="AO26" s="51">
        <f>[1]Greater!$M26</f>
        <v>0</v>
      </c>
      <c r="AP26" s="91">
        <f t="shared" si="26"/>
        <v>0</v>
      </c>
      <c r="AQ26" s="72"/>
      <c r="AR26" s="72">
        <f t="shared" si="27"/>
        <v>0</v>
      </c>
      <c r="AS26" s="91">
        <f t="shared" si="8"/>
        <v>0</v>
      </c>
      <c r="AT26" s="81">
        <f t="shared" si="9"/>
        <v>0</v>
      </c>
      <c r="AU26" s="88">
        <f t="shared" si="10"/>
        <v>0</v>
      </c>
      <c r="AV26" s="116"/>
      <c r="AW26" s="80"/>
      <c r="AX26" s="80">
        <f t="shared" si="11"/>
        <v>0</v>
      </c>
      <c r="AY26" s="80">
        <f t="shared" si="12"/>
        <v>0</v>
      </c>
    </row>
    <row r="27" spans="1:51" ht="16.149999999999999" customHeight="1" x14ac:dyDescent="0.2">
      <c r="A27" s="58">
        <v>21</v>
      </c>
      <c r="B27" s="59" t="s">
        <v>26</v>
      </c>
      <c r="C27" s="270">
        <f>[2]Base!Y27</f>
        <v>0</v>
      </c>
      <c r="D27" s="60">
        <f>'Source Data'!H27</f>
        <v>4964.0768196326962</v>
      </c>
      <c r="E27" s="65">
        <f t="shared" si="13"/>
        <v>0</v>
      </c>
      <c r="F27" s="289"/>
      <c r="G27" s="60">
        <f>'Source Data'!I27</f>
        <v>705.05691404533979</v>
      </c>
      <c r="H27" s="65">
        <f t="shared" si="14"/>
        <v>0</v>
      </c>
      <c r="I27" s="289"/>
      <c r="J27" s="60">
        <f>'Source Data'!J27</f>
        <v>192.28824928509266</v>
      </c>
      <c r="K27" s="65">
        <f t="shared" si="15"/>
        <v>0</v>
      </c>
      <c r="L27" s="289"/>
      <c r="M27" s="60">
        <f>'Source Data'!K27</f>
        <v>4807.2062321273152</v>
      </c>
      <c r="N27" s="65">
        <f t="shared" si="16"/>
        <v>0</v>
      </c>
      <c r="O27" s="289"/>
      <c r="P27" s="60">
        <f>'Source Data'!L27</f>
        <v>1922.8824928509262</v>
      </c>
      <c r="Q27" s="65">
        <f t="shared" si="17"/>
        <v>0</v>
      </c>
      <c r="R27" s="92">
        <v>0</v>
      </c>
      <c r="S27" s="60"/>
      <c r="T27" s="60"/>
      <c r="U27" s="61">
        <f t="shared" si="1"/>
        <v>0</v>
      </c>
      <c r="V27" s="92">
        <f t="shared" si="2"/>
        <v>0</v>
      </c>
      <c r="W27" s="65">
        <f t="shared" si="18"/>
        <v>0</v>
      </c>
      <c r="X27" s="92">
        <f t="shared" si="19"/>
        <v>0</v>
      </c>
      <c r="Y27" s="60">
        <f>[1]Greater!$G27</f>
        <v>0</v>
      </c>
      <c r="Z27" s="92">
        <f t="shared" si="20"/>
        <v>0</v>
      </c>
      <c r="AA27" s="60"/>
      <c r="AB27" s="60">
        <f t="shared" si="21"/>
        <v>0</v>
      </c>
      <c r="AC27" s="92">
        <f t="shared" si="3"/>
        <v>0</v>
      </c>
      <c r="AD27" s="96">
        <f t="shared" si="4"/>
        <v>0</v>
      </c>
      <c r="AE27" s="66">
        <f>'Source Data'!N27</f>
        <v>2521</v>
      </c>
      <c r="AF27" s="89">
        <f t="shared" si="5"/>
        <v>0</v>
      </c>
      <c r="AG27" s="270"/>
      <c r="AH27" s="66">
        <f t="shared" si="22"/>
        <v>0</v>
      </c>
      <c r="AI27" s="270"/>
      <c r="AJ27" s="68">
        <f t="shared" si="6"/>
        <v>0</v>
      </c>
      <c r="AK27" s="67">
        <f t="shared" si="7"/>
        <v>0</v>
      </c>
      <c r="AL27" s="89">
        <f t="shared" si="23"/>
        <v>0</v>
      </c>
      <c r="AM27" s="70">
        <f t="shared" si="24"/>
        <v>0</v>
      </c>
      <c r="AN27" s="89">
        <f t="shared" si="25"/>
        <v>0</v>
      </c>
      <c r="AO27" s="60">
        <f>[1]Greater!$M27</f>
        <v>0</v>
      </c>
      <c r="AP27" s="89">
        <f t="shared" si="26"/>
        <v>0</v>
      </c>
      <c r="AQ27" s="68"/>
      <c r="AR27" s="68">
        <f t="shared" si="27"/>
        <v>0</v>
      </c>
      <c r="AS27" s="89">
        <f t="shared" si="8"/>
        <v>0</v>
      </c>
      <c r="AT27" s="69">
        <f t="shared" si="9"/>
        <v>0</v>
      </c>
      <c r="AU27" s="86">
        <f t="shared" si="10"/>
        <v>0</v>
      </c>
      <c r="AV27" s="116"/>
      <c r="AW27" s="65"/>
      <c r="AX27" s="65">
        <f t="shared" si="11"/>
        <v>0</v>
      </c>
      <c r="AY27" s="65">
        <f t="shared" si="12"/>
        <v>0</v>
      </c>
    </row>
    <row r="28" spans="1:51" ht="16.149999999999999" customHeight="1" x14ac:dyDescent="0.2">
      <c r="A28" s="54">
        <v>22</v>
      </c>
      <c r="B28" s="55" t="s">
        <v>27</v>
      </c>
      <c r="C28" s="271">
        <f>[2]Base!Y28</f>
        <v>0</v>
      </c>
      <c r="D28" s="56">
        <f>'Source Data'!H28</f>
        <v>5299.8126353513471</v>
      </c>
      <c r="E28" s="74">
        <f t="shared" si="13"/>
        <v>0</v>
      </c>
      <c r="F28" s="290"/>
      <c r="G28" s="56">
        <f>'Source Data'!I28</f>
        <v>774.29658969861021</v>
      </c>
      <c r="H28" s="74">
        <f t="shared" si="14"/>
        <v>0</v>
      </c>
      <c r="I28" s="290"/>
      <c r="J28" s="56">
        <f>'Source Data'!J28</f>
        <v>211.17179719053001</v>
      </c>
      <c r="K28" s="74">
        <f t="shared" si="15"/>
        <v>0</v>
      </c>
      <c r="L28" s="290"/>
      <c r="M28" s="56">
        <f>'Source Data'!K28</f>
        <v>5279.2949297632513</v>
      </c>
      <c r="N28" s="74">
        <f t="shared" si="16"/>
        <v>0</v>
      </c>
      <c r="O28" s="290"/>
      <c r="P28" s="56">
        <f>'Source Data'!L28</f>
        <v>2111.7179719053006</v>
      </c>
      <c r="Q28" s="74">
        <f t="shared" si="17"/>
        <v>0</v>
      </c>
      <c r="R28" s="93">
        <v>0</v>
      </c>
      <c r="S28" s="56"/>
      <c r="T28" s="56"/>
      <c r="U28" s="57">
        <f t="shared" si="1"/>
        <v>0</v>
      </c>
      <c r="V28" s="93">
        <f t="shared" si="2"/>
        <v>0</v>
      </c>
      <c r="W28" s="74">
        <f t="shared" si="18"/>
        <v>0</v>
      </c>
      <c r="X28" s="93">
        <f t="shared" si="19"/>
        <v>0</v>
      </c>
      <c r="Y28" s="56">
        <f>[1]Greater!$G28</f>
        <v>0</v>
      </c>
      <c r="Z28" s="93">
        <f t="shared" si="20"/>
        <v>0</v>
      </c>
      <c r="AA28" s="56"/>
      <c r="AB28" s="56">
        <f t="shared" si="21"/>
        <v>0</v>
      </c>
      <c r="AC28" s="93">
        <f t="shared" si="3"/>
        <v>0</v>
      </c>
      <c r="AD28" s="97">
        <f t="shared" si="4"/>
        <v>0</v>
      </c>
      <c r="AE28" s="75">
        <f>'Source Data'!N28</f>
        <v>1782</v>
      </c>
      <c r="AF28" s="90">
        <f t="shared" si="5"/>
        <v>0</v>
      </c>
      <c r="AG28" s="271"/>
      <c r="AH28" s="75">
        <f t="shared" si="22"/>
        <v>0</v>
      </c>
      <c r="AI28" s="271"/>
      <c r="AJ28" s="77">
        <f t="shared" si="6"/>
        <v>0</v>
      </c>
      <c r="AK28" s="76">
        <f t="shared" si="7"/>
        <v>0</v>
      </c>
      <c r="AL28" s="90">
        <f t="shared" si="23"/>
        <v>0</v>
      </c>
      <c r="AM28" s="79">
        <f t="shared" si="24"/>
        <v>0</v>
      </c>
      <c r="AN28" s="90">
        <f t="shared" si="25"/>
        <v>0</v>
      </c>
      <c r="AO28" s="56">
        <f>[1]Greater!$M28</f>
        <v>0</v>
      </c>
      <c r="AP28" s="90">
        <f t="shared" si="26"/>
        <v>0</v>
      </c>
      <c r="AQ28" s="77"/>
      <c r="AR28" s="77">
        <f t="shared" si="27"/>
        <v>0</v>
      </c>
      <c r="AS28" s="90">
        <f t="shared" si="8"/>
        <v>0</v>
      </c>
      <c r="AT28" s="78">
        <f t="shared" si="9"/>
        <v>0</v>
      </c>
      <c r="AU28" s="87">
        <f t="shared" si="10"/>
        <v>0</v>
      </c>
      <c r="AV28" s="116"/>
      <c r="AW28" s="74"/>
      <c r="AX28" s="74">
        <f t="shared" si="11"/>
        <v>0</v>
      </c>
      <c r="AY28" s="74">
        <f t="shared" si="12"/>
        <v>0</v>
      </c>
    </row>
    <row r="29" spans="1:51" ht="16.149999999999999" customHeight="1" x14ac:dyDescent="0.2">
      <c r="A29" s="54">
        <v>23</v>
      </c>
      <c r="B29" s="55" t="s">
        <v>28</v>
      </c>
      <c r="C29" s="271">
        <f>[2]Base!Y29</f>
        <v>0</v>
      </c>
      <c r="D29" s="56">
        <f>'Source Data'!H29</f>
        <v>4847.3597582819802</v>
      </c>
      <c r="E29" s="74">
        <f t="shared" si="13"/>
        <v>0</v>
      </c>
      <c r="F29" s="290"/>
      <c r="G29" s="56">
        <f>'Source Data'!I29</f>
        <v>643.90858310125191</v>
      </c>
      <c r="H29" s="74">
        <f t="shared" si="14"/>
        <v>0</v>
      </c>
      <c r="I29" s="290"/>
      <c r="J29" s="56">
        <f>'Source Data'!J29</f>
        <v>175.61143175488689</v>
      </c>
      <c r="K29" s="74">
        <f t="shared" si="15"/>
        <v>0</v>
      </c>
      <c r="L29" s="290"/>
      <c r="M29" s="56">
        <f>'Source Data'!K29</f>
        <v>4390.2857938721727</v>
      </c>
      <c r="N29" s="74">
        <f t="shared" si="16"/>
        <v>0</v>
      </c>
      <c r="O29" s="290"/>
      <c r="P29" s="56">
        <f>'Source Data'!L29</f>
        <v>1756.1143175488689</v>
      </c>
      <c r="Q29" s="74">
        <f t="shared" si="17"/>
        <v>0</v>
      </c>
      <c r="R29" s="93">
        <v>0</v>
      </c>
      <c r="S29" s="56"/>
      <c r="T29" s="56"/>
      <c r="U29" s="57">
        <f t="shared" si="1"/>
        <v>0</v>
      </c>
      <c r="V29" s="93">
        <f t="shared" si="2"/>
        <v>0</v>
      </c>
      <c r="W29" s="74">
        <f t="shared" si="18"/>
        <v>0</v>
      </c>
      <c r="X29" s="93">
        <f t="shared" si="19"/>
        <v>0</v>
      </c>
      <c r="Y29" s="56">
        <f>[1]Greater!$G29</f>
        <v>0</v>
      </c>
      <c r="Z29" s="93">
        <f t="shared" si="20"/>
        <v>0</v>
      </c>
      <c r="AA29" s="56"/>
      <c r="AB29" s="56">
        <f t="shared" si="21"/>
        <v>0</v>
      </c>
      <c r="AC29" s="93">
        <f t="shared" si="3"/>
        <v>0</v>
      </c>
      <c r="AD29" s="97">
        <f t="shared" si="4"/>
        <v>0</v>
      </c>
      <c r="AE29" s="75">
        <f>'Source Data'!N29</f>
        <v>3371</v>
      </c>
      <c r="AF29" s="90">
        <f t="shared" si="5"/>
        <v>0</v>
      </c>
      <c r="AG29" s="271"/>
      <c r="AH29" s="75">
        <f t="shared" si="22"/>
        <v>0</v>
      </c>
      <c r="AI29" s="271"/>
      <c r="AJ29" s="77">
        <f t="shared" si="6"/>
        <v>0</v>
      </c>
      <c r="AK29" s="76">
        <f t="shared" si="7"/>
        <v>0</v>
      </c>
      <c r="AL29" s="90">
        <f t="shared" si="23"/>
        <v>0</v>
      </c>
      <c r="AM29" s="79">
        <f t="shared" si="24"/>
        <v>0</v>
      </c>
      <c r="AN29" s="90">
        <f t="shared" si="25"/>
        <v>0</v>
      </c>
      <c r="AO29" s="56">
        <f>[1]Greater!$M29</f>
        <v>0</v>
      </c>
      <c r="AP29" s="90">
        <f t="shared" si="26"/>
        <v>0</v>
      </c>
      <c r="AQ29" s="77"/>
      <c r="AR29" s="77">
        <f t="shared" si="27"/>
        <v>0</v>
      </c>
      <c r="AS29" s="90">
        <f t="shared" si="8"/>
        <v>0</v>
      </c>
      <c r="AT29" s="78">
        <f t="shared" si="9"/>
        <v>0</v>
      </c>
      <c r="AU29" s="87">
        <f t="shared" si="10"/>
        <v>0</v>
      </c>
      <c r="AV29" s="116"/>
      <c r="AW29" s="74"/>
      <c r="AX29" s="74">
        <f t="shared" si="11"/>
        <v>0</v>
      </c>
      <c r="AY29" s="74">
        <f t="shared" si="12"/>
        <v>0</v>
      </c>
    </row>
    <row r="30" spans="1:51" ht="16.149999999999999" customHeight="1" x14ac:dyDescent="0.2">
      <c r="A30" s="54">
        <v>24</v>
      </c>
      <c r="B30" s="55" t="s">
        <v>29</v>
      </c>
      <c r="C30" s="271">
        <f>[2]Base!Y30</f>
        <v>0</v>
      </c>
      <c r="D30" s="56">
        <f>'Source Data'!H30</f>
        <v>2376.5026766431456</v>
      </c>
      <c r="E30" s="74">
        <f t="shared" si="13"/>
        <v>0</v>
      </c>
      <c r="F30" s="290"/>
      <c r="G30" s="56">
        <f>'Source Data'!I30</f>
        <v>235.68636722840623</v>
      </c>
      <c r="H30" s="74">
        <f t="shared" si="14"/>
        <v>0</v>
      </c>
      <c r="I30" s="290"/>
      <c r="J30" s="56">
        <f>'Source Data'!J30</f>
        <v>64.278100153201677</v>
      </c>
      <c r="K30" s="74">
        <f t="shared" si="15"/>
        <v>0</v>
      </c>
      <c r="L30" s="290"/>
      <c r="M30" s="56">
        <f>'Source Data'!K30</f>
        <v>1606.9525038300424</v>
      </c>
      <c r="N30" s="74">
        <f t="shared" si="16"/>
        <v>0</v>
      </c>
      <c r="O30" s="290"/>
      <c r="P30" s="56">
        <f>'Source Data'!L30</f>
        <v>642.78100153201683</v>
      </c>
      <c r="Q30" s="74">
        <f t="shared" si="17"/>
        <v>0</v>
      </c>
      <c r="R30" s="93">
        <v>0</v>
      </c>
      <c r="S30" s="56"/>
      <c r="T30" s="56"/>
      <c r="U30" s="57">
        <f t="shared" si="1"/>
        <v>0</v>
      </c>
      <c r="V30" s="93">
        <f t="shared" si="2"/>
        <v>0</v>
      </c>
      <c r="W30" s="74">
        <f t="shared" si="18"/>
        <v>0</v>
      </c>
      <c r="X30" s="93">
        <f t="shared" si="19"/>
        <v>0</v>
      </c>
      <c r="Y30" s="56">
        <f>[1]Greater!$G30</f>
        <v>0</v>
      </c>
      <c r="Z30" s="93">
        <f t="shared" si="20"/>
        <v>0</v>
      </c>
      <c r="AA30" s="56"/>
      <c r="AB30" s="56">
        <f t="shared" si="21"/>
        <v>0</v>
      </c>
      <c r="AC30" s="93">
        <f t="shared" si="3"/>
        <v>0</v>
      </c>
      <c r="AD30" s="97">
        <f t="shared" si="4"/>
        <v>0</v>
      </c>
      <c r="AE30" s="75">
        <f>'Source Data'!N30</f>
        <v>11650</v>
      </c>
      <c r="AF30" s="90">
        <f t="shared" si="5"/>
        <v>0</v>
      </c>
      <c r="AG30" s="271"/>
      <c r="AH30" s="75">
        <f t="shared" si="22"/>
        <v>0</v>
      </c>
      <c r="AI30" s="271"/>
      <c r="AJ30" s="77">
        <f t="shared" si="6"/>
        <v>0</v>
      </c>
      <c r="AK30" s="76">
        <f t="shared" si="7"/>
        <v>0</v>
      </c>
      <c r="AL30" s="90">
        <f t="shared" si="23"/>
        <v>0</v>
      </c>
      <c r="AM30" s="79">
        <f t="shared" si="24"/>
        <v>0</v>
      </c>
      <c r="AN30" s="90">
        <f t="shared" si="25"/>
        <v>0</v>
      </c>
      <c r="AO30" s="56">
        <f>[1]Greater!$M30</f>
        <v>0</v>
      </c>
      <c r="AP30" s="90">
        <f t="shared" si="26"/>
        <v>0</v>
      </c>
      <c r="AQ30" s="77"/>
      <c r="AR30" s="77">
        <f t="shared" si="27"/>
        <v>0</v>
      </c>
      <c r="AS30" s="90">
        <f t="shared" si="8"/>
        <v>0</v>
      </c>
      <c r="AT30" s="78">
        <f t="shared" si="9"/>
        <v>0</v>
      </c>
      <c r="AU30" s="87">
        <f t="shared" si="10"/>
        <v>0</v>
      </c>
      <c r="AV30" s="116"/>
      <c r="AW30" s="74"/>
      <c r="AX30" s="74">
        <f t="shared" si="11"/>
        <v>0</v>
      </c>
      <c r="AY30" s="74">
        <f t="shared" si="12"/>
        <v>0</v>
      </c>
    </row>
    <row r="31" spans="1:51" ht="16.149999999999999" customHeight="1" x14ac:dyDescent="0.2">
      <c r="A31" s="49">
        <v>25</v>
      </c>
      <c r="B31" s="50" t="s">
        <v>30</v>
      </c>
      <c r="C31" s="272">
        <f>[2]Base!Y31</f>
        <v>0</v>
      </c>
      <c r="D31" s="51">
        <f>'Source Data'!H31</f>
        <v>4037.466979885065</v>
      </c>
      <c r="E31" s="80">
        <f t="shared" si="13"/>
        <v>0</v>
      </c>
      <c r="F31" s="291"/>
      <c r="G31" s="51">
        <f>'Source Data'!I31</f>
        <v>547.31914183029971</v>
      </c>
      <c r="H31" s="80">
        <f t="shared" si="14"/>
        <v>0</v>
      </c>
      <c r="I31" s="291"/>
      <c r="J31" s="51">
        <f>'Source Data'!J31</f>
        <v>149.268856862809</v>
      </c>
      <c r="K31" s="80">
        <f t="shared" si="15"/>
        <v>0</v>
      </c>
      <c r="L31" s="291"/>
      <c r="M31" s="51">
        <f>'Source Data'!K31</f>
        <v>3731.7214215702247</v>
      </c>
      <c r="N31" s="80">
        <f t="shared" si="16"/>
        <v>0</v>
      </c>
      <c r="O31" s="291"/>
      <c r="P31" s="51">
        <f>'Source Data'!L31</f>
        <v>1492.6885686280898</v>
      </c>
      <c r="Q31" s="80">
        <f t="shared" si="17"/>
        <v>0</v>
      </c>
      <c r="R31" s="94">
        <v>0</v>
      </c>
      <c r="S31" s="51"/>
      <c r="T31" s="51"/>
      <c r="U31" s="52">
        <f t="shared" si="1"/>
        <v>0</v>
      </c>
      <c r="V31" s="94">
        <f t="shared" si="2"/>
        <v>0</v>
      </c>
      <c r="W31" s="80">
        <f t="shared" si="18"/>
        <v>0</v>
      </c>
      <c r="X31" s="94">
        <f t="shared" si="19"/>
        <v>0</v>
      </c>
      <c r="Y31" s="51">
        <f>[1]Greater!$G31</f>
        <v>0</v>
      </c>
      <c r="Z31" s="94">
        <f t="shared" si="20"/>
        <v>0</v>
      </c>
      <c r="AA31" s="53"/>
      <c r="AB31" s="51">
        <f t="shared" si="21"/>
        <v>0</v>
      </c>
      <c r="AC31" s="95">
        <f t="shared" si="3"/>
        <v>0</v>
      </c>
      <c r="AD31" s="95">
        <f t="shared" si="4"/>
        <v>0</v>
      </c>
      <c r="AE31" s="71">
        <f>'Source Data'!N31</f>
        <v>4673</v>
      </c>
      <c r="AF31" s="91">
        <f t="shared" si="5"/>
        <v>0</v>
      </c>
      <c r="AG31" s="272"/>
      <c r="AH31" s="71">
        <f t="shared" si="22"/>
        <v>0</v>
      </c>
      <c r="AI31" s="272"/>
      <c r="AJ31" s="72">
        <f t="shared" si="6"/>
        <v>0</v>
      </c>
      <c r="AK31" s="73">
        <f t="shared" si="7"/>
        <v>0</v>
      </c>
      <c r="AL31" s="91">
        <f t="shared" si="23"/>
        <v>0</v>
      </c>
      <c r="AM31" s="82">
        <f t="shared" si="24"/>
        <v>0</v>
      </c>
      <c r="AN31" s="91">
        <f t="shared" si="25"/>
        <v>0</v>
      </c>
      <c r="AO31" s="51">
        <f>[1]Greater!$M31</f>
        <v>0</v>
      </c>
      <c r="AP31" s="91">
        <f t="shared" si="26"/>
        <v>0</v>
      </c>
      <c r="AQ31" s="72"/>
      <c r="AR31" s="72">
        <f t="shared" si="27"/>
        <v>0</v>
      </c>
      <c r="AS31" s="91">
        <f t="shared" si="8"/>
        <v>0</v>
      </c>
      <c r="AT31" s="81">
        <f t="shared" si="9"/>
        <v>0</v>
      </c>
      <c r="AU31" s="88">
        <f t="shared" si="10"/>
        <v>0</v>
      </c>
      <c r="AV31" s="116"/>
      <c r="AW31" s="80"/>
      <c r="AX31" s="80">
        <f t="shared" si="11"/>
        <v>0</v>
      </c>
      <c r="AY31" s="80">
        <f t="shared" si="12"/>
        <v>0</v>
      </c>
    </row>
    <row r="32" spans="1:51" ht="16.149999999999999" customHeight="1" x14ac:dyDescent="0.2">
      <c r="A32" s="58">
        <v>26</v>
      </c>
      <c r="B32" s="59" t="s">
        <v>31</v>
      </c>
      <c r="C32" s="270">
        <f>[2]Base!Y32</f>
        <v>0</v>
      </c>
      <c r="D32" s="60">
        <f>'Source Data'!H32</f>
        <v>3766.8356517369007</v>
      </c>
      <c r="E32" s="65">
        <f t="shared" si="13"/>
        <v>0</v>
      </c>
      <c r="F32" s="289"/>
      <c r="G32" s="60">
        <f>'Source Data'!I32</f>
        <v>468.82114429316323</v>
      </c>
      <c r="H32" s="65">
        <f t="shared" si="14"/>
        <v>0</v>
      </c>
      <c r="I32" s="289"/>
      <c r="J32" s="60">
        <f>'Source Data'!J32</f>
        <v>127.8603120799536</v>
      </c>
      <c r="K32" s="65">
        <f t="shared" si="15"/>
        <v>0</v>
      </c>
      <c r="L32" s="289"/>
      <c r="M32" s="60">
        <f>'Source Data'!K32</f>
        <v>3196.5078019988405</v>
      </c>
      <c r="N32" s="65">
        <f t="shared" si="16"/>
        <v>0</v>
      </c>
      <c r="O32" s="289"/>
      <c r="P32" s="60">
        <f>'Source Data'!L32</f>
        <v>1278.6031207995361</v>
      </c>
      <c r="Q32" s="65">
        <f t="shared" si="17"/>
        <v>0</v>
      </c>
      <c r="R32" s="92">
        <v>0</v>
      </c>
      <c r="S32" s="60"/>
      <c r="T32" s="60"/>
      <c r="U32" s="61">
        <f t="shared" si="1"/>
        <v>0</v>
      </c>
      <c r="V32" s="92">
        <f t="shared" si="2"/>
        <v>0</v>
      </c>
      <c r="W32" s="65">
        <f t="shared" si="18"/>
        <v>0</v>
      </c>
      <c r="X32" s="92">
        <f t="shared" si="19"/>
        <v>0</v>
      </c>
      <c r="Y32" s="60">
        <f>[1]Greater!$G32</f>
        <v>0</v>
      </c>
      <c r="Z32" s="92">
        <f t="shared" si="20"/>
        <v>0</v>
      </c>
      <c r="AA32" s="60"/>
      <c r="AB32" s="60">
        <f t="shared" si="21"/>
        <v>0</v>
      </c>
      <c r="AC32" s="92">
        <f t="shared" si="3"/>
        <v>0</v>
      </c>
      <c r="AD32" s="96">
        <f t="shared" si="4"/>
        <v>0</v>
      </c>
      <c r="AE32" s="66">
        <f>'Source Data'!N32</f>
        <v>5304</v>
      </c>
      <c r="AF32" s="89">
        <f t="shared" si="5"/>
        <v>0</v>
      </c>
      <c r="AG32" s="270"/>
      <c r="AH32" s="66">
        <f t="shared" si="22"/>
        <v>0</v>
      </c>
      <c r="AI32" s="270"/>
      <c r="AJ32" s="68">
        <f t="shared" si="6"/>
        <v>0</v>
      </c>
      <c r="AK32" s="67">
        <f t="shared" si="7"/>
        <v>0</v>
      </c>
      <c r="AL32" s="89">
        <f t="shared" si="23"/>
        <v>0</v>
      </c>
      <c r="AM32" s="70">
        <f t="shared" si="24"/>
        <v>0</v>
      </c>
      <c r="AN32" s="89">
        <f t="shared" si="25"/>
        <v>0</v>
      </c>
      <c r="AO32" s="60">
        <f>[1]Greater!$M32</f>
        <v>0</v>
      </c>
      <c r="AP32" s="89">
        <f t="shared" si="26"/>
        <v>0</v>
      </c>
      <c r="AQ32" s="68"/>
      <c r="AR32" s="68">
        <f t="shared" si="27"/>
        <v>0</v>
      </c>
      <c r="AS32" s="89">
        <f t="shared" si="8"/>
        <v>0</v>
      </c>
      <c r="AT32" s="69">
        <f t="shared" si="9"/>
        <v>0</v>
      </c>
      <c r="AU32" s="86">
        <f t="shared" si="10"/>
        <v>0</v>
      </c>
      <c r="AV32" s="116"/>
      <c r="AW32" s="65"/>
      <c r="AX32" s="65">
        <f t="shared" si="11"/>
        <v>0</v>
      </c>
      <c r="AY32" s="65">
        <f t="shared" si="12"/>
        <v>0</v>
      </c>
    </row>
    <row r="33" spans="1:51" ht="16.149999999999999" customHeight="1" x14ac:dyDescent="0.2">
      <c r="A33" s="54">
        <v>27</v>
      </c>
      <c r="B33" s="55" t="s">
        <v>32</v>
      </c>
      <c r="C33" s="271">
        <f>[2]Base!Y33</f>
        <v>0</v>
      </c>
      <c r="D33" s="56">
        <f>'Source Data'!H33</f>
        <v>5228.5444628948371</v>
      </c>
      <c r="E33" s="74">
        <f t="shared" si="13"/>
        <v>0</v>
      </c>
      <c r="F33" s="290"/>
      <c r="G33" s="56">
        <f>'Source Data'!I33</f>
        <v>687.4036243637745</v>
      </c>
      <c r="H33" s="74">
        <f t="shared" si="14"/>
        <v>0</v>
      </c>
      <c r="I33" s="290"/>
      <c r="J33" s="56">
        <f>'Source Data'!J33</f>
        <v>187.4737157355749</v>
      </c>
      <c r="K33" s="74">
        <f t="shared" si="15"/>
        <v>0</v>
      </c>
      <c r="L33" s="290"/>
      <c r="M33" s="56">
        <f>'Source Data'!K33</f>
        <v>4686.842893389372</v>
      </c>
      <c r="N33" s="74">
        <f t="shared" si="16"/>
        <v>0</v>
      </c>
      <c r="O33" s="290"/>
      <c r="P33" s="56">
        <f>'Source Data'!L33</f>
        <v>1874.7371573557489</v>
      </c>
      <c r="Q33" s="74">
        <f t="shared" si="17"/>
        <v>0</v>
      </c>
      <c r="R33" s="93">
        <v>0</v>
      </c>
      <c r="S33" s="56"/>
      <c r="T33" s="56"/>
      <c r="U33" s="57">
        <f t="shared" si="1"/>
        <v>0</v>
      </c>
      <c r="V33" s="93">
        <f t="shared" si="2"/>
        <v>0</v>
      </c>
      <c r="W33" s="74">
        <f t="shared" si="18"/>
        <v>0</v>
      </c>
      <c r="X33" s="93">
        <f t="shared" si="19"/>
        <v>0</v>
      </c>
      <c r="Y33" s="56">
        <f>[1]Greater!$G33</f>
        <v>0</v>
      </c>
      <c r="Z33" s="93">
        <f t="shared" si="20"/>
        <v>0</v>
      </c>
      <c r="AA33" s="56"/>
      <c r="AB33" s="56">
        <f t="shared" si="21"/>
        <v>0</v>
      </c>
      <c r="AC33" s="93">
        <f t="shared" si="3"/>
        <v>0</v>
      </c>
      <c r="AD33" s="97">
        <f t="shared" si="4"/>
        <v>0</v>
      </c>
      <c r="AE33" s="75">
        <f>'Source Data'!N33</f>
        <v>3412</v>
      </c>
      <c r="AF33" s="90">
        <f t="shared" si="5"/>
        <v>0</v>
      </c>
      <c r="AG33" s="271"/>
      <c r="AH33" s="75">
        <f t="shared" si="22"/>
        <v>0</v>
      </c>
      <c r="AI33" s="271"/>
      <c r="AJ33" s="77">
        <f t="shared" si="6"/>
        <v>0</v>
      </c>
      <c r="AK33" s="76">
        <f t="shared" si="7"/>
        <v>0</v>
      </c>
      <c r="AL33" s="90">
        <f t="shared" si="23"/>
        <v>0</v>
      </c>
      <c r="AM33" s="79">
        <f t="shared" si="24"/>
        <v>0</v>
      </c>
      <c r="AN33" s="90">
        <f t="shared" si="25"/>
        <v>0</v>
      </c>
      <c r="AO33" s="56">
        <f>[1]Greater!$M33</f>
        <v>0</v>
      </c>
      <c r="AP33" s="90">
        <f t="shared" si="26"/>
        <v>0</v>
      </c>
      <c r="AQ33" s="77"/>
      <c r="AR33" s="77">
        <f t="shared" si="27"/>
        <v>0</v>
      </c>
      <c r="AS33" s="90">
        <f t="shared" si="8"/>
        <v>0</v>
      </c>
      <c r="AT33" s="78">
        <f t="shared" si="9"/>
        <v>0</v>
      </c>
      <c r="AU33" s="87">
        <f t="shared" si="10"/>
        <v>0</v>
      </c>
      <c r="AV33" s="116"/>
      <c r="AW33" s="74"/>
      <c r="AX33" s="74">
        <f t="shared" si="11"/>
        <v>0</v>
      </c>
      <c r="AY33" s="74">
        <f t="shared" si="12"/>
        <v>0</v>
      </c>
    </row>
    <row r="34" spans="1:51" ht="16.149999999999999" customHeight="1" x14ac:dyDescent="0.2">
      <c r="A34" s="54">
        <v>28</v>
      </c>
      <c r="B34" s="55" t="s">
        <v>33</v>
      </c>
      <c r="C34" s="271">
        <f>[2]Base!Y34</f>
        <v>0</v>
      </c>
      <c r="D34" s="56">
        <f>'Source Data'!H34</f>
        <v>3407.9343597999155</v>
      </c>
      <c r="E34" s="74">
        <f t="shared" si="13"/>
        <v>0</v>
      </c>
      <c r="F34" s="290"/>
      <c r="G34" s="56">
        <f>'Source Data'!I34</f>
        <v>466.65190378503735</v>
      </c>
      <c r="H34" s="74">
        <f t="shared" si="14"/>
        <v>0</v>
      </c>
      <c r="I34" s="290"/>
      <c r="J34" s="56">
        <f>'Source Data'!J34</f>
        <v>127.26870103228291</v>
      </c>
      <c r="K34" s="74">
        <f t="shared" si="15"/>
        <v>0</v>
      </c>
      <c r="L34" s="290"/>
      <c r="M34" s="56">
        <f>'Source Data'!K34</f>
        <v>3181.7175258070724</v>
      </c>
      <c r="N34" s="74">
        <f t="shared" si="16"/>
        <v>0</v>
      </c>
      <c r="O34" s="290"/>
      <c r="P34" s="56">
        <f>'Source Data'!L34</f>
        <v>1272.6870103228293</v>
      </c>
      <c r="Q34" s="74">
        <f t="shared" si="17"/>
        <v>0</v>
      </c>
      <c r="R34" s="93">
        <v>0</v>
      </c>
      <c r="S34" s="56"/>
      <c r="T34" s="56"/>
      <c r="U34" s="57">
        <f t="shared" si="1"/>
        <v>0</v>
      </c>
      <c r="V34" s="93">
        <f t="shared" si="2"/>
        <v>0</v>
      </c>
      <c r="W34" s="74">
        <f t="shared" si="18"/>
        <v>0</v>
      </c>
      <c r="X34" s="93">
        <f t="shared" si="19"/>
        <v>0</v>
      </c>
      <c r="Y34" s="56">
        <f>[1]Greater!$G34</f>
        <v>0</v>
      </c>
      <c r="Z34" s="93">
        <f t="shared" si="20"/>
        <v>0</v>
      </c>
      <c r="AA34" s="56"/>
      <c r="AB34" s="56">
        <f t="shared" si="21"/>
        <v>0</v>
      </c>
      <c r="AC34" s="93">
        <f t="shared" si="3"/>
        <v>0</v>
      </c>
      <c r="AD34" s="97">
        <f t="shared" si="4"/>
        <v>0</v>
      </c>
      <c r="AE34" s="75">
        <f>'Source Data'!N34</f>
        <v>5598</v>
      </c>
      <c r="AF34" s="90">
        <f t="shared" si="5"/>
        <v>0</v>
      </c>
      <c r="AG34" s="271"/>
      <c r="AH34" s="75">
        <f t="shared" si="22"/>
        <v>0</v>
      </c>
      <c r="AI34" s="271"/>
      <c r="AJ34" s="77">
        <f t="shared" si="6"/>
        <v>0</v>
      </c>
      <c r="AK34" s="76">
        <f t="shared" si="7"/>
        <v>0</v>
      </c>
      <c r="AL34" s="90">
        <f t="shared" si="23"/>
        <v>0</v>
      </c>
      <c r="AM34" s="79">
        <f t="shared" si="24"/>
        <v>0</v>
      </c>
      <c r="AN34" s="90">
        <f t="shared" si="25"/>
        <v>0</v>
      </c>
      <c r="AO34" s="56">
        <f>[1]Greater!$M34</f>
        <v>0</v>
      </c>
      <c r="AP34" s="90">
        <f t="shared" si="26"/>
        <v>0</v>
      </c>
      <c r="AQ34" s="77"/>
      <c r="AR34" s="77">
        <f t="shared" si="27"/>
        <v>0</v>
      </c>
      <c r="AS34" s="90">
        <f t="shared" si="8"/>
        <v>0</v>
      </c>
      <c r="AT34" s="78">
        <f t="shared" si="9"/>
        <v>0</v>
      </c>
      <c r="AU34" s="87">
        <f t="shared" si="10"/>
        <v>0</v>
      </c>
      <c r="AV34" s="116"/>
      <c r="AW34" s="74"/>
      <c r="AX34" s="74">
        <f t="shared" si="11"/>
        <v>0</v>
      </c>
      <c r="AY34" s="74">
        <f t="shared" si="12"/>
        <v>0</v>
      </c>
    </row>
    <row r="35" spans="1:51" ht="16.149999999999999" customHeight="1" x14ac:dyDescent="0.2">
      <c r="A35" s="54">
        <v>29</v>
      </c>
      <c r="B35" s="55" t="s">
        <v>34</v>
      </c>
      <c r="C35" s="271">
        <f>[2]Base!Y35</f>
        <v>1</v>
      </c>
      <c r="D35" s="56">
        <f>'Source Data'!H35</f>
        <v>4119.4752527522951</v>
      </c>
      <c r="E35" s="74">
        <f t="shared" si="13"/>
        <v>4119.4752527522951</v>
      </c>
      <c r="F35" s="290"/>
      <c r="G35" s="56">
        <f>'Source Data'!I35</f>
        <v>554.9726016103474</v>
      </c>
      <c r="H35" s="74">
        <f t="shared" si="14"/>
        <v>0</v>
      </c>
      <c r="I35" s="290"/>
      <c r="J35" s="56">
        <f>'Source Data'!J35</f>
        <v>151.35616407554929</v>
      </c>
      <c r="K35" s="74">
        <f t="shared" si="15"/>
        <v>0</v>
      </c>
      <c r="L35" s="290"/>
      <c r="M35" s="56">
        <f>'Source Data'!K35</f>
        <v>3783.9041018887328</v>
      </c>
      <c r="N35" s="74">
        <f t="shared" si="16"/>
        <v>0</v>
      </c>
      <c r="O35" s="290"/>
      <c r="P35" s="56">
        <f>'Source Data'!L35</f>
        <v>1513.5616407554928</v>
      </c>
      <c r="Q35" s="74">
        <f t="shared" si="17"/>
        <v>0</v>
      </c>
      <c r="R35" s="93">
        <v>4674</v>
      </c>
      <c r="S35" s="56"/>
      <c r="T35" s="56"/>
      <c r="U35" s="57">
        <f t="shared" si="1"/>
        <v>0</v>
      </c>
      <c r="V35" s="93">
        <f t="shared" si="2"/>
        <v>4674</v>
      </c>
      <c r="W35" s="74">
        <f t="shared" si="18"/>
        <v>-12</v>
      </c>
      <c r="X35" s="93">
        <f t="shared" si="19"/>
        <v>4662</v>
      </c>
      <c r="Y35" s="56">
        <f>[1]Greater!$G35</f>
        <v>0</v>
      </c>
      <c r="Z35" s="93">
        <f t="shared" si="20"/>
        <v>4662</v>
      </c>
      <c r="AA35" s="56"/>
      <c r="AB35" s="56">
        <f t="shared" si="21"/>
        <v>4662</v>
      </c>
      <c r="AC35" s="93">
        <f t="shared" si="3"/>
        <v>389</v>
      </c>
      <c r="AD35" s="97">
        <f t="shared" si="4"/>
        <v>4662</v>
      </c>
      <c r="AE35" s="75">
        <f>'Source Data'!N35</f>
        <v>4860</v>
      </c>
      <c r="AF35" s="90">
        <f t="shared" si="5"/>
        <v>4860</v>
      </c>
      <c r="AG35" s="271"/>
      <c r="AH35" s="75">
        <f t="shared" si="22"/>
        <v>0</v>
      </c>
      <c r="AI35" s="271"/>
      <c r="AJ35" s="77">
        <f t="shared" si="6"/>
        <v>0</v>
      </c>
      <c r="AK35" s="76">
        <f t="shared" si="7"/>
        <v>0</v>
      </c>
      <c r="AL35" s="90">
        <f t="shared" si="23"/>
        <v>4860</v>
      </c>
      <c r="AM35" s="79">
        <f t="shared" si="24"/>
        <v>-12</v>
      </c>
      <c r="AN35" s="90">
        <f t="shared" si="25"/>
        <v>4848</v>
      </c>
      <c r="AO35" s="56">
        <f>[1]Greater!$M35</f>
        <v>0</v>
      </c>
      <c r="AP35" s="90">
        <f t="shared" si="26"/>
        <v>4848</v>
      </c>
      <c r="AQ35" s="77"/>
      <c r="AR35" s="77">
        <f t="shared" si="27"/>
        <v>4848</v>
      </c>
      <c r="AS35" s="90">
        <f t="shared" si="8"/>
        <v>404</v>
      </c>
      <c r="AT35" s="78">
        <f t="shared" si="9"/>
        <v>9510</v>
      </c>
      <c r="AU35" s="87">
        <f t="shared" si="10"/>
        <v>793</v>
      </c>
      <c r="AV35" s="116"/>
      <c r="AW35" s="74"/>
      <c r="AX35" s="74">
        <f t="shared" si="11"/>
        <v>12</v>
      </c>
      <c r="AY35" s="74">
        <f t="shared" si="12"/>
        <v>12</v>
      </c>
    </row>
    <row r="36" spans="1:51" ht="16.149999999999999" customHeight="1" x14ac:dyDescent="0.2">
      <c r="A36" s="49">
        <v>30</v>
      </c>
      <c r="B36" s="50" t="s">
        <v>35</v>
      </c>
      <c r="C36" s="272">
        <f>[2]Base!Y36</f>
        <v>0</v>
      </c>
      <c r="D36" s="51">
        <f>'Source Data'!H36</f>
        <v>5413.9637107951485</v>
      </c>
      <c r="E36" s="80">
        <f t="shared" si="13"/>
        <v>0</v>
      </c>
      <c r="F36" s="291"/>
      <c r="G36" s="51">
        <f>'Source Data'!I36</f>
        <v>702.2116679130869</v>
      </c>
      <c r="H36" s="80">
        <f t="shared" si="14"/>
        <v>0</v>
      </c>
      <c r="I36" s="291"/>
      <c r="J36" s="51">
        <f>'Source Data'!J36</f>
        <v>191.51227306720551</v>
      </c>
      <c r="K36" s="80">
        <f t="shared" si="15"/>
        <v>0</v>
      </c>
      <c r="L36" s="291"/>
      <c r="M36" s="51">
        <f>'Source Data'!K36</f>
        <v>4787.8068266801383</v>
      </c>
      <c r="N36" s="80">
        <f t="shared" si="16"/>
        <v>0</v>
      </c>
      <c r="O36" s="291"/>
      <c r="P36" s="51">
        <f>'Source Data'!L36</f>
        <v>1915.1227306720555</v>
      </c>
      <c r="Q36" s="80">
        <f t="shared" si="17"/>
        <v>0</v>
      </c>
      <c r="R36" s="94">
        <v>0</v>
      </c>
      <c r="S36" s="51"/>
      <c r="T36" s="51"/>
      <c r="U36" s="52">
        <f t="shared" si="1"/>
        <v>0</v>
      </c>
      <c r="V36" s="94">
        <f t="shared" si="2"/>
        <v>0</v>
      </c>
      <c r="W36" s="80">
        <f t="shared" si="18"/>
        <v>0</v>
      </c>
      <c r="X36" s="94">
        <f t="shared" si="19"/>
        <v>0</v>
      </c>
      <c r="Y36" s="51">
        <f>[1]Greater!$G36</f>
        <v>0</v>
      </c>
      <c r="Z36" s="94">
        <f t="shared" si="20"/>
        <v>0</v>
      </c>
      <c r="AA36" s="53"/>
      <c r="AB36" s="51">
        <f t="shared" si="21"/>
        <v>0</v>
      </c>
      <c r="AC36" s="95">
        <f t="shared" si="3"/>
        <v>0</v>
      </c>
      <c r="AD36" s="95">
        <f t="shared" si="4"/>
        <v>0</v>
      </c>
      <c r="AE36" s="71">
        <f>'Source Data'!N36</f>
        <v>3884</v>
      </c>
      <c r="AF36" s="91">
        <f t="shared" si="5"/>
        <v>0</v>
      </c>
      <c r="AG36" s="272"/>
      <c r="AH36" s="71">
        <f t="shared" si="22"/>
        <v>0</v>
      </c>
      <c r="AI36" s="272"/>
      <c r="AJ36" s="72">
        <f t="shared" si="6"/>
        <v>0</v>
      </c>
      <c r="AK36" s="73">
        <f t="shared" si="7"/>
        <v>0</v>
      </c>
      <c r="AL36" s="91">
        <f t="shared" si="23"/>
        <v>0</v>
      </c>
      <c r="AM36" s="82">
        <f t="shared" si="24"/>
        <v>0</v>
      </c>
      <c r="AN36" s="91">
        <f t="shared" si="25"/>
        <v>0</v>
      </c>
      <c r="AO36" s="51">
        <f>[1]Greater!$M36</f>
        <v>0</v>
      </c>
      <c r="AP36" s="91">
        <f t="shared" si="26"/>
        <v>0</v>
      </c>
      <c r="AQ36" s="72"/>
      <c r="AR36" s="72">
        <f t="shared" si="27"/>
        <v>0</v>
      </c>
      <c r="AS36" s="91">
        <f t="shared" si="8"/>
        <v>0</v>
      </c>
      <c r="AT36" s="81">
        <f t="shared" si="9"/>
        <v>0</v>
      </c>
      <c r="AU36" s="88">
        <f t="shared" si="10"/>
        <v>0</v>
      </c>
      <c r="AV36" s="116"/>
      <c r="AW36" s="80"/>
      <c r="AX36" s="80">
        <f t="shared" si="11"/>
        <v>0</v>
      </c>
      <c r="AY36" s="80">
        <f t="shared" si="12"/>
        <v>0</v>
      </c>
    </row>
    <row r="37" spans="1:51" ht="16.149999999999999" customHeight="1" x14ac:dyDescent="0.2">
      <c r="A37" s="58">
        <v>31</v>
      </c>
      <c r="B37" s="59" t="s">
        <v>36</v>
      </c>
      <c r="C37" s="270">
        <f>[2]Base!Y37</f>
        <v>0</v>
      </c>
      <c r="D37" s="60">
        <f>'Source Data'!H37</f>
        <v>3796.0097351340864</v>
      </c>
      <c r="E37" s="65">
        <f t="shared" si="13"/>
        <v>0</v>
      </c>
      <c r="F37" s="289"/>
      <c r="G37" s="60">
        <f>'Source Data'!I37</f>
        <v>524.75657375911442</v>
      </c>
      <c r="H37" s="65">
        <f t="shared" si="14"/>
        <v>0</v>
      </c>
      <c r="I37" s="289"/>
      <c r="J37" s="60">
        <f>'Source Data'!J37</f>
        <v>143.11542920703121</v>
      </c>
      <c r="K37" s="65">
        <f t="shared" si="15"/>
        <v>0</v>
      </c>
      <c r="L37" s="289"/>
      <c r="M37" s="60">
        <f>'Source Data'!K37</f>
        <v>3577.8857301757807</v>
      </c>
      <c r="N37" s="65">
        <f t="shared" si="16"/>
        <v>0</v>
      </c>
      <c r="O37" s="289"/>
      <c r="P37" s="60">
        <f>'Source Data'!L37</f>
        <v>1431.1542920703123</v>
      </c>
      <c r="Q37" s="65">
        <f t="shared" si="17"/>
        <v>0</v>
      </c>
      <c r="R37" s="92">
        <v>0</v>
      </c>
      <c r="S37" s="60"/>
      <c r="T37" s="60"/>
      <c r="U37" s="61">
        <f t="shared" si="1"/>
        <v>0</v>
      </c>
      <c r="V37" s="92">
        <f t="shared" si="2"/>
        <v>0</v>
      </c>
      <c r="W37" s="65">
        <f t="shared" si="18"/>
        <v>0</v>
      </c>
      <c r="X37" s="92">
        <f t="shared" si="19"/>
        <v>0</v>
      </c>
      <c r="Y37" s="60">
        <f>[1]Greater!$G37</f>
        <v>0</v>
      </c>
      <c r="Z37" s="92">
        <f t="shared" si="20"/>
        <v>0</v>
      </c>
      <c r="AA37" s="60"/>
      <c r="AB37" s="60">
        <f t="shared" si="21"/>
        <v>0</v>
      </c>
      <c r="AC37" s="92">
        <f t="shared" si="3"/>
        <v>0</v>
      </c>
      <c r="AD37" s="96">
        <f t="shared" si="4"/>
        <v>0</v>
      </c>
      <c r="AE37" s="66">
        <f>'Source Data'!N37</f>
        <v>5567</v>
      </c>
      <c r="AF37" s="89">
        <f t="shared" si="5"/>
        <v>0</v>
      </c>
      <c r="AG37" s="270"/>
      <c r="AH37" s="66">
        <f t="shared" si="22"/>
        <v>0</v>
      </c>
      <c r="AI37" s="270"/>
      <c r="AJ37" s="68">
        <f t="shared" si="6"/>
        <v>0</v>
      </c>
      <c r="AK37" s="67">
        <f t="shared" si="7"/>
        <v>0</v>
      </c>
      <c r="AL37" s="89">
        <f t="shared" si="23"/>
        <v>0</v>
      </c>
      <c r="AM37" s="70">
        <f t="shared" si="24"/>
        <v>0</v>
      </c>
      <c r="AN37" s="89">
        <f t="shared" si="25"/>
        <v>0</v>
      </c>
      <c r="AO37" s="60">
        <f>[1]Greater!$M37</f>
        <v>0</v>
      </c>
      <c r="AP37" s="89">
        <f t="shared" si="26"/>
        <v>0</v>
      </c>
      <c r="AQ37" s="68"/>
      <c r="AR37" s="68">
        <f t="shared" si="27"/>
        <v>0</v>
      </c>
      <c r="AS37" s="89">
        <f t="shared" si="8"/>
        <v>0</v>
      </c>
      <c r="AT37" s="69">
        <f t="shared" si="9"/>
        <v>0</v>
      </c>
      <c r="AU37" s="86">
        <f t="shared" si="10"/>
        <v>0</v>
      </c>
      <c r="AV37" s="116"/>
      <c r="AW37" s="65"/>
      <c r="AX37" s="65">
        <f t="shared" si="11"/>
        <v>0</v>
      </c>
      <c r="AY37" s="65">
        <f t="shared" si="12"/>
        <v>0</v>
      </c>
    </row>
    <row r="38" spans="1:51" ht="16.149999999999999" customHeight="1" x14ac:dyDescent="0.2">
      <c r="A38" s="54">
        <v>32</v>
      </c>
      <c r="B38" s="55" t="s">
        <v>37</v>
      </c>
      <c r="C38" s="271">
        <f>[2]Base!Y38</f>
        <v>0</v>
      </c>
      <c r="D38" s="56">
        <f>'Source Data'!H38</f>
        <v>5211.085155744553</v>
      </c>
      <c r="E38" s="74">
        <f t="shared" si="13"/>
        <v>0</v>
      </c>
      <c r="F38" s="290"/>
      <c r="G38" s="56">
        <f>'Source Data'!I38</f>
        <v>712.66638210557119</v>
      </c>
      <c r="H38" s="74">
        <f t="shared" si="14"/>
        <v>0</v>
      </c>
      <c r="I38" s="290"/>
      <c r="J38" s="56">
        <f>'Source Data'!J38</f>
        <v>194.36355875606483</v>
      </c>
      <c r="K38" s="74">
        <f t="shared" si="15"/>
        <v>0</v>
      </c>
      <c r="L38" s="290"/>
      <c r="M38" s="56">
        <f>'Source Data'!K38</f>
        <v>4859.0889689016212</v>
      </c>
      <c r="N38" s="74">
        <f t="shared" si="16"/>
        <v>0</v>
      </c>
      <c r="O38" s="290"/>
      <c r="P38" s="56">
        <f>'Source Data'!L38</f>
        <v>1943.6355875606487</v>
      </c>
      <c r="Q38" s="74">
        <f t="shared" si="17"/>
        <v>0</v>
      </c>
      <c r="R38" s="93">
        <v>0</v>
      </c>
      <c r="S38" s="56"/>
      <c r="T38" s="56"/>
      <c r="U38" s="57">
        <f t="shared" si="1"/>
        <v>0</v>
      </c>
      <c r="V38" s="93">
        <f t="shared" si="2"/>
        <v>0</v>
      </c>
      <c r="W38" s="74">
        <f t="shared" si="18"/>
        <v>0</v>
      </c>
      <c r="X38" s="93">
        <f t="shared" si="19"/>
        <v>0</v>
      </c>
      <c r="Y38" s="56">
        <f>[1]Greater!$G38</f>
        <v>0</v>
      </c>
      <c r="Z38" s="93">
        <f t="shared" si="20"/>
        <v>0</v>
      </c>
      <c r="AA38" s="56"/>
      <c r="AB38" s="56">
        <f t="shared" si="21"/>
        <v>0</v>
      </c>
      <c r="AC38" s="93">
        <f t="shared" si="3"/>
        <v>0</v>
      </c>
      <c r="AD38" s="97">
        <f t="shared" si="4"/>
        <v>0</v>
      </c>
      <c r="AE38" s="75">
        <f>'Source Data'!N38</f>
        <v>2649</v>
      </c>
      <c r="AF38" s="90">
        <f t="shared" si="5"/>
        <v>0</v>
      </c>
      <c r="AG38" s="271"/>
      <c r="AH38" s="75">
        <f t="shared" si="22"/>
        <v>0</v>
      </c>
      <c r="AI38" s="271"/>
      <c r="AJ38" s="77">
        <f t="shared" si="6"/>
        <v>0</v>
      </c>
      <c r="AK38" s="76">
        <f t="shared" si="7"/>
        <v>0</v>
      </c>
      <c r="AL38" s="90">
        <f t="shared" si="23"/>
        <v>0</v>
      </c>
      <c r="AM38" s="79">
        <f t="shared" si="24"/>
        <v>0</v>
      </c>
      <c r="AN38" s="90">
        <f t="shared" si="25"/>
        <v>0</v>
      </c>
      <c r="AO38" s="56">
        <f>[1]Greater!$M38</f>
        <v>0</v>
      </c>
      <c r="AP38" s="90">
        <f t="shared" si="26"/>
        <v>0</v>
      </c>
      <c r="AQ38" s="77"/>
      <c r="AR38" s="77">
        <f t="shared" si="27"/>
        <v>0</v>
      </c>
      <c r="AS38" s="90">
        <f t="shared" si="8"/>
        <v>0</v>
      </c>
      <c r="AT38" s="78">
        <f t="shared" si="9"/>
        <v>0</v>
      </c>
      <c r="AU38" s="87">
        <f t="shared" si="10"/>
        <v>0</v>
      </c>
      <c r="AV38" s="116"/>
      <c r="AW38" s="74"/>
      <c r="AX38" s="74">
        <f t="shared" si="11"/>
        <v>0</v>
      </c>
      <c r="AY38" s="74">
        <f t="shared" si="12"/>
        <v>0</v>
      </c>
    </row>
    <row r="39" spans="1:51" ht="16.149999999999999" customHeight="1" x14ac:dyDescent="0.2">
      <c r="A39" s="54">
        <v>33</v>
      </c>
      <c r="B39" s="55" t="s">
        <v>38</v>
      </c>
      <c r="C39" s="271">
        <f>[2]Base!Y39</f>
        <v>0</v>
      </c>
      <c r="D39" s="56">
        <f>'Source Data'!H39</f>
        <v>4700.4408318694122</v>
      </c>
      <c r="E39" s="74">
        <f t="shared" si="13"/>
        <v>0</v>
      </c>
      <c r="F39" s="290"/>
      <c r="G39" s="56">
        <f>'Source Data'!I39</f>
        <v>624.84576931264041</v>
      </c>
      <c r="H39" s="74">
        <f t="shared" si="14"/>
        <v>0</v>
      </c>
      <c r="I39" s="290"/>
      <c r="J39" s="56">
        <f>'Source Data'!J39</f>
        <v>170.41248253981104</v>
      </c>
      <c r="K39" s="74">
        <f t="shared" si="15"/>
        <v>0</v>
      </c>
      <c r="L39" s="290"/>
      <c r="M39" s="56">
        <f>'Source Data'!K39</f>
        <v>4260.3120634952766</v>
      </c>
      <c r="N39" s="74">
        <f t="shared" si="16"/>
        <v>0</v>
      </c>
      <c r="O39" s="290"/>
      <c r="P39" s="56">
        <f>'Source Data'!L39</f>
        <v>1704.1248253981105</v>
      </c>
      <c r="Q39" s="74">
        <f t="shared" si="17"/>
        <v>0</v>
      </c>
      <c r="R39" s="93">
        <v>0</v>
      </c>
      <c r="S39" s="56"/>
      <c r="T39" s="56"/>
      <c r="U39" s="57">
        <f t="shared" ref="U39:U70" si="28">S39+T39</f>
        <v>0</v>
      </c>
      <c r="V39" s="93">
        <f t="shared" si="2"/>
        <v>0</v>
      </c>
      <c r="W39" s="74">
        <f t="shared" si="18"/>
        <v>0</v>
      </c>
      <c r="X39" s="93">
        <f t="shared" si="19"/>
        <v>0</v>
      </c>
      <c r="Y39" s="56">
        <f>[1]Greater!$G39</f>
        <v>0</v>
      </c>
      <c r="Z39" s="93">
        <f t="shared" si="20"/>
        <v>0</v>
      </c>
      <c r="AA39" s="56"/>
      <c r="AB39" s="56">
        <f t="shared" si="21"/>
        <v>0</v>
      </c>
      <c r="AC39" s="93">
        <f t="shared" ref="AC39:AC70" si="29">ROUND(AB39/$AC$88,0)</f>
        <v>0</v>
      </c>
      <c r="AD39" s="97">
        <f t="shared" ref="AD39:AD75" si="30">Z39</f>
        <v>0</v>
      </c>
      <c r="AE39" s="75">
        <f>'Source Data'!N39</f>
        <v>3419</v>
      </c>
      <c r="AF39" s="90">
        <f t="shared" ref="AF39:AF70" si="31">C39*AE39</f>
        <v>0</v>
      </c>
      <c r="AG39" s="271"/>
      <c r="AH39" s="75">
        <f t="shared" si="22"/>
        <v>0</v>
      </c>
      <c r="AI39" s="271"/>
      <c r="AJ39" s="77">
        <f t="shared" ref="AJ39:AJ70" si="32">AE39*AI39*0.5</f>
        <v>0</v>
      </c>
      <c r="AK39" s="76">
        <f t="shared" ref="AK39:AK70" si="33">AH39+AJ39</f>
        <v>0</v>
      </c>
      <c r="AL39" s="90">
        <f t="shared" si="23"/>
        <v>0</v>
      </c>
      <c r="AM39" s="79">
        <f t="shared" si="24"/>
        <v>0</v>
      </c>
      <c r="AN39" s="90">
        <f t="shared" si="25"/>
        <v>0</v>
      </c>
      <c r="AO39" s="56">
        <f>[1]Greater!$M39</f>
        <v>0</v>
      </c>
      <c r="AP39" s="90">
        <f t="shared" si="26"/>
        <v>0</v>
      </c>
      <c r="AQ39" s="77"/>
      <c r="AR39" s="77">
        <f t="shared" si="27"/>
        <v>0</v>
      </c>
      <c r="AS39" s="90">
        <f t="shared" ref="AS39:AS70" si="34">ROUND(AR39/$AS$88,0)</f>
        <v>0</v>
      </c>
      <c r="AT39" s="78">
        <f t="shared" ref="AT39:AT75" si="35">Z39+AP39</f>
        <v>0</v>
      </c>
      <c r="AU39" s="87">
        <f t="shared" si="10"/>
        <v>0</v>
      </c>
      <c r="AV39" s="116"/>
      <c r="AW39" s="74"/>
      <c r="AX39" s="74">
        <f t="shared" ref="AX39:AX75" si="36">-AM39</f>
        <v>0</v>
      </c>
      <c r="AY39" s="74">
        <f t="shared" ref="AY39:AY70" si="37">AX39-AW39</f>
        <v>0</v>
      </c>
    </row>
    <row r="40" spans="1:51" ht="16.149999999999999" customHeight="1" x14ac:dyDescent="0.2">
      <c r="A40" s="54">
        <v>34</v>
      </c>
      <c r="B40" s="55" t="s">
        <v>39</v>
      </c>
      <c r="C40" s="271">
        <f>[2]Base!Y40</f>
        <v>0</v>
      </c>
      <c r="D40" s="56">
        <f>'Source Data'!H40</f>
        <v>5203.4516530730671</v>
      </c>
      <c r="E40" s="74">
        <f t="shared" si="13"/>
        <v>0</v>
      </c>
      <c r="F40" s="290"/>
      <c r="G40" s="56">
        <f>'Source Data'!I40</f>
        <v>693.972191189574</v>
      </c>
      <c r="H40" s="74">
        <f t="shared" si="14"/>
        <v>0</v>
      </c>
      <c r="I40" s="290"/>
      <c r="J40" s="56">
        <f>'Source Data'!J40</f>
        <v>189.26514305170204</v>
      </c>
      <c r="K40" s="74">
        <f t="shared" si="15"/>
        <v>0</v>
      </c>
      <c r="L40" s="290"/>
      <c r="M40" s="56">
        <f>'Source Data'!K40</f>
        <v>4731.62857629255</v>
      </c>
      <c r="N40" s="74">
        <f t="shared" si="16"/>
        <v>0</v>
      </c>
      <c r="O40" s="290"/>
      <c r="P40" s="56">
        <f>'Source Data'!L40</f>
        <v>1892.6514305170203</v>
      </c>
      <c r="Q40" s="74">
        <f t="shared" si="17"/>
        <v>0</v>
      </c>
      <c r="R40" s="93">
        <v>0</v>
      </c>
      <c r="S40" s="56"/>
      <c r="T40" s="56"/>
      <c r="U40" s="57">
        <f t="shared" si="28"/>
        <v>0</v>
      </c>
      <c r="V40" s="93">
        <f t="shared" si="2"/>
        <v>0</v>
      </c>
      <c r="W40" s="74">
        <f t="shared" si="18"/>
        <v>0</v>
      </c>
      <c r="X40" s="93">
        <f t="shared" si="19"/>
        <v>0</v>
      </c>
      <c r="Y40" s="56">
        <f>[1]Greater!$G40</f>
        <v>0</v>
      </c>
      <c r="Z40" s="93">
        <f t="shared" si="20"/>
        <v>0</v>
      </c>
      <c r="AA40" s="56"/>
      <c r="AB40" s="56">
        <f t="shared" si="21"/>
        <v>0</v>
      </c>
      <c r="AC40" s="93">
        <f t="shared" si="29"/>
        <v>0</v>
      </c>
      <c r="AD40" s="97">
        <f t="shared" si="30"/>
        <v>0</v>
      </c>
      <c r="AE40" s="75">
        <f>'Source Data'!N40</f>
        <v>1894</v>
      </c>
      <c r="AF40" s="90">
        <f t="shared" si="31"/>
        <v>0</v>
      </c>
      <c r="AG40" s="271"/>
      <c r="AH40" s="75">
        <f t="shared" si="22"/>
        <v>0</v>
      </c>
      <c r="AI40" s="271"/>
      <c r="AJ40" s="77">
        <f t="shared" si="32"/>
        <v>0</v>
      </c>
      <c r="AK40" s="76">
        <f t="shared" si="33"/>
        <v>0</v>
      </c>
      <c r="AL40" s="90">
        <f t="shared" si="23"/>
        <v>0</v>
      </c>
      <c r="AM40" s="79">
        <f t="shared" si="24"/>
        <v>0</v>
      </c>
      <c r="AN40" s="90">
        <f t="shared" si="25"/>
        <v>0</v>
      </c>
      <c r="AO40" s="56">
        <f>[1]Greater!$M40</f>
        <v>0</v>
      </c>
      <c r="AP40" s="90">
        <f t="shared" si="26"/>
        <v>0</v>
      </c>
      <c r="AQ40" s="77"/>
      <c r="AR40" s="77">
        <f t="shared" si="27"/>
        <v>0</v>
      </c>
      <c r="AS40" s="90">
        <f t="shared" si="34"/>
        <v>0</v>
      </c>
      <c r="AT40" s="78">
        <f t="shared" si="35"/>
        <v>0</v>
      </c>
      <c r="AU40" s="87">
        <f t="shared" si="10"/>
        <v>0</v>
      </c>
      <c r="AV40" s="116"/>
      <c r="AW40" s="74"/>
      <c r="AX40" s="74">
        <f t="shared" si="36"/>
        <v>0</v>
      </c>
      <c r="AY40" s="74">
        <f t="shared" si="37"/>
        <v>0</v>
      </c>
    </row>
    <row r="41" spans="1:51" ht="16.149999999999999" customHeight="1" x14ac:dyDescent="0.2">
      <c r="A41" s="49">
        <v>35</v>
      </c>
      <c r="B41" s="50" t="s">
        <v>40</v>
      </c>
      <c r="C41" s="272">
        <f>[2]Base!Y41</f>
        <v>0</v>
      </c>
      <c r="D41" s="51">
        <f>'Source Data'!H41</f>
        <v>4357.2318016845329</v>
      </c>
      <c r="E41" s="80">
        <f t="shared" si="13"/>
        <v>0</v>
      </c>
      <c r="F41" s="291"/>
      <c r="G41" s="51">
        <f>'Source Data'!I41</f>
        <v>608.37683053992896</v>
      </c>
      <c r="H41" s="80">
        <f t="shared" si="14"/>
        <v>0</v>
      </c>
      <c r="I41" s="291"/>
      <c r="J41" s="51">
        <f>'Source Data'!J41</f>
        <v>165.92095378361697</v>
      </c>
      <c r="K41" s="80">
        <f t="shared" si="15"/>
        <v>0</v>
      </c>
      <c r="L41" s="291"/>
      <c r="M41" s="51">
        <f>'Source Data'!K41</f>
        <v>4148.0238445904242</v>
      </c>
      <c r="N41" s="80">
        <f t="shared" si="16"/>
        <v>0</v>
      </c>
      <c r="O41" s="291"/>
      <c r="P41" s="51">
        <f>'Source Data'!L41</f>
        <v>1659.2095378361696</v>
      </c>
      <c r="Q41" s="80">
        <f t="shared" si="17"/>
        <v>0</v>
      </c>
      <c r="R41" s="94">
        <v>0</v>
      </c>
      <c r="S41" s="51"/>
      <c r="T41" s="51"/>
      <c r="U41" s="52">
        <f t="shared" si="28"/>
        <v>0</v>
      </c>
      <c r="V41" s="94">
        <f t="shared" si="2"/>
        <v>0</v>
      </c>
      <c r="W41" s="80">
        <f t="shared" si="18"/>
        <v>0</v>
      </c>
      <c r="X41" s="94">
        <f t="shared" si="19"/>
        <v>0</v>
      </c>
      <c r="Y41" s="51">
        <f>[1]Greater!$G41</f>
        <v>0</v>
      </c>
      <c r="Z41" s="94">
        <f t="shared" si="20"/>
        <v>0</v>
      </c>
      <c r="AA41" s="53"/>
      <c r="AB41" s="51">
        <f t="shared" si="21"/>
        <v>0</v>
      </c>
      <c r="AC41" s="95">
        <f t="shared" si="29"/>
        <v>0</v>
      </c>
      <c r="AD41" s="95">
        <f t="shared" si="30"/>
        <v>0</v>
      </c>
      <c r="AE41" s="71">
        <f>'Source Data'!N41</f>
        <v>3679</v>
      </c>
      <c r="AF41" s="91">
        <f t="shared" si="31"/>
        <v>0</v>
      </c>
      <c r="AG41" s="272"/>
      <c r="AH41" s="71">
        <f t="shared" si="22"/>
        <v>0</v>
      </c>
      <c r="AI41" s="272"/>
      <c r="AJ41" s="72">
        <f t="shared" si="32"/>
        <v>0</v>
      </c>
      <c r="AK41" s="73">
        <f t="shared" si="33"/>
        <v>0</v>
      </c>
      <c r="AL41" s="91">
        <f t="shared" si="23"/>
        <v>0</v>
      </c>
      <c r="AM41" s="82">
        <f t="shared" si="24"/>
        <v>0</v>
      </c>
      <c r="AN41" s="91">
        <f t="shared" si="25"/>
        <v>0</v>
      </c>
      <c r="AO41" s="51">
        <f>[1]Greater!$M41</f>
        <v>0</v>
      </c>
      <c r="AP41" s="91">
        <f t="shared" si="26"/>
        <v>0</v>
      </c>
      <c r="AQ41" s="72"/>
      <c r="AR41" s="72">
        <f t="shared" si="27"/>
        <v>0</v>
      </c>
      <c r="AS41" s="91">
        <f t="shared" si="34"/>
        <v>0</v>
      </c>
      <c r="AT41" s="81">
        <f t="shared" si="35"/>
        <v>0</v>
      </c>
      <c r="AU41" s="88">
        <f t="shared" si="10"/>
        <v>0</v>
      </c>
      <c r="AV41" s="116"/>
      <c r="AW41" s="80"/>
      <c r="AX41" s="80">
        <f t="shared" si="36"/>
        <v>0</v>
      </c>
      <c r="AY41" s="80">
        <f t="shared" si="37"/>
        <v>0</v>
      </c>
    </row>
    <row r="42" spans="1:51" ht="16.149999999999999" customHeight="1" x14ac:dyDescent="0.2">
      <c r="A42" s="58">
        <v>36</v>
      </c>
      <c r="B42" s="59" t="s">
        <v>41</v>
      </c>
      <c r="C42" s="270">
        <f>[2]Base!Y42</f>
        <v>0</v>
      </c>
      <c r="D42" s="60">
        <f>'Source Data'!H42</f>
        <v>3397.1647109485266</v>
      </c>
      <c r="E42" s="65">
        <f t="shared" si="13"/>
        <v>0</v>
      </c>
      <c r="F42" s="289"/>
      <c r="G42" s="60">
        <f>'Source Data'!I42</f>
        <v>463.14668164219148</v>
      </c>
      <c r="H42" s="65">
        <f t="shared" si="14"/>
        <v>0</v>
      </c>
      <c r="I42" s="289"/>
      <c r="J42" s="60">
        <f>'Source Data'!J42</f>
        <v>126.31273135696131</v>
      </c>
      <c r="K42" s="65">
        <f t="shared" si="15"/>
        <v>0</v>
      </c>
      <c r="L42" s="289"/>
      <c r="M42" s="60">
        <f>'Source Data'!K42</f>
        <v>3157.818283924033</v>
      </c>
      <c r="N42" s="65">
        <f t="shared" si="16"/>
        <v>0</v>
      </c>
      <c r="O42" s="289"/>
      <c r="P42" s="60">
        <f>'Source Data'!L42</f>
        <v>1263.1273135696131</v>
      </c>
      <c r="Q42" s="65">
        <f t="shared" si="17"/>
        <v>0</v>
      </c>
      <c r="R42" s="92">
        <v>0</v>
      </c>
      <c r="S42" s="60"/>
      <c r="T42" s="60"/>
      <c r="U42" s="61">
        <f t="shared" si="28"/>
        <v>0</v>
      </c>
      <c r="V42" s="92">
        <f t="shared" si="2"/>
        <v>0</v>
      </c>
      <c r="W42" s="65">
        <f t="shared" si="18"/>
        <v>0</v>
      </c>
      <c r="X42" s="92">
        <f t="shared" si="19"/>
        <v>0</v>
      </c>
      <c r="Y42" s="60">
        <f>[1]Greater!$G42</f>
        <v>0</v>
      </c>
      <c r="Z42" s="92">
        <f t="shared" si="20"/>
        <v>0</v>
      </c>
      <c r="AA42" s="60"/>
      <c r="AB42" s="60">
        <f t="shared" si="21"/>
        <v>0</v>
      </c>
      <c r="AC42" s="92">
        <f t="shared" si="29"/>
        <v>0</v>
      </c>
      <c r="AD42" s="96">
        <f t="shared" si="30"/>
        <v>0</v>
      </c>
      <c r="AE42" s="66">
        <f>'Source Data'!N42</f>
        <v>6275</v>
      </c>
      <c r="AF42" s="89">
        <f t="shared" si="31"/>
        <v>0</v>
      </c>
      <c r="AG42" s="270"/>
      <c r="AH42" s="66">
        <f t="shared" si="22"/>
        <v>0</v>
      </c>
      <c r="AI42" s="270"/>
      <c r="AJ42" s="68">
        <f t="shared" si="32"/>
        <v>0</v>
      </c>
      <c r="AK42" s="67">
        <f t="shared" si="33"/>
        <v>0</v>
      </c>
      <c r="AL42" s="89">
        <f t="shared" si="23"/>
        <v>0</v>
      </c>
      <c r="AM42" s="70">
        <f t="shared" si="24"/>
        <v>0</v>
      </c>
      <c r="AN42" s="89">
        <f t="shared" si="25"/>
        <v>0</v>
      </c>
      <c r="AO42" s="60">
        <f>[1]Greater!$M42</f>
        <v>0</v>
      </c>
      <c r="AP42" s="89">
        <f t="shared" si="26"/>
        <v>0</v>
      </c>
      <c r="AQ42" s="68"/>
      <c r="AR42" s="68">
        <f t="shared" si="27"/>
        <v>0</v>
      </c>
      <c r="AS42" s="89">
        <f t="shared" si="34"/>
        <v>0</v>
      </c>
      <c r="AT42" s="69">
        <f t="shared" si="35"/>
        <v>0</v>
      </c>
      <c r="AU42" s="86">
        <f t="shared" si="10"/>
        <v>0</v>
      </c>
      <c r="AV42" s="116"/>
      <c r="AW42" s="65"/>
      <c r="AX42" s="65">
        <f t="shared" si="36"/>
        <v>0</v>
      </c>
      <c r="AY42" s="65">
        <f t="shared" si="37"/>
        <v>0</v>
      </c>
    </row>
    <row r="43" spans="1:51" ht="16.149999999999999" customHeight="1" x14ac:dyDescent="0.2">
      <c r="A43" s="54">
        <v>37</v>
      </c>
      <c r="B43" s="55" t="s">
        <v>42</v>
      </c>
      <c r="C43" s="271">
        <f>[2]Base!Y43</f>
        <v>0</v>
      </c>
      <c r="D43" s="56">
        <f>'Source Data'!H43</f>
        <v>5115.2412376905504</v>
      </c>
      <c r="E43" s="74">
        <f t="shared" si="13"/>
        <v>0</v>
      </c>
      <c r="F43" s="290"/>
      <c r="G43" s="56">
        <f>'Source Data'!I43</f>
        <v>683.69591860374021</v>
      </c>
      <c r="H43" s="74">
        <f t="shared" si="14"/>
        <v>0</v>
      </c>
      <c r="I43" s="290"/>
      <c r="J43" s="56">
        <f>'Source Data'!J43</f>
        <v>186.46252325556549</v>
      </c>
      <c r="K43" s="74">
        <f t="shared" si="15"/>
        <v>0</v>
      </c>
      <c r="L43" s="290"/>
      <c r="M43" s="56">
        <f>'Source Data'!K43</f>
        <v>4661.5630813891366</v>
      </c>
      <c r="N43" s="74">
        <f t="shared" si="16"/>
        <v>0</v>
      </c>
      <c r="O43" s="290"/>
      <c r="P43" s="56">
        <f>'Source Data'!L43</f>
        <v>1864.6252325556547</v>
      </c>
      <c r="Q43" s="74">
        <f t="shared" si="17"/>
        <v>0</v>
      </c>
      <c r="R43" s="93">
        <v>0</v>
      </c>
      <c r="S43" s="56"/>
      <c r="T43" s="56"/>
      <c r="U43" s="57">
        <f t="shared" si="28"/>
        <v>0</v>
      </c>
      <c r="V43" s="93">
        <f t="shared" si="2"/>
        <v>0</v>
      </c>
      <c r="W43" s="74">
        <f t="shared" si="18"/>
        <v>0</v>
      </c>
      <c r="X43" s="93">
        <f t="shared" si="19"/>
        <v>0</v>
      </c>
      <c r="Y43" s="56">
        <f>[1]Greater!$G43</f>
        <v>0</v>
      </c>
      <c r="Z43" s="93">
        <f t="shared" si="20"/>
        <v>0</v>
      </c>
      <c r="AA43" s="56"/>
      <c r="AB43" s="56">
        <f t="shared" si="21"/>
        <v>0</v>
      </c>
      <c r="AC43" s="93">
        <f t="shared" si="29"/>
        <v>0</v>
      </c>
      <c r="AD43" s="97">
        <f t="shared" si="30"/>
        <v>0</v>
      </c>
      <c r="AE43" s="75">
        <f>'Source Data'!N43</f>
        <v>3876</v>
      </c>
      <c r="AF43" s="90">
        <f t="shared" si="31"/>
        <v>0</v>
      </c>
      <c r="AG43" s="271"/>
      <c r="AH43" s="75">
        <f t="shared" si="22"/>
        <v>0</v>
      </c>
      <c r="AI43" s="271"/>
      <c r="AJ43" s="77">
        <f t="shared" si="32"/>
        <v>0</v>
      </c>
      <c r="AK43" s="76">
        <f t="shared" si="33"/>
        <v>0</v>
      </c>
      <c r="AL43" s="90">
        <f t="shared" si="23"/>
        <v>0</v>
      </c>
      <c r="AM43" s="79">
        <f t="shared" si="24"/>
        <v>0</v>
      </c>
      <c r="AN43" s="90">
        <f t="shared" si="25"/>
        <v>0</v>
      </c>
      <c r="AO43" s="56">
        <f>[1]Greater!$M43</f>
        <v>0</v>
      </c>
      <c r="AP43" s="90">
        <f t="shared" si="26"/>
        <v>0</v>
      </c>
      <c r="AQ43" s="77"/>
      <c r="AR43" s="77">
        <f t="shared" si="27"/>
        <v>0</v>
      </c>
      <c r="AS43" s="90">
        <f t="shared" si="34"/>
        <v>0</v>
      </c>
      <c r="AT43" s="78">
        <f t="shared" si="35"/>
        <v>0</v>
      </c>
      <c r="AU43" s="87">
        <f t="shared" si="10"/>
        <v>0</v>
      </c>
      <c r="AV43" s="116"/>
      <c r="AW43" s="74"/>
      <c r="AX43" s="74">
        <f t="shared" si="36"/>
        <v>0</v>
      </c>
      <c r="AY43" s="74">
        <f t="shared" si="37"/>
        <v>0</v>
      </c>
    </row>
    <row r="44" spans="1:51" ht="16.149999999999999" customHeight="1" x14ac:dyDescent="0.2">
      <c r="A44" s="54">
        <v>38</v>
      </c>
      <c r="B44" s="55" t="s">
        <v>43</v>
      </c>
      <c r="C44" s="271">
        <f>[2]Base!Y44</f>
        <v>0</v>
      </c>
      <c r="D44" s="56">
        <f>'Source Data'!H44</f>
        <v>2242.6574879084728</v>
      </c>
      <c r="E44" s="74">
        <f t="shared" si="13"/>
        <v>0</v>
      </c>
      <c r="F44" s="290"/>
      <c r="G44" s="56">
        <f>'Source Data'!I44</f>
        <v>217.85498253596765</v>
      </c>
      <c r="H44" s="74">
        <f t="shared" si="14"/>
        <v>0</v>
      </c>
      <c r="I44" s="290"/>
      <c r="J44" s="56">
        <f>'Source Data'!J44</f>
        <v>59.414995237082067</v>
      </c>
      <c r="K44" s="74">
        <f t="shared" si="15"/>
        <v>0</v>
      </c>
      <c r="L44" s="290"/>
      <c r="M44" s="56">
        <f>'Source Data'!K44</f>
        <v>1485.3748809270521</v>
      </c>
      <c r="N44" s="74">
        <f t="shared" si="16"/>
        <v>0</v>
      </c>
      <c r="O44" s="290"/>
      <c r="P44" s="56">
        <f>'Source Data'!L44</f>
        <v>594.14995237082076</v>
      </c>
      <c r="Q44" s="74">
        <f t="shared" si="17"/>
        <v>0</v>
      </c>
      <c r="R44" s="93">
        <v>0</v>
      </c>
      <c r="S44" s="56"/>
      <c r="T44" s="56"/>
      <c r="U44" s="57">
        <f t="shared" si="28"/>
        <v>0</v>
      </c>
      <c r="V44" s="93">
        <f t="shared" si="2"/>
        <v>0</v>
      </c>
      <c r="W44" s="74">
        <f t="shared" si="18"/>
        <v>0</v>
      </c>
      <c r="X44" s="93">
        <f t="shared" si="19"/>
        <v>0</v>
      </c>
      <c r="Y44" s="56">
        <f>[1]Greater!$G44</f>
        <v>0</v>
      </c>
      <c r="Z44" s="93">
        <f t="shared" si="20"/>
        <v>0</v>
      </c>
      <c r="AA44" s="56"/>
      <c r="AB44" s="56">
        <f t="shared" si="21"/>
        <v>0</v>
      </c>
      <c r="AC44" s="93">
        <f t="shared" si="29"/>
        <v>0</v>
      </c>
      <c r="AD44" s="97">
        <f t="shared" si="30"/>
        <v>0</v>
      </c>
      <c r="AE44" s="75">
        <f>'Source Data'!N44</f>
        <v>11268</v>
      </c>
      <c r="AF44" s="90">
        <f t="shared" si="31"/>
        <v>0</v>
      </c>
      <c r="AG44" s="271"/>
      <c r="AH44" s="75">
        <f t="shared" si="22"/>
        <v>0</v>
      </c>
      <c r="AI44" s="271"/>
      <c r="AJ44" s="77">
        <f t="shared" si="32"/>
        <v>0</v>
      </c>
      <c r="AK44" s="76">
        <f t="shared" si="33"/>
        <v>0</v>
      </c>
      <c r="AL44" s="90">
        <f t="shared" si="23"/>
        <v>0</v>
      </c>
      <c r="AM44" s="79">
        <f t="shared" si="24"/>
        <v>0</v>
      </c>
      <c r="AN44" s="90">
        <f t="shared" si="25"/>
        <v>0</v>
      </c>
      <c r="AO44" s="56">
        <f>[1]Greater!$M44</f>
        <v>0</v>
      </c>
      <c r="AP44" s="90">
        <f t="shared" si="26"/>
        <v>0</v>
      </c>
      <c r="AQ44" s="77"/>
      <c r="AR44" s="77">
        <f t="shared" si="27"/>
        <v>0</v>
      </c>
      <c r="AS44" s="90">
        <f t="shared" si="34"/>
        <v>0</v>
      </c>
      <c r="AT44" s="78">
        <f t="shared" si="35"/>
        <v>0</v>
      </c>
      <c r="AU44" s="87">
        <f t="shared" si="10"/>
        <v>0</v>
      </c>
      <c r="AV44" s="116"/>
      <c r="AW44" s="74"/>
      <c r="AX44" s="74">
        <f t="shared" si="36"/>
        <v>0</v>
      </c>
      <c r="AY44" s="74">
        <f t="shared" si="37"/>
        <v>0</v>
      </c>
    </row>
    <row r="45" spans="1:51" ht="16.149999999999999" customHeight="1" x14ac:dyDescent="0.2">
      <c r="A45" s="54">
        <v>39</v>
      </c>
      <c r="B45" s="55" t="s">
        <v>44</v>
      </c>
      <c r="C45" s="271">
        <f>[2]Base!Y45</f>
        <v>0</v>
      </c>
      <c r="D45" s="56">
        <f>'Source Data'!H45</f>
        <v>2703.2750635068246</v>
      </c>
      <c r="E45" s="74">
        <f t="shared" si="13"/>
        <v>0</v>
      </c>
      <c r="F45" s="290"/>
      <c r="G45" s="56">
        <f>'Source Data'!I45</f>
        <v>360.15144440628399</v>
      </c>
      <c r="H45" s="74">
        <f t="shared" si="14"/>
        <v>0</v>
      </c>
      <c r="I45" s="290"/>
      <c r="J45" s="56">
        <f>'Source Data'!J45</f>
        <v>98.223121201713838</v>
      </c>
      <c r="K45" s="74">
        <f t="shared" si="15"/>
        <v>0</v>
      </c>
      <c r="L45" s="290"/>
      <c r="M45" s="56">
        <f>'Source Data'!K45</f>
        <v>2455.578030042846</v>
      </c>
      <c r="N45" s="74">
        <f t="shared" si="16"/>
        <v>0</v>
      </c>
      <c r="O45" s="290"/>
      <c r="P45" s="56">
        <f>'Source Data'!L45</f>
        <v>982.2312120171382</v>
      </c>
      <c r="Q45" s="74">
        <f t="shared" si="17"/>
        <v>0</v>
      </c>
      <c r="R45" s="93">
        <v>0</v>
      </c>
      <c r="S45" s="56"/>
      <c r="T45" s="56"/>
      <c r="U45" s="57">
        <f t="shared" si="28"/>
        <v>0</v>
      </c>
      <c r="V45" s="93">
        <f t="shared" si="2"/>
        <v>0</v>
      </c>
      <c r="W45" s="74">
        <f t="shared" si="18"/>
        <v>0</v>
      </c>
      <c r="X45" s="93">
        <f t="shared" si="19"/>
        <v>0</v>
      </c>
      <c r="Y45" s="56">
        <f>[1]Greater!$G45</f>
        <v>0</v>
      </c>
      <c r="Z45" s="93">
        <f t="shared" si="20"/>
        <v>0</v>
      </c>
      <c r="AA45" s="56"/>
      <c r="AB45" s="56">
        <f t="shared" si="21"/>
        <v>0</v>
      </c>
      <c r="AC45" s="93">
        <f t="shared" si="29"/>
        <v>0</v>
      </c>
      <c r="AD45" s="97">
        <f t="shared" si="30"/>
        <v>0</v>
      </c>
      <c r="AE45" s="75">
        <f>'Source Data'!N45</f>
        <v>5158</v>
      </c>
      <c r="AF45" s="90">
        <f t="shared" si="31"/>
        <v>0</v>
      </c>
      <c r="AG45" s="271"/>
      <c r="AH45" s="75">
        <f t="shared" si="22"/>
        <v>0</v>
      </c>
      <c r="AI45" s="271"/>
      <c r="AJ45" s="77">
        <f t="shared" si="32"/>
        <v>0</v>
      </c>
      <c r="AK45" s="76">
        <f t="shared" si="33"/>
        <v>0</v>
      </c>
      <c r="AL45" s="90">
        <f t="shared" si="23"/>
        <v>0</v>
      </c>
      <c r="AM45" s="79">
        <f t="shared" si="24"/>
        <v>0</v>
      </c>
      <c r="AN45" s="90">
        <f t="shared" si="25"/>
        <v>0</v>
      </c>
      <c r="AO45" s="56">
        <f>[1]Greater!$M45</f>
        <v>0</v>
      </c>
      <c r="AP45" s="90">
        <f t="shared" si="26"/>
        <v>0</v>
      </c>
      <c r="AQ45" s="77"/>
      <c r="AR45" s="77">
        <f t="shared" si="27"/>
        <v>0</v>
      </c>
      <c r="AS45" s="90">
        <f t="shared" si="34"/>
        <v>0</v>
      </c>
      <c r="AT45" s="78">
        <f t="shared" si="35"/>
        <v>0</v>
      </c>
      <c r="AU45" s="87">
        <f t="shared" si="10"/>
        <v>0</v>
      </c>
      <c r="AV45" s="116"/>
      <c r="AW45" s="74"/>
      <c r="AX45" s="74">
        <f t="shared" si="36"/>
        <v>0</v>
      </c>
      <c r="AY45" s="74">
        <f t="shared" si="37"/>
        <v>0</v>
      </c>
    </row>
    <row r="46" spans="1:51" ht="16.149999999999999" customHeight="1" x14ac:dyDescent="0.2">
      <c r="A46" s="49">
        <v>40</v>
      </c>
      <c r="B46" s="50" t="s">
        <v>45</v>
      </c>
      <c r="C46" s="272">
        <f>[2]Base!Y46</f>
        <v>0</v>
      </c>
      <c r="D46" s="51">
        <f>'Source Data'!H46</f>
        <v>4843.6552941270829</v>
      </c>
      <c r="E46" s="80">
        <f t="shared" si="13"/>
        <v>0</v>
      </c>
      <c r="F46" s="291"/>
      <c r="G46" s="51">
        <f>'Source Data'!I46</f>
        <v>644.48181238686641</v>
      </c>
      <c r="H46" s="80">
        <f t="shared" si="14"/>
        <v>0</v>
      </c>
      <c r="I46" s="291"/>
      <c r="J46" s="51">
        <f>'Source Data'!J46</f>
        <v>175.76776701459988</v>
      </c>
      <c r="K46" s="80">
        <f t="shared" si="15"/>
        <v>0</v>
      </c>
      <c r="L46" s="291"/>
      <c r="M46" s="51">
        <f>'Source Data'!K46</f>
        <v>4394.194175364998</v>
      </c>
      <c r="N46" s="80">
        <f t="shared" si="16"/>
        <v>0</v>
      </c>
      <c r="O46" s="291"/>
      <c r="P46" s="51">
        <f>'Source Data'!L46</f>
        <v>1757.6776701459989</v>
      </c>
      <c r="Q46" s="80">
        <f t="shared" si="17"/>
        <v>0</v>
      </c>
      <c r="R46" s="94">
        <v>0</v>
      </c>
      <c r="S46" s="51"/>
      <c r="T46" s="51"/>
      <c r="U46" s="52">
        <f t="shared" si="28"/>
        <v>0</v>
      </c>
      <c r="V46" s="94">
        <f t="shared" si="2"/>
        <v>0</v>
      </c>
      <c r="W46" s="80">
        <f t="shared" si="18"/>
        <v>0</v>
      </c>
      <c r="X46" s="94">
        <f t="shared" si="19"/>
        <v>0</v>
      </c>
      <c r="Y46" s="51">
        <f>[1]Greater!$G46</f>
        <v>0</v>
      </c>
      <c r="Z46" s="94">
        <f t="shared" si="20"/>
        <v>0</v>
      </c>
      <c r="AA46" s="53"/>
      <c r="AB46" s="51">
        <f t="shared" si="21"/>
        <v>0</v>
      </c>
      <c r="AC46" s="95">
        <f t="shared" si="29"/>
        <v>0</v>
      </c>
      <c r="AD46" s="95">
        <f t="shared" si="30"/>
        <v>0</v>
      </c>
      <c r="AE46" s="71">
        <f>'Source Data'!N46</f>
        <v>4005</v>
      </c>
      <c r="AF46" s="91">
        <f t="shared" si="31"/>
        <v>0</v>
      </c>
      <c r="AG46" s="272"/>
      <c r="AH46" s="71">
        <f t="shared" si="22"/>
        <v>0</v>
      </c>
      <c r="AI46" s="272"/>
      <c r="AJ46" s="72">
        <f t="shared" si="32"/>
        <v>0</v>
      </c>
      <c r="AK46" s="73">
        <f t="shared" si="33"/>
        <v>0</v>
      </c>
      <c r="AL46" s="91">
        <f t="shared" si="23"/>
        <v>0</v>
      </c>
      <c r="AM46" s="82">
        <f t="shared" si="24"/>
        <v>0</v>
      </c>
      <c r="AN46" s="91">
        <f t="shared" si="25"/>
        <v>0</v>
      </c>
      <c r="AO46" s="51">
        <f>[1]Greater!$M46</f>
        <v>0</v>
      </c>
      <c r="AP46" s="91">
        <f t="shared" si="26"/>
        <v>0</v>
      </c>
      <c r="AQ46" s="72"/>
      <c r="AR46" s="72">
        <f t="shared" si="27"/>
        <v>0</v>
      </c>
      <c r="AS46" s="91">
        <f t="shared" si="34"/>
        <v>0</v>
      </c>
      <c r="AT46" s="81">
        <f t="shared" si="35"/>
        <v>0</v>
      </c>
      <c r="AU46" s="88">
        <f t="shared" si="10"/>
        <v>0</v>
      </c>
      <c r="AV46" s="116"/>
      <c r="AW46" s="80"/>
      <c r="AX46" s="80">
        <f t="shared" si="36"/>
        <v>0</v>
      </c>
      <c r="AY46" s="80">
        <f t="shared" si="37"/>
        <v>0</v>
      </c>
    </row>
    <row r="47" spans="1:51" ht="16.149999999999999" customHeight="1" x14ac:dyDescent="0.2">
      <c r="A47" s="58">
        <v>41</v>
      </c>
      <c r="B47" s="59" t="s">
        <v>46</v>
      </c>
      <c r="C47" s="270">
        <f>[2]Base!Y47</f>
        <v>0</v>
      </c>
      <c r="D47" s="60">
        <f>'Source Data'!H47</f>
        <v>2834.247173471952</v>
      </c>
      <c r="E47" s="65">
        <f t="shared" si="13"/>
        <v>0</v>
      </c>
      <c r="F47" s="289"/>
      <c r="G47" s="60">
        <f>'Source Data'!I47</f>
        <v>378.64303242739538</v>
      </c>
      <c r="H47" s="65">
        <f t="shared" si="14"/>
        <v>0</v>
      </c>
      <c r="I47" s="289"/>
      <c r="J47" s="60">
        <f>'Source Data'!J47</f>
        <v>103.26628157110781</v>
      </c>
      <c r="K47" s="65">
        <f t="shared" si="15"/>
        <v>0</v>
      </c>
      <c r="L47" s="289"/>
      <c r="M47" s="60">
        <f>'Source Data'!K47</f>
        <v>2581.6570392776953</v>
      </c>
      <c r="N47" s="65">
        <f t="shared" si="16"/>
        <v>0</v>
      </c>
      <c r="O47" s="289"/>
      <c r="P47" s="60">
        <f>'Source Data'!L47</f>
        <v>1032.6628157110781</v>
      </c>
      <c r="Q47" s="65">
        <f t="shared" si="17"/>
        <v>0</v>
      </c>
      <c r="R47" s="92">
        <v>0</v>
      </c>
      <c r="S47" s="60"/>
      <c r="T47" s="60"/>
      <c r="U47" s="61">
        <f t="shared" si="28"/>
        <v>0</v>
      </c>
      <c r="V47" s="92">
        <f t="shared" si="2"/>
        <v>0</v>
      </c>
      <c r="W47" s="65">
        <f t="shared" si="18"/>
        <v>0</v>
      </c>
      <c r="X47" s="92">
        <f t="shared" si="19"/>
        <v>0</v>
      </c>
      <c r="Y47" s="60">
        <f>[1]Greater!$G47</f>
        <v>0</v>
      </c>
      <c r="Z47" s="92">
        <f t="shared" si="20"/>
        <v>0</v>
      </c>
      <c r="AA47" s="60"/>
      <c r="AB47" s="60">
        <f t="shared" si="21"/>
        <v>0</v>
      </c>
      <c r="AC47" s="92">
        <f t="shared" si="29"/>
        <v>0</v>
      </c>
      <c r="AD47" s="96">
        <f t="shared" si="30"/>
        <v>0</v>
      </c>
      <c r="AE47" s="66">
        <f>'Source Data'!N47</f>
        <v>9547</v>
      </c>
      <c r="AF47" s="89">
        <f t="shared" si="31"/>
        <v>0</v>
      </c>
      <c r="AG47" s="270"/>
      <c r="AH47" s="66">
        <f t="shared" si="22"/>
        <v>0</v>
      </c>
      <c r="AI47" s="270"/>
      <c r="AJ47" s="68">
        <f t="shared" si="32"/>
        <v>0</v>
      </c>
      <c r="AK47" s="67">
        <f t="shared" si="33"/>
        <v>0</v>
      </c>
      <c r="AL47" s="89">
        <f t="shared" si="23"/>
        <v>0</v>
      </c>
      <c r="AM47" s="70">
        <f t="shared" si="24"/>
        <v>0</v>
      </c>
      <c r="AN47" s="89">
        <f t="shared" si="25"/>
        <v>0</v>
      </c>
      <c r="AO47" s="60">
        <f>[1]Greater!$M47</f>
        <v>0</v>
      </c>
      <c r="AP47" s="89">
        <f t="shared" si="26"/>
        <v>0</v>
      </c>
      <c r="AQ47" s="68"/>
      <c r="AR47" s="68">
        <f t="shared" si="27"/>
        <v>0</v>
      </c>
      <c r="AS47" s="89">
        <f t="shared" si="34"/>
        <v>0</v>
      </c>
      <c r="AT47" s="69">
        <f t="shared" si="35"/>
        <v>0</v>
      </c>
      <c r="AU47" s="86">
        <f t="shared" si="10"/>
        <v>0</v>
      </c>
      <c r="AV47" s="116"/>
      <c r="AW47" s="65"/>
      <c r="AX47" s="65">
        <f t="shared" si="36"/>
        <v>0</v>
      </c>
      <c r="AY47" s="65">
        <f t="shared" si="37"/>
        <v>0</v>
      </c>
    </row>
    <row r="48" spans="1:51" ht="16.149999999999999" customHeight="1" x14ac:dyDescent="0.2">
      <c r="A48" s="54">
        <v>42</v>
      </c>
      <c r="B48" s="55" t="s">
        <v>47</v>
      </c>
      <c r="C48" s="271">
        <f>[2]Base!Y48</f>
        <v>0</v>
      </c>
      <c r="D48" s="56">
        <f>'Source Data'!H48</f>
        <v>4267.2926645330763</v>
      </c>
      <c r="E48" s="74">
        <f t="shared" si="13"/>
        <v>0</v>
      </c>
      <c r="F48" s="290"/>
      <c r="G48" s="56">
        <f>'Source Data'!I48</f>
        <v>585.87981046741402</v>
      </c>
      <c r="H48" s="74">
        <f t="shared" si="14"/>
        <v>0</v>
      </c>
      <c r="I48" s="290"/>
      <c r="J48" s="56">
        <f>'Source Data'!J48</f>
        <v>159.78540285474929</v>
      </c>
      <c r="K48" s="74">
        <f t="shared" si="15"/>
        <v>0</v>
      </c>
      <c r="L48" s="290"/>
      <c r="M48" s="56">
        <f>'Source Data'!K48</f>
        <v>3994.6350713687325</v>
      </c>
      <c r="N48" s="74">
        <f t="shared" si="16"/>
        <v>0</v>
      </c>
      <c r="O48" s="290"/>
      <c r="P48" s="56">
        <f>'Source Data'!L48</f>
        <v>1597.8540285474928</v>
      </c>
      <c r="Q48" s="74">
        <f t="shared" si="17"/>
        <v>0</v>
      </c>
      <c r="R48" s="93">
        <v>0</v>
      </c>
      <c r="S48" s="56"/>
      <c r="T48" s="56"/>
      <c r="U48" s="57">
        <f t="shared" si="28"/>
        <v>0</v>
      </c>
      <c r="V48" s="93">
        <f t="shared" si="2"/>
        <v>0</v>
      </c>
      <c r="W48" s="74">
        <f t="shared" si="18"/>
        <v>0</v>
      </c>
      <c r="X48" s="93">
        <f t="shared" si="19"/>
        <v>0</v>
      </c>
      <c r="Y48" s="56">
        <f>[1]Greater!$G48</f>
        <v>0</v>
      </c>
      <c r="Z48" s="93">
        <f t="shared" si="20"/>
        <v>0</v>
      </c>
      <c r="AA48" s="56"/>
      <c r="AB48" s="56">
        <f t="shared" si="21"/>
        <v>0</v>
      </c>
      <c r="AC48" s="93">
        <f t="shared" si="29"/>
        <v>0</v>
      </c>
      <c r="AD48" s="97">
        <f t="shared" si="30"/>
        <v>0</v>
      </c>
      <c r="AE48" s="75">
        <f>'Source Data'!N48</f>
        <v>4334</v>
      </c>
      <c r="AF48" s="90">
        <f t="shared" si="31"/>
        <v>0</v>
      </c>
      <c r="AG48" s="271"/>
      <c r="AH48" s="75">
        <f t="shared" si="22"/>
        <v>0</v>
      </c>
      <c r="AI48" s="271"/>
      <c r="AJ48" s="77">
        <f t="shared" si="32"/>
        <v>0</v>
      </c>
      <c r="AK48" s="76">
        <f t="shared" si="33"/>
        <v>0</v>
      </c>
      <c r="AL48" s="90">
        <f t="shared" si="23"/>
        <v>0</v>
      </c>
      <c r="AM48" s="79">
        <f t="shared" si="24"/>
        <v>0</v>
      </c>
      <c r="AN48" s="90">
        <f t="shared" si="25"/>
        <v>0</v>
      </c>
      <c r="AO48" s="56">
        <f>[1]Greater!$M48</f>
        <v>0</v>
      </c>
      <c r="AP48" s="90">
        <f t="shared" si="26"/>
        <v>0</v>
      </c>
      <c r="AQ48" s="77"/>
      <c r="AR48" s="77">
        <f t="shared" si="27"/>
        <v>0</v>
      </c>
      <c r="AS48" s="90">
        <f t="shared" si="34"/>
        <v>0</v>
      </c>
      <c r="AT48" s="78">
        <f t="shared" si="35"/>
        <v>0</v>
      </c>
      <c r="AU48" s="87">
        <f t="shared" si="10"/>
        <v>0</v>
      </c>
      <c r="AV48" s="116"/>
      <c r="AW48" s="74"/>
      <c r="AX48" s="74">
        <f t="shared" si="36"/>
        <v>0</v>
      </c>
      <c r="AY48" s="74">
        <f t="shared" si="37"/>
        <v>0</v>
      </c>
    </row>
    <row r="49" spans="1:51" ht="16.149999999999999" customHeight="1" x14ac:dyDescent="0.2">
      <c r="A49" s="54">
        <v>43</v>
      </c>
      <c r="B49" s="55" t="s">
        <v>48</v>
      </c>
      <c r="C49" s="271">
        <f>[2]Base!Y49</f>
        <v>0</v>
      </c>
      <c r="D49" s="56">
        <f>'Source Data'!H49</f>
        <v>5171.5692260226861</v>
      </c>
      <c r="E49" s="74">
        <f t="shared" si="13"/>
        <v>0</v>
      </c>
      <c r="F49" s="290"/>
      <c r="G49" s="56">
        <f>'Source Data'!I49</f>
        <v>687.72808854852053</v>
      </c>
      <c r="H49" s="74">
        <f t="shared" si="14"/>
        <v>0</v>
      </c>
      <c r="I49" s="290"/>
      <c r="J49" s="56">
        <f>'Source Data'!J49</f>
        <v>187.56220596777831</v>
      </c>
      <c r="K49" s="74">
        <f t="shared" si="15"/>
        <v>0</v>
      </c>
      <c r="L49" s="290"/>
      <c r="M49" s="56">
        <f>'Source Data'!K49</f>
        <v>4689.0551491944589</v>
      </c>
      <c r="N49" s="74">
        <f t="shared" si="16"/>
        <v>0</v>
      </c>
      <c r="O49" s="290"/>
      <c r="P49" s="56">
        <f>'Source Data'!L49</f>
        <v>1875.6220596777835</v>
      </c>
      <c r="Q49" s="74">
        <f t="shared" si="17"/>
        <v>0</v>
      </c>
      <c r="R49" s="93">
        <v>0</v>
      </c>
      <c r="S49" s="56"/>
      <c r="T49" s="56"/>
      <c r="U49" s="57">
        <f t="shared" si="28"/>
        <v>0</v>
      </c>
      <c r="V49" s="93">
        <f t="shared" si="2"/>
        <v>0</v>
      </c>
      <c r="W49" s="74">
        <f t="shared" si="18"/>
        <v>0</v>
      </c>
      <c r="X49" s="93">
        <f t="shared" si="19"/>
        <v>0</v>
      </c>
      <c r="Y49" s="56">
        <f>[1]Greater!$G49</f>
        <v>0</v>
      </c>
      <c r="Z49" s="93">
        <f t="shared" si="20"/>
        <v>0</v>
      </c>
      <c r="AA49" s="56"/>
      <c r="AB49" s="56">
        <f t="shared" si="21"/>
        <v>0</v>
      </c>
      <c r="AC49" s="93">
        <f t="shared" si="29"/>
        <v>0</v>
      </c>
      <c r="AD49" s="97">
        <f t="shared" si="30"/>
        <v>0</v>
      </c>
      <c r="AE49" s="75">
        <f>'Source Data'!N49</f>
        <v>3642</v>
      </c>
      <c r="AF49" s="90">
        <f t="shared" si="31"/>
        <v>0</v>
      </c>
      <c r="AG49" s="271"/>
      <c r="AH49" s="75">
        <f t="shared" si="22"/>
        <v>0</v>
      </c>
      <c r="AI49" s="271"/>
      <c r="AJ49" s="77">
        <f t="shared" si="32"/>
        <v>0</v>
      </c>
      <c r="AK49" s="76">
        <f t="shared" si="33"/>
        <v>0</v>
      </c>
      <c r="AL49" s="90">
        <f t="shared" si="23"/>
        <v>0</v>
      </c>
      <c r="AM49" s="79">
        <f t="shared" si="24"/>
        <v>0</v>
      </c>
      <c r="AN49" s="90">
        <f t="shared" si="25"/>
        <v>0</v>
      </c>
      <c r="AO49" s="56">
        <f>[1]Greater!$M49</f>
        <v>0</v>
      </c>
      <c r="AP49" s="90">
        <f t="shared" si="26"/>
        <v>0</v>
      </c>
      <c r="AQ49" s="77"/>
      <c r="AR49" s="77">
        <f t="shared" si="27"/>
        <v>0</v>
      </c>
      <c r="AS49" s="90">
        <f t="shared" si="34"/>
        <v>0</v>
      </c>
      <c r="AT49" s="78">
        <f t="shared" si="35"/>
        <v>0</v>
      </c>
      <c r="AU49" s="87">
        <f t="shared" si="10"/>
        <v>0</v>
      </c>
      <c r="AV49" s="116"/>
      <c r="AW49" s="74"/>
      <c r="AX49" s="74">
        <f t="shared" si="36"/>
        <v>0</v>
      </c>
      <c r="AY49" s="74">
        <f t="shared" si="37"/>
        <v>0</v>
      </c>
    </row>
    <row r="50" spans="1:51" ht="16.149999999999999" customHeight="1" x14ac:dyDescent="0.2">
      <c r="A50" s="54">
        <v>44</v>
      </c>
      <c r="B50" s="55" t="s">
        <v>49</v>
      </c>
      <c r="C50" s="271">
        <f>[2]Base!Y50</f>
        <v>0</v>
      </c>
      <c r="D50" s="56">
        <f>'Source Data'!H50</f>
        <v>4763.2835459226835</v>
      </c>
      <c r="E50" s="74">
        <f t="shared" si="13"/>
        <v>0</v>
      </c>
      <c r="F50" s="290"/>
      <c r="G50" s="56">
        <f>'Source Data'!I50</f>
        <v>640.0242289674087</v>
      </c>
      <c r="H50" s="74">
        <f t="shared" si="14"/>
        <v>0</v>
      </c>
      <c r="I50" s="290"/>
      <c r="J50" s="56">
        <f>'Source Data'!J50</f>
        <v>174.5520624456569</v>
      </c>
      <c r="K50" s="74">
        <f t="shared" si="15"/>
        <v>0</v>
      </c>
      <c r="L50" s="290"/>
      <c r="M50" s="56">
        <f>'Source Data'!K50</f>
        <v>4363.8015611414239</v>
      </c>
      <c r="N50" s="74">
        <f t="shared" si="16"/>
        <v>0</v>
      </c>
      <c r="O50" s="290"/>
      <c r="P50" s="56">
        <f>'Source Data'!L50</f>
        <v>1745.5206244565691</v>
      </c>
      <c r="Q50" s="74">
        <f t="shared" si="17"/>
        <v>0</v>
      </c>
      <c r="R50" s="93">
        <v>0</v>
      </c>
      <c r="S50" s="56"/>
      <c r="T50" s="56"/>
      <c r="U50" s="57">
        <f t="shared" si="28"/>
        <v>0</v>
      </c>
      <c r="V50" s="93">
        <f t="shared" si="2"/>
        <v>0</v>
      </c>
      <c r="W50" s="74">
        <f t="shared" si="18"/>
        <v>0</v>
      </c>
      <c r="X50" s="93">
        <f t="shared" si="19"/>
        <v>0</v>
      </c>
      <c r="Y50" s="56">
        <f>[1]Greater!$G50</f>
        <v>0</v>
      </c>
      <c r="Z50" s="93">
        <f t="shared" si="20"/>
        <v>0</v>
      </c>
      <c r="AA50" s="56"/>
      <c r="AB50" s="56">
        <f t="shared" si="21"/>
        <v>0</v>
      </c>
      <c r="AC50" s="93">
        <f t="shared" si="29"/>
        <v>0</v>
      </c>
      <c r="AD50" s="97">
        <f t="shared" si="30"/>
        <v>0</v>
      </c>
      <c r="AE50" s="75">
        <f>'Source Data'!N50</f>
        <v>3969</v>
      </c>
      <c r="AF50" s="90">
        <f t="shared" si="31"/>
        <v>0</v>
      </c>
      <c r="AG50" s="271"/>
      <c r="AH50" s="75">
        <f t="shared" si="22"/>
        <v>0</v>
      </c>
      <c r="AI50" s="271"/>
      <c r="AJ50" s="77">
        <f t="shared" si="32"/>
        <v>0</v>
      </c>
      <c r="AK50" s="76">
        <f t="shared" si="33"/>
        <v>0</v>
      </c>
      <c r="AL50" s="90">
        <f t="shared" si="23"/>
        <v>0</v>
      </c>
      <c r="AM50" s="79">
        <f t="shared" si="24"/>
        <v>0</v>
      </c>
      <c r="AN50" s="90">
        <f t="shared" si="25"/>
        <v>0</v>
      </c>
      <c r="AO50" s="56">
        <f>[1]Greater!$M50</f>
        <v>0</v>
      </c>
      <c r="AP50" s="90">
        <f t="shared" si="26"/>
        <v>0</v>
      </c>
      <c r="AQ50" s="77"/>
      <c r="AR50" s="77">
        <f t="shared" si="27"/>
        <v>0</v>
      </c>
      <c r="AS50" s="90">
        <f t="shared" si="34"/>
        <v>0</v>
      </c>
      <c r="AT50" s="78">
        <f t="shared" si="35"/>
        <v>0</v>
      </c>
      <c r="AU50" s="87">
        <f t="shared" si="10"/>
        <v>0</v>
      </c>
      <c r="AV50" s="116"/>
      <c r="AW50" s="74"/>
      <c r="AX50" s="74">
        <f t="shared" si="36"/>
        <v>0</v>
      </c>
      <c r="AY50" s="74">
        <f t="shared" si="37"/>
        <v>0</v>
      </c>
    </row>
    <row r="51" spans="1:51" ht="16.149999999999999" customHeight="1" x14ac:dyDescent="0.2">
      <c r="A51" s="49">
        <v>45</v>
      </c>
      <c r="B51" s="50" t="s">
        <v>50</v>
      </c>
      <c r="C51" s="272">
        <f>[2]Base!Y51</f>
        <v>0</v>
      </c>
      <c r="D51" s="51">
        <f>'Source Data'!H51</f>
        <v>2675.6537559078151</v>
      </c>
      <c r="E51" s="80">
        <f t="shared" si="13"/>
        <v>0</v>
      </c>
      <c r="F51" s="291"/>
      <c r="G51" s="51">
        <f>'Source Data'!I51</f>
        <v>332.43156845204078</v>
      </c>
      <c r="H51" s="80">
        <f t="shared" si="14"/>
        <v>0</v>
      </c>
      <c r="I51" s="291"/>
      <c r="J51" s="51">
        <f>'Source Data'!J51</f>
        <v>90.66315503237476</v>
      </c>
      <c r="K51" s="80">
        <f t="shared" si="15"/>
        <v>0</v>
      </c>
      <c r="L51" s="291"/>
      <c r="M51" s="51">
        <f>'Source Data'!K51</f>
        <v>2266.578875809369</v>
      </c>
      <c r="N51" s="80">
        <f t="shared" si="16"/>
        <v>0</v>
      </c>
      <c r="O51" s="291"/>
      <c r="P51" s="51">
        <f>'Source Data'!L51</f>
        <v>906.63155032374766</v>
      </c>
      <c r="Q51" s="80">
        <f t="shared" si="17"/>
        <v>0</v>
      </c>
      <c r="R51" s="94">
        <v>0</v>
      </c>
      <c r="S51" s="51"/>
      <c r="T51" s="51"/>
      <c r="U51" s="52">
        <f t="shared" si="28"/>
        <v>0</v>
      </c>
      <c r="V51" s="94">
        <f t="shared" si="2"/>
        <v>0</v>
      </c>
      <c r="W51" s="80">
        <f t="shared" si="18"/>
        <v>0</v>
      </c>
      <c r="X51" s="94">
        <f t="shared" si="19"/>
        <v>0</v>
      </c>
      <c r="Y51" s="51">
        <f>[1]Greater!$G51</f>
        <v>0</v>
      </c>
      <c r="Z51" s="94">
        <f t="shared" si="20"/>
        <v>0</v>
      </c>
      <c r="AA51" s="53"/>
      <c r="AB51" s="51">
        <f t="shared" si="21"/>
        <v>0</v>
      </c>
      <c r="AC51" s="95">
        <f t="shared" si="29"/>
        <v>0</v>
      </c>
      <c r="AD51" s="95">
        <f t="shared" si="30"/>
        <v>0</v>
      </c>
      <c r="AE51" s="71">
        <f>'Source Data'!N51</f>
        <v>13416</v>
      </c>
      <c r="AF51" s="91">
        <f t="shared" si="31"/>
        <v>0</v>
      </c>
      <c r="AG51" s="272"/>
      <c r="AH51" s="71">
        <f t="shared" si="22"/>
        <v>0</v>
      </c>
      <c r="AI51" s="272"/>
      <c r="AJ51" s="72">
        <f t="shared" si="32"/>
        <v>0</v>
      </c>
      <c r="AK51" s="73">
        <f t="shared" si="33"/>
        <v>0</v>
      </c>
      <c r="AL51" s="91">
        <f t="shared" si="23"/>
        <v>0</v>
      </c>
      <c r="AM51" s="82">
        <f t="shared" si="24"/>
        <v>0</v>
      </c>
      <c r="AN51" s="91">
        <f t="shared" si="25"/>
        <v>0</v>
      </c>
      <c r="AO51" s="51">
        <f>[1]Greater!$M51</f>
        <v>0</v>
      </c>
      <c r="AP51" s="91">
        <f t="shared" si="26"/>
        <v>0</v>
      </c>
      <c r="AQ51" s="72"/>
      <c r="AR51" s="72">
        <f t="shared" si="27"/>
        <v>0</v>
      </c>
      <c r="AS51" s="91">
        <f t="shared" si="34"/>
        <v>0</v>
      </c>
      <c r="AT51" s="81">
        <f t="shared" si="35"/>
        <v>0</v>
      </c>
      <c r="AU51" s="88">
        <f t="shared" si="10"/>
        <v>0</v>
      </c>
      <c r="AV51" s="116"/>
      <c r="AW51" s="80"/>
      <c r="AX51" s="80">
        <f t="shared" si="36"/>
        <v>0</v>
      </c>
      <c r="AY51" s="80">
        <f t="shared" si="37"/>
        <v>0</v>
      </c>
    </row>
    <row r="52" spans="1:51" ht="16.149999999999999" customHeight="1" x14ac:dyDescent="0.2">
      <c r="A52" s="58">
        <v>46</v>
      </c>
      <c r="B52" s="59" t="s">
        <v>51</v>
      </c>
      <c r="C52" s="270">
        <f>[2]Base!Y52</f>
        <v>0</v>
      </c>
      <c r="D52" s="60">
        <f>'Source Data'!H52</f>
        <v>5480.4352847367336</v>
      </c>
      <c r="E52" s="65">
        <f t="shared" si="13"/>
        <v>0</v>
      </c>
      <c r="F52" s="289"/>
      <c r="G52" s="60">
        <f>'Source Data'!I52</f>
        <v>708.93963160759859</v>
      </c>
      <c r="H52" s="65">
        <f t="shared" si="14"/>
        <v>0</v>
      </c>
      <c r="I52" s="289"/>
      <c r="J52" s="60">
        <f>'Source Data'!J52</f>
        <v>193.3471722566178</v>
      </c>
      <c r="K52" s="65">
        <f t="shared" si="15"/>
        <v>0</v>
      </c>
      <c r="L52" s="289"/>
      <c r="M52" s="60">
        <f>'Source Data'!K52</f>
        <v>4833.6793064154454</v>
      </c>
      <c r="N52" s="65">
        <f t="shared" si="16"/>
        <v>0</v>
      </c>
      <c r="O52" s="289"/>
      <c r="P52" s="60">
        <f>'Source Data'!L52</f>
        <v>1933.4717225661777</v>
      </c>
      <c r="Q52" s="65">
        <f t="shared" si="17"/>
        <v>0</v>
      </c>
      <c r="R52" s="92">
        <v>0</v>
      </c>
      <c r="S52" s="60"/>
      <c r="T52" s="60"/>
      <c r="U52" s="61">
        <f t="shared" si="28"/>
        <v>0</v>
      </c>
      <c r="V52" s="92">
        <f t="shared" si="2"/>
        <v>0</v>
      </c>
      <c r="W52" s="65">
        <f t="shared" si="18"/>
        <v>0</v>
      </c>
      <c r="X52" s="92">
        <f t="shared" si="19"/>
        <v>0</v>
      </c>
      <c r="Y52" s="60">
        <f>[1]Greater!$G52</f>
        <v>0</v>
      </c>
      <c r="Z52" s="92">
        <f t="shared" si="20"/>
        <v>0</v>
      </c>
      <c r="AA52" s="60"/>
      <c r="AB52" s="60">
        <f t="shared" si="21"/>
        <v>0</v>
      </c>
      <c r="AC52" s="92">
        <f t="shared" si="29"/>
        <v>0</v>
      </c>
      <c r="AD52" s="96">
        <f t="shared" si="30"/>
        <v>0</v>
      </c>
      <c r="AE52" s="66">
        <f>'Source Data'!N52</f>
        <v>2991</v>
      </c>
      <c r="AF52" s="89">
        <f t="shared" si="31"/>
        <v>0</v>
      </c>
      <c r="AG52" s="270"/>
      <c r="AH52" s="66">
        <f t="shared" si="22"/>
        <v>0</v>
      </c>
      <c r="AI52" s="270"/>
      <c r="AJ52" s="68">
        <f t="shared" si="32"/>
        <v>0</v>
      </c>
      <c r="AK52" s="67">
        <f t="shared" si="33"/>
        <v>0</v>
      </c>
      <c r="AL52" s="89">
        <f t="shared" si="23"/>
        <v>0</v>
      </c>
      <c r="AM52" s="70">
        <f t="shared" si="24"/>
        <v>0</v>
      </c>
      <c r="AN52" s="89">
        <f t="shared" si="25"/>
        <v>0</v>
      </c>
      <c r="AO52" s="60">
        <f>[1]Greater!$M52</f>
        <v>0</v>
      </c>
      <c r="AP52" s="89">
        <f t="shared" si="26"/>
        <v>0</v>
      </c>
      <c r="AQ52" s="68"/>
      <c r="AR52" s="68">
        <f t="shared" si="27"/>
        <v>0</v>
      </c>
      <c r="AS52" s="89">
        <f t="shared" si="34"/>
        <v>0</v>
      </c>
      <c r="AT52" s="69">
        <f t="shared" si="35"/>
        <v>0</v>
      </c>
      <c r="AU52" s="86">
        <f t="shared" si="10"/>
        <v>0</v>
      </c>
      <c r="AV52" s="116"/>
      <c r="AW52" s="65"/>
      <c r="AX52" s="65">
        <f t="shared" si="36"/>
        <v>0</v>
      </c>
      <c r="AY52" s="65">
        <f t="shared" si="37"/>
        <v>0</v>
      </c>
    </row>
    <row r="53" spans="1:51" ht="16.149999999999999" customHeight="1" x14ac:dyDescent="0.2">
      <c r="A53" s="54">
        <v>47</v>
      </c>
      <c r="B53" s="55" t="s">
        <v>52</v>
      </c>
      <c r="C53" s="271">
        <f>[2]Base!Y53</f>
        <v>67</v>
      </c>
      <c r="D53" s="56">
        <f>'Source Data'!H53</f>
        <v>2851.064211175285</v>
      </c>
      <c r="E53" s="74">
        <f t="shared" si="13"/>
        <v>191021.30214874409</v>
      </c>
      <c r="F53" s="290"/>
      <c r="G53" s="56">
        <f>'Source Data'!I53</f>
        <v>340.85181534745152</v>
      </c>
      <c r="H53" s="74">
        <f t="shared" si="14"/>
        <v>0</v>
      </c>
      <c r="I53" s="290"/>
      <c r="J53" s="56">
        <f>'Source Data'!J53</f>
        <v>92.959586003850404</v>
      </c>
      <c r="K53" s="74">
        <f t="shared" si="15"/>
        <v>0</v>
      </c>
      <c r="L53" s="290"/>
      <c r="M53" s="56">
        <f>'Source Data'!K53</f>
        <v>2323.9896500962604</v>
      </c>
      <c r="N53" s="74">
        <f t="shared" si="16"/>
        <v>0</v>
      </c>
      <c r="O53" s="290"/>
      <c r="P53" s="56">
        <f>'Source Data'!L53</f>
        <v>929.59586003850404</v>
      </c>
      <c r="Q53" s="74">
        <f t="shared" si="17"/>
        <v>0</v>
      </c>
      <c r="R53" s="93">
        <v>245651</v>
      </c>
      <c r="S53" s="56"/>
      <c r="T53" s="56"/>
      <c r="U53" s="57">
        <f t="shared" si="28"/>
        <v>0</v>
      </c>
      <c r="V53" s="93">
        <f t="shared" si="2"/>
        <v>245651</v>
      </c>
      <c r="W53" s="74">
        <f t="shared" si="18"/>
        <v>-614</v>
      </c>
      <c r="X53" s="93">
        <f t="shared" si="19"/>
        <v>245037</v>
      </c>
      <c r="Y53" s="56">
        <f>[1]Greater!$G53</f>
        <v>1140</v>
      </c>
      <c r="Z53" s="93">
        <f t="shared" si="20"/>
        <v>246177</v>
      </c>
      <c r="AA53" s="56"/>
      <c r="AB53" s="56">
        <f t="shared" si="21"/>
        <v>246177</v>
      </c>
      <c r="AC53" s="93">
        <f t="shared" si="29"/>
        <v>20515</v>
      </c>
      <c r="AD53" s="97">
        <f t="shared" si="30"/>
        <v>246177</v>
      </c>
      <c r="AE53" s="75">
        <f>'Source Data'!N53</f>
        <v>13043</v>
      </c>
      <c r="AF53" s="90">
        <f t="shared" si="31"/>
        <v>873881</v>
      </c>
      <c r="AG53" s="271"/>
      <c r="AH53" s="75">
        <f t="shared" si="22"/>
        <v>0</v>
      </c>
      <c r="AI53" s="271"/>
      <c r="AJ53" s="77">
        <f t="shared" si="32"/>
        <v>0</v>
      </c>
      <c r="AK53" s="76">
        <f t="shared" si="33"/>
        <v>0</v>
      </c>
      <c r="AL53" s="90">
        <f t="shared" si="23"/>
        <v>873881</v>
      </c>
      <c r="AM53" s="79">
        <f t="shared" si="24"/>
        <v>-2185</v>
      </c>
      <c r="AN53" s="90">
        <f t="shared" si="25"/>
        <v>871696</v>
      </c>
      <c r="AO53" s="56">
        <f>[1]Greater!$M53</f>
        <v>0</v>
      </c>
      <c r="AP53" s="90">
        <f t="shared" si="26"/>
        <v>871696</v>
      </c>
      <c r="AQ53" s="77"/>
      <c r="AR53" s="77">
        <f t="shared" si="27"/>
        <v>871696</v>
      </c>
      <c r="AS53" s="90">
        <f t="shared" si="34"/>
        <v>72641</v>
      </c>
      <c r="AT53" s="78">
        <f t="shared" si="35"/>
        <v>1117873</v>
      </c>
      <c r="AU53" s="87">
        <f t="shared" si="10"/>
        <v>93156</v>
      </c>
      <c r="AV53" s="116"/>
      <c r="AW53" s="74"/>
      <c r="AX53" s="74">
        <f t="shared" si="36"/>
        <v>2185</v>
      </c>
      <c r="AY53" s="74">
        <f t="shared" si="37"/>
        <v>2185</v>
      </c>
    </row>
    <row r="54" spans="1:51" ht="16.149999999999999" customHeight="1" x14ac:dyDescent="0.2">
      <c r="A54" s="54">
        <v>48</v>
      </c>
      <c r="B54" s="55" t="s">
        <v>74</v>
      </c>
      <c r="C54" s="271">
        <f>[2]Base!Y54</f>
        <v>10</v>
      </c>
      <c r="D54" s="56">
        <f>'Source Data'!H54</f>
        <v>3995.2813864350205</v>
      </c>
      <c r="E54" s="74">
        <f t="shared" si="13"/>
        <v>39952.813864350202</v>
      </c>
      <c r="F54" s="290"/>
      <c r="G54" s="56">
        <f>'Source Data'!I54</f>
        <v>516.40353727376908</v>
      </c>
      <c r="H54" s="74">
        <f t="shared" si="14"/>
        <v>0</v>
      </c>
      <c r="I54" s="290"/>
      <c r="J54" s="56">
        <f>'Source Data'!J54</f>
        <v>140.83732834739155</v>
      </c>
      <c r="K54" s="74">
        <f t="shared" si="15"/>
        <v>0</v>
      </c>
      <c r="L54" s="290"/>
      <c r="M54" s="56">
        <f>'Source Data'!K54</f>
        <v>3520.9332086847894</v>
      </c>
      <c r="N54" s="74">
        <f t="shared" si="16"/>
        <v>0</v>
      </c>
      <c r="O54" s="290"/>
      <c r="P54" s="56">
        <f>'Source Data'!L54</f>
        <v>1408.3732834739153</v>
      </c>
      <c r="Q54" s="74">
        <f t="shared" si="17"/>
        <v>0</v>
      </c>
      <c r="R54" s="93">
        <v>51126</v>
      </c>
      <c r="S54" s="56"/>
      <c r="T54" s="56"/>
      <c r="U54" s="57">
        <f t="shared" si="28"/>
        <v>0</v>
      </c>
      <c r="V54" s="93">
        <f t="shared" si="2"/>
        <v>51126</v>
      </c>
      <c r="W54" s="74">
        <f t="shared" si="18"/>
        <v>-128</v>
      </c>
      <c r="X54" s="93">
        <f t="shared" si="19"/>
        <v>50998</v>
      </c>
      <c r="Y54" s="56">
        <f>[1]Greater!$G54</f>
        <v>0</v>
      </c>
      <c r="Z54" s="93">
        <f t="shared" si="20"/>
        <v>50998</v>
      </c>
      <c r="AA54" s="56"/>
      <c r="AB54" s="56">
        <f t="shared" si="21"/>
        <v>50998</v>
      </c>
      <c r="AC54" s="93">
        <f t="shared" si="29"/>
        <v>4250</v>
      </c>
      <c r="AD54" s="97">
        <f t="shared" si="30"/>
        <v>50998</v>
      </c>
      <c r="AE54" s="75">
        <f>'Source Data'!N54</f>
        <v>5158</v>
      </c>
      <c r="AF54" s="90">
        <f t="shared" si="31"/>
        <v>51580</v>
      </c>
      <c r="AG54" s="271"/>
      <c r="AH54" s="75">
        <f t="shared" si="22"/>
        <v>0</v>
      </c>
      <c r="AI54" s="271"/>
      <c r="AJ54" s="77">
        <f t="shared" si="32"/>
        <v>0</v>
      </c>
      <c r="AK54" s="76">
        <f t="shared" si="33"/>
        <v>0</v>
      </c>
      <c r="AL54" s="90">
        <f t="shared" si="23"/>
        <v>51580</v>
      </c>
      <c r="AM54" s="79">
        <f t="shared" si="24"/>
        <v>-129</v>
      </c>
      <c r="AN54" s="90">
        <f t="shared" si="25"/>
        <v>51451</v>
      </c>
      <c r="AO54" s="56">
        <f>[1]Greater!$M54</f>
        <v>0</v>
      </c>
      <c r="AP54" s="90">
        <f t="shared" si="26"/>
        <v>51451</v>
      </c>
      <c r="AQ54" s="77"/>
      <c r="AR54" s="77">
        <f t="shared" si="27"/>
        <v>51451</v>
      </c>
      <c r="AS54" s="90">
        <f t="shared" si="34"/>
        <v>4288</v>
      </c>
      <c r="AT54" s="78">
        <f t="shared" si="35"/>
        <v>102449</v>
      </c>
      <c r="AU54" s="87">
        <f t="shared" si="10"/>
        <v>8538</v>
      </c>
      <c r="AV54" s="116"/>
      <c r="AW54" s="74"/>
      <c r="AX54" s="74">
        <f t="shared" si="36"/>
        <v>129</v>
      </c>
      <c r="AY54" s="74">
        <f t="shared" si="37"/>
        <v>129</v>
      </c>
    </row>
    <row r="55" spans="1:51" ht="16.149999999999999" customHeight="1" x14ac:dyDescent="0.2">
      <c r="A55" s="54">
        <v>49</v>
      </c>
      <c r="B55" s="55" t="s">
        <v>53</v>
      </c>
      <c r="C55" s="271">
        <f>[2]Base!Y55</f>
        <v>0</v>
      </c>
      <c r="D55" s="56">
        <f>'Source Data'!H55</f>
        <v>4510.9600632140227</v>
      </c>
      <c r="E55" s="74">
        <f t="shared" si="13"/>
        <v>0</v>
      </c>
      <c r="F55" s="290"/>
      <c r="G55" s="56">
        <f>'Source Data'!I55</f>
        <v>660.79145627436594</v>
      </c>
      <c r="H55" s="74">
        <f t="shared" si="14"/>
        <v>0</v>
      </c>
      <c r="I55" s="290"/>
      <c r="J55" s="56">
        <f>'Source Data'!J55</f>
        <v>180.21585171119071</v>
      </c>
      <c r="K55" s="74">
        <f t="shared" si="15"/>
        <v>0</v>
      </c>
      <c r="L55" s="290"/>
      <c r="M55" s="56">
        <f>'Source Data'!K55</f>
        <v>4505.3962927797675</v>
      </c>
      <c r="N55" s="74">
        <f t="shared" si="16"/>
        <v>0</v>
      </c>
      <c r="O55" s="290"/>
      <c r="P55" s="56">
        <f>'Source Data'!L55</f>
        <v>1802.158517111907</v>
      </c>
      <c r="Q55" s="74">
        <f t="shared" si="17"/>
        <v>0</v>
      </c>
      <c r="R55" s="93">
        <v>0</v>
      </c>
      <c r="S55" s="56"/>
      <c r="T55" s="56"/>
      <c r="U55" s="57">
        <f t="shared" si="28"/>
        <v>0</v>
      </c>
      <c r="V55" s="93">
        <f t="shared" si="2"/>
        <v>0</v>
      </c>
      <c r="W55" s="74">
        <f t="shared" si="18"/>
        <v>0</v>
      </c>
      <c r="X55" s="93">
        <f t="shared" si="19"/>
        <v>0</v>
      </c>
      <c r="Y55" s="56">
        <f>[1]Greater!$G55</f>
        <v>0</v>
      </c>
      <c r="Z55" s="93">
        <f t="shared" si="20"/>
        <v>0</v>
      </c>
      <c r="AA55" s="56"/>
      <c r="AB55" s="56">
        <f t="shared" si="21"/>
        <v>0</v>
      </c>
      <c r="AC55" s="93">
        <f t="shared" si="29"/>
        <v>0</v>
      </c>
      <c r="AD55" s="97">
        <f t="shared" si="30"/>
        <v>0</v>
      </c>
      <c r="AE55" s="75">
        <f>'Source Data'!N55</f>
        <v>2655</v>
      </c>
      <c r="AF55" s="90">
        <f t="shared" si="31"/>
        <v>0</v>
      </c>
      <c r="AG55" s="271"/>
      <c r="AH55" s="75">
        <f t="shared" si="22"/>
        <v>0</v>
      </c>
      <c r="AI55" s="271"/>
      <c r="AJ55" s="77">
        <f t="shared" si="32"/>
        <v>0</v>
      </c>
      <c r="AK55" s="76">
        <f t="shared" si="33"/>
        <v>0</v>
      </c>
      <c r="AL55" s="90">
        <f t="shared" si="23"/>
        <v>0</v>
      </c>
      <c r="AM55" s="79">
        <f t="shared" si="24"/>
        <v>0</v>
      </c>
      <c r="AN55" s="90">
        <f t="shared" si="25"/>
        <v>0</v>
      </c>
      <c r="AO55" s="56">
        <f>[1]Greater!$M55</f>
        <v>0</v>
      </c>
      <c r="AP55" s="90">
        <f t="shared" si="26"/>
        <v>0</v>
      </c>
      <c r="AQ55" s="77"/>
      <c r="AR55" s="77">
        <f t="shared" si="27"/>
        <v>0</v>
      </c>
      <c r="AS55" s="90">
        <f t="shared" si="34"/>
        <v>0</v>
      </c>
      <c r="AT55" s="78">
        <f t="shared" si="35"/>
        <v>0</v>
      </c>
      <c r="AU55" s="87">
        <f t="shared" si="10"/>
        <v>0</v>
      </c>
      <c r="AV55" s="116"/>
      <c r="AW55" s="74"/>
      <c r="AX55" s="74">
        <f t="shared" si="36"/>
        <v>0</v>
      </c>
      <c r="AY55" s="74">
        <f t="shared" si="37"/>
        <v>0</v>
      </c>
    </row>
    <row r="56" spans="1:51" ht="16.149999999999999" customHeight="1" x14ac:dyDescent="0.2">
      <c r="A56" s="49">
        <v>50</v>
      </c>
      <c r="B56" s="50" t="s">
        <v>54</v>
      </c>
      <c r="C56" s="272">
        <f>[2]Base!Y56</f>
        <v>0</v>
      </c>
      <c r="D56" s="51">
        <f>'Source Data'!H56</f>
        <v>4738.7087437121554</v>
      </c>
      <c r="E56" s="80">
        <f t="shared" si="13"/>
        <v>0</v>
      </c>
      <c r="F56" s="291"/>
      <c r="G56" s="51">
        <f>'Source Data'!I56</f>
        <v>638.95176727517901</v>
      </c>
      <c r="H56" s="80">
        <f t="shared" si="14"/>
        <v>0</v>
      </c>
      <c r="I56" s="291"/>
      <c r="J56" s="51">
        <f>'Source Data'!J56</f>
        <v>174.25957289323065</v>
      </c>
      <c r="K56" s="80">
        <f t="shared" si="15"/>
        <v>0</v>
      </c>
      <c r="L56" s="291"/>
      <c r="M56" s="51">
        <f>'Source Data'!K56</f>
        <v>4356.4893223307663</v>
      </c>
      <c r="N56" s="80">
        <f t="shared" si="16"/>
        <v>0</v>
      </c>
      <c r="O56" s="291"/>
      <c r="P56" s="51">
        <f>'Source Data'!L56</f>
        <v>1742.5957289323062</v>
      </c>
      <c r="Q56" s="80">
        <f t="shared" si="17"/>
        <v>0</v>
      </c>
      <c r="R56" s="94">
        <v>0</v>
      </c>
      <c r="S56" s="51"/>
      <c r="T56" s="51"/>
      <c r="U56" s="52">
        <f t="shared" si="28"/>
        <v>0</v>
      </c>
      <c r="V56" s="94">
        <f t="shared" si="2"/>
        <v>0</v>
      </c>
      <c r="W56" s="80">
        <f t="shared" si="18"/>
        <v>0</v>
      </c>
      <c r="X56" s="94">
        <f t="shared" si="19"/>
        <v>0</v>
      </c>
      <c r="Y56" s="51">
        <f>[1]Greater!$G56</f>
        <v>0</v>
      </c>
      <c r="Z56" s="94">
        <f t="shared" si="20"/>
        <v>0</v>
      </c>
      <c r="AA56" s="53"/>
      <c r="AB56" s="51">
        <f t="shared" si="21"/>
        <v>0</v>
      </c>
      <c r="AC56" s="95">
        <f t="shared" si="29"/>
        <v>0</v>
      </c>
      <c r="AD56" s="95">
        <f t="shared" si="30"/>
        <v>0</v>
      </c>
      <c r="AE56" s="71">
        <f>'Source Data'!N56</f>
        <v>3490</v>
      </c>
      <c r="AF56" s="91">
        <f t="shared" si="31"/>
        <v>0</v>
      </c>
      <c r="AG56" s="272"/>
      <c r="AH56" s="71">
        <f t="shared" si="22"/>
        <v>0</v>
      </c>
      <c r="AI56" s="272"/>
      <c r="AJ56" s="72">
        <f t="shared" si="32"/>
        <v>0</v>
      </c>
      <c r="AK56" s="73">
        <f t="shared" si="33"/>
        <v>0</v>
      </c>
      <c r="AL56" s="91">
        <f t="shared" si="23"/>
        <v>0</v>
      </c>
      <c r="AM56" s="82">
        <f t="shared" si="24"/>
        <v>0</v>
      </c>
      <c r="AN56" s="91">
        <f t="shared" si="25"/>
        <v>0</v>
      </c>
      <c r="AO56" s="51">
        <f>[1]Greater!$M56</f>
        <v>0</v>
      </c>
      <c r="AP56" s="91">
        <f t="shared" si="26"/>
        <v>0</v>
      </c>
      <c r="AQ56" s="72"/>
      <c r="AR56" s="72">
        <f t="shared" si="27"/>
        <v>0</v>
      </c>
      <c r="AS56" s="91">
        <f t="shared" si="34"/>
        <v>0</v>
      </c>
      <c r="AT56" s="81">
        <f t="shared" si="35"/>
        <v>0</v>
      </c>
      <c r="AU56" s="88">
        <f t="shared" si="10"/>
        <v>0</v>
      </c>
      <c r="AV56" s="116"/>
      <c r="AW56" s="80"/>
      <c r="AX56" s="80">
        <f t="shared" si="36"/>
        <v>0</v>
      </c>
      <c r="AY56" s="80">
        <f t="shared" si="37"/>
        <v>0</v>
      </c>
    </row>
    <row r="57" spans="1:51" ht="16.149999999999999" customHeight="1" x14ac:dyDescent="0.2">
      <c r="A57" s="58">
        <v>51</v>
      </c>
      <c r="B57" s="59" t="s">
        <v>55</v>
      </c>
      <c r="C57" s="270">
        <f>[2]Base!Y57</f>
        <v>0</v>
      </c>
      <c r="D57" s="60">
        <f>'Source Data'!H57</f>
        <v>4281.7369154997223</v>
      </c>
      <c r="E57" s="65">
        <f t="shared" si="13"/>
        <v>0</v>
      </c>
      <c r="F57" s="289"/>
      <c r="G57" s="60">
        <f>'Source Data'!I57</f>
        <v>570.93395934473472</v>
      </c>
      <c r="H57" s="65">
        <f t="shared" si="14"/>
        <v>0</v>
      </c>
      <c r="I57" s="289"/>
      <c r="J57" s="60">
        <f>'Source Data'!J57</f>
        <v>155.70926163947308</v>
      </c>
      <c r="K57" s="65">
        <f t="shared" si="15"/>
        <v>0</v>
      </c>
      <c r="L57" s="289"/>
      <c r="M57" s="60">
        <f>'Source Data'!K57</f>
        <v>3892.7315409868274</v>
      </c>
      <c r="N57" s="65">
        <f t="shared" si="16"/>
        <v>0</v>
      </c>
      <c r="O57" s="289"/>
      <c r="P57" s="60">
        <f>'Source Data'!L57</f>
        <v>1557.0926163947308</v>
      </c>
      <c r="Q57" s="65">
        <f t="shared" si="17"/>
        <v>0</v>
      </c>
      <c r="R57" s="92">
        <v>0</v>
      </c>
      <c r="S57" s="60"/>
      <c r="T57" s="60"/>
      <c r="U57" s="61">
        <f t="shared" si="28"/>
        <v>0</v>
      </c>
      <c r="V57" s="92">
        <f t="shared" si="2"/>
        <v>0</v>
      </c>
      <c r="W57" s="65">
        <f t="shared" si="18"/>
        <v>0</v>
      </c>
      <c r="X57" s="92">
        <f t="shared" si="19"/>
        <v>0</v>
      </c>
      <c r="Y57" s="60">
        <f>[1]Greater!$G57</f>
        <v>0</v>
      </c>
      <c r="Z57" s="92">
        <f t="shared" si="20"/>
        <v>0</v>
      </c>
      <c r="AA57" s="60"/>
      <c r="AB57" s="60">
        <f t="shared" si="21"/>
        <v>0</v>
      </c>
      <c r="AC57" s="92">
        <f t="shared" si="29"/>
        <v>0</v>
      </c>
      <c r="AD57" s="96">
        <f t="shared" si="30"/>
        <v>0</v>
      </c>
      <c r="AE57" s="66">
        <f>'Source Data'!N57</f>
        <v>4268</v>
      </c>
      <c r="AF57" s="89">
        <f t="shared" si="31"/>
        <v>0</v>
      </c>
      <c r="AG57" s="270"/>
      <c r="AH57" s="66">
        <f t="shared" si="22"/>
        <v>0</v>
      </c>
      <c r="AI57" s="270"/>
      <c r="AJ57" s="68">
        <f t="shared" si="32"/>
        <v>0</v>
      </c>
      <c r="AK57" s="67">
        <f t="shared" si="33"/>
        <v>0</v>
      </c>
      <c r="AL57" s="89">
        <f t="shared" si="23"/>
        <v>0</v>
      </c>
      <c r="AM57" s="70">
        <f t="shared" si="24"/>
        <v>0</v>
      </c>
      <c r="AN57" s="89">
        <f t="shared" si="25"/>
        <v>0</v>
      </c>
      <c r="AO57" s="60">
        <f>[1]Greater!$M57</f>
        <v>0</v>
      </c>
      <c r="AP57" s="89">
        <f t="shared" si="26"/>
        <v>0</v>
      </c>
      <c r="AQ57" s="68"/>
      <c r="AR57" s="68">
        <f t="shared" si="27"/>
        <v>0</v>
      </c>
      <c r="AS57" s="89">
        <f t="shared" si="34"/>
        <v>0</v>
      </c>
      <c r="AT57" s="69">
        <f t="shared" si="35"/>
        <v>0</v>
      </c>
      <c r="AU57" s="86">
        <f t="shared" si="10"/>
        <v>0</v>
      </c>
      <c r="AV57" s="116"/>
      <c r="AW57" s="65"/>
      <c r="AX57" s="65">
        <f t="shared" si="36"/>
        <v>0</v>
      </c>
      <c r="AY57" s="65">
        <f t="shared" si="37"/>
        <v>0</v>
      </c>
    </row>
    <row r="58" spans="1:51" ht="16.149999999999999" customHeight="1" x14ac:dyDescent="0.2">
      <c r="A58" s="54">
        <v>52</v>
      </c>
      <c r="B58" s="55" t="s">
        <v>56</v>
      </c>
      <c r="C58" s="271">
        <f>[2]Base!Y58</f>
        <v>0</v>
      </c>
      <c r="D58" s="56">
        <f>'Source Data'!H58</f>
        <v>4477.885435486186</v>
      </c>
      <c r="E58" s="74">
        <f t="shared" si="13"/>
        <v>0</v>
      </c>
      <c r="F58" s="290"/>
      <c r="G58" s="56">
        <f>'Source Data'!I58</f>
        <v>601.39043740535396</v>
      </c>
      <c r="H58" s="74">
        <f t="shared" si="14"/>
        <v>0</v>
      </c>
      <c r="I58" s="290"/>
      <c r="J58" s="56">
        <f>'Source Data'!J58</f>
        <v>164.01557383782384</v>
      </c>
      <c r="K58" s="74">
        <f t="shared" si="15"/>
        <v>0</v>
      </c>
      <c r="L58" s="290"/>
      <c r="M58" s="56">
        <f>'Source Data'!K58</f>
        <v>4100.3893459455958</v>
      </c>
      <c r="N58" s="74">
        <f t="shared" si="16"/>
        <v>0</v>
      </c>
      <c r="O58" s="290"/>
      <c r="P58" s="56">
        <f>'Source Data'!L58</f>
        <v>1640.1557383782383</v>
      </c>
      <c r="Q58" s="74">
        <f t="shared" si="17"/>
        <v>0</v>
      </c>
      <c r="R58" s="93">
        <v>0</v>
      </c>
      <c r="S58" s="56"/>
      <c r="T58" s="56"/>
      <c r="U58" s="57">
        <f t="shared" si="28"/>
        <v>0</v>
      </c>
      <c r="V58" s="93">
        <f t="shared" si="2"/>
        <v>0</v>
      </c>
      <c r="W58" s="74">
        <f t="shared" si="18"/>
        <v>0</v>
      </c>
      <c r="X58" s="93">
        <f t="shared" si="19"/>
        <v>0</v>
      </c>
      <c r="Y58" s="56">
        <f>[1]Greater!$G58</f>
        <v>0</v>
      </c>
      <c r="Z58" s="93">
        <f t="shared" si="20"/>
        <v>0</v>
      </c>
      <c r="AA58" s="56"/>
      <c r="AB58" s="56">
        <f t="shared" si="21"/>
        <v>0</v>
      </c>
      <c r="AC58" s="93">
        <f t="shared" si="29"/>
        <v>0</v>
      </c>
      <c r="AD58" s="97">
        <f t="shared" si="30"/>
        <v>0</v>
      </c>
      <c r="AE58" s="75">
        <f>'Source Data'!N58</f>
        <v>5924</v>
      </c>
      <c r="AF58" s="90">
        <f t="shared" si="31"/>
        <v>0</v>
      </c>
      <c r="AG58" s="271"/>
      <c r="AH58" s="75">
        <f t="shared" si="22"/>
        <v>0</v>
      </c>
      <c r="AI58" s="271"/>
      <c r="AJ58" s="77">
        <f t="shared" si="32"/>
        <v>0</v>
      </c>
      <c r="AK58" s="76">
        <f t="shared" si="33"/>
        <v>0</v>
      </c>
      <c r="AL58" s="90">
        <f t="shared" si="23"/>
        <v>0</v>
      </c>
      <c r="AM58" s="79">
        <f t="shared" si="24"/>
        <v>0</v>
      </c>
      <c r="AN58" s="90">
        <f t="shared" si="25"/>
        <v>0</v>
      </c>
      <c r="AO58" s="56">
        <f>[1]Greater!$M58</f>
        <v>0</v>
      </c>
      <c r="AP58" s="90">
        <f t="shared" si="26"/>
        <v>0</v>
      </c>
      <c r="AQ58" s="77"/>
      <c r="AR58" s="77">
        <f t="shared" si="27"/>
        <v>0</v>
      </c>
      <c r="AS58" s="90">
        <f t="shared" si="34"/>
        <v>0</v>
      </c>
      <c r="AT58" s="78">
        <f t="shared" si="35"/>
        <v>0</v>
      </c>
      <c r="AU58" s="87">
        <f t="shared" si="10"/>
        <v>0</v>
      </c>
      <c r="AV58" s="116"/>
      <c r="AW58" s="74"/>
      <c r="AX58" s="74">
        <f t="shared" si="36"/>
        <v>0</v>
      </c>
      <c r="AY58" s="74">
        <f t="shared" si="37"/>
        <v>0</v>
      </c>
    </row>
    <row r="59" spans="1:51" ht="16.149999999999999" customHeight="1" x14ac:dyDescent="0.2">
      <c r="A59" s="54">
        <v>53</v>
      </c>
      <c r="B59" s="55" t="s">
        <v>57</v>
      </c>
      <c r="C59" s="271">
        <f>[2]Base!Y59</f>
        <v>0</v>
      </c>
      <c r="D59" s="56">
        <f>'Source Data'!H59</f>
        <v>4674.7758891865669</v>
      </c>
      <c r="E59" s="74">
        <f t="shared" si="13"/>
        <v>0</v>
      </c>
      <c r="F59" s="290"/>
      <c r="G59" s="56">
        <f>'Source Data'!I59</f>
        <v>663.32493479155164</v>
      </c>
      <c r="H59" s="74">
        <f t="shared" si="14"/>
        <v>0</v>
      </c>
      <c r="I59" s="290"/>
      <c r="J59" s="56">
        <f>'Source Data'!J59</f>
        <v>180.90680039769586</v>
      </c>
      <c r="K59" s="74">
        <f t="shared" si="15"/>
        <v>0</v>
      </c>
      <c r="L59" s="290"/>
      <c r="M59" s="56">
        <f>'Source Data'!K59</f>
        <v>4522.670009942397</v>
      </c>
      <c r="N59" s="74">
        <f t="shared" si="16"/>
        <v>0</v>
      </c>
      <c r="O59" s="290"/>
      <c r="P59" s="56">
        <f>'Source Data'!L59</f>
        <v>1809.0680039769588</v>
      </c>
      <c r="Q59" s="74">
        <f t="shared" si="17"/>
        <v>0</v>
      </c>
      <c r="R59" s="93">
        <v>0</v>
      </c>
      <c r="S59" s="56"/>
      <c r="T59" s="56"/>
      <c r="U59" s="57">
        <f t="shared" si="28"/>
        <v>0</v>
      </c>
      <c r="V59" s="93">
        <f t="shared" si="2"/>
        <v>0</v>
      </c>
      <c r="W59" s="74">
        <f t="shared" si="18"/>
        <v>0</v>
      </c>
      <c r="X59" s="93">
        <f t="shared" si="19"/>
        <v>0</v>
      </c>
      <c r="Y59" s="56">
        <f>[1]Greater!$G59</f>
        <v>0</v>
      </c>
      <c r="Z59" s="93">
        <f t="shared" si="20"/>
        <v>0</v>
      </c>
      <c r="AA59" s="56"/>
      <c r="AB59" s="56">
        <f t="shared" si="21"/>
        <v>0</v>
      </c>
      <c r="AC59" s="93">
        <f t="shared" si="29"/>
        <v>0</v>
      </c>
      <c r="AD59" s="97">
        <f t="shared" si="30"/>
        <v>0</v>
      </c>
      <c r="AE59" s="75">
        <f>'Source Data'!N59</f>
        <v>2670</v>
      </c>
      <c r="AF59" s="90">
        <f t="shared" si="31"/>
        <v>0</v>
      </c>
      <c r="AG59" s="271"/>
      <c r="AH59" s="75">
        <f t="shared" si="22"/>
        <v>0</v>
      </c>
      <c r="AI59" s="271"/>
      <c r="AJ59" s="77">
        <f t="shared" si="32"/>
        <v>0</v>
      </c>
      <c r="AK59" s="76">
        <f t="shared" si="33"/>
        <v>0</v>
      </c>
      <c r="AL59" s="90">
        <f t="shared" si="23"/>
        <v>0</v>
      </c>
      <c r="AM59" s="79">
        <f t="shared" si="24"/>
        <v>0</v>
      </c>
      <c r="AN59" s="90">
        <f t="shared" si="25"/>
        <v>0</v>
      </c>
      <c r="AO59" s="56">
        <f>[1]Greater!$M59</f>
        <v>0</v>
      </c>
      <c r="AP59" s="90">
        <f t="shared" si="26"/>
        <v>0</v>
      </c>
      <c r="AQ59" s="77"/>
      <c r="AR59" s="77">
        <f t="shared" si="27"/>
        <v>0</v>
      </c>
      <c r="AS59" s="90">
        <f t="shared" si="34"/>
        <v>0</v>
      </c>
      <c r="AT59" s="78">
        <f t="shared" si="35"/>
        <v>0</v>
      </c>
      <c r="AU59" s="87">
        <f t="shared" si="10"/>
        <v>0</v>
      </c>
      <c r="AV59" s="116"/>
      <c r="AW59" s="74"/>
      <c r="AX59" s="74">
        <f t="shared" si="36"/>
        <v>0</v>
      </c>
      <c r="AY59" s="74">
        <f t="shared" si="37"/>
        <v>0</v>
      </c>
    </row>
    <row r="60" spans="1:51" ht="16.149999999999999" customHeight="1" x14ac:dyDescent="0.2">
      <c r="A60" s="54">
        <v>54</v>
      </c>
      <c r="B60" s="55" t="s">
        <v>58</v>
      </c>
      <c r="C60" s="271">
        <f>[2]Base!Y60</f>
        <v>0</v>
      </c>
      <c r="D60" s="56">
        <f>'Source Data'!H60</f>
        <v>4784.5850415334589</v>
      </c>
      <c r="E60" s="74">
        <f t="shared" si="13"/>
        <v>0</v>
      </c>
      <c r="F60" s="290"/>
      <c r="G60" s="56">
        <f>'Source Data'!I60</f>
        <v>583.70660052312871</v>
      </c>
      <c r="H60" s="74">
        <f t="shared" si="14"/>
        <v>0</v>
      </c>
      <c r="I60" s="290"/>
      <c r="J60" s="56">
        <f>'Source Data'!J60</f>
        <v>159.19270923358056</v>
      </c>
      <c r="K60" s="74">
        <f t="shared" si="15"/>
        <v>0</v>
      </c>
      <c r="L60" s="290"/>
      <c r="M60" s="56">
        <f>'Source Data'!K60</f>
        <v>3979.8177308395143</v>
      </c>
      <c r="N60" s="74">
        <f t="shared" si="16"/>
        <v>0</v>
      </c>
      <c r="O60" s="290"/>
      <c r="P60" s="56">
        <f>'Source Data'!L60</f>
        <v>1591.9270923358056</v>
      </c>
      <c r="Q60" s="74">
        <f t="shared" si="17"/>
        <v>0</v>
      </c>
      <c r="R60" s="93">
        <v>0</v>
      </c>
      <c r="S60" s="56"/>
      <c r="T60" s="56"/>
      <c r="U60" s="57">
        <f t="shared" si="28"/>
        <v>0</v>
      </c>
      <c r="V60" s="93">
        <f t="shared" si="2"/>
        <v>0</v>
      </c>
      <c r="W60" s="74">
        <f t="shared" si="18"/>
        <v>0</v>
      </c>
      <c r="X60" s="93">
        <f t="shared" si="19"/>
        <v>0</v>
      </c>
      <c r="Y60" s="56">
        <f>[1]Greater!$G60</f>
        <v>0</v>
      </c>
      <c r="Z60" s="93">
        <f t="shared" si="20"/>
        <v>0</v>
      </c>
      <c r="AA60" s="56"/>
      <c r="AB60" s="56">
        <f t="shared" si="21"/>
        <v>0</v>
      </c>
      <c r="AC60" s="93">
        <f t="shared" si="29"/>
        <v>0</v>
      </c>
      <c r="AD60" s="97">
        <f t="shared" si="30"/>
        <v>0</v>
      </c>
      <c r="AE60" s="75">
        <f>'Source Data'!N60</f>
        <v>5141</v>
      </c>
      <c r="AF60" s="90">
        <f t="shared" si="31"/>
        <v>0</v>
      </c>
      <c r="AG60" s="271"/>
      <c r="AH60" s="75">
        <f t="shared" si="22"/>
        <v>0</v>
      </c>
      <c r="AI60" s="271"/>
      <c r="AJ60" s="77">
        <f t="shared" si="32"/>
        <v>0</v>
      </c>
      <c r="AK60" s="76">
        <f t="shared" si="33"/>
        <v>0</v>
      </c>
      <c r="AL60" s="90">
        <f t="shared" si="23"/>
        <v>0</v>
      </c>
      <c r="AM60" s="79">
        <f t="shared" si="24"/>
        <v>0</v>
      </c>
      <c r="AN60" s="90">
        <f t="shared" si="25"/>
        <v>0</v>
      </c>
      <c r="AO60" s="56">
        <f>[1]Greater!$M60</f>
        <v>0</v>
      </c>
      <c r="AP60" s="90">
        <f t="shared" si="26"/>
        <v>0</v>
      </c>
      <c r="AQ60" s="77"/>
      <c r="AR60" s="77">
        <f t="shared" si="27"/>
        <v>0</v>
      </c>
      <c r="AS60" s="90">
        <f t="shared" si="34"/>
        <v>0</v>
      </c>
      <c r="AT60" s="78">
        <f t="shared" si="35"/>
        <v>0</v>
      </c>
      <c r="AU60" s="87">
        <f t="shared" si="10"/>
        <v>0</v>
      </c>
      <c r="AV60" s="116"/>
      <c r="AW60" s="74"/>
      <c r="AX60" s="74">
        <f t="shared" si="36"/>
        <v>0</v>
      </c>
      <c r="AY60" s="74">
        <f t="shared" si="37"/>
        <v>0</v>
      </c>
    </row>
    <row r="61" spans="1:51" ht="16.149999999999999" customHeight="1" x14ac:dyDescent="0.2">
      <c r="A61" s="49">
        <v>55</v>
      </c>
      <c r="B61" s="50" t="s">
        <v>59</v>
      </c>
      <c r="C61" s="272">
        <f>[2]Base!Y61</f>
        <v>0</v>
      </c>
      <c r="D61" s="51">
        <f>'Source Data'!H61</f>
        <v>4501.7236472239638</v>
      </c>
      <c r="E61" s="80">
        <f t="shared" si="13"/>
        <v>0</v>
      </c>
      <c r="F61" s="291"/>
      <c r="G61" s="51">
        <f>'Source Data'!I61</f>
        <v>593.48544210889816</v>
      </c>
      <c r="H61" s="80">
        <f t="shared" si="14"/>
        <v>0</v>
      </c>
      <c r="I61" s="291"/>
      <c r="J61" s="51">
        <f>'Source Data'!J61</f>
        <v>161.8596660296995</v>
      </c>
      <c r="K61" s="80">
        <f t="shared" si="15"/>
        <v>0</v>
      </c>
      <c r="L61" s="291"/>
      <c r="M61" s="51">
        <f>'Source Data'!K61</f>
        <v>4046.4916507424882</v>
      </c>
      <c r="N61" s="80">
        <f t="shared" si="16"/>
        <v>0</v>
      </c>
      <c r="O61" s="291"/>
      <c r="P61" s="51">
        <f>'Source Data'!L61</f>
        <v>1618.596660296995</v>
      </c>
      <c r="Q61" s="80">
        <f t="shared" si="17"/>
        <v>0</v>
      </c>
      <c r="R61" s="94">
        <v>0</v>
      </c>
      <c r="S61" s="51"/>
      <c r="T61" s="51"/>
      <c r="U61" s="52">
        <f t="shared" si="28"/>
        <v>0</v>
      </c>
      <c r="V61" s="94">
        <f t="shared" si="2"/>
        <v>0</v>
      </c>
      <c r="W61" s="80">
        <f t="shared" si="18"/>
        <v>0</v>
      </c>
      <c r="X61" s="94">
        <f t="shared" si="19"/>
        <v>0</v>
      </c>
      <c r="Y61" s="51">
        <f>[1]Greater!$G61</f>
        <v>0</v>
      </c>
      <c r="Z61" s="94">
        <f t="shared" si="20"/>
        <v>0</v>
      </c>
      <c r="AA61" s="53"/>
      <c r="AB61" s="51">
        <f t="shared" si="21"/>
        <v>0</v>
      </c>
      <c r="AC61" s="95">
        <f t="shared" si="29"/>
        <v>0</v>
      </c>
      <c r="AD61" s="95">
        <f t="shared" si="30"/>
        <v>0</v>
      </c>
      <c r="AE61" s="71">
        <f>'Source Data'!N61</f>
        <v>3703</v>
      </c>
      <c r="AF61" s="91">
        <f t="shared" si="31"/>
        <v>0</v>
      </c>
      <c r="AG61" s="272"/>
      <c r="AH61" s="71">
        <f t="shared" si="22"/>
        <v>0</v>
      </c>
      <c r="AI61" s="272"/>
      <c r="AJ61" s="72">
        <f t="shared" si="32"/>
        <v>0</v>
      </c>
      <c r="AK61" s="73">
        <f t="shared" si="33"/>
        <v>0</v>
      </c>
      <c r="AL61" s="91">
        <f t="shared" si="23"/>
        <v>0</v>
      </c>
      <c r="AM61" s="82">
        <f t="shared" si="24"/>
        <v>0</v>
      </c>
      <c r="AN61" s="91">
        <f t="shared" si="25"/>
        <v>0</v>
      </c>
      <c r="AO61" s="51">
        <f>[1]Greater!$M61</f>
        <v>0</v>
      </c>
      <c r="AP61" s="91">
        <f t="shared" si="26"/>
        <v>0</v>
      </c>
      <c r="AQ61" s="72"/>
      <c r="AR61" s="72">
        <f t="shared" si="27"/>
        <v>0</v>
      </c>
      <c r="AS61" s="91">
        <f t="shared" si="34"/>
        <v>0</v>
      </c>
      <c r="AT61" s="81">
        <f t="shared" si="35"/>
        <v>0</v>
      </c>
      <c r="AU61" s="88">
        <f t="shared" si="10"/>
        <v>0</v>
      </c>
      <c r="AV61" s="116"/>
      <c r="AW61" s="80"/>
      <c r="AX61" s="80">
        <f t="shared" si="36"/>
        <v>0</v>
      </c>
      <c r="AY61" s="80">
        <f t="shared" si="37"/>
        <v>0</v>
      </c>
    </row>
    <row r="62" spans="1:51" ht="16.149999999999999" customHeight="1" x14ac:dyDescent="0.2">
      <c r="A62" s="58">
        <v>56</v>
      </c>
      <c r="B62" s="59" t="s">
        <v>60</v>
      </c>
      <c r="C62" s="270">
        <f>[2]Base!Y62</f>
        <v>0</v>
      </c>
      <c r="D62" s="60">
        <f>'Source Data'!H62</f>
        <v>5010.1657022009513</v>
      </c>
      <c r="E62" s="65">
        <f t="shared" si="13"/>
        <v>0</v>
      </c>
      <c r="F62" s="289"/>
      <c r="G62" s="60">
        <f>'Source Data'!I62</f>
        <v>665.40831600253398</v>
      </c>
      <c r="H62" s="65">
        <f t="shared" si="14"/>
        <v>0</v>
      </c>
      <c r="I62" s="289"/>
      <c r="J62" s="60">
        <f>'Source Data'!J62</f>
        <v>181.4749952734183</v>
      </c>
      <c r="K62" s="65">
        <f t="shared" si="15"/>
        <v>0</v>
      </c>
      <c r="L62" s="289"/>
      <c r="M62" s="60">
        <f>'Source Data'!K62</f>
        <v>4536.8748818354579</v>
      </c>
      <c r="N62" s="65">
        <f t="shared" si="16"/>
        <v>0</v>
      </c>
      <c r="O62" s="289"/>
      <c r="P62" s="60">
        <f>'Source Data'!L62</f>
        <v>1814.7499527341834</v>
      </c>
      <c r="Q62" s="65">
        <f t="shared" si="17"/>
        <v>0</v>
      </c>
      <c r="R62" s="92">
        <v>0</v>
      </c>
      <c r="S62" s="60"/>
      <c r="T62" s="60"/>
      <c r="U62" s="61">
        <f t="shared" si="28"/>
        <v>0</v>
      </c>
      <c r="V62" s="92">
        <f t="shared" si="2"/>
        <v>0</v>
      </c>
      <c r="W62" s="65">
        <f t="shared" si="18"/>
        <v>0</v>
      </c>
      <c r="X62" s="92">
        <f t="shared" si="19"/>
        <v>0</v>
      </c>
      <c r="Y62" s="60">
        <f>[1]Greater!$G62</f>
        <v>0</v>
      </c>
      <c r="Z62" s="92">
        <f t="shared" si="20"/>
        <v>0</v>
      </c>
      <c r="AA62" s="60"/>
      <c r="AB62" s="60">
        <f t="shared" si="21"/>
        <v>0</v>
      </c>
      <c r="AC62" s="92">
        <f t="shared" si="29"/>
        <v>0</v>
      </c>
      <c r="AD62" s="96">
        <f t="shared" si="30"/>
        <v>0</v>
      </c>
      <c r="AE62" s="66">
        <f>'Source Data'!N62</f>
        <v>4203</v>
      </c>
      <c r="AF62" s="89">
        <f t="shared" si="31"/>
        <v>0</v>
      </c>
      <c r="AG62" s="270"/>
      <c r="AH62" s="66">
        <f t="shared" si="22"/>
        <v>0</v>
      </c>
      <c r="AI62" s="270"/>
      <c r="AJ62" s="68">
        <f t="shared" si="32"/>
        <v>0</v>
      </c>
      <c r="AK62" s="67">
        <f t="shared" si="33"/>
        <v>0</v>
      </c>
      <c r="AL62" s="89">
        <f t="shared" si="23"/>
        <v>0</v>
      </c>
      <c r="AM62" s="70">
        <f t="shared" si="24"/>
        <v>0</v>
      </c>
      <c r="AN62" s="89">
        <f t="shared" si="25"/>
        <v>0</v>
      </c>
      <c r="AO62" s="60">
        <f>[1]Greater!$M62</f>
        <v>0</v>
      </c>
      <c r="AP62" s="89">
        <f t="shared" si="26"/>
        <v>0</v>
      </c>
      <c r="AQ62" s="68"/>
      <c r="AR62" s="68">
        <f t="shared" si="27"/>
        <v>0</v>
      </c>
      <c r="AS62" s="89">
        <f t="shared" si="34"/>
        <v>0</v>
      </c>
      <c r="AT62" s="69">
        <f t="shared" si="35"/>
        <v>0</v>
      </c>
      <c r="AU62" s="86">
        <f t="shared" si="10"/>
        <v>0</v>
      </c>
      <c r="AV62" s="116"/>
      <c r="AW62" s="65"/>
      <c r="AX62" s="65">
        <f t="shared" si="36"/>
        <v>0</v>
      </c>
      <c r="AY62" s="65">
        <f t="shared" si="37"/>
        <v>0</v>
      </c>
    </row>
    <row r="63" spans="1:51" ht="16.149999999999999" customHeight="1" x14ac:dyDescent="0.2">
      <c r="A63" s="54">
        <v>57</v>
      </c>
      <c r="B63" s="55" t="s">
        <v>61</v>
      </c>
      <c r="C63" s="271">
        <f>[2]Base!Y63</f>
        <v>0</v>
      </c>
      <c r="D63" s="56">
        <f>'Source Data'!H63</f>
        <v>4811.4108022710652</v>
      </c>
      <c r="E63" s="74">
        <f t="shared" si="13"/>
        <v>0</v>
      </c>
      <c r="F63" s="290"/>
      <c r="G63" s="56">
        <f>'Source Data'!I63</f>
        <v>666.15521612667408</v>
      </c>
      <c r="H63" s="74">
        <f t="shared" si="14"/>
        <v>0</v>
      </c>
      <c r="I63" s="290"/>
      <c r="J63" s="56">
        <f>'Source Data'!J63</f>
        <v>181.67869530727472</v>
      </c>
      <c r="K63" s="74">
        <f t="shared" si="15"/>
        <v>0</v>
      </c>
      <c r="L63" s="290"/>
      <c r="M63" s="56">
        <f>'Source Data'!K63</f>
        <v>4541.967382681868</v>
      </c>
      <c r="N63" s="74">
        <f t="shared" si="16"/>
        <v>0</v>
      </c>
      <c r="O63" s="290"/>
      <c r="P63" s="56">
        <f>'Source Data'!L63</f>
        <v>1816.7869530727471</v>
      </c>
      <c r="Q63" s="74">
        <f t="shared" si="17"/>
        <v>0</v>
      </c>
      <c r="R63" s="93">
        <v>0</v>
      </c>
      <c r="S63" s="56"/>
      <c r="T63" s="56"/>
      <c r="U63" s="57">
        <f t="shared" si="28"/>
        <v>0</v>
      </c>
      <c r="V63" s="93">
        <f t="shared" si="2"/>
        <v>0</v>
      </c>
      <c r="W63" s="74">
        <f t="shared" si="18"/>
        <v>0</v>
      </c>
      <c r="X63" s="93">
        <f t="shared" si="19"/>
        <v>0</v>
      </c>
      <c r="Y63" s="56">
        <f>[1]Greater!$G63</f>
        <v>0</v>
      </c>
      <c r="Z63" s="93">
        <f t="shared" si="20"/>
        <v>0</v>
      </c>
      <c r="AA63" s="56"/>
      <c r="AB63" s="56">
        <f t="shared" si="21"/>
        <v>0</v>
      </c>
      <c r="AC63" s="93">
        <f t="shared" si="29"/>
        <v>0</v>
      </c>
      <c r="AD63" s="97">
        <f t="shared" si="30"/>
        <v>0</v>
      </c>
      <c r="AE63" s="75">
        <f>'Source Data'!N63</f>
        <v>2620</v>
      </c>
      <c r="AF63" s="90">
        <f t="shared" si="31"/>
        <v>0</v>
      </c>
      <c r="AG63" s="271"/>
      <c r="AH63" s="75">
        <f t="shared" si="22"/>
        <v>0</v>
      </c>
      <c r="AI63" s="271"/>
      <c r="AJ63" s="77">
        <f t="shared" si="32"/>
        <v>0</v>
      </c>
      <c r="AK63" s="76">
        <f t="shared" si="33"/>
        <v>0</v>
      </c>
      <c r="AL63" s="90">
        <f t="shared" si="23"/>
        <v>0</v>
      </c>
      <c r="AM63" s="79">
        <f t="shared" si="24"/>
        <v>0</v>
      </c>
      <c r="AN63" s="90">
        <f t="shared" si="25"/>
        <v>0</v>
      </c>
      <c r="AO63" s="56">
        <f>[1]Greater!$M63</f>
        <v>0</v>
      </c>
      <c r="AP63" s="90">
        <f t="shared" si="26"/>
        <v>0</v>
      </c>
      <c r="AQ63" s="77"/>
      <c r="AR63" s="77">
        <f t="shared" si="27"/>
        <v>0</v>
      </c>
      <c r="AS63" s="90">
        <f t="shared" si="34"/>
        <v>0</v>
      </c>
      <c r="AT63" s="78">
        <f t="shared" si="35"/>
        <v>0</v>
      </c>
      <c r="AU63" s="87">
        <f t="shared" si="10"/>
        <v>0</v>
      </c>
      <c r="AV63" s="116"/>
      <c r="AW63" s="74"/>
      <c r="AX63" s="74">
        <f t="shared" si="36"/>
        <v>0</v>
      </c>
      <c r="AY63" s="74">
        <f t="shared" si="37"/>
        <v>0</v>
      </c>
    </row>
    <row r="64" spans="1:51" ht="16.149999999999999" customHeight="1" x14ac:dyDescent="0.2">
      <c r="A64" s="54">
        <v>58</v>
      </c>
      <c r="B64" s="55" t="s">
        <v>62</v>
      </c>
      <c r="C64" s="271">
        <f>[2]Base!Y64</f>
        <v>0</v>
      </c>
      <c r="D64" s="56">
        <f>'Source Data'!H64</f>
        <v>5358.2852334446507</v>
      </c>
      <c r="E64" s="74">
        <f t="shared" si="13"/>
        <v>0</v>
      </c>
      <c r="F64" s="290"/>
      <c r="G64" s="56">
        <f>'Source Data'!I64</f>
        <v>740.81098599764084</v>
      </c>
      <c r="H64" s="74">
        <f t="shared" si="14"/>
        <v>0</v>
      </c>
      <c r="I64" s="290"/>
      <c r="J64" s="56">
        <f>'Source Data'!J64</f>
        <v>202.03935981753844</v>
      </c>
      <c r="K64" s="74">
        <f t="shared" si="15"/>
        <v>0</v>
      </c>
      <c r="L64" s="290"/>
      <c r="M64" s="56">
        <f>'Source Data'!K64</f>
        <v>5050.9839954384606</v>
      </c>
      <c r="N64" s="74">
        <f t="shared" si="16"/>
        <v>0</v>
      </c>
      <c r="O64" s="290"/>
      <c r="P64" s="56">
        <f>'Source Data'!L64</f>
        <v>2020.3935981753841</v>
      </c>
      <c r="Q64" s="74">
        <f t="shared" si="17"/>
        <v>0</v>
      </c>
      <c r="R64" s="93">
        <v>0</v>
      </c>
      <c r="S64" s="56"/>
      <c r="T64" s="56"/>
      <c r="U64" s="57">
        <f t="shared" si="28"/>
        <v>0</v>
      </c>
      <c r="V64" s="93">
        <f t="shared" si="2"/>
        <v>0</v>
      </c>
      <c r="W64" s="74">
        <f t="shared" si="18"/>
        <v>0</v>
      </c>
      <c r="X64" s="93">
        <f t="shared" si="19"/>
        <v>0</v>
      </c>
      <c r="Y64" s="56">
        <f>[1]Greater!$G64</f>
        <v>0</v>
      </c>
      <c r="Z64" s="93">
        <f t="shared" si="20"/>
        <v>0</v>
      </c>
      <c r="AA64" s="56"/>
      <c r="AB64" s="56">
        <f t="shared" si="21"/>
        <v>0</v>
      </c>
      <c r="AC64" s="93">
        <f t="shared" si="29"/>
        <v>0</v>
      </c>
      <c r="AD64" s="97">
        <f t="shared" si="30"/>
        <v>0</v>
      </c>
      <c r="AE64" s="75">
        <f>'Source Data'!N64</f>
        <v>2215</v>
      </c>
      <c r="AF64" s="90">
        <f t="shared" si="31"/>
        <v>0</v>
      </c>
      <c r="AG64" s="271"/>
      <c r="AH64" s="75">
        <f t="shared" si="22"/>
        <v>0</v>
      </c>
      <c r="AI64" s="271"/>
      <c r="AJ64" s="77">
        <f t="shared" si="32"/>
        <v>0</v>
      </c>
      <c r="AK64" s="76">
        <f t="shared" si="33"/>
        <v>0</v>
      </c>
      <c r="AL64" s="90">
        <f t="shared" si="23"/>
        <v>0</v>
      </c>
      <c r="AM64" s="79">
        <f t="shared" si="24"/>
        <v>0</v>
      </c>
      <c r="AN64" s="90">
        <f t="shared" si="25"/>
        <v>0</v>
      </c>
      <c r="AO64" s="56">
        <f>[1]Greater!$M64</f>
        <v>0</v>
      </c>
      <c r="AP64" s="90">
        <f t="shared" si="26"/>
        <v>0</v>
      </c>
      <c r="AQ64" s="77"/>
      <c r="AR64" s="77">
        <f t="shared" si="27"/>
        <v>0</v>
      </c>
      <c r="AS64" s="90">
        <f t="shared" si="34"/>
        <v>0</v>
      </c>
      <c r="AT64" s="78">
        <f t="shared" si="35"/>
        <v>0</v>
      </c>
      <c r="AU64" s="87">
        <f t="shared" si="10"/>
        <v>0</v>
      </c>
      <c r="AV64" s="116"/>
      <c r="AW64" s="74"/>
      <c r="AX64" s="74">
        <f t="shared" si="36"/>
        <v>0</v>
      </c>
      <c r="AY64" s="74">
        <f t="shared" si="37"/>
        <v>0</v>
      </c>
    </row>
    <row r="65" spans="1:51" ht="16.149999999999999" customHeight="1" x14ac:dyDescent="0.2">
      <c r="A65" s="54">
        <v>59</v>
      </c>
      <c r="B65" s="55" t="s">
        <v>63</v>
      </c>
      <c r="C65" s="271">
        <f>[2]Base!Y65</f>
        <v>0</v>
      </c>
      <c r="D65" s="56">
        <f>'Source Data'!H65</f>
        <v>5144.4669727805904</v>
      </c>
      <c r="E65" s="74">
        <f t="shared" si="13"/>
        <v>0</v>
      </c>
      <c r="F65" s="290"/>
      <c r="G65" s="56">
        <f>'Source Data'!I65</f>
        <v>778.80539593788717</v>
      </c>
      <c r="H65" s="74">
        <f t="shared" si="14"/>
        <v>0</v>
      </c>
      <c r="I65" s="290"/>
      <c r="J65" s="56">
        <f>'Source Data'!J65</f>
        <v>212.40147161942375</v>
      </c>
      <c r="K65" s="74">
        <f t="shared" si="15"/>
        <v>0</v>
      </c>
      <c r="L65" s="290"/>
      <c r="M65" s="56">
        <f>'Source Data'!K65</f>
        <v>5310.0367904855939</v>
      </c>
      <c r="N65" s="74">
        <f t="shared" si="16"/>
        <v>0</v>
      </c>
      <c r="O65" s="290"/>
      <c r="P65" s="56">
        <f>'Source Data'!L65</f>
        <v>2124.0147161942373</v>
      </c>
      <c r="Q65" s="74">
        <f t="shared" si="17"/>
        <v>0</v>
      </c>
      <c r="R65" s="93">
        <v>0</v>
      </c>
      <c r="S65" s="56"/>
      <c r="T65" s="56"/>
      <c r="U65" s="57">
        <f t="shared" si="28"/>
        <v>0</v>
      </c>
      <c r="V65" s="93">
        <f t="shared" si="2"/>
        <v>0</v>
      </c>
      <c r="W65" s="74">
        <f t="shared" si="18"/>
        <v>0</v>
      </c>
      <c r="X65" s="93">
        <f t="shared" si="19"/>
        <v>0</v>
      </c>
      <c r="Y65" s="56">
        <f>[1]Greater!$G65</f>
        <v>0</v>
      </c>
      <c r="Z65" s="93">
        <f t="shared" si="20"/>
        <v>0</v>
      </c>
      <c r="AA65" s="56"/>
      <c r="AB65" s="56">
        <f t="shared" si="21"/>
        <v>0</v>
      </c>
      <c r="AC65" s="93">
        <f t="shared" si="29"/>
        <v>0</v>
      </c>
      <c r="AD65" s="97">
        <f t="shared" si="30"/>
        <v>0</v>
      </c>
      <c r="AE65" s="75">
        <f>'Source Data'!N65</f>
        <v>1488</v>
      </c>
      <c r="AF65" s="90">
        <f t="shared" si="31"/>
        <v>0</v>
      </c>
      <c r="AG65" s="271"/>
      <c r="AH65" s="75">
        <f t="shared" si="22"/>
        <v>0</v>
      </c>
      <c r="AI65" s="271"/>
      <c r="AJ65" s="77">
        <f t="shared" si="32"/>
        <v>0</v>
      </c>
      <c r="AK65" s="76">
        <f t="shared" si="33"/>
        <v>0</v>
      </c>
      <c r="AL65" s="90">
        <f t="shared" si="23"/>
        <v>0</v>
      </c>
      <c r="AM65" s="79">
        <f t="shared" si="24"/>
        <v>0</v>
      </c>
      <c r="AN65" s="90">
        <f t="shared" si="25"/>
        <v>0</v>
      </c>
      <c r="AO65" s="56">
        <f>[1]Greater!$M65</f>
        <v>0</v>
      </c>
      <c r="AP65" s="90">
        <f t="shared" si="26"/>
        <v>0</v>
      </c>
      <c r="AQ65" s="77"/>
      <c r="AR65" s="77">
        <f t="shared" si="27"/>
        <v>0</v>
      </c>
      <c r="AS65" s="90">
        <f t="shared" si="34"/>
        <v>0</v>
      </c>
      <c r="AT65" s="78">
        <f t="shared" si="35"/>
        <v>0</v>
      </c>
      <c r="AU65" s="87">
        <f t="shared" si="10"/>
        <v>0</v>
      </c>
      <c r="AV65" s="116"/>
      <c r="AW65" s="74"/>
      <c r="AX65" s="74">
        <f t="shared" si="36"/>
        <v>0</v>
      </c>
      <c r="AY65" s="74">
        <f t="shared" si="37"/>
        <v>0</v>
      </c>
    </row>
    <row r="66" spans="1:51" ht="16.149999999999999" customHeight="1" x14ac:dyDescent="0.2">
      <c r="A66" s="49">
        <v>60</v>
      </c>
      <c r="B66" s="50" t="s">
        <v>64</v>
      </c>
      <c r="C66" s="272">
        <f>[2]Base!Y66</f>
        <v>0</v>
      </c>
      <c r="D66" s="51">
        <f>'Source Data'!H66</f>
        <v>4859.4948474230696</v>
      </c>
      <c r="E66" s="80">
        <f t="shared" si="13"/>
        <v>0</v>
      </c>
      <c r="F66" s="291"/>
      <c r="G66" s="51">
        <f>'Source Data'!I66</f>
        <v>654.17710868659628</v>
      </c>
      <c r="H66" s="80">
        <f t="shared" si="14"/>
        <v>0</v>
      </c>
      <c r="I66" s="291"/>
      <c r="J66" s="51">
        <f>'Source Data'!J66</f>
        <v>178.41193873270808</v>
      </c>
      <c r="K66" s="80">
        <f t="shared" si="15"/>
        <v>0</v>
      </c>
      <c r="L66" s="291"/>
      <c r="M66" s="51">
        <f>'Source Data'!K66</f>
        <v>4460.2984683177028</v>
      </c>
      <c r="N66" s="80">
        <f t="shared" si="16"/>
        <v>0</v>
      </c>
      <c r="O66" s="291"/>
      <c r="P66" s="51">
        <f>'Source Data'!L66</f>
        <v>1784.1193873270811</v>
      </c>
      <c r="Q66" s="80">
        <f t="shared" si="17"/>
        <v>0</v>
      </c>
      <c r="R66" s="94">
        <v>0</v>
      </c>
      <c r="S66" s="51"/>
      <c r="T66" s="51"/>
      <c r="U66" s="52">
        <f t="shared" si="28"/>
        <v>0</v>
      </c>
      <c r="V66" s="94">
        <f t="shared" si="2"/>
        <v>0</v>
      </c>
      <c r="W66" s="80">
        <f t="shared" si="18"/>
        <v>0</v>
      </c>
      <c r="X66" s="94">
        <f t="shared" si="19"/>
        <v>0</v>
      </c>
      <c r="Y66" s="51">
        <f>[1]Greater!$G66</f>
        <v>0</v>
      </c>
      <c r="Z66" s="94">
        <f t="shared" si="20"/>
        <v>0</v>
      </c>
      <c r="AA66" s="53"/>
      <c r="AB66" s="51">
        <f t="shared" si="21"/>
        <v>0</v>
      </c>
      <c r="AC66" s="95">
        <f t="shared" si="29"/>
        <v>0</v>
      </c>
      <c r="AD66" s="95">
        <f t="shared" si="30"/>
        <v>0</v>
      </c>
      <c r="AE66" s="71">
        <f>'Source Data'!N66</f>
        <v>4045</v>
      </c>
      <c r="AF66" s="91">
        <f t="shared" si="31"/>
        <v>0</v>
      </c>
      <c r="AG66" s="272"/>
      <c r="AH66" s="71">
        <f t="shared" si="22"/>
        <v>0</v>
      </c>
      <c r="AI66" s="272"/>
      <c r="AJ66" s="72">
        <f t="shared" si="32"/>
        <v>0</v>
      </c>
      <c r="AK66" s="73">
        <f t="shared" si="33"/>
        <v>0</v>
      </c>
      <c r="AL66" s="91">
        <f t="shared" si="23"/>
        <v>0</v>
      </c>
      <c r="AM66" s="82">
        <f t="shared" si="24"/>
        <v>0</v>
      </c>
      <c r="AN66" s="91">
        <f t="shared" si="25"/>
        <v>0</v>
      </c>
      <c r="AO66" s="51">
        <f>[1]Greater!$M66</f>
        <v>0</v>
      </c>
      <c r="AP66" s="91">
        <f t="shared" si="26"/>
        <v>0</v>
      </c>
      <c r="AQ66" s="72"/>
      <c r="AR66" s="72">
        <f t="shared" si="27"/>
        <v>0</v>
      </c>
      <c r="AS66" s="91">
        <f t="shared" si="34"/>
        <v>0</v>
      </c>
      <c r="AT66" s="81">
        <f t="shared" si="35"/>
        <v>0</v>
      </c>
      <c r="AU66" s="88">
        <f t="shared" si="10"/>
        <v>0</v>
      </c>
      <c r="AV66" s="116"/>
      <c r="AW66" s="80"/>
      <c r="AX66" s="80">
        <f t="shared" si="36"/>
        <v>0</v>
      </c>
      <c r="AY66" s="80">
        <f t="shared" si="37"/>
        <v>0</v>
      </c>
    </row>
    <row r="67" spans="1:51" ht="16.149999999999999" customHeight="1" x14ac:dyDescent="0.2">
      <c r="A67" s="58">
        <v>61</v>
      </c>
      <c r="B67" s="59" t="s">
        <v>65</v>
      </c>
      <c r="C67" s="270">
        <f>[2]Base!Y67</f>
        <v>0</v>
      </c>
      <c r="D67" s="60">
        <f>'Source Data'!H67</f>
        <v>2804.2748979691619</v>
      </c>
      <c r="E67" s="65">
        <f t="shared" si="13"/>
        <v>0</v>
      </c>
      <c r="F67" s="289"/>
      <c r="G67" s="60">
        <f>'Source Data'!I67</f>
        <v>381.62134806778147</v>
      </c>
      <c r="H67" s="65">
        <f t="shared" si="14"/>
        <v>0</v>
      </c>
      <c r="I67" s="289"/>
      <c r="J67" s="60">
        <f>'Source Data'!J67</f>
        <v>104.0785494730313</v>
      </c>
      <c r="K67" s="65">
        <f t="shared" si="15"/>
        <v>0</v>
      </c>
      <c r="L67" s="289"/>
      <c r="M67" s="60">
        <f>'Source Data'!K67</f>
        <v>2601.9637368257822</v>
      </c>
      <c r="N67" s="65">
        <f t="shared" si="16"/>
        <v>0</v>
      </c>
      <c r="O67" s="289"/>
      <c r="P67" s="60">
        <f>'Source Data'!L67</f>
        <v>1040.7854947303128</v>
      </c>
      <c r="Q67" s="65">
        <f t="shared" si="17"/>
        <v>0</v>
      </c>
      <c r="R67" s="92">
        <v>0</v>
      </c>
      <c r="S67" s="60"/>
      <c r="T67" s="60"/>
      <c r="U67" s="61">
        <f t="shared" si="28"/>
        <v>0</v>
      </c>
      <c r="V67" s="92">
        <f t="shared" si="2"/>
        <v>0</v>
      </c>
      <c r="W67" s="65">
        <f t="shared" si="18"/>
        <v>0</v>
      </c>
      <c r="X67" s="92">
        <f t="shared" si="19"/>
        <v>0</v>
      </c>
      <c r="Y67" s="60">
        <f>[1]Greater!$G67</f>
        <v>0</v>
      </c>
      <c r="Z67" s="92">
        <f t="shared" si="20"/>
        <v>0</v>
      </c>
      <c r="AA67" s="60"/>
      <c r="AB67" s="60">
        <f t="shared" si="21"/>
        <v>0</v>
      </c>
      <c r="AC67" s="92">
        <f t="shared" si="29"/>
        <v>0</v>
      </c>
      <c r="AD67" s="96">
        <f t="shared" si="30"/>
        <v>0</v>
      </c>
      <c r="AE67" s="66">
        <f>'Source Data'!N67</f>
        <v>9576</v>
      </c>
      <c r="AF67" s="89">
        <f t="shared" si="31"/>
        <v>0</v>
      </c>
      <c r="AG67" s="270"/>
      <c r="AH67" s="66">
        <f t="shared" si="22"/>
        <v>0</v>
      </c>
      <c r="AI67" s="270"/>
      <c r="AJ67" s="68">
        <f t="shared" si="32"/>
        <v>0</v>
      </c>
      <c r="AK67" s="67">
        <f t="shared" si="33"/>
        <v>0</v>
      </c>
      <c r="AL67" s="89">
        <f t="shared" si="23"/>
        <v>0</v>
      </c>
      <c r="AM67" s="70">
        <f t="shared" si="24"/>
        <v>0</v>
      </c>
      <c r="AN67" s="89">
        <f t="shared" si="25"/>
        <v>0</v>
      </c>
      <c r="AO67" s="60">
        <f>[1]Greater!$M67</f>
        <v>0</v>
      </c>
      <c r="AP67" s="89">
        <f t="shared" si="26"/>
        <v>0</v>
      </c>
      <c r="AQ67" s="68"/>
      <c r="AR67" s="68">
        <f t="shared" si="27"/>
        <v>0</v>
      </c>
      <c r="AS67" s="89">
        <f t="shared" si="34"/>
        <v>0</v>
      </c>
      <c r="AT67" s="69">
        <f t="shared" si="35"/>
        <v>0</v>
      </c>
      <c r="AU67" s="86">
        <f t="shared" si="10"/>
        <v>0</v>
      </c>
      <c r="AV67" s="116"/>
      <c r="AW67" s="65"/>
      <c r="AX67" s="65">
        <f t="shared" si="36"/>
        <v>0</v>
      </c>
      <c r="AY67" s="65">
        <f t="shared" si="37"/>
        <v>0</v>
      </c>
    </row>
    <row r="68" spans="1:51" ht="16.149999999999999" customHeight="1" x14ac:dyDescent="0.2">
      <c r="A68" s="54">
        <v>62</v>
      </c>
      <c r="B68" s="55" t="s">
        <v>66</v>
      </c>
      <c r="C68" s="271">
        <f>[2]Base!Y68</f>
        <v>0</v>
      </c>
      <c r="D68" s="56">
        <f>'Source Data'!H68</f>
        <v>4883.7599729981075</v>
      </c>
      <c r="E68" s="74">
        <f t="shared" si="13"/>
        <v>0</v>
      </c>
      <c r="F68" s="290"/>
      <c r="G68" s="56">
        <f>'Source Data'!I68</f>
        <v>736.06666112665073</v>
      </c>
      <c r="H68" s="74">
        <f t="shared" si="14"/>
        <v>0</v>
      </c>
      <c r="I68" s="290"/>
      <c r="J68" s="56">
        <f>'Source Data'!J68</f>
        <v>200.74545303454113</v>
      </c>
      <c r="K68" s="74">
        <f t="shared" si="15"/>
        <v>0</v>
      </c>
      <c r="L68" s="290"/>
      <c r="M68" s="56">
        <f>'Source Data'!K68</f>
        <v>5018.6363258635274</v>
      </c>
      <c r="N68" s="74">
        <f t="shared" si="16"/>
        <v>0</v>
      </c>
      <c r="O68" s="290"/>
      <c r="P68" s="56">
        <f>'Source Data'!L68</f>
        <v>2007.4545303454111</v>
      </c>
      <c r="Q68" s="74">
        <f t="shared" si="17"/>
        <v>0</v>
      </c>
      <c r="R68" s="93">
        <v>0</v>
      </c>
      <c r="S68" s="56"/>
      <c r="T68" s="56"/>
      <c r="U68" s="57">
        <f t="shared" si="28"/>
        <v>0</v>
      </c>
      <c r="V68" s="93">
        <f t="shared" si="2"/>
        <v>0</v>
      </c>
      <c r="W68" s="74">
        <f t="shared" si="18"/>
        <v>0</v>
      </c>
      <c r="X68" s="93">
        <f t="shared" si="19"/>
        <v>0</v>
      </c>
      <c r="Y68" s="56">
        <f>[1]Greater!$G68</f>
        <v>0</v>
      </c>
      <c r="Z68" s="93">
        <f t="shared" si="20"/>
        <v>0</v>
      </c>
      <c r="AA68" s="56"/>
      <c r="AB68" s="56">
        <f t="shared" si="21"/>
        <v>0</v>
      </c>
      <c r="AC68" s="93">
        <f t="shared" si="29"/>
        <v>0</v>
      </c>
      <c r="AD68" s="97">
        <f t="shared" si="30"/>
        <v>0</v>
      </c>
      <c r="AE68" s="75">
        <f>'Source Data'!N68</f>
        <v>1997</v>
      </c>
      <c r="AF68" s="90">
        <f t="shared" si="31"/>
        <v>0</v>
      </c>
      <c r="AG68" s="271"/>
      <c r="AH68" s="75">
        <f t="shared" si="22"/>
        <v>0</v>
      </c>
      <c r="AI68" s="271"/>
      <c r="AJ68" s="77">
        <f t="shared" si="32"/>
        <v>0</v>
      </c>
      <c r="AK68" s="76">
        <f t="shared" si="33"/>
        <v>0</v>
      </c>
      <c r="AL68" s="90">
        <f t="shared" si="23"/>
        <v>0</v>
      </c>
      <c r="AM68" s="79">
        <f t="shared" si="24"/>
        <v>0</v>
      </c>
      <c r="AN68" s="90">
        <f t="shared" si="25"/>
        <v>0</v>
      </c>
      <c r="AO68" s="56">
        <f>[1]Greater!$M68</f>
        <v>0</v>
      </c>
      <c r="AP68" s="90">
        <f t="shared" si="26"/>
        <v>0</v>
      </c>
      <c r="AQ68" s="77"/>
      <c r="AR68" s="77">
        <f t="shared" si="27"/>
        <v>0</v>
      </c>
      <c r="AS68" s="90">
        <f t="shared" si="34"/>
        <v>0</v>
      </c>
      <c r="AT68" s="78">
        <f t="shared" si="35"/>
        <v>0</v>
      </c>
      <c r="AU68" s="87">
        <f t="shared" si="10"/>
        <v>0</v>
      </c>
      <c r="AV68" s="116"/>
      <c r="AW68" s="74"/>
      <c r="AX68" s="74">
        <f t="shared" si="36"/>
        <v>0</v>
      </c>
      <c r="AY68" s="74">
        <f t="shared" si="37"/>
        <v>0</v>
      </c>
    </row>
    <row r="69" spans="1:51" ht="16.149999999999999" customHeight="1" x14ac:dyDescent="0.2">
      <c r="A69" s="54">
        <v>63</v>
      </c>
      <c r="B69" s="55" t="s">
        <v>67</v>
      </c>
      <c r="C69" s="271">
        <f>[2]Base!Y69</f>
        <v>0</v>
      </c>
      <c r="D69" s="56">
        <f>'Source Data'!H69</f>
        <v>3617.9669570727483</v>
      </c>
      <c r="E69" s="74">
        <f t="shared" si="13"/>
        <v>0</v>
      </c>
      <c r="F69" s="290"/>
      <c r="G69" s="56">
        <f>'Source Data'!I69</f>
        <v>455.19374290754848</v>
      </c>
      <c r="H69" s="74">
        <f t="shared" si="14"/>
        <v>0</v>
      </c>
      <c r="I69" s="290"/>
      <c r="J69" s="56">
        <f>'Source Data'!J69</f>
        <v>124.14374806569505</v>
      </c>
      <c r="K69" s="74">
        <f t="shared" si="15"/>
        <v>0</v>
      </c>
      <c r="L69" s="290"/>
      <c r="M69" s="56">
        <f>'Source Data'!K69</f>
        <v>3103.5937016423763</v>
      </c>
      <c r="N69" s="74">
        <f t="shared" si="16"/>
        <v>0</v>
      </c>
      <c r="O69" s="290"/>
      <c r="P69" s="56">
        <f>'Source Data'!L69</f>
        <v>1241.4374806569506</v>
      </c>
      <c r="Q69" s="74">
        <f t="shared" si="17"/>
        <v>0</v>
      </c>
      <c r="R69" s="93">
        <v>0</v>
      </c>
      <c r="S69" s="56"/>
      <c r="T69" s="56"/>
      <c r="U69" s="57">
        <f t="shared" si="28"/>
        <v>0</v>
      </c>
      <c r="V69" s="93">
        <f t="shared" si="2"/>
        <v>0</v>
      </c>
      <c r="W69" s="74">
        <f t="shared" si="18"/>
        <v>0</v>
      </c>
      <c r="X69" s="93">
        <f t="shared" si="19"/>
        <v>0</v>
      </c>
      <c r="Y69" s="56">
        <f>[1]Greater!$G69</f>
        <v>0</v>
      </c>
      <c r="Z69" s="93">
        <f t="shared" si="20"/>
        <v>0</v>
      </c>
      <c r="AA69" s="56"/>
      <c r="AB69" s="56">
        <f t="shared" si="21"/>
        <v>0</v>
      </c>
      <c r="AC69" s="93">
        <f t="shared" si="29"/>
        <v>0</v>
      </c>
      <c r="AD69" s="97">
        <f t="shared" si="30"/>
        <v>0</v>
      </c>
      <c r="AE69" s="75">
        <f>'Source Data'!N69</f>
        <v>7559</v>
      </c>
      <c r="AF69" s="90">
        <f t="shared" si="31"/>
        <v>0</v>
      </c>
      <c r="AG69" s="271"/>
      <c r="AH69" s="75">
        <f t="shared" si="22"/>
        <v>0</v>
      </c>
      <c r="AI69" s="271"/>
      <c r="AJ69" s="77">
        <f t="shared" si="32"/>
        <v>0</v>
      </c>
      <c r="AK69" s="76">
        <f t="shared" si="33"/>
        <v>0</v>
      </c>
      <c r="AL69" s="90">
        <f t="shared" si="23"/>
        <v>0</v>
      </c>
      <c r="AM69" s="79">
        <f t="shared" si="24"/>
        <v>0</v>
      </c>
      <c r="AN69" s="90">
        <f t="shared" si="25"/>
        <v>0</v>
      </c>
      <c r="AO69" s="56">
        <f>[1]Greater!$M69</f>
        <v>0</v>
      </c>
      <c r="AP69" s="90">
        <f t="shared" si="26"/>
        <v>0</v>
      </c>
      <c r="AQ69" s="77"/>
      <c r="AR69" s="77">
        <f t="shared" si="27"/>
        <v>0</v>
      </c>
      <c r="AS69" s="90">
        <f t="shared" si="34"/>
        <v>0</v>
      </c>
      <c r="AT69" s="78">
        <f t="shared" si="35"/>
        <v>0</v>
      </c>
      <c r="AU69" s="87">
        <f t="shared" si="10"/>
        <v>0</v>
      </c>
      <c r="AV69" s="116"/>
      <c r="AW69" s="74"/>
      <c r="AX69" s="74">
        <f t="shared" si="36"/>
        <v>0</v>
      </c>
      <c r="AY69" s="74">
        <f t="shared" si="37"/>
        <v>0</v>
      </c>
    </row>
    <row r="70" spans="1:51" ht="16.149999999999999" customHeight="1" x14ac:dyDescent="0.2">
      <c r="A70" s="54">
        <v>64</v>
      </c>
      <c r="B70" s="55" t="s">
        <v>68</v>
      </c>
      <c r="C70" s="271">
        <f>[2]Base!Y70</f>
        <v>0</v>
      </c>
      <c r="D70" s="56">
        <f>'Source Data'!H70</f>
        <v>5230.6414951359775</v>
      </c>
      <c r="E70" s="74">
        <f t="shared" si="13"/>
        <v>0</v>
      </c>
      <c r="F70" s="290"/>
      <c r="G70" s="56">
        <f>'Source Data'!I70</f>
        <v>700.71301031438645</v>
      </c>
      <c r="H70" s="74">
        <f t="shared" si="14"/>
        <v>0</v>
      </c>
      <c r="I70" s="290"/>
      <c r="J70" s="56">
        <f>'Source Data'!J70</f>
        <v>191.10354826755992</v>
      </c>
      <c r="K70" s="74">
        <f t="shared" si="15"/>
        <v>0</v>
      </c>
      <c r="L70" s="290"/>
      <c r="M70" s="56">
        <f>'Source Data'!K70</f>
        <v>4777.5887066889991</v>
      </c>
      <c r="N70" s="74">
        <f t="shared" si="16"/>
        <v>0</v>
      </c>
      <c r="O70" s="290"/>
      <c r="P70" s="56">
        <f>'Source Data'!L70</f>
        <v>1911.0354826755995</v>
      </c>
      <c r="Q70" s="74">
        <f t="shared" si="17"/>
        <v>0</v>
      </c>
      <c r="R70" s="93">
        <v>0</v>
      </c>
      <c r="S70" s="56"/>
      <c r="T70" s="56"/>
      <c r="U70" s="57">
        <f t="shared" si="28"/>
        <v>0</v>
      </c>
      <c r="V70" s="93">
        <f t="shared" si="2"/>
        <v>0</v>
      </c>
      <c r="W70" s="74">
        <f t="shared" si="18"/>
        <v>0</v>
      </c>
      <c r="X70" s="93">
        <f t="shared" si="19"/>
        <v>0</v>
      </c>
      <c r="Y70" s="56">
        <f>[1]Greater!$G70</f>
        <v>0</v>
      </c>
      <c r="Z70" s="93">
        <f t="shared" si="20"/>
        <v>0</v>
      </c>
      <c r="AA70" s="56"/>
      <c r="AB70" s="56">
        <f t="shared" si="21"/>
        <v>0</v>
      </c>
      <c r="AC70" s="93">
        <f t="shared" si="29"/>
        <v>0</v>
      </c>
      <c r="AD70" s="97">
        <f t="shared" si="30"/>
        <v>0</v>
      </c>
      <c r="AE70" s="75">
        <f>'Source Data'!N70</f>
        <v>2999</v>
      </c>
      <c r="AF70" s="90">
        <f t="shared" si="31"/>
        <v>0</v>
      </c>
      <c r="AG70" s="271"/>
      <c r="AH70" s="75">
        <f t="shared" si="22"/>
        <v>0</v>
      </c>
      <c r="AI70" s="271"/>
      <c r="AJ70" s="77">
        <f t="shared" si="32"/>
        <v>0</v>
      </c>
      <c r="AK70" s="76">
        <f t="shared" si="33"/>
        <v>0</v>
      </c>
      <c r="AL70" s="90">
        <f t="shared" si="23"/>
        <v>0</v>
      </c>
      <c r="AM70" s="79">
        <f t="shared" si="24"/>
        <v>0</v>
      </c>
      <c r="AN70" s="90">
        <f t="shared" si="25"/>
        <v>0</v>
      </c>
      <c r="AO70" s="56">
        <f>[1]Greater!$M70</f>
        <v>0</v>
      </c>
      <c r="AP70" s="90">
        <f t="shared" si="26"/>
        <v>0</v>
      </c>
      <c r="AQ70" s="77"/>
      <c r="AR70" s="77">
        <f t="shared" si="27"/>
        <v>0</v>
      </c>
      <c r="AS70" s="90">
        <f t="shared" si="34"/>
        <v>0</v>
      </c>
      <c r="AT70" s="78">
        <f t="shared" si="35"/>
        <v>0</v>
      </c>
      <c r="AU70" s="87">
        <f t="shared" si="10"/>
        <v>0</v>
      </c>
      <c r="AV70" s="116"/>
      <c r="AW70" s="74"/>
      <c r="AX70" s="74">
        <f t="shared" si="36"/>
        <v>0</v>
      </c>
      <c r="AY70" s="74">
        <f t="shared" si="37"/>
        <v>0</v>
      </c>
    </row>
    <row r="71" spans="1:51" ht="16.149999999999999" customHeight="1" x14ac:dyDescent="0.2">
      <c r="A71" s="49">
        <v>65</v>
      </c>
      <c r="B71" s="50" t="s">
        <v>69</v>
      </c>
      <c r="C71" s="272">
        <f>[2]Base!Y71</f>
        <v>0</v>
      </c>
      <c r="D71" s="51">
        <f>'Source Data'!H71</f>
        <v>4386.1061727809565</v>
      </c>
      <c r="E71" s="80">
        <f t="shared" si="13"/>
        <v>0</v>
      </c>
      <c r="F71" s="291"/>
      <c r="G71" s="51">
        <f>'Source Data'!I71</f>
        <v>566.73400507501663</v>
      </c>
      <c r="H71" s="80">
        <f t="shared" si="14"/>
        <v>0</v>
      </c>
      <c r="I71" s="291"/>
      <c r="J71" s="51">
        <f>'Source Data'!J71</f>
        <v>154.56381956591363</v>
      </c>
      <c r="K71" s="80">
        <f t="shared" si="15"/>
        <v>0</v>
      </c>
      <c r="L71" s="291"/>
      <c r="M71" s="51">
        <f>'Source Data'!K71</f>
        <v>3864.0954891478409</v>
      </c>
      <c r="N71" s="80">
        <f t="shared" si="16"/>
        <v>0</v>
      </c>
      <c r="O71" s="291"/>
      <c r="P71" s="51">
        <f>'Source Data'!L71</f>
        <v>1545.6381956591365</v>
      </c>
      <c r="Q71" s="80">
        <f t="shared" si="17"/>
        <v>0</v>
      </c>
      <c r="R71" s="94">
        <v>0</v>
      </c>
      <c r="S71" s="51"/>
      <c r="T71" s="51"/>
      <c r="U71" s="52">
        <f t="shared" ref="U71:U75" si="38">S71+T71</f>
        <v>0</v>
      </c>
      <c r="V71" s="94">
        <f>U71+R71</f>
        <v>0</v>
      </c>
      <c r="W71" s="80">
        <f t="shared" si="18"/>
        <v>0</v>
      </c>
      <c r="X71" s="94">
        <f t="shared" si="19"/>
        <v>0</v>
      </c>
      <c r="Y71" s="51">
        <f>[1]Greater!$G71</f>
        <v>0</v>
      </c>
      <c r="Z71" s="94">
        <f t="shared" si="20"/>
        <v>0</v>
      </c>
      <c r="AA71" s="53"/>
      <c r="AB71" s="51">
        <f t="shared" si="21"/>
        <v>0</v>
      </c>
      <c r="AC71" s="95">
        <f t="shared" ref="AC71:AC75" si="39">ROUND(AB71/$AC$88,0)</f>
        <v>0</v>
      </c>
      <c r="AD71" s="95">
        <f t="shared" si="30"/>
        <v>0</v>
      </c>
      <c r="AE71" s="71">
        <f>'Source Data'!N71</f>
        <v>5234</v>
      </c>
      <c r="AF71" s="91">
        <f t="shared" ref="AF71:AF75" si="40">C71*AE71</f>
        <v>0</v>
      </c>
      <c r="AG71" s="272"/>
      <c r="AH71" s="71">
        <f t="shared" si="22"/>
        <v>0</v>
      </c>
      <c r="AI71" s="272"/>
      <c r="AJ71" s="72">
        <f t="shared" ref="AJ71:AJ75" si="41">AE71*AI71*0.5</f>
        <v>0</v>
      </c>
      <c r="AK71" s="73">
        <f t="shared" ref="AK71:AK75" si="42">AH71+AJ71</f>
        <v>0</v>
      </c>
      <c r="AL71" s="91">
        <f t="shared" si="23"/>
        <v>0</v>
      </c>
      <c r="AM71" s="82">
        <f t="shared" si="24"/>
        <v>0</v>
      </c>
      <c r="AN71" s="91">
        <f t="shared" si="25"/>
        <v>0</v>
      </c>
      <c r="AO71" s="51">
        <f>[1]Greater!$M71</f>
        <v>0</v>
      </c>
      <c r="AP71" s="91">
        <f t="shared" si="26"/>
        <v>0</v>
      </c>
      <c r="AQ71" s="72"/>
      <c r="AR71" s="72">
        <f t="shared" si="27"/>
        <v>0</v>
      </c>
      <c r="AS71" s="91">
        <f t="shared" ref="AS71:AS75" si="43">ROUND(AR71/$AS$88,0)</f>
        <v>0</v>
      </c>
      <c r="AT71" s="81">
        <f t="shared" si="35"/>
        <v>0</v>
      </c>
      <c r="AU71" s="88">
        <f>AC71+AS71</f>
        <v>0</v>
      </c>
      <c r="AV71" s="116"/>
      <c r="AW71" s="80"/>
      <c r="AX71" s="80">
        <f t="shared" si="36"/>
        <v>0</v>
      </c>
      <c r="AY71" s="80">
        <f t="shared" ref="AY71:AY75" si="44">AX71-AW71</f>
        <v>0</v>
      </c>
    </row>
    <row r="72" spans="1:51" ht="16.149999999999999" customHeight="1" x14ac:dyDescent="0.2">
      <c r="A72" s="58">
        <v>66</v>
      </c>
      <c r="B72" s="59" t="s">
        <v>70</v>
      </c>
      <c r="C72" s="270">
        <f>[2]Base!Y72</f>
        <v>0</v>
      </c>
      <c r="D72" s="60">
        <f>'Source Data'!H72</f>
        <v>5209.1252297845949</v>
      </c>
      <c r="E72" s="65">
        <f>C72*D72</f>
        <v>0</v>
      </c>
      <c r="F72" s="289"/>
      <c r="G72" s="60">
        <f>'Source Data'!I72</f>
        <v>655.4113591428079</v>
      </c>
      <c r="H72" s="65">
        <f>F72*G72</f>
        <v>0</v>
      </c>
      <c r="I72" s="289"/>
      <c r="J72" s="60">
        <f>'Source Data'!J72</f>
        <v>178.74855249349307</v>
      </c>
      <c r="K72" s="65">
        <f>I72*J72</f>
        <v>0</v>
      </c>
      <c r="L72" s="289"/>
      <c r="M72" s="60">
        <f>'Source Data'!K72</f>
        <v>4468.713812337327</v>
      </c>
      <c r="N72" s="65">
        <f>L72*M72</f>
        <v>0</v>
      </c>
      <c r="O72" s="289"/>
      <c r="P72" s="60">
        <f>'Source Data'!L72</f>
        <v>1787.4855249349307</v>
      </c>
      <c r="Q72" s="65">
        <f>O72*P72</f>
        <v>0</v>
      </c>
      <c r="R72" s="92">
        <v>0</v>
      </c>
      <c r="S72" s="60"/>
      <c r="T72" s="60"/>
      <c r="U72" s="61">
        <f t="shared" si="38"/>
        <v>0</v>
      </c>
      <c r="V72" s="92">
        <f>U72+R72</f>
        <v>0</v>
      </c>
      <c r="W72" s="65">
        <f>ROUND(V72*-0.25%,0)</f>
        <v>0</v>
      </c>
      <c r="X72" s="92">
        <f>SUM(V72:W72)</f>
        <v>0</v>
      </c>
      <c r="Y72" s="60">
        <f>[1]Greater!$G72</f>
        <v>0</v>
      </c>
      <c r="Z72" s="92">
        <f>ROUND(SUM(X72:Y72),0)</f>
        <v>0</v>
      </c>
      <c r="AA72" s="60"/>
      <c r="AB72" s="60">
        <f>Z72-AA72</f>
        <v>0</v>
      </c>
      <c r="AC72" s="92">
        <f t="shared" si="39"/>
        <v>0</v>
      </c>
      <c r="AD72" s="96">
        <f t="shared" si="30"/>
        <v>0</v>
      </c>
      <c r="AE72" s="66">
        <f>'Source Data'!N72</f>
        <v>3964</v>
      </c>
      <c r="AF72" s="89">
        <f t="shared" si="40"/>
        <v>0</v>
      </c>
      <c r="AG72" s="270"/>
      <c r="AH72" s="66">
        <f>AG72*AE72</f>
        <v>0</v>
      </c>
      <c r="AI72" s="270"/>
      <c r="AJ72" s="68">
        <f t="shared" si="41"/>
        <v>0</v>
      </c>
      <c r="AK72" s="67">
        <f t="shared" si="42"/>
        <v>0</v>
      </c>
      <c r="AL72" s="89">
        <f>AK72+AF72</f>
        <v>0</v>
      </c>
      <c r="AM72" s="70">
        <f>ROUND(-0.25%*AL72,0)</f>
        <v>0</v>
      </c>
      <c r="AN72" s="89">
        <f>SUM(AL72:AM72)</f>
        <v>0</v>
      </c>
      <c r="AO72" s="60">
        <f>[1]Greater!$M72</f>
        <v>0</v>
      </c>
      <c r="AP72" s="89">
        <f>ROUND(SUM(AN72:AO72),0)</f>
        <v>0</v>
      </c>
      <c r="AQ72" s="68"/>
      <c r="AR72" s="68">
        <f>AP72-AQ72</f>
        <v>0</v>
      </c>
      <c r="AS72" s="89">
        <f t="shared" si="43"/>
        <v>0</v>
      </c>
      <c r="AT72" s="69">
        <f t="shared" si="35"/>
        <v>0</v>
      </c>
      <c r="AU72" s="86">
        <f>AC72+AS72</f>
        <v>0</v>
      </c>
      <c r="AV72" s="116"/>
      <c r="AW72" s="84"/>
      <c r="AX72" s="84">
        <f t="shared" si="36"/>
        <v>0</v>
      </c>
      <c r="AY72" s="84">
        <f t="shared" si="44"/>
        <v>0</v>
      </c>
    </row>
    <row r="73" spans="1:51" ht="16.149999999999999" customHeight="1" x14ac:dyDescent="0.2">
      <c r="A73" s="54">
        <v>67</v>
      </c>
      <c r="B73" s="55" t="s">
        <v>3</v>
      </c>
      <c r="C73" s="271">
        <f>[2]Base!Y73</f>
        <v>0</v>
      </c>
      <c r="D73" s="56">
        <f>'Source Data'!H73</f>
        <v>4781.434296552653</v>
      </c>
      <c r="E73" s="74">
        <f>C73*D73</f>
        <v>0</v>
      </c>
      <c r="F73" s="290"/>
      <c r="G73" s="56">
        <f>'Source Data'!I73</f>
        <v>636.87839950514967</v>
      </c>
      <c r="H73" s="74">
        <f>F73*G73</f>
        <v>0</v>
      </c>
      <c r="I73" s="290"/>
      <c r="J73" s="56">
        <f>'Source Data'!J73</f>
        <v>173.6941089559499</v>
      </c>
      <c r="K73" s="74">
        <f>I73*J73</f>
        <v>0</v>
      </c>
      <c r="L73" s="290"/>
      <c r="M73" s="56">
        <f>'Source Data'!K73</f>
        <v>4342.3527238987472</v>
      </c>
      <c r="N73" s="74">
        <f>L73*M73</f>
        <v>0</v>
      </c>
      <c r="O73" s="290"/>
      <c r="P73" s="56">
        <f>'Source Data'!L73</f>
        <v>1736.9410895594988</v>
      </c>
      <c r="Q73" s="74">
        <f>O73*P73</f>
        <v>0</v>
      </c>
      <c r="R73" s="93">
        <v>0</v>
      </c>
      <c r="S73" s="56"/>
      <c r="T73" s="56"/>
      <c r="U73" s="57">
        <f t="shared" si="38"/>
        <v>0</v>
      </c>
      <c r="V73" s="93">
        <f>U73+R73</f>
        <v>0</v>
      </c>
      <c r="W73" s="74">
        <f>ROUND(V73*-0.25%,0)</f>
        <v>0</v>
      </c>
      <c r="X73" s="93">
        <f>SUM(V73:W73)</f>
        <v>0</v>
      </c>
      <c r="Y73" s="56">
        <f>[1]Greater!$G73</f>
        <v>0</v>
      </c>
      <c r="Z73" s="93">
        <f>ROUND(SUM(X73:Y73),0)</f>
        <v>0</v>
      </c>
      <c r="AA73" s="56"/>
      <c r="AB73" s="56">
        <f>Z73-AA73</f>
        <v>0</v>
      </c>
      <c r="AC73" s="93">
        <f t="shared" si="39"/>
        <v>0</v>
      </c>
      <c r="AD73" s="97">
        <f t="shared" si="30"/>
        <v>0</v>
      </c>
      <c r="AE73" s="75">
        <f>'Source Data'!N73</f>
        <v>5608</v>
      </c>
      <c r="AF73" s="90">
        <f t="shared" si="40"/>
        <v>0</v>
      </c>
      <c r="AG73" s="271"/>
      <c r="AH73" s="75">
        <f>AG73*AE73</f>
        <v>0</v>
      </c>
      <c r="AI73" s="271"/>
      <c r="AJ73" s="77">
        <f t="shared" si="41"/>
        <v>0</v>
      </c>
      <c r="AK73" s="76">
        <f t="shared" si="42"/>
        <v>0</v>
      </c>
      <c r="AL73" s="90">
        <f>AK73+AF73</f>
        <v>0</v>
      </c>
      <c r="AM73" s="79">
        <f>ROUND(-0.25%*AL73,0)</f>
        <v>0</v>
      </c>
      <c r="AN73" s="90">
        <f>SUM(AL73:AM73)</f>
        <v>0</v>
      </c>
      <c r="AO73" s="56">
        <f>[1]Greater!$M73</f>
        <v>0</v>
      </c>
      <c r="AP73" s="90">
        <f>ROUND(SUM(AN73:AO73),0)</f>
        <v>0</v>
      </c>
      <c r="AQ73" s="77"/>
      <c r="AR73" s="77">
        <f>AP73-AQ73</f>
        <v>0</v>
      </c>
      <c r="AS73" s="90">
        <f t="shared" si="43"/>
        <v>0</v>
      </c>
      <c r="AT73" s="78">
        <f t="shared" si="35"/>
        <v>0</v>
      </c>
      <c r="AU73" s="87">
        <f>AC73+AS73</f>
        <v>0</v>
      </c>
      <c r="AV73" s="116"/>
      <c r="AW73" s="84"/>
      <c r="AX73" s="84">
        <f t="shared" si="36"/>
        <v>0</v>
      </c>
      <c r="AY73" s="84">
        <f t="shared" si="44"/>
        <v>0</v>
      </c>
    </row>
    <row r="74" spans="1:51" ht="16.149999999999999" customHeight="1" x14ac:dyDescent="0.2">
      <c r="A74" s="54">
        <v>68</v>
      </c>
      <c r="B74" s="55" t="s">
        <v>2</v>
      </c>
      <c r="C74" s="271">
        <f>[2]Base!Y74</f>
        <v>0</v>
      </c>
      <c r="D74" s="56">
        <f>'Source Data'!H74</f>
        <v>5487.462001896216</v>
      </c>
      <c r="E74" s="74">
        <f>C74*D74</f>
        <v>0</v>
      </c>
      <c r="F74" s="290"/>
      <c r="G74" s="56">
        <f>'Source Data'!I74</f>
        <v>713.42471435529035</v>
      </c>
      <c r="H74" s="74">
        <f>F74*G74</f>
        <v>0</v>
      </c>
      <c r="I74" s="290"/>
      <c r="J74" s="56">
        <f>'Source Data'!J74</f>
        <v>194.5703766423519</v>
      </c>
      <c r="K74" s="74">
        <f>I74*J74</f>
        <v>0</v>
      </c>
      <c r="L74" s="290"/>
      <c r="M74" s="56">
        <f>'Source Data'!K74</f>
        <v>4864.2594160587978</v>
      </c>
      <c r="N74" s="74">
        <f>L74*M74</f>
        <v>0</v>
      </c>
      <c r="O74" s="290"/>
      <c r="P74" s="56">
        <f>'Source Data'!L74</f>
        <v>1945.703766423519</v>
      </c>
      <c r="Q74" s="74">
        <f>O74*P74</f>
        <v>0</v>
      </c>
      <c r="R74" s="93">
        <v>0</v>
      </c>
      <c r="S74" s="56"/>
      <c r="T74" s="56"/>
      <c r="U74" s="57">
        <f t="shared" si="38"/>
        <v>0</v>
      </c>
      <c r="V74" s="93">
        <f>U74+R74</f>
        <v>0</v>
      </c>
      <c r="W74" s="74">
        <f>ROUND(V74*-0.25%,0)</f>
        <v>0</v>
      </c>
      <c r="X74" s="93">
        <f>SUM(V74:W74)</f>
        <v>0</v>
      </c>
      <c r="Y74" s="56">
        <f>[1]Greater!$G74</f>
        <v>0</v>
      </c>
      <c r="Z74" s="93">
        <f>ROUND(SUM(X74:Y74),0)</f>
        <v>0</v>
      </c>
      <c r="AA74" s="56"/>
      <c r="AB74" s="56">
        <f>Z74-AA74</f>
        <v>0</v>
      </c>
      <c r="AC74" s="93">
        <f t="shared" si="39"/>
        <v>0</v>
      </c>
      <c r="AD74" s="97">
        <f t="shared" si="30"/>
        <v>0</v>
      </c>
      <c r="AE74" s="75">
        <f>'Source Data'!N74</f>
        <v>2793</v>
      </c>
      <c r="AF74" s="90">
        <f t="shared" si="40"/>
        <v>0</v>
      </c>
      <c r="AG74" s="271"/>
      <c r="AH74" s="75">
        <f>AG74*AE74</f>
        <v>0</v>
      </c>
      <c r="AI74" s="271"/>
      <c r="AJ74" s="77">
        <f t="shared" si="41"/>
        <v>0</v>
      </c>
      <c r="AK74" s="76">
        <f t="shared" si="42"/>
        <v>0</v>
      </c>
      <c r="AL74" s="90">
        <f>AK74+AF74</f>
        <v>0</v>
      </c>
      <c r="AM74" s="79">
        <f>ROUND(-0.25%*AL74,0)</f>
        <v>0</v>
      </c>
      <c r="AN74" s="90">
        <f>SUM(AL74:AM74)</f>
        <v>0</v>
      </c>
      <c r="AO74" s="56">
        <f>[1]Greater!$M74</f>
        <v>0</v>
      </c>
      <c r="AP74" s="90">
        <f>ROUND(SUM(AN74:AO74),0)</f>
        <v>0</v>
      </c>
      <c r="AQ74" s="77"/>
      <c r="AR74" s="77">
        <f>AP74-AQ74</f>
        <v>0</v>
      </c>
      <c r="AS74" s="90">
        <f t="shared" si="43"/>
        <v>0</v>
      </c>
      <c r="AT74" s="78">
        <f t="shared" si="35"/>
        <v>0</v>
      </c>
      <c r="AU74" s="87">
        <f>AC74+AS74</f>
        <v>0</v>
      </c>
      <c r="AV74" s="116"/>
      <c r="AW74" s="84"/>
      <c r="AX74" s="84">
        <f t="shared" si="36"/>
        <v>0</v>
      </c>
      <c r="AY74" s="84">
        <f t="shared" si="44"/>
        <v>0</v>
      </c>
    </row>
    <row r="75" spans="1:51" ht="16.149999999999999" customHeight="1" x14ac:dyDescent="0.2">
      <c r="A75" s="54">
        <v>69</v>
      </c>
      <c r="B75" s="55" t="s">
        <v>75</v>
      </c>
      <c r="C75" s="271">
        <f>[2]Base!Y75</f>
        <v>0</v>
      </c>
      <c r="D75" s="56">
        <f>'Source Data'!H75</f>
        <v>5291.1260189471159</v>
      </c>
      <c r="E75" s="74">
        <f>C75*D75</f>
        <v>0</v>
      </c>
      <c r="F75" s="290"/>
      <c r="G75" s="56">
        <f>'Source Data'!I75</f>
        <v>701.91738105393551</v>
      </c>
      <c r="H75" s="74">
        <f>F75*G75</f>
        <v>0</v>
      </c>
      <c r="I75" s="290"/>
      <c r="J75" s="56">
        <f>'Source Data'!J75</f>
        <v>191.43201301470964</v>
      </c>
      <c r="K75" s="74">
        <f>I75*J75</f>
        <v>0</v>
      </c>
      <c r="L75" s="290"/>
      <c r="M75" s="56">
        <f>'Source Data'!K75</f>
        <v>4785.8003253677416</v>
      </c>
      <c r="N75" s="74">
        <f>L75*M75</f>
        <v>0</v>
      </c>
      <c r="O75" s="290"/>
      <c r="P75" s="56">
        <f>'Source Data'!L75</f>
        <v>1914.3201301470965</v>
      </c>
      <c r="Q75" s="74">
        <f>O75*P75</f>
        <v>0</v>
      </c>
      <c r="R75" s="93">
        <v>0</v>
      </c>
      <c r="S75" s="56"/>
      <c r="T75" s="56"/>
      <c r="U75" s="57">
        <f t="shared" si="38"/>
        <v>0</v>
      </c>
      <c r="V75" s="93">
        <f>U75+R75</f>
        <v>0</v>
      </c>
      <c r="W75" s="74">
        <f>ROUND(V75*-0.25%,0)</f>
        <v>0</v>
      </c>
      <c r="X75" s="93">
        <f>SUM(V75:W75)</f>
        <v>0</v>
      </c>
      <c r="Y75" s="56">
        <f>[1]Greater!$G75</f>
        <v>0</v>
      </c>
      <c r="Z75" s="93">
        <f>ROUND(SUM(X75:Y75),0)</f>
        <v>0</v>
      </c>
      <c r="AA75" s="56"/>
      <c r="AB75" s="56">
        <f>Z75-AA75</f>
        <v>0</v>
      </c>
      <c r="AC75" s="93">
        <f t="shared" si="39"/>
        <v>0</v>
      </c>
      <c r="AD75" s="97">
        <f t="shared" si="30"/>
        <v>0</v>
      </c>
      <c r="AE75" s="75">
        <f>'Source Data'!N75</f>
        <v>3798</v>
      </c>
      <c r="AF75" s="90">
        <f t="shared" si="40"/>
        <v>0</v>
      </c>
      <c r="AG75" s="271"/>
      <c r="AH75" s="75">
        <f>AG75*AE75</f>
        <v>0</v>
      </c>
      <c r="AI75" s="271"/>
      <c r="AJ75" s="77">
        <f t="shared" si="41"/>
        <v>0</v>
      </c>
      <c r="AK75" s="76">
        <f t="shared" si="42"/>
        <v>0</v>
      </c>
      <c r="AL75" s="90">
        <f>AK75+AF75</f>
        <v>0</v>
      </c>
      <c r="AM75" s="79">
        <f>ROUND(-0.25%*AL75,0)</f>
        <v>0</v>
      </c>
      <c r="AN75" s="90">
        <f>SUM(AL75:AM75)</f>
        <v>0</v>
      </c>
      <c r="AO75" s="56">
        <f>[1]Greater!$M75</f>
        <v>0</v>
      </c>
      <c r="AP75" s="90">
        <f>ROUND(SUM(AN75:AO75),0)</f>
        <v>0</v>
      </c>
      <c r="AQ75" s="77"/>
      <c r="AR75" s="77">
        <f>AP75-AQ75</f>
        <v>0</v>
      </c>
      <c r="AS75" s="90">
        <f t="shared" si="43"/>
        <v>0</v>
      </c>
      <c r="AT75" s="78">
        <f t="shared" si="35"/>
        <v>0</v>
      </c>
      <c r="AU75" s="87">
        <f>AC75+AS75</f>
        <v>0</v>
      </c>
      <c r="AV75" s="116"/>
      <c r="AW75" s="83"/>
      <c r="AX75" s="83">
        <f t="shared" si="36"/>
        <v>0</v>
      </c>
      <c r="AY75" s="83">
        <f t="shared" si="44"/>
        <v>0</v>
      </c>
    </row>
    <row r="76" spans="1:51" s="123" customFormat="1" ht="16.149999999999999" customHeight="1" thickBot="1" x14ac:dyDescent="0.25">
      <c r="A76" s="1402" t="s">
        <v>460</v>
      </c>
      <c r="B76" s="1408"/>
      <c r="C76" s="292">
        <f>SUM(C7:C75)</f>
        <v>82</v>
      </c>
      <c r="D76" s="252"/>
      <c r="E76" s="282">
        <f>SUM(E7:E75)</f>
        <v>250062.73769734974</v>
      </c>
      <c r="F76" s="292">
        <v>71</v>
      </c>
      <c r="G76" s="252"/>
      <c r="H76" s="282">
        <v>26573.34736770366</v>
      </c>
      <c r="I76" s="292">
        <v>0</v>
      </c>
      <c r="J76" s="252"/>
      <c r="K76" s="282">
        <v>0</v>
      </c>
      <c r="L76" s="292">
        <v>17</v>
      </c>
      <c r="M76" s="252"/>
      <c r="N76" s="282">
        <v>41901.711168813483</v>
      </c>
      <c r="O76" s="292">
        <v>0</v>
      </c>
      <c r="P76" s="252"/>
      <c r="Q76" s="282">
        <v>0</v>
      </c>
      <c r="R76" s="293">
        <f t="shared" ref="R76:AU76" si="45">SUM(R7:R75)</f>
        <v>318538</v>
      </c>
      <c r="S76" s="252">
        <f t="shared" si="45"/>
        <v>0</v>
      </c>
      <c r="T76" s="252">
        <f t="shared" si="45"/>
        <v>0</v>
      </c>
      <c r="U76" s="294">
        <f t="shared" si="45"/>
        <v>0</v>
      </c>
      <c r="V76" s="293">
        <f t="shared" si="45"/>
        <v>318538</v>
      </c>
      <c r="W76" s="282">
        <f t="shared" si="45"/>
        <v>-797</v>
      </c>
      <c r="X76" s="293">
        <f t="shared" si="45"/>
        <v>317741</v>
      </c>
      <c r="Y76" s="282">
        <f t="shared" si="45"/>
        <v>1140</v>
      </c>
      <c r="Z76" s="293">
        <f t="shared" si="45"/>
        <v>318881</v>
      </c>
      <c r="AA76" s="252">
        <f t="shared" si="45"/>
        <v>0</v>
      </c>
      <c r="AB76" s="252">
        <f t="shared" si="45"/>
        <v>318881</v>
      </c>
      <c r="AC76" s="293">
        <f t="shared" si="45"/>
        <v>26574</v>
      </c>
      <c r="AD76" s="249">
        <f t="shared" si="45"/>
        <v>318881</v>
      </c>
      <c r="AE76" s="295">
        <f>'Source Data'!N76</f>
        <v>5169</v>
      </c>
      <c r="AF76" s="296">
        <f t="shared" si="45"/>
        <v>955461</v>
      </c>
      <c r="AG76" s="292">
        <f t="shared" si="45"/>
        <v>0</v>
      </c>
      <c r="AH76" s="295">
        <f t="shared" si="45"/>
        <v>0</v>
      </c>
      <c r="AI76" s="292">
        <f t="shared" si="45"/>
        <v>0</v>
      </c>
      <c r="AJ76" s="297">
        <f t="shared" si="45"/>
        <v>0</v>
      </c>
      <c r="AK76" s="298">
        <f t="shared" si="45"/>
        <v>0</v>
      </c>
      <c r="AL76" s="296">
        <f t="shared" si="45"/>
        <v>955461</v>
      </c>
      <c r="AM76" s="299">
        <f t="shared" si="45"/>
        <v>-2389</v>
      </c>
      <c r="AN76" s="296">
        <f t="shared" si="45"/>
        <v>953072</v>
      </c>
      <c r="AO76" s="282">
        <f t="shared" ref="AO76" si="46">SUM(AO7:AO75)</f>
        <v>0</v>
      </c>
      <c r="AP76" s="296">
        <f t="shared" si="45"/>
        <v>953072</v>
      </c>
      <c r="AQ76" s="297">
        <f t="shared" si="45"/>
        <v>0</v>
      </c>
      <c r="AR76" s="297">
        <f t="shared" si="45"/>
        <v>953072</v>
      </c>
      <c r="AS76" s="296">
        <f t="shared" si="45"/>
        <v>79423</v>
      </c>
      <c r="AT76" s="300">
        <f t="shared" si="45"/>
        <v>1271953</v>
      </c>
      <c r="AU76" s="300">
        <f t="shared" si="45"/>
        <v>105997</v>
      </c>
      <c r="AV76" s="274"/>
      <c r="AW76" s="282">
        <f>SUM(AW7:AW75)</f>
        <v>0</v>
      </c>
      <c r="AX76" s="282">
        <f>SUM(AX7:AX75)</f>
        <v>2389</v>
      </c>
      <c r="AY76" s="282">
        <f>SUM(AY7:AY75)</f>
        <v>2389</v>
      </c>
    </row>
    <row r="77" spans="1:51" s="123" customFormat="1" ht="16.149999999999999" customHeight="1" thickTop="1" x14ac:dyDescent="0.2">
      <c r="A77" s="1409" t="s">
        <v>410</v>
      </c>
      <c r="B77" s="1410"/>
      <c r="C77" s="301"/>
      <c r="D77" s="279"/>
      <c r="E77" s="279"/>
      <c r="F77" s="301"/>
      <c r="G77" s="279"/>
      <c r="H77" s="279"/>
      <c r="I77" s="301"/>
      <c r="J77" s="279"/>
      <c r="K77" s="279"/>
      <c r="L77" s="301"/>
      <c r="M77" s="279"/>
      <c r="N77" s="279"/>
      <c r="O77" s="301"/>
      <c r="P77" s="279"/>
      <c r="Q77" s="279"/>
      <c r="R77" s="279"/>
      <c r="S77" s="279"/>
      <c r="T77" s="279"/>
      <c r="U77" s="279"/>
      <c r="V77" s="279"/>
      <c r="W77" s="279"/>
      <c r="X77" s="279"/>
      <c r="Y77" s="279"/>
      <c r="Z77" s="279"/>
      <c r="AA77" s="279"/>
      <c r="AB77" s="279"/>
      <c r="AC77" s="279"/>
      <c r="AD77" s="279"/>
      <c r="AE77" s="302"/>
      <c r="AF77" s="279"/>
      <c r="AG77" s="301"/>
      <c r="AH77" s="302"/>
      <c r="AI77" s="301"/>
      <c r="AJ77" s="279"/>
      <c r="AK77" s="279"/>
      <c r="AL77" s="279"/>
      <c r="AM77" s="279"/>
      <c r="AN77" s="279"/>
      <c r="AO77" s="279"/>
      <c r="AP77" s="279"/>
      <c r="AQ77" s="279"/>
      <c r="AR77" s="279"/>
      <c r="AS77" s="279"/>
      <c r="AT77" s="279"/>
      <c r="AU77" s="279"/>
      <c r="AV77" s="274"/>
      <c r="AW77" s="245"/>
      <c r="AX77" s="245"/>
      <c r="AY77" s="245"/>
    </row>
    <row r="78" spans="1:51" s="123" customFormat="1" ht="16.149999999999999" customHeight="1" x14ac:dyDescent="0.2">
      <c r="A78" s="1406" t="s">
        <v>411</v>
      </c>
      <c r="B78" s="1407"/>
      <c r="C78" s="170"/>
      <c r="D78" s="168"/>
      <c r="E78" s="168"/>
      <c r="F78" s="170"/>
      <c r="G78" s="168"/>
      <c r="H78" s="168"/>
      <c r="I78" s="170"/>
      <c r="J78" s="168"/>
      <c r="K78" s="168"/>
      <c r="L78" s="170"/>
      <c r="M78" s="168"/>
      <c r="N78" s="168"/>
      <c r="O78" s="170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97">
        <f>VLOOKUP($A$88,'4_Level 4'!$A$78:$R$214,5,FALSE)</f>
        <v>0</v>
      </c>
      <c r="AA78" s="173"/>
      <c r="AB78" s="168">
        <f>Z78-AA78</f>
        <v>0</v>
      </c>
      <c r="AC78" s="97">
        <f>ROUND(AB78/$AC$88,0)</f>
        <v>0</v>
      </c>
      <c r="AD78" s="97">
        <f>VLOOKUP($A$88,'4_Level 4'!$A$78:$R$214,5,FALSE)</f>
        <v>0</v>
      </c>
      <c r="AE78" s="168"/>
      <c r="AF78" s="168"/>
      <c r="AG78" s="170"/>
      <c r="AH78" s="168"/>
      <c r="AI78" s="170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75">
        <f t="shared" ref="AT78:AT82" si="47">Z78+AP78</f>
        <v>0</v>
      </c>
      <c r="AU78" s="175">
        <f>AC78+AS78</f>
        <v>0</v>
      </c>
      <c r="AV78" s="274"/>
      <c r="AW78" s="274"/>
      <c r="AX78" s="274"/>
      <c r="AY78" s="274"/>
    </row>
    <row r="79" spans="1:51" s="123" customFormat="1" ht="16.149999999999999" customHeight="1" x14ac:dyDescent="0.2">
      <c r="A79" s="1404" t="s">
        <v>430</v>
      </c>
      <c r="B79" s="1405"/>
      <c r="C79" s="170"/>
      <c r="D79" s="168"/>
      <c r="E79" s="168"/>
      <c r="F79" s="170"/>
      <c r="G79" s="168"/>
      <c r="H79" s="168"/>
      <c r="I79" s="170"/>
      <c r="J79" s="168"/>
      <c r="K79" s="168"/>
      <c r="L79" s="170"/>
      <c r="M79" s="168"/>
      <c r="N79" s="168"/>
      <c r="O79" s="170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72"/>
      <c r="AA79" s="173"/>
      <c r="AB79" s="168"/>
      <c r="AC79" s="172"/>
      <c r="AD79" s="97">
        <f>VLOOKUP($A$88,'4_Level 4'!$A$78:$R$214,10,FALSE)</f>
        <v>0</v>
      </c>
      <c r="AE79" s="168"/>
      <c r="AF79" s="168"/>
      <c r="AG79" s="170"/>
      <c r="AH79" s="168"/>
      <c r="AI79" s="170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75">
        <f t="shared" si="47"/>
        <v>0</v>
      </c>
      <c r="AU79" s="168"/>
      <c r="AV79" s="274"/>
      <c r="AW79" s="274"/>
      <c r="AX79" s="274"/>
      <c r="AY79" s="274"/>
    </row>
    <row r="80" spans="1:51" ht="16.149999999999999" customHeight="1" x14ac:dyDescent="0.2">
      <c r="A80" s="1417" t="s">
        <v>1544</v>
      </c>
      <c r="B80" s="1418"/>
      <c r="C80" s="170"/>
      <c r="D80" s="168"/>
      <c r="E80" s="168"/>
      <c r="F80" s="170"/>
      <c r="G80" s="168"/>
      <c r="H80" s="168"/>
      <c r="I80" s="170"/>
      <c r="J80" s="168"/>
      <c r="K80" s="168"/>
      <c r="L80" s="170"/>
      <c r="M80" s="168"/>
      <c r="N80" s="168"/>
      <c r="O80" s="170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97">
        <f>VLOOKUP($A$88,'4_Level 4'!$A$78:$R$214,12,FALSE)</f>
        <v>0</v>
      </c>
      <c r="AA80" s="173"/>
      <c r="AB80" s="168">
        <f>Z80-AA80</f>
        <v>0</v>
      </c>
      <c r="AC80" s="97">
        <f>ROUND(AB80/$AC$88,0)</f>
        <v>0</v>
      </c>
      <c r="AD80" s="97">
        <f>VLOOKUP($A$88,'4_Level 4'!$A$78:$R$214,12,FALSE)</f>
        <v>0</v>
      </c>
      <c r="AE80" s="168"/>
      <c r="AF80" s="168"/>
      <c r="AG80" s="170"/>
      <c r="AH80" s="168"/>
      <c r="AI80" s="170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75">
        <f t="shared" si="47"/>
        <v>0</v>
      </c>
      <c r="AU80" s="168"/>
      <c r="AV80" s="116"/>
      <c r="AW80" s="116"/>
      <c r="AX80" s="116"/>
      <c r="AY80" s="116"/>
    </row>
    <row r="81" spans="1:51" s="123" customFormat="1" ht="16.149999999999999" customHeight="1" x14ac:dyDescent="0.2">
      <c r="A81" s="1417" t="s">
        <v>429</v>
      </c>
      <c r="B81" s="1418"/>
      <c r="C81" s="170"/>
      <c r="D81" s="168"/>
      <c r="E81" s="168"/>
      <c r="F81" s="170"/>
      <c r="G81" s="168"/>
      <c r="H81" s="168"/>
      <c r="I81" s="170"/>
      <c r="J81" s="168"/>
      <c r="K81" s="168"/>
      <c r="L81" s="170"/>
      <c r="M81" s="168"/>
      <c r="N81" s="168"/>
      <c r="O81" s="170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72"/>
      <c r="AA81" s="173"/>
      <c r="AB81" s="168"/>
      <c r="AC81" s="172"/>
      <c r="AD81" s="97">
        <f>VLOOKUP($A$88,'4_Level 4'!$A$78:$R$214,13,FALSE)</f>
        <v>0</v>
      </c>
      <c r="AE81" s="168"/>
      <c r="AF81" s="168"/>
      <c r="AG81" s="170"/>
      <c r="AH81" s="168"/>
      <c r="AI81" s="170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75">
        <f t="shared" si="47"/>
        <v>0</v>
      </c>
      <c r="AU81" s="168"/>
      <c r="AV81" s="274"/>
      <c r="AW81" s="274"/>
      <c r="AX81" s="274"/>
      <c r="AY81" s="274"/>
    </row>
    <row r="82" spans="1:51" s="123" customFormat="1" ht="16.149999999999999" customHeight="1" x14ac:dyDescent="0.2">
      <c r="A82" s="1415" t="s">
        <v>254</v>
      </c>
      <c r="B82" s="1416"/>
      <c r="C82" s="171"/>
      <c r="D82" s="169"/>
      <c r="E82" s="169"/>
      <c r="F82" s="171"/>
      <c r="G82" s="169"/>
      <c r="H82" s="169"/>
      <c r="I82" s="171"/>
      <c r="J82" s="169"/>
      <c r="K82" s="169"/>
      <c r="L82" s="171"/>
      <c r="M82" s="169"/>
      <c r="N82" s="169"/>
      <c r="O82" s="171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95">
        <f>VLOOKUP($A$88,'4_Level 4'!$A$78:$R$214,17,FALSE)</f>
        <v>826</v>
      </c>
      <c r="AA82" s="53"/>
      <c r="AB82" s="169">
        <f>Z82-AA82</f>
        <v>826</v>
      </c>
      <c r="AC82" s="95">
        <f>ROUND(AB82/$AC$88,0)</f>
        <v>69</v>
      </c>
      <c r="AD82" s="95">
        <f>VLOOKUP($A$88,'4_Level 4'!$A$78:$R$214,17,FALSE)</f>
        <v>826</v>
      </c>
      <c r="AE82" s="169"/>
      <c r="AF82" s="169"/>
      <c r="AG82" s="171"/>
      <c r="AH82" s="169"/>
      <c r="AI82" s="171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76">
        <f t="shared" si="47"/>
        <v>826</v>
      </c>
      <c r="AU82" s="176">
        <f>AC82+AS82</f>
        <v>69</v>
      </c>
      <c r="AV82" s="274"/>
      <c r="AW82" s="274"/>
      <c r="AX82" s="274"/>
      <c r="AY82" s="274"/>
    </row>
    <row r="83" spans="1:51" s="123" customFormat="1" ht="16.149999999999999" customHeight="1" x14ac:dyDescent="0.2">
      <c r="A83" s="1415" t="s">
        <v>1440</v>
      </c>
      <c r="B83" s="1416"/>
      <c r="C83" s="1047"/>
      <c r="D83" s="1048"/>
      <c r="E83" s="1048"/>
      <c r="F83" s="1047"/>
      <c r="G83" s="1048"/>
      <c r="H83" s="1048"/>
      <c r="I83" s="1047"/>
      <c r="J83" s="1048"/>
      <c r="K83" s="1048"/>
      <c r="L83" s="1047"/>
      <c r="M83" s="1048"/>
      <c r="N83" s="1048"/>
      <c r="O83" s="1047"/>
      <c r="P83" s="1048"/>
      <c r="Q83" s="1048"/>
      <c r="R83" s="1048"/>
      <c r="S83" s="1048"/>
      <c r="T83" s="1048"/>
      <c r="U83" s="1048"/>
      <c r="V83" s="1048"/>
      <c r="W83" s="1048"/>
      <c r="X83" s="1048"/>
      <c r="Y83" s="1048">
        <f>VLOOKUP($A88,[1]Summary!$A$87:$K$122,11,FALSE)</f>
        <v>0</v>
      </c>
      <c r="Z83" s="1049">
        <f>VLOOKUP(A88,[1]Summary!$A$87:$K$122,11,FALSE)</f>
        <v>0</v>
      </c>
      <c r="AA83" s="1050"/>
      <c r="AB83" s="1048">
        <f>Z83-AA83</f>
        <v>0</v>
      </c>
      <c r="AC83" s="1049">
        <f>ROUND(AB83/$AC$88,0)</f>
        <v>0</v>
      </c>
      <c r="AD83" s="1049">
        <f>VLOOKUP($A88,[1]Summary!$A$87:$K$122,11,FALSE)</f>
        <v>0</v>
      </c>
      <c r="AE83" s="1048"/>
      <c r="AF83" s="1048"/>
      <c r="AG83" s="1047"/>
      <c r="AH83" s="1048"/>
      <c r="AI83" s="1047"/>
      <c r="AJ83" s="1048"/>
      <c r="AK83" s="1048"/>
      <c r="AL83" s="1048"/>
      <c r="AM83" s="1048"/>
      <c r="AN83" s="1048"/>
      <c r="AO83" s="1048"/>
      <c r="AP83" s="1048"/>
      <c r="AQ83" s="1048"/>
      <c r="AR83" s="1048"/>
      <c r="AS83" s="1048"/>
      <c r="AT83" s="1051">
        <f t="shared" ref="AT83" si="48">Z83+AP83</f>
        <v>0</v>
      </c>
      <c r="AU83" s="1051">
        <f>AC83+AS83</f>
        <v>0</v>
      </c>
      <c r="AV83" s="274"/>
      <c r="AW83" s="274"/>
      <c r="AX83" s="274"/>
      <c r="AY83" s="274"/>
    </row>
    <row r="84" spans="1:51" s="123" customFormat="1" ht="16.149999999999999" customHeight="1" thickBot="1" x14ac:dyDescent="0.25">
      <c r="A84" s="1402" t="s">
        <v>461</v>
      </c>
      <c r="B84" s="1403"/>
      <c r="C84" s="248">
        <f>SUM(C76:C83)</f>
        <v>82</v>
      </c>
      <c r="D84" s="247"/>
      <c r="E84" s="273">
        <f t="shared" ref="E84" si="49">SUM(E76:E83)</f>
        <v>250062.73769734974</v>
      </c>
      <c r="F84" s="248">
        <v>71</v>
      </c>
      <c r="G84" s="247"/>
      <c r="H84" s="273">
        <v>26573.34736770366</v>
      </c>
      <c r="I84" s="248">
        <v>0</v>
      </c>
      <c r="J84" s="247"/>
      <c r="K84" s="273">
        <v>0</v>
      </c>
      <c r="L84" s="248">
        <v>17</v>
      </c>
      <c r="M84" s="247"/>
      <c r="N84" s="273">
        <v>41901.711168813483</v>
      </c>
      <c r="O84" s="248">
        <v>0</v>
      </c>
      <c r="P84" s="247"/>
      <c r="Q84" s="273">
        <v>0</v>
      </c>
      <c r="R84" s="247">
        <f t="shared" ref="R84:AD84" si="50">SUM(R76:R83)</f>
        <v>318538</v>
      </c>
      <c r="S84" s="247">
        <f t="shared" si="50"/>
        <v>0</v>
      </c>
      <c r="T84" s="247">
        <f t="shared" si="50"/>
        <v>0</v>
      </c>
      <c r="U84" s="247">
        <f t="shared" si="50"/>
        <v>0</v>
      </c>
      <c r="V84" s="247">
        <f t="shared" si="50"/>
        <v>318538</v>
      </c>
      <c r="W84" s="247">
        <f t="shared" si="50"/>
        <v>-797</v>
      </c>
      <c r="X84" s="247">
        <f t="shared" si="50"/>
        <v>317741</v>
      </c>
      <c r="Y84" s="273">
        <f t="shared" si="50"/>
        <v>1140</v>
      </c>
      <c r="Z84" s="249">
        <f t="shared" si="50"/>
        <v>319707</v>
      </c>
      <c r="AA84" s="247">
        <f t="shared" si="50"/>
        <v>0</v>
      </c>
      <c r="AB84" s="247">
        <f t="shared" si="50"/>
        <v>319707</v>
      </c>
      <c r="AC84" s="249">
        <f t="shared" si="50"/>
        <v>26643</v>
      </c>
      <c r="AD84" s="249">
        <f t="shared" si="50"/>
        <v>319707</v>
      </c>
      <c r="AE84" s="174"/>
      <c r="AF84" s="247">
        <f t="shared" ref="AF84:AU84" si="51">SUM(AF76:AF83)</f>
        <v>955461</v>
      </c>
      <c r="AG84" s="248">
        <f t="shared" si="51"/>
        <v>0</v>
      </c>
      <c r="AH84" s="174">
        <f t="shared" si="51"/>
        <v>0</v>
      </c>
      <c r="AI84" s="248">
        <f t="shared" si="51"/>
        <v>0</v>
      </c>
      <c r="AJ84" s="247">
        <f t="shared" si="51"/>
        <v>0</v>
      </c>
      <c r="AK84" s="247">
        <f t="shared" si="51"/>
        <v>0</v>
      </c>
      <c r="AL84" s="247">
        <f t="shared" si="51"/>
        <v>955461</v>
      </c>
      <c r="AM84" s="247">
        <f t="shared" si="51"/>
        <v>-2389</v>
      </c>
      <c r="AN84" s="247">
        <f t="shared" si="51"/>
        <v>953072</v>
      </c>
      <c r="AO84" s="247">
        <f t="shared" si="51"/>
        <v>0</v>
      </c>
      <c r="AP84" s="247">
        <f t="shared" si="51"/>
        <v>953072</v>
      </c>
      <c r="AQ84" s="247">
        <f t="shared" si="51"/>
        <v>0</v>
      </c>
      <c r="AR84" s="247">
        <f t="shared" si="51"/>
        <v>953072</v>
      </c>
      <c r="AS84" s="247">
        <f t="shared" si="51"/>
        <v>79423</v>
      </c>
      <c r="AT84" s="275">
        <f t="shared" si="51"/>
        <v>1272779</v>
      </c>
      <c r="AU84" s="275">
        <f t="shared" si="51"/>
        <v>106066</v>
      </c>
      <c r="AV84" s="274"/>
      <c r="AW84" s="274"/>
      <c r="AX84" s="274"/>
      <c r="AY84" s="274"/>
    </row>
    <row r="85" spans="1:51" ht="16.149999999999999" customHeight="1" thickTop="1" x14ac:dyDescent="0.2"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6"/>
      <c r="R85" s="116"/>
      <c r="S85" s="116"/>
      <c r="T85" s="116"/>
      <c r="U85" s="116"/>
      <c r="V85" s="116"/>
      <c r="W85" s="116"/>
      <c r="X85" s="274"/>
      <c r="Y85" s="116"/>
      <c r="Z85" s="116"/>
      <c r="AB85" s="116"/>
      <c r="AC85" s="116"/>
      <c r="AD85" s="116"/>
      <c r="AE85" s="116"/>
      <c r="AF85" s="116"/>
    </row>
    <row r="86" spans="1:51" ht="16.149999999999999" customHeight="1" x14ac:dyDescent="0.2">
      <c r="D86" s="116"/>
      <c r="E86" s="116"/>
      <c r="F86" s="111"/>
      <c r="G86" s="116"/>
      <c r="H86" s="838"/>
      <c r="I86" s="838"/>
      <c r="J86" s="838"/>
      <c r="K86" s="838"/>
      <c r="L86" s="840"/>
      <c r="M86" s="838"/>
      <c r="N86" s="838"/>
      <c r="O86" s="838"/>
      <c r="P86" s="838"/>
      <c r="Q86" s="838"/>
      <c r="R86" s="116"/>
      <c r="S86" s="116"/>
      <c r="T86" s="116"/>
      <c r="U86" s="116"/>
      <c r="V86" s="116"/>
      <c r="W86" s="116"/>
      <c r="X86" s="274"/>
      <c r="Y86" s="116"/>
      <c r="Z86" s="116"/>
      <c r="AA86" s="274"/>
      <c r="AB86" s="116"/>
      <c r="AC86" s="116"/>
      <c r="AD86" s="116"/>
      <c r="AE86" s="116"/>
      <c r="AF86" s="116"/>
      <c r="AQ86" s="274"/>
      <c r="AS86" s="274"/>
    </row>
    <row r="87" spans="1:51" ht="16.149999999999999" customHeight="1" x14ac:dyDescent="0.2">
      <c r="H87" s="113"/>
      <c r="I87" s="113"/>
      <c r="J87" s="1482"/>
      <c r="K87" s="839"/>
      <c r="L87" s="839"/>
      <c r="M87" s="1482"/>
      <c r="N87" s="839"/>
      <c r="O87" s="839"/>
      <c r="P87" s="1482"/>
      <c r="Q87" s="839"/>
    </row>
    <row r="88" spans="1:51" x14ac:dyDescent="0.2">
      <c r="A88" s="320" t="s">
        <v>723</v>
      </c>
      <c r="H88" s="113"/>
      <c r="I88" s="113"/>
      <c r="J88" s="1482"/>
      <c r="K88" s="839"/>
      <c r="L88" s="839"/>
      <c r="M88" s="1482"/>
      <c r="N88" s="839"/>
      <c r="O88" s="839"/>
      <c r="P88" s="1482"/>
      <c r="Q88" s="839"/>
      <c r="AC88" s="108">
        <v>12</v>
      </c>
      <c r="AS88" s="108">
        <f>AC88</f>
        <v>12</v>
      </c>
    </row>
    <row r="89" spans="1:51" x14ac:dyDescent="0.2">
      <c r="H89" s="113"/>
      <c r="I89" s="113"/>
      <c r="J89" s="113"/>
      <c r="K89" s="113"/>
      <c r="L89" s="113"/>
      <c r="M89" s="113"/>
      <c r="N89" s="113"/>
      <c r="O89" s="113"/>
      <c r="P89" s="113"/>
      <c r="Q89" s="113"/>
    </row>
  </sheetData>
  <mergeCells count="48">
    <mergeCell ref="P87:P88"/>
    <mergeCell ref="A80:B80"/>
    <mergeCell ref="A81:B81"/>
    <mergeCell ref="A82:B82"/>
    <mergeCell ref="A84:B84"/>
    <mergeCell ref="J87:J88"/>
    <mergeCell ref="M87:M88"/>
    <mergeCell ref="A83:B83"/>
    <mergeCell ref="A76:B76"/>
    <mergeCell ref="A77:B77"/>
    <mergeCell ref="A78:B78"/>
    <mergeCell ref="AP2:AP3"/>
    <mergeCell ref="AQ2:AQ3"/>
    <mergeCell ref="AA2:AA3"/>
    <mergeCell ref="A1:B3"/>
    <mergeCell ref="R2:R3"/>
    <mergeCell ref="S2:U2"/>
    <mergeCell ref="C1:K1"/>
    <mergeCell ref="L1:U1"/>
    <mergeCell ref="AL1:AS1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X2:X3"/>
    <mergeCell ref="Y2:Y3"/>
    <mergeCell ref="Z2:Z3"/>
    <mergeCell ref="AT1:AT3"/>
    <mergeCell ref="AU1:AU3"/>
    <mergeCell ref="C2:C3"/>
    <mergeCell ref="D2:E2"/>
    <mergeCell ref="F2:H2"/>
    <mergeCell ref="I2:K2"/>
    <mergeCell ref="L2:N2"/>
    <mergeCell ref="O2:Q2"/>
    <mergeCell ref="V1:AD1"/>
    <mergeCell ref="AE1:AK1"/>
    <mergeCell ref="AR2:AR3"/>
    <mergeCell ref="AS2:AS3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July 2018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Sheet8"/>
  <dimension ref="A1:N79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12.5703125" defaultRowHeight="12.75" x14ac:dyDescent="0.2"/>
  <cols>
    <col min="1" max="1" width="4.28515625" style="506" customWidth="1"/>
    <col min="2" max="2" width="19.7109375" style="506" customWidth="1"/>
    <col min="3" max="3" width="13.7109375" style="506" customWidth="1"/>
    <col min="4" max="4" width="16.5703125" style="506" customWidth="1"/>
    <col min="5" max="7" width="13.7109375" style="506" customWidth="1"/>
    <col min="8" max="8" width="14.85546875" style="506" customWidth="1"/>
    <col min="9" max="9" width="14.42578125" style="506" customWidth="1"/>
    <col min="10" max="13" width="15.85546875" style="506" customWidth="1"/>
    <col min="14" max="16384" width="12.5703125" style="506"/>
  </cols>
  <sheetData>
    <row r="1" spans="1:13" ht="30" customHeight="1" x14ac:dyDescent="0.2">
      <c r="A1" s="1330" t="s">
        <v>80</v>
      </c>
      <c r="B1" s="1331"/>
      <c r="C1" s="1340" t="s">
        <v>284</v>
      </c>
      <c r="D1" s="1341"/>
      <c r="E1" s="1347" t="s">
        <v>274</v>
      </c>
      <c r="F1" s="1348"/>
      <c r="G1" s="1348"/>
      <c r="H1" s="1348"/>
      <c r="I1" s="1349"/>
      <c r="J1" s="1350" t="s">
        <v>134</v>
      </c>
      <c r="K1" s="1351"/>
      <c r="L1" s="1342" t="s">
        <v>645</v>
      </c>
      <c r="M1" s="1342" t="s">
        <v>646</v>
      </c>
    </row>
    <row r="2" spans="1:13" ht="106.9" customHeight="1" x14ac:dyDescent="0.2">
      <c r="A2" s="1318"/>
      <c r="B2" s="1319"/>
      <c r="C2" s="1336" t="s">
        <v>1275</v>
      </c>
      <c r="D2" s="1338" t="s">
        <v>747</v>
      </c>
      <c r="E2" s="1334" t="s">
        <v>0</v>
      </c>
      <c r="F2" s="1334" t="s">
        <v>283</v>
      </c>
      <c r="G2" s="1334" t="s">
        <v>778</v>
      </c>
      <c r="H2" s="1345" t="s">
        <v>1236</v>
      </c>
      <c r="I2" s="1041" t="s">
        <v>748</v>
      </c>
      <c r="J2" s="1345" t="s">
        <v>1236</v>
      </c>
      <c r="K2" s="1041" t="s">
        <v>133</v>
      </c>
      <c r="L2" s="1343"/>
      <c r="M2" s="1343"/>
    </row>
    <row r="3" spans="1:13" ht="15.75" customHeight="1" x14ac:dyDescent="0.2">
      <c r="A3" s="1332"/>
      <c r="B3" s="1333"/>
      <c r="C3" s="1337"/>
      <c r="D3" s="1339"/>
      <c r="E3" s="1335"/>
      <c r="F3" s="1335"/>
      <c r="G3" s="1335"/>
      <c r="H3" s="1346"/>
      <c r="I3" s="1209">
        <f>G76/H76</f>
        <v>68.922525328740434</v>
      </c>
      <c r="J3" s="1346"/>
      <c r="K3" s="1210">
        <v>100</v>
      </c>
      <c r="L3" s="1344"/>
      <c r="M3" s="1344"/>
    </row>
    <row r="4" spans="1:13" s="1214" customFormat="1" ht="14.25" customHeight="1" x14ac:dyDescent="0.2">
      <c r="A4" s="1211"/>
      <c r="B4" s="1212"/>
      <c r="C4" s="1213">
        <v>1</v>
      </c>
      <c r="D4" s="1213">
        <f t="shared" ref="D4:M4" si="0">C4+1</f>
        <v>2</v>
      </c>
      <c r="E4" s="1213">
        <f t="shared" si="0"/>
        <v>3</v>
      </c>
      <c r="F4" s="1213">
        <f t="shared" si="0"/>
        <v>4</v>
      </c>
      <c r="G4" s="1213">
        <f t="shared" si="0"/>
        <v>5</v>
      </c>
      <c r="H4" s="1213">
        <f t="shared" si="0"/>
        <v>6</v>
      </c>
      <c r="I4" s="1213">
        <f t="shared" si="0"/>
        <v>7</v>
      </c>
      <c r="J4" s="1213">
        <f t="shared" si="0"/>
        <v>8</v>
      </c>
      <c r="K4" s="1213">
        <f t="shared" si="0"/>
        <v>9</v>
      </c>
      <c r="L4" s="1213">
        <f t="shared" si="0"/>
        <v>10</v>
      </c>
      <c r="M4" s="1213">
        <f t="shared" si="0"/>
        <v>11</v>
      </c>
    </row>
    <row r="5" spans="1:13" s="1215" customFormat="1" ht="17.25" customHeight="1" x14ac:dyDescent="0.2">
      <c r="A5" s="1102"/>
      <c r="B5" s="1102"/>
      <c r="C5" s="1104" t="s">
        <v>965</v>
      </c>
      <c r="D5" s="1104" t="s">
        <v>1354</v>
      </c>
      <c r="E5" s="1104" t="s">
        <v>965</v>
      </c>
      <c r="F5" s="1104" t="s">
        <v>965</v>
      </c>
      <c r="G5" s="1104" t="s">
        <v>965</v>
      </c>
      <c r="H5" s="1103" t="s">
        <v>1355</v>
      </c>
      <c r="I5" s="1103" t="s">
        <v>1456</v>
      </c>
      <c r="J5" s="1104" t="s">
        <v>235</v>
      </c>
      <c r="K5" s="1103" t="s">
        <v>1457</v>
      </c>
      <c r="L5" s="1103" t="s">
        <v>1046</v>
      </c>
      <c r="M5" s="1103" t="s">
        <v>1455</v>
      </c>
    </row>
    <row r="6" spans="1:13" s="1215" customFormat="1" ht="22.5" hidden="1" x14ac:dyDescent="0.2">
      <c r="A6" s="1102"/>
      <c r="B6" s="1102"/>
      <c r="C6" s="1104" t="s">
        <v>972</v>
      </c>
      <c r="D6" s="1104" t="s">
        <v>817</v>
      </c>
      <c r="E6" s="1104" t="s">
        <v>972</v>
      </c>
      <c r="F6" s="1104" t="s">
        <v>972</v>
      </c>
      <c r="G6" s="1104" t="s">
        <v>972</v>
      </c>
      <c r="H6" s="1104" t="s">
        <v>817</v>
      </c>
      <c r="I6" s="1103" t="s">
        <v>1352</v>
      </c>
      <c r="J6" s="1104" t="s">
        <v>816</v>
      </c>
      <c r="K6" s="1103" t="s">
        <v>1353</v>
      </c>
      <c r="L6" s="1104" t="s">
        <v>817</v>
      </c>
      <c r="M6" s="1104" t="s">
        <v>817</v>
      </c>
    </row>
    <row r="7" spans="1:13" ht="15.6" customHeight="1" x14ac:dyDescent="0.2">
      <c r="A7" s="614">
        <v>1</v>
      </c>
      <c r="B7" s="615" t="s">
        <v>6</v>
      </c>
      <c r="C7" s="1216">
        <v>777.48</v>
      </c>
      <c r="D7" s="145">
        <f>ROUND(C7*'3_Levels 1&amp;2'!C7,0)</f>
        <v>7394612</v>
      </c>
      <c r="E7" s="1217">
        <v>0</v>
      </c>
      <c r="F7" s="1217">
        <v>0</v>
      </c>
      <c r="G7" s="1217">
        <v>0</v>
      </c>
      <c r="H7" s="1218">
        <f>IF(G7&gt;0,0,'3_Levels 1&amp;2'!C7)</f>
        <v>9511</v>
      </c>
      <c r="I7" s="1216">
        <f t="shared" ref="I7:I38" si="1">ROUND($I$3*H7,0)</f>
        <v>655522</v>
      </c>
      <c r="J7" s="1219">
        <f>'3_Levels 1&amp;2'!C7</f>
        <v>9511</v>
      </c>
      <c r="K7" s="1216">
        <f t="shared" ref="K7:K38" si="2">ROUND(J7*$K$3,0)</f>
        <v>951100</v>
      </c>
      <c r="L7" s="1216">
        <f t="shared" ref="L7:L38" si="3">F7+I7+K7</f>
        <v>1606622</v>
      </c>
      <c r="M7" s="1216">
        <f t="shared" ref="M7:M38" si="4">D7+F7+I7+K7</f>
        <v>9001234</v>
      </c>
    </row>
    <row r="8" spans="1:13" ht="15.6" customHeight="1" x14ac:dyDescent="0.2">
      <c r="A8" s="614">
        <v>2</v>
      </c>
      <c r="B8" s="615" t="s">
        <v>7</v>
      </c>
      <c r="C8" s="1216">
        <v>842.32</v>
      </c>
      <c r="D8" s="1216">
        <f>ROUND(C8*'3_Levels 1&amp;2'!C8,0)</f>
        <v>3423188</v>
      </c>
      <c r="E8" s="1217">
        <v>0</v>
      </c>
      <c r="F8" s="1217">
        <v>0</v>
      </c>
      <c r="G8" s="1217">
        <v>0</v>
      </c>
      <c r="H8" s="1218">
        <f>IF(G8&gt;0,0,'3_Levels 1&amp;2'!C8)</f>
        <v>4064</v>
      </c>
      <c r="I8" s="1216">
        <f t="shared" si="1"/>
        <v>280101</v>
      </c>
      <c r="J8" s="1219">
        <f>'3_Levels 1&amp;2'!C8</f>
        <v>4064</v>
      </c>
      <c r="K8" s="1216">
        <f t="shared" si="2"/>
        <v>406400</v>
      </c>
      <c r="L8" s="1216">
        <f t="shared" si="3"/>
        <v>686501</v>
      </c>
      <c r="M8" s="1216">
        <f t="shared" si="4"/>
        <v>4109689</v>
      </c>
    </row>
    <row r="9" spans="1:13" ht="15.6" customHeight="1" x14ac:dyDescent="0.2">
      <c r="A9" s="614">
        <v>3</v>
      </c>
      <c r="B9" s="615" t="s">
        <v>8</v>
      </c>
      <c r="C9" s="1216">
        <v>596.84</v>
      </c>
      <c r="D9" s="1216">
        <f>ROUND(C9*'3_Levels 1&amp;2'!C9,0)</f>
        <v>13137642</v>
      </c>
      <c r="E9" s="1217">
        <v>0</v>
      </c>
      <c r="F9" s="1217">
        <v>0</v>
      </c>
      <c r="G9" s="1217">
        <v>0</v>
      </c>
      <c r="H9" s="1218">
        <f>IF(G9&gt;0,0,'3_Levels 1&amp;2'!C9)</f>
        <v>22012</v>
      </c>
      <c r="I9" s="1216">
        <f t="shared" si="1"/>
        <v>1517123</v>
      </c>
      <c r="J9" s="1219">
        <f>'3_Levels 1&amp;2'!C9</f>
        <v>22012</v>
      </c>
      <c r="K9" s="1216">
        <f t="shared" si="2"/>
        <v>2201200</v>
      </c>
      <c r="L9" s="1216">
        <f t="shared" si="3"/>
        <v>3718323</v>
      </c>
      <c r="M9" s="1216">
        <f t="shared" si="4"/>
        <v>16855965</v>
      </c>
    </row>
    <row r="10" spans="1:13" ht="15.6" customHeight="1" x14ac:dyDescent="0.2">
      <c r="A10" s="614">
        <v>4</v>
      </c>
      <c r="B10" s="615" t="s">
        <v>9</v>
      </c>
      <c r="C10" s="1216">
        <v>585.76</v>
      </c>
      <c r="D10" s="1216">
        <f>ROUND(C10*'3_Levels 1&amp;2'!C10,0)</f>
        <v>1883218</v>
      </c>
      <c r="E10" s="1217">
        <v>0</v>
      </c>
      <c r="F10" s="1217">
        <v>0</v>
      </c>
      <c r="G10" s="1217">
        <v>0</v>
      </c>
      <c r="H10" s="1218">
        <f>IF(G10&gt;0,0,'3_Levels 1&amp;2'!C10)</f>
        <v>3215</v>
      </c>
      <c r="I10" s="1216">
        <f t="shared" si="1"/>
        <v>221586</v>
      </c>
      <c r="J10" s="1219">
        <f>'3_Levels 1&amp;2'!C10</f>
        <v>3215</v>
      </c>
      <c r="K10" s="1216">
        <f t="shared" si="2"/>
        <v>321500</v>
      </c>
      <c r="L10" s="1216">
        <f t="shared" si="3"/>
        <v>543086</v>
      </c>
      <c r="M10" s="1216">
        <f t="shared" si="4"/>
        <v>2426304</v>
      </c>
    </row>
    <row r="11" spans="1:13" ht="15.6" customHeight="1" x14ac:dyDescent="0.2">
      <c r="A11" s="601">
        <v>5</v>
      </c>
      <c r="B11" s="602" t="s">
        <v>10</v>
      </c>
      <c r="C11" s="1220">
        <v>555.91</v>
      </c>
      <c r="D11" s="1220">
        <f>ROUND(C11*'3_Levels 1&amp;2'!C11,0)</f>
        <v>2911857</v>
      </c>
      <c r="E11" s="1221">
        <v>0</v>
      </c>
      <c r="F11" s="1221">
        <v>0</v>
      </c>
      <c r="G11" s="1221">
        <v>0</v>
      </c>
      <c r="H11" s="1222">
        <f>IF(G11&gt;0,0,'3_Levels 1&amp;2'!C11)</f>
        <v>5238</v>
      </c>
      <c r="I11" s="1220">
        <f t="shared" si="1"/>
        <v>361016</v>
      </c>
      <c r="J11" s="1223">
        <f>'3_Levels 1&amp;2'!C11</f>
        <v>5238</v>
      </c>
      <c r="K11" s="1220">
        <f t="shared" si="2"/>
        <v>523800</v>
      </c>
      <c r="L11" s="1220">
        <f t="shared" si="3"/>
        <v>884816</v>
      </c>
      <c r="M11" s="1220">
        <f t="shared" si="4"/>
        <v>3796673</v>
      </c>
    </row>
    <row r="12" spans="1:13" ht="15.6" customHeight="1" x14ac:dyDescent="0.2">
      <c r="A12" s="614">
        <v>6</v>
      </c>
      <c r="B12" s="615" t="s">
        <v>11</v>
      </c>
      <c r="C12" s="1216">
        <v>545.4799999999999</v>
      </c>
      <c r="D12" s="1224">
        <f>ROUND(C12*'3_Levels 1&amp;2'!C12,0)</f>
        <v>3205240</v>
      </c>
      <c r="E12" s="1217">
        <v>0</v>
      </c>
      <c r="F12" s="1217">
        <v>0</v>
      </c>
      <c r="G12" s="1217">
        <v>0</v>
      </c>
      <c r="H12" s="1218">
        <f>IF(G12&gt;0,0,'3_Levels 1&amp;2'!C12)</f>
        <v>5876</v>
      </c>
      <c r="I12" s="1216">
        <f t="shared" si="1"/>
        <v>404989</v>
      </c>
      <c r="J12" s="1219">
        <f>'3_Levels 1&amp;2'!C12</f>
        <v>5876</v>
      </c>
      <c r="K12" s="1216">
        <f t="shared" si="2"/>
        <v>587600</v>
      </c>
      <c r="L12" s="1216">
        <f t="shared" si="3"/>
        <v>992589</v>
      </c>
      <c r="M12" s="1216">
        <f t="shared" si="4"/>
        <v>4197829</v>
      </c>
    </row>
    <row r="13" spans="1:13" ht="15.6" customHeight="1" x14ac:dyDescent="0.2">
      <c r="A13" s="614">
        <v>7</v>
      </c>
      <c r="B13" s="615" t="s">
        <v>12</v>
      </c>
      <c r="C13" s="1216">
        <v>756.91999999999985</v>
      </c>
      <c r="D13" s="1216">
        <f>ROUND(C13*'3_Levels 1&amp;2'!C13,0)</f>
        <v>1635704</v>
      </c>
      <c r="E13" s="1217">
        <v>0</v>
      </c>
      <c r="F13" s="1217">
        <v>0</v>
      </c>
      <c r="G13" s="1217">
        <v>0</v>
      </c>
      <c r="H13" s="1218">
        <f>IF(G13&gt;0,0,'3_Levels 1&amp;2'!C13)</f>
        <v>2161</v>
      </c>
      <c r="I13" s="1216">
        <f t="shared" si="1"/>
        <v>148942</v>
      </c>
      <c r="J13" s="1219">
        <f>'3_Levels 1&amp;2'!C13</f>
        <v>2161</v>
      </c>
      <c r="K13" s="1216">
        <f t="shared" si="2"/>
        <v>216100</v>
      </c>
      <c r="L13" s="1216">
        <f t="shared" si="3"/>
        <v>365042</v>
      </c>
      <c r="M13" s="1216">
        <f t="shared" si="4"/>
        <v>2000746</v>
      </c>
    </row>
    <row r="14" spans="1:13" ht="15.6" customHeight="1" x14ac:dyDescent="0.2">
      <c r="A14" s="614">
        <v>8</v>
      </c>
      <c r="B14" s="615" t="s">
        <v>13</v>
      </c>
      <c r="C14" s="1216">
        <v>725.76</v>
      </c>
      <c r="D14" s="1216">
        <f>ROUND(C14*'3_Levels 1&amp;2'!C14,0)</f>
        <v>16271539</v>
      </c>
      <c r="E14" s="1217">
        <v>0</v>
      </c>
      <c r="F14" s="1217">
        <v>0</v>
      </c>
      <c r="G14" s="1217">
        <v>0</v>
      </c>
      <c r="H14" s="1218">
        <f>IF(G14&gt;0,0,'3_Levels 1&amp;2'!C14)</f>
        <v>22420</v>
      </c>
      <c r="I14" s="1216">
        <f t="shared" si="1"/>
        <v>1545243</v>
      </c>
      <c r="J14" s="1219">
        <f>'3_Levels 1&amp;2'!C14</f>
        <v>22420</v>
      </c>
      <c r="K14" s="1216">
        <f t="shared" si="2"/>
        <v>2242000</v>
      </c>
      <c r="L14" s="1216">
        <f t="shared" si="3"/>
        <v>3787243</v>
      </c>
      <c r="M14" s="1216">
        <f t="shared" si="4"/>
        <v>20058782</v>
      </c>
    </row>
    <row r="15" spans="1:13" ht="15.6" customHeight="1" x14ac:dyDescent="0.2">
      <c r="A15" s="614">
        <v>9</v>
      </c>
      <c r="B15" s="615" t="s">
        <v>14</v>
      </c>
      <c r="C15" s="1216">
        <v>744.76</v>
      </c>
      <c r="D15" s="1216">
        <f>ROUND(C15*'3_Levels 1&amp;2'!C15,0)</f>
        <v>29363653</v>
      </c>
      <c r="E15" s="1217">
        <v>0</v>
      </c>
      <c r="F15" s="1217">
        <v>0</v>
      </c>
      <c r="G15" s="1217">
        <v>0</v>
      </c>
      <c r="H15" s="1218">
        <f>IF(G15&gt;0,0,'3_Levels 1&amp;2'!C15)</f>
        <v>39427</v>
      </c>
      <c r="I15" s="1216">
        <f t="shared" si="1"/>
        <v>2717408</v>
      </c>
      <c r="J15" s="1219">
        <f>'3_Levels 1&amp;2'!C15</f>
        <v>39427</v>
      </c>
      <c r="K15" s="1216">
        <f t="shared" si="2"/>
        <v>3942700</v>
      </c>
      <c r="L15" s="1216">
        <f t="shared" si="3"/>
        <v>6660108</v>
      </c>
      <c r="M15" s="1216">
        <f t="shared" si="4"/>
        <v>36023761</v>
      </c>
    </row>
    <row r="16" spans="1:13" ht="15.6" customHeight="1" x14ac:dyDescent="0.2">
      <c r="A16" s="601">
        <v>10</v>
      </c>
      <c r="B16" s="602" t="s">
        <v>15</v>
      </c>
      <c r="C16" s="1220">
        <v>608.04000000000008</v>
      </c>
      <c r="D16" s="1220">
        <f>ROUND(C16*'3_Levels 1&amp;2'!C16,0)</f>
        <v>20248340</v>
      </c>
      <c r="E16" s="1221">
        <v>0</v>
      </c>
      <c r="F16" s="1221">
        <v>0</v>
      </c>
      <c r="G16" s="1221">
        <v>0</v>
      </c>
      <c r="H16" s="1222">
        <f>IF(G16&gt;0,0,'3_Levels 1&amp;2'!C16)</f>
        <v>33301</v>
      </c>
      <c r="I16" s="1220">
        <f t="shared" si="1"/>
        <v>2295189</v>
      </c>
      <c r="J16" s="1223">
        <f>'3_Levels 1&amp;2'!C16</f>
        <v>33301</v>
      </c>
      <c r="K16" s="1220">
        <f t="shared" si="2"/>
        <v>3330100</v>
      </c>
      <c r="L16" s="1220">
        <f t="shared" si="3"/>
        <v>5625289</v>
      </c>
      <c r="M16" s="1220">
        <f t="shared" si="4"/>
        <v>25873629</v>
      </c>
    </row>
    <row r="17" spans="1:13" ht="15.6" customHeight="1" x14ac:dyDescent="0.2">
      <c r="A17" s="614">
        <v>11</v>
      </c>
      <c r="B17" s="615" t="s">
        <v>16</v>
      </c>
      <c r="C17" s="1216">
        <v>706.55</v>
      </c>
      <c r="D17" s="1224">
        <f>ROUND(C17*'3_Levels 1&amp;2'!C17,0)</f>
        <v>1117056</v>
      </c>
      <c r="E17" s="1217">
        <v>0</v>
      </c>
      <c r="F17" s="1217">
        <v>0</v>
      </c>
      <c r="G17" s="1217">
        <v>0</v>
      </c>
      <c r="H17" s="1218">
        <f>IF(G17&gt;0,0,'3_Levels 1&amp;2'!C17)</f>
        <v>1581</v>
      </c>
      <c r="I17" s="1216">
        <f t="shared" si="1"/>
        <v>108967</v>
      </c>
      <c r="J17" s="1219">
        <f>'3_Levels 1&amp;2'!C17</f>
        <v>1581</v>
      </c>
      <c r="K17" s="1216">
        <f t="shared" si="2"/>
        <v>158100</v>
      </c>
      <c r="L17" s="1216">
        <f t="shared" si="3"/>
        <v>267067</v>
      </c>
      <c r="M17" s="1216">
        <f t="shared" si="4"/>
        <v>1384123</v>
      </c>
    </row>
    <row r="18" spans="1:13" ht="15.6" customHeight="1" x14ac:dyDescent="0.2">
      <c r="A18" s="614">
        <v>12</v>
      </c>
      <c r="B18" s="615" t="s">
        <v>17</v>
      </c>
      <c r="C18" s="1216">
        <v>1063.31</v>
      </c>
      <c r="D18" s="1216">
        <f>ROUND(C18*'3_Levels 1&amp;2'!C18,0)</f>
        <v>1401443</v>
      </c>
      <c r="E18" s="1217">
        <v>0</v>
      </c>
      <c r="F18" s="1217">
        <v>0</v>
      </c>
      <c r="G18" s="1217">
        <v>0</v>
      </c>
      <c r="H18" s="1218">
        <f>IF(G18&gt;0,0,'3_Levels 1&amp;2'!C18)</f>
        <v>1318</v>
      </c>
      <c r="I18" s="1216">
        <f t="shared" si="1"/>
        <v>90840</v>
      </c>
      <c r="J18" s="1219">
        <f>'3_Levels 1&amp;2'!C18</f>
        <v>1318</v>
      </c>
      <c r="K18" s="1216">
        <f t="shared" si="2"/>
        <v>131800</v>
      </c>
      <c r="L18" s="1216">
        <f t="shared" si="3"/>
        <v>222640</v>
      </c>
      <c r="M18" s="1216">
        <f t="shared" si="4"/>
        <v>1624083</v>
      </c>
    </row>
    <row r="19" spans="1:13" ht="15.6" customHeight="1" x14ac:dyDescent="0.2">
      <c r="A19" s="614">
        <v>13</v>
      </c>
      <c r="B19" s="615" t="s">
        <v>18</v>
      </c>
      <c r="C19" s="1216">
        <v>749.43000000000006</v>
      </c>
      <c r="D19" s="1216">
        <f>ROUND(C19*'3_Levels 1&amp;2'!C19,0)</f>
        <v>997491</v>
      </c>
      <c r="E19" s="1217">
        <v>0</v>
      </c>
      <c r="F19" s="1217">
        <v>0</v>
      </c>
      <c r="G19" s="1217">
        <v>0</v>
      </c>
      <c r="H19" s="1218">
        <f>IF(G19&gt;0,0,'3_Levels 1&amp;2'!C19)</f>
        <v>1331</v>
      </c>
      <c r="I19" s="1216">
        <f t="shared" si="1"/>
        <v>91736</v>
      </c>
      <c r="J19" s="1219">
        <f>'3_Levels 1&amp;2'!C19</f>
        <v>1331</v>
      </c>
      <c r="K19" s="1216">
        <f t="shared" si="2"/>
        <v>133100</v>
      </c>
      <c r="L19" s="1216">
        <f t="shared" si="3"/>
        <v>224836</v>
      </c>
      <c r="M19" s="1216">
        <f t="shared" si="4"/>
        <v>1222327</v>
      </c>
    </row>
    <row r="20" spans="1:13" ht="15.6" customHeight="1" x14ac:dyDescent="0.2">
      <c r="A20" s="614">
        <v>14</v>
      </c>
      <c r="B20" s="615" t="s">
        <v>19</v>
      </c>
      <c r="C20" s="1216">
        <v>809.9799999999999</v>
      </c>
      <c r="D20" s="1216">
        <f>ROUND(C20*'3_Levels 1&amp;2'!C20,0)</f>
        <v>1433665</v>
      </c>
      <c r="E20" s="1217">
        <v>0</v>
      </c>
      <c r="F20" s="1217">
        <v>0</v>
      </c>
      <c r="G20" s="1217">
        <v>0</v>
      </c>
      <c r="H20" s="1218">
        <f>IF(G20&gt;0,0,'3_Levels 1&amp;2'!C20)</f>
        <v>1770</v>
      </c>
      <c r="I20" s="1216">
        <f t="shared" si="1"/>
        <v>121993</v>
      </c>
      <c r="J20" s="1219">
        <f>'3_Levels 1&amp;2'!C20</f>
        <v>1770</v>
      </c>
      <c r="K20" s="1216">
        <f t="shared" si="2"/>
        <v>177000</v>
      </c>
      <c r="L20" s="1216">
        <f t="shared" si="3"/>
        <v>298993</v>
      </c>
      <c r="M20" s="1216">
        <f t="shared" si="4"/>
        <v>1732658</v>
      </c>
    </row>
    <row r="21" spans="1:13" ht="15.6" customHeight="1" x14ac:dyDescent="0.2">
      <c r="A21" s="601">
        <v>15</v>
      </c>
      <c r="B21" s="602" t="s">
        <v>20</v>
      </c>
      <c r="C21" s="1220">
        <v>553.79999999999995</v>
      </c>
      <c r="D21" s="1220">
        <f>ROUND(C21*'3_Levels 1&amp;2'!C21,0)</f>
        <v>2004202</v>
      </c>
      <c r="E21" s="1221">
        <v>224419</v>
      </c>
      <c r="F21" s="1221">
        <v>0</v>
      </c>
      <c r="G21" s="1221">
        <v>224419</v>
      </c>
      <c r="H21" s="1222">
        <f>IF(G21&gt;0,0,'3_Levels 1&amp;2'!C21)</f>
        <v>0</v>
      </c>
      <c r="I21" s="1220">
        <f t="shared" si="1"/>
        <v>0</v>
      </c>
      <c r="J21" s="1223">
        <f>'3_Levels 1&amp;2'!C21</f>
        <v>3619</v>
      </c>
      <c r="K21" s="1220">
        <f t="shared" si="2"/>
        <v>361900</v>
      </c>
      <c r="L21" s="1220">
        <f t="shared" si="3"/>
        <v>361900</v>
      </c>
      <c r="M21" s="1220">
        <f t="shared" si="4"/>
        <v>2366102</v>
      </c>
    </row>
    <row r="22" spans="1:13" ht="15.6" customHeight="1" x14ac:dyDescent="0.2">
      <c r="A22" s="614">
        <v>16</v>
      </c>
      <c r="B22" s="615" t="s">
        <v>21</v>
      </c>
      <c r="C22" s="1216">
        <v>686.73</v>
      </c>
      <c r="D22" s="1224">
        <f>ROUND(C22*'3_Levels 1&amp;2'!C22,0)</f>
        <v>3382832</v>
      </c>
      <c r="E22" s="1217">
        <v>0</v>
      </c>
      <c r="F22" s="1217">
        <v>0</v>
      </c>
      <c r="G22" s="1217">
        <v>0</v>
      </c>
      <c r="H22" s="1218">
        <f>IF(G22&gt;0,0,'3_Levels 1&amp;2'!C22)</f>
        <v>4926</v>
      </c>
      <c r="I22" s="1216">
        <f t="shared" si="1"/>
        <v>339512</v>
      </c>
      <c r="J22" s="1219">
        <f>'3_Levels 1&amp;2'!C22</f>
        <v>4926</v>
      </c>
      <c r="K22" s="1216">
        <f t="shared" si="2"/>
        <v>492600</v>
      </c>
      <c r="L22" s="1216">
        <f t="shared" si="3"/>
        <v>832112</v>
      </c>
      <c r="M22" s="1216">
        <f t="shared" si="4"/>
        <v>4214944</v>
      </c>
    </row>
    <row r="23" spans="1:13" ht="15.6" customHeight="1" x14ac:dyDescent="0.2">
      <c r="A23" s="614">
        <v>17</v>
      </c>
      <c r="B23" s="615" t="s">
        <v>22</v>
      </c>
      <c r="C23" s="1216">
        <v>801.48</v>
      </c>
      <c r="D23" s="1216">
        <f>ROUND(C23*'3_Levels 1&amp;2'!C23,0)</f>
        <v>35399769</v>
      </c>
      <c r="E23" s="1217">
        <v>25595514</v>
      </c>
      <c r="F23" s="1217">
        <v>13580692</v>
      </c>
      <c r="G23" s="1217">
        <v>12014822</v>
      </c>
      <c r="H23" s="1218">
        <f>IF(G23&gt;0,0,'3_Levels 1&amp;2'!C23)</f>
        <v>0</v>
      </c>
      <c r="I23" s="1216">
        <f t="shared" si="1"/>
        <v>0</v>
      </c>
      <c r="J23" s="1219">
        <f>'3_Levels 1&amp;2'!C23</f>
        <v>44168</v>
      </c>
      <c r="K23" s="1216">
        <f t="shared" si="2"/>
        <v>4416800</v>
      </c>
      <c r="L23" s="1216">
        <f t="shared" si="3"/>
        <v>17997492</v>
      </c>
      <c r="M23" s="1216">
        <f t="shared" si="4"/>
        <v>53397261</v>
      </c>
    </row>
    <row r="24" spans="1:13" ht="15.6" customHeight="1" x14ac:dyDescent="0.2">
      <c r="A24" s="614">
        <v>18</v>
      </c>
      <c r="B24" s="615" t="s">
        <v>23</v>
      </c>
      <c r="C24" s="1216">
        <v>845.94999999999993</v>
      </c>
      <c r="D24" s="1216">
        <f>ROUND(C24*'3_Levels 1&amp;2'!C24,0)</f>
        <v>816342</v>
      </c>
      <c r="E24" s="1217">
        <v>0</v>
      </c>
      <c r="F24" s="1217">
        <v>0</v>
      </c>
      <c r="G24" s="1217">
        <v>0</v>
      </c>
      <c r="H24" s="1218">
        <f>IF(G24&gt;0,0,'3_Levels 1&amp;2'!C24)</f>
        <v>965</v>
      </c>
      <c r="I24" s="1216">
        <f t="shared" si="1"/>
        <v>66510</v>
      </c>
      <c r="J24" s="1219">
        <f>'3_Levels 1&amp;2'!C24</f>
        <v>965</v>
      </c>
      <c r="K24" s="1216">
        <f t="shared" si="2"/>
        <v>96500</v>
      </c>
      <c r="L24" s="1216">
        <f t="shared" si="3"/>
        <v>163010</v>
      </c>
      <c r="M24" s="1216">
        <f t="shared" si="4"/>
        <v>979352</v>
      </c>
    </row>
    <row r="25" spans="1:13" ht="15.6" customHeight="1" x14ac:dyDescent="0.2">
      <c r="A25" s="614">
        <v>19</v>
      </c>
      <c r="B25" s="615" t="s">
        <v>24</v>
      </c>
      <c r="C25" s="1216">
        <v>905.43</v>
      </c>
      <c r="D25" s="1216">
        <f>ROUND(C25*'3_Levels 1&amp;2'!C25,0)</f>
        <v>1721222</v>
      </c>
      <c r="E25" s="1217">
        <v>0</v>
      </c>
      <c r="F25" s="1217">
        <v>0</v>
      </c>
      <c r="G25" s="1217">
        <v>0</v>
      </c>
      <c r="H25" s="1218">
        <f>IF(G25&gt;0,0,'3_Levels 1&amp;2'!C25)</f>
        <v>1901</v>
      </c>
      <c r="I25" s="1216">
        <f t="shared" si="1"/>
        <v>131022</v>
      </c>
      <c r="J25" s="1219">
        <f>'3_Levels 1&amp;2'!C25</f>
        <v>1901</v>
      </c>
      <c r="K25" s="1216">
        <f t="shared" si="2"/>
        <v>190100</v>
      </c>
      <c r="L25" s="1216">
        <f t="shared" si="3"/>
        <v>321122</v>
      </c>
      <c r="M25" s="1216">
        <f t="shared" si="4"/>
        <v>2042344</v>
      </c>
    </row>
    <row r="26" spans="1:13" ht="15.6" customHeight="1" x14ac:dyDescent="0.2">
      <c r="A26" s="601">
        <v>20</v>
      </c>
      <c r="B26" s="602" t="s">
        <v>25</v>
      </c>
      <c r="C26" s="1220">
        <v>586.16999999999996</v>
      </c>
      <c r="D26" s="1220">
        <f>ROUND(C26*'3_Levels 1&amp;2'!C26,0)</f>
        <v>3354651</v>
      </c>
      <c r="E26" s="1221">
        <v>175620</v>
      </c>
      <c r="F26" s="1221">
        <v>0</v>
      </c>
      <c r="G26" s="1221">
        <v>175620</v>
      </c>
      <c r="H26" s="1222">
        <f>IF(G26&gt;0,0,'3_Levels 1&amp;2'!C26)</f>
        <v>0</v>
      </c>
      <c r="I26" s="1220">
        <f t="shared" si="1"/>
        <v>0</v>
      </c>
      <c r="J26" s="1223">
        <f>'3_Levels 1&amp;2'!C26</f>
        <v>5723</v>
      </c>
      <c r="K26" s="1220">
        <f t="shared" si="2"/>
        <v>572300</v>
      </c>
      <c r="L26" s="1220">
        <f t="shared" si="3"/>
        <v>572300</v>
      </c>
      <c r="M26" s="1220">
        <f t="shared" si="4"/>
        <v>3926951</v>
      </c>
    </row>
    <row r="27" spans="1:13" ht="15.6" customHeight="1" x14ac:dyDescent="0.2">
      <c r="A27" s="614">
        <v>21</v>
      </c>
      <c r="B27" s="615" t="s">
        <v>26</v>
      </c>
      <c r="C27" s="1216">
        <v>610.35</v>
      </c>
      <c r="D27" s="1224">
        <f>ROUND(C27*'3_Levels 1&amp;2'!C27,0)</f>
        <v>1823115</v>
      </c>
      <c r="E27" s="1217">
        <v>0</v>
      </c>
      <c r="F27" s="1217">
        <v>0</v>
      </c>
      <c r="G27" s="1217">
        <v>0</v>
      </c>
      <c r="H27" s="1218">
        <f>IF(G27&gt;0,0,'3_Levels 1&amp;2'!C27)</f>
        <v>2987</v>
      </c>
      <c r="I27" s="1216">
        <f t="shared" si="1"/>
        <v>205872</v>
      </c>
      <c r="J27" s="1219">
        <f>'3_Levels 1&amp;2'!C27</f>
        <v>2987</v>
      </c>
      <c r="K27" s="1216">
        <f t="shared" si="2"/>
        <v>298700</v>
      </c>
      <c r="L27" s="1216">
        <f t="shared" si="3"/>
        <v>504572</v>
      </c>
      <c r="M27" s="1216">
        <f t="shared" si="4"/>
        <v>2327687</v>
      </c>
    </row>
    <row r="28" spans="1:13" ht="15.6" customHeight="1" x14ac:dyDescent="0.2">
      <c r="A28" s="614">
        <v>22</v>
      </c>
      <c r="B28" s="615" t="s">
        <v>27</v>
      </c>
      <c r="C28" s="1216">
        <v>496.36</v>
      </c>
      <c r="D28" s="1216">
        <f>ROUND(C28*'3_Levels 1&amp;2'!C28,0)</f>
        <v>1450860</v>
      </c>
      <c r="E28" s="1217">
        <v>0</v>
      </c>
      <c r="F28" s="1217">
        <v>0</v>
      </c>
      <c r="G28" s="1217">
        <v>0</v>
      </c>
      <c r="H28" s="1218">
        <f>IF(G28&gt;0,0,'3_Levels 1&amp;2'!C28)</f>
        <v>2923</v>
      </c>
      <c r="I28" s="1216">
        <f t="shared" si="1"/>
        <v>201461</v>
      </c>
      <c r="J28" s="1219">
        <f>'3_Levels 1&amp;2'!C28</f>
        <v>2923</v>
      </c>
      <c r="K28" s="1216">
        <f t="shared" si="2"/>
        <v>292300</v>
      </c>
      <c r="L28" s="1216">
        <f t="shared" si="3"/>
        <v>493761</v>
      </c>
      <c r="M28" s="1216">
        <f t="shared" si="4"/>
        <v>1944621</v>
      </c>
    </row>
    <row r="29" spans="1:13" ht="15.6" customHeight="1" x14ac:dyDescent="0.2">
      <c r="A29" s="614">
        <v>23</v>
      </c>
      <c r="B29" s="615" t="s">
        <v>28</v>
      </c>
      <c r="C29" s="1216">
        <v>688.58</v>
      </c>
      <c r="D29" s="1216">
        <f>ROUND(C29*'3_Levels 1&amp;2'!C29,0)</f>
        <v>8749786</v>
      </c>
      <c r="E29" s="1217">
        <v>0</v>
      </c>
      <c r="F29" s="1217">
        <v>0</v>
      </c>
      <c r="G29" s="1217">
        <v>0</v>
      </c>
      <c r="H29" s="1218">
        <f>IF(G29&gt;0,0,'3_Levels 1&amp;2'!C29)</f>
        <v>12707</v>
      </c>
      <c r="I29" s="1216">
        <f t="shared" si="1"/>
        <v>875799</v>
      </c>
      <c r="J29" s="1219">
        <f>'3_Levels 1&amp;2'!C29</f>
        <v>12707</v>
      </c>
      <c r="K29" s="1216">
        <f t="shared" si="2"/>
        <v>1270700</v>
      </c>
      <c r="L29" s="1216">
        <f t="shared" si="3"/>
        <v>2146499</v>
      </c>
      <c r="M29" s="1216">
        <f t="shared" si="4"/>
        <v>10896285</v>
      </c>
    </row>
    <row r="30" spans="1:13" ht="15.6" customHeight="1" x14ac:dyDescent="0.2">
      <c r="A30" s="614">
        <v>24</v>
      </c>
      <c r="B30" s="615" t="s">
        <v>29</v>
      </c>
      <c r="C30" s="1216">
        <v>854.24999999999989</v>
      </c>
      <c r="D30" s="1216">
        <f>ROUND(C30*'3_Levels 1&amp;2'!C30,0)</f>
        <v>4027789</v>
      </c>
      <c r="E30" s="1217">
        <v>2421938</v>
      </c>
      <c r="F30" s="1217">
        <v>1654734</v>
      </c>
      <c r="G30" s="1217">
        <v>767204</v>
      </c>
      <c r="H30" s="1218">
        <f>IF(G30&gt;0,0,'3_Levels 1&amp;2'!C30)</f>
        <v>0</v>
      </c>
      <c r="I30" s="1216">
        <f t="shared" si="1"/>
        <v>0</v>
      </c>
      <c r="J30" s="1219">
        <f>'3_Levels 1&amp;2'!C30</f>
        <v>4715</v>
      </c>
      <c r="K30" s="1216">
        <f t="shared" si="2"/>
        <v>471500</v>
      </c>
      <c r="L30" s="1216">
        <f t="shared" si="3"/>
        <v>2126234</v>
      </c>
      <c r="M30" s="1216">
        <f t="shared" si="4"/>
        <v>6154023</v>
      </c>
    </row>
    <row r="31" spans="1:13" ht="15.6" customHeight="1" x14ac:dyDescent="0.2">
      <c r="A31" s="601">
        <v>25</v>
      </c>
      <c r="B31" s="602" t="s">
        <v>30</v>
      </c>
      <c r="C31" s="1220">
        <v>653.73</v>
      </c>
      <c r="D31" s="1220">
        <f>ROUND(C31*'3_Levels 1&amp;2'!C31,0)</f>
        <v>1463048</v>
      </c>
      <c r="E31" s="1221">
        <v>0</v>
      </c>
      <c r="F31" s="1221">
        <v>0</v>
      </c>
      <c r="G31" s="1221">
        <v>0</v>
      </c>
      <c r="H31" s="1222">
        <f>IF(G31&gt;0,0,'3_Levels 1&amp;2'!C31)</f>
        <v>2238</v>
      </c>
      <c r="I31" s="1220">
        <f t="shared" si="1"/>
        <v>154249</v>
      </c>
      <c r="J31" s="1223">
        <f>'3_Levels 1&amp;2'!C31</f>
        <v>2238</v>
      </c>
      <c r="K31" s="1220">
        <f t="shared" si="2"/>
        <v>223800</v>
      </c>
      <c r="L31" s="1220">
        <f t="shared" si="3"/>
        <v>378049</v>
      </c>
      <c r="M31" s="1220">
        <f t="shared" si="4"/>
        <v>1841097</v>
      </c>
    </row>
    <row r="32" spans="1:13" ht="15.6" customHeight="1" x14ac:dyDescent="0.2">
      <c r="A32" s="614">
        <v>26</v>
      </c>
      <c r="B32" s="615" t="s">
        <v>31</v>
      </c>
      <c r="C32" s="1216">
        <v>836.83</v>
      </c>
      <c r="D32" s="1224">
        <f>ROUND(C32*'3_Levels 1&amp;2'!C32,0)</f>
        <v>40874961</v>
      </c>
      <c r="E32" s="1217">
        <v>23386991</v>
      </c>
      <c r="F32" s="1217">
        <v>14897747</v>
      </c>
      <c r="G32" s="1217">
        <v>8489244</v>
      </c>
      <c r="H32" s="1218">
        <f>IF(G32&gt;0,0,'3_Levels 1&amp;2'!C32)</f>
        <v>0</v>
      </c>
      <c r="I32" s="1216">
        <f t="shared" si="1"/>
        <v>0</v>
      </c>
      <c r="J32" s="1219">
        <f>'3_Levels 1&amp;2'!C32</f>
        <v>48845</v>
      </c>
      <c r="K32" s="1216">
        <f t="shared" si="2"/>
        <v>4884500</v>
      </c>
      <c r="L32" s="1216">
        <f t="shared" si="3"/>
        <v>19782247</v>
      </c>
      <c r="M32" s="1216">
        <f t="shared" si="4"/>
        <v>60657208</v>
      </c>
    </row>
    <row r="33" spans="1:14" ht="15.6" customHeight="1" x14ac:dyDescent="0.2">
      <c r="A33" s="614">
        <v>27</v>
      </c>
      <c r="B33" s="615" t="s">
        <v>32</v>
      </c>
      <c r="C33" s="1216">
        <v>693.06</v>
      </c>
      <c r="D33" s="1216">
        <f>ROUND(C33*'3_Levels 1&amp;2'!C33,0)</f>
        <v>3927571</v>
      </c>
      <c r="E33" s="1217">
        <v>0</v>
      </c>
      <c r="F33" s="1217">
        <v>0</v>
      </c>
      <c r="G33" s="1217">
        <v>0</v>
      </c>
      <c r="H33" s="1218">
        <f>IF(G33&gt;0,0,'3_Levels 1&amp;2'!C33)</f>
        <v>5667</v>
      </c>
      <c r="I33" s="1216">
        <f t="shared" si="1"/>
        <v>390584</v>
      </c>
      <c r="J33" s="1219">
        <f>'3_Levels 1&amp;2'!C33</f>
        <v>5667</v>
      </c>
      <c r="K33" s="1216">
        <f t="shared" si="2"/>
        <v>566700</v>
      </c>
      <c r="L33" s="1216">
        <f t="shared" si="3"/>
        <v>957284</v>
      </c>
      <c r="M33" s="1216">
        <f t="shared" si="4"/>
        <v>4884855</v>
      </c>
    </row>
    <row r="34" spans="1:14" ht="15.6" customHeight="1" x14ac:dyDescent="0.2">
      <c r="A34" s="614">
        <v>28</v>
      </c>
      <c r="B34" s="615" t="s">
        <v>33</v>
      </c>
      <c r="C34" s="1216">
        <v>694.4</v>
      </c>
      <c r="D34" s="1216">
        <f>ROUND(C34*'3_Levels 1&amp;2'!C34,0)</f>
        <v>22192330</v>
      </c>
      <c r="E34" s="1217">
        <v>1996377</v>
      </c>
      <c r="F34" s="1217">
        <v>1996377</v>
      </c>
      <c r="G34" s="1217">
        <v>0</v>
      </c>
      <c r="H34" s="1218">
        <f>IF(G34&gt;0,0,'3_Levels 1&amp;2'!C34)</f>
        <v>31959</v>
      </c>
      <c r="I34" s="1216">
        <f t="shared" si="1"/>
        <v>2202695</v>
      </c>
      <c r="J34" s="1219">
        <f>'3_Levels 1&amp;2'!C34</f>
        <v>31959</v>
      </c>
      <c r="K34" s="1216">
        <f t="shared" si="2"/>
        <v>3195900</v>
      </c>
      <c r="L34" s="1216">
        <f t="shared" si="3"/>
        <v>7394972</v>
      </c>
      <c r="M34" s="1216">
        <f t="shared" si="4"/>
        <v>29587302</v>
      </c>
    </row>
    <row r="35" spans="1:14" ht="15.6" customHeight="1" x14ac:dyDescent="0.2">
      <c r="A35" s="614">
        <v>29</v>
      </c>
      <c r="B35" s="615" t="s">
        <v>34</v>
      </c>
      <c r="C35" s="1216">
        <v>754.94999999999993</v>
      </c>
      <c r="D35" s="1216">
        <f>ROUND(C35*'3_Levels 1&amp;2'!C35,0)</f>
        <v>10601008</v>
      </c>
      <c r="E35" s="1217">
        <v>0</v>
      </c>
      <c r="F35" s="1217">
        <v>0</v>
      </c>
      <c r="G35" s="1217">
        <v>0</v>
      </c>
      <c r="H35" s="1218">
        <f>IF(G35&gt;0,0,'3_Levels 1&amp;2'!C35)</f>
        <v>14042</v>
      </c>
      <c r="I35" s="1216">
        <f t="shared" si="1"/>
        <v>967810</v>
      </c>
      <c r="J35" s="1219">
        <f>'3_Levels 1&amp;2'!C35</f>
        <v>14042</v>
      </c>
      <c r="K35" s="1216">
        <f t="shared" si="2"/>
        <v>1404200</v>
      </c>
      <c r="L35" s="1216">
        <f t="shared" si="3"/>
        <v>2372010</v>
      </c>
      <c r="M35" s="1216">
        <f t="shared" si="4"/>
        <v>12973018</v>
      </c>
    </row>
    <row r="36" spans="1:14" ht="15.6" customHeight="1" x14ac:dyDescent="0.2">
      <c r="A36" s="601">
        <v>30</v>
      </c>
      <c r="B36" s="602" t="s">
        <v>35</v>
      </c>
      <c r="C36" s="1220">
        <v>727.17</v>
      </c>
      <c r="D36" s="1220">
        <f>ROUND(C36*'3_Levels 1&amp;2'!C36,0)</f>
        <v>1820107</v>
      </c>
      <c r="E36" s="1221">
        <v>0</v>
      </c>
      <c r="F36" s="1221">
        <v>0</v>
      </c>
      <c r="G36" s="1221">
        <v>0</v>
      </c>
      <c r="H36" s="1222">
        <f>IF(G36&gt;0,0,'3_Levels 1&amp;2'!C36)</f>
        <v>2503</v>
      </c>
      <c r="I36" s="1220">
        <f t="shared" si="1"/>
        <v>172513</v>
      </c>
      <c r="J36" s="1223">
        <f>'3_Levels 1&amp;2'!C36</f>
        <v>2503</v>
      </c>
      <c r="K36" s="1220">
        <f t="shared" si="2"/>
        <v>250300</v>
      </c>
      <c r="L36" s="1220">
        <f t="shared" si="3"/>
        <v>422813</v>
      </c>
      <c r="M36" s="1220">
        <f t="shared" si="4"/>
        <v>2242920</v>
      </c>
    </row>
    <row r="37" spans="1:14" ht="15.6" customHeight="1" x14ac:dyDescent="0.2">
      <c r="A37" s="614">
        <v>31</v>
      </c>
      <c r="B37" s="615" t="s">
        <v>36</v>
      </c>
      <c r="C37" s="1216">
        <v>620.83000000000004</v>
      </c>
      <c r="D37" s="1224">
        <f>ROUND(C37*'3_Levels 1&amp;2'!C37,0)</f>
        <v>3857217</v>
      </c>
      <c r="E37" s="1217">
        <v>0</v>
      </c>
      <c r="F37" s="1217">
        <v>0</v>
      </c>
      <c r="G37" s="1217">
        <v>0</v>
      </c>
      <c r="H37" s="1218">
        <f>IF(G37&gt;0,0,'3_Levels 1&amp;2'!C37)</f>
        <v>6213</v>
      </c>
      <c r="I37" s="1216">
        <f t="shared" si="1"/>
        <v>428216</v>
      </c>
      <c r="J37" s="1219">
        <f>'3_Levels 1&amp;2'!C37</f>
        <v>6213</v>
      </c>
      <c r="K37" s="1216">
        <f t="shared" si="2"/>
        <v>621300</v>
      </c>
      <c r="L37" s="1216">
        <f t="shared" si="3"/>
        <v>1049516</v>
      </c>
      <c r="M37" s="1216">
        <f t="shared" si="4"/>
        <v>4906733</v>
      </c>
    </row>
    <row r="38" spans="1:14" ht="15.6" customHeight="1" x14ac:dyDescent="0.2">
      <c r="A38" s="614">
        <v>32</v>
      </c>
      <c r="B38" s="615" t="s">
        <v>37</v>
      </c>
      <c r="C38" s="1216">
        <v>559.77</v>
      </c>
      <c r="D38" s="1216">
        <f>ROUND(C38*'3_Levels 1&amp;2'!C38,0)</f>
        <v>14122437</v>
      </c>
      <c r="E38" s="1217">
        <v>0</v>
      </c>
      <c r="F38" s="1217">
        <v>0</v>
      </c>
      <c r="G38" s="1217">
        <v>0</v>
      </c>
      <c r="H38" s="1218">
        <f>IF(G38&gt;0,0,'3_Levels 1&amp;2'!C38)</f>
        <v>25229</v>
      </c>
      <c r="I38" s="1216">
        <f t="shared" si="1"/>
        <v>1738846</v>
      </c>
      <c r="J38" s="1219">
        <f>'3_Levels 1&amp;2'!C38</f>
        <v>25229</v>
      </c>
      <c r="K38" s="1216">
        <f t="shared" si="2"/>
        <v>2522900</v>
      </c>
      <c r="L38" s="1216">
        <f t="shared" si="3"/>
        <v>4261746</v>
      </c>
      <c r="M38" s="1216">
        <f t="shared" si="4"/>
        <v>18384183</v>
      </c>
    </row>
    <row r="39" spans="1:14" ht="15.6" customHeight="1" x14ac:dyDescent="0.2">
      <c r="A39" s="614">
        <v>33</v>
      </c>
      <c r="B39" s="615" t="s">
        <v>38</v>
      </c>
      <c r="C39" s="1216">
        <v>655.31000000000006</v>
      </c>
      <c r="D39" s="1216">
        <f>ROUND(C39*'3_Levels 1&amp;2'!C39,0)</f>
        <v>1052428</v>
      </c>
      <c r="E39" s="1217">
        <v>0</v>
      </c>
      <c r="F39" s="1217">
        <v>0</v>
      </c>
      <c r="G39" s="1217">
        <v>0</v>
      </c>
      <c r="H39" s="1218">
        <f>IF(G39&gt;0,0,'3_Levels 1&amp;2'!C39)</f>
        <v>1606</v>
      </c>
      <c r="I39" s="1216">
        <f t="shared" ref="I39:I70" si="5">ROUND($I$3*H39,0)</f>
        <v>110690</v>
      </c>
      <c r="J39" s="1219">
        <f>'3_Levels 1&amp;2'!C39</f>
        <v>1606</v>
      </c>
      <c r="K39" s="1216">
        <f t="shared" ref="K39:K70" si="6">ROUND(J39*$K$3,0)</f>
        <v>160600</v>
      </c>
      <c r="L39" s="1216">
        <f t="shared" ref="L39:L70" si="7">F39+I39+K39</f>
        <v>271290</v>
      </c>
      <c r="M39" s="1216">
        <f t="shared" ref="M39:M75" si="8">D39+F39+I39+K39</f>
        <v>1323718</v>
      </c>
    </row>
    <row r="40" spans="1:14" ht="15.6" customHeight="1" x14ac:dyDescent="0.2">
      <c r="A40" s="614">
        <v>34</v>
      </c>
      <c r="B40" s="615" t="s">
        <v>39</v>
      </c>
      <c r="C40" s="1216">
        <v>644.11000000000013</v>
      </c>
      <c r="D40" s="1216">
        <f>ROUND(C40*'3_Levels 1&amp;2'!C40,0)</f>
        <v>2504944</v>
      </c>
      <c r="E40" s="1217">
        <v>0</v>
      </c>
      <c r="F40" s="1217">
        <v>0</v>
      </c>
      <c r="G40" s="1217">
        <v>0</v>
      </c>
      <c r="H40" s="1218">
        <f>IF(G40&gt;0,0,'3_Levels 1&amp;2'!C40)</f>
        <v>3889</v>
      </c>
      <c r="I40" s="1216">
        <f t="shared" si="5"/>
        <v>268040</v>
      </c>
      <c r="J40" s="1219">
        <f>'3_Levels 1&amp;2'!C40</f>
        <v>3889</v>
      </c>
      <c r="K40" s="1216">
        <f t="shared" si="6"/>
        <v>388900</v>
      </c>
      <c r="L40" s="1216">
        <f t="shared" si="7"/>
        <v>656940</v>
      </c>
      <c r="M40" s="1216">
        <f t="shared" si="8"/>
        <v>3161884</v>
      </c>
    </row>
    <row r="41" spans="1:14" ht="15.6" customHeight="1" x14ac:dyDescent="0.2">
      <c r="A41" s="601">
        <v>35</v>
      </c>
      <c r="B41" s="602" t="s">
        <v>40</v>
      </c>
      <c r="C41" s="1220">
        <v>537.96</v>
      </c>
      <c r="D41" s="1220">
        <f>ROUND(C41*'3_Levels 1&amp;2'!C41,0)</f>
        <v>3196020</v>
      </c>
      <c r="E41" s="1221">
        <v>0</v>
      </c>
      <c r="F41" s="1221">
        <v>0</v>
      </c>
      <c r="G41" s="1221">
        <v>0</v>
      </c>
      <c r="H41" s="1222">
        <f>IF(G41&gt;0,0,'3_Levels 1&amp;2'!C41)</f>
        <v>5941</v>
      </c>
      <c r="I41" s="1220">
        <f t="shared" si="5"/>
        <v>409469</v>
      </c>
      <c r="J41" s="1223">
        <f>'3_Levels 1&amp;2'!C41</f>
        <v>5941</v>
      </c>
      <c r="K41" s="1220">
        <f t="shared" si="6"/>
        <v>594100</v>
      </c>
      <c r="L41" s="1220">
        <f t="shared" si="7"/>
        <v>1003569</v>
      </c>
      <c r="M41" s="1220">
        <f t="shared" si="8"/>
        <v>4199589</v>
      </c>
    </row>
    <row r="42" spans="1:14" ht="15.6" customHeight="1" x14ac:dyDescent="0.2">
      <c r="A42" s="614">
        <v>36</v>
      </c>
      <c r="B42" s="615" t="s">
        <v>41</v>
      </c>
      <c r="C42" s="1216">
        <v>732.46</v>
      </c>
      <c r="D42" s="1264">
        <f>ROUND((SUM('8_2.1.18 SIS'!C42:F42)*C42)+(SUM('8_2.1.18 SIS'!G42:AO42)*'Source Data'!G42),0)</f>
        <v>33914196</v>
      </c>
      <c r="E42" s="1217">
        <v>0</v>
      </c>
      <c r="F42" s="1217">
        <v>0</v>
      </c>
      <c r="G42" s="1217">
        <v>0</v>
      </c>
      <c r="H42" s="1218">
        <f>IF(G42&gt;0,0,'3_Levels 1&amp;2'!C42)</f>
        <v>46271</v>
      </c>
      <c r="I42" s="1216">
        <f t="shared" si="5"/>
        <v>3189114</v>
      </c>
      <c r="J42" s="1219">
        <f>'3_Levels 1&amp;2'!C42</f>
        <v>46271</v>
      </c>
      <c r="K42" s="1216">
        <f t="shared" si="6"/>
        <v>4627100</v>
      </c>
      <c r="L42" s="1216">
        <f t="shared" si="7"/>
        <v>7816214</v>
      </c>
      <c r="M42" s="1216">
        <f t="shared" si="8"/>
        <v>41730410</v>
      </c>
      <c r="N42" s="1225"/>
    </row>
    <row r="43" spans="1:14" ht="15.6" customHeight="1" x14ac:dyDescent="0.2">
      <c r="A43" s="614">
        <v>37</v>
      </c>
      <c r="B43" s="615" t="s">
        <v>42</v>
      </c>
      <c r="C43" s="1216">
        <v>653.61</v>
      </c>
      <c r="D43" s="1216">
        <f>ROUND(C43*'3_Levels 1&amp;2'!C43,0)</f>
        <v>12476108</v>
      </c>
      <c r="E43" s="1217">
        <v>0</v>
      </c>
      <c r="F43" s="1217">
        <v>0</v>
      </c>
      <c r="G43" s="1217">
        <v>0</v>
      </c>
      <c r="H43" s="1218">
        <f>IF(G43&gt;0,0,'3_Levels 1&amp;2'!C43)</f>
        <v>19088</v>
      </c>
      <c r="I43" s="1216">
        <f t="shared" si="5"/>
        <v>1315593</v>
      </c>
      <c r="J43" s="1219">
        <f>'3_Levels 1&amp;2'!C43</f>
        <v>19088</v>
      </c>
      <c r="K43" s="1216">
        <f t="shared" si="6"/>
        <v>1908800</v>
      </c>
      <c r="L43" s="1216">
        <f t="shared" si="7"/>
        <v>3224393</v>
      </c>
      <c r="M43" s="1216">
        <f t="shared" si="8"/>
        <v>15700501</v>
      </c>
      <c r="N43" s="142"/>
    </row>
    <row r="44" spans="1:14" ht="15.6" customHeight="1" x14ac:dyDescent="0.2">
      <c r="A44" s="614">
        <v>38</v>
      </c>
      <c r="B44" s="615" t="s">
        <v>43</v>
      </c>
      <c r="C44" s="1216">
        <v>829.92000000000007</v>
      </c>
      <c r="D44" s="1216">
        <f>ROUND(C44*'3_Levels 1&amp;2'!C44,0)</f>
        <v>3237518</v>
      </c>
      <c r="E44" s="1217">
        <v>5387703</v>
      </c>
      <c r="F44" s="1217">
        <v>1258024</v>
      </c>
      <c r="G44" s="1217">
        <v>4129679</v>
      </c>
      <c r="H44" s="1218">
        <f>IF(G44&gt;0,0,'3_Levels 1&amp;2'!C44)</f>
        <v>0</v>
      </c>
      <c r="I44" s="1216">
        <f t="shared" si="5"/>
        <v>0</v>
      </c>
      <c r="J44" s="1219">
        <f>'3_Levels 1&amp;2'!C44</f>
        <v>3901</v>
      </c>
      <c r="K44" s="1216">
        <f t="shared" si="6"/>
        <v>390100</v>
      </c>
      <c r="L44" s="1216">
        <f t="shared" si="7"/>
        <v>1648124</v>
      </c>
      <c r="M44" s="1216">
        <f t="shared" si="8"/>
        <v>4885642</v>
      </c>
    </row>
    <row r="45" spans="1:14" ht="15.6" customHeight="1" x14ac:dyDescent="0.2">
      <c r="A45" s="614">
        <v>39</v>
      </c>
      <c r="B45" s="615" t="s">
        <v>44</v>
      </c>
      <c r="C45" s="1216">
        <v>779.66</v>
      </c>
      <c r="D45" s="1216">
        <f>ROUND(C45*'3_Levels 1&amp;2'!C45,0)</f>
        <v>2151862</v>
      </c>
      <c r="E45" s="1217">
        <v>324688</v>
      </c>
      <c r="F45" s="1217">
        <v>324688</v>
      </c>
      <c r="G45" s="1217">
        <v>0</v>
      </c>
      <c r="H45" s="1218">
        <f>IF(G45&gt;0,0,'3_Levels 1&amp;2'!C45)</f>
        <v>2760</v>
      </c>
      <c r="I45" s="1216">
        <f t="shared" si="5"/>
        <v>190226</v>
      </c>
      <c r="J45" s="1219">
        <f>'3_Levels 1&amp;2'!C45</f>
        <v>2760</v>
      </c>
      <c r="K45" s="1216">
        <f t="shared" si="6"/>
        <v>276000</v>
      </c>
      <c r="L45" s="1216">
        <f t="shared" si="7"/>
        <v>790914</v>
      </c>
      <c r="M45" s="1216">
        <f t="shared" si="8"/>
        <v>2942776</v>
      </c>
    </row>
    <row r="46" spans="1:14" ht="15.6" customHeight="1" x14ac:dyDescent="0.2">
      <c r="A46" s="601">
        <v>40</v>
      </c>
      <c r="B46" s="602" t="s">
        <v>45</v>
      </c>
      <c r="C46" s="1220">
        <v>700.2700000000001</v>
      </c>
      <c r="D46" s="1220">
        <f>ROUND(C46*'3_Levels 1&amp;2'!C46,0)</f>
        <v>15597814</v>
      </c>
      <c r="E46" s="1221">
        <v>0</v>
      </c>
      <c r="F46" s="1221">
        <v>0</v>
      </c>
      <c r="G46" s="1221">
        <v>0</v>
      </c>
      <c r="H46" s="1222">
        <f>IF(G46&gt;0,0,'3_Levels 1&amp;2'!C46)</f>
        <v>22274</v>
      </c>
      <c r="I46" s="1220">
        <f t="shared" si="5"/>
        <v>1535180</v>
      </c>
      <c r="J46" s="1223">
        <f>'3_Levels 1&amp;2'!C46</f>
        <v>22274</v>
      </c>
      <c r="K46" s="1220">
        <f t="shared" si="6"/>
        <v>2227400</v>
      </c>
      <c r="L46" s="1220">
        <f t="shared" si="7"/>
        <v>3762580</v>
      </c>
      <c r="M46" s="1220">
        <f t="shared" si="8"/>
        <v>19360394</v>
      </c>
    </row>
    <row r="47" spans="1:14" ht="15.6" customHeight="1" x14ac:dyDescent="0.2">
      <c r="A47" s="614">
        <v>41</v>
      </c>
      <c r="B47" s="615" t="s">
        <v>46</v>
      </c>
      <c r="C47" s="1216">
        <v>886.22</v>
      </c>
      <c r="D47" s="1224">
        <f>ROUND(C47*'3_Levels 1&amp;2'!C47,0)</f>
        <v>1257546</v>
      </c>
      <c r="E47" s="1217">
        <v>0</v>
      </c>
      <c r="F47" s="1217">
        <v>0</v>
      </c>
      <c r="G47" s="1217">
        <v>0</v>
      </c>
      <c r="H47" s="1218">
        <f>IF(G47&gt;0,0,'3_Levels 1&amp;2'!C47)</f>
        <v>1419</v>
      </c>
      <c r="I47" s="1216">
        <f t="shared" si="5"/>
        <v>97801</v>
      </c>
      <c r="J47" s="1219">
        <f>'3_Levels 1&amp;2'!C47</f>
        <v>1419</v>
      </c>
      <c r="K47" s="1216">
        <f t="shared" si="6"/>
        <v>141900</v>
      </c>
      <c r="L47" s="1216">
        <f t="shared" si="7"/>
        <v>239701</v>
      </c>
      <c r="M47" s="1216">
        <f t="shared" si="8"/>
        <v>1497247</v>
      </c>
    </row>
    <row r="48" spans="1:14" ht="15.6" customHeight="1" x14ac:dyDescent="0.2">
      <c r="A48" s="614">
        <v>42</v>
      </c>
      <c r="B48" s="615" t="s">
        <v>47</v>
      </c>
      <c r="C48" s="1216">
        <v>534.28</v>
      </c>
      <c r="D48" s="1216">
        <f>ROUND(C48*'3_Levels 1&amp;2'!C48,0)</f>
        <v>1518958</v>
      </c>
      <c r="E48" s="1217">
        <v>0</v>
      </c>
      <c r="F48" s="1217">
        <v>0</v>
      </c>
      <c r="G48" s="1217">
        <v>0</v>
      </c>
      <c r="H48" s="1218">
        <f>IF(G48&gt;0,0,'3_Levels 1&amp;2'!C48)</f>
        <v>2843</v>
      </c>
      <c r="I48" s="1216">
        <f t="shared" si="5"/>
        <v>195947</v>
      </c>
      <c r="J48" s="1219">
        <f>'3_Levels 1&amp;2'!C48</f>
        <v>2843</v>
      </c>
      <c r="K48" s="1216">
        <f t="shared" si="6"/>
        <v>284300</v>
      </c>
      <c r="L48" s="1216">
        <f t="shared" si="7"/>
        <v>480247</v>
      </c>
      <c r="M48" s="1216">
        <f t="shared" si="8"/>
        <v>1999205</v>
      </c>
    </row>
    <row r="49" spans="1:14" ht="15.6" customHeight="1" x14ac:dyDescent="0.2">
      <c r="A49" s="614">
        <v>43</v>
      </c>
      <c r="B49" s="615" t="s">
        <v>48</v>
      </c>
      <c r="C49" s="1216">
        <v>574.6099999999999</v>
      </c>
      <c r="D49" s="1216">
        <f>ROUND(C49*'3_Levels 1&amp;2'!C49,0)</f>
        <v>2363946</v>
      </c>
      <c r="E49" s="1217">
        <v>0</v>
      </c>
      <c r="F49" s="1217">
        <v>0</v>
      </c>
      <c r="G49" s="1217">
        <v>0</v>
      </c>
      <c r="H49" s="1218">
        <f>IF(G49&gt;0,0,'3_Levels 1&amp;2'!C49)</f>
        <v>4114</v>
      </c>
      <c r="I49" s="1216">
        <f t="shared" si="5"/>
        <v>283547</v>
      </c>
      <c r="J49" s="1219">
        <f>'3_Levels 1&amp;2'!C49</f>
        <v>4114</v>
      </c>
      <c r="K49" s="1216">
        <f t="shared" si="6"/>
        <v>411400</v>
      </c>
      <c r="L49" s="1216">
        <f t="shared" si="7"/>
        <v>694947</v>
      </c>
      <c r="M49" s="1216">
        <f t="shared" si="8"/>
        <v>3058893</v>
      </c>
    </row>
    <row r="50" spans="1:14" ht="15.6" customHeight="1" x14ac:dyDescent="0.2">
      <c r="A50" s="614">
        <v>44</v>
      </c>
      <c r="B50" s="615" t="s">
        <v>49</v>
      </c>
      <c r="C50" s="1216">
        <v>663.16000000000008</v>
      </c>
      <c r="D50" s="1216">
        <f>ROUND(C50*'3_Levels 1&amp;2'!C50,0)</f>
        <v>4817857</v>
      </c>
      <c r="E50" s="1217">
        <v>0</v>
      </c>
      <c r="F50" s="1217">
        <v>0</v>
      </c>
      <c r="G50" s="1217">
        <v>0</v>
      </c>
      <c r="H50" s="1218">
        <f>IF(G50&gt;0,0,'3_Levels 1&amp;2'!C50)</f>
        <v>7265</v>
      </c>
      <c r="I50" s="1216">
        <f t="shared" si="5"/>
        <v>500722</v>
      </c>
      <c r="J50" s="1219">
        <f>'3_Levels 1&amp;2'!C50</f>
        <v>7265</v>
      </c>
      <c r="K50" s="1216">
        <f t="shared" si="6"/>
        <v>726500</v>
      </c>
      <c r="L50" s="1216">
        <f t="shared" si="7"/>
        <v>1227222</v>
      </c>
      <c r="M50" s="1216">
        <f t="shared" si="8"/>
        <v>6045079</v>
      </c>
    </row>
    <row r="51" spans="1:14" ht="15.6" customHeight="1" x14ac:dyDescent="0.2">
      <c r="A51" s="601">
        <v>45</v>
      </c>
      <c r="B51" s="602" t="s">
        <v>50</v>
      </c>
      <c r="C51" s="1220">
        <v>753.96000000000015</v>
      </c>
      <c r="D51" s="1220">
        <f>ROUND(C51*'3_Levels 1&amp;2'!C51,0)</f>
        <v>6999011</v>
      </c>
      <c r="E51" s="1221">
        <v>9520260</v>
      </c>
      <c r="F51" s="1221">
        <v>2883682</v>
      </c>
      <c r="G51" s="1221">
        <v>6636578</v>
      </c>
      <c r="H51" s="1222">
        <f>IF(G51&gt;0,0,'3_Levels 1&amp;2'!C51)</f>
        <v>0</v>
      </c>
      <c r="I51" s="1220">
        <f t="shared" si="5"/>
        <v>0</v>
      </c>
      <c r="J51" s="1223">
        <f>'3_Levels 1&amp;2'!C51</f>
        <v>9283</v>
      </c>
      <c r="K51" s="1220">
        <f t="shared" si="6"/>
        <v>928300</v>
      </c>
      <c r="L51" s="1220">
        <f t="shared" si="7"/>
        <v>3811982</v>
      </c>
      <c r="M51" s="1220">
        <f t="shared" si="8"/>
        <v>10810993</v>
      </c>
    </row>
    <row r="52" spans="1:14" ht="15.6" customHeight="1" x14ac:dyDescent="0.2">
      <c r="A52" s="614">
        <v>46</v>
      </c>
      <c r="B52" s="615" t="s">
        <v>51</v>
      </c>
      <c r="C52" s="1216">
        <v>728.06</v>
      </c>
      <c r="D52" s="1224">
        <f>ROUND(C52*'3_Levels 1&amp;2'!C52,0)</f>
        <v>844550</v>
      </c>
      <c r="E52" s="1217">
        <v>0</v>
      </c>
      <c r="F52" s="1217">
        <v>0</v>
      </c>
      <c r="G52" s="1217">
        <v>0</v>
      </c>
      <c r="H52" s="1218">
        <f>IF(G52&gt;0,0,'3_Levels 1&amp;2'!C52)</f>
        <v>1160</v>
      </c>
      <c r="I52" s="1216">
        <f t="shared" si="5"/>
        <v>79950</v>
      </c>
      <c r="J52" s="1219">
        <f>'3_Levels 1&amp;2'!C52</f>
        <v>1160</v>
      </c>
      <c r="K52" s="1216">
        <f t="shared" si="6"/>
        <v>116000</v>
      </c>
      <c r="L52" s="1216">
        <f t="shared" si="7"/>
        <v>195950</v>
      </c>
      <c r="M52" s="1216">
        <f t="shared" si="8"/>
        <v>1040500</v>
      </c>
    </row>
    <row r="53" spans="1:14" ht="15.6" customHeight="1" x14ac:dyDescent="0.2">
      <c r="A53" s="614">
        <v>47</v>
      </c>
      <c r="B53" s="615" t="s">
        <v>52</v>
      </c>
      <c r="C53" s="1216">
        <v>910.76</v>
      </c>
      <c r="D53" s="1216">
        <f>ROUND(C53*'3_Levels 1&amp;2'!C53,0)</f>
        <v>3319720</v>
      </c>
      <c r="E53" s="1217">
        <v>1851066</v>
      </c>
      <c r="F53" s="1217">
        <v>1060614</v>
      </c>
      <c r="G53" s="1217">
        <v>790452</v>
      </c>
      <c r="H53" s="1218">
        <f>IF(G53&gt;0,0,'3_Levels 1&amp;2'!C53)</f>
        <v>0</v>
      </c>
      <c r="I53" s="1216">
        <f t="shared" si="5"/>
        <v>0</v>
      </c>
      <c r="J53" s="1219">
        <f>'3_Levels 1&amp;2'!C53</f>
        <v>3645</v>
      </c>
      <c r="K53" s="1216">
        <f t="shared" si="6"/>
        <v>364500</v>
      </c>
      <c r="L53" s="1216">
        <f t="shared" si="7"/>
        <v>1425114</v>
      </c>
      <c r="M53" s="1216">
        <f t="shared" si="8"/>
        <v>4744834</v>
      </c>
    </row>
    <row r="54" spans="1:14" ht="15.6" customHeight="1" x14ac:dyDescent="0.2">
      <c r="A54" s="614">
        <v>48</v>
      </c>
      <c r="B54" s="615" t="s">
        <v>74</v>
      </c>
      <c r="C54" s="1216">
        <v>871.07</v>
      </c>
      <c r="D54" s="1216">
        <f>ROUND(C54*'3_Levels 1&amp;2'!C54,0)</f>
        <v>5130602</v>
      </c>
      <c r="E54" s="1217">
        <v>0</v>
      </c>
      <c r="F54" s="1217">
        <v>0</v>
      </c>
      <c r="G54" s="1217">
        <v>0</v>
      </c>
      <c r="H54" s="1218">
        <f>IF(G54&gt;0,0,'3_Levels 1&amp;2'!C54)</f>
        <v>5890</v>
      </c>
      <c r="I54" s="1216">
        <f t="shared" si="5"/>
        <v>405954</v>
      </c>
      <c r="J54" s="1219">
        <f>'3_Levels 1&amp;2'!C54</f>
        <v>5890</v>
      </c>
      <c r="K54" s="1216">
        <f t="shared" si="6"/>
        <v>589000</v>
      </c>
      <c r="L54" s="1216">
        <f t="shared" si="7"/>
        <v>994954</v>
      </c>
      <c r="M54" s="1216">
        <f t="shared" si="8"/>
        <v>6125556</v>
      </c>
    </row>
    <row r="55" spans="1:14" ht="15.6" customHeight="1" x14ac:dyDescent="0.2">
      <c r="A55" s="614">
        <v>49</v>
      </c>
      <c r="B55" s="615" t="s">
        <v>53</v>
      </c>
      <c r="C55" s="1216">
        <v>574.43999999999994</v>
      </c>
      <c r="D55" s="1216">
        <f>ROUND(C55*'3_Levels 1&amp;2'!C55,0)</f>
        <v>7823298</v>
      </c>
      <c r="E55" s="1217">
        <v>0</v>
      </c>
      <c r="F55" s="1217">
        <v>0</v>
      </c>
      <c r="G55" s="1217">
        <v>0</v>
      </c>
      <c r="H55" s="1218">
        <f>IF(G55&gt;0,0,'3_Levels 1&amp;2'!C55)</f>
        <v>13619</v>
      </c>
      <c r="I55" s="1216">
        <f t="shared" si="5"/>
        <v>938656</v>
      </c>
      <c r="J55" s="1219">
        <f>'3_Levels 1&amp;2'!C55</f>
        <v>13619</v>
      </c>
      <c r="K55" s="1216">
        <f t="shared" si="6"/>
        <v>1361900</v>
      </c>
      <c r="L55" s="1216">
        <f t="shared" si="7"/>
        <v>2300556</v>
      </c>
      <c r="M55" s="1216">
        <f t="shared" si="8"/>
        <v>10123854</v>
      </c>
    </row>
    <row r="56" spans="1:14" ht="15.6" customHeight="1" x14ac:dyDescent="0.2">
      <c r="A56" s="601">
        <v>50</v>
      </c>
      <c r="B56" s="602" t="s">
        <v>54</v>
      </c>
      <c r="C56" s="1220">
        <v>634.46</v>
      </c>
      <c r="D56" s="1220">
        <f>ROUND(C56*'3_Levels 1&amp;2'!C56,0)</f>
        <v>4897397</v>
      </c>
      <c r="E56" s="1221">
        <v>0</v>
      </c>
      <c r="F56" s="1221">
        <v>0</v>
      </c>
      <c r="G56" s="1221">
        <v>0</v>
      </c>
      <c r="H56" s="1222">
        <f>IF(G56&gt;0,0,'3_Levels 1&amp;2'!C56)</f>
        <v>7719</v>
      </c>
      <c r="I56" s="1220">
        <f t="shared" si="5"/>
        <v>532013</v>
      </c>
      <c r="J56" s="1223">
        <f>'3_Levels 1&amp;2'!C56</f>
        <v>7719</v>
      </c>
      <c r="K56" s="1220">
        <f t="shared" si="6"/>
        <v>771900</v>
      </c>
      <c r="L56" s="1220">
        <f t="shared" si="7"/>
        <v>1303913</v>
      </c>
      <c r="M56" s="1220">
        <f t="shared" si="8"/>
        <v>6201310</v>
      </c>
    </row>
    <row r="57" spans="1:14" ht="15.6" customHeight="1" x14ac:dyDescent="0.2">
      <c r="A57" s="614">
        <v>51</v>
      </c>
      <c r="B57" s="615" t="s">
        <v>55</v>
      </c>
      <c r="C57" s="1216">
        <v>706.66</v>
      </c>
      <c r="D57" s="1224">
        <f>ROUND(C57*'3_Levels 1&amp;2'!C57,0)</f>
        <v>5830652</v>
      </c>
      <c r="E57" s="1217">
        <v>0</v>
      </c>
      <c r="F57" s="1217">
        <v>0</v>
      </c>
      <c r="G57" s="1217">
        <v>0</v>
      </c>
      <c r="H57" s="1218">
        <f>IF(G57&gt;0,0,'3_Levels 1&amp;2'!C57)</f>
        <v>8251</v>
      </c>
      <c r="I57" s="1216">
        <f t="shared" si="5"/>
        <v>568680</v>
      </c>
      <c r="J57" s="1219">
        <f>'3_Levels 1&amp;2'!C57</f>
        <v>8251</v>
      </c>
      <c r="K57" s="1216">
        <f t="shared" si="6"/>
        <v>825100</v>
      </c>
      <c r="L57" s="1216">
        <f t="shared" si="7"/>
        <v>1393780</v>
      </c>
      <c r="M57" s="1216">
        <f t="shared" si="8"/>
        <v>7224432</v>
      </c>
    </row>
    <row r="58" spans="1:14" ht="15.6" customHeight="1" x14ac:dyDescent="0.2">
      <c r="A58" s="614">
        <v>52</v>
      </c>
      <c r="B58" s="615" t="s">
        <v>56</v>
      </c>
      <c r="C58" s="1216">
        <v>658.37</v>
      </c>
      <c r="D58" s="1216">
        <f>ROUND(C58*'3_Levels 1&amp;2'!C58,0)</f>
        <v>24911404</v>
      </c>
      <c r="E58" s="1217">
        <v>0</v>
      </c>
      <c r="F58" s="1217">
        <v>0</v>
      </c>
      <c r="G58" s="1217">
        <v>0</v>
      </c>
      <c r="H58" s="1218">
        <f>IF(G58&gt;0,0,'3_Levels 1&amp;2'!C58)</f>
        <v>37838</v>
      </c>
      <c r="I58" s="1216">
        <f t="shared" si="5"/>
        <v>2607891</v>
      </c>
      <c r="J58" s="1219">
        <f>'3_Levels 1&amp;2'!C58</f>
        <v>37838</v>
      </c>
      <c r="K58" s="1216">
        <f t="shared" si="6"/>
        <v>3783800</v>
      </c>
      <c r="L58" s="1216">
        <f t="shared" si="7"/>
        <v>6391691</v>
      </c>
      <c r="M58" s="1216">
        <f t="shared" si="8"/>
        <v>31303095</v>
      </c>
    </row>
    <row r="59" spans="1:14" ht="15.6" customHeight="1" x14ac:dyDescent="0.2">
      <c r="A59" s="614">
        <v>53</v>
      </c>
      <c r="B59" s="615" t="s">
        <v>57</v>
      </c>
      <c r="C59" s="1216">
        <v>689.74</v>
      </c>
      <c r="D59" s="1216">
        <f>ROUND(C59*'3_Levels 1&amp;2'!C59,0)</f>
        <v>13171275</v>
      </c>
      <c r="E59" s="1217">
        <v>0</v>
      </c>
      <c r="F59" s="1217">
        <v>0</v>
      </c>
      <c r="G59" s="1217">
        <v>0</v>
      </c>
      <c r="H59" s="1218">
        <f>IF(G59&gt;0,0,'3_Levels 1&amp;2'!C59)</f>
        <v>19096</v>
      </c>
      <c r="I59" s="1216">
        <f t="shared" si="5"/>
        <v>1316145</v>
      </c>
      <c r="J59" s="1219">
        <f>'3_Levels 1&amp;2'!C59</f>
        <v>19096</v>
      </c>
      <c r="K59" s="1216">
        <f t="shared" si="6"/>
        <v>1909600</v>
      </c>
      <c r="L59" s="1216">
        <f t="shared" si="7"/>
        <v>3225745</v>
      </c>
      <c r="M59" s="1216">
        <f t="shared" si="8"/>
        <v>16397020</v>
      </c>
    </row>
    <row r="60" spans="1:14" ht="15.6" customHeight="1" x14ac:dyDescent="0.2">
      <c r="A60" s="614">
        <v>54</v>
      </c>
      <c r="B60" s="615" t="s">
        <v>58</v>
      </c>
      <c r="C60" s="1216">
        <v>951.45</v>
      </c>
      <c r="D60" s="1216">
        <f>ROUND(C60*'3_Levels 1&amp;2'!C60,0)</f>
        <v>508074</v>
      </c>
      <c r="E60" s="1217">
        <v>0</v>
      </c>
      <c r="F60" s="1217">
        <v>0</v>
      </c>
      <c r="G60" s="1217">
        <v>0</v>
      </c>
      <c r="H60" s="1218">
        <f>IF(G60&gt;0,0,'3_Levels 1&amp;2'!C60)</f>
        <v>534</v>
      </c>
      <c r="I60" s="1216">
        <f t="shared" si="5"/>
        <v>36805</v>
      </c>
      <c r="J60" s="1219">
        <f>'3_Levels 1&amp;2'!C60</f>
        <v>534</v>
      </c>
      <c r="K60" s="1216">
        <f t="shared" si="6"/>
        <v>53400</v>
      </c>
      <c r="L60" s="1216">
        <f t="shared" si="7"/>
        <v>90205</v>
      </c>
      <c r="M60" s="1216">
        <f t="shared" si="8"/>
        <v>598279</v>
      </c>
    </row>
    <row r="61" spans="1:14" ht="15.6" customHeight="1" x14ac:dyDescent="0.2">
      <c r="A61" s="601">
        <v>55</v>
      </c>
      <c r="B61" s="602" t="s">
        <v>59</v>
      </c>
      <c r="C61" s="1220">
        <v>795.14</v>
      </c>
      <c r="D61" s="1220">
        <f>ROUND(C61*'3_Levels 1&amp;2'!C61,0)</f>
        <v>13612797</v>
      </c>
      <c r="E61" s="1221">
        <v>0</v>
      </c>
      <c r="F61" s="1221">
        <v>0</v>
      </c>
      <c r="G61" s="1221">
        <v>0</v>
      </c>
      <c r="H61" s="1222">
        <f>IF(G61&gt;0,0,'3_Levels 1&amp;2'!C61)</f>
        <v>17120</v>
      </c>
      <c r="I61" s="1220">
        <f t="shared" si="5"/>
        <v>1179954</v>
      </c>
      <c r="J61" s="1223">
        <f>'3_Levels 1&amp;2'!C61</f>
        <v>17120</v>
      </c>
      <c r="K61" s="1220">
        <f t="shared" si="6"/>
        <v>1712000</v>
      </c>
      <c r="L61" s="1220">
        <f t="shared" si="7"/>
        <v>2891954</v>
      </c>
      <c r="M61" s="1220">
        <f t="shared" si="8"/>
        <v>16504751</v>
      </c>
    </row>
    <row r="62" spans="1:14" ht="15.6" customHeight="1" x14ac:dyDescent="0.2">
      <c r="A62" s="614">
        <v>56</v>
      </c>
      <c r="B62" s="615" t="s">
        <v>60</v>
      </c>
      <c r="C62" s="1216">
        <v>614.66000000000008</v>
      </c>
      <c r="D62" s="1224">
        <f>ROUND(C62*'3_Levels 1&amp;2'!C62,0)</f>
        <v>1878401</v>
      </c>
      <c r="E62" s="1217">
        <v>0</v>
      </c>
      <c r="F62" s="1217">
        <v>0</v>
      </c>
      <c r="G62" s="1217">
        <v>0</v>
      </c>
      <c r="H62" s="1218">
        <f>IF(G62&gt;0,0,'3_Levels 1&amp;2'!C62)</f>
        <v>3056</v>
      </c>
      <c r="I62" s="1216">
        <f t="shared" si="5"/>
        <v>210627</v>
      </c>
      <c r="J62" s="1219">
        <f>'3_Levels 1&amp;2'!C62</f>
        <v>3056</v>
      </c>
      <c r="K62" s="1216">
        <f t="shared" si="6"/>
        <v>305600</v>
      </c>
      <c r="L62" s="1216">
        <f t="shared" si="7"/>
        <v>516227</v>
      </c>
      <c r="M62" s="1216">
        <f t="shared" si="8"/>
        <v>2394628</v>
      </c>
      <c r="N62" s="142"/>
    </row>
    <row r="63" spans="1:14" ht="15.6" customHeight="1" x14ac:dyDescent="0.2">
      <c r="A63" s="614">
        <v>57</v>
      </c>
      <c r="B63" s="615" t="s">
        <v>61</v>
      </c>
      <c r="C63" s="1216">
        <v>764.51</v>
      </c>
      <c r="D63" s="1216">
        <f>ROUND(C63*'3_Levels 1&amp;2'!C63,0)</f>
        <v>7215445</v>
      </c>
      <c r="E63" s="1217">
        <v>0</v>
      </c>
      <c r="F63" s="1217">
        <v>0</v>
      </c>
      <c r="G63" s="1217">
        <v>0</v>
      </c>
      <c r="H63" s="1218">
        <f>IF(G63&gt;0,0,'3_Levels 1&amp;2'!C63)</f>
        <v>9438</v>
      </c>
      <c r="I63" s="1216">
        <f t="shared" si="5"/>
        <v>650491</v>
      </c>
      <c r="J63" s="1219">
        <f>'3_Levels 1&amp;2'!C63</f>
        <v>9438</v>
      </c>
      <c r="K63" s="1216">
        <f t="shared" si="6"/>
        <v>943800</v>
      </c>
      <c r="L63" s="1216">
        <f t="shared" si="7"/>
        <v>1594291</v>
      </c>
      <c r="M63" s="1216">
        <f t="shared" si="8"/>
        <v>8809736</v>
      </c>
    </row>
    <row r="64" spans="1:14" ht="15.6" customHeight="1" x14ac:dyDescent="0.2">
      <c r="A64" s="614">
        <v>58</v>
      </c>
      <c r="B64" s="615" t="s">
        <v>62</v>
      </c>
      <c r="C64" s="1216">
        <v>697.04</v>
      </c>
      <c r="D64" s="1216">
        <f>ROUND(C64*'3_Levels 1&amp;2'!C64,0)</f>
        <v>5815405</v>
      </c>
      <c r="E64" s="1217">
        <v>0</v>
      </c>
      <c r="F64" s="1217">
        <v>0</v>
      </c>
      <c r="G64" s="1217">
        <v>0</v>
      </c>
      <c r="H64" s="1218">
        <f>IF(G64&gt;0,0,'3_Levels 1&amp;2'!C64)</f>
        <v>8343</v>
      </c>
      <c r="I64" s="1216">
        <f t="shared" si="5"/>
        <v>575021</v>
      </c>
      <c r="J64" s="1219">
        <f>'3_Levels 1&amp;2'!C64</f>
        <v>8343</v>
      </c>
      <c r="K64" s="1216">
        <f t="shared" si="6"/>
        <v>834300</v>
      </c>
      <c r="L64" s="1216">
        <f t="shared" si="7"/>
        <v>1409321</v>
      </c>
      <c r="M64" s="1216">
        <f t="shared" si="8"/>
        <v>7224726</v>
      </c>
    </row>
    <row r="65" spans="1:13" ht="15.6" customHeight="1" x14ac:dyDescent="0.2">
      <c r="A65" s="614">
        <v>59</v>
      </c>
      <c r="B65" s="615" t="s">
        <v>63</v>
      </c>
      <c r="C65" s="1216">
        <v>689.52</v>
      </c>
      <c r="D65" s="1216">
        <f>ROUND(C65*'3_Levels 1&amp;2'!C65,0)</f>
        <v>3529653</v>
      </c>
      <c r="E65" s="1217">
        <v>0</v>
      </c>
      <c r="F65" s="1217">
        <v>0</v>
      </c>
      <c r="G65" s="1217">
        <v>0</v>
      </c>
      <c r="H65" s="1218">
        <f>IF(G65&gt;0,0,'3_Levels 1&amp;2'!C65)</f>
        <v>5119</v>
      </c>
      <c r="I65" s="1216">
        <f t="shared" si="5"/>
        <v>352814</v>
      </c>
      <c r="J65" s="1219">
        <f>'3_Levels 1&amp;2'!C65</f>
        <v>5119</v>
      </c>
      <c r="K65" s="1216">
        <f t="shared" si="6"/>
        <v>511900</v>
      </c>
      <c r="L65" s="1216">
        <f t="shared" si="7"/>
        <v>864714</v>
      </c>
      <c r="M65" s="1216">
        <f t="shared" si="8"/>
        <v>4394367</v>
      </c>
    </row>
    <row r="66" spans="1:13" ht="15.6" customHeight="1" x14ac:dyDescent="0.2">
      <c r="A66" s="601">
        <v>60</v>
      </c>
      <c r="B66" s="602" t="s">
        <v>64</v>
      </c>
      <c r="C66" s="1220">
        <v>594.04</v>
      </c>
      <c r="D66" s="1220">
        <f>ROUND(C66*'3_Levels 1&amp;2'!C66,0)</f>
        <v>3627208</v>
      </c>
      <c r="E66" s="1221">
        <v>0</v>
      </c>
      <c r="F66" s="1221">
        <v>0</v>
      </c>
      <c r="G66" s="1221">
        <v>0</v>
      </c>
      <c r="H66" s="1222">
        <f>IF(G66&gt;0,0,'3_Levels 1&amp;2'!C66)</f>
        <v>6106</v>
      </c>
      <c r="I66" s="1220">
        <f t="shared" si="5"/>
        <v>420841</v>
      </c>
      <c r="J66" s="1223">
        <f>'3_Levels 1&amp;2'!C66</f>
        <v>6106</v>
      </c>
      <c r="K66" s="1220">
        <f t="shared" si="6"/>
        <v>610600</v>
      </c>
      <c r="L66" s="1220">
        <f t="shared" si="7"/>
        <v>1031441</v>
      </c>
      <c r="M66" s="1220">
        <f t="shared" si="8"/>
        <v>4658649</v>
      </c>
    </row>
    <row r="67" spans="1:13" ht="15.6" customHeight="1" x14ac:dyDescent="0.2">
      <c r="A67" s="614">
        <v>61</v>
      </c>
      <c r="B67" s="615" t="s">
        <v>65</v>
      </c>
      <c r="C67" s="1216">
        <v>833.70999999999992</v>
      </c>
      <c r="D67" s="1224">
        <f>ROUND(C67*'3_Levels 1&amp;2'!C67,0)</f>
        <v>3062217</v>
      </c>
      <c r="E67" s="1217">
        <v>0</v>
      </c>
      <c r="F67" s="1217">
        <v>0</v>
      </c>
      <c r="G67" s="1217">
        <v>0</v>
      </c>
      <c r="H67" s="1218">
        <f>IF(G67&gt;0,0,'3_Levels 1&amp;2'!C67)</f>
        <v>3673</v>
      </c>
      <c r="I67" s="1216">
        <f t="shared" si="5"/>
        <v>253152</v>
      </c>
      <c r="J67" s="1219">
        <f>'3_Levels 1&amp;2'!C67</f>
        <v>3673</v>
      </c>
      <c r="K67" s="1216">
        <f t="shared" si="6"/>
        <v>367300</v>
      </c>
      <c r="L67" s="1216">
        <f t="shared" si="7"/>
        <v>620452</v>
      </c>
      <c r="M67" s="1216">
        <f t="shared" si="8"/>
        <v>3682669</v>
      </c>
    </row>
    <row r="68" spans="1:13" ht="15.6" customHeight="1" x14ac:dyDescent="0.2">
      <c r="A68" s="614">
        <v>62</v>
      </c>
      <c r="B68" s="615" t="s">
        <v>66</v>
      </c>
      <c r="C68" s="1216">
        <v>516.08000000000004</v>
      </c>
      <c r="D68" s="1216">
        <f>ROUND(C68*'3_Levels 1&amp;2'!C68,0)</f>
        <v>1031128</v>
      </c>
      <c r="E68" s="1217">
        <v>0</v>
      </c>
      <c r="F68" s="1217">
        <v>0</v>
      </c>
      <c r="G68" s="1217">
        <v>0</v>
      </c>
      <c r="H68" s="1218">
        <f>IF(G68&gt;0,0,'3_Levels 1&amp;2'!C68)</f>
        <v>1998</v>
      </c>
      <c r="I68" s="1216">
        <f t="shared" si="5"/>
        <v>137707</v>
      </c>
      <c r="J68" s="1219">
        <f>'3_Levels 1&amp;2'!C68</f>
        <v>1998</v>
      </c>
      <c r="K68" s="1216">
        <f t="shared" si="6"/>
        <v>199800</v>
      </c>
      <c r="L68" s="1216">
        <f t="shared" si="7"/>
        <v>337507</v>
      </c>
      <c r="M68" s="1216">
        <f t="shared" si="8"/>
        <v>1368635</v>
      </c>
    </row>
    <row r="69" spans="1:13" ht="15.6" customHeight="1" x14ac:dyDescent="0.2">
      <c r="A69" s="614">
        <v>63</v>
      </c>
      <c r="B69" s="615" t="s">
        <v>67</v>
      </c>
      <c r="C69" s="1216">
        <v>756.79</v>
      </c>
      <c r="D69" s="1216">
        <f>ROUND(C69*'3_Levels 1&amp;2'!C69,0)</f>
        <v>1593043</v>
      </c>
      <c r="E69" s="1217">
        <v>5908357</v>
      </c>
      <c r="F69" s="1217">
        <v>680156</v>
      </c>
      <c r="G69" s="1217">
        <v>5228201</v>
      </c>
      <c r="H69" s="1218">
        <f>IF(G69&gt;0,0,'3_Levels 1&amp;2'!C69)</f>
        <v>0</v>
      </c>
      <c r="I69" s="1216">
        <f t="shared" si="5"/>
        <v>0</v>
      </c>
      <c r="J69" s="1219">
        <f>'3_Levels 1&amp;2'!C69</f>
        <v>2105</v>
      </c>
      <c r="K69" s="1216">
        <f t="shared" si="6"/>
        <v>210500</v>
      </c>
      <c r="L69" s="1216">
        <f t="shared" si="7"/>
        <v>890656</v>
      </c>
      <c r="M69" s="1216">
        <f t="shared" si="8"/>
        <v>2483699</v>
      </c>
    </row>
    <row r="70" spans="1:13" ht="15.6" customHeight="1" x14ac:dyDescent="0.2">
      <c r="A70" s="614">
        <v>64</v>
      </c>
      <c r="B70" s="615" t="s">
        <v>68</v>
      </c>
      <c r="C70" s="1216">
        <v>592.66</v>
      </c>
      <c r="D70" s="1216">
        <f>ROUND(C70*'3_Levels 1&amp;2'!C70,0)</f>
        <v>1267107</v>
      </c>
      <c r="E70" s="1217">
        <v>0</v>
      </c>
      <c r="F70" s="1217">
        <v>0</v>
      </c>
      <c r="G70" s="1217">
        <v>0</v>
      </c>
      <c r="H70" s="1218">
        <f>IF(G70&gt;0,0,'3_Levels 1&amp;2'!C70)</f>
        <v>2138</v>
      </c>
      <c r="I70" s="1216">
        <f t="shared" si="5"/>
        <v>147356</v>
      </c>
      <c r="J70" s="1219">
        <f>'3_Levels 1&amp;2'!C70</f>
        <v>2138</v>
      </c>
      <c r="K70" s="1216">
        <f t="shared" si="6"/>
        <v>213800</v>
      </c>
      <c r="L70" s="1216">
        <f t="shared" si="7"/>
        <v>361156</v>
      </c>
      <c r="M70" s="1216">
        <f t="shared" si="8"/>
        <v>1628263</v>
      </c>
    </row>
    <row r="71" spans="1:13" ht="15.6" customHeight="1" x14ac:dyDescent="0.2">
      <c r="A71" s="601">
        <v>65</v>
      </c>
      <c r="B71" s="602" t="s">
        <v>69</v>
      </c>
      <c r="C71" s="1220">
        <v>829.12</v>
      </c>
      <c r="D71" s="1220">
        <f>ROUND(C71*'3_Levels 1&amp;2'!C71,0)</f>
        <v>6676903</v>
      </c>
      <c r="E71" s="1221">
        <v>0</v>
      </c>
      <c r="F71" s="1221">
        <v>0</v>
      </c>
      <c r="G71" s="1221">
        <v>0</v>
      </c>
      <c r="H71" s="1222">
        <f>IF(G71&gt;0,0,'3_Levels 1&amp;2'!C71)</f>
        <v>8053</v>
      </c>
      <c r="I71" s="1220">
        <f>ROUND($I$3*H71,0)</f>
        <v>555033</v>
      </c>
      <c r="J71" s="1223">
        <f>'3_Levels 1&amp;2'!C71</f>
        <v>8053</v>
      </c>
      <c r="K71" s="1220">
        <f>ROUND(J71*$K$3,0)</f>
        <v>805300</v>
      </c>
      <c r="L71" s="1220">
        <f>F71+I71+K71</f>
        <v>1360333</v>
      </c>
      <c r="M71" s="1220">
        <f t="shared" si="8"/>
        <v>8037236</v>
      </c>
    </row>
    <row r="72" spans="1:13" ht="15.6" customHeight="1" x14ac:dyDescent="0.2">
      <c r="A72" s="614">
        <v>66</v>
      </c>
      <c r="B72" s="615" t="s">
        <v>70</v>
      </c>
      <c r="C72" s="1216">
        <v>730.06</v>
      </c>
      <c r="D72" s="1224">
        <f>ROUND(C72*'3_Levels 1&amp;2'!C72,0)</f>
        <v>1444789</v>
      </c>
      <c r="E72" s="1217">
        <v>0</v>
      </c>
      <c r="F72" s="1217">
        <v>0</v>
      </c>
      <c r="G72" s="1217">
        <v>0</v>
      </c>
      <c r="H72" s="1218">
        <f>IF(G72&gt;0,0,'3_Levels 1&amp;2'!C72)</f>
        <v>1979</v>
      </c>
      <c r="I72" s="1216">
        <f>ROUND($I$3*H72,0)</f>
        <v>136398</v>
      </c>
      <c r="J72" s="1219">
        <f>'3_Levels 1&amp;2'!C72</f>
        <v>1979</v>
      </c>
      <c r="K72" s="1216">
        <f>ROUND(J72*$K$3,0)</f>
        <v>197900</v>
      </c>
      <c r="L72" s="1216">
        <f>F72+I72+K72</f>
        <v>334298</v>
      </c>
      <c r="M72" s="1216">
        <f t="shared" si="8"/>
        <v>1779087</v>
      </c>
    </row>
    <row r="73" spans="1:13" ht="15.6" customHeight="1" x14ac:dyDescent="0.2">
      <c r="A73" s="614">
        <v>67</v>
      </c>
      <c r="B73" s="615" t="s">
        <v>3</v>
      </c>
      <c r="C73" s="1216">
        <v>715.61</v>
      </c>
      <c r="D73" s="1216">
        <f>ROUND(C73*'3_Levels 1&amp;2'!C73,0)</f>
        <v>3877175</v>
      </c>
      <c r="E73" s="1217">
        <v>0</v>
      </c>
      <c r="F73" s="1217">
        <v>0</v>
      </c>
      <c r="G73" s="1217">
        <v>0</v>
      </c>
      <c r="H73" s="1218">
        <f>IF(G73&gt;0,0,'3_Levels 1&amp;2'!C73)</f>
        <v>5418</v>
      </c>
      <c r="I73" s="1216">
        <f>ROUND($I$3*H73,0)</f>
        <v>373422</v>
      </c>
      <c r="J73" s="1219">
        <f>'3_Levels 1&amp;2'!C73</f>
        <v>5418</v>
      </c>
      <c r="K73" s="1216">
        <f>ROUND(J73*$K$3,0)</f>
        <v>541800</v>
      </c>
      <c r="L73" s="1216">
        <f>F73+I73+K73</f>
        <v>915222</v>
      </c>
      <c r="M73" s="1216">
        <f t="shared" si="8"/>
        <v>4792397</v>
      </c>
    </row>
    <row r="74" spans="1:13" ht="15.6" customHeight="1" x14ac:dyDescent="0.2">
      <c r="A74" s="614">
        <v>68</v>
      </c>
      <c r="B74" s="615" t="s">
        <v>2</v>
      </c>
      <c r="C74" s="1216">
        <v>798.7</v>
      </c>
      <c r="D74" s="1216">
        <f>ROUND(C74*'3_Levels 1&amp;2'!C74,0)</f>
        <v>1523121</v>
      </c>
      <c r="E74" s="1217">
        <v>0</v>
      </c>
      <c r="F74" s="1217">
        <v>0</v>
      </c>
      <c r="G74" s="1217">
        <v>0</v>
      </c>
      <c r="H74" s="1218">
        <f>IF(G74&gt;0,0,'3_Levels 1&amp;2'!C74)</f>
        <v>1907</v>
      </c>
      <c r="I74" s="1216">
        <f>ROUND($I$3*H74,0)</f>
        <v>131435</v>
      </c>
      <c r="J74" s="1219">
        <f>'3_Levels 1&amp;2'!C74</f>
        <v>1907</v>
      </c>
      <c r="K74" s="1216">
        <f>ROUND(J74*$K$3,0)</f>
        <v>190700</v>
      </c>
      <c r="L74" s="1216">
        <f>F74+I74+K74</f>
        <v>322135</v>
      </c>
      <c r="M74" s="1216">
        <f t="shared" si="8"/>
        <v>1845256</v>
      </c>
    </row>
    <row r="75" spans="1:13" ht="15.6" customHeight="1" x14ac:dyDescent="0.2">
      <c r="A75" s="618">
        <v>69</v>
      </c>
      <c r="B75" s="619" t="s">
        <v>75</v>
      </c>
      <c r="C75" s="1226">
        <v>705.67</v>
      </c>
      <c r="D75" s="1226">
        <f>ROUND(C75*'3_Levels 1&amp;2'!C75,0)</f>
        <v>3212916</v>
      </c>
      <c r="E75" s="1227">
        <v>0</v>
      </c>
      <c r="F75" s="1227">
        <v>0</v>
      </c>
      <c r="G75" s="1227">
        <v>0</v>
      </c>
      <c r="H75" s="1228">
        <f>IF(G75&gt;0,0,'3_Levels 1&amp;2'!C75)</f>
        <v>4553</v>
      </c>
      <c r="I75" s="1226">
        <f>ROUND($I$3*H75,0)</f>
        <v>313804</v>
      </c>
      <c r="J75" s="1229">
        <f>'3_Levels 1&amp;2'!C75</f>
        <v>4553</v>
      </c>
      <c r="K75" s="1226">
        <f>ROUND(J75*$K$3,0)</f>
        <v>455300</v>
      </c>
      <c r="L75" s="1226">
        <f>F75+I75+K75</f>
        <v>769104</v>
      </c>
      <c r="M75" s="1226">
        <f t="shared" si="8"/>
        <v>3982020</v>
      </c>
    </row>
    <row r="76" spans="1:13" s="147" customFormat="1" ht="15.6" customHeight="1" thickBot="1" x14ac:dyDescent="0.25">
      <c r="A76" s="1230"/>
      <c r="B76" s="1231" t="s">
        <v>71</v>
      </c>
      <c r="C76" s="149">
        <f>D76/'3_Levels 1&amp;2'!C76</f>
        <v>706.03754713312196</v>
      </c>
      <c r="D76" s="812">
        <f t="shared" ref="D76:M76" si="9">SUM(D7:D75)</f>
        <v>482906383</v>
      </c>
      <c r="E76" s="1232">
        <f t="shared" si="9"/>
        <v>76792933</v>
      </c>
      <c r="F76" s="1232">
        <f t="shared" si="9"/>
        <v>38336714</v>
      </c>
      <c r="G76" s="1232">
        <f t="shared" si="9"/>
        <v>38456219</v>
      </c>
      <c r="H76" s="1233">
        <f t="shared" si="9"/>
        <v>557963</v>
      </c>
      <c r="I76" s="1232">
        <f t="shared" si="9"/>
        <v>38456222</v>
      </c>
      <c r="J76" s="1234">
        <f t="shared" si="9"/>
        <v>683967</v>
      </c>
      <c r="K76" s="1235">
        <f t="shared" si="9"/>
        <v>68396700</v>
      </c>
      <c r="L76" s="1235">
        <f t="shared" si="9"/>
        <v>145189636</v>
      </c>
      <c r="M76" s="1235">
        <f t="shared" si="9"/>
        <v>628096019</v>
      </c>
    </row>
    <row r="77" spans="1:13" s="147" customFormat="1" ht="19.149999999999999" customHeight="1" thickTop="1" x14ac:dyDescent="0.2">
      <c r="A77" s="1236"/>
      <c r="B77" s="1237"/>
      <c r="C77" s="1238"/>
      <c r="D77" s="1239"/>
      <c r="E77" s="1240"/>
      <c r="F77" s="1240"/>
      <c r="G77" s="1240"/>
      <c r="H77" s="1240"/>
      <c r="I77" s="1240"/>
      <c r="J77" s="1240"/>
      <c r="K77" s="1240"/>
    </row>
    <row r="78" spans="1:13" x14ac:dyDescent="0.2">
      <c r="A78" s="534"/>
      <c r="B78" s="1242"/>
      <c r="C78" s="1225"/>
      <c r="H78" s="1241"/>
      <c r="I78" s="1241"/>
    </row>
    <row r="79" spans="1:13" x14ac:dyDescent="0.2">
      <c r="A79" s="1241"/>
      <c r="B79" s="1241"/>
    </row>
  </sheetData>
  <sheetProtection formatCells="0" formatColumns="0" formatRows="0" sort="0"/>
  <mergeCells count="13">
    <mergeCell ref="L1:L3"/>
    <mergeCell ref="H2:H3"/>
    <mergeCell ref="M1:M3"/>
    <mergeCell ref="E1:I1"/>
    <mergeCell ref="J2:J3"/>
    <mergeCell ref="F2:F3"/>
    <mergeCell ref="J1:K1"/>
    <mergeCell ref="A1:B3"/>
    <mergeCell ref="G2:G3"/>
    <mergeCell ref="E2:E3"/>
    <mergeCell ref="C2:C3"/>
    <mergeCell ref="D2:D3"/>
    <mergeCell ref="C1:D1"/>
  </mergeCells>
  <phoneticPr fontId="0" type="noConversion"/>
  <printOptions horizontalCentered="1"/>
  <pageMargins left="0.25" right="0.24" top="0.9" bottom="0.5" header="0.3" footer="0.3"/>
  <pageSetup paperSize="5" scale="72" firstPageNumber="32" fitToWidth="0" fitToHeight="0" orientation="portrait" r:id="rId1"/>
  <headerFooter alignWithMargins="0">
    <oddHeader>&amp;L&amp;"Arial,Bold"&amp;18&amp;K000000Table 3A:  FY2018-19 Budget Letter  
Level 3 Legislative Allocations</oddHeader>
    <oddFooter>&amp;R&amp;12&amp;P</oddFooter>
  </headerFooter>
  <colBreaks count="1" manualBreakCount="1">
    <brk id="9" max="73" man="1"/>
  </col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Y90"/>
  <sheetViews>
    <sheetView view="pageBreakPreview" zoomScaleNormal="100" zoomScaleSheetLayoutView="100" workbookViewId="0">
      <pane xSplit="2" ySplit="6" topLeftCell="C7" activePane="bottomRight" state="frozen"/>
      <selection activeCell="E17" sqref="E17"/>
      <selection pane="topRight" activeCell="E17" sqref="E17"/>
      <selection pane="bottomLeft" activeCell="E17" sqref="E17"/>
      <selection pane="bottomRight" activeCell="E17" sqref="E17"/>
    </sheetView>
  </sheetViews>
  <sheetFormatPr defaultColWidth="8.85546875" defaultRowHeight="12.75" x14ac:dyDescent="0.2"/>
  <cols>
    <col min="1" max="1" width="5" style="108" customWidth="1"/>
    <col min="2" max="2" width="28.140625" style="108" customWidth="1"/>
    <col min="3" max="3" width="12.140625" style="108" bestFit="1" customWidth="1"/>
    <col min="4" max="4" width="13.85546875" style="108" customWidth="1"/>
    <col min="5" max="5" width="12.28515625" style="108" customWidth="1"/>
    <col min="6" max="6" width="11.28515625" style="108" customWidth="1"/>
    <col min="7" max="7" width="10.85546875" style="108" customWidth="1"/>
    <col min="8" max="9" width="11.28515625" style="108" customWidth="1"/>
    <col min="10" max="10" width="10.85546875" style="108" customWidth="1"/>
    <col min="11" max="12" width="11.28515625" style="108" customWidth="1"/>
    <col min="13" max="13" width="8.5703125" style="108" customWidth="1"/>
    <col min="14" max="15" width="11.28515625" style="108" customWidth="1"/>
    <col min="16" max="16" width="8.5703125" style="108" customWidth="1"/>
    <col min="17" max="17" width="11.28515625" style="108" customWidth="1"/>
    <col min="18" max="18" width="10.140625" style="108" bestFit="1" customWidth="1"/>
    <col min="19" max="21" width="13.85546875" style="108" customWidth="1"/>
    <col min="22" max="22" width="11.85546875" style="108" bestFit="1" customWidth="1"/>
    <col min="23" max="23" width="10.85546875" style="108" bestFit="1" customWidth="1"/>
    <col min="24" max="24" width="12.7109375" style="108" customWidth="1"/>
    <col min="25" max="25" width="14.7109375" style="108" customWidth="1"/>
    <col min="26" max="26" width="17.5703125" style="108" customWidth="1"/>
    <col min="27" max="28" width="11.28515625" style="108" customWidth="1"/>
    <col min="29" max="29" width="10.7109375" style="108" customWidth="1"/>
    <col min="30" max="30" width="16.42578125" style="108" customWidth="1"/>
    <col min="31" max="32" width="15.85546875" style="108" customWidth="1"/>
    <col min="33" max="37" width="15.7109375" style="108" customWidth="1"/>
    <col min="38" max="38" width="15.140625" style="108" customWidth="1"/>
    <col min="39" max="39" width="10.85546875" style="108" customWidth="1"/>
    <col min="40" max="40" width="15" style="108" customWidth="1"/>
    <col min="41" max="41" width="13.7109375" style="108" customWidth="1"/>
    <col min="42" max="42" width="16.28515625" style="108" customWidth="1"/>
    <col min="43" max="44" width="13.85546875" style="108" customWidth="1"/>
    <col min="45" max="45" width="15.5703125" style="108" customWidth="1"/>
    <col min="46" max="47" width="14.42578125" style="108" bestFit="1" customWidth="1"/>
    <col min="48" max="48" width="3" style="108" bestFit="1" customWidth="1"/>
    <col min="49" max="50" width="12.28515625" style="108" customWidth="1"/>
    <col min="51" max="51" width="10" style="108" bestFit="1" customWidth="1"/>
    <col min="52" max="16384" width="8.85546875" style="108"/>
  </cols>
  <sheetData>
    <row r="1" spans="1:51" ht="19.899999999999999" customHeight="1" x14ac:dyDescent="0.2">
      <c r="A1" s="1486" t="s">
        <v>1215</v>
      </c>
      <c r="B1" s="1487"/>
      <c r="C1" s="1379" t="s">
        <v>315</v>
      </c>
      <c r="D1" s="1380"/>
      <c r="E1" s="1380"/>
      <c r="F1" s="1380"/>
      <c r="G1" s="1380"/>
      <c r="H1" s="1380"/>
      <c r="I1" s="1380"/>
      <c r="J1" s="1380"/>
      <c r="K1" s="1381"/>
      <c r="L1" s="1412" t="s">
        <v>315</v>
      </c>
      <c r="M1" s="1413"/>
      <c r="N1" s="1413"/>
      <c r="O1" s="1413"/>
      <c r="P1" s="1413"/>
      <c r="Q1" s="1413"/>
      <c r="R1" s="1413"/>
      <c r="S1" s="1413"/>
      <c r="T1" s="1413"/>
      <c r="U1" s="1414"/>
      <c r="V1" s="1379" t="s">
        <v>315</v>
      </c>
      <c r="W1" s="1380"/>
      <c r="X1" s="1380"/>
      <c r="Y1" s="1380"/>
      <c r="Z1" s="1380"/>
      <c r="AA1" s="1380"/>
      <c r="AB1" s="1380"/>
      <c r="AC1" s="1380"/>
      <c r="AD1" s="1381"/>
      <c r="AE1" s="1478" t="s">
        <v>450</v>
      </c>
      <c r="AF1" s="1478"/>
      <c r="AG1" s="1478"/>
      <c r="AH1" s="1478"/>
      <c r="AI1" s="1478"/>
      <c r="AJ1" s="1478"/>
      <c r="AK1" s="1478"/>
      <c r="AL1" s="1485" t="s">
        <v>450</v>
      </c>
      <c r="AM1" s="1485"/>
      <c r="AN1" s="1485"/>
      <c r="AO1" s="1485"/>
      <c r="AP1" s="1485"/>
      <c r="AQ1" s="1485"/>
      <c r="AR1" s="1485"/>
      <c r="AS1" s="1485"/>
      <c r="AT1" s="1481" t="s">
        <v>326</v>
      </c>
      <c r="AU1" s="1481" t="s">
        <v>327</v>
      </c>
      <c r="AW1" s="283"/>
      <c r="AX1" s="283"/>
      <c r="AY1" s="283"/>
    </row>
    <row r="2" spans="1:51" ht="30" customHeight="1" x14ac:dyDescent="0.2">
      <c r="A2" s="1488"/>
      <c r="B2" s="1489"/>
      <c r="C2" s="1386" t="s">
        <v>1284</v>
      </c>
      <c r="D2" s="1480" t="s">
        <v>731</v>
      </c>
      <c r="E2" s="1480"/>
      <c r="F2" s="1376" t="s">
        <v>1378</v>
      </c>
      <c r="G2" s="1390"/>
      <c r="H2" s="1391"/>
      <c r="I2" s="1479" t="s">
        <v>1375</v>
      </c>
      <c r="J2" s="1479"/>
      <c r="K2" s="1479"/>
      <c r="L2" s="1479" t="s">
        <v>1376</v>
      </c>
      <c r="M2" s="1479"/>
      <c r="N2" s="1479"/>
      <c r="O2" s="1479" t="s">
        <v>1377</v>
      </c>
      <c r="P2" s="1479"/>
      <c r="Q2" s="1479"/>
      <c r="R2" s="1386" t="s">
        <v>501</v>
      </c>
      <c r="S2" s="1392" t="s">
        <v>230</v>
      </c>
      <c r="T2" s="1392"/>
      <c r="U2" s="1392"/>
      <c r="V2" s="1386" t="s">
        <v>502</v>
      </c>
      <c r="W2" s="1386" t="s">
        <v>452</v>
      </c>
      <c r="X2" s="1386" t="s">
        <v>503</v>
      </c>
      <c r="Y2" s="1400" t="s">
        <v>1321</v>
      </c>
      <c r="Z2" s="1386" t="s">
        <v>1384</v>
      </c>
      <c r="AA2" s="1386" t="s">
        <v>270</v>
      </c>
      <c r="AB2" s="1386" t="s">
        <v>271</v>
      </c>
      <c r="AC2" s="1386" t="s">
        <v>233</v>
      </c>
      <c r="AD2" s="1386" t="s">
        <v>1385</v>
      </c>
      <c r="AE2" s="1483" t="s">
        <v>1287</v>
      </c>
      <c r="AF2" s="1476" t="s">
        <v>1442</v>
      </c>
      <c r="AG2" s="1477" t="s">
        <v>230</v>
      </c>
      <c r="AH2" s="1477"/>
      <c r="AI2" s="1477"/>
      <c r="AJ2" s="1477"/>
      <c r="AK2" s="1477"/>
      <c r="AL2" s="1476" t="s">
        <v>1443</v>
      </c>
      <c r="AM2" s="1476" t="s">
        <v>1447</v>
      </c>
      <c r="AN2" s="1476" t="s">
        <v>1444</v>
      </c>
      <c r="AO2" s="1400" t="s">
        <v>1321</v>
      </c>
      <c r="AP2" s="1476" t="s">
        <v>1445</v>
      </c>
      <c r="AQ2" s="1476" t="s">
        <v>294</v>
      </c>
      <c r="AR2" s="1476" t="s">
        <v>271</v>
      </c>
      <c r="AS2" s="1476" t="s">
        <v>1446</v>
      </c>
      <c r="AT2" s="1481"/>
      <c r="AU2" s="1481"/>
      <c r="AW2" s="284"/>
      <c r="AX2" s="284"/>
      <c r="AY2" s="284"/>
    </row>
    <row r="3" spans="1:51" ht="95.25" customHeight="1" x14ac:dyDescent="0.2">
      <c r="A3" s="1488"/>
      <c r="B3" s="1489"/>
      <c r="C3" s="1386"/>
      <c r="D3" s="1005" t="s">
        <v>708</v>
      </c>
      <c r="E3" s="1005" t="s">
        <v>325</v>
      </c>
      <c r="F3" s="1005" t="s">
        <v>1283</v>
      </c>
      <c r="G3" s="1005" t="s">
        <v>454</v>
      </c>
      <c r="H3" s="1005" t="s">
        <v>325</v>
      </c>
      <c r="I3" s="1005" t="s">
        <v>1282</v>
      </c>
      <c r="J3" s="1005" t="s">
        <v>454</v>
      </c>
      <c r="K3" s="1005" t="s">
        <v>325</v>
      </c>
      <c r="L3" s="1005" t="s">
        <v>1281</v>
      </c>
      <c r="M3" s="1005" t="s">
        <v>472</v>
      </c>
      <c r="N3" s="1005" t="s">
        <v>325</v>
      </c>
      <c r="O3" s="1005" t="s">
        <v>1281</v>
      </c>
      <c r="P3" s="1005" t="s">
        <v>472</v>
      </c>
      <c r="Q3" s="1005" t="s">
        <v>325</v>
      </c>
      <c r="R3" s="1386"/>
      <c r="S3" s="1006" t="s">
        <v>1279</v>
      </c>
      <c r="T3" s="1006" t="s">
        <v>1280</v>
      </c>
      <c r="U3" s="1006" t="s">
        <v>232</v>
      </c>
      <c r="V3" s="1386"/>
      <c r="W3" s="1386"/>
      <c r="X3" s="1386"/>
      <c r="Y3" s="1401"/>
      <c r="Z3" s="1386"/>
      <c r="AA3" s="1386"/>
      <c r="AB3" s="1386"/>
      <c r="AC3" s="1386"/>
      <c r="AD3" s="1386"/>
      <c r="AE3" s="1484"/>
      <c r="AF3" s="1476"/>
      <c r="AG3" s="1006" t="s">
        <v>1289</v>
      </c>
      <c r="AH3" s="1006" t="s">
        <v>1290</v>
      </c>
      <c r="AI3" s="1006" t="s">
        <v>1288</v>
      </c>
      <c r="AJ3" s="1006" t="s">
        <v>1292</v>
      </c>
      <c r="AK3" s="1006" t="s">
        <v>232</v>
      </c>
      <c r="AL3" s="1476"/>
      <c r="AM3" s="1476"/>
      <c r="AN3" s="1476"/>
      <c r="AO3" s="1401"/>
      <c r="AP3" s="1476"/>
      <c r="AQ3" s="1476"/>
      <c r="AR3" s="1476"/>
      <c r="AS3" s="1476"/>
      <c r="AT3" s="1481"/>
      <c r="AU3" s="1481"/>
      <c r="AW3" s="856" t="s">
        <v>511</v>
      </c>
      <c r="AX3" s="856" t="s">
        <v>512</v>
      </c>
      <c r="AY3" s="856" t="s">
        <v>432</v>
      </c>
    </row>
    <row r="4" spans="1:51" ht="14.25" customHeight="1" x14ac:dyDescent="0.2">
      <c r="A4" s="395"/>
      <c r="B4" s="396"/>
      <c r="C4" s="394">
        <v>1</v>
      </c>
      <c r="D4" s="394">
        <f t="shared" ref="D4:Y4" si="0">C4+1</f>
        <v>2</v>
      </c>
      <c r="E4" s="394">
        <f t="shared" si="0"/>
        <v>3</v>
      </c>
      <c r="F4" s="394">
        <f>E4+1</f>
        <v>4</v>
      </c>
      <c r="G4" s="394">
        <f t="shared" si="0"/>
        <v>5</v>
      </c>
      <c r="H4" s="394">
        <f t="shared" si="0"/>
        <v>6</v>
      </c>
      <c r="I4" s="394">
        <f t="shared" si="0"/>
        <v>7</v>
      </c>
      <c r="J4" s="394">
        <f t="shared" si="0"/>
        <v>8</v>
      </c>
      <c r="K4" s="394">
        <f t="shared" si="0"/>
        <v>9</v>
      </c>
      <c r="L4" s="394">
        <f t="shared" si="0"/>
        <v>10</v>
      </c>
      <c r="M4" s="394">
        <f t="shared" si="0"/>
        <v>11</v>
      </c>
      <c r="N4" s="394">
        <f t="shared" si="0"/>
        <v>12</v>
      </c>
      <c r="O4" s="394">
        <f t="shared" si="0"/>
        <v>13</v>
      </c>
      <c r="P4" s="394">
        <f t="shared" si="0"/>
        <v>14</v>
      </c>
      <c r="Q4" s="394">
        <f t="shared" si="0"/>
        <v>15</v>
      </c>
      <c r="R4" s="394">
        <f t="shared" si="0"/>
        <v>16</v>
      </c>
      <c r="S4" s="394">
        <f t="shared" si="0"/>
        <v>17</v>
      </c>
      <c r="T4" s="394">
        <f t="shared" si="0"/>
        <v>18</v>
      </c>
      <c r="U4" s="394">
        <f t="shared" si="0"/>
        <v>19</v>
      </c>
      <c r="V4" s="394">
        <f t="shared" si="0"/>
        <v>20</v>
      </c>
      <c r="W4" s="394">
        <f t="shared" si="0"/>
        <v>21</v>
      </c>
      <c r="X4" s="394">
        <f t="shared" si="0"/>
        <v>22</v>
      </c>
      <c r="Y4" s="394">
        <f t="shared" si="0"/>
        <v>23</v>
      </c>
      <c r="Z4" s="394">
        <f>Y4+1</f>
        <v>24</v>
      </c>
      <c r="AA4" s="394">
        <f t="shared" ref="AA4:AY4" si="1">Z4+1</f>
        <v>25</v>
      </c>
      <c r="AB4" s="394">
        <f t="shared" si="1"/>
        <v>26</v>
      </c>
      <c r="AC4" s="394">
        <f t="shared" si="1"/>
        <v>27</v>
      </c>
      <c r="AD4" s="394">
        <f t="shared" si="1"/>
        <v>28</v>
      </c>
      <c r="AE4" s="394">
        <f t="shared" si="1"/>
        <v>29</v>
      </c>
      <c r="AF4" s="394">
        <f t="shared" si="1"/>
        <v>30</v>
      </c>
      <c r="AG4" s="394">
        <f t="shared" si="1"/>
        <v>31</v>
      </c>
      <c r="AH4" s="394">
        <f t="shared" si="1"/>
        <v>32</v>
      </c>
      <c r="AI4" s="394">
        <f t="shared" si="1"/>
        <v>33</v>
      </c>
      <c r="AJ4" s="394">
        <f t="shared" si="1"/>
        <v>34</v>
      </c>
      <c r="AK4" s="394">
        <f t="shared" si="1"/>
        <v>35</v>
      </c>
      <c r="AL4" s="394">
        <f t="shared" si="1"/>
        <v>36</v>
      </c>
      <c r="AM4" s="394">
        <f t="shared" si="1"/>
        <v>37</v>
      </c>
      <c r="AN4" s="394">
        <f t="shared" si="1"/>
        <v>38</v>
      </c>
      <c r="AO4" s="394">
        <f t="shared" si="1"/>
        <v>39</v>
      </c>
      <c r="AP4" s="394">
        <f t="shared" si="1"/>
        <v>40</v>
      </c>
      <c r="AQ4" s="394">
        <f t="shared" si="1"/>
        <v>41</v>
      </c>
      <c r="AR4" s="394">
        <f t="shared" si="1"/>
        <v>42</v>
      </c>
      <c r="AS4" s="394">
        <f t="shared" si="1"/>
        <v>43</v>
      </c>
      <c r="AT4" s="287">
        <f t="shared" si="1"/>
        <v>44</v>
      </c>
      <c r="AU4" s="287">
        <f t="shared" si="1"/>
        <v>45</v>
      </c>
      <c r="AV4" s="287">
        <f t="shared" si="1"/>
        <v>46</v>
      </c>
      <c r="AW4" s="287">
        <f t="shared" si="1"/>
        <v>47</v>
      </c>
      <c r="AX4" s="287">
        <f t="shared" si="1"/>
        <v>48</v>
      </c>
      <c r="AY4" s="287">
        <f t="shared" si="1"/>
        <v>49</v>
      </c>
    </row>
    <row r="5" spans="1:51" s="1129" customFormat="1" ht="31.5" customHeight="1" x14ac:dyDescent="0.2">
      <c r="A5" s="1130"/>
      <c r="B5" s="1130"/>
      <c r="C5" s="1156" t="s">
        <v>1061</v>
      </c>
      <c r="D5" s="940" t="s">
        <v>1129</v>
      </c>
      <c r="E5" s="940" t="s">
        <v>1063</v>
      </c>
      <c r="F5" s="1156" t="s">
        <v>1374</v>
      </c>
      <c r="G5" s="1156" t="s">
        <v>1074</v>
      </c>
      <c r="H5" s="1156" t="s">
        <v>1130</v>
      </c>
      <c r="I5" s="1156" t="s">
        <v>1373</v>
      </c>
      <c r="J5" s="1156" t="s">
        <v>1076</v>
      </c>
      <c r="K5" s="1156" t="s">
        <v>1131</v>
      </c>
      <c r="L5" s="1156" t="s">
        <v>1371</v>
      </c>
      <c r="M5" s="1156" t="s">
        <v>1078</v>
      </c>
      <c r="N5" s="1156" t="s">
        <v>1132</v>
      </c>
      <c r="O5" s="1156" t="s">
        <v>1372</v>
      </c>
      <c r="P5" s="1156" t="s">
        <v>1080</v>
      </c>
      <c r="Q5" s="1156" t="s">
        <v>1133</v>
      </c>
      <c r="R5" s="1156" t="s">
        <v>1424</v>
      </c>
      <c r="S5" s="1156" t="s">
        <v>1363</v>
      </c>
      <c r="T5" s="1156" t="s">
        <v>1364</v>
      </c>
      <c r="U5" s="1156" t="s">
        <v>1135</v>
      </c>
      <c r="V5" s="1156" t="s">
        <v>1136</v>
      </c>
      <c r="W5" s="1156" t="s">
        <v>1137</v>
      </c>
      <c r="X5" s="1156" t="s">
        <v>1138</v>
      </c>
      <c r="Y5" s="1156" t="s">
        <v>1069</v>
      </c>
      <c r="Z5" s="939" t="s">
        <v>1567</v>
      </c>
      <c r="AA5" s="939" t="s">
        <v>1419</v>
      </c>
      <c r="AB5" s="939" t="s">
        <v>1141</v>
      </c>
      <c r="AC5" s="939" t="s">
        <v>1427</v>
      </c>
      <c r="AD5" s="939" t="s">
        <v>1568</v>
      </c>
      <c r="AE5" s="939" t="s">
        <v>1102</v>
      </c>
      <c r="AF5" s="939" t="s">
        <v>1144</v>
      </c>
      <c r="AG5" s="939" t="s">
        <v>1363</v>
      </c>
      <c r="AH5" s="939" t="s">
        <v>1145</v>
      </c>
      <c r="AI5" s="939" t="s">
        <v>1364</v>
      </c>
      <c r="AJ5" s="939" t="s">
        <v>1146</v>
      </c>
      <c r="AK5" s="939" t="s">
        <v>1147</v>
      </c>
      <c r="AL5" s="939" t="s">
        <v>1148</v>
      </c>
      <c r="AM5" s="939" t="s">
        <v>1149</v>
      </c>
      <c r="AN5" s="939" t="s">
        <v>1150</v>
      </c>
      <c r="AO5" s="939" t="s">
        <v>1069</v>
      </c>
      <c r="AP5" s="939" t="s">
        <v>1120</v>
      </c>
      <c r="AQ5" s="939" t="s">
        <v>1414</v>
      </c>
      <c r="AR5" s="939" t="s">
        <v>1122</v>
      </c>
      <c r="AS5" s="939" t="s">
        <v>1422</v>
      </c>
      <c r="AT5" s="939" t="s">
        <v>1125</v>
      </c>
      <c r="AU5" s="939" t="s">
        <v>1126</v>
      </c>
      <c r="AV5" s="939"/>
      <c r="AW5" s="939" t="s">
        <v>1152</v>
      </c>
      <c r="AX5" s="939" t="s">
        <v>1128</v>
      </c>
      <c r="AY5" s="939" t="s">
        <v>1127</v>
      </c>
    </row>
    <row r="6" spans="1:51" s="1129" customFormat="1" ht="31.5" hidden="1" customHeight="1" x14ac:dyDescent="0.2">
      <c r="A6" s="1130"/>
      <c r="B6" s="1130"/>
      <c r="C6" s="943"/>
      <c r="D6" s="943" t="s">
        <v>816</v>
      </c>
      <c r="E6" s="943" t="s">
        <v>817</v>
      </c>
      <c r="F6" s="943"/>
      <c r="G6" s="943" t="s">
        <v>816</v>
      </c>
      <c r="H6" s="943" t="s">
        <v>817</v>
      </c>
      <c r="I6" s="943"/>
      <c r="J6" s="943" t="s">
        <v>816</v>
      </c>
      <c r="K6" s="943" t="s">
        <v>817</v>
      </c>
      <c r="L6" s="943"/>
      <c r="M6" s="943" t="s">
        <v>816</v>
      </c>
      <c r="N6" s="943" t="s">
        <v>817</v>
      </c>
      <c r="O6" s="943"/>
      <c r="P6" s="943" t="s">
        <v>816</v>
      </c>
      <c r="Q6" s="943" t="s">
        <v>817</v>
      </c>
      <c r="R6" s="943" t="s">
        <v>817</v>
      </c>
      <c r="S6" s="943" t="s">
        <v>1068</v>
      </c>
      <c r="T6" s="943" t="s">
        <v>1068</v>
      </c>
      <c r="U6" s="943" t="s">
        <v>817</v>
      </c>
      <c r="V6" s="943" t="s">
        <v>817</v>
      </c>
      <c r="W6" s="943" t="s">
        <v>817</v>
      </c>
      <c r="X6" s="943" t="s">
        <v>817</v>
      </c>
      <c r="Y6" s="943" t="s">
        <v>1069</v>
      </c>
      <c r="Z6" s="943" t="s">
        <v>1090</v>
      </c>
      <c r="AA6" s="943" t="s">
        <v>1100</v>
      </c>
      <c r="AB6" s="943" t="s">
        <v>817</v>
      </c>
      <c r="AC6" s="943" t="s">
        <v>817</v>
      </c>
      <c r="AD6" s="943" t="s">
        <v>1091</v>
      </c>
      <c r="AE6" s="943" t="s">
        <v>816</v>
      </c>
      <c r="AF6" s="943" t="s">
        <v>817</v>
      </c>
      <c r="AG6" s="943" t="s">
        <v>1068</v>
      </c>
      <c r="AH6" s="943" t="s">
        <v>817</v>
      </c>
      <c r="AI6" s="943" t="s">
        <v>1068</v>
      </c>
      <c r="AJ6" s="943" t="s">
        <v>817</v>
      </c>
      <c r="AK6" s="943" t="s">
        <v>817</v>
      </c>
      <c r="AL6" s="943" t="s">
        <v>817</v>
      </c>
      <c r="AM6" s="943" t="s">
        <v>817</v>
      </c>
      <c r="AN6" s="943" t="s">
        <v>817</v>
      </c>
      <c r="AO6" s="943" t="s">
        <v>1069</v>
      </c>
      <c r="AP6" s="943" t="s">
        <v>817</v>
      </c>
      <c r="AQ6" s="943" t="s">
        <v>1100</v>
      </c>
      <c r="AR6" s="943" t="s">
        <v>817</v>
      </c>
      <c r="AS6" s="943" t="s">
        <v>817</v>
      </c>
      <c r="AT6" s="943" t="s">
        <v>817</v>
      </c>
      <c r="AU6" s="943" t="s">
        <v>817</v>
      </c>
      <c r="AV6" s="943"/>
      <c r="AW6" s="943" t="s">
        <v>1099</v>
      </c>
      <c r="AX6" s="943" t="s">
        <v>817</v>
      </c>
      <c r="AY6" s="943" t="s">
        <v>817</v>
      </c>
    </row>
    <row r="7" spans="1:51" ht="16.149999999999999" customHeight="1" x14ac:dyDescent="0.2">
      <c r="A7" s="58">
        <v>1</v>
      </c>
      <c r="B7" s="59" t="s">
        <v>6</v>
      </c>
      <c r="C7" s="270">
        <f>'8_2.1.18 SIS'!N7</f>
        <v>0</v>
      </c>
      <c r="D7" s="60">
        <f>'Source Data'!H7</f>
        <v>4656.7326768902658</v>
      </c>
      <c r="E7" s="65">
        <f>C7*D7</f>
        <v>0</v>
      </c>
      <c r="F7" s="289"/>
      <c r="G7" s="60">
        <f>'Source Data'!I7</f>
        <v>658.97263654491974</v>
      </c>
      <c r="H7" s="65">
        <f>F7*G7</f>
        <v>0</v>
      </c>
      <c r="I7" s="289"/>
      <c r="J7" s="60">
        <f>'Source Data'!J7</f>
        <v>179.71980996679628</v>
      </c>
      <c r="K7" s="65">
        <f>I7*J7</f>
        <v>0</v>
      </c>
      <c r="L7" s="289"/>
      <c r="M7" s="60">
        <f>'Source Data'!K7</f>
        <v>4492.9952491699069</v>
      </c>
      <c r="N7" s="65">
        <f>L7*M7</f>
        <v>0</v>
      </c>
      <c r="O7" s="289"/>
      <c r="P7" s="60">
        <f>'Source Data'!L7</f>
        <v>1797.1980996679629</v>
      </c>
      <c r="Q7" s="65">
        <f>O7*P7</f>
        <v>0</v>
      </c>
      <c r="R7" s="92">
        <v>0</v>
      </c>
      <c r="S7" s="60"/>
      <c r="T7" s="60"/>
      <c r="U7" s="61">
        <f t="shared" ref="U7:U38" si="2">S7+T7</f>
        <v>0</v>
      </c>
      <c r="V7" s="92">
        <f t="shared" ref="V7:V70" si="3">U7+R7</f>
        <v>0</v>
      </c>
      <c r="W7" s="65">
        <f>ROUND(V7*-0.25%,0)</f>
        <v>0</v>
      </c>
      <c r="X7" s="92">
        <f>SUM(V7:W7)</f>
        <v>0</v>
      </c>
      <c r="Y7" s="60"/>
      <c r="Z7" s="92">
        <f>ROUND(SUM(X7:Y7),0)</f>
        <v>0</v>
      </c>
      <c r="AA7" s="60"/>
      <c r="AB7" s="60">
        <f>Z7-AA7</f>
        <v>0</v>
      </c>
      <c r="AC7" s="92">
        <f>ROUND(AB7/$AC$88,0)</f>
        <v>0</v>
      </c>
      <c r="AD7" s="96">
        <f t="shared" ref="AD7:AD38" si="4">Z7</f>
        <v>0</v>
      </c>
      <c r="AE7" s="66">
        <f>'Source Data'!N7</f>
        <v>2506</v>
      </c>
      <c r="AF7" s="89">
        <f t="shared" ref="AF7:AF70" si="5">C7*AE7</f>
        <v>0</v>
      </c>
      <c r="AG7" s="270"/>
      <c r="AH7" s="66">
        <f>AG7*AE7</f>
        <v>0</v>
      </c>
      <c r="AI7" s="270"/>
      <c r="AJ7" s="68">
        <f t="shared" ref="AJ7:AJ38" si="6">AE7*AI7*0.5</f>
        <v>0</v>
      </c>
      <c r="AK7" s="67">
        <f t="shared" ref="AK7:AK38" si="7">AH7+AJ7</f>
        <v>0</v>
      </c>
      <c r="AL7" s="89">
        <f>AK7+AF7</f>
        <v>0</v>
      </c>
      <c r="AM7" s="70">
        <f>ROUND(-0.25%*AL7,0)</f>
        <v>0</v>
      </c>
      <c r="AN7" s="89">
        <f>SUM(AL7:AM7)</f>
        <v>0</v>
      </c>
      <c r="AO7" s="60"/>
      <c r="AP7" s="89">
        <f>ROUND(SUM(AN7:AO7),0)</f>
        <v>0</v>
      </c>
      <c r="AQ7" s="68"/>
      <c r="AR7" s="68">
        <f>AP7-AQ7</f>
        <v>0</v>
      </c>
      <c r="AS7" s="89">
        <f>ROUND(AR7/$AS$88,0)</f>
        <v>0</v>
      </c>
      <c r="AT7" s="69">
        <f t="shared" ref="AT7:AT70" si="8">Z7+AP7</f>
        <v>0</v>
      </c>
      <c r="AU7" s="86">
        <f t="shared" ref="AU7:AU70" si="9">AC7+AS7</f>
        <v>0</v>
      </c>
      <c r="AV7" s="116"/>
      <c r="AW7" s="65"/>
      <c r="AX7" s="65">
        <f t="shared" ref="AX7:AX38" si="10">-AM7</f>
        <v>0</v>
      </c>
      <c r="AY7" s="65">
        <f t="shared" ref="AY7:AY38" si="11">AX7-AW7</f>
        <v>0</v>
      </c>
    </row>
    <row r="8" spans="1:51" ht="16.149999999999999" customHeight="1" x14ac:dyDescent="0.2">
      <c r="A8" s="54">
        <v>2</v>
      </c>
      <c r="B8" s="55" t="s">
        <v>7</v>
      </c>
      <c r="C8" s="271">
        <f>'8_2.1.18 SIS'!N8</f>
        <v>0</v>
      </c>
      <c r="D8" s="56">
        <f>'Source Data'!H8</f>
        <v>5855.7282403587005</v>
      </c>
      <c r="E8" s="74">
        <f t="shared" ref="E8:E71" si="12">C8*D8</f>
        <v>0</v>
      </c>
      <c r="F8" s="290"/>
      <c r="G8" s="56">
        <f>'Source Data'!I8</f>
        <v>744.36686504426837</v>
      </c>
      <c r="H8" s="74">
        <f t="shared" ref="H8:H71" si="13">F8*G8</f>
        <v>0</v>
      </c>
      <c r="I8" s="290"/>
      <c r="J8" s="56">
        <f>'Source Data'!J8</f>
        <v>203.00914501207316</v>
      </c>
      <c r="K8" s="74">
        <f t="shared" ref="K8:K71" si="14">I8*J8</f>
        <v>0</v>
      </c>
      <c r="L8" s="290"/>
      <c r="M8" s="56">
        <f>'Source Data'!K8</f>
        <v>5075.2286253018301</v>
      </c>
      <c r="N8" s="74">
        <f t="shared" ref="N8:N71" si="15">L8*M8</f>
        <v>0</v>
      </c>
      <c r="O8" s="290"/>
      <c r="P8" s="56">
        <f>'Source Data'!L8</f>
        <v>2030.0914501207317</v>
      </c>
      <c r="Q8" s="74">
        <f t="shared" ref="Q8:Q71" si="16">O8*P8</f>
        <v>0</v>
      </c>
      <c r="R8" s="93">
        <v>0</v>
      </c>
      <c r="S8" s="56"/>
      <c r="T8" s="56"/>
      <c r="U8" s="57">
        <f t="shared" si="2"/>
        <v>0</v>
      </c>
      <c r="V8" s="93">
        <f t="shared" si="3"/>
        <v>0</v>
      </c>
      <c r="W8" s="74">
        <f t="shared" ref="W8:W71" si="17">ROUND(V8*-0.25%,0)</f>
        <v>0</v>
      </c>
      <c r="X8" s="93">
        <f t="shared" ref="X8:X71" si="18">SUM(V8:W8)</f>
        <v>0</v>
      </c>
      <c r="Y8" s="56"/>
      <c r="Z8" s="93">
        <f t="shared" ref="Z8:Z71" si="19">ROUND(SUM(X8:Y8),0)</f>
        <v>0</v>
      </c>
      <c r="AA8" s="56"/>
      <c r="AB8" s="56">
        <f t="shared" ref="AB8:AB71" si="20">Z8-AA8</f>
        <v>0</v>
      </c>
      <c r="AC8" s="93">
        <f t="shared" ref="AC8:AC71" si="21">ROUND(AB8/$AC$88,0)</f>
        <v>0</v>
      </c>
      <c r="AD8" s="97">
        <f t="shared" si="4"/>
        <v>0</v>
      </c>
      <c r="AE8" s="75">
        <f>'Source Data'!N8</f>
        <v>2883</v>
      </c>
      <c r="AF8" s="90">
        <f t="shared" si="5"/>
        <v>0</v>
      </c>
      <c r="AG8" s="271"/>
      <c r="AH8" s="75">
        <f t="shared" ref="AH8:AH71" si="22">AG8*AE8</f>
        <v>0</v>
      </c>
      <c r="AI8" s="271"/>
      <c r="AJ8" s="77">
        <f t="shared" si="6"/>
        <v>0</v>
      </c>
      <c r="AK8" s="76">
        <f t="shared" si="7"/>
        <v>0</v>
      </c>
      <c r="AL8" s="90">
        <f t="shared" ref="AL8:AL71" si="23">AK8+AF8</f>
        <v>0</v>
      </c>
      <c r="AM8" s="79">
        <f t="shared" ref="AM8:AM71" si="24">ROUND(-0.25%*AL8,0)</f>
        <v>0</v>
      </c>
      <c r="AN8" s="90">
        <f t="shared" ref="AN8:AN71" si="25">SUM(AL8:AM8)</f>
        <v>0</v>
      </c>
      <c r="AO8" s="56"/>
      <c r="AP8" s="90">
        <f t="shared" ref="AP8:AP71" si="26">ROUND(SUM(AN8:AO8),0)</f>
        <v>0</v>
      </c>
      <c r="AQ8" s="77"/>
      <c r="AR8" s="77">
        <f t="shared" ref="AR8:AR71" si="27">AP8-AQ8</f>
        <v>0</v>
      </c>
      <c r="AS8" s="90">
        <f t="shared" ref="AS8:AS71" si="28">ROUND(AR8/$AS$88,0)</f>
        <v>0</v>
      </c>
      <c r="AT8" s="78">
        <f t="shared" si="8"/>
        <v>0</v>
      </c>
      <c r="AU8" s="87">
        <f t="shared" si="9"/>
        <v>0</v>
      </c>
      <c r="AV8" s="116"/>
      <c r="AW8" s="74"/>
      <c r="AX8" s="74">
        <f t="shared" si="10"/>
        <v>0</v>
      </c>
      <c r="AY8" s="74">
        <f t="shared" si="11"/>
        <v>0</v>
      </c>
    </row>
    <row r="9" spans="1:51" ht="16.149999999999999" customHeight="1" x14ac:dyDescent="0.2">
      <c r="A9" s="54">
        <v>3</v>
      </c>
      <c r="B9" s="55" t="s">
        <v>8</v>
      </c>
      <c r="C9" s="271">
        <f>'8_2.1.18 SIS'!N9</f>
        <v>0</v>
      </c>
      <c r="D9" s="56">
        <f>'Source Data'!H9</f>
        <v>3742.2866078757875</v>
      </c>
      <c r="E9" s="74">
        <f t="shared" si="12"/>
        <v>0</v>
      </c>
      <c r="F9" s="290"/>
      <c r="G9" s="56">
        <f>'Source Data'!I9</f>
        <v>529.43529443774321</v>
      </c>
      <c r="H9" s="74">
        <f t="shared" si="13"/>
        <v>0</v>
      </c>
      <c r="I9" s="290"/>
      <c r="J9" s="56">
        <f>'Source Data'!J9</f>
        <v>144.39144393756632</v>
      </c>
      <c r="K9" s="74">
        <f t="shared" si="14"/>
        <v>0</v>
      </c>
      <c r="L9" s="290"/>
      <c r="M9" s="56">
        <f>'Source Data'!K9</f>
        <v>3609.7860984391582</v>
      </c>
      <c r="N9" s="74">
        <f t="shared" si="15"/>
        <v>0</v>
      </c>
      <c r="O9" s="290"/>
      <c r="P9" s="56">
        <f>'Source Data'!L9</f>
        <v>1443.9144393756631</v>
      </c>
      <c r="Q9" s="74">
        <f t="shared" si="16"/>
        <v>0</v>
      </c>
      <c r="R9" s="93">
        <v>0</v>
      </c>
      <c r="S9" s="56"/>
      <c r="T9" s="56"/>
      <c r="U9" s="57">
        <f t="shared" si="2"/>
        <v>0</v>
      </c>
      <c r="V9" s="93">
        <f t="shared" si="3"/>
        <v>0</v>
      </c>
      <c r="W9" s="74">
        <f t="shared" si="17"/>
        <v>0</v>
      </c>
      <c r="X9" s="93">
        <f t="shared" si="18"/>
        <v>0</v>
      </c>
      <c r="Y9" s="56"/>
      <c r="Z9" s="93">
        <f t="shared" si="19"/>
        <v>0</v>
      </c>
      <c r="AA9" s="56"/>
      <c r="AB9" s="56">
        <f t="shared" si="20"/>
        <v>0</v>
      </c>
      <c r="AC9" s="93">
        <f t="shared" si="21"/>
        <v>0</v>
      </c>
      <c r="AD9" s="97">
        <f t="shared" si="4"/>
        <v>0</v>
      </c>
      <c r="AE9" s="75">
        <f>'Source Data'!N9</f>
        <v>6285</v>
      </c>
      <c r="AF9" s="90">
        <f t="shared" si="5"/>
        <v>0</v>
      </c>
      <c r="AG9" s="271"/>
      <c r="AH9" s="75">
        <f t="shared" si="22"/>
        <v>0</v>
      </c>
      <c r="AI9" s="271"/>
      <c r="AJ9" s="77">
        <f t="shared" si="6"/>
        <v>0</v>
      </c>
      <c r="AK9" s="76">
        <f t="shared" si="7"/>
        <v>0</v>
      </c>
      <c r="AL9" s="90">
        <f t="shared" si="23"/>
        <v>0</v>
      </c>
      <c r="AM9" s="79">
        <f t="shared" si="24"/>
        <v>0</v>
      </c>
      <c r="AN9" s="90">
        <f t="shared" si="25"/>
        <v>0</v>
      </c>
      <c r="AO9" s="56"/>
      <c r="AP9" s="90">
        <f t="shared" si="26"/>
        <v>0</v>
      </c>
      <c r="AQ9" s="77"/>
      <c r="AR9" s="77">
        <f t="shared" si="27"/>
        <v>0</v>
      </c>
      <c r="AS9" s="90">
        <f t="shared" si="28"/>
        <v>0</v>
      </c>
      <c r="AT9" s="78">
        <f t="shared" si="8"/>
        <v>0</v>
      </c>
      <c r="AU9" s="87">
        <f t="shared" si="9"/>
        <v>0</v>
      </c>
      <c r="AV9" s="116"/>
      <c r="AW9" s="74"/>
      <c r="AX9" s="74">
        <f t="shared" si="10"/>
        <v>0</v>
      </c>
      <c r="AY9" s="74">
        <f t="shared" si="11"/>
        <v>0</v>
      </c>
    </row>
    <row r="10" spans="1:51" ht="16.149999999999999" customHeight="1" x14ac:dyDescent="0.2">
      <c r="A10" s="54">
        <v>4</v>
      </c>
      <c r="B10" s="55" t="s">
        <v>9</v>
      </c>
      <c r="C10" s="271">
        <f>'8_2.1.18 SIS'!N10</f>
        <v>0</v>
      </c>
      <c r="D10" s="56">
        <f>'Source Data'!H10</f>
        <v>5202.4303933253823</v>
      </c>
      <c r="E10" s="74">
        <f t="shared" si="12"/>
        <v>0</v>
      </c>
      <c r="F10" s="290"/>
      <c r="G10" s="56">
        <f>'Source Data'!I10</f>
        <v>687.66452541183287</v>
      </c>
      <c r="H10" s="74">
        <f t="shared" si="13"/>
        <v>0</v>
      </c>
      <c r="I10" s="290"/>
      <c r="J10" s="56">
        <f>'Source Data'!J10</f>
        <v>187.54487056686349</v>
      </c>
      <c r="K10" s="74">
        <f t="shared" si="14"/>
        <v>0</v>
      </c>
      <c r="L10" s="290"/>
      <c r="M10" s="56">
        <f>'Source Data'!K10</f>
        <v>4688.6217641715884</v>
      </c>
      <c r="N10" s="74">
        <f t="shared" si="15"/>
        <v>0</v>
      </c>
      <c r="O10" s="290"/>
      <c r="P10" s="56">
        <f>'Source Data'!L10</f>
        <v>1875.4487056686353</v>
      </c>
      <c r="Q10" s="74">
        <f t="shared" si="16"/>
        <v>0</v>
      </c>
      <c r="R10" s="93">
        <v>0</v>
      </c>
      <c r="S10" s="56"/>
      <c r="T10" s="56"/>
      <c r="U10" s="57">
        <f t="shared" si="2"/>
        <v>0</v>
      </c>
      <c r="V10" s="93">
        <f t="shared" si="3"/>
        <v>0</v>
      </c>
      <c r="W10" s="74">
        <f t="shared" si="17"/>
        <v>0</v>
      </c>
      <c r="X10" s="93">
        <f t="shared" si="18"/>
        <v>0</v>
      </c>
      <c r="Y10" s="56"/>
      <c r="Z10" s="93">
        <f t="shared" si="19"/>
        <v>0</v>
      </c>
      <c r="AA10" s="56"/>
      <c r="AB10" s="56">
        <f t="shared" si="20"/>
        <v>0</v>
      </c>
      <c r="AC10" s="93">
        <f t="shared" si="21"/>
        <v>0</v>
      </c>
      <c r="AD10" s="97">
        <f t="shared" si="4"/>
        <v>0</v>
      </c>
      <c r="AE10" s="75">
        <f>'Source Data'!N10</f>
        <v>3620</v>
      </c>
      <c r="AF10" s="90">
        <f t="shared" si="5"/>
        <v>0</v>
      </c>
      <c r="AG10" s="271"/>
      <c r="AH10" s="75">
        <f t="shared" si="22"/>
        <v>0</v>
      </c>
      <c r="AI10" s="271"/>
      <c r="AJ10" s="77">
        <f t="shared" si="6"/>
        <v>0</v>
      </c>
      <c r="AK10" s="76">
        <f t="shared" si="7"/>
        <v>0</v>
      </c>
      <c r="AL10" s="90">
        <f t="shared" si="23"/>
        <v>0</v>
      </c>
      <c r="AM10" s="79">
        <f t="shared" si="24"/>
        <v>0</v>
      </c>
      <c r="AN10" s="90">
        <f t="shared" si="25"/>
        <v>0</v>
      </c>
      <c r="AO10" s="56"/>
      <c r="AP10" s="90">
        <f t="shared" si="26"/>
        <v>0</v>
      </c>
      <c r="AQ10" s="77"/>
      <c r="AR10" s="77">
        <f t="shared" si="27"/>
        <v>0</v>
      </c>
      <c r="AS10" s="90">
        <f t="shared" si="28"/>
        <v>0</v>
      </c>
      <c r="AT10" s="78">
        <f t="shared" si="8"/>
        <v>0</v>
      </c>
      <c r="AU10" s="87">
        <f t="shared" si="9"/>
        <v>0</v>
      </c>
      <c r="AV10" s="116"/>
      <c r="AW10" s="74"/>
      <c r="AX10" s="74">
        <f t="shared" si="10"/>
        <v>0</v>
      </c>
      <c r="AY10" s="74">
        <f t="shared" si="11"/>
        <v>0</v>
      </c>
    </row>
    <row r="11" spans="1:51" ht="16.149999999999999" customHeight="1" x14ac:dyDescent="0.2">
      <c r="A11" s="49">
        <v>5</v>
      </c>
      <c r="B11" s="50" t="s">
        <v>10</v>
      </c>
      <c r="C11" s="272">
        <f>'8_2.1.18 SIS'!N11</f>
        <v>0</v>
      </c>
      <c r="D11" s="51">
        <f>'Source Data'!H11</f>
        <v>4616.1188110316743</v>
      </c>
      <c r="E11" s="80">
        <f t="shared" si="12"/>
        <v>0</v>
      </c>
      <c r="F11" s="291"/>
      <c r="G11" s="51">
        <f>'Source Data'!I11</f>
        <v>699.44299073701018</v>
      </c>
      <c r="H11" s="80">
        <f t="shared" si="13"/>
        <v>0</v>
      </c>
      <c r="I11" s="291"/>
      <c r="J11" s="51">
        <f>'Source Data'!J11</f>
        <v>190.75717929191185</v>
      </c>
      <c r="K11" s="80">
        <f t="shared" si="14"/>
        <v>0</v>
      </c>
      <c r="L11" s="291"/>
      <c r="M11" s="51">
        <f>'Source Data'!K11</f>
        <v>4768.9294822977972</v>
      </c>
      <c r="N11" s="80">
        <f t="shared" si="15"/>
        <v>0</v>
      </c>
      <c r="O11" s="291"/>
      <c r="P11" s="51">
        <f>'Source Data'!L11</f>
        <v>1907.5717929191187</v>
      </c>
      <c r="Q11" s="80">
        <f t="shared" si="16"/>
        <v>0</v>
      </c>
      <c r="R11" s="94">
        <v>0</v>
      </c>
      <c r="S11" s="51"/>
      <c r="T11" s="51"/>
      <c r="U11" s="52">
        <f t="shared" si="2"/>
        <v>0</v>
      </c>
      <c r="V11" s="94">
        <f t="shared" si="3"/>
        <v>0</v>
      </c>
      <c r="W11" s="80">
        <f t="shared" si="17"/>
        <v>0</v>
      </c>
      <c r="X11" s="94">
        <f t="shared" si="18"/>
        <v>0</v>
      </c>
      <c r="Y11" s="51"/>
      <c r="Z11" s="94">
        <f t="shared" si="19"/>
        <v>0</v>
      </c>
      <c r="AA11" s="53"/>
      <c r="AB11" s="51">
        <f t="shared" si="20"/>
        <v>0</v>
      </c>
      <c r="AC11" s="95">
        <f t="shared" si="21"/>
        <v>0</v>
      </c>
      <c r="AD11" s="95">
        <f t="shared" si="4"/>
        <v>0</v>
      </c>
      <c r="AE11" s="71">
        <f>'Source Data'!N11</f>
        <v>2115</v>
      </c>
      <c r="AF11" s="91">
        <f t="shared" si="5"/>
        <v>0</v>
      </c>
      <c r="AG11" s="272"/>
      <c r="AH11" s="71">
        <f t="shared" si="22"/>
        <v>0</v>
      </c>
      <c r="AI11" s="272"/>
      <c r="AJ11" s="72">
        <f t="shared" si="6"/>
        <v>0</v>
      </c>
      <c r="AK11" s="73">
        <f t="shared" si="7"/>
        <v>0</v>
      </c>
      <c r="AL11" s="91">
        <f t="shared" si="23"/>
        <v>0</v>
      </c>
      <c r="AM11" s="82">
        <f t="shared" si="24"/>
        <v>0</v>
      </c>
      <c r="AN11" s="91">
        <f t="shared" si="25"/>
        <v>0</v>
      </c>
      <c r="AO11" s="51"/>
      <c r="AP11" s="91">
        <f t="shared" si="26"/>
        <v>0</v>
      </c>
      <c r="AQ11" s="72"/>
      <c r="AR11" s="72">
        <f t="shared" si="27"/>
        <v>0</v>
      </c>
      <c r="AS11" s="91">
        <f t="shared" si="28"/>
        <v>0</v>
      </c>
      <c r="AT11" s="81">
        <f t="shared" si="8"/>
        <v>0</v>
      </c>
      <c r="AU11" s="88">
        <f t="shared" si="9"/>
        <v>0</v>
      </c>
      <c r="AV11" s="116"/>
      <c r="AW11" s="80"/>
      <c r="AX11" s="80">
        <f t="shared" si="10"/>
        <v>0</v>
      </c>
      <c r="AY11" s="80">
        <f t="shared" si="11"/>
        <v>0</v>
      </c>
    </row>
    <row r="12" spans="1:51" ht="16.149999999999999" customHeight="1" x14ac:dyDescent="0.2">
      <c r="A12" s="58">
        <v>6</v>
      </c>
      <c r="B12" s="59" t="s">
        <v>11</v>
      </c>
      <c r="C12" s="270">
        <f>'8_2.1.18 SIS'!N12</f>
        <v>0</v>
      </c>
      <c r="D12" s="60">
        <f>'Source Data'!H12</f>
        <v>4932.8589889938785</v>
      </c>
      <c r="E12" s="65">
        <f t="shared" si="12"/>
        <v>0</v>
      </c>
      <c r="F12" s="289"/>
      <c r="G12" s="60">
        <f>'Source Data'!I12</f>
        <v>671.54041297688354</v>
      </c>
      <c r="H12" s="65">
        <f t="shared" si="13"/>
        <v>0</v>
      </c>
      <c r="I12" s="289"/>
      <c r="J12" s="60">
        <f>'Source Data'!J12</f>
        <v>183.14738535733184</v>
      </c>
      <c r="K12" s="65">
        <f t="shared" si="14"/>
        <v>0</v>
      </c>
      <c r="L12" s="289"/>
      <c r="M12" s="60">
        <f>'Source Data'!K12</f>
        <v>4578.6846339332969</v>
      </c>
      <c r="N12" s="65">
        <f t="shared" si="15"/>
        <v>0</v>
      </c>
      <c r="O12" s="289"/>
      <c r="P12" s="60">
        <f>'Source Data'!L12</f>
        <v>1831.4738535733186</v>
      </c>
      <c r="Q12" s="65">
        <f t="shared" si="16"/>
        <v>0</v>
      </c>
      <c r="R12" s="92">
        <v>0</v>
      </c>
      <c r="S12" s="60"/>
      <c r="T12" s="60"/>
      <c r="U12" s="61">
        <f t="shared" si="2"/>
        <v>0</v>
      </c>
      <c r="V12" s="92">
        <f t="shared" si="3"/>
        <v>0</v>
      </c>
      <c r="W12" s="65">
        <f t="shared" si="17"/>
        <v>0</v>
      </c>
      <c r="X12" s="92">
        <f t="shared" si="18"/>
        <v>0</v>
      </c>
      <c r="Y12" s="60"/>
      <c r="Z12" s="92">
        <f t="shared" si="19"/>
        <v>0</v>
      </c>
      <c r="AA12" s="60"/>
      <c r="AB12" s="60">
        <f t="shared" si="20"/>
        <v>0</v>
      </c>
      <c r="AC12" s="92">
        <f t="shared" si="21"/>
        <v>0</v>
      </c>
      <c r="AD12" s="96">
        <f t="shared" si="4"/>
        <v>0</v>
      </c>
      <c r="AE12" s="66">
        <f>'Source Data'!N12</f>
        <v>4073</v>
      </c>
      <c r="AF12" s="89">
        <f t="shared" si="5"/>
        <v>0</v>
      </c>
      <c r="AG12" s="270"/>
      <c r="AH12" s="66">
        <f t="shared" si="22"/>
        <v>0</v>
      </c>
      <c r="AI12" s="270"/>
      <c r="AJ12" s="68">
        <f t="shared" si="6"/>
        <v>0</v>
      </c>
      <c r="AK12" s="67">
        <f t="shared" si="7"/>
        <v>0</v>
      </c>
      <c r="AL12" s="89">
        <f t="shared" si="23"/>
        <v>0</v>
      </c>
      <c r="AM12" s="70">
        <f t="shared" si="24"/>
        <v>0</v>
      </c>
      <c r="AN12" s="89">
        <f t="shared" si="25"/>
        <v>0</v>
      </c>
      <c r="AO12" s="60"/>
      <c r="AP12" s="89">
        <f t="shared" si="26"/>
        <v>0</v>
      </c>
      <c r="AQ12" s="68"/>
      <c r="AR12" s="68">
        <f t="shared" si="27"/>
        <v>0</v>
      </c>
      <c r="AS12" s="89">
        <f t="shared" si="28"/>
        <v>0</v>
      </c>
      <c r="AT12" s="69">
        <f t="shared" si="8"/>
        <v>0</v>
      </c>
      <c r="AU12" s="86">
        <f t="shared" si="9"/>
        <v>0</v>
      </c>
      <c r="AV12" s="116"/>
      <c r="AW12" s="65"/>
      <c r="AX12" s="65">
        <f t="shared" si="10"/>
        <v>0</v>
      </c>
      <c r="AY12" s="65">
        <f t="shared" si="11"/>
        <v>0</v>
      </c>
    </row>
    <row r="13" spans="1:51" ht="16.149999999999999" customHeight="1" x14ac:dyDescent="0.2">
      <c r="A13" s="54">
        <v>7</v>
      </c>
      <c r="B13" s="55" t="s">
        <v>12</v>
      </c>
      <c r="C13" s="271">
        <f>'8_2.1.18 SIS'!N13</f>
        <v>0</v>
      </c>
      <c r="D13" s="56">
        <f>'Source Data'!H13</f>
        <v>3079.9485560845051</v>
      </c>
      <c r="E13" s="74">
        <f t="shared" si="12"/>
        <v>0</v>
      </c>
      <c r="F13" s="290"/>
      <c r="G13" s="56">
        <f>'Source Data'!I13</f>
        <v>422.20328372683736</v>
      </c>
      <c r="H13" s="74">
        <f t="shared" si="13"/>
        <v>0</v>
      </c>
      <c r="I13" s="290"/>
      <c r="J13" s="56">
        <f>'Source Data'!J13</f>
        <v>115.14635010731928</v>
      </c>
      <c r="K13" s="74">
        <f t="shared" si="14"/>
        <v>0</v>
      </c>
      <c r="L13" s="290"/>
      <c r="M13" s="56">
        <f>'Source Data'!K13</f>
        <v>2878.6587526829821</v>
      </c>
      <c r="N13" s="74">
        <f t="shared" si="15"/>
        <v>0</v>
      </c>
      <c r="O13" s="290"/>
      <c r="P13" s="56">
        <f>'Source Data'!L13</f>
        <v>1151.4635010731927</v>
      </c>
      <c r="Q13" s="74">
        <f t="shared" si="16"/>
        <v>0</v>
      </c>
      <c r="R13" s="93">
        <v>0</v>
      </c>
      <c r="S13" s="56"/>
      <c r="T13" s="56"/>
      <c r="U13" s="57">
        <f t="shared" si="2"/>
        <v>0</v>
      </c>
      <c r="V13" s="93">
        <f t="shared" si="3"/>
        <v>0</v>
      </c>
      <c r="W13" s="74">
        <f t="shared" si="17"/>
        <v>0</v>
      </c>
      <c r="X13" s="93">
        <f t="shared" si="18"/>
        <v>0</v>
      </c>
      <c r="Y13" s="56"/>
      <c r="Z13" s="93">
        <f t="shared" si="19"/>
        <v>0</v>
      </c>
      <c r="AA13" s="56"/>
      <c r="AB13" s="56">
        <f t="shared" si="20"/>
        <v>0</v>
      </c>
      <c r="AC13" s="93">
        <f t="shared" si="21"/>
        <v>0</v>
      </c>
      <c r="AD13" s="97">
        <f t="shared" si="4"/>
        <v>0</v>
      </c>
      <c r="AE13" s="75">
        <f>'Source Data'!N13</f>
        <v>11839</v>
      </c>
      <c r="AF13" s="90">
        <f t="shared" si="5"/>
        <v>0</v>
      </c>
      <c r="AG13" s="271"/>
      <c r="AH13" s="75">
        <f t="shared" si="22"/>
        <v>0</v>
      </c>
      <c r="AI13" s="271"/>
      <c r="AJ13" s="77">
        <f t="shared" si="6"/>
        <v>0</v>
      </c>
      <c r="AK13" s="76">
        <f t="shared" si="7"/>
        <v>0</v>
      </c>
      <c r="AL13" s="90">
        <f t="shared" si="23"/>
        <v>0</v>
      </c>
      <c r="AM13" s="79">
        <f t="shared" si="24"/>
        <v>0</v>
      </c>
      <c r="AN13" s="90">
        <f t="shared" si="25"/>
        <v>0</v>
      </c>
      <c r="AO13" s="56"/>
      <c r="AP13" s="90">
        <f t="shared" si="26"/>
        <v>0</v>
      </c>
      <c r="AQ13" s="77"/>
      <c r="AR13" s="77">
        <f t="shared" si="27"/>
        <v>0</v>
      </c>
      <c r="AS13" s="90">
        <f t="shared" si="28"/>
        <v>0</v>
      </c>
      <c r="AT13" s="78">
        <f t="shared" si="8"/>
        <v>0</v>
      </c>
      <c r="AU13" s="87">
        <f t="shared" si="9"/>
        <v>0</v>
      </c>
      <c r="AV13" s="116"/>
      <c r="AW13" s="74"/>
      <c r="AX13" s="74">
        <f t="shared" si="10"/>
        <v>0</v>
      </c>
      <c r="AY13" s="74">
        <f t="shared" si="11"/>
        <v>0</v>
      </c>
    </row>
    <row r="14" spans="1:51" ht="16.149999999999999" customHeight="1" x14ac:dyDescent="0.2">
      <c r="A14" s="54">
        <v>8</v>
      </c>
      <c r="B14" s="55" t="s">
        <v>13</v>
      </c>
      <c r="C14" s="271">
        <f>'8_2.1.18 SIS'!N14</f>
        <v>0</v>
      </c>
      <c r="D14" s="56">
        <f>'Source Data'!H14</f>
        <v>4738.9956586322805</v>
      </c>
      <c r="E14" s="74">
        <f t="shared" si="12"/>
        <v>0</v>
      </c>
      <c r="F14" s="290"/>
      <c r="G14" s="56">
        <f>'Source Data'!I14</f>
        <v>631.46888950213452</v>
      </c>
      <c r="H14" s="74">
        <f t="shared" si="13"/>
        <v>0</v>
      </c>
      <c r="I14" s="290"/>
      <c r="J14" s="56">
        <f>'Source Data'!J14</f>
        <v>172.21878804603671</v>
      </c>
      <c r="K14" s="74">
        <f t="shared" si="14"/>
        <v>0</v>
      </c>
      <c r="L14" s="290"/>
      <c r="M14" s="56">
        <f>'Source Data'!K14</f>
        <v>4305.4697011509179</v>
      </c>
      <c r="N14" s="74">
        <f t="shared" si="15"/>
        <v>0</v>
      </c>
      <c r="O14" s="290"/>
      <c r="P14" s="56">
        <f>'Source Data'!L14</f>
        <v>1722.1878804603671</v>
      </c>
      <c r="Q14" s="74">
        <f t="shared" si="16"/>
        <v>0</v>
      </c>
      <c r="R14" s="93">
        <v>0</v>
      </c>
      <c r="S14" s="56"/>
      <c r="T14" s="56"/>
      <c r="U14" s="57">
        <f t="shared" si="2"/>
        <v>0</v>
      </c>
      <c r="V14" s="93">
        <f t="shared" si="3"/>
        <v>0</v>
      </c>
      <c r="W14" s="74">
        <f t="shared" si="17"/>
        <v>0</v>
      </c>
      <c r="X14" s="93">
        <f t="shared" si="18"/>
        <v>0</v>
      </c>
      <c r="Y14" s="56"/>
      <c r="Z14" s="93">
        <f t="shared" si="19"/>
        <v>0</v>
      </c>
      <c r="AA14" s="56"/>
      <c r="AB14" s="56">
        <f t="shared" si="20"/>
        <v>0</v>
      </c>
      <c r="AC14" s="93">
        <f t="shared" si="21"/>
        <v>0</v>
      </c>
      <c r="AD14" s="97">
        <f t="shared" si="4"/>
        <v>0</v>
      </c>
      <c r="AE14" s="75">
        <f>'Source Data'!N14</f>
        <v>4588</v>
      </c>
      <c r="AF14" s="90">
        <f t="shared" si="5"/>
        <v>0</v>
      </c>
      <c r="AG14" s="271"/>
      <c r="AH14" s="75">
        <f t="shared" si="22"/>
        <v>0</v>
      </c>
      <c r="AI14" s="271"/>
      <c r="AJ14" s="77">
        <f t="shared" si="6"/>
        <v>0</v>
      </c>
      <c r="AK14" s="76">
        <f t="shared" si="7"/>
        <v>0</v>
      </c>
      <c r="AL14" s="90">
        <f t="shared" si="23"/>
        <v>0</v>
      </c>
      <c r="AM14" s="79">
        <f t="shared" si="24"/>
        <v>0</v>
      </c>
      <c r="AN14" s="90">
        <f t="shared" si="25"/>
        <v>0</v>
      </c>
      <c r="AO14" s="56"/>
      <c r="AP14" s="90">
        <f t="shared" si="26"/>
        <v>0</v>
      </c>
      <c r="AQ14" s="77"/>
      <c r="AR14" s="77">
        <f t="shared" si="27"/>
        <v>0</v>
      </c>
      <c r="AS14" s="90">
        <f t="shared" si="28"/>
        <v>0</v>
      </c>
      <c r="AT14" s="78">
        <f t="shared" si="8"/>
        <v>0</v>
      </c>
      <c r="AU14" s="87">
        <f t="shared" si="9"/>
        <v>0</v>
      </c>
      <c r="AV14" s="116"/>
      <c r="AW14" s="74"/>
      <c r="AX14" s="74">
        <f t="shared" si="10"/>
        <v>0</v>
      </c>
      <c r="AY14" s="74">
        <f t="shared" si="11"/>
        <v>0</v>
      </c>
    </row>
    <row r="15" spans="1:51" ht="16.149999999999999" customHeight="1" x14ac:dyDescent="0.2">
      <c r="A15" s="54">
        <v>9</v>
      </c>
      <c r="B15" s="55" t="s">
        <v>14</v>
      </c>
      <c r="C15" s="271">
        <f>'8_2.1.18 SIS'!N15</f>
        <v>0</v>
      </c>
      <c r="D15" s="56">
        <f>'Source Data'!H15</f>
        <v>4548.7366413720365</v>
      </c>
      <c r="E15" s="74">
        <f t="shared" si="12"/>
        <v>0</v>
      </c>
      <c r="F15" s="290"/>
      <c r="G15" s="56">
        <f>'Source Data'!I15</f>
        <v>606.55190779573797</v>
      </c>
      <c r="H15" s="74">
        <f t="shared" si="13"/>
        <v>0</v>
      </c>
      <c r="I15" s="290"/>
      <c r="J15" s="56">
        <f>'Source Data'!J15</f>
        <v>165.42324758065581</v>
      </c>
      <c r="K15" s="74">
        <f t="shared" si="14"/>
        <v>0</v>
      </c>
      <c r="L15" s="290"/>
      <c r="M15" s="56">
        <f>'Source Data'!K15</f>
        <v>4135.5811895163952</v>
      </c>
      <c r="N15" s="74">
        <f t="shared" si="15"/>
        <v>0</v>
      </c>
      <c r="O15" s="290"/>
      <c r="P15" s="56">
        <f>'Source Data'!L15</f>
        <v>1654.2324758065579</v>
      </c>
      <c r="Q15" s="74">
        <f t="shared" si="16"/>
        <v>0</v>
      </c>
      <c r="R15" s="93">
        <v>0</v>
      </c>
      <c r="S15" s="56"/>
      <c r="T15" s="56"/>
      <c r="U15" s="57">
        <f t="shared" si="2"/>
        <v>0</v>
      </c>
      <c r="V15" s="93">
        <f t="shared" si="3"/>
        <v>0</v>
      </c>
      <c r="W15" s="74">
        <f t="shared" si="17"/>
        <v>0</v>
      </c>
      <c r="X15" s="93">
        <f t="shared" si="18"/>
        <v>0</v>
      </c>
      <c r="Y15" s="56"/>
      <c r="Z15" s="93">
        <f t="shared" si="19"/>
        <v>0</v>
      </c>
      <c r="AA15" s="56"/>
      <c r="AB15" s="56">
        <f t="shared" si="20"/>
        <v>0</v>
      </c>
      <c r="AC15" s="93">
        <f t="shared" si="21"/>
        <v>0</v>
      </c>
      <c r="AD15" s="97">
        <f t="shared" si="4"/>
        <v>0</v>
      </c>
      <c r="AE15" s="75">
        <f>'Source Data'!N15</f>
        <v>5094</v>
      </c>
      <c r="AF15" s="90">
        <f t="shared" si="5"/>
        <v>0</v>
      </c>
      <c r="AG15" s="271"/>
      <c r="AH15" s="75">
        <f t="shared" si="22"/>
        <v>0</v>
      </c>
      <c r="AI15" s="271"/>
      <c r="AJ15" s="77">
        <f t="shared" si="6"/>
        <v>0</v>
      </c>
      <c r="AK15" s="76">
        <f t="shared" si="7"/>
        <v>0</v>
      </c>
      <c r="AL15" s="90">
        <f t="shared" si="23"/>
        <v>0</v>
      </c>
      <c r="AM15" s="79">
        <f t="shared" si="24"/>
        <v>0</v>
      </c>
      <c r="AN15" s="90">
        <f t="shared" si="25"/>
        <v>0</v>
      </c>
      <c r="AO15" s="56"/>
      <c r="AP15" s="90">
        <f t="shared" si="26"/>
        <v>0</v>
      </c>
      <c r="AQ15" s="77"/>
      <c r="AR15" s="77">
        <f t="shared" si="27"/>
        <v>0</v>
      </c>
      <c r="AS15" s="90">
        <f t="shared" si="28"/>
        <v>0</v>
      </c>
      <c r="AT15" s="78">
        <f t="shared" si="8"/>
        <v>0</v>
      </c>
      <c r="AU15" s="87">
        <f t="shared" si="9"/>
        <v>0</v>
      </c>
      <c r="AV15" s="116"/>
      <c r="AW15" s="74"/>
      <c r="AX15" s="74">
        <f t="shared" si="10"/>
        <v>0</v>
      </c>
      <c r="AY15" s="74">
        <f t="shared" si="11"/>
        <v>0</v>
      </c>
    </row>
    <row r="16" spans="1:51" ht="16.149999999999999" customHeight="1" x14ac:dyDescent="0.2">
      <c r="A16" s="49">
        <v>10</v>
      </c>
      <c r="B16" s="50" t="s">
        <v>15</v>
      </c>
      <c r="C16" s="272">
        <f>'8_2.1.18 SIS'!N16</f>
        <v>0</v>
      </c>
      <c r="D16" s="51">
        <f>'Source Data'!H16</f>
        <v>3450.3968616043203</v>
      </c>
      <c r="E16" s="80">
        <f t="shared" si="12"/>
        <v>0</v>
      </c>
      <c r="F16" s="291"/>
      <c r="G16" s="51">
        <f>'Source Data'!I16</f>
        <v>486.95555408614769</v>
      </c>
      <c r="H16" s="80">
        <f t="shared" si="13"/>
        <v>0</v>
      </c>
      <c r="I16" s="291"/>
      <c r="J16" s="51">
        <f>'Source Data'!J16</f>
        <v>132.806060205313</v>
      </c>
      <c r="K16" s="80">
        <f t="shared" si="14"/>
        <v>0</v>
      </c>
      <c r="L16" s="291"/>
      <c r="M16" s="51">
        <f>'Source Data'!K16</f>
        <v>3320.1515051328256</v>
      </c>
      <c r="N16" s="80">
        <f t="shared" si="15"/>
        <v>0</v>
      </c>
      <c r="O16" s="291"/>
      <c r="P16" s="51">
        <f>'Source Data'!L16</f>
        <v>1328.06060205313</v>
      </c>
      <c r="Q16" s="80">
        <f t="shared" si="16"/>
        <v>0</v>
      </c>
      <c r="R16" s="94">
        <v>0</v>
      </c>
      <c r="S16" s="51"/>
      <c r="T16" s="51"/>
      <c r="U16" s="52">
        <f t="shared" si="2"/>
        <v>0</v>
      </c>
      <c r="V16" s="94">
        <f t="shared" si="3"/>
        <v>0</v>
      </c>
      <c r="W16" s="80">
        <f t="shared" si="17"/>
        <v>0</v>
      </c>
      <c r="X16" s="94">
        <f t="shared" si="18"/>
        <v>0</v>
      </c>
      <c r="Y16" s="51"/>
      <c r="Z16" s="94">
        <f t="shared" si="19"/>
        <v>0</v>
      </c>
      <c r="AA16" s="53"/>
      <c r="AB16" s="51">
        <f t="shared" si="20"/>
        <v>0</v>
      </c>
      <c r="AC16" s="95">
        <f t="shared" si="21"/>
        <v>0</v>
      </c>
      <c r="AD16" s="95">
        <f t="shared" si="4"/>
        <v>0</v>
      </c>
      <c r="AE16" s="71">
        <f>'Source Data'!N16</f>
        <v>7747</v>
      </c>
      <c r="AF16" s="91">
        <f t="shared" si="5"/>
        <v>0</v>
      </c>
      <c r="AG16" s="272"/>
      <c r="AH16" s="71">
        <f t="shared" si="22"/>
        <v>0</v>
      </c>
      <c r="AI16" s="272"/>
      <c r="AJ16" s="72">
        <f t="shared" si="6"/>
        <v>0</v>
      </c>
      <c r="AK16" s="73">
        <f t="shared" si="7"/>
        <v>0</v>
      </c>
      <c r="AL16" s="91">
        <f t="shared" si="23"/>
        <v>0</v>
      </c>
      <c r="AM16" s="82">
        <f t="shared" si="24"/>
        <v>0</v>
      </c>
      <c r="AN16" s="91">
        <f t="shared" si="25"/>
        <v>0</v>
      </c>
      <c r="AO16" s="51"/>
      <c r="AP16" s="91">
        <f t="shared" si="26"/>
        <v>0</v>
      </c>
      <c r="AQ16" s="72"/>
      <c r="AR16" s="72">
        <f t="shared" si="27"/>
        <v>0</v>
      </c>
      <c r="AS16" s="91">
        <f t="shared" si="28"/>
        <v>0</v>
      </c>
      <c r="AT16" s="81">
        <f t="shared" si="8"/>
        <v>0</v>
      </c>
      <c r="AU16" s="88">
        <f t="shared" si="9"/>
        <v>0</v>
      </c>
      <c r="AV16" s="116"/>
      <c r="AW16" s="80"/>
      <c r="AX16" s="80">
        <f t="shared" si="10"/>
        <v>0</v>
      </c>
      <c r="AY16" s="80">
        <f t="shared" si="11"/>
        <v>0</v>
      </c>
    </row>
    <row r="17" spans="1:51" ht="16.149999999999999" customHeight="1" x14ac:dyDescent="0.2">
      <c r="A17" s="58">
        <v>11</v>
      </c>
      <c r="B17" s="59" t="s">
        <v>16</v>
      </c>
      <c r="C17" s="270">
        <f>'8_2.1.18 SIS'!N17</f>
        <v>0</v>
      </c>
      <c r="D17" s="60">
        <f>'Source Data'!H17</f>
        <v>5710.1347819377015</v>
      </c>
      <c r="E17" s="65">
        <f t="shared" si="12"/>
        <v>0</v>
      </c>
      <c r="F17" s="289"/>
      <c r="G17" s="60">
        <f>'Source Data'!I17</f>
        <v>720.86562862338462</v>
      </c>
      <c r="H17" s="65">
        <f t="shared" si="13"/>
        <v>0</v>
      </c>
      <c r="I17" s="289"/>
      <c r="J17" s="60">
        <f>'Source Data'!J17</f>
        <v>196.59971689728673</v>
      </c>
      <c r="K17" s="65">
        <f t="shared" si="14"/>
        <v>0</v>
      </c>
      <c r="L17" s="289"/>
      <c r="M17" s="60">
        <f>'Source Data'!K17</f>
        <v>4914.9929224321686</v>
      </c>
      <c r="N17" s="65">
        <f t="shared" si="15"/>
        <v>0</v>
      </c>
      <c r="O17" s="289"/>
      <c r="P17" s="60">
        <f>'Source Data'!L17</f>
        <v>1965.9971689728673</v>
      </c>
      <c r="Q17" s="65">
        <f t="shared" si="16"/>
        <v>0</v>
      </c>
      <c r="R17" s="92">
        <v>0</v>
      </c>
      <c r="S17" s="60"/>
      <c r="T17" s="60"/>
      <c r="U17" s="61">
        <f t="shared" si="2"/>
        <v>0</v>
      </c>
      <c r="V17" s="92">
        <f t="shared" si="3"/>
        <v>0</v>
      </c>
      <c r="W17" s="65">
        <f t="shared" si="17"/>
        <v>0</v>
      </c>
      <c r="X17" s="92">
        <f t="shared" si="18"/>
        <v>0</v>
      </c>
      <c r="Y17" s="60"/>
      <c r="Z17" s="92">
        <f t="shared" si="19"/>
        <v>0</v>
      </c>
      <c r="AA17" s="60"/>
      <c r="AB17" s="60">
        <f t="shared" si="20"/>
        <v>0</v>
      </c>
      <c r="AC17" s="92">
        <f t="shared" si="21"/>
        <v>0</v>
      </c>
      <c r="AD17" s="96">
        <f t="shared" si="4"/>
        <v>0</v>
      </c>
      <c r="AE17" s="66">
        <f>'Source Data'!N17</f>
        <v>3310</v>
      </c>
      <c r="AF17" s="89">
        <f t="shared" si="5"/>
        <v>0</v>
      </c>
      <c r="AG17" s="270"/>
      <c r="AH17" s="66">
        <f t="shared" si="22"/>
        <v>0</v>
      </c>
      <c r="AI17" s="270"/>
      <c r="AJ17" s="68">
        <f t="shared" si="6"/>
        <v>0</v>
      </c>
      <c r="AK17" s="67">
        <f t="shared" si="7"/>
        <v>0</v>
      </c>
      <c r="AL17" s="89">
        <f t="shared" si="23"/>
        <v>0</v>
      </c>
      <c r="AM17" s="70">
        <f t="shared" si="24"/>
        <v>0</v>
      </c>
      <c r="AN17" s="89">
        <f t="shared" si="25"/>
        <v>0</v>
      </c>
      <c r="AO17" s="60"/>
      <c r="AP17" s="89">
        <f t="shared" si="26"/>
        <v>0</v>
      </c>
      <c r="AQ17" s="68"/>
      <c r="AR17" s="68">
        <f t="shared" si="27"/>
        <v>0</v>
      </c>
      <c r="AS17" s="89">
        <f t="shared" si="28"/>
        <v>0</v>
      </c>
      <c r="AT17" s="69">
        <f t="shared" si="8"/>
        <v>0</v>
      </c>
      <c r="AU17" s="86">
        <f t="shared" si="9"/>
        <v>0</v>
      </c>
      <c r="AV17" s="116"/>
      <c r="AW17" s="65"/>
      <c r="AX17" s="65">
        <f t="shared" si="10"/>
        <v>0</v>
      </c>
      <c r="AY17" s="65">
        <f t="shared" si="11"/>
        <v>0</v>
      </c>
    </row>
    <row r="18" spans="1:51" ht="16.149999999999999" customHeight="1" x14ac:dyDescent="0.2">
      <c r="A18" s="54">
        <v>12</v>
      </c>
      <c r="B18" s="55" t="s">
        <v>17</v>
      </c>
      <c r="C18" s="271">
        <f>'8_2.1.18 SIS'!N18</f>
        <v>0</v>
      </c>
      <c r="D18" s="56">
        <f>'Source Data'!H18</f>
        <v>2970.5124583417528</v>
      </c>
      <c r="E18" s="74">
        <f t="shared" si="12"/>
        <v>0</v>
      </c>
      <c r="F18" s="290"/>
      <c r="G18" s="56">
        <f>'Source Data'!I18</f>
        <v>374.0615666318472</v>
      </c>
      <c r="H18" s="74">
        <f t="shared" si="13"/>
        <v>0</v>
      </c>
      <c r="I18" s="290"/>
      <c r="J18" s="56">
        <f>'Source Data'!J18</f>
        <v>102.01679089959471</v>
      </c>
      <c r="K18" s="74">
        <f t="shared" si="14"/>
        <v>0</v>
      </c>
      <c r="L18" s="290"/>
      <c r="M18" s="56">
        <f>'Source Data'!K18</f>
        <v>2550.4197724898677</v>
      </c>
      <c r="N18" s="74">
        <f t="shared" si="15"/>
        <v>0</v>
      </c>
      <c r="O18" s="290"/>
      <c r="P18" s="56">
        <f>'Source Data'!L18</f>
        <v>1020.1679089959471</v>
      </c>
      <c r="Q18" s="74">
        <f t="shared" si="16"/>
        <v>0</v>
      </c>
      <c r="R18" s="93">
        <v>0</v>
      </c>
      <c r="S18" s="56"/>
      <c r="T18" s="56"/>
      <c r="U18" s="57">
        <f t="shared" si="2"/>
        <v>0</v>
      </c>
      <c r="V18" s="93">
        <f t="shared" si="3"/>
        <v>0</v>
      </c>
      <c r="W18" s="74">
        <f t="shared" si="17"/>
        <v>0</v>
      </c>
      <c r="X18" s="93">
        <f t="shared" si="18"/>
        <v>0</v>
      </c>
      <c r="Y18" s="56"/>
      <c r="Z18" s="93">
        <f t="shared" si="19"/>
        <v>0</v>
      </c>
      <c r="AA18" s="56"/>
      <c r="AB18" s="56">
        <f t="shared" si="20"/>
        <v>0</v>
      </c>
      <c r="AC18" s="93">
        <f t="shared" si="21"/>
        <v>0</v>
      </c>
      <c r="AD18" s="97">
        <f t="shared" si="4"/>
        <v>0</v>
      </c>
      <c r="AE18" s="75">
        <f>'Source Data'!N18</f>
        <v>6410</v>
      </c>
      <c r="AF18" s="90">
        <f t="shared" si="5"/>
        <v>0</v>
      </c>
      <c r="AG18" s="271"/>
      <c r="AH18" s="75">
        <f t="shared" si="22"/>
        <v>0</v>
      </c>
      <c r="AI18" s="271"/>
      <c r="AJ18" s="77">
        <f t="shared" si="6"/>
        <v>0</v>
      </c>
      <c r="AK18" s="76">
        <f t="shared" si="7"/>
        <v>0</v>
      </c>
      <c r="AL18" s="90">
        <f t="shared" si="23"/>
        <v>0</v>
      </c>
      <c r="AM18" s="79">
        <f t="shared" si="24"/>
        <v>0</v>
      </c>
      <c r="AN18" s="90">
        <f t="shared" si="25"/>
        <v>0</v>
      </c>
      <c r="AO18" s="56"/>
      <c r="AP18" s="90">
        <f t="shared" si="26"/>
        <v>0</v>
      </c>
      <c r="AQ18" s="77"/>
      <c r="AR18" s="77">
        <f t="shared" si="27"/>
        <v>0</v>
      </c>
      <c r="AS18" s="90">
        <f t="shared" si="28"/>
        <v>0</v>
      </c>
      <c r="AT18" s="78">
        <f t="shared" si="8"/>
        <v>0</v>
      </c>
      <c r="AU18" s="87">
        <f t="shared" si="9"/>
        <v>0</v>
      </c>
      <c r="AV18" s="116"/>
      <c r="AW18" s="74"/>
      <c r="AX18" s="74">
        <f t="shared" si="10"/>
        <v>0</v>
      </c>
      <c r="AY18" s="74">
        <f t="shared" si="11"/>
        <v>0</v>
      </c>
    </row>
    <row r="19" spans="1:51" ht="16.149999999999999" customHeight="1" x14ac:dyDescent="0.2">
      <c r="A19" s="54">
        <v>13</v>
      </c>
      <c r="B19" s="55" t="s">
        <v>18</v>
      </c>
      <c r="C19" s="271">
        <f>'8_2.1.18 SIS'!N19</f>
        <v>0</v>
      </c>
      <c r="D19" s="56">
        <f>'Source Data'!H19</f>
        <v>5498.1587066365764</v>
      </c>
      <c r="E19" s="74">
        <f t="shared" si="12"/>
        <v>0</v>
      </c>
      <c r="F19" s="290"/>
      <c r="G19" s="56">
        <f>'Source Data'!I19</f>
        <v>725.51734025343501</v>
      </c>
      <c r="H19" s="74">
        <f t="shared" si="13"/>
        <v>0</v>
      </c>
      <c r="I19" s="290"/>
      <c r="J19" s="56">
        <f>'Source Data'!J19</f>
        <v>197.86836552366407</v>
      </c>
      <c r="K19" s="74">
        <f t="shared" si="14"/>
        <v>0</v>
      </c>
      <c r="L19" s="290"/>
      <c r="M19" s="56">
        <f>'Source Data'!K19</f>
        <v>4946.7091380916027</v>
      </c>
      <c r="N19" s="74">
        <f t="shared" si="15"/>
        <v>0</v>
      </c>
      <c r="O19" s="290"/>
      <c r="P19" s="56">
        <f>'Source Data'!L19</f>
        <v>1978.6836552366412</v>
      </c>
      <c r="Q19" s="74">
        <f t="shared" si="16"/>
        <v>0</v>
      </c>
      <c r="R19" s="93">
        <v>0</v>
      </c>
      <c r="S19" s="56"/>
      <c r="T19" s="56"/>
      <c r="U19" s="57">
        <f t="shared" si="2"/>
        <v>0</v>
      </c>
      <c r="V19" s="93">
        <f t="shared" si="3"/>
        <v>0</v>
      </c>
      <c r="W19" s="74">
        <f t="shared" si="17"/>
        <v>0</v>
      </c>
      <c r="X19" s="93">
        <f t="shared" si="18"/>
        <v>0</v>
      </c>
      <c r="Y19" s="56"/>
      <c r="Z19" s="93">
        <f t="shared" si="19"/>
        <v>0</v>
      </c>
      <c r="AA19" s="56"/>
      <c r="AB19" s="56">
        <f t="shared" si="20"/>
        <v>0</v>
      </c>
      <c r="AC19" s="93">
        <f t="shared" si="21"/>
        <v>0</v>
      </c>
      <c r="AD19" s="97">
        <f t="shared" si="4"/>
        <v>0</v>
      </c>
      <c r="AE19" s="75">
        <f>'Source Data'!N19</f>
        <v>2773</v>
      </c>
      <c r="AF19" s="90">
        <f t="shared" si="5"/>
        <v>0</v>
      </c>
      <c r="AG19" s="271"/>
      <c r="AH19" s="75">
        <f t="shared" si="22"/>
        <v>0</v>
      </c>
      <c r="AI19" s="271"/>
      <c r="AJ19" s="77">
        <f t="shared" si="6"/>
        <v>0</v>
      </c>
      <c r="AK19" s="76">
        <f t="shared" si="7"/>
        <v>0</v>
      </c>
      <c r="AL19" s="90">
        <f t="shared" si="23"/>
        <v>0</v>
      </c>
      <c r="AM19" s="79">
        <f t="shared" si="24"/>
        <v>0</v>
      </c>
      <c r="AN19" s="90">
        <f t="shared" si="25"/>
        <v>0</v>
      </c>
      <c r="AO19" s="56"/>
      <c r="AP19" s="90">
        <f t="shared" si="26"/>
        <v>0</v>
      </c>
      <c r="AQ19" s="77"/>
      <c r="AR19" s="77">
        <f t="shared" si="27"/>
        <v>0</v>
      </c>
      <c r="AS19" s="90">
        <f t="shared" si="28"/>
        <v>0</v>
      </c>
      <c r="AT19" s="78">
        <f t="shared" si="8"/>
        <v>0</v>
      </c>
      <c r="AU19" s="87">
        <f t="shared" si="9"/>
        <v>0</v>
      </c>
      <c r="AV19" s="116"/>
      <c r="AW19" s="74"/>
      <c r="AX19" s="74">
        <f t="shared" si="10"/>
        <v>0</v>
      </c>
      <c r="AY19" s="74">
        <f t="shared" si="11"/>
        <v>0</v>
      </c>
    </row>
    <row r="20" spans="1:51" ht="16.149999999999999" customHeight="1" x14ac:dyDescent="0.2">
      <c r="A20" s="54">
        <v>14</v>
      </c>
      <c r="B20" s="55" t="s">
        <v>19</v>
      </c>
      <c r="C20" s="271">
        <f>'8_2.1.18 SIS'!N20</f>
        <v>0</v>
      </c>
      <c r="D20" s="56">
        <f>'Source Data'!H20</f>
        <v>5011.2312545353479</v>
      </c>
      <c r="E20" s="74">
        <f t="shared" si="12"/>
        <v>0</v>
      </c>
      <c r="F20" s="290"/>
      <c r="G20" s="56">
        <f>'Source Data'!I20</f>
        <v>644.89230424636412</v>
      </c>
      <c r="H20" s="74">
        <f t="shared" si="13"/>
        <v>0</v>
      </c>
      <c r="I20" s="290"/>
      <c r="J20" s="56">
        <f>'Source Data'!J20</f>
        <v>175.87971933991753</v>
      </c>
      <c r="K20" s="74">
        <f t="shared" si="14"/>
        <v>0</v>
      </c>
      <c r="L20" s="290"/>
      <c r="M20" s="56">
        <f>'Source Data'!K20</f>
        <v>4396.9929834979375</v>
      </c>
      <c r="N20" s="74">
        <f t="shared" si="15"/>
        <v>0</v>
      </c>
      <c r="O20" s="290"/>
      <c r="P20" s="56">
        <f>'Source Data'!L20</f>
        <v>1758.7971933991751</v>
      </c>
      <c r="Q20" s="74">
        <f t="shared" si="16"/>
        <v>0</v>
      </c>
      <c r="R20" s="93">
        <v>0</v>
      </c>
      <c r="S20" s="56"/>
      <c r="T20" s="56"/>
      <c r="U20" s="57">
        <f t="shared" si="2"/>
        <v>0</v>
      </c>
      <c r="V20" s="93">
        <f t="shared" si="3"/>
        <v>0</v>
      </c>
      <c r="W20" s="74">
        <f t="shared" si="17"/>
        <v>0</v>
      </c>
      <c r="X20" s="93">
        <f t="shared" si="18"/>
        <v>0</v>
      </c>
      <c r="Y20" s="56"/>
      <c r="Z20" s="93">
        <f t="shared" si="19"/>
        <v>0</v>
      </c>
      <c r="AA20" s="56"/>
      <c r="AB20" s="56">
        <f t="shared" si="20"/>
        <v>0</v>
      </c>
      <c r="AC20" s="93">
        <f t="shared" si="21"/>
        <v>0</v>
      </c>
      <c r="AD20" s="97">
        <f t="shared" si="4"/>
        <v>0</v>
      </c>
      <c r="AE20" s="75">
        <f>'Source Data'!N20</f>
        <v>3207</v>
      </c>
      <c r="AF20" s="90">
        <f t="shared" si="5"/>
        <v>0</v>
      </c>
      <c r="AG20" s="271"/>
      <c r="AH20" s="75">
        <f t="shared" si="22"/>
        <v>0</v>
      </c>
      <c r="AI20" s="271"/>
      <c r="AJ20" s="77">
        <f t="shared" si="6"/>
        <v>0</v>
      </c>
      <c r="AK20" s="76">
        <f t="shared" si="7"/>
        <v>0</v>
      </c>
      <c r="AL20" s="90">
        <f t="shared" si="23"/>
        <v>0</v>
      </c>
      <c r="AM20" s="79">
        <f t="shared" si="24"/>
        <v>0</v>
      </c>
      <c r="AN20" s="90">
        <f t="shared" si="25"/>
        <v>0</v>
      </c>
      <c r="AO20" s="56"/>
      <c r="AP20" s="90">
        <f t="shared" si="26"/>
        <v>0</v>
      </c>
      <c r="AQ20" s="77"/>
      <c r="AR20" s="77">
        <f t="shared" si="27"/>
        <v>0</v>
      </c>
      <c r="AS20" s="90">
        <f t="shared" si="28"/>
        <v>0</v>
      </c>
      <c r="AT20" s="78">
        <f t="shared" si="8"/>
        <v>0</v>
      </c>
      <c r="AU20" s="87">
        <f t="shared" si="9"/>
        <v>0</v>
      </c>
      <c r="AV20" s="116"/>
      <c r="AW20" s="74"/>
      <c r="AX20" s="74">
        <f t="shared" si="10"/>
        <v>0</v>
      </c>
      <c r="AY20" s="74">
        <f t="shared" si="11"/>
        <v>0</v>
      </c>
    </row>
    <row r="21" spans="1:51" ht="16.149999999999999" customHeight="1" x14ac:dyDescent="0.2">
      <c r="A21" s="49">
        <v>15</v>
      </c>
      <c r="B21" s="50" t="s">
        <v>20</v>
      </c>
      <c r="C21" s="272">
        <f>'8_2.1.18 SIS'!N21</f>
        <v>0</v>
      </c>
      <c r="D21" s="51">
        <f>'Source Data'!H21</f>
        <v>5066.2622105753844</v>
      </c>
      <c r="E21" s="80">
        <f t="shared" si="12"/>
        <v>0</v>
      </c>
      <c r="F21" s="291"/>
      <c r="G21" s="51">
        <f>'Source Data'!I21</f>
        <v>701.0216863265847</v>
      </c>
      <c r="H21" s="80">
        <f t="shared" si="13"/>
        <v>0</v>
      </c>
      <c r="I21" s="291"/>
      <c r="J21" s="51">
        <f>'Source Data'!J21</f>
        <v>191.18773263452312</v>
      </c>
      <c r="K21" s="80">
        <f t="shared" si="14"/>
        <v>0</v>
      </c>
      <c r="L21" s="291"/>
      <c r="M21" s="51">
        <f>'Source Data'!K21</f>
        <v>4779.6933158630773</v>
      </c>
      <c r="N21" s="80">
        <f t="shared" si="15"/>
        <v>0</v>
      </c>
      <c r="O21" s="291"/>
      <c r="P21" s="51">
        <f>'Source Data'!L21</f>
        <v>1911.8773263452308</v>
      </c>
      <c r="Q21" s="80">
        <f t="shared" si="16"/>
        <v>0</v>
      </c>
      <c r="R21" s="94">
        <v>0</v>
      </c>
      <c r="S21" s="51"/>
      <c r="T21" s="51"/>
      <c r="U21" s="52">
        <f t="shared" si="2"/>
        <v>0</v>
      </c>
      <c r="V21" s="94">
        <f t="shared" si="3"/>
        <v>0</v>
      </c>
      <c r="W21" s="80">
        <f t="shared" si="17"/>
        <v>0</v>
      </c>
      <c r="X21" s="94">
        <f t="shared" si="18"/>
        <v>0</v>
      </c>
      <c r="Y21" s="51"/>
      <c r="Z21" s="94">
        <f t="shared" si="19"/>
        <v>0</v>
      </c>
      <c r="AA21" s="53"/>
      <c r="AB21" s="51">
        <f t="shared" si="20"/>
        <v>0</v>
      </c>
      <c r="AC21" s="95">
        <f t="shared" si="21"/>
        <v>0</v>
      </c>
      <c r="AD21" s="95">
        <f t="shared" si="4"/>
        <v>0</v>
      </c>
      <c r="AE21" s="71">
        <f>'Source Data'!N21</f>
        <v>2896</v>
      </c>
      <c r="AF21" s="91">
        <f t="shared" si="5"/>
        <v>0</v>
      </c>
      <c r="AG21" s="272"/>
      <c r="AH21" s="71">
        <f t="shared" si="22"/>
        <v>0</v>
      </c>
      <c r="AI21" s="272"/>
      <c r="AJ21" s="72">
        <f t="shared" si="6"/>
        <v>0</v>
      </c>
      <c r="AK21" s="73">
        <f t="shared" si="7"/>
        <v>0</v>
      </c>
      <c r="AL21" s="91">
        <f t="shared" si="23"/>
        <v>0</v>
      </c>
      <c r="AM21" s="82">
        <f t="shared" si="24"/>
        <v>0</v>
      </c>
      <c r="AN21" s="91">
        <f t="shared" si="25"/>
        <v>0</v>
      </c>
      <c r="AO21" s="51"/>
      <c r="AP21" s="91">
        <f t="shared" si="26"/>
        <v>0</v>
      </c>
      <c r="AQ21" s="72"/>
      <c r="AR21" s="72">
        <f t="shared" si="27"/>
        <v>0</v>
      </c>
      <c r="AS21" s="91">
        <f t="shared" si="28"/>
        <v>0</v>
      </c>
      <c r="AT21" s="81">
        <f t="shared" si="8"/>
        <v>0</v>
      </c>
      <c r="AU21" s="88">
        <f t="shared" si="9"/>
        <v>0</v>
      </c>
      <c r="AV21" s="116"/>
      <c r="AW21" s="80"/>
      <c r="AX21" s="80">
        <f t="shared" si="10"/>
        <v>0</v>
      </c>
      <c r="AY21" s="80">
        <f t="shared" si="11"/>
        <v>0</v>
      </c>
    </row>
    <row r="22" spans="1:51" ht="16.149999999999999" customHeight="1" x14ac:dyDescent="0.2">
      <c r="A22" s="58">
        <v>16</v>
      </c>
      <c r="B22" s="59" t="s">
        <v>21</v>
      </c>
      <c r="C22" s="270">
        <f>'8_2.1.18 SIS'!N22</f>
        <v>0</v>
      </c>
      <c r="D22" s="60">
        <f>'Source Data'!H22</f>
        <v>2365.2515167166002</v>
      </c>
      <c r="E22" s="65">
        <f t="shared" si="12"/>
        <v>0</v>
      </c>
      <c r="F22" s="289"/>
      <c r="G22" s="60">
        <f>'Source Data'!I22</f>
        <v>332.11179417298291</v>
      </c>
      <c r="H22" s="65">
        <f t="shared" si="13"/>
        <v>0</v>
      </c>
      <c r="I22" s="289"/>
      <c r="J22" s="60">
        <f>'Source Data'!J22</f>
        <v>90.57594386535898</v>
      </c>
      <c r="K22" s="65">
        <f t="shared" si="14"/>
        <v>0</v>
      </c>
      <c r="L22" s="289"/>
      <c r="M22" s="60">
        <f>'Source Data'!K22</f>
        <v>2264.3985966339742</v>
      </c>
      <c r="N22" s="65">
        <f t="shared" si="15"/>
        <v>0</v>
      </c>
      <c r="O22" s="289"/>
      <c r="P22" s="60">
        <f>'Source Data'!L22</f>
        <v>905.75943865358965</v>
      </c>
      <c r="Q22" s="65">
        <f t="shared" si="16"/>
        <v>0</v>
      </c>
      <c r="R22" s="92">
        <v>0</v>
      </c>
      <c r="S22" s="60"/>
      <c r="T22" s="60"/>
      <c r="U22" s="61">
        <f t="shared" si="2"/>
        <v>0</v>
      </c>
      <c r="V22" s="92">
        <f t="shared" si="3"/>
        <v>0</v>
      </c>
      <c r="W22" s="65">
        <f t="shared" si="17"/>
        <v>0</v>
      </c>
      <c r="X22" s="92">
        <f t="shared" si="18"/>
        <v>0</v>
      </c>
      <c r="Y22" s="60"/>
      <c r="Z22" s="92">
        <f t="shared" si="19"/>
        <v>0</v>
      </c>
      <c r="AA22" s="60"/>
      <c r="AB22" s="60">
        <f t="shared" si="20"/>
        <v>0</v>
      </c>
      <c r="AC22" s="92">
        <f t="shared" si="21"/>
        <v>0</v>
      </c>
      <c r="AD22" s="96">
        <f t="shared" si="4"/>
        <v>0</v>
      </c>
      <c r="AE22" s="66">
        <f>'Source Data'!N22</f>
        <v>11958</v>
      </c>
      <c r="AF22" s="89">
        <f t="shared" si="5"/>
        <v>0</v>
      </c>
      <c r="AG22" s="270"/>
      <c r="AH22" s="66">
        <f t="shared" si="22"/>
        <v>0</v>
      </c>
      <c r="AI22" s="270"/>
      <c r="AJ22" s="68">
        <f t="shared" si="6"/>
        <v>0</v>
      </c>
      <c r="AK22" s="67">
        <f t="shared" si="7"/>
        <v>0</v>
      </c>
      <c r="AL22" s="89">
        <f t="shared" si="23"/>
        <v>0</v>
      </c>
      <c r="AM22" s="70">
        <f t="shared" si="24"/>
        <v>0</v>
      </c>
      <c r="AN22" s="89">
        <f t="shared" si="25"/>
        <v>0</v>
      </c>
      <c r="AO22" s="60"/>
      <c r="AP22" s="89">
        <f t="shared" si="26"/>
        <v>0</v>
      </c>
      <c r="AQ22" s="68"/>
      <c r="AR22" s="68">
        <f t="shared" si="27"/>
        <v>0</v>
      </c>
      <c r="AS22" s="89">
        <f t="shared" si="28"/>
        <v>0</v>
      </c>
      <c r="AT22" s="69">
        <f t="shared" si="8"/>
        <v>0</v>
      </c>
      <c r="AU22" s="86">
        <f t="shared" si="9"/>
        <v>0</v>
      </c>
      <c r="AV22" s="116"/>
      <c r="AW22" s="65"/>
      <c r="AX22" s="65">
        <f t="shared" si="10"/>
        <v>0</v>
      </c>
      <c r="AY22" s="65">
        <f t="shared" si="11"/>
        <v>0</v>
      </c>
    </row>
    <row r="23" spans="1:51" ht="16.149999999999999" customHeight="1" x14ac:dyDescent="0.2">
      <c r="A23" s="54">
        <v>17</v>
      </c>
      <c r="B23" s="55" t="s">
        <v>22</v>
      </c>
      <c r="C23" s="271">
        <f>'8_2.1.18 SIS'!N23</f>
        <v>0</v>
      </c>
      <c r="D23" s="56">
        <f>'Source Data'!H23</f>
        <v>3197.8562864796509</v>
      </c>
      <c r="E23" s="74">
        <f t="shared" si="12"/>
        <v>0</v>
      </c>
      <c r="F23" s="290"/>
      <c r="G23" s="56">
        <f>'Source Data'!I23</f>
        <v>404.99760461581491</v>
      </c>
      <c r="H23" s="74">
        <f t="shared" si="13"/>
        <v>0</v>
      </c>
      <c r="I23" s="290"/>
      <c r="J23" s="56">
        <f>'Source Data'!J23</f>
        <v>110.45389216794953</v>
      </c>
      <c r="K23" s="74">
        <f t="shared" si="14"/>
        <v>0</v>
      </c>
      <c r="L23" s="290"/>
      <c r="M23" s="56">
        <f>'Source Data'!K23</f>
        <v>2761.3473041987377</v>
      </c>
      <c r="N23" s="74">
        <f t="shared" si="15"/>
        <v>0</v>
      </c>
      <c r="O23" s="290"/>
      <c r="P23" s="56">
        <f>'Source Data'!L23</f>
        <v>1104.5389216794952</v>
      </c>
      <c r="Q23" s="74">
        <f t="shared" si="16"/>
        <v>0</v>
      </c>
      <c r="R23" s="93">
        <v>0</v>
      </c>
      <c r="S23" s="56"/>
      <c r="T23" s="56"/>
      <c r="U23" s="57">
        <f t="shared" si="2"/>
        <v>0</v>
      </c>
      <c r="V23" s="93">
        <f t="shared" si="3"/>
        <v>0</v>
      </c>
      <c r="W23" s="74">
        <f t="shared" si="17"/>
        <v>0</v>
      </c>
      <c r="X23" s="93">
        <f t="shared" si="18"/>
        <v>0</v>
      </c>
      <c r="Y23" s="56"/>
      <c r="Z23" s="93">
        <f t="shared" si="19"/>
        <v>0</v>
      </c>
      <c r="AA23" s="56"/>
      <c r="AB23" s="56">
        <f t="shared" si="20"/>
        <v>0</v>
      </c>
      <c r="AC23" s="93">
        <f t="shared" si="21"/>
        <v>0</v>
      </c>
      <c r="AD23" s="97">
        <f t="shared" si="4"/>
        <v>0</v>
      </c>
      <c r="AE23" s="75">
        <f>'Source Data'!N23</f>
        <v>7667</v>
      </c>
      <c r="AF23" s="90">
        <f t="shared" si="5"/>
        <v>0</v>
      </c>
      <c r="AG23" s="271"/>
      <c r="AH23" s="75">
        <f>AG23*AE23</f>
        <v>0</v>
      </c>
      <c r="AI23" s="271"/>
      <c r="AJ23" s="77">
        <f t="shared" si="6"/>
        <v>0</v>
      </c>
      <c r="AK23" s="76">
        <f t="shared" si="7"/>
        <v>0</v>
      </c>
      <c r="AL23" s="90">
        <f t="shared" si="23"/>
        <v>0</v>
      </c>
      <c r="AM23" s="79">
        <f t="shared" si="24"/>
        <v>0</v>
      </c>
      <c r="AN23" s="90">
        <f t="shared" si="25"/>
        <v>0</v>
      </c>
      <c r="AO23" s="56"/>
      <c r="AP23" s="90">
        <f t="shared" si="26"/>
        <v>0</v>
      </c>
      <c r="AQ23" s="77"/>
      <c r="AR23" s="77">
        <f t="shared" si="27"/>
        <v>0</v>
      </c>
      <c r="AS23" s="90">
        <f t="shared" si="28"/>
        <v>0</v>
      </c>
      <c r="AT23" s="78">
        <f t="shared" si="8"/>
        <v>0</v>
      </c>
      <c r="AU23" s="87">
        <f t="shared" si="9"/>
        <v>0</v>
      </c>
      <c r="AV23" s="116"/>
      <c r="AW23" s="74"/>
      <c r="AX23" s="74">
        <f t="shared" si="10"/>
        <v>0</v>
      </c>
      <c r="AY23" s="74">
        <f t="shared" si="11"/>
        <v>0</v>
      </c>
    </row>
    <row r="24" spans="1:51" ht="16.149999999999999" customHeight="1" x14ac:dyDescent="0.2">
      <c r="A24" s="54">
        <v>18</v>
      </c>
      <c r="B24" s="55" t="s">
        <v>23</v>
      </c>
      <c r="C24" s="271">
        <f>'8_2.1.18 SIS'!N24</f>
        <v>0</v>
      </c>
      <c r="D24" s="56">
        <f>'Source Data'!H24</f>
        <v>5126.6533122919036</v>
      </c>
      <c r="E24" s="74">
        <f t="shared" si="12"/>
        <v>0</v>
      </c>
      <c r="F24" s="290"/>
      <c r="G24" s="56">
        <f>'Source Data'!I24</f>
        <v>689.43182714981469</v>
      </c>
      <c r="H24" s="74">
        <f t="shared" si="13"/>
        <v>0</v>
      </c>
      <c r="I24" s="290"/>
      <c r="J24" s="56">
        <f>'Source Data'!J24</f>
        <v>188.02686194994951</v>
      </c>
      <c r="K24" s="74">
        <f t="shared" si="14"/>
        <v>0</v>
      </c>
      <c r="L24" s="290"/>
      <c r="M24" s="56">
        <f>'Source Data'!K24</f>
        <v>4700.6715487487372</v>
      </c>
      <c r="N24" s="74">
        <f t="shared" si="15"/>
        <v>0</v>
      </c>
      <c r="O24" s="290"/>
      <c r="P24" s="56">
        <f>'Source Data'!L24</f>
        <v>0</v>
      </c>
      <c r="Q24" s="74">
        <f t="shared" si="16"/>
        <v>0</v>
      </c>
      <c r="R24" s="93">
        <v>0</v>
      </c>
      <c r="S24" s="56"/>
      <c r="T24" s="56"/>
      <c r="U24" s="57">
        <f t="shared" si="2"/>
        <v>0</v>
      </c>
      <c r="V24" s="93">
        <f t="shared" si="3"/>
        <v>0</v>
      </c>
      <c r="W24" s="74">
        <f t="shared" si="17"/>
        <v>0</v>
      </c>
      <c r="X24" s="93">
        <f t="shared" si="18"/>
        <v>0</v>
      </c>
      <c r="Y24" s="56"/>
      <c r="Z24" s="93">
        <f t="shared" si="19"/>
        <v>0</v>
      </c>
      <c r="AA24" s="56"/>
      <c r="AB24" s="56">
        <f t="shared" si="20"/>
        <v>0</v>
      </c>
      <c r="AC24" s="93">
        <f t="shared" si="21"/>
        <v>0</v>
      </c>
      <c r="AD24" s="97">
        <f t="shared" si="4"/>
        <v>0</v>
      </c>
      <c r="AE24" s="75">
        <f>'Source Data'!N24</f>
        <v>3448</v>
      </c>
      <c r="AF24" s="90">
        <f t="shared" si="5"/>
        <v>0</v>
      </c>
      <c r="AG24" s="271"/>
      <c r="AH24" s="75">
        <f t="shared" si="22"/>
        <v>0</v>
      </c>
      <c r="AI24" s="271"/>
      <c r="AJ24" s="77">
        <f t="shared" si="6"/>
        <v>0</v>
      </c>
      <c r="AK24" s="76">
        <f t="shared" si="7"/>
        <v>0</v>
      </c>
      <c r="AL24" s="90">
        <f t="shared" si="23"/>
        <v>0</v>
      </c>
      <c r="AM24" s="79">
        <f t="shared" si="24"/>
        <v>0</v>
      </c>
      <c r="AN24" s="90">
        <f t="shared" si="25"/>
        <v>0</v>
      </c>
      <c r="AO24" s="56"/>
      <c r="AP24" s="90">
        <f t="shared" si="26"/>
        <v>0</v>
      </c>
      <c r="AQ24" s="77"/>
      <c r="AR24" s="77">
        <f t="shared" si="27"/>
        <v>0</v>
      </c>
      <c r="AS24" s="90">
        <f t="shared" si="28"/>
        <v>0</v>
      </c>
      <c r="AT24" s="78">
        <f t="shared" si="8"/>
        <v>0</v>
      </c>
      <c r="AU24" s="87">
        <f t="shared" si="9"/>
        <v>0</v>
      </c>
      <c r="AV24" s="116"/>
      <c r="AW24" s="74"/>
      <c r="AX24" s="74">
        <f t="shared" si="10"/>
        <v>0</v>
      </c>
      <c r="AY24" s="74">
        <f t="shared" si="11"/>
        <v>0</v>
      </c>
    </row>
    <row r="25" spans="1:51" ht="16.149999999999999" customHeight="1" x14ac:dyDescent="0.2">
      <c r="A25" s="54">
        <v>19</v>
      </c>
      <c r="B25" s="55" t="s">
        <v>24</v>
      </c>
      <c r="C25" s="271">
        <f>'8_2.1.18 SIS'!N25</f>
        <v>0</v>
      </c>
      <c r="D25" s="56">
        <f>'Source Data'!H25</f>
        <v>4518.921408734529</v>
      </c>
      <c r="E25" s="74">
        <f t="shared" si="12"/>
        <v>0</v>
      </c>
      <c r="F25" s="290"/>
      <c r="G25" s="56">
        <f>'Source Data'!I25</f>
        <v>604.6851220204918</v>
      </c>
      <c r="H25" s="74">
        <f t="shared" si="13"/>
        <v>0</v>
      </c>
      <c r="I25" s="290"/>
      <c r="J25" s="56">
        <f>'Source Data'!J25</f>
        <v>164.91412418740686</v>
      </c>
      <c r="K25" s="74">
        <f t="shared" si="14"/>
        <v>0</v>
      </c>
      <c r="L25" s="290"/>
      <c r="M25" s="56">
        <f>'Source Data'!K25</f>
        <v>4122.8531046851722</v>
      </c>
      <c r="N25" s="74">
        <f t="shared" si="15"/>
        <v>0</v>
      </c>
      <c r="O25" s="290"/>
      <c r="P25" s="56">
        <f>'Source Data'!L25</f>
        <v>1649.1412418740688</v>
      </c>
      <c r="Q25" s="74">
        <f t="shared" si="16"/>
        <v>0</v>
      </c>
      <c r="R25" s="93">
        <v>0</v>
      </c>
      <c r="S25" s="56"/>
      <c r="T25" s="56"/>
      <c r="U25" s="57">
        <f t="shared" si="2"/>
        <v>0</v>
      </c>
      <c r="V25" s="93">
        <f t="shared" si="3"/>
        <v>0</v>
      </c>
      <c r="W25" s="74">
        <f t="shared" si="17"/>
        <v>0</v>
      </c>
      <c r="X25" s="93">
        <f t="shared" si="18"/>
        <v>0</v>
      </c>
      <c r="Y25" s="56"/>
      <c r="Z25" s="93">
        <f t="shared" si="19"/>
        <v>0</v>
      </c>
      <c r="AA25" s="56"/>
      <c r="AB25" s="56">
        <f t="shared" si="20"/>
        <v>0</v>
      </c>
      <c r="AC25" s="93">
        <f t="shared" si="21"/>
        <v>0</v>
      </c>
      <c r="AD25" s="97">
        <f t="shared" si="4"/>
        <v>0</v>
      </c>
      <c r="AE25" s="75">
        <f>'Source Data'!N25</f>
        <v>3382</v>
      </c>
      <c r="AF25" s="90">
        <f t="shared" si="5"/>
        <v>0</v>
      </c>
      <c r="AG25" s="271"/>
      <c r="AH25" s="75">
        <f t="shared" si="22"/>
        <v>0</v>
      </c>
      <c r="AI25" s="271"/>
      <c r="AJ25" s="77">
        <f t="shared" si="6"/>
        <v>0</v>
      </c>
      <c r="AK25" s="76">
        <f t="shared" si="7"/>
        <v>0</v>
      </c>
      <c r="AL25" s="90">
        <f t="shared" si="23"/>
        <v>0</v>
      </c>
      <c r="AM25" s="79">
        <f t="shared" si="24"/>
        <v>0</v>
      </c>
      <c r="AN25" s="90">
        <f t="shared" si="25"/>
        <v>0</v>
      </c>
      <c r="AO25" s="56"/>
      <c r="AP25" s="90">
        <f t="shared" si="26"/>
        <v>0</v>
      </c>
      <c r="AQ25" s="77"/>
      <c r="AR25" s="77">
        <f t="shared" si="27"/>
        <v>0</v>
      </c>
      <c r="AS25" s="90">
        <f t="shared" si="28"/>
        <v>0</v>
      </c>
      <c r="AT25" s="78">
        <f t="shared" si="8"/>
        <v>0</v>
      </c>
      <c r="AU25" s="87">
        <f t="shared" si="9"/>
        <v>0</v>
      </c>
      <c r="AV25" s="116"/>
      <c r="AW25" s="74"/>
      <c r="AX25" s="74">
        <f t="shared" si="10"/>
        <v>0</v>
      </c>
      <c r="AY25" s="74">
        <f t="shared" si="11"/>
        <v>0</v>
      </c>
    </row>
    <row r="26" spans="1:51" ht="16.149999999999999" customHeight="1" x14ac:dyDescent="0.2">
      <c r="A26" s="49">
        <v>20</v>
      </c>
      <c r="B26" s="50" t="s">
        <v>25</v>
      </c>
      <c r="C26" s="272">
        <f>'8_2.1.18 SIS'!N26</f>
        <v>0</v>
      </c>
      <c r="D26" s="51">
        <f>'Source Data'!H26</f>
        <v>4820.2540944128086</v>
      </c>
      <c r="E26" s="80">
        <f t="shared" si="12"/>
        <v>0</v>
      </c>
      <c r="F26" s="291"/>
      <c r="G26" s="51">
        <f>'Source Data'!I26</f>
        <v>694.558500770818</v>
      </c>
      <c r="H26" s="80">
        <f t="shared" si="13"/>
        <v>0</v>
      </c>
      <c r="I26" s="291"/>
      <c r="J26" s="51">
        <f>'Source Data'!J26</f>
        <v>189.42504566476853</v>
      </c>
      <c r="K26" s="80">
        <f t="shared" si="14"/>
        <v>0</v>
      </c>
      <c r="L26" s="291"/>
      <c r="M26" s="51">
        <f>'Source Data'!K26</f>
        <v>4735.6261416192137</v>
      </c>
      <c r="N26" s="80">
        <f t="shared" si="15"/>
        <v>0</v>
      </c>
      <c r="O26" s="291"/>
      <c r="P26" s="51">
        <f>'Source Data'!L26</f>
        <v>1894.2504566476853</v>
      </c>
      <c r="Q26" s="80">
        <f t="shared" si="16"/>
        <v>0</v>
      </c>
      <c r="R26" s="94">
        <v>0</v>
      </c>
      <c r="S26" s="51"/>
      <c r="T26" s="51"/>
      <c r="U26" s="52">
        <f t="shared" si="2"/>
        <v>0</v>
      </c>
      <c r="V26" s="94">
        <f t="shared" si="3"/>
        <v>0</v>
      </c>
      <c r="W26" s="80">
        <f t="shared" si="17"/>
        <v>0</v>
      </c>
      <c r="X26" s="94">
        <f t="shared" si="18"/>
        <v>0</v>
      </c>
      <c r="Y26" s="51"/>
      <c r="Z26" s="94">
        <f t="shared" si="19"/>
        <v>0</v>
      </c>
      <c r="AA26" s="53"/>
      <c r="AB26" s="51">
        <f t="shared" si="20"/>
        <v>0</v>
      </c>
      <c r="AC26" s="95">
        <f t="shared" si="21"/>
        <v>0</v>
      </c>
      <c r="AD26" s="95">
        <f t="shared" si="4"/>
        <v>0</v>
      </c>
      <c r="AE26" s="71">
        <f>'Source Data'!N26</f>
        <v>2473</v>
      </c>
      <c r="AF26" s="91">
        <f t="shared" si="5"/>
        <v>0</v>
      </c>
      <c r="AG26" s="272"/>
      <c r="AH26" s="71">
        <f t="shared" si="22"/>
        <v>0</v>
      </c>
      <c r="AI26" s="272"/>
      <c r="AJ26" s="72">
        <f t="shared" si="6"/>
        <v>0</v>
      </c>
      <c r="AK26" s="73">
        <f t="shared" si="7"/>
        <v>0</v>
      </c>
      <c r="AL26" s="91">
        <f t="shared" si="23"/>
        <v>0</v>
      </c>
      <c r="AM26" s="82">
        <f t="shared" si="24"/>
        <v>0</v>
      </c>
      <c r="AN26" s="91">
        <f t="shared" si="25"/>
        <v>0</v>
      </c>
      <c r="AO26" s="51"/>
      <c r="AP26" s="91">
        <f t="shared" si="26"/>
        <v>0</v>
      </c>
      <c r="AQ26" s="72"/>
      <c r="AR26" s="72">
        <f t="shared" si="27"/>
        <v>0</v>
      </c>
      <c r="AS26" s="91">
        <f t="shared" si="28"/>
        <v>0</v>
      </c>
      <c r="AT26" s="81">
        <f t="shared" si="8"/>
        <v>0</v>
      </c>
      <c r="AU26" s="88">
        <f t="shared" si="9"/>
        <v>0</v>
      </c>
      <c r="AV26" s="116"/>
      <c r="AW26" s="80"/>
      <c r="AX26" s="80">
        <f t="shared" si="10"/>
        <v>0</v>
      </c>
      <c r="AY26" s="80">
        <f t="shared" si="11"/>
        <v>0</v>
      </c>
    </row>
    <row r="27" spans="1:51" ht="16.149999999999999" customHeight="1" x14ac:dyDescent="0.2">
      <c r="A27" s="58">
        <v>21</v>
      </c>
      <c r="B27" s="59" t="s">
        <v>26</v>
      </c>
      <c r="C27" s="270">
        <f>'8_2.1.18 SIS'!N27</f>
        <v>0</v>
      </c>
      <c r="D27" s="60">
        <f>'Source Data'!H27</f>
        <v>4964.0768196326962</v>
      </c>
      <c r="E27" s="65">
        <f t="shared" si="12"/>
        <v>0</v>
      </c>
      <c r="F27" s="289"/>
      <c r="G27" s="60">
        <f>'Source Data'!I27</f>
        <v>705.05691404533979</v>
      </c>
      <c r="H27" s="65">
        <f t="shared" si="13"/>
        <v>0</v>
      </c>
      <c r="I27" s="289"/>
      <c r="J27" s="60">
        <f>'Source Data'!J27</f>
        <v>192.28824928509266</v>
      </c>
      <c r="K27" s="65">
        <f t="shared" si="14"/>
        <v>0</v>
      </c>
      <c r="L27" s="289"/>
      <c r="M27" s="60">
        <f>'Source Data'!K27</f>
        <v>4807.2062321273152</v>
      </c>
      <c r="N27" s="65">
        <f t="shared" si="15"/>
        <v>0</v>
      </c>
      <c r="O27" s="289"/>
      <c r="P27" s="60">
        <f>'Source Data'!L27</f>
        <v>1922.8824928509262</v>
      </c>
      <c r="Q27" s="65">
        <f t="shared" si="16"/>
        <v>0</v>
      </c>
      <c r="R27" s="92">
        <v>0</v>
      </c>
      <c r="S27" s="60"/>
      <c r="T27" s="60"/>
      <c r="U27" s="61">
        <f t="shared" si="2"/>
        <v>0</v>
      </c>
      <c r="V27" s="92">
        <f t="shared" si="3"/>
        <v>0</v>
      </c>
      <c r="W27" s="65">
        <f t="shared" si="17"/>
        <v>0</v>
      </c>
      <c r="X27" s="92">
        <f t="shared" si="18"/>
        <v>0</v>
      </c>
      <c r="Y27" s="60"/>
      <c r="Z27" s="92">
        <f t="shared" si="19"/>
        <v>0</v>
      </c>
      <c r="AA27" s="60"/>
      <c r="AB27" s="60">
        <f t="shared" si="20"/>
        <v>0</v>
      </c>
      <c r="AC27" s="92">
        <f t="shared" si="21"/>
        <v>0</v>
      </c>
      <c r="AD27" s="96">
        <f t="shared" si="4"/>
        <v>0</v>
      </c>
      <c r="AE27" s="66">
        <f>'Source Data'!N27</f>
        <v>2521</v>
      </c>
      <c r="AF27" s="89">
        <f t="shared" si="5"/>
        <v>0</v>
      </c>
      <c r="AG27" s="270"/>
      <c r="AH27" s="66">
        <f t="shared" si="22"/>
        <v>0</v>
      </c>
      <c r="AI27" s="270"/>
      <c r="AJ27" s="68">
        <f t="shared" si="6"/>
        <v>0</v>
      </c>
      <c r="AK27" s="67">
        <f t="shared" si="7"/>
        <v>0</v>
      </c>
      <c r="AL27" s="89">
        <f t="shared" si="23"/>
        <v>0</v>
      </c>
      <c r="AM27" s="70">
        <f t="shared" si="24"/>
        <v>0</v>
      </c>
      <c r="AN27" s="89">
        <f t="shared" si="25"/>
        <v>0</v>
      </c>
      <c r="AO27" s="60"/>
      <c r="AP27" s="89">
        <f t="shared" si="26"/>
        <v>0</v>
      </c>
      <c r="AQ27" s="68"/>
      <c r="AR27" s="68">
        <f t="shared" si="27"/>
        <v>0</v>
      </c>
      <c r="AS27" s="89">
        <f t="shared" si="28"/>
        <v>0</v>
      </c>
      <c r="AT27" s="69">
        <f t="shared" si="8"/>
        <v>0</v>
      </c>
      <c r="AU27" s="86">
        <f t="shared" si="9"/>
        <v>0</v>
      </c>
      <c r="AV27" s="116"/>
      <c r="AW27" s="65"/>
      <c r="AX27" s="65">
        <f t="shared" si="10"/>
        <v>0</v>
      </c>
      <c r="AY27" s="65">
        <f t="shared" si="11"/>
        <v>0</v>
      </c>
    </row>
    <row r="28" spans="1:51" ht="16.149999999999999" customHeight="1" x14ac:dyDescent="0.2">
      <c r="A28" s="54">
        <v>22</v>
      </c>
      <c r="B28" s="55" t="s">
        <v>27</v>
      </c>
      <c r="C28" s="271">
        <f>'8_2.1.18 SIS'!N28</f>
        <v>0</v>
      </c>
      <c r="D28" s="56">
        <f>'Source Data'!H28</f>
        <v>5299.8126353513471</v>
      </c>
      <c r="E28" s="74">
        <f t="shared" si="12"/>
        <v>0</v>
      </c>
      <c r="F28" s="290"/>
      <c r="G28" s="56">
        <f>'Source Data'!I28</f>
        <v>774.29658969861021</v>
      </c>
      <c r="H28" s="74">
        <f t="shared" si="13"/>
        <v>0</v>
      </c>
      <c r="I28" s="290"/>
      <c r="J28" s="56">
        <f>'Source Data'!J28</f>
        <v>211.17179719053001</v>
      </c>
      <c r="K28" s="74">
        <f t="shared" si="14"/>
        <v>0</v>
      </c>
      <c r="L28" s="290"/>
      <c r="M28" s="56">
        <f>'Source Data'!K28</f>
        <v>5279.2949297632513</v>
      </c>
      <c r="N28" s="74">
        <f t="shared" si="15"/>
        <v>0</v>
      </c>
      <c r="O28" s="290"/>
      <c r="P28" s="56">
        <f>'Source Data'!L28</f>
        <v>2111.7179719053006</v>
      </c>
      <c r="Q28" s="74">
        <f t="shared" si="16"/>
        <v>0</v>
      </c>
      <c r="R28" s="93">
        <v>0</v>
      </c>
      <c r="S28" s="56"/>
      <c r="T28" s="56"/>
      <c r="U28" s="57">
        <f t="shared" si="2"/>
        <v>0</v>
      </c>
      <c r="V28" s="93">
        <f t="shared" si="3"/>
        <v>0</v>
      </c>
      <c r="W28" s="74">
        <f t="shared" si="17"/>
        <v>0</v>
      </c>
      <c r="X28" s="93">
        <f t="shared" si="18"/>
        <v>0</v>
      </c>
      <c r="Y28" s="56"/>
      <c r="Z28" s="93">
        <f t="shared" si="19"/>
        <v>0</v>
      </c>
      <c r="AA28" s="56"/>
      <c r="AB28" s="56">
        <f t="shared" si="20"/>
        <v>0</v>
      </c>
      <c r="AC28" s="93">
        <f t="shared" si="21"/>
        <v>0</v>
      </c>
      <c r="AD28" s="97">
        <f t="shared" si="4"/>
        <v>0</v>
      </c>
      <c r="AE28" s="75">
        <f>'Source Data'!N28</f>
        <v>1782</v>
      </c>
      <c r="AF28" s="90">
        <f t="shared" si="5"/>
        <v>0</v>
      </c>
      <c r="AG28" s="271"/>
      <c r="AH28" s="75">
        <f t="shared" si="22"/>
        <v>0</v>
      </c>
      <c r="AI28" s="271"/>
      <c r="AJ28" s="77">
        <f t="shared" si="6"/>
        <v>0</v>
      </c>
      <c r="AK28" s="76">
        <f t="shared" si="7"/>
        <v>0</v>
      </c>
      <c r="AL28" s="90">
        <f t="shared" si="23"/>
        <v>0</v>
      </c>
      <c r="AM28" s="79">
        <f t="shared" si="24"/>
        <v>0</v>
      </c>
      <c r="AN28" s="90">
        <f t="shared" si="25"/>
        <v>0</v>
      </c>
      <c r="AO28" s="56"/>
      <c r="AP28" s="90">
        <f t="shared" si="26"/>
        <v>0</v>
      </c>
      <c r="AQ28" s="77"/>
      <c r="AR28" s="77">
        <f t="shared" si="27"/>
        <v>0</v>
      </c>
      <c r="AS28" s="90">
        <f t="shared" si="28"/>
        <v>0</v>
      </c>
      <c r="AT28" s="78">
        <f t="shared" si="8"/>
        <v>0</v>
      </c>
      <c r="AU28" s="87">
        <f t="shared" si="9"/>
        <v>0</v>
      </c>
      <c r="AV28" s="116"/>
      <c r="AW28" s="74"/>
      <c r="AX28" s="74">
        <f t="shared" si="10"/>
        <v>0</v>
      </c>
      <c r="AY28" s="74">
        <f t="shared" si="11"/>
        <v>0</v>
      </c>
    </row>
    <row r="29" spans="1:51" ht="16.149999999999999" customHeight="1" x14ac:dyDescent="0.2">
      <c r="A29" s="54">
        <v>23</v>
      </c>
      <c r="B29" s="55" t="s">
        <v>28</v>
      </c>
      <c r="C29" s="271">
        <f>'8_2.1.18 SIS'!N29</f>
        <v>0</v>
      </c>
      <c r="D29" s="56">
        <f>'Source Data'!H29</f>
        <v>4847.3597582819802</v>
      </c>
      <c r="E29" s="74">
        <f t="shared" si="12"/>
        <v>0</v>
      </c>
      <c r="F29" s="290"/>
      <c r="G29" s="56">
        <f>'Source Data'!I29</f>
        <v>643.90858310125191</v>
      </c>
      <c r="H29" s="74">
        <f t="shared" si="13"/>
        <v>0</v>
      </c>
      <c r="I29" s="290"/>
      <c r="J29" s="56">
        <f>'Source Data'!J29</f>
        <v>175.61143175488689</v>
      </c>
      <c r="K29" s="74">
        <f t="shared" si="14"/>
        <v>0</v>
      </c>
      <c r="L29" s="290"/>
      <c r="M29" s="56">
        <f>'Source Data'!K29</f>
        <v>4390.2857938721727</v>
      </c>
      <c r="N29" s="74">
        <f t="shared" si="15"/>
        <v>0</v>
      </c>
      <c r="O29" s="290"/>
      <c r="P29" s="56">
        <f>'Source Data'!L29</f>
        <v>1756.1143175488689</v>
      </c>
      <c r="Q29" s="74">
        <f t="shared" si="16"/>
        <v>0</v>
      </c>
      <c r="R29" s="93">
        <v>0</v>
      </c>
      <c r="S29" s="56"/>
      <c r="T29" s="56"/>
      <c r="U29" s="57">
        <f t="shared" si="2"/>
        <v>0</v>
      </c>
      <c r="V29" s="93">
        <f t="shared" si="3"/>
        <v>0</v>
      </c>
      <c r="W29" s="74">
        <f t="shared" si="17"/>
        <v>0</v>
      </c>
      <c r="X29" s="93">
        <f t="shared" si="18"/>
        <v>0</v>
      </c>
      <c r="Y29" s="56"/>
      <c r="Z29" s="93">
        <f t="shared" si="19"/>
        <v>0</v>
      </c>
      <c r="AA29" s="56"/>
      <c r="AB29" s="56">
        <f t="shared" si="20"/>
        <v>0</v>
      </c>
      <c r="AC29" s="93">
        <f t="shared" si="21"/>
        <v>0</v>
      </c>
      <c r="AD29" s="97">
        <f t="shared" si="4"/>
        <v>0</v>
      </c>
      <c r="AE29" s="75">
        <f>'Source Data'!N29</f>
        <v>3371</v>
      </c>
      <c r="AF29" s="90">
        <f t="shared" si="5"/>
        <v>0</v>
      </c>
      <c r="AG29" s="271"/>
      <c r="AH29" s="75">
        <f t="shared" si="22"/>
        <v>0</v>
      </c>
      <c r="AI29" s="271"/>
      <c r="AJ29" s="77">
        <f t="shared" si="6"/>
        <v>0</v>
      </c>
      <c r="AK29" s="76">
        <f t="shared" si="7"/>
        <v>0</v>
      </c>
      <c r="AL29" s="90">
        <f t="shared" si="23"/>
        <v>0</v>
      </c>
      <c r="AM29" s="79">
        <f t="shared" si="24"/>
        <v>0</v>
      </c>
      <c r="AN29" s="90">
        <f t="shared" si="25"/>
        <v>0</v>
      </c>
      <c r="AO29" s="56"/>
      <c r="AP29" s="90">
        <f t="shared" si="26"/>
        <v>0</v>
      </c>
      <c r="AQ29" s="77"/>
      <c r="AR29" s="77">
        <f t="shared" si="27"/>
        <v>0</v>
      </c>
      <c r="AS29" s="90">
        <f t="shared" si="28"/>
        <v>0</v>
      </c>
      <c r="AT29" s="78">
        <f t="shared" si="8"/>
        <v>0</v>
      </c>
      <c r="AU29" s="87">
        <f t="shared" si="9"/>
        <v>0</v>
      </c>
      <c r="AV29" s="116"/>
      <c r="AW29" s="74"/>
      <c r="AX29" s="74">
        <f t="shared" si="10"/>
        <v>0</v>
      </c>
      <c r="AY29" s="74">
        <f t="shared" si="11"/>
        <v>0</v>
      </c>
    </row>
    <row r="30" spans="1:51" ht="16.149999999999999" customHeight="1" x14ac:dyDescent="0.2">
      <c r="A30" s="54">
        <v>24</v>
      </c>
      <c r="B30" s="55" t="s">
        <v>29</v>
      </c>
      <c r="C30" s="271">
        <f>'8_2.1.18 SIS'!N30</f>
        <v>0</v>
      </c>
      <c r="D30" s="56">
        <f>'Source Data'!H30</f>
        <v>2376.5026766431456</v>
      </c>
      <c r="E30" s="74">
        <f t="shared" si="12"/>
        <v>0</v>
      </c>
      <c r="F30" s="290"/>
      <c r="G30" s="56">
        <f>'Source Data'!I30</f>
        <v>235.68636722840623</v>
      </c>
      <c r="H30" s="74">
        <f t="shared" si="13"/>
        <v>0</v>
      </c>
      <c r="I30" s="290"/>
      <c r="J30" s="56">
        <f>'Source Data'!J30</f>
        <v>64.278100153201677</v>
      </c>
      <c r="K30" s="74">
        <f t="shared" si="14"/>
        <v>0</v>
      </c>
      <c r="L30" s="290"/>
      <c r="M30" s="56">
        <f>'Source Data'!K30</f>
        <v>1606.9525038300424</v>
      </c>
      <c r="N30" s="74">
        <f t="shared" si="15"/>
        <v>0</v>
      </c>
      <c r="O30" s="290"/>
      <c r="P30" s="56">
        <f>'Source Data'!L30</f>
        <v>642.78100153201683</v>
      </c>
      <c r="Q30" s="74">
        <f t="shared" si="16"/>
        <v>0</v>
      </c>
      <c r="R30" s="93">
        <v>0</v>
      </c>
      <c r="S30" s="56"/>
      <c r="T30" s="56"/>
      <c r="U30" s="57">
        <f t="shared" si="2"/>
        <v>0</v>
      </c>
      <c r="V30" s="93">
        <f t="shared" si="3"/>
        <v>0</v>
      </c>
      <c r="W30" s="74">
        <f t="shared" si="17"/>
        <v>0</v>
      </c>
      <c r="X30" s="93">
        <f t="shared" si="18"/>
        <v>0</v>
      </c>
      <c r="Y30" s="56"/>
      <c r="Z30" s="93">
        <f t="shared" si="19"/>
        <v>0</v>
      </c>
      <c r="AA30" s="56"/>
      <c r="AB30" s="56">
        <f t="shared" si="20"/>
        <v>0</v>
      </c>
      <c r="AC30" s="93">
        <f t="shared" si="21"/>
        <v>0</v>
      </c>
      <c r="AD30" s="97">
        <f t="shared" si="4"/>
        <v>0</v>
      </c>
      <c r="AE30" s="75">
        <f>'Source Data'!N30</f>
        <v>11650</v>
      </c>
      <c r="AF30" s="90">
        <f t="shared" si="5"/>
        <v>0</v>
      </c>
      <c r="AG30" s="271"/>
      <c r="AH30" s="75">
        <f t="shared" si="22"/>
        <v>0</v>
      </c>
      <c r="AI30" s="271"/>
      <c r="AJ30" s="77">
        <f t="shared" si="6"/>
        <v>0</v>
      </c>
      <c r="AK30" s="76">
        <f t="shared" si="7"/>
        <v>0</v>
      </c>
      <c r="AL30" s="90">
        <f t="shared" si="23"/>
        <v>0</v>
      </c>
      <c r="AM30" s="79">
        <f t="shared" si="24"/>
        <v>0</v>
      </c>
      <c r="AN30" s="90">
        <f t="shared" si="25"/>
        <v>0</v>
      </c>
      <c r="AO30" s="56"/>
      <c r="AP30" s="90">
        <f t="shared" si="26"/>
        <v>0</v>
      </c>
      <c r="AQ30" s="77"/>
      <c r="AR30" s="77">
        <f t="shared" si="27"/>
        <v>0</v>
      </c>
      <c r="AS30" s="90">
        <f t="shared" si="28"/>
        <v>0</v>
      </c>
      <c r="AT30" s="78">
        <f t="shared" si="8"/>
        <v>0</v>
      </c>
      <c r="AU30" s="87">
        <f t="shared" si="9"/>
        <v>0</v>
      </c>
      <c r="AV30" s="116"/>
      <c r="AW30" s="74"/>
      <c r="AX30" s="74">
        <f t="shared" si="10"/>
        <v>0</v>
      </c>
      <c r="AY30" s="74">
        <f t="shared" si="11"/>
        <v>0</v>
      </c>
    </row>
    <row r="31" spans="1:51" ht="16.149999999999999" customHeight="1" x14ac:dyDescent="0.2">
      <c r="A31" s="49">
        <v>25</v>
      </c>
      <c r="B31" s="50" t="s">
        <v>30</v>
      </c>
      <c r="C31" s="272">
        <f>'8_2.1.18 SIS'!N31</f>
        <v>0</v>
      </c>
      <c r="D31" s="51">
        <f>'Source Data'!H31</f>
        <v>4037.466979885065</v>
      </c>
      <c r="E31" s="80">
        <f t="shared" si="12"/>
        <v>0</v>
      </c>
      <c r="F31" s="291"/>
      <c r="G31" s="51">
        <f>'Source Data'!I31</f>
        <v>547.31914183029971</v>
      </c>
      <c r="H31" s="80">
        <f t="shared" si="13"/>
        <v>0</v>
      </c>
      <c r="I31" s="291"/>
      <c r="J31" s="51">
        <f>'Source Data'!J31</f>
        <v>149.268856862809</v>
      </c>
      <c r="K31" s="80">
        <f t="shared" si="14"/>
        <v>0</v>
      </c>
      <c r="L31" s="291"/>
      <c r="M31" s="51">
        <f>'Source Data'!K31</f>
        <v>3731.7214215702247</v>
      </c>
      <c r="N31" s="80">
        <f t="shared" si="15"/>
        <v>0</v>
      </c>
      <c r="O31" s="291"/>
      <c r="P31" s="51">
        <f>'Source Data'!L31</f>
        <v>1492.6885686280898</v>
      </c>
      <c r="Q31" s="80">
        <f t="shared" si="16"/>
        <v>0</v>
      </c>
      <c r="R31" s="94">
        <v>0</v>
      </c>
      <c r="S31" s="51"/>
      <c r="T31" s="51"/>
      <c r="U31" s="52">
        <f t="shared" si="2"/>
        <v>0</v>
      </c>
      <c r="V31" s="94">
        <f t="shared" si="3"/>
        <v>0</v>
      </c>
      <c r="W31" s="80">
        <f t="shared" si="17"/>
        <v>0</v>
      </c>
      <c r="X31" s="94">
        <f t="shared" si="18"/>
        <v>0</v>
      </c>
      <c r="Y31" s="51"/>
      <c r="Z31" s="94">
        <f t="shared" si="19"/>
        <v>0</v>
      </c>
      <c r="AA31" s="53"/>
      <c r="AB31" s="51">
        <f t="shared" si="20"/>
        <v>0</v>
      </c>
      <c r="AC31" s="95">
        <f t="shared" si="21"/>
        <v>0</v>
      </c>
      <c r="AD31" s="95">
        <f t="shared" si="4"/>
        <v>0</v>
      </c>
      <c r="AE31" s="71">
        <f>'Source Data'!N31</f>
        <v>4673</v>
      </c>
      <c r="AF31" s="91">
        <f t="shared" si="5"/>
        <v>0</v>
      </c>
      <c r="AG31" s="272"/>
      <c r="AH31" s="71">
        <f t="shared" si="22"/>
        <v>0</v>
      </c>
      <c r="AI31" s="272"/>
      <c r="AJ31" s="72">
        <f t="shared" si="6"/>
        <v>0</v>
      </c>
      <c r="AK31" s="73">
        <f t="shared" si="7"/>
        <v>0</v>
      </c>
      <c r="AL31" s="91">
        <f t="shared" si="23"/>
        <v>0</v>
      </c>
      <c r="AM31" s="82">
        <f t="shared" si="24"/>
        <v>0</v>
      </c>
      <c r="AN31" s="91">
        <f t="shared" si="25"/>
        <v>0</v>
      </c>
      <c r="AO31" s="51"/>
      <c r="AP31" s="91">
        <f t="shared" si="26"/>
        <v>0</v>
      </c>
      <c r="AQ31" s="72"/>
      <c r="AR31" s="72">
        <f t="shared" si="27"/>
        <v>0</v>
      </c>
      <c r="AS31" s="91">
        <f t="shared" si="28"/>
        <v>0</v>
      </c>
      <c r="AT31" s="81">
        <f t="shared" si="8"/>
        <v>0</v>
      </c>
      <c r="AU31" s="88">
        <f t="shared" si="9"/>
        <v>0</v>
      </c>
      <c r="AV31" s="116"/>
      <c r="AW31" s="80"/>
      <c r="AX31" s="80">
        <f t="shared" si="10"/>
        <v>0</v>
      </c>
      <c r="AY31" s="80">
        <f t="shared" si="11"/>
        <v>0</v>
      </c>
    </row>
    <row r="32" spans="1:51" ht="16.149999999999999" customHeight="1" x14ac:dyDescent="0.2">
      <c r="A32" s="58">
        <v>26</v>
      </c>
      <c r="B32" s="59" t="s">
        <v>31</v>
      </c>
      <c r="C32" s="270">
        <f>'8_2.1.18 SIS'!N32</f>
        <v>5</v>
      </c>
      <c r="D32" s="60">
        <f>'Source Data'!H32</f>
        <v>3766.8356517369007</v>
      </c>
      <c r="E32" s="65">
        <f t="shared" si="12"/>
        <v>18834.178258684504</v>
      </c>
      <c r="F32" s="289"/>
      <c r="G32" s="60">
        <f>'Source Data'!I32</f>
        <v>468.82114429316323</v>
      </c>
      <c r="H32" s="65">
        <f t="shared" si="13"/>
        <v>0</v>
      </c>
      <c r="I32" s="289"/>
      <c r="J32" s="60">
        <f>'Source Data'!J32</f>
        <v>127.8603120799536</v>
      </c>
      <c r="K32" s="65">
        <f t="shared" si="14"/>
        <v>0</v>
      </c>
      <c r="L32" s="289"/>
      <c r="M32" s="60">
        <f>'Source Data'!K32</f>
        <v>3196.5078019988405</v>
      </c>
      <c r="N32" s="65">
        <f t="shared" si="15"/>
        <v>0</v>
      </c>
      <c r="O32" s="289"/>
      <c r="P32" s="60">
        <f>'Source Data'!L32</f>
        <v>1278.6031207995361</v>
      </c>
      <c r="Q32" s="65">
        <f t="shared" si="16"/>
        <v>0</v>
      </c>
      <c r="R32" s="92">
        <v>23906</v>
      </c>
      <c r="S32" s="60"/>
      <c r="T32" s="60"/>
      <c r="U32" s="61">
        <f t="shared" si="2"/>
        <v>0</v>
      </c>
      <c r="V32" s="92">
        <f t="shared" si="3"/>
        <v>23906</v>
      </c>
      <c r="W32" s="65">
        <f t="shared" si="17"/>
        <v>-60</v>
      </c>
      <c r="X32" s="92">
        <f t="shared" si="18"/>
        <v>23846</v>
      </c>
      <c r="Y32" s="60"/>
      <c r="Z32" s="92">
        <f t="shared" si="19"/>
        <v>23846</v>
      </c>
      <c r="AA32" s="60"/>
      <c r="AB32" s="60">
        <f t="shared" si="20"/>
        <v>23846</v>
      </c>
      <c r="AC32" s="92">
        <f t="shared" si="21"/>
        <v>1987</v>
      </c>
      <c r="AD32" s="96">
        <f t="shared" si="4"/>
        <v>23846</v>
      </c>
      <c r="AE32" s="66">
        <f>'Source Data'!N32</f>
        <v>5304</v>
      </c>
      <c r="AF32" s="89">
        <f t="shared" si="5"/>
        <v>26520</v>
      </c>
      <c r="AG32" s="270"/>
      <c r="AH32" s="66">
        <f t="shared" si="22"/>
        <v>0</v>
      </c>
      <c r="AI32" s="270"/>
      <c r="AJ32" s="68">
        <f t="shared" si="6"/>
        <v>0</v>
      </c>
      <c r="AK32" s="67">
        <f t="shared" si="7"/>
        <v>0</v>
      </c>
      <c r="AL32" s="89">
        <f t="shared" si="23"/>
        <v>26520</v>
      </c>
      <c r="AM32" s="70">
        <f t="shared" si="24"/>
        <v>-66</v>
      </c>
      <c r="AN32" s="89">
        <f t="shared" si="25"/>
        <v>26454</v>
      </c>
      <c r="AO32" s="60"/>
      <c r="AP32" s="89">
        <f t="shared" si="26"/>
        <v>26454</v>
      </c>
      <c r="AQ32" s="68"/>
      <c r="AR32" s="68">
        <f t="shared" si="27"/>
        <v>26454</v>
      </c>
      <c r="AS32" s="89">
        <f t="shared" si="28"/>
        <v>2205</v>
      </c>
      <c r="AT32" s="69">
        <f t="shared" si="8"/>
        <v>50300</v>
      </c>
      <c r="AU32" s="86">
        <f t="shared" si="9"/>
        <v>4192</v>
      </c>
      <c r="AV32" s="116"/>
      <c r="AW32" s="65"/>
      <c r="AX32" s="65">
        <f t="shared" si="10"/>
        <v>66</v>
      </c>
      <c r="AY32" s="65">
        <f t="shared" si="11"/>
        <v>66</v>
      </c>
    </row>
    <row r="33" spans="1:51" ht="16.149999999999999" customHeight="1" x14ac:dyDescent="0.2">
      <c r="A33" s="54">
        <v>27</v>
      </c>
      <c r="B33" s="55" t="s">
        <v>32</v>
      </c>
      <c r="C33" s="271">
        <f>'8_2.1.18 SIS'!N33</f>
        <v>0</v>
      </c>
      <c r="D33" s="56">
        <f>'Source Data'!H33</f>
        <v>5228.5444628948371</v>
      </c>
      <c r="E33" s="74">
        <f t="shared" si="12"/>
        <v>0</v>
      </c>
      <c r="F33" s="290"/>
      <c r="G33" s="56">
        <f>'Source Data'!I33</f>
        <v>687.4036243637745</v>
      </c>
      <c r="H33" s="74">
        <f t="shared" si="13"/>
        <v>0</v>
      </c>
      <c r="I33" s="290"/>
      <c r="J33" s="56">
        <f>'Source Data'!J33</f>
        <v>187.4737157355749</v>
      </c>
      <c r="K33" s="74">
        <f t="shared" si="14"/>
        <v>0</v>
      </c>
      <c r="L33" s="290"/>
      <c r="M33" s="56">
        <f>'Source Data'!K33</f>
        <v>4686.842893389372</v>
      </c>
      <c r="N33" s="74">
        <f t="shared" si="15"/>
        <v>0</v>
      </c>
      <c r="O33" s="290"/>
      <c r="P33" s="56">
        <f>'Source Data'!L33</f>
        <v>1874.7371573557489</v>
      </c>
      <c r="Q33" s="74">
        <f t="shared" si="16"/>
        <v>0</v>
      </c>
      <c r="R33" s="93">
        <v>0</v>
      </c>
      <c r="S33" s="56"/>
      <c r="T33" s="56"/>
      <c r="U33" s="57">
        <f t="shared" si="2"/>
        <v>0</v>
      </c>
      <c r="V33" s="93">
        <f t="shared" si="3"/>
        <v>0</v>
      </c>
      <c r="W33" s="74">
        <f t="shared" si="17"/>
        <v>0</v>
      </c>
      <c r="X33" s="93">
        <f t="shared" si="18"/>
        <v>0</v>
      </c>
      <c r="Y33" s="56"/>
      <c r="Z33" s="93">
        <f t="shared" si="19"/>
        <v>0</v>
      </c>
      <c r="AA33" s="56"/>
      <c r="AB33" s="56">
        <f t="shared" si="20"/>
        <v>0</v>
      </c>
      <c r="AC33" s="93">
        <f t="shared" si="21"/>
        <v>0</v>
      </c>
      <c r="AD33" s="97">
        <f t="shared" si="4"/>
        <v>0</v>
      </c>
      <c r="AE33" s="75">
        <f>'Source Data'!N33</f>
        <v>3412</v>
      </c>
      <c r="AF33" s="90">
        <f t="shared" si="5"/>
        <v>0</v>
      </c>
      <c r="AG33" s="271"/>
      <c r="AH33" s="75">
        <f t="shared" si="22"/>
        <v>0</v>
      </c>
      <c r="AI33" s="271"/>
      <c r="AJ33" s="77">
        <f t="shared" si="6"/>
        <v>0</v>
      </c>
      <c r="AK33" s="76">
        <f t="shared" si="7"/>
        <v>0</v>
      </c>
      <c r="AL33" s="90">
        <f t="shared" si="23"/>
        <v>0</v>
      </c>
      <c r="AM33" s="79">
        <f t="shared" si="24"/>
        <v>0</v>
      </c>
      <c r="AN33" s="90">
        <f t="shared" si="25"/>
        <v>0</v>
      </c>
      <c r="AO33" s="56"/>
      <c r="AP33" s="90">
        <f t="shared" si="26"/>
        <v>0</v>
      </c>
      <c r="AQ33" s="77"/>
      <c r="AR33" s="77">
        <f t="shared" si="27"/>
        <v>0</v>
      </c>
      <c r="AS33" s="90">
        <f t="shared" si="28"/>
        <v>0</v>
      </c>
      <c r="AT33" s="78">
        <f t="shared" si="8"/>
        <v>0</v>
      </c>
      <c r="AU33" s="87">
        <f t="shared" si="9"/>
        <v>0</v>
      </c>
      <c r="AV33" s="116"/>
      <c r="AW33" s="74"/>
      <c r="AX33" s="74">
        <f t="shared" si="10"/>
        <v>0</v>
      </c>
      <c r="AY33" s="74">
        <f t="shared" si="11"/>
        <v>0</v>
      </c>
    </row>
    <row r="34" spans="1:51" ht="16.149999999999999" customHeight="1" x14ac:dyDescent="0.2">
      <c r="A34" s="54">
        <v>28</v>
      </c>
      <c r="B34" s="55" t="s">
        <v>33</v>
      </c>
      <c r="C34" s="271">
        <f>'8_2.1.18 SIS'!N34</f>
        <v>0</v>
      </c>
      <c r="D34" s="56">
        <f>'Source Data'!H34</f>
        <v>3407.9343597999155</v>
      </c>
      <c r="E34" s="74">
        <f t="shared" si="12"/>
        <v>0</v>
      </c>
      <c r="F34" s="290"/>
      <c r="G34" s="56">
        <f>'Source Data'!I34</f>
        <v>466.65190378503735</v>
      </c>
      <c r="H34" s="74">
        <f t="shared" si="13"/>
        <v>0</v>
      </c>
      <c r="I34" s="290"/>
      <c r="J34" s="56">
        <f>'Source Data'!J34</f>
        <v>127.26870103228291</v>
      </c>
      <c r="K34" s="74">
        <f t="shared" si="14"/>
        <v>0</v>
      </c>
      <c r="L34" s="290"/>
      <c r="M34" s="56">
        <f>'Source Data'!K34</f>
        <v>3181.7175258070724</v>
      </c>
      <c r="N34" s="74">
        <f t="shared" si="15"/>
        <v>0</v>
      </c>
      <c r="O34" s="290"/>
      <c r="P34" s="56">
        <f>'Source Data'!L34</f>
        <v>1272.6870103228293</v>
      </c>
      <c r="Q34" s="74">
        <f t="shared" si="16"/>
        <v>0</v>
      </c>
      <c r="R34" s="93">
        <v>0</v>
      </c>
      <c r="S34" s="56"/>
      <c r="T34" s="56"/>
      <c r="U34" s="57">
        <f t="shared" si="2"/>
        <v>0</v>
      </c>
      <c r="V34" s="93">
        <f t="shared" si="3"/>
        <v>0</v>
      </c>
      <c r="W34" s="74">
        <f t="shared" si="17"/>
        <v>0</v>
      </c>
      <c r="X34" s="93">
        <f t="shared" si="18"/>
        <v>0</v>
      </c>
      <c r="Y34" s="56"/>
      <c r="Z34" s="93">
        <f t="shared" si="19"/>
        <v>0</v>
      </c>
      <c r="AA34" s="56"/>
      <c r="AB34" s="56">
        <f t="shared" si="20"/>
        <v>0</v>
      </c>
      <c r="AC34" s="93">
        <f t="shared" si="21"/>
        <v>0</v>
      </c>
      <c r="AD34" s="97">
        <f t="shared" si="4"/>
        <v>0</v>
      </c>
      <c r="AE34" s="75">
        <f>'Source Data'!N34</f>
        <v>5598</v>
      </c>
      <c r="AF34" s="90">
        <f t="shared" si="5"/>
        <v>0</v>
      </c>
      <c r="AG34" s="271"/>
      <c r="AH34" s="75">
        <f t="shared" si="22"/>
        <v>0</v>
      </c>
      <c r="AI34" s="271"/>
      <c r="AJ34" s="77">
        <f t="shared" si="6"/>
        <v>0</v>
      </c>
      <c r="AK34" s="76">
        <f t="shared" si="7"/>
        <v>0</v>
      </c>
      <c r="AL34" s="90">
        <f t="shared" si="23"/>
        <v>0</v>
      </c>
      <c r="AM34" s="79">
        <f t="shared" si="24"/>
        <v>0</v>
      </c>
      <c r="AN34" s="90">
        <f t="shared" si="25"/>
        <v>0</v>
      </c>
      <c r="AO34" s="56"/>
      <c r="AP34" s="90">
        <f t="shared" si="26"/>
        <v>0</v>
      </c>
      <c r="AQ34" s="77"/>
      <c r="AR34" s="77">
        <f t="shared" si="27"/>
        <v>0</v>
      </c>
      <c r="AS34" s="90">
        <f t="shared" si="28"/>
        <v>0</v>
      </c>
      <c r="AT34" s="78">
        <f t="shared" si="8"/>
        <v>0</v>
      </c>
      <c r="AU34" s="87">
        <f t="shared" si="9"/>
        <v>0</v>
      </c>
      <c r="AV34" s="116"/>
      <c r="AW34" s="74"/>
      <c r="AX34" s="74">
        <f t="shared" si="10"/>
        <v>0</v>
      </c>
      <c r="AY34" s="74">
        <f t="shared" si="11"/>
        <v>0</v>
      </c>
    </row>
    <row r="35" spans="1:51" ht="16.149999999999999" customHeight="1" x14ac:dyDescent="0.2">
      <c r="A35" s="54">
        <v>29</v>
      </c>
      <c r="B35" s="55" t="s">
        <v>34</v>
      </c>
      <c r="C35" s="271">
        <f>'8_2.1.18 SIS'!N35</f>
        <v>0</v>
      </c>
      <c r="D35" s="56">
        <f>'Source Data'!H35</f>
        <v>4119.4752527522951</v>
      </c>
      <c r="E35" s="74">
        <f t="shared" si="12"/>
        <v>0</v>
      </c>
      <c r="F35" s="290"/>
      <c r="G35" s="56">
        <f>'Source Data'!I35</f>
        <v>554.9726016103474</v>
      </c>
      <c r="H35" s="74">
        <f t="shared" si="13"/>
        <v>0</v>
      </c>
      <c r="I35" s="290"/>
      <c r="J35" s="56">
        <f>'Source Data'!J35</f>
        <v>151.35616407554929</v>
      </c>
      <c r="K35" s="74">
        <f t="shared" si="14"/>
        <v>0</v>
      </c>
      <c r="L35" s="290"/>
      <c r="M35" s="56">
        <f>'Source Data'!K35</f>
        <v>3783.9041018887328</v>
      </c>
      <c r="N35" s="74">
        <f t="shared" si="15"/>
        <v>0</v>
      </c>
      <c r="O35" s="290"/>
      <c r="P35" s="56">
        <f>'Source Data'!L35</f>
        <v>1513.5616407554928</v>
      </c>
      <c r="Q35" s="74">
        <f t="shared" si="16"/>
        <v>0</v>
      </c>
      <c r="R35" s="93">
        <v>0</v>
      </c>
      <c r="S35" s="56"/>
      <c r="T35" s="56"/>
      <c r="U35" s="57">
        <f t="shared" si="2"/>
        <v>0</v>
      </c>
      <c r="V35" s="93">
        <f t="shared" si="3"/>
        <v>0</v>
      </c>
      <c r="W35" s="74">
        <f t="shared" si="17"/>
        <v>0</v>
      </c>
      <c r="X35" s="93">
        <f t="shared" si="18"/>
        <v>0</v>
      </c>
      <c r="Y35" s="56"/>
      <c r="Z35" s="93">
        <f t="shared" si="19"/>
        <v>0</v>
      </c>
      <c r="AA35" s="56"/>
      <c r="AB35" s="56">
        <f t="shared" si="20"/>
        <v>0</v>
      </c>
      <c r="AC35" s="93">
        <f t="shared" si="21"/>
        <v>0</v>
      </c>
      <c r="AD35" s="97">
        <f t="shared" si="4"/>
        <v>0</v>
      </c>
      <c r="AE35" s="75">
        <f>'Source Data'!N35</f>
        <v>4860</v>
      </c>
      <c r="AF35" s="90">
        <f t="shared" si="5"/>
        <v>0</v>
      </c>
      <c r="AG35" s="271"/>
      <c r="AH35" s="75">
        <f t="shared" si="22"/>
        <v>0</v>
      </c>
      <c r="AI35" s="271"/>
      <c r="AJ35" s="77">
        <f t="shared" si="6"/>
        <v>0</v>
      </c>
      <c r="AK35" s="76">
        <f t="shared" si="7"/>
        <v>0</v>
      </c>
      <c r="AL35" s="90">
        <f t="shared" si="23"/>
        <v>0</v>
      </c>
      <c r="AM35" s="79">
        <f t="shared" si="24"/>
        <v>0</v>
      </c>
      <c r="AN35" s="90">
        <f t="shared" si="25"/>
        <v>0</v>
      </c>
      <c r="AO35" s="56"/>
      <c r="AP35" s="90">
        <f t="shared" si="26"/>
        <v>0</v>
      </c>
      <c r="AQ35" s="77"/>
      <c r="AR35" s="77">
        <f t="shared" si="27"/>
        <v>0</v>
      </c>
      <c r="AS35" s="90">
        <f t="shared" si="28"/>
        <v>0</v>
      </c>
      <c r="AT35" s="78">
        <f t="shared" si="8"/>
        <v>0</v>
      </c>
      <c r="AU35" s="87">
        <f t="shared" si="9"/>
        <v>0</v>
      </c>
      <c r="AV35" s="116"/>
      <c r="AW35" s="74"/>
      <c r="AX35" s="74">
        <f t="shared" si="10"/>
        <v>0</v>
      </c>
      <c r="AY35" s="74">
        <f t="shared" si="11"/>
        <v>0</v>
      </c>
    </row>
    <row r="36" spans="1:51" ht="16.149999999999999" customHeight="1" x14ac:dyDescent="0.2">
      <c r="A36" s="49">
        <v>30</v>
      </c>
      <c r="B36" s="50" t="s">
        <v>35</v>
      </c>
      <c r="C36" s="272">
        <f>'8_2.1.18 SIS'!N36</f>
        <v>0</v>
      </c>
      <c r="D36" s="51">
        <f>'Source Data'!H36</f>
        <v>5413.9637107951485</v>
      </c>
      <c r="E36" s="80">
        <f t="shared" si="12"/>
        <v>0</v>
      </c>
      <c r="F36" s="291"/>
      <c r="G36" s="51">
        <f>'Source Data'!I36</f>
        <v>702.2116679130869</v>
      </c>
      <c r="H36" s="80">
        <f t="shared" si="13"/>
        <v>0</v>
      </c>
      <c r="I36" s="291"/>
      <c r="J36" s="51">
        <f>'Source Data'!J36</f>
        <v>191.51227306720551</v>
      </c>
      <c r="K36" s="80">
        <f t="shared" si="14"/>
        <v>0</v>
      </c>
      <c r="L36" s="291"/>
      <c r="M36" s="51">
        <f>'Source Data'!K36</f>
        <v>4787.8068266801383</v>
      </c>
      <c r="N36" s="80">
        <f t="shared" si="15"/>
        <v>0</v>
      </c>
      <c r="O36" s="291"/>
      <c r="P36" s="51">
        <f>'Source Data'!L36</f>
        <v>1915.1227306720555</v>
      </c>
      <c r="Q36" s="80">
        <f t="shared" si="16"/>
        <v>0</v>
      </c>
      <c r="R36" s="94">
        <v>0</v>
      </c>
      <c r="S36" s="51"/>
      <c r="T36" s="51"/>
      <c r="U36" s="52">
        <f t="shared" si="2"/>
        <v>0</v>
      </c>
      <c r="V36" s="94">
        <f t="shared" si="3"/>
        <v>0</v>
      </c>
      <c r="W36" s="80">
        <f t="shared" si="17"/>
        <v>0</v>
      </c>
      <c r="X36" s="94">
        <f t="shared" si="18"/>
        <v>0</v>
      </c>
      <c r="Y36" s="51"/>
      <c r="Z36" s="94">
        <f t="shared" si="19"/>
        <v>0</v>
      </c>
      <c r="AA36" s="53"/>
      <c r="AB36" s="51">
        <f t="shared" si="20"/>
        <v>0</v>
      </c>
      <c r="AC36" s="95">
        <f t="shared" si="21"/>
        <v>0</v>
      </c>
      <c r="AD36" s="95">
        <f t="shared" si="4"/>
        <v>0</v>
      </c>
      <c r="AE36" s="71">
        <f>'Source Data'!N36</f>
        <v>3884</v>
      </c>
      <c r="AF36" s="91">
        <f t="shared" si="5"/>
        <v>0</v>
      </c>
      <c r="AG36" s="272"/>
      <c r="AH36" s="71">
        <f t="shared" si="22"/>
        <v>0</v>
      </c>
      <c r="AI36" s="272"/>
      <c r="AJ36" s="72">
        <f t="shared" si="6"/>
        <v>0</v>
      </c>
      <c r="AK36" s="73">
        <f t="shared" si="7"/>
        <v>0</v>
      </c>
      <c r="AL36" s="91">
        <f t="shared" si="23"/>
        <v>0</v>
      </c>
      <c r="AM36" s="82">
        <f t="shared" si="24"/>
        <v>0</v>
      </c>
      <c r="AN36" s="91">
        <f t="shared" si="25"/>
        <v>0</v>
      </c>
      <c r="AO36" s="51"/>
      <c r="AP36" s="91">
        <f t="shared" si="26"/>
        <v>0</v>
      </c>
      <c r="AQ36" s="72"/>
      <c r="AR36" s="72">
        <f t="shared" si="27"/>
        <v>0</v>
      </c>
      <c r="AS36" s="91">
        <f t="shared" si="28"/>
        <v>0</v>
      </c>
      <c r="AT36" s="81">
        <f t="shared" si="8"/>
        <v>0</v>
      </c>
      <c r="AU36" s="88">
        <f t="shared" si="9"/>
        <v>0</v>
      </c>
      <c r="AV36" s="116"/>
      <c r="AW36" s="80"/>
      <c r="AX36" s="80">
        <f t="shared" si="10"/>
        <v>0</v>
      </c>
      <c r="AY36" s="80">
        <f t="shared" si="11"/>
        <v>0</v>
      </c>
    </row>
    <row r="37" spans="1:51" ht="16.149999999999999" customHeight="1" x14ac:dyDescent="0.2">
      <c r="A37" s="58">
        <v>31</v>
      </c>
      <c r="B37" s="59" t="s">
        <v>36</v>
      </c>
      <c r="C37" s="270">
        <f>'8_2.1.18 SIS'!N37</f>
        <v>0</v>
      </c>
      <c r="D37" s="60">
        <f>'Source Data'!H37</f>
        <v>3796.0097351340864</v>
      </c>
      <c r="E37" s="65">
        <f t="shared" si="12"/>
        <v>0</v>
      </c>
      <c r="F37" s="289"/>
      <c r="G37" s="60">
        <f>'Source Data'!I37</f>
        <v>524.75657375911442</v>
      </c>
      <c r="H37" s="65">
        <f t="shared" si="13"/>
        <v>0</v>
      </c>
      <c r="I37" s="289"/>
      <c r="J37" s="60">
        <f>'Source Data'!J37</f>
        <v>143.11542920703121</v>
      </c>
      <c r="K37" s="65">
        <f t="shared" si="14"/>
        <v>0</v>
      </c>
      <c r="L37" s="289"/>
      <c r="M37" s="60">
        <f>'Source Data'!K37</f>
        <v>3577.8857301757807</v>
      </c>
      <c r="N37" s="65">
        <f t="shared" si="15"/>
        <v>0</v>
      </c>
      <c r="O37" s="289"/>
      <c r="P37" s="60">
        <f>'Source Data'!L37</f>
        <v>1431.1542920703123</v>
      </c>
      <c r="Q37" s="65">
        <f t="shared" si="16"/>
        <v>0</v>
      </c>
      <c r="R37" s="92">
        <v>0</v>
      </c>
      <c r="S37" s="60"/>
      <c r="T37" s="60"/>
      <c r="U37" s="61">
        <f t="shared" si="2"/>
        <v>0</v>
      </c>
      <c r="V37" s="92">
        <f t="shared" si="3"/>
        <v>0</v>
      </c>
      <c r="W37" s="65">
        <f t="shared" si="17"/>
        <v>0</v>
      </c>
      <c r="X37" s="92">
        <f t="shared" si="18"/>
        <v>0</v>
      </c>
      <c r="Y37" s="60"/>
      <c r="Z37" s="92">
        <f t="shared" si="19"/>
        <v>0</v>
      </c>
      <c r="AA37" s="60"/>
      <c r="AB37" s="60">
        <f t="shared" si="20"/>
        <v>0</v>
      </c>
      <c r="AC37" s="92">
        <f t="shared" si="21"/>
        <v>0</v>
      </c>
      <c r="AD37" s="96">
        <f t="shared" si="4"/>
        <v>0</v>
      </c>
      <c r="AE37" s="66">
        <f>'Source Data'!N37</f>
        <v>5567</v>
      </c>
      <c r="AF37" s="89">
        <f t="shared" si="5"/>
        <v>0</v>
      </c>
      <c r="AG37" s="270"/>
      <c r="AH37" s="66">
        <f t="shared" si="22"/>
        <v>0</v>
      </c>
      <c r="AI37" s="270"/>
      <c r="AJ37" s="68">
        <f t="shared" si="6"/>
        <v>0</v>
      </c>
      <c r="AK37" s="67">
        <f t="shared" si="7"/>
        <v>0</v>
      </c>
      <c r="AL37" s="89">
        <f t="shared" si="23"/>
        <v>0</v>
      </c>
      <c r="AM37" s="70">
        <f t="shared" si="24"/>
        <v>0</v>
      </c>
      <c r="AN37" s="89">
        <f t="shared" si="25"/>
        <v>0</v>
      </c>
      <c r="AO37" s="60"/>
      <c r="AP37" s="89">
        <f t="shared" si="26"/>
        <v>0</v>
      </c>
      <c r="AQ37" s="68"/>
      <c r="AR37" s="68">
        <f t="shared" si="27"/>
        <v>0</v>
      </c>
      <c r="AS37" s="89">
        <f t="shared" si="28"/>
        <v>0</v>
      </c>
      <c r="AT37" s="69">
        <f t="shared" si="8"/>
        <v>0</v>
      </c>
      <c r="AU37" s="86">
        <f t="shared" si="9"/>
        <v>0</v>
      </c>
      <c r="AV37" s="116"/>
      <c r="AW37" s="65"/>
      <c r="AX37" s="65">
        <f t="shared" si="10"/>
        <v>0</v>
      </c>
      <c r="AY37" s="65">
        <f t="shared" si="11"/>
        <v>0</v>
      </c>
    </row>
    <row r="38" spans="1:51" ht="16.149999999999999" customHeight="1" x14ac:dyDescent="0.2">
      <c r="A38" s="54">
        <v>32</v>
      </c>
      <c r="B38" s="55" t="s">
        <v>37</v>
      </c>
      <c r="C38" s="271">
        <f>'8_2.1.18 SIS'!N38</f>
        <v>0</v>
      </c>
      <c r="D38" s="56">
        <f>'Source Data'!H38</f>
        <v>5211.085155744553</v>
      </c>
      <c r="E38" s="74">
        <f t="shared" si="12"/>
        <v>0</v>
      </c>
      <c r="F38" s="290"/>
      <c r="G38" s="56">
        <f>'Source Data'!I38</f>
        <v>712.66638210557119</v>
      </c>
      <c r="H38" s="74">
        <f t="shared" si="13"/>
        <v>0</v>
      </c>
      <c r="I38" s="290"/>
      <c r="J38" s="56">
        <f>'Source Data'!J38</f>
        <v>194.36355875606483</v>
      </c>
      <c r="K38" s="74">
        <f t="shared" si="14"/>
        <v>0</v>
      </c>
      <c r="L38" s="290"/>
      <c r="M38" s="56">
        <f>'Source Data'!K38</f>
        <v>4859.0889689016212</v>
      </c>
      <c r="N38" s="74">
        <f t="shared" si="15"/>
        <v>0</v>
      </c>
      <c r="O38" s="290"/>
      <c r="P38" s="56">
        <f>'Source Data'!L38</f>
        <v>1943.6355875606487</v>
      </c>
      <c r="Q38" s="74">
        <f t="shared" si="16"/>
        <v>0</v>
      </c>
      <c r="R38" s="93">
        <v>0</v>
      </c>
      <c r="S38" s="56"/>
      <c r="T38" s="56"/>
      <c r="U38" s="57">
        <f t="shared" si="2"/>
        <v>0</v>
      </c>
      <c r="V38" s="93">
        <f t="shared" si="3"/>
        <v>0</v>
      </c>
      <c r="W38" s="74">
        <f t="shared" si="17"/>
        <v>0</v>
      </c>
      <c r="X38" s="93">
        <f t="shared" si="18"/>
        <v>0</v>
      </c>
      <c r="Y38" s="56"/>
      <c r="Z38" s="93">
        <f t="shared" si="19"/>
        <v>0</v>
      </c>
      <c r="AA38" s="56"/>
      <c r="AB38" s="56">
        <f t="shared" si="20"/>
        <v>0</v>
      </c>
      <c r="AC38" s="93">
        <f t="shared" si="21"/>
        <v>0</v>
      </c>
      <c r="AD38" s="97">
        <f t="shared" si="4"/>
        <v>0</v>
      </c>
      <c r="AE38" s="75">
        <f>'Source Data'!N38</f>
        <v>2649</v>
      </c>
      <c r="AF38" s="90">
        <f t="shared" si="5"/>
        <v>0</v>
      </c>
      <c r="AG38" s="271"/>
      <c r="AH38" s="75">
        <f t="shared" si="22"/>
        <v>0</v>
      </c>
      <c r="AI38" s="271"/>
      <c r="AJ38" s="77">
        <f t="shared" si="6"/>
        <v>0</v>
      </c>
      <c r="AK38" s="76">
        <f t="shared" si="7"/>
        <v>0</v>
      </c>
      <c r="AL38" s="90">
        <f t="shared" si="23"/>
        <v>0</v>
      </c>
      <c r="AM38" s="79">
        <f t="shared" si="24"/>
        <v>0</v>
      </c>
      <c r="AN38" s="90">
        <f t="shared" si="25"/>
        <v>0</v>
      </c>
      <c r="AO38" s="56"/>
      <c r="AP38" s="90">
        <f t="shared" si="26"/>
        <v>0</v>
      </c>
      <c r="AQ38" s="77"/>
      <c r="AR38" s="77">
        <f t="shared" si="27"/>
        <v>0</v>
      </c>
      <c r="AS38" s="90">
        <f t="shared" si="28"/>
        <v>0</v>
      </c>
      <c r="AT38" s="78">
        <f t="shared" si="8"/>
        <v>0</v>
      </c>
      <c r="AU38" s="87">
        <f t="shared" si="9"/>
        <v>0</v>
      </c>
      <c r="AV38" s="116"/>
      <c r="AW38" s="74"/>
      <c r="AX38" s="74">
        <f t="shared" si="10"/>
        <v>0</v>
      </c>
      <c r="AY38" s="74">
        <f t="shared" si="11"/>
        <v>0</v>
      </c>
    </row>
    <row r="39" spans="1:51" ht="16.149999999999999" customHeight="1" x14ac:dyDescent="0.2">
      <c r="A39" s="54">
        <v>33</v>
      </c>
      <c r="B39" s="55" t="s">
        <v>38</v>
      </c>
      <c r="C39" s="271">
        <f>'8_2.1.18 SIS'!N39</f>
        <v>0</v>
      </c>
      <c r="D39" s="56">
        <f>'Source Data'!H39</f>
        <v>4700.4408318694122</v>
      </c>
      <c r="E39" s="74">
        <f t="shared" si="12"/>
        <v>0</v>
      </c>
      <c r="F39" s="290"/>
      <c r="G39" s="56">
        <f>'Source Data'!I39</f>
        <v>624.84576931264041</v>
      </c>
      <c r="H39" s="74">
        <f t="shared" si="13"/>
        <v>0</v>
      </c>
      <c r="I39" s="290"/>
      <c r="J39" s="56">
        <f>'Source Data'!J39</f>
        <v>170.41248253981104</v>
      </c>
      <c r="K39" s="74">
        <f t="shared" si="14"/>
        <v>0</v>
      </c>
      <c r="L39" s="290"/>
      <c r="M39" s="56">
        <f>'Source Data'!K39</f>
        <v>4260.3120634952766</v>
      </c>
      <c r="N39" s="74">
        <f t="shared" si="15"/>
        <v>0</v>
      </c>
      <c r="O39" s="290"/>
      <c r="P39" s="56">
        <f>'Source Data'!L39</f>
        <v>1704.1248253981105</v>
      </c>
      <c r="Q39" s="74">
        <f t="shared" si="16"/>
        <v>0</v>
      </c>
      <c r="R39" s="93">
        <v>0</v>
      </c>
      <c r="S39" s="56"/>
      <c r="T39" s="56"/>
      <c r="U39" s="57">
        <f t="shared" ref="U39:U70" si="29">S39+T39</f>
        <v>0</v>
      </c>
      <c r="V39" s="93">
        <f t="shared" si="3"/>
        <v>0</v>
      </c>
      <c r="W39" s="74">
        <f t="shared" si="17"/>
        <v>0</v>
      </c>
      <c r="X39" s="93">
        <f t="shared" si="18"/>
        <v>0</v>
      </c>
      <c r="Y39" s="56"/>
      <c r="Z39" s="93">
        <f t="shared" si="19"/>
        <v>0</v>
      </c>
      <c r="AA39" s="56"/>
      <c r="AB39" s="56">
        <f t="shared" si="20"/>
        <v>0</v>
      </c>
      <c r="AC39" s="93">
        <f t="shared" si="21"/>
        <v>0</v>
      </c>
      <c r="AD39" s="97">
        <f t="shared" ref="AD39:AD75" si="30">Z39</f>
        <v>0</v>
      </c>
      <c r="AE39" s="75">
        <f>'Source Data'!N39</f>
        <v>3419</v>
      </c>
      <c r="AF39" s="90">
        <f t="shared" si="5"/>
        <v>0</v>
      </c>
      <c r="AG39" s="271"/>
      <c r="AH39" s="75">
        <f t="shared" si="22"/>
        <v>0</v>
      </c>
      <c r="AI39" s="271"/>
      <c r="AJ39" s="77">
        <f t="shared" ref="AJ39:AJ70" si="31">AE39*AI39*0.5</f>
        <v>0</v>
      </c>
      <c r="AK39" s="76">
        <f t="shared" ref="AK39:AK70" si="32">AH39+AJ39</f>
        <v>0</v>
      </c>
      <c r="AL39" s="90">
        <f t="shared" si="23"/>
        <v>0</v>
      </c>
      <c r="AM39" s="79">
        <f t="shared" si="24"/>
        <v>0</v>
      </c>
      <c r="AN39" s="90">
        <f t="shared" si="25"/>
        <v>0</v>
      </c>
      <c r="AO39" s="56"/>
      <c r="AP39" s="90">
        <f t="shared" si="26"/>
        <v>0</v>
      </c>
      <c r="AQ39" s="77"/>
      <c r="AR39" s="77">
        <f t="shared" si="27"/>
        <v>0</v>
      </c>
      <c r="AS39" s="90">
        <f t="shared" si="28"/>
        <v>0</v>
      </c>
      <c r="AT39" s="78">
        <f t="shared" si="8"/>
        <v>0</v>
      </c>
      <c r="AU39" s="87">
        <f t="shared" si="9"/>
        <v>0</v>
      </c>
      <c r="AV39" s="116"/>
      <c r="AW39" s="74"/>
      <c r="AX39" s="74">
        <f t="shared" ref="AX39:AX75" si="33">-AM39</f>
        <v>0</v>
      </c>
      <c r="AY39" s="74">
        <f t="shared" ref="AY39:AY70" si="34">AX39-AW39</f>
        <v>0</v>
      </c>
    </row>
    <row r="40" spans="1:51" ht="16.149999999999999" customHeight="1" x14ac:dyDescent="0.2">
      <c r="A40" s="54">
        <v>34</v>
      </c>
      <c r="B40" s="55" t="s">
        <v>39</v>
      </c>
      <c r="C40" s="271">
        <f>'8_2.1.18 SIS'!N40</f>
        <v>0</v>
      </c>
      <c r="D40" s="56">
        <f>'Source Data'!H40</f>
        <v>5203.4516530730671</v>
      </c>
      <c r="E40" s="74">
        <f t="shared" si="12"/>
        <v>0</v>
      </c>
      <c r="F40" s="290"/>
      <c r="G40" s="56">
        <f>'Source Data'!I40</f>
        <v>693.972191189574</v>
      </c>
      <c r="H40" s="74">
        <f t="shared" si="13"/>
        <v>0</v>
      </c>
      <c r="I40" s="290"/>
      <c r="J40" s="56">
        <f>'Source Data'!J40</f>
        <v>189.26514305170204</v>
      </c>
      <c r="K40" s="74">
        <f t="shared" si="14"/>
        <v>0</v>
      </c>
      <c r="L40" s="290"/>
      <c r="M40" s="56">
        <f>'Source Data'!K40</f>
        <v>4731.62857629255</v>
      </c>
      <c r="N40" s="74">
        <f t="shared" si="15"/>
        <v>0</v>
      </c>
      <c r="O40" s="290"/>
      <c r="P40" s="56">
        <f>'Source Data'!L40</f>
        <v>1892.6514305170203</v>
      </c>
      <c r="Q40" s="74">
        <f t="shared" si="16"/>
        <v>0</v>
      </c>
      <c r="R40" s="93">
        <v>0</v>
      </c>
      <c r="S40" s="56"/>
      <c r="T40" s="56"/>
      <c r="U40" s="57">
        <f t="shared" si="29"/>
        <v>0</v>
      </c>
      <c r="V40" s="93">
        <f t="shared" si="3"/>
        <v>0</v>
      </c>
      <c r="W40" s="74">
        <f t="shared" si="17"/>
        <v>0</v>
      </c>
      <c r="X40" s="93">
        <f t="shared" si="18"/>
        <v>0</v>
      </c>
      <c r="Y40" s="56"/>
      <c r="Z40" s="93">
        <f t="shared" si="19"/>
        <v>0</v>
      </c>
      <c r="AA40" s="56"/>
      <c r="AB40" s="56">
        <f t="shared" si="20"/>
        <v>0</v>
      </c>
      <c r="AC40" s="93">
        <f t="shared" si="21"/>
        <v>0</v>
      </c>
      <c r="AD40" s="97">
        <f t="shared" si="30"/>
        <v>0</v>
      </c>
      <c r="AE40" s="75">
        <f>'Source Data'!N40</f>
        <v>1894</v>
      </c>
      <c r="AF40" s="90">
        <f t="shared" si="5"/>
        <v>0</v>
      </c>
      <c r="AG40" s="271"/>
      <c r="AH40" s="75">
        <f t="shared" si="22"/>
        <v>0</v>
      </c>
      <c r="AI40" s="271"/>
      <c r="AJ40" s="77">
        <f t="shared" si="31"/>
        <v>0</v>
      </c>
      <c r="AK40" s="76">
        <f t="shared" si="32"/>
        <v>0</v>
      </c>
      <c r="AL40" s="90">
        <f t="shared" si="23"/>
        <v>0</v>
      </c>
      <c r="AM40" s="79">
        <f t="shared" si="24"/>
        <v>0</v>
      </c>
      <c r="AN40" s="90">
        <f t="shared" si="25"/>
        <v>0</v>
      </c>
      <c r="AO40" s="56"/>
      <c r="AP40" s="90">
        <f t="shared" si="26"/>
        <v>0</v>
      </c>
      <c r="AQ40" s="77"/>
      <c r="AR40" s="77">
        <f t="shared" si="27"/>
        <v>0</v>
      </c>
      <c r="AS40" s="90">
        <f t="shared" si="28"/>
        <v>0</v>
      </c>
      <c r="AT40" s="78">
        <f t="shared" si="8"/>
        <v>0</v>
      </c>
      <c r="AU40" s="87">
        <f t="shared" si="9"/>
        <v>0</v>
      </c>
      <c r="AV40" s="116"/>
      <c r="AW40" s="74"/>
      <c r="AX40" s="74">
        <f t="shared" si="33"/>
        <v>0</v>
      </c>
      <c r="AY40" s="74">
        <f t="shared" si="34"/>
        <v>0</v>
      </c>
    </row>
    <row r="41" spans="1:51" ht="16.149999999999999" customHeight="1" x14ac:dyDescent="0.2">
      <c r="A41" s="49">
        <v>35</v>
      </c>
      <c r="B41" s="50" t="s">
        <v>40</v>
      </c>
      <c r="C41" s="272">
        <f>'8_2.1.18 SIS'!N41</f>
        <v>0</v>
      </c>
      <c r="D41" s="51">
        <f>'Source Data'!H41</f>
        <v>4357.2318016845329</v>
      </c>
      <c r="E41" s="80">
        <f t="shared" si="12"/>
        <v>0</v>
      </c>
      <c r="F41" s="291"/>
      <c r="G41" s="51">
        <f>'Source Data'!I41</f>
        <v>608.37683053992896</v>
      </c>
      <c r="H41" s="80">
        <f t="shared" si="13"/>
        <v>0</v>
      </c>
      <c r="I41" s="291"/>
      <c r="J41" s="51">
        <f>'Source Data'!J41</f>
        <v>165.92095378361697</v>
      </c>
      <c r="K41" s="80">
        <f t="shared" si="14"/>
        <v>0</v>
      </c>
      <c r="L41" s="291"/>
      <c r="M41" s="51">
        <f>'Source Data'!K41</f>
        <v>4148.0238445904242</v>
      </c>
      <c r="N41" s="80">
        <f t="shared" si="15"/>
        <v>0</v>
      </c>
      <c r="O41" s="291"/>
      <c r="P41" s="51">
        <f>'Source Data'!L41</f>
        <v>1659.2095378361696</v>
      </c>
      <c r="Q41" s="80">
        <f t="shared" si="16"/>
        <v>0</v>
      </c>
      <c r="R41" s="94">
        <v>0</v>
      </c>
      <c r="S41" s="51"/>
      <c r="T41" s="51"/>
      <c r="U41" s="52">
        <f t="shared" si="29"/>
        <v>0</v>
      </c>
      <c r="V41" s="94">
        <f t="shared" si="3"/>
        <v>0</v>
      </c>
      <c r="W41" s="80">
        <f t="shared" si="17"/>
        <v>0</v>
      </c>
      <c r="X41" s="94">
        <f t="shared" si="18"/>
        <v>0</v>
      </c>
      <c r="Y41" s="51"/>
      <c r="Z41" s="94">
        <f t="shared" si="19"/>
        <v>0</v>
      </c>
      <c r="AA41" s="53"/>
      <c r="AB41" s="51">
        <f t="shared" si="20"/>
        <v>0</v>
      </c>
      <c r="AC41" s="95">
        <f t="shared" si="21"/>
        <v>0</v>
      </c>
      <c r="AD41" s="95">
        <f t="shared" si="30"/>
        <v>0</v>
      </c>
      <c r="AE41" s="71">
        <f>'Source Data'!N41</f>
        <v>3679</v>
      </c>
      <c r="AF41" s="91">
        <f t="shared" si="5"/>
        <v>0</v>
      </c>
      <c r="AG41" s="272"/>
      <c r="AH41" s="71">
        <f t="shared" si="22"/>
        <v>0</v>
      </c>
      <c r="AI41" s="272"/>
      <c r="AJ41" s="72">
        <f t="shared" si="31"/>
        <v>0</v>
      </c>
      <c r="AK41" s="73">
        <f t="shared" si="32"/>
        <v>0</v>
      </c>
      <c r="AL41" s="91">
        <f t="shared" si="23"/>
        <v>0</v>
      </c>
      <c r="AM41" s="82">
        <f t="shared" si="24"/>
        <v>0</v>
      </c>
      <c r="AN41" s="91">
        <f t="shared" si="25"/>
        <v>0</v>
      </c>
      <c r="AO41" s="51"/>
      <c r="AP41" s="91">
        <f t="shared" si="26"/>
        <v>0</v>
      </c>
      <c r="AQ41" s="72"/>
      <c r="AR41" s="72">
        <f t="shared" si="27"/>
        <v>0</v>
      </c>
      <c r="AS41" s="91">
        <f t="shared" si="28"/>
        <v>0</v>
      </c>
      <c r="AT41" s="81">
        <f t="shared" si="8"/>
        <v>0</v>
      </c>
      <c r="AU41" s="88">
        <f t="shared" si="9"/>
        <v>0</v>
      </c>
      <c r="AV41" s="116"/>
      <c r="AW41" s="80"/>
      <c r="AX41" s="80">
        <f t="shared" si="33"/>
        <v>0</v>
      </c>
      <c r="AY41" s="80">
        <f t="shared" si="34"/>
        <v>0</v>
      </c>
    </row>
    <row r="42" spans="1:51" ht="16.149999999999999" customHeight="1" x14ac:dyDescent="0.2">
      <c r="A42" s="58">
        <v>36</v>
      </c>
      <c r="B42" s="59" t="s">
        <v>41</v>
      </c>
      <c r="C42" s="270">
        <f>'8_2.1.18 SIS'!N42</f>
        <v>31</v>
      </c>
      <c r="D42" s="60">
        <f>'Source Data'!H42</f>
        <v>3397.1647109485266</v>
      </c>
      <c r="E42" s="65">
        <f t="shared" si="12"/>
        <v>105312.10603940433</v>
      </c>
      <c r="F42" s="289"/>
      <c r="G42" s="60">
        <f>'Source Data'!I42</f>
        <v>463.14668164219148</v>
      </c>
      <c r="H42" s="65">
        <f t="shared" si="13"/>
        <v>0</v>
      </c>
      <c r="I42" s="289"/>
      <c r="J42" s="60">
        <f>'Source Data'!J42</f>
        <v>126.31273135696131</v>
      </c>
      <c r="K42" s="65">
        <f t="shared" si="14"/>
        <v>0</v>
      </c>
      <c r="L42" s="289"/>
      <c r="M42" s="60">
        <f>'Source Data'!K42</f>
        <v>3157.818283924033</v>
      </c>
      <c r="N42" s="65">
        <f t="shared" si="15"/>
        <v>0</v>
      </c>
      <c r="O42" s="289"/>
      <c r="P42" s="60">
        <f>'Source Data'!L42</f>
        <v>1263.1273135696131</v>
      </c>
      <c r="Q42" s="65">
        <f t="shared" si="16"/>
        <v>0</v>
      </c>
      <c r="R42" s="92">
        <v>132680</v>
      </c>
      <c r="S42" s="60"/>
      <c r="T42" s="60"/>
      <c r="U42" s="61">
        <f t="shared" si="29"/>
        <v>0</v>
      </c>
      <c r="V42" s="92">
        <f t="shared" si="3"/>
        <v>132680</v>
      </c>
      <c r="W42" s="65">
        <f t="shared" si="17"/>
        <v>-332</v>
      </c>
      <c r="X42" s="92">
        <f t="shared" si="18"/>
        <v>132348</v>
      </c>
      <c r="Y42" s="60"/>
      <c r="Z42" s="92">
        <f t="shared" si="19"/>
        <v>132348</v>
      </c>
      <c r="AA42" s="60"/>
      <c r="AB42" s="60">
        <f t="shared" si="20"/>
        <v>132348</v>
      </c>
      <c r="AC42" s="92">
        <f t="shared" si="21"/>
        <v>11029</v>
      </c>
      <c r="AD42" s="96">
        <f t="shared" si="30"/>
        <v>132348</v>
      </c>
      <c r="AE42" s="66">
        <f>'Source Data'!N42</f>
        <v>6275</v>
      </c>
      <c r="AF42" s="89">
        <f t="shared" si="5"/>
        <v>194525</v>
      </c>
      <c r="AG42" s="270"/>
      <c r="AH42" s="66">
        <f t="shared" si="22"/>
        <v>0</v>
      </c>
      <c r="AI42" s="270"/>
      <c r="AJ42" s="68">
        <f t="shared" si="31"/>
        <v>0</v>
      </c>
      <c r="AK42" s="67">
        <f t="shared" si="32"/>
        <v>0</v>
      </c>
      <c r="AL42" s="89">
        <f t="shared" si="23"/>
        <v>194525</v>
      </c>
      <c r="AM42" s="70">
        <f t="shared" si="24"/>
        <v>-486</v>
      </c>
      <c r="AN42" s="89">
        <f t="shared" si="25"/>
        <v>194039</v>
      </c>
      <c r="AO42" s="60"/>
      <c r="AP42" s="89">
        <f t="shared" si="26"/>
        <v>194039</v>
      </c>
      <c r="AQ42" s="68"/>
      <c r="AR42" s="68">
        <f t="shared" si="27"/>
        <v>194039</v>
      </c>
      <c r="AS42" s="89">
        <f t="shared" si="28"/>
        <v>16170</v>
      </c>
      <c r="AT42" s="69">
        <f t="shared" si="8"/>
        <v>326387</v>
      </c>
      <c r="AU42" s="86">
        <f t="shared" si="9"/>
        <v>27199</v>
      </c>
      <c r="AV42" s="116"/>
      <c r="AW42" s="65"/>
      <c r="AX42" s="65">
        <f t="shared" si="33"/>
        <v>486</v>
      </c>
      <c r="AY42" s="65">
        <f t="shared" si="34"/>
        <v>486</v>
      </c>
    </row>
    <row r="43" spans="1:51" ht="16.149999999999999" customHeight="1" x14ac:dyDescent="0.2">
      <c r="A43" s="54">
        <v>37</v>
      </c>
      <c r="B43" s="55" t="s">
        <v>42</v>
      </c>
      <c r="C43" s="271">
        <f>'8_2.1.18 SIS'!N43</f>
        <v>0</v>
      </c>
      <c r="D43" s="56">
        <f>'Source Data'!H43</f>
        <v>5115.2412376905504</v>
      </c>
      <c r="E43" s="74">
        <f t="shared" si="12"/>
        <v>0</v>
      </c>
      <c r="F43" s="290"/>
      <c r="G43" s="56">
        <f>'Source Data'!I43</f>
        <v>683.69591860374021</v>
      </c>
      <c r="H43" s="74">
        <f t="shared" si="13"/>
        <v>0</v>
      </c>
      <c r="I43" s="290"/>
      <c r="J43" s="56">
        <f>'Source Data'!J43</f>
        <v>186.46252325556549</v>
      </c>
      <c r="K43" s="74">
        <f t="shared" si="14"/>
        <v>0</v>
      </c>
      <c r="L43" s="290"/>
      <c r="M43" s="56">
        <f>'Source Data'!K43</f>
        <v>4661.5630813891366</v>
      </c>
      <c r="N43" s="74">
        <f t="shared" si="15"/>
        <v>0</v>
      </c>
      <c r="O43" s="290"/>
      <c r="P43" s="56">
        <f>'Source Data'!L43</f>
        <v>1864.6252325556547</v>
      </c>
      <c r="Q43" s="74">
        <f t="shared" si="16"/>
        <v>0</v>
      </c>
      <c r="R43" s="93">
        <v>0</v>
      </c>
      <c r="S43" s="56"/>
      <c r="T43" s="56"/>
      <c r="U43" s="57">
        <f t="shared" si="29"/>
        <v>0</v>
      </c>
      <c r="V43" s="93">
        <f t="shared" si="3"/>
        <v>0</v>
      </c>
      <c r="W43" s="74">
        <f t="shared" si="17"/>
        <v>0</v>
      </c>
      <c r="X43" s="93">
        <f t="shared" si="18"/>
        <v>0</v>
      </c>
      <c r="Y43" s="56"/>
      <c r="Z43" s="93">
        <f t="shared" si="19"/>
        <v>0</v>
      </c>
      <c r="AA43" s="56"/>
      <c r="AB43" s="56">
        <f t="shared" si="20"/>
        <v>0</v>
      </c>
      <c r="AC43" s="93">
        <f t="shared" si="21"/>
        <v>0</v>
      </c>
      <c r="AD43" s="97">
        <f t="shared" si="30"/>
        <v>0</v>
      </c>
      <c r="AE43" s="75">
        <f>'Source Data'!N43</f>
        <v>3876</v>
      </c>
      <c r="AF43" s="90">
        <f t="shared" si="5"/>
        <v>0</v>
      </c>
      <c r="AG43" s="271"/>
      <c r="AH43" s="75">
        <f t="shared" si="22"/>
        <v>0</v>
      </c>
      <c r="AI43" s="271"/>
      <c r="AJ43" s="77">
        <f t="shared" si="31"/>
        <v>0</v>
      </c>
      <c r="AK43" s="76">
        <f t="shared" si="32"/>
        <v>0</v>
      </c>
      <c r="AL43" s="90">
        <f t="shared" si="23"/>
        <v>0</v>
      </c>
      <c r="AM43" s="79">
        <f t="shared" si="24"/>
        <v>0</v>
      </c>
      <c r="AN43" s="90">
        <f t="shared" si="25"/>
        <v>0</v>
      </c>
      <c r="AO43" s="56"/>
      <c r="AP43" s="90">
        <f t="shared" si="26"/>
        <v>0</v>
      </c>
      <c r="AQ43" s="77"/>
      <c r="AR43" s="77">
        <f t="shared" si="27"/>
        <v>0</v>
      </c>
      <c r="AS43" s="90">
        <f t="shared" si="28"/>
        <v>0</v>
      </c>
      <c r="AT43" s="78">
        <f t="shared" si="8"/>
        <v>0</v>
      </c>
      <c r="AU43" s="87">
        <f t="shared" si="9"/>
        <v>0</v>
      </c>
      <c r="AV43" s="116"/>
      <c r="AW43" s="74"/>
      <c r="AX43" s="74">
        <f t="shared" si="33"/>
        <v>0</v>
      </c>
      <c r="AY43" s="74">
        <f t="shared" si="34"/>
        <v>0</v>
      </c>
    </row>
    <row r="44" spans="1:51" ht="16.149999999999999" customHeight="1" x14ac:dyDescent="0.2">
      <c r="A44" s="54">
        <v>38</v>
      </c>
      <c r="B44" s="55" t="s">
        <v>43</v>
      </c>
      <c r="C44" s="271">
        <f>'8_2.1.18 SIS'!N44</f>
        <v>0</v>
      </c>
      <c r="D44" s="56">
        <f>'Source Data'!H44</f>
        <v>2242.6574879084728</v>
      </c>
      <c r="E44" s="74">
        <f t="shared" si="12"/>
        <v>0</v>
      </c>
      <c r="F44" s="290"/>
      <c r="G44" s="56">
        <f>'Source Data'!I44</f>
        <v>217.85498253596765</v>
      </c>
      <c r="H44" s="74">
        <f t="shared" si="13"/>
        <v>0</v>
      </c>
      <c r="I44" s="290"/>
      <c r="J44" s="56">
        <f>'Source Data'!J44</f>
        <v>59.414995237082067</v>
      </c>
      <c r="K44" s="74">
        <f t="shared" si="14"/>
        <v>0</v>
      </c>
      <c r="L44" s="290"/>
      <c r="M44" s="56">
        <f>'Source Data'!K44</f>
        <v>1485.3748809270521</v>
      </c>
      <c r="N44" s="74">
        <f t="shared" si="15"/>
        <v>0</v>
      </c>
      <c r="O44" s="290"/>
      <c r="P44" s="56">
        <f>'Source Data'!L44</f>
        <v>594.14995237082076</v>
      </c>
      <c r="Q44" s="74">
        <f t="shared" si="16"/>
        <v>0</v>
      </c>
      <c r="R44" s="93">
        <v>0</v>
      </c>
      <c r="S44" s="56"/>
      <c r="T44" s="56"/>
      <c r="U44" s="57">
        <f t="shared" si="29"/>
        <v>0</v>
      </c>
      <c r="V44" s="93">
        <f t="shared" si="3"/>
        <v>0</v>
      </c>
      <c r="W44" s="74">
        <f t="shared" si="17"/>
        <v>0</v>
      </c>
      <c r="X44" s="93">
        <f t="shared" si="18"/>
        <v>0</v>
      </c>
      <c r="Y44" s="56"/>
      <c r="Z44" s="93">
        <f t="shared" si="19"/>
        <v>0</v>
      </c>
      <c r="AA44" s="56"/>
      <c r="AB44" s="56">
        <f t="shared" si="20"/>
        <v>0</v>
      </c>
      <c r="AC44" s="93">
        <f t="shared" si="21"/>
        <v>0</v>
      </c>
      <c r="AD44" s="97">
        <f t="shared" si="30"/>
        <v>0</v>
      </c>
      <c r="AE44" s="75">
        <f>'Source Data'!N44</f>
        <v>11268</v>
      </c>
      <c r="AF44" s="90">
        <f t="shared" si="5"/>
        <v>0</v>
      </c>
      <c r="AG44" s="271"/>
      <c r="AH44" s="75">
        <f t="shared" si="22"/>
        <v>0</v>
      </c>
      <c r="AI44" s="271"/>
      <c r="AJ44" s="77">
        <f t="shared" si="31"/>
        <v>0</v>
      </c>
      <c r="AK44" s="76">
        <f t="shared" si="32"/>
        <v>0</v>
      </c>
      <c r="AL44" s="90">
        <f t="shared" si="23"/>
        <v>0</v>
      </c>
      <c r="AM44" s="79">
        <f t="shared" si="24"/>
        <v>0</v>
      </c>
      <c r="AN44" s="90">
        <f t="shared" si="25"/>
        <v>0</v>
      </c>
      <c r="AO44" s="56"/>
      <c r="AP44" s="90">
        <f t="shared" si="26"/>
        <v>0</v>
      </c>
      <c r="AQ44" s="77"/>
      <c r="AR44" s="77">
        <f t="shared" si="27"/>
        <v>0</v>
      </c>
      <c r="AS44" s="90">
        <f t="shared" si="28"/>
        <v>0</v>
      </c>
      <c r="AT44" s="78">
        <f t="shared" si="8"/>
        <v>0</v>
      </c>
      <c r="AU44" s="87">
        <f t="shared" si="9"/>
        <v>0</v>
      </c>
      <c r="AV44" s="116"/>
      <c r="AW44" s="74"/>
      <c r="AX44" s="74">
        <f t="shared" si="33"/>
        <v>0</v>
      </c>
      <c r="AY44" s="74">
        <f t="shared" si="34"/>
        <v>0</v>
      </c>
    </row>
    <row r="45" spans="1:51" ht="16.149999999999999" customHeight="1" x14ac:dyDescent="0.2">
      <c r="A45" s="54">
        <v>39</v>
      </c>
      <c r="B45" s="55" t="s">
        <v>44</v>
      </c>
      <c r="C45" s="271">
        <f>'8_2.1.18 SIS'!N45</f>
        <v>0</v>
      </c>
      <c r="D45" s="56">
        <f>'Source Data'!H45</f>
        <v>2703.2750635068246</v>
      </c>
      <c r="E45" s="74">
        <f t="shared" si="12"/>
        <v>0</v>
      </c>
      <c r="F45" s="290"/>
      <c r="G45" s="56">
        <f>'Source Data'!I45</f>
        <v>360.15144440628399</v>
      </c>
      <c r="H45" s="74">
        <f t="shared" si="13"/>
        <v>0</v>
      </c>
      <c r="I45" s="290"/>
      <c r="J45" s="56">
        <f>'Source Data'!J45</f>
        <v>98.223121201713838</v>
      </c>
      <c r="K45" s="74">
        <f t="shared" si="14"/>
        <v>0</v>
      </c>
      <c r="L45" s="290"/>
      <c r="M45" s="56">
        <f>'Source Data'!K45</f>
        <v>2455.578030042846</v>
      </c>
      <c r="N45" s="74">
        <f t="shared" si="15"/>
        <v>0</v>
      </c>
      <c r="O45" s="290"/>
      <c r="P45" s="56">
        <f>'Source Data'!L45</f>
        <v>982.2312120171382</v>
      </c>
      <c r="Q45" s="74">
        <f t="shared" si="16"/>
        <v>0</v>
      </c>
      <c r="R45" s="93">
        <v>0</v>
      </c>
      <c r="S45" s="56"/>
      <c r="T45" s="56"/>
      <c r="U45" s="57">
        <f t="shared" si="29"/>
        <v>0</v>
      </c>
      <c r="V45" s="93">
        <f t="shared" si="3"/>
        <v>0</v>
      </c>
      <c r="W45" s="74">
        <f t="shared" si="17"/>
        <v>0</v>
      </c>
      <c r="X45" s="93">
        <f t="shared" si="18"/>
        <v>0</v>
      </c>
      <c r="Y45" s="56"/>
      <c r="Z45" s="93">
        <f t="shared" si="19"/>
        <v>0</v>
      </c>
      <c r="AA45" s="56"/>
      <c r="AB45" s="56">
        <f t="shared" si="20"/>
        <v>0</v>
      </c>
      <c r="AC45" s="93">
        <f t="shared" si="21"/>
        <v>0</v>
      </c>
      <c r="AD45" s="97">
        <f t="shared" si="30"/>
        <v>0</v>
      </c>
      <c r="AE45" s="75">
        <f>'Source Data'!N45</f>
        <v>5158</v>
      </c>
      <c r="AF45" s="90">
        <f t="shared" si="5"/>
        <v>0</v>
      </c>
      <c r="AG45" s="271"/>
      <c r="AH45" s="75">
        <f t="shared" si="22"/>
        <v>0</v>
      </c>
      <c r="AI45" s="271"/>
      <c r="AJ45" s="77">
        <f t="shared" si="31"/>
        <v>0</v>
      </c>
      <c r="AK45" s="76">
        <f t="shared" si="32"/>
        <v>0</v>
      </c>
      <c r="AL45" s="90">
        <f t="shared" si="23"/>
        <v>0</v>
      </c>
      <c r="AM45" s="79">
        <f t="shared" si="24"/>
        <v>0</v>
      </c>
      <c r="AN45" s="90">
        <f t="shared" si="25"/>
        <v>0</v>
      </c>
      <c r="AO45" s="56"/>
      <c r="AP45" s="90">
        <f t="shared" si="26"/>
        <v>0</v>
      </c>
      <c r="AQ45" s="77"/>
      <c r="AR45" s="77">
        <f t="shared" si="27"/>
        <v>0</v>
      </c>
      <c r="AS45" s="90">
        <f t="shared" si="28"/>
        <v>0</v>
      </c>
      <c r="AT45" s="78">
        <f t="shared" si="8"/>
        <v>0</v>
      </c>
      <c r="AU45" s="87">
        <f t="shared" si="9"/>
        <v>0</v>
      </c>
      <c r="AV45" s="116"/>
      <c r="AW45" s="74"/>
      <c r="AX45" s="74">
        <f t="shared" si="33"/>
        <v>0</v>
      </c>
      <c r="AY45" s="74">
        <f t="shared" si="34"/>
        <v>0</v>
      </c>
    </row>
    <row r="46" spans="1:51" ht="16.149999999999999" customHeight="1" x14ac:dyDescent="0.2">
      <c r="A46" s="49">
        <v>40</v>
      </c>
      <c r="B46" s="50" t="s">
        <v>45</v>
      </c>
      <c r="C46" s="272">
        <f>'8_2.1.18 SIS'!N46</f>
        <v>0</v>
      </c>
      <c r="D46" s="51">
        <f>'Source Data'!H46</f>
        <v>4843.6552941270829</v>
      </c>
      <c r="E46" s="80">
        <f t="shared" si="12"/>
        <v>0</v>
      </c>
      <c r="F46" s="291"/>
      <c r="G46" s="51">
        <f>'Source Data'!I46</f>
        <v>644.48181238686641</v>
      </c>
      <c r="H46" s="80">
        <f t="shared" si="13"/>
        <v>0</v>
      </c>
      <c r="I46" s="291"/>
      <c r="J46" s="51">
        <f>'Source Data'!J46</f>
        <v>175.76776701459988</v>
      </c>
      <c r="K46" s="80">
        <f t="shared" si="14"/>
        <v>0</v>
      </c>
      <c r="L46" s="291"/>
      <c r="M46" s="51">
        <f>'Source Data'!K46</f>
        <v>4394.194175364998</v>
      </c>
      <c r="N46" s="80">
        <f t="shared" si="15"/>
        <v>0</v>
      </c>
      <c r="O46" s="291"/>
      <c r="P46" s="51">
        <f>'Source Data'!L46</f>
        <v>1757.6776701459989</v>
      </c>
      <c r="Q46" s="80">
        <f t="shared" si="16"/>
        <v>0</v>
      </c>
      <c r="R46" s="94">
        <v>0</v>
      </c>
      <c r="S46" s="51"/>
      <c r="T46" s="51"/>
      <c r="U46" s="52">
        <f t="shared" si="29"/>
        <v>0</v>
      </c>
      <c r="V46" s="94">
        <f t="shared" si="3"/>
        <v>0</v>
      </c>
      <c r="W46" s="80">
        <f t="shared" si="17"/>
        <v>0</v>
      </c>
      <c r="X46" s="94">
        <f t="shared" si="18"/>
        <v>0</v>
      </c>
      <c r="Y46" s="51"/>
      <c r="Z46" s="94">
        <f t="shared" si="19"/>
        <v>0</v>
      </c>
      <c r="AA46" s="53"/>
      <c r="AB46" s="51">
        <f t="shared" si="20"/>
        <v>0</v>
      </c>
      <c r="AC46" s="95">
        <f t="shared" si="21"/>
        <v>0</v>
      </c>
      <c r="AD46" s="95">
        <f t="shared" si="30"/>
        <v>0</v>
      </c>
      <c r="AE46" s="71">
        <f>'Source Data'!N46</f>
        <v>4005</v>
      </c>
      <c r="AF46" s="91">
        <f t="shared" si="5"/>
        <v>0</v>
      </c>
      <c r="AG46" s="272"/>
      <c r="AH46" s="71">
        <f t="shared" si="22"/>
        <v>0</v>
      </c>
      <c r="AI46" s="272"/>
      <c r="AJ46" s="72">
        <f t="shared" si="31"/>
        <v>0</v>
      </c>
      <c r="AK46" s="73">
        <f t="shared" si="32"/>
        <v>0</v>
      </c>
      <c r="AL46" s="91">
        <f t="shared" si="23"/>
        <v>0</v>
      </c>
      <c r="AM46" s="82">
        <f t="shared" si="24"/>
        <v>0</v>
      </c>
      <c r="AN46" s="91">
        <f t="shared" si="25"/>
        <v>0</v>
      </c>
      <c r="AO46" s="51"/>
      <c r="AP46" s="91">
        <f t="shared" si="26"/>
        <v>0</v>
      </c>
      <c r="AQ46" s="72"/>
      <c r="AR46" s="72">
        <f t="shared" si="27"/>
        <v>0</v>
      </c>
      <c r="AS46" s="91">
        <f t="shared" si="28"/>
        <v>0</v>
      </c>
      <c r="AT46" s="81">
        <f t="shared" si="8"/>
        <v>0</v>
      </c>
      <c r="AU46" s="88">
        <f t="shared" si="9"/>
        <v>0</v>
      </c>
      <c r="AV46" s="116"/>
      <c r="AW46" s="80"/>
      <c r="AX46" s="80">
        <f t="shared" si="33"/>
        <v>0</v>
      </c>
      <c r="AY46" s="80">
        <f t="shared" si="34"/>
        <v>0</v>
      </c>
    </row>
    <row r="47" spans="1:51" ht="16.149999999999999" customHeight="1" x14ac:dyDescent="0.2">
      <c r="A47" s="58">
        <v>41</v>
      </c>
      <c r="B47" s="59" t="s">
        <v>46</v>
      </c>
      <c r="C47" s="270">
        <f>'8_2.1.18 SIS'!N47</f>
        <v>0</v>
      </c>
      <c r="D47" s="60">
        <f>'Source Data'!H47</f>
        <v>2834.247173471952</v>
      </c>
      <c r="E47" s="65">
        <f t="shared" si="12"/>
        <v>0</v>
      </c>
      <c r="F47" s="289"/>
      <c r="G47" s="60">
        <f>'Source Data'!I47</f>
        <v>378.64303242739538</v>
      </c>
      <c r="H47" s="65">
        <f t="shared" si="13"/>
        <v>0</v>
      </c>
      <c r="I47" s="289"/>
      <c r="J47" s="60">
        <f>'Source Data'!J47</f>
        <v>103.26628157110781</v>
      </c>
      <c r="K47" s="65">
        <f t="shared" si="14"/>
        <v>0</v>
      </c>
      <c r="L47" s="289"/>
      <c r="M47" s="60">
        <f>'Source Data'!K47</f>
        <v>2581.6570392776953</v>
      </c>
      <c r="N47" s="65">
        <f t="shared" si="15"/>
        <v>0</v>
      </c>
      <c r="O47" s="289"/>
      <c r="P47" s="60">
        <f>'Source Data'!L47</f>
        <v>1032.6628157110781</v>
      </c>
      <c r="Q47" s="65">
        <f t="shared" si="16"/>
        <v>0</v>
      </c>
      <c r="R47" s="92">
        <v>0</v>
      </c>
      <c r="S47" s="60"/>
      <c r="T47" s="60"/>
      <c r="U47" s="61">
        <f t="shared" si="29"/>
        <v>0</v>
      </c>
      <c r="V47" s="92">
        <f t="shared" si="3"/>
        <v>0</v>
      </c>
      <c r="W47" s="65">
        <f t="shared" si="17"/>
        <v>0</v>
      </c>
      <c r="X47" s="92">
        <f t="shared" si="18"/>
        <v>0</v>
      </c>
      <c r="Y47" s="60"/>
      <c r="Z47" s="92">
        <f t="shared" si="19"/>
        <v>0</v>
      </c>
      <c r="AA47" s="60"/>
      <c r="AB47" s="60">
        <f t="shared" si="20"/>
        <v>0</v>
      </c>
      <c r="AC47" s="92">
        <f t="shared" si="21"/>
        <v>0</v>
      </c>
      <c r="AD47" s="96">
        <f t="shared" si="30"/>
        <v>0</v>
      </c>
      <c r="AE47" s="66">
        <f>'Source Data'!N47</f>
        <v>9547</v>
      </c>
      <c r="AF47" s="89">
        <f t="shared" si="5"/>
        <v>0</v>
      </c>
      <c r="AG47" s="270"/>
      <c r="AH47" s="66">
        <f t="shared" si="22"/>
        <v>0</v>
      </c>
      <c r="AI47" s="270"/>
      <c r="AJ47" s="68">
        <f t="shared" si="31"/>
        <v>0</v>
      </c>
      <c r="AK47" s="67">
        <f t="shared" si="32"/>
        <v>0</v>
      </c>
      <c r="AL47" s="89">
        <f t="shared" si="23"/>
        <v>0</v>
      </c>
      <c r="AM47" s="70">
        <f t="shared" si="24"/>
        <v>0</v>
      </c>
      <c r="AN47" s="89">
        <f t="shared" si="25"/>
        <v>0</v>
      </c>
      <c r="AO47" s="60"/>
      <c r="AP47" s="89">
        <f t="shared" si="26"/>
        <v>0</v>
      </c>
      <c r="AQ47" s="68"/>
      <c r="AR47" s="68">
        <f t="shared" si="27"/>
        <v>0</v>
      </c>
      <c r="AS47" s="89">
        <f t="shared" si="28"/>
        <v>0</v>
      </c>
      <c r="AT47" s="69">
        <f t="shared" si="8"/>
        <v>0</v>
      </c>
      <c r="AU47" s="86">
        <f t="shared" si="9"/>
        <v>0</v>
      </c>
      <c r="AV47" s="116"/>
      <c r="AW47" s="65"/>
      <c r="AX47" s="65">
        <f t="shared" si="33"/>
        <v>0</v>
      </c>
      <c r="AY47" s="65">
        <f t="shared" si="34"/>
        <v>0</v>
      </c>
    </row>
    <row r="48" spans="1:51" ht="16.149999999999999" customHeight="1" x14ac:dyDescent="0.2">
      <c r="A48" s="54">
        <v>42</v>
      </c>
      <c r="B48" s="55" t="s">
        <v>47</v>
      </c>
      <c r="C48" s="271">
        <f>'8_2.1.18 SIS'!N48</f>
        <v>0</v>
      </c>
      <c r="D48" s="56">
        <f>'Source Data'!H48</f>
        <v>4267.2926645330763</v>
      </c>
      <c r="E48" s="74">
        <f t="shared" si="12"/>
        <v>0</v>
      </c>
      <c r="F48" s="290"/>
      <c r="G48" s="56">
        <f>'Source Data'!I48</f>
        <v>585.87981046741402</v>
      </c>
      <c r="H48" s="74">
        <f t="shared" si="13"/>
        <v>0</v>
      </c>
      <c r="I48" s="290"/>
      <c r="J48" s="56">
        <f>'Source Data'!J48</f>
        <v>159.78540285474929</v>
      </c>
      <c r="K48" s="74">
        <f t="shared" si="14"/>
        <v>0</v>
      </c>
      <c r="L48" s="290"/>
      <c r="M48" s="56">
        <f>'Source Data'!K48</f>
        <v>3994.6350713687325</v>
      </c>
      <c r="N48" s="74">
        <f t="shared" si="15"/>
        <v>0</v>
      </c>
      <c r="O48" s="290"/>
      <c r="P48" s="56">
        <f>'Source Data'!L48</f>
        <v>1597.8540285474928</v>
      </c>
      <c r="Q48" s="74">
        <f t="shared" si="16"/>
        <v>0</v>
      </c>
      <c r="R48" s="93">
        <v>0</v>
      </c>
      <c r="S48" s="56"/>
      <c r="T48" s="56"/>
      <c r="U48" s="57">
        <f t="shared" si="29"/>
        <v>0</v>
      </c>
      <c r="V48" s="93">
        <f t="shared" si="3"/>
        <v>0</v>
      </c>
      <c r="W48" s="74">
        <f t="shared" si="17"/>
        <v>0</v>
      </c>
      <c r="X48" s="93">
        <f t="shared" si="18"/>
        <v>0</v>
      </c>
      <c r="Y48" s="56"/>
      <c r="Z48" s="93">
        <f t="shared" si="19"/>
        <v>0</v>
      </c>
      <c r="AA48" s="56"/>
      <c r="AB48" s="56">
        <f t="shared" si="20"/>
        <v>0</v>
      </c>
      <c r="AC48" s="93">
        <f t="shared" si="21"/>
        <v>0</v>
      </c>
      <c r="AD48" s="97">
        <f t="shared" si="30"/>
        <v>0</v>
      </c>
      <c r="AE48" s="75">
        <f>'Source Data'!N48</f>
        <v>4334</v>
      </c>
      <c r="AF48" s="90">
        <f t="shared" si="5"/>
        <v>0</v>
      </c>
      <c r="AG48" s="271"/>
      <c r="AH48" s="75">
        <f t="shared" si="22"/>
        <v>0</v>
      </c>
      <c r="AI48" s="271"/>
      <c r="AJ48" s="77">
        <f t="shared" si="31"/>
        <v>0</v>
      </c>
      <c r="AK48" s="76">
        <f t="shared" si="32"/>
        <v>0</v>
      </c>
      <c r="AL48" s="90">
        <f t="shared" si="23"/>
        <v>0</v>
      </c>
      <c r="AM48" s="79">
        <f t="shared" si="24"/>
        <v>0</v>
      </c>
      <c r="AN48" s="90">
        <f t="shared" si="25"/>
        <v>0</v>
      </c>
      <c r="AO48" s="56"/>
      <c r="AP48" s="90">
        <f t="shared" si="26"/>
        <v>0</v>
      </c>
      <c r="AQ48" s="77"/>
      <c r="AR48" s="77">
        <f t="shared" si="27"/>
        <v>0</v>
      </c>
      <c r="AS48" s="90">
        <f t="shared" si="28"/>
        <v>0</v>
      </c>
      <c r="AT48" s="78">
        <f t="shared" si="8"/>
        <v>0</v>
      </c>
      <c r="AU48" s="87">
        <f t="shared" si="9"/>
        <v>0</v>
      </c>
      <c r="AV48" s="116"/>
      <c r="AW48" s="74"/>
      <c r="AX48" s="74">
        <f t="shared" si="33"/>
        <v>0</v>
      </c>
      <c r="AY48" s="74">
        <f t="shared" si="34"/>
        <v>0</v>
      </c>
    </row>
    <row r="49" spans="1:51" ht="16.149999999999999" customHeight="1" x14ac:dyDescent="0.2">
      <c r="A49" s="54">
        <v>43</v>
      </c>
      <c r="B49" s="55" t="s">
        <v>48</v>
      </c>
      <c r="C49" s="271">
        <f>'8_2.1.18 SIS'!N49</f>
        <v>0</v>
      </c>
      <c r="D49" s="56">
        <f>'Source Data'!H49</f>
        <v>5171.5692260226861</v>
      </c>
      <c r="E49" s="74">
        <f t="shared" si="12"/>
        <v>0</v>
      </c>
      <c r="F49" s="290"/>
      <c r="G49" s="56">
        <f>'Source Data'!I49</f>
        <v>687.72808854852053</v>
      </c>
      <c r="H49" s="74">
        <f t="shared" si="13"/>
        <v>0</v>
      </c>
      <c r="I49" s="290"/>
      <c r="J49" s="56">
        <f>'Source Data'!J49</f>
        <v>187.56220596777831</v>
      </c>
      <c r="K49" s="74">
        <f t="shared" si="14"/>
        <v>0</v>
      </c>
      <c r="L49" s="290"/>
      <c r="M49" s="56">
        <f>'Source Data'!K49</f>
        <v>4689.0551491944589</v>
      </c>
      <c r="N49" s="74">
        <f t="shared" si="15"/>
        <v>0</v>
      </c>
      <c r="O49" s="290"/>
      <c r="P49" s="56">
        <f>'Source Data'!L49</f>
        <v>1875.6220596777835</v>
      </c>
      <c r="Q49" s="74">
        <f t="shared" si="16"/>
        <v>0</v>
      </c>
      <c r="R49" s="93">
        <v>0</v>
      </c>
      <c r="S49" s="56"/>
      <c r="T49" s="56"/>
      <c r="U49" s="57">
        <f t="shared" si="29"/>
        <v>0</v>
      </c>
      <c r="V49" s="93">
        <f t="shared" si="3"/>
        <v>0</v>
      </c>
      <c r="W49" s="74">
        <f t="shared" si="17"/>
        <v>0</v>
      </c>
      <c r="X49" s="93">
        <f t="shared" si="18"/>
        <v>0</v>
      </c>
      <c r="Y49" s="56"/>
      <c r="Z49" s="93">
        <f t="shared" si="19"/>
        <v>0</v>
      </c>
      <c r="AA49" s="56"/>
      <c r="AB49" s="56">
        <f t="shared" si="20"/>
        <v>0</v>
      </c>
      <c r="AC49" s="93">
        <f t="shared" si="21"/>
        <v>0</v>
      </c>
      <c r="AD49" s="97">
        <f t="shared" si="30"/>
        <v>0</v>
      </c>
      <c r="AE49" s="75">
        <f>'Source Data'!N49</f>
        <v>3642</v>
      </c>
      <c r="AF49" s="90">
        <f t="shared" si="5"/>
        <v>0</v>
      </c>
      <c r="AG49" s="271"/>
      <c r="AH49" s="75">
        <f t="shared" si="22"/>
        <v>0</v>
      </c>
      <c r="AI49" s="271"/>
      <c r="AJ49" s="77">
        <f t="shared" si="31"/>
        <v>0</v>
      </c>
      <c r="AK49" s="76">
        <f t="shared" si="32"/>
        <v>0</v>
      </c>
      <c r="AL49" s="90">
        <f t="shared" si="23"/>
        <v>0</v>
      </c>
      <c r="AM49" s="79">
        <f t="shared" si="24"/>
        <v>0</v>
      </c>
      <c r="AN49" s="90">
        <f t="shared" si="25"/>
        <v>0</v>
      </c>
      <c r="AO49" s="56"/>
      <c r="AP49" s="90">
        <f t="shared" si="26"/>
        <v>0</v>
      </c>
      <c r="AQ49" s="77"/>
      <c r="AR49" s="77">
        <f t="shared" si="27"/>
        <v>0</v>
      </c>
      <c r="AS49" s="90">
        <f t="shared" si="28"/>
        <v>0</v>
      </c>
      <c r="AT49" s="78">
        <f t="shared" si="8"/>
        <v>0</v>
      </c>
      <c r="AU49" s="87">
        <f t="shared" si="9"/>
        <v>0</v>
      </c>
      <c r="AV49" s="116"/>
      <c r="AW49" s="74"/>
      <c r="AX49" s="74">
        <f t="shared" si="33"/>
        <v>0</v>
      </c>
      <c r="AY49" s="74">
        <f t="shared" si="34"/>
        <v>0</v>
      </c>
    </row>
    <row r="50" spans="1:51" ht="16.149999999999999" customHeight="1" x14ac:dyDescent="0.2">
      <c r="A50" s="54">
        <v>44</v>
      </c>
      <c r="B50" s="55" t="s">
        <v>49</v>
      </c>
      <c r="C50" s="271">
        <f>'8_2.1.18 SIS'!N50</f>
        <v>1</v>
      </c>
      <c r="D50" s="56">
        <f>'Source Data'!H50</f>
        <v>4763.2835459226835</v>
      </c>
      <c r="E50" s="74">
        <f t="shared" si="12"/>
        <v>4763.2835459226835</v>
      </c>
      <c r="F50" s="290"/>
      <c r="G50" s="56">
        <f>'Source Data'!I50</f>
        <v>640.0242289674087</v>
      </c>
      <c r="H50" s="74">
        <f t="shared" si="13"/>
        <v>0</v>
      </c>
      <c r="I50" s="290"/>
      <c r="J50" s="56">
        <f>'Source Data'!J50</f>
        <v>174.5520624456569</v>
      </c>
      <c r="K50" s="74">
        <f t="shared" si="14"/>
        <v>0</v>
      </c>
      <c r="L50" s="290"/>
      <c r="M50" s="56">
        <f>'Source Data'!K50</f>
        <v>4363.8015611414239</v>
      </c>
      <c r="N50" s="74">
        <f t="shared" si="15"/>
        <v>0</v>
      </c>
      <c r="O50" s="290"/>
      <c r="P50" s="56">
        <f>'Source Data'!L50</f>
        <v>1745.5206244565691</v>
      </c>
      <c r="Q50" s="74">
        <f t="shared" si="16"/>
        <v>0</v>
      </c>
      <c r="R50" s="93">
        <v>5403</v>
      </c>
      <c r="S50" s="56"/>
      <c r="T50" s="56"/>
      <c r="U50" s="57">
        <f t="shared" si="29"/>
        <v>0</v>
      </c>
      <c r="V50" s="93">
        <f t="shared" si="3"/>
        <v>5403</v>
      </c>
      <c r="W50" s="74">
        <f t="shared" si="17"/>
        <v>-14</v>
      </c>
      <c r="X50" s="93">
        <f t="shared" si="18"/>
        <v>5389</v>
      </c>
      <c r="Y50" s="56"/>
      <c r="Z50" s="93">
        <f t="shared" si="19"/>
        <v>5389</v>
      </c>
      <c r="AA50" s="56"/>
      <c r="AB50" s="56">
        <f t="shared" si="20"/>
        <v>5389</v>
      </c>
      <c r="AC50" s="93">
        <f t="shared" si="21"/>
        <v>449</v>
      </c>
      <c r="AD50" s="97">
        <f t="shared" si="30"/>
        <v>5389</v>
      </c>
      <c r="AE50" s="75">
        <f>'Source Data'!N50</f>
        <v>3969</v>
      </c>
      <c r="AF50" s="90">
        <f t="shared" si="5"/>
        <v>3969</v>
      </c>
      <c r="AG50" s="271"/>
      <c r="AH50" s="75">
        <f t="shared" si="22"/>
        <v>0</v>
      </c>
      <c r="AI50" s="271"/>
      <c r="AJ50" s="77">
        <f t="shared" si="31"/>
        <v>0</v>
      </c>
      <c r="AK50" s="76">
        <f t="shared" si="32"/>
        <v>0</v>
      </c>
      <c r="AL50" s="90">
        <f t="shared" si="23"/>
        <v>3969</v>
      </c>
      <c r="AM50" s="79">
        <f t="shared" si="24"/>
        <v>-10</v>
      </c>
      <c r="AN50" s="90">
        <f t="shared" si="25"/>
        <v>3959</v>
      </c>
      <c r="AO50" s="56"/>
      <c r="AP50" s="90">
        <f t="shared" si="26"/>
        <v>3959</v>
      </c>
      <c r="AQ50" s="77"/>
      <c r="AR50" s="77">
        <f t="shared" si="27"/>
        <v>3959</v>
      </c>
      <c r="AS50" s="90">
        <f t="shared" si="28"/>
        <v>330</v>
      </c>
      <c r="AT50" s="78">
        <f t="shared" si="8"/>
        <v>9348</v>
      </c>
      <c r="AU50" s="87">
        <f t="shared" si="9"/>
        <v>779</v>
      </c>
      <c r="AV50" s="116"/>
      <c r="AW50" s="74"/>
      <c r="AX50" s="74">
        <f t="shared" si="33"/>
        <v>10</v>
      </c>
      <c r="AY50" s="74">
        <f t="shared" si="34"/>
        <v>10</v>
      </c>
    </row>
    <row r="51" spans="1:51" ht="16.149999999999999" customHeight="1" x14ac:dyDescent="0.2">
      <c r="A51" s="49">
        <v>45</v>
      </c>
      <c r="B51" s="50" t="s">
        <v>50</v>
      </c>
      <c r="C51" s="272">
        <f>'8_2.1.18 SIS'!N51</f>
        <v>0</v>
      </c>
      <c r="D51" s="51">
        <f>'Source Data'!H51</f>
        <v>2675.6537559078151</v>
      </c>
      <c r="E51" s="80">
        <f t="shared" si="12"/>
        <v>0</v>
      </c>
      <c r="F51" s="291"/>
      <c r="G51" s="51">
        <f>'Source Data'!I51</f>
        <v>332.43156845204078</v>
      </c>
      <c r="H51" s="80">
        <f t="shared" si="13"/>
        <v>0</v>
      </c>
      <c r="I51" s="291"/>
      <c r="J51" s="51">
        <f>'Source Data'!J51</f>
        <v>90.66315503237476</v>
      </c>
      <c r="K51" s="80">
        <f t="shared" si="14"/>
        <v>0</v>
      </c>
      <c r="L51" s="291"/>
      <c r="M51" s="51">
        <f>'Source Data'!K51</f>
        <v>2266.578875809369</v>
      </c>
      <c r="N51" s="80">
        <f t="shared" si="15"/>
        <v>0</v>
      </c>
      <c r="O51" s="291"/>
      <c r="P51" s="51">
        <f>'Source Data'!L51</f>
        <v>906.63155032374766</v>
      </c>
      <c r="Q51" s="80">
        <f t="shared" si="16"/>
        <v>0</v>
      </c>
      <c r="R51" s="94">
        <v>0</v>
      </c>
      <c r="S51" s="51"/>
      <c r="T51" s="51"/>
      <c r="U51" s="52">
        <f t="shared" si="29"/>
        <v>0</v>
      </c>
      <c r="V51" s="94">
        <f t="shared" si="3"/>
        <v>0</v>
      </c>
      <c r="W51" s="80">
        <f t="shared" si="17"/>
        <v>0</v>
      </c>
      <c r="X51" s="94">
        <f t="shared" si="18"/>
        <v>0</v>
      </c>
      <c r="Y51" s="51"/>
      <c r="Z51" s="94">
        <f t="shared" si="19"/>
        <v>0</v>
      </c>
      <c r="AA51" s="53"/>
      <c r="AB51" s="51">
        <f t="shared" si="20"/>
        <v>0</v>
      </c>
      <c r="AC51" s="95">
        <f t="shared" si="21"/>
        <v>0</v>
      </c>
      <c r="AD51" s="95">
        <f t="shared" si="30"/>
        <v>0</v>
      </c>
      <c r="AE51" s="71">
        <f>'Source Data'!N51</f>
        <v>13416</v>
      </c>
      <c r="AF51" s="91">
        <f t="shared" si="5"/>
        <v>0</v>
      </c>
      <c r="AG51" s="272"/>
      <c r="AH51" s="71">
        <f t="shared" si="22"/>
        <v>0</v>
      </c>
      <c r="AI51" s="272"/>
      <c r="AJ51" s="72">
        <f t="shared" si="31"/>
        <v>0</v>
      </c>
      <c r="AK51" s="73">
        <f t="shared" si="32"/>
        <v>0</v>
      </c>
      <c r="AL51" s="91">
        <f t="shared" si="23"/>
        <v>0</v>
      </c>
      <c r="AM51" s="82">
        <f t="shared" si="24"/>
        <v>0</v>
      </c>
      <c r="AN51" s="91">
        <f t="shared" si="25"/>
        <v>0</v>
      </c>
      <c r="AO51" s="51"/>
      <c r="AP51" s="91">
        <f t="shared" si="26"/>
        <v>0</v>
      </c>
      <c r="AQ51" s="72"/>
      <c r="AR51" s="72">
        <f t="shared" si="27"/>
        <v>0</v>
      </c>
      <c r="AS51" s="91">
        <f t="shared" si="28"/>
        <v>0</v>
      </c>
      <c r="AT51" s="81">
        <f t="shared" si="8"/>
        <v>0</v>
      </c>
      <c r="AU51" s="88">
        <f t="shared" si="9"/>
        <v>0</v>
      </c>
      <c r="AV51" s="116"/>
      <c r="AW51" s="80"/>
      <c r="AX51" s="80">
        <f t="shared" si="33"/>
        <v>0</v>
      </c>
      <c r="AY51" s="80">
        <f t="shared" si="34"/>
        <v>0</v>
      </c>
    </row>
    <row r="52" spans="1:51" ht="16.149999999999999" customHeight="1" x14ac:dyDescent="0.2">
      <c r="A52" s="58">
        <v>46</v>
      </c>
      <c r="B52" s="59" t="s">
        <v>51</v>
      </c>
      <c r="C52" s="270">
        <f>'8_2.1.18 SIS'!N52</f>
        <v>0</v>
      </c>
      <c r="D52" s="60">
        <f>'Source Data'!H52</f>
        <v>5480.4352847367336</v>
      </c>
      <c r="E52" s="65">
        <f t="shared" si="12"/>
        <v>0</v>
      </c>
      <c r="F52" s="289"/>
      <c r="G52" s="60">
        <f>'Source Data'!I52</f>
        <v>708.93963160759859</v>
      </c>
      <c r="H52" s="65">
        <f t="shared" si="13"/>
        <v>0</v>
      </c>
      <c r="I52" s="289"/>
      <c r="J52" s="60">
        <f>'Source Data'!J52</f>
        <v>193.3471722566178</v>
      </c>
      <c r="K52" s="65">
        <f t="shared" si="14"/>
        <v>0</v>
      </c>
      <c r="L52" s="289"/>
      <c r="M52" s="60">
        <f>'Source Data'!K52</f>
        <v>4833.6793064154454</v>
      </c>
      <c r="N52" s="65">
        <f t="shared" si="15"/>
        <v>0</v>
      </c>
      <c r="O52" s="289"/>
      <c r="P52" s="60">
        <f>'Source Data'!L52</f>
        <v>1933.4717225661777</v>
      </c>
      <c r="Q52" s="65">
        <f t="shared" si="16"/>
        <v>0</v>
      </c>
      <c r="R52" s="92">
        <v>0</v>
      </c>
      <c r="S52" s="60"/>
      <c r="T52" s="60"/>
      <c r="U52" s="61">
        <f t="shared" si="29"/>
        <v>0</v>
      </c>
      <c r="V52" s="92">
        <f t="shared" si="3"/>
        <v>0</v>
      </c>
      <c r="W52" s="65">
        <f t="shared" si="17"/>
        <v>0</v>
      </c>
      <c r="X52" s="92">
        <f t="shared" si="18"/>
        <v>0</v>
      </c>
      <c r="Y52" s="60"/>
      <c r="Z52" s="92">
        <f t="shared" si="19"/>
        <v>0</v>
      </c>
      <c r="AA52" s="60"/>
      <c r="AB52" s="60">
        <f t="shared" si="20"/>
        <v>0</v>
      </c>
      <c r="AC52" s="92">
        <f t="shared" si="21"/>
        <v>0</v>
      </c>
      <c r="AD52" s="96">
        <f t="shared" si="30"/>
        <v>0</v>
      </c>
      <c r="AE52" s="66">
        <f>'Source Data'!N52</f>
        <v>2991</v>
      </c>
      <c r="AF52" s="89">
        <f t="shared" si="5"/>
        <v>0</v>
      </c>
      <c r="AG52" s="270"/>
      <c r="AH52" s="66">
        <f t="shared" si="22"/>
        <v>0</v>
      </c>
      <c r="AI52" s="270"/>
      <c r="AJ52" s="68">
        <f t="shared" si="31"/>
        <v>0</v>
      </c>
      <c r="AK52" s="67">
        <f t="shared" si="32"/>
        <v>0</v>
      </c>
      <c r="AL52" s="89">
        <f t="shared" si="23"/>
        <v>0</v>
      </c>
      <c r="AM52" s="70">
        <f t="shared" si="24"/>
        <v>0</v>
      </c>
      <c r="AN52" s="89">
        <f t="shared" si="25"/>
        <v>0</v>
      </c>
      <c r="AO52" s="60"/>
      <c r="AP52" s="89">
        <f t="shared" si="26"/>
        <v>0</v>
      </c>
      <c r="AQ52" s="68"/>
      <c r="AR52" s="68">
        <f t="shared" si="27"/>
        <v>0</v>
      </c>
      <c r="AS52" s="89">
        <f t="shared" si="28"/>
        <v>0</v>
      </c>
      <c r="AT52" s="69">
        <f t="shared" si="8"/>
        <v>0</v>
      </c>
      <c r="AU52" s="86">
        <f t="shared" si="9"/>
        <v>0</v>
      </c>
      <c r="AV52" s="116"/>
      <c r="AW52" s="65"/>
      <c r="AX52" s="65">
        <f t="shared" si="33"/>
        <v>0</v>
      </c>
      <c r="AY52" s="65">
        <f t="shared" si="34"/>
        <v>0</v>
      </c>
    </row>
    <row r="53" spans="1:51" ht="16.149999999999999" customHeight="1" x14ac:dyDescent="0.2">
      <c r="A53" s="54">
        <v>47</v>
      </c>
      <c r="B53" s="55" t="s">
        <v>52</v>
      </c>
      <c r="C53" s="271">
        <f>'8_2.1.18 SIS'!N53</f>
        <v>0</v>
      </c>
      <c r="D53" s="56">
        <f>'Source Data'!H53</f>
        <v>2851.064211175285</v>
      </c>
      <c r="E53" s="74">
        <f t="shared" si="12"/>
        <v>0</v>
      </c>
      <c r="F53" s="290"/>
      <c r="G53" s="56">
        <f>'Source Data'!I53</f>
        <v>340.85181534745152</v>
      </c>
      <c r="H53" s="74">
        <f t="shared" si="13"/>
        <v>0</v>
      </c>
      <c r="I53" s="290"/>
      <c r="J53" s="56">
        <f>'Source Data'!J53</f>
        <v>92.959586003850404</v>
      </c>
      <c r="K53" s="74">
        <f t="shared" si="14"/>
        <v>0</v>
      </c>
      <c r="L53" s="290"/>
      <c r="M53" s="56">
        <f>'Source Data'!K53</f>
        <v>2323.9896500962604</v>
      </c>
      <c r="N53" s="74">
        <f t="shared" si="15"/>
        <v>0</v>
      </c>
      <c r="O53" s="290"/>
      <c r="P53" s="56">
        <f>'Source Data'!L53</f>
        <v>929.59586003850404</v>
      </c>
      <c r="Q53" s="74">
        <f t="shared" si="16"/>
        <v>0</v>
      </c>
      <c r="R53" s="93">
        <v>0</v>
      </c>
      <c r="S53" s="56"/>
      <c r="T53" s="56"/>
      <c r="U53" s="57">
        <f t="shared" si="29"/>
        <v>0</v>
      </c>
      <c r="V53" s="93">
        <f t="shared" si="3"/>
        <v>0</v>
      </c>
      <c r="W53" s="74">
        <f t="shared" si="17"/>
        <v>0</v>
      </c>
      <c r="X53" s="93">
        <f t="shared" si="18"/>
        <v>0</v>
      </c>
      <c r="Y53" s="56"/>
      <c r="Z53" s="93">
        <f t="shared" si="19"/>
        <v>0</v>
      </c>
      <c r="AA53" s="56"/>
      <c r="AB53" s="56">
        <f t="shared" si="20"/>
        <v>0</v>
      </c>
      <c r="AC53" s="93">
        <f t="shared" si="21"/>
        <v>0</v>
      </c>
      <c r="AD53" s="97">
        <f t="shared" si="30"/>
        <v>0</v>
      </c>
      <c r="AE53" s="75">
        <f>'Source Data'!N53</f>
        <v>13043</v>
      </c>
      <c r="AF53" s="90">
        <f t="shared" si="5"/>
        <v>0</v>
      </c>
      <c r="AG53" s="271"/>
      <c r="AH53" s="75">
        <f t="shared" si="22"/>
        <v>0</v>
      </c>
      <c r="AI53" s="271"/>
      <c r="AJ53" s="77">
        <f t="shared" si="31"/>
        <v>0</v>
      </c>
      <c r="AK53" s="76">
        <f t="shared" si="32"/>
        <v>0</v>
      </c>
      <c r="AL53" s="90">
        <f t="shared" si="23"/>
        <v>0</v>
      </c>
      <c r="AM53" s="79">
        <f t="shared" si="24"/>
        <v>0</v>
      </c>
      <c r="AN53" s="90">
        <f t="shared" si="25"/>
        <v>0</v>
      </c>
      <c r="AO53" s="56"/>
      <c r="AP53" s="90">
        <f t="shared" si="26"/>
        <v>0</v>
      </c>
      <c r="AQ53" s="77"/>
      <c r="AR53" s="77">
        <f t="shared" si="27"/>
        <v>0</v>
      </c>
      <c r="AS53" s="90">
        <f t="shared" si="28"/>
        <v>0</v>
      </c>
      <c r="AT53" s="78">
        <f t="shared" si="8"/>
        <v>0</v>
      </c>
      <c r="AU53" s="87">
        <f t="shared" si="9"/>
        <v>0</v>
      </c>
      <c r="AV53" s="116"/>
      <c r="AW53" s="74"/>
      <c r="AX53" s="74">
        <f t="shared" si="33"/>
        <v>0</v>
      </c>
      <c r="AY53" s="74">
        <f t="shared" si="34"/>
        <v>0</v>
      </c>
    </row>
    <row r="54" spans="1:51" ht="16.149999999999999" customHeight="1" x14ac:dyDescent="0.2">
      <c r="A54" s="54">
        <v>48</v>
      </c>
      <c r="B54" s="55" t="s">
        <v>74</v>
      </c>
      <c r="C54" s="271">
        <f>'8_2.1.18 SIS'!N54</f>
        <v>0</v>
      </c>
      <c r="D54" s="56">
        <f>'Source Data'!H54</f>
        <v>3995.2813864350205</v>
      </c>
      <c r="E54" s="74">
        <f t="shared" si="12"/>
        <v>0</v>
      </c>
      <c r="F54" s="290"/>
      <c r="G54" s="56">
        <f>'Source Data'!I54</f>
        <v>516.40353727376908</v>
      </c>
      <c r="H54" s="74">
        <f t="shared" si="13"/>
        <v>0</v>
      </c>
      <c r="I54" s="290"/>
      <c r="J54" s="56">
        <f>'Source Data'!J54</f>
        <v>140.83732834739155</v>
      </c>
      <c r="K54" s="74">
        <f t="shared" si="14"/>
        <v>0</v>
      </c>
      <c r="L54" s="290"/>
      <c r="M54" s="56">
        <f>'Source Data'!K54</f>
        <v>3520.9332086847894</v>
      </c>
      <c r="N54" s="74">
        <f t="shared" si="15"/>
        <v>0</v>
      </c>
      <c r="O54" s="290"/>
      <c r="P54" s="56">
        <f>'Source Data'!L54</f>
        <v>1408.3732834739153</v>
      </c>
      <c r="Q54" s="74">
        <f t="shared" si="16"/>
        <v>0</v>
      </c>
      <c r="R54" s="93">
        <v>0</v>
      </c>
      <c r="S54" s="56"/>
      <c r="T54" s="56"/>
      <c r="U54" s="57">
        <f t="shared" si="29"/>
        <v>0</v>
      </c>
      <c r="V54" s="93">
        <f t="shared" si="3"/>
        <v>0</v>
      </c>
      <c r="W54" s="74">
        <f t="shared" si="17"/>
        <v>0</v>
      </c>
      <c r="X54" s="93">
        <f t="shared" si="18"/>
        <v>0</v>
      </c>
      <c r="Y54" s="56"/>
      <c r="Z54" s="93">
        <f t="shared" si="19"/>
        <v>0</v>
      </c>
      <c r="AA54" s="56"/>
      <c r="AB54" s="56">
        <f t="shared" si="20"/>
        <v>0</v>
      </c>
      <c r="AC54" s="93">
        <f t="shared" si="21"/>
        <v>0</v>
      </c>
      <c r="AD54" s="97">
        <f t="shared" si="30"/>
        <v>0</v>
      </c>
      <c r="AE54" s="75">
        <f>'Source Data'!N54</f>
        <v>5158</v>
      </c>
      <c r="AF54" s="90">
        <f t="shared" si="5"/>
        <v>0</v>
      </c>
      <c r="AG54" s="271"/>
      <c r="AH54" s="75">
        <f t="shared" si="22"/>
        <v>0</v>
      </c>
      <c r="AI54" s="271"/>
      <c r="AJ54" s="77">
        <f t="shared" si="31"/>
        <v>0</v>
      </c>
      <c r="AK54" s="76">
        <f t="shared" si="32"/>
        <v>0</v>
      </c>
      <c r="AL54" s="90">
        <f t="shared" si="23"/>
        <v>0</v>
      </c>
      <c r="AM54" s="79">
        <f t="shared" si="24"/>
        <v>0</v>
      </c>
      <c r="AN54" s="90">
        <f t="shared" si="25"/>
        <v>0</v>
      </c>
      <c r="AO54" s="56"/>
      <c r="AP54" s="90">
        <f t="shared" si="26"/>
        <v>0</v>
      </c>
      <c r="AQ54" s="77"/>
      <c r="AR54" s="77">
        <f t="shared" si="27"/>
        <v>0</v>
      </c>
      <c r="AS54" s="90">
        <f t="shared" si="28"/>
        <v>0</v>
      </c>
      <c r="AT54" s="78">
        <f t="shared" si="8"/>
        <v>0</v>
      </c>
      <c r="AU54" s="87">
        <f t="shared" si="9"/>
        <v>0</v>
      </c>
      <c r="AV54" s="116"/>
      <c r="AW54" s="74"/>
      <c r="AX54" s="74">
        <f t="shared" si="33"/>
        <v>0</v>
      </c>
      <c r="AY54" s="74">
        <f t="shared" si="34"/>
        <v>0</v>
      </c>
    </row>
    <row r="55" spans="1:51" ht="16.149999999999999" customHeight="1" x14ac:dyDescent="0.2">
      <c r="A55" s="54">
        <v>49</v>
      </c>
      <c r="B55" s="55" t="s">
        <v>53</v>
      </c>
      <c r="C55" s="271">
        <f>'8_2.1.18 SIS'!N55</f>
        <v>0</v>
      </c>
      <c r="D55" s="56">
        <f>'Source Data'!H55</f>
        <v>4510.9600632140227</v>
      </c>
      <c r="E55" s="74">
        <f t="shared" si="12"/>
        <v>0</v>
      </c>
      <c r="F55" s="290"/>
      <c r="G55" s="56">
        <f>'Source Data'!I55</f>
        <v>660.79145627436594</v>
      </c>
      <c r="H55" s="74">
        <f t="shared" si="13"/>
        <v>0</v>
      </c>
      <c r="I55" s="290"/>
      <c r="J55" s="56">
        <f>'Source Data'!J55</f>
        <v>180.21585171119071</v>
      </c>
      <c r="K55" s="74">
        <f t="shared" si="14"/>
        <v>0</v>
      </c>
      <c r="L55" s="290"/>
      <c r="M55" s="56">
        <f>'Source Data'!K55</f>
        <v>4505.3962927797675</v>
      </c>
      <c r="N55" s="74">
        <f t="shared" si="15"/>
        <v>0</v>
      </c>
      <c r="O55" s="290"/>
      <c r="P55" s="56">
        <f>'Source Data'!L55</f>
        <v>1802.158517111907</v>
      </c>
      <c r="Q55" s="74">
        <f t="shared" si="16"/>
        <v>0</v>
      </c>
      <c r="R55" s="93">
        <v>0</v>
      </c>
      <c r="S55" s="56"/>
      <c r="T55" s="56"/>
      <c r="U55" s="57">
        <f t="shared" si="29"/>
        <v>0</v>
      </c>
      <c r="V55" s="93">
        <f t="shared" si="3"/>
        <v>0</v>
      </c>
      <c r="W55" s="74">
        <f t="shared" si="17"/>
        <v>0</v>
      </c>
      <c r="X55" s="93">
        <f t="shared" si="18"/>
        <v>0</v>
      </c>
      <c r="Y55" s="56"/>
      <c r="Z55" s="93">
        <f t="shared" si="19"/>
        <v>0</v>
      </c>
      <c r="AA55" s="56"/>
      <c r="AB55" s="56">
        <f t="shared" si="20"/>
        <v>0</v>
      </c>
      <c r="AC55" s="93">
        <f t="shared" si="21"/>
        <v>0</v>
      </c>
      <c r="AD55" s="97">
        <f t="shared" si="30"/>
        <v>0</v>
      </c>
      <c r="AE55" s="75">
        <f>'Source Data'!N55</f>
        <v>2655</v>
      </c>
      <c r="AF55" s="90">
        <f t="shared" si="5"/>
        <v>0</v>
      </c>
      <c r="AG55" s="271"/>
      <c r="AH55" s="75">
        <f t="shared" si="22"/>
        <v>0</v>
      </c>
      <c r="AI55" s="271"/>
      <c r="AJ55" s="77">
        <f t="shared" si="31"/>
        <v>0</v>
      </c>
      <c r="AK55" s="76">
        <f t="shared" si="32"/>
        <v>0</v>
      </c>
      <c r="AL55" s="90">
        <f t="shared" si="23"/>
        <v>0</v>
      </c>
      <c r="AM55" s="79">
        <f t="shared" si="24"/>
        <v>0</v>
      </c>
      <c r="AN55" s="90">
        <f t="shared" si="25"/>
        <v>0</v>
      </c>
      <c r="AO55" s="56"/>
      <c r="AP55" s="90">
        <f t="shared" si="26"/>
        <v>0</v>
      </c>
      <c r="AQ55" s="77"/>
      <c r="AR55" s="77">
        <f t="shared" si="27"/>
        <v>0</v>
      </c>
      <c r="AS55" s="90">
        <f t="shared" si="28"/>
        <v>0</v>
      </c>
      <c r="AT55" s="78">
        <f t="shared" si="8"/>
        <v>0</v>
      </c>
      <c r="AU55" s="87">
        <f t="shared" si="9"/>
        <v>0</v>
      </c>
      <c r="AV55" s="116"/>
      <c r="AW55" s="74"/>
      <c r="AX55" s="74">
        <f t="shared" si="33"/>
        <v>0</v>
      </c>
      <c r="AY55" s="74">
        <f t="shared" si="34"/>
        <v>0</v>
      </c>
    </row>
    <row r="56" spans="1:51" ht="16.149999999999999" customHeight="1" x14ac:dyDescent="0.2">
      <c r="A56" s="49">
        <v>50</v>
      </c>
      <c r="B56" s="50" t="s">
        <v>54</v>
      </c>
      <c r="C56" s="272">
        <f>'8_2.1.18 SIS'!N56</f>
        <v>0</v>
      </c>
      <c r="D56" s="51">
        <f>'Source Data'!H56</f>
        <v>4738.7087437121554</v>
      </c>
      <c r="E56" s="80">
        <f t="shared" si="12"/>
        <v>0</v>
      </c>
      <c r="F56" s="291"/>
      <c r="G56" s="51">
        <f>'Source Data'!I56</f>
        <v>638.95176727517901</v>
      </c>
      <c r="H56" s="80">
        <f t="shared" si="13"/>
        <v>0</v>
      </c>
      <c r="I56" s="291"/>
      <c r="J56" s="51">
        <f>'Source Data'!J56</f>
        <v>174.25957289323065</v>
      </c>
      <c r="K56" s="80">
        <f t="shared" si="14"/>
        <v>0</v>
      </c>
      <c r="L56" s="291"/>
      <c r="M56" s="51">
        <f>'Source Data'!K56</f>
        <v>4356.4893223307663</v>
      </c>
      <c r="N56" s="80">
        <f t="shared" si="15"/>
        <v>0</v>
      </c>
      <c r="O56" s="291"/>
      <c r="P56" s="51">
        <f>'Source Data'!L56</f>
        <v>1742.5957289323062</v>
      </c>
      <c r="Q56" s="80">
        <f t="shared" si="16"/>
        <v>0</v>
      </c>
      <c r="R56" s="94">
        <v>0</v>
      </c>
      <c r="S56" s="51"/>
      <c r="T56" s="51"/>
      <c r="U56" s="52">
        <f t="shared" si="29"/>
        <v>0</v>
      </c>
      <c r="V56" s="94">
        <f t="shared" si="3"/>
        <v>0</v>
      </c>
      <c r="W56" s="80">
        <f t="shared" si="17"/>
        <v>0</v>
      </c>
      <c r="X56" s="94">
        <f t="shared" si="18"/>
        <v>0</v>
      </c>
      <c r="Y56" s="51"/>
      <c r="Z56" s="94">
        <f t="shared" si="19"/>
        <v>0</v>
      </c>
      <c r="AA56" s="53"/>
      <c r="AB56" s="51">
        <f t="shared" si="20"/>
        <v>0</v>
      </c>
      <c r="AC56" s="95">
        <f t="shared" si="21"/>
        <v>0</v>
      </c>
      <c r="AD56" s="95">
        <f t="shared" si="30"/>
        <v>0</v>
      </c>
      <c r="AE56" s="71">
        <f>'Source Data'!N56</f>
        <v>3490</v>
      </c>
      <c r="AF56" s="91">
        <f t="shared" si="5"/>
        <v>0</v>
      </c>
      <c r="AG56" s="272"/>
      <c r="AH56" s="71">
        <f t="shared" si="22"/>
        <v>0</v>
      </c>
      <c r="AI56" s="272"/>
      <c r="AJ56" s="72">
        <f t="shared" si="31"/>
        <v>0</v>
      </c>
      <c r="AK56" s="73">
        <f t="shared" si="32"/>
        <v>0</v>
      </c>
      <c r="AL56" s="91">
        <f t="shared" si="23"/>
        <v>0</v>
      </c>
      <c r="AM56" s="82">
        <f t="shared" si="24"/>
        <v>0</v>
      </c>
      <c r="AN56" s="91">
        <f t="shared" si="25"/>
        <v>0</v>
      </c>
      <c r="AO56" s="51"/>
      <c r="AP56" s="91">
        <f t="shared" si="26"/>
        <v>0</v>
      </c>
      <c r="AQ56" s="72"/>
      <c r="AR56" s="72">
        <f t="shared" si="27"/>
        <v>0</v>
      </c>
      <c r="AS56" s="91">
        <f t="shared" si="28"/>
        <v>0</v>
      </c>
      <c r="AT56" s="81">
        <f t="shared" si="8"/>
        <v>0</v>
      </c>
      <c r="AU56" s="88">
        <f t="shared" si="9"/>
        <v>0</v>
      </c>
      <c r="AV56" s="116"/>
      <c r="AW56" s="80"/>
      <c r="AX56" s="80">
        <f t="shared" si="33"/>
        <v>0</v>
      </c>
      <c r="AY56" s="80">
        <f t="shared" si="34"/>
        <v>0</v>
      </c>
    </row>
    <row r="57" spans="1:51" ht="16.149999999999999" customHeight="1" x14ac:dyDescent="0.2">
      <c r="A57" s="58">
        <v>51</v>
      </c>
      <c r="B57" s="59" t="s">
        <v>55</v>
      </c>
      <c r="C57" s="270">
        <f>'8_2.1.18 SIS'!N57</f>
        <v>0</v>
      </c>
      <c r="D57" s="60">
        <f>'Source Data'!H57</f>
        <v>4281.7369154997223</v>
      </c>
      <c r="E57" s="65">
        <f t="shared" si="12"/>
        <v>0</v>
      </c>
      <c r="F57" s="289"/>
      <c r="G57" s="60">
        <f>'Source Data'!I57</f>
        <v>570.93395934473472</v>
      </c>
      <c r="H57" s="65">
        <f t="shared" si="13"/>
        <v>0</v>
      </c>
      <c r="I57" s="289"/>
      <c r="J57" s="60">
        <f>'Source Data'!J57</f>
        <v>155.70926163947308</v>
      </c>
      <c r="K57" s="65">
        <f t="shared" si="14"/>
        <v>0</v>
      </c>
      <c r="L57" s="289"/>
      <c r="M57" s="60">
        <f>'Source Data'!K57</f>
        <v>3892.7315409868274</v>
      </c>
      <c r="N57" s="65">
        <f t="shared" si="15"/>
        <v>0</v>
      </c>
      <c r="O57" s="289"/>
      <c r="P57" s="60">
        <f>'Source Data'!L57</f>
        <v>1557.0926163947308</v>
      </c>
      <c r="Q57" s="65">
        <f t="shared" si="16"/>
        <v>0</v>
      </c>
      <c r="R57" s="92">
        <v>0</v>
      </c>
      <c r="S57" s="60"/>
      <c r="T57" s="60"/>
      <c r="U57" s="61">
        <f t="shared" si="29"/>
        <v>0</v>
      </c>
      <c r="V57" s="92">
        <f t="shared" si="3"/>
        <v>0</v>
      </c>
      <c r="W57" s="65">
        <f t="shared" si="17"/>
        <v>0</v>
      </c>
      <c r="X57" s="92">
        <f t="shared" si="18"/>
        <v>0</v>
      </c>
      <c r="Y57" s="60"/>
      <c r="Z57" s="92">
        <f t="shared" si="19"/>
        <v>0</v>
      </c>
      <c r="AA57" s="60"/>
      <c r="AB57" s="60">
        <f t="shared" si="20"/>
        <v>0</v>
      </c>
      <c r="AC57" s="92">
        <f t="shared" si="21"/>
        <v>0</v>
      </c>
      <c r="AD57" s="96">
        <f t="shared" si="30"/>
        <v>0</v>
      </c>
      <c r="AE57" s="66">
        <f>'Source Data'!N57</f>
        <v>4268</v>
      </c>
      <c r="AF57" s="89">
        <f t="shared" si="5"/>
        <v>0</v>
      </c>
      <c r="AG57" s="270"/>
      <c r="AH57" s="66">
        <f t="shared" si="22"/>
        <v>0</v>
      </c>
      <c r="AI57" s="270"/>
      <c r="AJ57" s="68">
        <f t="shared" si="31"/>
        <v>0</v>
      </c>
      <c r="AK57" s="67">
        <f t="shared" si="32"/>
        <v>0</v>
      </c>
      <c r="AL57" s="89">
        <f t="shared" si="23"/>
        <v>0</v>
      </c>
      <c r="AM57" s="70">
        <f t="shared" si="24"/>
        <v>0</v>
      </c>
      <c r="AN57" s="89">
        <f t="shared" si="25"/>
        <v>0</v>
      </c>
      <c r="AO57" s="60"/>
      <c r="AP57" s="89">
        <f t="shared" si="26"/>
        <v>0</v>
      </c>
      <c r="AQ57" s="68"/>
      <c r="AR57" s="68">
        <f t="shared" si="27"/>
        <v>0</v>
      </c>
      <c r="AS57" s="89">
        <f t="shared" si="28"/>
        <v>0</v>
      </c>
      <c r="AT57" s="69">
        <f t="shared" si="8"/>
        <v>0</v>
      </c>
      <c r="AU57" s="86">
        <f t="shared" si="9"/>
        <v>0</v>
      </c>
      <c r="AV57" s="116"/>
      <c r="AW57" s="65"/>
      <c r="AX57" s="65">
        <f t="shared" si="33"/>
        <v>0</v>
      </c>
      <c r="AY57" s="65">
        <f t="shared" si="34"/>
        <v>0</v>
      </c>
    </row>
    <row r="58" spans="1:51" ht="16.149999999999999" customHeight="1" x14ac:dyDescent="0.2">
      <c r="A58" s="54">
        <v>52</v>
      </c>
      <c r="B58" s="55" t="s">
        <v>56</v>
      </c>
      <c r="C58" s="271">
        <f>'8_2.1.18 SIS'!N58</f>
        <v>0</v>
      </c>
      <c r="D58" s="56">
        <f>'Source Data'!H58</f>
        <v>4477.885435486186</v>
      </c>
      <c r="E58" s="74">
        <f t="shared" si="12"/>
        <v>0</v>
      </c>
      <c r="F58" s="290"/>
      <c r="G58" s="56">
        <f>'Source Data'!I58</f>
        <v>601.39043740535396</v>
      </c>
      <c r="H58" s="74">
        <f t="shared" si="13"/>
        <v>0</v>
      </c>
      <c r="I58" s="290"/>
      <c r="J58" s="56">
        <f>'Source Data'!J58</f>
        <v>164.01557383782384</v>
      </c>
      <c r="K58" s="74">
        <f t="shared" si="14"/>
        <v>0</v>
      </c>
      <c r="L58" s="290"/>
      <c r="M58" s="56">
        <f>'Source Data'!K58</f>
        <v>4100.3893459455958</v>
      </c>
      <c r="N58" s="74">
        <f t="shared" si="15"/>
        <v>0</v>
      </c>
      <c r="O58" s="290"/>
      <c r="P58" s="56">
        <f>'Source Data'!L58</f>
        <v>1640.1557383782383</v>
      </c>
      <c r="Q58" s="74">
        <f t="shared" si="16"/>
        <v>0</v>
      </c>
      <c r="R58" s="93">
        <v>0</v>
      </c>
      <c r="S58" s="56"/>
      <c r="T58" s="56"/>
      <c r="U58" s="57">
        <f t="shared" si="29"/>
        <v>0</v>
      </c>
      <c r="V58" s="93">
        <f t="shared" si="3"/>
        <v>0</v>
      </c>
      <c r="W58" s="74">
        <f t="shared" si="17"/>
        <v>0</v>
      </c>
      <c r="X58" s="93">
        <f t="shared" si="18"/>
        <v>0</v>
      </c>
      <c r="Y58" s="56"/>
      <c r="Z58" s="93">
        <f t="shared" si="19"/>
        <v>0</v>
      </c>
      <c r="AA58" s="56"/>
      <c r="AB58" s="56">
        <f t="shared" si="20"/>
        <v>0</v>
      </c>
      <c r="AC58" s="93">
        <f t="shared" si="21"/>
        <v>0</v>
      </c>
      <c r="AD58" s="97">
        <f t="shared" si="30"/>
        <v>0</v>
      </c>
      <c r="AE58" s="75">
        <f>'Source Data'!N58</f>
        <v>5924</v>
      </c>
      <c r="AF58" s="90">
        <f t="shared" si="5"/>
        <v>0</v>
      </c>
      <c r="AG58" s="271"/>
      <c r="AH58" s="75">
        <f t="shared" si="22"/>
        <v>0</v>
      </c>
      <c r="AI58" s="271"/>
      <c r="AJ58" s="77">
        <f t="shared" si="31"/>
        <v>0</v>
      </c>
      <c r="AK58" s="76">
        <f t="shared" si="32"/>
        <v>0</v>
      </c>
      <c r="AL58" s="90">
        <f t="shared" si="23"/>
        <v>0</v>
      </c>
      <c r="AM58" s="79">
        <f t="shared" si="24"/>
        <v>0</v>
      </c>
      <c r="AN58" s="90">
        <f t="shared" si="25"/>
        <v>0</v>
      </c>
      <c r="AO58" s="56"/>
      <c r="AP58" s="90">
        <f t="shared" si="26"/>
        <v>0</v>
      </c>
      <c r="AQ58" s="77"/>
      <c r="AR58" s="77">
        <f t="shared" si="27"/>
        <v>0</v>
      </c>
      <c r="AS58" s="90">
        <f t="shared" si="28"/>
        <v>0</v>
      </c>
      <c r="AT58" s="78">
        <f t="shared" si="8"/>
        <v>0</v>
      </c>
      <c r="AU58" s="87">
        <f t="shared" si="9"/>
        <v>0</v>
      </c>
      <c r="AV58" s="116"/>
      <c r="AW58" s="74"/>
      <c r="AX58" s="74">
        <f t="shared" si="33"/>
        <v>0</v>
      </c>
      <c r="AY58" s="74">
        <f t="shared" si="34"/>
        <v>0</v>
      </c>
    </row>
    <row r="59" spans="1:51" ht="16.149999999999999" customHeight="1" x14ac:dyDescent="0.2">
      <c r="A59" s="54">
        <v>53</v>
      </c>
      <c r="B59" s="55" t="s">
        <v>57</v>
      </c>
      <c r="C59" s="271">
        <f>'8_2.1.18 SIS'!N59</f>
        <v>0</v>
      </c>
      <c r="D59" s="56">
        <f>'Source Data'!H59</f>
        <v>4674.7758891865669</v>
      </c>
      <c r="E59" s="74">
        <f t="shared" si="12"/>
        <v>0</v>
      </c>
      <c r="F59" s="290"/>
      <c r="G59" s="56">
        <f>'Source Data'!I59</f>
        <v>663.32493479155164</v>
      </c>
      <c r="H59" s="74">
        <f t="shared" si="13"/>
        <v>0</v>
      </c>
      <c r="I59" s="290"/>
      <c r="J59" s="56">
        <f>'Source Data'!J59</f>
        <v>180.90680039769586</v>
      </c>
      <c r="K59" s="74">
        <f t="shared" si="14"/>
        <v>0</v>
      </c>
      <c r="L59" s="290"/>
      <c r="M59" s="56">
        <f>'Source Data'!K59</f>
        <v>4522.670009942397</v>
      </c>
      <c r="N59" s="74">
        <f t="shared" si="15"/>
        <v>0</v>
      </c>
      <c r="O59" s="290"/>
      <c r="P59" s="56">
        <f>'Source Data'!L59</f>
        <v>1809.0680039769588</v>
      </c>
      <c r="Q59" s="74">
        <f t="shared" si="16"/>
        <v>0</v>
      </c>
      <c r="R59" s="93">
        <v>0</v>
      </c>
      <c r="S59" s="56"/>
      <c r="T59" s="56"/>
      <c r="U59" s="57">
        <f t="shared" si="29"/>
        <v>0</v>
      </c>
      <c r="V59" s="93">
        <f t="shared" si="3"/>
        <v>0</v>
      </c>
      <c r="W59" s="74">
        <f t="shared" si="17"/>
        <v>0</v>
      </c>
      <c r="X59" s="93">
        <f t="shared" si="18"/>
        <v>0</v>
      </c>
      <c r="Y59" s="56"/>
      <c r="Z59" s="93">
        <f t="shared" si="19"/>
        <v>0</v>
      </c>
      <c r="AA59" s="56"/>
      <c r="AB59" s="56">
        <f t="shared" si="20"/>
        <v>0</v>
      </c>
      <c r="AC59" s="93">
        <f t="shared" si="21"/>
        <v>0</v>
      </c>
      <c r="AD59" s="97">
        <f t="shared" si="30"/>
        <v>0</v>
      </c>
      <c r="AE59" s="75">
        <f>'Source Data'!N59</f>
        <v>2670</v>
      </c>
      <c r="AF59" s="90">
        <f t="shared" si="5"/>
        <v>0</v>
      </c>
      <c r="AG59" s="271"/>
      <c r="AH59" s="75">
        <f t="shared" si="22"/>
        <v>0</v>
      </c>
      <c r="AI59" s="271"/>
      <c r="AJ59" s="77">
        <f t="shared" si="31"/>
        <v>0</v>
      </c>
      <c r="AK59" s="76">
        <f t="shared" si="32"/>
        <v>0</v>
      </c>
      <c r="AL59" s="90">
        <f t="shared" si="23"/>
        <v>0</v>
      </c>
      <c r="AM59" s="79">
        <f t="shared" si="24"/>
        <v>0</v>
      </c>
      <c r="AN59" s="90">
        <f t="shared" si="25"/>
        <v>0</v>
      </c>
      <c r="AO59" s="56"/>
      <c r="AP59" s="90">
        <f t="shared" si="26"/>
        <v>0</v>
      </c>
      <c r="AQ59" s="77"/>
      <c r="AR59" s="77">
        <f t="shared" si="27"/>
        <v>0</v>
      </c>
      <c r="AS59" s="90">
        <f t="shared" si="28"/>
        <v>0</v>
      </c>
      <c r="AT59" s="78">
        <f t="shared" si="8"/>
        <v>0</v>
      </c>
      <c r="AU59" s="87">
        <f t="shared" si="9"/>
        <v>0</v>
      </c>
      <c r="AV59" s="116"/>
      <c r="AW59" s="74"/>
      <c r="AX59" s="74">
        <f t="shared" si="33"/>
        <v>0</v>
      </c>
      <c r="AY59" s="74">
        <f t="shared" si="34"/>
        <v>0</v>
      </c>
    </row>
    <row r="60" spans="1:51" ht="16.149999999999999" customHeight="1" x14ac:dyDescent="0.2">
      <c r="A60" s="54">
        <v>54</v>
      </c>
      <c r="B60" s="55" t="s">
        <v>58</v>
      </c>
      <c r="C60" s="271">
        <f>'8_2.1.18 SIS'!N60</f>
        <v>0</v>
      </c>
      <c r="D60" s="56">
        <f>'Source Data'!H60</f>
        <v>4784.5850415334589</v>
      </c>
      <c r="E60" s="74">
        <f t="shared" si="12"/>
        <v>0</v>
      </c>
      <c r="F60" s="290"/>
      <c r="G60" s="56">
        <f>'Source Data'!I60</f>
        <v>583.70660052312871</v>
      </c>
      <c r="H60" s="74">
        <f t="shared" si="13"/>
        <v>0</v>
      </c>
      <c r="I60" s="290"/>
      <c r="J60" s="56">
        <f>'Source Data'!J60</f>
        <v>159.19270923358056</v>
      </c>
      <c r="K60" s="74">
        <f t="shared" si="14"/>
        <v>0</v>
      </c>
      <c r="L60" s="290"/>
      <c r="M60" s="56">
        <f>'Source Data'!K60</f>
        <v>3979.8177308395143</v>
      </c>
      <c r="N60" s="74">
        <f t="shared" si="15"/>
        <v>0</v>
      </c>
      <c r="O60" s="290"/>
      <c r="P60" s="56">
        <f>'Source Data'!L60</f>
        <v>1591.9270923358056</v>
      </c>
      <c r="Q60" s="74">
        <f t="shared" si="16"/>
        <v>0</v>
      </c>
      <c r="R60" s="93">
        <v>0</v>
      </c>
      <c r="S60" s="56"/>
      <c r="T60" s="56"/>
      <c r="U60" s="57">
        <f t="shared" si="29"/>
        <v>0</v>
      </c>
      <c r="V60" s="93">
        <f t="shared" si="3"/>
        <v>0</v>
      </c>
      <c r="W60" s="74">
        <f t="shared" si="17"/>
        <v>0</v>
      </c>
      <c r="X60" s="93">
        <f t="shared" si="18"/>
        <v>0</v>
      </c>
      <c r="Y60" s="56"/>
      <c r="Z60" s="93">
        <f t="shared" si="19"/>
        <v>0</v>
      </c>
      <c r="AA60" s="56"/>
      <c r="AB60" s="56">
        <f t="shared" si="20"/>
        <v>0</v>
      </c>
      <c r="AC60" s="93">
        <f t="shared" si="21"/>
        <v>0</v>
      </c>
      <c r="AD60" s="97">
        <f t="shared" si="30"/>
        <v>0</v>
      </c>
      <c r="AE60" s="75">
        <f>'Source Data'!N60</f>
        <v>5141</v>
      </c>
      <c r="AF60" s="90">
        <f t="shared" si="5"/>
        <v>0</v>
      </c>
      <c r="AG60" s="271"/>
      <c r="AH60" s="75">
        <f t="shared" si="22"/>
        <v>0</v>
      </c>
      <c r="AI60" s="271"/>
      <c r="AJ60" s="77">
        <f t="shared" si="31"/>
        <v>0</v>
      </c>
      <c r="AK60" s="76">
        <f t="shared" si="32"/>
        <v>0</v>
      </c>
      <c r="AL60" s="90">
        <f t="shared" si="23"/>
        <v>0</v>
      </c>
      <c r="AM60" s="79">
        <f t="shared" si="24"/>
        <v>0</v>
      </c>
      <c r="AN60" s="90">
        <f t="shared" si="25"/>
        <v>0</v>
      </c>
      <c r="AO60" s="56"/>
      <c r="AP60" s="90">
        <f t="shared" si="26"/>
        <v>0</v>
      </c>
      <c r="AQ60" s="77"/>
      <c r="AR60" s="77">
        <f t="shared" si="27"/>
        <v>0</v>
      </c>
      <c r="AS60" s="90">
        <f t="shared" si="28"/>
        <v>0</v>
      </c>
      <c r="AT60" s="78">
        <f t="shared" si="8"/>
        <v>0</v>
      </c>
      <c r="AU60" s="87">
        <f t="shared" si="9"/>
        <v>0</v>
      </c>
      <c r="AV60" s="116"/>
      <c r="AW60" s="74"/>
      <c r="AX60" s="74">
        <f t="shared" si="33"/>
        <v>0</v>
      </c>
      <c r="AY60" s="74">
        <f t="shared" si="34"/>
        <v>0</v>
      </c>
    </row>
    <row r="61" spans="1:51" ht="16.149999999999999" customHeight="1" x14ac:dyDescent="0.2">
      <c r="A61" s="49">
        <v>55</v>
      </c>
      <c r="B61" s="50" t="s">
        <v>59</v>
      </c>
      <c r="C61" s="272">
        <f>'8_2.1.18 SIS'!N61</f>
        <v>0</v>
      </c>
      <c r="D61" s="51">
        <f>'Source Data'!H61</f>
        <v>4501.7236472239638</v>
      </c>
      <c r="E61" s="80">
        <f t="shared" si="12"/>
        <v>0</v>
      </c>
      <c r="F61" s="291"/>
      <c r="G61" s="51">
        <f>'Source Data'!I61</f>
        <v>593.48544210889816</v>
      </c>
      <c r="H61" s="80">
        <f t="shared" si="13"/>
        <v>0</v>
      </c>
      <c r="I61" s="291"/>
      <c r="J61" s="51">
        <f>'Source Data'!J61</f>
        <v>161.8596660296995</v>
      </c>
      <c r="K61" s="80">
        <f t="shared" si="14"/>
        <v>0</v>
      </c>
      <c r="L61" s="291"/>
      <c r="M61" s="51">
        <f>'Source Data'!K61</f>
        <v>4046.4916507424882</v>
      </c>
      <c r="N61" s="80">
        <f t="shared" si="15"/>
        <v>0</v>
      </c>
      <c r="O61" s="291"/>
      <c r="P61" s="51">
        <f>'Source Data'!L61</f>
        <v>1618.596660296995</v>
      </c>
      <c r="Q61" s="80">
        <f t="shared" si="16"/>
        <v>0</v>
      </c>
      <c r="R61" s="94">
        <v>0</v>
      </c>
      <c r="S61" s="51"/>
      <c r="T61" s="51"/>
      <c r="U61" s="52">
        <f t="shared" si="29"/>
        <v>0</v>
      </c>
      <c r="V61" s="94">
        <f t="shared" si="3"/>
        <v>0</v>
      </c>
      <c r="W61" s="80">
        <f t="shared" si="17"/>
        <v>0</v>
      </c>
      <c r="X61" s="94">
        <f t="shared" si="18"/>
        <v>0</v>
      </c>
      <c r="Y61" s="51"/>
      <c r="Z61" s="94">
        <f t="shared" si="19"/>
        <v>0</v>
      </c>
      <c r="AA61" s="53"/>
      <c r="AB61" s="51">
        <f t="shared" si="20"/>
        <v>0</v>
      </c>
      <c r="AC61" s="95">
        <f t="shared" si="21"/>
        <v>0</v>
      </c>
      <c r="AD61" s="95">
        <f t="shared" si="30"/>
        <v>0</v>
      </c>
      <c r="AE61" s="71">
        <f>'Source Data'!N61</f>
        <v>3703</v>
      </c>
      <c r="AF61" s="91">
        <f t="shared" si="5"/>
        <v>0</v>
      </c>
      <c r="AG61" s="272"/>
      <c r="AH61" s="71">
        <f t="shared" si="22"/>
        <v>0</v>
      </c>
      <c r="AI61" s="272"/>
      <c r="AJ61" s="72">
        <f t="shared" si="31"/>
        <v>0</v>
      </c>
      <c r="AK61" s="73">
        <f t="shared" si="32"/>
        <v>0</v>
      </c>
      <c r="AL61" s="91">
        <f t="shared" si="23"/>
        <v>0</v>
      </c>
      <c r="AM61" s="82">
        <f t="shared" si="24"/>
        <v>0</v>
      </c>
      <c r="AN61" s="91">
        <f t="shared" si="25"/>
        <v>0</v>
      </c>
      <c r="AO61" s="51"/>
      <c r="AP61" s="91">
        <f t="shared" si="26"/>
        <v>0</v>
      </c>
      <c r="AQ61" s="72"/>
      <c r="AR61" s="72">
        <f t="shared" si="27"/>
        <v>0</v>
      </c>
      <c r="AS61" s="91">
        <f t="shared" si="28"/>
        <v>0</v>
      </c>
      <c r="AT61" s="81">
        <f t="shared" si="8"/>
        <v>0</v>
      </c>
      <c r="AU61" s="88">
        <f t="shared" si="9"/>
        <v>0</v>
      </c>
      <c r="AV61" s="116"/>
      <c r="AW61" s="80"/>
      <c r="AX61" s="80">
        <f t="shared" si="33"/>
        <v>0</v>
      </c>
      <c r="AY61" s="80">
        <f t="shared" si="34"/>
        <v>0</v>
      </c>
    </row>
    <row r="62" spans="1:51" ht="16.149999999999999" customHeight="1" x14ac:dyDescent="0.2">
      <c r="A62" s="58">
        <v>56</v>
      </c>
      <c r="B62" s="59" t="s">
        <v>60</v>
      </c>
      <c r="C62" s="270">
        <f>'8_2.1.18 SIS'!N62</f>
        <v>0</v>
      </c>
      <c r="D62" s="60">
        <f>'Source Data'!H62</f>
        <v>5010.1657022009513</v>
      </c>
      <c r="E62" s="65">
        <f t="shared" si="12"/>
        <v>0</v>
      </c>
      <c r="F62" s="289"/>
      <c r="G62" s="60">
        <f>'Source Data'!I62</f>
        <v>665.40831600253398</v>
      </c>
      <c r="H62" s="65">
        <f t="shared" si="13"/>
        <v>0</v>
      </c>
      <c r="I62" s="289"/>
      <c r="J62" s="60">
        <f>'Source Data'!J62</f>
        <v>181.4749952734183</v>
      </c>
      <c r="K62" s="65">
        <f t="shared" si="14"/>
        <v>0</v>
      </c>
      <c r="L62" s="289"/>
      <c r="M62" s="60">
        <f>'Source Data'!K62</f>
        <v>4536.8748818354579</v>
      </c>
      <c r="N62" s="65">
        <f t="shared" si="15"/>
        <v>0</v>
      </c>
      <c r="O62" s="289"/>
      <c r="P62" s="60">
        <f>'Source Data'!L62</f>
        <v>1814.7499527341834</v>
      </c>
      <c r="Q62" s="65">
        <f t="shared" si="16"/>
        <v>0</v>
      </c>
      <c r="R62" s="92">
        <v>0</v>
      </c>
      <c r="S62" s="60"/>
      <c r="T62" s="60"/>
      <c r="U62" s="61">
        <f t="shared" si="29"/>
        <v>0</v>
      </c>
      <c r="V62" s="92">
        <f t="shared" si="3"/>
        <v>0</v>
      </c>
      <c r="W62" s="65">
        <f t="shared" si="17"/>
        <v>0</v>
      </c>
      <c r="X62" s="92">
        <f t="shared" si="18"/>
        <v>0</v>
      </c>
      <c r="Y62" s="60"/>
      <c r="Z62" s="92">
        <f t="shared" si="19"/>
        <v>0</v>
      </c>
      <c r="AA62" s="60"/>
      <c r="AB62" s="60">
        <f t="shared" si="20"/>
        <v>0</v>
      </c>
      <c r="AC62" s="92">
        <f t="shared" si="21"/>
        <v>0</v>
      </c>
      <c r="AD62" s="96">
        <f t="shared" si="30"/>
        <v>0</v>
      </c>
      <c r="AE62" s="66">
        <f>'Source Data'!N62</f>
        <v>4203</v>
      </c>
      <c r="AF62" s="89">
        <f t="shared" si="5"/>
        <v>0</v>
      </c>
      <c r="AG62" s="270"/>
      <c r="AH62" s="66">
        <f t="shared" si="22"/>
        <v>0</v>
      </c>
      <c r="AI62" s="270"/>
      <c r="AJ62" s="68">
        <f t="shared" si="31"/>
        <v>0</v>
      </c>
      <c r="AK62" s="67">
        <f t="shared" si="32"/>
        <v>0</v>
      </c>
      <c r="AL62" s="89">
        <f t="shared" si="23"/>
        <v>0</v>
      </c>
      <c r="AM62" s="70">
        <f t="shared" si="24"/>
        <v>0</v>
      </c>
      <c r="AN62" s="89">
        <f t="shared" si="25"/>
        <v>0</v>
      </c>
      <c r="AO62" s="60"/>
      <c r="AP62" s="89">
        <f t="shared" si="26"/>
        <v>0</v>
      </c>
      <c r="AQ62" s="68"/>
      <c r="AR62" s="68">
        <f t="shared" si="27"/>
        <v>0</v>
      </c>
      <c r="AS62" s="89">
        <f t="shared" si="28"/>
        <v>0</v>
      </c>
      <c r="AT62" s="69">
        <f t="shared" si="8"/>
        <v>0</v>
      </c>
      <c r="AU62" s="86">
        <f t="shared" si="9"/>
        <v>0</v>
      </c>
      <c r="AV62" s="116"/>
      <c r="AW62" s="65"/>
      <c r="AX62" s="65">
        <f t="shared" si="33"/>
        <v>0</v>
      </c>
      <c r="AY62" s="65">
        <f t="shared" si="34"/>
        <v>0</v>
      </c>
    </row>
    <row r="63" spans="1:51" ht="16.149999999999999" customHeight="1" x14ac:dyDescent="0.2">
      <c r="A63" s="54">
        <v>57</v>
      </c>
      <c r="B63" s="55" t="s">
        <v>61</v>
      </c>
      <c r="C63" s="271">
        <f>'8_2.1.18 SIS'!N63</f>
        <v>0</v>
      </c>
      <c r="D63" s="56">
        <f>'Source Data'!H63</f>
        <v>4811.4108022710652</v>
      </c>
      <c r="E63" s="74">
        <f t="shared" si="12"/>
        <v>0</v>
      </c>
      <c r="F63" s="290"/>
      <c r="G63" s="56">
        <f>'Source Data'!I63</f>
        <v>666.15521612667408</v>
      </c>
      <c r="H63" s="74">
        <f t="shared" si="13"/>
        <v>0</v>
      </c>
      <c r="I63" s="290"/>
      <c r="J63" s="56">
        <f>'Source Data'!J63</f>
        <v>181.67869530727472</v>
      </c>
      <c r="K63" s="74">
        <f t="shared" si="14"/>
        <v>0</v>
      </c>
      <c r="L63" s="290"/>
      <c r="M63" s="56">
        <f>'Source Data'!K63</f>
        <v>4541.967382681868</v>
      </c>
      <c r="N63" s="74">
        <f t="shared" si="15"/>
        <v>0</v>
      </c>
      <c r="O63" s="290"/>
      <c r="P63" s="56">
        <f>'Source Data'!L63</f>
        <v>1816.7869530727471</v>
      </c>
      <c r="Q63" s="74">
        <f t="shared" si="16"/>
        <v>0</v>
      </c>
      <c r="R63" s="93">
        <v>0</v>
      </c>
      <c r="S63" s="56"/>
      <c r="T63" s="56"/>
      <c r="U63" s="57">
        <f t="shared" si="29"/>
        <v>0</v>
      </c>
      <c r="V63" s="93">
        <f t="shared" si="3"/>
        <v>0</v>
      </c>
      <c r="W63" s="74">
        <f t="shared" si="17"/>
        <v>0</v>
      </c>
      <c r="X63" s="93">
        <f t="shared" si="18"/>
        <v>0</v>
      </c>
      <c r="Y63" s="56"/>
      <c r="Z63" s="93">
        <f t="shared" si="19"/>
        <v>0</v>
      </c>
      <c r="AA63" s="56"/>
      <c r="AB63" s="56">
        <f t="shared" si="20"/>
        <v>0</v>
      </c>
      <c r="AC63" s="93">
        <f t="shared" si="21"/>
        <v>0</v>
      </c>
      <c r="AD63" s="97">
        <f t="shared" si="30"/>
        <v>0</v>
      </c>
      <c r="AE63" s="75">
        <f>'Source Data'!N63</f>
        <v>2620</v>
      </c>
      <c r="AF63" s="90">
        <f t="shared" si="5"/>
        <v>0</v>
      </c>
      <c r="AG63" s="271"/>
      <c r="AH63" s="75">
        <f t="shared" si="22"/>
        <v>0</v>
      </c>
      <c r="AI63" s="271"/>
      <c r="AJ63" s="77">
        <f t="shared" si="31"/>
        <v>0</v>
      </c>
      <c r="AK63" s="76">
        <f t="shared" si="32"/>
        <v>0</v>
      </c>
      <c r="AL63" s="90">
        <f t="shared" si="23"/>
        <v>0</v>
      </c>
      <c r="AM63" s="79">
        <f t="shared" si="24"/>
        <v>0</v>
      </c>
      <c r="AN63" s="90">
        <f t="shared" si="25"/>
        <v>0</v>
      </c>
      <c r="AO63" s="56"/>
      <c r="AP63" s="90">
        <f t="shared" si="26"/>
        <v>0</v>
      </c>
      <c r="AQ63" s="77"/>
      <c r="AR63" s="77">
        <f t="shared" si="27"/>
        <v>0</v>
      </c>
      <c r="AS63" s="90">
        <f t="shared" si="28"/>
        <v>0</v>
      </c>
      <c r="AT63" s="78">
        <f t="shared" si="8"/>
        <v>0</v>
      </c>
      <c r="AU63" s="87">
        <f t="shared" si="9"/>
        <v>0</v>
      </c>
      <c r="AV63" s="116"/>
      <c r="AW63" s="74"/>
      <c r="AX63" s="74">
        <f t="shared" si="33"/>
        <v>0</v>
      </c>
      <c r="AY63" s="74">
        <f t="shared" si="34"/>
        <v>0</v>
      </c>
    </row>
    <row r="64" spans="1:51" ht="16.149999999999999" customHeight="1" x14ac:dyDescent="0.2">
      <c r="A64" s="54">
        <v>58</v>
      </c>
      <c r="B64" s="55" t="s">
        <v>62</v>
      </c>
      <c r="C64" s="271">
        <f>'8_2.1.18 SIS'!N64</f>
        <v>0</v>
      </c>
      <c r="D64" s="56">
        <f>'Source Data'!H64</f>
        <v>5358.2852334446507</v>
      </c>
      <c r="E64" s="74">
        <f t="shared" si="12"/>
        <v>0</v>
      </c>
      <c r="F64" s="290"/>
      <c r="G64" s="56">
        <f>'Source Data'!I64</f>
        <v>740.81098599764084</v>
      </c>
      <c r="H64" s="74">
        <f t="shared" si="13"/>
        <v>0</v>
      </c>
      <c r="I64" s="290"/>
      <c r="J64" s="56">
        <f>'Source Data'!J64</f>
        <v>202.03935981753844</v>
      </c>
      <c r="K64" s="74">
        <f t="shared" si="14"/>
        <v>0</v>
      </c>
      <c r="L64" s="290"/>
      <c r="M64" s="56">
        <f>'Source Data'!K64</f>
        <v>5050.9839954384606</v>
      </c>
      <c r="N64" s="74">
        <f t="shared" si="15"/>
        <v>0</v>
      </c>
      <c r="O64" s="290"/>
      <c r="P64" s="56">
        <f>'Source Data'!L64</f>
        <v>2020.3935981753841</v>
      </c>
      <c r="Q64" s="74">
        <f t="shared" si="16"/>
        <v>0</v>
      </c>
      <c r="R64" s="93">
        <v>0</v>
      </c>
      <c r="S64" s="56"/>
      <c r="T64" s="56"/>
      <c r="U64" s="57">
        <f t="shared" si="29"/>
        <v>0</v>
      </c>
      <c r="V64" s="93">
        <f t="shared" si="3"/>
        <v>0</v>
      </c>
      <c r="W64" s="74">
        <f t="shared" si="17"/>
        <v>0</v>
      </c>
      <c r="X64" s="93">
        <f t="shared" si="18"/>
        <v>0</v>
      </c>
      <c r="Y64" s="56"/>
      <c r="Z64" s="93">
        <f t="shared" si="19"/>
        <v>0</v>
      </c>
      <c r="AA64" s="56"/>
      <c r="AB64" s="56">
        <f t="shared" si="20"/>
        <v>0</v>
      </c>
      <c r="AC64" s="93">
        <f t="shared" si="21"/>
        <v>0</v>
      </c>
      <c r="AD64" s="97">
        <f t="shared" si="30"/>
        <v>0</v>
      </c>
      <c r="AE64" s="75">
        <f>'Source Data'!N64</f>
        <v>2215</v>
      </c>
      <c r="AF64" s="90">
        <f t="shared" si="5"/>
        <v>0</v>
      </c>
      <c r="AG64" s="271"/>
      <c r="AH64" s="75">
        <f t="shared" si="22"/>
        <v>0</v>
      </c>
      <c r="AI64" s="271"/>
      <c r="AJ64" s="77">
        <f t="shared" si="31"/>
        <v>0</v>
      </c>
      <c r="AK64" s="76">
        <f t="shared" si="32"/>
        <v>0</v>
      </c>
      <c r="AL64" s="90">
        <f t="shared" si="23"/>
        <v>0</v>
      </c>
      <c r="AM64" s="79">
        <f t="shared" si="24"/>
        <v>0</v>
      </c>
      <c r="AN64" s="90">
        <f t="shared" si="25"/>
        <v>0</v>
      </c>
      <c r="AO64" s="56"/>
      <c r="AP64" s="90">
        <f t="shared" si="26"/>
        <v>0</v>
      </c>
      <c r="AQ64" s="77"/>
      <c r="AR64" s="77">
        <f t="shared" si="27"/>
        <v>0</v>
      </c>
      <c r="AS64" s="90">
        <f t="shared" si="28"/>
        <v>0</v>
      </c>
      <c r="AT64" s="78">
        <f t="shared" si="8"/>
        <v>0</v>
      </c>
      <c r="AU64" s="87">
        <f t="shared" si="9"/>
        <v>0</v>
      </c>
      <c r="AV64" s="116"/>
      <c r="AW64" s="74"/>
      <c r="AX64" s="74">
        <f t="shared" si="33"/>
        <v>0</v>
      </c>
      <c r="AY64" s="74">
        <f t="shared" si="34"/>
        <v>0</v>
      </c>
    </row>
    <row r="65" spans="1:51" ht="16.149999999999999" customHeight="1" x14ac:dyDescent="0.2">
      <c r="A65" s="54">
        <v>59</v>
      </c>
      <c r="B65" s="55" t="s">
        <v>63</v>
      </c>
      <c r="C65" s="271">
        <f>'8_2.1.18 SIS'!N65</f>
        <v>0</v>
      </c>
      <c r="D65" s="56">
        <f>'Source Data'!H65</f>
        <v>5144.4669727805904</v>
      </c>
      <c r="E65" s="74">
        <f t="shared" si="12"/>
        <v>0</v>
      </c>
      <c r="F65" s="290"/>
      <c r="G65" s="56">
        <f>'Source Data'!I65</f>
        <v>778.80539593788717</v>
      </c>
      <c r="H65" s="74">
        <f t="shared" si="13"/>
        <v>0</v>
      </c>
      <c r="I65" s="290"/>
      <c r="J65" s="56">
        <f>'Source Data'!J65</f>
        <v>212.40147161942375</v>
      </c>
      <c r="K65" s="74">
        <f t="shared" si="14"/>
        <v>0</v>
      </c>
      <c r="L65" s="290"/>
      <c r="M65" s="56">
        <f>'Source Data'!K65</f>
        <v>5310.0367904855939</v>
      </c>
      <c r="N65" s="74">
        <f t="shared" si="15"/>
        <v>0</v>
      </c>
      <c r="O65" s="290"/>
      <c r="P65" s="56">
        <f>'Source Data'!L65</f>
        <v>2124.0147161942373</v>
      </c>
      <c r="Q65" s="74">
        <f t="shared" si="16"/>
        <v>0</v>
      </c>
      <c r="R65" s="93">
        <v>0</v>
      </c>
      <c r="S65" s="56"/>
      <c r="T65" s="56"/>
      <c r="U65" s="57">
        <f t="shared" si="29"/>
        <v>0</v>
      </c>
      <c r="V65" s="93">
        <f t="shared" si="3"/>
        <v>0</v>
      </c>
      <c r="W65" s="74">
        <f t="shared" si="17"/>
        <v>0</v>
      </c>
      <c r="X65" s="93">
        <f t="shared" si="18"/>
        <v>0</v>
      </c>
      <c r="Y65" s="56"/>
      <c r="Z65" s="93">
        <f t="shared" si="19"/>
        <v>0</v>
      </c>
      <c r="AA65" s="56"/>
      <c r="AB65" s="56">
        <f t="shared" si="20"/>
        <v>0</v>
      </c>
      <c r="AC65" s="93">
        <f t="shared" si="21"/>
        <v>0</v>
      </c>
      <c r="AD65" s="97">
        <f t="shared" si="30"/>
        <v>0</v>
      </c>
      <c r="AE65" s="75">
        <f>'Source Data'!N65</f>
        <v>1488</v>
      </c>
      <c r="AF65" s="90">
        <f t="shared" si="5"/>
        <v>0</v>
      </c>
      <c r="AG65" s="271"/>
      <c r="AH65" s="75">
        <f t="shared" si="22"/>
        <v>0</v>
      </c>
      <c r="AI65" s="271"/>
      <c r="AJ65" s="77">
        <f t="shared" si="31"/>
        <v>0</v>
      </c>
      <c r="AK65" s="76">
        <f t="shared" si="32"/>
        <v>0</v>
      </c>
      <c r="AL65" s="90">
        <f t="shared" si="23"/>
        <v>0</v>
      </c>
      <c r="AM65" s="79">
        <f t="shared" si="24"/>
        <v>0</v>
      </c>
      <c r="AN65" s="90">
        <f t="shared" si="25"/>
        <v>0</v>
      </c>
      <c r="AO65" s="56"/>
      <c r="AP65" s="90">
        <f t="shared" si="26"/>
        <v>0</v>
      </c>
      <c r="AQ65" s="77"/>
      <c r="AR65" s="77">
        <f t="shared" si="27"/>
        <v>0</v>
      </c>
      <c r="AS65" s="90">
        <f t="shared" si="28"/>
        <v>0</v>
      </c>
      <c r="AT65" s="78">
        <f t="shared" si="8"/>
        <v>0</v>
      </c>
      <c r="AU65" s="87">
        <f t="shared" si="9"/>
        <v>0</v>
      </c>
      <c r="AV65" s="116"/>
      <c r="AW65" s="74"/>
      <c r="AX65" s="74">
        <f t="shared" si="33"/>
        <v>0</v>
      </c>
      <c r="AY65" s="74">
        <f t="shared" si="34"/>
        <v>0</v>
      </c>
    </row>
    <row r="66" spans="1:51" ht="16.149999999999999" customHeight="1" x14ac:dyDescent="0.2">
      <c r="A66" s="49">
        <v>60</v>
      </c>
      <c r="B66" s="50" t="s">
        <v>64</v>
      </c>
      <c r="C66" s="272">
        <f>'8_2.1.18 SIS'!N66</f>
        <v>0</v>
      </c>
      <c r="D66" s="51">
        <f>'Source Data'!H66</f>
        <v>4859.4948474230696</v>
      </c>
      <c r="E66" s="80">
        <f t="shared" si="12"/>
        <v>0</v>
      </c>
      <c r="F66" s="291"/>
      <c r="G66" s="51">
        <f>'Source Data'!I66</f>
        <v>654.17710868659628</v>
      </c>
      <c r="H66" s="80">
        <f t="shared" si="13"/>
        <v>0</v>
      </c>
      <c r="I66" s="291"/>
      <c r="J66" s="51">
        <f>'Source Data'!J66</f>
        <v>178.41193873270808</v>
      </c>
      <c r="K66" s="80">
        <f t="shared" si="14"/>
        <v>0</v>
      </c>
      <c r="L66" s="291"/>
      <c r="M66" s="51">
        <f>'Source Data'!K66</f>
        <v>4460.2984683177028</v>
      </c>
      <c r="N66" s="80">
        <f t="shared" si="15"/>
        <v>0</v>
      </c>
      <c r="O66" s="291"/>
      <c r="P66" s="51">
        <f>'Source Data'!L66</f>
        <v>1784.1193873270811</v>
      </c>
      <c r="Q66" s="80">
        <f t="shared" si="16"/>
        <v>0</v>
      </c>
      <c r="R66" s="94">
        <v>0</v>
      </c>
      <c r="S66" s="51"/>
      <c r="T66" s="51"/>
      <c r="U66" s="52">
        <f t="shared" si="29"/>
        <v>0</v>
      </c>
      <c r="V66" s="94">
        <f t="shared" si="3"/>
        <v>0</v>
      </c>
      <c r="W66" s="80">
        <f t="shared" si="17"/>
        <v>0</v>
      </c>
      <c r="X66" s="94">
        <f t="shared" si="18"/>
        <v>0</v>
      </c>
      <c r="Y66" s="51"/>
      <c r="Z66" s="94">
        <f t="shared" si="19"/>
        <v>0</v>
      </c>
      <c r="AA66" s="53"/>
      <c r="AB66" s="51">
        <f t="shared" si="20"/>
        <v>0</v>
      </c>
      <c r="AC66" s="95">
        <f t="shared" si="21"/>
        <v>0</v>
      </c>
      <c r="AD66" s="95">
        <f t="shared" si="30"/>
        <v>0</v>
      </c>
      <c r="AE66" s="71">
        <f>'Source Data'!N66</f>
        <v>4045</v>
      </c>
      <c r="AF66" s="91">
        <f t="shared" si="5"/>
        <v>0</v>
      </c>
      <c r="AG66" s="272"/>
      <c r="AH66" s="71">
        <f t="shared" si="22"/>
        <v>0</v>
      </c>
      <c r="AI66" s="272"/>
      <c r="AJ66" s="72">
        <f t="shared" si="31"/>
        <v>0</v>
      </c>
      <c r="AK66" s="73">
        <f t="shared" si="32"/>
        <v>0</v>
      </c>
      <c r="AL66" s="91">
        <f t="shared" si="23"/>
        <v>0</v>
      </c>
      <c r="AM66" s="82">
        <f t="shared" si="24"/>
        <v>0</v>
      </c>
      <c r="AN66" s="91">
        <f t="shared" si="25"/>
        <v>0</v>
      </c>
      <c r="AO66" s="51"/>
      <c r="AP66" s="91">
        <f t="shared" si="26"/>
        <v>0</v>
      </c>
      <c r="AQ66" s="72"/>
      <c r="AR66" s="72">
        <f t="shared" si="27"/>
        <v>0</v>
      </c>
      <c r="AS66" s="91">
        <f t="shared" si="28"/>
        <v>0</v>
      </c>
      <c r="AT66" s="81">
        <f t="shared" si="8"/>
        <v>0</v>
      </c>
      <c r="AU66" s="88">
        <f t="shared" si="9"/>
        <v>0</v>
      </c>
      <c r="AV66" s="116"/>
      <c r="AW66" s="80"/>
      <c r="AX66" s="80">
        <f t="shared" si="33"/>
        <v>0</v>
      </c>
      <c r="AY66" s="80">
        <f t="shared" si="34"/>
        <v>0</v>
      </c>
    </row>
    <row r="67" spans="1:51" ht="16.149999999999999" customHeight="1" x14ac:dyDescent="0.2">
      <c r="A67" s="58">
        <v>61</v>
      </c>
      <c r="B67" s="59" t="s">
        <v>65</v>
      </c>
      <c r="C67" s="270">
        <f>'8_2.1.18 SIS'!N67</f>
        <v>0</v>
      </c>
      <c r="D67" s="60">
        <f>'Source Data'!H67</f>
        <v>2804.2748979691619</v>
      </c>
      <c r="E67" s="65">
        <f t="shared" si="12"/>
        <v>0</v>
      </c>
      <c r="F67" s="289"/>
      <c r="G67" s="60">
        <f>'Source Data'!I67</f>
        <v>381.62134806778147</v>
      </c>
      <c r="H67" s="65">
        <f t="shared" si="13"/>
        <v>0</v>
      </c>
      <c r="I67" s="289"/>
      <c r="J67" s="60">
        <f>'Source Data'!J67</f>
        <v>104.0785494730313</v>
      </c>
      <c r="K67" s="65">
        <f t="shared" si="14"/>
        <v>0</v>
      </c>
      <c r="L67" s="289"/>
      <c r="M67" s="60">
        <f>'Source Data'!K67</f>
        <v>2601.9637368257822</v>
      </c>
      <c r="N67" s="65">
        <f t="shared" si="15"/>
        <v>0</v>
      </c>
      <c r="O67" s="289"/>
      <c r="P67" s="60">
        <f>'Source Data'!L67</f>
        <v>1040.7854947303128</v>
      </c>
      <c r="Q67" s="65">
        <f t="shared" si="16"/>
        <v>0</v>
      </c>
      <c r="R67" s="92">
        <v>0</v>
      </c>
      <c r="S67" s="60"/>
      <c r="T67" s="60"/>
      <c r="U67" s="61">
        <f t="shared" si="29"/>
        <v>0</v>
      </c>
      <c r="V67" s="92">
        <f t="shared" si="3"/>
        <v>0</v>
      </c>
      <c r="W67" s="65">
        <f t="shared" si="17"/>
        <v>0</v>
      </c>
      <c r="X67" s="92">
        <f t="shared" si="18"/>
        <v>0</v>
      </c>
      <c r="Y67" s="60"/>
      <c r="Z67" s="92">
        <f t="shared" si="19"/>
        <v>0</v>
      </c>
      <c r="AA67" s="60"/>
      <c r="AB67" s="60">
        <f t="shared" si="20"/>
        <v>0</v>
      </c>
      <c r="AC67" s="92">
        <f t="shared" si="21"/>
        <v>0</v>
      </c>
      <c r="AD67" s="96">
        <f t="shared" si="30"/>
        <v>0</v>
      </c>
      <c r="AE67" s="66">
        <f>'Source Data'!N67</f>
        <v>9576</v>
      </c>
      <c r="AF67" s="89">
        <f t="shared" si="5"/>
        <v>0</v>
      </c>
      <c r="AG67" s="270"/>
      <c r="AH67" s="66">
        <f t="shared" si="22"/>
        <v>0</v>
      </c>
      <c r="AI67" s="270"/>
      <c r="AJ67" s="68">
        <f t="shared" si="31"/>
        <v>0</v>
      </c>
      <c r="AK67" s="67">
        <f t="shared" si="32"/>
        <v>0</v>
      </c>
      <c r="AL67" s="89">
        <f t="shared" si="23"/>
        <v>0</v>
      </c>
      <c r="AM67" s="70">
        <f t="shared" si="24"/>
        <v>0</v>
      </c>
      <c r="AN67" s="89">
        <f t="shared" si="25"/>
        <v>0</v>
      </c>
      <c r="AO67" s="60"/>
      <c r="AP67" s="89">
        <f t="shared" si="26"/>
        <v>0</v>
      </c>
      <c r="AQ67" s="68"/>
      <c r="AR67" s="68">
        <f t="shared" si="27"/>
        <v>0</v>
      </c>
      <c r="AS67" s="89">
        <f t="shared" si="28"/>
        <v>0</v>
      </c>
      <c r="AT67" s="69">
        <f t="shared" si="8"/>
        <v>0</v>
      </c>
      <c r="AU67" s="86">
        <f t="shared" si="9"/>
        <v>0</v>
      </c>
      <c r="AV67" s="116"/>
      <c r="AW67" s="65"/>
      <c r="AX67" s="65">
        <f t="shared" si="33"/>
        <v>0</v>
      </c>
      <c r="AY67" s="65">
        <f t="shared" si="34"/>
        <v>0</v>
      </c>
    </row>
    <row r="68" spans="1:51" ht="16.149999999999999" customHeight="1" x14ac:dyDescent="0.2">
      <c r="A68" s="54">
        <v>62</v>
      </c>
      <c r="B68" s="55" t="s">
        <v>66</v>
      </c>
      <c r="C68" s="271">
        <f>'8_2.1.18 SIS'!N68</f>
        <v>0</v>
      </c>
      <c r="D68" s="56">
        <f>'Source Data'!H68</f>
        <v>4883.7599729981075</v>
      </c>
      <c r="E68" s="74">
        <f t="shared" si="12"/>
        <v>0</v>
      </c>
      <c r="F68" s="290"/>
      <c r="G68" s="56">
        <f>'Source Data'!I68</f>
        <v>736.06666112665073</v>
      </c>
      <c r="H68" s="74">
        <f t="shared" si="13"/>
        <v>0</v>
      </c>
      <c r="I68" s="290"/>
      <c r="J68" s="56">
        <f>'Source Data'!J68</f>
        <v>200.74545303454113</v>
      </c>
      <c r="K68" s="74">
        <f t="shared" si="14"/>
        <v>0</v>
      </c>
      <c r="L68" s="290"/>
      <c r="M68" s="56">
        <f>'Source Data'!K68</f>
        <v>5018.6363258635274</v>
      </c>
      <c r="N68" s="74">
        <f t="shared" si="15"/>
        <v>0</v>
      </c>
      <c r="O68" s="290"/>
      <c r="P68" s="56">
        <f>'Source Data'!L68</f>
        <v>2007.4545303454111</v>
      </c>
      <c r="Q68" s="74">
        <f t="shared" si="16"/>
        <v>0</v>
      </c>
      <c r="R68" s="93">
        <v>0</v>
      </c>
      <c r="S68" s="56"/>
      <c r="T68" s="56"/>
      <c r="U68" s="57">
        <f t="shared" si="29"/>
        <v>0</v>
      </c>
      <c r="V68" s="93">
        <f t="shared" si="3"/>
        <v>0</v>
      </c>
      <c r="W68" s="74">
        <f t="shared" si="17"/>
        <v>0</v>
      </c>
      <c r="X68" s="93">
        <f t="shared" si="18"/>
        <v>0</v>
      </c>
      <c r="Y68" s="56"/>
      <c r="Z68" s="93">
        <f t="shared" si="19"/>
        <v>0</v>
      </c>
      <c r="AA68" s="56"/>
      <c r="AB68" s="56">
        <f t="shared" si="20"/>
        <v>0</v>
      </c>
      <c r="AC68" s="93">
        <f t="shared" si="21"/>
        <v>0</v>
      </c>
      <c r="AD68" s="97">
        <f t="shared" si="30"/>
        <v>0</v>
      </c>
      <c r="AE68" s="75">
        <f>'Source Data'!N68</f>
        <v>1997</v>
      </c>
      <c r="AF68" s="90">
        <f t="shared" si="5"/>
        <v>0</v>
      </c>
      <c r="AG68" s="271"/>
      <c r="AH68" s="75">
        <f t="shared" si="22"/>
        <v>0</v>
      </c>
      <c r="AI68" s="271"/>
      <c r="AJ68" s="77">
        <f t="shared" si="31"/>
        <v>0</v>
      </c>
      <c r="AK68" s="76">
        <f t="shared" si="32"/>
        <v>0</v>
      </c>
      <c r="AL68" s="90">
        <f t="shared" si="23"/>
        <v>0</v>
      </c>
      <c r="AM68" s="79">
        <f t="shared" si="24"/>
        <v>0</v>
      </c>
      <c r="AN68" s="90">
        <f t="shared" si="25"/>
        <v>0</v>
      </c>
      <c r="AO68" s="56"/>
      <c r="AP68" s="90">
        <f t="shared" si="26"/>
        <v>0</v>
      </c>
      <c r="AQ68" s="77"/>
      <c r="AR68" s="77">
        <f t="shared" si="27"/>
        <v>0</v>
      </c>
      <c r="AS68" s="90">
        <f t="shared" si="28"/>
        <v>0</v>
      </c>
      <c r="AT68" s="78">
        <f t="shared" si="8"/>
        <v>0</v>
      </c>
      <c r="AU68" s="87">
        <f t="shared" si="9"/>
        <v>0</v>
      </c>
      <c r="AV68" s="116"/>
      <c r="AW68" s="74"/>
      <c r="AX68" s="74">
        <f t="shared" si="33"/>
        <v>0</v>
      </c>
      <c r="AY68" s="74">
        <f t="shared" si="34"/>
        <v>0</v>
      </c>
    </row>
    <row r="69" spans="1:51" ht="16.149999999999999" customHeight="1" x14ac:dyDescent="0.2">
      <c r="A69" s="54">
        <v>63</v>
      </c>
      <c r="B69" s="55" t="s">
        <v>67</v>
      </c>
      <c r="C69" s="271">
        <f>'8_2.1.18 SIS'!N69</f>
        <v>0</v>
      </c>
      <c r="D69" s="56">
        <f>'Source Data'!H69</f>
        <v>3617.9669570727483</v>
      </c>
      <c r="E69" s="74">
        <f t="shared" si="12"/>
        <v>0</v>
      </c>
      <c r="F69" s="290"/>
      <c r="G69" s="56">
        <f>'Source Data'!I69</f>
        <v>455.19374290754848</v>
      </c>
      <c r="H69" s="74">
        <f t="shared" si="13"/>
        <v>0</v>
      </c>
      <c r="I69" s="290"/>
      <c r="J69" s="56">
        <f>'Source Data'!J69</f>
        <v>124.14374806569505</v>
      </c>
      <c r="K69" s="74">
        <f t="shared" si="14"/>
        <v>0</v>
      </c>
      <c r="L69" s="290"/>
      <c r="M69" s="56">
        <f>'Source Data'!K69</f>
        <v>3103.5937016423763</v>
      </c>
      <c r="N69" s="74">
        <f t="shared" si="15"/>
        <v>0</v>
      </c>
      <c r="O69" s="290"/>
      <c r="P69" s="56">
        <f>'Source Data'!L69</f>
        <v>1241.4374806569506</v>
      </c>
      <c r="Q69" s="74">
        <f t="shared" si="16"/>
        <v>0</v>
      </c>
      <c r="R69" s="93">
        <v>0</v>
      </c>
      <c r="S69" s="56"/>
      <c r="T69" s="56"/>
      <c r="U69" s="57">
        <f t="shared" si="29"/>
        <v>0</v>
      </c>
      <c r="V69" s="93">
        <f t="shared" si="3"/>
        <v>0</v>
      </c>
      <c r="W69" s="74">
        <f t="shared" si="17"/>
        <v>0</v>
      </c>
      <c r="X69" s="93">
        <f t="shared" si="18"/>
        <v>0</v>
      </c>
      <c r="Y69" s="56"/>
      <c r="Z69" s="93">
        <f t="shared" si="19"/>
        <v>0</v>
      </c>
      <c r="AA69" s="56"/>
      <c r="AB69" s="56">
        <f t="shared" si="20"/>
        <v>0</v>
      </c>
      <c r="AC69" s="93">
        <f t="shared" si="21"/>
        <v>0</v>
      </c>
      <c r="AD69" s="97">
        <f t="shared" si="30"/>
        <v>0</v>
      </c>
      <c r="AE69" s="75">
        <f>'Source Data'!N69</f>
        <v>7559</v>
      </c>
      <c r="AF69" s="90">
        <f t="shared" si="5"/>
        <v>0</v>
      </c>
      <c r="AG69" s="271"/>
      <c r="AH69" s="75">
        <f t="shared" si="22"/>
        <v>0</v>
      </c>
      <c r="AI69" s="271"/>
      <c r="AJ69" s="77">
        <f t="shared" si="31"/>
        <v>0</v>
      </c>
      <c r="AK69" s="76">
        <f t="shared" si="32"/>
        <v>0</v>
      </c>
      <c r="AL69" s="90">
        <f t="shared" si="23"/>
        <v>0</v>
      </c>
      <c r="AM69" s="79">
        <f t="shared" si="24"/>
        <v>0</v>
      </c>
      <c r="AN69" s="90">
        <f t="shared" si="25"/>
        <v>0</v>
      </c>
      <c r="AO69" s="56"/>
      <c r="AP69" s="90">
        <f t="shared" si="26"/>
        <v>0</v>
      </c>
      <c r="AQ69" s="77"/>
      <c r="AR69" s="77">
        <f t="shared" si="27"/>
        <v>0</v>
      </c>
      <c r="AS69" s="90">
        <f t="shared" si="28"/>
        <v>0</v>
      </c>
      <c r="AT69" s="78">
        <f t="shared" si="8"/>
        <v>0</v>
      </c>
      <c r="AU69" s="87">
        <f t="shared" si="9"/>
        <v>0</v>
      </c>
      <c r="AV69" s="116"/>
      <c r="AW69" s="74"/>
      <c r="AX69" s="74">
        <f t="shared" si="33"/>
        <v>0</v>
      </c>
      <c r="AY69" s="74">
        <f t="shared" si="34"/>
        <v>0</v>
      </c>
    </row>
    <row r="70" spans="1:51" ht="16.149999999999999" customHeight="1" x14ac:dyDescent="0.2">
      <c r="A70" s="54">
        <v>64</v>
      </c>
      <c r="B70" s="55" t="s">
        <v>68</v>
      </c>
      <c r="C70" s="271">
        <f>'8_2.1.18 SIS'!N70</f>
        <v>0</v>
      </c>
      <c r="D70" s="56">
        <f>'Source Data'!H70</f>
        <v>5230.6414951359775</v>
      </c>
      <c r="E70" s="74">
        <f t="shared" si="12"/>
        <v>0</v>
      </c>
      <c r="F70" s="290"/>
      <c r="G70" s="56">
        <f>'Source Data'!I70</f>
        <v>700.71301031438645</v>
      </c>
      <c r="H70" s="74">
        <f t="shared" si="13"/>
        <v>0</v>
      </c>
      <c r="I70" s="290"/>
      <c r="J70" s="56">
        <f>'Source Data'!J70</f>
        <v>191.10354826755992</v>
      </c>
      <c r="K70" s="74">
        <f t="shared" si="14"/>
        <v>0</v>
      </c>
      <c r="L70" s="290"/>
      <c r="M70" s="56">
        <f>'Source Data'!K70</f>
        <v>4777.5887066889991</v>
      </c>
      <c r="N70" s="74">
        <f t="shared" si="15"/>
        <v>0</v>
      </c>
      <c r="O70" s="290"/>
      <c r="P70" s="56">
        <f>'Source Data'!L70</f>
        <v>1911.0354826755995</v>
      </c>
      <c r="Q70" s="74">
        <f t="shared" si="16"/>
        <v>0</v>
      </c>
      <c r="R70" s="93">
        <v>0</v>
      </c>
      <c r="S70" s="56"/>
      <c r="T70" s="56"/>
      <c r="U70" s="57">
        <f t="shared" si="29"/>
        <v>0</v>
      </c>
      <c r="V70" s="93">
        <f t="shared" si="3"/>
        <v>0</v>
      </c>
      <c r="W70" s="74">
        <f t="shared" si="17"/>
        <v>0</v>
      </c>
      <c r="X70" s="93">
        <f t="shared" si="18"/>
        <v>0</v>
      </c>
      <c r="Y70" s="56"/>
      <c r="Z70" s="93">
        <f t="shared" si="19"/>
        <v>0</v>
      </c>
      <c r="AA70" s="56"/>
      <c r="AB70" s="56">
        <f t="shared" si="20"/>
        <v>0</v>
      </c>
      <c r="AC70" s="93">
        <f t="shared" si="21"/>
        <v>0</v>
      </c>
      <c r="AD70" s="97">
        <f t="shared" si="30"/>
        <v>0</v>
      </c>
      <c r="AE70" s="75">
        <f>'Source Data'!N70</f>
        <v>2999</v>
      </c>
      <c r="AF70" s="90">
        <f t="shared" si="5"/>
        <v>0</v>
      </c>
      <c r="AG70" s="271"/>
      <c r="AH70" s="75">
        <f t="shared" si="22"/>
        <v>0</v>
      </c>
      <c r="AI70" s="271"/>
      <c r="AJ70" s="77">
        <f t="shared" si="31"/>
        <v>0</v>
      </c>
      <c r="AK70" s="76">
        <f t="shared" si="32"/>
        <v>0</v>
      </c>
      <c r="AL70" s="90">
        <f t="shared" si="23"/>
        <v>0</v>
      </c>
      <c r="AM70" s="79">
        <f t="shared" si="24"/>
        <v>0</v>
      </c>
      <c r="AN70" s="90">
        <f t="shared" si="25"/>
        <v>0</v>
      </c>
      <c r="AO70" s="56"/>
      <c r="AP70" s="90">
        <f t="shared" si="26"/>
        <v>0</v>
      </c>
      <c r="AQ70" s="77"/>
      <c r="AR70" s="77">
        <f t="shared" si="27"/>
        <v>0</v>
      </c>
      <c r="AS70" s="90">
        <f t="shared" si="28"/>
        <v>0</v>
      </c>
      <c r="AT70" s="78">
        <f t="shared" si="8"/>
        <v>0</v>
      </c>
      <c r="AU70" s="87">
        <f t="shared" si="9"/>
        <v>0</v>
      </c>
      <c r="AV70" s="116"/>
      <c r="AW70" s="74"/>
      <c r="AX70" s="74">
        <f t="shared" si="33"/>
        <v>0</v>
      </c>
      <c r="AY70" s="74">
        <f t="shared" si="34"/>
        <v>0</v>
      </c>
    </row>
    <row r="71" spans="1:51" ht="16.149999999999999" customHeight="1" x14ac:dyDescent="0.2">
      <c r="A71" s="49">
        <v>65</v>
      </c>
      <c r="B71" s="50" t="s">
        <v>69</v>
      </c>
      <c r="C71" s="272">
        <f>'8_2.1.18 SIS'!N71</f>
        <v>0</v>
      </c>
      <c r="D71" s="51">
        <f>'Source Data'!H71</f>
        <v>4386.1061727809565</v>
      </c>
      <c r="E71" s="80">
        <f t="shared" si="12"/>
        <v>0</v>
      </c>
      <c r="F71" s="291"/>
      <c r="G71" s="51">
        <f>'Source Data'!I71</f>
        <v>566.73400507501663</v>
      </c>
      <c r="H71" s="80">
        <f t="shared" si="13"/>
        <v>0</v>
      </c>
      <c r="I71" s="291"/>
      <c r="J71" s="51">
        <f>'Source Data'!J71</f>
        <v>154.56381956591363</v>
      </c>
      <c r="K71" s="80">
        <f t="shared" si="14"/>
        <v>0</v>
      </c>
      <c r="L71" s="291"/>
      <c r="M71" s="51">
        <f>'Source Data'!K71</f>
        <v>3864.0954891478409</v>
      </c>
      <c r="N71" s="80">
        <f t="shared" si="15"/>
        <v>0</v>
      </c>
      <c r="O71" s="291"/>
      <c r="P71" s="51">
        <f>'Source Data'!L71</f>
        <v>1545.6381956591365</v>
      </c>
      <c r="Q71" s="80">
        <f t="shared" si="16"/>
        <v>0</v>
      </c>
      <c r="R71" s="94">
        <v>0</v>
      </c>
      <c r="S71" s="51"/>
      <c r="T71" s="51"/>
      <c r="U71" s="52">
        <f t="shared" ref="U71:U75" si="35">S71+T71</f>
        <v>0</v>
      </c>
      <c r="V71" s="94">
        <f>U71+R71</f>
        <v>0</v>
      </c>
      <c r="W71" s="80">
        <f t="shared" si="17"/>
        <v>0</v>
      </c>
      <c r="X71" s="94">
        <f t="shared" si="18"/>
        <v>0</v>
      </c>
      <c r="Y71" s="51"/>
      <c r="Z71" s="94">
        <f t="shared" si="19"/>
        <v>0</v>
      </c>
      <c r="AA71" s="53"/>
      <c r="AB71" s="51">
        <f t="shared" si="20"/>
        <v>0</v>
      </c>
      <c r="AC71" s="95">
        <f t="shared" si="21"/>
        <v>0</v>
      </c>
      <c r="AD71" s="95">
        <f t="shared" si="30"/>
        <v>0</v>
      </c>
      <c r="AE71" s="71">
        <f>'Source Data'!N71</f>
        <v>5234</v>
      </c>
      <c r="AF71" s="91">
        <f>C71*AE71</f>
        <v>0</v>
      </c>
      <c r="AG71" s="272"/>
      <c r="AH71" s="71">
        <f t="shared" si="22"/>
        <v>0</v>
      </c>
      <c r="AI71" s="272"/>
      <c r="AJ71" s="72">
        <f t="shared" ref="AJ71:AJ75" si="36">AE71*AI71*0.5</f>
        <v>0</v>
      </c>
      <c r="AK71" s="73">
        <f t="shared" ref="AK71:AK75" si="37">AH71+AJ71</f>
        <v>0</v>
      </c>
      <c r="AL71" s="91">
        <f t="shared" si="23"/>
        <v>0</v>
      </c>
      <c r="AM71" s="82">
        <f t="shared" si="24"/>
        <v>0</v>
      </c>
      <c r="AN71" s="91">
        <f t="shared" si="25"/>
        <v>0</v>
      </c>
      <c r="AO71" s="51"/>
      <c r="AP71" s="91">
        <f t="shared" si="26"/>
        <v>0</v>
      </c>
      <c r="AQ71" s="72"/>
      <c r="AR71" s="72">
        <f t="shared" si="27"/>
        <v>0</v>
      </c>
      <c r="AS71" s="91">
        <f t="shared" si="28"/>
        <v>0</v>
      </c>
      <c r="AT71" s="81">
        <f>Z71+AP71</f>
        <v>0</v>
      </c>
      <c r="AU71" s="88">
        <f>AC71+AS71</f>
        <v>0</v>
      </c>
      <c r="AV71" s="116"/>
      <c r="AW71" s="80"/>
      <c r="AX71" s="80">
        <f t="shared" si="33"/>
        <v>0</v>
      </c>
      <c r="AY71" s="80">
        <f t="shared" ref="AY71:AY75" si="38">AX71-AW71</f>
        <v>0</v>
      </c>
    </row>
    <row r="72" spans="1:51" ht="16.149999999999999" customHeight="1" x14ac:dyDescent="0.2">
      <c r="A72" s="58">
        <v>66</v>
      </c>
      <c r="B72" s="59" t="s">
        <v>70</v>
      </c>
      <c r="C72" s="270">
        <f>'8_2.1.18 SIS'!N72</f>
        <v>0</v>
      </c>
      <c r="D72" s="60">
        <f>'Source Data'!H72</f>
        <v>5209.1252297845949</v>
      </c>
      <c r="E72" s="65">
        <f>C72*D72</f>
        <v>0</v>
      </c>
      <c r="F72" s="289"/>
      <c r="G72" s="60">
        <f>'Source Data'!I72</f>
        <v>655.4113591428079</v>
      </c>
      <c r="H72" s="65">
        <f>F72*G72</f>
        <v>0</v>
      </c>
      <c r="I72" s="289"/>
      <c r="J72" s="60">
        <f>'Source Data'!J72</f>
        <v>178.74855249349307</v>
      </c>
      <c r="K72" s="65">
        <f>I72*J72</f>
        <v>0</v>
      </c>
      <c r="L72" s="289"/>
      <c r="M72" s="60">
        <f>'Source Data'!K72</f>
        <v>4468.713812337327</v>
      </c>
      <c r="N72" s="65">
        <f>L72*M72</f>
        <v>0</v>
      </c>
      <c r="O72" s="289"/>
      <c r="P72" s="60">
        <f>'Source Data'!L72</f>
        <v>1787.4855249349307</v>
      </c>
      <c r="Q72" s="65">
        <f>O72*P72</f>
        <v>0</v>
      </c>
      <c r="R72" s="92">
        <v>0</v>
      </c>
      <c r="S72" s="60"/>
      <c r="T72" s="60"/>
      <c r="U72" s="61">
        <f t="shared" si="35"/>
        <v>0</v>
      </c>
      <c r="V72" s="92">
        <f>U72+R72</f>
        <v>0</v>
      </c>
      <c r="W72" s="65">
        <f>ROUND(V72*-0.25%,0)</f>
        <v>0</v>
      </c>
      <c r="X72" s="92">
        <f>SUM(V72:W72)</f>
        <v>0</v>
      </c>
      <c r="Y72" s="60"/>
      <c r="Z72" s="92">
        <f>ROUND(SUM(X72:Y72),0)</f>
        <v>0</v>
      </c>
      <c r="AA72" s="60"/>
      <c r="AB72" s="60">
        <f>Z72-AA72</f>
        <v>0</v>
      </c>
      <c r="AC72" s="92">
        <f>ROUND(AB72/$AC$88,0)</f>
        <v>0</v>
      </c>
      <c r="AD72" s="96">
        <f t="shared" si="30"/>
        <v>0</v>
      </c>
      <c r="AE72" s="66">
        <f>'Source Data'!N72</f>
        <v>3964</v>
      </c>
      <c r="AF72" s="89">
        <f>C72*AE72</f>
        <v>0</v>
      </c>
      <c r="AG72" s="270"/>
      <c r="AH72" s="66">
        <f>AG72*AE72</f>
        <v>0</v>
      </c>
      <c r="AI72" s="270"/>
      <c r="AJ72" s="68">
        <f t="shared" si="36"/>
        <v>0</v>
      </c>
      <c r="AK72" s="67">
        <f t="shared" si="37"/>
        <v>0</v>
      </c>
      <c r="AL72" s="89">
        <f>AK72+AF72</f>
        <v>0</v>
      </c>
      <c r="AM72" s="70">
        <f>ROUND(-0.25%*AL72,0)</f>
        <v>0</v>
      </c>
      <c r="AN72" s="89">
        <f>SUM(AL72:AM72)</f>
        <v>0</v>
      </c>
      <c r="AO72" s="60"/>
      <c r="AP72" s="89">
        <f>ROUND(SUM(AN72:AO72),0)</f>
        <v>0</v>
      </c>
      <c r="AQ72" s="68"/>
      <c r="AR72" s="68">
        <f>AP72-AQ72</f>
        <v>0</v>
      </c>
      <c r="AS72" s="89">
        <f>ROUND(AR72/$AS$88,0)</f>
        <v>0</v>
      </c>
      <c r="AT72" s="69">
        <f>Z72+AP72</f>
        <v>0</v>
      </c>
      <c r="AU72" s="86">
        <f>AC72+AS72</f>
        <v>0</v>
      </c>
      <c r="AV72" s="116"/>
      <c r="AW72" s="84"/>
      <c r="AX72" s="84">
        <f t="shared" si="33"/>
        <v>0</v>
      </c>
      <c r="AY72" s="84">
        <f t="shared" si="38"/>
        <v>0</v>
      </c>
    </row>
    <row r="73" spans="1:51" ht="16.149999999999999" customHeight="1" x14ac:dyDescent="0.2">
      <c r="A73" s="54">
        <v>67</v>
      </c>
      <c r="B73" s="55" t="s">
        <v>3</v>
      </c>
      <c r="C73" s="271">
        <f>'8_2.1.18 SIS'!N73</f>
        <v>0</v>
      </c>
      <c r="D73" s="56">
        <f>'Source Data'!H73</f>
        <v>4781.434296552653</v>
      </c>
      <c r="E73" s="74">
        <f>C73*D73</f>
        <v>0</v>
      </c>
      <c r="F73" s="290"/>
      <c r="G73" s="56">
        <f>'Source Data'!I73</f>
        <v>636.87839950514967</v>
      </c>
      <c r="H73" s="74">
        <f>F73*G73</f>
        <v>0</v>
      </c>
      <c r="I73" s="290"/>
      <c r="J73" s="56">
        <f>'Source Data'!J73</f>
        <v>173.6941089559499</v>
      </c>
      <c r="K73" s="74">
        <f>I73*J73</f>
        <v>0</v>
      </c>
      <c r="L73" s="290"/>
      <c r="M73" s="56">
        <f>'Source Data'!K73</f>
        <v>4342.3527238987472</v>
      </c>
      <c r="N73" s="74">
        <f>L73*M73</f>
        <v>0</v>
      </c>
      <c r="O73" s="290"/>
      <c r="P73" s="56">
        <f>'Source Data'!L73</f>
        <v>1736.9410895594988</v>
      </c>
      <c r="Q73" s="74">
        <f>O73*P73</f>
        <v>0</v>
      </c>
      <c r="R73" s="93">
        <v>0</v>
      </c>
      <c r="S73" s="56"/>
      <c r="T73" s="56"/>
      <c r="U73" s="57">
        <f t="shared" si="35"/>
        <v>0</v>
      </c>
      <c r="V73" s="93">
        <f>U73+R73</f>
        <v>0</v>
      </c>
      <c r="W73" s="74">
        <f>ROUND(V73*-0.25%,0)</f>
        <v>0</v>
      </c>
      <c r="X73" s="93">
        <f>SUM(V73:W73)</f>
        <v>0</v>
      </c>
      <c r="Y73" s="56"/>
      <c r="Z73" s="93">
        <f>ROUND(SUM(X73:Y73),0)</f>
        <v>0</v>
      </c>
      <c r="AA73" s="56"/>
      <c r="AB73" s="56">
        <f>Z73-AA73</f>
        <v>0</v>
      </c>
      <c r="AC73" s="93">
        <f>ROUND(AB73/$AC$88,0)</f>
        <v>0</v>
      </c>
      <c r="AD73" s="97">
        <f t="shared" si="30"/>
        <v>0</v>
      </c>
      <c r="AE73" s="75">
        <f>'Source Data'!N73</f>
        <v>5608</v>
      </c>
      <c r="AF73" s="90">
        <f>C73*AE73</f>
        <v>0</v>
      </c>
      <c r="AG73" s="271"/>
      <c r="AH73" s="75">
        <f>AG73*AE73</f>
        <v>0</v>
      </c>
      <c r="AI73" s="271"/>
      <c r="AJ73" s="77">
        <f t="shared" si="36"/>
        <v>0</v>
      </c>
      <c r="AK73" s="76">
        <f t="shared" si="37"/>
        <v>0</v>
      </c>
      <c r="AL73" s="90">
        <f>AK73+AF73</f>
        <v>0</v>
      </c>
      <c r="AM73" s="79">
        <f>ROUND(-0.25%*AL73,0)</f>
        <v>0</v>
      </c>
      <c r="AN73" s="90">
        <f>SUM(AL73:AM73)</f>
        <v>0</v>
      </c>
      <c r="AO73" s="56"/>
      <c r="AP73" s="90">
        <f>ROUND(SUM(AN73:AO73),0)</f>
        <v>0</v>
      </c>
      <c r="AQ73" s="77"/>
      <c r="AR73" s="77">
        <f>AP73-AQ73</f>
        <v>0</v>
      </c>
      <c r="AS73" s="90">
        <f>ROUND(AR73/$AS$88,0)</f>
        <v>0</v>
      </c>
      <c r="AT73" s="78">
        <f>Z73+AP73</f>
        <v>0</v>
      </c>
      <c r="AU73" s="87">
        <f>AC73+AS73</f>
        <v>0</v>
      </c>
      <c r="AV73" s="116"/>
      <c r="AW73" s="84"/>
      <c r="AX73" s="84">
        <f t="shared" si="33"/>
        <v>0</v>
      </c>
      <c r="AY73" s="84">
        <f t="shared" si="38"/>
        <v>0</v>
      </c>
    </row>
    <row r="74" spans="1:51" ht="16.149999999999999" customHeight="1" x14ac:dyDescent="0.2">
      <c r="A74" s="54">
        <v>68</v>
      </c>
      <c r="B74" s="55" t="s">
        <v>2</v>
      </c>
      <c r="C74" s="271">
        <f>'8_2.1.18 SIS'!N74</f>
        <v>0</v>
      </c>
      <c r="D74" s="56">
        <f>'Source Data'!H74</f>
        <v>5487.462001896216</v>
      </c>
      <c r="E74" s="74">
        <f>C74*D74</f>
        <v>0</v>
      </c>
      <c r="F74" s="290"/>
      <c r="G74" s="56">
        <f>'Source Data'!I74</f>
        <v>713.42471435529035</v>
      </c>
      <c r="H74" s="74">
        <f>F74*G74</f>
        <v>0</v>
      </c>
      <c r="I74" s="290"/>
      <c r="J74" s="56">
        <f>'Source Data'!J74</f>
        <v>194.5703766423519</v>
      </c>
      <c r="K74" s="74">
        <f>I74*J74</f>
        <v>0</v>
      </c>
      <c r="L74" s="290"/>
      <c r="M74" s="56">
        <f>'Source Data'!K74</f>
        <v>4864.2594160587978</v>
      </c>
      <c r="N74" s="74">
        <f>L74*M74</f>
        <v>0</v>
      </c>
      <c r="O74" s="290"/>
      <c r="P74" s="56">
        <f>'Source Data'!L74</f>
        <v>1945.703766423519</v>
      </c>
      <c r="Q74" s="74">
        <f>O74*P74</f>
        <v>0</v>
      </c>
      <c r="R74" s="93">
        <v>0</v>
      </c>
      <c r="S74" s="56"/>
      <c r="T74" s="56"/>
      <c r="U74" s="57">
        <f t="shared" si="35"/>
        <v>0</v>
      </c>
      <c r="V74" s="93">
        <f>U74+R74</f>
        <v>0</v>
      </c>
      <c r="W74" s="74">
        <f>ROUND(V74*-0.25%,0)</f>
        <v>0</v>
      </c>
      <c r="X74" s="93">
        <f>SUM(V74:W74)</f>
        <v>0</v>
      </c>
      <c r="Y74" s="56"/>
      <c r="Z74" s="93">
        <f>ROUND(SUM(X74:Y74),0)</f>
        <v>0</v>
      </c>
      <c r="AA74" s="56"/>
      <c r="AB74" s="56">
        <f>Z74-AA74</f>
        <v>0</v>
      </c>
      <c r="AC74" s="93">
        <f>ROUND(AB74/$AC$88,0)</f>
        <v>0</v>
      </c>
      <c r="AD74" s="97">
        <f t="shared" si="30"/>
        <v>0</v>
      </c>
      <c r="AE74" s="75">
        <f>'Source Data'!N74</f>
        <v>2793</v>
      </c>
      <c r="AF74" s="90">
        <f>C74*AE74</f>
        <v>0</v>
      </c>
      <c r="AG74" s="271"/>
      <c r="AH74" s="75">
        <f>AG74*AE74</f>
        <v>0</v>
      </c>
      <c r="AI74" s="271"/>
      <c r="AJ74" s="77">
        <f t="shared" si="36"/>
        <v>0</v>
      </c>
      <c r="AK74" s="76">
        <f t="shared" si="37"/>
        <v>0</v>
      </c>
      <c r="AL74" s="90">
        <f>AK74+AF74</f>
        <v>0</v>
      </c>
      <c r="AM74" s="79">
        <f>ROUND(-0.25%*AL74,0)</f>
        <v>0</v>
      </c>
      <c r="AN74" s="90">
        <f>SUM(AL74:AM74)</f>
        <v>0</v>
      </c>
      <c r="AO74" s="56"/>
      <c r="AP74" s="90">
        <f>ROUND(SUM(AN74:AO74),0)</f>
        <v>0</v>
      </c>
      <c r="AQ74" s="77"/>
      <c r="AR74" s="77">
        <f>AP74-AQ74</f>
        <v>0</v>
      </c>
      <c r="AS74" s="90">
        <f>ROUND(AR74/$AS$88,0)</f>
        <v>0</v>
      </c>
      <c r="AT74" s="78">
        <f>Z74+AP74</f>
        <v>0</v>
      </c>
      <c r="AU74" s="87">
        <f>AC74+AS74</f>
        <v>0</v>
      </c>
      <c r="AV74" s="116"/>
      <c r="AW74" s="84"/>
      <c r="AX74" s="84">
        <f t="shared" si="33"/>
        <v>0</v>
      </c>
      <c r="AY74" s="84">
        <f t="shared" si="38"/>
        <v>0</v>
      </c>
    </row>
    <row r="75" spans="1:51" ht="16.149999999999999" customHeight="1" x14ac:dyDescent="0.2">
      <c r="A75" s="54">
        <v>69</v>
      </c>
      <c r="B75" s="55" t="s">
        <v>75</v>
      </c>
      <c r="C75" s="271">
        <f>'8_2.1.18 SIS'!N75</f>
        <v>0</v>
      </c>
      <c r="D75" s="56">
        <f>'Source Data'!H75</f>
        <v>5291.1260189471159</v>
      </c>
      <c r="E75" s="74">
        <f>C75*D75</f>
        <v>0</v>
      </c>
      <c r="F75" s="290"/>
      <c r="G75" s="56">
        <f>'Source Data'!I75</f>
        <v>701.91738105393551</v>
      </c>
      <c r="H75" s="74">
        <f>F75*G75</f>
        <v>0</v>
      </c>
      <c r="I75" s="290"/>
      <c r="J75" s="56">
        <f>'Source Data'!J75</f>
        <v>191.43201301470964</v>
      </c>
      <c r="K75" s="74">
        <f>I75*J75</f>
        <v>0</v>
      </c>
      <c r="L75" s="290"/>
      <c r="M75" s="56">
        <f>'Source Data'!K75</f>
        <v>4785.8003253677416</v>
      </c>
      <c r="N75" s="74">
        <f>L75*M75</f>
        <v>0</v>
      </c>
      <c r="O75" s="290"/>
      <c r="P75" s="56">
        <f>'Source Data'!L75</f>
        <v>1914.3201301470965</v>
      </c>
      <c r="Q75" s="74">
        <f>O75*P75</f>
        <v>0</v>
      </c>
      <c r="R75" s="93">
        <v>0</v>
      </c>
      <c r="S75" s="56"/>
      <c r="T75" s="56"/>
      <c r="U75" s="57">
        <f t="shared" si="35"/>
        <v>0</v>
      </c>
      <c r="V75" s="93">
        <f>U75+R75</f>
        <v>0</v>
      </c>
      <c r="W75" s="74">
        <f>ROUND(V75*-0.25%,0)</f>
        <v>0</v>
      </c>
      <c r="X75" s="93">
        <f>SUM(V75:W75)</f>
        <v>0</v>
      </c>
      <c r="Y75" s="56"/>
      <c r="Z75" s="93">
        <f>ROUND(SUM(X75:Y75),0)</f>
        <v>0</v>
      </c>
      <c r="AA75" s="56"/>
      <c r="AB75" s="56">
        <f>Z75-AA75</f>
        <v>0</v>
      </c>
      <c r="AC75" s="93">
        <f>ROUND(AB75/$AC$88,0)</f>
        <v>0</v>
      </c>
      <c r="AD75" s="97">
        <f t="shared" si="30"/>
        <v>0</v>
      </c>
      <c r="AE75" s="75">
        <f>'Source Data'!N75</f>
        <v>3798</v>
      </c>
      <c r="AF75" s="90">
        <f>C75*AE75</f>
        <v>0</v>
      </c>
      <c r="AG75" s="271"/>
      <c r="AH75" s="75">
        <f>AG75*AE75</f>
        <v>0</v>
      </c>
      <c r="AI75" s="271"/>
      <c r="AJ75" s="77">
        <f t="shared" si="36"/>
        <v>0</v>
      </c>
      <c r="AK75" s="76">
        <f t="shared" si="37"/>
        <v>0</v>
      </c>
      <c r="AL75" s="90">
        <f>AK75+AF75</f>
        <v>0</v>
      </c>
      <c r="AM75" s="79">
        <f>ROUND(-0.25%*AL75,0)</f>
        <v>0</v>
      </c>
      <c r="AN75" s="90">
        <f>SUM(AL75:AM75)</f>
        <v>0</v>
      </c>
      <c r="AO75" s="56"/>
      <c r="AP75" s="90">
        <f>ROUND(SUM(AN75:AO75),0)</f>
        <v>0</v>
      </c>
      <c r="AQ75" s="77"/>
      <c r="AR75" s="77">
        <f>AP75-AQ75</f>
        <v>0</v>
      </c>
      <c r="AS75" s="90">
        <f>ROUND(AR75/$AS$88,0)</f>
        <v>0</v>
      </c>
      <c r="AT75" s="78">
        <f>Z75+AP75</f>
        <v>0</v>
      </c>
      <c r="AU75" s="87">
        <f>AC75+AS75</f>
        <v>0</v>
      </c>
      <c r="AV75" s="116"/>
      <c r="AW75" s="83"/>
      <c r="AX75" s="83">
        <f t="shared" si="33"/>
        <v>0</v>
      </c>
      <c r="AY75" s="83">
        <f t="shared" si="38"/>
        <v>0</v>
      </c>
    </row>
    <row r="76" spans="1:51" s="123" customFormat="1" ht="16.149999999999999" customHeight="1" thickBot="1" x14ac:dyDescent="0.25">
      <c r="A76" s="1402" t="s">
        <v>460</v>
      </c>
      <c r="B76" s="1408"/>
      <c r="C76" s="292">
        <f>SUM(C7:C75)</f>
        <v>37</v>
      </c>
      <c r="D76" s="252"/>
      <c r="E76" s="282">
        <f>SUM(E7:E75)</f>
        <v>128909.56784401152</v>
      </c>
      <c r="F76" s="292">
        <v>30</v>
      </c>
      <c r="G76" s="252"/>
      <c r="H76" s="282">
        <v>14093.975847194848</v>
      </c>
      <c r="I76" s="292">
        <v>0</v>
      </c>
      <c r="J76" s="252"/>
      <c r="K76" s="282">
        <v>0</v>
      </c>
      <c r="L76" s="292">
        <v>6</v>
      </c>
      <c r="M76" s="252"/>
      <c r="N76" s="282">
        <v>18985.599221619006</v>
      </c>
      <c r="O76" s="292">
        <v>0</v>
      </c>
      <c r="P76" s="252"/>
      <c r="Q76" s="282">
        <v>0</v>
      </c>
      <c r="R76" s="293">
        <f t="shared" ref="R76:AU76" si="39">SUM(R7:R75)</f>
        <v>161989</v>
      </c>
      <c r="S76" s="252">
        <f t="shared" si="39"/>
        <v>0</v>
      </c>
      <c r="T76" s="252">
        <f t="shared" si="39"/>
        <v>0</v>
      </c>
      <c r="U76" s="294">
        <f t="shared" si="39"/>
        <v>0</v>
      </c>
      <c r="V76" s="293">
        <f t="shared" si="39"/>
        <v>161989</v>
      </c>
      <c r="W76" s="282">
        <f t="shared" si="39"/>
        <v>-406</v>
      </c>
      <c r="X76" s="293">
        <f t="shared" si="39"/>
        <v>161583</v>
      </c>
      <c r="Y76" s="282">
        <f t="shared" si="39"/>
        <v>0</v>
      </c>
      <c r="Z76" s="293">
        <f t="shared" si="39"/>
        <v>161583</v>
      </c>
      <c r="AA76" s="252">
        <f t="shared" si="39"/>
        <v>0</v>
      </c>
      <c r="AB76" s="252">
        <f t="shared" si="39"/>
        <v>161583</v>
      </c>
      <c r="AC76" s="293">
        <f t="shared" si="39"/>
        <v>13465</v>
      </c>
      <c r="AD76" s="249">
        <f t="shared" si="39"/>
        <v>161583</v>
      </c>
      <c r="AE76" s="295">
        <f>'Source Data'!N76</f>
        <v>5169</v>
      </c>
      <c r="AF76" s="296">
        <f t="shared" si="39"/>
        <v>225014</v>
      </c>
      <c r="AG76" s="292">
        <f t="shared" si="39"/>
        <v>0</v>
      </c>
      <c r="AH76" s="295">
        <f t="shared" si="39"/>
        <v>0</v>
      </c>
      <c r="AI76" s="292">
        <f t="shared" si="39"/>
        <v>0</v>
      </c>
      <c r="AJ76" s="297">
        <f t="shared" si="39"/>
        <v>0</v>
      </c>
      <c r="AK76" s="298">
        <f t="shared" si="39"/>
        <v>0</v>
      </c>
      <c r="AL76" s="296">
        <f t="shared" si="39"/>
        <v>225014</v>
      </c>
      <c r="AM76" s="299">
        <f t="shared" si="39"/>
        <v>-562</v>
      </c>
      <c r="AN76" s="296">
        <f t="shared" si="39"/>
        <v>224452</v>
      </c>
      <c r="AO76" s="282">
        <f t="shared" ref="AO76" si="40">SUM(AO7:AO75)</f>
        <v>0</v>
      </c>
      <c r="AP76" s="296">
        <f t="shared" si="39"/>
        <v>224452</v>
      </c>
      <c r="AQ76" s="297">
        <f t="shared" si="39"/>
        <v>0</v>
      </c>
      <c r="AR76" s="297">
        <f t="shared" si="39"/>
        <v>224452</v>
      </c>
      <c r="AS76" s="296">
        <f t="shared" si="39"/>
        <v>18705</v>
      </c>
      <c r="AT76" s="300">
        <f t="shared" si="39"/>
        <v>386035</v>
      </c>
      <c r="AU76" s="300">
        <f t="shared" si="39"/>
        <v>32170</v>
      </c>
      <c r="AV76" s="274"/>
      <c r="AW76" s="282">
        <f>SUM(AW7:AW75)</f>
        <v>0</v>
      </c>
      <c r="AX76" s="282">
        <f>SUM(AX7:AX75)</f>
        <v>562</v>
      </c>
      <c r="AY76" s="282">
        <f>SUM(AY7:AY75)</f>
        <v>562</v>
      </c>
    </row>
    <row r="77" spans="1:51" s="123" customFormat="1" ht="16.149999999999999" customHeight="1" thickTop="1" x14ac:dyDescent="0.2">
      <c r="A77" s="1409" t="s">
        <v>410</v>
      </c>
      <c r="B77" s="1410"/>
      <c r="C77" s="301"/>
      <c r="D77" s="279"/>
      <c r="E77" s="279"/>
      <c r="F77" s="301"/>
      <c r="G77" s="279"/>
      <c r="H77" s="279"/>
      <c r="I77" s="301"/>
      <c r="J77" s="279"/>
      <c r="K77" s="279"/>
      <c r="L77" s="301"/>
      <c r="M77" s="279"/>
      <c r="N77" s="279"/>
      <c r="O77" s="301"/>
      <c r="P77" s="279"/>
      <c r="Q77" s="279"/>
      <c r="R77" s="279"/>
      <c r="S77" s="279"/>
      <c r="T77" s="279"/>
      <c r="U77" s="279"/>
      <c r="V77" s="279"/>
      <c r="W77" s="279"/>
      <c r="X77" s="279"/>
      <c r="Y77" s="279"/>
      <c r="Z77" s="279"/>
      <c r="AA77" s="279"/>
      <c r="AB77" s="279"/>
      <c r="AC77" s="279"/>
      <c r="AD77" s="279"/>
      <c r="AE77" s="302"/>
      <c r="AF77" s="279"/>
      <c r="AG77" s="301"/>
      <c r="AH77" s="302"/>
      <c r="AI77" s="301"/>
      <c r="AJ77" s="279"/>
      <c r="AK77" s="279"/>
      <c r="AL77" s="279"/>
      <c r="AM77" s="279"/>
      <c r="AN77" s="279"/>
      <c r="AO77" s="279"/>
      <c r="AP77" s="279"/>
      <c r="AQ77" s="279"/>
      <c r="AR77" s="279"/>
      <c r="AS77" s="279"/>
      <c r="AT77" s="279"/>
      <c r="AU77" s="279"/>
      <c r="AV77" s="274"/>
      <c r="AW77" s="245"/>
      <c r="AX77" s="245"/>
      <c r="AY77" s="245"/>
    </row>
    <row r="78" spans="1:51" s="123" customFormat="1" ht="16.149999999999999" customHeight="1" x14ac:dyDescent="0.2">
      <c r="A78" s="1406" t="s">
        <v>411</v>
      </c>
      <c r="B78" s="1407"/>
      <c r="C78" s="170"/>
      <c r="D78" s="168"/>
      <c r="E78" s="168"/>
      <c r="F78" s="170"/>
      <c r="G78" s="168"/>
      <c r="H78" s="168"/>
      <c r="I78" s="170"/>
      <c r="J78" s="168"/>
      <c r="K78" s="168"/>
      <c r="L78" s="170"/>
      <c r="M78" s="168"/>
      <c r="N78" s="168"/>
      <c r="O78" s="170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97">
        <f>VLOOKUP($A$88,'4_Level 4'!$A$78:$R$214,5,FALSE)</f>
        <v>0</v>
      </c>
      <c r="AA78" s="173"/>
      <c r="AB78" s="168">
        <f>Z78-AA78</f>
        <v>0</v>
      </c>
      <c r="AC78" s="97">
        <f>ROUND(AB78/$AC$88,0)</f>
        <v>0</v>
      </c>
      <c r="AD78" s="97">
        <f>VLOOKUP($A$88,'4_Level 4'!$A$78:$R$214,5,FALSE)</f>
        <v>0</v>
      </c>
      <c r="AE78" s="168"/>
      <c r="AF78" s="168"/>
      <c r="AG78" s="170"/>
      <c r="AH78" s="168"/>
      <c r="AI78" s="170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75">
        <f t="shared" ref="AT78:AT83" si="41">Z78+AP78</f>
        <v>0</v>
      </c>
      <c r="AU78" s="175">
        <f>AC78+AS78</f>
        <v>0</v>
      </c>
      <c r="AV78" s="274"/>
      <c r="AW78" s="274"/>
      <c r="AX78" s="274"/>
      <c r="AY78" s="274"/>
    </row>
    <row r="79" spans="1:51" s="123" customFormat="1" ht="16.149999999999999" customHeight="1" x14ac:dyDescent="0.2">
      <c r="A79" s="1404" t="s">
        <v>430</v>
      </c>
      <c r="B79" s="1405"/>
      <c r="C79" s="170"/>
      <c r="D79" s="168"/>
      <c r="E79" s="168"/>
      <c r="F79" s="170"/>
      <c r="G79" s="168"/>
      <c r="H79" s="168"/>
      <c r="I79" s="170"/>
      <c r="J79" s="168"/>
      <c r="K79" s="168"/>
      <c r="L79" s="170"/>
      <c r="M79" s="168"/>
      <c r="N79" s="168"/>
      <c r="O79" s="170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72"/>
      <c r="AA79" s="173"/>
      <c r="AB79" s="168"/>
      <c r="AC79" s="172"/>
      <c r="AD79" s="97">
        <f>VLOOKUP($A$88,'4_Level 4'!$A$78:$R$214,10,FALSE)</f>
        <v>0</v>
      </c>
      <c r="AE79" s="168"/>
      <c r="AF79" s="168"/>
      <c r="AG79" s="170"/>
      <c r="AH79" s="168"/>
      <c r="AI79" s="170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75">
        <f t="shared" si="41"/>
        <v>0</v>
      </c>
      <c r="AU79" s="168"/>
      <c r="AV79" s="274"/>
      <c r="AW79" s="274"/>
      <c r="AX79" s="274"/>
      <c r="AY79" s="274"/>
    </row>
    <row r="80" spans="1:51" ht="16.149999999999999" customHeight="1" x14ac:dyDescent="0.2">
      <c r="A80" s="1417" t="s">
        <v>1544</v>
      </c>
      <c r="B80" s="1418"/>
      <c r="C80" s="170"/>
      <c r="D80" s="168"/>
      <c r="E80" s="168"/>
      <c r="F80" s="170"/>
      <c r="G80" s="168"/>
      <c r="H80" s="168"/>
      <c r="I80" s="170"/>
      <c r="J80" s="168"/>
      <c r="K80" s="168"/>
      <c r="L80" s="170"/>
      <c r="M80" s="168"/>
      <c r="N80" s="168"/>
      <c r="O80" s="170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97">
        <f>VLOOKUP($A$88,'4_Level 4'!$A$78:$R$214,12,FALSE)</f>
        <v>0</v>
      </c>
      <c r="AA80" s="173"/>
      <c r="AB80" s="168">
        <f>Z80-AA80</f>
        <v>0</v>
      </c>
      <c r="AC80" s="97">
        <f>ROUND(AB80/$AC$88,0)</f>
        <v>0</v>
      </c>
      <c r="AD80" s="97">
        <f>VLOOKUP($A$88,'4_Level 4'!$A$78:$R$214,12,FALSE)</f>
        <v>0</v>
      </c>
      <c r="AE80" s="168"/>
      <c r="AF80" s="168"/>
      <c r="AG80" s="170"/>
      <c r="AH80" s="168"/>
      <c r="AI80" s="170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75">
        <f t="shared" si="41"/>
        <v>0</v>
      </c>
      <c r="AU80" s="168"/>
      <c r="AV80" s="116"/>
      <c r="AW80" s="116"/>
      <c r="AX80" s="116"/>
      <c r="AY80" s="116"/>
    </row>
    <row r="81" spans="1:51" s="123" customFormat="1" ht="16.149999999999999" customHeight="1" x14ac:dyDescent="0.2">
      <c r="A81" s="1417" t="s">
        <v>429</v>
      </c>
      <c r="B81" s="1418"/>
      <c r="C81" s="170"/>
      <c r="D81" s="168"/>
      <c r="E81" s="168"/>
      <c r="F81" s="170"/>
      <c r="G81" s="168"/>
      <c r="H81" s="168"/>
      <c r="I81" s="170"/>
      <c r="J81" s="168"/>
      <c r="K81" s="168"/>
      <c r="L81" s="170"/>
      <c r="M81" s="168"/>
      <c r="N81" s="168"/>
      <c r="O81" s="170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72"/>
      <c r="AA81" s="173"/>
      <c r="AB81" s="168"/>
      <c r="AC81" s="172"/>
      <c r="AD81" s="97">
        <f>VLOOKUP($A$88,'4_Level 4'!$A$78:$R$214,13,FALSE)</f>
        <v>0</v>
      </c>
      <c r="AE81" s="168"/>
      <c r="AF81" s="168"/>
      <c r="AG81" s="170"/>
      <c r="AH81" s="168"/>
      <c r="AI81" s="170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75">
        <f t="shared" si="41"/>
        <v>0</v>
      </c>
      <c r="AU81" s="168"/>
      <c r="AV81" s="274"/>
      <c r="AW81" s="274"/>
      <c r="AX81" s="274"/>
      <c r="AY81" s="274"/>
    </row>
    <row r="82" spans="1:51" s="123" customFormat="1" ht="16.149999999999999" customHeight="1" x14ac:dyDescent="0.2">
      <c r="A82" s="1415" t="s">
        <v>254</v>
      </c>
      <c r="B82" s="1416"/>
      <c r="C82" s="171"/>
      <c r="D82" s="169"/>
      <c r="E82" s="169"/>
      <c r="F82" s="171"/>
      <c r="G82" s="169"/>
      <c r="H82" s="169"/>
      <c r="I82" s="171"/>
      <c r="J82" s="169"/>
      <c r="K82" s="169"/>
      <c r="L82" s="171"/>
      <c r="M82" s="169"/>
      <c r="N82" s="169"/>
      <c r="O82" s="171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95">
        <f>VLOOKUP($A$88,'4_Level 4'!$A$78:$R$214,17,FALSE)</f>
        <v>0</v>
      </c>
      <c r="AA82" s="53"/>
      <c r="AB82" s="169">
        <f>Z82-AA82</f>
        <v>0</v>
      </c>
      <c r="AC82" s="95">
        <f>ROUND(AB82/$AC$88,0)</f>
        <v>0</v>
      </c>
      <c r="AD82" s="95">
        <f>VLOOKUP($A$88,'4_Level 4'!$A$78:$R$214,17,FALSE)</f>
        <v>0</v>
      </c>
      <c r="AE82" s="169"/>
      <c r="AF82" s="169"/>
      <c r="AG82" s="171"/>
      <c r="AH82" s="169"/>
      <c r="AI82" s="171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76">
        <f t="shared" si="41"/>
        <v>0</v>
      </c>
      <c r="AU82" s="176">
        <f>AC82+AS82</f>
        <v>0</v>
      </c>
      <c r="AV82" s="274"/>
      <c r="AW82" s="274"/>
      <c r="AX82" s="274"/>
      <c r="AY82" s="274"/>
    </row>
    <row r="83" spans="1:51" s="123" customFormat="1" ht="16.149999999999999" customHeight="1" x14ac:dyDescent="0.2">
      <c r="A83" s="1415" t="s">
        <v>1440</v>
      </c>
      <c r="B83" s="1416"/>
      <c r="C83" s="1047"/>
      <c r="D83" s="1048"/>
      <c r="E83" s="1048"/>
      <c r="F83" s="1047"/>
      <c r="G83" s="1048"/>
      <c r="H83" s="1048"/>
      <c r="I83" s="1047"/>
      <c r="J83" s="1048"/>
      <c r="K83" s="1048"/>
      <c r="L83" s="1047"/>
      <c r="M83" s="1048"/>
      <c r="N83" s="1048"/>
      <c r="O83" s="1047"/>
      <c r="P83" s="1048"/>
      <c r="Q83" s="1048"/>
      <c r="R83" s="1048"/>
      <c r="S83" s="1048"/>
      <c r="T83" s="1048"/>
      <c r="U83" s="1048"/>
      <c r="V83" s="1048"/>
      <c r="W83" s="1048"/>
      <c r="X83" s="1048"/>
      <c r="Y83" s="1048">
        <f>VLOOKUP($A88,[1]Summary!$A$87:$K$122,11,FALSE)</f>
        <v>-130438</v>
      </c>
      <c r="Z83" s="1049">
        <f>VLOOKUP(A88,[1]Summary!$A$87:$K$122,11,FALSE)</f>
        <v>-130438</v>
      </c>
      <c r="AA83" s="1050"/>
      <c r="AB83" s="1048">
        <f>Z83-AA83</f>
        <v>-130438</v>
      </c>
      <c r="AC83" s="1049">
        <f>ROUND(AB83/$AC$88,0)</f>
        <v>-10870</v>
      </c>
      <c r="AD83" s="1049">
        <f>VLOOKUP($A88,[1]Summary!$A$87:$K$122,11,FALSE)</f>
        <v>-130438</v>
      </c>
      <c r="AE83" s="1048"/>
      <c r="AF83" s="1048"/>
      <c r="AG83" s="1047"/>
      <c r="AH83" s="1048"/>
      <c r="AI83" s="1047"/>
      <c r="AJ83" s="1048"/>
      <c r="AK83" s="1048"/>
      <c r="AL83" s="1048"/>
      <c r="AM83" s="1048"/>
      <c r="AN83" s="1048"/>
      <c r="AO83" s="1048"/>
      <c r="AP83" s="1048"/>
      <c r="AQ83" s="1048"/>
      <c r="AR83" s="1048"/>
      <c r="AS83" s="1048"/>
      <c r="AT83" s="1051">
        <f t="shared" si="41"/>
        <v>-130438</v>
      </c>
      <c r="AU83" s="1051">
        <f>AC83+AS83</f>
        <v>-10870</v>
      </c>
      <c r="AV83" s="274"/>
      <c r="AW83" s="274"/>
      <c r="AX83" s="274"/>
      <c r="AY83" s="274"/>
    </row>
    <row r="84" spans="1:51" s="123" customFormat="1" ht="16.149999999999999" customHeight="1" thickBot="1" x14ac:dyDescent="0.25">
      <c r="A84" s="1402" t="s">
        <v>461</v>
      </c>
      <c r="B84" s="1403"/>
      <c r="C84" s="248">
        <f>SUM(C76:C83)</f>
        <v>37</v>
      </c>
      <c r="D84" s="247"/>
      <c r="E84" s="273">
        <f t="shared" ref="E84" si="42">SUM(E76:E83)</f>
        <v>128909.56784401152</v>
      </c>
      <c r="F84" s="248">
        <v>30</v>
      </c>
      <c r="G84" s="247"/>
      <c r="H84" s="273">
        <v>14093.975847194848</v>
      </c>
      <c r="I84" s="248">
        <v>0</v>
      </c>
      <c r="J84" s="247"/>
      <c r="K84" s="273">
        <v>0</v>
      </c>
      <c r="L84" s="248">
        <v>6</v>
      </c>
      <c r="M84" s="247"/>
      <c r="N84" s="273">
        <v>18985.599221619006</v>
      </c>
      <c r="O84" s="248">
        <v>0</v>
      </c>
      <c r="P84" s="247"/>
      <c r="Q84" s="273">
        <v>0</v>
      </c>
      <c r="R84" s="247">
        <f t="shared" ref="R84:AD84" si="43">SUM(R76:R83)</f>
        <v>161989</v>
      </c>
      <c r="S84" s="247">
        <f t="shared" si="43"/>
        <v>0</v>
      </c>
      <c r="T84" s="247">
        <f t="shared" si="43"/>
        <v>0</v>
      </c>
      <c r="U84" s="247">
        <f t="shared" si="43"/>
        <v>0</v>
      </c>
      <c r="V84" s="247">
        <f t="shared" si="43"/>
        <v>161989</v>
      </c>
      <c r="W84" s="247">
        <f t="shared" si="43"/>
        <v>-406</v>
      </c>
      <c r="X84" s="247">
        <f t="shared" si="43"/>
        <v>161583</v>
      </c>
      <c r="Y84" s="273">
        <f t="shared" si="43"/>
        <v>-130438</v>
      </c>
      <c r="Z84" s="249">
        <f t="shared" si="43"/>
        <v>31145</v>
      </c>
      <c r="AA84" s="247">
        <f t="shared" si="43"/>
        <v>0</v>
      </c>
      <c r="AB84" s="247">
        <f t="shared" si="43"/>
        <v>31145</v>
      </c>
      <c r="AC84" s="249">
        <f t="shared" si="43"/>
        <v>2595</v>
      </c>
      <c r="AD84" s="249">
        <f t="shared" si="43"/>
        <v>31145</v>
      </c>
      <c r="AE84" s="174"/>
      <c r="AF84" s="247">
        <f t="shared" ref="AF84:AU84" si="44">SUM(AF76:AF83)</f>
        <v>225014</v>
      </c>
      <c r="AG84" s="248">
        <f t="shared" si="44"/>
        <v>0</v>
      </c>
      <c r="AH84" s="174">
        <f t="shared" si="44"/>
        <v>0</v>
      </c>
      <c r="AI84" s="248">
        <f t="shared" si="44"/>
        <v>0</v>
      </c>
      <c r="AJ84" s="247">
        <f t="shared" si="44"/>
        <v>0</v>
      </c>
      <c r="AK84" s="247">
        <f t="shared" si="44"/>
        <v>0</v>
      </c>
      <c r="AL84" s="247">
        <f t="shared" si="44"/>
        <v>225014</v>
      </c>
      <c r="AM84" s="247">
        <f t="shared" si="44"/>
        <v>-562</v>
      </c>
      <c r="AN84" s="247">
        <f t="shared" si="44"/>
        <v>224452</v>
      </c>
      <c r="AO84" s="247">
        <f t="shared" si="44"/>
        <v>0</v>
      </c>
      <c r="AP84" s="247">
        <f t="shared" si="44"/>
        <v>224452</v>
      </c>
      <c r="AQ84" s="247">
        <f t="shared" si="44"/>
        <v>0</v>
      </c>
      <c r="AR84" s="247">
        <f t="shared" si="44"/>
        <v>224452</v>
      </c>
      <c r="AS84" s="247">
        <f t="shared" si="44"/>
        <v>18705</v>
      </c>
      <c r="AT84" s="275">
        <f t="shared" si="44"/>
        <v>255597</v>
      </c>
      <c r="AU84" s="275">
        <f t="shared" si="44"/>
        <v>21300</v>
      </c>
      <c r="AV84" s="274"/>
      <c r="AW84" s="274"/>
      <c r="AX84" s="274"/>
      <c r="AY84" s="274"/>
    </row>
    <row r="85" spans="1:51" ht="16.149999999999999" customHeight="1" thickTop="1" x14ac:dyDescent="0.2"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6"/>
      <c r="R85" s="116"/>
      <c r="S85" s="116"/>
      <c r="T85" s="116"/>
      <c r="U85" s="116"/>
      <c r="V85" s="116"/>
      <c r="W85" s="116"/>
      <c r="X85" s="274"/>
      <c r="Y85" s="116"/>
      <c r="Z85" s="116"/>
      <c r="AB85" s="116"/>
      <c r="AC85" s="116"/>
      <c r="AD85" s="116"/>
      <c r="AE85" s="116"/>
      <c r="AF85" s="116"/>
    </row>
    <row r="86" spans="1:51" ht="16.149999999999999" customHeight="1" x14ac:dyDescent="0.2">
      <c r="D86" s="116"/>
      <c r="E86" s="116"/>
      <c r="F86" s="111"/>
      <c r="G86" s="116"/>
      <c r="H86" s="838"/>
      <c r="I86" s="838"/>
      <c r="J86" s="838"/>
      <c r="K86" s="838"/>
      <c r="L86" s="840"/>
      <c r="M86" s="838"/>
      <c r="N86" s="838"/>
      <c r="O86" s="838"/>
      <c r="P86" s="838"/>
      <c r="Q86" s="838"/>
      <c r="R86" s="116"/>
      <c r="S86" s="116"/>
      <c r="T86" s="116"/>
      <c r="U86" s="116"/>
      <c r="V86" s="116"/>
      <c r="W86" s="116"/>
      <c r="X86" s="274"/>
      <c r="Y86" s="116"/>
      <c r="Z86" s="116"/>
      <c r="AA86" s="274"/>
      <c r="AB86" s="116"/>
      <c r="AC86" s="116"/>
      <c r="AD86" s="116"/>
      <c r="AE86" s="116"/>
      <c r="AF86" s="116"/>
      <c r="AQ86" s="274"/>
      <c r="AS86" s="274"/>
    </row>
    <row r="87" spans="1:51" ht="16.149999999999999" customHeight="1" x14ac:dyDescent="0.2">
      <c r="H87" s="113"/>
      <c r="I87" s="113"/>
      <c r="J87" s="1482"/>
      <c r="K87" s="839"/>
      <c r="L87" s="839"/>
      <c r="M87" s="1482"/>
      <c r="N87" s="839"/>
      <c r="O87" s="839"/>
      <c r="P87" s="1482"/>
      <c r="Q87" s="839"/>
    </row>
    <row r="88" spans="1:51" x14ac:dyDescent="0.2">
      <c r="A88" s="321" t="s">
        <v>925</v>
      </c>
      <c r="C88" s="123"/>
      <c r="D88" s="111"/>
      <c r="H88" s="113"/>
      <c r="I88" s="113"/>
      <c r="J88" s="1482"/>
      <c r="K88" s="839"/>
      <c r="L88" s="839"/>
      <c r="M88" s="1482"/>
      <c r="N88" s="839"/>
      <c r="O88" s="839"/>
      <c r="P88" s="1482"/>
      <c r="Q88" s="839"/>
      <c r="AC88" s="108">
        <v>12</v>
      </c>
      <c r="AS88" s="108">
        <f>AC88</f>
        <v>12</v>
      </c>
    </row>
    <row r="89" spans="1:51" x14ac:dyDescent="0.2">
      <c r="C89" s="123"/>
      <c r="D89" s="111"/>
      <c r="H89" s="113"/>
      <c r="I89" s="113"/>
      <c r="J89" s="113"/>
      <c r="K89" s="113"/>
      <c r="L89" s="113"/>
      <c r="M89" s="113"/>
      <c r="N89" s="113"/>
      <c r="O89" s="113"/>
      <c r="P89" s="113"/>
      <c r="Q89" s="113"/>
    </row>
    <row r="90" spans="1:51" x14ac:dyDescent="0.2">
      <c r="C90" s="123"/>
      <c r="D90" s="111"/>
    </row>
  </sheetData>
  <mergeCells count="48">
    <mergeCell ref="J87:J88"/>
    <mergeCell ref="M87:M88"/>
    <mergeCell ref="P87:P88"/>
    <mergeCell ref="A78:B78"/>
    <mergeCell ref="A79:B79"/>
    <mergeCell ref="A80:B80"/>
    <mergeCell ref="A81:B81"/>
    <mergeCell ref="A82:B82"/>
    <mergeCell ref="A84:B84"/>
    <mergeCell ref="A83:B83"/>
    <mergeCell ref="AS2:AS3"/>
    <mergeCell ref="A76:B76"/>
    <mergeCell ref="AN2:AN3"/>
    <mergeCell ref="AO2:AO3"/>
    <mergeCell ref="S2:U2"/>
    <mergeCell ref="V2:V3"/>
    <mergeCell ref="AP2:AP3"/>
    <mergeCell ref="A77:B77"/>
    <mergeCell ref="AF2:AF3"/>
    <mergeCell ref="AG2:AK2"/>
    <mergeCell ref="AL2:AL3"/>
    <mergeCell ref="AM2:AM3"/>
    <mergeCell ref="Z2:Z3"/>
    <mergeCell ref="AA2:AA3"/>
    <mergeCell ref="AB2:AB3"/>
    <mergeCell ref="AC2:AC3"/>
    <mergeCell ref="AD2:AD3"/>
    <mergeCell ref="AE2:AE3"/>
    <mergeCell ref="A1:B3"/>
    <mergeCell ref="W2:W3"/>
    <mergeCell ref="X2:X3"/>
    <mergeCell ref="Y2:Y3"/>
    <mergeCell ref="AT1:AT3"/>
    <mergeCell ref="AU1:AU3"/>
    <mergeCell ref="C2:C3"/>
    <mergeCell ref="D2:E2"/>
    <mergeCell ref="F2:H2"/>
    <mergeCell ref="I2:K2"/>
    <mergeCell ref="L2:N2"/>
    <mergeCell ref="O2:Q2"/>
    <mergeCell ref="R2:R3"/>
    <mergeCell ref="C1:K1"/>
    <mergeCell ref="L1:U1"/>
    <mergeCell ref="V1:AD1"/>
    <mergeCell ref="AE1:AK1"/>
    <mergeCell ref="AL1:AS1"/>
    <mergeCell ref="AQ2:AQ3"/>
    <mergeCell ref="AR2:AR3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July 2018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AY93"/>
  <sheetViews>
    <sheetView view="pageBreakPreview" zoomScaleNormal="100" zoomScaleSheetLayoutView="100" workbookViewId="0">
      <pane xSplit="2" ySplit="6" topLeftCell="C7" activePane="bottomRight" state="frozen"/>
      <selection activeCell="E17" sqref="E17"/>
      <selection pane="topRight" activeCell="E17" sqref="E17"/>
      <selection pane="bottomLeft" activeCell="E17" sqref="E17"/>
      <selection pane="bottomRight" activeCell="E17" sqref="E17"/>
    </sheetView>
  </sheetViews>
  <sheetFormatPr defaultColWidth="8.85546875" defaultRowHeight="12.75" x14ac:dyDescent="0.2"/>
  <cols>
    <col min="1" max="1" width="5" style="108" customWidth="1"/>
    <col min="2" max="2" width="28.140625" style="108" customWidth="1"/>
    <col min="3" max="3" width="12.140625" style="108" bestFit="1" customWidth="1"/>
    <col min="4" max="4" width="13.85546875" style="108" customWidth="1"/>
    <col min="5" max="5" width="12.28515625" style="108" customWidth="1"/>
    <col min="6" max="6" width="11.28515625" style="108" customWidth="1"/>
    <col min="7" max="7" width="10.85546875" style="108" customWidth="1"/>
    <col min="8" max="9" width="11.28515625" style="108" customWidth="1"/>
    <col min="10" max="10" width="10.85546875" style="108" customWidth="1"/>
    <col min="11" max="12" width="11.28515625" style="108" customWidth="1"/>
    <col min="13" max="13" width="8.5703125" style="108" customWidth="1"/>
    <col min="14" max="15" width="11.28515625" style="108" customWidth="1"/>
    <col min="16" max="16" width="8.5703125" style="108" customWidth="1"/>
    <col min="17" max="17" width="11.28515625" style="108" customWidth="1"/>
    <col min="18" max="18" width="10.140625" style="108" bestFit="1" customWidth="1"/>
    <col min="19" max="21" width="13.85546875" style="108" customWidth="1"/>
    <col min="22" max="22" width="11.85546875" style="108" bestFit="1" customWidth="1"/>
    <col min="23" max="23" width="10.85546875" style="108" bestFit="1" customWidth="1"/>
    <col min="24" max="24" width="12.7109375" style="108" customWidth="1"/>
    <col min="25" max="25" width="14.7109375" style="108" customWidth="1"/>
    <col min="26" max="26" width="17.5703125" style="108" customWidth="1"/>
    <col min="27" max="28" width="11.28515625" style="108" customWidth="1"/>
    <col min="29" max="29" width="10.7109375" style="108" customWidth="1"/>
    <col min="30" max="30" width="16.42578125" style="108" customWidth="1"/>
    <col min="31" max="32" width="15.85546875" style="108" customWidth="1"/>
    <col min="33" max="37" width="15.7109375" style="108" customWidth="1"/>
    <col min="38" max="38" width="15.140625" style="108" customWidth="1"/>
    <col min="39" max="39" width="10.85546875" style="108" customWidth="1"/>
    <col min="40" max="40" width="15" style="108" customWidth="1"/>
    <col min="41" max="41" width="13.7109375" style="108" customWidth="1"/>
    <col min="42" max="42" width="16.28515625" style="108" customWidth="1"/>
    <col min="43" max="44" width="13.85546875" style="108" customWidth="1"/>
    <col min="45" max="45" width="15.5703125" style="108" customWidth="1"/>
    <col min="46" max="47" width="14.42578125" style="108" bestFit="1" customWidth="1"/>
    <col min="48" max="48" width="3" style="108" bestFit="1" customWidth="1"/>
    <col min="49" max="50" width="12.28515625" style="108" customWidth="1"/>
    <col min="51" max="51" width="10" style="108" bestFit="1" customWidth="1"/>
    <col min="52" max="16384" width="8.85546875" style="108"/>
  </cols>
  <sheetData>
    <row r="1" spans="1:51" ht="19.899999999999999" customHeight="1" x14ac:dyDescent="0.2">
      <c r="A1" s="1486" t="s">
        <v>1216</v>
      </c>
      <c r="B1" s="1487"/>
      <c r="C1" s="1379" t="s">
        <v>315</v>
      </c>
      <c r="D1" s="1380"/>
      <c r="E1" s="1380"/>
      <c r="F1" s="1380"/>
      <c r="G1" s="1380"/>
      <c r="H1" s="1380"/>
      <c r="I1" s="1380"/>
      <c r="J1" s="1380"/>
      <c r="K1" s="1381"/>
      <c r="L1" s="1412" t="s">
        <v>315</v>
      </c>
      <c r="M1" s="1413"/>
      <c r="N1" s="1413"/>
      <c r="O1" s="1413"/>
      <c r="P1" s="1413"/>
      <c r="Q1" s="1413"/>
      <c r="R1" s="1413"/>
      <c r="S1" s="1413"/>
      <c r="T1" s="1413"/>
      <c r="U1" s="1414"/>
      <c r="V1" s="1379" t="s">
        <v>315</v>
      </c>
      <c r="W1" s="1380"/>
      <c r="X1" s="1380"/>
      <c r="Y1" s="1380"/>
      <c r="Z1" s="1380"/>
      <c r="AA1" s="1380"/>
      <c r="AB1" s="1380"/>
      <c r="AC1" s="1380"/>
      <c r="AD1" s="1381"/>
      <c r="AE1" s="1478" t="s">
        <v>450</v>
      </c>
      <c r="AF1" s="1478"/>
      <c r="AG1" s="1478"/>
      <c r="AH1" s="1478"/>
      <c r="AI1" s="1478"/>
      <c r="AJ1" s="1478"/>
      <c r="AK1" s="1478"/>
      <c r="AL1" s="1485" t="s">
        <v>450</v>
      </c>
      <c r="AM1" s="1485"/>
      <c r="AN1" s="1485"/>
      <c r="AO1" s="1485"/>
      <c r="AP1" s="1485"/>
      <c r="AQ1" s="1485"/>
      <c r="AR1" s="1485"/>
      <c r="AS1" s="1485"/>
      <c r="AT1" s="1481" t="s">
        <v>326</v>
      </c>
      <c r="AU1" s="1481" t="s">
        <v>327</v>
      </c>
      <c r="AW1" s="283"/>
      <c r="AX1" s="283"/>
      <c r="AY1" s="283"/>
    </row>
    <row r="2" spans="1:51" ht="30" customHeight="1" x14ac:dyDescent="0.2">
      <c r="A2" s="1488"/>
      <c r="B2" s="1489"/>
      <c r="C2" s="1386" t="s">
        <v>1284</v>
      </c>
      <c r="D2" s="1480" t="s">
        <v>731</v>
      </c>
      <c r="E2" s="1480"/>
      <c r="F2" s="1376" t="s">
        <v>1378</v>
      </c>
      <c r="G2" s="1390"/>
      <c r="H2" s="1391"/>
      <c r="I2" s="1479" t="s">
        <v>1375</v>
      </c>
      <c r="J2" s="1479"/>
      <c r="K2" s="1479"/>
      <c r="L2" s="1479" t="s">
        <v>1376</v>
      </c>
      <c r="M2" s="1479"/>
      <c r="N2" s="1479"/>
      <c r="O2" s="1479" t="s">
        <v>1377</v>
      </c>
      <c r="P2" s="1479"/>
      <c r="Q2" s="1479"/>
      <c r="R2" s="1386" t="s">
        <v>501</v>
      </c>
      <c r="S2" s="1392" t="s">
        <v>230</v>
      </c>
      <c r="T2" s="1392"/>
      <c r="U2" s="1392"/>
      <c r="V2" s="1386" t="s">
        <v>502</v>
      </c>
      <c r="W2" s="1386" t="s">
        <v>452</v>
      </c>
      <c r="X2" s="1386" t="s">
        <v>503</v>
      </c>
      <c r="Y2" s="1400" t="s">
        <v>1321</v>
      </c>
      <c r="Z2" s="1386" t="s">
        <v>1384</v>
      </c>
      <c r="AA2" s="1386" t="s">
        <v>270</v>
      </c>
      <c r="AB2" s="1386" t="s">
        <v>271</v>
      </c>
      <c r="AC2" s="1386" t="s">
        <v>233</v>
      </c>
      <c r="AD2" s="1386" t="s">
        <v>1385</v>
      </c>
      <c r="AE2" s="1483" t="s">
        <v>1287</v>
      </c>
      <c r="AF2" s="1476" t="s">
        <v>1442</v>
      </c>
      <c r="AG2" s="1477" t="s">
        <v>230</v>
      </c>
      <c r="AH2" s="1477"/>
      <c r="AI2" s="1477"/>
      <c r="AJ2" s="1477"/>
      <c r="AK2" s="1477"/>
      <c r="AL2" s="1476" t="s">
        <v>1443</v>
      </c>
      <c r="AM2" s="1476" t="s">
        <v>1447</v>
      </c>
      <c r="AN2" s="1476" t="s">
        <v>1444</v>
      </c>
      <c r="AO2" s="1400" t="s">
        <v>1321</v>
      </c>
      <c r="AP2" s="1476" t="s">
        <v>1445</v>
      </c>
      <c r="AQ2" s="1476" t="s">
        <v>294</v>
      </c>
      <c r="AR2" s="1476" t="s">
        <v>271</v>
      </c>
      <c r="AS2" s="1476" t="s">
        <v>1446</v>
      </c>
      <c r="AT2" s="1481"/>
      <c r="AU2" s="1481"/>
      <c r="AW2" s="284"/>
      <c r="AX2" s="284"/>
      <c r="AY2" s="284"/>
    </row>
    <row r="3" spans="1:51" ht="95.25" customHeight="1" x14ac:dyDescent="0.2">
      <c r="A3" s="1488"/>
      <c r="B3" s="1489"/>
      <c r="C3" s="1386"/>
      <c r="D3" s="1005" t="s">
        <v>708</v>
      </c>
      <c r="E3" s="1005" t="s">
        <v>325</v>
      </c>
      <c r="F3" s="1005" t="s">
        <v>1283</v>
      </c>
      <c r="G3" s="1005" t="s">
        <v>454</v>
      </c>
      <c r="H3" s="1005" t="s">
        <v>325</v>
      </c>
      <c r="I3" s="1005" t="s">
        <v>1282</v>
      </c>
      <c r="J3" s="1005" t="s">
        <v>454</v>
      </c>
      <c r="K3" s="1005" t="s">
        <v>325</v>
      </c>
      <c r="L3" s="1005" t="s">
        <v>1281</v>
      </c>
      <c r="M3" s="1005" t="s">
        <v>472</v>
      </c>
      <c r="N3" s="1005" t="s">
        <v>325</v>
      </c>
      <c r="O3" s="1005" t="s">
        <v>1281</v>
      </c>
      <c r="P3" s="1005" t="s">
        <v>472</v>
      </c>
      <c r="Q3" s="1005" t="s">
        <v>325</v>
      </c>
      <c r="R3" s="1386"/>
      <c r="S3" s="1006" t="s">
        <v>1279</v>
      </c>
      <c r="T3" s="1006" t="s">
        <v>1280</v>
      </c>
      <c r="U3" s="1006" t="s">
        <v>232</v>
      </c>
      <c r="V3" s="1386"/>
      <c r="W3" s="1386"/>
      <c r="X3" s="1386"/>
      <c r="Y3" s="1401"/>
      <c r="Z3" s="1386"/>
      <c r="AA3" s="1386"/>
      <c r="AB3" s="1386"/>
      <c r="AC3" s="1386"/>
      <c r="AD3" s="1386"/>
      <c r="AE3" s="1484"/>
      <c r="AF3" s="1476"/>
      <c r="AG3" s="1006" t="s">
        <v>1289</v>
      </c>
      <c r="AH3" s="1006" t="s">
        <v>1290</v>
      </c>
      <c r="AI3" s="1006" t="s">
        <v>1288</v>
      </c>
      <c r="AJ3" s="1006" t="s">
        <v>1292</v>
      </c>
      <c r="AK3" s="1006" t="s">
        <v>232</v>
      </c>
      <c r="AL3" s="1476"/>
      <c r="AM3" s="1476"/>
      <c r="AN3" s="1476"/>
      <c r="AO3" s="1401"/>
      <c r="AP3" s="1476"/>
      <c r="AQ3" s="1476"/>
      <c r="AR3" s="1476"/>
      <c r="AS3" s="1476"/>
      <c r="AT3" s="1481"/>
      <c r="AU3" s="1481"/>
      <c r="AW3" s="856" t="s">
        <v>511</v>
      </c>
      <c r="AX3" s="856" t="s">
        <v>512</v>
      </c>
      <c r="AY3" s="856" t="s">
        <v>432</v>
      </c>
    </row>
    <row r="4" spans="1:51" ht="14.25" customHeight="1" x14ac:dyDescent="0.2">
      <c r="A4" s="395"/>
      <c r="B4" s="396"/>
      <c r="C4" s="394">
        <v>1</v>
      </c>
      <c r="D4" s="394">
        <f t="shared" ref="D4:Y4" si="0">C4+1</f>
        <v>2</v>
      </c>
      <c r="E4" s="394">
        <f t="shared" si="0"/>
        <v>3</v>
      </c>
      <c r="F4" s="394">
        <f>E4+1</f>
        <v>4</v>
      </c>
      <c r="G4" s="394">
        <f t="shared" si="0"/>
        <v>5</v>
      </c>
      <c r="H4" s="394">
        <f t="shared" si="0"/>
        <v>6</v>
      </c>
      <c r="I4" s="394">
        <f t="shared" si="0"/>
        <v>7</v>
      </c>
      <c r="J4" s="394">
        <f t="shared" si="0"/>
        <v>8</v>
      </c>
      <c r="K4" s="394">
        <f t="shared" si="0"/>
        <v>9</v>
      </c>
      <c r="L4" s="394">
        <f t="shared" si="0"/>
        <v>10</v>
      </c>
      <c r="M4" s="394">
        <f t="shared" si="0"/>
        <v>11</v>
      </c>
      <c r="N4" s="394">
        <f t="shared" si="0"/>
        <v>12</v>
      </c>
      <c r="O4" s="394">
        <f t="shared" si="0"/>
        <v>13</v>
      </c>
      <c r="P4" s="394">
        <f t="shared" si="0"/>
        <v>14</v>
      </c>
      <c r="Q4" s="394">
        <f t="shared" si="0"/>
        <v>15</v>
      </c>
      <c r="R4" s="394">
        <f t="shared" si="0"/>
        <v>16</v>
      </c>
      <c r="S4" s="394">
        <f t="shared" si="0"/>
        <v>17</v>
      </c>
      <c r="T4" s="394">
        <f t="shared" si="0"/>
        <v>18</v>
      </c>
      <c r="U4" s="394">
        <f t="shared" si="0"/>
        <v>19</v>
      </c>
      <c r="V4" s="394">
        <f t="shared" si="0"/>
        <v>20</v>
      </c>
      <c r="W4" s="394">
        <f t="shared" si="0"/>
        <v>21</v>
      </c>
      <c r="X4" s="394">
        <f t="shared" si="0"/>
        <v>22</v>
      </c>
      <c r="Y4" s="394">
        <f t="shared" si="0"/>
        <v>23</v>
      </c>
      <c r="Z4" s="394">
        <f>Y4+1</f>
        <v>24</v>
      </c>
      <c r="AA4" s="394">
        <f t="shared" ref="AA4:AY4" si="1">Z4+1</f>
        <v>25</v>
      </c>
      <c r="AB4" s="394">
        <f t="shared" si="1"/>
        <v>26</v>
      </c>
      <c r="AC4" s="394">
        <f t="shared" si="1"/>
        <v>27</v>
      </c>
      <c r="AD4" s="394">
        <f t="shared" si="1"/>
        <v>28</v>
      </c>
      <c r="AE4" s="394">
        <f t="shared" si="1"/>
        <v>29</v>
      </c>
      <c r="AF4" s="394">
        <f t="shared" si="1"/>
        <v>30</v>
      </c>
      <c r="AG4" s="394">
        <f t="shared" si="1"/>
        <v>31</v>
      </c>
      <c r="AH4" s="394">
        <f t="shared" si="1"/>
        <v>32</v>
      </c>
      <c r="AI4" s="394">
        <f t="shared" si="1"/>
        <v>33</v>
      </c>
      <c r="AJ4" s="394">
        <f t="shared" si="1"/>
        <v>34</v>
      </c>
      <c r="AK4" s="394">
        <f t="shared" si="1"/>
        <v>35</v>
      </c>
      <c r="AL4" s="394">
        <f t="shared" si="1"/>
        <v>36</v>
      </c>
      <c r="AM4" s="394">
        <f t="shared" si="1"/>
        <v>37</v>
      </c>
      <c r="AN4" s="394">
        <f t="shared" si="1"/>
        <v>38</v>
      </c>
      <c r="AO4" s="394">
        <f t="shared" si="1"/>
        <v>39</v>
      </c>
      <c r="AP4" s="394">
        <f t="shared" si="1"/>
        <v>40</v>
      </c>
      <c r="AQ4" s="394">
        <f t="shared" si="1"/>
        <v>41</v>
      </c>
      <c r="AR4" s="394">
        <f t="shared" si="1"/>
        <v>42</v>
      </c>
      <c r="AS4" s="394">
        <f t="shared" si="1"/>
        <v>43</v>
      </c>
      <c r="AT4" s="287">
        <f t="shared" si="1"/>
        <v>44</v>
      </c>
      <c r="AU4" s="287">
        <f t="shared" si="1"/>
        <v>45</v>
      </c>
      <c r="AV4" s="287">
        <f t="shared" si="1"/>
        <v>46</v>
      </c>
      <c r="AW4" s="287">
        <f t="shared" si="1"/>
        <v>47</v>
      </c>
      <c r="AX4" s="287">
        <f t="shared" si="1"/>
        <v>48</v>
      </c>
      <c r="AY4" s="287">
        <f t="shared" si="1"/>
        <v>49</v>
      </c>
    </row>
    <row r="5" spans="1:51" s="1129" customFormat="1" ht="31.5" customHeight="1" x14ac:dyDescent="0.2">
      <c r="A5" s="1130"/>
      <c r="B5" s="1130"/>
      <c r="C5" s="1156" t="s">
        <v>1061</v>
      </c>
      <c r="D5" s="940" t="s">
        <v>1129</v>
      </c>
      <c r="E5" s="940" t="s">
        <v>1063</v>
      </c>
      <c r="F5" s="1156" t="s">
        <v>1374</v>
      </c>
      <c r="G5" s="1156" t="s">
        <v>1074</v>
      </c>
      <c r="H5" s="1156" t="s">
        <v>1130</v>
      </c>
      <c r="I5" s="1156" t="s">
        <v>1373</v>
      </c>
      <c r="J5" s="1156" t="s">
        <v>1076</v>
      </c>
      <c r="K5" s="1156" t="s">
        <v>1131</v>
      </c>
      <c r="L5" s="1156" t="s">
        <v>1371</v>
      </c>
      <c r="M5" s="1156" t="s">
        <v>1078</v>
      </c>
      <c r="N5" s="1156" t="s">
        <v>1132</v>
      </c>
      <c r="O5" s="1156" t="s">
        <v>1372</v>
      </c>
      <c r="P5" s="1156" t="s">
        <v>1080</v>
      </c>
      <c r="Q5" s="1156" t="s">
        <v>1133</v>
      </c>
      <c r="R5" s="1156" t="s">
        <v>1424</v>
      </c>
      <c r="S5" s="1156" t="s">
        <v>1363</v>
      </c>
      <c r="T5" s="1156" t="s">
        <v>1364</v>
      </c>
      <c r="U5" s="1156" t="s">
        <v>1135</v>
      </c>
      <c r="V5" s="1156" t="s">
        <v>1136</v>
      </c>
      <c r="W5" s="1156" t="s">
        <v>1137</v>
      </c>
      <c r="X5" s="1156" t="s">
        <v>1138</v>
      </c>
      <c r="Y5" s="1156" t="s">
        <v>1069</v>
      </c>
      <c r="Z5" s="939" t="s">
        <v>1567</v>
      </c>
      <c r="AA5" s="939" t="s">
        <v>1419</v>
      </c>
      <c r="AB5" s="939" t="s">
        <v>1141</v>
      </c>
      <c r="AC5" s="939" t="s">
        <v>1427</v>
      </c>
      <c r="AD5" s="939" t="s">
        <v>1568</v>
      </c>
      <c r="AE5" s="939" t="s">
        <v>1102</v>
      </c>
      <c r="AF5" s="939" t="s">
        <v>1144</v>
      </c>
      <c r="AG5" s="939" t="s">
        <v>1363</v>
      </c>
      <c r="AH5" s="939" t="s">
        <v>1145</v>
      </c>
      <c r="AI5" s="939" t="s">
        <v>1364</v>
      </c>
      <c r="AJ5" s="939" t="s">
        <v>1146</v>
      </c>
      <c r="AK5" s="939" t="s">
        <v>1147</v>
      </c>
      <c r="AL5" s="939" t="s">
        <v>1148</v>
      </c>
      <c r="AM5" s="939" t="s">
        <v>1149</v>
      </c>
      <c r="AN5" s="939" t="s">
        <v>1150</v>
      </c>
      <c r="AO5" s="939" t="s">
        <v>1069</v>
      </c>
      <c r="AP5" s="939" t="s">
        <v>1120</v>
      </c>
      <c r="AQ5" s="939" t="s">
        <v>1414</v>
      </c>
      <c r="AR5" s="939" t="s">
        <v>1122</v>
      </c>
      <c r="AS5" s="939" t="s">
        <v>1422</v>
      </c>
      <c r="AT5" s="939" t="s">
        <v>1125</v>
      </c>
      <c r="AU5" s="939" t="s">
        <v>1126</v>
      </c>
      <c r="AV5" s="939"/>
      <c r="AW5" s="939" t="s">
        <v>1152</v>
      </c>
      <c r="AX5" s="939" t="s">
        <v>1128</v>
      </c>
      <c r="AY5" s="939" t="s">
        <v>1127</v>
      </c>
    </row>
    <row r="6" spans="1:51" s="1129" customFormat="1" ht="31.5" hidden="1" customHeight="1" x14ac:dyDescent="0.2">
      <c r="A6" s="1130"/>
      <c r="B6" s="1130"/>
      <c r="C6" s="943"/>
      <c r="D6" s="943" t="s">
        <v>816</v>
      </c>
      <c r="E6" s="943" t="s">
        <v>817</v>
      </c>
      <c r="F6" s="943"/>
      <c r="G6" s="943" t="s">
        <v>816</v>
      </c>
      <c r="H6" s="943" t="s">
        <v>817</v>
      </c>
      <c r="I6" s="943"/>
      <c r="J6" s="943" t="s">
        <v>816</v>
      </c>
      <c r="K6" s="943" t="s">
        <v>817</v>
      </c>
      <c r="L6" s="943"/>
      <c r="M6" s="943" t="s">
        <v>816</v>
      </c>
      <c r="N6" s="943" t="s">
        <v>817</v>
      </c>
      <c r="O6" s="943"/>
      <c r="P6" s="943" t="s">
        <v>816</v>
      </c>
      <c r="Q6" s="943" t="s">
        <v>817</v>
      </c>
      <c r="R6" s="943" t="s">
        <v>817</v>
      </c>
      <c r="S6" s="943" t="s">
        <v>1068</v>
      </c>
      <c r="T6" s="943" t="s">
        <v>1068</v>
      </c>
      <c r="U6" s="943" t="s">
        <v>817</v>
      </c>
      <c r="V6" s="943" t="s">
        <v>817</v>
      </c>
      <c r="W6" s="943" t="s">
        <v>817</v>
      </c>
      <c r="X6" s="943" t="s">
        <v>817</v>
      </c>
      <c r="Y6" s="943" t="s">
        <v>1069</v>
      </c>
      <c r="Z6" s="943" t="s">
        <v>1090</v>
      </c>
      <c r="AA6" s="943" t="s">
        <v>1100</v>
      </c>
      <c r="AB6" s="943" t="s">
        <v>817</v>
      </c>
      <c r="AC6" s="943" t="s">
        <v>817</v>
      </c>
      <c r="AD6" s="943" t="s">
        <v>1091</v>
      </c>
      <c r="AE6" s="943" t="s">
        <v>816</v>
      </c>
      <c r="AF6" s="943" t="s">
        <v>817</v>
      </c>
      <c r="AG6" s="943" t="s">
        <v>1068</v>
      </c>
      <c r="AH6" s="943" t="s">
        <v>817</v>
      </c>
      <c r="AI6" s="943" t="s">
        <v>1068</v>
      </c>
      <c r="AJ6" s="943" t="s">
        <v>817</v>
      </c>
      <c r="AK6" s="943" t="s">
        <v>817</v>
      </c>
      <c r="AL6" s="943" t="s">
        <v>817</v>
      </c>
      <c r="AM6" s="943" t="s">
        <v>817</v>
      </c>
      <c r="AN6" s="943" t="s">
        <v>817</v>
      </c>
      <c r="AO6" s="943" t="s">
        <v>1069</v>
      </c>
      <c r="AP6" s="943" t="s">
        <v>817</v>
      </c>
      <c r="AQ6" s="943" t="s">
        <v>1100</v>
      </c>
      <c r="AR6" s="943" t="s">
        <v>817</v>
      </c>
      <c r="AS6" s="943" t="s">
        <v>817</v>
      </c>
      <c r="AT6" s="943" t="s">
        <v>817</v>
      </c>
      <c r="AU6" s="943" t="s">
        <v>817</v>
      </c>
      <c r="AV6" s="943"/>
      <c r="AW6" s="943" t="s">
        <v>1099</v>
      </c>
      <c r="AX6" s="943" t="s">
        <v>817</v>
      </c>
      <c r="AY6" s="943" t="s">
        <v>817</v>
      </c>
    </row>
    <row r="7" spans="1:51" ht="16.149999999999999" customHeight="1" x14ac:dyDescent="0.2">
      <c r="A7" s="58">
        <v>1</v>
      </c>
      <c r="B7" s="59" t="s">
        <v>6</v>
      </c>
      <c r="C7" s="270">
        <f>'8_2.1.18 SIS'!Q7</f>
        <v>1</v>
      </c>
      <c r="D7" s="60">
        <f>'Source Data'!H7</f>
        <v>4656.7326768902658</v>
      </c>
      <c r="E7" s="65">
        <f>C7*D7</f>
        <v>4656.7326768902658</v>
      </c>
      <c r="F7" s="289"/>
      <c r="G7" s="60">
        <f>'Source Data'!I7</f>
        <v>658.97263654491974</v>
      </c>
      <c r="H7" s="65">
        <f>F7*G7</f>
        <v>0</v>
      </c>
      <c r="I7" s="289"/>
      <c r="J7" s="60">
        <f>'Source Data'!J7</f>
        <v>179.71980996679628</v>
      </c>
      <c r="K7" s="65">
        <f>I7*J7</f>
        <v>0</v>
      </c>
      <c r="L7" s="289"/>
      <c r="M7" s="60">
        <f>'Source Data'!K7</f>
        <v>4492.9952491699069</v>
      </c>
      <c r="N7" s="65">
        <f>L7*M7</f>
        <v>0</v>
      </c>
      <c r="O7" s="289"/>
      <c r="P7" s="60">
        <f>'Source Data'!L7</f>
        <v>1797.1980996679629</v>
      </c>
      <c r="Q7" s="65">
        <f>O7*P7</f>
        <v>0</v>
      </c>
      <c r="R7" s="92">
        <v>9809</v>
      </c>
      <c r="S7" s="60"/>
      <c r="T7" s="60"/>
      <c r="U7" s="61">
        <f t="shared" ref="U7:U38" si="2">S7+T7</f>
        <v>0</v>
      </c>
      <c r="V7" s="92">
        <f t="shared" ref="V7:V70" si="3">U7+R7</f>
        <v>9809</v>
      </c>
      <c r="W7" s="65">
        <f>ROUND(V7*-0.25%,0)</f>
        <v>-25</v>
      </c>
      <c r="X7" s="92">
        <f>SUM(V7:W7)</f>
        <v>9784</v>
      </c>
      <c r="Y7" s="60"/>
      <c r="Z7" s="92">
        <f>ROUND(SUM(X7:Y7),0)</f>
        <v>9784</v>
      </c>
      <c r="AA7" s="60"/>
      <c r="AB7" s="60">
        <f>Z7-AA7</f>
        <v>9784</v>
      </c>
      <c r="AC7" s="92">
        <f>ROUND(AB7/$AC$88,0)</f>
        <v>815</v>
      </c>
      <c r="AD7" s="96">
        <f t="shared" ref="AD7:AD38" si="4">Z7</f>
        <v>9784</v>
      </c>
      <c r="AE7" s="66">
        <f>'Source Data'!N7</f>
        <v>2506</v>
      </c>
      <c r="AF7" s="89">
        <f t="shared" ref="AF7:AF70" si="5">C7*AE7</f>
        <v>2506</v>
      </c>
      <c r="AG7" s="270"/>
      <c r="AH7" s="66">
        <f>AG7*AE7</f>
        <v>0</v>
      </c>
      <c r="AI7" s="270"/>
      <c r="AJ7" s="68">
        <f t="shared" ref="AJ7:AJ38" si="6">AE7*AI7*0.5</f>
        <v>0</v>
      </c>
      <c r="AK7" s="67">
        <f t="shared" ref="AK7:AK38" si="7">AH7+AJ7</f>
        <v>0</v>
      </c>
      <c r="AL7" s="89">
        <f>AK7+AF7</f>
        <v>2506</v>
      </c>
      <c r="AM7" s="70">
        <f>ROUND(-0.25%*AL7,0)</f>
        <v>-6</v>
      </c>
      <c r="AN7" s="89">
        <f>SUM(AL7:AM7)</f>
        <v>2500</v>
      </c>
      <c r="AO7" s="60"/>
      <c r="AP7" s="89">
        <f>ROUND(SUM(AN7:AO7),0)</f>
        <v>2500</v>
      </c>
      <c r="AQ7" s="68"/>
      <c r="AR7" s="68">
        <f>AP7-AQ7</f>
        <v>2500</v>
      </c>
      <c r="AS7" s="89">
        <f>ROUND(AR7/$AS$88,0)</f>
        <v>208</v>
      </c>
      <c r="AT7" s="69">
        <f t="shared" ref="AT7:AT70" si="8">Z7+AP7</f>
        <v>12284</v>
      </c>
      <c r="AU7" s="86">
        <f t="shared" ref="AU7:AU70" si="9">AC7+AS7</f>
        <v>1023</v>
      </c>
      <c r="AV7" s="116"/>
      <c r="AW7" s="65"/>
      <c r="AX7" s="65">
        <f t="shared" ref="AX7:AX38" si="10">-AM7</f>
        <v>6</v>
      </c>
      <c r="AY7" s="65">
        <f t="shared" ref="AY7:AY38" si="11">AX7-AW7</f>
        <v>6</v>
      </c>
    </row>
    <row r="8" spans="1:51" ht="16.149999999999999" customHeight="1" x14ac:dyDescent="0.2">
      <c r="A8" s="54">
        <v>2</v>
      </c>
      <c r="B8" s="55" t="s">
        <v>7</v>
      </c>
      <c r="C8" s="271">
        <f>'8_2.1.18 SIS'!Q8</f>
        <v>0</v>
      </c>
      <c r="D8" s="56">
        <f>'Source Data'!H8</f>
        <v>5855.7282403587005</v>
      </c>
      <c r="E8" s="74">
        <f t="shared" ref="E8:E71" si="12">C8*D8</f>
        <v>0</v>
      </c>
      <c r="F8" s="290"/>
      <c r="G8" s="56">
        <f>'Source Data'!I8</f>
        <v>744.36686504426837</v>
      </c>
      <c r="H8" s="74">
        <f t="shared" ref="H8:H71" si="13">F8*G8</f>
        <v>0</v>
      </c>
      <c r="I8" s="290"/>
      <c r="J8" s="56">
        <f>'Source Data'!J8</f>
        <v>203.00914501207316</v>
      </c>
      <c r="K8" s="74">
        <f t="shared" ref="K8:K71" si="14">I8*J8</f>
        <v>0</v>
      </c>
      <c r="L8" s="290"/>
      <c r="M8" s="56">
        <f>'Source Data'!K8</f>
        <v>5075.2286253018301</v>
      </c>
      <c r="N8" s="74">
        <f t="shared" ref="N8:N71" si="15">L8*M8</f>
        <v>0</v>
      </c>
      <c r="O8" s="290"/>
      <c r="P8" s="56">
        <f>'Source Data'!L8</f>
        <v>2030.0914501207317</v>
      </c>
      <c r="Q8" s="74">
        <f t="shared" ref="Q8:Q71" si="16">O8*P8</f>
        <v>0</v>
      </c>
      <c r="R8" s="93">
        <v>0</v>
      </c>
      <c r="S8" s="56"/>
      <c r="T8" s="56"/>
      <c r="U8" s="57">
        <f t="shared" si="2"/>
        <v>0</v>
      </c>
      <c r="V8" s="93">
        <f t="shared" si="3"/>
        <v>0</v>
      </c>
      <c r="W8" s="74">
        <f t="shared" ref="W8:W71" si="17">ROUND(V8*-0.25%,0)</f>
        <v>0</v>
      </c>
      <c r="X8" s="93">
        <f t="shared" ref="X8:X71" si="18">SUM(V8:W8)</f>
        <v>0</v>
      </c>
      <c r="Y8" s="56"/>
      <c r="Z8" s="93">
        <f t="shared" ref="Z8:Z71" si="19">ROUND(SUM(X8:Y8),0)</f>
        <v>0</v>
      </c>
      <c r="AA8" s="56"/>
      <c r="AB8" s="56">
        <f t="shared" ref="AB8:AB71" si="20">Z8-AA8</f>
        <v>0</v>
      </c>
      <c r="AC8" s="93">
        <f t="shared" ref="AC8:AC71" si="21">ROUND(AB8/$AC$88,0)</f>
        <v>0</v>
      </c>
      <c r="AD8" s="97">
        <f t="shared" si="4"/>
        <v>0</v>
      </c>
      <c r="AE8" s="75">
        <f>'Source Data'!N8</f>
        <v>2883</v>
      </c>
      <c r="AF8" s="90">
        <f t="shared" si="5"/>
        <v>0</v>
      </c>
      <c r="AG8" s="271"/>
      <c r="AH8" s="75">
        <f t="shared" ref="AH8:AH71" si="22">AG8*AE8</f>
        <v>0</v>
      </c>
      <c r="AI8" s="271"/>
      <c r="AJ8" s="77">
        <f t="shared" si="6"/>
        <v>0</v>
      </c>
      <c r="AK8" s="76">
        <f t="shared" si="7"/>
        <v>0</v>
      </c>
      <c r="AL8" s="90">
        <f t="shared" ref="AL8:AL71" si="23">AK8+AF8</f>
        <v>0</v>
      </c>
      <c r="AM8" s="79">
        <f t="shared" ref="AM8:AM71" si="24">ROUND(-0.25%*AL8,0)</f>
        <v>0</v>
      </c>
      <c r="AN8" s="90">
        <f t="shared" ref="AN8:AN71" si="25">SUM(AL8:AM8)</f>
        <v>0</v>
      </c>
      <c r="AO8" s="56"/>
      <c r="AP8" s="90">
        <f t="shared" ref="AP8:AP71" si="26">ROUND(SUM(AN8:AO8),0)</f>
        <v>0</v>
      </c>
      <c r="AQ8" s="77"/>
      <c r="AR8" s="77">
        <f t="shared" ref="AR8:AR71" si="27">AP8-AQ8</f>
        <v>0</v>
      </c>
      <c r="AS8" s="90">
        <f t="shared" ref="AS8:AS71" si="28">ROUND(AR8/$AS$88,0)</f>
        <v>0</v>
      </c>
      <c r="AT8" s="78">
        <f t="shared" si="8"/>
        <v>0</v>
      </c>
      <c r="AU8" s="87">
        <f t="shared" si="9"/>
        <v>0</v>
      </c>
      <c r="AV8" s="116"/>
      <c r="AW8" s="74"/>
      <c r="AX8" s="74">
        <f t="shared" si="10"/>
        <v>0</v>
      </c>
      <c r="AY8" s="74">
        <f t="shared" si="11"/>
        <v>0</v>
      </c>
    </row>
    <row r="9" spans="1:51" ht="16.149999999999999" customHeight="1" x14ac:dyDescent="0.2">
      <c r="A9" s="54">
        <v>3</v>
      </c>
      <c r="B9" s="55" t="s">
        <v>8</v>
      </c>
      <c r="C9" s="271">
        <f>'8_2.1.18 SIS'!Q9</f>
        <v>0</v>
      </c>
      <c r="D9" s="56">
        <f>'Source Data'!H9</f>
        <v>3742.2866078757875</v>
      </c>
      <c r="E9" s="74">
        <f t="shared" si="12"/>
        <v>0</v>
      </c>
      <c r="F9" s="290"/>
      <c r="G9" s="56">
        <f>'Source Data'!I9</f>
        <v>529.43529443774321</v>
      </c>
      <c r="H9" s="74">
        <f t="shared" si="13"/>
        <v>0</v>
      </c>
      <c r="I9" s="290"/>
      <c r="J9" s="56">
        <f>'Source Data'!J9</f>
        <v>144.39144393756632</v>
      </c>
      <c r="K9" s="74">
        <f t="shared" si="14"/>
        <v>0</v>
      </c>
      <c r="L9" s="290"/>
      <c r="M9" s="56">
        <f>'Source Data'!K9</f>
        <v>3609.7860984391582</v>
      </c>
      <c r="N9" s="74">
        <f t="shared" si="15"/>
        <v>0</v>
      </c>
      <c r="O9" s="290"/>
      <c r="P9" s="56">
        <f>'Source Data'!L9</f>
        <v>1443.9144393756631</v>
      </c>
      <c r="Q9" s="74">
        <f t="shared" si="16"/>
        <v>0</v>
      </c>
      <c r="R9" s="93">
        <v>0</v>
      </c>
      <c r="S9" s="56"/>
      <c r="T9" s="56"/>
      <c r="U9" s="57">
        <f t="shared" si="2"/>
        <v>0</v>
      </c>
      <c r="V9" s="93">
        <f t="shared" si="3"/>
        <v>0</v>
      </c>
      <c r="W9" s="74">
        <f t="shared" si="17"/>
        <v>0</v>
      </c>
      <c r="X9" s="93">
        <f t="shared" si="18"/>
        <v>0</v>
      </c>
      <c r="Y9" s="56"/>
      <c r="Z9" s="93">
        <f t="shared" si="19"/>
        <v>0</v>
      </c>
      <c r="AA9" s="56"/>
      <c r="AB9" s="56">
        <f t="shared" si="20"/>
        <v>0</v>
      </c>
      <c r="AC9" s="93">
        <f t="shared" si="21"/>
        <v>0</v>
      </c>
      <c r="AD9" s="97">
        <f t="shared" si="4"/>
        <v>0</v>
      </c>
      <c r="AE9" s="75">
        <f>'Source Data'!N9</f>
        <v>6285</v>
      </c>
      <c r="AF9" s="90">
        <f t="shared" si="5"/>
        <v>0</v>
      </c>
      <c r="AG9" s="271"/>
      <c r="AH9" s="75">
        <f t="shared" si="22"/>
        <v>0</v>
      </c>
      <c r="AI9" s="271"/>
      <c r="AJ9" s="77">
        <f t="shared" si="6"/>
        <v>0</v>
      </c>
      <c r="AK9" s="76">
        <f t="shared" si="7"/>
        <v>0</v>
      </c>
      <c r="AL9" s="90">
        <f t="shared" si="23"/>
        <v>0</v>
      </c>
      <c r="AM9" s="79">
        <f t="shared" si="24"/>
        <v>0</v>
      </c>
      <c r="AN9" s="90">
        <f t="shared" si="25"/>
        <v>0</v>
      </c>
      <c r="AO9" s="56"/>
      <c r="AP9" s="90">
        <f t="shared" si="26"/>
        <v>0</v>
      </c>
      <c r="AQ9" s="77"/>
      <c r="AR9" s="77">
        <f t="shared" si="27"/>
        <v>0</v>
      </c>
      <c r="AS9" s="90">
        <f t="shared" si="28"/>
        <v>0</v>
      </c>
      <c r="AT9" s="78">
        <f t="shared" si="8"/>
        <v>0</v>
      </c>
      <c r="AU9" s="87">
        <f t="shared" si="9"/>
        <v>0</v>
      </c>
      <c r="AV9" s="116"/>
      <c r="AW9" s="74"/>
      <c r="AX9" s="74">
        <f t="shared" si="10"/>
        <v>0</v>
      </c>
      <c r="AY9" s="74">
        <f t="shared" si="11"/>
        <v>0</v>
      </c>
    </row>
    <row r="10" spans="1:51" ht="16.149999999999999" customHeight="1" x14ac:dyDescent="0.2">
      <c r="A10" s="54">
        <v>4</v>
      </c>
      <c r="B10" s="55" t="s">
        <v>9</v>
      </c>
      <c r="C10" s="271">
        <f>'8_2.1.18 SIS'!Q10</f>
        <v>0</v>
      </c>
      <c r="D10" s="56">
        <f>'Source Data'!H10</f>
        <v>5202.4303933253823</v>
      </c>
      <c r="E10" s="74">
        <f t="shared" si="12"/>
        <v>0</v>
      </c>
      <c r="F10" s="290"/>
      <c r="G10" s="56">
        <f>'Source Data'!I10</f>
        <v>687.66452541183287</v>
      </c>
      <c r="H10" s="74">
        <f t="shared" si="13"/>
        <v>0</v>
      </c>
      <c r="I10" s="290"/>
      <c r="J10" s="56">
        <f>'Source Data'!J10</f>
        <v>187.54487056686349</v>
      </c>
      <c r="K10" s="74">
        <f t="shared" si="14"/>
        <v>0</v>
      </c>
      <c r="L10" s="290"/>
      <c r="M10" s="56">
        <f>'Source Data'!K10</f>
        <v>4688.6217641715884</v>
      </c>
      <c r="N10" s="74">
        <f t="shared" si="15"/>
        <v>0</v>
      </c>
      <c r="O10" s="290"/>
      <c r="P10" s="56">
        <f>'Source Data'!L10</f>
        <v>1875.4487056686353</v>
      </c>
      <c r="Q10" s="74">
        <f t="shared" si="16"/>
        <v>0</v>
      </c>
      <c r="R10" s="93">
        <v>0</v>
      </c>
      <c r="S10" s="56"/>
      <c r="T10" s="56"/>
      <c r="U10" s="57">
        <f t="shared" si="2"/>
        <v>0</v>
      </c>
      <c r="V10" s="93">
        <f t="shared" si="3"/>
        <v>0</v>
      </c>
      <c r="W10" s="74">
        <f t="shared" si="17"/>
        <v>0</v>
      </c>
      <c r="X10" s="93">
        <f t="shared" si="18"/>
        <v>0</v>
      </c>
      <c r="Y10" s="56"/>
      <c r="Z10" s="93">
        <f t="shared" si="19"/>
        <v>0</v>
      </c>
      <c r="AA10" s="56"/>
      <c r="AB10" s="56">
        <f t="shared" si="20"/>
        <v>0</v>
      </c>
      <c r="AC10" s="93">
        <f t="shared" si="21"/>
        <v>0</v>
      </c>
      <c r="AD10" s="97">
        <f t="shared" si="4"/>
        <v>0</v>
      </c>
      <c r="AE10" s="75">
        <f>'Source Data'!N10</f>
        <v>3620</v>
      </c>
      <c r="AF10" s="90">
        <f t="shared" si="5"/>
        <v>0</v>
      </c>
      <c r="AG10" s="271"/>
      <c r="AH10" s="75">
        <f t="shared" si="22"/>
        <v>0</v>
      </c>
      <c r="AI10" s="271"/>
      <c r="AJ10" s="77">
        <f t="shared" si="6"/>
        <v>0</v>
      </c>
      <c r="AK10" s="76">
        <f t="shared" si="7"/>
        <v>0</v>
      </c>
      <c r="AL10" s="90">
        <f t="shared" si="23"/>
        <v>0</v>
      </c>
      <c r="AM10" s="79">
        <f t="shared" si="24"/>
        <v>0</v>
      </c>
      <c r="AN10" s="90">
        <f t="shared" si="25"/>
        <v>0</v>
      </c>
      <c r="AO10" s="56"/>
      <c r="AP10" s="90">
        <f t="shared" si="26"/>
        <v>0</v>
      </c>
      <c r="AQ10" s="77"/>
      <c r="AR10" s="77">
        <f t="shared" si="27"/>
        <v>0</v>
      </c>
      <c r="AS10" s="90">
        <f t="shared" si="28"/>
        <v>0</v>
      </c>
      <c r="AT10" s="78">
        <f t="shared" si="8"/>
        <v>0</v>
      </c>
      <c r="AU10" s="87">
        <f t="shared" si="9"/>
        <v>0</v>
      </c>
      <c r="AV10" s="116"/>
      <c r="AW10" s="74"/>
      <c r="AX10" s="74">
        <f t="shared" si="10"/>
        <v>0</v>
      </c>
      <c r="AY10" s="74">
        <f t="shared" si="11"/>
        <v>0</v>
      </c>
    </row>
    <row r="11" spans="1:51" ht="16.149999999999999" customHeight="1" x14ac:dyDescent="0.2">
      <c r="A11" s="49">
        <v>5</v>
      </c>
      <c r="B11" s="50" t="s">
        <v>10</v>
      </c>
      <c r="C11" s="272">
        <f>'8_2.1.18 SIS'!Q11</f>
        <v>0</v>
      </c>
      <c r="D11" s="51">
        <f>'Source Data'!H11</f>
        <v>4616.1188110316743</v>
      </c>
      <c r="E11" s="80">
        <f t="shared" si="12"/>
        <v>0</v>
      </c>
      <c r="F11" s="291"/>
      <c r="G11" s="51">
        <f>'Source Data'!I11</f>
        <v>699.44299073701018</v>
      </c>
      <c r="H11" s="80">
        <f t="shared" si="13"/>
        <v>0</v>
      </c>
      <c r="I11" s="291"/>
      <c r="J11" s="51">
        <f>'Source Data'!J11</f>
        <v>190.75717929191185</v>
      </c>
      <c r="K11" s="80">
        <f t="shared" si="14"/>
        <v>0</v>
      </c>
      <c r="L11" s="291"/>
      <c r="M11" s="51">
        <f>'Source Data'!K11</f>
        <v>4768.9294822977972</v>
      </c>
      <c r="N11" s="80">
        <f t="shared" si="15"/>
        <v>0</v>
      </c>
      <c r="O11" s="291"/>
      <c r="P11" s="51">
        <f>'Source Data'!L11</f>
        <v>1907.5717929191187</v>
      </c>
      <c r="Q11" s="80">
        <f t="shared" si="16"/>
        <v>0</v>
      </c>
      <c r="R11" s="94">
        <v>0</v>
      </c>
      <c r="S11" s="51"/>
      <c r="T11" s="51"/>
      <c r="U11" s="52">
        <f t="shared" si="2"/>
        <v>0</v>
      </c>
      <c r="V11" s="94">
        <f t="shared" si="3"/>
        <v>0</v>
      </c>
      <c r="W11" s="80">
        <f t="shared" si="17"/>
        <v>0</v>
      </c>
      <c r="X11" s="94">
        <f t="shared" si="18"/>
        <v>0</v>
      </c>
      <c r="Y11" s="51"/>
      <c r="Z11" s="94">
        <f t="shared" si="19"/>
        <v>0</v>
      </c>
      <c r="AA11" s="53"/>
      <c r="AB11" s="51">
        <f t="shared" si="20"/>
        <v>0</v>
      </c>
      <c r="AC11" s="95">
        <f t="shared" si="21"/>
        <v>0</v>
      </c>
      <c r="AD11" s="95">
        <f t="shared" si="4"/>
        <v>0</v>
      </c>
      <c r="AE11" s="71">
        <f>'Source Data'!N11</f>
        <v>2115</v>
      </c>
      <c r="AF11" s="91">
        <f t="shared" si="5"/>
        <v>0</v>
      </c>
      <c r="AG11" s="272"/>
      <c r="AH11" s="71">
        <f t="shared" si="22"/>
        <v>0</v>
      </c>
      <c r="AI11" s="272"/>
      <c r="AJ11" s="72">
        <f t="shared" si="6"/>
        <v>0</v>
      </c>
      <c r="AK11" s="73">
        <f t="shared" si="7"/>
        <v>0</v>
      </c>
      <c r="AL11" s="91">
        <f t="shared" si="23"/>
        <v>0</v>
      </c>
      <c r="AM11" s="82">
        <f t="shared" si="24"/>
        <v>0</v>
      </c>
      <c r="AN11" s="91">
        <f t="shared" si="25"/>
        <v>0</v>
      </c>
      <c r="AO11" s="51"/>
      <c r="AP11" s="91">
        <f t="shared" si="26"/>
        <v>0</v>
      </c>
      <c r="AQ11" s="72"/>
      <c r="AR11" s="72">
        <f t="shared" si="27"/>
        <v>0</v>
      </c>
      <c r="AS11" s="91">
        <f t="shared" si="28"/>
        <v>0</v>
      </c>
      <c r="AT11" s="81">
        <f t="shared" si="8"/>
        <v>0</v>
      </c>
      <c r="AU11" s="88">
        <f t="shared" si="9"/>
        <v>0</v>
      </c>
      <c r="AV11" s="116"/>
      <c r="AW11" s="80"/>
      <c r="AX11" s="80">
        <f t="shared" si="10"/>
        <v>0</v>
      </c>
      <c r="AY11" s="80">
        <f t="shared" si="11"/>
        <v>0</v>
      </c>
    </row>
    <row r="12" spans="1:51" ht="16.149999999999999" customHeight="1" x14ac:dyDescent="0.2">
      <c r="A12" s="58">
        <v>6</v>
      </c>
      <c r="B12" s="59" t="s">
        <v>11</v>
      </c>
      <c r="C12" s="270">
        <f>'8_2.1.18 SIS'!Q12</f>
        <v>0</v>
      </c>
      <c r="D12" s="60">
        <f>'Source Data'!H12</f>
        <v>4932.8589889938785</v>
      </c>
      <c r="E12" s="65">
        <f t="shared" si="12"/>
        <v>0</v>
      </c>
      <c r="F12" s="289"/>
      <c r="G12" s="60">
        <f>'Source Data'!I12</f>
        <v>671.54041297688354</v>
      </c>
      <c r="H12" s="65">
        <f t="shared" si="13"/>
        <v>0</v>
      </c>
      <c r="I12" s="289"/>
      <c r="J12" s="60">
        <f>'Source Data'!J12</f>
        <v>183.14738535733184</v>
      </c>
      <c r="K12" s="65">
        <f t="shared" si="14"/>
        <v>0</v>
      </c>
      <c r="L12" s="289"/>
      <c r="M12" s="60">
        <f>'Source Data'!K12</f>
        <v>4578.6846339332969</v>
      </c>
      <c r="N12" s="65">
        <f t="shared" si="15"/>
        <v>0</v>
      </c>
      <c r="O12" s="289"/>
      <c r="P12" s="60">
        <f>'Source Data'!L12</f>
        <v>1831.4738535733186</v>
      </c>
      <c r="Q12" s="65">
        <f t="shared" si="16"/>
        <v>0</v>
      </c>
      <c r="R12" s="92">
        <v>0</v>
      </c>
      <c r="S12" s="60"/>
      <c r="T12" s="60"/>
      <c r="U12" s="61">
        <f t="shared" si="2"/>
        <v>0</v>
      </c>
      <c r="V12" s="92">
        <f t="shared" si="3"/>
        <v>0</v>
      </c>
      <c r="W12" s="65">
        <f t="shared" si="17"/>
        <v>0</v>
      </c>
      <c r="X12" s="92">
        <f t="shared" si="18"/>
        <v>0</v>
      </c>
      <c r="Y12" s="60"/>
      <c r="Z12" s="92">
        <f t="shared" si="19"/>
        <v>0</v>
      </c>
      <c r="AA12" s="60"/>
      <c r="AB12" s="60">
        <f t="shared" si="20"/>
        <v>0</v>
      </c>
      <c r="AC12" s="92">
        <f t="shared" si="21"/>
        <v>0</v>
      </c>
      <c r="AD12" s="96">
        <f t="shared" si="4"/>
        <v>0</v>
      </c>
      <c r="AE12" s="66">
        <f>'Source Data'!N12</f>
        <v>4073</v>
      </c>
      <c r="AF12" s="89">
        <f t="shared" si="5"/>
        <v>0</v>
      </c>
      <c r="AG12" s="270"/>
      <c r="AH12" s="66">
        <f t="shared" si="22"/>
        <v>0</v>
      </c>
      <c r="AI12" s="270"/>
      <c r="AJ12" s="68">
        <f t="shared" si="6"/>
        <v>0</v>
      </c>
      <c r="AK12" s="67">
        <f t="shared" si="7"/>
        <v>0</v>
      </c>
      <c r="AL12" s="89">
        <f t="shared" si="23"/>
        <v>0</v>
      </c>
      <c r="AM12" s="70">
        <f t="shared" si="24"/>
        <v>0</v>
      </c>
      <c r="AN12" s="89">
        <f t="shared" si="25"/>
        <v>0</v>
      </c>
      <c r="AO12" s="60"/>
      <c r="AP12" s="89">
        <f t="shared" si="26"/>
        <v>0</v>
      </c>
      <c r="AQ12" s="68"/>
      <c r="AR12" s="68">
        <f t="shared" si="27"/>
        <v>0</v>
      </c>
      <c r="AS12" s="89">
        <f t="shared" si="28"/>
        <v>0</v>
      </c>
      <c r="AT12" s="69">
        <f t="shared" si="8"/>
        <v>0</v>
      </c>
      <c r="AU12" s="86">
        <f t="shared" si="9"/>
        <v>0</v>
      </c>
      <c r="AV12" s="116"/>
      <c r="AW12" s="65"/>
      <c r="AX12" s="65">
        <f t="shared" si="10"/>
        <v>0</v>
      </c>
      <c r="AY12" s="65">
        <f t="shared" si="11"/>
        <v>0</v>
      </c>
    </row>
    <row r="13" spans="1:51" ht="16.149999999999999" customHeight="1" x14ac:dyDescent="0.2">
      <c r="A13" s="54">
        <v>7</v>
      </c>
      <c r="B13" s="55" t="s">
        <v>12</v>
      </c>
      <c r="C13" s="271">
        <f>'8_2.1.18 SIS'!Q13</f>
        <v>0</v>
      </c>
      <c r="D13" s="56">
        <f>'Source Data'!H13</f>
        <v>3079.9485560845051</v>
      </c>
      <c r="E13" s="74">
        <f t="shared" si="12"/>
        <v>0</v>
      </c>
      <c r="F13" s="290"/>
      <c r="G13" s="56">
        <f>'Source Data'!I13</f>
        <v>422.20328372683736</v>
      </c>
      <c r="H13" s="74">
        <f t="shared" si="13"/>
        <v>0</v>
      </c>
      <c r="I13" s="290"/>
      <c r="J13" s="56">
        <f>'Source Data'!J13</f>
        <v>115.14635010731928</v>
      </c>
      <c r="K13" s="74">
        <f t="shared" si="14"/>
        <v>0</v>
      </c>
      <c r="L13" s="290"/>
      <c r="M13" s="56">
        <f>'Source Data'!K13</f>
        <v>2878.6587526829821</v>
      </c>
      <c r="N13" s="74">
        <f t="shared" si="15"/>
        <v>0</v>
      </c>
      <c r="O13" s="290"/>
      <c r="P13" s="56">
        <f>'Source Data'!L13</f>
        <v>1151.4635010731927</v>
      </c>
      <c r="Q13" s="74">
        <f t="shared" si="16"/>
        <v>0</v>
      </c>
      <c r="R13" s="93">
        <v>0</v>
      </c>
      <c r="S13" s="56"/>
      <c r="T13" s="56"/>
      <c r="U13" s="57">
        <f t="shared" si="2"/>
        <v>0</v>
      </c>
      <c r="V13" s="93">
        <f t="shared" si="3"/>
        <v>0</v>
      </c>
      <c r="W13" s="74">
        <f t="shared" si="17"/>
        <v>0</v>
      </c>
      <c r="X13" s="93">
        <f t="shared" si="18"/>
        <v>0</v>
      </c>
      <c r="Y13" s="56"/>
      <c r="Z13" s="93">
        <f t="shared" si="19"/>
        <v>0</v>
      </c>
      <c r="AA13" s="56"/>
      <c r="AB13" s="56">
        <f t="shared" si="20"/>
        <v>0</v>
      </c>
      <c r="AC13" s="93">
        <f t="shared" si="21"/>
        <v>0</v>
      </c>
      <c r="AD13" s="97">
        <f t="shared" si="4"/>
        <v>0</v>
      </c>
      <c r="AE13" s="75">
        <f>'Source Data'!N13</f>
        <v>11839</v>
      </c>
      <c r="AF13" s="90">
        <f t="shared" si="5"/>
        <v>0</v>
      </c>
      <c r="AG13" s="271"/>
      <c r="AH13" s="75">
        <f t="shared" si="22"/>
        <v>0</v>
      </c>
      <c r="AI13" s="271"/>
      <c r="AJ13" s="77">
        <f t="shared" si="6"/>
        <v>0</v>
      </c>
      <c r="AK13" s="76">
        <f t="shared" si="7"/>
        <v>0</v>
      </c>
      <c r="AL13" s="90">
        <f t="shared" si="23"/>
        <v>0</v>
      </c>
      <c r="AM13" s="79">
        <f t="shared" si="24"/>
        <v>0</v>
      </c>
      <c r="AN13" s="90">
        <f t="shared" si="25"/>
        <v>0</v>
      </c>
      <c r="AO13" s="56"/>
      <c r="AP13" s="90">
        <f t="shared" si="26"/>
        <v>0</v>
      </c>
      <c r="AQ13" s="77"/>
      <c r="AR13" s="77">
        <f t="shared" si="27"/>
        <v>0</v>
      </c>
      <c r="AS13" s="90">
        <f t="shared" si="28"/>
        <v>0</v>
      </c>
      <c r="AT13" s="78">
        <f t="shared" si="8"/>
        <v>0</v>
      </c>
      <c r="AU13" s="87">
        <f t="shared" si="9"/>
        <v>0</v>
      </c>
      <c r="AV13" s="116"/>
      <c r="AW13" s="74"/>
      <c r="AX13" s="74">
        <f t="shared" si="10"/>
        <v>0</v>
      </c>
      <c r="AY13" s="74">
        <f t="shared" si="11"/>
        <v>0</v>
      </c>
    </row>
    <row r="14" spans="1:51" ht="16.149999999999999" customHeight="1" x14ac:dyDescent="0.2">
      <c r="A14" s="54">
        <v>8</v>
      </c>
      <c r="B14" s="55" t="s">
        <v>13</v>
      </c>
      <c r="C14" s="271">
        <f>'8_2.1.18 SIS'!Q14</f>
        <v>0</v>
      </c>
      <c r="D14" s="56">
        <f>'Source Data'!H14</f>
        <v>4738.9956586322805</v>
      </c>
      <c r="E14" s="74">
        <f t="shared" si="12"/>
        <v>0</v>
      </c>
      <c r="F14" s="290"/>
      <c r="G14" s="56">
        <f>'Source Data'!I14</f>
        <v>631.46888950213452</v>
      </c>
      <c r="H14" s="74">
        <f t="shared" si="13"/>
        <v>0</v>
      </c>
      <c r="I14" s="290"/>
      <c r="J14" s="56">
        <f>'Source Data'!J14</f>
        <v>172.21878804603671</v>
      </c>
      <c r="K14" s="74">
        <f t="shared" si="14"/>
        <v>0</v>
      </c>
      <c r="L14" s="290"/>
      <c r="M14" s="56">
        <f>'Source Data'!K14</f>
        <v>4305.4697011509179</v>
      </c>
      <c r="N14" s="74">
        <f t="shared" si="15"/>
        <v>0</v>
      </c>
      <c r="O14" s="290"/>
      <c r="P14" s="56">
        <f>'Source Data'!L14</f>
        <v>1722.1878804603671</v>
      </c>
      <c r="Q14" s="74">
        <f t="shared" si="16"/>
        <v>0</v>
      </c>
      <c r="R14" s="93">
        <v>0</v>
      </c>
      <c r="S14" s="56"/>
      <c r="T14" s="56"/>
      <c r="U14" s="57">
        <f t="shared" si="2"/>
        <v>0</v>
      </c>
      <c r="V14" s="93">
        <f t="shared" si="3"/>
        <v>0</v>
      </c>
      <c r="W14" s="74">
        <f t="shared" si="17"/>
        <v>0</v>
      </c>
      <c r="X14" s="93">
        <f t="shared" si="18"/>
        <v>0</v>
      </c>
      <c r="Y14" s="56"/>
      <c r="Z14" s="93">
        <f t="shared" si="19"/>
        <v>0</v>
      </c>
      <c r="AA14" s="56"/>
      <c r="AB14" s="56">
        <f t="shared" si="20"/>
        <v>0</v>
      </c>
      <c r="AC14" s="93">
        <f t="shared" si="21"/>
        <v>0</v>
      </c>
      <c r="AD14" s="97">
        <f t="shared" si="4"/>
        <v>0</v>
      </c>
      <c r="AE14" s="75">
        <f>'Source Data'!N14</f>
        <v>4588</v>
      </c>
      <c r="AF14" s="90">
        <f t="shared" si="5"/>
        <v>0</v>
      </c>
      <c r="AG14" s="271"/>
      <c r="AH14" s="75">
        <f t="shared" si="22"/>
        <v>0</v>
      </c>
      <c r="AI14" s="271"/>
      <c r="AJ14" s="77">
        <f t="shared" si="6"/>
        <v>0</v>
      </c>
      <c r="AK14" s="76">
        <f t="shared" si="7"/>
        <v>0</v>
      </c>
      <c r="AL14" s="90">
        <f t="shared" si="23"/>
        <v>0</v>
      </c>
      <c r="AM14" s="79">
        <f t="shared" si="24"/>
        <v>0</v>
      </c>
      <c r="AN14" s="90">
        <f t="shared" si="25"/>
        <v>0</v>
      </c>
      <c r="AO14" s="56"/>
      <c r="AP14" s="90">
        <f t="shared" si="26"/>
        <v>0</v>
      </c>
      <c r="AQ14" s="77"/>
      <c r="AR14" s="77">
        <f t="shared" si="27"/>
        <v>0</v>
      </c>
      <c r="AS14" s="90">
        <f t="shared" si="28"/>
        <v>0</v>
      </c>
      <c r="AT14" s="78">
        <f t="shared" si="8"/>
        <v>0</v>
      </c>
      <c r="AU14" s="87">
        <f t="shared" si="9"/>
        <v>0</v>
      </c>
      <c r="AV14" s="116"/>
      <c r="AW14" s="74"/>
      <c r="AX14" s="74">
        <f t="shared" si="10"/>
        <v>0</v>
      </c>
      <c r="AY14" s="74">
        <f t="shared" si="11"/>
        <v>0</v>
      </c>
    </row>
    <row r="15" spans="1:51" ht="16.149999999999999" customHeight="1" x14ac:dyDescent="0.2">
      <c r="A15" s="54">
        <v>9</v>
      </c>
      <c r="B15" s="55" t="s">
        <v>14</v>
      </c>
      <c r="C15" s="271">
        <f>'8_2.1.18 SIS'!Q15</f>
        <v>0</v>
      </c>
      <c r="D15" s="56">
        <f>'Source Data'!H15</f>
        <v>4548.7366413720365</v>
      </c>
      <c r="E15" s="74">
        <f t="shared" si="12"/>
        <v>0</v>
      </c>
      <c r="F15" s="290"/>
      <c r="G15" s="56">
        <f>'Source Data'!I15</f>
        <v>606.55190779573797</v>
      </c>
      <c r="H15" s="74">
        <f t="shared" si="13"/>
        <v>0</v>
      </c>
      <c r="I15" s="290"/>
      <c r="J15" s="56">
        <f>'Source Data'!J15</f>
        <v>165.42324758065581</v>
      </c>
      <c r="K15" s="74">
        <f t="shared" si="14"/>
        <v>0</v>
      </c>
      <c r="L15" s="290"/>
      <c r="M15" s="56">
        <f>'Source Data'!K15</f>
        <v>4135.5811895163952</v>
      </c>
      <c r="N15" s="74">
        <f t="shared" si="15"/>
        <v>0</v>
      </c>
      <c r="O15" s="290"/>
      <c r="P15" s="56">
        <f>'Source Data'!L15</f>
        <v>1654.2324758065579</v>
      </c>
      <c r="Q15" s="74">
        <f t="shared" si="16"/>
        <v>0</v>
      </c>
      <c r="R15" s="93">
        <v>0</v>
      </c>
      <c r="S15" s="56"/>
      <c r="T15" s="56"/>
      <c r="U15" s="57">
        <f t="shared" si="2"/>
        <v>0</v>
      </c>
      <c r="V15" s="93">
        <f t="shared" si="3"/>
        <v>0</v>
      </c>
      <c r="W15" s="74">
        <f t="shared" si="17"/>
        <v>0</v>
      </c>
      <c r="X15" s="93">
        <f t="shared" si="18"/>
        <v>0</v>
      </c>
      <c r="Y15" s="56"/>
      <c r="Z15" s="93">
        <f t="shared" si="19"/>
        <v>0</v>
      </c>
      <c r="AA15" s="56"/>
      <c r="AB15" s="56">
        <f t="shared" si="20"/>
        <v>0</v>
      </c>
      <c r="AC15" s="93">
        <f t="shared" si="21"/>
        <v>0</v>
      </c>
      <c r="AD15" s="97">
        <f t="shared" si="4"/>
        <v>0</v>
      </c>
      <c r="AE15" s="75">
        <f>'Source Data'!N15</f>
        <v>5094</v>
      </c>
      <c r="AF15" s="90">
        <f t="shared" si="5"/>
        <v>0</v>
      </c>
      <c r="AG15" s="271"/>
      <c r="AH15" s="75">
        <f t="shared" si="22"/>
        <v>0</v>
      </c>
      <c r="AI15" s="271"/>
      <c r="AJ15" s="77">
        <f t="shared" si="6"/>
        <v>0</v>
      </c>
      <c r="AK15" s="76">
        <f t="shared" si="7"/>
        <v>0</v>
      </c>
      <c r="AL15" s="90">
        <f t="shared" si="23"/>
        <v>0</v>
      </c>
      <c r="AM15" s="79">
        <f t="shared" si="24"/>
        <v>0</v>
      </c>
      <c r="AN15" s="90">
        <f t="shared" si="25"/>
        <v>0</v>
      </c>
      <c r="AO15" s="56"/>
      <c r="AP15" s="90">
        <f t="shared" si="26"/>
        <v>0</v>
      </c>
      <c r="AQ15" s="77"/>
      <c r="AR15" s="77">
        <f t="shared" si="27"/>
        <v>0</v>
      </c>
      <c r="AS15" s="90">
        <f t="shared" si="28"/>
        <v>0</v>
      </c>
      <c r="AT15" s="78">
        <f t="shared" si="8"/>
        <v>0</v>
      </c>
      <c r="AU15" s="87">
        <f t="shared" si="9"/>
        <v>0</v>
      </c>
      <c r="AV15" s="116"/>
      <c r="AW15" s="74"/>
      <c r="AX15" s="74">
        <f t="shared" si="10"/>
        <v>0</v>
      </c>
      <c r="AY15" s="74">
        <f t="shared" si="11"/>
        <v>0</v>
      </c>
    </row>
    <row r="16" spans="1:51" ht="16.149999999999999" customHeight="1" x14ac:dyDescent="0.2">
      <c r="A16" s="49">
        <v>10</v>
      </c>
      <c r="B16" s="50" t="s">
        <v>15</v>
      </c>
      <c r="C16" s="272">
        <f>'8_2.1.18 SIS'!Q16</f>
        <v>0</v>
      </c>
      <c r="D16" s="51">
        <f>'Source Data'!H16</f>
        <v>3450.3968616043203</v>
      </c>
      <c r="E16" s="80">
        <f t="shared" si="12"/>
        <v>0</v>
      </c>
      <c r="F16" s="291"/>
      <c r="G16" s="51">
        <f>'Source Data'!I16</f>
        <v>486.95555408614769</v>
      </c>
      <c r="H16" s="80">
        <f t="shared" si="13"/>
        <v>0</v>
      </c>
      <c r="I16" s="291"/>
      <c r="J16" s="51">
        <f>'Source Data'!J16</f>
        <v>132.806060205313</v>
      </c>
      <c r="K16" s="80">
        <f t="shared" si="14"/>
        <v>0</v>
      </c>
      <c r="L16" s="291"/>
      <c r="M16" s="51">
        <f>'Source Data'!K16</f>
        <v>3320.1515051328256</v>
      </c>
      <c r="N16" s="80">
        <f t="shared" si="15"/>
        <v>0</v>
      </c>
      <c r="O16" s="291"/>
      <c r="P16" s="51">
        <f>'Source Data'!L16</f>
        <v>1328.06060205313</v>
      </c>
      <c r="Q16" s="80">
        <f t="shared" si="16"/>
        <v>0</v>
      </c>
      <c r="R16" s="94">
        <v>0</v>
      </c>
      <c r="S16" s="51"/>
      <c r="T16" s="51"/>
      <c r="U16" s="52">
        <f t="shared" si="2"/>
        <v>0</v>
      </c>
      <c r="V16" s="94">
        <f t="shared" si="3"/>
        <v>0</v>
      </c>
      <c r="W16" s="80">
        <f t="shared" si="17"/>
        <v>0</v>
      </c>
      <c r="X16" s="94">
        <f t="shared" si="18"/>
        <v>0</v>
      </c>
      <c r="Y16" s="51"/>
      <c r="Z16" s="94">
        <f t="shared" si="19"/>
        <v>0</v>
      </c>
      <c r="AA16" s="53"/>
      <c r="AB16" s="51">
        <f t="shared" si="20"/>
        <v>0</v>
      </c>
      <c r="AC16" s="95">
        <f t="shared" si="21"/>
        <v>0</v>
      </c>
      <c r="AD16" s="95">
        <f t="shared" si="4"/>
        <v>0</v>
      </c>
      <c r="AE16" s="71">
        <f>'Source Data'!N16</f>
        <v>7747</v>
      </c>
      <c r="AF16" s="91">
        <f t="shared" si="5"/>
        <v>0</v>
      </c>
      <c r="AG16" s="272"/>
      <c r="AH16" s="71">
        <f t="shared" si="22"/>
        <v>0</v>
      </c>
      <c r="AI16" s="272"/>
      <c r="AJ16" s="72">
        <f t="shared" si="6"/>
        <v>0</v>
      </c>
      <c r="AK16" s="73">
        <f t="shared" si="7"/>
        <v>0</v>
      </c>
      <c r="AL16" s="91">
        <f t="shared" si="23"/>
        <v>0</v>
      </c>
      <c r="AM16" s="82">
        <f t="shared" si="24"/>
        <v>0</v>
      </c>
      <c r="AN16" s="91">
        <f t="shared" si="25"/>
        <v>0</v>
      </c>
      <c r="AO16" s="51"/>
      <c r="AP16" s="91">
        <f t="shared" si="26"/>
        <v>0</v>
      </c>
      <c r="AQ16" s="72"/>
      <c r="AR16" s="72">
        <f t="shared" si="27"/>
        <v>0</v>
      </c>
      <c r="AS16" s="91">
        <f t="shared" si="28"/>
        <v>0</v>
      </c>
      <c r="AT16" s="81">
        <f t="shared" si="8"/>
        <v>0</v>
      </c>
      <c r="AU16" s="88">
        <f t="shared" si="9"/>
        <v>0</v>
      </c>
      <c r="AV16" s="116"/>
      <c r="AW16" s="80"/>
      <c r="AX16" s="80">
        <f t="shared" si="10"/>
        <v>0</v>
      </c>
      <c r="AY16" s="80">
        <f t="shared" si="11"/>
        <v>0</v>
      </c>
    </row>
    <row r="17" spans="1:51" ht="16.149999999999999" customHeight="1" x14ac:dyDescent="0.2">
      <c r="A17" s="58">
        <v>11</v>
      </c>
      <c r="B17" s="59" t="s">
        <v>16</v>
      </c>
      <c r="C17" s="270">
        <f>'8_2.1.18 SIS'!Q17</f>
        <v>0</v>
      </c>
      <c r="D17" s="60">
        <f>'Source Data'!H17</f>
        <v>5710.1347819377015</v>
      </c>
      <c r="E17" s="65">
        <f t="shared" si="12"/>
        <v>0</v>
      </c>
      <c r="F17" s="289"/>
      <c r="G17" s="60">
        <f>'Source Data'!I17</f>
        <v>720.86562862338462</v>
      </c>
      <c r="H17" s="65">
        <f t="shared" si="13"/>
        <v>0</v>
      </c>
      <c r="I17" s="289"/>
      <c r="J17" s="60">
        <f>'Source Data'!J17</f>
        <v>196.59971689728673</v>
      </c>
      <c r="K17" s="65">
        <f t="shared" si="14"/>
        <v>0</v>
      </c>
      <c r="L17" s="289"/>
      <c r="M17" s="60">
        <f>'Source Data'!K17</f>
        <v>4914.9929224321686</v>
      </c>
      <c r="N17" s="65">
        <f t="shared" si="15"/>
        <v>0</v>
      </c>
      <c r="O17" s="289"/>
      <c r="P17" s="60">
        <f>'Source Data'!L17</f>
        <v>1965.9971689728673</v>
      </c>
      <c r="Q17" s="65">
        <f t="shared" si="16"/>
        <v>0</v>
      </c>
      <c r="R17" s="92">
        <v>0</v>
      </c>
      <c r="S17" s="60"/>
      <c r="T17" s="60"/>
      <c r="U17" s="61">
        <f t="shared" si="2"/>
        <v>0</v>
      </c>
      <c r="V17" s="92">
        <f t="shared" si="3"/>
        <v>0</v>
      </c>
      <c r="W17" s="65">
        <f t="shared" si="17"/>
        <v>0</v>
      </c>
      <c r="X17" s="92">
        <f t="shared" si="18"/>
        <v>0</v>
      </c>
      <c r="Y17" s="60"/>
      <c r="Z17" s="92">
        <f t="shared" si="19"/>
        <v>0</v>
      </c>
      <c r="AA17" s="60"/>
      <c r="AB17" s="60">
        <f t="shared" si="20"/>
        <v>0</v>
      </c>
      <c r="AC17" s="92">
        <f t="shared" si="21"/>
        <v>0</v>
      </c>
      <c r="AD17" s="96">
        <f t="shared" si="4"/>
        <v>0</v>
      </c>
      <c r="AE17" s="66">
        <f>'Source Data'!N17</f>
        <v>3310</v>
      </c>
      <c r="AF17" s="89">
        <f t="shared" si="5"/>
        <v>0</v>
      </c>
      <c r="AG17" s="270"/>
      <c r="AH17" s="66">
        <f t="shared" si="22"/>
        <v>0</v>
      </c>
      <c r="AI17" s="270"/>
      <c r="AJ17" s="68">
        <f t="shared" si="6"/>
        <v>0</v>
      </c>
      <c r="AK17" s="67">
        <f t="shared" si="7"/>
        <v>0</v>
      </c>
      <c r="AL17" s="89">
        <f t="shared" si="23"/>
        <v>0</v>
      </c>
      <c r="AM17" s="70">
        <f t="shared" si="24"/>
        <v>0</v>
      </c>
      <c r="AN17" s="89">
        <f t="shared" si="25"/>
        <v>0</v>
      </c>
      <c r="AO17" s="60"/>
      <c r="AP17" s="89">
        <f t="shared" si="26"/>
        <v>0</v>
      </c>
      <c r="AQ17" s="68"/>
      <c r="AR17" s="68">
        <f t="shared" si="27"/>
        <v>0</v>
      </c>
      <c r="AS17" s="89">
        <f t="shared" si="28"/>
        <v>0</v>
      </c>
      <c r="AT17" s="69">
        <f t="shared" si="8"/>
        <v>0</v>
      </c>
      <c r="AU17" s="86">
        <f t="shared" si="9"/>
        <v>0</v>
      </c>
      <c r="AV17" s="116"/>
      <c r="AW17" s="65"/>
      <c r="AX17" s="65">
        <f t="shared" si="10"/>
        <v>0</v>
      </c>
      <c r="AY17" s="65">
        <f t="shared" si="11"/>
        <v>0</v>
      </c>
    </row>
    <row r="18" spans="1:51" ht="16.149999999999999" customHeight="1" x14ac:dyDescent="0.2">
      <c r="A18" s="54">
        <v>12</v>
      </c>
      <c r="B18" s="55" t="s">
        <v>17</v>
      </c>
      <c r="C18" s="271">
        <f>'8_2.1.18 SIS'!Q18</f>
        <v>0</v>
      </c>
      <c r="D18" s="56">
        <f>'Source Data'!H18</f>
        <v>2970.5124583417528</v>
      </c>
      <c r="E18" s="74">
        <f t="shared" si="12"/>
        <v>0</v>
      </c>
      <c r="F18" s="290"/>
      <c r="G18" s="56">
        <f>'Source Data'!I18</f>
        <v>374.0615666318472</v>
      </c>
      <c r="H18" s="74">
        <f t="shared" si="13"/>
        <v>0</v>
      </c>
      <c r="I18" s="290"/>
      <c r="J18" s="56">
        <f>'Source Data'!J18</f>
        <v>102.01679089959471</v>
      </c>
      <c r="K18" s="74">
        <f t="shared" si="14"/>
        <v>0</v>
      </c>
      <c r="L18" s="290"/>
      <c r="M18" s="56">
        <f>'Source Data'!K18</f>
        <v>2550.4197724898677</v>
      </c>
      <c r="N18" s="74">
        <f t="shared" si="15"/>
        <v>0</v>
      </c>
      <c r="O18" s="290"/>
      <c r="P18" s="56">
        <f>'Source Data'!L18</f>
        <v>1020.1679089959471</v>
      </c>
      <c r="Q18" s="74">
        <f t="shared" si="16"/>
        <v>0</v>
      </c>
      <c r="R18" s="93">
        <v>0</v>
      </c>
      <c r="S18" s="56"/>
      <c r="T18" s="56"/>
      <c r="U18" s="57">
        <f t="shared" si="2"/>
        <v>0</v>
      </c>
      <c r="V18" s="93">
        <f t="shared" si="3"/>
        <v>0</v>
      </c>
      <c r="W18" s="74">
        <f t="shared" si="17"/>
        <v>0</v>
      </c>
      <c r="X18" s="93">
        <f t="shared" si="18"/>
        <v>0</v>
      </c>
      <c r="Y18" s="56"/>
      <c r="Z18" s="93">
        <f t="shared" si="19"/>
        <v>0</v>
      </c>
      <c r="AA18" s="56"/>
      <c r="AB18" s="56">
        <f t="shared" si="20"/>
        <v>0</v>
      </c>
      <c r="AC18" s="93">
        <f t="shared" si="21"/>
        <v>0</v>
      </c>
      <c r="AD18" s="97">
        <f t="shared" si="4"/>
        <v>0</v>
      </c>
      <c r="AE18" s="75">
        <f>'Source Data'!N18</f>
        <v>6410</v>
      </c>
      <c r="AF18" s="90">
        <f t="shared" si="5"/>
        <v>0</v>
      </c>
      <c r="AG18" s="271"/>
      <c r="AH18" s="75">
        <f t="shared" si="22"/>
        <v>0</v>
      </c>
      <c r="AI18" s="271"/>
      <c r="AJ18" s="77">
        <f t="shared" si="6"/>
        <v>0</v>
      </c>
      <c r="AK18" s="76">
        <f t="shared" si="7"/>
        <v>0</v>
      </c>
      <c r="AL18" s="90">
        <f t="shared" si="23"/>
        <v>0</v>
      </c>
      <c r="AM18" s="79">
        <f t="shared" si="24"/>
        <v>0</v>
      </c>
      <c r="AN18" s="90">
        <f t="shared" si="25"/>
        <v>0</v>
      </c>
      <c r="AO18" s="56"/>
      <c r="AP18" s="90">
        <f t="shared" si="26"/>
        <v>0</v>
      </c>
      <c r="AQ18" s="77"/>
      <c r="AR18" s="77">
        <f t="shared" si="27"/>
        <v>0</v>
      </c>
      <c r="AS18" s="90">
        <f t="shared" si="28"/>
        <v>0</v>
      </c>
      <c r="AT18" s="78">
        <f t="shared" si="8"/>
        <v>0</v>
      </c>
      <c r="AU18" s="87">
        <f t="shared" si="9"/>
        <v>0</v>
      </c>
      <c r="AV18" s="116"/>
      <c r="AW18" s="74"/>
      <c r="AX18" s="74">
        <f t="shared" si="10"/>
        <v>0</v>
      </c>
      <c r="AY18" s="74">
        <f t="shared" si="11"/>
        <v>0</v>
      </c>
    </row>
    <row r="19" spans="1:51" ht="16.149999999999999" customHeight="1" x14ac:dyDescent="0.2">
      <c r="A19" s="54">
        <v>13</v>
      </c>
      <c r="B19" s="55" t="s">
        <v>18</v>
      </c>
      <c r="C19" s="271">
        <f>'8_2.1.18 SIS'!Q19</f>
        <v>0</v>
      </c>
      <c r="D19" s="56">
        <f>'Source Data'!H19</f>
        <v>5498.1587066365764</v>
      </c>
      <c r="E19" s="74">
        <f t="shared" si="12"/>
        <v>0</v>
      </c>
      <c r="F19" s="290"/>
      <c r="G19" s="56">
        <f>'Source Data'!I19</f>
        <v>725.51734025343501</v>
      </c>
      <c r="H19" s="74">
        <f t="shared" si="13"/>
        <v>0</v>
      </c>
      <c r="I19" s="290"/>
      <c r="J19" s="56">
        <f>'Source Data'!J19</f>
        <v>197.86836552366407</v>
      </c>
      <c r="K19" s="74">
        <f t="shared" si="14"/>
        <v>0</v>
      </c>
      <c r="L19" s="290"/>
      <c r="M19" s="56">
        <f>'Source Data'!K19</f>
        <v>4946.7091380916027</v>
      </c>
      <c r="N19" s="74">
        <f t="shared" si="15"/>
        <v>0</v>
      </c>
      <c r="O19" s="290"/>
      <c r="P19" s="56">
        <f>'Source Data'!L19</f>
        <v>1978.6836552366412</v>
      </c>
      <c r="Q19" s="74">
        <f t="shared" si="16"/>
        <v>0</v>
      </c>
      <c r="R19" s="93">
        <v>0</v>
      </c>
      <c r="S19" s="56"/>
      <c r="T19" s="56"/>
      <c r="U19" s="57">
        <f t="shared" si="2"/>
        <v>0</v>
      </c>
      <c r="V19" s="93">
        <f t="shared" si="3"/>
        <v>0</v>
      </c>
      <c r="W19" s="74">
        <f t="shared" si="17"/>
        <v>0</v>
      </c>
      <c r="X19" s="93">
        <f t="shared" si="18"/>
        <v>0</v>
      </c>
      <c r="Y19" s="56"/>
      <c r="Z19" s="93">
        <f t="shared" si="19"/>
        <v>0</v>
      </c>
      <c r="AA19" s="56"/>
      <c r="AB19" s="56">
        <f t="shared" si="20"/>
        <v>0</v>
      </c>
      <c r="AC19" s="93">
        <f t="shared" si="21"/>
        <v>0</v>
      </c>
      <c r="AD19" s="97">
        <f t="shared" si="4"/>
        <v>0</v>
      </c>
      <c r="AE19" s="75">
        <f>'Source Data'!N19</f>
        <v>2773</v>
      </c>
      <c r="AF19" s="90">
        <f t="shared" si="5"/>
        <v>0</v>
      </c>
      <c r="AG19" s="271"/>
      <c r="AH19" s="75">
        <f t="shared" si="22"/>
        <v>0</v>
      </c>
      <c r="AI19" s="271"/>
      <c r="AJ19" s="77">
        <f t="shared" si="6"/>
        <v>0</v>
      </c>
      <c r="AK19" s="76">
        <f t="shared" si="7"/>
        <v>0</v>
      </c>
      <c r="AL19" s="90">
        <f t="shared" si="23"/>
        <v>0</v>
      </c>
      <c r="AM19" s="79">
        <f t="shared" si="24"/>
        <v>0</v>
      </c>
      <c r="AN19" s="90">
        <f t="shared" si="25"/>
        <v>0</v>
      </c>
      <c r="AO19" s="56"/>
      <c r="AP19" s="90">
        <f t="shared" si="26"/>
        <v>0</v>
      </c>
      <c r="AQ19" s="77"/>
      <c r="AR19" s="77">
        <f t="shared" si="27"/>
        <v>0</v>
      </c>
      <c r="AS19" s="90">
        <f t="shared" si="28"/>
        <v>0</v>
      </c>
      <c r="AT19" s="78">
        <f t="shared" si="8"/>
        <v>0</v>
      </c>
      <c r="AU19" s="87">
        <f t="shared" si="9"/>
        <v>0</v>
      </c>
      <c r="AV19" s="116"/>
      <c r="AW19" s="74"/>
      <c r="AX19" s="74">
        <f t="shared" si="10"/>
        <v>0</v>
      </c>
      <c r="AY19" s="74">
        <f t="shared" si="11"/>
        <v>0</v>
      </c>
    </row>
    <row r="20" spans="1:51" ht="16.149999999999999" customHeight="1" x14ac:dyDescent="0.2">
      <c r="A20" s="54">
        <v>14</v>
      </c>
      <c r="B20" s="55" t="s">
        <v>19</v>
      </c>
      <c r="C20" s="271">
        <f>'8_2.1.18 SIS'!Q20</f>
        <v>0</v>
      </c>
      <c r="D20" s="56">
        <f>'Source Data'!H20</f>
        <v>5011.2312545353479</v>
      </c>
      <c r="E20" s="74">
        <f t="shared" si="12"/>
        <v>0</v>
      </c>
      <c r="F20" s="290"/>
      <c r="G20" s="56">
        <f>'Source Data'!I20</f>
        <v>644.89230424636412</v>
      </c>
      <c r="H20" s="74">
        <f t="shared" si="13"/>
        <v>0</v>
      </c>
      <c r="I20" s="290"/>
      <c r="J20" s="56">
        <f>'Source Data'!J20</f>
        <v>175.87971933991753</v>
      </c>
      <c r="K20" s="74">
        <f t="shared" si="14"/>
        <v>0</v>
      </c>
      <c r="L20" s="290"/>
      <c r="M20" s="56">
        <f>'Source Data'!K20</f>
        <v>4396.9929834979375</v>
      </c>
      <c r="N20" s="74">
        <f t="shared" si="15"/>
        <v>0</v>
      </c>
      <c r="O20" s="290"/>
      <c r="P20" s="56">
        <f>'Source Data'!L20</f>
        <v>1758.7971933991751</v>
      </c>
      <c r="Q20" s="74">
        <f t="shared" si="16"/>
        <v>0</v>
      </c>
      <c r="R20" s="93">
        <v>0</v>
      </c>
      <c r="S20" s="56"/>
      <c r="T20" s="56"/>
      <c r="U20" s="57">
        <f t="shared" si="2"/>
        <v>0</v>
      </c>
      <c r="V20" s="93">
        <f t="shared" si="3"/>
        <v>0</v>
      </c>
      <c r="W20" s="74">
        <f t="shared" si="17"/>
        <v>0</v>
      </c>
      <c r="X20" s="93">
        <f t="shared" si="18"/>
        <v>0</v>
      </c>
      <c r="Y20" s="56"/>
      <c r="Z20" s="93">
        <f t="shared" si="19"/>
        <v>0</v>
      </c>
      <c r="AA20" s="56"/>
      <c r="AB20" s="56">
        <f t="shared" si="20"/>
        <v>0</v>
      </c>
      <c r="AC20" s="93">
        <f t="shared" si="21"/>
        <v>0</v>
      </c>
      <c r="AD20" s="97">
        <f t="shared" si="4"/>
        <v>0</v>
      </c>
      <c r="AE20" s="75">
        <f>'Source Data'!N20</f>
        <v>3207</v>
      </c>
      <c r="AF20" s="90">
        <f t="shared" si="5"/>
        <v>0</v>
      </c>
      <c r="AG20" s="271"/>
      <c r="AH20" s="75">
        <f t="shared" si="22"/>
        <v>0</v>
      </c>
      <c r="AI20" s="271"/>
      <c r="AJ20" s="77">
        <f t="shared" si="6"/>
        <v>0</v>
      </c>
      <c r="AK20" s="76">
        <f t="shared" si="7"/>
        <v>0</v>
      </c>
      <c r="AL20" s="90">
        <f t="shared" si="23"/>
        <v>0</v>
      </c>
      <c r="AM20" s="79">
        <f t="shared" si="24"/>
        <v>0</v>
      </c>
      <c r="AN20" s="90">
        <f t="shared" si="25"/>
        <v>0</v>
      </c>
      <c r="AO20" s="56"/>
      <c r="AP20" s="90">
        <f t="shared" si="26"/>
        <v>0</v>
      </c>
      <c r="AQ20" s="77"/>
      <c r="AR20" s="77">
        <f t="shared" si="27"/>
        <v>0</v>
      </c>
      <c r="AS20" s="90">
        <f t="shared" si="28"/>
        <v>0</v>
      </c>
      <c r="AT20" s="78">
        <f t="shared" si="8"/>
        <v>0</v>
      </c>
      <c r="AU20" s="87">
        <f t="shared" si="9"/>
        <v>0</v>
      </c>
      <c r="AV20" s="116"/>
      <c r="AW20" s="74"/>
      <c r="AX20" s="74">
        <f t="shared" si="10"/>
        <v>0</v>
      </c>
      <c r="AY20" s="74">
        <f t="shared" si="11"/>
        <v>0</v>
      </c>
    </row>
    <row r="21" spans="1:51" ht="16.149999999999999" customHeight="1" x14ac:dyDescent="0.2">
      <c r="A21" s="49">
        <v>15</v>
      </c>
      <c r="B21" s="50" t="s">
        <v>20</v>
      </c>
      <c r="C21" s="272">
        <f>'8_2.1.18 SIS'!Q21</f>
        <v>0</v>
      </c>
      <c r="D21" s="51">
        <f>'Source Data'!H21</f>
        <v>5066.2622105753844</v>
      </c>
      <c r="E21" s="80">
        <f t="shared" si="12"/>
        <v>0</v>
      </c>
      <c r="F21" s="291"/>
      <c r="G21" s="51">
        <f>'Source Data'!I21</f>
        <v>701.0216863265847</v>
      </c>
      <c r="H21" s="80">
        <f t="shared" si="13"/>
        <v>0</v>
      </c>
      <c r="I21" s="291"/>
      <c r="J21" s="51">
        <f>'Source Data'!J21</f>
        <v>191.18773263452312</v>
      </c>
      <c r="K21" s="80">
        <f t="shared" si="14"/>
        <v>0</v>
      </c>
      <c r="L21" s="291"/>
      <c r="M21" s="51">
        <f>'Source Data'!K21</f>
        <v>4779.6933158630773</v>
      </c>
      <c r="N21" s="80">
        <f t="shared" si="15"/>
        <v>0</v>
      </c>
      <c r="O21" s="291"/>
      <c r="P21" s="51">
        <f>'Source Data'!L21</f>
        <v>1911.8773263452308</v>
      </c>
      <c r="Q21" s="80">
        <f t="shared" si="16"/>
        <v>0</v>
      </c>
      <c r="R21" s="94">
        <v>0</v>
      </c>
      <c r="S21" s="51"/>
      <c r="T21" s="51"/>
      <c r="U21" s="52">
        <f t="shared" si="2"/>
        <v>0</v>
      </c>
      <c r="V21" s="94">
        <f t="shared" si="3"/>
        <v>0</v>
      </c>
      <c r="W21" s="80">
        <f t="shared" si="17"/>
        <v>0</v>
      </c>
      <c r="X21" s="94">
        <f t="shared" si="18"/>
        <v>0</v>
      </c>
      <c r="Y21" s="51"/>
      <c r="Z21" s="94">
        <f t="shared" si="19"/>
        <v>0</v>
      </c>
      <c r="AA21" s="53"/>
      <c r="AB21" s="51">
        <f t="shared" si="20"/>
        <v>0</v>
      </c>
      <c r="AC21" s="95">
        <f t="shared" si="21"/>
        <v>0</v>
      </c>
      <c r="AD21" s="95">
        <f t="shared" si="4"/>
        <v>0</v>
      </c>
      <c r="AE21" s="71">
        <f>'Source Data'!N21</f>
        <v>2896</v>
      </c>
      <c r="AF21" s="91">
        <f t="shared" si="5"/>
        <v>0</v>
      </c>
      <c r="AG21" s="272"/>
      <c r="AH21" s="71">
        <f t="shared" si="22"/>
        <v>0</v>
      </c>
      <c r="AI21" s="272"/>
      <c r="AJ21" s="72">
        <f t="shared" si="6"/>
        <v>0</v>
      </c>
      <c r="AK21" s="73">
        <f t="shared" si="7"/>
        <v>0</v>
      </c>
      <c r="AL21" s="91">
        <f t="shared" si="23"/>
        <v>0</v>
      </c>
      <c r="AM21" s="82">
        <f t="shared" si="24"/>
        <v>0</v>
      </c>
      <c r="AN21" s="91">
        <f t="shared" si="25"/>
        <v>0</v>
      </c>
      <c r="AO21" s="51"/>
      <c r="AP21" s="91">
        <f t="shared" si="26"/>
        <v>0</v>
      </c>
      <c r="AQ21" s="72"/>
      <c r="AR21" s="72">
        <f t="shared" si="27"/>
        <v>0</v>
      </c>
      <c r="AS21" s="91">
        <f t="shared" si="28"/>
        <v>0</v>
      </c>
      <c r="AT21" s="81">
        <f t="shared" si="8"/>
        <v>0</v>
      </c>
      <c r="AU21" s="88">
        <f t="shared" si="9"/>
        <v>0</v>
      </c>
      <c r="AV21" s="116"/>
      <c r="AW21" s="80"/>
      <c r="AX21" s="80">
        <f t="shared" si="10"/>
        <v>0</v>
      </c>
      <c r="AY21" s="80">
        <f t="shared" si="11"/>
        <v>0</v>
      </c>
    </row>
    <row r="22" spans="1:51" ht="16.149999999999999" customHeight="1" x14ac:dyDescent="0.2">
      <c r="A22" s="58">
        <v>16</v>
      </c>
      <c r="B22" s="59" t="s">
        <v>21</v>
      </c>
      <c r="C22" s="270">
        <f>'8_2.1.18 SIS'!Q22</f>
        <v>0</v>
      </c>
      <c r="D22" s="60">
        <f>'Source Data'!H22</f>
        <v>2365.2515167166002</v>
      </c>
      <c r="E22" s="65">
        <f t="shared" si="12"/>
        <v>0</v>
      </c>
      <c r="F22" s="289"/>
      <c r="G22" s="60">
        <f>'Source Data'!I22</f>
        <v>332.11179417298291</v>
      </c>
      <c r="H22" s="65">
        <f t="shared" si="13"/>
        <v>0</v>
      </c>
      <c r="I22" s="289"/>
      <c r="J22" s="60">
        <f>'Source Data'!J22</f>
        <v>90.57594386535898</v>
      </c>
      <c r="K22" s="65">
        <f t="shared" si="14"/>
        <v>0</v>
      </c>
      <c r="L22" s="289"/>
      <c r="M22" s="60">
        <f>'Source Data'!K22</f>
        <v>2264.3985966339742</v>
      </c>
      <c r="N22" s="65">
        <f t="shared" si="15"/>
        <v>0</v>
      </c>
      <c r="O22" s="289"/>
      <c r="P22" s="60">
        <f>'Source Data'!L22</f>
        <v>905.75943865358965</v>
      </c>
      <c r="Q22" s="65">
        <f t="shared" si="16"/>
        <v>0</v>
      </c>
      <c r="R22" s="92">
        <v>0</v>
      </c>
      <c r="S22" s="60"/>
      <c r="T22" s="60"/>
      <c r="U22" s="61">
        <f t="shared" si="2"/>
        <v>0</v>
      </c>
      <c r="V22" s="92">
        <f t="shared" si="3"/>
        <v>0</v>
      </c>
      <c r="W22" s="65">
        <f t="shared" si="17"/>
        <v>0</v>
      </c>
      <c r="X22" s="92">
        <f t="shared" si="18"/>
        <v>0</v>
      </c>
      <c r="Y22" s="60"/>
      <c r="Z22" s="92">
        <f t="shared" si="19"/>
        <v>0</v>
      </c>
      <c r="AA22" s="60"/>
      <c r="AB22" s="60">
        <f t="shared" si="20"/>
        <v>0</v>
      </c>
      <c r="AC22" s="92">
        <f t="shared" si="21"/>
        <v>0</v>
      </c>
      <c r="AD22" s="96">
        <f t="shared" si="4"/>
        <v>0</v>
      </c>
      <c r="AE22" s="66">
        <f>'Source Data'!N22</f>
        <v>11958</v>
      </c>
      <c r="AF22" s="89">
        <f t="shared" si="5"/>
        <v>0</v>
      </c>
      <c r="AG22" s="270"/>
      <c r="AH22" s="66">
        <f t="shared" si="22"/>
        <v>0</v>
      </c>
      <c r="AI22" s="270"/>
      <c r="AJ22" s="68">
        <f t="shared" si="6"/>
        <v>0</v>
      </c>
      <c r="AK22" s="67">
        <f t="shared" si="7"/>
        <v>0</v>
      </c>
      <c r="AL22" s="89">
        <f t="shared" si="23"/>
        <v>0</v>
      </c>
      <c r="AM22" s="70">
        <f t="shared" si="24"/>
        <v>0</v>
      </c>
      <c r="AN22" s="89">
        <f t="shared" si="25"/>
        <v>0</v>
      </c>
      <c r="AO22" s="60"/>
      <c r="AP22" s="89">
        <f t="shared" si="26"/>
        <v>0</v>
      </c>
      <c r="AQ22" s="68"/>
      <c r="AR22" s="68">
        <f t="shared" si="27"/>
        <v>0</v>
      </c>
      <c r="AS22" s="89">
        <f t="shared" si="28"/>
        <v>0</v>
      </c>
      <c r="AT22" s="69">
        <f t="shared" si="8"/>
        <v>0</v>
      </c>
      <c r="AU22" s="86">
        <f t="shared" si="9"/>
        <v>0</v>
      </c>
      <c r="AV22" s="116"/>
      <c r="AW22" s="65"/>
      <c r="AX22" s="65">
        <f t="shared" si="10"/>
        <v>0</v>
      </c>
      <c r="AY22" s="65">
        <f t="shared" si="11"/>
        <v>0</v>
      </c>
    </row>
    <row r="23" spans="1:51" ht="16.149999999999999" customHeight="1" x14ac:dyDescent="0.2">
      <c r="A23" s="54">
        <v>17</v>
      </c>
      <c r="B23" s="55" t="s">
        <v>22</v>
      </c>
      <c r="C23" s="271">
        <f>'8_2.1.18 SIS'!Q23</f>
        <v>0</v>
      </c>
      <c r="D23" s="56">
        <f>'Source Data'!H23</f>
        <v>3197.8562864796509</v>
      </c>
      <c r="E23" s="74">
        <f t="shared" si="12"/>
        <v>0</v>
      </c>
      <c r="F23" s="290"/>
      <c r="G23" s="56">
        <f>'Source Data'!I23</f>
        <v>404.99760461581491</v>
      </c>
      <c r="H23" s="74">
        <f t="shared" si="13"/>
        <v>0</v>
      </c>
      <c r="I23" s="290"/>
      <c r="J23" s="56">
        <f>'Source Data'!J23</f>
        <v>110.45389216794953</v>
      </c>
      <c r="K23" s="74">
        <f t="shared" si="14"/>
        <v>0</v>
      </c>
      <c r="L23" s="290"/>
      <c r="M23" s="56">
        <f>'Source Data'!K23</f>
        <v>2761.3473041987377</v>
      </c>
      <c r="N23" s="74">
        <f t="shared" si="15"/>
        <v>0</v>
      </c>
      <c r="O23" s="290"/>
      <c r="P23" s="56">
        <f>'Source Data'!L23</f>
        <v>1104.5389216794952</v>
      </c>
      <c r="Q23" s="74">
        <f t="shared" si="16"/>
        <v>0</v>
      </c>
      <c r="R23" s="93">
        <v>0</v>
      </c>
      <c r="S23" s="56"/>
      <c r="T23" s="56"/>
      <c r="U23" s="57">
        <f t="shared" si="2"/>
        <v>0</v>
      </c>
      <c r="V23" s="93">
        <f t="shared" si="3"/>
        <v>0</v>
      </c>
      <c r="W23" s="74">
        <f t="shared" si="17"/>
        <v>0</v>
      </c>
      <c r="X23" s="93">
        <f t="shared" si="18"/>
        <v>0</v>
      </c>
      <c r="Y23" s="56"/>
      <c r="Z23" s="93">
        <f t="shared" si="19"/>
        <v>0</v>
      </c>
      <c r="AA23" s="56"/>
      <c r="AB23" s="56">
        <f t="shared" si="20"/>
        <v>0</v>
      </c>
      <c r="AC23" s="93">
        <f t="shared" si="21"/>
        <v>0</v>
      </c>
      <c r="AD23" s="97">
        <f t="shared" si="4"/>
        <v>0</v>
      </c>
      <c r="AE23" s="75">
        <f>'Source Data'!N23</f>
        <v>7667</v>
      </c>
      <c r="AF23" s="90">
        <f t="shared" si="5"/>
        <v>0</v>
      </c>
      <c r="AG23" s="271"/>
      <c r="AH23" s="75">
        <f>AG23*AE23</f>
        <v>0</v>
      </c>
      <c r="AI23" s="271"/>
      <c r="AJ23" s="77">
        <f t="shared" si="6"/>
        <v>0</v>
      </c>
      <c r="AK23" s="76">
        <f t="shared" si="7"/>
        <v>0</v>
      </c>
      <c r="AL23" s="90">
        <f t="shared" si="23"/>
        <v>0</v>
      </c>
      <c r="AM23" s="79">
        <f t="shared" si="24"/>
        <v>0</v>
      </c>
      <c r="AN23" s="90">
        <f t="shared" si="25"/>
        <v>0</v>
      </c>
      <c r="AO23" s="56"/>
      <c r="AP23" s="90">
        <f t="shared" si="26"/>
        <v>0</v>
      </c>
      <c r="AQ23" s="77"/>
      <c r="AR23" s="77">
        <f t="shared" si="27"/>
        <v>0</v>
      </c>
      <c r="AS23" s="90">
        <f t="shared" si="28"/>
        <v>0</v>
      </c>
      <c r="AT23" s="78">
        <f t="shared" si="8"/>
        <v>0</v>
      </c>
      <c r="AU23" s="87">
        <f t="shared" si="9"/>
        <v>0</v>
      </c>
      <c r="AV23" s="116"/>
      <c r="AW23" s="74"/>
      <c r="AX23" s="74">
        <f t="shared" si="10"/>
        <v>0</v>
      </c>
      <c r="AY23" s="74">
        <f t="shared" si="11"/>
        <v>0</v>
      </c>
    </row>
    <row r="24" spans="1:51" ht="16.149999999999999" customHeight="1" x14ac:dyDescent="0.2">
      <c r="A24" s="54">
        <v>18</v>
      </c>
      <c r="B24" s="55" t="s">
        <v>23</v>
      </c>
      <c r="C24" s="271">
        <f>'8_2.1.18 SIS'!Q24</f>
        <v>0</v>
      </c>
      <c r="D24" s="56">
        <f>'Source Data'!H24</f>
        <v>5126.6533122919036</v>
      </c>
      <c r="E24" s="74">
        <f t="shared" si="12"/>
        <v>0</v>
      </c>
      <c r="F24" s="290"/>
      <c r="G24" s="56">
        <f>'Source Data'!I24</f>
        <v>689.43182714981469</v>
      </c>
      <c r="H24" s="74">
        <f t="shared" si="13"/>
        <v>0</v>
      </c>
      <c r="I24" s="290"/>
      <c r="J24" s="56">
        <f>'Source Data'!J24</f>
        <v>188.02686194994951</v>
      </c>
      <c r="K24" s="74">
        <f t="shared" si="14"/>
        <v>0</v>
      </c>
      <c r="L24" s="290"/>
      <c r="M24" s="56">
        <f>'Source Data'!K24</f>
        <v>4700.6715487487372</v>
      </c>
      <c r="N24" s="74">
        <f t="shared" si="15"/>
        <v>0</v>
      </c>
      <c r="O24" s="290"/>
      <c r="P24" s="56">
        <f>'Source Data'!L24</f>
        <v>0</v>
      </c>
      <c r="Q24" s="74">
        <f t="shared" si="16"/>
        <v>0</v>
      </c>
      <c r="R24" s="93">
        <v>0</v>
      </c>
      <c r="S24" s="56"/>
      <c r="T24" s="56"/>
      <c r="U24" s="57">
        <f t="shared" si="2"/>
        <v>0</v>
      </c>
      <c r="V24" s="93">
        <f t="shared" si="3"/>
        <v>0</v>
      </c>
      <c r="W24" s="74">
        <f t="shared" si="17"/>
        <v>0</v>
      </c>
      <c r="X24" s="93">
        <f t="shared" si="18"/>
        <v>0</v>
      </c>
      <c r="Y24" s="56"/>
      <c r="Z24" s="93">
        <f t="shared" si="19"/>
        <v>0</v>
      </c>
      <c r="AA24" s="56"/>
      <c r="AB24" s="56">
        <f t="shared" si="20"/>
        <v>0</v>
      </c>
      <c r="AC24" s="93">
        <f t="shared" si="21"/>
        <v>0</v>
      </c>
      <c r="AD24" s="97">
        <f t="shared" si="4"/>
        <v>0</v>
      </c>
      <c r="AE24" s="75">
        <f>'Source Data'!N24</f>
        <v>3448</v>
      </c>
      <c r="AF24" s="90">
        <f t="shared" si="5"/>
        <v>0</v>
      </c>
      <c r="AG24" s="271"/>
      <c r="AH24" s="75">
        <f t="shared" si="22"/>
        <v>0</v>
      </c>
      <c r="AI24" s="271"/>
      <c r="AJ24" s="77">
        <f t="shared" si="6"/>
        <v>0</v>
      </c>
      <c r="AK24" s="76">
        <f t="shared" si="7"/>
        <v>0</v>
      </c>
      <c r="AL24" s="90">
        <f t="shared" si="23"/>
        <v>0</v>
      </c>
      <c r="AM24" s="79">
        <f t="shared" si="24"/>
        <v>0</v>
      </c>
      <c r="AN24" s="90">
        <f t="shared" si="25"/>
        <v>0</v>
      </c>
      <c r="AO24" s="56"/>
      <c r="AP24" s="90">
        <f t="shared" si="26"/>
        <v>0</v>
      </c>
      <c r="AQ24" s="77"/>
      <c r="AR24" s="77">
        <f t="shared" si="27"/>
        <v>0</v>
      </c>
      <c r="AS24" s="90">
        <f t="shared" si="28"/>
        <v>0</v>
      </c>
      <c r="AT24" s="78">
        <f t="shared" si="8"/>
        <v>0</v>
      </c>
      <c r="AU24" s="87">
        <f t="shared" si="9"/>
        <v>0</v>
      </c>
      <c r="AV24" s="116"/>
      <c r="AW24" s="74"/>
      <c r="AX24" s="74">
        <f t="shared" si="10"/>
        <v>0</v>
      </c>
      <c r="AY24" s="74">
        <f t="shared" si="11"/>
        <v>0</v>
      </c>
    </row>
    <row r="25" spans="1:51" ht="16.149999999999999" customHeight="1" x14ac:dyDescent="0.2">
      <c r="A25" s="54">
        <v>19</v>
      </c>
      <c r="B25" s="55" t="s">
        <v>24</v>
      </c>
      <c r="C25" s="271">
        <f>'8_2.1.18 SIS'!Q25</f>
        <v>0</v>
      </c>
      <c r="D25" s="56">
        <f>'Source Data'!H25</f>
        <v>4518.921408734529</v>
      </c>
      <c r="E25" s="74">
        <f t="shared" si="12"/>
        <v>0</v>
      </c>
      <c r="F25" s="290"/>
      <c r="G25" s="56">
        <f>'Source Data'!I25</f>
        <v>604.6851220204918</v>
      </c>
      <c r="H25" s="74">
        <f t="shared" si="13"/>
        <v>0</v>
      </c>
      <c r="I25" s="290"/>
      <c r="J25" s="56">
        <f>'Source Data'!J25</f>
        <v>164.91412418740686</v>
      </c>
      <c r="K25" s="74">
        <f t="shared" si="14"/>
        <v>0</v>
      </c>
      <c r="L25" s="290"/>
      <c r="M25" s="56">
        <f>'Source Data'!K25</f>
        <v>4122.8531046851722</v>
      </c>
      <c r="N25" s="74">
        <f t="shared" si="15"/>
        <v>0</v>
      </c>
      <c r="O25" s="290"/>
      <c r="P25" s="56">
        <f>'Source Data'!L25</f>
        <v>1649.1412418740688</v>
      </c>
      <c r="Q25" s="74">
        <f t="shared" si="16"/>
        <v>0</v>
      </c>
      <c r="R25" s="93">
        <v>0</v>
      </c>
      <c r="S25" s="56"/>
      <c r="T25" s="56"/>
      <c r="U25" s="57">
        <f t="shared" si="2"/>
        <v>0</v>
      </c>
      <c r="V25" s="93">
        <f t="shared" si="3"/>
        <v>0</v>
      </c>
      <c r="W25" s="74">
        <f t="shared" si="17"/>
        <v>0</v>
      </c>
      <c r="X25" s="93">
        <f t="shared" si="18"/>
        <v>0</v>
      </c>
      <c r="Y25" s="56"/>
      <c r="Z25" s="93">
        <f t="shared" si="19"/>
        <v>0</v>
      </c>
      <c r="AA25" s="56"/>
      <c r="AB25" s="56">
        <f t="shared" si="20"/>
        <v>0</v>
      </c>
      <c r="AC25" s="93">
        <f t="shared" si="21"/>
        <v>0</v>
      </c>
      <c r="AD25" s="97">
        <f t="shared" si="4"/>
        <v>0</v>
      </c>
      <c r="AE25" s="75">
        <f>'Source Data'!N25</f>
        <v>3382</v>
      </c>
      <c r="AF25" s="90">
        <f t="shared" si="5"/>
        <v>0</v>
      </c>
      <c r="AG25" s="271"/>
      <c r="AH25" s="75">
        <f t="shared" si="22"/>
        <v>0</v>
      </c>
      <c r="AI25" s="271"/>
      <c r="AJ25" s="77">
        <f t="shared" si="6"/>
        <v>0</v>
      </c>
      <c r="AK25" s="76">
        <f t="shared" si="7"/>
        <v>0</v>
      </c>
      <c r="AL25" s="90">
        <f t="shared" si="23"/>
        <v>0</v>
      </c>
      <c r="AM25" s="79">
        <f t="shared" si="24"/>
        <v>0</v>
      </c>
      <c r="AN25" s="90">
        <f t="shared" si="25"/>
        <v>0</v>
      </c>
      <c r="AO25" s="56"/>
      <c r="AP25" s="90">
        <f t="shared" si="26"/>
        <v>0</v>
      </c>
      <c r="AQ25" s="77"/>
      <c r="AR25" s="77">
        <f t="shared" si="27"/>
        <v>0</v>
      </c>
      <c r="AS25" s="90">
        <f t="shared" si="28"/>
        <v>0</v>
      </c>
      <c r="AT25" s="78">
        <f t="shared" si="8"/>
        <v>0</v>
      </c>
      <c r="AU25" s="87">
        <f t="shared" si="9"/>
        <v>0</v>
      </c>
      <c r="AV25" s="116"/>
      <c r="AW25" s="74"/>
      <c r="AX25" s="74">
        <f t="shared" si="10"/>
        <v>0</v>
      </c>
      <c r="AY25" s="74">
        <f t="shared" si="11"/>
        <v>0</v>
      </c>
    </row>
    <row r="26" spans="1:51" ht="16.149999999999999" customHeight="1" x14ac:dyDescent="0.2">
      <c r="A26" s="49">
        <v>20</v>
      </c>
      <c r="B26" s="50" t="s">
        <v>25</v>
      </c>
      <c r="C26" s="272">
        <f>'8_2.1.18 SIS'!Q26</f>
        <v>0</v>
      </c>
      <c r="D26" s="51">
        <f>'Source Data'!H26</f>
        <v>4820.2540944128086</v>
      </c>
      <c r="E26" s="80">
        <f t="shared" si="12"/>
        <v>0</v>
      </c>
      <c r="F26" s="291"/>
      <c r="G26" s="51">
        <f>'Source Data'!I26</f>
        <v>694.558500770818</v>
      </c>
      <c r="H26" s="80">
        <f t="shared" si="13"/>
        <v>0</v>
      </c>
      <c r="I26" s="291"/>
      <c r="J26" s="51">
        <f>'Source Data'!J26</f>
        <v>189.42504566476853</v>
      </c>
      <c r="K26" s="80">
        <f t="shared" si="14"/>
        <v>0</v>
      </c>
      <c r="L26" s="291"/>
      <c r="M26" s="51">
        <f>'Source Data'!K26</f>
        <v>4735.6261416192137</v>
      </c>
      <c r="N26" s="80">
        <f t="shared" si="15"/>
        <v>0</v>
      </c>
      <c r="O26" s="291"/>
      <c r="P26" s="51">
        <f>'Source Data'!L26</f>
        <v>1894.2504566476853</v>
      </c>
      <c r="Q26" s="80">
        <f t="shared" si="16"/>
        <v>0</v>
      </c>
      <c r="R26" s="94">
        <v>0</v>
      </c>
      <c r="S26" s="51"/>
      <c r="T26" s="51"/>
      <c r="U26" s="52">
        <f t="shared" si="2"/>
        <v>0</v>
      </c>
      <c r="V26" s="94">
        <f t="shared" si="3"/>
        <v>0</v>
      </c>
      <c r="W26" s="80">
        <f t="shared" si="17"/>
        <v>0</v>
      </c>
      <c r="X26" s="94">
        <f t="shared" si="18"/>
        <v>0</v>
      </c>
      <c r="Y26" s="51"/>
      <c r="Z26" s="94">
        <f t="shared" si="19"/>
        <v>0</v>
      </c>
      <c r="AA26" s="53"/>
      <c r="AB26" s="51">
        <f t="shared" si="20"/>
        <v>0</v>
      </c>
      <c r="AC26" s="95">
        <f t="shared" si="21"/>
        <v>0</v>
      </c>
      <c r="AD26" s="95">
        <f t="shared" si="4"/>
        <v>0</v>
      </c>
      <c r="AE26" s="71">
        <f>'Source Data'!N26</f>
        <v>2473</v>
      </c>
      <c r="AF26" s="91">
        <f t="shared" si="5"/>
        <v>0</v>
      </c>
      <c r="AG26" s="272"/>
      <c r="AH26" s="71">
        <f t="shared" si="22"/>
        <v>0</v>
      </c>
      <c r="AI26" s="272"/>
      <c r="AJ26" s="72">
        <f t="shared" si="6"/>
        <v>0</v>
      </c>
      <c r="AK26" s="73">
        <f t="shared" si="7"/>
        <v>0</v>
      </c>
      <c r="AL26" s="91">
        <f t="shared" si="23"/>
        <v>0</v>
      </c>
      <c r="AM26" s="82">
        <f t="shared" si="24"/>
        <v>0</v>
      </c>
      <c r="AN26" s="91">
        <f t="shared" si="25"/>
        <v>0</v>
      </c>
      <c r="AO26" s="51"/>
      <c r="AP26" s="91">
        <f t="shared" si="26"/>
        <v>0</v>
      </c>
      <c r="AQ26" s="72"/>
      <c r="AR26" s="72">
        <f t="shared" si="27"/>
        <v>0</v>
      </c>
      <c r="AS26" s="91">
        <f t="shared" si="28"/>
        <v>0</v>
      </c>
      <c r="AT26" s="81">
        <f t="shared" si="8"/>
        <v>0</v>
      </c>
      <c r="AU26" s="88">
        <f t="shared" si="9"/>
        <v>0</v>
      </c>
      <c r="AV26" s="116"/>
      <c r="AW26" s="80"/>
      <c r="AX26" s="80">
        <f t="shared" si="10"/>
        <v>0</v>
      </c>
      <c r="AY26" s="80">
        <f t="shared" si="11"/>
        <v>0</v>
      </c>
    </row>
    <row r="27" spans="1:51" ht="16.149999999999999" customHeight="1" x14ac:dyDescent="0.2">
      <c r="A27" s="58">
        <v>21</v>
      </c>
      <c r="B27" s="59" t="s">
        <v>26</v>
      </c>
      <c r="C27" s="270">
        <f>'8_2.1.18 SIS'!Q27</f>
        <v>0</v>
      </c>
      <c r="D27" s="60">
        <f>'Source Data'!H27</f>
        <v>4964.0768196326962</v>
      </c>
      <c r="E27" s="65">
        <f t="shared" si="12"/>
        <v>0</v>
      </c>
      <c r="F27" s="289"/>
      <c r="G27" s="60">
        <f>'Source Data'!I27</f>
        <v>705.05691404533979</v>
      </c>
      <c r="H27" s="65">
        <f t="shared" si="13"/>
        <v>0</v>
      </c>
      <c r="I27" s="289"/>
      <c r="J27" s="60">
        <f>'Source Data'!J27</f>
        <v>192.28824928509266</v>
      </c>
      <c r="K27" s="65">
        <f t="shared" si="14"/>
        <v>0</v>
      </c>
      <c r="L27" s="289"/>
      <c r="M27" s="60">
        <f>'Source Data'!K27</f>
        <v>4807.2062321273152</v>
      </c>
      <c r="N27" s="65">
        <f t="shared" si="15"/>
        <v>0</v>
      </c>
      <c r="O27" s="289"/>
      <c r="P27" s="60">
        <f>'Source Data'!L27</f>
        <v>1922.8824928509262</v>
      </c>
      <c r="Q27" s="65">
        <f t="shared" si="16"/>
        <v>0</v>
      </c>
      <c r="R27" s="92">
        <v>0</v>
      </c>
      <c r="S27" s="60"/>
      <c r="T27" s="60"/>
      <c r="U27" s="61">
        <f t="shared" si="2"/>
        <v>0</v>
      </c>
      <c r="V27" s="92">
        <f t="shared" si="3"/>
        <v>0</v>
      </c>
      <c r="W27" s="65">
        <f t="shared" si="17"/>
        <v>0</v>
      </c>
      <c r="X27" s="92">
        <f t="shared" si="18"/>
        <v>0</v>
      </c>
      <c r="Y27" s="60"/>
      <c r="Z27" s="92">
        <f t="shared" si="19"/>
        <v>0</v>
      </c>
      <c r="AA27" s="60"/>
      <c r="AB27" s="60">
        <f t="shared" si="20"/>
        <v>0</v>
      </c>
      <c r="AC27" s="92">
        <f t="shared" si="21"/>
        <v>0</v>
      </c>
      <c r="AD27" s="96">
        <f t="shared" si="4"/>
        <v>0</v>
      </c>
      <c r="AE27" s="66">
        <f>'Source Data'!N27</f>
        <v>2521</v>
      </c>
      <c r="AF27" s="89">
        <f t="shared" si="5"/>
        <v>0</v>
      </c>
      <c r="AG27" s="270"/>
      <c r="AH27" s="66">
        <f t="shared" si="22"/>
        <v>0</v>
      </c>
      <c r="AI27" s="270"/>
      <c r="AJ27" s="68">
        <f t="shared" si="6"/>
        <v>0</v>
      </c>
      <c r="AK27" s="67">
        <f t="shared" si="7"/>
        <v>0</v>
      </c>
      <c r="AL27" s="89">
        <f t="shared" si="23"/>
        <v>0</v>
      </c>
      <c r="AM27" s="70">
        <f t="shared" si="24"/>
        <v>0</v>
      </c>
      <c r="AN27" s="89">
        <f t="shared" si="25"/>
        <v>0</v>
      </c>
      <c r="AO27" s="60"/>
      <c r="AP27" s="89">
        <f t="shared" si="26"/>
        <v>0</v>
      </c>
      <c r="AQ27" s="68"/>
      <c r="AR27" s="68">
        <f t="shared" si="27"/>
        <v>0</v>
      </c>
      <c r="AS27" s="89">
        <f t="shared" si="28"/>
        <v>0</v>
      </c>
      <c r="AT27" s="69">
        <f t="shared" si="8"/>
        <v>0</v>
      </c>
      <c r="AU27" s="86">
        <f t="shared" si="9"/>
        <v>0</v>
      </c>
      <c r="AV27" s="116"/>
      <c r="AW27" s="65"/>
      <c r="AX27" s="65">
        <f t="shared" si="10"/>
        <v>0</v>
      </c>
      <c r="AY27" s="65">
        <f t="shared" si="11"/>
        <v>0</v>
      </c>
    </row>
    <row r="28" spans="1:51" ht="16.149999999999999" customHeight="1" x14ac:dyDescent="0.2">
      <c r="A28" s="54">
        <v>22</v>
      </c>
      <c r="B28" s="55" t="s">
        <v>27</v>
      </c>
      <c r="C28" s="271">
        <f>'8_2.1.18 SIS'!Q28</f>
        <v>0</v>
      </c>
      <c r="D28" s="56">
        <f>'Source Data'!H28</f>
        <v>5299.8126353513471</v>
      </c>
      <c r="E28" s="74">
        <f t="shared" si="12"/>
        <v>0</v>
      </c>
      <c r="F28" s="290"/>
      <c r="G28" s="56">
        <f>'Source Data'!I28</f>
        <v>774.29658969861021</v>
      </c>
      <c r="H28" s="74">
        <f t="shared" si="13"/>
        <v>0</v>
      </c>
      <c r="I28" s="290"/>
      <c r="J28" s="56">
        <f>'Source Data'!J28</f>
        <v>211.17179719053001</v>
      </c>
      <c r="K28" s="74">
        <f t="shared" si="14"/>
        <v>0</v>
      </c>
      <c r="L28" s="290"/>
      <c r="M28" s="56">
        <f>'Source Data'!K28</f>
        <v>5279.2949297632513</v>
      </c>
      <c r="N28" s="74">
        <f t="shared" si="15"/>
        <v>0</v>
      </c>
      <c r="O28" s="290"/>
      <c r="P28" s="56">
        <f>'Source Data'!L28</f>
        <v>2111.7179719053006</v>
      </c>
      <c r="Q28" s="74">
        <f t="shared" si="16"/>
        <v>0</v>
      </c>
      <c r="R28" s="93">
        <v>0</v>
      </c>
      <c r="S28" s="56"/>
      <c r="T28" s="56"/>
      <c r="U28" s="57">
        <f t="shared" si="2"/>
        <v>0</v>
      </c>
      <c r="V28" s="93">
        <f t="shared" si="3"/>
        <v>0</v>
      </c>
      <c r="W28" s="74">
        <f t="shared" si="17"/>
        <v>0</v>
      </c>
      <c r="X28" s="93">
        <f t="shared" si="18"/>
        <v>0</v>
      </c>
      <c r="Y28" s="56"/>
      <c r="Z28" s="93">
        <f t="shared" si="19"/>
        <v>0</v>
      </c>
      <c r="AA28" s="56"/>
      <c r="AB28" s="56">
        <f t="shared" si="20"/>
        <v>0</v>
      </c>
      <c r="AC28" s="93">
        <f t="shared" si="21"/>
        <v>0</v>
      </c>
      <c r="AD28" s="97">
        <f t="shared" si="4"/>
        <v>0</v>
      </c>
      <c r="AE28" s="75">
        <f>'Source Data'!N28</f>
        <v>1782</v>
      </c>
      <c r="AF28" s="90">
        <f t="shared" si="5"/>
        <v>0</v>
      </c>
      <c r="AG28" s="271"/>
      <c r="AH28" s="75">
        <f t="shared" si="22"/>
        <v>0</v>
      </c>
      <c r="AI28" s="271"/>
      <c r="AJ28" s="77">
        <f t="shared" si="6"/>
        <v>0</v>
      </c>
      <c r="AK28" s="76">
        <f t="shared" si="7"/>
        <v>0</v>
      </c>
      <c r="AL28" s="90">
        <f t="shared" si="23"/>
        <v>0</v>
      </c>
      <c r="AM28" s="79">
        <f t="shared" si="24"/>
        <v>0</v>
      </c>
      <c r="AN28" s="90">
        <f t="shared" si="25"/>
        <v>0</v>
      </c>
      <c r="AO28" s="56"/>
      <c r="AP28" s="90">
        <f t="shared" si="26"/>
        <v>0</v>
      </c>
      <c r="AQ28" s="77"/>
      <c r="AR28" s="77">
        <f t="shared" si="27"/>
        <v>0</v>
      </c>
      <c r="AS28" s="90">
        <f t="shared" si="28"/>
        <v>0</v>
      </c>
      <c r="AT28" s="78">
        <f t="shared" si="8"/>
        <v>0</v>
      </c>
      <c r="AU28" s="87">
        <f t="shared" si="9"/>
        <v>0</v>
      </c>
      <c r="AV28" s="116"/>
      <c r="AW28" s="74"/>
      <c r="AX28" s="74">
        <f t="shared" si="10"/>
        <v>0</v>
      </c>
      <c r="AY28" s="74">
        <f t="shared" si="11"/>
        <v>0</v>
      </c>
    </row>
    <row r="29" spans="1:51" ht="16.149999999999999" customHeight="1" x14ac:dyDescent="0.2">
      <c r="A29" s="54">
        <v>23</v>
      </c>
      <c r="B29" s="55" t="s">
        <v>28</v>
      </c>
      <c r="C29" s="271">
        <f>'8_2.1.18 SIS'!Q29</f>
        <v>1</v>
      </c>
      <c r="D29" s="56">
        <f>'Source Data'!H29</f>
        <v>4847.3597582819802</v>
      </c>
      <c r="E29" s="74">
        <f t="shared" si="12"/>
        <v>4847.3597582819802</v>
      </c>
      <c r="F29" s="290"/>
      <c r="G29" s="56">
        <f>'Source Data'!I29</f>
        <v>643.90858310125191</v>
      </c>
      <c r="H29" s="74">
        <f t="shared" si="13"/>
        <v>0</v>
      </c>
      <c r="I29" s="290"/>
      <c r="J29" s="56">
        <f>'Source Data'!J29</f>
        <v>175.61143175488689</v>
      </c>
      <c r="K29" s="74">
        <f t="shared" si="14"/>
        <v>0</v>
      </c>
      <c r="L29" s="290"/>
      <c r="M29" s="56">
        <f>'Source Data'!K29</f>
        <v>4390.2857938721727</v>
      </c>
      <c r="N29" s="74">
        <f t="shared" si="15"/>
        <v>0</v>
      </c>
      <c r="O29" s="290"/>
      <c r="P29" s="56">
        <f>'Source Data'!L29</f>
        <v>1756.1143175488689</v>
      </c>
      <c r="Q29" s="74">
        <f t="shared" si="16"/>
        <v>0</v>
      </c>
      <c r="R29" s="93">
        <v>5491</v>
      </c>
      <c r="S29" s="56"/>
      <c r="T29" s="56"/>
      <c r="U29" s="57">
        <f t="shared" si="2"/>
        <v>0</v>
      </c>
      <c r="V29" s="93">
        <f t="shared" si="3"/>
        <v>5491</v>
      </c>
      <c r="W29" s="74">
        <f t="shared" si="17"/>
        <v>-14</v>
      </c>
      <c r="X29" s="93">
        <f t="shared" si="18"/>
        <v>5477</v>
      </c>
      <c r="Y29" s="56"/>
      <c r="Z29" s="93">
        <f t="shared" si="19"/>
        <v>5477</v>
      </c>
      <c r="AA29" s="56"/>
      <c r="AB29" s="56">
        <f t="shared" si="20"/>
        <v>5477</v>
      </c>
      <c r="AC29" s="93">
        <f t="shared" si="21"/>
        <v>456</v>
      </c>
      <c r="AD29" s="97">
        <f t="shared" si="4"/>
        <v>5477</v>
      </c>
      <c r="AE29" s="75">
        <f>'Source Data'!N29</f>
        <v>3371</v>
      </c>
      <c r="AF29" s="90">
        <f t="shared" si="5"/>
        <v>3371</v>
      </c>
      <c r="AG29" s="271"/>
      <c r="AH29" s="75">
        <f t="shared" si="22"/>
        <v>0</v>
      </c>
      <c r="AI29" s="271"/>
      <c r="AJ29" s="77">
        <f t="shared" si="6"/>
        <v>0</v>
      </c>
      <c r="AK29" s="76">
        <f t="shared" si="7"/>
        <v>0</v>
      </c>
      <c r="AL29" s="90">
        <f t="shared" si="23"/>
        <v>3371</v>
      </c>
      <c r="AM29" s="79">
        <f t="shared" si="24"/>
        <v>-8</v>
      </c>
      <c r="AN29" s="90">
        <f t="shared" si="25"/>
        <v>3363</v>
      </c>
      <c r="AO29" s="56"/>
      <c r="AP29" s="90">
        <f t="shared" si="26"/>
        <v>3363</v>
      </c>
      <c r="AQ29" s="77"/>
      <c r="AR29" s="77">
        <f t="shared" si="27"/>
        <v>3363</v>
      </c>
      <c r="AS29" s="90">
        <f t="shared" si="28"/>
        <v>280</v>
      </c>
      <c r="AT29" s="78">
        <f t="shared" si="8"/>
        <v>8840</v>
      </c>
      <c r="AU29" s="87">
        <f t="shared" si="9"/>
        <v>736</v>
      </c>
      <c r="AV29" s="116"/>
      <c r="AW29" s="74"/>
      <c r="AX29" s="74">
        <f t="shared" si="10"/>
        <v>8</v>
      </c>
      <c r="AY29" s="74">
        <f t="shared" si="11"/>
        <v>8</v>
      </c>
    </row>
    <row r="30" spans="1:51" ht="16.149999999999999" customHeight="1" x14ac:dyDescent="0.2">
      <c r="A30" s="54">
        <v>24</v>
      </c>
      <c r="B30" s="55" t="s">
        <v>29</v>
      </c>
      <c r="C30" s="271">
        <f>'8_2.1.18 SIS'!Q30</f>
        <v>0</v>
      </c>
      <c r="D30" s="56">
        <f>'Source Data'!H30</f>
        <v>2376.5026766431456</v>
      </c>
      <c r="E30" s="74">
        <f t="shared" si="12"/>
        <v>0</v>
      </c>
      <c r="F30" s="290"/>
      <c r="G30" s="56">
        <f>'Source Data'!I30</f>
        <v>235.68636722840623</v>
      </c>
      <c r="H30" s="74">
        <f t="shared" si="13"/>
        <v>0</v>
      </c>
      <c r="I30" s="290"/>
      <c r="J30" s="56">
        <f>'Source Data'!J30</f>
        <v>64.278100153201677</v>
      </c>
      <c r="K30" s="74">
        <f t="shared" si="14"/>
        <v>0</v>
      </c>
      <c r="L30" s="290"/>
      <c r="M30" s="56">
        <f>'Source Data'!K30</f>
        <v>1606.9525038300424</v>
      </c>
      <c r="N30" s="74">
        <f t="shared" si="15"/>
        <v>0</v>
      </c>
      <c r="O30" s="290"/>
      <c r="P30" s="56">
        <f>'Source Data'!L30</f>
        <v>642.78100153201683</v>
      </c>
      <c r="Q30" s="74">
        <f t="shared" si="16"/>
        <v>0</v>
      </c>
      <c r="R30" s="93">
        <v>0</v>
      </c>
      <c r="S30" s="56"/>
      <c r="T30" s="56"/>
      <c r="U30" s="57">
        <f t="shared" si="2"/>
        <v>0</v>
      </c>
      <c r="V30" s="93">
        <f t="shared" si="3"/>
        <v>0</v>
      </c>
      <c r="W30" s="74">
        <f t="shared" si="17"/>
        <v>0</v>
      </c>
      <c r="X30" s="93">
        <f t="shared" si="18"/>
        <v>0</v>
      </c>
      <c r="Y30" s="56"/>
      <c r="Z30" s="93">
        <f t="shared" si="19"/>
        <v>0</v>
      </c>
      <c r="AA30" s="56"/>
      <c r="AB30" s="56">
        <f t="shared" si="20"/>
        <v>0</v>
      </c>
      <c r="AC30" s="93">
        <f t="shared" si="21"/>
        <v>0</v>
      </c>
      <c r="AD30" s="97">
        <f t="shared" si="4"/>
        <v>0</v>
      </c>
      <c r="AE30" s="75">
        <f>'Source Data'!N30</f>
        <v>11650</v>
      </c>
      <c r="AF30" s="90">
        <f t="shared" si="5"/>
        <v>0</v>
      </c>
      <c r="AG30" s="271"/>
      <c r="AH30" s="75">
        <f t="shared" si="22"/>
        <v>0</v>
      </c>
      <c r="AI30" s="271"/>
      <c r="AJ30" s="77">
        <f t="shared" si="6"/>
        <v>0</v>
      </c>
      <c r="AK30" s="76">
        <f t="shared" si="7"/>
        <v>0</v>
      </c>
      <c r="AL30" s="90">
        <f t="shared" si="23"/>
        <v>0</v>
      </c>
      <c r="AM30" s="79">
        <f t="shared" si="24"/>
        <v>0</v>
      </c>
      <c r="AN30" s="90">
        <f t="shared" si="25"/>
        <v>0</v>
      </c>
      <c r="AO30" s="56"/>
      <c r="AP30" s="90">
        <f t="shared" si="26"/>
        <v>0</v>
      </c>
      <c r="AQ30" s="77"/>
      <c r="AR30" s="77">
        <f t="shared" si="27"/>
        <v>0</v>
      </c>
      <c r="AS30" s="90">
        <f t="shared" si="28"/>
        <v>0</v>
      </c>
      <c r="AT30" s="78">
        <f t="shared" si="8"/>
        <v>0</v>
      </c>
      <c r="AU30" s="87">
        <f t="shared" si="9"/>
        <v>0</v>
      </c>
      <c r="AV30" s="116"/>
      <c r="AW30" s="74"/>
      <c r="AX30" s="74">
        <f t="shared" si="10"/>
        <v>0</v>
      </c>
      <c r="AY30" s="74">
        <f t="shared" si="11"/>
        <v>0</v>
      </c>
    </row>
    <row r="31" spans="1:51" ht="16.149999999999999" customHeight="1" x14ac:dyDescent="0.2">
      <c r="A31" s="49">
        <v>25</v>
      </c>
      <c r="B31" s="50" t="s">
        <v>30</v>
      </c>
      <c r="C31" s="272">
        <f>'8_2.1.18 SIS'!Q31</f>
        <v>0</v>
      </c>
      <c r="D31" s="51">
        <f>'Source Data'!H31</f>
        <v>4037.466979885065</v>
      </c>
      <c r="E31" s="80">
        <f t="shared" si="12"/>
        <v>0</v>
      </c>
      <c r="F31" s="291"/>
      <c r="G31" s="51">
        <f>'Source Data'!I31</f>
        <v>547.31914183029971</v>
      </c>
      <c r="H31" s="80">
        <f t="shared" si="13"/>
        <v>0</v>
      </c>
      <c r="I31" s="291"/>
      <c r="J31" s="51">
        <f>'Source Data'!J31</f>
        <v>149.268856862809</v>
      </c>
      <c r="K31" s="80">
        <f t="shared" si="14"/>
        <v>0</v>
      </c>
      <c r="L31" s="291"/>
      <c r="M31" s="51">
        <f>'Source Data'!K31</f>
        <v>3731.7214215702247</v>
      </c>
      <c r="N31" s="80">
        <f t="shared" si="15"/>
        <v>0</v>
      </c>
      <c r="O31" s="291"/>
      <c r="P31" s="51">
        <f>'Source Data'!L31</f>
        <v>1492.6885686280898</v>
      </c>
      <c r="Q31" s="80">
        <f t="shared" si="16"/>
        <v>0</v>
      </c>
      <c r="R31" s="94">
        <v>0</v>
      </c>
      <c r="S31" s="51"/>
      <c r="T31" s="51"/>
      <c r="U31" s="52">
        <f t="shared" si="2"/>
        <v>0</v>
      </c>
      <c r="V31" s="94">
        <f t="shared" si="3"/>
        <v>0</v>
      </c>
      <c r="W31" s="80">
        <f t="shared" si="17"/>
        <v>0</v>
      </c>
      <c r="X31" s="94">
        <f t="shared" si="18"/>
        <v>0</v>
      </c>
      <c r="Y31" s="51"/>
      <c r="Z31" s="94">
        <f t="shared" si="19"/>
        <v>0</v>
      </c>
      <c r="AA31" s="53"/>
      <c r="AB31" s="51">
        <f t="shared" si="20"/>
        <v>0</v>
      </c>
      <c r="AC31" s="95">
        <f t="shared" si="21"/>
        <v>0</v>
      </c>
      <c r="AD31" s="95">
        <f t="shared" si="4"/>
        <v>0</v>
      </c>
      <c r="AE31" s="71">
        <f>'Source Data'!N31</f>
        <v>4673</v>
      </c>
      <c r="AF31" s="91">
        <f t="shared" si="5"/>
        <v>0</v>
      </c>
      <c r="AG31" s="272"/>
      <c r="AH31" s="71">
        <f t="shared" si="22"/>
        <v>0</v>
      </c>
      <c r="AI31" s="272"/>
      <c r="AJ31" s="72">
        <f t="shared" si="6"/>
        <v>0</v>
      </c>
      <c r="AK31" s="73">
        <f t="shared" si="7"/>
        <v>0</v>
      </c>
      <c r="AL31" s="91">
        <f t="shared" si="23"/>
        <v>0</v>
      </c>
      <c r="AM31" s="82">
        <f t="shared" si="24"/>
        <v>0</v>
      </c>
      <c r="AN31" s="91">
        <f t="shared" si="25"/>
        <v>0</v>
      </c>
      <c r="AO31" s="51"/>
      <c r="AP31" s="91">
        <f t="shared" si="26"/>
        <v>0</v>
      </c>
      <c r="AQ31" s="72"/>
      <c r="AR31" s="72">
        <f t="shared" si="27"/>
        <v>0</v>
      </c>
      <c r="AS31" s="91">
        <f t="shared" si="28"/>
        <v>0</v>
      </c>
      <c r="AT31" s="81">
        <f t="shared" si="8"/>
        <v>0</v>
      </c>
      <c r="AU31" s="88">
        <f t="shared" si="9"/>
        <v>0</v>
      </c>
      <c r="AV31" s="116"/>
      <c r="AW31" s="80"/>
      <c r="AX31" s="80">
        <f t="shared" si="10"/>
        <v>0</v>
      </c>
      <c r="AY31" s="80">
        <f t="shared" si="11"/>
        <v>0</v>
      </c>
    </row>
    <row r="32" spans="1:51" ht="16.149999999999999" customHeight="1" x14ac:dyDescent="0.2">
      <c r="A32" s="58">
        <v>26</v>
      </c>
      <c r="B32" s="59" t="s">
        <v>31</v>
      </c>
      <c r="C32" s="270">
        <f>'8_2.1.18 SIS'!Q32</f>
        <v>0</v>
      </c>
      <c r="D32" s="60">
        <f>'Source Data'!H32</f>
        <v>3766.8356517369007</v>
      </c>
      <c r="E32" s="65">
        <f t="shared" si="12"/>
        <v>0</v>
      </c>
      <c r="F32" s="289"/>
      <c r="G32" s="60">
        <f>'Source Data'!I32</f>
        <v>468.82114429316323</v>
      </c>
      <c r="H32" s="65">
        <f t="shared" si="13"/>
        <v>0</v>
      </c>
      <c r="I32" s="289"/>
      <c r="J32" s="60">
        <f>'Source Data'!J32</f>
        <v>127.8603120799536</v>
      </c>
      <c r="K32" s="65">
        <f t="shared" si="14"/>
        <v>0</v>
      </c>
      <c r="L32" s="289"/>
      <c r="M32" s="60">
        <f>'Source Data'!K32</f>
        <v>3196.5078019988405</v>
      </c>
      <c r="N32" s="65">
        <f t="shared" si="15"/>
        <v>0</v>
      </c>
      <c r="O32" s="289"/>
      <c r="P32" s="60">
        <f>'Source Data'!L32</f>
        <v>1278.6031207995361</v>
      </c>
      <c r="Q32" s="65">
        <f t="shared" si="16"/>
        <v>0</v>
      </c>
      <c r="R32" s="92">
        <v>0</v>
      </c>
      <c r="S32" s="60"/>
      <c r="T32" s="60"/>
      <c r="U32" s="61">
        <f t="shared" si="2"/>
        <v>0</v>
      </c>
      <c r="V32" s="92">
        <f t="shared" si="3"/>
        <v>0</v>
      </c>
      <c r="W32" s="65">
        <f t="shared" si="17"/>
        <v>0</v>
      </c>
      <c r="X32" s="92">
        <f t="shared" si="18"/>
        <v>0</v>
      </c>
      <c r="Y32" s="60"/>
      <c r="Z32" s="92">
        <f t="shared" si="19"/>
        <v>0</v>
      </c>
      <c r="AA32" s="60"/>
      <c r="AB32" s="60">
        <f t="shared" si="20"/>
        <v>0</v>
      </c>
      <c r="AC32" s="92">
        <f t="shared" si="21"/>
        <v>0</v>
      </c>
      <c r="AD32" s="96">
        <f t="shared" si="4"/>
        <v>0</v>
      </c>
      <c r="AE32" s="66">
        <f>'Source Data'!N32</f>
        <v>5304</v>
      </c>
      <c r="AF32" s="89">
        <f t="shared" si="5"/>
        <v>0</v>
      </c>
      <c r="AG32" s="270"/>
      <c r="AH32" s="66">
        <f t="shared" si="22"/>
        <v>0</v>
      </c>
      <c r="AI32" s="270"/>
      <c r="AJ32" s="68">
        <f t="shared" si="6"/>
        <v>0</v>
      </c>
      <c r="AK32" s="67">
        <f t="shared" si="7"/>
        <v>0</v>
      </c>
      <c r="AL32" s="89">
        <f t="shared" si="23"/>
        <v>0</v>
      </c>
      <c r="AM32" s="70">
        <f t="shared" si="24"/>
        <v>0</v>
      </c>
      <c r="AN32" s="89">
        <f t="shared" si="25"/>
        <v>0</v>
      </c>
      <c r="AO32" s="60"/>
      <c r="AP32" s="89">
        <f t="shared" si="26"/>
        <v>0</v>
      </c>
      <c r="AQ32" s="68"/>
      <c r="AR32" s="68">
        <f t="shared" si="27"/>
        <v>0</v>
      </c>
      <c r="AS32" s="89">
        <f t="shared" si="28"/>
        <v>0</v>
      </c>
      <c r="AT32" s="69">
        <f t="shared" si="8"/>
        <v>0</v>
      </c>
      <c r="AU32" s="86">
        <f t="shared" si="9"/>
        <v>0</v>
      </c>
      <c r="AV32" s="116"/>
      <c r="AW32" s="65"/>
      <c r="AX32" s="65">
        <f t="shared" si="10"/>
        <v>0</v>
      </c>
      <c r="AY32" s="65">
        <f t="shared" si="11"/>
        <v>0</v>
      </c>
    </row>
    <row r="33" spans="1:51" ht="16.149999999999999" customHeight="1" x14ac:dyDescent="0.2">
      <c r="A33" s="54">
        <v>27</v>
      </c>
      <c r="B33" s="55" t="s">
        <v>32</v>
      </c>
      <c r="C33" s="271">
        <f>'8_2.1.18 SIS'!Q33</f>
        <v>0</v>
      </c>
      <c r="D33" s="56">
        <f>'Source Data'!H33</f>
        <v>5228.5444628948371</v>
      </c>
      <c r="E33" s="74">
        <f t="shared" si="12"/>
        <v>0</v>
      </c>
      <c r="F33" s="290"/>
      <c r="G33" s="56">
        <f>'Source Data'!I33</f>
        <v>687.4036243637745</v>
      </c>
      <c r="H33" s="74">
        <f t="shared" si="13"/>
        <v>0</v>
      </c>
      <c r="I33" s="290"/>
      <c r="J33" s="56">
        <f>'Source Data'!J33</f>
        <v>187.4737157355749</v>
      </c>
      <c r="K33" s="74">
        <f t="shared" si="14"/>
        <v>0</v>
      </c>
      <c r="L33" s="290"/>
      <c r="M33" s="56">
        <f>'Source Data'!K33</f>
        <v>4686.842893389372</v>
      </c>
      <c r="N33" s="74">
        <f t="shared" si="15"/>
        <v>0</v>
      </c>
      <c r="O33" s="290"/>
      <c r="P33" s="56">
        <f>'Source Data'!L33</f>
        <v>1874.7371573557489</v>
      </c>
      <c r="Q33" s="74">
        <f t="shared" si="16"/>
        <v>0</v>
      </c>
      <c r="R33" s="93">
        <v>0</v>
      </c>
      <c r="S33" s="56"/>
      <c r="T33" s="56"/>
      <c r="U33" s="57">
        <f t="shared" si="2"/>
        <v>0</v>
      </c>
      <c r="V33" s="93">
        <f t="shared" si="3"/>
        <v>0</v>
      </c>
      <c r="W33" s="74">
        <f t="shared" si="17"/>
        <v>0</v>
      </c>
      <c r="X33" s="93">
        <f t="shared" si="18"/>
        <v>0</v>
      </c>
      <c r="Y33" s="56"/>
      <c r="Z33" s="93">
        <f t="shared" si="19"/>
        <v>0</v>
      </c>
      <c r="AA33" s="56"/>
      <c r="AB33" s="56">
        <f t="shared" si="20"/>
        <v>0</v>
      </c>
      <c r="AC33" s="93">
        <f t="shared" si="21"/>
        <v>0</v>
      </c>
      <c r="AD33" s="97">
        <f t="shared" si="4"/>
        <v>0</v>
      </c>
      <c r="AE33" s="75">
        <f>'Source Data'!N33</f>
        <v>3412</v>
      </c>
      <c r="AF33" s="90">
        <f t="shared" si="5"/>
        <v>0</v>
      </c>
      <c r="AG33" s="271"/>
      <c r="AH33" s="75">
        <f t="shared" si="22"/>
        <v>0</v>
      </c>
      <c r="AI33" s="271"/>
      <c r="AJ33" s="77">
        <f t="shared" si="6"/>
        <v>0</v>
      </c>
      <c r="AK33" s="76">
        <f t="shared" si="7"/>
        <v>0</v>
      </c>
      <c r="AL33" s="90">
        <f t="shared" si="23"/>
        <v>0</v>
      </c>
      <c r="AM33" s="79">
        <f t="shared" si="24"/>
        <v>0</v>
      </c>
      <c r="AN33" s="90">
        <f t="shared" si="25"/>
        <v>0</v>
      </c>
      <c r="AO33" s="56"/>
      <c r="AP33" s="90">
        <f t="shared" si="26"/>
        <v>0</v>
      </c>
      <c r="AQ33" s="77"/>
      <c r="AR33" s="77">
        <f t="shared" si="27"/>
        <v>0</v>
      </c>
      <c r="AS33" s="90">
        <f t="shared" si="28"/>
        <v>0</v>
      </c>
      <c r="AT33" s="78">
        <f t="shared" si="8"/>
        <v>0</v>
      </c>
      <c r="AU33" s="87">
        <f t="shared" si="9"/>
        <v>0</v>
      </c>
      <c r="AV33" s="116"/>
      <c r="AW33" s="74"/>
      <c r="AX33" s="74">
        <f t="shared" si="10"/>
        <v>0</v>
      </c>
      <c r="AY33" s="74">
        <f t="shared" si="11"/>
        <v>0</v>
      </c>
    </row>
    <row r="34" spans="1:51" ht="16.149999999999999" customHeight="1" x14ac:dyDescent="0.2">
      <c r="A34" s="54">
        <v>28</v>
      </c>
      <c r="B34" s="55" t="s">
        <v>33</v>
      </c>
      <c r="C34" s="271">
        <f>'8_2.1.18 SIS'!Q34</f>
        <v>46</v>
      </c>
      <c r="D34" s="56">
        <f>'Source Data'!H34</f>
        <v>3407.9343597999155</v>
      </c>
      <c r="E34" s="74">
        <f t="shared" si="12"/>
        <v>156764.98055079611</v>
      </c>
      <c r="F34" s="290"/>
      <c r="G34" s="56">
        <f>'Source Data'!I34</f>
        <v>466.65190378503735</v>
      </c>
      <c r="H34" s="74">
        <f t="shared" si="13"/>
        <v>0</v>
      </c>
      <c r="I34" s="290"/>
      <c r="J34" s="56">
        <f>'Source Data'!J34</f>
        <v>127.26870103228291</v>
      </c>
      <c r="K34" s="74">
        <f t="shared" si="14"/>
        <v>0</v>
      </c>
      <c r="L34" s="290"/>
      <c r="M34" s="56">
        <f>'Source Data'!K34</f>
        <v>3181.7175258070724</v>
      </c>
      <c r="N34" s="74">
        <f t="shared" si="15"/>
        <v>0</v>
      </c>
      <c r="O34" s="290"/>
      <c r="P34" s="56">
        <f>'Source Data'!L34</f>
        <v>1272.6870103228293</v>
      </c>
      <c r="Q34" s="74">
        <f t="shared" si="16"/>
        <v>0</v>
      </c>
      <c r="R34" s="93">
        <v>220102</v>
      </c>
      <c r="S34" s="56"/>
      <c r="T34" s="56"/>
      <c r="U34" s="57">
        <f t="shared" si="2"/>
        <v>0</v>
      </c>
      <c r="V34" s="93">
        <f t="shared" si="3"/>
        <v>220102</v>
      </c>
      <c r="W34" s="74">
        <f t="shared" si="17"/>
        <v>-550</v>
      </c>
      <c r="X34" s="93">
        <f t="shared" si="18"/>
        <v>219552</v>
      </c>
      <c r="Y34" s="56"/>
      <c r="Z34" s="93">
        <f t="shared" si="19"/>
        <v>219552</v>
      </c>
      <c r="AA34" s="56"/>
      <c r="AB34" s="56">
        <f t="shared" si="20"/>
        <v>219552</v>
      </c>
      <c r="AC34" s="93">
        <f t="shared" si="21"/>
        <v>18296</v>
      </c>
      <c r="AD34" s="97">
        <f t="shared" si="4"/>
        <v>219552</v>
      </c>
      <c r="AE34" s="75">
        <f>'Source Data'!N34</f>
        <v>5598</v>
      </c>
      <c r="AF34" s="90">
        <f t="shared" si="5"/>
        <v>257508</v>
      </c>
      <c r="AG34" s="271"/>
      <c r="AH34" s="75">
        <f t="shared" si="22"/>
        <v>0</v>
      </c>
      <c r="AI34" s="271"/>
      <c r="AJ34" s="77">
        <f t="shared" si="6"/>
        <v>0</v>
      </c>
      <c r="AK34" s="76">
        <f t="shared" si="7"/>
        <v>0</v>
      </c>
      <c r="AL34" s="90">
        <f t="shared" si="23"/>
        <v>257508</v>
      </c>
      <c r="AM34" s="79">
        <f t="shared" si="24"/>
        <v>-644</v>
      </c>
      <c r="AN34" s="90">
        <f t="shared" si="25"/>
        <v>256864</v>
      </c>
      <c r="AO34" s="56"/>
      <c r="AP34" s="90">
        <f t="shared" si="26"/>
        <v>256864</v>
      </c>
      <c r="AQ34" s="77"/>
      <c r="AR34" s="77">
        <f t="shared" si="27"/>
        <v>256864</v>
      </c>
      <c r="AS34" s="90">
        <f t="shared" si="28"/>
        <v>21405</v>
      </c>
      <c r="AT34" s="78">
        <f t="shared" si="8"/>
        <v>476416</v>
      </c>
      <c r="AU34" s="87">
        <f t="shared" si="9"/>
        <v>39701</v>
      </c>
      <c r="AV34" s="116"/>
      <c r="AW34" s="74"/>
      <c r="AX34" s="74">
        <f t="shared" si="10"/>
        <v>644</v>
      </c>
      <c r="AY34" s="74">
        <f t="shared" si="11"/>
        <v>644</v>
      </c>
    </row>
    <row r="35" spans="1:51" ht="16.149999999999999" customHeight="1" x14ac:dyDescent="0.2">
      <c r="A35" s="54">
        <v>29</v>
      </c>
      <c r="B35" s="55" t="s">
        <v>34</v>
      </c>
      <c r="C35" s="271">
        <f>'8_2.1.18 SIS'!Q35</f>
        <v>0</v>
      </c>
      <c r="D35" s="56">
        <f>'Source Data'!H35</f>
        <v>4119.4752527522951</v>
      </c>
      <c r="E35" s="74">
        <f t="shared" si="12"/>
        <v>0</v>
      </c>
      <c r="F35" s="290"/>
      <c r="G35" s="56">
        <f>'Source Data'!I35</f>
        <v>554.9726016103474</v>
      </c>
      <c r="H35" s="74">
        <f t="shared" si="13"/>
        <v>0</v>
      </c>
      <c r="I35" s="290"/>
      <c r="J35" s="56">
        <f>'Source Data'!J35</f>
        <v>151.35616407554929</v>
      </c>
      <c r="K35" s="74">
        <f t="shared" si="14"/>
        <v>0</v>
      </c>
      <c r="L35" s="290"/>
      <c r="M35" s="56">
        <f>'Source Data'!K35</f>
        <v>3783.9041018887328</v>
      </c>
      <c r="N35" s="74">
        <f t="shared" si="15"/>
        <v>0</v>
      </c>
      <c r="O35" s="290"/>
      <c r="P35" s="56">
        <f>'Source Data'!L35</f>
        <v>1513.5616407554928</v>
      </c>
      <c r="Q35" s="74">
        <f t="shared" si="16"/>
        <v>0</v>
      </c>
      <c r="R35" s="93">
        <v>0</v>
      </c>
      <c r="S35" s="56"/>
      <c r="T35" s="56"/>
      <c r="U35" s="57">
        <f t="shared" si="2"/>
        <v>0</v>
      </c>
      <c r="V35" s="93">
        <f t="shared" si="3"/>
        <v>0</v>
      </c>
      <c r="W35" s="74">
        <f t="shared" si="17"/>
        <v>0</v>
      </c>
      <c r="X35" s="93">
        <f t="shared" si="18"/>
        <v>0</v>
      </c>
      <c r="Y35" s="56"/>
      <c r="Z35" s="93">
        <f t="shared" si="19"/>
        <v>0</v>
      </c>
      <c r="AA35" s="56"/>
      <c r="AB35" s="56">
        <f t="shared" si="20"/>
        <v>0</v>
      </c>
      <c r="AC35" s="93">
        <f t="shared" si="21"/>
        <v>0</v>
      </c>
      <c r="AD35" s="97">
        <f t="shared" si="4"/>
        <v>0</v>
      </c>
      <c r="AE35" s="75">
        <f>'Source Data'!N35</f>
        <v>4860</v>
      </c>
      <c r="AF35" s="90">
        <f t="shared" si="5"/>
        <v>0</v>
      </c>
      <c r="AG35" s="271"/>
      <c r="AH35" s="75">
        <f t="shared" si="22"/>
        <v>0</v>
      </c>
      <c r="AI35" s="271"/>
      <c r="AJ35" s="77">
        <f t="shared" si="6"/>
        <v>0</v>
      </c>
      <c r="AK35" s="76">
        <f t="shared" si="7"/>
        <v>0</v>
      </c>
      <c r="AL35" s="90">
        <f t="shared" si="23"/>
        <v>0</v>
      </c>
      <c r="AM35" s="79">
        <f t="shared" si="24"/>
        <v>0</v>
      </c>
      <c r="AN35" s="90">
        <f t="shared" si="25"/>
        <v>0</v>
      </c>
      <c r="AO35" s="56"/>
      <c r="AP35" s="90">
        <f t="shared" si="26"/>
        <v>0</v>
      </c>
      <c r="AQ35" s="77"/>
      <c r="AR35" s="77">
        <f t="shared" si="27"/>
        <v>0</v>
      </c>
      <c r="AS35" s="90">
        <f t="shared" si="28"/>
        <v>0</v>
      </c>
      <c r="AT35" s="78">
        <f t="shared" si="8"/>
        <v>0</v>
      </c>
      <c r="AU35" s="87">
        <f t="shared" si="9"/>
        <v>0</v>
      </c>
      <c r="AV35" s="116"/>
      <c r="AW35" s="74"/>
      <c r="AX35" s="74">
        <f t="shared" si="10"/>
        <v>0</v>
      </c>
      <c r="AY35" s="74">
        <f t="shared" si="11"/>
        <v>0</v>
      </c>
    </row>
    <row r="36" spans="1:51" ht="16.149999999999999" customHeight="1" x14ac:dyDescent="0.2">
      <c r="A36" s="49">
        <v>30</v>
      </c>
      <c r="B36" s="50" t="s">
        <v>35</v>
      </c>
      <c r="C36" s="272">
        <f>'8_2.1.18 SIS'!Q36</f>
        <v>0</v>
      </c>
      <c r="D36" s="51">
        <f>'Source Data'!H36</f>
        <v>5413.9637107951485</v>
      </c>
      <c r="E36" s="80">
        <f t="shared" si="12"/>
        <v>0</v>
      </c>
      <c r="F36" s="291"/>
      <c r="G36" s="51">
        <f>'Source Data'!I36</f>
        <v>702.2116679130869</v>
      </c>
      <c r="H36" s="80">
        <f t="shared" si="13"/>
        <v>0</v>
      </c>
      <c r="I36" s="291"/>
      <c r="J36" s="51">
        <f>'Source Data'!J36</f>
        <v>191.51227306720551</v>
      </c>
      <c r="K36" s="80">
        <f t="shared" si="14"/>
        <v>0</v>
      </c>
      <c r="L36" s="291"/>
      <c r="M36" s="51">
        <f>'Source Data'!K36</f>
        <v>4787.8068266801383</v>
      </c>
      <c r="N36" s="80">
        <f t="shared" si="15"/>
        <v>0</v>
      </c>
      <c r="O36" s="291"/>
      <c r="P36" s="51">
        <f>'Source Data'!L36</f>
        <v>1915.1227306720555</v>
      </c>
      <c r="Q36" s="80">
        <f t="shared" si="16"/>
        <v>0</v>
      </c>
      <c r="R36" s="94">
        <v>0</v>
      </c>
      <c r="S36" s="51"/>
      <c r="T36" s="51"/>
      <c r="U36" s="52">
        <f t="shared" si="2"/>
        <v>0</v>
      </c>
      <c r="V36" s="94">
        <f t="shared" si="3"/>
        <v>0</v>
      </c>
      <c r="W36" s="80">
        <f t="shared" si="17"/>
        <v>0</v>
      </c>
      <c r="X36" s="94">
        <f t="shared" si="18"/>
        <v>0</v>
      </c>
      <c r="Y36" s="51"/>
      <c r="Z36" s="94">
        <f t="shared" si="19"/>
        <v>0</v>
      </c>
      <c r="AA36" s="53"/>
      <c r="AB36" s="51">
        <f t="shared" si="20"/>
        <v>0</v>
      </c>
      <c r="AC36" s="95">
        <f t="shared" si="21"/>
        <v>0</v>
      </c>
      <c r="AD36" s="95">
        <f t="shared" si="4"/>
        <v>0</v>
      </c>
      <c r="AE36" s="71">
        <f>'Source Data'!N36</f>
        <v>3884</v>
      </c>
      <c r="AF36" s="91">
        <f t="shared" si="5"/>
        <v>0</v>
      </c>
      <c r="AG36" s="272"/>
      <c r="AH36" s="71">
        <f t="shared" si="22"/>
        <v>0</v>
      </c>
      <c r="AI36" s="272"/>
      <c r="AJ36" s="72">
        <f t="shared" si="6"/>
        <v>0</v>
      </c>
      <c r="AK36" s="73">
        <f t="shared" si="7"/>
        <v>0</v>
      </c>
      <c r="AL36" s="91">
        <f t="shared" si="23"/>
        <v>0</v>
      </c>
      <c r="AM36" s="82">
        <f t="shared" si="24"/>
        <v>0</v>
      </c>
      <c r="AN36" s="91">
        <f t="shared" si="25"/>
        <v>0</v>
      </c>
      <c r="AO36" s="51"/>
      <c r="AP36" s="91">
        <f t="shared" si="26"/>
        <v>0</v>
      </c>
      <c r="AQ36" s="72"/>
      <c r="AR36" s="72">
        <f t="shared" si="27"/>
        <v>0</v>
      </c>
      <c r="AS36" s="91">
        <f t="shared" si="28"/>
        <v>0</v>
      </c>
      <c r="AT36" s="81">
        <f t="shared" si="8"/>
        <v>0</v>
      </c>
      <c r="AU36" s="88">
        <f t="shared" si="9"/>
        <v>0</v>
      </c>
      <c r="AV36" s="116"/>
      <c r="AW36" s="80"/>
      <c r="AX36" s="80">
        <f t="shared" si="10"/>
        <v>0</v>
      </c>
      <c r="AY36" s="80">
        <f t="shared" si="11"/>
        <v>0</v>
      </c>
    </row>
    <row r="37" spans="1:51" ht="16.149999999999999" customHeight="1" x14ac:dyDescent="0.2">
      <c r="A37" s="58">
        <v>31</v>
      </c>
      <c r="B37" s="59" t="s">
        <v>36</v>
      </c>
      <c r="C37" s="270">
        <f>'8_2.1.18 SIS'!Q37</f>
        <v>0</v>
      </c>
      <c r="D37" s="60">
        <f>'Source Data'!H37</f>
        <v>3796.0097351340864</v>
      </c>
      <c r="E37" s="65">
        <f t="shared" si="12"/>
        <v>0</v>
      </c>
      <c r="F37" s="289"/>
      <c r="G37" s="60">
        <f>'Source Data'!I37</f>
        <v>524.75657375911442</v>
      </c>
      <c r="H37" s="65">
        <f t="shared" si="13"/>
        <v>0</v>
      </c>
      <c r="I37" s="289"/>
      <c r="J37" s="60">
        <f>'Source Data'!J37</f>
        <v>143.11542920703121</v>
      </c>
      <c r="K37" s="65">
        <f t="shared" si="14"/>
        <v>0</v>
      </c>
      <c r="L37" s="289"/>
      <c r="M37" s="60">
        <f>'Source Data'!K37</f>
        <v>3577.8857301757807</v>
      </c>
      <c r="N37" s="65">
        <f t="shared" si="15"/>
        <v>0</v>
      </c>
      <c r="O37" s="289"/>
      <c r="P37" s="60">
        <f>'Source Data'!L37</f>
        <v>1431.1542920703123</v>
      </c>
      <c r="Q37" s="65">
        <f t="shared" si="16"/>
        <v>0</v>
      </c>
      <c r="R37" s="92">
        <v>0</v>
      </c>
      <c r="S37" s="60"/>
      <c r="T37" s="60"/>
      <c r="U37" s="61">
        <f t="shared" si="2"/>
        <v>0</v>
      </c>
      <c r="V37" s="92">
        <f t="shared" si="3"/>
        <v>0</v>
      </c>
      <c r="W37" s="65">
        <f t="shared" si="17"/>
        <v>0</v>
      </c>
      <c r="X37" s="92">
        <f t="shared" si="18"/>
        <v>0</v>
      </c>
      <c r="Y37" s="60"/>
      <c r="Z37" s="92">
        <f t="shared" si="19"/>
        <v>0</v>
      </c>
      <c r="AA37" s="60"/>
      <c r="AB37" s="60">
        <f t="shared" si="20"/>
        <v>0</v>
      </c>
      <c r="AC37" s="92">
        <f t="shared" si="21"/>
        <v>0</v>
      </c>
      <c r="AD37" s="96">
        <f t="shared" si="4"/>
        <v>0</v>
      </c>
      <c r="AE37" s="66">
        <f>'Source Data'!N37</f>
        <v>5567</v>
      </c>
      <c r="AF37" s="89">
        <f t="shared" si="5"/>
        <v>0</v>
      </c>
      <c r="AG37" s="270"/>
      <c r="AH37" s="66">
        <f t="shared" si="22"/>
        <v>0</v>
      </c>
      <c r="AI37" s="270"/>
      <c r="AJ37" s="68">
        <f t="shared" si="6"/>
        <v>0</v>
      </c>
      <c r="AK37" s="67">
        <f t="shared" si="7"/>
        <v>0</v>
      </c>
      <c r="AL37" s="89">
        <f t="shared" si="23"/>
        <v>0</v>
      </c>
      <c r="AM37" s="70">
        <f t="shared" si="24"/>
        <v>0</v>
      </c>
      <c r="AN37" s="89">
        <f t="shared" si="25"/>
        <v>0</v>
      </c>
      <c r="AO37" s="60"/>
      <c r="AP37" s="89">
        <f t="shared" si="26"/>
        <v>0</v>
      </c>
      <c r="AQ37" s="68"/>
      <c r="AR37" s="68">
        <f t="shared" si="27"/>
        <v>0</v>
      </c>
      <c r="AS37" s="89">
        <f t="shared" si="28"/>
        <v>0</v>
      </c>
      <c r="AT37" s="69">
        <f t="shared" si="8"/>
        <v>0</v>
      </c>
      <c r="AU37" s="86">
        <f t="shared" si="9"/>
        <v>0</v>
      </c>
      <c r="AV37" s="116"/>
      <c r="AW37" s="65"/>
      <c r="AX37" s="65">
        <f t="shared" si="10"/>
        <v>0</v>
      </c>
      <c r="AY37" s="65">
        <f t="shared" si="11"/>
        <v>0</v>
      </c>
    </row>
    <row r="38" spans="1:51" ht="16.149999999999999" customHeight="1" x14ac:dyDescent="0.2">
      <c r="A38" s="54">
        <v>32</v>
      </c>
      <c r="B38" s="55" t="s">
        <v>37</v>
      </c>
      <c r="C38" s="271">
        <f>'8_2.1.18 SIS'!Q38</f>
        <v>0</v>
      </c>
      <c r="D38" s="56">
        <f>'Source Data'!H38</f>
        <v>5211.085155744553</v>
      </c>
      <c r="E38" s="74">
        <f t="shared" si="12"/>
        <v>0</v>
      </c>
      <c r="F38" s="290"/>
      <c r="G38" s="56">
        <f>'Source Data'!I38</f>
        <v>712.66638210557119</v>
      </c>
      <c r="H38" s="74">
        <f t="shared" si="13"/>
        <v>0</v>
      </c>
      <c r="I38" s="290"/>
      <c r="J38" s="56">
        <f>'Source Data'!J38</f>
        <v>194.36355875606483</v>
      </c>
      <c r="K38" s="74">
        <f t="shared" si="14"/>
        <v>0</v>
      </c>
      <c r="L38" s="290"/>
      <c r="M38" s="56">
        <f>'Source Data'!K38</f>
        <v>4859.0889689016212</v>
      </c>
      <c r="N38" s="74">
        <f t="shared" si="15"/>
        <v>0</v>
      </c>
      <c r="O38" s="290"/>
      <c r="P38" s="56">
        <f>'Source Data'!L38</f>
        <v>1943.6355875606487</v>
      </c>
      <c r="Q38" s="74">
        <f t="shared" si="16"/>
        <v>0</v>
      </c>
      <c r="R38" s="93">
        <v>0</v>
      </c>
      <c r="S38" s="56"/>
      <c r="T38" s="56"/>
      <c r="U38" s="57">
        <f t="shared" si="2"/>
        <v>0</v>
      </c>
      <c r="V38" s="93">
        <f t="shared" si="3"/>
        <v>0</v>
      </c>
      <c r="W38" s="74">
        <f t="shared" si="17"/>
        <v>0</v>
      </c>
      <c r="X38" s="93">
        <f t="shared" si="18"/>
        <v>0</v>
      </c>
      <c r="Y38" s="56"/>
      <c r="Z38" s="93">
        <f t="shared" si="19"/>
        <v>0</v>
      </c>
      <c r="AA38" s="56"/>
      <c r="AB38" s="56">
        <f t="shared" si="20"/>
        <v>0</v>
      </c>
      <c r="AC38" s="93">
        <f t="shared" si="21"/>
        <v>0</v>
      </c>
      <c r="AD38" s="97">
        <f t="shared" si="4"/>
        <v>0</v>
      </c>
      <c r="AE38" s="75">
        <f>'Source Data'!N38</f>
        <v>2649</v>
      </c>
      <c r="AF38" s="90">
        <f t="shared" si="5"/>
        <v>0</v>
      </c>
      <c r="AG38" s="271"/>
      <c r="AH38" s="75">
        <f t="shared" si="22"/>
        <v>0</v>
      </c>
      <c r="AI38" s="271"/>
      <c r="AJ38" s="77">
        <f t="shared" si="6"/>
        <v>0</v>
      </c>
      <c r="AK38" s="76">
        <f t="shared" si="7"/>
        <v>0</v>
      </c>
      <c r="AL38" s="90">
        <f t="shared" si="23"/>
        <v>0</v>
      </c>
      <c r="AM38" s="79">
        <f t="shared" si="24"/>
        <v>0</v>
      </c>
      <c r="AN38" s="90">
        <f t="shared" si="25"/>
        <v>0</v>
      </c>
      <c r="AO38" s="56"/>
      <c r="AP38" s="90">
        <f t="shared" si="26"/>
        <v>0</v>
      </c>
      <c r="AQ38" s="77"/>
      <c r="AR38" s="77">
        <f t="shared" si="27"/>
        <v>0</v>
      </c>
      <c r="AS38" s="90">
        <f t="shared" si="28"/>
        <v>0</v>
      </c>
      <c r="AT38" s="78">
        <f t="shared" si="8"/>
        <v>0</v>
      </c>
      <c r="AU38" s="87">
        <f t="shared" si="9"/>
        <v>0</v>
      </c>
      <c r="AV38" s="116"/>
      <c r="AW38" s="74"/>
      <c r="AX38" s="74">
        <f t="shared" si="10"/>
        <v>0</v>
      </c>
      <c r="AY38" s="74">
        <f t="shared" si="11"/>
        <v>0</v>
      </c>
    </row>
    <row r="39" spans="1:51" ht="16.149999999999999" customHeight="1" x14ac:dyDescent="0.2">
      <c r="A39" s="54">
        <v>33</v>
      </c>
      <c r="B39" s="55" t="s">
        <v>38</v>
      </c>
      <c r="C39" s="271">
        <f>'8_2.1.18 SIS'!Q39</f>
        <v>0</v>
      </c>
      <c r="D39" s="56">
        <f>'Source Data'!H39</f>
        <v>4700.4408318694122</v>
      </c>
      <c r="E39" s="74">
        <f t="shared" si="12"/>
        <v>0</v>
      </c>
      <c r="F39" s="290"/>
      <c r="G39" s="56">
        <f>'Source Data'!I39</f>
        <v>624.84576931264041</v>
      </c>
      <c r="H39" s="74">
        <f t="shared" si="13"/>
        <v>0</v>
      </c>
      <c r="I39" s="290"/>
      <c r="J39" s="56">
        <f>'Source Data'!J39</f>
        <v>170.41248253981104</v>
      </c>
      <c r="K39" s="74">
        <f t="shared" si="14"/>
        <v>0</v>
      </c>
      <c r="L39" s="290"/>
      <c r="M39" s="56">
        <f>'Source Data'!K39</f>
        <v>4260.3120634952766</v>
      </c>
      <c r="N39" s="74">
        <f t="shared" si="15"/>
        <v>0</v>
      </c>
      <c r="O39" s="290"/>
      <c r="P39" s="56">
        <f>'Source Data'!L39</f>
        <v>1704.1248253981105</v>
      </c>
      <c r="Q39" s="74">
        <f t="shared" si="16"/>
        <v>0</v>
      </c>
      <c r="R39" s="93">
        <v>0</v>
      </c>
      <c r="S39" s="56"/>
      <c r="T39" s="56"/>
      <c r="U39" s="57">
        <f t="shared" ref="U39:U70" si="29">S39+T39</f>
        <v>0</v>
      </c>
      <c r="V39" s="93">
        <f t="shared" si="3"/>
        <v>0</v>
      </c>
      <c r="W39" s="74">
        <f t="shared" si="17"/>
        <v>0</v>
      </c>
      <c r="X39" s="93">
        <f t="shared" si="18"/>
        <v>0</v>
      </c>
      <c r="Y39" s="56"/>
      <c r="Z39" s="93">
        <f t="shared" si="19"/>
        <v>0</v>
      </c>
      <c r="AA39" s="56"/>
      <c r="AB39" s="56">
        <f t="shared" si="20"/>
        <v>0</v>
      </c>
      <c r="AC39" s="93">
        <f t="shared" si="21"/>
        <v>0</v>
      </c>
      <c r="AD39" s="97">
        <f t="shared" ref="AD39:AD75" si="30">Z39</f>
        <v>0</v>
      </c>
      <c r="AE39" s="75">
        <f>'Source Data'!N39</f>
        <v>3419</v>
      </c>
      <c r="AF39" s="90">
        <f t="shared" si="5"/>
        <v>0</v>
      </c>
      <c r="AG39" s="271"/>
      <c r="AH39" s="75">
        <f t="shared" si="22"/>
        <v>0</v>
      </c>
      <c r="AI39" s="271"/>
      <c r="AJ39" s="77">
        <f t="shared" ref="AJ39:AJ70" si="31">AE39*AI39*0.5</f>
        <v>0</v>
      </c>
      <c r="AK39" s="76">
        <f t="shared" ref="AK39:AK70" si="32">AH39+AJ39</f>
        <v>0</v>
      </c>
      <c r="AL39" s="90">
        <f t="shared" si="23"/>
        <v>0</v>
      </c>
      <c r="AM39" s="79">
        <f t="shared" si="24"/>
        <v>0</v>
      </c>
      <c r="AN39" s="90">
        <f t="shared" si="25"/>
        <v>0</v>
      </c>
      <c r="AO39" s="56"/>
      <c r="AP39" s="90">
        <f t="shared" si="26"/>
        <v>0</v>
      </c>
      <c r="AQ39" s="77"/>
      <c r="AR39" s="77">
        <f t="shared" si="27"/>
        <v>0</v>
      </c>
      <c r="AS39" s="90">
        <f t="shared" si="28"/>
        <v>0</v>
      </c>
      <c r="AT39" s="78">
        <f t="shared" si="8"/>
        <v>0</v>
      </c>
      <c r="AU39" s="87">
        <f t="shared" si="9"/>
        <v>0</v>
      </c>
      <c r="AV39" s="116"/>
      <c r="AW39" s="74"/>
      <c r="AX39" s="74">
        <f t="shared" ref="AX39:AX75" si="33">-AM39</f>
        <v>0</v>
      </c>
      <c r="AY39" s="74">
        <f t="shared" ref="AY39:AY70" si="34">AX39-AW39</f>
        <v>0</v>
      </c>
    </row>
    <row r="40" spans="1:51" ht="16.149999999999999" customHeight="1" x14ac:dyDescent="0.2">
      <c r="A40" s="54">
        <v>34</v>
      </c>
      <c r="B40" s="55" t="s">
        <v>39</v>
      </c>
      <c r="C40" s="271">
        <f>'8_2.1.18 SIS'!Q40</f>
        <v>0</v>
      </c>
      <c r="D40" s="56">
        <f>'Source Data'!H40</f>
        <v>5203.4516530730671</v>
      </c>
      <c r="E40" s="74">
        <f t="shared" si="12"/>
        <v>0</v>
      </c>
      <c r="F40" s="290"/>
      <c r="G40" s="56">
        <f>'Source Data'!I40</f>
        <v>693.972191189574</v>
      </c>
      <c r="H40" s="74">
        <f t="shared" si="13"/>
        <v>0</v>
      </c>
      <c r="I40" s="290"/>
      <c r="J40" s="56">
        <f>'Source Data'!J40</f>
        <v>189.26514305170204</v>
      </c>
      <c r="K40" s="74">
        <f t="shared" si="14"/>
        <v>0</v>
      </c>
      <c r="L40" s="290"/>
      <c r="M40" s="56">
        <f>'Source Data'!K40</f>
        <v>4731.62857629255</v>
      </c>
      <c r="N40" s="74">
        <f t="shared" si="15"/>
        <v>0</v>
      </c>
      <c r="O40" s="290"/>
      <c r="P40" s="56">
        <f>'Source Data'!L40</f>
        <v>1892.6514305170203</v>
      </c>
      <c r="Q40" s="74">
        <f t="shared" si="16"/>
        <v>0</v>
      </c>
      <c r="R40" s="93">
        <v>0</v>
      </c>
      <c r="S40" s="56"/>
      <c r="T40" s="56"/>
      <c r="U40" s="57">
        <f t="shared" si="29"/>
        <v>0</v>
      </c>
      <c r="V40" s="93">
        <f t="shared" si="3"/>
        <v>0</v>
      </c>
      <c r="W40" s="74">
        <f t="shared" si="17"/>
        <v>0</v>
      </c>
      <c r="X40" s="93">
        <f t="shared" si="18"/>
        <v>0</v>
      </c>
      <c r="Y40" s="56"/>
      <c r="Z40" s="93">
        <f t="shared" si="19"/>
        <v>0</v>
      </c>
      <c r="AA40" s="56"/>
      <c r="AB40" s="56">
        <f t="shared" si="20"/>
        <v>0</v>
      </c>
      <c r="AC40" s="93">
        <f t="shared" si="21"/>
        <v>0</v>
      </c>
      <c r="AD40" s="97">
        <f t="shared" si="30"/>
        <v>0</v>
      </c>
      <c r="AE40" s="75">
        <f>'Source Data'!N40</f>
        <v>1894</v>
      </c>
      <c r="AF40" s="90">
        <f t="shared" si="5"/>
        <v>0</v>
      </c>
      <c r="AG40" s="271"/>
      <c r="AH40" s="75">
        <f t="shared" si="22"/>
        <v>0</v>
      </c>
      <c r="AI40" s="271"/>
      <c r="AJ40" s="77">
        <f t="shared" si="31"/>
        <v>0</v>
      </c>
      <c r="AK40" s="76">
        <f t="shared" si="32"/>
        <v>0</v>
      </c>
      <c r="AL40" s="90">
        <f t="shared" si="23"/>
        <v>0</v>
      </c>
      <c r="AM40" s="79">
        <f t="shared" si="24"/>
        <v>0</v>
      </c>
      <c r="AN40" s="90">
        <f t="shared" si="25"/>
        <v>0</v>
      </c>
      <c r="AO40" s="56"/>
      <c r="AP40" s="90">
        <f t="shared" si="26"/>
        <v>0</v>
      </c>
      <c r="AQ40" s="77"/>
      <c r="AR40" s="77">
        <f t="shared" si="27"/>
        <v>0</v>
      </c>
      <c r="AS40" s="90">
        <f t="shared" si="28"/>
        <v>0</v>
      </c>
      <c r="AT40" s="78">
        <f t="shared" si="8"/>
        <v>0</v>
      </c>
      <c r="AU40" s="87">
        <f t="shared" si="9"/>
        <v>0</v>
      </c>
      <c r="AV40" s="116"/>
      <c r="AW40" s="74"/>
      <c r="AX40" s="74">
        <f t="shared" si="33"/>
        <v>0</v>
      </c>
      <c r="AY40" s="74">
        <f t="shared" si="34"/>
        <v>0</v>
      </c>
    </row>
    <row r="41" spans="1:51" ht="16.149999999999999" customHeight="1" x14ac:dyDescent="0.2">
      <c r="A41" s="49">
        <v>35</v>
      </c>
      <c r="B41" s="50" t="s">
        <v>40</v>
      </c>
      <c r="C41" s="272">
        <f>'8_2.1.18 SIS'!Q41</f>
        <v>0</v>
      </c>
      <c r="D41" s="51">
        <f>'Source Data'!H41</f>
        <v>4357.2318016845329</v>
      </c>
      <c r="E41" s="80">
        <f t="shared" si="12"/>
        <v>0</v>
      </c>
      <c r="F41" s="291"/>
      <c r="G41" s="51">
        <f>'Source Data'!I41</f>
        <v>608.37683053992896</v>
      </c>
      <c r="H41" s="80">
        <f t="shared" si="13"/>
        <v>0</v>
      </c>
      <c r="I41" s="291"/>
      <c r="J41" s="51">
        <f>'Source Data'!J41</f>
        <v>165.92095378361697</v>
      </c>
      <c r="K41" s="80">
        <f t="shared" si="14"/>
        <v>0</v>
      </c>
      <c r="L41" s="291"/>
      <c r="M41" s="51">
        <f>'Source Data'!K41</f>
        <v>4148.0238445904242</v>
      </c>
      <c r="N41" s="80">
        <f t="shared" si="15"/>
        <v>0</v>
      </c>
      <c r="O41" s="291"/>
      <c r="P41" s="51">
        <f>'Source Data'!L41</f>
        <v>1659.2095378361696</v>
      </c>
      <c r="Q41" s="80">
        <f t="shared" si="16"/>
        <v>0</v>
      </c>
      <c r="R41" s="94">
        <v>0</v>
      </c>
      <c r="S41" s="51"/>
      <c r="T41" s="51"/>
      <c r="U41" s="52">
        <f t="shared" si="29"/>
        <v>0</v>
      </c>
      <c r="V41" s="94">
        <f t="shared" si="3"/>
        <v>0</v>
      </c>
      <c r="W41" s="80">
        <f t="shared" si="17"/>
        <v>0</v>
      </c>
      <c r="X41" s="94">
        <f t="shared" si="18"/>
        <v>0</v>
      </c>
      <c r="Y41" s="51"/>
      <c r="Z41" s="94">
        <f t="shared" si="19"/>
        <v>0</v>
      </c>
      <c r="AA41" s="53"/>
      <c r="AB41" s="51">
        <f t="shared" si="20"/>
        <v>0</v>
      </c>
      <c r="AC41" s="95">
        <f t="shared" si="21"/>
        <v>0</v>
      </c>
      <c r="AD41" s="95">
        <f t="shared" si="30"/>
        <v>0</v>
      </c>
      <c r="AE41" s="71">
        <f>'Source Data'!N41</f>
        <v>3679</v>
      </c>
      <c r="AF41" s="91">
        <f t="shared" si="5"/>
        <v>0</v>
      </c>
      <c r="AG41" s="272"/>
      <c r="AH41" s="71">
        <f t="shared" si="22"/>
        <v>0</v>
      </c>
      <c r="AI41" s="272"/>
      <c r="AJ41" s="72">
        <f t="shared" si="31"/>
        <v>0</v>
      </c>
      <c r="AK41" s="73">
        <f t="shared" si="32"/>
        <v>0</v>
      </c>
      <c r="AL41" s="91">
        <f t="shared" si="23"/>
        <v>0</v>
      </c>
      <c r="AM41" s="82">
        <f t="shared" si="24"/>
        <v>0</v>
      </c>
      <c r="AN41" s="91">
        <f t="shared" si="25"/>
        <v>0</v>
      </c>
      <c r="AO41" s="51"/>
      <c r="AP41" s="91">
        <f t="shared" si="26"/>
        <v>0</v>
      </c>
      <c r="AQ41" s="72"/>
      <c r="AR41" s="72">
        <f t="shared" si="27"/>
        <v>0</v>
      </c>
      <c r="AS41" s="91">
        <f t="shared" si="28"/>
        <v>0</v>
      </c>
      <c r="AT41" s="81">
        <f t="shared" si="8"/>
        <v>0</v>
      </c>
      <c r="AU41" s="88">
        <f t="shared" si="9"/>
        <v>0</v>
      </c>
      <c r="AV41" s="116"/>
      <c r="AW41" s="80"/>
      <c r="AX41" s="80">
        <f t="shared" si="33"/>
        <v>0</v>
      </c>
      <c r="AY41" s="80">
        <f t="shared" si="34"/>
        <v>0</v>
      </c>
    </row>
    <row r="42" spans="1:51" ht="16.149999999999999" customHeight="1" x14ac:dyDescent="0.2">
      <c r="A42" s="58">
        <v>36</v>
      </c>
      <c r="B42" s="59" t="s">
        <v>41</v>
      </c>
      <c r="C42" s="270">
        <f>'8_2.1.18 SIS'!Q42</f>
        <v>0</v>
      </c>
      <c r="D42" s="60">
        <f>'Source Data'!H42</f>
        <v>3397.1647109485266</v>
      </c>
      <c r="E42" s="65">
        <f t="shared" si="12"/>
        <v>0</v>
      </c>
      <c r="F42" s="289"/>
      <c r="G42" s="60">
        <f>'Source Data'!I42</f>
        <v>463.14668164219148</v>
      </c>
      <c r="H42" s="65">
        <f t="shared" si="13"/>
        <v>0</v>
      </c>
      <c r="I42" s="289"/>
      <c r="J42" s="60">
        <f>'Source Data'!J42</f>
        <v>126.31273135696131</v>
      </c>
      <c r="K42" s="65">
        <f t="shared" si="14"/>
        <v>0</v>
      </c>
      <c r="L42" s="289"/>
      <c r="M42" s="60">
        <f>'Source Data'!K42</f>
        <v>3157.818283924033</v>
      </c>
      <c r="N42" s="65">
        <f t="shared" si="15"/>
        <v>0</v>
      </c>
      <c r="O42" s="289"/>
      <c r="P42" s="60">
        <f>'Source Data'!L42</f>
        <v>1263.1273135696131</v>
      </c>
      <c r="Q42" s="65">
        <f t="shared" si="16"/>
        <v>0</v>
      </c>
      <c r="R42" s="92">
        <v>0</v>
      </c>
      <c r="S42" s="60"/>
      <c r="T42" s="60"/>
      <c r="U42" s="61">
        <f t="shared" si="29"/>
        <v>0</v>
      </c>
      <c r="V42" s="92">
        <f t="shared" si="3"/>
        <v>0</v>
      </c>
      <c r="W42" s="65">
        <f t="shared" si="17"/>
        <v>0</v>
      </c>
      <c r="X42" s="92">
        <f t="shared" si="18"/>
        <v>0</v>
      </c>
      <c r="Y42" s="60"/>
      <c r="Z42" s="92">
        <f t="shared" si="19"/>
        <v>0</v>
      </c>
      <c r="AA42" s="60"/>
      <c r="AB42" s="60">
        <f t="shared" si="20"/>
        <v>0</v>
      </c>
      <c r="AC42" s="92">
        <f t="shared" si="21"/>
        <v>0</v>
      </c>
      <c r="AD42" s="96">
        <f t="shared" si="30"/>
        <v>0</v>
      </c>
      <c r="AE42" s="66">
        <f>'Source Data'!N42</f>
        <v>6275</v>
      </c>
      <c r="AF42" s="89">
        <f t="shared" si="5"/>
        <v>0</v>
      </c>
      <c r="AG42" s="270"/>
      <c r="AH42" s="66">
        <f t="shared" si="22"/>
        <v>0</v>
      </c>
      <c r="AI42" s="270"/>
      <c r="AJ42" s="68">
        <f t="shared" si="31"/>
        <v>0</v>
      </c>
      <c r="AK42" s="67">
        <f t="shared" si="32"/>
        <v>0</v>
      </c>
      <c r="AL42" s="89">
        <f t="shared" si="23"/>
        <v>0</v>
      </c>
      <c r="AM42" s="70">
        <f t="shared" si="24"/>
        <v>0</v>
      </c>
      <c r="AN42" s="89">
        <f t="shared" si="25"/>
        <v>0</v>
      </c>
      <c r="AO42" s="60"/>
      <c r="AP42" s="89">
        <f t="shared" si="26"/>
        <v>0</v>
      </c>
      <c r="AQ42" s="68"/>
      <c r="AR42" s="68">
        <f t="shared" si="27"/>
        <v>0</v>
      </c>
      <c r="AS42" s="89">
        <f t="shared" si="28"/>
        <v>0</v>
      </c>
      <c r="AT42" s="69">
        <f t="shared" si="8"/>
        <v>0</v>
      </c>
      <c r="AU42" s="86">
        <f t="shared" si="9"/>
        <v>0</v>
      </c>
      <c r="AV42" s="116"/>
      <c r="AW42" s="65"/>
      <c r="AX42" s="65">
        <f t="shared" si="33"/>
        <v>0</v>
      </c>
      <c r="AY42" s="65">
        <f t="shared" si="34"/>
        <v>0</v>
      </c>
    </row>
    <row r="43" spans="1:51" ht="16.149999999999999" customHeight="1" x14ac:dyDescent="0.2">
      <c r="A43" s="54">
        <v>37</v>
      </c>
      <c r="B43" s="55" t="s">
        <v>42</v>
      </c>
      <c r="C43" s="271">
        <f>'8_2.1.18 SIS'!Q43</f>
        <v>0</v>
      </c>
      <c r="D43" s="56">
        <f>'Source Data'!H43</f>
        <v>5115.2412376905504</v>
      </c>
      <c r="E43" s="74">
        <f t="shared" si="12"/>
        <v>0</v>
      </c>
      <c r="F43" s="290"/>
      <c r="G43" s="56">
        <f>'Source Data'!I43</f>
        <v>683.69591860374021</v>
      </c>
      <c r="H43" s="74">
        <f t="shared" si="13"/>
        <v>0</v>
      </c>
      <c r="I43" s="290"/>
      <c r="J43" s="56">
        <f>'Source Data'!J43</f>
        <v>186.46252325556549</v>
      </c>
      <c r="K43" s="74">
        <f t="shared" si="14"/>
        <v>0</v>
      </c>
      <c r="L43" s="290"/>
      <c r="M43" s="56">
        <f>'Source Data'!K43</f>
        <v>4661.5630813891366</v>
      </c>
      <c r="N43" s="74">
        <f t="shared" si="15"/>
        <v>0</v>
      </c>
      <c r="O43" s="290"/>
      <c r="P43" s="56">
        <f>'Source Data'!L43</f>
        <v>1864.6252325556547</v>
      </c>
      <c r="Q43" s="74">
        <f t="shared" si="16"/>
        <v>0</v>
      </c>
      <c r="R43" s="93">
        <v>0</v>
      </c>
      <c r="S43" s="56"/>
      <c r="T43" s="56"/>
      <c r="U43" s="57">
        <f t="shared" si="29"/>
        <v>0</v>
      </c>
      <c r="V43" s="93">
        <f t="shared" si="3"/>
        <v>0</v>
      </c>
      <c r="W43" s="74">
        <f t="shared" si="17"/>
        <v>0</v>
      </c>
      <c r="X43" s="93">
        <f t="shared" si="18"/>
        <v>0</v>
      </c>
      <c r="Y43" s="56"/>
      <c r="Z43" s="93">
        <f t="shared" si="19"/>
        <v>0</v>
      </c>
      <c r="AA43" s="56"/>
      <c r="AB43" s="56">
        <f t="shared" si="20"/>
        <v>0</v>
      </c>
      <c r="AC43" s="93">
        <f t="shared" si="21"/>
        <v>0</v>
      </c>
      <c r="AD43" s="97">
        <f t="shared" si="30"/>
        <v>0</v>
      </c>
      <c r="AE43" s="75">
        <f>'Source Data'!N43</f>
        <v>3876</v>
      </c>
      <c r="AF43" s="90">
        <f t="shared" si="5"/>
        <v>0</v>
      </c>
      <c r="AG43" s="271"/>
      <c r="AH43" s="75">
        <f t="shared" si="22"/>
        <v>0</v>
      </c>
      <c r="AI43" s="271"/>
      <c r="AJ43" s="77">
        <f t="shared" si="31"/>
        <v>0</v>
      </c>
      <c r="AK43" s="76">
        <f t="shared" si="32"/>
        <v>0</v>
      </c>
      <c r="AL43" s="90">
        <f t="shared" si="23"/>
        <v>0</v>
      </c>
      <c r="AM43" s="79">
        <f t="shared" si="24"/>
        <v>0</v>
      </c>
      <c r="AN43" s="90">
        <f t="shared" si="25"/>
        <v>0</v>
      </c>
      <c r="AO43" s="56"/>
      <c r="AP43" s="90">
        <f t="shared" si="26"/>
        <v>0</v>
      </c>
      <c r="AQ43" s="77"/>
      <c r="AR43" s="77">
        <f t="shared" si="27"/>
        <v>0</v>
      </c>
      <c r="AS43" s="90">
        <f t="shared" si="28"/>
        <v>0</v>
      </c>
      <c r="AT43" s="78">
        <f t="shared" si="8"/>
        <v>0</v>
      </c>
      <c r="AU43" s="87">
        <f t="shared" si="9"/>
        <v>0</v>
      </c>
      <c r="AV43" s="116"/>
      <c r="AW43" s="74"/>
      <c r="AX43" s="74">
        <f t="shared" si="33"/>
        <v>0</v>
      </c>
      <c r="AY43" s="74">
        <f t="shared" si="34"/>
        <v>0</v>
      </c>
    </row>
    <row r="44" spans="1:51" ht="16.149999999999999" customHeight="1" x14ac:dyDescent="0.2">
      <c r="A44" s="54">
        <v>38</v>
      </c>
      <c r="B44" s="55" t="s">
        <v>43</v>
      </c>
      <c r="C44" s="271">
        <f>'8_2.1.18 SIS'!Q44</f>
        <v>0</v>
      </c>
      <c r="D44" s="56">
        <f>'Source Data'!H44</f>
        <v>2242.6574879084728</v>
      </c>
      <c r="E44" s="74">
        <f t="shared" si="12"/>
        <v>0</v>
      </c>
      <c r="F44" s="290"/>
      <c r="G44" s="56">
        <f>'Source Data'!I44</f>
        <v>217.85498253596765</v>
      </c>
      <c r="H44" s="74">
        <f t="shared" si="13"/>
        <v>0</v>
      </c>
      <c r="I44" s="290"/>
      <c r="J44" s="56">
        <f>'Source Data'!J44</f>
        <v>59.414995237082067</v>
      </c>
      <c r="K44" s="74">
        <f t="shared" si="14"/>
        <v>0</v>
      </c>
      <c r="L44" s="290"/>
      <c r="M44" s="56">
        <f>'Source Data'!K44</f>
        <v>1485.3748809270521</v>
      </c>
      <c r="N44" s="74">
        <f t="shared" si="15"/>
        <v>0</v>
      </c>
      <c r="O44" s="290"/>
      <c r="P44" s="56">
        <f>'Source Data'!L44</f>
        <v>594.14995237082076</v>
      </c>
      <c r="Q44" s="74">
        <f t="shared" si="16"/>
        <v>0</v>
      </c>
      <c r="R44" s="93">
        <v>0</v>
      </c>
      <c r="S44" s="56"/>
      <c r="T44" s="56"/>
      <c r="U44" s="57">
        <f t="shared" si="29"/>
        <v>0</v>
      </c>
      <c r="V44" s="93">
        <f t="shared" si="3"/>
        <v>0</v>
      </c>
      <c r="W44" s="74">
        <f t="shared" si="17"/>
        <v>0</v>
      </c>
      <c r="X44" s="93">
        <f t="shared" si="18"/>
        <v>0</v>
      </c>
      <c r="Y44" s="56"/>
      <c r="Z44" s="93">
        <f t="shared" si="19"/>
        <v>0</v>
      </c>
      <c r="AA44" s="56"/>
      <c r="AB44" s="56">
        <f t="shared" si="20"/>
        <v>0</v>
      </c>
      <c r="AC44" s="93">
        <f t="shared" si="21"/>
        <v>0</v>
      </c>
      <c r="AD44" s="97">
        <f t="shared" si="30"/>
        <v>0</v>
      </c>
      <c r="AE44" s="75">
        <f>'Source Data'!N44</f>
        <v>11268</v>
      </c>
      <c r="AF44" s="90">
        <f t="shared" si="5"/>
        <v>0</v>
      </c>
      <c r="AG44" s="271"/>
      <c r="AH44" s="75">
        <f t="shared" si="22"/>
        <v>0</v>
      </c>
      <c r="AI44" s="271"/>
      <c r="AJ44" s="77">
        <f t="shared" si="31"/>
        <v>0</v>
      </c>
      <c r="AK44" s="76">
        <f t="shared" si="32"/>
        <v>0</v>
      </c>
      <c r="AL44" s="90">
        <f t="shared" si="23"/>
        <v>0</v>
      </c>
      <c r="AM44" s="79">
        <f t="shared" si="24"/>
        <v>0</v>
      </c>
      <c r="AN44" s="90">
        <f t="shared" si="25"/>
        <v>0</v>
      </c>
      <c r="AO44" s="56"/>
      <c r="AP44" s="90">
        <f t="shared" si="26"/>
        <v>0</v>
      </c>
      <c r="AQ44" s="77"/>
      <c r="AR44" s="77">
        <f t="shared" si="27"/>
        <v>0</v>
      </c>
      <c r="AS44" s="90">
        <f t="shared" si="28"/>
        <v>0</v>
      </c>
      <c r="AT44" s="78">
        <f t="shared" si="8"/>
        <v>0</v>
      </c>
      <c r="AU44" s="87">
        <f t="shared" si="9"/>
        <v>0</v>
      </c>
      <c r="AV44" s="116"/>
      <c r="AW44" s="74"/>
      <c r="AX44" s="74">
        <f t="shared" si="33"/>
        <v>0</v>
      </c>
      <c r="AY44" s="74">
        <f t="shared" si="34"/>
        <v>0</v>
      </c>
    </row>
    <row r="45" spans="1:51" ht="16.149999999999999" customHeight="1" x14ac:dyDescent="0.2">
      <c r="A45" s="54">
        <v>39</v>
      </c>
      <c r="B45" s="55" t="s">
        <v>44</v>
      </c>
      <c r="C45" s="271">
        <f>'8_2.1.18 SIS'!Q45</f>
        <v>0</v>
      </c>
      <c r="D45" s="56">
        <f>'Source Data'!H45</f>
        <v>2703.2750635068246</v>
      </c>
      <c r="E45" s="74">
        <f t="shared" si="12"/>
        <v>0</v>
      </c>
      <c r="F45" s="290"/>
      <c r="G45" s="56">
        <f>'Source Data'!I45</f>
        <v>360.15144440628399</v>
      </c>
      <c r="H45" s="74">
        <f t="shared" si="13"/>
        <v>0</v>
      </c>
      <c r="I45" s="290"/>
      <c r="J45" s="56">
        <f>'Source Data'!J45</f>
        <v>98.223121201713838</v>
      </c>
      <c r="K45" s="74">
        <f t="shared" si="14"/>
        <v>0</v>
      </c>
      <c r="L45" s="290"/>
      <c r="M45" s="56">
        <f>'Source Data'!K45</f>
        <v>2455.578030042846</v>
      </c>
      <c r="N45" s="74">
        <f t="shared" si="15"/>
        <v>0</v>
      </c>
      <c r="O45" s="290"/>
      <c r="P45" s="56">
        <f>'Source Data'!L45</f>
        <v>982.2312120171382</v>
      </c>
      <c r="Q45" s="74">
        <f t="shared" si="16"/>
        <v>0</v>
      </c>
      <c r="R45" s="93">
        <v>0</v>
      </c>
      <c r="S45" s="56"/>
      <c r="T45" s="56"/>
      <c r="U45" s="57">
        <f t="shared" si="29"/>
        <v>0</v>
      </c>
      <c r="V45" s="93">
        <f t="shared" si="3"/>
        <v>0</v>
      </c>
      <c r="W45" s="74">
        <f t="shared" si="17"/>
        <v>0</v>
      </c>
      <c r="X45" s="93">
        <f t="shared" si="18"/>
        <v>0</v>
      </c>
      <c r="Y45" s="56"/>
      <c r="Z45" s="93">
        <f t="shared" si="19"/>
        <v>0</v>
      </c>
      <c r="AA45" s="56"/>
      <c r="AB45" s="56">
        <f t="shared" si="20"/>
        <v>0</v>
      </c>
      <c r="AC45" s="93">
        <f t="shared" si="21"/>
        <v>0</v>
      </c>
      <c r="AD45" s="97">
        <f t="shared" si="30"/>
        <v>0</v>
      </c>
      <c r="AE45" s="75">
        <f>'Source Data'!N45</f>
        <v>5158</v>
      </c>
      <c r="AF45" s="90">
        <f t="shared" si="5"/>
        <v>0</v>
      </c>
      <c r="AG45" s="271"/>
      <c r="AH45" s="75">
        <f t="shared" si="22"/>
        <v>0</v>
      </c>
      <c r="AI45" s="271"/>
      <c r="AJ45" s="77">
        <f t="shared" si="31"/>
        <v>0</v>
      </c>
      <c r="AK45" s="76">
        <f t="shared" si="32"/>
        <v>0</v>
      </c>
      <c r="AL45" s="90">
        <f t="shared" si="23"/>
        <v>0</v>
      </c>
      <c r="AM45" s="79">
        <f t="shared" si="24"/>
        <v>0</v>
      </c>
      <c r="AN45" s="90">
        <f t="shared" si="25"/>
        <v>0</v>
      </c>
      <c r="AO45" s="56"/>
      <c r="AP45" s="90">
        <f t="shared" si="26"/>
        <v>0</v>
      </c>
      <c r="AQ45" s="77"/>
      <c r="AR45" s="77">
        <f t="shared" si="27"/>
        <v>0</v>
      </c>
      <c r="AS45" s="90">
        <f t="shared" si="28"/>
        <v>0</v>
      </c>
      <c r="AT45" s="78">
        <f t="shared" si="8"/>
        <v>0</v>
      </c>
      <c r="AU45" s="87">
        <f t="shared" si="9"/>
        <v>0</v>
      </c>
      <c r="AV45" s="116"/>
      <c r="AW45" s="74"/>
      <c r="AX45" s="74">
        <f t="shared" si="33"/>
        <v>0</v>
      </c>
      <c r="AY45" s="74">
        <f t="shared" si="34"/>
        <v>0</v>
      </c>
    </row>
    <row r="46" spans="1:51" ht="16.149999999999999" customHeight="1" x14ac:dyDescent="0.2">
      <c r="A46" s="49">
        <v>40</v>
      </c>
      <c r="B46" s="50" t="s">
        <v>45</v>
      </c>
      <c r="C46" s="272">
        <f>'8_2.1.18 SIS'!Q46</f>
        <v>0</v>
      </c>
      <c r="D46" s="51">
        <f>'Source Data'!H46</f>
        <v>4843.6552941270829</v>
      </c>
      <c r="E46" s="80">
        <f t="shared" si="12"/>
        <v>0</v>
      </c>
      <c r="F46" s="291"/>
      <c r="G46" s="51">
        <f>'Source Data'!I46</f>
        <v>644.48181238686641</v>
      </c>
      <c r="H46" s="80">
        <f t="shared" si="13"/>
        <v>0</v>
      </c>
      <c r="I46" s="291"/>
      <c r="J46" s="51">
        <f>'Source Data'!J46</f>
        <v>175.76776701459988</v>
      </c>
      <c r="K46" s="80">
        <f t="shared" si="14"/>
        <v>0</v>
      </c>
      <c r="L46" s="291"/>
      <c r="M46" s="51">
        <f>'Source Data'!K46</f>
        <v>4394.194175364998</v>
      </c>
      <c r="N46" s="80">
        <f t="shared" si="15"/>
        <v>0</v>
      </c>
      <c r="O46" s="291"/>
      <c r="P46" s="51">
        <f>'Source Data'!L46</f>
        <v>1757.6776701459989</v>
      </c>
      <c r="Q46" s="80">
        <f t="shared" si="16"/>
        <v>0</v>
      </c>
      <c r="R46" s="94">
        <v>0</v>
      </c>
      <c r="S46" s="51"/>
      <c r="T46" s="51"/>
      <c r="U46" s="52">
        <f t="shared" si="29"/>
        <v>0</v>
      </c>
      <c r="V46" s="94">
        <f t="shared" si="3"/>
        <v>0</v>
      </c>
      <c r="W46" s="80">
        <f t="shared" si="17"/>
        <v>0</v>
      </c>
      <c r="X46" s="94">
        <f t="shared" si="18"/>
        <v>0</v>
      </c>
      <c r="Y46" s="51"/>
      <c r="Z46" s="94">
        <f t="shared" si="19"/>
        <v>0</v>
      </c>
      <c r="AA46" s="53"/>
      <c r="AB46" s="51">
        <f t="shared" si="20"/>
        <v>0</v>
      </c>
      <c r="AC46" s="95">
        <f t="shared" si="21"/>
        <v>0</v>
      </c>
      <c r="AD46" s="95">
        <f t="shared" si="30"/>
        <v>0</v>
      </c>
      <c r="AE46" s="71">
        <f>'Source Data'!N46</f>
        <v>4005</v>
      </c>
      <c r="AF46" s="91">
        <f t="shared" si="5"/>
        <v>0</v>
      </c>
      <c r="AG46" s="272"/>
      <c r="AH46" s="71">
        <f t="shared" si="22"/>
        <v>0</v>
      </c>
      <c r="AI46" s="272"/>
      <c r="AJ46" s="72">
        <f t="shared" si="31"/>
        <v>0</v>
      </c>
      <c r="AK46" s="73">
        <f t="shared" si="32"/>
        <v>0</v>
      </c>
      <c r="AL46" s="91">
        <f t="shared" si="23"/>
        <v>0</v>
      </c>
      <c r="AM46" s="82">
        <f t="shared" si="24"/>
        <v>0</v>
      </c>
      <c r="AN46" s="91">
        <f t="shared" si="25"/>
        <v>0</v>
      </c>
      <c r="AO46" s="51"/>
      <c r="AP46" s="91">
        <f t="shared" si="26"/>
        <v>0</v>
      </c>
      <c r="AQ46" s="72"/>
      <c r="AR46" s="72">
        <f t="shared" si="27"/>
        <v>0</v>
      </c>
      <c r="AS46" s="91">
        <f t="shared" si="28"/>
        <v>0</v>
      </c>
      <c r="AT46" s="81">
        <f t="shared" si="8"/>
        <v>0</v>
      </c>
      <c r="AU46" s="88">
        <f t="shared" si="9"/>
        <v>0</v>
      </c>
      <c r="AV46" s="116"/>
      <c r="AW46" s="80"/>
      <c r="AX46" s="80">
        <f t="shared" si="33"/>
        <v>0</v>
      </c>
      <c r="AY46" s="80">
        <f t="shared" si="34"/>
        <v>0</v>
      </c>
    </row>
    <row r="47" spans="1:51" ht="16.149999999999999" customHeight="1" x14ac:dyDescent="0.2">
      <c r="A47" s="58">
        <v>41</v>
      </c>
      <c r="B47" s="59" t="s">
        <v>46</v>
      </c>
      <c r="C47" s="270">
        <f>'8_2.1.18 SIS'!Q47</f>
        <v>0</v>
      </c>
      <c r="D47" s="60">
        <f>'Source Data'!H47</f>
        <v>2834.247173471952</v>
      </c>
      <c r="E47" s="65">
        <f t="shared" si="12"/>
        <v>0</v>
      </c>
      <c r="F47" s="289"/>
      <c r="G47" s="60">
        <f>'Source Data'!I47</f>
        <v>378.64303242739538</v>
      </c>
      <c r="H47" s="65">
        <f t="shared" si="13"/>
        <v>0</v>
      </c>
      <c r="I47" s="289"/>
      <c r="J47" s="60">
        <f>'Source Data'!J47</f>
        <v>103.26628157110781</v>
      </c>
      <c r="K47" s="65">
        <f t="shared" si="14"/>
        <v>0</v>
      </c>
      <c r="L47" s="289"/>
      <c r="M47" s="60">
        <f>'Source Data'!K47</f>
        <v>2581.6570392776953</v>
      </c>
      <c r="N47" s="65">
        <f t="shared" si="15"/>
        <v>0</v>
      </c>
      <c r="O47" s="289"/>
      <c r="P47" s="60">
        <f>'Source Data'!L47</f>
        <v>1032.6628157110781</v>
      </c>
      <c r="Q47" s="65">
        <f t="shared" si="16"/>
        <v>0</v>
      </c>
      <c r="R47" s="92">
        <v>0</v>
      </c>
      <c r="S47" s="60"/>
      <c r="T47" s="60"/>
      <c r="U47" s="61">
        <f t="shared" si="29"/>
        <v>0</v>
      </c>
      <c r="V47" s="92">
        <f t="shared" si="3"/>
        <v>0</v>
      </c>
      <c r="W47" s="65">
        <f t="shared" si="17"/>
        <v>0</v>
      </c>
      <c r="X47" s="92">
        <f t="shared" si="18"/>
        <v>0</v>
      </c>
      <c r="Y47" s="60"/>
      <c r="Z47" s="92">
        <f t="shared" si="19"/>
        <v>0</v>
      </c>
      <c r="AA47" s="60"/>
      <c r="AB47" s="60">
        <f t="shared" si="20"/>
        <v>0</v>
      </c>
      <c r="AC47" s="92">
        <f t="shared" si="21"/>
        <v>0</v>
      </c>
      <c r="AD47" s="96">
        <f t="shared" si="30"/>
        <v>0</v>
      </c>
      <c r="AE47" s="66">
        <f>'Source Data'!N47</f>
        <v>9547</v>
      </c>
      <c r="AF47" s="89">
        <f t="shared" si="5"/>
        <v>0</v>
      </c>
      <c r="AG47" s="270"/>
      <c r="AH47" s="66">
        <f t="shared" si="22"/>
        <v>0</v>
      </c>
      <c r="AI47" s="270"/>
      <c r="AJ47" s="68">
        <f t="shared" si="31"/>
        <v>0</v>
      </c>
      <c r="AK47" s="67">
        <f t="shared" si="32"/>
        <v>0</v>
      </c>
      <c r="AL47" s="89">
        <f t="shared" si="23"/>
        <v>0</v>
      </c>
      <c r="AM47" s="70">
        <f t="shared" si="24"/>
        <v>0</v>
      </c>
      <c r="AN47" s="89">
        <f t="shared" si="25"/>
        <v>0</v>
      </c>
      <c r="AO47" s="60"/>
      <c r="AP47" s="89">
        <f t="shared" si="26"/>
        <v>0</v>
      </c>
      <c r="AQ47" s="68"/>
      <c r="AR47" s="68">
        <f t="shared" si="27"/>
        <v>0</v>
      </c>
      <c r="AS47" s="89">
        <f t="shared" si="28"/>
        <v>0</v>
      </c>
      <c r="AT47" s="69">
        <f t="shared" si="8"/>
        <v>0</v>
      </c>
      <c r="AU47" s="86">
        <f t="shared" si="9"/>
        <v>0</v>
      </c>
      <c r="AV47" s="116"/>
      <c r="AW47" s="65"/>
      <c r="AX47" s="65">
        <f t="shared" si="33"/>
        <v>0</v>
      </c>
      <c r="AY47" s="65">
        <f t="shared" si="34"/>
        <v>0</v>
      </c>
    </row>
    <row r="48" spans="1:51" ht="16.149999999999999" customHeight="1" x14ac:dyDescent="0.2">
      <c r="A48" s="54">
        <v>42</v>
      </c>
      <c r="B48" s="55" t="s">
        <v>47</v>
      </c>
      <c r="C48" s="271">
        <f>'8_2.1.18 SIS'!Q48</f>
        <v>0</v>
      </c>
      <c r="D48" s="56">
        <f>'Source Data'!H48</f>
        <v>4267.2926645330763</v>
      </c>
      <c r="E48" s="74">
        <f t="shared" si="12"/>
        <v>0</v>
      </c>
      <c r="F48" s="290"/>
      <c r="G48" s="56">
        <f>'Source Data'!I48</f>
        <v>585.87981046741402</v>
      </c>
      <c r="H48" s="74">
        <f t="shared" si="13"/>
        <v>0</v>
      </c>
      <c r="I48" s="290"/>
      <c r="J48" s="56">
        <f>'Source Data'!J48</f>
        <v>159.78540285474929</v>
      </c>
      <c r="K48" s="74">
        <f t="shared" si="14"/>
        <v>0</v>
      </c>
      <c r="L48" s="290"/>
      <c r="M48" s="56">
        <f>'Source Data'!K48</f>
        <v>3994.6350713687325</v>
      </c>
      <c r="N48" s="74">
        <f t="shared" si="15"/>
        <v>0</v>
      </c>
      <c r="O48" s="290"/>
      <c r="P48" s="56">
        <f>'Source Data'!L48</f>
        <v>1597.8540285474928</v>
      </c>
      <c r="Q48" s="74">
        <f t="shared" si="16"/>
        <v>0</v>
      </c>
      <c r="R48" s="93">
        <v>0</v>
      </c>
      <c r="S48" s="56"/>
      <c r="T48" s="56"/>
      <c r="U48" s="57">
        <f t="shared" si="29"/>
        <v>0</v>
      </c>
      <c r="V48" s="93">
        <f t="shared" si="3"/>
        <v>0</v>
      </c>
      <c r="W48" s="74">
        <f t="shared" si="17"/>
        <v>0</v>
      </c>
      <c r="X48" s="93">
        <f t="shared" si="18"/>
        <v>0</v>
      </c>
      <c r="Y48" s="56"/>
      <c r="Z48" s="93">
        <f t="shared" si="19"/>
        <v>0</v>
      </c>
      <c r="AA48" s="56"/>
      <c r="AB48" s="56">
        <f t="shared" si="20"/>
        <v>0</v>
      </c>
      <c r="AC48" s="93">
        <f t="shared" si="21"/>
        <v>0</v>
      </c>
      <c r="AD48" s="97">
        <f t="shared" si="30"/>
        <v>0</v>
      </c>
      <c r="AE48" s="75">
        <f>'Source Data'!N48</f>
        <v>4334</v>
      </c>
      <c r="AF48" s="90">
        <f t="shared" si="5"/>
        <v>0</v>
      </c>
      <c r="AG48" s="271"/>
      <c r="AH48" s="75">
        <f t="shared" si="22"/>
        <v>0</v>
      </c>
      <c r="AI48" s="271"/>
      <c r="AJ48" s="77">
        <f t="shared" si="31"/>
        <v>0</v>
      </c>
      <c r="AK48" s="76">
        <f t="shared" si="32"/>
        <v>0</v>
      </c>
      <c r="AL48" s="90">
        <f t="shared" si="23"/>
        <v>0</v>
      </c>
      <c r="AM48" s="79">
        <f t="shared" si="24"/>
        <v>0</v>
      </c>
      <c r="AN48" s="90">
        <f t="shared" si="25"/>
        <v>0</v>
      </c>
      <c r="AO48" s="56"/>
      <c r="AP48" s="90">
        <f t="shared" si="26"/>
        <v>0</v>
      </c>
      <c r="AQ48" s="77"/>
      <c r="AR48" s="77">
        <f t="shared" si="27"/>
        <v>0</v>
      </c>
      <c r="AS48" s="90">
        <f t="shared" si="28"/>
        <v>0</v>
      </c>
      <c r="AT48" s="78">
        <f t="shared" si="8"/>
        <v>0</v>
      </c>
      <c r="AU48" s="87">
        <f t="shared" si="9"/>
        <v>0</v>
      </c>
      <c r="AV48" s="116"/>
      <c r="AW48" s="74"/>
      <c r="AX48" s="74">
        <f t="shared" si="33"/>
        <v>0</v>
      </c>
      <c r="AY48" s="74">
        <f t="shared" si="34"/>
        <v>0</v>
      </c>
    </row>
    <row r="49" spans="1:51" ht="16.149999999999999" customHeight="1" x14ac:dyDescent="0.2">
      <c r="A49" s="54">
        <v>43</v>
      </c>
      <c r="B49" s="55" t="s">
        <v>48</v>
      </c>
      <c r="C49" s="271">
        <f>'8_2.1.18 SIS'!Q49</f>
        <v>0</v>
      </c>
      <c r="D49" s="56">
        <f>'Source Data'!H49</f>
        <v>5171.5692260226861</v>
      </c>
      <c r="E49" s="74">
        <f t="shared" si="12"/>
        <v>0</v>
      </c>
      <c r="F49" s="290"/>
      <c r="G49" s="56">
        <f>'Source Data'!I49</f>
        <v>687.72808854852053</v>
      </c>
      <c r="H49" s="74">
        <f t="shared" si="13"/>
        <v>0</v>
      </c>
      <c r="I49" s="290"/>
      <c r="J49" s="56">
        <f>'Source Data'!J49</f>
        <v>187.56220596777831</v>
      </c>
      <c r="K49" s="74">
        <f t="shared" si="14"/>
        <v>0</v>
      </c>
      <c r="L49" s="290"/>
      <c r="M49" s="56">
        <f>'Source Data'!K49</f>
        <v>4689.0551491944589</v>
      </c>
      <c r="N49" s="74">
        <f t="shared" si="15"/>
        <v>0</v>
      </c>
      <c r="O49" s="290"/>
      <c r="P49" s="56">
        <f>'Source Data'!L49</f>
        <v>1875.6220596777835</v>
      </c>
      <c r="Q49" s="74">
        <f t="shared" si="16"/>
        <v>0</v>
      </c>
      <c r="R49" s="93">
        <v>0</v>
      </c>
      <c r="S49" s="56"/>
      <c r="T49" s="56"/>
      <c r="U49" s="57">
        <f t="shared" si="29"/>
        <v>0</v>
      </c>
      <c r="V49" s="93">
        <f t="shared" si="3"/>
        <v>0</v>
      </c>
      <c r="W49" s="74">
        <f t="shared" si="17"/>
        <v>0</v>
      </c>
      <c r="X49" s="93">
        <f t="shared" si="18"/>
        <v>0</v>
      </c>
      <c r="Y49" s="56"/>
      <c r="Z49" s="93">
        <f t="shared" si="19"/>
        <v>0</v>
      </c>
      <c r="AA49" s="56"/>
      <c r="AB49" s="56">
        <f t="shared" si="20"/>
        <v>0</v>
      </c>
      <c r="AC49" s="93">
        <f t="shared" si="21"/>
        <v>0</v>
      </c>
      <c r="AD49" s="97">
        <f t="shared" si="30"/>
        <v>0</v>
      </c>
      <c r="AE49" s="75">
        <f>'Source Data'!N49</f>
        <v>3642</v>
      </c>
      <c r="AF49" s="90">
        <f t="shared" si="5"/>
        <v>0</v>
      </c>
      <c r="AG49" s="271"/>
      <c r="AH49" s="75">
        <f t="shared" si="22"/>
        <v>0</v>
      </c>
      <c r="AI49" s="271"/>
      <c r="AJ49" s="77">
        <f t="shared" si="31"/>
        <v>0</v>
      </c>
      <c r="AK49" s="76">
        <f t="shared" si="32"/>
        <v>0</v>
      </c>
      <c r="AL49" s="90">
        <f t="shared" si="23"/>
        <v>0</v>
      </c>
      <c r="AM49" s="79">
        <f t="shared" si="24"/>
        <v>0</v>
      </c>
      <c r="AN49" s="90">
        <f t="shared" si="25"/>
        <v>0</v>
      </c>
      <c r="AO49" s="56"/>
      <c r="AP49" s="90">
        <f t="shared" si="26"/>
        <v>0</v>
      </c>
      <c r="AQ49" s="77"/>
      <c r="AR49" s="77">
        <f t="shared" si="27"/>
        <v>0</v>
      </c>
      <c r="AS49" s="90">
        <f t="shared" si="28"/>
        <v>0</v>
      </c>
      <c r="AT49" s="78">
        <f t="shared" si="8"/>
        <v>0</v>
      </c>
      <c r="AU49" s="87">
        <f t="shared" si="9"/>
        <v>0</v>
      </c>
      <c r="AV49" s="116"/>
      <c r="AW49" s="74"/>
      <c r="AX49" s="74">
        <f t="shared" si="33"/>
        <v>0</v>
      </c>
      <c r="AY49" s="74">
        <f t="shared" si="34"/>
        <v>0</v>
      </c>
    </row>
    <row r="50" spans="1:51" ht="16.149999999999999" customHeight="1" x14ac:dyDescent="0.2">
      <c r="A50" s="54">
        <v>44</v>
      </c>
      <c r="B50" s="55" t="s">
        <v>49</v>
      </c>
      <c r="C50" s="271">
        <f>'8_2.1.18 SIS'!Q50</f>
        <v>0</v>
      </c>
      <c r="D50" s="56">
        <f>'Source Data'!H50</f>
        <v>4763.2835459226835</v>
      </c>
      <c r="E50" s="74">
        <f t="shared" si="12"/>
        <v>0</v>
      </c>
      <c r="F50" s="290"/>
      <c r="G50" s="56">
        <f>'Source Data'!I50</f>
        <v>640.0242289674087</v>
      </c>
      <c r="H50" s="74">
        <f t="shared" si="13"/>
        <v>0</v>
      </c>
      <c r="I50" s="290"/>
      <c r="J50" s="56">
        <f>'Source Data'!J50</f>
        <v>174.5520624456569</v>
      </c>
      <c r="K50" s="74">
        <f t="shared" si="14"/>
        <v>0</v>
      </c>
      <c r="L50" s="290"/>
      <c r="M50" s="56">
        <f>'Source Data'!K50</f>
        <v>4363.8015611414239</v>
      </c>
      <c r="N50" s="74">
        <f t="shared" si="15"/>
        <v>0</v>
      </c>
      <c r="O50" s="290"/>
      <c r="P50" s="56">
        <f>'Source Data'!L50</f>
        <v>1745.5206244565691</v>
      </c>
      <c r="Q50" s="74">
        <f t="shared" si="16"/>
        <v>0</v>
      </c>
      <c r="R50" s="93">
        <v>0</v>
      </c>
      <c r="S50" s="56"/>
      <c r="T50" s="56"/>
      <c r="U50" s="57">
        <f t="shared" si="29"/>
        <v>0</v>
      </c>
      <c r="V50" s="93">
        <f t="shared" si="3"/>
        <v>0</v>
      </c>
      <c r="W50" s="74">
        <f t="shared" si="17"/>
        <v>0</v>
      </c>
      <c r="X50" s="93">
        <f t="shared" si="18"/>
        <v>0</v>
      </c>
      <c r="Y50" s="56"/>
      <c r="Z50" s="93">
        <f t="shared" si="19"/>
        <v>0</v>
      </c>
      <c r="AA50" s="56"/>
      <c r="AB50" s="56">
        <f t="shared" si="20"/>
        <v>0</v>
      </c>
      <c r="AC50" s="93">
        <f t="shared" si="21"/>
        <v>0</v>
      </c>
      <c r="AD50" s="97">
        <f t="shared" si="30"/>
        <v>0</v>
      </c>
      <c r="AE50" s="75">
        <f>'Source Data'!N50</f>
        <v>3969</v>
      </c>
      <c r="AF50" s="90">
        <f t="shared" si="5"/>
        <v>0</v>
      </c>
      <c r="AG50" s="271"/>
      <c r="AH50" s="75">
        <f t="shared" si="22"/>
        <v>0</v>
      </c>
      <c r="AI50" s="271"/>
      <c r="AJ50" s="77">
        <f t="shared" si="31"/>
        <v>0</v>
      </c>
      <c r="AK50" s="76">
        <f t="shared" si="32"/>
        <v>0</v>
      </c>
      <c r="AL50" s="90">
        <f t="shared" si="23"/>
        <v>0</v>
      </c>
      <c r="AM50" s="79">
        <f t="shared" si="24"/>
        <v>0</v>
      </c>
      <c r="AN50" s="90">
        <f t="shared" si="25"/>
        <v>0</v>
      </c>
      <c r="AO50" s="56"/>
      <c r="AP50" s="90">
        <f t="shared" si="26"/>
        <v>0</v>
      </c>
      <c r="AQ50" s="77"/>
      <c r="AR50" s="77">
        <f t="shared" si="27"/>
        <v>0</v>
      </c>
      <c r="AS50" s="90">
        <f t="shared" si="28"/>
        <v>0</v>
      </c>
      <c r="AT50" s="78">
        <f t="shared" si="8"/>
        <v>0</v>
      </c>
      <c r="AU50" s="87">
        <f t="shared" si="9"/>
        <v>0</v>
      </c>
      <c r="AV50" s="116"/>
      <c r="AW50" s="74"/>
      <c r="AX50" s="74">
        <f t="shared" si="33"/>
        <v>0</v>
      </c>
      <c r="AY50" s="74">
        <f t="shared" si="34"/>
        <v>0</v>
      </c>
    </row>
    <row r="51" spans="1:51" ht="16.149999999999999" customHeight="1" x14ac:dyDescent="0.2">
      <c r="A51" s="49">
        <v>45</v>
      </c>
      <c r="B51" s="50" t="s">
        <v>50</v>
      </c>
      <c r="C51" s="272">
        <f>'8_2.1.18 SIS'!Q51</f>
        <v>0</v>
      </c>
      <c r="D51" s="51">
        <f>'Source Data'!H51</f>
        <v>2675.6537559078151</v>
      </c>
      <c r="E51" s="80">
        <f t="shared" si="12"/>
        <v>0</v>
      </c>
      <c r="F51" s="291"/>
      <c r="G51" s="51">
        <f>'Source Data'!I51</f>
        <v>332.43156845204078</v>
      </c>
      <c r="H51" s="80">
        <f t="shared" si="13"/>
        <v>0</v>
      </c>
      <c r="I51" s="291"/>
      <c r="J51" s="51">
        <f>'Source Data'!J51</f>
        <v>90.66315503237476</v>
      </c>
      <c r="K51" s="80">
        <f t="shared" si="14"/>
        <v>0</v>
      </c>
      <c r="L51" s="291"/>
      <c r="M51" s="51">
        <f>'Source Data'!K51</f>
        <v>2266.578875809369</v>
      </c>
      <c r="N51" s="80">
        <f t="shared" si="15"/>
        <v>0</v>
      </c>
      <c r="O51" s="291"/>
      <c r="P51" s="51">
        <f>'Source Data'!L51</f>
        <v>906.63155032374766</v>
      </c>
      <c r="Q51" s="80">
        <f t="shared" si="16"/>
        <v>0</v>
      </c>
      <c r="R51" s="94">
        <v>0</v>
      </c>
      <c r="S51" s="51"/>
      <c r="T51" s="51"/>
      <c r="U51" s="52">
        <f t="shared" si="29"/>
        <v>0</v>
      </c>
      <c r="V51" s="94">
        <f t="shared" si="3"/>
        <v>0</v>
      </c>
      <c r="W51" s="80">
        <f t="shared" si="17"/>
        <v>0</v>
      </c>
      <c r="X51" s="94">
        <f t="shared" si="18"/>
        <v>0</v>
      </c>
      <c r="Y51" s="51"/>
      <c r="Z51" s="94">
        <f t="shared" si="19"/>
        <v>0</v>
      </c>
      <c r="AA51" s="53"/>
      <c r="AB51" s="51">
        <f t="shared" si="20"/>
        <v>0</v>
      </c>
      <c r="AC51" s="95">
        <f t="shared" si="21"/>
        <v>0</v>
      </c>
      <c r="AD51" s="95">
        <f t="shared" si="30"/>
        <v>0</v>
      </c>
      <c r="AE51" s="71">
        <f>'Source Data'!N51</f>
        <v>13416</v>
      </c>
      <c r="AF51" s="91">
        <f t="shared" si="5"/>
        <v>0</v>
      </c>
      <c r="AG51" s="272"/>
      <c r="AH51" s="71">
        <f t="shared" si="22"/>
        <v>0</v>
      </c>
      <c r="AI51" s="272"/>
      <c r="AJ51" s="72">
        <f t="shared" si="31"/>
        <v>0</v>
      </c>
      <c r="AK51" s="73">
        <f t="shared" si="32"/>
        <v>0</v>
      </c>
      <c r="AL51" s="91">
        <f t="shared" si="23"/>
        <v>0</v>
      </c>
      <c r="AM51" s="82">
        <f t="shared" si="24"/>
        <v>0</v>
      </c>
      <c r="AN51" s="91">
        <f t="shared" si="25"/>
        <v>0</v>
      </c>
      <c r="AO51" s="51"/>
      <c r="AP51" s="91">
        <f t="shared" si="26"/>
        <v>0</v>
      </c>
      <c r="AQ51" s="72"/>
      <c r="AR51" s="72">
        <f t="shared" si="27"/>
        <v>0</v>
      </c>
      <c r="AS51" s="91">
        <f t="shared" si="28"/>
        <v>0</v>
      </c>
      <c r="AT51" s="81">
        <f t="shared" si="8"/>
        <v>0</v>
      </c>
      <c r="AU51" s="88">
        <f t="shared" si="9"/>
        <v>0</v>
      </c>
      <c r="AV51" s="116"/>
      <c r="AW51" s="80"/>
      <c r="AX51" s="80">
        <f t="shared" si="33"/>
        <v>0</v>
      </c>
      <c r="AY51" s="80">
        <f t="shared" si="34"/>
        <v>0</v>
      </c>
    </row>
    <row r="52" spans="1:51" ht="16.149999999999999" customHeight="1" x14ac:dyDescent="0.2">
      <c r="A52" s="58">
        <v>46</v>
      </c>
      <c r="B52" s="59" t="s">
        <v>51</v>
      </c>
      <c r="C52" s="270">
        <f>'8_2.1.18 SIS'!Q52</f>
        <v>0</v>
      </c>
      <c r="D52" s="60">
        <f>'Source Data'!H52</f>
        <v>5480.4352847367336</v>
      </c>
      <c r="E52" s="65">
        <f t="shared" si="12"/>
        <v>0</v>
      </c>
      <c r="F52" s="289"/>
      <c r="G52" s="60">
        <f>'Source Data'!I52</f>
        <v>708.93963160759859</v>
      </c>
      <c r="H52" s="65">
        <f t="shared" si="13"/>
        <v>0</v>
      </c>
      <c r="I52" s="289"/>
      <c r="J52" s="60">
        <f>'Source Data'!J52</f>
        <v>193.3471722566178</v>
      </c>
      <c r="K52" s="65">
        <f t="shared" si="14"/>
        <v>0</v>
      </c>
      <c r="L52" s="289"/>
      <c r="M52" s="60">
        <f>'Source Data'!K52</f>
        <v>4833.6793064154454</v>
      </c>
      <c r="N52" s="65">
        <f t="shared" si="15"/>
        <v>0</v>
      </c>
      <c r="O52" s="289"/>
      <c r="P52" s="60">
        <f>'Source Data'!L52</f>
        <v>1933.4717225661777</v>
      </c>
      <c r="Q52" s="65">
        <f t="shared" si="16"/>
        <v>0</v>
      </c>
      <c r="R52" s="92">
        <v>0</v>
      </c>
      <c r="S52" s="60"/>
      <c r="T52" s="60"/>
      <c r="U52" s="61">
        <f t="shared" si="29"/>
        <v>0</v>
      </c>
      <c r="V52" s="92">
        <f t="shared" si="3"/>
        <v>0</v>
      </c>
      <c r="W52" s="65">
        <f t="shared" si="17"/>
        <v>0</v>
      </c>
      <c r="X52" s="92">
        <f t="shared" si="18"/>
        <v>0</v>
      </c>
      <c r="Y52" s="60"/>
      <c r="Z52" s="92">
        <f t="shared" si="19"/>
        <v>0</v>
      </c>
      <c r="AA52" s="60"/>
      <c r="AB52" s="60">
        <f t="shared" si="20"/>
        <v>0</v>
      </c>
      <c r="AC52" s="92">
        <f t="shared" si="21"/>
        <v>0</v>
      </c>
      <c r="AD52" s="96">
        <f t="shared" si="30"/>
        <v>0</v>
      </c>
      <c r="AE52" s="66">
        <f>'Source Data'!N52</f>
        <v>2991</v>
      </c>
      <c r="AF52" s="89">
        <f t="shared" si="5"/>
        <v>0</v>
      </c>
      <c r="AG52" s="270"/>
      <c r="AH52" s="66">
        <f t="shared" si="22"/>
        <v>0</v>
      </c>
      <c r="AI52" s="270"/>
      <c r="AJ52" s="68">
        <f t="shared" si="31"/>
        <v>0</v>
      </c>
      <c r="AK52" s="67">
        <f t="shared" si="32"/>
        <v>0</v>
      </c>
      <c r="AL52" s="89">
        <f t="shared" si="23"/>
        <v>0</v>
      </c>
      <c r="AM52" s="70">
        <f t="shared" si="24"/>
        <v>0</v>
      </c>
      <c r="AN52" s="89">
        <f t="shared" si="25"/>
        <v>0</v>
      </c>
      <c r="AO52" s="60"/>
      <c r="AP52" s="89">
        <f t="shared" si="26"/>
        <v>0</v>
      </c>
      <c r="AQ52" s="68"/>
      <c r="AR52" s="68">
        <f t="shared" si="27"/>
        <v>0</v>
      </c>
      <c r="AS52" s="89">
        <f t="shared" si="28"/>
        <v>0</v>
      </c>
      <c r="AT52" s="69">
        <f t="shared" si="8"/>
        <v>0</v>
      </c>
      <c r="AU52" s="86">
        <f t="shared" si="9"/>
        <v>0</v>
      </c>
      <c r="AV52" s="116"/>
      <c r="AW52" s="65"/>
      <c r="AX52" s="65">
        <f t="shared" si="33"/>
        <v>0</v>
      </c>
      <c r="AY52" s="65">
        <f t="shared" si="34"/>
        <v>0</v>
      </c>
    </row>
    <row r="53" spans="1:51" ht="16.149999999999999" customHeight="1" x14ac:dyDescent="0.2">
      <c r="A53" s="54">
        <v>47</v>
      </c>
      <c r="B53" s="55" t="s">
        <v>52</v>
      </c>
      <c r="C53" s="271">
        <f>'8_2.1.18 SIS'!Q53</f>
        <v>0</v>
      </c>
      <c r="D53" s="56">
        <f>'Source Data'!H53</f>
        <v>2851.064211175285</v>
      </c>
      <c r="E53" s="74">
        <f t="shared" si="12"/>
        <v>0</v>
      </c>
      <c r="F53" s="290"/>
      <c r="G53" s="56">
        <f>'Source Data'!I53</f>
        <v>340.85181534745152</v>
      </c>
      <c r="H53" s="74">
        <f t="shared" si="13"/>
        <v>0</v>
      </c>
      <c r="I53" s="290"/>
      <c r="J53" s="56">
        <f>'Source Data'!J53</f>
        <v>92.959586003850404</v>
      </c>
      <c r="K53" s="74">
        <f t="shared" si="14"/>
        <v>0</v>
      </c>
      <c r="L53" s="290"/>
      <c r="M53" s="56">
        <f>'Source Data'!K53</f>
        <v>2323.9896500962604</v>
      </c>
      <c r="N53" s="74">
        <f t="shared" si="15"/>
        <v>0</v>
      </c>
      <c r="O53" s="290"/>
      <c r="P53" s="56">
        <f>'Source Data'!L53</f>
        <v>929.59586003850404</v>
      </c>
      <c r="Q53" s="74">
        <f t="shared" si="16"/>
        <v>0</v>
      </c>
      <c r="R53" s="93">
        <v>0</v>
      </c>
      <c r="S53" s="56"/>
      <c r="T53" s="56"/>
      <c r="U53" s="57">
        <f t="shared" si="29"/>
        <v>0</v>
      </c>
      <c r="V53" s="93">
        <f t="shared" si="3"/>
        <v>0</v>
      </c>
      <c r="W53" s="74">
        <f t="shared" si="17"/>
        <v>0</v>
      </c>
      <c r="X53" s="93">
        <f t="shared" si="18"/>
        <v>0</v>
      </c>
      <c r="Y53" s="56"/>
      <c r="Z53" s="93">
        <f t="shared" si="19"/>
        <v>0</v>
      </c>
      <c r="AA53" s="56"/>
      <c r="AB53" s="56">
        <f t="shared" si="20"/>
        <v>0</v>
      </c>
      <c r="AC53" s="93">
        <f t="shared" si="21"/>
        <v>0</v>
      </c>
      <c r="AD53" s="97">
        <f t="shared" si="30"/>
        <v>0</v>
      </c>
      <c r="AE53" s="75">
        <f>'Source Data'!N53</f>
        <v>13043</v>
      </c>
      <c r="AF53" s="90">
        <f t="shared" si="5"/>
        <v>0</v>
      </c>
      <c r="AG53" s="271"/>
      <c r="AH53" s="75">
        <f t="shared" si="22"/>
        <v>0</v>
      </c>
      <c r="AI53" s="271"/>
      <c r="AJ53" s="77">
        <f t="shared" si="31"/>
        <v>0</v>
      </c>
      <c r="AK53" s="76">
        <f t="shared" si="32"/>
        <v>0</v>
      </c>
      <c r="AL53" s="90">
        <f t="shared" si="23"/>
        <v>0</v>
      </c>
      <c r="AM53" s="79">
        <f t="shared" si="24"/>
        <v>0</v>
      </c>
      <c r="AN53" s="90">
        <f t="shared" si="25"/>
        <v>0</v>
      </c>
      <c r="AO53" s="56"/>
      <c r="AP53" s="90">
        <f t="shared" si="26"/>
        <v>0</v>
      </c>
      <c r="AQ53" s="77"/>
      <c r="AR53" s="77">
        <f t="shared" si="27"/>
        <v>0</v>
      </c>
      <c r="AS53" s="90">
        <f t="shared" si="28"/>
        <v>0</v>
      </c>
      <c r="AT53" s="78">
        <f t="shared" si="8"/>
        <v>0</v>
      </c>
      <c r="AU53" s="87">
        <f t="shared" si="9"/>
        <v>0</v>
      </c>
      <c r="AV53" s="116"/>
      <c r="AW53" s="74"/>
      <c r="AX53" s="74">
        <f t="shared" si="33"/>
        <v>0</v>
      </c>
      <c r="AY53" s="74">
        <f t="shared" si="34"/>
        <v>0</v>
      </c>
    </row>
    <row r="54" spans="1:51" ht="16.149999999999999" customHeight="1" x14ac:dyDescent="0.2">
      <c r="A54" s="54">
        <v>48</v>
      </c>
      <c r="B54" s="55" t="s">
        <v>74</v>
      </c>
      <c r="C54" s="271">
        <f>'8_2.1.18 SIS'!Q54</f>
        <v>0</v>
      </c>
      <c r="D54" s="56">
        <f>'Source Data'!H54</f>
        <v>3995.2813864350205</v>
      </c>
      <c r="E54" s="74">
        <f t="shared" si="12"/>
        <v>0</v>
      </c>
      <c r="F54" s="290"/>
      <c r="G54" s="56">
        <f>'Source Data'!I54</f>
        <v>516.40353727376908</v>
      </c>
      <c r="H54" s="74">
        <f t="shared" si="13"/>
        <v>0</v>
      </c>
      <c r="I54" s="290"/>
      <c r="J54" s="56">
        <f>'Source Data'!J54</f>
        <v>140.83732834739155</v>
      </c>
      <c r="K54" s="74">
        <f t="shared" si="14"/>
        <v>0</v>
      </c>
      <c r="L54" s="290"/>
      <c r="M54" s="56">
        <f>'Source Data'!K54</f>
        <v>3520.9332086847894</v>
      </c>
      <c r="N54" s="74">
        <f t="shared" si="15"/>
        <v>0</v>
      </c>
      <c r="O54" s="290"/>
      <c r="P54" s="56">
        <f>'Source Data'!L54</f>
        <v>1408.3732834739153</v>
      </c>
      <c r="Q54" s="74">
        <f t="shared" si="16"/>
        <v>0</v>
      </c>
      <c r="R54" s="93">
        <v>0</v>
      </c>
      <c r="S54" s="56"/>
      <c r="T54" s="56"/>
      <c r="U54" s="57">
        <f t="shared" si="29"/>
        <v>0</v>
      </c>
      <c r="V54" s="93">
        <f t="shared" si="3"/>
        <v>0</v>
      </c>
      <c r="W54" s="74">
        <f t="shared" si="17"/>
        <v>0</v>
      </c>
      <c r="X54" s="93">
        <f t="shared" si="18"/>
        <v>0</v>
      </c>
      <c r="Y54" s="56"/>
      <c r="Z54" s="93">
        <f t="shared" si="19"/>
        <v>0</v>
      </c>
      <c r="AA54" s="56"/>
      <c r="AB54" s="56">
        <f t="shared" si="20"/>
        <v>0</v>
      </c>
      <c r="AC54" s="93">
        <f t="shared" si="21"/>
        <v>0</v>
      </c>
      <c r="AD54" s="97">
        <f t="shared" si="30"/>
        <v>0</v>
      </c>
      <c r="AE54" s="75">
        <f>'Source Data'!N54</f>
        <v>5158</v>
      </c>
      <c r="AF54" s="90">
        <f t="shared" si="5"/>
        <v>0</v>
      </c>
      <c r="AG54" s="271"/>
      <c r="AH54" s="75">
        <f t="shared" si="22"/>
        <v>0</v>
      </c>
      <c r="AI54" s="271"/>
      <c r="AJ54" s="77">
        <f t="shared" si="31"/>
        <v>0</v>
      </c>
      <c r="AK54" s="76">
        <f t="shared" si="32"/>
        <v>0</v>
      </c>
      <c r="AL54" s="90">
        <f t="shared" si="23"/>
        <v>0</v>
      </c>
      <c r="AM54" s="79">
        <f t="shared" si="24"/>
        <v>0</v>
      </c>
      <c r="AN54" s="90">
        <f t="shared" si="25"/>
        <v>0</v>
      </c>
      <c r="AO54" s="56"/>
      <c r="AP54" s="90">
        <f t="shared" si="26"/>
        <v>0</v>
      </c>
      <c r="AQ54" s="77"/>
      <c r="AR54" s="77">
        <f t="shared" si="27"/>
        <v>0</v>
      </c>
      <c r="AS54" s="90">
        <f t="shared" si="28"/>
        <v>0</v>
      </c>
      <c r="AT54" s="78">
        <f t="shared" si="8"/>
        <v>0</v>
      </c>
      <c r="AU54" s="87">
        <f t="shared" si="9"/>
        <v>0</v>
      </c>
      <c r="AV54" s="116"/>
      <c r="AW54" s="74"/>
      <c r="AX54" s="74">
        <f t="shared" si="33"/>
        <v>0</v>
      </c>
      <c r="AY54" s="74">
        <f t="shared" si="34"/>
        <v>0</v>
      </c>
    </row>
    <row r="55" spans="1:51" ht="16.149999999999999" customHeight="1" x14ac:dyDescent="0.2">
      <c r="A55" s="54">
        <v>49</v>
      </c>
      <c r="B55" s="55" t="s">
        <v>53</v>
      </c>
      <c r="C55" s="271">
        <f>'8_2.1.18 SIS'!Q55</f>
        <v>1</v>
      </c>
      <c r="D55" s="56">
        <f>'Source Data'!H55</f>
        <v>4510.9600632140227</v>
      </c>
      <c r="E55" s="74">
        <f t="shared" si="12"/>
        <v>4510.9600632140227</v>
      </c>
      <c r="F55" s="290"/>
      <c r="G55" s="56">
        <f>'Source Data'!I55</f>
        <v>660.79145627436594</v>
      </c>
      <c r="H55" s="74">
        <f t="shared" si="13"/>
        <v>0</v>
      </c>
      <c r="I55" s="290"/>
      <c r="J55" s="56">
        <f>'Source Data'!J55</f>
        <v>180.21585171119071</v>
      </c>
      <c r="K55" s="74">
        <f t="shared" si="14"/>
        <v>0</v>
      </c>
      <c r="L55" s="290"/>
      <c r="M55" s="56">
        <f>'Source Data'!K55</f>
        <v>4505.3962927797675</v>
      </c>
      <c r="N55" s="74">
        <f t="shared" si="15"/>
        <v>0</v>
      </c>
      <c r="O55" s="290"/>
      <c r="P55" s="56">
        <f>'Source Data'!L55</f>
        <v>1802.158517111907</v>
      </c>
      <c r="Q55" s="74">
        <f t="shared" si="16"/>
        <v>0</v>
      </c>
      <c r="R55" s="93">
        <v>5172</v>
      </c>
      <c r="S55" s="56"/>
      <c r="T55" s="56"/>
      <c r="U55" s="57">
        <f t="shared" si="29"/>
        <v>0</v>
      </c>
      <c r="V55" s="93">
        <f t="shared" si="3"/>
        <v>5172</v>
      </c>
      <c r="W55" s="74">
        <f t="shared" si="17"/>
        <v>-13</v>
      </c>
      <c r="X55" s="93">
        <f t="shared" si="18"/>
        <v>5159</v>
      </c>
      <c r="Y55" s="56"/>
      <c r="Z55" s="93">
        <f t="shared" si="19"/>
        <v>5159</v>
      </c>
      <c r="AA55" s="56"/>
      <c r="AB55" s="56">
        <f t="shared" si="20"/>
        <v>5159</v>
      </c>
      <c r="AC55" s="93">
        <f t="shared" si="21"/>
        <v>430</v>
      </c>
      <c r="AD55" s="97">
        <f t="shared" si="30"/>
        <v>5159</v>
      </c>
      <c r="AE55" s="75">
        <f>'Source Data'!N55</f>
        <v>2655</v>
      </c>
      <c r="AF55" s="90">
        <f t="shared" si="5"/>
        <v>2655</v>
      </c>
      <c r="AG55" s="271"/>
      <c r="AH55" s="75">
        <f t="shared" si="22"/>
        <v>0</v>
      </c>
      <c r="AI55" s="271"/>
      <c r="AJ55" s="77">
        <f t="shared" si="31"/>
        <v>0</v>
      </c>
      <c r="AK55" s="76">
        <f t="shared" si="32"/>
        <v>0</v>
      </c>
      <c r="AL55" s="90">
        <f t="shared" si="23"/>
        <v>2655</v>
      </c>
      <c r="AM55" s="79">
        <f t="shared" si="24"/>
        <v>-7</v>
      </c>
      <c r="AN55" s="90">
        <f t="shared" si="25"/>
        <v>2648</v>
      </c>
      <c r="AO55" s="56"/>
      <c r="AP55" s="90">
        <f t="shared" si="26"/>
        <v>2648</v>
      </c>
      <c r="AQ55" s="77"/>
      <c r="AR55" s="77">
        <f t="shared" si="27"/>
        <v>2648</v>
      </c>
      <c r="AS55" s="90">
        <f t="shared" si="28"/>
        <v>221</v>
      </c>
      <c r="AT55" s="78">
        <f t="shared" si="8"/>
        <v>7807</v>
      </c>
      <c r="AU55" s="87">
        <f t="shared" si="9"/>
        <v>651</v>
      </c>
      <c r="AV55" s="116"/>
      <c r="AW55" s="74"/>
      <c r="AX55" s="74">
        <f t="shared" si="33"/>
        <v>7</v>
      </c>
      <c r="AY55" s="74">
        <f t="shared" si="34"/>
        <v>7</v>
      </c>
    </row>
    <row r="56" spans="1:51" ht="16.149999999999999" customHeight="1" x14ac:dyDescent="0.2">
      <c r="A56" s="49">
        <v>50</v>
      </c>
      <c r="B56" s="50" t="s">
        <v>54</v>
      </c>
      <c r="C56" s="272">
        <f>'8_2.1.18 SIS'!Q56</f>
        <v>2</v>
      </c>
      <c r="D56" s="51">
        <f>'Source Data'!H56</f>
        <v>4738.7087437121554</v>
      </c>
      <c r="E56" s="80">
        <f t="shared" si="12"/>
        <v>9477.4174874243108</v>
      </c>
      <c r="F56" s="291"/>
      <c r="G56" s="51">
        <f>'Source Data'!I56</f>
        <v>638.95176727517901</v>
      </c>
      <c r="H56" s="80">
        <f t="shared" si="13"/>
        <v>0</v>
      </c>
      <c r="I56" s="291"/>
      <c r="J56" s="51">
        <f>'Source Data'!J56</f>
        <v>174.25957289323065</v>
      </c>
      <c r="K56" s="80">
        <f t="shared" si="14"/>
        <v>0</v>
      </c>
      <c r="L56" s="291"/>
      <c r="M56" s="51">
        <f>'Source Data'!K56</f>
        <v>4356.4893223307663</v>
      </c>
      <c r="N56" s="80">
        <f t="shared" si="15"/>
        <v>0</v>
      </c>
      <c r="O56" s="291"/>
      <c r="P56" s="51">
        <f>'Source Data'!L56</f>
        <v>1742.5957289323062</v>
      </c>
      <c r="Q56" s="80">
        <f t="shared" si="16"/>
        <v>0</v>
      </c>
      <c r="R56" s="94">
        <v>10116</v>
      </c>
      <c r="S56" s="51"/>
      <c r="T56" s="51"/>
      <c r="U56" s="52">
        <f t="shared" si="29"/>
        <v>0</v>
      </c>
      <c r="V56" s="94">
        <f t="shared" si="3"/>
        <v>10116</v>
      </c>
      <c r="W56" s="80">
        <f t="shared" si="17"/>
        <v>-25</v>
      </c>
      <c r="X56" s="94">
        <f t="shared" si="18"/>
        <v>10091</v>
      </c>
      <c r="Y56" s="51"/>
      <c r="Z56" s="94">
        <f t="shared" si="19"/>
        <v>10091</v>
      </c>
      <c r="AA56" s="53"/>
      <c r="AB56" s="51">
        <f t="shared" si="20"/>
        <v>10091</v>
      </c>
      <c r="AC56" s="95">
        <f t="shared" si="21"/>
        <v>841</v>
      </c>
      <c r="AD56" s="95">
        <f t="shared" si="30"/>
        <v>10091</v>
      </c>
      <c r="AE56" s="71">
        <f>'Source Data'!N56</f>
        <v>3490</v>
      </c>
      <c r="AF56" s="91">
        <f t="shared" si="5"/>
        <v>6980</v>
      </c>
      <c r="AG56" s="272"/>
      <c r="AH56" s="71">
        <f t="shared" si="22"/>
        <v>0</v>
      </c>
      <c r="AI56" s="272"/>
      <c r="AJ56" s="72">
        <f t="shared" si="31"/>
        <v>0</v>
      </c>
      <c r="AK56" s="73">
        <f t="shared" si="32"/>
        <v>0</v>
      </c>
      <c r="AL56" s="91">
        <f t="shared" si="23"/>
        <v>6980</v>
      </c>
      <c r="AM56" s="82">
        <f t="shared" si="24"/>
        <v>-17</v>
      </c>
      <c r="AN56" s="91">
        <f t="shared" si="25"/>
        <v>6963</v>
      </c>
      <c r="AO56" s="51"/>
      <c r="AP56" s="91">
        <f t="shared" si="26"/>
        <v>6963</v>
      </c>
      <c r="AQ56" s="72"/>
      <c r="AR56" s="72">
        <f t="shared" si="27"/>
        <v>6963</v>
      </c>
      <c r="AS56" s="91">
        <f t="shared" si="28"/>
        <v>580</v>
      </c>
      <c r="AT56" s="81">
        <f t="shared" si="8"/>
        <v>17054</v>
      </c>
      <c r="AU56" s="88">
        <f t="shared" si="9"/>
        <v>1421</v>
      </c>
      <c r="AV56" s="116"/>
      <c r="AW56" s="80"/>
      <c r="AX56" s="80">
        <f t="shared" si="33"/>
        <v>17</v>
      </c>
      <c r="AY56" s="80">
        <f t="shared" si="34"/>
        <v>17</v>
      </c>
    </row>
    <row r="57" spans="1:51" ht="16.149999999999999" customHeight="1" x14ac:dyDescent="0.2">
      <c r="A57" s="58">
        <v>51</v>
      </c>
      <c r="B57" s="59" t="s">
        <v>55</v>
      </c>
      <c r="C57" s="270">
        <f>'8_2.1.18 SIS'!Q57</f>
        <v>2</v>
      </c>
      <c r="D57" s="60">
        <f>'Source Data'!H57</f>
        <v>4281.7369154997223</v>
      </c>
      <c r="E57" s="65">
        <f t="shared" si="12"/>
        <v>8563.4738309994445</v>
      </c>
      <c r="F57" s="289"/>
      <c r="G57" s="60">
        <f>'Source Data'!I57</f>
        <v>570.93395934473472</v>
      </c>
      <c r="H57" s="65">
        <f t="shared" si="13"/>
        <v>0</v>
      </c>
      <c r="I57" s="289"/>
      <c r="J57" s="60">
        <f>'Source Data'!J57</f>
        <v>155.70926163947308</v>
      </c>
      <c r="K57" s="65">
        <f t="shared" si="14"/>
        <v>0</v>
      </c>
      <c r="L57" s="289"/>
      <c r="M57" s="60">
        <f>'Source Data'!K57</f>
        <v>3892.7315409868274</v>
      </c>
      <c r="N57" s="65">
        <f t="shared" si="15"/>
        <v>0</v>
      </c>
      <c r="O57" s="289"/>
      <c r="P57" s="60">
        <f>'Source Data'!L57</f>
        <v>1557.0926163947308</v>
      </c>
      <c r="Q57" s="65">
        <f t="shared" si="16"/>
        <v>0</v>
      </c>
      <c r="R57" s="92">
        <v>9134</v>
      </c>
      <c r="S57" s="60"/>
      <c r="T57" s="60"/>
      <c r="U57" s="61">
        <f t="shared" si="29"/>
        <v>0</v>
      </c>
      <c r="V57" s="92">
        <f t="shared" si="3"/>
        <v>9134</v>
      </c>
      <c r="W57" s="65">
        <f t="shared" si="17"/>
        <v>-23</v>
      </c>
      <c r="X57" s="92">
        <f t="shared" si="18"/>
        <v>9111</v>
      </c>
      <c r="Y57" s="60"/>
      <c r="Z57" s="92">
        <f t="shared" si="19"/>
        <v>9111</v>
      </c>
      <c r="AA57" s="60"/>
      <c r="AB57" s="60">
        <f t="shared" si="20"/>
        <v>9111</v>
      </c>
      <c r="AC57" s="92">
        <f t="shared" si="21"/>
        <v>759</v>
      </c>
      <c r="AD57" s="96">
        <f t="shared" si="30"/>
        <v>9111</v>
      </c>
      <c r="AE57" s="66">
        <f>'Source Data'!N57</f>
        <v>4268</v>
      </c>
      <c r="AF57" s="89">
        <f t="shared" si="5"/>
        <v>8536</v>
      </c>
      <c r="AG57" s="270"/>
      <c r="AH57" s="66">
        <f t="shared" si="22"/>
        <v>0</v>
      </c>
      <c r="AI57" s="270"/>
      <c r="AJ57" s="68">
        <f t="shared" si="31"/>
        <v>0</v>
      </c>
      <c r="AK57" s="67">
        <f t="shared" si="32"/>
        <v>0</v>
      </c>
      <c r="AL57" s="89">
        <f t="shared" si="23"/>
        <v>8536</v>
      </c>
      <c r="AM57" s="70">
        <f t="shared" si="24"/>
        <v>-21</v>
      </c>
      <c r="AN57" s="89">
        <f t="shared" si="25"/>
        <v>8515</v>
      </c>
      <c r="AO57" s="60"/>
      <c r="AP57" s="89">
        <f t="shared" si="26"/>
        <v>8515</v>
      </c>
      <c r="AQ57" s="68"/>
      <c r="AR57" s="68">
        <f t="shared" si="27"/>
        <v>8515</v>
      </c>
      <c r="AS57" s="89">
        <f t="shared" si="28"/>
        <v>710</v>
      </c>
      <c r="AT57" s="69">
        <f t="shared" si="8"/>
        <v>17626</v>
      </c>
      <c r="AU57" s="86">
        <f t="shared" si="9"/>
        <v>1469</v>
      </c>
      <c r="AV57" s="116"/>
      <c r="AW57" s="65"/>
      <c r="AX57" s="65">
        <f t="shared" si="33"/>
        <v>21</v>
      </c>
      <c r="AY57" s="65">
        <f t="shared" si="34"/>
        <v>21</v>
      </c>
    </row>
    <row r="58" spans="1:51" ht="16.149999999999999" customHeight="1" x14ac:dyDescent="0.2">
      <c r="A58" s="54">
        <v>52</v>
      </c>
      <c r="B58" s="55" t="s">
        <v>56</v>
      </c>
      <c r="C58" s="271">
        <f>'8_2.1.18 SIS'!Q58</f>
        <v>0</v>
      </c>
      <c r="D58" s="56">
        <f>'Source Data'!H58</f>
        <v>4477.885435486186</v>
      </c>
      <c r="E58" s="74">
        <f t="shared" si="12"/>
        <v>0</v>
      </c>
      <c r="F58" s="290"/>
      <c r="G58" s="56">
        <f>'Source Data'!I58</f>
        <v>601.39043740535396</v>
      </c>
      <c r="H58" s="74">
        <f t="shared" si="13"/>
        <v>0</v>
      </c>
      <c r="I58" s="290"/>
      <c r="J58" s="56">
        <f>'Source Data'!J58</f>
        <v>164.01557383782384</v>
      </c>
      <c r="K58" s="74">
        <f t="shared" si="14"/>
        <v>0</v>
      </c>
      <c r="L58" s="290"/>
      <c r="M58" s="56">
        <f>'Source Data'!K58</f>
        <v>4100.3893459455958</v>
      </c>
      <c r="N58" s="74">
        <f t="shared" si="15"/>
        <v>0</v>
      </c>
      <c r="O58" s="290"/>
      <c r="P58" s="56">
        <f>'Source Data'!L58</f>
        <v>1640.1557383782383</v>
      </c>
      <c r="Q58" s="74">
        <f t="shared" si="16"/>
        <v>0</v>
      </c>
      <c r="R58" s="93">
        <v>0</v>
      </c>
      <c r="S58" s="56"/>
      <c r="T58" s="56"/>
      <c r="U58" s="57">
        <f t="shared" si="29"/>
        <v>0</v>
      </c>
      <c r="V58" s="93">
        <f t="shared" si="3"/>
        <v>0</v>
      </c>
      <c r="W58" s="74">
        <f t="shared" si="17"/>
        <v>0</v>
      </c>
      <c r="X58" s="93">
        <f t="shared" si="18"/>
        <v>0</v>
      </c>
      <c r="Y58" s="56"/>
      <c r="Z58" s="93">
        <f t="shared" si="19"/>
        <v>0</v>
      </c>
      <c r="AA58" s="56"/>
      <c r="AB58" s="56">
        <f t="shared" si="20"/>
        <v>0</v>
      </c>
      <c r="AC58" s="93">
        <f t="shared" si="21"/>
        <v>0</v>
      </c>
      <c r="AD58" s="97">
        <f t="shared" si="30"/>
        <v>0</v>
      </c>
      <c r="AE58" s="75">
        <f>'Source Data'!N58</f>
        <v>5924</v>
      </c>
      <c r="AF58" s="90">
        <f t="shared" si="5"/>
        <v>0</v>
      </c>
      <c r="AG58" s="271"/>
      <c r="AH58" s="75">
        <f t="shared" si="22"/>
        <v>0</v>
      </c>
      <c r="AI58" s="271"/>
      <c r="AJ58" s="77">
        <f t="shared" si="31"/>
        <v>0</v>
      </c>
      <c r="AK58" s="76">
        <f t="shared" si="32"/>
        <v>0</v>
      </c>
      <c r="AL58" s="90">
        <f t="shared" si="23"/>
        <v>0</v>
      </c>
      <c r="AM58" s="79">
        <f t="shared" si="24"/>
        <v>0</v>
      </c>
      <c r="AN58" s="90">
        <f t="shared" si="25"/>
        <v>0</v>
      </c>
      <c r="AO58" s="56"/>
      <c r="AP58" s="90">
        <f t="shared" si="26"/>
        <v>0</v>
      </c>
      <c r="AQ58" s="77"/>
      <c r="AR58" s="77">
        <f t="shared" si="27"/>
        <v>0</v>
      </c>
      <c r="AS58" s="90">
        <f t="shared" si="28"/>
        <v>0</v>
      </c>
      <c r="AT58" s="78">
        <f t="shared" si="8"/>
        <v>0</v>
      </c>
      <c r="AU58" s="87">
        <f t="shared" si="9"/>
        <v>0</v>
      </c>
      <c r="AV58" s="116"/>
      <c r="AW58" s="74"/>
      <c r="AX58" s="74">
        <f t="shared" si="33"/>
        <v>0</v>
      </c>
      <c r="AY58" s="74">
        <f t="shared" si="34"/>
        <v>0</v>
      </c>
    </row>
    <row r="59" spans="1:51" ht="16.149999999999999" customHeight="1" x14ac:dyDescent="0.2">
      <c r="A59" s="54">
        <v>53</v>
      </c>
      <c r="B59" s="55" t="s">
        <v>57</v>
      </c>
      <c r="C59" s="271">
        <f>'8_2.1.18 SIS'!Q59</f>
        <v>0</v>
      </c>
      <c r="D59" s="56">
        <f>'Source Data'!H59</f>
        <v>4674.7758891865669</v>
      </c>
      <c r="E59" s="74">
        <f t="shared" si="12"/>
        <v>0</v>
      </c>
      <c r="F59" s="290"/>
      <c r="G59" s="56">
        <f>'Source Data'!I59</f>
        <v>663.32493479155164</v>
      </c>
      <c r="H59" s="74">
        <f t="shared" si="13"/>
        <v>0</v>
      </c>
      <c r="I59" s="290"/>
      <c r="J59" s="56">
        <f>'Source Data'!J59</f>
        <v>180.90680039769586</v>
      </c>
      <c r="K59" s="74">
        <f t="shared" si="14"/>
        <v>0</v>
      </c>
      <c r="L59" s="290"/>
      <c r="M59" s="56">
        <f>'Source Data'!K59</f>
        <v>4522.670009942397</v>
      </c>
      <c r="N59" s="74">
        <f t="shared" si="15"/>
        <v>0</v>
      </c>
      <c r="O59" s="290"/>
      <c r="P59" s="56">
        <f>'Source Data'!L59</f>
        <v>1809.0680039769588</v>
      </c>
      <c r="Q59" s="74">
        <f t="shared" si="16"/>
        <v>0</v>
      </c>
      <c r="R59" s="93">
        <v>0</v>
      </c>
      <c r="S59" s="56"/>
      <c r="T59" s="56"/>
      <c r="U59" s="57">
        <f t="shared" si="29"/>
        <v>0</v>
      </c>
      <c r="V59" s="93">
        <f t="shared" si="3"/>
        <v>0</v>
      </c>
      <c r="W59" s="74">
        <f t="shared" si="17"/>
        <v>0</v>
      </c>
      <c r="X59" s="93">
        <f t="shared" si="18"/>
        <v>0</v>
      </c>
      <c r="Y59" s="56"/>
      <c r="Z59" s="93">
        <f t="shared" si="19"/>
        <v>0</v>
      </c>
      <c r="AA59" s="56"/>
      <c r="AB59" s="56">
        <f t="shared" si="20"/>
        <v>0</v>
      </c>
      <c r="AC59" s="93">
        <f t="shared" si="21"/>
        <v>0</v>
      </c>
      <c r="AD59" s="97">
        <f t="shared" si="30"/>
        <v>0</v>
      </c>
      <c r="AE59" s="75">
        <f>'Source Data'!N59</f>
        <v>2670</v>
      </c>
      <c r="AF59" s="90">
        <f t="shared" si="5"/>
        <v>0</v>
      </c>
      <c r="AG59" s="271"/>
      <c r="AH59" s="75">
        <f t="shared" si="22"/>
        <v>0</v>
      </c>
      <c r="AI59" s="271"/>
      <c r="AJ59" s="77">
        <f t="shared" si="31"/>
        <v>0</v>
      </c>
      <c r="AK59" s="76">
        <f t="shared" si="32"/>
        <v>0</v>
      </c>
      <c r="AL59" s="90">
        <f t="shared" si="23"/>
        <v>0</v>
      </c>
      <c r="AM59" s="79">
        <f t="shared" si="24"/>
        <v>0</v>
      </c>
      <c r="AN59" s="90">
        <f t="shared" si="25"/>
        <v>0</v>
      </c>
      <c r="AO59" s="56"/>
      <c r="AP59" s="90">
        <f t="shared" si="26"/>
        <v>0</v>
      </c>
      <c r="AQ59" s="77"/>
      <c r="AR59" s="77">
        <f t="shared" si="27"/>
        <v>0</v>
      </c>
      <c r="AS59" s="90">
        <f t="shared" si="28"/>
        <v>0</v>
      </c>
      <c r="AT59" s="78">
        <f t="shared" si="8"/>
        <v>0</v>
      </c>
      <c r="AU59" s="87">
        <f t="shared" si="9"/>
        <v>0</v>
      </c>
      <c r="AV59" s="116"/>
      <c r="AW59" s="74"/>
      <c r="AX59" s="74">
        <f t="shared" si="33"/>
        <v>0</v>
      </c>
      <c r="AY59" s="74">
        <f t="shared" si="34"/>
        <v>0</v>
      </c>
    </row>
    <row r="60" spans="1:51" ht="16.149999999999999" customHeight="1" x14ac:dyDescent="0.2">
      <c r="A60" s="54">
        <v>54</v>
      </c>
      <c r="B60" s="55" t="s">
        <v>58</v>
      </c>
      <c r="C60" s="271">
        <f>'8_2.1.18 SIS'!Q60</f>
        <v>0</v>
      </c>
      <c r="D60" s="56">
        <f>'Source Data'!H60</f>
        <v>4784.5850415334589</v>
      </c>
      <c r="E60" s="74">
        <f t="shared" si="12"/>
        <v>0</v>
      </c>
      <c r="F60" s="290"/>
      <c r="G60" s="56">
        <f>'Source Data'!I60</f>
        <v>583.70660052312871</v>
      </c>
      <c r="H60" s="74">
        <f t="shared" si="13"/>
        <v>0</v>
      </c>
      <c r="I60" s="290"/>
      <c r="J60" s="56">
        <f>'Source Data'!J60</f>
        <v>159.19270923358056</v>
      </c>
      <c r="K60" s="74">
        <f t="shared" si="14"/>
        <v>0</v>
      </c>
      <c r="L60" s="290"/>
      <c r="M60" s="56">
        <f>'Source Data'!K60</f>
        <v>3979.8177308395143</v>
      </c>
      <c r="N60" s="74">
        <f t="shared" si="15"/>
        <v>0</v>
      </c>
      <c r="O60" s="290"/>
      <c r="P60" s="56">
        <f>'Source Data'!L60</f>
        <v>1591.9270923358056</v>
      </c>
      <c r="Q60" s="74">
        <f t="shared" si="16"/>
        <v>0</v>
      </c>
      <c r="R60" s="93">
        <v>0</v>
      </c>
      <c r="S60" s="56"/>
      <c r="T60" s="56"/>
      <c r="U60" s="57">
        <f t="shared" si="29"/>
        <v>0</v>
      </c>
      <c r="V60" s="93">
        <f t="shared" si="3"/>
        <v>0</v>
      </c>
      <c r="W60" s="74">
        <f t="shared" si="17"/>
        <v>0</v>
      </c>
      <c r="X60" s="93">
        <f t="shared" si="18"/>
        <v>0</v>
      </c>
      <c r="Y60" s="56"/>
      <c r="Z60" s="93">
        <f t="shared" si="19"/>
        <v>0</v>
      </c>
      <c r="AA60" s="56"/>
      <c r="AB60" s="56">
        <f t="shared" si="20"/>
        <v>0</v>
      </c>
      <c r="AC60" s="93">
        <f t="shared" si="21"/>
        <v>0</v>
      </c>
      <c r="AD60" s="97">
        <f t="shared" si="30"/>
        <v>0</v>
      </c>
      <c r="AE60" s="75">
        <f>'Source Data'!N60</f>
        <v>5141</v>
      </c>
      <c r="AF60" s="90">
        <f t="shared" si="5"/>
        <v>0</v>
      </c>
      <c r="AG60" s="271"/>
      <c r="AH60" s="75">
        <f t="shared" si="22"/>
        <v>0</v>
      </c>
      <c r="AI60" s="271"/>
      <c r="AJ60" s="77">
        <f t="shared" si="31"/>
        <v>0</v>
      </c>
      <c r="AK60" s="76">
        <f t="shared" si="32"/>
        <v>0</v>
      </c>
      <c r="AL60" s="90">
        <f t="shared" si="23"/>
        <v>0</v>
      </c>
      <c r="AM60" s="79">
        <f t="shared" si="24"/>
        <v>0</v>
      </c>
      <c r="AN60" s="90">
        <f t="shared" si="25"/>
        <v>0</v>
      </c>
      <c r="AO60" s="56"/>
      <c r="AP60" s="90">
        <f t="shared" si="26"/>
        <v>0</v>
      </c>
      <c r="AQ60" s="77"/>
      <c r="AR60" s="77">
        <f t="shared" si="27"/>
        <v>0</v>
      </c>
      <c r="AS60" s="90">
        <f t="shared" si="28"/>
        <v>0</v>
      </c>
      <c r="AT60" s="78">
        <f t="shared" si="8"/>
        <v>0</v>
      </c>
      <c r="AU60" s="87">
        <f t="shared" si="9"/>
        <v>0</v>
      </c>
      <c r="AV60" s="116"/>
      <c r="AW60" s="74"/>
      <c r="AX60" s="74">
        <f t="shared" si="33"/>
        <v>0</v>
      </c>
      <c r="AY60" s="74">
        <f t="shared" si="34"/>
        <v>0</v>
      </c>
    </row>
    <row r="61" spans="1:51" ht="16.149999999999999" customHeight="1" x14ac:dyDescent="0.2">
      <c r="A61" s="49">
        <v>55</v>
      </c>
      <c r="B61" s="50" t="s">
        <v>59</v>
      </c>
      <c r="C61" s="272">
        <f>'8_2.1.18 SIS'!Q61</f>
        <v>0</v>
      </c>
      <c r="D61" s="51">
        <f>'Source Data'!H61</f>
        <v>4501.7236472239638</v>
      </c>
      <c r="E61" s="80">
        <f t="shared" si="12"/>
        <v>0</v>
      </c>
      <c r="F61" s="291"/>
      <c r="G61" s="51">
        <f>'Source Data'!I61</f>
        <v>593.48544210889816</v>
      </c>
      <c r="H61" s="80">
        <f t="shared" si="13"/>
        <v>0</v>
      </c>
      <c r="I61" s="291"/>
      <c r="J61" s="51">
        <f>'Source Data'!J61</f>
        <v>161.8596660296995</v>
      </c>
      <c r="K61" s="80">
        <f t="shared" si="14"/>
        <v>0</v>
      </c>
      <c r="L61" s="291"/>
      <c r="M61" s="51">
        <f>'Source Data'!K61</f>
        <v>4046.4916507424882</v>
      </c>
      <c r="N61" s="80">
        <f t="shared" si="15"/>
        <v>0</v>
      </c>
      <c r="O61" s="291"/>
      <c r="P61" s="51">
        <f>'Source Data'!L61</f>
        <v>1618.596660296995</v>
      </c>
      <c r="Q61" s="80">
        <f t="shared" si="16"/>
        <v>0</v>
      </c>
      <c r="R61" s="94">
        <v>0</v>
      </c>
      <c r="S61" s="51"/>
      <c r="T61" s="51"/>
      <c r="U61" s="52">
        <f t="shared" si="29"/>
        <v>0</v>
      </c>
      <c r="V61" s="94">
        <f t="shared" si="3"/>
        <v>0</v>
      </c>
      <c r="W61" s="80">
        <f t="shared" si="17"/>
        <v>0</v>
      </c>
      <c r="X61" s="94">
        <f t="shared" si="18"/>
        <v>0</v>
      </c>
      <c r="Y61" s="51"/>
      <c r="Z61" s="94">
        <f t="shared" si="19"/>
        <v>0</v>
      </c>
      <c r="AA61" s="53"/>
      <c r="AB61" s="51">
        <f t="shared" si="20"/>
        <v>0</v>
      </c>
      <c r="AC61" s="95">
        <f t="shared" si="21"/>
        <v>0</v>
      </c>
      <c r="AD61" s="95">
        <f t="shared" si="30"/>
        <v>0</v>
      </c>
      <c r="AE61" s="71">
        <f>'Source Data'!N61</f>
        <v>3703</v>
      </c>
      <c r="AF61" s="91">
        <f t="shared" si="5"/>
        <v>0</v>
      </c>
      <c r="AG61" s="272"/>
      <c r="AH61" s="71">
        <f t="shared" si="22"/>
        <v>0</v>
      </c>
      <c r="AI61" s="272"/>
      <c r="AJ61" s="72">
        <f t="shared" si="31"/>
        <v>0</v>
      </c>
      <c r="AK61" s="73">
        <f t="shared" si="32"/>
        <v>0</v>
      </c>
      <c r="AL61" s="91">
        <f t="shared" si="23"/>
        <v>0</v>
      </c>
      <c r="AM61" s="82">
        <f t="shared" si="24"/>
        <v>0</v>
      </c>
      <c r="AN61" s="91">
        <f t="shared" si="25"/>
        <v>0</v>
      </c>
      <c r="AO61" s="51"/>
      <c r="AP61" s="91">
        <f t="shared" si="26"/>
        <v>0</v>
      </c>
      <c r="AQ61" s="72"/>
      <c r="AR61" s="72">
        <f t="shared" si="27"/>
        <v>0</v>
      </c>
      <c r="AS61" s="91">
        <f t="shared" si="28"/>
        <v>0</v>
      </c>
      <c r="AT61" s="81">
        <f t="shared" si="8"/>
        <v>0</v>
      </c>
      <c r="AU61" s="88">
        <f t="shared" si="9"/>
        <v>0</v>
      </c>
      <c r="AV61" s="116"/>
      <c r="AW61" s="80"/>
      <c r="AX61" s="80">
        <f t="shared" si="33"/>
        <v>0</v>
      </c>
      <c r="AY61" s="80">
        <f t="shared" si="34"/>
        <v>0</v>
      </c>
    </row>
    <row r="62" spans="1:51" ht="16.149999999999999" customHeight="1" x14ac:dyDescent="0.2">
      <c r="A62" s="58">
        <v>56</v>
      </c>
      <c r="B62" s="59" t="s">
        <v>60</v>
      </c>
      <c r="C62" s="270">
        <f>'8_2.1.18 SIS'!Q62</f>
        <v>0</v>
      </c>
      <c r="D62" s="60">
        <f>'Source Data'!H62</f>
        <v>5010.1657022009513</v>
      </c>
      <c r="E62" s="65">
        <f t="shared" si="12"/>
        <v>0</v>
      </c>
      <c r="F62" s="289"/>
      <c r="G62" s="60">
        <f>'Source Data'!I62</f>
        <v>665.40831600253398</v>
      </c>
      <c r="H62" s="65">
        <f t="shared" si="13"/>
        <v>0</v>
      </c>
      <c r="I62" s="289"/>
      <c r="J62" s="60">
        <f>'Source Data'!J62</f>
        <v>181.4749952734183</v>
      </c>
      <c r="K62" s="65">
        <f t="shared" si="14"/>
        <v>0</v>
      </c>
      <c r="L62" s="289"/>
      <c r="M62" s="60">
        <f>'Source Data'!K62</f>
        <v>4536.8748818354579</v>
      </c>
      <c r="N62" s="65">
        <f t="shared" si="15"/>
        <v>0</v>
      </c>
      <c r="O62" s="289"/>
      <c r="P62" s="60">
        <f>'Source Data'!L62</f>
        <v>1814.7499527341834</v>
      </c>
      <c r="Q62" s="65">
        <f t="shared" si="16"/>
        <v>0</v>
      </c>
      <c r="R62" s="92">
        <v>0</v>
      </c>
      <c r="S62" s="60"/>
      <c r="T62" s="60"/>
      <c r="U62" s="61">
        <f t="shared" si="29"/>
        <v>0</v>
      </c>
      <c r="V62" s="92">
        <f t="shared" si="3"/>
        <v>0</v>
      </c>
      <c r="W62" s="65">
        <f t="shared" si="17"/>
        <v>0</v>
      </c>
      <c r="X62" s="92">
        <f t="shared" si="18"/>
        <v>0</v>
      </c>
      <c r="Y62" s="60"/>
      <c r="Z62" s="92">
        <f t="shared" si="19"/>
        <v>0</v>
      </c>
      <c r="AA62" s="60"/>
      <c r="AB62" s="60">
        <f t="shared" si="20"/>
        <v>0</v>
      </c>
      <c r="AC62" s="92">
        <f t="shared" si="21"/>
        <v>0</v>
      </c>
      <c r="AD62" s="96">
        <f t="shared" si="30"/>
        <v>0</v>
      </c>
      <c r="AE62" s="66">
        <f>'Source Data'!N62</f>
        <v>4203</v>
      </c>
      <c r="AF62" s="89">
        <f t="shared" si="5"/>
        <v>0</v>
      </c>
      <c r="AG62" s="270"/>
      <c r="AH62" s="66">
        <f t="shared" si="22"/>
        <v>0</v>
      </c>
      <c r="AI62" s="270"/>
      <c r="AJ62" s="68">
        <f t="shared" si="31"/>
        <v>0</v>
      </c>
      <c r="AK62" s="67">
        <f t="shared" si="32"/>
        <v>0</v>
      </c>
      <c r="AL62" s="89">
        <f t="shared" si="23"/>
        <v>0</v>
      </c>
      <c r="AM62" s="70">
        <f t="shared" si="24"/>
        <v>0</v>
      </c>
      <c r="AN62" s="89">
        <f t="shared" si="25"/>
        <v>0</v>
      </c>
      <c r="AO62" s="60"/>
      <c r="AP62" s="89">
        <f t="shared" si="26"/>
        <v>0</v>
      </c>
      <c r="AQ62" s="68"/>
      <c r="AR62" s="68">
        <f t="shared" si="27"/>
        <v>0</v>
      </c>
      <c r="AS62" s="89">
        <f t="shared" si="28"/>
        <v>0</v>
      </c>
      <c r="AT62" s="69">
        <f t="shared" si="8"/>
        <v>0</v>
      </c>
      <c r="AU62" s="86">
        <f t="shared" si="9"/>
        <v>0</v>
      </c>
      <c r="AV62" s="116"/>
      <c r="AW62" s="65"/>
      <c r="AX62" s="65">
        <f t="shared" si="33"/>
        <v>0</v>
      </c>
      <c r="AY62" s="65">
        <f t="shared" si="34"/>
        <v>0</v>
      </c>
    </row>
    <row r="63" spans="1:51" ht="16.149999999999999" customHeight="1" x14ac:dyDescent="0.2">
      <c r="A63" s="54">
        <v>57</v>
      </c>
      <c r="B63" s="55" t="s">
        <v>61</v>
      </c>
      <c r="C63" s="271">
        <f>'8_2.1.18 SIS'!Q63</f>
        <v>1</v>
      </c>
      <c r="D63" s="56">
        <f>'Source Data'!H63</f>
        <v>4811.4108022710652</v>
      </c>
      <c r="E63" s="74">
        <f t="shared" si="12"/>
        <v>4811.4108022710652</v>
      </c>
      <c r="F63" s="290"/>
      <c r="G63" s="56">
        <f>'Source Data'!I63</f>
        <v>666.15521612667408</v>
      </c>
      <c r="H63" s="74">
        <f t="shared" si="13"/>
        <v>0</v>
      </c>
      <c r="I63" s="290"/>
      <c r="J63" s="56">
        <f>'Source Data'!J63</f>
        <v>181.67869530727472</v>
      </c>
      <c r="K63" s="74">
        <f t="shared" si="14"/>
        <v>0</v>
      </c>
      <c r="L63" s="290"/>
      <c r="M63" s="56">
        <f>'Source Data'!K63</f>
        <v>4541.967382681868</v>
      </c>
      <c r="N63" s="74">
        <f t="shared" si="15"/>
        <v>0</v>
      </c>
      <c r="O63" s="290"/>
      <c r="P63" s="56">
        <f>'Source Data'!L63</f>
        <v>1816.7869530727471</v>
      </c>
      <c r="Q63" s="74">
        <f t="shared" si="16"/>
        <v>0</v>
      </c>
      <c r="R63" s="93">
        <v>5478</v>
      </c>
      <c r="S63" s="56"/>
      <c r="T63" s="56"/>
      <c r="U63" s="57">
        <f t="shared" si="29"/>
        <v>0</v>
      </c>
      <c r="V63" s="93">
        <f t="shared" si="3"/>
        <v>5478</v>
      </c>
      <c r="W63" s="74">
        <f t="shared" si="17"/>
        <v>-14</v>
      </c>
      <c r="X63" s="93">
        <f t="shared" si="18"/>
        <v>5464</v>
      </c>
      <c r="Y63" s="56"/>
      <c r="Z63" s="93">
        <f t="shared" si="19"/>
        <v>5464</v>
      </c>
      <c r="AA63" s="56"/>
      <c r="AB63" s="56">
        <f t="shared" si="20"/>
        <v>5464</v>
      </c>
      <c r="AC63" s="93">
        <f t="shared" si="21"/>
        <v>455</v>
      </c>
      <c r="AD63" s="97">
        <f t="shared" si="30"/>
        <v>5464</v>
      </c>
      <c r="AE63" s="75">
        <f>'Source Data'!N63</f>
        <v>2620</v>
      </c>
      <c r="AF63" s="90">
        <f t="shared" si="5"/>
        <v>2620</v>
      </c>
      <c r="AG63" s="271"/>
      <c r="AH63" s="75">
        <f t="shared" si="22"/>
        <v>0</v>
      </c>
      <c r="AI63" s="271"/>
      <c r="AJ63" s="77">
        <f t="shared" si="31"/>
        <v>0</v>
      </c>
      <c r="AK63" s="76">
        <f t="shared" si="32"/>
        <v>0</v>
      </c>
      <c r="AL63" s="90">
        <f t="shared" si="23"/>
        <v>2620</v>
      </c>
      <c r="AM63" s="79">
        <f t="shared" si="24"/>
        <v>-7</v>
      </c>
      <c r="AN63" s="90">
        <f t="shared" si="25"/>
        <v>2613</v>
      </c>
      <c r="AO63" s="56"/>
      <c r="AP63" s="90">
        <f t="shared" si="26"/>
        <v>2613</v>
      </c>
      <c r="AQ63" s="77"/>
      <c r="AR63" s="77">
        <f t="shared" si="27"/>
        <v>2613</v>
      </c>
      <c r="AS63" s="90">
        <f t="shared" si="28"/>
        <v>218</v>
      </c>
      <c r="AT63" s="78">
        <f t="shared" si="8"/>
        <v>8077</v>
      </c>
      <c r="AU63" s="87">
        <f t="shared" si="9"/>
        <v>673</v>
      </c>
      <c r="AV63" s="116"/>
      <c r="AW63" s="74"/>
      <c r="AX63" s="74">
        <f t="shared" si="33"/>
        <v>7</v>
      </c>
      <c r="AY63" s="74">
        <f t="shared" si="34"/>
        <v>7</v>
      </c>
    </row>
    <row r="64" spans="1:51" ht="16.149999999999999" customHeight="1" x14ac:dyDescent="0.2">
      <c r="A64" s="54">
        <v>58</v>
      </c>
      <c r="B64" s="55" t="s">
        <v>62</v>
      </c>
      <c r="C64" s="271">
        <f>'8_2.1.18 SIS'!Q64</f>
        <v>0</v>
      </c>
      <c r="D64" s="56">
        <f>'Source Data'!H64</f>
        <v>5358.2852334446507</v>
      </c>
      <c r="E64" s="74">
        <f t="shared" si="12"/>
        <v>0</v>
      </c>
      <c r="F64" s="290"/>
      <c r="G64" s="56">
        <f>'Source Data'!I64</f>
        <v>740.81098599764084</v>
      </c>
      <c r="H64" s="74">
        <f t="shared" si="13"/>
        <v>0</v>
      </c>
      <c r="I64" s="290"/>
      <c r="J64" s="56">
        <f>'Source Data'!J64</f>
        <v>202.03935981753844</v>
      </c>
      <c r="K64" s="74">
        <f t="shared" si="14"/>
        <v>0</v>
      </c>
      <c r="L64" s="290"/>
      <c r="M64" s="56">
        <f>'Source Data'!K64</f>
        <v>5050.9839954384606</v>
      </c>
      <c r="N64" s="74">
        <f t="shared" si="15"/>
        <v>0</v>
      </c>
      <c r="O64" s="290"/>
      <c r="P64" s="56">
        <f>'Source Data'!L64</f>
        <v>2020.3935981753841</v>
      </c>
      <c r="Q64" s="74">
        <f t="shared" si="16"/>
        <v>0</v>
      </c>
      <c r="R64" s="93">
        <v>0</v>
      </c>
      <c r="S64" s="56"/>
      <c r="T64" s="56"/>
      <c r="U64" s="57">
        <f t="shared" si="29"/>
        <v>0</v>
      </c>
      <c r="V64" s="93">
        <f t="shared" si="3"/>
        <v>0</v>
      </c>
      <c r="W64" s="74">
        <f t="shared" si="17"/>
        <v>0</v>
      </c>
      <c r="X64" s="93">
        <f t="shared" si="18"/>
        <v>0</v>
      </c>
      <c r="Y64" s="56"/>
      <c r="Z64" s="93">
        <f t="shared" si="19"/>
        <v>0</v>
      </c>
      <c r="AA64" s="56"/>
      <c r="AB64" s="56">
        <f t="shared" si="20"/>
        <v>0</v>
      </c>
      <c r="AC64" s="93">
        <f t="shared" si="21"/>
        <v>0</v>
      </c>
      <c r="AD64" s="97">
        <f t="shared" si="30"/>
        <v>0</v>
      </c>
      <c r="AE64" s="75">
        <f>'Source Data'!N64</f>
        <v>2215</v>
      </c>
      <c r="AF64" s="90">
        <f t="shared" si="5"/>
        <v>0</v>
      </c>
      <c r="AG64" s="271"/>
      <c r="AH64" s="75">
        <f t="shared" si="22"/>
        <v>0</v>
      </c>
      <c r="AI64" s="271"/>
      <c r="AJ64" s="77">
        <f t="shared" si="31"/>
        <v>0</v>
      </c>
      <c r="AK64" s="76">
        <f t="shared" si="32"/>
        <v>0</v>
      </c>
      <c r="AL64" s="90">
        <f t="shared" si="23"/>
        <v>0</v>
      </c>
      <c r="AM64" s="79">
        <f t="shared" si="24"/>
        <v>0</v>
      </c>
      <c r="AN64" s="90">
        <f t="shared" si="25"/>
        <v>0</v>
      </c>
      <c r="AO64" s="56"/>
      <c r="AP64" s="90">
        <f t="shared" si="26"/>
        <v>0</v>
      </c>
      <c r="AQ64" s="77"/>
      <c r="AR64" s="77">
        <f t="shared" si="27"/>
        <v>0</v>
      </c>
      <c r="AS64" s="90">
        <f t="shared" si="28"/>
        <v>0</v>
      </c>
      <c r="AT64" s="78">
        <f t="shared" si="8"/>
        <v>0</v>
      </c>
      <c r="AU64" s="87">
        <f t="shared" si="9"/>
        <v>0</v>
      </c>
      <c r="AV64" s="116"/>
      <c r="AW64" s="74"/>
      <c r="AX64" s="74">
        <f t="shared" si="33"/>
        <v>0</v>
      </c>
      <c r="AY64" s="74">
        <f t="shared" si="34"/>
        <v>0</v>
      </c>
    </row>
    <row r="65" spans="1:51" ht="16.149999999999999" customHeight="1" x14ac:dyDescent="0.2">
      <c r="A65" s="54">
        <v>59</v>
      </c>
      <c r="B65" s="55" t="s">
        <v>63</v>
      </c>
      <c r="C65" s="271">
        <f>'8_2.1.18 SIS'!Q65</f>
        <v>0</v>
      </c>
      <c r="D65" s="56">
        <f>'Source Data'!H65</f>
        <v>5144.4669727805904</v>
      </c>
      <c r="E65" s="74">
        <f t="shared" si="12"/>
        <v>0</v>
      </c>
      <c r="F65" s="290"/>
      <c r="G65" s="56">
        <f>'Source Data'!I65</f>
        <v>778.80539593788717</v>
      </c>
      <c r="H65" s="74">
        <f t="shared" si="13"/>
        <v>0</v>
      </c>
      <c r="I65" s="290"/>
      <c r="J65" s="56">
        <f>'Source Data'!J65</f>
        <v>212.40147161942375</v>
      </c>
      <c r="K65" s="74">
        <f t="shared" si="14"/>
        <v>0</v>
      </c>
      <c r="L65" s="290"/>
      <c r="M65" s="56">
        <f>'Source Data'!K65</f>
        <v>5310.0367904855939</v>
      </c>
      <c r="N65" s="74">
        <f t="shared" si="15"/>
        <v>0</v>
      </c>
      <c r="O65" s="290"/>
      <c r="P65" s="56">
        <f>'Source Data'!L65</f>
        <v>2124.0147161942373</v>
      </c>
      <c r="Q65" s="74">
        <f t="shared" si="16"/>
        <v>0</v>
      </c>
      <c r="R65" s="93">
        <v>0</v>
      </c>
      <c r="S65" s="56"/>
      <c r="T65" s="56"/>
      <c r="U65" s="57">
        <f t="shared" si="29"/>
        <v>0</v>
      </c>
      <c r="V65" s="93">
        <f t="shared" si="3"/>
        <v>0</v>
      </c>
      <c r="W65" s="74">
        <f t="shared" si="17"/>
        <v>0</v>
      </c>
      <c r="X65" s="93">
        <f t="shared" si="18"/>
        <v>0</v>
      </c>
      <c r="Y65" s="56"/>
      <c r="Z65" s="93">
        <f t="shared" si="19"/>
        <v>0</v>
      </c>
      <c r="AA65" s="56"/>
      <c r="AB65" s="56">
        <f t="shared" si="20"/>
        <v>0</v>
      </c>
      <c r="AC65" s="93">
        <f t="shared" si="21"/>
        <v>0</v>
      </c>
      <c r="AD65" s="97">
        <f t="shared" si="30"/>
        <v>0</v>
      </c>
      <c r="AE65" s="75">
        <f>'Source Data'!N65</f>
        <v>1488</v>
      </c>
      <c r="AF65" s="90">
        <f t="shared" si="5"/>
        <v>0</v>
      </c>
      <c r="AG65" s="271"/>
      <c r="AH65" s="75">
        <f t="shared" si="22"/>
        <v>0</v>
      </c>
      <c r="AI65" s="271"/>
      <c r="AJ65" s="77">
        <f t="shared" si="31"/>
        <v>0</v>
      </c>
      <c r="AK65" s="76">
        <f t="shared" si="32"/>
        <v>0</v>
      </c>
      <c r="AL65" s="90">
        <f t="shared" si="23"/>
        <v>0</v>
      </c>
      <c r="AM65" s="79">
        <f t="shared" si="24"/>
        <v>0</v>
      </c>
      <c r="AN65" s="90">
        <f t="shared" si="25"/>
        <v>0</v>
      </c>
      <c r="AO65" s="56"/>
      <c r="AP65" s="90">
        <f t="shared" si="26"/>
        <v>0</v>
      </c>
      <c r="AQ65" s="77"/>
      <c r="AR65" s="77">
        <f t="shared" si="27"/>
        <v>0</v>
      </c>
      <c r="AS65" s="90">
        <f t="shared" si="28"/>
        <v>0</v>
      </c>
      <c r="AT65" s="78">
        <f t="shared" si="8"/>
        <v>0</v>
      </c>
      <c r="AU65" s="87">
        <f t="shared" si="9"/>
        <v>0</v>
      </c>
      <c r="AV65" s="116"/>
      <c r="AW65" s="74"/>
      <c r="AX65" s="74">
        <f t="shared" si="33"/>
        <v>0</v>
      </c>
      <c r="AY65" s="74">
        <f t="shared" si="34"/>
        <v>0</v>
      </c>
    </row>
    <row r="66" spans="1:51" ht="16.149999999999999" customHeight="1" x14ac:dyDescent="0.2">
      <c r="A66" s="49">
        <v>60</v>
      </c>
      <c r="B66" s="50" t="s">
        <v>64</v>
      </c>
      <c r="C66" s="272">
        <f>'8_2.1.18 SIS'!Q66</f>
        <v>0</v>
      </c>
      <c r="D66" s="51">
        <f>'Source Data'!H66</f>
        <v>4859.4948474230696</v>
      </c>
      <c r="E66" s="80">
        <f t="shared" si="12"/>
        <v>0</v>
      </c>
      <c r="F66" s="291"/>
      <c r="G66" s="51">
        <f>'Source Data'!I66</f>
        <v>654.17710868659628</v>
      </c>
      <c r="H66" s="80">
        <f t="shared" si="13"/>
        <v>0</v>
      </c>
      <c r="I66" s="291"/>
      <c r="J66" s="51">
        <f>'Source Data'!J66</f>
        <v>178.41193873270808</v>
      </c>
      <c r="K66" s="80">
        <f t="shared" si="14"/>
        <v>0</v>
      </c>
      <c r="L66" s="291"/>
      <c r="M66" s="51">
        <f>'Source Data'!K66</f>
        <v>4460.2984683177028</v>
      </c>
      <c r="N66" s="80">
        <f t="shared" si="15"/>
        <v>0</v>
      </c>
      <c r="O66" s="291"/>
      <c r="P66" s="51">
        <f>'Source Data'!L66</f>
        <v>1784.1193873270811</v>
      </c>
      <c r="Q66" s="80">
        <f t="shared" si="16"/>
        <v>0</v>
      </c>
      <c r="R66" s="94">
        <v>0</v>
      </c>
      <c r="S66" s="51"/>
      <c r="T66" s="51"/>
      <c r="U66" s="52">
        <f t="shared" si="29"/>
        <v>0</v>
      </c>
      <c r="V66" s="94">
        <f t="shared" si="3"/>
        <v>0</v>
      </c>
      <c r="W66" s="80">
        <f t="shared" si="17"/>
        <v>0</v>
      </c>
      <c r="X66" s="94">
        <f t="shared" si="18"/>
        <v>0</v>
      </c>
      <c r="Y66" s="51"/>
      <c r="Z66" s="94">
        <f t="shared" si="19"/>
        <v>0</v>
      </c>
      <c r="AA66" s="53"/>
      <c r="AB66" s="51">
        <f t="shared" si="20"/>
        <v>0</v>
      </c>
      <c r="AC66" s="95">
        <f t="shared" si="21"/>
        <v>0</v>
      </c>
      <c r="AD66" s="95">
        <f t="shared" si="30"/>
        <v>0</v>
      </c>
      <c r="AE66" s="71">
        <f>'Source Data'!N66</f>
        <v>4045</v>
      </c>
      <c r="AF66" s="91">
        <f t="shared" si="5"/>
        <v>0</v>
      </c>
      <c r="AG66" s="272"/>
      <c r="AH66" s="71">
        <f t="shared" si="22"/>
        <v>0</v>
      </c>
      <c r="AI66" s="272"/>
      <c r="AJ66" s="72">
        <f t="shared" si="31"/>
        <v>0</v>
      </c>
      <c r="AK66" s="73">
        <f t="shared" si="32"/>
        <v>0</v>
      </c>
      <c r="AL66" s="91">
        <f t="shared" si="23"/>
        <v>0</v>
      </c>
      <c r="AM66" s="82">
        <f t="shared" si="24"/>
        <v>0</v>
      </c>
      <c r="AN66" s="91">
        <f t="shared" si="25"/>
        <v>0</v>
      </c>
      <c r="AO66" s="51"/>
      <c r="AP66" s="91">
        <f t="shared" si="26"/>
        <v>0</v>
      </c>
      <c r="AQ66" s="72"/>
      <c r="AR66" s="72">
        <f t="shared" si="27"/>
        <v>0</v>
      </c>
      <c r="AS66" s="91">
        <f t="shared" si="28"/>
        <v>0</v>
      </c>
      <c r="AT66" s="81">
        <f t="shared" si="8"/>
        <v>0</v>
      </c>
      <c r="AU66" s="88">
        <f t="shared" si="9"/>
        <v>0</v>
      </c>
      <c r="AV66" s="116"/>
      <c r="AW66" s="80"/>
      <c r="AX66" s="80">
        <f t="shared" si="33"/>
        <v>0</v>
      </c>
      <c r="AY66" s="80">
        <f t="shared" si="34"/>
        <v>0</v>
      </c>
    </row>
    <row r="67" spans="1:51" ht="16.149999999999999" customHeight="1" x14ac:dyDescent="0.2">
      <c r="A67" s="58">
        <v>61</v>
      </c>
      <c r="B67" s="59" t="s">
        <v>65</v>
      </c>
      <c r="C67" s="270">
        <f>'8_2.1.18 SIS'!Q67</f>
        <v>0</v>
      </c>
      <c r="D67" s="60">
        <f>'Source Data'!H67</f>
        <v>2804.2748979691619</v>
      </c>
      <c r="E67" s="65">
        <f t="shared" si="12"/>
        <v>0</v>
      </c>
      <c r="F67" s="289"/>
      <c r="G67" s="60">
        <f>'Source Data'!I67</f>
        <v>381.62134806778147</v>
      </c>
      <c r="H67" s="65">
        <f t="shared" si="13"/>
        <v>0</v>
      </c>
      <c r="I67" s="289"/>
      <c r="J67" s="60">
        <f>'Source Data'!J67</f>
        <v>104.0785494730313</v>
      </c>
      <c r="K67" s="65">
        <f t="shared" si="14"/>
        <v>0</v>
      </c>
      <c r="L67" s="289"/>
      <c r="M67" s="60">
        <f>'Source Data'!K67</f>
        <v>2601.9637368257822</v>
      </c>
      <c r="N67" s="65">
        <f t="shared" si="15"/>
        <v>0</v>
      </c>
      <c r="O67" s="289"/>
      <c r="P67" s="60">
        <f>'Source Data'!L67</f>
        <v>1040.7854947303128</v>
      </c>
      <c r="Q67" s="65">
        <f t="shared" si="16"/>
        <v>0</v>
      </c>
      <c r="R67" s="92">
        <v>0</v>
      </c>
      <c r="S67" s="60"/>
      <c r="T67" s="60"/>
      <c r="U67" s="61">
        <f t="shared" si="29"/>
        <v>0</v>
      </c>
      <c r="V67" s="92">
        <f t="shared" si="3"/>
        <v>0</v>
      </c>
      <c r="W67" s="65">
        <f t="shared" si="17"/>
        <v>0</v>
      </c>
      <c r="X67" s="92">
        <f t="shared" si="18"/>
        <v>0</v>
      </c>
      <c r="Y67" s="60"/>
      <c r="Z67" s="92">
        <f t="shared" si="19"/>
        <v>0</v>
      </c>
      <c r="AA67" s="60"/>
      <c r="AB67" s="60">
        <f t="shared" si="20"/>
        <v>0</v>
      </c>
      <c r="AC67" s="92">
        <f t="shared" si="21"/>
        <v>0</v>
      </c>
      <c r="AD67" s="96">
        <f t="shared" si="30"/>
        <v>0</v>
      </c>
      <c r="AE67" s="66">
        <f>'Source Data'!N67</f>
        <v>9576</v>
      </c>
      <c r="AF67" s="89">
        <f t="shared" si="5"/>
        <v>0</v>
      </c>
      <c r="AG67" s="270"/>
      <c r="AH67" s="66">
        <f t="shared" si="22"/>
        <v>0</v>
      </c>
      <c r="AI67" s="270"/>
      <c r="AJ67" s="68">
        <f t="shared" si="31"/>
        <v>0</v>
      </c>
      <c r="AK67" s="67">
        <f t="shared" si="32"/>
        <v>0</v>
      </c>
      <c r="AL67" s="89">
        <f t="shared" si="23"/>
        <v>0</v>
      </c>
      <c r="AM67" s="70">
        <f t="shared" si="24"/>
        <v>0</v>
      </c>
      <c r="AN67" s="89">
        <f t="shared" si="25"/>
        <v>0</v>
      </c>
      <c r="AO67" s="60"/>
      <c r="AP67" s="89">
        <f t="shared" si="26"/>
        <v>0</v>
      </c>
      <c r="AQ67" s="68"/>
      <c r="AR67" s="68">
        <f t="shared" si="27"/>
        <v>0</v>
      </c>
      <c r="AS67" s="89">
        <f t="shared" si="28"/>
        <v>0</v>
      </c>
      <c r="AT67" s="69">
        <f t="shared" si="8"/>
        <v>0</v>
      </c>
      <c r="AU67" s="86">
        <f t="shared" si="9"/>
        <v>0</v>
      </c>
      <c r="AV67" s="116"/>
      <c r="AW67" s="65"/>
      <c r="AX67" s="65">
        <f t="shared" si="33"/>
        <v>0</v>
      </c>
      <c r="AY67" s="65">
        <f t="shared" si="34"/>
        <v>0</v>
      </c>
    </row>
    <row r="68" spans="1:51" ht="16.149999999999999" customHeight="1" x14ac:dyDescent="0.2">
      <c r="A68" s="54">
        <v>62</v>
      </c>
      <c r="B68" s="55" t="s">
        <v>66</v>
      </c>
      <c r="C68" s="271">
        <f>'8_2.1.18 SIS'!Q68</f>
        <v>0</v>
      </c>
      <c r="D68" s="56">
        <f>'Source Data'!H68</f>
        <v>4883.7599729981075</v>
      </c>
      <c r="E68" s="74">
        <f t="shared" si="12"/>
        <v>0</v>
      </c>
      <c r="F68" s="290"/>
      <c r="G68" s="56">
        <f>'Source Data'!I68</f>
        <v>736.06666112665073</v>
      </c>
      <c r="H68" s="74">
        <f t="shared" si="13"/>
        <v>0</v>
      </c>
      <c r="I68" s="290"/>
      <c r="J68" s="56">
        <f>'Source Data'!J68</f>
        <v>200.74545303454113</v>
      </c>
      <c r="K68" s="74">
        <f t="shared" si="14"/>
        <v>0</v>
      </c>
      <c r="L68" s="290"/>
      <c r="M68" s="56">
        <f>'Source Data'!K68</f>
        <v>5018.6363258635274</v>
      </c>
      <c r="N68" s="74">
        <f t="shared" si="15"/>
        <v>0</v>
      </c>
      <c r="O68" s="290"/>
      <c r="P68" s="56">
        <f>'Source Data'!L68</f>
        <v>2007.4545303454111</v>
      </c>
      <c r="Q68" s="74">
        <f t="shared" si="16"/>
        <v>0</v>
      </c>
      <c r="R68" s="93">
        <v>0</v>
      </c>
      <c r="S68" s="56"/>
      <c r="T68" s="56"/>
      <c r="U68" s="57">
        <f t="shared" si="29"/>
        <v>0</v>
      </c>
      <c r="V68" s="93">
        <f t="shared" si="3"/>
        <v>0</v>
      </c>
      <c r="W68" s="74">
        <f t="shared" si="17"/>
        <v>0</v>
      </c>
      <c r="X68" s="93">
        <f t="shared" si="18"/>
        <v>0</v>
      </c>
      <c r="Y68" s="56"/>
      <c r="Z68" s="93">
        <f t="shared" si="19"/>
        <v>0</v>
      </c>
      <c r="AA68" s="56"/>
      <c r="AB68" s="56">
        <f t="shared" si="20"/>
        <v>0</v>
      </c>
      <c r="AC68" s="93">
        <f t="shared" si="21"/>
        <v>0</v>
      </c>
      <c r="AD68" s="97">
        <f t="shared" si="30"/>
        <v>0</v>
      </c>
      <c r="AE68" s="75">
        <f>'Source Data'!N68</f>
        <v>1997</v>
      </c>
      <c r="AF68" s="90">
        <f t="shared" si="5"/>
        <v>0</v>
      </c>
      <c r="AG68" s="271"/>
      <c r="AH68" s="75">
        <f t="shared" si="22"/>
        <v>0</v>
      </c>
      <c r="AI68" s="271"/>
      <c r="AJ68" s="77">
        <f t="shared" si="31"/>
        <v>0</v>
      </c>
      <c r="AK68" s="76">
        <f t="shared" si="32"/>
        <v>0</v>
      </c>
      <c r="AL68" s="90">
        <f t="shared" si="23"/>
        <v>0</v>
      </c>
      <c r="AM68" s="79">
        <f t="shared" si="24"/>
        <v>0</v>
      </c>
      <c r="AN68" s="90">
        <f t="shared" si="25"/>
        <v>0</v>
      </c>
      <c r="AO68" s="56"/>
      <c r="AP68" s="90">
        <f t="shared" si="26"/>
        <v>0</v>
      </c>
      <c r="AQ68" s="77"/>
      <c r="AR68" s="77">
        <f t="shared" si="27"/>
        <v>0</v>
      </c>
      <c r="AS68" s="90">
        <f t="shared" si="28"/>
        <v>0</v>
      </c>
      <c r="AT68" s="78">
        <f t="shared" si="8"/>
        <v>0</v>
      </c>
      <c r="AU68" s="87">
        <f t="shared" si="9"/>
        <v>0</v>
      </c>
      <c r="AV68" s="116"/>
      <c r="AW68" s="74"/>
      <c r="AX68" s="74">
        <f t="shared" si="33"/>
        <v>0</v>
      </c>
      <c r="AY68" s="74">
        <f t="shared" si="34"/>
        <v>0</v>
      </c>
    </row>
    <row r="69" spans="1:51" ht="16.149999999999999" customHeight="1" x14ac:dyDescent="0.2">
      <c r="A69" s="54">
        <v>63</v>
      </c>
      <c r="B69" s="55" t="s">
        <v>67</v>
      </c>
      <c r="C69" s="271">
        <f>'8_2.1.18 SIS'!Q69</f>
        <v>0</v>
      </c>
      <c r="D69" s="56">
        <f>'Source Data'!H69</f>
        <v>3617.9669570727483</v>
      </c>
      <c r="E69" s="74">
        <f t="shared" si="12"/>
        <v>0</v>
      </c>
      <c r="F69" s="290"/>
      <c r="G69" s="56">
        <f>'Source Data'!I69</f>
        <v>455.19374290754848</v>
      </c>
      <c r="H69" s="74">
        <f t="shared" si="13"/>
        <v>0</v>
      </c>
      <c r="I69" s="290"/>
      <c r="J69" s="56">
        <f>'Source Data'!J69</f>
        <v>124.14374806569505</v>
      </c>
      <c r="K69" s="74">
        <f t="shared" si="14"/>
        <v>0</v>
      </c>
      <c r="L69" s="290"/>
      <c r="M69" s="56">
        <f>'Source Data'!K69</f>
        <v>3103.5937016423763</v>
      </c>
      <c r="N69" s="74">
        <f t="shared" si="15"/>
        <v>0</v>
      </c>
      <c r="O69" s="290"/>
      <c r="P69" s="56">
        <f>'Source Data'!L69</f>
        <v>1241.4374806569506</v>
      </c>
      <c r="Q69" s="74">
        <f t="shared" si="16"/>
        <v>0</v>
      </c>
      <c r="R69" s="93">
        <v>0</v>
      </c>
      <c r="S69" s="56"/>
      <c r="T69" s="56"/>
      <c r="U69" s="57">
        <f t="shared" si="29"/>
        <v>0</v>
      </c>
      <c r="V69" s="93">
        <f t="shared" si="3"/>
        <v>0</v>
      </c>
      <c r="W69" s="74">
        <f t="shared" si="17"/>
        <v>0</v>
      </c>
      <c r="X69" s="93">
        <f t="shared" si="18"/>
        <v>0</v>
      </c>
      <c r="Y69" s="56"/>
      <c r="Z69" s="93">
        <f t="shared" si="19"/>
        <v>0</v>
      </c>
      <c r="AA69" s="56"/>
      <c r="AB69" s="56">
        <f t="shared" si="20"/>
        <v>0</v>
      </c>
      <c r="AC69" s="93">
        <f t="shared" si="21"/>
        <v>0</v>
      </c>
      <c r="AD69" s="97">
        <f t="shared" si="30"/>
        <v>0</v>
      </c>
      <c r="AE69" s="75">
        <f>'Source Data'!N69</f>
        <v>7559</v>
      </c>
      <c r="AF69" s="90">
        <f t="shared" si="5"/>
        <v>0</v>
      </c>
      <c r="AG69" s="271"/>
      <c r="AH69" s="75">
        <f t="shared" si="22"/>
        <v>0</v>
      </c>
      <c r="AI69" s="271"/>
      <c r="AJ69" s="77">
        <f t="shared" si="31"/>
        <v>0</v>
      </c>
      <c r="AK69" s="76">
        <f t="shared" si="32"/>
        <v>0</v>
      </c>
      <c r="AL69" s="90">
        <f t="shared" si="23"/>
        <v>0</v>
      </c>
      <c r="AM69" s="79">
        <f t="shared" si="24"/>
        <v>0</v>
      </c>
      <c r="AN69" s="90">
        <f t="shared" si="25"/>
        <v>0</v>
      </c>
      <c r="AO69" s="56"/>
      <c r="AP69" s="90">
        <f t="shared" si="26"/>
        <v>0</v>
      </c>
      <c r="AQ69" s="77"/>
      <c r="AR69" s="77">
        <f t="shared" si="27"/>
        <v>0</v>
      </c>
      <c r="AS69" s="90">
        <f t="shared" si="28"/>
        <v>0</v>
      </c>
      <c r="AT69" s="78">
        <f t="shared" si="8"/>
        <v>0</v>
      </c>
      <c r="AU69" s="87">
        <f t="shared" si="9"/>
        <v>0</v>
      </c>
      <c r="AV69" s="116"/>
      <c r="AW69" s="74"/>
      <c r="AX69" s="74">
        <f t="shared" si="33"/>
        <v>0</v>
      </c>
      <c r="AY69" s="74">
        <f t="shared" si="34"/>
        <v>0</v>
      </c>
    </row>
    <row r="70" spans="1:51" ht="16.149999999999999" customHeight="1" x14ac:dyDescent="0.2">
      <c r="A70" s="54">
        <v>64</v>
      </c>
      <c r="B70" s="55" t="s">
        <v>68</v>
      </c>
      <c r="C70" s="271">
        <f>'8_2.1.18 SIS'!Q70</f>
        <v>0</v>
      </c>
      <c r="D70" s="56">
        <f>'Source Data'!H70</f>
        <v>5230.6414951359775</v>
      </c>
      <c r="E70" s="74">
        <f t="shared" si="12"/>
        <v>0</v>
      </c>
      <c r="F70" s="290"/>
      <c r="G70" s="56">
        <f>'Source Data'!I70</f>
        <v>700.71301031438645</v>
      </c>
      <c r="H70" s="74">
        <f t="shared" si="13"/>
        <v>0</v>
      </c>
      <c r="I70" s="290"/>
      <c r="J70" s="56">
        <f>'Source Data'!J70</f>
        <v>191.10354826755992</v>
      </c>
      <c r="K70" s="74">
        <f t="shared" si="14"/>
        <v>0</v>
      </c>
      <c r="L70" s="290"/>
      <c r="M70" s="56">
        <f>'Source Data'!K70</f>
        <v>4777.5887066889991</v>
      </c>
      <c r="N70" s="74">
        <f t="shared" si="15"/>
        <v>0</v>
      </c>
      <c r="O70" s="290"/>
      <c r="P70" s="56">
        <f>'Source Data'!L70</f>
        <v>1911.0354826755995</v>
      </c>
      <c r="Q70" s="74">
        <f t="shared" si="16"/>
        <v>0</v>
      </c>
      <c r="R70" s="93">
        <v>0</v>
      </c>
      <c r="S70" s="56"/>
      <c r="T70" s="56"/>
      <c r="U70" s="57">
        <f t="shared" si="29"/>
        <v>0</v>
      </c>
      <c r="V70" s="93">
        <f t="shared" si="3"/>
        <v>0</v>
      </c>
      <c r="W70" s="74">
        <f t="shared" si="17"/>
        <v>0</v>
      </c>
      <c r="X70" s="93">
        <f t="shared" si="18"/>
        <v>0</v>
      </c>
      <c r="Y70" s="56"/>
      <c r="Z70" s="93">
        <f t="shared" si="19"/>
        <v>0</v>
      </c>
      <c r="AA70" s="56"/>
      <c r="AB70" s="56">
        <f t="shared" si="20"/>
        <v>0</v>
      </c>
      <c r="AC70" s="93">
        <f t="shared" si="21"/>
        <v>0</v>
      </c>
      <c r="AD70" s="97">
        <f t="shared" si="30"/>
        <v>0</v>
      </c>
      <c r="AE70" s="75">
        <f>'Source Data'!N70</f>
        <v>2999</v>
      </c>
      <c r="AF70" s="90">
        <f t="shared" si="5"/>
        <v>0</v>
      </c>
      <c r="AG70" s="271"/>
      <c r="AH70" s="75">
        <f t="shared" si="22"/>
        <v>0</v>
      </c>
      <c r="AI70" s="271"/>
      <c r="AJ70" s="77">
        <f t="shared" si="31"/>
        <v>0</v>
      </c>
      <c r="AK70" s="76">
        <f t="shared" si="32"/>
        <v>0</v>
      </c>
      <c r="AL70" s="90">
        <f t="shared" si="23"/>
        <v>0</v>
      </c>
      <c r="AM70" s="79">
        <f t="shared" si="24"/>
        <v>0</v>
      </c>
      <c r="AN70" s="90">
        <f t="shared" si="25"/>
        <v>0</v>
      </c>
      <c r="AO70" s="56"/>
      <c r="AP70" s="90">
        <f t="shared" si="26"/>
        <v>0</v>
      </c>
      <c r="AQ70" s="77"/>
      <c r="AR70" s="77">
        <f t="shared" si="27"/>
        <v>0</v>
      </c>
      <c r="AS70" s="90">
        <f t="shared" si="28"/>
        <v>0</v>
      </c>
      <c r="AT70" s="78">
        <f t="shared" si="8"/>
        <v>0</v>
      </c>
      <c r="AU70" s="87">
        <f t="shared" si="9"/>
        <v>0</v>
      </c>
      <c r="AV70" s="116"/>
      <c r="AW70" s="74"/>
      <c r="AX70" s="74">
        <f t="shared" si="33"/>
        <v>0</v>
      </c>
      <c r="AY70" s="74">
        <f t="shared" si="34"/>
        <v>0</v>
      </c>
    </row>
    <row r="71" spans="1:51" ht="16.149999999999999" customHeight="1" x14ac:dyDescent="0.2">
      <c r="A71" s="49">
        <v>65</v>
      </c>
      <c r="B71" s="50" t="s">
        <v>69</v>
      </c>
      <c r="C71" s="272">
        <f>'8_2.1.18 SIS'!Q71</f>
        <v>0</v>
      </c>
      <c r="D71" s="51">
        <f>'Source Data'!H71</f>
        <v>4386.1061727809565</v>
      </c>
      <c r="E71" s="80">
        <f t="shared" si="12"/>
        <v>0</v>
      </c>
      <c r="F71" s="291"/>
      <c r="G71" s="51">
        <f>'Source Data'!I71</f>
        <v>566.73400507501663</v>
      </c>
      <c r="H71" s="80">
        <f t="shared" si="13"/>
        <v>0</v>
      </c>
      <c r="I71" s="291"/>
      <c r="J71" s="51">
        <f>'Source Data'!J71</f>
        <v>154.56381956591363</v>
      </c>
      <c r="K71" s="80">
        <f t="shared" si="14"/>
        <v>0</v>
      </c>
      <c r="L71" s="291"/>
      <c r="M71" s="51">
        <f>'Source Data'!K71</f>
        <v>3864.0954891478409</v>
      </c>
      <c r="N71" s="80">
        <f t="shared" si="15"/>
        <v>0</v>
      </c>
      <c r="O71" s="291"/>
      <c r="P71" s="51">
        <f>'Source Data'!L71</f>
        <v>1545.6381956591365</v>
      </c>
      <c r="Q71" s="80">
        <f t="shared" si="16"/>
        <v>0</v>
      </c>
      <c r="R71" s="94">
        <v>0</v>
      </c>
      <c r="S71" s="51"/>
      <c r="T71" s="51"/>
      <c r="U71" s="52">
        <f t="shared" ref="U71:U75" si="35">S71+T71</f>
        <v>0</v>
      </c>
      <c r="V71" s="94">
        <f>U71+R71</f>
        <v>0</v>
      </c>
      <c r="W71" s="80">
        <f t="shared" si="17"/>
        <v>0</v>
      </c>
      <c r="X71" s="94">
        <f t="shared" si="18"/>
        <v>0</v>
      </c>
      <c r="Y71" s="51"/>
      <c r="Z71" s="94">
        <f t="shared" si="19"/>
        <v>0</v>
      </c>
      <c r="AA71" s="53"/>
      <c r="AB71" s="51">
        <f t="shared" si="20"/>
        <v>0</v>
      </c>
      <c r="AC71" s="95">
        <f t="shared" si="21"/>
        <v>0</v>
      </c>
      <c r="AD71" s="95">
        <f t="shared" si="30"/>
        <v>0</v>
      </c>
      <c r="AE71" s="71">
        <f>'Source Data'!N71</f>
        <v>5234</v>
      </c>
      <c r="AF71" s="91">
        <f>C71*AE71</f>
        <v>0</v>
      </c>
      <c r="AG71" s="272"/>
      <c r="AH71" s="71">
        <f t="shared" si="22"/>
        <v>0</v>
      </c>
      <c r="AI71" s="272"/>
      <c r="AJ71" s="72">
        <f t="shared" ref="AJ71:AJ75" si="36">AE71*AI71*0.5</f>
        <v>0</v>
      </c>
      <c r="AK71" s="73">
        <f t="shared" ref="AK71:AK75" si="37">AH71+AJ71</f>
        <v>0</v>
      </c>
      <c r="AL71" s="91">
        <f t="shared" si="23"/>
        <v>0</v>
      </c>
      <c r="AM71" s="82">
        <f t="shared" si="24"/>
        <v>0</v>
      </c>
      <c r="AN71" s="91">
        <f t="shared" si="25"/>
        <v>0</v>
      </c>
      <c r="AO71" s="51"/>
      <c r="AP71" s="91">
        <f t="shared" si="26"/>
        <v>0</v>
      </c>
      <c r="AQ71" s="72"/>
      <c r="AR71" s="72">
        <f t="shared" si="27"/>
        <v>0</v>
      </c>
      <c r="AS71" s="91">
        <f t="shared" si="28"/>
        <v>0</v>
      </c>
      <c r="AT71" s="81">
        <f>Z71+AP71</f>
        <v>0</v>
      </c>
      <c r="AU71" s="88">
        <f>AC71+AS71</f>
        <v>0</v>
      </c>
      <c r="AV71" s="116"/>
      <c r="AW71" s="80"/>
      <c r="AX71" s="80">
        <f t="shared" si="33"/>
        <v>0</v>
      </c>
      <c r="AY71" s="80">
        <f t="shared" ref="AY71:AY75" si="38">AX71-AW71</f>
        <v>0</v>
      </c>
    </row>
    <row r="72" spans="1:51" ht="16.149999999999999" customHeight="1" x14ac:dyDescent="0.2">
      <c r="A72" s="58">
        <v>66</v>
      </c>
      <c r="B72" s="59" t="s">
        <v>70</v>
      </c>
      <c r="C72" s="270">
        <f>'8_2.1.18 SIS'!Q72</f>
        <v>0</v>
      </c>
      <c r="D72" s="60">
        <f>'Source Data'!H72</f>
        <v>5209.1252297845949</v>
      </c>
      <c r="E72" s="65">
        <f>C72*D72</f>
        <v>0</v>
      </c>
      <c r="F72" s="289"/>
      <c r="G72" s="60">
        <f>'Source Data'!I72</f>
        <v>655.4113591428079</v>
      </c>
      <c r="H72" s="65">
        <f>F72*G72</f>
        <v>0</v>
      </c>
      <c r="I72" s="289"/>
      <c r="J72" s="60">
        <f>'Source Data'!J72</f>
        <v>178.74855249349307</v>
      </c>
      <c r="K72" s="65">
        <f>I72*J72</f>
        <v>0</v>
      </c>
      <c r="L72" s="289"/>
      <c r="M72" s="60">
        <f>'Source Data'!K72</f>
        <v>4468.713812337327</v>
      </c>
      <c r="N72" s="65">
        <f>L72*M72</f>
        <v>0</v>
      </c>
      <c r="O72" s="289"/>
      <c r="P72" s="60">
        <f>'Source Data'!L72</f>
        <v>1787.4855249349307</v>
      </c>
      <c r="Q72" s="65">
        <f>O72*P72</f>
        <v>0</v>
      </c>
      <c r="R72" s="92">
        <v>0</v>
      </c>
      <c r="S72" s="60"/>
      <c r="T72" s="60"/>
      <c r="U72" s="61">
        <f t="shared" si="35"/>
        <v>0</v>
      </c>
      <c r="V72" s="92">
        <f>U72+R72</f>
        <v>0</v>
      </c>
      <c r="W72" s="65">
        <f>ROUND(V72*-0.25%,0)</f>
        <v>0</v>
      </c>
      <c r="X72" s="92">
        <f>SUM(V72:W72)</f>
        <v>0</v>
      </c>
      <c r="Y72" s="60"/>
      <c r="Z72" s="92">
        <f>ROUND(SUM(X72:Y72),0)</f>
        <v>0</v>
      </c>
      <c r="AA72" s="60"/>
      <c r="AB72" s="60">
        <f>Z72-AA72</f>
        <v>0</v>
      </c>
      <c r="AC72" s="92">
        <f>ROUND(AB72/$AC$88,0)</f>
        <v>0</v>
      </c>
      <c r="AD72" s="96">
        <f t="shared" si="30"/>
        <v>0</v>
      </c>
      <c r="AE72" s="66">
        <f>'Source Data'!N72</f>
        <v>3964</v>
      </c>
      <c r="AF72" s="89">
        <f>C72*AE72</f>
        <v>0</v>
      </c>
      <c r="AG72" s="270"/>
      <c r="AH72" s="66">
        <f>AG72*AE72</f>
        <v>0</v>
      </c>
      <c r="AI72" s="270"/>
      <c r="AJ72" s="68">
        <f t="shared" si="36"/>
        <v>0</v>
      </c>
      <c r="AK72" s="67">
        <f t="shared" si="37"/>
        <v>0</v>
      </c>
      <c r="AL72" s="89">
        <f>AK72+AF72</f>
        <v>0</v>
      </c>
      <c r="AM72" s="70">
        <f>ROUND(-0.25%*AL72,0)</f>
        <v>0</v>
      </c>
      <c r="AN72" s="89">
        <f>SUM(AL72:AM72)</f>
        <v>0</v>
      </c>
      <c r="AO72" s="60"/>
      <c r="AP72" s="89">
        <f>ROUND(SUM(AN72:AO72),0)</f>
        <v>0</v>
      </c>
      <c r="AQ72" s="68"/>
      <c r="AR72" s="68">
        <f>AP72-AQ72</f>
        <v>0</v>
      </c>
      <c r="AS72" s="89">
        <f>ROUND(AR72/$AS$88,0)</f>
        <v>0</v>
      </c>
      <c r="AT72" s="69">
        <f>Z72+AP72</f>
        <v>0</v>
      </c>
      <c r="AU72" s="86">
        <f>AC72+AS72</f>
        <v>0</v>
      </c>
      <c r="AV72" s="116"/>
      <c r="AW72" s="84"/>
      <c r="AX72" s="84">
        <f t="shared" si="33"/>
        <v>0</v>
      </c>
      <c r="AY72" s="84">
        <f t="shared" si="38"/>
        <v>0</v>
      </c>
    </row>
    <row r="73" spans="1:51" ht="16.149999999999999" customHeight="1" x14ac:dyDescent="0.2">
      <c r="A73" s="54">
        <v>67</v>
      </c>
      <c r="B73" s="55" t="s">
        <v>3</v>
      </c>
      <c r="C73" s="271">
        <f>'8_2.1.18 SIS'!Q73</f>
        <v>0</v>
      </c>
      <c r="D73" s="56">
        <f>'Source Data'!H73</f>
        <v>4781.434296552653</v>
      </c>
      <c r="E73" s="74">
        <f>C73*D73</f>
        <v>0</v>
      </c>
      <c r="F73" s="290"/>
      <c r="G73" s="56">
        <f>'Source Data'!I73</f>
        <v>636.87839950514967</v>
      </c>
      <c r="H73" s="74">
        <f>F73*G73</f>
        <v>0</v>
      </c>
      <c r="I73" s="290"/>
      <c r="J73" s="56">
        <f>'Source Data'!J73</f>
        <v>173.6941089559499</v>
      </c>
      <c r="K73" s="74">
        <f>I73*J73</f>
        <v>0</v>
      </c>
      <c r="L73" s="290"/>
      <c r="M73" s="56">
        <f>'Source Data'!K73</f>
        <v>4342.3527238987472</v>
      </c>
      <c r="N73" s="74">
        <f>L73*M73</f>
        <v>0</v>
      </c>
      <c r="O73" s="290"/>
      <c r="P73" s="56">
        <f>'Source Data'!L73</f>
        <v>1736.9410895594988</v>
      </c>
      <c r="Q73" s="74">
        <f>O73*P73</f>
        <v>0</v>
      </c>
      <c r="R73" s="93">
        <v>0</v>
      </c>
      <c r="S73" s="56"/>
      <c r="T73" s="56"/>
      <c r="U73" s="57">
        <f t="shared" si="35"/>
        <v>0</v>
      </c>
      <c r="V73" s="93">
        <f>U73+R73</f>
        <v>0</v>
      </c>
      <c r="W73" s="74">
        <f>ROUND(V73*-0.25%,0)</f>
        <v>0</v>
      </c>
      <c r="X73" s="93">
        <f>SUM(V73:W73)</f>
        <v>0</v>
      </c>
      <c r="Y73" s="56"/>
      <c r="Z73" s="93">
        <f>ROUND(SUM(X73:Y73),0)</f>
        <v>0</v>
      </c>
      <c r="AA73" s="56"/>
      <c r="AB73" s="56">
        <f>Z73-AA73</f>
        <v>0</v>
      </c>
      <c r="AC73" s="93">
        <f>ROUND(AB73/$AC$88,0)</f>
        <v>0</v>
      </c>
      <c r="AD73" s="97">
        <f t="shared" si="30"/>
        <v>0</v>
      </c>
      <c r="AE73" s="75">
        <f>'Source Data'!N73</f>
        <v>5608</v>
      </c>
      <c r="AF73" s="90">
        <f>C73*AE73</f>
        <v>0</v>
      </c>
      <c r="AG73" s="271"/>
      <c r="AH73" s="75">
        <f>AG73*AE73</f>
        <v>0</v>
      </c>
      <c r="AI73" s="271"/>
      <c r="AJ73" s="77">
        <f t="shared" si="36"/>
        <v>0</v>
      </c>
      <c r="AK73" s="76">
        <f t="shared" si="37"/>
        <v>0</v>
      </c>
      <c r="AL73" s="90">
        <f>AK73+AF73</f>
        <v>0</v>
      </c>
      <c r="AM73" s="79">
        <f>ROUND(-0.25%*AL73,0)</f>
        <v>0</v>
      </c>
      <c r="AN73" s="90">
        <f>SUM(AL73:AM73)</f>
        <v>0</v>
      </c>
      <c r="AO73" s="56"/>
      <c r="AP73" s="90">
        <f>ROUND(SUM(AN73:AO73),0)</f>
        <v>0</v>
      </c>
      <c r="AQ73" s="77"/>
      <c r="AR73" s="77">
        <f>AP73-AQ73</f>
        <v>0</v>
      </c>
      <c r="AS73" s="90">
        <f>ROUND(AR73/$AS$88,0)</f>
        <v>0</v>
      </c>
      <c r="AT73" s="78">
        <f>Z73+AP73</f>
        <v>0</v>
      </c>
      <c r="AU73" s="87">
        <f>AC73+AS73</f>
        <v>0</v>
      </c>
      <c r="AV73" s="116"/>
      <c r="AW73" s="84"/>
      <c r="AX73" s="84">
        <f t="shared" si="33"/>
        <v>0</v>
      </c>
      <c r="AY73" s="84">
        <f t="shared" si="38"/>
        <v>0</v>
      </c>
    </row>
    <row r="74" spans="1:51" ht="16.149999999999999" customHeight="1" x14ac:dyDescent="0.2">
      <c r="A74" s="54">
        <v>68</v>
      </c>
      <c r="B74" s="55" t="s">
        <v>2</v>
      </c>
      <c r="C74" s="271">
        <f>'8_2.1.18 SIS'!Q74</f>
        <v>0</v>
      </c>
      <c r="D74" s="56">
        <f>'Source Data'!H74</f>
        <v>5487.462001896216</v>
      </c>
      <c r="E74" s="74">
        <f>C74*D74</f>
        <v>0</v>
      </c>
      <c r="F74" s="290"/>
      <c r="G74" s="56">
        <f>'Source Data'!I74</f>
        <v>713.42471435529035</v>
      </c>
      <c r="H74" s="74">
        <f>F74*G74</f>
        <v>0</v>
      </c>
      <c r="I74" s="290"/>
      <c r="J74" s="56">
        <f>'Source Data'!J74</f>
        <v>194.5703766423519</v>
      </c>
      <c r="K74" s="74">
        <f>I74*J74</f>
        <v>0</v>
      </c>
      <c r="L74" s="290"/>
      <c r="M74" s="56">
        <f>'Source Data'!K74</f>
        <v>4864.2594160587978</v>
      </c>
      <c r="N74" s="74">
        <f>L74*M74</f>
        <v>0</v>
      </c>
      <c r="O74" s="290"/>
      <c r="P74" s="56">
        <f>'Source Data'!L74</f>
        <v>1945.703766423519</v>
      </c>
      <c r="Q74" s="74">
        <f>O74*P74</f>
        <v>0</v>
      </c>
      <c r="R74" s="93">
        <v>0</v>
      </c>
      <c r="S74" s="56"/>
      <c r="T74" s="56"/>
      <c r="U74" s="57">
        <f t="shared" si="35"/>
        <v>0</v>
      </c>
      <c r="V74" s="93">
        <f>U74+R74</f>
        <v>0</v>
      </c>
      <c r="W74" s="74">
        <f>ROUND(V74*-0.25%,0)</f>
        <v>0</v>
      </c>
      <c r="X74" s="93">
        <f>SUM(V74:W74)</f>
        <v>0</v>
      </c>
      <c r="Y74" s="56"/>
      <c r="Z74" s="93">
        <f>ROUND(SUM(X74:Y74),0)</f>
        <v>0</v>
      </c>
      <c r="AA74" s="56"/>
      <c r="AB74" s="56">
        <f>Z74-AA74</f>
        <v>0</v>
      </c>
      <c r="AC74" s="93">
        <f>ROUND(AB74/$AC$88,0)</f>
        <v>0</v>
      </c>
      <c r="AD74" s="97">
        <f t="shared" si="30"/>
        <v>0</v>
      </c>
      <c r="AE74" s="75">
        <f>'Source Data'!N74</f>
        <v>2793</v>
      </c>
      <c r="AF74" s="90">
        <f>C74*AE74</f>
        <v>0</v>
      </c>
      <c r="AG74" s="271"/>
      <c r="AH74" s="75">
        <f>AG74*AE74</f>
        <v>0</v>
      </c>
      <c r="AI74" s="271"/>
      <c r="AJ74" s="77">
        <f t="shared" si="36"/>
        <v>0</v>
      </c>
      <c r="AK74" s="76">
        <f t="shared" si="37"/>
        <v>0</v>
      </c>
      <c r="AL74" s="90">
        <f>AK74+AF74</f>
        <v>0</v>
      </c>
      <c r="AM74" s="79">
        <f>ROUND(-0.25%*AL74,0)</f>
        <v>0</v>
      </c>
      <c r="AN74" s="90">
        <f>SUM(AL74:AM74)</f>
        <v>0</v>
      </c>
      <c r="AO74" s="56"/>
      <c r="AP74" s="90">
        <f>ROUND(SUM(AN74:AO74),0)</f>
        <v>0</v>
      </c>
      <c r="AQ74" s="77"/>
      <c r="AR74" s="77">
        <f>AP74-AQ74</f>
        <v>0</v>
      </c>
      <c r="AS74" s="90">
        <f>ROUND(AR74/$AS$88,0)</f>
        <v>0</v>
      </c>
      <c r="AT74" s="78">
        <f>Z74+AP74</f>
        <v>0</v>
      </c>
      <c r="AU74" s="87">
        <f>AC74+AS74</f>
        <v>0</v>
      </c>
      <c r="AV74" s="116"/>
      <c r="AW74" s="84"/>
      <c r="AX74" s="84">
        <f t="shared" si="33"/>
        <v>0</v>
      </c>
      <c r="AY74" s="84">
        <f t="shared" si="38"/>
        <v>0</v>
      </c>
    </row>
    <row r="75" spans="1:51" ht="16.149999999999999" customHeight="1" x14ac:dyDescent="0.2">
      <c r="A75" s="54">
        <v>69</v>
      </c>
      <c r="B75" s="55" t="s">
        <v>75</v>
      </c>
      <c r="C75" s="271">
        <f>'8_2.1.18 SIS'!Q75</f>
        <v>0</v>
      </c>
      <c r="D75" s="56">
        <f>'Source Data'!H75</f>
        <v>5291.1260189471159</v>
      </c>
      <c r="E75" s="74">
        <f>C75*D75</f>
        <v>0</v>
      </c>
      <c r="F75" s="290"/>
      <c r="G75" s="56">
        <f>'Source Data'!I75</f>
        <v>701.91738105393551</v>
      </c>
      <c r="H75" s="74">
        <f>F75*G75</f>
        <v>0</v>
      </c>
      <c r="I75" s="290"/>
      <c r="J75" s="56">
        <f>'Source Data'!J75</f>
        <v>191.43201301470964</v>
      </c>
      <c r="K75" s="74">
        <f>I75*J75</f>
        <v>0</v>
      </c>
      <c r="L75" s="290"/>
      <c r="M75" s="56">
        <f>'Source Data'!K75</f>
        <v>4785.8003253677416</v>
      </c>
      <c r="N75" s="74">
        <f>L75*M75</f>
        <v>0</v>
      </c>
      <c r="O75" s="290"/>
      <c r="P75" s="56">
        <f>'Source Data'!L75</f>
        <v>1914.3201301470965</v>
      </c>
      <c r="Q75" s="74">
        <f>O75*P75</f>
        <v>0</v>
      </c>
      <c r="R75" s="93">
        <v>0</v>
      </c>
      <c r="S75" s="56"/>
      <c r="T75" s="56"/>
      <c r="U75" s="57">
        <f t="shared" si="35"/>
        <v>0</v>
      </c>
      <c r="V75" s="93">
        <f>U75+R75</f>
        <v>0</v>
      </c>
      <c r="W75" s="74">
        <f>ROUND(V75*-0.25%,0)</f>
        <v>0</v>
      </c>
      <c r="X75" s="93">
        <f>SUM(V75:W75)</f>
        <v>0</v>
      </c>
      <c r="Y75" s="56"/>
      <c r="Z75" s="93">
        <f>ROUND(SUM(X75:Y75),0)</f>
        <v>0</v>
      </c>
      <c r="AA75" s="56"/>
      <c r="AB75" s="56">
        <f>Z75-AA75</f>
        <v>0</v>
      </c>
      <c r="AC75" s="93">
        <f>ROUND(AB75/$AC$88,0)</f>
        <v>0</v>
      </c>
      <c r="AD75" s="97">
        <f t="shared" si="30"/>
        <v>0</v>
      </c>
      <c r="AE75" s="75">
        <f>'Source Data'!N75</f>
        <v>3798</v>
      </c>
      <c r="AF75" s="90">
        <f>C75*AE75</f>
        <v>0</v>
      </c>
      <c r="AG75" s="271"/>
      <c r="AH75" s="75">
        <f>AG75*AE75</f>
        <v>0</v>
      </c>
      <c r="AI75" s="271"/>
      <c r="AJ75" s="77">
        <f t="shared" si="36"/>
        <v>0</v>
      </c>
      <c r="AK75" s="76">
        <f t="shared" si="37"/>
        <v>0</v>
      </c>
      <c r="AL75" s="90">
        <f>AK75+AF75</f>
        <v>0</v>
      </c>
      <c r="AM75" s="79">
        <f>ROUND(-0.25%*AL75,0)</f>
        <v>0</v>
      </c>
      <c r="AN75" s="90">
        <f>SUM(AL75:AM75)</f>
        <v>0</v>
      </c>
      <c r="AO75" s="56"/>
      <c r="AP75" s="90">
        <f>ROUND(SUM(AN75:AO75),0)</f>
        <v>0</v>
      </c>
      <c r="AQ75" s="77"/>
      <c r="AR75" s="77">
        <f>AP75-AQ75</f>
        <v>0</v>
      </c>
      <c r="AS75" s="90">
        <f>ROUND(AR75/$AS$88,0)</f>
        <v>0</v>
      </c>
      <c r="AT75" s="78">
        <f>Z75+AP75</f>
        <v>0</v>
      </c>
      <c r="AU75" s="87">
        <f>AC75+AS75</f>
        <v>0</v>
      </c>
      <c r="AV75" s="116"/>
      <c r="AW75" s="83"/>
      <c r="AX75" s="83">
        <f t="shared" si="33"/>
        <v>0</v>
      </c>
      <c r="AY75" s="83">
        <f t="shared" si="38"/>
        <v>0</v>
      </c>
    </row>
    <row r="76" spans="1:51" s="123" customFormat="1" ht="16.149999999999999" customHeight="1" thickBot="1" x14ac:dyDescent="0.25">
      <c r="A76" s="1402" t="s">
        <v>460</v>
      </c>
      <c r="B76" s="1408"/>
      <c r="C76" s="292">
        <f>SUM(C7:C75)</f>
        <v>54</v>
      </c>
      <c r="D76" s="252"/>
      <c r="E76" s="282">
        <f>SUM(E7:E75)</f>
        <v>193632.33516987722</v>
      </c>
      <c r="F76" s="292">
        <v>46</v>
      </c>
      <c r="G76" s="252"/>
      <c r="H76" s="282">
        <v>22505.789770068619</v>
      </c>
      <c r="I76" s="292">
        <v>1</v>
      </c>
      <c r="J76" s="252"/>
      <c r="K76" s="282">
        <v>127.26870103228291</v>
      </c>
      <c r="L76" s="292">
        <v>15</v>
      </c>
      <c r="M76" s="252"/>
      <c r="N76" s="282">
        <v>49037.040610468925</v>
      </c>
      <c r="O76" s="292">
        <v>0</v>
      </c>
      <c r="P76" s="252"/>
      <c r="Q76" s="282">
        <v>0</v>
      </c>
      <c r="R76" s="293">
        <f t="shared" ref="R76:AU76" si="39">SUM(R7:R75)</f>
        <v>265302</v>
      </c>
      <c r="S76" s="252">
        <f t="shared" si="39"/>
        <v>0</v>
      </c>
      <c r="T76" s="252">
        <f t="shared" si="39"/>
        <v>0</v>
      </c>
      <c r="U76" s="294">
        <f t="shared" si="39"/>
        <v>0</v>
      </c>
      <c r="V76" s="293">
        <f t="shared" si="39"/>
        <v>265302</v>
      </c>
      <c r="W76" s="282">
        <f t="shared" si="39"/>
        <v>-664</v>
      </c>
      <c r="X76" s="293">
        <f t="shared" si="39"/>
        <v>264638</v>
      </c>
      <c r="Y76" s="282">
        <f t="shared" si="39"/>
        <v>0</v>
      </c>
      <c r="Z76" s="293">
        <f t="shared" si="39"/>
        <v>264638</v>
      </c>
      <c r="AA76" s="252">
        <f t="shared" si="39"/>
        <v>0</v>
      </c>
      <c r="AB76" s="252">
        <f t="shared" si="39"/>
        <v>264638</v>
      </c>
      <c r="AC76" s="293">
        <f t="shared" si="39"/>
        <v>22052</v>
      </c>
      <c r="AD76" s="249">
        <f t="shared" si="39"/>
        <v>264638</v>
      </c>
      <c r="AE76" s="295">
        <f>'Source Data'!N76</f>
        <v>5169</v>
      </c>
      <c r="AF76" s="296">
        <f t="shared" si="39"/>
        <v>284176</v>
      </c>
      <c r="AG76" s="292">
        <f t="shared" si="39"/>
        <v>0</v>
      </c>
      <c r="AH76" s="295">
        <f t="shared" si="39"/>
        <v>0</v>
      </c>
      <c r="AI76" s="292">
        <f t="shared" si="39"/>
        <v>0</v>
      </c>
      <c r="AJ76" s="297">
        <f t="shared" si="39"/>
        <v>0</v>
      </c>
      <c r="AK76" s="298">
        <f t="shared" si="39"/>
        <v>0</v>
      </c>
      <c r="AL76" s="296">
        <f t="shared" si="39"/>
        <v>284176</v>
      </c>
      <c r="AM76" s="299">
        <f t="shared" si="39"/>
        <v>-710</v>
      </c>
      <c r="AN76" s="296">
        <f t="shared" si="39"/>
        <v>283466</v>
      </c>
      <c r="AO76" s="282">
        <f t="shared" ref="AO76" si="40">SUM(AO7:AO75)</f>
        <v>0</v>
      </c>
      <c r="AP76" s="296">
        <f t="shared" si="39"/>
        <v>283466</v>
      </c>
      <c r="AQ76" s="297">
        <f t="shared" si="39"/>
        <v>0</v>
      </c>
      <c r="AR76" s="297">
        <f t="shared" si="39"/>
        <v>283466</v>
      </c>
      <c r="AS76" s="296">
        <f t="shared" si="39"/>
        <v>23622</v>
      </c>
      <c r="AT76" s="300">
        <f t="shared" si="39"/>
        <v>548104</v>
      </c>
      <c r="AU76" s="300">
        <f t="shared" si="39"/>
        <v>45674</v>
      </c>
      <c r="AV76" s="274"/>
      <c r="AW76" s="282">
        <f>SUM(AW7:AW75)</f>
        <v>0</v>
      </c>
      <c r="AX76" s="282">
        <f>SUM(AX7:AX75)</f>
        <v>710</v>
      </c>
      <c r="AY76" s="282">
        <f>SUM(AY7:AY75)</f>
        <v>710</v>
      </c>
    </row>
    <row r="77" spans="1:51" s="123" customFormat="1" ht="16.149999999999999" customHeight="1" thickTop="1" x14ac:dyDescent="0.2">
      <c r="A77" s="1409" t="s">
        <v>410</v>
      </c>
      <c r="B77" s="1410"/>
      <c r="C77" s="301"/>
      <c r="D77" s="279"/>
      <c r="E77" s="279"/>
      <c r="F77" s="301"/>
      <c r="G77" s="279"/>
      <c r="H77" s="279"/>
      <c r="I77" s="301"/>
      <c r="J77" s="279"/>
      <c r="K77" s="279"/>
      <c r="L77" s="301"/>
      <c r="M77" s="279"/>
      <c r="N77" s="279"/>
      <c r="O77" s="301"/>
      <c r="P77" s="279"/>
      <c r="Q77" s="279"/>
      <c r="R77" s="279"/>
      <c r="S77" s="279"/>
      <c r="T77" s="279"/>
      <c r="U77" s="279"/>
      <c r="V77" s="279"/>
      <c r="W77" s="279"/>
      <c r="X77" s="279"/>
      <c r="Y77" s="279"/>
      <c r="Z77" s="279"/>
      <c r="AA77" s="279"/>
      <c r="AB77" s="279"/>
      <c r="AC77" s="279"/>
      <c r="AD77" s="279"/>
      <c r="AE77" s="302"/>
      <c r="AF77" s="279"/>
      <c r="AG77" s="301"/>
      <c r="AH77" s="302"/>
      <c r="AI77" s="301"/>
      <c r="AJ77" s="279"/>
      <c r="AK77" s="279"/>
      <c r="AL77" s="279"/>
      <c r="AM77" s="279"/>
      <c r="AN77" s="279"/>
      <c r="AO77" s="279"/>
      <c r="AP77" s="279"/>
      <c r="AQ77" s="279"/>
      <c r="AR77" s="279"/>
      <c r="AS77" s="279"/>
      <c r="AT77" s="279"/>
      <c r="AU77" s="279"/>
      <c r="AV77" s="274"/>
      <c r="AW77" s="245"/>
      <c r="AX77" s="245"/>
      <c r="AY77" s="245"/>
    </row>
    <row r="78" spans="1:51" s="123" customFormat="1" ht="16.149999999999999" customHeight="1" x14ac:dyDescent="0.2">
      <c r="A78" s="1406" t="s">
        <v>411</v>
      </c>
      <c r="B78" s="1407"/>
      <c r="C78" s="170"/>
      <c r="D78" s="168"/>
      <c r="E78" s="168"/>
      <c r="F78" s="170"/>
      <c r="G78" s="168"/>
      <c r="H78" s="168"/>
      <c r="I78" s="170"/>
      <c r="J78" s="168"/>
      <c r="K78" s="168"/>
      <c r="L78" s="170"/>
      <c r="M78" s="168"/>
      <c r="N78" s="168"/>
      <c r="O78" s="170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97">
        <f>VLOOKUP($A$88,'4_Level 4'!$A$78:$R$214,5,FALSE)</f>
        <v>0</v>
      </c>
      <c r="AA78" s="173"/>
      <c r="AB78" s="168">
        <f>Z78-AA78</f>
        <v>0</v>
      </c>
      <c r="AC78" s="97">
        <f>ROUND(AB78/$AC$88,0)</f>
        <v>0</v>
      </c>
      <c r="AD78" s="97">
        <f>VLOOKUP($A$88,'4_Level 4'!$A$78:$R$214,5,FALSE)</f>
        <v>0</v>
      </c>
      <c r="AE78" s="168"/>
      <c r="AF78" s="168"/>
      <c r="AG78" s="170"/>
      <c r="AH78" s="168"/>
      <c r="AI78" s="170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75">
        <f t="shared" ref="AT78:AT83" si="41">Z78+AP78</f>
        <v>0</v>
      </c>
      <c r="AU78" s="175">
        <f>AC78+AS78</f>
        <v>0</v>
      </c>
      <c r="AV78" s="274"/>
      <c r="AW78" s="274"/>
      <c r="AX78" s="274"/>
      <c r="AY78" s="274"/>
    </row>
    <row r="79" spans="1:51" s="123" customFormat="1" ht="16.149999999999999" customHeight="1" x14ac:dyDescent="0.2">
      <c r="A79" s="1404" t="s">
        <v>430</v>
      </c>
      <c r="B79" s="1405"/>
      <c r="C79" s="170"/>
      <c r="D79" s="168"/>
      <c r="E79" s="168"/>
      <c r="F79" s="170"/>
      <c r="G79" s="168"/>
      <c r="H79" s="168"/>
      <c r="I79" s="170"/>
      <c r="J79" s="168"/>
      <c r="K79" s="168"/>
      <c r="L79" s="170"/>
      <c r="M79" s="168"/>
      <c r="N79" s="168"/>
      <c r="O79" s="170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72"/>
      <c r="AA79" s="173"/>
      <c r="AB79" s="168"/>
      <c r="AC79" s="172"/>
      <c r="AD79" s="97">
        <f>VLOOKUP($A$88,'4_Level 4'!$A$78:$R$214,10,FALSE)</f>
        <v>0</v>
      </c>
      <c r="AE79" s="168"/>
      <c r="AF79" s="168"/>
      <c r="AG79" s="170"/>
      <c r="AH79" s="168"/>
      <c r="AI79" s="170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75">
        <f t="shared" si="41"/>
        <v>0</v>
      </c>
      <c r="AU79" s="168"/>
      <c r="AV79" s="274"/>
      <c r="AW79" s="274"/>
      <c r="AX79" s="274"/>
      <c r="AY79" s="274"/>
    </row>
    <row r="80" spans="1:51" ht="16.149999999999999" customHeight="1" x14ac:dyDescent="0.2">
      <c r="A80" s="1417" t="s">
        <v>1544</v>
      </c>
      <c r="B80" s="1418"/>
      <c r="C80" s="170"/>
      <c r="D80" s="168"/>
      <c r="E80" s="168"/>
      <c r="F80" s="170"/>
      <c r="G80" s="168"/>
      <c r="H80" s="168"/>
      <c r="I80" s="170"/>
      <c r="J80" s="168"/>
      <c r="K80" s="168"/>
      <c r="L80" s="170"/>
      <c r="M80" s="168"/>
      <c r="N80" s="168"/>
      <c r="O80" s="170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97">
        <f>VLOOKUP($A$88,'4_Level 4'!$A$78:$R$214,12,FALSE)</f>
        <v>10000</v>
      </c>
      <c r="AA80" s="173"/>
      <c r="AB80" s="168">
        <f>Z80-AA80</f>
        <v>10000</v>
      </c>
      <c r="AC80" s="97">
        <f>ROUND(AB80/$AC$88,0)</f>
        <v>833</v>
      </c>
      <c r="AD80" s="97">
        <f>VLOOKUP($A$88,'4_Level 4'!$A$78:$R$214,12,FALSE)</f>
        <v>10000</v>
      </c>
      <c r="AE80" s="168"/>
      <c r="AF80" s="168"/>
      <c r="AG80" s="170"/>
      <c r="AH80" s="168"/>
      <c r="AI80" s="170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75">
        <f t="shared" si="41"/>
        <v>10000</v>
      </c>
      <c r="AU80" s="168"/>
      <c r="AV80" s="116"/>
      <c r="AW80" s="116"/>
      <c r="AX80" s="116"/>
      <c r="AY80" s="116"/>
    </row>
    <row r="81" spans="1:51" s="123" customFormat="1" ht="16.149999999999999" customHeight="1" x14ac:dyDescent="0.2">
      <c r="A81" s="1417" t="s">
        <v>429</v>
      </c>
      <c r="B81" s="1418"/>
      <c r="C81" s="170"/>
      <c r="D81" s="168"/>
      <c r="E81" s="168"/>
      <c r="F81" s="170"/>
      <c r="G81" s="168"/>
      <c r="H81" s="168"/>
      <c r="I81" s="170"/>
      <c r="J81" s="168"/>
      <c r="K81" s="168"/>
      <c r="L81" s="170"/>
      <c r="M81" s="168"/>
      <c r="N81" s="168"/>
      <c r="O81" s="170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72"/>
      <c r="AA81" s="173"/>
      <c r="AB81" s="168"/>
      <c r="AC81" s="172"/>
      <c r="AD81" s="97">
        <f>VLOOKUP($A$88,'4_Level 4'!$A$78:$R$214,13,FALSE)</f>
        <v>0</v>
      </c>
      <c r="AE81" s="168"/>
      <c r="AF81" s="168"/>
      <c r="AG81" s="170"/>
      <c r="AH81" s="168"/>
      <c r="AI81" s="170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75">
        <f t="shared" si="41"/>
        <v>0</v>
      </c>
      <c r="AU81" s="168"/>
      <c r="AV81" s="274"/>
      <c r="AW81" s="274"/>
      <c r="AX81" s="274"/>
      <c r="AY81" s="274"/>
    </row>
    <row r="82" spans="1:51" s="123" customFormat="1" ht="16.149999999999999" customHeight="1" x14ac:dyDescent="0.2">
      <c r="A82" s="1415" t="s">
        <v>254</v>
      </c>
      <c r="B82" s="1416"/>
      <c r="C82" s="171"/>
      <c r="D82" s="169"/>
      <c r="E82" s="169"/>
      <c r="F82" s="171"/>
      <c r="G82" s="169"/>
      <c r="H82" s="169"/>
      <c r="I82" s="171"/>
      <c r="J82" s="169"/>
      <c r="K82" s="169"/>
      <c r="L82" s="171"/>
      <c r="M82" s="169"/>
      <c r="N82" s="169"/>
      <c r="O82" s="171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95">
        <f>VLOOKUP($A$88,'4_Level 4'!$A$78:$R$214,17,FALSE)</f>
        <v>3186</v>
      </c>
      <c r="AA82" s="53"/>
      <c r="AB82" s="169">
        <f>Z82-AA82</f>
        <v>3186</v>
      </c>
      <c r="AC82" s="95">
        <f>ROUND(AB82/$AC$88,0)</f>
        <v>266</v>
      </c>
      <c r="AD82" s="95">
        <f>VLOOKUP($A$88,'4_Level 4'!$A$78:$R$214,17,FALSE)</f>
        <v>3186</v>
      </c>
      <c r="AE82" s="169"/>
      <c r="AF82" s="169"/>
      <c r="AG82" s="171"/>
      <c r="AH82" s="169"/>
      <c r="AI82" s="171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76">
        <f t="shared" si="41"/>
        <v>3186</v>
      </c>
      <c r="AU82" s="176">
        <f>AC82+AS82</f>
        <v>266</v>
      </c>
      <c r="AV82" s="274"/>
      <c r="AW82" s="274"/>
      <c r="AX82" s="274"/>
      <c r="AY82" s="274"/>
    </row>
    <row r="83" spans="1:51" s="123" customFormat="1" ht="16.149999999999999" customHeight="1" x14ac:dyDescent="0.2">
      <c r="A83" s="1415" t="s">
        <v>1440</v>
      </c>
      <c r="B83" s="1416"/>
      <c r="C83" s="1047"/>
      <c r="D83" s="1048"/>
      <c r="E83" s="1048"/>
      <c r="F83" s="1047"/>
      <c r="G83" s="1048"/>
      <c r="H83" s="1048"/>
      <c r="I83" s="1047"/>
      <c r="J83" s="1048"/>
      <c r="K83" s="1048"/>
      <c r="L83" s="1047"/>
      <c r="M83" s="1048"/>
      <c r="N83" s="1048"/>
      <c r="O83" s="1047"/>
      <c r="P83" s="1048"/>
      <c r="Q83" s="1048"/>
      <c r="R83" s="1048"/>
      <c r="S83" s="1048"/>
      <c r="T83" s="1048"/>
      <c r="U83" s="1048"/>
      <c r="V83" s="1048"/>
      <c r="W83" s="1048"/>
      <c r="X83" s="1048"/>
      <c r="Y83" s="1048">
        <f>VLOOKUP($A88,[1]Summary!$A$87:$K$122,11,FALSE)</f>
        <v>-64743</v>
      </c>
      <c r="Z83" s="1049">
        <f>VLOOKUP(A88,[1]Summary!$A$87:$K$122,11,FALSE)</f>
        <v>-64743</v>
      </c>
      <c r="AA83" s="1050"/>
      <c r="AB83" s="1048">
        <f>Z83-AA83</f>
        <v>-64743</v>
      </c>
      <c r="AC83" s="1049">
        <f>ROUND(AB83/$AC$88,0)</f>
        <v>-5395</v>
      </c>
      <c r="AD83" s="1049">
        <f>VLOOKUP($A88,[1]Summary!$A$87:$K$122,11,FALSE)</f>
        <v>-64743</v>
      </c>
      <c r="AE83" s="1048"/>
      <c r="AF83" s="1048"/>
      <c r="AG83" s="1047"/>
      <c r="AH83" s="1048"/>
      <c r="AI83" s="1047"/>
      <c r="AJ83" s="1048"/>
      <c r="AK83" s="1048"/>
      <c r="AL83" s="1048"/>
      <c r="AM83" s="1048"/>
      <c r="AN83" s="1048"/>
      <c r="AO83" s="1048"/>
      <c r="AP83" s="1048"/>
      <c r="AQ83" s="1048"/>
      <c r="AR83" s="1048"/>
      <c r="AS83" s="1048"/>
      <c r="AT83" s="1051">
        <f t="shared" si="41"/>
        <v>-64743</v>
      </c>
      <c r="AU83" s="1051">
        <f>AC83+AS83</f>
        <v>-5395</v>
      </c>
      <c r="AV83" s="274"/>
      <c r="AW83" s="274"/>
      <c r="AX83" s="274"/>
      <c r="AY83" s="274"/>
    </row>
    <row r="84" spans="1:51" s="123" customFormat="1" ht="16.149999999999999" customHeight="1" thickBot="1" x14ac:dyDescent="0.25">
      <c r="A84" s="1402" t="s">
        <v>461</v>
      </c>
      <c r="B84" s="1403"/>
      <c r="C84" s="248">
        <f>SUM(C76:C83)</f>
        <v>54</v>
      </c>
      <c r="D84" s="247"/>
      <c r="E84" s="273">
        <f t="shared" ref="E84" si="42">SUM(E76:E83)</f>
        <v>193632.33516987722</v>
      </c>
      <c r="F84" s="248">
        <v>46</v>
      </c>
      <c r="G84" s="247"/>
      <c r="H84" s="273">
        <v>22505.789770068619</v>
      </c>
      <c r="I84" s="248">
        <v>1</v>
      </c>
      <c r="J84" s="247"/>
      <c r="K84" s="273">
        <v>127.26870103228291</v>
      </c>
      <c r="L84" s="248">
        <v>15</v>
      </c>
      <c r="M84" s="247"/>
      <c r="N84" s="273">
        <v>49037.040610468925</v>
      </c>
      <c r="O84" s="248">
        <v>0</v>
      </c>
      <c r="P84" s="247"/>
      <c r="Q84" s="273">
        <v>0</v>
      </c>
      <c r="R84" s="247">
        <f t="shared" ref="R84:AD84" si="43">SUM(R76:R83)</f>
        <v>265302</v>
      </c>
      <c r="S84" s="247">
        <f t="shared" si="43"/>
        <v>0</v>
      </c>
      <c r="T84" s="247">
        <f t="shared" si="43"/>
        <v>0</v>
      </c>
      <c r="U84" s="247">
        <f t="shared" si="43"/>
        <v>0</v>
      </c>
      <c r="V84" s="247">
        <f t="shared" si="43"/>
        <v>265302</v>
      </c>
      <c r="W84" s="247">
        <f t="shared" si="43"/>
        <v>-664</v>
      </c>
      <c r="X84" s="247">
        <f t="shared" si="43"/>
        <v>264638</v>
      </c>
      <c r="Y84" s="273">
        <f t="shared" si="43"/>
        <v>-64743</v>
      </c>
      <c r="Z84" s="249">
        <f t="shared" si="43"/>
        <v>213081</v>
      </c>
      <c r="AA84" s="247">
        <f t="shared" si="43"/>
        <v>0</v>
      </c>
      <c r="AB84" s="247">
        <f t="shared" si="43"/>
        <v>213081</v>
      </c>
      <c r="AC84" s="249">
        <f t="shared" si="43"/>
        <v>17756</v>
      </c>
      <c r="AD84" s="249">
        <f t="shared" si="43"/>
        <v>213081</v>
      </c>
      <c r="AE84" s="174"/>
      <c r="AF84" s="247">
        <f t="shared" ref="AF84:AU84" si="44">SUM(AF76:AF83)</f>
        <v>284176</v>
      </c>
      <c r="AG84" s="248">
        <f t="shared" si="44"/>
        <v>0</v>
      </c>
      <c r="AH84" s="174">
        <f t="shared" si="44"/>
        <v>0</v>
      </c>
      <c r="AI84" s="248">
        <f t="shared" si="44"/>
        <v>0</v>
      </c>
      <c r="AJ84" s="247">
        <f t="shared" si="44"/>
        <v>0</v>
      </c>
      <c r="AK84" s="247">
        <f t="shared" si="44"/>
        <v>0</v>
      </c>
      <c r="AL84" s="247">
        <f t="shared" si="44"/>
        <v>284176</v>
      </c>
      <c r="AM84" s="247">
        <f t="shared" si="44"/>
        <v>-710</v>
      </c>
      <c r="AN84" s="247">
        <f t="shared" si="44"/>
        <v>283466</v>
      </c>
      <c r="AO84" s="247">
        <f t="shared" si="44"/>
        <v>0</v>
      </c>
      <c r="AP84" s="247">
        <f t="shared" si="44"/>
        <v>283466</v>
      </c>
      <c r="AQ84" s="247">
        <f t="shared" si="44"/>
        <v>0</v>
      </c>
      <c r="AR84" s="247">
        <f t="shared" si="44"/>
        <v>283466</v>
      </c>
      <c r="AS84" s="247">
        <f t="shared" si="44"/>
        <v>23622</v>
      </c>
      <c r="AT84" s="275">
        <f t="shared" si="44"/>
        <v>496547</v>
      </c>
      <c r="AU84" s="275">
        <f t="shared" si="44"/>
        <v>40545</v>
      </c>
      <c r="AV84" s="274"/>
      <c r="AW84" s="274"/>
      <c r="AX84" s="274"/>
      <c r="AY84" s="274"/>
    </row>
    <row r="85" spans="1:51" ht="16.149999999999999" customHeight="1" thickTop="1" x14ac:dyDescent="0.2"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6"/>
      <c r="R85" s="116"/>
      <c r="S85" s="116"/>
      <c r="T85" s="116"/>
      <c r="U85" s="116"/>
      <c r="V85" s="116"/>
      <c r="W85" s="116"/>
      <c r="X85" s="274"/>
      <c r="Y85" s="116"/>
      <c r="Z85" s="116"/>
      <c r="AB85" s="116"/>
      <c r="AC85" s="116"/>
      <c r="AD85" s="116"/>
      <c r="AE85" s="116"/>
      <c r="AF85" s="116"/>
    </row>
    <row r="86" spans="1:51" ht="16.149999999999999" customHeight="1" x14ac:dyDescent="0.2">
      <c r="D86" s="116"/>
      <c r="E86" s="116"/>
      <c r="F86" s="111"/>
      <c r="G86" s="116"/>
      <c r="H86" s="838"/>
      <c r="I86" s="838"/>
      <c r="J86" s="838"/>
      <c r="K86" s="838"/>
      <c r="L86" s="840"/>
      <c r="M86" s="838"/>
      <c r="N86" s="838"/>
      <c r="O86" s="838"/>
      <c r="P86" s="838"/>
      <c r="Q86" s="838"/>
      <c r="R86" s="116"/>
      <c r="S86" s="116"/>
      <c r="T86" s="116"/>
      <c r="U86" s="116"/>
      <c r="V86" s="116"/>
      <c r="W86" s="116"/>
      <c r="X86" s="274"/>
      <c r="Y86" s="116"/>
      <c r="Z86" s="116"/>
      <c r="AA86" s="274"/>
      <c r="AB86" s="116"/>
      <c r="AC86" s="116"/>
      <c r="AD86" s="116"/>
      <c r="AE86" s="116"/>
      <c r="AF86" s="116"/>
      <c r="AQ86" s="274"/>
      <c r="AS86" s="274"/>
    </row>
    <row r="87" spans="1:51" ht="16.149999999999999" customHeight="1" x14ac:dyDescent="0.2">
      <c r="H87" s="113"/>
      <c r="I87" s="113"/>
      <c r="J87" s="1482"/>
      <c r="K87" s="839"/>
      <c r="L87" s="839"/>
      <c r="M87" s="1482"/>
      <c r="N87" s="839"/>
      <c r="O87" s="839"/>
      <c r="P87" s="1482"/>
      <c r="Q87" s="839"/>
    </row>
    <row r="88" spans="1:51" x14ac:dyDescent="0.2">
      <c r="A88" s="321" t="s">
        <v>927</v>
      </c>
      <c r="C88" s="123"/>
      <c r="D88" s="841"/>
      <c r="H88" s="113"/>
      <c r="I88" s="113"/>
      <c r="J88" s="1482"/>
      <c r="K88" s="839"/>
      <c r="L88" s="839"/>
      <c r="M88" s="1482"/>
      <c r="N88" s="839"/>
      <c r="O88" s="839"/>
      <c r="P88" s="1482"/>
      <c r="Q88" s="839"/>
      <c r="AC88" s="108">
        <v>12</v>
      </c>
      <c r="AS88" s="108">
        <f>AC88</f>
        <v>12</v>
      </c>
    </row>
    <row r="89" spans="1:51" x14ac:dyDescent="0.2">
      <c r="C89" s="123"/>
      <c r="D89" s="841"/>
      <c r="H89" s="113"/>
      <c r="I89" s="113"/>
      <c r="J89" s="113"/>
      <c r="K89" s="113"/>
      <c r="L89" s="113"/>
      <c r="M89" s="113"/>
      <c r="N89" s="113"/>
      <c r="O89" s="113"/>
      <c r="P89" s="113"/>
      <c r="Q89" s="113"/>
    </row>
    <row r="90" spans="1:51" x14ac:dyDescent="0.2">
      <c r="C90" s="123"/>
      <c r="D90" s="841"/>
    </row>
    <row r="91" spans="1:51" x14ac:dyDescent="0.2">
      <c r="C91" s="123"/>
      <c r="D91" s="841"/>
    </row>
    <row r="92" spans="1:51" x14ac:dyDescent="0.2">
      <c r="C92" s="123"/>
      <c r="D92" s="841"/>
    </row>
    <row r="93" spans="1:51" x14ac:dyDescent="0.2">
      <c r="C93" s="123"/>
      <c r="D93" s="841"/>
    </row>
  </sheetData>
  <mergeCells count="48">
    <mergeCell ref="J87:J88"/>
    <mergeCell ref="M87:M88"/>
    <mergeCell ref="P87:P88"/>
    <mergeCell ref="A78:B78"/>
    <mergeCell ref="A79:B79"/>
    <mergeCell ref="A80:B80"/>
    <mergeCell ref="A81:B81"/>
    <mergeCell ref="A82:B82"/>
    <mergeCell ref="A84:B84"/>
    <mergeCell ref="AP2:AP3"/>
    <mergeCell ref="AQ2:AQ3"/>
    <mergeCell ref="AR2:AR3"/>
    <mergeCell ref="AS2:AS3"/>
    <mergeCell ref="A83:B83"/>
    <mergeCell ref="A76:B76"/>
    <mergeCell ref="AN2:AN3"/>
    <mergeCell ref="AO2:AO3"/>
    <mergeCell ref="Y2:Y3"/>
    <mergeCell ref="V2:V3"/>
    <mergeCell ref="A77:B77"/>
    <mergeCell ref="AA2:AA3"/>
    <mergeCell ref="AL1:AS1"/>
    <mergeCell ref="AT1:AT3"/>
    <mergeCell ref="AU1:AU3"/>
    <mergeCell ref="C2:C3"/>
    <mergeCell ref="D2:E2"/>
    <mergeCell ref="F2:H2"/>
    <mergeCell ref="I2:K2"/>
    <mergeCell ref="L2:N2"/>
    <mergeCell ref="O2:Q2"/>
    <mergeCell ref="R2:R3"/>
    <mergeCell ref="S2:U2"/>
    <mergeCell ref="C1:K1"/>
    <mergeCell ref="AG2:AK2"/>
    <mergeCell ref="AL2:AL3"/>
    <mergeCell ref="AM2:AM3"/>
    <mergeCell ref="Z2:Z3"/>
    <mergeCell ref="L1:U1"/>
    <mergeCell ref="V1:AD1"/>
    <mergeCell ref="AE1:AK1"/>
    <mergeCell ref="A1:B3"/>
    <mergeCell ref="W2:W3"/>
    <mergeCell ref="X2:X3"/>
    <mergeCell ref="AB2:AB3"/>
    <mergeCell ref="AC2:AC3"/>
    <mergeCell ref="AD2:AD3"/>
    <mergeCell ref="AE2:AE3"/>
    <mergeCell ref="AF2:AF3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July 2018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Y89"/>
  <sheetViews>
    <sheetView view="pageBreakPreview" zoomScaleNormal="100" zoomScaleSheetLayoutView="100" workbookViewId="0">
      <pane xSplit="2" ySplit="6" topLeftCell="C7" activePane="bottomRight" state="frozen"/>
      <selection activeCell="E17" sqref="E17"/>
      <selection pane="topRight" activeCell="E17" sqref="E17"/>
      <selection pane="bottomLeft" activeCell="E17" sqref="E17"/>
      <selection pane="bottomRight" activeCell="E17" sqref="E17"/>
    </sheetView>
  </sheetViews>
  <sheetFormatPr defaultColWidth="8.85546875" defaultRowHeight="12.75" x14ac:dyDescent="0.2"/>
  <cols>
    <col min="1" max="1" width="5" style="108" customWidth="1"/>
    <col min="2" max="2" width="28.140625" style="108" customWidth="1"/>
    <col min="3" max="3" width="12.140625" style="108" bestFit="1" customWidth="1"/>
    <col min="4" max="4" width="13.85546875" style="108" customWidth="1"/>
    <col min="5" max="5" width="12.28515625" style="108" customWidth="1"/>
    <col min="6" max="6" width="11.28515625" style="108" customWidth="1"/>
    <col min="7" max="7" width="10.85546875" style="108" customWidth="1"/>
    <col min="8" max="9" width="11.28515625" style="108" customWidth="1"/>
    <col min="10" max="10" width="10.85546875" style="108" customWidth="1"/>
    <col min="11" max="12" width="11.28515625" style="108" customWidth="1"/>
    <col min="13" max="13" width="8.5703125" style="108" customWidth="1"/>
    <col min="14" max="15" width="11.28515625" style="108" customWidth="1"/>
    <col min="16" max="16" width="8.5703125" style="108" customWidth="1"/>
    <col min="17" max="17" width="11.28515625" style="108" customWidth="1"/>
    <col min="18" max="18" width="10.140625" style="108" bestFit="1" customWidth="1"/>
    <col min="19" max="21" width="13.85546875" style="108" customWidth="1"/>
    <col min="22" max="22" width="11.85546875" style="108" bestFit="1" customWidth="1"/>
    <col min="23" max="23" width="10.85546875" style="108" bestFit="1" customWidth="1"/>
    <col min="24" max="24" width="12.7109375" style="108" customWidth="1"/>
    <col min="25" max="25" width="14.7109375" style="108" customWidth="1"/>
    <col min="26" max="26" width="17.5703125" style="108" customWidth="1"/>
    <col min="27" max="28" width="11.28515625" style="108" customWidth="1"/>
    <col min="29" max="29" width="10.7109375" style="108" customWidth="1"/>
    <col min="30" max="30" width="16.42578125" style="108" customWidth="1"/>
    <col min="31" max="32" width="15.85546875" style="108" customWidth="1"/>
    <col min="33" max="37" width="15.7109375" style="108" customWidth="1"/>
    <col min="38" max="38" width="15.140625" style="108" customWidth="1"/>
    <col min="39" max="39" width="10.85546875" style="108" customWidth="1"/>
    <col min="40" max="40" width="15" style="108" customWidth="1"/>
    <col min="41" max="41" width="13.7109375" style="108" customWidth="1"/>
    <col min="42" max="42" width="16.28515625" style="108" customWidth="1"/>
    <col min="43" max="44" width="13.85546875" style="108" customWidth="1"/>
    <col min="45" max="45" width="15.5703125" style="108" customWidth="1"/>
    <col min="46" max="47" width="14.42578125" style="108" bestFit="1" customWidth="1"/>
    <col min="48" max="48" width="3" style="108" bestFit="1" customWidth="1"/>
    <col min="49" max="50" width="12.28515625" style="108" customWidth="1"/>
    <col min="51" max="51" width="10" style="108" bestFit="1" customWidth="1"/>
    <col min="52" max="16384" width="8.85546875" style="108"/>
  </cols>
  <sheetData>
    <row r="1" spans="1:51" ht="19.899999999999999" customHeight="1" x14ac:dyDescent="0.2">
      <c r="A1" s="1486" t="s">
        <v>1217</v>
      </c>
      <c r="B1" s="1487"/>
      <c r="C1" s="1379" t="s">
        <v>315</v>
      </c>
      <c r="D1" s="1380"/>
      <c r="E1" s="1380"/>
      <c r="F1" s="1380"/>
      <c r="G1" s="1380"/>
      <c r="H1" s="1380"/>
      <c r="I1" s="1380"/>
      <c r="J1" s="1380"/>
      <c r="K1" s="1381"/>
      <c r="L1" s="1412" t="s">
        <v>315</v>
      </c>
      <c r="M1" s="1413"/>
      <c r="N1" s="1413"/>
      <c r="O1" s="1413"/>
      <c r="P1" s="1413"/>
      <c r="Q1" s="1413"/>
      <c r="R1" s="1413"/>
      <c r="S1" s="1413"/>
      <c r="T1" s="1413"/>
      <c r="U1" s="1414"/>
      <c r="V1" s="1379" t="s">
        <v>315</v>
      </c>
      <c r="W1" s="1380"/>
      <c r="X1" s="1380"/>
      <c r="Y1" s="1380"/>
      <c r="Z1" s="1380"/>
      <c r="AA1" s="1380"/>
      <c r="AB1" s="1380"/>
      <c r="AC1" s="1380"/>
      <c r="AD1" s="1381"/>
      <c r="AE1" s="1478" t="s">
        <v>450</v>
      </c>
      <c r="AF1" s="1478"/>
      <c r="AG1" s="1478"/>
      <c r="AH1" s="1478"/>
      <c r="AI1" s="1478"/>
      <c r="AJ1" s="1478"/>
      <c r="AK1" s="1478"/>
      <c r="AL1" s="1485" t="s">
        <v>450</v>
      </c>
      <c r="AM1" s="1485"/>
      <c r="AN1" s="1485"/>
      <c r="AO1" s="1485"/>
      <c r="AP1" s="1485"/>
      <c r="AQ1" s="1485"/>
      <c r="AR1" s="1485"/>
      <c r="AS1" s="1485"/>
      <c r="AT1" s="1481" t="s">
        <v>326</v>
      </c>
      <c r="AU1" s="1481" t="s">
        <v>327</v>
      </c>
      <c r="AW1" s="283"/>
      <c r="AX1" s="283"/>
      <c r="AY1" s="283"/>
    </row>
    <row r="2" spans="1:51" ht="30" customHeight="1" x14ac:dyDescent="0.2">
      <c r="A2" s="1488"/>
      <c r="B2" s="1489"/>
      <c r="C2" s="1386" t="s">
        <v>1284</v>
      </c>
      <c r="D2" s="1480" t="s">
        <v>731</v>
      </c>
      <c r="E2" s="1480"/>
      <c r="F2" s="1376" t="s">
        <v>1378</v>
      </c>
      <c r="G2" s="1390"/>
      <c r="H2" s="1391"/>
      <c r="I2" s="1479" t="s">
        <v>1375</v>
      </c>
      <c r="J2" s="1479"/>
      <c r="K2" s="1479"/>
      <c r="L2" s="1479" t="s">
        <v>1376</v>
      </c>
      <c r="M2" s="1479"/>
      <c r="N2" s="1479"/>
      <c r="O2" s="1479" t="s">
        <v>1377</v>
      </c>
      <c r="P2" s="1479"/>
      <c r="Q2" s="1479"/>
      <c r="R2" s="1386" t="s">
        <v>501</v>
      </c>
      <c r="S2" s="1392" t="s">
        <v>230</v>
      </c>
      <c r="T2" s="1392"/>
      <c r="U2" s="1392"/>
      <c r="V2" s="1386" t="s">
        <v>502</v>
      </c>
      <c r="W2" s="1386" t="s">
        <v>452</v>
      </c>
      <c r="X2" s="1386" t="s">
        <v>503</v>
      </c>
      <c r="Y2" s="1400" t="s">
        <v>1321</v>
      </c>
      <c r="Z2" s="1386" t="s">
        <v>1384</v>
      </c>
      <c r="AA2" s="1386" t="s">
        <v>270</v>
      </c>
      <c r="AB2" s="1386" t="s">
        <v>271</v>
      </c>
      <c r="AC2" s="1386" t="s">
        <v>233</v>
      </c>
      <c r="AD2" s="1386" t="s">
        <v>1385</v>
      </c>
      <c r="AE2" s="1483" t="s">
        <v>1287</v>
      </c>
      <c r="AF2" s="1476" t="s">
        <v>1442</v>
      </c>
      <c r="AG2" s="1477" t="s">
        <v>230</v>
      </c>
      <c r="AH2" s="1477"/>
      <c r="AI2" s="1477"/>
      <c r="AJ2" s="1477"/>
      <c r="AK2" s="1477"/>
      <c r="AL2" s="1476" t="s">
        <v>1443</v>
      </c>
      <c r="AM2" s="1476" t="s">
        <v>1447</v>
      </c>
      <c r="AN2" s="1476" t="s">
        <v>1444</v>
      </c>
      <c r="AO2" s="1400" t="s">
        <v>1321</v>
      </c>
      <c r="AP2" s="1476" t="s">
        <v>1445</v>
      </c>
      <c r="AQ2" s="1476" t="s">
        <v>294</v>
      </c>
      <c r="AR2" s="1476" t="s">
        <v>271</v>
      </c>
      <c r="AS2" s="1476" t="s">
        <v>1446</v>
      </c>
      <c r="AT2" s="1481"/>
      <c r="AU2" s="1481"/>
      <c r="AW2" s="284"/>
      <c r="AX2" s="284"/>
      <c r="AY2" s="284"/>
    </row>
    <row r="3" spans="1:51" ht="95.25" customHeight="1" x14ac:dyDescent="0.2">
      <c r="A3" s="1488"/>
      <c r="B3" s="1489"/>
      <c r="C3" s="1386"/>
      <c r="D3" s="1005" t="s">
        <v>708</v>
      </c>
      <c r="E3" s="1005" t="s">
        <v>325</v>
      </c>
      <c r="F3" s="1005" t="s">
        <v>1283</v>
      </c>
      <c r="G3" s="1005" t="s">
        <v>454</v>
      </c>
      <c r="H3" s="1005" t="s">
        <v>325</v>
      </c>
      <c r="I3" s="1005" t="s">
        <v>1282</v>
      </c>
      <c r="J3" s="1005" t="s">
        <v>454</v>
      </c>
      <c r="K3" s="1005" t="s">
        <v>325</v>
      </c>
      <c r="L3" s="1005" t="s">
        <v>1281</v>
      </c>
      <c r="M3" s="1005" t="s">
        <v>472</v>
      </c>
      <c r="N3" s="1005" t="s">
        <v>325</v>
      </c>
      <c r="O3" s="1005" t="s">
        <v>1281</v>
      </c>
      <c r="P3" s="1005" t="s">
        <v>472</v>
      </c>
      <c r="Q3" s="1005" t="s">
        <v>325</v>
      </c>
      <c r="R3" s="1386"/>
      <c r="S3" s="1006" t="s">
        <v>1279</v>
      </c>
      <c r="T3" s="1006" t="s">
        <v>1280</v>
      </c>
      <c r="U3" s="1006" t="s">
        <v>232</v>
      </c>
      <c r="V3" s="1386"/>
      <c r="W3" s="1386"/>
      <c r="X3" s="1386"/>
      <c r="Y3" s="1401"/>
      <c r="Z3" s="1386"/>
      <c r="AA3" s="1386"/>
      <c r="AB3" s="1386"/>
      <c r="AC3" s="1386"/>
      <c r="AD3" s="1386"/>
      <c r="AE3" s="1484"/>
      <c r="AF3" s="1476"/>
      <c r="AG3" s="1006" t="s">
        <v>1289</v>
      </c>
      <c r="AH3" s="1006" t="s">
        <v>1290</v>
      </c>
      <c r="AI3" s="1006" t="s">
        <v>1288</v>
      </c>
      <c r="AJ3" s="1006" t="s">
        <v>1292</v>
      </c>
      <c r="AK3" s="1006" t="s">
        <v>232</v>
      </c>
      <c r="AL3" s="1476"/>
      <c r="AM3" s="1476"/>
      <c r="AN3" s="1476"/>
      <c r="AO3" s="1401"/>
      <c r="AP3" s="1476"/>
      <c r="AQ3" s="1476"/>
      <c r="AR3" s="1476"/>
      <c r="AS3" s="1476"/>
      <c r="AT3" s="1481"/>
      <c r="AU3" s="1481"/>
      <c r="AW3" s="856" t="s">
        <v>511</v>
      </c>
      <c r="AX3" s="856" t="s">
        <v>512</v>
      </c>
      <c r="AY3" s="856" t="s">
        <v>432</v>
      </c>
    </row>
    <row r="4" spans="1:51" ht="14.25" customHeight="1" x14ac:dyDescent="0.2">
      <c r="A4" s="395"/>
      <c r="B4" s="396"/>
      <c r="C4" s="394">
        <v>1</v>
      </c>
      <c r="D4" s="394">
        <f t="shared" ref="D4:Y4" si="0">C4+1</f>
        <v>2</v>
      </c>
      <c r="E4" s="394">
        <f t="shared" si="0"/>
        <v>3</v>
      </c>
      <c r="F4" s="394">
        <f>E4+1</f>
        <v>4</v>
      </c>
      <c r="G4" s="394">
        <f t="shared" si="0"/>
        <v>5</v>
      </c>
      <c r="H4" s="394">
        <f t="shared" si="0"/>
        <v>6</v>
      </c>
      <c r="I4" s="394">
        <f t="shared" si="0"/>
        <v>7</v>
      </c>
      <c r="J4" s="394">
        <f t="shared" si="0"/>
        <v>8</v>
      </c>
      <c r="K4" s="394">
        <f t="shared" si="0"/>
        <v>9</v>
      </c>
      <c r="L4" s="394">
        <f t="shared" si="0"/>
        <v>10</v>
      </c>
      <c r="M4" s="394">
        <f t="shared" si="0"/>
        <v>11</v>
      </c>
      <c r="N4" s="394">
        <f t="shared" si="0"/>
        <v>12</v>
      </c>
      <c r="O4" s="394">
        <f t="shared" si="0"/>
        <v>13</v>
      </c>
      <c r="P4" s="394">
        <f t="shared" si="0"/>
        <v>14</v>
      </c>
      <c r="Q4" s="394">
        <f t="shared" si="0"/>
        <v>15</v>
      </c>
      <c r="R4" s="394">
        <f t="shared" si="0"/>
        <v>16</v>
      </c>
      <c r="S4" s="394">
        <f t="shared" si="0"/>
        <v>17</v>
      </c>
      <c r="T4" s="394">
        <f t="shared" si="0"/>
        <v>18</v>
      </c>
      <c r="U4" s="394">
        <f t="shared" si="0"/>
        <v>19</v>
      </c>
      <c r="V4" s="394">
        <f t="shared" si="0"/>
        <v>20</v>
      </c>
      <c r="W4" s="394">
        <f t="shared" si="0"/>
        <v>21</v>
      </c>
      <c r="X4" s="394">
        <f t="shared" si="0"/>
        <v>22</v>
      </c>
      <c r="Y4" s="394">
        <f t="shared" si="0"/>
        <v>23</v>
      </c>
      <c r="Z4" s="394">
        <f>Y4+1</f>
        <v>24</v>
      </c>
      <c r="AA4" s="394">
        <f t="shared" ref="AA4:AY4" si="1">Z4+1</f>
        <v>25</v>
      </c>
      <c r="AB4" s="394">
        <f t="shared" si="1"/>
        <v>26</v>
      </c>
      <c r="AC4" s="394">
        <f t="shared" si="1"/>
        <v>27</v>
      </c>
      <c r="AD4" s="394">
        <f t="shared" si="1"/>
        <v>28</v>
      </c>
      <c r="AE4" s="394">
        <f t="shared" si="1"/>
        <v>29</v>
      </c>
      <c r="AF4" s="394">
        <f t="shared" si="1"/>
        <v>30</v>
      </c>
      <c r="AG4" s="394">
        <f t="shared" si="1"/>
        <v>31</v>
      </c>
      <c r="AH4" s="394">
        <f t="shared" si="1"/>
        <v>32</v>
      </c>
      <c r="AI4" s="394">
        <f t="shared" si="1"/>
        <v>33</v>
      </c>
      <c r="AJ4" s="394">
        <f t="shared" si="1"/>
        <v>34</v>
      </c>
      <c r="AK4" s="394">
        <f t="shared" si="1"/>
        <v>35</v>
      </c>
      <c r="AL4" s="394">
        <f t="shared" si="1"/>
        <v>36</v>
      </c>
      <c r="AM4" s="394">
        <f t="shared" si="1"/>
        <v>37</v>
      </c>
      <c r="AN4" s="394">
        <f t="shared" si="1"/>
        <v>38</v>
      </c>
      <c r="AO4" s="394">
        <f t="shared" si="1"/>
        <v>39</v>
      </c>
      <c r="AP4" s="394">
        <f t="shared" si="1"/>
        <v>40</v>
      </c>
      <c r="AQ4" s="394">
        <f t="shared" si="1"/>
        <v>41</v>
      </c>
      <c r="AR4" s="394">
        <f t="shared" si="1"/>
        <v>42</v>
      </c>
      <c r="AS4" s="394">
        <f t="shared" si="1"/>
        <v>43</v>
      </c>
      <c r="AT4" s="287">
        <f t="shared" si="1"/>
        <v>44</v>
      </c>
      <c r="AU4" s="287">
        <f t="shared" si="1"/>
        <v>45</v>
      </c>
      <c r="AV4" s="287">
        <f t="shared" si="1"/>
        <v>46</v>
      </c>
      <c r="AW4" s="287">
        <f t="shared" si="1"/>
        <v>47</v>
      </c>
      <c r="AX4" s="287">
        <f t="shared" si="1"/>
        <v>48</v>
      </c>
      <c r="AY4" s="287">
        <f t="shared" si="1"/>
        <v>49</v>
      </c>
    </row>
    <row r="5" spans="1:51" s="1129" customFormat="1" ht="31.5" customHeight="1" x14ac:dyDescent="0.2">
      <c r="A5" s="1130"/>
      <c r="B5" s="1130"/>
      <c r="C5" s="1156" t="s">
        <v>1061</v>
      </c>
      <c r="D5" s="940" t="s">
        <v>1129</v>
      </c>
      <c r="E5" s="940" t="s">
        <v>1063</v>
      </c>
      <c r="F5" s="1156" t="s">
        <v>1374</v>
      </c>
      <c r="G5" s="1156" t="s">
        <v>1074</v>
      </c>
      <c r="H5" s="1156" t="s">
        <v>1130</v>
      </c>
      <c r="I5" s="1156" t="s">
        <v>1373</v>
      </c>
      <c r="J5" s="1156" t="s">
        <v>1076</v>
      </c>
      <c r="K5" s="1156" t="s">
        <v>1131</v>
      </c>
      <c r="L5" s="1156" t="s">
        <v>1371</v>
      </c>
      <c r="M5" s="1156" t="s">
        <v>1078</v>
      </c>
      <c r="N5" s="1156" t="s">
        <v>1132</v>
      </c>
      <c r="O5" s="1156" t="s">
        <v>1372</v>
      </c>
      <c r="P5" s="1156" t="s">
        <v>1080</v>
      </c>
      <c r="Q5" s="1156" t="s">
        <v>1133</v>
      </c>
      <c r="R5" s="1156" t="s">
        <v>1424</v>
      </c>
      <c r="S5" s="1156" t="s">
        <v>1363</v>
      </c>
      <c r="T5" s="1156" t="s">
        <v>1364</v>
      </c>
      <c r="U5" s="1156" t="s">
        <v>1135</v>
      </c>
      <c r="V5" s="1156" t="s">
        <v>1136</v>
      </c>
      <c r="W5" s="1156" t="s">
        <v>1137</v>
      </c>
      <c r="X5" s="1156" t="s">
        <v>1138</v>
      </c>
      <c r="Y5" s="1156" t="s">
        <v>1069</v>
      </c>
      <c r="Z5" s="939" t="s">
        <v>1567</v>
      </c>
      <c r="AA5" s="939" t="s">
        <v>1419</v>
      </c>
      <c r="AB5" s="939" t="s">
        <v>1141</v>
      </c>
      <c r="AC5" s="939" t="s">
        <v>1427</v>
      </c>
      <c r="AD5" s="939" t="s">
        <v>1568</v>
      </c>
      <c r="AE5" s="939" t="s">
        <v>1102</v>
      </c>
      <c r="AF5" s="939" t="s">
        <v>1144</v>
      </c>
      <c r="AG5" s="939" t="s">
        <v>1363</v>
      </c>
      <c r="AH5" s="939" t="s">
        <v>1145</v>
      </c>
      <c r="AI5" s="939" t="s">
        <v>1364</v>
      </c>
      <c r="AJ5" s="939" t="s">
        <v>1146</v>
      </c>
      <c r="AK5" s="939" t="s">
        <v>1147</v>
      </c>
      <c r="AL5" s="939" t="s">
        <v>1148</v>
      </c>
      <c r="AM5" s="939" t="s">
        <v>1149</v>
      </c>
      <c r="AN5" s="939" t="s">
        <v>1150</v>
      </c>
      <c r="AO5" s="939" t="s">
        <v>1069</v>
      </c>
      <c r="AP5" s="939" t="s">
        <v>1120</v>
      </c>
      <c r="AQ5" s="939" t="s">
        <v>1414</v>
      </c>
      <c r="AR5" s="939" t="s">
        <v>1122</v>
      </c>
      <c r="AS5" s="939" t="s">
        <v>1422</v>
      </c>
      <c r="AT5" s="939" t="s">
        <v>1125</v>
      </c>
      <c r="AU5" s="939" t="s">
        <v>1126</v>
      </c>
      <c r="AV5" s="939"/>
      <c r="AW5" s="939" t="s">
        <v>1152</v>
      </c>
      <c r="AX5" s="939" t="s">
        <v>1128</v>
      </c>
      <c r="AY5" s="939" t="s">
        <v>1127</v>
      </c>
    </row>
    <row r="6" spans="1:51" s="1129" customFormat="1" ht="31.5" hidden="1" customHeight="1" x14ac:dyDescent="0.2">
      <c r="A6" s="1130"/>
      <c r="B6" s="1130"/>
      <c r="C6" s="943"/>
      <c r="D6" s="943" t="s">
        <v>816</v>
      </c>
      <c r="E6" s="943" t="s">
        <v>817</v>
      </c>
      <c r="F6" s="943"/>
      <c r="G6" s="943" t="s">
        <v>816</v>
      </c>
      <c r="H6" s="943" t="s">
        <v>817</v>
      </c>
      <c r="I6" s="943"/>
      <c r="J6" s="943" t="s">
        <v>816</v>
      </c>
      <c r="K6" s="943" t="s">
        <v>817</v>
      </c>
      <c r="L6" s="943"/>
      <c r="M6" s="943" t="s">
        <v>816</v>
      </c>
      <c r="N6" s="943" t="s">
        <v>817</v>
      </c>
      <c r="O6" s="943"/>
      <c r="P6" s="943" t="s">
        <v>816</v>
      </c>
      <c r="Q6" s="943" t="s">
        <v>817</v>
      </c>
      <c r="R6" s="943" t="s">
        <v>817</v>
      </c>
      <c r="S6" s="943" t="s">
        <v>1068</v>
      </c>
      <c r="T6" s="943" t="s">
        <v>1068</v>
      </c>
      <c r="U6" s="943" t="s">
        <v>817</v>
      </c>
      <c r="V6" s="943" t="s">
        <v>817</v>
      </c>
      <c r="W6" s="943" t="s">
        <v>817</v>
      </c>
      <c r="X6" s="943" t="s">
        <v>817</v>
      </c>
      <c r="Y6" s="943" t="s">
        <v>1069</v>
      </c>
      <c r="Z6" s="943" t="s">
        <v>1090</v>
      </c>
      <c r="AA6" s="943" t="s">
        <v>1100</v>
      </c>
      <c r="AB6" s="943" t="s">
        <v>817</v>
      </c>
      <c r="AC6" s="943" t="s">
        <v>817</v>
      </c>
      <c r="AD6" s="943" t="s">
        <v>1091</v>
      </c>
      <c r="AE6" s="943" t="s">
        <v>816</v>
      </c>
      <c r="AF6" s="943" t="s">
        <v>817</v>
      </c>
      <c r="AG6" s="943" t="s">
        <v>1068</v>
      </c>
      <c r="AH6" s="943" t="s">
        <v>817</v>
      </c>
      <c r="AI6" s="943" t="s">
        <v>1068</v>
      </c>
      <c r="AJ6" s="943" t="s">
        <v>817</v>
      </c>
      <c r="AK6" s="943" t="s">
        <v>817</v>
      </c>
      <c r="AL6" s="943" t="s">
        <v>817</v>
      </c>
      <c r="AM6" s="943" t="s">
        <v>817</v>
      </c>
      <c r="AN6" s="943" t="s">
        <v>817</v>
      </c>
      <c r="AO6" s="943" t="s">
        <v>1069</v>
      </c>
      <c r="AP6" s="943" t="s">
        <v>817</v>
      </c>
      <c r="AQ6" s="943" t="s">
        <v>1100</v>
      </c>
      <c r="AR6" s="943" t="s">
        <v>817</v>
      </c>
      <c r="AS6" s="943" t="s">
        <v>817</v>
      </c>
      <c r="AT6" s="943" t="s">
        <v>817</v>
      </c>
      <c r="AU6" s="943" t="s">
        <v>817</v>
      </c>
      <c r="AV6" s="943"/>
      <c r="AW6" s="943" t="s">
        <v>1099</v>
      </c>
      <c r="AX6" s="943" t="s">
        <v>817</v>
      </c>
      <c r="AY6" s="943" t="s">
        <v>817</v>
      </c>
    </row>
    <row r="7" spans="1:51" ht="16.149999999999999" customHeight="1" x14ac:dyDescent="0.2">
      <c r="A7" s="58">
        <v>1</v>
      </c>
      <c r="B7" s="59" t="s">
        <v>6</v>
      </c>
      <c r="C7" s="270">
        <f>'8_2.1.18 SIS'!R7</f>
        <v>0</v>
      </c>
      <c r="D7" s="60">
        <f>'Source Data'!H7</f>
        <v>4656.7326768902658</v>
      </c>
      <c r="E7" s="65">
        <f>C7*D7</f>
        <v>0</v>
      </c>
      <c r="F7" s="289"/>
      <c r="G7" s="60">
        <f>'Source Data'!I7</f>
        <v>658.97263654491974</v>
      </c>
      <c r="H7" s="65">
        <f>F7*G7</f>
        <v>0</v>
      </c>
      <c r="I7" s="289"/>
      <c r="J7" s="60">
        <f>'Source Data'!J7</f>
        <v>179.71980996679628</v>
      </c>
      <c r="K7" s="65">
        <f>I7*J7</f>
        <v>0</v>
      </c>
      <c r="L7" s="289"/>
      <c r="M7" s="60">
        <f>'Source Data'!K7</f>
        <v>4492.9952491699069</v>
      </c>
      <c r="N7" s="65">
        <f>L7*M7</f>
        <v>0</v>
      </c>
      <c r="O7" s="289"/>
      <c r="P7" s="60">
        <f>'Source Data'!L7</f>
        <v>1797.1980996679629</v>
      </c>
      <c r="Q7" s="65">
        <f>O7*P7</f>
        <v>0</v>
      </c>
      <c r="R7" s="92">
        <v>0</v>
      </c>
      <c r="S7" s="60"/>
      <c r="T7" s="60"/>
      <c r="U7" s="61">
        <f t="shared" ref="U7:U38" si="2">S7+T7</f>
        <v>0</v>
      </c>
      <c r="V7" s="92">
        <f t="shared" ref="V7:V70" si="3">U7+R7</f>
        <v>0</v>
      </c>
      <c r="W7" s="65">
        <f>ROUND(V7*-0.25%,0)</f>
        <v>0</v>
      </c>
      <c r="X7" s="92">
        <f>SUM(V7:W7)</f>
        <v>0</v>
      </c>
      <c r="Y7" s="60"/>
      <c r="Z7" s="92">
        <f>ROUND(SUM(X7:Y7),0)</f>
        <v>0</v>
      </c>
      <c r="AA7" s="60"/>
      <c r="AB7" s="60">
        <f>Z7-AA7</f>
        <v>0</v>
      </c>
      <c r="AC7" s="92">
        <f>ROUND(AB7/$AC$88,0)</f>
        <v>0</v>
      </c>
      <c r="AD7" s="96">
        <f t="shared" ref="AD7:AD38" si="4">Z7</f>
        <v>0</v>
      </c>
      <c r="AE7" s="66">
        <f>'Source Data'!N7</f>
        <v>2506</v>
      </c>
      <c r="AF7" s="89">
        <f t="shared" ref="AF7:AF70" si="5">C7*AE7</f>
        <v>0</v>
      </c>
      <c r="AG7" s="270"/>
      <c r="AH7" s="66">
        <f>AG7*AE7</f>
        <v>0</v>
      </c>
      <c r="AI7" s="270"/>
      <c r="AJ7" s="68">
        <f t="shared" ref="AJ7:AJ38" si="6">AE7*AI7*0.5</f>
        <v>0</v>
      </c>
      <c r="AK7" s="67">
        <f t="shared" ref="AK7:AK38" si="7">AH7+AJ7</f>
        <v>0</v>
      </c>
      <c r="AL7" s="89">
        <f>AK7+AF7</f>
        <v>0</v>
      </c>
      <c r="AM7" s="70">
        <f>ROUND(-0.25%*AL7,0)</f>
        <v>0</v>
      </c>
      <c r="AN7" s="89">
        <f>SUM(AL7:AM7)</f>
        <v>0</v>
      </c>
      <c r="AO7" s="60"/>
      <c r="AP7" s="89">
        <f>ROUND(SUM(AN7:AO7),0)</f>
        <v>0</v>
      </c>
      <c r="AQ7" s="68"/>
      <c r="AR7" s="68">
        <f>AP7-AQ7</f>
        <v>0</v>
      </c>
      <c r="AS7" s="89">
        <f>ROUND(AR7/$AS$88,0)</f>
        <v>0</v>
      </c>
      <c r="AT7" s="69">
        <f t="shared" ref="AT7:AT70" si="8">Z7+AP7</f>
        <v>0</v>
      </c>
      <c r="AU7" s="86">
        <f t="shared" ref="AU7:AU70" si="9">AC7+AS7</f>
        <v>0</v>
      </c>
      <c r="AV7" s="116"/>
      <c r="AW7" s="65"/>
      <c r="AX7" s="65">
        <f t="shared" ref="AX7:AX38" si="10">-AM7</f>
        <v>0</v>
      </c>
      <c r="AY7" s="65">
        <f t="shared" ref="AY7:AY38" si="11">AX7-AW7</f>
        <v>0</v>
      </c>
    </row>
    <row r="8" spans="1:51" ht="16.149999999999999" customHeight="1" x14ac:dyDescent="0.2">
      <c r="A8" s="54">
        <v>2</v>
      </c>
      <c r="B8" s="55" t="s">
        <v>7</v>
      </c>
      <c r="C8" s="271">
        <f>'8_2.1.18 SIS'!R8</f>
        <v>0</v>
      </c>
      <c r="D8" s="56">
        <f>'Source Data'!H8</f>
        <v>5855.7282403587005</v>
      </c>
      <c r="E8" s="74">
        <f t="shared" ref="E8:E71" si="12">C8*D8</f>
        <v>0</v>
      </c>
      <c r="F8" s="290"/>
      <c r="G8" s="56">
        <f>'Source Data'!I8</f>
        <v>744.36686504426837</v>
      </c>
      <c r="H8" s="74">
        <f t="shared" ref="H8:H71" si="13">F8*G8</f>
        <v>0</v>
      </c>
      <c r="I8" s="290"/>
      <c r="J8" s="56">
        <f>'Source Data'!J8</f>
        <v>203.00914501207316</v>
      </c>
      <c r="K8" s="74">
        <f t="shared" ref="K8:K71" si="14">I8*J8</f>
        <v>0</v>
      </c>
      <c r="L8" s="290"/>
      <c r="M8" s="56">
        <f>'Source Data'!K8</f>
        <v>5075.2286253018301</v>
      </c>
      <c r="N8" s="74">
        <f t="shared" ref="N8:N71" si="15">L8*M8</f>
        <v>0</v>
      </c>
      <c r="O8" s="290"/>
      <c r="P8" s="56">
        <f>'Source Data'!L8</f>
        <v>2030.0914501207317</v>
      </c>
      <c r="Q8" s="74">
        <f t="shared" ref="Q8:Q71" si="16">O8*P8</f>
        <v>0</v>
      </c>
      <c r="R8" s="93">
        <v>0</v>
      </c>
      <c r="S8" s="56"/>
      <c r="T8" s="56"/>
      <c r="U8" s="57">
        <f t="shared" si="2"/>
        <v>0</v>
      </c>
      <c r="V8" s="93">
        <f t="shared" si="3"/>
        <v>0</v>
      </c>
      <c r="W8" s="74">
        <f t="shared" ref="W8:W71" si="17">ROUND(V8*-0.25%,0)</f>
        <v>0</v>
      </c>
      <c r="X8" s="93">
        <f t="shared" ref="X8:X71" si="18">SUM(V8:W8)</f>
        <v>0</v>
      </c>
      <c r="Y8" s="56"/>
      <c r="Z8" s="93">
        <f t="shared" ref="Z8:Z71" si="19">ROUND(SUM(X8:Y8),0)</f>
        <v>0</v>
      </c>
      <c r="AA8" s="56"/>
      <c r="AB8" s="56">
        <f t="shared" ref="AB8:AB71" si="20">Z8-AA8</f>
        <v>0</v>
      </c>
      <c r="AC8" s="93">
        <f t="shared" ref="AC8:AC71" si="21">ROUND(AB8/$AC$88,0)</f>
        <v>0</v>
      </c>
      <c r="AD8" s="97">
        <f t="shared" si="4"/>
        <v>0</v>
      </c>
      <c r="AE8" s="75">
        <f>'Source Data'!N8</f>
        <v>2883</v>
      </c>
      <c r="AF8" s="90">
        <f t="shared" si="5"/>
        <v>0</v>
      </c>
      <c r="AG8" s="271"/>
      <c r="AH8" s="75">
        <f t="shared" ref="AH8:AH71" si="22">AG8*AE8</f>
        <v>0</v>
      </c>
      <c r="AI8" s="271"/>
      <c r="AJ8" s="77">
        <f t="shared" si="6"/>
        <v>0</v>
      </c>
      <c r="AK8" s="76">
        <f t="shared" si="7"/>
        <v>0</v>
      </c>
      <c r="AL8" s="90">
        <f t="shared" ref="AL8:AL71" si="23">AK8+AF8</f>
        <v>0</v>
      </c>
      <c r="AM8" s="79">
        <f t="shared" ref="AM8:AM71" si="24">ROUND(-0.25%*AL8,0)</f>
        <v>0</v>
      </c>
      <c r="AN8" s="90">
        <f t="shared" ref="AN8:AN71" si="25">SUM(AL8:AM8)</f>
        <v>0</v>
      </c>
      <c r="AO8" s="56"/>
      <c r="AP8" s="90">
        <f t="shared" ref="AP8:AP71" si="26">ROUND(SUM(AN8:AO8),0)</f>
        <v>0</v>
      </c>
      <c r="AQ8" s="77"/>
      <c r="AR8" s="77">
        <f t="shared" ref="AR8:AR71" si="27">AP8-AQ8</f>
        <v>0</v>
      </c>
      <c r="AS8" s="90">
        <f t="shared" ref="AS8:AS71" si="28">ROUND(AR8/$AS$88,0)</f>
        <v>0</v>
      </c>
      <c r="AT8" s="78">
        <f t="shared" si="8"/>
        <v>0</v>
      </c>
      <c r="AU8" s="87">
        <f t="shared" si="9"/>
        <v>0</v>
      </c>
      <c r="AV8" s="116"/>
      <c r="AW8" s="74"/>
      <c r="AX8" s="74">
        <f t="shared" si="10"/>
        <v>0</v>
      </c>
      <c r="AY8" s="74">
        <f t="shared" si="11"/>
        <v>0</v>
      </c>
    </row>
    <row r="9" spans="1:51" ht="16.149999999999999" customHeight="1" x14ac:dyDescent="0.2">
      <c r="A9" s="54">
        <v>3</v>
      </c>
      <c r="B9" s="55" t="s">
        <v>8</v>
      </c>
      <c r="C9" s="271">
        <f>'8_2.1.18 SIS'!R9</f>
        <v>0</v>
      </c>
      <c r="D9" s="56">
        <f>'Source Data'!H9</f>
        <v>3742.2866078757875</v>
      </c>
      <c r="E9" s="74">
        <f t="shared" si="12"/>
        <v>0</v>
      </c>
      <c r="F9" s="290"/>
      <c r="G9" s="56">
        <f>'Source Data'!I9</f>
        <v>529.43529443774321</v>
      </c>
      <c r="H9" s="74">
        <f t="shared" si="13"/>
        <v>0</v>
      </c>
      <c r="I9" s="290"/>
      <c r="J9" s="56">
        <f>'Source Data'!J9</f>
        <v>144.39144393756632</v>
      </c>
      <c r="K9" s="74">
        <f t="shared" si="14"/>
        <v>0</v>
      </c>
      <c r="L9" s="290"/>
      <c r="M9" s="56">
        <f>'Source Data'!K9</f>
        <v>3609.7860984391582</v>
      </c>
      <c r="N9" s="74">
        <f t="shared" si="15"/>
        <v>0</v>
      </c>
      <c r="O9" s="290"/>
      <c r="P9" s="56">
        <f>'Source Data'!L9</f>
        <v>1443.9144393756631</v>
      </c>
      <c r="Q9" s="74">
        <f t="shared" si="16"/>
        <v>0</v>
      </c>
      <c r="R9" s="93">
        <v>0</v>
      </c>
      <c r="S9" s="56"/>
      <c r="T9" s="56"/>
      <c r="U9" s="57">
        <f t="shared" si="2"/>
        <v>0</v>
      </c>
      <c r="V9" s="93">
        <f t="shared" si="3"/>
        <v>0</v>
      </c>
      <c r="W9" s="74">
        <f t="shared" si="17"/>
        <v>0</v>
      </c>
      <c r="X9" s="93">
        <f t="shared" si="18"/>
        <v>0</v>
      </c>
      <c r="Y9" s="56"/>
      <c r="Z9" s="93">
        <f t="shared" si="19"/>
        <v>0</v>
      </c>
      <c r="AA9" s="56"/>
      <c r="AB9" s="56">
        <f t="shared" si="20"/>
        <v>0</v>
      </c>
      <c r="AC9" s="93">
        <f t="shared" si="21"/>
        <v>0</v>
      </c>
      <c r="AD9" s="97">
        <f t="shared" si="4"/>
        <v>0</v>
      </c>
      <c r="AE9" s="75">
        <f>'Source Data'!N9</f>
        <v>6285</v>
      </c>
      <c r="AF9" s="90">
        <f t="shared" si="5"/>
        <v>0</v>
      </c>
      <c r="AG9" s="271"/>
      <c r="AH9" s="75">
        <f t="shared" si="22"/>
        <v>0</v>
      </c>
      <c r="AI9" s="271"/>
      <c r="AJ9" s="77">
        <f t="shared" si="6"/>
        <v>0</v>
      </c>
      <c r="AK9" s="76">
        <f t="shared" si="7"/>
        <v>0</v>
      </c>
      <c r="AL9" s="90">
        <f t="shared" si="23"/>
        <v>0</v>
      </c>
      <c r="AM9" s="79">
        <f t="shared" si="24"/>
        <v>0</v>
      </c>
      <c r="AN9" s="90">
        <f t="shared" si="25"/>
        <v>0</v>
      </c>
      <c r="AO9" s="56"/>
      <c r="AP9" s="90">
        <f t="shared" si="26"/>
        <v>0</v>
      </c>
      <c r="AQ9" s="77"/>
      <c r="AR9" s="77">
        <f t="shared" si="27"/>
        <v>0</v>
      </c>
      <c r="AS9" s="90">
        <f t="shared" si="28"/>
        <v>0</v>
      </c>
      <c r="AT9" s="78">
        <f t="shared" si="8"/>
        <v>0</v>
      </c>
      <c r="AU9" s="87">
        <f t="shared" si="9"/>
        <v>0</v>
      </c>
      <c r="AV9" s="116"/>
      <c r="AW9" s="74"/>
      <c r="AX9" s="74">
        <f t="shared" si="10"/>
        <v>0</v>
      </c>
      <c r="AY9" s="74">
        <f t="shared" si="11"/>
        <v>0</v>
      </c>
    </row>
    <row r="10" spans="1:51" ht="16.149999999999999" customHeight="1" x14ac:dyDescent="0.2">
      <c r="A10" s="54">
        <v>4</v>
      </c>
      <c r="B10" s="55" t="s">
        <v>9</v>
      </c>
      <c r="C10" s="271">
        <f>'8_2.1.18 SIS'!R10</f>
        <v>0</v>
      </c>
      <c r="D10" s="56">
        <f>'Source Data'!H10</f>
        <v>5202.4303933253823</v>
      </c>
      <c r="E10" s="74">
        <f t="shared" si="12"/>
        <v>0</v>
      </c>
      <c r="F10" s="290"/>
      <c r="G10" s="56">
        <f>'Source Data'!I10</f>
        <v>687.66452541183287</v>
      </c>
      <c r="H10" s="74">
        <f t="shared" si="13"/>
        <v>0</v>
      </c>
      <c r="I10" s="290"/>
      <c r="J10" s="56">
        <f>'Source Data'!J10</f>
        <v>187.54487056686349</v>
      </c>
      <c r="K10" s="74">
        <f t="shared" si="14"/>
        <v>0</v>
      </c>
      <c r="L10" s="290"/>
      <c r="M10" s="56">
        <f>'Source Data'!K10</f>
        <v>4688.6217641715884</v>
      </c>
      <c r="N10" s="74">
        <f t="shared" si="15"/>
        <v>0</v>
      </c>
      <c r="O10" s="290"/>
      <c r="P10" s="56">
        <f>'Source Data'!L10</f>
        <v>1875.4487056686353</v>
      </c>
      <c r="Q10" s="74">
        <f t="shared" si="16"/>
        <v>0</v>
      </c>
      <c r="R10" s="93">
        <v>0</v>
      </c>
      <c r="S10" s="56"/>
      <c r="T10" s="56"/>
      <c r="U10" s="57">
        <f t="shared" si="2"/>
        <v>0</v>
      </c>
      <c r="V10" s="93">
        <f t="shared" si="3"/>
        <v>0</v>
      </c>
      <c r="W10" s="74">
        <f t="shared" si="17"/>
        <v>0</v>
      </c>
      <c r="X10" s="93">
        <f t="shared" si="18"/>
        <v>0</v>
      </c>
      <c r="Y10" s="56"/>
      <c r="Z10" s="93">
        <f t="shared" si="19"/>
        <v>0</v>
      </c>
      <c r="AA10" s="56"/>
      <c r="AB10" s="56">
        <f t="shared" si="20"/>
        <v>0</v>
      </c>
      <c r="AC10" s="93">
        <f t="shared" si="21"/>
        <v>0</v>
      </c>
      <c r="AD10" s="97">
        <f t="shared" si="4"/>
        <v>0</v>
      </c>
      <c r="AE10" s="75">
        <f>'Source Data'!N10</f>
        <v>3620</v>
      </c>
      <c r="AF10" s="90">
        <f t="shared" si="5"/>
        <v>0</v>
      </c>
      <c r="AG10" s="271"/>
      <c r="AH10" s="75">
        <f t="shared" si="22"/>
        <v>0</v>
      </c>
      <c r="AI10" s="271"/>
      <c r="AJ10" s="77">
        <f t="shared" si="6"/>
        <v>0</v>
      </c>
      <c r="AK10" s="76">
        <f t="shared" si="7"/>
        <v>0</v>
      </c>
      <c r="AL10" s="90">
        <f t="shared" si="23"/>
        <v>0</v>
      </c>
      <c r="AM10" s="79">
        <f t="shared" si="24"/>
        <v>0</v>
      </c>
      <c r="AN10" s="90">
        <f t="shared" si="25"/>
        <v>0</v>
      </c>
      <c r="AO10" s="56"/>
      <c r="AP10" s="90">
        <f t="shared" si="26"/>
        <v>0</v>
      </c>
      <c r="AQ10" s="77"/>
      <c r="AR10" s="77">
        <f t="shared" si="27"/>
        <v>0</v>
      </c>
      <c r="AS10" s="90">
        <f t="shared" si="28"/>
        <v>0</v>
      </c>
      <c r="AT10" s="78">
        <f t="shared" si="8"/>
        <v>0</v>
      </c>
      <c r="AU10" s="87">
        <f t="shared" si="9"/>
        <v>0</v>
      </c>
      <c r="AV10" s="116"/>
      <c r="AW10" s="74"/>
      <c r="AX10" s="74">
        <f t="shared" si="10"/>
        <v>0</v>
      </c>
      <c r="AY10" s="74">
        <f t="shared" si="11"/>
        <v>0</v>
      </c>
    </row>
    <row r="11" spans="1:51" ht="16.149999999999999" customHeight="1" x14ac:dyDescent="0.2">
      <c r="A11" s="49">
        <v>5</v>
      </c>
      <c r="B11" s="50" t="s">
        <v>10</v>
      </c>
      <c r="C11" s="272">
        <f>'8_2.1.18 SIS'!R11</f>
        <v>0</v>
      </c>
      <c r="D11" s="51">
        <f>'Source Data'!H11</f>
        <v>4616.1188110316743</v>
      </c>
      <c r="E11" s="80">
        <f t="shared" si="12"/>
        <v>0</v>
      </c>
      <c r="F11" s="291"/>
      <c r="G11" s="51">
        <f>'Source Data'!I11</f>
        <v>699.44299073701018</v>
      </c>
      <c r="H11" s="80">
        <f t="shared" si="13"/>
        <v>0</v>
      </c>
      <c r="I11" s="291"/>
      <c r="J11" s="51">
        <f>'Source Data'!J11</f>
        <v>190.75717929191185</v>
      </c>
      <c r="K11" s="80">
        <f t="shared" si="14"/>
        <v>0</v>
      </c>
      <c r="L11" s="291"/>
      <c r="M11" s="51">
        <f>'Source Data'!K11</f>
        <v>4768.9294822977972</v>
      </c>
      <c r="N11" s="80">
        <f t="shared" si="15"/>
        <v>0</v>
      </c>
      <c r="O11" s="291"/>
      <c r="P11" s="51">
        <f>'Source Data'!L11</f>
        <v>1907.5717929191187</v>
      </c>
      <c r="Q11" s="80">
        <f t="shared" si="16"/>
        <v>0</v>
      </c>
      <c r="R11" s="94">
        <v>0</v>
      </c>
      <c r="S11" s="51"/>
      <c r="T11" s="51"/>
      <c r="U11" s="52">
        <f t="shared" si="2"/>
        <v>0</v>
      </c>
      <c r="V11" s="94">
        <f t="shared" si="3"/>
        <v>0</v>
      </c>
      <c r="W11" s="80">
        <f t="shared" si="17"/>
        <v>0</v>
      </c>
      <c r="X11" s="94">
        <f t="shared" si="18"/>
        <v>0</v>
      </c>
      <c r="Y11" s="51"/>
      <c r="Z11" s="94">
        <f t="shared" si="19"/>
        <v>0</v>
      </c>
      <c r="AA11" s="53"/>
      <c r="AB11" s="51">
        <f t="shared" si="20"/>
        <v>0</v>
      </c>
      <c r="AC11" s="95">
        <f t="shared" si="21"/>
        <v>0</v>
      </c>
      <c r="AD11" s="95">
        <f t="shared" si="4"/>
        <v>0</v>
      </c>
      <c r="AE11" s="71">
        <f>'Source Data'!N11</f>
        <v>2115</v>
      </c>
      <c r="AF11" s="91">
        <f t="shared" si="5"/>
        <v>0</v>
      </c>
      <c r="AG11" s="272"/>
      <c r="AH11" s="71">
        <f t="shared" si="22"/>
        <v>0</v>
      </c>
      <c r="AI11" s="272"/>
      <c r="AJ11" s="72">
        <f t="shared" si="6"/>
        <v>0</v>
      </c>
      <c r="AK11" s="73">
        <f t="shared" si="7"/>
        <v>0</v>
      </c>
      <c r="AL11" s="91">
        <f t="shared" si="23"/>
        <v>0</v>
      </c>
      <c r="AM11" s="82">
        <f t="shared" si="24"/>
        <v>0</v>
      </c>
      <c r="AN11" s="91">
        <f t="shared" si="25"/>
        <v>0</v>
      </c>
      <c r="AO11" s="51"/>
      <c r="AP11" s="91">
        <f t="shared" si="26"/>
        <v>0</v>
      </c>
      <c r="AQ11" s="72"/>
      <c r="AR11" s="72">
        <f t="shared" si="27"/>
        <v>0</v>
      </c>
      <c r="AS11" s="91">
        <f t="shared" si="28"/>
        <v>0</v>
      </c>
      <c r="AT11" s="81">
        <f t="shared" si="8"/>
        <v>0</v>
      </c>
      <c r="AU11" s="88">
        <f t="shared" si="9"/>
        <v>0</v>
      </c>
      <c r="AV11" s="116"/>
      <c r="AW11" s="80"/>
      <c r="AX11" s="80">
        <f t="shared" si="10"/>
        <v>0</v>
      </c>
      <c r="AY11" s="80">
        <f t="shared" si="11"/>
        <v>0</v>
      </c>
    </row>
    <row r="12" spans="1:51" ht="16.149999999999999" customHeight="1" x14ac:dyDescent="0.2">
      <c r="A12" s="58">
        <v>6</v>
      </c>
      <c r="B12" s="59" t="s">
        <v>11</v>
      </c>
      <c r="C12" s="270">
        <f>'8_2.1.18 SIS'!R12</f>
        <v>0</v>
      </c>
      <c r="D12" s="60">
        <f>'Source Data'!H12</f>
        <v>4932.8589889938785</v>
      </c>
      <c r="E12" s="65">
        <f t="shared" si="12"/>
        <v>0</v>
      </c>
      <c r="F12" s="289"/>
      <c r="G12" s="60">
        <f>'Source Data'!I12</f>
        <v>671.54041297688354</v>
      </c>
      <c r="H12" s="65">
        <f t="shared" si="13"/>
        <v>0</v>
      </c>
      <c r="I12" s="289"/>
      <c r="J12" s="60">
        <f>'Source Data'!J12</f>
        <v>183.14738535733184</v>
      </c>
      <c r="K12" s="65">
        <f t="shared" si="14"/>
        <v>0</v>
      </c>
      <c r="L12" s="289"/>
      <c r="M12" s="60">
        <f>'Source Data'!K12</f>
        <v>4578.6846339332969</v>
      </c>
      <c r="N12" s="65">
        <f t="shared" si="15"/>
        <v>0</v>
      </c>
      <c r="O12" s="289"/>
      <c r="P12" s="60">
        <f>'Source Data'!L12</f>
        <v>1831.4738535733186</v>
      </c>
      <c r="Q12" s="65">
        <f t="shared" si="16"/>
        <v>0</v>
      </c>
      <c r="R12" s="92">
        <v>0</v>
      </c>
      <c r="S12" s="60"/>
      <c r="T12" s="60"/>
      <c r="U12" s="61">
        <f t="shared" si="2"/>
        <v>0</v>
      </c>
      <c r="V12" s="92">
        <f t="shared" si="3"/>
        <v>0</v>
      </c>
      <c r="W12" s="65">
        <f t="shared" si="17"/>
        <v>0</v>
      </c>
      <c r="X12" s="92">
        <f t="shared" si="18"/>
        <v>0</v>
      </c>
      <c r="Y12" s="60"/>
      <c r="Z12" s="92">
        <f t="shared" si="19"/>
        <v>0</v>
      </c>
      <c r="AA12" s="60"/>
      <c r="AB12" s="60">
        <f t="shared" si="20"/>
        <v>0</v>
      </c>
      <c r="AC12" s="92">
        <f t="shared" si="21"/>
        <v>0</v>
      </c>
      <c r="AD12" s="96">
        <f t="shared" si="4"/>
        <v>0</v>
      </c>
      <c r="AE12" s="66">
        <f>'Source Data'!N12</f>
        <v>4073</v>
      </c>
      <c r="AF12" s="89">
        <f t="shared" si="5"/>
        <v>0</v>
      </c>
      <c r="AG12" s="270"/>
      <c r="AH12" s="66">
        <f t="shared" si="22"/>
        <v>0</v>
      </c>
      <c r="AI12" s="270"/>
      <c r="AJ12" s="68">
        <f t="shared" si="6"/>
        <v>0</v>
      </c>
      <c r="AK12" s="67">
        <f t="shared" si="7"/>
        <v>0</v>
      </c>
      <c r="AL12" s="89">
        <f t="shared" si="23"/>
        <v>0</v>
      </c>
      <c r="AM12" s="70">
        <f t="shared" si="24"/>
        <v>0</v>
      </c>
      <c r="AN12" s="89">
        <f t="shared" si="25"/>
        <v>0</v>
      </c>
      <c r="AO12" s="60"/>
      <c r="AP12" s="89">
        <f t="shared" si="26"/>
        <v>0</v>
      </c>
      <c r="AQ12" s="68"/>
      <c r="AR12" s="68">
        <f t="shared" si="27"/>
        <v>0</v>
      </c>
      <c r="AS12" s="89">
        <f t="shared" si="28"/>
        <v>0</v>
      </c>
      <c r="AT12" s="69">
        <f t="shared" si="8"/>
        <v>0</v>
      </c>
      <c r="AU12" s="86">
        <f t="shared" si="9"/>
        <v>0</v>
      </c>
      <c r="AV12" s="116"/>
      <c r="AW12" s="65"/>
      <c r="AX12" s="65">
        <f t="shared" si="10"/>
        <v>0</v>
      </c>
      <c r="AY12" s="65">
        <f t="shared" si="11"/>
        <v>0</v>
      </c>
    </row>
    <row r="13" spans="1:51" ht="16.149999999999999" customHeight="1" x14ac:dyDescent="0.2">
      <c r="A13" s="54">
        <v>7</v>
      </c>
      <c r="B13" s="55" t="s">
        <v>12</v>
      </c>
      <c r="C13" s="271">
        <f>'8_2.1.18 SIS'!R13</f>
        <v>0</v>
      </c>
      <c r="D13" s="56">
        <f>'Source Data'!H13</f>
        <v>3079.9485560845051</v>
      </c>
      <c r="E13" s="74">
        <f t="shared" si="12"/>
        <v>0</v>
      </c>
      <c r="F13" s="290"/>
      <c r="G13" s="56">
        <f>'Source Data'!I13</f>
        <v>422.20328372683736</v>
      </c>
      <c r="H13" s="74">
        <f t="shared" si="13"/>
        <v>0</v>
      </c>
      <c r="I13" s="290"/>
      <c r="J13" s="56">
        <f>'Source Data'!J13</f>
        <v>115.14635010731928</v>
      </c>
      <c r="K13" s="74">
        <f t="shared" si="14"/>
        <v>0</v>
      </c>
      <c r="L13" s="290"/>
      <c r="M13" s="56">
        <f>'Source Data'!K13</f>
        <v>2878.6587526829821</v>
      </c>
      <c r="N13" s="74">
        <f t="shared" si="15"/>
        <v>0</v>
      </c>
      <c r="O13" s="290"/>
      <c r="P13" s="56">
        <f>'Source Data'!L13</f>
        <v>1151.4635010731927</v>
      </c>
      <c r="Q13" s="74">
        <f t="shared" si="16"/>
        <v>0</v>
      </c>
      <c r="R13" s="93">
        <v>0</v>
      </c>
      <c r="S13" s="56"/>
      <c r="T13" s="56"/>
      <c r="U13" s="57">
        <f t="shared" si="2"/>
        <v>0</v>
      </c>
      <c r="V13" s="93">
        <f t="shared" si="3"/>
        <v>0</v>
      </c>
      <c r="W13" s="74">
        <f t="shared" si="17"/>
        <v>0</v>
      </c>
      <c r="X13" s="93">
        <f t="shared" si="18"/>
        <v>0</v>
      </c>
      <c r="Y13" s="56"/>
      <c r="Z13" s="93">
        <f t="shared" si="19"/>
        <v>0</v>
      </c>
      <c r="AA13" s="56"/>
      <c r="AB13" s="56">
        <f t="shared" si="20"/>
        <v>0</v>
      </c>
      <c r="AC13" s="93">
        <f t="shared" si="21"/>
        <v>0</v>
      </c>
      <c r="AD13" s="97">
        <f t="shared" si="4"/>
        <v>0</v>
      </c>
      <c r="AE13" s="75">
        <f>'Source Data'!N13</f>
        <v>11839</v>
      </c>
      <c r="AF13" s="90">
        <f t="shared" si="5"/>
        <v>0</v>
      </c>
      <c r="AG13" s="271"/>
      <c r="AH13" s="75">
        <f t="shared" si="22"/>
        <v>0</v>
      </c>
      <c r="AI13" s="271"/>
      <c r="AJ13" s="77">
        <f t="shared" si="6"/>
        <v>0</v>
      </c>
      <c r="AK13" s="76">
        <f t="shared" si="7"/>
        <v>0</v>
      </c>
      <c r="AL13" s="90">
        <f t="shared" si="23"/>
        <v>0</v>
      </c>
      <c r="AM13" s="79">
        <f t="shared" si="24"/>
        <v>0</v>
      </c>
      <c r="AN13" s="90">
        <f t="shared" si="25"/>
        <v>0</v>
      </c>
      <c r="AO13" s="56"/>
      <c r="AP13" s="90">
        <f t="shared" si="26"/>
        <v>0</v>
      </c>
      <c r="AQ13" s="77"/>
      <c r="AR13" s="77">
        <f t="shared" si="27"/>
        <v>0</v>
      </c>
      <c r="AS13" s="90">
        <f t="shared" si="28"/>
        <v>0</v>
      </c>
      <c r="AT13" s="78">
        <f t="shared" si="8"/>
        <v>0</v>
      </c>
      <c r="AU13" s="87">
        <f t="shared" si="9"/>
        <v>0</v>
      </c>
      <c r="AV13" s="116"/>
      <c r="AW13" s="74"/>
      <c r="AX13" s="74">
        <f t="shared" si="10"/>
        <v>0</v>
      </c>
      <c r="AY13" s="74">
        <f t="shared" si="11"/>
        <v>0</v>
      </c>
    </row>
    <row r="14" spans="1:51" ht="16.149999999999999" customHeight="1" x14ac:dyDescent="0.2">
      <c r="A14" s="54">
        <v>8</v>
      </c>
      <c r="B14" s="55" t="s">
        <v>13</v>
      </c>
      <c r="C14" s="271">
        <f>'8_2.1.18 SIS'!R14</f>
        <v>0</v>
      </c>
      <c r="D14" s="56">
        <f>'Source Data'!H14</f>
        <v>4738.9956586322805</v>
      </c>
      <c r="E14" s="74">
        <f t="shared" si="12"/>
        <v>0</v>
      </c>
      <c r="F14" s="290"/>
      <c r="G14" s="56">
        <f>'Source Data'!I14</f>
        <v>631.46888950213452</v>
      </c>
      <c r="H14" s="74">
        <f t="shared" si="13"/>
        <v>0</v>
      </c>
      <c r="I14" s="290"/>
      <c r="J14" s="56">
        <f>'Source Data'!J14</f>
        <v>172.21878804603671</v>
      </c>
      <c r="K14" s="74">
        <f t="shared" si="14"/>
        <v>0</v>
      </c>
      <c r="L14" s="290"/>
      <c r="M14" s="56">
        <f>'Source Data'!K14</f>
        <v>4305.4697011509179</v>
      </c>
      <c r="N14" s="74">
        <f t="shared" si="15"/>
        <v>0</v>
      </c>
      <c r="O14" s="290"/>
      <c r="P14" s="56">
        <f>'Source Data'!L14</f>
        <v>1722.1878804603671</v>
      </c>
      <c r="Q14" s="74">
        <f t="shared" si="16"/>
        <v>0</v>
      </c>
      <c r="R14" s="93">
        <v>0</v>
      </c>
      <c r="S14" s="56"/>
      <c r="T14" s="56"/>
      <c r="U14" s="57">
        <f t="shared" si="2"/>
        <v>0</v>
      </c>
      <c r="V14" s="93">
        <f t="shared" si="3"/>
        <v>0</v>
      </c>
      <c r="W14" s="74">
        <f t="shared" si="17"/>
        <v>0</v>
      </c>
      <c r="X14" s="93">
        <f t="shared" si="18"/>
        <v>0</v>
      </c>
      <c r="Y14" s="56"/>
      <c r="Z14" s="93">
        <f t="shared" si="19"/>
        <v>0</v>
      </c>
      <c r="AA14" s="56"/>
      <c r="AB14" s="56">
        <f t="shared" si="20"/>
        <v>0</v>
      </c>
      <c r="AC14" s="93">
        <f t="shared" si="21"/>
        <v>0</v>
      </c>
      <c r="AD14" s="97">
        <f t="shared" si="4"/>
        <v>0</v>
      </c>
      <c r="AE14" s="75">
        <f>'Source Data'!N14</f>
        <v>4588</v>
      </c>
      <c r="AF14" s="90">
        <f t="shared" si="5"/>
        <v>0</v>
      </c>
      <c r="AG14" s="271"/>
      <c r="AH14" s="75">
        <f t="shared" si="22"/>
        <v>0</v>
      </c>
      <c r="AI14" s="271"/>
      <c r="AJ14" s="77">
        <f t="shared" si="6"/>
        <v>0</v>
      </c>
      <c r="AK14" s="76">
        <f t="shared" si="7"/>
        <v>0</v>
      </c>
      <c r="AL14" s="90">
        <f t="shared" si="23"/>
        <v>0</v>
      </c>
      <c r="AM14" s="79">
        <f t="shared" si="24"/>
        <v>0</v>
      </c>
      <c r="AN14" s="90">
        <f t="shared" si="25"/>
        <v>0</v>
      </c>
      <c r="AO14" s="56"/>
      <c r="AP14" s="90">
        <f t="shared" si="26"/>
        <v>0</v>
      </c>
      <c r="AQ14" s="77"/>
      <c r="AR14" s="77">
        <f t="shared" si="27"/>
        <v>0</v>
      </c>
      <c r="AS14" s="90">
        <f t="shared" si="28"/>
        <v>0</v>
      </c>
      <c r="AT14" s="78">
        <f t="shared" si="8"/>
        <v>0</v>
      </c>
      <c r="AU14" s="87">
        <f t="shared" si="9"/>
        <v>0</v>
      </c>
      <c r="AV14" s="116"/>
      <c r="AW14" s="74"/>
      <c r="AX14" s="74">
        <f t="shared" si="10"/>
        <v>0</v>
      </c>
      <c r="AY14" s="74">
        <f t="shared" si="11"/>
        <v>0</v>
      </c>
    </row>
    <row r="15" spans="1:51" ht="16.149999999999999" customHeight="1" x14ac:dyDescent="0.2">
      <c r="A15" s="54">
        <v>9</v>
      </c>
      <c r="B15" s="55" t="s">
        <v>14</v>
      </c>
      <c r="C15" s="271">
        <f>'8_2.1.18 SIS'!R15</f>
        <v>0</v>
      </c>
      <c r="D15" s="56">
        <f>'Source Data'!H15</f>
        <v>4548.7366413720365</v>
      </c>
      <c r="E15" s="74">
        <f t="shared" si="12"/>
        <v>0</v>
      </c>
      <c r="F15" s="290"/>
      <c r="G15" s="56">
        <f>'Source Data'!I15</f>
        <v>606.55190779573797</v>
      </c>
      <c r="H15" s="74">
        <f t="shared" si="13"/>
        <v>0</v>
      </c>
      <c r="I15" s="290"/>
      <c r="J15" s="56">
        <f>'Source Data'!J15</f>
        <v>165.42324758065581</v>
      </c>
      <c r="K15" s="74">
        <f t="shared" si="14"/>
        <v>0</v>
      </c>
      <c r="L15" s="290"/>
      <c r="M15" s="56">
        <f>'Source Data'!K15</f>
        <v>4135.5811895163952</v>
      </c>
      <c r="N15" s="74">
        <f t="shared" si="15"/>
        <v>0</v>
      </c>
      <c r="O15" s="290"/>
      <c r="P15" s="56">
        <f>'Source Data'!L15</f>
        <v>1654.2324758065579</v>
      </c>
      <c r="Q15" s="74">
        <f t="shared" si="16"/>
        <v>0</v>
      </c>
      <c r="R15" s="93">
        <v>0</v>
      </c>
      <c r="S15" s="56"/>
      <c r="T15" s="56"/>
      <c r="U15" s="57">
        <f t="shared" si="2"/>
        <v>0</v>
      </c>
      <c r="V15" s="93">
        <f t="shared" si="3"/>
        <v>0</v>
      </c>
      <c r="W15" s="74">
        <f t="shared" si="17"/>
        <v>0</v>
      </c>
      <c r="X15" s="93">
        <f t="shared" si="18"/>
        <v>0</v>
      </c>
      <c r="Y15" s="56"/>
      <c r="Z15" s="93">
        <f t="shared" si="19"/>
        <v>0</v>
      </c>
      <c r="AA15" s="56"/>
      <c r="AB15" s="56">
        <f t="shared" si="20"/>
        <v>0</v>
      </c>
      <c r="AC15" s="93">
        <f t="shared" si="21"/>
        <v>0</v>
      </c>
      <c r="AD15" s="97">
        <f t="shared" si="4"/>
        <v>0</v>
      </c>
      <c r="AE15" s="75">
        <f>'Source Data'!N15</f>
        <v>5094</v>
      </c>
      <c r="AF15" s="90">
        <f t="shared" si="5"/>
        <v>0</v>
      </c>
      <c r="AG15" s="271"/>
      <c r="AH15" s="75">
        <f t="shared" si="22"/>
        <v>0</v>
      </c>
      <c r="AI15" s="271"/>
      <c r="AJ15" s="77">
        <f t="shared" si="6"/>
        <v>0</v>
      </c>
      <c r="AK15" s="76">
        <f t="shared" si="7"/>
        <v>0</v>
      </c>
      <c r="AL15" s="90">
        <f t="shared" si="23"/>
        <v>0</v>
      </c>
      <c r="AM15" s="79">
        <f t="shared" si="24"/>
        <v>0</v>
      </c>
      <c r="AN15" s="90">
        <f t="shared" si="25"/>
        <v>0</v>
      </c>
      <c r="AO15" s="56"/>
      <c r="AP15" s="90">
        <f t="shared" si="26"/>
        <v>0</v>
      </c>
      <c r="AQ15" s="77"/>
      <c r="AR15" s="77">
        <f t="shared" si="27"/>
        <v>0</v>
      </c>
      <c r="AS15" s="90">
        <f t="shared" si="28"/>
        <v>0</v>
      </c>
      <c r="AT15" s="78">
        <f t="shared" si="8"/>
        <v>0</v>
      </c>
      <c r="AU15" s="87">
        <f t="shared" si="9"/>
        <v>0</v>
      </c>
      <c r="AV15" s="116"/>
      <c r="AW15" s="74"/>
      <c r="AX15" s="74">
        <f t="shared" si="10"/>
        <v>0</v>
      </c>
      <c r="AY15" s="74">
        <f t="shared" si="11"/>
        <v>0</v>
      </c>
    </row>
    <row r="16" spans="1:51" ht="16.149999999999999" customHeight="1" x14ac:dyDescent="0.2">
      <c r="A16" s="49">
        <v>10</v>
      </c>
      <c r="B16" s="50" t="s">
        <v>15</v>
      </c>
      <c r="C16" s="272">
        <f>'8_2.1.18 SIS'!R16</f>
        <v>0</v>
      </c>
      <c r="D16" s="51">
        <f>'Source Data'!H16</f>
        <v>3450.3968616043203</v>
      </c>
      <c r="E16" s="80">
        <f t="shared" si="12"/>
        <v>0</v>
      </c>
      <c r="F16" s="291"/>
      <c r="G16" s="51">
        <f>'Source Data'!I16</f>
        <v>486.95555408614769</v>
      </c>
      <c r="H16" s="80">
        <f t="shared" si="13"/>
        <v>0</v>
      </c>
      <c r="I16" s="291"/>
      <c r="J16" s="51">
        <f>'Source Data'!J16</f>
        <v>132.806060205313</v>
      </c>
      <c r="K16" s="80">
        <f t="shared" si="14"/>
        <v>0</v>
      </c>
      <c r="L16" s="291"/>
      <c r="M16" s="51">
        <f>'Source Data'!K16</f>
        <v>3320.1515051328256</v>
      </c>
      <c r="N16" s="80">
        <f t="shared" si="15"/>
        <v>0</v>
      </c>
      <c r="O16" s="291"/>
      <c r="P16" s="51">
        <f>'Source Data'!L16</f>
        <v>1328.06060205313</v>
      </c>
      <c r="Q16" s="80">
        <f t="shared" si="16"/>
        <v>0</v>
      </c>
      <c r="R16" s="94">
        <v>0</v>
      </c>
      <c r="S16" s="51"/>
      <c r="T16" s="51"/>
      <c r="U16" s="52">
        <f t="shared" si="2"/>
        <v>0</v>
      </c>
      <c r="V16" s="94">
        <f t="shared" si="3"/>
        <v>0</v>
      </c>
      <c r="W16" s="80">
        <f t="shared" si="17"/>
        <v>0</v>
      </c>
      <c r="X16" s="94">
        <f t="shared" si="18"/>
        <v>0</v>
      </c>
      <c r="Y16" s="51"/>
      <c r="Z16" s="94">
        <f t="shared" si="19"/>
        <v>0</v>
      </c>
      <c r="AA16" s="53"/>
      <c r="AB16" s="51">
        <f t="shared" si="20"/>
        <v>0</v>
      </c>
      <c r="AC16" s="95">
        <f t="shared" si="21"/>
        <v>0</v>
      </c>
      <c r="AD16" s="95">
        <f t="shared" si="4"/>
        <v>0</v>
      </c>
      <c r="AE16" s="71">
        <f>'Source Data'!N16</f>
        <v>7747</v>
      </c>
      <c r="AF16" s="91">
        <f t="shared" si="5"/>
        <v>0</v>
      </c>
      <c r="AG16" s="272"/>
      <c r="AH16" s="71">
        <f t="shared" si="22"/>
        <v>0</v>
      </c>
      <c r="AI16" s="272"/>
      <c r="AJ16" s="72">
        <f t="shared" si="6"/>
        <v>0</v>
      </c>
      <c r="AK16" s="73">
        <f t="shared" si="7"/>
        <v>0</v>
      </c>
      <c r="AL16" s="91">
        <f t="shared" si="23"/>
        <v>0</v>
      </c>
      <c r="AM16" s="82">
        <f t="shared" si="24"/>
        <v>0</v>
      </c>
      <c r="AN16" s="91">
        <f t="shared" si="25"/>
        <v>0</v>
      </c>
      <c r="AO16" s="51"/>
      <c r="AP16" s="91">
        <f t="shared" si="26"/>
        <v>0</v>
      </c>
      <c r="AQ16" s="72"/>
      <c r="AR16" s="72">
        <f t="shared" si="27"/>
        <v>0</v>
      </c>
      <c r="AS16" s="91">
        <f t="shared" si="28"/>
        <v>0</v>
      </c>
      <c r="AT16" s="81">
        <f t="shared" si="8"/>
        <v>0</v>
      </c>
      <c r="AU16" s="88">
        <f t="shared" si="9"/>
        <v>0</v>
      </c>
      <c r="AV16" s="116"/>
      <c r="AW16" s="80"/>
      <c r="AX16" s="80">
        <f t="shared" si="10"/>
        <v>0</v>
      </c>
      <c r="AY16" s="80">
        <f t="shared" si="11"/>
        <v>0</v>
      </c>
    </row>
    <row r="17" spans="1:51" ht="16.149999999999999" customHeight="1" x14ac:dyDescent="0.2">
      <c r="A17" s="58">
        <v>11</v>
      </c>
      <c r="B17" s="59" t="s">
        <v>16</v>
      </c>
      <c r="C17" s="270">
        <f>'8_2.1.18 SIS'!R17</f>
        <v>0</v>
      </c>
      <c r="D17" s="60">
        <f>'Source Data'!H17</f>
        <v>5710.1347819377015</v>
      </c>
      <c r="E17" s="65">
        <f t="shared" si="12"/>
        <v>0</v>
      </c>
      <c r="F17" s="289"/>
      <c r="G17" s="60">
        <f>'Source Data'!I17</f>
        <v>720.86562862338462</v>
      </c>
      <c r="H17" s="65">
        <f t="shared" si="13"/>
        <v>0</v>
      </c>
      <c r="I17" s="289"/>
      <c r="J17" s="60">
        <f>'Source Data'!J17</f>
        <v>196.59971689728673</v>
      </c>
      <c r="K17" s="65">
        <f t="shared" si="14"/>
        <v>0</v>
      </c>
      <c r="L17" s="289"/>
      <c r="M17" s="60">
        <f>'Source Data'!K17</f>
        <v>4914.9929224321686</v>
      </c>
      <c r="N17" s="65">
        <f t="shared" si="15"/>
        <v>0</v>
      </c>
      <c r="O17" s="289"/>
      <c r="P17" s="60">
        <f>'Source Data'!L17</f>
        <v>1965.9971689728673</v>
      </c>
      <c r="Q17" s="65">
        <f t="shared" si="16"/>
        <v>0</v>
      </c>
      <c r="R17" s="92">
        <v>0</v>
      </c>
      <c r="S17" s="60"/>
      <c r="T17" s="60"/>
      <c r="U17" s="61">
        <f t="shared" si="2"/>
        <v>0</v>
      </c>
      <c r="V17" s="92">
        <f t="shared" si="3"/>
        <v>0</v>
      </c>
      <c r="W17" s="65">
        <f t="shared" si="17"/>
        <v>0</v>
      </c>
      <c r="X17" s="92">
        <f t="shared" si="18"/>
        <v>0</v>
      </c>
      <c r="Y17" s="60"/>
      <c r="Z17" s="92">
        <f t="shared" si="19"/>
        <v>0</v>
      </c>
      <c r="AA17" s="60"/>
      <c r="AB17" s="60">
        <f t="shared" si="20"/>
        <v>0</v>
      </c>
      <c r="AC17" s="92">
        <f t="shared" si="21"/>
        <v>0</v>
      </c>
      <c r="AD17" s="96">
        <f t="shared" si="4"/>
        <v>0</v>
      </c>
      <c r="AE17" s="66">
        <f>'Source Data'!N17</f>
        <v>3310</v>
      </c>
      <c r="AF17" s="89">
        <f t="shared" si="5"/>
        <v>0</v>
      </c>
      <c r="AG17" s="270"/>
      <c r="AH17" s="66">
        <f t="shared" si="22"/>
        <v>0</v>
      </c>
      <c r="AI17" s="270"/>
      <c r="AJ17" s="68">
        <f t="shared" si="6"/>
        <v>0</v>
      </c>
      <c r="AK17" s="67">
        <f t="shared" si="7"/>
        <v>0</v>
      </c>
      <c r="AL17" s="89">
        <f t="shared" si="23"/>
        <v>0</v>
      </c>
      <c r="AM17" s="70">
        <f t="shared" si="24"/>
        <v>0</v>
      </c>
      <c r="AN17" s="89">
        <f t="shared" si="25"/>
        <v>0</v>
      </c>
      <c r="AO17" s="60"/>
      <c r="AP17" s="89">
        <f t="shared" si="26"/>
        <v>0</v>
      </c>
      <c r="AQ17" s="68"/>
      <c r="AR17" s="68">
        <f t="shared" si="27"/>
        <v>0</v>
      </c>
      <c r="AS17" s="89">
        <f t="shared" si="28"/>
        <v>0</v>
      </c>
      <c r="AT17" s="69">
        <f t="shared" si="8"/>
        <v>0</v>
      </c>
      <c r="AU17" s="86">
        <f t="shared" si="9"/>
        <v>0</v>
      </c>
      <c r="AV17" s="116"/>
      <c r="AW17" s="65"/>
      <c r="AX17" s="65">
        <f t="shared" si="10"/>
        <v>0</v>
      </c>
      <c r="AY17" s="65">
        <f t="shared" si="11"/>
        <v>0</v>
      </c>
    </row>
    <row r="18" spans="1:51" ht="16.149999999999999" customHeight="1" x14ac:dyDescent="0.2">
      <c r="A18" s="54">
        <v>12</v>
      </c>
      <c r="B18" s="55" t="s">
        <v>17</v>
      </c>
      <c r="C18" s="271">
        <f>'8_2.1.18 SIS'!R18</f>
        <v>0</v>
      </c>
      <c r="D18" s="56">
        <f>'Source Data'!H18</f>
        <v>2970.5124583417528</v>
      </c>
      <c r="E18" s="74">
        <f t="shared" si="12"/>
        <v>0</v>
      </c>
      <c r="F18" s="290"/>
      <c r="G18" s="56">
        <f>'Source Data'!I18</f>
        <v>374.0615666318472</v>
      </c>
      <c r="H18" s="74">
        <f t="shared" si="13"/>
        <v>0</v>
      </c>
      <c r="I18" s="290"/>
      <c r="J18" s="56">
        <f>'Source Data'!J18</f>
        <v>102.01679089959471</v>
      </c>
      <c r="K18" s="74">
        <f t="shared" si="14"/>
        <v>0</v>
      </c>
      <c r="L18" s="290"/>
      <c r="M18" s="56">
        <f>'Source Data'!K18</f>
        <v>2550.4197724898677</v>
      </c>
      <c r="N18" s="74">
        <f t="shared" si="15"/>
        <v>0</v>
      </c>
      <c r="O18" s="290"/>
      <c r="P18" s="56">
        <f>'Source Data'!L18</f>
        <v>1020.1679089959471</v>
      </c>
      <c r="Q18" s="74">
        <f t="shared" si="16"/>
        <v>0</v>
      </c>
      <c r="R18" s="93">
        <v>0</v>
      </c>
      <c r="S18" s="56"/>
      <c r="T18" s="56"/>
      <c r="U18" s="57">
        <f t="shared" si="2"/>
        <v>0</v>
      </c>
      <c r="V18" s="93">
        <f t="shared" si="3"/>
        <v>0</v>
      </c>
      <c r="W18" s="74">
        <f t="shared" si="17"/>
        <v>0</v>
      </c>
      <c r="X18" s="93">
        <f t="shared" si="18"/>
        <v>0</v>
      </c>
      <c r="Y18" s="56"/>
      <c r="Z18" s="93">
        <f t="shared" si="19"/>
        <v>0</v>
      </c>
      <c r="AA18" s="56"/>
      <c r="AB18" s="56">
        <f t="shared" si="20"/>
        <v>0</v>
      </c>
      <c r="AC18" s="93">
        <f t="shared" si="21"/>
        <v>0</v>
      </c>
      <c r="AD18" s="97">
        <f t="shared" si="4"/>
        <v>0</v>
      </c>
      <c r="AE18" s="75">
        <f>'Source Data'!N18</f>
        <v>6410</v>
      </c>
      <c r="AF18" s="90">
        <f t="shared" si="5"/>
        <v>0</v>
      </c>
      <c r="AG18" s="271"/>
      <c r="AH18" s="75">
        <f t="shared" si="22"/>
        <v>0</v>
      </c>
      <c r="AI18" s="271"/>
      <c r="AJ18" s="77">
        <f t="shared" si="6"/>
        <v>0</v>
      </c>
      <c r="AK18" s="76">
        <f t="shared" si="7"/>
        <v>0</v>
      </c>
      <c r="AL18" s="90">
        <f t="shared" si="23"/>
        <v>0</v>
      </c>
      <c r="AM18" s="79">
        <f t="shared" si="24"/>
        <v>0</v>
      </c>
      <c r="AN18" s="90">
        <f t="shared" si="25"/>
        <v>0</v>
      </c>
      <c r="AO18" s="56"/>
      <c r="AP18" s="90">
        <f t="shared" si="26"/>
        <v>0</v>
      </c>
      <c r="AQ18" s="77"/>
      <c r="AR18" s="77">
        <f t="shared" si="27"/>
        <v>0</v>
      </c>
      <c r="AS18" s="90">
        <f t="shared" si="28"/>
        <v>0</v>
      </c>
      <c r="AT18" s="78">
        <f t="shared" si="8"/>
        <v>0</v>
      </c>
      <c r="AU18" s="87">
        <f t="shared" si="9"/>
        <v>0</v>
      </c>
      <c r="AV18" s="116"/>
      <c r="AW18" s="74"/>
      <c r="AX18" s="74">
        <f t="shared" si="10"/>
        <v>0</v>
      </c>
      <c r="AY18" s="74">
        <f t="shared" si="11"/>
        <v>0</v>
      </c>
    </row>
    <row r="19" spans="1:51" ht="16.149999999999999" customHeight="1" x14ac:dyDescent="0.2">
      <c r="A19" s="54">
        <v>13</v>
      </c>
      <c r="B19" s="55" t="s">
        <v>18</v>
      </c>
      <c r="C19" s="271">
        <f>'8_2.1.18 SIS'!R19</f>
        <v>0</v>
      </c>
      <c r="D19" s="56">
        <f>'Source Data'!H19</f>
        <v>5498.1587066365764</v>
      </c>
      <c r="E19" s="74">
        <f t="shared" si="12"/>
        <v>0</v>
      </c>
      <c r="F19" s="290"/>
      <c r="G19" s="56">
        <f>'Source Data'!I19</f>
        <v>725.51734025343501</v>
      </c>
      <c r="H19" s="74">
        <f t="shared" si="13"/>
        <v>0</v>
      </c>
      <c r="I19" s="290"/>
      <c r="J19" s="56">
        <f>'Source Data'!J19</f>
        <v>197.86836552366407</v>
      </c>
      <c r="K19" s="74">
        <f t="shared" si="14"/>
        <v>0</v>
      </c>
      <c r="L19" s="290"/>
      <c r="M19" s="56">
        <f>'Source Data'!K19</f>
        <v>4946.7091380916027</v>
      </c>
      <c r="N19" s="74">
        <f t="shared" si="15"/>
        <v>0</v>
      </c>
      <c r="O19" s="290"/>
      <c r="P19" s="56">
        <f>'Source Data'!L19</f>
        <v>1978.6836552366412</v>
      </c>
      <c r="Q19" s="74">
        <f t="shared" si="16"/>
        <v>0</v>
      </c>
      <c r="R19" s="93">
        <v>0</v>
      </c>
      <c r="S19" s="56"/>
      <c r="T19" s="56"/>
      <c r="U19" s="57">
        <f t="shared" si="2"/>
        <v>0</v>
      </c>
      <c r="V19" s="93">
        <f t="shared" si="3"/>
        <v>0</v>
      </c>
      <c r="W19" s="74">
        <f t="shared" si="17"/>
        <v>0</v>
      </c>
      <c r="X19" s="93">
        <f t="shared" si="18"/>
        <v>0</v>
      </c>
      <c r="Y19" s="56"/>
      <c r="Z19" s="93">
        <f t="shared" si="19"/>
        <v>0</v>
      </c>
      <c r="AA19" s="56"/>
      <c r="AB19" s="56">
        <f t="shared" si="20"/>
        <v>0</v>
      </c>
      <c r="AC19" s="93">
        <f t="shared" si="21"/>
        <v>0</v>
      </c>
      <c r="AD19" s="97">
        <f t="shared" si="4"/>
        <v>0</v>
      </c>
      <c r="AE19" s="75">
        <f>'Source Data'!N19</f>
        <v>2773</v>
      </c>
      <c r="AF19" s="90">
        <f t="shared" si="5"/>
        <v>0</v>
      </c>
      <c r="AG19" s="271"/>
      <c r="AH19" s="75">
        <f t="shared" si="22"/>
        <v>0</v>
      </c>
      <c r="AI19" s="271"/>
      <c r="AJ19" s="77">
        <f t="shared" si="6"/>
        <v>0</v>
      </c>
      <c r="AK19" s="76">
        <f t="shared" si="7"/>
        <v>0</v>
      </c>
      <c r="AL19" s="90">
        <f t="shared" si="23"/>
        <v>0</v>
      </c>
      <c r="AM19" s="79">
        <f t="shared" si="24"/>
        <v>0</v>
      </c>
      <c r="AN19" s="90">
        <f t="shared" si="25"/>
        <v>0</v>
      </c>
      <c r="AO19" s="56"/>
      <c r="AP19" s="90">
        <f t="shared" si="26"/>
        <v>0</v>
      </c>
      <c r="AQ19" s="77"/>
      <c r="AR19" s="77">
        <f t="shared" si="27"/>
        <v>0</v>
      </c>
      <c r="AS19" s="90">
        <f t="shared" si="28"/>
        <v>0</v>
      </c>
      <c r="AT19" s="78">
        <f t="shared" si="8"/>
        <v>0</v>
      </c>
      <c r="AU19" s="87">
        <f t="shared" si="9"/>
        <v>0</v>
      </c>
      <c r="AV19" s="116"/>
      <c r="AW19" s="74"/>
      <c r="AX19" s="74">
        <f t="shared" si="10"/>
        <v>0</v>
      </c>
      <c r="AY19" s="74">
        <f t="shared" si="11"/>
        <v>0</v>
      </c>
    </row>
    <row r="20" spans="1:51" ht="16.149999999999999" customHeight="1" x14ac:dyDescent="0.2">
      <c r="A20" s="54">
        <v>14</v>
      </c>
      <c r="B20" s="55" t="s">
        <v>19</v>
      </c>
      <c r="C20" s="271">
        <f>'8_2.1.18 SIS'!R20</f>
        <v>0</v>
      </c>
      <c r="D20" s="56">
        <f>'Source Data'!H20</f>
        <v>5011.2312545353479</v>
      </c>
      <c r="E20" s="74">
        <f t="shared" si="12"/>
        <v>0</v>
      </c>
      <c r="F20" s="290"/>
      <c r="G20" s="56">
        <f>'Source Data'!I20</f>
        <v>644.89230424636412</v>
      </c>
      <c r="H20" s="74">
        <f t="shared" si="13"/>
        <v>0</v>
      </c>
      <c r="I20" s="290"/>
      <c r="J20" s="56">
        <f>'Source Data'!J20</f>
        <v>175.87971933991753</v>
      </c>
      <c r="K20" s="74">
        <f t="shared" si="14"/>
        <v>0</v>
      </c>
      <c r="L20" s="290"/>
      <c r="M20" s="56">
        <f>'Source Data'!K20</f>
        <v>4396.9929834979375</v>
      </c>
      <c r="N20" s="74">
        <f t="shared" si="15"/>
        <v>0</v>
      </c>
      <c r="O20" s="290"/>
      <c r="P20" s="56">
        <f>'Source Data'!L20</f>
        <v>1758.7971933991751</v>
      </c>
      <c r="Q20" s="74">
        <f t="shared" si="16"/>
        <v>0</v>
      </c>
      <c r="R20" s="93">
        <v>0</v>
      </c>
      <c r="S20" s="56"/>
      <c r="T20" s="56"/>
      <c r="U20" s="57">
        <f t="shared" si="2"/>
        <v>0</v>
      </c>
      <c r="V20" s="93">
        <f t="shared" si="3"/>
        <v>0</v>
      </c>
      <c r="W20" s="74">
        <f t="shared" si="17"/>
        <v>0</v>
      </c>
      <c r="X20" s="93">
        <f t="shared" si="18"/>
        <v>0</v>
      </c>
      <c r="Y20" s="56"/>
      <c r="Z20" s="93">
        <f t="shared" si="19"/>
        <v>0</v>
      </c>
      <c r="AA20" s="56"/>
      <c r="AB20" s="56">
        <f t="shared" si="20"/>
        <v>0</v>
      </c>
      <c r="AC20" s="93">
        <f t="shared" si="21"/>
        <v>0</v>
      </c>
      <c r="AD20" s="97">
        <f t="shared" si="4"/>
        <v>0</v>
      </c>
      <c r="AE20" s="75">
        <f>'Source Data'!N20</f>
        <v>3207</v>
      </c>
      <c r="AF20" s="90">
        <f t="shared" si="5"/>
        <v>0</v>
      </c>
      <c r="AG20" s="271"/>
      <c r="AH20" s="75">
        <f t="shared" si="22"/>
        <v>0</v>
      </c>
      <c r="AI20" s="271"/>
      <c r="AJ20" s="77">
        <f t="shared" si="6"/>
        <v>0</v>
      </c>
      <c r="AK20" s="76">
        <f t="shared" si="7"/>
        <v>0</v>
      </c>
      <c r="AL20" s="90">
        <f t="shared" si="23"/>
        <v>0</v>
      </c>
      <c r="AM20" s="79">
        <f t="shared" si="24"/>
        <v>0</v>
      </c>
      <c r="AN20" s="90">
        <f t="shared" si="25"/>
        <v>0</v>
      </c>
      <c r="AO20" s="56"/>
      <c r="AP20" s="90">
        <f t="shared" si="26"/>
        <v>0</v>
      </c>
      <c r="AQ20" s="77"/>
      <c r="AR20" s="77">
        <f t="shared" si="27"/>
        <v>0</v>
      </c>
      <c r="AS20" s="90">
        <f t="shared" si="28"/>
        <v>0</v>
      </c>
      <c r="AT20" s="78">
        <f t="shared" si="8"/>
        <v>0</v>
      </c>
      <c r="AU20" s="87">
        <f t="shared" si="9"/>
        <v>0</v>
      </c>
      <c r="AV20" s="116"/>
      <c r="AW20" s="74"/>
      <c r="AX20" s="74">
        <f t="shared" si="10"/>
        <v>0</v>
      </c>
      <c r="AY20" s="74">
        <f t="shared" si="11"/>
        <v>0</v>
      </c>
    </row>
    <row r="21" spans="1:51" ht="16.149999999999999" customHeight="1" x14ac:dyDescent="0.2">
      <c r="A21" s="49">
        <v>15</v>
      </c>
      <c r="B21" s="50" t="s">
        <v>20</v>
      </c>
      <c r="C21" s="272">
        <f>'8_2.1.18 SIS'!R21</f>
        <v>0</v>
      </c>
      <c r="D21" s="51">
        <f>'Source Data'!H21</f>
        <v>5066.2622105753844</v>
      </c>
      <c r="E21" s="80">
        <f t="shared" si="12"/>
        <v>0</v>
      </c>
      <c r="F21" s="291"/>
      <c r="G21" s="51">
        <f>'Source Data'!I21</f>
        <v>701.0216863265847</v>
      </c>
      <c r="H21" s="80">
        <f t="shared" si="13"/>
        <v>0</v>
      </c>
      <c r="I21" s="291"/>
      <c r="J21" s="51">
        <f>'Source Data'!J21</f>
        <v>191.18773263452312</v>
      </c>
      <c r="K21" s="80">
        <f t="shared" si="14"/>
        <v>0</v>
      </c>
      <c r="L21" s="291"/>
      <c r="M21" s="51">
        <f>'Source Data'!K21</f>
        <v>4779.6933158630773</v>
      </c>
      <c r="N21" s="80">
        <f t="shared" si="15"/>
        <v>0</v>
      </c>
      <c r="O21" s="291"/>
      <c r="P21" s="51">
        <f>'Source Data'!L21</f>
        <v>1911.8773263452308</v>
      </c>
      <c r="Q21" s="80">
        <f t="shared" si="16"/>
        <v>0</v>
      </c>
      <c r="R21" s="94">
        <v>0</v>
      </c>
      <c r="S21" s="51"/>
      <c r="T21" s="51"/>
      <c r="U21" s="52">
        <f t="shared" si="2"/>
        <v>0</v>
      </c>
      <c r="V21" s="94">
        <f t="shared" si="3"/>
        <v>0</v>
      </c>
      <c r="W21" s="80">
        <f t="shared" si="17"/>
        <v>0</v>
      </c>
      <c r="X21" s="94">
        <f t="shared" si="18"/>
        <v>0</v>
      </c>
      <c r="Y21" s="51"/>
      <c r="Z21" s="94">
        <f t="shared" si="19"/>
        <v>0</v>
      </c>
      <c r="AA21" s="53"/>
      <c r="AB21" s="51">
        <f t="shared" si="20"/>
        <v>0</v>
      </c>
      <c r="AC21" s="95">
        <f t="shared" si="21"/>
        <v>0</v>
      </c>
      <c r="AD21" s="95">
        <f t="shared" si="4"/>
        <v>0</v>
      </c>
      <c r="AE21" s="71">
        <f>'Source Data'!N21</f>
        <v>2896</v>
      </c>
      <c r="AF21" s="91">
        <f t="shared" si="5"/>
        <v>0</v>
      </c>
      <c r="AG21" s="272"/>
      <c r="AH21" s="71">
        <f t="shared" si="22"/>
        <v>0</v>
      </c>
      <c r="AI21" s="272"/>
      <c r="AJ21" s="72">
        <f t="shared" si="6"/>
        <v>0</v>
      </c>
      <c r="AK21" s="73">
        <f t="shared" si="7"/>
        <v>0</v>
      </c>
      <c r="AL21" s="91">
        <f t="shared" si="23"/>
        <v>0</v>
      </c>
      <c r="AM21" s="82">
        <f t="shared" si="24"/>
        <v>0</v>
      </c>
      <c r="AN21" s="91">
        <f t="shared" si="25"/>
        <v>0</v>
      </c>
      <c r="AO21" s="51"/>
      <c r="AP21" s="91">
        <f t="shared" si="26"/>
        <v>0</v>
      </c>
      <c r="AQ21" s="72"/>
      <c r="AR21" s="72">
        <f t="shared" si="27"/>
        <v>0</v>
      </c>
      <c r="AS21" s="91">
        <f t="shared" si="28"/>
        <v>0</v>
      </c>
      <c r="AT21" s="81">
        <f t="shared" si="8"/>
        <v>0</v>
      </c>
      <c r="AU21" s="88">
        <f t="shared" si="9"/>
        <v>0</v>
      </c>
      <c r="AV21" s="116"/>
      <c r="AW21" s="80"/>
      <c r="AX21" s="80">
        <f t="shared" si="10"/>
        <v>0</v>
      </c>
      <c r="AY21" s="80">
        <f t="shared" si="11"/>
        <v>0</v>
      </c>
    </row>
    <row r="22" spans="1:51" ht="16.149999999999999" customHeight="1" x14ac:dyDescent="0.2">
      <c r="A22" s="58">
        <v>16</v>
      </c>
      <c r="B22" s="59" t="s">
        <v>21</v>
      </c>
      <c r="C22" s="270">
        <f>'8_2.1.18 SIS'!R22</f>
        <v>0</v>
      </c>
      <c r="D22" s="60">
        <f>'Source Data'!H22</f>
        <v>2365.2515167166002</v>
      </c>
      <c r="E22" s="65">
        <f t="shared" si="12"/>
        <v>0</v>
      </c>
      <c r="F22" s="289"/>
      <c r="G22" s="60">
        <f>'Source Data'!I22</f>
        <v>332.11179417298291</v>
      </c>
      <c r="H22" s="65">
        <f t="shared" si="13"/>
        <v>0</v>
      </c>
      <c r="I22" s="289"/>
      <c r="J22" s="60">
        <f>'Source Data'!J22</f>
        <v>90.57594386535898</v>
      </c>
      <c r="K22" s="65">
        <f t="shared" si="14"/>
        <v>0</v>
      </c>
      <c r="L22" s="289"/>
      <c r="M22" s="60">
        <f>'Source Data'!K22</f>
        <v>2264.3985966339742</v>
      </c>
      <c r="N22" s="65">
        <f t="shared" si="15"/>
        <v>0</v>
      </c>
      <c r="O22" s="289"/>
      <c r="P22" s="60">
        <f>'Source Data'!L22</f>
        <v>905.75943865358965</v>
      </c>
      <c r="Q22" s="65">
        <f t="shared" si="16"/>
        <v>0</v>
      </c>
      <c r="R22" s="92">
        <v>0</v>
      </c>
      <c r="S22" s="60"/>
      <c r="T22" s="60"/>
      <c r="U22" s="61">
        <f t="shared" si="2"/>
        <v>0</v>
      </c>
      <c r="V22" s="92">
        <f t="shared" si="3"/>
        <v>0</v>
      </c>
      <c r="W22" s="65">
        <f t="shared" si="17"/>
        <v>0</v>
      </c>
      <c r="X22" s="92">
        <f t="shared" si="18"/>
        <v>0</v>
      </c>
      <c r="Y22" s="60"/>
      <c r="Z22" s="92">
        <f t="shared" si="19"/>
        <v>0</v>
      </c>
      <c r="AA22" s="60"/>
      <c r="AB22" s="60">
        <f t="shared" si="20"/>
        <v>0</v>
      </c>
      <c r="AC22" s="92">
        <f t="shared" si="21"/>
        <v>0</v>
      </c>
      <c r="AD22" s="96">
        <f t="shared" si="4"/>
        <v>0</v>
      </c>
      <c r="AE22" s="66">
        <f>'Source Data'!N22</f>
        <v>11958</v>
      </c>
      <c r="AF22" s="89">
        <f t="shared" si="5"/>
        <v>0</v>
      </c>
      <c r="AG22" s="270"/>
      <c r="AH22" s="66">
        <f t="shared" si="22"/>
        <v>0</v>
      </c>
      <c r="AI22" s="270"/>
      <c r="AJ22" s="68">
        <f t="shared" si="6"/>
        <v>0</v>
      </c>
      <c r="AK22" s="67">
        <f t="shared" si="7"/>
        <v>0</v>
      </c>
      <c r="AL22" s="89">
        <f t="shared" si="23"/>
        <v>0</v>
      </c>
      <c r="AM22" s="70">
        <f t="shared" si="24"/>
        <v>0</v>
      </c>
      <c r="AN22" s="89">
        <f t="shared" si="25"/>
        <v>0</v>
      </c>
      <c r="AO22" s="60"/>
      <c r="AP22" s="89">
        <f t="shared" si="26"/>
        <v>0</v>
      </c>
      <c r="AQ22" s="68"/>
      <c r="AR22" s="68">
        <f t="shared" si="27"/>
        <v>0</v>
      </c>
      <c r="AS22" s="89">
        <f t="shared" si="28"/>
        <v>0</v>
      </c>
      <c r="AT22" s="69">
        <f t="shared" si="8"/>
        <v>0</v>
      </c>
      <c r="AU22" s="86">
        <f t="shared" si="9"/>
        <v>0</v>
      </c>
      <c r="AV22" s="116"/>
      <c r="AW22" s="65"/>
      <c r="AX22" s="65">
        <f t="shared" si="10"/>
        <v>0</v>
      </c>
      <c r="AY22" s="65">
        <f t="shared" si="11"/>
        <v>0</v>
      </c>
    </row>
    <row r="23" spans="1:51" ht="16.149999999999999" customHeight="1" x14ac:dyDescent="0.2">
      <c r="A23" s="54">
        <v>17</v>
      </c>
      <c r="B23" s="55" t="s">
        <v>22</v>
      </c>
      <c r="C23" s="271">
        <f>'8_2.1.18 SIS'!R23</f>
        <v>117</v>
      </c>
      <c r="D23" s="56">
        <f>'Source Data'!H23</f>
        <v>3197.8562864796509</v>
      </c>
      <c r="E23" s="74">
        <f t="shared" si="12"/>
        <v>374149.18551811913</v>
      </c>
      <c r="F23" s="290"/>
      <c r="G23" s="56">
        <f>'Source Data'!I23</f>
        <v>404.99760461581491</v>
      </c>
      <c r="H23" s="74">
        <f t="shared" si="13"/>
        <v>0</v>
      </c>
      <c r="I23" s="290"/>
      <c r="J23" s="56">
        <f>'Source Data'!J23</f>
        <v>110.45389216794953</v>
      </c>
      <c r="K23" s="74">
        <f t="shared" si="14"/>
        <v>0</v>
      </c>
      <c r="L23" s="290"/>
      <c r="M23" s="56">
        <f>'Source Data'!K23</f>
        <v>2761.3473041987377</v>
      </c>
      <c r="N23" s="74">
        <f t="shared" si="15"/>
        <v>0</v>
      </c>
      <c r="O23" s="290"/>
      <c r="P23" s="56">
        <f>'Source Data'!L23</f>
        <v>1104.5389216794952</v>
      </c>
      <c r="Q23" s="74">
        <f t="shared" si="16"/>
        <v>0</v>
      </c>
      <c r="R23" s="93">
        <v>479596</v>
      </c>
      <c r="S23" s="56"/>
      <c r="T23" s="56"/>
      <c r="U23" s="57">
        <f t="shared" si="2"/>
        <v>0</v>
      </c>
      <c r="V23" s="93">
        <f t="shared" si="3"/>
        <v>479596</v>
      </c>
      <c r="W23" s="74">
        <f t="shared" si="17"/>
        <v>-1199</v>
      </c>
      <c r="X23" s="93">
        <f t="shared" si="18"/>
        <v>478397</v>
      </c>
      <c r="Y23" s="56"/>
      <c r="Z23" s="93">
        <f t="shared" si="19"/>
        <v>478397</v>
      </c>
      <c r="AA23" s="56"/>
      <c r="AB23" s="56">
        <f t="shared" si="20"/>
        <v>478397</v>
      </c>
      <c r="AC23" s="93">
        <f t="shared" si="21"/>
        <v>39866</v>
      </c>
      <c r="AD23" s="97">
        <f t="shared" si="4"/>
        <v>478397</v>
      </c>
      <c r="AE23" s="75">
        <f>'Source Data'!N23</f>
        <v>7667</v>
      </c>
      <c r="AF23" s="90">
        <f t="shared" si="5"/>
        <v>897039</v>
      </c>
      <c r="AG23" s="271"/>
      <c r="AH23" s="75">
        <f>AG23*AE23</f>
        <v>0</v>
      </c>
      <c r="AI23" s="271"/>
      <c r="AJ23" s="77">
        <f t="shared" si="6"/>
        <v>0</v>
      </c>
      <c r="AK23" s="76">
        <f t="shared" si="7"/>
        <v>0</v>
      </c>
      <c r="AL23" s="90">
        <f t="shared" si="23"/>
        <v>897039</v>
      </c>
      <c r="AM23" s="79">
        <f t="shared" si="24"/>
        <v>-2243</v>
      </c>
      <c r="AN23" s="90">
        <f t="shared" si="25"/>
        <v>894796</v>
      </c>
      <c r="AO23" s="56"/>
      <c r="AP23" s="90">
        <f t="shared" si="26"/>
        <v>894796</v>
      </c>
      <c r="AQ23" s="77"/>
      <c r="AR23" s="77">
        <f t="shared" si="27"/>
        <v>894796</v>
      </c>
      <c r="AS23" s="90">
        <f t="shared" si="28"/>
        <v>74566</v>
      </c>
      <c r="AT23" s="78">
        <f t="shared" si="8"/>
        <v>1373193</v>
      </c>
      <c r="AU23" s="87">
        <f t="shared" si="9"/>
        <v>114432</v>
      </c>
      <c r="AV23" s="116"/>
      <c r="AW23" s="74"/>
      <c r="AX23" s="74">
        <f t="shared" si="10"/>
        <v>2243</v>
      </c>
      <c r="AY23" s="74">
        <f t="shared" si="11"/>
        <v>2243</v>
      </c>
    </row>
    <row r="24" spans="1:51" ht="16.149999999999999" customHeight="1" x14ac:dyDescent="0.2">
      <c r="A24" s="54">
        <v>18</v>
      </c>
      <c r="B24" s="55" t="s">
        <v>23</v>
      </c>
      <c r="C24" s="271">
        <f>'8_2.1.18 SIS'!R24</f>
        <v>0</v>
      </c>
      <c r="D24" s="56">
        <f>'Source Data'!H24</f>
        <v>5126.6533122919036</v>
      </c>
      <c r="E24" s="74">
        <f t="shared" si="12"/>
        <v>0</v>
      </c>
      <c r="F24" s="290"/>
      <c r="G24" s="56">
        <f>'Source Data'!I24</f>
        <v>689.43182714981469</v>
      </c>
      <c r="H24" s="74">
        <f t="shared" si="13"/>
        <v>0</v>
      </c>
      <c r="I24" s="290"/>
      <c r="J24" s="56">
        <f>'Source Data'!J24</f>
        <v>188.02686194994951</v>
      </c>
      <c r="K24" s="74">
        <f t="shared" si="14"/>
        <v>0</v>
      </c>
      <c r="L24" s="290"/>
      <c r="M24" s="56">
        <f>'Source Data'!K24</f>
        <v>4700.6715487487372</v>
      </c>
      <c r="N24" s="74">
        <f t="shared" si="15"/>
        <v>0</v>
      </c>
      <c r="O24" s="290"/>
      <c r="P24" s="56">
        <f>'Source Data'!L24</f>
        <v>0</v>
      </c>
      <c r="Q24" s="74">
        <f t="shared" si="16"/>
        <v>0</v>
      </c>
      <c r="R24" s="93">
        <v>0</v>
      </c>
      <c r="S24" s="56"/>
      <c r="T24" s="56"/>
      <c r="U24" s="57">
        <f t="shared" si="2"/>
        <v>0</v>
      </c>
      <c r="V24" s="93">
        <f t="shared" si="3"/>
        <v>0</v>
      </c>
      <c r="W24" s="74">
        <f t="shared" si="17"/>
        <v>0</v>
      </c>
      <c r="X24" s="93">
        <f t="shared" si="18"/>
        <v>0</v>
      </c>
      <c r="Y24" s="56"/>
      <c r="Z24" s="93">
        <f t="shared" si="19"/>
        <v>0</v>
      </c>
      <c r="AA24" s="56"/>
      <c r="AB24" s="56">
        <f t="shared" si="20"/>
        <v>0</v>
      </c>
      <c r="AC24" s="93">
        <f t="shared" si="21"/>
        <v>0</v>
      </c>
      <c r="AD24" s="97">
        <f t="shared" si="4"/>
        <v>0</v>
      </c>
      <c r="AE24" s="75">
        <f>'Source Data'!N24</f>
        <v>3448</v>
      </c>
      <c r="AF24" s="90">
        <f t="shared" si="5"/>
        <v>0</v>
      </c>
      <c r="AG24" s="271"/>
      <c r="AH24" s="75">
        <f t="shared" si="22"/>
        <v>0</v>
      </c>
      <c r="AI24" s="271"/>
      <c r="AJ24" s="77">
        <f t="shared" si="6"/>
        <v>0</v>
      </c>
      <c r="AK24" s="76">
        <f t="shared" si="7"/>
        <v>0</v>
      </c>
      <c r="AL24" s="90">
        <f t="shared" si="23"/>
        <v>0</v>
      </c>
      <c r="AM24" s="79">
        <f t="shared" si="24"/>
        <v>0</v>
      </c>
      <c r="AN24" s="90">
        <f t="shared" si="25"/>
        <v>0</v>
      </c>
      <c r="AO24" s="56"/>
      <c r="AP24" s="90">
        <f t="shared" si="26"/>
        <v>0</v>
      </c>
      <c r="AQ24" s="77"/>
      <c r="AR24" s="77">
        <f t="shared" si="27"/>
        <v>0</v>
      </c>
      <c r="AS24" s="90">
        <f t="shared" si="28"/>
        <v>0</v>
      </c>
      <c r="AT24" s="78">
        <f t="shared" si="8"/>
        <v>0</v>
      </c>
      <c r="AU24" s="87">
        <f t="shared" si="9"/>
        <v>0</v>
      </c>
      <c r="AV24" s="116"/>
      <c r="AW24" s="74"/>
      <c r="AX24" s="74">
        <f t="shared" si="10"/>
        <v>0</v>
      </c>
      <c r="AY24" s="74">
        <f t="shared" si="11"/>
        <v>0</v>
      </c>
    </row>
    <row r="25" spans="1:51" ht="16.149999999999999" customHeight="1" x14ac:dyDescent="0.2">
      <c r="A25" s="54">
        <v>19</v>
      </c>
      <c r="B25" s="55" t="s">
        <v>24</v>
      </c>
      <c r="C25" s="271">
        <f>'8_2.1.18 SIS'!R25</f>
        <v>0</v>
      </c>
      <c r="D25" s="56">
        <f>'Source Data'!H25</f>
        <v>4518.921408734529</v>
      </c>
      <c r="E25" s="74">
        <f t="shared" si="12"/>
        <v>0</v>
      </c>
      <c r="F25" s="290"/>
      <c r="G25" s="56">
        <f>'Source Data'!I25</f>
        <v>604.6851220204918</v>
      </c>
      <c r="H25" s="74">
        <f t="shared" si="13"/>
        <v>0</v>
      </c>
      <c r="I25" s="290"/>
      <c r="J25" s="56">
        <f>'Source Data'!J25</f>
        <v>164.91412418740686</v>
      </c>
      <c r="K25" s="74">
        <f t="shared" si="14"/>
        <v>0</v>
      </c>
      <c r="L25" s="290"/>
      <c r="M25" s="56">
        <f>'Source Data'!K25</f>
        <v>4122.8531046851722</v>
      </c>
      <c r="N25" s="74">
        <f t="shared" si="15"/>
        <v>0</v>
      </c>
      <c r="O25" s="290"/>
      <c r="P25" s="56">
        <f>'Source Data'!L25</f>
        <v>1649.1412418740688</v>
      </c>
      <c r="Q25" s="74">
        <f t="shared" si="16"/>
        <v>0</v>
      </c>
      <c r="R25" s="93">
        <v>0</v>
      </c>
      <c r="S25" s="56"/>
      <c r="T25" s="56"/>
      <c r="U25" s="57">
        <f t="shared" si="2"/>
        <v>0</v>
      </c>
      <c r="V25" s="93">
        <f t="shared" si="3"/>
        <v>0</v>
      </c>
      <c r="W25" s="74">
        <f t="shared" si="17"/>
        <v>0</v>
      </c>
      <c r="X25" s="93">
        <f t="shared" si="18"/>
        <v>0</v>
      </c>
      <c r="Y25" s="56"/>
      <c r="Z25" s="93">
        <f t="shared" si="19"/>
        <v>0</v>
      </c>
      <c r="AA25" s="56"/>
      <c r="AB25" s="56">
        <f t="shared" si="20"/>
        <v>0</v>
      </c>
      <c r="AC25" s="93">
        <f t="shared" si="21"/>
        <v>0</v>
      </c>
      <c r="AD25" s="97">
        <f t="shared" si="4"/>
        <v>0</v>
      </c>
      <c r="AE25" s="75">
        <f>'Source Data'!N25</f>
        <v>3382</v>
      </c>
      <c r="AF25" s="90">
        <f t="shared" si="5"/>
        <v>0</v>
      </c>
      <c r="AG25" s="271"/>
      <c r="AH25" s="75">
        <f t="shared" si="22"/>
        <v>0</v>
      </c>
      <c r="AI25" s="271"/>
      <c r="AJ25" s="77">
        <f t="shared" si="6"/>
        <v>0</v>
      </c>
      <c r="AK25" s="76">
        <f t="shared" si="7"/>
        <v>0</v>
      </c>
      <c r="AL25" s="90">
        <f t="shared" si="23"/>
        <v>0</v>
      </c>
      <c r="AM25" s="79">
        <f t="shared" si="24"/>
        <v>0</v>
      </c>
      <c r="AN25" s="90">
        <f t="shared" si="25"/>
        <v>0</v>
      </c>
      <c r="AO25" s="56"/>
      <c r="AP25" s="90">
        <f t="shared" si="26"/>
        <v>0</v>
      </c>
      <c r="AQ25" s="77"/>
      <c r="AR25" s="77">
        <f t="shared" si="27"/>
        <v>0</v>
      </c>
      <c r="AS25" s="90">
        <f t="shared" si="28"/>
        <v>0</v>
      </c>
      <c r="AT25" s="78">
        <f t="shared" si="8"/>
        <v>0</v>
      </c>
      <c r="AU25" s="87">
        <f t="shared" si="9"/>
        <v>0</v>
      </c>
      <c r="AV25" s="116"/>
      <c r="AW25" s="74"/>
      <c r="AX25" s="74">
        <f t="shared" si="10"/>
        <v>0</v>
      </c>
      <c r="AY25" s="74">
        <f t="shared" si="11"/>
        <v>0</v>
      </c>
    </row>
    <row r="26" spans="1:51" ht="16.149999999999999" customHeight="1" x14ac:dyDescent="0.2">
      <c r="A26" s="49">
        <v>20</v>
      </c>
      <c r="B26" s="50" t="s">
        <v>25</v>
      </c>
      <c r="C26" s="272">
        <f>'8_2.1.18 SIS'!R26</f>
        <v>0</v>
      </c>
      <c r="D26" s="51">
        <f>'Source Data'!H26</f>
        <v>4820.2540944128086</v>
      </c>
      <c r="E26" s="80">
        <f t="shared" si="12"/>
        <v>0</v>
      </c>
      <c r="F26" s="291"/>
      <c r="G26" s="51">
        <f>'Source Data'!I26</f>
        <v>694.558500770818</v>
      </c>
      <c r="H26" s="80">
        <f t="shared" si="13"/>
        <v>0</v>
      </c>
      <c r="I26" s="291"/>
      <c r="J26" s="51">
        <f>'Source Data'!J26</f>
        <v>189.42504566476853</v>
      </c>
      <c r="K26" s="80">
        <f t="shared" si="14"/>
        <v>0</v>
      </c>
      <c r="L26" s="291"/>
      <c r="M26" s="51">
        <f>'Source Data'!K26</f>
        <v>4735.6261416192137</v>
      </c>
      <c r="N26" s="80">
        <f t="shared" si="15"/>
        <v>0</v>
      </c>
      <c r="O26" s="291"/>
      <c r="P26" s="51">
        <f>'Source Data'!L26</f>
        <v>1894.2504566476853</v>
      </c>
      <c r="Q26" s="80">
        <f t="shared" si="16"/>
        <v>0</v>
      </c>
      <c r="R26" s="94">
        <v>0</v>
      </c>
      <c r="S26" s="51"/>
      <c r="T26" s="51"/>
      <c r="U26" s="52">
        <f t="shared" si="2"/>
        <v>0</v>
      </c>
      <c r="V26" s="94">
        <f t="shared" si="3"/>
        <v>0</v>
      </c>
      <c r="W26" s="80">
        <f t="shared" si="17"/>
        <v>0</v>
      </c>
      <c r="X26" s="94">
        <f t="shared" si="18"/>
        <v>0</v>
      </c>
      <c r="Y26" s="51"/>
      <c r="Z26" s="94">
        <f t="shared" si="19"/>
        <v>0</v>
      </c>
      <c r="AA26" s="53"/>
      <c r="AB26" s="51">
        <f t="shared" si="20"/>
        <v>0</v>
      </c>
      <c r="AC26" s="95">
        <f t="shared" si="21"/>
        <v>0</v>
      </c>
      <c r="AD26" s="95">
        <f t="shared" si="4"/>
        <v>0</v>
      </c>
      <c r="AE26" s="71">
        <f>'Source Data'!N26</f>
        <v>2473</v>
      </c>
      <c r="AF26" s="91">
        <f t="shared" si="5"/>
        <v>0</v>
      </c>
      <c r="AG26" s="272"/>
      <c r="AH26" s="71">
        <f t="shared" si="22"/>
        <v>0</v>
      </c>
      <c r="AI26" s="272"/>
      <c r="AJ26" s="72">
        <f t="shared" si="6"/>
        <v>0</v>
      </c>
      <c r="AK26" s="73">
        <f t="shared" si="7"/>
        <v>0</v>
      </c>
      <c r="AL26" s="91">
        <f t="shared" si="23"/>
        <v>0</v>
      </c>
      <c r="AM26" s="82">
        <f t="shared" si="24"/>
        <v>0</v>
      </c>
      <c r="AN26" s="91">
        <f t="shared" si="25"/>
        <v>0</v>
      </c>
      <c r="AO26" s="51"/>
      <c r="AP26" s="91">
        <f t="shared" si="26"/>
        <v>0</v>
      </c>
      <c r="AQ26" s="72"/>
      <c r="AR26" s="72">
        <f t="shared" si="27"/>
        <v>0</v>
      </c>
      <c r="AS26" s="91">
        <f t="shared" si="28"/>
        <v>0</v>
      </c>
      <c r="AT26" s="81">
        <f t="shared" si="8"/>
        <v>0</v>
      </c>
      <c r="AU26" s="88">
        <f t="shared" si="9"/>
        <v>0</v>
      </c>
      <c r="AV26" s="116"/>
      <c r="AW26" s="80"/>
      <c r="AX26" s="80">
        <f t="shared" si="10"/>
        <v>0</v>
      </c>
      <c r="AY26" s="80">
        <f t="shared" si="11"/>
        <v>0</v>
      </c>
    </row>
    <row r="27" spans="1:51" ht="16.149999999999999" customHeight="1" x14ac:dyDescent="0.2">
      <c r="A27" s="58">
        <v>21</v>
      </c>
      <c r="B27" s="59" t="s">
        <v>26</v>
      </c>
      <c r="C27" s="270">
        <f>'8_2.1.18 SIS'!R27</f>
        <v>0</v>
      </c>
      <c r="D27" s="60">
        <f>'Source Data'!H27</f>
        <v>4964.0768196326962</v>
      </c>
      <c r="E27" s="65">
        <f t="shared" si="12"/>
        <v>0</v>
      </c>
      <c r="F27" s="289"/>
      <c r="G27" s="60">
        <f>'Source Data'!I27</f>
        <v>705.05691404533979</v>
      </c>
      <c r="H27" s="65">
        <f t="shared" si="13"/>
        <v>0</v>
      </c>
      <c r="I27" s="289"/>
      <c r="J27" s="60">
        <f>'Source Data'!J27</f>
        <v>192.28824928509266</v>
      </c>
      <c r="K27" s="65">
        <f t="shared" si="14"/>
        <v>0</v>
      </c>
      <c r="L27" s="289"/>
      <c r="M27" s="60">
        <f>'Source Data'!K27</f>
        <v>4807.2062321273152</v>
      </c>
      <c r="N27" s="65">
        <f t="shared" si="15"/>
        <v>0</v>
      </c>
      <c r="O27" s="289"/>
      <c r="P27" s="60">
        <f>'Source Data'!L27</f>
        <v>1922.8824928509262</v>
      </c>
      <c r="Q27" s="65">
        <f t="shared" si="16"/>
        <v>0</v>
      </c>
      <c r="R27" s="92">
        <v>0</v>
      </c>
      <c r="S27" s="60"/>
      <c r="T27" s="60"/>
      <c r="U27" s="61">
        <f t="shared" si="2"/>
        <v>0</v>
      </c>
      <c r="V27" s="92">
        <f t="shared" si="3"/>
        <v>0</v>
      </c>
      <c r="W27" s="65">
        <f t="shared" si="17"/>
        <v>0</v>
      </c>
      <c r="X27" s="92">
        <f t="shared" si="18"/>
        <v>0</v>
      </c>
      <c r="Y27" s="60"/>
      <c r="Z27" s="92">
        <f t="shared" si="19"/>
        <v>0</v>
      </c>
      <c r="AA27" s="60"/>
      <c r="AB27" s="60">
        <f t="shared" si="20"/>
        <v>0</v>
      </c>
      <c r="AC27" s="92">
        <f t="shared" si="21"/>
        <v>0</v>
      </c>
      <c r="AD27" s="96">
        <f t="shared" si="4"/>
        <v>0</v>
      </c>
      <c r="AE27" s="66">
        <f>'Source Data'!N27</f>
        <v>2521</v>
      </c>
      <c r="AF27" s="89">
        <f t="shared" si="5"/>
        <v>0</v>
      </c>
      <c r="AG27" s="270"/>
      <c r="AH27" s="66">
        <f t="shared" si="22"/>
        <v>0</v>
      </c>
      <c r="AI27" s="270"/>
      <c r="AJ27" s="68">
        <f t="shared" si="6"/>
        <v>0</v>
      </c>
      <c r="AK27" s="67">
        <f t="shared" si="7"/>
        <v>0</v>
      </c>
      <c r="AL27" s="89">
        <f t="shared" si="23"/>
        <v>0</v>
      </c>
      <c r="AM27" s="70">
        <f t="shared" si="24"/>
        <v>0</v>
      </c>
      <c r="AN27" s="89">
        <f t="shared" si="25"/>
        <v>0</v>
      </c>
      <c r="AO27" s="60"/>
      <c r="AP27" s="89">
        <f t="shared" si="26"/>
        <v>0</v>
      </c>
      <c r="AQ27" s="68"/>
      <c r="AR27" s="68">
        <f t="shared" si="27"/>
        <v>0</v>
      </c>
      <c r="AS27" s="89">
        <f t="shared" si="28"/>
        <v>0</v>
      </c>
      <c r="AT27" s="69">
        <f t="shared" si="8"/>
        <v>0</v>
      </c>
      <c r="AU27" s="86">
        <f t="shared" si="9"/>
        <v>0</v>
      </c>
      <c r="AV27" s="116"/>
      <c r="AW27" s="65"/>
      <c r="AX27" s="65">
        <f t="shared" si="10"/>
        <v>0</v>
      </c>
      <c r="AY27" s="65">
        <f t="shared" si="11"/>
        <v>0</v>
      </c>
    </row>
    <row r="28" spans="1:51" ht="16.149999999999999" customHeight="1" x14ac:dyDescent="0.2">
      <c r="A28" s="54">
        <v>22</v>
      </c>
      <c r="B28" s="55" t="s">
        <v>27</v>
      </c>
      <c r="C28" s="271">
        <f>'8_2.1.18 SIS'!R28</f>
        <v>0</v>
      </c>
      <c r="D28" s="56">
        <f>'Source Data'!H28</f>
        <v>5299.8126353513471</v>
      </c>
      <c r="E28" s="74">
        <f t="shared" si="12"/>
        <v>0</v>
      </c>
      <c r="F28" s="290"/>
      <c r="G28" s="56">
        <f>'Source Data'!I28</f>
        <v>774.29658969861021</v>
      </c>
      <c r="H28" s="74">
        <f t="shared" si="13"/>
        <v>0</v>
      </c>
      <c r="I28" s="290"/>
      <c r="J28" s="56">
        <f>'Source Data'!J28</f>
        <v>211.17179719053001</v>
      </c>
      <c r="K28" s="74">
        <f t="shared" si="14"/>
        <v>0</v>
      </c>
      <c r="L28" s="290"/>
      <c r="M28" s="56">
        <f>'Source Data'!K28</f>
        <v>5279.2949297632513</v>
      </c>
      <c r="N28" s="74">
        <f t="shared" si="15"/>
        <v>0</v>
      </c>
      <c r="O28" s="290"/>
      <c r="P28" s="56">
        <f>'Source Data'!L28</f>
        <v>2111.7179719053006</v>
      </c>
      <c r="Q28" s="74">
        <f t="shared" si="16"/>
        <v>0</v>
      </c>
      <c r="R28" s="93">
        <v>0</v>
      </c>
      <c r="S28" s="56"/>
      <c r="T28" s="56"/>
      <c r="U28" s="57">
        <f t="shared" si="2"/>
        <v>0</v>
      </c>
      <c r="V28" s="93">
        <f t="shared" si="3"/>
        <v>0</v>
      </c>
      <c r="W28" s="74">
        <f t="shared" si="17"/>
        <v>0</v>
      </c>
      <c r="X28" s="93">
        <f t="shared" si="18"/>
        <v>0</v>
      </c>
      <c r="Y28" s="56"/>
      <c r="Z28" s="93">
        <f t="shared" si="19"/>
        <v>0</v>
      </c>
      <c r="AA28" s="56"/>
      <c r="AB28" s="56">
        <f t="shared" si="20"/>
        <v>0</v>
      </c>
      <c r="AC28" s="93">
        <f t="shared" si="21"/>
        <v>0</v>
      </c>
      <c r="AD28" s="97">
        <f t="shared" si="4"/>
        <v>0</v>
      </c>
      <c r="AE28" s="75">
        <f>'Source Data'!N28</f>
        <v>1782</v>
      </c>
      <c r="AF28" s="90">
        <f t="shared" si="5"/>
        <v>0</v>
      </c>
      <c r="AG28" s="271"/>
      <c r="AH28" s="75">
        <f t="shared" si="22"/>
        <v>0</v>
      </c>
      <c r="AI28" s="271"/>
      <c r="AJ28" s="77">
        <f t="shared" si="6"/>
        <v>0</v>
      </c>
      <c r="AK28" s="76">
        <f t="shared" si="7"/>
        <v>0</v>
      </c>
      <c r="AL28" s="90">
        <f t="shared" si="23"/>
        <v>0</v>
      </c>
      <c r="AM28" s="79">
        <f t="shared" si="24"/>
        <v>0</v>
      </c>
      <c r="AN28" s="90">
        <f t="shared" si="25"/>
        <v>0</v>
      </c>
      <c r="AO28" s="56"/>
      <c r="AP28" s="90">
        <f t="shared" si="26"/>
        <v>0</v>
      </c>
      <c r="AQ28" s="77"/>
      <c r="AR28" s="77">
        <f t="shared" si="27"/>
        <v>0</v>
      </c>
      <c r="AS28" s="90">
        <f t="shared" si="28"/>
        <v>0</v>
      </c>
      <c r="AT28" s="78">
        <f t="shared" si="8"/>
        <v>0</v>
      </c>
      <c r="AU28" s="87">
        <f t="shared" si="9"/>
        <v>0</v>
      </c>
      <c r="AV28" s="116"/>
      <c r="AW28" s="74"/>
      <c r="AX28" s="74">
        <f t="shared" si="10"/>
        <v>0</v>
      </c>
      <c r="AY28" s="74">
        <f t="shared" si="11"/>
        <v>0</v>
      </c>
    </row>
    <row r="29" spans="1:51" ht="16.149999999999999" customHeight="1" x14ac:dyDescent="0.2">
      <c r="A29" s="54">
        <v>23</v>
      </c>
      <c r="B29" s="55" t="s">
        <v>28</v>
      </c>
      <c r="C29" s="271">
        <f>'8_2.1.18 SIS'!R29</f>
        <v>0</v>
      </c>
      <c r="D29" s="56">
        <f>'Source Data'!H29</f>
        <v>4847.3597582819802</v>
      </c>
      <c r="E29" s="74">
        <f t="shared" si="12"/>
        <v>0</v>
      </c>
      <c r="F29" s="290"/>
      <c r="G29" s="56">
        <f>'Source Data'!I29</f>
        <v>643.90858310125191</v>
      </c>
      <c r="H29" s="74">
        <f t="shared" si="13"/>
        <v>0</v>
      </c>
      <c r="I29" s="290"/>
      <c r="J29" s="56">
        <f>'Source Data'!J29</f>
        <v>175.61143175488689</v>
      </c>
      <c r="K29" s="74">
        <f t="shared" si="14"/>
        <v>0</v>
      </c>
      <c r="L29" s="290"/>
      <c r="M29" s="56">
        <f>'Source Data'!K29</f>
        <v>4390.2857938721727</v>
      </c>
      <c r="N29" s="74">
        <f t="shared" si="15"/>
        <v>0</v>
      </c>
      <c r="O29" s="290"/>
      <c r="P29" s="56">
        <f>'Source Data'!L29</f>
        <v>1756.1143175488689</v>
      </c>
      <c r="Q29" s="74">
        <f t="shared" si="16"/>
        <v>0</v>
      </c>
      <c r="R29" s="93">
        <v>0</v>
      </c>
      <c r="S29" s="56"/>
      <c r="T29" s="56"/>
      <c r="U29" s="57">
        <f t="shared" si="2"/>
        <v>0</v>
      </c>
      <c r="V29" s="93">
        <f t="shared" si="3"/>
        <v>0</v>
      </c>
      <c r="W29" s="74">
        <f t="shared" si="17"/>
        <v>0</v>
      </c>
      <c r="X29" s="93">
        <f t="shared" si="18"/>
        <v>0</v>
      </c>
      <c r="Y29" s="56"/>
      <c r="Z29" s="93">
        <f t="shared" si="19"/>
        <v>0</v>
      </c>
      <c r="AA29" s="56"/>
      <c r="AB29" s="56">
        <f t="shared" si="20"/>
        <v>0</v>
      </c>
      <c r="AC29" s="93">
        <f t="shared" si="21"/>
        <v>0</v>
      </c>
      <c r="AD29" s="97">
        <f t="shared" si="4"/>
        <v>0</v>
      </c>
      <c r="AE29" s="75">
        <f>'Source Data'!N29</f>
        <v>3371</v>
      </c>
      <c r="AF29" s="90">
        <f t="shared" si="5"/>
        <v>0</v>
      </c>
      <c r="AG29" s="271"/>
      <c r="AH29" s="75">
        <f t="shared" si="22"/>
        <v>0</v>
      </c>
      <c r="AI29" s="271"/>
      <c r="AJ29" s="77">
        <f t="shared" si="6"/>
        <v>0</v>
      </c>
      <c r="AK29" s="76">
        <f t="shared" si="7"/>
        <v>0</v>
      </c>
      <c r="AL29" s="90">
        <f t="shared" si="23"/>
        <v>0</v>
      </c>
      <c r="AM29" s="79">
        <f t="shared" si="24"/>
        <v>0</v>
      </c>
      <c r="AN29" s="90">
        <f t="shared" si="25"/>
        <v>0</v>
      </c>
      <c r="AO29" s="56"/>
      <c r="AP29" s="90">
        <f t="shared" si="26"/>
        <v>0</v>
      </c>
      <c r="AQ29" s="77"/>
      <c r="AR29" s="77">
        <f t="shared" si="27"/>
        <v>0</v>
      </c>
      <c r="AS29" s="90">
        <f t="shared" si="28"/>
        <v>0</v>
      </c>
      <c r="AT29" s="78">
        <f t="shared" si="8"/>
        <v>0</v>
      </c>
      <c r="AU29" s="87">
        <f t="shared" si="9"/>
        <v>0</v>
      </c>
      <c r="AV29" s="116"/>
      <c r="AW29" s="74"/>
      <c r="AX29" s="74">
        <f t="shared" si="10"/>
        <v>0</v>
      </c>
      <c r="AY29" s="74">
        <f t="shared" si="11"/>
        <v>0</v>
      </c>
    </row>
    <row r="30" spans="1:51" ht="16.149999999999999" customHeight="1" x14ac:dyDescent="0.2">
      <c r="A30" s="54">
        <v>24</v>
      </c>
      <c r="B30" s="55" t="s">
        <v>29</v>
      </c>
      <c r="C30" s="271">
        <f>'8_2.1.18 SIS'!R30</f>
        <v>0</v>
      </c>
      <c r="D30" s="56">
        <f>'Source Data'!H30</f>
        <v>2376.5026766431456</v>
      </c>
      <c r="E30" s="74">
        <f t="shared" si="12"/>
        <v>0</v>
      </c>
      <c r="F30" s="290"/>
      <c r="G30" s="56">
        <f>'Source Data'!I30</f>
        <v>235.68636722840623</v>
      </c>
      <c r="H30" s="74">
        <f t="shared" si="13"/>
        <v>0</v>
      </c>
      <c r="I30" s="290"/>
      <c r="J30" s="56">
        <f>'Source Data'!J30</f>
        <v>64.278100153201677</v>
      </c>
      <c r="K30" s="74">
        <f t="shared" si="14"/>
        <v>0</v>
      </c>
      <c r="L30" s="290"/>
      <c r="M30" s="56">
        <f>'Source Data'!K30</f>
        <v>1606.9525038300424</v>
      </c>
      <c r="N30" s="74">
        <f t="shared" si="15"/>
        <v>0</v>
      </c>
      <c r="O30" s="290"/>
      <c r="P30" s="56">
        <f>'Source Data'!L30</f>
        <v>642.78100153201683</v>
      </c>
      <c r="Q30" s="74">
        <f t="shared" si="16"/>
        <v>0</v>
      </c>
      <c r="R30" s="93">
        <v>0</v>
      </c>
      <c r="S30" s="56"/>
      <c r="T30" s="56"/>
      <c r="U30" s="57">
        <f t="shared" si="2"/>
        <v>0</v>
      </c>
      <c r="V30" s="93">
        <f t="shared" si="3"/>
        <v>0</v>
      </c>
      <c r="W30" s="74">
        <f t="shared" si="17"/>
        <v>0</v>
      </c>
      <c r="X30" s="93">
        <f t="shared" si="18"/>
        <v>0</v>
      </c>
      <c r="Y30" s="56"/>
      <c r="Z30" s="93">
        <f t="shared" si="19"/>
        <v>0</v>
      </c>
      <c r="AA30" s="56"/>
      <c r="AB30" s="56">
        <f t="shared" si="20"/>
        <v>0</v>
      </c>
      <c r="AC30" s="93">
        <f t="shared" si="21"/>
        <v>0</v>
      </c>
      <c r="AD30" s="97">
        <f t="shared" si="4"/>
        <v>0</v>
      </c>
      <c r="AE30" s="75">
        <f>'Source Data'!N30</f>
        <v>11650</v>
      </c>
      <c r="AF30" s="90">
        <f t="shared" si="5"/>
        <v>0</v>
      </c>
      <c r="AG30" s="271"/>
      <c r="AH30" s="75">
        <f t="shared" si="22"/>
        <v>0</v>
      </c>
      <c r="AI30" s="271"/>
      <c r="AJ30" s="77">
        <f t="shared" si="6"/>
        <v>0</v>
      </c>
      <c r="AK30" s="76">
        <f t="shared" si="7"/>
        <v>0</v>
      </c>
      <c r="AL30" s="90">
        <f t="shared" si="23"/>
        <v>0</v>
      </c>
      <c r="AM30" s="79">
        <f t="shared" si="24"/>
        <v>0</v>
      </c>
      <c r="AN30" s="90">
        <f t="shared" si="25"/>
        <v>0</v>
      </c>
      <c r="AO30" s="56"/>
      <c r="AP30" s="90">
        <f t="shared" si="26"/>
        <v>0</v>
      </c>
      <c r="AQ30" s="77"/>
      <c r="AR30" s="77">
        <f t="shared" si="27"/>
        <v>0</v>
      </c>
      <c r="AS30" s="90">
        <f t="shared" si="28"/>
        <v>0</v>
      </c>
      <c r="AT30" s="78">
        <f t="shared" si="8"/>
        <v>0</v>
      </c>
      <c r="AU30" s="87">
        <f t="shared" si="9"/>
        <v>0</v>
      </c>
      <c r="AV30" s="116"/>
      <c r="AW30" s="74"/>
      <c r="AX30" s="74">
        <f t="shared" si="10"/>
        <v>0</v>
      </c>
      <c r="AY30" s="74">
        <f t="shared" si="11"/>
        <v>0</v>
      </c>
    </row>
    <row r="31" spans="1:51" ht="16.149999999999999" customHeight="1" x14ac:dyDescent="0.2">
      <c r="A31" s="49">
        <v>25</v>
      </c>
      <c r="B31" s="50" t="s">
        <v>30</v>
      </c>
      <c r="C31" s="272">
        <f>'8_2.1.18 SIS'!R31</f>
        <v>0</v>
      </c>
      <c r="D31" s="51">
        <f>'Source Data'!H31</f>
        <v>4037.466979885065</v>
      </c>
      <c r="E31" s="80">
        <f t="shared" si="12"/>
        <v>0</v>
      </c>
      <c r="F31" s="291"/>
      <c r="G31" s="51">
        <f>'Source Data'!I31</f>
        <v>547.31914183029971</v>
      </c>
      <c r="H31" s="80">
        <f t="shared" si="13"/>
        <v>0</v>
      </c>
      <c r="I31" s="291"/>
      <c r="J31" s="51">
        <f>'Source Data'!J31</f>
        <v>149.268856862809</v>
      </c>
      <c r="K31" s="80">
        <f t="shared" si="14"/>
        <v>0</v>
      </c>
      <c r="L31" s="291"/>
      <c r="M31" s="51">
        <f>'Source Data'!K31</f>
        <v>3731.7214215702247</v>
      </c>
      <c r="N31" s="80">
        <f t="shared" si="15"/>
        <v>0</v>
      </c>
      <c r="O31" s="291"/>
      <c r="P31" s="51">
        <f>'Source Data'!L31</f>
        <v>1492.6885686280898</v>
      </c>
      <c r="Q31" s="80">
        <f t="shared" si="16"/>
        <v>0</v>
      </c>
      <c r="R31" s="94">
        <v>0</v>
      </c>
      <c r="S31" s="51"/>
      <c r="T31" s="51"/>
      <c r="U31" s="52">
        <f t="shared" si="2"/>
        <v>0</v>
      </c>
      <c r="V31" s="94">
        <f t="shared" si="3"/>
        <v>0</v>
      </c>
      <c r="W31" s="80">
        <f t="shared" si="17"/>
        <v>0</v>
      </c>
      <c r="X31" s="94">
        <f t="shared" si="18"/>
        <v>0</v>
      </c>
      <c r="Y31" s="51"/>
      <c r="Z31" s="94">
        <f t="shared" si="19"/>
        <v>0</v>
      </c>
      <c r="AA31" s="53"/>
      <c r="AB31" s="51">
        <f t="shared" si="20"/>
        <v>0</v>
      </c>
      <c r="AC31" s="95">
        <f t="shared" si="21"/>
        <v>0</v>
      </c>
      <c r="AD31" s="95">
        <f t="shared" si="4"/>
        <v>0</v>
      </c>
      <c r="AE31" s="71">
        <f>'Source Data'!N31</f>
        <v>4673</v>
      </c>
      <c r="AF31" s="91">
        <f t="shared" si="5"/>
        <v>0</v>
      </c>
      <c r="AG31" s="272"/>
      <c r="AH31" s="71">
        <f t="shared" si="22"/>
        <v>0</v>
      </c>
      <c r="AI31" s="272"/>
      <c r="AJ31" s="72">
        <f t="shared" si="6"/>
        <v>0</v>
      </c>
      <c r="AK31" s="73">
        <f t="shared" si="7"/>
        <v>0</v>
      </c>
      <c r="AL31" s="91">
        <f t="shared" si="23"/>
        <v>0</v>
      </c>
      <c r="AM31" s="82">
        <f t="shared" si="24"/>
        <v>0</v>
      </c>
      <c r="AN31" s="91">
        <f t="shared" si="25"/>
        <v>0</v>
      </c>
      <c r="AO31" s="51"/>
      <c r="AP31" s="91">
        <f t="shared" si="26"/>
        <v>0</v>
      </c>
      <c r="AQ31" s="72"/>
      <c r="AR31" s="72">
        <f t="shared" si="27"/>
        <v>0</v>
      </c>
      <c r="AS31" s="91">
        <f t="shared" si="28"/>
        <v>0</v>
      </c>
      <c r="AT31" s="81">
        <f t="shared" si="8"/>
        <v>0</v>
      </c>
      <c r="AU31" s="88">
        <f t="shared" si="9"/>
        <v>0</v>
      </c>
      <c r="AV31" s="116"/>
      <c r="AW31" s="80"/>
      <c r="AX31" s="80">
        <f t="shared" si="10"/>
        <v>0</v>
      </c>
      <c r="AY31" s="80">
        <f t="shared" si="11"/>
        <v>0</v>
      </c>
    </row>
    <row r="32" spans="1:51" ht="16.149999999999999" customHeight="1" x14ac:dyDescent="0.2">
      <c r="A32" s="58">
        <v>26</v>
      </c>
      <c r="B32" s="59" t="s">
        <v>31</v>
      </c>
      <c r="C32" s="270">
        <f>'8_2.1.18 SIS'!R32</f>
        <v>0</v>
      </c>
      <c r="D32" s="60">
        <f>'Source Data'!H32</f>
        <v>3766.8356517369007</v>
      </c>
      <c r="E32" s="65">
        <f t="shared" si="12"/>
        <v>0</v>
      </c>
      <c r="F32" s="289"/>
      <c r="G32" s="60">
        <f>'Source Data'!I32</f>
        <v>468.82114429316323</v>
      </c>
      <c r="H32" s="65">
        <f t="shared" si="13"/>
        <v>0</v>
      </c>
      <c r="I32" s="289"/>
      <c r="J32" s="60">
        <f>'Source Data'!J32</f>
        <v>127.8603120799536</v>
      </c>
      <c r="K32" s="65">
        <f t="shared" si="14"/>
        <v>0</v>
      </c>
      <c r="L32" s="289"/>
      <c r="M32" s="60">
        <f>'Source Data'!K32</f>
        <v>3196.5078019988405</v>
      </c>
      <c r="N32" s="65">
        <f t="shared" si="15"/>
        <v>0</v>
      </c>
      <c r="O32" s="289"/>
      <c r="P32" s="60">
        <f>'Source Data'!L32</f>
        <v>1278.6031207995361</v>
      </c>
      <c r="Q32" s="65">
        <f t="shared" si="16"/>
        <v>0</v>
      </c>
      <c r="R32" s="92">
        <v>0</v>
      </c>
      <c r="S32" s="60"/>
      <c r="T32" s="60"/>
      <c r="U32" s="61">
        <f t="shared" si="2"/>
        <v>0</v>
      </c>
      <c r="V32" s="92">
        <f t="shared" si="3"/>
        <v>0</v>
      </c>
      <c r="W32" s="65">
        <f t="shared" si="17"/>
        <v>0</v>
      </c>
      <c r="X32" s="92">
        <f t="shared" si="18"/>
        <v>0</v>
      </c>
      <c r="Y32" s="60"/>
      <c r="Z32" s="92">
        <f t="shared" si="19"/>
        <v>0</v>
      </c>
      <c r="AA32" s="60"/>
      <c r="AB32" s="60">
        <f t="shared" si="20"/>
        <v>0</v>
      </c>
      <c r="AC32" s="92">
        <f t="shared" si="21"/>
        <v>0</v>
      </c>
      <c r="AD32" s="96">
        <f t="shared" si="4"/>
        <v>0</v>
      </c>
      <c r="AE32" s="66">
        <f>'Source Data'!N32</f>
        <v>5304</v>
      </c>
      <c r="AF32" s="89">
        <f t="shared" si="5"/>
        <v>0</v>
      </c>
      <c r="AG32" s="270"/>
      <c r="AH32" s="66">
        <f t="shared" si="22"/>
        <v>0</v>
      </c>
      <c r="AI32" s="270"/>
      <c r="AJ32" s="68">
        <f t="shared" si="6"/>
        <v>0</v>
      </c>
      <c r="AK32" s="67">
        <f t="shared" si="7"/>
        <v>0</v>
      </c>
      <c r="AL32" s="89">
        <f t="shared" si="23"/>
        <v>0</v>
      </c>
      <c r="AM32" s="70">
        <f t="shared" si="24"/>
        <v>0</v>
      </c>
      <c r="AN32" s="89">
        <f t="shared" si="25"/>
        <v>0</v>
      </c>
      <c r="AO32" s="60"/>
      <c r="AP32" s="89">
        <f t="shared" si="26"/>
        <v>0</v>
      </c>
      <c r="AQ32" s="68"/>
      <c r="AR32" s="68">
        <f t="shared" si="27"/>
        <v>0</v>
      </c>
      <c r="AS32" s="89">
        <f t="shared" si="28"/>
        <v>0</v>
      </c>
      <c r="AT32" s="69">
        <f t="shared" si="8"/>
        <v>0</v>
      </c>
      <c r="AU32" s="86">
        <f t="shared" si="9"/>
        <v>0</v>
      </c>
      <c r="AV32" s="116"/>
      <c r="AW32" s="65"/>
      <c r="AX32" s="65">
        <f t="shared" si="10"/>
        <v>0</v>
      </c>
      <c r="AY32" s="65">
        <f t="shared" si="11"/>
        <v>0</v>
      </c>
    </row>
    <row r="33" spans="1:51" ht="16.149999999999999" customHeight="1" x14ac:dyDescent="0.2">
      <c r="A33" s="54">
        <v>27</v>
      </c>
      <c r="B33" s="55" t="s">
        <v>32</v>
      </c>
      <c r="C33" s="271">
        <f>'8_2.1.18 SIS'!R33</f>
        <v>0</v>
      </c>
      <c r="D33" s="56">
        <f>'Source Data'!H33</f>
        <v>5228.5444628948371</v>
      </c>
      <c r="E33" s="74">
        <f t="shared" si="12"/>
        <v>0</v>
      </c>
      <c r="F33" s="290"/>
      <c r="G33" s="56">
        <f>'Source Data'!I33</f>
        <v>687.4036243637745</v>
      </c>
      <c r="H33" s="74">
        <f t="shared" si="13"/>
        <v>0</v>
      </c>
      <c r="I33" s="290"/>
      <c r="J33" s="56">
        <f>'Source Data'!J33</f>
        <v>187.4737157355749</v>
      </c>
      <c r="K33" s="74">
        <f t="shared" si="14"/>
        <v>0</v>
      </c>
      <c r="L33" s="290"/>
      <c r="M33" s="56">
        <f>'Source Data'!K33</f>
        <v>4686.842893389372</v>
      </c>
      <c r="N33" s="74">
        <f t="shared" si="15"/>
        <v>0</v>
      </c>
      <c r="O33" s="290"/>
      <c r="P33" s="56">
        <f>'Source Data'!L33</f>
        <v>1874.7371573557489</v>
      </c>
      <c r="Q33" s="74">
        <f t="shared" si="16"/>
        <v>0</v>
      </c>
      <c r="R33" s="93">
        <v>0</v>
      </c>
      <c r="S33" s="56"/>
      <c r="T33" s="56"/>
      <c r="U33" s="57">
        <f t="shared" si="2"/>
        <v>0</v>
      </c>
      <c r="V33" s="93">
        <f t="shared" si="3"/>
        <v>0</v>
      </c>
      <c r="W33" s="74">
        <f t="shared" si="17"/>
        <v>0</v>
      </c>
      <c r="X33" s="93">
        <f t="shared" si="18"/>
        <v>0</v>
      </c>
      <c r="Y33" s="56"/>
      <c r="Z33" s="93">
        <f t="shared" si="19"/>
        <v>0</v>
      </c>
      <c r="AA33" s="56"/>
      <c r="AB33" s="56">
        <f t="shared" si="20"/>
        <v>0</v>
      </c>
      <c r="AC33" s="93">
        <f t="shared" si="21"/>
        <v>0</v>
      </c>
      <c r="AD33" s="97">
        <f t="shared" si="4"/>
        <v>0</v>
      </c>
      <c r="AE33" s="75">
        <f>'Source Data'!N33</f>
        <v>3412</v>
      </c>
      <c r="AF33" s="90">
        <f t="shared" si="5"/>
        <v>0</v>
      </c>
      <c r="AG33" s="271"/>
      <c r="AH33" s="75">
        <f t="shared" si="22"/>
        <v>0</v>
      </c>
      <c r="AI33" s="271"/>
      <c r="AJ33" s="77">
        <f t="shared" si="6"/>
        <v>0</v>
      </c>
      <c r="AK33" s="76">
        <f t="shared" si="7"/>
        <v>0</v>
      </c>
      <c r="AL33" s="90">
        <f t="shared" si="23"/>
        <v>0</v>
      </c>
      <c r="AM33" s="79">
        <f t="shared" si="24"/>
        <v>0</v>
      </c>
      <c r="AN33" s="90">
        <f t="shared" si="25"/>
        <v>0</v>
      </c>
      <c r="AO33" s="56"/>
      <c r="AP33" s="90">
        <f t="shared" si="26"/>
        <v>0</v>
      </c>
      <c r="AQ33" s="77"/>
      <c r="AR33" s="77">
        <f t="shared" si="27"/>
        <v>0</v>
      </c>
      <c r="AS33" s="90">
        <f t="shared" si="28"/>
        <v>0</v>
      </c>
      <c r="AT33" s="78">
        <f t="shared" si="8"/>
        <v>0</v>
      </c>
      <c r="AU33" s="87">
        <f t="shared" si="9"/>
        <v>0</v>
      </c>
      <c r="AV33" s="116"/>
      <c r="AW33" s="74"/>
      <c r="AX33" s="74">
        <f t="shared" si="10"/>
        <v>0</v>
      </c>
      <c r="AY33" s="74">
        <f t="shared" si="11"/>
        <v>0</v>
      </c>
    </row>
    <row r="34" spans="1:51" ht="16.149999999999999" customHeight="1" x14ac:dyDescent="0.2">
      <c r="A34" s="54">
        <v>28</v>
      </c>
      <c r="B34" s="55" t="s">
        <v>33</v>
      </c>
      <c r="C34" s="271">
        <f>'8_2.1.18 SIS'!R34</f>
        <v>0</v>
      </c>
      <c r="D34" s="56">
        <f>'Source Data'!H34</f>
        <v>3407.9343597999155</v>
      </c>
      <c r="E34" s="74">
        <f t="shared" si="12"/>
        <v>0</v>
      </c>
      <c r="F34" s="290"/>
      <c r="G34" s="56">
        <f>'Source Data'!I34</f>
        <v>466.65190378503735</v>
      </c>
      <c r="H34" s="74">
        <f t="shared" si="13"/>
        <v>0</v>
      </c>
      <c r="I34" s="290"/>
      <c r="J34" s="56">
        <f>'Source Data'!J34</f>
        <v>127.26870103228291</v>
      </c>
      <c r="K34" s="74">
        <f t="shared" si="14"/>
        <v>0</v>
      </c>
      <c r="L34" s="290"/>
      <c r="M34" s="56">
        <f>'Source Data'!K34</f>
        <v>3181.7175258070724</v>
      </c>
      <c r="N34" s="74">
        <f t="shared" si="15"/>
        <v>0</v>
      </c>
      <c r="O34" s="290"/>
      <c r="P34" s="56">
        <f>'Source Data'!L34</f>
        <v>1272.6870103228293</v>
      </c>
      <c r="Q34" s="74">
        <f t="shared" si="16"/>
        <v>0</v>
      </c>
      <c r="R34" s="93">
        <v>0</v>
      </c>
      <c r="S34" s="56"/>
      <c r="T34" s="56"/>
      <c r="U34" s="57">
        <f t="shared" si="2"/>
        <v>0</v>
      </c>
      <c r="V34" s="93">
        <f t="shared" si="3"/>
        <v>0</v>
      </c>
      <c r="W34" s="74">
        <f t="shared" si="17"/>
        <v>0</v>
      </c>
      <c r="X34" s="93">
        <f t="shared" si="18"/>
        <v>0</v>
      </c>
      <c r="Y34" s="56"/>
      <c r="Z34" s="93">
        <f t="shared" si="19"/>
        <v>0</v>
      </c>
      <c r="AA34" s="56"/>
      <c r="AB34" s="56">
        <f t="shared" si="20"/>
        <v>0</v>
      </c>
      <c r="AC34" s="93">
        <f t="shared" si="21"/>
        <v>0</v>
      </c>
      <c r="AD34" s="97">
        <f t="shared" si="4"/>
        <v>0</v>
      </c>
      <c r="AE34" s="75">
        <f>'Source Data'!N34</f>
        <v>5598</v>
      </c>
      <c r="AF34" s="90">
        <f t="shared" si="5"/>
        <v>0</v>
      </c>
      <c r="AG34" s="271"/>
      <c r="AH34" s="75">
        <f t="shared" si="22"/>
        <v>0</v>
      </c>
      <c r="AI34" s="271"/>
      <c r="AJ34" s="77">
        <f t="shared" si="6"/>
        <v>0</v>
      </c>
      <c r="AK34" s="76">
        <f t="shared" si="7"/>
        <v>0</v>
      </c>
      <c r="AL34" s="90">
        <f t="shared" si="23"/>
        <v>0</v>
      </c>
      <c r="AM34" s="79">
        <f t="shared" si="24"/>
        <v>0</v>
      </c>
      <c r="AN34" s="90">
        <f t="shared" si="25"/>
        <v>0</v>
      </c>
      <c r="AO34" s="56"/>
      <c r="AP34" s="90">
        <f t="shared" si="26"/>
        <v>0</v>
      </c>
      <c r="AQ34" s="77"/>
      <c r="AR34" s="77">
        <f t="shared" si="27"/>
        <v>0</v>
      </c>
      <c r="AS34" s="90">
        <f t="shared" si="28"/>
        <v>0</v>
      </c>
      <c r="AT34" s="78">
        <f t="shared" si="8"/>
        <v>0</v>
      </c>
      <c r="AU34" s="87">
        <f t="shared" si="9"/>
        <v>0</v>
      </c>
      <c r="AV34" s="116"/>
      <c r="AW34" s="74"/>
      <c r="AX34" s="74">
        <f t="shared" si="10"/>
        <v>0</v>
      </c>
      <c r="AY34" s="74">
        <f t="shared" si="11"/>
        <v>0</v>
      </c>
    </row>
    <row r="35" spans="1:51" ht="16.149999999999999" customHeight="1" x14ac:dyDescent="0.2">
      <c r="A35" s="54">
        <v>29</v>
      </c>
      <c r="B35" s="55" t="s">
        <v>34</v>
      </c>
      <c r="C35" s="271">
        <f>'8_2.1.18 SIS'!R35</f>
        <v>0</v>
      </c>
      <c r="D35" s="56">
        <f>'Source Data'!H35</f>
        <v>4119.4752527522951</v>
      </c>
      <c r="E35" s="74">
        <f t="shared" si="12"/>
        <v>0</v>
      </c>
      <c r="F35" s="290"/>
      <c r="G35" s="56">
        <f>'Source Data'!I35</f>
        <v>554.9726016103474</v>
      </c>
      <c r="H35" s="74">
        <f t="shared" si="13"/>
        <v>0</v>
      </c>
      <c r="I35" s="290"/>
      <c r="J35" s="56">
        <f>'Source Data'!J35</f>
        <v>151.35616407554929</v>
      </c>
      <c r="K35" s="74">
        <f t="shared" si="14"/>
        <v>0</v>
      </c>
      <c r="L35" s="290"/>
      <c r="M35" s="56">
        <f>'Source Data'!K35</f>
        <v>3783.9041018887328</v>
      </c>
      <c r="N35" s="74">
        <f t="shared" si="15"/>
        <v>0</v>
      </c>
      <c r="O35" s="290"/>
      <c r="P35" s="56">
        <f>'Source Data'!L35</f>
        <v>1513.5616407554928</v>
      </c>
      <c r="Q35" s="74">
        <f t="shared" si="16"/>
        <v>0</v>
      </c>
      <c r="R35" s="93">
        <v>0</v>
      </c>
      <c r="S35" s="56"/>
      <c r="T35" s="56"/>
      <c r="U35" s="57">
        <f t="shared" si="2"/>
        <v>0</v>
      </c>
      <c r="V35" s="93">
        <f t="shared" si="3"/>
        <v>0</v>
      </c>
      <c r="W35" s="74">
        <f t="shared" si="17"/>
        <v>0</v>
      </c>
      <c r="X35" s="93">
        <f t="shared" si="18"/>
        <v>0</v>
      </c>
      <c r="Y35" s="56"/>
      <c r="Z35" s="93">
        <f t="shared" si="19"/>
        <v>0</v>
      </c>
      <c r="AA35" s="56"/>
      <c r="AB35" s="56">
        <f t="shared" si="20"/>
        <v>0</v>
      </c>
      <c r="AC35" s="93">
        <f t="shared" si="21"/>
        <v>0</v>
      </c>
      <c r="AD35" s="97">
        <f t="shared" si="4"/>
        <v>0</v>
      </c>
      <c r="AE35" s="75">
        <f>'Source Data'!N35</f>
        <v>4860</v>
      </c>
      <c r="AF35" s="90">
        <f t="shared" si="5"/>
        <v>0</v>
      </c>
      <c r="AG35" s="271"/>
      <c r="AH35" s="75">
        <f t="shared" si="22"/>
        <v>0</v>
      </c>
      <c r="AI35" s="271"/>
      <c r="AJ35" s="77">
        <f t="shared" si="6"/>
        <v>0</v>
      </c>
      <c r="AK35" s="76">
        <f t="shared" si="7"/>
        <v>0</v>
      </c>
      <c r="AL35" s="90">
        <f t="shared" si="23"/>
        <v>0</v>
      </c>
      <c r="AM35" s="79">
        <f t="shared" si="24"/>
        <v>0</v>
      </c>
      <c r="AN35" s="90">
        <f t="shared" si="25"/>
        <v>0</v>
      </c>
      <c r="AO35" s="56"/>
      <c r="AP35" s="90">
        <f t="shared" si="26"/>
        <v>0</v>
      </c>
      <c r="AQ35" s="77"/>
      <c r="AR35" s="77">
        <f t="shared" si="27"/>
        <v>0</v>
      </c>
      <c r="AS35" s="90">
        <f t="shared" si="28"/>
        <v>0</v>
      </c>
      <c r="AT35" s="78">
        <f t="shared" si="8"/>
        <v>0</v>
      </c>
      <c r="AU35" s="87">
        <f t="shared" si="9"/>
        <v>0</v>
      </c>
      <c r="AV35" s="116"/>
      <c r="AW35" s="74"/>
      <c r="AX35" s="74">
        <f t="shared" si="10"/>
        <v>0</v>
      </c>
      <c r="AY35" s="74">
        <f t="shared" si="11"/>
        <v>0</v>
      </c>
    </row>
    <row r="36" spans="1:51" ht="16.149999999999999" customHeight="1" x14ac:dyDescent="0.2">
      <c r="A36" s="49">
        <v>30</v>
      </c>
      <c r="B36" s="50" t="s">
        <v>35</v>
      </c>
      <c r="C36" s="272">
        <f>'8_2.1.18 SIS'!R36</f>
        <v>0</v>
      </c>
      <c r="D36" s="51">
        <f>'Source Data'!H36</f>
        <v>5413.9637107951485</v>
      </c>
      <c r="E36" s="80">
        <f t="shared" si="12"/>
        <v>0</v>
      </c>
      <c r="F36" s="291"/>
      <c r="G36" s="51">
        <f>'Source Data'!I36</f>
        <v>702.2116679130869</v>
      </c>
      <c r="H36" s="80">
        <f t="shared" si="13"/>
        <v>0</v>
      </c>
      <c r="I36" s="291"/>
      <c r="J36" s="51">
        <f>'Source Data'!J36</f>
        <v>191.51227306720551</v>
      </c>
      <c r="K36" s="80">
        <f t="shared" si="14"/>
        <v>0</v>
      </c>
      <c r="L36" s="291"/>
      <c r="M36" s="51">
        <f>'Source Data'!K36</f>
        <v>4787.8068266801383</v>
      </c>
      <c r="N36" s="80">
        <f t="shared" si="15"/>
        <v>0</v>
      </c>
      <c r="O36" s="291"/>
      <c r="P36" s="51">
        <f>'Source Data'!L36</f>
        <v>1915.1227306720555</v>
      </c>
      <c r="Q36" s="80">
        <f t="shared" si="16"/>
        <v>0</v>
      </c>
      <c r="R36" s="94">
        <v>0</v>
      </c>
      <c r="S36" s="51"/>
      <c r="T36" s="51"/>
      <c r="U36" s="52">
        <f t="shared" si="2"/>
        <v>0</v>
      </c>
      <c r="V36" s="94">
        <f t="shared" si="3"/>
        <v>0</v>
      </c>
      <c r="W36" s="80">
        <f t="shared" si="17"/>
        <v>0</v>
      </c>
      <c r="X36" s="94">
        <f t="shared" si="18"/>
        <v>0</v>
      </c>
      <c r="Y36" s="51"/>
      <c r="Z36" s="94">
        <f t="shared" si="19"/>
        <v>0</v>
      </c>
      <c r="AA36" s="53"/>
      <c r="AB36" s="51">
        <f t="shared" si="20"/>
        <v>0</v>
      </c>
      <c r="AC36" s="95">
        <f t="shared" si="21"/>
        <v>0</v>
      </c>
      <c r="AD36" s="95">
        <f t="shared" si="4"/>
        <v>0</v>
      </c>
      <c r="AE36" s="71">
        <f>'Source Data'!N36</f>
        <v>3884</v>
      </c>
      <c r="AF36" s="91">
        <f t="shared" si="5"/>
        <v>0</v>
      </c>
      <c r="AG36" s="272"/>
      <c r="AH36" s="71">
        <f t="shared" si="22"/>
        <v>0</v>
      </c>
      <c r="AI36" s="272"/>
      <c r="AJ36" s="72">
        <f t="shared" si="6"/>
        <v>0</v>
      </c>
      <c r="AK36" s="73">
        <f t="shared" si="7"/>
        <v>0</v>
      </c>
      <c r="AL36" s="91">
        <f t="shared" si="23"/>
        <v>0</v>
      </c>
      <c r="AM36" s="82">
        <f t="shared" si="24"/>
        <v>0</v>
      </c>
      <c r="AN36" s="91">
        <f t="shared" si="25"/>
        <v>0</v>
      </c>
      <c r="AO36" s="51"/>
      <c r="AP36" s="91">
        <f t="shared" si="26"/>
        <v>0</v>
      </c>
      <c r="AQ36" s="72"/>
      <c r="AR36" s="72">
        <f t="shared" si="27"/>
        <v>0</v>
      </c>
      <c r="AS36" s="91">
        <f t="shared" si="28"/>
        <v>0</v>
      </c>
      <c r="AT36" s="81">
        <f t="shared" si="8"/>
        <v>0</v>
      </c>
      <c r="AU36" s="88">
        <f t="shared" si="9"/>
        <v>0</v>
      </c>
      <c r="AV36" s="116"/>
      <c r="AW36" s="80"/>
      <c r="AX36" s="80">
        <f t="shared" si="10"/>
        <v>0</v>
      </c>
      <c r="AY36" s="80">
        <f t="shared" si="11"/>
        <v>0</v>
      </c>
    </row>
    <row r="37" spans="1:51" ht="16.149999999999999" customHeight="1" x14ac:dyDescent="0.2">
      <c r="A37" s="58">
        <v>31</v>
      </c>
      <c r="B37" s="59" t="s">
        <v>36</v>
      </c>
      <c r="C37" s="270">
        <f>'8_2.1.18 SIS'!R37</f>
        <v>0</v>
      </c>
      <c r="D37" s="60">
        <f>'Source Data'!H37</f>
        <v>3796.0097351340864</v>
      </c>
      <c r="E37" s="65">
        <f t="shared" si="12"/>
        <v>0</v>
      </c>
      <c r="F37" s="289"/>
      <c r="G37" s="60">
        <f>'Source Data'!I37</f>
        <v>524.75657375911442</v>
      </c>
      <c r="H37" s="65">
        <f t="shared" si="13"/>
        <v>0</v>
      </c>
      <c r="I37" s="289"/>
      <c r="J37" s="60">
        <f>'Source Data'!J37</f>
        <v>143.11542920703121</v>
      </c>
      <c r="K37" s="65">
        <f t="shared" si="14"/>
        <v>0</v>
      </c>
      <c r="L37" s="289"/>
      <c r="M37" s="60">
        <f>'Source Data'!K37</f>
        <v>3577.8857301757807</v>
      </c>
      <c r="N37" s="65">
        <f t="shared" si="15"/>
        <v>0</v>
      </c>
      <c r="O37" s="289"/>
      <c r="P37" s="60">
        <f>'Source Data'!L37</f>
        <v>1431.1542920703123</v>
      </c>
      <c r="Q37" s="65">
        <f t="shared" si="16"/>
        <v>0</v>
      </c>
      <c r="R37" s="92">
        <v>0</v>
      </c>
      <c r="S37" s="60"/>
      <c r="T37" s="60"/>
      <c r="U37" s="61">
        <f t="shared" si="2"/>
        <v>0</v>
      </c>
      <c r="V37" s="92">
        <f t="shared" si="3"/>
        <v>0</v>
      </c>
      <c r="W37" s="65">
        <f t="shared" si="17"/>
        <v>0</v>
      </c>
      <c r="X37" s="92">
        <f t="shared" si="18"/>
        <v>0</v>
      </c>
      <c r="Y37" s="60"/>
      <c r="Z37" s="92">
        <f t="shared" si="19"/>
        <v>0</v>
      </c>
      <c r="AA37" s="60"/>
      <c r="AB37" s="60">
        <f t="shared" si="20"/>
        <v>0</v>
      </c>
      <c r="AC37" s="92">
        <f t="shared" si="21"/>
        <v>0</v>
      </c>
      <c r="AD37" s="96">
        <f t="shared" si="4"/>
        <v>0</v>
      </c>
      <c r="AE37" s="66">
        <f>'Source Data'!N37</f>
        <v>5567</v>
      </c>
      <c r="AF37" s="89">
        <f t="shared" si="5"/>
        <v>0</v>
      </c>
      <c r="AG37" s="270"/>
      <c r="AH37" s="66">
        <f t="shared" si="22"/>
        <v>0</v>
      </c>
      <c r="AI37" s="270"/>
      <c r="AJ37" s="68">
        <f t="shared" si="6"/>
        <v>0</v>
      </c>
      <c r="AK37" s="67">
        <f t="shared" si="7"/>
        <v>0</v>
      </c>
      <c r="AL37" s="89">
        <f t="shared" si="23"/>
        <v>0</v>
      </c>
      <c r="AM37" s="70">
        <f t="shared" si="24"/>
        <v>0</v>
      </c>
      <c r="AN37" s="89">
        <f t="shared" si="25"/>
        <v>0</v>
      </c>
      <c r="AO37" s="60"/>
      <c r="AP37" s="89">
        <f t="shared" si="26"/>
        <v>0</v>
      </c>
      <c r="AQ37" s="68"/>
      <c r="AR37" s="68">
        <f t="shared" si="27"/>
        <v>0</v>
      </c>
      <c r="AS37" s="89">
        <f t="shared" si="28"/>
        <v>0</v>
      </c>
      <c r="AT37" s="69">
        <f t="shared" si="8"/>
        <v>0</v>
      </c>
      <c r="AU37" s="86">
        <f t="shared" si="9"/>
        <v>0</v>
      </c>
      <c r="AV37" s="116"/>
      <c r="AW37" s="65"/>
      <c r="AX37" s="65">
        <f t="shared" si="10"/>
        <v>0</v>
      </c>
      <c r="AY37" s="65">
        <f t="shared" si="11"/>
        <v>0</v>
      </c>
    </row>
    <row r="38" spans="1:51" ht="16.149999999999999" customHeight="1" x14ac:dyDescent="0.2">
      <c r="A38" s="54">
        <v>32</v>
      </c>
      <c r="B38" s="55" t="s">
        <v>37</v>
      </c>
      <c r="C38" s="271">
        <f>'8_2.1.18 SIS'!R38</f>
        <v>0</v>
      </c>
      <c r="D38" s="56">
        <f>'Source Data'!H38</f>
        <v>5211.085155744553</v>
      </c>
      <c r="E38" s="74">
        <f t="shared" si="12"/>
        <v>0</v>
      </c>
      <c r="F38" s="290"/>
      <c r="G38" s="56">
        <f>'Source Data'!I38</f>
        <v>712.66638210557119</v>
      </c>
      <c r="H38" s="74">
        <f t="shared" si="13"/>
        <v>0</v>
      </c>
      <c r="I38" s="290"/>
      <c r="J38" s="56">
        <f>'Source Data'!J38</f>
        <v>194.36355875606483</v>
      </c>
      <c r="K38" s="74">
        <f t="shared" si="14"/>
        <v>0</v>
      </c>
      <c r="L38" s="290"/>
      <c r="M38" s="56">
        <f>'Source Data'!K38</f>
        <v>4859.0889689016212</v>
      </c>
      <c r="N38" s="74">
        <f t="shared" si="15"/>
        <v>0</v>
      </c>
      <c r="O38" s="290"/>
      <c r="P38" s="56">
        <f>'Source Data'!L38</f>
        <v>1943.6355875606487</v>
      </c>
      <c r="Q38" s="74">
        <f t="shared" si="16"/>
        <v>0</v>
      </c>
      <c r="R38" s="93">
        <v>0</v>
      </c>
      <c r="S38" s="56"/>
      <c r="T38" s="56"/>
      <c r="U38" s="57">
        <f t="shared" si="2"/>
        <v>0</v>
      </c>
      <c r="V38" s="93">
        <f t="shared" si="3"/>
        <v>0</v>
      </c>
      <c r="W38" s="74">
        <f t="shared" si="17"/>
        <v>0</v>
      </c>
      <c r="X38" s="93">
        <f t="shared" si="18"/>
        <v>0</v>
      </c>
      <c r="Y38" s="56"/>
      <c r="Z38" s="93">
        <f t="shared" si="19"/>
        <v>0</v>
      </c>
      <c r="AA38" s="56"/>
      <c r="AB38" s="56">
        <f t="shared" si="20"/>
        <v>0</v>
      </c>
      <c r="AC38" s="93">
        <f t="shared" si="21"/>
        <v>0</v>
      </c>
      <c r="AD38" s="97">
        <f t="shared" si="4"/>
        <v>0</v>
      </c>
      <c r="AE38" s="75">
        <f>'Source Data'!N38</f>
        <v>2649</v>
      </c>
      <c r="AF38" s="90">
        <f t="shared" si="5"/>
        <v>0</v>
      </c>
      <c r="AG38" s="271"/>
      <c r="AH38" s="75">
        <f t="shared" si="22"/>
        <v>0</v>
      </c>
      <c r="AI38" s="271"/>
      <c r="AJ38" s="77">
        <f t="shared" si="6"/>
        <v>0</v>
      </c>
      <c r="AK38" s="76">
        <f t="shared" si="7"/>
        <v>0</v>
      </c>
      <c r="AL38" s="90">
        <f t="shared" si="23"/>
        <v>0</v>
      </c>
      <c r="AM38" s="79">
        <f t="shared" si="24"/>
        <v>0</v>
      </c>
      <c r="AN38" s="90">
        <f t="shared" si="25"/>
        <v>0</v>
      </c>
      <c r="AO38" s="56"/>
      <c r="AP38" s="90">
        <f t="shared" si="26"/>
        <v>0</v>
      </c>
      <c r="AQ38" s="77"/>
      <c r="AR38" s="77">
        <f t="shared" si="27"/>
        <v>0</v>
      </c>
      <c r="AS38" s="90">
        <f t="shared" si="28"/>
        <v>0</v>
      </c>
      <c r="AT38" s="78">
        <f t="shared" si="8"/>
        <v>0</v>
      </c>
      <c r="AU38" s="87">
        <f t="shared" si="9"/>
        <v>0</v>
      </c>
      <c r="AV38" s="116"/>
      <c r="AW38" s="74"/>
      <c r="AX38" s="74">
        <f t="shared" si="10"/>
        <v>0</v>
      </c>
      <c r="AY38" s="74">
        <f t="shared" si="11"/>
        <v>0</v>
      </c>
    </row>
    <row r="39" spans="1:51" ht="16.149999999999999" customHeight="1" x14ac:dyDescent="0.2">
      <c r="A39" s="54">
        <v>33</v>
      </c>
      <c r="B39" s="55" t="s">
        <v>38</v>
      </c>
      <c r="C39" s="271">
        <f>'8_2.1.18 SIS'!R39</f>
        <v>0</v>
      </c>
      <c r="D39" s="56">
        <f>'Source Data'!H39</f>
        <v>4700.4408318694122</v>
      </c>
      <c r="E39" s="74">
        <f t="shared" si="12"/>
        <v>0</v>
      </c>
      <c r="F39" s="290"/>
      <c r="G39" s="56">
        <f>'Source Data'!I39</f>
        <v>624.84576931264041</v>
      </c>
      <c r="H39" s="74">
        <f t="shared" si="13"/>
        <v>0</v>
      </c>
      <c r="I39" s="290"/>
      <c r="J39" s="56">
        <f>'Source Data'!J39</f>
        <v>170.41248253981104</v>
      </c>
      <c r="K39" s="74">
        <f t="shared" si="14"/>
        <v>0</v>
      </c>
      <c r="L39" s="290"/>
      <c r="M39" s="56">
        <f>'Source Data'!K39</f>
        <v>4260.3120634952766</v>
      </c>
      <c r="N39" s="74">
        <f t="shared" si="15"/>
        <v>0</v>
      </c>
      <c r="O39" s="290"/>
      <c r="P39" s="56">
        <f>'Source Data'!L39</f>
        <v>1704.1248253981105</v>
      </c>
      <c r="Q39" s="74">
        <f t="shared" si="16"/>
        <v>0</v>
      </c>
      <c r="R39" s="93">
        <v>0</v>
      </c>
      <c r="S39" s="56"/>
      <c r="T39" s="56"/>
      <c r="U39" s="57">
        <f t="shared" ref="U39:U70" si="29">S39+T39</f>
        <v>0</v>
      </c>
      <c r="V39" s="93">
        <f t="shared" si="3"/>
        <v>0</v>
      </c>
      <c r="W39" s="74">
        <f t="shared" si="17"/>
        <v>0</v>
      </c>
      <c r="X39" s="93">
        <f t="shared" si="18"/>
        <v>0</v>
      </c>
      <c r="Y39" s="56"/>
      <c r="Z39" s="93">
        <f t="shared" si="19"/>
        <v>0</v>
      </c>
      <c r="AA39" s="56"/>
      <c r="AB39" s="56">
        <f t="shared" si="20"/>
        <v>0</v>
      </c>
      <c r="AC39" s="93">
        <f t="shared" si="21"/>
        <v>0</v>
      </c>
      <c r="AD39" s="97">
        <f t="shared" ref="AD39:AD75" si="30">Z39</f>
        <v>0</v>
      </c>
      <c r="AE39" s="75">
        <f>'Source Data'!N39</f>
        <v>3419</v>
      </c>
      <c r="AF39" s="90">
        <f t="shared" si="5"/>
        <v>0</v>
      </c>
      <c r="AG39" s="271"/>
      <c r="AH39" s="75">
        <f t="shared" si="22"/>
        <v>0</v>
      </c>
      <c r="AI39" s="271"/>
      <c r="AJ39" s="77">
        <f t="shared" ref="AJ39:AJ70" si="31">AE39*AI39*0.5</f>
        <v>0</v>
      </c>
      <c r="AK39" s="76">
        <f t="shared" ref="AK39:AK70" si="32">AH39+AJ39</f>
        <v>0</v>
      </c>
      <c r="AL39" s="90">
        <f t="shared" si="23"/>
        <v>0</v>
      </c>
      <c r="AM39" s="79">
        <f t="shared" si="24"/>
        <v>0</v>
      </c>
      <c r="AN39" s="90">
        <f t="shared" si="25"/>
        <v>0</v>
      </c>
      <c r="AO39" s="56"/>
      <c r="AP39" s="90">
        <f t="shared" si="26"/>
        <v>0</v>
      </c>
      <c r="AQ39" s="77"/>
      <c r="AR39" s="77">
        <f t="shared" si="27"/>
        <v>0</v>
      </c>
      <c r="AS39" s="90">
        <f t="shared" si="28"/>
        <v>0</v>
      </c>
      <c r="AT39" s="78">
        <f t="shared" si="8"/>
        <v>0</v>
      </c>
      <c r="AU39" s="87">
        <f t="shared" si="9"/>
        <v>0</v>
      </c>
      <c r="AV39" s="116"/>
      <c r="AW39" s="74"/>
      <c r="AX39" s="74">
        <f t="shared" ref="AX39:AX75" si="33">-AM39</f>
        <v>0</v>
      </c>
      <c r="AY39" s="74">
        <f t="shared" ref="AY39:AY70" si="34">AX39-AW39</f>
        <v>0</v>
      </c>
    </row>
    <row r="40" spans="1:51" ht="16.149999999999999" customHeight="1" x14ac:dyDescent="0.2">
      <c r="A40" s="54">
        <v>34</v>
      </c>
      <c r="B40" s="55" t="s">
        <v>39</v>
      </c>
      <c r="C40" s="271">
        <f>'8_2.1.18 SIS'!R40</f>
        <v>0</v>
      </c>
      <c r="D40" s="56">
        <f>'Source Data'!H40</f>
        <v>5203.4516530730671</v>
      </c>
      <c r="E40" s="74">
        <f t="shared" si="12"/>
        <v>0</v>
      </c>
      <c r="F40" s="290"/>
      <c r="G40" s="56">
        <f>'Source Data'!I40</f>
        <v>693.972191189574</v>
      </c>
      <c r="H40" s="74">
        <f t="shared" si="13"/>
        <v>0</v>
      </c>
      <c r="I40" s="290"/>
      <c r="J40" s="56">
        <f>'Source Data'!J40</f>
        <v>189.26514305170204</v>
      </c>
      <c r="K40" s="74">
        <f t="shared" si="14"/>
        <v>0</v>
      </c>
      <c r="L40" s="290"/>
      <c r="M40" s="56">
        <f>'Source Data'!K40</f>
        <v>4731.62857629255</v>
      </c>
      <c r="N40" s="74">
        <f t="shared" si="15"/>
        <v>0</v>
      </c>
      <c r="O40" s="290"/>
      <c r="P40" s="56">
        <f>'Source Data'!L40</f>
        <v>1892.6514305170203</v>
      </c>
      <c r="Q40" s="74">
        <f t="shared" si="16"/>
        <v>0</v>
      </c>
      <c r="R40" s="93">
        <v>0</v>
      </c>
      <c r="S40" s="56"/>
      <c r="T40" s="56"/>
      <c r="U40" s="57">
        <f t="shared" si="29"/>
        <v>0</v>
      </c>
      <c r="V40" s="93">
        <f t="shared" si="3"/>
        <v>0</v>
      </c>
      <c r="W40" s="74">
        <f t="shared" si="17"/>
        <v>0</v>
      </c>
      <c r="X40" s="93">
        <f t="shared" si="18"/>
        <v>0</v>
      </c>
      <c r="Y40" s="56"/>
      <c r="Z40" s="93">
        <f t="shared" si="19"/>
        <v>0</v>
      </c>
      <c r="AA40" s="56"/>
      <c r="AB40" s="56">
        <f t="shared" si="20"/>
        <v>0</v>
      </c>
      <c r="AC40" s="93">
        <f t="shared" si="21"/>
        <v>0</v>
      </c>
      <c r="AD40" s="97">
        <f t="shared" si="30"/>
        <v>0</v>
      </c>
      <c r="AE40" s="75">
        <f>'Source Data'!N40</f>
        <v>1894</v>
      </c>
      <c r="AF40" s="90">
        <f t="shared" si="5"/>
        <v>0</v>
      </c>
      <c r="AG40" s="271"/>
      <c r="AH40" s="75">
        <f t="shared" si="22"/>
        <v>0</v>
      </c>
      <c r="AI40" s="271"/>
      <c r="AJ40" s="77">
        <f t="shared" si="31"/>
        <v>0</v>
      </c>
      <c r="AK40" s="76">
        <f t="shared" si="32"/>
        <v>0</v>
      </c>
      <c r="AL40" s="90">
        <f t="shared" si="23"/>
        <v>0</v>
      </c>
      <c r="AM40" s="79">
        <f t="shared" si="24"/>
        <v>0</v>
      </c>
      <c r="AN40" s="90">
        <f t="shared" si="25"/>
        <v>0</v>
      </c>
      <c r="AO40" s="56"/>
      <c r="AP40" s="90">
        <f t="shared" si="26"/>
        <v>0</v>
      </c>
      <c r="AQ40" s="77"/>
      <c r="AR40" s="77">
        <f t="shared" si="27"/>
        <v>0</v>
      </c>
      <c r="AS40" s="90">
        <f t="shared" si="28"/>
        <v>0</v>
      </c>
      <c r="AT40" s="78">
        <f t="shared" si="8"/>
        <v>0</v>
      </c>
      <c r="AU40" s="87">
        <f t="shared" si="9"/>
        <v>0</v>
      </c>
      <c r="AV40" s="116"/>
      <c r="AW40" s="74"/>
      <c r="AX40" s="74">
        <f t="shared" si="33"/>
        <v>0</v>
      </c>
      <c r="AY40" s="74">
        <f t="shared" si="34"/>
        <v>0</v>
      </c>
    </row>
    <row r="41" spans="1:51" ht="16.149999999999999" customHeight="1" x14ac:dyDescent="0.2">
      <c r="A41" s="49">
        <v>35</v>
      </c>
      <c r="B41" s="50" t="s">
        <v>40</v>
      </c>
      <c r="C41" s="272">
        <f>'8_2.1.18 SIS'!R41</f>
        <v>0</v>
      </c>
      <c r="D41" s="51">
        <f>'Source Data'!H41</f>
        <v>4357.2318016845329</v>
      </c>
      <c r="E41" s="80">
        <f t="shared" si="12"/>
        <v>0</v>
      </c>
      <c r="F41" s="291"/>
      <c r="G41" s="51">
        <f>'Source Data'!I41</f>
        <v>608.37683053992896</v>
      </c>
      <c r="H41" s="80">
        <f t="shared" si="13"/>
        <v>0</v>
      </c>
      <c r="I41" s="291"/>
      <c r="J41" s="51">
        <f>'Source Data'!J41</f>
        <v>165.92095378361697</v>
      </c>
      <c r="K41" s="80">
        <f t="shared" si="14"/>
        <v>0</v>
      </c>
      <c r="L41" s="291"/>
      <c r="M41" s="51">
        <f>'Source Data'!K41</f>
        <v>4148.0238445904242</v>
      </c>
      <c r="N41" s="80">
        <f t="shared" si="15"/>
        <v>0</v>
      </c>
      <c r="O41" s="291"/>
      <c r="P41" s="51">
        <f>'Source Data'!L41</f>
        <v>1659.2095378361696</v>
      </c>
      <c r="Q41" s="80">
        <f t="shared" si="16"/>
        <v>0</v>
      </c>
      <c r="R41" s="94">
        <v>0</v>
      </c>
      <c r="S41" s="51"/>
      <c r="T41" s="51"/>
      <c r="U41" s="52">
        <f t="shared" si="29"/>
        <v>0</v>
      </c>
      <c r="V41" s="94">
        <f t="shared" si="3"/>
        <v>0</v>
      </c>
      <c r="W41" s="80">
        <f t="shared" si="17"/>
        <v>0</v>
      </c>
      <c r="X41" s="94">
        <f t="shared" si="18"/>
        <v>0</v>
      </c>
      <c r="Y41" s="51"/>
      <c r="Z41" s="94">
        <f t="shared" si="19"/>
        <v>0</v>
      </c>
      <c r="AA41" s="53"/>
      <c r="AB41" s="51">
        <f t="shared" si="20"/>
        <v>0</v>
      </c>
      <c r="AC41" s="95">
        <f t="shared" si="21"/>
        <v>0</v>
      </c>
      <c r="AD41" s="95">
        <f t="shared" si="30"/>
        <v>0</v>
      </c>
      <c r="AE41" s="71">
        <f>'Source Data'!N41</f>
        <v>3679</v>
      </c>
      <c r="AF41" s="91">
        <f t="shared" si="5"/>
        <v>0</v>
      </c>
      <c r="AG41" s="272"/>
      <c r="AH41" s="71">
        <f t="shared" si="22"/>
        <v>0</v>
      </c>
      <c r="AI41" s="272"/>
      <c r="AJ41" s="72">
        <f t="shared" si="31"/>
        <v>0</v>
      </c>
      <c r="AK41" s="73">
        <f t="shared" si="32"/>
        <v>0</v>
      </c>
      <c r="AL41" s="91">
        <f t="shared" si="23"/>
        <v>0</v>
      </c>
      <c r="AM41" s="82">
        <f t="shared" si="24"/>
        <v>0</v>
      </c>
      <c r="AN41" s="91">
        <f t="shared" si="25"/>
        <v>0</v>
      </c>
      <c r="AO41" s="51"/>
      <c r="AP41" s="91">
        <f t="shared" si="26"/>
        <v>0</v>
      </c>
      <c r="AQ41" s="72"/>
      <c r="AR41" s="72">
        <f t="shared" si="27"/>
        <v>0</v>
      </c>
      <c r="AS41" s="91">
        <f t="shared" si="28"/>
        <v>0</v>
      </c>
      <c r="AT41" s="81">
        <f t="shared" si="8"/>
        <v>0</v>
      </c>
      <c r="AU41" s="88">
        <f t="shared" si="9"/>
        <v>0</v>
      </c>
      <c r="AV41" s="116"/>
      <c r="AW41" s="80"/>
      <c r="AX41" s="80">
        <f t="shared" si="33"/>
        <v>0</v>
      </c>
      <c r="AY41" s="80">
        <f t="shared" si="34"/>
        <v>0</v>
      </c>
    </row>
    <row r="42" spans="1:51" ht="16.149999999999999" customHeight="1" x14ac:dyDescent="0.2">
      <c r="A42" s="58">
        <v>36</v>
      </c>
      <c r="B42" s="59" t="s">
        <v>41</v>
      </c>
      <c r="C42" s="270">
        <f>'8_2.1.18 SIS'!R42</f>
        <v>0</v>
      </c>
      <c r="D42" s="60">
        <f>'Source Data'!H42</f>
        <v>3397.1647109485266</v>
      </c>
      <c r="E42" s="65">
        <f t="shared" si="12"/>
        <v>0</v>
      </c>
      <c r="F42" s="289"/>
      <c r="G42" s="60">
        <f>'Source Data'!I42</f>
        <v>463.14668164219148</v>
      </c>
      <c r="H42" s="65">
        <f t="shared" si="13"/>
        <v>0</v>
      </c>
      <c r="I42" s="289"/>
      <c r="J42" s="60">
        <f>'Source Data'!J42</f>
        <v>126.31273135696131</v>
      </c>
      <c r="K42" s="65">
        <f t="shared" si="14"/>
        <v>0</v>
      </c>
      <c r="L42" s="289"/>
      <c r="M42" s="60">
        <f>'Source Data'!K42</f>
        <v>3157.818283924033</v>
      </c>
      <c r="N42" s="65">
        <f t="shared" si="15"/>
        <v>0</v>
      </c>
      <c r="O42" s="289"/>
      <c r="P42" s="60">
        <f>'Source Data'!L42</f>
        <v>1263.1273135696131</v>
      </c>
      <c r="Q42" s="65">
        <f t="shared" si="16"/>
        <v>0</v>
      </c>
      <c r="R42" s="92">
        <v>0</v>
      </c>
      <c r="S42" s="60"/>
      <c r="T42" s="60"/>
      <c r="U42" s="61">
        <f t="shared" si="29"/>
        <v>0</v>
      </c>
      <c r="V42" s="92">
        <f t="shared" si="3"/>
        <v>0</v>
      </c>
      <c r="W42" s="65">
        <f t="shared" si="17"/>
        <v>0</v>
      </c>
      <c r="X42" s="92">
        <f t="shared" si="18"/>
        <v>0</v>
      </c>
      <c r="Y42" s="60"/>
      <c r="Z42" s="92">
        <f t="shared" si="19"/>
        <v>0</v>
      </c>
      <c r="AA42" s="60"/>
      <c r="AB42" s="60">
        <f t="shared" si="20"/>
        <v>0</v>
      </c>
      <c r="AC42" s="92">
        <f t="shared" si="21"/>
        <v>0</v>
      </c>
      <c r="AD42" s="96">
        <f t="shared" si="30"/>
        <v>0</v>
      </c>
      <c r="AE42" s="66">
        <f>'Source Data'!N42</f>
        <v>6275</v>
      </c>
      <c r="AF42" s="89">
        <f t="shared" si="5"/>
        <v>0</v>
      </c>
      <c r="AG42" s="270"/>
      <c r="AH42" s="66">
        <f t="shared" si="22"/>
        <v>0</v>
      </c>
      <c r="AI42" s="270"/>
      <c r="AJ42" s="68">
        <f t="shared" si="31"/>
        <v>0</v>
      </c>
      <c r="AK42" s="67">
        <f t="shared" si="32"/>
        <v>0</v>
      </c>
      <c r="AL42" s="89">
        <f t="shared" si="23"/>
        <v>0</v>
      </c>
      <c r="AM42" s="70">
        <f t="shared" si="24"/>
        <v>0</v>
      </c>
      <c r="AN42" s="89">
        <f t="shared" si="25"/>
        <v>0</v>
      </c>
      <c r="AO42" s="60"/>
      <c r="AP42" s="89">
        <f t="shared" si="26"/>
        <v>0</v>
      </c>
      <c r="AQ42" s="68"/>
      <c r="AR42" s="68">
        <f t="shared" si="27"/>
        <v>0</v>
      </c>
      <c r="AS42" s="89">
        <f t="shared" si="28"/>
        <v>0</v>
      </c>
      <c r="AT42" s="69">
        <f t="shared" si="8"/>
        <v>0</v>
      </c>
      <c r="AU42" s="86">
        <f t="shared" si="9"/>
        <v>0</v>
      </c>
      <c r="AV42" s="116"/>
      <c r="AW42" s="65"/>
      <c r="AX42" s="65">
        <f t="shared" si="33"/>
        <v>0</v>
      </c>
      <c r="AY42" s="65">
        <f t="shared" si="34"/>
        <v>0</v>
      </c>
    </row>
    <row r="43" spans="1:51" ht="16.149999999999999" customHeight="1" x14ac:dyDescent="0.2">
      <c r="A43" s="54">
        <v>37</v>
      </c>
      <c r="B43" s="55" t="s">
        <v>42</v>
      </c>
      <c r="C43" s="271">
        <f>'8_2.1.18 SIS'!R43</f>
        <v>0</v>
      </c>
      <c r="D43" s="56">
        <f>'Source Data'!H43</f>
        <v>5115.2412376905504</v>
      </c>
      <c r="E43" s="74">
        <f t="shared" si="12"/>
        <v>0</v>
      </c>
      <c r="F43" s="290"/>
      <c r="G43" s="56">
        <f>'Source Data'!I43</f>
        <v>683.69591860374021</v>
      </c>
      <c r="H43" s="74">
        <f t="shared" si="13"/>
        <v>0</v>
      </c>
      <c r="I43" s="290"/>
      <c r="J43" s="56">
        <f>'Source Data'!J43</f>
        <v>186.46252325556549</v>
      </c>
      <c r="K43" s="74">
        <f t="shared" si="14"/>
        <v>0</v>
      </c>
      <c r="L43" s="290"/>
      <c r="M43" s="56">
        <f>'Source Data'!K43</f>
        <v>4661.5630813891366</v>
      </c>
      <c r="N43" s="74">
        <f t="shared" si="15"/>
        <v>0</v>
      </c>
      <c r="O43" s="290"/>
      <c r="P43" s="56">
        <f>'Source Data'!L43</f>
        <v>1864.6252325556547</v>
      </c>
      <c r="Q43" s="74">
        <f t="shared" si="16"/>
        <v>0</v>
      </c>
      <c r="R43" s="93">
        <v>0</v>
      </c>
      <c r="S43" s="56"/>
      <c r="T43" s="56"/>
      <c r="U43" s="57">
        <f t="shared" si="29"/>
        <v>0</v>
      </c>
      <c r="V43" s="93">
        <f t="shared" si="3"/>
        <v>0</v>
      </c>
      <c r="W43" s="74">
        <f t="shared" si="17"/>
        <v>0</v>
      </c>
      <c r="X43" s="93">
        <f t="shared" si="18"/>
        <v>0</v>
      </c>
      <c r="Y43" s="56"/>
      <c r="Z43" s="93">
        <f t="shared" si="19"/>
        <v>0</v>
      </c>
      <c r="AA43" s="56"/>
      <c r="AB43" s="56">
        <f t="shared" si="20"/>
        <v>0</v>
      </c>
      <c r="AC43" s="93">
        <f t="shared" si="21"/>
        <v>0</v>
      </c>
      <c r="AD43" s="97">
        <f t="shared" si="30"/>
        <v>0</v>
      </c>
      <c r="AE43" s="75">
        <f>'Source Data'!N43</f>
        <v>3876</v>
      </c>
      <c r="AF43" s="90">
        <f t="shared" si="5"/>
        <v>0</v>
      </c>
      <c r="AG43" s="271"/>
      <c r="AH43" s="75">
        <f t="shared" si="22"/>
        <v>0</v>
      </c>
      <c r="AI43" s="271"/>
      <c r="AJ43" s="77">
        <f t="shared" si="31"/>
        <v>0</v>
      </c>
      <c r="AK43" s="76">
        <f t="shared" si="32"/>
        <v>0</v>
      </c>
      <c r="AL43" s="90">
        <f t="shared" si="23"/>
        <v>0</v>
      </c>
      <c r="AM43" s="79">
        <f t="shared" si="24"/>
        <v>0</v>
      </c>
      <c r="AN43" s="90">
        <f t="shared" si="25"/>
        <v>0</v>
      </c>
      <c r="AO43" s="56"/>
      <c r="AP43" s="90">
        <f t="shared" si="26"/>
        <v>0</v>
      </c>
      <c r="AQ43" s="77"/>
      <c r="AR43" s="77">
        <f t="shared" si="27"/>
        <v>0</v>
      </c>
      <c r="AS43" s="90">
        <f t="shared" si="28"/>
        <v>0</v>
      </c>
      <c r="AT43" s="78">
        <f t="shared" si="8"/>
        <v>0</v>
      </c>
      <c r="AU43" s="87">
        <f t="shared" si="9"/>
        <v>0</v>
      </c>
      <c r="AV43" s="116"/>
      <c r="AW43" s="74"/>
      <c r="AX43" s="74">
        <f t="shared" si="33"/>
        <v>0</v>
      </c>
      <c r="AY43" s="74">
        <f t="shared" si="34"/>
        <v>0</v>
      </c>
    </row>
    <row r="44" spans="1:51" ht="16.149999999999999" customHeight="1" x14ac:dyDescent="0.2">
      <c r="A44" s="54">
        <v>38</v>
      </c>
      <c r="B44" s="55" t="s">
        <v>43</v>
      </c>
      <c r="C44" s="271">
        <f>'8_2.1.18 SIS'!R44</f>
        <v>0</v>
      </c>
      <c r="D44" s="56">
        <f>'Source Data'!H44</f>
        <v>2242.6574879084728</v>
      </c>
      <c r="E44" s="74">
        <f t="shared" si="12"/>
        <v>0</v>
      </c>
      <c r="F44" s="290"/>
      <c r="G44" s="56">
        <f>'Source Data'!I44</f>
        <v>217.85498253596765</v>
      </c>
      <c r="H44" s="74">
        <f t="shared" si="13"/>
        <v>0</v>
      </c>
      <c r="I44" s="290"/>
      <c r="J44" s="56">
        <f>'Source Data'!J44</f>
        <v>59.414995237082067</v>
      </c>
      <c r="K44" s="74">
        <f t="shared" si="14"/>
        <v>0</v>
      </c>
      <c r="L44" s="290"/>
      <c r="M44" s="56">
        <f>'Source Data'!K44</f>
        <v>1485.3748809270521</v>
      </c>
      <c r="N44" s="74">
        <f t="shared" si="15"/>
        <v>0</v>
      </c>
      <c r="O44" s="290"/>
      <c r="P44" s="56">
        <f>'Source Data'!L44</f>
        <v>594.14995237082076</v>
      </c>
      <c r="Q44" s="74">
        <f t="shared" si="16"/>
        <v>0</v>
      </c>
      <c r="R44" s="93">
        <v>0</v>
      </c>
      <c r="S44" s="56"/>
      <c r="T44" s="56"/>
      <c r="U44" s="57">
        <f t="shared" si="29"/>
        <v>0</v>
      </c>
      <c r="V44" s="93">
        <f t="shared" si="3"/>
        <v>0</v>
      </c>
      <c r="W44" s="74">
        <f t="shared" si="17"/>
        <v>0</v>
      </c>
      <c r="X44" s="93">
        <f t="shared" si="18"/>
        <v>0</v>
      </c>
      <c r="Y44" s="56"/>
      <c r="Z44" s="93">
        <f t="shared" si="19"/>
        <v>0</v>
      </c>
      <c r="AA44" s="56"/>
      <c r="AB44" s="56">
        <f t="shared" si="20"/>
        <v>0</v>
      </c>
      <c r="AC44" s="93">
        <f t="shared" si="21"/>
        <v>0</v>
      </c>
      <c r="AD44" s="97">
        <f t="shared" si="30"/>
        <v>0</v>
      </c>
      <c r="AE44" s="75">
        <f>'Source Data'!N44</f>
        <v>11268</v>
      </c>
      <c r="AF44" s="90">
        <f t="shared" si="5"/>
        <v>0</v>
      </c>
      <c r="AG44" s="271"/>
      <c r="AH44" s="75">
        <f t="shared" si="22"/>
        <v>0</v>
      </c>
      <c r="AI44" s="271"/>
      <c r="AJ44" s="77">
        <f t="shared" si="31"/>
        <v>0</v>
      </c>
      <c r="AK44" s="76">
        <f t="shared" si="32"/>
        <v>0</v>
      </c>
      <c r="AL44" s="90">
        <f t="shared" si="23"/>
        <v>0</v>
      </c>
      <c r="AM44" s="79">
        <f t="shared" si="24"/>
        <v>0</v>
      </c>
      <c r="AN44" s="90">
        <f t="shared" si="25"/>
        <v>0</v>
      </c>
      <c r="AO44" s="56"/>
      <c r="AP44" s="90">
        <f t="shared" si="26"/>
        <v>0</v>
      </c>
      <c r="AQ44" s="77"/>
      <c r="AR44" s="77">
        <f t="shared" si="27"/>
        <v>0</v>
      </c>
      <c r="AS44" s="90">
        <f t="shared" si="28"/>
        <v>0</v>
      </c>
      <c r="AT44" s="78">
        <f t="shared" si="8"/>
        <v>0</v>
      </c>
      <c r="AU44" s="87">
        <f t="shared" si="9"/>
        <v>0</v>
      </c>
      <c r="AV44" s="116"/>
      <c r="AW44" s="74"/>
      <c r="AX44" s="74">
        <f t="shared" si="33"/>
        <v>0</v>
      </c>
      <c r="AY44" s="74">
        <f t="shared" si="34"/>
        <v>0</v>
      </c>
    </row>
    <row r="45" spans="1:51" ht="16.149999999999999" customHeight="1" x14ac:dyDescent="0.2">
      <c r="A45" s="54">
        <v>39</v>
      </c>
      <c r="B45" s="55" t="s">
        <v>44</v>
      </c>
      <c r="C45" s="271">
        <f>'8_2.1.18 SIS'!R45</f>
        <v>0</v>
      </c>
      <c r="D45" s="56">
        <f>'Source Data'!H45</f>
        <v>2703.2750635068246</v>
      </c>
      <c r="E45" s="74">
        <f t="shared" si="12"/>
        <v>0</v>
      </c>
      <c r="F45" s="290"/>
      <c r="G45" s="56">
        <f>'Source Data'!I45</f>
        <v>360.15144440628399</v>
      </c>
      <c r="H45" s="74">
        <f t="shared" si="13"/>
        <v>0</v>
      </c>
      <c r="I45" s="290"/>
      <c r="J45" s="56">
        <f>'Source Data'!J45</f>
        <v>98.223121201713838</v>
      </c>
      <c r="K45" s="74">
        <f t="shared" si="14"/>
        <v>0</v>
      </c>
      <c r="L45" s="290"/>
      <c r="M45" s="56">
        <f>'Source Data'!K45</f>
        <v>2455.578030042846</v>
      </c>
      <c r="N45" s="74">
        <f t="shared" si="15"/>
        <v>0</v>
      </c>
      <c r="O45" s="290"/>
      <c r="P45" s="56">
        <f>'Source Data'!L45</f>
        <v>982.2312120171382</v>
      </c>
      <c r="Q45" s="74">
        <f t="shared" si="16"/>
        <v>0</v>
      </c>
      <c r="R45" s="93">
        <v>0</v>
      </c>
      <c r="S45" s="56"/>
      <c r="T45" s="56"/>
      <c r="U45" s="57">
        <f t="shared" si="29"/>
        <v>0</v>
      </c>
      <c r="V45" s="93">
        <f t="shared" si="3"/>
        <v>0</v>
      </c>
      <c r="W45" s="74">
        <f t="shared" si="17"/>
        <v>0</v>
      </c>
      <c r="X45" s="93">
        <f t="shared" si="18"/>
        <v>0</v>
      </c>
      <c r="Y45" s="56"/>
      <c r="Z45" s="93">
        <f t="shared" si="19"/>
        <v>0</v>
      </c>
      <c r="AA45" s="56"/>
      <c r="AB45" s="56">
        <f t="shared" si="20"/>
        <v>0</v>
      </c>
      <c r="AC45" s="93">
        <f t="shared" si="21"/>
        <v>0</v>
      </c>
      <c r="AD45" s="97">
        <f t="shared" si="30"/>
        <v>0</v>
      </c>
      <c r="AE45" s="75">
        <f>'Source Data'!N45</f>
        <v>5158</v>
      </c>
      <c r="AF45" s="90">
        <f t="shared" si="5"/>
        <v>0</v>
      </c>
      <c r="AG45" s="271"/>
      <c r="AH45" s="75">
        <f t="shared" si="22"/>
        <v>0</v>
      </c>
      <c r="AI45" s="271"/>
      <c r="AJ45" s="77">
        <f t="shared" si="31"/>
        <v>0</v>
      </c>
      <c r="AK45" s="76">
        <f t="shared" si="32"/>
        <v>0</v>
      </c>
      <c r="AL45" s="90">
        <f t="shared" si="23"/>
        <v>0</v>
      </c>
      <c r="AM45" s="79">
        <f t="shared" si="24"/>
        <v>0</v>
      </c>
      <c r="AN45" s="90">
        <f t="shared" si="25"/>
        <v>0</v>
      </c>
      <c r="AO45" s="56"/>
      <c r="AP45" s="90">
        <f t="shared" si="26"/>
        <v>0</v>
      </c>
      <c r="AQ45" s="77"/>
      <c r="AR45" s="77">
        <f t="shared" si="27"/>
        <v>0</v>
      </c>
      <c r="AS45" s="90">
        <f t="shared" si="28"/>
        <v>0</v>
      </c>
      <c r="AT45" s="78">
        <f t="shared" si="8"/>
        <v>0</v>
      </c>
      <c r="AU45" s="87">
        <f t="shared" si="9"/>
        <v>0</v>
      </c>
      <c r="AV45" s="116"/>
      <c r="AW45" s="74"/>
      <c r="AX45" s="74">
        <f t="shared" si="33"/>
        <v>0</v>
      </c>
      <c r="AY45" s="74">
        <f t="shared" si="34"/>
        <v>0</v>
      </c>
    </row>
    <row r="46" spans="1:51" ht="16.149999999999999" customHeight="1" x14ac:dyDescent="0.2">
      <c r="A46" s="49">
        <v>40</v>
      </c>
      <c r="B46" s="50" t="s">
        <v>45</v>
      </c>
      <c r="C46" s="272">
        <f>'8_2.1.18 SIS'!R46</f>
        <v>0</v>
      </c>
      <c r="D46" s="51">
        <f>'Source Data'!H46</f>
        <v>4843.6552941270829</v>
      </c>
      <c r="E46" s="80">
        <f t="shared" si="12"/>
        <v>0</v>
      </c>
      <c r="F46" s="291"/>
      <c r="G46" s="51">
        <f>'Source Data'!I46</f>
        <v>644.48181238686641</v>
      </c>
      <c r="H46" s="80">
        <f t="shared" si="13"/>
        <v>0</v>
      </c>
      <c r="I46" s="291"/>
      <c r="J46" s="51">
        <f>'Source Data'!J46</f>
        <v>175.76776701459988</v>
      </c>
      <c r="K46" s="80">
        <f t="shared" si="14"/>
        <v>0</v>
      </c>
      <c r="L46" s="291"/>
      <c r="M46" s="51">
        <f>'Source Data'!K46</f>
        <v>4394.194175364998</v>
      </c>
      <c r="N46" s="80">
        <f t="shared" si="15"/>
        <v>0</v>
      </c>
      <c r="O46" s="291"/>
      <c r="P46" s="51">
        <f>'Source Data'!L46</f>
        <v>1757.6776701459989</v>
      </c>
      <c r="Q46" s="80">
        <f t="shared" si="16"/>
        <v>0</v>
      </c>
      <c r="R46" s="94">
        <v>0</v>
      </c>
      <c r="S46" s="51"/>
      <c r="T46" s="51"/>
      <c r="U46" s="52">
        <f t="shared" si="29"/>
        <v>0</v>
      </c>
      <c r="V46" s="94">
        <f t="shared" si="3"/>
        <v>0</v>
      </c>
      <c r="W46" s="80">
        <f t="shared" si="17"/>
        <v>0</v>
      </c>
      <c r="X46" s="94">
        <f t="shared" si="18"/>
        <v>0</v>
      </c>
      <c r="Y46" s="51"/>
      <c r="Z46" s="94">
        <f t="shared" si="19"/>
        <v>0</v>
      </c>
      <c r="AA46" s="53"/>
      <c r="AB46" s="51">
        <f t="shared" si="20"/>
        <v>0</v>
      </c>
      <c r="AC46" s="95">
        <f t="shared" si="21"/>
        <v>0</v>
      </c>
      <c r="AD46" s="95">
        <f t="shared" si="30"/>
        <v>0</v>
      </c>
      <c r="AE46" s="71">
        <f>'Source Data'!N46</f>
        <v>4005</v>
      </c>
      <c r="AF46" s="91">
        <f t="shared" si="5"/>
        <v>0</v>
      </c>
      <c r="AG46" s="272"/>
      <c r="AH46" s="71">
        <f t="shared" si="22"/>
        <v>0</v>
      </c>
      <c r="AI46" s="272"/>
      <c r="AJ46" s="72">
        <f t="shared" si="31"/>
        <v>0</v>
      </c>
      <c r="AK46" s="73">
        <f t="shared" si="32"/>
        <v>0</v>
      </c>
      <c r="AL46" s="91">
        <f t="shared" si="23"/>
        <v>0</v>
      </c>
      <c r="AM46" s="82">
        <f t="shared" si="24"/>
        <v>0</v>
      </c>
      <c r="AN46" s="91">
        <f t="shared" si="25"/>
        <v>0</v>
      </c>
      <c r="AO46" s="51"/>
      <c r="AP46" s="91">
        <f t="shared" si="26"/>
        <v>0</v>
      </c>
      <c r="AQ46" s="72"/>
      <c r="AR46" s="72">
        <f t="shared" si="27"/>
        <v>0</v>
      </c>
      <c r="AS46" s="91">
        <f t="shared" si="28"/>
        <v>0</v>
      </c>
      <c r="AT46" s="81">
        <f t="shared" si="8"/>
        <v>0</v>
      </c>
      <c r="AU46" s="88">
        <f t="shared" si="9"/>
        <v>0</v>
      </c>
      <c r="AV46" s="116"/>
      <c r="AW46" s="80"/>
      <c r="AX46" s="80">
        <f t="shared" si="33"/>
        <v>0</v>
      </c>
      <c r="AY46" s="80">
        <f t="shared" si="34"/>
        <v>0</v>
      </c>
    </row>
    <row r="47" spans="1:51" ht="16.149999999999999" customHeight="1" x14ac:dyDescent="0.2">
      <c r="A47" s="58">
        <v>41</v>
      </c>
      <c r="B47" s="59" t="s">
        <v>46</v>
      </c>
      <c r="C47" s="270">
        <f>'8_2.1.18 SIS'!R47</f>
        <v>0</v>
      </c>
      <c r="D47" s="60">
        <f>'Source Data'!H47</f>
        <v>2834.247173471952</v>
      </c>
      <c r="E47" s="65">
        <f t="shared" si="12"/>
        <v>0</v>
      </c>
      <c r="F47" s="289"/>
      <c r="G47" s="60">
        <f>'Source Data'!I47</f>
        <v>378.64303242739538</v>
      </c>
      <c r="H47" s="65">
        <f t="shared" si="13"/>
        <v>0</v>
      </c>
      <c r="I47" s="289"/>
      <c r="J47" s="60">
        <f>'Source Data'!J47</f>
        <v>103.26628157110781</v>
      </c>
      <c r="K47" s="65">
        <f t="shared" si="14"/>
        <v>0</v>
      </c>
      <c r="L47" s="289"/>
      <c r="M47" s="60">
        <f>'Source Data'!K47</f>
        <v>2581.6570392776953</v>
      </c>
      <c r="N47" s="65">
        <f t="shared" si="15"/>
        <v>0</v>
      </c>
      <c r="O47" s="289"/>
      <c r="P47" s="60">
        <f>'Source Data'!L47</f>
        <v>1032.6628157110781</v>
      </c>
      <c r="Q47" s="65">
        <f t="shared" si="16"/>
        <v>0</v>
      </c>
      <c r="R47" s="92">
        <v>0</v>
      </c>
      <c r="S47" s="60"/>
      <c r="T47" s="60"/>
      <c r="U47" s="61">
        <f t="shared" si="29"/>
        <v>0</v>
      </c>
      <c r="V47" s="92">
        <f t="shared" si="3"/>
        <v>0</v>
      </c>
      <c r="W47" s="65">
        <f t="shared" si="17"/>
        <v>0</v>
      </c>
      <c r="X47" s="92">
        <f t="shared" si="18"/>
        <v>0</v>
      </c>
      <c r="Y47" s="60"/>
      <c r="Z47" s="92">
        <f t="shared" si="19"/>
        <v>0</v>
      </c>
      <c r="AA47" s="60"/>
      <c r="AB47" s="60">
        <f t="shared" si="20"/>
        <v>0</v>
      </c>
      <c r="AC47" s="92">
        <f t="shared" si="21"/>
        <v>0</v>
      </c>
      <c r="AD47" s="96">
        <f t="shared" si="30"/>
        <v>0</v>
      </c>
      <c r="AE47" s="66">
        <f>'Source Data'!N47</f>
        <v>9547</v>
      </c>
      <c r="AF47" s="89">
        <f t="shared" si="5"/>
        <v>0</v>
      </c>
      <c r="AG47" s="270"/>
      <c r="AH47" s="66">
        <f t="shared" si="22"/>
        <v>0</v>
      </c>
      <c r="AI47" s="270"/>
      <c r="AJ47" s="68">
        <f t="shared" si="31"/>
        <v>0</v>
      </c>
      <c r="AK47" s="67">
        <f t="shared" si="32"/>
        <v>0</v>
      </c>
      <c r="AL47" s="89">
        <f t="shared" si="23"/>
        <v>0</v>
      </c>
      <c r="AM47" s="70">
        <f t="shared" si="24"/>
        <v>0</v>
      </c>
      <c r="AN47" s="89">
        <f t="shared" si="25"/>
        <v>0</v>
      </c>
      <c r="AO47" s="60"/>
      <c r="AP47" s="89">
        <f t="shared" si="26"/>
        <v>0</v>
      </c>
      <c r="AQ47" s="68"/>
      <c r="AR47" s="68">
        <f t="shared" si="27"/>
        <v>0</v>
      </c>
      <c r="AS47" s="89">
        <f t="shared" si="28"/>
        <v>0</v>
      </c>
      <c r="AT47" s="69">
        <f t="shared" si="8"/>
        <v>0</v>
      </c>
      <c r="AU47" s="86">
        <f t="shared" si="9"/>
        <v>0</v>
      </c>
      <c r="AV47" s="116"/>
      <c r="AW47" s="65"/>
      <c r="AX47" s="65">
        <f t="shared" si="33"/>
        <v>0</v>
      </c>
      <c r="AY47" s="65">
        <f t="shared" si="34"/>
        <v>0</v>
      </c>
    </row>
    <row r="48" spans="1:51" ht="16.149999999999999" customHeight="1" x14ac:dyDescent="0.2">
      <c r="A48" s="54">
        <v>42</v>
      </c>
      <c r="B48" s="55" t="s">
        <v>47</v>
      </c>
      <c r="C48" s="271">
        <f>'8_2.1.18 SIS'!R48</f>
        <v>0</v>
      </c>
      <c r="D48" s="56">
        <f>'Source Data'!H48</f>
        <v>4267.2926645330763</v>
      </c>
      <c r="E48" s="74">
        <f t="shared" si="12"/>
        <v>0</v>
      </c>
      <c r="F48" s="290"/>
      <c r="G48" s="56">
        <f>'Source Data'!I48</f>
        <v>585.87981046741402</v>
      </c>
      <c r="H48" s="74">
        <f t="shared" si="13"/>
        <v>0</v>
      </c>
      <c r="I48" s="290"/>
      <c r="J48" s="56">
        <f>'Source Data'!J48</f>
        <v>159.78540285474929</v>
      </c>
      <c r="K48" s="74">
        <f t="shared" si="14"/>
        <v>0</v>
      </c>
      <c r="L48" s="290"/>
      <c r="M48" s="56">
        <f>'Source Data'!K48</f>
        <v>3994.6350713687325</v>
      </c>
      <c r="N48" s="74">
        <f t="shared" si="15"/>
        <v>0</v>
      </c>
      <c r="O48" s="290"/>
      <c r="P48" s="56">
        <f>'Source Data'!L48</f>
        <v>1597.8540285474928</v>
      </c>
      <c r="Q48" s="74">
        <f t="shared" si="16"/>
        <v>0</v>
      </c>
      <c r="R48" s="93">
        <v>0</v>
      </c>
      <c r="S48" s="56"/>
      <c r="T48" s="56"/>
      <c r="U48" s="57">
        <f t="shared" si="29"/>
        <v>0</v>
      </c>
      <c r="V48" s="93">
        <f t="shared" si="3"/>
        <v>0</v>
      </c>
      <c r="W48" s="74">
        <f t="shared" si="17"/>
        <v>0</v>
      </c>
      <c r="X48" s="93">
        <f t="shared" si="18"/>
        <v>0</v>
      </c>
      <c r="Y48" s="56"/>
      <c r="Z48" s="93">
        <f t="shared" si="19"/>
        <v>0</v>
      </c>
      <c r="AA48" s="56"/>
      <c r="AB48" s="56">
        <f t="shared" si="20"/>
        <v>0</v>
      </c>
      <c r="AC48" s="93">
        <f t="shared" si="21"/>
        <v>0</v>
      </c>
      <c r="AD48" s="97">
        <f t="shared" si="30"/>
        <v>0</v>
      </c>
      <c r="AE48" s="75">
        <f>'Source Data'!N48</f>
        <v>4334</v>
      </c>
      <c r="AF48" s="90">
        <f t="shared" si="5"/>
        <v>0</v>
      </c>
      <c r="AG48" s="271"/>
      <c r="AH48" s="75">
        <f t="shared" si="22"/>
        <v>0</v>
      </c>
      <c r="AI48" s="271"/>
      <c r="AJ48" s="77">
        <f t="shared" si="31"/>
        <v>0</v>
      </c>
      <c r="AK48" s="76">
        <f t="shared" si="32"/>
        <v>0</v>
      </c>
      <c r="AL48" s="90">
        <f t="shared" si="23"/>
        <v>0</v>
      </c>
      <c r="AM48" s="79">
        <f t="shared" si="24"/>
        <v>0</v>
      </c>
      <c r="AN48" s="90">
        <f t="shared" si="25"/>
        <v>0</v>
      </c>
      <c r="AO48" s="56"/>
      <c r="AP48" s="90">
        <f t="shared" si="26"/>
        <v>0</v>
      </c>
      <c r="AQ48" s="77"/>
      <c r="AR48" s="77">
        <f t="shared" si="27"/>
        <v>0</v>
      </c>
      <c r="AS48" s="90">
        <f t="shared" si="28"/>
        <v>0</v>
      </c>
      <c r="AT48" s="78">
        <f t="shared" si="8"/>
        <v>0</v>
      </c>
      <c r="AU48" s="87">
        <f t="shared" si="9"/>
        <v>0</v>
      </c>
      <c r="AV48" s="116"/>
      <c r="AW48" s="74"/>
      <c r="AX48" s="74">
        <f t="shared" si="33"/>
        <v>0</v>
      </c>
      <c r="AY48" s="74">
        <f t="shared" si="34"/>
        <v>0</v>
      </c>
    </row>
    <row r="49" spans="1:51" ht="16.149999999999999" customHeight="1" x14ac:dyDescent="0.2">
      <c r="A49" s="54">
        <v>43</v>
      </c>
      <c r="B49" s="55" t="s">
        <v>48</v>
      </c>
      <c r="C49" s="271">
        <f>'8_2.1.18 SIS'!R49</f>
        <v>0</v>
      </c>
      <c r="D49" s="56">
        <f>'Source Data'!H49</f>
        <v>5171.5692260226861</v>
      </c>
      <c r="E49" s="74">
        <f t="shared" si="12"/>
        <v>0</v>
      </c>
      <c r="F49" s="290"/>
      <c r="G49" s="56">
        <f>'Source Data'!I49</f>
        <v>687.72808854852053</v>
      </c>
      <c r="H49" s="74">
        <f t="shared" si="13"/>
        <v>0</v>
      </c>
      <c r="I49" s="290"/>
      <c r="J49" s="56">
        <f>'Source Data'!J49</f>
        <v>187.56220596777831</v>
      </c>
      <c r="K49" s="74">
        <f t="shared" si="14"/>
        <v>0</v>
      </c>
      <c r="L49" s="290"/>
      <c r="M49" s="56">
        <f>'Source Data'!K49</f>
        <v>4689.0551491944589</v>
      </c>
      <c r="N49" s="74">
        <f t="shared" si="15"/>
        <v>0</v>
      </c>
      <c r="O49" s="290"/>
      <c r="P49" s="56">
        <f>'Source Data'!L49</f>
        <v>1875.6220596777835</v>
      </c>
      <c r="Q49" s="74">
        <f t="shared" si="16"/>
        <v>0</v>
      </c>
      <c r="R49" s="93">
        <v>0</v>
      </c>
      <c r="S49" s="56"/>
      <c r="T49" s="56"/>
      <c r="U49" s="57">
        <f t="shared" si="29"/>
        <v>0</v>
      </c>
      <c r="V49" s="93">
        <f t="shared" si="3"/>
        <v>0</v>
      </c>
      <c r="W49" s="74">
        <f t="shared" si="17"/>
        <v>0</v>
      </c>
      <c r="X49" s="93">
        <f t="shared" si="18"/>
        <v>0</v>
      </c>
      <c r="Y49" s="56"/>
      <c r="Z49" s="93">
        <f t="shared" si="19"/>
        <v>0</v>
      </c>
      <c r="AA49" s="56"/>
      <c r="AB49" s="56">
        <f t="shared" si="20"/>
        <v>0</v>
      </c>
      <c r="AC49" s="93">
        <f t="shared" si="21"/>
        <v>0</v>
      </c>
      <c r="AD49" s="97">
        <f t="shared" si="30"/>
        <v>0</v>
      </c>
      <c r="AE49" s="75">
        <f>'Source Data'!N49</f>
        <v>3642</v>
      </c>
      <c r="AF49" s="90">
        <f t="shared" si="5"/>
        <v>0</v>
      </c>
      <c r="AG49" s="271"/>
      <c r="AH49" s="75">
        <f t="shared" si="22"/>
        <v>0</v>
      </c>
      <c r="AI49" s="271"/>
      <c r="AJ49" s="77">
        <f t="shared" si="31"/>
        <v>0</v>
      </c>
      <c r="AK49" s="76">
        <f t="shared" si="32"/>
        <v>0</v>
      </c>
      <c r="AL49" s="90">
        <f t="shared" si="23"/>
        <v>0</v>
      </c>
      <c r="AM49" s="79">
        <f t="shared" si="24"/>
        <v>0</v>
      </c>
      <c r="AN49" s="90">
        <f t="shared" si="25"/>
        <v>0</v>
      </c>
      <c r="AO49" s="56"/>
      <c r="AP49" s="90">
        <f t="shared" si="26"/>
        <v>0</v>
      </c>
      <c r="AQ49" s="77"/>
      <c r="AR49" s="77">
        <f t="shared" si="27"/>
        <v>0</v>
      </c>
      <c r="AS49" s="90">
        <f t="shared" si="28"/>
        <v>0</v>
      </c>
      <c r="AT49" s="78">
        <f t="shared" si="8"/>
        <v>0</v>
      </c>
      <c r="AU49" s="87">
        <f t="shared" si="9"/>
        <v>0</v>
      </c>
      <c r="AV49" s="116"/>
      <c r="AW49" s="74"/>
      <c r="AX49" s="74">
        <f t="shared" si="33"/>
        <v>0</v>
      </c>
      <c r="AY49" s="74">
        <f t="shared" si="34"/>
        <v>0</v>
      </c>
    </row>
    <row r="50" spans="1:51" ht="16.149999999999999" customHeight="1" x14ac:dyDescent="0.2">
      <c r="A50" s="54">
        <v>44</v>
      </c>
      <c r="B50" s="55" t="s">
        <v>49</v>
      </c>
      <c r="C50" s="271">
        <f>'8_2.1.18 SIS'!R50</f>
        <v>0</v>
      </c>
      <c r="D50" s="56">
        <f>'Source Data'!H50</f>
        <v>4763.2835459226835</v>
      </c>
      <c r="E50" s="74">
        <f t="shared" si="12"/>
        <v>0</v>
      </c>
      <c r="F50" s="290"/>
      <c r="G50" s="56">
        <f>'Source Data'!I50</f>
        <v>640.0242289674087</v>
      </c>
      <c r="H50" s="74">
        <f t="shared" si="13"/>
        <v>0</v>
      </c>
      <c r="I50" s="290"/>
      <c r="J50" s="56">
        <f>'Source Data'!J50</f>
        <v>174.5520624456569</v>
      </c>
      <c r="K50" s="74">
        <f t="shared" si="14"/>
        <v>0</v>
      </c>
      <c r="L50" s="290"/>
      <c r="M50" s="56">
        <f>'Source Data'!K50</f>
        <v>4363.8015611414239</v>
      </c>
      <c r="N50" s="74">
        <f t="shared" si="15"/>
        <v>0</v>
      </c>
      <c r="O50" s="290"/>
      <c r="P50" s="56">
        <f>'Source Data'!L50</f>
        <v>1745.5206244565691</v>
      </c>
      <c r="Q50" s="74">
        <f t="shared" si="16"/>
        <v>0</v>
      </c>
      <c r="R50" s="93">
        <v>0</v>
      </c>
      <c r="S50" s="56"/>
      <c r="T50" s="56"/>
      <c r="U50" s="57">
        <f t="shared" si="29"/>
        <v>0</v>
      </c>
      <c r="V50" s="93">
        <f t="shared" si="3"/>
        <v>0</v>
      </c>
      <c r="W50" s="74">
        <f t="shared" si="17"/>
        <v>0</v>
      </c>
      <c r="X50" s="93">
        <f t="shared" si="18"/>
        <v>0</v>
      </c>
      <c r="Y50" s="56"/>
      <c r="Z50" s="93">
        <f t="shared" si="19"/>
        <v>0</v>
      </c>
      <c r="AA50" s="56"/>
      <c r="AB50" s="56">
        <f t="shared" si="20"/>
        <v>0</v>
      </c>
      <c r="AC50" s="93">
        <f t="shared" si="21"/>
        <v>0</v>
      </c>
      <c r="AD50" s="97">
        <f t="shared" si="30"/>
        <v>0</v>
      </c>
      <c r="AE50" s="75">
        <f>'Source Data'!N50</f>
        <v>3969</v>
      </c>
      <c r="AF50" s="90">
        <f t="shared" si="5"/>
        <v>0</v>
      </c>
      <c r="AG50" s="271"/>
      <c r="AH50" s="75">
        <f t="shared" si="22"/>
        <v>0</v>
      </c>
      <c r="AI50" s="271"/>
      <c r="AJ50" s="77">
        <f t="shared" si="31"/>
        <v>0</v>
      </c>
      <c r="AK50" s="76">
        <f t="shared" si="32"/>
        <v>0</v>
      </c>
      <c r="AL50" s="90">
        <f t="shared" si="23"/>
        <v>0</v>
      </c>
      <c r="AM50" s="79">
        <f t="shared" si="24"/>
        <v>0</v>
      </c>
      <c r="AN50" s="90">
        <f t="shared" si="25"/>
        <v>0</v>
      </c>
      <c r="AO50" s="56"/>
      <c r="AP50" s="90">
        <f t="shared" si="26"/>
        <v>0</v>
      </c>
      <c r="AQ50" s="77"/>
      <c r="AR50" s="77">
        <f t="shared" si="27"/>
        <v>0</v>
      </c>
      <c r="AS50" s="90">
        <f t="shared" si="28"/>
        <v>0</v>
      </c>
      <c r="AT50" s="78">
        <f t="shared" si="8"/>
        <v>0</v>
      </c>
      <c r="AU50" s="87">
        <f t="shared" si="9"/>
        <v>0</v>
      </c>
      <c r="AV50" s="116"/>
      <c r="AW50" s="74"/>
      <c r="AX50" s="74">
        <f t="shared" si="33"/>
        <v>0</v>
      </c>
      <c r="AY50" s="74">
        <f t="shared" si="34"/>
        <v>0</v>
      </c>
    </row>
    <row r="51" spans="1:51" ht="16.149999999999999" customHeight="1" x14ac:dyDescent="0.2">
      <c r="A51" s="49">
        <v>45</v>
      </c>
      <c r="B51" s="50" t="s">
        <v>50</v>
      </c>
      <c r="C51" s="272">
        <f>'8_2.1.18 SIS'!R51</f>
        <v>0</v>
      </c>
      <c r="D51" s="51">
        <f>'Source Data'!H51</f>
        <v>2675.6537559078151</v>
      </c>
      <c r="E51" s="80">
        <f t="shared" si="12"/>
        <v>0</v>
      </c>
      <c r="F51" s="291"/>
      <c r="G51" s="51">
        <f>'Source Data'!I51</f>
        <v>332.43156845204078</v>
      </c>
      <c r="H51" s="80">
        <f t="shared" si="13"/>
        <v>0</v>
      </c>
      <c r="I51" s="291"/>
      <c r="J51" s="51">
        <f>'Source Data'!J51</f>
        <v>90.66315503237476</v>
      </c>
      <c r="K51" s="80">
        <f t="shared" si="14"/>
        <v>0</v>
      </c>
      <c r="L51" s="291"/>
      <c r="M51" s="51">
        <f>'Source Data'!K51</f>
        <v>2266.578875809369</v>
      </c>
      <c r="N51" s="80">
        <f t="shared" si="15"/>
        <v>0</v>
      </c>
      <c r="O51" s="291"/>
      <c r="P51" s="51">
        <f>'Source Data'!L51</f>
        <v>906.63155032374766</v>
      </c>
      <c r="Q51" s="80">
        <f t="shared" si="16"/>
        <v>0</v>
      </c>
      <c r="R51" s="94">
        <v>0</v>
      </c>
      <c r="S51" s="51"/>
      <c r="T51" s="51"/>
      <c r="U51" s="52">
        <f t="shared" si="29"/>
        <v>0</v>
      </c>
      <c r="V51" s="94">
        <f t="shared" si="3"/>
        <v>0</v>
      </c>
      <c r="W51" s="80">
        <f t="shared" si="17"/>
        <v>0</v>
      </c>
      <c r="X51" s="94">
        <f t="shared" si="18"/>
        <v>0</v>
      </c>
      <c r="Y51" s="51"/>
      <c r="Z51" s="94">
        <f t="shared" si="19"/>
        <v>0</v>
      </c>
      <c r="AA51" s="53"/>
      <c r="AB51" s="51">
        <f t="shared" si="20"/>
        <v>0</v>
      </c>
      <c r="AC51" s="95">
        <f t="shared" si="21"/>
        <v>0</v>
      </c>
      <c r="AD51" s="95">
        <f t="shared" si="30"/>
        <v>0</v>
      </c>
      <c r="AE51" s="71">
        <f>'Source Data'!N51</f>
        <v>13416</v>
      </c>
      <c r="AF51" s="91">
        <f t="shared" si="5"/>
        <v>0</v>
      </c>
      <c r="AG51" s="272"/>
      <c r="AH51" s="71">
        <f t="shared" si="22"/>
        <v>0</v>
      </c>
      <c r="AI51" s="272"/>
      <c r="AJ51" s="72">
        <f t="shared" si="31"/>
        <v>0</v>
      </c>
      <c r="AK51" s="73">
        <f t="shared" si="32"/>
        <v>0</v>
      </c>
      <c r="AL51" s="91">
        <f t="shared" si="23"/>
        <v>0</v>
      </c>
      <c r="AM51" s="82">
        <f t="shared" si="24"/>
        <v>0</v>
      </c>
      <c r="AN51" s="91">
        <f t="shared" si="25"/>
        <v>0</v>
      </c>
      <c r="AO51" s="51"/>
      <c r="AP51" s="91">
        <f t="shared" si="26"/>
        <v>0</v>
      </c>
      <c r="AQ51" s="72"/>
      <c r="AR51" s="72">
        <f t="shared" si="27"/>
        <v>0</v>
      </c>
      <c r="AS51" s="91">
        <f t="shared" si="28"/>
        <v>0</v>
      </c>
      <c r="AT51" s="81">
        <f t="shared" si="8"/>
        <v>0</v>
      </c>
      <c r="AU51" s="88">
        <f t="shared" si="9"/>
        <v>0</v>
      </c>
      <c r="AV51" s="116"/>
      <c r="AW51" s="80"/>
      <c r="AX51" s="80">
        <f t="shared" si="33"/>
        <v>0</v>
      </c>
      <c r="AY51" s="80">
        <f t="shared" si="34"/>
        <v>0</v>
      </c>
    </row>
    <row r="52" spans="1:51" ht="16.149999999999999" customHeight="1" x14ac:dyDescent="0.2">
      <c r="A52" s="58">
        <v>46</v>
      </c>
      <c r="B52" s="59" t="s">
        <v>51</v>
      </c>
      <c r="C52" s="270">
        <f>'8_2.1.18 SIS'!R52</f>
        <v>0</v>
      </c>
      <c r="D52" s="60">
        <f>'Source Data'!H52</f>
        <v>5480.4352847367336</v>
      </c>
      <c r="E52" s="65">
        <f t="shared" si="12"/>
        <v>0</v>
      </c>
      <c r="F52" s="289"/>
      <c r="G52" s="60">
        <f>'Source Data'!I52</f>
        <v>708.93963160759859</v>
      </c>
      <c r="H52" s="65">
        <f t="shared" si="13"/>
        <v>0</v>
      </c>
      <c r="I52" s="289"/>
      <c r="J52" s="60">
        <f>'Source Data'!J52</f>
        <v>193.3471722566178</v>
      </c>
      <c r="K52" s="65">
        <f t="shared" si="14"/>
        <v>0</v>
      </c>
      <c r="L52" s="289"/>
      <c r="M52" s="60">
        <f>'Source Data'!K52</f>
        <v>4833.6793064154454</v>
      </c>
      <c r="N52" s="65">
        <f t="shared" si="15"/>
        <v>0</v>
      </c>
      <c r="O52" s="289"/>
      <c r="P52" s="60">
        <f>'Source Data'!L52</f>
        <v>1933.4717225661777</v>
      </c>
      <c r="Q52" s="65">
        <f t="shared" si="16"/>
        <v>0</v>
      </c>
      <c r="R52" s="92">
        <v>0</v>
      </c>
      <c r="S52" s="60"/>
      <c r="T52" s="60"/>
      <c r="U52" s="61">
        <f t="shared" si="29"/>
        <v>0</v>
      </c>
      <c r="V52" s="92">
        <f t="shared" si="3"/>
        <v>0</v>
      </c>
      <c r="W52" s="65">
        <f t="shared" si="17"/>
        <v>0</v>
      </c>
      <c r="X52" s="92">
        <f t="shared" si="18"/>
        <v>0</v>
      </c>
      <c r="Y52" s="60"/>
      <c r="Z52" s="92">
        <f t="shared" si="19"/>
        <v>0</v>
      </c>
      <c r="AA52" s="60"/>
      <c r="AB52" s="60">
        <f t="shared" si="20"/>
        <v>0</v>
      </c>
      <c r="AC52" s="92">
        <f t="shared" si="21"/>
        <v>0</v>
      </c>
      <c r="AD52" s="96">
        <f t="shared" si="30"/>
        <v>0</v>
      </c>
      <c r="AE52" s="66">
        <f>'Source Data'!N52</f>
        <v>2991</v>
      </c>
      <c r="AF52" s="89">
        <f t="shared" si="5"/>
        <v>0</v>
      </c>
      <c r="AG52" s="270"/>
      <c r="AH52" s="66">
        <f t="shared" si="22"/>
        <v>0</v>
      </c>
      <c r="AI52" s="270"/>
      <c r="AJ52" s="68">
        <f t="shared" si="31"/>
        <v>0</v>
      </c>
      <c r="AK52" s="67">
        <f t="shared" si="32"/>
        <v>0</v>
      </c>
      <c r="AL52" s="89">
        <f t="shared" si="23"/>
        <v>0</v>
      </c>
      <c r="AM52" s="70">
        <f t="shared" si="24"/>
        <v>0</v>
      </c>
      <c r="AN52" s="89">
        <f t="shared" si="25"/>
        <v>0</v>
      </c>
      <c r="AO52" s="60"/>
      <c r="AP52" s="89">
        <f t="shared" si="26"/>
        <v>0</v>
      </c>
      <c r="AQ52" s="68"/>
      <c r="AR52" s="68">
        <f t="shared" si="27"/>
        <v>0</v>
      </c>
      <c r="AS52" s="89">
        <f t="shared" si="28"/>
        <v>0</v>
      </c>
      <c r="AT52" s="69">
        <f t="shared" si="8"/>
        <v>0</v>
      </c>
      <c r="AU52" s="86">
        <f t="shared" si="9"/>
        <v>0</v>
      </c>
      <c r="AV52" s="116"/>
      <c r="AW52" s="65"/>
      <c r="AX52" s="65">
        <f t="shared" si="33"/>
        <v>0</v>
      </c>
      <c r="AY52" s="65">
        <f t="shared" si="34"/>
        <v>0</v>
      </c>
    </row>
    <row r="53" spans="1:51" ht="16.149999999999999" customHeight="1" x14ac:dyDescent="0.2">
      <c r="A53" s="54">
        <v>47</v>
      </c>
      <c r="B53" s="55" t="s">
        <v>52</v>
      </c>
      <c r="C53" s="271">
        <f>'8_2.1.18 SIS'!R53</f>
        <v>0</v>
      </c>
      <c r="D53" s="56">
        <f>'Source Data'!H53</f>
        <v>2851.064211175285</v>
      </c>
      <c r="E53" s="74">
        <f t="shared" si="12"/>
        <v>0</v>
      </c>
      <c r="F53" s="290"/>
      <c r="G53" s="56">
        <f>'Source Data'!I53</f>
        <v>340.85181534745152</v>
      </c>
      <c r="H53" s="74">
        <f t="shared" si="13"/>
        <v>0</v>
      </c>
      <c r="I53" s="290"/>
      <c r="J53" s="56">
        <f>'Source Data'!J53</f>
        <v>92.959586003850404</v>
      </c>
      <c r="K53" s="74">
        <f t="shared" si="14"/>
        <v>0</v>
      </c>
      <c r="L53" s="290"/>
      <c r="M53" s="56">
        <f>'Source Data'!K53</f>
        <v>2323.9896500962604</v>
      </c>
      <c r="N53" s="74">
        <f t="shared" si="15"/>
        <v>0</v>
      </c>
      <c r="O53" s="290"/>
      <c r="P53" s="56">
        <f>'Source Data'!L53</f>
        <v>929.59586003850404</v>
      </c>
      <c r="Q53" s="74">
        <f t="shared" si="16"/>
        <v>0</v>
      </c>
      <c r="R53" s="93">
        <v>0</v>
      </c>
      <c r="S53" s="56"/>
      <c r="T53" s="56"/>
      <c r="U53" s="57">
        <f t="shared" si="29"/>
        <v>0</v>
      </c>
      <c r="V53" s="93">
        <f t="shared" si="3"/>
        <v>0</v>
      </c>
      <c r="W53" s="74">
        <f t="shared" si="17"/>
        <v>0</v>
      </c>
      <c r="X53" s="93">
        <f t="shared" si="18"/>
        <v>0</v>
      </c>
      <c r="Y53" s="56"/>
      <c r="Z53" s="93">
        <f t="shared" si="19"/>
        <v>0</v>
      </c>
      <c r="AA53" s="56"/>
      <c r="AB53" s="56">
        <f t="shared" si="20"/>
        <v>0</v>
      </c>
      <c r="AC53" s="93">
        <f t="shared" si="21"/>
        <v>0</v>
      </c>
      <c r="AD53" s="97">
        <f t="shared" si="30"/>
        <v>0</v>
      </c>
      <c r="AE53" s="75">
        <f>'Source Data'!N53</f>
        <v>13043</v>
      </c>
      <c r="AF53" s="90">
        <f t="shared" si="5"/>
        <v>0</v>
      </c>
      <c r="AG53" s="271"/>
      <c r="AH53" s="75">
        <f t="shared" si="22"/>
        <v>0</v>
      </c>
      <c r="AI53" s="271"/>
      <c r="AJ53" s="77">
        <f t="shared" si="31"/>
        <v>0</v>
      </c>
      <c r="AK53" s="76">
        <f t="shared" si="32"/>
        <v>0</v>
      </c>
      <c r="AL53" s="90">
        <f t="shared" si="23"/>
        <v>0</v>
      </c>
      <c r="AM53" s="79">
        <f t="shared" si="24"/>
        <v>0</v>
      </c>
      <c r="AN53" s="90">
        <f t="shared" si="25"/>
        <v>0</v>
      </c>
      <c r="AO53" s="56"/>
      <c r="AP53" s="90">
        <f t="shared" si="26"/>
        <v>0</v>
      </c>
      <c r="AQ53" s="77"/>
      <c r="AR53" s="77">
        <f t="shared" si="27"/>
        <v>0</v>
      </c>
      <c r="AS53" s="90">
        <f t="shared" si="28"/>
        <v>0</v>
      </c>
      <c r="AT53" s="78">
        <f t="shared" si="8"/>
        <v>0</v>
      </c>
      <c r="AU53" s="87">
        <f t="shared" si="9"/>
        <v>0</v>
      </c>
      <c r="AV53" s="116"/>
      <c r="AW53" s="74"/>
      <c r="AX53" s="74">
        <f t="shared" si="33"/>
        <v>0</v>
      </c>
      <c r="AY53" s="74">
        <f t="shared" si="34"/>
        <v>0</v>
      </c>
    </row>
    <row r="54" spans="1:51" ht="16.149999999999999" customHeight="1" x14ac:dyDescent="0.2">
      <c r="A54" s="54">
        <v>48</v>
      </c>
      <c r="B54" s="55" t="s">
        <v>74</v>
      </c>
      <c r="C54" s="271">
        <f>'8_2.1.18 SIS'!R54</f>
        <v>0</v>
      </c>
      <c r="D54" s="56">
        <f>'Source Data'!H54</f>
        <v>3995.2813864350205</v>
      </c>
      <c r="E54" s="74">
        <f t="shared" si="12"/>
        <v>0</v>
      </c>
      <c r="F54" s="290"/>
      <c r="G54" s="56">
        <f>'Source Data'!I54</f>
        <v>516.40353727376908</v>
      </c>
      <c r="H54" s="74">
        <f t="shared" si="13"/>
        <v>0</v>
      </c>
      <c r="I54" s="290"/>
      <c r="J54" s="56">
        <f>'Source Data'!J54</f>
        <v>140.83732834739155</v>
      </c>
      <c r="K54" s="74">
        <f t="shared" si="14"/>
        <v>0</v>
      </c>
      <c r="L54" s="290"/>
      <c r="M54" s="56">
        <f>'Source Data'!K54</f>
        <v>3520.9332086847894</v>
      </c>
      <c r="N54" s="74">
        <f t="shared" si="15"/>
        <v>0</v>
      </c>
      <c r="O54" s="290"/>
      <c r="P54" s="56">
        <f>'Source Data'!L54</f>
        <v>1408.3732834739153</v>
      </c>
      <c r="Q54" s="74">
        <f t="shared" si="16"/>
        <v>0</v>
      </c>
      <c r="R54" s="93">
        <v>0</v>
      </c>
      <c r="S54" s="56"/>
      <c r="T54" s="56"/>
      <c r="U54" s="57">
        <f t="shared" si="29"/>
        <v>0</v>
      </c>
      <c r="V54" s="93">
        <f t="shared" si="3"/>
        <v>0</v>
      </c>
      <c r="W54" s="74">
        <f t="shared" si="17"/>
        <v>0</v>
      </c>
      <c r="X54" s="93">
        <f t="shared" si="18"/>
        <v>0</v>
      </c>
      <c r="Y54" s="56"/>
      <c r="Z54" s="93">
        <f t="shared" si="19"/>
        <v>0</v>
      </c>
      <c r="AA54" s="56"/>
      <c r="AB54" s="56">
        <f t="shared" si="20"/>
        <v>0</v>
      </c>
      <c r="AC54" s="93">
        <f t="shared" si="21"/>
        <v>0</v>
      </c>
      <c r="AD54" s="97">
        <f t="shared" si="30"/>
        <v>0</v>
      </c>
      <c r="AE54" s="75">
        <f>'Source Data'!N54</f>
        <v>5158</v>
      </c>
      <c r="AF54" s="90">
        <f t="shared" si="5"/>
        <v>0</v>
      </c>
      <c r="AG54" s="271"/>
      <c r="AH54" s="75">
        <f t="shared" si="22"/>
        <v>0</v>
      </c>
      <c r="AI54" s="271"/>
      <c r="AJ54" s="77">
        <f t="shared" si="31"/>
        <v>0</v>
      </c>
      <c r="AK54" s="76">
        <f t="shared" si="32"/>
        <v>0</v>
      </c>
      <c r="AL54" s="90">
        <f t="shared" si="23"/>
        <v>0</v>
      </c>
      <c r="AM54" s="79">
        <f t="shared" si="24"/>
        <v>0</v>
      </c>
      <c r="AN54" s="90">
        <f t="shared" si="25"/>
        <v>0</v>
      </c>
      <c r="AO54" s="56"/>
      <c r="AP54" s="90">
        <f t="shared" si="26"/>
        <v>0</v>
      </c>
      <c r="AQ54" s="77"/>
      <c r="AR54" s="77">
        <f t="shared" si="27"/>
        <v>0</v>
      </c>
      <c r="AS54" s="90">
        <f t="shared" si="28"/>
        <v>0</v>
      </c>
      <c r="AT54" s="78">
        <f t="shared" si="8"/>
        <v>0</v>
      </c>
      <c r="AU54" s="87">
        <f t="shared" si="9"/>
        <v>0</v>
      </c>
      <c r="AV54" s="116"/>
      <c r="AW54" s="74"/>
      <c r="AX54" s="74">
        <f t="shared" si="33"/>
        <v>0</v>
      </c>
      <c r="AY54" s="74">
        <f t="shared" si="34"/>
        <v>0</v>
      </c>
    </row>
    <row r="55" spans="1:51" ht="16.149999999999999" customHeight="1" x14ac:dyDescent="0.2">
      <c r="A55" s="54">
        <v>49</v>
      </c>
      <c r="B55" s="55" t="s">
        <v>53</v>
      </c>
      <c r="C55" s="271">
        <f>'8_2.1.18 SIS'!R55</f>
        <v>0</v>
      </c>
      <c r="D55" s="56">
        <f>'Source Data'!H55</f>
        <v>4510.9600632140227</v>
      </c>
      <c r="E55" s="74">
        <f t="shared" si="12"/>
        <v>0</v>
      </c>
      <c r="F55" s="290"/>
      <c r="G55" s="56">
        <f>'Source Data'!I55</f>
        <v>660.79145627436594</v>
      </c>
      <c r="H55" s="74">
        <f t="shared" si="13"/>
        <v>0</v>
      </c>
      <c r="I55" s="290"/>
      <c r="J55" s="56">
        <f>'Source Data'!J55</f>
        <v>180.21585171119071</v>
      </c>
      <c r="K55" s="74">
        <f t="shared" si="14"/>
        <v>0</v>
      </c>
      <c r="L55" s="290"/>
      <c r="M55" s="56">
        <f>'Source Data'!K55</f>
        <v>4505.3962927797675</v>
      </c>
      <c r="N55" s="74">
        <f t="shared" si="15"/>
        <v>0</v>
      </c>
      <c r="O55" s="290"/>
      <c r="P55" s="56">
        <f>'Source Data'!L55</f>
        <v>1802.158517111907</v>
      </c>
      <c r="Q55" s="74">
        <f t="shared" si="16"/>
        <v>0</v>
      </c>
      <c r="R55" s="93">
        <v>0</v>
      </c>
      <c r="S55" s="56"/>
      <c r="T55" s="56"/>
      <c r="U55" s="57">
        <f t="shared" si="29"/>
        <v>0</v>
      </c>
      <c r="V55" s="93">
        <f t="shared" si="3"/>
        <v>0</v>
      </c>
      <c r="W55" s="74">
        <f t="shared" si="17"/>
        <v>0</v>
      </c>
      <c r="X55" s="93">
        <f t="shared" si="18"/>
        <v>0</v>
      </c>
      <c r="Y55" s="56"/>
      <c r="Z55" s="93">
        <f t="shared" si="19"/>
        <v>0</v>
      </c>
      <c r="AA55" s="56"/>
      <c r="AB55" s="56">
        <f t="shared" si="20"/>
        <v>0</v>
      </c>
      <c r="AC55" s="93">
        <f t="shared" si="21"/>
        <v>0</v>
      </c>
      <c r="AD55" s="97">
        <f t="shared" si="30"/>
        <v>0</v>
      </c>
      <c r="AE55" s="75">
        <f>'Source Data'!N55</f>
        <v>2655</v>
      </c>
      <c r="AF55" s="90">
        <f t="shared" si="5"/>
        <v>0</v>
      </c>
      <c r="AG55" s="271"/>
      <c r="AH55" s="75">
        <f t="shared" si="22"/>
        <v>0</v>
      </c>
      <c r="AI55" s="271"/>
      <c r="AJ55" s="77">
        <f t="shared" si="31"/>
        <v>0</v>
      </c>
      <c r="AK55" s="76">
        <f t="shared" si="32"/>
        <v>0</v>
      </c>
      <c r="AL55" s="90">
        <f t="shared" si="23"/>
        <v>0</v>
      </c>
      <c r="AM55" s="79">
        <f t="shared" si="24"/>
        <v>0</v>
      </c>
      <c r="AN55" s="90">
        <f t="shared" si="25"/>
        <v>0</v>
      </c>
      <c r="AO55" s="56"/>
      <c r="AP55" s="90">
        <f t="shared" si="26"/>
        <v>0</v>
      </c>
      <c r="AQ55" s="77"/>
      <c r="AR55" s="77">
        <f t="shared" si="27"/>
        <v>0</v>
      </c>
      <c r="AS55" s="90">
        <f t="shared" si="28"/>
        <v>0</v>
      </c>
      <c r="AT55" s="78">
        <f t="shared" si="8"/>
        <v>0</v>
      </c>
      <c r="AU55" s="87">
        <f t="shared" si="9"/>
        <v>0</v>
      </c>
      <c r="AV55" s="116"/>
      <c r="AW55" s="74"/>
      <c r="AX55" s="74">
        <f t="shared" si="33"/>
        <v>0</v>
      </c>
      <c r="AY55" s="74">
        <f t="shared" si="34"/>
        <v>0</v>
      </c>
    </row>
    <row r="56" spans="1:51" ht="16.149999999999999" customHeight="1" x14ac:dyDescent="0.2">
      <c r="A56" s="49">
        <v>50</v>
      </c>
      <c r="B56" s="50" t="s">
        <v>54</v>
      </c>
      <c r="C56" s="272">
        <f>'8_2.1.18 SIS'!R56</f>
        <v>0</v>
      </c>
      <c r="D56" s="51">
        <f>'Source Data'!H56</f>
        <v>4738.7087437121554</v>
      </c>
      <c r="E56" s="80">
        <f t="shared" si="12"/>
        <v>0</v>
      </c>
      <c r="F56" s="291"/>
      <c r="G56" s="51">
        <f>'Source Data'!I56</f>
        <v>638.95176727517901</v>
      </c>
      <c r="H56" s="80">
        <f t="shared" si="13"/>
        <v>0</v>
      </c>
      <c r="I56" s="291"/>
      <c r="J56" s="51">
        <f>'Source Data'!J56</f>
        <v>174.25957289323065</v>
      </c>
      <c r="K56" s="80">
        <f t="shared" si="14"/>
        <v>0</v>
      </c>
      <c r="L56" s="291"/>
      <c r="M56" s="51">
        <f>'Source Data'!K56</f>
        <v>4356.4893223307663</v>
      </c>
      <c r="N56" s="80">
        <f t="shared" si="15"/>
        <v>0</v>
      </c>
      <c r="O56" s="291"/>
      <c r="P56" s="51">
        <f>'Source Data'!L56</f>
        <v>1742.5957289323062</v>
      </c>
      <c r="Q56" s="80">
        <f t="shared" si="16"/>
        <v>0</v>
      </c>
      <c r="R56" s="94">
        <v>0</v>
      </c>
      <c r="S56" s="51"/>
      <c r="T56" s="51"/>
      <c r="U56" s="52">
        <f t="shared" si="29"/>
        <v>0</v>
      </c>
      <c r="V56" s="94">
        <f t="shared" si="3"/>
        <v>0</v>
      </c>
      <c r="W56" s="80">
        <f t="shared" si="17"/>
        <v>0</v>
      </c>
      <c r="X56" s="94">
        <f t="shared" si="18"/>
        <v>0</v>
      </c>
      <c r="Y56" s="51"/>
      <c r="Z56" s="94">
        <f t="shared" si="19"/>
        <v>0</v>
      </c>
      <c r="AA56" s="53"/>
      <c r="AB56" s="51">
        <f t="shared" si="20"/>
        <v>0</v>
      </c>
      <c r="AC56" s="95">
        <f t="shared" si="21"/>
        <v>0</v>
      </c>
      <c r="AD56" s="95">
        <f t="shared" si="30"/>
        <v>0</v>
      </c>
      <c r="AE56" s="71">
        <f>'Source Data'!N56</f>
        <v>3490</v>
      </c>
      <c r="AF56" s="91">
        <f t="shared" si="5"/>
        <v>0</v>
      </c>
      <c r="AG56" s="272"/>
      <c r="AH56" s="71">
        <f t="shared" si="22"/>
        <v>0</v>
      </c>
      <c r="AI56" s="272"/>
      <c r="AJ56" s="72">
        <f t="shared" si="31"/>
        <v>0</v>
      </c>
      <c r="AK56" s="73">
        <f t="shared" si="32"/>
        <v>0</v>
      </c>
      <c r="AL56" s="91">
        <f t="shared" si="23"/>
        <v>0</v>
      </c>
      <c r="AM56" s="82">
        <f t="shared" si="24"/>
        <v>0</v>
      </c>
      <c r="AN56" s="91">
        <f t="shared" si="25"/>
        <v>0</v>
      </c>
      <c r="AO56" s="51"/>
      <c r="AP56" s="91">
        <f t="shared" si="26"/>
        <v>0</v>
      </c>
      <c r="AQ56" s="72"/>
      <c r="AR56" s="72">
        <f t="shared" si="27"/>
        <v>0</v>
      </c>
      <c r="AS56" s="91">
        <f t="shared" si="28"/>
        <v>0</v>
      </c>
      <c r="AT56" s="81">
        <f t="shared" si="8"/>
        <v>0</v>
      </c>
      <c r="AU56" s="88">
        <f t="shared" si="9"/>
        <v>0</v>
      </c>
      <c r="AV56" s="116"/>
      <c r="AW56" s="80"/>
      <c r="AX56" s="80">
        <f t="shared" si="33"/>
        <v>0</v>
      </c>
      <c r="AY56" s="80">
        <f t="shared" si="34"/>
        <v>0</v>
      </c>
    </row>
    <row r="57" spans="1:51" ht="16.149999999999999" customHeight="1" x14ac:dyDescent="0.2">
      <c r="A57" s="58">
        <v>51</v>
      </c>
      <c r="B57" s="59" t="s">
        <v>55</v>
      </c>
      <c r="C57" s="270">
        <f>'8_2.1.18 SIS'!R57</f>
        <v>0</v>
      </c>
      <c r="D57" s="60">
        <f>'Source Data'!H57</f>
        <v>4281.7369154997223</v>
      </c>
      <c r="E57" s="65">
        <f t="shared" si="12"/>
        <v>0</v>
      </c>
      <c r="F57" s="289"/>
      <c r="G57" s="60">
        <f>'Source Data'!I57</f>
        <v>570.93395934473472</v>
      </c>
      <c r="H57" s="65">
        <f t="shared" si="13"/>
        <v>0</v>
      </c>
      <c r="I57" s="289"/>
      <c r="J57" s="60">
        <f>'Source Data'!J57</f>
        <v>155.70926163947308</v>
      </c>
      <c r="K57" s="65">
        <f t="shared" si="14"/>
        <v>0</v>
      </c>
      <c r="L57" s="289"/>
      <c r="M57" s="60">
        <f>'Source Data'!K57</f>
        <v>3892.7315409868274</v>
      </c>
      <c r="N57" s="65">
        <f t="shared" si="15"/>
        <v>0</v>
      </c>
      <c r="O57" s="289"/>
      <c r="P57" s="60">
        <f>'Source Data'!L57</f>
        <v>1557.0926163947308</v>
      </c>
      <c r="Q57" s="65">
        <f t="shared" si="16"/>
        <v>0</v>
      </c>
      <c r="R57" s="92">
        <v>0</v>
      </c>
      <c r="S57" s="60"/>
      <c r="T57" s="60"/>
      <c r="U57" s="61">
        <f t="shared" si="29"/>
        <v>0</v>
      </c>
      <c r="V57" s="92">
        <f t="shared" si="3"/>
        <v>0</v>
      </c>
      <c r="W57" s="65">
        <f t="shared" si="17"/>
        <v>0</v>
      </c>
      <c r="X57" s="92">
        <f t="shared" si="18"/>
        <v>0</v>
      </c>
      <c r="Y57" s="60"/>
      <c r="Z57" s="92">
        <f t="shared" si="19"/>
        <v>0</v>
      </c>
      <c r="AA57" s="60"/>
      <c r="AB57" s="60">
        <f t="shared" si="20"/>
        <v>0</v>
      </c>
      <c r="AC57" s="92">
        <f t="shared" si="21"/>
        <v>0</v>
      </c>
      <c r="AD57" s="96">
        <f t="shared" si="30"/>
        <v>0</v>
      </c>
      <c r="AE57" s="66">
        <f>'Source Data'!N57</f>
        <v>4268</v>
      </c>
      <c r="AF57" s="89">
        <f t="shared" si="5"/>
        <v>0</v>
      </c>
      <c r="AG57" s="270"/>
      <c r="AH57" s="66">
        <f t="shared" si="22"/>
        <v>0</v>
      </c>
      <c r="AI57" s="270"/>
      <c r="AJ57" s="68">
        <f t="shared" si="31"/>
        <v>0</v>
      </c>
      <c r="AK57" s="67">
        <f t="shared" si="32"/>
        <v>0</v>
      </c>
      <c r="AL57" s="89">
        <f t="shared" si="23"/>
        <v>0</v>
      </c>
      <c r="AM57" s="70">
        <f t="shared" si="24"/>
        <v>0</v>
      </c>
      <c r="AN57" s="89">
        <f t="shared" si="25"/>
        <v>0</v>
      </c>
      <c r="AO57" s="60"/>
      <c r="AP57" s="89">
        <f t="shared" si="26"/>
        <v>0</v>
      </c>
      <c r="AQ57" s="68"/>
      <c r="AR57" s="68">
        <f t="shared" si="27"/>
        <v>0</v>
      </c>
      <c r="AS57" s="89">
        <f t="shared" si="28"/>
        <v>0</v>
      </c>
      <c r="AT57" s="69">
        <f t="shared" si="8"/>
        <v>0</v>
      </c>
      <c r="AU57" s="86">
        <f t="shared" si="9"/>
        <v>0</v>
      </c>
      <c r="AV57" s="116"/>
      <c r="AW57" s="65"/>
      <c r="AX57" s="65">
        <f t="shared" si="33"/>
        <v>0</v>
      </c>
      <c r="AY57" s="65">
        <f t="shared" si="34"/>
        <v>0</v>
      </c>
    </row>
    <row r="58" spans="1:51" ht="16.149999999999999" customHeight="1" x14ac:dyDescent="0.2">
      <c r="A58" s="54">
        <v>52</v>
      </c>
      <c r="B58" s="55" t="s">
        <v>56</v>
      </c>
      <c r="C58" s="271">
        <f>'8_2.1.18 SIS'!R58</f>
        <v>0</v>
      </c>
      <c r="D58" s="56">
        <f>'Source Data'!H58</f>
        <v>4477.885435486186</v>
      </c>
      <c r="E58" s="74">
        <f t="shared" si="12"/>
        <v>0</v>
      </c>
      <c r="F58" s="290"/>
      <c r="G58" s="56">
        <f>'Source Data'!I58</f>
        <v>601.39043740535396</v>
      </c>
      <c r="H58" s="74">
        <f t="shared" si="13"/>
        <v>0</v>
      </c>
      <c r="I58" s="290"/>
      <c r="J58" s="56">
        <f>'Source Data'!J58</f>
        <v>164.01557383782384</v>
      </c>
      <c r="K58" s="74">
        <f t="shared" si="14"/>
        <v>0</v>
      </c>
      <c r="L58" s="290"/>
      <c r="M58" s="56">
        <f>'Source Data'!K58</f>
        <v>4100.3893459455958</v>
      </c>
      <c r="N58" s="74">
        <f t="shared" si="15"/>
        <v>0</v>
      </c>
      <c r="O58" s="290"/>
      <c r="P58" s="56">
        <f>'Source Data'!L58</f>
        <v>1640.1557383782383</v>
      </c>
      <c r="Q58" s="74">
        <f t="shared" si="16"/>
        <v>0</v>
      </c>
      <c r="R58" s="93">
        <v>0</v>
      </c>
      <c r="S58" s="56"/>
      <c r="T58" s="56"/>
      <c r="U58" s="57">
        <f t="shared" si="29"/>
        <v>0</v>
      </c>
      <c r="V58" s="93">
        <f t="shared" si="3"/>
        <v>0</v>
      </c>
      <c r="W58" s="74">
        <f t="shared" si="17"/>
        <v>0</v>
      </c>
      <c r="X58" s="93">
        <f t="shared" si="18"/>
        <v>0</v>
      </c>
      <c r="Y58" s="56"/>
      <c r="Z58" s="93">
        <f t="shared" si="19"/>
        <v>0</v>
      </c>
      <c r="AA58" s="56"/>
      <c r="AB58" s="56">
        <f t="shared" si="20"/>
        <v>0</v>
      </c>
      <c r="AC58" s="93">
        <f t="shared" si="21"/>
        <v>0</v>
      </c>
      <c r="AD58" s="97">
        <f t="shared" si="30"/>
        <v>0</v>
      </c>
      <c r="AE58" s="75">
        <f>'Source Data'!N58</f>
        <v>5924</v>
      </c>
      <c r="AF58" s="90">
        <f t="shared" si="5"/>
        <v>0</v>
      </c>
      <c r="AG58" s="271"/>
      <c r="AH58" s="75">
        <f t="shared" si="22"/>
        <v>0</v>
      </c>
      <c r="AI58" s="271"/>
      <c r="AJ58" s="77">
        <f t="shared" si="31"/>
        <v>0</v>
      </c>
      <c r="AK58" s="76">
        <f t="shared" si="32"/>
        <v>0</v>
      </c>
      <c r="AL58" s="90">
        <f t="shared" si="23"/>
        <v>0</v>
      </c>
      <c r="AM58" s="79">
        <f t="shared" si="24"/>
        <v>0</v>
      </c>
      <c r="AN58" s="90">
        <f t="shared" si="25"/>
        <v>0</v>
      </c>
      <c r="AO58" s="56"/>
      <c r="AP58" s="90">
        <f t="shared" si="26"/>
        <v>0</v>
      </c>
      <c r="AQ58" s="77"/>
      <c r="AR58" s="77">
        <f t="shared" si="27"/>
        <v>0</v>
      </c>
      <c r="AS58" s="90">
        <f t="shared" si="28"/>
        <v>0</v>
      </c>
      <c r="AT58" s="78">
        <f t="shared" si="8"/>
        <v>0</v>
      </c>
      <c r="AU58" s="87">
        <f t="shared" si="9"/>
        <v>0</v>
      </c>
      <c r="AV58" s="116"/>
      <c r="AW58" s="74"/>
      <c r="AX58" s="74">
        <f t="shared" si="33"/>
        <v>0</v>
      </c>
      <c r="AY58" s="74">
        <f t="shared" si="34"/>
        <v>0</v>
      </c>
    </row>
    <row r="59" spans="1:51" ht="16.149999999999999" customHeight="1" x14ac:dyDescent="0.2">
      <c r="A59" s="54">
        <v>53</v>
      </c>
      <c r="B59" s="55" t="s">
        <v>57</v>
      </c>
      <c r="C59" s="271">
        <f>'8_2.1.18 SIS'!R59</f>
        <v>0</v>
      </c>
      <c r="D59" s="56">
        <f>'Source Data'!H59</f>
        <v>4674.7758891865669</v>
      </c>
      <c r="E59" s="74">
        <f t="shared" si="12"/>
        <v>0</v>
      </c>
      <c r="F59" s="290"/>
      <c r="G59" s="56">
        <f>'Source Data'!I59</f>
        <v>663.32493479155164</v>
      </c>
      <c r="H59" s="74">
        <f t="shared" si="13"/>
        <v>0</v>
      </c>
      <c r="I59" s="290"/>
      <c r="J59" s="56">
        <f>'Source Data'!J59</f>
        <v>180.90680039769586</v>
      </c>
      <c r="K59" s="74">
        <f t="shared" si="14"/>
        <v>0</v>
      </c>
      <c r="L59" s="290"/>
      <c r="M59" s="56">
        <f>'Source Data'!K59</f>
        <v>4522.670009942397</v>
      </c>
      <c r="N59" s="74">
        <f t="shared" si="15"/>
        <v>0</v>
      </c>
      <c r="O59" s="290"/>
      <c r="P59" s="56">
        <f>'Source Data'!L59</f>
        <v>1809.0680039769588</v>
      </c>
      <c r="Q59" s="74">
        <f t="shared" si="16"/>
        <v>0</v>
      </c>
      <c r="R59" s="93">
        <v>0</v>
      </c>
      <c r="S59" s="56"/>
      <c r="T59" s="56"/>
      <c r="U59" s="57">
        <f t="shared" si="29"/>
        <v>0</v>
      </c>
      <c r="V59" s="93">
        <f t="shared" si="3"/>
        <v>0</v>
      </c>
      <c r="W59" s="74">
        <f t="shared" si="17"/>
        <v>0</v>
      </c>
      <c r="X59" s="93">
        <f t="shared" si="18"/>
        <v>0</v>
      </c>
      <c r="Y59" s="56"/>
      <c r="Z59" s="93">
        <f t="shared" si="19"/>
        <v>0</v>
      </c>
      <c r="AA59" s="56"/>
      <c r="AB59" s="56">
        <f t="shared" si="20"/>
        <v>0</v>
      </c>
      <c r="AC59" s="93">
        <f t="shared" si="21"/>
        <v>0</v>
      </c>
      <c r="AD59" s="97">
        <f t="shared" si="30"/>
        <v>0</v>
      </c>
      <c r="AE59" s="75">
        <f>'Source Data'!N59</f>
        <v>2670</v>
      </c>
      <c r="AF59" s="90">
        <f t="shared" si="5"/>
        <v>0</v>
      </c>
      <c r="AG59" s="271"/>
      <c r="AH59" s="75">
        <f t="shared" si="22"/>
        <v>0</v>
      </c>
      <c r="AI59" s="271"/>
      <c r="AJ59" s="77">
        <f t="shared" si="31"/>
        <v>0</v>
      </c>
      <c r="AK59" s="76">
        <f t="shared" si="32"/>
        <v>0</v>
      </c>
      <c r="AL59" s="90">
        <f t="shared" si="23"/>
        <v>0</v>
      </c>
      <c r="AM59" s="79">
        <f t="shared" si="24"/>
        <v>0</v>
      </c>
      <c r="AN59" s="90">
        <f t="shared" si="25"/>
        <v>0</v>
      </c>
      <c r="AO59" s="56"/>
      <c r="AP59" s="90">
        <f t="shared" si="26"/>
        <v>0</v>
      </c>
      <c r="AQ59" s="77"/>
      <c r="AR59" s="77">
        <f t="shared" si="27"/>
        <v>0</v>
      </c>
      <c r="AS59" s="90">
        <f t="shared" si="28"/>
        <v>0</v>
      </c>
      <c r="AT59" s="78">
        <f t="shared" si="8"/>
        <v>0</v>
      </c>
      <c r="AU59" s="87">
        <f t="shared" si="9"/>
        <v>0</v>
      </c>
      <c r="AV59" s="116"/>
      <c r="AW59" s="74"/>
      <c r="AX59" s="74">
        <f t="shared" si="33"/>
        <v>0</v>
      </c>
      <c r="AY59" s="74">
        <f t="shared" si="34"/>
        <v>0</v>
      </c>
    </row>
    <row r="60" spans="1:51" ht="16.149999999999999" customHeight="1" x14ac:dyDescent="0.2">
      <c r="A60" s="54">
        <v>54</v>
      </c>
      <c r="B60" s="55" t="s">
        <v>58</v>
      </c>
      <c r="C60" s="271">
        <f>'8_2.1.18 SIS'!R60</f>
        <v>0</v>
      </c>
      <c r="D60" s="56">
        <f>'Source Data'!H60</f>
        <v>4784.5850415334589</v>
      </c>
      <c r="E60" s="74">
        <f t="shared" si="12"/>
        <v>0</v>
      </c>
      <c r="F60" s="290"/>
      <c r="G60" s="56">
        <f>'Source Data'!I60</f>
        <v>583.70660052312871</v>
      </c>
      <c r="H60" s="74">
        <f t="shared" si="13"/>
        <v>0</v>
      </c>
      <c r="I60" s="290"/>
      <c r="J60" s="56">
        <f>'Source Data'!J60</f>
        <v>159.19270923358056</v>
      </c>
      <c r="K60" s="74">
        <f t="shared" si="14"/>
        <v>0</v>
      </c>
      <c r="L60" s="290"/>
      <c r="M60" s="56">
        <f>'Source Data'!K60</f>
        <v>3979.8177308395143</v>
      </c>
      <c r="N60" s="74">
        <f t="shared" si="15"/>
        <v>0</v>
      </c>
      <c r="O60" s="290"/>
      <c r="P60" s="56">
        <f>'Source Data'!L60</f>
        <v>1591.9270923358056</v>
      </c>
      <c r="Q60" s="74">
        <f t="shared" si="16"/>
        <v>0</v>
      </c>
      <c r="R60" s="93">
        <v>0</v>
      </c>
      <c r="S60" s="56"/>
      <c r="T60" s="56"/>
      <c r="U60" s="57">
        <f t="shared" si="29"/>
        <v>0</v>
      </c>
      <c r="V60" s="93">
        <f t="shared" si="3"/>
        <v>0</v>
      </c>
      <c r="W60" s="74">
        <f t="shared" si="17"/>
        <v>0</v>
      </c>
      <c r="X60" s="93">
        <f t="shared" si="18"/>
        <v>0</v>
      </c>
      <c r="Y60" s="56"/>
      <c r="Z60" s="93">
        <f t="shared" si="19"/>
        <v>0</v>
      </c>
      <c r="AA60" s="56"/>
      <c r="AB60" s="56">
        <f t="shared" si="20"/>
        <v>0</v>
      </c>
      <c r="AC60" s="93">
        <f t="shared" si="21"/>
        <v>0</v>
      </c>
      <c r="AD60" s="97">
        <f t="shared" si="30"/>
        <v>0</v>
      </c>
      <c r="AE60" s="75">
        <f>'Source Data'!N60</f>
        <v>5141</v>
      </c>
      <c r="AF60" s="90">
        <f t="shared" si="5"/>
        <v>0</v>
      </c>
      <c r="AG60" s="271"/>
      <c r="AH60" s="75">
        <f t="shared" si="22"/>
        <v>0</v>
      </c>
      <c r="AI60" s="271"/>
      <c r="AJ60" s="77">
        <f t="shared" si="31"/>
        <v>0</v>
      </c>
      <c r="AK60" s="76">
        <f t="shared" si="32"/>
        <v>0</v>
      </c>
      <c r="AL60" s="90">
        <f t="shared" si="23"/>
        <v>0</v>
      </c>
      <c r="AM60" s="79">
        <f t="shared" si="24"/>
        <v>0</v>
      </c>
      <c r="AN60" s="90">
        <f t="shared" si="25"/>
        <v>0</v>
      </c>
      <c r="AO60" s="56"/>
      <c r="AP60" s="90">
        <f t="shared" si="26"/>
        <v>0</v>
      </c>
      <c r="AQ60" s="77"/>
      <c r="AR60" s="77">
        <f t="shared" si="27"/>
        <v>0</v>
      </c>
      <c r="AS60" s="90">
        <f t="shared" si="28"/>
        <v>0</v>
      </c>
      <c r="AT60" s="78">
        <f t="shared" si="8"/>
        <v>0</v>
      </c>
      <c r="AU60" s="87">
        <f t="shared" si="9"/>
        <v>0</v>
      </c>
      <c r="AV60" s="116"/>
      <c r="AW60" s="74"/>
      <c r="AX60" s="74">
        <f t="shared" si="33"/>
        <v>0</v>
      </c>
      <c r="AY60" s="74">
        <f t="shared" si="34"/>
        <v>0</v>
      </c>
    </row>
    <row r="61" spans="1:51" ht="16.149999999999999" customHeight="1" x14ac:dyDescent="0.2">
      <c r="A61" s="49">
        <v>55</v>
      </c>
      <c r="B61" s="50" t="s">
        <v>59</v>
      </c>
      <c r="C61" s="272">
        <f>'8_2.1.18 SIS'!R61</f>
        <v>0</v>
      </c>
      <c r="D61" s="51">
        <f>'Source Data'!H61</f>
        <v>4501.7236472239638</v>
      </c>
      <c r="E61" s="80">
        <f t="shared" si="12"/>
        <v>0</v>
      </c>
      <c r="F61" s="291"/>
      <c r="G61" s="51">
        <f>'Source Data'!I61</f>
        <v>593.48544210889816</v>
      </c>
      <c r="H61" s="80">
        <f t="shared" si="13"/>
        <v>0</v>
      </c>
      <c r="I61" s="291"/>
      <c r="J61" s="51">
        <f>'Source Data'!J61</f>
        <v>161.8596660296995</v>
      </c>
      <c r="K61" s="80">
        <f t="shared" si="14"/>
        <v>0</v>
      </c>
      <c r="L61" s="291"/>
      <c r="M61" s="51">
        <f>'Source Data'!K61</f>
        <v>4046.4916507424882</v>
      </c>
      <c r="N61" s="80">
        <f t="shared" si="15"/>
        <v>0</v>
      </c>
      <c r="O61" s="291"/>
      <c r="P61" s="51">
        <f>'Source Data'!L61</f>
        <v>1618.596660296995</v>
      </c>
      <c r="Q61" s="80">
        <f t="shared" si="16"/>
        <v>0</v>
      </c>
      <c r="R61" s="94">
        <v>0</v>
      </c>
      <c r="S61" s="51"/>
      <c r="T61" s="51"/>
      <c r="U61" s="52">
        <f t="shared" si="29"/>
        <v>0</v>
      </c>
      <c r="V61" s="94">
        <f t="shared" si="3"/>
        <v>0</v>
      </c>
      <c r="W61" s="80">
        <f t="shared" si="17"/>
        <v>0</v>
      </c>
      <c r="X61" s="94">
        <f t="shared" si="18"/>
        <v>0</v>
      </c>
      <c r="Y61" s="51"/>
      <c r="Z61" s="94">
        <f t="shared" si="19"/>
        <v>0</v>
      </c>
      <c r="AA61" s="53"/>
      <c r="AB61" s="51">
        <f t="shared" si="20"/>
        <v>0</v>
      </c>
      <c r="AC61" s="95">
        <f t="shared" si="21"/>
        <v>0</v>
      </c>
      <c r="AD61" s="95">
        <f t="shared" si="30"/>
        <v>0</v>
      </c>
      <c r="AE61" s="71">
        <f>'Source Data'!N61</f>
        <v>3703</v>
      </c>
      <c r="AF61" s="91">
        <f t="shared" si="5"/>
        <v>0</v>
      </c>
      <c r="AG61" s="272"/>
      <c r="AH61" s="71">
        <f t="shared" si="22"/>
        <v>0</v>
      </c>
      <c r="AI61" s="272"/>
      <c r="AJ61" s="72">
        <f t="shared" si="31"/>
        <v>0</v>
      </c>
      <c r="AK61" s="73">
        <f t="shared" si="32"/>
        <v>0</v>
      </c>
      <c r="AL61" s="91">
        <f t="shared" si="23"/>
        <v>0</v>
      </c>
      <c r="AM61" s="82">
        <f t="shared" si="24"/>
        <v>0</v>
      </c>
      <c r="AN61" s="91">
        <f t="shared" si="25"/>
        <v>0</v>
      </c>
      <c r="AO61" s="51"/>
      <c r="AP61" s="91">
        <f t="shared" si="26"/>
        <v>0</v>
      </c>
      <c r="AQ61" s="72"/>
      <c r="AR61" s="72">
        <f t="shared" si="27"/>
        <v>0</v>
      </c>
      <c r="AS61" s="91">
        <f t="shared" si="28"/>
        <v>0</v>
      </c>
      <c r="AT61" s="81">
        <f t="shared" si="8"/>
        <v>0</v>
      </c>
      <c r="AU61" s="88">
        <f t="shared" si="9"/>
        <v>0</v>
      </c>
      <c r="AV61" s="116"/>
      <c r="AW61" s="80"/>
      <c r="AX61" s="80">
        <f t="shared" si="33"/>
        <v>0</v>
      </c>
      <c r="AY61" s="80">
        <f t="shared" si="34"/>
        <v>0</v>
      </c>
    </row>
    <row r="62" spans="1:51" ht="16.149999999999999" customHeight="1" x14ac:dyDescent="0.2">
      <c r="A62" s="58">
        <v>56</v>
      </c>
      <c r="B62" s="59" t="s">
        <v>60</v>
      </c>
      <c r="C62" s="270">
        <f>'8_2.1.18 SIS'!R62</f>
        <v>0</v>
      </c>
      <c r="D62" s="60">
        <f>'Source Data'!H62</f>
        <v>5010.1657022009513</v>
      </c>
      <c r="E62" s="65">
        <f t="shared" si="12"/>
        <v>0</v>
      </c>
      <c r="F62" s="289"/>
      <c r="G62" s="60">
        <f>'Source Data'!I62</f>
        <v>665.40831600253398</v>
      </c>
      <c r="H62" s="65">
        <f t="shared" si="13"/>
        <v>0</v>
      </c>
      <c r="I62" s="289"/>
      <c r="J62" s="60">
        <f>'Source Data'!J62</f>
        <v>181.4749952734183</v>
      </c>
      <c r="K62" s="65">
        <f t="shared" si="14"/>
        <v>0</v>
      </c>
      <c r="L62" s="289"/>
      <c r="M62" s="60">
        <f>'Source Data'!K62</f>
        <v>4536.8748818354579</v>
      </c>
      <c r="N62" s="65">
        <f t="shared" si="15"/>
        <v>0</v>
      </c>
      <c r="O62" s="289"/>
      <c r="P62" s="60">
        <f>'Source Data'!L62</f>
        <v>1814.7499527341834</v>
      </c>
      <c r="Q62" s="65">
        <f t="shared" si="16"/>
        <v>0</v>
      </c>
      <c r="R62" s="92">
        <v>0</v>
      </c>
      <c r="S62" s="60"/>
      <c r="T62" s="60"/>
      <c r="U62" s="61">
        <f t="shared" si="29"/>
        <v>0</v>
      </c>
      <c r="V62" s="92">
        <f t="shared" si="3"/>
        <v>0</v>
      </c>
      <c r="W62" s="65">
        <f t="shared" si="17"/>
        <v>0</v>
      </c>
      <c r="X62" s="92">
        <f t="shared" si="18"/>
        <v>0</v>
      </c>
      <c r="Y62" s="60"/>
      <c r="Z62" s="92">
        <f t="shared" si="19"/>
        <v>0</v>
      </c>
      <c r="AA62" s="60"/>
      <c r="AB62" s="60">
        <f t="shared" si="20"/>
        <v>0</v>
      </c>
      <c r="AC62" s="92">
        <f t="shared" si="21"/>
        <v>0</v>
      </c>
      <c r="AD62" s="96">
        <f t="shared" si="30"/>
        <v>0</v>
      </c>
      <c r="AE62" s="66">
        <f>'Source Data'!N62</f>
        <v>4203</v>
      </c>
      <c r="AF62" s="89">
        <f t="shared" si="5"/>
        <v>0</v>
      </c>
      <c r="AG62" s="270"/>
      <c r="AH62" s="66">
        <f t="shared" si="22"/>
        <v>0</v>
      </c>
      <c r="AI62" s="270"/>
      <c r="AJ62" s="68">
        <f t="shared" si="31"/>
        <v>0</v>
      </c>
      <c r="AK62" s="67">
        <f t="shared" si="32"/>
        <v>0</v>
      </c>
      <c r="AL62" s="89">
        <f t="shared" si="23"/>
        <v>0</v>
      </c>
      <c r="AM62" s="70">
        <f t="shared" si="24"/>
        <v>0</v>
      </c>
      <c r="AN62" s="89">
        <f t="shared" si="25"/>
        <v>0</v>
      </c>
      <c r="AO62" s="60"/>
      <c r="AP62" s="89">
        <f t="shared" si="26"/>
        <v>0</v>
      </c>
      <c r="AQ62" s="68"/>
      <c r="AR62" s="68">
        <f t="shared" si="27"/>
        <v>0</v>
      </c>
      <c r="AS62" s="89">
        <f t="shared" si="28"/>
        <v>0</v>
      </c>
      <c r="AT62" s="69">
        <f t="shared" si="8"/>
        <v>0</v>
      </c>
      <c r="AU62" s="86">
        <f t="shared" si="9"/>
        <v>0</v>
      </c>
      <c r="AV62" s="116"/>
      <c r="AW62" s="65"/>
      <c r="AX62" s="65">
        <f t="shared" si="33"/>
        <v>0</v>
      </c>
      <c r="AY62" s="65">
        <f t="shared" si="34"/>
        <v>0</v>
      </c>
    </row>
    <row r="63" spans="1:51" ht="16.149999999999999" customHeight="1" x14ac:dyDescent="0.2">
      <c r="A63" s="54">
        <v>57</v>
      </c>
      <c r="B63" s="55" t="s">
        <v>61</v>
      </c>
      <c r="C63" s="271">
        <f>'8_2.1.18 SIS'!R63</f>
        <v>0</v>
      </c>
      <c r="D63" s="56">
        <f>'Source Data'!H63</f>
        <v>4811.4108022710652</v>
      </c>
      <c r="E63" s="74">
        <f t="shared" si="12"/>
        <v>0</v>
      </c>
      <c r="F63" s="290"/>
      <c r="G63" s="56">
        <f>'Source Data'!I63</f>
        <v>666.15521612667408</v>
      </c>
      <c r="H63" s="74">
        <f t="shared" si="13"/>
        <v>0</v>
      </c>
      <c r="I63" s="290"/>
      <c r="J63" s="56">
        <f>'Source Data'!J63</f>
        <v>181.67869530727472</v>
      </c>
      <c r="K63" s="74">
        <f t="shared" si="14"/>
        <v>0</v>
      </c>
      <c r="L63" s="290"/>
      <c r="M63" s="56">
        <f>'Source Data'!K63</f>
        <v>4541.967382681868</v>
      </c>
      <c r="N63" s="74">
        <f t="shared" si="15"/>
        <v>0</v>
      </c>
      <c r="O63" s="290"/>
      <c r="P63" s="56">
        <f>'Source Data'!L63</f>
        <v>1816.7869530727471</v>
      </c>
      <c r="Q63" s="74">
        <f t="shared" si="16"/>
        <v>0</v>
      </c>
      <c r="R63" s="93">
        <v>0</v>
      </c>
      <c r="S63" s="56"/>
      <c r="T63" s="56"/>
      <c r="U63" s="57">
        <f t="shared" si="29"/>
        <v>0</v>
      </c>
      <c r="V63" s="93">
        <f t="shared" si="3"/>
        <v>0</v>
      </c>
      <c r="W63" s="74">
        <f t="shared" si="17"/>
        <v>0</v>
      </c>
      <c r="X63" s="93">
        <f t="shared" si="18"/>
        <v>0</v>
      </c>
      <c r="Y63" s="56"/>
      <c r="Z63" s="93">
        <f t="shared" si="19"/>
        <v>0</v>
      </c>
      <c r="AA63" s="56"/>
      <c r="AB63" s="56">
        <f t="shared" si="20"/>
        <v>0</v>
      </c>
      <c r="AC63" s="93">
        <f t="shared" si="21"/>
        <v>0</v>
      </c>
      <c r="AD63" s="97">
        <f t="shared" si="30"/>
        <v>0</v>
      </c>
      <c r="AE63" s="75">
        <f>'Source Data'!N63</f>
        <v>2620</v>
      </c>
      <c r="AF63" s="90">
        <f t="shared" si="5"/>
        <v>0</v>
      </c>
      <c r="AG63" s="271"/>
      <c r="AH63" s="75">
        <f t="shared" si="22"/>
        <v>0</v>
      </c>
      <c r="AI63" s="271"/>
      <c r="AJ63" s="77">
        <f t="shared" si="31"/>
        <v>0</v>
      </c>
      <c r="AK63" s="76">
        <f t="shared" si="32"/>
        <v>0</v>
      </c>
      <c r="AL63" s="90">
        <f t="shared" si="23"/>
        <v>0</v>
      </c>
      <c r="AM63" s="79">
        <f t="shared" si="24"/>
        <v>0</v>
      </c>
      <c r="AN63" s="90">
        <f t="shared" si="25"/>
        <v>0</v>
      </c>
      <c r="AO63" s="56"/>
      <c r="AP63" s="90">
        <f t="shared" si="26"/>
        <v>0</v>
      </c>
      <c r="AQ63" s="77"/>
      <c r="AR63" s="77">
        <f t="shared" si="27"/>
        <v>0</v>
      </c>
      <c r="AS63" s="90">
        <f t="shared" si="28"/>
        <v>0</v>
      </c>
      <c r="AT63" s="78">
        <f t="shared" si="8"/>
        <v>0</v>
      </c>
      <c r="AU63" s="87">
        <f t="shared" si="9"/>
        <v>0</v>
      </c>
      <c r="AV63" s="116"/>
      <c r="AW63" s="74"/>
      <c r="AX63" s="74">
        <f t="shared" si="33"/>
        <v>0</v>
      </c>
      <c r="AY63" s="74">
        <f t="shared" si="34"/>
        <v>0</v>
      </c>
    </row>
    <row r="64" spans="1:51" ht="16.149999999999999" customHeight="1" x14ac:dyDescent="0.2">
      <c r="A64" s="54">
        <v>58</v>
      </c>
      <c r="B64" s="55" t="s">
        <v>62</v>
      </c>
      <c r="C64" s="271">
        <f>'8_2.1.18 SIS'!R64</f>
        <v>0</v>
      </c>
      <c r="D64" s="56">
        <f>'Source Data'!H64</f>
        <v>5358.2852334446507</v>
      </c>
      <c r="E64" s="74">
        <f t="shared" si="12"/>
        <v>0</v>
      </c>
      <c r="F64" s="290"/>
      <c r="G64" s="56">
        <f>'Source Data'!I64</f>
        <v>740.81098599764084</v>
      </c>
      <c r="H64" s="74">
        <f t="shared" si="13"/>
        <v>0</v>
      </c>
      <c r="I64" s="290"/>
      <c r="J64" s="56">
        <f>'Source Data'!J64</f>
        <v>202.03935981753844</v>
      </c>
      <c r="K64" s="74">
        <f t="shared" si="14"/>
        <v>0</v>
      </c>
      <c r="L64" s="290"/>
      <c r="M64" s="56">
        <f>'Source Data'!K64</f>
        <v>5050.9839954384606</v>
      </c>
      <c r="N64" s="74">
        <f t="shared" si="15"/>
        <v>0</v>
      </c>
      <c r="O64" s="290"/>
      <c r="P64" s="56">
        <f>'Source Data'!L64</f>
        <v>2020.3935981753841</v>
      </c>
      <c r="Q64" s="74">
        <f t="shared" si="16"/>
        <v>0</v>
      </c>
      <c r="R64" s="93">
        <v>0</v>
      </c>
      <c r="S64" s="56"/>
      <c r="T64" s="56"/>
      <c r="U64" s="57">
        <f t="shared" si="29"/>
        <v>0</v>
      </c>
      <c r="V64" s="93">
        <f t="shared" si="3"/>
        <v>0</v>
      </c>
      <c r="W64" s="74">
        <f t="shared" si="17"/>
        <v>0</v>
      </c>
      <c r="X64" s="93">
        <f t="shared" si="18"/>
        <v>0</v>
      </c>
      <c r="Y64" s="56"/>
      <c r="Z64" s="93">
        <f t="shared" si="19"/>
        <v>0</v>
      </c>
      <c r="AA64" s="56"/>
      <c r="AB64" s="56">
        <f t="shared" si="20"/>
        <v>0</v>
      </c>
      <c r="AC64" s="93">
        <f t="shared" si="21"/>
        <v>0</v>
      </c>
      <c r="AD64" s="97">
        <f t="shared" si="30"/>
        <v>0</v>
      </c>
      <c r="AE64" s="75">
        <f>'Source Data'!N64</f>
        <v>2215</v>
      </c>
      <c r="AF64" s="90">
        <f t="shared" si="5"/>
        <v>0</v>
      </c>
      <c r="AG64" s="271"/>
      <c r="AH64" s="75">
        <f t="shared" si="22"/>
        <v>0</v>
      </c>
      <c r="AI64" s="271"/>
      <c r="AJ64" s="77">
        <f t="shared" si="31"/>
        <v>0</v>
      </c>
      <c r="AK64" s="76">
        <f t="shared" si="32"/>
        <v>0</v>
      </c>
      <c r="AL64" s="90">
        <f t="shared" si="23"/>
        <v>0</v>
      </c>
      <c r="AM64" s="79">
        <f t="shared" si="24"/>
        <v>0</v>
      </c>
      <c r="AN64" s="90">
        <f t="shared" si="25"/>
        <v>0</v>
      </c>
      <c r="AO64" s="56"/>
      <c r="AP64" s="90">
        <f t="shared" si="26"/>
        <v>0</v>
      </c>
      <c r="AQ64" s="77"/>
      <c r="AR64" s="77">
        <f t="shared" si="27"/>
        <v>0</v>
      </c>
      <c r="AS64" s="90">
        <f t="shared" si="28"/>
        <v>0</v>
      </c>
      <c r="AT64" s="78">
        <f t="shared" si="8"/>
        <v>0</v>
      </c>
      <c r="AU64" s="87">
        <f t="shared" si="9"/>
        <v>0</v>
      </c>
      <c r="AV64" s="116"/>
      <c r="AW64" s="74"/>
      <c r="AX64" s="74">
        <f t="shared" si="33"/>
        <v>0</v>
      </c>
      <c r="AY64" s="74">
        <f t="shared" si="34"/>
        <v>0</v>
      </c>
    </row>
    <row r="65" spans="1:51" ht="16.149999999999999" customHeight="1" x14ac:dyDescent="0.2">
      <c r="A65" s="54">
        <v>59</v>
      </c>
      <c r="B65" s="55" t="s">
        <v>63</v>
      </c>
      <c r="C65" s="271">
        <f>'8_2.1.18 SIS'!R65</f>
        <v>0</v>
      </c>
      <c r="D65" s="56">
        <f>'Source Data'!H65</f>
        <v>5144.4669727805904</v>
      </c>
      <c r="E65" s="74">
        <f t="shared" si="12"/>
        <v>0</v>
      </c>
      <c r="F65" s="290"/>
      <c r="G65" s="56">
        <f>'Source Data'!I65</f>
        <v>778.80539593788717</v>
      </c>
      <c r="H65" s="74">
        <f t="shared" si="13"/>
        <v>0</v>
      </c>
      <c r="I65" s="290"/>
      <c r="J65" s="56">
        <f>'Source Data'!J65</f>
        <v>212.40147161942375</v>
      </c>
      <c r="K65" s="74">
        <f t="shared" si="14"/>
        <v>0</v>
      </c>
      <c r="L65" s="290"/>
      <c r="M65" s="56">
        <f>'Source Data'!K65</f>
        <v>5310.0367904855939</v>
      </c>
      <c r="N65" s="74">
        <f t="shared" si="15"/>
        <v>0</v>
      </c>
      <c r="O65" s="290"/>
      <c r="P65" s="56">
        <f>'Source Data'!L65</f>
        <v>2124.0147161942373</v>
      </c>
      <c r="Q65" s="74">
        <f t="shared" si="16"/>
        <v>0</v>
      </c>
      <c r="R65" s="93">
        <v>0</v>
      </c>
      <c r="S65" s="56"/>
      <c r="T65" s="56"/>
      <c r="U65" s="57">
        <f t="shared" si="29"/>
        <v>0</v>
      </c>
      <c r="V65" s="93">
        <f t="shared" si="3"/>
        <v>0</v>
      </c>
      <c r="W65" s="74">
        <f t="shared" si="17"/>
        <v>0</v>
      </c>
      <c r="X65" s="93">
        <f t="shared" si="18"/>
        <v>0</v>
      </c>
      <c r="Y65" s="56"/>
      <c r="Z65" s="93">
        <f t="shared" si="19"/>
        <v>0</v>
      </c>
      <c r="AA65" s="56"/>
      <c r="AB65" s="56">
        <f t="shared" si="20"/>
        <v>0</v>
      </c>
      <c r="AC65" s="93">
        <f t="shared" si="21"/>
        <v>0</v>
      </c>
      <c r="AD65" s="97">
        <f t="shared" si="30"/>
        <v>0</v>
      </c>
      <c r="AE65" s="75">
        <f>'Source Data'!N65</f>
        <v>1488</v>
      </c>
      <c r="AF65" s="90">
        <f t="shared" si="5"/>
        <v>0</v>
      </c>
      <c r="AG65" s="271"/>
      <c r="AH65" s="75">
        <f t="shared" si="22"/>
        <v>0</v>
      </c>
      <c r="AI65" s="271"/>
      <c r="AJ65" s="77">
        <f t="shared" si="31"/>
        <v>0</v>
      </c>
      <c r="AK65" s="76">
        <f t="shared" si="32"/>
        <v>0</v>
      </c>
      <c r="AL65" s="90">
        <f t="shared" si="23"/>
        <v>0</v>
      </c>
      <c r="AM65" s="79">
        <f t="shared" si="24"/>
        <v>0</v>
      </c>
      <c r="AN65" s="90">
        <f t="shared" si="25"/>
        <v>0</v>
      </c>
      <c r="AO65" s="56"/>
      <c r="AP65" s="90">
        <f t="shared" si="26"/>
        <v>0</v>
      </c>
      <c r="AQ65" s="77"/>
      <c r="AR65" s="77">
        <f t="shared" si="27"/>
        <v>0</v>
      </c>
      <c r="AS65" s="90">
        <f t="shared" si="28"/>
        <v>0</v>
      </c>
      <c r="AT65" s="78">
        <f t="shared" si="8"/>
        <v>0</v>
      </c>
      <c r="AU65" s="87">
        <f t="shared" si="9"/>
        <v>0</v>
      </c>
      <c r="AV65" s="116"/>
      <c r="AW65" s="74"/>
      <c r="AX65" s="74">
        <f t="shared" si="33"/>
        <v>0</v>
      </c>
      <c r="AY65" s="74">
        <f t="shared" si="34"/>
        <v>0</v>
      </c>
    </row>
    <row r="66" spans="1:51" ht="16.149999999999999" customHeight="1" x14ac:dyDescent="0.2">
      <c r="A66" s="49">
        <v>60</v>
      </c>
      <c r="B66" s="50" t="s">
        <v>64</v>
      </c>
      <c r="C66" s="272">
        <f>'8_2.1.18 SIS'!R66</f>
        <v>0</v>
      </c>
      <c r="D66" s="51">
        <f>'Source Data'!H66</f>
        <v>4859.4948474230696</v>
      </c>
      <c r="E66" s="80">
        <f t="shared" si="12"/>
        <v>0</v>
      </c>
      <c r="F66" s="291"/>
      <c r="G66" s="51">
        <f>'Source Data'!I66</f>
        <v>654.17710868659628</v>
      </c>
      <c r="H66" s="80">
        <f t="shared" si="13"/>
        <v>0</v>
      </c>
      <c r="I66" s="291"/>
      <c r="J66" s="51">
        <f>'Source Data'!J66</f>
        <v>178.41193873270808</v>
      </c>
      <c r="K66" s="80">
        <f t="shared" si="14"/>
        <v>0</v>
      </c>
      <c r="L66" s="291"/>
      <c r="M66" s="51">
        <f>'Source Data'!K66</f>
        <v>4460.2984683177028</v>
      </c>
      <c r="N66" s="80">
        <f t="shared" si="15"/>
        <v>0</v>
      </c>
      <c r="O66" s="291"/>
      <c r="P66" s="51">
        <f>'Source Data'!L66</f>
        <v>1784.1193873270811</v>
      </c>
      <c r="Q66" s="80">
        <f t="shared" si="16"/>
        <v>0</v>
      </c>
      <c r="R66" s="94">
        <v>0</v>
      </c>
      <c r="S66" s="51"/>
      <c r="T66" s="51"/>
      <c r="U66" s="52">
        <f t="shared" si="29"/>
        <v>0</v>
      </c>
      <c r="V66" s="94">
        <f t="shared" si="3"/>
        <v>0</v>
      </c>
      <c r="W66" s="80">
        <f t="shared" si="17"/>
        <v>0</v>
      </c>
      <c r="X66" s="94">
        <f t="shared" si="18"/>
        <v>0</v>
      </c>
      <c r="Y66" s="51"/>
      <c r="Z66" s="94">
        <f t="shared" si="19"/>
        <v>0</v>
      </c>
      <c r="AA66" s="53"/>
      <c r="AB66" s="51">
        <f t="shared" si="20"/>
        <v>0</v>
      </c>
      <c r="AC66" s="95">
        <f t="shared" si="21"/>
        <v>0</v>
      </c>
      <c r="AD66" s="95">
        <f t="shared" si="30"/>
        <v>0</v>
      </c>
      <c r="AE66" s="71">
        <f>'Source Data'!N66</f>
        <v>4045</v>
      </c>
      <c r="AF66" s="91">
        <f t="shared" si="5"/>
        <v>0</v>
      </c>
      <c r="AG66" s="272"/>
      <c r="AH66" s="71">
        <f t="shared" si="22"/>
        <v>0</v>
      </c>
      <c r="AI66" s="272"/>
      <c r="AJ66" s="72">
        <f t="shared" si="31"/>
        <v>0</v>
      </c>
      <c r="AK66" s="73">
        <f t="shared" si="32"/>
        <v>0</v>
      </c>
      <c r="AL66" s="91">
        <f t="shared" si="23"/>
        <v>0</v>
      </c>
      <c r="AM66" s="82">
        <f t="shared" si="24"/>
        <v>0</v>
      </c>
      <c r="AN66" s="91">
        <f t="shared" si="25"/>
        <v>0</v>
      </c>
      <c r="AO66" s="51"/>
      <c r="AP66" s="91">
        <f t="shared" si="26"/>
        <v>0</v>
      </c>
      <c r="AQ66" s="72"/>
      <c r="AR66" s="72">
        <f t="shared" si="27"/>
        <v>0</v>
      </c>
      <c r="AS66" s="91">
        <f t="shared" si="28"/>
        <v>0</v>
      </c>
      <c r="AT66" s="81">
        <f t="shared" si="8"/>
        <v>0</v>
      </c>
      <c r="AU66" s="88">
        <f t="shared" si="9"/>
        <v>0</v>
      </c>
      <c r="AV66" s="116"/>
      <c r="AW66" s="80"/>
      <c r="AX66" s="80">
        <f t="shared" si="33"/>
        <v>0</v>
      </c>
      <c r="AY66" s="80">
        <f t="shared" si="34"/>
        <v>0</v>
      </c>
    </row>
    <row r="67" spans="1:51" ht="16.149999999999999" customHeight="1" x14ac:dyDescent="0.2">
      <c r="A67" s="58">
        <v>61</v>
      </c>
      <c r="B67" s="59" t="s">
        <v>65</v>
      </c>
      <c r="C67" s="270">
        <f>'8_2.1.18 SIS'!R67</f>
        <v>0</v>
      </c>
      <c r="D67" s="60">
        <f>'Source Data'!H67</f>
        <v>2804.2748979691619</v>
      </c>
      <c r="E67" s="65">
        <f t="shared" si="12"/>
        <v>0</v>
      </c>
      <c r="F67" s="289"/>
      <c r="G67" s="60">
        <f>'Source Data'!I67</f>
        <v>381.62134806778147</v>
      </c>
      <c r="H67" s="65">
        <f t="shared" si="13"/>
        <v>0</v>
      </c>
      <c r="I67" s="289"/>
      <c r="J67" s="60">
        <f>'Source Data'!J67</f>
        <v>104.0785494730313</v>
      </c>
      <c r="K67" s="65">
        <f t="shared" si="14"/>
        <v>0</v>
      </c>
      <c r="L67" s="289"/>
      <c r="M67" s="60">
        <f>'Source Data'!K67</f>
        <v>2601.9637368257822</v>
      </c>
      <c r="N67" s="65">
        <f t="shared" si="15"/>
        <v>0</v>
      </c>
      <c r="O67" s="289"/>
      <c r="P67" s="60">
        <f>'Source Data'!L67</f>
        <v>1040.7854947303128</v>
      </c>
      <c r="Q67" s="65">
        <f t="shared" si="16"/>
        <v>0</v>
      </c>
      <c r="R67" s="92">
        <v>0</v>
      </c>
      <c r="S67" s="60"/>
      <c r="T67" s="60"/>
      <c r="U67" s="61">
        <f t="shared" si="29"/>
        <v>0</v>
      </c>
      <c r="V67" s="92">
        <f t="shared" si="3"/>
        <v>0</v>
      </c>
      <c r="W67" s="65">
        <f t="shared" si="17"/>
        <v>0</v>
      </c>
      <c r="X67" s="92">
        <f t="shared" si="18"/>
        <v>0</v>
      </c>
      <c r="Y67" s="60"/>
      <c r="Z67" s="92">
        <f t="shared" si="19"/>
        <v>0</v>
      </c>
      <c r="AA67" s="60"/>
      <c r="AB67" s="60">
        <f t="shared" si="20"/>
        <v>0</v>
      </c>
      <c r="AC67" s="92">
        <f t="shared" si="21"/>
        <v>0</v>
      </c>
      <c r="AD67" s="96">
        <f t="shared" si="30"/>
        <v>0</v>
      </c>
      <c r="AE67" s="66">
        <f>'Source Data'!N67</f>
        <v>9576</v>
      </c>
      <c r="AF67" s="89">
        <f t="shared" si="5"/>
        <v>0</v>
      </c>
      <c r="AG67" s="270"/>
      <c r="AH67" s="66">
        <f t="shared" si="22"/>
        <v>0</v>
      </c>
      <c r="AI67" s="270"/>
      <c r="AJ67" s="68">
        <f t="shared" si="31"/>
        <v>0</v>
      </c>
      <c r="AK67" s="67">
        <f t="shared" si="32"/>
        <v>0</v>
      </c>
      <c r="AL67" s="89">
        <f t="shared" si="23"/>
        <v>0</v>
      </c>
      <c r="AM67" s="70">
        <f t="shared" si="24"/>
        <v>0</v>
      </c>
      <c r="AN67" s="89">
        <f t="shared" si="25"/>
        <v>0</v>
      </c>
      <c r="AO67" s="60"/>
      <c r="AP67" s="89">
        <f t="shared" si="26"/>
        <v>0</v>
      </c>
      <c r="AQ67" s="68"/>
      <c r="AR67" s="68">
        <f t="shared" si="27"/>
        <v>0</v>
      </c>
      <c r="AS67" s="89">
        <f t="shared" si="28"/>
        <v>0</v>
      </c>
      <c r="AT67" s="69">
        <f t="shared" si="8"/>
        <v>0</v>
      </c>
      <c r="AU67" s="86">
        <f t="shared" si="9"/>
        <v>0</v>
      </c>
      <c r="AV67" s="116"/>
      <c r="AW67" s="65"/>
      <c r="AX67" s="65">
        <f t="shared" si="33"/>
        <v>0</v>
      </c>
      <c r="AY67" s="65">
        <f t="shared" si="34"/>
        <v>0</v>
      </c>
    </row>
    <row r="68" spans="1:51" ht="16.149999999999999" customHeight="1" x14ac:dyDescent="0.2">
      <c r="A68" s="54">
        <v>62</v>
      </c>
      <c r="B68" s="55" t="s">
        <v>66</v>
      </c>
      <c r="C68" s="271">
        <f>'8_2.1.18 SIS'!R68</f>
        <v>0</v>
      </c>
      <c r="D68" s="56">
        <f>'Source Data'!H68</f>
        <v>4883.7599729981075</v>
      </c>
      <c r="E68" s="74">
        <f t="shared" si="12"/>
        <v>0</v>
      </c>
      <c r="F68" s="290"/>
      <c r="G68" s="56">
        <f>'Source Data'!I68</f>
        <v>736.06666112665073</v>
      </c>
      <c r="H68" s="74">
        <f t="shared" si="13"/>
        <v>0</v>
      </c>
      <c r="I68" s="290"/>
      <c r="J68" s="56">
        <f>'Source Data'!J68</f>
        <v>200.74545303454113</v>
      </c>
      <c r="K68" s="74">
        <f t="shared" si="14"/>
        <v>0</v>
      </c>
      <c r="L68" s="290"/>
      <c r="M68" s="56">
        <f>'Source Data'!K68</f>
        <v>5018.6363258635274</v>
      </c>
      <c r="N68" s="74">
        <f t="shared" si="15"/>
        <v>0</v>
      </c>
      <c r="O68" s="290"/>
      <c r="P68" s="56">
        <f>'Source Data'!L68</f>
        <v>2007.4545303454111</v>
      </c>
      <c r="Q68" s="74">
        <f t="shared" si="16"/>
        <v>0</v>
      </c>
      <c r="R68" s="93">
        <v>0</v>
      </c>
      <c r="S68" s="56"/>
      <c r="T68" s="56"/>
      <c r="U68" s="57">
        <f t="shared" si="29"/>
        <v>0</v>
      </c>
      <c r="V68" s="93">
        <f t="shared" si="3"/>
        <v>0</v>
      </c>
      <c r="W68" s="74">
        <f t="shared" si="17"/>
        <v>0</v>
      </c>
      <c r="X68" s="93">
        <f t="shared" si="18"/>
        <v>0</v>
      </c>
      <c r="Y68" s="56"/>
      <c r="Z68" s="93">
        <f t="shared" si="19"/>
        <v>0</v>
      </c>
      <c r="AA68" s="56"/>
      <c r="AB68" s="56">
        <f t="shared" si="20"/>
        <v>0</v>
      </c>
      <c r="AC68" s="93">
        <f t="shared" si="21"/>
        <v>0</v>
      </c>
      <c r="AD68" s="97">
        <f t="shared" si="30"/>
        <v>0</v>
      </c>
      <c r="AE68" s="75">
        <f>'Source Data'!N68</f>
        <v>1997</v>
      </c>
      <c r="AF68" s="90">
        <f t="shared" si="5"/>
        <v>0</v>
      </c>
      <c r="AG68" s="271"/>
      <c r="AH68" s="75">
        <f t="shared" si="22"/>
        <v>0</v>
      </c>
      <c r="AI68" s="271"/>
      <c r="AJ68" s="77">
        <f t="shared" si="31"/>
        <v>0</v>
      </c>
      <c r="AK68" s="76">
        <f t="shared" si="32"/>
        <v>0</v>
      </c>
      <c r="AL68" s="90">
        <f t="shared" si="23"/>
        <v>0</v>
      </c>
      <c r="AM68" s="79">
        <f t="shared" si="24"/>
        <v>0</v>
      </c>
      <c r="AN68" s="90">
        <f t="shared" si="25"/>
        <v>0</v>
      </c>
      <c r="AO68" s="56"/>
      <c r="AP68" s="90">
        <f t="shared" si="26"/>
        <v>0</v>
      </c>
      <c r="AQ68" s="77"/>
      <c r="AR68" s="77">
        <f t="shared" si="27"/>
        <v>0</v>
      </c>
      <c r="AS68" s="90">
        <f t="shared" si="28"/>
        <v>0</v>
      </c>
      <c r="AT68" s="78">
        <f t="shared" si="8"/>
        <v>0</v>
      </c>
      <c r="AU68" s="87">
        <f t="shared" si="9"/>
        <v>0</v>
      </c>
      <c r="AV68" s="116"/>
      <c r="AW68" s="74"/>
      <c r="AX68" s="74">
        <f t="shared" si="33"/>
        <v>0</v>
      </c>
      <c r="AY68" s="74">
        <f t="shared" si="34"/>
        <v>0</v>
      </c>
    </row>
    <row r="69" spans="1:51" ht="16.149999999999999" customHeight="1" x14ac:dyDescent="0.2">
      <c r="A69" s="54">
        <v>63</v>
      </c>
      <c r="B69" s="55" t="s">
        <v>67</v>
      </c>
      <c r="C69" s="271">
        <f>'8_2.1.18 SIS'!R69</f>
        <v>0</v>
      </c>
      <c r="D69" s="56">
        <f>'Source Data'!H69</f>
        <v>3617.9669570727483</v>
      </c>
      <c r="E69" s="74">
        <f t="shared" si="12"/>
        <v>0</v>
      </c>
      <c r="F69" s="290"/>
      <c r="G69" s="56">
        <f>'Source Data'!I69</f>
        <v>455.19374290754848</v>
      </c>
      <c r="H69" s="74">
        <f t="shared" si="13"/>
        <v>0</v>
      </c>
      <c r="I69" s="290"/>
      <c r="J69" s="56">
        <f>'Source Data'!J69</f>
        <v>124.14374806569505</v>
      </c>
      <c r="K69" s="74">
        <f t="shared" si="14"/>
        <v>0</v>
      </c>
      <c r="L69" s="290"/>
      <c r="M69" s="56">
        <f>'Source Data'!K69</f>
        <v>3103.5937016423763</v>
      </c>
      <c r="N69" s="74">
        <f t="shared" si="15"/>
        <v>0</v>
      </c>
      <c r="O69" s="290"/>
      <c r="P69" s="56">
        <f>'Source Data'!L69</f>
        <v>1241.4374806569506</v>
      </c>
      <c r="Q69" s="74">
        <f t="shared" si="16"/>
        <v>0</v>
      </c>
      <c r="R69" s="93">
        <v>0</v>
      </c>
      <c r="S69" s="56"/>
      <c r="T69" s="56"/>
      <c r="U69" s="57">
        <f t="shared" si="29"/>
        <v>0</v>
      </c>
      <c r="V69" s="93">
        <f t="shared" si="3"/>
        <v>0</v>
      </c>
      <c r="W69" s="74">
        <f t="shared" si="17"/>
        <v>0</v>
      </c>
      <c r="X69" s="93">
        <f t="shared" si="18"/>
        <v>0</v>
      </c>
      <c r="Y69" s="56"/>
      <c r="Z69" s="93">
        <f t="shared" si="19"/>
        <v>0</v>
      </c>
      <c r="AA69" s="56"/>
      <c r="AB69" s="56">
        <f t="shared" si="20"/>
        <v>0</v>
      </c>
      <c r="AC69" s="93">
        <f t="shared" si="21"/>
        <v>0</v>
      </c>
      <c r="AD69" s="97">
        <f t="shared" si="30"/>
        <v>0</v>
      </c>
      <c r="AE69" s="75">
        <f>'Source Data'!N69</f>
        <v>7559</v>
      </c>
      <c r="AF69" s="90">
        <f t="shared" si="5"/>
        <v>0</v>
      </c>
      <c r="AG69" s="271"/>
      <c r="AH69" s="75">
        <f t="shared" si="22"/>
        <v>0</v>
      </c>
      <c r="AI69" s="271"/>
      <c r="AJ69" s="77">
        <f t="shared" si="31"/>
        <v>0</v>
      </c>
      <c r="AK69" s="76">
        <f t="shared" si="32"/>
        <v>0</v>
      </c>
      <c r="AL69" s="90">
        <f t="shared" si="23"/>
        <v>0</v>
      </c>
      <c r="AM69" s="79">
        <f t="shared" si="24"/>
        <v>0</v>
      </c>
      <c r="AN69" s="90">
        <f t="shared" si="25"/>
        <v>0</v>
      </c>
      <c r="AO69" s="56"/>
      <c r="AP69" s="90">
        <f t="shared" si="26"/>
        <v>0</v>
      </c>
      <c r="AQ69" s="77"/>
      <c r="AR69" s="77">
        <f t="shared" si="27"/>
        <v>0</v>
      </c>
      <c r="AS69" s="90">
        <f t="shared" si="28"/>
        <v>0</v>
      </c>
      <c r="AT69" s="78">
        <f t="shared" si="8"/>
        <v>0</v>
      </c>
      <c r="AU69" s="87">
        <f t="shared" si="9"/>
        <v>0</v>
      </c>
      <c r="AV69" s="116"/>
      <c r="AW69" s="74"/>
      <c r="AX69" s="74">
        <f t="shared" si="33"/>
        <v>0</v>
      </c>
      <c r="AY69" s="74">
        <f t="shared" si="34"/>
        <v>0</v>
      </c>
    </row>
    <row r="70" spans="1:51" ht="16.149999999999999" customHeight="1" x14ac:dyDescent="0.2">
      <c r="A70" s="54">
        <v>64</v>
      </c>
      <c r="B70" s="55" t="s">
        <v>68</v>
      </c>
      <c r="C70" s="271">
        <f>'8_2.1.18 SIS'!R70</f>
        <v>0</v>
      </c>
      <c r="D70" s="56">
        <f>'Source Data'!H70</f>
        <v>5230.6414951359775</v>
      </c>
      <c r="E70" s="74">
        <f t="shared" si="12"/>
        <v>0</v>
      </c>
      <c r="F70" s="290"/>
      <c r="G70" s="56">
        <f>'Source Data'!I70</f>
        <v>700.71301031438645</v>
      </c>
      <c r="H70" s="74">
        <f t="shared" si="13"/>
        <v>0</v>
      </c>
      <c r="I70" s="290"/>
      <c r="J70" s="56">
        <f>'Source Data'!J70</f>
        <v>191.10354826755992</v>
      </c>
      <c r="K70" s="74">
        <f t="shared" si="14"/>
        <v>0</v>
      </c>
      <c r="L70" s="290"/>
      <c r="M70" s="56">
        <f>'Source Data'!K70</f>
        <v>4777.5887066889991</v>
      </c>
      <c r="N70" s="74">
        <f t="shared" si="15"/>
        <v>0</v>
      </c>
      <c r="O70" s="290"/>
      <c r="P70" s="56">
        <f>'Source Data'!L70</f>
        <v>1911.0354826755995</v>
      </c>
      <c r="Q70" s="74">
        <f t="shared" si="16"/>
        <v>0</v>
      </c>
      <c r="R70" s="93">
        <v>0</v>
      </c>
      <c r="S70" s="56"/>
      <c r="T70" s="56"/>
      <c r="U70" s="57">
        <f t="shared" si="29"/>
        <v>0</v>
      </c>
      <c r="V70" s="93">
        <f t="shared" si="3"/>
        <v>0</v>
      </c>
      <c r="W70" s="74">
        <f t="shared" si="17"/>
        <v>0</v>
      </c>
      <c r="X70" s="93">
        <f t="shared" si="18"/>
        <v>0</v>
      </c>
      <c r="Y70" s="56"/>
      <c r="Z70" s="93">
        <f t="shared" si="19"/>
        <v>0</v>
      </c>
      <c r="AA70" s="56"/>
      <c r="AB70" s="56">
        <f t="shared" si="20"/>
        <v>0</v>
      </c>
      <c r="AC70" s="93">
        <f t="shared" si="21"/>
        <v>0</v>
      </c>
      <c r="AD70" s="97">
        <f t="shared" si="30"/>
        <v>0</v>
      </c>
      <c r="AE70" s="75">
        <f>'Source Data'!N70</f>
        <v>2999</v>
      </c>
      <c r="AF70" s="90">
        <f t="shared" si="5"/>
        <v>0</v>
      </c>
      <c r="AG70" s="271"/>
      <c r="AH70" s="75">
        <f t="shared" si="22"/>
        <v>0</v>
      </c>
      <c r="AI70" s="271"/>
      <c r="AJ70" s="77">
        <f t="shared" si="31"/>
        <v>0</v>
      </c>
      <c r="AK70" s="76">
        <f t="shared" si="32"/>
        <v>0</v>
      </c>
      <c r="AL70" s="90">
        <f t="shared" si="23"/>
        <v>0</v>
      </c>
      <c r="AM70" s="79">
        <f t="shared" si="24"/>
        <v>0</v>
      </c>
      <c r="AN70" s="90">
        <f t="shared" si="25"/>
        <v>0</v>
      </c>
      <c r="AO70" s="56"/>
      <c r="AP70" s="90">
        <f t="shared" si="26"/>
        <v>0</v>
      </c>
      <c r="AQ70" s="77"/>
      <c r="AR70" s="77">
        <f t="shared" si="27"/>
        <v>0</v>
      </c>
      <c r="AS70" s="90">
        <f t="shared" si="28"/>
        <v>0</v>
      </c>
      <c r="AT70" s="78">
        <f t="shared" si="8"/>
        <v>0</v>
      </c>
      <c r="AU70" s="87">
        <f t="shared" si="9"/>
        <v>0</v>
      </c>
      <c r="AV70" s="116"/>
      <c r="AW70" s="74"/>
      <c r="AX70" s="74">
        <f t="shared" si="33"/>
        <v>0</v>
      </c>
      <c r="AY70" s="74">
        <f t="shared" si="34"/>
        <v>0</v>
      </c>
    </row>
    <row r="71" spans="1:51" ht="16.149999999999999" customHeight="1" x14ac:dyDescent="0.2">
      <c r="A71" s="49">
        <v>65</v>
      </c>
      <c r="B71" s="50" t="s">
        <v>69</v>
      </c>
      <c r="C71" s="272">
        <f>'8_2.1.18 SIS'!R71</f>
        <v>0</v>
      </c>
      <c r="D71" s="51">
        <f>'Source Data'!H71</f>
        <v>4386.1061727809565</v>
      </c>
      <c r="E71" s="80">
        <f t="shared" si="12"/>
        <v>0</v>
      </c>
      <c r="F71" s="291"/>
      <c r="G71" s="51">
        <f>'Source Data'!I71</f>
        <v>566.73400507501663</v>
      </c>
      <c r="H71" s="80">
        <f t="shared" si="13"/>
        <v>0</v>
      </c>
      <c r="I71" s="291"/>
      <c r="J71" s="51">
        <f>'Source Data'!J71</f>
        <v>154.56381956591363</v>
      </c>
      <c r="K71" s="80">
        <f t="shared" si="14"/>
        <v>0</v>
      </c>
      <c r="L71" s="291"/>
      <c r="M71" s="51">
        <f>'Source Data'!K71</f>
        <v>3864.0954891478409</v>
      </c>
      <c r="N71" s="80">
        <f t="shared" si="15"/>
        <v>0</v>
      </c>
      <c r="O71" s="291"/>
      <c r="P71" s="51">
        <f>'Source Data'!L71</f>
        <v>1545.6381956591365</v>
      </c>
      <c r="Q71" s="80">
        <f t="shared" si="16"/>
        <v>0</v>
      </c>
      <c r="R71" s="94">
        <v>0</v>
      </c>
      <c r="S71" s="51"/>
      <c r="T71" s="51"/>
      <c r="U71" s="52">
        <f t="shared" ref="U71:U75" si="35">S71+T71</f>
        <v>0</v>
      </c>
      <c r="V71" s="94">
        <f>U71+R71</f>
        <v>0</v>
      </c>
      <c r="W71" s="80">
        <f t="shared" si="17"/>
        <v>0</v>
      </c>
      <c r="X71" s="94">
        <f t="shared" si="18"/>
        <v>0</v>
      </c>
      <c r="Y71" s="51"/>
      <c r="Z71" s="94">
        <f t="shared" si="19"/>
        <v>0</v>
      </c>
      <c r="AA71" s="53"/>
      <c r="AB71" s="51">
        <f t="shared" si="20"/>
        <v>0</v>
      </c>
      <c r="AC71" s="95">
        <f t="shared" si="21"/>
        <v>0</v>
      </c>
      <c r="AD71" s="95">
        <f t="shared" si="30"/>
        <v>0</v>
      </c>
      <c r="AE71" s="71">
        <f>'Source Data'!N71</f>
        <v>5234</v>
      </c>
      <c r="AF71" s="91">
        <f>C71*AE71</f>
        <v>0</v>
      </c>
      <c r="AG71" s="272"/>
      <c r="AH71" s="71">
        <f t="shared" si="22"/>
        <v>0</v>
      </c>
      <c r="AI71" s="272"/>
      <c r="AJ71" s="72">
        <f t="shared" ref="AJ71:AJ75" si="36">AE71*AI71*0.5</f>
        <v>0</v>
      </c>
      <c r="AK71" s="73">
        <f t="shared" ref="AK71:AK75" si="37">AH71+AJ71</f>
        <v>0</v>
      </c>
      <c r="AL71" s="91">
        <f t="shared" si="23"/>
        <v>0</v>
      </c>
      <c r="AM71" s="82">
        <f t="shared" si="24"/>
        <v>0</v>
      </c>
      <c r="AN71" s="91">
        <f t="shared" si="25"/>
        <v>0</v>
      </c>
      <c r="AO71" s="51"/>
      <c r="AP71" s="91">
        <f t="shared" si="26"/>
        <v>0</v>
      </c>
      <c r="AQ71" s="72"/>
      <c r="AR71" s="72">
        <f t="shared" si="27"/>
        <v>0</v>
      </c>
      <c r="AS71" s="91">
        <f t="shared" si="28"/>
        <v>0</v>
      </c>
      <c r="AT71" s="81">
        <f>Z71+AP71</f>
        <v>0</v>
      </c>
      <c r="AU71" s="88">
        <f>AC71+AS71</f>
        <v>0</v>
      </c>
      <c r="AV71" s="116"/>
      <c r="AW71" s="80"/>
      <c r="AX71" s="80">
        <f t="shared" si="33"/>
        <v>0</v>
      </c>
      <c r="AY71" s="80">
        <f t="shared" ref="AY71:AY75" si="38">AX71-AW71</f>
        <v>0</v>
      </c>
    </row>
    <row r="72" spans="1:51" ht="16.149999999999999" customHeight="1" x14ac:dyDescent="0.2">
      <c r="A72" s="58">
        <v>66</v>
      </c>
      <c r="B72" s="59" t="s">
        <v>70</v>
      </c>
      <c r="C72" s="270">
        <f>'8_2.1.18 SIS'!R72</f>
        <v>0</v>
      </c>
      <c r="D72" s="60">
        <f>'Source Data'!H72</f>
        <v>5209.1252297845949</v>
      </c>
      <c r="E72" s="65">
        <f>C72*D72</f>
        <v>0</v>
      </c>
      <c r="F72" s="289"/>
      <c r="G72" s="60">
        <f>'Source Data'!I72</f>
        <v>655.4113591428079</v>
      </c>
      <c r="H72" s="65">
        <f>F72*G72</f>
        <v>0</v>
      </c>
      <c r="I72" s="289"/>
      <c r="J72" s="60">
        <f>'Source Data'!J72</f>
        <v>178.74855249349307</v>
      </c>
      <c r="K72" s="65">
        <f>I72*J72</f>
        <v>0</v>
      </c>
      <c r="L72" s="289"/>
      <c r="M72" s="60">
        <f>'Source Data'!K72</f>
        <v>4468.713812337327</v>
      </c>
      <c r="N72" s="65">
        <f>L72*M72</f>
        <v>0</v>
      </c>
      <c r="O72" s="289"/>
      <c r="P72" s="60">
        <f>'Source Data'!L72</f>
        <v>1787.4855249349307</v>
      </c>
      <c r="Q72" s="65">
        <f>O72*P72</f>
        <v>0</v>
      </c>
      <c r="R72" s="92">
        <v>0</v>
      </c>
      <c r="S72" s="60"/>
      <c r="T72" s="60"/>
      <c r="U72" s="61">
        <f t="shared" si="35"/>
        <v>0</v>
      </c>
      <c r="V72" s="92">
        <f>U72+R72</f>
        <v>0</v>
      </c>
      <c r="W72" s="65">
        <f>ROUND(V72*-0.25%,0)</f>
        <v>0</v>
      </c>
      <c r="X72" s="92">
        <f>SUM(V72:W72)</f>
        <v>0</v>
      </c>
      <c r="Y72" s="60"/>
      <c r="Z72" s="92">
        <f>ROUND(SUM(X72:Y72),0)</f>
        <v>0</v>
      </c>
      <c r="AA72" s="60"/>
      <c r="AB72" s="60">
        <f>Z72-AA72</f>
        <v>0</v>
      </c>
      <c r="AC72" s="92">
        <f>ROUND(AB72/$AC$88,0)</f>
        <v>0</v>
      </c>
      <c r="AD72" s="96">
        <f t="shared" si="30"/>
        <v>0</v>
      </c>
      <c r="AE72" s="66">
        <f>'Source Data'!N72</f>
        <v>3964</v>
      </c>
      <c r="AF72" s="89">
        <f>C72*AE72</f>
        <v>0</v>
      </c>
      <c r="AG72" s="270"/>
      <c r="AH72" s="66">
        <f>AG72*AE72</f>
        <v>0</v>
      </c>
      <c r="AI72" s="270"/>
      <c r="AJ72" s="68">
        <f t="shared" si="36"/>
        <v>0</v>
      </c>
      <c r="AK72" s="67">
        <f t="shared" si="37"/>
        <v>0</v>
      </c>
      <c r="AL72" s="89">
        <f>AK72+AF72</f>
        <v>0</v>
      </c>
      <c r="AM72" s="70">
        <f>ROUND(-0.25%*AL72,0)</f>
        <v>0</v>
      </c>
      <c r="AN72" s="89">
        <f>SUM(AL72:AM72)</f>
        <v>0</v>
      </c>
      <c r="AO72" s="60"/>
      <c r="AP72" s="89">
        <f>ROUND(SUM(AN72:AO72),0)</f>
        <v>0</v>
      </c>
      <c r="AQ72" s="68"/>
      <c r="AR72" s="68">
        <f>AP72-AQ72</f>
        <v>0</v>
      </c>
      <c r="AS72" s="89">
        <f>ROUND(AR72/$AS$88,0)</f>
        <v>0</v>
      </c>
      <c r="AT72" s="69">
        <f>Z72+AP72</f>
        <v>0</v>
      </c>
      <c r="AU72" s="86">
        <f>AC72+AS72</f>
        <v>0</v>
      </c>
      <c r="AV72" s="116"/>
      <c r="AW72" s="84"/>
      <c r="AX72" s="84">
        <f t="shared" si="33"/>
        <v>0</v>
      </c>
      <c r="AY72" s="84">
        <f t="shared" si="38"/>
        <v>0</v>
      </c>
    </row>
    <row r="73" spans="1:51" ht="16.149999999999999" customHeight="1" x14ac:dyDescent="0.2">
      <c r="A73" s="54">
        <v>67</v>
      </c>
      <c r="B73" s="55" t="s">
        <v>3</v>
      </c>
      <c r="C73" s="271">
        <f>'8_2.1.18 SIS'!R73</f>
        <v>0</v>
      </c>
      <c r="D73" s="56">
        <f>'Source Data'!H73</f>
        <v>4781.434296552653</v>
      </c>
      <c r="E73" s="74">
        <f>C73*D73</f>
        <v>0</v>
      </c>
      <c r="F73" s="290"/>
      <c r="G73" s="56">
        <f>'Source Data'!I73</f>
        <v>636.87839950514967</v>
      </c>
      <c r="H73" s="74">
        <f>F73*G73</f>
        <v>0</v>
      </c>
      <c r="I73" s="290"/>
      <c r="J73" s="56">
        <f>'Source Data'!J73</f>
        <v>173.6941089559499</v>
      </c>
      <c r="K73" s="74">
        <f>I73*J73</f>
        <v>0</v>
      </c>
      <c r="L73" s="290"/>
      <c r="M73" s="56">
        <f>'Source Data'!K73</f>
        <v>4342.3527238987472</v>
      </c>
      <c r="N73" s="74">
        <f>L73*M73</f>
        <v>0</v>
      </c>
      <c r="O73" s="290"/>
      <c r="P73" s="56">
        <f>'Source Data'!L73</f>
        <v>1736.9410895594988</v>
      </c>
      <c r="Q73" s="74">
        <f>O73*P73</f>
        <v>0</v>
      </c>
      <c r="R73" s="93">
        <v>0</v>
      </c>
      <c r="S73" s="56"/>
      <c r="T73" s="56"/>
      <c r="U73" s="57">
        <f t="shared" si="35"/>
        <v>0</v>
      </c>
      <c r="V73" s="93">
        <f>U73+R73</f>
        <v>0</v>
      </c>
      <c r="W73" s="74">
        <f>ROUND(V73*-0.25%,0)</f>
        <v>0</v>
      </c>
      <c r="X73" s="93">
        <f>SUM(V73:W73)</f>
        <v>0</v>
      </c>
      <c r="Y73" s="56"/>
      <c r="Z73" s="93">
        <f>ROUND(SUM(X73:Y73),0)</f>
        <v>0</v>
      </c>
      <c r="AA73" s="56"/>
      <c r="AB73" s="56">
        <f>Z73-AA73</f>
        <v>0</v>
      </c>
      <c r="AC73" s="93">
        <f>ROUND(AB73/$AC$88,0)</f>
        <v>0</v>
      </c>
      <c r="AD73" s="97">
        <f t="shared" si="30"/>
        <v>0</v>
      </c>
      <c r="AE73" s="75">
        <f>'Source Data'!N73</f>
        <v>5608</v>
      </c>
      <c r="AF73" s="90">
        <f>C73*AE73</f>
        <v>0</v>
      </c>
      <c r="AG73" s="271"/>
      <c r="AH73" s="75">
        <f>AG73*AE73</f>
        <v>0</v>
      </c>
      <c r="AI73" s="271"/>
      <c r="AJ73" s="77">
        <f t="shared" si="36"/>
        <v>0</v>
      </c>
      <c r="AK73" s="76">
        <f t="shared" si="37"/>
        <v>0</v>
      </c>
      <c r="AL73" s="90">
        <f>AK73+AF73</f>
        <v>0</v>
      </c>
      <c r="AM73" s="79">
        <f>ROUND(-0.25%*AL73,0)</f>
        <v>0</v>
      </c>
      <c r="AN73" s="90">
        <f>SUM(AL73:AM73)</f>
        <v>0</v>
      </c>
      <c r="AO73" s="56"/>
      <c r="AP73" s="90">
        <f>ROUND(SUM(AN73:AO73),0)</f>
        <v>0</v>
      </c>
      <c r="AQ73" s="77"/>
      <c r="AR73" s="77">
        <f>AP73-AQ73</f>
        <v>0</v>
      </c>
      <c r="AS73" s="90">
        <f>ROUND(AR73/$AS$88,0)</f>
        <v>0</v>
      </c>
      <c r="AT73" s="78">
        <f>Z73+AP73</f>
        <v>0</v>
      </c>
      <c r="AU73" s="87">
        <f>AC73+AS73</f>
        <v>0</v>
      </c>
      <c r="AV73" s="116"/>
      <c r="AW73" s="84"/>
      <c r="AX73" s="84">
        <f t="shared" si="33"/>
        <v>0</v>
      </c>
      <c r="AY73" s="84">
        <f t="shared" si="38"/>
        <v>0</v>
      </c>
    </row>
    <row r="74" spans="1:51" ht="16.149999999999999" customHeight="1" x14ac:dyDescent="0.2">
      <c r="A74" s="54">
        <v>68</v>
      </c>
      <c r="B74" s="55" t="s">
        <v>2</v>
      </c>
      <c r="C74" s="271">
        <f>'8_2.1.18 SIS'!R74</f>
        <v>7</v>
      </c>
      <c r="D74" s="56">
        <f>'Source Data'!H74</f>
        <v>5487.462001896216</v>
      </c>
      <c r="E74" s="74">
        <f>C74*D74</f>
        <v>38412.234013273512</v>
      </c>
      <c r="F74" s="290"/>
      <c r="G74" s="56">
        <f>'Source Data'!I74</f>
        <v>713.42471435529035</v>
      </c>
      <c r="H74" s="74">
        <f>F74*G74</f>
        <v>0</v>
      </c>
      <c r="I74" s="290"/>
      <c r="J74" s="56">
        <f>'Source Data'!J74</f>
        <v>194.5703766423519</v>
      </c>
      <c r="K74" s="74">
        <f>I74*J74</f>
        <v>0</v>
      </c>
      <c r="L74" s="290"/>
      <c r="M74" s="56">
        <f>'Source Data'!K74</f>
        <v>4864.2594160587978</v>
      </c>
      <c r="N74" s="74">
        <f>L74*M74</f>
        <v>0</v>
      </c>
      <c r="O74" s="290"/>
      <c r="P74" s="56">
        <f>'Source Data'!L74</f>
        <v>1945.703766423519</v>
      </c>
      <c r="Q74" s="74">
        <f>O74*P74</f>
        <v>0</v>
      </c>
      <c r="R74" s="93">
        <v>51773</v>
      </c>
      <c r="S74" s="56"/>
      <c r="T74" s="56"/>
      <c r="U74" s="57">
        <f t="shared" si="35"/>
        <v>0</v>
      </c>
      <c r="V74" s="93">
        <f>U74+R74</f>
        <v>51773</v>
      </c>
      <c r="W74" s="74">
        <f>ROUND(V74*-0.25%,0)</f>
        <v>-129</v>
      </c>
      <c r="X74" s="93">
        <f>SUM(V74:W74)</f>
        <v>51644</v>
      </c>
      <c r="Y74" s="56"/>
      <c r="Z74" s="93">
        <f>ROUND(SUM(X74:Y74),0)</f>
        <v>51644</v>
      </c>
      <c r="AA74" s="56"/>
      <c r="AB74" s="56">
        <f>Z74-AA74</f>
        <v>51644</v>
      </c>
      <c r="AC74" s="93">
        <f>ROUND(AB74/$AC$88,0)</f>
        <v>4304</v>
      </c>
      <c r="AD74" s="97">
        <f t="shared" si="30"/>
        <v>51644</v>
      </c>
      <c r="AE74" s="75">
        <f>'Source Data'!N74</f>
        <v>2793</v>
      </c>
      <c r="AF74" s="90">
        <f>C74*AE74</f>
        <v>19551</v>
      </c>
      <c r="AG74" s="271"/>
      <c r="AH74" s="75">
        <f>AG74*AE74</f>
        <v>0</v>
      </c>
      <c r="AI74" s="271"/>
      <c r="AJ74" s="77">
        <f t="shared" si="36"/>
        <v>0</v>
      </c>
      <c r="AK74" s="76">
        <f t="shared" si="37"/>
        <v>0</v>
      </c>
      <c r="AL74" s="90">
        <f>AK74+AF74</f>
        <v>19551</v>
      </c>
      <c r="AM74" s="79">
        <f>ROUND(-0.25%*AL74,0)</f>
        <v>-49</v>
      </c>
      <c r="AN74" s="90">
        <f>SUM(AL74:AM74)</f>
        <v>19502</v>
      </c>
      <c r="AO74" s="56"/>
      <c r="AP74" s="90">
        <f>ROUND(SUM(AN74:AO74),0)</f>
        <v>19502</v>
      </c>
      <c r="AQ74" s="77"/>
      <c r="AR74" s="77">
        <f>AP74-AQ74</f>
        <v>19502</v>
      </c>
      <c r="AS74" s="90">
        <f>ROUND(AR74/$AS$88,0)</f>
        <v>1625</v>
      </c>
      <c r="AT74" s="78">
        <f>Z74+AP74</f>
        <v>71146</v>
      </c>
      <c r="AU74" s="87">
        <f>AC74+AS74</f>
        <v>5929</v>
      </c>
      <c r="AV74" s="116"/>
      <c r="AW74" s="84"/>
      <c r="AX74" s="84">
        <f t="shared" si="33"/>
        <v>49</v>
      </c>
      <c r="AY74" s="84">
        <f t="shared" si="38"/>
        <v>49</v>
      </c>
    </row>
    <row r="75" spans="1:51" ht="16.149999999999999" customHeight="1" x14ac:dyDescent="0.2">
      <c r="A75" s="54">
        <v>69</v>
      </c>
      <c r="B75" s="55" t="s">
        <v>75</v>
      </c>
      <c r="C75" s="271">
        <f>'8_2.1.18 SIS'!R75</f>
        <v>0</v>
      </c>
      <c r="D75" s="56">
        <f>'Source Data'!H75</f>
        <v>5291.1260189471159</v>
      </c>
      <c r="E75" s="74">
        <f>C75*D75</f>
        <v>0</v>
      </c>
      <c r="F75" s="290"/>
      <c r="G75" s="56">
        <f>'Source Data'!I75</f>
        <v>701.91738105393551</v>
      </c>
      <c r="H75" s="74">
        <f>F75*G75</f>
        <v>0</v>
      </c>
      <c r="I75" s="290"/>
      <c r="J75" s="56">
        <f>'Source Data'!J75</f>
        <v>191.43201301470964</v>
      </c>
      <c r="K75" s="74">
        <f>I75*J75</f>
        <v>0</v>
      </c>
      <c r="L75" s="290"/>
      <c r="M75" s="56">
        <f>'Source Data'!K75</f>
        <v>4785.8003253677416</v>
      </c>
      <c r="N75" s="74">
        <f>L75*M75</f>
        <v>0</v>
      </c>
      <c r="O75" s="290"/>
      <c r="P75" s="56">
        <f>'Source Data'!L75</f>
        <v>1914.3201301470965</v>
      </c>
      <c r="Q75" s="74">
        <f>O75*P75</f>
        <v>0</v>
      </c>
      <c r="R75" s="93">
        <v>0</v>
      </c>
      <c r="S75" s="56"/>
      <c r="T75" s="56"/>
      <c r="U75" s="57">
        <f t="shared" si="35"/>
        <v>0</v>
      </c>
      <c r="V75" s="93">
        <f>U75+R75</f>
        <v>0</v>
      </c>
      <c r="W75" s="74">
        <f>ROUND(V75*-0.25%,0)</f>
        <v>0</v>
      </c>
      <c r="X75" s="93">
        <f>SUM(V75:W75)</f>
        <v>0</v>
      </c>
      <c r="Y75" s="56"/>
      <c r="Z75" s="93">
        <f>ROUND(SUM(X75:Y75),0)</f>
        <v>0</v>
      </c>
      <c r="AA75" s="56"/>
      <c r="AB75" s="56">
        <f>Z75-AA75</f>
        <v>0</v>
      </c>
      <c r="AC75" s="93">
        <f>ROUND(AB75/$AC$88,0)</f>
        <v>0</v>
      </c>
      <c r="AD75" s="97">
        <f t="shared" si="30"/>
        <v>0</v>
      </c>
      <c r="AE75" s="75">
        <f>'Source Data'!N75</f>
        <v>3798</v>
      </c>
      <c r="AF75" s="90">
        <f>C75*AE75</f>
        <v>0</v>
      </c>
      <c r="AG75" s="271"/>
      <c r="AH75" s="75">
        <f>AG75*AE75</f>
        <v>0</v>
      </c>
      <c r="AI75" s="271"/>
      <c r="AJ75" s="77">
        <f t="shared" si="36"/>
        <v>0</v>
      </c>
      <c r="AK75" s="76">
        <f t="shared" si="37"/>
        <v>0</v>
      </c>
      <c r="AL75" s="90">
        <f>AK75+AF75</f>
        <v>0</v>
      </c>
      <c r="AM75" s="79">
        <f>ROUND(-0.25%*AL75,0)</f>
        <v>0</v>
      </c>
      <c r="AN75" s="90">
        <f>SUM(AL75:AM75)</f>
        <v>0</v>
      </c>
      <c r="AO75" s="56"/>
      <c r="AP75" s="90">
        <f>ROUND(SUM(AN75:AO75),0)</f>
        <v>0</v>
      </c>
      <c r="AQ75" s="77"/>
      <c r="AR75" s="77">
        <f>AP75-AQ75</f>
        <v>0</v>
      </c>
      <c r="AS75" s="90">
        <f>ROUND(AR75/$AS$88,0)</f>
        <v>0</v>
      </c>
      <c r="AT75" s="78">
        <f>Z75+AP75</f>
        <v>0</v>
      </c>
      <c r="AU75" s="87">
        <f>AC75+AS75</f>
        <v>0</v>
      </c>
      <c r="AV75" s="116"/>
      <c r="AW75" s="83"/>
      <c r="AX75" s="83">
        <f t="shared" si="33"/>
        <v>0</v>
      </c>
      <c r="AY75" s="83">
        <f t="shared" si="38"/>
        <v>0</v>
      </c>
    </row>
    <row r="76" spans="1:51" s="123" customFormat="1" ht="16.149999999999999" customHeight="1" thickBot="1" x14ac:dyDescent="0.25">
      <c r="A76" s="1402" t="s">
        <v>460</v>
      </c>
      <c r="B76" s="1408"/>
      <c r="C76" s="292">
        <f>SUM(C7:C75)</f>
        <v>124</v>
      </c>
      <c r="D76" s="252"/>
      <c r="E76" s="282">
        <f>SUM(E7:E75)</f>
        <v>412561.41953139263</v>
      </c>
      <c r="F76" s="292">
        <v>89</v>
      </c>
      <c r="G76" s="252"/>
      <c r="H76" s="282">
        <v>37278.49524976543</v>
      </c>
      <c r="I76" s="292">
        <v>122</v>
      </c>
      <c r="J76" s="252"/>
      <c r="K76" s="282">
        <v>13811.840782387451</v>
      </c>
      <c r="L76" s="292">
        <v>23</v>
      </c>
      <c r="M76" s="252"/>
      <c r="N76" s="282">
        <v>67716.812220291089</v>
      </c>
      <c r="O76" s="292">
        <v>0</v>
      </c>
      <c r="P76" s="252"/>
      <c r="Q76" s="282">
        <v>0</v>
      </c>
      <c r="R76" s="293">
        <f t="shared" ref="R76:AU76" si="39">SUM(R7:R75)</f>
        <v>531369</v>
      </c>
      <c r="S76" s="252">
        <f t="shared" si="39"/>
        <v>0</v>
      </c>
      <c r="T76" s="252">
        <f t="shared" si="39"/>
        <v>0</v>
      </c>
      <c r="U76" s="294">
        <f t="shared" si="39"/>
        <v>0</v>
      </c>
      <c r="V76" s="293">
        <f t="shared" si="39"/>
        <v>531369</v>
      </c>
      <c r="W76" s="282">
        <f t="shared" si="39"/>
        <v>-1328</v>
      </c>
      <c r="X76" s="293">
        <f t="shared" si="39"/>
        <v>530041</v>
      </c>
      <c r="Y76" s="282">
        <f t="shared" si="39"/>
        <v>0</v>
      </c>
      <c r="Z76" s="293">
        <f t="shared" si="39"/>
        <v>530041</v>
      </c>
      <c r="AA76" s="252">
        <f t="shared" si="39"/>
        <v>0</v>
      </c>
      <c r="AB76" s="252">
        <f t="shared" si="39"/>
        <v>530041</v>
      </c>
      <c r="AC76" s="293">
        <f t="shared" si="39"/>
        <v>44170</v>
      </c>
      <c r="AD76" s="249">
        <f t="shared" si="39"/>
        <v>530041</v>
      </c>
      <c r="AE76" s="295">
        <f>'Source Data'!N76</f>
        <v>5169</v>
      </c>
      <c r="AF76" s="296">
        <f t="shared" si="39"/>
        <v>916590</v>
      </c>
      <c r="AG76" s="292">
        <f t="shared" si="39"/>
        <v>0</v>
      </c>
      <c r="AH76" s="295">
        <f t="shared" si="39"/>
        <v>0</v>
      </c>
      <c r="AI76" s="292">
        <f t="shared" si="39"/>
        <v>0</v>
      </c>
      <c r="AJ76" s="297">
        <f t="shared" si="39"/>
        <v>0</v>
      </c>
      <c r="AK76" s="298">
        <f t="shared" si="39"/>
        <v>0</v>
      </c>
      <c r="AL76" s="296">
        <f t="shared" si="39"/>
        <v>916590</v>
      </c>
      <c r="AM76" s="299">
        <f t="shared" si="39"/>
        <v>-2292</v>
      </c>
      <c r="AN76" s="296">
        <f t="shared" si="39"/>
        <v>914298</v>
      </c>
      <c r="AO76" s="282">
        <f t="shared" ref="AO76" si="40">SUM(AO7:AO75)</f>
        <v>0</v>
      </c>
      <c r="AP76" s="296">
        <f t="shared" si="39"/>
        <v>914298</v>
      </c>
      <c r="AQ76" s="297">
        <f t="shared" si="39"/>
        <v>0</v>
      </c>
      <c r="AR76" s="297">
        <f t="shared" si="39"/>
        <v>914298</v>
      </c>
      <c r="AS76" s="296">
        <f t="shared" si="39"/>
        <v>76191</v>
      </c>
      <c r="AT76" s="300">
        <f t="shared" si="39"/>
        <v>1444339</v>
      </c>
      <c r="AU76" s="300">
        <f t="shared" si="39"/>
        <v>120361</v>
      </c>
      <c r="AV76" s="274"/>
      <c r="AW76" s="282">
        <f>SUM(AW7:AW75)</f>
        <v>0</v>
      </c>
      <c r="AX76" s="282">
        <f>SUM(AX7:AX75)</f>
        <v>2292</v>
      </c>
      <c r="AY76" s="282">
        <f>SUM(AY7:AY75)</f>
        <v>2292</v>
      </c>
    </row>
    <row r="77" spans="1:51" s="123" customFormat="1" ht="16.149999999999999" customHeight="1" thickTop="1" x14ac:dyDescent="0.2">
      <c r="A77" s="1409" t="s">
        <v>410</v>
      </c>
      <c r="B77" s="1410"/>
      <c r="C77" s="301"/>
      <c r="D77" s="279"/>
      <c r="E77" s="279"/>
      <c r="F77" s="301"/>
      <c r="G77" s="279"/>
      <c r="H77" s="279"/>
      <c r="I77" s="301"/>
      <c r="J77" s="279"/>
      <c r="K77" s="279"/>
      <c r="L77" s="301"/>
      <c r="M77" s="279"/>
      <c r="N77" s="279"/>
      <c r="O77" s="301"/>
      <c r="P77" s="279"/>
      <c r="Q77" s="279"/>
      <c r="R77" s="279"/>
      <c r="S77" s="279"/>
      <c r="T77" s="279"/>
      <c r="U77" s="279"/>
      <c r="V77" s="279"/>
      <c r="W77" s="279"/>
      <c r="X77" s="279"/>
      <c r="Y77" s="279"/>
      <c r="Z77" s="279"/>
      <c r="AA77" s="279"/>
      <c r="AB77" s="279"/>
      <c r="AC77" s="279"/>
      <c r="AD77" s="279"/>
      <c r="AE77" s="302"/>
      <c r="AF77" s="279"/>
      <c r="AG77" s="301"/>
      <c r="AH77" s="302"/>
      <c r="AI77" s="301"/>
      <c r="AJ77" s="279"/>
      <c r="AK77" s="279"/>
      <c r="AL77" s="279"/>
      <c r="AM77" s="279"/>
      <c r="AN77" s="279"/>
      <c r="AO77" s="279"/>
      <c r="AP77" s="279"/>
      <c r="AQ77" s="279"/>
      <c r="AR77" s="279"/>
      <c r="AS77" s="279"/>
      <c r="AT77" s="279"/>
      <c r="AU77" s="279"/>
      <c r="AV77" s="274"/>
      <c r="AW77" s="245"/>
      <c r="AX77" s="245"/>
      <c r="AY77" s="245"/>
    </row>
    <row r="78" spans="1:51" s="123" customFormat="1" ht="16.149999999999999" customHeight="1" x14ac:dyDescent="0.2">
      <c r="A78" s="1406" t="s">
        <v>411</v>
      </c>
      <c r="B78" s="1407"/>
      <c r="C78" s="170"/>
      <c r="D78" s="168"/>
      <c r="E78" s="168"/>
      <c r="F78" s="170"/>
      <c r="G78" s="168"/>
      <c r="H78" s="168"/>
      <c r="I78" s="170"/>
      <c r="J78" s="168"/>
      <c r="K78" s="168"/>
      <c r="L78" s="170"/>
      <c r="M78" s="168"/>
      <c r="N78" s="168"/>
      <c r="O78" s="170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97">
        <f>VLOOKUP($A$88,'4_Level 4'!$A$78:$R$214,5,FALSE)</f>
        <v>0</v>
      </c>
      <c r="AA78" s="173"/>
      <c r="AB78" s="168">
        <f>Z78-AA78</f>
        <v>0</v>
      </c>
      <c r="AC78" s="97">
        <f>ROUND(AB78/$AC$88,0)</f>
        <v>0</v>
      </c>
      <c r="AD78" s="97">
        <f>VLOOKUP($A$88,'4_Level 4'!$A$78:$R$214,5,FALSE)</f>
        <v>0</v>
      </c>
      <c r="AE78" s="168"/>
      <c r="AF78" s="168"/>
      <c r="AG78" s="170"/>
      <c r="AH78" s="168"/>
      <c r="AI78" s="170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75">
        <f t="shared" ref="AT78:AT83" si="41">Z78+AP78</f>
        <v>0</v>
      </c>
      <c r="AU78" s="175">
        <f>AC78+AS78</f>
        <v>0</v>
      </c>
      <c r="AV78" s="274"/>
      <c r="AW78" s="274"/>
      <c r="AX78" s="274"/>
      <c r="AY78" s="274"/>
    </row>
    <row r="79" spans="1:51" s="123" customFormat="1" ht="16.149999999999999" customHeight="1" x14ac:dyDescent="0.2">
      <c r="A79" s="1404" t="s">
        <v>430</v>
      </c>
      <c r="B79" s="1405"/>
      <c r="C79" s="170"/>
      <c r="D79" s="168"/>
      <c r="E79" s="168"/>
      <c r="F79" s="170"/>
      <c r="G79" s="168"/>
      <c r="H79" s="168"/>
      <c r="I79" s="170"/>
      <c r="J79" s="168"/>
      <c r="K79" s="168"/>
      <c r="L79" s="170"/>
      <c r="M79" s="168"/>
      <c r="N79" s="168"/>
      <c r="O79" s="170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72"/>
      <c r="AA79" s="173"/>
      <c r="AB79" s="168"/>
      <c r="AC79" s="172"/>
      <c r="AD79" s="97">
        <f>VLOOKUP($A$88,'4_Level 4'!$A$78:$R$214,10,FALSE)</f>
        <v>0</v>
      </c>
      <c r="AE79" s="168"/>
      <c r="AF79" s="168"/>
      <c r="AG79" s="170"/>
      <c r="AH79" s="168"/>
      <c r="AI79" s="170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75">
        <f t="shared" si="41"/>
        <v>0</v>
      </c>
      <c r="AU79" s="168"/>
      <c r="AV79" s="274"/>
      <c r="AW79" s="274"/>
      <c r="AX79" s="274"/>
      <c r="AY79" s="274"/>
    </row>
    <row r="80" spans="1:51" ht="16.149999999999999" customHeight="1" x14ac:dyDescent="0.2">
      <c r="A80" s="1417" t="s">
        <v>1544</v>
      </c>
      <c r="B80" s="1418"/>
      <c r="C80" s="170"/>
      <c r="D80" s="168"/>
      <c r="E80" s="168"/>
      <c r="F80" s="170"/>
      <c r="G80" s="168"/>
      <c r="H80" s="168"/>
      <c r="I80" s="170"/>
      <c r="J80" s="168"/>
      <c r="K80" s="168"/>
      <c r="L80" s="170"/>
      <c r="M80" s="168"/>
      <c r="N80" s="168"/>
      <c r="O80" s="170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97">
        <f>VLOOKUP($A$88,'4_Level 4'!$A$78:$R$214,12,FALSE)</f>
        <v>10000</v>
      </c>
      <c r="AA80" s="173"/>
      <c r="AB80" s="168">
        <f>Z80-AA80</f>
        <v>10000</v>
      </c>
      <c r="AC80" s="97">
        <f>ROUND(AB80/$AC$88,0)</f>
        <v>833</v>
      </c>
      <c r="AD80" s="97">
        <f>VLOOKUP($A$88,'4_Level 4'!$A$78:$R$214,12,FALSE)</f>
        <v>10000</v>
      </c>
      <c r="AE80" s="168"/>
      <c r="AF80" s="168"/>
      <c r="AG80" s="170"/>
      <c r="AH80" s="168"/>
      <c r="AI80" s="170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75">
        <f t="shared" si="41"/>
        <v>10000</v>
      </c>
      <c r="AU80" s="168"/>
      <c r="AV80" s="116"/>
      <c r="AW80" s="116"/>
      <c r="AX80" s="116"/>
      <c r="AY80" s="116"/>
    </row>
    <row r="81" spans="1:51" s="123" customFormat="1" ht="16.149999999999999" customHeight="1" x14ac:dyDescent="0.2">
      <c r="A81" s="1417" t="s">
        <v>429</v>
      </c>
      <c r="B81" s="1418"/>
      <c r="C81" s="170"/>
      <c r="D81" s="168"/>
      <c r="E81" s="168"/>
      <c r="F81" s="170"/>
      <c r="G81" s="168"/>
      <c r="H81" s="168"/>
      <c r="I81" s="170"/>
      <c r="J81" s="168"/>
      <c r="K81" s="168"/>
      <c r="L81" s="170"/>
      <c r="M81" s="168"/>
      <c r="N81" s="168"/>
      <c r="O81" s="170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72"/>
      <c r="AA81" s="173"/>
      <c r="AB81" s="168"/>
      <c r="AC81" s="172"/>
      <c r="AD81" s="97">
        <f>VLOOKUP($A$88,'4_Level 4'!$A$78:$R$214,13,FALSE)</f>
        <v>0</v>
      </c>
      <c r="AE81" s="168"/>
      <c r="AF81" s="168"/>
      <c r="AG81" s="170"/>
      <c r="AH81" s="168"/>
      <c r="AI81" s="170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75">
        <f t="shared" si="41"/>
        <v>0</v>
      </c>
      <c r="AU81" s="168"/>
      <c r="AV81" s="274"/>
      <c r="AW81" s="274"/>
      <c r="AX81" s="274"/>
      <c r="AY81" s="274"/>
    </row>
    <row r="82" spans="1:51" s="123" customFormat="1" ht="16.149999999999999" customHeight="1" x14ac:dyDescent="0.2">
      <c r="A82" s="1415" t="s">
        <v>254</v>
      </c>
      <c r="B82" s="1416"/>
      <c r="C82" s="171"/>
      <c r="D82" s="169"/>
      <c r="E82" s="169"/>
      <c r="F82" s="171"/>
      <c r="G82" s="169"/>
      <c r="H82" s="169"/>
      <c r="I82" s="171"/>
      <c r="J82" s="169"/>
      <c r="K82" s="169"/>
      <c r="L82" s="171"/>
      <c r="M82" s="169"/>
      <c r="N82" s="169"/>
      <c r="O82" s="171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95">
        <f>VLOOKUP($A$88,'4_Level 4'!$A$78:$R$214,17,FALSE)</f>
        <v>7316</v>
      </c>
      <c r="AA82" s="53"/>
      <c r="AB82" s="169">
        <f>Z82-AA82</f>
        <v>7316</v>
      </c>
      <c r="AC82" s="95">
        <f>ROUND(AB82/$AC$88,0)</f>
        <v>610</v>
      </c>
      <c r="AD82" s="95">
        <f>VLOOKUP($A$88,'4_Level 4'!$A$78:$R$214,17,FALSE)</f>
        <v>7316</v>
      </c>
      <c r="AE82" s="169"/>
      <c r="AF82" s="169"/>
      <c r="AG82" s="171"/>
      <c r="AH82" s="169"/>
      <c r="AI82" s="171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76">
        <f t="shared" si="41"/>
        <v>7316</v>
      </c>
      <c r="AU82" s="176">
        <f>AC82+AS82</f>
        <v>610</v>
      </c>
      <c r="AV82" s="274"/>
      <c r="AW82" s="274"/>
      <c r="AX82" s="274"/>
      <c r="AY82" s="274"/>
    </row>
    <row r="83" spans="1:51" s="123" customFormat="1" ht="16.149999999999999" customHeight="1" x14ac:dyDescent="0.2">
      <c r="A83" s="1415" t="s">
        <v>1440</v>
      </c>
      <c r="B83" s="1416"/>
      <c r="C83" s="1047"/>
      <c r="D83" s="1048"/>
      <c r="E83" s="1048"/>
      <c r="F83" s="1047"/>
      <c r="G83" s="1048"/>
      <c r="H83" s="1048"/>
      <c r="I83" s="1047"/>
      <c r="J83" s="1048"/>
      <c r="K83" s="1048"/>
      <c r="L83" s="1047"/>
      <c r="M83" s="1048"/>
      <c r="N83" s="1048"/>
      <c r="O83" s="1047"/>
      <c r="P83" s="1048"/>
      <c r="Q83" s="1048"/>
      <c r="R83" s="1048"/>
      <c r="S83" s="1048"/>
      <c r="T83" s="1048"/>
      <c r="U83" s="1048"/>
      <c r="V83" s="1048"/>
      <c r="W83" s="1048"/>
      <c r="X83" s="1048"/>
      <c r="Y83" s="1048">
        <f>VLOOKUP($A88,[1]Summary!$A$87:$K$122,11,FALSE)</f>
        <v>-57762</v>
      </c>
      <c r="Z83" s="1049">
        <f>VLOOKUP(A88,[1]Summary!$A$87:$K$122,11,FALSE)</f>
        <v>-57762</v>
      </c>
      <c r="AA83" s="1050"/>
      <c r="AB83" s="1048">
        <f>Z83-AA83</f>
        <v>-57762</v>
      </c>
      <c r="AC83" s="1049">
        <f>ROUND(AB83/$AC$88,0)</f>
        <v>-4814</v>
      </c>
      <c r="AD83" s="1049">
        <f>VLOOKUP($A88,[1]Summary!$A$87:$K$122,11,FALSE)</f>
        <v>-57762</v>
      </c>
      <c r="AE83" s="1048"/>
      <c r="AF83" s="1048"/>
      <c r="AG83" s="1047"/>
      <c r="AH83" s="1048"/>
      <c r="AI83" s="1047"/>
      <c r="AJ83" s="1048"/>
      <c r="AK83" s="1048"/>
      <c r="AL83" s="1048"/>
      <c r="AM83" s="1048"/>
      <c r="AN83" s="1048"/>
      <c r="AO83" s="1048"/>
      <c r="AP83" s="1048"/>
      <c r="AQ83" s="1048"/>
      <c r="AR83" s="1048"/>
      <c r="AS83" s="1048"/>
      <c r="AT83" s="1051">
        <f t="shared" si="41"/>
        <v>-57762</v>
      </c>
      <c r="AU83" s="1051">
        <f>AC83+AS83</f>
        <v>-4814</v>
      </c>
      <c r="AV83" s="274"/>
      <c r="AW83" s="274"/>
      <c r="AX83" s="274"/>
      <c r="AY83" s="274"/>
    </row>
    <row r="84" spans="1:51" s="123" customFormat="1" ht="16.149999999999999" customHeight="1" thickBot="1" x14ac:dyDescent="0.25">
      <c r="A84" s="1402" t="s">
        <v>461</v>
      </c>
      <c r="B84" s="1403"/>
      <c r="C84" s="248">
        <f>SUM(C76:C83)</f>
        <v>124</v>
      </c>
      <c r="D84" s="247"/>
      <c r="E84" s="273">
        <f t="shared" ref="E84" si="42">SUM(E76:E83)</f>
        <v>412561.41953139263</v>
      </c>
      <c r="F84" s="248">
        <v>89</v>
      </c>
      <c r="G84" s="247"/>
      <c r="H84" s="273">
        <v>37278.49524976543</v>
      </c>
      <c r="I84" s="248">
        <v>122</v>
      </c>
      <c r="J84" s="247"/>
      <c r="K84" s="273">
        <v>13811.840782387451</v>
      </c>
      <c r="L84" s="248">
        <v>23</v>
      </c>
      <c r="M84" s="247"/>
      <c r="N84" s="273">
        <v>67716.812220291089</v>
      </c>
      <c r="O84" s="248">
        <v>0</v>
      </c>
      <c r="P84" s="247"/>
      <c r="Q84" s="273">
        <v>0</v>
      </c>
      <c r="R84" s="247">
        <f t="shared" ref="R84:AD84" si="43">SUM(R76:R83)</f>
        <v>531369</v>
      </c>
      <c r="S84" s="247">
        <f t="shared" si="43"/>
        <v>0</v>
      </c>
      <c r="T84" s="247">
        <f t="shared" si="43"/>
        <v>0</v>
      </c>
      <c r="U84" s="247">
        <f t="shared" si="43"/>
        <v>0</v>
      </c>
      <c r="V84" s="247">
        <f t="shared" si="43"/>
        <v>531369</v>
      </c>
      <c r="W84" s="247">
        <f t="shared" si="43"/>
        <v>-1328</v>
      </c>
      <c r="X84" s="247">
        <f t="shared" si="43"/>
        <v>530041</v>
      </c>
      <c r="Y84" s="273">
        <f t="shared" si="43"/>
        <v>-57762</v>
      </c>
      <c r="Z84" s="249">
        <f t="shared" si="43"/>
        <v>489595</v>
      </c>
      <c r="AA84" s="247">
        <f t="shared" si="43"/>
        <v>0</v>
      </c>
      <c r="AB84" s="247">
        <f t="shared" si="43"/>
        <v>489595</v>
      </c>
      <c r="AC84" s="249">
        <f t="shared" si="43"/>
        <v>40799</v>
      </c>
      <c r="AD84" s="249">
        <f t="shared" si="43"/>
        <v>489595</v>
      </c>
      <c r="AE84" s="174"/>
      <c r="AF84" s="247">
        <f t="shared" ref="AF84:AU84" si="44">SUM(AF76:AF83)</f>
        <v>916590</v>
      </c>
      <c r="AG84" s="248">
        <f t="shared" si="44"/>
        <v>0</v>
      </c>
      <c r="AH84" s="174">
        <f t="shared" si="44"/>
        <v>0</v>
      </c>
      <c r="AI84" s="248">
        <f t="shared" si="44"/>
        <v>0</v>
      </c>
      <c r="AJ84" s="247">
        <f t="shared" si="44"/>
        <v>0</v>
      </c>
      <c r="AK84" s="247">
        <f t="shared" si="44"/>
        <v>0</v>
      </c>
      <c r="AL84" s="247">
        <f t="shared" si="44"/>
        <v>916590</v>
      </c>
      <c r="AM84" s="247">
        <f t="shared" si="44"/>
        <v>-2292</v>
      </c>
      <c r="AN84" s="247">
        <f t="shared" si="44"/>
        <v>914298</v>
      </c>
      <c r="AO84" s="247">
        <f t="shared" si="44"/>
        <v>0</v>
      </c>
      <c r="AP84" s="247">
        <f t="shared" si="44"/>
        <v>914298</v>
      </c>
      <c r="AQ84" s="247">
        <f t="shared" si="44"/>
        <v>0</v>
      </c>
      <c r="AR84" s="247">
        <f t="shared" si="44"/>
        <v>914298</v>
      </c>
      <c r="AS84" s="247">
        <f t="shared" si="44"/>
        <v>76191</v>
      </c>
      <c r="AT84" s="275">
        <f t="shared" si="44"/>
        <v>1403893</v>
      </c>
      <c r="AU84" s="275">
        <f t="shared" si="44"/>
        <v>116157</v>
      </c>
      <c r="AV84" s="274"/>
      <c r="AW84" s="274"/>
      <c r="AX84" s="274"/>
      <c r="AY84" s="274"/>
    </row>
    <row r="85" spans="1:51" ht="16.149999999999999" customHeight="1" thickTop="1" x14ac:dyDescent="0.2"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6"/>
      <c r="R85" s="116"/>
      <c r="S85" s="116"/>
      <c r="T85" s="116"/>
      <c r="U85" s="116"/>
      <c r="V85" s="116"/>
      <c r="W85" s="116"/>
      <c r="X85" s="274"/>
      <c r="Y85" s="116"/>
      <c r="Z85" s="116"/>
      <c r="AB85" s="116"/>
      <c r="AC85" s="116"/>
      <c r="AD85" s="116"/>
      <c r="AE85" s="116"/>
      <c r="AF85" s="116"/>
    </row>
    <row r="86" spans="1:51" ht="16.149999999999999" customHeight="1" x14ac:dyDescent="0.2">
      <c r="D86" s="116"/>
      <c r="E86" s="116"/>
      <c r="F86" s="111"/>
      <c r="G86" s="116"/>
      <c r="H86" s="838"/>
      <c r="I86" s="838"/>
      <c r="J86" s="838"/>
      <c r="K86" s="838"/>
      <c r="L86" s="840"/>
      <c r="M86" s="838"/>
      <c r="N86" s="838"/>
      <c r="O86" s="838"/>
      <c r="P86" s="838"/>
      <c r="Q86" s="838"/>
      <c r="R86" s="116"/>
      <c r="S86" s="116"/>
      <c r="T86" s="116"/>
      <c r="U86" s="116"/>
      <c r="V86" s="116"/>
      <c r="W86" s="116"/>
      <c r="X86" s="274"/>
      <c r="Y86" s="116"/>
      <c r="Z86" s="116"/>
      <c r="AA86" s="274"/>
      <c r="AB86" s="116"/>
      <c r="AC86" s="116"/>
      <c r="AD86" s="116"/>
      <c r="AE86" s="116"/>
      <c r="AF86" s="116"/>
      <c r="AQ86" s="274"/>
      <c r="AS86" s="274"/>
    </row>
    <row r="87" spans="1:51" ht="16.149999999999999" customHeight="1" x14ac:dyDescent="0.2">
      <c r="H87" s="113"/>
      <c r="I87" s="113"/>
      <c r="J87" s="1482"/>
      <c r="K87" s="839"/>
      <c r="L87" s="839"/>
      <c r="M87" s="1482"/>
      <c r="N87" s="839"/>
      <c r="O87" s="839"/>
      <c r="P87" s="1482"/>
      <c r="Q87" s="839"/>
    </row>
    <row r="88" spans="1:51" x14ac:dyDescent="0.2">
      <c r="A88" s="321" t="s">
        <v>928</v>
      </c>
      <c r="H88" s="113"/>
      <c r="I88" s="113"/>
      <c r="J88" s="1482"/>
      <c r="K88" s="839"/>
      <c r="L88" s="839"/>
      <c r="M88" s="1482"/>
      <c r="N88" s="839"/>
      <c r="O88" s="839"/>
      <c r="P88" s="1482"/>
      <c r="Q88" s="839"/>
      <c r="AC88" s="108">
        <v>12</v>
      </c>
      <c r="AS88" s="108">
        <f>AC88</f>
        <v>12</v>
      </c>
    </row>
    <row r="89" spans="1:51" x14ac:dyDescent="0.2">
      <c r="H89" s="113"/>
      <c r="I89" s="113"/>
      <c r="J89" s="113"/>
      <c r="K89" s="113"/>
      <c r="L89" s="113"/>
      <c r="M89" s="113"/>
      <c r="N89" s="113"/>
      <c r="O89" s="113"/>
      <c r="P89" s="113"/>
      <c r="Q89" s="113"/>
    </row>
  </sheetData>
  <mergeCells count="48">
    <mergeCell ref="J87:J88"/>
    <mergeCell ref="M87:M88"/>
    <mergeCell ref="P87:P88"/>
    <mergeCell ref="A78:B78"/>
    <mergeCell ref="A79:B79"/>
    <mergeCell ref="A80:B80"/>
    <mergeCell ref="A81:B81"/>
    <mergeCell ref="A82:B82"/>
    <mergeCell ref="A84:B84"/>
    <mergeCell ref="AP2:AP3"/>
    <mergeCell ref="AQ2:AQ3"/>
    <mergeCell ref="AR2:AR3"/>
    <mergeCell ref="AS2:AS3"/>
    <mergeCell ref="A83:B83"/>
    <mergeCell ref="A76:B76"/>
    <mergeCell ref="AN2:AN3"/>
    <mergeCell ref="AO2:AO3"/>
    <mergeCell ref="Y2:Y3"/>
    <mergeCell ref="V2:V3"/>
    <mergeCell ref="A77:B77"/>
    <mergeCell ref="AA2:AA3"/>
    <mergeCell ref="AL1:AS1"/>
    <mergeCell ref="AT1:AT3"/>
    <mergeCell ref="AU1:AU3"/>
    <mergeCell ref="C2:C3"/>
    <mergeCell ref="D2:E2"/>
    <mergeCell ref="F2:H2"/>
    <mergeCell ref="I2:K2"/>
    <mergeCell ref="L2:N2"/>
    <mergeCell ref="O2:Q2"/>
    <mergeCell ref="R2:R3"/>
    <mergeCell ref="S2:U2"/>
    <mergeCell ref="C1:K1"/>
    <mergeCell ref="AG2:AK2"/>
    <mergeCell ref="AL2:AL3"/>
    <mergeCell ref="AM2:AM3"/>
    <mergeCell ref="Z2:Z3"/>
    <mergeCell ref="L1:U1"/>
    <mergeCell ref="V1:AD1"/>
    <mergeCell ref="AE1:AK1"/>
    <mergeCell ref="A1:B3"/>
    <mergeCell ref="W2:W3"/>
    <mergeCell ref="X2:X3"/>
    <mergeCell ref="AB2:AB3"/>
    <mergeCell ref="AC2:AC3"/>
    <mergeCell ref="AD2:AD3"/>
    <mergeCell ref="AE2:AE3"/>
    <mergeCell ref="AF2:AF3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July 2018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tabColor rgb="FF92D050"/>
  </sheetPr>
  <dimension ref="A1:AY89"/>
  <sheetViews>
    <sheetView view="pageBreakPreview" zoomScaleNormal="100" zoomScaleSheetLayoutView="100" workbookViewId="0">
      <pane xSplit="2" ySplit="6" topLeftCell="C7" activePane="bottomRight" state="frozen"/>
      <selection activeCell="E17" sqref="E17"/>
      <selection pane="topRight" activeCell="E17" sqref="E17"/>
      <selection pane="bottomLeft" activeCell="E17" sqref="E17"/>
      <selection pane="bottomRight" activeCell="E17" sqref="E17"/>
    </sheetView>
  </sheetViews>
  <sheetFormatPr defaultColWidth="8.85546875" defaultRowHeight="12.75" x14ac:dyDescent="0.2"/>
  <cols>
    <col min="1" max="1" width="5" style="108" customWidth="1"/>
    <col min="2" max="2" width="28.140625" style="108" customWidth="1"/>
    <col min="3" max="3" width="12.140625" style="108" bestFit="1" customWidth="1"/>
    <col min="4" max="4" width="13.85546875" style="108" customWidth="1"/>
    <col min="5" max="5" width="12.28515625" style="108" customWidth="1"/>
    <col min="6" max="6" width="11.28515625" style="108" customWidth="1"/>
    <col min="7" max="7" width="10.85546875" style="108" customWidth="1"/>
    <col min="8" max="9" width="11.28515625" style="108" customWidth="1"/>
    <col min="10" max="10" width="10.85546875" style="108" customWidth="1"/>
    <col min="11" max="12" width="11.28515625" style="108" customWidth="1"/>
    <col min="13" max="13" width="8.5703125" style="108" customWidth="1"/>
    <col min="14" max="15" width="11.28515625" style="108" customWidth="1"/>
    <col min="16" max="16" width="8.5703125" style="108" customWidth="1"/>
    <col min="17" max="17" width="11.28515625" style="108" customWidth="1"/>
    <col min="18" max="18" width="10.7109375" style="108" bestFit="1" customWidth="1"/>
    <col min="19" max="21" width="13.85546875" style="108" customWidth="1"/>
    <col min="22" max="22" width="11.85546875" style="108" bestFit="1" customWidth="1"/>
    <col min="23" max="23" width="10.85546875" style="108" bestFit="1" customWidth="1"/>
    <col min="24" max="24" width="12.7109375" style="108" customWidth="1"/>
    <col min="25" max="25" width="14.7109375" style="108" customWidth="1"/>
    <col min="26" max="26" width="17.5703125" style="108" customWidth="1"/>
    <col min="27" max="28" width="11.28515625" style="108" customWidth="1"/>
    <col min="29" max="29" width="10.7109375" style="108" customWidth="1"/>
    <col min="30" max="30" width="16.42578125" style="108" customWidth="1"/>
    <col min="31" max="32" width="15.85546875" style="108" customWidth="1"/>
    <col min="33" max="37" width="15.7109375" style="108" customWidth="1"/>
    <col min="38" max="38" width="15.140625" style="108" customWidth="1"/>
    <col min="39" max="39" width="10.85546875" style="108" customWidth="1"/>
    <col min="40" max="40" width="15" style="108" customWidth="1"/>
    <col min="41" max="41" width="13.7109375" style="108" customWidth="1"/>
    <col min="42" max="42" width="16.28515625" style="108" customWidth="1"/>
    <col min="43" max="44" width="13.85546875" style="108" customWidth="1"/>
    <col min="45" max="45" width="15.5703125" style="108" customWidth="1"/>
    <col min="46" max="47" width="14.42578125" style="108" bestFit="1" customWidth="1"/>
    <col min="48" max="48" width="3" style="108" bestFit="1" customWidth="1"/>
    <col min="49" max="50" width="12.28515625" style="108" customWidth="1"/>
    <col min="51" max="51" width="10" style="108" bestFit="1" customWidth="1"/>
    <col min="52" max="16384" width="8.85546875" style="108"/>
  </cols>
  <sheetData>
    <row r="1" spans="1:51" ht="19.899999999999999" customHeight="1" x14ac:dyDescent="0.2">
      <c r="A1" s="1486" t="s">
        <v>1218</v>
      </c>
      <c r="B1" s="1487"/>
      <c r="C1" s="1379" t="s">
        <v>315</v>
      </c>
      <c r="D1" s="1380"/>
      <c r="E1" s="1380"/>
      <c r="F1" s="1380"/>
      <c r="G1" s="1380"/>
      <c r="H1" s="1380"/>
      <c r="I1" s="1380"/>
      <c r="J1" s="1380"/>
      <c r="K1" s="1381"/>
      <c r="L1" s="1412" t="s">
        <v>315</v>
      </c>
      <c r="M1" s="1413"/>
      <c r="N1" s="1413"/>
      <c r="O1" s="1413"/>
      <c r="P1" s="1413"/>
      <c r="Q1" s="1413"/>
      <c r="R1" s="1413"/>
      <c r="S1" s="1413"/>
      <c r="T1" s="1413"/>
      <c r="U1" s="1414"/>
      <c r="V1" s="1379" t="s">
        <v>315</v>
      </c>
      <c r="W1" s="1380"/>
      <c r="X1" s="1380"/>
      <c r="Y1" s="1380"/>
      <c r="Z1" s="1380"/>
      <c r="AA1" s="1380"/>
      <c r="AB1" s="1380"/>
      <c r="AC1" s="1380"/>
      <c r="AD1" s="1381"/>
      <c r="AE1" s="1478" t="s">
        <v>450</v>
      </c>
      <c r="AF1" s="1478"/>
      <c r="AG1" s="1478"/>
      <c r="AH1" s="1478"/>
      <c r="AI1" s="1478"/>
      <c r="AJ1" s="1478"/>
      <c r="AK1" s="1478"/>
      <c r="AL1" s="1485" t="s">
        <v>450</v>
      </c>
      <c r="AM1" s="1485"/>
      <c r="AN1" s="1485"/>
      <c r="AO1" s="1485"/>
      <c r="AP1" s="1485"/>
      <c r="AQ1" s="1485"/>
      <c r="AR1" s="1485"/>
      <c r="AS1" s="1485"/>
      <c r="AT1" s="1481" t="s">
        <v>326</v>
      </c>
      <c r="AU1" s="1481" t="s">
        <v>327</v>
      </c>
      <c r="AW1" s="283"/>
      <c r="AX1" s="283"/>
      <c r="AY1" s="283"/>
    </row>
    <row r="2" spans="1:51" ht="30" customHeight="1" x14ac:dyDescent="0.2">
      <c r="A2" s="1488"/>
      <c r="B2" s="1489"/>
      <c r="C2" s="1386" t="s">
        <v>1284</v>
      </c>
      <c r="D2" s="1480" t="s">
        <v>731</v>
      </c>
      <c r="E2" s="1480"/>
      <c r="F2" s="1376" t="s">
        <v>1378</v>
      </c>
      <c r="G2" s="1390"/>
      <c r="H2" s="1391"/>
      <c r="I2" s="1479" t="s">
        <v>1375</v>
      </c>
      <c r="J2" s="1479"/>
      <c r="K2" s="1479"/>
      <c r="L2" s="1479" t="s">
        <v>1376</v>
      </c>
      <c r="M2" s="1479"/>
      <c r="N2" s="1479"/>
      <c r="O2" s="1479" t="s">
        <v>1377</v>
      </c>
      <c r="P2" s="1479"/>
      <c r="Q2" s="1479"/>
      <c r="R2" s="1386" t="s">
        <v>501</v>
      </c>
      <c r="S2" s="1392" t="s">
        <v>230</v>
      </c>
      <c r="T2" s="1392"/>
      <c r="U2" s="1392"/>
      <c r="V2" s="1386" t="s">
        <v>502</v>
      </c>
      <c r="W2" s="1386" t="s">
        <v>452</v>
      </c>
      <c r="X2" s="1386" t="s">
        <v>503</v>
      </c>
      <c r="Y2" s="1400" t="s">
        <v>1321</v>
      </c>
      <c r="Z2" s="1386" t="s">
        <v>1384</v>
      </c>
      <c r="AA2" s="1386" t="s">
        <v>270</v>
      </c>
      <c r="AB2" s="1386" t="s">
        <v>271</v>
      </c>
      <c r="AC2" s="1386" t="s">
        <v>233</v>
      </c>
      <c r="AD2" s="1386" t="s">
        <v>1385</v>
      </c>
      <c r="AE2" s="1483" t="s">
        <v>1287</v>
      </c>
      <c r="AF2" s="1476" t="s">
        <v>1442</v>
      </c>
      <c r="AG2" s="1477" t="s">
        <v>230</v>
      </c>
      <c r="AH2" s="1477"/>
      <c r="AI2" s="1477"/>
      <c r="AJ2" s="1477"/>
      <c r="AK2" s="1477"/>
      <c r="AL2" s="1476" t="s">
        <v>1443</v>
      </c>
      <c r="AM2" s="1476" t="s">
        <v>1447</v>
      </c>
      <c r="AN2" s="1476" t="s">
        <v>1444</v>
      </c>
      <c r="AO2" s="1400" t="s">
        <v>1321</v>
      </c>
      <c r="AP2" s="1476" t="s">
        <v>1445</v>
      </c>
      <c r="AQ2" s="1476" t="s">
        <v>294</v>
      </c>
      <c r="AR2" s="1476" t="s">
        <v>271</v>
      </c>
      <c r="AS2" s="1476" t="s">
        <v>1446</v>
      </c>
      <c r="AT2" s="1481"/>
      <c r="AU2" s="1481"/>
      <c r="AW2" s="284"/>
      <c r="AX2" s="284"/>
      <c r="AY2" s="284"/>
    </row>
    <row r="3" spans="1:51" ht="95.25" customHeight="1" x14ac:dyDescent="0.2">
      <c r="A3" s="1488"/>
      <c r="B3" s="1489"/>
      <c r="C3" s="1386"/>
      <c r="D3" s="1005" t="s">
        <v>708</v>
      </c>
      <c r="E3" s="1005" t="s">
        <v>325</v>
      </c>
      <c r="F3" s="1005" t="s">
        <v>1283</v>
      </c>
      <c r="G3" s="1005" t="s">
        <v>454</v>
      </c>
      <c r="H3" s="1005" t="s">
        <v>325</v>
      </c>
      <c r="I3" s="1005" t="s">
        <v>1282</v>
      </c>
      <c r="J3" s="1005" t="s">
        <v>454</v>
      </c>
      <c r="K3" s="1005" t="s">
        <v>325</v>
      </c>
      <c r="L3" s="1005" t="s">
        <v>1281</v>
      </c>
      <c r="M3" s="1005" t="s">
        <v>472</v>
      </c>
      <c r="N3" s="1005" t="s">
        <v>325</v>
      </c>
      <c r="O3" s="1005" t="s">
        <v>1281</v>
      </c>
      <c r="P3" s="1005" t="s">
        <v>472</v>
      </c>
      <c r="Q3" s="1005" t="s">
        <v>325</v>
      </c>
      <c r="R3" s="1386"/>
      <c r="S3" s="1006" t="s">
        <v>1279</v>
      </c>
      <c r="T3" s="1006" t="s">
        <v>1280</v>
      </c>
      <c r="U3" s="1006" t="s">
        <v>232</v>
      </c>
      <c r="V3" s="1386"/>
      <c r="W3" s="1386"/>
      <c r="X3" s="1386"/>
      <c r="Y3" s="1401"/>
      <c r="Z3" s="1386"/>
      <c r="AA3" s="1386"/>
      <c r="AB3" s="1386"/>
      <c r="AC3" s="1386"/>
      <c r="AD3" s="1386"/>
      <c r="AE3" s="1484"/>
      <c r="AF3" s="1476"/>
      <c r="AG3" s="1006" t="s">
        <v>1289</v>
      </c>
      <c r="AH3" s="1006" t="s">
        <v>1290</v>
      </c>
      <c r="AI3" s="1006" t="s">
        <v>1288</v>
      </c>
      <c r="AJ3" s="1006" t="s">
        <v>1292</v>
      </c>
      <c r="AK3" s="1006" t="s">
        <v>232</v>
      </c>
      <c r="AL3" s="1476"/>
      <c r="AM3" s="1476"/>
      <c r="AN3" s="1476"/>
      <c r="AO3" s="1401"/>
      <c r="AP3" s="1476"/>
      <c r="AQ3" s="1476"/>
      <c r="AR3" s="1476"/>
      <c r="AS3" s="1476"/>
      <c r="AT3" s="1481"/>
      <c r="AU3" s="1481"/>
      <c r="AW3" s="856" t="s">
        <v>511</v>
      </c>
      <c r="AX3" s="856" t="s">
        <v>512</v>
      </c>
      <c r="AY3" s="856" t="s">
        <v>432</v>
      </c>
    </row>
    <row r="4" spans="1:51" ht="14.25" customHeight="1" x14ac:dyDescent="0.2">
      <c r="A4" s="395"/>
      <c r="B4" s="396"/>
      <c r="C4" s="394">
        <v>1</v>
      </c>
      <c r="D4" s="394">
        <f t="shared" ref="D4:Y4" si="0">C4+1</f>
        <v>2</v>
      </c>
      <c r="E4" s="394">
        <f t="shared" si="0"/>
        <v>3</v>
      </c>
      <c r="F4" s="394">
        <f>E4+1</f>
        <v>4</v>
      </c>
      <c r="G4" s="394">
        <f t="shared" si="0"/>
        <v>5</v>
      </c>
      <c r="H4" s="394">
        <f t="shared" si="0"/>
        <v>6</v>
      </c>
      <c r="I4" s="394">
        <f t="shared" si="0"/>
        <v>7</v>
      </c>
      <c r="J4" s="394">
        <f t="shared" si="0"/>
        <v>8</v>
      </c>
      <c r="K4" s="394">
        <f t="shared" si="0"/>
        <v>9</v>
      </c>
      <c r="L4" s="394">
        <f t="shared" si="0"/>
        <v>10</v>
      </c>
      <c r="M4" s="394">
        <f t="shared" si="0"/>
        <v>11</v>
      </c>
      <c r="N4" s="394">
        <f t="shared" si="0"/>
        <v>12</v>
      </c>
      <c r="O4" s="394">
        <f t="shared" si="0"/>
        <v>13</v>
      </c>
      <c r="P4" s="394">
        <f t="shared" si="0"/>
        <v>14</v>
      </c>
      <c r="Q4" s="394">
        <f t="shared" si="0"/>
        <v>15</v>
      </c>
      <c r="R4" s="394">
        <f t="shared" si="0"/>
        <v>16</v>
      </c>
      <c r="S4" s="394">
        <f t="shared" si="0"/>
        <v>17</v>
      </c>
      <c r="T4" s="394">
        <f t="shared" si="0"/>
        <v>18</v>
      </c>
      <c r="U4" s="394">
        <f t="shared" si="0"/>
        <v>19</v>
      </c>
      <c r="V4" s="394">
        <f t="shared" si="0"/>
        <v>20</v>
      </c>
      <c r="W4" s="394">
        <f t="shared" si="0"/>
        <v>21</v>
      </c>
      <c r="X4" s="394">
        <f t="shared" si="0"/>
        <v>22</v>
      </c>
      <c r="Y4" s="394">
        <f t="shared" si="0"/>
        <v>23</v>
      </c>
      <c r="Z4" s="394">
        <f>Y4+1</f>
        <v>24</v>
      </c>
      <c r="AA4" s="394">
        <f t="shared" ref="AA4:AY4" si="1">Z4+1</f>
        <v>25</v>
      </c>
      <c r="AB4" s="394">
        <f t="shared" si="1"/>
        <v>26</v>
      </c>
      <c r="AC4" s="394">
        <f t="shared" si="1"/>
        <v>27</v>
      </c>
      <c r="AD4" s="394">
        <f t="shared" si="1"/>
        <v>28</v>
      </c>
      <c r="AE4" s="394">
        <f t="shared" si="1"/>
        <v>29</v>
      </c>
      <c r="AF4" s="394">
        <f t="shared" si="1"/>
        <v>30</v>
      </c>
      <c r="AG4" s="394">
        <f t="shared" si="1"/>
        <v>31</v>
      </c>
      <c r="AH4" s="394">
        <f t="shared" si="1"/>
        <v>32</v>
      </c>
      <c r="AI4" s="394">
        <f t="shared" si="1"/>
        <v>33</v>
      </c>
      <c r="AJ4" s="394">
        <f t="shared" si="1"/>
        <v>34</v>
      </c>
      <c r="AK4" s="394">
        <f t="shared" si="1"/>
        <v>35</v>
      </c>
      <c r="AL4" s="394">
        <f t="shared" si="1"/>
        <v>36</v>
      </c>
      <c r="AM4" s="394">
        <f t="shared" si="1"/>
        <v>37</v>
      </c>
      <c r="AN4" s="394">
        <f t="shared" si="1"/>
        <v>38</v>
      </c>
      <c r="AO4" s="394">
        <f t="shared" si="1"/>
        <v>39</v>
      </c>
      <c r="AP4" s="394">
        <f t="shared" si="1"/>
        <v>40</v>
      </c>
      <c r="AQ4" s="394">
        <f t="shared" si="1"/>
        <v>41</v>
      </c>
      <c r="AR4" s="394">
        <f t="shared" si="1"/>
        <v>42</v>
      </c>
      <c r="AS4" s="394">
        <f t="shared" si="1"/>
        <v>43</v>
      </c>
      <c r="AT4" s="287">
        <f t="shared" si="1"/>
        <v>44</v>
      </c>
      <c r="AU4" s="287">
        <f t="shared" si="1"/>
        <v>45</v>
      </c>
      <c r="AV4" s="287">
        <f t="shared" si="1"/>
        <v>46</v>
      </c>
      <c r="AW4" s="287">
        <f t="shared" si="1"/>
        <v>47</v>
      </c>
      <c r="AX4" s="287">
        <f t="shared" si="1"/>
        <v>48</v>
      </c>
      <c r="AY4" s="287">
        <f t="shared" si="1"/>
        <v>49</v>
      </c>
    </row>
    <row r="5" spans="1:51" s="1129" customFormat="1" ht="31.5" customHeight="1" x14ac:dyDescent="0.2">
      <c r="A5" s="1130"/>
      <c r="B5" s="1130"/>
      <c r="C5" s="1156" t="s">
        <v>1061</v>
      </c>
      <c r="D5" s="940" t="s">
        <v>1129</v>
      </c>
      <c r="E5" s="940" t="s">
        <v>1063</v>
      </c>
      <c r="F5" s="1156" t="s">
        <v>1374</v>
      </c>
      <c r="G5" s="1156" t="s">
        <v>1074</v>
      </c>
      <c r="H5" s="1156" t="s">
        <v>1130</v>
      </c>
      <c r="I5" s="1156" t="s">
        <v>1373</v>
      </c>
      <c r="J5" s="1156" t="s">
        <v>1076</v>
      </c>
      <c r="K5" s="1156" t="s">
        <v>1131</v>
      </c>
      <c r="L5" s="1156" t="s">
        <v>1371</v>
      </c>
      <c r="M5" s="1156" t="s">
        <v>1078</v>
      </c>
      <c r="N5" s="1156" t="s">
        <v>1132</v>
      </c>
      <c r="O5" s="1156" t="s">
        <v>1372</v>
      </c>
      <c r="P5" s="1156" t="s">
        <v>1080</v>
      </c>
      <c r="Q5" s="1156" t="s">
        <v>1133</v>
      </c>
      <c r="R5" s="1156" t="s">
        <v>1424</v>
      </c>
      <c r="S5" s="1156" t="s">
        <v>1363</v>
      </c>
      <c r="T5" s="1156" t="s">
        <v>1364</v>
      </c>
      <c r="U5" s="1156" t="s">
        <v>1135</v>
      </c>
      <c r="V5" s="1156" t="s">
        <v>1136</v>
      </c>
      <c r="W5" s="1156" t="s">
        <v>1137</v>
      </c>
      <c r="X5" s="1156" t="s">
        <v>1138</v>
      </c>
      <c r="Y5" s="1156" t="s">
        <v>1069</v>
      </c>
      <c r="Z5" s="939" t="s">
        <v>1567</v>
      </c>
      <c r="AA5" s="939" t="s">
        <v>1419</v>
      </c>
      <c r="AB5" s="939" t="s">
        <v>1141</v>
      </c>
      <c r="AC5" s="939" t="s">
        <v>1427</v>
      </c>
      <c r="AD5" s="939" t="s">
        <v>1568</v>
      </c>
      <c r="AE5" s="939" t="s">
        <v>1102</v>
      </c>
      <c r="AF5" s="939" t="s">
        <v>1144</v>
      </c>
      <c r="AG5" s="939" t="s">
        <v>1363</v>
      </c>
      <c r="AH5" s="939" t="s">
        <v>1145</v>
      </c>
      <c r="AI5" s="939" t="s">
        <v>1364</v>
      </c>
      <c r="AJ5" s="939" t="s">
        <v>1146</v>
      </c>
      <c r="AK5" s="939" t="s">
        <v>1147</v>
      </c>
      <c r="AL5" s="939" t="s">
        <v>1148</v>
      </c>
      <c r="AM5" s="939" t="s">
        <v>1149</v>
      </c>
      <c r="AN5" s="939" t="s">
        <v>1150</v>
      </c>
      <c r="AO5" s="939" t="s">
        <v>1069</v>
      </c>
      <c r="AP5" s="939" t="s">
        <v>1120</v>
      </c>
      <c r="AQ5" s="939" t="s">
        <v>1414</v>
      </c>
      <c r="AR5" s="939" t="s">
        <v>1122</v>
      </c>
      <c r="AS5" s="939" t="s">
        <v>1422</v>
      </c>
      <c r="AT5" s="939" t="s">
        <v>1125</v>
      </c>
      <c r="AU5" s="939" t="s">
        <v>1126</v>
      </c>
      <c r="AV5" s="939"/>
      <c r="AW5" s="939" t="s">
        <v>1152</v>
      </c>
      <c r="AX5" s="939" t="s">
        <v>1128</v>
      </c>
      <c r="AY5" s="939" t="s">
        <v>1127</v>
      </c>
    </row>
    <row r="6" spans="1:51" s="1129" customFormat="1" ht="31.5" hidden="1" customHeight="1" x14ac:dyDescent="0.2">
      <c r="A6" s="1130"/>
      <c r="B6" s="1130"/>
      <c r="C6" s="943"/>
      <c r="D6" s="943" t="s">
        <v>816</v>
      </c>
      <c r="E6" s="943" t="s">
        <v>817</v>
      </c>
      <c r="F6" s="943"/>
      <c r="G6" s="943" t="s">
        <v>816</v>
      </c>
      <c r="H6" s="943" t="s">
        <v>817</v>
      </c>
      <c r="I6" s="943"/>
      <c r="J6" s="943" t="s">
        <v>816</v>
      </c>
      <c r="K6" s="943" t="s">
        <v>817</v>
      </c>
      <c r="L6" s="943"/>
      <c r="M6" s="943" t="s">
        <v>816</v>
      </c>
      <c r="N6" s="943" t="s">
        <v>817</v>
      </c>
      <c r="O6" s="943"/>
      <c r="P6" s="943" t="s">
        <v>816</v>
      </c>
      <c r="Q6" s="943" t="s">
        <v>817</v>
      </c>
      <c r="R6" s="943" t="s">
        <v>817</v>
      </c>
      <c r="S6" s="943" t="s">
        <v>1068</v>
      </c>
      <c r="T6" s="943" t="s">
        <v>1068</v>
      </c>
      <c r="U6" s="943" t="s">
        <v>817</v>
      </c>
      <c r="V6" s="943" t="s">
        <v>817</v>
      </c>
      <c r="W6" s="943" t="s">
        <v>817</v>
      </c>
      <c r="X6" s="943" t="s">
        <v>817</v>
      </c>
      <c r="Y6" s="943" t="s">
        <v>1069</v>
      </c>
      <c r="Z6" s="943" t="s">
        <v>1090</v>
      </c>
      <c r="AA6" s="943" t="s">
        <v>1100</v>
      </c>
      <c r="AB6" s="943" t="s">
        <v>817</v>
      </c>
      <c r="AC6" s="943" t="s">
        <v>817</v>
      </c>
      <c r="AD6" s="943" t="s">
        <v>1091</v>
      </c>
      <c r="AE6" s="943" t="s">
        <v>816</v>
      </c>
      <c r="AF6" s="943" t="s">
        <v>817</v>
      </c>
      <c r="AG6" s="943" t="s">
        <v>1068</v>
      </c>
      <c r="AH6" s="943" t="s">
        <v>817</v>
      </c>
      <c r="AI6" s="943" t="s">
        <v>1068</v>
      </c>
      <c r="AJ6" s="943" t="s">
        <v>817</v>
      </c>
      <c r="AK6" s="943" t="s">
        <v>817</v>
      </c>
      <c r="AL6" s="943" t="s">
        <v>817</v>
      </c>
      <c r="AM6" s="943" t="s">
        <v>817</v>
      </c>
      <c r="AN6" s="943" t="s">
        <v>817</v>
      </c>
      <c r="AO6" s="943" t="s">
        <v>1069</v>
      </c>
      <c r="AP6" s="943" t="s">
        <v>817</v>
      </c>
      <c r="AQ6" s="943" t="s">
        <v>1100</v>
      </c>
      <c r="AR6" s="943" t="s">
        <v>817</v>
      </c>
      <c r="AS6" s="943" t="s">
        <v>817</v>
      </c>
      <c r="AT6" s="943" t="s">
        <v>817</v>
      </c>
      <c r="AU6" s="943" t="s">
        <v>817</v>
      </c>
      <c r="AV6" s="943"/>
      <c r="AW6" s="943" t="s">
        <v>1099</v>
      </c>
      <c r="AX6" s="943" t="s">
        <v>817</v>
      </c>
      <c r="AY6" s="943" t="s">
        <v>817</v>
      </c>
    </row>
    <row r="7" spans="1:51" ht="16.149999999999999" customHeight="1" x14ac:dyDescent="0.2">
      <c r="A7" s="58">
        <v>1</v>
      </c>
      <c r="B7" s="59" t="s">
        <v>6</v>
      </c>
      <c r="C7" s="270">
        <f>'8_2.1.18 SIS'!AM7</f>
        <v>0</v>
      </c>
      <c r="D7" s="60">
        <f>'Source Data'!H7</f>
        <v>4656.7326768902658</v>
      </c>
      <c r="E7" s="65">
        <f>C7*D7</f>
        <v>0</v>
      </c>
      <c r="F7" s="289"/>
      <c r="G7" s="60">
        <f>'Source Data'!I7</f>
        <v>658.97263654491974</v>
      </c>
      <c r="H7" s="65">
        <f>F7*G7</f>
        <v>0</v>
      </c>
      <c r="I7" s="289"/>
      <c r="J7" s="60">
        <f>'Source Data'!J7</f>
        <v>179.71980996679628</v>
      </c>
      <c r="K7" s="65">
        <f>I7*J7</f>
        <v>0</v>
      </c>
      <c r="L7" s="289"/>
      <c r="M7" s="60">
        <f>'Source Data'!K7</f>
        <v>4492.9952491699069</v>
      </c>
      <c r="N7" s="65">
        <f>L7*M7</f>
        <v>0</v>
      </c>
      <c r="O7" s="289"/>
      <c r="P7" s="60">
        <f>'Source Data'!L7</f>
        <v>1797.1980996679629</v>
      </c>
      <c r="Q7" s="65">
        <f>O7*P7</f>
        <v>0</v>
      </c>
      <c r="R7" s="92">
        <v>0</v>
      </c>
      <c r="S7" s="60"/>
      <c r="T7" s="60"/>
      <c r="U7" s="61">
        <f t="shared" ref="U7:U38" si="2">S7+T7</f>
        <v>0</v>
      </c>
      <c r="V7" s="92">
        <f t="shared" ref="V7:V70" si="3">U7+R7</f>
        <v>0</v>
      </c>
      <c r="W7" s="65">
        <f>ROUND(V7*-0.25%,0)</f>
        <v>0</v>
      </c>
      <c r="X7" s="92">
        <f>SUM(V7:W7)</f>
        <v>0</v>
      </c>
      <c r="Y7" s="60">
        <f>[1]BRUP!$G7</f>
        <v>0</v>
      </c>
      <c r="Z7" s="92">
        <f>ROUND(SUM(X7:Y7),0)</f>
        <v>0</v>
      </c>
      <c r="AA7" s="60"/>
      <c r="AB7" s="60">
        <f>Z7-AA7</f>
        <v>0</v>
      </c>
      <c r="AC7" s="92">
        <f>ROUND(AB7/$AC$88,0)</f>
        <v>0</v>
      </c>
      <c r="AD7" s="96">
        <f t="shared" ref="AD7:AD38" si="4">Z7</f>
        <v>0</v>
      </c>
      <c r="AE7" s="66">
        <f>'Source Data'!N7</f>
        <v>2506</v>
      </c>
      <c r="AF7" s="89">
        <f t="shared" ref="AF7:AF70" si="5">C7*AE7</f>
        <v>0</v>
      </c>
      <c r="AG7" s="270"/>
      <c r="AH7" s="66">
        <f>AG7*AE7</f>
        <v>0</v>
      </c>
      <c r="AI7" s="270"/>
      <c r="AJ7" s="68">
        <f t="shared" ref="AJ7:AJ38" si="6">AE7*AI7*0.5</f>
        <v>0</v>
      </c>
      <c r="AK7" s="67">
        <f t="shared" ref="AK7:AK38" si="7">AH7+AJ7</f>
        <v>0</v>
      </c>
      <c r="AL7" s="89">
        <f>AK7+AF7</f>
        <v>0</v>
      </c>
      <c r="AM7" s="70">
        <f>ROUND(-0.25%*AL7,0)</f>
        <v>0</v>
      </c>
      <c r="AN7" s="89">
        <f>SUM(AL7:AM7)</f>
        <v>0</v>
      </c>
      <c r="AO7" s="60">
        <f>[1]BRUP!$M7</f>
        <v>0</v>
      </c>
      <c r="AP7" s="89">
        <f>ROUND(SUM(AN7:AO7),0)</f>
        <v>0</v>
      </c>
      <c r="AQ7" s="68"/>
      <c r="AR7" s="68">
        <f>AP7-AQ7</f>
        <v>0</v>
      </c>
      <c r="AS7" s="89">
        <f>ROUND(AR7/$AS$88,0)</f>
        <v>0</v>
      </c>
      <c r="AT7" s="69">
        <f t="shared" ref="AT7:AT70" si="8">Z7+AP7</f>
        <v>0</v>
      </c>
      <c r="AU7" s="86">
        <f t="shared" ref="AU7:AU70" si="9">AC7+AS7</f>
        <v>0</v>
      </c>
      <c r="AV7" s="116"/>
      <c r="AW7" s="65"/>
      <c r="AX7" s="65">
        <f t="shared" ref="AX7:AX38" si="10">-AM7</f>
        <v>0</v>
      </c>
      <c r="AY7" s="65">
        <f t="shared" ref="AY7:AY38" si="11">AX7-AW7</f>
        <v>0</v>
      </c>
    </row>
    <row r="8" spans="1:51" ht="16.149999999999999" customHeight="1" x14ac:dyDescent="0.2">
      <c r="A8" s="54">
        <v>2</v>
      </c>
      <c r="B8" s="55" t="s">
        <v>7</v>
      </c>
      <c r="C8" s="271">
        <f>'8_2.1.18 SIS'!AM8</f>
        <v>0</v>
      </c>
      <c r="D8" s="56">
        <f>'Source Data'!H8</f>
        <v>5855.7282403587005</v>
      </c>
      <c r="E8" s="74">
        <f t="shared" ref="E8:E71" si="12">C8*D8</f>
        <v>0</v>
      </c>
      <c r="F8" s="290"/>
      <c r="G8" s="56">
        <f>'Source Data'!I8</f>
        <v>744.36686504426837</v>
      </c>
      <c r="H8" s="74">
        <f t="shared" ref="H8:H71" si="13">F8*G8</f>
        <v>0</v>
      </c>
      <c r="I8" s="290"/>
      <c r="J8" s="56">
        <f>'Source Data'!J8</f>
        <v>203.00914501207316</v>
      </c>
      <c r="K8" s="74">
        <f t="shared" ref="K8:K71" si="14">I8*J8</f>
        <v>0</v>
      </c>
      <c r="L8" s="290"/>
      <c r="M8" s="56">
        <f>'Source Data'!K8</f>
        <v>5075.2286253018301</v>
      </c>
      <c r="N8" s="74">
        <f t="shared" ref="N8:N71" si="15">L8*M8</f>
        <v>0</v>
      </c>
      <c r="O8" s="290"/>
      <c r="P8" s="56">
        <f>'Source Data'!L8</f>
        <v>2030.0914501207317</v>
      </c>
      <c r="Q8" s="74">
        <f t="shared" ref="Q8:Q71" si="16">O8*P8</f>
        <v>0</v>
      </c>
      <c r="R8" s="93">
        <v>0</v>
      </c>
      <c r="S8" s="56"/>
      <c r="T8" s="56"/>
      <c r="U8" s="57">
        <f t="shared" si="2"/>
        <v>0</v>
      </c>
      <c r="V8" s="93">
        <f t="shared" si="3"/>
        <v>0</v>
      </c>
      <c r="W8" s="74">
        <f t="shared" ref="W8:W71" si="17">ROUND(V8*-0.25%,0)</f>
        <v>0</v>
      </c>
      <c r="X8" s="93">
        <f t="shared" ref="X8:X71" si="18">SUM(V8:W8)</f>
        <v>0</v>
      </c>
      <c r="Y8" s="56">
        <f>[1]BRUP!$G8</f>
        <v>0</v>
      </c>
      <c r="Z8" s="93">
        <f t="shared" ref="Z8:Z71" si="19">ROUND(SUM(X8:Y8),0)</f>
        <v>0</v>
      </c>
      <c r="AA8" s="56"/>
      <c r="AB8" s="56">
        <f t="shared" ref="AB8:AB71" si="20">Z8-AA8</f>
        <v>0</v>
      </c>
      <c r="AC8" s="93">
        <f t="shared" ref="AC8:AC71" si="21">ROUND(AB8/$AC$88,0)</f>
        <v>0</v>
      </c>
      <c r="AD8" s="97">
        <f t="shared" si="4"/>
        <v>0</v>
      </c>
      <c r="AE8" s="75">
        <f>'Source Data'!N8</f>
        <v>2883</v>
      </c>
      <c r="AF8" s="90">
        <f t="shared" si="5"/>
        <v>0</v>
      </c>
      <c r="AG8" s="271"/>
      <c r="AH8" s="75">
        <f t="shared" ref="AH8:AH71" si="22">AG8*AE8</f>
        <v>0</v>
      </c>
      <c r="AI8" s="271"/>
      <c r="AJ8" s="77">
        <f t="shared" si="6"/>
        <v>0</v>
      </c>
      <c r="AK8" s="76">
        <f t="shared" si="7"/>
        <v>0</v>
      </c>
      <c r="AL8" s="90">
        <f t="shared" ref="AL8:AL71" si="23">AK8+AF8</f>
        <v>0</v>
      </c>
      <c r="AM8" s="79">
        <f t="shared" ref="AM8:AM71" si="24">ROUND(-0.25%*AL8,0)</f>
        <v>0</v>
      </c>
      <c r="AN8" s="90">
        <f t="shared" ref="AN8:AN71" si="25">SUM(AL8:AM8)</f>
        <v>0</v>
      </c>
      <c r="AO8" s="56">
        <f>[1]BRUP!$M8</f>
        <v>0</v>
      </c>
      <c r="AP8" s="90">
        <f t="shared" ref="AP8:AP71" si="26">ROUND(SUM(AN8:AO8),0)</f>
        <v>0</v>
      </c>
      <c r="AQ8" s="77"/>
      <c r="AR8" s="77">
        <f t="shared" ref="AR8:AR71" si="27">AP8-AQ8</f>
        <v>0</v>
      </c>
      <c r="AS8" s="90">
        <f t="shared" ref="AS8:AS71" si="28">ROUND(AR8/$AS$88,0)</f>
        <v>0</v>
      </c>
      <c r="AT8" s="78">
        <f t="shared" si="8"/>
        <v>0</v>
      </c>
      <c r="AU8" s="87">
        <f t="shared" si="9"/>
        <v>0</v>
      </c>
      <c r="AV8" s="116"/>
      <c r="AW8" s="74"/>
      <c r="AX8" s="74">
        <f t="shared" si="10"/>
        <v>0</v>
      </c>
      <c r="AY8" s="74">
        <f t="shared" si="11"/>
        <v>0</v>
      </c>
    </row>
    <row r="9" spans="1:51" ht="16.149999999999999" customHeight="1" x14ac:dyDescent="0.2">
      <c r="A9" s="54">
        <v>3</v>
      </c>
      <c r="B9" s="55" t="s">
        <v>8</v>
      </c>
      <c r="C9" s="271">
        <f>'8_2.1.18 SIS'!AM9</f>
        <v>0</v>
      </c>
      <c r="D9" s="56">
        <f>'Source Data'!H9</f>
        <v>3742.2866078757875</v>
      </c>
      <c r="E9" s="74">
        <f t="shared" si="12"/>
        <v>0</v>
      </c>
      <c r="F9" s="290"/>
      <c r="G9" s="56">
        <f>'Source Data'!I9</f>
        <v>529.43529443774321</v>
      </c>
      <c r="H9" s="74">
        <f t="shared" si="13"/>
        <v>0</v>
      </c>
      <c r="I9" s="290"/>
      <c r="J9" s="56">
        <f>'Source Data'!J9</f>
        <v>144.39144393756632</v>
      </c>
      <c r="K9" s="74">
        <f t="shared" si="14"/>
        <v>0</v>
      </c>
      <c r="L9" s="290"/>
      <c r="M9" s="56">
        <f>'Source Data'!K9</f>
        <v>3609.7860984391582</v>
      </c>
      <c r="N9" s="74">
        <f t="shared" si="15"/>
        <v>0</v>
      </c>
      <c r="O9" s="290"/>
      <c r="P9" s="56">
        <f>'Source Data'!L9</f>
        <v>1443.9144393756631</v>
      </c>
      <c r="Q9" s="74">
        <f t="shared" si="16"/>
        <v>0</v>
      </c>
      <c r="R9" s="93">
        <v>0</v>
      </c>
      <c r="S9" s="56"/>
      <c r="T9" s="56"/>
      <c r="U9" s="57">
        <f t="shared" si="2"/>
        <v>0</v>
      </c>
      <c r="V9" s="93">
        <f t="shared" si="3"/>
        <v>0</v>
      </c>
      <c r="W9" s="74">
        <f t="shared" si="17"/>
        <v>0</v>
      </c>
      <c r="X9" s="93">
        <f t="shared" si="18"/>
        <v>0</v>
      </c>
      <c r="Y9" s="56">
        <f>[1]BRUP!$G9</f>
        <v>0</v>
      </c>
      <c r="Z9" s="93">
        <f t="shared" si="19"/>
        <v>0</v>
      </c>
      <c r="AA9" s="56"/>
      <c r="AB9" s="56">
        <f t="shared" si="20"/>
        <v>0</v>
      </c>
      <c r="AC9" s="93">
        <f t="shared" si="21"/>
        <v>0</v>
      </c>
      <c r="AD9" s="97">
        <f t="shared" si="4"/>
        <v>0</v>
      </c>
      <c r="AE9" s="75">
        <f>'Source Data'!N9</f>
        <v>6285</v>
      </c>
      <c r="AF9" s="90">
        <f t="shared" si="5"/>
        <v>0</v>
      </c>
      <c r="AG9" s="271"/>
      <c r="AH9" s="75">
        <f t="shared" si="22"/>
        <v>0</v>
      </c>
      <c r="AI9" s="271"/>
      <c r="AJ9" s="77">
        <f t="shared" si="6"/>
        <v>0</v>
      </c>
      <c r="AK9" s="76">
        <f t="shared" si="7"/>
        <v>0</v>
      </c>
      <c r="AL9" s="90">
        <f t="shared" si="23"/>
        <v>0</v>
      </c>
      <c r="AM9" s="79">
        <f t="shared" si="24"/>
        <v>0</v>
      </c>
      <c r="AN9" s="90">
        <f t="shared" si="25"/>
        <v>0</v>
      </c>
      <c r="AO9" s="56">
        <f>[1]BRUP!$M9</f>
        <v>0</v>
      </c>
      <c r="AP9" s="90">
        <f t="shared" si="26"/>
        <v>0</v>
      </c>
      <c r="AQ9" s="77"/>
      <c r="AR9" s="77">
        <f t="shared" si="27"/>
        <v>0</v>
      </c>
      <c r="AS9" s="90">
        <f t="shared" si="28"/>
        <v>0</v>
      </c>
      <c r="AT9" s="78">
        <f t="shared" si="8"/>
        <v>0</v>
      </c>
      <c r="AU9" s="87">
        <f t="shared" si="9"/>
        <v>0</v>
      </c>
      <c r="AV9" s="116"/>
      <c r="AW9" s="74"/>
      <c r="AX9" s="74">
        <f t="shared" si="10"/>
        <v>0</v>
      </c>
      <c r="AY9" s="74">
        <f t="shared" si="11"/>
        <v>0</v>
      </c>
    </row>
    <row r="10" spans="1:51" ht="16.149999999999999" customHeight="1" x14ac:dyDescent="0.2">
      <c r="A10" s="54">
        <v>4</v>
      </c>
      <c r="B10" s="55" t="s">
        <v>9</v>
      </c>
      <c r="C10" s="271">
        <f>'8_2.1.18 SIS'!AM10</f>
        <v>0</v>
      </c>
      <c r="D10" s="56">
        <f>'Source Data'!H10</f>
        <v>5202.4303933253823</v>
      </c>
      <c r="E10" s="74">
        <f t="shared" si="12"/>
        <v>0</v>
      </c>
      <c r="F10" s="290"/>
      <c r="G10" s="56">
        <f>'Source Data'!I10</f>
        <v>687.66452541183287</v>
      </c>
      <c r="H10" s="74">
        <f t="shared" si="13"/>
        <v>0</v>
      </c>
      <c r="I10" s="290"/>
      <c r="J10" s="56">
        <f>'Source Data'!J10</f>
        <v>187.54487056686349</v>
      </c>
      <c r="K10" s="74">
        <f t="shared" si="14"/>
        <v>0</v>
      </c>
      <c r="L10" s="290"/>
      <c r="M10" s="56">
        <f>'Source Data'!K10</f>
        <v>4688.6217641715884</v>
      </c>
      <c r="N10" s="74">
        <f t="shared" si="15"/>
        <v>0</v>
      </c>
      <c r="O10" s="290"/>
      <c r="P10" s="56">
        <f>'Source Data'!L10</f>
        <v>1875.4487056686353</v>
      </c>
      <c r="Q10" s="74">
        <f t="shared" si="16"/>
        <v>0</v>
      </c>
      <c r="R10" s="93">
        <v>0</v>
      </c>
      <c r="S10" s="56"/>
      <c r="T10" s="56"/>
      <c r="U10" s="57">
        <f t="shared" si="2"/>
        <v>0</v>
      </c>
      <c r="V10" s="93">
        <f t="shared" si="3"/>
        <v>0</v>
      </c>
      <c r="W10" s="74">
        <f t="shared" si="17"/>
        <v>0</v>
      </c>
      <c r="X10" s="93">
        <f t="shared" si="18"/>
        <v>0</v>
      </c>
      <c r="Y10" s="56">
        <f>[1]BRUP!$G10</f>
        <v>0</v>
      </c>
      <c r="Z10" s="93">
        <f t="shared" si="19"/>
        <v>0</v>
      </c>
      <c r="AA10" s="56"/>
      <c r="AB10" s="56">
        <f t="shared" si="20"/>
        <v>0</v>
      </c>
      <c r="AC10" s="93">
        <f t="shared" si="21"/>
        <v>0</v>
      </c>
      <c r="AD10" s="97">
        <f t="shared" si="4"/>
        <v>0</v>
      </c>
      <c r="AE10" s="75">
        <f>'Source Data'!N10</f>
        <v>3620</v>
      </c>
      <c r="AF10" s="90">
        <f t="shared" si="5"/>
        <v>0</v>
      </c>
      <c r="AG10" s="271"/>
      <c r="AH10" s="75">
        <f t="shared" si="22"/>
        <v>0</v>
      </c>
      <c r="AI10" s="271"/>
      <c r="AJ10" s="77">
        <f t="shared" si="6"/>
        <v>0</v>
      </c>
      <c r="AK10" s="76">
        <f t="shared" si="7"/>
        <v>0</v>
      </c>
      <c r="AL10" s="90">
        <f t="shared" si="23"/>
        <v>0</v>
      </c>
      <c r="AM10" s="79">
        <f t="shared" si="24"/>
        <v>0</v>
      </c>
      <c r="AN10" s="90">
        <f t="shared" si="25"/>
        <v>0</v>
      </c>
      <c r="AO10" s="56">
        <f>[1]BRUP!$M10</f>
        <v>0</v>
      </c>
      <c r="AP10" s="90">
        <f t="shared" si="26"/>
        <v>0</v>
      </c>
      <c r="AQ10" s="77"/>
      <c r="AR10" s="77">
        <f t="shared" si="27"/>
        <v>0</v>
      </c>
      <c r="AS10" s="90">
        <f t="shared" si="28"/>
        <v>0</v>
      </c>
      <c r="AT10" s="78">
        <f t="shared" si="8"/>
        <v>0</v>
      </c>
      <c r="AU10" s="87">
        <f t="shared" si="9"/>
        <v>0</v>
      </c>
      <c r="AV10" s="116"/>
      <c r="AW10" s="74"/>
      <c r="AX10" s="74">
        <f t="shared" si="10"/>
        <v>0</v>
      </c>
      <c r="AY10" s="74">
        <f t="shared" si="11"/>
        <v>0</v>
      </c>
    </row>
    <row r="11" spans="1:51" ht="16.149999999999999" customHeight="1" x14ac:dyDescent="0.2">
      <c r="A11" s="49">
        <v>5</v>
      </c>
      <c r="B11" s="50" t="s">
        <v>10</v>
      </c>
      <c r="C11" s="272">
        <f>'8_2.1.18 SIS'!AM11</f>
        <v>0</v>
      </c>
      <c r="D11" s="51">
        <f>'Source Data'!H11</f>
        <v>4616.1188110316743</v>
      </c>
      <c r="E11" s="80">
        <f t="shared" si="12"/>
        <v>0</v>
      </c>
      <c r="F11" s="291"/>
      <c r="G11" s="51">
        <f>'Source Data'!I11</f>
        <v>699.44299073701018</v>
      </c>
      <c r="H11" s="80">
        <f t="shared" si="13"/>
        <v>0</v>
      </c>
      <c r="I11" s="291"/>
      <c r="J11" s="51">
        <f>'Source Data'!J11</f>
        <v>190.75717929191185</v>
      </c>
      <c r="K11" s="80">
        <f t="shared" si="14"/>
        <v>0</v>
      </c>
      <c r="L11" s="291"/>
      <c r="M11" s="51">
        <f>'Source Data'!K11</f>
        <v>4768.9294822977972</v>
      </c>
      <c r="N11" s="80">
        <f t="shared" si="15"/>
        <v>0</v>
      </c>
      <c r="O11" s="291"/>
      <c r="P11" s="51">
        <f>'Source Data'!L11</f>
        <v>1907.5717929191187</v>
      </c>
      <c r="Q11" s="80">
        <f t="shared" si="16"/>
        <v>0</v>
      </c>
      <c r="R11" s="94">
        <v>0</v>
      </c>
      <c r="S11" s="51"/>
      <c r="T11" s="51"/>
      <c r="U11" s="52">
        <f t="shared" si="2"/>
        <v>0</v>
      </c>
      <c r="V11" s="94">
        <f t="shared" si="3"/>
        <v>0</v>
      </c>
      <c r="W11" s="80">
        <f t="shared" si="17"/>
        <v>0</v>
      </c>
      <c r="X11" s="94">
        <f t="shared" si="18"/>
        <v>0</v>
      </c>
      <c r="Y11" s="51">
        <f>[1]BRUP!$G11</f>
        <v>0</v>
      </c>
      <c r="Z11" s="94">
        <f t="shared" si="19"/>
        <v>0</v>
      </c>
      <c r="AA11" s="53"/>
      <c r="AB11" s="51">
        <f t="shared" si="20"/>
        <v>0</v>
      </c>
      <c r="AC11" s="95">
        <f t="shared" si="21"/>
        <v>0</v>
      </c>
      <c r="AD11" s="95">
        <f t="shared" si="4"/>
        <v>0</v>
      </c>
      <c r="AE11" s="71">
        <f>'Source Data'!N11</f>
        <v>2115</v>
      </c>
      <c r="AF11" s="91">
        <f t="shared" si="5"/>
        <v>0</v>
      </c>
      <c r="AG11" s="272"/>
      <c r="AH11" s="71">
        <f t="shared" si="22"/>
        <v>0</v>
      </c>
      <c r="AI11" s="272"/>
      <c r="AJ11" s="72">
        <f t="shared" si="6"/>
        <v>0</v>
      </c>
      <c r="AK11" s="73">
        <f t="shared" si="7"/>
        <v>0</v>
      </c>
      <c r="AL11" s="91">
        <f t="shared" si="23"/>
        <v>0</v>
      </c>
      <c r="AM11" s="82">
        <f t="shared" si="24"/>
        <v>0</v>
      </c>
      <c r="AN11" s="91">
        <f t="shared" si="25"/>
        <v>0</v>
      </c>
      <c r="AO11" s="51">
        <f>[1]BRUP!$M11</f>
        <v>0</v>
      </c>
      <c r="AP11" s="91">
        <f t="shared" si="26"/>
        <v>0</v>
      </c>
      <c r="AQ11" s="72"/>
      <c r="AR11" s="72">
        <f t="shared" si="27"/>
        <v>0</v>
      </c>
      <c r="AS11" s="91">
        <f t="shared" si="28"/>
        <v>0</v>
      </c>
      <c r="AT11" s="81">
        <f t="shared" si="8"/>
        <v>0</v>
      </c>
      <c r="AU11" s="88">
        <f t="shared" si="9"/>
        <v>0</v>
      </c>
      <c r="AV11" s="116"/>
      <c r="AW11" s="80"/>
      <c r="AX11" s="80">
        <f t="shared" si="10"/>
        <v>0</v>
      </c>
      <c r="AY11" s="80">
        <f t="shared" si="11"/>
        <v>0</v>
      </c>
    </row>
    <row r="12" spans="1:51" ht="16.149999999999999" customHeight="1" x14ac:dyDescent="0.2">
      <c r="A12" s="58">
        <v>6</v>
      </c>
      <c r="B12" s="59" t="s">
        <v>11</v>
      </c>
      <c r="C12" s="270">
        <f>'8_2.1.18 SIS'!AM12</f>
        <v>0</v>
      </c>
      <c r="D12" s="60">
        <f>'Source Data'!H12</f>
        <v>4932.8589889938785</v>
      </c>
      <c r="E12" s="65">
        <f t="shared" si="12"/>
        <v>0</v>
      </c>
      <c r="F12" s="289"/>
      <c r="G12" s="60">
        <f>'Source Data'!I12</f>
        <v>671.54041297688354</v>
      </c>
      <c r="H12" s="65">
        <f t="shared" si="13"/>
        <v>0</v>
      </c>
      <c r="I12" s="289"/>
      <c r="J12" s="60">
        <f>'Source Data'!J12</f>
        <v>183.14738535733184</v>
      </c>
      <c r="K12" s="65">
        <f t="shared" si="14"/>
        <v>0</v>
      </c>
      <c r="L12" s="289"/>
      <c r="M12" s="60">
        <f>'Source Data'!K12</f>
        <v>4578.6846339332969</v>
      </c>
      <c r="N12" s="65">
        <f t="shared" si="15"/>
        <v>0</v>
      </c>
      <c r="O12" s="289"/>
      <c r="P12" s="60">
        <f>'Source Data'!L12</f>
        <v>1831.4738535733186</v>
      </c>
      <c r="Q12" s="65">
        <f t="shared" si="16"/>
        <v>0</v>
      </c>
      <c r="R12" s="92">
        <v>0</v>
      </c>
      <c r="S12" s="60"/>
      <c r="T12" s="60"/>
      <c r="U12" s="61">
        <f t="shared" si="2"/>
        <v>0</v>
      </c>
      <c r="V12" s="92">
        <f t="shared" si="3"/>
        <v>0</v>
      </c>
      <c r="W12" s="65">
        <f t="shared" si="17"/>
        <v>0</v>
      </c>
      <c r="X12" s="92">
        <f t="shared" si="18"/>
        <v>0</v>
      </c>
      <c r="Y12" s="60">
        <f>[1]BRUP!$G12</f>
        <v>0</v>
      </c>
      <c r="Z12" s="92">
        <f t="shared" si="19"/>
        <v>0</v>
      </c>
      <c r="AA12" s="60"/>
      <c r="AB12" s="60">
        <f t="shared" si="20"/>
        <v>0</v>
      </c>
      <c r="AC12" s="92">
        <f t="shared" si="21"/>
        <v>0</v>
      </c>
      <c r="AD12" s="96">
        <f t="shared" si="4"/>
        <v>0</v>
      </c>
      <c r="AE12" s="66">
        <f>'Source Data'!N12</f>
        <v>4073</v>
      </c>
      <c r="AF12" s="89">
        <f t="shared" si="5"/>
        <v>0</v>
      </c>
      <c r="AG12" s="270"/>
      <c r="AH12" s="66">
        <f t="shared" si="22"/>
        <v>0</v>
      </c>
      <c r="AI12" s="270"/>
      <c r="AJ12" s="68">
        <f t="shared" si="6"/>
        <v>0</v>
      </c>
      <c r="AK12" s="67">
        <f t="shared" si="7"/>
        <v>0</v>
      </c>
      <c r="AL12" s="89">
        <f t="shared" si="23"/>
        <v>0</v>
      </c>
      <c r="AM12" s="70">
        <f t="shared" si="24"/>
        <v>0</v>
      </c>
      <c r="AN12" s="89">
        <f t="shared" si="25"/>
        <v>0</v>
      </c>
      <c r="AO12" s="60">
        <f>[1]BRUP!$M12</f>
        <v>0</v>
      </c>
      <c r="AP12" s="89">
        <f t="shared" si="26"/>
        <v>0</v>
      </c>
      <c r="AQ12" s="68"/>
      <c r="AR12" s="68">
        <f t="shared" si="27"/>
        <v>0</v>
      </c>
      <c r="AS12" s="89">
        <f t="shared" si="28"/>
        <v>0</v>
      </c>
      <c r="AT12" s="69">
        <f t="shared" si="8"/>
        <v>0</v>
      </c>
      <c r="AU12" s="86">
        <f t="shared" si="9"/>
        <v>0</v>
      </c>
      <c r="AV12" s="116"/>
      <c r="AW12" s="65"/>
      <c r="AX12" s="65">
        <f t="shared" si="10"/>
        <v>0</v>
      </c>
      <c r="AY12" s="65">
        <f t="shared" si="11"/>
        <v>0</v>
      </c>
    </row>
    <row r="13" spans="1:51" ht="16.149999999999999" customHeight="1" x14ac:dyDescent="0.2">
      <c r="A13" s="54">
        <v>7</v>
      </c>
      <c r="B13" s="55" t="s">
        <v>12</v>
      </c>
      <c r="C13" s="271">
        <f>'8_2.1.18 SIS'!AM13</f>
        <v>0</v>
      </c>
      <c r="D13" s="56">
        <f>'Source Data'!H13</f>
        <v>3079.9485560845051</v>
      </c>
      <c r="E13" s="74">
        <f t="shared" si="12"/>
        <v>0</v>
      </c>
      <c r="F13" s="290"/>
      <c r="G13" s="56">
        <f>'Source Data'!I13</f>
        <v>422.20328372683736</v>
      </c>
      <c r="H13" s="74">
        <f t="shared" si="13"/>
        <v>0</v>
      </c>
      <c r="I13" s="290"/>
      <c r="J13" s="56">
        <f>'Source Data'!J13</f>
        <v>115.14635010731928</v>
      </c>
      <c r="K13" s="74">
        <f t="shared" si="14"/>
        <v>0</v>
      </c>
      <c r="L13" s="290"/>
      <c r="M13" s="56">
        <f>'Source Data'!K13</f>
        <v>2878.6587526829821</v>
      </c>
      <c r="N13" s="74">
        <f t="shared" si="15"/>
        <v>0</v>
      </c>
      <c r="O13" s="290"/>
      <c r="P13" s="56">
        <f>'Source Data'!L13</f>
        <v>1151.4635010731927</v>
      </c>
      <c r="Q13" s="74">
        <f t="shared" si="16"/>
        <v>0</v>
      </c>
      <c r="R13" s="93">
        <v>0</v>
      </c>
      <c r="S13" s="56"/>
      <c r="T13" s="56"/>
      <c r="U13" s="57">
        <f t="shared" si="2"/>
        <v>0</v>
      </c>
      <c r="V13" s="93">
        <f t="shared" si="3"/>
        <v>0</v>
      </c>
      <c r="W13" s="74">
        <f t="shared" si="17"/>
        <v>0</v>
      </c>
      <c r="X13" s="93">
        <f t="shared" si="18"/>
        <v>0</v>
      </c>
      <c r="Y13" s="56">
        <f>[1]BRUP!$G13</f>
        <v>0</v>
      </c>
      <c r="Z13" s="93">
        <f t="shared" si="19"/>
        <v>0</v>
      </c>
      <c r="AA13" s="56"/>
      <c r="AB13" s="56">
        <f t="shared" si="20"/>
        <v>0</v>
      </c>
      <c r="AC13" s="93">
        <f t="shared" si="21"/>
        <v>0</v>
      </c>
      <c r="AD13" s="97">
        <f t="shared" si="4"/>
        <v>0</v>
      </c>
      <c r="AE13" s="75">
        <f>'Source Data'!N13</f>
        <v>11839</v>
      </c>
      <c r="AF13" s="90">
        <f t="shared" si="5"/>
        <v>0</v>
      </c>
      <c r="AG13" s="271"/>
      <c r="AH13" s="75">
        <f t="shared" si="22"/>
        <v>0</v>
      </c>
      <c r="AI13" s="271"/>
      <c r="AJ13" s="77">
        <f t="shared" si="6"/>
        <v>0</v>
      </c>
      <c r="AK13" s="76">
        <f t="shared" si="7"/>
        <v>0</v>
      </c>
      <c r="AL13" s="90">
        <f t="shared" si="23"/>
        <v>0</v>
      </c>
      <c r="AM13" s="79">
        <f t="shared" si="24"/>
        <v>0</v>
      </c>
      <c r="AN13" s="90">
        <f t="shared" si="25"/>
        <v>0</v>
      </c>
      <c r="AO13" s="56">
        <f>[1]BRUP!$M13</f>
        <v>0</v>
      </c>
      <c r="AP13" s="90">
        <f t="shared" si="26"/>
        <v>0</v>
      </c>
      <c r="AQ13" s="77"/>
      <c r="AR13" s="77">
        <f t="shared" si="27"/>
        <v>0</v>
      </c>
      <c r="AS13" s="90">
        <f t="shared" si="28"/>
        <v>0</v>
      </c>
      <c r="AT13" s="78">
        <f t="shared" si="8"/>
        <v>0</v>
      </c>
      <c r="AU13" s="87">
        <f t="shared" si="9"/>
        <v>0</v>
      </c>
      <c r="AV13" s="116"/>
      <c r="AW13" s="74"/>
      <c r="AX13" s="74">
        <f t="shared" si="10"/>
        <v>0</v>
      </c>
      <c r="AY13" s="74">
        <f t="shared" si="11"/>
        <v>0</v>
      </c>
    </row>
    <row r="14" spans="1:51" ht="16.149999999999999" customHeight="1" x14ac:dyDescent="0.2">
      <c r="A14" s="54">
        <v>8</v>
      </c>
      <c r="B14" s="55" t="s">
        <v>13</v>
      </c>
      <c r="C14" s="271">
        <f>'8_2.1.18 SIS'!AM14</f>
        <v>0</v>
      </c>
      <c r="D14" s="56">
        <f>'Source Data'!H14</f>
        <v>4738.9956586322805</v>
      </c>
      <c r="E14" s="74">
        <f t="shared" si="12"/>
        <v>0</v>
      </c>
      <c r="F14" s="290"/>
      <c r="G14" s="56">
        <f>'Source Data'!I14</f>
        <v>631.46888950213452</v>
      </c>
      <c r="H14" s="74">
        <f t="shared" si="13"/>
        <v>0</v>
      </c>
      <c r="I14" s="290"/>
      <c r="J14" s="56">
        <f>'Source Data'!J14</f>
        <v>172.21878804603671</v>
      </c>
      <c r="K14" s="74">
        <f t="shared" si="14"/>
        <v>0</v>
      </c>
      <c r="L14" s="290"/>
      <c r="M14" s="56">
        <f>'Source Data'!K14</f>
        <v>4305.4697011509179</v>
      </c>
      <c r="N14" s="74">
        <f t="shared" si="15"/>
        <v>0</v>
      </c>
      <c r="O14" s="290"/>
      <c r="P14" s="56">
        <f>'Source Data'!L14</f>
        <v>1722.1878804603671</v>
      </c>
      <c r="Q14" s="74">
        <f t="shared" si="16"/>
        <v>0</v>
      </c>
      <c r="R14" s="93">
        <v>0</v>
      </c>
      <c r="S14" s="56"/>
      <c r="T14" s="56"/>
      <c r="U14" s="57">
        <f t="shared" si="2"/>
        <v>0</v>
      </c>
      <c r="V14" s="93">
        <f t="shared" si="3"/>
        <v>0</v>
      </c>
      <c r="W14" s="74">
        <f t="shared" si="17"/>
        <v>0</v>
      </c>
      <c r="X14" s="93">
        <f t="shared" si="18"/>
        <v>0</v>
      </c>
      <c r="Y14" s="56">
        <f>[1]BRUP!$G14</f>
        <v>0</v>
      </c>
      <c r="Z14" s="93">
        <f t="shared" si="19"/>
        <v>0</v>
      </c>
      <c r="AA14" s="56"/>
      <c r="AB14" s="56">
        <f t="shared" si="20"/>
        <v>0</v>
      </c>
      <c r="AC14" s="93">
        <f t="shared" si="21"/>
        <v>0</v>
      </c>
      <c r="AD14" s="97">
        <f t="shared" si="4"/>
        <v>0</v>
      </c>
      <c r="AE14" s="75">
        <f>'Source Data'!N14</f>
        <v>4588</v>
      </c>
      <c r="AF14" s="90">
        <f t="shared" si="5"/>
        <v>0</v>
      </c>
      <c r="AG14" s="271"/>
      <c r="AH14" s="75">
        <f t="shared" si="22"/>
        <v>0</v>
      </c>
      <c r="AI14" s="271"/>
      <c r="AJ14" s="77">
        <f t="shared" si="6"/>
        <v>0</v>
      </c>
      <c r="AK14" s="76">
        <f t="shared" si="7"/>
        <v>0</v>
      </c>
      <c r="AL14" s="90">
        <f t="shared" si="23"/>
        <v>0</v>
      </c>
      <c r="AM14" s="79">
        <f t="shared" si="24"/>
        <v>0</v>
      </c>
      <c r="AN14" s="90">
        <f t="shared" si="25"/>
        <v>0</v>
      </c>
      <c r="AO14" s="56">
        <f>[1]BRUP!$M14</f>
        <v>0</v>
      </c>
      <c r="AP14" s="90">
        <f t="shared" si="26"/>
        <v>0</v>
      </c>
      <c r="AQ14" s="77"/>
      <c r="AR14" s="77">
        <f t="shared" si="27"/>
        <v>0</v>
      </c>
      <c r="AS14" s="90">
        <f t="shared" si="28"/>
        <v>0</v>
      </c>
      <c r="AT14" s="78">
        <f t="shared" si="8"/>
        <v>0</v>
      </c>
      <c r="AU14" s="87">
        <f t="shared" si="9"/>
        <v>0</v>
      </c>
      <c r="AV14" s="116"/>
      <c r="AW14" s="74"/>
      <c r="AX14" s="74">
        <f t="shared" si="10"/>
        <v>0</v>
      </c>
      <c r="AY14" s="74">
        <f t="shared" si="11"/>
        <v>0</v>
      </c>
    </row>
    <row r="15" spans="1:51" ht="16.149999999999999" customHeight="1" x14ac:dyDescent="0.2">
      <c r="A15" s="54">
        <v>9</v>
      </c>
      <c r="B15" s="55" t="s">
        <v>14</v>
      </c>
      <c r="C15" s="271">
        <f>'8_2.1.18 SIS'!AM15</f>
        <v>0</v>
      </c>
      <c r="D15" s="56">
        <f>'Source Data'!H15</f>
        <v>4548.7366413720365</v>
      </c>
      <c r="E15" s="74">
        <f t="shared" si="12"/>
        <v>0</v>
      </c>
      <c r="F15" s="290"/>
      <c r="G15" s="56">
        <f>'Source Data'!I15</f>
        <v>606.55190779573797</v>
      </c>
      <c r="H15" s="74">
        <f t="shared" si="13"/>
        <v>0</v>
      </c>
      <c r="I15" s="290"/>
      <c r="J15" s="56">
        <f>'Source Data'!J15</f>
        <v>165.42324758065581</v>
      </c>
      <c r="K15" s="74">
        <f t="shared" si="14"/>
        <v>0</v>
      </c>
      <c r="L15" s="290"/>
      <c r="M15" s="56">
        <f>'Source Data'!K15</f>
        <v>4135.5811895163952</v>
      </c>
      <c r="N15" s="74">
        <f t="shared" si="15"/>
        <v>0</v>
      </c>
      <c r="O15" s="290"/>
      <c r="P15" s="56">
        <f>'Source Data'!L15</f>
        <v>1654.2324758065579</v>
      </c>
      <c r="Q15" s="74">
        <f t="shared" si="16"/>
        <v>0</v>
      </c>
      <c r="R15" s="93">
        <v>0</v>
      </c>
      <c r="S15" s="56"/>
      <c r="T15" s="56"/>
      <c r="U15" s="57">
        <f t="shared" si="2"/>
        <v>0</v>
      </c>
      <c r="V15" s="93">
        <f t="shared" si="3"/>
        <v>0</v>
      </c>
      <c r="W15" s="74">
        <f t="shared" si="17"/>
        <v>0</v>
      </c>
      <c r="X15" s="93">
        <f t="shared" si="18"/>
        <v>0</v>
      </c>
      <c r="Y15" s="56">
        <f>[1]BRUP!$G15</f>
        <v>0</v>
      </c>
      <c r="Z15" s="93">
        <f t="shared" si="19"/>
        <v>0</v>
      </c>
      <c r="AA15" s="56"/>
      <c r="AB15" s="56">
        <f t="shared" si="20"/>
        <v>0</v>
      </c>
      <c r="AC15" s="93">
        <f t="shared" si="21"/>
        <v>0</v>
      </c>
      <c r="AD15" s="97">
        <f t="shared" si="4"/>
        <v>0</v>
      </c>
      <c r="AE15" s="75">
        <f>'Source Data'!N15</f>
        <v>5094</v>
      </c>
      <c r="AF15" s="90">
        <f t="shared" si="5"/>
        <v>0</v>
      </c>
      <c r="AG15" s="271"/>
      <c r="AH15" s="75">
        <f t="shared" si="22"/>
        <v>0</v>
      </c>
      <c r="AI15" s="271"/>
      <c r="AJ15" s="77">
        <f t="shared" si="6"/>
        <v>0</v>
      </c>
      <c r="AK15" s="76">
        <f t="shared" si="7"/>
        <v>0</v>
      </c>
      <c r="AL15" s="90">
        <f t="shared" si="23"/>
        <v>0</v>
      </c>
      <c r="AM15" s="79">
        <f t="shared" si="24"/>
        <v>0</v>
      </c>
      <c r="AN15" s="90">
        <f t="shared" si="25"/>
        <v>0</v>
      </c>
      <c r="AO15" s="56">
        <f>[1]BRUP!$M15</f>
        <v>0</v>
      </c>
      <c r="AP15" s="90">
        <f t="shared" si="26"/>
        <v>0</v>
      </c>
      <c r="AQ15" s="77"/>
      <c r="AR15" s="77">
        <f t="shared" si="27"/>
        <v>0</v>
      </c>
      <c r="AS15" s="90">
        <f t="shared" si="28"/>
        <v>0</v>
      </c>
      <c r="AT15" s="78">
        <f t="shared" si="8"/>
        <v>0</v>
      </c>
      <c r="AU15" s="87">
        <f t="shared" si="9"/>
        <v>0</v>
      </c>
      <c r="AV15" s="116"/>
      <c r="AW15" s="74"/>
      <c r="AX15" s="74">
        <f t="shared" si="10"/>
        <v>0</v>
      </c>
      <c r="AY15" s="74">
        <f t="shared" si="11"/>
        <v>0</v>
      </c>
    </row>
    <row r="16" spans="1:51" ht="16.149999999999999" customHeight="1" x14ac:dyDescent="0.2">
      <c r="A16" s="49">
        <v>10</v>
      </c>
      <c r="B16" s="50" t="s">
        <v>15</v>
      </c>
      <c r="C16" s="272">
        <f>'8_2.1.18 SIS'!AM16</f>
        <v>0</v>
      </c>
      <c r="D16" s="51">
        <f>'Source Data'!H16</f>
        <v>3450.3968616043203</v>
      </c>
      <c r="E16" s="80">
        <f t="shared" si="12"/>
        <v>0</v>
      </c>
      <c r="F16" s="291"/>
      <c r="G16" s="51">
        <f>'Source Data'!I16</f>
        <v>486.95555408614769</v>
      </c>
      <c r="H16" s="80">
        <f t="shared" si="13"/>
        <v>0</v>
      </c>
      <c r="I16" s="291"/>
      <c r="J16" s="51">
        <f>'Source Data'!J16</f>
        <v>132.806060205313</v>
      </c>
      <c r="K16" s="80">
        <f t="shared" si="14"/>
        <v>0</v>
      </c>
      <c r="L16" s="291"/>
      <c r="M16" s="51">
        <f>'Source Data'!K16</f>
        <v>3320.1515051328256</v>
      </c>
      <c r="N16" s="80">
        <f t="shared" si="15"/>
        <v>0</v>
      </c>
      <c r="O16" s="291"/>
      <c r="P16" s="51">
        <f>'Source Data'!L16</f>
        <v>1328.06060205313</v>
      </c>
      <c r="Q16" s="80">
        <f t="shared" si="16"/>
        <v>0</v>
      </c>
      <c r="R16" s="94">
        <v>0</v>
      </c>
      <c r="S16" s="51"/>
      <c r="T16" s="51"/>
      <c r="U16" s="52">
        <f t="shared" si="2"/>
        <v>0</v>
      </c>
      <c r="V16" s="94">
        <f t="shared" si="3"/>
        <v>0</v>
      </c>
      <c r="W16" s="80">
        <f t="shared" si="17"/>
        <v>0</v>
      </c>
      <c r="X16" s="94">
        <f t="shared" si="18"/>
        <v>0</v>
      </c>
      <c r="Y16" s="51">
        <f>[1]BRUP!$G16</f>
        <v>0</v>
      </c>
      <c r="Z16" s="94">
        <f t="shared" si="19"/>
        <v>0</v>
      </c>
      <c r="AA16" s="53"/>
      <c r="AB16" s="51">
        <f t="shared" si="20"/>
        <v>0</v>
      </c>
      <c r="AC16" s="95">
        <f t="shared" si="21"/>
        <v>0</v>
      </c>
      <c r="AD16" s="95">
        <f t="shared" si="4"/>
        <v>0</v>
      </c>
      <c r="AE16" s="71">
        <f>'Source Data'!N16</f>
        <v>7747</v>
      </c>
      <c r="AF16" s="91">
        <f t="shared" si="5"/>
        <v>0</v>
      </c>
      <c r="AG16" s="272"/>
      <c r="AH16" s="71">
        <f t="shared" si="22"/>
        <v>0</v>
      </c>
      <c r="AI16" s="272"/>
      <c r="AJ16" s="72">
        <f t="shared" si="6"/>
        <v>0</v>
      </c>
      <c r="AK16" s="73">
        <f t="shared" si="7"/>
        <v>0</v>
      </c>
      <c r="AL16" s="91">
        <f t="shared" si="23"/>
        <v>0</v>
      </c>
      <c r="AM16" s="82">
        <f t="shared" si="24"/>
        <v>0</v>
      </c>
      <c r="AN16" s="91">
        <f t="shared" si="25"/>
        <v>0</v>
      </c>
      <c r="AO16" s="51">
        <f>[1]BRUP!$M16</f>
        <v>0</v>
      </c>
      <c r="AP16" s="91">
        <f t="shared" si="26"/>
        <v>0</v>
      </c>
      <c r="AQ16" s="72"/>
      <c r="AR16" s="72">
        <f t="shared" si="27"/>
        <v>0</v>
      </c>
      <c r="AS16" s="91">
        <f t="shared" si="28"/>
        <v>0</v>
      </c>
      <c r="AT16" s="81">
        <f t="shared" si="8"/>
        <v>0</v>
      </c>
      <c r="AU16" s="88">
        <f t="shared" si="9"/>
        <v>0</v>
      </c>
      <c r="AV16" s="116"/>
      <c r="AW16" s="80"/>
      <c r="AX16" s="80">
        <f t="shared" si="10"/>
        <v>0</v>
      </c>
      <c r="AY16" s="80">
        <f t="shared" si="11"/>
        <v>0</v>
      </c>
    </row>
    <row r="17" spans="1:51" ht="16.149999999999999" customHeight="1" x14ac:dyDescent="0.2">
      <c r="A17" s="58">
        <v>11</v>
      </c>
      <c r="B17" s="59" t="s">
        <v>16</v>
      </c>
      <c r="C17" s="270">
        <f>'8_2.1.18 SIS'!AM17</f>
        <v>0</v>
      </c>
      <c r="D17" s="60">
        <f>'Source Data'!H17</f>
        <v>5710.1347819377015</v>
      </c>
      <c r="E17" s="65">
        <f t="shared" si="12"/>
        <v>0</v>
      </c>
      <c r="F17" s="289"/>
      <c r="G17" s="60">
        <f>'Source Data'!I17</f>
        <v>720.86562862338462</v>
      </c>
      <c r="H17" s="65">
        <f t="shared" si="13"/>
        <v>0</v>
      </c>
      <c r="I17" s="289"/>
      <c r="J17" s="60">
        <f>'Source Data'!J17</f>
        <v>196.59971689728673</v>
      </c>
      <c r="K17" s="65">
        <f t="shared" si="14"/>
        <v>0</v>
      </c>
      <c r="L17" s="289"/>
      <c r="M17" s="60">
        <f>'Source Data'!K17</f>
        <v>4914.9929224321686</v>
      </c>
      <c r="N17" s="65">
        <f t="shared" si="15"/>
        <v>0</v>
      </c>
      <c r="O17" s="289"/>
      <c r="P17" s="60">
        <f>'Source Data'!L17</f>
        <v>1965.9971689728673</v>
      </c>
      <c r="Q17" s="65">
        <f t="shared" si="16"/>
        <v>0</v>
      </c>
      <c r="R17" s="92">
        <v>0</v>
      </c>
      <c r="S17" s="60"/>
      <c r="T17" s="60"/>
      <c r="U17" s="61">
        <f t="shared" si="2"/>
        <v>0</v>
      </c>
      <c r="V17" s="92">
        <f t="shared" si="3"/>
        <v>0</v>
      </c>
      <c r="W17" s="65">
        <f t="shared" si="17"/>
        <v>0</v>
      </c>
      <c r="X17" s="92">
        <f t="shared" si="18"/>
        <v>0</v>
      </c>
      <c r="Y17" s="60">
        <f>[1]BRUP!$G17</f>
        <v>0</v>
      </c>
      <c r="Z17" s="92">
        <f t="shared" si="19"/>
        <v>0</v>
      </c>
      <c r="AA17" s="60"/>
      <c r="AB17" s="60">
        <f t="shared" si="20"/>
        <v>0</v>
      </c>
      <c r="AC17" s="92">
        <f t="shared" si="21"/>
        <v>0</v>
      </c>
      <c r="AD17" s="96">
        <f t="shared" si="4"/>
        <v>0</v>
      </c>
      <c r="AE17" s="66">
        <f>'Source Data'!N17</f>
        <v>3310</v>
      </c>
      <c r="AF17" s="89">
        <f t="shared" si="5"/>
        <v>0</v>
      </c>
      <c r="AG17" s="270"/>
      <c r="AH17" s="66">
        <f t="shared" si="22"/>
        <v>0</v>
      </c>
      <c r="AI17" s="270"/>
      <c r="AJ17" s="68">
        <f t="shared" si="6"/>
        <v>0</v>
      </c>
      <c r="AK17" s="67">
        <f t="shared" si="7"/>
        <v>0</v>
      </c>
      <c r="AL17" s="89">
        <f t="shared" si="23"/>
        <v>0</v>
      </c>
      <c r="AM17" s="70">
        <f t="shared" si="24"/>
        <v>0</v>
      </c>
      <c r="AN17" s="89">
        <f t="shared" si="25"/>
        <v>0</v>
      </c>
      <c r="AO17" s="60">
        <f>[1]BRUP!$M17</f>
        <v>0</v>
      </c>
      <c r="AP17" s="89">
        <f t="shared" si="26"/>
        <v>0</v>
      </c>
      <c r="AQ17" s="68"/>
      <c r="AR17" s="68">
        <f t="shared" si="27"/>
        <v>0</v>
      </c>
      <c r="AS17" s="89">
        <f t="shared" si="28"/>
        <v>0</v>
      </c>
      <c r="AT17" s="69">
        <f t="shared" si="8"/>
        <v>0</v>
      </c>
      <c r="AU17" s="86">
        <f t="shared" si="9"/>
        <v>0</v>
      </c>
      <c r="AV17" s="116"/>
      <c r="AW17" s="65"/>
      <c r="AX17" s="65">
        <f t="shared" si="10"/>
        <v>0</v>
      </c>
      <c r="AY17" s="65">
        <f t="shared" si="11"/>
        <v>0</v>
      </c>
    </row>
    <row r="18" spans="1:51" ht="16.149999999999999" customHeight="1" x14ac:dyDescent="0.2">
      <c r="A18" s="54">
        <v>12</v>
      </c>
      <c r="B18" s="55" t="s">
        <v>17</v>
      </c>
      <c r="C18" s="271">
        <f>'8_2.1.18 SIS'!AM18</f>
        <v>0</v>
      </c>
      <c r="D18" s="56">
        <f>'Source Data'!H18</f>
        <v>2970.5124583417528</v>
      </c>
      <c r="E18" s="74">
        <f t="shared" si="12"/>
        <v>0</v>
      </c>
      <c r="F18" s="290"/>
      <c r="G18" s="56">
        <f>'Source Data'!I18</f>
        <v>374.0615666318472</v>
      </c>
      <c r="H18" s="74">
        <f t="shared" si="13"/>
        <v>0</v>
      </c>
      <c r="I18" s="290"/>
      <c r="J18" s="56">
        <f>'Source Data'!J18</f>
        <v>102.01679089959471</v>
      </c>
      <c r="K18" s="74">
        <f t="shared" si="14"/>
        <v>0</v>
      </c>
      <c r="L18" s="290"/>
      <c r="M18" s="56">
        <f>'Source Data'!K18</f>
        <v>2550.4197724898677</v>
      </c>
      <c r="N18" s="74">
        <f t="shared" si="15"/>
        <v>0</v>
      </c>
      <c r="O18" s="290"/>
      <c r="P18" s="56">
        <f>'Source Data'!L18</f>
        <v>1020.1679089959471</v>
      </c>
      <c r="Q18" s="74">
        <f t="shared" si="16"/>
        <v>0</v>
      </c>
      <c r="R18" s="93">
        <v>0</v>
      </c>
      <c r="S18" s="56"/>
      <c r="T18" s="56"/>
      <c r="U18" s="57">
        <f t="shared" si="2"/>
        <v>0</v>
      </c>
      <c r="V18" s="93">
        <f t="shared" si="3"/>
        <v>0</v>
      </c>
      <c r="W18" s="74">
        <f t="shared" si="17"/>
        <v>0</v>
      </c>
      <c r="X18" s="93">
        <f t="shared" si="18"/>
        <v>0</v>
      </c>
      <c r="Y18" s="56">
        <f>[1]BRUP!$G18</f>
        <v>0</v>
      </c>
      <c r="Z18" s="93">
        <f t="shared" si="19"/>
        <v>0</v>
      </c>
      <c r="AA18" s="56"/>
      <c r="AB18" s="56">
        <f t="shared" si="20"/>
        <v>0</v>
      </c>
      <c r="AC18" s="93">
        <f t="shared" si="21"/>
        <v>0</v>
      </c>
      <c r="AD18" s="97">
        <f t="shared" si="4"/>
        <v>0</v>
      </c>
      <c r="AE18" s="75">
        <f>'Source Data'!N18</f>
        <v>6410</v>
      </c>
      <c r="AF18" s="90">
        <f t="shared" si="5"/>
        <v>0</v>
      </c>
      <c r="AG18" s="271"/>
      <c r="AH18" s="75">
        <f t="shared" si="22"/>
        <v>0</v>
      </c>
      <c r="AI18" s="271"/>
      <c r="AJ18" s="77">
        <f t="shared" si="6"/>
        <v>0</v>
      </c>
      <c r="AK18" s="76">
        <f t="shared" si="7"/>
        <v>0</v>
      </c>
      <c r="AL18" s="90">
        <f t="shared" si="23"/>
        <v>0</v>
      </c>
      <c r="AM18" s="79">
        <f t="shared" si="24"/>
        <v>0</v>
      </c>
      <c r="AN18" s="90">
        <f t="shared" si="25"/>
        <v>0</v>
      </c>
      <c r="AO18" s="56">
        <f>[1]BRUP!$M18</f>
        <v>0</v>
      </c>
      <c r="AP18" s="90">
        <f t="shared" si="26"/>
        <v>0</v>
      </c>
      <c r="AQ18" s="77"/>
      <c r="AR18" s="77">
        <f t="shared" si="27"/>
        <v>0</v>
      </c>
      <c r="AS18" s="90">
        <f t="shared" si="28"/>
        <v>0</v>
      </c>
      <c r="AT18" s="78">
        <f t="shared" si="8"/>
        <v>0</v>
      </c>
      <c r="AU18" s="87">
        <f t="shared" si="9"/>
        <v>0</v>
      </c>
      <c r="AV18" s="116"/>
      <c r="AW18" s="74"/>
      <c r="AX18" s="74">
        <f t="shared" si="10"/>
        <v>0</v>
      </c>
      <c r="AY18" s="74">
        <f t="shared" si="11"/>
        <v>0</v>
      </c>
    </row>
    <row r="19" spans="1:51" ht="16.149999999999999" customHeight="1" x14ac:dyDescent="0.2">
      <c r="A19" s="54">
        <v>13</v>
      </c>
      <c r="B19" s="55" t="s">
        <v>18</v>
      </c>
      <c r="C19" s="271">
        <f>'8_2.1.18 SIS'!AM19</f>
        <v>0</v>
      </c>
      <c r="D19" s="56">
        <f>'Source Data'!H19</f>
        <v>5498.1587066365764</v>
      </c>
      <c r="E19" s="74">
        <f t="shared" si="12"/>
        <v>0</v>
      </c>
      <c r="F19" s="290"/>
      <c r="G19" s="56">
        <f>'Source Data'!I19</f>
        <v>725.51734025343501</v>
      </c>
      <c r="H19" s="74">
        <f t="shared" si="13"/>
        <v>0</v>
      </c>
      <c r="I19" s="290"/>
      <c r="J19" s="56">
        <f>'Source Data'!J19</f>
        <v>197.86836552366407</v>
      </c>
      <c r="K19" s="74">
        <f t="shared" si="14"/>
        <v>0</v>
      </c>
      <c r="L19" s="290"/>
      <c r="M19" s="56">
        <f>'Source Data'!K19</f>
        <v>4946.7091380916027</v>
      </c>
      <c r="N19" s="74">
        <f t="shared" si="15"/>
        <v>0</v>
      </c>
      <c r="O19" s="290"/>
      <c r="P19" s="56">
        <f>'Source Data'!L19</f>
        <v>1978.6836552366412</v>
      </c>
      <c r="Q19" s="74">
        <f t="shared" si="16"/>
        <v>0</v>
      </c>
      <c r="R19" s="93">
        <v>0</v>
      </c>
      <c r="S19" s="56"/>
      <c r="T19" s="56"/>
      <c r="U19" s="57">
        <f t="shared" si="2"/>
        <v>0</v>
      </c>
      <c r="V19" s="93">
        <f t="shared" si="3"/>
        <v>0</v>
      </c>
      <c r="W19" s="74">
        <f t="shared" si="17"/>
        <v>0</v>
      </c>
      <c r="X19" s="93">
        <f t="shared" si="18"/>
        <v>0</v>
      </c>
      <c r="Y19" s="56">
        <f>[1]BRUP!$G19</f>
        <v>0</v>
      </c>
      <c r="Z19" s="93">
        <f t="shared" si="19"/>
        <v>0</v>
      </c>
      <c r="AA19" s="56"/>
      <c r="AB19" s="56">
        <f t="shared" si="20"/>
        <v>0</v>
      </c>
      <c r="AC19" s="93">
        <f t="shared" si="21"/>
        <v>0</v>
      </c>
      <c r="AD19" s="97">
        <f t="shared" si="4"/>
        <v>0</v>
      </c>
      <c r="AE19" s="75">
        <f>'Source Data'!N19</f>
        <v>2773</v>
      </c>
      <c r="AF19" s="90">
        <f t="shared" si="5"/>
        <v>0</v>
      </c>
      <c r="AG19" s="271"/>
      <c r="AH19" s="75">
        <f t="shared" si="22"/>
        <v>0</v>
      </c>
      <c r="AI19" s="271"/>
      <c r="AJ19" s="77">
        <f t="shared" si="6"/>
        <v>0</v>
      </c>
      <c r="AK19" s="76">
        <f t="shared" si="7"/>
        <v>0</v>
      </c>
      <c r="AL19" s="90">
        <f t="shared" si="23"/>
        <v>0</v>
      </c>
      <c r="AM19" s="79">
        <f t="shared" si="24"/>
        <v>0</v>
      </c>
      <c r="AN19" s="90">
        <f t="shared" si="25"/>
        <v>0</v>
      </c>
      <c r="AO19" s="56">
        <f>[1]BRUP!$M19</f>
        <v>0</v>
      </c>
      <c r="AP19" s="90">
        <f t="shared" si="26"/>
        <v>0</v>
      </c>
      <c r="AQ19" s="77"/>
      <c r="AR19" s="77">
        <f t="shared" si="27"/>
        <v>0</v>
      </c>
      <c r="AS19" s="90">
        <f t="shared" si="28"/>
        <v>0</v>
      </c>
      <c r="AT19" s="78">
        <f t="shared" si="8"/>
        <v>0</v>
      </c>
      <c r="AU19" s="87">
        <f t="shared" si="9"/>
        <v>0</v>
      </c>
      <c r="AV19" s="116"/>
      <c r="AW19" s="74"/>
      <c r="AX19" s="74">
        <f t="shared" si="10"/>
        <v>0</v>
      </c>
      <c r="AY19" s="74">
        <f t="shared" si="11"/>
        <v>0</v>
      </c>
    </row>
    <row r="20" spans="1:51" ht="16.149999999999999" customHeight="1" x14ac:dyDescent="0.2">
      <c r="A20" s="54">
        <v>14</v>
      </c>
      <c r="B20" s="55" t="s">
        <v>19</v>
      </c>
      <c r="C20" s="271">
        <f>'8_2.1.18 SIS'!AM20</f>
        <v>0</v>
      </c>
      <c r="D20" s="56">
        <f>'Source Data'!H20</f>
        <v>5011.2312545353479</v>
      </c>
      <c r="E20" s="74">
        <f t="shared" si="12"/>
        <v>0</v>
      </c>
      <c r="F20" s="290"/>
      <c r="G20" s="56">
        <f>'Source Data'!I20</f>
        <v>644.89230424636412</v>
      </c>
      <c r="H20" s="74">
        <f t="shared" si="13"/>
        <v>0</v>
      </c>
      <c r="I20" s="290"/>
      <c r="J20" s="56">
        <f>'Source Data'!J20</f>
        <v>175.87971933991753</v>
      </c>
      <c r="K20" s="74">
        <f t="shared" si="14"/>
        <v>0</v>
      </c>
      <c r="L20" s="290"/>
      <c r="M20" s="56">
        <f>'Source Data'!K20</f>
        <v>4396.9929834979375</v>
      </c>
      <c r="N20" s="74">
        <f t="shared" si="15"/>
        <v>0</v>
      </c>
      <c r="O20" s="290"/>
      <c r="P20" s="56">
        <f>'Source Data'!L20</f>
        <v>1758.7971933991751</v>
      </c>
      <c r="Q20" s="74">
        <f t="shared" si="16"/>
        <v>0</v>
      </c>
      <c r="R20" s="93">
        <v>0</v>
      </c>
      <c r="S20" s="56"/>
      <c r="T20" s="56"/>
      <c r="U20" s="57">
        <f t="shared" si="2"/>
        <v>0</v>
      </c>
      <c r="V20" s="93">
        <f t="shared" si="3"/>
        <v>0</v>
      </c>
      <c r="W20" s="74">
        <f t="shared" si="17"/>
        <v>0</v>
      </c>
      <c r="X20" s="93">
        <f t="shared" si="18"/>
        <v>0</v>
      </c>
      <c r="Y20" s="56">
        <f>[1]BRUP!$G20</f>
        <v>0</v>
      </c>
      <c r="Z20" s="93">
        <f t="shared" si="19"/>
        <v>0</v>
      </c>
      <c r="AA20" s="56"/>
      <c r="AB20" s="56">
        <f t="shared" si="20"/>
        <v>0</v>
      </c>
      <c r="AC20" s="93">
        <f t="shared" si="21"/>
        <v>0</v>
      </c>
      <c r="AD20" s="97">
        <f t="shared" si="4"/>
        <v>0</v>
      </c>
      <c r="AE20" s="75">
        <f>'Source Data'!N20</f>
        <v>3207</v>
      </c>
      <c r="AF20" s="90">
        <f t="shared" si="5"/>
        <v>0</v>
      </c>
      <c r="AG20" s="271"/>
      <c r="AH20" s="75">
        <f t="shared" si="22"/>
        <v>0</v>
      </c>
      <c r="AI20" s="271"/>
      <c r="AJ20" s="77">
        <f t="shared" si="6"/>
        <v>0</v>
      </c>
      <c r="AK20" s="76">
        <f t="shared" si="7"/>
        <v>0</v>
      </c>
      <c r="AL20" s="90">
        <f t="shared" si="23"/>
        <v>0</v>
      </c>
      <c r="AM20" s="79">
        <f t="shared" si="24"/>
        <v>0</v>
      </c>
      <c r="AN20" s="90">
        <f t="shared" si="25"/>
        <v>0</v>
      </c>
      <c r="AO20" s="56">
        <f>[1]BRUP!$M20</f>
        <v>0</v>
      </c>
      <c r="AP20" s="90">
        <f t="shared" si="26"/>
        <v>0</v>
      </c>
      <c r="AQ20" s="77"/>
      <c r="AR20" s="77">
        <f t="shared" si="27"/>
        <v>0</v>
      </c>
      <c r="AS20" s="90">
        <f t="shared" si="28"/>
        <v>0</v>
      </c>
      <c r="AT20" s="78">
        <f t="shared" si="8"/>
        <v>0</v>
      </c>
      <c r="AU20" s="87">
        <f t="shared" si="9"/>
        <v>0</v>
      </c>
      <c r="AV20" s="116"/>
      <c r="AW20" s="74"/>
      <c r="AX20" s="74">
        <f t="shared" si="10"/>
        <v>0</v>
      </c>
      <c r="AY20" s="74">
        <f t="shared" si="11"/>
        <v>0</v>
      </c>
    </row>
    <row r="21" spans="1:51" ht="16.149999999999999" customHeight="1" x14ac:dyDescent="0.2">
      <c r="A21" s="49">
        <v>15</v>
      </c>
      <c r="B21" s="50" t="s">
        <v>20</v>
      </c>
      <c r="C21" s="272">
        <f>'8_2.1.18 SIS'!AM21</f>
        <v>0</v>
      </c>
      <c r="D21" s="51">
        <f>'Source Data'!H21</f>
        <v>5066.2622105753844</v>
      </c>
      <c r="E21" s="80">
        <f t="shared" si="12"/>
        <v>0</v>
      </c>
      <c r="F21" s="291"/>
      <c r="G21" s="51">
        <f>'Source Data'!I21</f>
        <v>701.0216863265847</v>
      </c>
      <c r="H21" s="80">
        <f t="shared" si="13"/>
        <v>0</v>
      </c>
      <c r="I21" s="291"/>
      <c r="J21" s="51">
        <f>'Source Data'!J21</f>
        <v>191.18773263452312</v>
      </c>
      <c r="K21" s="80">
        <f t="shared" si="14"/>
        <v>0</v>
      </c>
      <c r="L21" s="291"/>
      <c r="M21" s="51">
        <f>'Source Data'!K21</f>
        <v>4779.6933158630773</v>
      </c>
      <c r="N21" s="80">
        <f t="shared" si="15"/>
        <v>0</v>
      </c>
      <c r="O21" s="291"/>
      <c r="P21" s="51">
        <f>'Source Data'!L21</f>
        <v>1911.8773263452308</v>
      </c>
      <c r="Q21" s="80">
        <f t="shared" si="16"/>
        <v>0</v>
      </c>
      <c r="R21" s="94">
        <v>0</v>
      </c>
      <c r="S21" s="51"/>
      <c r="T21" s="51"/>
      <c r="U21" s="52">
        <f t="shared" si="2"/>
        <v>0</v>
      </c>
      <c r="V21" s="94">
        <f t="shared" si="3"/>
        <v>0</v>
      </c>
      <c r="W21" s="80">
        <f t="shared" si="17"/>
        <v>0</v>
      </c>
      <c r="X21" s="94">
        <f t="shared" si="18"/>
        <v>0</v>
      </c>
      <c r="Y21" s="51">
        <f>[1]BRUP!$G21</f>
        <v>0</v>
      </c>
      <c r="Z21" s="94">
        <f t="shared" si="19"/>
        <v>0</v>
      </c>
      <c r="AA21" s="53"/>
      <c r="AB21" s="51">
        <f t="shared" si="20"/>
        <v>0</v>
      </c>
      <c r="AC21" s="95">
        <f t="shared" si="21"/>
        <v>0</v>
      </c>
      <c r="AD21" s="95">
        <f t="shared" si="4"/>
        <v>0</v>
      </c>
      <c r="AE21" s="71">
        <f>'Source Data'!N21</f>
        <v>2896</v>
      </c>
      <c r="AF21" s="91">
        <f t="shared" si="5"/>
        <v>0</v>
      </c>
      <c r="AG21" s="272"/>
      <c r="AH21" s="71">
        <f t="shared" si="22"/>
        <v>0</v>
      </c>
      <c r="AI21" s="272"/>
      <c r="AJ21" s="72">
        <f t="shared" si="6"/>
        <v>0</v>
      </c>
      <c r="AK21" s="73">
        <f t="shared" si="7"/>
        <v>0</v>
      </c>
      <c r="AL21" s="91">
        <f t="shared" si="23"/>
        <v>0</v>
      </c>
      <c r="AM21" s="82">
        <f t="shared" si="24"/>
        <v>0</v>
      </c>
      <c r="AN21" s="91">
        <f t="shared" si="25"/>
        <v>0</v>
      </c>
      <c r="AO21" s="51">
        <f>[1]BRUP!$M21</f>
        <v>0</v>
      </c>
      <c r="AP21" s="91">
        <f t="shared" si="26"/>
        <v>0</v>
      </c>
      <c r="AQ21" s="72"/>
      <c r="AR21" s="72">
        <f t="shared" si="27"/>
        <v>0</v>
      </c>
      <c r="AS21" s="91">
        <f t="shared" si="28"/>
        <v>0</v>
      </c>
      <c r="AT21" s="81">
        <f t="shared" si="8"/>
        <v>0</v>
      </c>
      <c r="AU21" s="88">
        <f t="shared" si="9"/>
        <v>0</v>
      </c>
      <c r="AV21" s="116"/>
      <c r="AW21" s="80"/>
      <c r="AX21" s="80">
        <f t="shared" si="10"/>
        <v>0</v>
      </c>
      <c r="AY21" s="80">
        <f t="shared" si="11"/>
        <v>0</v>
      </c>
    </row>
    <row r="22" spans="1:51" ht="16.149999999999999" customHeight="1" x14ac:dyDescent="0.2">
      <c r="A22" s="58">
        <v>16</v>
      </c>
      <c r="B22" s="59" t="s">
        <v>21</v>
      </c>
      <c r="C22" s="270">
        <f>'8_2.1.18 SIS'!AM22</f>
        <v>0</v>
      </c>
      <c r="D22" s="60">
        <f>'Source Data'!H22</f>
        <v>2365.2515167166002</v>
      </c>
      <c r="E22" s="65">
        <f t="shared" si="12"/>
        <v>0</v>
      </c>
      <c r="F22" s="289"/>
      <c r="G22" s="60">
        <f>'Source Data'!I22</f>
        <v>332.11179417298291</v>
      </c>
      <c r="H22" s="65">
        <f t="shared" si="13"/>
        <v>0</v>
      </c>
      <c r="I22" s="289"/>
      <c r="J22" s="60">
        <f>'Source Data'!J22</f>
        <v>90.57594386535898</v>
      </c>
      <c r="K22" s="65">
        <f t="shared" si="14"/>
        <v>0</v>
      </c>
      <c r="L22" s="289"/>
      <c r="M22" s="60">
        <f>'Source Data'!K22</f>
        <v>2264.3985966339742</v>
      </c>
      <c r="N22" s="65">
        <f t="shared" si="15"/>
        <v>0</v>
      </c>
      <c r="O22" s="289"/>
      <c r="P22" s="60">
        <f>'Source Data'!L22</f>
        <v>905.75943865358965</v>
      </c>
      <c r="Q22" s="65">
        <f t="shared" si="16"/>
        <v>0</v>
      </c>
      <c r="R22" s="92">
        <v>0</v>
      </c>
      <c r="S22" s="60"/>
      <c r="T22" s="60"/>
      <c r="U22" s="61">
        <f t="shared" si="2"/>
        <v>0</v>
      </c>
      <c r="V22" s="92">
        <f t="shared" si="3"/>
        <v>0</v>
      </c>
      <c r="W22" s="65">
        <f t="shared" si="17"/>
        <v>0</v>
      </c>
      <c r="X22" s="92">
        <f t="shared" si="18"/>
        <v>0</v>
      </c>
      <c r="Y22" s="60">
        <f>[1]BRUP!$G22</f>
        <v>0</v>
      </c>
      <c r="Z22" s="92">
        <f t="shared" si="19"/>
        <v>0</v>
      </c>
      <c r="AA22" s="60"/>
      <c r="AB22" s="60">
        <f t="shared" si="20"/>
        <v>0</v>
      </c>
      <c r="AC22" s="92">
        <f t="shared" si="21"/>
        <v>0</v>
      </c>
      <c r="AD22" s="96">
        <f t="shared" si="4"/>
        <v>0</v>
      </c>
      <c r="AE22" s="66">
        <f>'Source Data'!N22</f>
        <v>11958</v>
      </c>
      <c r="AF22" s="89">
        <f t="shared" si="5"/>
        <v>0</v>
      </c>
      <c r="AG22" s="270"/>
      <c r="AH22" s="66">
        <f t="shared" si="22"/>
        <v>0</v>
      </c>
      <c r="AI22" s="270"/>
      <c r="AJ22" s="68">
        <f t="shared" si="6"/>
        <v>0</v>
      </c>
      <c r="AK22" s="67">
        <f t="shared" si="7"/>
        <v>0</v>
      </c>
      <c r="AL22" s="89">
        <f t="shared" si="23"/>
        <v>0</v>
      </c>
      <c r="AM22" s="70">
        <f t="shared" si="24"/>
        <v>0</v>
      </c>
      <c r="AN22" s="89">
        <f t="shared" si="25"/>
        <v>0</v>
      </c>
      <c r="AO22" s="60">
        <f>[1]BRUP!$M22</f>
        <v>0</v>
      </c>
      <c r="AP22" s="89">
        <f t="shared" si="26"/>
        <v>0</v>
      </c>
      <c r="AQ22" s="68"/>
      <c r="AR22" s="68">
        <f t="shared" si="27"/>
        <v>0</v>
      </c>
      <c r="AS22" s="89">
        <f t="shared" si="28"/>
        <v>0</v>
      </c>
      <c r="AT22" s="69">
        <f t="shared" si="8"/>
        <v>0</v>
      </c>
      <c r="AU22" s="86">
        <f t="shared" si="9"/>
        <v>0</v>
      </c>
      <c r="AV22" s="116"/>
      <c r="AW22" s="65"/>
      <c r="AX22" s="65">
        <f t="shared" si="10"/>
        <v>0</v>
      </c>
      <c r="AY22" s="65">
        <f t="shared" si="11"/>
        <v>0</v>
      </c>
    </row>
    <row r="23" spans="1:51" ht="16.149999999999999" customHeight="1" x14ac:dyDescent="0.2">
      <c r="A23" s="54">
        <v>17</v>
      </c>
      <c r="B23" s="55" t="s">
        <v>22</v>
      </c>
      <c r="C23" s="271">
        <f>'8_2.1.18 SIS'!AM23</f>
        <v>265</v>
      </c>
      <c r="D23" s="56">
        <f>'Source Data'!H23</f>
        <v>3197.8562864796509</v>
      </c>
      <c r="E23" s="74">
        <f t="shared" si="12"/>
        <v>847431.91591710749</v>
      </c>
      <c r="F23" s="290"/>
      <c r="G23" s="56">
        <f>'Source Data'!I23</f>
        <v>404.99760461581491</v>
      </c>
      <c r="H23" s="74">
        <f t="shared" si="13"/>
        <v>0</v>
      </c>
      <c r="I23" s="290"/>
      <c r="J23" s="56">
        <f>'Source Data'!J23</f>
        <v>110.45389216794953</v>
      </c>
      <c r="K23" s="74">
        <f t="shared" si="14"/>
        <v>0</v>
      </c>
      <c r="L23" s="290"/>
      <c r="M23" s="56">
        <f>'Source Data'!K23</f>
        <v>2761.3473041987377</v>
      </c>
      <c r="N23" s="74">
        <f t="shared" si="15"/>
        <v>0</v>
      </c>
      <c r="O23" s="290"/>
      <c r="P23" s="56">
        <f>'Source Data'!L23</f>
        <v>1104.5389216794952</v>
      </c>
      <c r="Q23" s="74">
        <f t="shared" si="16"/>
        <v>0</v>
      </c>
      <c r="R23" s="93">
        <v>1032000</v>
      </c>
      <c r="S23" s="56"/>
      <c r="T23" s="56"/>
      <c r="U23" s="57">
        <f t="shared" si="2"/>
        <v>0</v>
      </c>
      <c r="V23" s="93">
        <f t="shared" si="3"/>
        <v>1032000</v>
      </c>
      <c r="W23" s="74">
        <f t="shared" si="17"/>
        <v>-2580</v>
      </c>
      <c r="X23" s="93">
        <f t="shared" si="18"/>
        <v>1029420</v>
      </c>
      <c r="Y23" s="56">
        <f>[1]BRUP!$G23</f>
        <v>2112</v>
      </c>
      <c r="Z23" s="93">
        <f t="shared" si="19"/>
        <v>1031532</v>
      </c>
      <c r="AA23" s="56"/>
      <c r="AB23" s="56">
        <f t="shared" si="20"/>
        <v>1031532</v>
      </c>
      <c r="AC23" s="93">
        <f t="shared" si="21"/>
        <v>85961</v>
      </c>
      <c r="AD23" s="97">
        <f t="shared" si="4"/>
        <v>1031532</v>
      </c>
      <c r="AE23" s="75">
        <f>'Source Data'!N23</f>
        <v>7667</v>
      </c>
      <c r="AF23" s="90">
        <f t="shared" si="5"/>
        <v>2031755</v>
      </c>
      <c r="AG23" s="271"/>
      <c r="AH23" s="75">
        <f>AG23*AE23</f>
        <v>0</v>
      </c>
      <c r="AI23" s="271"/>
      <c r="AJ23" s="77">
        <f t="shared" si="6"/>
        <v>0</v>
      </c>
      <c r="AK23" s="76">
        <f t="shared" si="7"/>
        <v>0</v>
      </c>
      <c r="AL23" s="90">
        <f t="shared" si="23"/>
        <v>2031755</v>
      </c>
      <c r="AM23" s="79">
        <f t="shared" si="24"/>
        <v>-5079</v>
      </c>
      <c r="AN23" s="90">
        <f t="shared" si="25"/>
        <v>2026676</v>
      </c>
      <c r="AO23" s="56">
        <f>[1]BRUP!$M23</f>
        <v>3190</v>
      </c>
      <c r="AP23" s="90">
        <f t="shared" si="26"/>
        <v>2029866</v>
      </c>
      <c r="AQ23" s="77"/>
      <c r="AR23" s="77">
        <f t="shared" si="27"/>
        <v>2029866</v>
      </c>
      <c r="AS23" s="90">
        <f t="shared" si="28"/>
        <v>169156</v>
      </c>
      <c r="AT23" s="78">
        <f t="shared" si="8"/>
        <v>3061398</v>
      </c>
      <c r="AU23" s="87">
        <f t="shared" si="9"/>
        <v>255117</v>
      </c>
      <c r="AV23" s="116"/>
      <c r="AW23" s="74"/>
      <c r="AX23" s="74">
        <f t="shared" si="10"/>
        <v>5079</v>
      </c>
      <c r="AY23" s="74">
        <f t="shared" si="11"/>
        <v>5079</v>
      </c>
    </row>
    <row r="24" spans="1:51" ht="16.149999999999999" customHeight="1" x14ac:dyDescent="0.2">
      <c r="A24" s="54">
        <v>18</v>
      </c>
      <c r="B24" s="55" t="s">
        <v>23</v>
      </c>
      <c r="C24" s="271">
        <f>'8_2.1.18 SIS'!AM24</f>
        <v>0</v>
      </c>
      <c r="D24" s="56">
        <f>'Source Data'!H24</f>
        <v>5126.6533122919036</v>
      </c>
      <c r="E24" s="74">
        <f t="shared" si="12"/>
        <v>0</v>
      </c>
      <c r="F24" s="290"/>
      <c r="G24" s="56">
        <f>'Source Data'!I24</f>
        <v>689.43182714981469</v>
      </c>
      <c r="H24" s="74">
        <f t="shared" si="13"/>
        <v>0</v>
      </c>
      <c r="I24" s="290"/>
      <c r="J24" s="56">
        <f>'Source Data'!J24</f>
        <v>188.02686194994951</v>
      </c>
      <c r="K24" s="74">
        <f t="shared" si="14"/>
        <v>0</v>
      </c>
      <c r="L24" s="290"/>
      <c r="M24" s="56">
        <f>'Source Data'!K24</f>
        <v>4700.6715487487372</v>
      </c>
      <c r="N24" s="74">
        <f t="shared" si="15"/>
        <v>0</v>
      </c>
      <c r="O24" s="290"/>
      <c r="P24" s="56">
        <f>'Source Data'!L24</f>
        <v>0</v>
      </c>
      <c r="Q24" s="74">
        <f t="shared" si="16"/>
        <v>0</v>
      </c>
      <c r="R24" s="93">
        <v>0</v>
      </c>
      <c r="S24" s="56"/>
      <c r="T24" s="56"/>
      <c r="U24" s="57">
        <f t="shared" si="2"/>
        <v>0</v>
      </c>
      <c r="V24" s="93">
        <f t="shared" si="3"/>
        <v>0</v>
      </c>
      <c r="W24" s="74">
        <f t="shared" si="17"/>
        <v>0</v>
      </c>
      <c r="X24" s="93">
        <f t="shared" si="18"/>
        <v>0</v>
      </c>
      <c r="Y24" s="56">
        <f>[1]BRUP!$G24</f>
        <v>0</v>
      </c>
      <c r="Z24" s="93">
        <f t="shared" si="19"/>
        <v>0</v>
      </c>
      <c r="AA24" s="56"/>
      <c r="AB24" s="56">
        <f t="shared" si="20"/>
        <v>0</v>
      </c>
      <c r="AC24" s="93">
        <f t="shared" si="21"/>
        <v>0</v>
      </c>
      <c r="AD24" s="97">
        <f t="shared" si="4"/>
        <v>0</v>
      </c>
      <c r="AE24" s="75">
        <f>'Source Data'!N24</f>
        <v>3448</v>
      </c>
      <c r="AF24" s="90">
        <f t="shared" si="5"/>
        <v>0</v>
      </c>
      <c r="AG24" s="271"/>
      <c r="AH24" s="75">
        <f t="shared" si="22"/>
        <v>0</v>
      </c>
      <c r="AI24" s="271"/>
      <c r="AJ24" s="77">
        <f t="shared" si="6"/>
        <v>0</v>
      </c>
      <c r="AK24" s="76">
        <f t="shared" si="7"/>
        <v>0</v>
      </c>
      <c r="AL24" s="90">
        <f t="shared" si="23"/>
        <v>0</v>
      </c>
      <c r="AM24" s="79">
        <f t="shared" si="24"/>
        <v>0</v>
      </c>
      <c r="AN24" s="90">
        <f t="shared" si="25"/>
        <v>0</v>
      </c>
      <c r="AO24" s="56">
        <f>[1]BRUP!$M24</f>
        <v>0</v>
      </c>
      <c r="AP24" s="90">
        <f t="shared" si="26"/>
        <v>0</v>
      </c>
      <c r="AQ24" s="77"/>
      <c r="AR24" s="77">
        <f t="shared" si="27"/>
        <v>0</v>
      </c>
      <c r="AS24" s="90">
        <f t="shared" si="28"/>
        <v>0</v>
      </c>
      <c r="AT24" s="78">
        <f t="shared" si="8"/>
        <v>0</v>
      </c>
      <c r="AU24" s="87">
        <f t="shared" si="9"/>
        <v>0</v>
      </c>
      <c r="AV24" s="116"/>
      <c r="AW24" s="74"/>
      <c r="AX24" s="74">
        <f t="shared" si="10"/>
        <v>0</v>
      </c>
      <c r="AY24" s="74">
        <f t="shared" si="11"/>
        <v>0</v>
      </c>
    </row>
    <row r="25" spans="1:51" ht="16.149999999999999" customHeight="1" x14ac:dyDescent="0.2">
      <c r="A25" s="54">
        <v>19</v>
      </c>
      <c r="B25" s="55" t="s">
        <v>24</v>
      </c>
      <c r="C25" s="271">
        <f>'8_2.1.18 SIS'!AM25</f>
        <v>0</v>
      </c>
      <c r="D25" s="56">
        <f>'Source Data'!H25</f>
        <v>4518.921408734529</v>
      </c>
      <c r="E25" s="74">
        <f t="shared" si="12"/>
        <v>0</v>
      </c>
      <c r="F25" s="290"/>
      <c r="G25" s="56">
        <f>'Source Data'!I25</f>
        <v>604.6851220204918</v>
      </c>
      <c r="H25" s="74">
        <f t="shared" si="13"/>
        <v>0</v>
      </c>
      <c r="I25" s="290"/>
      <c r="J25" s="56">
        <f>'Source Data'!J25</f>
        <v>164.91412418740686</v>
      </c>
      <c r="K25" s="74">
        <f t="shared" si="14"/>
        <v>0</v>
      </c>
      <c r="L25" s="290"/>
      <c r="M25" s="56">
        <f>'Source Data'!K25</f>
        <v>4122.8531046851722</v>
      </c>
      <c r="N25" s="74">
        <f t="shared" si="15"/>
        <v>0</v>
      </c>
      <c r="O25" s="290"/>
      <c r="P25" s="56">
        <f>'Source Data'!L25</f>
        <v>1649.1412418740688</v>
      </c>
      <c r="Q25" s="74">
        <f t="shared" si="16"/>
        <v>0</v>
      </c>
      <c r="R25" s="93">
        <v>0</v>
      </c>
      <c r="S25" s="56"/>
      <c r="T25" s="56"/>
      <c r="U25" s="57">
        <f t="shared" si="2"/>
        <v>0</v>
      </c>
      <c r="V25" s="93">
        <f t="shared" si="3"/>
        <v>0</v>
      </c>
      <c r="W25" s="74">
        <f t="shared" si="17"/>
        <v>0</v>
      </c>
      <c r="X25" s="93">
        <f t="shared" si="18"/>
        <v>0</v>
      </c>
      <c r="Y25" s="56">
        <f>[1]BRUP!$G25</f>
        <v>0</v>
      </c>
      <c r="Z25" s="93">
        <f t="shared" si="19"/>
        <v>0</v>
      </c>
      <c r="AA25" s="56"/>
      <c r="AB25" s="56">
        <f t="shared" si="20"/>
        <v>0</v>
      </c>
      <c r="AC25" s="93">
        <f t="shared" si="21"/>
        <v>0</v>
      </c>
      <c r="AD25" s="97">
        <f t="shared" si="4"/>
        <v>0</v>
      </c>
      <c r="AE25" s="75">
        <f>'Source Data'!N25</f>
        <v>3382</v>
      </c>
      <c r="AF25" s="90">
        <f t="shared" si="5"/>
        <v>0</v>
      </c>
      <c r="AG25" s="271"/>
      <c r="AH25" s="75">
        <f t="shared" si="22"/>
        <v>0</v>
      </c>
      <c r="AI25" s="271"/>
      <c r="AJ25" s="77">
        <f t="shared" si="6"/>
        <v>0</v>
      </c>
      <c r="AK25" s="76">
        <f t="shared" si="7"/>
        <v>0</v>
      </c>
      <c r="AL25" s="90">
        <f t="shared" si="23"/>
        <v>0</v>
      </c>
      <c r="AM25" s="79">
        <f t="shared" si="24"/>
        <v>0</v>
      </c>
      <c r="AN25" s="90">
        <f t="shared" si="25"/>
        <v>0</v>
      </c>
      <c r="AO25" s="56">
        <f>[1]BRUP!$M25</f>
        <v>0</v>
      </c>
      <c r="AP25" s="90">
        <f t="shared" si="26"/>
        <v>0</v>
      </c>
      <c r="AQ25" s="77"/>
      <c r="AR25" s="77">
        <f t="shared" si="27"/>
        <v>0</v>
      </c>
      <c r="AS25" s="90">
        <f t="shared" si="28"/>
        <v>0</v>
      </c>
      <c r="AT25" s="78">
        <f t="shared" si="8"/>
        <v>0</v>
      </c>
      <c r="AU25" s="87">
        <f t="shared" si="9"/>
        <v>0</v>
      </c>
      <c r="AV25" s="116"/>
      <c r="AW25" s="74"/>
      <c r="AX25" s="74">
        <f t="shared" si="10"/>
        <v>0</v>
      </c>
      <c r="AY25" s="74">
        <f t="shared" si="11"/>
        <v>0</v>
      </c>
    </row>
    <row r="26" spans="1:51" ht="16.149999999999999" customHeight="1" x14ac:dyDescent="0.2">
      <c r="A26" s="49">
        <v>20</v>
      </c>
      <c r="B26" s="50" t="s">
        <v>25</v>
      </c>
      <c r="C26" s="272">
        <f>'8_2.1.18 SIS'!AM26</f>
        <v>0</v>
      </c>
      <c r="D26" s="51">
        <f>'Source Data'!H26</f>
        <v>4820.2540944128086</v>
      </c>
      <c r="E26" s="80">
        <f t="shared" si="12"/>
        <v>0</v>
      </c>
      <c r="F26" s="291"/>
      <c r="G26" s="51">
        <f>'Source Data'!I26</f>
        <v>694.558500770818</v>
      </c>
      <c r="H26" s="80">
        <f t="shared" si="13"/>
        <v>0</v>
      </c>
      <c r="I26" s="291"/>
      <c r="J26" s="51">
        <f>'Source Data'!J26</f>
        <v>189.42504566476853</v>
      </c>
      <c r="K26" s="80">
        <f t="shared" si="14"/>
        <v>0</v>
      </c>
      <c r="L26" s="291"/>
      <c r="M26" s="51">
        <f>'Source Data'!K26</f>
        <v>4735.6261416192137</v>
      </c>
      <c r="N26" s="80">
        <f t="shared" si="15"/>
        <v>0</v>
      </c>
      <c r="O26" s="291"/>
      <c r="P26" s="51">
        <f>'Source Data'!L26</f>
        <v>1894.2504566476853</v>
      </c>
      <c r="Q26" s="80">
        <f t="shared" si="16"/>
        <v>0</v>
      </c>
      <c r="R26" s="94">
        <v>0</v>
      </c>
      <c r="S26" s="51"/>
      <c r="T26" s="51"/>
      <c r="U26" s="52">
        <f t="shared" si="2"/>
        <v>0</v>
      </c>
      <c r="V26" s="94">
        <f t="shared" si="3"/>
        <v>0</v>
      </c>
      <c r="W26" s="80">
        <f t="shared" si="17"/>
        <v>0</v>
      </c>
      <c r="X26" s="94">
        <f t="shared" si="18"/>
        <v>0</v>
      </c>
      <c r="Y26" s="51">
        <f>[1]BRUP!$G26</f>
        <v>0</v>
      </c>
      <c r="Z26" s="94">
        <f t="shared" si="19"/>
        <v>0</v>
      </c>
      <c r="AA26" s="53"/>
      <c r="AB26" s="51">
        <f t="shared" si="20"/>
        <v>0</v>
      </c>
      <c r="AC26" s="95">
        <f t="shared" si="21"/>
        <v>0</v>
      </c>
      <c r="AD26" s="95">
        <f t="shared" si="4"/>
        <v>0</v>
      </c>
      <c r="AE26" s="71">
        <f>'Source Data'!N26</f>
        <v>2473</v>
      </c>
      <c r="AF26" s="91">
        <f t="shared" si="5"/>
        <v>0</v>
      </c>
      <c r="AG26" s="272"/>
      <c r="AH26" s="71">
        <f t="shared" si="22"/>
        <v>0</v>
      </c>
      <c r="AI26" s="272"/>
      <c r="AJ26" s="72">
        <f t="shared" si="6"/>
        <v>0</v>
      </c>
      <c r="AK26" s="73">
        <f t="shared" si="7"/>
        <v>0</v>
      </c>
      <c r="AL26" s="91">
        <f t="shared" si="23"/>
        <v>0</v>
      </c>
      <c r="AM26" s="82">
        <f t="shared" si="24"/>
        <v>0</v>
      </c>
      <c r="AN26" s="91">
        <f t="shared" si="25"/>
        <v>0</v>
      </c>
      <c r="AO26" s="51">
        <f>[1]BRUP!$M26</f>
        <v>0</v>
      </c>
      <c r="AP26" s="91">
        <f t="shared" si="26"/>
        <v>0</v>
      </c>
      <c r="AQ26" s="72"/>
      <c r="AR26" s="72">
        <f t="shared" si="27"/>
        <v>0</v>
      </c>
      <c r="AS26" s="91">
        <f t="shared" si="28"/>
        <v>0</v>
      </c>
      <c r="AT26" s="81">
        <f t="shared" si="8"/>
        <v>0</v>
      </c>
      <c r="AU26" s="88">
        <f t="shared" si="9"/>
        <v>0</v>
      </c>
      <c r="AV26" s="116"/>
      <c r="AW26" s="80"/>
      <c r="AX26" s="80">
        <f t="shared" si="10"/>
        <v>0</v>
      </c>
      <c r="AY26" s="80">
        <f t="shared" si="11"/>
        <v>0</v>
      </c>
    </row>
    <row r="27" spans="1:51" ht="16.149999999999999" customHeight="1" x14ac:dyDescent="0.2">
      <c r="A27" s="58">
        <v>21</v>
      </c>
      <c r="B27" s="59" t="s">
        <v>26</v>
      </c>
      <c r="C27" s="270">
        <f>'8_2.1.18 SIS'!AM27</f>
        <v>0</v>
      </c>
      <c r="D27" s="60">
        <f>'Source Data'!H27</f>
        <v>4964.0768196326962</v>
      </c>
      <c r="E27" s="65">
        <f t="shared" si="12"/>
        <v>0</v>
      </c>
      <c r="F27" s="289"/>
      <c r="G27" s="60">
        <f>'Source Data'!I27</f>
        <v>705.05691404533979</v>
      </c>
      <c r="H27" s="65">
        <f t="shared" si="13"/>
        <v>0</v>
      </c>
      <c r="I27" s="289"/>
      <c r="J27" s="60">
        <f>'Source Data'!J27</f>
        <v>192.28824928509266</v>
      </c>
      <c r="K27" s="65">
        <f t="shared" si="14"/>
        <v>0</v>
      </c>
      <c r="L27" s="289"/>
      <c r="M27" s="60">
        <f>'Source Data'!K27</f>
        <v>4807.2062321273152</v>
      </c>
      <c r="N27" s="65">
        <f t="shared" si="15"/>
        <v>0</v>
      </c>
      <c r="O27" s="289"/>
      <c r="P27" s="60">
        <f>'Source Data'!L27</f>
        <v>1922.8824928509262</v>
      </c>
      <c r="Q27" s="65">
        <f t="shared" si="16"/>
        <v>0</v>
      </c>
      <c r="R27" s="92">
        <v>0</v>
      </c>
      <c r="S27" s="60"/>
      <c r="T27" s="60"/>
      <c r="U27" s="61">
        <f t="shared" si="2"/>
        <v>0</v>
      </c>
      <c r="V27" s="92">
        <f t="shared" si="3"/>
        <v>0</v>
      </c>
      <c r="W27" s="65">
        <f t="shared" si="17"/>
        <v>0</v>
      </c>
      <c r="X27" s="92">
        <f t="shared" si="18"/>
        <v>0</v>
      </c>
      <c r="Y27" s="60">
        <f>[1]BRUP!$G27</f>
        <v>0</v>
      </c>
      <c r="Z27" s="92">
        <f t="shared" si="19"/>
        <v>0</v>
      </c>
      <c r="AA27" s="60"/>
      <c r="AB27" s="60">
        <f t="shared" si="20"/>
        <v>0</v>
      </c>
      <c r="AC27" s="92">
        <f t="shared" si="21"/>
        <v>0</v>
      </c>
      <c r="AD27" s="96">
        <f t="shared" si="4"/>
        <v>0</v>
      </c>
      <c r="AE27" s="66">
        <f>'Source Data'!N27</f>
        <v>2521</v>
      </c>
      <c r="AF27" s="89">
        <f t="shared" si="5"/>
        <v>0</v>
      </c>
      <c r="AG27" s="270"/>
      <c r="AH27" s="66">
        <f t="shared" si="22"/>
        <v>0</v>
      </c>
      <c r="AI27" s="270"/>
      <c r="AJ27" s="68">
        <f t="shared" si="6"/>
        <v>0</v>
      </c>
      <c r="AK27" s="67">
        <f t="shared" si="7"/>
        <v>0</v>
      </c>
      <c r="AL27" s="89">
        <f t="shared" si="23"/>
        <v>0</v>
      </c>
      <c r="AM27" s="70">
        <f t="shared" si="24"/>
        <v>0</v>
      </c>
      <c r="AN27" s="89">
        <f t="shared" si="25"/>
        <v>0</v>
      </c>
      <c r="AO27" s="60">
        <f>[1]BRUP!$M27</f>
        <v>0</v>
      </c>
      <c r="AP27" s="89">
        <f t="shared" si="26"/>
        <v>0</v>
      </c>
      <c r="AQ27" s="68"/>
      <c r="AR27" s="68">
        <f t="shared" si="27"/>
        <v>0</v>
      </c>
      <c r="AS27" s="89">
        <f t="shared" si="28"/>
        <v>0</v>
      </c>
      <c r="AT27" s="69">
        <f t="shared" si="8"/>
        <v>0</v>
      </c>
      <c r="AU27" s="86">
        <f t="shared" si="9"/>
        <v>0</v>
      </c>
      <c r="AV27" s="116"/>
      <c r="AW27" s="65"/>
      <c r="AX27" s="65">
        <f t="shared" si="10"/>
        <v>0</v>
      </c>
      <c r="AY27" s="65">
        <f t="shared" si="11"/>
        <v>0</v>
      </c>
    </row>
    <row r="28" spans="1:51" ht="16.149999999999999" customHeight="1" x14ac:dyDescent="0.2">
      <c r="A28" s="54">
        <v>22</v>
      </c>
      <c r="B28" s="55" t="s">
        <v>27</v>
      </c>
      <c r="C28" s="271">
        <f>'8_2.1.18 SIS'!AM28</f>
        <v>0</v>
      </c>
      <c r="D28" s="56">
        <f>'Source Data'!H28</f>
        <v>5299.8126353513471</v>
      </c>
      <c r="E28" s="74">
        <f t="shared" si="12"/>
        <v>0</v>
      </c>
      <c r="F28" s="290"/>
      <c r="G28" s="56">
        <f>'Source Data'!I28</f>
        <v>774.29658969861021</v>
      </c>
      <c r="H28" s="74">
        <f t="shared" si="13"/>
        <v>0</v>
      </c>
      <c r="I28" s="290"/>
      <c r="J28" s="56">
        <f>'Source Data'!J28</f>
        <v>211.17179719053001</v>
      </c>
      <c r="K28" s="74">
        <f t="shared" si="14"/>
        <v>0</v>
      </c>
      <c r="L28" s="290"/>
      <c r="M28" s="56">
        <f>'Source Data'!K28</f>
        <v>5279.2949297632513</v>
      </c>
      <c r="N28" s="74">
        <f t="shared" si="15"/>
        <v>0</v>
      </c>
      <c r="O28" s="290"/>
      <c r="P28" s="56">
        <f>'Source Data'!L28</f>
        <v>2111.7179719053006</v>
      </c>
      <c r="Q28" s="74">
        <f t="shared" si="16"/>
        <v>0</v>
      </c>
      <c r="R28" s="93">
        <v>0</v>
      </c>
      <c r="S28" s="56"/>
      <c r="T28" s="56"/>
      <c r="U28" s="57">
        <f t="shared" si="2"/>
        <v>0</v>
      </c>
      <c r="V28" s="93">
        <f t="shared" si="3"/>
        <v>0</v>
      </c>
      <c r="W28" s="74">
        <f t="shared" si="17"/>
        <v>0</v>
      </c>
      <c r="X28" s="93">
        <f t="shared" si="18"/>
        <v>0</v>
      </c>
      <c r="Y28" s="56">
        <f>[1]BRUP!$G28</f>
        <v>0</v>
      </c>
      <c r="Z28" s="93">
        <f t="shared" si="19"/>
        <v>0</v>
      </c>
      <c r="AA28" s="56"/>
      <c r="AB28" s="56">
        <f t="shared" si="20"/>
        <v>0</v>
      </c>
      <c r="AC28" s="93">
        <f t="shared" si="21"/>
        <v>0</v>
      </c>
      <c r="AD28" s="97">
        <f t="shared" si="4"/>
        <v>0</v>
      </c>
      <c r="AE28" s="75">
        <f>'Source Data'!N28</f>
        <v>1782</v>
      </c>
      <c r="AF28" s="90">
        <f t="shared" si="5"/>
        <v>0</v>
      </c>
      <c r="AG28" s="271"/>
      <c r="AH28" s="75">
        <f t="shared" si="22"/>
        <v>0</v>
      </c>
      <c r="AI28" s="271"/>
      <c r="AJ28" s="77">
        <f t="shared" si="6"/>
        <v>0</v>
      </c>
      <c r="AK28" s="76">
        <f t="shared" si="7"/>
        <v>0</v>
      </c>
      <c r="AL28" s="90">
        <f t="shared" si="23"/>
        <v>0</v>
      </c>
      <c r="AM28" s="79">
        <f t="shared" si="24"/>
        <v>0</v>
      </c>
      <c r="AN28" s="90">
        <f t="shared" si="25"/>
        <v>0</v>
      </c>
      <c r="AO28" s="56">
        <f>[1]BRUP!$M28</f>
        <v>0</v>
      </c>
      <c r="AP28" s="90">
        <f t="shared" si="26"/>
        <v>0</v>
      </c>
      <c r="AQ28" s="77"/>
      <c r="AR28" s="77">
        <f t="shared" si="27"/>
        <v>0</v>
      </c>
      <c r="AS28" s="90">
        <f t="shared" si="28"/>
        <v>0</v>
      </c>
      <c r="AT28" s="78">
        <f t="shared" si="8"/>
        <v>0</v>
      </c>
      <c r="AU28" s="87">
        <f t="shared" si="9"/>
        <v>0</v>
      </c>
      <c r="AV28" s="116"/>
      <c r="AW28" s="74"/>
      <c r="AX28" s="74">
        <f t="shared" si="10"/>
        <v>0</v>
      </c>
      <c r="AY28" s="74">
        <f t="shared" si="11"/>
        <v>0</v>
      </c>
    </row>
    <row r="29" spans="1:51" ht="16.149999999999999" customHeight="1" x14ac:dyDescent="0.2">
      <c r="A29" s="54">
        <v>23</v>
      </c>
      <c r="B29" s="55" t="s">
        <v>28</v>
      </c>
      <c r="C29" s="271">
        <f>'8_2.1.18 SIS'!AM29</f>
        <v>0</v>
      </c>
      <c r="D29" s="56">
        <f>'Source Data'!H29</f>
        <v>4847.3597582819802</v>
      </c>
      <c r="E29" s="74">
        <f t="shared" si="12"/>
        <v>0</v>
      </c>
      <c r="F29" s="290"/>
      <c r="G29" s="56">
        <f>'Source Data'!I29</f>
        <v>643.90858310125191</v>
      </c>
      <c r="H29" s="74">
        <f t="shared" si="13"/>
        <v>0</v>
      </c>
      <c r="I29" s="290"/>
      <c r="J29" s="56">
        <f>'Source Data'!J29</f>
        <v>175.61143175488689</v>
      </c>
      <c r="K29" s="74">
        <f t="shared" si="14"/>
        <v>0</v>
      </c>
      <c r="L29" s="290"/>
      <c r="M29" s="56">
        <f>'Source Data'!K29</f>
        <v>4390.2857938721727</v>
      </c>
      <c r="N29" s="74">
        <f t="shared" si="15"/>
        <v>0</v>
      </c>
      <c r="O29" s="290"/>
      <c r="P29" s="56">
        <f>'Source Data'!L29</f>
        <v>1756.1143175488689</v>
      </c>
      <c r="Q29" s="74">
        <f t="shared" si="16"/>
        <v>0</v>
      </c>
      <c r="R29" s="93">
        <v>0</v>
      </c>
      <c r="S29" s="56"/>
      <c r="T29" s="56"/>
      <c r="U29" s="57">
        <f t="shared" si="2"/>
        <v>0</v>
      </c>
      <c r="V29" s="93">
        <f t="shared" si="3"/>
        <v>0</v>
      </c>
      <c r="W29" s="74">
        <f t="shared" si="17"/>
        <v>0</v>
      </c>
      <c r="X29" s="93">
        <f t="shared" si="18"/>
        <v>0</v>
      </c>
      <c r="Y29" s="56">
        <f>[1]BRUP!$G29</f>
        <v>0</v>
      </c>
      <c r="Z29" s="93">
        <f t="shared" si="19"/>
        <v>0</v>
      </c>
      <c r="AA29" s="56"/>
      <c r="AB29" s="56">
        <f t="shared" si="20"/>
        <v>0</v>
      </c>
      <c r="AC29" s="93">
        <f t="shared" si="21"/>
        <v>0</v>
      </c>
      <c r="AD29" s="97">
        <f t="shared" si="4"/>
        <v>0</v>
      </c>
      <c r="AE29" s="75">
        <f>'Source Data'!N29</f>
        <v>3371</v>
      </c>
      <c r="AF29" s="90">
        <f t="shared" si="5"/>
        <v>0</v>
      </c>
      <c r="AG29" s="271"/>
      <c r="AH29" s="75">
        <f t="shared" si="22"/>
        <v>0</v>
      </c>
      <c r="AI29" s="271"/>
      <c r="AJ29" s="77">
        <f t="shared" si="6"/>
        <v>0</v>
      </c>
      <c r="AK29" s="76">
        <f t="shared" si="7"/>
        <v>0</v>
      </c>
      <c r="AL29" s="90">
        <f t="shared" si="23"/>
        <v>0</v>
      </c>
      <c r="AM29" s="79">
        <f t="shared" si="24"/>
        <v>0</v>
      </c>
      <c r="AN29" s="90">
        <f t="shared" si="25"/>
        <v>0</v>
      </c>
      <c r="AO29" s="56">
        <f>[1]BRUP!$M29</f>
        <v>0</v>
      </c>
      <c r="AP29" s="90">
        <f t="shared" si="26"/>
        <v>0</v>
      </c>
      <c r="AQ29" s="77"/>
      <c r="AR29" s="77">
        <f t="shared" si="27"/>
        <v>0</v>
      </c>
      <c r="AS29" s="90">
        <f t="shared" si="28"/>
        <v>0</v>
      </c>
      <c r="AT29" s="78">
        <f t="shared" si="8"/>
        <v>0</v>
      </c>
      <c r="AU29" s="87">
        <f t="shared" si="9"/>
        <v>0</v>
      </c>
      <c r="AV29" s="116"/>
      <c r="AW29" s="74"/>
      <c r="AX29" s="74">
        <f t="shared" si="10"/>
        <v>0</v>
      </c>
      <c r="AY29" s="74">
        <f t="shared" si="11"/>
        <v>0</v>
      </c>
    </row>
    <row r="30" spans="1:51" ht="16.149999999999999" customHeight="1" x14ac:dyDescent="0.2">
      <c r="A30" s="54">
        <v>24</v>
      </c>
      <c r="B30" s="55" t="s">
        <v>29</v>
      </c>
      <c r="C30" s="271">
        <f>'8_2.1.18 SIS'!AM30</f>
        <v>0</v>
      </c>
      <c r="D30" s="56">
        <f>'Source Data'!H30</f>
        <v>2376.5026766431456</v>
      </c>
      <c r="E30" s="74">
        <f t="shared" si="12"/>
        <v>0</v>
      </c>
      <c r="F30" s="290"/>
      <c r="G30" s="56">
        <f>'Source Data'!I30</f>
        <v>235.68636722840623</v>
      </c>
      <c r="H30" s="74">
        <f t="shared" si="13"/>
        <v>0</v>
      </c>
      <c r="I30" s="290"/>
      <c r="J30" s="56">
        <f>'Source Data'!J30</f>
        <v>64.278100153201677</v>
      </c>
      <c r="K30" s="74">
        <f t="shared" si="14"/>
        <v>0</v>
      </c>
      <c r="L30" s="290"/>
      <c r="M30" s="56">
        <f>'Source Data'!K30</f>
        <v>1606.9525038300424</v>
      </c>
      <c r="N30" s="74">
        <f t="shared" si="15"/>
        <v>0</v>
      </c>
      <c r="O30" s="290"/>
      <c r="P30" s="56">
        <f>'Source Data'!L30</f>
        <v>642.78100153201683</v>
      </c>
      <c r="Q30" s="74">
        <f t="shared" si="16"/>
        <v>0</v>
      </c>
      <c r="R30" s="93">
        <v>0</v>
      </c>
      <c r="S30" s="56"/>
      <c r="T30" s="56"/>
      <c r="U30" s="57">
        <f t="shared" si="2"/>
        <v>0</v>
      </c>
      <c r="V30" s="93">
        <f t="shared" si="3"/>
        <v>0</v>
      </c>
      <c r="W30" s="74">
        <f t="shared" si="17"/>
        <v>0</v>
      </c>
      <c r="X30" s="93">
        <f t="shared" si="18"/>
        <v>0</v>
      </c>
      <c r="Y30" s="56">
        <f>[1]BRUP!$G30</f>
        <v>0</v>
      </c>
      <c r="Z30" s="93">
        <f t="shared" si="19"/>
        <v>0</v>
      </c>
      <c r="AA30" s="56"/>
      <c r="AB30" s="56">
        <f t="shared" si="20"/>
        <v>0</v>
      </c>
      <c r="AC30" s="93">
        <f t="shared" si="21"/>
        <v>0</v>
      </c>
      <c r="AD30" s="97">
        <f t="shared" si="4"/>
        <v>0</v>
      </c>
      <c r="AE30" s="75">
        <f>'Source Data'!N30</f>
        <v>11650</v>
      </c>
      <c r="AF30" s="90">
        <f t="shared" si="5"/>
        <v>0</v>
      </c>
      <c r="AG30" s="271"/>
      <c r="AH30" s="75">
        <f t="shared" si="22"/>
        <v>0</v>
      </c>
      <c r="AI30" s="271"/>
      <c r="AJ30" s="77">
        <f t="shared" si="6"/>
        <v>0</v>
      </c>
      <c r="AK30" s="76">
        <f t="shared" si="7"/>
        <v>0</v>
      </c>
      <c r="AL30" s="90">
        <f t="shared" si="23"/>
        <v>0</v>
      </c>
      <c r="AM30" s="79">
        <f t="shared" si="24"/>
        <v>0</v>
      </c>
      <c r="AN30" s="90">
        <f t="shared" si="25"/>
        <v>0</v>
      </c>
      <c r="AO30" s="56">
        <f>[1]BRUP!$M30</f>
        <v>0</v>
      </c>
      <c r="AP30" s="90">
        <f t="shared" si="26"/>
        <v>0</v>
      </c>
      <c r="AQ30" s="77"/>
      <c r="AR30" s="77">
        <f t="shared" si="27"/>
        <v>0</v>
      </c>
      <c r="AS30" s="90">
        <f t="shared" si="28"/>
        <v>0</v>
      </c>
      <c r="AT30" s="78">
        <f t="shared" si="8"/>
        <v>0</v>
      </c>
      <c r="AU30" s="87">
        <f t="shared" si="9"/>
        <v>0</v>
      </c>
      <c r="AV30" s="116"/>
      <c r="AW30" s="74"/>
      <c r="AX30" s="74">
        <f t="shared" si="10"/>
        <v>0</v>
      </c>
      <c r="AY30" s="74">
        <f t="shared" si="11"/>
        <v>0</v>
      </c>
    </row>
    <row r="31" spans="1:51" ht="16.149999999999999" customHeight="1" x14ac:dyDescent="0.2">
      <c r="A31" s="49">
        <v>25</v>
      </c>
      <c r="B31" s="50" t="s">
        <v>30</v>
      </c>
      <c r="C31" s="272">
        <f>'8_2.1.18 SIS'!AM31</f>
        <v>0</v>
      </c>
      <c r="D31" s="51">
        <f>'Source Data'!H31</f>
        <v>4037.466979885065</v>
      </c>
      <c r="E31" s="80">
        <f t="shared" si="12"/>
        <v>0</v>
      </c>
      <c r="F31" s="291"/>
      <c r="G31" s="51">
        <f>'Source Data'!I31</f>
        <v>547.31914183029971</v>
      </c>
      <c r="H31" s="80">
        <f t="shared" si="13"/>
        <v>0</v>
      </c>
      <c r="I31" s="291"/>
      <c r="J31" s="51">
        <f>'Source Data'!J31</f>
        <v>149.268856862809</v>
      </c>
      <c r="K31" s="80">
        <f t="shared" si="14"/>
        <v>0</v>
      </c>
      <c r="L31" s="291"/>
      <c r="M31" s="51">
        <f>'Source Data'!K31</f>
        <v>3731.7214215702247</v>
      </c>
      <c r="N31" s="80">
        <f t="shared" si="15"/>
        <v>0</v>
      </c>
      <c r="O31" s="291"/>
      <c r="P31" s="51">
        <f>'Source Data'!L31</f>
        <v>1492.6885686280898</v>
      </c>
      <c r="Q31" s="80">
        <f t="shared" si="16"/>
        <v>0</v>
      </c>
      <c r="R31" s="94">
        <v>0</v>
      </c>
      <c r="S31" s="51"/>
      <c r="T31" s="51"/>
      <c r="U31" s="52">
        <f t="shared" si="2"/>
        <v>0</v>
      </c>
      <c r="V31" s="94">
        <f t="shared" si="3"/>
        <v>0</v>
      </c>
      <c r="W31" s="80">
        <f t="shared" si="17"/>
        <v>0</v>
      </c>
      <c r="X31" s="94">
        <f t="shared" si="18"/>
        <v>0</v>
      </c>
      <c r="Y31" s="51">
        <f>[1]BRUP!$G31</f>
        <v>0</v>
      </c>
      <c r="Z31" s="94">
        <f t="shared" si="19"/>
        <v>0</v>
      </c>
      <c r="AA31" s="53"/>
      <c r="AB31" s="51">
        <f t="shared" si="20"/>
        <v>0</v>
      </c>
      <c r="AC31" s="95">
        <f t="shared" si="21"/>
        <v>0</v>
      </c>
      <c r="AD31" s="95">
        <f t="shared" si="4"/>
        <v>0</v>
      </c>
      <c r="AE31" s="71">
        <f>'Source Data'!N31</f>
        <v>4673</v>
      </c>
      <c r="AF31" s="91">
        <f t="shared" si="5"/>
        <v>0</v>
      </c>
      <c r="AG31" s="272"/>
      <c r="AH31" s="71">
        <f t="shared" si="22"/>
        <v>0</v>
      </c>
      <c r="AI31" s="272"/>
      <c r="AJ31" s="72">
        <f t="shared" si="6"/>
        <v>0</v>
      </c>
      <c r="AK31" s="73">
        <f t="shared" si="7"/>
        <v>0</v>
      </c>
      <c r="AL31" s="91">
        <f t="shared" si="23"/>
        <v>0</v>
      </c>
      <c r="AM31" s="82">
        <f t="shared" si="24"/>
        <v>0</v>
      </c>
      <c r="AN31" s="91">
        <f t="shared" si="25"/>
        <v>0</v>
      </c>
      <c r="AO31" s="51">
        <f>[1]BRUP!$M31</f>
        <v>0</v>
      </c>
      <c r="AP31" s="91">
        <f t="shared" si="26"/>
        <v>0</v>
      </c>
      <c r="AQ31" s="72"/>
      <c r="AR31" s="72">
        <f t="shared" si="27"/>
        <v>0</v>
      </c>
      <c r="AS31" s="91">
        <f t="shared" si="28"/>
        <v>0</v>
      </c>
      <c r="AT31" s="81">
        <f t="shared" si="8"/>
        <v>0</v>
      </c>
      <c r="AU31" s="88">
        <f t="shared" si="9"/>
        <v>0</v>
      </c>
      <c r="AV31" s="116"/>
      <c r="AW31" s="80"/>
      <c r="AX31" s="80">
        <f t="shared" si="10"/>
        <v>0</v>
      </c>
      <c r="AY31" s="80">
        <f t="shared" si="11"/>
        <v>0</v>
      </c>
    </row>
    <row r="32" spans="1:51" ht="16.149999999999999" customHeight="1" x14ac:dyDescent="0.2">
      <c r="A32" s="58">
        <v>26</v>
      </c>
      <c r="B32" s="59" t="s">
        <v>31</v>
      </c>
      <c r="C32" s="270">
        <f>'8_2.1.18 SIS'!AM32</f>
        <v>0</v>
      </c>
      <c r="D32" s="60">
        <f>'Source Data'!H32</f>
        <v>3766.8356517369007</v>
      </c>
      <c r="E32" s="65">
        <f t="shared" si="12"/>
        <v>0</v>
      </c>
      <c r="F32" s="289"/>
      <c r="G32" s="60">
        <f>'Source Data'!I32</f>
        <v>468.82114429316323</v>
      </c>
      <c r="H32" s="65">
        <f t="shared" si="13"/>
        <v>0</v>
      </c>
      <c r="I32" s="289"/>
      <c r="J32" s="60">
        <f>'Source Data'!J32</f>
        <v>127.8603120799536</v>
      </c>
      <c r="K32" s="65">
        <f t="shared" si="14"/>
        <v>0</v>
      </c>
      <c r="L32" s="289"/>
      <c r="M32" s="60">
        <f>'Source Data'!K32</f>
        <v>3196.5078019988405</v>
      </c>
      <c r="N32" s="65">
        <f t="shared" si="15"/>
        <v>0</v>
      </c>
      <c r="O32" s="289"/>
      <c r="P32" s="60">
        <f>'Source Data'!L32</f>
        <v>1278.6031207995361</v>
      </c>
      <c r="Q32" s="65">
        <f t="shared" si="16"/>
        <v>0</v>
      </c>
      <c r="R32" s="92">
        <v>0</v>
      </c>
      <c r="S32" s="60"/>
      <c r="T32" s="60"/>
      <c r="U32" s="61">
        <f t="shared" si="2"/>
        <v>0</v>
      </c>
      <c r="V32" s="92">
        <f t="shared" si="3"/>
        <v>0</v>
      </c>
      <c r="W32" s="65">
        <f t="shared" si="17"/>
        <v>0</v>
      </c>
      <c r="X32" s="92">
        <f t="shared" si="18"/>
        <v>0</v>
      </c>
      <c r="Y32" s="60">
        <f>[1]BRUP!$G32</f>
        <v>0</v>
      </c>
      <c r="Z32" s="92">
        <f t="shared" si="19"/>
        <v>0</v>
      </c>
      <c r="AA32" s="60"/>
      <c r="AB32" s="60">
        <f t="shared" si="20"/>
        <v>0</v>
      </c>
      <c r="AC32" s="92">
        <f t="shared" si="21"/>
        <v>0</v>
      </c>
      <c r="AD32" s="96">
        <f t="shared" si="4"/>
        <v>0</v>
      </c>
      <c r="AE32" s="66">
        <f>'Source Data'!N32</f>
        <v>5304</v>
      </c>
      <c r="AF32" s="89">
        <f t="shared" si="5"/>
        <v>0</v>
      </c>
      <c r="AG32" s="270"/>
      <c r="AH32" s="66">
        <f t="shared" si="22"/>
        <v>0</v>
      </c>
      <c r="AI32" s="270"/>
      <c r="AJ32" s="68">
        <f t="shared" si="6"/>
        <v>0</v>
      </c>
      <c r="AK32" s="67">
        <f t="shared" si="7"/>
        <v>0</v>
      </c>
      <c r="AL32" s="89">
        <f t="shared" si="23"/>
        <v>0</v>
      </c>
      <c r="AM32" s="70">
        <f t="shared" si="24"/>
        <v>0</v>
      </c>
      <c r="AN32" s="89">
        <f t="shared" si="25"/>
        <v>0</v>
      </c>
      <c r="AO32" s="60">
        <f>[1]BRUP!$M32</f>
        <v>0</v>
      </c>
      <c r="AP32" s="89">
        <f t="shared" si="26"/>
        <v>0</v>
      </c>
      <c r="AQ32" s="68"/>
      <c r="AR32" s="68">
        <f t="shared" si="27"/>
        <v>0</v>
      </c>
      <c r="AS32" s="89">
        <f t="shared" si="28"/>
        <v>0</v>
      </c>
      <c r="AT32" s="69">
        <f t="shared" si="8"/>
        <v>0</v>
      </c>
      <c r="AU32" s="86">
        <f t="shared" si="9"/>
        <v>0</v>
      </c>
      <c r="AV32" s="116"/>
      <c r="AW32" s="65"/>
      <c r="AX32" s="65">
        <f t="shared" si="10"/>
        <v>0</v>
      </c>
      <c r="AY32" s="65">
        <f t="shared" si="11"/>
        <v>0</v>
      </c>
    </row>
    <row r="33" spans="1:51" ht="16.149999999999999" customHeight="1" x14ac:dyDescent="0.2">
      <c r="A33" s="54">
        <v>27</v>
      </c>
      <c r="B33" s="55" t="s">
        <v>32</v>
      </c>
      <c r="C33" s="271">
        <f>'8_2.1.18 SIS'!AM33</f>
        <v>0</v>
      </c>
      <c r="D33" s="56">
        <f>'Source Data'!H33</f>
        <v>5228.5444628948371</v>
      </c>
      <c r="E33" s="74">
        <f t="shared" si="12"/>
        <v>0</v>
      </c>
      <c r="F33" s="290"/>
      <c r="G33" s="56">
        <f>'Source Data'!I33</f>
        <v>687.4036243637745</v>
      </c>
      <c r="H33" s="74">
        <f t="shared" si="13"/>
        <v>0</v>
      </c>
      <c r="I33" s="290"/>
      <c r="J33" s="56">
        <f>'Source Data'!J33</f>
        <v>187.4737157355749</v>
      </c>
      <c r="K33" s="74">
        <f t="shared" si="14"/>
        <v>0</v>
      </c>
      <c r="L33" s="290"/>
      <c r="M33" s="56">
        <f>'Source Data'!K33</f>
        <v>4686.842893389372</v>
      </c>
      <c r="N33" s="74">
        <f t="shared" si="15"/>
        <v>0</v>
      </c>
      <c r="O33" s="290"/>
      <c r="P33" s="56">
        <f>'Source Data'!L33</f>
        <v>1874.7371573557489</v>
      </c>
      <c r="Q33" s="74">
        <f t="shared" si="16"/>
        <v>0</v>
      </c>
      <c r="R33" s="93">
        <v>0</v>
      </c>
      <c r="S33" s="56"/>
      <c r="T33" s="56"/>
      <c r="U33" s="57">
        <f t="shared" si="2"/>
        <v>0</v>
      </c>
      <c r="V33" s="93">
        <f t="shared" si="3"/>
        <v>0</v>
      </c>
      <c r="W33" s="74">
        <f t="shared" si="17"/>
        <v>0</v>
      </c>
      <c r="X33" s="93">
        <f t="shared" si="18"/>
        <v>0</v>
      </c>
      <c r="Y33" s="56">
        <f>[1]BRUP!$G33</f>
        <v>0</v>
      </c>
      <c r="Z33" s="93">
        <f t="shared" si="19"/>
        <v>0</v>
      </c>
      <c r="AA33" s="56"/>
      <c r="AB33" s="56">
        <f t="shared" si="20"/>
        <v>0</v>
      </c>
      <c r="AC33" s="93">
        <f t="shared" si="21"/>
        <v>0</v>
      </c>
      <c r="AD33" s="97">
        <f t="shared" si="4"/>
        <v>0</v>
      </c>
      <c r="AE33" s="75">
        <f>'Source Data'!N33</f>
        <v>3412</v>
      </c>
      <c r="AF33" s="90">
        <f t="shared" si="5"/>
        <v>0</v>
      </c>
      <c r="AG33" s="271"/>
      <c r="AH33" s="75">
        <f t="shared" si="22"/>
        <v>0</v>
      </c>
      <c r="AI33" s="271"/>
      <c r="AJ33" s="77">
        <f t="shared" si="6"/>
        <v>0</v>
      </c>
      <c r="AK33" s="76">
        <f t="shared" si="7"/>
        <v>0</v>
      </c>
      <c r="AL33" s="90">
        <f t="shared" si="23"/>
        <v>0</v>
      </c>
      <c r="AM33" s="79">
        <f t="shared" si="24"/>
        <v>0</v>
      </c>
      <c r="AN33" s="90">
        <f t="shared" si="25"/>
        <v>0</v>
      </c>
      <c r="AO33" s="56">
        <f>[1]BRUP!$M33</f>
        <v>0</v>
      </c>
      <c r="AP33" s="90">
        <f t="shared" si="26"/>
        <v>0</v>
      </c>
      <c r="AQ33" s="77"/>
      <c r="AR33" s="77">
        <f t="shared" si="27"/>
        <v>0</v>
      </c>
      <c r="AS33" s="90">
        <f t="shared" si="28"/>
        <v>0</v>
      </c>
      <c r="AT33" s="78">
        <f t="shared" si="8"/>
        <v>0</v>
      </c>
      <c r="AU33" s="87">
        <f t="shared" si="9"/>
        <v>0</v>
      </c>
      <c r="AV33" s="116"/>
      <c r="AW33" s="74"/>
      <c r="AX33" s="74">
        <f t="shared" si="10"/>
        <v>0</v>
      </c>
      <c r="AY33" s="74">
        <f t="shared" si="11"/>
        <v>0</v>
      </c>
    </row>
    <row r="34" spans="1:51" ht="16.149999999999999" customHeight="1" x14ac:dyDescent="0.2">
      <c r="A34" s="54">
        <v>28</v>
      </c>
      <c r="B34" s="55" t="s">
        <v>33</v>
      </c>
      <c r="C34" s="271">
        <f>'8_2.1.18 SIS'!AM34</f>
        <v>0</v>
      </c>
      <c r="D34" s="56">
        <f>'Source Data'!H34</f>
        <v>3407.9343597999155</v>
      </c>
      <c r="E34" s="74">
        <f t="shared" si="12"/>
        <v>0</v>
      </c>
      <c r="F34" s="290"/>
      <c r="G34" s="56">
        <f>'Source Data'!I34</f>
        <v>466.65190378503735</v>
      </c>
      <c r="H34" s="74">
        <f t="shared" si="13"/>
        <v>0</v>
      </c>
      <c r="I34" s="290"/>
      <c r="J34" s="56">
        <f>'Source Data'!J34</f>
        <v>127.26870103228291</v>
      </c>
      <c r="K34" s="74">
        <f t="shared" si="14"/>
        <v>0</v>
      </c>
      <c r="L34" s="290"/>
      <c r="M34" s="56">
        <f>'Source Data'!K34</f>
        <v>3181.7175258070724</v>
      </c>
      <c r="N34" s="74">
        <f t="shared" si="15"/>
        <v>0</v>
      </c>
      <c r="O34" s="290"/>
      <c r="P34" s="56">
        <f>'Source Data'!L34</f>
        <v>1272.6870103228293</v>
      </c>
      <c r="Q34" s="74">
        <f t="shared" si="16"/>
        <v>0</v>
      </c>
      <c r="R34" s="93">
        <v>0</v>
      </c>
      <c r="S34" s="56"/>
      <c r="T34" s="56"/>
      <c r="U34" s="57">
        <f t="shared" si="2"/>
        <v>0</v>
      </c>
      <c r="V34" s="93">
        <f t="shared" si="3"/>
        <v>0</v>
      </c>
      <c r="W34" s="74">
        <f t="shared" si="17"/>
        <v>0</v>
      </c>
      <c r="X34" s="93">
        <f t="shared" si="18"/>
        <v>0</v>
      </c>
      <c r="Y34" s="56">
        <f>[1]BRUP!$G34</f>
        <v>0</v>
      </c>
      <c r="Z34" s="93">
        <f t="shared" si="19"/>
        <v>0</v>
      </c>
      <c r="AA34" s="56"/>
      <c r="AB34" s="56">
        <f t="shared" si="20"/>
        <v>0</v>
      </c>
      <c r="AC34" s="93">
        <f t="shared" si="21"/>
        <v>0</v>
      </c>
      <c r="AD34" s="97">
        <f t="shared" si="4"/>
        <v>0</v>
      </c>
      <c r="AE34" s="75">
        <f>'Source Data'!N34</f>
        <v>5598</v>
      </c>
      <c r="AF34" s="90">
        <f t="shared" si="5"/>
        <v>0</v>
      </c>
      <c r="AG34" s="271"/>
      <c r="AH34" s="75">
        <f t="shared" si="22"/>
        <v>0</v>
      </c>
      <c r="AI34" s="271"/>
      <c r="AJ34" s="77">
        <f t="shared" si="6"/>
        <v>0</v>
      </c>
      <c r="AK34" s="76">
        <f t="shared" si="7"/>
        <v>0</v>
      </c>
      <c r="AL34" s="90">
        <f t="shared" si="23"/>
        <v>0</v>
      </c>
      <c r="AM34" s="79">
        <f t="shared" si="24"/>
        <v>0</v>
      </c>
      <c r="AN34" s="90">
        <f t="shared" si="25"/>
        <v>0</v>
      </c>
      <c r="AO34" s="56">
        <f>[1]BRUP!$M34</f>
        <v>0</v>
      </c>
      <c r="AP34" s="90">
        <f t="shared" si="26"/>
        <v>0</v>
      </c>
      <c r="AQ34" s="77"/>
      <c r="AR34" s="77">
        <f t="shared" si="27"/>
        <v>0</v>
      </c>
      <c r="AS34" s="90">
        <f t="shared" si="28"/>
        <v>0</v>
      </c>
      <c r="AT34" s="78">
        <f t="shared" si="8"/>
        <v>0</v>
      </c>
      <c r="AU34" s="87">
        <f t="shared" si="9"/>
        <v>0</v>
      </c>
      <c r="AV34" s="116"/>
      <c r="AW34" s="74"/>
      <c r="AX34" s="74">
        <f t="shared" si="10"/>
        <v>0</v>
      </c>
      <c r="AY34" s="74">
        <f t="shared" si="11"/>
        <v>0</v>
      </c>
    </row>
    <row r="35" spans="1:51" ht="16.149999999999999" customHeight="1" x14ac:dyDescent="0.2">
      <c r="A35" s="54">
        <v>29</v>
      </c>
      <c r="B35" s="55" t="s">
        <v>34</v>
      </c>
      <c r="C35" s="271">
        <f>'8_2.1.18 SIS'!AM35</f>
        <v>0</v>
      </c>
      <c r="D35" s="56">
        <f>'Source Data'!H35</f>
        <v>4119.4752527522951</v>
      </c>
      <c r="E35" s="74">
        <f t="shared" si="12"/>
        <v>0</v>
      </c>
      <c r="F35" s="290"/>
      <c r="G35" s="56">
        <f>'Source Data'!I35</f>
        <v>554.9726016103474</v>
      </c>
      <c r="H35" s="74">
        <f t="shared" si="13"/>
        <v>0</v>
      </c>
      <c r="I35" s="290"/>
      <c r="J35" s="56">
        <f>'Source Data'!J35</f>
        <v>151.35616407554929</v>
      </c>
      <c r="K35" s="74">
        <f t="shared" si="14"/>
        <v>0</v>
      </c>
      <c r="L35" s="290"/>
      <c r="M35" s="56">
        <f>'Source Data'!K35</f>
        <v>3783.9041018887328</v>
      </c>
      <c r="N35" s="74">
        <f t="shared" si="15"/>
        <v>0</v>
      </c>
      <c r="O35" s="290"/>
      <c r="P35" s="56">
        <f>'Source Data'!L35</f>
        <v>1513.5616407554928</v>
      </c>
      <c r="Q35" s="74">
        <f t="shared" si="16"/>
        <v>0</v>
      </c>
      <c r="R35" s="93">
        <v>0</v>
      </c>
      <c r="S35" s="56"/>
      <c r="T35" s="56"/>
      <c r="U35" s="57">
        <f t="shared" si="2"/>
        <v>0</v>
      </c>
      <c r="V35" s="93">
        <f t="shared" si="3"/>
        <v>0</v>
      </c>
      <c r="W35" s="74">
        <f t="shared" si="17"/>
        <v>0</v>
      </c>
      <c r="X35" s="93">
        <f t="shared" si="18"/>
        <v>0</v>
      </c>
      <c r="Y35" s="56">
        <f>[1]BRUP!$G35</f>
        <v>0</v>
      </c>
      <c r="Z35" s="93">
        <f t="shared" si="19"/>
        <v>0</v>
      </c>
      <c r="AA35" s="56"/>
      <c r="AB35" s="56">
        <f t="shared" si="20"/>
        <v>0</v>
      </c>
      <c r="AC35" s="93">
        <f t="shared" si="21"/>
        <v>0</v>
      </c>
      <c r="AD35" s="97">
        <f t="shared" si="4"/>
        <v>0</v>
      </c>
      <c r="AE35" s="75">
        <f>'Source Data'!N35</f>
        <v>4860</v>
      </c>
      <c r="AF35" s="90">
        <f t="shared" si="5"/>
        <v>0</v>
      </c>
      <c r="AG35" s="271"/>
      <c r="AH35" s="75">
        <f t="shared" si="22"/>
        <v>0</v>
      </c>
      <c r="AI35" s="271"/>
      <c r="AJ35" s="77">
        <f t="shared" si="6"/>
        <v>0</v>
      </c>
      <c r="AK35" s="76">
        <f t="shared" si="7"/>
        <v>0</v>
      </c>
      <c r="AL35" s="90">
        <f t="shared" si="23"/>
        <v>0</v>
      </c>
      <c r="AM35" s="79">
        <f t="shared" si="24"/>
        <v>0</v>
      </c>
      <c r="AN35" s="90">
        <f t="shared" si="25"/>
        <v>0</v>
      </c>
      <c r="AO35" s="56">
        <f>[1]BRUP!$M35</f>
        <v>0</v>
      </c>
      <c r="AP35" s="90">
        <f t="shared" si="26"/>
        <v>0</v>
      </c>
      <c r="AQ35" s="77"/>
      <c r="AR35" s="77">
        <f t="shared" si="27"/>
        <v>0</v>
      </c>
      <c r="AS35" s="90">
        <f t="shared" si="28"/>
        <v>0</v>
      </c>
      <c r="AT35" s="78">
        <f t="shared" si="8"/>
        <v>0</v>
      </c>
      <c r="AU35" s="87">
        <f t="shared" si="9"/>
        <v>0</v>
      </c>
      <c r="AV35" s="116"/>
      <c r="AW35" s="74"/>
      <c r="AX35" s="74">
        <f t="shared" si="10"/>
        <v>0</v>
      </c>
      <c r="AY35" s="74">
        <f t="shared" si="11"/>
        <v>0</v>
      </c>
    </row>
    <row r="36" spans="1:51" ht="16.149999999999999" customHeight="1" x14ac:dyDescent="0.2">
      <c r="A36" s="49">
        <v>30</v>
      </c>
      <c r="B36" s="50" t="s">
        <v>35</v>
      </c>
      <c r="C36" s="272">
        <f>'8_2.1.18 SIS'!AM36</f>
        <v>0</v>
      </c>
      <c r="D36" s="51">
        <f>'Source Data'!H36</f>
        <v>5413.9637107951485</v>
      </c>
      <c r="E36" s="80">
        <f t="shared" si="12"/>
        <v>0</v>
      </c>
      <c r="F36" s="291"/>
      <c r="G36" s="51">
        <f>'Source Data'!I36</f>
        <v>702.2116679130869</v>
      </c>
      <c r="H36" s="80">
        <f t="shared" si="13"/>
        <v>0</v>
      </c>
      <c r="I36" s="291"/>
      <c r="J36" s="51">
        <f>'Source Data'!J36</f>
        <v>191.51227306720551</v>
      </c>
      <c r="K36" s="80">
        <f t="shared" si="14"/>
        <v>0</v>
      </c>
      <c r="L36" s="291"/>
      <c r="M36" s="51">
        <f>'Source Data'!K36</f>
        <v>4787.8068266801383</v>
      </c>
      <c r="N36" s="80">
        <f t="shared" si="15"/>
        <v>0</v>
      </c>
      <c r="O36" s="291"/>
      <c r="P36" s="51">
        <f>'Source Data'!L36</f>
        <v>1915.1227306720555</v>
      </c>
      <c r="Q36" s="80">
        <f t="shared" si="16"/>
        <v>0</v>
      </c>
      <c r="R36" s="94">
        <v>0</v>
      </c>
      <c r="S36" s="51"/>
      <c r="T36" s="51"/>
      <c r="U36" s="52">
        <f t="shared" si="2"/>
        <v>0</v>
      </c>
      <c r="V36" s="94">
        <f t="shared" si="3"/>
        <v>0</v>
      </c>
      <c r="W36" s="80">
        <f t="shared" si="17"/>
        <v>0</v>
      </c>
      <c r="X36" s="94">
        <f t="shared" si="18"/>
        <v>0</v>
      </c>
      <c r="Y36" s="51">
        <f>[1]BRUP!$G36</f>
        <v>0</v>
      </c>
      <c r="Z36" s="94">
        <f t="shared" si="19"/>
        <v>0</v>
      </c>
      <c r="AA36" s="53"/>
      <c r="AB36" s="51">
        <f t="shared" si="20"/>
        <v>0</v>
      </c>
      <c r="AC36" s="95">
        <f t="shared" si="21"/>
        <v>0</v>
      </c>
      <c r="AD36" s="95">
        <f t="shared" si="4"/>
        <v>0</v>
      </c>
      <c r="AE36" s="71">
        <f>'Source Data'!N36</f>
        <v>3884</v>
      </c>
      <c r="AF36" s="91">
        <f t="shared" si="5"/>
        <v>0</v>
      </c>
      <c r="AG36" s="272"/>
      <c r="AH36" s="71">
        <f t="shared" si="22"/>
        <v>0</v>
      </c>
      <c r="AI36" s="272"/>
      <c r="AJ36" s="72">
        <f t="shared" si="6"/>
        <v>0</v>
      </c>
      <c r="AK36" s="73">
        <f t="shared" si="7"/>
        <v>0</v>
      </c>
      <c r="AL36" s="91">
        <f t="shared" si="23"/>
        <v>0</v>
      </c>
      <c r="AM36" s="82">
        <f t="shared" si="24"/>
        <v>0</v>
      </c>
      <c r="AN36" s="91">
        <f t="shared" si="25"/>
        <v>0</v>
      </c>
      <c r="AO36" s="51">
        <f>[1]BRUP!$M36</f>
        <v>0</v>
      </c>
      <c r="AP36" s="91">
        <f t="shared" si="26"/>
        <v>0</v>
      </c>
      <c r="AQ36" s="72"/>
      <c r="AR36" s="72">
        <f t="shared" si="27"/>
        <v>0</v>
      </c>
      <c r="AS36" s="91">
        <f t="shared" si="28"/>
        <v>0</v>
      </c>
      <c r="AT36" s="81">
        <f t="shared" si="8"/>
        <v>0</v>
      </c>
      <c r="AU36" s="88">
        <f t="shared" si="9"/>
        <v>0</v>
      </c>
      <c r="AV36" s="116"/>
      <c r="AW36" s="80"/>
      <c r="AX36" s="80">
        <f t="shared" si="10"/>
        <v>0</v>
      </c>
      <c r="AY36" s="80">
        <f t="shared" si="11"/>
        <v>0</v>
      </c>
    </row>
    <row r="37" spans="1:51" ht="16.149999999999999" customHeight="1" x14ac:dyDescent="0.2">
      <c r="A37" s="58">
        <v>31</v>
      </c>
      <c r="B37" s="59" t="s">
        <v>36</v>
      </c>
      <c r="C37" s="270">
        <f>'8_2.1.18 SIS'!AM37</f>
        <v>0</v>
      </c>
      <c r="D37" s="60">
        <f>'Source Data'!H37</f>
        <v>3796.0097351340864</v>
      </c>
      <c r="E37" s="65">
        <f t="shared" si="12"/>
        <v>0</v>
      </c>
      <c r="F37" s="289"/>
      <c r="G37" s="60">
        <f>'Source Data'!I37</f>
        <v>524.75657375911442</v>
      </c>
      <c r="H37" s="65">
        <f t="shared" si="13"/>
        <v>0</v>
      </c>
      <c r="I37" s="289"/>
      <c r="J37" s="60">
        <f>'Source Data'!J37</f>
        <v>143.11542920703121</v>
      </c>
      <c r="K37" s="65">
        <f t="shared" si="14"/>
        <v>0</v>
      </c>
      <c r="L37" s="289"/>
      <c r="M37" s="60">
        <f>'Source Data'!K37</f>
        <v>3577.8857301757807</v>
      </c>
      <c r="N37" s="65">
        <f t="shared" si="15"/>
        <v>0</v>
      </c>
      <c r="O37" s="289"/>
      <c r="P37" s="60">
        <f>'Source Data'!L37</f>
        <v>1431.1542920703123</v>
      </c>
      <c r="Q37" s="65">
        <f t="shared" si="16"/>
        <v>0</v>
      </c>
      <c r="R37" s="92">
        <v>0</v>
      </c>
      <c r="S37" s="60"/>
      <c r="T37" s="60"/>
      <c r="U37" s="61">
        <f t="shared" si="2"/>
        <v>0</v>
      </c>
      <c r="V37" s="92">
        <f t="shared" si="3"/>
        <v>0</v>
      </c>
      <c r="W37" s="65">
        <f t="shared" si="17"/>
        <v>0</v>
      </c>
      <c r="X37" s="92">
        <f t="shared" si="18"/>
        <v>0</v>
      </c>
      <c r="Y37" s="60">
        <f>[1]BRUP!$G37</f>
        <v>0</v>
      </c>
      <c r="Z37" s="92">
        <f t="shared" si="19"/>
        <v>0</v>
      </c>
      <c r="AA37" s="60"/>
      <c r="AB37" s="60">
        <f t="shared" si="20"/>
        <v>0</v>
      </c>
      <c r="AC37" s="92">
        <f t="shared" si="21"/>
        <v>0</v>
      </c>
      <c r="AD37" s="96">
        <f t="shared" si="4"/>
        <v>0</v>
      </c>
      <c r="AE37" s="66">
        <f>'Source Data'!N37</f>
        <v>5567</v>
      </c>
      <c r="AF37" s="89">
        <f t="shared" si="5"/>
        <v>0</v>
      </c>
      <c r="AG37" s="270"/>
      <c r="AH37" s="66">
        <f t="shared" si="22"/>
        <v>0</v>
      </c>
      <c r="AI37" s="270"/>
      <c r="AJ37" s="68">
        <f t="shared" si="6"/>
        <v>0</v>
      </c>
      <c r="AK37" s="67">
        <f t="shared" si="7"/>
        <v>0</v>
      </c>
      <c r="AL37" s="89">
        <f t="shared" si="23"/>
        <v>0</v>
      </c>
      <c r="AM37" s="70">
        <f t="shared" si="24"/>
        <v>0</v>
      </c>
      <c r="AN37" s="89">
        <f t="shared" si="25"/>
        <v>0</v>
      </c>
      <c r="AO37" s="60">
        <f>[1]BRUP!$M37</f>
        <v>0</v>
      </c>
      <c r="AP37" s="89">
        <f t="shared" si="26"/>
        <v>0</v>
      </c>
      <c r="AQ37" s="68"/>
      <c r="AR37" s="68">
        <f t="shared" si="27"/>
        <v>0</v>
      </c>
      <c r="AS37" s="89">
        <f t="shared" si="28"/>
        <v>0</v>
      </c>
      <c r="AT37" s="69">
        <f t="shared" si="8"/>
        <v>0</v>
      </c>
      <c r="AU37" s="86">
        <f t="shared" si="9"/>
        <v>0</v>
      </c>
      <c r="AV37" s="116"/>
      <c r="AW37" s="65"/>
      <c r="AX37" s="65">
        <f t="shared" si="10"/>
        <v>0</v>
      </c>
      <c r="AY37" s="65">
        <f t="shared" si="11"/>
        <v>0</v>
      </c>
    </row>
    <row r="38" spans="1:51" ht="16.149999999999999" customHeight="1" x14ac:dyDescent="0.2">
      <c r="A38" s="54">
        <v>32</v>
      </c>
      <c r="B38" s="55" t="s">
        <v>37</v>
      </c>
      <c r="C38" s="271">
        <f>'8_2.1.18 SIS'!AM38</f>
        <v>0</v>
      </c>
      <c r="D38" s="56">
        <f>'Source Data'!H38</f>
        <v>5211.085155744553</v>
      </c>
      <c r="E38" s="74">
        <f t="shared" si="12"/>
        <v>0</v>
      </c>
      <c r="F38" s="290"/>
      <c r="G38" s="56">
        <f>'Source Data'!I38</f>
        <v>712.66638210557119</v>
      </c>
      <c r="H38" s="74">
        <f t="shared" si="13"/>
        <v>0</v>
      </c>
      <c r="I38" s="290"/>
      <c r="J38" s="56">
        <f>'Source Data'!J38</f>
        <v>194.36355875606483</v>
      </c>
      <c r="K38" s="74">
        <f t="shared" si="14"/>
        <v>0</v>
      </c>
      <c r="L38" s="290"/>
      <c r="M38" s="56">
        <f>'Source Data'!K38</f>
        <v>4859.0889689016212</v>
      </c>
      <c r="N38" s="74">
        <f t="shared" si="15"/>
        <v>0</v>
      </c>
      <c r="O38" s="290"/>
      <c r="P38" s="56">
        <f>'Source Data'!L38</f>
        <v>1943.6355875606487</v>
      </c>
      <c r="Q38" s="74">
        <f t="shared" si="16"/>
        <v>0</v>
      </c>
      <c r="R38" s="93">
        <v>0</v>
      </c>
      <c r="S38" s="56"/>
      <c r="T38" s="56"/>
      <c r="U38" s="57">
        <f t="shared" si="2"/>
        <v>0</v>
      </c>
      <c r="V38" s="93">
        <f t="shared" si="3"/>
        <v>0</v>
      </c>
      <c r="W38" s="74">
        <f t="shared" si="17"/>
        <v>0</v>
      </c>
      <c r="X38" s="93">
        <f t="shared" si="18"/>
        <v>0</v>
      </c>
      <c r="Y38" s="56">
        <f>[1]BRUP!$G38</f>
        <v>0</v>
      </c>
      <c r="Z38" s="93">
        <f t="shared" si="19"/>
        <v>0</v>
      </c>
      <c r="AA38" s="56"/>
      <c r="AB38" s="56">
        <f t="shared" si="20"/>
        <v>0</v>
      </c>
      <c r="AC38" s="93">
        <f t="shared" si="21"/>
        <v>0</v>
      </c>
      <c r="AD38" s="97">
        <f t="shared" si="4"/>
        <v>0</v>
      </c>
      <c r="AE38" s="75">
        <f>'Source Data'!N38</f>
        <v>2649</v>
      </c>
      <c r="AF38" s="90">
        <f t="shared" si="5"/>
        <v>0</v>
      </c>
      <c r="AG38" s="271"/>
      <c r="AH38" s="75">
        <f t="shared" si="22"/>
        <v>0</v>
      </c>
      <c r="AI38" s="271"/>
      <c r="AJ38" s="77">
        <f t="shared" si="6"/>
        <v>0</v>
      </c>
      <c r="AK38" s="76">
        <f t="shared" si="7"/>
        <v>0</v>
      </c>
      <c r="AL38" s="90">
        <f t="shared" si="23"/>
        <v>0</v>
      </c>
      <c r="AM38" s="79">
        <f t="shared" si="24"/>
        <v>0</v>
      </c>
      <c r="AN38" s="90">
        <f t="shared" si="25"/>
        <v>0</v>
      </c>
      <c r="AO38" s="56">
        <f>[1]BRUP!$M38</f>
        <v>0</v>
      </c>
      <c r="AP38" s="90">
        <f t="shared" si="26"/>
        <v>0</v>
      </c>
      <c r="AQ38" s="77"/>
      <c r="AR38" s="77">
        <f t="shared" si="27"/>
        <v>0</v>
      </c>
      <c r="AS38" s="90">
        <f t="shared" si="28"/>
        <v>0</v>
      </c>
      <c r="AT38" s="78">
        <f t="shared" si="8"/>
        <v>0</v>
      </c>
      <c r="AU38" s="87">
        <f t="shared" si="9"/>
        <v>0</v>
      </c>
      <c r="AV38" s="116"/>
      <c r="AW38" s="74"/>
      <c r="AX38" s="74">
        <f t="shared" si="10"/>
        <v>0</v>
      </c>
      <c r="AY38" s="74">
        <f t="shared" si="11"/>
        <v>0</v>
      </c>
    </row>
    <row r="39" spans="1:51" ht="16.149999999999999" customHeight="1" x14ac:dyDescent="0.2">
      <c r="A39" s="54">
        <v>33</v>
      </c>
      <c r="B39" s="55" t="s">
        <v>38</v>
      </c>
      <c r="C39" s="271">
        <f>'8_2.1.18 SIS'!AM39</f>
        <v>0</v>
      </c>
      <c r="D39" s="56">
        <f>'Source Data'!H39</f>
        <v>4700.4408318694122</v>
      </c>
      <c r="E39" s="74">
        <f t="shared" si="12"/>
        <v>0</v>
      </c>
      <c r="F39" s="290"/>
      <c r="G39" s="56">
        <f>'Source Data'!I39</f>
        <v>624.84576931264041</v>
      </c>
      <c r="H39" s="74">
        <f t="shared" si="13"/>
        <v>0</v>
      </c>
      <c r="I39" s="290"/>
      <c r="J39" s="56">
        <f>'Source Data'!J39</f>
        <v>170.41248253981104</v>
      </c>
      <c r="K39" s="74">
        <f t="shared" si="14"/>
        <v>0</v>
      </c>
      <c r="L39" s="290"/>
      <c r="M39" s="56">
        <f>'Source Data'!K39</f>
        <v>4260.3120634952766</v>
      </c>
      <c r="N39" s="74">
        <f t="shared" si="15"/>
        <v>0</v>
      </c>
      <c r="O39" s="290"/>
      <c r="P39" s="56">
        <f>'Source Data'!L39</f>
        <v>1704.1248253981105</v>
      </c>
      <c r="Q39" s="74">
        <f t="shared" si="16"/>
        <v>0</v>
      </c>
      <c r="R39" s="93">
        <v>0</v>
      </c>
      <c r="S39" s="56"/>
      <c r="T39" s="56"/>
      <c r="U39" s="57">
        <f t="shared" ref="U39:U70" si="29">S39+T39</f>
        <v>0</v>
      </c>
      <c r="V39" s="93">
        <f t="shared" si="3"/>
        <v>0</v>
      </c>
      <c r="W39" s="74">
        <f t="shared" si="17"/>
        <v>0</v>
      </c>
      <c r="X39" s="93">
        <f t="shared" si="18"/>
        <v>0</v>
      </c>
      <c r="Y39" s="56">
        <f>[1]BRUP!$G39</f>
        <v>0</v>
      </c>
      <c r="Z39" s="93">
        <f t="shared" si="19"/>
        <v>0</v>
      </c>
      <c r="AA39" s="56"/>
      <c r="AB39" s="56">
        <f t="shared" si="20"/>
        <v>0</v>
      </c>
      <c r="AC39" s="93">
        <f t="shared" si="21"/>
        <v>0</v>
      </c>
      <c r="AD39" s="97">
        <f t="shared" ref="AD39:AD75" si="30">Z39</f>
        <v>0</v>
      </c>
      <c r="AE39" s="75">
        <f>'Source Data'!N39</f>
        <v>3419</v>
      </c>
      <c r="AF39" s="90">
        <f t="shared" si="5"/>
        <v>0</v>
      </c>
      <c r="AG39" s="271"/>
      <c r="AH39" s="75">
        <f t="shared" si="22"/>
        <v>0</v>
      </c>
      <c r="AI39" s="271"/>
      <c r="AJ39" s="77">
        <f t="shared" ref="AJ39:AJ70" si="31">AE39*AI39*0.5</f>
        <v>0</v>
      </c>
      <c r="AK39" s="76">
        <f t="shared" ref="AK39:AK70" si="32">AH39+AJ39</f>
        <v>0</v>
      </c>
      <c r="AL39" s="90">
        <f t="shared" si="23"/>
        <v>0</v>
      </c>
      <c r="AM39" s="79">
        <f t="shared" si="24"/>
        <v>0</v>
      </c>
      <c r="AN39" s="90">
        <f t="shared" si="25"/>
        <v>0</v>
      </c>
      <c r="AO39" s="56">
        <f>[1]BRUP!$M39</f>
        <v>0</v>
      </c>
      <c r="AP39" s="90">
        <f t="shared" si="26"/>
        <v>0</v>
      </c>
      <c r="AQ39" s="77"/>
      <c r="AR39" s="77">
        <f t="shared" si="27"/>
        <v>0</v>
      </c>
      <c r="AS39" s="90">
        <f t="shared" si="28"/>
        <v>0</v>
      </c>
      <c r="AT39" s="78">
        <f t="shared" si="8"/>
        <v>0</v>
      </c>
      <c r="AU39" s="87">
        <f t="shared" si="9"/>
        <v>0</v>
      </c>
      <c r="AV39" s="116"/>
      <c r="AW39" s="74"/>
      <c r="AX39" s="74">
        <f t="shared" ref="AX39:AX75" si="33">-AM39</f>
        <v>0</v>
      </c>
      <c r="AY39" s="74">
        <f t="shared" ref="AY39:AY70" si="34">AX39-AW39</f>
        <v>0</v>
      </c>
    </row>
    <row r="40" spans="1:51" ht="16.149999999999999" customHeight="1" x14ac:dyDescent="0.2">
      <c r="A40" s="54">
        <v>34</v>
      </c>
      <c r="B40" s="55" t="s">
        <v>39</v>
      </c>
      <c r="C40" s="271">
        <f>'8_2.1.18 SIS'!AM40</f>
        <v>0</v>
      </c>
      <c r="D40" s="56">
        <f>'Source Data'!H40</f>
        <v>5203.4516530730671</v>
      </c>
      <c r="E40" s="74">
        <f t="shared" si="12"/>
        <v>0</v>
      </c>
      <c r="F40" s="290"/>
      <c r="G40" s="56">
        <f>'Source Data'!I40</f>
        <v>693.972191189574</v>
      </c>
      <c r="H40" s="74">
        <f t="shared" si="13"/>
        <v>0</v>
      </c>
      <c r="I40" s="290"/>
      <c r="J40" s="56">
        <f>'Source Data'!J40</f>
        <v>189.26514305170204</v>
      </c>
      <c r="K40" s="74">
        <f t="shared" si="14"/>
        <v>0</v>
      </c>
      <c r="L40" s="290"/>
      <c r="M40" s="56">
        <f>'Source Data'!K40</f>
        <v>4731.62857629255</v>
      </c>
      <c r="N40" s="74">
        <f t="shared" si="15"/>
        <v>0</v>
      </c>
      <c r="O40" s="290"/>
      <c r="P40" s="56">
        <f>'Source Data'!L40</f>
        <v>1892.6514305170203</v>
      </c>
      <c r="Q40" s="74">
        <f t="shared" si="16"/>
        <v>0</v>
      </c>
      <c r="R40" s="93">
        <v>0</v>
      </c>
      <c r="S40" s="56"/>
      <c r="T40" s="56"/>
      <c r="U40" s="57">
        <f t="shared" si="29"/>
        <v>0</v>
      </c>
      <c r="V40" s="93">
        <f t="shared" si="3"/>
        <v>0</v>
      </c>
      <c r="W40" s="74">
        <f t="shared" si="17"/>
        <v>0</v>
      </c>
      <c r="X40" s="93">
        <f t="shared" si="18"/>
        <v>0</v>
      </c>
      <c r="Y40" s="56">
        <f>[1]BRUP!$G40</f>
        <v>0</v>
      </c>
      <c r="Z40" s="93">
        <f t="shared" si="19"/>
        <v>0</v>
      </c>
      <c r="AA40" s="56"/>
      <c r="AB40" s="56">
        <f t="shared" si="20"/>
        <v>0</v>
      </c>
      <c r="AC40" s="93">
        <f t="shared" si="21"/>
        <v>0</v>
      </c>
      <c r="AD40" s="97">
        <f t="shared" si="30"/>
        <v>0</v>
      </c>
      <c r="AE40" s="75">
        <f>'Source Data'!N40</f>
        <v>1894</v>
      </c>
      <c r="AF40" s="90">
        <f t="shared" si="5"/>
        <v>0</v>
      </c>
      <c r="AG40" s="271"/>
      <c r="AH40" s="75">
        <f t="shared" si="22"/>
        <v>0</v>
      </c>
      <c r="AI40" s="271"/>
      <c r="AJ40" s="77">
        <f t="shared" si="31"/>
        <v>0</v>
      </c>
      <c r="AK40" s="76">
        <f t="shared" si="32"/>
        <v>0</v>
      </c>
      <c r="AL40" s="90">
        <f t="shared" si="23"/>
        <v>0</v>
      </c>
      <c r="AM40" s="79">
        <f t="shared" si="24"/>
        <v>0</v>
      </c>
      <c r="AN40" s="90">
        <f t="shared" si="25"/>
        <v>0</v>
      </c>
      <c r="AO40" s="56">
        <f>[1]BRUP!$M40</f>
        <v>0</v>
      </c>
      <c r="AP40" s="90">
        <f t="shared" si="26"/>
        <v>0</v>
      </c>
      <c r="AQ40" s="77"/>
      <c r="AR40" s="77">
        <f t="shared" si="27"/>
        <v>0</v>
      </c>
      <c r="AS40" s="90">
        <f t="shared" si="28"/>
        <v>0</v>
      </c>
      <c r="AT40" s="78">
        <f t="shared" si="8"/>
        <v>0</v>
      </c>
      <c r="AU40" s="87">
        <f t="shared" si="9"/>
        <v>0</v>
      </c>
      <c r="AV40" s="116"/>
      <c r="AW40" s="74"/>
      <c r="AX40" s="74">
        <f t="shared" si="33"/>
        <v>0</v>
      </c>
      <c r="AY40" s="74">
        <f t="shared" si="34"/>
        <v>0</v>
      </c>
    </row>
    <row r="41" spans="1:51" ht="16.149999999999999" customHeight="1" x14ac:dyDescent="0.2">
      <c r="A41" s="49">
        <v>35</v>
      </c>
      <c r="B41" s="50" t="s">
        <v>40</v>
      </c>
      <c r="C41" s="272">
        <f>'8_2.1.18 SIS'!AM41</f>
        <v>0</v>
      </c>
      <c r="D41" s="51">
        <f>'Source Data'!H41</f>
        <v>4357.2318016845329</v>
      </c>
      <c r="E41" s="80">
        <f t="shared" si="12"/>
        <v>0</v>
      </c>
      <c r="F41" s="291"/>
      <c r="G41" s="51">
        <f>'Source Data'!I41</f>
        <v>608.37683053992896</v>
      </c>
      <c r="H41" s="80">
        <f t="shared" si="13"/>
        <v>0</v>
      </c>
      <c r="I41" s="291"/>
      <c r="J41" s="51">
        <f>'Source Data'!J41</f>
        <v>165.92095378361697</v>
      </c>
      <c r="K41" s="80">
        <f t="shared" si="14"/>
        <v>0</v>
      </c>
      <c r="L41" s="291"/>
      <c r="M41" s="51">
        <f>'Source Data'!K41</f>
        <v>4148.0238445904242</v>
      </c>
      <c r="N41" s="80">
        <f t="shared" si="15"/>
        <v>0</v>
      </c>
      <c r="O41" s="291"/>
      <c r="P41" s="51">
        <f>'Source Data'!L41</f>
        <v>1659.2095378361696</v>
      </c>
      <c r="Q41" s="80">
        <f t="shared" si="16"/>
        <v>0</v>
      </c>
      <c r="R41" s="94">
        <v>0</v>
      </c>
      <c r="S41" s="51"/>
      <c r="T41" s="51"/>
      <c r="U41" s="52">
        <f t="shared" si="29"/>
        <v>0</v>
      </c>
      <c r="V41" s="94">
        <f t="shared" si="3"/>
        <v>0</v>
      </c>
      <c r="W41" s="80">
        <f t="shared" si="17"/>
        <v>0</v>
      </c>
      <c r="X41" s="94">
        <f t="shared" si="18"/>
        <v>0</v>
      </c>
      <c r="Y41" s="51">
        <f>[1]BRUP!$G41</f>
        <v>0</v>
      </c>
      <c r="Z41" s="94">
        <f t="shared" si="19"/>
        <v>0</v>
      </c>
      <c r="AA41" s="53"/>
      <c r="AB41" s="51">
        <f t="shared" si="20"/>
        <v>0</v>
      </c>
      <c r="AC41" s="95">
        <f t="shared" si="21"/>
        <v>0</v>
      </c>
      <c r="AD41" s="95">
        <f t="shared" si="30"/>
        <v>0</v>
      </c>
      <c r="AE41" s="71">
        <f>'Source Data'!N41</f>
        <v>3679</v>
      </c>
      <c r="AF41" s="91">
        <f t="shared" si="5"/>
        <v>0</v>
      </c>
      <c r="AG41" s="272"/>
      <c r="AH41" s="71">
        <f t="shared" si="22"/>
        <v>0</v>
      </c>
      <c r="AI41" s="272"/>
      <c r="AJ41" s="72">
        <f t="shared" si="31"/>
        <v>0</v>
      </c>
      <c r="AK41" s="73">
        <f t="shared" si="32"/>
        <v>0</v>
      </c>
      <c r="AL41" s="91">
        <f t="shared" si="23"/>
        <v>0</v>
      </c>
      <c r="AM41" s="82">
        <f t="shared" si="24"/>
        <v>0</v>
      </c>
      <c r="AN41" s="91">
        <f t="shared" si="25"/>
        <v>0</v>
      </c>
      <c r="AO41" s="51">
        <f>[1]BRUP!$M41</f>
        <v>0</v>
      </c>
      <c r="AP41" s="91">
        <f t="shared" si="26"/>
        <v>0</v>
      </c>
      <c r="AQ41" s="72"/>
      <c r="AR41" s="72">
        <f t="shared" si="27"/>
        <v>0</v>
      </c>
      <c r="AS41" s="91">
        <f t="shared" si="28"/>
        <v>0</v>
      </c>
      <c r="AT41" s="81">
        <f t="shared" si="8"/>
        <v>0</v>
      </c>
      <c r="AU41" s="88">
        <f t="shared" si="9"/>
        <v>0</v>
      </c>
      <c r="AV41" s="116"/>
      <c r="AW41" s="80"/>
      <c r="AX41" s="80">
        <f t="shared" si="33"/>
        <v>0</v>
      </c>
      <c r="AY41" s="80">
        <f t="shared" si="34"/>
        <v>0</v>
      </c>
    </row>
    <row r="42" spans="1:51" ht="16.149999999999999" customHeight="1" x14ac:dyDescent="0.2">
      <c r="A42" s="58">
        <v>36</v>
      </c>
      <c r="B42" s="59" t="s">
        <v>41</v>
      </c>
      <c r="C42" s="270">
        <f>'8_2.1.18 SIS'!AM42</f>
        <v>0</v>
      </c>
      <c r="D42" s="60">
        <f>'Source Data'!H42</f>
        <v>3397.1647109485266</v>
      </c>
      <c r="E42" s="65">
        <f t="shared" si="12"/>
        <v>0</v>
      </c>
      <c r="F42" s="289"/>
      <c r="G42" s="60">
        <f>'Source Data'!I42</f>
        <v>463.14668164219148</v>
      </c>
      <c r="H42" s="65">
        <f t="shared" si="13"/>
        <v>0</v>
      </c>
      <c r="I42" s="289"/>
      <c r="J42" s="60">
        <f>'Source Data'!J42</f>
        <v>126.31273135696131</v>
      </c>
      <c r="K42" s="65">
        <f t="shared" si="14"/>
        <v>0</v>
      </c>
      <c r="L42" s="289"/>
      <c r="M42" s="60">
        <f>'Source Data'!K42</f>
        <v>3157.818283924033</v>
      </c>
      <c r="N42" s="65">
        <f t="shared" si="15"/>
        <v>0</v>
      </c>
      <c r="O42" s="289"/>
      <c r="P42" s="60">
        <f>'Source Data'!L42</f>
        <v>1263.1273135696131</v>
      </c>
      <c r="Q42" s="65">
        <f t="shared" si="16"/>
        <v>0</v>
      </c>
      <c r="R42" s="92">
        <v>0</v>
      </c>
      <c r="S42" s="60"/>
      <c r="T42" s="60"/>
      <c r="U42" s="61">
        <f t="shared" si="29"/>
        <v>0</v>
      </c>
      <c r="V42" s="92">
        <f t="shared" si="3"/>
        <v>0</v>
      </c>
      <c r="W42" s="65">
        <f t="shared" si="17"/>
        <v>0</v>
      </c>
      <c r="X42" s="92">
        <f t="shared" si="18"/>
        <v>0</v>
      </c>
      <c r="Y42" s="60">
        <f>[1]BRUP!$G42</f>
        <v>0</v>
      </c>
      <c r="Z42" s="92">
        <f t="shared" si="19"/>
        <v>0</v>
      </c>
      <c r="AA42" s="60"/>
      <c r="AB42" s="60">
        <f t="shared" si="20"/>
        <v>0</v>
      </c>
      <c r="AC42" s="92">
        <f t="shared" si="21"/>
        <v>0</v>
      </c>
      <c r="AD42" s="96">
        <f t="shared" si="30"/>
        <v>0</v>
      </c>
      <c r="AE42" s="66">
        <f>'Source Data'!N42</f>
        <v>6275</v>
      </c>
      <c r="AF42" s="89">
        <f t="shared" si="5"/>
        <v>0</v>
      </c>
      <c r="AG42" s="270"/>
      <c r="AH42" s="66">
        <f t="shared" si="22"/>
        <v>0</v>
      </c>
      <c r="AI42" s="270"/>
      <c r="AJ42" s="68">
        <f t="shared" si="31"/>
        <v>0</v>
      </c>
      <c r="AK42" s="67">
        <f t="shared" si="32"/>
        <v>0</v>
      </c>
      <c r="AL42" s="89">
        <f t="shared" si="23"/>
        <v>0</v>
      </c>
      <c r="AM42" s="70">
        <f t="shared" si="24"/>
        <v>0</v>
      </c>
      <c r="AN42" s="89">
        <f t="shared" si="25"/>
        <v>0</v>
      </c>
      <c r="AO42" s="60">
        <f>[1]BRUP!$M42</f>
        <v>0</v>
      </c>
      <c r="AP42" s="89">
        <f t="shared" si="26"/>
        <v>0</v>
      </c>
      <c r="AQ42" s="68"/>
      <c r="AR42" s="68">
        <f t="shared" si="27"/>
        <v>0</v>
      </c>
      <c r="AS42" s="89">
        <f t="shared" si="28"/>
        <v>0</v>
      </c>
      <c r="AT42" s="69">
        <f t="shared" si="8"/>
        <v>0</v>
      </c>
      <c r="AU42" s="86">
        <f t="shared" si="9"/>
        <v>0</v>
      </c>
      <c r="AV42" s="116"/>
      <c r="AW42" s="65"/>
      <c r="AX42" s="65">
        <f t="shared" si="33"/>
        <v>0</v>
      </c>
      <c r="AY42" s="65">
        <f t="shared" si="34"/>
        <v>0</v>
      </c>
    </row>
    <row r="43" spans="1:51" ht="16.149999999999999" customHeight="1" x14ac:dyDescent="0.2">
      <c r="A43" s="54">
        <v>37</v>
      </c>
      <c r="B43" s="55" t="s">
        <v>42</v>
      </c>
      <c r="C43" s="271">
        <f>'8_2.1.18 SIS'!AM43</f>
        <v>0</v>
      </c>
      <c r="D43" s="56">
        <f>'Source Data'!H43</f>
        <v>5115.2412376905504</v>
      </c>
      <c r="E43" s="74">
        <f t="shared" si="12"/>
        <v>0</v>
      </c>
      <c r="F43" s="290"/>
      <c r="G43" s="56">
        <f>'Source Data'!I43</f>
        <v>683.69591860374021</v>
      </c>
      <c r="H43" s="74">
        <f t="shared" si="13"/>
        <v>0</v>
      </c>
      <c r="I43" s="290"/>
      <c r="J43" s="56">
        <f>'Source Data'!J43</f>
        <v>186.46252325556549</v>
      </c>
      <c r="K43" s="74">
        <f t="shared" si="14"/>
        <v>0</v>
      </c>
      <c r="L43" s="290"/>
      <c r="M43" s="56">
        <f>'Source Data'!K43</f>
        <v>4661.5630813891366</v>
      </c>
      <c r="N43" s="74">
        <f t="shared" si="15"/>
        <v>0</v>
      </c>
      <c r="O43" s="290"/>
      <c r="P43" s="56">
        <f>'Source Data'!L43</f>
        <v>1864.6252325556547</v>
      </c>
      <c r="Q43" s="74">
        <f t="shared" si="16"/>
        <v>0</v>
      </c>
      <c r="R43" s="93">
        <v>0</v>
      </c>
      <c r="S43" s="56"/>
      <c r="T43" s="56"/>
      <c r="U43" s="57">
        <f t="shared" si="29"/>
        <v>0</v>
      </c>
      <c r="V43" s="93">
        <f t="shared" si="3"/>
        <v>0</v>
      </c>
      <c r="W43" s="74">
        <f t="shared" si="17"/>
        <v>0</v>
      </c>
      <c r="X43" s="93">
        <f t="shared" si="18"/>
        <v>0</v>
      </c>
      <c r="Y43" s="56">
        <f>[1]BRUP!$G43</f>
        <v>0</v>
      </c>
      <c r="Z43" s="93">
        <f t="shared" si="19"/>
        <v>0</v>
      </c>
      <c r="AA43" s="56"/>
      <c r="AB43" s="56">
        <f t="shared" si="20"/>
        <v>0</v>
      </c>
      <c r="AC43" s="93">
        <f t="shared" si="21"/>
        <v>0</v>
      </c>
      <c r="AD43" s="97">
        <f t="shared" si="30"/>
        <v>0</v>
      </c>
      <c r="AE43" s="75">
        <f>'Source Data'!N43</f>
        <v>3876</v>
      </c>
      <c r="AF43" s="90">
        <f t="shared" si="5"/>
        <v>0</v>
      </c>
      <c r="AG43" s="271"/>
      <c r="AH43" s="75">
        <f t="shared" si="22"/>
        <v>0</v>
      </c>
      <c r="AI43" s="271"/>
      <c r="AJ43" s="77">
        <f t="shared" si="31"/>
        <v>0</v>
      </c>
      <c r="AK43" s="76">
        <f t="shared" si="32"/>
        <v>0</v>
      </c>
      <c r="AL43" s="90">
        <f t="shared" si="23"/>
        <v>0</v>
      </c>
      <c r="AM43" s="79">
        <f t="shared" si="24"/>
        <v>0</v>
      </c>
      <c r="AN43" s="90">
        <f t="shared" si="25"/>
        <v>0</v>
      </c>
      <c r="AO43" s="56">
        <f>[1]BRUP!$M43</f>
        <v>0</v>
      </c>
      <c r="AP43" s="90">
        <f t="shared" si="26"/>
        <v>0</v>
      </c>
      <c r="AQ43" s="77"/>
      <c r="AR43" s="77">
        <f t="shared" si="27"/>
        <v>0</v>
      </c>
      <c r="AS43" s="90">
        <f t="shared" si="28"/>
        <v>0</v>
      </c>
      <c r="AT43" s="78">
        <f t="shared" si="8"/>
        <v>0</v>
      </c>
      <c r="AU43" s="87">
        <f t="shared" si="9"/>
        <v>0</v>
      </c>
      <c r="AV43" s="116"/>
      <c r="AW43" s="74"/>
      <c r="AX43" s="74">
        <f t="shared" si="33"/>
        <v>0</v>
      </c>
      <c r="AY43" s="74">
        <f t="shared" si="34"/>
        <v>0</v>
      </c>
    </row>
    <row r="44" spans="1:51" ht="16.149999999999999" customHeight="1" x14ac:dyDescent="0.2">
      <c r="A44" s="54">
        <v>38</v>
      </c>
      <c r="B44" s="55" t="s">
        <v>43</v>
      </c>
      <c r="C44" s="271">
        <f>'8_2.1.18 SIS'!AM44</f>
        <v>0</v>
      </c>
      <c r="D44" s="56">
        <f>'Source Data'!H44</f>
        <v>2242.6574879084728</v>
      </c>
      <c r="E44" s="74">
        <f t="shared" si="12"/>
        <v>0</v>
      </c>
      <c r="F44" s="290"/>
      <c r="G44" s="56">
        <f>'Source Data'!I44</f>
        <v>217.85498253596765</v>
      </c>
      <c r="H44" s="74">
        <f t="shared" si="13"/>
        <v>0</v>
      </c>
      <c r="I44" s="290"/>
      <c r="J44" s="56">
        <f>'Source Data'!J44</f>
        <v>59.414995237082067</v>
      </c>
      <c r="K44" s="74">
        <f t="shared" si="14"/>
        <v>0</v>
      </c>
      <c r="L44" s="290"/>
      <c r="M44" s="56">
        <f>'Source Data'!K44</f>
        <v>1485.3748809270521</v>
      </c>
      <c r="N44" s="74">
        <f t="shared" si="15"/>
        <v>0</v>
      </c>
      <c r="O44" s="290"/>
      <c r="P44" s="56">
        <f>'Source Data'!L44</f>
        <v>594.14995237082076</v>
      </c>
      <c r="Q44" s="74">
        <f t="shared" si="16"/>
        <v>0</v>
      </c>
      <c r="R44" s="93">
        <v>0</v>
      </c>
      <c r="S44" s="56"/>
      <c r="T44" s="56"/>
      <c r="U44" s="57">
        <f t="shared" si="29"/>
        <v>0</v>
      </c>
      <c r="V44" s="93">
        <f t="shared" si="3"/>
        <v>0</v>
      </c>
      <c r="W44" s="74">
        <f t="shared" si="17"/>
        <v>0</v>
      </c>
      <c r="X44" s="93">
        <f t="shared" si="18"/>
        <v>0</v>
      </c>
      <c r="Y44" s="56">
        <f>[1]BRUP!$G44</f>
        <v>0</v>
      </c>
      <c r="Z44" s="93">
        <f t="shared" si="19"/>
        <v>0</v>
      </c>
      <c r="AA44" s="56"/>
      <c r="AB44" s="56">
        <f t="shared" si="20"/>
        <v>0</v>
      </c>
      <c r="AC44" s="93">
        <f t="shared" si="21"/>
        <v>0</v>
      </c>
      <c r="AD44" s="97">
        <f t="shared" si="30"/>
        <v>0</v>
      </c>
      <c r="AE44" s="75">
        <f>'Source Data'!N44</f>
        <v>11268</v>
      </c>
      <c r="AF44" s="90">
        <f t="shared" si="5"/>
        <v>0</v>
      </c>
      <c r="AG44" s="271"/>
      <c r="AH44" s="75">
        <f t="shared" si="22"/>
        <v>0</v>
      </c>
      <c r="AI44" s="271"/>
      <c r="AJ44" s="77">
        <f t="shared" si="31"/>
        <v>0</v>
      </c>
      <c r="AK44" s="76">
        <f t="shared" si="32"/>
        <v>0</v>
      </c>
      <c r="AL44" s="90">
        <f t="shared" si="23"/>
        <v>0</v>
      </c>
      <c r="AM44" s="79">
        <f t="shared" si="24"/>
        <v>0</v>
      </c>
      <c r="AN44" s="90">
        <f t="shared" si="25"/>
        <v>0</v>
      </c>
      <c r="AO44" s="56">
        <f>[1]BRUP!$M44</f>
        <v>0</v>
      </c>
      <c r="AP44" s="90">
        <f t="shared" si="26"/>
        <v>0</v>
      </c>
      <c r="AQ44" s="77"/>
      <c r="AR44" s="77">
        <f t="shared" si="27"/>
        <v>0</v>
      </c>
      <c r="AS44" s="90">
        <f t="shared" si="28"/>
        <v>0</v>
      </c>
      <c r="AT44" s="78">
        <f t="shared" si="8"/>
        <v>0</v>
      </c>
      <c r="AU44" s="87">
        <f t="shared" si="9"/>
        <v>0</v>
      </c>
      <c r="AV44" s="116"/>
      <c r="AW44" s="74"/>
      <c r="AX44" s="74">
        <f t="shared" si="33"/>
        <v>0</v>
      </c>
      <c r="AY44" s="74">
        <f t="shared" si="34"/>
        <v>0</v>
      </c>
    </row>
    <row r="45" spans="1:51" ht="16.149999999999999" customHeight="1" x14ac:dyDescent="0.2">
      <c r="A45" s="54">
        <v>39</v>
      </c>
      <c r="B45" s="55" t="s">
        <v>44</v>
      </c>
      <c r="C45" s="271">
        <f>'8_2.1.18 SIS'!AM45</f>
        <v>0</v>
      </c>
      <c r="D45" s="56">
        <f>'Source Data'!H45</f>
        <v>2703.2750635068246</v>
      </c>
      <c r="E45" s="74">
        <f t="shared" si="12"/>
        <v>0</v>
      </c>
      <c r="F45" s="290"/>
      <c r="G45" s="56">
        <f>'Source Data'!I45</f>
        <v>360.15144440628399</v>
      </c>
      <c r="H45" s="74">
        <f t="shared" si="13"/>
        <v>0</v>
      </c>
      <c r="I45" s="290"/>
      <c r="J45" s="56">
        <f>'Source Data'!J45</f>
        <v>98.223121201713838</v>
      </c>
      <c r="K45" s="74">
        <f t="shared" si="14"/>
        <v>0</v>
      </c>
      <c r="L45" s="290"/>
      <c r="M45" s="56">
        <f>'Source Data'!K45</f>
        <v>2455.578030042846</v>
      </c>
      <c r="N45" s="74">
        <f t="shared" si="15"/>
        <v>0</v>
      </c>
      <c r="O45" s="290"/>
      <c r="P45" s="56">
        <f>'Source Data'!L45</f>
        <v>982.2312120171382</v>
      </c>
      <c r="Q45" s="74">
        <f t="shared" si="16"/>
        <v>0</v>
      </c>
      <c r="R45" s="93">
        <v>0</v>
      </c>
      <c r="S45" s="56"/>
      <c r="T45" s="56"/>
      <c r="U45" s="57">
        <f t="shared" si="29"/>
        <v>0</v>
      </c>
      <c r="V45" s="93">
        <f t="shared" si="3"/>
        <v>0</v>
      </c>
      <c r="W45" s="74">
        <f t="shared" si="17"/>
        <v>0</v>
      </c>
      <c r="X45" s="93">
        <f t="shared" si="18"/>
        <v>0</v>
      </c>
      <c r="Y45" s="56">
        <f>[1]BRUP!$G45</f>
        <v>0</v>
      </c>
      <c r="Z45" s="93">
        <f t="shared" si="19"/>
        <v>0</v>
      </c>
      <c r="AA45" s="56"/>
      <c r="AB45" s="56">
        <f t="shared" si="20"/>
        <v>0</v>
      </c>
      <c r="AC45" s="93">
        <f t="shared" si="21"/>
        <v>0</v>
      </c>
      <c r="AD45" s="97">
        <f t="shared" si="30"/>
        <v>0</v>
      </c>
      <c r="AE45" s="75">
        <f>'Source Data'!N45</f>
        <v>5158</v>
      </c>
      <c r="AF45" s="90">
        <f t="shared" si="5"/>
        <v>0</v>
      </c>
      <c r="AG45" s="271"/>
      <c r="AH45" s="75">
        <f t="shared" si="22"/>
        <v>0</v>
      </c>
      <c r="AI45" s="271"/>
      <c r="AJ45" s="77">
        <f t="shared" si="31"/>
        <v>0</v>
      </c>
      <c r="AK45" s="76">
        <f t="shared" si="32"/>
        <v>0</v>
      </c>
      <c r="AL45" s="90">
        <f t="shared" si="23"/>
        <v>0</v>
      </c>
      <c r="AM45" s="79">
        <f t="shared" si="24"/>
        <v>0</v>
      </c>
      <c r="AN45" s="90">
        <f t="shared" si="25"/>
        <v>0</v>
      </c>
      <c r="AO45" s="56">
        <f>[1]BRUP!$M45</f>
        <v>0</v>
      </c>
      <c r="AP45" s="90">
        <f t="shared" si="26"/>
        <v>0</v>
      </c>
      <c r="AQ45" s="77"/>
      <c r="AR45" s="77">
        <f t="shared" si="27"/>
        <v>0</v>
      </c>
      <c r="AS45" s="90">
        <f t="shared" si="28"/>
        <v>0</v>
      </c>
      <c r="AT45" s="78">
        <f t="shared" si="8"/>
        <v>0</v>
      </c>
      <c r="AU45" s="87">
        <f t="shared" si="9"/>
        <v>0</v>
      </c>
      <c r="AV45" s="116"/>
      <c r="AW45" s="74"/>
      <c r="AX45" s="74">
        <f t="shared" si="33"/>
        <v>0</v>
      </c>
      <c r="AY45" s="74">
        <f t="shared" si="34"/>
        <v>0</v>
      </c>
    </row>
    <row r="46" spans="1:51" ht="16.149999999999999" customHeight="1" x14ac:dyDescent="0.2">
      <c r="A46" s="49">
        <v>40</v>
      </c>
      <c r="B46" s="50" t="s">
        <v>45</v>
      </c>
      <c r="C46" s="272">
        <f>'8_2.1.18 SIS'!AM46</f>
        <v>0</v>
      </c>
      <c r="D46" s="51">
        <f>'Source Data'!H46</f>
        <v>4843.6552941270829</v>
      </c>
      <c r="E46" s="80">
        <f t="shared" si="12"/>
        <v>0</v>
      </c>
      <c r="F46" s="291"/>
      <c r="G46" s="51">
        <f>'Source Data'!I46</f>
        <v>644.48181238686641</v>
      </c>
      <c r="H46" s="80">
        <f t="shared" si="13"/>
        <v>0</v>
      </c>
      <c r="I46" s="291"/>
      <c r="J46" s="51">
        <f>'Source Data'!J46</f>
        <v>175.76776701459988</v>
      </c>
      <c r="K46" s="80">
        <f t="shared" si="14"/>
        <v>0</v>
      </c>
      <c r="L46" s="291"/>
      <c r="M46" s="51">
        <f>'Source Data'!K46</f>
        <v>4394.194175364998</v>
      </c>
      <c r="N46" s="80">
        <f t="shared" si="15"/>
        <v>0</v>
      </c>
      <c r="O46" s="291"/>
      <c r="P46" s="51">
        <f>'Source Data'!L46</f>
        <v>1757.6776701459989</v>
      </c>
      <c r="Q46" s="80">
        <f t="shared" si="16"/>
        <v>0</v>
      </c>
      <c r="R46" s="94">
        <v>0</v>
      </c>
      <c r="S46" s="51"/>
      <c r="T46" s="51"/>
      <c r="U46" s="52">
        <f t="shared" si="29"/>
        <v>0</v>
      </c>
      <c r="V46" s="94">
        <f t="shared" si="3"/>
        <v>0</v>
      </c>
      <c r="W46" s="80">
        <f t="shared" si="17"/>
        <v>0</v>
      </c>
      <c r="X46" s="94">
        <f t="shared" si="18"/>
        <v>0</v>
      </c>
      <c r="Y46" s="51">
        <f>[1]BRUP!$G46</f>
        <v>0</v>
      </c>
      <c r="Z46" s="94">
        <f t="shared" si="19"/>
        <v>0</v>
      </c>
      <c r="AA46" s="53"/>
      <c r="AB46" s="51">
        <f t="shared" si="20"/>
        <v>0</v>
      </c>
      <c r="AC46" s="95">
        <f t="shared" si="21"/>
        <v>0</v>
      </c>
      <c r="AD46" s="95">
        <f t="shared" si="30"/>
        <v>0</v>
      </c>
      <c r="AE46" s="71">
        <f>'Source Data'!N46</f>
        <v>4005</v>
      </c>
      <c r="AF46" s="91">
        <f t="shared" si="5"/>
        <v>0</v>
      </c>
      <c r="AG46" s="272"/>
      <c r="AH46" s="71">
        <f t="shared" si="22"/>
        <v>0</v>
      </c>
      <c r="AI46" s="272"/>
      <c r="AJ46" s="72">
        <f t="shared" si="31"/>
        <v>0</v>
      </c>
      <c r="AK46" s="73">
        <f t="shared" si="32"/>
        <v>0</v>
      </c>
      <c r="AL46" s="91">
        <f t="shared" si="23"/>
        <v>0</v>
      </c>
      <c r="AM46" s="82">
        <f t="shared" si="24"/>
        <v>0</v>
      </c>
      <c r="AN46" s="91">
        <f t="shared" si="25"/>
        <v>0</v>
      </c>
      <c r="AO46" s="51">
        <f>[1]BRUP!$M46</f>
        <v>0</v>
      </c>
      <c r="AP46" s="91">
        <f t="shared" si="26"/>
        <v>0</v>
      </c>
      <c r="AQ46" s="72"/>
      <c r="AR46" s="72">
        <f t="shared" si="27"/>
        <v>0</v>
      </c>
      <c r="AS46" s="91">
        <f t="shared" si="28"/>
        <v>0</v>
      </c>
      <c r="AT46" s="81">
        <f t="shared" si="8"/>
        <v>0</v>
      </c>
      <c r="AU46" s="88">
        <f t="shared" si="9"/>
        <v>0</v>
      </c>
      <c r="AV46" s="116"/>
      <c r="AW46" s="80"/>
      <c r="AX46" s="80">
        <f t="shared" si="33"/>
        <v>0</v>
      </c>
      <c r="AY46" s="80">
        <f t="shared" si="34"/>
        <v>0</v>
      </c>
    </row>
    <row r="47" spans="1:51" ht="16.149999999999999" customHeight="1" x14ac:dyDescent="0.2">
      <c r="A47" s="58">
        <v>41</v>
      </c>
      <c r="B47" s="59" t="s">
        <v>46</v>
      </c>
      <c r="C47" s="270">
        <f>'8_2.1.18 SIS'!AM47</f>
        <v>0</v>
      </c>
      <c r="D47" s="60">
        <f>'Source Data'!H47</f>
        <v>2834.247173471952</v>
      </c>
      <c r="E47" s="65">
        <f t="shared" si="12"/>
        <v>0</v>
      </c>
      <c r="F47" s="289"/>
      <c r="G47" s="60">
        <f>'Source Data'!I47</f>
        <v>378.64303242739538</v>
      </c>
      <c r="H47" s="65">
        <f t="shared" si="13"/>
        <v>0</v>
      </c>
      <c r="I47" s="289"/>
      <c r="J47" s="60">
        <f>'Source Data'!J47</f>
        <v>103.26628157110781</v>
      </c>
      <c r="K47" s="65">
        <f t="shared" si="14"/>
        <v>0</v>
      </c>
      <c r="L47" s="289"/>
      <c r="M47" s="60">
        <f>'Source Data'!K47</f>
        <v>2581.6570392776953</v>
      </c>
      <c r="N47" s="65">
        <f t="shared" si="15"/>
        <v>0</v>
      </c>
      <c r="O47" s="289"/>
      <c r="P47" s="60">
        <f>'Source Data'!L47</f>
        <v>1032.6628157110781</v>
      </c>
      <c r="Q47" s="65">
        <f t="shared" si="16"/>
        <v>0</v>
      </c>
      <c r="R47" s="92">
        <v>0</v>
      </c>
      <c r="S47" s="60"/>
      <c r="T47" s="60"/>
      <c r="U47" s="61">
        <f t="shared" si="29"/>
        <v>0</v>
      </c>
      <c r="V47" s="92">
        <f t="shared" si="3"/>
        <v>0</v>
      </c>
      <c r="W47" s="65">
        <f t="shared" si="17"/>
        <v>0</v>
      </c>
      <c r="X47" s="92">
        <f t="shared" si="18"/>
        <v>0</v>
      </c>
      <c r="Y47" s="60">
        <f>[1]BRUP!$G47</f>
        <v>0</v>
      </c>
      <c r="Z47" s="92">
        <f t="shared" si="19"/>
        <v>0</v>
      </c>
      <c r="AA47" s="60"/>
      <c r="AB47" s="60">
        <f t="shared" si="20"/>
        <v>0</v>
      </c>
      <c r="AC47" s="92">
        <f t="shared" si="21"/>
        <v>0</v>
      </c>
      <c r="AD47" s="96">
        <f t="shared" si="30"/>
        <v>0</v>
      </c>
      <c r="AE47" s="66">
        <f>'Source Data'!N47</f>
        <v>9547</v>
      </c>
      <c r="AF47" s="89">
        <f t="shared" si="5"/>
        <v>0</v>
      </c>
      <c r="AG47" s="270"/>
      <c r="AH47" s="66">
        <f t="shared" si="22"/>
        <v>0</v>
      </c>
      <c r="AI47" s="270"/>
      <c r="AJ47" s="68">
        <f t="shared" si="31"/>
        <v>0</v>
      </c>
      <c r="AK47" s="67">
        <f t="shared" si="32"/>
        <v>0</v>
      </c>
      <c r="AL47" s="89">
        <f t="shared" si="23"/>
        <v>0</v>
      </c>
      <c r="AM47" s="70">
        <f t="shared" si="24"/>
        <v>0</v>
      </c>
      <c r="AN47" s="89">
        <f t="shared" si="25"/>
        <v>0</v>
      </c>
      <c r="AO47" s="60">
        <f>[1]BRUP!$M47</f>
        <v>0</v>
      </c>
      <c r="AP47" s="89">
        <f t="shared" si="26"/>
        <v>0</v>
      </c>
      <c r="AQ47" s="68"/>
      <c r="AR47" s="68">
        <f t="shared" si="27"/>
        <v>0</v>
      </c>
      <c r="AS47" s="89">
        <f t="shared" si="28"/>
        <v>0</v>
      </c>
      <c r="AT47" s="69">
        <f t="shared" si="8"/>
        <v>0</v>
      </c>
      <c r="AU47" s="86">
        <f t="shared" si="9"/>
        <v>0</v>
      </c>
      <c r="AV47" s="116"/>
      <c r="AW47" s="65"/>
      <c r="AX47" s="65">
        <f t="shared" si="33"/>
        <v>0</v>
      </c>
      <c r="AY47" s="65">
        <f t="shared" si="34"/>
        <v>0</v>
      </c>
    </row>
    <row r="48" spans="1:51" ht="16.149999999999999" customHeight="1" x14ac:dyDescent="0.2">
      <c r="A48" s="54">
        <v>42</v>
      </c>
      <c r="B48" s="55" t="s">
        <v>47</v>
      </c>
      <c r="C48" s="271">
        <f>'8_2.1.18 SIS'!AM48</f>
        <v>0</v>
      </c>
      <c r="D48" s="56">
        <f>'Source Data'!H48</f>
        <v>4267.2926645330763</v>
      </c>
      <c r="E48" s="74">
        <f t="shared" si="12"/>
        <v>0</v>
      </c>
      <c r="F48" s="290"/>
      <c r="G48" s="56">
        <f>'Source Data'!I48</f>
        <v>585.87981046741402</v>
      </c>
      <c r="H48" s="74">
        <f t="shared" si="13"/>
        <v>0</v>
      </c>
      <c r="I48" s="290"/>
      <c r="J48" s="56">
        <f>'Source Data'!J48</f>
        <v>159.78540285474929</v>
      </c>
      <c r="K48" s="74">
        <f t="shared" si="14"/>
        <v>0</v>
      </c>
      <c r="L48" s="290"/>
      <c r="M48" s="56">
        <f>'Source Data'!K48</f>
        <v>3994.6350713687325</v>
      </c>
      <c r="N48" s="74">
        <f t="shared" si="15"/>
        <v>0</v>
      </c>
      <c r="O48" s="290"/>
      <c r="P48" s="56">
        <f>'Source Data'!L48</f>
        <v>1597.8540285474928</v>
      </c>
      <c r="Q48" s="74">
        <f t="shared" si="16"/>
        <v>0</v>
      </c>
      <c r="R48" s="93">
        <v>0</v>
      </c>
      <c r="S48" s="56"/>
      <c r="T48" s="56"/>
      <c r="U48" s="57">
        <f t="shared" si="29"/>
        <v>0</v>
      </c>
      <c r="V48" s="93">
        <f t="shared" si="3"/>
        <v>0</v>
      </c>
      <c r="W48" s="74">
        <f t="shared" si="17"/>
        <v>0</v>
      </c>
      <c r="X48" s="93">
        <f t="shared" si="18"/>
        <v>0</v>
      </c>
      <c r="Y48" s="56">
        <f>[1]BRUP!$G48</f>
        <v>0</v>
      </c>
      <c r="Z48" s="93">
        <f t="shared" si="19"/>
        <v>0</v>
      </c>
      <c r="AA48" s="56"/>
      <c r="AB48" s="56">
        <f t="shared" si="20"/>
        <v>0</v>
      </c>
      <c r="AC48" s="93">
        <f t="shared" si="21"/>
        <v>0</v>
      </c>
      <c r="AD48" s="97">
        <f t="shared" si="30"/>
        <v>0</v>
      </c>
      <c r="AE48" s="75">
        <f>'Source Data'!N48</f>
        <v>4334</v>
      </c>
      <c r="AF48" s="90">
        <f t="shared" si="5"/>
        <v>0</v>
      </c>
      <c r="AG48" s="271"/>
      <c r="AH48" s="75">
        <f t="shared" si="22"/>
        <v>0</v>
      </c>
      <c r="AI48" s="271"/>
      <c r="AJ48" s="77">
        <f t="shared" si="31"/>
        <v>0</v>
      </c>
      <c r="AK48" s="76">
        <f t="shared" si="32"/>
        <v>0</v>
      </c>
      <c r="AL48" s="90">
        <f t="shared" si="23"/>
        <v>0</v>
      </c>
      <c r="AM48" s="79">
        <f t="shared" si="24"/>
        <v>0</v>
      </c>
      <c r="AN48" s="90">
        <f t="shared" si="25"/>
        <v>0</v>
      </c>
      <c r="AO48" s="56">
        <f>[1]BRUP!$M48</f>
        <v>0</v>
      </c>
      <c r="AP48" s="90">
        <f t="shared" si="26"/>
        <v>0</v>
      </c>
      <c r="AQ48" s="77"/>
      <c r="AR48" s="77">
        <f t="shared" si="27"/>
        <v>0</v>
      </c>
      <c r="AS48" s="90">
        <f t="shared" si="28"/>
        <v>0</v>
      </c>
      <c r="AT48" s="78">
        <f t="shared" si="8"/>
        <v>0</v>
      </c>
      <c r="AU48" s="87">
        <f t="shared" si="9"/>
        <v>0</v>
      </c>
      <c r="AV48" s="116"/>
      <c r="AW48" s="74"/>
      <c r="AX48" s="74">
        <f t="shared" si="33"/>
        <v>0</v>
      </c>
      <c r="AY48" s="74">
        <f t="shared" si="34"/>
        <v>0</v>
      </c>
    </row>
    <row r="49" spans="1:51" ht="16.149999999999999" customHeight="1" x14ac:dyDescent="0.2">
      <c r="A49" s="54">
        <v>43</v>
      </c>
      <c r="B49" s="55" t="s">
        <v>48</v>
      </c>
      <c r="C49" s="271">
        <f>'8_2.1.18 SIS'!AM49</f>
        <v>0</v>
      </c>
      <c r="D49" s="56">
        <f>'Source Data'!H49</f>
        <v>5171.5692260226861</v>
      </c>
      <c r="E49" s="74">
        <f t="shared" si="12"/>
        <v>0</v>
      </c>
      <c r="F49" s="290"/>
      <c r="G49" s="56">
        <f>'Source Data'!I49</f>
        <v>687.72808854852053</v>
      </c>
      <c r="H49" s="74">
        <f t="shared" si="13"/>
        <v>0</v>
      </c>
      <c r="I49" s="290"/>
      <c r="J49" s="56">
        <f>'Source Data'!J49</f>
        <v>187.56220596777831</v>
      </c>
      <c r="K49" s="74">
        <f t="shared" si="14"/>
        <v>0</v>
      </c>
      <c r="L49" s="290"/>
      <c r="M49" s="56">
        <f>'Source Data'!K49</f>
        <v>4689.0551491944589</v>
      </c>
      <c r="N49" s="74">
        <f t="shared" si="15"/>
        <v>0</v>
      </c>
      <c r="O49" s="290"/>
      <c r="P49" s="56">
        <f>'Source Data'!L49</f>
        <v>1875.6220596777835</v>
      </c>
      <c r="Q49" s="74">
        <f t="shared" si="16"/>
        <v>0</v>
      </c>
      <c r="R49" s="93">
        <v>0</v>
      </c>
      <c r="S49" s="56"/>
      <c r="T49" s="56"/>
      <c r="U49" s="57">
        <f t="shared" si="29"/>
        <v>0</v>
      </c>
      <c r="V49" s="93">
        <f t="shared" si="3"/>
        <v>0</v>
      </c>
      <c r="W49" s="74">
        <f t="shared" si="17"/>
        <v>0</v>
      </c>
      <c r="X49" s="93">
        <f t="shared" si="18"/>
        <v>0</v>
      </c>
      <c r="Y49" s="56">
        <f>[1]BRUP!$G49</f>
        <v>0</v>
      </c>
      <c r="Z49" s="93">
        <f t="shared" si="19"/>
        <v>0</v>
      </c>
      <c r="AA49" s="56"/>
      <c r="AB49" s="56">
        <f t="shared" si="20"/>
        <v>0</v>
      </c>
      <c r="AC49" s="93">
        <f t="shared" si="21"/>
        <v>0</v>
      </c>
      <c r="AD49" s="97">
        <f t="shared" si="30"/>
        <v>0</v>
      </c>
      <c r="AE49" s="75">
        <f>'Source Data'!N49</f>
        <v>3642</v>
      </c>
      <c r="AF49" s="90">
        <f t="shared" si="5"/>
        <v>0</v>
      </c>
      <c r="AG49" s="271"/>
      <c r="AH49" s="75">
        <f t="shared" si="22"/>
        <v>0</v>
      </c>
      <c r="AI49" s="271"/>
      <c r="AJ49" s="77">
        <f t="shared" si="31"/>
        <v>0</v>
      </c>
      <c r="AK49" s="76">
        <f t="shared" si="32"/>
        <v>0</v>
      </c>
      <c r="AL49" s="90">
        <f t="shared" si="23"/>
        <v>0</v>
      </c>
      <c r="AM49" s="79">
        <f t="shared" si="24"/>
        <v>0</v>
      </c>
      <c r="AN49" s="90">
        <f t="shared" si="25"/>
        <v>0</v>
      </c>
      <c r="AO49" s="56">
        <f>[1]BRUP!$M49</f>
        <v>0</v>
      </c>
      <c r="AP49" s="90">
        <f t="shared" si="26"/>
        <v>0</v>
      </c>
      <c r="AQ49" s="77"/>
      <c r="AR49" s="77">
        <f t="shared" si="27"/>
        <v>0</v>
      </c>
      <c r="AS49" s="90">
        <f t="shared" si="28"/>
        <v>0</v>
      </c>
      <c r="AT49" s="78">
        <f t="shared" si="8"/>
        <v>0</v>
      </c>
      <c r="AU49" s="87">
        <f t="shared" si="9"/>
        <v>0</v>
      </c>
      <c r="AV49" s="116"/>
      <c r="AW49" s="74"/>
      <c r="AX49" s="74">
        <f t="shared" si="33"/>
        <v>0</v>
      </c>
      <c r="AY49" s="74">
        <f t="shared" si="34"/>
        <v>0</v>
      </c>
    </row>
    <row r="50" spans="1:51" ht="16.149999999999999" customHeight="1" x14ac:dyDescent="0.2">
      <c r="A50" s="54">
        <v>44</v>
      </c>
      <c r="B50" s="55" t="s">
        <v>49</v>
      </c>
      <c r="C50" s="271">
        <f>'8_2.1.18 SIS'!AM50</f>
        <v>0</v>
      </c>
      <c r="D50" s="56">
        <f>'Source Data'!H50</f>
        <v>4763.2835459226835</v>
      </c>
      <c r="E50" s="74">
        <f t="shared" si="12"/>
        <v>0</v>
      </c>
      <c r="F50" s="290"/>
      <c r="G50" s="56">
        <f>'Source Data'!I50</f>
        <v>640.0242289674087</v>
      </c>
      <c r="H50" s="74">
        <f t="shared" si="13"/>
        <v>0</v>
      </c>
      <c r="I50" s="290"/>
      <c r="J50" s="56">
        <f>'Source Data'!J50</f>
        <v>174.5520624456569</v>
      </c>
      <c r="K50" s="74">
        <f t="shared" si="14"/>
        <v>0</v>
      </c>
      <c r="L50" s="290"/>
      <c r="M50" s="56">
        <f>'Source Data'!K50</f>
        <v>4363.8015611414239</v>
      </c>
      <c r="N50" s="74">
        <f t="shared" si="15"/>
        <v>0</v>
      </c>
      <c r="O50" s="290"/>
      <c r="P50" s="56">
        <f>'Source Data'!L50</f>
        <v>1745.5206244565691</v>
      </c>
      <c r="Q50" s="74">
        <f t="shared" si="16"/>
        <v>0</v>
      </c>
      <c r="R50" s="93">
        <v>0</v>
      </c>
      <c r="S50" s="56"/>
      <c r="T50" s="56"/>
      <c r="U50" s="57">
        <f t="shared" si="29"/>
        <v>0</v>
      </c>
      <c r="V50" s="93">
        <f t="shared" si="3"/>
        <v>0</v>
      </c>
      <c r="W50" s="74">
        <f t="shared" si="17"/>
        <v>0</v>
      </c>
      <c r="X50" s="93">
        <f t="shared" si="18"/>
        <v>0</v>
      </c>
      <c r="Y50" s="56">
        <f>[1]BRUP!$G50</f>
        <v>0</v>
      </c>
      <c r="Z50" s="93">
        <f t="shared" si="19"/>
        <v>0</v>
      </c>
      <c r="AA50" s="56"/>
      <c r="AB50" s="56">
        <f t="shared" si="20"/>
        <v>0</v>
      </c>
      <c r="AC50" s="93">
        <f t="shared" si="21"/>
        <v>0</v>
      </c>
      <c r="AD50" s="97">
        <f t="shared" si="30"/>
        <v>0</v>
      </c>
      <c r="AE50" s="75">
        <f>'Source Data'!N50</f>
        <v>3969</v>
      </c>
      <c r="AF50" s="90">
        <f t="shared" si="5"/>
        <v>0</v>
      </c>
      <c r="AG50" s="271"/>
      <c r="AH50" s="75">
        <f t="shared" si="22"/>
        <v>0</v>
      </c>
      <c r="AI50" s="271"/>
      <c r="AJ50" s="77">
        <f t="shared" si="31"/>
        <v>0</v>
      </c>
      <c r="AK50" s="76">
        <f t="shared" si="32"/>
        <v>0</v>
      </c>
      <c r="AL50" s="90">
        <f t="shared" si="23"/>
        <v>0</v>
      </c>
      <c r="AM50" s="79">
        <f t="shared" si="24"/>
        <v>0</v>
      </c>
      <c r="AN50" s="90">
        <f t="shared" si="25"/>
        <v>0</v>
      </c>
      <c r="AO50" s="56">
        <f>[1]BRUP!$M50</f>
        <v>0</v>
      </c>
      <c r="AP50" s="90">
        <f t="shared" si="26"/>
        <v>0</v>
      </c>
      <c r="AQ50" s="77"/>
      <c r="AR50" s="77">
        <f t="shared" si="27"/>
        <v>0</v>
      </c>
      <c r="AS50" s="90">
        <f t="shared" si="28"/>
        <v>0</v>
      </c>
      <c r="AT50" s="78">
        <f t="shared" si="8"/>
        <v>0</v>
      </c>
      <c r="AU50" s="87">
        <f t="shared" si="9"/>
        <v>0</v>
      </c>
      <c r="AV50" s="116"/>
      <c r="AW50" s="74"/>
      <c r="AX50" s="74">
        <f t="shared" si="33"/>
        <v>0</v>
      </c>
      <c r="AY50" s="74">
        <f t="shared" si="34"/>
        <v>0</v>
      </c>
    </row>
    <row r="51" spans="1:51" ht="16.149999999999999" customHeight="1" x14ac:dyDescent="0.2">
      <c r="A51" s="49">
        <v>45</v>
      </c>
      <c r="B51" s="50" t="s">
        <v>50</v>
      </c>
      <c r="C51" s="272">
        <f>'8_2.1.18 SIS'!AM51</f>
        <v>0</v>
      </c>
      <c r="D51" s="51">
        <f>'Source Data'!H51</f>
        <v>2675.6537559078151</v>
      </c>
      <c r="E51" s="80">
        <f t="shared" si="12"/>
        <v>0</v>
      </c>
      <c r="F51" s="291"/>
      <c r="G51" s="51">
        <f>'Source Data'!I51</f>
        <v>332.43156845204078</v>
      </c>
      <c r="H51" s="80">
        <f t="shared" si="13"/>
        <v>0</v>
      </c>
      <c r="I51" s="291"/>
      <c r="J51" s="51">
        <f>'Source Data'!J51</f>
        <v>90.66315503237476</v>
      </c>
      <c r="K51" s="80">
        <f t="shared" si="14"/>
        <v>0</v>
      </c>
      <c r="L51" s="291"/>
      <c r="M51" s="51">
        <f>'Source Data'!K51</f>
        <v>2266.578875809369</v>
      </c>
      <c r="N51" s="80">
        <f t="shared" si="15"/>
        <v>0</v>
      </c>
      <c r="O51" s="291"/>
      <c r="P51" s="51">
        <f>'Source Data'!L51</f>
        <v>906.63155032374766</v>
      </c>
      <c r="Q51" s="80">
        <f t="shared" si="16"/>
        <v>0</v>
      </c>
      <c r="R51" s="94">
        <v>0</v>
      </c>
      <c r="S51" s="51"/>
      <c r="T51" s="51"/>
      <c r="U51" s="52">
        <f t="shared" si="29"/>
        <v>0</v>
      </c>
      <c r="V51" s="94">
        <f t="shared" si="3"/>
        <v>0</v>
      </c>
      <c r="W51" s="80">
        <f t="shared" si="17"/>
        <v>0</v>
      </c>
      <c r="X51" s="94">
        <f t="shared" si="18"/>
        <v>0</v>
      </c>
      <c r="Y51" s="51">
        <f>[1]BRUP!$G51</f>
        <v>0</v>
      </c>
      <c r="Z51" s="94">
        <f t="shared" si="19"/>
        <v>0</v>
      </c>
      <c r="AA51" s="53"/>
      <c r="AB51" s="51">
        <f t="shared" si="20"/>
        <v>0</v>
      </c>
      <c r="AC51" s="95">
        <f t="shared" si="21"/>
        <v>0</v>
      </c>
      <c r="AD51" s="95">
        <f t="shared" si="30"/>
        <v>0</v>
      </c>
      <c r="AE51" s="71">
        <f>'Source Data'!N51</f>
        <v>13416</v>
      </c>
      <c r="AF51" s="91">
        <f t="shared" si="5"/>
        <v>0</v>
      </c>
      <c r="AG51" s="272"/>
      <c r="AH51" s="71">
        <f t="shared" si="22"/>
        <v>0</v>
      </c>
      <c r="AI51" s="272"/>
      <c r="AJ51" s="72">
        <f t="shared" si="31"/>
        <v>0</v>
      </c>
      <c r="AK51" s="73">
        <f t="shared" si="32"/>
        <v>0</v>
      </c>
      <c r="AL51" s="91">
        <f t="shared" si="23"/>
        <v>0</v>
      </c>
      <c r="AM51" s="82">
        <f t="shared" si="24"/>
        <v>0</v>
      </c>
      <c r="AN51" s="91">
        <f t="shared" si="25"/>
        <v>0</v>
      </c>
      <c r="AO51" s="51">
        <f>[1]BRUP!$M51</f>
        <v>0</v>
      </c>
      <c r="AP51" s="91">
        <f t="shared" si="26"/>
        <v>0</v>
      </c>
      <c r="AQ51" s="72"/>
      <c r="AR51" s="72">
        <f t="shared" si="27"/>
        <v>0</v>
      </c>
      <c r="AS51" s="91">
        <f t="shared" si="28"/>
        <v>0</v>
      </c>
      <c r="AT51" s="81">
        <f t="shared" si="8"/>
        <v>0</v>
      </c>
      <c r="AU51" s="88">
        <f t="shared" si="9"/>
        <v>0</v>
      </c>
      <c r="AV51" s="116"/>
      <c r="AW51" s="80"/>
      <c r="AX51" s="80">
        <f t="shared" si="33"/>
        <v>0</v>
      </c>
      <c r="AY51" s="80">
        <f t="shared" si="34"/>
        <v>0</v>
      </c>
    </row>
    <row r="52" spans="1:51" ht="16.149999999999999" customHeight="1" x14ac:dyDescent="0.2">
      <c r="A52" s="58">
        <v>46</v>
      </c>
      <c r="B52" s="59" t="s">
        <v>51</v>
      </c>
      <c r="C52" s="270">
        <f>'8_2.1.18 SIS'!AM52</f>
        <v>0</v>
      </c>
      <c r="D52" s="60">
        <f>'Source Data'!H52</f>
        <v>5480.4352847367336</v>
      </c>
      <c r="E52" s="65">
        <f t="shared" si="12"/>
        <v>0</v>
      </c>
      <c r="F52" s="289"/>
      <c r="G52" s="60">
        <f>'Source Data'!I52</f>
        <v>708.93963160759859</v>
      </c>
      <c r="H52" s="65">
        <f t="shared" si="13"/>
        <v>0</v>
      </c>
      <c r="I52" s="289"/>
      <c r="J52" s="60">
        <f>'Source Data'!J52</f>
        <v>193.3471722566178</v>
      </c>
      <c r="K52" s="65">
        <f t="shared" si="14"/>
        <v>0</v>
      </c>
      <c r="L52" s="289"/>
      <c r="M52" s="60">
        <f>'Source Data'!K52</f>
        <v>4833.6793064154454</v>
      </c>
      <c r="N52" s="65">
        <f t="shared" si="15"/>
        <v>0</v>
      </c>
      <c r="O52" s="289"/>
      <c r="P52" s="60">
        <f>'Source Data'!L52</f>
        <v>1933.4717225661777</v>
      </c>
      <c r="Q52" s="65">
        <f t="shared" si="16"/>
        <v>0</v>
      </c>
      <c r="R52" s="92">
        <v>0</v>
      </c>
      <c r="S52" s="60"/>
      <c r="T52" s="60"/>
      <c r="U52" s="61">
        <f t="shared" si="29"/>
        <v>0</v>
      </c>
      <c r="V52" s="92">
        <f t="shared" si="3"/>
        <v>0</v>
      </c>
      <c r="W52" s="65">
        <f t="shared" si="17"/>
        <v>0</v>
      </c>
      <c r="X52" s="92">
        <f t="shared" si="18"/>
        <v>0</v>
      </c>
      <c r="Y52" s="60">
        <f>[1]BRUP!$G52</f>
        <v>0</v>
      </c>
      <c r="Z52" s="92">
        <f t="shared" si="19"/>
        <v>0</v>
      </c>
      <c r="AA52" s="60"/>
      <c r="AB52" s="60">
        <f t="shared" si="20"/>
        <v>0</v>
      </c>
      <c r="AC52" s="92">
        <f t="shared" si="21"/>
        <v>0</v>
      </c>
      <c r="AD52" s="96">
        <f t="shared" si="30"/>
        <v>0</v>
      </c>
      <c r="AE52" s="66">
        <f>'Source Data'!N52</f>
        <v>2991</v>
      </c>
      <c r="AF52" s="89">
        <f t="shared" si="5"/>
        <v>0</v>
      </c>
      <c r="AG52" s="270"/>
      <c r="AH52" s="66">
        <f t="shared" si="22"/>
        <v>0</v>
      </c>
      <c r="AI52" s="270"/>
      <c r="AJ52" s="68">
        <f t="shared" si="31"/>
        <v>0</v>
      </c>
      <c r="AK52" s="67">
        <f t="shared" si="32"/>
        <v>0</v>
      </c>
      <c r="AL52" s="89">
        <f t="shared" si="23"/>
        <v>0</v>
      </c>
      <c r="AM52" s="70">
        <f t="shared" si="24"/>
        <v>0</v>
      </c>
      <c r="AN52" s="89">
        <f t="shared" si="25"/>
        <v>0</v>
      </c>
      <c r="AO52" s="60">
        <f>[1]BRUP!$M52</f>
        <v>0</v>
      </c>
      <c r="AP52" s="89">
        <f t="shared" si="26"/>
        <v>0</v>
      </c>
      <c r="AQ52" s="68"/>
      <c r="AR52" s="68">
        <f t="shared" si="27"/>
        <v>0</v>
      </c>
      <c r="AS52" s="89">
        <f t="shared" si="28"/>
        <v>0</v>
      </c>
      <c r="AT52" s="69">
        <f t="shared" si="8"/>
        <v>0</v>
      </c>
      <c r="AU52" s="86">
        <f t="shared" si="9"/>
        <v>0</v>
      </c>
      <c r="AV52" s="116"/>
      <c r="AW52" s="65"/>
      <c r="AX52" s="65">
        <f t="shared" si="33"/>
        <v>0</v>
      </c>
      <c r="AY52" s="65">
        <f t="shared" si="34"/>
        <v>0</v>
      </c>
    </row>
    <row r="53" spans="1:51" ht="16.149999999999999" customHeight="1" x14ac:dyDescent="0.2">
      <c r="A53" s="54">
        <v>47</v>
      </c>
      <c r="B53" s="55" t="s">
        <v>52</v>
      </c>
      <c r="C53" s="271">
        <f>'8_2.1.18 SIS'!AM53</f>
        <v>0</v>
      </c>
      <c r="D53" s="56">
        <f>'Source Data'!H53</f>
        <v>2851.064211175285</v>
      </c>
      <c r="E53" s="74">
        <f t="shared" si="12"/>
        <v>0</v>
      </c>
      <c r="F53" s="290"/>
      <c r="G53" s="56">
        <f>'Source Data'!I53</f>
        <v>340.85181534745152</v>
      </c>
      <c r="H53" s="74">
        <f t="shared" si="13"/>
        <v>0</v>
      </c>
      <c r="I53" s="290"/>
      <c r="J53" s="56">
        <f>'Source Data'!J53</f>
        <v>92.959586003850404</v>
      </c>
      <c r="K53" s="74">
        <f t="shared" si="14"/>
        <v>0</v>
      </c>
      <c r="L53" s="290"/>
      <c r="M53" s="56">
        <f>'Source Data'!K53</f>
        <v>2323.9896500962604</v>
      </c>
      <c r="N53" s="74">
        <f t="shared" si="15"/>
        <v>0</v>
      </c>
      <c r="O53" s="290"/>
      <c r="P53" s="56">
        <f>'Source Data'!L53</f>
        <v>929.59586003850404</v>
      </c>
      <c r="Q53" s="74">
        <f t="shared" si="16"/>
        <v>0</v>
      </c>
      <c r="R53" s="93">
        <v>0</v>
      </c>
      <c r="S53" s="56"/>
      <c r="T53" s="56"/>
      <c r="U53" s="57">
        <f t="shared" si="29"/>
        <v>0</v>
      </c>
      <c r="V53" s="93">
        <f t="shared" si="3"/>
        <v>0</v>
      </c>
      <c r="W53" s="74">
        <f t="shared" si="17"/>
        <v>0</v>
      </c>
      <c r="X53" s="93">
        <f t="shared" si="18"/>
        <v>0</v>
      </c>
      <c r="Y53" s="56">
        <f>[1]BRUP!$G53</f>
        <v>0</v>
      </c>
      <c r="Z53" s="93">
        <f t="shared" si="19"/>
        <v>0</v>
      </c>
      <c r="AA53" s="56"/>
      <c r="AB53" s="56">
        <f t="shared" si="20"/>
        <v>0</v>
      </c>
      <c r="AC53" s="93">
        <f t="shared" si="21"/>
        <v>0</v>
      </c>
      <c r="AD53" s="97">
        <f t="shared" si="30"/>
        <v>0</v>
      </c>
      <c r="AE53" s="75">
        <f>'Source Data'!N53</f>
        <v>13043</v>
      </c>
      <c r="AF53" s="90">
        <f t="shared" si="5"/>
        <v>0</v>
      </c>
      <c r="AG53" s="271"/>
      <c r="AH53" s="75">
        <f t="shared" si="22"/>
        <v>0</v>
      </c>
      <c r="AI53" s="271"/>
      <c r="AJ53" s="77">
        <f t="shared" si="31"/>
        <v>0</v>
      </c>
      <c r="AK53" s="76">
        <f t="shared" si="32"/>
        <v>0</v>
      </c>
      <c r="AL53" s="90">
        <f t="shared" si="23"/>
        <v>0</v>
      </c>
      <c r="AM53" s="79">
        <f t="shared" si="24"/>
        <v>0</v>
      </c>
      <c r="AN53" s="90">
        <f t="shared" si="25"/>
        <v>0</v>
      </c>
      <c r="AO53" s="56">
        <f>[1]BRUP!$M53</f>
        <v>0</v>
      </c>
      <c r="AP53" s="90">
        <f t="shared" si="26"/>
        <v>0</v>
      </c>
      <c r="AQ53" s="77"/>
      <c r="AR53" s="77">
        <f t="shared" si="27"/>
        <v>0</v>
      </c>
      <c r="AS53" s="90">
        <f t="shared" si="28"/>
        <v>0</v>
      </c>
      <c r="AT53" s="78">
        <f t="shared" si="8"/>
        <v>0</v>
      </c>
      <c r="AU53" s="87">
        <f t="shared" si="9"/>
        <v>0</v>
      </c>
      <c r="AV53" s="116"/>
      <c r="AW53" s="74"/>
      <c r="AX53" s="74">
        <f t="shared" si="33"/>
        <v>0</v>
      </c>
      <c r="AY53" s="74">
        <f t="shared" si="34"/>
        <v>0</v>
      </c>
    </row>
    <row r="54" spans="1:51" ht="16.149999999999999" customHeight="1" x14ac:dyDescent="0.2">
      <c r="A54" s="54">
        <v>48</v>
      </c>
      <c r="B54" s="55" t="s">
        <v>74</v>
      </c>
      <c r="C54" s="271">
        <f>'8_2.1.18 SIS'!AM54</f>
        <v>0</v>
      </c>
      <c r="D54" s="56">
        <f>'Source Data'!H54</f>
        <v>3995.2813864350205</v>
      </c>
      <c r="E54" s="74">
        <f t="shared" si="12"/>
        <v>0</v>
      </c>
      <c r="F54" s="290"/>
      <c r="G54" s="56">
        <f>'Source Data'!I54</f>
        <v>516.40353727376908</v>
      </c>
      <c r="H54" s="74">
        <f t="shared" si="13"/>
        <v>0</v>
      </c>
      <c r="I54" s="290"/>
      <c r="J54" s="56">
        <f>'Source Data'!J54</f>
        <v>140.83732834739155</v>
      </c>
      <c r="K54" s="74">
        <f t="shared" si="14"/>
        <v>0</v>
      </c>
      <c r="L54" s="290"/>
      <c r="M54" s="56">
        <f>'Source Data'!K54</f>
        <v>3520.9332086847894</v>
      </c>
      <c r="N54" s="74">
        <f t="shared" si="15"/>
        <v>0</v>
      </c>
      <c r="O54" s="290"/>
      <c r="P54" s="56">
        <f>'Source Data'!L54</f>
        <v>1408.3732834739153</v>
      </c>
      <c r="Q54" s="74">
        <f t="shared" si="16"/>
        <v>0</v>
      </c>
      <c r="R54" s="93">
        <v>0</v>
      </c>
      <c r="S54" s="56"/>
      <c r="T54" s="56"/>
      <c r="U54" s="57">
        <f t="shared" si="29"/>
        <v>0</v>
      </c>
      <c r="V54" s="93">
        <f t="shared" si="3"/>
        <v>0</v>
      </c>
      <c r="W54" s="74">
        <f t="shared" si="17"/>
        <v>0</v>
      </c>
      <c r="X54" s="93">
        <f t="shared" si="18"/>
        <v>0</v>
      </c>
      <c r="Y54" s="56">
        <f>[1]BRUP!$G54</f>
        <v>0</v>
      </c>
      <c r="Z54" s="93">
        <f t="shared" si="19"/>
        <v>0</v>
      </c>
      <c r="AA54" s="56"/>
      <c r="AB54" s="56">
        <f t="shared" si="20"/>
        <v>0</v>
      </c>
      <c r="AC54" s="93">
        <f t="shared" si="21"/>
        <v>0</v>
      </c>
      <c r="AD54" s="97">
        <f t="shared" si="30"/>
        <v>0</v>
      </c>
      <c r="AE54" s="75">
        <f>'Source Data'!N54</f>
        <v>5158</v>
      </c>
      <c r="AF54" s="90">
        <f t="shared" si="5"/>
        <v>0</v>
      </c>
      <c r="AG54" s="271"/>
      <c r="AH54" s="75">
        <f t="shared" si="22"/>
        <v>0</v>
      </c>
      <c r="AI54" s="271"/>
      <c r="AJ54" s="77">
        <f t="shared" si="31"/>
        <v>0</v>
      </c>
      <c r="AK54" s="76">
        <f t="shared" si="32"/>
        <v>0</v>
      </c>
      <c r="AL54" s="90">
        <f t="shared" si="23"/>
        <v>0</v>
      </c>
      <c r="AM54" s="79">
        <f t="shared" si="24"/>
        <v>0</v>
      </c>
      <c r="AN54" s="90">
        <f t="shared" si="25"/>
        <v>0</v>
      </c>
      <c r="AO54" s="56">
        <f>[1]BRUP!$M54</f>
        <v>0</v>
      </c>
      <c r="AP54" s="90">
        <f t="shared" si="26"/>
        <v>0</v>
      </c>
      <c r="AQ54" s="77"/>
      <c r="AR54" s="77">
        <f t="shared" si="27"/>
        <v>0</v>
      </c>
      <c r="AS54" s="90">
        <f t="shared" si="28"/>
        <v>0</v>
      </c>
      <c r="AT54" s="78">
        <f t="shared" si="8"/>
        <v>0</v>
      </c>
      <c r="AU54" s="87">
        <f t="shared" si="9"/>
        <v>0</v>
      </c>
      <c r="AV54" s="116"/>
      <c r="AW54" s="74"/>
      <c r="AX54" s="74">
        <f t="shared" si="33"/>
        <v>0</v>
      </c>
      <c r="AY54" s="74">
        <f t="shared" si="34"/>
        <v>0</v>
      </c>
    </row>
    <row r="55" spans="1:51" ht="16.149999999999999" customHeight="1" x14ac:dyDescent="0.2">
      <c r="A55" s="54">
        <v>49</v>
      </c>
      <c r="B55" s="55" t="s">
        <v>53</v>
      </c>
      <c r="C55" s="271">
        <f>'8_2.1.18 SIS'!AM55</f>
        <v>0</v>
      </c>
      <c r="D55" s="56">
        <f>'Source Data'!H55</f>
        <v>4510.9600632140227</v>
      </c>
      <c r="E55" s="74">
        <f t="shared" si="12"/>
        <v>0</v>
      </c>
      <c r="F55" s="290"/>
      <c r="G55" s="56">
        <f>'Source Data'!I55</f>
        <v>660.79145627436594</v>
      </c>
      <c r="H55" s="74">
        <f t="shared" si="13"/>
        <v>0</v>
      </c>
      <c r="I55" s="290"/>
      <c r="J55" s="56">
        <f>'Source Data'!J55</f>
        <v>180.21585171119071</v>
      </c>
      <c r="K55" s="74">
        <f t="shared" si="14"/>
        <v>0</v>
      </c>
      <c r="L55" s="290"/>
      <c r="M55" s="56">
        <f>'Source Data'!K55</f>
        <v>4505.3962927797675</v>
      </c>
      <c r="N55" s="74">
        <f t="shared" si="15"/>
        <v>0</v>
      </c>
      <c r="O55" s="290"/>
      <c r="P55" s="56">
        <f>'Source Data'!L55</f>
        <v>1802.158517111907</v>
      </c>
      <c r="Q55" s="74">
        <f t="shared" si="16"/>
        <v>0</v>
      </c>
      <c r="R55" s="93">
        <v>0</v>
      </c>
      <c r="S55" s="56"/>
      <c r="T55" s="56"/>
      <c r="U55" s="57">
        <f t="shared" si="29"/>
        <v>0</v>
      </c>
      <c r="V55" s="93">
        <f t="shared" si="3"/>
        <v>0</v>
      </c>
      <c r="W55" s="74">
        <f t="shared" si="17"/>
        <v>0</v>
      </c>
      <c r="X55" s="93">
        <f t="shared" si="18"/>
        <v>0</v>
      </c>
      <c r="Y55" s="56">
        <f>[1]BRUP!$G55</f>
        <v>0</v>
      </c>
      <c r="Z55" s="93">
        <f t="shared" si="19"/>
        <v>0</v>
      </c>
      <c r="AA55" s="56"/>
      <c r="AB55" s="56">
        <f t="shared" si="20"/>
        <v>0</v>
      </c>
      <c r="AC55" s="93">
        <f t="shared" si="21"/>
        <v>0</v>
      </c>
      <c r="AD55" s="97">
        <f t="shared" si="30"/>
        <v>0</v>
      </c>
      <c r="AE55" s="75">
        <f>'Source Data'!N55</f>
        <v>2655</v>
      </c>
      <c r="AF55" s="90">
        <f t="shared" si="5"/>
        <v>0</v>
      </c>
      <c r="AG55" s="271"/>
      <c r="AH55" s="75">
        <f t="shared" si="22"/>
        <v>0</v>
      </c>
      <c r="AI55" s="271"/>
      <c r="AJ55" s="77">
        <f t="shared" si="31"/>
        <v>0</v>
      </c>
      <c r="AK55" s="76">
        <f t="shared" si="32"/>
        <v>0</v>
      </c>
      <c r="AL55" s="90">
        <f t="shared" si="23"/>
        <v>0</v>
      </c>
      <c r="AM55" s="79">
        <f t="shared" si="24"/>
        <v>0</v>
      </c>
      <c r="AN55" s="90">
        <f t="shared" si="25"/>
        <v>0</v>
      </c>
      <c r="AO55" s="56">
        <f>[1]BRUP!$M55</f>
        <v>0</v>
      </c>
      <c r="AP55" s="90">
        <f t="shared" si="26"/>
        <v>0</v>
      </c>
      <c r="AQ55" s="77"/>
      <c r="AR55" s="77">
        <f t="shared" si="27"/>
        <v>0</v>
      </c>
      <c r="AS55" s="90">
        <f t="shared" si="28"/>
        <v>0</v>
      </c>
      <c r="AT55" s="78">
        <f t="shared" si="8"/>
        <v>0</v>
      </c>
      <c r="AU55" s="87">
        <f t="shared" si="9"/>
        <v>0</v>
      </c>
      <c r="AV55" s="116"/>
      <c r="AW55" s="74"/>
      <c r="AX55" s="74">
        <f t="shared" si="33"/>
        <v>0</v>
      </c>
      <c r="AY55" s="74">
        <f t="shared" si="34"/>
        <v>0</v>
      </c>
    </row>
    <row r="56" spans="1:51" ht="16.149999999999999" customHeight="1" x14ac:dyDescent="0.2">
      <c r="A56" s="49">
        <v>50</v>
      </c>
      <c r="B56" s="50" t="s">
        <v>54</v>
      </c>
      <c r="C56" s="272">
        <f>'8_2.1.18 SIS'!AM56</f>
        <v>0</v>
      </c>
      <c r="D56" s="51">
        <f>'Source Data'!H56</f>
        <v>4738.7087437121554</v>
      </c>
      <c r="E56" s="80">
        <f t="shared" si="12"/>
        <v>0</v>
      </c>
      <c r="F56" s="291"/>
      <c r="G56" s="51">
        <f>'Source Data'!I56</f>
        <v>638.95176727517901</v>
      </c>
      <c r="H56" s="80">
        <f t="shared" si="13"/>
        <v>0</v>
      </c>
      <c r="I56" s="291"/>
      <c r="J56" s="51">
        <f>'Source Data'!J56</f>
        <v>174.25957289323065</v>
      </c>
      <c r="K56" s="80">
        <f t="shared" si="14"/>
        <v>0</v>
      </c>
      <c r="L56" s="291"/>
      <c r="M56" s="51">
        <f>'Source Data'!K56</f>
        <v>4356.4893223307663</v>
      </c>
      <c r="N56" s="80">
        <f t="shared" si="15"/>
        <v>0</v>
      </c>
      <c r="O56" s="291"/>
      <c r="P56" s="51">
        <f>'Source Data'!L56</f>
        <v>1742.5957289323062</v>
      </c>
      <c r="Q56" s="80">
        <f t="shared" si="16"/>
        <v>0</v>
      </c>
      <c r="R56" s="94">
        <v>0</v>
      </c>
      <c r="S56" s="51"/>
      <c r="T56" s="51"/>
      <c r="U56" s="52">
        <f t="shared" si="29"/>
        <v>0</v>
      </c>
      <c r="V56" s="94">
        <f t="shared" si="3"/>
        <v>0</v>
      </c>
      <c r="W56" s="80">
        <f t="shared" si="17"/>
        <v>0</v>
      </c>
      <c r="X56" s="94">
        <f t="shared" si="18"/>
        <v>0</v>
      </c>
      <c r="Y56" s="51">
        <f>[1]BRUP!$G56</f>
        <v>0</v>
      </c>
      <c r="Z56" s="94">
        <f t="shared" si="19"/>
        <v>0</v>
      </c>
      <c r="AA56" s="53"/>
      <c r="AB56" s="51">
        <f t="shared" si="20"/>
        <v>0</v>
      </c>
      <c r="AC56" s="95">
        <f t="shared" si="21"/>
        <v>0</v>
      </c>
      <c r="AD56" s="95">
        <f t="shared" si="30"/>
        <v>0</v>
      </c>
      <c r="AE56" s="71">
        <f>'Source Data'!N56</f>
        <v>3490</v>
      </c>
      <c r="AF56" s="91">
        <f t="shared" si="5"/>
        <v>0</v>
      </c>
      <c r="AG56" s="272"/>
      <c r="AH56" s="71">
        <f t="shared" si="22"/>
        <v>0</v>
      </c>
      <c r="AI56" s="272"/>
      <c r="AJ56" s="72">
        <f t="shared" si="31"/>
        <v>0</v>
      </c>
      <c r="AK56" s="73">
        <f t="shared" si="32"/>
        <v>0</v>
      </c>
      <c r="AL56" s="91">
        <f t="shared" si="23"/>
        <v>0</v>
      </c>
      <c r="AM56" s="82">
        <f t="shared" si="24"/>
        <v>0</v>
      </c>
      <c r="AN56" s="91">
        <f t="shared" si="25"/>
        <v>0</v>
      </c>
      <c r="AO56" s="51">
        <f>[1]BRUP!$M56</f>
        <v>0</v>
      </c>
      <c r="AP56" s="91">
        <f t="shared" si="26"/>
        <v>0</v>
      </c>
      <c r="AQ56" s="72"/>
      <c r="AR56" s="72">
        <f t="shared" si="27"/>
        <v>0</v>
      </c>
      <c r="AS56" s="91">
        <f t="shared" si="28"/>
        <v>0</v>
      </c>
      <c r="AT56" s="81">
        <f t="shared" si="8"/>
        <v>0</v>
      </c>
      <c r="AU56" s="88">
        <f t="shared" si="9"/>
        <v>0</v>
      </c>
      <c r="AV56" s="116"/>
      <c r="AW56" s="80"/>
      <c r="AX56" s="80">
        <f t="shared" si="33"/>
        <v>0</v>
      </c>
      <c r="AY56" s="80">
        <f t="shared" si="34"/>
        <v>0</v>
      </c>
    </row>
    <row r="57" spans="1:51" ht="16.149999999999999" customHeight="1" x14ac:dyDescent="0.2">
      <c r="A57" s="58">
        <v>51</v>
      </c>
      <c r="B57" s="59" t="s">
        <v>55</v>
      </c>
      <c r="C57" s="270">
        <f>'8_2.1.18 SIS'!AM57</f>
        <v>0</v>
      </c>
      <c r="D57" s="60">
        <f>'Source Data'!H57</f>
        <v>4281.7369154997223</v>
      </c>
      <c r="E57" s="65">
        <f t="shared" si="12"/>
        <v>0</v>
      </c>
      <c r="F57" s="289"/>
      <c r="G57" s="60">
        <f>'Source Data'!I57</f>
        <v>570.93395934473472</v>
      </c>
      <c r="H57" s="65">
        <f t="shared" si="13"/>
        <v>0</v>
      </c>
      <c r="I57" s="289"/>
      <c r="J57" s="60">
        <f>'Source Data'!J57</f>
        <v>155.70926163947308</v>
      </c>
      <c r="K57" s="65">
        <f t="shared" si="14"/>
        <v>0</v>
      </c>
      <c r="L57" s="289"/>
      <c r="M57" s="60">
        <f>'Source Data'!K57</f>
        <v>3892.7315409868274</v>
      </c>
      <c r="N57" s="65">
        <f t="shared" si="15"/>
        <v>0</v>
      </c>
      <c r="O57" s="289"/>
      <c r="P57" s="60">
        <f>'Source Data'!L57</f>
        <v>1557.0926163947308</v>
      </c>
      <c r="Q57" s="65">
        <f t="shared" si="16"/>
        <v>0</v>
      </c>
      <c r="R57" s="92">
        <v>0</v>
      </c>
      <c r="S57" s="60"/>
      <c r="T57" s="60"/>
      <c r="U57" s="61">
        <f t="shared" si="29"/>
        <v>0</v>
      </c>
      <c r="V57" s="92">
        <f t="shared" si="3"/>
        <v>0</v>
      </c>
      <c r="W57" s="65">
        <f t="shared" si="17"/>
        <v>0</v>
      </c>
      <c r="X57" s="92">
        <f t="shared" si="18"/>
        <v>0</v>
      </c>
      <c r="Y57" s="60">
        <f>[1]BRUP!$G57</f>
        <v>0</v>
      </c>
      <c r="Z57" s="92">
        <f t="shared" si="19"/>
        <v>0</v>
      </c>
      <c r="AA57" s="60"/>
      <c r="AB57" s="60">
        <f t="shared" si="20"/>
        <v>0</v>
      </c>
      <c r="AC57" s="92">
        <f t="shared" si="21"/>
        <v>0</v>
      </c>
      <c r="AD57" s="96">
        <f t="shared" si="30"/>
        <v>0</v>
      </c>
      <c r="AE57" s="66">
        <f>'Source Data'!N57</f>
        <v>4268</v>
      </c>
      <c r="AF57" s="89">
        <f t="shared" si="5"/>
        <v>0</v>
      </c>
      <c r="AG57" s="270"/>
      <c r="AH57" s="66">
        <f t="shared" si="22"/>
        <v>0</v>
      </c>
      <c r="AI57" s="270"/>
      <c r="AJ57" s="68">
        <f t="shared" si="31"/>
        <v>0</v>
      </c>
      <c r="AK57" s="67">
        <f t="shared" si="32"/>
        <v>0</v>
      </c>
      <c r="AL57" s="89">
        <f t="shared" si="23"/>
        <v>0</v>
      </c>
      <c r="AM57" s="70">
        <f t="shared" si="24"/>
        <v>0</v>
      </c>
      <c r="AN57" s="89">
        <f t="shared" si="25"/>
        <v>0</v>
      </c>
      <c r="AO57" s="60">
        <f>[1]BRUP!$M57</f>
        <v>0</v>
      </c>
      <c r="AP57" s="89">
        <f t="shared" si="26"/>
        <v>0</v>
      </c>
      <c r="AQ57" s="68"/>
      <c r="AR57" s="68">
        <f t="shared" si="27"/>
        <v>0</v>
      </c>
      <c r="AS57" s="89">
        <f t="shared" si="28"/>
        <v>0</v>
      </c>
      <c r="AT57" s="69">
        <f t="shared" si="8"/>
        <v>0</v>
      </c>
      <c r="AU57" s="86">
        <f t="shared" si="9"/>
        <v>0</v>
      </c>
      <c r="AV57" s="116"/>
      <c r="AW57" s="65"/>
      <c r="AX57" s="65">
        <f t="shared" si="33"/>
        <v>0</v>
      </c>
      <c r="AY57" s="65">
        <f t="shared" si="34"/>
        <v>0</v>
      </c>
    </row>
    <row r="58" spans="1:51" ht="16.149999999999999" customHeight="1" x14ac:dyDescent="0.2">
      <c r="A58" s="54">
        <v>52</v>
      </c>
      <c r="B58" s="55" t="s">
        <v>56</v>
      </c>
      <c r="C58" s="271">
        <f>'8_2.1.18 SIS'!AM58</f>
        <v>0</v>
      </c>
      <c r="D58" s="56">
        <f>'Source Data'!H58</f>
        <v>4477.885435486186</v>
      </c>
      <c r="E58" s="74">
        <f t="shared" si="12"/>
        <v>0</v>
      </c>
      <c r="F58" s="290"/>
      <c r="G58" s="56">
        <f>'Source Data'!I58</f>
        <v>601.39043740535396</v>
      </c>
      <c r="H58" s="74">
        <f t="shared" si="13"/>
        <v>0</v>
      </c>
      <c r="I58" s="290"/>
      <c r="J58" s="56">
        <f>'Source Data'!J58</f>
        <v>164.01557383782384</v>
      </c>
      <c r="K58" s="74">
        <f t="shared" si="14"/>
        <v>0</v>
      </c>
      <c r="L58" s="290"/>
      <c r="M58" s="56">
        <f>'Source Data'!K58</f>
        <v>4100.3893459455958</v>
      </c>
      <c r="N58" s="74">
        <f t="shared" si="15"/>
        <v>0</v>
      </c>
      <c r="O58" s="290"/>
      <c r="P58" s="56">
        <f>'Source Data'!L58</f>
        <v>1640.1557383782383</v>
      </c>
      <c r="Q58" s="74">
        <f t="shared" si="16"/>
        <v>0</v>
      </c>
      <c r="R58" s="93">
        <v>0</v>
      </c>
      <c r="S58" s="56"/>
      <c r="T58" s="56"/>
      <c r="U58" s="57">
        <f t="shared" si="29"/>
        <v>0</v>
      </c>
      <c r="V58" s="93">
        <f t="shared" si="3"/>
        <v>0</v>
      </c>
      <c r="W58" s="74">
        <f t="shared" si="17"/>
        <v>0</v>
      </c>
      <c r="X58" s="93">
        <f t="shared" si="18"/>
        <v>0</v>
      </c>
      <c r="Y58" s="56">
        <f>[1]BRUP!$G58</f>
        <v>0</v>
      </c>
      <c r="Z58" s="93">
        <f t="shared" si="19"/>
        <v>0</v>
      </c>
      <c r="AA58" s="56"/>
      <c r="AB58" s="56">
        <f t="shared" si="20"/>
        <v>0</v>
      </c>
      <c r="AC58" s="93">
        <f t="shared" si="21"/>
        <v>0</v>
      </c>
      <c r="AD58" s="97">
        <f t="shared" si="30"/>
        <v>0</v>
      </c>
      <c r="AE58" s="75">
        <f>'Source Data'!N58</f>
        <v>5924</v>
      </c>
      <c r="AF58" s="90">
        <f t="shared" si="5"/>
        <v>0</v>
      </c>
      <c r="AG58" s="271"/>
      <c r="AH58" s="75">
        <f t="shared" si="22"/>
        <v>0</v>
      </c>
      <c r="AI58" s="271"/>
      <c r="AJ58" s="77">
        <f t="shared" si="31"/>
        <v>0</v>
      </c>
      <c r="AK58" s="76">
        <f t="shared" si="32"/>
        <v>0</v>
      </c>
      <c r="AL58" s="90">
        <f t="shared" si="23"/>
        <v>0</v>
      </c>
      <c r="AM58" s="79">
        <f t="shared" si="24"/>
        <v>0</v>
      </c>
      <c r="AN58" s="90">
        <f t="shared" si="25"/>
        <v>0</v>
      </c>
      <c r="AO58" s="56">
        <f>[1]BRUP!$M58</f>
        <v>0</v>
      </c>
      <c r="AP58" s="90">
        <f t="shared" si="26"/>
        <v>0</v>
      </c>
      <c r="AQ58" s="77"/>
      <c r="AR58" s="77">
        <f t="shared" si="27"/>
        <v>0</v>
      </c>
      <c r="AS58" s="90">
        <f t="shared" si="28"/>
        <v>0</v>
      </c>
      <c r="AT58" s="78">
        <f t="shared" si="8"/>
        <v>0</v>
      </c>
      <c r="AU58" s="87">
        <f t="shared" si="9"/>
        <v>0</v>
      </c>
      <c r="AV58" s="116"/>
      <c r="AW58" s="74"/>
      <c r="AX58" s="74">
        <f t="shared" si="33"/>
        <v>0</v>
      </c>
      <c r="AY58" s="74">
        <f t="shared" si="34"/>
        <v>0</v>
      </c>
    </row>
    <row r="59" spans="1:51" ht="16.149999999999999" customHeight="1" x14ac:dyDescent="0.2">
      <c r="A59" s="54">
        <v>53</v>
      </c>
      <c r="B59" s="55" t="s">
        <v>57</v>
      </c>
      <c r="C59" s="271">
        <f>'8_2.1.18 SIS'!AM59</f>
        <v>0</v>
      </c>
      <c r="D59" s="56">
        <f>'Source Data'!H59</f>
        <v>4674.7758891865669</v>
      </c>
      <c r="E59" s="74">
        <f t="shared" si="12"/>
        <v>0</v>
      </c>
      <c r="F59" s="290"/>
      <c r="G59" s="56">
        <f>'Source Data'!I59</f>
        <v>663.32493479155164</v>
      </c>
      <c r="H59" s="74">
        <f t="shared" si="13"/>
        <v>0</v>
      </c>
      <c r="I59" s="290"/>
      <c r="J59" s="56">
        <f>'Source Data'!J59</f>
        <v>180.90680039769586</v>
      </c>
      <c r="K59" s="74">
        <f t="shared" si="14"/>
        <v>0</v>
      </c>
      <c r="L59" s="290"/>
      <c r="M59" s="56">
        <f>'Source Data'!K59</f>
        <v>4522.670009942397</v>
      </c>
      <c r="N59" s="74">
        <f t="shared" si="15"/>
        <v>0</v>
      </c>
      <c r="O59" s="290"/>
      <c r="P59" s="56">
        <f>'Source Data'!L59</f>
        <v>1809.0680039769588</v>
      </c>
      <c r="Q59" s="74">
        <f t="shared" si="16"/>
        <v>0</v>
      </c>
      <c r="R59" s="93">
        <v>0</v>
      </c>
      <c r="S59" s="56"/>
      <c r="T59" s="56"/>
      <c r="U59" s="57">
        <f t="shared" si="29"/>
        <v>0</v>
      </c>
      <c r="V59" s="93">
        <f t="shared" si="3"/>
        <v>0</v>
      </c>
      <c r="W59" s="74">
        <f t="shared" si="17"/>
        <v>0</v>
      </c>
      <c r="X59" s="93">
        <f t="shared" si="18"/>
        <v>0</v>
      </c>
      <c r="Y59" s="56">
        <f>[1]BRUP!$G59</f>
        <v>0</v>
      </c>
      <c r="Z59" s="93">
        <f t="shared" si="19"/>
        <v>0</v>
      </c>
      <c r="AA59" s="56"/>
      <c r="AB59" s="56">
        <f t="shared" si="20"/>
        <v>0</v>
      </c>
      <c r="AC59" s="93">
        <f t="shared" si="21"/>
        <v>0</v>
      </c>
      <c r="AD59" s="97">
        <f t="shared" si="30"/>
        <v>0</v>
      </c>
      <c r="AE59" s="75">
        <f>'Source Data'!N59</f>
        <v>2670</v>
      </c>
      <c r="AF59" s="90">
        <f t="shared" si="5"/>
        <v>0</v>
      </c>
      <c r="AG59" s="271"/>
      <c r="AH59" s="75">
        <f t="shared" si="22"/>
        <v>0</v>
      </c>
      <c r="AI59" s="271"/>
      <c r="AJ59" s="77">
        <f t="shared" si="31"/>
        <v>0</v>
      </c>
      <c r="AK59" s="76">
        <f t="shared" si="32"/>
        <v>0</v>
      </c>
      <c r="AL59" s="90">
        <f t="shared" si="23"/>
        <v>0</v>
      </c>
      <c r="AM59" s="79">
        <f t="shared" si="24"/>
        <v>0</v>
      </c>
      <c r="AN59" s="90">
        <f t="shared" si="25"/>
        <v>0</v>
      </c>
      <c r="AO59" s="56">
        <f>[1]BRUP!$M59</f>
        <v>0</v>
      </c>
      <c r="AP59" s="90">
        <f t="shared" si="26"/>
        <v>0</v>
      </c>
      <c r="AQ59" s="77"/>
      <c r="AR59" s="77">
        <f t="shared" si="27"/>
        <v>0</v>
      </c>
      <c r="AS59" s="90">
        <f t="shared" si="28"/>
        <v>0</v>
      </c>
      <c r="AT59" s="78">
        <f t="shared" si="8"/>
        <v>0</v>
      </c>
      <c r="AU59" s="87">
        <f t="shared" si="9"/>
        <v>0</v>
      </c>
      <c r="AV59" s="116"/>
      <c r="AW59" s="74"/>
      <c r="AX59" s="74">
        <f t="shared" si="33"/>
        <v>0</v>
      </c>
      <c r="AY59" s="74">
        <f t="shared" si="34"/>
        <v>0</v>
      </c>
    </row>
    <row r="60" spans="1:51" ht="16.149999999999999" customHeight="1" x14ac:dyDescent="0.2">
      <c r="A60" s="54">
        <v>54</v>
      </c>
      <c r="B60" s="55" t="s">
        <v>58</v>
      </c>
      <c r="C60" s="271">
        <f>'8_2.1.18 SIS'!AM60</f>
        <v>0</v>
      </c>
      <c r="D60" s="56">
        <f>'Source Data'!H60</f>
        <v>4784.5850415334589</v>
      </c>
      <c r="E60" s="74">
        <f t="shared" si="12"/>
        <v>0</v>
      </c>
      <c r="F60" s="290"/>
      <c r="G60" s="56">
        <f>'Source Data'!I60</f>
        <v>583.70660052312871</v>
      </c>
      <c r="H60" s="74">
        <f t="shared" si="13"/>
        <v>0</v>
      </c>
      <c r="I60" s="290"/>
      <c r="J60" s="56">
        <f>'Source Data'!J60</f>
        <v>159.19270923358056</v>
      </c>
      <c r="K60" s="74">
        <f t="shared" si="14"/>
        <v>0</v>
      </c>
      <c r="L60" s="290"/>
      <c r="M60" s="56">
        <f>'Source Data'!K60</f>
        <v>3979.8177308395143</v>
      </c>
      <c r="N60" s="74">
        <f t="shared" si="15"/>
        <v>0</v>
      </c>
      <c r="O60" s="290"/>
      <c r="P60" s="56">
        <f>'Source Data'!L60</f>
        <v>1591.9270923358056</v>
      </c>
      <c r="Q60" s="74">
        <f t="shared" si="16"/>
        <v>0</v>
      </c>
      <c r="R60" s="93">
        <v>0</v>
      </c>
      <c r="S60" s="56"/>
      <c r="T60" s="56"/>
      <c r="U60" s="57">
        <f t="shared" si="29"/>
        <v>0</v>
      </c>
      <c r="V60" s="93">
        <f t="shared" si="3"/>
        <v>0</v>
      </c>
      <c r="W60" s="74">
        <f t="shared" si="17"/>
        <v>0</v>
      </c>
      <c r="X60" s="93">
        <f t="shared" si="18"/>
        <v>0</v>
      </c>
      <c r="Y60" s="56">
        <f>[1]BRUP!$G60</f>
        <v>0</v>
      </c>
      <c r="Z60" s="93">
        <f t="shared" si="19"/>
        <v>0</v>
      </c>
      <c r="AA60" s="56"/>
      <c r="AB60" s="56">
        <f t="shared" si="20"/>
        <v>0</v>
      </c>
      <c r="AC60" s="93">
        <f t="shared" si="21"/>
        <v>0</v>
      </c>
      <c r="AD60" s="97">
        <f t="shared" si="30"/>
        <v>0</v>
      </c>
      <c r="AE60" s="75">
        <f>'Source Data'!N60</f>
        <v>5141</v>
      </c>
      <c r="AF60" s="90">
        <f t="shared" si="5"/>
        <v>0</v>
      </c>
      <c r="AG60" s="271"/>
      <c r="AH60" s="75">
        <f t="shared" si="22"/>
        <v>0</v>
      </c>
      <c r="AI60" s="271"/>
      <c r="AJ60" s="77">
        <f t="shared" si="31"/>
        <v>0</v>
      </c>
      <c r="AK60" s="76">
        <f t="shared" si="32"/>
        <v>0</v>
      </c>
      <c r="AL60" s="90">
        <f t="shared" si="23"/>
        <v>0</v>
      </c>
      <c r="AM60" s="79">
        <f t="shared" si="24"/>
        <v>0</v>
      </c>
      <c r="AN60" s="90">
        <f t="shared" si="25"/>
        <v>0</v>
      </c>
      <c r="AO60" s="56">
        <f>[1]BRUP!$M60</f>
        <v>0</v>
      </c>
      <c r="AP60" s="90">
        <f t="shared" si="26"/>
        <v>0</v>
      </c>
      <c r="AQ60" s="77"/>
      <c r="AR60" s="77">
        <f t="shared" si="27"/>
        <v>0</v>
      </c>
      <c r="AS60" s="90">
        <f t="shared" si="28"/>
        <v>0</v>
      </c>
      <c r="AT60" s="78">
        <f t="shared" si="8"/>
        <v>0</v>
      </c>
      <c r="AU60" s="87">
        <f t="shared" si="9"/>
        <v>0</v>
      </c>
      <c r="AV60" s="116"/>
      <c r="AW60" s="74"/>
      <c r="AX60" s="74">
        <f t="shared" si="33"/>
        <v>0</v>
      </c>
      <c r="AY60" s="74">
        <f t="shared" si="34"/>
        <v>0</v>
      </c>
    </row>
    <row r="61" spans="1:51" ht="16.149999999999999" customHeight="1" x14ac:dyDescent="0.2">
      <c r="A61" s="49">
        <v>55</v>
      </c>
      <c r="B61" s="50" t="s">
        <v>59</v>
      </c>
      <c r="C61" s="272">
        <f>'8_2.1.18 SIS'!AM61</f>
        <v>0</v>
      </c>
      <c r="D61" s="51">
        <f>'Source Data'!H61</f>
        <v>4501.7236472239638</v>
      </c>
      <c r="E61" s="80">
        <f t="shared" si="12"/>
        <v>0</v>
      </c>
      <c r="F61" s="291"/>
      <c r="G61" s="51">
        <f>'Source Data'!I61</f>
        <v>593.48544210889816</v>
      </c>
      <c r="H61" s="80">
        <f t="shared" si="13"/>
        <v>0</v>
      </c>
      <c r="I61" s="291"/>
      <c r="J61" s="51">
        <f>'Source Data'!J61</f>
        <v>161.8596660296995</v>
      </c>
      <c r="K61" s="80">
        <f t="shared" si="14"/>
        <v>0</v>
      </c>
      <c r="L61" s="291"/>
      <c r="M61" s="51">
        <f>'Source Data'!K61</f>
        <v>4046.4916507424882</v>
      </c>
      <c r="N61" s="80">
        <f t="shared" si="15"/>
        <v>0</v>
      </c>
      <c r="O61" s="291"/>
      <c r="P61" s="51">
        <f>'Source Data'!L61</f>
        <v>1618.596660296995</v>
      </c>
      <c r="Q61" s="80">
        <f t="shared" si="16"/>
        <v>0</v>
      </c>
      <c r="R61" s="94">
        <v>0</v>
      </c>
      <c r="S61" s="51"/>
      <c r="T61" s="51"/>
      <c r="U61" s="52">
        <f t="shared" si="29"/>
        <v>0</v>
      </c>
      <c r="V61" s="94">
        <f t="shared" si="3"/>
        <v>0</v>
      </c>
      <c r="W61" s="80">
        <f t="shared" si="17"/>
        <v>0</v>
      </c>
      <c r="X61" s="94">
        <f t="shared" si="18"/>
        <v>0</v>
      </c>
      <c r="Y61" s="51">
        <f>[1]BRUP!$G61</f>
        <v>0</v>
      </c>
      <c r="Z61" s="94">
        <f t="shared" si="19"/>
        <v>0</v>
      </c>
      <c r="AA61" s="53"/>
      <c r="AB61" s="51">
        <f t="shared" si="20"/>
        <v>0</v>
      </c>
      <c r="AC61" s="95">
        <f t="shared" si="21"/>
        <v>0</v>
      </c>
      <c r="AD61" s="95">
        <f t="shared" si="30"/>
        <v>0</v>
      </c>
      <c r="AE61" s="71">
        <f>'Source Data'!N61</f>
        <v>3703</v>
      </c>
      <c r="AF61" s="91">
        <f t="shared" si="5"/>
        <v>0</v>
      </c>
      <c r="AG61" s="272"/>
      <c r="AH61" s="71">
        <f t="shared" si="22"/>
        <v>0</v>
      </c>
      <c r="AI61" s="272"/>
      <c r="AJ61" s="72">
        <f t="shared" si="31"/>
        <v>0</v>
      </c>
      <c r="AK61" s="73">
        <f t="shared" si="32"/>
        <v>0</v>
      </c>
      <c r="AL61" s="91">
        <f t="shared" si="23"/>
        <v>0</v>
      </c>
      <c r="AM61" s="82">
        <f t="shared" si="24"/>
        <v>0</v>
      </c>
      <c r="AN61" s="91">
        <f t="shared" si="25"/>
        <v>0</v>
      </c>
      <c r="AO61" s="51">
        <f>[1]BRUP!$M61</f>
        <v>0</v>
      </c>
      <c r="AP61" s="91">
        <f t="shared" si="26"/>
        <v>0</v>
      </c>
      <c r="AQ61" s="72"/>
      <c r="AR61" s="72">
        <f t="shared" si="27"/>
        <v>0</v>
      </c>
      <c r="AS61" s="91">
        <f t="shared" si="28"/>
        <v>0</v>
      </c>
      <c r="AT61" s="81">
        <f t="shared" si="8"/>
        <v>0</v>
      </c>
      <c r="AU61" s="88">
        <f t="shared" si="9"/>
        <v>0</v>
      </c>
      <c r="AV61" s="116"/>
      <c r="AW61" s="80"/>
      <c r="AX61" s="80">
        <f t="shared" si="33"/>
        <v>0</v>
      </c>
      <c r="AY61" s="80">
        <f t="shared" si="34"/>
        <v>0</v>
      </c>
    </row>
    <row r="62" spans="1:51" ht="16.149999999999999" customHeight="1" x14ac:dyDescent="0.2">
      <c r="A62" s="58">
        <v>56</v>
      </c>
      <c r="B62" s="59" t="s">
        <v>60</v>
      </c>
      <c r="C62" s="270">
        <f>'8_2.1.18 SIS'!AM62</f>
        <v>0</v>
      </c>
      <c r="D62" s="60">
        <f>'Source Data'!H62</f>
        <v>5010.1657022009513</v>
      </c>
      <c r="E62" s="65">
        <f t="shared" si="12"/>
        <v>0</v>
      </c>
      <c r="F62" s="289"/>
      <c r="G62" s="60">
        <f>'Source Data'!I62</f>
        <v>665.40831600253398</v>
      </c>
      <c r="H62" s="65">
        <f t="shared" si="13"/>
        <v>0</v>
      </c>
      <c r="I62" s="289"/>
      <c r="J62" s="60">
        <f>'Source Data'!J62</f>
        <v>181.4749952734183</v>
      </c>
      <c r="K62" s="65">
        <f t="shared" si="14"/>
        <v>0</v>
      </c>
      <c r="L62" s="289"/>
      <c r="M62" s="60">
        <f>'Source Data'!K62</f>
        <v>4536.8748818354579</v>
      </c>
      <c r="N62" s="65">
        <f t="shared" si="15"/>
        <v>0</v>
      </c>
      <c r="O62" s="289"/>
      <c r="P62" s="60">
        <f>'Source Data'!L62</f>
        <v>1814.7499527341834</v>
      </c>
      <c r="Q62" s="65">
        <f t="shared" si="16"/>
        <v>0</v>
      </c>
      <c r="R62" s="92">
        <v>0</v>
      </c>
      <c r="S62" s="60"/>
      <c r="T62" s="60"/>
      <c r="U62" s="61">
        <f t="shared" si="29"/>
        <v>0</v>
      </c>
      <c r="V62" s="92">
        <f t="shared" si="3"/>
        <v>0</v>
      </c>
      <c r="W62" s="65">
        <f t="shared" si="17"/>
        <v>0</v>
      </c>
      <c r="X62" s="92">
        <f t="shared" si="18"/>
        <v>0</v>
      </c>
      <c r="Y62" s="60">
        <f>[1]BRUP!$G62</f>
        <v>0</v>
      </c>
      <c r="Z62" s="92">
        <f t="shared" si="19"/>
        <v>0</v>
      </c>
      <c r="AA62" s="60"/>
      <c r="AB62" s="60">
        <f t="shared" si="20"/>
        <v>0</v>
      </c>
      <c r="AC62" s="92">
        <f t="shared" si="21"/>
        <v>0</v>
      </c>
      <c r="AD62" s="96">
        <f t="shared" si="30"/>
        <v>0</v>
      </c>
      <c r="AE62" s="66">
        <f>'Source Data'!N62</f>
        <v>4203</v>
      </c>
      <c r="AF62" s="89">
        <f t="shared" si="5"/>
        <v>0</v>
      </c>
      <c r="AG62" s="270"/>
      <c r="AH62" s="66">
        <f t="shared" si="22"/>
        <v>0</v>
      </c>
      <c r="AI62" s="270"/>
      <c r="AJ62" s="68">
        <f t="shared" si="31"/>
        <v>0</v>
      </c>
      <c r="AK62" s="67">
        <f t="shared" si="32"/>
        <v>0</v>
      </c>
      <c r="AL62" s="89">
        <f t="shared" si="23"/>
        <v>0</v>
      </c>
      <c r="AM62" s="70">
        <f t="shared" si="24"/>
        <v>0</v>
      </c>
      <c r="AN62" s="89">
        <f t="shared" si="25"/>
        <v>0</v>
      </c>
      <c r="AO62" s="60">
        <f>[1]BRUP!$M62</f>
        <v>0</v>
      </c>
      <c r="AP62" s="89">
        <f t="shared" si="26"/>
        <v>0</v>
      </c>
      <c r="AQ62" s="68"/>
      <c r="AR62" s="68">
        <f t="shared" si="27"/>
        <v>0</v>
      </c>
      <c r="AS62" s="89">
        <f t="shared" si="28"/>
        <v>0</v>
      </c>
      <c r="AT62" s="69">
        <f t="shared" si="8"/>
        <v>0</v>
      </c>
      <c r="AU62" s="86">
        <f t="shared" si="9"/>
        <v>0</v>
      </c>
      <c r="AV62" s="116"/>
      <c r="AW62" s="65"/>
      <c r="AX62" s="65">
        <f t="shared" si="33"/>
        <v>0</v>
      </c>
      <c r="AY62" s="65">
        <f t="shared" si="34"/>
        <v>0</v>
      </c>
    </row>
    <row r="63" spans="1:51" ht="16.149999999999999" customHeight="1" x14ac:dyDescent="0.2">
      <c r="A63" s="54">
        <v>57</v>
      </c>
      <c r="B63" s="55" t="s">
        <v>61</v>
      </c>
      <c r="C63" s="271">
        <f>'8_2.1.18 SIS'!AM63</f>
        <v>0</v>
      </c>
      <c r="D63" s="56">
        <f>'Source Data'!H63</f>
        <v>4811.4108022710652</v>
      </c>
      <c r="E63" s="74">
        <f t="shared" si="12"/>
        <v>0</v>
      </c>
      <c r="F63" s="290"/>
      <c r="G63" s="56">
        <f>'Source Data'!I63</f>
        <v>666.15521612667408</v>
      </c>
      <c r="H63" s="74">
        <f t="shared" si="13"/>
        <v>0</v>
      </c>
      <c r="I63" s="290"/>
      <c r="J63" s="56">
        <f>'Source Data'!J63</f>
        <v>181.67869530727472</v>
      </c>
      <c r="K63" s="74">
        <f t="shared" si="14"/>
        <v>0</v>
      </c>
      <c r="L63" s="290"/>
      <c r="M63" s="56">
        <f>'Source Data'!K63</f>
        <v>4541.967382681868</v>
      </c>
      <c r="N63" s="74">
        <f t="shared" si="15"/>
        <v>0</v>
      </c>
      <c r="O63" s="290"/>
      <c r="P63" s="56">
        <f>'Source Data'!L63</f>
        <v>1816.7869530727471</v>
      </c>
      <c r="Q63" s="74">
        <f t="shared" si="16"/>
        <v>0</v>
      </c>
      <c r="R63" s="93">
        <v>0</v>
      </c>
      <c r="S63" s="56"/>
      <c r="T63" s="56"/>
      <c r="U63" s="57">
        <f t="shared" si="29"/>
        <v>0</v>
      </c>
      <c r="V63" s="93">
        <f t="shared" si="3"/>
        <v>0</v>
      </c>
      <c r="W63" s="74">
        <f t="shared" si="17"/>
        <v>0</v>
      </c>
      <c r="X63" s="93">
        <f t="shared" si="18"/>
        <v>0</v>
      </c>
      <c r="Y63" s="56">
        <f>[1]BRUP!$G63</f>
        <v>0</v>
      </c>
      <c r="Z63" s="93">
        <f t="shared" si="19"/>
        <v>0</v>
      </c>
      <c r="AA63" s="56"/>
      <c r="AB63" s="56">
        <f t="shared" si="20"/>
        <v>0</v>
      </c>
      <c r="AC63" s="93">
        <f t="shared" si="21"/>
        <v>0</v>
      </c>
      <c r="AD63" s="97">
        <f t="shared" si="30"/>
        <v>0</v>
      </c>
      <c r="AE63" s="75">
        <f>'Source Data'!N63</f>
        <v>2620</v>
      </c>
      <c r="AF63" s="90">
        <f t="shared" si="5"/>
        <v>0</v>
      </c>
      <c r="AG63" s="271"/>
      <c r="AH63" s="75">
        <f t="shared" si="22"/>
        <v>0</v>
      </c>
      <c r="AI63" s="271"/>
      <c r="AJ63" s="77">
        <f t="shared" si="31"/>
        <v>0</v>
      </c>
      <c r="AK63" s="76">
        <f t="shared" si="32"/>
        <v>0</v>
      </c>
      <c r="AL63" s="90">
        <f t="shared" si="23"/>
        <v>0</v>
      </c>
      <c r="AM63" s="79">
        <f t="shared" si="24"/>
        <v>0</v>
      </c>
      <c r="AN63" s="90">
        <f t="shared" si="25"/>
        <v>0</v>
      </c>
      <c r="AO63" s="56">
        <f>[1]BRUP!$M63</f>
        <v>0</v>
      </c>
      <c r="AP63" s="90">
        <f t="shared" si="26"/>
        <v>0</v>
      </c>
      <c r="AQ63" s="77"/>
      <c r="AR63" s="77">
        <f t="shared" si="27"/>
        <v>0</v>
      </c>
      <c r="AS63" s="90">
        <f t="shared" si="28"/>
        <v>0</v>
      </c>
      <c r="AT63" s="78">
        <f t="shared" si="8"/>
        <v>0</v>
      </c>
      <c r="AU63" s="87">
        <f t="shared" si="9"/>
        <v>0</v>
      </c>
      <c r="AV63" s="116"/>
      <c r="AW63" s="74"/>
      <c r="AX63" s="74">
        <f t="shared" si="33"/>
        <v>0</v>
      </c>
      <c r="AY63" s="74">
        <f t="shared" si="34"/>
        <v>0</v>
      </c>
    </row>
    <row r="64" spans="1:51" ht="16.149999999999999" customHeight="1" x14ac:dyDescent="0.2">
      <c r="A64" s="54">
        <v>58</v>
      </c>
      <c r="B64" s="55" t="s">
        <v>62</v>
      </c>
      <c r="C64" s="271">
        <f>'8_2.1.18 SIS'!AM64</f>
        <v>0</v>
      </c>
      <c r="D64" s="56">
        <f>'Source Data'!H64</f>
        <v>5358.2852334446507</v>
      </c>
      <c r="E64" s="74">
        <f t="shared" si="12"/>
        <v>0</v>
      </c>
      <c r="F64" s="290"/>
      <c r="G64" s="56">
        <f>'Source Data'!I64</f>
        <v>740.81098599764084</v>
      </c>
      <c r="H64" s="74">
        <f t="shared" si="13"/>
        <v>0</v>
      </c>
      <c r="I64" s="290"/>
      <c r="J64" s="56">
        <f>'Source Data'!J64</f>
        <v>202.03935981753844</v>
      </c>
      <c r="K64" s="74">
        <f t="shared" si="14"/>
        <v>0</v>
      </c>
      <c r="L64" s="290"/>
      <c r="M64" s="56">
        <f>'Source Data'!K64</f>
        <v>5050.9839954384606</v>
      </c>
      <c r="N64" s="74">
        <f t="shared" si="15"/>
        <v>0</v>
      </c>
      <c r="O64" s="290"/>
      <c r="P64" s="56">
        <f>'Source Data'!L64</f>
        <v>2020.3935981753841</v>
      </c>
      <c r="Q64" s="74">
        <f t="shared" si="16"/>
        <v>0</v>
      </c>
      <c r="R64" s="93">
        <v>0</v>
      </c>
      <c r="S64" s="56"/>
      <c r="T64" s="56"/>
      <c r="U64" s="57">
        <f t="shared" si="29"/>
        <v>0</v>
      </c>
      <c r="V64" s="93">
        <f t="shared" si="3"/>
        <v>0</v>
      </c>
      <c r="W64" s="74">
        <f t="shared" si="17"/>
        <v>0</v>
      </c>
      <c r="X64" s="93">
        <f t="shared" si="18"/>
        <v>0</v>
      </c>
      <c r="Y64" s="56">
        <f>[1]BRUP!$G64</f>
        <v>0</v>
      </c>
      <c r="Z64" s="93">
        <f t="shared" si="19"/>
        <v>0</v>
      </c>
      <c r="AA64" s="56"/>
      <c r="AB64" s="56">
        <f t="shared" si="20"/>
        <v>0</v>
      </c>
      <c r="AC64" s="93">
        <f t="shared" si="21"/>
        <v>0</v>
      </c>
      <c r="AD64" s="97">
        <f t="shared" si="30"/>
        <v>0</v>
      </c>
      <c r="AE64" s="75">
        <f>'Source Data'!N64</f>
        <v>2215</v>
      </c>
      <c r="AF64" s="90">
        <f t="shared" si="5"/>
        <v>0</v>
      </c>
      <c r="AG64" s="271"/>
      <c r="AH64" s="75">
        <f t="shared" si="22"/>
        <v>0</v>
      </c>
      <c r="AI64" s="271"/>
      <c r="AJ64" s="77">
        <f t="shared" si="31"/>
        <v>0</v>
      </c>
      <c r="AK64" s="76">
        <f t="shared" si="32"/>
        <v>0</v>
      </c>
      <c r="AL64" s="90">
        <f t="shared" si="23"/>
        <v>0</v>
      </c>
      <c r="AM64" s="79">
        <f t="shared" si="24"/>
        <v>0</v>
      </c>
      <c r="AN64" s="90">
        <f t="shared" si="25"/>
        <v>0</v>
      </c>
      <c r="AO64" s="56">
        <f>[1]BRUP!$M64</f>
        <v>0</v>
      </c>
      <c r="AP64" s="90">
        <f t="shared" si="26"/>
        <v>0</v>
      </c>
      <c r="AQ64" s="77"/>
      <c r="AR64" s="77">
        <f t="shared" si="27"/>
        <v>0</v>
      </c>
      <c r="AS64" s="90">
        <f t="shared" si="28"/>
        <v>0</v>
      </c>
      <c r="AT64" s="78">
        <f t="shared" si="8"/>
        <v>0</v>
      </c>
      <c r="AU64" s="87">
        <f t="shared" si="9"/>
        <v>0</v>
      </c>
      <c r="AV64" s="116"/>
      <c r="AW64" s="74"/>
      <c r="AX64" s="74">
        <f t="shared" si="33"/>
        <v>0</v>
      </c>
      <c r="AY64" s="74">
        <f t="shared" si="34"/>
        <v>0</v>
      </c>
    </row>
    <row r="65" spans="1:51" ht="16.149999999999999" customHeight="1" x14ac:dyDescent="0.2">
      <c r="A65" s="54">
        <v>59</v>
      </c>
      <c r="B65" s="55" t="s">
        <v>63</v>
      </c>
      <c r="C65" s="271">
        <f>'8_2.1.18 SIS'!AM65</f>
        <v>0</v>
      </c>
      <c r="D65" s="56">
        <f>'Source Data'!H65</f>
        <v>5144.4669727805904</v>
      </c>
      <c r="E65" s="74">
        <f t="shared" si="12"/>
        <v>0</v>
      </c>
      <c r="F65" s="290"/>
      <c r="G65" s="56">
        <f>'Source Data'!I65</f>
        <v>778.80539593788717</v>
      </c>
      <c r="H65" s="74">
        <f t="shared" si="13"/>
        <v>0</v>
      </c>
      <c r="I65" s="290"/>
      <c r="J65" s="56">
        <f>'Source Data'!J65</f>
        <v>212.40147161942375</v>
      </c>
      <c r="K65" s="74">
        <f t="shared" si="14"/>
        <v>0</v>
      </c>
      <c r="L65" s="290"/>
      <c r="M65" s="56">
        <f>'Source Data'!K65</f>
        <v>5310.0367904855939</v>
      </c>
      <c r="N65" s="74">
        <f t="shared" si="15"/>
        <v>0</v>
      </c>
      <c r="O65" s="290"/>
      <c r="P65" s="56">
        <f>'Source Data'!L65</f>
        <v>2124.0147161942373</v>
      </c>
      <c r="Q65" s="74">
        <f t="shared" si="16"/>
        <v>0</v>
      </c>
      <c r="R65" s="93">
        <v>0</v>
      </c>
      <c r="S65" s="56"/>
      <c r="T65" s="56"/>
      <c r="U65" s="57">
        <f t="shared" si="29"/>
        <v>0</v>
      </c>
      <c r="V65" s="93">
        <f t="shared" si="3"/>
        <v>0</v>
      </c>
      <c r="W65" s="74">
        <f t="shared" si="17"/>
        <v>0</v>
      </c>
      <c r="X65" s="93">
        <f t="shared" si="18"/>
        <v>0</v>
      </c>
      <c r="Y65" s="56">
        <f>[1]BRUP!$G65</f>
        <v>0</v>
      </c>
      <c r="Z65" s="93">
        <f t="shared" si="19"/>
        <v>0</v>
      </c>
      <c r="AA65" s="56"/>
      <c r="AB65" s="56">
        <f t="shared" si="20"/>
        <v>0</v>
      </c>
      <c r="AC65" s="93">
        <f t="shared" si="21"/>
        <v>0</v>
      </c>
      <c r="AD65" s="97">
        <f t="shared" si="30"/>
        <v>0</v>
      </c>
      <c r="AE65" s="75">
        <f>'Source Data'!N65</f>
        <v>1488</v>
      </c>
      <c r="AF65" s="90">
        <f t="shared" si="5"/>
        <v>0</v>
      </c>
      <c r="AG65" s="271"/>
      <c r="AH65" s="75">
        <f t="shared" si="22"/>
        <v>0</v>
      </c>
      <c r="AI65" s="271"/>
      <c r="AJ65" s="77">
        <f t="shared" si="31"/>
        <v>0</v>
      </c>
      <c r="AK65" s="76">
        <f t="shared" si="32"/>
        <v>0</v>
      </c>
      <c r="AL65" s="90">
        <f t="shared" si="23"/>
        <v>0</v>
      </c>
      <c r="AM65" s="79">
        <f t="shared" si="24"/>
        <v>0</v>
      </c>
      <c r="AN65" s="90">
        <f t="shared" si="25"/>
        <v>0</v>
      </c>
      <c r="AO65" s="56">
        <f>[1]BRUP!$M65</f>
        <v>0</v>
      </c>
      <c r="AP65" s="90">
        <f t="shared" si="26"/>
        <v>0</v>
      </c>
      <c r="AQ65" s="77"/>
      <c r="AR65" s="77">
        <f t="shared" si="27"/>
        <v>0</v>
      </c>
      <c r="AS65" s="90">
        <f t="shared" si="28"/>
        <v>0</v>
      </c>
      <c r="AT65" s="78">
        <f t="shared" si="8"/>
        <v>0</v>
      </c>
      <c r="AU65" s="87">
        <f t="shared" si="9"/>
        <v>0</v>
      </c>
      <c r="AV65" s="116"/>
      <c r="AW65" s="74"/>
      <c r="AX65" s="74">
        <f t="shared" si="33"/>
        <v>0</v>
      </c>
      <c r="AY65" s="74">
        <f t="shared" si="34"/>
        <v>0</v>
      </c>
    </row>
    <row r="66" spans="1:51" ht="16.149999999999999" customHeight="1" x14ac:dyDescent="0.2">
      <c r="A66" s="49">
        <v>60</v>
      </c>
      <c r="B66" s="50" t="s">
        <v>64</v>
      </c>
      <c r="C66" s="272">
        <f>'8_2.1.18 SIS'!AM66</f>
        <v>0</v>
      </c>
      <c r="D66" s="51">
        <f>'Source Data'!H66</f>
        <v>4859.4948474230696</v>
      </c>
      <c r="E66" s="80">
        <f t="shared" si="12"/>
        <v>0</v>
      </c>
      <c r="F66" s="291"/>
      <c r="G66" s="51">
        <f>'Source Data'!I66</f>
        <v>654.17710868659628</v>
      </c>
      <c r="H66" s="80">
        <f t="shared" si="13"/>
        <v>0</v>
      </c>
      <c r="I66" s="291"/>
      <c r="J66" s="51">
        <f>'Source Data'!J66</f>
        <v>178.41193873270808</v>
      </c>
      <c r="K66" s="80">
        <f t="shared" si="14"/>
        <v>0</v>
      </c>
      <c r="L66" s="291"/>
      <c r="M66" s="51">
        <f>'Source Data'!K66</f>
        <v>4460.2984683177028</v>
      </c>
      <c r="N66" s="80">
        <f t="shared" si="15"/>
        <v>0</v>
      </c>
      <c r="O66" s="291"/>
      <c r="P66" s="51">
        <f>'Source Data'!L66</f>
        <v>1784.1193873270811</v>
      </c>
      <c r="Q66" s="80">
        <f t="shared" si="16"/>
        <v>0</v>
      </c>
      <c r="R66" s="94">
        <v>0</v>
      </c>
      <c r="S66" s="51"/>
      <c r="T66" s="51"/>
      <c r="U66" s="52">
        <f t="shared" si="29"/>
        <v>0</v>
      </c>
      <c r="V66" s="94">
        <f t="shared" si="3"/>
        <v>0</v>
      </c>
      <c r="W66" s="80">
        <f t="shared" si="17"/>
        <v>0</v>
      </c>
      <c r="X66" s="94">
        <f t="shared" si="18"/>
        <v>0</v>
      </c>
      <c r="Y66" s="51">
        <f>[1]BRUP!$G66</f>
        <v>0</v>
      </c>
      <c r="Z66" s="94">
        <f t="shared" si="19"/>
        <v>0</v>
      </c>
      <c r="AA66" s="53"/>
      <c r="AB66" s="51">
        <f t="shared" si="20"/>
        <v>0</v>
      </c>
      <c r="AC66" s="95">
        <f t="shared" si="21"/>
        <v>0</v>
      </c>
      <c r="AD66" s="95">
        <f t="shared" si="30"/>
        <v>0</v>
      </c>
      <c r="AE66" s="71">
        <f>'Source Data'!N66</f>
        <v>4045</v>
      </c>
      <c r="AF66" s="91">
        <f t="shared" si="5"/>
        <v>0</v>
      </c>
      <c r="AG66" s="272"/>
      <c r="AH66" s="71">
        <f t="shared" si="22"/>
        <v>0</v>
      </c>
      <c r="AI66" s="272"/>
      <c r="AJ66" s="72">
        <f t="shared" si="31"/>
        <v>0</v>
      </c>
      <c r="AK66" s="73">
        <f t="shared" si="32"/>
        <v>0</v>
      </c>
      <c r="AL66" s="91">
        <f t="shared" si="23"/>
        <v>0</v>
      </c>
      <c r="AM66" s="82">
        <f t="shared" si="24"/>
        <v>0</v>
      </c>
      <c r="AN66" s="91">
        <f t="shared" si="25"/>
        <v>0</v>
      </c>
      <c r="AO66" s="51">
        <f>[1]BRUP!$M66</f>
        <v>0</v>
      </c>
      <c r="AP66" s="91">
        <f t="shared" si="26"/>
        <v>0</v>
      </c>
      <c r="AQ66" s="72"/>
      <c r="AR66" s="72">
        <f t="shared" si="27"/>
        <v>0</v>
      </c>
      <c r="AS66" s="91">
        <f t="shared" si="28"/>
        <v>0</v>
      </c>
      <c r="AT66" s="81">
        <f t="shared" si="8"/>
        <v>0</v>
      </c>
      <c r="AU66" s="88">
        <f t="shared" si="9"/>
        <v>0</v>
      </c>
      <c r="AV66" s="116"/>
      <c r="AW66" s="80"/>
      <c r="AX66" s="80">
        <f t="shared" si="33"/>
        <v>0</v>
      </c>
      <c r="AY66" s="80">
        <f t="shared" si="34"/>
        <v>0</v>
      </c>
    </row>
    <row r="67" spans="1:51" ht="16.149999999999999" customHeight="1" x14ac:dyDescent="0.2">
      <c r="A67" s="58">
        <v>61</v>
      </c>
      <c r="B67" s="59" t="s">
        <v>65</v>
      </c>
      <c r="C67" s="270">
        <f>'8_2.1.18 SIS'!AM67</f>
        <v>0</v>
      </c>
      <c r="D67" s="60">
        <f>'Source Data'!H67</f>
        <v>2804.2748979691619</v>
      </c>
      <c r="E67" s="65">
        <f t="shared" si="12"/>
        <v>0</v>
      </c>
      <c r="F67" s="289"/>
      <c r="G67" s="60">
        <f>'Source Data'!I67</f>
        <v>381.62134806778147</v>
      </c>
      <c r="H67" s="65">
        <f t="shared" si="13"/>
        <v>0</v>
      </c>
      <c r="I67" s="289"/>
      <c r="J67" s="60">
        <f>'Source Data'!J67</f>
        <v>104.0785494730313</v>
      </c>
      <c r="K67" s="65">
        <f t="shared" si="14"/>
        <v>0</v>
      </c>
      <c r="L67" s="289"/>
      <c r="M67" s="60">
        <f>'Source Data'!K67</f>
        <v>2601.9637368257822</v>
      </c>
      <c r="N67" s="65">
        <f t="shared" si="15"/>
        <v>0</v>
      </c>
      <c r="O67" s="289"/>
      <c r="P67" s="60">
        <f>'Source Data'!L67</f>
        <v>1040.7854947303128</v>
      </c>
      <c r="Q67" s="65">
        <f t="shared" si="16"/>
        <v>0</v>
      </c>
      <c r="R67" s="92">
        <v>0</v>
      </c>
      <c r="S67" s="60"/>
      <c r="T67" s="60"/>
      <c r="U67" s="61">
        <f t="shared" si="29"/>
        <v>0</v>
      </c>
      <c r="V67" s="92">
        <f t="shared" si="3"/>
        <v>0</v>
      </c>
      <c r="W67" s="65">
        <f t="shared" si="17"/>
        <v>0</v>
      </c>
      <c r="X67" s="92">
        <f t="shared" si="18"/>
        <v>0</v>
      </c>
      <c r="Y67" s="60">
        <f>[1]BRUP!$G67</f>
        <v>0</v>
      </c>
      <c r="Z67" s="92">
        <f t="shared" si="19"/>
        <v>0</v>
      </c>
      <c r="AA67" s="60"/>
      <c r="AB67" s="60">
        <f t="shared" si="20"/>
        <v>0</v>
      </c>
      <c r="AC67" s="92">
        <f t="shared" si="21"/>
        <v>0</v>
      </c>
      <c r="AD67" s="96">
        <f t="shared" si="30"/>
        <v>0</v>
      </c>
      <c r="AE67" s="66">
        <f>'Source Data'!N67</f>
        <v>9576</v>
      </c>
      <c r="AF67" s="89">
        <f t="shared" si="5"/>
        <v>0</v>
      </c>
      <c r="AG67" s="270"/>
      <c r="AH67" s="66">
        <f t="shared" si="22"/>
        <v>0</v>
      </c>
      <c r="AI67" s="270"/>
      <c r="AJ67" s="68">
        <f t="shared" si="31"/>
        <v>0</v>
      </c>
      <c r="AK67" s="67">
        <f t="shared" si="32"/>
        <v>0</v>
      </c>
      <c r="AL67" s="89">
        <f t="shared" si="23"/>
        <v>0</v>
      </c>
      <c r="AM67" s="70">
        <f t="shared" si="24"/>
        <v>0</v>
      </c>
      <c r="AN67" s="89">
        <f t="shared" si="25"/>
        <v>0</v>
      </c>
      <c r="AO67" s="60">
        <f>[1]BRUP!$M67</f>
        <v>0</v>
      </c>
      <c r="AP67" s="89">
        <f t="shared" si="26"/>
        <v>0</v>
      </c>
      <c r="AQ67" s="68"/>
      <c r="AR67" s="68">
        <f t="shared" si="27"/>
        <v>0</v>
      </c>
      <c r="AS67" s="89">
        <f t="shared" si="28"/>
        <v>0</v>
      </c>
      <c r="AT67" s="69">
        <f t="shared" si="8"/>
        <v>0</v>
      </c>
      <c r="AU67" s="86">
        <f t="shared" si="9"/>
        <v>0</v>
      </c>
      <c r="AV67" s="116"/>
      <c r="AW67" s="65"/>
      <c r="AX67" s="65">
        <f t="shared" si="33"/>
        <v>0</v>
      </c>
      <c r="AY67" s="65">
        <f t="shared" si="34"/>
        <v>0</v>
      </c>
    </row>
    <row r="68" spans="1:51" ht="16.149999999999999" customHeight="1" x14ac:dyDescent="0.2">
      <c r="A68" s="54">
        <v>62</v>
      </c>
      <c r="B68" s="55" t="s">
        <v>66</v>
      </c>
      <c r="C68" s="271">
        <f>'8_2.1.18 SIS'!AM68</f>
        <v>0</v>
      </c>
      <c r="D68" s="56">
        <f>'Source Data'!H68</f>
        <v>4883.7599729981075</v>
      </c>
      <c r="E68" s="74">
        <f t="shared" si="12"/>
        <v>0</v>
      </c>
      <c r="F68" s="290"/>
      <c r="G68" s="56">
        <f>'Source Data'!I68</f>
        <v>736.06666112665073</v>
      </c>
      <c r="H68" s="74">
        <f t="shared" si="13"/>
        <v>0</v>
      </c>
      <c r="I68" s="290"/>
      <c r="J68" s="56">
        <f>'Source Data'!J68</f>
        <v>200.74545303454113</v>
      </c>
      <c r="K68" s="74">
        <f t="shared" si="14"/>
        <v>0</v>
      </c>
      <c r="L68" s="290"/>
      <c r="M68" s="56">
        <f>'Source Data'!K68</f>
        <v>5018.6363258635274</v>
      </c>
      <c r="N68" s="74">
        <f t="shared" si="15"/>
        <v>0</v>
      </c>
      <c r="O68" s="290"/>
      <c r="P68" s="56">
        <f>'Source Data'!L68</f>
        <v>2007.4545303454111</v>
      </c>
      <c r="Q68" s="74">
        <f t="shared" si="16"/>
        <v>0</v>
      </c>
      <c r="R68" s="93">
        <v>0</v>
      </c>
      <c r="S68" s="56"/>
      <c r="T68" s="56"/>
      <c r="U68" s="57">
        <f t="shared" si="29"/>
        <v>0</v>
      </c>
      <c r="V68" s="93">
        <f t="shared" si="3"/>
        <v>0</v>
      </c>
      <c r="W68" s="74">
        <f t="shared" si="17"/>
        <v>0</v>
      </c>
      <c r="X68" s="93">
        <f t="shared" si="18"/>
        <v>0</v>
      </c>
      <c r="Y68" s="56">
        <f>[1]BRUP!$G68</f>
        <v>0</v>
      </c>
      <c r="Z68" s="93">
        <f t="shared" si="19"/>
        <v>0</v>
      </c>
      <c r="AA68" s="56"/>
      <c r="AB68" s="56">
        <f t="shared" si="20"/>
        <v>0</v>
      </c>
      <c r="AC68" s="93">
        <f t="shared" si="21"/>
        <v>0</v>
      </c>
      <c r="AD68" s="97">
        <f t="shared" si="30"/>
        <v>0</v>
      </c>
      <c r="AE68" s="75">
        <f>'Source Data'!N68</f>
        <v>1997</v>
      </c>
      <c r="AF68" s="90">
        <f t="shared" si="5"/>
        <v>0</v>
      </c>
      <c r="AG68" s="271"/>
      <c r="AH68" s="75">
        <f t="shared" si="22"/>
        <v>0</v>
      </c>
      <c r="AI68" s="271"/>
      <c r="AJ68" s="77">
        <f t="shared" si="31"/>
        <v>0</v>
      </c>
      <c r="AK68" s="76">
        <f t="shared" si="32"/>
        <v>0</v>
      </c>
      <c r="AL68" s="90">
        <f t="shared" si="23"/>
        <v>0</v>
      </c>
      <c r="AM68" s="79">
        <f t="shared" si="24"/>
        <v>0</v>
      </c>
      <c r="AN68" s="90">
        <f t="shared" si="25"/>
        <v>0</v>
      </c>
      <c r="AO68" s="56">
        <f>[1]BRUP!$M68</f>
        <v>0</v>
      </c>
      <c r="AP68" s="90">
        <f t="shared" si="26"/>
        <v>0</v>
      </c>
      <c r="AQ68" s="77"/>
      <c r="AR68" s="77">
        <f t="shared" si="27"/>
        <v>0</v>
      </c>
      <c r="AS68" s="90">
        <f t="shared" si="28"/>
        <v>0</v>
      </c>
      <c r="AT68" s="78">
        <f t="shared" si="8"/>
        <v>0</v>
      </c>
      <c r="AU68" s="87">
        <f t="shared" si="9"/>
        <v>0</v>
      </c>
      <c r="AV68" s="116"/>
      <c r="AW68" s="74"/>
      <c r="AX68" s="74">
        <f t="shared" si="33"/>
        <v>0</v>
      </c>
      <c r="AY68" s="74">
        <f t="shared" si="34"/>
        <v>0</v>
      </c>
    </row>
    <row r="69" spans="1:51" ht="16.149999999999999" customHeight="1" x14ac:dyDescent="0.2">
      <c r="A69" s="54">
        <v>63</v>
      </c>
      <c r="B69" s="55" t="s">
        <v>67</v>
      </c>
      <c r="C69" s="271">
        <f>'8_2.1.18 SIS'!AM69</f>
        <v>0</v>
      </c>
      <c r="D69" s="56">
        <f>'Source Data'!H69</f>
        <v>3617.9669570727483</v>
      </c>
      <c r="E69" s="74">
        <f t="shared" si="12"/>
        <v>0</v>
      </c>
      <c r="F69" s="290"/>
      <c r="G69" s="56">
        <f>'Source Data'!I69</f>
        <v>455.19374290754848</v>
      </c>
      <c r="H69" s="74">
        <f t="shared" si="13"/>
        <v>0</v>
      </c>
      <c r="I69" s="290"/>
      <c r="J69" s="56">
        <f>'Source Data'!J69</f>
        <v>124.14374806569505</v>
      </c>
      <c r="K69" s="74">
        <f t="shared" si="14"/>
        <v>0</v>
      </c>
      <c r="L69" s="290"/>
      <c r="M69" s="56">
        <f>'Source Data'!K69</f>
        <v>3103.5937016423763</v>
      </c>
      <c r="N69" s="74">
        <f t="shared" si="15"/>
        <v>0</v>
      </c>
      <c r="O69" s="290"/>
      <c r="P69" s="56">
        <f>'Source Data'!L69</f>
        <v>1241.4374806569506</v>
      </c>
      <c r="Q69" s="74">
        <f t="shared" si="16"/>
        <v>0</v>
      </c>
      <c r="R69" s="93">
        <v>0</v>
      </c>
      <c r="S69" s="56"/>
      <c r="T69" s="56"/>
      <c r="U69" s="57">
        <f t="shared" si="29"/>
        <v>0</v>
      </c>
      <c r="V69" s="93">
        <f t="shared" si="3"/>
        <v>0</v>
      </c>
      <c r="W69" s="74">
        <f t="shared" si="17"/>
        <v>0</v>
      </c>
      <c r="X69" s="93">
        <f t="shared" si="18"/>
        <v>0</v>
      </c>
      <c r="Y69" s="56">
        <f>[1]BRUP!$G69</f>
        <v>0</v>
      </c>
      <c r="Z69" s="93">
        <f t="shared" si="19"/>
        <v>0</v>
      </c>
      <c r="AA69" s="56"/>
      <c r="AB69" s="56">
        <f t="shared" si="20"/>
        <v>0</v>
      </c>
      <c r="AC69" s="93">
        <f t="shared" si="21"/>
        <v>0</v>
      </c>
      <c r="AD69" s="97">
        <f t="shared" si="30"/>
        <v>0</v>
      </c>
      <c r="AE69" s="75">
        <f>'Source Data'!N69</f>
        <v>7559</v>
      </c>
      <c r="AF69" s="90">
        <f t="shared" si="5"/>
        <v>0</v>
      </c>
      <c r="AG69" s="271"/>
      <c r="AH69" s="75">
        <f t="shared" si="22"/>
        <v>0</v>
      </c>
      <c r="AI69" s="271"/>
      <c r="AJ69" s="77">
        <f t="shared" si="31"/>
        <v>0</v>
      </c>
      <c r="AK69" s="76">
        <f t="shared" si="32"/>
        <v>0</v>
      </c>
      <c r="AL69" s="90">
        <f t="shared" si="23"/>
        <v>0</v>
      </c>
      <c r="AM69" s="79">
        <f t="shared" si="24"/>
        <v>0</v>
      </c>
      <c r="AN69" s="90">
        <f t="shared" si="25"/>
        <v>0</v>
      </c>
      <c r="AO69" s="56">
        <f>[1]BRUP!$M69</f>
        <v>0</v>
      </c>
      <c r="AP69" s="90">
        <f t="shared" si="26"/>
        <v>0</v>
      </c>
      <c r="AQ69" s="77"/>
      <c r="AR69" s="77">
        <f t="shared" si="27"/>
        <v>0</v>
      </c>
      <c r="AS69" s="90">
        <f t="shared" si="28"/>
        <v>0</v>
      </c>
      <c r="AT69" s="78">
        <f t="shared" si="8"/>
        <v>0</v>
      </c>
      <c r="AU69" s="87">
        <f t="shared" si="9"/>
        <v>0</v>
      </c>
      <c r="AV69" s="116"/>
      <c r="AW69" s="74"/>
      <c r="AX69" s="74">
        <f t="shared" si="33"/>
        <v>0</v>
      </c>
      <c r="AY69" s="74">
        <f t="shared" si="34"/>
        <v>0</v>
      </c>
    </row>
    <row r="70" spans="1:51" ht="16.149999999999999" customHeight="1" x14ac:dyDescent="0.2">
      <c r="A70" s="54">
        <v>64</v>
      </c>
      <c r="B70" s="55" t="s">
        <v>68</v>
      </c>
      <c r="C70" s="271">
        <f>'8_2.1.18 SIS'!AM70</f>
        <v>0</v>
      </c>
      <c r="D70" s="56">
        <f>'Source Data'!H70</f>
        <v>5230.6414951359775</v>
      </c>
      <c r="E70" s="74">
        <f t="shared" si="12"/>
        <v>0</v>
      </c>
      <c r="F70" s="290"/>
      <c r="G70" s="56">
        <f>'Source Data'!I70</f>
        <v>700.71301031438645</v>
      </c>
      <c r="H70" s="74">
        <f t="shared" si="13"/>
        <v>0</v>
      </c>
      <c r="I70" s="290"/>
      <c r="J70" s="56">
        <f>'Source Data'!J70</f>
        <v>191.10354826755992</v>
      </c>
      <c r="K70" s="74">
        <f t="shared" si="14"/>
        <v>0</v>
      </c>
      <c r="L70" s="290"/>
      <c r="M70" s="56">
        <f>'Source Data'!K70</f>
        <v>4777.5887066889991</v>
      </c>
      <c r="N70" s="74">
        <f t="shared" si="15"/>
        <v>0</v>
      </c>
      <c r="O70" s="290"/>
      <c r="P70" s="56">
        <f>'Source Data'!L70</f>
        <v>1911.0354826755995</v>
      </c>
      <c r="Q70" s="74">
        <f t="shared" si="16"/>
        <v>0</v>
      </c>
      <c r="R70" s="93">
        <v>0</v>
      </c>
      <c r="S70" s="56"/>
      <c r="T70" s="56"/>
      <c r="U70" s="57">
        <f t="shared" si="29"/>
        <v>0</v>
      </c>
      <c r="V70" s="93">
        <f t="shared" si="3"/>
        <v>0</v>
      </c>
      <c r="W70" s="74">
        <f t="shared" si="17"/>
        <v>0</v>
      </c>
      <c r="X70" s="93">
        <f t="shared" si="18"/>
        <v>0</v>
      </c>
      <c r="Y70" s="56">
        <f>[1]BRUP!$G70</f>
        <v>0</v>
      </c>
      <c r="Z70" s="93">
        <f t="shared" si="19"/>
        <v>0</v>
      </c>
      <c r="AA70" s="56"/>
      <c r="AB70" s="56">
        <f t="shared" si="20"/>
        <v>0</v>
      </c>
      <c r="AC70" s="93">
        <f t="shared" si="21"/>
        <v>0</v>
      </c>
      <c r="AD70" s="97">
        <f t="shared" si="30"/>
        <v>0</v>
      </c>
      <c r="AE70" s="75">
        <f>'Source Data'!N70</f>
        <v>2999</v>
      </c>
      <c r="AF70" s="90">
        <f t="shared" si="5"/>
        <v>0</v>
      </c>
      <c r="AG70" s="271"/>
      <c r="AH70" s="75">
        <f t="shared" si="22"/>
        <v>0</v>
      </c>
      <c r="AI70" s="271"/>
      <c r="AJ70" s="77">
        <f t="shared" si="31"/>
        <v>0</v>
      </c>
      <c r="AK70" s="76">
        <f t="shared" si="32"/>
        <v>0</v>
      </c>
      <c r="AL70" s="90">
        <f t="shared" si="23"/>
        <v>0</v>
      </c>
      <c r="AM70" s="79">
        <f t="shared" si="24"/>
        <v>0</v>
      </c>
      <c r="AN70" s="90">
        <f t="shared" si="25"/>
        <v>0</v>
      </c>
      <c r="AO70" s="56">
        <f>[1]BRUP!$M70</f>
        <v>0</v>
      </c>
      <c r="AP70" s="90">
        <f t="shared" si="26"/>
        <v>0</v>
      </c>
      <c r="AQ70" s="77"/>
      <c r="AR70" s="77">
        <f t="shared" si="27"/>
        <v>0</v>
      </c>
      <c r="AS70" s="90">
        <f t="shared" si="28"/>
        <v>0</v>
      </c>
      <c r="AT70" s="78">
        <f t="shared" si="8"/>
        <v>0</v>
      </c>
      <c r="AU70" s="87">
        <f t="shared" si="9"/>
        <v>0</v>
      </c>
      <c r="AV70" s="116"/>
      <c r="AW70" s="74"/>
      <c r="AX70" s="74">
        <f t="shared" si="33"/>
        <v>0</v>
      </c>
      <c r="AY70" s="74">
        <f t="shared" si="34"/>
        <v>0</v>
      </c>
    </row>
    <row r="71" spans="1:51" ht="16.149999999999999" customHeight="1" x14ac:dyDescent="0.2">
      <c r="A71" s="49">
        <v>65</v>
      </c>
      <c r="B71" s="50" t="s">
        <v>69</v>
      </c>
      <c r="C71" s="272">
        <f>'8_2.1.18 SIS'!AM71</f>
        <v>0</v>
      </c>
      <c r="D71" s="51">
        <f>'Source Data'!H71</f>
        <v>4386.1061727809565</v>
      </c>
      <c r="E71" s="80">
        <f t="shared" si="12"/>
        <v>0</v>
      </c>
      <c r="F71" s="291"/>
      <c r="G71" s="51">
        <f>'Source Data'!I71</f>
        <v>566.73400507501663</v>
      </c>
      <c r="H71" s="80">
        <f t="shared" si="13"/>
        <v>0</v>
      </c>
      <c r="I71" s="291"/>
      <c r="J71" s="51">
        <f>'Source Data'!J71</f>
        <v>154.56381956591363</v>
      </c>
      <c r="K71" s="80">
        <f t="shared" si="14"/>
        <v>0</v>
      </c>
      <c r="L71" s="291"/>
      <c r="M71" s="51">
        <f>'Source Data'!K71</f>
        <v>3864.0954891478409</v>
      </c>
      <c r="N71" s="80">
        <f t="shared" si="15"/>
        <v>0</v>
      </c>
      <c r="O71" s="291"/>
      <c r="P71" s="51">
        <f>'Source Data'!L71</f>
        <v>1545.6381956591365</v>
      </c>
      <c r="Q71" s="80">
        <f t="shared" si="16"/>
        <v>0</v>
      </c>
      <c r="R71" s="94">
        <v>0</v>
      </c>
      <c r="S71" s="51"/>
      <c r="T71" s="51"/>
      <c r="U71" s="52">
        <f t="shared" ref="U71:U75" si="35">S71+T71</f>
        <v>0</v>
      </c>
      <c r="V71" s="94">
        <f>U71+R71</f>
        <v>0</v>
      </c>
      <c r="W71" s="80">
        <f t="shared" si="17"/>
        <v>0</v>
      </c>
      <c r="X71" s="94">
        <f t="shared" si="18"/>
        <v>0</v>
      </c>
      <c r="Y71" s="51">
        <f>[1]BRUP!$G71</f>
        <v>0</v>
      </c>
      <c r="Z71" s="94">
        <f t="shared" si="19"/>
        <v>0</v>
      </c>
      <c r="AA71" s="53"/>
      <c r="AB71" s="51">
        <f t="shared" si="20"/>
        <v>0</v>
      </c>
      <c r="AC71" s="95">
        <f t="shared" si="21"/>
        <v>0</v>
      </c>
      <c r="AD71" s="95">
        <f t="shared" si="30"/>
        <v>0</v>
      </c>
      <c r="AE71" s="71">
        <f>'Source Data'!N71</f>
        <v>5234</v>
      </c>
      <c r="AF71" s="91">
        <f>C71*AE71</f>
        <v>0</v>
      </c>
      <c r="AG71" s="272"/>
      <c r="AH71" s="71">
        <f t="shared" si="22"/>
        <v>0</v>
      </c>
      <c r="AI71" s="272"/>
      <c r="AJ71" s="72">
        <f t="shared" ref="AJ71:AJ75" si="36">AE71*AI71*0.5</f>
        <v>0</v>
      </c>
      <c r="AK71" s="73">
        <f t="shared" ref="AK71:AK75" si="37">AH71+AJ71</f>
        <v>0</v>
      </c>
      <c r="AL71" s="91">
        <f t="shared" si="23"/>
        <v>0</v>
      </c>
      <c r="AM71" s="82">
        <f t="shared" si="24"/>
        <v>0</v>
      </c>
      <c r="AN71" s="91">
        <f t="shared" si="25"/>
        <v>0</v>
      </c>
      <c r="AO71" s="51">
        <f>[1]BRUP!$M71</f>
        <v>0</v>
      </c>
      <c r="AP71" s="91">
        <f t="shared" si="26"/>
        <v>0</v>
      </c>
      <c r="AQ71" s="72"/>
      <c r="AR71" s="72">
        <f t="shared" si="27"/>
        <v>0</v>
      </c>
      <c r="AS71" s="91">
        <f t="shared" si="28"/>
        <v>0</v>
      </c>
      <c r="AT71" s="81">
        <f>Z71+AP71</f>
        <v>0</v>
      </c>
      <c r="AU71" s="88">
        <f>AC71+AS71</f>
        <v>0</v>
      </c>
      <c r="AV71" s="116"/>
      <c r="AW71" s="80"/>
      <c r="AX71" s="80">
        <f t="shared" si="33"/>
        <v>0</v>
      </c>
      <c r="AY71" s="80">
        <f t="shared" ref="AY71:AY75" si="38">AX71-AW71</f>
        <v>0</v>
      </c>
    </row>
    <row r="72" spans="1:51" ht="16.149999999999999" customHeight="1" x14ac:dyDescent="0.2">
      <c r="A72" s="58">
        <v>66</v>
      </c>
      <c r="B72" s="59" t="s">
        <v>70</v>
      </c>
      <c r="C72" s="270">
        <f>'8_2.1.18 SIS'!AM72</f>
        <v>0</v>
      </c>
      <c r="D72" s="60">
        <f>'Source Data'!H72</f>
        <v>5209.1252297845949</v>
      </c>
      <c r="E72" s="65">
        <f>C72*D72</f>
        <v>0</v>
      </c>
      <c r="F72" s="289"/>
      <c r="G72" s="60">
        <f>'Source Data'!I72</f>
        <v>655.4113591428079</v>
      </c>
      <c r="H72" s="65">
        <f>F72*G72</f>
        <v>0</v>
      </c>
      <c r="I72" s="289"/>
      <c r="J72" s="60">
        <f>'Source Data'!J72</f>
        <v>178.74855249349307</v>
      </c>
      <c r="K72" s="65">
        <f>I72*J72</f>
        <v>0</v>
      </c>
      <c r="L72" s="289"/>
      <c r="M72" s="60">
        <f>'Source Data'!K72</f>
        <v>4468.713812337327</v>
      </c>
      <c r="N72" s="65">
        <f>L72*M72</f>
        <v>0</v>
      </c>
      <c r="O72" s="289"/>
      <c r="P72" s="60">
        <f>'Source Data'!L72</f>
        <v>1787.4855249349307</v>
      </c>
      <c r="Q72" s="65">
        <f>O72*P72</f>
        <v>0</v>
      </c>
      <c r="R72" s="92">
        <v>0</v>
      </c>
      <c r="S72" s="60"/>
      <c r="T72" s="60"/>
      <c r="U72" s="61">
        <f t="shared" si="35"/>
        <v>0</v>
      </c>
      <c r="V72" s="92">
        <f>U72+R72</f>
        <v>0</v>
      </c>
      <c r="W72" s="65">
        <f>ROUND(V72*-0.25%,0)</f>
        <v>0</v>
      </c>
      <c r="X72" s="92">
        <f>SUM(V72:W72)</f>
        <v>0</v>
      </c>
      <c r="Y72" s="60">
        <f>[1]BRUP!$G72</f>
        <v>0</v>
      </c>
      <c r="Z72" s="92">
        <f>ROUND(SUM(X72:Y72),0)</f>
        <v>0</v>
      </c>
      <c r="AA72" s="60"/>
      <c r="AB72" s="60">
        <f>Z72-AA72</f>
        <v>0</v>
      </c>
      <c r="AC72" s="92">
        <f>ROUND(AB72/$AC$88,0)</f>
        <v>0</v>
      </c>
      <c r="AD72" s="96">
        <f t="shared" si="30"/>
        <v>0</v>
      </c>
      <c r="AE72" s="66">
        <f>'Source Data'!N72</f>
        <v>3964</v>
      </c>
      <c r="AF72" s="89">
        <f>C72*AE72</f>
        <v>0</v>
      </c>
      <c r="AG72" s="270"/>
      <c r="AH72" s="66">
        <f>AG72*AE72</f>
        <v>0</v>
      </c>
      <c r="AI72" s="270"/>
      <c r="AJ72" s="68">
        <f t="shared" si="36"/>
        <v>0</v>
      </c>
      <c r="AK72" s="67">
        <f t="shared" si="37"/>
        <v>0</v>
      </c>
      <c r="AL72" s="89">
        <f>AK72+AF72</f>
        <v>0</v>
      </c>
      <c r="AM72" s="70">
        <f>ROUND(-0.25%*AL72,0)</f>
        <v>0</v>
      </c>
      <c r="AN72" s="89">
        <f>SUM(AL72:AM72)</f>
        <v>0</v>
      </c>
      <c r="AO72" s="60">
        <f>[1]BRUP!$M72</f>
        <v>0</v>
      </c>
      <c r="AP72" s="89">
        <f>ROUND(SUM(AN72:AO72),0)</f>
        <v>0</v>
      </c>
      <c r="AQ72" s="68"/>
      <c r="AR72" s="68">
        <f>AP72-AQ72</f>
        <v>0</v>
      </c>
      <c r="AS72" s="89">
        <f>ROUND(AR72/$AS$88,0)</f>
        <v>0</v>
      </c>
      <c r="AT72" s="69">
        <f>Z72+AP72</f>
        <v>0</v>
      </c>
      <c r="AU72" s="86">
        <f>AC72+AS72</f>
        <v>0</v>
      </c>
      <c r="AV72" s="116"/>
      <c r="AW72" s="84"/>
      <c r="AX72" s="84">
        <f t="shared" si="33"/>
        <v>0</v>
      </c>
      <c r="AY72" s="84">
        <f t="shared" si="38"/>
        <v>0</v>
      </c>
    </row>
    <row r="73" spans="1:51" ht="16.149999999999999" customHeight="1" x14ac:dyDescent="0.2">
      <c r="A73" s="54">
        <v>67</v>
      </c>
      <c r="B73" s="55" t="s">
        <v>3</v>
      </c>
      <c r="C73" s="271">
        <f>'8_2.1.18 SIS'!AM73</f>
        <v>0</v>
      </c>
      <c r="D73" s="56">
        <f>'Source Data'!H73</f>
        <v>4781.434296552653</v>
      </c>
      <c r="E73" s="74">
        <f>C73*D73</f>
        <v>0</v>
      </c>
      <c r="F73" s="290"/>
      <c r="G73" s="56">
        <f>'Source Data'!I73</f>
        <v>636.87839950514967</v>
      </c>
      <c r="H73" s="74">
        <f>F73*G73</f>
        <v>0</v>
      </c>
      <c r="I73" s="290"/>
      <c r="J73" s="56">
        <f>'Source Data'!J73</f>
        <v>173.6941089559499</v>
      </c>
      <c r="K73" s="74">
        <f>I73*J73</f>
        <v>0</v>
      </c>
      <c r="L73" s="290"/>
      <c r="M73" s="56">
        <f>'Source Data'!K73</f>
        <v>4342.3527238987472</v>
      </c>
      <c r="N73" s="74">
        <f>L73*M73</f>
        <v>0</v>
      </c>
      <c r="O73" s="290"/>
      <c r="P73" s="56">
        <f>'Source Data'!L73</f>
        <v>1736.9410895594988</v>
      </c>
      <c r="Q73" s="74">
        <f>O73*P73</f>
        <v>0</v>
      </c>
      <c r="R73" s="93">
        <v>0</v>
      </c>
      <c r="S73" s="56"/>
      <c r="T73" s="56"/>
      <c r="U73" s="57">
        <f t="shared" si="35"/>
        <v>0</v>
      </c>
      <c r="V73" s="93">
        <f>U73+R73</f>
        <v>0</v>
      </c>
      <c r="W73" s="74">
        <f>ROUND(V73*-0.25%,0)</f>
        <v>0</v>
      </c>
      <c r="X73" s="93">
        <f>SUM(V73:W73)</f>
        <v>0</v>
      </c>
      <c r="Y73" s="56">
        <f>[1]BRUP!$G73</f>
        <v>0</v>
      </c>
      <c r="Z73" s="93">
        <f>ROUND(SUM(X73:Y73),0)</f>
        <v>0</v>
      </c>
      <c r="AA73" s="56"/>
      <c r="AB73" s="56">
        <f>Z73-AA73</f>
        <v>0</v>
      </c>
      <c r="AC73" s="93">
        <f>ROUND(AB73/$AC$88,0)</f>
        <v>0</v>
      </c>
      <c r="AD73" s="97">
        <f t="shared" si="30"/>
        <v>0</v>
      </c>
      <c r="AE73" s="75">
        <f>'Source Data'!N73</f>
        <v>5608</v>
      </c>
      <c r="AF73" s="90">
        <f>C73*AE73</f>
        <v>0</v>
      </c>
      <c r="AG73" s="271"/>
      <c r="AH73" s="75">
        <f>AG73*AE73</f>
        <v>0</v>
      </c>
      <c r="AI73" s="271"/>
      <c r="AJ73" s="77">
        <f t="shared" si="36"/>
        <v>0</v>
      </c>
      <c r="AK73" s="76">
        <f t="shared" si="37"/>
        <v>0</v>
      </c>
      <c r="AL73" s="90">
        <f>AK73+AF73</f>
        <v>0</v>
      </c>
      <c r="AM73" s="79">
        <f>ROUND(-0.25%*AL73,0)</f>
        <v>0</v>
      </c>
      <c r="AN73" s="90">
        <f>SUM(AL73:AM73)</f>
        <v>0</v>
      </c>
      <c r="AO73" s="56">
        <f>[1]BRUP!$M73</f>
        <v>0</v>
      </c>
      <c r="AP73" s="90">
        <f>ROUND(SUM(AN73:AO73),0)</f>
        <v>0</v>
      </c>
      <c r="AQ73" s="77"/>
      <c r="AR73" s="77">
        <f>AP73-AQ73</f>
        <v>0</v>
      </c>
      <c r="AS73" s="90">
        <f>ROUND(AR73/$AS$88,0)</f>
        <v>0</v>
      </c>
      <c r="AT73" s="78">
        <f>Z73+AP73</f>
        <v>0</v>
      </c>
      <c r="AU73" s="87">
        <f>AC73+AS73</f>
        <v>0</v>
      </c>
      <c r="AV73" s="116"/>
      <c r="AW73" s="84"/>
      <c r="AX73" s="84">
        <f t="shared" si="33"/>
        <v>0</v>
      </c>
      <c r="AY73" s="84">
        <f t="shared" si="38"/>
        <v>0</v>
      </c>
    </row>
    <row r="74" spans="1:51" ht="16.149999999999999" customHeight="1" x14ac:dyDescent="0.2">
      <c r="A74" s="54">
        <v>68</v>
      </c>
      <c r="B74" s="55" t="s">
        <v>2</v>
      </c>
      <c r="C74" s="271">
        <f>'8_2.1.18 SIS'!AM74</f>
        <v>1</v>
      </c>
      <c r="D74" s="56">
        <f>'Source Data'!H74</f>
        <v>5487.462001896216</v>
      </c>
      <c r="E74" s="74">
        <f>C74*D74</f>
        <v>5487.462001896216</v>
      </c>
      <c r="F74" s="290"/>
      <c r="G74" s="56">
        <f>'Source Data'!I74</f>
        <v>713.42471435529035</v>
      </c>
      <c r="H74" s="74">
        <f>F74*G74</f>
        <v>0</v>
      </c>
      <c r="I74" s="290"/>
      <c r="J74" s="56">
        <f>'Source Data'!J74</f>
        <v>194.5703766423519</v>
      </c>
      <c r="K74" s="74">
        <f>I74*J74</f>
        <v>0</v>
      </c>
      <c r="L74" s="290"/>
      <c r="M74" s="56">
        <f>'Source Data'!K74</f>
        <v>4864.2594160587978</v>
      </c>
      <c r="N74" s="74">
        <f>L74*M74</f>
        <v>0</v>
      </c>
      <c r="O74" s="290"/>
      <c r="P74" s="56">
        <f>'Source Data'!L74</f>
        <v>1945.703766423519</v>
      </c>
      <c r="Q74" s="74">
        <f>O74*P74</f>
        <v>0</v>
      </c>
      <c r="R74" s="93">
        <v>6201</v>
      </c>
      <c r="S74" s="56"/>
      <c r="T74" s="56"/>
      <c r="U74" s="57">
        <f t="shared" si="35"/>
        <v>0</v>
      </c>
      <c r="V74" s="93">
        <f>U74+R74</f>
        <v>6201</v>
      </c>
      <c r="W74" s="74">
        <f>ROUND(V74*-0.25%,0)</f>
        <v>-16</v>
      </c>
      <c r="X74" s="93">
        <f>SUM(V74:W74)</f>
        <v>6185</v>
      </c>
      <c r="Y74" s="56">
        <f>[1]BRUP!$G74</f>
        <v>0</v>
      </c>
      <c r="Z74" s="93">
        <f>ROUND(SUM(X74:Y74),0)</f>
        <v>6185</v>
      </c>
      <c r="AA74" s="56"/>
      <c r="AB74" s="56">
        <f>Z74-AA74</f>
        <v>6185</v>
      </c>
      <c r="AC74" s="93">
        <f>ROUND(AB74/$AC$88,0)</f>
        <v>515</v>
      </c>
      <c r="AD74" s="97">
        <f t="shared" si="30"/>
        <v>6185</v>
      </c>
      <c r="AE74" s="75">
        <f>'Source Data'!N74</f>
        <v>2793</v>
      </c>
      <c r="AF74" s="90">
        <f>C74*AE74</f>
        <v>2793</v>
      </c>
      <c r="AG74" s="271"/>
      <c r="AH74" s="75">
        <f>AG74*AE74</f>
        <v>0</v>
      </c>
      <c r="AI74" s="271"/>
      <c r="AJ74" s="77">
        <f t="shared" si="36"/>
        <v>0</v>
      </c>
      <c r="AK74" s="76">
        <f t="shared" si="37"/>
        <v>0</v>
      </c>
      <c r="AL74" s="90">
        <f>AK74+AF74</f>
        <v>2793</v>
      </c>
      <c r="AM74" s="79">
        <f>ROUND(-0.25%*AL74,0)</f>
        <v>-7</v>
      </c>
      <c r="AN74" s="90">
        <f>SUM(AL74:AM74)</f>
        <v>2786</v>
      </c>
      <c r="AO74" s="56">
        <f>[1]BRUP!$M74</f>
        <v>0</v>
      </c>
      <c r="AP74" s="90">
        <f>ROUND(SUM(AN74:AO74),0)</f>
        <v>2786</v>
      </c>
      <c r="AQ74" s="77"/>
      <c r="AR74" s="77">
        <f>AP74-AQ74</f>
        <v>2786</v>
      </c>
      <c r="AS74" s="90">
        <f>ROUND(AR74/$AS$88,0)</f>
        <v>232</v>
      </c>
      <c r="AT74" s="78">
        <f>Z74+AP74</f>
        <v>8971</v>
      </c>
      <c r="AU74" s="87">
        <f>AC74+AS74</f>
        <v>747</v>
      </c>
      <c r="AV74" s="116"/>
      <c r="AW74" s="84"/>
      <c r="AX74" s="84">
        <f t="shared" si="33"/>
        <v>7</v>
      </c>
      <c r="AY74" s="84">
        <f t="shared" si="38"/>
        <v>7</v>
      </c>
    </row>
    <row r="75" spans="1:51" ht="16.149999999999999" customHeight="1" x14ac:dyDescent="0.2">
      <c r="A75" s="54">
        <v>69</v>
      </c>
      <c r="B75" s="55" t="s">
        <v>75</v>
      </c>
      <c r="C75" s="271">
        <f>'8_2.1.18 SIS'!AM75</f>
        <v>0</v>
      </c>
      <c r="D75" s="56">
        <f>'Source Data'!H75</f>
        <v>5291.1260189471159</v>
      </c>
      <c r="E75" s="74">
        <f>C75*D75</f>
        <v>0</v>
      </c>
      <c r="F75" s="290"/>
      <c r="G75" s="56">
        <f>'Source Data'!I75</f>
        <v>701.91738105393551</v>
      </c>
      <c r="H75" s="74">
        <f>F75*G75</f>
        <v>0</v>
      </c>
      <c r="I75" s="290"/>
      <c r="J75" s="56">
        <f>'Source Data'!J75</f>
        <v>191.43201301470964</v>
      </c>
      <c r="K75" s="74">
        <f>I75*J75</f>
        <v>0</v>
      </c>
      <c r="L75" s="290"/>
      <c r="M75" s="56">
        <f>'Source Data'!K75</f>
        <v>4785.8003253677416</v>
      </c>
      <c r="N75" s="74">
        <f>L75*M75</f>
        <v>0</v>
      </c>
      <c r="O75" s="290"/>
      <c r="P75" s="56">
        <f>'Source Data'!L75</f>
        <v>1914.3201301470965</v>
      </c>
      <c r="Q75" s="74">
        <f>O75*P75</f>
        <v>0</v>
      </c>
      <c r="R75" s="93">
        <v>0</v>
      </c>
      <c r="S75" s="56"/>
      <c r="T75" s="56"/>
      <c r="U75" s="57">
        <f t="shared" si="35"/>
        <v>0</v>
      </c>
      <c r="V75" s="93">
        <f>U75+R75</f>
        <v>0</v>
      </c>
      <c r="W75" s="74">
        <f>ROUND(V75*-0.25%,0)</f>
        <v>0</v>
      </c>
      <c r="X75" s="93">
        <f>SUM(V75:W75)</f>
        <v>0</v>
      </c>
      <c r="Y75" s="56">
        <f>[1]BRUP!$G75</f>
        <v>0</v>
      </c>
      <c r="Z75" s="93">
        <f>ROUND(SUM(X75:Y75),0)</f>
        <v>0</v>
      </c>
      <c r="AA75" s="56"/>
      <c r="AB75" s="56">
        <f>Z75-AA75</f>
        <v>0</v>
      </c>
      <c r="AC75" s="93">
        <f>ROUND(AB75/$AC$88,0)</f>
        <v>0</v>
      </c>
      <c r="AD75" s="97">
        <f t="shared" si="30"/>
        <v>0</v>
      </c>
      <c r="AE75" s="75">
        <f>'Source Data'!N75</f>
        <v>3798</v>
      </c>
      <c r="AF75" s="90">
        <f>C75*AE75</f>
        <v>0</v>
      </c>
      <c r="AG75" s="271"/>
      <c r="AH75" s="75">
        <f>AG75*AE75</f>
        <v>0</v>
      </c>
      <c r="AI75" s="271"/>
      <c r="AJ75" s="77">
        <f t="shared" si="36"/>
        <v>0</v>
      </c>
      <c r="AK75" s="76">
        <f t="shared" si="37"/>
        <v>0</v>
      </c>
      <c r="AL75" s="90">
        <f>AK75+AF75</f>
        <v>0</v>
      </c>
      <c r="AM75" s="79">
        <f>ROUND(-0.25%*AL75,0)</f>
        <v>0</v>
      </c>
      <c r="AN75" s="90">
        <f>SUM(AL75:AM75)</f>
        <v>0</v>
      </c>
      <c r="AO75" s="56">
        <f>[1]BRUP!$M75</f>
        <v>0</v>
      </c>
      <c r="AP75" s="90">
        <f>ROUND(SUM(AN75:AO75),0)</f>
        <v>0</v>
      </c>
      <c r="AQ75" s="77"/>
      <c r="AR75" s="77">
        <f>AP75-AQ75</f>
        <v>0</v>
      </c>
      <c r="AS75" s="90">
        <f>ROUND(AR75/$AS$88,0)</f>
        <v>0</v>
      </c>
      <c r="AT75" s="78">
        <f>Z75+AP75</f>
        <v>0</v>
      </c>
      <c r="AU75" s="87">
        <f>AC75+AS75</f>
        <v>0</v>
      </c>
      <c r="AV75" s="116"/>
      <c r="AW75" s="83"/>
      <c r="AX75" s="83">
        <f t="shared" si="33"/>
        <v>0</v>
      </c>
      <c r="AY75" s="83">
        <f t="shared" si="38"/>
        <v>0</v>
      </c>
    </row>
    <row r="76" spans="1:51" s="123" customFormat="1" ht="16.149999999999999" customHeight="1" thickBot="1" x14ac:dyDescent="0.25">
      <c r="A76" s="1402" t="s">
        <v>460</v>
      </c>
      <c r="B76" s="1408"/>
      <c r="C76" s="292">
        <f>SUM(C7:C75)</f>
        <v>266</v>
      </c>
      <c r="D76" s="252"/>
      <c r="E76" s="282">
        <f>SUM(E7:E75)</f>
        <v>852919.37791900372</v>
      </c>
      <c r="F76" s="292">
        <v>259</v>
      </c>
      <c r="G76" s="252"/>
      <c r="H76" s="282">
        <v>105202.80670523553</v>
      </c>
      <c r="I76" s="292">
        <v>0</v>
      </c>
      <c r="J76" s="252"/>
      <c r="K76" s="282">
        <v>0</v>
      </c>
      <c r="L76" s="292">
        <v>29</v>
      </c>
      <c r="M76" s="252"/>
      <c r="N76" s="282">
        <v>80079.071821763398</v>
      </c>
      <c r="O76" s="292">
        <v>0</v>
      </c>
      <c r="P76" s="252"/>
      <c r="Q76" s="282">
        <v>0</v>
      </c>
      <c r="R76" s="293">
        <f t="shared" ref="R76:AU76" si="39">SUM(R7:R75)</f>
        <v>1038201</v>
      </c>
      <c r="S76" s="252">
        <f t="shared" si="39"/>
        <v>0</v>
      </c>
      <c r="T76" s="252">
        <f t="shared" si="39"/>
        <v>0</v>
      </c>
      <c r="U76" s="294">
        <f t="shared" si="39"/>
        <v>0</v>
      </c>
      <c r="V76" s="293">
        <f t="shared" si="39"/>
        <v>1038201</v>
      </c>
      <c r="W76" s="282">
        <f t="shared" si="39"/>
        <v>-2596</v>
      </c>
      <c r="X76" s="293">
        <f t="shared" si="39"/>
        <v>1035605</v>
      </c>
      <c r="Y76" s="282">
        <f t="shared" si="39"/>
        <v>2112</v>
      </c>
      <c r="Z76" s="293">
        <f t="shared" si="39"/>
        <v>1037717</v>
      </c>
      <c r="AA76" s="252">
        <f t="shared" si="39"/>
        <v>0</v>
      </c>
      <c r="AB76" s="252">
        <f t="shared" si="39"/>
        <v>1037717</v>
      </c>
      <c r="AC76" s="293">
        <f t="shared" si="39"/>
        <v>86476</v>
      </c>
      <c r="AD76" s="249">
        <f t="shared" si="39"/>
        <v>1037717</v>
      </c>
      <c r="AE76" s="295">
        <f>'Source Data'!N76</f>
        <v>5169</v>
      </c>
      <c r="AF76" s="296">
        <f t="shared" si="39"/>
        <v>2034548</v>
      </c>
      <c r="AG76" s="292">
        <f t="shared" si="39"/>
        <v>0</v>
      </c>
      <c r="AH76" s="295">
        <f t="shared" si="39"/>
        <v>0</v>
      </c>
      <c r="AI76" s="292">
        <f t="shared" si="39"/>
        <v>0</v>
      </c>
      <c r="AJ76" s="297">
        <f t="shared" si="39"/>
        <v>0</v>
      </c>
      <c r="AK76" s="298">
        <f t="shared" si="39"/>
        <v>0</v>
      </c>
      <c r="AL76" s="296">
        <f t="shared" si="39"/>
        <v>2034548</v>
      </c>
      <c r="AM76" s="299">
        <f t="shared" si="39"/>
        <v>-5086</v>
      </c>
      <c r="AN76" s="296">
        <f t="shared" si="39"/>
        <v>2029462</v>
      </c>
      <c r="AO76" s="282">
        <f t="shared" ref="AO76" si="40">SUM(AO7:AO75)</f>
        <v>3190</v>
      </c>
      <c r="AP76" s="296">
        <f t="shared" si="39"/>
        <v>2032652</v>
      </c>
      <c r="AQ76" s="297">
        <f t="shared" si="39"/>
        <v>0</v>
      </c>
      <c r="AR76" s="297">
        <f t="shared" si="39"/>
        <v>2032652</v>
      </c>
      <c r="AS76" s="296">
        <f t="shared" si="39"/>
        <v>169388</v>
      </c>
      <c r="AT76" s="300">
        <f t="shared" si="39"/>
        <v>3070369</v>
      </c>
      <c r="AU76" s="300">
        <f t="shared" si="39"/>
        <v>255864</v>
      </c>
      <c r="AV76" s="274"/>
      <c r="AW76" s="282">
        <f>SUM(AW7:AW75)</f>
        <v>0</v>
      </c>
      <c r="AX76" s="282">
        <f>SUM(AX7:AX75)</f>
        <v>5086</v>
      </c>
      <c r="AY76" s="282">
        <f>SUM(AY7:AY75)</f>
        <v>5086</v>
      </c>
    </row>
    <row r="77" spans="1:51" s="123" customFormat="1" ht="16.149999999999999" customHeight="1" thickTop="1" x14ac:dyDescent="0.2">
      <c r="A77" s="1409" t="s">
        <v>410</v>
      </c>
      <c r="B77" s="1410"/>
      <c r="C77" s="301"/>
      <c r="D77" s="279"/>
      <c r="E77" s="279"/>
      <c r="F77" s="301"/>
      <c r="G77" s="279"/>
      <c r="H77" s="279"/>
      <c r="I77" s="301"/>
      <c r="J77" s="279"/>
      <c r="K77" s="279"/>
      <c r="L77" s="301"/>
      <c r="M77" s="279"/>
      <c r="N77" s="279"/>
      <c r="O77" s="301"/>
      <c r="P77" s="279"/>
      <c r="Q77" s="279"/>
      <c r="R77" s="279"/>
      <c r="S77" s="279"/>
      <c r="T77" s="279"/>
      <c r="U77" s="279"/>
      <c r="V77" s="279"/>
      <c r="W77" s="279"/>
      <c r="X77" s="279"/>
      <c r="Y77" s="279"/>
      <c r="Z77" s="279"/>
      <c r="AA77" s="279"/>
      <c r="AB77" s="279"/>
      <c r="AC77" s="279"/>
      <c r="AD77" s="279"/>
      <c r="AE77" s="302"/>
      <c r="AF77" s="279"/>
      <c r="AG77" s="301"/>
      <c r="AH77" s="302"/>
      <c r="AI77" s="301"/>
      <c r="AJ77" s="279"/>
      <c r="AK77" s="279"/>
      <c r="AL77" s="279"/>
      <c r="AM77" s="279"/>
      <c r="AN77" s="279"/>
      <c r="AO77" s="279"/>
      <c r="AP77" s="279"/>
      <c r="AQ77" s="279"/>
      <c r="AR77" s="279"/>
      <c r="AS77" s="279"/>
      <c r="AT77" s="279"/>
      <c r="AU77" s="279"/>
      <c r="AV77" s="274"/>
      <c r="AW77" s="245"/>
      <c r="AX77" s="245"/>
      <c r="AY77" s="245"/>
    </row>
    <row r="78" spans="1:51" s="123" customFormat="1" ht="16.149999999999999" customHeight="1" x14ac:dyDescent="0.2">
      <c r="A78" s="1406" t="s">
        <v>411</v>
      </c>
      <c r="B78" s="1407"/>
      <c r="C78" s="170"/>
      <c r="D78" s="168"/>
      <c r="E78" s="168"/>
      <c r="F78" s="170"/>
      <c r="G78" s="168"/>
      <c r="H78" s="168"/>
      <c r="I78" s="170"/>
      <c r="J78" s="168"/>
      <c r="K78" s="168"/>
      <c r="L78" s="170"/>
      <c r="M78" s="168"/>
      <c r="N78" s="168"/>
      <c r="O78" s="170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97">
        <f>VLOOKUP($A$88,'4_Level 4'!$A$78:$R$214,5,FALSE)</f>
        <v>0</v>
      </c>
      <c r="AA78" s="173"/>
      <c r="AB78" s="168">
        <f>Z78-AA78</f>
        <v>0</v>
      </c>
      <c r="AC78" s="97">
        <f>ROUND(AB78/$AC$88,0)</f>
        <v>0</v>
      </c>
      <c r="AD78" s="97">
        <f>VLOOKUP($A$88,'4_Level 4'!$A$78:$R$214,5,FALSE)</f>
        <v>0</v>
      </c>
      <c r="AE78" s="168"/>
      <c r="AF78" s="168"/>
      <c r="AG78" s="170"/>
      <c r="AH78" s="168"/>
      <c r="AI78" s="170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75">
        <f t="shared" ref="AT78:AT83" si="41">Z78+AP78</f>
        <v>0</v>
      </c>
      <c r="AU78" s="175">
        <f>AC78+AS78</f>
        <v>0</v>
      </c>
      <c r="AV78" s="274"/>
      <c r="AW78" s="274"/>
      <c r="AX78" s="274"/>
      <c r="AY78" s="274"/>
    </row>
    <row r="79" spans="1:51" s="123" customFormat="1" ht="16.149999999999999" customHeight="1" x14ac:dyDescent="0.2">
      <c r="A79" s="1404" t="s">
        <v>430</v>
      </c>
      <c r="B79" s="1405"/>
      <c r="C79" s="170"/>
      <c r="D79" s="168"/>
      <c r="E79" s="168"/>
      <c r="F79" s="170"/>
      <c r="G79" s="168"/>
      <c r="H79" s="168"/>
      <c r="I79" s="170"/>
      <c r="J79" s="168"/>
      <c r="K79" s="168"/>
      <c r="L79" s="170"/>
      <c r="M79" s="168"/>
      <c r="N79" s="168"/>
      <c r="O79" s="170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72"/>
      <c r="AA79" s="173"/>
      <c r="AB79" s="168"/>
      <c r="AC79" s="172"/>
      <c r="AD79" s="97">
        <f>VLOOKUP($A$88,'4_Level 4'!$A$78:$R$214,10,FALSE)</f>
        <v>0</v>
      </c>
      <c r="AE79" s="168"/>
      <c r="AF79" s="168"/>
      <c r="AG79" s="170"/>
      <c r="AH79" s="168"/>
      <c r="AI79" s="170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75">
        <f t="shared" si="41"/>
        <v>0</v>
      </c>
      <c r="AU79" s="168"/>
      <c r="AV79" s="274"/>
      <c r="AW79" s="274"/>
      <c r="AX79" s="274"/>
      <c r="AY79" s="274"/>
    </row>
    <row r="80" spans="1:51" ht="16.149999999999999" customHeight="1" x14ac:dyDescent="0.2">
      <c r="A80" s="1417" t="s">
        <v>1544</v>
      </c>
      <c r="B80" s="1418"/>
      <c r="C80" s="170"/>
      <c r="D80" s="168"/>
      <c r="E80" s="168"/>
      <c r="F80" s="170"/>
      <c r="G80" s="168"/>
      <c r="H80" s="168"/>
      <c r="I80" s="170"/>
      <c r="J80" s="168"/>
      <c r="K80" s="168"/>
      <c r="L80" s="170"/>
      <c r="M80" s="168"/>
      <c r="N80" s="168"/>
      <c r="O80" s="170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97">
        <f>VLOOKUP($A$88,'4_Level 4'!$A$78:$R$214,12,FALSE)</f>
        <v>0</v>
      </c>
      <c r="AA80" s="173"/>
      <c r="AB80" s="168">
        <f>Z80-AA80</f>
        <v>0</v>
      </c>
      <c r="AC80" s="97">
        <f>ROUND(AB80/$AC$88,0)</f>
        <v>0</v>
      </c>
      <c r="AD80" s="97">
        <f>VLOOKUP($A$88,'4_Level 4'!$A$78:$R$214,12,FALSE)</f>
        <v>0</v>
      </c>
      <c r="AE80" s="168"/>
      <c r="AF80" s="168"/>
      <c r="AG80" s="170"/>
      <c r="AH80" s="168"/>
      <c r="AI80" s="170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75">
        <f t="shared" si="41"/>
        <v>0</v>
      </c>
      <c r="AU80" s="168"/>
      <c r="AV80" s="116"/>
      <c r="AW80" s="116"/>
      <c r="AX80" s="116"/>
      <c r="AY80" s="116"/>
    </row>
    <row r="81" spans="1:51" s="123" customFormat="1" ht="16.149999999999999" customHeight="1" x14ac:dyDescent="0.2">
      <c r="A81" s="1417" t="s">
        <v>429</v>
      </c>
      <c r="B81" s="1418"/>
      <c r="C81" s="170"/>
      <c r="D81" s="168"/>
      <c r="E81" s="168"/>
      <c r="F81" s="170"/>
      <c r="G81" s="168"/>
      <c r="H81" s="168"/>
      <c r="I81" s="170"/>
      <c r="J81" s="168"/>
      <c r="K81" s="168"/>
      <c r="L81" s="170"/>
      <c r="M81" s="168"/>
      <c r="N81" s="168"/>
      <c r="O81" s="170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72"/>
      <c r="AA81" s="173"/>
      <c r="AB81" s="168"/>
      <c r="AC81" s="172"/>
      <c r="AD81" s="97">
        <f>VLOOKUP($A$88,'4_Level 4'!$A$78:$R$214,13,FALSE)</f>
        <v>0</v>
      </c>
      <c r="AE81" s="168"/>
      <c r="AF81" s="168"/>
      <c r="AG81" s="170"/>
      <c r="AH81" s="168"/>
      <c r="AI81" s="170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75">
        <f t="shared" si="41"/>
        <v>0</v>
      </c>
      <c r="AU81" s="168"/>
      <c r="AV81" s="274"/>
      <c r="AW81" s="274"/>
      <c r="AX81" s="274"/>
      <c r="AY81" s="274"/>
    </row>
    <row r="82" spans="1:51" s="123" customFormat="1" ht="16.149999999999999" customHeight="1" x14ac:dyDescent="0.2">
      <c r="A82" s="1415" t="s">
        <v>254</v>
      </c>
      <c r="B82" s="1416"/>
      <c r="C82" s="171"/>
      <c r="D82" s="169"/>
      <c r="E82" s="169"/>
      <c r="F82" s="171"/>
      <c r="G82" s="169"/>
      <c r="H82" s="169"/>
      <c r="I82" s="171"/>
      <c r="J82" s="169"/>
      <c r="K82" s="169"/>
      <c r="L82" s="171"/>
      <c r="M82" s="169"/>
      <c r="N82" s="169"/>
      <c r="O82" s="171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95">
        <f>VLOOKUP($A$88,'4_Level 4'!$A$78:$R$214,17,FALSE)</f>
        <v>0</v>
      </c>
      <c r="AA82" s="53"/>
      <c r="AB82" s="169">
        <f>Z82-AA82</f>
        <v>0</v>
      </c>
      <c r="AC82" s="95">
        <f>ROUND(AB82/$AC$88,0)</f>
        <v>0</v>
      </c>
      <c r="AD82" s="95">
        <f>VLOOKUP($A$88,'4_Level 4'!$A$78:$R$214,17,FALSE)</f>
        <v>0</v>
      </c>
      <c r="AE82" s="169"/>
      <c r="AF82" s="169"/>
      <c r="AG82" s="171"/>
      <c r="AH82" s="169"/>
      <c r="AI82" s="171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76">
        <f t="shared" si="41"/>
        <v>0</v>
      </c>
      <c r="AU82" s="176">
        <f>AC82+AS82</f>
        <v>0</v>
      </c>
      <c r="AV82" s="274"/>
      <c r="AW82" s="274"/>
      <c r="AX82" s="274"/>
      <c r="AY82" s="274"/>
    </row>
    <row r="83" spans="1:51" s="123" customFormat="1" ht="16.149999999999999" customHeight="1" x14ac:dyDescent="0.2">
      <c r="A83" s="1415" t="s">
        <v>1440</v>
      </c>
      <c r="B83" s="1416"/>
      <c r="C83" s="1047"/>
      <c r="D83" s="1048"/>
      <c r="E83" s="1048"/>
      <c r="F83" s="1047"/>
      <c r="G83" s="1048"/>
      <c r="H83" s="1048"/>
      <c r="I83" s="1047"/>
      <c r="J83" s="1048"/>
      <c r="K83" s="1048"/>
      <c r="L83" s="1047"/>
      <c r="M83" s="1048"/>
      <c r="N83" s="1048"/>
      <c r="O83" s="1047"/>
      <c r="P83" s="1048"/>
      <c r="Q83" s="1048"/>
      <c r="R83" s="1048"/>
      <c r="S83" s="1048"/>
      <c r="T83" s="1048"/>
      <c r="U83" s="1048"/>
      <c r="V83" s="1048"/>
      <c r="W83" s="1048"/>
      <c r="X83" s="1048"/>
      <c r="Y83" s="1048">
        <f>VLOOKUP($A88,[1]Summary!$A$87:$K$122,11,FALSE)</f>
        <v>-117817</v>
      </c>
      <c r="Z83" s="1049">
        <f>VLOOKUP(A88,[1]Summary!$A$87:$K$122,11,FALSE)</f>
        <v>-117817</v>
      </c>
      <c r="AA83" s="1050"/>
      <c r="AB83" s="1048">
        <f>Z83-AA83</f>
        <v>-117817</v>
      </c>
      <c r="AC83" s="1049">
        <f>ROUND(AB83/$AC$88,0)</f>
        <v>-9818</v>
      </c>
      <c r="AD83" s="1049">
        <f>VLOOKUP($A88,[1]Summary!$A$87:$K$122,11,FALSE)</f>
        <v>-117817</v>
      </c>
      <c r="AE83" s="1048"/>
      <c r="AF83" s="1048"/>
      <c r="AG83" s="1047"/>
      <c r="AH83" s="1048"/>
      <c r="AI83" s="1047"/>
      <c r="AJ83" s="1048"/>
      <c r="AK83" s="1048"/>
      <c r="AL83" s="1048"/>
      <c r="AM83" s="1048"/>
      <c r="AN83" s="1048"/>
      <c r="AO83" s="1048"/>
      <c r="AP83" s="1048"/>
      <c r="AQ83" s="1048"/>
      <c r="AR83" s="1048"/>
      <c r="AS83" s="1048"/>
      <c r="AT83" s="1051">
        <f t="shared" si="41"/>
        <v>-117817</v>
      </c>
      <c r="AU83" s="1051">
        <f>AC83+AS83</f>
        <v>-9818</v>
      </c>
      <c r="AV83" s="274"/>
      <c r="AW83" s="274"/>
      <c r="AX83" s="274"/>
      <c r="AY83" s="274"/>
    </row>
    <row r="84" spans="1:51" s="123" customFormat="1" ht="16.149999999999999" customHeight="1" thickBot="1" x14ac:dyDescent="0.25">
      <c r="A84" s="1402" t="s">
        <v>461</v>
      </c>
      <c r="B84" s="1403"/>
      <c r="C84" s="248">
        <f>SUM(C76:C83)</f>
        <v>266</v>
      </c>
      <c r="D84" s="247"/>
      <c r="E84" s="273">
        <f t="shared" ref="E84" si="42">SUM(E76:E83)</f>
        <v>852919.37791900372</v>
      </c>
      <c r="F84" s="248">
        <v>259</v>
      </c>
      <c r="G84" s="247"/>
      <c r="H84" s="273">
        <v>105202.80670523553</v>
      </c>
      <c r="I84" s="248">
        <v>0</v>
      </c>
      <c r="J84" s="247"/>
      <c r="K84" s="273">
        <v>0</v>
      </c>
      <c r="L84" s="248">
        <v>29</v>
      </c>
      <c r="M84" s="247"/>
      <c r="N84" s="273">
        <v>80079.071821763398</v>
      </c>
      <c r="O84" s="248">
        <v>0</v>
      </c>
      <c r="P84" s="247"/>
      <c r="Q84" s="273">
        <v>0</v>
      </c>
      <c r="R84" s="247">
        <f t="shared" ref="R84:AD84" si="43">SUM(R76:R83)</f>
        <v>1038201</v>
      </c>
      <c r="S84" s="247">
        <f t="shared" si="43"/>
        <v>0</v>
      </c>
      <c r="T84" s="247">
        <f t="shared" si="43"/>
        <v>0</v>
      </c>
      <c r="U84" s="247">
        <f t="shared" si="43"/>
        <v>0</v>
      </c>
      <c r="V84" s="247">
        <f t="shared" si="43"/>
        <v>1038201</v>
      </c>
      <c r="W84" s="247">
        <f t="shared" si="43"/>
        <v>-2596</v>
      </c>
      <c r="X84" s="247">
        <f t="shared" si="43"/>
        <v>1035605</v>
      </c>
      <c r="Y84" s="273">
        <f t="shared" si="43"/>
        <v>-115705</v>
      </c>
      <c r="Z84" s="249">
        <f t="shared" si="43"/>
        <v>919900</v>
      </c>
      <c r="AA84" s="247">
        <f t="shared" si="43"/>
        <v>0</v>
      </c>
      <c r="AB84" s="247">
        <f t="shared" si="43"/>
        <v>919900</v>
      </c>
      <c r="AC84" s="249">
        <f t="shared" si="43"/>
        <v>76658</v>
      </c>
      <c r="AD84" s="249">
        <f t="shared" si="43"/>
        <v>919900</v>
      </c>
      <c r="AE84" s="174"/>
      <c r="AF84" s="247">
        <f t="shared" ref="AF84:AU84" si="44">SUM(AF76:AF83)</f>
        <v>2034548</v>
      </c>
      <c r="AG84" s="248">
        <f t="shared" si="44"/>
        <v>0</v>
      </c>
      <c r="AH84" s="174">
        <f t="shared" si="44"/>
        <v>0</v>
      </c>
      <c r="AI84" s="248">
        <f t="shared" si="44"/>
        <v>0</v>
      </c>
      <c r="AJ84" s="247">
        <f t="shared" si="44"/>
        <v>0</v>
      </c>
      <c r="AK84" s="247">
        <f t="shared" si="44"/>
        <v>0</v>
      </c>
      <c r="AL84" s="247">
        <f t="shared" si="44"/>
        <v>2034548</v>
      </c>
      <c r="AM84" s="247">
        <f t="shared" si="44"/>
        <v>-5086</v>
      </c>
      <c r="AN84" s="247">
        <f t="shared" si="44"/>
        <v>2029462</v>
      </c>
      <c r="AO84" s="247">
        <f t="shared" si="44"/>
        <v>3190</v>
      </c>
      <c r="AP84" s="247">
        <f t="shared" si="44"/>
        <v>2032652</v>
      </c>
      <c r="AQ84" s="247">
        <f t="shared" si="44"/>
        <v>0</v>
      </c>
      <c r="AR84" s="247">
        <f t="shared" si="44"/>
        <v>2032652</v>
      </c>
      <c r="AS84" s="247">
        <f t="shared" si="44"/>
        <v>169388</v>
      </c>
      <c r="AT84" s="275">
        <f t="shared" si="44"/>
        <v>2952552</v>
      </c>
      <c r="AU84" s="275">
        <f t="shared" si="44"/>
        <v>246046</v>
      </c>
      <c r="AV84" s="274"/>
      <c r="AW84" s="274"/>
      <c r="AX84" s="274"/>
      <c r="AY84" s="274"/>
    </row>
    <row r="85" spans="1:51" ht="16.149999999999999" customHeight="1" thickTop="1" x14ac:dyDescent="0.2"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6"/>
      <c r="R85" s="116"/>
      <c r="S85" s="116"/>
      <c r="T85" s="116"/>
      <c r="U85" s="116"/>
      <c r="V85" s="116"/>
      <c r="W85" s="116"/>
      <c r="X85" s="274"/>
      <c r="Y85" s="116"/>
      <c r="Z85" s="116"/>
      <c r="AB85" s="116"/>
      <c r="AC85" s="116"/>
      <c r="AD85" s="116"/>
      <c r="AE85" s="116"/>
      <c r="AF85" s="116"/>
    </row>
    <row r="86" spans="1:51" ht="16.149999999999999" customHeight="1" x14ac:dyDescent="0.2">
      <c r="C86" s="123"/>
      <c r="D86" s="116"/>
      <c r="E86" s="116"/>
      <c r="F86" s="111"/>
      <c r="G86" s="116"/>
      <c r="H86" s="838"/>
      <c r="I86" s="838"/>
      <c r="J86" s="838"/>
      <c r="K86" s="838"/>
      <c r="L86" s="840"/>
      <c r="M86" s="838"/>
      <c r="N86" s="838"/>
      <c r="O86" s="838"/>
      <c r="P86" s="838"/>
      <c r="Q86" s="838"/>
      <c r="R86" s="116"/>
      <c r="S86" s="116"/>
      <c r="T86" s="116"/>
      <c r="U86" s="116"/>
      <c r="V86" s="116"/>
      <c r="W86" s="116"/>
      <c r="X86" s="274"/>
      <c r="Y86" s="116"/>
      <c r="Z86" s="116"/>
      <c r="AA86" s="274"/>
      <c r="AB86" s="116"/>
      <c r="AC86" s="116"/>
      <c r="AD86" s="116"/>
      <c r="AE86" s="116"/>
      <c r="AF86" s="116"/>
      <c r="AQ86" s="274"/>
      <c r="AS86" s="274"/>
    </row>
    <row r="87" spans="1:51" ht="16.149999999999999" customHeight="1" x14ac:dyDescent="0.2">
      <c r="H87" s="113"/>
      <c r="I87" s="113"/>
      <c r="J87" s="1482"/>
      <c r="K87" s="839"/>
      <c r="L87" s="839"/>
      <c r="M87" s="1482"/>
      <c r="N87" s="839"/>
      <c r="O87" s="839"/>
      <c r="P87" s="1482"/>
      <c r="Q87" s="839"/>
    </row>
    <row r="88" spans="1:51" x14ac:dyDescent="0.2">
      <c r="A88" s="321" t="s">
        <v>619</v>
      </c>
      <c r="H88" s="113"/>
      <c r="I88" s="113"/>
      <c r="J88" s="1482"/>
      <c r="K88" s="839"/>
      <c r="L88" s="839"/>
      <c r="M88" s="1482"/>
      <c r="N88" s="839"/>
      <c r="O88" s="839"/>
      <c r="P88" s="1482"/>
      <c r="Q88" s="839"/>
      <c r="AC88" s="108">
        <v>12</v>
      </c>
      <c r="AS88" s="108">
        <f>AC88</f>
        <v>12</v>
      </c>
    </row>
    <row r="89" spans="1:51" x14ac:dyDescent="0.2">
      <c r="H89" s="113"/>
      <c r="I89" s="113"/>
      <c r="J89" s="113"/>
      <c r="K89" s="113"/>
      <c r="L89" s="113"/>
      <c r="M89" s="113"/>
      <c r="N89" s="113"/>
      <c r="O89" s="113"/>
      <c r="P89" s="113"/>
      <c r="Q89" s="113"/>
    </row>
  </sheetData>
  <mergeCells count="48">
    <mergeCell ref="J87:J88"/>
    <mergeCell ref="M87:M88"/>
    <mergeCell ref="P87:P88"/>
    <mergeCell ref="A78:B78"/>
    <mergeCell ref="A79:B79"/>
    <mergeCell ref="A80:B80"/>
    <mergeCell ref="A81:B81"/>
    <mergeCell ref="A82:B82"/>
    <mergeCell ref="A84:B84"/>
    <mergeCell ref="AP2:AP3"/>
    <mergeCell ref="AQ2:AQ3"/>
    <mergeCell ref="AR2:AR3"/>
    <mergeCell ref="AS2:AS3"/>
    <mergeCell ref="A83:B83"/>
    <mergeCell ref="A76:B76"/>
    <mergeCell ref="AN2:AN3"/>
    <mergeCell ref="AO2:AO3"/>
    <mergeCell ref="Y2:Y3"/>
    <mergeCell ref="V2:V3"/>
    <mergeCell ref="A77:B77"/>
    <mergeCell ref="AA2:AA3"/>
    <mergeCell ref="AL1:AS1"/>
    <mergeCell ref="AT1:AT3"/>
    <mergeCell ref="AU1:AU3"/>
    <mergeCell ref="C2:C3"/>
    <mergeCell ref="D2:E2"/>
    <mergeCell ref="F2:H2"/>
    <mergeCell ref="I2:K2"/>
    <mergeCell ref="L2:N2"/>
    <mergeCell ref="O2:Q2"/>
    <mergeCell ref="R2:R3"/>
    <mergeCell ref="S2:U2"/>
    <mergeCell ref="C1:K1"/>
    <mergeCell ref="AG2:AK2"/>
    <mergeCell ref="AL2:AL3"/>
    <mergeCell ref="AM2:AM3"/>
    <mergeCell ref="Z2:Z3"/>
    <mergeCell ref="L1:U1"/>
    <mergeCell ref="V1:AD1"/>
    <mergeCell ref="AE1:AK1"/>
    <mergeCell ref="A1:B3"/>
    <mergeCell ref="W2:W3"/>
    <mergeCell ref="X2:X3"/>
    <mergeCell ref="AB2:AB3"/>
    <mergeCell ref="AC2:AC3"/>
    <mergeCell ref="AD2:AD3"/>
    <mergeCell ref="AE2:AE3"/>
    <mergeCell ref="AF2:AF3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July 2018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>
    <tabColor rgb="FF7030A0"/>
  </sheetPr>
  <dimension ref="A1:AY92"/>
  <sheetViews>
    <sheetView view="pageBreakPreview" zoomScaleNormal="100" zoomScaleSheetLayoutView="100" workbookViewId="0">
      <pane xSplit="2" ySplit="6" topLeftCell="C7" activePane="bottomRight" state="frozen"/>
      <selection activeCell="E17" sqref="E17"/>
      <selection pane="topRight" activeCell="E17" sqref="E17"/>
      <selection pane="bottomLeft" activeCell="E17" sqref="E17"/>
      <selection pane="bottomRight" activeCell="E17" sqref="E17"/>
    </sheetView>
  </sheetViews>
  <sheetFormatPr defaultColWidth="8.85546875" defaultRowHeight="12.75" x14ac:dyDescent="0.2"/>
  <cols>
    <col min="1" max="1" width="5" style="108" customWidth="1"/>
    <col min="2" max="2" width="28.140625" style="108" customWidth="1"/>
    <col min="3" max="3" width="12.140625" style="108" bestFit="1" customWidth="1"/>
    <col min="4" max="4" width="13.85546875" style="108" customWidth="1"/>
    <col min="5" max="5" width="12.28515625" style="108" customWidth="1"/>
    <col min="6" max="6" width="11.28515625" style="108" customWidth="1"/>
    <col min="7" max="7" width="10.85546875" style="108" customWidth="1"/>
    <col min="8" max="9" width="11.28515625" style="108" customWidth="1"/>
    <col min="10" max="10" width="10.85546875" style="108" customWidth="1"/>
    <col min="11" max="12" width="11.28515625" style="108" customWidth="1"/>
    <col min="13" max="13" width="8.5703125" style="108" customWidth="1"/>
    <col min="14" max="15" width="11.28515625" style="108" customWidth="1"/>
    <col min="16" max="16" width="8.5703125" style="108" customWidth="1"/>
    <col min="17" max="17" width="11.28515625" style="108" customWidth="1"/>
    <col min="18" max="18" width="10.140625" style="108" bestFit="1" customWidth="1"/>
    <col min="19" max="21" width="13.85546875" style="108" customWidth="1"/>
    <col min="22" max="22" width="11.85546875" style="108" bestFit="1" customWidth="1"/>
    <col min="23" max="23" width="10.85546875" style="108" bestFit="1" customWidth="1"/>
    <col min="24" max="24" width="12.7109375" style="108" customWidth="1"/>
    <col min="25" max="25" width="14.7109375" style="108" customWidth="1"/>
    <col min="26" max="26" width="17.5703125" style="108" customWidth="1"/>
    <col min="27" max="28" width="11.28515625" style="108" customWidth="1"/>
    <col min="29" max="29" width="10.7109375" style="108" customWidth="1"/>
    <col min="30" max="30" width="16.42578125" style="108" customWidth="1"/>
    <col min="31" max="32" width="15.85546875" style="108" customWidth="1"/>
    <col min="33" max="37" width="15.7109375" style="108" customWidth="1"/>
    <col min="38" max="38" width="15.140625" style="108" customWidth="1"/>
    <col min="39" max="39" width="10.85546875" style="108" customWidth="1"/>
    <col min="40" max="40" width="15" style="108" customWidth="1"/>
    <col min="41" max="41" width="13.7109375" style="108" customWidth="1"/>
    <col min="42" max="42" width="16.28515625" style="108" customWidth="1"/>
    <col min="43" max="44" width="13.85546875" style="108" customWidth="1"/>
    <col min="45" max="45" width="15.5703125" style="108" customWidth="1"/>
    <col min="46" max="47" width="14.42578125" style="108" bestFit="1" customWidth="1"/>
    <col min="48" max="48" width="3" style="108" bestFit="1" customWidth="1"/>
    <col min="49" max="50" width="12.28515625" style="108" customWidth="1"/>
    <col min="51" max="51" width="10" style="108" bestFit="1" customWidth="1"/>
    <col min="52" max="16384" width="8.85546875" style="108"/>
  </cols>
  <sheetData>
    <row r="1" spans="1:51" ht="19.899999999999999" customHeight="1" x14ac:dyDescent="0.2">
      <c r="A1" s="1486" t="s">
        <v>1294</v>
      </c>
      <c r="B1" s="1487"/>
      <c r="C1" s="1379" t="s">
        <v>315</v>
      </c>
      <c r="D1" s="1380"/>
      <c r="E1" s="1380"/>
      <c r="F1" s="1380"/>
      <c r="G1" s="1380"/>
      <c r="H1" s="1380"/>
      <c r="I1" s="1380"/>
      <c r="J1" s="1380"/>
      <c r="K1" s="1381"/>
      <c r="L1" s="1412" t="s">
        <v>315</v>
      </c>
      <c r="M1" s="1413"/>
      <c r="N1" s="1413"/>
      <c r="O1" s="1413"/>
      <c r="P1" s="1413"/>
      <c r="Q1" s="1413"/>
      <c r="R1" s="1413"/>
      <c r="S1" s="1413"/>
      <c r="T1" s="1413"/>
      <c r="U1" s="1414"/>
      <c r="V1" s="1379" t="s">
        <v>315</v>
      </c>
      <c r="W1" s="1380"/>
      <c r="X1" s="1380"/>
      <c r="Y1" s="1380"/>
      <c r="Z1" s="1380"/>
      <c r="AA1" s="1380"/>
      <c r="AB1" s="1380"/>
      <c r="AC1" s="1380"/>
      <c r="AD1" s="1381"/>
      <c r="AE1" s="1478" t="s">
        <v>450</v>
      </c>
      <c r="AF1" s="1478"/>
      <c r="AG1" s="1478"/>
      <c r="AH1" s="1478"/>
      <c r="AI1" s="1478"/>
      <c r="AJ1" s="1478"/>
      <c r="AK1" s="1478"/>
      <c r="AL1" s="1485" t="s">
        <v>450</v>
      </c>
      <c r="AM1" s="1485"/>
      <c r="AN1" s="1485"/>
      <c r="AO1" s="1485"/>
      <c r="AP1" s="1485"/>
      <c r="AQ1" s="1485"/>
      <c r="AR1" s="1485"/>
      <c r="AS1" s="1485"/>
      <c r="AT1" s="1481" t="s">
        <v>326</v>
      </c>
      <c r="AU1" s="1481" t="s">
        <v>327</v>
      </c>
      <c r="AW1" s="283"/>
      <c r="AX1" s="283"/>
      <c r="AY1" s="283"/>
    </row>
    <row r="2" spans="1:51" ht="30" customHeight="1" x14ac:dyDescent="0.2">
      <c r="A2" s="1488"/>
      <c r="B2" s="1489"/>
      <c r="C2" s="1386" t="s">
        <v>1298</v>
      </c>
      <c r="D2" s="1480" t="s">
        <v>731</v>
      </c>
      <c r="E2" s="1480"/>
      <c r="F2" s="1376" t="s">
        <v>1378</v>
      </c>
      <c r="G2" s="1390"/>
      <c r="H2" s="1391"/>
      <c r="I2" s="1479" t="s">
        <v>1375</v>
      </c>
      <c r="J2" s="1479"/>
      <c r="K2" s="1479"/>
      <c r="L2" s="1479" t="s">
        <v>1376</v>
      </c>
      <c r="M2" s="1479"/>
      <c r="N2" s="1479"/>
      <c r="O2" s="1479" t="s">
        <v>1377</v>
      </c>
      <c r="P2" s="1479"/>
      <c r="Q2" s="1479"/>
      <c r="R2" s="1386" t="s">
        <v>501</v>
      </c>
      <c r="S2" s="1493" t="s">
        <v>1301</v>
      </c>
      <c r="T2" s="1494"/>
      <c r="U2" s="1495"/>
      <c r="V2" s="1386" t="s">
        <v>502</v>
      </c>
      <c r="W2" s="1386" t="s">
        <v>452</v>
      </c>
      <c r="X2" s="1386" t="s">
        <v>503</v>
      </c>
      <c r="Y2" s="1400" t="s">
        <v>1321</v>
      </c>
      <c r="Z2" s="1386" t="s">
        <v>1384</v>
      </c>
      <c r="AA2" s="1386" t="s">
        <v>270</v>
      </c>
      <c r="AB2" s="1386" t="s">
        <v>271</v>
      </c>
      <c r="AC2" s="1386" t="s">
        <v>233</v>
      </c>
      <c r="AD2" s="1386" t="s">
        <v>1385</v>
      </c>
      <c r="AE2" s="1483" t="s">
        <v>1287</v>
      </c>
      <c r="AF2" s="1476" t="s">
        <v>1442</v>
      </c>
      <c r="AG2" s="1459" t="s">
        <v>1304</v>
      </c>
      <c r="AH2" s="1459"/>
      <c r="AI2" s="1459"/>
      <c r="AJ2" s="1459"/>
      <c r="AK2" s="1459"/>
      <c r="AL2" s="1476" t="s">
        <v>1443</v>
      </c>
      <c r="AM2" s="1476" t="s">
        <v>1447</v>
      </c>
      <c r="AN2" s="1476" t="s">
        <v>1444</v>
      </c>
      <c r="AO2" s="1400" t="s">
        <v>1321</v>
      </c>
      <c r="AP2" s="1476" t="s">
        <v>1445</v>
      </c>
      <c r="AQ2" s="1476" t="s">
        <v>294</v>
      </c>
      <c r="AR2" s="1476" t="s">
        <v>271</v>
      </c>
      <c r="AS2" s="1476" t="s">
        <v>1446</v>
      </c>
      <c r="AT2" s="1481"/>
      <c r="AU2" s="1481"/>
      <c r="AW2" s="284"/>
      <c r="AX2" s="284"/>
      <c r="AY2" s="284"/>
    </row>
    <row r="3" spans="1:51" ht="95.25" customHeight="1" x14ac:dyDescent="0.2">
      <c r="A3" s="1488"/>
      <c r="B3" s="1489"/>
      <c r="C3" s="1386"/>
      <c r="D3" s="1005" t="s">
        <v>708</v>
      </c>
      <c r="E3" s="1005" t="s">
        <v>325</v>
      </c>
      <c r="F3" s="1005" t="s">
        <v>1299</v>
      </c>
      <c r="G3" s="1005" t="s">
        <v>454</v>
      </c>
      <c r="H3" s="1005" t="s">
        <v>325</v>
      </c>
      <c r="I3" s="1005" t="s">
        <v>1300</v>
      </c>
      <c r="J3" s="1005" t="s">
        <v>454</v>
      </c>
      <c r="K3" s="1005" t="s">
        <v>325</v>
      </c>
      <c r="L3" s="1005" t="s">
        <v>1299</v>
      </c>
      <c r="M3" s="1005" t="s">
        <v>472</v>
      </c>
      <c r="N3" s="1005" t="s">
        <v>325</v>
      </c>
      <c r="O3" s="1005" t="s">
        <v>1299</v>
      </c>
      <c r="P3" s="1005" t="s">
        <v>472</v>
      </c>
      <c r="Q3" s="1005" t="s">
        <v>325</v>
      </c>
      <c r="R3" s="1386"/>
      <c r="S3" s="1012" t="s">
        <v>1302</v>
      </c>
      <c r="T3" s="1012" t="s">
        <v>1303</v>
      </c>
      <c r="U3" s="1012" t="s">
        <v>1439</v>
      </c>
      <c r="V3" s="1386"/>
      <c r="W3" s="1386"/>
      <c r="X3" s="1386"/>
      <c r="Y3" s="1401"/>
      <c r="Z3" s="1386"/>
      <c r="AA3" s="1386"/>
      <c r="AB3" s="1386"/>
      <c r="AC3" s="1386"/>
      <c r="AD3" s="1386"/>
      <c r="AE3" s="1484"/>
      <c r="AF3" s="1476"/>
      <c r="AG3" s="1012" t="s">
        <v>1305</v>
      </c>
      <c r="AH3" s="1012" t="s">
        <v>1306</v>
      </c>
      <c r="AI3" s="1012" t="s">
        <v>1307</v>
      </c>
      <c r="AJ3" s="1012" t="s">
        <v>1308</v>
      </c>
      <c r="AK3" s="1012" t="s">
        <v>1309</v>
      </c>
      <c r="AL3" s="1476"/>
      <c r="AM3" s="1476"/>
      <c r="AN3" s="1476"/>
      <c r="AO3" s="1401"/>
      <c r="AP3" s="1476"/>
      <c r="AQ3" s="1476"/>
      <c r="AR3" s="1476"/>
      <c r="AS3" s="1476"/>
      <c r="AT3" s="1481"/>
      <c r="AU3" s="1481"/>
      <c r="AW3" s="1003" t="s">
        <v>511</v>
      </c>
      <c r="AX3" s="1003" t="s">
        <v>512</v>
      </c>
      <c r="AY3" s="1003" t="s">
        <v>432</v>
      </c>
    </row>
    <row r="4" spans="1:51" ht="14.25" customHeight="1" x14ac:dyDescent="0.2">
      <c r="A4" s="395"/>
      <c r="B4" s="396"/>
      <c r="C4" s="394">
        <v>1</v>
      </c>
      <c r="D4" s="394">
        <f t="shared" ref="D4:Y4" si="0">C4+1</f>
        <v>2</v>
      </c>
      <c r="E4" s="394">
        <f t="shared" si="0"/>
        <v>3</v>
      </c>
      <c r="F4" s="394">
        <f>E4+1</f>
        <v>4</v>
      </c>
      <c r="G4" s="394">
        <f t="shared" si="0"/>
        <v>5</v>
      </c>
      <c r="H4" s="394">
        <f t="shared" si="0"/>
        <v>6</v>
      </c>
      <c r="I4" s="394">
        <f t="shared" si="0"/>
        <v>7</v>
      </c>
      <c r="J4" s="394">
        <f t="shared" si="0"/>
        <v>8</v>
      </c>
      <c r="K4" s="394">
        <f t="shared" si="0"/>
        <v>9</v>
      </c>
      <c r="L4" s="394">
        <f t="shared" si="0"/>
        <v>10</v>
      </c>
      <c r="M4" s="394">
        <f t="shared" si="0"/>
        <v>11</v>
      </c>
      <c r="N4" s="394">
        <f t="shared" si="0"/>
        <v>12</v>
      </c>
      <c r="O4" s="394">
        <f t="shared" si="0"/>
        <v>13</v>
      </c>
      <c r="P4" s="394">
        <f t="shared" si="0"/>
        <v>14</v>
      </c>
      <c r="Q4" s="394">
        <f t="shared" si="0"/>
        <v>15</v>
      </c>
      <c r="R4" s="394">
        <f t="shared" si="0"/>
        <v>16</v>
      </c>
      <c r="S4" s="394">
        <f t="shared" si="0"/>
        <v>17</v>
      </c>
      <c r="T4" s="394">
        <f t="shared" si="0"/>
        <v>18</v>
      </c>
      <c r="U4" s="394">
        <f t="shared" si="0"/>
        <v>19</v>
      </c>
      <c r="V4" s="394">
        <f t="shared" si="0"/>
        <v>20</v>
      </c>
      <c r="W4" s="394">
        <f t="shared" si="0"/>
        <v>21</v>
      </c>
      <c r="X4" s="394">
        <f t="shared" si="0"/>
        <v>22</v>
      </c>
      <c r="Y4" s="394">
        <f t="shared" si="0"/>
        <v>23</v>
      </c>
      <c r="Z4" s="394">
        <f>Y4+1</f>
        <v>24</v>
      </c>
      <c r="AA4" s="394">
        <f t="shared" ref="AA4:AY4" si="1">Z4+1</f>
        <v>25</v>
      </c>
      <c r="AB4" s="394">
        <f t="shared" si="1"/>
        <v>26</v>
      </c>
      <c r="AC4" s="394">
        <f t="shared" si="1"/>
        <v>27</v>
      </c>
      <c r="AD4" s="394">
        <f t="shared" si="1"/>
        <v>28</v>
      </c>
      <c r="AE4" s="394">
        <f t="shared" si="1"/>
        <v>29</v>
      </c>
      <c r="AF4" s="394">
        <f t="shared" si="1"/>
        <v>30</v>
      </c>
      <c r="AG4" s="394">
        <f t="shared" si="1"/>
        <v>31</v>
      </c>
      <c r="AH4" s="394">
        <f t="shared" si="1"/>
        <v>32</v>
      </c>
      <c r="AI4" s="394">
        <f t="shared" si="1"/>
        <v>33</v>
      </c>
      <c r="AJ4" s="394">
        <f t="shared" si="1"/>
        <v>34</v>
      </c>
      <c r="AK4" s="394">
        <f t="shared" si="1"/>
        <v>35</v>
      </c>
      <c r="AL4" s="394">
        <f t="shared" si="1"/>
        <v>36</v>
      </c>
      <c r="AM4" s="394">
        <f t="shared" si="1"/>
        <v>37</v>
      </c>
      <c r="AN4" s="394">
        <f t="shared" si="1"/>
        <v>38</v>
      </c>
      <c r="AO4" s="394">
        <f t="shared" si="1"/>
        <v>39</v>
      </c>
      <c r="AP4" s="394">
        <f t="shared" si="1"/>
        <v>40</v>
      </c>
      <c r="AQ4" s="394">
        <f t="shared" si="1"/>
        <v>41</v>
      </c>
      <c r="AR4" s="394">
        <f t="shared" si="1"/>
        <v>42</v>
      </c>
      <c r="AS4" s="394">
        <f t="shared" si="1"/>
        <v>43</v>
      </c>
      <c r="AT4" s="287">
        <f t="shared" si="1"/>
        <v>44</v>
      </c>
      <c r="AU4" s="287">
        <f t="shared" si="1"/>
        <v>45</v>
      </c>
      <c r="AV4" s="287">
        <f t="shared" si="1"/>
        <v>46</v>
      </c>
      <c r="AW4" s="287">
        <f t="shared" si="1"/>
        <v>47</v>
      </c>
      <c r="AX4" s="287">
        <f t="shared" si="1"/>
        <v>48</v>
      </c>
      <c r="AY4" s="287">
        <f t="shared" si="1"/>
        <v>49</v>
      </c>
    </row>
    <row r="5" spans="1:51" s="1129" customFormat="1" ht="31.5" customHeight="1" x14ac:dyDescent="0.2">
      <c r="A5" s="1130"/>
      <c r="B5" s="1130"/>
      <c r="C5" s="1156" t="s">
        <v>1061</v>
      </c>
      <c r="D5" s="940" t="s">
        <v>1129</v>
      </c>
      <c r="E5" s="940" t="s">
        <v>1063</v>
      </c>
      <c r="F5" s="1156" t="s">
        <v>1374</v>
      </c>
      <c r="G5" s="1156" t="s">
        <v>1074</v>
      </c>
      <c r="H5" s="1156" t="s">
        <v>1130</v>
      </c>
      <c r="I5" s="1156" t="s">
        <v>1373</v>
      </c>
      <c r="J5" s="1156" t="s">
        <v>1076</v>
      </c>
      <c r="K5" s="1156" t="s">
        <v>1131</v>
      </c>
      <c r="L5" s="1156" t="s">
        <v>1371</v>
      </c>
      <c r="M5" s="1156" t="s">
        <v>1078</v>
      </c>
      <c r="N5" s="1156" t="s">
        <v>1132</v>
      </c>
      <c r="O5" s="1156" t="s">
        <v>1372</v>
      </c>
      <c r="P5" s="1156" t="s">
        <v>1080</v>
      </c>
      <c r="Q5" s="1156" t="s">
        <v>1133</v>
      </c>
      <c r="R5" s="1156" t="s">
        <v>1424</v>
      </c>
      <c r="S5" s="1156" t="s">
        <v>1363</v>
      </c>
      <c r="T5" s="1156" t="s">
        <v>1364</v>
      </c>
      <c r="U5" s="1156" t="s">
        <v>1135</v>
      </c>
      <c r="V5" s="1156" t="s">
        <v>1136</v>
      </c>
      <c r="W5" s="1156" t="s">
        <v>1137</v>
      </c>
      <c r="X5" s="1156" t="s">
        <v>1138</v>
      </c>
      <c r="Y5" s="1156" t="s">
        <v>1069</v>
      </c>
      <c r="Z5" s="939" t="s">
        <v>1567</v>
      </c>
      <c r="AA5" s="939" t="s">
        <v>1419</v>
      </c>
      <c r="AB5" s="939" t="s">
        <v>1141</v>
      </c>
      <c r="AC5" s="939" t="s">
        <v>1427</v>
      </c>
      <c r="AD5" s="939" t="s">
        <v>1568</v>
      </c>
      <c r="AE5" s="939" t="s">
        <v>1102</v>
      </c>
      <c r="AF5" s="939" t="s">
        <v>1144</v>
      </c>
      <c r="AG5" s="939" t="s">
        <v>1363</v>
      </c>
      <c r="AH5" s="939" t="s">
        <v>1145</v>
      </c>
      <c r="AI5" s="939" t="s">
        <v>1364</v>
      </c>
      <c r="AJ5" s="939" t="s">
        <v>1146</v>
      </c>
      <c r="AK5" s="939" t="s">
        <v>1147</v>
      </c>
      <c r="AL5" s="939" t="s">
        <v>1148</v>
      </c>
      <c r="AM5" s="939" t="s">
        <v>1149</v>
      </c>
      <c r="AN5" s="939" t="s">
        <v>1150</v>
      </c>
      <c r="AO5" s="939" t="s">
        <v>1069</v>
      </c>
      <c r="AP5" s="939" t="s">
        <v>1120</v>
      </c>
      <c r="AQ5" s="939" t="s">
        <v>1414</v>
      </c>
      <c r="AR5" s="939" t="s">
        <v>1122</v>
      </c>
      <c r="AS5" s="939" t="s">
        <v>1422</v>
      </c>
      <c r="AT5" s="939" t="s">
        <v>1125</v>
      </c>
      <c r="AU5" s="939" t="s">
        <v>1126</v>
      </c>
      <c r="AV5" s="939"/>
      <c r="AW5" s="939" t="s">
        <v>1152</v>
      </c>
      <c r="AX5" s="939" t="s">
        <v>1128</v>
      </c>
      <c r="AY5" s="939" t="s">
        <v>1127</v>
      </c>
    </row>
    <row r="6" spans="1:51" s="1129" customFormat="1" ht="31.5" hidden="1" customHeight="1" x14ac:dyDescent="0.2">
      <c r="A6" s="1130"/>
      <c r="B6" s="1130"/>
      <c r="C6" s="943"/>
      <c r="D6" s="943" t="s">
        <v>816</v>
      </c>
      <c r="E6" s="943" t="s">
        <v>817</v>
      </c>
      <c r="F6" s="943"/>
      <c r="G6" s="943" t="s">
        <v>816</v>
      </c>
      <c r="H6" s="943" t="s">
        <v>817</v>
      </c>
      <c r="I6" s="943"/>
      <c r="J6" s="943" t="s">
        <v>816</v>
      </c>
      <c r="K6" s="943" t="s">
        <v>817</v>
      </c>
      <c r="L6" s="943"/>
      <c r="M6" s="943" t="s">
        <v>816</v>
      </c>
      <c r="N6" s="943" t="s">
        <v>817</v>
      </c>
      <c r="O6" s="943"/>
      <c r="P6" s="943" t="s">
        <v>816</v>
      </c>
      <c r="Q6" s="943" t="s">
        <v>817</v>
      </c>
      <c r="R6" s="943" t="s">
        <v>817</v>
      </c>
      <c r="S6" s="943" t="s">
        <v>1068</v>
      </c>
      <c r="T6" s="943" t="s">
        <v>1068</v>
      </c>
      <c r="U6" s="943" t="s">
        <v>817</v>
      </c>
      <c r="V6" s="943" t="s">
        <v>817</v>
      </c>
      <c r="W6" s="943" t="s">
        <v>817</v>
      </c>
      <c r="X6" s="943" t="s">
        <v>817</v>
      </c>
      <c r="Y6" s="943" t="s">
        <v>1069</v>
      </c>
      <c r="Z6" s="943" t="s">
        <v>1090</v>
      </c>
      <c r="AA6" s="943" t="s">
        <v>1100</v>
      </c>
      <c r="AB6" s="943" t="s">
        <v>817</v>
      </c>
      <c r="AC6" s="943" t="s">
        <v>817</v>
      </c>
      <c r="AD6" s="943" t="s">
        <v>1091</v>
      </c>
      <c r="AE6" s="943" t="s">
        <v>816</v>
      </c>
      <c r="AF6" s="943" t="s">
        <v>817</v>
      </c>
      <c r="AG6" s="943" t="s">
        <v>1068</v>
      </c>
      <c r="AH6" s="943" t="s">
        <v>817</v>
      </c>
      <c r="AI6" s="943" t="s">
        <v>1068</v>
      </c>
      <c r="AJ6" s="943" t="s">
        <v>817</v>
      </c>
      <c r="AK6" s="943" t="s">
        <v>817</v>
      </c>
      <c r="AL6" s="943" t="s">
        <v>817</v>
      </c>
      <c r="AM6" s="943" t="s">
        <v>817</v>
      </c>
      <c r="AN6" s="943" t="s">
        <v>817</v>
      </c>
      <c r="AO6" s="943" t="s">
        <v>1069</v>
      </c>
      <c r="AP6" s="943" t="s">
        <v>817</v>
      </c>
      <c r="AQ6" s="943" t="s">
        <v>1100</v>
      </c>
      <c r="AR6" s="943" t="s">
        <v>817</v>
      </c>
      <c r="AS6" s="943" t="s">
        <v>817</v>
      </c>
      <c r="AT6" s="943" t="s">
        <v>817</v>
      </c>
      <c r="AU6" s="943" t="s">
        <v>817</v>
      </c>
      <c r="AV6" s="943"/>
      <c r="AW6" s="943" t="s">
        <v>1099</v>
      </c>
      <c r="AX6" s="943" t="s">
        <v>817</v>
      </c>
      <c r="AY6" s="943" t="s">
        <v>817</v>
      </c>
    </row>
    <row r="7" spans="1:51" ht="16.149999999999999" customHeight="1" x14ac:dyDescent="0.2">
      <c r="A7" s="58">
        <v>1</v>
      </c>
      <c r="B7" s="59" t="s">
        <v>6</v>
      </c>
      <c r="C7" s="270"/>
      <c r="D7" s="60">
        <f>'Source Data'!H7</f>
        <v>4656.7326768902658</v>
      </c>
      <c r="E7" s="65">
        <f>C7*D7</f>
        <v>0</v>
      </c>
      <c r="F7" s="289"/>
      <c r="G7" s="60">
        <f>'Source Data'!I7</f>
        <v>658.97263654491974</v>
      </c>
      <c r="H7" s="65">
        <f>F7*G7</f>
        <v>0</v>
      </c>
      <c r="I7" s="289"/>
      <c r="J7" s="60">
        <f>'Source Data'!J7</f>
        <v>179.71980996679628</v>
      </c>
      <c r="K7" s="65">
        <f>I7*J7</f>
        <v>0</v>
      </c>
      <c r="L7" s="289"/>
      <c r="M7" s="60">
        <f>'Source Data'!K7</f>
        <v>4492.9952491699069</v>
      </c>
      <c r="N7" s="65">
        <f>L7*M7</f>
        <v>0</v>
      </c>
      <c r="O7" s="289"/>
      <c r="P7" s="60">
        <f>'Source Data'!L7</f>
        <v>1797.1980996679629</v>
      </c>
      <c r="Q7" s="65">
        <f>O7*P7</f>
        <v>0</v>
      </c>
      <c r="R7" s="92">
        <v>0</v>
      </c>
      <c r="S7" s="60"/>
      <c r="T7" s="60"/>
      <c r="U7" s="61">
        <f t="shared" ref="U7:U38" si="2">S7+T7</f>
        <v>0</v>
      </c>
      <c r="V7" s="92">
        <f t="shared" ref="V7:V70" si="3">U7+R7</f>
        <v>0</v>
      </c>
      <c r="W7" s="65">
        <f>ROUND(V7*-0.25%,0)</f>
        <v>0</v>
      </c>
      <c r="X7" s="92">
        <f>SUM(V7:W7)</f>
        <v>0</v>
      </c>
      <c r="Y7" s="60"/>
      <c r="Z7" s="92">
        <f>ROUND(SUM(X7:Y7),0)</f>
        <v>0</v>
      </c>
      <c r="AA7" s="60"/>
      <c r="AB7" s="60">
        <f>Z7-AA7</f>
        <v>0</v>
      </c>
      <c r="AC7" s="92">
        <f t="shared" ref="AC7:AC38" si="4">ROUND(AB7/$AC$88,0)</f>
        <v>0</v>
      </c>
      <c r="AD7" s="96">
        <f t="shared" ref="AD7:AD38" si="5">Z7</f>
        <v>0</v>
      </c>
      <c r="AE7" s="66">
        <f>'Source Data'!N7</f>
        <v>2506</v>
      </c>
      <c r="AF7" s="89">
        <f t="shared" ref="AF7:AF70" si="6">C7*AE7</f>
        <v>0</v>
      </c>
      <c r="AG7" s="270"/>
      <c r="AH7" s="66">
        <f>AG7*AE7</f>
        <v>0</v>
      </c>
      <c r="AI7" s="270"/>
      <c r="AJ7" s="68">
        <f t="shared" ref="AJ7:AJ38" si="7">AE7*AI7*0.5</f>
        <v>0</v>
      </c>
      <c r="AK7" s="67">
        <f t="shared" ref="AK7:AK38" si="8">AH7+AJ7</f>
        <v>0</v>
      </c>
      <c r="AL7" s="89">
        <f>AK7+AF7</f>
        <v>0</v>
      </c>
      <c r="AM7" s="70">
        <f>ROUND(-0.25%*AL7,0)</f>
        <v>0</v>
      </c>
      <c r="AN7" s="89">
        <f>SUM(AL7:AM7)</f>
        <v>0</v>
      </c>
      <c r="AO7" s="60"/>
      <c r="AP7" s="89">
        <f>ROUND(SUM(AN7:AO7),0)</f>
        <v>0</v>
      </c>
      <c r="AQ7" s="68"/>
      <c r="AR7" s="68">
        <f>AP7-AQ7</f>
        <v>0</v>
      </c>
      <c r="AS7" s="89">
        <f t="shared" ref="AS7:AS38" si="9">ROUND(AR7/$AS$88,0)</f>
        <v>0</v>
      </c>
      <c r="AT7" s="69">
        <f t="shared" ref="AT7:AT70" si="10">Z7+AP7</f>
        <v>0</v>
      </c>
      <c r="AU7" s="86">
        <f t="shared" ref="AU7:AU70" si="11">AC7+AS7</f>
        <v>0</v>
      </c>
      <c r="AV7" s="116"/>
      <c r="AW7" s="65"/>
      <c r="AX7" s="65">
        <f t="shared" ref="AX7:AX70" si="12">-AM7</f>
        <v>0</v>
      </c>
      <c r="AY7" s="65">
        <f t="shared" ref="AY7:AY38" si="13">AX7-AW7</f>
        <v>0</v>
      </c>
    </row>
    <row r="8" spans="1:51" ht="16.149999999999999" customHeight="1" x14ac:dyDescent="0.2">
      <c r="A8" s="54">
        <v>2</v>
      </c>
      <c r="B8" s="55" t="s">
        <v>7</v>
      </c>
      <c r="C8" s="271"/>
      <c r="D8" s="56">
        <f>'Source Data'!H8</f>
        <v>5855.7282403587005</v>
      </c>
      <c r="E8" s="74">
        <f t="shared" ref="E8:E71" si="14">C8*D8</f>
        <v>0</v>
      </c>
      <c r="F8" s="290"/>
      <c r="G8" s="56">
        <f>'Source Data'!I8</f>
        <v>744.36686504426837</v>
      </c>
      <c r="H8" s="74">
        <f t="shared" ref="H8:H71" si="15">F8*G8</f>
        <v>0</v>
      </c>
      <c r="I8" s="290"/>
      <c r="J8" s="56">
        <f>'Source Data'!J8</f>
        <v>203.00914501207316</v>
      </c>
      <c r="K8" s="74">
        <f t="shared" ref="K8:K71" si="16">I8*J8</f>
        <v>0</v>
      </c>
      <c r="L8" s="290"/>
      <c r="M8" s="56">
        <f>'Source Data'!K8</f>
        <v>5075.2286253018301</v>
      </c>
      <c r="N8" s="74">
        <f t="shared" ref="N8:N71" si="17">L8*M8</f>
        <v>0</v>
      </c>
      <c r="O8" s="290"/>
      <c r="P8" s="56">
        <f>'Source Data'!L8</f>
        <v>2030.0914501207317</v>
      </c>
      <c r="Q8" s="74">
        <f t="shared" ref="Q8:Q71" si="18">O8*P8</f>
        <v>0</v>
      </c>
      <c r="R8" s="93">
        <v>0</v>
      </c>
      <c r="S8" s="56"/>
      <c r="T8" s="56"/>
      <c r="U8" s="57">
        <f t="shared" si="2"/>
        <v>0</v>
      </c>
      <c r="V8" s="93">
        <f t="shared" si="3"/>
        <v>0</v>
      </c>
      <c r="W8" s="74">
        <f t="shared" ref="W8:W71" si="19">ROUND(V8*-0.25%,0)</f>
        <v>0</v>
      </c>
      <c r="X8" s="93">
        <f t="shared" ref="X8:X71" si="20">SUM(V8:W8)</f>
        <v>0</v>
      </c>
      <c r="Y8" s="56"/>
      <c r="Z8" s="93">
        <f t="shared" ref="Z8:Z71" si="21">ROUND(SUM(X8:Y8),0)</f>
        <v>0</v>
      </c>
      <c r="AA8" s="56"/>
      <c r="AB8" s="56">
        <f t="shared" ref="AB8:AB71" si="22">Z8-AA8</f>
        <v>0</v>
      </c>
      <c r="AC8" s="93">
        <f t="shared" si="4"/>
        <v>0</v>
      </c>
      <c r="AD8" s="97">
        <f t="shared" si="5"/>
        <v>0</v>
      </c>
      <c r="AE8" s="75">
        <f>'Source Data'!N8</f>
        <v>2883</v>
      </c>
      <c r="AF8" s="90">
        <f t="shared" si="6"/>
        <v>0</v>
      </c>
      <c r="AG8" s="271"/>
      <c r="AH8" s="75">
        <f t="shared" ref="AH8:AH71" si="23">AG8*AE8</f>
        <v>0</v>
      </c>
      <c r="AI8" s="271"/>
      <c r="AJ8" s="77">
        <f t="shared" si="7"/>
        <v>0</v>
      </c>
      <c r="AK8" s="76">
        <f t="shared" si="8"/>
        <v>0</v>
      </c>
      <c r="AL8" s="90">
        <f t="shared" ref="AL8:AL71" si="24">AK8+AF8</f>
        <v>0</v>
      </c>
      <c r="AM8" s="79">
        <f t="shared" ref="AM8:AM71" si="25">ROUND(-0.25%*AL8,0)</f>
        <v>0</v>
      </c>
      <c r="AN8" s="90">
        <f t="shared" ref="AN8:AN71" si="26">SUM(AL8:AM8)</f>
        <v>0</v>
      </c>
      <c r="AO8" s="56"/>
      <c r="AP8" s="90">
        <f t="shared" ref="AP8:AP71" si="27">ROUND(SUM(AN8:AO8),0)</f>
        <v>0</v>
      </c>
      <c r="AQ8" s="77"/>
      <c r="AR8" s="77">
        <f t="shared" ref="AR8:AR71" si="28">AP8-AQ8</f>
        <v>0</v>
      </c>
      <c r="AS8" s="90">
        <f t="shared" si="9"/>
        <v>0</v>
      </c>
      <c r="AT8" s="78">
        <f t="shared" si="10"/>
        <v>0</v>
      </c>
      <c r="AU8" s="87">
        <f t="shared" si="11"/>
        <v>0</v>
      </c>
      <c r="AV8" s="116"/>
      <c r="AW8" s="74"/>
      <c r="AX8" s="74">
        <f t="shared" si="12"/>
        <v>0</v>
      </c>
      <c r="AY8" s="74">
        <f t="shared" si="13"/>
        <v>0</v>
      </c>
    </row>
    <row r="9" spans="1:51" ht="16.149999999999999" customHeight="1" x14ac:dyDescent="0.2">
      <c r="A9" s="54">
        <v>3</v>
      </c>
      <c r="B9" s="55" t="s">
        <v>8</v>
      </c>
      <c r="C9" s="271"/>
      <c r="D9" s="56">
        <f>'Source Data'!H9</f>
        <v>3742.2866078757875</v>
      </c>
      <c r="E9" s="74">
        <f t="shared" si="14"/>
        <v>0</v>
      </c>
      <c r="F9" s="290"/>
      <c r="G9" s="56">
        <f>'Source Data'!I9</f>
        <v>529.43529443774321</v>
      </c>
      <c r="H9" s="74">
        <f t="shared" si="15"/>
        <v>0</v>
      </c>
      <c r="I9" s="290"/>
      <c r="J9" s="56">
        <f>'Source Data'!J9</f>
        <v>144.39144393756632</v>
      </c>
      <c r="K9" s="74">
        <f t="shared" si="16"/>
        <v>0</v>
      </c>
      <c r="L9" s="290"/>
      <c r="M9" s="56">
        <f>'Source Data'!K9</f>
        <v>3609.7860984391582</v>
      </c>
      <c r="N9" s="74">
        <f t="shared" si="17"/>
        <v>0</v>
      </c>
      <c r="O9" s="290"/>
      <c r="P9" s="56">
        <f>'Source Data'!L9</f>
        <v>1443.9144393756631</v>
      </c>
      <c r="Q9" s="74">
        <f t="shared" si="18"/>
        <v>0</v>
      </c>
      <c r="R9" s="93">
        <v>0</v>
      </c>
      <c r="S9" s="56"/>
      <c r="T9" s="56"/>
      <c r="U9" s="57">
        <f t="shared" si="2"/>
        <v>0</v>
      </c>
      <c r="V9" s="93">
        <f t="shared" si="3"/>
        <v>0</v>
      </c>
      <c r="W9" s="74">
        <f t="shared" si="19"/>
        <v>0</v>
      </c>
      <c r="X9" s="93">
        <f t="shared" si="20"/>
        <v>0</v>
      </c>
      <c r="Y9" s="56"/>
      <c r="Z9" s="93">
        <f t="shared" si="21"/>
        <v>0</v>
      </c>
      <c r="AA9" s="56"/>
      <c r="AB9" s="56">
        <f t="shared" si="22"/>
        <v>0</v>
      </c>
      <c r="AC9" s="93">
        <f t="shared" si="4"/>
        <v>0</v>
      </c>
      <c r="AD9" s="97">
        <f t="shared" si="5"/>
        <v>0</v>
      </c>
      <c r="AE9" s="75">
        <f>'Source Data'!N9</f>
        <v>6285</v>
      </c>
      <c r="AF9" s="90">
        <f t="shared" si="6"/>
        <v>0</v>
      </c>
      <c r="AG9" s="271"/>
      <c r="AH9" s="75">
        <f t="shared" si="23"/>
        <v>0</v>
      </c>
      <c r="AI9" s="271"/>
      <c r="AJ9" s="77">
        <f t="shared" si="7"/>
        <v>0</v>
      </c>
      <c r="AK9" s="76">
        <f t="shared" si="8"/>
        <v>0</v>
      </c>
      <c r="AL9" s="90">
        <f t="shared" si="24"/>
        <v>0</v>
      </c>
      <c r="AM9" s="79">
        <f t="shared" si="25"/>
        <v>0</v>
      </c>
      <c r="AN9" s="90">
        <f t="shared" si="26"/>
        <v>0</v>
      </c>
      <c r="AO9" s="56"/>
      <c r="AP9" s="90">
        <f t="shared" si="27"/>
        <v>0</v>
      </c>
      <c r="AQ9" s="77"/>
      <c r="AR9" s="77">
        <f t="shared" si="28"/>
        <v>0</v>
      </c>
      <c r="AS9" s="90">
        <f t="shared" si="9"/>
        <v>0</v>
      </c>
      <c r="AT9" s="78">
        <f t="shared" si="10"/>
        <v>0</v>
      </c>
      <c r="AU9" s="87">
        <f t="shared" si="11"/>
        <v>0</v>
      </c>
      <c r="AV9" s="116"/>
      <c r="AW9" s="74"/>
      <c r="AX9" s="74">
        <f t="shared" si="12"/>
        <v>0</v>
      </c>
      <c r="AY9" s="74">
        <f t="shared" si="13"/>
        <v>0</v>
      </c>
    </row>
    <row r="10" spans="1:51" ht="16.149999999999999" customHeight="1" x14ac:dyDescent="0.2">
      <c r="A10" s="54">
        <v>4</v>
      </c>
      <c r="B10" s="55" t="s">
        <v>9</v>
      </c>
      <c r="C10" s="271"/>
      <c r="D10" s="56">
        <f>'Source Data'!H10</f>
        <v>5202.4303933253823</v>
      </c>
      <c r="E10" s="74">
        <f t="shared" si="14"/>
        <v>0</v>
      </c>
      <c r="F10" s="290"/>
      <c r="G10" s="56">
        <f>'Source Data'!I10</f>
        <v>687.66452541183287</v>
      </c>
      <c r="H10" s="74">
        <f t="shared" si="15"/>
        <v>0</v>
      </c>
      <c r="I10" s="290"/>
      <c r="J10" s="56">
        <f>'Source Data'!J10</f>
        <v>187.54487056686349</v>
      </c>
      <c r="K10" s="74">
        <f t="shared" si="16"/>
        <v>0</v>
      </c>
      <c r="L10" s="290"/>
      <c r="M10" s="56">
        <f>'Source Data'!K10</f>
        <v>4688.6217641715884</v>
      </c>
      <c r="N10" s="74">
        <f t="shared" si="17"/>
        <v>0</v>
      </c>
      <c r="O10" s="290"/>
      <c r="P10" s="56">
        <f>'Source Data'!L10</f>
        <v>1875.4487056686353</v>
      </c>
      <c r="Q10" s="74">
        <f t="shared" si="18"/>
        <v>0</v>
      </c>
      <c r="R10" s="93">
        <v>0</v>
      </c>
      <c r="S10" s="56"/>
      <c r="T10" s="56"/>
      <c r="U10" s="57">
        <f t="shared" si="2"/>
        <v>0</v>
      </c>
      <c r="V10" s="93">
        <f t="shared" si="3"/>
        <v>0</v>
      </c>
      <c r="W10" s="74">
        <f t="shared" si="19"/>
        <v>0</v>
      </c>
      <c r="X10" s="93">
        <f t="shared" si="20"/>
        <v>0</v>
      </c>
      <c r="Y10" s="56"/>
      <c r="Z10" s="93">
        <f t="shared" si="21"/>
        <v>0</v>
      </c>
      <c r="AA10" s="56"/>
      <c r="AB10" s="56">
        <f t="shared" si="22"/>
        <v>0</v>
      </c>
      <c r="AC10" s="93">
        <f t="shared" si="4"/>
        <v>0</v>
      </c>
      <c r="AD10" s="97">
        <f t="shared" si="5"/>
        <v>0</v>
      </c>
      <c r="AE10" s="75">
        <f>'Source Data'!N10</f>
        <v>3620</v>
      </c>
      <c r="AF10" s="90">
        <f t="shared" si="6"/>
        <v>0</v>
      </c>
      <c r="AG10" s="271"/>
      <c r="AH10" s="75">
        <f t="shared" si="23"/>
        <v>0</v>
      </c>
      <c r="AI10" s="271"/>
      <c r="AJ10" s="77">
        <f t="shared" si="7"/>
        <v>0</v>
      </c>
      <c r="AK10" s="76">
        <f t="shared" si="8"/>
        <v>0</v>
      </c>
      <c r="AL10" s="90">
        <f t="shared" si="24"/>
        <v>0</v>
      </c>
      <c r="AM10" s="79">
        <f t="shared" si="25"/>
        <v>0</v>
      </c>
      <c r="AN10" s="90">
        <f t="shared" si="26"/>
        <v>0</v>
      </c>
      <c r="AO10" s="56"/>
      <c r="AP10" s="90">
        <f t="shared" si="27"/>
        <v>0</v>
      </c>
      <c r="AQ10" s="77"/>
      <c r="AR10" s="77">
        <f t="shared" si="28"/>
        <v>0</v>
      </c>
      <c r="AS10" s="90">
        <f t="shared" si="9"/>
        <v>0</v>
      </c>
      <c r="AT10" s="78">
        <f t="shared" si="10"/>
        <v>0</v>
      </c>
      <c r="AU10" s="87">
        <f t="shared" si="11"/>
        <v>0</v>
      </c>
      <c r="AV10" s="116"/>
      <c r="AW10" s="74"/>
      <c r="AX10" s="74">
        <f t="shared" si="12"/>
        <v>0</v>
      </c>
      <c r="AY10" s="74">
        <f t="shared" si="13"/>
        <v>0</v>
      </c>
    </row>
    <row r="11" spans="1:51" ht="16.149999999999999" customHeight="1" x14ac:dyDescent="0.2">
      <c r="A11" s="49">
        <v>5</v>
      </c>
      <c r="B11" s="50" t="s">
        <v>10</v>
      </c>
      <c r="C11" s="272"/>
      <c r="D11" s="51">
        <f>'Source Data'!H11</f>
        <v>4616.1188110316743</v>
      </c>
      <c r="E11" s="80">
        <f t="shared" si="14"/>
        <v>0</v>
      </c>
      <c r="F11" s="291"/>
      <c r="G11" s="51">
        <f>'Source Data'!I11</f>
        <v>699.44299073701018</v>
      </c>
      <c r="H11" s="80">
        <f t="shared" si="15"/>
        <v>0</v>
      </c>
      <c r="I11" s="291"/>
      <c r="J11" s="51">
        <f>'Source Data'!J11</f>
        <v>190.75717929191185</v>
      </c>
      <c r="K11" s="80">
        <f t="shared" si="16"/>
        <v>0</v>
      </c>
      <c r="L11" s="291"/>
      <c r="M11" s="51">
        <f>'Source Data'!K11</f>
        <v>4768.9294822977972</v>
      </c>
      <c r="N11" s="80">
        <f t="shared" si="17"/>
        <v>0</v>
      </c>
      <c r="O11" s="291"/>
      <c r="P11" s="51">
        <f>'Source Data'!L11</f>
        <v>1907.5717929191187</v>
      </c>
      <c r="Q11" s="80">
        <f t="shared" si="18"/>
        <v>0</v>
      </c>
      <c r="R11" s="94">
        <v>0</v>
      </c>
      <c r="S11" s="51"/>
      <c r="T11" s="51"/>
      <c r="U11" s="52">
        <f t="shared" si="2"/>
        <v>0</v>
      </c>
      <c r="V11" s="94">
        <f t="shared" si="3"/>
        <v>0</v>
      </c>
      <c r="W11" s="80">
        <f t="shared" si="19"/>
        <v>0</v>
      </c>
      <c r="X11" s="94">
        <f t="shared" si="20"/>
        <v>0</v>
      </c>
      <c r="Y11" s="51"/>
      <c r="Z11" s="94">
        <f t="shared" si="21"/>
        <v>0</v>
      </c>
      <c r="AA11" s="53"/>
      <c r="AB11" s="51">
        <f t="shared" si="22"/>
        <v>0</v>
      </c>
      <c r="AC11" s="95">
        <f t="shared" si="4"/>
        <v>0</v>
      </c>
      <c r="AD11" s="95">
        <f t="shared" si="5"/>
        <v>0</v>
      </c>
      <c r="AE11" s="71">
        <f>'Source Data'!N11</f>
        <v>2115</v>
      </c>
      <c r="AF11" s="91">
        <f t="shared" si="6"/>
        <v>0</v>
      </c>
      <c r="AG11" s="272"/>
      <c r="AH11" s="71">
        <f t="shared" si="23"/>
        <v>0</v>
      </c>
      <c r="AI11" s="272"/>
      <c r="AJ11" s="72">
        <f t="shared" si="7"/>
        <v>0</v>
      </c>
      <c r="AK11" s="73">
        <f t="shared" si="8"/>
        <v>0</v>
      </c>
      <c r="AL11" s="91">
        <f t="shared" si="24"/>
        <v>0</v>
      </c>
      <c r="AM11" s="82">
        <f t="shared" si="25"/>
        <v>0</v>
      </c>
      <c r="AN11" s="91">
        <f t="shared" si="26"/>
        <v>0</v>
      </c>
      <c r="AO11" s="51"/>
      <c r="AP11" s="91">
        <f t="shared" si="27"/>
        <v>0</v>
      </c>
      <c r="AQ11" s="72"/>
      <c r="AR11" s="72">
        <f t="shared" si="28"/>
        <v>0</v>
      </c>
      <c r="AS11" s="91">
        <f t="shared" si="9"/>
        <v>0</v>
      </c>
      <c r="AT11" s="81">
        <f t="shared" si="10"/>
        <v>0</v>
      </c>
      <c r="AU11" s="88">
        <f t="shared" si="11"/>
        <v>0</v>
      </c>
      <c r="AV11" s="116"/>
      <c r="AW11" s="80"/>
      <c r="AX11" s="80">
        <f t="shared" si="12"/>
        <v>0</v>
      </c>
      <c r="AY11" s="80">
        <f t="shared" si="13"/>
        <v>0</v>
      </c>
    </row>
    <row r="12" spans="1:51" ht="16.149999999999999" customHeight="1" x14ac:dyDescent="0.2">
      <c r="A12" s="58">
        <v>6</v>
      </c>
      <c r="B12" s="59" t="s">
        <v>11</v>
      </c>
      <c r="C12" s="270"/>
      <c r="D12" s="60">
        <f>'Source Data'!H12</f>
        <v>4932.8589889938785</v>
      </c>
      <c r="E12" s="65">
        <f t="shared" si="14"/>
        <v>0</v>
      </c>
      <c r="F12" s="289"/>
      <c r="G12" s="60">
        <f>'Source Data'!I12</f>
        <v>671.54041297688354</v>
      </c>
      <c r="H12" s="65">
        <f t="shared" si="15"/>
        <v>0</v>
      </c>
      <c r="I12" s="289"/>
      <c r="J12" s="60">
        <f>'Source Data'!J12</f>
        <v>183.14738535733184</v>
      </c>
      <c r="K12" s="65">
        <f t="shared" si="16"/>
        <v>0</v>
      </c>
      <c r="L12" s="289"/>
      <c r="M12" s="60">
        <f>'Source Data'!K12</f>
        <v>4578.6846339332969</v>
      </c>
      <c r="N12" s="65">
        <f t="shared" si="17"/>
        <v>0</v>
      </c>
      <c r="O12" s="289"/>
      <c r="P12" s="60">
        <f>'Source Data'!L12</f>
        <v>1831.4738535733186</v>
      </c>
      <c r="Q12" s="65">
        <f t="shared" si="18"/>
        <v>0</v>
      </c>
      <c r="R12" s="92">
        <v>0</v>
      </c>
      <c r="S12" s="60"/>
      <c r="T12" s="60"/>
      <c r="U12" s="61">
        <f t="shared" si="2"/>
        <v>0</v>
      </c>
      <c r="V12" s="92">
        <f t="shared" si="3"/>
        <v>0</v>
      </c>
      <c r="W12" s="65">
        <f t="shared" si="19"/>
        <v>0</v>
      </c>
      <c r="X12" s="92">
        <f t="shared" si="20"/>
        <v>0</v>
      </c>
      <c r="Y12" s="60"/>
      <c r="Z12" s="92">
        <f t="shared" si="21"/>
        <v>0</v>
      </c>
      <c r="AA12" s="60"/>
      <c r="AB12" s="60">
        <f t="shared" si="22"/>
        <v>0</v>
      </c>
      <c r="AC12" s="92">
        <f t="shared" si="4"/>
        <v>0</v>
      </c>
      <c r="AD12" s="96">
        <f t="shared" si="5"/>
        <v>0</v>
      </c>
      <c r="AE12" s="66">
        <f>'Source Data'!N12</f>
        <v>4073</v>
      </c>
      <c r="AF12" s="89">
        <f t="shared" si="6"/>
        <v>0</v>
      </c>
      <c r="AG12" s="270"/>
      <c r="AH12" s="66">
        <f t="shared" si="23"/>
        <v>0</v>
      </c>
      <c r="AI12" s="270"/>
      <c r="AJ12" s="68">
        <f t="shared" si="7"/>
        <v>0</v>
      </c>
      <c r="AK12" s="67">
        <f t="shared" si="8"/>
        <v>0</v>
      </c>
      <c r="AL12" s="89">
        <f t="shared" si="24"/>
        <v>0</v>
      </c>
      <c r="AM12" s="70">
        <f t="shared" si="25"/>
        <v>0</v>
      </c>
      <c r="AN12" s="89">
        <f t="shared" si="26"/>
        <v>0</v>
      </c>
      <c r="AO12" s="60"/>
      <c r="AP12" s="89">
        <f t="shared" si="27"/>
        <v>0</v>
      </c>
      <c r="AQ12" s="68"/>
      <c r="AR12" s="68">
        <f t="shared" si="28"/>
        <v>0</v>
      </c>
      <c r="AS12" s="89">
        <f t="shared" si="9"/>
        <v>0</v>
      </c>
      <c r="AT12" s="69">
        <f t="shared" si="10"/>
        <v>0</v>
      </c>
      <c r="AU12" s="86">
        <f t="shared" si="11"/>
        <v>0</v>
      </c>
      <c r="AV12" s="116"/>
      <c r="AW12" s="65"/>
      <c r="AX12" s="65">
        <f t="shared" si="12"/>
        <v>0</v>
      </c>
      <c r="AY12" s="65">
        <f t="shared" si="13"/>
        <v>0</v>
      </c>
    </row>
    <row r="13" spans="1:51" ht="16.149999999999999" customHeight="1" x14ac:dyDescent="0.2">
      <c r="A13" s="54">
        <v>7</v>
      </c>
      <c r="B13" s="55" t="s">
        <v>12</v>
      </c>
      <c r="C13" s="271"/>
      <c r="D13" s="56">
        <f>'Source Data'!H13</f>
        <v>3079.9485560845051</v>
      </c>
      <c r="E13" s="74">
        <f t="shared" si="14"/>
        <v>0</v>
      </c>
      <c r="F13" s="290"/>
      <c r="G13" s="56">
        <f>'Source Data'!I13</f>
        <v>422.20328372683736</v>
      </c>
      <c r="H13" s="74">
        <f t="shared" si="15"/>
        <v>0</v>
      </c>
      <c r="I13" s="290"/>
      <c r="J13" s="56">
        <f>'Source Data'!J13</f>
        <v>115.14635010731928</v>
      </c>
      <c r="K13" s="74">
        <f t="shared" si="16"/>
        <v>0</v>
      </c>
      <c r="L13" s="290"/>
      <c r="M13" s="56">
        <f>'Source Data'!K13</f>
        <v>2878.6587526829821</v>
      </c>
      <c r="N13" s="74">
        <f t="shared" si="17"/>
        <v>0</v>
      </c>
      <c r="O13" s="290"/>
      <c r="P13" s="56">
        <f>'Source Data'!L13</f>
        <v>1151.4635010731927</v>
      </c>
      <c r="Q13" s="74">
        <f t="shared" si="18"/>
        <v>0</v>
      </c>
      <c r="R13" s="93">
        <v>0</v>
      </c>
      <c r="S13" s="56"/>
      <c r="T13" s="56"/>
      <c r="U13" s="57">
        <f t="shared" si="2"/>
        <v>0</v>
      </c>
      <c r="V13" s="93">
        <f t="shared" si="3"/>
        <v>0</v>
      </c>
      <c r="W13" s="74">
        <f t="shared" si="19"/>
        <v>0</v>
      </c>
      <c r="X13" s="93">
        <f t="shared" si="20"/>
        <v>0</v>
      </c>
      <c r="Y13" s="56"/>
      <c r="Z13" s="93">
        <f t="shared" si="21"/>
        <v>0</v>
      </c>
      <c r="AA13" s="56"/>
      <c r="AB13" s="56">
        <f t="shared" si="22"/>
        <v>0</v>
      </c>
      <c r="AC13" s="93">
        <f t="shared" si="4"/>
        <v>0</v>
      </c>
      <c r="AD13" s="97">
        <f t="shared" si="5"/>
        <v>0</v>
      </c>
      <c r="AE13" s="75">
        <f>'Source Data'!N13</f>
        <v>11839</v>
      </c>
      <c r="AF13" s="90">
        <f t="shared" si="6"/>
        <v>0</v>
      </c>
      <c r="AG13" s="271"/>
      <c r="AH13" s="75">
        <f t="shared" si="23"/>
        <v>0</v>
      </c>
      <c r="AI13" s="271"/>
      <c r="AJ13" s="77">
        <f t="shared" si="7"/>
        <v>0</v>
      </c>
      <c r="AK13" s="76">
        <f t="shared" si="8"/>
        <v>0</v>
      </c>
      <c r="AL13" s="90">
        <f t="shared" si="24"/>
        <v>0</v>
      </c>
      <c r="AM13" s="79">
        <f t="shared" si="25"/>
        <v>0</v>
      </c>
      <c r="AN13" s="90">
        <f t="shared" si="26"/>
        <v>0</v>
      </c>
      <c r="AO13" s="56"/>
      <c r="AP13" s="90">
        <f t="shared" si="27"/>
        <v>0</v>
      </c>
      <c r="AQ13" s="77"/>
      <c r="AR13" s="77">
        <f t="shared" si="28"/>
        <v>0</v>
      </c>
      <c r="AS13" s="90">
        <f t="shared" si="9"/>
        <v>0</v>
      </c>
      <c r="AT13" s="78">
        <f t="shared" si="10"/>
        <v>0</v>
      </c>
      <c r="AU13" s="87">
        <f t="shared" si="11"/>
        <v>0</v>
      </c>
      <c r="AV13" s="116"/>
      <c r="AW13" s="74"/>
      <c r="AX13" s="74">
        <f t="shared" si="12"/>
        <v>0</v>
      </c>
      <c r="AY13" s="74">
        <f t="shared" si="13"/>
        <v>0</v>
      </c>
    </row>
    <row r="14" spans="1:51" ht="16.149999999999999" customHeight="1" x14ac:dyDescent="0.2">
      <c r="A14" s="54">
        <v>8</v>
      </c>
      <c r="B14" s="55" t="s">
        <v>13</v>
      </c>
      <c r="C14" s="271"/>
      <c r="D14" s="56">
        <f>'Source Data'!H14</f>
        <v>4738.9956586322805</v>
      </c>
      <c r="E14" s="74">
        <f t="shared" si="14"/>
        <v>0</v>
      </c>
      <c r="F14" s="290"/>
      <c r="G14" s="56">
        <f>'Source Data'!I14</f>
        <v>631.46888950213452</v>
      </c>
      <c r="H14" s="74">
        <f t="shared" si="15"/>
        <v>0</v>
      </c>
      <c r="I14" s="290"/>
      <c r="J14" s="56">
        <f>'Source Data'!J14</f>
        <v>172.21878804603671</v>
      </c>
      <c r="K14" s="74">
        <f t="shared" si="16"/>
        <v>0</v>
      </c>
      <c r="L14" s="290"/>
      <c r="M14" s="56">
        <f>'Source Data'!K14</f>
        <v>4305.4697011509179</v>
      </c>
      <c r="N14" s="74">
        <f t="shared" si="17"/>
        <v>0</v>
      </c>
      <c r="O14" s="290"/>
      <c r="P14" s="56">
        <f>'Source Data'!L14</f>
        <v>1722.1878804603671</v>
      </c>
      <c r="Q14" s="74">
        <f t="shared" si="18"/>
        <v>0</v>
      </c>
      <c r="R14" s="93">
        <v>0</v>
      </c>
      <c r="S14" s="56"/>
      <c r="T14" s="56"/>
      <c r="U14" s="57">
        <f t="shared" si="2"/>
        <v>0</v>
      </c>
      <c r="V14" s="93">
        <f t="shared" si="3"/>
        <v>0</v>
      </c>
      <c r="W14" s="74">
        <f t="shared" si="19"/>
        <v>0</v>
      </c>
      <c r="X14" s="93">
        <f t="shared" si="20"/>
        <v>0</v>
      </c>
      <c r="Y14" s="56"/>
      <c r="Z14" s="93">
        <f t="shared" si="21"/>
        <v>0</v>
      </c>
      <c r="AA14" s="56"/>
      <c r="AB14" s="56">
        <f t="shared" si="22"/>
        <v>0</v>
      </c>
      <c r="AC14" s="93">
        <f t="shared" si="4"/>
        <v>0</v>
      </c>
      <c r="AD14" s="97">
        <f t="shared" si="5"/>
        <v>0</v>
      </c>
      <c r="AE14" s="75">
        <f>'Source Data'!N14</f>
        <v>4588</v>
      </c>
      <c r="AF14" s="90">
        <f t="shared" si="6"/>
        <v>0</v>
      </c>
      <c r="AG14" s="271"/>
      <c r="AH14" s="75">
        <f t="shared" si="23"/>
        <v>0</v>
      </c>
      <c r="AI14" s="271"/>
      <c r="AJ14" s="77">
        <f t="shared" si="7"/>
        <v>0</v>
      </c>
      <c r="AK14" s="76">
        <f t="shared" si="8"/>
        <v>0</v>
      </c>
      <c r="AL14" s="90">
        <f t="shared" si="24"/>
        <v>0</v>
      </c>
      <c r="AM14" s="79">
        <f t="shared" si="25"/>
        <v>0</v>
      </c>
      <c r="AN14" s="90">
        <f t="shared" si="26"/>
        <v>0</v>
      </c>
      <c r="AO14" s="56"/>
      <c r="AP14" s="90">
        <f t="shared" si="27"/>
        <v>0</v>
      </c>
      <c r="AQ14" s="77"/>
      <c r="AR14" s="77">
        <f t="shared" si="28"/>
        <v>0</v>
      </c>
      <c r="AS14" s="90">
        <f t="shared" si="9"/>
        <v>0</v>
      </c>
      <c r="AT14" s="78">
        <f t="shared" si="10"/>
        <v>0</v>
      </c>
      <c r="AU14" s="87">
        <f t="shared" si="11"/>
        <v>0</v>
      </c>
      <c r="AV14" s="116"/>
      <c r="AW14" s="74"/>
      <c r="AX14" s="74">
        <f t="shared" si="12"/>
        <v>0</v>
      </c>
      <c r="AY14" s="74">
        <f t="shared" si="13"/>
        <v>0</v>
      </c>
    </row>
    <row r="15" spans="1:51" ht="16.149999999999999" customHeight="1" x14ac:dyDescent="0.2">
      <c r="A15" s="54">
        <v>9</v>
      </c>
      <c r="B15" s="55" t="s">
        <v>14</v>
      </c>
      <c r="C15" s="271"/>
      <c r="D15" s="56">
        <f>'Source Data'!H15</f>
        <v>4548.7366413720365</v>
      </c>
      <c r="E15" s="74">
        <f t="shared" si="14"/>
        <v>0</v>
      </c>
      <c r="F15" s="290"/>
      <c r="G15" s="56">
        <f>'Source Data'!I15</f>
        <v>606.55190779573797</v>
      </c>
      <c r="H15" s="74">
        <f t="shared" si="15"/>
        <v>0</v>
      </c>
      <c r="I15" s="290"/>
      <c r="J15" s="56">
        <f>'Source Data'!J15</f>
        <v>165.42324758065581</v>
      </c>
      <c r="K15" s="74">
        <f t="shared" si="16"/>
        <v>0</v>
      </c>
      <c r="L15" s="290"/>
      <c r="M15" s="56">
        <f>'Source Data'!K15</f>
        <v>4135.5811895163952</v>
      </c>
      <c r="N15" s="74">
        <f t="shared" si="17"/>
        <v>0</v>
      </c>
      <c r="O15" s="290"/>
      <c r="P15" s="56">
        <f>'Source Data'!L15</f>
        <v>1654.2324758065579</v>
      </c>
      <c r="Q15" s="74">
        <f t="shared" si="18"/>
        <v>0</v>
      </c>
      <c r="R15" s="93">
        <v>0</v>
      </c>
      <c r="S15" s="56"/>
      <c r="T15" s="56"/>
      <c r="U15" s="57">
        <f t="shared" si="2"/>
        <v>0</v>
      </c>
      <c r="V15" s="93">
        <f t="shared" si="3"/>
        <v>0</v>
      </c>
      <c r="W15" s="74">
        <f t="shared" si="19"/>
        <v>0</v>
      </c>
      <c r="X15" s="93">
        <f t="shared" si="20"/>
        <v>0</v>
      </c>
      <c r="Y15" s="56"/>
      <c r="Z15" s="93">
        <f t="shared" si="21"/>
        <v>0</v>
      </c>
      <c r="AA15" s="56"/>
      <c r="AB15" s="56">
        <f t="shared" si="22"/>
        <v>0</v>
      </c>
      <c r="AC15" s="93">
        <f t="shared" si="4"/>
        <v>0</v>
      </c>
      <c r="AD15" s="97">
        <f t="shared" si="5"/>
        <v>0</v>
      </c>
      <c r="AE15" s="75">
        <f>'Source Data'!N15</f>
        <v>5094</v>
      </c>
      <c r="AF15" s="90">
        <f t="shared" si="6"/>
        <v>0</v>
      </c>
      <c r="AG15" s="271"/>
      <c r="AH15" s="75">
        <f t="shared" si="23"/>
        <v>0</v>
      </c>
      <c r="AI15" s="271"/>
      <c r="AJ15" s="77">
        <f t="shared" si="7"/>
        <v>0</v>
      </c>
      <c r="AK15" s="76">
        <f t="shared" si="8"/>
        <v>0</v>
      </c>
      <c r="AL15" s="90">
        <f t="shared" si="24"/>
        <v>0</v>
      </c>
      <c r="AM15" s="79">
        <f t="shared" si="25"/>
        <v>0</v>
      </c>
      <c r="AN15" s="90">
        <f t="shared" si="26"/>
        <v>0</v>
      </c>
      <c r="AO15" s="56"/>
      <c r="AP15" s="90">
        <f t="shared" si="27"/>
        <v>0</v>
      </c>
      <c r="AQ15" s="77"/>
      <c r="AR15" s="77">
        <f t="shared" si="28"/>
        <v>0</v>
      </c>
      <c r="AS15" s="90">
        <f t="shared" si="9"/>
        <v>0</v>
      </c>
      <c r="AT15" s="78">
        <f t="shared" si="10"/>
        <v>0</v>
      </c>
      <c r="AU15" s="87">
        <f t="shared" si="11"/>
        <v>0</v>
      </c>
      <c r="AV15" s="116"/>
      <c r="AW15" s="74"/>
      <c r="AX15" s="74">
        <f t="shared" si="12"/>
        <v>0</v>
      </c>
      <c r="AY15" s="74">
        <f t="shared" si="13"/>
        <v>0</v>
      </c>
    </row>
    <row r="16" spans="1:51" ht="16.149999999999999" customHeight="1" x14ac:dyDescent="0.2">
      <c r="A16" s="49">
        <v>10</v>
      </c>
      <c r="B16" s="50" t="s">
        <v>15</v>
      </c>
      <c r="C16" s="272"/>
      <c r="D16" s="51">
        <f>'Source Data'!H16</f>
        <v>3450.3968616043203</v>
      </c>
      <c r="E16" s="80">
        <f t="shared" si="14"/>
        <v>0</v>
      </c>
      <c r="F16" s="291"/>
      <c r="G16" s="51">
        <f>'Source Data'!I16</f>
        <v>486.95555408614769</v>
      </c>
      <c r="H16" s="80">
        <f t="shared" si="15"/>
        <v>0</v>
      </c>
      <c r="I16" s="291"/>
      <c r="J16" s="51">
        <f>'Source Data'!J16</f>
        <v>132.806060205313</v>
      </c>
      <c r="K16" s="80">
        <f t="shared" si="16"/>
        <v>0</v>
      </c>
      <c r="L16" s="291"/>
      <c r="M16" s="51">
        <f>'Source Data'!K16</f>
        <v>3320.1515051328256</v>
      </c>
      <c r="N16" s="80">
        <f t="shared" si="17"/>
        <v>0</v>
      </c>
      <c r="O16" s="291"/>
      <c r="P16" s="51">
        <f>'Source Data'!L16</f>
        <v>1328.06060205313</v>
      </c>
      <c r="Q16" s="80">
        <f t="shared" si="18"/>
        <v>0</v>
      </c>
      <c r="R16" s="94">
        <v>0</v>
      </c>
      <c r="S16" s="51"/>
      <c r="T16" s="51"/>
      <c r="U16" s="52">
        <f t="shared" si="2"/>
        <v>0</v>
      </c>
      <c r="V16" s="94">
        <f t="shared" si="3"/>
        <v>0</v>
      </c>
      <c r="W16" s="80">
        <f t="shared" si="19"/>
        <v>0</v>
      </c>
      <c r="X16" s="94">
        <f t="shared" si="20"/>
        <v>0</v>
      </c>
      <c r="Y16" s="51"/>
      <c r="Z16" s="94">
        <f t="shared" si="21"/>
        <v>0</v>
      </c>
      <c r="AA16" s="53"/>
      <c r="AB16" s="51">
        <f t="shared" si="22"/>
        <v>0</v>
      </c>
      <c r="AC16" s="95">
        <f t="shared" si="4"/>
        <v>0</v>
      </c>
      <c r="AD16" s="95">
        <f t="shared" si="5"/>
        <v>0</v>
      </c>
      <c r="AE16" s="71">
        <f>'Source Data'!N16</f>
        <v>7747</v>
      </c>
      <c r="AF16" s="91">
        <f t="shared" si="6"/>
        <v>0</v>
      </c>
      <c r="AG16" s="272"/>
      <c r="AH16" s="71">
        <f t="shared" si="23"/>
        <v>0</v>
      </c>
      <c r="AI16" s="272"/>
      <c r="AJ16" s="72">
        <f t="shared" si="7"/>
        <v>0</v>
      </c>
      <c r="AK16" s="73">
        <f t="shared" si="8"/>
        <v>0</v>
      </c>
      <c r="AL16" s="91">
        <f t="shared" si="24"/>
        <v>0</v>
      </c>
      <c r="AM16" s="82">
        <f t="shared" si="25"/>
        <v>0</v>
      </c>
      <c r="AN16" s="91">
        <f t="shared" si="26"/>
        <v>0</v>
      </c>
      <c r="AO16" s="51"/>
      <c r="AP16" s="91">
        <f t="shared" si="27"/>
        <v>0</v>
      </c>
      <c r="AQ16" s="72"/>
      <c r="AR16" s="72">
        <f t="shared" si="28"/>
        <v>0</v>
      </c>
      <c r="AS16" s="91">
        <f t="shared" si="9"/>
        <v>0</v>
      </c>
      <c r="AT16" s="81">
        <f t="shared" si="10"/>
        <v>0</v>
      </c>
      <c r="AU16" s="88">
        <f t="shared" si="11"/>
        <v>0</v>
      </c>
      <c r="AV16" s="116"/>
      <c r="AW16" s="80"/>
      <c r="AX16" s="80">
        <f t="shared" si="12"/>
        <v>0</v>
      </c>
      <c r="AY16" s="80">
        <f t="shared" si="13"/>
        <v>0</v>
      </c>
    </row>
    <row r="17" spans="1:51" ht="16.149999999999999" customHeight="1" x14ac:dyDescent="0.2">
      <c r="A17" s="58">
        <v>11</v>
      </c>
      <c r="B17" s="59" t="s">
        <v>16</v>
      </c>
      <c r="C17" s="270"/>
      <c r="D17" s="60">
        <f>'Source Data'!H17</f>
        <v>5710.1347819377015</v>
      </c>
      <c r="E17" s="65">
        <f t="shared" si="14"/>
        <v>0</v>
      </c>
      <c r="F17" s="289"/>
      <c r="G17" s="60">
        <f>'Source Data'!I17</f>
        <v>720.86562862338462</v>
      </c>
      <c r="H17" s="65">
        <f t="shared" si="15"/>
        <v>0</v>
      </c>
      <c r="I17" s="289"/>
      <c r="J17" s="60">
        <f>'Source Data'!J17</f>
        <v>196.59971689728673</v>
      </c>
      <c r="K17" s="65">
        <f t="shared" si="16"/>
        <v>0</v>
      </c>
      <c r="L17" s="289"/>
      <c r="M17" s="60">
        <f>'Source Data'!K17</f>
        <v>4914.9929224321686</v>
      </c>
      <c r="N17" s="65">
        <f t="shared" si="17"/>
        <v>0</v>
      </c>
      <c r="O17" s="289"/>
      <c r="P17" s="60">
        <f>'Source Data'!L17</f>
        <v>1965.9971689728673</v>
      </c>
      <c r="Q17" s="65">
        <f t="shared" si="18"/>
        <v>0</v>
      </c>
      <c r="R17" s="92">
        <v>0</v>
      </c>
      <c r="S17" s="60"/>
      <c r="T17" s="60"/>
      <c r="U17" s="61">
        <f t="shared" si="2"/>
        <v>0</v>
      </c>
      <c r="V17" s="92">
        <f t="shared" si="3"/>
        <v>0</v>
      </c>
      <c r="W17" s="65">
        <f t="shared" si="19"/>
        <v>0</v>
      </c>
      <c r="X17" s="92">
        <f t="shared" si="20"/>
        <v>0</v>
      </c>
      <c r="Y17" s="60"/>
      <c r="Z17" s="92">
        <f t="shared" si="21"/>
        <v>0</v>
      </c>
      <c r="AA17" s="60"/>
      <c r="AB17" s="60">
        <f t="shared" si="22"/>
        <v>0</v>
      </c>
      <c r="AC17" s="92">
        <f t="shared" si="4"/>
        <v>0</v>
      </c>
      <c r="AD17" s="96">
        <f t="shared" si="5"/>
        <v>0</v>
      </c>
      <c r="AE17" s="66">
        <f>'Source Data'!N17</f>
        <v>3310</v>
      </c>
      <c r="AF17" s="89">
        <f t="shared" si="6"/>
        <v>0</v>
      </c>
      <c r="AG17" s="270"/>
      <c r="AH17" s="66">
        <f t="shared" si="23"/>
        <v>0</v>
      </c>
      <c r="AI17" s="270"/>
      <c r="AJ17" s="68">
        <f t="shared" si="7"/>
        <v>0</v>
      </c>
      <c r="AK17" s="67">
        <f t="shared" si="8"/>
        <v>0</v>
      </c>
      <c r="AL17" s="89">
        <f t="shared" si="24"/>
        <v>0</v>
      </c>
      <c r="AM17" s="70">
        <f t="shared" si="25"/>
        <v>0</v>
      </c>
      <c r="AN17" s="89">
        <f t="shared" si="26"/>
        <v>0</v>
      </c>
      <c r="AO17" s="60"/>
      <c r="AP17" s="89">
        <f t="shared" si="27"/>
        <v>0</v>
      </c>
      <c r="AQ17" s="68"/>
      <c r="AR17" s="68">
        <f t="shared" si="28"/>
        <v>0</v>
      </c>
      <c r="AS17" s="89">
        <f t="shared" si="9"/>
        <v>0</v>
      </c>
      <c r="AT17" s="69">
        <f t="shared" si="10"/>
        <v>0</v>
      </c>
      <c r="AU17" s="86">
        <f t="shared" si="11"/>
        <v>0</v>
      </c>
      <c r="AV17" s="116"/>
      <c r="AW17" s="65"/>
      <c r="AX17" s="65">
        <f t="shared" si="12"/>
        <v>0</v>
      </c>
      <c r="AY17" s="65">
        <f t="shared" si="13"/>
        <v>0</v>
      </c>
    </row>
    <row r="18" spans="1:51" ht="16.149999999999999" customHeight="1" x14ac:dyDescent="0.2">
      <c r="A18" s="54">
        <v>12</v>
      </c>
      <c r="B18" s="55" t="s">
        <v>17</v>
      </c>
      <c r="C18" s="271"/>
      <c r="D18" s="56">
        <f>'Source Data'!H18</f>
        <v>2970.5124583417528</v>
      </c>
      <c r="E18" s="74">
        <f t="shared" si="14"/>
        <v>0</v>
      </c>
      <c r="F18" s="290"/>
      <c r="G18" s="56">
        <f>'Source Data'!I18</f>
        <v>374.0615666318472</v>
      </c>
      <c r="H18" s="74">
        <f t="shared" si="15"/>
        <v>0</v>
      </c>
      <c r="I18" s="290"/>
      <c r="J18" s="56">
        <f>'Source Data'!J18</f>
        <v>102.01679089959471</v>
      </c>
      <c r="K18" s="74">
        <f t="shared" si="16"/>
        <v>0</v>
      </c>
      <c r="L18" s="290"/>
      <c r="M18" s="56">
        <f>'Source Data'!K18</f>
        <v>2550.4197724898677</v>
      </c>
      <c r="N18" s="74">
        <f t="shared" si="17"/>
        <v>0</v>
      </c>
      <c r="O18" s="290"/>
      <c r="P18" s="56">
        <f>'Source Data'!L18</f>
        <v>1020.1679089959471</v>
      </c>
      <c r="Q18" s="74">
        <f t="shared" si="18"/>
        <v>0</v>
      </c>
      <c r="R18" s="93">
        <v>0</v>
      </c>
      <c r="S18" s="56"/>
      <c r="T18" s="56"/>
      <c r="U18" s="57">
        <f t="shared" si="2"/>
        <v>0</v>
      </c>
      <c r="V18" s="93">
        <f t="shared" si="3"/>
        <v>0</v>
      </c>
      <c r="W18" s="74">
        <f t="shared" si="19"/>
        <v>0</v>
      </c>
      <c r="X18" s="93">
        <f t="shared" si="20"/>
        <v>0</v>
      </c>
      <c r="Y18" s="56"/>
      <c r="Z18" s="93">
        <f t="shared" si="21"/>
        <v>0</v>
      </c>
      <c r="AA18" s="56"/>
      <c r="AB18" s="56">
        <f t="shared" si="22"/>
        <v>0</v>
      </c>
      <c r="AC18" s="93">
        <f t="shared" si="4"/>
        <v>0</v>
      </c>
      <c r="AD18" s="97">
        <f t="shared" si="5"/>
        <v>0</v>
      </c>
      <c r="AE18" s="75">
        <f>'Source Data'!N18</f>
        <v>6410</v>
      </c>
      <c r="AF18" s="90">
        <f t="shared" si="6"/>
        <v>0</v>
      </c>
      <c r="AG18" s="271"/>
      <c r="AH18" s="75">
        <f t="shared" si="23"/>
        <v>0</v>
      </c>
      <c r="AI18" s="271"/>
      <c r="AJ18" s="77">
        <f t="shared" si="7"/>
        <v>0</v>
      </c>
      <c r="AK18" s="76">
        <f t="shared" si="8"/>
        <v>0</v>
      </c>
      <c r="AL18" s="90">
        <f t="shared" si="24"/>
        <v>0</v>
      </c>
      <c r="AM18" s="79">
        <f t="shared" si="25"/>
        <v>0</v>
      </c>
      <c r="AN18" s="90">
        <f t="shared" si="26"/>
        <v>0</v>
      </c>
      <c r="AO18" s="56"/>
      <c r="AP18" s="90">
        <f t="shared" si="27"/>
        <v>0</v>
      </c>
      <c r="AQ18" s="77"/>
      <c r="AR18" s="77">
        <f t="shared" si="28"/>
        <v>0</v>
      </c>
      <c r="AS18" s="90">
        <f t="shared" si="9"/>
        <v>0</v>
      </c>
      <c r="AT18" s="78">
        <f t="shared" si="10"/>
        <v>0</v>
      </c>
      <c r="AU18" s="87">
        <f t="shared" si="11"/>
        <v>0</v>
      </c>
      <c r="AV18" s="116"/>
      <c r="AW18" s="74"/>
      <c r="AX18" s="74">
        <f t="shared" si="12"/>
        <v>0</v>
      </c>
      <c r="AY18" s="74">
        <f t="shared" si="13"/>
        <v>0</v>
      </c>
    </row>
    <row r="19" spans="1:51" ht="16.149999999999999" customHeight="1" x14ac:dyDescent="0.2">
      <c r="A19" s="54">
        <v>13</v>
      </c>
      <c r="B19" s="55" t="s">
        <v>18</v>
      </c>
      <c r="C19" s="271"/>
      <c r="D19" s="56">
        <f>'Source Data'!H19</f>
        <v>5498.1587066365764</v>
      </c>
      <c r="E19" s="74">
        <f t="shared" si="14"/>
        <v>0</v>
      </c>
      <c r="F19" s="290"/>
      <c r="G19" s="56">
        <f>'Source Data'!I19</f>
        <v>725.51734025343501</v>
      </c>
      <c r="H19" s="74">
        <f t="shared" si="15"/>
        <v>0</v>
      </c>
      <c r="I19" s="290"/>
      <c r="J19" s="56">
        <f>'Source Data'!J19</f>
        <v>197.86836552366407</v>
      </c>
      <c r="K19" s="74">
        <f t="shared" si="16"/>
        <v>0</v>
      </c>
      <c r="L19" s="290"/>
      <c r="M19" s="56">
        <f>'Source Data'!K19</f>
        <v>4946.7091380916027</v>
      </c>
      <c r="N19" s="74">
        <f t="shared" si="17"/>
        <v>0</v>
      </c>
      <c r="O19" s="290"/>
      <c r="P19" s="56">
        <f>'Source Data'!L19</f>
        <v>1978.6836552366412</v>
      </c>
      <c r="Q19" s="74">
        <f t="shared" si="18"/>
        <v>0</v>
      </c>
      <c r="R19" s="93">
        <v>0</v>
      </c>
      <c r="S19" s="56"/>
      <c r="T19" s="56"/>
      <c r="U19" s="57">
        <f t="shared" si="2"/>
        <v>0</v>
      </c>
      <c r="V19" s="93">
        <f t="shared" si="3"/>
        <v>0</v>
      </c>
      <c r="W19" s="74">
        <f t="shared" si="19"/>
        <v>0</v>
      </c>
      <c r="X19" s="93">
        <f t="shared" si="20"/>
        <v>0</v>
      </c>
      <c r="Y19" s="56"/>
      <c r="Z19" s="93">
        <f t="shared" si="21"/>
        <v>0</v>
      </c>
      <c r="AA19" s="56"/>
      <c r="AB19" s="56">
        <f t="shared" si="22"/>
        <v>0</v>
      </c>
      <c r="AC19" s="93">
        <f t="shared" si="4"/>
        <v>0</v>
      </c>
      <c r="AD19" s="97">
        <f t="shared" si="5"/>
        <v>0</v>
      </c>
      <c r="AE19" s="75">
        <f>'Source Data'!N19</f>
        <v>2773</v>
      </c>
      <c r="AF19" s="90">
        <f t="shared" si="6"/>
        <v>0</v>
      </c>
      <c r="AG19" s="271"/>
      <c r="AH19" s="75">
        <f t="shared" si="23"/>
        <v>0</v>
      </c>
      <c r="AI19" s="271"/>
      <c r="AJ19" s="77">
        <f t="shared" si="7"/>
        <v>0</v>
      </c>
      <c r="AK19" s="76">
        <f t="shared" si="8"/>
        <v>0</v>
      </c>
      <c r="AL19" s="90">
        <f t="shared" si="24"/>
        <v>0</v>
      </c>
      <c r="AM19" s="79">
        <f t="shared" si="25"/>
        <v>0</v>
      </c>
      <c r="AN19" s="90">
        <f t="shared" si="26"/>
        <v>0</v>
      </c>
      <c r="AO19" s="56"/>
      <c r="AP19" s="90">
        <f t="shared" si="27"/>
        <v>0</v>
      </c>
      <c r="AQ19" s="77"/>
      <c r="AR19" s="77">
        <f t="shared" si="28"/>
        <v>0</v>
      </c>
      <c r="AS19" s="90">
        <f t="shared" si="9"/>
        <v>0</v>
      </c>
      <c r="AT19" s="78">
        <f t="shared" si="10"/>
        <v>0</v>
      </c>
      <c r="AU19" s="87">
        <f t="shared" si="11"/>
        <v>0</v>
      </c>
      <c r="AV19" s="116"/>
      <c r="AW19" s="74"/>
      <c r="AX19" s="74">
        <f t="shared" si="12"/>
        <v>0</v>
      </c>
      <c r="AY19" s="74">
        <f t="shared" si="13"/>
        <v>0</v>
      </c>
    </row>
    <row r="20" spans="1:51" ht="16.149999999999999" customHeight="1" x14ac:dyDescent="0.2">
      <c r="A20" s="54">
        <v>14</v>
      </c>
      <c r="B20" s="55" t="s">
        <v>19</v>
      </c>
      <c r="C20" s="271"/>
      <c r="D20" s="56">
        <f>'Source Data'!H20</f>
        <v>5011.2312545353479</v>
      </c>
      <c r="E20" s="74">
        <f t="shared" si="14"/>
        <v>0</v>
      </c>
      <c r="F20" s="290"/>
      <c r="G20" s="56">
        <f>'Source Data'!I20</f>
        <v>644.89230424636412</v>
      </c>
      <c r="H20" s="74">
        <f t="shared" si="15"/>
        <v>0</v>
      </c>
      <c r="I20" s="290"/>
      <c r="J20" s="56">
        <f>'Source Data'!J20</f>
        <v>175.87971933991753</v>
      </c>
      <c r="K20" s="74">
        <f t="shared" si="16"/>
        <v>0</v>
      </c>
      <c r="L20" s="290"/>
      <c r="M20" s="56">
        <f>'Source Data'!K20</f>
        <v>4396.9929834979375</v>
      </c>
      <c r="N20" s="74">
        <f t="shared" si="17"/>
        <v>0</v>
      </c>
      <c r="O20" s="290"/>
      <c r="P20" s="56">
        <f>'Source Data'!L20</f>
        <v>1758.7971933991751</v>
      </c>
      <c r="Q20" s="74">
        <f t="shared" si="18"/>
        <v>0</v>
      </c>
      <c r="R20" s="93">
        <v>0</v>
      </c>
      <c r="S20" s="56"/>
      <c r="T20" s="56"/>
      <c r="U20" s="57">
        <f t="shared" si="2"/>
        <v>0</v>
      </c>
      <c r="V20" s="93">
        <f t="shared" si="3"/>
        <v>0</v>
      </c>
      <c r="W20" s="74">
        <f t="shared" si="19"/>
        <v>0</v>
      </c>
      <c r="X20" s="93">
        <f t="shared" si="20"/>
        <v>0</v>
      </c>
      <c r="Y20" s="56"/>
      <c r="Z20" s="93">
        <f t="shared" si="21"/>
        <v>0</v>
      </c>
      <c r="AA20" s="56"/>
      <c r="AB20" s="56">
        <f t="shared" si="22"/>
        <v>0</v>
      </c>
      <c r="AC20" s="93">
        <f t="shared" si="4"/>
        <v>0</v>
      </c>
      <c r="AD20" s="97">
        <f t="shared" si="5"/>
        <v>0</v>
      </c>
      <c r="AE20" s="75">
        <f>'Source Data'!N20</f>
        <v>3207</v>
      </c>
      <c r="AF20" s="90">
        <f t="shared" si="6"/>
        <v>0</v>
      </c>
      <c r="AG20" s="271"/>
      <c r="AH20" s="75">
        <f t="shared" si="23"/>
        <v>0</v>
      </c>
      <c r="AI20" s="271"/>
      <c r="AJ20" s="77">
        <f t="shared" si="7"/>
        <v>0</v>
      </c>
      <c r="AK20" s="76">
        <f t="shared" si="8"/>
        <v>0</v>
      </c>
      <c r="AL20" s="90">
        <f t="shared" si="24"/>
        <v>0</v>
      </c>
      <c r="AM20" s="79">
        <f t="shared" si="25"/>
        <v>0</v>
      </c>
      <c r="AN20" s="90">
        <f t="shared" si="26"/>
        <v>0</v>
      </c>
      <c r="AO20" s="56"/>
      <c r="AP20" s="90">
        <f t="shared" si="27"/>
        <v>0</v>
      </c>
      <c r="AQ20" s="77"/>
      <c r="AR20" s="77">
        <f t="shared" si="28"/>
        <v>0</v>
      </c>
      <c r="AS20" s="90">
        <f t="shared" si="9"/>
        <v>0</v>
      </c>
      <c r="AT20" s="78">
        <f t="shared" si="10"/>
        <v>0</v>
      </c>
      <c r="AU20" s="87">
        <f t="shared" si="11"/>
        <v>0</v>
      </c>
      <c r="AV20" s="116"/>
      <c r="AW20" s="74"/>
      <c r="AX20" s="74">
        <f t="shared" si="12"/>
        <v>0</v>
      </c>
      <c r="AY20" s="74">
        <f t="shared" si="13"/>
        <v>0</v>
      </c>
    </row>
    <row r="21" spans="1:51" ht="16.149999999999999" customHeight="1" x14ac:dyDescent="0.2">
      <c r="A21" s="49">
        <v>15</v>
      </c>
      <c r="B21" s="50" t="s">
        <v>20</v>
      </c>
      <c r="C21" s="272"/>
      <c r="D21" s="51">
        <f>'Source Data'!H21</f>
        <v>5066.2622105753844</v>
      </c>
      <c r="E21" s="80">
        <f t="shared" si="14"/>
        <v>0</v>
      </c>
      <c r="F21" s="291"/>
      <c r="G21" s="51">
        <f>'Source Data'!I21</f>
        <v>701.0216863265847</v>
      </c>
      <c r="H21" s="80">
        <f t="shared" si="15"/>
        <v>0</v>
      </c>
      <c r="I21" s="291"/>
      <c r="J21" s="51">
        <f>'Source Data'!J21</f>
        <v>191.18773263452312</v>
      </c>
      <c r="K21" s="80">
        <f t="shared" si="16"/>
        <v>0</v>
      </c>
      <c r="L21" s="291"/>
      <c r="M21" s="51">
        <f>'Source Data'!K21</f>
        <v>4779.6933158630773</v>
      </c>
      <c r="N21" s="80">
        <f t="shared" si="17"/>
        <v>0</v>
      </c>
      <c r="O21" s="291"/>
      <c r="P21" s="51">
        <f>'Source Data'!L21</f>
        <v>1911.8773263452308</v>
      </c>
      <c r="Q21" s="80">
        <f t="shared" si="18"/>
        <v>0</v>
      </c>
      <c r="R21" s="94">
        <v>0</v>
      </c>
      <c r="S21" s="51"/>
      <c r="T21" s="51"/>
      <c r="U21" s="52">
        <f t="shared" si="2"/>
        <v>0</v>
      </c>
      <c r="V21" s="94">
        <f t="shared" si="3"/>
        <v>0</v>
      </c>
      <c r="W21" s="80">
        <f t="shared" si="19"/>
        <v>0</v>
      </c>
      <c r="X21" s="94">
        <f t="shared" si="20"/>
        <v>0</v>
      </c>
      <c r="Y21" s="51"/>
      <c r="Z21" s="94">
        <f t="shared" si="21"/>
        <v>0</v>
      </c>
      <c r="AA21" s="53"/>
      <c r="AB21" s="51">
        <f t="shared" si="22"/>
        <v>0</v>
      </c>
      <c r="AC21" s="95">
        <f t="shared" si="4"/>
        <v>0</v>
      </c>
      <c r="AD21" s="95">
        <f t="shared" si="5"/>
        <v>0</v>
      </c>
      <c r="AE21" s="71">
        <f>'Source Data'!N21</f>
        <v>2896</v>
      </c>
      <c r="AF21" s="91">
        <f t="shared" si="6"/>
        <v>0</v>
      </c>
      <c r="AG21" s="272"/>
      <c r="AH21" s="71">
        <f t="shared" si="23"/>
        <v>0</v>
      </c>
      <c r="AI21" s="272"/>
      <c r="AJ21" s="72">
        <f t="shared" si="7"/>
        <v>0</v>
      </c>
      <c r="AK21" s="73">
        <f t="shared" si="8"/>
        <v>0</v>
      </c>
      <c r="AL21" s="91">
        <f t="shared" si="24"/>
        <v>0</v>
      </c>
      <c r="AM21" s="82">
        <f t="shared" si="25"/>
        <v>0</v>
      </c>
      <c r="AN21" s="91">
        <f t="shared" si="26"/>
        <v>0</v>
      </c>
      <c r="AO21" s="51"/>
      <c r="AP21" s="91">
        <f t="shared" si="27"/>
        <v>0</v>
      </c>
      <c r="AQ21" s="72"/>
      <c r="AR21" s="72">
        <f t="shared" si="28"/>
        <v>0</v>
      </c>
      <c r="AS21" s="91">
        <f t="shared" si="9"/>
        <v>0</v>
      </c>
      <c r="AT21" s="81">
        <f t="shared" si="10"/>
        <v>0</v>
      </c>
      <c r="AU21" s="88">
        <f t="shared" si="11"/>
        <v>0</v>
      </c>
      <c r="AV21" s="116"/>
      <c r="AW21" s="80"/>
      <c r="AX21" s="80">
        <f t="shared" si="12"/>
        <v>0</v>
      </c>
      <c r="AY21" s="80">
        <f t="shared" si="13"/>
        <v>0</v>
      </c>
    </row>
    <row r="22" spans="1:51" ht="16.149999999999999" customHeight="1" x14ac:dyDescent="0.2">
      <c r="A22" s="58">
        <v>16</v>
      </c>
      <c r="B22" s="59" t="s">
        <v>21</v>
      </c>
      <c r="C22" s="270"/>
      <c r="D22" s="60">
        <f>'Source Data'!H22</f>
        <v>2365.2515167166002</v>
      </c>
      <c r="E22" s="65">
        <f t="shared" si="14"/>
        <v>0</v>
      </c>
      <c r="F22" s="289"/>
      <c r="G22" s="60">
        <f>'Source Data'!I22</f>
        <v>332.11179417298291</v>
      </c>
      <c r="H22" s="65">
        <f t="shared" si="15"/>
        <v>0</v>
      </c>
      <c r="I22" s="289"/>
      <c r="J22" s="60">
        <f>'Source Data'!J22</f>
        <v>90.57594386535898</v>
      </c>
      <c r="K22" s="65">
        <f t="shared" si="16"/>
        <v>0</v>
      </c>
      <c r="L22" s="289"/>
      <c r="M22" s="60">
        <f>'Source Data'!K22</f>
        <v>2264.3985966339742</v>
      </c>
      <c r="N22" s="65">
        <f t="shared" si="17"/>
        <v>0</v>
      </c>
      <c r="O22" s="289"/>
      <c r="P22" s="60">
        <f>'Source Data'!L22</f>
        <v>905.75943865358965</v>
      </c>
      <c r="Q22" s="65">
        <f t="shared" si="18"/>
        <v>0</v>
      </c>
      <c r="R22" s="92">
        <v>0</v>
      </c>
      <c r="S22" s="60"/>
      <c r="T22" s="60"/>
      <c r="U22" s="61">
        <f t="shared" si="2"/>
        <v>0</v>
      </c>
      <c r="V22" s="92">
        <f t="shared" si="3"/>
        <v>0</v>
      </c>
      <c r="W22" s="65">
        <f t="shared" si="19"/>
        <v>0</v>
      </c>
      <c r="X22" s="92">
        <f t="shared" si="20"/>
        <v>0</v>
      </c>
      <c r="Y22" s="60"/>
      <c r="Z22" s="92">
        <f t="shared" si="21"/>
        <v>0</v>
      </c>
      <c r="AA22" s="60"/>
      <c r="AB22" s="60">
        <f t="shared" si="22"/>
        <v>0</v>
      </c>
      <c r="AC22" s="92">
        <f t="shared" si="4"/>
        <v>0</v>
      </c>
      <c r="AD22" s="96">
        <f t="shared" si="5"/>
        <v>0</v>
      </c>
      <c r="AE22" s="66">
        <f>'Source Data'!N22</f>
        <v>11958</v>
      </c>
      <c r="AF22" s="89">
        <f t="shared" si="6"/>
        <v>0</v>
      </c>
      <c r="AG22" s="270"/>
      <c r="AH22" s="66">
        <f t="shared" si="23"/>
        <v>0</v>
      </c>
      <c r="AI22" s="270"/>
      <c r="AJ22" s="68">
        <f t="shared" si="7"/>
        <v>0</v>
      </c>
      <c r="AK22" s="67">
        <f t="shared" si="8"/>
        <v>0</v>
      </c>
      <c r="AL22" s="89">
        <f t="shared" si="24"/>
        <v>0</v>
      </c>
      <c r="AM22" s="70">
        <f t="shared" si="25"/>
        <v>0</v>
      </c>
      <c r="AN22" s="89">
        <f t="shared" si="26"/>
        <v>0</v>
      </c>
      <c r="AO22" s="60"/>
      <c r="AP22" s="89">
        <f t="shared" si="27"/>
        <v>0</v>
      </c>
      <c r="AQ22" s="68"/>
      <c r="AR22" s="68">
        <f t="shared" si="28"/>
        <v>0</v>
      </c>
      <c r="AS22" s="89">
        <f t="shared" si="9"/>
        <v>0</v>
      </c>
      <c r="AT22" s="69">
        <f t="shared" si="10"/>
        <v>0</v>
      </c>
      <c r="AU22" s="86">
        <f t="shared" si="11"/>
        <v>0</v>
      </c>
      <c r="AV22" s="116"/>
      <c r="AW22" s="65"/>
      <c r="AX22" s="65">
        <f t="shared" si="12"/>
        <v>0</v>
      </c>
      <c r="AY22" s="65">
        <f t="shared" si="13"/>
        <v>0</v>
      </c>
    </row>
    <row r="23" spans="1:51" ht="16.149999999999999" customHeight="1" x14ac:dyDescent="0.2">
      <c r="A23" s="54">
        <v>17</v>
      </c>
      <c r="B23" s="55" t="s">
        <v>22</v>
      </c>
      <c r="C23" s="271"/>
      <c r="D23" s="56">
        <f>'Source Data'!H23</f>
        <v>3197.8562864796509</v>
      </c>
      <c r="E23" s="74">
        <f t="shared" si="14"/>
        <v>0</v>
      </c>
      <c r="F23" s="290"/>
      <c r="G23" s="56">
        <f>'Source Data'!I23</f>
        <v>404.99760461581491</v>
      </c>
      <c r="H23" s="74">
        <f t="shared" si="15"/>
        <v>0</v>
      </c>
      <c r="I23" s="290"/>
      <c r="J23" s="56">
        <f>'Source Data'!J23</f>
        <v>110.45389216794953</v>
      </c>
      <c r="K23" s="74">
        <f t="shared" si="16"/>
        <v>0</v>
      </c>
      <c r="L23" s="290"/>
      <c r="M23" s="56">
        <f>'Source Data'!K23</f>
        <v>2761.3473041987377</v>
      </c>
      <c r="N23" s="74">
        <f t="shared" si="17"/>
        <v>0</v>
      </c>
      <c r="O23" s="290"/>
      <c r="P23" s="56">
        <f>'Source Data'!L23</f>
        <v>1104.5389216794952</v>
      </c>
      <c r="Q23" s="74">
        <f t="shared" si="18"/>
        <v>0</v>
      </c>
      <c r="R23" s="93">
        <v>0</v>
      </c>
      <c r="S23" s="56"/>
      <c r="T23" s="56"/>
      <c r="U23" s="57">
        <f t="shared" si="2"/>
        <v>0</v>
      </c>
      <c r="V23" s="93">
        <f t="shared" si="3"/>
        <v>0</v>
      </c>
      <c r="W23" s="74">
        <f t="shared" si="19"/>
        <v>0</v>
      </c>
      <c r="X23" s="93">
        <f t="shared" si="20"/>
        <v>0</v>
      </c>
      <c r="Y23" s="56"/>
      <c r="Z23" s="93">
        <f t="shared" si="21"/>
        <v>0</v>
      </c>
      <c r="AA23" s="56"/>
      <c r="AB23" s="56">
        <f t="shared" si="22"/>
        <v>0</v>
      </c>
      <c r="AC23" s="93">
        <f t="shared" si="4"/>
        <v>0</v>
      </c>
      <c r="AD23" s="97">
        <f t="shared" si="5"/>
        <v>0</v>
      </c>
      <c r="AE23" s="75">
        <f>'Source Data'!N23</f>
        <v>7667</v>
      </c>
      <c r="AF23" s="90">
        <f t="shared" si="6"/>
        <v>0</v>
      </c>
      <c r="AG23" s="271"/>
      <c r="AH23" s="75">
        <f>AG23*AE23</f>
        <v>0</v>
      </c>
      <c r="AI23" s="271"/>
      <c r="AJ23" s="77">
        <f t="shared" si="7"/>
        <v>0</v>
      </c>
      <c r="AK23" s="76">
        <f t="shared" si="8"/>
        <v>0</v>
      </c>
      <c r="AL23" s="90">
        <f t="shared" si="24"/>
        <v>0</v>
      </c>
      <c r="AM23" s="79">
        <f t="shared" si="25"/>
        <v>0</v>
      </c>
      <c r="AN23" s="90">
        <f t="shared" si="26"/>
        <v>0</v>
      </c>
      <c r="AO23" s="56"/>
      <c r="AP23" s="90">
        <f t="shared" si="27"/>
        <v>0</v>
      </c>
      <c r="AQ23" s="77"/>
      <c r="AR23" s="77">
        <f t="shared" si="28"/>
        <v>0</v>
      </c>
      <c r="AS23" s="90">
        <f t="shared" si="9"/>
        <v>0</v>
      </c>
      <c r="AT23" s="78">
        <f t="shared" si="10"/>
        <v>0</v>
      </c>
      <c r="AU23" s="87">
        <f t="shared" si="11"/>
        <v>0</v>
      </c>
      <c r="AV23" s="116"/>
      <c r="AW23" s="74"/>
      <c r="AX23" s="74">
        <f t="shared" si="12"/>
        <v>0</v>
      </c>
      <c r="AY23" s="74">
        <f t="shared" si="13"/>
        <v>0</v>
      </c>
    </row>
    <row r="24" spans="1:51" ht="16.149999999999999" customHeight="1" x14ac:dyDescent="0.2">
      <c r="A24" s="54">
        <v>18</v>
      </c>
      <c r="B24" s="55" t="s">
        <v>23</v>
      </c>
      <c r="C24" s="271"/>
      <c r="D24" s="56">
        <f>'Source Data'!H24</f>
        <v>5126.6533122919036</v>
      </c>
      <c r="E24" s="74">
        <f t="shared" si="14"/>
        <v>0</v>
      </c>
      <c r="F24" s="290"/>
      <c r="G24" s="56">
        <f>'Source Data'!I24</f>
        <v>689.43182714981469</v>
      </c>
      <c r="H24" s="74">
        <f t="shared" si="15"/>
        <v>0</v>
      </c>
      <c r="I24" s="290"/>
      <c r="J24" s="56">
        <f>'Source Data'!J24</f>
        <v>188.02686194994951</v>
      </c>
      <c r="K24" s="74">
        <f t="shared" si="16"/>
        <v>0</v>
      </c>
      <c r="L24" s="290"/>
      <c r="M24" s="56">
        <f>'Source Data'!K24</f>
        <v>4700.6715487487372</v>
      </c>
      <c r="N24" s="74">
        <f t="shared" si="17"/>
        <v>0</v>
      </c>
      <c r="O24" s="290"/>
      <c r="P24" s="56">
        <f>'Source Data'!L24</f>
        <v>0</v>
      </c>
      <c r="Q24" s="74">
        <f t="shared" si="18"/>
        <v>0</v>
      </c>
      <c r="R24" s="93">
        <v>0</v>
      </c>
      <c r="S24" s="56"/>
      <c r="T24" s="56"/>
      <c r="U24" s="57">
        <f t="shared" si="2"/>
        <v>0</v>
      </c>
      <c r="V24" s="93">
        <f t="shared" si="3"/>
        <v>0</v>
      </c>
      <c r="W24" s="74">
        <f t="shared" si="19"/>
        <v>0</v>
      </c>
      <c r="X24" s="93">
        <f t="shared" si="20"/>
        <v>0</v>
      </c>
      <c r="Y24" s="56"/>
      <c r="Z24" s="93">
        <f t="shared" si="21"/>
        <v>0</v>
      </c>
      <c r="AA24" s="56"/>
      <c r="AB24" s="56">
        <f t="shared" si="22"/>
        <v>0</v>
      </c>
      <c r="AC24" s="93">
        <f t="shared" si="4"/>
        <v>0</v>
      </c>
      <c r="AD24" s="97">
        <f t="shared" si="5"/>
        <v>0</v>
      </c>
      <c r="AE24" s="75">
        <f>'Source Data'!N24</f>
        <v>3448</v>
      </c>
      <c r="AF24" s="90">
        <f t="shared" si="6"/>
        <v>0</v>
      </c>
      <c r="AG24" s="271"/>
      <c r="AH24" s="75">
        <f t="shared" si="23"/>
        <v>0</v>
      </c>
      <c r="AI24" s="271"/>
      <c r="AJ24" s="77">
        <f t="shared" si="7"/>
        <v>0</v>
      </c>
      <c r="AK24" s="76">
        <f t="shared" si="8"/>
        <v>0</v>
      </c>
      <c r="AL24" s="90">
        <f t="shared" si="24"/>
        <v>0</v>
      </c>
      <c r="AM24" s="79">
        <f t="shared" si="25"/>
        <v>0</v>
      </c>
      <c r="AN24" s="90">
        <f t="shared" si="26"/>
        <v>0</v>
      </c>
      <c r="AO24" s="56"/>
      <c r="AP24" s="90">
        <f t="shared" si="27"/>
        <v>0</v>
      </c>
      <c r="AQ24" s="77"/>
      <c r="AR24" s="77">
        <f t="shared" si="28"/>
        <v>0</v>
      </c>
      <c r="AS24" s="90">
        <f t="shared" si="9"/>
        <v>0</v>
      </c>
      <c r="AT24" s="78">
        <f t="shared" si="10"/>
        <v>0</v>
      </c>
      <c r="AU24" s="87">
        <f t="shared" si="11"/>
        <v>0</v>
      </c>
      <c r="AV24" s="116"/>
      <c r="AW24" s="74"/>
      <c r="AX24" s="74">
        <f t="shared" si="12"/>
        <v>0</v>
      </c>
      <c r="AY24" s="74">
        <f t="shared" si="13"/>
        <v>0</v>
      </c>
    </row>
    <row r="25" spans="1:51" ht="16.149999999999999" customHeight="1" x14ac:dyDescent="0.2">
      <c r="A25" s="54">
        <v>19</v>
      </c>
      <c r="B25" s="55" t="s">
        <v>24</v>
      </c>
      <c r="C25" s="271"/>
      <c r="D25" s="56">
        <f>'Source Data'!H25</f>
        <v>4518.921408734529</v>
      </c>
      <c r="E25" s="74">
        <f t="shared" si="14"/>
        <v>0</v>
      </c>
      <c r="F25" s="290"/>
      <c r="G25" s="56">
        <f>'Source Data'!I25</f>
        <v>604.6851220204918</v>
      </c>
      <c r="H25" s="74">
        <f t="shared" si="15"/>
        <v>0</v>
      </c>
      <c r="I25" s="290"/>
      <c r="J25" s="56">
        <f>'Source Data'!J25</f>
        <v>164.91412418740686</v>
      </c>
      <c r="K25" s="74">
        <f t="shared" si="16"/>
        <v>0</v>
      </c>
      <c r="L25" s="290"/>
      <c r="M25" s="56">
        <f>'Source Data'!K25</f>
        <v>4122.8531046851722</v>
      </c>
      <c r="N25" s="74">
        <f t="shared" si="17"/>
        <v>0</v>
      </c>
      <c r="O25" s="290"/>
      <c r="P25" s="56">
        <f>'Source Data'!L25</f>
        <v>1649.1412418740688</v>
      </c>
      <c r="Q25" s="74">
        <f t="shared" si="18"/>
        <v>0</v>
      </c>
      <c r="R25" s="93">
        <v>0</v>
      </c>
      <c r="S25" s="56"/>
      <c r="T25" s="56"/>
      <c r="U25" s="57">
        <f t="shared" si="2"/>
        <v>0</v>
      </c>
      <c r="V25" s="93">
        <f t="shared" si="3"/>
        <v>0</v>
      </c>
      <c r="W25" s="74">
        <f t="shared" si="19"/>
        <v>0</v>
      </c>
      <c r="X25" s="93">
        <f t="shared" si="20"/>
        <v>0</v>
      </c>
      <c r="Y25" s="56"/>
      <c r="Z25" s="93">
        <f t="shared" si="21"/>
        <v>0</v>
      </c>
      <c r="AA25" s="56"/>
      <c r="AB25" s="56">
        <f t="shared" si="22"/>
        <v>0</v>
      </c>
      <c r="AC25" s="93">
        <f t="shared" si="4"/>
        <v>0</v>
      </c>
      <c r="AD25" s="97">
        <f t="shared" si="5"/>
        <v>0</v>
      </c>
      <c r="AE25" s="75">
        <f>'Source Data'!N25</f>
        <v>3382</v>
      </c>
      <c r="AF25" s="90">
        <f t="shared" si="6"/>
        <v>0</v>
      </c>
      <c r="AG25" s="271"/>
      <c r="AH25" s="75">
        <f t="shared" si="23"/>
        <v>0</v>
      </c>
      <c r="AI25" s="271"/>
      <c r="AJ25" s="77">
        <f t="shared" si="7"/>
        <v>0</v>
      </c>
      <c r="AK25" s="76">
        <f t="shared" si="8"/>
        <v>0</v>
      </c>
      <c r="AL25" s="90">
        <f t="shared" si="24"/>
        <v>0</v>
      </c>
      <c r="AM25" s="79">
        <f t="shared" si="25"/>
        <v>0</v>
      </c>
      <c r="AN25" s="90">
        <f t="shared" si="26"/>
        <v>0</v>
      </c>
      <c r="AO25" s="56"/>
      <c r="AP25" s="90">
        <f t="shared" si="27"/>
        <v>0</v>
      </c>
      <c r="AQ25" s="77"/>
      <c r="AR25" s="77">
        <f t="shared" si="28"/>
        <v>0</v>
      </c>
      <c r="AS25" s="90">
        <f t="shared" si="9"/>
        <v>0</v>
      </c>
      <c r="AT25" s="78">
        <f t="shared" si="10"/>
        <v>0</v>
      </c>
      <c r="AU25" s="87">
        <f t="shared" si="11"/>
        <v>0</v>
      </c>
      <c r="AV25" s="116"/>
      <c r="AW25" s="74"/>
      <c r="AX25" s="74">
        <f t="shared" si="12"/>
        <v>0</v>
      </c>
      <c r="AY25" s="74">
        <f t="shared" si="13"/>
        <v>0</v>
      </c>
    </row>
    <row r="26" spans="1:51" ht="16.149999999999999" customHeight="1" x14ac:dyDescent="0.2">
      <c r="A26" s="49">
        <v>20</v>
      </c>
      <c r="B26" s="50" t="s">
        <v>25</v>
      </c>
      <c r="C26" s="272"/>
      <c r="D26" s="51">
        <f>'Source Data'!H26</f>
        <v>4820.2540944128086</v>
      </c>
      <c r="E26" s="80">
        <f t="shared" si="14"/>
        <v>0</v>
      </c>
      <c r="F26" s="291"/>
      <c r="G26" s="51">
        <f>'Source Data'!I26</f>
        <v>694.558500770818</v>
      </c>
      <c r="H26" s="80">
        <f t="shared" si="15"/>
        <v>0</v>
      </c>
      <c r="I26" s="291"/>
      <c r="J26" s="51">
        <f>'Source Data'!J26</f>
        <v>189.42504566476853</v>
      </c>
      <c r="K26" s="80">
        <f t="shared" si="16"/>
        <v>0</v>
      </c>
      <c r="L26" s="291"/>
      <c r="M26" s="51">
        <f>'Source Data'!K26</f>
        <v>4735.6261416192137</v>
      </c>
      <c r="N26" s="80">
        <f t="shared" si="17"/>
        <v>0</v>
      </c>
      <c r="O26" s="291"/>
      <c r="P26" s="51">
        <f>'Source Data'!L26</f>
        <v>1894.2504566476853</v>
      </c>
      <c r="Q26" s="80">
        <f t="shared" si="18"/>
        <v>0</v>
      </c>
      <c r="R26" s="94">
        <v>0</v>
      </c>
      <c r="S26" s="51"/>
      <c r="T26" s="51"/>
      <c r="U26" s="52">
        <f t="shared" si="2"/>
        <v>0</v>
      </c>
      <c r="V26" s="94">
        <f t="shared" si="3"/>
        <v>0</v>
      </c>
      <c r="W26" s="80">
        <f t="shared" si="19"/>
        <v>0</v>
      </c>
      <c r="X26" s="94">
        <f t="shared" si="20"/>
        <v>0</v>
      </c>
      <c r="Y26" s="51"/>
      <c r="Z26" s="94">
        <f t="shared" si="21"/>
        <v>0</v>
      </c>
      <c r="AA26" s="53"/>
      <c r="AB26" s="51">
        <f t="shared" si="22"/>
        <v>0</v>
      </c>
      <c r="AC26" s="95">
        <f t="shared" si="4"/>
        <v>0</v>
      </c>
      <c r="AD26" s="95">
        <f t="shared" si="5"/>
        <v>0</v>
      </c>
      <c r="AE26" s="71">
        <f>'Source Data'!N26</f>
        <v>2473</v>
      </c>
      <c r="AF26" s="91">
        <f t="shared" si="6"/>
        <v>0</v>
      </c>
      <c r="AG26" s="272"/>
      <c r="AH26" s="71">
        <f t="shared" si="23"/>
        <v>0</v>
      </c>
      <c r="AI26" s="272"/>
      <c r="AJ26" s="72">
        <f t="shared" si="7"/>
        <v>0</v>
      </c>
      <c r="AK26" s="73">
        <f t="shared" si="8"/>
        <v>0</v>
      </c>
      <c r="AL26" s="91">
        <f t="shared" si="24"/>
        <v>0</v>
      </c>
      <c r="AM26" s="82">
        <f t="shared" si="25"/>
        <v>0</v>
      </c>
      <c r="AN26" s="91">
        <f t="shared" si="26"/>
        <v>0</v>
      </c>
      <c r="AO26" s="51"/>
      <c r="AP26" s="91">
        <f t="shared" si="27"/>
        <v>0</v>
      </c>
      <c r="AQ26" s="72"/>
      <c r="AR26" s="72">
        <f t="shared" si="28"/>
        <v>0</v>
      </c>
      <c r="AS26" s="91">
        <f t="shared" si="9"/>
        <v>0</v>
      </c>
      <c r="AT26" s="81">
        <f t="shared" si="10"/>
        <v>0</v>
      </c>
      <c r="AU26" s="88">
        <f t="shared" si="11"/>
        <v>0</v>
      </c>
      <c r="AV26" s="116"/>
      <c r="AW26" s="80"/>
      <c r="AX26" s="80">
        <f t="shared" si="12"/>
        <v>0</v>
      </c>
      <c r="AY26" s="80">
        <f t="shared" si="13"/>
        <v>0</v>
      </c>
    </row>
    <row r="27" spans="1:51" ht="16.149999999999999" customHeight="1" x14ac:dyDescent="0.2">
      <c r="A27" s="58">
        <v>21</v>
      </c>
      <c r="B27" s="59" t="s">
        <v>26</v>
      </c>
      <c r="C27" s="270"/>
      <c r="D27" s="60">
        <f>'Source Data'!H27</f>
        <v>4964.0768196326962</v>
      </c>
      <c r="E27" s="65">
        <f t="shared" si="14"/>
        <v>0</v>
      </c>
      <c r="F27" s="289"/>
      <c r="G27" s="60">
        <f>'Source Data'!I27</f>
        <v>705.05691404533979</v>
      </c>
      <c r="H27" s="65">
        <f t="shared" si="15"/>
        <v>0</v>
      </c>
      <c r="I27" s="289"/>
      <c r="J27" s="60">
        <f>'Source Data'!J27</f>
        <v>192.28824928509266</v>
      </c>
      <c r="K27" s="65">
        <f t="shared" si="16"/>
        <v>0</v>
      </c>
      <c r="L27" s="289"/>
      <c r="M27" s="60">
        <f>'Source Data'!K27</f>
        <v>4807.2062321273152</v>
      </c>
      <c r="N27" s="65">
        <f t="shared" si="17"/>
        <v>0</v>
      </c>
      <c r="O27" s="289"/>
      <c r="P27" s="60">
        <f>'Source Data'!L27</f>
        <v>1922.8824928509262</v>
      </c>
      <c r="Q27" s="65">
        <f t="shared" si="18"/>
        <v>0</v>
      </c>
      <c r="R27" s="92">
        <v>0</v>
      </c>
      <c r="S27" s="60"/>
      <c r="T27" s="60"/>
      <c r="U27" s="61">
        <f t="shared" si="2"/>
        <v>0</v>
      </c>
      <c r="V27" s="92">
        <f t="shared" si="3"/>
        <v>0</v>
      </c>
      <c r="W27" s="65">
        <f t="shared" si="19"/>
        <v>0</v>
      </c>
      <c r="X27" s="92">
        <f t="shared" si="20"/>
        <v>0</v>
      </c>
      <c r="Y27" s="60"/>
      <c r="Z27" s="92">
        <f t="shared" si="21"/>
        <v>0</v>
      </c>
      <c r="AA27" s="60"/>
      <c r="AB27" s="60">
        <f t="shared" si="22"/>
        <v>0</v>
      </c>
      <c r="AC27" s="92">
        <f t="shared" si="4"/>
        <v>0</v>
      </c>
      <c r="AD27" s="96">
        <f t="shared" si="5"/>
        <v>0</v>
      </c>
      <c r="AE27" s="66">
        <f>'Source Data'!N27</f>
        <v>2521</v>
      </c>
      <c r="AF27" s="89">
        <f t="shared" si="6"/>
        <v>0</v>
      </c>
      <c r="AG27" s="270"/>
      <c r="AH27" s="66">
        <f t="shared" si="23"/>
        <v>0</v>
      </c>
      <c r="AI27" s="270"/>
      <c r="AJ27" s="68">
        <f t="shared" si="7"/>
        <v>0</v>
      </c>
      <c r="AK27" s="67">
        <f t="shared" si="8"/>
        <v>0</v>
      </c>
      <c r="AL27" s="89">
        <f t="shared" si="24"/>
        <v>0</v>
      </c>
      <c r="AM27" s="70">
        <f t="shared" si="25"/>
        <v>0</v>
      </c>
      <c r="AN27" s="89">
        <f t="shared" si="26"/>
        <v>0</v>
      </c>
      <c r="AO27" s="60"/>
      <c r="AP27" s="89">
        <f t="shared" si="27"/>
        <v>0</v>
      </c>
      <c r="AQ27" s="68"/>
      <c r="AR27" s="68">
        <f t="shared" si="28"/>
        <v>0</v>
      </c>
      <c r="AS27" s="89">
        <f t="shared" si="9"/>
        <v>0</v>
      </c>
      <c r="AT27" s="69">
        <f t="shared" si="10"/>
        <v>0</v>
      </c>
      <c r="AU27" s="86">
        <f t="shared" si="11"/>
        <v>0</v>
      </c>
      <c r="AV27" s="116"/>
      <c r="AW27" s="65"/>
      <c r="AX27" s="65">
        <f t="shared" si="12"/>
        <v>0</v>
      </c>
      <c r="AY27" s="65">
        <f t="shared" si="13"/>
        <v>0</v>
      </c>
    </row>
    <row r="28" spans="1:51" ht="16.149999999999999" customHeight="1" x14ac:dyDescent="0.2">
      <c r="A28" s="54">
        <v>22</v>
      </c>
      <c r="B28" s="55" t="s">
        <v>27</v>
      </c>
      <c r="C28" s="271"/>
      <c r="D28" s="56">
        <f>'Source Data'!H28</f>
        <v>5299.8126353513471</v>
      </c>
      <c r="E28" s="74">
        <f t="shared" si="14"/>
        <v>0</v>
      </c>
      <c r="F28" s="290"/>
      <c r="G28" s="56">
        <f>'Source Data'!I28</f>
        <v>774.29658969861021</v>
      </c>
      <c r="H28" s="74">
        <f t="shared" si="15"/>
        <v>0</v>
      </c>
      <c r="I28" s="290"/>
      <c r="J28" s="56">
        <f>'Source Data'!J28</f>
        <v>211.17179719053001</v>
      </c>
      <c r="K28" s="74">
        <f t="shared" si="16"/>
        <v>0</v>
      </c>
      <c r="L28" s="290"/>
      <c r="M28" s="56">
        <f>'Source Data'!K28</f>
        <v>5279.2949297632513</v>
      </c>
      <c r="N28" s="74">
        <f t="shared" si="17"/>
        <v>0</v>
      </c>
      <c r="O28" s="290"/>
      <c r="P28" s="56">
        <f>'Source Data'!L28</f>
        <v>2111.7179719053006</v>
      </c>
      <c r="Q28" s="74">
        <f t="shared" si="18"/>
        <v>0</v>
      </c>
      <c r="R28" s="93">
        <v>0</v>
      </c>
      <c r="S28" s="56"/>
      <c r="T28" s="56"/>
      <c r="U28" s="57">
        <f t="shared" si="2"/>
        <v>0</v>
      </c>
      <c r="V28" s="93">
        <f t="shared" si="3"/>
        <v>0</v>
      </c>
      <c r="W28" s="74">
        <f t="shared" si="19"/>
        <v>0</v>
      </c>
      <c r="X28" s="93">
        <f t="shared" si="20"/>
        <v>0</v>
      </c>
      <c r="Y28" s="56"/>
      <c r="Z28" s="93">
        <f t="shared" si="21"/>
        <v>0</v>
      </c>
      <c r="AA28" s="56"/>
      <c r="AB28" s="56">
        <f t="shared" si="22"/>
        <v>0</v>
      </c>
      <c r="AC28" s="93">
        <f t="shared" si="4"/>
        <v>0</v>
      </c>
      <c r="AD28" s="97">
        <f t="shared" si="5"/>
        <v>0</v>
      </c>
      <c r="AE28" s="75">
        <f>'Source Data'!N28</f>
        <v>1782</v>
      </c>
      <c r="AF28" s="90">
        <f t="shared" si="6"/>
        <v>0</v>
      </c>
      <c r="AG28" s="271"/>
      <c r="AH28" s="75">
        <f t="shared" si="23"/>
        <v>0</v>
      </c>
      <c r="AI28" s="271"/>
      <c r="AJ28" s="77">
        <f t="shared" si="7"/>
        <v>0</v>
      </c>
      <c r="AK28" s="76">
        <f t="shared" si="8"/>
        <v>0</v>
      </c>
      <c r="AL28" s="90">
        <f t="shared" si="24"/>
        <v>0</v>
      </c>
      <c r="AM28" s="79">
        <f t="shared" si="25"/>
        <v>0</v>
      </c>
      <c r="AN28" s="90">
        <f t="shared" si="26"/>
        <v>0</v>
      </c>
      <c r="AO28" s="56"/>
      <c r="AP28" s="90">
        <f t="shared" si="27"/>
        <v>0</v>
      </c>
      <c r="AQ28" s="77"/>
      <c r="AR28" s="77">
        <f t="shared" si="28"/>
        <v>0</v>
      </c>
      <c r="AS28" s="90">
        <f t="shared" si="9"/>
        <v>0</v>
      </c>
      <c r="AT28" s="78">
        <f t="shared" si="10"/>
        <v>0</v>
      </c>
      <c r="AU28" s="87">
        <f t="shared" si="11"/>
        <v>0</v>
      </c>
      <c r="AV28" s="116"/>
      <c r="AW28" s="74"/>
      <c r="AX28" s="74">
        <f t="shared" si="12"/>
        <v>0</v>
      </c>
      <c r="AY28" s="74">
        <f t="shared" si="13"/>
        <v>0</v>
      </c>
    </row>
    <row r="29" spans="1:51" ht="16.149999999999999" customHeight="1" x14ac:dyDescent="0.2">
      <c r="A29" s="54">
        <v>23</v>
      </c>
      <c r="B29" s="55" t="s">
        <v>28</v>
      </c>
      <c r="C29" s="271"/>
      <c r="D29" s="56">
        <f>'Source Data'!H29</f>
        <v>4847.3597582819802</v>
      </c>
      <c r="E29" s="74">
        <f t="shared" si="14"/>
        <v>0</v>
      </c>
      <c r="F29" s="290"/>
      <c r="G29" s="56">
        <f>'Source Data'!I29</f>
        <v>643.90858310125191</v>
      </c>
      <c r="H29" s="74">
        <f t="shared" si="15"/>
        <v>0</v>
      </c>
      <c r="I29" s="290"/>
      <c r="J29" s="56">
        <f>'Source Data'!J29</f>
        <v>175.61143175488689</v>
      </c>
      <c r="K29" s="74">
        <f t="shared" si="16"/>
        <v>0</v>
      </c>
      <c r="L29" s="290"/>
      <c r="M29" s="56">
        <f>'Source Data'!K29</f>
        <v>4390.2857938721727</v>
      </c>
      <c r="N29" s="74">
        <f t="shared" si="17"/>
        <v>0</v>
      </c>
      <c r="O29" s="290"/>
      <c r="P29" s="56">
        <f>'Source Data'!L29</f>
        <v>1756.1143175488689</v>
      </c>
      <c r="Q29" s="74">
        <f t="shared" si="18"/>
        <v>0</v>
      </c>
      <c r="R29" s="93">
        <v>0</v>
      </c>
      <c r="S29" s="56"/>
      <c r="T29" s="56"/>
      <c r="U29" s="57">
        <f t="shared" si="2"/>
        <v>0</v>
      </c>
      <c r="V29" s="93">
        <f t="shared" si="3"/>
        <v>0</v>
      </c>
      <c r="W29" s="74">
        <f t="shared" si="19"/>
        <v>0</v>
      </c>
      <c r="X29" s="93">
        <f t="shared" si="20"/>
        <v>0</v>
      </c>
      <c r="Y29" s="56"/>
      <c r="Z29" s="93">
        <f t="shared" si="21"/>
        <v>0</v>
      </c>
      <c r="AA29" s="56"/>
      <c r="AB29" s="56">
        <f t="shared" si="22"/>
        <v>0</v>
      </c>
      <c r="AC29" s="93">
        <f t="shared" si="4"/>
        <v>0</v>
      </c>
      <c r="AD29" s="97">
        <f t="shared" si="5"/>
        <v>0</v>
      </c>
      <c r="AE29" s="75">
        <f>'Source Data'!N29</f>
        <v>3371</v>
      </c>
      <c r="AF29" s="90">
        <f t="shared" si="6"/>
        <v>0</v>
      </c>
      <c r="AG29" s="271"/>
      <c r="AH29" s="75">
        <f t="shared" si="23"/>
        <v>0</v>
      </c>
      <c r="AI29" s="271"/>
      <c r="AJ29" s="77">
        <f t="shared" si="7"/>
        <v>0</v>
      </c>
      <c r="AK29" s="76">
        <f t="shared" si="8"/>
        <v>0</v>
      </c>
      <c r="AL29" s="90">
        <f t="shared" si="24"/>
        <v>0</v>
      </c>
      <c r="AM29" s="79">
        <f t="shared" si="25"/>
        <v>0</v>
      </c>
      <c r="AN29" s="90">
        <f t="shared" si="26"/>
        <v>0</v>
      </c>
      <c r="AO29" s="56"/>
      <c r="AP29" s="90">
        <f t="shared" si="27"/>
        <v>0</v>
      </c>
      <c r="AQ29" s="77"/>
      <c r="AR29" s="77">
        <f t="shared" si="28"/>
        <v>0</v>
      </c>
      <c r="AS29" s="90">
        <f t="shared" si="9"/>
        <v>0</v>
      </c>
      <c r="AT29" s="78">
        <f t="shared" si="10"/>
        <v>0</v>
      </c>
      <c r="AU29" s="87">
        <f t="shared" si="11"/>
        <v>0</v>
      </c>
      <c r="AV29" s="116"/>
      <c r="AW29" s="74"/>
      <c r="AX29" s="74">
        <f t="shared" si="12"/>
        <v>0</v>
      </c>
      <c r="AY29" s="74">
        <f t="shared" si="13"/>
        <v>0</v>
      </c>
    </row>
    <row r="30" spans="1:51" ht="16.149999999999999" customHeight="1" x14ac:dyDescent="0.2">
      <c r="A30" s="54">
        <v>24</v>
      </c>
      <c r="B30" s="55" t="s">
        <v>29</v>
      </c>
      <c r="C30" s="271"/>
      <c r="D30" s="56">
        <f>'Source Data'!H30</f>
        <v>2376.5026766431456</v>
      </c>
      <c r="E30" s="74">
        <f t="shared" si="14"/>
        <v>0</v>
      </c>
      <c r="F30" s="290"/>
      <c r="G30" s="56">
        <f>'Source Data'!I30</f>
        <v>235.68636722840623</v>
      </c>
      <c r="H30" s="74">
        <f t="shared" si="15"/>
        <v>0</v>
      </c>
      <c r="I30" s="290"/>
      <c r="J30" s="56">
        <f>'Source Data'!J30</f>
        <v>64.278100153201677</v>
      </c>
      <c r="K30" s="74">
        <f t="shared" si="16"/>
        <v>0</v>
      </c>
      <c r="L30" s="290"/>
      <c r="M30" s="56">
        <f>'Source Data'!K30</f>
        <v>1606.9525038300424</v>
      </c>
      <c r="N30" s="74">
        <f t="shared" si="17"/>
        <v>0</v>
      </c>
      <c r="O30" s="290"/>
      <c r="P30" s="56">
        <f>'Source Data'!L30</f>
        <v>642.78100153201683</v>
      </c>
      <c r="Q30" s="74">
        <f t="shared" si="18"/>
        <v>0</v>
      </c>
      <c r="R30" s="93">
        <v>0</v>
      </c>
      <c r="S30" s="56"/>
      <c r="T30" s="56"/>
      <c r="U30" s="57">
        <f t="shared" si="2"/>
        <v>0</v>
      </c>
      <c r="V30" s="93">
        <f t="shared" si="3"/>
        <v>0</v>
      </c>
      <c r="W30" s="74">
        <f t="shared" si="19"/>
        <v>0</v>
      </c>
      <c r="X30" s="93">
        <f t="shared" si="20"/>
        <v>0</v>
      </c>
      <c r="Y30" s="56"/>
      <c r="Z30" s="93">
        <f t="shared" si="21"/>
        <v>0</v>
      </c>
      <c r="AA30" s="56"/>
      <c r="AB30" s="56">
        <f t="shared" si="22"/>
        <v>0</v>
      </c>
      <c r="AC30" s="93">
        <f t="shared" si="4"/>
        <v>0</v>
      </c>
      <c r="AD30" s="97">
        <f t="shared" si="5"/>
        <v>0</v>
      </c>
      <c r="AE30" s="75">
        <f>'Source Data'!N30</f>
        <v>11650</v>
      </c>
      <c r="AF30" s="90">
        <f t="shared" si="6"/>
        <v>0</v>
      </c>
      <c r="AG30" s="271"/>
      <c r="AH30" s="75">
        <f t="shared" si="23"/>
        <v>0</v>
      </c>
      <c r="AI30" s="271"/>
      <c r="AJ30" s="77">
        <f t="shared" si="7"/>
        <v>0</v>
      </c>
      <c r="AK30" s="76">
        <f t="shared" si="8"/>
        <v>0</v>
      </c>
      <c r="AL30" s="90">
        <f t="shared" si="24"/>
        <v>0</v>
      </c>
      <c r="AM30" s="79">
        <f t="shared" si="25"/>
        <v>0</v>
      </c>
      <c r="AN30" s="90">
        <f t="shared" si="26"/>
        <v>0</v>
      </c>
      <c r="AO30" s="56"/>
      <c r="AP30" s="90">
        <f t="shared" si="27"/>
        <v>0</v>
      </c>
      <c r="AQ30" s="77"/>
      <c r="AR30" s="77">
        <f t="shared" si="28"/>
        <v>0</v>
      </c>
      <c r="AS30" s="90">
        <f t="shared" si="9"/>
        <v>0</v>
      </c>
      <c r="AT30" s="78">
        <f t="shared" si="10"/>
        <v>0</v>
      </c>
      <c r="AU30" s="87">
        <f t="shared" si="11"/>
        <v>0</v>
      </c>
      <c r="AV30" s="116"/>
      <c r="AW30" s="74"/>
      <c r="AX30" s="74">
        <f t="shared" si="12"/>
        <v>0</v>
      </c>
      <c r="AY30" s="74">
        <f t="shared" si="13"/>
        <v>0</v>
      </c>
    </row>
    <row r="31" spans="1:51" ht="16.149999999999999" customHeight="1" x14ac:dyDescent="0.2">
      <c r="A31" s="49">
        <v>25</v>
      </c>
      <c r="B31" s="50" t="s">
        <v>30</v>
      </c>
      <c r="C31" s="272"/>
      <c r="D31" s="51">
        <f>'Source Data'!H31</f>
        <v>4037.466979885065</v>
      </c>
      <c r="E31" s="80">
        <f t="shared" si="14"/>
        <v>0</v>
      </c>
      <c r="F31" s="291"/>
      <c r="G31" s="51">
        <f>'Source Data'!I31</f>
        <v>547.31914183029971</v>
      </c>
      <c r="H31" s="80">
        <f t="shared" si="15"/>
        <v>0</v>
      </c>
      <c r="I31" s="291"/>
      <c r="J31" s="51">
        <f>'Source Data'!J31</f>
        <v>149.268856862809</v>
      </c>
      <c r="K31" s="80">
        <f t="shared" si="16"/>
        <v>0</v>
      </c>
      <c r="L31" s="291"/>
      <c r="M31" s="51">
        <f>'Source Data'!K31</f>
        <v>3731.7214215702247</v>
      </c>
      <c r="N31" s="80">
        <f t="shared" si="17"/>
        <v>0</v>
      </c>
      <c r="O31" s="291"/>
      <c r="P31" s="51">
        <f>'Source Data'!L31</f>
        <v>1492.6885686280898</v>
      </c>
      <c r="Q31" s="80">
        <f t="shared" si="18"/>
        <v>0</v>
      </c>
      <c r="R31" s="94">
        <v>0</v>
      </c>
      <c r="S31" s="51"/>
      <c r="T31" s="51"/>
      <c r="U31" s="52">
        <f t="shared" si="2"/>
        <v>0</v>
      </c>
      <c r="V31" s="94">
        <f t="shared" si="3"/>
        <v>0</v>
      </c>
      <c r="W31" s="80">
        <f t="shared" si="19"/>
        <v>0</v>
      </c>
      <c r="X31" s="94">
        <f t="shared" si="20"/>
        <v>0</v>
      </c>
      <c r="Y31" s="51"/>
      <c r="Z31" s="94">
        <f t="shared" si="21"/>
        <v>0</v>
      </c>
      <c r="AA31" s="53"/>
      <c r="AB31" s="51">
        <f t="shared" si="22"/>
        <v>0</v>
      </c>
      <c r="AC31" s="95">
        <f t="shared" si="4"/>
        <v>0</v>
      </c>
      <c r="AD31" s="95">
        <f t="shared" si="5"/>
        <v>0</v>
      </c>
      <c r="AE31" s="71">
        <f>'Source Data'!N31</f>
        <v>4673</v>
      </c>
      <c r="AF31" s="91">
        <f t="shared" si="6"/>
        <v>0</v>
      </c>
      <c r="AG31" s="272"/>
      <c r="AH31" s="71">
        <f t="shared" si="23"/>
        <v>0</v>
      </c>
      <c r="AI31" s="272"/>
      <c r="AJ31" s="72">
        <f t="shared" si="7"/>
        <v>0</v>
      </c>
      <c r="AK31" s="73">
        <f t="shared" si="8"/>
        <v>0</v>
      </c>
      <c r="AL31" s="91">
        <f t="shared" si="24"/>
        <v>0</v>
      </c>
      <c r="AM31" s="82">
        <f t="shared" si="25"/>
        <v>0</v>
      </c>
      <c r="AN31" s="91">
        <f t="shared" si="26"/>
        <v>0</v>
      </c>
      <c r="AO31" s="51"/>
      <c r="AP31" s="91">
        <f t="shared" si="27"/>
        <v>0</v>
      </c>
      <c r="AQ31" s="72"/>
      <c r="AR31" s="72">
        <f t="shared" si="28"/>
        <v>0</v>
      </c>
      <c r="AS31" s="91">
        <f t="shared" si="9"/>
        <v>0</v>
      </c>
      <c r="AT31" s="81">
        <f t="shared" si="10"/>
        <v>0</v>
      </c>
      <c r="AU31" s="88">
        <f t="shared" si="11"/>
        <v>0</v>
      </c>
      <c r="AV31" s="116"/>
      <c r="AW31" s="80"/>
      <c r="AX31" s="80">
        <f t="shared" si="12"/>
        <v>0</v>
      </c>
      <c r="AY31" s="80">
        <f t="shared" si="13"/>
        <v>0</v>
      </c>
    </row>
    <row r="32" spans="1:51" ht="16.149999999999999" customHeight="1" x14ac:dyDescent="0.2">
      <c r="A32" s="58">
        <v>26</v>
      </c>
      <c r="B32" s="59" t="s">
        <v>31</v>
      </c>
      <c r="C32" s="270">
        <f>D90</f>
        <v>3</v>
      </c>
      <c r="D32" s="60">
        <f>'Source Data'!H32</f>
        <v>3766.8356517369007</v>
      </c>
      <c r="E32" s="65">
        <f t="shared" si="14"/>
        <v>11300.506955210702</v>
      </c>
      <c r="F32" s="289"/>
      <c r="G32" s="60">
        <f>'Source Data'!I32</f>
        <v>468.82114429316323</v>
      </c>
      <c r="H32" s="65">
        <f t="shared" si="15"/>
        <v>0</v>
      </c>
      <c r="I32" s="289"/>
      <c r="J32" s="60">
        <f>'Source Data'!J32</f>
        <v>127.8603120799536</v>
      </c>
      <c r="K32" s="65">
        <f t="shared" si="16"/>
        <v>0</v>
      </c>
      <c r="L32" s="289"/>
      <c r="M32" s="60">
        <f>'Source Data'!K32</f>
        <v>3196.5078019988405</v>
      </c>
      <c r="N32" s="65">
        <f t="shared" si="17"/>
        <v>0</v>
      </c>
      <c r="O32" s="289"/>
      <c r="P32" s="60">
        <f>'Source Data'!L32</f>
        <v>1278.6031207995361</v>
      </c>
      <c r="Q32" s="65">
        <f t="shared" si="18"/>
        <v>0</v>
      </c>
      <c r="R32" s="92">
        <v>12238</v>
      </c>
      <c r="S32" s="60"/>
      <c r="T32" s="60"/>
      <c r="U32" s="61">
        <f t="shared" si="2"/>
        <v>0</v>
      </c>
      <c r="V32" s="92">
        <f t="shared" si="3"/>
        <v>12238</v>
      </c>
      <c r="W32" s="65">
        <f t="shared" si="19"/>
        <v>-31</v>
      </c>
      <c r="X32" s="92">
        <f t="shared" si="20"/>
        <v>12207</v>
      </c>
      <c r="Y32" s="60"/>
      <c r="Z32" s="92">
        <f t="shared" si="21"/>
        <v>12207</v>
      </c>
      <c r="AA32" s="60"/>
      <c r="AB32" s="60">
        <f t="shared" si="22"/>
        <v>12207</v>
      </c>
      <c r="AC32" s="92">
        <f t="shared" si="4"/>
        <v>1017</v>
      </c>
      <c r="AD32" s="96">
        <f t="shared" si="5"/>
        <v>12207</v>
      </c>
      <c r="AE32" s="66">
        <f>'Source Data'!N32</f>
        <v>5304</v>
      </c>
      <c r="AF32" s="89">
        <f t="shared" si="6"/>
        <v>15912</v>
      </c>
      <c r="AG32" s="270"/>
      <c r="AH32" s="66">
        <f t="shared" si="23"/>
        <v>0</v>
      </c>
      <c r="AI32" s="270"/>
      <c r="AJ32" s="68">
        <f t="shared" si="7"/>
        <v>0</v>
      </c>
      <c r="AK32" s="67">
        <f t="shared" si="8"/>
        <v>0</v>
      </c>
      <c r="AL32" s="89">
        <f t="shared" si="24"/>
        <v>15912</v>
      </c>
      <c r="AM32" s="70">
        <f t="shared" si="25"/>
        <v>-40</v>
      </c>
      <c r="AN32" s="89">
        <f t="shared" si="26"/>
        <v>15872</v>
      </c>
      <c r="AO32" s="60"/>
      <c r="AP32" s="89">
        <f t="shared" si="27"/>
        <v>15872</v>
      </c>
      <c r="AQ32" s="68"/>
      <c r="AR32" s="68">
        <f t="shared" si="28"/>
        <v>15872</v>
      </c>
      <c r="AS32" s="89">
        <f t="shared" si="9"/>
        <v>1323</v>
      </c>
      <c r="AT32" s="69">
        <f t="shared" si="10"/>
        <v>28079</v>
      </c>
      <c r="AU32" s="86">
        <f t="shared" si="11"/>
        <v>2340</v>
      </c>
      <c r="AV32" s="116"/>
      <c r="AW32" s="65"/>
      <c r="AX32" s="65">
        <f t="shared" si="12"/>
        <v>40</v>
      </c>
      <c r="AY32" s="65">
        <f t="shared" si="13"/>
        <v>40</v>
      </c>
    </row>
    <row r="33" spans="1:51" ht="16.149999999999999" hidden="1" customHeight="1" x14ac:dyDescent="0.2">
      <c r="A33" s="54">
        <v>27</v>
      </c>
      <c r="B33" s="55" t="s">
        <v>32</v>
      </c>
      <c r="C33" s="271"/>
      <c r="D33" s="56">
        <f>'Source Data'!H33</f>
        <v>5228.5444628948371</v>
      </c>
      <c r="E33" s="74">
        <f t="shared" si="14"/>
        <v>0</v>
      </c>
      <c r="F33" s="290"/>
      <c r="G33" s="56">
        <f>'Source Data'!I33</f>
        <v>687.4036243637745</v>
      </c>
      <c r="H33" s="74">
        <f t="shared" si="15"/>
        <v>0</v>
      </c>
      <c r="I33" s="290"/>
      <c r="J33" s="56">
        <f>'Source Data'!J33</f>
        <v>187.4737157355749</v>
      </c>
      <c r="K33" s="74">
        <f t="shared" si="16"/>
        <v>0</v>
      </c>
      <c r="L33" s="290"/>
      <c r="M33" s="56">
        <f>'Source Data'!K33</f>
        <v>4686.842893389372</v>
      </c>
      <c r="N33" s="74">
        <f t="shared" si="17"/>
        <v>0</v>
      </c>
      <c r="O33" s="290"/>
      <c r="P33" s="56">
        <f>'Source Data'!L33</f>
        <v>1874.7371573557489</v>
      </c>
      <c r="Q33" s="74">
        <f t="shared" si="18"/>
        <v>0</v>
      </c>
      <c r="R33" s="93">
        <v>0</v>
      </c>
      <c r="S33" s="56"/>
      <c r="T33" s="56"/>
      <c r="U33" s="57">
        <f t="shared" si="2"/>
        <v>0</v>
      </c>
      <c r="V33" s="93">
        <f t="shared" si="3"/>
        <v>0</v>
      </c>
      <c r="W33" s="74">
        <f t="shared" si="19"/>
        <v>0</v>
      </c>
      <c r="X33" s="93">
        <f t="shared" si="20"/>
        <v>0</v>
      </c>
      <c r="Y33" s="56"/>
      <c r="Z33" s="93">
        <f t="shared" si="21"/>
        <v>0</v>
      </c>
      <c r="AA33" s="56"/>
      <c r="AB33" s="56">
        <f t="shared" si="22"/>
        <v>0</v>
      </c>
      <c r="AC33" s="93">
        <f t="shared" si="4"/>
        <v>0</v>
      </c>
      <c r="AD33" s="97">
        <f t="shared" si="5"/>
        <v>0</v>
      </c>
      <c r="AE33" s="75">
        <f>'Source Data'!N33</f>
        <v>3412</v>
      </c>
      <c r="AF33" s="90">
        <f t="shared" si="6"/>
        <v>0</v>
      </c>
      <c r="AG33" s="271"/>
      <c r="AH33" s="75">
        <f t="shared" si="23"/>
        <v>0</v>
      </c>
      <c r="AI33" s="271"/>
      <c r="AJ33" s="77">
        <f t="shared" si="7"/>
        <v>0</v>
      </c>
      <c r="AK33" s="76">
        <f t="shared" si="8"/>
        <v>0</v>
      </c>
      <c r="AL33" s="90">
        <f t="shared" si="24"/>
        <v>0</v>
      </c>
      <c r="AM33" s="79">
        <f t="shared" si="25"/>
        <v>0</v>
      </c>
      <c r="AN33" s="90">
        <f t="shared" si="26"/>
        <v>0</v>
      </c>
      <c r="AO33" s="56"/>
      <c r="AP33" s="90">
        <f t="shared" si="27"/>
        <v>0</v>
      </c>
      <c r="AQ33" s="77"/>
      <c r="AR33" s="77">
        <f t="shared" si="28"/>
        <v>0</v>
      </c>
      <c r="AS33" s="90">
        <f t="shared" si="9"/>
        <v>0</v>
      </c>
      <c r="AT33" s="78">
        <f t="shared" si="10"/>
        <v>0</v>
      </c>
      <c r="AU33" s="87">
        <f t="shared" si="11"/>
        <v>0</v>
      </c>
      <c r="AV33" s="116"/>
      <c r="AW33" s="74"/>
      <c r="AX33" s="74">
        <f t="shared" si="12"/>
        <v>0</v>
      </c>
      <c r="AY33" s="74">
        <f t="shared" si="13"/>
        <v>0</v>
      </c>
    </row>
    <row r="34" spans="1:51" ht="16.149999999999999" hidden="1" customHeight="1" x14ac:dyDescent="0.2">
      <c r="A34" s="54">
        <v>28</v>
      </c>
      <c r="B34" s="55" t="s">
        <v>33</v>
      </c>
      <c r="C34" s="271"/>
      <c r="D34" s="56">
        <f>'Source Data'!H34</f>
        <v>3407.9343597999155</v>
      </c>
      <c r="E34" s="74">
        <f t="shared" si="14"/>
        <v>0</v>
      </c>
      <c r="F34" s="290"/>
      <c r="G34" s="56">
        <f>'Source Data'!I34</f>
        <v>466.65190378503735</v>
      </c>
      <c r="H34" s="74">
        <f t="shared" si="15"/>
        <v>0</v>
      </c>
      <c r="I34" s="290"/>
      <c r="J34" s="56">
        <f>'Source Data'!J34</f>
        <v>127.26870103228291</v>
      </c>
      <c r="K34" s="74">
        <f t="shared" si="16"/>
        <v>0</v>
      </c>
      <c r="L34" s="290"/>
      <c r="M34" s="56">
        <f>'Source Data'!K34</f>
        <v>3181.7175258070724</v>
      </c>
      <c r="N34" s="74">
        <f t="shared" si="17"/>
        <v>0</v>
      </c>
      <c r="O34" s="290"/>
      <c r="P34" s="56">
        <f>'Source Data'!L34</f>
        <v>1272.6870103228293</v>
      </c>
      <c r="Q34" s="74">
        <f t="shared" si="18"/>
        <v>0</v>
      </c>
      <c r="R34" s="93">
        <v>0</v>
      </c>
      <c r="S34" s="56"/>
      <c r="T34" s="56"/>
      <c r="U34" s="57">
        <f t="shared" si="2"/>
        <v>0</v>
      </c>
      <c r="V34" s="93">
        <f t="shared" si="3"/>
        <v>0</v>
      </c>
      <c r="W34" s="74">
        <f t="shared" si="19"/>
        <v>0</v>
      </c>
      <c r="X34" s="93">
        <f t="shared" si="20"/>
        <v>0</v>
      </c>
      <c r="Y34" s="56"/>
      <c r="Z34" s="93">
        <f t="shared" si="21"/>
        <v>0</v>
      </c>
      <c r="AA34" s="56"/>
      <c r="AB34" s="56">
        <f t="shared" si="22"/>
        <v>0</v>
      </c>
      <c r="AC34" s="93">
        <f t="shared" si="4"/>
        <v>0</v>
      </c>
      <c r="AD34" s="97">
        <f t="shared" si="5"/>
        <v>0</v>
      </c>
      <c r="AE34" s="75">
        <f>'Source Data'!N34</f>
        <v>5598</v>
      </c>
      <c r="AF34" s="90">
        <f t="shared" si="6"/>
        <v>0</v>
      </c>
      <c r="AG34" s="271"/>
      <c r="AH34" s="75">
        <f t="shared" si="23"/>
        <v>0</v>
      </c>
      <c r="AI34" s="271"/>
      <c r="AJ34" s="77">
        <f t="shared" si="7"/>
        <v>0</v>
      </c>
      <c r="AK34" s="76">
        <f t="shared" si="8"/>
        <v>0</v>
      </c>
      <c r="AL34" s="90">
        <f t="shared" si="24"/>
        <v>0</v>
      </c>
      <c r="AM34" s="79">
        <f t="shared" si="25"/>
        <v>0</v>
      </c>
      <c r="AN34" s="90">
        <f t="shared" si="26"/>
        <v>0</v>
      </c>
      <c r="AO34" s="56"/>
      <c r="AP34" s="90">
        <f t="shared" si="27"/>
        <v>0</v>
      </c>
      <c r="AQ34" s="77"/>
      <c r="AR34" s="77">
        <f t="shared" si="28"/>
        <v>0</v>
      </c>
      <c r="AS34" s="90">
        <f t="shared" si="9"/>
        <v>0</v>
      </c>
      <c r="AT34" s="78">
        <f t="shared" si="10"/>
        <v>0</v>
      </c>
      <c r="AU34" s="87">
        <f t="shared" si="11"/>
        <v>0</v>
      </c>
      <c r="AV34" s="116"/>
      <c r="AW34" s="74"/>
      <c r="AX34" s="74">
        <f t="shared" si="12"/>
        <v>0</v>
      </c>
      <c r="AY34" s="74">
        <f t="shared" si="13"/>
        <v>0</v>
      </c>
    </row>
    <row r="35" spans="1:51" ht="16.149999999999999" hidden="1" customHeight="1" x14ac:dyDescent="0.2">
      <c r="A35" s="54">
        <v>29</v>
      </c>
      <c r="B35" s="55" t="s">
        <v>34</v>
      </c>
      <c r="C35" s="271"/>
      <c r="D35" s="56">
        <f>'Source Data'!H35</f>
        <v>4119.4752527522951</v>
      </c>
      <c r="E35" s="74">
        <f t="shared" si="14"/>
        <v>0</v>
      </c>
      <c r="F35" s="290"/>
      <c r="G35" s="56">
        <f>'Source Data'!I35</f>
        <v>554.9726016103474</v>
      </c>
      <c r="H35" s="74">
        <f t="shared" si="15"/>
        <v>0</v>
      </c>
      <c r="I35" s="290"/>
      <c r="J35" s="56">
        <f>'Source Data'!J35</f>
        <v>151.35616407554929</v>
      </c>
      <c r="K35" s="74">
        <f t="shared" si="16"/>
        <v>0</v>
      </c>
      <c r="L35" s="290"/>
      <c r="M35" s="56">
        <f>'Source Data'!K35</f>
        <v>3783.9041018887328</v>
      </c>
      <c r="N35" s="74">
        <f t="shared" si="17"/>
        <v>0</v>
      </c>
      <c r="O35" s="290"/>
      <c r="P35" s="56">
        <f>'Source Data'!L35</f>
        <v>1513.5616407554928</v>
      </c>
      <c r="Q35" s="74">
        <f t="shared" si="18"/>
        <v>0</v>
      </c>
      <c r="R35" s="93">
        <v>0</v>
      </c>
      <c r="S35" s="56"/>
      <c r="T35" s="56"/>
      <c r="U35" s="57">
        <f t="shared" si="2"/>
        <v>0</v>
      </c>
      <c r="V35" s="93">
        <f t="shared" si="3"/>
        <v>0</v>
      </c>
      <c r="W35" s="74">
        <f t="shared" si="19"/>
        <v>0</v>
      </c>
      <c r="X35" s="93">
        <f t="shared" si="20"/>
        <v>0</v>
      </c>
      <c r="Y35" s="56"/>
      <c r="Z35" s="93">
        <f t="shared" si="21"/>
        <v>0</v>
      </c>
      <c r="AA35" s="56"/>
      <c r="AB35" s="56">
        <f t="shared" si="22"/>
        <v>0</v>
      </c>
      <c r="AC35" s="93">
        <f t="shared" si="4"/>
        <v>0</v>
      </c>
      <c r="AD35" s="97">
        <f t="shared" si="5"/>
        <v>0</v>
      </c>
      <c r="AE35" s="75">
        <f>'Source Data'!N35</f>
        <v>4860</v>
      </c>
      <c r="AF35" s="90">
        <f t="shared" si="6"/>
        <v>0</v>
      </c>
      <c r="AG35" s="271"/>
      <c r="AH35" s="75">
        <f t="shared" si="23"/>
        <v>0</v>
      </c>
      <c r="AI35" s="271"/>
      <c r="AJ35" s="77">
        <f t="shared" si="7"/>
        <v>0</v>
      </c>
      <c r="AK35" s="76">
        <f t="shared" si="8"/>
        <v>0</v>
      </c>
      <c r="AL35" s="90">
        <f t="shared" si="24"/>
        <v>0</v>
      </c>
      <c r="AM35" s="79">
        <f t="shared" si="25"/>
        <v>0</v>
      </c>
      <c r="AN35" s="90">
        <f t="shared" si="26"/>
        <v>0</v>
      </c>
      <c r="AO35" s="56"/>
      <c r="AP35" s="90">
        <f t="shared" si="27"/>
        <v>0</v>
      </c>
      <c r="AQ35" s="77"/>
      <c r="AR35" s="77">
        <f t="shared" si="28"/>
        <v>0</v>
      </c>
      <c r="AS35" s="90">
        <f t="shared" si="9"/>
        <v>0</v>
      </c>
      <c r="AT35" s="78">
        <f t="shared" si="10"/>
        <v>0</v>
      </c>
      <c r="AU35" s="87">
        <f t="shared" si="11"/>
        <v>0</v>
      </c>
      <c r="AV35" s="116"/>
      <c r="AW35" s="74"/>
      <c r="AX35" s="74">
        <f t="shared" si="12"/>
        <v>0</v>
      </c>
      <c r="AY35" s="74">
        <f t="shared" si="13"/>
        <v>0</v>
      </c>
    </row>
    <row r="36" spans="1:51" ht="16.149999999999999" hidden="1" customHeight="1" x14ac:dyDescent="0.2">
      <c r="A36" s="49">
        <v>30</v>
      </c>
      <c r="B36" s="50" t="s">
        <v>35</v>
      </c>
      <c r="C36" s="272"/>
      <c r="D36" s="51">
        <f>'Source Data'!H36</f>
        <v>5413.9637107951485</v>
      </c>
      <c r="E36" s="80">
        <f t="shared" si="14"/>
        <v>0</v>
      </c>
      <c r="F36" s="291"/>
      <c r="G36" s="51">
        <f>'Source Data'!I36</f>
        <v>702.2116679130869</v>
      </c>
      <c r="H36" s="80">
        <f t="shared" si="15"/>
        <v>0</v>
      </c>
      <c r="I36" s="291"/>
      <c r="J36" s="51">
        <f>'Source Data'!J36</f>
        <v>191.51227306720551</v>
      </c>
      <c r="K36" s="80">
        <f t="shared" si="16"/>
        <v>0</v>
      </c>
      <c r="L36" s="291"/>
      <c r="M36" s="51">
        <f>'Source Data'!K36</f>
        <v>4787.8068266801383</v>
      </c>
      <c r="N36" s="80">
        <f t="shared" si="17"/>
        <v>0</v>
      </c>
      <c r="O36" s="291"/>
      <c r="P36" s="51">
        <f>'Source Data'!L36</f>
        <v>1915.1227306720555</v>
      </c>
      <c r="Q36" s="80">
        <f t="shared" si="18"/>
        <v>0</v>
      </c>
      <c r="R36" s="94">
        <v>0</v>
      </c>
      <c r="S36" s="51"/>
      <c r="T36" s="51"/>
      <c r="U36" s="52">
        <f t="shared" si="2"/>
        <v>0</v>
      </c>
      <c r="V36" s="94">
        <f t="shared" si="3"/>
        <v>0</v>
      </c>
      <c r="W36" s="80">
        <f t="shared" si="19"/>
        <v>0</v>
      </c>
      <c r="X36" s="94">
        <f t="shared" si="20"/>
        <v>0</v>
      </c>
      <c r="Y36" s="51"/>
      <c r="Z36" s="94">
        <f t="shared" si="21"/>
        <v>0</v>
      </c>
      <c r="AA36" s="53"/>
      <c r="AB36" s="51">
        <f t="shared" si="22"/>
        <v>0</v>
      </c>
      <c r="AC36" s="95">
        <f t="shared" si="4"/>
        <v>0</v>
      </c>
      <c r="AD36" s="95">
        <f t="shared" si="5"/>
        <v>0</v>
      </c>
      <c r="AE36" s="71">
        <f>'Source Data'!N36</f>
        <v>3884</v>
      </c>
      <c r="AF36" s="91">
        <f t="shared" si="6"/>
        <v>0</v>
      </c>
      <c r="AG36" s="272"/>
      <c r="AH36" s="71">
        <f t="shared" si="23"/>
        <v>0</v>
      </c>
      <c r="AI36" s="272"/>
      <c r="AJ36" s="72">
        <f t="shared" si="7"/>
        <v>0</v>
      </c>
      <c r="AK36" s="73">
        <f t="shared" si="8"/>
        <v>0</v>
      </c>
      <c r="AL36" s="91">
        <f t="shared" si="24"/>
        <v>0</v>
      </c>
      <c r="AM36" s="82">
        <f t="shared" si="25"/>
        <v>0</v>
      </c>
      <c r="AN36" s="91">
        <f t="shared" si="26"/>
        <v>0</v>
      </c>
      <c r="AO36" s="51"/>
      <c r="AP36" s="91">
        <f t="shared" si="27"/>
        <v>0</v>
      </c>
      <c r="AQ36" s="72"/>
      <c r="AR36" s="72">
        <f t="shared" si="28"/>
        <v>0</v>
      </c>
      <c r="AS36" s="91">
        <f t="shared" si="9"/>
        <v>0</v>
      </c>
      <c r="AT36" s="81">
        <f t="shared" si="10"/>
        <v>0</v>
      </c>
      <c r="AU36" s="88">
        <f t="shared" si="11"/>
        <v>0</v>
      </c>
      <c r="AV36" s="116"/>
      <c r="AW36" s="80"/>
      <c r="AX36" s="80">
        <f t="shared" si="12"/>
        <v>0</v>
      </c>
      <c r="AY36" s="80">
        <f t="shared" si="13"/>
        <v>0</v>
      </c>
    </row>
    <row r="37" spans="1:51" ht="16.149999999999999" hidden="1" customHeight="1" x14ac:dyDescent="0.2">
      <c r="A37" s="58">
        <v>31</v>
      </c>
      <c r="B37" s="59" t="s">
        <v>36</v>
      </c>
      <c r="C37" s="270"/>
      <c r="D37" s="60">
        <f>'Source Data'!H37</f>
        <v>3796.0097351340864</v>
      </c>
      <c r="E37" s="65">
        <f t="shared" si="14"/>
        <v>0</v>
      </c>
      <c r="F37" s="289"/>
      <c r="G37" s="60">
        <f>'Source Data'!I37</f>
        <v>524.75657375911442</v>
      </c>
      <c r="H37" s="65">
        <f t="shared" si="15"/>
        <v>0</v>
      </c>
      <c r="I37" s="289"/>
      <c r="J37" s="60">
        <f>'Source Data'!J37</f>
        <v>143.11542920703121</v>
      </c>
      <c r="K37" s="65">
        <f t="shared" si="16"/>
        <v>0</v>
      </c>
      <c r="L37" s="289"/>
      <c r="M37" s="60">
        <f>'Source Data'!K37</f>
        <v>3577.8857301757807</v>
      </c>
      <c r="N37" s="65">
        <f t="shared" si="17"/>
        <v>0</v>
      </c>
      <c r="O37" s="289"/>
      <c r="P37" s="60">
        <f>'Source Data'!L37</f>
        <v>1431.1542920703123</v>
      </c>
      <c r="Q37" s="65">
        <f t="shared" si="18"/>
        <v>0</v>
      </c>
      <c r="R37" s="92">
        <v>0</v>
      </c>
      <c r="S37" s="60"/>
      <c r="T37" s="60"/>
      <c r="U37" s="61">
        <f t="shared" si="2"/>
        <v>0</v>
      </c>
      <c r="V37" s="92">
        <f t="shared" si="3"/>
        <v>0</v>
      </c>
      <c r="W37" s="65">
        <f t="shared" si="19"/>
        <v>0</v>
      </c>
      <c r="X37" s="92">
        <f t="shared" si="20"/>
        <v>0</v>
      </c>
      <c r="Y37" s="60"/>
      <c r="Z37" s="92">
        <f t="shared" si="21"/>
        <v>0</v>
      </c>
      <c r="AA37" s="60"/>
      <c r="AB37" s="60">
        <f t="shared" si="22"/>
        <v>0</v>
      </c>
      <c r="AC37" s="92">
        <f t="shared" si="4"/>
        <v>0</v>
      </c>
      <c r="AD37" s="96">
        <f t="shared" si="5"/>
        <v>0</v>
      </c>
      <c r="AE37" s="66">
        <f>'Source Data'!N37</f>
        <v>5567</v>
      </c>
      <c r="AF37" s="89">
        <f t="shared" si="6"/>
        <v>0</v>
      </c>
      <c r="AG37" s="270"/>
      <c r="AH37" s="66">
        <f t="shared" si="23"/>
        <v>0</v>
      </c>
      <c r="AI37" s="270"/>
      <c r="AJ37" s="68">
        <f t="shared" si="7"/>
        <v>0</v>
      </c>
      <c r="AK37" s="67">
        <f t="shared" si="8"/>
        <v>0</v>
      </c>
      <c r="AL37" s="89">
        <f t="shared" si="24"/>
        <v>0</v>
      </c>
      <c r="AM37" s="70">
        <f t="shared" si="25"/>
        <v>0</v>
      </c>
      <c r="AN37" s="89">
        <f t="shared" si="26"/>
        <v>0</v>
      </c>
      <c r="AO37" s="60"/>
      <c r="AP37" s="89">
        <f t="shared" si="27"/>
        <v>0</v>
      </c>
      <c r="AQ37" s="68"/>
      <c r="AR37" s="68">
        <f t="shared" si="28"/>
        <v>0</v>
      </c>
      <c r="AS37" s="89">
        <f t="shared" si="9"/>
        <v>0</v>
      </c>
      <c r="AT37" s="69">
        <f t="shared" si="10"/>
        <v>0</v>
      </c>
      <c r="AU37" s="86">
        <f t="shared" si="11"/>
        <v>0</v>
      </c>
      <c r="AV37" s="116"/>
      <c r="AW37" s="65"/>
      <c r="AX37" s="65">
        <f t="shared" si="12"/>
        <v>0</v>
      </c>
      <c r="AY37" s="65">
        <f t="shared" si="13"/>
        <v>0</v>
      </c>
    </row>
    <row r="38" spans="1:51" ht="16.149999999999999" hidden="1" customHeight="1" x14ac:dyDescent="0.2">
      <c r="A38" s="54">
        <v>32</v>
      </c>
      <c r="B38" s="55" t="s">
        <v>37</v>
      </c>
      <c r="C38" s="271"/>
      <c r="D38" s="56">
        <f>'Source Data'!H38</f>
        <v>5211.085155744553</v>
      </c>
      <c r="E38" s="74">
        <f t="shared" si="14"/>
        <v>0</v>
      </c>
      <c r="F38" s="290"/>
      <c r="G38" s="56">
        <f>'Source Data'!I38</f>
        <v>712.66638210557119</v>
      </c>
      <c r="H38" s="74">
        <f t="shared" si="15"/>
        <v>0</v>
      </c>
      <c r="I38" s="290"/>
      <c r="J38" s="56">
        <f>'Source Data'!J38</f>
        <v>194.36355875606483</v>
      </c>
      <c r="K38" s="74">
        <f t="shared" si="16"/>
        <v>0</v>
      </c>
      <c r="L38" s="290"/>
      <c r="M38" s="56">
        <f>'Source Data'!K38</f>
        <v>4859.0889689016212</v>
      </c>
      <c r="N38" s="74">
        <f t="shared" si="17"/>
        <v>0</v>
      </c>
      <c r="O38" s="290"/>
      <c r="P38" s="56">
        <f>'Source Data'!L38</f>
        <v>1943.6355875606487</v>
      </c>
      <c r="Q38" s="74">
        <f t="shared" si="18"/>
        <v>0</v>
      </c>
      <c r="R38" s="93">
        <v>0</v>
      </c>
      <c r="S38" s="56"/>
      <c r="T38" s="56"/>
      <c r="U38" s="57">
        <f t="shared" si="2"/>
        <v>0</v>
      </c>
      <c r="V38" s="93">
        <f t="shared" si="3"/>
        <v>0</v>
      </c>
      <c r="W38" s="74">
        <f t="shared" si="19"/>
        <v>0</v>
      </c>
      <c r="X38" s="93">
        <f t="shared" si="20"/>
        <v>0</v>
      </c>
      <c r="Y38" s="56"/>
      <c r="Z38" s="93">
        <f t="shared" si="21"/>
        <v>0</v>
      </c>
      <c r="AA38" s="56"/>
      <c r="AB38" s="56">
        <f t="shared" si="22"/>
        <v>0</v>
      </c>
      <c r="AC38" s="93">
        <f t="shared" si="4"/>
        <v>0</v>
      </c>
      <c r="AD38" s="97">
        <f t="shared" si="5"/>
        <v>0</v>
      </c>
      <c r="AE38" s="75">
        <f>'Source Data'!N38</f>
        <v>2649</v>
      </c>
      <c r="AF38" s="90">
        <f t="shared" si="6"/>
        <v>0</v>
      </c>
      <c r="AG38" s="271"/>
      <c r="AH38" s="75">
        <f t="shared" si="23"/>
        <v>0</v>
      </c>
      <c r="AI38" s="271"/>
      <c r="AJ38" s="77">
        <f t="shared" si="7"/>
        <v>0</v>
      </c>
      <c r="AK38" s="76">
        <f t="shared" si="8"/>
        <v>0</v>
      </c>
      <c r="AL38" s="90">
        <f t="shared" si="24"/>
        <v>0</v>
      </c>
      <c r="AM38" s="79">
        <f t="shared" si="25"/>
        <v>0</v>
      </c>
      <c r="AN38" s="90">
        <f t="shared" si="26"/>
        <v>0</v>
      </c>
      <c r="AO38" s="56"/>
      <c r="AP38" s="90">
        <f t="shared" si="27"/>
        <v>0</v>
      </c>
      <c r="AQ38" s="77"/>
      <c r="AR38" s="77">
        <f t="shared" si="28"/>
        <v>0</v>
      </c>
      <c r="AS38" s="90">
        <f t="shared" si="9"/>
        <v>0</v>
      </c>
      <c r="AT38" s="78">
        <f t="shared" si="10"/>
        <v>0</v>
      </c>
      <c r="AU38" s="87">
        <f t="shared" si="11"/>
        <v>0</v>
      </c>
      <c r="AV38" s="116"/>
      <c r="AW38" s="74"/>
      <c r="AX38" s="74">
        <f t="shared" si="12"/>
        <v>0</v>
      </c>
      <c r="AY38" s="74">
        <f t="shared" si="13"/>
        <v>0</v>
      </c>
    </row>
    <row r="39" spans="1:51" ht="16.149999999999999" hidden="1" customHeight="1" x14ac:dyDescent="0.2">
      <c r="A39" s="54">
        <v>33</v>
      </c>
      <c r="B39" s="55" t="s">
        <v>38</v>
      </c>
      <c r="C39" s="271"/>
      <c r="D39" s="56">
        <f>'Source Data'!H39</f>
        <v>4700.4408318694122</v>
      </c>
      <c r="E39" s="74">
        <f t="shared" si="14"/>
        <v>0</v>
      </c>
      <c r="F39" s="290"/>
      <c r="G39" s="56">
        <f>'Source Data'!I39</f>
        <v>624.84576931264041</v>
      </c>
      <c r="H39" s="74">
        <f t="shared" si="15"/>
        <v>0</v>
      </c>
      <c r="I39" s="290"/>
      <c r="J39" s="56">
        <f>'Source Data'!J39</f>
        <v>170.41248253981104</v>
      </c>
      <c r="K39" s="74">
        <f t="shared" si="16"/>
        <v>0</v>
      </c>
      <c r="L39" s="290"/>
      <c r="M39" s="56">
        <f>'Source Data'!K39</f>
        <v>4260.3120634952766</v>
      </c>
      <c r="N39" s="74">
        <f t="shared" si="17"/>
        <v>0</v>
      </c>
      <c r="O39" s="290"/>
      <c r="P39" s="56">
        <f>'Source Data'!L39</f>
        <v>1704.1248253981105</v>
      </c>
      <c r="Q39" s="74">
        <f t="shared" si="18"/>
        <v>0</v>
      </c>
      <c r="R39" s="93">
        <v>0</v>
      </c>
      <c r="S39" s="56"/>
      <c r="T39" s="56"/>
      <c r="U39" s="57">
        <f t="shared" ref="U39:U70" si="29">S39+T39</f>
        <v>0</v>
      </c>
      <c r="V39" s="93">
        <f t="shared" si="3"/>
        <v>0</v>
      </c>
      <c r="W39" s="74">
        <f t="shared" si="19"/>
        <v>0</v>
      </c>
      <c r="X39" s="93">
        <f t="shared" si="20"/>
        <v>0</v>
      </c>
      <c r="Y39" s="56"/>
      <c r="Z39" s="93">
        <f t="shared" si="21"/>
        <v>0</v>
      </c>
      <c r="AA39" s="56"/>
      <c r="AB39" s="56">
        <f t="shared" si="22"/>
        <v>0</v>
      </c>
      <c r="AC39" s="93">
        <f t="shared" ref="AC39:AC70" si="30">ROUND(AB39/$AC$88,0)</f>
        <v>0</v>
      </c>
      <c r="AD39" s="97">
        <f t="shared" ref="AD39:AD75" si="31">Z39</f>
        <v>0</v>
      </c>
      <c r="AE39" s="75">
        <f>'Source Data'!N39</f>
        <v>3419</v>
      </c>
      <c r="AF39" s="90">
        <f t="shared" si="6"/>
        <v>0</v>
      </c>
      <c r="AG39" s="271"/>
      <c r="AH39" s="75">
        <f t="shared" si="23"/>
        <v>0</v>
      </c>
      <c r="AI39" s="271"/>
      <c r="AJ39" s="77">
        <f t="shared" ref="AJ39:AJ70" si="32">AE39*AI39*0.5</f>
        <v>0</v>
      </c>
      <c r="AK39" s="76">
        <f t="shared" ref="AK39:AK70" si="33">AH39+AJ39</f>
        <v>0</v>
      </c>
      <c r="AL39" s="90">
        <f t="shared" si="24"/>
        <v>0</v>
      </c>
      <c r="AM39" s="79">
        <f t="shared" si="25"/>
        <v>0</v>
      </c>
      <c r="AN39" s="90">
        <f t="shared" si="26"/>
        <v>0</v>
      </c>
      <c r="AO39" s="56"/>
      <c r="AP39" s="90">
        <f t="shared" si="27"/>
        <v>0</v>
      </c>
      <c r="AQ39" s="77"/>
      <c r="AR39" s="77">
        <f t="shared" si="28"/>
        <v>0</v>
      </c>
      <c r="AS39" s="90">
        <f t="shared" ref="AS39:AS70" si="34">ROUND(AR39/$AS$88,0)</f>
        <v>0</v>
      </c>
      <c r="AT39" s="78">
        <f t="shared" si="10"/>
        <v>0</v>
      </c>
      <c r="AU39" s="87">
        <f t="shared" si="11"/>
        <v>0</v>
      </c>
      <c r="AV39" s="116"/>
      <c r="AW39" s="74"/>
      <c r="AX39" s="74">
        <f t="shared" si="12"/>
        <v>0</v>
      </c>
      <c r="AY39" s="74">
        <f t="shared" ref="AY39:AY70" si="35">AX39-AW39</f>
        <v>0</v>
      </c>
    </row>
    <row r="40" spans="1:51" ht="16.149999999999999" hidden="1" customHeight="1" x14ac:dyDescent="0.2">
      <c r="A40" s="54">
        <v>34</v>
      </c>
      <c r="B40" s="55" t="s">
        <v>39</v>
      </c>
      <c r="C40" s="271"/>
      <c r="D40" s="56">
        <f>'Source Data'!H40</f>
        <v>5203.4516530730671</v>
      </c>
      <c r="E40" s="74">
        <f t="shared" si="14"/>
        <v>0</v>
      </c>
      <c r="F40" s="290"/>
      <c r="G40" s="56">
        <f>'Source Data'!I40</f>
        <v>693.972191189574</v>
      </c>
      <c r="H40" s="74">
        <f t="shared" si="15"/>
        <v>0</v>
      </c>
      <c r="I40" s="290"/>
      <c r="J40" s="56">
        <f>'Source Data'!J40</f>
        <v>189.26514305170204</v>
      </c>
      <c r="K40" s="74">
        <f t="shared" si="16"/>
        <v>0</v>
      </c>
      <c r="L40" s="290"/>
      <c r="M40" s="56">
        <f>'Source Data'!K40</f>
        <v>4731.62857629255</v>
      </c>
      <c r="N40" s="74">
        <f t="shared" si="17"/>
        <v>0</v>
      </c>
      <c r="O40" s="290"/>
      <c r="P40" s="56">
        <f>'Source Data'!L40</f>
        <v>1892.6514305170203</v>
      </c>
      <c r="Q40" s="74">
        <f t="shared" si="18"/>
        <v>0</v>
      </c>
      <c r="R40" s="93">
        <v>0</v>
      </c>
      <c r="S40" s="56"/>
      <c r="T40" s="56"/>
      <c r="U40" s="57">
        <f t="shared" si="29"/>
        <v>0</v>
      </c>
      <c r="V40" s="93">
        <f t="shared" si="3"/>
        <v>0</v>
      </c>
      <c r="W40" s="74">
        <f t="shared" si="19"/>
        <v>0</v>
      </c>
      <c r="X40" s="93">
        <f t="shared" si="20"/>
        <v>0</v>
      </c>
      <c r="Y40" s="56"/>
      <c r="Z40" s="93">
        <f t="shared" si="21"/>
        <v>0</v>
      </c>
      <c r="AA40" s="56"/>
      <c r="AB40" s="56">
        <f t="shared" si="22"/>
        <v>0</v>
      </c>
      <c r="AC40" s="93">
        <f t="shared" si="30"/>
        <v>0</v>
      </c>
      <c r="AD40" s="97">
        <f t="shared" si="31"/>
        <v>0</v>
      </c>
      <c r="AE40" s="75">
        <f>'Source Data'!N40</f>
        <v>1894</v>
      </c>
      <c r="AF40" s="90">
        <f t="shared" si="6"/>
        <v>0</v>
      </c>
      <c r="AG40" s="271"/>
      <c r="AH40" s="75">
        <f t="shared" si="23"/>
        <v>0</v>
      </c>
      <c r="AI40" s="271"/>
      <c r="AJ40" s="77">
        <f t="shared" si="32"/>
        <v>0</v>
      </c>
      <c r="AK40" s="76">
        <f t="shared" si="33"/>
        <v>0</v>
      </c>
      <c r="AL40" s="90">
        <f t="shared" si="24"/>
        <v>0</v>
      </c>
      <c r="AM40" s="79">
        <f t="shared" si="25"/>
        <v>0</v>
      </c>
      <c r="AN40" s="90">
        <f t="shared" si="26"/>
        <v>0</v>
      </c>
      <c r="AO40" s="56"/>
      <c r="AP40" s="90">
        <f t="shared" si="27"/>
        <v>0</v>
      </c>
      <c r="AQ40" s="77"/>
      <c r="AR40" s="77">
        <f t="shared" si="28"/>
        <v>0</v>
      </c>
      <c r="AS40" s="90">
        <f t="shared" si="34"/>
        <v>0</v>
      </c>
      <c r="AT40" s="78">
        <f t="shared" si="10"/>
        <v>0</v>
      </c>
      <c r="AU40" s="87">
        <f t="shared" si="11"/>
        <v>0</v>
      </c>
      <c r="AV40" s="116"/>
      <c r="AW40" s="74"/>
      <c r="AX40" s="74">
        <f t="shared" si="12"/>
        <v>0</v>
      </c>
      <c r="AY40" s="74">
        <f t="shared" si="35"/>
        <v>0</v>
      </c>
    </row>
    <row r="41" spans="1:51" ht="16.149999999999999" hidden="1" customHeight="1" x14ac:dyDescent="0.2">
      <c r="A41" s="49">
        <v>35</v>
      </c>
      <c r="B41" s="50" t="s">
        <v>40</v>
      </c>
      <c r="C41" s="272"/>
      <c r="D41" s="51">
        <f>'Source Data'!H41</f>
        <v>4357.2318016845329</v>
      </c>
      <c r="E41" s="80">
        <f t="shared" si="14"/>
        <v>0</v>
      </c>
      <c r="F41" s="291"/>
      <c r="G41" s="51">
        <f>'Source Data'!I41</f>
        <v>608.37683053992896</v>
      </c>
      <c r="H41" s="80">
        <f t="shared" si="15"/>
        <v>0</v>
      </c>
      <c r="I41" s="291"/>
      <c r="J41" s="51">
        <f>'Source Data'!J41</f>
        <v>165.92095378361697</v>
      </c>
      <c r="K41" s="80">
        <f t="shared" si="16"/>
        <v>0</v>
      </c>
      <c r="L41" s="291"/>
      <c r="M41" s="51">
        <f>'Source Data'!K41</f>
        <v>4148.0238445904242</v>
      </c>
      <c r="N41" s="80">
        <f t="shared" si="17"/>
        <v>0</v>
      </c>
      <c r="O41" s="291"/>
      <c r="P41" s="51">
        <f>'Source Data'!L41</f>
        <v>1659.2095378361696</v>
      </c>
      <c r="Q41" s="80">
        <f t="shared" si="18"/>
        <v>0</v>
      </c>
      <c r="R41" s="94">
        <v>0</v>
      </c>
      <c r="S41" s="51"/>
      <c r="T41" s="51"/>
      <c r="U41" s="52">
        <f t="shared" si="29"/>
        <v>0</v>
      </c>
      <c r="V41" s="94">
        <f t="shared" si="3"/>
        <v>0</v>
      </c>
      <c r="W41" s="80">
        <f t="shared" si="19"/>
        <v>0</v>
      </c>
      <c r="X41" s="94">
        <f t="shared" si="20"/>
        <v>0</v>
      </c>
      <c r="Y41" s="51"/>
      <c r="Z41" s="94">
        <f t="shared" si="21"/>
        <v>0</v>
      </c>
      <c r="AA41" s="53"/>
      <c r="AB41" s="51">
        <f t="shared" si="22"/>
        <v>0</v>
      </c>
      <c r="AC41" s="95">
        <f t="shared" si="30"/>
        <v>0</v>
      </c>
      <c r="AD41" s="95">
        <f t="shared" si="31"/>
        <v>0</v>
      </c>
      <c r="AE41" s="71">
        <f>'Source Data'!N41</f>
        <v>3679</v>
      </c>
      <c r="AF41" s="91">
        <f t="shared" si="6"/>
        <v>0</v>
      </c>
      <c r="AG41" s="272"/>
      <c r="AH41" s="71">
        <f t="shared" si="23"/>
        <v>0</v>
      </c>
      <c r="AI41" s="272"/>
      <c r="AJ41" s="72">
        <f t="shared" si="32"/>
        <v>0</v>
      </c>
      <c r="AK41" s="73">
        <f t="shared" si="33"/>
        <v>0</v>
      </c>
      <c r="AL41" s="91">
        <f t="shared" si="24"/>
        <v>0</v>
      </c>
      <c r="AM41" s="82">
        <f t="shared" si="25"/>
        <v>0</v>
      </c>
      <c r="AN41" s="91">
        <f t="shared" si="26"/>
        <v>0</v>
      </c>
      <c r="AO41" s="51"/>
      <c r="AP41" s="91">
        <f t="shared" si="27"/>
        <v>0</v>
      </c>
      <c r="AQ41" s="72"/>
      <c r="AR41" s="72">
        <f t="shared" si="28"/>
        <v>0</v>
      </c>
      <c r="AS41" s="91">
        <f t="shared" si="34"/>
        <v>0</v>
      </c>
      <c r="AT41" s="81">
        <f t="shared" si="10"/>
        <v>0</v>
      </c>
      <c r="AU41" s="88">
        <f t="shared" si="11"/>
        <v>0</v>
      </c>
      <c r="AV41" s="116"/>
      <c r="AW41" s="80"/>
      <c r="AX41" s="80">
        <f t="shared" si="12"/>
        <v>0</v>
      </c>
      <c r="AY41" s="80">
        <f t="shared" si="35"/>
        <v>0</v>
      </c>
    </row>
    <row r="42" spans="1:51" ht="16.149999999999999" customHeight="1" x14ac:dyDescent="0.2">
      <c r="A42" s="58">
        <v>36</v>
      </c>
      <c r="B42" s="59" t="s">
        <v>41</v>
      </c>
      <c r="C42" s="270">
        <f>D91</f>
        <v>37</v>
      </c>
      <c r="D42" s="60">
        <f>'Source Data'!H42</f>
        <v>3397.1647109485266</v>
      </c>
      <c r="E42" s="65">
        <f t="shared" si="14"/>
        <v>125695.09430509548</v>
      </c>
      <c r="F42" s="289"/>
      <c r="G42" s="60">
        <f>'Source Data'!I42</f>
        <v>463.14668164219148</v>
      </c>
      <c r="H42" s="65">
        <f t="shared" si="15"/>
        <v>0</v>
      </c>
      <c r="I42" s="289"/>
      <c r="J42" s="60">
        <f>'Source Data'!J42</f>
        <v>126.31273135696131</v>
      </c>
      <c r="K42" s="65">
        <f t="shared" si="16"/>
        <v>0</v>
      </c>
      <c r="L42" s="289"/>
      <c r="M42" s="60">
        <f>'Source Data'!K42</f>
        <v>3157.818283924033</v>
      </c>
      <c r="N42" s="65">
        <f t="shared" si="17"/>
        <v>0</v>
      </c>
      <c r="O42" s="289"/>
      <c r="P42" s="60">
        <f>'Source Data'!L42</f>
        <v>1263.1273135696131</v>
      </c>
      <c r="Q42" s="65">
        <f t="shared" si="18"/>
        <v>0</v>
      </c>
      <c r="R42" s="92">
        <v>161736</v>
      </c>
      <c r="S42" s="60"/>
      <c r="T42" s="60"/>
      <c r="U42" s="61">
        <f t="shared" si="29"/>
        <v>0</v>
      </c>
      <c r="V42" s="92">
        <f t="shared" si="3"/>
        <v>161736</v>
      </c>
      <c r="W42" s="65">
        <f t="shared" si="19"/>
        <v>-404</v>
      </c>
      <c r="X42" s="92">
        <f t="shared" si="20"/>
        <v>161332</v>
      </c>
      <c r="Y42" s="60"/>
      <c r="Z42" s="92">
        <f t="shared" si="21"/>
        <v>161332</v>
      </c>
      <c r="AA42" s="60"/>
      <c r="AB42" s="60">
        <f t="shared" si="22"/>
        <v>161332</v>
      </c>
      <c r="AC42" s="92">
        <f t="shared" si="30"/>
        <v>13444</v>
      </c>
      <c r="AD42" s="96">
        <f t="shared" si="31"/>
        <v>161332</v>
      </c>
      <c r="AE42" s="66">
        <f>'Source Data'!N42</f>
        <v>6275</v>
      </c>
      <c r="AF42" s="89">
        <f t="shared" si="6"/>
        <v>232175</v>
      </c>
      <c r="AG42" s="270"/>
      <c r="AH42" s="66">
        <f t="shared" si="23"/>
        <v>0</v>
      </c>
      <c r="AI42" s="270"/>
      <c r="AJ42" s="68">
        <f t="shared" si="32"/>
        <v>0</v>
      </c>
      <c r="AK42" s="67">
        <f t="shared" si="33"/>
        <v>0</v>
      </c>
      <c r="AL42" s="89">
        <f t="shared" si="24"/>
        <v>232175</v>
      </c>
      <c r="AM42" s="70">
        <f t="shared" si="25"/>
        <v>-580</v>
      </c>
      <c r="AN42" s="89">
        <f t="shared" si="26"/>
        <v>231595</v>
      </c>
      <c r="AO42" s="60"/>
      <c r="AP42" s="89">
        <f t="shared" si="27"/>
        <v>231595</v>
      </c>
      <c r="AQ42" s="68"/>
      <c r="AR42" s="68">
        <f t="shared" si="28"/>
        <v>231595</v>
      </c>
      <c r="AS42" s="89">
        <f t="shared" si="34"/>
        <v>19300</v>
      </c>
      <c r="AT42" s="69">
        <f t="shared" si="10"/>
        <v>392927</v>
      </c>
      <c r="AU42" s="86">
        <f t="shared" si="11"/>
        <v>32744</v>
      </c>
      <c r="AV42" s="116"/>
      <c r="AW42" s="65"/>
      <c r="AX42" s="65">
        <f t="shared" si="12"/>
        <v>580</v>
      </c>
      <c r="AY42" s="65">
        <f t="shared" si="35"/>
        <v>580</v>
      </c>
    </row>
    <row r="43" spans="1:51" ht="16.149999999999999" hidden="1" customHeight="1" x14ac:dyDescent="0.2">
      <c r="A43" s="54">
        <v>37</v>
      </c>
      <c r="B43" s="55" t="s">
        <v>42</v>
      </c>
      <c r="C43" s="271"/>
      <c r="D43" s="56">
        <f>'Source Data'!H43</f>
        <v>5115.2412376905504</v>
      </c>
      <c r="E43" s="74">
        <f t="shared" si="14"/>
        <v>0</v>
      </c>
      <c r="F43" s="290"/>
      <c r="G43" s="56">
        <f>'Source Data'!I43</f>
        <v>683.69591860374021</v>
      </c>
      <c r="H43" s="74">
        <f t="shared" si="15"/>
        <v>0</v>
      </c>
      <c r="I43" s="290"/>
      <c r="J43" s="56">
        <f>'Source Data'!J43</f>
        <v>186.46252325556549</v>
      </c>
      <c r="K43" s="74">
        <f t="shared" si="16"/>
        <v>0</v>
      </c>
      <c r="L43" s="290"/>
      <c r="M43" s="56">
        <f>'Source Data'!K43</f>
        <v>4661.5630813891366</v>
      </c>
      <c r="N43" s="74">
        <f t="shared" si="17"/>
        <v>0</v>
      </c>
      <c r="O43" s="290"/>
      <c r="P43" s="56">
        <f>'Source Data'!L43</f>
        <v>1864.6252325556547</v>
      </c>
      <c r="Q43" s="74">
        <f t="shared" si="18"/>
        <v>0</v>
      </c>
      <c r="R43" s="93">
        <v>0</v>
      </c>
      <c r="S43" s="56"/>
      <c r="T43" s="56"/>
      <c r="U43" s="57">
        <f t="shared" si="29"/>
        <v>0</v>
      </c>
      <c r="V43" s="93">
        <f t="shared" si="3"/>
        <v>0</v>
      </c>
      <c r="W43" s="74">
        <f t="shared" si="19"/>
        <v>0</v>
      </c>
      <c r="X43" s="93">
        <f t="shared" si="20"/>
        <v>0</v>
      </c>
      <c r="Y43" s="56"/>
      <c r="Z43" s="93">
        <f t="shared" si="21"/>
        <v>0</v>
      </c>
      <c r="AA43" s="56"/>
      <c r="AB43" s="56">
        <f t="shared" si="22"/>
        <v>0</v>
      </c>
      <c r="AC43" s="93">
        <f t="shared" si="30"/>
        <v>0</v>
      </c>
      <c r="AD43" s="97">
        <f t="shared" si="31"/>
        <v>0</v>
      </c>
      <c r="AE43" s="75">
        <f>'Source Data'!N43</f>
        <v>3876</v>
      </c>
      <c r="AF43" s="90">
        <f t="shared" si="6"/>
        <v>0</v>
      </c>
      <c r="AG43" s="271"/>
      <c r="AH43" s="75">
        <f t="shared" si="23"/>
        <v>0</v>
      </c>
      <c r="AI43" s="271"/>
      <c r="AJ43" s="77">
        <f t="shared" si="32"/>
        <v>0</v>
      </c>
      <c r="AK43" s="76">
        <f t="shared" si="33"/>
        <v>0</v>
      </c>
      <c r="AL43" s="90">
        <f t="shared" si="24"/>
        <v>0</v>
      </c>
      <c r="AM43" s="79">
        <f t="shared" si="25"/>
        <v>0</v>
      </c>
      <c r="AN43" s="90">
        <f t="shared" si="26"/>
        <v>0</v>
      </c>
      <c r="AO43" s="56"/>
      <c r="AP43" s="90">
        <f t="shared" si="27"/>
        <v>0</v>
      </c>
      <c r="AQ43" s="77"/>
      <c r="AR43" s="77">
        <f t="shared" si="28"/>
        <v>0</v>
      </c>
      <c r="AS43" s="90">
        <f t="shared" si="34"/>
        <v>0</v>
      </c>
      <c r="AT43" s="78">
        <f t="shared" si="10"/>
        <v>0</v>
      </c>
      <c r="AU43" s="87">
        <f t="shared" si="11"/>
        <v>0</v>
      </c>
      <c r="AV43" s="116"/>
      <c r="AW43" s="74"/>
      <c r="AX43" s="74">
        <f t="shared" si="12"/>
        <v>0</v>
      </c>
      <c r="AY43" s="74">
        <f t="shared" si="35"/>
        <v>0</v>
      </c>
    </row>
    <row r="44" spans="1:51" ht="16.149999999999999" customHeight="1" x14ac:dyDescent="0.2">
      <c r="A44" s="54">
        <v>38</v>
      </c>
      <c r="B44" s="55" t="s">
        <v>43</v>
      </c>
      <c r="C44" s="271">
        <f>D92</f>
        <v>3</v>
      </c>
      <c r="D44" s="56">
        <f>'Source Data'!H44</f>
        <v>2242.6574879084728</v>
      </c>
      <c r="E44" s="74">
        <f t="shared" si="14"/>
        <v>6727.9724637254185</v>
      </c>
      <c r="F44" s="290"/>
      <c r="G44" s="56">
        <f>'Source Data'!I44</f>
        <v>217.85498253596765</v>
      </c>
      <c r="H44" s="74">
        <f t="shared" si="15"/>
        <v>0</v>
      </c>
      <c r="I44" s="290"/>
      <c r="J44" s="56">
        <f>'Source Data'!J44</f>
        <v>59.414995237082067</v>
      </c>
      <c r="K44" s="74">
        <f t="shared" si="16"/>
        <v>0</v>
      </c>
      <c r="L44" s="290"/>
      <c r="M44" s="56">
        <f>'Source Data'!K44</f>
        <v>1485.3748809270521</v>
      </c>
      <c r="N44" s="74">
        <f t="shared" si="17"/>
        <v>0</v>
      </c>
      <c r="O44" s="290"/>
      <c r="P44" s="56">
        <f>'Source Data'!L44</f>
        <v>594.14995237082076</v>
      </c>
      <c r="Q44" s="74">
        <f t="shared" si="18"/>
        <v>0</v>
      </c>
      <c r="R44" s="93">
        <v>7164</v>
      </c>
      <c r="S44" s="56"/>
      <c r="T44" s="56"/>
      <c r="U44" s="57">
        <f t="shared" si="29"/>
        <v>0</v>
      </c>
      <c r="V44" s="93">
        <f t="shared" si="3"/>
        <v>7164</v>
      </c>
      <c r="W44" s="74">
        <f t="shared" si="19"/>
        <v>-18</v>
      </c>
      <c r="X44" s="93">
        <f t="shared" si="20"/>
        <v>7146</v>
      </c>
      <c r="Y44" s="56"/>
      <c r="Z44" s="93">
        <f t="shared" si="21"/>
        <v>7146</v>
      </c>
      <c r="AA44" s="56"/>
      <c r="AB44" s="56">
        <f t="shared" si="22"/>
        <v>7146</v>
      </c>
      <c r="AC44" s="93">
        <f t="shared" si="30"/>
        <v>596</v>
      </c>
      <c r="AD44" s="97">
        <f t="shared" si="31"/>
        <v>7146</v>
      </c>
      <c r="AE44" s="75">
        <f>'Source Data'!N44</f>
        <v>11268</v>
      </c>
      <c r="AF44" s="90">
        <f t="shared" si="6"/>
        <v>33804</v>
      </c>
      <c r="AG44" s="271"/>
      <c r="AH44" s="75">
        <f t="shared" si="23"/>
        <v>0</v>
      </c>
      <c r="AI44" s="271"/>
      <c r="AJ44" s="77">
        <f t="shared" si="32"/>
        <v>0</v>
      </c>
      <c r="AK44" s="76">
        <f t="shared" si="33"/>
        <v>0</v>
      </c>
      <c r="AL44" s="90">
        <f t="shared" si="24"/>
        <v>33804</v>
      </c>
      <c r="AM44" s="79">
        <f t="shared" si="25"/>
        <v>-85</v>
      </c>
      <c r="AN44" s="90">
        <f t="shared" si="26"/>
        <v>33719</v>
      </c>
      <c r="AO44" s="56"/>
      <c r="AP44" s="90">
        <f t="shared" si="27"/>
        <v>33719</v>
      </c>
      <c r="AQ44" s="77"/>
      <c r="AR44" s="77">
        <f t="shared" si="28"/>
        <v>33719</v>
      </c>
      <c r="AS44" s="90">
        <f t="shared" si="34"/>
        <v>2810</v>
      </c>
      <c r="AT44" s="78">
        <f t="shared" si="10"/>
        <v>40865</v>
      </c>
      <c r="AU44" s="87">
        <f t="shared" si="11"/>
        <v>3406</v>
      </c>
      <c r="AV44" s="116"/>
      <c r="AW44" s="74"/>
      <c r="AX44" s="74">
        <f t="shared" si="12"/>
        <v>85</v>
      </c>
      <c r="AY44" s="74">
        <f t="shared" si="35"/>
        <v>85</v>
      </c>
    </row>
    <row r="45" spans="1:51" ht="16.149999999999999" customHeight="1" x14ac:dyDescent="0.2">
      <c r="A45" s="54">
        <v>39</v>
      </c>
      <c r="B45" s="55" t="s">
        <v>44</v>
      </c>
      <c r="C45" s="271"/>
      <c r="D45" s="56">
        <f>'Source Data'!H45</f>
        <v>2703.2750635068246</v>
      </c>
      <c r="E45" s="74">
        <f t="shared" si="14"/>
        <v>0</v>
      </c>
      <c r="F45" s="290"/>
      <c r="G45" s="56">
        <f>'Source Data'!I45</f>
        <v>360.15144440628399</v>
      </c>
      <c r="H45" s="74">
        <f t="shared" si="15"/>
        <v>0</v>
      </c>
      <c r="I45" s="290"/>
      <c r="J45" s="56">
        <f>'Source Data'!J45</f>
        <v>98.223121201713838</v>
      </c>
      <c r="K45" s="74">
        <f t="shared" si="16"/>
        <v>0</v>
      </c>
      <c r="L45" s="290"/>
      <c r="M45" s="56">
        <f>'Source Data'!K45</f>
        <v>2455.578030042846</v>
      </c>
      <c r="N45" s="74">
        <f t="shared" si="17"/>
        <v>0</v>
      </c>
      <c r="O45" s="290"/>
      <c r="P45" s="56">
        <f>'Source Data'!L45</f>
        <v>982.2312120171382</v>
      </c>
      <c r="Q45" s="74">
        <f t="shared" si="18"/>
        <v>0</v>
      </c>
      <c r="R45" s="93">
        <v>0</v>
      </c>
      <c r="S45" s="56"/>
      <c r="T45" s="56"/>
      <c r="U45" s="57">
        <f t="shared" si="29"/>
        <v>0</v>
      </c>
      <c r="V45" s="93">
        <f t="shared" si="3"/>
        <v>0</v>
      </c>
      <c r="W45" s="74">
        <f t="shared" si="19"/>
        <v>0</v>
      </c>
      <c r="X45" s="93">
        <f t="shared" si="20"/>
        <v>0</v>
      </c>
      <c r="Y45" s="56"/>
      <c r="Z45" s="93">
        <f t="shared" si="21"/>
        <v>0</v>
      </c>
      <c r="AA45" s="56"/>
      <c r="AB45" s="56">
        <f t="shared" si="22"/>
        <v>0</v>
      </c>
      <c r="AC45" s="93">
        <f t="shared" si="30"/>
        <v>0</v>
      </c>
      <c r="AD45" s="97">
        <f t="shared" si="31"/>
        <v>0</v>
      </c>
      <c r="AE45" s="75">
        <f>'Source Data'!N45</f>
        <v>5158</v>
      </c>
      <c r="AF45" s="90">
        <f t="shared" si="6"/>
        <v>0</v>
      </c>
      <c r="AG45" s="271"/>
      <c r="AH45" s="75">
        <f t="shared" si="23"/>
        <v>0</v>
      </c>
      <c r="AI45" s="271"/>
      <c r="AJ45" s="77">
        <f t="shared" si="32"/>
        <v>0</v>
      </c>
      <c r="AK45" s="76">
        <f t="shared" si="33"/>
        <v>0</v>
      </c>
      <c r="AL45" s="90">
        <f t="shared" si="24"/>
        <v>0</v>
      </c>
      <c r="AM45" s="79">
        <f t="shared" si="25"/>
        <v>0</v>
      </c>
      <c r="AN45" s="90">
        <f t="shared" si="26"/>
        <v>0</v>
      </c>
      <c r="AO45" s="56"/>
      <c r="AP45" s="90">
        <f t="shared" si="27"/>
        <v>0</v>
      </c>
      <c r="AQ45" s="77"/>
      <c r="AR45" s="77">
        <f t="shared" si="28"/>
        <v>0</v>
      </c>
      <c r="AS45" s="90">
        <f t="shared" si="34"/>
        <v>0</v>
      </c>
      <c r="AT45" s="78">
        <f t="shared" si="10"/>
        <v>0</v>
      </c>
      <c r="AU45" s="87">
        <f t="shared" si="11"/>
        <v>0</v>
      </c>
      <c r="AV45" s="116"/>
      <c r="AW45" s="74"/>
      <c r="AX45" s="74">
        <f t="shared" si="12"/>
        <v>0</v>
      </c>
      <c r="AY45" s="74">
        <f t="shared" si="35"/>
        <v>0</v>
      </c>
    </row>
    <row r="46" spans="1:51" ht="16.149999999999999" customHeight="1" x14ac:dyDescent="0.2">
      <c r="A46" s="49">
        <v>40</v>
      </c>
      <c r="B46" s="50" t="s">
        <v>45</v>
      </c>
      <c r="C46" s="272"/>
      <c r="D46" s="51">
        <f>'Source Data'!H46</f>
        <v>4843.6552941270829</v>
      </c>
      <c r="E46" s="80">
        <f t="shared" si="14"/>
        <v>0</v>
      </c>
      <c r="F46" s="291"/>
      <c r="G46" s="51">
        <f>'Source Data'!I46</f>
        <v>644.48181238686641</v>
      </c>
      <c r="H46" s="80">
        <f t="shared" si="15"/>
        <v>0</v>
      </c>
      <c r="I46" s="291"/>
      <c r="J46" s="51">
        <f>'Source Data'!J46</f>
        <v>175.76776701459988</v>
      </c>
      <c r="K46" s="80">
        <f t="shared" si="16"/>
        <v>0</v>
      </c>
      <c r="L46" s="291"/>
      <c r="M46" s="51">
        <f>'Source Data'!K46</f>
        <v>4394.194175364998</v>
      </c>
      <c r="N46" s="80">
        <f t="shared" si="17"/>
        <v>0</v>
      </c>
      <c r="O46" s="291"/>
      <c r="P46" s="51">
        <f>'Source Data'!L46</f>
        <v>1757.6776701459989</v>
      </c>
      <c r="Q46" s="80">
        <f t="shared" si="18"/>
        <v>0</v>
      </c>
      <c r="R46" s="94">
        <v>0</v>
      </c>
      <c r="S46" s="51"/>
      <c r="T46" s="51"/>
      <c r="U46" s="52">
        <f t="shared" si="29"/>
        <v>0</v>
      </c>
      <c r="V46" s="94">
        <f t="shared" si="3"/>
        <v>0</v>
      </c>
      <c r="W46" s="80">
        <f t="shared" si="19"/>
        <v>0</v>
      </c>
      <c r="X46" s="94">
        <f t="shared" si="20"/>
        <v>0</v>
      </c>
      <c r="Y46" s="51"/>
      <c r="Z46" s="94">
        <f t="shared" si="21"/>
        <v>0</v>
      </c>
      <c r="AA46" s="53"/>
      <c r="AB46" s="51">
        <f t="shared" si="22"/>
        <v>0</v>
      </c>
      <c r="AC46" s="95">
        <f t="shared" si="30"/>
        <v>0</v>
      </c>
      <c r="AD46" s="95">
        <f t="shared" si="31"/>
        <v>0</v>
      </c>
      <c r="AE46" s="71">
        <f>'Source Data'!N46</f>
        <v>4005</v>
      </c>
      <c r="AF46" s="91">
        <f t="shared" si="6"/>
        <v>0</v>
      </c>
      <c r="AG46" s="272"/>
      <c r="AH46" s="71">
        <f t="shared" si="23"/>
        <v>0</v>
      </c>
      <c r="AI46" s="272"/>
      <c r="AJ46" s="72">
        <f t="shared" si="32"/>
        <v>0</v>
      </c>
      <c r="AK46" s="73">
        <f t="shared" si="33"/>
        <v>0</v>
      </c>
      <c r="AL46" s="91">
        <f t="shared" si="24"/>
        <v>0</v>
      </c>
      <c r="AM46" s="82">
        <f t="shared" si="25"/>
        <v>0</v>
      </c>
      <c r="AN46" s="91">
        <f t="shared" si="26"/>
        <v>0</v>
      </c>
      <c r="AO46" s="51"/>
      <c r="AP46" s="91">
        <f t="shared" si="27"/>
        <v>0</v>
      </c>
      <c r="AQ46" s="72"/>
      <c r="AR46" s="72">
        <f t="shared" si="28"/>
        <v>0</v>
      </c>
      <c r="AS46" s="91">
        <f t="shared" si="34"/>
        <v>0</v>
      </c>
      <c r="AT46" s="81">
        <f t="shared" si="10"/>
        <v>0</v>
      </c>
      <c r="AU46" s="88">
        <f t="shared" si="11"/>
        <v>0</v>
      </c>
      <c r="AV46" s="116"/>
      <c r="AW46" s="80"/>
      <c r="AX46" s="80">
        <f t="shared" si="12"/>
        <v>0</v>
      </c>
      <c r="AY46" s="80">
        <f t="shared" si="35"/>
        <v>0</v>
      </c>
    </row>
    <row r="47" spans="1:51" ht="16.149999999999999" customHeight="1" x14ac:dyDescent="0.2">
      <c r="A47" s="58">
        <v>41</v>
      </c>
      <c r="B47" s="59" t="s">
        <v>46</v>
      </c>
      <c r="C47" s="270"/>
      <c r="D47" s="60">
        <f>'Source Data'!H47</f>
        <v>2834.247173471952</v>
      </c>
      <c r="E47" s="65">
        <f t="shared" si="14"/>
        <v>0</v>
      </c>
      <c r="F47" s="289"/>
      <c r="G47" s="60">
        <f>'Source Data'!I47</f>
        <v>378.64303242739538</v>
      </c>
      <c r="H47" s="65">
        <f t="shared" si="15"/>
        <v>0</v>
      </c>
      <c r="I47" s="289"/>
      <c r="J47" s="60">
        <f>'Source Data'!J47</f>
        <v>103.26628157110781</v>
      </c>
      <c r="K47" s="65">
        <f t="shared" si="16"/>
        <v>0</v>
      </c>
      <c r="L47" s="289"/>
      <c r="M47" s="60">
        <f>'Source Data'!K47</f>
        <v>2581.6570392776953</v>
      </c>
      <c r="N47" s="65">
        <f t="shared" si="17"/>
        <v>0</v>
      </c>
      <c r="O47" s="289"/>
      <c r="P47" s="60">
        <f>'Source Data'!L47</f>
        <v>1032.6628157110781</v>
      </c>
      <c r="Q47" s="65">
        <f t="shared" si="18"/>
        <v>0</v>
      </c>
      <c r="R47" s="92">
        <v>0</v>
      </c>
      <c r="S47" s="60"/>
      <c r="T47" s="60"/>
      <c r="U47" s="61">
        <f t="shared" si="29"/>
        <v>0</v>
      </c>
      <c r="V47" s="92">
        <f t="shared" si="3"/>
        <v>0</v>
      </c>
      <c r="W47" s="65">
        <f t="shared" si="19"/>
        <v>0</v>
      </c>
      <c r="X47" s="92">
        <f t="shared" si="20"/>
        <v>0</v>
      </c>
      <c r="Y47" s="60"/>
      <c r="Z47" s="92">
        <f t="shared" si="21"/>
        <v>0</v>
      </c>
      <c r="AA47" s="60"/>
      <c r="AB47" s="60">
        <f t="shared" si="22"/>
        <v>0</v>
      </c>
      <c r="AC47" s="92">
        <f t="shared" si="30"/>
        <v>0</v>
      </c>
      <c r="AD47" s="96">
        <f t="shared" si="31"/>
        <v>0</v>
      </c>
      <c r="AE47" s="66">
        <f>'Source Data'!N47</f>
        <v>9547</v>
      </c>
      <c r="AF47" s="89">
        <f t="shared" si="6"/>
        <v>0</v>
      </c>
      <c r="AG47" s="270"/>
      <c r="AH47" s="66">
        <f t="shared" si="23"/>
        <v>0</v>
      </c>
      <c r="AI47" s="270"/>
      <c r="AJ47" s="68">
        <f t="shared" si="32"/>
        <v>0</v>
      </c>
      <c r="AK47" s="67">
        <f t="shared" si="33"/>
        <v>0</v>
      </c>
      <c r="AL47" s="89">
        <f t="shared" si="24"/>
        <v>0</v>
      </c>
      <c r="AM47" s="70">
        <f t="shared" si="25"/>
        <v>0</v>
      </c>
      <c r="AN47" s="89">
        <f t="shared" si="26"/>
        <v>0</v>
      </c>
      <c r="AO47" s="60"/>
      <c r="AP47" s="89">
        <f t="shared" si="27"/>
        <v>0</v>
      </c>
      <c r="AQ47" s="68"/>
      <c r="AR47" s="68">
        <f t="shared" si="28"/>
        <v>0</v>
      </c>
      <c r="AS47" s="89">
        <f t="shared" si="34"/>
        <v>0</v>
      </c>
      <c r="AT47" s="69">
        <f t="shared" si="10"/>
        <v>0</v>
      </c>
      <c r="AU47" s="86">
        <f t="shared" si="11"/>
        <v>0</v>
      </c>
      <c r="AV47" s="116"/>
      <c r="AW47" s="65"/>
      <c r="AX47" s="65">
        <f t="shared" si="12"/>
        <v>0</v>
      </c>
      <c r="AY47" s="65">
        <f t="shared" si="35"/>
        <v>0</v>
      </c>
    </row>
    <row r="48" spans="1:51" ht="16.149999999999999" customHeight="1" x14ac:dyDescent="0.2">
      <c r="A48" s="54">
        <v>42</v>
      </c>
      <c r="B48" s="55" t="s">
        <v>47</v>
      </c>
      <c r="C48" s="271"/>
      <c r="D48" s="56">
        <f>'Source Data'!H48</f>
        <v>4267.2926645330763</v>
      </c>
      <c r="E48" s="74">
        <f t="shared" si="14"/>
        <v>0</v>
      </c>
      <c r="F48" s="290"/>
      <c r="G48" s="56">
        <f>'Source Data'!I48</f>
        <v>585.87981046741402</v>
      </c>
      <c r="H48" s="74">
        <f t="shared" si="15"/>
        <v>0</v>
      </c>
      <c r="I48" s="290"/>
      <c r="J48" s="56">
        <f>'Source Data'!J48</f>
        <v>159.78540285474929</v>
      </c>
      <c r="K48" s="74">
        <f t="shared" si="16"/>
        <v>0</v>
      </c>
      <c r="L48" s="290"/>
      <c r="M48" s="56">
        <f>'Source Data'!K48</f>
        <v>3994.6350713687325</v>
      </c>
      <c r="N48" s="74">
        <f t="shared" si="17"/>
        <v>0</v>
      </c>
      <c r="O48" s="290"/>
      <c r="P48" s="56">
        <f>'Source Data'!L48</f>
        <v>1597.8540285474928</v>
      </c>
      <c r="Q48" s="74">
        <f t="shared" si="18"/>
        <v>0</v>
      </c>
      <c r="R48" s="93">
        <v>0</v>
      </c>
      <c r="S48" s="56"/>
      <c r="T48" s="56"/>
      <c r="U48" s="57">
        <f t="shared" si="29"/>
        <v>0</v>
      </c>
      <c r="V48" s="93">
        <f t="shared" si="3"/>
        <v>0</v>
      </c>
      <c r="W48" s="74">
        <f t="shared" si="19"/>
        <v>0</v>
      </c>
      <c r="X48" s="93">
        <f t="shared" si="20"/>
        <v>0</v>
      </c>
      <c r="Y48" s="56"/>
      <c r="Z48" s="93">
        <f t="shared" si="21"/>
        <v>0</v>
      </c>
      <c r="AA48" s="56"/>
      <c r="AB48" s="56">
        <f t="shared" si="22"/>
        <v>0</v>
      </c>
      <c r="AC48" s="93">
        <f t="shared" si="30"/>
        <v>0</v>
      </c>
      <c r="AD48" s="97">
        <f t="shared" si="31"/>
        <v>0</v>
      </c>
      <c r="AE48" s="75">
        <f>'Source Data'!N48</f>
        <v>4334</v>
      </c>
      <c r="AF48" s="90">
        <f t="shared" si="6"/>
        <v>0</v>
      </c>
      <c r="AG48" s="271"/>
      <c r="AH48" s="75">
        <f t="shared" si="23"/>
        <v>0</v>
      </c>
      <c r="AI48" s="271"/>
      <c r="AJ48" s="77">
        <f t="shared" si="32"/>
        <v>0</v>
      </c>
      <c r="AK48" s="76">
        <f t="shared" si="33"/>
        <v>0</v>
      </c>
      <c r="AL48" s="90">
        <f t="shared" si="24"/>
        <v>0</v>
      </c>
      <c r="AM48" s="79">
        <f t="shared" si="25"/>
        <v>0</v>
      </c>
      <c r="AN48" s="90">
        <f t="shared" si="26"/>
        <v>0</v>
      </c>
      <c r="AO48" s="56"/>
      <c r="AP48" s="90">
        <f t="shared" si="27"/>
        <v>0</v>
      </c>
      <c r="AQ48" s="77"/>
      <c r="AR48" s="77">
        <f t="shared" si="28"/>
        <v>0</v>
      </c>
      <c r="AS48" s="90">
        <f t="shared" si="34"/>
        <v>0</v>
      </c>
      <c r="AT48" s="78">
        <f t="shared" si="10"/>
        <v>0</v>
      </c>
      <c r="AU48" s="87">
        <f t="shared" si="11"/>
        <v>0</v>
      </c>
      <c r="AV48" s="116"/>
      <c r="AW48" s="74"/>
      <c r="AX48" s="74">
        <f t="shared" si="12"/>
        <v>0</v>
      </c>
      <c r="AY48" s="74">
        <f t="shared" si="35"/>
        <v>0</v>
      </c>
    </row>
    <row r="49" spans="1:51" ht="16.149999999999999" customHeight="1" x14ac:dyDescent="0.2">
      <c r="A49" s="54">
        <v>43</v>
      </c>
      <c r="B49" s="55" t="s">
        <v>48</v>
      </c>
      <c r="C49" s="271"/>
      <c r="D49" s="56">
        <f>'Source Data'!H49</f>
        <v>5171.5692260226861</v>
      </c>
      <c r="E49" s="74">
        <f t="shared" si="14"/>
        <v>0</v>
      </c>
      <c r="F49" s="290"/>
      <c r="G49" s="56">
        <f>'Source Data'!I49</f>
        <v>687.72808854852053</v>
      </c>
      <c r="H49" s="74">
        <f t="shared" si="15"/>
        <v>0</v>
      </c>
      <c r="I49" s="290"/>
      <c r="J49" s="56">
        <f>'Source Data'!J49</f>
        <v>187.56220596777831</v>
      </c>
      <c r="K49" s="74">
        <f t="shared" si="16"/>
        <v>0</v>
      </c>
      <c r="L49" s="290"/>
      <c r="M49" s="56">
        <f>'Source Data'!K49</f>
        <v>4689.0551491944589</v>
      </c>
      <c r="N49" s="74">
        <f t="shared" si="17"/>
        <v>0</v>
      </c>
      <c r="O49" s="290"/>
      <c r="P49" s="56">
        <f>'Source Data'!L49</f>
        <v>1875.6220596777835</v>
      </c>
      <c r="Q49" s="74">
        <f t="shared" si="18"/>
        <v>0</v>
      </c>
      <c r="R49" s="93">
        <v>0</v>
      </c>
      <c r="S49" s="56"/>
      <c r="T49" s="56"/>
      <c r="U49" s="57">
        <f t="shared" si="29"/>
        <v>0</v>
      </c>
      <c r="V49" s="93">
        <f t="shared" si="3"/>
        <v>0</v>
      </c>
      <c r="W49" s="74">
        <f t="shared" si="19"/>
        <v>0</v>
      </c>
      <c r="X49" s="93">
        <f t="shared" si="20"/>
        <v>0</v>
      </c>
      <c r="Y49" s="56"/>
      <c r="Z49" s="93">
        <f t="shared" si="21"/>
        <v>0</v>
      </c>
      <c r="AA49" s="56"/>
      <c r="AB49" s="56">
        <f t="shared" si="22"/>
        <v>0</v>
      </c>
      <c r="AC49" s="93">
        <f t="shared" si="30"/>
        <v>0</v>
      </c>
      <c r="AD49" s="97">
        <f t="shared" si="31"/>
        <v>0</v>
      </c>
      <c r="AE49" s="75">
        <f>'Source Data'!N49</f>
        <v>3642</v>
      </c>
      <c r="AF49" s="90">
        <f t="shared" si="6"/>
        <v>0</v>
      </c>
      <c r="AG49" s="271"/>
      <c r="AH49" s="75">
        <f t="shared" si="23"/>
        <v>0</v>
      </c>
      <c r="AI49" s="271"/>
      <c r="AJ49" s="77">
        <f t="shared" si="32"/>
        <v>0</v>
      </c>
      <c r="AK49" s="76">
        <f t="shared" si="33"/>
        <v>0</v>
      </c>
      <c r="AL49" s="90">
        <f t="shared" si="24"/>
        <v>0</v>
      </c>
      <c r="AM49" s="79">
        <f t="shared" si="25"/>
        <v>0</v>
      </c>
      <c r="AN49" s="90">
        <f t="shared" si="26"/>
        <v>0</v>
      </c>
      <c r="AO49" s="56"/>
      <c r="AP49" s="90">
        <f t="shared" si="27"/>
        <v>0</v>
      </c>
      <c r="AQ49" s="77"/>
      <c r="AR49" s="77">
        <f t="shared" si="28"/>
        <v>0</v>
      </c>
      <c r="AS49" s="90">
        <f t="shared" si="34"/>
        <v>0</v>
      </c>
      <c r="AT49" s="78">
        <f t="shared" si="10"/>
        <v>0</v>
      </c>
      <c r="AU49" s="87">
        <f t="shared" si="11"/>
        <v>0</v>
      </c>
      <c r="AV49" s="116"/>
      <c r="AW49" s="74"/>
      <c r="AX49" s="74">
        <f t="shared" si="12"/>
        <v>0</v>
      </c>
      <c r="AY49" s="74">
        <f t="shared" si="35"/>
        <v>0</v>
      </c>
    </row>
    <row r="50" spans="1:51" ht="16.149999999999999" customHeight="1" x14ac:dyDescent="0.2">
      <c r="A50" s="54">
        <v>44</v>
      </c>
      <c r="B50" s="55" t="s">
        <v>49</v>
      </c>
      <c r="C50" s="271"/>
      <c r="D50" s="56">
        <f>'Source Data'!H50</f>
        <v>4763.2835459226835</v>
      </c>
      <c r="E50" s="74">
        <f t="shared" si="14"/>
        <v>0</v>
      </c>
      <c r="F50" s="290"/>
      <c r="G50" s="56">
        <f>'Source Data'!I50</f>
        <v>640.0242289674087</v>
      </c>
      <c r="H50" s="74">
        <f t="shared" si="15"/>
        <v>0</v>
      </c>
      <c r="I50" s="290"/>
      <c r="J50" s="56">
        <f>'Source Data'!J50</f>
        <v>174.5520624456569</v>
      </c>
      <c r="K50" s="74">
        <f t="shared" si="16"/>
        <v>0</v>
      </c>
      <c r="L50" s="290"/>
      <c r="M50" s="56">
        <f>'Source Data'!K50</f>
        <v>4363.8015611414239</v>
      </c>
      <c r="N50" s="74">
        <f t="shared" si="17"/>
        <v>0</v>
      </c>
      <c r="O50" s="290"/>
      <c r="P50" s="56">
        <f>'Source Data'!L50</f>
        <v>1745.5206244565691</v>
      </c>
      <c r="Q50" s="74">
        <f t="shared" si="18"/>
        <v>0</v>
      </c>
      <c r="R50" s="93">
        <v>0</v>
      </c>
      <c r="S50" s="56"/>
      <c r="T50" s="56"/>
      <c r="U50" s="57">
        <f t="shared" si="29"/>
        <v>0</v>
      </c>
      <c r="V50" s="93">
        <f t="shared" si="3"/>
        <v>0</v>
      </c>
      <c r="W50" s="74">
        <f t="shared" si="19"/>
        <v>0</v>
      </c>
      <c r="X50" s="93">
        <f t="shared" si="20"/>
        <v>0</v>
      </c>
      <c r="Y50" s="56"/>
      <c r="Z50" s="93">
        <f t="shared" si="21"/>
        <v>0</v>
      </c>
      <c r="AA50" s="56"/>
      <c r="AB50" s="56">
        <f t="shared" si="22"/>
        <v>0</v>
      </c>
      <c r="AC50" s="93">
        <f t="shared" si="30"/>
        <v>0</v>
      </c>
      <c r="AD50" s="97">
        <f t="shared" si="31"/>
        <v>0</v>
      </c>
      <c r="AE50" s="75">
        <f>'Source Data'!N50</f>
        <v>3969</v>
      </c>
      <c r="AF50" s="90">
        <f t="shared" si="6"/>
        <v>0</v>
      </c>
      <c r="AG50" s="271"/>
      <c r="AH50" s="75">
        <f t="shared" si="23"/>
        <v>0</v>
      </c>
      <c r="AI50" s="271"/>
      <c r="AJ50" s="77">
        <f t="shared" si="32"/>
        <v>0</v>
      </c>
      <c r="AK50" s="76">
        <f t="shared" si="33"/>
        <v>0</v>
      </c>
      <c r="AL50" s="90">
        <f t="shared" si="24"/>
        <v>0</v>
      </c>
      <c r="AM50" s="79">
        <f t="shared" si="25"/>
        <v>0</v>
      </c>
      <c r="AN50" s="90">
        <f t="shared" si="26"/>
        <v>0</v>
      </c>
      <c r="AO50" s="56"/>
      <c r="AP50" s="90">
        <f t="shared" si="27"/>
        <v>0</v>
      </c>
      <c r="AQ50" s="77"/>
      <c r="AR50" s="77">
        <f t="shared" si="28"/>
        <v>0</v>
      </c>
      <c r="AS50" s="90">
        <f t="shared" si="34"/>
        <v>0</v>
      </c>
      <c r="AT50" s="78">
        <f t="shared" si="10"/>
        <v>0</v>
      </c>
      <c r="AU50" s="87">
        <f t="shared" si="11"/>
        <v>0</v>
      </c>
      <c r="AV50" s="116"/>
      <c r="AW50" s="74"/>
      <c r="AX50" s="74">
        <f t="shared" si="12"/>
        <v>0</v>
      </c>
      <c r="AY50" s="74">
        <f t="shared" si="35"/>
        <v>0</v>
      </c>
    </row>
    <row r="51" spans="1:51" ht="16.149999999999999" customHeight="1" x14ac:dyDescent="0.2">
      <c r="A51" s="49">
        <v>45</v>
      </c>
      <c r="B51" s="50" t="s">
        <v>50</v>
      </c>
      <c r="C51" s="272"/>
      <c r="D51" s="51">
        <f>'Source Data'!H51</f>
        <v>2675.6537559078151</v>
      </c>
      <c r="E51" s="80">
        <f t="shared" si="14"/>
        <v>0</v>
      </c>
      <c r="F51" s="291"/>
      <c r="G51" s="51">
        <f>'Source Data'!I51</f>
        <v>332.43156845204078</v>
      </c>
      <c r="H51" s="80">
        <f t="shared" si="15"/>
        <v>0</v>
      </c>
      <c r="I51" s="291"/>
      <c r="J51" s="51">
        <f>'Source Data'!J51</f>
        <v>90.66315503237476</v>
      </c>
      <c r="K51" s="80">
        <f t="shared" si="16"/>
        <v>0</v>
      </c>
      <c r="L51" s="291"/>
      <c r="M51" s="51">
        <f>'Source Data'!K51</f>
        <v>2266.578875809369</v>
      </c>
      <c r="N51" s="80">
        <f t="shared" si="17"/>
        <v>0</v>
      </c>
      <c r="O51" s="291"/>
      <c r="P51" s="51">
        <f>'Source Data'!L51</f>
        <v>906.63155032374766</v>
      </c>
      <c r="Q51" s="80">
        <f t="shared" si="18"/>
        <v>0</v>
      </c>
      <c r="R51" s="94">
        <v>0</v>
      </c>
      <c r="S51" s="51"/>
      <c r="T51" s="51"/>
      <c r="U51" s="52">
        <f t="shared" si="29"/>
        <v>0</v>
      </c>
      <c r="V51" s="94">
        <f t="shared" si="3"/>
        <v>0</v>
      </c>
      <c r="W51" s="80">
        <f t="shared" si="19"/>
        <v>0</v>
      </c>
      <c r="X51" s="94">
        <f t="shared" si="20"/>
        <v>0</v>
      </c>
      <c r="Y51" s="51"/>
      <c r="Z51" s="94">
        <f t="shared" si="21"/>
        <v>0</v>
      </c>
      <c r="AA51" s="53"/>
      <c r="AB51" s="51">
        <f t="shared" si="22"/>
        <v>0</v>
      </c>
      <c r="AC51" s="95">
        <f t="shared" si="30"/>
        <v>0</v>
      </c>
      <c r="AD51" s="95">
        <f t="shared" si="31"/>
        <v>0</v>
      </c>
      <c r="AE51" s="71">
        <f>'Source Data'!N51</f>
        <v>13416</v>
      </c>
      <c r="AF51" s="91">
        <f t="shared" si="6"/>
        <v>0</v>
      </c>
      <c r="AG51" s="272"/>
      <c r="AH51" s="71">
        <f t="shared" si="23"/>
        <v>0</v>
      </c>
      <c r="AI51" s="272"/>
      <c r="AJ51" s="72">
        <f t="shared" si="32"/>
        <v>0</v>
      </c>
      <c r="AK51" s="73">
        <f t="shared" si="33"/>
        <v>0</v>
      </c>
      <c r="AL51" s="91">
        <f t="shared" si="24"/>
        <v>0</v>
      </c>
      <c r="AM51" s="82">
        <f t="shared" si="25"/>
        <v>0</v>
      </c>
      <c r="AN51" s="91">
        <f t="shared" si="26"/>
        <v>0</v>
      </c>
      <c r="AO51" s="51"/>
      <c r="AP51" s="91">
        <f t="shared" si="27"/>
        <v>0</v>
      </c>
      <c r="AQ51" s="72"/>
      <c r="AR51" s="72">
        <f t="shared" si="28"/>
        <v>0</v>
      </c>
      <c r="AS51" s="91">
        <f t="shared" si="34"/>
        <v>0</v>
      </c>
      <c r="AT51" s="81">
        <f t="shared" si="10"/>
        <v>0</v>
      </c>
      <c r="AU51" s="88">
        <f t="shared" si="11"/>
        <v>0</v>
      </c>
      <c r="AV51" s="116"/>
      <c r="AW51" s="80"/>
      <c r="AX51" s="80">
        <f t="shared" si="12"/>
        <v>0</v>
      </c>
      <c r="AY51" s="80">
        <f t="shared" si="35"/>
        <v>0</v>
      </c>
    </row>
    <row r="52" spans="1:51" ht="16.149999999999999" customHeight="1" x14ac:dyDescent="0.2">
      <c r="A52" s="58">
        <v>46</v>
      </c>
      <c r="B52" s="59" t="s">
        <v>51</v>
      </c>
      <c r="C52" s="270"/>
      <c r="D52" s="60">
        <f>'Source Data'!H52</f>
        <v>5480.4352847367336</v>
      </c>
      <c r="E52" s="65">
        <f t="shared" si="14"/>
        <v>0</v>
      </c>
      <c r="F52" s="289"/>
      <c r="G52" s="60">
        <f>'Source Data'!I52</f>
        <v>708.93963160759859</v>
      </c>
      <c r="H52" s="65">
        <f t="shared" si="15"/>
        <v>0</v>
      </c>
      <c r="I52" s="289"/>
      <c r="J52" s="60">
        <f>'Source Data'!J52</f>
        <v>193.3471722566178</v>
      </c>
      <c r="K52" s="65">
        <f t="shared" si="16"/>
        <v>0</v>
      </c>
      <c r="L52" s="289"/>
      <c r="M52" s="60">
        <f>'Source Data'!K52</f>
        <v>4833.6793064154454</v>
      </c>
      <c r="N52" s="65">
        <f t="shared" si="17"/>
        <v>0</v>
      </c>
      <c r="O52" s="289"/>
      <c r="P52" s="60">
        <f>'Source Data'!L52</f>
        <v>1933.4717225661777</v>
      </c>
      <c r="Q52" s="65">
        <f t="shared" si="18"/>
        <v>0</v>
      </c>
      <c r="R52" s="92">
        <v>0</v>
      </c>
      <c r="S52" s="60"/>
      <c r="T52" s="60"/>
      <c r="U52" s="61">
        <f t="shared" si="29"/>
        <v>0</v>
      </c>
      <c r="V52" s="92">
        <f t="shared" si="3"/>
        <v>0</v>
      </c>
      <c r="W52" s="65">
        <f t="shared" si="19"/>
        <v>0</v>
      </c>
      <c r="X52" s="92">
        <f t="shared" si="20"/>
        <v>0</v>
      </c>
      <c r="Y52" s="60"/>
      <c r="Z52" s="92">
        <f t="shared" si="21"/>
        <v>0</v>
      </c>
      <c r="AA52" s="60"/>
      <c r="AB52" s="60">
        <f t="shared" si="22"/>
        <v>0</v>
      </c>
      <c r="AC52" s="92">
        <f t="shared" si="30"/>
        <v>0</v>
      </c>
      <c r="AD52" s="96">
        <f t="shared" si="31"/>
        <v>0</v>
      </c>
      <c r="AE52" s="66">
        <f>'Source Data'!N52</f>
        <v>2991</v>
      </c>
      <c r="AF52" s="89">
        <f t="shared" si="6"/>
        <v>0</v>
      </c>
      <c r="AG52" s="270"/>
      <c r="AH52" s="66">
        <f t="shared" si="23"/>
        <v>0</v>
      </c>
      <c r="AI52" s="270"/>
      <c r="AJ52" s="68">
        <f t="shared" si="32"/>
        <v>0</v>
      </c>
      <c r="AK52" s="67">
        <f t="shared" si="33"/>
        <v>0</v>
      </c>
      <c r="AL52" s="89">
        <f t="shared" si="24"/>
        <v>0</v>
      </c>
      <c r="AM52" s="70">
        <f t="shared" si="25"/>
        <v>0</v>
      </c>
      <c r="AN52" s="89">
        <f t="shared" si="26"/>
        <v>0</v>
      </c>
      <c r="AO52" s="60"/>
      <c r="AP52" s="89">
        <f t="shared" si="27"/>
        <v>0</v>
      </c>
      <c r="AQ52" s="68"/>
      <c r="AR52" s="68">
        <f t="shared" si="28"/>
        <v>0</v>
      </c>
      <c r="AS52" s="89">
        <f t="shared" si="34"/>
        <v>0</v>
      </c>
      <c r="AT52" s="69">
        <f t="shared" si="10"/>
        <v>0</v>
      </c>
      <c r="AU52" s="86">
        <f t="shared" si="11"/>
        <v>0</v>
      </c>
      <c r="AV52" s="116"/>
      <c r="AW52" s="65"/>
      <c r="AX52" s="65">
        <f t="shared" si="12"/>
        <v>0</v>
      </c>
      <c r="AY52" s="65">
        <f t="shared" si="35"/>
        <v>0</v>
      </c>
    </row>
    <row r="53" spans="1:51" ht="16.149999999999999" customHeight="1" x14ac:dyDescent="0.2">
      <c r="A53" s="54">
        <v>47</v>
      </c>
      <c r="B53" s="55" t="s">
        <v>52</v>
      </c>
      <c r="C53" s="271"/>
      <c r="D53" s="56">
        <f>'Source Data'!H53</f>
        <v>2851.064211175285</v>
      </c>
      <c r="E53" s="74">
        <f t="shared" si="14"/>
        <v>0</v>
      </c>
      <c r="F53" s="290"/>
      <c r="G53" s="56">
        <f>'Source Data'!I53</f>
        <v>340.85181534745152</v>
      </c>
      <c r="H53" s="74">
        <f t="shared" si="15"/>
        <v>0</v>
      </c>
      <c r="I53" s="290"/>
      <c r="J53" s="56">
        <f>'Source Data'!J53</f>
        <v>92.959586003850404</v>
      </c>
      <c r="K53" s="74">
        <f t="shared" si="16"/>
        <v>0</v>
      </c>
      <c r="L53" s="290"/>
      <c r="M53" s="56">
        <f>'Source Data'!K53</f>
        <v>2323.9896500962604</v>
      </c>
      <c r="N53" s="74">
        <f t="shared" si="17"/>
        <v>0</v>
      </c>
      <c r="O53" s="290"/>
      <c r="P53" s="56">
        <f>'Source Data'!L53</f>
        <v>929.59586003850404</v>
      </c>
      <c r="Q53" s="74">
        <f t="shared" si="18"/>
        <v>0</v>
      </c>
      <c r="R53" s="93">
        <v>0</v>
      </c>
      <c r="S53" s="56"/>
      <c r="T53" s="56"/>
      <c r="U53" s="57">
        <f t="shared" si="29"/>
        <v>0</v>
      </c>
      <c r="V53" s="93">
        <f t="shared" si="3"/>
        <v>0</v>
      </c>
      <c r="W53" s="74">
        <f t="shared" si="19"/>
        <v>0</v>
      </c>
      <c r="X53" s="93">
        <f t="shared" si="20"/>
        <v>0</v>
      </c>
      <c r="Y53" s="56"/>
      <c r="Z53" s="93">
        <f t="shared" si="21"/>
        <v>0</v>
      </c>
      <c r="AA53" s="56"/>
      <c r="AB53" s="56">
        <f t="shared" si="22"/>
        <v>0</v>
      </c>
      <c r="AC53" s="93">
        <f t="shared" si="30"/>
        <v>0</v>
      </c>
      <c r="AD53" s="97">
        <f t="shared" si="31"/>
        <v>0</v>
      </c>
      <c r="AE53" s="75">
        <f>'Source Data'!N53</f>
        <v>13043</v>
      </c>
      <c r="AF53" s="90">
        <f t="shared" si="6"/>
        <v>0</v>
      </c>
      <c r="AG53" s="271"/>
      <c r="AH53" s="75">
        <f t="shared" si="23"/>
        <v>0</v>
      </c>
      <c r="AI53" s="271"/>
      <c r="AJ53" s="77">
        <f t="shared" si="32"/>
        <v>0</v>
      </c>
      <c r="AK53" s="76">
        <f t="shared" si="33"/>
        <v>0</v>
      </c>
      <c r="AL53" s="90">
        <f t="shared" si="24"/>
        <v>0</v>
      </c>
      <c r="AM53" s="79">
        <f t="shared" si="25"/>
        <v>0</v>
      </c>
      <c r="AN53" s="90">
        <f t="shared" si="26"/>
        <v>0</v>
      </c>
      <c r="AO53" s="56"/>
      <c r="AP53" s="90">
        <f t="shared" si="27"/>
        <v>0</v>
      </c>
      <c r="AQ53" s="77"/>
      <c r="AR53" s="77">
        <f t="shared" si="28"/>
        <v>0</v>
      </c>
      <c r="AS53" s="90">
        <f t="shared" si="34"/>
        <v>0</v>
      </c>
      <c r="AT53" s="78">
        <f t="shared" si="10"/>
        <v>0</v>
      </c>
      <c r="AU53" s="87">
        <f t="shared" si="11"/>
        <v>0</v>
      </c>
      <c r="AV53" s="116"/>
      <c r="AW53" s="74"/>
      <c r="AX53" s="74">
        <f t="shared" si="12"/>
        <v>0</v>
      </c>
      <c r="AY53" s="74">
        <f t="shared" si="35"/>
        <v>0</v>
      </c>
    </row>
    <row r="54" spans="1:51" ht="16.149999999999999" customHeight="1" x14ac:dyDescent="0.2">
      <c r="A54" s="54">
        <v>48</v>
      </c>
      <c r="B54" s="55" t="s">
        <v>74</v>
      </c>
      <c r="C54" s="271"/>
      <c r="D54" s="56">
        <f>'Source Data'!H54</f>
        <v>3995.2813864350205</v>
      </c>
      <c r="E54" s="74">
        <f t="shared" si="14"/>
        <v>0</v>
      </c>
      <c r="F54" s="290"/>
      <c r="G54" s="56">
        <f>'Source Data'!I54</f>
        <v>516.40353727376908</v>
      </c>
      <c r="H54" s="74">
        <f t="shared" si="15"/>
        <v>0</v>
      </c>
      <c r="I54" s="290"/>
      <c r="J54" s="56">
        <f>'Source Data'!J54</f>
        <v>140.83732834739155</v>
      </c>
      <c r="K54" s="74">
        <f t="shared" si="16"/>
        <v>0</v>
      </c>
      <c r="L54" s="290"/>
      <c r="M54" s="56">
        <f>'Source Data'!K54</f>
        <v>3520.9332086847894</v>
      </c>
      <c r="N54" s="74">
        <f t="shared" si="17"/>
        <v>0</v>
      </c>
      <c r="O54" s="290"/>
      <c r="P54" s="56">
        <f>'Source Data'!L54</f>
        <v>1408.3732834739153</v>
      </c>
      <c r="Q54" s="74">
        <f t="shared" si="18"/>
        <v>0</v>
      </c>
      <c r="R54" s="93">
        <v>0</v>
      </c>
      <c r="S54" s="56"/>
      <c r="T54" s="56"/>
      <c r="U54" s="57">
        <f t="shared" si="29"/>
        <v>0</v>
      </c>
      <c r="V54" s="93">
        <f t="shared" si="3"/>
        <v>0</v>
      </c>
      <c r="W54" s="74">
        <f t="shared" si="19"/>
        <v>0</v>
      </c>
      <c r="X54" s="93">
        <f t="shared" si="20"/>
        <v>0</v>
      </c>
      <c r="Y54" s="56"/>
      <c r="Z54" s="93">
        <f t="shared" si="21"/>
        <v>0</v>
      </c>
      <c r="AA54" s="56"/>
      <c r="AB54" s="56">
        <f t="shared" si="22"/>
        <v>0</v>
      </c>
      <c r="AC54" s="93">
        <f t="shared" si="30"/>
        <v>0</v>
      </c>
      <c r="AD54" s="97">
        <f t="shared" si="31"/>
        <v>0</v>
      </c>
      <c r="AE54" s="75">
        <f>'Source Data'!N54</f>
        <v>5158</v>
      </c>
      <c r="AF54" s="90">
        <f t="shared" si="6"/>
        <v>0</v>
      </c>
      <c r="AG54" s="271"/>
      <c r="AH54" s="75">
        <f t="shared" si="23"/>
        <v>0</v>
      </c>
      <c r="AI54" s="271"/>
      <c r="AJ54" s="77">
        <f t="shared" si="32"/>
        <v>0</v>
      </c>
      <c r="AK54" s="76">
        <f t="shared" si="33"/>
        <v>0</v>
      </c>
      <c r="AL54" s="90">
        <f t="shared" si="24"/>
        <v>0</v>
      </c>
      <c r="AM54" s="79">
        <f t="shared" si="25"/>
        <v>0</v>
      </c>
      <c r="AN54" s="90">
        <f t="shared" si="26"/>
        <v>0</v>
      </c>
      <c r="AO54" s="56"/>
      <c r="AP54" s="90">
        <f t="shared" si="27"/>
        <v>0</v>
      </c>
      <c r="AQ54" s="77"/>
      <c r="AR54" s="77">
        <f t="shared" si="28"/>
        <v>0</v>
      </c>
      <c r="AS54" s="90">
        <f t="shared" si="34"/>
        <v>0</v>
      </c>
      <c r="AT54" s="78">
        <f t="shared" si="10"/>
        <v>0</v>
      </c>
      <c r="AU54" s="87">
        <f t="shared" si="11"/>
        <v>0</v>
      </c>
      <c r="AV54" s="116"/>
      <c r="AW54" s="74"/>
      <c r="AX54" s="74">
        <f t="shared" si="12"/>
        <v>0</v>
      </c>
      <c r="AY54" s="74">
        <f t="shared" si="35"/>
        <v>0</v>
      </c>
    </row>
    <row r="55" spans="1:51" ht="16.149999999999999" customHeight="1" x14ac:dyDescent="0.2">
      <c r="A55" s="54">
        <v>49</v>
      </c>
      <c r="B55" s="55" t="s">
        <v>53</v>
      </c>
      <c r="C55" s="271"/>
      <c r="D55" s="56">
        <f>'Source Data'!H55</f>
        <v>4510.9600632140227</v>
      </c>
      <c r="E55" s="74">
        <f t="shared" si="14"/>
        <v>0</v>
      </c>
      <c r="F55" s="290"/>
      <c r="G55" s="56">
        <f>'Source Data'!I55</f>
        <v>660.79145627436594</v>
      </c>
      <c r="H55" s="74">
        <f t="shared" si="15"/>
        <v>0</v>
      </c>
      <c r="I55" s="290"/>
      <c r="J55" s="56">
        <f>'Source Data'!J55</f>
        <v>180.21585171119071</v>
      </c>
      <c r="K55" s="74">
        <f t="shared" si="16"/>
        <v>0</v>
      </c>
      <c r="L55" s="290"/>
      <c r="M55" s="56">
        <f>'Source Data'!K55</f>
        <v>4505.3962927797675</v>
      </c>
      <c r="N55" s="74">
        <f t="shared" si="17"/>
        <v>0</v>
      </c>
      <c r="O55" s="290"/>
      <c r="P55" s="56">
        <f>'Source Data'!L55</f>
        <v>1802.158517111907</v>
      </c>
      <c r="Q55" s="74">
        <f t="shared" si="18"/>
        <v>0</v>
      </c>
      <c r="R55" s="93">
        <v>0</v>
      </c>
      <c r="S55" s="56"/>
      <c r="T55" s="56"/>
      <c r="U55" s="57">
        <f t="shared" si="29"/>
        <v>0</v>
      </c>
      <c r="V55" s="93">
        <f t="shared" si="3"/>
        <v>0</v>
      </c>
      <c r="W55" s="74">
        <f t="shared" si="19"/>
        <v>0</v>
      </c>
      <c r="X55" s="93">
        <f t="shared" si="20"/>
        <v>0</v>
      </c>
      <c r="Y55" s="56"/>
      <c r="Z55" s="93">
        <f t="shared" si="21"/>
        <v>0</v>
      </c>
      <c r="AA55" s="56"/>
      <c r="AB55" s="56">
        <f t="shared" si="22"/>
        <v>0</v>
      </c>
      <c r="AC55" s="93">
        <f t="shared" si="30"/>
        <v>0</v>
      </c>
      <c r="AD55" s="97">
        <f t="shared" si="31"/>
        <v>0</v>
      </c>
      <c r="AE55" s="75">
        <f>'Source Data'!N55</f>
        <v>2655</v>
      </c>
      <c r="AF55" s="90">
        <f t="shared" si="6"/>
        <v>0</v>
      </c>
      <c r="AG55" s="271"/>
      <c r="AH55" s="75">
        <f t="shared" si="23"/>
        <v>0</v>
      </c>
      <c r="AI55" s="271"/>
      <c r="AJ55" s="77">
        <f t="shared" si="32"/>
        <v>0</v>
      </c>
      <c r="AK55" s="76">
        <f t="shared" si="33"/>
        <v>0</v>
      </c>
      <c r="AL55" s="90">
        <f t="shared" si="24"/>
        <v>0</v>
      </c>
      <c r="AM55" s="79">
        <f t="shared" si="25"/>
        <v>0</v>
      </c>
      <c r="AN55" s="90">
        <f t="shared" si="26"/>
        <v>0</v>
      </c>
      <c r="AO55" s="56"/>
      <c r="AP55" s="90">
        <f t="shared" si="27"/>
        <v>0</v>
      </c>
      <c r="AQ55" s="77"/>
      <c r="AR55" s="77">
        <f t="shared" si="28"/>
        <v>0</v>
      </c>
      <c r="AS55" s="90">
        <f t="shared" si="34"/>
        <v>0</v>
      </c>
      <c r="AT55" s="78">
        <f t="shared" si="10"/>
        <v>0</v>
      </c>
      <c r="AU55" s="87">
        <f t="shared" si="11"/>
        <v>0</v>
      </c>
      <c r="AV55" s="116"/>
      <c r="AW55" s="74"/>
      <c r="AX55" s="74">
        <f t="shared" si="12"/>
        <v>0</v>
      </c>
      <c r="AY55" s="74">
        <f t="shared" si="35"/>
        <v>0</v>
      </c>
    </row>
    <row r="56" spans="1:51" ht="16.149999999999999" customHeight="1" x14ac:dyDescent="0.2">
      <c r="A56" s="49">
        <v>50</v>
      </c>
      <c r="B56" s="50" t="s">
        <v>54</v>
      </c>
      <c r="C56" s="272"/>
      <c r="D56" s="51">
        <f>'Source Data'!H56</f>
        <v>4738.7087437121554</v>
      </c>
      <c r="E56" s="80">
        <f t="shared" si="14"/>
        <v>0</v>
      </c>
      <c r="F56" s="291"/>
      <c r="G56" s="51">
        <f>'Source Data'!I56</f>
        <v>638.95176727517901</v>
      </c>
      <c r="H56" s="80">
        <f t="shared" si="15"/>
        <v>0</v>
      </c>
      <c r="I56" s="291"/>
      <c r="J56" s="51">
        <f>'Source Data'!J56</f>
        <v>174.25957289323065</v>
      </c>
      <c r="K56" s="80">
        <f t="shared" si="16"/>
        <v>0</v>
      </c>
      <c r="L56" s="291"/>
      <c r="M56" s="51">
        <f>'Source Data'!K56</f>
        <v>4356.4893223307663</v>
      </c>
      <c r="N56" s="80">
        <f t="shared" si="17"/>
        <v>0</v>
      </c>
      <c r="O56" s="291"/>
      <c r="P56" s="51">
        <f>'Source Data'!L56</f>
        <v>1742.5957289323062</v>
      </c>
      <c r="Q56" s="80">
        <f t="shared" si="18"/>
        <v>0</v>
      </c>
      <c r="R56" s="94">
        <v>0</v>
      </c>
      <c r="S56" s="51"/>
      <c r="T56" s="51"/>
      <c r="U56" s="52">
        <f t="shared" si="29"/>
        <v>0</v>
      </c>
      <c r="V56" s="94">
        <f t="shared" si="3"/>
        <v>0</v>
      </c>
      <c r="W56" s="80">
        <f t="shared" si="19"/>
        <v>0</v>
      </c>
      <c r="X56" s="94">
        <f t="shared" si="20"/>
        <v>0</v>
      </c>
      <c r="Y56" s="51"/>
      <c r="Z56" s="94">
        <f t="shared" si="21"/>
        <v>0</v>
      </c>
      <c r="AA56" s="53"/>
      <c r="AB56" s="51">
        <f t="shared" si="22"/>
        <v>0</v>
      </c>
      <c r="AC56" s="95">
        <f t="shared" si="30"/>
        <v>0</v>
      </c>
      <c r="AD56" s="95">
        <f t="shared" si="31"/>
        <v>0</v>
      </c>
      <c r="AE56" s="71">
        <f>'Source Data'!N56</f>
        <v>3490</v>
      </c>
      <c r="AF56" s="91">
        <f t="shared" si="6"/>
        <v>0</v>
      </c>
      <c r="AG56" s="272"/>
      <c r="AH56" s="71">
        <f t="shared" si="23"/>
        <v>0</v>
      </c>
      <c r="AI56" s="272"/>
      <c r="AJ56" s="72">
        <f t="shared" si="32"/>
        <v>0</v>
      </c>
      <c r="AK56" s="73">
        <f t="shared" si="33"/>
        <v>0</v>
      </c>
      <c r="AL56" s="91">
        <f t="shared" si="24"/>
        <v>0</v>
      </c>
      <c r="AM56" s="82">
        <f t="shared" si="25"/>
        <v>0</v>
      </c>
      <c r="AN56" s="91">
        <f t="shared" si="26"/>
        <v>0</v>
      </c>
      <c r="AO56" s="51"/>
      <c r="AP56" s="91">
        <f t="shared" si="27"/>
        <v>0</v>
      </c>
      <c r="AQ56" s="72"/>
      <c r="AR56" s="72">
        <f t="shared" si="28"/>
        <v>0</v>
      </c>
      <c r="AS56" s="91">
        <f t="shared" si="34"/>
        <v>0</v>
      </c>
      <c r="AT56" s="81">
        <f t="shared" si="10"/>
        <v>0</v>
      </c>
      <c r="AU56" s="88">
        <f t="shared" si="11"/>
        <v>0</v>
      </c>
      <c r="AV56" s="116"/>
      <c r="AW56" s="80"/>
      <c r="AX56" s="80">
        <f t="shared" si="12"/>
        <v>0</v>
      </c>
      <c r="AY56" s="80">
        <f t="shared" si="35"/>
        <v>0</v>
      </c>
    </row>
    <row r="57" spans="1:51" ht="16.149999999999999" customHeight="1" x14ac:dyDescent="0.2">
      <c r="A57" s="58">
        <v>51</v>
      </c>
      <c r="B57" s="59" t="s">
        <v>55</v>
      </c>
      <c r="C57" s="270"/>
      <c r="D57" s="60">
        <f>'Source Data'!H57</f>
        <v>4281.7369154997223</v>
      </c>
      <c r="E57" s="65">
        <f t="shared" si="14"/>
        <v>0</v>
      </c>
      <c r="F57" s="289"/>
      <c r="G57" s="60">
        <f>'Source Data'!I57</f>
        <v>570.93395934473472</v>
      </c>
      <c r="H57" s="65">
        <f t="shared" si="15"/>
        <v>0</v>
      </c>
      <c r="I57" s="289"/>
      <c r="J57" s="60">
        <f>'Source Data'!J57</f>
        <v>155.70926163947308</v>
      </c>
      <c r="K57" s="65">
        <f t="shared" si="16"/>
        <v>0</v>
      </c>
      <c r="L57" s="289"/>
      <c r="M57" s="60">
        <f>'Source Data'!K57</f>
        <v>3892.7315409868274</v>
      </c>
      <c r="N57" s="65">
        <f t="shared" si="17"/>
        <v>0</v>
      </c>
      <c r="O57" s="289"/>
      <c r="P57" s="60">
        <f>'Source Data'!L57</f>
        <v>1557.0926163947308</v>
      </c>
      <c r="Q57" s="65">
        <f t="shared" si="18"/>
        <v>0</v>
      </c>
      <c r="R57" s="92">
        <v>0</v>
      </c>
      <c r="S57" s="60"/>
      <c r="T57" s="60"/>
      <c r="U57" s="61">
        <f t="shared" si="29"/>
        <v>0</v>
      </c>
      <c r="V57" s="92">
        <f t="shared" si="3"/>
        <v>0</v>
      </c>
      <c r="W57" s="65">
        <f t="shared" si="19"/>
        <v>0</v>
      </c>
      <c r="X57" s="92">
        <f t="shared" si="20"/>
        <v>0</v>
      </c>
      <c r="Y57" s="60"/>
      <c r="Z57" s="92">
        <f t="shared" si="21"/>
        <v>0</v>
      </c>
      <c r="AA57" s="60"/>
      <c r="AB57" s="60">
        <f t="shared" si="22"/>
        <v>0</v>
      </c>
      <c r="AC57" s="92">
        <f t="shared" si="30"/>
        <v>0</v>
      </c>
      <c r="AD57" s="96">
        <f t="shared" si="31"/>
        <v>0</v>
      </c>
      <c r="AE57" s="66">
        <f>'Source Data'!N57</f>
        <v>4268</v>
      </c>
      <c r="AF57" s="89">
        <f t="shared" si="6"/>
        <v>0</v>
      </c>
      <c r="AG57" s="270"/>
      <c r="AH57" s="66">
        <f t="shared" si="23"/>
        <v>0</v>
      </c>
      <c r="AI57" s="270"/>
      <c r="AJ57" s="68">
        <f t="shared" si="32"/>
        <v>0</v>
      </c>
      <c r="AK57" s="67">
        <f t="shared" si="33"/>
        <v>0</v>
      </c>
      <c r="AL57" s="89">
        <f t="shared" si="24"/>
        <v>0</v>
      </c>
      <c r="AM57" s="70">
        <f t="shared" si="25"/>
        <v>0</v>
      </c>
      <c r="AN57" s="89">
        <f t="shared" si="26"/>
        <v>0</v>
      </c>
      <c r="AO57" s="60"/>
      <c r="AP57" s="89">
        <f t="shared" si="27"/>
        <v>0</v>
      </c>
      <c r="AQ57" s="68"/>
      <c r="AR57" s="68">
        <f t="shared" si="28"/>
        <v>0</v>
      </c>
      <c r="AS57" s="89">
        <f t="shared" si="34"/>
        <v>0</v>
      </c>
      <c r="AT57" s="69">
        <f t="shared" si="10"/>
        <v>0</v>
      </c>
      <c r="AU57" s="86">
        <f t="shared" si="11"/>
        <v>0</v>
      </c>
      <c r="AV57" s="116"/>
      <c r="AW57" s="65"/>
      <c r="AX57" s="65">
        <f t="shared" si="12"/>
        <v>0</v>
      </c>
      <c r="AY57" s="65">
        <f t="shared" si="35"/>
        <v>0</v>
      </c>
    </row>
    <row r="58" spans="1:51" ht="16.149999999999999" customHeight="1" x14ac:dyDescent="0.2">
      <c r="A58" s="54">
        <v>52</v>
      </c>
      <c r="B58" s="55" t="s">
        <v>56</v>
      </c>
      <c r="C58" s="271"/>
      <c r="D58" s="56">
        <f>'Source Data'!H58</f>
        <v>4477.885435486186</v>
      </c>
      <c r="E58" s="74">
        <f t="shared" si="14"/>
        <v>0</v>
      </c>
      <c r="F58" s="290"/>
      <c r="G58" s="56">
        <f>'Source Data'!I58</f>
        <v>601.39043740535396</v>
      </c>
      <c r="H58" s="74">
        <f t="shared" si="15"/>
        <v>0</v>
      </c>
      <c r="I58" s="290"/>
      <c r="J58" s="56">
        <f>'Source Data'!J58</f>
        <v>164.01557383782384</v>
      </c>
      <c r="K58" s="74">
        <f t="shared" si="16"/>
        <v>0</v>
      </c>
      <c r="L58" s="290"/>
      <c r="M58" s="56">
        <f>'Source Data'!K58</f>
        <v>4100.3893459455958</v>
      </c>
      <c r="N58" s="74">
        <f t="shared" si="17"/>
        <v>0</v>
      </c>
      <c r="O58" s="290"/>
      <c r="P58" s="56">
        <f>'Source Data'!L58</f>
        <v>1640.1557383782383</v>
      </c>
      <c r="Q58" s="74">
        <f t="shared" si="18"/>
        <v>0</v>
      </c>
      <c r="R58" s="93">
        <v>0</v>
      </c>
      <c r="S58" s="56"/>
      <c r="T58" s="56"/>
      <c r="U58" s="57">
        <f t="shared" si="29"/>
        <v>0</v>
      </c>
      <c r="V58" s="93">
        <f t="shared" si="3"/>
        <v>0</v>
      </c>
      <c r="W58" s="74">
        <f t="shared" si="19"/>
        <v>0</v>
      </c>
      <c r="X58" s="93">
        <f t="shared" si="20"/>
        <v>0</v>
      </c>
      <c r="Y58" s="56"/>
      <c r="Z58" s="93">
        <f t="shared" si="21"/>
        <v>0</v>
      </c>
      <c r="AA58" s="56"/>
      <c r="AB58" s="56">
        <f t="shared" si="22"/>
        <v>0</v>
      </c>
      <c r="AC58" s="93">
        <f t="shared" si="30"/>
        <v>0</v>
      </c>
      <c r="AD58" s="97">
        <f t="shared" si="31"/>
        <v>0</v>
      </c>
      <c r="AE58" s="75">
        <f>'Source Data'!N58</f>
        <v>5924</v>
      </c>
      <c r="AF58" s="90">
        <f t="shared" si="6"/>
        <v>0</v>
      </c>
      <c r="AG58" s="271"/>
      <c r="AH58" s="75">
        <f t="shared" si="23"/>
        <v>0</v>
      </c>
      <c r="AI58" s="271"/>
      <c r="AJ58" s="77">
        <f t="shared" si="32"/>
        <v>0</v>
      </c>
      <c r="AK58" s="76">
        <f t="shared" si="33"/>
        <v>0</v>
      </c>
      <c r="AL58" s="90">
        <f t="shared" si="24"/>
        <v>0</v>
      </c>
      <c r="AM58" s="79">
        <f t="shared" si="25"/>
        <v>0</v>
      </c>
      <c r="AN58" s="90">
        <f t="shared" si="26"/>
        <v>0</v>
      </c>
      <c r="AO58" s="56"/>
      <c r="AP58" s="90">
        <f t="shared" si="27"/>
        <v>0</v>
      </c>
      <c r="AQ58" s="77"/>
      <c r="AR58" s="77">
        <f t="shared" si="28"/>
        <v>0</v>
      </c>
      <c r="AS58" s="90">
        <f t="shared" si="34"/>
        <v>0</v>
      </c>
      <c r="AT58" s="78">
        <f t="shared" si="10"/>
        <v>0</v>
      </c>
      <c r="AU58" s="87">
        <f t="shared" si="11"/>
        <v>0</v>
      </c>
      <c r="AV58" s="116"/>
      <c r="AW58" s="74"/>
      <c r="AX58" s="74">
        <f t="shared" si="12"/>
        <v>0</v>
      </c>
      <c r="AY58" s="74">
        <f t="shared" si="35"/>
        <v>0</v>
      </c>
    </row>
    <row r="59" spans="1:51" ht="16.149999999999999" customHeight="1" x14ac:dyDescent="0.2">
      <c r="A59" s="54">
        <v>53</v>
      </c>
      <c r="B59" s="55" t="s">
        <v>57</v>
      </c>
      <c r="C59" s="271"/>
      <c r="D59" s="56">
        <f>'Source Data'!H59</f>
        <v>4674.7758891865669</v>
      </c>
      <c r="E59" s="74">
        <f t="shared" si="14"/>
        <v>0</v>
      </c>
      <c r="F59" s="290"/>
      <c r="G59" s="56">
        <f>'Source Data'!I59</f>
        <v>663.32493479155164</v>
      </c>
      <c r="H59" s="74">
        <f t="shared" si="15"/>
        <v>0</v>
      </c>
      <c r="I59" s="290"/>
      <c r="J59" s="56">
        <f>'Source Data'!J59</f>
        <v>180.90680039769586</v>
      </c>
      <c r="K59" s="74">
        <f t="shared" si="16"/>
        <v>0</v>
      </c>
      <c r="L59" s="290"/>
      <c r="M59" s="56">
        <f>'Source Data'!K59</f>
        <v>4522.670009942397</v>
      </c>
      <c r="N59" s="74">
        <f t="shared" si="17"/>
        <v>0</v>
      </c>
      <c r="O59" s="290"/>
      <c r="P59" s="56">
        <f>'Source Data'!L59</f>
        <v>1809.0680039769588</v>
      </c>
      <c r="Q59" s="74">
        <f t="shared" si="18"/>
        <v>0</v>
      </c>
      <c r="R59" s="93">
        <v>0</v>
      </c>
      <c r="S59" s="56"/>
      <c r="T59" s="56"/>
      <c r="U59" s="57">
        <f t="shared" si="29"/>
        <v>0</v>
      </c>
      <c r="V59" s="93">
        <f t="shared" si="3"/>
        <v>0</v>
      </c>
      <c r="W59" s="74">
        <f t="shared" si="19"/>
        <v>0</v>
      </c>
      <c r="X59" s="93">
        <f t="shared" si="20"/>
        <v>0</v>
      </c>
      <c r="Y59" s="56"/>
      <c r="Z59" s="93">
        <f t="shared" si="21"/>
        <v>0</v>
      </c>
      <c r="AA59" s="56"/>
      <c r="AB59" s="56">
        <f t="shared" si="22"/>
        <v>0</v>
      </c>
      <c r="AC59" s="93">
        <f t="shared" si="30"/>
        <v>0</v>
      </c>
      <c r="AD59" s="97">
        <f t="shared" si="31"/>
        <v>0</v>
      </c>
      <c r="AE59" s="75">
        <f>'Source Data'!N59</f>
        <v>2670</v>
      </c>
      <c r="AF59" s="90">
        <f t="shared" si="6"/>
        <v>0</v>
      </c>
      <c r="AG59" s="271"/>
      <c r="AH59" s="75">
        <f t="shared" si="23"/>
        <v>0</v>
      </c>
      <c r="AI59" s="271"/>
      <c r="AJ59" s="77">
        <f t="shared" si="32"/>
        <v>0</v>
      </c>
      <c r="AK59" s="76">
        <f t="shared" si="33"/>
        <v>0</v>
      </c>
      <c r="AL59" s="90">
        <f t="shared" si="24"/>
        <v>0</v>
      </c>
      <c r="AM59" s="79">
        <f t="shared" si="25"/>
        <v>0</v>
      </c>
      <c r="AN59" s="90">
        <f t="shared" si="26"/>
        <v>0</v>
      </c>
      <c r="AO59" s="56"/>
      <c r="AP59" s="90">
        <f t="shared" si="27"/>
        <v>0</v>
      </c>
      <c r="AQ59" s="77"/>
      <c r="AR59" s="77">
        <f t="shared" si="28"/>
        <v>0</v>
      </c>
      <c r="AS59" s="90">
        <f t="shared" si="34"/>
        <v>0</v>
      </c>
      <c r="AT59" s="78">
        <f t="shared" si="10"/>
        <v>0</v>
      </c>
      <c r="AU59" s="87">
        <f t="shared" si="11"/>
        <v>0</v>
      </c>
      <c r="AV59" s="116"/>
      <c r="AW59" s="74"/>
      <c r="AX59" s="74">
        <f t="shared" si="12"/>
        <v>0</v>
      </c>
      <c r="AY59" s="74">
        <f t="shared" si="35"/>
        <v>0</v>
      </c>
    </row>
    <row r="60" spans="1:51" ht="16.149999999999999" customHeight="1" x14ac:dyDescent="0.2">
      <c r="A60" s="54">
        <v>54</v>
      </c>
      <c r="B60" s="55" t="s">
        <v>58</v>
      </c>
      <c r="C60" s="271"/>
      <c r="D60" s="56">
        <f>'Source Data'!H60</f>
        <v>4784.5850415334589</v>
      </c>
      <c r="E60" s="74">
        <f t="shared" si="14"/>
        <v>0</v>
      </c>
      <c r="F60" s="290"/>
      <c r="G60" s="56">
        <f>'Source Data'!I60</f>
        <v>583.70660052312871</v>
      </c>
      <c r="H60" s="74">
        <f t="shared" si="15"/>
        <v>0</v>
      </c>
      <c r="I60" s="290"/>
      <c r="J60" s="56">
        <f>'Source Data'!J60</f>
        <v>159.19270923358056</v>
      </c>
      <c r="K60" s="74">
        <f t="shared" si="16"/>
        <v>0</v>
      </c>
      <c r="L60" s="290"/>
      <c r="M60" s="56">
        <f>'Source Data'!K60</f>
        <v>3979.8177308395143</v>
      </c>
      <c r="N60" s="74">
        <f t="shared" si="17"/>
        <v>0</v>
      </c>
      <c r="O60" s="290"/>
      <c r="P60" s="56">
        <f>'Source Data'!L60</f>
        <v>1591.9270923358056</v>
      </c>
      <c r="Q60" s="74">
        <f t="shared" si="18"/>
        <v>0</v>
      </c>
      <c r="R60" s="93">
        <v>0</v>
      </c>
      <c r="S60" s="56"/>
      <c r="T60" s="56"/>
      <c r="U60" s="57">
        <f t="shared" si="29"/>
        <v>0</v>
      </c>
      <c r="V60" s="93">
        <f t="shared" si="3"/>
        <v>0</v>
      </c>
      <c r="W60" s="74">
        <f t="shared" si="19"/>
        <v>0</v>
      </c>
      <c r="X60" s="93">
        <f t="shared" si="20"/>
        <v>0</v>
      </c>
      <c r="Y60" s="56"/>
      <c r="Z60" s="93">
        <f t="shared" si="21"/>
        <v>0</v>
      </c>
      <c r="AA60" s="56"/>
      <c r="AB60" s="56">
        <f t="shared" si="22"/>
        <v>0</v>
      </c>
      <c r="AC60" s="93">
        <f t="shared" si="30"/>
        <v>0</v>
      </c>
      <c r="AD60" s="97">
        <f t="shared" si="31"/>
        <v>0</v>
      </c>
      <c r="AE60" s="75">
        <f>'Source Data'!N60</f>
        <v>5141</v>
      </c>
      <c r="AF60" s="90">
        <f t="shared" si="6"/>
        <v>0</v>
      </c>
      <c r="AG60" s="271"/>
      <c r="AH60" s="75">
        <f t="shared" si="23"/>
        <v>0</v>
      </c>
      <c r="AI60" s="271"/>
      <c r="AJ60" s="77">
        <f t="shared" si="32"/>
        <v>0</v>
      </c>
      <c r="AK60" s="76">
        <f t="shared" si="33"/>
        <v>0</v>
      </c>
      <c r="AL60" s="90">
        <f t="shared" si="24"/>
        <v>0</v>
      </c>
      <c r="AM60" s="79">
        <f t="shared" si="25"/>
        <v>0</v>
      </c>
      <c r="AN60" s="90">
        <f t="shared" si="26"/>
        <v>0</v>
      </c>
      <c r="AO60" s="56"/>
      <c r="AP60" s="90">
        <f t="shared" si="27"/>
        <v>0</v>
      </c>
      <c r="AQ60" s="77"/>
      <c r="AR60" s="77">
        <f t="shared" si="28"/>
        <v>0</v>
      </c>
      <c r="AS60" s="90">
        <f t="shared" si="34"/>
        <v>0</v>
      </c>
      <c r="AT60" s="78">
        <f t="shared" si="10"/>
        <v>0</v>
      </c>
      <c r="AU60" s="87">
        <f t="shared" si="11"/>
        <v>0</v>
      </c>
      <c r="AV60" s="116"/>
      <c r="AW60" s="74"/>
      <c r="AX60" s="74">
        <f t="shared" si="12"/>
        <v>0</v>
      </c>
      <c r="AY60" s="74">
        <f t="shared" si="35"/>
        <v>0</v>
      </c>
    </row>
    <row r="61" spans="1:51" ht="16.149999999999999" customHeight="1" x14ac:dyDescent="0.2">
      <c r="A61" s="49">
        <v>55</v>
      </c>
      <c r="B61" s="50" t="s">
        <v>59</v>
      </c>
      <c r="C61" s="272"/>
      <c r="D61" s="51">
        <f>'Source Data'!H61</f>
        <v>4501.7236472239638</v>
      </c>
      <c r="E61" s="80">
        <f t="shared" si="14"/>
        <v>0</v>
      </c>
      <c r="F61" s="291"/>
      <c r="G61" s="51">
        <f>'Source Data'!I61</f>
        <v>593.48544210889816</v>
      </c>
      <c r="H61" s="80">
        <f t="shared" si="15"/>
        <v>0</v>
      </c>
      <c r="I61" s="291"/>
      <c r="J61" s="51">
        <f>'Source Data'!J61</f>
        <v>161.8596660296995</v>
      </c>
      <c r="K61" s="80">
        <f t="shared" si="16"/>
        <v>0</v>
      </c>
      <c r="L61" s="291"/>
      <c r="M61" s="51">
        <f>'Source Data'!K61</f>
        <v>4046.4916507424882</v>
      </c>
      <c r="N61" s="80">
        <f t="shared" si="17"/>
        <v>0</v>
      </c>
      <c r="O61" s="291"/>
      <c r="P61" s="51">
        <f>'Source Data'!L61</f>
        <v>1618.596660296995</v>
      </c>
      <c r="Q61" s="80">
        <f t="shared" si="18"/>
        <v>0</v>
      </c>
      <c r="R61" s="94">
        <v>0</v>
      </c>
      <c r="S61" s="51"/>
      <c r="T61" s="51"/>
      <c r="U61" s="52">
        <f t="shared" si="29"/>
        <v>0</v>
      </c>
      <c r="V61" s="94">
        <f t="shared" si="3"/>
        <v>0</v>
      </c>
      <c r="W61" s="80">
        <f t="shared" si="19"/>
        <v>0</v>
      </c>
      <c r="X61" s="94">
        <f t="shared" si="20"/>
        <v>0</v>
      </c>
      <c r="Y61" s="51"/>
      <c r="Z61" s="94">
        <f t="shared" si="21"/>
        <v>0</v>
      </c>
      <c r="AA61" s="53"/>
      <c r="AB61" s="51">
        <f t="shared" si="22"/>
        <v>0</v>
      </c>
      <c r="AC61" s="95">
        <f t="shared" si="30"/>
        <v>0</v>
      </c>
      <c r="AD61" s="95">
        <f t="shared" si="31"/>
        <v>0</v>
      </c>
      <c r="AE61" s="71">
        <f>'Source Data'!N61</f>
        <v>3703</v>
      </c>
      <c r="AF61" s="91">
        <f t="shared" si="6"/>
        <v>0</v>
      </c>
      <c r="AG61" s="272"/>
      <c r="AH61" s="71">
        <f t="shared" si="23"/>
        <v>0</v>
      </c>
      <c r="AI61" s="272"/>
      <c r="AJ61" s="72">
        <f t="shared" si="32"/>
        <v>0</v>
      </c>
      <c r="AK61" s="73">
        <f t="shared" si="33"/>
        <v>0</v>
      </c>
      <c r="AL61" s="91">
        <f t="shared" si="24"/>
        <v>0</v>
      </c>
      <c r="AM61" s="82">
        <f t="shared" si="25"/>
        <v>0</v>
      </c>
      <c r="AN61" s="91">
        <f t="shared" si="26"/>
        <v>0</v>
      </c>
      <c r="AO61" s="51"/>
      <c r="AP61" s="91">
        <f t="shared" si="27"/>
        <v>0</v>
      </c>
      <c r="AQ61" s="72"/>
      <c r="AR61" s="72">
        <f t="shared" si="28"/>
        <v>0</v>
      </c>
      <c r="AS61" s="91">
        <f t="shared" si="34"/>
        <v>0</v>
      </c>
      <c r="AT61" s="81">
        <f t="shared" si="10"/>
        <v>0</v>
      </c>
      <c r="AU61" s="88">
        <f t="shared" si="11"/>
        <v>0</v>
      </c>
      <c r="AV61" s="116"/>
      <c r="AW61" s="80"/>
      <c r="AX61" s="80">
        <f t="shared" si="12"/>
        <v>0</v>
      </c>
      <c r="AY61" s="80">
        <f t="shared" si="35"/>
        <v>0</v>
      </c>
    </row>
    <row r="62" spans="1:51" ht="16.149999999999999" customHeight="1" x14ac:dyDescent="0.2">
      <c r="A62" s="58">
        <v>56</v>
      </c>
      <c r="B62" s="59" t="s">
        <v>60</v>
      </c>
      <c r="C62" s="270"/>
      <c r="D62" s="60">
        <f>'Source Data'!H62</f>
        <v>5010.1657022009513</v>
      </c>
      <c r="E62" s="65">
        <f t="shared" si="14"/>
        <v>0</v>
      </c>
      <c r="F62" s="289"/>
      <c r="G62" s="60">
        <f>'Source Data'!I62</f>
        <v>665.40831600253398</v>
      </c>
      <c r="H62" s="65">
        <f t="shared" si="15"/>
        <v>0</v>
      </c>
      <c r="I62" s="289"/>
      <c r="J62" s="60">
        <f>'Source Data'!J62</f>
        <v>181.4749952734183</v>
      </c>
      <c r="K62" s="65">
        <f t="shared" si="16"/>
        <v>0</v>
      </c>
      <c r="L62" s="289"/>
      <c r="M62" s="60">
        <f>'Source Data'!K62</f>
        <v>4536.8748818354579</v>
      </c>
      <c r="N62" s="65">
        <f t="shared" si="17"/>
        <v>0</v>
      </c>
      <c r="O62" s="289"/>
      <c r="P62" s="60">
        <f>'Source Data'!L62</f>
        <v>1814.7499527341834</v>
      </c>
      <c r="Q62" s="65">
        <f t="shared" si="18"/>
        <v>0</v>
      </c>
      <c r="R62" s="92">
        <v>0</v>
      </c>
      <c r="S62" s="60"/>
      <c r="T62" s="60"/>
      <c r="U62" s="61">
        <f t="shared" si="29"/>
        <v>0</v>
      </c>
      <c r="V62" s="92">
        <f t="shared" si="3"/>
        <v>0</v>
      </c>
      <c r="W62" s="65">
        <f t="shared" si="19"/>
        <v>0</v>
      </c>
      <c r="X62" s="92">
        <f t="shared" si="20"/>
        <v>0</v>
      </c>
      <c r="Y62" s="60"/>
      <c r="Z62" s="92">
        <f t="shared" si="21"/>
        <v>0</v>
      </c>
      <c r="AA62" s="60"/>
      <c r="AB62" s="60">
        <f t="shared" si="22"/>
        <v>0</v>
      </c>
      <c r="AC62" s="92">
        <f t="shared" si="30"/>
        <v>0</v>
      </c>
      <c r="AD62" s="96">
        <f t="shared" si="31"/>
        <v>0</v>
      </c>
      <c r="AE62" s="66">
        <f>'Source Data'!N62</f>
        <v>4203</v>
      </c>
      <c r="AF62" s="89">
        <f t="shared" si="6"/>
        <v>0</v>
      </c>
      <c r="AG62" s="270"/>
      <c r="AH62" s="66">
        <f t="shared" si="23"/>
        <v>0</v>
      </c>
      <c r="AI62" s="270"/>
      <c r="AJ62" s="68">
        <f t="shared" si="32"/>
        <v>0</v>
      </c>
      <c r="AK62" s="67">
        <f t="shared" si="33"/>
        <v>0</v>
      </c>
      <c r="AL62" s="89">
        <f t="shared" si="24"/>
        <v>0</v>
      </c>
      <c r="AM62" s="70">
        <f t="shared" si="25"/>
        <v>0</v>
      </c>
      <c r="AN62" s="89">
        <f t="shared" si="26"/>
        <v>0</v>
      </c>
      <c r="AO62" s="60"/>
      <c r="AP62" s="89">
        <f t="shared" si="27"/>
        <v>0</v>
      </c>
      <c r="AQ62" s="68"/>
      <c r="AR62" s="68">
        <f t="shared" si="28"/>
        <v>0</v>
      </c>
      <c r="AS62" s="89">
        <f t="shared" si="34"/>
        <v>0</v>
      </c>
      <c r="AT62" s="69">
        <f t="shared" si="10"/>
        <v>0</v>
      </c>
      <c r="AU62" s="86">
        <f t="shared" si="11"/>
        <v>0</v>
      </c>
      <c r="AV62" s="116"/>
      <c r="AW62" s="65"/>
      <c r="AX62" s="65">
        <f t="shared" si="12"/>
        <v>0</v>
      </c>
      <c r="AY62" s="65">
        <f t="shared" si="35"/>
        <v>0</v>
      </c>
    </row>
    <row r="63" spans="1:51" ht="16.149999999999999" customHeight="1" x14ac:dyDescent="0.2">
      <c r="A63" s="54">
        <v>57</v>
      </c>
      <c r="B63" s="55" t="s">
        <v>61</v>
      </c>
      <c r="C63" s="271"/>
      <c r="D63" s="56">
        <f>'Source Data'!H63</f>
        <v>4811.4108022710652</v>
      </c>
      <c r="E63" s="74">
        <f t="shared" si="14"/>
        <v>0</v>
      </c>
      <c r="F63" s="290"/>
      <c r="G63" s="56">
        <f>'Source Data'!I63</f>
        <v>666.15521612667408</v>
      </c>
      <c r="H63" s="74">
        <f t="shared" si="15"/>
        <v>0</v>
      </c>
      <c r="I63" s="290"/>
      <c r="J63" s="56">
        <f>'Source Data'!J63</f>
        <v>181.67869530727472</v>
      </c>
      <c r="K63" s="74">
        <f t="shared" si="16"/>
        <v>0</v>
      </c>
      <c r="L63" s="290"/>
      <c r="M63" s="56">
        <f>'Source Data'!K63</f>
        <v>4541.967382681868</v>
      </c>
      <c r="N63" s="74">
        <f t="shared" si="17"/>
        <v>0</v>
      </c>
      <c r="O63" s="290"/>
      <c r="P63" s="56">
        <f>'Source Data'!L63</f>
        <v>1816.7869530727471</v>
      </c>
      <c r="Q63" s="74">
        <f t="shared" si="18"/>
        <v>0</v>
      </c>
      <c r="R63" s="93">
        <v>0</v>
      </c>
      <c r="S63" s="56"/>
      <c r="T63" s="56"/>
      <c r="U63" s="57">
        <f t="shared" si="29"/>
        <v>0</v>
      </c>
      <c r="V63" s="93">
        <f t="shared" si="3"/>
        <v>0</v>
      </c>
      <c r="W63" s="74">
        <f t="shared" si="19"/>
        <v>0</v>
      </c>
      <c r="X63" s="93">
        <f t="shared" si="20"/>
        <v>0</v>
      </c>
      <c r="Y63" s="56"/>
      <c r="Z63" s="93">
        <f t="shared" si="21"/>
        <v>0</v>
      </c>
      <c r="AA63" s="56"/>
      <c r="AB63" s="56">
        <f t="shared" si="22"/>
        <v>0</v>
      </c>
      <c r="AC63" s="93">
        <f t="shared" si="30"/>
        <v>0</v>
      </c>
      <c r="AD63" s="97">
        <f t="shared" si="31"/>
        <v>0</v>
      </c>
      <c r="AE63" s="75">
        <f>'Source Data'!N63</f>
        <v>2620</v>
      </c>
      <c r="AF63" s="90">
        <f t="shared" si="6"/>
        <v>0</v>
      </c>
      <c r="AG63" s="271"/>
      <c r="AH63" s="75">
        <f t="shared" si="23"/>
        <v>0</v>
      </c>
      <c r="AI63" s="271"/>
      <c r="AJ63" s="77">
        <f t="shared" si="32"/>
        <v>0</v>
      </c>
      <c r="AK63" s="76">
        <f t="shared" si="33"/>
        <v>0</v>
      </c>
      <c r="AL63" s="90">
        <f t="shared" si="24"/>
        <v>0</v>
      </c>
      <c r="AM63" s="79">
        <f t="shared" si="25"/>
        <v>0</v>
      </c>
      <c r="AN63" s="90">
        <f t="shared" si="26"/>
        <v>0</v>
      </c>
      <c r="AO63" s="56"/>
      <c r="AP63" s="90">
        <f t="shared" si="27"/>
        <v>0</v>
      </c>
      <c r="AQ63" s="77"/>
      <c r="AR63" s="77">
        <f t="shared" si="28"/>
        <v>0</v>
      </c>
      <c r="AS63" s="90">
        <f t="shared" si="34"/>
        <v>0</v>
      </c>
      <c r="AT63" s="78">
        <f t="shared" si="10"/>
        <v>0</v>
      </c>
      <c r="AU63" s="87">
        <f t="shared" si="11"/>
        <v>0</v>
      </c>
      <c r="AV63" s="116"/>
      <c r="AW63" s="74"/>
      <c r="AX63" s="74">
        <f t="shared" si="12"/>
        <v>0</v>
      </c>
      <c r="AY63" s="74">
        <f t="shared" si="35"/>
        <v>0</v>
      </c>
    </row>
    <row r="64" spans="1:51" ht="16.149999999999999" customHeight="1" x14ac:dyDescent="0.2">
      <c r="A64" s="54">
        <v>58</v>
      </c>
      <c r="B64" s="55" t="s">
        <v>62</v>
      </c>
      <c r="C64" s="271"/>
      <c r="D64" s="56">
        <f>'Source Data'!H64</f>
        <v>5358.2852334446507</v>
      </c>
      <c r="E64" s="74">
        <f t="shared" si="14"/>
        <v>0</v>
      </c>
      <c r="F64" s="290"/>
      <c r="G64" s="56">
        <f>'Source Data'!I64</f>
        <v>740.81098599764084</v>
      </c>
      <c r="H64" s="74">
        <f t="shared" si="15"/>
        <v>0</v>
      </c>
      <c r="I64" s="290"/>
      <c r="J64" s="56">
        <f>'Source Data'!J64</f>
        <v>202.03935981753844</v>
      </c>
      <c r="K64" s="74">
        <f t="shared" si="16"/>
        <v>0</v>
      </c>
      <c r="L64" s="290"/>
      <c r="M64" s="56">
        <f>'Source Data'!K64</f>
        <v>5050.9839954384606</v>
      </c>
      <c r="N64" s="74">
        <f t="shared" si="17"/>
        <v>0</v>
      </c>
      <c r="O64" s="290"/>
      <c r="P64" s="56">
        <f>'Source Data'!L64</f>
        <v>2020.3935981753841</v>
      </c>
      <c r="Q64" s="74">
        <f t="shared" si="18"/>
        <v>0</v>
      </c>
      <c r="R64" s="93">
        <v>0</v>
      </c>
      <c r="S64" s="56"/>
      <c r="T64" s="56"/>
      <c r="U64" s="57">
        <f t="shared" si="29"/>
        <v>0</v>
      </c>
      <c r="V64" s="93">
        <f t="shared" si="3"/>
        <v>0</v>
      </c>
      <c r="W64" s="74">
        <f t="shared" si="19"/>
        <v>0</v>
      </c>
      <c r="X64" s="93">
        <f t="shared" si="20"/>
        <v>0</v>
      </c>
      <c r="Y64" s="56"/>
      <c r="Z64" s="93">
        <f t="shared" si="21"/>
        <v>0</v>
      </c>
      <c r="AA64" s="56"/>
      <c r="AB64" s="56">
        <f t="shared" si="22"/>
        <v>0</v>
      </c>
      <c r="AC64" s="93">
        <f t="shared" si="30"/>
        <v>0</v>
      </c>
      <c r="AD64" s="97">
        <f t="shared" si="31"/>
        <v>0</v>
      </c>
      <c r="AE64" s="75">
        <f>'Source Data'!N64</f>
        <v>2215</v>
      </c>
      <c r="AF64" s="90">
        <f t="shared" si="6"/>
        <v>0</v>
      </c>
      <c r="AG64" s="271"/>
      <c r="AH64" s="75">
        <f t="shared" si="23"/>
        <v>0</v>
      </c>
      <c r="AI64" s="271"/>
      <c r="AJ64" s="77">
        <f t="shared" si="32"/>
        <v>0</v>
      </c>
      <c r="AK64" s="76">
        <f t="shared" si="33"/>
        <v>0</v>
      </c>
      <c r="AL64" s="90">
        <f t="shared" si="24"/>
        <v>0</v>
      </c>
      <c r="AM64" s="79">
        <f t="shared" si="25"/>
        <v>0</v>
      </c>
      <c r="AN64" s="90">
        <f t="shared" si="26"/>
        <v>0</v>
      </c>
      <c r="AO64" s="56"/>
      <c r="AP64" s="90">
        <f t="shared" si="27"/>
        <v>0</v>
      </c>
      <c r="AQ64" s="77"/>
      <c r="AR64" s="77">
        <f t="shared" si="28"/>
        <v>0</v>
      </c>
      <c r="AS64" s="90">
        <f t="shared" si="34"/>
        <v>0</v>
      </c>
      <c r="AT64" s="78">
        <f t="shared" si="10"/>
        <v>0</v>
      </c>
      <c r="AU64" s="87">
        <f t="shared" si="11"/>
        <v>0</v>
      </c>
      <c r="AV64" s="116"/>
      <c r="AW64" s="74"/>
      <c r="AX64" s="74">
        <f t="shared" si="12"/>
        <v>0</v>
      </c>
      <c r="AY64" s="74">
        <f t="shared" si="35"/>
        <v>0</v>
      </c>
    </row>
    <row r="65" spans="1:51" ht="16.149999999999999" customHeight="1" x14ac:dyDescent="0.2">
      <c r="A65" s="54">
        <v>59</v>
      </c>
      <c r="B65" s="55" t="s">
        <v>63</v>
      </c>
      <c r="C65" s="271"/>
      <c r="D65" s="56">
        <f>'Source Data'!H65</f>
        <v>5144.4669727805904</v>
      </c>
      <c r="E65" s="74">
        <f t="shared" si="14"/>
        <v>0</v>
      </c>
      <c r="F65" s="290"/>
      <c r="G65" s="56">
        <f>'Source Data'!I65</f>
        <v>778.80539593788717</v>
      </c>
      <c r="H65" s="74">
        <f t="shared" si="15"/>
        <v>0</v>
      </c>
      <c r="I65" s="290"/>
      <c r="J65" s="56">
        <f>'Source Data'!J65</f>
        <v>212.40147161942375</v>
      </c>
      <c r="K65" s="74">
        <f t="shared" si="16"/>
        <v>0</v>
      </c>
      <c r="L65" s="290"/>
      <c r="M65" s="56">
        <f>'Source Data'!K65</f>
        <v>5310.0367904855939</v>
      </c>
      <c r="N65" s="74">
        <f t="shared" si="17"/>
        <v>0</v>
      </c>
      <c r="O65" s="290"/>
      <c r="P65" s="56">
        <f>'Source Data'!L65</f>
        <v>2124.0147161942373</v>
      </c>
      <c r="Q65" s="74">
        <f t="shared" si="18"/>
        <v>0</v>
      </c>
      <c r="R65" s="93">
        <v>0</v>
      </c>
      <c r="S65" s="56"/>
      <c r="T65" s="56"/>
      <c r="U65" s="57">
        <f t="shared" si="29"/>
        <v>0</v>
      </c>
      <c r="V65" s="93">
        <f t="shared" si="3"/>
        <v>0</v>
      </c>
      <c r="W65" s="74">
        <f t="shared" si="19"/>
        <v>0</v>
      </c>
      <c r="X65" s="93">
        <f t="shared" si="20"/>
        <v>0</v>
      </c>
      <c r="Y65" s="56"/>
      <c r="Z65" s="93">
        <f t="shared" si="21"/>
        <v>0</v>
      </c>
      <c r="AA65" s="56"/>
      <c r="AB65" s="56">
        <f t="shared" si="22"/>
        <v>0</v>
      </c>
      <c r="AC65" s="93">
        <f t="shared" si="30"/>
        <v>0</v>
      </c>
      <c r="AD65" s="97">
        <f t="shared" si="31"/>
        <v>0</v>
      </c>
      <c r="AE65" s="75">
        <f>'Source Data'!N65</f>
        <v>1488</v>
      </c>
      <c r="AF65" s="90">
        <f t="shared" si="6"/>
        <v>0</v>
      </c>
      <c r="AG65" s="271"/>
      <c r="AH65" s="75">
        <f t="shared" si="23"/>
        <v>0</v>
      </c>
      <c r="AI65" s="271"/>
      <c r="AJ65" s="77">
        <f t="shared" si="32"/>
        <v>0</v>
      </c>
      <c r="AK65" s="76">
        <f t="shared" si="33"/>
        <v>0</v>
      </c>
      <c r="AL65" s="90">
        <f t="shared" si="24"/>
        <v>0</v>
      </c>
      <c r="AM65" s="79">
        <f t="shared" si="25"/>
        <v>0</v>
      </c>
      <c r="AN65" s="90">
        <f t="shared" si="26"/>
        <v>0</v>
      </c>
      <c r="AO65" s="56"/>
      <c r="AP65" s="90">
        <f t="shared" si="27"/>
        <v>0</v>
      </c>
      <c r="AQ65" s="77"/>
      <c r="AR65" s="77">
        <f t="shared" si="28"/>
        <v>0</v>
      </c>
      <c r="AS65" s="90">
        <f t="shared" si="34"/>
        <v>0</v>
      </c>
      <c r="AT65" s="78">
        <f t="shared" si="10"/>
        <v>0</v>
      </c>
      <c r="AU65" s="87">
        <f t="shared" si="11"/>
        <v>0</v>
      </c>
      <c r="AV65" s="116"/>
      <c r="AW65" s="74"/>
      <c r="AX65" s="74">
        <f t="shared" si="12"/>
        <v>0</v>
      </c>
      <c r="AY65" s="74">
        <f t="shared" si="35"/>
        <v>0</v>
      </c>
    </row>
    <row r="66" spans="1:51" ht="16.149999999999999" customHeight="1" x14ac:dyDescent="0.2">
      <c r="A66" s="49">
        <v>60</v>
      </c>
      <c r="B66" s="50" t="s">
        <v>64</v>
      </c>
      <c r="C66" s="272"/>
      <c r="D66" s="51">
        <f>'Source Data'!H66</f>
        <v>4859.4948474230696</v>
      </c>
      <c r="E66" s="80">
        <f t="shared" si="14"/>
        <v>0</v>
      </c>
      <c r="F66" s="291"/>
      <c r="G66" s="51">
        <f>'Source Data'!I66</f>
        <v>654.17710868659628</v>
      </c>
      <c r="H66" s="80">
        <f t="shared" si="15"/>
        <v>0</v>
      </c>
      <c r="I66" s="291"/>
      <c r="J66" s="51">
        <f>'Source Data'!J66</f>
        <v>178.41193873270808</v>
      </c>
      <c r="K66" s="80">
        <f t="shared" si="16"/>
        <v>0</v>
      </c>
      <c r="L66" s="291"/>
      <c r="M66" s="51">
        <f>'Source Data'!K66</f>
        <v>4460.2984683177028</v>
      </c>
      <c r="N66" s="80">
        <f t="shared" si="17"/>
        <v>0</v>
      </c>
      <c r="O66" s="291"/>
      <c r="P66" s="51">
        <f>'Source Data'!L66</f>
        <v>1784.1193873270811</v>
      </c>
      <c r="Q66" s="80">
        <f t="shared" si="18"/>
        <v>0</v>
      </c>
      <c r="R66" s="94">
        <v>0</v>
      </c>
      <c r="S66" s="51"/>
      <c r="T66" s="51"/>
      <c r="U66" s="52">
        <f t="shared" si="29"/>
        <v>0</v>
      </c>
      <c r="V66" s="94">
        <f t="shared" si="3"/>
        <v>0</v>
      </c>
      <c r="W66" s="80">
        <f t="shared" si="19"/>
        <v>0</v>
      </c>
      <c r="X66" s="94">
        <f t="shared" si="20"/>
        <v>0</v>
      </c>
      <c r="Y66" s="51"/>
      <c r="Z66" s="94">
        <f t="shared" si="21"/>
        <v>0</v>
      </c>
      <c r="AA66" s="53"/>
      <c r="AB66" s="51">
        <f t="shared" si="22"/>
        <v>0</v>
      </c>
      <c r="AC66" s="95">
        <f t="shared" si="30"/>
        <v>0</v>
      </c>
      <c r="AD66" s="95">
        <f t="shared" si="31"/>
        <v>0</v>
      </c>
      <c r="AE66" s="71">
        <f>'Source Data'!N66</f>
        <v>4045</v>
      </c>
      <c r="AF66" s="91">
        <f t="shared" si="6"/>
        <v>0</v>
      </c>
      <c r="AG66" s="272"/>
      <c r="AH66" s="71">
        <f t="shared" si="23"/>
        <v>0</v>
      </c>
      <c r="AI66" s="272"/>
      <c r="AJ66" s="72">
        <f t="shared" si="32"/>
        <v>0</v>
      </c>
      <c r="AK66" s="73">
        <f t="shared" si="33"/>
        <v>0</v>
      </c>
      <c r="AL66" s="91">
        <f t="shared" si="24"/>
        <v>0</v>
      </c>
      <c r="AM66" s="82">
        <f t="shared" si="25"/>
        <v>0</v>
      </c>
      <c r="AN66" s="91">
        <f t="shared" si="26"/>
        <v>0</v>
      </c>
      <c r="AO66" s="51"/>
      <c r="AP66" s="91">
        <f t="shared" si="27"/>
        <v>0</v>
      </c>
      <c r="AQ66" s="72"/>
      <c r="AR66" s="72">
        <f t="shared" si="28"/>
        <v>0</v>
      </c>
      <c r="AS66" s="91">
        <f t="shared" si="34"/>
        <v>0</v>
      </c>
      <c r="AT66" s="81">
        <f t="shared" si="10"/>
        <v>0</v>
      </c>
      <c r="AU66" s="88">
        <f t="shared" si="11"/>
        <v>0</v>
      </c>
      <c r="AV66" s="116"/>
      <c r="AW66" s="80"/>
      <c r="AX66" s="80">
        <f t="shared" si="12"/>
        <v>0</v>
      </c>
      <c r="AY66" s="80">
        <f t="shared" si="35"/>
        <v>0</v>
      </c>
    </row>
    <row r="67" spans="1:51" ht="16.149999999999999" customHeight="1" x14ac:dyDescent="0.2">
      <c r="A67" s="58">
        <v>61</v>
      </c>
      <c r="B67" s="59" t="s">
        <v>65</v>
      </c>
      <c r="C67" s="270"/>
      <c r="D67" s="60">
        <f>'Source Data'!H67</f>
        <v>2804.2748979691619</v>
      </c>
      <c r="E67" s="65">
        <f t="shared" si="14"/>
        <v>0</v>
      </c>
      <c r="F67" s="289"/>
      <c r="G67" s="60">
        <f>'Source Data'!I67</f>
        <v>381.62134806778147</v>
      </c>
      <c r="H67" s="65">
        <f t="shared" si="15"/>
        <v>0</v>
      </c>
      <c r="I67" s="289"/>
      <c r="J67" s="60">
        <f>'Source Data'!J67</f>
        <v>104.0785494730313</v>
      </c>
      <c r="K67" s="65">
        <f t="shared" si="16"/>
        <v>0</v>
      </c>
      <c r="L67" s="289"/>
      <c r="M67" s="60">
        <f>'Source Data'!K67</f>
        <v>2601.9637368257822</v>
      </c>
      <c r="N67" s="65">
        <f t="shared" si="17"/>
        <v>0</v>
      </c>
      <c r="O67" s="289"/>
      <c r="P67" s="60">
        <f>'Source Data'!L67</f>
        <v>1040.7854947303128</v>
      </c>
      <c r="Q67" s="65">
        <f t="shared" si="18"/>
        <v>0</v>
      </c>
      <c r="R67" s="92">
        <v>0</v>
      </c>
      <c r="S67" s="60"/>
      <c r="T67" s="60"/>
      <c r="U67" s="61">
        <f t="shared" si="29"/>
        <v>0</v>
      </c>
      <c r="V67" s="92">
        <f t="shared" si="3"/>
        <v>0</v>
      </c>
      <c r="W67" s="65">
        <f t="shared" si="19"/>
        <v>0</v>
      </c>
      <c r="X67" s="92">
        <f t="shared" si="20"/>
        <v>0</v>
      </c>
      <c r="Y67" s="60"/>
      <c r="Z67" s="92">
        <f t="shared" si="21"/>
        <v>0</v>
      </c>
      <c r="AA67" s="60"/>
      <c r="AB67" s="60">
        <f t="shared" si="22"/>
        <v>0</v>
      </c>
      <c r="AC67" s="92">
        <f t="shared" si="30"/>
        <v>0</v>
      </c>
      <c r="AD67" s="96">
        <f t="shared" si="31"/>
        <v>0</v>
      </c>
      <c r="AE67" s="66">
        <f>'Source Data'!N67</f>
        <v>9576</v>
      </c>
      <c r="AF67" s="89">
        <f t="shared" si="6"/>
        <v>0</v>
      </c>
      <c r="AG67" s="270"/>
      <c r="AH67" s="66">
        <f t="shared" si="23"/>
        <v>0</v>
      </c>
      <c r="AI67" s="270"/>
      <c r="AJ67" s="68">
        <f t="shared" si="32"/>
        <v>0</v>
      </c>
      <c r="AK67" s="67">
        <f t="shared" si="33"/>
        <v>0</v>
      </c>
      <c r="AL67" s="89">
        <f t="shared" si="24"/>
        <v>0</v>
      </c>
      <c r="AM67" s="70">
        <f t="shared" si="25"/>
        <v>0</v>
      </c>
      <c r="AN67" s="89">
        <f t="shared" si="26"/>
        <v>0</v>
      </c>
      <c r="AO67" s="60"/>
      <c r="AP67" s="89">
        <f t="shared" si="27"/>
        <v>0</v>
      </c>
      <c r="AQ67" s="68"/>
      <c r="AR67" s="68">
        <f t="shared" si="28"/>
        <v>0</v>
      </c>
      <c r="AS67" s="89">
        <f t="shared" si="34"/>
        <v>0</v>
      </c>
      <c r="AT67" s="69">
        <f t="shared" si="10"/>
        <v>0</v>
      </c>
      <c r="AU67" s="86">
        <f t="shared" si="11"/>
        <v>0</v>
      </c>
      <c r="AV67" s="116"/>
      <c r="AW67" s="65"/>
      <c r="AX67" s="65">
        <f t="shared" si="12"/>
        <v>0</v>
      </c>
      <c r="AY67" s="65">
        <f t="shared" si="35"/>
        <v>0</v>
      </c>
    </row>
    <row r="68" spans="1:51" ht="16.149999999999999" customHeight="1" x14ac:dyDescent="0.2">
      <c r="A68" s="54">
        <v>62</v>
      </c>
      <c r="B68" s="55" t="s">
        <v>66</v>
      </c>
      <c r="C68" s="271"/>
      <c r="D68" s="56">
        <f>'Source Data'!H68</f>
        <v>4883.7599729981075</v>
      </c>
      <c r="E68" s="74">
        <f t="shared" si="14"/>
        <v>0</v>
      </c>
      <c r="F68" s="290"/>
      <c r="G68" s="56">
        <f>'Source Data'!I68</f>
        <v>736.06666112665073</v>
      </c>
      <c r="H68" s="74">
        <f t="shared" si="15"/>
        <v>0</v>
      </c>
      <c r="I68" s="290"/>
      <c r="J68" s="56">
        <f>'Source Data'!J68</f>
        <v>200.74545303454113</v>
      </c>
      <c r="K68" s="74">
        <f t="shared" si="16"/>
        <v>0</v>
      </c>
      <c r="L68" s="290"/>
      <c r="M68" s="56">
        <f>'Source Data'!K68</f>
        <v>5018.6363258635274</v>
      </c>
      <c r="N68" s="74">
        <f t="shared" si="17"/>
        <v>0</v>
      </c>
      <c r="O68" s="290"/>
      <c r="P68" s="56">
        <f>'Source Data'!L68</f>
        <v>2007.4545303454111</v>
      </c>
      <c r="Q68" s="74">
        <f t="shared" si="18"/>
        <v>0</v>
      </c>
      <c r="R68" s="93">
        <v>0</v>
      </c>
      <c r="S68" s="56"/>
      <c r="T68" s="56"/>
      <c r="U68" s="57">
        <f t="shared" si="29"/>
        <v>0</v>
      </c>
      <c r="V68" s="93">
        <f t="shared" si="3"/>
        <v>0</v>
      </c>
      <c r="W68" s="74">
        <f t="shared" si="19"/>
        <v>0</v>
      </c>
      <c r="X68" s="93">
        <f t="shared" si="20"/>
        <v>0</v>
      </c>
      <c r="Y68" s="56"/>
      <c r="Z68" s="93">
        <f t="shared" si="21"/>
        <v>0</v>
      </c>
      <c r="AA68" s="56"/>
      <c r="AB68" s="56">
        <f t="shared" si="22"/>
        <v>0</v>
      </c>
      <c r="AC68" s="93">
        <f t="shared" si="30"/>
        <v>0</v>
      </c>
      <c r="AD68" s="97">
        <f t="shared" si="31"/>
        <v>0</v>
      </c>
      <c r="AE68" s="75">
        <f>'Source Data'!N68</f>
        <v>1997</v>
      </c>
      <c r="AF68" s="90">
        <f t="shared" si="6"/>
        <v>0</v>
      </c>
      <c r="AG68" s="271"/>
      <c r="AH68" s="75">
        <f t="shared" si="23"/>
        <v>0</v>
      </c>
      <c r="AI68" s="271"/>
      <c r="AJ68" s="77">
        <f t="shared" si="32"/>
        <v>0</v>
      </c>
      <c r="AK68" s="76">
        <f t="shared" si="33"/>
        <v>0</v>
      </c>
      <c r="AL68" s="90">
        <f t="shared" si="24"/>
        <v>0</v>
      </c>
      <c r="AM68" s="79">
        <f t="shared" si="25"/>
        <v>0</v>
      </c>
      <c r="AN68" s="90">
        <f t="shared" si="26"/>
        <v>0</v>
      </c>
      <c r="AO68" s="56"/>
      <c r="AP68" s="90">
        <f t="shared" si="27"/>
        <v>0</v>
      </c>
      <c r="AQ68" s="77"/>
      <c r="AR68" s="77">
        <f t="shared" si="28"/>
        <v>0</v>
      </c>
      <c r="AS68" s="90">
        <f t="shared" si="34"/>
        <v>0</v>
      </c>
      <c r="AT68" s="78">
        <f t="shared" si="10"/>
        <v>0</v>
      </c>
      <c r="AU68" s="87">
        <f t="shared" si="11"/>
        <v>0</v>
      </c>
      <c r="AV68" s="116"/>
      <c r="AW68" s="74"/>
      <c r="AX68" s="74">
        <f t="shared" si="12"/>
        <v>0</v>
      </c>
      <c r="AY68" s="74">
        <f t="shared" si="35"/>
        <v>0</v>
      </c>
    </row>
    <row r="69" spans="1:51" ht="16.149999999999999" customHeight="1" x14ac:dyDescent="0.2">
      <c r="A69" s="54">
        <v>63</v>
      </c>
      <c r="B69" s="55" t="s">
        <v>67</v>
      </c>
      <c r="C69" s="271"/>
      <c r="D69" s="56">
        <f>'Source Data'!H69</f>
        <v>3617.9669570727483</v>
      </c>
      <c r="E69" s="74">
        <f t="shared" si="14"/>
        <v>0</v>
      </c>
      <c r="F69" s="290"/>
      <c r="G69" s="56">
        <f>'Source Data'!I69</f>
        <v>455.19374290754848</v>
      </c>
      <c r="H69" s="74">
        <f t="shared" si="15"/>
        <v>0</v>
      </c>
      <c r="I69" s="290"/>
      <c r="J69" s="56">
        <f>'Source Data'!J69</f>
        <v>124.14374806569505</v>
      </c>
      <c r="K69" s="74">
        <f t="shared" si="16"/>
        <v>0</v>
      </c>
      <c r="L69" s="290"/>
      <c r="M69" s="56">
        <f>'Source Data'!K69</f>
        <v>3103.5937016423763</v>
      </c>
      <c r="N69" s="74">
        <f t="shared" si="17"/>
        <v>0</v>
      </c>
      <c r="O69" s="290"/>
      <c r="P69" s="56">
        <f>'Source Data'!L69</f>
        <v>1241.4374806569506</v>
      </c>
      <c r="Q69" s="74">
        <f t="shared" si="18"/>
        <v>0</v>
      </c>
      <c r="R69" s="93">
        <v>0</v>
      </c>
      <c r="S69" s="56"/>
      <c r="T69" s="56"/>
      <c r="U69" s="57">
        <f t="shared" si="29"/>
        <v>0</v>
      </c>
      <c r="V69" s="93">
        <f t="shared" si="3"/>
        <v>0</v>
      </c>
      <c r="W69" s="74">
        <f t="shared" si="19"/>
        <v>0</v>
      </c>
      <c r="X69" s="93">
        <f t="shared" si="20"/>
        <v>0</v>
      </c>
      <c r="Y69" s="56"/>
      <c r="Z69" s="93">
        <f t="shared" si="21"/>
        <v>0</v>
      </c>
      <c r="AA69" s="56"/>
      <c r="AB69" s="56">
        <f t="shared" si="22"/>
        <v>0</v>
      </c>
      <c r="AC69" s="93">
        <f t="shared" si="30"/>
        <v>0</v>
      </c>
      <c r="AD69" s="97">
        <f t="shared" si="31"/>
        <v>0</v>
      </c>
      <c r="AE69" s="75">
        <f>'Source Data'!N69</f>
        <v>7559</v>
      </c>
      <c r="AF69" s="90">
        <f t="shared" si="6"/>
        <v>0</v>
      </c>
      <c r="AG69" s="271"/>
      <c r="AH69" s="75">
        <f t="shared" si="23"/>
        <v>0</v>
      </c>
      <c r="AI69" s="271"/>
      <c r="AJ69" s="77">
        <f t="shared" si="32"/>
        <v>0</v>
      </c>
      <c r="AK69" s="76">
        <f t="shared" si="33"/>
        <v>0</v>
      </c>
      <c r="AL69" s="90">
        <f t="shared" si="24"/>
        <v>0</v>
      </c>
      <c r="AM69" s="79">
        <f t="shared" si="25"/>
        <v>0</v>
      </c>
      <c r="AN69" s="90">
        <f t="shared" si="26"/>
        <v>0</v>
      </c>
      <c r="AO69" s="56"/>
      <c r="AP69" s="90">
        <f t="shared" si="27"/>
        <v>0</v>
      </c>
      <c r="AQ69" s="77"/>
      <c r="AR69" s="77">
        <f t="shared" si="28"/>
        <v>0</v>
      </c>
      <c r="AS69" s="90">
        <f t="shared" si="34"/>
        <v>0</v>
      </c>
      <c r="AT69" s="78">
        <f t="shared" si="10"/>
        <v>0</v>
      </c>
      <c r="AU69" s="87">
        <f t="shared" si="11"/>
        <v>0</v>
      </c>
      <c r="AV69" s="116"/>
      <c r="AW69" s="74"/>
      <c r="AX69" s="74">
        <f t="shared" si="12"/>
        <v>0</v>
      </c>
      <c r="AY69" s="74">
        <f t="shared" si="35"/>
        <v>0</v>
      </c>
    </row>
    <row r="70" spans="1:51" ht="16.149999999999999" customHeight="1" x14ac:dyDescent="0.2">
      <c r="A70" s="54">
        <v>64</v>
      </c>
      <c r="B70" s="55" t="s">
        <v>68</v>
      </c>
      <c r="C70" s="271"/>
      <c r="D70" s="56">
        <f>'Source Data'!H70</f>
        <v>5230.6414951359775</v>
      </c>
      <c r="E70" s="74">
        <f t="shared" si="14"/>
        <v>0</v>
      </c>
      <c r="F70" s="290"/>
      <c r="G70" s="56">
        <f>'Source Data'!I70</f>
        <v>700.71301031438645</v>
      </c>
      <c r="H70" s="74">
        <f t="shared" si="15"/>
        <v>0</v>
      </c>
      <c r="I70" s="290"/>
      <c r="J70" s="56">
        <f>'Source Data'!J70</f>
        <v>191.10354826755992</v>
      </c>
      <c r="K70" s="74">
        <f t="shared" si="16"/>
        <v>0</v>
      </c>
      <c r="L70" s="290"/>
      <c r="M70" s="56">
        <f>'Source Data'!K70</f>
        <v>4777.5887066889991</v>
      </c>
      <c r="N70" s="74">
        <f t="shared" si="17"/>
        <v>0</v>
      </c>
      <c r="O70" s="290"/>
      <c r="P70" s="56">
        <f>'Source Data'!L70</f>
        <v>1911.0354826755995</v>
      </c>
      <c r="Q70" s="74">
        <f t="shared" si="18"/>
        <v>0</v>
      </c>
      <c r="R70" s="93">
        <v>0</v>
      </c>
      <c r="S70" s="56"/>
      <c r="T70" s="56"/>
      <c r="U70" s="57">
        <f t="shared" si="29"/>
        <v>0</v>
      </c>
      <c r="V70" s="93">
        <f t="shared" si="3"/>
        <v>0</v>
      </c>
      <c r="W70" s="74">
        <f t="shared" si="19"/>
        <v>0</v>
      </c>
      <c r="X70" s="93">
        <f t="shared" si="20"/>
        <v>0</v>
      </c>
      <c r="Y70" s="56"/>
      <c r="Z70" s="93">
        <f t="shared" si="21"/>
        <v>0</v>
      </c>
      <c r="AA70" s="56"/>
      <c r="AB70" s="56">
        <f t="shared" si="22"/>
        <v>0</v>
      </c>
      <c r="AC70" s="93">
        <f t="shared" si="30"/>
        <v>0</v>
      </c>
      <c r="AD70" s="97">
        <f t="shared" si="31"/>
        <v>0</v>
      </c>
      <c r="AE70" s="75">
        <f>'Source Data'!N70</f>
        <v>2999</v>
      </c>
      <c r="AF70" s="90">
        <f t="shared" si="6"/>
        <v>0</v>
      </c>
      <c r="AG70" s="271"/>
      <c r="AH70" s="75">
        <f t="shared" si="23"/>
        <v>0</v>
      </c>
      <c r="AI70" s="271"/>
      <c r="AJ70" s="77">
        <f t="shared" si="32"/>
        <v>0</v>
      </c>
      <c r="AK70" s="76">
        <f t="shared" si="33"/>
        <v>0</v>
      </c>
      <c r="AL70" s="90">
        <f t="shared" si="24"/>
        <v>0</v>
      </c>
      <c r="AM70" s="79">
        <f t="shared" si="25"/>
        <v>0</v>
      </c>
      <c r="AN70" s="90">
        <f t="shared" si="26"/>
        <v>0</v>
      </c>
      <c r="AO70" s="56"/>
      <c r="AP70" s="90">
        <f t="shared" si="27"/>
        <v>0</v>
      </c>
      <c r="AQ70" s="77"/>
      <c r="AR70" s="77">
        <f t="shared" si="28"/>
        <v>0</v>
      </c>
      <c r="AS70" s="90">
        <f t="shared" si="34"/>
        <v>0</v>
      </c>
      <c r="AT70" s="78">
        <f t="shared" si="10"/>
        <v>0</v>
      </c>
      <c r="AU70" s="87">
        <f t="shared" si="11"/>
        <v>0</v>
      </c>
      <c r="AV70" s="116"/>
      <c r="AW70" s="74"/>
      <c r="AX70" s="74">
        <f t="shared" si="12"/>
        <v>0</v>
      </c>
      <c r="AY70" s="74">
        <f t="shared" si="35"/>
        <v>0</v>
      </c>
    </row>
    <row r="71" spans="1:51" ht="16.149999999999999" customHeight="1" x14ac:dyDescent="0.2">
      <c r="A71" s="49">
        <v>65</v>
      </c>
      <c r="B71" s="50" t="s">
        <v>69</v>
      </c>
      <c r="C71" s="272"/>
      <c r="D71" s="51">
        <f>'Source Data'!H71</f>
        <v>4386.1061727809565</v>
      </c>
      <c r="E71" s="80">
        <f t="shared" si="14"/>
        <v>0</v>
      </c>
      <c r="F71" s="291"/>
      <c r="G71" s="51">
        <f>'Source Data'!I71</f>
        <v>566.73400507501663</v>
      </c>
      <c r="H71" s="80">
        <f t="shared" si="15"/>
        <v>0</v>
      </c>
      <c r="I71" s="291"/>
      <c r="J71" s="51">
        <f>'Source Data'!J71</f>
        <v>154.56381956591363</v>
      </c>
      <c r="K71" s="80">
        <f t="shared" si="16"/>
        <v>0</v>
      </c>
      <c r="L71" s="291"/>
      <c r="M71" s="51">
        <f>'Source Data'!K71</f>
        <v>3864.0954891478409</v>
      </c>
      <c r="N71" s="80">
        <f t="shared" si="17"/>
        <v>0</v>
      </c>
      <c r="O71" s="291"/>
      <c r="P71" s="51">
        <f>'Source Data'!L71</f>
        <v>1545.6381956591365</v>
      </c>
      <c r="Q71" s="80">
        <f t="shared" si="18"/>
        <v>0</v>
      </c>
      <c r="R71" s="94">
        <v>0</v>
      </c>
      <c r="S71" s="51"/>
      <c r="T71" s="51"/>
      <c r="U71" s="52">
        <f t="shared" ref="U71:U75" si="36">S71+T71</f>
        <v>0</v>
      </c>
      <c r="V71" s="94">
        <f>U71+R71</f>
        <v>0</v>
      </c>
      <c r="W71" s="80">
        <f t="shared" si="19"/>
        <v>0</v>
      </c>
      <c r="X71" s="94">
        <f t="shared" si="20"/>
        <v>0</v>
      </c>
      <c r="Y71" s="51"/>
      <c r="Z71" s="94">
        <f t="shared" si="21"/>
        <v>0</v>
      </c>
      <c r="AA71" s="53"/>
      <c r="AB71" s="51">
        <f t="shared" si="22"/>
        <v>0</v>
      </c>
      <c r="AC71" s="95">
        <f t="shared" ref="AC71:AC75" si="37">ROUND(AB71/$AC$88,0)</f>
        <v>0</v>
      </c>
      <c r="AD71" s="95">
        <f t="shared" si="31"/>
        <v>0</v>
      </c>
      <c r="AE71" s="71">
        <f>'Source Data'!N71</f>
        <v>5234</v>
      </c>
      <c r="AF71" s="91">
        <f>C71*AE71</f>
        <v>0</v>
      </c>
      <c r="AG71" s="272"/>
      <c r="AH71" s="71">
        <f t="shared" si="23"/>
        <v>0</v>
      </c>
      <c r="AI71" s="272"/>
      <c r="AJ71" s="72">
        <f t="shared" ref="AJ71:AJ75" si="38">AE71*AI71*0.5</f>
        <v>0</v>
      </c>
      <c r="AK71" s="73">
        <f t="shared" ref="AK71:AK75" si="39">AH71+AJ71</f>
        <v>0</v>
      </c>
      <c r="AL71" s="91">
        <f t="shared" si="24"/>
        <v>0</v>
      </c>
      <c r="AM71" s="82">
        <f t="shared" si="25"/>
        <v>0</v>
      </c>
      <c r="AN71" s="91">
        <f t="shared" si="26"/>
        <v>0</v>
      </c>
      <c r="AO71" s="51"/>
      <c r="AP71" s="91">
        <f t="shared" si="27"/>
        <v>0</v>
      </c>
      <c r="AQ71" s="72"/>
      <c r="AR71" s="72">
        <f t="shared" si="28"/>
        <v>0</v>
      </c>
      <c r="AS71" s="91">
        <f t="shared" ref="AS71:AS75" si="40">ROUND(AR71/$AS$88,0)</f>
        <v>0</v>
      </c>
      <c r="AT71" s="81">
        <f>Z71+AP71</f>
        <v>0</v>
      </c>
      <c r="AU71" s="88">
        <f>AC71+AS71</f>
        <v>0</v>
      </c>
      <c r="AV71" s="116"/>
      <c r="AW71" s="80"/>
      <c r="AX71" s="80">
        <f t="shared" ref="AX71:AX75" si="41">-AM71</f>
        <v>0</v>
      </c>
      <c r="AY71" s="80">
        <f t="shared" ref="AY71:AY75" si="42">AX71-AW71</f>
        <v>0</v>
      </c>
    </row>
    <row r="72" spans="1:51" ht="16.149999999999999" customHeight="1" x14ac:dyDescent="0.2">
      <c r="A72" s="58">
        <v>66</v>
      </c>
      <c r="B72" s="59" t="s">
        <v>70</v>
      </c>
      <c r="C72" s="270"/>
      <c r="D72" s="60">
        <f>'Source Data'!H72</f>
        <v>5209.1252297845949</v>
      </c>
      <c r="E72" s="65">
        <f>C72*D72</f>
        <v>0</v>
      </c>
      <c r="F72" s="289"/>
      <c r="G72" s="60">
        <f>'Source Data'!I72</f>
        <v>655.4113591428079</v>
      </c>
      <c r="H72" s="65">
        <f>F72*G72</f>
        <v>0</v>
      </c>
      <c r="I72" s="289"/>
      <c r="J72" s="60">
        <f>'Source Data'!J72</f>
        <v>178.74855249349307</v>
      </c>
      <c r="K72" s="65">
        <f>I72*J72</f>
        <v>0</v>
      </c>
      <c r="L72" s="289"/>
      <c r="M72" s="60">
        <f>'Source Data'!K72</f>
        <v>4468.713812337327</v>
      </c>
      <c r="N72" s="65">
        <f>L72*M72</f>
        <v>0</v>
      </c>
      <c r="O72" s="289"/>
      <c r="P72" s="60">
        <f>'Source Data'!L72</f>
        <v>1787.4855249349307</v>
      </c>
      <c r="Q72" s="65">
        <f>O72*P72</f>
        <v>0</v>
      </c>
      <c r="R72" s="92">
        <v>0</v>
      </c>
      <c r="S72" s="60"/>
      <c r="T72" s="60"/>
      <c r="U72" s="61">
        <f t="shared" si="36"/>
        <v>0</v>
      </c>
      <c r="V72" s="92">
        <f>U72+R72</f>
        <v>0</v>
      </c>
      <c r="W72" s="65">
        <f>ROUND(V72*-0.25%,0)</f>
        <v>0</v>
      </c>
      <c r="X72" s="92">
        <f>SUM(V72:W72)</f>
        <v>0</v>
      </c>
      <c r="Y72" s="60"/>
      <c r="Z72" s="92">
        <f>ROUND(SUM(X72:Y72),0)</f>
        <v>0</v>
      </c>
      <c r="AA72" s="60"/>
      <c r="AB72" s="60">
        <f>Z72-AA72</f>
        <v>0</v>
      </c>
      <c r="AC72" s="92">
        <f t="shared" si="37"/>
        <v>0</v>
      </c>
      <c r="AD72" s="96">
        <f t="shared" si="31"/>
        <v>0</v>
      </c>
      <c r="AE72" s="66">
        <f>'Source Data'!N72</f>
        <v>3964</v>
      </c>
      <c r="AF72" s="89">
        <f>C72*AE72</f>
        <v>0</v>
      </c>
      <c r="AG72" s="270"/>
      <c r="AH72" s="66">
        <f>AG72*AE72</f>
        <v>0</v>
      </c>
      <c r="AI72" s="270"/>
      <c r="AJ72" s="68">
        <f t="shared" si="38"/>
        <v>0</v>
      </c>
      <c r="AK72" s="67">
        <f t="shared" si="39"/>
        <v>0</v>
      </c>
      <c r="AL72" s="89">
        <f>AK72+AF72</f>
        <v>0</v>
      </c>
      <c r="AM72" s="70">
        <f>ROUND(-0.25%*AL72,0)</f>
        <v>0</v>
      </c>
      <c r="AN72" s="89">
        <f>SUM(AL72:AM72)</f>
        <v>0</v>
      </c>
      <c r="AO72" s="60"/>
      <c r="AP72" s="89">
        <f>ROUND(SUM(AN72:AO72),0)</f>
        <v>0</v>
      </c>
      <c r="AQ72" s="68"/>
      <c r="AR72" s="68">
        <f>AP72-AQ72</f>
        <v>0</v>
      </c>
      <c r="AS72" s="89">
        <f t="shared" si="40"/>
        <v>0</v>
      </c>
      <c r="AT72" s="69">
        <f>Z72+AP72</f>
        <v>0</v>
      </c>
      <c r="AU72" s="86">
        <f>AC72+AS72</f>
        <v>0</v>
      </c>
      <c r="AV72" s="116"/>
      <c r="AW72" s="84"/>
      <c r="AX72" s="84">
        <f t="shared" si="41"/>
        <v>0</v>
      </c>
      <c r="AY72" s="84">
        <f t="shared" si="42"/>
        <v>0</v>
      </c>
    </row>
    <row r="73" spans="1:51" ht="16.149999999999999" customHeight="1" x14ac:dyDescent="0.2">
      <c r="A73" s="54">
        <v>67</v>
      </c>
      <c r="B73" s="55" t="s">
        <v>3</v>
      </c>
      <c r="C73" s="271"/>
      <c r="D73" s="56">
        <f>'Source Data'!H73</f>
        <v>4781.434296552653</v>
      </c>
      <c r="E73" s="74">
        <f>C73*D73</f>
        <v>0</v>
      </c>
      <c r="F73" s="290"/>
      <c r="G73" s="56">
        <f>'Source Data'!I73</f>
        <v>636.87839950514967</v>
      </c>
      <c r="H73" s="74">
        <f>F73*G73</f>
        <v>0</v>
      </c>
      <c r="I73" s="290"/>
      <c r="J73" s="56">
        <f>'Source Data'!J73</f>
        <v>173.6941089559499</v>
      </c>
      <c r="K73" s="74">
        <f>I73*J73</f>
        <v>0</v>
      </c>
      <c r="L73" s="290"/>
      <c r="M73" s="56">
        <f>'Source Data'!K73</f>
        <v>4342.3527238987472</v>
      </c>
      <c r="N73" s="74">
        <f>L73*M73</f>
        <v>0</v>
      </c>
      <c r="O73" s="290"/>
      <c r="P73" s="56">
        <f>'Source Data'!L73</f>
        <v>1736.9410895594988</v>
      </c>
      <c r="Q73" s="74">
        <f>O73*P73</f>
        <v>0</v>
      </c>
      <c r="R73" s="93">
        <v>0</v>
      </c>
      <c r="S73" s="56"/>
      <c r="T73" s="56"/>
      <c r="U73" s="57">
        <f t="shared" si="36"/>
        <v>0</v>
      </c>
      <c r="V73" s="93">
        <f>U73+R73</f>
        <v>0</v>
      </c>
      <c r="W73" s="74">
        <f>ROUND(V73*-0.25%,0)</f>
        <v>0</v>
      </c>
      <c r="X73" s="93">
        <f>SUM(V73:W73)</f>
        <v>0</v>
      </c>
      <c r="Y73" s="56"/>
      <c r="Z73" s="93">
        <f>ROUND(SUM(X73:Y73),0)</f>
        <v>0</v>
      </c>
      <c r="AA73" s="56"/>
      <c r="AB73" s="56">
        <f>Z73-AA73</f>
        <v>0</v>
      </c>
      <c r="AC73" s="93">
        <f t="shared" si="37"/>
        <v>0</v>
      </c>
      <c r="AD73" s="97">
        <f t="shared" si="31"/>
        <v>0</v>
      </c>
      <c r="AE73" s="75">
        <f>'Source Data'!N73</f>
        <v>5608</v>
      </c>
      <c r="AF73" s="90">
        <f>C73*AE73</f>
        <v>0</v>
      </c>
      <c r="AG73" s="271"/>
      <c r="AH73" s="75">
        <f>AG73*AE73</f>
        <v>0</v>
      </c>
      <c r="AI73" s="271"/>
      <c r="AJ73" s="77">
        <f t="shared" si="38"/>
        <v>0</v>
      </c>
      <c r="AK73" s="76">
        <f t="shared" si="39"/>
        <v>0</v>
      </c>
      <c r="AL73" s="90">
        <f>AK73+AF73</f>
        <v>0</v>
      </c>
      <c r="AM73" s="79">
        <f>ROUND(-0.25%*AL73,0)</f>
        <v>0</v>
      </c>
      <c r="AN73" s="90">
        <f>SUM(AL73:AM73)</f>
        <v>0</v>
      </c>
      <c r="AO73" s="56"/>
      <c r="AP73" s="90">
        <f>ROUND(SUM(AN73:AO73),0)</f>
        <v>0</v>
      </c>
      <c r="AQ73" s="77"/>
      <c r="AR73" s="77">
        <f>AP73-AQ73</f>
        <v>0</v>
      </c>
      <c r="AS73" s="90">
        <f t="shared" si="40"/>
        <v>0</v>
      </c>
      <c r="AT73" s="78">
        <f>Z73+AP73</f>
        <v>0</v>
      </c>
      <c r="AU73" s="87">
        <f>AC73+AS73</f>
        <v>0</v>
      </c>
      <c r="AV73" s="116"/>
      <c r="AW73" s="84"/>
      <c r="AX73" s="84">
        <f t="shared" si="41"/>
        <v>0</v>
      </c>
      <c r="AY73" s="84">
        <f t="shared" si="42"/>
        <v>0</v>
      </c>
    </row>
    <row r="74" spans="1:51" ht="16.149999999999999" customHeight="1" x14ac:dyDescent="0.2">
      <c r="A74" s="54">
        <v>68</v>
      </c>
      <c r="B74" s="55" t="s">
        <v>2</v>
      </c>
      <c r="C74" s="271"/>
      <c r="D74" s="56">
        <f>'Source Data'!H74</f>
        <v>5487.462001896216</v>
      </c>
      <c r="E74" s="74">
        <f>C74*D74</f>
        <v>0</v>
      </c>
      <c r="F74" s="290"/>
      <c r="G74" s="56">
        <f>'Source Data'!I74</f>
        <v>713.42471435529035</v>
      </c>
      <c r="H74" s="74">
        <f>F74*G74</f>
        <v>0</v>
      </c>
      <c r="I74" s="290"/>
      <c r="J74" s="56">
        <f>'Source Data'!J74</f>
        <v>194.5703766423519</v>
      </c>
      <c r="K74" s="74">
        <f>I74*J74</f>
        <v>0</v>
      </c>
      <c r="L74" s="290"/>
      <c r="M74" s="56">
        <f>'Source Data'!K74</f>
        <v>4864.2594160587978</v>
      </c>
      <c r="N74" s="74">
        <f>L74*M74</f>
        <v>0</v>
      </c>
      <c r="O74" s="290"/>
      <c r="P74" s="56">
        <f>'Source Data'!L74</f>
        <v>1945.703766423519</v>
      </c>
      <c r="Q74" s="74">
        <f>O74*P74</f>
        <v>0</v>
      </c>
      <c r="R74" s="93">
        <v>0</v>
      </c>
      <c r="S74" s="56"/>
      <c r="T74" s="56"/>
      <c r="U74" s="57">
        <f t="shared" si="36"/>
        <v>0</v>
      </c>
      <c r="V74" s="93">
        <f>U74+R74</f>
        <v>0</v>
      </c>
      <c r="W74" s="74">
        <f>ROUND(V74*-0.25%,0)</f>
        <v>0</v>
      </c>
      <c r="X74" s="93">
        <f>SUM(V74:W74)</f>
        <v>0</v>
      </c>
      <c r="Y74" s="56"/>
      <c r="Z74" s="93">
        <f>ROUND(SUM(X74:Y74),0)</f>
        <v>0</v>
      </c>
      <c r="AA74" s="56"/>
      <c r="AB74" s="56">
        <f>Z74-AA74</f>
        <v>0</v>
      </c>
      <c r="AC74" s="93">
        <f t="shared" si="37"/>
        <v>0</v>
      </c>
      <c r="AD74" s="97">
        <f t="shared" si="31"/>
        <v>0</v>
      </c>
      <c r="AE74" s="75">
        <f>'Source Data'!N74</f>
        <v>2793</v>
      </c>
      <c r="AF74" s="90">
        <f>C74*AE74</f>
        <v>0</v>
      </c>
      <c r="AG74" s="271"/>
      <c r="AH74" s="75">
        <f>AG74*AE74</f>
        <v>0</v>
      </c>
      <c r="AI74" s="271"/>
      <c r="AJ74" s="77">
        <f t="shared" si="38"/>
        <v>0</v>
      </c>
      <c r="AK74" s="76">
        <f t="shared" si="39"/>
        <v>0</v>
      </c>
      <c r="AL74" s="90">
        <f>AK74+AF74</f>
        <v>0</v>
      </c>
      <c r="AM74" s="79">
        <f>ROUND(-0.25%*AL74,0)</f>
        <v>0</v>
      </c>
      <c r="AN74" s="90">
        <f>SUM(AL74:AM74)</f>
        <v>0</v>
      </c>
      <c r="AO74" s="56"/>
      <c r="AP74" s="90">
        <f>ROUND(SUM(AN74:AO74),0)</f>
        <v>0</v>
      </c>
      <c r="AQ74" s="77"/>
      <c r="AR74" s="77">
        <f>AP74-AQ74</f>
        <v>0</v>
      </c>
      <c r="AS74" s="90">
        <f t="shared" si="40"/>
        <v>0</v>
      </c>
      <c r="AT74" s="78">
        <f>Z74+AP74</f>
        <v>0</v>
      </c>
      <c r="AU74" s="87">
        <f>AC74+AS74</f>
        <v>0</v>
      </c>
      <c r="AV74" s="116"/>
      <c r="AW74" s="84"/>
      <c r="AX74" s="84">
        <f t="shared" si="41"/>
        <v>0</v>
      </c>
      <c r="AY74" s="84">
        <f t="shared" si="42"/>
        <v>0</v>
      </c>
    </row>
    <row r="75" spans="1:51" ht="16.149999999999999" customHeight="1" x14ac:dyDescent="0.2">
      <c r="A75" s="54">
        <v>69</v>
      </c>
      <c r="B75" s="55" t="s">
        <v>75</v>
      </c>
      <c r="C75" s="271"/>
      <c r="D75" s="56">
        <f>'Source Data'!H75</f>
        <v>5291.1260189471159</v>
      </c>
      <c r="E75" s="74">
        <f>C75*D75</f>
        <v>0</v>
      </c>
      <c r="F75" s="290"/>
      <c r="G75" s="56">
        <f>'Source Data'!I75</f>
        <v>701.91738105393551</v>
      </c>
      <c r="H75" s="74">
        <f>F75*G75</f>
        <v>0</v>
      </c>
      <c r="I75" s="290"/>
      <c r="J75" s="56">
        <f>'Source Data'!J75</f>
        <v>191.43201301470964</v>
      </c>
      <c r="K75" s="74">
        <f>I75*J75</f>
        <v>0</v>
      </c>
      <c r="L75" s="290"/>
      <c r="M75" s="56">
        <f>'Source Data'!K75</f>
        <v>4785.8003253677416</v>
      </c>
      <c r="N75" s="74">
        <f>L75*M75</f>
        <v>0</v>
      </c>
      <c r="O75" s="290"/>
      <c r="P75" s="56">
        <f>'Source Data'!L75</f>
        <v>1914.3201301470965</v>
      </c>
      <c r="Q75" s="74">
        <f>O75*P75</f>
        <v>0</v>
      </c>
      <c r="R75" s="93">
        <v>0</v>
      </c>
      <c r="S75" s="56"/>
      <c r="T75" s="56"/>
      <c r="U75" s="57">
        <f t="shared" si="36"/>
        <v>0</v>
      </c>
      <c r="V75" s="93">
        <f>U75+R75</f>
        <v>0</v>
      </c>
      <c r="W75" s="74">
        <f>ROUND(V75*-0.25%,0)</f>
        <v>0</v>
      </c>
      <c r="X75" s="93">
        <f>SUM(V75:W75)</f>
        <v>0</v>
      </c>
      <c r="Y75" s="56"/>
      <c r="Z75" s="93">
        <f>ROUND(SUM(X75:Y75),0)</f>
        <v>0</v>
      </c>
      <c r="AA75" s="56"/>
      <c r="AB75" s="56">
        <f>Z75-AA75</f>
        <v>0</v>
      </c>
      <c r="AC75" s="93">
        <f t="shared" si="37"/>
        <v>0</v>
      </c>
      <c r="AD75" s="97">
        <f t="shared" si="31"/>
        <v>0</v>
      </c>
      <c r="AE75" s="75">
        <f>'Source Data'!N75</f>
        <v>3798</v>
      </c>
      <c r="AF75" s="90">
        <f>C75*AE75</f>
        <v>0</v>
      </c>
      <c r="AG75" s="271"/>
      <c r="AH75" s="75">
        <f>AG75*AE75</f>
        <v>0</v>
      </c>
      <c r="AI75" s="271"/>
      <c r="AJ75" s="77">
        <f t="shared" si="38"/>
        <v>0</v>
      </c>
      <c r="AK75" s="76">
        <f t="shared" si="39"/>
        <v>0</v>
      </c>
      <c r="AL75" s="90">
        <f>AK75+AF75</f>
        <v>0</v>
      </c>
      <c r="AM75" s="79">
        <f>ROUND(-0.25%*AL75,0)</f>
        <v>0</v>
      </c>
      <c r="AN75" s="90">
        <f>SUM(AL75:AM75)</f>
        <v>0</v>
      </c>
      <c r="AO75" s="56"/>
      <c r="AP75" s="90">
        <f>ROUND(SUM(AN75:AO75),0)</f>
        <v>0</v>
      </c>
      <c r="AQ75" s="77"/>
      <c r="AR75" s="77">
        <f>AP75-AQ75</f>
        <v>0</v>
      </c>
      <c r="AS75" s="90">
        <f t="shared" si="40"/>
        <v>0</v>
      </c>
      <c r="AT75" s="78">
        <f>Z75+AP75</f>
        <v>0</v>
      </c>
      <c r="AU75" s="87">
        <f>AC75+AS75</f>
        <v>0</v>
      </c>
      <c r="AV75" s="116"/>
      <c r="AW75" s="83"/>
      <c r="AX75" s="83">
        <f t="shared" si="41"/>
        <v>0</v>
      </c>
      <c r="AY75" s="83">
        <f t="shared" si="42"/>
        <v>0</v>
      </c>
    </row>
    <row r="76" spans="1:51" s="123" customFormat="1" ht="16.149999999999999" customHeight="1" thickBot="1" x14ac:dyDescent="0.25">
      <c r="A76" s="1402" t="s">
        <v>460</v>
      </c>
      <c r="B76" s="1408"/>
      <c r="C76" s="292">
        <f>SUM(C7:C75)</f>
        <v>43</v>
      </c>
      <c r="D76" s="252"/>
      <c r="E76" s="282">
        <f>SUM(E7:E75)</f>
        <v>143723.57372403162</v>
      </c>
      <c r="F76" s="292">
        <v>30</v>
      </c>
      <c r="G76" s="252"/>
      <c r="H76" s="282">
        <v>13415.165976355242</v>
      </c>
      <c r="I76" s="292">
        <v>0</v>
      </c>
      <c r="J76" s="252"/>
      <c r="K76" s="282">
        <v>0</v>
      </c>
      <c r="L76" s="292">
        <v>6</v>
      </c>
      <c r="M76" s="252"/>
      <c r="N76" s="282">
        <v>18946.909703544199</v>
      </c>
      <c r="O76" s="292">
        <v>4</v>
      </c>
      <c r="P76" s="252"/>
      <c r="Q76" s="282">
        <v>5052.5092542784523</v>
      </c>
      <c r="R76" s="293">
        <f t="shared" ref="R76:AU76" si="43">SUM(R7:R75)</f>
        <v>181138</v>
      </c>
      <c r="S76" s="252">
        <f t="shared" si="43"/>
        <v>0</v>
      </c>
      <c r="T76" s="252">
        <f t="shared" si="43"/>
        <v>0</v>
      </c>
      <c r="U76" s="294">
        <f t="shared" si="43"/>
        <v>0</v>
      </c>
      <c r="V76" s="293">
        <f t="shared" si="43"/>
        <v>181138</v>
      </c>
      <c r="W76" s="282">
        <f t="shared" si="43"/>
        <v>-453</v>
      </c>
      <c r="X76" s="293">
        <f t="shared" si="43"/>
        <v>180685</v>
      </c>
      <c r="Y76" s="282">
        <f t="shared" si="43"/>
        <v>0</v>
      </c>
      <c r="Z76" s="293">
        <f t="shared" si="43"/>
        <v>180685</v>
      </c>
      <c r="AA76" s="252">
        <f t="shared" si="43"/>
        <v>0</v>
      </c>
      <c r="AB76" s="252">
        <f t="shared" si="43"/>
        <v>180685</v>
      </c>
      <c r="AC76" s="293">
        <f t="shared" si="43"/>
        <v>15057</v>
      </c>
      <c r="AD76" s="249">
        <f t="shared" si="43"/>
        <v>180685</v>
      </c>
      <c r="AE76" s="295">
        <f>'Source Data'!N76</f>
        <v>5169</v>
      </c>
      <c r="AF76" s="296">
        <f t="shared" si="43"/>
        <v>281891</v>
      </c>
      <c r="AG76" s="292">
        <f t="shared" si="43"/>
        <v>0</v>
      </c>
      <c r="AH76" s="295">
        <f t="shared" si="43"/>
        <v>0</v>
      </c>
      <c r="AI76" s="292">
        <f t="shared" si="43"/>
        <v>0</v>
      </c>
      <c r="AJ76" s="297">
        <f t="shared" si="43"/>
        <v>0</v>
      </c>
      <c r="AK76" s="298">
        <f t="shared" si="43"/>
        <v>0</v>
      </c>
      <c r="AL76" s="296">
        <f t="shared" si="43"/>
        <v>281891</v>
      </c>
      <c r="AM76" s="299">
        <f t="shared" si="43"/>
        <v>-705</v>
      </c>
      <c r="AN76" s="296">
        <f t="shared" si="43"/>
        <v>281186</v>
      </c>
      <c r="AO76" s="282">
        <f t="shared" si="43"/>
        <v>0</v>
      </c>
      <c r="AP76" s="296">
        <f t="shared" si="43"/>
        <v>281186</v>
      </c>
      <c r="AQ76" s="297">
        <f t="shared" si="43"/>
        <v>0</v>
      </c>
      <c r="AR76" s="297">
        <f t="shared" si="43"/>
        <v>281186</v>
      </c>
      <c r="AS76" s="296">
        <f t="shared" si="43"/>
        <v>23433</v>
      </c>
      <c r="AT76" s="300">
        <f t="shared" si="43"/>
        <v>461871</v>
      </c>
      <c r="AU76" s="300">
        <f t="shared" si="43"/>
        <v>38490</v>
      </c>
      <c r="AV76" s="274"/>
      <c r="AW76" s="282">
        <f>SUM(AW7:AW75)</f>
        <v>0</v>
      </c>
      <c r="AX76" s="282">
        <f>SUM(AX7:AX75)</f>
        <v>705</v>
      </c>
      <c r="AY76" s="282">
        <f>SUM(AY7:AY75)</f>
        <v>705</v>
      </c>
    </row>
    <row r="77" spans="1:51" s="123" customFormat="1" ht="16.149999999999999" customHeight="1" thickTop="1" x14ac:dyDescent="0.2">
      <c r="A77" s="1409" t="s">
        <v>410</v>
      </c>
      <c r="B77" s="1410"/>
      <c r="C77" s="301"/>
      <c r="D77" s="279"/>
      <c r="E77" s="279"/>
      <c r="F77" s="301"/>
      <c r="G77" s="279"/>
      <c r="H77" s="279"/>
      <c r="I77" s="301"/>
      <c r="J77" s="279"/>
      <c r="K77" s="279"/>
      <c r="L77" s="301"/>
      <c r="M77" s="279"/>
      <c r="N77" s="279"/>
      <c r="O77" s="301"/>
      <c r="P77" s="279"/>
      <c r="Q77" s="279"/>
      <c r="R77" s="279"/>
      <c r="S77" s="279"/>
      <c r="T77" s="279"/>
      <c r="U77" s="279"/>
      <c r="V77" s="279"/>
      <c r="W77" s="279"/>
      <c r="X77" s="279"/>
      <c r="Y77" s="279"/>
      <c r="Z77" s="279"/>
      <c r="AA77" s="279"/>
      <c r="AB77" s="279"/>
      <c r="AC77" s="279"/>
      <c r="AD77" s="279"/>
      <c r="AE77" s="302"/>
      <c r="AF77" s="279"/>
      <c r="AG77" s="301"/>
      <c r="AH77" s="302"/>
      <c r="AI77" s="301"/>
      <c r="AJ77" s="279"/>
      <c r="AK77" s="279"/>
      <c r="AL77" s="279"/>
      <c r="AM77" s="279"/>
      <c r="AN77" s="279"/>
      <c r="AO77" s="279"/>
      <c r="AP77" s="279"/>
      <c r="AQ77" s="279"/>
      <c r="AR77" s="279"/>
      <c r="AS77" s="279"/>
      <c r="AT77" s="279"/>
      <c r="AU77" s="279"/>
      <c r="AV77" s="274"/>
      <c r="AW77" s="245"/>
      <c r="AX77" s="245"/>
      <c r="AY77" s="245"/>
    </row>
    <row r="78" spans="1:51" s="123" customFormat="1" ht="16.149999999999999" customHeight="1" x14ac:dyDescent="0.2">
      <c r="A78" s="1406" t="s">
        <v>411</v>
      </c>
      <c r="B78" s="1407"/>
      <c r="C78" s="170"/>
      <c r="D78" s="168"/>
      <c r="E78" s="168"/>
      <c r="F78" s="170"/>
      <c r="G78" s="168"/>
      <c r="H78" s="168"/>
      <c r="I78" s="170"/>
      <c r="J78" s="168"/>
      <c r="K78" s="168"/>
      <c r="L78" s="170"/>
      <c r="M78" s="168"/>
      <c r="N78" s="168"/>
      <c r="O78" s="170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97">
        <f>VLOOKUP($A$88,'4_Level 4'!$A$78:$R$214,5,FALSE)</f>
        <v>0</v>
      </c>
      <c r="AA78" s="173"/>
      <c r="AB78" s="168">
        <f>Z78-AA78</f>
        <v>0</v>
      </c>
      <c r="AC78" s="97">
        <f>ROUND(AB78/$AC$88,0)</f>
        <v>0</v>
      </c>
      <c r="AD78" s="97">
        <f>VLOOKUP($A$88,'4_Level 4'!$A$78:$R$214,5,FALSE)</f>
        <v>0</v>
      </c>
      <c r="AE78" s="168"/>
      <c r="AF78" s="168"/>
      <c r="AG78" s="170"/>
      <c r="AH78" s="168"/>
      <c r="AI78" s="170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75">
        <f t="shared" ref="AT78:AT83" si="44">Z78+AP78</f>
        <v>0</v>
      </c>
      <c r="AU78" s="175">
        <f>AC78+AS78</f>
        <v>0</v>
      </c>
      <c r="AV78" s="274"/>
      <c r="AW78" s="274"/>
      <c r="AX78" s="274"/>
      <c r="AY78" s="274"/>
    </row>
    <row r="79" spans="1:51" s="123" customFormat="1" ht="16.149999999999999" customHeight="1" x14ac:dyDescent="0.2">
      <c r="A79" s="1404" t="s">
        <v>430</v>
      </c>
      <c r="B79" s="1405"/>
      <c r="C79" s="170"/>
      <c r="D79" s="168"/>
      <c r="E79" s="168"/>
      <c r="F79" s="170"/>
      <c r="G79" s="168"/>
      <c r="H79" s="168"/>
      <c r="I79" s="170"/>
      <c r="J79" s="168"/>
      <c r="K79" s="168"/>
      <c r="L79" s="170"/>
      <c r="M79" s="168"/>
      <c r="N79" s="168"/>
      <c r="O79" s="170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72"/>
      <c r="AA79" s="173"/>
      <c r="AB79" s="168"/>
      <c r="AC79" s="172"/>
      <c r="AD79" s="97">
        <f>VLOOKUP($A$88,'4_Level 4'!$A$78:$R$214,10,FALSE)</f>
        <v>0</v>
      </c>
      <c r="AE79" s="168"/>
      <c r="AF79" s="168"/>
      <c r="AG79" s="170"/>
      <c r="AH79" s="168"/>
      <c r="AI79" s="170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75">
        <f t="shared" si="44"/>
        <v>0</v>
      </c>
      <c r="AU79" s="168"/>
      <c r="AV79" s="274"/>
      <c r="AW79" s="274"/>
      <c r="AX79" s="274"/>
      <c r="AY79" s="274"/>
    </row>
    <row r="80" spans="1:51" ht="16.149999999999999" customHeight="1" x14ac:dyDescent="0.2">
      <c r="A80" s="1417" t="s">
        <v>1544</v>
      </c>
      <c r="B80" s="1418"/>
      <c r="C80" s="170"/>
      <c r="D80" s="168"/>
      <c r="E80" s="168"/>
      <c r="F80" s="170"/>
      <c r="G80" s="168"/>
      <c r="H80" s="168"/>
      <c r="I80" s="170"/>
      <c r="J80" s="168"/>
      <c r="K80" s="168"/>
      <c r="L80" s="170"/>
      <c r="M80" s="168"/>
      <c r="N80" s="168"/>
      <c r="O80" s="170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97">
        <f>VLOOKUP($A$88,'4_Level 4'!$A$78:$R$214,12,FALSE)</f>
        <v>10000</v>
      </c>
      <c r="AA80" s="173"/>
      <c r="AB80" s="168">
        <f>Z80-AA80</f>
        <v>10000</v>
      </c>
      <c r="AC80" s="97">
        <f>ROUND(AB80/$AC$88,0)</f>
        <v>833</v>
      </c>
      <c r="AD80" s="97">
        <f>VLOOKUP($A$88,'4_Level 4'!$A$78:$R$214,12,FALSE)</f>
        <v>10000</v>
      </c>
      <c r="AE80" s="168"/>
      <c r="AF80" s="168"/>
      <c r="AG80" s="170"/>
      <c r="AH80" s="168"/>
      <c r="AI80" s="170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75">
        <f t="shared" si="44"/>
        <v>10000</v>
      </c>
      <c r="AU80" s="168"/>
      <c r="AV80" s="116"/>
      <c r="AW80" s="116"/>
      <c r="AX80" s="116"/>
      <c r="AY80" s="116"/>
    </row>
    <row r="81" spans="1:51" s="123" customFormat="1" ht="16.149999999999999" customHeight="1" x14ac:dyDescent="0.2">
      <c r="A81" s="1417" t="s">
        <v>429</v>
      </c>
      <c r="B81" s="1418"/>
      <c r="C81" s="170"/>
      <c r="D81" s="168"/>
      <c r="E81" s="168"/>
      <c r="F81" s="170"/>
      <c r="G81" s="168"/>
      <c r="H81" s="168"/>
      <c r="I81" s="170"/>
      <c r="J81" s="168"/>
      <c r="K81" s="168"/>
      <c r="L81" s="170"/>
      <c r="M81" s="168"/>
      <c r="N81" s="168"/>
      <c r="O81" s="170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72"/>
      <c r="AA81" s="173"/>
      <c r="AB81" s="168"/>
      <c r="AC81" s="172"/>
      <c r="AD81" s="97">
        <f>VLOOKUP($A$88,'4_Level 4'!$A$78:$R$214,13,FALSE)</f>
        <v>0</v>
      </c>
      <c r="AE81" s="168"/>
      <c r="AF81" s="168"/>
      <c r="AG81" s="170"/>
      <c r="AH81" s="168"/>
      <c r="AI81" s="170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75">
        <f t="shared" si="44"/>
        <v>0</v>
      </c>
      <c r="AU81" s="168"/>
      <c r="AV81" s="274"/>
      <c r="AW81" s="274"/>
      <c r="AX81" s="274"/>
      <c r="AY81" s="274"/>
    </row>
    <row r="82" spans="1:51" s="123" customFormat="1" ht="16.149999999999999" customHeight="1" x14ac:dyDescent="0.2">
      <c r="A82" s="1415" t="s">
        <v>254</v>
      </c>
      <c r="B82" s="1416"/>
      <c r="C82" s="171"/>
      <c r="D82" s="169"/>
      <c r="E82" s="169"/>
      <c r="F82" s="171"/>
      <c r="G82" s="169"/>
      <c r="H82" s="169"/>
      <c r="I82" s="171"/>
      <c r="J82" s="169"/>
      <c r="K82" s="169"/>
      <c r="L82" s="171"/>
      <c r="M82" s="169"/>
      <c r="N82" s="169"/>
      <c r="O82" s="171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95">
        <f>VLOOKUP($A$88,'4_Level 4'!$A$78:$R$214,17,FALSE)</f>
        <v>0</v>
      </c>
      <c r="AA82" s="53"/>
      <c r="AB82" s="169">
        <f>Z82-AA82</f>
        <v>0</v>
      </c>
      <c r="AC82" s="95">
        <f>ROUND(AB82/$AC$88,0)</f>
        <v>0</v>
      </c>
      <c r="AD82" s="95">
        <f>VLOOKUP($A$88,'4_Level 4'!$A$78:$R$214,17,FALSE)</f>
        <v>0</v>
      </c>
      <c r="AE82" s="169"/>
      <c r="AF82" s="169"/>
      <c r="AG82" s="171"/>
      <c r="AH82" s="169"/>
      <c r="AI82" s="171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76">
        <f t="shared" si="44"/>
        <v>0</v>
      </c>
      <c r="AU82" s="176">
        <f>AC82+AS82</f>
        <v>0</v>
      </c>
      <c r="AV82" s="274"/>
      <c r="AW82" s="274"/>
      <c r="AX82" s="274"/>
      <c r="AY82" s="274"/>
    </row>
    <row r="83" spans="1:51" s="123" customFormat="1" ht="16.149999999999999" customHeight="1" x14ac:dyDescent="0.2">
      <c r="A83" s="1415" t="s">
        <v>1440</v>
      </c>
      <c r="B83" s="1416"/>
      <c r="C83" s="1047"/>
      <c r="D83" s="1048"/>
      <c r="E83" s="1048"/>
      <c r="F83" s="1047"/>
      <c r="G83" s="1048"/>
      <c r="H83" s="1048"/>
      <c r="I83" s="1047"/>
      <c r="J83" s="1048"/>
      <c r="K83" s="1048"/>
      <c r="L83" s="1047"/>
      <c r="M83" s="1048"/>
      <c r="N83" s="1048"/>
      <c r="O83" s="1047"/>
      <c r="P83" s="1048"/>
      <c r="Q83" s="1048"/>
      <c r="R83" s="1048"/>
      <c r="S83" s="1048"/>
      <c r="T83" s="1048"/>
      <c r="U83" s="1048"/>
      <c r="V83" s="1048"/>
      <c r="W83" s="1048"/>
      <c r="X83" s="1048"/>
      <c r="Y83" s="1048">
        <f>VLOOKUP($A88,[1]Summary!$A$87:$K$122,11,FALSE)</f>
        <v>0</v>
      </c>
      <c r="Z83" s="1049">
        <f>VLOOKUP(A88,[1]Summary!$A$87:$K$122,11,FALSE)</f>
        <v>0</v>
      </c>
      <c r="AA83" s="1050"/>
      <c r="AB83" s="1048">
        <f>Z83-AA83</f>
        <v>0</v>
      </c>
      <c r="AC83" s="1049">
        <f>ROUND(AB83/$AC$88,0)</f>
        <v>0</v>
      </c>
      <c r="AD83" s="1049">
        <f>VLOOKUP($A88,[1]Summary!$A$87:$K$122,11,FALSE)</f>
        <v>0</v>
      </c>
      <c r="AE83" s="1048"/>
      <c r="AF83" s="1048"/>
      <c r="AG83" s="1047"/>
      <c r="AH83" s="1048"/>
      <c r="AI83" s="1047"/>
      <c r="AJ83" s="1048"/>
      <c r="AK83" s="1048"/>
      <c r="AL83" s="1048"/>
      <c r="AM83" s="1048"/>
      <c r="AN83" s="1048"/>
      <c r="AO83" s="1048"/>
      <c r="AP83" s="1048"/>
      <c r="AQ83" s="1048"/>
      <c r="AR83" s="1048"/>
      <c r="AS83" s="1048"/>
      <c r="AT83" s="1051">
        <f t="shared" si="44"/>
        <v>0</v>
      </c>
      <c r="AU83" s="1051">
        <f>AC83+AS83</f>
        <v>0</v>
      </c>
      <c r="AV83" s="274"/>
      <c r="AW83" s="274"/>
      <c r="AX83" s="274"/>
      <c r="AY83" s="274"/>
    </row>
    <row r="84" spans="1:51" s="123" customFormat="1" ht="16.149999999999999" customHeight="1" thickBot="1" x14ac:dyDescent="0.25">
      <c r="A84" s="1402" t="s">
        <v>461</v>
      </c>
      <c r="B84" s="1403"/>
      <c r="C84" s="248">
        <f>SUM(C76:C83)</f>
        <v>43</v>
      </c>
      <c r="D84" s="247"/>
      <c r="E84" s="273">
        <f t="shared" ref="E84" si="45">SUM(E76:E83)</f>
        <v>143723.57372403162</v>
      </c>
      <c r="F84" s="248">
        <v>30</v>
      </c>
      <c r="G84" s="247"/>
      <c r="H84" s="273">
        <v>13415.165976355242</v>
      </c>
      <c r="I84" s="248">
        <v>0</v>
      </c>
      <c r="J84" s="247"/>
      <c r="K84" s="273">
        <v>0</v>
      </c>
      <c r="L84" s="248">
        <v>6</v>
      </c>
      <c r="M84" s="247"/>
      <c r="N84" s="273">
        <v>18946.909703544199</v>
      </c>
      <c r="O84" s="248">
        <v>4</v>
      </c>
      <c r="P84" s="247"/>
      <c r="Q84" s="273">
        <v>5052.5092542784523</v>
      </c>
      <c r="R84" s="247">
        <f t="shared" ref="R84:AD84" si="46">SUM(R76:R83)</f>
        <v>181138</v>
      </c>
      <c r="S84" s="247">
        <f t="shared" si="46"/>
        <v>0</v>
      </c>
      <c r="T84" s="247">
        <f t="shared" si="46"/>
        <v>0</v>
      </c>
      <c r="U84" s="247">
        <f t="shared" si="46"/>
        <v>0</v>
      </c>
      <c r="V84" s="247">
        <f t="shared" si="46"/>
        <v>181138</v>
      </c>
      <c r="W84" s="247">
        <f t="shared" si="46"/>
        <v>-453</v>
      </c>
      <c r="X84" s="247">
        <f t="shared" si="46"/>
        <v>180685</v>
      </c>
      <c r="Y84" s="273">
        <f t="shared" si="46"/>
        <v>0</v>
      </c>
      <c r="Z84" s="249">
        <f t="shared" si="46"/>
        <v>190685</v>
      </c>
      <c r="AA84" s="247">
        <f t="shared" si="46"/>
        <v>0</v>
      </c>
      <c r="AB84" s="247">
        <f t="shared" si="46"/>
        <v>190685</v>
      </c>
      <c r="AC84" s="249">
        <f t="shared" si="46"/>
        <v>15890</v>
      </c>
      <c r="AD84" s="249">
        <f t="shared" si="46"/>
        <v>190685</v>
      </c>
      <c r="AE84" s="174"/>
      <c r="AF84" s="247">
        <f t="shared" ref="AF84:AU84" si="47">SUM(AF76:AF83)</f>
        <v>281891</v>
      </c>
      <c r="AG84" s="248">
        <f t="shared" si="47"/>
        <v>0</v>
      </c>
      <c r="AH84" s="174">
        <f t="shared" si="47"/>
        <v>0</v>
      </c>
      <c r="AI84" s="248">
        <f t="shared" si="47"/>
        <v>0</v>
      </c>
      <c r="AJ84" s="247">
        <f t="shared" si="47"/>
        <v>0</v>
      </c>
      <c r="AK84" s="247">
        <f t="shared" si="47"/>
        <v>0</v>
      </c>
      <c r="AL84" s="247">
        <f t="shared" si="47"/>
        <v>281891</v>
      </c>
      <c r="AM84" s="247">
        <f t="shared" si="47"/>
        <v>-705</v>
      </c>
      <c r="AN84" s="247">
        <f t="shared" si="47"/>
        <v>281186</v>
      </c>
      <c r="AO84" s="247">
        <f t="shared" si="47"/>
        <v>0</v>
      </c>
      <c r="AP84" s="247">
        <f t="shared" si="47"/>
        <v>281186</v>
      </c>
      <c r="AQ84" s="247">
        <f t="shared" si="47"/>
        <v>0</v>
      </c>
      <c r="AR84" s="247">
        <f t="shared" si="47"/>
        <v>281186</v>
      </c>
      <c r="AS84" s="247">
        <f t="shared" si="47"/>
        <v>23433</v>
      </c>
      <c r="AT84" s="275">
        <f t="shared" si="47"/>
        <v>471871</v>
      </c>
      <c r="AU84" s="275">
        <f t="shared" si="47"/>
        <v>38490</v>
      </c>
      <c r="AV84" s="274"/>
      <c r="AW84" s="274"/>
      <c r="AX84" s="274"/>
      <c r="AY84" s="274"/>
    </row>
    <row r="85" spans="1:51" ht="16.149999999999999" customHeight="1" thickTop="1" x14ac:dyDescent="0.2"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6"/>
      <c r="R85" s="116"/>
      <c r="S85" s="116"/>
      <c r="T85" s="116"/>
      <c r="U85" s="116"/>
      <c r="V85" s="116"/>
      <c r="W85" s="116"/>
      <c r="X85" s="274"/>
      <c r="Y85" s="116"/>
      <c r="Z85" s="116"/>
      <c r="AB85" s="116"/>
      <c r="AC85" s="116"/>
      <c r="AD85" s="116"/>
      <c r="AE85" s="116"/>
      <c r="AF85" s="116"/>
    </row>
    <row r="86" spans="1:51" ht="16.149999999999999" customHeight="1" x14ac:dyDescent="0.2">
      <c r="C86" s="111">
        <v>0.83</v>
      </c>
      <c r="D86" s="116"/>
      <c r="E86" s="116"/>
      <c r="F86" s="111"/>
      <c r="G86" s="116"/>
      <c r="H86" s="838"/>
      <c r="I86" s="838"/>
      <c r="J86" s="838"/>
      <c r="K86" s="838"/>
      <c r="L86" s="840"/>
      <c r="M86" s="838"/>
      <c r="N86" s="838"/>
      <c r="O86" s="838"/>
      <c r="P86" s="838"/>
      <c r="Q86" s="838"/>
      <c r="R86" s="116"/>
      <c r="S86" s="116"/>
      <c r="T86" s="116"/>
      <c r="U86" s="116"/>
      <c r="V86" s="116"/>
      <c r="W86" s="116"/>
      <c r="X86" s="274"/>
      <c r="Y86" s="116"/>
      <c r="Z86" s="116"/>
      <c r="AA86" s="274"/>
      <c r="AB86" s="116"/>
      <c r="AC86" s="116"/>
      <c r="AD86" s="116"/>
      <c r="AE86" s="116"/>
      <c r="AF86" s="116"/>
      <c r="AQ86" s="274"/>
      <c r="AS86" s="274"/>
    </row>
    <row r="87" spans="1:51" ht="16.149999999999999" customHeight="1" x14ac:dyDescent="0.2">
      <c r="H87" s="113"/>
      <c r="I87" s="113"/>
      <c r="J87" s="1482"/>
      <c r="K87" s="1004"/>
      <c r="L87" s="1004"/>
      <c r="M87" s="1482"/>
      <c r="N87" s="1004"/>
      <c r="O87" s="1004"/>
      <c r="P87" s="1482"/>
      <c r="Q87" s="1004"/>
    </row>
    <row r="88" spans="1:51" x14ac:dyDescent="0.2">
      <c r="A88" s="321" t="s">
        <v>1295</v>
      </c>
      <c r="H88" s="113"/>
      <c r="I88" s="113"/>
      <c r="J88" s="1482"/>
      <c r="K88" s="1004"/>
      <c r="L88" s="1004"/>
      <c r="M88" s="1482"/>
      <c r="N88" s="1004"/>
      <c r="O88" s="1004"/>
      <c r="P88" s="1482"/>
      <c r="Q88" s="1004"/>
      <c r="AC88" s="108">
        <v>12</v>
      </c>
      <c r="AS88" s="108">
        <f>AC88</f>
        <v>12</v>
      </c>
    </row>
    <row r="89" spans="1:51" x14ac:dyDescent="0.2">
      <c r="C89" s="1026" t="s">
        <v>1316</v>
      </c>
      <c r="D89" s="1027" t="s">
        <v>1317</v>
      </c>
      <c r="E89" s="1026" t="s">
        <v>1316</v>
      </c>
      <c r="F89" s="1027" t="s">
        <v>1317</v>
      </c>
      <c r="G89" s="115"/>
      <c r="H89" s="1028"/>
      <c r="I89" s="1028"/>
      <c r="J89" s="1028"/>
      <c r="K89" s="1026" t="s">
        <v>1316</v>
      </c>
      <c r="L89" s="1027" t="s">
        <v>1317</v>
      </c>
      <c r="M89" s="1028"/>
      <c r="N89" s="113"/>
      <c r="O89" s="113"/>
      <c r="P89" s="113"/>
      <c r="Q89" s="113"/>
    </row>
    <row r="90" spans="1:51" x14ac:dyDescent="0.2">
      <c r="A90" s="58">
        <v>26</v>
      </c>
      <c r="B90" s="59" t="s">
        <v>31</v>
      </c>
      <c r="C90" s="1018">
        <v>4</v>
      </c>
      <c r="D90" s="1018">
        <f>ROUND(C90*$C$86,0)</f>
        <v>3</v>
      </c>
      <c r="E90" s="1018">
        <v>3</v>
      </c>
      <c r="F90" s="1020">
        <f>ROUND(E90*$C$86,0)</f>
        <v>2</v>
      </c>
      <c r="G90" s="1021"/>
      <c r="H90" s="1022"/>
      <c r="I90" s="1020"/>
      <c r="J90" s="1021"/>
      <c r="K90" s="1018"/>
      <c r="L90" s="1020"/>
      <c r="M90" s="1021"/>
    </row>
    <row r="91" spans="1:51" x14ac:dyDescent="0.2">
      <c r="A91" s="58">
        <v>36</v>
      </c>
      <c r="B91" s="59" t="s">
        <v>41</v>
      </c>
      <c r="C91" s="1018">
        <v>44</v>
      </c>
      <c r="D91" s="1018">
        <f t="shared" ref="D91:D92" si="48">ROUND(C91*$C$86,0)</f>
        <v>37</v>
      </c>
      <c r="E91" s="1018">
        <v>31</v>
      </c>
      <c r="F91" s="1020">
        <f t="shared" ref="F91" si="49">ROUND(E91*$C$86,0)</f>
        <v>26</v>
      </c>
      <c r="G91" s="1021"/>
      <c r="H91" s="1022"/>
      <c r="I91" s="1020"/>
      <c r="J91" s="1021"/>
      <c r="K91" s="1018">
        <v>7</v>
      </c>
      <c r="L91" s="1020">
        <f t="shared" ref="L91" si="50">ROUND(K91*$C$86,0)</f>
        <v>6</v>
      </c>
      <c r="M91" s="1021"/>
    </row>
    <row r="92" spans="1:51" x14ac:dyDescent="0.2">
      <c r="A92" s="54">
        <v>38</v>
      </c>
      <c r="B92" s="55" t="s">
        <v>43</v>
      </c>
      <c r="C92" s="1019">
        <v>4</v>
      </c>
      <c r="D92" s="1019">
        <f t="shared" si="48"/>
        <v>3</v>
      </c>
      <c r="E92" s="1019">
        <v>3</v>
      </c>
      <c r="F92" s="1023">
        <f t="shared" ref="F92" si="51">ROUND(E92*$C$86,0)</f>
        <v>2</v>
      </c>
      <c r="G92" s="1024"/>
      <c r="H92" s="1025"/>
      <c r="I92" s="1023"/>
      <c r="J92" s="1024"/>
      <c r="K92" s="1019"/>
      <c r="L92" s="1023"/>
      <c r="M92" s="1024"/>
    </row>
  </sheetData>
  <mergeCells count="48">
    <mergeCell ref="AT1:AT3"/>
    <mergeCell ref="AU1:AU3"/>
    <mergeCell ref="C2:C3"/>
    <mergeCell ref="D2:E2"/>
    <mergeCell ref="F2:H2"/>
    <mergeCell ref="I2:K2"/>
    <mergeCell ref="L2:N2"/>
    <mergeCell ref="O2:Q2"/>
    <mergeCell ref="R2:R3"/>
    <mergeCell ref="S2:U2"/>
    <mergeCell ref="C1:K1"/>
    <mergeCell ref="L1:U1"/>
    <mergeCell ref="V1:AD1"/>
    <mergeCell ref="AE1:AK1"/>
    <mergeCell ref="AL1:AS1"/>
    <mergeCell ref="V2:V3"/>
    <mergeCell ref="A77:B77"/>
    <mergeCell ref="AF2:AF3"/>
    <mergeCell ref="AG2:AK2"/>
    <mergeCell ref="AL2:AL3"/>
    <mergeCell ref="AM2:AM3"/>
    <mergeCell ref="Z2:Z3"/>
    <mergeCell ref="AA2:AA3"/>
    <mergeCell ref="AB2:AB3"/>
    <mergeCell ref="AC2:AC3"/>
    <mergeCell ref="AD2:AD3"/>
    <mergeCell ref="AE2:AE3"/>
    <mergeCell ref="A1:B3"/>
    <mergeCell ref="W2:W3"/>
    <mergeCell ref="X2:X3"/>
    <mergeCell ref="Y2:Y3"/>
    <mergeCell ref="AP2:AP3"/>
    <mergeCell ref="AQ2:AQ3"/>
    <mergeCell ref="AR2:AR3"/>
    <mergeCell ref="AS2:AS3"/>
    <mergeCell ref="A76:B76"/>
    <mergeCell ref="AN2:AN3"/>
    <mergeCell ref="AO2:AO3"/>
    <mergeCell ref="J87:J88"/>
    <mergeCell ref="M87:M88"/>
    <mergeCell ref="P87:P88"/>
    <mergeCell ref="A78:B78"/>
    <mergeCell ref="A79:B79"/>
    <mergeCell ref="A80:B80"/>
    <mergeCell ref="A81:B81"/>
    <mergeCell ref="A82:B82"/>
    <mergeCell ref="A84:B84"/>
    <mergeCell ref="A83:B83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July 2018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>
    <tabColor rgb="FF7030A0"/>
  </sheetPr>
  <dimension ref="A1:AY94"/>
  <sheetViews>
    <sheetView view="pageBreakPreview" zoomScaleNormal="100" zoomScaleSheetLayoutView="100" workbookViewId="0">
      <pane xSplit="2" ySplit="6" topLeftCell="C7" activePane="bottomRight" state="frozen"/>
      <selection activeCell="E17" sqref="E17"/>
      <selection pane="topRight" activeCell="E17" sqref="E17"/>
      <selection pane="bottomLeft" activeCell="E17" sqref="E17"/>
      <selection pane="bottomRight" activeCell="E17" sqref="E17"/>
    </sheetView>
  </sheetViews>
  <sheetFormatPr defaultColWidth="8.85546875" defaultRowHeight="12.75" x14ac:dyDescent="0.2"/>
  <cols>
    <col min="1" max="1" width="5" style="110" customWidth="1"/>
    <col min="2" max="2" width="28.140625" style="110" customWidth="1"/>
    <col min="3" max="3" width="13.140625" style="110" customWidth="1"/>
    <col min="4" max="4" width="13.85546875" style="110" customWidth="1"/>
    <col min="5" max="5" width="12.42578125" style="110" customWidth="1"/>
    <col min="6" max="6" width="11.28515625" style="110" customWidth="1"/>
    <col min="7" max="7" width="9.28515625" style="110" customWidth="1"/>
    <col min="8" max="8" width="12.42578125" style="110" customWidth="1"/>
    <col min="9" max="9" width="11.28515625" style="110" customWidth="1"/>
    <col min="10" max="10" width="9.28515625" style="110" customWidth="1"/>
    <col min="11" max="11" width="12.42578125" style="110" customWidth="1"/>
    <col min="12" max="12" width="11.28515625" style="110" customWidth="1"/>
    <col min="13" max="13" width="9.28515625" style="110" customWidth="1"/>
    <col min="14" max="14" width="12.42578125" style="110" customWidth="1"/>
    <col min="15" max="15" width="11.28515625" style="110" customWidth="1"/>
    <col min="16" max="16" width="9.28515625" style="110" customWidth="1"/>
    <col min="17" max="17" width="12.42578125" style="110" customWidth="1"/>
    <col min="18" max="18" width="13.42578125" style="110" customWidth="1"/>
    <col min="19" max="21" width="13.85546875" style="110" customWidth="1"/>
    <col min="22" max="22" width="13.28515625" style="110" customWidth="1"/>
    <col min="23" max="23" width="11.140625" style="110" customWidth="1"/>
    <col min="24" max="24" width="13.28515625" style="110" customWidth="1"/>
    <col min="25" max="25" width="14.7109375" style="110" customWidth="1"/>
    <col min="26" max="26" width="17.5703125" style="110" customWidth="1"/>
    <col min="27" max="29" width="11.5703125" style="110" customWidth="1"/>
    <col min="30" max="30" width="16.42578125" style="110" customWidth="1"/>
    <col min="31" max="32" width="15.85546875" style="110" customWidth="1"/>
    <col min="33" max="37" width="15.7109375" style="110" customWidth="1"/>
    <col min="38" max="38" width="15.140625" style="110" customWidth="1"/>
    <col min="39" max="39" width="10.85546875" style="110" customWidth="1"/>
    <col min="40" max="40" width="15" style="110" customWidth="1"/>
    <col min="41" max="41" width="14.85546875" style="110" customWidth="1"/>
    <col min="42" max="42" width="15.7109375" style="110" customWidth="1"/>
    <col min="43" max="44" width="13.85546875" style="110" customWidth="1"/>
    <col min="45" max="45" width="15.7109375" style="110" customWidth="1"/>
    <col min="46" max="47" width="14.42578125" style="110" bestFit="1" customWidth="1"/>
    <col min="48" max="48" width="3" style="110" bestFit="1" customWidth="1"/>
    <col min="49" max="50" width="12.28515625" style="110" customWidth="1"/>
    <col min="51" max="51" width="10" style="110" bestFit="1" customWidth="1"/>
    <col min="52" max="16384" width="8.85546875" style="110"/>
  </cols>
  <sheetData>
    <row r="1" spans="1:51" ht="19.899999999999999" customHeight="1" x14ac:dyDescent="0.2">
      <c r="A1" s="1486" t="s">
        <v>1296</v>
      </c>
      <c r="B1" s="1487"/>
      <c r="C1" s="1379" t="s">
        <v>315</v>
      </c>
      <c r="D1" s="1380"/>
      <c r="E1" s="1380"/>
      <c r="F1" s="1380"/>
      <c r="G1" s="1380"/>
      <c r="H1" s="1380"/>
      <c r="I1" s="1380"/>
      <c r="J1" s="1380"/>
      <c r="K1" s="1381"/>
      <c r="L1" s="1412" t="s">
        <v>315</v>
      </c>
      <c r="M1" s="1413"/>
      <c r="N1" s="1413"/>
      <c r="O1" s="1413"/>
      <c r="P1" s="1413"/>
      <c r="Q1" s="1413"/>
      <c r="R1" s="1413"/>
      <c r="S1" s="1413"/>
      <c r="T1" s="1413"/>
      <c r="U1" s="1414"/>
      <c r="V1" s="1379" t="s">
        <v>315</v>
      </c>
      <c r="W1" s="1380"/>
      <c r="X1" s="1380"/>
      <c r="Y1" s="1380"/>
      <c r="Z1" s="1380"/>
      <c r="AA1" s="1380"/>
      <c r="AB1" s="1380"/>
      <c r="AC1" s="1380"/>
      <c r="AD1" s="1381"/>
      <c r="AE1" s="1478" t="s">
        <v>450</v>
      </c>
      <c r="AF1" s="1478"/>
      <c r="AG1" s="1478"/>
      <c r="AH1" s="1478"/>
      <c r="AI1" s="1478"/>
      <c r="AJ1" s="1478"/>
      <c r="AK1" s="1478"/>
      <c r="AL1" s="1485" t="s">
        <v>450</v>
      </c>
      <c r="AM1" s="1485"/>
      <c r="AN1" s="1485"/>
      <c r="AO1" s="1485"/>
      <c r="AP1" s="1485"/>
      <c r="AQ1" s="1485"/>
      <c r="AR1" s="1485"/>
      <c r="AS1" s="1485"/>
      <c r="AT1" s="1481" t="s">
        <v>326</v>
      </c>
      <c r="AU1" s="1481" t="s">
        <v>327</v>
      </c>
      <c r="AW1" s="283"/>
      <c r="AX1" s="283"/>
      <c r="AY1" s="283"/>
    </row>
    <row r="2" spans="1:51" ht="30" customHeight="1" x14ac:dyDescent="0.2">
      <c r="A2" s="1488"/>
      <c r="B2" s="1489"/>
      <c r="C2" s="1386" t="s">
        <v>1298</v>
      </c>
      <c r="D2" s="1480" t="s">
        <v>731</v>
      </c>
      <c r="E2" s="1480"/>
      <c r="F2" s="1376" t="s">
        <v>1378</v>
      </c>
      <c r="G2" s="1390"/>
      <c r="H2" s="1391"/>
      <c r="I2" s="1479" t="s">
        <v>1375</v>
      </c>
      <c r="J2" s="1479"/>
      <c r="K2" s="1479"/>
      <c r="L2" s="1479" t="s">
        <v>1376</v>
      </c>
      <c r="M2" s="1479"/>
      <c r="N2" s="1479"/>
      <c r="O2" s="1479" t="s">
        <v>1377</v>
      </c>
      <c r="P2" s="1479"/>
      <c r="Q2" s="1479"/>
      <c r="R2" s="1386" t="s">
        <v>501</v>
      </c>
      <c r="S2" s="1493" t="s">
        <v>1301</v>
      </c>
      <c r="T2" s="1494"/>
      <c r="U2" s="1495"/>
      <c r="V2" s="1386" t="s">
        <v>502</v>
      </c>
      <c r="W2" s="1386" t="s">
        <v>1441</v>
      </c>
      <c r="X2" s="1386" t="s">
        <v>503</v>
      </c>
      <c r="Y2" s="1400" t="s">
        <v>1321</v>
      </c>
      <c r="Z2" s="1386" t="s">
        <v>1384</v>
      </c>
      <c r="AA2" s="1386" t="s">
        <v>270</v>
      </c>
      <c r="AB2" s="1386" t="s">
        <v>271</v>
      </c>
      <c r="AC2" s="1386" t="s">
        <v>233</v>
      </c>
      <c r="AD2" s="1386" t="s">
        <v>1385</v>
      </c>
      <c r="AE2" s="1483" t="s">
        <v>1287</v>
      </c>
      <c r="AF2" s="1476" t="s">
        <v>1442</v>
      </c>
      <c r="AG2" s="1459" t="s">
        <v>1304</v>
      </c>
      <c r="AH2" s="1459"/>
      <c r="AI2" s="1459"/>
      <c r="AJ2" s="1459"/>
      <c r="AK2" s="1459"/>
      <c r="AL2" s="1476" t="s">
        <v>1443</v>
      </c>
      <c r="AM2" s="1476" t="s">
        <v>1447</v>
      </c>
      <c r="AN2" s="1476" t="s">
        <v>1444</v>
      </c>
      <c r="AO2" s="1400" t="s">
        <v>1321</v>
      </c>
      <c r="AP2" s="1476" t="s">
        <v>1445</v>
      </c>
      <c r="AQ2" s="1476" t="s">
        <v>294</v>
      </c>
      <c r="AR2" s="1476" t="s">
        <v>271</v>
      </c>
      <c r="AS2" s="1476" t="s">
        <v>1446</v>
      </c>
      <c r="AT2" s="1481"/>
      <c r="AU2" s="1481"/>
      <c r="AW2" s="284"/>
      <c r="AX2" s="284"/>
      <c r="AY2" s="284"/>
    </row>
    <row r="3" spans="1:51" ht="95.25" customHeight="1" x14ac:dyDescent="0.2">
      <c r="A3" s="1488"/>
      <c r="B3" s="1489"/>
      <c r="C3" s="1386"/>
      <c r="D3" s="1043" t="s">
        <v>708</v>
      </c>
      <c r="E3" s="1043" t="s">
        <v>325</v>
      </c>
      <c r="F3" s="1043" t="s">
        <v>1299</v>
      </c>
      <c r="G3" s="1043" t="s">
        <v>454</v>
      </c>
      <c r="H3" s="1043" t="s">
        <v>325</v>
      </c>
      <c r="I3" s="1043" t="s">
        <v>1300</v>
      </c>
      <c r="J3" s="1043" t="s">
        <v>454</v>
      </c>
      <c r="K3" s="1043" t="s">
        <v>325</v>
      </c>
      <c r="L3" s="1043" t="s">
        <v>1299</v>
      </c>
      <c r="M3" s="1043" t="s">
        <v>472</v>
      </c>
      <c r="N3" s="1043" t="s">
        <v>325</v>
      </c>
      <c r="O3" s="1043" t="s">
        <v>1299</v>
      </c>
      <c r="P3" s="1043" t="s">
        <v>472</v>
      </c>
      <c r="Q3" s="1043" t="s">
        <v>325</v>
      </c>
      <c r="R3" s="1386"/>
      <c r="S3" s="1012" t="s">
        <v>1302</v>
      </c>
      <c r="T3" s="1012" t="s">
        <v>1303</v>
      </c>
      <c r="U3" s="1012" t="s">
        <v>1439</v>
      </c>
      <c r="V3" s="1386"/>
      <c r="W3" s="1386"/>
      <c r="X3" s="1386"/>
      <c r="Y3" s="1401"/>
      <c r="Z3" s="1386"/>
      <c r="AA3" s="1386"/>
      <c r="AB3" s="1386"/>
      <c r="AC3" s="1386"/>
      <c r="AD3" s="1386"/>
      <c r="AE3" s="1484"/>
      <c r="AF3" s="1476"/>
      <c r="AG3" s="1012" t="s">
        <v>1305</v>
      </c>
      <c r="AH3" s="1012" t="s">
        <v>1306</v>
      </c>
      <c r="AI3" s="1012" t="s">
        <v>1307</v>
      </c>
      <c r="AJ3" s="1012" t="s">
        <v>1308</v>
      </c>
      <c r="AK3" s="1012" t="s">
        <v>1309</v>
      </c>
      <c r="AL3" s="1476"/>
      <c r="AM3" s="1476"/>
      <c r="AN3" s="1476"/>
      <c r="AO3" s="1401"/>
      <c r="AP3" s="1476"/>
      <c r="AQ3" s="1476"/>
      <c r="AR3" s="1476"/>
      <c r="AS3" s="1476"/>
      <c r="AT3" s="1481"/>
      <c r="AU3" s="1481"/>
      <c r="AW3" s="1042" t="s">
        <v>511</v>
      </c>
      <c r="AX3" s="1042" t="s">
        <v>512</v>
      </c>
      <c r="AY3" s="1042" t="s">
        <v>432</v>
      </c>
    </row>
    <row r="4" spans="1:51" ht="14.25" customHeight="1" x14ac:dyDescent="0.2">
      <c r="A4" s="881"/>
      <c r="B4" s="882"/>
      <c r="C4" s="769">
        <v>1</v>
      </c>
      <c r="D4" s="769">
        <f t="shared" ref="D4:Y4" si="0">C4+1</f>
        <v>2</v>
      </c>
      <c r="E4" s="769">
        <f t="shared" si="0"/>
        <v>3</v>
      </c>
      <c r="F4" s="769">
        <f>E4+1</f>
        <v>4</v>
      </c>
      <c r="G4" s="769">
        <f t="shared" si="0"/>
        <v>5</v>
      </c>
      <c r="H4" s="769">
        <f t="shared" si="0"/>
        <v>6</v>
      </c>
      <c r="I4" s="769">
        <f t="shared" si="0"/>
        <v>7</v>
      </c>
      <c r="J4" s="769">
        <f t="shared" si="0"/>
        <v>8</v>
      </c>
      <c r="K4" s="769">
        <f t="shared" si="0"/>
        <v>9</v>
      </c>
      <c r="L4" s="769">
        <f t="shared" si="0"/>
        <v>10</v>
      </c>
      <c r="M4" s="769">
        <f t="shared" si="0"/>
        <v>11</v>
      </c>
      <c r="N4" s="769">
        <f t="shared" si="0"/>
        <v>12</v>
      </c>
      <c r="O4" s="769">
        <f t="shared" si="0"/>
        <v>13</v>
      </c>
      <c r="P4" s="769">
        <f t="shared" si="0"/>
        <v>14</v>
      </c>
      <c r="Q4" s="769">
        <f t="shared" si="0"/>
        <v>15</v>
      </c>
      <c r="R4" s="769">
        <f t="shared" si="0"/>
        <v>16</v>
      </c>
      <c r="S4" s="769">
        <f t="shared" si="0"/>
        <v>17</v>
      </c>
      <c r="T4" s="769">
        <f t="shared" si="0"/>
        <v>18</v>
      </c>
      <c r="U4" s="769">
        <f t="shared" si="0"/>
        <v>19</v>
      </c>
      <c r="V4" s="769">
        <f t="shared" si="0"/>
        <v>20</v>
      </c>
      <c r="W4" s="769">
        <f t="shared" si="0"/>
        <v>21</v>
      </c>
      <c r="X4" s="769">
        <f t="shared" si="0"/>
        <v>22</v>
      </c>
      <c r="Y4" s="769">
        <f t="shared" si="0"/>
        <v>23</v>
      </c>
      <c r="Z4" s="769">
        <f>Y4+1</f>
        <v>24</v>
      </c>
      <c r="AA4" s="769">
        <f t="shared" ref="AA4:AY4" si="1">Z4+1</f>
        <v>25</v>
      </c>
      <c r="AB4" s="769">
        <f t="shared" si="1"/>
        <v>26</v>
      </c>
      <c r="AC4" s="769">
        <f t="shared" si="1"/>
        <v>27</v>
      </c>
      <c r="AD4" s="769">
        <f t="shared" si="1"/>
        <v>28</v>
      </c>
      <c r="AE4" s="769">
        <f t="shared" si="1"/>
        <v>29</v>
      </c>
      <c r="AF4" s="769">
        <f t="shared" si="1"/>
        <v>30</v>
      </c>
      <c r="AG4" s="769">
        <f t="shared" si="1"/>
        <v>31</v>
      </c>
      <c r="AH4" s="769">
        <f t="shared" si="1"/>
        <v>32</v>
      </c>
      <c r="AI4" s="769">
        <f t="shared" si="1"/>
        <v>33</v>
      </c>
      <c r="AJ4" s="769">
        <f t="shared" si="1"/>
        <v>34</v>
      </c>
      <c r="AK4" s="769">
        <f t="shared" si="1"/>
        <v>35</v>
      </c>
      <c r="AL4" s="769">
        <f t="shared" si="1"/>
        <v>36</v>
      </c>
      <c r="AM4" s="769">
        <f t="shared" si="1"/>
        <v>37</v>
      </c>
      <c r="AN4" s="769">
        <f t="shared" si="1"/>
        <v>38</v>
      </c>
      <c r="AO4" s="769">
        <f t="shared" si="1"/>
        <v>39</v>
      </c>
      <c r="AP4" s="769">
        <f t="shared" si="1"/>
        <v>40</v>
      </c>
      <c r="AQ4" s="769">
        <f t="shared" si="1"/>
        <v>41</v>
      </c>
      <c r="AR4" s="769">
        <f t="shared" si="1"/>
        <v>42</v>
      </c>
      <c r="AS4" s="769">
        <f t="shared" si="1"/>
        <v>43</v>
      </c>
      <c r="AT4" s="323">
        <f t="shared" si="1"/>
        <v>44</v>
      </c>
      <c r="AU4" s="323">
        <f t="shared" si="1"/>
        <v>45</v>
      </c>
      <c r="AV4" s="323">
        <f t="shared" si="1"/>
        <v>46</v>
      </c>
      <c r="AW4" s="323">
        <f t="shared" si="1"/>
        <v>47</v>
      </c>
      <c r="AX4" s="323">
        <f t="shared" si="1"/>
        <v>48</v>
      </c>
      <c r="AY4" s="323">
        <f t="shared" si="1"/>
        <v>49</v>
      </c>
    </row>
    <row r="5" spans="1:51" s="787" customFormat="1" ht="31.5" customHeight="1" x14ac:dyDescent="0.2">
      <c r="A5" s="1135"/>
      <c r="B5" s="1135"/>
      <c r="C5" s="1156" t="s">
        <v>1061</v>
      </c>
      <c r="D5" s="940" t="s">
        <v>1129</v>
      </c>
      <c r="E5" s="940" t="s">
        <v>1063</v>
      </c>
      <c r="F5" s="1156" t="s">
        <v>1374</v>
      </c>
      <c r="G5" s="1156" t="s">
        <v>1074</v>
      </c>
      <c r="H5" s="1156" t="s">
        <v>1130</v>
      </c>
      <c r="I5" s="1156" t="s">
        <v>1373</v>
      </c>
      <c r="J5" s="1156" t="s">
        <v>1076</v>
      </c>
      <c r="K5" s="1156" t="s">
        <v>1131</v>
      </c>
      <c r="L5" s="1156" t="s">
        <v>1371</v>
      </c>
      <c r="M5" s="1156" t="s">
        <v>1078</v>
      </c>
      <c r="N5" s="1156" t="s">
        <v>1132</v>
      </c>
      <c r="O5" s="1156" t="s">
        <v>1372</v>
      </c>
      <c r="P5" s="1156" t="s">
        <v>1080</v>
      </c>
      <c r="Q5" s="1156" t="s">
        <v>1133</v>
      </c>
      <c r="R5" s="1156" t="s">
        <v>1424</v>
      </c>
      <c r="S5" s="1156" t="s">
        <v>1363</v>
      </c>
      <c r="T5" s="1156" t="s">
        <v>1364</v>
      </c>
      <c r="U5" s="1156" t="s">
        <v>1135</v>
      </c>
      <c r="V5" s="1156" t="s">
        <v>1136</v>
      </c>
      <c r="W5" s="1156" t="s">
        <v>1137</v>
      </c>
      <c r="X5" s="1156" t="s">
        <v>1138</v>
      </c>
      <c r="Y5" s="1156" t="s">
        <v>1069</v>
      </c>
      <c r="Z5" s="939" t="s">
        <v>1567</v>
      </c>
      <c r="AA5" s="939" t="s">
        <v>1419</v>
      </c>
      <c r="AB5" s="939" t="s">
        <v>1141</v>
      </c>
      <c r="AC5" s="939" t="s">
        <v>1427</v>
      </c>
      <c r="AD5" s="939" t="s">
        <v>1568</v>
      </c>
      <c r="AE5" s="939" t="s">
        <v>1102</v>
      </c>
      <c r="AF5" s="939" t="s">
        <v>1144</v>
      </c>
      <c r="AG5" s="939" t="s">
        <v>1363</v>
      </c>
      <c r="AH5" s="939" t="s">
        <v>1145</v>
      </c>
      <c r="AI5" s="939" t="s">
        <v>1364</v>
      </c>
      <c r="AJ5" s="939" t="s">
        <v>1146</v>
      </c>
      <c r="AK5" s="939" t="s">
        <v>1147</v>
      </c>
      <c r="AL5" s="939" t="s">
        <v>1148</v>
      </c>
      <c r="AM5" s="939" t="s">
        <v>1149</v>
      </c>
      <c r="AN5" s="939" t="s">
        <v>1150</v>
      </c>
      <c r="AO5" s="939" t="s">
        <v>1069</v>
      </c>
      <c r="AP5" s="939" t="s">
        <v>1120</v>
      </c>
      <c r="AQ5" s="939" t="s">
        <v>1414</v>
      </c>
      <c r="AR5" s="939" t="s">
        <v>1122</v>
      </c>
      <c r="AS5" s="939" t="s">
        <v>1422</v>
      </c>
      <c r="AT5" s="939" t="s">
        <v>1125</v>
      </c>
      <c r="AU5" s="939" t="s">
        <v>1126</v>
      </c>
      <c r="AV5" s="939"/>
      <c r="AW5" s="939" t="s">
        <v>1152</v>
      </c>
      <c r="AX5" s="939" t="s">
        <v>1128</v>
      </c>
      <c r="AY5" s="939" t="s">
        <v>1127</v>
      </c>
    </row>
    <row r="6" spans="1:51" s="787" customFormat="1" ht="31.5" hidden="1" customHeight="1" x14ac:dyDescent="0.2">
      <c r="A6" s="1135"/>
      <c r="B6" s="1135"/>
      <c r="C6" s="943"/>
      <c r="D6" s="943" t="s">
        <v>816</v>
      </c>
      <c r="E6" s="943" t="s">
        <v>817</v>
      </c>
      <c r="F6" s="943"/>
      <c r="G6" s="943" t="s">
        <v>816</v>
      </c>
      <c r="H6" s="943" t="s">
        <v>817</v>
      </c>
      <c r="I6" s="943"/>
      <c r="J6" s="943" t="s">
        <v>816</v>
      </c>
      <c r="K6" s="943" t="s">
        <v>817</v>
      </c>
      <c r="L6" s="943"/>
      <c r="M6" s="943" t="s">
        <v>816</v>
      </c>
      <c r="N6" s="943" t="s">
        <v>817</v>
      </c>
      <c r="O6" s="943"/>
      <c r="P6" s="943" t="s">
        <v>816</v>
      </c>
      <c r="Q6" s="943" t="s">
        <v>817</v>
      </c>
      <c r="R6" s="943" t="s">
        <v>817</v>
      </c>
      <c r="S6" s="943" t="s">
        <v>1068</v>
      </c>
      <c r="T6" s="943" t="s">
        <v>1068</v>
      </c>
      <c r="U6" s="943" t="s">
        <v>817</v>
      </c>
      <c r="V6" s="943" t="s">
        <v>817</v>
      </c>
      <c r="W6" s="943" t="s">
        <v>817</v>
      </c>
      <c r="X6" s="943" t="s">
        <v>817</v>
      </c>
      <c r="Y6" s="943" t="s">
        <v>1069</v>
      </c>
      <c r="Z6" s="943" t="s">
        <v>1090</v>
      </c>
      <c r="AA6" s="943" t="s">
        <v>1100</v>
      </c>
      <c r="AB6" s="943" t="s">
        <v>817</v>
      </c>
      <c r="AC6" s="943" t="s">
        <v>817</v>
      </c>
      <c r="AD6" s="943" t="s">
        <v>1091</v>
      </c>
      <c r="AE6" s="943" t="s">
        <v>816</v>
      </c>
      <c r="AF6" s="943" t="s">
        <v>817</v>
      </c>
      <c r="AG6" s="943" t="s">
        <v>1068</v>
      </c>
      <c r="AH6" s="943" t="s">
        <v>817</v>
      </c>
      <c r="AI6" s="943" t="s">
        <v>1068</v>
      </c>
      <c r="AJ6" s="943" t="s">
        <v>817</v>
      </c>
      <c r="AK6" s="943" t="s">
        <v>817</v>
      </c>
      <c r="AL6" s="943" t="s">
        <v>817</v>
      </c>
      <c r="AM6" s="943" t="s">
        <v>817</v>
      </c>
      <c r="AN6" s="943" t="s">
        <v>817</v>
      </c>
      <c r="AO6" s="943" t="s">
        <v>1069</v>
      </c>
      <c r="AP6" s="943" t="s">
        <v>817</v>
      </c>
      <c r="AQ6" s="943" t="s">
        <v>1100</v>
      </c>
      <c r="AR6" s="943" t="s">
        <v>817</v>
      </c>
      <c r="AS6" s="943" t="s">
        <v>817</v>
      </c>
      <c r="AT6" s="943" t="s">
        <v>817</v>
      </c>
      <c r="AU6" s="943" t="s">
        <v>817</v>
      </c>
      <c r="AV6" s="943"/>
      <c r="AW6" s="943" t="s">
        <v>1099</v>
      </c>
      <c r="AX6" s="943" t="s">
        <v>817</v>
      </c>
      <c r="AY6" s="943" t="s">
        <v>817</v>
      </c>
    </row>
    <row r="7" spans="1:51" ht="16.149999999999999" customHeight="1" x14ac:dyDescent="0.2">
      <c r="A7" s="624">
        <v>1</v>
      </c>
      <c r="B7" s="307" t="s">
        <v>6</v>
      </c>
      <c r="C7" s="308"/>
      <c r="D7" s="309">
        <f>'Source Data'!H7</f>
        <v>4656.7326768902658</v>
      </c>
      <c r="E7" s="310">
        <f>C7*D7</f>
        <v>0</v>
      </c>
      <c r="F7" s="311"/>
      <c r="G7" s="309">
        <f>'Source Data'!I7</f>
        <v>658.97263654491974</v>
      </c>
      <c r="H7" s="310">
        <f>F7*G7</f>
        <v>0</v>
      </c>
      <c r="I7" s="311"/>
      <c r="J7" s="309">
        <f>'Source Data'!J7</f>
        <v>179.71980996679628</v>
      </c>
      <c r="K7" s="310">
        <f>I7*J7</f>
        <v>0</v>
      </c>
      <c r="L7" s="311"/>
      <c r="M7" s="309">
        <f>'Source Data'!K7</f>
        <v>4492.9952491699069</v>
      </c>
      <c r="N7" s="310">
        <f>L7*M7</f>
        <v>0</v>
      </c>
      <c r="O7" s="311"/>
      <c r="P7" s="309">
        <f>'Source Data'!L7</f>
        <v>1797.1980996679629</v>
      </c>
      <c r="Q7" s="310">
        <f>O7*P7</f>
        <v>0</v>
      </c>
      <c r="R7" s="312">
        <v>0</v>
      </c>
      <c r="S7" s="309"/>
      <c r="T7" s="309"/>
      <c r="U7" s="313">
        <f t="shared" ref="U7:U38" si="2">S7+T7</f>
        <v>0</v>
      </c>
      <c r="V7" s="312">
        <f t="shared" ref="V7:V70" si="3">U7+R7</f>
        <v>0</v>
      </c>
      <c r="W7" s="310">
        <f>ROUND(V7*-0.25%,0)</f>
        <v>0</v>
      </c>
      <c r="X7" s="312">
        <f>SUM(V7:W7)</f>
        <v>0</v>
      </c>
      <c r="Y7" s="309"/>
      <c r="Z7" s="312">
        <f>ROUND(SUM(X7:Y7),0)</f>
        <v>0</v>
      </c>
      <c r="AA7" s="309"/>
      <c r="AB7" s="309">
        <f>Z7-AA7</f>
        <v>0</v>
      </c>
      <c r="AC7" s="312">
        <f t="shared" ref="AC7:AC38" si="4">ROUND(AB7/$AC$88,0)</f>
        <v>0</v>
      </c>
      <c r="AD7" s="314">
        <f t="shared" ref="AD7:AD38" si="5">Z7</f>
        <v>0</v>
      </c>
      <c r="AE7" s="315">
        <f>'Source Data'!N7</f>
        <v>2506</v>
      </c>
      <c r="AF7" s="316">
        <f t="shared" ref="AF7:AF70" si="6">C7*AE7</f>
        <v>0</v>
      </c>
      <c r="AG7" s="308"/>
      <c r="AH7" s="315">
        <f>AG7*AE7</f>
        <v>0</v>
      </c>
      <c r="AI7" s="308"/>
      <c r="AJ7" s="317">
        <f t="shared" ref="AJ7:AJ38" si="7">AE7*AI7*0.5</f>
        <v>0</v>
      </c>
      <c r="AK7" s="318">
        <f t="shared" ref="AK7:AK38" si="8">AH7+AJ7</f>
        <v>0</v>
      </c>
      <c r="AL7" s="316">
        <f>AK7+AF7</f>
        <v>0</v>
      </c>
      <c r="AM7" s="319">
        <f>ROUND(-0.25%*AL7,0)</f>
        <v>0</v>
      </c>
      <c r="AN7" s="316">
        <f>SUM(AL7:AM7)</f>
        <v>0</v>
      </c>
      <c r="AO7" s="309"/>
      <c r="AP7" s="316">
        <f>ROUND(SUM(AN7:AO7),0)</f>
        <v>0</v>
      </c>
      <c r="AQ7" s="317"/>
      <c r="AR7" s="317">
        <f>AP7-AQ7</f>
        <v>0</v>
      </c>
      <c r="AS7" s="316">
        <f t="shared" ref="AS7:AS38" si="9">ROUND(AR7/$AS$88,0)</f>
        <v>0</v>
      </c>
      <c r="AT7" s="1175">
        <f t="shared" ref="AT7:AT70" si="10">Z7+AP7</f>
        <v>0</v>
      </c>
      <c r="AU7" s="1176">
        <f t="shared" ref="AU7:AU70" si="11">AC7+AS7</f>
        <v>0</v>
      </c>
      <c r="AV7" s="586"/>
      <c r="AW7" s="310"/>
      <c r="AX7" s="310">
        <f t="shared" ref="AX7:AX70" si="12">-AM7</f>
        <v>0</v>
      </c>
      <c r="AY7" s="310">
        <f t="shared" ref="AY7:AY38" si="13">AX7-AW7</f>
        <v>0</v>
      </c>
    </row>
    <row r="8" spans="1:51" ht="16.149999999999999" customHeight="1" x14ac:dyDescent="0.2">
      <c r="A8" s="629">
        <v>2</v>
      </c>
      <c r="B8" s="325" t="s">
        <v>7</v>
      </c>
      <c r="C8" s="326"/>
      <c r="D8" s="327">
        <f>'Source Data'!H8</f>
        <v>5855.7282403587005</v>
      </c>
      <c r="E8" s="328">
        <f t="shared" ref="E8:E71" si="14">C8*D8</f>
        <v>0</v>
      </c>
      <c r="F8" s="329"/>
      <c r="G8" s="327">
        <f>'Source Data'!I8</f>
        <v>744.36686504426837</v>
      </c>
      <c r="H8" s="328">
        <f t="shared" ref="H8:H71" si="15">F8*G8</f>
        <v>0</v>
      </c>
      <c r="I8" s="329"/>
      <c r="J8" s="327">
        <f>'Source Data'!J8</f>
        <v>203.00914501207316</v>
      </c>
      <c r="K8" s="328">
        <f t="shared" ref="K8:K71" si="16">I8*J8</f>
        <v>0</v>
      </c>
      <c r="L8" s="329"/>
      <c r="M8" s="327">
        <f>'Source Data'!K8</f>
        <v>5075.2286253018301</v>
      </c>
      <c r="N8" s="328">
        <f t="shared" ref="N8:N71" si="17">L8*M8</f>
        <v>0</v>
      </c>
      <c r="O8" s="329"/>
      <c r="P8" s="327">
        <f>'Source Data'!L8</f>
        <v>2030.0914501207317</v>
      </c>
      <c r="Q8" s="328">
        <f t="shared" ref="Q8:Q71" si="18">O8*P8</f>
        <v>0</v>
      </c>
      <c r="R8" s="330">
        <v>0</v>
      </c>
      <c r="S8" s="327"/>
      <c r="T8" s="327"/>
      <c r="U8" s="331">
        <f t="shared" si="2"/>
        <v>0</v>
      </c>
      <c r="V8" s="330">
        <f t="shared" si="3"/>
        <v>0</v>
      </c>
      <c r="W8" s="328">
        <f t="shared" ref="W8:W71" si="19">ROUND(V8*-0.25%,0)</f>
        <v>0</v>
      </c>
      <c r="X8" s="330">
        <f t="shared" ref="X8:X71" si="20">SUM(V8:W8)</f>
        <v>0</v>
      </c>
      <c r="Y8" s="327"/>
      <c r="Z8" s="330">
        <f t="shared" ref="Z8:Z71" si="21">ROUND(SUM(X8:Y8),0)</f>
        <v>0</v>
      </c>
      <c r="AA8" s="327"/>
      <c r="AB8" s="327">
        <f t="shared" ref="AB8:AB71" si="22">Z8-AA8</f>
        <v>0</v>
      </c>
      <c r="AC8" s="330">
        <f t="shared" si="4"/>
        <v>0</v>
      </c>
      <c r="AD8" s="333">
        <f t="shared" si="5"/>
        <v>0</v>
      </c>
      <c r="AE8" s="334">
        <f>'Source Data'!N8</f>
        <v>2883</v>
      </c>
      <c r="AF8" s="335">
        <f t="shared" si="6"/>
        <v>0</v>
      </c>
      <c r="AG8" s="326"/>
      <c r="AH8" s="334">
        <f t="shared" ref="AH8:AH71" si="23">AG8*AE8</f>
        <v>0</v>
      </c>
      <c r="AI8" s="326"/>
      <c r="AJ8" s="336">
        <f t="shared" si="7"/>
        <v>0</v>
      </c>
      <c r="AK8" s="337">
        <f t="shared" si="8"/>
        <v>0</v>
      </c>
      <c r="AL8" s="335">
        <f t="shared" ref="AL8:AL71" si="24">AK8+AF8</f>
        <v>0</v>
      </c>
      <c r="AM8" s="338">
        <f t="shared" ref="AM8:AM71" si="25">ROUND(-0.25%*AL8,0)</f>
        <v>0</v>
      </c>
      <c r="AN8" s="335">
        <f t="shared" ref="AN8:AN71" si="26">SUM(AL8:AM8)</f>
        <v>0</v>
      </c>
      <c r="AO8" s="327"/>
      <c r="AP8" s="335">
        <f t="shared" ref="AP8:AP71" si="27">ROUND(SUM(AN8:AO8),0)</f>
        <v>0</v>
      </c>
      <c r="AQ8" s="336"/>
      <c r="AR8" s="336">
        <f t="shared" ref="AR8:AR71" si="28">AP8-AQ8</f>
        <v>0</v>
      </c>
      <c r="AS8" s="335">
        <f t="shared" si="9"/>
        <v>0</v>
      </c>
      <c r="AT8" s="1177">
        <f t="shared" si="10"/>
        <v>0</v>
      </c>
      <c r="AU8" s="1178">
        <f t="shared" si="11"/>
        <v>0</v>
      </c>
      <c r="AV8" s="586"/>
      <c r="AW8" s="328"/>
      <c r="AX8" s="328">
        <f t="shared" si="12"/>
        <v>0</v>
      </c>
      <c r="AY8" s="328">
        <f t="shared" si="13"/>
        <v>0</v>
      </c>
    </row>
    <row r="9" spans="1:51" ht="16.149999999999999" customHeight="1" x14ac:dyDescent="0.2">
      <c r="A9" s="629">
        <v>3</v>
      </c>
      <c r="B9" s="325" t="s">
        <v>8</v>
      </c>
      <c r="C9" s="326"/>
      <c r="D9" s="327">
        <f>'Source Data'!H9</f>
        <v>3742.2866078757875</v>
      </c>
      <c r="E9" s="328">
        <f t="shared" si="14"/>
        <v>0</v>
      </c>
      <c r="F9" s="329"/>
      <c r="G9" s="327">
        <f>'Source Data'!I9</f>
        <v>529.43529443774321</v>
      </c>
      <c r="H9" s="328">
        <f t="shared" si="15"/>
        <v>0</v>
      </c>
      <c r="I9" s="329"/>
      <c r="J9" s="327">
        <f>'Source Data'!J9</f>
        <v>144.39144393756632</v>
      </c>
      <c r="K9" s="328">
        <f t="shared" si="16"/>
        <v>0</v>
      </c>
      <c r="L9" s="329"/>
      <c r="M9" s="327">
        <f>'Source Data'!K9</f>
        <v>3609.7860984391582</v>
      </c>
      <c r="N9" s="328">
        <f t="shared" si="17"/>
        <v>0</v>
      </c>
      <c r="O9" s="329"/>
      <c r="P9" s="327">
        <f>'Source Data'!L9</f>
        <v>1443.9144393756631</v>
      </c>
      <c r="Q9" s="328">
        <f t="shared" si="18"/>
        <v>0</v>
      </c>
      <c r="R9" s="330">
        <v>0</v>
      </c>
      <c r="S9" s="327"/>
      <c r="T9" s="327"/>
      <c r="U9" s="331">
        <f t="shared" si="2"/>
        <v>0</v>
      </c>
      <c r="V9" s="330">
        <f t="shared" si="3"/>
        <v>0</v>
      </c>
      <c r="W9" s="328">
        <f t="shared" si="19"/>
        <v>0</v>
      </c>
      <c r="X9" s="330">
        <f t="shared" si="20"/>
        <v>0</v>
      </c>
      <c r="Y9" s="327"/>
      <c r="Z9" s="330">
        <f t="shared" si="21"/>
        <v>0</v>
      </c>
      <c r="AA9" s="327"/>
      <c r="AB9" s="327">
        <f t="shared" si="22"/>
        <v>0</v>
      </c>
      <c r="AC9" s="330">
        <f t="shared" si="4"/>
        <v>0</v>
      </c>
      <c r="AD9" s="333">
        <f t="shared" si="5"/>
        <v>0</v>
      </c>
      <c r="AE9" s="334">
        <f>'Source Data'!N9</f>
        <v>6285</v>
      </c>
      <c r="AF9" s="335">
        <f t="shared" si="6"/>
        <v>0</v>
      </c>
      <c r="AG9" s="326"/>
      <c r="AH9" s="334">
        <f t="shared" si="23"/>
        <v>0</v>
      </c>
      <c r="AI9" s="326"/>
      <c r="AJ9" s="336">
        <f t="shared" si="7"/>
        <v>0</v>
      </c>
      <c r="AK9" s="337">
        <f t="shared" si="8"/>
        <v>0</v>
      </c>
      <c r="AL9" s="335">
        <f t="shared" si="24"/>
        <v>0</v>
      </c>
      <c r="AM9" s="338">
        <f t="shared" si="25"/>
        <v>0</v>
      </c>
      <c r="AN9" s="335">
        <f t="shared" si="26"/>
        <v>0</v>
      </c>
      <c r="AO9" s="327"/>
      <c r="AP9" s="335">
        <f t="shared" si="27"/>
        <v>0</v>
      </c>
      <c r="AQ9" s="336"/>
      <c r="AR9" s="336">
        <f t="shared" si="28"/>
        <v>0</v>
      </c>
      <c r="AS9" s="335">
        <f t="shared" si="9"/>
        <v>0</v>
      </c>
      <c r="AT9" s="1177">
        <f t="shared" si="10"/>
        <v>0</v>
      </c>
      <c r="AU9" s="1178">
        <f t="shared" si="11"/>
        <v>0</v>
      </c>
      <c r="AV9" s="586"/>
      <c r="AW9" s="328"/>
      <c r="AX9" s="328">
        <f t="shared" si="12"/>
        <v>0</v>
      </c>
      <c r="AY9" s="328">
        <f t="shared" si="13"/>
        <v>0</v>
      </c>
    </row>
    <row r="10" spans="1:51" ht="16.149999999999999" customHeight="1" x14ac:dyDescent="0.2">
      <c r="A10" s="629">
        <v>4</v>
      </c>
      <c r="B10" s="325" t="s">
        <v>9</v>
      </c>
      <c r="C10" s="326"/>
      <c r="D10" s="327">
        <f>'Source Data'!H10</f>
        <v>5202.4303933253823</v>
      </c>
      <c r="E10" s="328">
        <f t="shared" si="14"/>
        <v>0</v>
      </c>
      <c r="F10" s="329"/>
      <c r="G10" s="327">
        <f>'Source Data'!I10</f>
        <v>687.66452541183287</v>
      </c>
      <c r="H10" s="328">
        <f t="shared" si="15"/>
        <v>0</v>
      </c>
      <c r="I10" s="329"/>
      <c r="J10" s="327">
        <f>'Source Data'!J10</f>
        <v>187.54487056686349</v>
      </c>
      <c r="K10" s="328">
        <f t="shared" si="16"/>
        <v>0</v>
      </c>
      <c r="L10" s="329"/>
      <c r="M10" s="327">
        <f>'Source Data'!K10</f>
        <v>4688.6217641715884</v>
      </c>
      <c r="N10" s="328">
        <f t="shared" si="17"/>
        <v>0</v>
      </c>
      <c r="O10" s="329"/>
      <c r="P10" s="327">
        <f>'Source Data'!L10</f>
        <v>1875.4487056686353</v>
      </c>
      <c r="Q10" s="328">
        <f t="shared" si="18"/>
        <v>0</v>
      </c>
      <c r="R10" s="330">
        <v>0</v>
      </c>
      <c r="S10" s="327"/>
      <c r="T10" s="327"/>
      <c r="U10" s="331">
        <f t="shared" si="2"/>
        <v>0</v>
      </c>
      <c r="V10" s="330">
        <f t="shared" si="3"/>
        <v>0</v>
      </c>
      <c r="W10" s="328">
        <f t="shared" si="19"/>
        <v>0</v>
      </c>
      <c r="X10" s="330">
        <f t="shared" si="20"/>
        <v>0</v>
      </c>
      <c r="Y10" s="327"/>
      <c r="Z10" s="330">
        <f t="shared" si="21"/>
        <v>0</v>
      </c>
      <c r="AA10" s="327"/>
      <c r="AB10" s="327">
        <f t="shared" si="22"/>
        <v>0</v>
      </c>
      <c r="AC10" s="330">
        <f t="shared" si="4"/>
        <v>0</v>
      </c>
      <c r="AD10" s="333">
        <f t="shared" si="5"/>
        <v>0</v>
      </c>
      <c r="AE10" s="334">
        <f>'Source Data'!N10</f>
        <v>3620</v>
      </c>
      <c r="AF10" s="335">
        <f t="shared" si="6"/>
        <v>0</v>
      </c>
      <c r="AG10" s="326"/>
      <c r="AH10" s="334">
        <f t="shared" si="23"/>
        <v>0</v>
      </c>
      <c r="AI10" s="326"/>
      <c r="AJ10" s="336">
        <f t="shared" si="7"/>
        <v>0</v>
      </c>
      <c r="AK10" s="337">
        <f t="shared" si="8"/>
        <v>0</v>
      </c>
      <c r="AL10" s="335">
        <f t="shared" si="24"/>
        <v>0</v>
      </c>
      <c r="AM10" s="338">
        <f t="shared" si="25"/>
        <v>0</v>
      </c>
      <c r="AN10" s="335">
        <f t="shared" si="26"/>
        <v>0</v>
      </c>
      <c r="AO10" s="327"/>
      <c r="AP10" s="335">
        <f t="shared" si="27"/>
        <v>0</v>
      </c>
      <c r="AQ10" s="336"/>
      <c r="AR10" s="336">
        <f t="shared" si="28"/>
        <v>0</v>
      </c>
      <c r="AS10" s="335">
        <f t="shared" si="9"/>
        <v>0</v>
      </c>
      <c r="AT10" s="1177">
        <f t="shared" si="10"/>
        <v>0</v>
      </c>
      <c r="AU10" s="1178">
        <f t="shared" si="11"/>
        <v>0</v>
      </c>
      <c r="AV10" s="586"/>
      <c r="AW10" s="328"/>
      <c r="AX10" s="328">
        <f t="shared" si="12"/>
        <v>0</v>
      </c>
      <c r="AY10" s="328">
        <f t="shared" si="13"/>
        <v>0</v>
      </c>
    </row>
    <row r="11" spans="1:51" ht="16.149999999999999" customHeight="1" x14ac:dyDescent="0.2">
      <c r="A11" s="634">
        <v>5</v>
      </c>
      <c r="B11" s="339" t="s">
        <v>10</v>
      </c>
      <c r="C11" s="340"/>
      <c r="D11" s="341">
        <f>'Source Data'!H11</f>
        <v>4616.1188110316743</v>
      </c>
      <c r="E11" s="342">
        <f t="shared" si="14"/>
        <v>0</v>
      </c>
      <c r="F11" s="343"/>
      <c r="G11" s="341">
        <f>'Source Data'!I11</f>
        <v>699.44299073701018</v>
      </c>
      <c r="H11" s="342">
        <f t="shared" si="15"/>
        <v>0</v>
      </c>
      <c r="I11" s="343"/>
      <c r="J11" s="341">
        <f>'Source Data'!J11</f>
        <v>190.75717929191185</v>
      </c>
      <c r="K11" s="342">
        <f t="shared" si="16"/>
        <v>0</v>
      </c>
      <c r="L11" s="343"/>
      <c r="M11" s="341">
        <f>'Source Data'!K11</f>
        <v>4768.9294822977972</v>
      </c>
      <c r="N11" s="342">
        <f t="shared" si="17"/>
        <v>0</v>
      </c>
      <c r="O11" s="343"/>
      <c r="P11" s="341">
        <f>'Source Data'!L11</f>
        <v>1907.5717929191187</v>
      </c>
      <c r="Q11" s="342">
        <f t="shared" si="18"/>
        <v>0</v>
      </c>
      <c r="R11" s="344">
        <v>0</v>
      </c>
      <c r="S11" s="341"/>
      <c r="T11" s="341"/>
      <c r="U11" s="345">
        <f t="shared" si="2"/>
        <v>0</v>
      </c>
      <c r="V11" s="344">
        <f t="shared" si="3"/>
        <v>0</v>
      </c>
      <c r="W11" s="342">
        <f t="shared" si="19"/>
        <v>0</v>
      </c>
      <c r="X11" s="344">
        <f t="shared" si="20"/>
        <v>0</v>
      </c>
      <c r="Y11" s="341"/>
      <c r="Z11" s="344">
        <f t="shared" si="21"/>
        <v>0</v>
      </c>
      <c r="AA11" s="347"/>
      <c r="AB11" s="341">
        <f t="shared" si="22"/>
        <v>0</v>
      </c>
      <c r="AC11" s="348">
        <f t="shared" si="4"/>
        <v>0</v>
      </c>
      <c r="AD11" s="348">
        <f t="shared" si="5"/>
        <v>0</v>
      </c>
      <c r="AE11" s="349">
        <f>'Source Data'!N11</f>
        <v>2115</v>
      </c>
      <c r="AF11" s="350">
        <f t="shared" si="6"/>
        <v>0</v>
      </c>
      <c r="AG11" s="340"/>
      <c r="AH11" s="349">
        <f t="shared" si="23"/>
        <v>0</v>
      </c>
      <c r="AI11" s="340"/>
      <c r="AJ11" s="351">
        <f t="shared" si="7"/>
        <v>0</v>
      </c>
      <c r="AK11" s="352">
        <f t="shared" si="8"/>
        <v>0</v>
      </c>
      <c r="AL11" s="350">
        <f t="shared" si="24"/>
        <v>0</v>
      </c>
      <c r="AM11" s="353">
        <f t="shared" si="25"/>
        <v>0</v>
      </c>
      <c r="AN11" s="350">
        <f t="shared" si="26"/>
        <v>0</v>
      </c>
      <c r="AO11" s="341"/>
      <c r="AP11" s="350">
        <f t="shared" si="27"/>
        <v>0</v>
      </c>
      <c r="AQ11" s="351"/>
      <c r="AR11" s="351">
        <f t="shared" si="28"/>
        <v>0</v>
      </c>
      <c r="AS11" s="350">
        <f t="shared" si="9"/>
        <v>0</v>
      </c>
      <c r="AT11" s="1179">
        <f t="shared" si="10"/>
        <v>0</v>
      </c>
      <c r="AU11" s="1180">
        <f t="shared" si="11"/>
        <v>0</v>
      </c>
      <c r="AV11" s="586"/>
      <c r="AW11" s="342"/>
      <c r="AX11" s="342">
        <f t="shared" si="12"/>
        <v>0</v>
      </c>
      <c r="AY11" s="342">
        <f t="shared" si="13"/>
        <v>0</v>
      </c>
    </row>
    <row r="12" spans="1:51" ht="16.149999999999999" customHeight="1" x14ac:dyDescent="0.2">
      <c r="A12" s="624">
        <v>6</v>
      </c>
      <c r="B12" s="307" t="s">
        <v>11</v>
      </c>
      <c r="C12" s="308"/>
      <c r="D12" s="309">
        <f>'Source Data'!H12</f>
        <v>4932.8589889938785</v>
      </c>
      <c r="E12" s="310">
        <f t="shared" si="14"/>
        <v>0</v>
      </c>
      <c r="F12" s="311"/>
      <c r="G12" s="309">
        <f>'Source Data'!I12</f>
        <v>671.54041297688354</v>
      </c>
      <c r="H12" s="310">
        <f t="shared" si="15"/>
        <v>0</v>
      </c>
      <c r="I12" s="311"/>
      <c r="J12" s="309">
        <f>'Source Data'!J12</f>
        <v>183.14738535733184</v>
      </c>
      <c r="K12" s="310">
        <f t="shared" si="16"/>
        <v>0</v>
      </c>
      <c r="L12" s="311"/>
      <c r="M12" s="309">
        <f>'Source Data'!K12</f>
        <v>4578.6846339332969</v>
      </c>
      <c r="N12" s="310">
        <f t="shared" si="17"/>
        <v>0</v>
      </c>
      <c r="O12" s="311"/>
      <c r="P12" s="309">
        <f>'Source Data'!L12</f>
        <v>1831.4738535733186</v>
      </c>
      <c r="Q12" s="310">
        <f t="shared" si="18"/>
        <v>0</v>
      </c>
      <c r="R12" s="312">
        <v>0</v>
      </c>
      <c r="S12" s="309"/>
      <c r="T12" s="309"/>
      <c r="U12" s="313">
        <f t="shared" si="2"/>
        <v>0</v>
      </c>
      <c r="V12" s="312">
        <f t="shared" si="3"/>
        <v>0</v>
      </c>
      <c r="W12" s="310">
        <f t="shared" si="19"/>
        <v>0</v>
      </c>
      <c r="X12" s="312">
        <f t="shared" si="20"/>
        <v>0</v>
      </c>
      <c r="Y12" s="309"/>
      <c r="Z12" s="312">
        <f t="shared" si="21"/>
        <v>0</v>
      </c>
      <c r="AA12" s="309"/>
      <c r="AB12" s="309">
        <f t="shared" si="22"/>
        <v>0</v>
      </c>
      <c r="AC12" s="312">
        <f t="shared" si="4"/>
        <v>0</v>
      </c>
      <c r="AD12" s="314">
        <f t="shared" si="5"/>
        <v>0</v>
      </c>
      <c r="AE12" s="315">
        <f>'Source Data'!N12</f>
        <v>4073</v>
      </c>
      <c r="AF12" s="316">
        <f t="shared" si="6"/>
        <v>0</v>
      </c>
      <c r="AG12" s="308"/>
      <c r="AH12" s="315">
        <f t="shared" si="23"/>
        <v>0</v>
      </c>
      <c r="AI12" s="308"/>
      <c r="AJ12" s="317">
        <f t="shared" si="7"/>
        <v>0</v>
      </c>
      <c r="AK12" s="318">
        <f t="shared" si="8"/>
        <v>0</v>
      </c>
      <c r="AL12" s="316">
        <f t="shared" si="24"/>
        <v>0</v>
      </c>
      <c r="AM12" s="319">
        <f t="shared" si="25"/>
        <v>0</v>
      </c>
      <c r="AN12" s="316">
        <f t="shared" si="26"/>
        <v>0</v>
      </c>
      <c r="AO12" s="309"/>
      <c r="AP12" s="316">
        <f t="shared" si="27"/>
        <v>0</v>
      </c>
      <c r="AQ12" s="317"/>
      <c r="AR12" s="317">
        <f t="shared" si="28"/>
        <v>0</v>
      </c>
      <c r="AS12" s="316">
        <f t="shared" si="9"/>
        <v>0</v>
      </c>
      <c r="AT12" s="1175">
        <f t="shared" si="10"/>
        <v>0</v>
      </c>
      <c r="AU12" s="1176">
        <f t="shared" si="11"/>
        <v>0</v>
      </c>
      <c r="AV12" s="586"/>
      <c r="AW12" s="310"/>
      <c r="AX12" s="310">
        <f t="shared" si="12"/>
        <v>0</v>
      </c>
      <c r="AY12" s="310">
        <f t="shared" si="13"/>
        <v>0</v>
      </c>
    </row>
    <row r="13" spans="1:51" ht="16.149999999999999" customHeight="1" x14ac:dyDescent="0.2">
      <c r="A13" s="629">
        <v>7</v>
      </c>
      <c r="B13" s="325" t="s">
        <v>12</v>
      </c>
      <c r="C13" s="326"/>
      <c r="D13" s="327">
        <f>'Source Data'!H13</f>
        <v>3079.9485560845051</v>
      </c>
      <c r="E13" s="328">
        <f t="shared" si="14"/>
        <v>0</v>
      </c>
      <c r="F13" s="329"/>
      <c r="G13" s="327">
        <f>'Source Data'!I13</f>
        <v>422.20328372683736</v>
      </c>
      <c r="H13" s="328">
        <f t="shared" si="15"/>
        <v>0</v>
      </c>
      <c r="I13" s="329"/>
      <c r="J13" s="327">
        <f>'Source Data'!J13</f>
        <v>115.14635010731928</v>
      </c>
      <c r="K13" s="328">
        <f t="shared" si="16"/>
        <v>0</v>
      </c>
      <c r="L13" s="329"/>
      <c r="M13" s="327">
        <f>'Source Data'!K13</f>
        <v>2878.6587526829821</v>
      </c>
      <c r="N13" s="328">
        <f t="shared" si="17"/>
        <v>0</v>
      </c>
      <c r="O13" s="329"/>
      <c r="P13" s="327">
        <f>'Source Data'!L13</f>
        <v>1151.4635010731927</v>
      </c>
      <c r="Q13" s="328">
        <f t="shared" si="18"/>
        <v>0</v>
      </c>
      <c r="R13" s="330">
        <v>0</v>
      </c>
      <c r="S13" s="327"/>
      <c r="T13" s="327"/>
      <c r="U13" s="331">
        <f t="shared" si="2"/>
        <v>0</v>
      </c>
      <c r="V13" s="330">
        <f t="shared" si="3"/>
        <v>0</v>
      </c>
      <c r="W13" s="328">
        <f t="shared" si="19"/>
        <v>0</v>
      </c>
      <c r="X13" s="330">
        <f t="shared" si="20"/>
        <v>0</v>
      </c>
      <c r="Y13" s="327"/>
      <c r="Z13" s="330">
        <f t="shared" si="21"/>
        <v>0</v>
      </c>
      <c r="AA13" s="327"/>
      <c r="AB13" s="327">
        <f t="shared" si="22"/>
        <v>0</v>
      </c>
      <c r="AC13" s="330">
        <f t="shared" si="4"/>
        <v>0</v>
      </c>
      <c r="AD13" s="333">
        <f t="shared" si="5"/>
        <v>0</v>
      </c>
      <c r="AE13" s="334">
        <f>'Source Data'!N13</f>
        <v>11839</v>
      </c>
      <c r="AF13" s="335">
        <f t="shared" si="6"/>
        <v>0</v>
      </c>
      <c r="AG13" s="326"/>
      <c r="AH13" s="334">
        <f t="shared" si="23"/>
        <v>0</v>
      </c>
      <c r="AI13" s="326"/>
      <c r="AJ13" s="336">
        <f t="shared" si="7"/>
        <v>0</v>
      </c>
      <c r="AK13" s="337">
        <f t="shared" si="8"/>
        <v>0</v>
      </c>
      <c r="AL13" s="335">
        <f t="shared" si="24"/>
        <v>0</v>
      </c>
      <c r="AM13" s="338">
        <f t="shared" si="25"/>
        <v>0</v>
      </c>
      <c r="AN13" s="335">
        <f t="shared" si="26"/>
        <v>0</v>
      </c>
      <c r="AO13" s="327"/>
      <c r="AP13" s="335">
        <f t="shared" si="27"/>
        <v>0</v>
      </c>
      <c r="AQ13" s="336"/>
      <c r="AR13" s="336">
        <f t="shared" si="28"/>
        <v>0</v>
      </c>
      <c r="AS13" s="335">
        <f t="shared" si="9"/>
        <v>0</v>
      </c>
      <c r="AT13" s="1177">
        <f t="shared" si="10"/>
        <v>0</v>
      </c>
      <c r="AU13" s="1178">
        <f t="shared" si="11"/>
        <v>0</v>
      </c>
      <c r="AV13" s="586"/>
      <c r="AW13" s="328"/>
      <c r="AX13" s="328">
        <f t="shared" si="12"/>
        <v>0</v>
      </c>
      <c r="AY13" s="328">
        <f t="shared" si="13"/>
        <v>0</v>
      </c>
    </row>
    <row r="14" spans="1:51" ht="16.149999999999999" customHeight="1" x14ac:dyDescent="0.2">
      <c r="A14" s="629">
        <v>8</v>
      </c>
      <c r="B14" s="325" t="s">
        <v>13</v>
      </c>
      <c r="C14" s="326"/>
      <c r="D14" s="327">
        <f>'Source Data'!H14</f>
        <v>4738.9956586322805</v>
      </c>
      <c r="E14" s="328">
        <f t="shared" si="14"/>
        <v>0</v>
      </c>
      <c r="F14" s="329"/>
      <c r="G14" s="327">
        <f>'Source Data'!I14</f>
        <v>631.46888950213452</v>
      </c>
      <c r="H14" s="328">
        <f t="shared" si="15"/>
        <v>0</v>
      </c>
      <c r="I14" s="329"/>
      <c r="J14" s="327">
        <f>'Source Data'!J14</f>
        <v>172.21878804603671</v>
      </c>
      <c r="K14" s="328">
        <f t="shared" si="16"/>
        <v>0</v>
      </c>
      <c r="L14" s="329"/>
      <c r="M14" s="327">
        <f>'Source Data'!K14</f>
        <v>4305.4697011509179</v>
      </c>
      <c r="N14" s="328">
        <f t="shared" si="17"/>
        <v>0</v>
      </c>
      <c r="O14" s="329"/>
      <c r="P14" s="327">
        <f>'Source Data'!L14</f>
        <v>1722.1878804603671</v>
      </c>
      <c r="Q14" s="328">
        <f t="shared" si="18"/>
        <v>0</v>
      </c>
      <c r="R14" s="330">
        <v>0</v>
      </c>
      <c r="S14" s="327"/>
      <c r="T14" s="327"/>
      <c r="U14" s="331">
        <f t="shared" si="2"/>
        <v>0</v>
      </c>
      <c r="V14" s="330">
        <f t="shared" si="3"/>
        <v>0</v>
      </c>
      <c r="W14" s="328">
        <f t="shared" si="19"/>
        <v>0</v>
      </c>
      <c r="X14" s="330">
        <f t="shared" si="20"/>
        <v>0</v>
      </c>
      <c r="Y14" s="327"/>
      <c r="Z14" s="330">
        <f t="shared" si="21"/>
        <v>0</v>
      </c>
      <c r="AA14" s="327"/>
      <c r="AB14" s="327">
        <f t="shared" si="22"/>
        <v>0</v>
      </c>
      <c r="AC14" s="330">
        <f t="shared" si="4"/>
        <v>0</v>
      </c>
      <c r="AD14" s="333">
        <f t="shared" si="5"/>
        <v>0</v>
      </c>
      <c r="AE14" s="334">
        <f>'Source Data'!N14</f>
        <v>4588</v>
      </c>
      <c r="AF14" s="335">
        <f t="shared" si="6"/>
        <v>0</v>
      </c>
      <c r="AG14" s="326"/>
      <c r="AH14" s="334">
        <f t="shared" si="23"/>
        <v>0</v>
      </c>
      <c r="AI14" s="326"/>
      <c r="AJ14" s="336">
        <f t="shared" si="7"/>
        <v>0</v>
      </c>
      <c r="AK14" s="337">
        <f t="shared" si="8"/>
        <v>0</v>
      </c>
      <c r="AL14" s="335">
        <f t="shared" si="24"/>
        <v>0</v>
      </c>
      <c r="AM14" s="338">
        <f t="shared" si="25"/>
        <v>0</v>
      </c>
      <c r="AN14" s="335">
        <f t="shared" si="26"/>
        <v>0</v>
      </c>
      <c r="AO14" s="327"/>
      <c r="AP14" s="335">
        <f t="shared" si="27"/>
        <v>0</v>
      </c>
      <c r="AQ14" s="336"/>
      <c r="AR14" s="336">
        <f t="shared" si="28"/>
        <v>0</v>
      </c>
      <c r="AS14" s="335">
        <f t="shared" si="9"/>
        <v>0</v>
      </c>
      <c r="AT14" s="1177">
        <f t="shared" si="10"/>
        <v>0</v>
      </c>
      <c r="AU14" s="1178">
        <f t="shared" si="11"/>
        <v>0</v>
      </c>
      <c r="AV14" s="586"/>
      <c r="AW14" s="328"/>
      <c r="AX14" s="328">
        <f t="shared" si="12"/>
        <v>0</v>
      </c>
      <c r="AY14" s="328">
        <f t="shared" si="13"/>
        <v>0</v>
      </c>
    </row>
    <row r="15" spans="1:51" ht="16.149999999999999" customHeight="1" x14ac:dyDescent="0.2">
      <c r="A15" s="629">
        <v>9</v>
      </c>
      <c r="B15" s="325" t="s">
        <v>14</v>
      </c>
      <c r="C15" s="326"/>
      <c r="D15" s="327">
        <f>'Source Data'!H15</f>
        <v>4548.7366413720365</v>
      </c>
      <c r="E15" s="328">
        <f t="shared" si="14"/>
        <v>0</v>
      </c>
      <c r="F15" s="329"/>
      <c r="G15" s="327">
        <f>'Source Data'!I15</f>
        <v>606.55190779573797</v>
      </c>
      <c r="H15" s="328">
        <f t="shared" si="15"/>
        <v>0</v>
      </c>
      <c r="I15" s="329"/>
      <c r="J15" s="327">
        <f>'Source Data'!J15</f>
        <v>165.42324758065581</v>
      </c>
      <c r="K15" s="328">
        <f t="shared" si="16"/>
        <v>0</v>
      </c>
      <c r="L15" s="329"/>
      <c r="M15" s="327">
        <f>'Source Data'!K15</f>
        <v>4135.5811895163952</v>
      </c>
      <c r="N15" s="328">
        <f t="shared" si="17"/>
        <v>0</v>
      </c>
      <c r="O15" s="329"/>
      <c r="P15" s="327">
        <f>'Source Data'!L15</f>
        <v>1654.2324758065579</v>
      </c>
      <c r="Q15" s="328">
        <f t="shared" si="18"/>
        <v>0</v>
      </c>
      <c r="R15" s="330">
        <v>0</v>
      </c>
      <c r="S15" s="327"/>
      <c r="T15" s="327"/>
      <c r="U15" s="331">
        <f t="shared" si="2"/>
        <v>0</v>
      </c>
      <c r="V15" s="330">
        <f t="shared" si="3"/>
        <v>0</v>
      </c>
      <c r="W15" s="328">
        <f t="shared" si="19"/>
        <v>0</v>
      </c>
      <c r="X15" s="330">
        <f t="shared" si="20"/>
        <v>0</v>
      </c>
      <c r="Y15" s="327"/>
      <c r="Z15" s="330">
        <f t="shared" si="21"/>
        <v>0</v>
      </c>
      <c r="AA15" s="327"/>
      <c r="AB15" s="327">
        <f t="shared" si="22"/>
        <v>0</v>
      </c>
      <c r="AC15" s="330">
        <f t="shared" si="4"/>
        <v>0</v>
      </c>
      <c r="AD15" s="333">
        <f t="shared" si="5"/>
        <v>0</v>
      </c>
      <c r="AE15" s="334">
        <f>'Source Data'!N15</f>
        <v>5094</v>
      </c>
      <c r="AF15" s="335">
        <f t="shared" si="6"/>
        <v>0</v>
      </c>
      <c r="AG15" s="326"/>
      <c r="AH15" s="334">
        <f t="shared" si="23"/>
        <v>0</v>
      </c>
      <c r="AI15" s="326"/>
      <c r="AJ15" s="336">
        <f t="shared" si="7"/>
        <v>0</v>
      </c>
      <c r="AK15" s="337">
        <f t="shared" si="8"/>
        <v>0</v>
      </c>
      <c r="AL15" s="335">
        <f t="shared" si="24"/>
        <v>0</v>
      </c>
      <c r="AM15" s="338">
        <f t="shared" si="25"/>
        <v>0</v>
      </c>
      <c r="AN15" s="335">
        <f t="shared" si="26"/>
        <v>0</v>
      </c>
      <c r="AO15" s="327"/>
      <c r="AP15" s="335">
        <f t="shared" si="27"/>
        <v>0</v>
      </c>
      <c r="AQ15" s="336"/>
      <c r="AR15" s="336">
        <f t="shared" si="28"/>
        <v>0</v>
      </c>
      <c r="AS15" s="335">
        <f t="shared" si="9"/>
        <v>0</v>
      </c>
      <c r="AT15" s="1177">
        <f t="shared" si="10"/>
        <v>0</v>
      </c>
      <c r="AU15" s="1178">
        <f t="shared" si="11"/>
        <v>0</v>
      </c>
      <c r="AV15" s="586"/>
      <c r="AW15" s="328"/>
      <c r="AX15" s="328">
        <f t="shared" si="12"/>
        <v>0</v>
      </c>
      <c r="AY15" s="328">
        <f t="shared" si="13"/>
        <v>0</v>
      </c>
    </row>
    <row r="16" spans="1:51" ht="16.149999999999999" customHeight="1" x14ac:dyDescent="0.2">
      <c r="A16" s="634">
        <v>10</v>
      </c>
      <c r="B16" s="339" t="s">
        <v>15</v>
      </c>
      <c r="C16" s="340"/>
      <c r="D16" s="341">
        <f>'Source Data'!H16</f>
        <v>3450.3968616043203</v>
      </c>
      <c r="E16" s="342">
        <f t="shared" si="14"/>
        <v>0</v>
      </c>
      <c r="F16" s="343"/>
      <c r="G16" s="341">
        <f>'Source Data'!I16</f>
        <v>486.95555408614769</v>
      </c>
      <c r="H16" s="342">
        <f t="shared" si="15"/>
        <v>0</v>
      </c>
      <c r="I16" s="343"/>
      <c r="J16" s="341">
        <f>'Source Data'!J16</f>
        <v>132.806060205313</v>
      </c>
      <c r="K16" s="342">
        <f t="shared" si="16"/>
        <v>0</v>
      </c>
      <c r="L16" s="343"/>
      <c r="M16" s="341">
        <f>'Source Data'!K16</f>
        <v>3320.1515051328256</v>
      </c>
      <c r="N16" s="342">
        <f t="shared" si="17"/>
        <v>0</v>
      </c>
      <c r="O16" s="343"/>
      <c r="P16" s="341">
        <f>'Source Data'!L16</f>
        <v>1328.06060205313</v>
      </c>
      <c r="Q16" s="342">
        <f t="shared" si="18"/>
        <v>0</v>
      </c>
      <c r="R16" s="344">
        <v>0</v>
      </c>
      <c r="S16" s="341"/>
      <c r="T16" s="341"/>
      <c r="U16" s="345">
        <f t="shared" si="2"/>
        <v>0</v>
      </c>
      <c r="V16" s="344">
        <f t="shared" si="3"/>
        <v>0</v>
      </c>
      <c r="W16" s="342">
        <f t="shared" si="19"/>
        <v>0</v>
      </c>
      <c r="X16" s="344">
        <f t="shared" si="20"/>
        <v>0</v>
      </c>
      <c r="Y16" s="341"/>
      <c r="Z16" s="344">
        <f t="shared" si="21"/>
        <v>0</v>
      </c>
      <c r="AA16" s="347"/>
      <c r="AB16" s="341">
        <f t="shared" si="22"/>
        <v>0</v>
      </c>
      <c r="AC16" s="348">
        <f t="shared" si="4"/>
        <v>0</v>
      </c>
      <c r="AD16" s="348">
        <f t="shared" si="5"/>
        <v>0</v>
      </c>
      <c r="AE16" s="349">
        <f>'Source Data'!N16</f>
        <v>7747</v>
      </c>
      <c r="AF16" s="350">
        <f t="shared" si="6"/>
        <v>0</v>
      </c>
      <c r="AG16" s="340"/>
      <c r="AH16" s="349">
        <f t="shared" si="23"/>
        <v>0</v>
      </c>
      <c r="AI16" s="340"/>
      <c r="AJ16" s="351">
        <f t="shared" si="7"/>
        <v>0</v>
      </c>
      <c r="AK16" s="352">
        <f t="shared" si="8"/>
        <v>0</v>
      </c>
      <c r="AL16" s="350">
        <f t="shared" si="24"/>
        <v>0</v>
      </c>
      <c r="AM16" s="353">
        <f t="shared" si="25"/>
        <v>0</v>
      </c>
      <c r="AN16" s="350">
        <f t="shared" si="26"/>
        <v>0</v>
      </c>
      <c r="AO16" s="341"/>
      <c r="AP16" s="350">
        <f t="shared" si="27"/>
        <v>0</v>
      </c>
      <c r="AQ16" s="351"/>
      <c r="AR16" s="351">
        <f t="shared" si="28"/>
        <v>0</v>
      </c>
      <c r="AS16" s="350">
        <f t="shared" si="9"/>
        <v>0</v>
      </c>
      <c r="AT16" s="1179">
        <f t="shared" si="10"/>
        <v>0</v>
      </c>
      <c r="AU16" s="1180">
        <f t="shared" si="11"/>
        <v>0</v>
      </c>
      <c r="AV16" s="586"/>
      <c r="AW16" s="342"/>
      <c r="AX16" s="342">
        <f t="shared" si="12"/>
        <v>0</v>
      </c>
      <c r="AY16" s="342">
        <f t="shared" si="13"/>
        <v>0</v>
      </c>
    </row>
    <row r="17" spans="1:51" ht="16.149999999999999" customHeight="1" x14ac:dyDescent="0.2">
      <c r="A17" s="624">
        <v>11</v>
      </c>
      <c r="B17" s="307" t="s">
        <v>16</v>
      </c>
      <c r="C17" s="308"/>
      <c r="D17" s="309">
        <f>'Source Data'!H17</f>
        <v>5710.1347819377015</v>
      </c>
      <c r="E17" s="310">
        <f t="shared" si="14"/>
        <v>0</v>
      </c>
      <c r="F17" s="311"/>
      <c r="G17" s="309">
        <f>'Source Data'!I17</f>
        <v>720.86562862338462</v>
      </c>
      <c r="H17" s="310">
        <f t="shared" si="15"/>
        <v>0</v>
      </c>
      <c r="I17" s="311"/>
      <c r="J17" s="309">
        <f>'Source Data'!J17</f>
        <v>196.59971689728673</v>
      </c>
      <c r="K17" s="310">
        <f t="shared" si="16"/>
        <v>0</v>
      </c>
      <c r="L17" s="311"/>
      <c r="M17" s="309">
        <f>'Source Data'!K17</f>
        <v>4914.9929224321686</v>
      </c>
      <c r="N17" s="310">
        <f t="shared" si="17"/>
        <v>0</v>
      </c>
      <c r="O17" s="311"/>
      <c r="P17" s="309">
        <f>'Source Data'!L17</f>
        <v>1965.9971689728673</v>
      </c>
      <c r="Q17" s="310">
        <f t="shared" si="18"/>
        <v>0</v>
      </c>
      <c r="R17" s="312">
        <v>0</v>
      </c>
      <c r="S17" s="309"/>
      <c r="T17" s="309"/>
      <c r="U17" s="313">
        <f t="shared" si="2"/>
        <v>0</v>
      </c>
      <c r="V17" s="312">
        <f t="shared" si="3"/>
        <v>0</v>
      </c>
      <c r="W17" s="310">
        <f t="shared" si="19"/>
        <v>0</v>
      </c>
      <c r="X17" s="312">
        <f t="shared" si="20"/>
        <v>0</v>
      </c>
      <c r="Y17" s="309"/>
      <c r="Z17" s="312">
        <f t="shared" si="21"/>
        <v>0</v>
      </c>
      <c r="AA17" s="309"/>
      <c r="AB17" s="309">
        <f t="shared" si="22"/>
        <v>0</v>
      </c>
      <c r="AC17" s="312">
        <f t="shared" si="4"/>
        <v>0</v>
      </c>
      <c r="AD17" s="314">
        <f t="shared" si="5"/>
        <v>0</v>
      </c>
      <c r="AE17" s="315">
        <f>'Source Data'!N17</f>
        <v>3310</v>
      </c>
      <c r="AF17" s="316">
        <f t="shared" si="6"/>
        <v>0</v>
      </c>
      <c r="AG17" s="308"/>
      <c r="AH17" s="315">
        <f t="shared" si="23"/>
        <v>0</v>
      </c>
      <c r="AI17" s="308"/>
      <c r="AJ17" s="317">
        <f t="shared" si="7"/>
        <v>0</v>
      </c>
      <c r="AK17" s="318">
        <f t="shared" si="8"/>
        <v>0</v>
      </c>
      <c r="AL17" s="316">
        <f t="shared" si="24"/>
        <v>0</v>
      </c>
      <c r="AM17" s="319">
        <f t="shared" si="25"/>
        <v>0</v>
      </c>
      <c r="AN17" s="316">
        <f t="shared" si="26"/>
        <v>0</v>
      </c>
      <c r="AO17" s="309"/>
      <c r="AP17" s="316">
        <f t="shared" si="27"/>
        <v>0</v>
      </c>
      <c r="AQ17" s="317"/>
      <c r="AR17" s="317">
        <f t="shared" si="28"/>
        <v>0</v>
      </c>
      <c r="AS17" s="316">
        <f t="shared" si="9"/>
        <v>0</v>
      </c>
      <c r="AT17" s="1175">
        <f t="shared" si="10"/>
        <v>0</v>
      </c>
      <c r="AU17" s="1176">
        <f t="shared" si="11"/>
        <v>0</v>
      </c>
      <c r="AV17" s="586"/>
      <c r="AW17" s="310"/>
      <c r="AX17" s="310">
        <f t="shared" si="12"/>
        <v>0</v>
      </c>
      <c r="AY17" s="310">
        <f t="shared" si="13"/>
        <v>0</v>
      </c>
    </row>
    <row r="18" spans="1:51" ht="16.149999999999999" customHeight="1" x14ac:dyDescent="0.2">
      <c r="A18" s="629">
        <v>12</v>
      </c>
      <c r="B18" s="325" t="s">
        <v>17</v>
      </c>
      <c r="C18" s="326"/>
      <c r="D18" s="327">
        <f>'Source Data'!H18</f>
        <v>2970.5124583417528</v>
      </c>
      <c r="E18" s="328">
        <f t="shared" si="14"/>
        <v>0</v>
      </c>
      <c r="F18" s="329"/>
      <c r="G18" s="327">
        <f>'Source Data'!I18</f>
        <v>374.0615666318472</v>
      </c>
      <c r="H18" s="328">
        <f t="shared" si="15"/>
        <v>0</v>
      </c>
      <c r="I18" s="329"/>
      <c r="J18" s="327">
        <f>'Source Data'!J18</f>
        <v>102.01679089959471</v>
      </c>
      <c r="K18" s="328">
        <f t="shared" si="16"/>
        <v>0</v>
      </c>
      <c r="L18" s="329"/>
      <c r="M18" s="327">
        <f>'Source Data'!K18</f>
        <v>2550.4197724898677</v>
      </c>
      <c r="N18" s="328">
        <f t="shared" si="17"/>
        <v>0</v>
      </c>
      <c r="O18" s="329"/>
      <c r="P18" s="327">
        <f>'Source Data'!L18</f>
        <v>1020.1679089959471</v>
      </c>
      <c r="Q18" s="328">
        <f t="shared" si="18"/>
        <v>0</v>
      </c>
      <c r="R18" s="330">
        <v>0</v>
      </c>
      <c r="S18" s="327"/>
      <c r="T18" s="327"/>
      <c r="U18" s="331">
        <f t="shared" si="2"/>
        <v>0</v>
      </c>
      <c r="V18" s="330">
        <f t="shared" si="3"/>
        <v>0</v>
      </c>
      <c r="W18" s="328">
        <f t="shared" si="19"/>
        <v>0</v>
      </c>
      <c r="X18" s="330">
        <f t="shared" si="20"/>
        <v>0</v>
      </c>
      <c r="Y18" s="327"/>
      <c r="Z18" s="330">
        <f t="shared" si="21"/>
        <v>0</v>
      </c>
      <c r="AA18" s="327"/>
      <c r="AB18" s="327">
        <f t="shared" si="22"/>
        <v>0</v>
      </c>
      <c r="AC18" s="330">
        <f t="shared" si="4"/>
        <v>0</v>
      </c>
      <c r="AD18" s="333">
        <f t="shared" si="5"/>
        <v>0</v>
      </c>
      <c r="AE18" s="334">
        <f>'Source Data'!N18</f>
        <v>6410</v>
      </c>
      <c r="AF18" s="335">
        <f t="shared" si="6"/>
        <v>0</v>
      </c>
      <c r="AG18" s="326"/>
      <c r="AH18" s="334">
        <f t="shared" si="23"/>
        <v>0</v>
      </c>
      <c r="AI18" s="326"/>
      <c r="AJ18" s="336">
        <f t="shared" si="7"/>
        <v>0</v>
      </c>
      <c r="AK18" s="337">
        <f t="shared" si="8"/>
        <v>0</v>
      </c>
      <c r="AL18" s="335">
        <f t="shared" si="24"/>
        <v>0</v>
      </c>
      <c r="AM18" s="338">
        <f t="shared" si="25"/>
        <v>0</v>
      </c>
      <c r="AN18" s="335">
        <f t="shared" si="26"/>
        <v>0</v>
      </c>
      <c r="AO18" s="327"/>
      <c r="AP18" s="335">
        <f t="shared" si="27"/>
        <v>0</v>
      </c>
      <c r="AQ18" s="336"/>
      <c r="AR18" s="336">
        <f t="shared" si="28"/>
        <v>0</v>
      </c>
      <c r="AS18" s="335">
        <f t="shared" si="9"/>
        <v>0</v>
      </c>
      <c r="AT18" s="1177">
        <f t="shared" si="10"/>
        <v>0</v>
      </c>
      <c r="AU18" s="1178">
        <f t="shared" si="11"/>
        <v>0</v>
      </c>
      <c r="AV18" s="586"/>
      <c r="AW18" s="328"/>
      <c r="AX18" s="328">
        <f t="shared" si="12"/>
        <v>0</v>
      </c>
      <c r="AY18" s="328">
        <f t="shared" si="13"/>
        <v>0</v>
      </c>
    </row>
    <row r="19" spans="1:51" ht="16.149999999999999" customHeight="1" x14ac:dyDescent="0.2">
      <c r="A19" s="629">
        <v>13</v>
      </c>
      <c r="B19" s="325" t="s">
        <v>18</v>
      </c>
      <c r="C19" s="326"/>
      <c r="D19" s="327">
        <f>'Source Data'!H19</f>
        <v>5498.1587066365764</v>
      </c>
      <c r="E19" s="328">
        <f t="shared" si="14"/>
        <v>0</v>
      </c>
      <c r="F19" s="329"/>
      <c r="G19" s="327">
        <f>'Source Data'!I19</f>
        <v>725.51734025343501</v>
      </c>
      <c r="H19" s="328">
        <f t="shared" si="15"/>
        <v>0</v>
      </c>
      <c r="I19" s="329"/>
      <c r="J19" s="327">
        <f>'Source Data'!J19</f>
        <v>197.86836552366407</v>
      </c>
      <c r="K19" s="328">
        <f t="shared" si="16"/>
        <v>0</v>
      </c>
      <c r="L19" s="329"/>
      <c r="M19" s="327">
        <f>'Source Data'!K19</f>
        <v>4946.7091380916027</v>
      </c>
      <c r="N19" s="328">
        <f t="shared" si="17"/>
        <v>0</v>
      </c>
      <c r="O19" s="329"/>
      <c r="P19" s="327">
        <f>'Source Data'!L19</f>
        <v>1978.6836552366412</v>
      </c>
      <c r="Q19" s="328">
        <f t="shared" si="18"/>
        <v>0</v>
      </c>
      <c r="R19" s="330">
        <v>0</v>
      </c>
      <c r="S19" s="327"/>
      <c r="T19" s="327"/>
      <c r="U19" s="331">
        <f t="shared" si="2"/>
        <v>0</v>
      </c>
      <c r="V19" s="330">
        <f t="shared" si="3"/>
        <v>0</v>
      </c>
      <c r="W19" s="328">
        <f t="shared" si="19"/>
        <v>0</v>
      </c>
      <c r="X19" s="330">
        <f t="shared" si="20"/>
        <v>0</v>
      </c>
      <c r="Y19" s="327"/>
      <c r="Z19" s="330">
        <f t="shared" si="21"/>
        <v>0</v>
      </c>
      <c r="AA19" s="327"/>
      <c r="AB19" s="327">
        <f t="shared" si="22"/>
        <v>0</v>
      </c>
      <c r="AC19" s="330">
        <f t="shared" si="4"/>
        <v>0</v>
      </c>
      <c r="AD19" s="333">
        <f t="shared" si="5"/>
        <v>0</v>
      </c>
      <c r="AE19" s="334">
        <f>'Source Data'!N19</f>
        <v>2773</v>
      </c>
      <c r="AF19" s="335">
        <f t="shared" si="6"/>
        <v>0</v>
      </c>
      <c r="AG19" s="326"/>
      <c r="AH19" s="334">
        <f t="shared" si="23"/>
        <v>0</v>
      </c>
      <c r="AI19" s="326"/>
      <c r="AJ19" s="336">
        <f t="shared" si="7"/>
        <v>0</v>
      </c>
      <c r="AK19" s="337">
        <f t="shared" si="8"/>
        <v>0</v>
      </c>
      <c r="AL19" s="335">
        <f t="shared" si="24"/>
        <v>0</v>
      </c>
      <c r="AM19" s="338">
        <f t="shared" si="25"/>
        <v>0</v>
      </c>
      <c r="AN19" s="335">
        <f t="shared" si="26"/>
        <v>0</v>
      </c>
      <c r="AO19" s="327"/>
      <c r="AP19" s="335">
        <f t="shared" si="27"/>
        <v>0</v>
      </c>
      <c r="AQ19" s="336"/>
      <c r="AR19" s="336">
        <f t="shared" si="28"/>
        <v>0</v>
      </c>
      <c r="AS19" s="335">
        <f t="shared" si="9"/>
        <v>0</v>
      </c>
      <c r="AT19" s="1177">
        <f t="shared" si="10"/>
        <v>0</v>
      </c>
      <c r="AU19" s="1178">
        <f t="shared" si="11"/>
        <v>0</v>
      </c>
      <c r="AV19" s="586"/>
      <c r="AW19" s="328"/>
      <c r="AX19" s="328">
        <f t="shared" si="12"/>
        <v>0</v>
      </c>
      <c r="AY19" s="328">
        <f t="shared" si="13"/>
        <v>0</v>
      </c>
    </row>
    <row r="20" spans="1:51" ht="16.149999999999999" customHeight="1" x14ac:dyDescent="0.2">
      <c r="A20" s="629">
        <v>14</v>
      </c>
      <c r="B20" s="325" t="s">
        <v>19</v>
      </c>
      <c r="C20" s="326"/>
      <c r="D20" s="327">
        <f>'Source Data'!H20</f>
        <v>5011.2312545353479</v>
      </c>
      <c r="E20" s="328">
        <f t="shared" si="14"/>
        <v>0</v>
      </c>
      <c r="F20" s="329"/>
      <c r="G20" s="327">
        <f>'Source Data'!I20</f>
        <v>644.89230424636412</v>
      </c>
      <c r="H20" s="328">
        <f t="shared" si="15"/>
        <v>0</v>
      </c>
      <c r="I20" s="329"/>
      <c r="J20" s="327">
        <f>'Source Data'!J20</f>
        <v>175.87971933991753</v>
      </c>
      <c r="K20" s="328">
        <f t="shared" si="16"/>
        <v>0</v>
      </c>
      <c r="L20" s="329"/>
      <c r="M20" s="327">
        <f>'Source Data'!K20</f>
        <v>4396.9929834979375</v>
      </c>
      <c r="N20" s="328">
        <f t="shared" si="17"/>
        <v>0</v>
      </c>
      <c r="O20" s="329"/>
      <c r="P20" s="327">
        <f>'Source Data'!L20</f>
        <v>1758.7971933991751</v>
      </c>
      <c r="Q20" s="328">
        <f t="shared" si="18"/>
        <v>0</v>
      </c>
      <c r="R20" s="330">
        <v>0</v>
      </c>
      <c r="S20" s="327"/>
      <c r="T20" s="327"/>
      <c r="U20" s="331">
        <f t="shared" si="2"/>
        <v>0</v>
      </c>
      <c r="V20" s="330">
        <f t="shared" si="3"/>
        <v>0</v>
      </c>
      <c r="W20" s="328">
        <f t="shared" si="19"/>
        <v>0</v>
      </c>
      <c r="X20" s="330">
        <f t="shared" si="20"/>
        <v>0</v>
      </c>
      <c r="Y20" s="327"/>
      <c r="Z20" s="330">
        <f t="shared" si="21"/>
        <v>0</v>
      </c>
      <c r="AA20" s="327"/>
      <c r="AB20" s="327">
        <f t="shared" si="22"/>
        <v>0</v>
      </c>
      <c r="AC20" s="330">
        <f t="shared" si="4"/>
        <v>0</v>
      </c>
      <c r="AD20" s="333">
        <f t="shared" si="5"/>
        <v>0</v>
      </c>
      <c r="AE20" s="334">
        <f>'Source Data'!N20</f>
        <v>3207</v>
      </c>
      <c r="AF20" s="335">
        <f t="shared" si="6"/>
        <v>0</v>
      </c>
      <c r="AG20" s="326"/>
      <c r="AH20" s="334">
        <f t="shared" si="23"/>
        <v>0</v>
      </c>
      <c r="AI20" s="326"/>
      <c r="AJ20" s="336">
        <f t="shared" si="7"/>
        <v>0</v>
      </c>
      <c r="AK20" s="337">
        <f t="shared" si="8"/>
        <v>0</v>
      </c>
      <c r="AL20" s="335">
        <f t="shared" si="24"/>
        <v>0</v>
      </c>
      <c r="AM20" s="338">
        <f t="shared" si="25"/>
        <v>0</v>
      </c>
      <c r="AN20" s="335">
        <f t="shared" si="26"/>
        <v>0</v>
      </c>
      <c r="AO20" s="327"/>
      <c r="AP20" s="335">
        <f t="shared" si="27"/>
        <v>0</v>
      </c>
      <c r="AQ20" s="336"/>
      <c r="AR20" s="336">
        <f t="shared" si="28"/>
        <v>0</v>
      </c>
      <c r="AS20" s="335">
        <f t="shared" si="9"/>
        <v>0</v>
      </c>
      <c r="AT20" s="1177">
        <f t="shared" si="10"/>
        <v>0</v>
      </c>
      <c r="AU20" s="1178">
        <f t="shared" si="11"/>
        <v>0</v>
      </c>
      <c r="AV20" s="586"/>
      <c r="AW20" s="328"/>
      <c r="AX20" s="328">
        <f t="shared" si="12"/>
        <v>0</v>
      </c>
      <c r="AY20" s="328">
        <f t="shared" si="13"/>
        <v>0</v>
      </c>
    </row>
    <row r="21" spans="1:51" ht="16.149999999999999" customHeight="1" x14ac:dyDescent="0.2">
      <c r="A21" s="634">
        <v>15</v>
      </c>
      <c r="B21" s="339" t="s">
        <v>20</v>
      </c>
      <c r="C21" s="340"/>
      <c r="D21" s="341">
        <f>'Source Data'!H21</f>
        <v>5066.2622105753844</v>
      </c>
      <c r="E21" s="342">
        <f t="shared" si="14"/>
        <v>0</v>
      </c>
      <c r="F21" s="343"/>
      <c r="G21" s="341">
        <f>'Source Data'!I21</f>
        <v>701.0216863265847</v>
      </c>
      <c r="H21" s="342">
        <f t="shared" si="15"/>
        <v>0</v>
      </c>
      <c r="I21" s="343"/>
      <c r="J21" s="341">
        <f>'Source Data'!J21</f>
        <v>191.18773263452312</v>
      </c>
      <c r="K21" s="342">
        <f t="shared" si="16"/>
        <v>0</v>
      </c>
      <c r="L21" s="343"/>
      <c r="M21" s="341">
        <f>'Source Data'!K21</f>
        <v>4779.6933158630773</v>
      </c>
      <c r="N21" s="342">
        <f t="shared" si="17"/>
        <v>0</v>
      </c>
      <c r="O21" s="343"/>
      <c r="P21" s="341">
        <f>'Source Data'!L21</f>
        <v>1911.8773263452308</v>
      </c>
      <c r="Q21" s="342">
        <f t="shared" si="18"/>
        <v>0</v>
      </c>
      <c r="R21" s="344">
        <v>0</v>
      </c>
      <c r="S21" s="341"/>
      <c r="T21" s="341"/>
      <c r="U21" s="345">
        <f t="shared" si="2"/>
        <v>0</v>
      </c>
      <c r="V21" s="344">
        <f t="shared" si="3"/>
        <v>0</v>
      </c>
      <c r="W21" s="342">
        <f t="shared" si="19"/>
        <v>0</v>
      </c>
      <c r="X21" s="344">
        <f t="shared" si="20"/>
        <v>0</v>
      </c>
      <c r="Y21" s="341"/>
      <c r="Z21" s="344">
        <f t="shared" si="21"/>
        <v>0</v>
      </c>
      <c r="AA21" s="347"/>
      <c r="AB21" s="341">
        <f t="shared" si="22"/>
        <v>0</v>
      </c>
      <c r="AC21" s="348">
        <f t="shared" si="4"/>
        <v>0</v>
      </c>
      <c r="AD21" s="348">
        <f t="shared" si="5"/>
        <v>0</v>
      </c>
      <c r="AE21" s="349">
        <f>'Source Data'!N21</f>
        <v>2896</v>
      </c>
      <c r="AF21" s="350">
        <f t="shared" si="6"/>
        <v>0</v>
      </c>
      <c r="AG21" s="340"/>
      <c r="AH21" s="349">
        <f t="shared" si="23"/>
        <v>0</v>
      </c>
      <c r="AI21" s="340"/>
      <c r="AJ21" s="351">
        <f t="shared" si="7"/>
        <v>0</v>
      </c>
      <c r="AK21" s="352">
        <f t="shared" si="8"/>
        <v>0</v>
      </c>
      <c r="AL21" s="350">
        <f t="shared" si="24"/>
        <v>0</v>
      </c>
      <c r="AM21" s="353">
        <f t="shared" si="25"/>
        <v>0</v>
      </c>
      <c r="AN21" s="350">
        <f t="shared" si="26"/>
        <v>0</v>
      </c>
      <c r="AO21" s="341"/>
      <c r="AP21" s="350">
        <f t="shared" si="27"/>
        <v>0</v>
      </c>
      <c r="AQ21" s="351"/>
      <c r="AR21" s="351">
        <f t="shared" si="28"/>
        <v>0</v>
      </c>
      <c r="AS21" s="350">
        <f t="shared" si="9"/>
        <v>0</v>
      </c>
      <c r="AT21" s="1179">
        <f t="shared" si="10"/>
        <v>0</v>
      </c>
      <c r="AU21" s="1180">
        <f t="shared" si="11"/>
        <v>0</v>
      </c>
      <c r="AV21" s="586"/>
      <c r="AW21" s="342"/>
      <c r="AX21" s="342">
        <f t="shared" si="12"/>
        <v>0</v>
      </c>
      <c r="AY21" s="342">
        <f t="shared" si="13"/>
        <v>0</v>
      </c>
    </row>
    <row r="22" spans="1:51" ht="16.149999999999999" customHeight="1" x14ac:dyDescent="0.2">
      <c r="A22" s="624">
        <v>16</v>
      </c>
      <c r="B22" s="307" t="s">
        <v>21</v>
      </c>
      <c r="C22" s="308"/>
      <c r="D22" s="309">
        <f>'Source Data'!H22</f>
        <v>2365.2515167166002</v>
      </c>
      <c r="E22" s="310">
        <f t="shared" si="14"/>
        <v>0</v>
      </c>
      <c r="F22" s="311"/>
      <c r="G22" s="309">
        <f>'Source Data'!I22</f>
        <v>332.11179417298291</v>
      </c>
      <c r="H22" s="310">
        <f t="shared" si="15"/>
        <v>0</v>
      </c>
      <c r="I22" s="311"/>
      <c r="J22" s="309">
        <f>'Source Data'!J22</f>
        <v>90.57594386535898</v>
      </c>
      <c r="K22" s="310">
        <f t="shared" si="16"/>
        <v>0</v>
      </c>
      <c r="L22" s="311"/>
      <c r="M22" s="309">
        <f>'Source Data'!K22</f>
        <v>2264.3985966339742</v>
      </c>
      <c r="N22" s="310">
        <f t="shared" si="17"/>
        <v>0</v>
      </c>
      <c r="O22" s="311"/>
      <c r="P22" s="309">
        <f>'Source Data'!L22</f>
        <v>905.75943865358965</v>
      </c>
      <c r="Q22" s="310">
        <f t="shared" si="18"/>
        <v>0</v>
      </c>
      <c r="R22" s="312">
        <v>0</v>
      </c>
      <c r="S22" s="309"/>
      <c r="T22" s="309"/>
      <c r="U22" s="313">
        <f t="shared" si="2"/>
        <v>0</v>
      </c>
      <c r="V22" s="312">
        <f t="shared" si="3"/>
        <v>0</v>
      </c>
      <c r="W22" s="310">
        <f t="shared" si="19"/>
        <v>0</v>
      </c>
      <c r="X22" s="312">
        <f t="shared" si="20"/>
        <v>0</v>
      </c>
      <c r="Y22" s="309"/>
      <c r="Z22" s="312">
        <f t="shared" si="21"/>
        <v>0</v>
      </c>
      <c r="AA22" s="309"/>
      <c r="AB22" s="309">
        <f t="shared" si="22"/>
        <v>0</v>
      </c>
      <c r="AC22" s="312">
        <f t="shared" si="4"/>
        <v>0</v>
      </c>
      <c r="AD22" s="314">
        <f t="shared" si="5"/>
        <v>0</v>
      </c>
      <c r="AE22" s="315">
        <f>'Source Data'!N22</f>
        <v>11958</v>
      </c>
      <c r="AF22" s="316">
        <f t="shared" si="6"/>
        <v>0</v>
      </c>
      <c r="AG22" s="308"/>
      <c r="AH22" s="315">
        <f t="shared" si="23"/>
        <v>0</v>
      </c>
      <c r="AI22" s="308"/>
      <c r="AJ22" s="317">
        <f t="shared" si="7"/>
        <v>0</v>
      </c>
      <c r="AK22" s="318">
        <f t="shared" si="8"/>
        <v>0</v>
      </c>
      <c r="AL22" s="316">
        <f t="shared" si="24"/>
        <v>0</v>
      </c>
      <c r="AM22" s="319">
        <f t="shared" si="25"/>
        <v>0</v>
      </c>
      <c r="AN22" s="316">
        <f t="shared" si="26"/>
        <v>0</v>
      </c>
      <c r="AO22" s="309"/>
      <c r="AP22" s="316">
        <f t="shared" si="27"/>
        <v>0</v>
      </c>
      <c r="AQ22" s="317"/>
      <c r="AR22" s="317">
        <f t="shared" si="28"/>
        <v>0</v>
      </c>
      <c r="AS22" s="316">
        <f t="shared" si="9"/>
        <v>0</v>
      </c>
      <c r="AT22" s="1175">
        <f t="shared" si="10"/>
        <v>0</v>
      </c>
      <c r="AU22" s="1176">
        <f t="shared" si="11"/>
        <v>0</v>
      </c>
      <c r="AV22" s="586"/>
      <c r="AW22" s="310"/>
      <c r="AX22" s="310">
        <f t="shared" si="12"/>
        <v>0</v>
      </c>
      <c r="AY22" s="310">
        <f t="shared" si="13"/>
        <v>0</v>
      </c>
    </row>
    <row r="23" spans="1:51" ht="16.149999999999999" customHeight="1" x14ac:dyDescent="0.2">
      <c r="A23" s="629">
        <v>17</v>
      </c>
      <c r="B23" s="325" t="s">
        <v>22</v>
      </c>
      <c r="C23" s="326"/>
      <c r="D23" s="327">
        <f>'Source Data'!H23</f>
        <v>3197.8562864796509</v>
      </c>
      <c r="E23" s="328">
        <f t="shared" si="14"/>
        <v>0</v>
      </c>
      <c r="F23" s="329"/>
      <c r="G23" s="327">
        <f>'Source Data'!I23</f>
        <v>404.99760461581491</v>
      </c>
      <c r="H23" s="328">
        <f t="shared" si="15"/>
        <v>0</v>
      </c>
      <c r="I23" s="329"/>
      <c r="J23" s="327">
        <f>'Source Data'!J23</f>
        <v>110.45389216794953</v>
      </c>
      <c r="K23" s="328">
        <f t="shared" si="16"/>
        <v>0</v>
      </c>
      <c r="L23" s="329"/>
      <c r="M23" s="327">
        <f>'Source Data'!K23</f>
        <v>2761.3473041987377</v>
      </c>
      <c r="N23" s="328">
        <f t="shared" si="17"/>
        <v>0</v>
      </c>
      <c r="O23" s="329"/>
      <c r="P23" s="327">
        <f>'Source Data'!L23</f>
        <v>1104.5389216794952</v>
      </c>
      <c r="Q23" s="328">
        <f t="shared" si="18"/>
        <v>0</v>
      </c>
      <c r="R23" s="330">
        <v>0</v>
      </c>
      <c r="S23" s="327"/>
      <c r="T23" s="327"/>
      <c r="U23" s="331">
        <f t="shared" si="2"/>
        <v>0</v>
      </c>
      <c r="V23" s="330">
        <f t="shared" si="3"/>
        <v>0</v>
      </c>
      <c r="W23" s="328">
        <f t="shared" si="19"/>
        <v>0</v>
      </c>
      <c r="X23" s="330">
        <f t="shared" si="20"/>
        <v>0</v>
      </c>
      <c r="Y23" s="327"/>
      <c r="Z23" s="330">
        <f t="shared" si="21"/>
        <v>0</v>
      </c>
      <c r="AA23" s="327"/>
      <c r="AB23" s="327">
        <f t="shared" si="22"/>
        <v>0</v>
      </c>
      <c r="AC23" s="330">
        <f t="shared" si="4"/>
        <v>0</v>
      </c>
      <c r="AD23" s="333">
        <f t="shared" si="5"/>
        <v>0</v>
      </c>
      <c r="AE23" s="334">
        <f>'Source Data'!N23</f>
        <v>7667</v>
      </c>
      <c r="AF23" s="335">
        <f t="shared" si="6"/>
        <v>0</v>
      </c>
      <c r="AG23" s="326"/>
      <c r="AH23" s="334">
        <f>AG23*AE23</f>
        <v>0</v>
      </c>
      <c r="AI23" s="326"/>
      <c r="AJ23" s="336">
        <f t="shared" si="7"/>
        <v>0</v>
      </c>
      <c r="AK23" s="337">
        <f t="shared" si="8"/>
        <v>0</v>
      </c>
      <c r="AL23" s="335">
        <f t="shared" si="24"/>
        <v>0</v>
      </c>
      <c r="AM23" s="338">
        <f t="shared" si="25"/>
        <v>0</v>
      </c>
      <c r="AN23" s="335">
        <f t="shared" si="26"/>
        <v>0</v>
      </c>
      <c r="AO23" s="327"/>
      <c r="AP23" s="335">
        <f t="shared" si="27"/>
        <v>0</v>
      </c>
      <c r="AQ23" s="336"/>
      <c r="AR23" s="336">
        <f t="shared" si="28"/>
        <v>0</v>
      </c>
      <c r="AS23" s="335">
        <f t="shared" si="9"/>
        <v>0</v>
      </c>
      <c r="AT23" s="1177">
        <f t="shared" si="10"/>
        <v>0</v>
      </c>
      <c r="AU23" s="1178">
        <f t="shared" si="11"/>
        <v>0</v>
      </c>
      <c r="AV23" s="586"/>
      <c r="AW23" s="328"/>
      <c r="AX23" s="328">
        <f t="shared" si="12"/>
        <v>0</v>
      </c>
      <c r="AY23" s="328">
        <f t="shared" si="13"/>
        <v>0</v>
      </c>
    </row>
    <row r="24" spans="1:51" ht="16.149999999999999" customHeight="1" x14ac:dyDescent="0.2">
      <c r="A24" s="629">
        <v>18</v>
      </c>
      <c r="B24" s="325" t="s">
        <v>23</v>
      </c>
      <c r="C24" s="326"/>
      <c r="D24" s="327">
        <f>'Source Data'!H24</f>
        <v>5126.6533122919036</v>
      </c>
      <c r="E24" s="328">
        <f t="shared" si="14"/>
        <v>0</v>
      </c>
      <c r="F24" s="329"/>
      <c r="G24" s="327">
        <f>'Source Data'!I24</f>
        <v>689.43182714981469</v>
      </c>
      <c r="H24" s="328">
        <f t="shared" si="15"/>
        <v>0</v>
      </c>
      <c r="I24" s="329"/>
      <c r="J24" s="327">
        <f>'Source Data'!J24</f>
        <v>188.02686194994951</v>
      </c>
      <c r="K24" s="328">
        <f t="shared" si="16"/>
        <v>0</v>
      </c>
      <c r="L24" s="329"/>
      <c r="M24" s="327">
        <f>'Source Data'!K24</f>
        <v>4700.6715487487372</v>
      </c>
      <c r="N24" s="328">
        <f t="shared" si="17"/>
        <v>0</v>
      </c>
      <c r="O24" s="329"/>
      <c r="P24" s="327">
        <f>'Source Data'!L24</f>
        <v>0</v>
      </c>
      <c r="Q24" s="328">
        <f t="shared" si="18"/>
        <v>0</v>
      </c>
      <c r="R24" s="330">
        <v>0</v>
      </c>
      <c r="S24" s="327"/>
      <c r="T24" s="327"/>
      <c r="U24" s="331">
        <f t="shared" si="2"/>
        <v>0</v>
      </c>
      <c r="V24" s="330">
        <f t="shared" si="3"/>
        <v>0</v>
      </c>
      <c r="W24" s="328">
        <f t="shared" si="19"/>
        <v>0</v>
      </c>
      <c r="X24" s="330">
        <f t="shared" si="20"/>
        <v>0</v>
      </c>
      <c r="Y24" s="327"/>
      <c r="Z24" s="330">
        <f t="shared" si="21"/>
        <v>0</v>
      </c>
      <c r="AA24" s="327"/>
      <c r="AB24" s="327">
        <f t="shared" si="22"/>
        <v>0</v>
      </c>
      <c r="AC24" s="330">
        <f t="shared" si="4"/>
        <v>0</v>
      </c>
      <c r="AD24" s="333">
        <f t="shared" si="5"/>
        <v>0</v>
      </c>
      <c r="AE24" s="334">
        <f>'Source Data'!N24</f>
        <v>3448</v>
      </c>
      <c r="AF24" s="335">
        <f t="shared" si="6"/>
        <v>0</v>
      </c>
      <c r="AG24" s="326"/>
      <c r="AH24" s="334">
        <f t="shared" si="23"/>
        <v>0</v>
      </c>
      <c r="AI24" s="326"/>
      <c r="AJ24" s="336">
        <f t="shared" si="7"/>
        <v>0</v>
      </c>
      <c r="AK24" s="337">
        <f t="shared" si="8"/>
        <v>0</v>
      </c>
      <c r="AL24" s="335">
        <f t="shared" si="24"/>
        <v>0</v>
      </c>
      <c r="AM24" s="338">
        <f t="shared" si="25"/>
        <v>0</v>
      </c>
      <c r="AN24" s="335">
        <f t="shared" si="26"/>
        <v>0</v>
      </c>
      <c r="AO24" s="327"/>
      <c r="AP24" s="335">
        <f t="shared" si="27"/>
        <v>0</v>
      </c>
      <c r="AQ24" s="336"/>
      <c r="AR24" s="336">
        <f t="shared" si="28"/>
        <v>0</v>
      </c>
      <c r="AS24" s="335">
        <f t="shared" si="9"/>
        <v>0</v>
      </c>
      <c r="AT24" s="1177">
        <f t="shared" si="10"/>
        <v>0</v>
      </c>
      <c r="AU24" s="1178">
        <f t="shared" si="11"/>
        <v>0</v>
      </c>
      <c r="AV24" s="586"/>
      <c r="AW24" s="328"/>
      <c r="AX24" s="328">
        <f t="shared" si="12"/>
        <v>0</v>
      </c>
      <c r="AY24" s="328">
        <f t="shared" si="13"/>
        <v>0</v>
      </c>
    </row>
    <row r="25" spans="1:51" ht="16.149999999999999" customHeight="1" x14ac:dyDescent="0.2">
      <c r="A25" s="629">
        <v>19</v>
      </c>
      <c r="B25" s="325" t="s">
        <v>24</v>
      </c>
      <c r="C25" s="326"/>
      <c r="D25" s="327">
        <f>'Source Data'!H25</f>
        <v>4518.921408734529</v>
      </c>
      <c r="E25" s="328">
        <f t="shared" si="14"/>
        <v>0</v>
      </c>
      <c r="F25" s="329"/>
      <c r="G25" s="327">
        <f>'Source Data'!I25</f>
        <v>604.6851220204918</v>
      </c>
      <c r="H25" s="328">
        <f t="shared" si="15"/>
        <v>0</v>
      </c>
      <c r="I25" s="329"/>
      <c r="J25" s="327">
        <f>'Source Data'!J25</f>
        <v>164.91412418740686</v>
      </c>
      <c r="K25" s="328">
        <f t="shared" si="16"/>
        <v>0</v>
      </c>
      <c r="L25" s="329"/>
      <c r="M25" s="327">
        <f>'Source Data'!K25</f>
        <v>4122.8531046851722</v>
      </c>
      <c r="N25" s="328">
        <f t="shared" si="17"/>
        <v>0</v>
      </c>
      <c r="O25" s="329"/>
      <c r="P25" s="327">
        <f>'Source Data'!L25</f>
        <v>1649.1412418740688</v>
      </c>
      <c r="Q25" s="328">
        <f t="shared" si="18"/>
        <v>0</v>
      </c>
      <c r="R25" s="330">
        <v>0</v>
      </c>
      <c r="S25" s="327"/>
      <c r="T25" s="327"/>
      <c r="U25" s="331">
        <f t="shared" si="2"/>
        <v>0</v>
      </c>
      <c r="V25" s="330">
        <f t="shared" si="3"/>
        <v>0</v>
      </c>
      <c r="W25" s="328">
        <f t="shared" si="19"/>
        <v>0</v>
      </c>
      <c r="X25" s="330">
        <f t="shared" si="20"/>
        <v>0</v>
      </c>
      <c r="Y25" s="327"/>
      <c r="Z25" s="330">
        <f t="shared" si="21"/>
        <v>0</v>
      </c>
      <c r="AA25" s="327"/>
      <c r="AB25" s="327">
        <f t="shared" si="22"/>
        <v>0</v>
      </c>
      <c r="AC25" s="330">
        <f t="shared" si="4"/>
        <v>0</v>
      </c>
      <c r="AD25" s="333">
        <f t="shared" si="5"/>
        <v>0</v>
      </c>
      <c r="AE25" s="334">
        <f>'Source Data'!N25</f>
        <v>3382</v>
      </c>
      <c r="AF25" s="335">
        <f t="shared" si="6"/>
        <v>0</v>
      </c>
      <c r="AG25" s="326"/>
      <c r="AH25" s="334">
        <f t="shared" si="23"/>
        <v>0</v>
      </c>
      <c r="AI25" s="326"/>
      <c r="AJ25" s="336">
        <f t="shared" si="7"/>
        <v>0</v>
      </c>
      <c r="AK25" s="337">
        <f t="shared" si="8"/>
        <v>0</v>
      </c>
      <c r="AL25" s="335">
        <f t="shared" si="24"/>
        <v>0</v>
      </c>
      <c r="AM25" s="338">
        <f t="shared" si="25"/>
        <v>0</v>
      </c>
      <c r="AN25" s="335">
        <f t="shared" si="26"/>
        <v>0</v>
      </c>
      <c r="AO25" s="327"/>
      <c r="AP25" s="335">
        <f t="shared" si="27"/>
        <v>0</v>
      </c>
      <c r="AQ25" s="336"/>
      <c r="AR25" s="336">
        <f t="shared" si="28"/>
        <v>0</v>
      </c>
      <c r="AS25" s="335">
        <f t="shared" si="9"/>
        <v>0</v>
      </c>
      <c r="AT25" s="1177">
        <f t="shared" si="10"/>
        <v>0</v>
      </c>
      <c r="AU25" s="1178">
        <f t="shared" si="11"/>
        <v>0</v>
      </c>
      <c r="AV25" s="586"/>
      <c r="AW25" s="328"/>
      <c r="AX25" s="328">
        <f t="shared" si="12"/>
        <v>0</v>
      </c>
      <c r="AY25" s="328">
        <f t="shared" si="13"/>
        <v>0</v>
      </c>
    </row>
    <row r="26" spans="1:51" ht="16.149999999999999" customHeight="1" x14ac:dyDescent="0.2">
      <c r="A26" s="634">
        <v>20</v>
      </c>
      <c r="B26" s="339" t="s">
        <v>25</v>
      </c>
      <c r="C26" s="340"/>
      <c r="D26" s="341">
        <f>'Source Data'!H26</f>
        <v>4820.2540944128086</v>
      </c>
      <c r="E26" s="342">
        <f t="shared" si="14"/>
        <v>0</v>
      </c>
      <c r="F26" s="343"/>
      <c r="G26" s="341">
        <f>'Source Data'!I26</f>
        <v>694.558500770818</v>
      </c>
      <c r="H26" s="342">
        <f t="shared" si="15"/>
        <v>0</v>
      </c>
      <c r="I26" s="343"/>
      <c r="J26" s="341">
        <f>'Source Data'!J26</f>
        <v>189.42504566476853</v>
      </c>
      <c r="K26" s="342">
        <f t="shared" si="16"/>
        <v>0</v>
      </c>
      <c r="L26" s="343"/>
      <c r="M26" s="341">
        <f>'Source Data'!K26</f>
        <v>4735.6261416192137</v>
      </c>
      <c r="N26" s="342">
        <f t="shared" si="17"/>
        <v>0</v>
      </c>
      <c r="O26" s="343"/>
      <c r="P26" s="341">
        <f>'Source Data'!L26</f>
        <v>1894.2504566476853</v>
      </c>
      <c r="Q26" s="342">
        <f t="shared" si="18"/>
        <v>0</v>
      </c>
      <c r="R26" s="344">
        <v>0</v>
      </c>
      <c r="S26" s="341"/>
      <c r="T26" s="341"/>
      <c r="U26" s="345">
        <f t="shared" si="2"/>
        <v>0</v>
      </c>
      <c r="V26" s="344">
        <f t="shared" si="3"/>
        <v>0</v>
      </c>
      <c r="W26" s="342">
        <f t="shared" si="19"/>
        <v>0</v>
      </c>
      <c r="X26" s="344">
        <f t="shared" si="20"/>
        <v>0</v>
      </c>
      <c r="Y26" s="341"/>
      <c r="Z26" s="344">
        <f t="shared" si="21"/>
        <v>0</v>
      </c>
      <c r="AA26" s="347"/>
      <c r="AB26" s="341">
        <f t="shared" si="22"/>
        <v>0</v>
      </c>
      <c r="AC26" s="348">
        <f t="shared" si="4"/>
        <v>0</v>
      </c>
      <c r="AD26" s="348">
        <f t="shared" si="5"/>
        <v>0</v>
      </c>
      <c r="AE26" s="349">
        <f>'Source Data'!N26</f>
        <v>2473</v>
      </c>
      <c r="AF26" s="350">
        <f t="shared" si="6"/>
        <v>0</v>
      </c>
      <c r="AG26" s="340"/>
      <c r="AH26" s="349">
        <f t="shared" si="23"/>
        <v>0</v>
      </c>
      <c r="AI26" s="340"/>
      <c r="AJ26" s="351">
        <f t="shared" si="7"/>
        <v>0</v>
      </c>
      <c r="AK26" s="352">
        <f t="shared" si="8"/>
        <v>0</v>
      </c>
      <c r="AL26" s="350">
        <f t="shared" si="24"/>
        <v>0</v>
      </c>
      <c r="AM26" s="353">
        <f t="shared" si="25"/>
        <v>0</v>
      </c>
      <c r="AN26" s="350">
        <f t="shared" si="26"/>
        <v>0</v>
      </c>
      <c r="AO26" s="341"/>
      <c r="AP26" s="350">
        <f t="shared" si="27"/>
        <v>0</v>
      </c>
      <c r="AQ26" s="351"/>
      <c r="AR26" s="351">
        <f t="shared" si="28"/>
        <v>0</v>
      </c>
      <c r="AS26" s="350">
        <f t="shared" si="9"/>
        <v>0</v>
      </c>
      <c r="AT26" s="1179">
        <f t="shared" si="10"/>
        <v>0</v>
      </c>
      <c r="AU26" s="1180">
        <f t="shared" si="11"/>
        <v>0</v>
      </c>
      <c r="AV26" s="586"/>
      <c r="AW26" s="342"/>
      <c r="AX26" s="342">
        <f t="shared" si="12"/>
        <v>0</v>
      </c>
      <c r="AY26" s="342">
        <f t="shared" si="13"/>
        <v>0</v>
      </c>
    </row>
    <row r="27" spans="1:51" ht="16.149999999999999" customHeight="1" x14ac:dyDescent="0.2">
      <c r="A27" s="624">
        <v>21</v>
      </c>
      <c r="B27" s="307" t="s">
        <v>26</v>
      </c>
      <c r="C27" s="308"/>
      <c r="D27" s="309">
        <f>'Source Data'!H27</f>
        <v>4964.0768196326962</v>
      </c>
      <c r="E27" s="310">
        <f t="shared" si="14"/>
        <v>0</v>
      </c>
      <c r="F27" s="311"/>
      <c r="G27" s="309">
        <f>'Source Data'!I27</f>
        <v>705.05691404533979</v>
      </c>
      <c r="H27" s="310">
        <f t="shared" si="15"/>
        <v>0</v>
      </c>
      <c r="I27" s="311"/>
      <c r="J27" s="309">
        <f>'Source Data'!J27</f>
        <v>192.28824928509266</v>
      </c>
      <c r="K27" s="310">
        <f t="shared" si="16"/>
        <v>0</v>
      </c>
      <c r="L27" s="311"/>
      <c r="M27" s="309">
        <f>'Source Data'!K27</f>
        <v>4807.2062321273152</v>
      </c>
      <c r="N27" s="310">
        <f t="shared" si="17"/>
        <v>0</v>
      </c>
      <c r="O27" s="311"/>
      <c r="P27" s="309">
        <f>'Source Data'!L27</f>
        <v>1922.8824928509262</v>
      </c>
      <c r="Q27" s="310">
        <f t="shared" si="18"/>
        <v>0</v>
      </c>
      <c r="R27" s="312">
        <v>0</v>
      </c>
      <c r="S27" s="309"/>
      <c r="T27" s="309"/>
      <c r="U27" s="313">
        <f t="shared" si="2"/>
        <v>0</v>
      </c>
      <c r="V27" s="312">
        <f t="shared" si="3"/>
        <v>0</v>
      </c>
      <c r="W27" s="310">
        <f t="shared" si="19"/>
        <v>0</v>
      </c>
      <c r="X27" s="312">
        <f t="shared" si="20"/>
        <v>0</v>
      </c>
      <c r="Y27" s="309"/>
      <c r="Z27" s="312">
        <f t="shared" si="21"/>
        <v>0</v>
      </c>
      <c r="AA27" s="309"/>
      <c r="AB27" s="309">
        <f t="shared" si="22"/>
        <v>0</v>
      </c>
      <c r="AC27" s="312">
        <f t="shared" si="4"/>
        <v>0</v>
      </c>
      <c r="AD27" s="314">
        <f t="shared" si="5"/>
        <v>0</v>
      </c>
      <c r="AE27" s="315">
        <f>'Source Data'!N27</f>
        <v>2521</v>
      </c>
      <c r="AF27" s="316">
        <f t="shared" si="6"/>
        <v>0</v>
      </c>
      <c r="AG27" s="308"/>
      <c r="AH27" s="315">
        <f t="shared" si="23"/>
        <v>0</v>
      </c>
      <c r="AI27" s="308"/>
      <c r="AJ27" s="317">
        <f t="shared" si="7"/>
        <v>0</v>
      </c>
      <c r="AK27" s="318">
        <f t="shared" si="8"/>
        <v>0</v>
      </c>
      <c r="AL27" s="316">
        <f t="shared" si="24"/>
        <v>0</v>
      </c>
      <c r="AM27" s="319">
        <f t="shared" si="25"/>
        <v>0</v>
      </c>
      <c r="AN27" s="316">
        <f t="shared" si="26"/>
        <v>0</v>
      </c>
      <c r="AO27" s="309"/>
      <c r="AP27" s="316">
        <f t="shared" si="27"/>
        <v>0</v>
      </c>
      <c r="AQ27" s="317"/>
      <c r="AR27" s="317">
        <f t="shared" si="28"/>
        <v>0</v>
      </c>
      <c r="AS27" s="316">
        <f t="shared" si="9"/>
        <v>0</v>
      </c>
      <c r="AT27" s="1175">
        <f t="shared" si="10"/>
        <v>0</v>
      </c>
      <c r="AU27" s="1176">
        <f t="shared" si="11"/>
        <v>0</v>
      </c>
      <c r="AV27" s="586"/>
      <c r="AW27" s="310"/>
      <c r="AX27" s="310">
        <f t="shared" si="12"/>
        <v>0</v>
      </c>
      <c r="AY27" s="310">
        <f t="shared" si="13"/>
        <v>0</v>
      </c>
    </row>
    <row r="28" spans="1:51" ht="16.149999999999999" customHeight="1" x14ac:dyDescent="0.2">
      <c r="A28" s="629">
        <v>22</v>
      </c>
      <c r="B28" s="325" t="s">
        <v>27</v>
      </c>
      <c r="C28" s="326"/>
      <c r="D28" s="327">
        <f>'Source Data'!H28</f>
        <v>5299.8126353513471</v>
      </c>
      <c r="E28" s="328">
        <f t="shared" si="14"/>
        <v>0</v>
      </c>
      <c r="F28" s="329"/>
      <c r="G28" s="327">
        <f>'Source Data'!I28</f>
        <v>774.29658969861021</v>
      </c>
      <c r="H28" s="328">
        <f t="shared" si="15"/>
        <v>0</v>
      </c>
      <c r="I28" s="329"/>
      <c r="J28" s="327">
        <f>'Source Data'!J28</f>
        <v>211.17179719053001</v>
      </c>
      <c r="K28" s="328">
        <f t="shared" si="16"/>
        <v>0</v>
      </c>
      <c r="L28" s="329"/>
      <c r="M28" s="327">
        <f>'Source Data'!K28</f>
        <v>5279.2949297632513</v>
      </c>
      <c r="N28" s="328">
        <f t="shared" si="17"/>
        <v>0</v>
      </c>
      <c r="O28" s="329"/>
      <c r="P28" s="327">
        <f>'Source Data'!L28</f>
        <v>2111.7179719053006</v>
      </c>
      <c r="Q28" s="328">
        <f t="shared" si="18"/>
        <v>0</v>
      </c>
      <c r="R28" s="330">
        <v>0</v>
      </c>
      <c r="S28" s="327"/>
      <c r="T28" s="327"/>
      <c r="U28" s="331">
        <f t="shared" si="2"/>
        <v>0</v>
      </c>
      <c r="V28" s="330">
        <f t="shared" si="3"/>
        <v>0</v>
      </c>
      <c r="W28" s="328">
        <f t="shared" si="19"/>
        <v>0</v>
      </c>
      <c r="X28" s="330">
        <f t="shared" si="20"/>
        <v>0</v>
      </c>
      <c r="Y28" s="327"/>
      <c r="Z28" s="330">
        <f t="shared" si="21"/>
        <v>0</v>
      </c>
      <c r="AA28" s="327"/>
      <c r="AB28" s="327">
        <f t="shared" si="22"/>
        <v>0</v>
      </c>
      <c r="AC28" s="330">
        <f t="shared" si="4"/>
        <v>0</v>
      </c>
      <c r="AD28" s="333">
        <f t="shared" si="5"/>
        <v>0</v>
      </c>
      <c r="AE28" s="334">
        <f>'Source Data'!N28</f>
        <v>1782</v>
      </c>
      <c r="AF28" s="335">
        <f t="shared" si="6"/>
        <v>0</v>
      </c>
      <c r="AG28" s="326"/>
      <c r="AH28" s="334">
        <f t="shared" si="23"/>
        <v>0</v>
      </c>
      <c r="AI28" s="326"/>
      <c r="AJ28" s="336">
        <f t="shared" si="7"/>
        <v>0</v>
      </c>
      <c r="AK28" s="337">
        <f t="shared" si="8"/>
        <v>0</v>
      </c>
      <c r="AL28" s="335">
        <f t="shared" si="24"/>
        <v>0</v>
      </c>
      <c r="AM28" s="338">
        <f t="shared" si="25"/>
        <v>0</v>
      </c>
      <c r="AN28" s="335">
        <f t="shared" si="26"/>
        <v>0</v>
      </c>
      <c r="AO28" s="327"/>
      <c r="AP28" s="335">
        <f t="shared" si="27"/>
        <v>0</v>
      </c>
      <c r="AQ28" s="336"/>
      <c r="AR28" s="336">
        <f t="shared" si="28"/>
        <v>0</v>
      </c>
      <c r="AS28" s="335">
        <f t="shared" si="9"/>
        <v>0</v>
      </c>
      <c r="AT28" s="1177">
        <f t="shared" si="10"/>
        <v>0</v>
      </c>
      <c r="AU28" s="1178">
        <f t="shared" si="11"/>
        <v>0</v>
      </c>
      <c r="AV28" s="586"/>
      <c r="AW28" s="328"/>
      <c r="AX28" s="328">
        <f t="shared" si="12"/>
        <v>0</v>
      </c>
      <c r="AY28" s="328">
        <f t="shared" si="13"/>
        <v>0</v>
      </c>
    </row>
    <row r="29" spans="1:51" ht="16.149999999999999" customHeight="1" x14ac:dyDescent="0.2">
      <c r="A29" s="629">
        <v>23</v>
      </c>
      <c r="B29" s="325" t="s">
        <v>28</v>
      </c>
      <c r="C29" s="326"/>
      <c r="D29" s="327">
        <f>'Source Data'!H29</f>
        <v>4847.3597582819802</v>
      </c>
      <c r="E29" s="328">
        <f t="shared" si="14"/>
        <v>0</v>
      </c>
      <c r="F29" s="329"/>
      <c r="G29" s="327">
        <f>'Source Data'!I29</f>
        <v>643.90858310125191</v>
      </c>
      <c r="H29" s="328">
        <f t="shared" si="15"/>
        <v>0</v>
      </c>
      <c r="I29" s="329"/>
      <c r="J29" s="327">
        <f>'Source Data'!J29</f>
        <v>175.61143175488689</v>
      </c>
      <c r="K29" s="328">
        <f t="shared" si="16"/>
        <v>0</v>
      </c>
      <c r="L29" s="329"/>
      <c r="M29" s="327">
        <f>'Source Data'!K29</f>
        <v>4390.2857938721727</v>
      </c>
      <c r="N29" s="328">
        <f t="shared" si="17"/>
        <v>0</v>
      </c>
      <c r="O29" s="329"/>
      <c r="P29" s="327">
        <f>'Source Data'!L29</f>
        <v>1756.1143175488689</v>
      </c>
      <c r="Q29" s="328">
        <f t="shared" si="18"/>
        <v>0</v>
      </c>
      <c r="R29" s="330">
        <v>0</v>
      </c>
      <c r="S29" s="327"/>
      <c r="T29" s="327"/>
      <c r="U29" s="331">
        <f t="shared" si="2"/>
        <v>0</v>
      </c>
      <c r="V29" s="330">
        <f t="shared" si="3"/>
        <v>0</v>
      </c>
      <c r="W29" s="328">
        <f t="shared" si="19"/>
        <v>0</v>
      </c>
      <c r="X29" s="330">
        <f t="shared" si="20"/>
        <v>0</v>
      </c>
      <c r="Y29" s="327"/>
      <c r="Z29" s="330">
        <f t="shared" si="21"/>
        <v>0</v>
      </c>
      <c r="AA29" s="327"/>
      <c r="AB29" s="327">
        <f t="shared" si="22"/>
        <v>0</v>
      </c>
      <c r="AC29" s="330">
        <f t="shared" si="4"/>
        <v>0</v>
      </c>
      <c r="AD29" s="333">
        <f t="shared" si="5"/>
        <v>0</v>
      </c>
      <c r="AE29" s="334">
        <f>'Source Data'!N29</f>
        <v>3371</v>
      </c>
      <c r="AF29" s="335">
        <f t="shared" si="6"/>
        <v>0</v>
      </c>
      <c r="AG29" s="326"/>
      <c r="AH29" s="334">
        <f t="shared" si="23"/>
        <v>0</v>
      </c>
      <c r="AI29" s="326"/>
      <c r="AJ29" s="336">
        <f t="shared" si="7"/>
        <v>0</v>
      </c>
      <c r="AK29" s="337">
        <f t="shared" si="8"/>
        <v>0</v>
      </c>
      <c r="AL29" s="335">
        <f t="shared" si="24"/>
        <v>0</v>
      </c>
      <c r="AM29" s="338">
        <f t="shared" si="25"/>
        <v>0</v>
      </c>
      <c r="AN29" s="335">
        <f t="shared" si="26"/>
        <v>0</v>
      </c>
      <c r="AO29" s="327"/>
      <c r="AP29" s="335">
        <f t="shared" si="27"/>
        <v>0</v>
      </c>
      <c r="AQ29" s="336"/>
      <c r="AR29" s="336">
        <f t="shared" si="28"/>
        <v>0</v>
      </c>
      <c r="AS29" s="335">
        <f t="shared" si="9"/>
        <v>0</v>
      </c>
      <c r="AT29" s="1177">
        <f t="shared" si="10"/>
        <v>0</v>
      </c>
      <c r="AU29" s="1178">
        <f t="shared" si="11"/>
        <v>0</v>
      </c>
      <c r="AV29" s="586"/>
      <c r="AW29" s="328"/>
      <c r="AX29" s="328">
        <f t="shared" si="12"/>
        <v>0</v>
      </c>
      <c r="AY29" s="328">
        <f t="shared" si="13"/>
        <v>0</v>
      </c>
    </row>
    <row r="30" spans="1:51" ht="16.149999999999999" customHeight="1" x14ac:dyDescent="0.2">
      <c r="A30" s="629">
        <v>24</v>
      </c>
      <c r="B30" s="325" t="s">
        <v>29</v>
      </c>
      <c r="C30" s="326"/>
      <c r="D30" s="327">
        <f>'Source Data'!H30</f>
        <v>2376.5026766431456</v>
      </c>
      <c r="E30" s="328">
        <f t="shared" si="14"/>
        <v>0</v>
      </c>
      <c r="F30" s="329"/>
      <c r="G30" s="327">
        <f>'Source Data'!I30</f>
        <v>235.68636722840623</v>
      </c>
      <c r="H30" s="328">
        <f t="shared" si="15"/>
        <v>0</v>
      </c>
      <c r="I30" s="329"/>
      <c r="J30" s="327">
        <f>'Source Data'!J30</f>
        <v>64.278100153201677</v>
      </c>
      <c r="K30" s="328">
        <f t="shared" si="16"/>
        <v>0</v>
      </c>
      <c r="L30" s="329"/>
      <c r="M30" s="327">
        <f>'Source Data'!K30</f>
        <v>1606.9525038300424</v>
      </c>
      <c r="N30" s="328">
        <f t="shared" si="17"/>
        <v>0</v>
      </c>
      <c r="O30" s="329"/>
      <c r="P30" s="327">
        <f>'Source Data'!L30</f>
        <v>642.78100153201683</v>
      </c>
      <c r="Q30" s="328">
        <f t="shared" si="18"/>
        <v>0</v>
      </c>
      <c r="R30" s="330">
        <v>0</v>
      </c>
      <c r="S30" s="327"/>
      <c r="T30" s="327"/>
      <c r="U30" s="331">
        <f t="shared" si="2"/>
        <v>0</v>
      </c>
      <c r="V30" s="330">
        <f t="shared" si="3"/>
        <v>0</v>
      </c>
      <c r="W30" s="328">
        <f t="shared" si="19"/>
        <v>0</v>
      </c>
      <c r="X30" s="330">
        <f t="shared" si="20"/>
        <v>0</v>
      </c>
      <c r="Y30" s="327"/>
      <c r="Z30" s="330">
        <f t="shared" si="21"/>
        <v>0</v>
      </c>
      <c r="AA30" s="327"/>
      <c r="AB30" s="327">
        <f t="shared" si="22"/>
        <v>0</v>
      </c>
      <c r="AC30" s="330">
        <f t="shared" si="4"/>
        <v>0</v>
      </c>
      <c r="AD30" s="333">
        <f t="shared" si="5"/>
        <v>0</v>
      </c>
      <c r="AE30" s="334">
        <f>'Source Data'!N30</f>
        <v>11650</v>
      </c>
      <c r="AF30" s="335">
        <f t="shared" si="6"/>
        <v>0</v>
      </c>
      <c r="AG30" s="326"/>
      <c r="AH30" s="334">
        <f t="shared" si="23"/>
        <v>0</v>
      </c>
      <c r="AI30" s="326"/>
      <c r="AJ30" s="336">
        <f t="shared" si="7"/>
        <v>0</v>
      </c>
      <c r="AK30" s="337">
        <f t="shared" si="8"/>
        <v>0</v>
      </c>
      <c r="AL30" s="335">
        <f t="shared" si="24"/>
        <v>0</v>
      </c>
      <c r="AM30" s="338">
        <f t="shared" si="25"/>
        <v>0</v>
      </c>
      <c r="AN30" s="335">
        <f t="shared" si="26"/>
        <v>0</v>
      </c>
      <c r="AO30" s="327"/>
      <c r="AP30" s="335">
        <f t="shared" si="27"/>
        <v>0</v>
      </c>
      <c r="AQ30" s="336"/>
      <c r="AR30" s="336">
        <f t="shared" si="28"/>
        <v>0</v>
      </c>
      <c r="AS30" s="335">
        <f t="shared" si="9"/>
        <v>0</v>
      </c>
      <c r="AT30" s="1177">
        <f t="shared" si="10"/>
        <v>0</v>
      </c>
      <c r="AU30" s="1178">
        <f t="shared" si="11"/>
        <v>0</v>
      </c>
      <c r="AV30" s="586"/>
      <c r="AW30" s="328"/>
      <c r="AX30" s="328">
        <f t="shared" si="12"/>
        <v>0</v>
      </c>
      <c r="AY30" s="328">
        <f t="shared" si="13"/>
        <v>0</v>
      </c>
    </row>
    <row r="31" spans="1:51" ht="16.149999999999999" customHeight="1" x14ac:dyDescent="0.2">
      <c r="A31" s="634">
        <v>25</v>
      </c>
      <c r="B31" s="339" t="s">
        <v>30</v>
      </c>
      <c r="C31" s="340"/>
      <c r="D31" s="341">
        <f>'Source Data'!H31</f>
        <v>4037.466979885065</v>
      </c>
      <c r="E31" s="342">
        <f t="shared" si="14"/>
        <v>0</v>
      </c>
      <c r="F31" s="343"/>
      <c r="G31" s="341">
        <f>'Source Data'!I31</f>
        <v>547.31914183029971</v>
      </c>
      <c r="H31" s="342">
        <f t="shared" si="15"/>
        <v>0</v>
      </c>
      <c r="I31" s="343"/>
      <c r="J31" s="341">
        <f>'Source Data'!J31</f>
        <v>149.268856862809</v>
      </c>
      <c r="K31" s="342">
        <f t="shared" si="16"/>
        <v>0</v>
      </c>
      <c r="L31" s="343"/>
      <c r="M31" s="341">
        <f>'Source Data'!K31</f>
        <v>3731.7214215702247</v>
      </c>
      <c r="N31" s="342">
        <f t="shared" si="17"/>
        <v>0</v>
      </c>
      <c r="O31" s="343"/>
      <c r="P31" s="341">
        <f>'Source Data'!L31</f>
        <v>1492.6885686280898</v>
      </c>
      <c r="Q31" s="342">
        <f t="shared" si="18"/>
        <v>0</v>
      </c>
      <c r="R31" s="344">
        <v>0</v>
      </c>
      <c r="S31" s="341"/>
      <c r="T31" s="341"/>
      <c r="U31" s="345">
        <f t="shared" si="2"/>
        <v>0</v>
      </c>
      <c r="V31" s="344">
        <f t="shared" si="3"/>
        <v>0</v>
      </c>
      <c r="W31" s="342">
        <f t="shared" si="19"/>
        <v>0</v>
      </c>
      <c r="X31" s="344">
        <f t="shared" si="20"/>
        <v>0</v>
      </c>
      <c r="Y31" s="341"/>
      <c r="Z31" s="344">
        <f t="shared" si="21"/>
        <v>0</v>
      </c>
      <c r="AA31" s="347"/>
      <c r="AB31" s="341">
        <f t="shared" si="22"/>
        <v>0</v>
      </c>
      <c r="AC31" s="348">
        <f t="shared" si="4"/>
        <v>0</v>
      </c>
      <c r="AD31" s="348">
        <f t="shared" si="5"/>
        <v>0</v>
      </c>
      <c r="AE31" s="349">
        <f>'Source Data'!N31</f>
        <v>4673</v>
      </c>
      <c r="AF31" s="350">
        <f t="shared" si="6"/>
        <v>0</v>
      </c>
      <c r="AG31" s="340"/>
      <c r="AH31" s="349">
        <f t="shared" si="23"/>
        <v>0</v>
      </c>
      <c r="AI31" s="340"/>
      <c r="AJ31" s="351">
        <f t="shared" si="7"/>
        <v>0</v>
      </c>
      <c r="AK31" s="352">
        <f t="shared" si="8"/>
        <v>0</v>
      </c>
      <c r="AL31" s="350">
        <f t="shared" si="24"/>
        <v>0</v>
      </c>
      <c r="AM31" s="353">
        <f t="shared" si="25"/>
        <v>0</v>
      </c>
      <c r="AN31" s="350">
        <f t="shared" si="26"/>
        <v>0</v>
      </c>
      <c r="AO31" s="341"/>
      <c r="AP31" s="350">
        <f t="shared" si="27"/>
        <v>0</v>
      </c>
      <c r="AQ31" s="351"/>
      <c r="AR31" s="351">
        <f t="shared" si="28"/>
        <v>0</v>
      </c>
      <c r="AS31" s="350">
        <f t="shared" si="9"/>
        <v>0</v>
      </c>
      <c r="AT31" s="1179">
        <f t="shared" si="10"/>
        <v>0</v>
      </c>
      <c r="AU31" s="1180">
        <f t="shared" si="11"/>
        <v>0</v>
      </c>
      <c r="AV31" s="586"/>
      <c r="AW31" s="342"/>
      <c r="AX31" s="342">
        <f t="shared" si="12"/>
        <v>0</v>
      </c>
      <c r="AY31" s="342">
        <f t="shared" si="13"/>
        <v>0</v>
      </c>
    </row>
    <row r="32" spans="1:51" ht="16.149999999999999" customHeight="1" x14ac:dyDescent="0.2">
      <c r="A32" s="624">
        <v>26</v>
      </c>
      <c r="B32" s="307" t="s">
        <v>31</v>
      </c>
      <c r="C32" s="308">
        <f>D90</f>
        <v>765</v>
      </c>
      <c r="D32" s="309">
        <f>'Source Data'!H32</f>
        <v>3766.8356517369007</v>
      </c>
      <c r="E32" s="310">
        <f t="shared" si="14"/>
        <v>2881629.273578729</v>
      </c>
      <c r="F32" s="311"/>
      <c r="G32" s="309">
        <f>'Source Data'!I32</f>
        <v>468.82114429316323</v>
      </c>
      <c r="H32" s="310">
        <f t="shared" si="15"/>
        <v>0</v>
      </c>
      <c r="I32" s="311"/>
      <c r="J32" s="309">
        <f>'Source Data'!J32</f>
        <v>127.8603120799536</v>
      </c>
      <c r="K32" s="310">
        <f t="shared" si="16"/>
        <v>0</v>
      </c>
      <c r="L32" s="311"/>
      <c r="M32" s="309">
        <f>'Source Data'!K32</f>
        <v>3196.5078019988405</v>
      </c>
      <c r="N32" s="310">
        <f t="shared" si="17"/>
        <v>0</v>
      </c>
      <c r="O32" s="311"/>
      <c r="P32" s="309">
        <f>'Source Data'!L32</f>
        <v>1278.6031207995361</v>
      </c>
      <c r="Q32" s="310">
        <f t="shared" si="18"/>
        <v>0</v>
      </c>
      <c r="R32" s="312">
        <v>3532183</v>
      </c>
      <c r="S32" s="309"/>
      <c r="T32" s="309"/>
      <c r="U32" s="313">
        <f t="shared" si="2"/>
        <v>0</v>
      </c>
      <c r="V32" s="312">
        <f t="shared" si="3"/>
        <v>3532183</v>
      </c>
      <c r="W32" s="310">
        <f t="shared" si="19"/>
        <v>-8830</v>
      </c>
      <c r="X32" s="312">
        <f t="shared" si="20"/>
        <v>3523353</v>
      </c>
      <c r="Y32" s="309"/>
      <c r="Z32" s="312">
        <f t="shared" si="21"/>
        <v>3523353</v>
      </c>
      <c r="AA32" s="309"/>
      <c r="AB32" s="309">
        <f t="shared" si="22"/>
        <v>3523353</v>
      </c>
      <c r="AC32" s="312">
        <f t="shared" si="4"/>
        <v>293613</v>
      </c>
      <c r="AD32" s="314">
        <f t="shared" si="5"/>
        <v>3523353</v>
      </c>
      <c r="AE32" s="315">
        <f>'Source Data'!N32</f>
        <v>5304</v>
      </c>
      <c r="AF32" s="316">
        <f t="shared" si="6"/>
        <v>4057560</v>
      </c>
      <c r="AG32" s="308"/>
      <c r="AH32" s="315">
        <f t="shared" si="23"/>
        <v>0</v>
      </c>
      <c r="AI32" s="308"/>
      <c r="AJ32" s="317">
        <f t="shared" si="7"/>
        <v>0</v>
      </c>
      <c r="AK32" s="318">
        <f t="shared" si="8"/>
        <v>0</v>
      </c>
      <c r="AL32" s="316">
        <f t="shared" si="24"/>
        <v>4057560</v>
      </c>
      <c r="AM32" s="319">
        <f t="shared" si="25"/>
        <v>-10144</v>
      </c>
      <c r="AN32" s="316">
        <f t="shared" si="26"/>
        <v>4047416</v>
      </c>
      <c r="AO32" s="309"/>
      <c r="AP32" s="316">
        <f t="shared" si="27"/>
        <v>4047416</v>
      </c>
      <c r="AQ32" s="317"/>
      <c r="AR32" s="317">
        <f t="shared" si="28"/>
        <v>4047416</v>
      </c>
      <c r="AS32" s="316">
        <f t="shared" si="9"/>
        <v>337285</v>
      </c>
      <c r="AT32" s="1175">
        <f t="shared" si="10"/>
        <v>7570769</v>
      </c>
      <c r="AU32" s="1176">
        <f t="shared" si="11"/>
        <v>630898</v>
      </c>
      <c r="AV32" s="586"/>
      <c r="AW32" s="310"/>
      <c r="AX32" s="310">
        <f t="shared" si="12"/>
        <v>10144</v>
      </c>
      <c r="AY32" s="310">
        <f t="shared" si="13"/>
        <v>10144</v>
      </c>
    </row>
    <row r="33" spans="1:51" ht="16.149999999999999" customHeight="1" x14ac:dyDescent="0.2">
      <c r="A33" s="629">
        <v>27</v>
      </c>
      <c r="B33" s="325" t="s">
        <v>32</v>
      </c>
      <c r="C33" s="326"/>
      <c r="D33" s="327">
        <f>'Source Data'!H33</f>
        <v>5228.5444628948371</v>
      </c>
      <c r="E33" s="328">
        <f t="shared" si="14"/>
        <v>0</v>
      </c>
      <c r="F33" s="329"/>
      <c r="G33" s="327">
        <f>'Source Data'!I33</f>
        <v>687.4036243637745</v>
      </c>
      <c r="H33" s="328">
        <f t="shared" si="15"/>
        <v>0</v>
      </c>
      <c r="I33" s="329"/>
      <c r="J33" s="327">
        <f>'Source Data'!J33</f>
        <v>187.4737157355749</v>
      </c>
      <c r="K33" s="328">
        <f t="shared" si="16"/>
        <v>0</v>
      </c>
      <c r="L33" s="329"/>
      <c r="M33" s="327">
        <f>'Source Data'!K33</f>
        <v>4686.842893389372</v>
      </c>
      <c r="N33" s="328">
        <f t="shared" si="17"/>
        <v>0</v>
      </c>
      <c r="O33" s="329"/>
      <c r="P33" s="327">
        <f>'Source Data'!L33</f>
        <v>1874.7371573557489</v>
      </c>
      <c r="Q33" s="328">
        <f t="shared" si="18"/>
        <v>0</v>
      </c>
      <c r="R33" s="330">
        <v>0</v>
      </c>
      <c r="S33" s="327"/>
      <c r="T33" s="327"/>
      <c r="U33" s="331">
        <f t="shared" si="2"/>
        <v>0</v>
      </c>
      <c r="V33" s="330">
        <f t="shared" si="3"/>
        <v>0</v>
      </c>
      <c r="W33" s="328">
        <f t="shared" si="19"/>
        <v>0</v>
      </c>
      <c r="X33" s="330">
        <f t="shared" si="20"/>
        <v>0</v>
      </c>
      <c r="Y33" s="327"/>
      <c r="Z33" s="330">
        <f t="shared" si="21"/>
        <v>0</v>
      </c>
      <c r="AA33" s="327"/>
      <c r="AB33" s="327">
        <f t="shared" si="22"/>
        <v>0</v>
      </c>
      <c r="AC33" s="330">
        <f t="shared" si="4"/>
        <v>0</v>
      </c>
      <c r="AD33" s="333">
        <f t="shared" si="5"/>
        <v>0</v>
      </c>
      <c r="AE33" s="334">
        <f>'Source Data'!N33</f>
        <v>3412</v>
      </c>
      <c r="AF33" s="335">
        <f t="shared" si="6"/>
        <v>0</v>
      </c>
      <c r="AG33" s="326"/>
      <c r="AH33" s="334">
        <f t="shared" si="23"/>
        <v>0</v>
      </c>
      <c r="AI33" s="326"/>
      <c r="AJ33" s="336">
        <f t="shared" si="7"/>
        <v>0</v>
      </c>
      <c r="AK33" s="337">
        <f t="shared" si="8"/>
        <v>0</v>
      </c>
      <c r="AL33" s="335">
        <f t="shared" si="24"/>
        <v>0</v>
      </c>
      <c r="AM33" s="338">
        <f t="shared" si="25"/>
        <v>0</v>
      </c>
      <c r="AN33" s="335">
        <f t="shared" si="26"/>
        <v>0</v>
      </c>
      <c r="AO33" s="327"/>
      <c r="AP33" s="335">
        <f t="shared" si="27"/>
        <v>0</v>
      </c>
      <c r="AQ33" s="336"/>
      <c r="AR33" s="336">
        <f t="shared" si="28"/>
        <v>0</v>
      </c>
      <c r="AS33" s="335">
        <f t="shared" si="9"/>
        <v>0</v>
      </c>
      <c r="AT33" s="1177">
        <f t="shared" si="10"/>
        <v>0</v>
      </c>
      <c r="AU33" s="1178">
        <f t="shared" si="11"/>
        <v>0</v>
      </c>
      <c r="AV33" s="586"/>
      <c r="AW33" s="328"/>
      <c r="AX33" s="328">
        <f t="shared" si="12"/>
        <v>0</v>
      </c>
      <c r="AY33" s="328">
        <f t="shared" si="13"/>
        <v>0</v>
      </c>
    </row>
    <row r="34" spans="1:51" ht="16.149999999999999" customHeight="1" x14ac:dyDescent="0.2">
      <c r="A34" s="629">
        <v>28</v>
      </c>
      <c r="B34" s="325" t="s">
        <v>33</v>
      </c>
      <c r="C34" s="326"/>
      <c r="D34" s="327">
        <f>'Source Data'!H34</f>
        <v>3407.9343597999155</v>
      </c>
      <c r="E34" s="328">
        <f t="shared" si="14"/>
        <v>0</v>
      </c>
      <c r="F34" s="329"/>
      <c r="G34" s="327">
        <f>'Source Data'!I34</f>
        <v>466.65190378503735</v>
      </c>
      <c r="H34" s="328">
        <f t="shared" si="15"/>
        <v>0</v>
      </c>
      <c r="I34" s="329"/>
      <c r="J34" s="327">
        <f>'Source Data'!J34</f>
        <v>127.26870103228291</v>
      </c>
      <c r="K34" s="328">
        <f t="shared" si="16"/>
        <v>0</v>
      </c>
      <c r="L34" s="329"/>
      <c r="M34" s="327">
        <f>'Source Data'!K34</f>
        <v>3181.7175258070724</v>
      </c>
      <c r="N34" s="328">
        <f t="shared" si="17"/>
        <v>0</v>
      </c>
      <c r="O34" s="329"/>
      <c r="P34" s="327">
        <f>'Source Data'!L34</f>
        <v>1272.6870103228293</v>
      </c>
      <c r="Q34" s="328">
        <f t="shared" si="18"/>
        <v>0</v>
      </c>
      <c r="R34" s="330">
        <v>0</v>
      </c>
      <c r="S34" s="327"/>
      <c r="T34" s="327"/>
      <c r="U34" s="331">
        <f t="shared" si="2"/>
        <v>0</v>
      </c>
      <c r="V34" s="330">
        <f t="shared" si="3"/>
        <v>0</v>
      </c>
      <c r="W34" s="328">
        <f t="shared" si="19"/>
        <v>0</v>
      </c>
      <c r="X34" s="330">
        <f t="shared" si="20"/>
        <v>0</v>
      </c>
      <c r="Y34" s="327"/>
      <c r="Z34" s="330">
        <f t="shared" si="21"/>
        <v>0</v>
      </c>
      <c r="AA34" s="327"/>
      <c r="AB34" s="327">
        <f t="shared" si="22"/>
        <v>0</v>
      </c>
      <c r="AC34" s="330">
        <f t="shared" si="4"/>
        <v>0</v>
      </c>
      <c r="AD34" s="333">
        <f t="shared" si="5"/>
        <v>0</v>
      </c>
      <c r="AE34" s="334">
        <f>'Source Data'!N34</f>
        <v>5598</v>
      </c>
      <c r="AF34" s="335">
        <f t="shared" si="6"/>
        <v>0</v>
      </c>
      <c r="AG34" s="326"/>
      <c r="AH34" s="334">
        <f t="shared" si="23"/>
        <v>0</v>
      </c>
      <c r="AI34" s="326"/>
      <c r="AJ34" s="336">
        <f t="shared" si="7"/>
        <v>0</v>
      </c>
      <c r="AK34" s="337">
        <f t="shared" si="8"/>
        <v>0</v>
      </c>
      <c r="AL34" s="335">
        <f t="shared" si="24"/>
        <v>0</v>
      </c>
      <c r="AM34" s="338">
        <f t="shared" si="25"/>
        <v>0</v>
      </c>
      <c r="AN34" s="335">
        <f t="shared" si="26"/>
        <v>0</v>
      </c>
      <c r="AO34" s="327"/>
      <c r="AP34" s="335">
        <f t="shared" si="27"/>
        <v>0</v>
      </c>
      <c r="AQ34" s="336"/>
      <c r="AR34" s="336">
        <f t="shared" si="28"/>
        <v>0</v>
      </c>
      <c r="AS34" s="335">
        <f t="shared" si="9"/>
        <v>0</v>
      </c>
      <c r="AT34" s="1177">
        <f t="shared" si="10"/>
        <v>0</v>
      </c>
      <c r="AU34" s="1178">
        <f t="shared" si="11"/>
        <v>0</v>
      </c>
      <c r="AV34" s="586"/>
      <c r="AW34" s="328"/>
      <c r="AX34" s="328">
        <f t="shared" si="12"/>
        <v>0</v>
      </c>
      <c r="AY34" s="328">
        <f t="shared" si="13"/>
        <v>0</v>
      </c>
    </row>
    <row r="35" spans="1:51" ht="16.149999999999999" customHeight="1" x14ac:dyDescent="0.2">
      <c r="A35" s="629">
        <v>29</v>
      </c>
      <c r="B35" s="325" t="s">
        <v>34</v>
      </c>
      <c r="C35" s="326"/>
      <c r="D35" s="327">
        <f>'Source Data'!H35</f>
        <v>4119.4752527522951</v>
      </c>
      <c r="E35" s="328">
        <f t="shared" si="14"/>
        <v>0</v>
      </c>
      <c r="F35" s="329"/>
      <c r="G35" s="327">
        <f>'Source Data'!I35</f>
        <v>554.9726016103474</v>
      </c>
      <c r="H35" s="328">
        <f t="shared" si="15"/>
        <v>0</v>
      </c>
      <c r="I35" s="329"/>
      <c r="J35" s="327">
        <f>'Source Data'!J35</f>
        <v>151.35616407554929</v>
      </c>
      <c r="K35" s="328">
        <f t="shared" si="16"/>
        <v>0</v>
      </c>
      <c r="L35" s="329"/>
      <c r="M35" s="327">
        <f>'Source Data'!K35</f>
        <v>3783.9041018887328</v>
      </c>
      <c r="N35" s="328">
        <f t="shared" si="17"/>
        <v>0</v>
      </c>
      <c r="O35" s="329"/>
      <c r="P35" s="327">
        <f>'Source Data'!L35</f>
        <v>1513.5616407554928</v>
      </c>
      <c r="Q35" s="328">
        <f t="shared" si="18"/>
        <v>0</v>
      </c>
      <c r="R35" s="330">
        <v>0</v>
      </c>
      <c r="S35" s="327"/>
      <c r="T35" s="327"/>
      <c r="U35" s="331">
        <f t="shared" si="2"/>
        <v>0</v>
      </c>
      <c r="V35" s="330">
        <f t="shared" si="3"/>
        <v>0</v>
      </c>
      <c r="W35" s="328">
        <f t="shared" si="19"/>
        <v>0</v>
      </c>
      <c r="X35" s="330">
        <f t="shared" si="20"/>
        <v>0</v>
      </c>
      <c r="Y35" s="327"/>
      <c r="Z35" s="330">
        <f t="shared" si="21"/>
        <v>0</v>
      </c>
      <c r="AA35" s="327"/>
      <c r="AB35" s="327">
        <f t="shared" si="22"/>
        <v>0</v>
      </c>
      <c r="AC35" s="330">
        <f t="shared" si="4"/>
        <v>0</v>
      </c>
      <c r="AD35" s="333">
        <f t="shared" si="5"/>
        <v>0</v>
      </c>
      <c r="AE35" s="334">
        <f>'Source Data'!N35</f>
        <v>4860</v>
      </c>
      <c r="AF35" s="335">
        <f t="shared" si="6"/>
        <v>0</v>
      </c>
      <c r="AG35" s="326"/>
      <c r="AH35" s="334">
        <f t="shared" si="23"/>
        <v>0</v>
      </c>
      <c r="AI35" s="326"/>
      <c r="AJ35" s="336">
        <f t="shared" si="7"/>
        <v>0</v>
      </c>
      <c r="AK35" s="337">
        <f t="shared" si="8"/>
        <v>0</v>
      </c>
      <c r="AL35" s="335">
        <f t="shared" si="24"/>
        <v>0</v>
      </c>
      <c r="AM35" s="338">
        <f t="shared" si="25"/>
        <v>0</v>
      </c>
      <c r="AN35" s="335">
        <f t="shared" si="26"/>
        <v>0</v>
      </c>
      <c r="AO35" s="327"/>
      <c r="AP35" s="335">
        <f t="shared" si="27"/>
        <v>0</v>
      </c>
      <c r="AQ35" s="336"/>
      <c r="AR35" s="336">
        <f t="shared" si="28"/>
        <v>0</v>
      </c>
      <c r="AS35" s="335">
        <f t="shared" si="9"/>
        <v>0</v>
      </c>
      <c r="AT35" s="1177">
        <f t="shared" si="10"/>
        <v>0</v>
      </c>
      <c r="AU35" s="1178">
        <f t="shared" si="11"/>
        <v>0</v>
      </c>
      <c r="AV35" s="586"/>
      <c r="AW35" s="328"/>
      <c r="AX35" s="328">
        <f t="shared" si="12"/>
        <v>0</v>
      </c>
      <c r="AY35" s="328">
        <f t="shared" si="13"/>
        <v>0</v>
      </c>
    </row>
    <row r="36" spans="1:51" ht="16.149999999999999" customHeight="1" x14ac:dyDescent="0.2">
      <c r="A36" s="634">
        <v>30</v>
      </c>
      <c r="B36" s="339" t="s">
        <v>35</v>
      </c>
      <c r="C36" s="340"/>
      <c r="D36" s="341">
        <f>'Source Data'!H36</f>
        <v>5413.9637107951485</v>
      </c>
      <c r="E36" s="342">
        <f t="shared" si="14"/>
        <v>0</v>
      </c>
      <c r="F36" s="343"/>
      <c r="G36" s="341">
        <f>'Source Data'!I36</f>
        <v>702.2116679130869</v>
      </c>
      <c r="H36" s="342">
        <f t="shared" si="15"/>
        <v>0</v>
      </c>
      <c r="I36" s="343"/>
      <c r="J36" s="341">
        <f>'Source Data'!J36</f>
        <v>191.51227306720551</v>
      </c>
      <c r="K36" s="342">
        <f t="shared" si="16"/>
        <v>0</v>
      </c>
      <c r="L36" s="343"/>
      <c r="M36" s="341">
        <f>'Source Data'!K36</f>
        <v>4787.8068266801383</v>
      </c>
      <c r="N36" s="342">
        <f t="shared" si="17"/>
        <v>0</v>
      </c>
      <c r="O36" s="343"/>
      <c r="P36" s="341">
        <f>'Source Data'!L36</f>
        <v>1915.1227306720555</v>
      </c>
      <c r="Q36" s="342">
        <f t="shared" si="18"/>
        <v>0</v>
      </c>
      <c r="R36" s="344">
        <v>0</v>
      </c>
      <c r="S36" s="341"/>
      <c r="T36" s="341"/>
      <c r="U36" s="345">
        <f t="shared" si="2"/>
        <v>0</v>
      </c>
      <c r="V36" s="344">
        <f t="shared" si="3"/>
        <v>0</v>
      </c>
      <c r="W36" s="342">
        <f t="shared" si="19"/>
        <v>0</v>
      </c>
      <c r="X36" s="344">
        <f t="shared" si="20"/>
        <v>0</v>
      </c>
      <c r="Y36" s="341"/>
      <c r="Z36" s="344">
        <f t="shared" si="21"/>
        <v>0</v>
      </c>
      <c r="AA36" s="347"/>
      <c r="AB36" s="341">
        <f t="shared" si="22"/>
        <v>0</v>
      </c>
      <c r="AC36" s="348">
        <f t="shared" si="4"/>
        <v>0</v>
      </c>
      <c r="AD36" s="348">
        <f t="shared" si="5"/>
        <v>0</v>
      </c>
      <c r="AE36" s="349">
        <f>'Source Data'!N36</f>
        <v>3884</v>
      </c>
      <c r="AF36" s="350">
        <f t="shared" si="6"/>
        <v>0</v>
      </c>
      <c r="AG36" s="340"/>
      <c r="AH36" s="349">
        <f t="shared" si="23"/>
        <v>0</v>
      </c>
      <c r="AI36" s="340"/>
      <c r="AJ36" s="351">
        <f t="shared" si="7"/>
        <v>0</v>
      </c>
      <c r="AK36" s="352">
        <f t="shared" si="8"/>
        <v>0</v>
      </c>
      <c r="AL36" s="350">
        <f t="shared" si="24"/>
        <v>0</v>
      </c>
      <c r="AM36" s="353">
        <f t="shared" si="25"/>
        <v>0</v>
      </c>
      <c r="AN36" s="350">
        <f t="shared" si="26"/>
        <v>0</v>
      </c>
      <c r="AO36" s="341"/>
      <c r="AP36" s="350">
        <f t="shared" si="27"/>
        <v>0</v>
      </c>
      <c r="AQ36" s="351"/>
      <c r="AR36" s="351">
        <f t="shared" si="28"/>
        <v>0</v>
      </c>
      <c r="AS36" s="350">
        <f t="shared" si="9"/>
        <v>0</v>
      </c>
      <c r="AT36" s="1179">
        <f t="shared" si="10"/>
        <v>0</v>
      </c>
      <c r="AU36" s="1180">
        <f t="shared" si="11"/>
        <v>0</v>
      </c>
      <c r="AV36" s="586"/>
      <c r="AW36" s="342"/>
      <c r="AX36" s="342">
        <f t="shared" si="12"/>
        <v>0</v>
      </c>
      <c r="AY36" s="342">
        <f t="shared" si="13"/>
        <v>0</v>
      </c>
    </row>
    <row r="37" spans="1:51" ht="16.149999999999999" customHeight="1" x14ac:dyDescent="0.2">
      <c r="A37" s="624">
        <v>31</v>
      </c>
      <c r="B37" s="307" t="s">
        <v>36</v>
      </c>
      <c r="C37" s="308"/>
      <c r="D37" s="309">
        <f>'Source Data'!H37</f>
        <v>3796.0097351340864</v>
      </c>
      <c r="E37" s="310">
        <f t="shared" si="14"/>
        <v>0</v>
      </c>
      <c r="F37" s="311"/>
      <c r="G37" s="309">
        <f>'Source Data'!I37</f>
        <v>524.75657375911442</v>
      </c>
      <c r="H37" s="310">
        <f t="shared" si="15"/>
        <v>0</v>
      </c>
      <c r="I37" s="311"/>
      <c r="J37" s="309">
        <f>'Source Data'!J37</f>
        <v>143.11542920703121</v>
      </c>
      <c r="K37" s="310">
        <f t="shared" si="16"/>
        <v>0</v>
      </c>
      <c r="L37" s="311"/>
      <c r="M37" s="309">
        <f>'Source Data'!K37</f>
        <v>3577.8857301757807</v>
      </c>
      <c r="N37" s="310">
        <f t="shared" si="17"/>
        <v>0</v>
      </c>
      <c r="O37" s="311"/>
      <c r="P37" s="309">
        <f>'Source Data'!L37</f>
        <v>1431.1542920703123</v>
      </c>
      <c r="Q37" s="310">
        <f t="shared" si="18"/>
        <v>0</v>
      </c>
      <c r="R37" s="312">
        <v>0</v>
      </c>
      <c r="S37" s="309"/>
      <c r="T37" s="309"/>
      <c r="U37" s="313">
        <f t="shared" si="2"/>
        <v>0</v>
      </c>
      <c r="V37" s="312">
        <f t="shared" si="3"/>
        <v>0</v>
      </c>
      <c r="W37" s="310">
        <f t="shared" si="19"/>
        <v>0</v>
      </c>
      <c r="X37" s="312">
        <f t="shared" si="20"/>
        <v>0</v>
      </c>
      <c r="Y37" s="309"/>
      <c r="Z37" s="312">
        <f t="shared" si="21"/>
        <v>0</v>
      </c>
      <c r="AA37" s="309"/>
      <c r="AB37" s="309">
        <f t="shared" si="22"/>
        <v>0</v>
      </c>
      <c r="AC37" s="312">
        <f t="shared" si="4"/>
        <v>0</v>
      </c>
      <c r="AD37" s="314">
        <f t="shared" si="5"/>
        <v>0</v>
      </c>
      <c r="AE37" s="315">
        <f>'Source Data'!N37</f>
        <v>5567</v>
      </c>
      <c r="AF37" s="316">
        <f t="shared" si="6"/>
        <v>0</v>
      </c>
      <c r="AG37" s="308"/>
      <c r="AH37" s="315">
        <f t="shared" si="23"/>
        <v>0</v>
      </c>
      <c r="AI37" s="308"/>
      <c r="AJ37" s="317">
        <f t="shared" si="7"/>
        <v>0</v>
      </c>
      <c r="AK37" s="318">
        <f t="shared" si="8"/>
        <v>0</v>
      </c>
      <c r="AL37" s="316">
        <f t="shared" si="24"/>
        <v>0</v>
      </c>
      <c r="AM37" s="319">
        <f t="shared" si="25"/>
        <v>0</v>
      </c>
      <c r="AN37" s="316">
        <f t="shared" si="26"/>
        <v>0</v>
      </c>
      <c r="AO37" s="309"/>
      <c r="AP37" s="316">
        <f t="shared" si="27"/>
        <v>0</v>
      </c>
      <c r="AQ37" s="317"/>
      <c r="AR37" s="317">
        <f t="shared" si="28"/>
        <v>0</v>
      </c>
      <c r="AS37" s="316">
        <f t="shared" si="9"/>
        <v>0</v>
      </c>
      <c r="AT37" s="1175">
        <f t="shared" si="10"/>
        <v>0</v>
      </c>
      <c r="AU37" s="1176">
        <f t="shared" si="11"/>
        <v>0</v>
      </c>
      <c r="AV37" s="586"/>
      <c r="AW37" s="310"/>
      <c r="AX37" s="310">
        <f t="shared" si="12"/>
        <v>0</v>
      </c>
      <c r="AY37" s="310">
        <f t="shared" si="13"/>
        <v>0</v>
      </c>
    </row>
    <row r="38" spans="1:51" ht="16.149999999999999" customHeight="1" x14ac:dyDescent="0.2">
      <c r="A38" s="629">
        <v>32</v>
      </c>
      <c r="B38" s="325" t="s">
        <v>37</v>
      </c>
      <c r="C38" s="326"/>
      <c r="D38" s="327">
        <f>'Source Data'!H38</f>
        <v>5211.085155744553</v>
      </c>
      <c r="E38" s="328">
        <f t="shared" si="14"/>
        <v>0</v>
      </c>
      <c r="F38" s="329"/>
      <c r="G38" s="327">
        <f>'Source Data'!I38</f>
        <v>712.66638210557119</v>
      </c>
      <c r="H38" s="328">
        <f t="shared" si="15"/>
        <v>0</v>
      </c>
      <c r="I38" s="329"/>
      <c r="J38" s="327">
        <f>'Source Data'!J38</f>
        <v>194.36355875606483</v>
      </c>
      <c r="K38" s="328">
        <f t="shared" si="16"/>
        <v>0</v>
      </c>
      <c r="L38" s="329"/>
      <c r="M38" s="327">
        <f>'Source Data'!K38</f>
        <v>4859.0889689016212</v>
      </c>
      <c r="N38" s="328">
        <f t="shared" si="17"/>
        <v>0</v>
      </c>
      <c r="O38" s="329"/>
      <c r="P38" s="327">
        <f>'Source Data'!L38</f>
        <v>1943.6355875606487</v>
      </c>
      <c r="Q38" s="328">
        <f t="shared" si="18"/>
        <v>0</v>
      </c>
      <c r="R38" s="330">
        <v>0</v>
      </c>
      <c r="S38" s="327"/>
      <c r="T38" s="327"/>
      <c r="U38" s="331">
        <f t="shared" si="2"/>
        <v>0</v>
      </c>
      <c r="V38" s="330">
        <f t="shared" si="3"/>
        <v>0</v>
      </c>
      <c r="W38" s="328">
        <f t="shared" si="19"/>
        <v>0</v>
      </c>
      <c r="X38" s="330">
        <f t="shared" si="20"/>
        <v>0</v>
      </c>
      <c r="Y38" s="327"/>
      <c r="Z38" s="330">
        <f t="shared" si="21"/>
        <v>0</v>
      </c>
      <c r="AA38" s="327"/>
      <c r="AB38" s="327">
        <f t="shared" si="22"/>
        <v>0</v>
      </c>
      <c r="AC38" s="330">
        <f t="shared" si="4"/>
        <v>0</v>
      </c>
      <c r="AD38" s="333">
        <f t="shared" si="5"/>
        <v>0</v>
      </c>
      <c r="AE38" s="334">
        <f>'Source Data'!N38</f>
        <v>2649</v>
      </c>
      <c r="AF38" s="335">
        <f t="shared" si="6"/>
        <v>0</v>
      </c>
      <c r="AG38" s="326"/>
      <c r="AH38" s="334">
        <f t="shared" si="23"/>
        <v>0</v>
      </c>
      <c r="AI38" s="326"/>
      <c r="AJ38" s="336">
        <f t="shared" si="7"/>
        <v>0</v>
      </c>
      <c r="AK38" s="337">
        <f t="shared" si="8"/>
        <v>0</v>
      </c>
      <c r="AL38" s="335">
        <f t="shared" si="24"/>
        <v>0</v>
      </c>
      <c r="AM38" s="338">
        <f t="shared" si="25"/>
        <v>0</v>
      </c>
      <c r="AN38" s="335">
        <f t="shared" si="26"/>
        <v>0</v>
      </c>
      <c r="AO38" s="327"/>
      <c r="AP38" s="335">
        <f t="shared" si="27"/>
        <v>0</v>
      </c>
      <c r="AQ38" s="336"/>
      <c r="AR38" s="336">
        <f t="shared" si="28"/>
        <v>0</v>
      </c>
      <c r="AS38" s="335">
        <f t="shared" si="9"/>
        <v>0</v>
      </c>
      <c r="AT38" s="1177">
        <f t="shared" si="10"/>
        <v>0</v>
      </c>
      <c r="AU38" s="1178">
        <f t="shared" si="11"/>
        <v>0</v>
      </c>
      <c r="AV38" s="586"/>
      <c r="AW38" s="328"/>
      <c r="AX38" s="328">
        <f t="shared" si="12"/>
        <v>0</v>
      </c>
      <c r="AY38" s="328">
        <f t="shared" si="13"/>
        <v>0</v>
      </c>
    </row>
    <row r="39" spans="1:51" ht="16.149999999999999" customHeight="1" x14ac:dyDescent="0.2">
      <c r="A39" s="629">
        <v>33</v>
      </c>
      <c r="B39" s="325" t="s">
        <v>38</v>
      </c>
      <c r="C39" s="326"/>
      <c r="D39" s="327">
        <f>'Source Data'!H39</f>
        <v>4700.4408318694122</v>
      </c>
      <c r="E39" s="328">
        <f t="shared" si="14"/>
        <v>0</v>
      </c>
      <c r="F39" s="329"/>
      <c r="G39" s="327">
        <f>'Source Data'!I39</f>
        <v>624.84576931264041</v>
      </c>
      <c r="H39" s="328">
        <f t="shared" si="15"/>
        <v>0</v>
      </c>
      <c r="I39" s="329"/>
      <c r="J39" s="327">
        <f>'Source Data'!J39</f>
        <v>170.41248253981104</v>
      </c>
      <c r="K39" s="328">
        <f t="shared" si="16"/>
        <v>0</v>
      </c>
      <c r="L39" s="329"/>
      <c r="M39" s="327">
        <f>'Source Data'!K39</f>
        <v>4260.3120634952766</v>
      </c>
      <c r="N39" s="328">
        <f t="shared" si="17"/>
        <v>0</v>
      </c>
      <c r="O39" s="329"/>
      <c r="P39" s="327">
        <f>'Source Data'!L39</f>
        <v>1704.1248253981105</v>
      </c>
      <c r="Q39" s="328">
        <f t="shared" si="18"/>
        <v>0</v>
      </c>
      <c r="R39" s="330">
        <v>0</v>
      </c>
      <c r="S39" s="327"/>
      <c r="T39" s="327"/>
      <c r="U39" s="331">
        <f t="shared" ref="U39:U70" si="29">S39+T39</f>
        <v>0</v>
      </c>
      <c r="V39" s="330">
        <f t="shared" si="3"/>
        <v>0</v>
      </c>
      <c r="W39" s="328">
        <f t="shared" si="19"/>
        <v>0</v>
      </c>
      <c r="X39" s="330">
        <f t="shared" si="20"/>
        <v>0</v>
      </c>
      <c r="Y39" s="327"/>
      <c r="Z39" s="330">
        <f t="shared" si="21"/>
        <v>0</v>
      </c>
      <c r="AA39" s="327"/>
      <c r="AB39" s="327">
        <f t="shared" si="22"/>
        <v>0</v>
      </c>
      <c r="AC39" s="330">
        <f t="shared" ref="AC39:AC70" si="30">ROUND(AB39/$AC$88,0)</f>
        <v>0</v>
      </c>
      <c r="AD39" s="333">
        <f t="shared" ref="AD39:AD75" si="31">Z39</f>
        <v>0</v>
      </c>
      <c r="AE39" s="334">
        <f>'Source Data'!N39</f>
        <v>3419</v>
      </c>
      <c r="AF39" s="335">
        <f t="shared" si="6"/>
        <v>0</v>
      </c>
      <c r="AG39" s="326"/>
      <c r="AH39" s="334">
        <f t="shared" si="23"/>
        <v>0</v>
      </c>
      <c r="AI39" s="326"/>
      <c r="AJ39" s="336">
        <f t="shared" ref="AJ39:AJ70" si="32">AE39*AI39*0.5</f>
        <v>0</v>
      </c>
      <c r="AK39" s="337">
        <f t="shared" ref="AK39:AK70" si="33">AH39+AJ39</f>
        <v>0</v>
      </c>
      <c r="AL39" s="335">
        <f t="shared" si="24"/>
        <v>0</v>
      </c>
      <c r="AM39" s="338">
        <f t="shared" si="25"/>
        <v>0</v>
      </c>
      <c r="AN39" s="335">
        <f t="shared" si="26"/>
        <v>0</v>
      </c>
      <c r="AO39" s="327"/>
      <c r="AP39" s="335">
        <f t="shared" si="27"/>
        <v>0</v>
      </c>
      <c r="AQ39" s="336"/>
      <c r="AR39" s="336">
        <f t="shared" si="28"/>
        <v>0</v>
      </c>
      <c r="AS39" s="335">
        <f t="shared" ref="AS39:AS70" si="34">ROUND(AR39/$AS$88,0)</f>
        <v>0</v>
      </c>
      <c r="AT39" s="1177">
        <f t="shared" si="10"/>
        <v>0</v>
      </c>
      <c r="AU39" s="1178">
        <f t="shared" si="11"/>
        <v>0</v>
      </c>
      <c r="AV39" s="586"/>
      <c r="AW39" s="328"/>
      <c r="AX39" s="328">
        <f t="shared" si="12"/>
        <v>0</v>
      </c>
      <c r="AY39" s="328">
        <f t="shared" ref="AY39:AY70" si="35">AX39-AW39</f>
        <v>0</v>
      </c>
    </row>
    <row r="40" spans="1:51" ht="16.149999999999999" customHeight="1" x14ac:dyDescent="0.2">
      <c r="A40" s="629">
        <v>34</v>
      </c>
      <c r="B40" s="325" t="s">
        <v>39</v>
      </c>
      <c r="C40" s="326"/>
      <c r="D40" s="327">
        <f>'Source Data'!H40</f>
        <v>5203.4516530730671</v>
      </c>
      <c r="E40" s="328">
        <f t="shared" si="14"/>
        <v>0</v>
      </c>
      <c r="F40" s="329"/>
      <c r="G40" s="327">
        <f>'Source Data'!I40</f>
        <v>693.972191189574</v>
      </c>
      <c r="H40" s="328">
        <f t="shared" si="15"/>
        <v>0</v>
      </c>
      <c r="I40" s="329"/>
      <c r="J40" s="327">
        <f>'Source Data'!J40</f>
        <v>189.26514305170204</v>
      </c>
      <c r="K40" s="328">
        <f t="shared" si="16"/>
        <v>0</v>
      </c>
      <c r="L40" s="329"/>
      <c r="M40" s="327">
        <f>'Source Data'!K40</f>
        <v>4731.62857629255</v>
      </c>
      <c r="N40" s="328">
        <f t="shared" si="17"/>
        <v>0</v>
      </c>
      <c r="O40" s="329"/>
      <c r="P40" s="327">
        <f>'Source Data'!L40</f>
        <v>1892.6514305170203</v>
      </c>
      <c r="Q40" s="328">
        <f t="shared" si="18"/>
        <v>0</v>
      </c>
      <c r="R40" s="330">
        <v>0</v>
      </c>
      <c r="S40" s="327"/>
      <c r="T40" s="327"/>
      <c r="U40" s="331">
        <f t="shared" si="29"/>
        <v>0</v>
      </c>
      <c r="V40" s="330">
        <f t="shared" si="3"/>
        <v>0</v>
      </c>
      <c r="W40" s="328">
        <f t="shared" si="19"/>
        <v>0</v>
      </c>
      <c r="X40" s="330">
        <f t="shared" si="20"/>
        <v>0</v>
      </c>
      <c r="Y40" s="327"/>
      <c r="Z40" s="330">
        <f t="shared" si="21"/>
        <v>0</v>
      </c>
      <c r="AA40" s="327"/>
      <c r="AB40" s="327">
        <f t="shared" si="22"/>
        <v>0</v>
      </c>
      <c r="AC40" s="330">
        <f t="shared" si="30"/>
        <v>0</v>
      </c>
      <c r="AD40" s="333">
        <f t="shared" si="31"/>
        <v>0</v>
      </c>
      <c r="AE40" s="334">
        <f>'Source Data'!N40</f>
        <v>1894</v>
      </c>
      <c r="AF40" s="335">
        <f t="shared" si="6"/>
        <v>0</v>
      </c>
      <c r="AG40" s="326"/>
      <c r="AH40" s="334">
        <f t="shared" si="23"/>
        <v>0</v>
      </c>
      <c r="AI40" s="326"/>
      <c r="AJ40" s="336">
        <f t="shared" si="32"/>
        <v>0</v>
      </c>
      <c r="AK40" s="337">
        <f t="shared" si="33"/>
        <v>0</v>
      </c>
      <c r="AL40" s="335">
        <f t="shared" si="24"/>
        <v>0</v>
      </c>
      <c r="AM40" s="338">
        <f t="shared" si="25"/>
        <v>0</v>
      </c>
      <c r="AN40" s="335">
        <f t="shared" si="26"/>
        <v>0</v>
      </c>
      <c r="AO40" s="327"/>
      <c r="AP40" s="335">
        <f t="shared" si="27"/>
        <v>0</v>
      </c>
      <c r="AQ40" s="336"/>
      <c r="AR40" s="336">
        <f t="shared" si="28"/>
        <v>0</v>
      </c>
      <c r="AS40" s="335">
        <f t="shared" si="34"/>
        <v>0</v>
      </c>
      <c r="AT40" s="1177">
        <f t="shared" si="10"/>
        <v>0</v>
      </c>
      <c r="AU40" s="1178">
        <f t="shared" si="11"/>
        <v>0</v>
      </c>
      <c r="AV40" s="586"/>
      <c r="AW40" s="328"/>
      <c r="AX40" s="328">
        <f t="shared" si="12"/>
        <v>0</v>
      </c>
      <c r="AY40" s="328">
        <f t="shared" si="35"/>
        <v>0</v>
      </c>
    </row>
    <row r="41" spans="1:51" ht="16.149999999999999" customHeight="1" x14ac:dyDescent="0.2">
      <c r="A41" s="634">
        <v>35</v>
      </c>
      <c r="B41" s="339" t="s">
        <v>40</v>
      </c>
      <c r="C41" s="340"/>
      <c r="D41" s="341">
        <f>'Source Data'!H41</f>
        <v>4357.2318016845329</v>
      </c>
      <c r="E41" s="342">
        <f t="shared" si="14"/>
        <v>0</v>
      </c>
      <c r="F41" s="343"/>
      <c r="G41" s="341">
        <f>'Source Data'!I41</f>
        <v>608.37683053992896</v>
      </c>
      <c r="H41" s="342">
        <f t="shared" si="15"/>
        <v>0</v>
      </c>
      <c r="I41" s="343"/>
      <c r="J41" s="341">
        <f>'Source Data'!J41</f>
        <v>165.92095378361697</v>
      </c>
      <c r="K41" s="342">
        <f t="shared" si="16"/>
        <v>0</v>
      </c>
      <c r="L41" s="343"/>
      <c r="M41" s="341">
        <f>'Source Data'!K41</f>
        <v>4148.0238445904242</v>
      </c>
      <c r="N41" s="342">
        <f t="shared" si="17"/>
        <v>0</v>
      </c>
      <c r="O41" s="343"/>
      <c r="P41" s="341">
        <f>'Source Data'!L41</f>
        <v>1659.2095378361696</v>
      </c>
      <c r="Q41" s="342">
        <f t="shared" si="18"/>
        <v>0</v>
      </c>
      <c r="R41" s="344">
        <v>0</v>
      </c>
      <c r="S41" s="341"/>
      <c r="T41" s="341"/>
      <c r="U41" s="345">
        <f t="shared" si="29"/>
        <v>0</v>
      </c>
      <c r="V41" s="344">
        <f t="shared" si="3"/>
        <v>0</v>
      </c>
      <c r="W41" s="342">
        <f t="shared" si="19"/>
        <v>0</v>
      </c>
      <c r="X41" s="344">
        <f t="shared" si="20"/>
        <v>0</v>
      </c>
      <c r="Y41" s="341"/>
      <c r="Z41" s="344">
        <f t="shared" si="21"/>
        <v>0</v>
      </c>
      <c r="AA41" s="347"/>
      <c r="AB41" s="341">
        <f t="shared" si="22"/>
        <v>0</v>
      </c>
      <c r="AC41" s="348">
        <f t="shared" si="30"/>
        <v>0</v>
      </c>
      <c r="AD41" s="348">
        <f t="shared" si="31"/>
        <v>0</v>
      </c>
      <c r="AE41" s="349">
        <f>'Source Data'!N41</f>
        <v>3679</v>
      </c>
      <c r="AF41" s="350">
        <f t="shared" si="6"/>
        <v>0</v>
      </c>
      <c r="AG41" s="340"/>
      <c r="AH41" s="349">
        <f t="shared" si="23"/>
        <v>0</v>
      </c>
      <c r="AI41" s="340"/>
      <c r="AJ41" s="351">
        <f t="shared" si="32"/>
        <v>0</v>
      </c>
      <c r="AK41" s="352">
        <f t="shared" si="33"/>
        <v>0</v>
      </c>
      <c r="AL41" s="350">
        <f t="shared" si="24"/>
        <v>0</v>
      </c>
      <c r="AM41" s="353">
        <f t="shared" si="25"/>
        <v>0</v>
      </c>
      <c r="AN41" s="350">
        <f t="shared" si="26"/>
        <v>0</v>
      </c>
      <c r="AO41" s="341"/>
      <c r="AP41" s="350">
        <f t="shared" si="27"/>
        <v>0</v>
      </c>
      <c r="AQ41" s="351"/>
      <c r="AR41" s="351">
        <f t="shared" si="28"/>
        <v>0</v>
      </c>
      <c r="AS41" s="350">
        <f t="shared" si="34"/>
        <v>0</v>
      </c>
      <c r="AT41" s="1179">
        <f t="shared" si="10"/>
        <v>0</v>
      </c>
      <c r="AU41" s="1180">
        <f t="shared" si="11"/>
        <v>0</v>
      </c>
      <c r="AV41" s="586"/>
      <c r="AW41" s="342"/>
      <c r="AX41" s="342">
        <f t="shared" si="12"/>
        <v>0</v>
      </c>
      <c r="AY41" s="342">
        <f t="shared" si="35"/>
        <v>0</v>
      </c>
    </row>
    <row r="42" spans="1:51" ht="16.149999999999999" customHeight="1" x14ac:dyDescent="0.2">
      <c r="A42" s="624">
        <v>36</v>
      </c>
      <c r="B42" s="307" t="s">
        <v>41</v>
      </c>
      <c r="C42" s="308">
        <f>D91</f>
        <v>37</v>
      </c>
      <c r="D42" s="309">
        <f>'Source Data'!H42</f>
        <v>3397.1647109485266</v>
      </c>
      <c r="E42" s="310">
        <f t="shared" si="14"/>
        <v>125695.09430509548</v>
      </c>
      <c r="F42" s="311"/>
      <c r="G42" s="309">
        <f>'Source Data'!I42</f>
        <v>463.14668164219148</v>
      </c>
      <c r="H42" s="310">
        <f t="shared" si="15"/>
        <v>0</v>
      </c>
      <c r="I42" s="311"/>
      <c r="J42" s="309">
        <f>'Source Data'!J42</f>
        <v>126.31273135696131</v>
      </c>
      <c r="K42" s="310">
        <f t="shared" si="16"/>
        <v>0</v>
      </c>
      <c r="L42" s="311"/>
      <c r="M42" s="309">
        <f>'Source Data'!K42</f>
        <v>3157.818283924033</v>
      </c>
      <c r="N42" s="310">
        <f t="shared" si="17"/>
        <v>0</v>
      </c>
      <c r="O42" s="311"/>
      <c r="P42" s="309">
        <f>'Source Data'!L42</f>
        <v>1263.1273135696131</v>
      </c>
      <c r="Q42" s="310">
        <f t="shared" si="18"/>
        <v>0</v>
      </c>
      <c r="R42" s="312">
        <v>155547</v>
      </c>
      <c r="S42" s="309"/>
      <c r="T42" s="309"/>
      <c r="U42" s="313">
        <f t="shared" si="29"/>
        <v>0</v>
      </c>
      <c r="V42" s="312">
        <f t="shared" si="3"/>
        <v>155547</v>
      </c>
      <c r="W42" s="310">
        <f t="shared" si="19"/>
        <v>-389</v>
      </c>
      <c r="X42" s="312">
        <f t="shared" si="20"/>
        <v>155158</v>
      </c>
      <c r="Y42" s="309"/>
      <c r="Z42" s="312">
        <f t="shared" si="21"/>
        <v>155158</v>
      </c>
      <c r="AA42" s="309"/>
      <c r="AB42" s="309">
        <f t="shared" si="22"/>
        <v>155158</v>
      </c>
      <c r="AC42" s="312">
        <f t="shared" si="30"/>
        <v>12930</v>
      </c>
      <c r="AD42" s="314">
        <f t="shared" si="31"/>
        <v>155158</v>
      </c>
      <c r="AE42" s="315">
        <f>'Source Data'!N42</f>
        <v>6275</v>
      </c>
      <c r="AF42" s="316">
        <f t="shared" si="6"/>
        <v>232175</v>
      </c>
      <c r="AG42" s="308"/>
      <c r="AH42" s="315">
        <f t="shared" si="23"/>
        <v>0</v>
      </c>
      <c r="AI42" s="308"/>
      <c r="AJ42" s="317">
        <f t="shared" si="32"/>
        <v>0</v>
      </c>
      <c r="AK42" s="318">
        <f t="shared" si="33"/>
        <v>0</v>
      </c>
      <c r="AL42" s="316">
        <f t="shared" si="24"/>
        <v>232175</v>
      </c>
      <c r="AM42" s="319">
        <f t="shared" si="25"/>
        <v>-580</v>
      </c>
      <c r="AN42" s="316">
        <f t="shared" si="26"/>
        <v>231595</v>
      </c>
      <c r="AO42" s="309"/>
      <c r="AP42" s="316">
        <f t="shared" si="27"/>
        <v>231595</v>
      </c>
      <c r="AQ42" s="317"/>
      <c r="AR42" s="317">
        <f t="shared" si="28"/>
        <v>231595</v>
      </c>
      <c r="AS42" s="316">
        <f t="shared" si="34"/>
        <v>19300</v>
      </c>
      <c r="AT42" s="1175">
        <f t="shared" si="10"/>
        <v>386753</v>
      </c>
      <c r="AU42" s="1176">
        <f t="shared" si="11"/>
        <v>32230</v>
      </c>
      <c r="AV42" s="586"/>
      <c r="AW42" s="310"/>
      <c r="AX42" s="310">
        <f t="shared" si="12"/>
        <v>580</v>
      </c>
      <c r="AY42" s="310">
        <f t="shared" si="35"/>
        <v>580</v>
      </c>
    </row>
    <row r="43" spans="1:51" ht="16.149999999999999" customHeight="1" x14ac:dyDescent="0.2">
      <c r="A43" s="629">
        <v>37</v>
      </c>
      <c r="B43" s="325" t="s">
        <v>42</v>
      </c>
      <c r="C43" s="326"/>
      <c r="D43" s="327">
        <f>'Source Data'!H43</f>
        <v>5115.2412376905504</v>
      </c>
      <c r="E43" s="328">
        <f t="shared" si="14"/>
        <v>0</v>
      </c>
      <c r="F43" s="329"/>
      <c r="G43" s="327">
        <f>'Source Data'!I43</f>
        <v>683.69591860374021</v>
      </c>
      <c r="H43" s="328">
        <f t="shared" si="15"/>
        <v>0</v>
      </c>
      <c r="I43" s="329"/>
      <c r="J43" s="327">
        <f>'Source Data'!J43</f>
        <v>186.46252325556549</v>
      </c>
      <c r="K43" s="328">
        <f t="shared" si="16"/>
        <v>0</v>
      </c>
      <c r="L43" s="329"/>
      <c r="M43" s="327">
        <f>'Source Data'!K43</f>
        <v>4661.5630813891366</v>
      </c>
      <c r="N43" s="328">
        <f t="shared" si="17"/>
        <v>0</v>
      </c>
      <c r="O43" s="329"/>
      <c r="P43" s="327">
        <f>'Source Data'!L43</f>
        <v>1864.6252325556547</v>
      </c>
      <c r="Q43" s="328">
        <f t="shared" si="18"/>
        <v>0</v>
      </c>
      <c r="R43" s="330">
        <v>0</v>
      </c>
      <c r="S43" s="327"/>
      <c r="T43" s="327"/>
      <c r="U43" s="331">
        <f t="shared" si="29"/>
        <v>0</v>
      </c>
      <c r="V43" s="330">
        <f t="shared" si="3"/>
        <v>0</v>
      </c>
      <c r="W43" s="328">
        <f t="shared" si="19"/>
        <v>0</v>
      </c>
      <c r="X43" s="330">
        <f t="shared" si="20"/>
        <v>0</v>
      </c>
      <c r="Y43" s="327"/>
      <c r="Z43" s="330">
        <f t="shared" si="21"/>
        <v>0</v>
      </c>
      <c r="AA43" s="327"/>
      <c r="AB43" s="327">
        <f t="shared" si="22"/>
        <v>0</v>
      </c>
      <c r="AC43" s="330">
        <f t="shared" si="30"/>
        <v>0</v>
      </c>
      <c r="AD43" s="333">
        <f t="shared" si="31"/>
        <v>0</v>
      </c>
      <c r="AE43" s="334">
        <f>'Source Data'!N43</f>
        <v>3876</v>
      </c>
      <c r="AF43" s="335">
        <f t="shared" si="6"/>
        <v>0</v>
      </c>
      <c r="AG43" s="326"/>
      <c r="AH43" s="334">
        <f t="shared" si="23"/>
        <v>0</v>
      </c>
      <c r="AI43" s="326"/>
      <c r="AJ43" s="336">
        <f t="shared" si="32"/>
        <v>0</v>
      </c>
      <c r="AK43" s="337">
        <f t="shared" si="33"/>
        <v>0</v>
      </c>
      <c r="AL43" s="335">
        <f t="shared" si="24"/>
        <v>0</v>
      </c>
      <c r="AM43" s="338">
        <f t="shared" si="25"/>
        <v>0</v>
      </c>
      <c r="AN43" s="335">
        <f t="shared" si="26"/>
        <v>0</v>
      </c>
      <c r="AO43" s="327"/>
      <c r="AP43" s="335">
        <f t="shared" si="27"/>
        <v>0</v>
      </c>
      <c r="AQ43" s="336"/>
      <c r="AR43" s="336">
        <f t="shared" si="28"/>
        <v>0</v>
      </c>
      <c r="AS43" s="335">
        <f t="shared" si="34"/>
        <v>0</v>
      </c>
      <c r="AT43" s="1177">
        <f t="shared" si="10"/>
        <v>0</v>
      </c>
      <c r="AU43" s="1178">
        <f t="shared" si="11"/>
        <v>0</v>
      </c>
      <c r="AV43" s="586"/>
      <c r="AW43" s="328"/>
      <c r="AX43" s="328">
        <f t="shared" si="12"/>
        <v>0</v>
      </c>
      <c r="AY43" s="328">
        <f t="shared" si="35"/>
        <v>0</v>
      </c>
    </row>
    <row r="44" spans="1:51" ht="16.149999999999999" customHeight="1" x14ac:dyDescent="0.2">
      <c r="A44" s="629">
        <v>38</v>
      </c>
      <c r="B44" s="325" t="s">
        <v>43</v>
      </c>
      <c r="C44" s="326">
        <f>D92</f>
        <v>10</v>
      </c>
      <c r="D44" s="327">
        <f>'Source Data'!H44</f>
        <v>2242.6574879084728</v>
      </c>
      <c r="E44" s="328">
        <f t="shared" si="14"/>
        <v>22426.574879084728</v>
      </c>
      <c r="F44" s="329"/>
      <c r="G44" s="327">
        <f>'Source Data'!I44</f>
        <v>217.85498253596765</v>
      </c>
      <c r="H44" s="328">
        <f t="shared" si="15"/>
        <v>0</v>
      </c>
      <c r="I44" s="329"/>
      <c r="J44" s="327">
        <f>'Source Data'!J44</f>
        <v>59.414995237082067</v>
      </c>
      <c r="K44" s="328">
        <f t="shared" si="16"/>
        <v>0</v>
      </c>
      <c r="L44" s="329"/>
      <c r="M44" s="327">
        <f>'Source Data'!K44</f>
        <v>1485.3748809270521</v>
      </c>
      <c r="N44" s="328">
        <f t="shared" si="17"/>
        <v>0</v>
      </c>
      <c r="O44" s="329"/>
      <c r="P44" s="327">
        <f>'Source Data'!L44</f>
        <v>594.14995237082076</v>
      </c>
      <c r="Q44" s="328">
        <f t="shared" si="18"/>
        <v>0</v>
      </c>
      <c r="R44" s="330">
        <v>26249</v>
      </c>
      <c r="S44" s="327"/>
      <c r="T44" s="327"/>
      <c r="U44" s="331">
        <f t="shared" si="29"/>
        <v>0</v>
      </c>
      <c r="V44" s="330">
        <f t="shared" si="3"/>
        <v>26249</v>
      </c>
      <c r="W44" s="328">
        <f t="shared" si="19"/>
        <v>-66</v>
      </c>
      <c r="X44" s="330">
        <f t="shared" si="20"/>
        <v>26183</v>
      </c>
      <c r="Y44" s="327"/>
      <c r="Z44" s="330">
        <f t="shared" si="21"/>
        <v>26183</v>
      </c>
      <c r="AA44" s="327"/>
      <c r="AB44" s="327">
        <f t="shared" si="22"/>
        <v>26183</v>
      </c>
      <c r="AC44" s="330">
        <f t="shared" si="30"/>
        <v>2182</v>
      </c>
      <c r="AD44" s="333">
        <f t="shared" si="31"/>
        <v>26183</v>
      </c>
      <c r="AE44" s="334">
        <f>'Source Data'!N44</f>
        <v>11268</v>
      </c>
      <c r="AF44" s="335">
        <f t="shared" si="6"/>
        <v>112680</v>
      </c>
      <c r="AG44" s="326"/>
      <c r="AH44" s="334">
        <f t="shared" si="23"/>
        <v>0</v>
      </c>
      <c r="AI44" s="326"/>
      <c r="AJ44" s="336">
        <f t="shared" si="32"/>
        <v>0</v>
      </c>
      <c r="AK44" s="337">
        <f t="shared" si="33"/>
        <v>0</v>
      </c>
      <c r="AL44" s="335">
        <f t="shared" si="24"/>
        <v>112680</v>
      </c>
      <c r="AM44" s="338">
        <f t="shared" si="25"/>
        <v>-282</v>
      </c>
      <c r="AN44" s="335">
        <f t="shared" si="26"/>
        <v>112398</v>
      </c>
      <c r="AO44" s="327"/>
      <c r="AP44" s="335">
        <f t="shared" si="27"/>
        <v>112398</v>
      </c>
      <c r="AQ44" s="336"/>
      <c r="AR44" s="336">
        <f t="shared" si="28"/>
        <v>112398</v>
      </c>
      <c r="AS44" s="335">
        <f t="shared" si="34"/>
        <v>9367</v>
      </c>
      <c r="AT44" s="1177">
        <f t="shared" si="10"/>
        <v>138581</v>
      </c>
      <c r="AU44" s="1178">
        <f t="shared" si="11"/>
        <v>11549</v>
      </c>
      <c r="AV44" s="586"/>
      <c r="AW44" s="328"/>
      <c r="AX44" s="328">
        <f t="shared" si="12"/>
        <v>282</v>
      </c>
      <c r="AY44" s="328">
        <f t="shared" si="35"/>
        <v>282</v>
      </c>
    </row>
    <row r="45" spans="1:51" ht="16.149999999999999" customHeight="1" x14ac:dyDescent="0.2">
      <c r="A45" s="629">
        <v>39</v>
      </c>
      <c r="B45" s="325" t="s">
        <v>44</v>
      </c>
      <c r="C45" s="326"/>
      <c r="D45" s="327">
        <f>'Source Data'!H45</f>
        <v>2703.2750635068246</v>
      </c>
      <c r="E45" s="328">
        <f t="shared" si="14"/>
        <v>0</v>
      </c>
      <c r="F45" s="329"/>
      <c r="G45" s="327">
        <f>'Source Data'!I45</f>
        <v>360.15144440628399</v>
      </c>
      <c r="H45" s="328">
        <f t="shared" si="15"/>
        <v>0</v>
      </c>
      <c r="I45" s="329"/>
      <c r="J45" s="327">
        <f>'Source Data'!J45</f>
        <v>98.223121201713838</v>
      </c>
      <c r="K45" s="328">
        <f t="shared" si="16"/>
        <v>0</v>
      </c>
      <c r="L45" s="329"/>
      <c r="M45" s="327">
        <f>'Source Data'!K45</f>
        <v>2455.578030042846</v>
      </c>
      <c r="N45" s="328">
        <f t="shared" si="17"/>
        <v>0</v>
      </c>
      <c r="O45" s="329"/>
      <c r="P45" s="327">
        <f>'Source Data'!L45</f>
        <v>982.2312120171382</v>
      </c>
      <c r="Q45" s="328">
        <f t="shared" si="18"/>
        <v>0</v>
      </c>
      <c r="R45" s="330">
        <v>0</v>
      </c>
      <c r="S45" s="327"/>
      <c r="T45" s="327"/>
      <c r="U45" s="331">
        <f t="shared" si="29"/>
        <v>0</v>
      </c>
      <c r="V45" s="330">
        <f t="shared" si="3"/>
        <v>0</v>
      </c>
      <c r="W45" s="328">
        <f t="shared" si="19"/>
        <v>0</v>
      </c>
      <c r="X45" s="330">
        <f t="shared" si="20"/>
        <v>0</v>
      </c>
      <c r="Y45" s="327"/>
      <c r="Z45" s="330">
        <f t="shared" si="21"/>
        <v>0</v>
      </c>
      <c r="AA45" s="327"/>
      <c r="AB45" s="327">
        <f t="shared" si="22"/>
        <v>0</v>
      </c>
      <c r="AC45" s="330">
        <f t="shared" si="30"/>
        <v>0</v>
      </c>
      <c r="AD45" s="333">
        <f t="shared" si="31"/>
        <v>0</v>
      </c>
      <c r="AE45" s="334">
        <f>'Source Data'!N45</f>
        <v>5158</v>
      </c>
      <c r="AF45" s="335">
        <f t="shared" si="6"/>
        <v>0</v>
      </c>
      <c r="AG45" s="326"/>
      <c r="AH45" s="334">
        <f t="shared" si="23"/>
        <v>0</v>
      </c>
      <c r="AI45" s="326"/>
      <c r="AJ45" s="336">
        <f t="shared" si="32"/>
        <v>0</v>
      </c>
      <c r="AK45" s="337">
        <f t="shared" si="33"/>
        <v>0</v>
      </c>
      <c r="AL45" s="335">
        <f t="shared" si="24"/>
        <v>0</v>
      </c>
      <c r="AM45" s="338">
        <f t="shared" si="25"/>
        <v>0</v>
      </c>
      <c r="AN45" s="335">
        <f t="shared" si="26"/>
        <v>0</v>
      </c>
      <c r="AO45" s="327"/>
      <c r="AP45" s="335">
        <f t="shared" si="27"/>
        <v>0</v>
      </c>
      <c r="AQ45" s="336"/>
      <c r="AR45" s="336">
        <f t="shared" si="28"/>
        <v>0</v>
      </c>
      <c r="AS45" s="335">
        <f t="shared" si="34"/>
        <v>0</v>
      </c>
      <c r="AT45" s="1177">
        <f t="shared" si="10"/>
        <v>0</v>
      </c>
      <c r="AU45" s="1178">
        <f t="shared" si="11"/>
        <v>0</v>
      </c>
      <c r="AV45" s="586"/>
      <c r="AW45" s="328"/>
      <c r="AX45" s="328">
        <f t="shared" si="12"/>
        <v>0</v>
      </c>
      <c r="AY45" s="328">
        <f t="shared" si="35"/>
        <v>0</v>
      </c>
    </row>
    <row r="46" spans="1:51" ht="16.149999999999999" customHeight="1" x14ac:dyDescent="0.2">
      <c r="A46" s="634">
        <v>40</v>
      </c>
      <c r="B46" s="339" t="s">
        <v>45</v>
      </c>
      <c r="C46" s="340"/>
      <c r="D46" s="341">
        <f>'Source Data'!H46</f>
        <v>4843.6552941270829</v>
      </c>
      <c r="E46" s="342">
        <f t="shared" si="14"/>
        <v>0</v>
      </c>
      <c r="F46" s="343"/>
      <c r="G46" s="341">
        <f>'Source Data'!I46</f>
        <v>644.48181238686641</v>
      </c>
      <c r="H46" s="342">
        <f t="shared" si="15"/>
        <v>0</v>
      </c>
      <c r="I46" s="343"/>
      <c r="J46" s="341">
        <f>'Source Data'!J46</f>
        <v>175.76776701459988</v>
      </c>
      <c r="K46" s="342">
        <f t="shared" si="16"/>
        <v>0</v>
      </c>
      <c r="L46" s="343"/>
      <c r="M46" s="341">
        <f>'Source Data'!K46</f>
        <v>4394.194175364998</v>
      </c>
      <c r="N46" s="342">
        <f t="shared" si="17"/>
        <v>0</v>
      </c>
      <c r="O46" s="343"/>
      <c r="P46" s="341">
        <f>'Source Data'!L46</f>
        <v>1757.6776701459989</v>
      </c>
      <c r="Q46" s="342">
        <f t="shared" si="18"/>
        <v>0</v>
      </c>
      <c r="R46" s="344">
        <v>0</v>
      </c>
      <c r="S46" s="341"/>
      <c r="T46" s="341"/>
      <c r="U46" s="345">
        <f t="shared" si="29"/>
        <v>0</v>
      </c>
      <c r="V46" s="344">
        <f t="shared" si="3"/>
        <v>0</v>
      </c>
      <c r="W46" s="342">
        <f t="shared" si="19"/>
        <v>0</v>
      </c>
      <c r="X46" s="344">
        <f t="shared" si="20"/>
        <v>0</v>
      </c>
      <c r="Y46" s="341"/>
      <c r="Z46" s="344">
        <f t="shared" si="21"/>
        <v>0</v>
      </c>
      <c r="AA46" s="347"/>
      <c r="AB46" s="341">
        <f t="shared" si="22"/>
        <v>0</v>
      </c>
      <c r="AC46" s="348">
        <f t="shared" si="30"/>
        <v>0</v>
      </c>
      <c r="AD46" s="348">
        <f t="shared" si="31"/>
        <v>0</v>
      </c>
      <c r="AE46" s="349">
        <f>'Source Data'!N46</f>
        <v>4005</v>
      </c>
      <c r="AF46" s="350">
        <f t="shared" si="6"/>
        <v>0</v>
      </c>
      <c r="AG46" s="340"/>
      <c r="AH46" s="349">
        <f t="shared" si="23"/>
        <v>0</v>
      </c>
      <c r="AI46" s="340"/>
      <c r="AJ46" s="351">
        <f t="shared" si="32"/>
        <v>0</v>
      </c>
      <c r="AK46" s="352">
        <f t="shared" si="33"/>
        <v>0</v>
      </c>
      <c r="AL46" s="350">
        <f t="shared" si="24"/>
        <v>0</v>
      </c>
      <c r="AM46" s="353">
        <f t="shared" si="25"/>
        <v>0</v>
      </c>
      <c r="AN46" s="350">
        <f t="shared" si="26"/>
        <v>0</v>
      </c>
      <c r="AO46" s="341"/>
      <c r="AP46" s="350">
        <f t="shared" si="27"/>
        <v>0</v>
      </c>
      <c r="AQ46" s="351"/>
      <c r="AR46" s="351">
        <f t="shared" si="28"/>
        <v>0</v>
      </c>
      <c r="AS46" s="350">
        <f t="shared" si="34"/>
        <v>0</v>
      </c>
      <c r="AT46" s="1179">
        <f t="shared" si="10"/>
        <v>0</v>
      </c>
      <c r="AU46" s="1180">
        <f t="shared" si="11"/>
        <v>0</v>
      </c>
      <c r="AV46" s="586"/>
      <c r="AW46" s="342"/>
      <c r="AX46" s="342">
        <f t="shared" si="12"/>
        <v>0</v>
      </c>
      <c r="AY46" s="342">
        <f t="shared" si="35"/>
        <v>0</v>
      </c>
    </row>
    <row r="47" spans="1:51" ht="16.149999999999999" customHeight="1" x14ac:dyDescent="0.2">
      <c r="A47" s="624">
        <v>41</v>
      </c>
      <c r="B47" s="307" t="s">
        <v>46</v>
      </c>
      <c r="C47" s="308"/>
      <c r="D47" s="309">
        <f>'Source Data'!H47</f>
        <v>2834.247173471952</v>
      </c>
      <c r="E47" s="310">
        <f t="shared" si="14"/>
        <v>0</v>
      </c>
      <c r="F47" s="311"/>
      <c r="G47" s="309">
        <f>'Source Data'!I47</f>
        <v>378.64303242739538</v>
      </c>
      <c r="H47" s="310">
        <f t="shared" si="15"/>
        <v>0</v>
      </c>
      <c r="I47" s="311"/>
      <c r="J47" s="309">
        <f>'Source Data'!J47</f>
        <v>103.26628157110781</v>
      </c>
      <c r="K47" s="310">
        <f t="shared" si="16"/>
        <v>0</v>
      </c>
      <c r="L47" s="311"/>
      <c r="M47" s="309">
        <f>'Source Data'!K47</f>
        <v>2581.6570392776953</v>
      </c>
      <c r="N47" s="310">
        <f t="shared" si="17"/>
        <v>0</v>
      </c>
      <c r="O47" s="311"/>
      <c r="P47" s="309">
        <f>'Source Data'!L47</f>
        <v>1032.6628157110781</v>
      </c>
      <c r="Q47" s="310">
        <f t="shared" si="18"/>
        <v>0</v>
      </c>
      <c r="R47" s="312">
        <v>0</v>
      </c>
      <c r="S47" s="309"/>
      <c r="T47" s="309"/>
      <c r="U47" s="313">
        <f t="shared" si="29"/>
        <v>0</v>
      </c>
      <c r="V47" s="312">
        <f t="shared" si="3"/>
        <v>0</v>
      </c>
      <c r="W47" s="310">
        <f t="shared" si="19"/>
        <v>0</v>
      </c>
      <c r="X47" s="312">
        <f t="shared" si="20"/>
        <v>0</v>
      </c>
      <c r="Y47" s="309"/>
      <c r="Z47" s="312">
        <f t="shared" si="21"/>
        <v>0</v>
      </c>
      <c r="AA47" s="309"/>
      <c r="AB47" s="309">
        <f t="shared" si="22"/>
        <v>0</v>
      </c>
      <c r="AC47" s="312">
        <f t="shared" si="30"/>
        <v>0</v>
      </c>
      <c r="AD47" s="314">
        <f t="shared" si="31"/>
        <v>0</v>
      </c>
      <c r="AE47" s="315">
        <f>'Source Data'!N47</f>
        <v>9547</v>
      </c>
      <c r="AF47" s="316">
        <f t="shared" si="6"/>
        <v>0</v>
      </c>
      <c r="AG47" s="308"/>
      <c r="AH47" s="315">
        <f t="shared" si="23"/>
        <v>0</v>
      </c>
      <c r="AI47" s="308"/>
      <c r="AJ47" s="317">
        <f t="shared" si="32"/>
        <v>0</v>
      </c>
      <c r="AK47" s="318">
        <f t="shared" si="33"/>
        <v>0</v>
      </c>
      <c r="AL47" s="316">
        <f t="shared" si="24"/>
        <v>0</v>
      </c>
      <c r="AM47" s="319">
        <f t="shared" si="25"/>
        <v>0</v>
      </c>
      <c r="AN47" s="316">
        <f t="shared" si="26"/>
        <v>0</v>
      </c>
      <c r="AO47" s="309"/>
      <c r="AP47" s="316">
        <f t="shared" si="27"/>
        <v>0</v>
      </c>
      <c r="AQ47" s="317"/>
      <c r="AR47" s="317">
        <f t="shared" si="28"/>
        <v>0</v>
      </c>
      <c r="AS47" s="316">
        <f t="shared" si="34"/>
        <v>0</v>
      </c>
      <c r="AT47" s="1175">
        <f t="shared" si="10"/>
        <v>0</v>
      </c>
      <c r="AU47" s="1176">
        <f t="shared" si="11"/>
        <v>0</v>
      </c>
      <c r="AV47" s="586"/>
      <c r="AW47" s="310"/>
      <c r="AX47" s="310">
        <f t="shared" si="12"/>
        <v>0</v>
      </c>
      <c r="AY47" s="310">
        <f t="shared" si="35"/>
        <v>0</v>
      </c>
    </row>
    <row r="48" spans="1:51" ht="16.149999999999999" customHeight="1" x14ac:dyDescent="0.2">
      <c r="A48" s="629">
        <v>42</v>
      </c>
      <c r="B48" s="325" t="s">
        <v>47</v>
      </c>
      <c r="C48" s="326"/>
      <c r="D48" s="327">
        <f>'Source Data'!H48</f>
        <v>4267.2926645330763</v>
      </c>
      <c r="E48" s="328">
        <f t="shared" si="14"/>
        <v>0</v>
      </c>
      <c r="F48" s="329"/>
      <c r="G48" s="327">
        <f>'Source Data'!I48</f>
        <v>585.87981046741402</v>
      </c>
      <c r="H48" s="328">
        <f t="shared" si="15"/>
        <v>0</v>
      </c>
      <c r="I48" s="329"/>
      <c r="J48" s="327">
        <f>'Source Data'!J48</f>
        <v>159.78540285474929</v>
      </c>
      <c r="K48" s="328">
        <f t="shared" si="16"/>
        <v>0</v>
      </c>
      <c r="L48" s="329"/>
      <c r="M48" s="327">
        <f>'Source Data'!K48</f>
        <v>3994.6350713687325</v>
      </c>
      <c r="N48" s="328">
        <f t="shared" si="17"/>
        <v>0</v>
      </c>
      <c r="O48" s="329"/>
      <c r="P48" s="327">
        <f>'Source Data'!L48</f>
        <v>1597.8540285474928</v>
      </c>
      <c r="Q48" s="328">
        <f t="shared" si="18"/>
        <v>0</v>
      </c>
      <c r="R48" s="330">
        <v>0</v>
      </c>
      <c r="S48" s="327"/>
      <c r="T48" s="327"/>
      <c r="U48" s="331">
        <f t="shared" si="29"/>
        <v>0</v>
      </c>
      <c r="V48" s="330">
        <f t="shared" si="3"/>
        <v>0</v>
      </c>
      <c r="W48" s="328">
        <f t="shared" si="19"/>
        <v>0</v>
      </c>
      <c r="X48" s="330">
        <f t="shared" si="20"/>
        <v>0</v>
      </c>
      <c r="Y48" s="327"/>
      <c r="Z48" s="330">
        <f t="shared" si="21"/>
        <v>0</v>
      </c>
      <c r="AA48" s="327"/>
      <c r="AB48" s="327">
        <f t="shared" si="22"/>
        <v>0</v>
      </c>
      <c r="AC48" s="330">
        <f t="shared" si="30"/>
        <v>0</v>
      </c>
      <c r="AD48" s="333">
        <f t="shared" si="31"/>
        <v>0</v>
      </c>
      <c r="AE48" s="334">
        <f>'Source Data'!N48</f>
        <v>4334</v>
      </c>
      <c r="AF48" s="335">
        <f t="shared" si="6"/>
        <v>0</v>
      </c>
      <c r="AG48" s="326"/>
      <c r="AH48" s="334">
        <f t="shared" si="23"/>
        <v>0</v>
      </c>
      <c r="AI48" s="326"/>
      <c r="AJ48" s="336">
        <f t="shared" si="32"/>
        <v>0</v>
      </c>
      <c r="AK48" s="337">
        <f t="shared" si="33"/>
        <v>0</v>
      </c>
      <c r="AL48" s="335">
        <f t="shared" si="24"/>
        <v>0</v>
      </c>
      <c r="AM48" s="338">
        <f t="shared" si="25"/>
        <v>0</v>
      </c>
      <c r="AN48" s="335">
        <f t="shared" si="26"/>
        <v>0</v>
      </c>
      <c r="AO48" s="327"/>
      <c r="AP48" s="335">
        <f t="shared" si="27"/>
        <v>0</v>
      </c>
      <c r="AQ48" s="336"/>
      <c r="AR48" s="336">
        <f t="shared" si="28"/>
        <v>0</v>
      </c>
      <c r="AS48" s="335">
        <f t="shared" si="34"/>
        <v>0</v>
      </c>
      <c r="AT48" s="1177">
        <f t="shared" si="10"/>
        <v>0</v>
      </c>
      <c r="AU48" s="1178">
        <f t="shared" si="11"/>
        <v>0</v>
      </c>
      <c r="AV48" s="586"/>
      <c r="AW48" s="328"/>
      <c r="AX48" s="328">
        <f t="shared" si="12"/>
        <v>0</v>
      </c>
      <c r="AY48" s="328">
        <f t="shared" si="35"/>
        <v>0</v>
      </c>
    </row>
    <row r="49" spans="1:51" ht="16.149999999999999" customHeight="1" x14ac:dyDescent="0.2">
      <c r="A49" s="629">
        <v>43</v>
      </c>
      <c r="B49" s="325" t="s">
        <v>48</v>
      </c>
      <c r="C49" s="326"/>
      <c r="D49" s="327">
        <f>'Source Data'!H49</f>
        <v>5171.5692260226861</v>
      </c>
      <c r="E49" s="328">
        <f t="shared" si="14"/>
        <v>0</v>
      </c>
      <c r="F49" s="329"/>
      <c r="G49" s="327">
        <f>'Source Data'!I49</f>
        <v>687.72808854852053</v>
      </c>
      <c r="H49" s="328">
        <f t="shared" si="15"/>
        <v>0</v>
      </c>
      <c r="I49" s="329"/>
      <c r="J49" s="327">
        <f>'Source Data'!J49</f>
        <v>187.56220596777831</v>
      </c>
      <c r="K49" s="328">
        <f t="shared" si="16"/>
        <v>0</v>
      </c>
      <c r="L49" s="329"/>
      <c r="M49" s="327">
        <f>'Source Data'!K49</f>
        <v>4689.0551491944589</v>
      </c>
      <c r="N49" s="328">
        <f t="shared" si="17"/>
        <v>0</v>
      </c>
      <c r="O49" s="329"/>
      <c r="P49" s="327">
        <f>'Source Data'!L49</f>
        <v>1875.6220596777835</v>
      </c>
      <c r="Q49" s="328">
        <f t="shared" si="18"/>
        <v>0</v>
      </c>
      <c r="R49" s="330">
        <v>0</v>
      </c>
      <c r="S49" s="327"/>
      <c r="T49" s="327"/>
      <c r="U49" s="331">
        <f t="shared" si="29"/>
        <v>0</v>
      </c>
      <c r="V49" s="330">
        <f t="shared" si="3"/>
        <v>0</v>
      </c>
      <c r="W49" s="328">
        <f t="shared" si="19"/>
        <v>0</v>
      </c>
      <c r="X49" s="330">
        <f t="shared" si="20"/>
        <v>0</v>
      </c>
      <c r="Y49" s="327"/>
      <c r="Z49" s="330">
        <f t="shared" si="21"/>
        <v>0</v>
      </c>
      <c r="AA49" s="327"/>
      <c r="AB49" s="327">
        <f t="shared" si="22"/>
        <v>0</v>
      </c>
      <c r="AC49" s="330">
        <f t="shared" si="30"/>
        <v>0</v>
      </c>
      <c r="AD49" s="333">
        <f t="shared" si="31"/>
        <v>0</v>
      </c>
      <c r="AE49" s="334">
        <f>'Source Data'!N49</f>
        <v>3642</v>
      </c>
      <c r="AF49" s="335">
        <f t="shared" si="6"/>
        <v>0</v>
      </c>
      <c r="AG49" s="326"/>
      <c r="AH49" s="334">
        <f t="shared" si="23"/>
        <v>0</v>
      </c>
      <c r="AI49" s="326"/>
      <c r="AJ49" s="336">
        <f t="shared" si="32"/>
        <v>0</v>
      </c>
      <c r="AK49" s="337">
        <f t="shared" si="33"/>
        <v>0</v>
      </c>
      <c r="AL49" s="335">
        <f t="shared" si="24"/>
        <v>0</v>
      </c>
      <c r="AM49" s="338">
        <f t="shared" si="25"/>
        <v>0</v>
      </c>
      <c r="AN49" s="335">
        <f t="shared" si="26"/>
        <v>0</v>
      </c>
      <c r="AO49" s="327"/>
      <c r="AP49" s="335">
        <f t="shared" si="27"/>
        <v>0</v>
      </c>
      <c r="AQ49" s="336"/>
      <c r="AR49" s="336">
        <f t="shared" si="28"/>
        <v>0</v>
      </c>
      <c r="AS49" s="335">
        <f t="shared" si="34"/>
        <v>0</v>
      </c>
      <c r="AT49" s="1177">
        <f t="shared" si="10"/>
        <v>0</v>
      </c>
      <c r="AU49" s="1178">
        <f t="shared" si="11"/>
        <v>0</v>
      </c>
      <c r="AV49" s="586"/>
      <c r="AW49" s="328"/>
      <c r="AX49" s="328">
        <f t="shared" si="12"/>
        <v>0</v>
      </c>
      <c r="AY49" s="328">
        <f t="shared" si="35"/>
        <v>0</v>
      </c>
    </row>
    <row r="50" spans="1:51" ht="16.149999999999999" customHeight="1" x14ac:dyDescent="0.2">
      <c r="A50" s="629">
        <v>44</v>
      </c>
      <c r="B50" s="325" t="s">
        <v>49</v>
      </c>
      <c r="C50" s="326">
        <f>D93</f>
        <v>1</v>
      </c>
      <c r="D50" s="327">
        <f>'Source Data'!H50</f>
        <v>4763.2835459226835</v>
      </c>
      <c r="E50" s="328">
        <f t="shared" si="14"/>
        <v>4763.2835459226835</v>
      </c>
      <c r="F50" s="329"/>
      <c r="G50" s="327">
        <f>'Source Data'!I50</f>
        <v>640.0242289674087</v>
      </c>
      <c r="H50" s="328">
        <f t="shared" si="15"/>
        <v>0</v>
      </c>
      <c r="I50" s="329"/>
      <c r="J50" s="327">
        <f>'Source Data'!J50</f>
        <v>174.5520624456569</v>
      </c>
      <c r="K50" s="328">
        <f t="shared" si="16"/>
        <v>0</v>
      </c>
      <c r="L50" s="329"/>
      <c r="M50" s="327">
        <f>'Source Data'!K50</f>
        <v>4363.8015611414239</v>
      </c>
      <c r="N50" s="328">
        <f t="shared" si="17"/>
        <v>0</v>
      </c>
      <c r="O50" s="329"/>
      <c r="P50" s="327">
        <f>'Source Data'!L50</f>
        <v>1745.5206244565691</v>
      </c>
      <c r="Q50" s="328">
        <f t="shared" si="18"/>
        <v>0</v>
      </c>
      <c r="R50" s="330">
        <v>5403</v>
      </c>
      <c r="S50" s="327"/>
      <c r="T50" s="327"/>
      <c r="U50" s="331">
        <f t="shared" si="29"/>
        <v>0</v>
      </c>
      <c r="V50" s="330">
        <f t="shared" si="3"/>
        <v>5403</v>
      </c>
      <c r="W50" s="328">
        <f t="shared" si="19"/>
        <v>-14</v>
      </c>
      <c r="X50" s="330">
        <f t="shared" si="20"/>
        <v>5389</v>
      </c>
      <c r="Y50" s="327"/>
      <c r="Z50" s="330">
        <f t="shared" si="21"/>
        <v>5389</v>
      </c>
      <c r="AA50" s="327"/>
      <c r="AB50" s="327">
        <f t="shared" si="22"/>
        <v>5389</v>
      </c>
      <c r="AC50" s="330">
        <f t="shared" si="30"/>
        <v>449</v>
      </c>
      <c r="AD50" s="333">
        <f t="shared" si="31"/>
        <v>5389</v>
      </c>
      <c r="AE50" s="334">
        <f>'Source Data'!N50</f>
        <v>3969</v>
      </c>
      <c r="AF50" s="335">
        <f t="shared" si="6"/>
        <v>3969</v>
      </c>
      <c r="AG50" s="326"/>
      <c r="AH50" s="334">
        <f t="shared" si="23"/>
        <v>0</v>
      </c>
      <c r="AI50" s="326"/>
      <c r="AJ50" s="336">
        <f t="shared" si="32"/>
        <v>0</v>
      </c>
      <c r="AK50" s="337">
        <f t="shared" si="33"/>
        <v>0</v>
      </c>
      <c r="AL50" s="335">
        <f t="shared" si="24"/>
        <v>3969</v>
      </c>
      <c r="AM50" s="338">
        <f t="shared" si="25"/>
        <v>-10</v>
      </c>
      <c r="AN50" s="335">
        <f t="shared" si="26"/>
        <v>3959</v>
      </c>
      <c r="AO50" s="327"/>
      <c r="AP50" s="335">
        <f t="shared" si="27"/>
        <v>3959</v>
      </c>
      <c r="AQ50" s="336"/>
      <c r="AR50" s="336">
        <f t="shared" si="28"/>
        <v>3959</v>
      </c>
      <c r="AS50" s="335">
        <f t="shared" si="34"/>
        <v>330</v>
      </c>
      <c r="AT50" s="1177">
        <f t="shared" si="10"/>
        <v>9348</v>
      </c>
      <c r="AU50" s="1178">
        <f t="shared" si="11"/>
        <v>779</v>
      </c>
      <c r="AV50" s="586"/>
      <c r="AW50" s="328"/>
      <c r="AX50" s="328">
        <f t="shared" si="12"/>
        <v>10</v>
      </c>
      <c r="AY50" s="328">
        <f t="shared" si="35"/>
        <v>10</v>
      </c>
    </row>
    <row r="51" spans="1:51" ht="16.149999999999999" customHeight="1" x14ac:dyDescent="0.2">
      <c r="A51" s="634">
        <v>45</v>
      </c>
      <c r="B51" s="339" t="s">
        <v>50</v>
      </c>
      <c r="C51" s="340">
        <f>D94</f>
        <v>3</v>
      </c>
      <c r="D51" s="341">
        <f>'Source Data'!H51</f>
        <v>2675.6537559078151</v>
      </c>
      <c r="E51" s="342">
        <f t="shared" si="14"/>
        <v>8026.9612677234454</v>
      </c>
      <c r="F51" s="343"/>
      <c r="G51" s="341">
        <f>'Source Data'!I51</f>
        <v>332.43156845204078</v>
      </c>
      <c r="H51" s="342">
        <f t="shared" si="15"/>
        <v>0</v>
      </c>
      <c r="I51" s="343"/>
      <c r="J51" s="341">
        <f>'Source Data'!J51</f>
        <v>90.66315503237476</v>
      </c>
      <c r="K51" s="342">
        <f t="shared" si="16"/>
        <v>0</v>
      </c>
      <c r="L51" s="343"/>
      <c r="M51" s="341">
        <f>'Source Data'!K51</f>
        <v>2266.578875809369</v>
      </c>
      <c r="N51" s="342">
        <f t="shared" si="17"/>
        <v>0</v>
      </c>
      <c r="O51" s="343"/>
      <c r="P51" s="341">
        <f>'Source Data'!L51</f>
        <v>906.63155032374766</v>
      </c>
      <c r="Q51" s="342">
        <f t="shared" si="18"/>
        <v>0</v>
      </c>
      <c r="R51" s="344">
        <v>8692</v>
      </c>
      <c r="S51" s="341"/>
      <c r="T51" s="341"/>
      <c r="U51" s="345">
        <f t="shared" si="29"/>
        <v>0</v>
      </c>
      <c r="V51" s="344">
        <f t="shared" si="3"/>
        <v>8692</v>
      </c>
      <c r="W51" s="342">
        <f t="shared" si="19"/>
        <v>-22</v>
      </c>
      <c r="X51" s="344">
        <f t="shared" si="20"/>
        <v>8670</v>
      </c>
      <c r="Y51" s="341"/>
      <c r="Z51" s="344">
        <f t="shared" si="21"/>
        <v>8670</v>
      </c>
      <c r="AA51" s="347"/>
      <c r="AB51" s="341">
        <f t="shared" si="22"/>
        <v>8670</v>
      </c>
      <c r="AC51" s="348">
        <f t="shared" si="30"/>
        <v>723</v>
      </c>
      <c r="AD51" s="348">
        <f t="shared" si="31"/>
        <v>8670</v>
      </c>
      <c r="AE51" s="349">
        <f>'Source Data'!N51</f>
        <v>13416</v>
      </c>
      <c r="AF51" s="350">
        <f t="shared" si="6"/>
        <v>40248</v>
      </c>
      <c r="AG51" s="340"/>
      <c r="AH51" s="349">
        <f t="shared" si="23"/>
        <v>0</v>
      </c>
      <c r="AI51" s="340"/>
      <c r="AJ51" s="351">
        <f t="shared" si="32"/>
        <v>0</v>
      </c>
      <c r="AK51" s="352">
        <f t="shared" si="33"/>
        <v>0</v>
      </c>
      <c r="AL51" s="350">
        <f t="shared" si="24"/>
        <v>40248</v>
      </c>
      <c r="AM51" s="353">
        <f t="shared" si="25"/>
        <v>-101</v>
      </c>
      <c r="AN51" s="350">
        <f t="shared" si="26"/>
        <v>40147</v>
      </c>
      <c r="AO51" s="341"/>
      <c r="AP51" s="350">
        <f t="shared" si="27"/>
        <v>40147</v>
      </c>
      <c r="AQ51" s="351"/>
      <c r="AR51" s="351">
        <f t="shared" si="28"/>
        <v>40147</v>
      </c>
      <c r="AS51" s="350">
        <f t="shared" si="34"/>
        <v>3346</v>
      </c>
      <c r="AT51" s="1179">
        <f t="shared" si="10"/>
        <v>48817</v>
      </c>
      <c r="AU51" s="1180">
        <f t="shared" si="11"/>
        <v>4069</v>
      </c>
      <c r="AV51" s="586"/>
      <c r="AW51" s="342"/>
      <c r="AX51" s="342">
        <f t="shared" si="12"/>
        <v>101</v>
      </c>
      <c r="AY51" s="342">
        <f t="shared" si="35"/>
        <v>101</v>
      </c>
    </row>
    <row r="52" spans="1:51" ht="16.149999999999999" customHeight="1" x14ac:dyDescent="0.2">
      <c r="A52" s="624">
        <v>46</v>
      </c>
      <c r="B52" s="307" t="s">
        <v>51</v>
      </c>
      <c r="C52" s="308"/>
      <c r="D52" s="309">
        <f>'Source Data'!H52</f>
        <v>5480.4352847367336</v>
      </c>
      <c r="E52" s="310">
        <f t="shared" si="14"/>
        <v>0</v>
      </c>
      <c r="F52" s="311"/>
      <c r="G52" s="309">
        <f>'Source Data'!I52</f>
        <v>708.93963160759859</v>
      </c>
      <c r="H52" s="310">
        <f t="shared" si="15"/>
        <v>0</v>
      </c>
      <c r="I52" s="311"/>
      <c r="J52" s="309">
        <f>'Source Data'!J52</f>
        <v>193.3471722566178</v>
      </c>
      <c r="K52" s="310">
        <f t="shared" si="16"/>
        <v>0</v>
      </c>
      <c r="L52" s="311"/>
      <c r="M52" s="309">
        <f>'Source Data'!K52</f>
        <v>4833.6793064154454</v>
      </c>
      <c r="N52" s="310">
        <f t="shared" si="17"/>
        <v>0</v>
      </c>
      <c r="O52" s="311"/>
      <c r="P52" s="309">
        <f>'Source Data'!L52</f>
        <v>1933.4717225661777</v>
      </c>
      <c r="Q52" s="310">
        <f t="shared" si="18"/>
        <v>0</v>
      </c>
      <c r="R52" s="312">
        <v>0</v>
      </c>
      <c r="S52" s="309"/>
      <c r="T52" s="309"/>
      <c r="U52" s="313">
        <f t="shared" si="29"/>
        <v>0</v>
      </c>
      <c r="V52" s="312">
        <f t="shared" si="3"/>
        <v>0</v>
      </c>
      <c r="W52" s="310">
        <f t="shared" si="19"/>
        <v>0</v>
      </c>
      <c r="X52" s="312">
        <f t="shared" si="20"/>
        <v>0</v>
      </c>
      <c r="Y52" s="309"/>
      <c r="Z52" s="312">
        <f t="shared" si="21"/>
        <v>0</v>
      </c>
      <c r="AA52" s="309"/>
      <c r="AB52" s="309">
        <f t="shared" si="22"/>
        <v>0</v>
      </c>
      <c r="AC52" s="312">
        <f t="shared" si="30"/>
        <v>0</v>
      </c>
      <c r="AD52" s="314">
        <f t="shared" si="31"/>
        <v>0</v>
      </c>
      <c r="AE52" s="315">
        <f>'Source Data'!N52</f>
        <v>2991</v>
      </c>
      <c r="AF52" s="316">
        <f t="shared" si="6"/>
        <v>0</v>
      </c>
      <c r="AG52" s="308"/>
      <c r="AH52" s="315">
        <f t="shared" si="23"/>
        <v>0</v>
      </c>
      <c r="AI52" s="308"/>
      <c r="AJ52" s="317">
        <f t="shared" si="32"/>
        <v>0</v>
      </c>
      <c r="AK52" s="318">
        <f t="shared" si="33"/>
        <v>0</v>
      </c>
      <c r="AL52" s="316">
        <f t="shared" si="24"/>
        <v>0</v>
      </c>
      <c r="AM52" s="319">
        <f t="shared" si="25"/>
        <v>0</v>
      </c>
      <c r="AN52" s="316">
        <f t="shared" si="26"/>
        <v>0</v>
      </c>
      <c r="AO52" s="309"/>
      <c r="AP52" s="316">
        <f t="shared" si="27"/>
        <v>0</v>
      </c>
      <c r="AQ52" s="317"/>
      <c r="AR52" s="317">
        <f t="shared" si="28"/>
        <v>0</v>
      </c>
      <c r="AS52" s="316">
        <f t="shared" si="34"/>
        <v>0</v>
      </c>
      <c r="AT52" s="1175">
        <f t="shared" si="10"/>
        <v>0</v>
      </c>
      <c r="AU52" s="1176">
        <f t="shared" si="11"/>
        <v>0</v>
      </c>
      <c r="AV52" s="586"/>
      <c r="AW52" s="310"/>
      <c r="AX52" s="310">
        <f t="shared" si="12"/>
        <v>0</v>
      </c>
      <c r="AY52" s="310">
        <f t="shared" si="35"/>
        <v>0</v>
      </c>
    </row>
    <row r="53" spans="1:51" ht="16.149999999999999" customHeight="1" x14ac:dyDescent="0.2">
      <c r="A53" s="629">
        <v>47</v>
      </c>
      <c r="B53" s="325" t="s">
        <v>52</v>
      </c>
      <c r="C53" s="326"/>
      <c r="D53" s="327">
        <f>'Source Data'!H53</f>
        <v>2851.064211175285</v>
      </c>
      <c r="E53" s="328">
        <f t="shared" si="14"/>
        <v>0</v>
      </c>
      <c r="F53" s="329"/>
      <c r="G53" s="327">
        <f>'Source Data'!I53</f>
        <v>340.85181534745152</v>
      </c>
      <c r="H53" s="328">
        <f t="shared" si="15"/>
        <v>0</v>
      </c>
      <c r="I53" s="329"/>
      <c r="J53" s="327">
        <f>'Source Data'!J53</f>
        <v>92.959586003850404</v>
      </c>
      <c r="K53" s="328">
        <f t="shared" si="16"/>
        <v>0</v>
      </c>
      <c r="L53" s="329"/>
      <c r="M53" s="327">
        <f>'Source Data'!K53</f>
        <v>2323.9896500962604</v>
      </c>
      <c r="N53" s="328">
        <f t="shared" si="17"/>
        <v>0</v>
      </c>
      <c r="O53" s="329"/>
      <c r="P53" s="327">
        <f>'Source Data'!L53</f>
        <v>929.59586003850404</v>
      </c>
      <c r="Q53" s="328">
        <f t="shared" si="18"/>
        <v>0</v>
      </c>
      <c r="R53" s="330">
        <v>0</v>
      </c>
      <c r="S53" s="327"/>
      <c r="T53" s="327"/>
      <c r="U53" s="331">
        <f t="shared" si="29"/>
        <v>0</v>
      </c>
      <c r="V53" s="330">
        <f t="shared" si="3"/>
        <v>0</v>
      </c>
      <c r="W53" s="328">
        <f t="shared" si="19"/>
        <v>0</v>
      </c>
      <c r="X53" s="330">
        <f t="shared" si="20"/>
        <v>0</v>
      </c>
      <c r="Y53" s="327"/>
      <c r="Z53" s="330">
        <f t="shared" si="21"/>
        <v>0</v>
      </c>
      <c r="AA53" s="327"/>
      <c r="AB53" s="327">
        <f t="shared" si="22"/>
        <v>0</v>
      </c>
      <c r="AC53" s="330">
        <f t="shared" si="30"/>
        <v>0</v>
      </c>
      <c r="AD53" s="333">
        <f t="shared" si="31"/>
        <v>0</v>
      </c>
      <c r="AE53" s="334">
        <f>'Source Data'!N53</f>
        <v>13043</v>
      </c>
      <c r="AF53" s="335">
        <f t="shared" si="6"/>
        <v>0</v>
      </c>
      <c r="AG53" s="326"/>
      <c r="AH53" s="334">
        <f t="shared" si="23"/>
        <v>0</v>
      </c>
      <c r="AI53" s="326"/>
      <c r="AJ53" s="336">
        <f t="shared" si="32"/>
        <v>0</v>
      </c>
      <c r="AK53" s="337">
        <f t="shared" si="33"/>
        <v>0</v>
      </c>
      <c r="AL53" s="335">
        <f t="shared" si="24"/>
        <v>0</v>
      </c>
      <c r="AM53" s="338">
        <f t="shared" si="25"/>
        <v>0</v>
      </c>
      <c r="AN53" s="335">
        <f t="shared" si="26"/>
        <v>0</v>
      </c>
      <c r="AO53" s="327"/>
      <c r="AP53" s="335">
        <f t="shared" si="27"/>
        <v>0</v>
      </c>
      <c r="AQ53" s="336"/>
      <c r="AR53" s="336">
        <f t="shared" si="28"/>
        <v>0</v>
      </c>
      <c r="AS53" s="335">
        <f t="shared" si="34"/>
        <v>0</v>
      </c>
      <c r="AT53" s="1177">
        <f t="shared" si="10"/>
        <v>0</v>
      </c>
      <c r="AU53" s="1178">
        <f t="shared" si="11"/>
        <v>0</v>
      </c>
      <c r="AV53" s="586"/>
      <c r="AW53" s="328"/>
      <c r="AX53" s="328">
        <f t="shared" si="12"/>
        <v>0</v>
      </c>
      <c r="AY53" s="328">
        <f t="shared" si="35"/>
        <v>0</v>
      </c>
    </row>
    <row r="54" spans="1:51" ht="16.149999999999999" customHeight="1" x14ac:dyDescent="0.2">
      <c r="A54" s="629">
        <v>48</v>
      </c>
      <c r="B54" s="325" t="s">
        <v>74</v>
      </c>
      <c r="C54" s="326"/>
      <c r="D54" s="327">
        <f>'Source Data'!H54</f>
        <v>3995.2813864350205</v>
      </c>
      <c r="E54" s="328">
        <f t="shared" si="14"/>
        <v>0</v>
      </c>
      <c r="F54" s="329"/>
      <c r="G54" s="327">
        <f>'Source Data'!I54</f>
        <v>516.40353727376908</v>
      </c>
      <c r="H54" s="328">
        <f t="shared" si="15"/>
        <v>0</v>
      </c>
      <c r="I54" s="329"/>
      <c r="J54" s="327">
        <f>'Source Data'!J54</f>
        <v>140.83732834739155</v>
      </c>
      <c r="K54" s="328">
        <f t="shared" si="16"/>
        <v>0</v>
      </c>
      <c r="L54" s="329"/>
      <c r="M54" s="327">
        <f>'Source Data'!K54</f>
        <v>3520.9332086847894</v>
      </c>
      <c r="N54" s="328">
        <f t="shared" si="17"/>
        <v>0</v>
      </c>
      <c r="O54" s="329"/>
      <c r="P54" s="327">
        <f>'Source Data'!L54</f>
        <v>1408.3732834739153</v>
      </c>
      <c r="Q54" s="328">
        <f t="shared" si="18"/>
        <v>0</v>
      </c>
      <c r="R54" s="330">
        <v>0</v>
      </c>
      <c r="S54" s="327"/>
      <c r="T54" s="327"/>
      <c r="U54" s="331">
        <f t="shared" si="29"/>
        <v>0</v>
      </c>
      <c r="V54" s="330">
        <f t="shared" si="3"/>
        <v>0</v>
      </c>
      <c r="W54" s="328">
        <f t="shared" si="19"/>
        <v>0</v>
      </c>
      <c r="X54" s="330">
        <f t="shared" si="20"/>
        <v>0</v>
      </c>
      <c r="Y54" s="327"/>
      <c r="Z54" s="330">
        <f t="shared" si="21"/>
        <v>0</v>
      </c>
      <c r="AA54" s="327"/>
      <c r="AB54" s="327">
        <f t="shared" si="22"/>
        <v>0</v>
      </c>
      <c r="AC54" s="330">
        <f t="shared" si="30"/>
        <v>0</v>
      </c>
      <c r="AD54" s="333">
        <f t="shared" si="31"/>
        <v>0</v>
      </c>
      <c r="AE54" s="334">
        <f>'Source Data'!N54</f>
        <v>5158</v>
      </c>
      <c r="AF54" s="335">
        <f t="shared" si="6"/>
        <v>0</v>
      </c>
      <c r="AG54" s="326"/>
      <c r="AH54" s="334">
        <f t="shared" si="23"/>
        <v>0</v>
      </c>
      <c r="AI54" s="326"/>
      <c r="AJ54" s="336">
        <f t="shared" si="32"/>
        <v>0</v>
      </c>
      <c r="AK54" s="337">
        <f t="shared" si="33"/>
        <v>0</v>
      </c>
      <c r="AL54" s="335">
        <f t="shared" si="24"/>
        <v>0</v>
      </c>
      <c r="AM54" s="338">
        <f t="shared" si="25"/>
        <v>0</v>
      </c>
      <c r="AN54" s="335">
        <f t="shared" si="26"/>
        <v>0</v>
      </c>
      <c r="AO54" s="327"/>
      <c r="AP54" s="335">
        <f t="shared" si="27"/>
        <v>0</v>
      </c>
      <c r="AQ54" s="336"/>
      <c r="AR54" s="336">
        <f t="shared" si="28"/>
        <v>0</v>
      </c>
      <c r="AS54" s="335">
        <f t="shared" si="34"/>
        <v>0</v>
      </c>
      <c r="AT54" s="1177">
        <f t="shared" si="10"/>
        <v>0</v>
      </c>
      <c r="AU54" s="1178">
        <f t="shared" si="11"/>
        <v>0</v>
      </c>
      <c r="AV54" s="586"/>
      <c r="AW54" s="328"/>
      <c r="AX54" s="328">
        <f t="shared" si="12"/>
        <v>0</v>
      </c>
      <c r="AY54" s="328">
        <f t="shared" si="35"/>
        <v>0</v>
      </c>
    </row>
    <row r="55" spans="1:51" ht="16.149999999999999" customHeight="1" x14ac:dyDescent="0.2">
      <c r="A55" s="629">
        <v>49</v>
      </c>
      <c r="B55" s="325" t="s">
        <v>53</v>
      </c>
      <c r="C55" s="326"/>
      <c r="D55" s="327">
        <f>'Source Data'!H55</f>
        <v>4510.9600632140227</v>
      </c>
      <c r="E55" s="328">
        <f t="shared" si="14"/>
        <v>0</v>
      </c>
      <c r="F55" s="329"/>
      <c r="G55" s="327">
        <f>'Source Data'!I55</f>
        <v>660.79145627436594</v>
      </c>
      <c r="H55" s="328">
        <f t="shared" si="15"/>
        <v>0</v>
      </c>
      <c r="I55" s="329"/>
      <c r="J55" s="327">
        <f>'Source Data'!J55</f>
        <v>180.21585171119071</v>
      </c>
      <c r="K55" s="328">
        <f t="shared" si="16"/>
        <v>0</v>
      </c>
      <c r="L55" s="329"/>
      <c r="M55" s="327">
        <f>'Source Data'!K55</f>
        <v>4505.3962927797675</v>
      </c>
      <c r="N55" s="328">
        <f t="shared" si="17"/>
        <v>0</v>
      </c>
      <c r="O55" s="329"/>
      <c r="P55" s="327">
        <f>'Source Data'!L55</f>
        <v>1802.158517111907</v>
      </c>
      <c r="Q55" s="328">
        <f t="shared" si="18"/>
        <v>0</v>
      </c>
      <c r="R55" s="330">
        <v>0</v>
      </c>
      <c r="S55" s="327"/>
      <c r="T55" s="327"/>
      <c r="U55" s="331">
        <f t="shared" si="29"/>
        <v>0</v>
      </c>
      <c r="V55" s="330">
        <f t="shared" si="3"/>
        <v>0</v>
      </c>
      <c r="W55" s="328">
        <f t="shared" si="19"/>
        <v>0</v>
      </c>
      <c r="X55" s="330">
        <f t="shared" si="20"/>
        <v>0</v>
      </c>
      <c r="Y55" s="327"/>
      <c r="Z55" s="330">
        <f t="shared" si="21"/>
        <v>0</v>
      </c>
      <c r="AA55" s="327"/>
      <c r="AB55" s="327">
        <f t="shared" si="22"/>
        <v>0</v>
      </c>
      <c r="AC55" s="330">
        <f t="shared" si="30"/>
        <v>0</v>
      </c>
      <c r="AD55" s="333">
        <f t="shared" si="31"/>
        <v>0</v>
      </c>
      <c r="AE55" s="334">
        <f>'Source Data'!N55</f>
        <v>2655</v>
      </c>
      <c r="AF55" s="335">
        <f t="shared" si="6"/>
        <v>0</v>
      </c>
      <c r="AG55" s="326"/>
      <c r="AH55" s="334">
        <f t="shared" si="23"/>
        <v>0</v>
      </c>
      <c r="AI55" s="326"/>
      <c r="AJ55" s="336">
        <f t="shared" si="32"/>
        <v>0</v>
      </c>
      <c r="AK55" s="337">
        <f t="shared" si="33"/>
        <v>0</v>
      </c>
      <c r="AL55" s="335">
        <f t="shared" si="24"/>
        <v>0</v>
      </c>
      <c r="AM55" s="338">
        <f t="shared" si="25"/>
        <v>0</v>
      </c>
      <c r="AN55" s="335">
        <f t="shared" si="26"/>
        <v>0</v>
      </c>
      <c r="AO55" s="327"/>
      <c r="AP55" s="335">
        <f t="shared" si="27"/>
        <v>0</v>
      </c>
      <c r="AQ55" s="336"/>
      <c r="AR55" s="336">
        <f t="shared" si="28"/>
        <v>0</v>
      </c>
      <c r="AS55" s="335">
        <f t="shared" si="34"/>
        <v>0</v>
      </c>
      <c r="AT55" s="1177">
        <f t="shared" si="10"/>
        <v>0</v>
      </c>
      <c r="AU55" s="1178">
        <f t="shared" si="11"/>
        <v>0</v>
      </c>
      <c r="AV55" s="586"/>
      <c r="AW55" s="328"/>
      <c r="AX55" s="328">
        <f t="shared" si="12"/>
        <v>0</v>
      </c>
      <c r="AY55" s="328">
        <f t="shared" si="35"/>
        <v>0</v>
      </c>
    </row>
    <row r="56" spans="1:51" ht="16.149999999999999" customHeight="1" x14ac:dyDescent="0.2">
      <c r="A56" s="634">
        <v>50</v>
      </c>
      <c r="B56" s="339" t="s">
        <v>54</v>
      </c>
      <c r="C56" s="340"/>
      <c r="D56" s="341">
        <f>'Source Data'!H56</f>
        <v>4738.7087437121554</v>
      </c>
      <c r="E56" s="342">
        <f t="shared" si="14"/>
        <v>0</v>
      </c>
      <c r="F56" s="343"/>
      <c r="G56" s="341">
        <f>'Source Data'!I56</f>
        <v>638.95176727517901</v>
      </c>
      <c r="H56" s="342">
        <f t="shared" si="15"/>
        <v>0</v>
      </c>
      <c r="I56" s="343"/>
      <c r="J56" s="341">
        <f>'Source Data'!J56</f>
        <v>174.25957289323065</v>
      </c>
      <c r="K56" s="342">
        <f t="shared" si="16"/>
        <v>0</v>
      </c>
      <c r="L56" s="343"/>
      <c r="M56" s="341">
        <f>'Source Data'!K56</f>
        <v>4356.4893223307663</v>
      </c>
      <c r="N56" s="342">
        <f t="shared" si="17"/>
        <v>0</v>
      </c>
      <c r="O56" s="343"/>
      <c r="P56" s="341">
        <f>'Source Data'!L56</f>
        <v>1742.5957289323062</v>
      </c>
      <c r="Q56" s="342">
        <f t="shared" si="18"/>
        <v>0</v>
      </c>
      <c r="R56" s="344">
        <v>0</v>
      </c>
      <c r="S56" s="341"/>
      <c r="T56" s="341"/>
      <c r="U56" s="345">
        <f t="shared" si="29"/>
        <v>0</v>
      </c>
      <c r="V56" s="344">
        <f t="shared" si="3"/>
        <v>0</v>
      </c>
      <c r="W56" s="342">
        <f t="shared" si="19"/>
        <v>0</v>
      </c>
      <c r="X56" s="344">
        <f t="shared" si="20"/>
        <v>0</v>
      </c>
      <c r="Y56" s="341"/>
      <c r="Z56" s="344">
        <f t="shared" si="21"/>
        <v>0</v>
      </c>
      <c r="AA56" s="347"/>
      <c r="AB56" s="341">
        <f t="shared" si="22"/>
        <v>0</v>
      </c>
      <c r="AC56" s="348">
        <f t="shared" si="30"/>
        <v>0</v>
      </c>
      <c r="AD56" s="348">
        <f t="shared" si="31"/>
        <v>0</v>
      </c>
      <c r="AE56" s="349">
        <f>'Source Data'!N56</f>
        <v>3490</v>
      </c>
      <c r="AF56" s="350">
        <f t="shared" si="6"/>
        <v>0</v>
      </c>
      <c r="AG56" s="340"/>
      <c r="AH56" s="349">
        <f t="shared" si="23"/>
        <v>0</v>
      </c>
      <c r="AI56" s="340"/>
      <c r="AJ56" s="351">
        <f t="shared" si="32"/>
        <v>0</v>
      </c>
      <c r="AK56" s="352">
        <f t="shared" si="33"/>
        <v>0</v>
      </c>
      <c r="AL56" s="350">
        <f t="shared" si="24"/>
        <v>0</v>
      </c>
      <c r="AM56" s="353">
        <f t="shared" si="25"/>
        <v>0</v>
      </c>
      <c r="AN56" s="350">
        <f t="shared" si="26"/>
        <v>0</v>
      </c>
      <c r="AO56" s="341"/>
      <c r="AP56" s="350">
        <f t="shared" si="27"/>
        <v>0</v>
      </c>
      <c r="AQ56" s="351"/>
      <c r="AR56" s="351">
        <f t="shared" si="28"/>
        <v>0</v>
      </c>
      <c r="AS56" s="350">
        <f t="shared" si="34"/>
        <v>0</v>
      </c>
      <c r="AT56" s="1179">
        <f t="shared" si="10"/>
        <v>0</v>
      </c>
      <c r="AU56" s="1180">
        <f t="shared" si="11"/>
        <v>0</v>
      </c>
      <c r="AV56" s="586"/>
      <c r="AW56" s="342"/>
      <c r="AX56" s="342">
        <f t="shared" si="12"/>
        <v>0</v>
      </c>
      <c r="AY56" s="342">
        <f t="shared" si="35"/>
        <v>0</v>
      </c>
    </row>
    <row r="57" spans="1:51" ht="16.149999999999999" customHeight="1" x14ac:dyDescent="0.2">
      <c r="A57" s="624">
        <v>51</v>
      </c>
      <c r="B57" s="307" t="s">
        <v>55</v>
      </c>
      <c r="C57" s="308"/>
      <c r="D57" s="309">
        <f>'Source Data'!H57</f>
        <v>4281.7369154997223</v>
      </c>
      <c r="E57" s="310">
        <f t="shared" si="14"/>
        <v>0</v>
      </c>
      <c r="F57" s="311"/>
      <c r="G57" s="309">
        <f>'Source Data'!I57</f>
        <v>570.93395934473472</v>
      </c>
      <c r="H57" s="310">
        <f t="shared" si="15"/>
        <v>0</v>
      </c>
      <c r="I57" s="311"/>
      <c r="J57" s="309">
        <f>'Source Data'!J57</f>
        <v>155.70926163947308</v>
      </c>
      <c r="K57" s="310">
        <f t="shared" si="16"/>
        <v>0</v>
      </c>
      <c r="L57" s="311"/>
      <c r="M57" s="309">
        <f>'Source Data'!K57</f>
        <v>3892.7315409868274</v>
      </c>
      <c r="N57" s="310">
        <f t="shared" si="17"/>
        <v>0</v>
      </c>
      <c r="O57" s="311"/>
      <c r="P57" s="309">
        <f>'Source Data'!L57</f>
        <v>1557.0926163947308</v>
      </c>
      <c r="Q57" s="310">
        <f t="shared" si="18"/>
        <v>0</v>
      </c>
      <c r="R57" s="312">
        <v>0</v>
      </c>
      <c r="S57" s="309"/>
      <c r="T57" s="309"/>
      <c r="U57" s="313">
        <f t="shared" si="29"/>
        <v>0</v>
      </c>
      <c r="V57" s="312">
        <f t="shared" si="3"/>
        <v>0</v>
      </c>
      <c r="W57" s="310">
        <f t="shared" si="19"/>
        <v>0</v>
      </c>
      <c r="X57" s="312">
        <f t="shared" si="20"/>
        <v>0</v>
      </c>
      <c r="Y57" s="309"/>
      <c r="Z57" s="312">
        <f t="shared" si="21"/>
        <v>0</v>
      </c>
      <c r="AA57" s="309"/>
      <c r="AB57" s="309">
        <f t="shared" si="22"/>
        <v>0</v>
      </c>
      <c r="AC57" s="312">
        <f t="shared" si="30"/>
        <v>0</v>
      </c>
      <c r="AD57" s="314">
        <f t="shared" si="31"/>
        <v>0</v>
      </c>
      <c r="AE57" s="315">
        <f>'Source Data'!N57</f>
        <v>4268</v>
      </c>
      <c r="AF57" s="316">
        <f t="shared" si="6"/>
        <v>0</v>
      </c>
      <c r="AG57" s="308"/>
      <c r="AH57" s="315">
        <f t="shared" si="23"/>
        <v>0</v>
      </c>
      <c r="AI57" s="308"/>
      <c r="AJ57" s="317">
        <f t="shared" si="32"/>
        <v>0</v>
      </c>
      <c r="AK57" s="318">
        <f t="shared" si="33"/>
        <v>0</v>
      </c>
      <c r="AL57" s="316">
        <f t="shared" si="24"/>
        <v>0</v>
      </c>
      <c r="AM57" s="319">
        <f t="shared" si="25"/>
        <v>0</v>
      </c>
      <c r="AN57" s="316">
        <f t="shared" si="26"/>
        <v>0</v>
      </c>
      <c r="AO57" s="309"/>
      <c r="AP57" s="316">
        <f t="shared" si="27"/>
        <v>0</v>
      </c>
      <c r="AQ57" s="317"/>
      <c r="AR57" s="317">
        <f t="shared" si="28"/>
        <v>0</v>
      </c>
      <c r="AS57" s="316">
        <f t="shared" si="34"/>
        <v>0</v>
      </c>
      <c r="AT57" s="1175">
        <f t="shared" si="10"/>
        <v>0</v>
      </c>
      <c r="AU57" s="1176">
        <f t="shared" si="11"/>
        <v>0</v>
      </c>
      <c r="AV57" s="586"/>
      <c r="AW57" s="310"/>
      <c r="AX57" s="310">
        <f t="shared" si="12"/>
        <v>0</v>
      </c>
      <c r="AY57" s="310">
        <f t="shared" si="35"/>
        <v>0</v>
      </c>
    </row>
    <row r="58" spans="1:51" ht="16.149999999999999" customHeight="1" x14ac:dyDescent="0.2">
      <c r="A58" s="629">
        <v>52</v>
      </c>
      <c r="B58" s="325" t="s">
        <v>56</v>
      </c>
      <c r="C58" s="326"/>
      <c r="D58" s="327">
        <f>'Source Data'!H58</f>
        <v>4477.885435486186</v>
      </c>
      <c r="E58" s="328">
        <f t="shared" si="14"/>
        <v>0</v>
      </c>
      <c r="F58" s="329"/>
      <c r="G58" s="327">
        <f>'Source Data'!I58</f>
        <v>601.39043740535396</v>
      </c>
      <c r="H58" s="328">
        <f t="shared" si="15"/>
        <v>0</v>
      </c>
      <c r="I58" s="329"/>
      <c r="J58" s="327">
        <f>'Source Data'!J58</f>
        <v>164.01557383782384</v>
      </c>
      <c r="K58" s="328">
        <f t="shared" si="16"/>
        <v>0</v>
      </c>
      <c r="L58" s="329"/>
      <c r="M58" s="327">
        <f>'Source Data'!K58</f>
        <v>4100.3893459455958</v>
      </c>
      <c r="N58" s="328">
        <f t="shared" si="17"/>
        <v>0</v>
      </c>
      <c r="O58" s="329"/>
      <c r="P58" s="327">
        <f>'Source Data'!L58</f>
        <v>1640.1557383782383</v>
      </c>
      <c r="Q58" s="328">
        <f t="shared" si="18"/>
        <v>0</v>
      </c>
      <c r="R58" s="330">
        <v>0</v>
      </c>
      <c r="S58" s="327"/>
      <c r="T58" s="327"/>
      <c r="U58" s="331">
        <f t="shared" si="29"/>
        <v>0</v>
      </c>
      <c r="V58" s="330">
        <f t="shared" si="3"/>
        <v>0</v>
      </c>
      <c r="W58" s="328">
        <f t="shared" si="19"/>
        <v>0</v>
      </c>
      <c r="X58" s="330">
        <f t="shared" si="20"/>
        <v>0</v>
      </c>
      <c r="Y58" s="327"/>
      <c r="Z58" s="330">
        <f t="shared" si="21"/>
        <v>0</v>
      </c>
      <c r="AA58" s="327"/>
      <c r="AB58" s="327">
        <f t="shared" si="22"/>
        <v>0</v>
      </c>
      <c r="AC58" s="330">
        <f t="shared" si="30"/>
        <v>0</v>
      </c>
      <c r="AD58" s="333">
        <f t="shared" si="31"/>
        <v>0</v>
      </c>
      <c r="AE58" s="334">
        <f>'Source Data'!N58</f>
        <v>5924</v>
      </c>
      <c r="AF58" s="335">
        <f t="shared" si="6"/>
        <v>0</v>
      </c>
      <c r="AG58" s="326"/>
      <c r="AH58" s="334">
        <f t="shared" si="23"/>
        <v>0</v>
      </c>
      <c r="AI58" s="326"/>
      <c r="AJ58" s="336">
        <f t="shared" si="32"/>
        <v>0</v>
      </c>
      <c r="AK58" s="337">
        <f t="shared" si="33"/>
        <v>0</v>
      </c>
      <c r="AL58" s="335">
        <f t="shared" si="24"/>
        <v>0</v>
      </c>
      <c r="AM58" s="338">
        <f t="shared" si="25"/>
        <v>0</v>
      </c>
      <c r="AN58" s="335">
        <f t="shared" si="26"/>
        <v>0</v>
      </c>
      <c r="AO58" s="327"/>
      <c r="AP58" s="335">
        <f t="shared" si="27"/>
        <v>0</v>
      </c>
      <c r="AQ58" s="336"/>
      <c r="AR58" s="336">
        <f t="shared" si="28"/>
        <v>0</v>
      </c>
      <c r="AS58" s="335">
        <f t="shared" si="34"/>
        <v>0</v>
      </c>
      <c r="AT58" s="1177">
        <f t="shared" si="10"/>
        <v>0</v>
      </c>
      <c r="AU58" s="1178">
        <f t="shared" si="11"/>
        <v>0</v>
      </c>
      <c r="AV58" s="586"/>
      <c r="AW58" s="328"/>
      <c r="AX58" s="328">
        <f t="shared" si="12"/>
        <v>0</v>
      </c>
      <c r="AY58" s="328">
        <f t="shared" si="35"/>
        <v>0</v>
      </c>
    </row>
    <row r="59" spans="1:51" ht="16.149999999999999" customHeight="1" x14ac:dyDescent="0.2">
      <c r="A59" s="629">
        <v>53</v>
      </c>
      <c r="B59" s="325" t="s">
        <v>57</v>
      </c>
      <c r="C59" s="326"/>
      <c r="D59" s="327">
        <f>'Source Data'!H59</f>
        <v>4674.7758891865669</v>
      </c>
      <c r="E59" s="328">
        <f t="shared" si="14"/>
        <v>0</v>
      </c>
      <c r="F59" s="329"/>
      <c r="G59" s="327">
        <f>'Source Data'!I59</f>
        <v>663.32493479155164</v>
      </c>
      <c r="H59" s="328">
        <f t="shared" si="15"/>
        <v>0</v>
      </c>
      <c r="I59" s="329"/>
      <c r="J59" s="327">
        <f>'Source Data'!J59</f>
        <v>180.90680039769586</v>
      </c>
      <c r="K59" s="328">
        <f t="shared" si="16"/>
        <v>0</v>
      </c>
      <c r="L59" s="329"/>
      <c r="M59" s="327">
        <f>'Source Data'!K59</f>
        <v>4522.670009942397</v>
      </c>
      <c r="N59" s="328">
        <f t="shared" si="17"/>
        <v>0</v>
      </c>
      <c r="O59" s="329"/>
      <c r="P59" s="327">
        <f>'Source Data'!L59</f>
        <v>1809.0680039769588</v>
      </c>
      <c r="Q59" s="328">
        <f t="shared" si="18"/>
        <v>0</v>
      </c>
      <c r="R59" s="330">
        <v>0</v>
      </c>
      <c r="S59" s="327"/>
      <c r="T59" s="327"/>
      <c r="U59" s="331">
        <f t="shared" si="29"/>
        <v>0</v>
      </c>
      <c r="V59" s="330">
        <f t="shared" si="3"/>
        <v>0</v>
      </c>
      <c r="W59" s="328">
        <f t="shared" si="19"/>
        <v>0</v>
      </c>
      <c r="X59" s="330">
        <f t="shared" si="20"/>
        <v>0</v>
      </c>
      <c r="Y59" s="327"/>
      <c r="Z59" s="330">
        <f t="shared" si="21"/>
        <v>0</v>
      </c>
      <c r="AA59" s="327"/>
      <c r="AB59" s="327">
        <f t="shared" si="22"/>
        <v>0</v>
      </c>
      <c r="AC59" s="330">
        <f t="shared" si="30"/>
        <v>0</v>
      </c>
      <c r="AD59" s="333">
        <f t="shared" si="31"/>
        <v>0</v>
      </c>
      <c r="AE59" s="334">
        <f>'Source Data'!N59</f>
        <v>2670</v>
      </c>
      <c r="AF59" s="335">
        <f t="shared" si="6"/>
        <v>0</v>
      </c>
      <c r="AG59" s="326"/>
      <c r="AH59" s="334">
        <f t="shared" si="23"/>
        <v>0</v>
      </c>
      <c r="AI59" s="326"/>
      <c r="AJ59" s="336">
        <f t="shared" si="32"/>
        <v>0</v>
      </c>
      <c r="AK59" s="337">
        <f t="shared" si="33"/>
        <v>0</v>
      </c>
      <c r="AL59" s="335">
        <f t="shared" si="24"/>
        <v>0</v>
      </c>
      <c r="AM59" s="338">
        <f t="shared" si="25"/>
        <v>0</v>
      </c>
      <c r="AN59" s="335">
        <f t="shared" si="26"/>
        <v>0</v>
      </c>
      <c r="AO59" s="327"/>
      <c r="AP59" s="335">
        <f t="shared" si="27"/>
        <v>0</v>
      </c>
      <c r="AQ59" s="336"/>
      <c r="AR59" s="336">
        <f t="shared" si="28"/>
        <v>0</v>
      </c>
      <c r="AS59" s="335">
        <f t="shared" si="34"/>
        <v>0</v>
      </c>
      <c r="AT59" s="1177">
        <f t="shared" si="10"/>
        <v>0</v>
      </c>
      <c r="AU59" s="1178">
        <f t="shared" si="11"/>
        <v>0</v>
      </c>
      <c r="AV59" s="586"/>
      <c r="AW59" s="328"/>
      <c r="AX59" s="328">
        <f t="shared" si="12"/>
        <v>0</v>
      </c>
      <c r="AY59" s="328">
        <f t="shared" si="35"/>
        <v>0</v>
      </c>
    </row>
    <row r="60" spans="1:51" ht="16.149999999999999" customHeight="1" x14ac:dyDescent="0.2">
      <c r="A60" s="629">
        <v>54</v>
      </c>
      <c r="B60" s="325" t="s">
        <v>58</v>
      </c>
      <c r="C60" s="326"/>
      <c r="D60" s="327">
        <f>'Source Data'!H60</f>
        <v>4784.5850415334589</v>
      </c>
      <c r="E60" s="328">
        <f t="shared" si="14"/>
        <v>0</v>
      </c>
      <c r="F60" s="329"/>
      <c r="G60" s="327">
        <f>'Source Data'!I60</f>
        <v>583.70660052312871</v>
      </c>
      <c r="H60" s="328">
        <f t="shared" si="15"/>
        <v>0</v>
      </c>
      <c r="I60" s="329"/>
      <c r="J60" s="327">
        <f>'Source Data'!J60</f>
        <v>159.19270923358056</v>
      </c>
      <c r="K60" s="328">
        <f t="shared" si="16"/>
        <v>0</v>
      </c>
      <c r="L60" s="329"/>
      <c r="M60" s="327">
        <f>'Source Data'!K60</f>
        <v>3979.8177308395143</v>
      </c>
      <c r="N60" s="328">
        <f t="shared" si="17"/>
        <v>0</v>
      </c>
      <c r="O60" s="329"/>
      <c r="P60" s="327">
        <f>'Source Data'!L60</f>
        <v>1591.9270923358056</v>
      </c>
      <c r="Q60" s="328">
        <f t="shared" si="18"/>
        <v>0</v>
      </c>
      <c r="R60" s="330">
        <v>0</v>
      </c>
      <c r="S60" s="327"/>
      <c r="T60" s="327"/>
      <c r="U60" s="331">
        <f t="shared" si="29"/>
        <v>0</v>
      </c>
      <c r="V60" s="330">
        <f t="shared" si="3"/>
        <v>0</v>
      </c>
      <c r="W60" s="328">
        <f t="shared" si="19"/>
        <v>0</v>
      </c>
      <c r="X60" s="330">
        <f t="shared" si="20"/>
        <v>0</v>
      </c>
      <c r="Y60" s="327"/>
      <c r="Z60" s="330">
        <f t="shared" si="21"/>
        <v>0</v>
      </c>
      <c r="AA60" s="327"/>
      <c r="AB60" s="327">
        <f t="shared" si="22"/>
        <v>0</v>
      </c>
      <c r="AC60" s="330">
        <f t="shared" si="30"/>
        <v>0</v>
      </c>
      <c r="AD60" s="333">
        <f t="shared" si="31"/>
        <v>0</v>
      </c>
      <c r="AE60" s="334">
        <f>'Source Data'!N60</f>
        <v>5141</v>
      </c>
      <c r="AF60" s="335">
        <f t="shared" si="6"/>
        <v>0</v>
      </c>
      <c r="AG60" s="326"/>
      <c r="AH60" s="334">
        <f t="shared" si="23"/>
        <v>0</v>
      </c>
      <c r="AI60" s="326"/>
      <c r="AJ60" s="336">
        <f t="shared" si="32"/>
        <v>0</v>
      </c>
      <c r="AK60" s="337">
        <f t="shared" si="33"/>
        <v>0</v>
      </c>
      <c r="AL60" s="335">
        <f t="shared" si="24"/>
        <v>0</v>
      </c>
      <c r="AM60" s="338">
        <f t="shared" si="25"/>
        <v>0</v>
      </c>
      <c r="AN60" s="335">
        <f t="shared" si="26"/>
        <v>0</v>
      </c>
      <c r="AO60" s="327"/>
      <c r="AP60" s="335">
        <f t="shared" si="27"/>
        <v>0</v>
      </c>
      <c r="AQ60" s="336"/>
      <c r="AR60" s="336">
        <f t="shared" si="28"/>
        <v>0</v>
      </c>
      <c r="AS60" s="335">
        <f t="shared" si="34"/>
        <v>0</v>
      </c>
      <c r="AT60" s="1177">
        <f t="shared" si="10"/>
        <v>0</v>
      </c>
      <c r="AU60" s="1178">
        <f t="shared" si="11"/>
        <v>0</v>
      </c>
      <c r="AV60" s="586"/>
      <c r="AW60" s="328"/>
      <c r="AX60" s="328">
        <f t="shared" si="12"/>
        <v>0</v>
      </c>
      <c r="AY60" s="328">
        <f t="shared" si="35"/>
        <v>0</v>
      </c>
    </row>
    <row r="61" spans="1:51" ht="16.149999999999999" customHeight="1" x14ac:dyDescent="0.2">
      <c r="A61" s="634">
        <v>55</v>
      </c>
      <c r="B61" s="339" t="s">
        <v>59</v>
      </c>
      <c r="C61" s="340"/>
      <c r="D61" s="341">
        <f>'Source Data'!H61</f>
        <v>4501.7236472239638</v>
      </c>
      <c r="E61" s="342">
        <f t="shared" si="14"/>
        <v>0</v>
      </c>
      <c r="F61" s="343"/>
      <c r="G61" s="341">
        <f>'Source Data'!I61</f>
        <v>593.48544210889816</v>
      </c>
      <c r="H61" s="342">
        <f t="shared" si="15"/>
        <v>0</v>
      </c>
      <c r="I61" s="343"/>
      <c r="J61" s="341">
        <f>'Source Data'!J61</f>
        <v>161.8596660296995</v>
      </c>
      <c r="K61" s="342">
        <f t="shared" si="16"/>
        <v>0</v>
      </c>
      <c r="L61" s="343"/>
      <c r="M61" s="341">
        <f>'Source Data'!K61</f>
        <v>4046.4916507424882</v>
      </c>
      <c r="N61" s="342">
        <f t="shared" si="17"/>
        <v>0</v>
      </c>
      <c r="O61" s="343"/>
      <c r="P61" s="341">
        <f>'Source Data'!L61</f>
        <v>1618.596660296995</v>
      </c>
      <c r="Q61" s="342">
        <f t="shared" si="18"/>
        <v>0</v>
      </c>
      <c r="R61" s="344">
        <v>0</v>
      </c>
      <c r="S61" s="341"/>
      <c r="T61" s="341"/>
      <c r="U61" s="345">
        <f t="shared" si="29"/>
        <v>0</v>
      </c>
      <c r="V61" s="344">
        <f t="shared" si="3"/>
        <v>0</v>
      </c>
      <c r="W61" s="342">
        <f t="shared" si="19"/>
        <v>0</v>
      </c>
      <c r="X61" s="344">
        <f t="shared" si="20"/>
        <v>0</v>
      </c>
      <c r="Y61" s="341"/>
      <c r="Z61" s="344">
        <f t="shared" si="21"/>
        <v>0</v>
      </c>
      <c r="AA61" s="347"/>
      <c r="AB61" s="341">
        <f t="shared" si="22"/>
        <v>0</v>
      </c>
      <c r="AC61" s="348">
        <f t="shared" si="30"/>
        <v>0</v>
      </c>
      <c r="AD61" s="348">
        <f t="shared" si="31"/>
        <v>0</v>
      </c>
      <c r="AE61" s="349">
        <f>'Source Data'!N61</f>
        <v>3703</v>
      </c>
      <c r="AF61" s="350">
        <f t="shared" si="6"/>
        <v>0</v>
      </c>
      <c r="AG61" s="340"/>
      <c r="AH61" s="349">
        <f t="shared" si="23"/>
        <v>0</v>
      </c>
      <c r="AI61" s="340"/>
      <c r="AJ61" s="351">
        <f t="shared" si="32"/>
        <v>0</v>
      </c>
      <c r="AK61" s="352">
        <f t="shared" si="33"/>
        <v>0</v>
      </c>
      <c r="AL61" s="350">
        <f t="shared" si="24"/>
        <v>0</v>
      </c>
      <c r="AM61" s="353">
        <f t="shared" si="25"/>
        <v>0</v>
      </c>
      <c r="AN61" s="350">
        <f t="shared" si="26"/>
        <v>0</v>
      </c>
      <c r="AO61" s="341"/>
      <c r="AP61" s="350">
        <f t="shared" si="27"/>
        <v>0</v>
      </c>
      <c r="AQ61" s="351"/>
      <c r="AR61" s="351">
        <f t="shared" si="28"/>
        <v>0</v>
      </c>
      <c r="AS61" s="350">
        <f t="shared" si="34"/>
        <v>0</v>
      </c>
      <c r="AT61" s="1179">
        <f t="shared" si="10"/>
        <v>0</v>
      </c>
      <c r="AU61" s="1180">
        <f t="shared" si="11"/>
        <v>0</v>
      </c>
      <c r="AV61" s="586"/>
      <c r="AW61" s="342"/>
      <c r="AX61" s="342">
        <f t="shared" si="12"/>
        <v>0</v>
      </c>
      <c r="AY61" s="342">
        <f t="shared" si="35"/>
        <v>0</v>
      </c>
    </row>
    <row r="62" spans="1:51" ht="16.149999999999999" customHeight="1" x14ac:dyDescent="0.2">
      <c r="A62" s="624">
        <v>56</v>
      </c>
      <c r="B62" s="307" t="s">
        <v>60</v>
      </c>
      <c r="C62" s="308"/>
      <c r="D62" s="309">
        <f>'Source Data'!H62</f>
        <v>5010.1657022009513</v>
      </c>
      <c r="E62" s="310">
        <f t="shared" si="14"/>
        <v>0</v>
      </c>
      <c r="F62" s="311"/>
      <c r="G62" s="309">
        <f>'Source Data'!I62</f>
        <v>665.40831600253398</v>
      </c>
      <c r="H62" s="310">
        <f t="shared" si="15"/>
        <v>0</v>
      </c>
      <c r="I62" s="311"/>
      <c r="J62" s="309">
        <f>'Source Data'!J62</f>
        <v>181.4749952734183</v>
      </c>
      <c r="K62" s="310">
        <f t="shared" si="16"/>
        <v>0</v>
      </c>
      <c r="L62" s="311"/>
      <c r="M62" s="309">
        <f>'Source Data'!K62</f>
        <v>4536.8748818354579</v>
      </c>
      <c r="N62" s="310">
        <f t="shared" si="17"/>
        <v>0</v>
      </c>
      <c r="O62" s="311"/>
      <c r="P62" s="309">
        <f>'Source Data'!L62</f>
        <v>1814.7499527341834</v>
      </c>
      <c r="Q62" s="310">
        <f t="shared" si="18"/>
        <v>0</v>
      </c>
      <c r="R62" s="312">
        <v>0</v>
      </c>
      <c r="S62" s="309"/>
      <c r="T62" s="309"/>
      <c r="U62" s="313">
        <f t="shared" si="29"/>
        <v>0</v>
      </c>
      <c r="V62" s="312">
        <f t="shared" si="3"/>
        <v>0</v>
      </c>
      <c r="W62" s="310">
        <f t="shared" si="19"/>
        <v>0</v>
      </c>
      <c r="X62" s="312">
        <f t="shared" si="20"/>
        <v>0</v>
      </c>
      <c r="Y62" s="309"/>
      <c r="Z62" s="312">
        <f t="shared" si="21"/>
        <v>0</v>
      </c>
      <c r="AA62" s="309"/>
      <c r="AB62" s="309">
        <f t="shared" si="22"/>
        <v>0</v>
      </c>
      <c r="AC62" s="312">
        <f t="shared" si="30"/>
        <v>0</v>
      </c>
      <c r="AD62" s="314">
        <f t="shared" si="31"/>
        <v>0</v>
      </c>
      <c r="AE62" s="315">
        <f>'Source Data'!N62</f>
        <v>4203</v>
      </c>
      <c r="AF62" s="316">
        <f t="shared" si="6"/>
        <v>0</v>
      </c>
      <c r="AG62" s="308"/>
      <c r="AH62" s="315">
        <f t="shared" si="23"/>
        <v>0</v>
      </c>
      <c r="AI62" s="308"/>
      <c r="AJ62" s="317">
        <f t="shared" si="32"/>
        <v>0</v>
      </c>
      <c r="AK62" s="318">
        <f t="shared" si="33"/>
        <v>0</v>
      </c>
      <c r="AL62" s="316">
        <f t="shared" si="24"/>
        <v>0</v>
      </c>
      <c r="AM62" s="319">
        <f t="shared" si="25"/>
        <v>0</v>
      </c>
      <c r="AN62" s="316">
        <f t="shared" si="26"/>
        <v>0</v>
      </c>
      <c r="AO62" s="309"/>
      <c r="AP62" s="316">
        <f t="shared" si="27"/>
        <v>0</v>
      </c>
      <c r="AQ62" s="317"/>
      <c r="AR62" s="317">
        <f t="shared" si="28"/>
        <v>0</v>
      </c>
      <c r="AS62" s="316">
        <f t="shared" si="34"/>
        <v>0</v>
      </c>
      <c r="AT62" s="1175">
        <f t="shared" si="10"/>
        <v>0</v>
      </c>
      <c r="AU62" s="1176">
        <f t="shared" si="11"/>
        <v>0</v>
      </c>
      <c r="AV62" s="586"/>
      <c r="AW62" s="310"/>
      <c r="AX62" s="310">
        <f t="shared" si="12"/>
        <v>0</v>
      </c>
      <c r="AY62" s="310">
        <f t="shared" si="35"/>
        <v>0</v>
      </c>
    </row>
    <row r="63" spans="1:51" ht="16.149999999999999" customHeight="1" x14ac:dyDescent="0.2">
      <c r="A63" s="629">
        <v>57</v>
      </c>
      <c r="B63" s="325" t="s">
        <v>61</v>
      </c>
      <c r="C63" s="326"/>
      <c r="D63" s="327">
        <f>'Source Data'!H63</f>
        <v>4811.4108022710652</v>
      </c>
      <c r="E63" s="328">
        <f t="shared" si="14"/>
        <v>0</v>
      </c>
      <c r="F63" s="329"/>
      <c r="G63" s="327">
        <f>'Source Data'!I63</f>
        <v>666.15521612667408</v>
      </c>
      <c r="H63" s="328">
        <f t="shared" si="15"/>
        <v>0</v>
      </c>
      <c r="I63" s="329"/>
      <c r="J63" s="327">
        <f>'Source Data'!J63</f>
        <v>181.67869530727472</v>
      </c>
      <c r="K63" s="328">
        <f t="shared" si="16"/>
        <v>0</v>
      </c>
      <c r="L63" s="329"/>
      <c r="M63" s="327">
        <f>'Source Data'!K63</f>
        <v>4541.967382681868</v>
      </c>
      <c r="N63" s="328">
        <f t="shared" si="17"/>
        <v>0</v>
      </c>
      <c r="O63" s="329"/>
      <c r="P63" s="327">
        <f>'Source Data'!L63</f>
        <v>1816.7869530727471</v>
      </c>
      <c r="Q63" s="328">
        <f t="shared" si="18"/>
        <v>0</v>
      </c>
      <c r="R63" s="330">
        <v>0</v>
      </c>
      <c r="S63" s="327"/>
      <c r="T63" s="327"/>
      <c r="U63" s="331">
        <f t="shared" si="29"/>
        <v>0</v>
      </c>
      <c r="V63" s="330">
        <f t="shared" si="3"/>
        <v>0</v>
      </c>
      <c r="W63" s="328">
        <f t="shared" si="19"/>
        <v>0</v>
      </c>
      <c r="X63" s="330">
        <f t="shared" si="20"/>
        <v>0</v>
      </c>
      <c r="Y63" s="327"/>
      <c r="Z63" s="330">
        <f t="shared" si="21"/>
        <v>0</v>
      </c>
      <c r="AA63" s="327"/>
      <c r="AB63" s="327">
        <f t="shared" si="22"/>
        <v>0</v>
      </c>
      <c r="AC63" s="330">
        <f t="shared" si="30"/>
        <v>0</v>
      </c>
      <c r="AD63" s="333">
        <f t="shared" si="31"/>
        <v>0</v>
      </c>
      <c r="AE63" s="334">
        <f>'Source Data'!N63</f>
        <v>2620</v>
      </c>
      <c r="AF63" s="335">
        <f t="shared" si="6"/>
        <v>0</v>
      </c>
      <c r="AG63" s="326"/>
      <c r="AH63" s="334">
        <f t="shared" si="23"/>
        <v>0</v>
      </c>
      <c r="AI63" s="326"/>
      <c r="AJ63" s="336">
        <f t="shared" si="32"/>
        <v>0</v>
      </c>
      <c r="AK63" s="337">
        <f t="shared" si="33"/>
        <v>0</v>
      </c>
      <c r="AL63" s="335">
        <f t="shared" si="24"/>
        <v>0</v>
      </c>
      <c r="AM63" s="338">
        <f t="shared" si="25"/>
        <v>0</v>
      </c>
      <c r="AN63" s="335">
        <f t="shared" si="26"/>
        <v>0</v>
      </c>
      <c r="AO63" s="327"/>
      <c r="AP63" s="335">
        <f t="shared" si="27"/>
        <v>0</v>
      </c>
      <c r="AQ63" s="336"/>
      <c r="AR63" s="336">
        <f t="shared" si="28"/>
        <v>0</v>
      </c>
      <c r="AS63" s="335">
        <f t="shared" si="34"/>
        <v>0</v>
      </c>
      <c r="AT63" s="1177">
        <f t="shared" si="10"/>
        <v>0</v>
      </c>
      <c r="AU63" s="1178">
        <f t="shared" si="11"/>
        <v>0</v>
      </c>
      <c r="AV63" s="586"/>
      <c r="AW63" s="328"/>
      <c r="AX63" s="328">
        <f t="shared" si="12"/>
        <v>0</v>
      </c>
      <c r="AY63" s="328">
        <f t="shared" si="35"/>
        <v>0</v>
      </c>
    </row>
    <row r="64" spans="1:51" ht="16.149999999999999" customHeight="1" x14ac:dyDescent="0.2">
      <c r="A64" s="629">
        <v>58</v>
      </c>
      <c r="B64" s="325" t="s">
        <v>62</v>
      </c>
      <c r="C64" s="326"/>
      <c r="D64" s="327">
        <f>'Source Data'!H64</f>
        <v>5358.2852334446507</v>
      </c>
      <c r="E64" s="328">
        <f t="shared" si="14"/>
        <v>0</v>
      </c>
      <c r="F64" s="329"/>
      <c r="G64" s="327">
        <f>'Source Data'!I64</f>
        <v>740.81098599764084</v>
      </c>
      <c r="H64" s="328">
        <f t="shared" si="15"/>
        <v>0</v>
      </c>
      <c r="I64" s="329"/>
      <c r="J64" s="327">
        <f>'Source Data'!J64</f>
        <v>202.03935981753844</v>
      </c>
      <c r="K64" s="328">
        <f t="shared" si="16"/>
        <v>0</v>
      </c>
      <c r="L64" s="329"/>
      <c r="M64" s="327">
        <f>'Source Data'!K64</f>
        <v>5050.9839954384606</v>
      </c>
      <c r="N64" s="328">
        <f t="shared" si="17"/>
        <v>0</v>
      </c>
      <c r="O64" s="329"/>
      <c r="P64" s="327">
        <f>'Source Data'!L64</f>
        <v>2020.3935981753841</v>
      </c>
      <c r="Q64" s="328">
        <f t="shared" si="18"/>
        <v>0</v>
      </c>
      <c r="R64" s="330">
        <v>0</v>
      </c>
      <c r="S64" s="327"/>
      <c r="T64" s="327"/>
      <c r="U64" s="331">
        <f t="shared" si="29"/>
        <v>0</v>
      </c>
      <c r="V64" s="330">
        <f t="shared" si="3"/>
        <v>0</v>
      </c>
      <c r="W64" s="328">
        <f t="shared" si="19"/>
        <v>0</v>
      </c>
      <c r="X64" s="330">
        <f t="shared" si="20"/>
        <v>0</v>
      </c>
      <c r="Y64" s="327"/>
      <c r="Z64" s="330">
        <f t="shared" si="21"/>
        <v>0</v>
      </c>
      <c r="AA64" s="327"/>
      <c r="AB64" s="327">
        <f t="shared" si="22"/>
        <v>0</v>
      </c>
      <c r="AC64" s="330">
        <f t="shared" si="30"/>
        <v>0</v>
      </c>
      <c r="AD64" s="333">
        <f t="shared" si="31"/>
        <v>0</v>
      </c>
      <c r="AE64" s="334">
        <f>'Source Data'!N64</f>
        <v>2215</v>
      </c>
      <c r="AF64" s="335">
        <f t="shared" si="6"/>
        <v>0</v>
      </c>
      <c r="AG64" s="326"/>
      <c r="AH64" s="334">
        <f t="shared" si="23"/>
        <v>0</v>
      </c>
      <c r="AI64" s="326"/>
      <c r="AJ64" s="336">
        <f t="shared" si="32"/>
        <v>0</v>
      </c>
      <c r="AK64" s="337">
        <f t="shared" si="33"/>
        <v>0</v>
      </c>
      <c r="AL64" s="335">
        <f t="shared" si="24"/>
        <v>0</v>
      </c>
      <c r="AM64" s="338">
        <f t="shared" si="25"/>
        <v>0</v>
      </c>
      <c r="AN64" s="335">
        <f t="shared" si="26"/>
        <v>0</v>
      </c>
      <c r="AO64" s="327"/>
      <c r="AP64" s="335">
        <f t="shared" si="27"/>
        <v>0</v>
      </c>
      <c r="AQ64" s="336"/>
      <c r="AR64" s="336">
        <f t="shared" si="28"/>
        <v>0</v>
      </c>
      <c r="AS64" s="335">
        <f t="shared" si="34"/>
        <v>0</v>
      </c>
      <c r="AT64" s="1177">
        <f t="shared" si="10"/>
        <v>0</v>
      </c>
      <c r="AU64" s="1178">
        <f t="shared" si="11"/>
        <v>0</v>
      </c>
      <c r="AV64" s="586"/>
      <c r="AW64" s="328"/>
      <c r="AX64" s="328">
        <f t="shared" si="12"/>
        <v>0</v>
      </c>
      <c r="AY64" s="328">
        <f t="shared" si="35"/>
        <v>0</v>
      </c>
    </row>
    <row r="65" spans="1:51" ht="16.149999999999999" customHeight="1" x14ac:dyDescent="0.2">
      <c r="A65" s="629">
        <v>59</v>
      </c>
      <c r="B65" s="325" t="s">
        <v>63</v>
      </c>
      <c r="C65" s="326"/>
      <c r="D65" s="327">
        <f>'Source Data'!H65</f>
        <v>5144.4669727805904</v>
      </c>
      <c r="E65" s="328">
        <f t="shared" si="14"/>
        <v>0</v>
      </c>
      <c r="F65" s="329"/>
      <c r="G65" s="327">
        <f>'Source Data'!I65</f>
        <v>778.80539593788717</v>
      </c>
      <c r="H65" s="328">
        <f t="shared" si="15"/>
        <v>0</v>
      </c>
      <c r="I65" s="329"/>
      <c r="J65" s="327">
        <f>'Source Data'!J65</f>
        <v>212.40147161942375</v>
      </c>
      <c r="K65" s="328">
        <f t="shared" si="16"/>
        <v>0</v>
      </c>
      <c r="L65" s="329"/>
      <c r="M65" s="327">
        <f>'Source Data'!K65</f>
        <v>5310.0367904855939</v>
      </c>
      <c r="N65" s="328">
        <f t="shared" si="17"/>
        <v>0</v>
      </c>
      <c r="O65" s="329"/>
      <c r="P65" s="327">
        <f>'Source Data'!L65</f>
        <v>2124.0147161942373</v>
      </c>
      <c r="Q65" s="328">
        <f t="shared" si="18"/>
        <v>0</v>
      </c>
      <c r="R65" s="330">
        <v>0</v>
      </c>
      <c r="S65" s="327"/>
      <c r="T65" s="327"/>
      <c r="U65" s="331">
        <f t="shared" si="29"/>
        <v>0</v>
      </c>
      <c r="V65" s="330">
        <f t="shared" si="3"/>
        <v>0</v>
      </c>
      <c r="W65" s="328">
        <f t="shared" si="19"/>
        <v>0</v>
      </c>
      <c r="X65" s="330">
        <f t="shared" si="20"/>
        <v>0</v>
      </c>
      <c r="Y65" s="327"/>
      <c r="Z65" s="330">
        <f t="shared" si="21"/>
        <v>0</v>
      </c>
      <c r="AA65" s="327"/>
      <c r="AB65" s="327">
        <f t="shared" si="22"/>
        <v>0</v>
      </c>
      <c r="AC65" s="330">
        <f t="shared" si="30"/>
        <v>0</v>
      </c>
      <c r="AD65" s="333">
        <f t="shared" si="31"/>
        <v>0</v>
      </c>
      <c r="AE65" s="334">
        <f>'Source Data'!N65</f>
        <v>1488</v>
      </c>
      <c r="AF65" s="335">
        <f t="shared" si="6"/>
        <v>0</v>
      </c>
      <c r="AG65" s="326"/>
      <c r="AH65" s="334">
        <f t="shared" si="23"/>
        <v>0</v>
      </c>
      <c r="AI65" s="326"/>
      <c r="AJ65" s="336">
        <f t="shared" si="32"/>
        <v>0</v>
      </c>
      <c r="AK65" s="337">
        <f t="shared" si="33"/>
        <v>0</v>
      </c>
      <c r="AL65" s="335">
        <f t="shared" si="24"/>
        <v>0</v>
      </c>
      <c r="AM65" s="338">
        <f t="shared" si="25"/>
        <v>0</v>
      </c>
      <c r="AN65" s="335">
        <f t="shared" si="26"/>
        <v>0</v>
      </c>
      <c r="AO65" s="327"/>
      <c r="AP65" s="335">
        <f t="shared" si="27"/>
        <v>0</v>
      </c>
      <c r="AQ65" s="336"/>
      <c r="AR65" s="336">
        <f t="shared" si="28"/>
        <v>0</v>
      </c>
      <c r="AS65" s="335">
        <f t="shared" si="34"/>
        <v>0</v>
      </c>
      <c r="AT65" s="1177">
        <f t="shared" si="10"/>
        <v>0</v>
      </c>
      <c r="AU65" s="1178">
        <f t="shared" si="11"/>
        <v>0</v>
      </c>
      <c r="AV65" s="586"/>
      <c r="AW65" s="328"/>
      <c r="AX65" s="328">
        <f t="shared" si="12"/>
        <v>0</v>
      </c>
      <c r="AY65" s="328">
        <f t="shared" si="35"/>
        <v>0</v>
      </c>
    </row>
    <row r="66" spans="1:51" ht="16.149999999999999" customHeight="1" x14ac:dyDescent="0.2">
      <c r="A66" s="634">
        <v>60</v>
      </c>
      <c r="B66" s="339" t="s">
        <v>64</v>
      </c>
      <c r="C66" s="340"/>
      <c r="D66" s="341">
        <f>'Source Data'!H66</f>
        <v>4859.4948474230696</v>
      </c>
      <c r="E66" s="342">
        <f t="shared" si="14"/>
        <v>0</v>
      </c>
      <c r="F66" s="343"/>
      <c r="G66" s="341">
        <f>'Source Data'!I66</f>
        <v>654.17710868659628</v>
      </c>
      <c r="H66" s="342">
        <f t="shared" si="15"/>
        <v>0</v>
      </c>
      <c r="I66" s="343"/>
      <c r="J66" s="341">
        <f>'Source Data'!J66</f>
        <v>178.41193873270808</v>
      </c>
      <c r="K66" s="342">
        <f t="shared" si="16"/>
        <v>0</v>
      </c>
      <c r="L66" s="343"/>
      <c r="M66" s="341">
        <f>'Source Data'!K66</f>
        <v>4460.2984683177028</v>
      </c>
      <c r="N66" s="342">
        <f t="shared" si="17"/>
        <v>0</v>
      </c>
      <c r="O66" s="343"/>
      <c r="P66" s="341">
        <f>'Source Data'!L66</f>
        <v>1784.1193873270811</v>
      </c>
      <c r="Q66" s="342">
        <f t="shared" si="18"/>
        <v>0</v>
      </c>
      <c r="R66" s="344">
        <v>0</v>
      </c>
      <c r="S66" s="341"/>
      <c r="T66" s="341"/>
      <c r="U66" s="345">
        <f t="shared" si="29"/>
        <v>0</v>
      </c>
      <c r="V66" s="344">
        <f t="shared" si="3"/>
        <v>0</v>
      </c>
      <c r="W66" s="342">
        <f t="shared" si="19"/>
        <v>0</v>
      </c>
      <c r="X66" s="344">
        <f t="shared" si="20"/>
        <v>0</v>
      </c>
      <c r="Y66" s="341"/>
      <c r="Z66" s="344">
        <f t="shared" si="21"/>
        <v>0</v>
      </c>
      <c r="AA66" s="347"/>
      <c r="AB66" s="341">
        <f t="shared" si="22"/>
        <v>0</v>
      </c>
      <c r="AC66" s="348">
        <f t="shared" si="30"/>
        <v>0</v>
      </c>
      <c r="AD66" s="348">
        <f t="shared" si="31"/>
        <v>0</v>
      </c>
      <c r="AE66" s="349">
        <f>'Source Data'!N66</f>
        <v>4045</v>
      </c>
      <c r="AF66" s="350">
        <f t="shared" si="6"/>
        <v>0</v>
      </c>
      <c r="AG66" s="340"/>
      <c r="AH66" s="349">
        <f t="shared" si="23"/>
        <v>0</v>
      </c>
      <c r="AI66" s="340"/>
      <c r="AJ66" s="351">
        <f t="shared" si="32"/>
        <v>0</v>
      </c>
      <c r="AK66" s="352">
        <f t="shared" si="33"/>
        <v>0</v>
      </c>
      <c r="AL66" s="350">
        <f t="shared" si="24"/>
        <v>0</v>
      </c>
      <c r="AM66" s="353">
        <f t="shared" si="25"/>
        <v>0</v>
      </c>
      <c r="AN66" s="350">
        <f t="shared" si="26"/>
        <v>0</v>
      </c>
      <c r="AO66" s="341"/>
      <c r="AP66" s="350">
        <f t="shared" si="27"/>
        <v>0</v>
      </c>
      <c r="AQ66" s="351"/>
      <c r="AR66" s="351">
        <f t="shared" si="28"/>
        <v>0</v>
      </c>
      <c r="AS66" s="350">
        <f t="shared" si="34"/>
        <v>0</v>
      </c>
      <c r="AT66" s="1179">
        <f t="shared" si="10"/>
        <v>0</v>
      </c>
      <c r="AU66" s="1180">
        <f t="shared" si="11"/>
        <v>0</v>
      </c>
      <c r="AV66" s="586"/>
      <c r="AW66" s="342"/>
      <c r="AX66" s="342">
        <f t="shared" si="12"/>
        <v>0</v>
      </c>
      <c r="AY66" s="342">
        <f t="shared" si="35"/>
        <v>0</v>
      </c>
    </row>
    <row r="67" spans="1:51" ht="16.149999999999999" customHeight="1" x14ac:dyDescent="0.2">
      <c r="A67" s="624">
        <v>61</v>
      </c>
      <c r="B67" s="307" t="s">
        <v>65</v>
      </c>
      <c r="C67" s="308"/>
      <c r="D67" s="309">
        <f>'Source Data'!H67</f>
        <v>2804.2748979691619</v>
      </c>
      <c r="E67" s="310">
        <f t="shared" si="14"/>
        <v>0</v>
      </c>
      <c r="F67" s="311"/>
      <c r="G67" s="309">
        <f>'Source Data'!I67</f>
        <v>381.62134806778147</v>
      </c>
      <c r="H67" s="310">
        <f t="shared" si="15"/>
        <v>0</v>
      </c>
      <c r="I67" s="311"/>
      <c r="J67" s="309">
        <f>'Source Data'!J67</f>
        <v>104.0785494730313</v>
      </c>
      <c r="K67" s="310">
        <f t="shared" si="16"/>
        <v>0</v>
      </c>
      <c r="L67" s="311"/>
      <c r="M67" s="309">
        <f>'Source Data'!K67</f>
        <v>2601.9637368257822</v>
      </c>
      <c r="N67" s="310">
        <f t="shared" si="17"/>
        <v>0</v>
      </c>
      <c r="O67" s="311"/>
      <c r="P67" s="309">
        <f>'Source Data'!L67</f>
        <v>1040.7854947303128</v>
      </c>
      <c r="Q67" s="310">
        <f t="shared" si="18"/>
        <v>0</v>
      </c>
      <c r="R67" s="312">
        <v>0</v>
      </c>
      <c r="S67" s="309"/>
      <c r="T67" s="309"/>
      <c r="U67" s="313">
        <f t="shared" si="29"/>
        <v>0</v>
      </c>
      <c r="V67" s="312">
        <f t="shared" si="3"/>
        <v>0</v>
      </c>
      <c r="W67" s="310">
        <f t="shared" si="19"/>
        <v>0</v>
      </c>
      <c r="X67" s="312">
        <f t="shared" si="20"/>
        <v>0</v>
      </c>
      <c r="Y67" s="309"/>
      <c r="Z67" s="312">
        <f t="shared" si="21"/>
        <v>0</v>
      </c>
      <c r="AA67" s="309"/>
      <c r="AB67" s="309">
        <f t="shared" si="22"/>
        <v>0</v>
      </c>
      <c r="AC67" s="312">
        <f t="shared" si="30"/>
        <v>0</v>
      </c>
      <c r="AD67" s="314">
        <f t="shared" si="31"/>
        <v>0</v>
      </c>
      <c r="AE67" s="315">
        <f>'Source Data'!N67</f>
        <v>9576</v>
      </c>
      <c r="AF67" s="316">
        <f t="shared" si="6"/>
        <v>0</v>
      </c>
      <c r="AG67" s="308"/>
      <c r="AH67" s="315">
        <f t="shared" si="23"/>
        <v>0</v>
      </c>
      <c r="AI67" s="308"/>
      <c r="AJ67" s="317">
        <f t="shared" si="32"/>
        <v>0</v>
      </c>
      <c r="AK67" s="318">
        <f t="shared" si="33"/>
        <v>0</v>
      </c>
      <c r="AL67" s="316">
        <f t="shared" si="24"/>
        <v>0</v>
      </c>
      <c r="AM67" s="319">
        <f t="shared" si="25"/>
        <v>0</v>
      </c>
      <c r="AN67" s="316">
        <f t="shared" si="26"/>
        <v>0</v>
      </c>
      <c r="AO67" s="309"/>
      <c r="AP67" s="316">
        <f t="shared" si="27"/>
        <v>0</v>
      </c>
      <c r="AQ67" s="317"/>
      <c r="AR67" s="317">
        <f t="shared" si="28"/>
        <v>0</v>
      </c>
      <c r="AS67" s="316">
        <f t="shared" si="34"/>
        <v>0</v>
      </c>
      <c r="AT67" s="1175">
        <f t="shared" si="10"/>
        <v>0</v>
      </c>
      <c r="AU67" s="1176">
        <f t="shared" si="11"/>
        <v>0</v>
      </c>
      <c r="AV67" s="586"/>
      <c r="AW67" s="310"/>
      <c r="AX67" s="310">
        <f t="shared" si="12"/>
        <v>0</v>
      </c>
      <c r="AY67" s="310">
        <f t="shared" si="35"/>
        <v>0</v>
      </c>
    </row>
    <row r="68" spans="1:51" ht="16.149999999999999" customHeight="1" x14ac:dyDescent="0.2">
      <c r="A68" s="629">
        <v>62</v>
      </c>
      <c r="B68" s="325" t="s">
        <v>66</v>
      </c>
      <c r="C68" s="326"/>
      <c r="D68" s="327">
        <f>'Source Data'!H68</f>
        <v>4883.7599729981075</v>
      </c>
      <c r="E68" s="328">
        <f t="shared" si="14"/>
        <v>0</v>
      </c>
      <c r="F68" s="329"/>
      <c r="G68" s="327">
        <f>'Source Data'!I68</f>
        <v>736.06666112665073</v>
      </c>
      <c r="H68" s="328">
        <f t="shared" si="15"/>
        <v>0</v>
      </c>
      <c r="I68" s="329"/>
      <c r="J68" s="327">
        <f>'Source Data'!J68</f>
        <v>200.74545303454113</v>
      </c>
      <c r="K68" s="328">
        <f t="shared" si="16"/>
        <v>0</v>
      </c>
      <c r="L68" s="329"/>
      <c r="M68" s="327">
        <f>'Source Data'!K68</f>
        <v>5018.6363258635274</v>
      </c>
      <c r="N68" s="328">
        <f t="shared" si="17"/>
        <v>0</v>
      </c>
      <c r="O68" s="329"/>
      <c r="P68" s="327">
        <f>'Source Data'!L68</f>
        <v>2007.4545303454111</v>
      </c>
      <c r="Q68" s="328">
        <f t="shared" si="18"/>
        <v>0</v>
      </c>
      <c r="R68" s="330">
        <v>0</v>
      </c>
      <c r="S68" s="327"/>
      <c r="T68" s="327"/>
      <c r="U68" s="331">
        <f t="shared" si="29"/>
        <v>0</v>
      </c>
      <c r="V68" s="330">
        <f t="shared" si="3"/>
        <v>0</v>
      </c>
      <c r="W68" s="328">
        <f t="shared" si="19"/>
        <v>0</v>
      </c>
      <c r="X68" s="330">
        <f t="shared" si="20"/>
        <v>0</v>
      </c>
      <c r="Y68" s="327"/>
      <c r="Z68" s="330">
        <f t="shared" si="21"/>
        <v>0</v>
      </c>
      <c r="AA68" s="327"/>
      <c r="AB68" s="327">
        <f t="shared" si="22"/>
        <v>0</v>
      </c>
      <c r="AC68" s="330">
        <f t="shared" si="30"/>
        <v>0</v>
      </c>
      <c r="AD68" s="333">
        <f t="shared" si="31"/>
        <v>0</v>
      </c>
      <c r="AE68" s="334">
        <f>'Source Data'!N68</f>
        <v>1997</v>
      </c>
      <c r="AF68" s="335">
        <f t="shared" si="6"/>
        <v>0</v>
      </c>
      <c r="AG68" s="326"/>
      <c r="AH68" s="334">
        <f t="shared" si="23"/>
        <v>0</v>
      </c>
      <c r="AI68" s="326"/>
      <c r="AJ68" s="336">
        <f t="shared" si="32"/>
        <v>0</v>
      </c>
      <c r="AK68" s="337">
        <f t="shared" si="33"/>
        <v>0</v>
      </c>
      <c r="AL68" s="335">
        <f t="shared" si="24"/>
        <v>0</v>
      </c>
      <c r="AM68" s="338">
        <f t="shared" si="25"/>
        <v>0</v>
      </c>
      <c r="AN68" s="335">
        <f t="shared" si="26"/>
        <v>0</v>
      </c>
      <c r="AO68" s="327"/>
      <c r="AP68" s="335">
        <f t="shared" si="27"/>
        <v>0</v>
      </c>
      <c r="AQ68" s="336"/>
      <c r="AR68" s="336">
        <f t="shared" si="28"/>
        <v>0</v>
      </c>
      <c r="AS68" s="335">
        <f t="shared" si="34"/>
        <v>0</v>
      </c>
      <c r="AT68" s="1177">
        <f t="shared" si="10"/>
        <v>0</v>
      </c>
      <c r="AU68" s="1178">
        <f t="shared" si="11"/>
        <v>0</v>
      </c>
      <c r="AV68" s="586"/>
      <c r="AW68" s="328"/>
      <c r="AX68" s="328">
        <f t="shared" si="12"/>
        <v>0</v>
      </c>
      <c r="AY68" s="328">
        <f t="shared" si="35"/>
        <v>0</v>
      </c>
    </row>
    <row r="69" spans="1:51" ht="16.149999999999999" customHeight="1" x14ac:dyDescent="0.2">
      <c r="A69" s="629">
        <v>63</v>
      </c>
      <c r="B69" s="325" t="s">
        <v>67</v>
      </c>
      <c r="C69" s="326"/>
      <c r="D69" s="327">
        <f>'Source Data'!H69</f>
        <v>3617.9669570727483</v>
      </c>
      <c r="E69" s="328">
        <f t="shared" si="14"/>
        <v>0</v>
      </c>
      <c r="F69" s="329"/>
      <c r="G69" s="327">
        <f>'Source Data'!I69</f>
        <v>455.19374290754848</v>
      </c>
      <c r="H69" s="328">
        <f t="shared" si="15"/>
        <v>0</v>
      </c>
      <c r="I69" s="329"/>
      <c r="J69" s="327">
        <f>'Source Data'!J69</f>
        <v>124.14374806569505</v>
      </c>
      <c r="K69" s="328">
        <f t="shared" si="16"/>
        <v>0</v>
      </c>
      <c r="L69" s="329"/>
      <c r="M69" s="327">
        <f>'Source Data'!K69</f>
        <v>3103.5937016423763</v>
      </c>
      <c r="N69" s="328">
        <f t="shared" si="17"/>
        <v>0</v>
      </c>
      <c r="O69" s="329"/>
      <c r="P69" s="327">
        <f>'Source Data'!L69</f>
        <v>1241.4374806569506</v>
      </c>
      <c r="Q69" s="328">
        <f t="shared" si="18"/>
        <v>0</v>
      </c>
      <c r="R69" s="330">
        <v>0</v>
      </c>
      <c r="S69" s="327"/>
      <c r="T69" s="327"/>
      <c r="U69" s="331">
        <f t="shared" si="29"/>
        <v>0</v>
      </c>
      <c r="V69" s="330">
        <f t="shared" si="3"/>
        <v>0</v>
      </c>
      <c r="W69" s="328">
        <f t="shared" si="19"/>
        <v>0</v>
      </c>
      <c r="X69" s="330">
        <f t="shared" si="20"/>
        <v>0</v>
      </c>
      <c r="Y69" s="327"/>
      <c r="Z69" s="330">
        <f t="shared" si="21"/>
        <v>0</v>
      </c>
      <c r="AA69" s="327"/>
      <c r="AB69" s="327">
        <f t="shared" si="22"/>
        <v>0</v>
      </c>
      <c r="AC69" s="330">
        <f t="shared" si="30"/>
        <v>0</v>
      </c>
      <c r="AD69" s="333">
        <f t="shared" si="31"/>
        <v>0</v>
      </c>
      <c r="AE69" s="334">
        <f>'Source Data'!N69</f>
        <v>7559</v>
      </c>
      <c r="AF69" s="335">
        <f t="shared" si="6"/>
        <v>0</v>
      </c>
      <c r="AG69" s="326"/>
      <c r="AH69" s="334">
        <f t="shared" si="23"/>
        <v>0</v>
      </c>
      <c r="AI69" s="326"/>
      <c r="AJ69" s="336">
        <f t="shared" si="32"/>
        <v>0</v>
      </c>
      <c r="AK69" s="337">
        <f t="shared" si="33"/>
        <v>0</v>
      </c>
      <c r="AL69" s="335">
        <f t="shared" si="24"/>
        <v>0</v>
      </c>
      <c r="AM69" s="338">
        <f t="shared" si="25"/>
        <v>0</v>
      </c>
      <c r="AN69" s="335">
        <f t="shared" si="26"/>
        <v>0</v>
      </c>
      <c r="AO69" s="327"/>
      <c r="AP69" s="335">
        <f t="shared" si="27"/>
        <v>0</v>
      </c>
      <c r="AQ69" s="336"/>
      <c r="AR69" s="336">
        <f t="shared" si="28"/>
        <v>0</v>
      </c>
      <c r="AS69" s="335">
        <f t="shared" si="34"/>
        <v>0</v>
      </c>
      <c r="AT69" s="1177">
        <f t="shared" si="10"/>
        <v>0</v>
      </c>
      <c r="AU69" s="1178">
        <f t="shared" si="11"/>
        <v>0</v>
      </c>
      <c r="AV69" s="586"/>
      <c r="AW69" s="328"/>
      <c r="AX69" s="328">
        <f t="shared" si="12"/>
        <v>0</v>
      </c>
      <c r="AY69" s="328">
        <f t="shared" si="35"/>
        <v>0</v>
      </c>
    </row>
    <row r="70" spans="1:51" ht="16.149999999999999" customHeight="1" x14ac:dyDescent="0.2">
      <c r="A70" s="629">
        <v>64</v>
      </c>
      <c r="B70" s="325" t="s">
        <v>68</v>
      </c>
      <c r="C70" s="326"/>
      <c r="D70" s="327">
        <f>'Source Data'!H70</f>
        <v>5230.6414951359775</v>
      </c>
      <c r="E70" s="328">
        <f t="shared" si="14"/>
        <v>0</v>
      </c>
      <c r="F70" s="329"/>
      <c r="G70" s="327">
        <f>'Source Data'!I70</f>
        <v>700.71301031438645</v>
      </c>
      <c r="H70" s="328">
        <f t="shared" si="15"/>
        <v>0</v>
      </c>
      <c r="I70" s="329"/>
      <c r="J70" s="327">
        <f>'Source Data'!J70</f>
        <v>191.10354826755992</v>
      </c>
      <c r="K70" s="328">
        <f t="shared" si="16"/>
        <v>0</v>
      </c>
      <c r="L70" s="329"/>
      <c r="M70" s="327">
        <f>'Source Data'!K70</f>
        <v>4777.5887066889991</v>
      </c>
      <c r="N70" s="328">
        <f t="shared" si="17"/>
        <v>0</v>
      </c>
      <c r="O70" s="329"/>
      <c r="P70" s="327">
        <f>'Source Data'!L70</f>
        <v>1911.0354826755995</v>
      </c>
      <c r="Q70" s="328">
        <f t="shared" si="18"/>
        <v>0</v>
      </c>
      <c r="R70" s="330">
        <v>0</v>
      </c>
      <c r="S70" s="327"/>
      <c r="T70" s="327"/>
      <c r="U70" s="331">
        <f t="shared" si="29"/>
        <v>0</v>
      </c>
      <c r="V70" s="330">
        <f t="shared" si="3"/>
        <v>0</v>
      </c>
      <c r="W70" s="328">
        <f t="shared" si="19"/>
        <v>0</v>
      </c>
      <c r="X70" s="330">
        <f t="shared" si="20"/>
        <v>0</v>
      </c>
      <c r="Y70" s="327"/>
      <c r="Z70" s="330">
        <f t="shared" si="21"/>
        <v>0</v>
      </c>
      <c r="AA70" s="327"/>
      <c r="AB70" s="327">
        <f t="shared" si="22"/>
        <v>0</v>
      </c>
      <c r="AC70" s="330">
        <f t="shared" si="30"/>
        <v>0</v>
      </c>
      <c r="AD70" s="333">
        <f t="shared" si="31"/>
        <v>0</v>
      </c>
      <c r="AE70" s="334">
        <f>'Source Data'!N70</f>
        <v>2999</v>
      </c>
      <c r="AF70" s="335">
        <f t="shared" si="6"/>
        <v>0</v>
      </c>
      <c r="AG70" s="326"/>
      <c r="AH70" s="334">
        <f t="shared" si="23"/>
        <v>0</v>
      </c>
      <c r="AI70" s="326"/>
      <c r="AJ70" s="336">
        <f t="shared" si="32"/>
        <v>0</v>
      </c>
      <c r="AK70" s="337">
        <f t="shared" si="33"/>
        <v>0</v>
      </c>
      <c r="AL70" s="335">
        <f t="shared" si="24"/>
        <v>0</v>
      </c>
      <c r="AM70" s="338">
        <f t="shared" si="25"/>
        <v>0</v>
      </c>
      <c r="AN70" s="335">
        <f t="shared" si="26"/>
        <v>0</v>
      </c>
      <c r="AO70" s="327"/>
      <c r="AP70" s="335">
        <f t="shared" si="27"/>
        <v>0</v>
      </c>
      <c r="AQ70" s="336"/>
      <c r="AR70" s="336">
        <f t="shared" si="28"/>
        <v>0</v>
      </c>
      <c r="AS70" s="335">
        <f t="shared" si="34"/>
        <v>0</v>
      </c>
      <c r="AT70" s="1177">
        <f t="shared" si="10"/>
        <v>0</v>
      </c>
      <c r="AU70" s="1178">
        <f t="shared" si="11"/>
        <v>0</v>
      </c>
      <c r="AV70" s="586"/>
      <c r="AW70" s="328"/>
      <c r="AX70" s="328">
        <f t="shared" si="12"/>
        <v>0</v>
      </c>
      <c r="AY70" s="328">
        <f t="shared" si="35"/>
        <v>0</v>
      </c>
    </row>
    <row r="71" spans="1:51" ht="16.149999999999999" customHeight="1" x14ac:dyDescent="0.2">
      <c r="A71" s="634">
        <v>65</v>
      </c>
      <c r="B71" s="339" t="s">
        <v>69</v>
      </c>
      <c r="C71" s="340"/>
      <c r="D71" s="341">
        <f>'Source Data'!H71</f>
        <v>4386.1061727809565</v>
      </c>
      <c r="E71" s="342">
        <f t="shared" si="14"/>
        <v>0</v>
      </c>
      <c r="F71" s="343"/>
      <c r="G71" s="341">
        <f>'Source Data'!I71</f>
        <v>566.73400507501663</v>
      </c>
      <c r="H71" s="342">
        <f t="shared" si="15"/>
        <v>0</v>
      </c>
      <c r="I71" s="343"/>
      <c r="J71" s="341">
        <f>'Source Data'!J71</f>
        <v>154.56381956591363</v>
      </c>
      <c r="K71" s="342">
        <f t="shared" si="16"/>
        <v>0</v>
      </c>
      <c r="L71" s="343"/>
      <c r="M71" s="341">
        <f>'Source Data'!K71</f>
        <v>3864.0954891478409</v>
      </c>
      <c r="N71" s="342">
        <f t="shared" si="17"/>
        <v>0</v>
      </c>
      <c r="O71" s="343"/>
      <c r="P71" s="341">
        <f>'Source Data'!L71</f>
        <v>1545.6381956591365</v>
      </c>
      <c r="Q71" s="342">
        <f t="shared" si="18"/>
        <v>0</v>
      </c>
      <c r="R71" s="344">
        <v>0</v>
      </c>
      <c r="S71" s="341"/>
      <c r="T71" s="341"/>
      <c r="U71" s="345">
        <f t="shared" ref="U71:U75" si="36">S71+T71</f>
        <v>0</v>
      </c>
      <c r="V71" s="344">
        <f>U71+R71</f>
        <v>0</v>
      </c>
      <c r="W71" s="342">
        <f t="shared" si="19"/>
        <v>0</v>
      </c>
      <c r="X71" s="344">
        <f t="shared" si="20"/>
        <v>0</v>
      </c>
      <c r="Y71" s="341"/>
      <c r="Z71" s="344">
        <f t="shared" si="21"/>
        <v>0</v>
      </c>
      <c r="AA71" s="347"/>
      <c r="AB71" s="341">
        <f t="shared" si="22"/>
        <v>0</v>
      </c>
      <c r="AC71" s="348">
        <f t="shared" ref="AC71:AC75" si="37">ROUND(AB71/$AC$88,0)</f>
        <v>0</v>
      </c>
      <c r="AD71" s="348">
        <f t="shared" si="31"/>
        <v>0</v>
      </c>
      <c r="AE71" s="349">
        <f>'Source Data'!N71</f>
        <v>5234</v>
      </c>
      <c r="AF71" s="350">
        <f>C71*AE71</f>
        <v>0</v>
      </c>
      <c r="AG71" s="340"/>
      <c r="AH71" s="349">
        <f t="shared" si="23"/>
        <v>0</v>
      </c>
      <c r="AI71" s="340"/>
      <c r="AJ71" s="351">
        <f t="shared" ref="AJ71:AJ75" si="38">AE71*AI71*0.5</f>
        <v>0</v>
      </c>
      <c r="AK71" s="352">
        <f t="shared" ref="AK71:AK75" si="39">AH71+AJ71</f>
        <v>0</v>
      </c>
      <c r="AL71" s="350">
        <f t="shared" si="24"/>
        <v>0</v>
      </c>
      <c r="AM71" s="353">
        <f t="shared" si="25"/>
        <v>0</v>
      </c>
      <c r="AN71" s="350">
        <f t="shared" si="26"/>
        <v>0</v>
      </c>
      <c r="AO71" s="341"/>
      <c r="AP71" s="350">
        <f t="shared" si="27"/>
        <v>0</v>
      </c>
      <c r="AQ71" s="351"/>
      <c r="AR71" s="351">
        <f t="shared" si="28"/>
        <v>0</v>
      </c>
      <c r="AS71" s="350">
        <f t="shared" ref="AS71:AS75" si="40">ROUND(AR71/$AS$88,0)</f>
        <v>0</v>
      </c>
      <c r="AT71" s="1179">
        <f>Z71+AP71</f>
        <v>0</v>
      </c>
      <c r="AU71" s="1180">
        <f>AC71+AS71</f>
        <v>0</v>
      </c>
      <c r="AV71" s="586"/>
      <c r="AW71" s="342"/>
      <c r="AX71" s="342">
        <f t="shared" ref="AX71:AX75" si="41">-AM71</f>
        <v>0</v>
      </c>
      <c r="AY71" s="342">
        <f t="shared" ref="AY71:AY75" si="42">AX71-AW71</f>
        <v>0</v>
      </c>
    </row>
    <row r="72" spans="1:51" ht="16.149999999999999" customHeight="1" x14ac:dyDescent="0.2">
      <c r="A72" s="624">
        <v>66</v>
      </c>
      <c r="B72" s="307" t="s">
        <v>70</v>
      </c>
      <c r="C72" s="308"/>
      <c r="D72" s="309">
        <f>'Source Data'!H72</f>
        <v>5209.1252297845949</v>
      </c>
      <c r="E72" s="310">
        <f>C72*D72</f>
        <v>0</v>
      </c>
      <c r="F72" s="311"/>
      <c r="G72" s="309">
        <f>'Source Data'!I72</f>
        <v>655.4113591428079</v>
      </c>
      <c r="H72" s="310">
        <f>F72*G72</f>
        <v>0</v>
      </c>
      <c r="I72" s="311"/>
      <c r="J72" s="309">
        <f>'Source Data'!J72</f>
        <v>178.74855249349307</v>
      </c>
      <c r="K72" s="310">
        <f>I72*J72</f>
        <v>0</v>
      </c>
      <c r="L72" s="311"/>
      <c r="M72" s="309">
        <f>'Source Data'!K72</f>
        <v>4468.713812337327</v>
      </c>
      <c r="N72" s="310">
        <f>L72*M72</f>
        <v>0</v>
      </c>
      <c r="O72" s="311"/>
      <c r="P72" s="309">
        <f>'Source Data'!L72</f>
        <v>1787.4855249349307</v>
      </c>
      <c r="Q72" s="310">
        <f>O72*P72</f>
        <v>0</v>
      </c>
      <c r="R72" s="312">
        <v>0</v>
      </c>
      <c r="S72" s="309"/>
      <c r="T72" s="309"/>
      <c r="U72" s="313">
        <f t="shared" si="36"/>
        <v>0</v>
      </c>
      <c r="V72" s="312">
        <f>U72+R72</f>
        <v>0</v>
      </c>
      <c r="W72" s="310">
        <f>ROUND(V72*-0.25%,0)</f>
        <v>0</v>
      </c>
      <c r="X72" s="312">
        <f>SUM(V72:W72)</f>
        <v>0</v>
      </c>
      <c r="Y72" s="309"/>
      <c r="Z72" s="312">
        <f>ROUND(SUM(X72:Y72),0)</f>
        <v>0</v>
      </c>
      <c r="AA72" s="309"/>
      <c r="AB72" s="309">
        <f>Z72-AA72</f>
        <v>0</v>
      </c>
      <c r="AC72" s="312">
        <f t="shared" si="37"/>
        <v>0</v>
      </c>
      <c r="AD72" s="314">
        <f t="shared" si="31"/>
        <v>0</v>
      </c>
      <c r="AE72" s="315">
        <f>'Source Data'!N72</f>
        <v>3964</v>
      </c>
      <c r="AF72" s="316">
        <f>C72*AE72</f>
        <v>0</v>
      </c>
      <c r="AG72" s="308"/>
      <c r="AH72" s="315">
        <f>AG72*AE72</f>
        <v>0</v>
      </c>
      <c r="AI72" s="308"/>
      <c r="AJ72" s="317">
        <f t="shared" si="38"/>
        <v>0</v>
      </c>
      <c r="AK72" s="318">
        <f t="shared" si="39"/>
        <v>0</v>
      </c>
      <c r="AL72" s="316">
        <f>AK72+AF72</f>
        <v>0</v>
      </c>
      <c r="AM72" s="319">
        <f>ROUND(-0.25%*AL72,0)</f>
        <v>0</v>
      </c>
      <c r="AN72" s="316">
        <f>SUM(AL72:AM72)</f>
        <v>0</v>
      </c>
      <c r="AO72" s="309"/>
      <c r="AP72" s="316">
        <f>ROUND(SUM(AN72:AO72),0)</f>
        <v>0</v>
      </c>
      <c r="AQ72" s="317"/>
      <c r="AR72" s="317">
        <f>AP72-AQ72</f>
        <v>0</v>
      </c>
      <c r="AS72" s="316">
        <f t="shared" si="40"/>
        <v>0</v>
      </c>
      <c r="AT72" s="1175">
        <f>Z72+AP72</f>
        <v>0</v>
      </c>
      <c r="AU72" s="1176">
        <f>AC72+AS72</f>
        <v>0</v>
      </c>
      <c r="AV72" s="586"/>
      <c r="AW72" s="1181"/>
      <c r="AX72" s="1181">
        <f t="shared" si="41"/>
        <v>0</v>
      </c>
      <c r="AY72" s="1181">
        <f t="shared" si="42"/>
        <v>0</v>
      </c>
    </row>
    <row r="73" spans="1:51" ht="16.149999999999999" customHeight="1" x14ac:dyDescent="0.2">
      <c r="A73" s="629">
        <v>67</v>
      </c>
      <c r="B73" s="325" t="s">
        <v>3</v>
      </c>
      <c r="C73" s="326"/>
      <c r="D73" s="327">
        <f>'Source Data'!H73</f>
        <v>4781.434296552653</v>
      </c>
      <c r="E73" s="328">
        <f>C73*D73</f>
        <v>0</v>
      </c>
      <c r="F73" s="329"/>
      <c r="G73" s="327">
        <f>'Source Data'!I73</f>
        <v>636.87839950514967</v>
      </c>
      <c r="H73" s="328">
        <f>F73*G73</f>
        <v>0</v>
      </c>
      <c r="I73" s="329"/>
      <c r="J73" s="327">
        <f>'Source Data'!J73</f>
        <v>173.6941089559499</v>
      </c>
      <c r="K73" s="328">
        <f>I73*J73</f>
        <v>0</v>
      </c>
      <c r="L73" s="329"/>
      <c r="M73" s="327">
        <f>'Source Data'!K73</f>
        <v>4342.3527238987472</v>
      </c>
      <c r="N73" s="328">
        <f>L73*M73</f>
        <v>0</v>
      </c>
      <c r="O73" s="329"/>
      <c r="P73" s="327">
        <f>'Source Data'!L73</f>
        <v>1736.9410895594988</v>
      </c>
      <c r="Q73" s="328">
        <f>O73*P73</f>
        <v>0</v>
      </c>
      <c r="R73" s="330">
        <v>0</v>
      </c>
      <c r="S73" s="327"/>
      <c r="T73" s="327"/>
      <c r="U73" s="331">
        <f t="shared" si="36"/>
        <v>0</v>
      </c>
      <c r="V73" s="330">
        <f>U73+R73</f>
        <v>0</v>
      </c>
      <c r="W73" s="328">
        <f>ROUND(V73*-0.25%,0)</f>
        <v>0</v>
      </c>
      <c r="X73" s="330">
        <f>SUM(V73:W73)</f>
        <v>0</v>
      </c>
      <c r="Y73" s="327"/>
      <c r="Z73" s="330">
        <f>ROUND(SUM(X73:Y73),0)</f>
        <v>0</v>
      </c>
      <c r="AA73" s="327"/>
      <c r="AB73" s="327">
        <f>Z73-AA73</f>
        <v>0</v>
      </c>
      <c r="AC73" s="330">
        <f t="shared" si="37"/>
        <v>0</v>
      </c>
      <c r="AD73" s="333">
        <f t="shared" si="31"/>
        <v>0</v>
      </c>
      <c r="AE73" s="334">
        <f>'Source Data'!N73</f>
        <v>5608</v>
      </c>
      <c r="AF73" s="335">
        <f>C73*AE73</f>
        <v>0</v>
      </c>
      <c r="AG73" s="326"/>
      <c r="AH73" s="334">
        <f>AG73*AE73</f>
        <v>0</v>
      </c>
      <c r="AI73" s="326"/>
      <c r="AJ73" s="336">
        <f t="shared" si="38"/>
        <v>0</v>
      </c>
      <c r="AK73" s="337">
        <f t="shared" si="39"/>
        <v>0</v>
      </c>
      <c r="AL73" s="335">
        <f>AK73+AF73</f>
        <v>0</v>
      </c>
      <c r="AM73" s="338">
        <f>ROUND(-0.25%*AL73,0)</f>
        <v>0</v>
      </c>
      <c r="AN73" s="335">
        <f>SUM(AL73:AM73)</f>
        <v>0</v>
      </c>
      <c r="AO73" s="327"/>
      <c r="AP73" s="335">
        <f>ROUND(SUM(AN73:AO73),0)</f>
        <v>0</v>
      </c>
      <c r="AQ73" s="336"/>
      <c r="AR73" s="336">
        <f>AP73-AQ73</f>
        <v>0</v>
      </c>
      <c r="AS73" s="335">
        <f t="shared" si="40"/>
        <v>0</v>
      </c>
      <c r="AT73" s="1177">
        <f>Z73+AP73</f>
        <v>0</v>
      </c>
      <c r="AU73" s="1178">
        <f>AC73+AS73</f>
        <v>0</v>
      </c>
      <c r="AV73" s="586"/>
      <c r="AW73" s="1181"/>
      <c r="AX73" s="1181">
        <f t="shared" si="41"/>
        <v>0</v>
      </c>
      <c r="AY73" s="1181">
        <f t="shared" si="42"/>
        <v>0</v>
      </c>
    </row>
    <row r="74" spans="1:51" ht="16.149999999999999" customHeight="1" x14ac:dyDescent="0.2">
      <c r="A74" s="629">
        <v>68</v>
      </c>
      <c r="B74" s="325" t="s">
        <v>2</v>
      </c>
      <c r="C74" s="326"/>
      <c r="D74" s="327">
        <f>'Source Data'!H74</f>
        <v>5487.462001896216</v>
      </c>
      <c r="E74" s="328">
        <f>C74*D74</f>
        <v>0</v>
      </c>
      <c r="F74" s="329"/>
      <c r="G74" s="327">
        <f>'Source Data'!I74</f>
        <v>713.42471435529035</v>
      </c>
      <c r="H74" s="328">
        <f>F74*G74</f>
        <v>0</v>
      </c>
      <c r="I74" s="329"/>
      <c r="J74" s="327">
        <f>'Source Data'!J74</f>
        <v>194.5703766423519</v>
      </c>
      <c r="K74" s="328">
        <f>I74*J74</f>
        <v>0</v>
      </c>
      <c r="L74" s="329"/>
      <c r="M74" s="327">
        <f>'Source Data'!K74</f>
        <v>4864.2594160587978</v>
      </c>
      <c r="N74" s="328">
        <f>L74*M74</f>
        <v>0</v>
      </c>
      <c r="O74" s="329"/>
      <c r="P74" s="327">
        <f>'Source Data'!L74</f>
        <v>1945.703766423519</v>
      </c>
      <c r="Q74" s="328">
        <f>O74*P74</f>
        <v>0</v>
      </c>
      <c r="R74" s="330">
        <v>0</v>
      </c>
      <c r="S74" s="327"/>
      <c r="T74" s="327"/>
      <c r="U74" s="331">
        <f t="shared" si="36"/>
        <v>0</v>
      </c>
      <c r="V74" s="330">
        <f>U74+R74</f>
        <v>0</v>
      </c>
      <c r="W74" s="328">
        <f>ROUND(V74*-0.25%,0)</f>
        <v>0</v>
      </c>
      <c r="X74" s="330">
        <f>SUM(V74:W74)</f>
        <v>0</v>
      </c>
      <c r="Y74" s="327"/>
      <c r="Z74" s="330">
        <f>ROUND(SUM(X74:Y74),0)</f>
        <v>0</v>
      </c>
      <c r="AA74" s="327"/>
      <c r="AB74" s="327">
        <f>Z74-AA74</f>
        <v>0</v>
      </c>
      <c r="AC74" s="330">
        <f t="shared" si="37"/>
        <v>0</v>
      </c>
      <c r="AD74" s="333">
        <f t="shared" si="31"/>
        <v>0</v>
      </c>
      <c r="AE74" s="334">
        <f>'Source Data'!N74</f>
        <v>2793</v>
      </c>
      <c r="AF74" s="335">
        <f>C74*AE74</f>
        <v>0</v>
      </c>
      <c r="AG74" s="326"/>
      <c r="AH74" s="334">
        <f>AG74*AE74</f>
        <v>0</v>
      </c>
      <c r="AI74" s="326"/>
      <c r="AJ74" s="336">
        <f t="shared" si="38"/>
        <v>0</v>
      </c>
      <c r="AK74" s="337">
        <f t="shared" si="39"/>
        <v>0</v>
      </c>
      <c r="AL74" s="335">
        <f>AK74+AF74</f>
        <v>0</v>
      </c>
      <c r="AM74" s="338">
        <f>ROUND(-0.25%*AL74,0)</f>
        <v>0</v>
      </c>
      <c r="AN74" s="335">
        <f>SUM(AL74:AM74)</f>
        <v>0</v>
      </c>
      <c r="AO74" s="327"/>
      <c r="AP74" s="335">
        <f>ROUND(SUM(AN74:AO74),0)</f>
        <v>0</v>
      </c>
      <c r="AQ74" s="336"/>
      <c r="AR74" s="336">
        <f>AP74-AQ74</f>
        <v>0</v>
      </c>
      <c r="AS74" s="335">
        <f t="shared" si="40"/>
        <v>0</v>
      </c>
      <c r="AT74" s="1177">
        <f>Z74+AP74</f>
        <v>0</v>
      </c>
      <c r="AU74" s="1178">
        <f>AC74+AS74</f>
        <v>0</v>
      </c>
      <c r="AV74" s="586"/>
      <c r="AW74" s="1181"/>
      <c r="AX74" s="1181">
        <f t="shared" si="41"/>
        <v>0</v>
      </c>
      <c r="AY74" s="1181">
        <f t="shared" si="42"/>
        <v>0</v>
      </c>
    </row>
    <row r="75" spans="1:51" ht="16.149999999999999" customHeight="1" x14ac:dyDescent="0.2">
      <c r="A75" s="629">
        <v>69</v>
      </c>
      <c r="B75" s="325" t="s">
        <v>75</v>
      </c>
      <c r="C75" s="326"/>
      <c r="D75" s="327">
        <f>'Source Data'!H75</f>
        <v>5291.1260189471159</v>
      </c>
      <c r="E75" s="328">
        <f>C75*D75</f>
        <v>0</v>
      </c>
      <c r="F75" s="329"/>
      <c r="G75" s="327">
        <f>'Source Data'!I75</f>
        <v>701.91738105393551</v>
      </c>
      <c r="H75" s="328">
        <f>F75*G75</f>
        <v>0</v>
      </c>
      <c r="I75" s="329"/>
      <c r="J75" s="327">
        <f>'Source Data'!J75</f>
        <v>191.43201301470964</v>
      </c>
      <c r="K75" s="328">
        <f>I75*J75</f>
        <v>0</v>
      </c>
      <c r="L75" s="329"/>
      <c r="M75" s="327">
        <f>'Source Data'!K75</f>
        <v>4785.8003253677416</v>
      </c>
      <c r="N75" s="328">
        <f>L75*M75</f>
        <v>0</v>
      </c>
      <c r="O75" s="329"/>
      <c r="P75" s="327">
        <f>'Source Data'!L75</f>
        <v>1914.3201301470965</v>
      </c>
      <c r="Q75" s="328">
        <f>O75*P75</f>
        <v>0</v>
      </c>
      <c r="R75" s="330">
        <v>0</v>
      </c>
      <c r="S75" s="327"/>
      <c r="T75" s="327"/>
      <c r="U75" s="331">
        <f t="shared" si="36"/>
        <v>0</v>
      </c>
      <c r="V75" s="330">
        <f>U75+R75</f>
        <v>0</v>
      </c>
      <c r="W75" s="328">
        <f>ROUND(V75*-0.25%,0)</f>
        <v>0</v>
      </c>
      <c r="X75" s="330">
        <f>SUM(V75:W75)</f>
        <v>0</v>
      </c>
      <c r="Y75" s="327"/>
      <c r="Z75" s="330">
        <f>ROUND(SUM(X75:Y75),0)</f>
        <v>0</v>
      </c>
      <c r="AA75" s="327"/>
      <c r="AB75" s="327">
        <f>Z75-AA75</f>
        <v>0</v>
      </c>
      <c r="AC75" s="330">
        <f t="shared" si="37"/>
        <v>0</v>
      </c>
      <c r="AD75" s="333">
        <f t="shared" si="31"/>
        <v>0</v>
      </c>
      <c r="AE75" s="334">
        <f>'Source Data'!N75</f>
        <v>3798</v>
      </c>
      <c r="AF75" s="335">
        <f>C75*AE75</f>
        <v>0</v>
      </c>
      <c r="AG75" s="326"/>
      <c r="AH75" s="334">
        <f>AG75*AE75</f>
        <v>0</v>
      </c>
      <c r="AI75" s="326"/>
      <c r="AJ75" s="336">
        <f t="shared" si="38"/>
        <v>0</v>
      </c>
      <c r="AK75" s="337">
        <f t="shared" si="39"/>
        <v>0</v>
      </c>
      <c r="AL75" s="335">
        <f>AK75+AF75</f>
        <v>0</v>
      </c>
      <c r="AM75" s="338">
        <f>ROUND(-0.25%*AL75,0)</f>
        <v>0</v>
      </c>
      <c r="AN75" s="335">
        <f>SUM(AL75:AM75)</f>
        <v>0</v>
      </c>
      <c r="AO75" s="327"/>
      <c r="AP75" s="335">
        <f>ROUND(SUM(AN75:AO75),0)</f>
        <v>0</v>
      </c>
      <c r="AQ75" s="336"/>
      <c r="AR75" s="336">
        <f>AP75-AQ75</f>
        <v>0</v>
      </c>
      <c r="AS75" s="335">
        <f t="shared" si="40"/>
        <v>0</v>
      </c>
      <c r="AT75" s="1177">
        <f>Z75+AP75</f>
        <v>0</v>
      </c>
      <c r="AU75" s="1178">
        <f>AC75+AS75</f>
        <v>0</v>
      </c>
      <c r="AV75" s="586"/>
      <c r="AW75" s="1182"/>
      <c r="AX75" s="1182">
        <f t="shared" si="41"/>
        <v>0</v>
      </c>
      <c r="AY75" s="1182">
        <f t="shared" si="42"/>
        <v>0</v>
      </c>
    </row>
    <row r="76" spans="1:51" s="142" customFormat="1" ht="16.149999999999999" customHeight="1" thickBot="1" x14ac:dyDescent="0.25">
      <c r="A76" s="1382" t="s">
        <v>460</v>
      </c>
      <c r="B76" s="1383"/>
      <c r="C76" s="354">
        <f>SUM(C7:C75)</f>
        <v>816</v>
      </c>
      <c r="D76" s="355"/>
      <c r="E76" s="356">
        <f>SUM(E7:E75)</f>
        <v>3042541.1875765547</v>
      </c>
      <c r="F76" s="354">
        <v>649</v>
      </c>
      <c r="G76" s="355"/>
      <c r="H76" s="356">
        <v>301991.05786831921</v>
      </c>
      <c r="I76" s="354">
        <v>0</v>
      </c>
      <c r="J76" s="355"/>
      <c r="K76" s="356">
        <v>0</v>
      </c>
      <c r="L76" s="354">
        <v>94</v>
      </c>
      <c r="M76" s="355"/>
      <c r="N76" s="356">
        <v>298605.84239451995</v>
      </c>
      <c r="O76" s="354">
        <v>67</v>
      </c>
      <c r="P76" s="355"/>
      <c r="Q76" s="356">
        <v>84935.528503450434</v>
      </c>
      <c r="R76" s="357">
        <f t="shared" ref="R76:AU76" si="43">SUM(R7:R75)</f>
        <v>3728074</v>
      </c>
      <c r="S76" s="355">
        <f t="shared" si="43"/>
        <v>0</v>
      </c>
      <c r="T76" s="355">
        <f t="shared" si="43"/>
        <v>0</v>
      </c>
      <c r="U76" s="358">
        <f t="shared" si="43"/>
        <v>0</v>
      </c>
      <c r="V76" s="357">
        <f t="shared" si="43"/>
        <v>3728074</v>
      </c>
      <c r="W76" s="356">
        <f t="shared" si="43"/>
        <v>-9321</v>
      </c>
      <c r="X76" s="357">
        <f t="shared" si="43"/>
        <v>3718753</v>
      </c>
      <c r="Y76" s="356">
        <f t="shared" si="43"/>
        <v>0</v>
      </c>
      <c r="Z76" s="357">
        <f t="shared" si="43"/>
        <v>3718753</v>
      </c>
      <c r="AA76" s="355">
        <f t="shared" si="43"/>
        <v>0</v>
      </c>
      <c r="AB76" s="355">
        <f t="shared" si="43"/>
        <v>3718753</v>
      </c>
      <c r="AC76" s="357">
        <f t="shared" si="43"/>
        <v>309897</v>
      </c>
      <c r="AD76" s="360">
        <f t="shared" si="43"/>
        <v>3718753</v>
      </c>
      <c r="AE76" s="361">
        <f>'Source Data'!N76</f>
        <v>5169</v>
      </c>
      <c r="AF76" s="362">
        <f t="shared" si="43"/>
        <v>4446632</v>
      </c>
      <c r="AG76" s="354">
        <f t="shared" si="43"/>
        <v>0</v>
      </c>
      <c r="AH76" s="361">
        <f t="shared" si="43"/>
        <v>0</v>
      </c>
      <c r="AI76" s="354">
        <f t="shared" si="43"/>
        <v>0</v>
      </c>
      <c r="AJ76" s="363">
        <f t="shared" si="43"/>
        <v>0</v>
      </c>
      <c r="AK76" s="364">
        <f t="shared" si="43"/>
        <v>0</v>
      </c>
      <c r="AL76" s="362">
        <f t="shared" si="43"/>
        <v>4446632</v>
      </c>
      <c r="AM76" s="365">
        <f t="shared" si="43"/>
        <v>-11117</v>
      </c>
      <c r="AN76" s="362">
        <f t="shared" si="43"/>
        <v>4435515</v>
      </c>
      <c r="AO76" s="356">
        <f t="shared" si="43"/>
        <v>0</v>
      </c>
      <c r="AP76" s="362">
        <f t="shared" si="43"/>
        <v>4435515</v>
      </c>
      <c r="AQ76" s="363">
        <f t="shared" si="43"/>
        <v>0</v>
      </c>
      <c r="AR76" s="363">
        <f t="shared" si="43"/>
        <v>4435515</v>
      </c>
      <c r="AS76" s="362">
        <f t="shared" si="43"/>
        <v>369628</v>
      </c>
      <c r="AT76" s="1183">
        <f t="shared" si="43"/>
        <v>8154268</v>
      </c>
      <c r="AU76" s="1183">
        <f t="shared" si="43"/>
        <v>679525</v>
      </c>
      <c r="AV76" s="820"/>
      <c r="AW76" s="356">
        <f>SUM(AW7:AW75)</f>
        <v>0</v>
      </c>
      <c r="AX76" s="356">
        <f>SUM(AX7:AX75)</f>
        <v>11117</v>
      </c>
      <c r="AY76" s="356">
        <f>SUM(AY7:AY75)</f>
        <v>11117</v>
      </c>
    </row>
    <row r="77" spans="1:51" s="142" customFormat="1" ht="16.149999999999999" customHeight="1" thickTop="1" x14ac:dyDescent="0.2">
      <c r="A77" s="1440" t="s">
        <v>410</v>
      </c>
      <c r="B77" s="1498"/>
      <c r="C77" s="1184"/>
      <c r="D77" s="1185"/>
      <c r="E77" s="1185"/>
      <c r="F77" s="1184"/>
      <c r="G77" s="1185"/>
      <c r="H77" s="1185"/>
      <c r="I77" s="1184"/>
      <c r="J77" s="1185"/>
      <c r="K77" s="1185"/>
      <c r="L77" s="1184"/>
      <c r="M77" s="1185"/>
      <c r="N77" s="1185"/>
      <c r="O77" s="1184"/>
      <c r="P77" s="1185"/>
      <c r="Q77" s="1185"/>
      <c r="R77" s="1185"/>
      <c r="S77" s="1185"/>
      <c r="T77" s="1185"/>
      <c r="U77" s="1185"/>
      <c r="V77" s="1185"/>
      <c r="W77" s="1185"/>
      <c r="X77" s="1185"/>
      <c r="Y77" s="1185"/>
      <c r="Z77" s="1185"/>
      <c r="AA77" s="1185"/>
      <c r="AB77" s="1185"/>
      <c r="AC77" s="1185"/>
      <c r="AD77" s="1185"/>
      <c r="AE77" s="1186"/>
      <c r="AF77" s="1185"/>
      <c r="AG77" s="1184"/>
      <c r="AH77" s="1186"/>
      <c r="AI77" s="1184"/>
      <c r="AJ77" s="1185"/>
      <c r="AK77" s="1185"/>
      <c r="AL77" s="1185"/>
      <c r="AM77" s="1185"/>
      <c r="AN77" s="1185"/>
      <c r="AO77" s="1185"/>
      <c r="AP77" s="1185"/>
      <c r="AQ77" s="1185"/>
      <c r="AR77" s="1185"/>
      <c r="AS77" s="1185"/>
      <c r="AT77" s="1185"/>
      <c r="AU77" s="1185"/>
      <c r="AV77" s="820"/>
      <c r="AW77" s="1187"/>
      <c r="AX77" s="1187"/>
      <c r="AY77" s="1187"/>
    </row>
    <row r="78" spans="1:51" s="142" customFormat="1" ht="16.149999999999999" customHeight="1" x14ac:dyDescent="0.2">
      <c r="A78" s="1446" t="s">
        <v>411</v>
      </c>
      <c r="B78" s="1447"/>
      <c r="C78" s="1188"/>
      <c r="D78" s="1189"/>
      <c r="E78" s="1189"/>
      <c r="F78" s="1188"/>
      <c r="G78" s="1189"/>
      <c r="H78" s="1189"/>
      <c r="I78" s="1188"/>
      <c r="J78" s="1189"/>
      <c r="K78" s="1189"/>
      <c r="L78" s="1188"/>
      <c r="M78" s="1189"/>
      <c r="N78" s="1189"/>
      <c r="O78" s="1188"/>
      <c r="P78" s="1189"/>
      <c r="Q78" s="1189"/>
      <c r="R78" s="1189"/>
      <c r="S78" s="1189"/>
      <c r="T78" s="1189"/>
      <c r="U78" s="1189"/>
      <c r="V78" s="1189"/>
      <c r="W78" s="1189"/>
      <c r="X78" s="1189"/>
      <c r="Y78" s="1189"/>
      <c r="Z78" s="333">
        <f>VLOOKUP($A$88,'4_Level 4'!$A$78:$R$214,5,FALSE)</f>
        <v>0</v>
      </c>
      <c r="AA78" s="1190"/>
      <c r="AB78" s="1189">
        <f>Z78-AA78</f>
        <v>0</v>
      </c>
      <c r="AC78" s="333">
        <f>ROUND(AB78/$AC$88,0)</f>
        <v>0</v>
      </c>
      <c r="AD78" s="333">
        <f>VLOOKUP($A$88,'4_Level 4'!$A$78:$R$214,5,FALSE)</f>
        <v>0</v>
      </c>
      <c r="AE78" s="1189"/>
      <c r="AF78" s="1189"/>
      <c r="AG78" s="1188"/>
      <c r="AH78" s="1189"/>
      <c r="AI78" s="1188"/>
      <c r="AJ78" s="1189"/>
      <c r="AK78" s="1189"/>
      <c r="AL78" s="1189"/>
      <c r="AM78" s="1189"/>
      <c r="AN78" s="1189"/>
      <c r="AO78" s="1189"/>
      <c r="AP78" s="1189"/>
      <c r="AQ78" s="1189"/>
      <c r="AR78" s="1189"/>
      <c r="AS78" s="1189"/>
      <c r="AT78" s="1191">
        <f t="shared" ref="AT78:AT83" si="44">Z78+AP78</f>
        <v>0</v>
      </c>
      <c r="AU78" s="1191">
        <f>AC78+AS78</f>
        <v>0</v>
      </c>
      <c r="AV78" s="820"/>
      <c r="AW78" s="820"/>
      <c r="AX78" s="820"/>
      <c r="AY78" s="820"/>
    </row>
    <row r="79" spans="1:51" s="142" customFormat="1" ht="16.149999999999999" customHeight="1" x14ac:dyDescent="0.2">
      <c r="A79" s="1444" t="s">
        <v>430</v>
      </c>
      <c r="B79" s="1445"/>
      <c r="C79" s="1188"/>
      <c r="D79" s="1189"/>
      <c r="E79" s="1189"/>
      <c r="F79" s="1188"/>
      <c r="G79" s="1189"/>
      <c r="H79" s="1189"/>
      <c r="I79" s="1188"/>
      <c r="J79" s="1189"/>
      <c r="K79" s="1189"/>
      <c r="L79" s="1188"/>
      <c r="M79" s="1189"/>
      <c r="N79" s="1189"/>
      <c r="O79" s="1188"/>
      <c r="P79" s="1189"/>
      <c r="Q79" s="1189"/>
      <c r="R79" s="1189"/>
      <c r="S79" s="1189"/>
      <c r="T79" s="1189"/>
      <c r="U79" s="1189"/>
      <c r="V79" s="1189"/>
      <c r="W79" s="1189"/>
      <c r="X79" s="1189"/>
      <c r="Y79" s="1189"/>
      <c r="Z79" s="1192"/>
      <c r="AA79" s="1190"/>
      <c r="AB79" s="1189"/>
      <c r="AC79" s="1192"/>
      <c r="AD79" s="333">
        <f>VLOOKUP($A$88,'4_Level 4'!$A$78:$R$214,10,FALSE)</f>
        <v>0</v>
      </c>
      <c r="AE79" s="1189"/>
      <c r="AF79" s="1189"/>
      <c r="AG79" s="1188"/>
      <c r="AH79" s="1189"/>
      <c r="AI79" s="1188"/>
      <c r="AJ79" s="1189"/>
      <c r="AK79" s="1189"/>
      <c r="AL79" s="1189"/>
      <c r="AM79" s="1189"/>
      <c r="AN79" s="1189"/>
      <c r="AO79" s="1189"/>
      <c r="AP79" s="1189"/>
      <c r="AQ79" s="1189"/>
      <c r="AR79" s="1189"/>
      <c r="AS79" s="1189"/>
      <c r="AT79" s="1191">
        <f t="shared" si="44"/>
        <v>0</v>
      </c>
      <c r="AU79" s="1189"/>
      <c r="AV79" s="820"/>
      <c r="AW79" s="820"/>
      <c r="AX79" s="820"/>
      <c r="AY79" s="820"/>
    </row>
    <row r="80" spans="1:51" ht="16.149999999999999" customHeight="1" x14ac:dyDescent="0.2">
      <c r="A80" s="1442" t="s">
        <v>1544</v>
      </c>
      <c r="B80" s="1443"/>
      <c r="C80" s="1188"/>
      <c r="D80" s="1189"/>
      <c r="E80" s="1189"/>
      <c r="F80" s="1188"/>
      <c r="G80" s="1189"/>
      <c r="H80" s="1189"/>
      <c r="I80" s="1188"/>
      <c r="J80" s="1189"/>
      <c r="K80" s="1189"/>
      <c r="L80" s="1188"/>
      <c r="M80" s="1189"/>
      <c r="N80" s="1189"/>
      <c r="O80" s="1188"/>
      <c r="P80" s="1189"/>
      <c r="Q80" s="1189"/>
      <c r="R80" s="1189"/>
      <c r="S80" s="1189"/>
      <c r="T80" s="1189"/>
      <c r="U80" s="1189"/>
      <c r="V80" s="1189"/>
      <c r="W80" s="1189"/>
      <c r="X80" s="1189"/>
      <c r="Y80" s="1189"/>
      <c r="Z80" s="333">
        <f>VLOOKUP($A$88,'4_Level 4'!$A$78:$R$214,12,FALSE)</f>
        <v>0</v>
      </c>
      <c r="AA80" s="1190"/>
      <c r="AB80" s="1189">
        <f>Z80-AA80</f>
        <v>0</v>
      </c>
      <c r="AC80" s="333">
        <f>ROUND(AB80/$AC$88,0)</f>
        <v>0</v>
      </c>
      <c r="AD80" s="333">
        <f>VLOOKUP($A$88,'4_Level 4'!$A$78:$R$214,12,FALSE)</f>
        <v>0</v>
      </c>
      <c r="AE80" s="1189"/>
      <c r="AF80" s="1189"/>
      <c r="AG80" s="1188"/>
      <c r="AH80" s="1189"/>
      <c r="AI80" s="1188"/>
      <c r="AJ80" s="1189"/>
      <c r="AK80" s="1189"/>
      <c r="AL80" s="1189"/>
      <c r="AM80" s="1189"/>
      <c r="AN80" s="1189"/>
      <c r="AO80" s="1189"/>
      <c r="AP80" s="1189"/>
      <c r="AQ80" s="1189"/>
      <c r="AR80" s="1189"/>
      <c r="AS80" s="1189"/>
      <c r="AT80" s="1191">
        <f t="shared" si="44"/>
        <v>0</v>
      </c>
      <c r="AU80" s="1189"/>
      <c r="AV80" s="586"/>
      <c r="AW80" s="586"/>
      <c r="AX80" s="586"/>
      <c r="AY80" s="586"/>
    </row>
    <row r="81" spans="1:51" s="142" customFormat="1" ht="16.149999999999999" customHeight="1" x14ac:dyDescent="0.2">
      <c r="A81" s="1442" t="s">
        <v>429</v>
      </c>
      <c r="B81" s="1443"/>
      <c r="C81" s="1188"/>
      <c r="D81" s="1189"/>
      <c r="E81" s="1189"/>
      <c r="F81" s="1188"/>
      <c r="G81" s="1189"/>
      <c r="H81" s="1189"/>
      <c r="I81" s="1188"/>
      <c r="J81" s="1189"/>
      <c r="K81" s="1189"/>
      <c r="L81" s="1188"/>
      <c r="M81" s="1189"/>
      <c r="N81" s="1189"/>
      <c r="O81" s="1188"/>
      <c r="P81" s="1189"/>
      <c r="Q81" s="1189"/>
      <c r="R81" s="1189"/>
      <c r="S81" s="1189"/>
      <c r="T81" s="1189"/>
      <c r="U81" s="1189"/>
      <c r="V81" s="1189"/>
      <c r="W81" s="1189"/>
      <c r="X81" s="1189"/>
      <c r="Y81" s="1189"/>
      <c r="Z81" s="1192"/>
      <c r="AA81" s="1190"/>
      <c r="AB81" s="1189"/>
      <c r="AC81" s="1192"/>
      <c r="AD81" s="333">
        <f>VLOOKUP($A$88,'4_Level 4'!$A$78:$R$214,13,FALSE)</f>
        <v>0</v>
      </c>
      <c r="AE81" s="1189"/>
      <c r="AF81" s="1189"/>
      <c r="AG81" s="1188"/>
      <c r="AH81" s="1189"/>
      <c r="AI81" s="1188"/>
      <c r="AJ81" s="1189"/>
      <c r="AK81" s="1189"/>
      <c r="AL81" s="1189"/>
      <c r="AM81" s="1189"/>
      <c r="AN81" s="1189"/>
      <c r="AO81" s="1189"/>
      <c r="AP81" s="1189"/>
      <c r="AQ81" s="1189"/>
      <c r="AR81" s="1189"/>
      <c r="AS81" s="1189"/>
      <c r="AT81" s="1191">
        <f t="shared" si="44"/>
        <v>0</v>
      </c>
      <c r="AU81" s="1189"/>
      <c r="AV81" s="820"/>
      <c r="AW81" s="820"/>
      <c r="AX81" s="820"/>
      <c r="AY81" s="820"/>
    </row>
    <row r="82" spans="1:51" s="142" customFormat="1" ht="16.149999999999999" customHeight="1" x14ac:dyDescent="0.2">
      <c r="A82" s="1496" t="s">
        <v>254</v>
      </c>
      <c r="B82" s="1497"/>
      <c r="C82" s="1193"/>
      <c r="D82" s="1194"/>
      <c r="E82" s="1194"/>
      <c r="F82" s="1193"/>
      <c r="G82" s="1194"/>
      <c r="H82" s="1194"/>
      <c r="I82" s="1193"/>
      <c r="J82" s="1194"/>
      <c r="K82" s="1194"/>
      <c r="L82" s="1193"/>
      <c r="M82" s="1194"/>
      <c r="N82" s="1194"/>
      <c r="O82" s="1193"/>
      <c r="P82" s="1194"/>
      <c r="Q82" s="1194"/>
      <c r="R82" s="1194"/>
      <c r="S82" s="1194"/>
      <c r="T82" s="1194"/>
      <c r="U82" s="1194"/>
      <c r="V82" s="1194"/>
      <c r="W82" s="1194"/>
      <c r="X82" s="1194"/>
      <c r="Y82" s="1194"/>
      <c r="Z82" s="348">
        <f>VLOOKUP($A$88,'4_Level 4'!$A$78:$R$214,17,FALSE)</f>
        <v>0</v>
      </c>
      <c r="AA82" s="347"/>
      <c r="AB82" s="1194">
        <f>Z82-AA82</f>
        <v>0</v>
      </c>
      <c r="AC82" s="348">
        <f>ROUND(AB82/$AC$88,0)</f>
        <v>0</v>
      </c>
      <c r="AD82" s="348">
        <f>VLOOKUP($A$88,'4_Level 4'!$A$78:$R$214,17,FALSE)</f>
        <v>0</v>
      </c>
      <c r="AE82" s="1194"/>
      <c r="AF82" s="1194"/>
      <c r="AG82" s="1193"/>
      <c r="AH82" s="1194"/>
      <c r="AI82" s="1193"/>
      <c r="AJ82" s="1194"/>
      <c r="AK82" s="1194"/>
      <c r="AL82" s="1194"/>
      <c r="AM82" s="1194"/>
      <c r="AN82" s="1194"/>
      <c r="AO82" s="1194"/>
      <c r="AP82" s="1194"/>
      <c r="AQ82" s="1194"/>
      <c r="AR82" s="1194"/>
      <c r="AS82" s="1194"/>
      <c r="AT82" s="1195">
        <f t="shared" si="44"/>
        <v>0</v>
      </c>
      <c r="AU82" s="1195">
        <f>AC82+AS82</f>
        <v>0</v>
      </c>
      <c r="AV82" s="820"/>
      <c r="AW82" s="820"/>
      <c r="AX82" s="820"/>
      <c r="AY82" s="820"/>
    </row>
    <row r="83" spans="1:51" s="142" customFormat="1" ht="16.149999999999999" customHeight="1" x14ac:dyDescent="0.2">
      <c r="A83" s="1496" t="s">
        <v>1440</v>
      </c>
      <c r="B83" s="1497"/>
      <c r="C83" s="1196"/>
      <c r="D83" s="1197"/>
      <c r="E83" s="1197"/>
      <c r="F83" s="1196"/>
      <c r="G83" s="1197"/>
      <c r="H83" s="1197"/>
      <c r="I83" s="1196"/>
      <c r="J83" s="1197"/>
      <c r="K83" s="1197"/>
      <c r="L83" s="1196"/>
      <c r="M83" s="1197"/>
      <c r="N83" s="1197"/>
      <c r="O83" s="1196"/>
      <c r="P83" s="1197"/>
      <c r="Q83" s="1197"/>
      <c r="R83" s="1197"/>
      <c r="S83" s="1197"/>
      <c r="T83" s="1197"/>
      <c r="U83" s="1197"/>
      <c r="V83" s="1197"/>
      <c r="W83" s="1197"/>
      <c r="X83" s="1197"/>
      <c r="Y83" s="1197">
        <f>VLOOKUP($A88,[1]Summary!$A$87:$K$122,11,FALSE)</f>
        <v>0</v>
      </c>
      <c r="Z83" s="1053">
        <f>VLOOKUP(A88,[1]Summary!$A$87:$K$122,11,FALSE)</f>
        <v>0</v>
      </c>
      <c r="AA83" s="1198"/>
      <c r="AB83" s="1197">
        <f>Z83-AA83</f>
        <v>0</v>
      </c>
      <c r="AC83" s="1053">
        <f>ROUND(AB83/$AC$88,0)</f>
        <v>0</v>
      </c>
      <c r="AD83" s="1053">
        <f>VLOOKUP($A88,[1]Summary!$A$87:$K$122,11,FALSE)</f>
        <v>0</v>
      </c>
      <c r="AE83" s="1197"/>
      <c r="AF83" s="1197"/>
      <c r="AG83" s="1196"/>
      <c r="AH83" s="1197"/>
      <c r="AI83" s="1196"/>
      <c r="AJ83" s="1197"/>
      <c r="AK83" s="1197"/>
      <c r="AL83" s="1197"/>
      <c r="AM83" s="1197"/>
      <c r="AN83" s="1197"/>
      <c r="AO83" s="1197"/>
      <c r="AP83" s="1197"/>
      <c r="AQ83" s="1197"/>
      <c r="AR83" s="1197"/>
      <c r="AS83" s="1197"/>
      <c r="AT83" s="1199">
        <f t="shared" si="44"/>
        <v>0</v>
      </c>
      <c r="AU83" s="1199">
        <f>AC83+AS83</f>
        <v>0</v>
      </c>
      <c r="AV83" s="820"/>
      <c r="AW83" s="820"/>
      <c r="AX83" s="820"/>
      <c r="AY83" s="820"/>
    </row>
    <row r="84" spans="1:51" s="142" customFormat="1" ht="16.149999999999999" customHeight="1" thickBot="1" x14ac:dyDescent="0.25">
      <c r="A84" s="1382" t="s">
        <v>461</v>
      </c>
      <c r="B84" s="1439"/>
      <c r="C84" s="1200">
        <f>SUM(C76:C83)</f>
        <v>816</v>
      </c>
      <c r="D84" s="1201"/>
      <c r="E84" s="1202">
        <f t="shared" ref="E84" si="45">SUM(E76:E83)</f>
        <v>3042541.1875765547</v>
      </c>
      <c r="F84" s="1200">
        <v>649</v>
      </c>
      <c r="G84" s="1201"/>
      <c r="H84" s="1202">
        <v>301991.05786831921</v>
      </c>
      <c r="I84" s="1200">
        <v>0</v>
      </c>
      <c r="J84" s="1201"/>
      <c r="K84" s="1202">
        <v>0</v>
      </c>
      <c r="L84" s="1200">
        <v>94</v>
      </c>
      <c r="M84" s="1201"/>
      <c r="N84" s="1202">
        <v>298605.84239451995</v>
      </c>
      <c r="O84" s="1200">
        <v>67</v>
      </c>
      <c r="P84" s="1201"/>
      <c r="Q84" s="1202">
        <v>84935.528503450434</v>
      </c>
      <c r="R84" s="1201">
        <f t="shared" ref="R84:AD84" si="46">SUM(R76:R83)</f>
        <v>3728074</v>
      </c>
      <c r="S84" s="1201">
        <f t="shared" si="46"/>
        <v>0</v>
      </c>
      <c r="T84" s="1201">
        <f t="shared" si="46"/>
        <v>0</v>
      </c>
      <c r="U84" s="1201">
        <f t="shared" si="46"/>
        <v>0</v>
      </c>
      <c r="V84" s="1201">
        <f t="shared" si="46"/>
        <v>3728074</v>
      </c>
      <c r="W84" s="1201">
        <f t="shared" si="46"/>
        <v>-9321</v>
      </c>
      <c r="X84" s="1201">
        <f t="shared" si="46"/>
        <v>3718753</v>
      </c>
      <c r="Y84" s="1202">
        <f t="shared" si="46"/>
        <v>0</v>
      </c>
      <c r="Z84" s="360">
        <f t="shared" si="46"/>
        <v>3718753</v>
      </c>
      <c r="AA84" s="1201">
        <f t="shared" si="46"/>
        <v>0</v>
      </c>
      <c r="AB84" s="1201">
        <f t="shared" si="46"/>
        <v>3718753</v>
      </c>
      <c r="AC84" s="360">
        <f t="shared" si="46"/>
        <v>309897</v>
      </c>
      <c r="AD84" s="360">
        <f t="shared" si="46"/>
        <v>3718753</v>
      </c>
      <c r="AE84" s="1203"/>
      <c r="AF84" s="1201">
        <f t="shared" ref="AF84:AU84" si="47">SUM(AF76:AF83)</f>
        <v>4446632</v>
      </c>
      <c r="AG84" s="1200">
        <f t="shared" si="47"/>
        <v>0</v>
      </c>
      <c r="AH84" s="1203">
        <f t="shared" si="47"/>
        <v>0</v>
      </c>
      <c r="AI84" s="1200">
        <f t="shared" si="47"/>
        <v>0</v>
      </c>
      <c r="AJ84" s="1201">
        <f t="shared" si="47"/>
        <v>0</v>
      </c>
      <c r="AK84" s="1201">
        <f t="shared" si="47"/>
        <v>0</v>
      </c>
      <c r="AL84" s="1201">
        <f t="shared" si="47"/>
        <v>4446632</v>
      </c>
      <c r="AM84" s="1201">
        <f t="shared" si="47"/>
        <v>-11117</v>
      </c>
      <c r="AN84" s="1201">
        <f t="shared" si="47"/>
        <v>4435515</v>
      </c>
      <c r="AO84" s="1201">
        <f t="shared" si="47"/>
        <v>0</v>
      </c>
      <c r="AP84" s="1201">
        <f t="shared" si="47"/>
        <v>4435515</v>
      </c>
      <c r="AQ84" s="1201">
        <f t="shared" si="47"/>
        <v>0</v>
      </c>
      <c r="AR84" s="1201">
        <f t="shared" si="47"/>
        <v>4435515</v>
      </c>
      <c r="AS84" s="1201">
        <f t="shared" si="47"/>
        <v>369628</v>
      </c>
      <c r="AT84" s="1204">
        <f t="shared" si="47"/>
        <v>8154268</v>
      </c>
      <c r="AU84" s="1204">
        <f t="shared" si="47"/>
        <v>679525</v>
      </c>
      <c r="AV84" s="820"/>
      <c r="AW84" s="820"/>
      <c r="AX84" s="820"/>
      <c r="AY84" s="820"/>
    </row>
    <row r="85" spans="1:51" ht="16.149999999999999" customHeight="1" thickTop="1" x14ac:dyDescent="0.2">
      <c r="D85" s="586"/>
      <c r="E85" s="586"/>
      <c r="F85" s="586"/>
      <c r="G85" s="586"/>
      <c r="H85" s="586"/>
      <c r="I85" s="586"/>
      <c r="J85" s="586"/>
      <c r="K85" s="586"/>
      <c r="L85" s="586"/>
      <c r="M85" s="586"/>
      <c r="N85" s="586"/>
      <c r="O85" s="586"/>
      <c r="P85" s="586"/>
      <c r="Q85" s="586"/>
      <c r="R85" s="586"/>
      <c r="S85" s="586"/>
      <c r="T85" s="586"/>
      <c r="U85" s="586"/>
      <c r="V85" s="586"/>
      <c r="W85" s="586"/>
      <c r="X85" s="820"/>
      <c r="Y85" s="586"/>
      <c r="Z85" s="586"/>
      <c r="AB85" s="586"/>
      <c r="AC85" s="586"/>
      <c r="AD85" s="586"/>
      <c r="AE85" s="586"/>
      <c r="AF85" s="586"/>
    </row>
    <row r="86" spans="1:51" ht="16.149999999999999" customHeight="1" x14ac:dyDescent="0.2">
      <c r="C86" s="786">
        <v>0.83</v>
      </c>
      <c r="D86" s="586"/>
      <c r="E86" s="586"/>
      <c r="F86" s="786">
        <v>0.79549999999999998</v>
      </c>
      <c r="G86" s="586"/>
      <c r="H86" s="1052"/>
      <c r="I86" s="1052"/>
      <c r="J86" s="1052"/>
      <c r="K86" s="1052"/>
      <c r="L86" s="1036">
        <v>0.11600000000000001</v>
      </c>
      <c r="M86" s="1052"/>
      <c r="N86" s="1052"/>
      <c r="O86" s="1036">
        <v>8.2900000000000001E-2</v>
      </c>
      <c r="P86" s="1052"/>
      <c r="Q86" s="1052"/>
      <c r="R86" s="586"/>
      <c r="S86" s="586"/>
      <c r="T86" s="586"/>
      <c r="U86" s="586"/>
      <c r="V86" s="586"/>
      <c r="W86" s="586"/>
      <c r="X86" s="820"/>
      <c r="Y86" s="586"/>
      <c r="Z86" s="586"/>
      <c r="AA86" s="820"/>
      <c r="AB86" s="586"/>
      <c r="AC86" s="586"/>
      <c r="AD86" s="586"/>
      <c r="AE86" s="586"/>
      <c r="AF86" s="586"/>
      <c r="AQ86" s="820"/>
      <c r="AS86" s="820"/>
    </row>
    <row r="87" spans="1:51" ht="16.149999999999999" customHeight="1" x14ac:dyDescent="0.2">
      <c r="H87" s="114"/>
      <c r="I87" s="114"/>
      <c r="J87" s="1482"/>
      <c r="K87" s="1045"/>
      <c r="L87" s="1045"/>
      <c r="M87" s="1482"/>
      <c r="N87" s="1045"/>
      <c r="O87" s="1045"/>
      <c r="P87" s="1482"/>
      <c r="Q87" s="1045"/>
    </row>
    <row r="88" spans="1:51" x14ac:dyDescent="0.2">
      <c r="A88" s="321" t="s">
        <v>1297</v>
      </c>
      <c r="H88" s="114"/>
      <c r="I88" s="114"/>
      <c r="J88" s="1482"/>
      <c r="K88" s="1045"/>
      <c r="L88" s="1045"/>
      <c r="M88" s="1482"/>
      <c r="N88" s="1045"/>
      <c r="O88" s="1045"/>
      <c r="P88" s="1482"/>
      <c r="Q88" s="1045"/>
      <c r="AC88" s="110">
        <v>12</v>
      </c>
      <c r="AS88" s="110">
        <f>AC88</f>
        <v>12</v>
      </c>
    </row>
    <row r="89" spans="1:51" x14ac:dyDescent="0.2">
      <c r="C89" s="532" t="s">
        <v>1316</v>
      </c>
      <c r="D89" s="1205" t="s">
        <v>1317</v>
      </c>
      <c r="H89" s="114"/>
      <c r="I89" s="114"/>
      <c r="J89" s="114"/>
      <c r="K89" s="114"/>
      <c r="L89" s="114"/>
      <c r="M89" s="114"/>
      <c r="N89" s="114"/>
      <c r="O89" s="114"/>
      <c r="P89" s="114"/>
      <c r="Q89" s="114"/>
    </row>
    <row r="90" spans="1:51" x14ac:dyDescent="0.2">
      <c r="A90" s="624">
        <v>26</v>
      </c>
      <c r="B90" s="307" t="s">
        <v>31</v>
      </c>
      <c r="C90" s="1206">
        <v>922</v>
      </c>
      <c r="D90" s="1206">
        <f>ROUND(C90*$C$86,0)</f>
        <v>765</v>
      </c>
    </row>
    <row r="91" spans="1:51" x14ac:dyDescent="0.2">
      <c r="A91" s="624">
        <v>36</v>
      </c>
      <c r="B91" s="307" t="s">
        <v>41</v>
      </c>
      <c r="C91" s="1206">
        <v>45</v>
      </c>
      <c r="D91" s="1206">
        <f t="shared" ref="D91:D94" si="48">ROUND(C91*$C$86,0)</f>
        <v>37</v>
      </c>
    </row>
    <row r="92" spans="1:51" x14ac:dyDescent="0.2">
      <c r="A92" s="629">
        <v>38</v>
      </c>
      <c r="B92" s="325" t="s">
        <v>43</v>
      </c>
      <c r="C92" s="1207">
        <v>12</v>
      </c>
      <c r="D92" s="1207">
        <f t="shared" si="48"/>
        <v>10</v>
      </c>
    </row>
    <row r="93" spans="1:51" x14ac:dyDescent="0.2">
      <c r="A93" s="629">
        <v>44</v>
      </c>
      <c r="B93" s="325" t="s">
        <v>49</v>
      </c>
      <c r="C93" s="1207">
        <v>1</v>
      </c>
      <c r="D93" s="1207">
        <f t="shared" si="48"/>
        <v>1</v>
      </c>
    </row>
    <row r="94" spans="1:51" x14ac:dyDescent="0.2">
      <c r="A94" s="634">
        <v>45</v>
      </c>
      <c r="B94" s="339" t="s">
        <v>50</v>
      </c>
      <c r="C94" s="1208">
        <v>4</v>
      </c>
      <c r="D94" s="1208">
        <f t="shared" si="48"/>
        <v>3</v>
      </c>
    </row>
  </sheetData>
  <mergeCells count="48">
    <mergeCell ref="AT1:AT3"/>
    <mergeCell ref="AU1:AU3"/>
    <mergeCell ref="C2:C3"/>
    <mergeCell ref="D2:E2"/>
    <mergeCell ref="F2:H2"/>
    <mergeCell ref="I2:K2"/>
    <mergeCell ref="L2:N2"/>
    <mergeCell ref="O2:Q2"/>
    <mergeCell ref="R2:R3"/>
    <mergeCell ref="S2:U2"/>
    <mergeCell ref="C1:K1"/>
    <mergeCell ref="L1:U1"/>
    <mergeCell ref="V1:AD1"/>
    <mergeCell ref="AE1:AK1"/>
    <mergeCell ref="AL1:AS1"/>
    <mergeCell ref="V2:V3"/>
    <mergeCell ref="A77:B77"/>
    <mergeCell ref="AF2:AF3"/>
    <mergeCell ref="AG2:AK2"/>
    <mergeCell ref="AL2:AL3"/>
    <mergeCell ref="AM2:AM3"/>
    <mergeCell ref="Z2:Z3"/>
    <mergeCell ref="AA2:AA3"/>
    <mergeCell ref="AB2:AB3"/>
    <mergeCell ref="AC2:AC3"/>
    <mergeCell ref="AD2:AD3"/>
    <mergeCell ref="AE2:AE3"/>
    <mergeCell ref="A1:B3"/>
    <mergeCell ref="W2:W3"/>
    <mergeCell ref="X2:X3"/>
    <mergeCell ref="Y2:Y3"/>
    <mergeCell ref="AP2:AP3"/>
    <mergeCell ref="AQ2:AQ3"/>
    <mergeCell ref="AR2:AR3"/>
    <mergeCell ref="AS2:AS3"/>
    <mergeCell ref="A76:B76"/>
    <mergeCell ref="AN2:AN3"/>
    <mergeCell ref="AO2:AO3"/>
    <mergeCell ref="J87:J88"/>
    <mergeCell ref="M87:M88"/>
    <mergeCell ref="P87:P88"/>
    <mergeCell ref="A78:B78"/>
    <mergeCell ref="A79:B79"/>
    <mergeCell ref="A80:B80"/>
    <mergeCell ref="A81:B81"/>
    <mergeCell ref="A82:B82"/>
    <mergeCell ref="A84:B84"/>
    <mergeCell ref="A83:B83"/>
  </mergeCells>
  <printOptions horizontalCentered="1"/>
  <pageMargins left="0.3" right="0.3" top="0.6" bottom="0.5" header="0.3" footer="0.3"/>
  <pageSetup paperSize="5" scale="64" firstPageNumber="50" fitToWidth="0" fitToHeight="0" orientation="portrait" r:id="rId1"/>
  <headerFooter alignWithMargins="0">
    <oddHeader>&amp;L&amp;"Arial,Bold"&amp;18&amp;K000000FY2018-19 Budget Letter - July 2018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>
    <tabColor rgb="FF92D050"/>
  </sheetPr>
  <dimension ref="A1:BA89"/>
  <sheetViews>
    <sheetView view="pageBreakPreview" zoomScaleNormal="100" zoomScaleSheetLayoutView="100" workbookViewId="0">
      <pane xSplit="2" ySplit="6" topLeftCell="AK62" activePane="bottomRight" state="frozen"/>
      <selection activeCell="C8" sqref="C8:C75"/>
      <selection pane="topRight" activeCell="C8" sqref="C8:C75"/>
      <selection pane="bottomLeft" activeCell="C8" sqref="C8:C75"/>
      <selection pane="bottomRight" activeCell="C8" sqref="C8:C75"/>
    </sheetView>
  </sheetViews>
  <sheetFormatPr defaultColWidth="8.85546875" defaultRowHeight="12.75" x14ac:dyDescent="0.2"/>
  <cols>
    <col min="1" max="1" width="5" style="108" customWidth="1"/>
    <col min="2" max="2" width="26.140625" style="108" customWidth="1"/>
    <col min="3" max="3" width="13.140625" style="108" customWidth="1"/>
    <col min="4" max="4" width="14.7109375" style="108" customWidth="1"/>
    <col min="5" max="5" width="12.42578125" style="108" customWidth="1"/>
    <col min="6" max="6" width="11.28515625" style="108" customWidth="1"/>
    <col min="7" max="7" width="9.7109375" style="108" customWidth="1"/>
    <col min="8" max="8" width="10.7109375" style="108" customWidth="1"/>
    <col min="9" max="9" width="11.28515625" style="108" customWidth="1"/>
    <col min="10" max="10" width="9.7109375" style="108" customWidth="1"/>
    <col min="11" max="11" width="10.7109375" style="108" customWidth="1"/>
    <col min="12" max="12" width="11.28515625" style="108" customWidth="1"/>
    <col min="13" max="13" width="9.140625" style="108" customWidth="1"/>
    <col min="14" max="14" width="10.28515625" style="108" bestFit="1" customWidth="1"/>
    <col min="15" max="15" width="11.28515625" style="108" customWidth="1"/>
    <col min="16" max="16" width="9.140625" style="108" bestFit="1" customWidth="1"/>
    <col min="17" max="17" width="10.28515625" style="108" bestFit="1" customWidth="1"/>
    <col min="18" max="18" width="11.7109375" style="108" customWidth="1"/>
    <col min="19" max="19" width="12.42578125" style="108" bestFit="1" customWidth="1"/>
    <col min="20" max="22" width="12.140625" style="108" customWidth="1"/>
    <col min="23" max="23" width="12.5703125" style="108" customWidth="1"/>
    <col min="24" max="24" width="11.7109375" style="108" customWidth="1"/>
    <col min="25" max="25" width="13" style="108" customWidth="1"/>
    <col min="26" max="26" width="12.42578125" style="108" customWidth="1"/>
    <col min="27" max="27" width="18" style="108" customWidth="1"/>
    <col min="28" max="29" width="11.7109375" style="108" customWidth="1"/>
    <col min="30" max="30" width="11.28515625" style="108" customWidth="1"/>
    <col min="31" max="31" width="16.5703125" style="108" customWidth="1"/>
    <col min="32" max="32" width="15.85546875" style="108" customWidth="1"/>
    <col min="33" max="33" width="16.85546875" style="108" customWidth="1"/>
    <col min="34" max="38" width="16.28515625" style="108" customWidth="1"/>
    <col min="39" max="39" width="16.140625" style="108" customWidth="1"/>
    <col min="40" max="40" width="12" style="108" customWidth="1"/>
    <col min="41" max="41" width="16.140625" style="108" customWidth="1"/>
    <col min="42" max="42" width="13.28515625" style="108" customWidth="1"/>
    <col min="43" max="46" width="16.140625" style="108" customWidth="1"/>
    <col min="47" max="47" width="14.28515625" style="108" customWidth="1"/>
    <col min="48" max="48" width="14.42578125" style="108" bestFit="1" customWidth="1"/>
    <col min="49" max="49" width="3" style="108" bestFit="1" customWidth="1"/>
    <col min="50" max="50" width="16.28515625" style="108" customWidth="1"/>
    <col min="51" max="51" width="11.5703125" style="108" customWidth="1"/>
    <col min="52" max="52" width="12.85546875" style="108" customWidth="1"/>
    <col min="53" max="16384" width="8.85546875" style="108"/>
  </cols>
  <sheetData>
    <row r="1" spans="1:53" ht="19.899999999999999" customHeight="1" x14ac:dyDescent="0.2">
      <c r="A1" s="1475" t="s">
        <v>643</v>
      </c>
      <c r="B1" s="1475"/>
      <c r="C1" s="1379" t="s">
        <v>315</v>
      </c>
      <c r="D1" s="1380"/>
      <c r="E1" s="1380"/>
      <c r="F1" s="1380"/>
      <c r="G1" s="1380"/>
      <c r="H1" s="1380"/>
      <c r="I1" s="1380"/>
      <c r="J1" s="1380"/>
      <c r="K1" s="1381"/>
      <c r="L1" s="1412" t="s">
        <v>315</v>
      </c>
      <c r="M1" s="1413"/>
      <c r="N1" s="1413"/>
      <c r="O1" s="1413"/>
      <c r="P1" s="1413"/>
      <c r="Q1" s="1413"/>
      <c r="R1" s="1413"/>
      <c r="S1" s="1413"/>
      <c r="T1" s="1413"/>
      <c r="U1" s="1413"/>
      <c r="V1" s="1414"/>
      <c r="W1" s="1379" t="s">
        <v>315</v>
      </c>
      <c r="X1" s="1380"/>
      <c r="Y1" s="1380"/>
      <c r="Z1" s="1380"/>
      <c r="AA1" s="1380"/>
      <c r="AB1" s="1380"/>
      <c r="AC1" s="1380"/>
      <c r="AD1" s="1380"/>
      <c r="AE1" s="1381"/>
      <c r="AF1" s="1499" t="s">
        <v>450</v>
      </c>
      <c r="AG1" s="1500"/>
      <c r="AH1" s="1500"/>
      <c r="AI1" s="1500"/>
      <c r="AJ1" s="1500"/>
      <c r="AK1" s="1500"/>
      <c r="AL1" s="1501"/>
      <c r="AM1" s="1499" t="s">
        <v>450</v>
      </c>
      <c r="AN1" s="1500"/>
      <c r="AO1" s="1500"/>
      <c r="AP1" s="1500"/>
      <c r="AQ1" s="1500"/>
      <c r="AR1" s="1500"/>
      <c r="AS1" s="1500"/>
      <c r="AT1" s="1501"/>
      <c r="AU1" s="1481" t="s">
        <v>326</v>
      </c>
      <c r="AV1" s="1481" t="s">
        <v>327</v>
      </c>
      <c r="AX1" s="283"/>
      <c r="AY1" s="283"/>
      <c r="AZ1" s="283"/>
    </row>
    <row r="2" spans="1:53" ht="33" customHeight="1" x14ac:dyDescent="0.2">
      <c r="A2" s="1475"/>
      <c r="B2" s="1475"/>
      <c r="C2" s="1386" t="s">
        <v>1284</v>
      </c>
      <c r="D2" s="1480" t="s">
        <v>731</v>
      </c>
      <c r="E2" s="1480"/>
      <c r="F2" s="1376" t="s">
        <v>1378</v>
      </c>
      <c r="G2" s="1390"/>
      <c r="H2" s="1391"/>
      <c r="I2" s="1479" t="s">
        <v>1375</v>
      </c>
      <c r="J2" s="1479"/>
      <c r="K2" s="1479"/>
      <c r="L2" s="1479" t="s">
        <v>1376</v>
      </c>
      <c r="M2" s="1479"/>
      <c r="N2" s="1479"/>
      <c r="O2" s="1479" t="s">
        <v>1377</v>
      </c>
      <c r="P2" s="1479"/>
      <c r="Q2" s="1479"/>
      <c r="R2" s="1386" t="s">
        <v>501</v>
      </c>
      <c r="S2" s="1386" t="s">
        <v>458</v>
      </c>
      <c r="T2" s="1392" t="s">
        <v>230</v>
      </c>
      <c r="U2" s="1392"/>
      <c r="V2" s="1392"/>
      <c r="W2" s="1386" t="s">
        <v>502</v>
      </c>
      <c r="X2" s="1386" t="s">
        <v>452</v>
      </c>
      <c r="Y2" s="1386" t="s">
        <v>503</v>
      </c>
      <c r="Z2" s="1400" t="s">
        <v>1321</v>
      </c>
      <c r="AA2" s="1386" t="s">
        <v>1384</v>
      </c>
      <c r="AB2" s="1386" t="s">
        <v>270</v>
      </c>
      <c r="AC2" s="1386" t="s">
        <v>271</v>
      </c>
      <c r="AD2" s="1386" t="s">
        <v>233</v>
      </c>
      <c r="AE2" s="1386" t="s">
        <v>1385</v>
      </c>
      <c r="AF2" s="1483" t="s">
        <v>1448</v>
      </c>
      <c r="AG2" s="1476" t="s">
        <v>1442</v>
      </c>
      <c r="AH2" s="1477" t="s">
        <v>230</v>
      </c>
      <c r="AI2" s="1477"/>
      <c r="AJ2" s="1477"/>
      <c r="AK2" s="1477"/>
      <c r="AL2" s="1477"/>
      <c r="AM2" s="1476" t="s">
        <v>1443</v>
      </c>
      <c r="AN2" s="1476" t="s">
        <v>1447</v>
      </c>
      <c r="AO2" s="1476" t="s">
        <v>1444</v>
      </c>
      <c r="AP2" s="1400" t="s">
        <v>1321</v>
      </c>
      <c r="AQ2" s="1476" t="s">
        <v>1445</v>
      </c>
      <c r="AR2" s="1476" t="s">
        <v>294</v>
      </c>
      <c r="AS2" s="1476" t="s">
        <v>271</v>
      </c>
      <c r="AT2" s="1476" t="s">
        <v>497</v>
      </c>
      <c r="AU2" s="1481"/>
      <c r="AV2" s="1481"/>
      <c r="AX2" s="284"/>
      <c r="AY2" s="284"/>
      <c r="AZ2" s="284"/>
    </row>
    <row r="3" spans="1:53" ht="102" customHeight="1" x14ac:dyDescent="0.2">
      <c r="A3" s="1475"/>
      <c r="B3" s="1475"/>
      <c r="C3" s="1386"/>
      <c r="D3" s="768" t="s">
        <v>733</v>
      </c>
      <c r="E3" s="767" t="s">
        <v>325</v>
      </c>
      <c r="F3" s="767" t="s">
        <v>1283</v>
      </c>
      <c r="G3" s="768" t="s">
        <v>732</v>
      </c>
      <c r="H3" s="767" t="s">
        <v>325</v>
      </c>
      <c r="I3" s="767" t="s">
        <v>1282</v>
      </c>
      <c r="J3" s="768" t="s">
        <v>732</v>
      </c>
      <c r="K3" s="767" t="s">
        <v>325</v>
      </c>
      <c r="L3" s="767" t="s">
        <v>1281</v>
      </c>
      <c r="M3" s="768" t="s">
        <v>732</v>
      </c>
      <c r="N3" s="767" t="s">
        <v>325</v>
      </c>
      <c r="O3" s="767" t="s">
        <v>1281</v>
      </c>
      <c r="P3" s="768" t="s">
        <v>732</v>
      </c>
      <c r="Q3" s="767" t="s">
        <v>325</v>
      </c>
      <c r="R3" s="1386"/>
      <c r="S3" s="1386"/>
      <c r="T3" s="775" t="s">
        <v>1279</v>
      </c>
      <c r="U3" s="775" t="s">
        <v>1280</v>
      </c>
      <c r="V3" s="775" t="s">
        <v>232</v>
      </c>
      <c r="W3" s="1386"/>
      <c r="X3" s="1386"/>
      <c r="Y3" s="1386"/>
      <c r="Z3" s="1401"/>
      <c r="AA3" s="1386"/>
      <c r="AB3" s="1386"/>
      <c r="AC3" s="1386"/>
      <c r="AD3" s="1386"/>
      <c r="AE3" s="1386"/>
      <c r="AF3" s="1484"/>
      <c r="AG3" s="1476"/>
      <c r="AH3" s="1044" t="s">
        <v>1289</v>
      </c>
      <c r="AI3" s="1044" t="s">
        <v>1290</v>
      </c>
      <c r="AJ3" s="1044" t="s">
        <v>1288</v>
      </c>
      <c r="AK3" s="1044" t="s">
        <v>1292</v>
      </c>
      <c r="AL3" s="1044" t="s">
        <v>232</v>
      </c>
      <c r="AM3" s="1476"/>
      <c r="AN3" s="1476"/>
      <c r="AO3" s="1476"/>
      <c r="AP3" s="1401"/>
      <c r="AQ3" s="1476"/>
      <c r="AR3" s="1476"/>
      <c r="AS3" s="1476"/>
      <c r="AT3" s="1476"/>
      <c r="AU3" s="1481"/>
      <c r="AV3" s="1481"/>
      <c r="AX3" s="856" t="s">
        <v>511</v>
      </c>
      <c r="AY3" s="856" t="s">
        <v>512</v>
      </c>
      <c r="AZ3" s="856" t="s">
        <v>432</v>
      </c>
    </row>
    <row r="4" spans="1:53" ht="14.25" customHeight="1" x14ac:dyDescent="0.2">
      <c r="A4" s="285"/>
      <c r="B4" s="286"/>
      <c r="C4" s="287">
        <v>1</v>
      </c>
      <c r="D4" s="287">
        <f t="shared" ref="D4:AG4" si="0">C4+1</f>
        <v>2</v>
      </c>
      <c r="E4" s="287">
        <f t="shared" si="0"/>
        <v>3</v>
      </c>
      <c r="F4" s="287">
        <f t="shared" si="0"/>
        <v>4</v>
      </c>
      <c r="G4" s="287">
        <f t="shared" si="0"/>
        <v>5</v>
      </c>
      <c r="H4" s="287">
        <f t="shared" si="0"/>
        <v>6</v>
      </c>
      <c r="I4" s="287">
        <f t="shared" si="0"/>
        <v>7</v>
      </c>
      <c r="J4" s="287">
        <f t="shared" si="0"/>
        <v>8</v>
      </c>
      <c r="K4" s="287">
        <f t="shared" si="0"/>
        <v>9</v>
      </c>
      <c r="L4" s="287">
        <f t="shared" si="0"/>
        <v>10</v>
      </c>
      <c r="M4" s="287">
        <f t="shared" si="0"/>
        <v>11</v>
      </c>
      <c r="N4" s="287">
        <f t="shared" si="0"/>
        <v>12</v>
      </c>
      <c r="O4" s="287">
        <f t="shared" si="0"/>
        <v>13</v>
      </c>
      <c r="P4" s="287">
        <f t="shared" si="0"/>
        <v>14</v>
      </c>
      <c r="Q4" s="287">
        <f t="shared" si="0"/>
        <v>15</v>
      </c>
      <c r="R4" s="287">
        <f t="shared" si="0"/>
        <v>16</v>
      </c>
      <c r="S4" s="287">
        <f>R4+1</f>
        <v>17</v>
      </c>
      <c r="T4" s="287">
        <f>S4+1</f>
        <v>18</v>
      </c>
      <c r="U4" s="287">
        <f t="shared" si="0"/>
        <v>19</v>
      </c>
      <c r="V4" s="287">
        <f t="shared" si="0"/>
        <v>20</v>
      </c>
      <c r="W4" s="287">
        <f t="shared" si="0"/>
        <v>21</v>
      </c>
      <c r="X4" s="287">
        <f t="shared" si="0"/>
        <v>22</v>
      </c>
      <c r="Y4" s="287">
        <f t="shared" si="0"/>
        <v>23</v>
      </c>
      <c r="Z4" s="287">
        <f>Y4+1</f>
        <v>24</v>
      </c>
      <c r="AA4" s="287">
        <f>Z4+1</f>
        <v>25</v>
      </c>
      <c r="AB4" s="287">
        <f t="shared" si="0"/>
        <v>26</v>
      </c>
      <c r="AC4" s="287">
        <f t="shared" si="0"/>
        <v>27</v>
      </c>
      <c r="AD4" s="287">
        <f t="shared" si="0"/>
        <v>28</v>
      </c>
      <c r="AE4" s="287">
        <f t="shared" si="0"/>
        <v>29</v>
      </c>
      <c r="AF4" s="287">
        <f t="shared" si="0"/>
        <v>30</v>
      </c>
      <c r="AG4" s="287">
        <f t="shared" si="0"/>
        <v>31</v>
      </c>
      <c r="AH4" s="287">
        <f>AG4+1</f>
        <v>32</v>
      </c>
      <c r="AI4" s="287">
        <f t="shared" ref="AI4:AZ4" si="1">AH4+1</f>
        <v>33</v>
      </c>
      <c r="AJ4" s="287">
        <f t="shared" si="1"/>
        <v>34</v>
      </c>
      <c r="AK4" s="287">
        <f t="shared" si="1"/>
        <v>35</v>
      </c>
      <c r="AL4" s="287">
        <f t="shared" si="1"/>
        <v>36</v>
      </c>
      <c r="AM4" s="287">
        <f t="shared" si="1"/>
        <v>37</v>
      </c>
      <c r="AN4" s="287">
        <f t="shared" si="1"/>
        <v>38</v>
      </c>
      <c r="AO4" s="287">
        <f t="shared" si="1"/>
        <v>39</v>
      </c>
      <c r="AP4" s="287">
        <f t="shared" si="1"/>
        <v>40</v>
      </c>
      <c r="AQ4" s="287">
        <f t="shared" si="1"/>
        <v>41</v>
      </c>
      <c r="AR4" s="287">
        <f t="shared" si="1"/>
        <v>42</v>
      </c>
      <c r="AS4" s="287">
        <f t="shared" si="1"/>
        <v>43</v>
      </c>
      <c r="AT4" s="287">
        <f t="shared" si="1"/>
        <v>44</v>
      </c>
      <c r="AU4" s="287">
        <f t="shared" si="1"/>
        <v>45</v>
      </c>
      <c r="AV4" s="287">
        <f t="shared" si="1"/>
        <v>46</v>
      </c>
      <c r="AW4" s="287">
        <f t="shared" si="1"/>
        <v>47</v>
      </c>
      <c r="AX4" s="287">
        <f t="shared" si="1"/>
        <v>48</v>
      </c>
      <c r="AY4" s="287">
        <f t="shared" si="1"/>
        <v>49</v>
      </c>
      <c r="AZ4" s="287">
        <f t="shared" si="1"/>
        <v>50</v>
      </c>
    </row>
    <row r="5" spans="1:53" ht="33.75" x14ac:dyDescent="0.2">
      <c r="A5" s="285"/>
      <c r="B5" s="286"/>
      <c r="C5" s="1156" t="s">
        <v>1061</v>
      </c>
      <c r="D5" s="940" t="s">
        <v>1428</v>
      </c>
      <c r="E5" s="940" t="s">
        <v>1063</v>
      </c>
      <c r="F5" s="1156" t="s">
        <v>1374</v>
      </c>
      <c r="G5" s="1156" t="s">
        <v>1429</v>
      </c>
      <c r="H5" s="1156" t="s">
        <v>1130</v>
      </c>
      <c r="I5" s="1156" t="s">
        <v>1373</v>
      </c>
      <c r="J5" s="1156" t="s">
        <v>1430</v>
      </c>
      <c r="K5" s="1156" t="s">
        <v>1131</v>
      </c>
      <c r="L5" s="1156" t="s">
        <v>1371</v>
      </c>
      <c r="M5" s="1156" t="s">
        <v>1431</v>
      </c>
      <c r="N5" s="1156" t="s">
        <v>1132</v>
      </c>
      <c r="O5" s="1156" t="s">
        <v>1372</v>
      </c>
      <c r="P5" s="1156" t="s">
        <v>1432</v>
      </c>
      <c r="Q5" s="1156" t="s">
        <v>1133</v>
      </c>
      <c r="R5" s="1156" t="s">
        <v>1424</v>
      </c>
      <c r="S5" s="1156"/>
      <c r="T5" s="1156" t="s">
        <v>1363</v>
      </c>
      <c r="U5" s="1156" t="s">
        <v>1364</v>
      </c>
      <c r="V5" s="1156" t="s">
        <v>1158</v>
      </c>
      <c r="W5" s="1156" t="s">
        <v>1159</v>
      </c>
      <c r="X5" s="1156" t="s">
        <v>1160</v>
      </c>
      <c r="Y5" s="1156" t="s">
        <v>1161</v>
      </c>
      <c r="Z5" s="1156" t="s">
        <v>1069</v>
      </c>
      <c r="AA5" s="939" t="s">
        <v>1569</v>
      </c>
      <c r="AB5" s="939" t="s">
        <v>1434</v>
      </c>
      <c r="AC5" s="939" t="s">
        <v>1162</v>
      </c>
      <c r="AD5" s="939" t="s">
        <v>1435</v>
      </c>
      <c r="AE5" s="939" t="s">
        <v>1570</v>
      </c>
      <c r="AF5" s="939" t="s">
        <v>1433</v>
      </c>
      <c r="AG5" s="939" t="s">
        <v>1163</v>
      </c>
      <c r="AH5" s="939" t="s">
        <v>1363</v>
      </c>
      <c r="AI5" s="939" t="s">
        <v>1164</v>
      </c>
      <c r="AJ5" s="939" t="s">
        <v>1364</v>
      </c>
      <c r="AK5" s="939" t="s">
        <v>1165</v>
      </c>
      <c r="AL5" s="939" t="s">
        <v>1166</v>
      </c>
      <c r="AM5" s="939" t="s">
        <v>1167</v>
      </c>
      <c r="AN5" s="939" t="s">
        <v>1168</v>
      </c>
      <c r="AO5" s="939" t="s">
        <v>1169</v>
      </c>
      <c r="AP5" s="939" t="s">
        <v>1069</v>
      </c>
      <c r="AQ5" s="939" t="s">
        <v>1105</v>
      </c>
      <c r="AR5" s="939" t="s">
        <v>1436</v>
      </c>
      <c r="AS5" s="939" t="s">
        <v>1170</v>
      </c>
      <c r="AT5" s="939" t="s">
        <v>1437</v>
      </c>
      <c r="AU5" s="160"/>
      <c r="AV5" s="160"/>
      <c r="AW5" s="160"/>
      <c r="AX5" s="160"/>
      <c r="AY5" s="160"/>
      <c r="AZ5" s="160"/>
      <c r="BA5" s="160"/>
    </row>
    <row r="6" spans="1:53" ht="51" hidden="1" x14ac:dyDescent="0.2">
      <c r="A6" s="288"/>
      <c r="B6" s="281"/>
      <c r="C6" s="866" t="s">
        <v>816</v>
      </c>
      <c r="D6" s="866" t="s">
        <v>816</v>
      </c>
      <c r="E6" s="866" t="s">
        <v>817</v>
      </c>
      <c r="F6" s="866" t="s">
        <v>924</v>
      </c>
      <c r="G6" s="866" t="s">
        <v>816</v>
      </c>
      <c r="H6" s="866" t="s">
        <v>817</v>
      </c>
      <c r="I6" s="866" t="s">
        <v>924</v>
      </c>
      <c r="J6" s="866" t="s">
        <v>816</v>
      </c>
      <c r="K6" s="866" t="s">
        <v>817</v>
      </c>
      <c r="L6" s="866" t="s">
        <v>924</v>
      </c>
      <c r="M6" s="866" t="s">
        <v>816</v>
      </c>
      <c r="N6" s="866" t="s">
        <v>817</v>
      </c>
      <c r="O6" s="866" t="s">
        <v>924</v>
      </c>
      <c r="P6" s="866" t="s">
        <v>816</v>
      </c>
      <c r="Q6" s="866" t="s">
        <v>817</v>
      </c>
      <c r="R6" s="866" t="s">
        <v>817</v>
      </c>
      <c r="S6" s="281"/>
      <c r="T6" s="866" t="s">
        <v>1068</v>
      </c>
      <c r="U6" s="866" t="s">
        <v>1068</v>
      </c>
      <c r="V6" s="866" t="s">
        <v>817</v>
      </c>
      <c r="W6" s="866" t="s">
        <v>817</v>
      </c>
      <c r="X6" s="866" t="s">
        <v>817</v>
      </c>
      <c r="Y6" s="866" t="s">
        <v>817</v>
      </c>
      <c r="Z6" s="866" t="s">
        <v>1069</v>
      </c>
      <c r="AA6" s="866" t="s">
        <v>1090</v>
      </c>
      <c r="AB6" s="866" t="s">
        <v>1100</v>
      </c>
      <c r="AC6" s="866" t="s">
        <v>817</v>
      </c>
      <c r="AD6" s="866" t="s">
        <v>817</v>
      </c>
      <c r="AE6" s="866" t="s">
        <v>1091</v>
      </c>
      <c r="AF6" s="866" t="s">
        <v>816</v>
      </c>
      <c r="AG6" s="866" t="s">
        <v>817</v>
      </c>
      <c r="AH6" s="866" t="s">
        <v>1068</v>
      </c>
      <c r="AI6" s="866" t="s">
        <v>817</v>
      </c>
      <c r="AJ6" s="866" t="s">
        <v>1068</v>
      </c>
      <c r="AK6" s="866" t="s">
        <v>817</v>
      </c>
      <c r="AL6" s="866" t="s">
        <v>817</v>
      </c>
      <c r="AM6" s="866" t="s">
        <v>817</v>
      </c>
      <c r="AN6" s="866" t="s">
        <v>817</v>
      </c>
      <c r="AO6" s="866" t="s">
        <v>817</v>
      </c>
      <c r="AP6" s="866" t="s">
        <v>1069</v>
      </c>
      <c r="AQ6" s="866" t="s">
        <v>817</v>
      </c>
      <c r="AR6" s="866" t="s">
        <v>1100</v>
      </c>
      <c r="AS6" s="866" t="s">
        <v>817</v>
      </c>
      <c r="AT6" s="866" t="s">
        <v>817</v>
      </c>
      <c r="AU6" s="866" t="s">
        <v>817</v>
      </c>
      <c r="AV6" s="866" t="s">
        <v>817</v>
      </c>
      <c r="AW6" s="866"/>
      <c r="AX6" s="866" t="s">
        <v>1099</v>
      </c>
      <c r="AY6" s="866" t="s">
        <v>817</v>
      </c>
      <c r="AZ6" s="866" t="s">
        <v>817</v>
      </c>
    </row>
    <row r="7" spans="1:53" ht="16.149999999999999" customHeight="1" x14ac:dyDescent="0.2">
      <c r="A7" s="58">
        <v>1</v>
      </c>
      <c r="B7" s="59" t="s">
        <v>6</v>
      </c>
      <c r="C7" s="270">
        <f>'8_2.1.18 SIS'!AJ7</f>
        <v>31</v>
      </c>
      <c r="D7" s="60">
        <f>'Source Data'!H7*0.9</f>
        <v>4191.0594092012398</v>
      </c>
      <c r="E7" s="65">
        <f>C7*D7</f>
        <v>129922.84168523844</v>
      </c>
      <c r="F7" s="289"/>
      <c r="G7" s="60">
        <f>'Source Data'!I7*0.9</f>
        <v>593.07537289042773</v>
      </c>
      <c r="H7" s="65">
        <f>F7*G7</f>
        <v>0</v>
      </c>
      <c r="I7" s="289"/>
      <c r="J7" s="60">
        <f>'Source Data'!J7*0.9</f>
        <v>161.74782897011664</v>
      </c>
      <c r="K7" s="65">
        <f>I7*J7</f>
        <v>0</v>
      </c>
      <c r="L7" s="289"/>
      <c r="M7" s="60">
        <f>'Source Data'!K7*0.9</f>
        <v>4043.6957242529161</v>
      </c>
      <c r="N7" s="65">
        <f>L7*M7</f>
        <v>0</v>
      </c>
      <c r="O7" s="289"/>
      <c r="P7" s="60">
        <f>'Source Data'!L7*0.9</f>
        <v>1617.4782897011667</v>
      </c>
      <c r="Q7" s="65">
        <f>O7*P7</f>
        <v>0</v>
      </c>
      <c r="R7" s="92">
        <v>161059</v>
      </c>
      <c r="S7" s="92">
        <v>17895</v>
      </c>
      <c r="T7" s="60"/>
      <c r="U7" s="60"/>
      <c r="V7" s="61">
        <f t="shared" ref="V7:V38" si="2">T7+U7</f>
        <v>0</v>
      </c>
      <c r="W7" s="92">
        <f t="shared" ref="W7:W38" si="3">V7+R7</f>
        <v>161059</v>
      </c>
      <c r="X7" s="65">
        <f>ROUND(W7*-0.25%,0)</f>
        <v>-403</v>
      </c>
      <c r="Y7" s="92">
        <f>SUM(W7:X7)</f>
        <v>160656</v>
      </c>
      <c r="Z7" s="60">
        <f>[1]LAVCA!$G7</f>
        <v>0</v>
      </c>
      <c r="AA7" s="92">
        <f>ROUND(SUM(Y7:Z7),0)</f>
        <v>160656</v>
      </c>
      <c r="AB7" s="60"/>
      <c r="AC7" s="60">
        <f>AA7-AB7</f>
        <v>160656</v>
      </c>
      <c r="AD7" s="92">
        <f>ROUND(AC7/$AD$88,0)</f>
        <v>13388</v>
      </c>
      <c r="AE7" s="96">
        <f t="shared" ref="AE7:AE38" si="4">AA7</f>
        <v>160656</v>
      </c>
      <c r="AF7" s="66">
        <f>'Source Data'!N7*0.9</f>
        <v>2255.4</v>
      </c>
      <c r="AG7" s="89">
        <f t="shared" ref="AG7:AG38" si="5">ROUND(C7*AF7,0)</f>
        <v>69917</v>
      </c>
      <c r="AH7" s="270"/>
      <c r="AI7" s="66">
        <f>AH7*AF7</f>
        <v>0</v>
      </c>
      <c r="AJ7" s="270"/>
      <c r="AK7" s="68">
        <f t="shared" ref="AK7:AK38" si="6">AF7*AJ7*0.5</f>
        <v>0</v>
      </c>
      <c r="AL7" s="67">
        <f t="shared" ref="AL7:AL38" si="7">AI7+AK7</f>
        <v>0</v>
      </c>
      <c r="AM7" s="89">
        <f>AL7+AG7</f>
        <v>69917</v>
      </c>
      <c r="AN7" s="70">
        <f t="shared" ref="AN7:AN70" si="8">ROUND(-0.25%*AM7,0)</f>
        <v>-175</v>
      </c>
      <c r="AO7" s="89">
        <f>SUM(AM7:AN7)</f>
        <v>69742</v>
      </c>
      <c r="AP7" s="68">
        <f>[1]LAVCA!$M7</f>
        <v>0</v>
      </c>
      <c r="AQ7" s="89">
        <f>ROUND(SUM(AO7:AP7),0)</f>
        <v>69742</v>
      </c>
      <c r="AR7" s="68"/>
      <c r="AS7" s="68">
        <f>AQ7-AR7</f>
        <v>69742</v>
      </c>
      <c r="AT7" s="89">
        <f>ROUND(AS7/$AT$88,0)</f>
        <v>5812</v>
      </c>
      <c r="AU7" s="69">
        <f t="shared" ref="AU7:AU70" si="9">AA7+AQ7</f>
        <v>230398</v>
      </c>
      <c r="AV7" s="86">
        <f t="shared" ref="AV7:AV70" si="10">AD7+AT7</f>
        <v>19200</v>
      </c>
      <c r="AW7" s="116"/>
      <c r="AX7" s="65"/>
      <c r="AY7" s="65">
        <f t="shared" ref="AY7:AY38" si="11">-AN7</f>
        <v>175</v>
      </c>
      <c r="AZ7" s="65">
        <f t="shared" ref="AZ7:AZ38" si="12">AY7-AX7</f>
        <v>175</v>
      </c>
    </row>
    <row r="8" spans="1:53" ht="16.149999999999999" customHeight="1" x14ac:dyDescent="0.2">
      <c r="A8" s="54">
        <v>2</v>
      </c>
      <c r="B8" s="55" t="s">
        <v>7</v>
      </c>
      <c r="C8" s="271">
        <f>'8_2.1.18 SIS'!AJ8</f>
        <v>11</v>
      </c>
      <c r="D8" s="56">
        <f>'Source Data'!H8*0.9</f>
        <v>5270.1554163228302</v>
      </c>
      <c r="E8" s="74">
        <f t="shared" ref="E8:E71" si="13">C8*D8</f>
        <v>57971.709579551134</v>
      </c>
      <c r="F8" s="290"/>
      <c r="G8" s="56">
        <f>'Source Data'!I8*0.9</f>
        <v>669.93017853984156</v>
      </c>
      <c r="H8" s="74">
        <f t="shared" ref="H8:H71" si="14">F8*G8</f>
        <v>0</v>
      </c>
      <c r="I8" s="290"/>
      <c r="J8" s="56">
        <f>'Source Data'!J8*0.9</f>
        <v>182.70823051086586</v>
      </c>
      <c r="K8" s="74">
        <f t="shared" ref="K8:K71" si="15">I8*J8</f>
        <v>0</v>
      </c>
      <c r="L8" s="290"/>
      <c r="M8" s="56">
        <f>'Source Data'!K8*0.9</f>
        <v>4567.7057627716476</v>
      </c>
      <c r="N8" s="74">
        <f t="shared" ref="N8:N71" si="16">L8*M8</f>
        <v>0</v>
      </c>
      <c r="O8" s="290"/>
      <c r="P8" s="56">
        <f>'Source Data'!L8*0.9</f>
        <v>1827.0823051086586</v>
      </c>
      <c r="Q8" s="74">
        <f t="shared" ref="Q8:Q71" si="17">O8*P8</f>
        <v>0</v>
      </c>
      <c r="R8" s="93">
        <v>72467</v>
      </c>
      <c r="S8" s="93">
        <v>8052</v>
      </c>
      <c r="T8" s="56"/>
      <c r="U8" s="56"/>
      <c r="V8" s="57">
        <f t="shared" si="2"/>
        <v>0</v>
      </c>
      <c r="W8" s="93">
        <f t="shared" si="3"/>
        <v>72467</v>
      </c>
      <c r="X8" s="74">
        <f t="shared" ref="X8:X71" si="18">ROUND(W8*-0.25%,0)</f>
        <v>-181</v>
      </c>
      <c r="Y8" s="93">
        <f t="shared" ref="Y8:Y71" si="19">SUM(W8:X8)</f>
        <v>72286</v>
      </c>
      <c r="Z8" s="56">
        <f>[1]LAVCA!$G8</f>
        <v>0</v>
      </c>
      <c r="AA8" s="93">
        <f t="shared" ref="AA8:AA71" si="20">ROUND(SUM(Y8:Z8),0)</f>
        <v>72286</v>
      </c>
      <c r="AB8" s="56"/>
      <c r="AC8" s="56">
        <f t="shared" ref="AC8:AC71" si="21">AA8-AB8</f>
        <v>72286</v>
      </c>
      <c r="AD8" s="93">
        <f t="shared" ref="AD8:AD71" si="22">ROUND(AC8/$AD$88,0)</f>
        <v>6024</v>
      </c>
      <c r="AE8" s="97">
        <f t="shared" si="4"/>
        <v>72286</v>
      </c>
      <c r="AF8" s="75">
        <f>'Source Data'!N8*0.9</f>
        <v>2594.7000000000003</v>
      </c>
      <c r="AG8" s="90">
        <f t="shared" si="5"/>
        <v>28542</v>
      </c>
      <c r="AH8" s="271"/>
      <c r="AI8" s="75">
        <f t="shared" ref="AI8:AI71" si="23">AH8*AF8</f>
        <v>0</v>
      </c>
      <c r="AJ8" s="271"/>
      <c r="AK8" s="77">
        <f t="shared" si="6"/>
        <v>0</v>
      </c>
      <c r="AL8" s="76">
        <f t="shared" si="7"/>
        <v>0</v>
      </c>
      <c r="AM8" s="90">
        <f t="shared" ref="AM8:AM71" si="24">AL8+AG8</f>
        <v>28542</v>
      </c>
      <c r="AN8" s="79">
        <f t="shared" si="8"/>
        <v>-71</v>
      </c>
      <c r="AO8" s="90">
        <f t="shared" ref="AO8:AO71" si="25">SUM(AM8:AN8)</f>
        <v>28471</v>
      </c>
      <c r="AP8" s="77">
        <f>[1]LAVCA!$M8</f>
        <v>0</v>
      </c>
      <c r="AQ8" s="90">
        <f t="shared" ref="AQ8:AQ71" si="26">ROUND(SUM(AO8:AP8),0)</f>
        <v>28471</v>
      </c>
      <c r="AR8" s="77"/>
      <c r="AS8" s="77">
        <f t="shared" ref="AS8:AS71" si="27">AQ8-AR8</f>
        <v>28471</v>
      </c>
      <c r="AT8" s="90">
        <f t="shared" ref="AT8:AT71" si="28">ROUND(AS8/$AT$88,0)</f>
        <v>2373</v>
      </c>
      <c r="AU8" s="78">
        <f t="shared" si="9"/>
        <v>100757</v>
      </c>
      <c r="AV8" s="87">
        <f t="shared" si="10"/>
        <v>8397</v>
      </c>
      <c r="AW8" s="116"/>
      <c r="AX8" s="74"/>
      <c r="AY8" s="74">
        <f t="shared" si="11"/>
        <v>71</v>
      </c>
      <c r="AZ8" s="74">
        <f t="shared" si="12"/>
        <v>71</v>
      </c>
    </row>
    <row r="9" spans="1:53" ht="16.149999999999999" customHeight="1" x14ac:dyDescent="0.2">
      <c r="A9" s="54">
        <v>3</v>
      </c>
      <c r="B9" s="55" t="s">
        <v>8</v>
      </c>
      <c r="C9" s="271">
        <f>'8_2.1.18 SIS'!AJ9</f>
        <v>49</v>
      </c>
      <c r="D9" s="56">
        <f>'Source Data'!H9*0.9</f>
        <v>3368.0579470882089</v>
      </c>
      <c r="E9" s="74">
        <f t="shared" si="13"/>
        <v>165034.83940732223</v>
      </c>
      <c r="F9" s="290"/>
      <c r="G9" s="56">
        <f>'Source Data'!I9*0.9</f>
        <v>476.4917649939689</v>
      </c>
      <c r="H9" s="74">
        <f t="shared" si="14"/>
        <v>0</v>
      </c>
      <c r="I9" s="290"/>
      <c r="J9" s="56">
        <f>'Source Data'!J9*0.9</f>
        <v>129.95229954380969</v>
      </c>
      <c r="K9" s="74">
        <f t="shared" si="15"/>
        <v>0</v>
      </c>
      <c r="L9" s="290"/>
      <c r="M9" s="56">
        <f>'Source Data'!K9*0.9</f>
        <v>3248.8074885952424</v>
      </c>
      <c r="N9" s="74">
        <f t="shared" si="16"/>
        <v>0</v>
      </c>
      <c r="O9" s="290"/>
      <c r="P9" s="56">
        <f>'Source Data'!L9*0.9</f>
        <v>1299.5229954380968</v>
      </c>
      <c r="Q9" s="74">
        <f t="shared" si="17"/>
        <v>0</v>
      </c>
      <c r="R9" s="93">
        <v>193105</v>
      </c>
      <c r="S9" s="93">
        <v>21456</v>
      </c>
      <c r="T9" s="56"/>
      <c r="U9" s="56"/>
      <c r="V9" s="57">
        <f t="shared" si="2"/>
        <v>0</v>
      </c>
      <c r="W9" s="93">
        <f t="shared" si="3"/>
        <v>193105</v>
      </c>
      <c r="X9" s="74">
        <f t="shared" si="18"/>
        <v>-483</v>
      </c>
      <c r="Y9" s="93">
        <f t="shared" si="19"/>
        <v>192622</v>
      </c>
      <c r="Z9" s="56">
        <f>[1]LAVCA!$G9</f>
        <v>0</v>
      </c>
      <c r="AA9" s="93">
        <f t="shared" si="20"/>
        <v>192622</v>
      </c>
      <c r="AB9" s="56"/>
      <c r="AC9" s="56">
        <f t="shared" si="21"/>
        <v>192622</v>
      </c>
      <c r="AD9" s="93">
        <f t="shared" si="22"/>
        <v>16052</v>
      </c>
      <c r="AE9" s="97">
        <f t="shared" si="4"/>
        <v>192622</v>
      </c>
      <c r="AF9" s="75">
        <f>'Source Data'!N9*0.9</f>
        <v>5656.5</v>
      </c>
      <c r="AG9" s="90">
        <f t="shared" si="5"/>
        <v>277169</v>
      </c>
      <c r="AH9" s="271"/>
      <c r="AI9" s="75">
        <f t="shared" si="23"/>
        <v>0</v>
      </c>
      <c r="AJ9" s="271"/>
      <c r="AK9" s="77">
        <f t="shared" si="6"/>
        <v>0</v>
      </c>
      <c r="AL9" s="76">
        <f t="shared" si="7"/>
        <v>0</v>
      </c>
      <c r="AM9" s="90">
        <f t="shared" si="24"/>
        <v>277169</v>
      </c>
      <c r="AN9" s="79">
        <f t="shared" si="8"/>
        <v>-693</v>
      </c>
      <c r="AO9" s="90">
        <f t="shared" si="25"/>
        <v>276476</v>
      </c>
      <c r="AP9" s="77">
        <f>[1]LAVCA!$M9</f>
        <v>0</v>
      </c>
      <c r="AQ9" s="90">
        <f t="shared" si="26"/>
        <v>276476</v>
      </c>
      <c r="AR9" s="77"/>
      <c r="AS9" s="77">
        <f t="shared" si="27"/>
        <v>276476</v>
      </c>
      <c r="AT9" s="90">
        <f t="shared" si="28"/>
        <v>23040</v>
      </c>
      <c r="AU9" s="78">
        <f t="shared" si="9"/>
        <v>469098</v>
      </c>
      <c r="AV9" s="87">
        <f t="shared" si="10"/>
        <v>39092</v>
      </c>
      <c r="AW9" s="116"/>
      <c r="AX9" s="74"/>
      <c r="AY9" s="74">
        <f t="shared" si="11"/>
        <v>693</v>
      </c>
      <c r="AZ9" s="74">
        <f t="shared" si="12"/>
        <v>693</v>
      </c>
    </row>
    <row r="10" spans="1:53" ht="16.149999999999999" customHeight="1" x14ac:dyDescent="0.2">
      <c r="A10" s="54">
        <v>4</v>
      </c>
      <c r="B10" s="55" t="s">
        <v>9</v>
      </c>
      <c r="C10" s="271">
        <f>'8_2.1.18 SIS'!AJ10</f>
        <v>11</v>
      </c>
      <c r="D10" s="56">
        <f>'Source Data'!H10*0.9</f>
        <v>4682.1873539928438</v>
      </c>
      <c r="E10" s="74">
        <f t="shared" si="13"/>
        <v>51504.060893921283</v>
      </c>
      <c r="F10" s="290"/>
      <c r="G10" s="56">
        <f>'Source Data'!I10*0.9</f>
        <v>618.89807287064957</v>
      </c>
      <c r="H10" s="74">
        <f t="shared" si="14"/>
        <v>0</v>
      </c>
      <c r="I10" s="290"/>
      <c r="J10" s="56">
        <f>'Source Data'!J10*0.9</f>
        <v>168.79038351017715</v>
      </c>
      <c r="K10" s="74">
        <f t="shared" si="15"/>
        <v>0</v>
      </c>
      <c r="L10" s="290"/>
      <c r="M10" s="56">
        <f>'Source Data'!K10*0.9</f>
        <v>4219.75958775443</v>
      </c>
      <c r="N10" s="74">
        <f t="shared" si="16"/>
        <v>0</v>
      </c>
      <c r="O10" s="290"/>
      <c r="P10" s="56">
        <f>'Source Data'!L10*0.9</f>
        <v>1687.9038351017718</v>
      </c>
      <c r="Q10" s="74">
        <f t="shared" si="17"/>
        <v>0</v>
      </c>
      <c r="R10" s="93">
        <v>60225</v>
      </c>
      <c r="S10" s="93">
        <v>6692</v>
      </c>
      <c r="T10" s="56"/>
      <c r="U10" s="56"/>
      <c r="V10" s="57">
        <f t="shared" si="2"/>
        <v>0</v>
      </c>
      <c r="W10" s="93">
        <f t="shared" si="3"/>
        <v>60225</v>
      </c>
      <c r="X10" s="74">
        <f t="shared" si="18"/>
        <v>-151</v>
      </c>
      <c r="Y10" s="93">
        <f t="shared" si="19"/>
        <v>60074</v>
      </c>
      <c r="Z10" s="56">
        <f>[1]LAVCA!$G10</f>
        <v>-2523</v>
      </c>
      <c r="AA10" s="93">
        <f t="shared" si="20"/>
        <v>57551</v>
      </c>
      <c r="AB10" s="56"/>
      <c r="AC10" s="56">
        <f t="shared" si="21"/>
        <v>57551</v>
      </c>
      <c r="AD10" s="93">
        <f t="shared" si="22"/>
        <v>4796</v>
      </c>
      <c r="AE10" s="97">
        <f t="shared" si="4"/>
        <v>57551</v>
      </c>
      <c r="AF10" s="75">
        <f>'Source Data'!N10*0.9</f>
        <v>3258</v>
      </c>
      <c r="AG10" s="90">
        <f t="shared" si="5"/>
        <v>35838</v>
      </c>
      <c r="AH10" s="271"/>
      <c r="AI10" s="75">
        <f t="shared" si="23"/>
        <v>0</v>
      </c>
      <c r="AJ10" s="271"/>
      <c r="AK10" s="77">
        <f t="shared" si="6"/>
        <v>0</v>
      </c>
      <c r="AL10" s="76">
        <f t="shared" si="7"/>
        <v>0</v>
      </c>
      <c r="AM10" s="90">
        <f t="shared" si="24"/>
        <v>35838</v>
      </c>
      <c r="AN10" s="79">
        <f t="shared" si="8"/>
        <v>-90</v>
      </c>
      <c r="AO10" s="90">
        <f t="shared" si="25"/>
        <v>35748</v>
      </c>
      <c r="AP10" s="77">
        <f>[1]LAVCA!$M10</f>
        <v>-1917</v>
      </c>
      <c r="AQ10" s="90">
        <f t="shared" si="26"/>
        <v>33831</v>
      </c>
      <c r="AR10" s="77"/>
      <c r="AS10" s="77">
        <f t="shared" si="27"/>
        <v>33831</v>
      </c>
      <c r="AT10" s="90">
        <f t="shared" si="28"/>
        <v>2819</v>
      </c>
      <c r="AU10" s="78">
        <f t="shared" si="9"/>
        <v>91382</v>
      </c>
      <c r="AV10" s="87">
        <f t="shared" si="10"/>
        <v>7615</v>
      </c>
      <c r="AW10" s="116"/>
      <c r="AX10" s="74"/>
      <c r="AY10" s="74">
        <f t="shared" si="11"/>
        <v>90</v>
      </c>
      <c r="AZ10" s="74">
        <f t="shared" si="12"/>
        <v>90</v>
      </c>
    </row>
    <row r="11" spans="1:53" ht="16.149999999999999" customHeight="1" x14ac:dyDescent="0.2">
      <c r="A11" s="49">
        <v>5</v>
      </c>
      <c r="B11" s="50" t="s">
        <v>10</v>
      </c>
      <c r="C11" s="272">
        <f>'8_2.1.18 SIS'!AJ11</f>
        <v>32</v>
      </c>
      <c r="D11" s="51">
        <f>'Source Data'!H11*0.9</f>
        <v>4154.5069299285069</v>
      </c>
      <c r="E11" s="80">
        <f t="shared" si="13"/>
        <v>132944.22175771222</v>
      </c>
      <c r="F11" s="291"/>
      <c r="G11" s="51">
        <f>'Source Data'!I11*0.9</f>
        <v>629.49869166330916</v>
      </c>
      <c r="H11" s="80">
        <f t="shared" si="14"/>
        <v>0</v>
      </c>
      <c r="I11" s="291"/>
      <c r="J11" s="51">
        <f>'Source Data'!J11*0.9</f>
        <v>171.68146136272068</v>
      </c>
      <c r="K11" s="80">
        <f t="shared" si="15"/>
        <v>0</v>
      </c>
      <c r="L11" s="291"/>
      <c r="M11" s="51">
        <f>'Source Data'!K11*0.9</f>
        <v>4292.0365340680173</v>
      </c>
      <c r="N11" s="80">
        <f t="shared" si="16"/>
        <v>0</v>
      </c>
      <c r="O11" s="291"/>
      <c r="P11" s="51">
        <f>'Source Data'!L11*0.9</f>
        <v>1716.8146136272069</v>
      </c>
      <c r="Q11" s="80">
        <f t="shared" si="17"/>
        <v>0</v>
      </c>
      <c r="R11" s="94">
        <v>160470</v>
      </c>
      <c r="S11" s="94">
        <v>17830</v>
      </c>
      <c r="T11" s="51"/>
      <c r="U11" s="51"/>
      <c r="V11" s="52">
        <f t="shared" si="2"/>
        <v>0</v>
      </c>
      <c r="W11" s="94">
        <f t="shared" si="3"/>
        <v>160470</v>
      </c>
      <c r="X11" s="80">
        <f t="shared" si="18"/>
        <v>-401</v>
      </c>
      <c r="Y11" s="94">
        <f t="shared" si="19"/>
        <v>160069</v>
      </c>
      <c r="Z11" s="51">
        <f>[1]LAVCA!$G11</f>
        <v>0</v>
      </c>
      <c r="AA11" s="94">
        <f t="shared" si="20"/>
        <v>160069</v>
      </c>
      <c r="AB11" s="53"/>
      <c r="AC11" s="51">
        <f t="shared" si="21"/>
        <v>160069</v>
      </c>
      <c r="AD11" s="95">
        <f t="shared" si="22"/>
        <v>13339</v>
      </c>
      <c r="AE11" s="95">
        <f t="shared" si="4"/>
        <v>160069</v>
      </c>
      <c r="AF11" s="71">
        <f>'Source Data'!N11*0.9</f>
        <v>1903.5</v>
      </c>
      <c r="AG11" s="91">
        <f t="shared" si="5"/>
        <v>60912</v>
      </c>
      <c r="AH11" s="272"/>
      <c r="AI11" s="71">
        <f t="shared" si="23"/>
        <v>0</v>
      </c>
      <c r="AJ11" s="272"/>
      <c r="AK11" s="72">
        <f t="shared" si="6"/>
        <v>0</v>
      </c>
      <c r="AL11" s="73">
        <f t="shared" si="7"/>
        <v>0</v>
      </c>
      <c r="AM11" s="91">
        <f t="shared" si="24"/>
        <v>60912</v>
      </c>
      <c r="AN11" s="82">
        <f t="shared" si="8"/>
        <v>-152</v>
      </c>
      <c r="AO11" s="91">
        <f t="shared" si="25"/>
        <v>60760</v>
      </c>
      <c r="AP11" s="72">
        <f>[1]LAVCA!$M11</f>
        <v>0</v>
      </c>
      <c r="AQ11" s="91">
        <f t="shared" si="26"/>
        <v>60760</v>
      </c>
      <c r="AR11" s="72"/>
      <c r="AS11" s="72">
        <f t="shared" si="27"/>
        <v>60760</v>
      </c>
      <c r="AT11" s="91">
        <f t="shared" si="28"/>
        <v>5063</v>
      </c>
      <c r="AU11" s="81">
        <f t="shared" si="9"/>
        <v>220829</v>
      </c>
      <c r="AV11" s="88">
        <f t="shared" si="10"/>
        <v>18402</v>
      </c>
      <c r="AW11" s="116"/>
      <c r="AX11" s="80"/>
      <c r="AY11" s="80">
        <f t="shared" si="11"/>
        <v>152</v>
      </c>
      <c r="AZ11" s="80">
        <f t="shared" si="12"/>
        <v>152</v>
      </c>
    </row>
    <row r="12" spans="1:53" ht="16.149999999999999" customHeight="1" x14ac:dyDescent="0.2">
      <c r="A12" s="58">
        <v>6</v>
      </c>
      <c r="B12" s="59" t="s">
        <v>11</v>
      </c>
      <c r="C12" s="270">
        <f>'8_2.1.18 SIS'!AJ12</f>
        <v>20</v>
      </c>
      <c r="D12" s="60">
        <f>'Source Data'!H12*0.9</f>
        <v>4439.5730900944909</v>
      </c>
      <c r="E12" s="65">
        <f t="shared" si="13"/>
        <v>88791.461801889818</v>
      </c>
      <c r="F12" s="289"/>
      <c r="G12" s="60">
        <f>'Source Data'!I12*0.9</f>
        <v>604.38637167919524</v>
      </c>
      <c r="H12" s="65">
        <f t="shared" si="14"/>
        <v>0</v>
      </c>
      <c r="I12" s="289"/>
      <c r="J12" s="60">
        <f>'Source Data'!J12*0.9</f>
        <v>164.83264682159867</v>
      </c>
      <c r="K12" s="65">
        <f t="shared" si="15"/>
        <v>0</v>
      </c>
      <c r="L12" s="289"/>
      <c r="M12" s="60">
        <f>'Source Data'!K12*0.9</f>
        <v>4120.8161705399671</v>
      </c>
      <c r="N12" s="65">
        <f t="shared" si="16"/>
        <v>0</v>
      </c>
      <c r="O12" s="289"/>
      <c r="P12" s="60">
        <f>'Source Data'!L12*0.9</f>
        <v>1648.3264682159868</v>
      </c>
      <c r="Q12" s="65">
        <f t="shared" si="17"/>
        <v>0</v>
      </c>
      <c r="R12" s="92">
        <v>123351</v>
      </c>
      <c r="S12" s="92">
        <v>13706</v>
      </c>
      <c r="T12" s="60"/>
      <c r="U12" s="60"/>
      <c r="V12" s="61">
        <f t="shared" si="2"/>
        <v>0</v>
      </c>
      <c r="W12" s="92">
        <f t="shared" si="3"/>
        <v>123351</v>
      </c>
      <c r="X12" s="65">
        <f t="shared" si="18"/>
        <v>-308</v>
      </c>
      <c r="Y12" s="92">
        <f t="shared" si="19"/>
        <v>123043</v>
      </c>
      <c r="Z12" s="60">
        <f>[1]LAVCA!$G12</f>
        <v>0</v>
      </c>
      <c r="AA12" s="92">
        <f t="shared" si="20"/>
        <v>123043</v>
      </c>
      <c r="AB12" s="60"/>
      <c r="AC12" s="60">
        <f t="shared" si="21"/>
        <v>123043</v>
      </c>
      <c r="AD12" s="92">
        <f t="shared" si="22"/>
        <v>10254</v>
      </c>
      <c r="AE12" s="96">
        <f t="shared" si="4"/>
        <v>123043</v>
      </c>
      <c r="AF12" s="66">
        <f>'Source Data'!N12*0.9</f>
        <v>3665.7000000000003</v>
      </c>
      <c r="AG12" s="89">
        <f t="shared" si="5"/>
        <v>73314</v>
      </c>
      <c r="AH12" s="270"/>
      <c r="AI12" s="66">
        <f t="shared" si="23"/>
        <v>0</v>
      </c>
      <c r="AJ12" s="270"/>
      <c r="AK12" s="68">
        <f t="shared" si="6"/>
        <v>0</v>
      </c>
      <c r="AL12" s="67">
        <f t="shared" si="7"/>
        <v>0</v>
      </c>
      <c r="AM12" s="89">
        <f t="shared" si="24"/>
        <v>73314</v>
      </c>
      <c r="AN12" s="70">
        <f t="shared" si="8"/>
        <v>-183</v>
      </c>
      <c r="AO12" s="89">
        <f t="shared" si="25"/>
        <v>73131</v>
      </c>
      <c r="AP12" s="68">
        <f>[1]LAVCA!$M12</f>
        <v>0</v>
      </c>
      <c r="AQ12" s="89">
        <f t="shared" si="26"/>
        <v>73131</v>
      </c>
      <c r="AR12" s="68"/>
      <c r="AS12" s="68">
        <f t="shared" si="27"/>
        <v>73131</v>
      </c>
      <c r="AT12" s="89">
        <f t="shared" si="28"/>
        <v>6094</v>
      </c>
      <c r="AU12" s="69">
        <f t="shared" si="9"/>
        <v>196174</v>
      </c>
      <c r="AV12" s="86">
        <f t="shared" si="10"/>
        <v>16348</v>
      </c>
      <c r="AW12" s="116"/>
      <c r="AX12" s="65"/>
      <c r="AY12" s="65">
        <f t="shared" si="11"/>
        <v>183</v>
      </c>
      <c r="AZ12" s="65">
        <f t="shared" si="12"/>
        <v>183</v>
      </c>
    </row>
    <row r="13" spans="1:53" ht="16.149999999999999" customHeight="1" x14ac:dyDescent="0.2">
      <c r="A13" s="54">
        <v>7</v>
      </c>
      <c r="B13" s="55" t="s">
        <v>12</v>
      </c>
      <c r="C13" s="271">
        <f>'8_2.1.18 SIS'!AJ13</f>
        <v>8</v>
      </c>
      <c r="D13" s="56">
        <f>'Source Data'!H13*0.9</f>
        <v>2771.9537004760546</v>
      </c>
      <c r="E13" s="74">
        <f t="shared" si="13"/>
        <v>22175.629603808437</v>
      </c>
      <c r="F13" s="290"/>
      <c r="G13" s="56">
        <f>'Source Data'!I13*0.9</f>
        <v>379.9829553541536</v>
      </c>
      <c r="H13" s="74">
        <f t="shared" si="14"/>
        <v>0</v>
      </c>
      <c r="I13" s="290"/>
      <c r="J13" s="56">
        <f>'Source Data'!J13*0.9</f>
        <v>103.63171509658736</v>
      </c>
      <c r="K13" s="74">
        <f t="shared" si="15"/>
        <v>0</v>
      </c>
      <c r="L13" s="290"/>
      <c r="M13" s="56">
        <f>'Source Data'!K13*0.9</f>
        <v>2590.792877414684</v>
      </c>
      <c r="N13" s="74">
        <f t="shared" si="16"/>
        <v>0</v>
      </c>
      <c r="O13" s="290"/>
      <c r="P13" s="56">
        <f>'Source Data'!L13*0.9</f>
        <v>1036.3171509658735</v>
      </c>
      <c r="Q13" s="74">
        <f t="shared" si="17"/>
        <v>0</v>
      </c>
      <c r="R13" s="93">
        <v>29361</v>
      </c>
      <c r="S13" s="93">
        <v>3262</v>
      </c>
      <c r="T13" s="56"/>
      <c r="U13" s="56"/>
      <c r="V13" s="57">
        <f t="shared" si="2"/>
        <v>0</v>
      </c>
      <c r="W13" s="93">
        <f t="shared" si="3"/>
        <v>29361</v>
      </c>
      <c r="X13" s="74">
        <f t="shared" si="18"/>
        <v>-73</v>
      </c>
      <c r="Y13" s="93">
        <f t="shared" si="19"/>
        <v>29288</v>
      </c>
      <c r="Z13" s="56">
        <f>[1]LAVCA!$G13</f>
        <v>0</v>
      </c>
      <c r="AA13" s="93">
        <f t="shared" si="20"/>
        <v>29288</v>
      </c>
      <c r="AB13" s="56"/>
      <c r="AC13" s="56">
        <f t="shared" si="21"/>
        <v>29288</v>
      </c>
      <c r="AD13" s="93">
        <f t="shared" si="22"/>
        <v>2441</v>
      </c>
      <c r="AE13" s="97">
        <f t="shared" si="4"/>
        <v>29288</v>
      </c>
      <c r="AF13" s="75">
        <f>'Source Data'!N13*0.9</f>
        <v>10655.1</v>
      </c>
      <c r="AG13" s="90">
        <f t="shared" si="5"/>
        <v>85241</v>
      </c>
      <c r="AH13" s="271"/>
      <c r="AI13" s="75">
        <f t="shared" si="23"/>
        <v>0</v>
      </c>
      <c r="AJ13" s="271"/>
      <c r="AK13" s="77">
        <f t="shared" si="6"/>
        <v>0</v>
      </c>
      <c r="AL13" s="76">
        <f t="shared" si="7"/>
        <v>0</v>
      </c>
      <c r="AM13" s="90">
        <f t="shared" si="24"/>
        <v>85241</v>
      </c>
      <c r="AN13" s="79">
        <f t="shared" si="8"/>
        <v>-213</v>
      </c>
      <c r="AO13" s="90">
        <f t="shared" si="25"/>
        <v>85028</v>
      </c>
      <c r="AP13" s="77">
        <f>[1]LAVCA!$M13</f>
        <v>0</v>
      </c>
      <c r="AQ13" s="90">
        <f t="shared" si="26"/>
        <v>85028</v>
      </c>
      <c r="AR13" s="77"/>
      <c r="AS13" s="77">
        <f t="shared" si="27"/>
        <v>85028</v>
      </c>
      <c r="AT13" s="90">
        <f t="shared" si="28"/>
        <v>7086</v>
      </c>
      <c r="AU13" s="78">
        <f t="shared" si="9"/>
        <v>114316</v>
      </c>
      <c r="AV13" s="87">
        <f t="shared" si="10"/>
        <v>9527</v>
      </c>
      <c r="AW13" s="116"/>
      <c r="AX13" s="74"/>
      <c r="AY13" s="74">
        <f t="shared" si="11"/>
        <v>213</v>
      </c>
      <c r="AZ13" s="74">
        <f t="shared" si="12"/>
        <v>213</v>
      </c>
    </row>
    <row r="14" spans="1:53" ht="16.149999999999999" customHeight="1" x14ac:dyDescent="0.2">
      <c r="A14" s="54">
        <v>8</v>
      </c>
      <c r="B14" s="55" t="s">
        <v>13</v>
      </c>
      <c r="C14" s="271">
        <f>'8_2.1.18 SIS'!AJ14</f>
        <v>49</v>
      </c>
      <c r="D14" s="56">
        <f>'Source Data'!H14*0.9</f>
        <v>4265.096092769053</v>
      </c>
      <c r="E14" s="74">
        <f t="shared" si="13"/>
        <v>208989.70854568359</v>
      </c>
      <c r="F14" s="290"/>
      <c r="G14" s="56">
        <f>'Source Data'!I14*0.9</f>
        <v>568.32200055192106</v>
      </c>
      <c r="H14" s="74">
        <f t="shared" si="14"/>
        <v>0</v>
      </c>
      <c r="I14" s="290"/>
      <c r="J14" s="56">
        <f>'Source Data'!J14*0.9</f>
        <v>154.99690924143303</v>
      </c>
      <c r="K14" s="74">
        <f t="shared" si="15"/>
        <v>0</v>
      </c>
      <c r="L14" s="290"/>
      <c r="M14" s="56">
        <f>'Source Data'!K14*0.9</f>
        <v>3874.922731035826</v>
      </c>
      <c r="N14" s="74">
        <f t="shared" si="16"/>
        <v>0</v>
      </c>
      <c r="O14" s="290"/>
      <c r="P14" s="56">
        <f>'Source Data'!L14*0.9</f>
        <v>1549.9690924143304</v>
      </c>
      <c r="Q14" s="74">
        <f t="shared" si="17"/>
        <v>0</v>
      </c>
      <c r="R14" s="93">
        <v>272538</v>
      </c>
      <c r="S14" s="93">
        <v>30282</v>
      </c>
      <c r="T14" s="56"/>
      <c r="U14" s="56"/>
      <c r="V14" s="57">
        <f t="shared" si="2"/>
        <v>0</v>
      </c>
      <c r="W14" s="93">
        <f t="shared" si="3"/>
        <v>272538</v>
      </c>
      <c r="X14" s="74">
        <f t="shared" si="18"/>
        <v>-681</v>
      </c>
      <c r="Y14" s="93">
        <f t="shared" si="19"/>
        <v>271857</v>
      </c>
      <c r="Z14" s="56">
        <f>[1]LAVCA!$G14</f>
        <v>2316</v>
      </c>
      <c r="AA14" s="93">
        <f t="shared" si="20"/>
        <v>274173</v>
      </c>
      <c r="AB14" s="56"/>
      <c r="AC14" s="56">
        <f t="shared" si="21"/>
        <v>274173</v>
      </c>
      <c r="AD14" s="93">
        <f t="shared" si="22"/>
        <v>22848</v>
      </c>
      <c r="AE14" s="97">
        <f t="shared" si="4"/>
        <v>274173</v>
      </c>
      <c r="AF14" s="75">
        <f>'Source Data'!N14*0.9</f>
        <v>4129.2</v>
      </c>
      <c r="AG14" s="90">
        <f t="shared" si="5"/>
        <v>202331</v>
      </c>
      <c r="AH14" s="271"/>
      <c r="AI14" s="75">
        <f t="shared" si="23"/>
        <v>0</v>
      </c>
      <c r="AJ14" s="271"/>
      <c r="AK14" s="77">
        <f t="shared" si="6"/>
        <v>0</v>
      </c>
      <c r="AL14" s="76">
        <f t="shared" si="7"/>
        <v>0</v>
      </c>
      <c r="AM14" s="90">
        <f t="shared" si="24"/>
        <v>202331</v>
      </c>
      <c r="AN14" s="79">
        <f t="shared" si="8"/>
        <v>-506</v>
      </c>
      <c r="AO14" s="90">
        <f t="shared" si="25"/>
        <v>201825</v>
      </c>
      <c r="AP14" s="77">
        <f>[1]LAVCA!$M14</f>
        <v>1998</v>
      </c>
      <c r="AQ14" s="90">
        <f t="shared" si="26"/>
        <v>203823</v>
      </c>
      <c r="AR14" s="77"/>
      <c r="AS14" s="77">
        <f t="shared" si="27"/>
        <v>203823</v>
      </c>
      <c r="AT14" s="90">
        <f t="shared" si="28"/>
        <v>16985</v>
      </c>
      <c r="AU14" s="78">
        <f t="shared" si="9"/>
        <v>477996</v>
      </c>
      <c r="AV14" s="87">
        <f t="shared" si="10"/>
        <v>39833</v>
      </c>
      <c r="AW14" s="116"/>
      <c r="AX14" s="74"/>
      <c r="AY14" s="74">
        <f t="shared" si="11"/>
        <v>506</v>
      </c>
      <c r="AZ14" s="74">
        <f t="shared" si="12"/>
        <v>506</v>
      </c>
    </row>
    <row r="15" spans="1:53" ht="16.149999999999999" customHeight="1" x14ac:dyDescent="0.2">
      <c r="A15" s="54">
        <v>9</v>
      </c>
      <c r="B15" s="55" t="s">
        <v>14</v>
      </c>
      <c r="C15" s="271">
        <f>'8_2.1.18 SIS'!AJ15</f>
        <v>115</v>
      </c>
      <c r="D15" s="56">
        <f>'Source Data'!H15*0.9</f>
        <v>4093.8629772348331</v>
      </c>
      <c r="E15" s="74">
        <f t="shared" si="13"/>
        <v>470794.24238200579</v>
      </c>
      <c r="F15" s="290"/>
      <c r="G15" s="56">
        <f>'Source Data'!I15*0.9</f>
        <v>545.89671701616419</v>
      </c>
      <c r="H15" s="74">
        <f t="shared" si="14"/>
        <v>0</v>
      </c>
      <c r="I15" s="290"/>
      <c r="J15" s="56">
        <f>'Source Data'!J15*0.9</f>
        <v>148.88092282259024</v>
      </c>
      <c r="K15" s="74">
        <f t="shared" si="15"/>
        <v>0</v>
      </c>
      <c r="L15" s="290"/>
      <c r="M15" s="56">
        <f>'Source Data'!K15*0.9</f>
        <v>3722.0230705647559</v>
      </c>
      <c r="N15" s="74">
        <f t="shared" si="16"/>
        <v>0</v>
      </c>
      <c r="O15" s="290"/>
      <c r="P15" s="56">
        <f>'Source Data'!L15*0.9</f>
        <v>1488.8092282259022</v>
      </c>
      <c r="Q15" s="74">
        <f t="shared" si="17"/>
        <v>0</v>
      </c>
      <c r="R15" s="93">
        <v>563051</v>
      </c>
      <c r="S15" s="93">
        <v>62561</v>
      </c>
      <c r="T15" s="56"/>
      <c r="U15" s="56"/>
      <c r="V15" s="57">
        <f t="shared" si="2"/>
        <v>0</v>
      </c>
      <c r="W15" s="93">
        <f t="shared" si="3"/>
        <v>563051</v>
      </c>
      <c r="X15" s="74">
        <f t="shared" si="18"/>
        <v>-1408</v>
      </c>
      <c r="Y15" s="93">
        <f t="shared" si="19"/>
        <v>561643</v>
      </c>
      <c r="Z15" s="56">
        <f>[1]LAVCA!$G15</f>
        <v>0</v>
      </c>
      <c r="AA15" s="93">
        <f t="shared" si="20"/>
        <v>561643</v>
      </c>
      <c r="AB15" s="56"/>
      <c r="AC15" s="56">
        <f t="shared" si="21"/>
        <v>561643</v>
      </c>
      <c r="AD15" s="93">
        <f t="shared" si="22"/>
        <v>46804</v>
      </c>
      <c r="AE15" s="97">
        <f t="shared" si="4"/>
        <v>561643</v>
      </c>
      <c r="AF15" s="75">
        <f>'Source Data'!N15*0.9</f>
        <v>4584.6000000000004</v>
      </c>
      <c r="AG15" s="90">
        <f t="shared" si="5"/>
        <v>527229</v>
      </c>
      <c r="AH15" s="271"/>
      <c r="AI15" s="75">
        <f t="shared" si="23"/>
        <v>0</v>
      </c>
      <c r="AJ15" s="271"/>
      <c r="AK15" s="77">
        <f t="shared" si="6"/>
        <v>0</v>
      </c>
      <c r="AL15" s="76">
        <f t="shared" si="7"/>
        <v>0</v>
      </c>
      <c r="AM15" s="90">
        <f t="shared" si="24"/>
        <v>527229</v>
      </c>
      <c r="AN15" s="79">
        <f t="shared" si="8"/>
        <v>-1318</v>
      </c>
      <c r="AO15" s="90">
        <f t="shared" si="25"/>
        <v>525911</v>
      </c>
      <c r="AP15" s="77">
        <f>[1]LAVCA!$M15</f>
        <v>0</v>
      </c>
      <c r="AQ15" s="90">
        <f t="shared" si="26"/>
        <v>525911</v>
      </c>
      <c r="AR15" s="77"/>
      <c r="AS15" s="77">
        <f t="shared" si="27"/>
        <v>525911</v>
      </c>
      <c r="AT15" s="90">
        <f t="shared" si="28"/>
        <v>43826</v>
      </c>
      <c r="AU15" s="78">
        <f t="shared" si="9"/>
        <v>1087554</v>
      </c>
      <c r="AV15" s="87">
        <f t="shared" si="10"/>
        <v>90630</v>
      </c>
      <c r="AW15" s="116"/>
      <c r="AX15" s="74"/>
      <c r="AY15" s="74">
        <f t="shared" si="11"/>
        <v>1318</v>
      </c>
      <c r="AZ15" s="74">
        <f t="shared" si="12"/>
        <v>1318</v>
      </c>
    </row>
    <row r="16" spans="1:53" ht="16.149999999999999" customHeight="1" x14ac:dyDescent="0.2">
      <c r="A16" s="49">
        <v>10</v>
      </c>
      <c r="B16" s="50" t="s">
        <v>15</v>
      </c>
      <c r="C16" s="272">
        <f>'8_2.1.18 SIS'!AJ16</f>
        <v>93</v>
      </c>
      <c r="D16" s="51">
        <f>'Source Data'!H16*0.9</f>
        <v>3105.3571754438885</v>
      </c>
      <c r="E16" s="80">
        <f t="shared" si="13"/>
        <v>288798.21731628163</v>
      </c>
      <c r="F16" s="291"/>
      <c r="G16" s="51">
        <f>'Source Data'!I16*0.9</f>
        <v>438.25999867753291</v>
      </c>
      <c r="H16" s="80">
        <f t="shared" si="14"/>
        <v>0</v>
      </c>
      <c r="I16" s="291"/>
      <c r="J16" s="51">
        <f>'Source Data'!J16*0.9</f>
        <v>119.52545418478171</v>
      </c>
      <c r="K16" s="80">
        <f t="shared" si="15"/>
        <v>0</v>
      </c>
      <c r="L16" s="291"/>
      <c r="M16" s="51">
        <f>'Source Data'!K16*0.9</f>
        <v>2988.136354619543</v>
      </c>
      <c r="N16" s="80">
        <f t="shared" si="16"/>
        <v>0</v>
      </c>
      <c r="O16" s="291"/>
      <c r="P16" s="51">
        <f>'Source Data'!L16*0.9</f>
        <v>1195.2545418478171</v>
      </c>
      <c r="Q16" s="80">
        <f t="shared" si="17"/>
        <v>0</v>
      </c>
      <c r="R16" s="94">
        <v>362366</v>
      </c>
      <c r="S16" s="94">
        <v>40263</v>
      </c>
      <c r="T16" s="51"/>
      <c r="U16" s="51"/>
      <c r="V16" s="52">
        <f t="shared" si="2"/>
        <v>0</v>
      </c>
      <c r="W16" s="94">
        <f t="shared" si="3"/>
        <v>362366</v>
      </c>
      <c r="X16" s="80">
        <f t="shared" si="18"/>
        <v>-906</v>
      </c>
      <c r="Y16" s="94">
        <f t="shared" si="19"/>
        <v>361460</v>
      </c>
      <c r="Z16" s="51">
        <f>[1]LAVCA!$G16</f>
        <v>1934</v>
      </c>
      <c r="AA16" s="94">
        <f t="shared" si="20"/>
        <v>363394</v>
      </c>
      <c r="AB16" s="53"/>
      <c r="AC16" s="51">
        <f t="shared" si="21"/>
        <v>363394</v>
      </c>
      <c r="AD16" s="95">
        <f t="shared" si="22"/>
        <v>30283</v>
      </c>
      <c r="AE16" s="95">
        <f t="shared" si="4"/>
        <v>363394</v>
      </c>
      <c r="AF16" s="71">
        <f>'Source Data'!N16*0.9</f>
        <v>6972.3</v>
      </c>
      <c r="AG16" s="91">
        <f t="shared" si="5"/>
        <v>648424</v>
      </c>
      <c r="AH16" s="272"/>
      <c r="AI16" s="71">
        <f t="shared" si="23"/>
        <v>0</v>
      </c>
      <c r="AJ16" s="272"/>
      <c r="AK16" s="72">
        <f t="shared" si="6"/>
        <v>0</v>
      </c>
      <c r="AL16" s="73">
        <f t="shared" si="7"/>
        <v>0</v>
      </c>
      <c r="AM16" s="91">
        <f t="shared" si="24"/>
        <v>648424</v>
      </c>
      <c r="AN16" s="82">
        <f t="shared" si="8"/>
        <v>-1621</v>
      </c>
      <c r="AO16" s="91">
        <f t="shared" si="25"/>
        <v>646803</v>
      </c>
      <c r="AP16" s="72">
        <f>[1]LAVCA!$M16</f>
        <v>2878</v>
      </c>
      <c r="AQ16" s="91">
        <f t="shared" si="26"/>
        <v>649681</v>
      </c>
      <c r="AR16" s="72"/>
      <c r="AS16" s="72">
        <f t="shared" si="27"/>
        <v>649681</v>
      </c>
      <c r="AT16" s="91">
        <f t="shared" si="28"/>
        <v>54140</v>
      </c>
      <c r="AU16" s="81">
        <f t="shared" si="9"/>
        <v>1013075</v>
      </c>
      <c r="AV16" s="88">
        <f t="shared" si="10"/>
        <v>84423</v>
      </c>
      <c r="AW16" s="116"/>
      <c r="AX16" s="80"/>
      <c r="AY16" s="80">
        <f t="shared" si="11"/>
        <v>1621</v>
      </c>
      <c r="AZ16" s="80">
        <f t="shared" si="12"/>
        <v>1621</v>
      </c>
    </row>
    <row r="17" spans="1:52" ht="16.149999999999999" customHeight="1" x14ac:dyDescent="0.2">
      <c r="A17" s="58">
        <v>11</v>
      </c>
      <c r="B17" s="59" t="s">
        <v>16</v>
      </c>
      <c r="C17" s="270">
        <f>'8_2.1.18 SIS'!AJ17</f>
        <v>1</v>
      </c>
      <c r="D17" s="60">
        <f>'Source Data'!H17*0.9</f>
        <v>5139.1213037439311</v>
      </c>
      <c r="E17" s="65">
        <f t="shared" si="13"/>
        <v>5139.1213037439311</v>
      </c>
      <c r="F17" s="289"/>
      <c r="G17" s="60">
        <f>'Source Data'!I17*0.9</f>
        <v>648.77906576104613</v>
      </c>
      <c r="H17" s="65">
        <f t="shared" si="14"/>
        <v>0</v>
      </c>
      <c r="I17" s="289"/>
      <c r="J17" s="60">
        <f>'Source Data'!J17*0.9</f>
        <v>176.93974520755805</v>
      </c>
      <c r="K17" s="65">
        <f t="shared" si="15"/>
        <v>0</v>
      </c>
      <c r="L17" s="289"/>
      <c r="M17" s="60">
        <f>'Source Data'!K17*0.9</f>
        <v>4423.493630188952</v>
      </c>
      <c r="N17" s="65">
        <f t="shared" si="16"/>
        <v>0</v>
      </c>
      <c r="O17" s="289"/>
      <c r="P17" s="60">
        <f>'Source Data'!L17*0.9</f>
        <v>1769.3974520755805</v>
      </c>
      <c r="Q17" s="65">
        <f t="shared" si="17"/>
        <v>0</v>
      </c>
      <c r="R17" s="92">
        <v>10742</v>
      </c>
      <c r="S17" s="92">
        <v>1194</v>
      </c>
      <c r="T17" s="60"/>
      <c r="U17" s="60"/>
      <c r="V17" s="61">
        <f t="shared" si="2"/>
        <v>0</v>
      </c>
      <c r="W17" s="92">
        <f t="shared" si="3"/>
        <v>10742</v>
      </c>
      <c r="X17" s="65">
        <f t="shared" si="18"/>
        <v>-27</v>
      </c>
      <c r="Y17" s="92">
        <f t="shared" si="19"/>
        <v>10715</v>
      </c>
      <c r="Z17" s="60">
        <f>[1]LAVCA!$G17</f>
        <v>0</v>
      </c>
      <c r="AA17" s="92">
        <f t="shared" si="20"/>
        <v>10715</v>
      </c>
      <c r="AB17" s="60"/>
      <c r="AC17" s="60">
        <f t="shared" si="21"/>
        <v>10715</v>
      </c>
      <c r="AD17" s="92">
        <f t="shared" si="22"/>
        <v>893</v>
      </c>
      <c r="AE17" s="96">
        <f t="shared" si="4"/>
        <v>10715</v>
      </c>
      <c r="AF17" s="66">
        <f>'Source Data'!N17*0.9</f>
        <v>2979</v>
      </c>
      <c r="AG17" s="89">
        <f t="shared" si="5"/>
        <v>2979</v>
      </c>
      <c r="AH17" s="270"/>
      <c r="AI17" s="66">
        <f t="shared" si="23"/>
        <v>0</v>
      </c>
      <c r="AJ17" s="270"/>
      <c r="AK17" s="68">
        <f t="shared" si="6"/>
        <v>0</v>
      </c>
      <c r="AL17" s="67">
        <f t="shared" si="7"/>
        <v>0</v>
      </c>
      <c r="AM17" s="89">
        <f t="shared" si="24"/>
        <v>2979</v>
      </c>
      <c r="AN17" s="70">
        <f t="shared" si="8"/>
        <v>-7</v>
      </c>
      <c r="AO17" s="89">
        <f t="shared" si="25"/>
        <v>2972</v>
      </c>
      <c r="AP17" s="68">
        <f>[1]LAVCA!$M17</f>
        <v>0</v>
      </c>
      <c r="AQ17" s="89">
        <f t="shared" si="26"/>
        <v>2972</v>
      </c>
      <c r="AR17" s="68"/>
      <c r="AS17" s="68">
        <f t="shared" si="27"/>
        <v>2972</v>
      </c>
      <c r="AT17" s="89">
        <f t="shared" si="28"/>
        <v>248</v>
      </c>
      <c r="AU17" s="69">
        <f t="shared" si="9"/>
        <v>13687</v>
      </c>
      <c r="AV17" s="86">
        <f t="shared" si="10"/>
        <v>1141</v>
      </c>
      <c r="AW17" s="116"/>
      <c r="AX17" s="65"/>
      <c r="AY17" s="65">
        <f t="shared" si="11"/>
        <v>7</v>
      </c>
      <c r="AZ17" s="65">
        <f t="shared" si="12"/>
        <v>7</v>
      </c>
    </row>
    <row r="18" spans="1:52" ht="16.149999999999999" customHeight="1" x14ac:dyDescent="0.2">
      <c r="A18" s="54">
        <v>12</v>
      </c>
      <c r="B18" s="55" t="s">
        <v>17</v>
      </c>
      <c r="C18" s="271">
        <f>'8_2.1.18 SIS'!AJ18</f>
        <v>1</v>
      </c>
      <c r="D18" s="56">
        <f>'Source Data'!H18*0.9</f>
        <v>2673.4612125075778</v>
      </c>
      <c r="E18" s="74">
        <f t="shared" si="13"/>
        <v>2673.4612125075778</v>
      </c>
      <c r="F18" s="290"/>
      <c r="G18" s="56">
        <f>'Source Data'!I18*0.9</f>
        <v>336.65540996866247</v>
      </c>
      <c r="H18" s="74">
        <f t="shared" si="14"/>
        <v>0</v>
      </c>
      <c r="I18" s="290"/>
      <c r="J18" s="56">
        <f>'Source Data'!J18*0.9</f>
        <v>91.815111809635241</v>
      </c>
      <c r="K18" s="74">
        <f t="shared" si="15"/>
        <v>0</v>
      </c>
      <c r="L18" s="290"/>
      <c r="M18" s="56">
        <f>'Source Data'!K18*0.9</f>
        <v>2295.3777952408809</v>
      </c>
      <c r="N18" s="74">
        <f t="shared" si="16"/>
        <v>0</v>
      </c>
      <c r="O18" s="290"/>
      <c r="P18" s="56">
        <f>'Source Data'!L18*0.9</f>
        <v>918.15111809635243</v>
      </c>
      <c r="Q18" s="74">
        <f t="shared" si="17"/>
        <v>0</v>
      </c>
      <c r="R18" s="93">
        <v>3010</v>
      </c>
      <c r="S18" s="93">
        <v>334</v>
      </c>
      <c r="T18" s="56"/>
      <c r="U18" s="56"/>
      <c r="V18" s="57">
        <f t="shared" si="2"/>
        <v>0</v>
      </c>
      <c r="W18" s="93">
        <f t="shared" si="3"/>
        <v>3010</v>
      </c>
      <c r="X18" s="74">
        <f t="shared" si="18"/>
        <v>-8</v>
      </c>
      <c r="Y18" s="93">
        <f t="shared" si="19"/>
        <v>3002</v>
      </c>
      <c r="Z18" s="56">
        <f>[1]LAVCA!$G18</f>
        <v>0</v>
      </c>
      <c r="AA18" s="93">
        <f t="shared" si="20"/>
        <v>3002</v>
      </c>
      <c r="AB18" s="56"/>
      <c r="AC18" s="56">
        <f t="shared" si="21"/>
        <v>3002</v>
      </c>
      <c r="AD18" s="93">
        <f t="shared" si="22"/>
        <v>250</v>
      </c>
      <c r="AE18" s="97">
        <f t="shared" si="4"/>
        <v>3002</v>
      </c>
      <c r="AF18" s="75">
        <f>'Source Data'!N18*0.9</f>
        <v>5769</v>
      </c>
      <c r="AG18" s="90">
        <f t="shared" si="5"/>
        <v>5769</v>
      </c>
      <c r="AH18" s="271"/>
      <c r="AI18" s="75">
        <f t="shared" si="23"/>
        <v>0</v>
      </c>
      <c r="AJ18" s="271"/>
      <c r="AK18" s="77">
        <f t="shared" si="6"/>
        <v>0</v>
      </c>
      <c r="AL18" s="76">
        <f t="shared" si="7"/>
        <v>0</v>
      </c>
      <c r="AM18" s="90">
        <f t="shared" si="24"/>
        <v>5769</v>
      </c>
      <c r="AN18" s="79">
        <f t="shared" si="8"/>
        <v>-14</v>
      </c>
      <c r="AO18" s="90">
        <f t="shared" si="25"/>
        <v>5755</v>
      </c>
      <c r="AP18" s="77">
        <f>[1]LAVCA!$M18</f>
        <v>0</v>
      </c>
      <c r="AQ18" s="90">
        <f t="shared" si="26"/>
        <v>5755</v>
      </c>
      <c r="AR18" s="77"/>
      <c r="AS18" s="77">
        <f t="shared" si="27"/>
        <v>5755</v>
      </c>
      <c r="AT18" s="90">
        <f t="shared" si="28"/>
        <v>480</v>
      </c>
      <c r="AU18" s="78">
        <f t="shared" si="9"/>
        <v>8757</v>
      </c>
      <c r="AV18" s="87">
        <f t="shared" si="10"/>
        <v>730</v>
      </c>
      <c r="AW18" s="116"/>
      <c r="AX18" s="74"/>
      <c r="AY18" s="74">
        <f t="shared" si="11"/>
        <v>14</v>
      </c>
      <c r="AZ18" s="74">
        <f t="shared" si="12"/>
        <v>14</v>
      </c>
    </row>
    <row r="19" spans="1:52" ht="16.149999999999999" customHeight="1" x14ac:dyDescent="0.2">
      <c r="A19" s="54">
        <v>13</v>
      </c>
      <c r="B19" s="55" t="s">
        <v>18</v>
      </c>
      <c r="C19" s="271">
        <f>'8_2.1.18 SIS'!AJ19</f>
        <v>7</v>
      </c>
      <c r="D19" s="56">
        <f>'Source Data'!H19*0.9</f>
        <v>4948.3428359729187</v>
      </c>
      <c r="E19" s="74">
        <f t="shared" si="13"/>
        <v>34638.399851810434</v>
      </c>
      <c r="F19" s="290"/>
      <c r="G19" s="56">
        <f>'Source Data'!I19*0.9</f>
        <v>652.96560622809147</v>
      </c>
      <c r="H19" s="74">
        <f t="shared" si="14"/>
        <v>0</v>
      </c>
      <c r="I19" s="290"/>
      <c r="J19" s="56">
        <f>'Source Data'!J19*0.9</f>
        <v>178.08152897129767</v>
      </c>
      <c r="K19" s="74">
        <f t="shared" si="15"/>
        <v>0</v>
      </c>
      <c r="L19" s="290"/>
      <c r="M19" s="56">
        <f>'Source Data'!K19*0.9</f>
        <v>4452.0382242824426</v>
      </c>
      <c r="N19" s="74">
        <f t="shared" si="16"/>
        <v>0</v>
      </c>
      <c r="O19" s="290"/>
      <c r="P19" s="56">
        <f>'Source Data'!L19*0.9</f>
        <v>1780.8152897129771</v>
      </c>
      <c r="Q19" s="74">
        <f t="shared" si="17"/>
        <v>0</v>
      </c>
      <c r="R19" s="93">
        <v>52743</v>
      </c>
      <c r="S19" s="93">
        <v>5860</v>
      </c>
      <c r="T19" s="56"/>
      <c r="U19" s="56"/>
      <c r="V19" s="57">
        <f t="shared" si="2"/>
        <v>0</v>
      </c>
      <c r="W19" s="93">
        <f t="shared" si="3"/>
        <v>52743</v>
      </c>
      <c r="X19" s="74">
        <f t="shared" si="18"/>
        <v>-132</v>
      </c>
      <c r="Y19" s="93">
        <f t="shared" si="19"/>
        <v>52611</v>
      </c>
      <c r="Z19" s="56">
        <f>[1]LAVCA!$G19</f>
        <v>0</v>
      </c>
      <c r="AA19" s="93">
        <f t="shared" si="20"/>
        <v>52611</v>
      </c>
      <c r="AB19" s="56"/>
      <c r="AC19" s="56">
        <f t="shared" si="21"/>
        <v>52611</v>
      </c>
      <c r="AD19" s="93">
        <f t="shared" si="22"/>
        <v>4384</v>
      </c>
      <c r="AE19" s="97">
        <f t="shared" si="4"/>
        <v>52611</v>
      </c>
      <c r="AF19" s="75">
        <f>'Source Data'!N19*0.9</f>
        <v>2495.7000000000003</v>
      </c>
      <c r="AG19" s="90">
        <f t="shared" si="5"/>
        <v>17470</v>
      </c>
      <c r="AH19" s="271"/>
      <c r="AI19" s="75">
        <f t="shared" si="23"/>
        <v>0</v>
      </c>
      <c r="AJ19" s="271"/>
      <c r="AK19" s="77">
        <f t="shared" si="6"/>
        <v>0</v>
      </c>
      <c r="AL19" s="76">
        <f t="shared" si="7"/>
        <v>0</v>
      </c>
      <c r="AM19" s="90">
        <f t="shared" si="24"/>
        <v>17470</v>
      </c>
      <c r="AN19" s="79">
        <f t="shared" si="8"/>
        <v>-44</v>
      </c>
      <c r="AO19" s="90">
        <f t="shared" si="25"/>
        <v>17426</v>
      </c>
      <c r="AP19" s="77">
        <f>[1]LAVCA!$M19</f>
        <v>0</v>
      </c>
      <c r="AQ19" s="90">
        <f t="shared" si="26"/>
        <v>17426</v>
      </c>
      <c r="AR19" s="77"/>
      <c r="AS19" s="77">
        <f t="shared" si="27"/>
        <v>17426</v>
      </c>
      <c r="AT19" s="90">
        <f t="shared" si="28"/>
        <v>1452</v>
      </c>
      <c r="AU19" s="78">
        <f t="shared" si="9"/>
        <v>70037</v>
      </c>
      <c r="AV19" s="87">
        <f t="shared" si="10"/>
        <v>5836</v>
      </c>
      <c r="AW19" s="116"/>
      <c r="AX19" s="74"/>
      <c r="AY19" s="74">
        <f t="shared" si="11"/>
        <v>44</v>
      </c>
      <c r="AZ19" s="74">
        <f t="shared" si="12"/>
        <v>44</v>
      </c>
    </row>
    <row r="20" spans="1:52" ht="16.149999999999999" customHeight="1" x14ac:dyDescent="0.2">
      <c r="A20" s="54">
        <v>14</v>
      </c>
      <c r="B20" s="55" t="s">
        <v>19</v>
      </c>
      <c r="C20" s="271">
        <f>'8_2.1.18 SIS'!AJ20</f>
        <v>7</v>
      </c>
      <c r="D20" s="56">
        <f>'Source Data'!H20*0.9</f>
        <v>4510.1081290818129</v>
      </c>
      <c r="E20" s="74">
        <f t="shared" si="13"/>
        <v>31570.756903572692</v>
      </c>
      <c r="F20" s="290"/>
      <c r="G20" s="56">
        <f>'Source Data'!I20*0.9</f>
        <v>580.40307382172773</v>
      </c>
      <c r="H20" s="74">
        <f t="shared" si="14"/>
        <v>0</v>
      </c>
      <c r="I20" s="290"/>
      <c r="J20" s="56">
        <f>'Source Data'!J20*0.9</f>
        <v>158.29174740592578</v>
      </c>
      <c r="K20" s="74">
        <f t="shared" si="15"/>
        <v>0</v>
      </c>
      <c r="L20" s="290"/>
      <c r="M20" s="56">
        <f>'Source Data'!K20*0.9</f>
        <v>3957.293685148144</v>
      </c>
      <c r="N20" s="74">
        <f t="shared" si="16"/>
        <v>0</v>
      </c>
      <c r="O20" s="290"/>
      <c r="P20" s="56">
        <f>'Source Data'!L20*0.9</f>
        <v>1582.9174740592575</v>
      </c>
      <c r="Q20" s="74">
        <f t="shared" si="17"/>
        <v>0</v>
      </c>
      <c r="R20" s="93">
        <v>40593</v>
      </c>
      <c r="S20" s="93">
        <v>4510</v>
      </c>
      <c r="T20" s="56"/>
      <c r="U20" s="56"/>
      <c r="V20" s="57">
        <f t="shared" si="2"/>
        <v>0</v>
      </c>
      <c r="W20" s="93">
        <f t="shared" si="3"/>
        <v>40593</v>
      </c>
      <c r="X20" s="74">
        <f t="shared" si="18"/>
        <v>-101</v>
      </c>
      <c r="Y20" s="93">
        <f t="shared" si="19"/>
        <v>40492</v>
      </c>
      <c r="Z20" s="56">
        <f>[1]LAVCA!$G20</f>
        <v>0</v>
      </c>
      <c r="AA20" s="93">
        <f t="shared" si="20"/>
        <v>40492</v>
      </c>
      <c r="AB20" s="56"/>
      <c r="AC20" s="56">
        <f t="shared" si="21"/>
        <v>40492</v>
      </c>
      <c r="AD20" s="93">
        <f t="shared" si="22"/>
        <v>3374</v>
      </c>
      <c r="AE20" s="97">
        <f t="shared" si="4"/>
        <v>40492</v>
      </c>
      <c r="AF20" s="75">
        <f>'Source Data'!N20*0.9</f>
        <v>2886.3</v>
      </c>
      <c r="AG20" s="90">
        <f t="shared" si="5"/>
        <v>20204</v>
      </c>
      <c r="AH20" s="271"/>
      <c r="AI20" s="75">
        <f t="shared" si="23"/>
        <v>0</v>
      </c>
      <c r="AJ20" s="271"/>
      <c r="AK20" s="77">
        <f t="shared" si="6"/>
        <v>0</v>
      </c>
      <c r="AL20" s="76">
        <f t="shared" si="7"/>
        <v>0</v>
      </c>
      <c r="AM20" s="90">
        <f t="shared" si="24"/>
        <v>20204</v>
      </c>
      <c r="AN20" s="79">
        <f t="shared" si="8"/>
        <v>-51</v>
      </c>
      <c r="AO20" s="90">
        <f t="shared" si="25"/>
        <v>20153</v>
      </c>
      <c r="AP20" s="77">
        <f>[1]LAVCA!$M20</f>
        <v>0</v>
      </c>
      <c r="AQ20" s="90">
        <f t="shared" si="26"/>
        <v>20153</v>
      </c>
      <c r="AR20" s="77"/>
      <c r="AS20" s="77">
        <f t="shared" si="27"/>
        <v>20153</v>
      </c>
      <c r="AT20" s="90">
        <f t="shared" si="28"/>
        <v>1679</v>
      </c>
      <c r="AU20" s="78">
        <f t="shared" si="9"/>
        <v>60645</v>
      </c>
      <c r="AV20" s="87">
        <f t="shared" si="10"/>
        <v>5053</v>
      </c>
      <c r="AW20" s="116"/>
      <c r="AX20" s="74"/>
      <c r="AY20" s="74">
        <f t="shared" si="11"/>
        <v>51</v>
      </c>
      <c r="AZ20" s="74">
        <f t="shared" si="12"/>
        <v>51</v>
      </c>
    </row>
    <row r="21" spans="1:52" ht="16.149999999999999" customHeight="1" x14ac:dyDescent="0.2">
      <c r="A21" s="49">
        <v>15</v>
      </c>
      <c r="B21" s="50" t="s">
        <v>20</v>
      </c>
      <c r="C21" s="272">
        <f>'8_2.1.18 SIS'!AJ21</f>
        <v>9</v>
      </c>
      <c r="D21" s="51">
        <f>'Source Data'!H21*0.9</f>
        <v>4559.6359895178457</v>
      </c>
      <c r="E21" s="80">
        <f t="shared" si="13"/>
        <v>41036.723905660612</v>
      </c>
      <c r="F21" s="291"/>
      <c r="G21" s="51">
        <f>'Source Data'!I21*0.9</f>
        <v>630.9195176939262</v>
      </c>
      <c r="H21" s="80">
        <f t="shared" si="14"/>
        <v>0</v>
      </c>
      <c r="I21" s="291"/>
      <c r="J21" s="51">
        <f>'Source Data'!J21*0.9</f>
        <v>172.0689593710708</v>
      </c>
      <c r="K21" s="80">
        <f t="shared" si="15"/>
        <v>0</v>
      </c>
      <c r="L21" s="291"/>
      <c r="M21" s="51">
        <f>'Source Data'!K21*0.9</f>
        <v>4301.7239842767694</v>
      </c>
      <c r="N21" s="80">
        <f t="shared" si="16"/>
        <v>0</v>
      </c>
      <c r="O21" s="291"/>
      <c r="P21" s="51">
        <f>'Source Data'!L21*0.9</f>
        <v>1720.6895937107079</v>
      </c>
      <c r="Q21" s="80">
        <f t="shared" si="17"/>
        <v>0</v>
      </c>
      <c r="R21" s="94">
        <v>46801</v>
      </c>
      <c r="S21" s="94">
        <v>5200</v>
      </c>
      <c r="T21" s="51"/>
      <c r="U21" s="51"/>
      <c r="V21" s="52">
        <f t="shared" si="2"/>
        <v>0</v>
      </c>
      <c r="W21" s="94">
        <f t="shared" si="3"/>
        <v>46801</v>
      </c>
      <c r="X21" s="80">
        <f t="shared" si="18"/>
        <v>-117</v>
      </c>
      <c r="Y21" s="94">
        <f t="shared" si="19"/>
        <v>46684</v>
      </c>
      <c r="Z21" s="51">
        <f>[1]LAVCA!$G21</f>
        <v>0</v>
      </c>
      <c r="AA21" s="94">
        <f t="shared" si="20"/>
        <v>46684</v>
      </c>
      <c r="AB21" s="53"/>
      <c r="AC21" s="51">
        <f t="shared" si="21"/>
        <v>46684</v>
      </c>
      <c r="AD21" s="95">
        <f t="shared" si="22"/>
        <v>3890</v>
      </c>
      <c r="AE21" s="95">
        <f t="shared" si="4"/>
        <v>46684</v>
      </c>
      <c r="AF21" s="71">
        <f>'Source Data'!N21*0.9</f>
        <v>2606.4</v>
      </c>
      <c r="AG21" s="91">
        <f t="shared" si="5"/>
        <v>23458</v>
      </c>
      <c r="AH21" s="272"/>
      <c r="AI21" s="71">
        <f t="shared" si="23"/>
        <v>0</v>
      </c>
      <c r="AJ21" s="272"/>
      <c r="AK21" s="72">
        <f t="shared" si="6"/>
        <v>0</v>
      </c>
      <c r="AL21" s="73">
        <f t="shared" si="7"/>
        <v>0</v>
      </c>
      <c r="AM21" s="91">
        <f t="shared" si="24"/>
        <v>23458</v>
      </c>
      <c r="AN21" s="82">
        <f t="shared" si="8"/>
        <v>-59</v>
      </c>
      <c r="AO21" s="91">
        <f t="shared" si="25"/>
        <v>23399</v>
      </c>
      <c r="AP21" s="72">
        <f>[1]LAVCA!$M21</f>
        <v>0</v>
      </c>
      <c r="AQ21" s="91">
        <f t="shared" si="26"/>
        <v>23399</v>
      </c>
      <c r="AR21" s="72"/>
      <c r="AS21" s="72">
        <f t="shared" si="27"/>
        <v>23399</v>
      </c>
      <c r="AT21" s="91">
        <f t="shared" si="28"/>
        <v>1950</v>
      </c>
      <c r="AU21" s="81">
        <f t="shared" si="9"/>
        <v>70083</v>
      </c>
      <c r="AV21" s="88">
        <f t="shared" si="10"/>
        <v>5840</v>
      </c>
      <c r="AW21" s="116"/>
      <c r="AX21" s="80"/>
      <c r="AY21" s="80">
        <f t="shared" si="11"/>
        <v>59</v>
      </c>
      <c r="AZ21" s="80">
        <f t="shared" si="12"/>
        <v>59</v>
      </c>
    </row>
    <row r="22" spans="1:52" ht="16.149999999999999" customHeight="1" x14ac:dyDescent="0.2">
      <c r="A22" s="58">
        <v>16</v>
      </c>
      <c r="B22" s="59" t="s">
        <v>21</v>
      </c>
      <c r="C22" s="270">
        <f>'8_2.1.18 SIS'!AJ22</f>
        <v>14</v>
      </c>
      <c r="D22" s="60">
        <f>'Source Data'!H22*0.9</f>
        <v>2128.7263650449404</v>
      </c>
      <c r="E22" s="65">
        <f t="shared" si="13"/>
        <v>29802.169110629166</v>
      </c>
      <c r="F22" s="289"/>
      <c r="G22" s="60">
        <f>'Source Data'!I22*0.9</f>
        <v>298.90061475568461</v>
      </c>
      <c r="H22" s="65">
        <f t="shared" si="14"/>
        <v>0</v>
      </c>
      <c r="I22" s="289"/>
      <c r="J22" s="60">
        <f>'Source Data'!J22*0.9</f>
        <v>81.518349478823083</v>
      </c>
      <c r="K22" s="65">
        <f t="shared" si="15"/>
        <v>0</v>
      </c>
      <c r="L22" s="289"/>
      <c r="M22" s="60">
        <f>'Source Data'!K22*0.9</f>
        <v>2037.9587369705769</v>
      </c>
      <c r="N22" s="65">
        <f t="shared" si="16"/>
        <v>0</v>
      </c>
      <c r="O22" s="289"/>
      <c r="P22" s="60">
        <f>'Source Data'!L22*0.9</f>
        <v>815.18349478823075</v>
      </c>
      <c r="Q22" s="65">
        <f t="shared" si="17"/>
        <v>0</v>
      </c>
      <c r="R22" s="92">
        <v>37017</v>
      </c>
      <c r="S22" s="92">
        <v>4113</v>
      </c>
      <c r="T22" s="60"/>
      <c r="U22" s="60"/>
      <c r="V22" s="61">
        <f t="shared" si="2"/>
        <v>0</v>
      </c>
      <c r="W22" s="92">
        <f t="shared" si="3"/>
        <v>37017</v>
      </c>
      <c r="X22" s="65">
        <f t="shared" si="18"/>
        <v>-93</v>
      </c>
      <c r="Y22" s="92">
        <f t="shared" si="19"/>
        <v>36924</v>
      </c>
      <c r="Z22" s="60">
        <f>[1]LAVCA!$G22</f>
        <v>0</v>
      </c>
      <c r="AA22" s="92">
        <f t="shared" si="20"/>
        <v>36924</v>
      </c>
      <c r="AB22" s="60"/>
      <c r="AC22" s="60">
        <f t="shared" si="21"/>
        <v>36924</v>
      </c>
      <c r="AD22" s="92">
        <f t="shared" si="22"/>
        <v>3077</v>
      </c>
      <c r="AE22" s="96">
        <f t="shared" si="4"/>
        <v>36924</v>
      </c>
      <c r="AF22" s="66">
        <f>'Source Data'!N22*0.9</f>
        <v>10762.2</v>
      </c>
      <c r="AG22" s="89">
        <f t="shared" si="5"/>
        <v>150671</v>
      </c>
      <c r="AH22" s="270"/>
      <c r="AI22" s="66">
        <f t="shared" si="23"/>
        <v>0</v>
      </c>
      <c r="AJ22" s="270"/>
      <c r="AK22" s="68">
        <f t="shared" si="6"/>
        <v>0</v>
      </c>
      <c r="AL22" s="67">
        <f t="shared" si="7"/>
        <v>0</v>
      </c>
      <c r="AM22" s="89">
        <f t="shared" si="24"/>
        <v>150671</v>
      </c>
      <c r="AN22" s="70">
        <f t="shared" si="8"/>
        <v>-377</v>
      </c>
      <c r="AO22" s="89">
        <f t="shared" si="25"/>
        <v>150294</v>
      </c>
      <c r="AP22" s="68">
        <f>[1]LAVCA!$M22</f>
        <v>0</v>
      </c>
      <c r="AQ22" s="89">
        <f t="shared" si="26"/>
        <v>150294</v>
      </c>
      <c r="AR22" s="68"/>
      <c r="AS22" s="68">
        <f t="shared" si="27"/>
        <v>150294</v>
      </c>
      <c r="AT22" s="89">
        <f t="shared" si="28"/>
        <v>12525</v>
      </c>
      <c r="AU22" s="69">
        <f t="shared" si="9"/>
        <v>187218</v>
      </c>
      <c r="AV22" s="86">
        <f t="shared" si="10"/>
        <v>15602</v>
      </c>
      <c r="AW22" s="116"/>
      <c r="AX22" s="65"/>
      <c r="AY22" s="65">
        <f t="shared" si="11"/>
        <v>377</v>
      </c>
      <c r="AZ22" s="65">
        <f t="shared" si="12"/>
        <v>377</v>
      </c>
    </row>
    <row r="23" spans="1:52" ht="16.149999999999999" customHeight="1" x14ac:dyDescent="0.2">
      <c r="A23" s="54">
        <v>17</v>
      </c>
      <c r="B23" s="55" t="s">
        <v>22</v>
      </c>
      <c r="C23" s="271">
        <f>'8_2.1.18 SIS'!AJ23</f>
        <v>116</v>
      </c>
      <c r="D23" s="56">
        <f>'Source Data'!H23*0.9</f>
        <v>2878.0706578316858</v>
      </c>
      <c r="E23" s="74">
        <f t="shared" si="13"/>
        <v>333856.19630847557</v>
      </c>
      <c r="F23" s="290"/>
      <c r="G23" s="56">
        <f>'Source Data'!I23*0.9</f>
        <v>364.49784415423341</v>
      </c>
      <c r="H23" s="74">
        <f t="shared" si="14"/>
        <v>0</v>
      </c>
      <c r="I23" s="290"/>
      <c r="J23" s="56">
        <f>'Source Data'!J23*0.9</f>
        <v>99.408502951154588</v>
      </c>
      <c r="K23" s="74">
        <f t="shared" si="15"/>
        <v>0</v>
      </c>
      <c r="L23" s="290"/>
      <c r="M23" s="56">
        <f>'Source Data'!K23*0.9</f>
        <v>2485.2125737788638</v>
      </c>
      <c r="N23" s="74">
        <f t="shared" si="16"/>
        <v>0</v>
      </c>
      <c r="O23" s="290"/>
      <c r="P23" s="56">
        <f>'Source Data'!L23*0.9</f>
        <v>994.08502951154571</v>
      </c>
      <c r="Q23" s="74">
        <f t="shared" si="17"/>
        <v>0</v>
      </c>
      <c r="R23" s="93">
        <v>402481</v>
      </c>
      <c r="S23" s="93">
        <v>44720</v>
      </c>
      <c r="T23" s="56"/>
      <c r="U23" s="56"/>
      <c r="V23" s="57">
        <f t="shared" si="2"/>
        <v>0</v>
      </c>
      <c r="W23" s="93">
        <f t="shared" si="3"/>
        <v>402481</v>
      </c>
      <c r="X23" s="74">
        <f t="shared" si="18"/>
        <v>-1006</v>
      </c>
      <c r="Y23" s="93">
        <f t="shared" si="19"/>
        <v>401475</v>
      </c>
      <c r="Z23" s="56">
        <f>[1]LAVCA!$G23</f>
        <v>1748</v>
      </c>
      <c r="AA23" s="93">
        <f t="shared" si="20"/>
        <v>403223</v>
      </c>
      <c r="AB23" s="56"/>
      <c r="AC23" s="56">
        <f t="shared" si="21"/>
        <v>403223</v>
      </c>
      <c r="AD23" s="93">
        <f t="shared" si="22"/>
        <v>33602</v>
      </c>
      <c r="AE23" s="97">
        <f t="shared" si="4"/>
        <v>403223</v>
      </c>
      <c r="AF23" s="75">
        <f>'Source Data'!N23*0.9</f>
        <v>6900.3</v>
      </c>
      <c r="AG23" s="90">
        <f t="shared" si="5"/>
        <v>800435</v>
      </c>
      <c r="AH23" s="271"/>
      <c r="AI23" s="75">
        <f t="shared" si="23"/>
        <v>0</v>
      </c>
      <c r="AJ23" s="271"/>
      <c r="AK23" s="77">
        <f t="shared" si="6"/>
        <v>0</v>
      </c>
      <c r="AL23" s="76">
        <f t="shared" si="7"/>
        <v>0</v>
      </c>
      <c r="AM23" s="90">
        <f t="shared" si="24"/>
        <v>800435</v>
      </c>
      <c r="AN23" s="79">
        <f t="shared" si="8"/>
        <v>-2001</v>
      </c>
      <c r="AO23" s="90">
        <f t="shared" si="25"/>
        <v>798434</v>
      </c>
      <c r="AP23" s="77">
        <f>[1]LAVCA!$M23</f>
        <v>3288</v>
      </c>
      <c r="AQ23" s="90">
        <f t="shared" si="26"/>
        <v>801722</v>
      </c>
      <c r="AR23" s="77"/>
      <c r="AS23" s="77">
        <f t="shared" si="27"/>
        <v>801722</v>
      </c>
      <c r="AT23" s="90">
        <f t="shared" si="28"/>
        <v>66810</v>
      </c>
      <c r="AU23" s="78">
        <f t="shared" si="9"/>
        <v>1204945</v>
      </c>
      <c r="AV23" s="87">
        <f t="shared" si="10"/>
        <v>100412</v>
      </c>
      <c r="AW23" s="116"/>
      <c r="AX23" s="74"/>
      <c r="AY23" s="74">
        <f t="shared" si="11"/>
        <v>2001</v>
      </c>
      <c r="AZ23" s="74">
        <f t="shared" si="12"/>
        <v>2001</v>
      </c>
    </row>
    <row r="24" spans="1:52" ht="16.149999999999999" customHeight="1" x14ac:dyDescent="0.2">
      <c r="A24" s="54">
        <v>18</v>
      </c>
      <c r="B24" s="55" t="s">
        <v>23</v>
      </c>
      <c r="C24" s="271">
        <f>'8_2.1.18 SIS'!AJ24</f>
        <v>3</v>
      </c>
      <c r="D24" s="56">
        <f>'Source Data'!H24*0.9</f>
        <v>4613.9879810627135</v>
      </c>
      <c r="E24" s="74">
        <f t="shared" si="13"/>
        <v>13841.963943188141</v>
      </c>
      <c r="F24" s="290"/>
      <c r="G24" s="56">
        <f>'Source Data'!I24*0.9</f>
        <v>620.48864443483319</v>
      </c>
      <c r="H24" s="74">
        <f t="shared" si="14"/>
        <v>0</v>
      </c>
      <c r="I24" s="290"/>
      <c r="J24" s="56">
        <f>'Source Data'!J24*0.9</f>
        <v>169.22417575495456</v>
      </c>
      <c r="K24" s="74">
        <f t="shared" si="15"/>
        <v>0</v>
      </c>
      <c r="L24" s="290"/>
      <c r="M24" s="56">
        <f>'Source Data'!K24*0.9</f>
        <v>4230.604393873864</v>
      </c>
      <c r="N24" s="74">
        <f t="shared" si="16"/>
        <v>0</v>
      </c>
      <c r="O24" s="290"/>
      <c r="P24" s="56">
        <f>'Source Data'!L24*0.9</f>
        <v>0</v>
      </c>
      <c r="Q24" s="74">
        <f t="shared" si="17"/>
        <v>0</v>
      </c>
      <c r="R24" s="93">
        <v>14462</v>
      </c>
      <c r="S24" s="93">
        <v>1607</v>
      </c>
      <c r="T24" s="56"/>
      <c r="U24" s="56"/>
      <c r="V24" s="57">
        <f t="shared" si="2"/>
        <v>0</v>
      </c>
      <c r="W24" s="93">
        <f t="shared" si="3"/>
        <v>14462</v>
      </c>
      <c r="X24" s="74">
        <f t="shared" si="18"/>
        <v>-36</v>
      </c>
      <c r="Y24" s="93">
        <f t="shared" si="19"/>
        <v>14426</v>
      </c>
      <c r="Z24" s="56">
        <f>[1]LAVCA!$G24</f>
        <v>0</v>
      </c>
      <c r="AA24" s="93">
        <f t="shared" si="20"/>
        <v>14426</v>
      </c>
      <c r="AB24" s="56"/>
      <c r="AC24" s="56">
        <f t="shared" si="21"/>
        <v>14426</v>
      </c>
      <c r="AD24" s="93">
        <f t="shared" si="22"/>
        <v>1202</v>
      </c>
      <c r="AE24" s="97">
        <f t="shared" si="4"/>
        <v>14426</v>
      </c>
      <c r="AF24" s="75">
        <f>'Source Data'!N24*0.9</f>
        <v>3103.2000000000003</v>
      </c>
      <c r="AG24" s="90">
        <f t="shared" si="5"/>
        <v>9310</v>
      </c>
      <c r="AH24" s="271"/>
      <c r="AI24" s="75">
        <f t="shared" si="23"/>
        <v>0</v>
      </c>
      <c r="AJ24" s="271"/>
      <c r="AK24" s="77">
        <f t="shared" si="6"/>
        <v>0</v>
      </c>
      <c r="AL24" s="76">
        <f t="shared" si="7"/>
        <v>0</v>
      </c>
      <c r="AM24" s="90">
        <f t="shared" si="24"/>
        <v>9310</v>
      </c>
      <c r="AN24" s="79">
        <f t="shared" si="8"/>
        <v>-23</v>
      </c>
      <c r="AO24" s="90">
        <f t="shared" si="25"/>
        <v>9287</v>
      </c>
      <c r="AP24" s="77">
        <f>[1]LAVCA!$M24</f>
        <v>0</v>
      </c>
      <c r="AQ24" s="90">
        <f t="shared" si="26"/>
        <v>9287</v>
      </c>
      <c r="AR24" s="77"/>
      <c r="AS24" s="77">
        <f t="shared" si="27"/>
        <v>9287</v>
      </c>
      <c r="AT24" s="90">
        <f t="shared" si="28"/>
        <v>774</v>
      </c>
      <c r="AU24" s="78">
        <f t="shared" si="9"/>
        <v>23713</v>
      </c>
      <c r="AV24" s="87">
        <f t="shared" si="10"/>
        <v>1976</v>
      </c>
      <c r="AW24" s="116"/>
      <c r="AX24" s="74"/>
      <c r="AY24" s="74">
        <f t="shared" si="11"/>
        <v>23</v>
      </c>
      <c r="AZ24" s="74">
        <f t="shared" si="12"/>
        <v>23</v>
      </c>
    </row>
    <row r="25" spans="1:52" ht="16.149999999999999" customHeight="1" x14ac:dyDescent="0.2">
      <c r="A25" s="54">
        <v>19</v>
      </c>
      <c r="B25" s="55" t="s">
        <v>24</v>
      </c>
      <c r="C25" s="271">
        <f>'8_2.1.18 SIS'!AJ25</f>
        <v>12</v>
      </c>
      <c r="D25" s="56">
        <f>'Source Data'!H25*0.9</f>
        <v>4067.0292678610763</v>
      </c>
      <c r="E25" s="74">
        <f t="shared" si="13"/>
        <v>48804.351214332914</v>
      </c>
      <c r="F25" s="290"/>
      <c r="G25" s="56">
        <f>'Source Data'!I25*0.9</f>
        <v>544.21660981844263</v>
      </c>
      <c r="H25" s="74">
        <f t="shared" si="14"/>
        <v>0</v>
      </c>
      <c r="I25" s="290"/>
      <c r="J25" s="56">
        <f>'Source Data'!J25*0.9</f>
        <v>148.42271176866618</v>
      </c>
      <c r="K25" s="74">
        <f t="shared" si="15"/>
        <v>0</v>
      </c>
      <c r="L25" s="290"/>
      <c r="M25" s="56">
        <f>'Source Data'!K25*0.9</f>
        <v>3710.5677942166549</v>
      </c>
      <c r="N25" s="74">
        <f t="shared" si="16"/>
        <v>0</v>
      </c>
      <c r="O25" s="290"/>
      <c r="P25" s="56">
        <f>'Source Data'!L25*0.9</f>
        <v>1484.227117686662</v>
      </c>
      <c r="Q25" s="74">
        <f t="shared" si="17"/>
        <v>0</v>
      </c>
      <c r="R25" s="93">
        <v>60653</v>
      </c>
      <c r="S25" s="93">
        <v>6739</v>
      </c>
      <c r="T25" s="56"/>
      <c r="U25" s="56"/>
      <c r="V25" s="57">
        <f t="shared" si="2"/>
        <v>0</v>
      </c>
      <c r="W25" s="93">
        <f t="shared" si="3"/>
        <v>60653</v>
      </c>
      <c r="X25" s="74">
        <f t="shared" si="18"/>
        <v>-152</v>
      </c>
      <c r="Y25" s="93">
        <f t="shared" si="19"/>
        <v>60501</v>
      </c>
      <c r="Z25" s="56">
        <f>[1]LAVCA!$G25</f>
        <v>0</v>
      </c>
      <c r="AA25" s="93">
        <f t="shared" si="20"/>
        <v>60501</v>
      </c>
      <c r="AB25" s="56"/>
      <c r="AC25" s="56">
        <f t="shared" si="21"/>
        <v>60501</v>
      </c>
      <c r="AD25" s="93">
        <f t="shared" si="22"/>
        <v>5042</v>
      </c>
      <c r="AE25" s="97">
        <f t="shared" si="4"/>
        <v>60501</v>
      </c>
      <c r="AF25" s="75">
        <f>'Source Data'!N25*0.9</f>
        <v>3043.8</v>
      </c>
      <c r="AG25" s="90">
        <f t="shared" si="5"/>
        <v>36526</v>
      </c>
      <c r="AH25" s="271"/>
      <c r="AI25" s="75">
        <f t="shared" si="23"/>
        <v>0</v>
      </c>
      <c r="AJ25" s="271"/>
      <c r="AK25" s="77">
        <f t="shared" si="6"/>
        <v>0</v>
      </c>
      <c r="AL25" s="76">
        <f t="shared" si="7"/>
        <v>0</v>
      </c>
      <c r="AM25" s="90">
        <f t="shared" si="24"/>
        <v>36526</v>
      </c>
      <c r="AN25" s="79">
        <f t="shared" si="8"/>
        <v>-91</v>
      </c>
      <c r="AO25" s="90">
        <f t="shared" si="25"/>
        <v>36435</v>
      </c>
      <c r="AP25" s="77">
        <f>[1]LAVCA!$M25</f>
        <v>0</v>
      </c>
      <c r="AQ25" s="90">
        <f t="shared" si="26"/>
        <v>36435</v>
      </c>
      <c r="AR25" s="77"/>
      <c r="AS25" s="77">
        <f t="shared" si="27"/>
        <v>36435</v>
      </c>
      <c r="AT25" s="90">
        <f t="shared" si="28"/>
        <v>3036</v>
      </c>
      <c r="AU25" s="78">
        <f t="shared" si="9"/>
        <v>96936</v>
      </c>
      <c r="AV25" s="87">
        <f t="shared" si="10"/>
        <v>8078</v>
      </c>
      <c r="AW25" s="116"/>
      <c r="AX25" s="74"/>
      <c r="AY25" s="74">
        <f t="shared" si="11"/>
        <v>91</v>
      </c>
      <c r="AZ25" s="74">
        <f t="shared" si="12"/>
        <v>91</v>
      </c>
    </row>
    <row r="26" spans="1:52" ht="16.149999999999999" customHeight="1" x14ac:dyDescent="0.2">
      <c r="A26" s="49">
        <v>20</v>
      </c>
      <c r="B26" s="50" t="s">
        <v>25</v>
      </c>
      <c r="C26" s="272">
        <f>'8_2.1.18 SIS'!AJ26</f>
        <v>21</v>
      </c>
      <c r="D26" s="51">
        <f>'Source Data'!H26*0.9</f>
        <v>4338.2286849715283</v>
      </c>
      <c r="E26" s="80">
        <f t="shared" si="13"/>
        <v>91102.802384402094</v>
      </c>
      <c r="F26" s="291"/>
      <c r="G26" s="51">
        <f>'Source Data'!I26*0.9</f>
        <v>625.10265069373622</v>
      </c>
      <c r="H26" s="80">
        <f t="shared" si="14"/>
        <v>0</v>
      </c>
      <c r="I26" s="291"/>
      <c r="J26" s="51">
        <f>'Source Data'!J26*0.9</f>
        <v>170.48254109829168</v>
      </c>
      <c r="K26" s="80">
        <f t="shared" si="15"/>
        <v>0</v>
      </c>
      <c r="L26" s="291"/>
      <c r="M26" s="51">
        <f>'Source Data'!K26*0.9</f>
        <v>4262.0635274572924</v>
      </c>
      <c r="N26" s="80">
        <f t="shared" si="16"/>
        <v>0</v>
      </c>
      <c r="O26" s="291"/>
      <c r="P26" s="51">
        <f>'Source Data'!L26*0.9</f>
        <v>1704.8254109829168</v>
      </c>
      <c r="Q26" s="80">
        <f t="shared" si="17"/>
        <v>0</v>
      </c>
      <c r="R26" s="94">
        <v>112612</v>
      </c>
      <c r="S26" s="94">
        <v>12512</v>
      </c>
      <c r="T26" s="51"/>
      <c r="U26" s="51"/>
      <c r="V26" s="52">
        <f t="shared" si="2"/>
        <v>0</v>
      </c>
      <c r="W26" s="94">
        <f t="shared" si="3"/>
        <v>112612</v>
      </c>
      <c r="X26" s="80">
        <f t="shared" si="18"/>
        <v>-282</v>
      </c>
      <c r="Y26" s="94">
        <f t="shared" si="19"/>
        <v>112330</v>
      </c>
      <c r="Z26" s="51">
        <f>[1]LAVCA!$G26</f>
        <v>0</v>
      </c>
      <c r="AA26" s="94">
        <f t="shared" si="20"/>
        <v>112330</v>
      </c>
      <c r="AB26" s="53"/>
      <c r="AC26" s="51">
        <f t="shared" si="21"/>
        <v>112330</v>
      </c>
      <c r="AD26" s="95">
        <f t="shared" si="22"/>
        <v>9361</v>
      </c>
      <c r="AE26" s="95">
        <f t="shared" si="4"/>
        <v>112330</v>
      </c>
      <c r="AF26" s="71">
        <f>'Source Data'!N26*0.9</f>
        <v>2225.7000000000003</v>
      </c>
      <c r="AG26" s="91">
        <f t="shared" si="5"/>
        <v>46740</v>
      </c>
      <c r="AH26" s="272"/>
      <c r="AI26" s="71">
        <f t="shared" si="23"/>
        <v>0</v>
      </c>
      <c r="AJ26" s="272"/>
      <c r="AK26" s="72">
        <f t="shared" si="6"/>
        <v>0</v>
      </c>
      <c r="AL26" s="73">
        <f t="shared" si="7"/>
        <v>0</v>
      </c>
      <c r="AM26" s="91">
        <f t="shared" si="24"/>
        <v>46740</v>
      </c>
      <c r="AN26" s="82">
        <f t="shared" si="8"/>
        <v>-117</v>
      </c>
      <c r="AO26" s="91">
        <f t="shared" si="25"/>
        <v>46623</v>
      </c>
      <c r="AP26" s="72">
        <f>[1]LAVCA!$M26</f>
        <v>0</v>
      </c>
      <c r="AQ26" s="91">
        <f t="shared" si="26"/>
        <v>46623</v>
      </c>
      <c r="AR26" s="72"/>
      <c r="AS26" s="72">
        <f t="shared" si="27"/>
        <v>46623</v>
      </c>
      <c r="AT26" s="91">
        <f t="shared" si="28"/>
        <v>3885</v>
      </c>
      <c r="AU26" s="81">
        <f t="shared" si="9"/>
        <v>158953</v>
      </c>
      <c r="AV26" s="88">
        <f t="shared" si="10"/>
        <v>13246</v>
      </c>
      <c r="AW26" s="116"/>
      <c r="AX26" s="80"/>
      <c r="AY26" s="80">
        <f t="shared" si="11"/>
        <v>117</v>
      </c>
      <c r="AZ26" s="80">
        <f t="shared" si="12"/>
        <v>117</v>
      </c>
    </row>
    <row r="27" spans="1:52" ht="16.149999999999999" customHeight="1" x14ac:dyDescent="0.2">
      <c r="A27" s="58">
        <v>21</v>
      </c>
      <c r="B27" s="59" t="s">
        <v>26</v>
      </c>
      <c r="C27" s="270">
        <f>'8_2.1.18 SIS'!AJ27</f>
        <v>5</v>
      </c>
      <c r="D27" s="60">
        <f>'Source Data'!H27*0.9</f>
        <v>4467.6691376694271</v>
      </c>
      <c r="E27" s="65">
        <f t="shared" si="13"/>
        <v>22338.345688347137</v>
      </c>
      <c r="F27" s="289"/>
      <c r="G27" s="60">
        <f>'Source Data'!I27*0.9</f>
        <v>634.5512226408058</v>
      </c>
      <c r="H27" s="65">
        <f t="shared" si="14"/>
        <v>0</v>
      </c>
      <c r="I27" s="289"/>
      <c r="J27" s="60">
        <f>'Source Data'!J27*0.9</f>
        <v>173.05942435658341</v>
      </c>
      <c r="K27" s="65">
        <f t="shared" si="15"/>
        <v>0</v>
      </c>
      <c r="L27" s="289"/>
      <c r="M27" s="60">
        <f>'Source Data'!K27*0.9</f>
        <v>4326.4856089145842</v>
      </c>
      <c r="N27" s="65">
        <f t="shared" si="16"/>
        <v>0</v>
      </c>
      <c r="O27" s="289"/>
      <c r="P27" s="60">
        <f>'Source Data'!L27*0.9</f>
        <v>1730.5942435658335</v>
      </c>
      <c r="Q27" s="65">
        <f t="shared" si="17"/>
        <v>0</v>
      </c>
      <c r="R27" s="92">
        <v>29203</v>
      </c>
      <c r="S27" s="92">
        <v>3245</v>
      </c>
      <c r="T27" s="60"/>
      <c r="U27" s="60"/>
      <c r="V27" s="61">
        <f t="shared" si="2"/>
        <v>0</v>
      </c>
      <c r="W27" s="92">
        <f t="shared" si="3"/>
        <v>29203</v>
      </c>
      <c r="X27" s="65">
        <f t="shared" si="18"/>
        <v>-73</v>
      </c>
      <c r="Y27" s="92">
        <f t="shared" si="19"/>
        <v>29130</v>
      </c>
      <c r="Z27" s="60">
        <f>[1]LAVCA!$G27</f>
        <v>0</v>
      </c>
      <c r="AA27" s="92">
        <f t="shared" si="20"/>
        <v>29130</v>
      </c>
      <c r="AB27" s="60"/>
      <c r="AC27" s="60">
        <f t="shared" si="21"/>
        <v>29130</v>
      </c>
      <c r="AD27" s="92">
        <f t="shared" si="22"/>
        <v>2428</v>
      </c>
      <c r="AE27" s="96">
        <f t="shared" si="4"/>
        <v>29130</v>
      </c>
      <c r="AF27" s="66">
        <f>'Source Data'!N27*0.9</f>
        <v>2268.9</v>
      </c>
      <c r="AG27" s="89">
        <f t="shared" si="5"/>
        <v>11345</v>
      </c>
      <c r="AH27" s="270"/>
      <c r="AI27" s="66">
        <f t="shared" si="23"/>
        <v>0</v>
      </c>
      <c r="AJ27" s="270"/>
      <c r="AK27" s="68">
        <f t="shared" si="6"/>
        <v>0</v>
      </c>
      <c r="AL27" s="67">
        <f t="shared" si="7"/>
        <v>0</v>
      </c>
      <c r="AM27" s="89">
        <f t="shared" si="24"/>
        <v>11345</v>
      </c>
      <c r="AN27" s="70">
        <f t="shared" si="8"/>
        <v>-28</v>
      </c>
      <c r="AO27" s="89">
        <f t="shared" si="25"/>
        <v>11317</v>
      </c>
      <c r="AP27" s="68">
        <f>[1]LAVCA!$M27</f>
        <v>0</v>
      </c>
      <c r="AQ27" s="89">
        <f t="shared" si="26"/>
        <v>11317</v>
      </c>
      <c r="AR27" s="68"/>
      <c r="AS27" s="68">
        <f t="shared" si="27"/>
        <v>11317</v>
      </c>
      <c r="AT27" s="89">
        <f t="shared" si="28"/>
        <v>943</v>
      </c>
      <c r="AU27" s="69">
        <f t="shared" si="9"/>
        <v>40447</v>
      </c>
      <c r="AV27" s="86">
        <f t="shared" si="10"/>
        <v>3371</v>
      </c>
      <c r="AW27" s="116"/>
      <c r="AX27" s="65"/>
      <c r="AY27" s="65">
        <f t="shared" si="11"/>
        <v>28</v>
      </c>
      <c r="AZ27" s="65">
        <f t="shared" si="12"/>
        <v>28</v>
      </c>
    </row>
    <row r="28" spans="1:52" ht="16.149999999999999" customHeight="1" x14ac:dyDescent="0.2">
      <c r="A28" s="54">
        <v>22</v>
      </c>
      <c r="B28" s="55" t="s">
        <v>27</v>
      </c>
      <c r="C28" s="271">
        <f>'8_2.1.18 SIS'!AJ28</f>
        <v>5</v>
      </c>
      <c r="D28" s="56">
        <f>'Source Data'!H28*0.9</f>
        <v>4769.8313718162126</v>
      </c>
      <c r="E28" s="74">
        <f t="shared" si="13"/>
        <v>23849.156859081064</v>
      </c>
      <c r="F28" s="290"/>
      <c r="G28" s="56">
        <f>'Source Data'!I28*0.9</f>
        <v>696.86693072874925</v>
      </c>
      <c r="H28" s="74">
        <f t="shared" si="14"/>
        <v>0</v>
      </c>
      <c r="I28" s="290"/>
      <c r="J28" s="56">
        <f>'Source Data'!J28*0.9</f>
        <v>190.05461747147703</v>
      </c>
      <c r="K28" s="74">
        <f t="shared" si="15"/>
        <v>0</v>
      </c>
      <c r="L28" s="290"/>
      <c r="M28" s="56">
        <f>'Source Data'!K28*0.9</f>
        <v>4751.3654367869267</v>
      </c>
      <c r="N28" s="74">
        <f t="shared" si="16"/>
        <v>0</v>
      </c>
      <c r="O28" s="290"/>
      <c r="P28" s="56">
        <f>'Source Data'!L28*0.9</f>
        <v>1900.5461747147706</v>
      </c>
      <c r="Q28" s="74">
        <f t="shared" si="17"/>
        <v>0</v>
      </c>
      <c r="R28" s="93">
        <v>27619</v>
      </c>
      <c r="S28" s="93">
        <v>3069</v>
      </c>
      <c r="T28" s="56"/>
      <c r="U28" s="56"/>
      <c r="V28" s="57">
        <f t="shared" si="2"/>
        <v>0</v>
      </c>
      <c r="W28" s="93">
        <f t="shared" si="3"/>
        <v>27619</v>
      </c>
      <c r="X28" s="74">
        <f t="shared" si="18"/>
        <v>-69</v>
      </c>
      <c r="Y28" s="93">
        <f t="shared" si="19"/>
        <v>27550</v>
      </c>
      <c r="Z28" s="56">
        <f>[1]LAVCA!$G28</f>
        <v>0</v>
      </c>
      <c r="AA28" s="93">
        <f t="shared" si="20"/>
        <v>27550</v>
      </c>
      <c r="AB28" s="56"/>
      <c r="AC28" s="56">
        <f t="shared" si="21"/>
        <v>27550</v>
      </c>
      <c r="AD28" s="93">
        <f t="shared" si="22"/>
        <v>2296</v>
      </c>
      <c r="AE28" s="97">
        <f t="shared" si="4"/>
        <v>27550</v>
      </c>
      <c r="AF28" s="75">
        <f>'Source Data'!N28*0.9</f>
        <v>1603.8</v>
      </c>
      <c r="AG28" s="90">
        <f t="shared" si="5"/>
        <v>8019</v>
      </c>
      <c r="AH28" s="271"/>
      <c r="AI28" s="75">
        <f t="shared" si="23"/>
        <v>0</v>
      </c>
      <c r="AJ28" s="271"/>
      <c r="AK28" s="77">
        <f t="shared" si="6"/>
        <v>0</v>
      </c>
      <c r="AL28" s="76">
        <f t="shared" si="7"/>
        <v>0</v>
      </c>
      <c r="AM28" s="90">
        <f t="shared" si="24"/>
        <v>8019</v>
      </c>
      <c r="AN28" s="79">
        <f t="shared" si="8"/>
        <v>-20</v>
      </c>
      <c r="AO28" s="90">
        <f t="shared" si="25"/>
        <v>7999</v>
      </c>
      <c r="AP28" s="77">
        <f>[1]LAVCA!$M28</f>
        <v>0</v>
      </c>
      <c r="AQ28" s="90">
        <f t="shared" si="26"/>
        <v>7999</v>
      </c>
      <c r="AR28" s="77"/>
      <c r="AS28" s="77">
        <f t="shared" si="27"/>
        <v>7999</v>
      </c>
      <c r="AT28" s="90">
        <f t="shared" si="28"/>
        <v>667</v>
      </c>
      <c r="AU28" s="78">
        <f t="shared" si="9"/>
        <v>35549</v>
      </c>
      <c r="AV28" s="87">
        <f t="shared" si="10"/>
        <v>2963</v>
      </c>
      <c r="AW28" s="116"/>
      <c r="AX28" s="74"/>
      <c r="AY28" s="74">
        <f t="shared" si="11"/>
        <v>20</v>
      </c>
      <c r="AZ28" s="74">
        <f t="shared" si="12"/>
        <v>20</v>
      </c>
    </row>
    <row r="29" spans="1:52" ht="16.149999999999999" customHeight="1" x14ac:dyDescent="0.2">
      <c r="A29" s="54">
        <v>23</v>
      </c>
      <c r="B29" s="55" t="s">
        <v>28</v>
      </c>
      <c r="C29" s="271">
        <f>'8_2.1.18 SIS'!AJ29</f>
        <v>13</v>
      </c>
      <c r="D29" s="56">
        <f>'Source Data'!H29*0.9</f>
        <v>4362.623782453782</v>
      </c>
      <c r="E29" s="74">
        <f t="shared" si="13"/>
        <v>56714.109171899167</v>
      </c>
      <c r="F29" s="290"/>
      <c r="G29" s="56">
        <f>'Source Data'!I29*0.9</f>
        <v>579.51772479112674</v>
      </c>
      <c r="H29" s="74">
        <f t="shared" si="14"/>
        <v>0</v>
      </c>
      <c r="I29" s="290"/>
      <c r="J29" s="56">
        <f>'Source Data'!J29*0.9</f>
        <v>158.0502885793982</v>
      </c>
      <c r="K29" s="74">
        <f t="shared" si="15"/>
        <v>0</v>
      </c>
      <c r="L29" s="290"/>
      <c r="M29" s="56">
        <f>'Source Data'!K29*0.9</f>
        <v>3951.2572144849555</v>
      </c>
      <c r="N29" s="74">
        <f t="shared" si="16"/>
        <v>0</v>
      </c>
      <c r="O29" s="290"/>
      <c r="P29" s="56">
        <f>'Source Data'!L29*0.9</f>
        <v>1580.5028857939822</v>
      </c>
      <c r="Q29" s="74">
        <f t="shared" si="17"/>
        <v>0</v>
      </c>
      <c r="R29" s="93">
        <v>75101</v>
      </c>
      <c r="S29" s="93">
        <v>8345</v>
      </c>
      <c r="T29" s="56"/>
      <c r="U29" s="56"/>
      <c r="V29" s="57">
        <f t="shared" si="2"/>
        <v>0</v>
      </c>
      <c r="W29" s="93">
        <f t="shared" si="3"/>
        <v>75101</v>
      </c>
      <c r="X29" s="74">
        <f t="shared" si="18"/>
        <v>-188</v>
      </c>
      <c r="Y29" s="93">
        <f t="shared" si="19"/>
        <v>74913</v>
      </c>
      <c r="Z29" s="56">
        <f>[1]LAVCA!$G29</f>
        <v>0</v>
      </c>
      <c r="AA29" s="93">
        <f t="shared" si="20"/>
        <v>74913</v>
      </c>
      <c r="AB29" s="56"/>
      <c r="AC29" s="56">
        <f t="shared" si="21"/>
        <v>74913</v>
      </c>
      <c r="AD29" s="93">
        <f t="shared" si="22"/>
        <v>6243</v>
      </c>
      <c r="AE29" s="97">
        <f t="shared" si="4"/>
        <v>74913</v>
      </c>
      <c r="AF29" s="75">
        <f>'Source Data'!N29*0.9</f>
        <v>3033.9</v>
      </c>
      <c r="AG29" s="90">
        <f t="shared" si="5"/>
        <v>39441</v>
      </c>
      <c r="AH29" s="271"/>
      <c r="AI29" s="75">
        <f t="shared" si="23"/>
        <v>0</v>
      </c>
      <c r="AJ29" s="271"/>
      <c r="AK29" s="77">
        <f t="shared" si="6"/>
        <v>0</v>
      </c>
      <c r="AL29" s="76">
        <f t="shared" si="7"/>
        <v>0</v>
      </c>
      <c r="AM29" s="90">
        <f t="shared" si="24"/>
        <v>39441</v>
      </c>
      <c r="AN29" s="79">
        <f t="shared" si="8"/>
        <v>-99</v>
      </c>
      <c r="AO29" s="90">
        <f t="shared" si="25"/>
        <v>39342</v>
      </c>
      <c r="AP29" s="77">
        <f>[1]LAVCA!$M29</f>
        <v>0</v>
      </c>
      <c r="AQ29" s="90">
        <f t="shared" si="26"/>
        <v>39342</v>
      </c>
      <c r="AR29" s="77"/>
      <c r="AS29" s="77">
        <f t="shared" si="27"/>
        <v>39342</v>
      </c>
      <c r="AT29" s="90">
        <f t="shared" si="28"/>
        <v>3279</v>
      </c>
      <c r="AU29" s="78">
        <f t="shared" si="9"/>
        <v>114255</v>
      </c>
      <c r="AV29" s="87">
        <f t="shared" si="10"/>
        <v>9522</v>
      </c>
      <c r="AW29" s="116"/>
      <c r="AX29" s="74"/>
      <c r="AY29" s="74">
        <f t="shared" si="11"/>
        <v>99</v>
      </c>
      <c r="AZ29" s="74">
        <f t="shared" si="12"/>
        <v>99</v>
      </c>
    </row>
    <row r="30" spans="1:52" ht="16.149999999999999" customHeight="1" x14ac:dyDescent="0.2">
      <c r="A30" s="54">
        <v>24</v>
      </c>
      <c r="B30" s="55" t="s">
        <v>29</v>
      </c>
      <c r="C30" s="271">
        <f>'8_2.1.18 SIS'!AJ30</f>
        <v>10</v>
      </c>
      <c r="D30" s="56">
        <f>'Source Data'!H30*0.9</f>
        <v>2138.8524089788311</v>
      </c>
      <c r="E30" s="74">
        <f t="shared" si="13"/>
        <v>21388.524089788312</v>
      </c>
      <c r="F30" s="290"/>
      <c r="G30" s="56">
        <f>'Source Data'!I30*0.9</f>
        <v>212.11773050556562</v>
      </c>
      <c r="H30" s="74">
        <f t="shared" si="14"/>
        <v>0</v>
      </c>
      <c r="I30" s="290"/>
      <c r="J30" s="56">
        <f>'Source Data'!J30*0.9</f>
        <v>57.850290137881508</v>
      </c>
      <c r="K30" s="74">
        <f t="shared" si="15"/>
        <v>0</v>
      </c>
      <c r="L30" s="290"/>
      <c r="M30" s="56">
        <f>'Source Data'!K30*0.9</f>
        <v>1446.2572534470382</v>
      </c>
      <c r="N30" s="74">
        <f t="shared" si="16"/>
        <v>0</v>
      </c>
      <c r="O30" s="290"/>
      <c r="P30" s="56">
        <f>'Source Data'!L30*0.9</f>
        <v>578.50290137881518</v>
      </c>
      <c r="Q30" s="74">
        <f t="shared" si="17"/>
        <v>0</v>
      </c>
      <c r="R30" s="93">
        <v>24802</v>
      </c>
      <c r="S30" s="93">
        <v>2756</v>
      </c>
      <c r="T30" s="56"/>
      <c r="U30" s="56"/>
      <c r="V30" s="57">
        <f t="shared" si="2"/>
        <v>0</v>
      </c>
      <c r="W30" s="93">
        <f t="shared" si="3"/>
        <v>24802</v>
      </c>
      <c r="X30" s="74">
        <f t="shared" si="18"/>
        <v>-62</v>
      </c>
      <c r="Y30" s="93">
        <f t="shared" si="19"/>
        <v>24740</v>
      </c>
      <c r="Z30" s="56">
        <f>[1]LAVCA!$G30</f>
        <v>0</v>
      </c>
      <c r="AA30" s="93">
        <f t="shared" si="20"/>
        <v>24740</v>
      </c>
      <c r="AB30" s="56"/>
      <c r="AC30" s="56">
        <f t="shared" si="21"/>
        <v>24740</v>
      </c>
      <c r="AD30" s="93">
        <f t="shared" si="22"/>
        <v>2062</v>
      </c>
      <c r="AE30" s="97">
        <f t="shared" si="4"/>
        <v>24740</v>
      </c>
      <c r="AF30" s="75">
        <f>'Source Data'!N30*0.9</f>
        <v>10485</v>
      </c>
      <c r="AG30" s="90">
        <f t="shared" si="5"/>
        <v>104850</v>
      </c>
      <c r="AH30" s="271"/>
      <c r="AI30" s="75">
        <f t="shared" si="23"/>
        <v>0</v>
      </c>
      <c r="AJ30" s="271"/>
      <c r="AK30" s="77">
        <f t="shared" si="6"/>
        <v>0</v>
      </c>
      <c r="AL30" s="76">
        <f t="shared" si="7"/>
        <v>0</v>
      </c>
      <c r="AM30" s="90">
        <f t="shared" si="24"/>
        <v>104850</v>
      </c>
      <c r="AN30" s="79">
        <f t="shared" si="8"/>
        <v>-262</v>
      </c>
      <c r="AO30" s="90">
        <f t="shared" si="25"/>
        <v>104588</v>
      </c>
      <c r="AP30" s="77">
        <f>[1]LAVCA!$M30</f>
        <v>0</v>
      </c>
      <c r="AQ30" s="90">
        <f t="shared" si="26"/>
        <v>104588</v>
      </c>
      <c r="AR30" s="77"/>
      <c r="AS30" s="77">
        <f t="shared" si="27"/>
        <v>104588</v>
      </c>
      <c r="AT30" s="90">
        <f t="shared" si="28"/>
        <v>8716</v>
      </c>
      <c r="AU30" s="78">
        <f t="shared" si="9"/>
        <v>129328</v>
      </c>
      <c r="AV30" s="87">
        <f t="shared" si="10"/>
        <v>10778</v>
      </c>
      <c r="AW30" s="116"/>
      <c r="AX30" s="74"/>
      <c r="AY30" s="74">
        <f t="shared" si="11"/>
        <v>262</v>
      </c>
      <c r="AZ30" s="74">
        <f t="shared" si="12"/>
        <v>262</v>
      </c>
    </row>
    <row r="31" spans="1:52" ht="16.149999999999999" customHeight="1" x14ac:dyDescent="0.2">
      <c r="A31" s="49">
        <v>25</v>
      </c>
      <c r="B31" s="50" t="s">
        <v>30</v>
      </c>
      <c r="C31" s="272">
        <f>'8_2.1.18 SIS'!AJ31</f>
        <v>9</v>
      </c>
      <c r="D31" s="51">
        <f>'Source Data'!H31*0.9</f>
        <v>3633.7202818965584</v>
      </c>
      <c r="E31" s="80">
        <f t="shared" si="13"/>
        <v>32703.482537069027</v>
      </c>
      <c r="F31" s="291"/>
      <c r="G31" s="51">
        <f>'Source Data'!I31*0.9</f>
        <v>492.58722764726974</v>
      </c>
      <c r="H31" s="80">
        <f t="shared" si="14"/>
        <v>0</v>
      </c>
      <c r="I31" s="291"/>
      <c r="J31" s="51">
        <f>'Source Data'!J31*0.9</f>
        <v>134.34197117652812</v>
      </c>
      <c r="K31" s="80">
        <f t="shared" si="15"/>
        <v>0</v>
      </c>
      <c r="L31" s="291"/>
      <c r="M31" s="51">
        <f>'Source Data'!K31*0.9</f>
        <v>3358.5492794132024</v>
      </c>
      <c r="N31" s="80">
        <f t="shared" si="16"/>
        <v>0</v>
      </c>
      <c r="O31" s="291"/>
      <c r="P31" s="51">
        <f>'Source Data'!L31*0.9</f>
        <v>1343.4197117652809</v>
      </c>
      <c r="Q31" s="80">
        <f t="shared" si="17"/>
        <v>0</v>
      </c>
      <c r="R31" s="94">
        <v>40406</v>
      </c>
      <c r="S31" s="94">
        <v>4490</v>
      </c>
      <c r="T31" s="51"/>
      <c r="U31" s="51"/>
      <c r="V31" s="52">
        <f t="shared" si="2"/>
        <v>0</v>
      </c>
      <c r="W31" s="94">
        <f t="shared" si="3"/>
        <v>40406</v>
      </c>
      <c r="X31" s="80">
        <f t="shared" si="18"/>
        <v>-101</v>
      </c>
      <c r="Y31" s="94">
        <f t="shared" si="19"/>
        <v>40305</v>
      </c>
      <c r="Z31" s="51">
        <f>[1]LAVCA!$G31</f>
        <v>0</v>
      </c>
      <c r="AA31" s="94">
        <f t="shared" si="20"/>
        <v>40305</v>
      </c>
      <c r="AB31" s="53"/>
      <c r="AC31" s="51">
        <f t="shared" si="21"/>
        <v>40305</v>
      </c>
      <c r="AD31" s="95">
        <f t="shared" si="22"/>
        <v>3359</v>
      </c>
      <c r="AE31" s="95">
        <f t="shared" si="4"/>
        <v>40305</v>
      </c>
      <c r="AF31" s="71">
        <f>'Source Data'!N31*0.9</f>
        <v>4205.7</v>
      </c>
      <c r="AG31" s="91">
        <f t="shared" si="5"/>
        <v>37851</v>
      </c>
      <c r="AH31" s="272"/>
      <c r="AI31" s="71">
        <f t="shared" si="23"/>
        <v>0</v>
      </c>
      <c r="AJ31" s="272"/>
      <c r="AK31" s="72">
        <f t="shared" si="6"/>
        <v>0</v>
      </c>
      <c r="AL31" s="73">
        <f t="shared" si="7"/>
        <v>0</v>
      </c>
      <c r="AM31" s="91">
        <f t="shared" si="24"/>
        <v>37851</v>
      </c>
      <c r="AN31" s="82">
        <f t="shared" si="8"/>
        <v>-95</v>
      </c>
      <c r="AO31" s="91">
        <f t="shared" si="25"/>
        <v>37756</v>
      </c>
      <c r="AP31" s="72">
        <f>[1]LAVCA!$M31</f>
        <v>0</v>
      </c>
      <c r="AQ31" s="91">
        <f t="shared" si="26"/>
        <v>37756</v>
      </c>
      <c r="AR31" s="72"/>
      <c r="AS31" s="72">
        <f t="shared" si="27"/>
        <v>37756</v>
      </c>
      <c r="AT31" s="91">
        <f t="shared" si="28"/>
        <v>3146</v>
      </c>
      <c r="AU31" s="81">
        <f t="shared" si="9"/>
        <v>78061</v>
      </c>
      <c r="AV31" s="88">
        <f t="shared" si="10"/>
        <v>6505</v>
      </c>
      <c r="AW31" s="116"/>
      <c r="AX31" s="80"/>
      <c r="AY31" s="80">
        <f t="shared" si="11"/>
        <v>95</v>
      </c>
      <c r="AZ31" s="80">
        <f t="shared" si="12"/>
        <v>95</v>
      </c>
    </row>
    <row r="32" spans="1:52" ht="16.149999999999999" customHeight="1" x14ac:dyDescent="0.2">
      <c r="A32" s="58">
        <v>26</v>
      </c>
      <c r="B32" s="59" t="s">
        <v>31</v>
      </c>
      <c r="C32" s="270">
        <f>'8_2.1.18 SIS'!AJ32</f>
        <v>191</v>
      </c>
      <c r="D32" s="60">
        <f>'Source Data'!H32*0.9</f>
        <v>3390.1520865632106</v>
      </c>
      <c r="E32" s="65">
        <f t="shared" si="13"/>
        <v>647519.04853357316</v>
      </c>
      <c r="F32" s="289"/>
      <c r="G32" s="60">
        <f>'Source Data'!I32*0.9</f>
        <v>421.93902986384694</v>
      </c>
      <c r="H32" s="65">
        <f t="shared" si="14"/>
        <v>0</v>
      </c>
      <c r="I32" s="289"/>
      <c r="J32" s="60">
        <f>'Source Data'!J32*0.9</f>
        <v>115.07428087195825</v>
      </c>
      <c r="K32" s="65">
        <f t="shared" si="15"/>
        <v>0</v>
      </c>
      <c r="L32" s="289"/>
      <c r="M32" s="60">
        <f>'Source Data'!K32*0.9</f>
        <v>2876.8570217989563</v>
      </c>
      <c r="N32" s="65">
        <f t="shared" si="16"/>
        <v>0</v>
      </c>
      <c r="O32" s="289"/>
      <c r="P32" s="60">
        <f>'Source Data'!L32*0.9</f>
        <v>1150.7428087195826</v>
      </c>
      <c r="Q32" s="65">
        <f t="shared" si="17"/>
        <v>0</v>
      </c>
      <c r="R32" s="92">
        <v>778224</v>
      </c>
      <c r="S32" s="92">
        <v>86469</v>
      </c>
      <c r="T32" s="60"/>
      <c r="U32" s="60"/>
      <c r="V32" s="61">
        <f t="shared" si="2"/>
        <v>0</v>
      </c>
      <c r="W32" s="92">
        <f t="shared" si="3"/>
        <v>778224</v>
      </c>
      <c r="X32" s="65">
        <f t="shared" si="18"/>
        <v>-1946</v>
      </c>
      <c r="Y32" s="92">
        <f t="shared" si="19"/>
        <v>776278</v>
      </c>
      <c r="Z32" s="60">
        <f>[1]LAVCA!$G32</f>
        <v>944</v>
      </c>
      <c r="AA32" s="92">
        <f t="shared" si="20"/>
        <v>777222</v>
      </c>
      <c r="AB32" s="60"/>
      <c r="AC32" s="60">
        <f t="shared" si="21"/>
        <v>777222</v>
      </c>
      <c r="AD32" s="92">
        <f t="shared" si="22"/>
        <v>64769</v>
      </c>
      <c r="AE32" s="96">
        <f t="shared" si="4"/>
        <v>777222</v>
      </c>
      <c r="AF32" s="66">
        <f>'Source Data'!N32*0.9</f>
        <v>4773.6000000000004</v>
      </c>
      <c r="AG32" s="89">
        <f t="shared" si="5"/>
        <v>911758</v>
      </c>
      <c r="AH32" s="270"/>
      <c r="AI32" s="66">
        <f t="shared" si="23"/>
        <v>0</v>
      </c>
      <c r="AJ32" s="270"/>
      <c r="AK32" s="68">
        <f t="shared" si="6"/>
        <v>0</v>
      </c>
      <c r="AL32" s="67">
        <f t="shared" si="7"/>
        <v>0</v>
      </c>
      <c r="AM32" s="89">
        <f t="shared" si="24"/>
        <v>911758</v>
      </c>
      <c r="AN32" s="70">
        <f t="shared" si="8"/>
        <v>-2279</v>
      </c>
      <c r="AO32" s="89">
        <f t="shared" si="25"/>
        <v>909479</v>
      </c>
      <c r="AP32" s="68">
        <f>[1]LAVCA!$M32</f>
        <v>-2332</v>
      </c>
      <c r="AQ32" s="89">
        <f t="shared" si="26"/>
        <v>907147</v>
      </c>
      <c r="AR32" s="68"/>
      <c r="AS32" s="68">
        <f t="shared" si="27"/>
        <v>907147</v>
      </c>
      <c r="AT32" s="89">
        <f t="shared" si="28"/>
        <v>75596</v>
      </c>
      <c r="AU32" s="69">
        <f t="shared" si="9"/>
        <v>1684369</v>
      </c>
      <c r="AV32" s="86">
        <f t="shared" si="10"/>
        <v>140365</v>
      </c>
      <c r="AW32" s="116"/>
      <c r="AX32" s="65"/>
      <c r="AY32" s="65">
        <f t="shared" si="11"/>
        <v>2279</v>
      </c>
      <c r="AZ32" s="65">
        <f t="shared" si="12"/>
        <v>2279</v>
      </c>
    </row>
    <row r="33" spans="1:52" ht="16.149999999999999" customHeight="1" x14ac:dyDescent="0.2">
      <c r="A33" s="54">
        <v>27</v>
      </c>
      <c r="B33" s="55" t="s">
        <v>32</v>
      </c>
      <c r="C33" s="271">
        <f>'8_2.1.18 SIS'!AJ33</f>
        <v>13</v>
      </c>
      <c r="D33" s="56">
        <f>'Source Data'!H33*0.9</f>
        <v>4705.6900166053538</v>
      </c>
      <c r="E33" s="74">
        <f t="shared" si="13"/>
        <v>61173.970215869602</v>
      </c>
      <c r="F33" s="290"/>
      <c r="G33" s="56">
        <f>'Source Data'!I33*0.9</f>
        <v>618.66326192739712</v>
      </c>
      <c r="H33" s="74">
        <f t="shared" si="14"/>
        <v>0</v>
      </c>
      <c r="I33" s="290"/>
      <c r="J33" s="56">
        <f>'Source Data'!J33*0.9</f>
        <v>168.72634416201743</v>
      </c>
      <c r="K33" s="74">
        <f t="shared" si="15"/>
        <v>0</v>
      </c>
      <c r="L33" s="290"/>
      <c r="M33" s="56">
        <f>'Source Data'!K33*0.9</f>
        <v>4218.1586040504353</v>
      </c>
      <c r="N33" s="74">
        <f t="shared" si="16"/>
        <v>0</v>
      </c>
      <c r="O33" s="290"/>
      <c r="P33" s="56">
        <f>'Source Data'!L33*0.9</f>
        <v>1687.263441620174</v>
      </c>
      <c r="Q33" s="74">
        <f t="shared" si="17"/>
        <v>0</v>
      </c>
      <c r="R33" s="93">
        <v>77962</v>
      </c>
      <c r="S33" s="93">
        <v>8662</v>
      </c>
      <c r="T33" s="56"/>
      <c r="U33" s="56"/>
      <c r="V33" s="57">
        <f t="shared" si="2"/>
        <v>0</v>
      </c>
      <c r="W33" s="93">
        <f t="shared" si="3"/>
        <v>77962</v>
      </c>
      <c r="X33" s="74">
        <f t="shared" si="18"/>
        <v>-195</v>
      </c>
      <c r="Y33" s="93">
        <f t="shared" si="19"/>
        <v>77767</v>
      </c>
      <c r="Z33" s="56">
        <f>[1]LAVCA!$G33</f>
        <v>0</v>
      </c>
      <c r="AA33" s="93">
        <f t="shared" si="20"/>
        <v>77767</v>
      </c>
      <c r="AB33" s="56"/>
      <c r="AC33" s="56">
        <f t="shared" si="21"/>
        <v>77767</v>
      </c>
      <c r="AD33" s="93">
        <f t="shared" si="22"/>
        <v>6481</v>
      </c>
      <c r="AE33" s="97">
        <f t="shared" si="4"/>
        <v>77767</v>
      </c>
      <c r="AF33" s="75">
        <f>'Source Data'!N33*0.9</f>
        <v>3070.8</v>
      </c>
      <c r="AG33" s="90">
        <f t="shared" si="5"/>
        <v>39920</v>
      </c>
      <c r="AH33" s="271"/>
      <c r="AI33" s="75">
        <f t="shared" si="23"/>
        <v>0</v>
      </c>
      <c r="AJ33" s="271"/>
      <c r="AK33" s="77">
        <f t="shared" si="6"/>
        <v>0</v>
      </c>
      <c r="AL33" s="76">
        <f t="shared" si="7"/>
        <v>0</v>
      </c>
      <c r="AM33" s="90">
        <f t="shared" si="24"/>
        <v>39920</v>
      </c>
      <c r="AN33" s="79">
        <f t="shared" si="8"/>
        <v>-100</v>
      </c>
      <c r="AO33" s="90">
        <f t="shared" si="25"/>
        <v>39820</v>
      </c>
      <c r="AP33" s="77">
        <f>[1]LAVCA!$M33</f>
        <v>0</v>
      </c>
      <c r="AQ33" s="90">
        <f t="shared" si="26"/>
        <v>39820</v>
      </c>
      <c r="AR33" s="77"/>
      <c r="AS33" s="77">
        <f t="shared" si="27"/>
        <v>39820</v>
      </c>
      <c r="AT33" s="90">
        <f t="shared" si="28"/>
        <v>3318</v>
      </c>
      <c r="AU33" s="78">
        <f t="shared" si="9"/>
        <v>117587</v>
      </c>
      <c r="AV33" s="87">
        <f t="shared" si="10"/>
        <v>9799</v>
      </c>
      <c r="AW33" s="116"/>
      <c r="AX33" s="74"/>
      <c r="AY33" s="74">
        <f t="shared" si="11"/>
        <v>100</v>
      </c>
      <c r="AZ33" s="74">
        <f t="shared" si="12"/>
        <v>100</v>
      </c>
    </row>
    <row r="34" spans="1:52" ht="16.149999999999999" customHeight="1" x14ac:dyDescent="0.2">
      <c r="A34" s="54">
        <v>28</v>
      </c>
      <c r="B34" s="55" t="s">
        <v>33</v>
      </c>
      <c r="C34" s="271">
        <f>'8_2.1.18 SIS'!AJ34</f>
        <v>73</v>
      </c>
      <c r="D34" s="56">
        <f>'Source Data'!H34*0.9</f>
        <v>3067.140923819924</v>
      </c>
      <c r="E34" s="74">
        <f t="shared" si="13"/>
        <v>223901.28743885446</v>
      </c>
      <c r="F34" s="290"/>
      <c r="G34" s="56">
        <f>'Source Data'!I34*0.9</f>
        <v>419.98671340653362</v>
      </c>
      <c r="H34" s="74">
        <f t="shared" si="14"/>
        <v>0</v>
      </c>
      <c r="I34" s="290"/>
      <c r="J34" s="56">
        <f>'Source Data'!J34*0.9</f>
        <v>114.54183092905461</v>
      </c>
      <c r="K34" s="74">
        <f t="shared" si="15"/>
        <v>0</v>
      </c>
      <c r="L34" s="290"/>
      <c r="M34" s="56">
        <f>'Source Data'!K34*0.9</f>
        <v>2863.5457732263653</v>
      </c>
      <c r="N34" s="74">
        <f t="shared" si="16"/>
        <v>0</v>
      </c>
      <c r="O34" s="290"/>
      <c r="P34" s="56">
        <f>'Source Data'!L34*0.9</f>
        <v>1145.4183092905464</v>
      </c>
      <c r="Q34" s="74">
        <f t="shared" si="17"/>
        <v>0</v>
      </c>
      <c r="R34" s="93">
        <v>263666</v>
      </c>
      <c r="S34" s="93">
        <v>29296</v>
      </c>
      <c r="T34" s="56"/>
      <c r="U34" s="56"/>
      <c r="V34" s="57">
        <f t="shared" si="2"/>
        <v>0</v>
      </c>
      <c r="W34" s="93">
        <f t="shared" si="3"/>
        <v>263666</v>
      </c>
      <c r="X34" s="74">
        <f t="shared" si="18"/>
        <v>-659</v>
      </c>
      <c r="Y34" s="93">
        <f t="shared" si="19"/>
        <v>263007</v>
      </c>
      <c r="Z34" s="56">
        <f>[1]LAVCA!$G34</f>
        <v>0</v>
      </c>
      <c r="AA34" s="93">
        <f t="shared" si="20"/>
        <v>263007</v>
      </c>
      <c r="AB34" s="56"/>
      <c r="AC34" s="56">
        <f t="shared" si="21"/>
        <v>263007</v>
      </c>
      <c r="AD34" s="93">
        <f t="shared" si="22"/>
        <v>21917</v>
      </c>
      <c r="AE34" s="97">
        <f t="shared" si="4"/>
        <v>263007</v>
      </c>
      <c r="AF34" s="75">
        <f>'Source Data'!N34*0.9</f>
        <v>5038.2</v>
      </c>
      <c r="AG34" s="90">
        <f t="shared" si="5"/>
        <v>367789</v>
      </c>
      <c r="AH34" s="271"/>
      <c r="AI34" s="75">
        <f t="shared" si="23"/>
        <v>0</v>
      </c>
      <c r="AJ34" s="271"/>
      <c r="AK34" s="77">
        <f t="shared" si="6"/>
        <v>0</v>
      </c>
      <c r="AL34" s="76">
        <f t="shared" si="7"/>
        <v>0</v>
      </c>
      <c r="AM34" s="90">
        <f t="shared" si="24"/>
        <v>367789</v>
      </c>
      <c r="AN34" s="79">
        <f t="shared" si="8"/>
        <v>-919</v>
      </c>
      <c r="AO34" s="90">
        <f t="shared" si="25"/>
        <v>366870</v>
      </c>
      <c r="AP34" s="77">
        <f>[1]LAVCA!$M34</f>
        <v>0</v>
      </c>
      <c r="AQ34" s="90">
        <f t="shared" si="26"/>
        <v>366870</v>
      </c>
      <c r="AR34" s="77"/>
      <c r="AS34" s="77">
        <f t="shared" si="27"/>
        <v>366870</v>
      </c>
      <c r="AT34" s="90">
        <f t="shared" si="28"/>
        <v>30573</v>
      </c>
      <c r="AU34" s="78">
        <f t="shared" si="9"/>
        <v>629877</v>
      </c>
      <c r="AV34" s="87">
        <f t="shared" si="10"/>
        <v>52490</v>
      </c>
      <c r="AW34" s="116"/>
      <c r="AX34" s="74"/>
      <c r="AY34" s="74">
        <f t="shared" si="11"/>
        <v>919</v>
      </c>
      <c r="AZ34" s="74">
        <f t="shared" si="12"/>
        <v>919</v>
      </c>
    </row>
    <row r="35" spans="1:52" ht="16.149999999999999" customHeight="1" x14ac:dyDescent="0.2">
      <c r="A35" s="54">
        <v>29</v>
      </c>
      <c r="B35" s="55" t="s">
        <v>34</v>
      </c>
      <c r="C35" s="271">
        <f>'8_2.1.18 SIS'!AJ35</f>
        <v>36</v>
      </c>
      <c r="D35" s="56">
        <f>'Source Data'!H35*0.9</f>
        <v>3707.5277274770656</v>
      </c>
      <c r="E35" s="74">
        <f t="shared" si="13"/>
        <v>133470.99818917437</v>
      </c>
      <c r="F35" s="290"/>
      <c r="G35" s="56">
        <f>'Source Data'!I35*0.9</f>
        <v>499.47534144931268</v>
      </c>
      <c r="H35" s="74">
        <f t="shared" si="14"/>
        <v>0</v>
      </c>
      <c r="I35" s="290"/>
      <c r="J35" s="56">
        <f>'Source Data'!J35*0.9</f>
        <v>136.22054766799437</v>
      </c>
      <c r="K35" s="74">
        <f t="shared" si="15"/>
        <v>0</v>
      </c>
      <c r="L35" s="290"/>
      <c r="M35" s="56">
        <f>'Source Data'!K35*0.9</f>
        <v>3405.5136916998595</v>
      </c>
      <c r="N35" s="74">
        <f t="shared" si="16"/>
        <v>0</v>
      </c>
      <c r="O35" s="290"/>
      <c r="P35" s="56">
        <f>'Source Data'!L35*0.9</f>
        <v>1362.2054766799436</v>
      </c>
      <c r="Q35" s="74">
        <f t="shared" si="17"/>
        <v>0</v>
      </c>
      <c r="R35" s="93">
        <v>162214</v>
      </c>
      <c r="S35" s="93">
        <v>18024</v>
      </c>
      <c r="T35" s="56"/>
      <c r="U35" s="56"/>
      <c r="V35" s="57">
        <f t="shared" si="2"/>
        <v>0</v>
      </c>
      <c r="W35" s="93">
        <f t="shared" si="3"/>
        <v>162214</v>
      </c>
      <c r="X35" s="74">
        <f t="shared" si="18"/>
        <v>-406</v>
      </c>
      <c r="Y35" s="93">
        <f t="shared" si="19"/>
        <v>161808</v>
      </c>
      <c r="Z35" s="56">
        <f>[1]LAVCA!$G35</f>
        <v>0</v>
      </c>
      <c r="AA35" s="93">
        <f t="shared" si="20"/>
        <v>161808</v>
      </c>
      <c r="AB35" s="56"/>
      <c r="AC35" s="56">
        <f t="shared" si="21"/>
        <v>161808</v>
      </c>
      <c r="AD35" s="93">
        <f t="shared" si="22"/>
        <v>13484</v>
      </c>
      <c r="AE35" s="97">
        <f t="shared" si="4"/>
        <v>161808</v>
      </c>
      <c r="AF35" s="75">
        <f>'Source Data'!N35*0.9</f>
        <v>4374</v>
      </c>
      <c r="AG35" s="90">
        <f t="shared" si="5"/>
        <v>157464</v>
      </c>
      <c r="AH35" s="271"/>
      <c r="AI35" s="75">
        <f t="shared" si="23"/>
        <v>0</v>
      </c>
      <c r="AJ35" s="271"/>
      <c r="AK35" s="77">
        <f t="shared" si="6"/>
        <v>0</v>
      </c>
      <c r="AL35" s="76">
        <f t="shared" si="7"/>
        <v>0</v>
      </c>
      <c r="AM35" s="90">
        <f t="shared" si="24"/>
        <v>157464</v>
      </c>
      <c r="AN35" s="79">
        <f t="shared" si="8"/>
        <v>-394</v>
      </c>
      <c r="AO35" s="90">
        <f t="shared" si="25"/>
        <v>157070</v>
      </c>
      <c r="AP35" s="77">
        <f>[1]LAVCA!$M35</f>
        <v>0</v>
      </c>
      <c r="AQ35" s="90">
        <f t="shared" si="26"/>
        <v>157070</v>
      </c>
      <c r="AR35" s="77"/>
      <c r="AS35" s="77">
        <f t="shared" si="27"/>
        <v>157070</v>
      </c>
      <c r="AT35" s="90">
        <f t="shared" si="28"/>
        <v>13089</v>
      </c>
      <c r="AU35" s="78">
        <f t="shared" si="9"/>
        <v>318878</v>
      </c>
      <c r="AV35" s="87">
        <f t="shared" si="10"/>
        <v>26573</v>
      </c>
      <c r="AW35" s="116"/>
      <c r="AX35" s="74"/>
      <c r="AY35" s="74">
        <f t="shared" si="11"/>
        <v>394</v>
      </c>
      <c r="AZ35" s="74">
        <f t="shared" si="12"/>
        <v>394</v>
      </c>
    </row>
    <row r="36" spans="1:52" ht="16.149999999999999" customHeight="1" x14ac:dyDescent="0.2">
      <c r="A36" s="49">
        <v>30</v>
      </c>
      <c r="B36" s="50" t="s">
        <v>35</v>
      </c>
      <c r="C36" s="272">
        <f>'8_2.1.18 SIS'!AJ36</f>
        <v>2</v>
      </c>
      <c r="D36" s="51">
        <f>'Source Data'!H36*0.9</f>
        <v>4872.5673397156334</v>
      </c>
      <c r="E36" s="80">
        <f t="shared" si="13"/>
        <v>9745.1346794312667</v>
      </c>
      <c r="F36" s="291"/>
      <c r="G36" s="51">
        <f>'Source Data'!I36*0.9</f>
        <v>631.99050112177827</v>
      </c>
      <c r="H36" s="80">
        <f t="shared" si="14"/>
        <v>0</v>
      </c>
      <c r="I36" s="291"/>
      <c r="J36" s="51">
        <f>'Source Data'!J36*0.9</f>
        <v>172.36104576048496</v>
      </c>
      <c r="K36" s="80">
        <f t="shared" si="15"/>
        <v>0</v>
      </c>
      <c r="L36" s="291"/>
      <c r="M36" s="51">
        <f>'Source Data'!K36*0.9</f>
        <v>4309.0261440121249</v>
      </c>
      <c r="N36" s="80">
        <f t="shared" si="16"/>
        <v>0</v>
      </c>
      <c r="O36" s="291"/>
      <c r="P36" s="51">
        <f>'Source Data'!L36*0.9</f>
        <v>1723.6104576048499</v>
      </c>
      <c r="Q36" s="80">
        <f t="shared" si="17"/>
        <v>0</v>
      </c>
      <c r="R36" s="94">
        <v>11095</v>
      </c>
      <c r="S36" s="94">
        <v>1233</v>
      </c>
      <c r="T36" s="51"/>
      <c r="U36" s="51"/>
      <c r="V36" s="52">
        <f t="shared" si="2"/>
        <v>0</v>
      </c>
      <c r="W36" s="94">
        <f t="shared" si="3"/>
        <v>11095</v>
      </c>
      <c r="X36" s="80">
        <f t="shared" si="18"/>
        <v>-28</v>
      </c>
      <c r="Y36" s="94">
        <f t="shared" si="19"/>
        <v>11067</v>
      </c>
      <c r="Z36" s="51">
        <f>[1]LAVCA!$G36</f>
        <v>0</v>
      </c>
      <c r="AA36" s="94">
        <f t="shared" si="20"/>
        <v>11067</v>
      </c>
      <c r="AB36" s="53"/>
      <c r="AC36" s="51">
        <f t="shared" si="21"/>
        <v>11067</v>
      </c>
      <c r="AD36" s="95">
        <f t="shared" si="22"/>
        <v>922</v>
      </c>
      <c r="AE36" s="95">
        <f t="shared" si="4"/>
        <v>11067</v>
      </c>
      <c r="AF36" s="71">
        <f>'Source Data'!N36*0.9</f>
        <v>3495.6</v>
      </c>
      <c r="AG36" s="91">
        <f t="shared" si="5"/>
        <v>6991</v>
      </c>
      <c r="AH36" s="272"/>
      <c r="AI36" s="71">
        <f t="shared" si="23"/>
        <v>0</v>
      </c>
      <c r="AJ36" s="272"/>
      <c r="AK36" s="72">
        <f t="shared" si="6"/>
        <v>0</v>
      </c>
      <c r="AL36" s="73">
        <f t="shared" si="7"/>
        <v>0</v>
      </c>
      <c r="AM36" s="91">
        <f t="shared" si="24"/>
        <v>6991</v>
      </c>
      <c r="AN36" s="82">
        <f t="shared" si="8"/>
        <v>-17</v>
      </c>
      <c r="AO36" s="91">
        <f t="shared" si="25"/>
        <v>6974</v>
      </c>
      <c r="AP36" s="72">
        <f>[1]LAVCA!$M36</f>
        <v>0</v>
      </c>
      <c r="AQ36" s="91">
        <f t="shared" si="26"/>
        <v>6974</v>
      </c>
      <c r="AR36" s="72"/>
      <c r="AS36" s="72">
        <f t="shared" si="27"/>
        <v>6974</v>
      </c>
      <c r="AT36" s="91">
        <f t="shared" si="28"/>
        <v>581</v>
      </c>
      <c r="AU36" s="81">
        <f t="shared" si="9"/>
        <v>18041</v>
      </c>
      <c r="AV36" s="88">
        <f t="shared" si="10"/>
        <v>1503</v>
      </c>
      <c r="AW36" s="116"/>
      <c r="AX36" s="80"/>
      <c r="AY36" s="80">
        <f t="shared" si="11"/>
        <v>17</v>
      </c>
      <c r="AZ36" s="80">
        <f t="shared" si="12"/>
        <v>17</v>
      </c>
    </row>
    <row r="37" spans="1:52" ht="16.149999999999999" customHeight="1" x14ac:dyDescent="0.2">
      <c r="A37" s="58">
        <v>31</v>
      </c>
      <c r="B37" s="59" t="s">
        <v>36</v>
      </c>
      <c r="C37" s="270">
        <f>'8_2.1.18 SIS'!AJ37</f>
        <v>9</v>
      </c>
      <c r="D37" s="60">
        <f>'Source Data'!H37*0.9</f>
        <v>3416.408761620678</v>
      </c>
      <c r="E37" s="65">
        <f t="shared" si="13"/>
        <v>30747.678854586102</v>
      </c>
      <c r="F37" s="289"/>
      <c r="G37" s="60">
        <f>'Source Data'!I37*0.9</f>
        <v>472.28091638320296</v>
      </c>
      <c r="H37" s="65">
        <f t="shared" si="14"/>
        <v>0</v>
      </c>
      <c r="I37" s="289"/>
      <c r="J37" s="60">
        <f>'Source Data'!J37*0.9</f>
        <v>128.80388628632809</v>
      </c>
      <c r="K37" s="65">
        <f t="shared" si="15"/>
        <v>0</v>
      </c>
      <c r="L37" s="289"/>
      <c r="M37" s="60">
        <f>'Source Data'!K37*0.9</f>
        <v>3220.0971571582027</v>
      </c>
      <c r="N37" s="65">
        <f t="shared" si="16"/>
        <v>0</v>
      </c>
      <c r="O37" s="289"/>
      <c r="P37" s="60">
        <f>'Source Data'!L37*0.9</f>
        <v>1288.0388628632811</v>
      </c>
      <c r="Q37" s="65">
        <f t="shared" si="17"/>
        <v>0</v>
      </c>
      <c r="R37" s="92">
        <v>36329</v>
      </c>
      <c r="S37" s="92">
        <v>4037</v>
      </c>
      <c r="T37" s="60"/>
      <c r="U37" s="60"/>
      <c r="V37" s="61">
        <f t="shared" si="2"/>
        <v>0</v>
      </c>
      <c r="W37" s="92">
        <f t="shared" si="3"/>
        <v>36329</v>
      </c>
      <c r="X37" s="65">
        <f t="shared" si="18"/>
        <v>-91</v>
      </c>
      <c r="Y37" s="92">
        <f t="shared" si="19"/>
        <v>36238</v>
      </c>
      <c r="Z37" s="60">
        <f>[1]LAVCA!$G37</f>
        <v>0</v>
      </c>
      <c r="AA37" s="92">
        <f t="shared" si="20"/>
        <v>36238</v>
      </c>
      <c r="AB37" s="60"/>
      <c r="AC37" s="60">
        <f t="shared" si="21"/>
        <v>36238</v>
      </c>
      <c r="AD37" s="92">
        <f t="shared" si="22"/>
        <v>3020</v>
      </c>
      <c r="AE37" s="96">
        <f t="shared" si="4"/>
        <v>36238</v>
      </c>
      <c r="AF37" s="66">
        <f>'Source Data'!N37*0.9</f>
        <v>5010.3</v>
      </c>
      <c r="AG37" s="89">
        <f t="shared" si="5"/>
        <v>45093</v>
      </c>
      <c r="AH37" s="270"/>
      <c r="AI37" s="66">
        <f t="shared" si="23"/>
        <v>0</v>
      </c>
      <c r="AJ37" s="270"/>
      <c r="AK37" s="68">
        <f t="shared" si="6"/>
        <v>0</v>
      </c>
      <c r="AL37" s="67">
        <f t="shared" si="7"/>
        <v>0</v>
      </c>
      <c r="AM37" s="89">
        <f t="shared" si="24"/>
        <v>45093</v>
      </c>
      <c r="AN37" s="70">
        <f t="shared" si="8"/>
        <v>-113</v>
      </c>
      <c r="AO37" s="89">
        <f t="shared" si="25"/>
        <v>44980</v>
      </c>
      <c r="AP37" s="68">
        <f>[1]LAVCA!$M37</f>
        <v>0</v>
      </c>
      <c r="AQ37" s="89">
        <f t="shared" si="26"/>
        <v>44980</v>
      </c>
      <c r="AR37" s="68"/>
      <c r="AS37" s="68">
        <f t="shared" si="27"/>
        <v>44980</v>
      </c>
      <c r="AT37" s="89">
        <f t="shared" si="28"/>
        <v>3748</v>
      </c>
      <c r="AU37" s="69">
        <f t="shared" si="9"/>
        <v>81218</v>
      </c>
      <c r="AV37" s="86">
        <f t="shared" si="10"/>
        <v>6768</v>
      </c>
      <c r="AW37" s="116"/>
      <c r="AX37" s="65"/>
      <c r="AY37" s="65">
        <f t="shared" si="11"/>
        <v>113</v>
      </c>
      <c r="AZ37" s="65">
        <f t="shared" si="12"/>
        <v>113</v>
      </c>
    </row>
    <row r="38" spans="1:52" ht="16.149999999999999" customHeight="1" x14ac:dyDescent="0.2">
      <c r="A38" s="54">
        <v>32</v>
      </c>
      <c r="B38" s="55" t="s">
        <v>37</v>
      </c>
      <c r="C38" s="271">
        <f>'8_2.1.18 SIS'!AJ38</f>
        <v>82</v>
      </c>
      <c r="D38" s="56">
        <f>'Source Data'!H38*0.9</f>
        <v>4689.9766401700981</v>
      </c>
      <c r="E38" s="74">
        <f t="shared" si="13"/>
        <v>384578.08449394803</v>
      </c>
      <c r="F38" s="290"/>
      <c r="G38" s="56">
        <f>'Source Data'!I38*0.9</f>
        <v>641.39974389501413</v>
      </c>
      <c r="H38" s="74">
        <f t="shared" si="14"/>
        <v>0</v>
      </c>
      <c r="I38" s="290"/>
      <c r="J38" s="56">
        <f>'Source Data'!J38*0.9</f>
        <v>174.92720288045837</v>
      </c>
      <c r="K38" s="74">
        <f t="shared" si="15"/>
        <v>0</v>
      </c>
      <c r="L38" s="290"/>
      <c r="M38" s="56">
        <f>'Source Data'!K38*0.9</f>
        <v>4373.1800720114588</v>
      </c>
      <c r="N38" s="74">
        <f t="shared" si="16"/>
        <v>0</v>
      </c>
      <c r="O38" s="290"/>
      <c r="P38" s="56">
        <f>'Source Data'!L38*0.9</f>
        <v>1749.2720288045839</v>
      </c>
      <c r="Q38" s="74">
        <f t="shared" si="17"/>
        <v>0</v>
      </c>
      <c r="R38" s="93">
        <v>489155</v>
      </c>
      <c r="S38" s="93">
        <v>54351</v>
      </c>
      <c r="T38" s="56"/>
      <c r="U38" s="56"/>
      <c r="V38" s="57">
        <f t="shared" si="2"/>
        <v>0</v>
      </c>
      <c r="W38" s="93">
        <f t="shared" si="3"/>
        <v>489155</v>
      </c>
      <c r="X38" s="74">
        <f t="shared" si="18"/>
        <v>-1223</v>
      </c>
      <c r="Y38" s="93">
        <f t="shared" si="19"/>
        <v>487932</v>
      </c>
      <c r="Z38" s="56">
        <f>[1]LAVCA!$G38</f>
        <v>-2662</v>
      </c>
      <c r="AA38" s="93">
        <f t="shared" si="20"/>
        <v>485270</v>
      </c>
      <c r="AB38" s="56"/>
      <c r="AC38" s="56">
        <f t="shared" si="21"/>
        <v>485270</v>
      </c>
      <c r="AD38" s="93">
        <f t="shared" si="22"/>
        <v>40439</v>
      </c>
      <c r="AE38" s="97">
        <f t="shared" si="4"/>
        <v>485270</v>
      </c>
      <c r="AF38" s="75">
        <f>'Source Data'!N38*0.9</f>
        <v>2384.1</v>
      </c>
      <c r="AG38" s="90">
        <f t="shared" si="5"/>
        <v>195496</v>
      </c>
      <c r="AH38" s="271"/>
      <c r="AI38" s="75">
        <f t="shared" si="23"/>
        <v>0</v>
      </c>
      <c r="AJ38" s="271"/>
      <c r="AK38" s="77">
        <f t="shared" si="6"/>
        <v>0</v>
      </c>
      <c r="AL38" s="76">
        <f t="shared" si="7"/>
        <v>0</v>
      </c>
      <c r="AM38" s="90">
        <f t="shared" si="24"/>
        <v>195496</v>
      </c>
      <c r="AN38" s="79">
        <f t="shared" si="8"/>
        <v>-489</v>
      </c>
      <c r="AO38" s="90">
        <f t="shared" si="25"/>
        <v>195007</v>
      </c>
      <c r="AP38" s="77">
        <f>[1]LAVCA!$M38</f>
        <v>-1143</v>
      </c>
      <c r="AQ38" s="90">
        <f t="shared" si="26"/>
        <v>193864</v>
      </c>
      <c r="AR38" s="77"/>
      <c r="AS38" s="77">
        <f t="shared" si="27"/>
        <v>193864</v>
      </c>
      <c r="AT38" s="90">
        <f t="shared" si="28"/>
        <v>16155</v>
      </c>
      <c r="AU38" s="78">
        <f t="shared" si="9"/>
        <v>679134</v>
      </c>
      <c r="AV38" s="87">
        <f t="shared" si="10"/>
        <v>56594</v>
      </c>
      <c r="AW38" s="116"/>
      <c r="AX38" s="74"/>
      <c r="AY38" s="74">
        <f t="shared" si="11"/>
        <v>489</v>
      </c>
      <c r="AZ38" s="74">
        <f t="shared" si="12"/>
        <v>489</v>
      </c>
    </row>
    <row r="39" spans="1:52" ht="16.149999999999999" customHeight="1" x14ac:dyDescent="0.2">
      <c r="A39" s="54">
        <v>33</v>
      </c>
      <c r="B39" s="55" t="s">
        <v>38</v>
      </c>
      <c r="C39" s="271">
        <f>'8_2.1.18 SIS'!AJ39</f>
        <v>2</v>
      </c>
      <c r="D39" s="56">
        <f>'Source Data'!H39*0.9</f>
        <v>4230.3967486824713</v>
      </c>
      <c r="E39" s="74">
        <f t="shared" si="13"/>
        <v>8460.7934973649426</v>
      </c>
      <c r="F39" s="290"/>
      <c r="G39" s="56">
        <f>'Source Data'!I39*0.9</f>
        <v>562.36119238137644</v>
      </c>
      <c r="H39" s="74">
        <f t="shared" si="14"/>
        <v>0</v>
      </c>
      <c r="I39" s="290"/>
      <c r="J39" s="56">
        <f>'Source Data'!J39*0.9</f>
        <v>153.37123428582993</v>
      </c>
      <c r="K39" s="74">
        <f t="shared" si="15"/>
        <v>0</v>
      </c>
      <c r="L39" s="290"/>
      <c r="M39" s="56">
        <f>'Source Data'!K39*0.9</f>
        <v>3834.280857145749</v>
      </c>
      <c r="N39" s="74">
        <f t="shared" si="16"/>
        <v>0</v>
      </c>
      <c r="O39" s="290"/>
      <c r="P39" s="56">
        <f>'Source Data'!L39*0.9</f>
        <v>1533.7123428582995</v>
      </c>
      <c r="Q39" s="74">
        <f t="shared" si="17"/>
        <v>0</v>
      </c>
      <c r="R39" s="93">
        <v>9586</v>
      </c>
      <c r="S39" s="93">
        <v>1065</v>
      </c>
      <c r="T39" s="56"/>
      <c r="U39" s="56"/>
      <c r="V39" s="57">
        <f t="shared" ref="V39:V70" si="29">T39+U39</f>
        <v>0</v>
      </c>
      <c r="W39" s="93">
        <f t="shared" ref="W39:W70" si="30">V39+R39</f>
        <v>9586</v>
      </c>
      <c r="X39" s="74">
        <f t="shared" si="18"/>
        <v>-24</v>
      </c>
      <c r="Y39" s="93">
        <f t="shared" si="19"/>
        <v>9562</v>
      </c>
      <c r="Z39" s="56">
        <f>[1]LAVCA!$G39</f>
        <v>0</v>
      </c>
      <c r="AA39" s="93">
        <f t="shared" si="20"/>
        <v>9562</v>
      </c>
      <c r="AB39" s="56"/>
      <c r="AC39" s="56">
        <f t="shared" si="21"/>
        <v>9562</v>
      </c>
      <c r="AD39" s="93">
        <f t="shared" si="22"/>
        <v>797</v>
      </c>
      <c r="AE39" s="97">
        <f t="shared" ref="AE39:AE75" si="31">AA39</f>
        <v>9562</v>
      </c>
      <c r="AF39" s="75">
        <f>'Source Data'!N39*0.9</f>
        <v>3077.1</v>
      </c>
      <c r="AG39" s="90">
        <f t="shared" ref="AG39:AG70" si="32">ROUND(C39*AF39,0)</f>
        <v>6154</v>
      </c>
      <c r="AH39" s="271"/>
      <c r="AI39" s="75">
        <f t="shared" si="23"/>
        <v>0</v>
      </c>
      <c r="AJ39" s="271"/>
      <c r="AK39" s="77">
        <f t="shared" ref="AK39:AK70" si="33">AF39*AJ39*0.5</f>
        <v>0</v>
      </c>
      <c r="AL39" s="76">
        <f t="shared" ref="AL39:AL70" si="34">AI39+AK39</f>
        <v>0</v>
      </c>
      <c r="AM39" s="90">
        <f t="shared" si="24"/>
        <v>6154</v>
      </c>
      <c r="AN39" s="79">
        <f t="shared" si="8"/>
        <v>-15</v>
      </c>
      <c r="AO39" s="90">
        <f t="shared" si="25"/>
        <v>6139</v>
      </c>
      <c r="AP39" s="77">
        <f>[1]LAVCA!$M39</f>
        <v>0</v>
      </c>
      <c r="AQ39" s="90">
        <f t="shared" si="26"/>
        <v>6139</v>
      </c>
      <c r="AR39" s="77"/>
      <c r="AS39" s="77">
        <f t="shared" si="27"/>
        <v>6139</v>
      </c>
      <c r="AT39" s="90">
        <f t="shared" si="28"/>
        <v>512</v>
      </c>
      <c r="AU39" s="78">
        <f t="shared" si="9"/>
        <v>15701</v>
      </c>
      <c r="AV39" s="87">
        <f t="shared" si="10"/>
        <v>1309</v>
      </c>
      <c r="AW39" s="116"/>
      <c r="AX39" s="74"/>
      <c r="AY39" s="74">
        <f t="shared" ref="AY39:AY75" si="35">-AN39</f>
        <v>15</v>
      </c>
      <c r="AZ39" s="74">
        <f t="shared" ref="AZ39:AZ70" si="36">AY39-AX39</f>
        <v>15</v>
      </c>
    </row>
    <row r="40" spans="1:52" ht="16.149999999999999" customHeight="1" x14ac:dyDescent="0.2">
      <c r="A40" s="54">
        <v>34</v>
      </c>
      <c r="B40" s="55" t="s">
        <v>39</v>
      </c>
      <c r="C40" s="271">
        <f>'8_2.1.18 SIS'!AJ40</f>
        <v>39</v>
      </c>
      <c r="D40" s="56">
        <f>'Source Data'!H40*0.9</f>
        <v>4683.1064877657609</v>
      </c>
      <c r="E40" s="74">
        <f t="shared" si="13"/>
        <v>182641.15302286469</v>
      </c>
      <c r="F40" s="290"/>
      <c r="G40" s="56">
        <f>'Source Data'!I40*0.9</f>
        <v>624.57497207061658</v>
      </c>
      <c r="H40" s="74">
        <f t="shared" si="14"/>
        <v>0</v>
      </c>
      <c r="I40" s="290"/>
      <c r="J40" s="56">
        <f>'Source Data'!J40*0.9</f>
        <v>170.33862874653184</v>
      </c>
      <c r="K40" s="74">
        <f t="shared" si="15"/>
        <v>0</v>
      </c>
      <c r="L40" s="290"/>
      <c r="M40" s="56">
        <f>'Source Data'!K40*0.9</f>
        <v>4258.4657186632949</v>
      </c>
      <c r="N40" s="74">
        <f t="shared" si="16"/>
        <v>0</v>
      </c>
      <c r="O40" s="290"/>
      <c r="P40" s="56">
        <f>'Source Data'!L40*0.9</f>
        <v>1703.3862874653184</v>
      </c>
      <c r="Q40" s="74">
        <f t="shared" si="17"/>
        <v>0</v>
      </c>
      <c r="R40" s="93">
        <v>261139</v>
      </c>
      <c r="S40" s="93">
        <v>29015</v>
      </c>
      <c r="T40" s="56"/>
      <c r="U40" s="56"/>
      <c r="V40" s="57">
        <f t="shared" si="29"/>
        <v>0</v>
      </c>
      <c r="W40" s="93">
        <f t="shared" si="30"/>
        <v>261139</v>
      </c>
      <c r="X40" s="74">
        <f t="shared" si="18"/>
        <v>-653</v>
      </c>
      <c r="Y40" s="93">
        <f t="shared" si="19"/>
        <v>260486</v>
      </c>
      <c r="Z40" s="56">
        <f>[1]LAVCA!$G40</f>
        <v>0</v>
      </c>
      <c r="AA40" s="93">
        <f t="shared" si="20"/>
        <v>260486</v>
      </c>
      <c r="AB40" s="56"/>
      <c r="AC40" s="56">
        <f t="shared" si="21"/>
        <v>260486</v>
      </c>
      <c r="AD40" s="93">
        <f t="shared" si="22"/>
        <v>21707</v>
      </c>
      <c r="AE40" s="97">
        <f t="shared" si="31"/>
        <v>260486</v>
      </c>
      <c r="AF40" s="75">
        <f>'Source Data'!N40*0.9</f>
        <v>1704.6000000000001</v>
      </c>
      <c r="AG40" s="90">
        <f t="shared" si="32"/>
        <v>66479</v>
      </c>
      <c r="AH40" s="271"/>
      <c r="AI40" s="75">
        <f t="shared" si="23"/>
        <v>0</v>
      </c>
      <c r="AJ40" s="271"/>
      <c r="AK40" s="77">
        <f t="shared" si="33"/>
        <v>0</v>
      </c>
      <c r="AL40" s="76">
        <f t="shared" si="34"/>
        <v>0</v>
      </c>
      <c r="AM40" s="90">
        <f t="shared" si="24"/>
        <v>66479</v>
      </c>
      <c r="AN40" s="79">
        <f t="shared" si="8"/>
        <v>-166</v>
      </c>
      <c r="AO40" s="90">
        <f t="shared" si="25"/>
        <v>66313</v>
      </c>
      <c r="AP40" s="77">
        <f>[1]LAVCA!$M40</f>
        <v>0</v>
      </c>
      <c r="AQ40" s="90">
        <f t="shared" si="26"/>
        <v>66313</v>
      </c>
      <c r="AR40" s="77"/>
      <c r="AS40" s="77">
        <f t="shared" si="27"/>
        <v>66313</v>
      </c>
      <c r="AT40" s="90">
        <f t="shared" si="28"/>
        <v>5526</v>
      </c>
      <c r="AU40" s="78">
        <f t="shared" si="9"/>
        <v>326799</v>
      </c>
      <c r="AV40" s="87">
        <f t="shared" si="10"/>
        <v>27233</v>
      </c>
      <c r="AW40" s="116"/>
      <c r="AX40" s="74"/>
      <c r="AY40" s="74">
        <f t="shared" si="35"/>
        <v>166</v>
      </c>
      <c r="AZ40" s="74">
        <f t="shared" si="36"/>
        <v>166</v>
      </c>
    </row>
    <row r="41" spans="1:52" ht="16.149999999999999" customHeight="1" x14ac:dyDescent="0.2">
      <c r="A41" s="49">
        <v>35</v>
      </c>
      <c r="B41" s="50" t="s">
        <v>40</v>
      </c>
      <c r="C41" s="272">
        <f>'8_2.1.18 SIS'!AJ41</f>
        <v>18</v>
      </c>
      <c r="D41" s="51">
        <f>'Source Data'!H41*0.9</f>
        <v>3921.5086215160795</v>
      </c>
      <c r="E41" s="80">
        <f t="shared" si="13"/>
        <v>70587.155187289434</v>
      </c>
      <c r="F41" s="291"/>
      <c r="G41" s="51">
        <f>'Source Data'!I41*0.9</f>
        <v>547.53914748593604</v>
      </c>
      <c r="H41" s="80">
        <f t="shared" si="14"/>
        <v>0</v>
      </c>
      <c r="I41" s="291"/>
      <c r="J41" s="51">
        <f>'Source Data'!J41*0.9</f>
        <v>149.32885840525526</v>
      </c>
      <c r="K41" s="80">
        <f t="shared" si="15"/>
        <v>0</v>
      </c>
      <c r="L41" s="291"/>
      <c r="M41" s="51">
        <f>'Source Data'!K41*0.9</f>
        <v>3733.2214601313817</v>
      </c>
      <c r="N41" s="80">
        <f t="shared" si="16"/>
        <v>0</v>
      </c>
      <c r="O41" s="291"/>
      <c r="P41" s="51">
        <f>'Source Data'!L41*0.9</f>
        <v>1493.2885840525528</v>
      </c>
      <c r="Q41" s="80">
        <f t="shared" si="17"/>
        <v>0</v>
      </c>
      <c r="R41" s="94">
        <v>94330</v>
      </c>
      <c r="S41" s="94">
        <v>10481</v>
      </c>
      <c r="T41" s="51"/>
      <c r="U41" s="51"/>
      <c r="V41" s="52">
        <f t="shared" si="29"/>
        <v>0</v>
      </c>
      <c r="W41" s="94">
        <f t="shared" si="30"/>
        <v>94330</v>
      </c>
      <c r="X41" s="80">
        <f t="shared" si="18"/>
        <v>-236</v>
      </c>
      <c r="Y41" s="94">
        <f t="shared" si="19"/>
        <v>94094</v>
      </c>
      <c r="Z41" s="51">
        <f>[1]LAVCA!$G41</f>
        <v>0</v>
      </c>
      <c r="AA41" s="94">
        <f t="shared" si="20"/>
        <v>94094</v>
      </c>
      <c r="AB41" s="53"/>
      <c r="AC41" s="51">
        <f t="shared" si="21"/>
        <v>94094</v>
      </c>
      <c r="AD41" s="95">
        <f t="shared" si="22"/>
        <v>7841</v>
      </c>
      <c r="AE41" s="95">
        <f t="shared" si="31"/>
        <v>94094</v>
      </c>
      <c r="AF41" s="71">
        <f>'Source Data'!N41*0.9</f>
        <v>3311.1</v>
      </c>
      <c r="AG41" s="91">
        <f t="shared" si="32"/>
        <v>59600</v>
      </c>
      <c r="AH41" s="272"/>
      <c r="AI41" s="71">
        <f t="shared" si="23"/>
        <v>0</v>
      </c>
      <c r="AJ41" s="272"/>
      <c r="AK41" s="72">
        <f t="shared" si="33"/>
        <v>0</v>
      </c>
      <c r="AL41" s="73">
        <f t="shared" si="34"/>
        <v>0</v>
      </c>
      <c r="AM41" s="91">
        <f t="shared" si="24"/>
        <v>59600</v>
      </c>
      <c r="AN41" s="82">
        <f t="shared" si="8"/>
        <v>-149</v>
      </c>
      <c r="AO41" s="91">
        <f t="shared" si="25"/>
        <v>59451</v>
      </c>
      <c r="AP41" s="72">
        <f>[1]LAVCA!$M41</f>
        <v>0</v>
      </c>
      <c r="AQ41" s="91">
        <f t="shared" si="26"/>
        <v>59451</v>
      </c>
      <c r="AR41" s="72"/>
      <c r="AS41" s="72">
        <f t="shared" si="27"/>
        <v>59451</v>
      </c>
      <c r="AT41" s="91">
        <f t="shared" si="28"/>
        <v>4954</v>
      </c>
      <c r="AU41" s="81">
        <f t="shared" si="9"/>
        <v>153545</v>
      </c>
      <c r="AV41" s="88">
        <f t="shared" si="10"/>
        <v>12795</v>
      </c>
      <c r="AW41" s="116"/>
      <c r="AX41" s="80"/>
      <c r="AY41" s="80">
        <f t="shared" si="35"/>
        <v>149</v>
      </c>
      <c r="AZ41" s="80">
        <f t="shared" si="36"/>
        <v>149</v>
      </c>
    </row>
    <row r="42" spans="1:52" ht="16.149999999999999" customHeight="1" x14ac:dyDescent="0.2">
      <c r="A42" s="58">
        <v>36</v>
      </c>
      <c r="B42" s="59" t="s">
        <v>41</v>
      </c>
      <c r="C42" s="270">
        <f>'8_2.1.18 SIS'!AJ42</f>
        <v>82</v>
      </c>
      <c r="D42" s="60">
        <f>'Source Data'!H42*0.9</f>
        <v>3057.4482398536738</v>
      </c>
      <c r="E42" s="65">
        <f t="shared" si="13"/>
        <v>250710.75566800125</v>
      </c>
      <c r="F42" s="289"/>
      <c r="G42" s="60">
        <f>'Source Data'!I42*0.9</f>
        <v>416.83201347797234</v>
      </c>
      <c r="H42" s="65">
        <f t="shared" si="14"/>
        <v>0</v>
      </c>
      <c r="I42" s="289"/>
      <c r="J42" s="60">
        <f>'Source Data'!J42*0.9</f>
        <v>113.68145822126517</v>
      </c>
      <c r="K42" s="65">
        <f t="shared" si="15"/>
        <v>0</v>
      </c>
      <c r="L42" s="289"/>
      <c r="M42" s="60">
        <f>'Source Data'!K42*0.9</f>
        <v>2842.0364555316296</v>
      </c>
      <c r="N42" s="65">
        <f t="shared" si="16"/>
        <v>0</v>
      </c>
      <c r="O42" s="289"/>
      <c r="P42" s="60">
        <f>'Source Data'!L42*0.9</f>
        <v>1136.8145822126519</v>
      </c>
      <c r="Q42" s="65">
        <f t="shared" si="17"/>
        <v>0</v>
      </c>
      <c r="R42" s="92">
        <v>304596</v>
      </c>
      <c r="S42" s="92">
        <v>33844</v>
      </c>
      <c r="T42" s="60"/>
      <c r="U42" s="60"/>
      <c r="V42" s="61">
        <f t="shared" si="29"/>
        <v>0</v>
      </c>
      <c r="W42" s="92">
        <f t="shared" si="30"/>
        <v>304596</v>
      </c>
      <c r="X42" s="65">
        <f t="shared" si="18"/>
        <v>-761</v>
      </c>
      <c r="Y42" s="92">
        <f t="shared" si="19"/>
        <v>303835</v>
      </c>
      <c r="Z42" s="60">
        <f>[1]LAVCA!$G42</f>
        <v>1554</v>
      </c>
      <c r="AA42" s="92">
        <f t="shared" si="20"/>
        <v>305389</v>
      </c>
      <c r="AB42" s="60"/>
      <c r="AC42" s="60">
        <f t="shared" si="21"/>
        <v>305389</v>
      </c>
      <c r="AD42" s="92">
        <f t="shared" si="22"/>
        <v>25449</v>
      </c>
      <c r="AE42" s="96">
        <f t="shared" si="31"/>
        <v>305389</v>
      </c>
      <c r="AF42" s="66">
        <f>'Source Data'!N42*0.9</f>
        <v>5647.5</v>
      </c>
      <c r="AG42" s="89">
        <f t="shared" si="32"/>
        <v>463095</v>
      </c>
      <c r="AH42" s="270"/>
      <c r="AI42" s="66">
        <f t="shared" si="23"/>
        <v>0</v>
      </c>
      <c r="AJ42" s="270"/>
      <c r="AK42" s="68">
        <f t="shared" si="33"/>
        <v>0</v>
      </c>
      <c r="AL42" s="67">
        <f t="shared" si="34"/>
        <v>0</v>
      </c>
      <c r="AM42" s="89">
        <f t="shared" si="24"/>
        <v>463095</v>
      </c>
      <c r="AN42" s="70">
        <f t="shared" si="8"/>
        <v>-1158</v>
      </c>
      <c r="AO42" s="89">
        <f t="shared" si="25"/>
        <v>461937</v>
      </c>
      <c r="AP42" s="68">
        <f>[1]LAVCA!$M42</f>
        <v>2726</v>
      </c>
      <c r="AQ42" s="89">
        <f t="shared" si="26"/>
        <v>464663</v>
      </c>
      <c r="AR42" s="68"/>
      <c r="AS42" s="68">
        <f t="shared" si="27"/>
        <v>464663</v>
      </c>
      <c r="AT42" s="89">
        <f t="shared" si="28"/>
        <v>38722</v>
      </c>
      <c r="AU42" s="69">
        <f t="shared" si="9"/>
        <v>770052</v>
      </c>
      <c r="AV42" s="86">
        <f t="shared" si="10"/>
        <v>64171</v>
      </c>
      <c r="AW42" s="116"/>
      <c r="AX42" s="65"/>
      <c r="AY42" s="65">
        <f t="shared" si="35"/>
        <v>1158</v>
      </c>
      <c r="AZ42" s="65">
        <f t="shared" si="36"/>
        <v>1158</v>
      </c>
    </row>
    <row r="43" spans="1:52" ht="16.149999999999999" customHeight="1" x14ac:dyDescent="0.2">
      <c r="A43" s="54">
        <v>37</v>
      </c>
      <c r="B43" s="55" t="s">
        <v>42</v>
      </c>
      <c r="C43" s="271">
        <f>'8_2.1.18 SIS'!AJ43</f>
        <v>51</v>
      </c>
      <c r="D43" s="56">
        <f>'Source Data'!H43*0.9</f>
        <v>4603.7171139214952</v>
      </c>
      <c r="E43" s="74">
        <f t="shared" si="13"/>
        <v>234789.57280999626</v>
      </c>
      <c r="F43" s="290"/>
      <c r="G43" s="56">
        <f>'Source Data'!I43*0.9</f>
        <v>615.32632674336617</v>
      </c>
      <c r="H43" s="74">
        <f t="shared" si="14"/>
        <v>0</v>
      </c>
      <c r="I43" s="290"/>
      <c r="J43" s="56">
        <f>'Source Data'!J43*0.9</f>
        <v>167.81627093000895</v>
      </c>
      <c r="K43" s="74">
        <f t="shared" si="15"/>
        <v>0</v>
      </c>
      <c r="L43" s="290"/>
      <c r="M43" s="56">
        <f>'Source Data'!K43*0.9</f>
        <v>4195.4067732502235</v>
      </c>
      <c r="N43" s="74">
        <f t="shared" si="16"/>
        <v>0</v>
      </c>
      <c r="O43" s="290"/>
      <c r="P43" s="56">
        <f>'Source Data'!L43*0.9</f>
        <v>1678.1627093000893</v>
      </c>
      <c r="Q43" s="74">
        <f t="shared" si="17"/>
        <v>0</v>
      </c>
      <c r="R43" s="93">
        <v>306503</v>
      </c>
      <c r="S43" s="93">
        <v>34056</v>
      </c>
      <c r="T43" s="56"/>
      <c r="U43" s="56"/>
      <c r="V43" s="57">
        <f t="shared" si="29"/>
        <v>0</v>
      </c>
      <c r="W43" s="93">
        <f t="shared" si="30"/>
        <v>306503</v>
      </c>
      <c r="X43" s="74">
        <f t="shared" si="18"/>
        <v>-766</v>
      </c>
      <c r="Y43" s="93">
        <f t="shared" si="19"/>
        <v>305737</v>
      </c>
      <c r="Z43" s="56">
        <f>[1]LAVCA!$G43</f>
        <v>0</v>
      </c>
      <c r="AA43" s="93">
        <f t="shared" si="20"/>
        <v>305737</v>
      </c>
      <c r="AB43" s="56"/>
      <c r="AC43" s="56">
        <f t="shared" si="21"/>
        <v>305737</v>
      </c>
      <c r="AD43" s="93">
        <f t="shared" si="22"/>
        <v>25478</v>
      </c>
      <c r="AE43" s="97">
        <f t="shared" si="31"/>
        <v>305737</v>
      </c>
      <c r="AF43" s="75">
        <f>'Source Data'!N43*0.9</f>
        <v>3488.4</v>
      </c>
      <c r="AG43" s="90">
        <f t="shared" si="32"/>
        <v>177908</v>
      </c>
      <c r="AH43" s="271"/>
      <c r="AI43" s="75">
        <f t="shared" si="23"/>
        <v>0</v>
      </c>
      <c r="AJ43" s="271"/>
      <c r="AK43" s="77">
        <f t="shared" si="33"/>
        <v>0</v>
      </c>
      <c r="AL43" s="76">
        <f t="shared" si="34"/>
        <v>0</v>
      </c>
      <c r="AM43" s="90">
        <f t="shared" si="24"/>
        <v>177908</v>
      </c>
      <c r="AN43" s="79">
        <f t="shared" si="8"/>
        <v>-445</v>
      </c>
      <c r="AO43" s="90">
        <f t="shared" si="25"/>
        <v>177463</v>
      </c>
      <c r="AP43" s="77">
        <f>[1]LAVCA!$M43</f>
        <v>0</v>
      </c>
      <c r="AQ43" s="90">
        <f t="shared" si="26"/>
        <v>177463</v>
      </c>
      <c r="AR43" s="77"/>
      <c r="AS43" s="77">
        <f t="shared" si="27"/>
        <v>177463</v>
      </c>
      <c r="AT43" s="90">
        <f t="shared" si="28"/>
        <v>14789</v>
      </c>
      <c r="AU43" s="78">
        <f t="shared" si="9"/>
        <v>483200</v>
      </c>
      <c r="AV43" s="87">
        <f t="shared" si="10"/>
        <v>40267</v>
      </c>
      <c r="AW43" s="116"/>
      <c r="AX43" s="74"/>
      <c r="AY43" s="74">
        <f t="shared" si="35"/>
        <v>445</v>
      </c>
      <c r="AZ43" s="74">
        <f t="shared" si="36"/>
        <v>445</v>
      </c>
    </row>
    <row r="44" spans="1:52" ht="16.149999999999999" customHeight="1" x14ac:dyDescent="0.2">
      <c r="A44" s="54">
        <v>38</v>
      </c>
      <c r="B44" s="55" t="s">
        <v>43</v>
      </c>
      <c r="C44" s="271">
        <f>'8_2.1.18 SIS'!AJ44</f>
        <v>8</v>
      </c>
      <c r="D44" s="56">
        <f>'Source Data'!H44*0.9</f>
        <v>2018.3917391176255</v>
      </c>
      <c r="E44" s="74">
        <f t="shared" si="13"/>
        <v>16147.133912941004</v>
      </c>
      <c r="F44" s="290"/>
      <c r="G44" s="56">
        <f>'Source Data'!I44*0.9</f>
        <v>196.06948428237089</v>
      </c>
      <c r="H44" s="74">
        <f t="shared" si="14"/>
        <v>0</v>
      </c>
      <c r="I44" s="290"/>
      <c r="J44" s="56">
        <f>'Source Data'!J44*0.9</f>
        <v>53.473495713373865</v>
      </c>
      <c r="K44" s="74">
        <f t="shared" si="15"/>
        <v>0</v>
      </c>
      <c r="L44" s="290"/>
      <c r="M44" s="56">
        <f>'Source Data'!K44*0.9</f>
        <v>1336.8373928343469</v>
      </c>
      <c r="N44" s="74">
        <f t="shared" si="16"/>
        <v>0</v>
      </c>
      <c r="O44" s="290"/>
      <c r="P44" s="56">
        <f>'Source Data'!L44*0.9</f>
        <v>534.7349571337387</v>
      </c>
      <c r="Q44" s="74">
        <f t="shared" si="17"/>
        <v>0</v>
      </c>
      <c r="R44" s="93">
        <v>17653</v>
      </c>
      <c r="S44" s="93">
        <v>1961</v>
      </c>
      <c r="T44" s="56"/>
      <c r="U44" s="56"/>
      <c r="V44" s="57">
        <f t="shared" si="29"/>
        <v>0</v>
      </c>
      <c r="W44" s="93">
        <f t="shared" si="30"/>
        <v>17653</v>
      </c>
      <c r="X44" s="74">
        <f t="shared" si="18"/>
        <v>-44</v>
      </c>
      <c r="Y44" s="93">
        <f t="shared" si="19"/>
        <v>17609</v>
      </c>
      <c r="Z44" s="56">
        <f>[1]LAVCA!$G44</f>
        <v>0</v>
      </c>
      <c r="AA44" s="93">
        <f t="shared" si="20"/>
        <v>17609</v>
      </c>
      <c r="AB44" s="56"/>
      <c r="AC44" s="56">
        <f t="shared" si="21"/>
        <v>17609</v>
      </c>
      <c r="AD44" s="93">
        <f t="shared" si="22"/>
        <v>1467</v>
      </c>
      <c r="AE44" s="97">
        <f t="shared" si="31"/>
        <v>17609</v>
      </c>
      <c r="AF44" s="75">
        <f>'Source Data'!N44*0.9</f>
        <v>10141.200000000001</v>
      </c>
      <c r="AG44" s="90">
        <f t="shared" si="32"/>
        <v>81130</v>
      </c>
      <c r="AH44" s="271"/>
      <c r="AI44" s="75">
        <f t="shared" si="23"/>
        <v>0</v>
      </c>
      <c r="AJ44" s="271"/>
      <c r="AK44" s="77">
        <f t="shared" si="33"/>
        <v>0</v>
      </c>
      <c r="AL44" s="76">
        <f t="shared" si="34"/>
        <v>0</v>
      </c>
      <c r="AM44" s="90">
        <f t="shared" si="24"/>
        <v>81130</v>
      </c>
      <c r="AN44" s="79">
        <f t="shared" si="8"/>
        <v>-203</v>
      </c>
      <c r="AO44" s="90">
        <f t="shared" si="25"/>
        <v>80927</v>
      </c>
      <c r="AP44" s="77">
        <f>[1]LAVCA!$M44</f>
        <v>0</v>
      </c>
      <c r="AQ44" s="90">
        <f t="shared" si="26"/>
        <v>80927</v>
      </c>
      <c r="AR44" s="77"/>
      <c r="AS44" s="77">
        <f t="shared" si="27"/>
        <v>80927</v>
      </c>
      <c r="AT44" s="90">
        <f t="shared" si="28"/>
        <v>6744</v>
      </c>
      <c r="AU44" s="78">
        <f t="shared" si="9"/>
        <v>98536</v>
      </c>
      <c r="AV44" s="87">
        <f t="shared" si="10"/>
        <v>8211</v>
      </c>
      <c r="AW44" s="116"/>
      <c r="AX44" s="74"/>
      <c r="AY44" s="74">
        <f t="shared" si="35"/>
        <v>203</v>
      </c>
      <c r="AZ44" s="74">
        <f t="shared" si="36"/>
        <v>203</v>
      </c>
    </row>
    <row r="45" spans="1:52" ht="16.149999999999999" customHeight="1" x14ac:dyDescent="0.2">
      <c r="A45" s="54">
        <v>39</v>
      </c>
      <c r="B45" s="55" t="s">
        <v>44</v>
      </c>
      <c r="C45" s="271">
        <f>'8_2.1.18 SIS'!AJ45</f>
        <v>12</v>
      </c>
      <c r="D45" s="56">
        <f>'Source Data'!H45*0.9</f>
        <v>2432.947557156142</v>
      </c>
      <c r="E45" s="74">
        <f t="shared" si="13"/>
        <v>29195.370685873706</v>
      </c>
      <c r="F45" s="290"/>
      <c r="G45" s="56">
        <f>'Source Data'!I45*0.9</f>
        <v>324.13629996565561</v>
      </c>
      <c r="H45" s="74">
        <f t="shared" si="14"/>
        <v>0</v>
      </c>
      <c r="I45" s="290"/>
      <c r="J45" s="56">
        <f>'Source Data'!J45*0.9</f>
        <v>88.400809081542462</v>
      </c>
      <c r="K45" s="74">
        <f t="shared" si="15"/>
        <v>0</v>
      </c>
      <c r="L45" s="290"/>
      <c r="M45" s="56">
        <f>'Source Data'!K45*0.9</f>
        <v>2210.0202270385616</v>
      </c>
      <c r="N45" s="74">
        <f t="shared" si="16"/>
        <v>0</v>
      </c>
      <c r="O45" s="290"/>
      <c r="P45" s="56">
        <f>'Source Data'!L45*0.9</f>
        <v>884.00809081542445</v>
      </c>
      <c r="Q45" s="74">
        <f t="shared" si="17"/>
        <v>0</v>
      </c>
      <c r="R45" s="93">
        <v>37314</v>
      </c>
      <c r="S45" s="93">
        <v>4146</v>
      </c>
      <c r="T45" s="56"/>
      <c r="U45" s="56"/>
      <c r="V45" s="57">
        <f t="shared" si="29"/>
        <v>0</v>
      </c>
      <c r="W45" s="93">
        <f t="shared" si="30"/>
        <v>37314</v>
      </c>
      <c r="X45" s="74">
        <f t="shared" si="18"/>
        <v>-93</v>
      </c>
      <c r="Y45" s="93">
        <f t="shared" si="19"/>
        <v>37221</v>
      </c>
      <c r="Z45" s="56">
        <f>[1]LAVCA!$G45</f>
        <v>0</v>
      </c>
      <c r="AA45" s="93">
        <f t="shared" si="20"/>
        <v>37221</v>
      </c>
      <c r="AB45" s="56"/>
      <c r="AC45" s="56">
        <f t="shared" si="21"/>
        <v>37221</v>
      </c>
      <c r="AD45" s="93">
        <f t="shared" si="22"/>
        <v>3102</v>
      </c>
      <c r="AE45" s="97">
        <f t="shared" si="31"/>
        <v>37221</v>
      </c>
      <c r="AF45" s="75">
        <f>'Source Data'!N45*0.9</f>
        <v>4642.2</v>
      </c>
      <c r="AG45" s="90">
        <f t="shared" si="32"/>
        <v>55706</v>
      </c>
      <c r="AH45" s="271"/>
      <c r="AI45" s="75">
        <f t="shared" si="23"/>
        <v>0</v>
      </c>
      <c r="AJ45" s="271"/>
      <c r="AK45" s="77">
        <f t="shared" si="33"/>
        <v>0</v>
      </c>
      <c r="AL45" s="76">
        <f t="shared" si="34"/>
        <v>0</v>
      </c>
      <c r="AM45" s="90">
        <f t="shared" si="24"/>
        <v>55706</v>
      </c>
      <c r="AN45" s="79">
        <f t="shared" si="8"/>
        <v>-139</v>
      </c>
      <c r="AO45" s="90">
        <f t="shared" si="25"/>
        <v>55567</v>
      </c>
      <c r="AP45" s="77">
        <f>[1]LAVCA!$M45</f>
        <v>0</v>
      </c>
      <c r="AQ45" s="90">
        <f t="shared" si="26"/>
        <v>55567</v>
      </c>
      <c r="AR45" s="77"/>
      <c r="AS45" s="77">
        <f t="shared" si="27"/>
        <v>55567</v>
      </c>
      <c r="AT45" s="90">
        <f t="shared" si="28"/>
        <v>4631</v>
      </c>
      <c r="AU45" s="78">
        <f t="shared" si="9"/>
        <v>92788</v>
      </c>
      <c r="AV45" s="87">
        <f t="shared" si="10"/>
        <v>7733</v>
      </c>
      <c r="AW45" s="116"/>
      <c r="AX45" s="74"/>
      <c r="AY45" s="74">
        <f t="shared" si="35"/>
        <v>139</v>
      </c>
      <c r="AZ45" s="74">
        <f t="shared" si="36"/>
        <v>139</v>
      </c>
    </row>
    <row r="46" spans="1:52" ht="16.149999999999999" customHeight="1" x14ac:dyDescent="0.2">
      <c r="A46" s="49">
        <v>40</v>
      </c>
      <c r="B46" s="50" t="s">
        <v>45</v>
      </c>
      <c r="C46" s="272">
        <f>'8_2.1.18 SIS'!AJ46</f>
        <v>44</v>
      </c>
      <c r="D46" s="51">
        <f>'Source Data'!H46*0.9</f>
        <v>4359.2897647143745</v>
      </c>
      <c r="E46" s="80">
        <f t="shared" si="13"/>
        <v>191808.74964743247</v>
      </c>
      <c r="F46" s="291"/>
      <c r="G46" s="51">
        <f>'Source Data'!I46*0.9</f>
        <v>580.03363114817978</v>
      </c>
      <c r="H46" s="80">
        <f t="shared" si="14"/>
        <v>0</v>
      </c>
      <c r="I46" s="291"/>
      <c r="J46" s="51">
        <f>'Source Data'!J46*0.9</f>
        <v>158.19099031313991</v>
      </c>
      <c r="K46" s="80">
        <f t="shared" si="15"/>
        <v>0</v>
      </c>
      <c r="L46" s="291"/>
      <c r="M46" s="51">
        <f>'Source Data'!K46*0.9</f>
        <v>3954.7747578284984</v>
      </c>
      <c r="N46" s="80">
        <f t="shared" si="16"/>
        <v>0</v>
      </c>
      <c r="O46" s="291"/>
      <c r="P46" s="51">
        <f>'Source Data'!L46*0.9</f>
        <v>1581.909903131399</v>
      </c>
      <c r="Q46" s="80">
        <f t="shared" si="17"/>
        <v>0</v>
      </c>
      <c r="R46" s="94">
        <v>224607</v>
      </c>
      <c r="S46" s="94">
        <v>24956</v>
      </c>
      <c r="T46" s="51"/>
      <c r="U46" s="51"/>
      <c r="V46" s="52">
        <f t="shared" si="29"/>
        <v>0</v>
      </c>
      <c r="W46" s="94">
        <f t="shared" si="30"/>
        <v>224607</v>
      </c>
      <c r="X46" s="80">
        <f t="shared" si="18"/>
        <v>-562</v>
      </c>
      <c r="Y46" s="94">
        <f t="shared" si="19"/>
        <v>224045</v>
      </c>
      <c r="Z46" s="51">
        <f>[1]LAVCA!$G46</f>
        <v>0</v>
      </c>
      <c r="AA46" s="94">
        <f t="shared" si="20"/>
        <v>224045</v>
      </c>
      <c r="AB46" s="53"/>
      <c r="AC46" s="51">
        <f t="shared" si="21"/>
        <v>224045</v>
      </c>
      <c r="AD46" s="95">
        <f t="shared" si="22"/>
        <v>18670</v>
      </c>
      <c r="AE46" s="95">
        <f t="shared" si="31"/>
        <v>224045</v>
      </c>
      <c r="AF46" s="71">
        <f>'Source Data'!N46*0.9</f>
        <v>3604.5</v>
      </c>
      <c r="AG46" s="91">
        <f t="shared" si="32"/>
        <v>158598</v>
      </c>
      <c r="AH46" s="272"/>
      <c r="AI46" s="71">
        <f t="shared" si="23"/>
        <v>0</v>
      </c>
      <c r="AJ46" s="272"/>
      <c r="AK46" s="72">
        <f t="shared" si="33"/>
        <v>0</v>
      </c>
      <c r="AL46" s="73">
        <f t="shared" si="34"/>
        <v>0</v>
      </c>
      <c r="AM46" s="91">
        <f t="shared" si="24"/>
        <v>158598</v>
      </c>
      <c r="AN46" s="82">
        <f t="shared" si="8"/>
        <v>-396</v>
      </c>
      <c r="AO46" s="91">
        <f t="shared" si="25"/>
        <v>158202</v>
      </c>
      <c r="AP46" s="72">
        <f>[1]LAVCA!$M46</f>
        <v>0</v>
      </c>
      <c r="AQ46" s="91">
        <f t="shared" si="26"/>
        <v>158202</v>
      </c>
      <c r="AR46" s="72"/>
      <c r="AS46" s="72">
        <f t="shared" si="27"/>
        <v>158202</v>
      </c>
      <c r="AT46" s="91">
        <f t="shared" si="28"/>
        <v>13184</v>
      </c>
      <c r="AU46" s="81">
        <f t="shared" si="9"/>
        <v>382247</v>
      </c>
      <c r="AV46" s="88">
        <f t="shared" si="10"/>
        <v>31854</v>
      </c>
      <c r="AW46" s="116"/>
      <c r="AX46" s="80"/>
      <c r="AY46" s="80">
        <f t="shared" si="35"/>
        <v>396</v>
      </c>
      <c r="AZ46" s="80">
        <f t="shared" si="36"/>
        <v>396</v>
      </c>
    </row>
    <row r="47" spans="1:52" ht="16.149999999999999" customHeight="1" x14ac:dyDescent="0.2">
      <c r="A47" s="58">
        <v>41</v>
      </c>
      <c r="B47" s="59" t="s">
        <v>46</v>
      </c>
      <c r="C47" s="270">
        <f>'8_2.1.18 SIS'!AJ47</f>
        <v>4</v>
      </c>
      <c r="D47" s="60">
        <f>'Source Data'!H47*0.9</f>
        <v>2550.8224561247571</v>
      </c>
      <c r="E47" s="65">
        <f t="shared" si="13"/>
        <v>10203.289824499028</v>
      </c>
      <c r="F47" s="289"/>
      <c r="G47" s="60">
        <f>'Source Data'!I47*0.9</f>
        <v>340.77872918465584</v>
      </c>
      <c r="H47" s="65">
        <f t="shared" si="14"/>
        <v>0</v>
      </c>
      <c r="I47" s="289"/>
      <c r="J47" s="60">
        <f>'Source Data'!J47*0.9</f>
        <v>92.939653413997036</v>
      </c>
      <c r="K47" s="65">
        <f t="shared" si="15"/>
        <v>0</v>
      </c>
      <c r="L47" s="289"/>
      <c r="M47" s="60">
        <f>'Source Data'!K47*0.9</f>
        <v>2323.491335349926</v>
      </c>
      <c r="N47" s="65">
        <f t="shared" si="16"/>
        <v>0</v>
      </c>
      <c r="O47" s="289"/>
      <c r="P47" s="60">
        <f>'Source Data'!L47*0.9</f>
        <v>929.3965341399703</v>
      </c>
      <c r="Q47" s="65">
        <f t="shared" si="17"/>
        <v>0</v>
      </c>
      <c r="R47" s="92">
        <v>13255</v>
      </c>
      <c r="S47" s="92">
        <v>1473</v>
      </c>
      <c r="T47" s="60"/>
      <c r="U47" s="60"/>
      <c r="V47" s="61">
        <f t="shared" si="29"/>
        <v>0</v>
      </c>
      <c r="W47" s="92">
        <f t="shared" si="30"/>
        <v>13255</v>
      </c>
      <c r="X47" s="65">
        <f t="shared" si="18"/>
        <v>-33</v>
      </c>
      <c r="Y47" s="92">
        <f t="shared" si="19"/>
        <v>13222</v>
      </c>
      <c r="Z47" s="60">
        <f>[1]LAVCA!$G47</f>
        <v>0</v>
      </c>
      <c r="AA47" s="92">
        <f t="shared" si="20"/>
        <v>13222</v>
      </c>
      <c r="AB47" s="60"/>
      <c r="AC47" s="60">
        <f t="shared" si="21"/>
        <v>13222</v>
      </c>
      <c r="AD47" s="92">
        <f t="shared" si="22"/>
        <v>1102</v>
      </c>
      <c r="AE47" s="96">
        <f t="shared" si="31"/>
        <v>13222</v>
      </c>
      <c r="AF47" s="66">
        <f>'Source Data'!N47*0.9</f>
        <v>8592.3000000000011</v>
      </c>
      <c r="AG47" s="89">
        <f t="shared" si="32"/>
        <v>34369</v>
      </c>
      <c r="AH47" s="270"/>
      <c r="AI47" s="66">
        <f t="shared" si="23"/>
        <v>0</v>
      </c>
      <c r="AJ47" s="270"/>
      <c r="AK47" s="68">
        <f t="shared" si="33"/>
        <v>0</v>
      </c>
      <c r="AL47" s="67">
        <f t="shared" si="34"/>
        <v>0</v>
      </c>
      <c r="AM47" s="89">
        <f t="shared" si="24"/>
        <v>34369</v>
      </c>
      <c r="AN47" s="70">
        <f t="shared" si="8"/>
        <v>-86</v>
      </c>
      <c r="AO47" s="89">
        <f t="shared" si="25"/>
        <v>34283</v>
      </c>
      <c r="AP47" s="68">
        <f>[1]LAVCA!$M47</f>
        <v>0</v>
      </c>
      <c r="AQ47" s="89">
        <f t="shared" si="26"/>
        <v>34283</v>
      </c>
      <c r="AR47" s="68"/>
      <c r="AS47" s="68">
        <f t="shared" si="27"/>
        <v>34283</v>
      </c>
      <c r="AT47" s="89">
        <f t="shared" si="28"/>
        <v>2857</v>
      </c>
      <c r="AU47" s="69">
        <f t="shared" si="9"/>
        <v>47505</v>
      </c>
      <c r="AV47" s="86">
        <f t="shared" si="10"/>
        <v>3959</v>
      </c>
      <c r="AW47" s="116"/>
      <c r="AX47" s="65"/>
      <c r="AY47" s="65">
        <f t="shared" si="35"/>
        <v>86</v>
      </c>
      <c r="AZ47" s="65">
        <f t="shared" si="36"/>
        <v>86</v>
      </c>
    </row>
    <row r="48" spans="1:52" ht="16.149999999999999" customHeight="1" x14ac:dyDescent="0.2">
      <c r="A48" s="54">
        <v>42</v>
      </c>
      <c r="B48" s="55" t="s">
        <v>47</v>
      </c>
      <c r="C48" s="271">
        <f>'8_2.1.18 SIS'!AJ48</f>
        <v>11</v>
      </c>
      <c r="D48" s="56">
        <f>'Source Data'!H48*0.9</f>
        <v>3840.5633980797688</v>
      </c>
      <c r="E48" s="74">
        <f t="shared" si="13"/>
        <v>42246.197378877456</v>
      </c>
      <c r="F48" s="290"/>
      <c r="G48" s="56">
        <f>'Source Data'!I48*0.9</f>
        <v>527.29182942067268</v>
      </c>
      <c r="H48" s="74">
        <f t="shared" si="14"/>
        <v>0</v>
      </c>
      <c r="I48" s="290"/>
      <c r="J48" s="56">
        <f>'Source Data'!J48*0.9</f>
        <v>143.80686256927436</v>
      </c>
      <c r="K48" s="74">
        <f t="shared" si="15"/>
        <v>0</v>
      </c>
      <c r="L48" s="290"/>
      <c r="M48" s="56">
        <f>'Source Data'!K48*0.9</f>
        <v>3595.1715642318595</v>
      </c>
      <c r="N48" s="74">
        <f t="shared" si="16"/>
        <v>0</v>
      </c>
      <c r="O48" s="290"/>
      <c r="P48" s="56">
        <f>'Source Data'!L48*0.9</f>
        <v>1438.0686256927436</v>
      </c>
      <c r="Q48" s="74">
        <f t="shared" si="17"/>
        <v>0</v>
      </c>
      <c r="R48" s="93">
        <v>51474</v>
      </c>
      <c r="S48" s="93">
        <v>5719</v>
      </c>
      <c r="T48" s="56"/>
      <c r="U48" s="56"/>
      <c r="V48" s="57">
        <f t="shared" si="29"/>
        <v>0</v>
      </c>
      <c r="W48" s="93">
        <f t="shared" si="30"/>
        <v>51474</v>
      </c>
      <c r="X48" s="74">
        <f t="shared" si="18"/>
        <v>-129</v>
      </c>
      <c r="Y48" s="93">
        <f t="shared" si="19"/>
        <v>51345</v>
      </c>
      <c r="Z48" s="56">
        <f>[1]LAVCA!$G48</f>
        <v>0</v>
      </c>
      <c r="AA48" s="93">
        <f t="shared" si="20"/>
        <v>51345</v>
      </c>
      <c r="AB48" s="56"/>
      <c r="AC48" s="56">
        <f t="shared" si="21"/>
        <v>51345</v>
      </c>
      <c r="AD48" s="93">
        <f t="shared" si="22"/>
        <v>4279</v>
      </c>
      <c r="AE48" s="97">
        <f t="shared" si="31"/>
        <v>51345</v>
      </c>
      <c r="AF48" s="75">
        <f>'Source Data'!N48*0.9</f>
        <v>3900.6</v>
      </c>
      <c r="AG48" s="90">
        <f t="shared" si="32"/>
        <v>42907</v>
      </c>
      <c r="AH48" s="271"/>
      <c r="AI48" s="75">
        <f t="shared" si="23"/>
        <v>0</v>
      </c>
      <c r="AJ48" s="271"/>
      <c r="AK48" s="77">
        <f t="shared" si="33"/>
        <v>0</v>
      </c>
      <c r="AL48" s="76">
        <f t="shared" si="34"/>
        <v>0</v>
      </c>
      <c r="AM48" s="90">
        <f t="shared" si="24"/>
        <v>42907</v>
      </c>
      <c r="AN48" s="79">
        <f t="shared" si="8"/>
        <v>-107</v>
      </c>
      <c r="AO48" s="90">
        <f t="shared" si="25"/>
        <v>42800</v>
      </c>
      <c r="AP48" s="77">
        <f>[1]LAVCA!$M48</f>
        <v>0</v>
      </c>
      <c r="AQ48" s="90">
        <f t="shared" si="26"/>
        <v>42800</v>
      </c>
      <c r="AR48" s="77"/>
      <c r="AS48" s="77">
        <f t="shared" si="27"/>
        <v>42800</v>
      </c>
      <c r="AT48" s="90">
        <f t="shared" si="28"/>
        <v>3567</v>
      </c>
      <c r="AU48" s="78">
        <f t="shared" si="9"/>
        <v>94145</v>
      </c>
      <c r="AV48" s="87">
        <f t="shared" si="10"/>
        <v>7846</v>
      </c>
      <c r="AW48" s="116"/>
      <c r="AX48" s="74"/>
      <c r="AY48" s="74">
        <f t="shared" si="35"/>
        <v>107</v>
      </c>
      <c r="AZ48" s="74">
        <f t="shared" si="36"/>
        <v>107</v>
      </c>
    </row>
    <row r="49" spans="1:52" ht="16.149999999999999" customHeight="1" x14ac:dyDescent="0.2">
      <c r="A49" s="54">
        <v>43</v>
      </c>
      <c r="B49" s="55" t="s">
        <v>48</v>
      </c>
      <c r="C49" s="271">
        <f>'8_2.1.18 SIS'!AJ49</f>
        <v>13</v>
      </c>
      <c r="D49" s="56">
        <f>'Source Data'!H49*0.9</f>
        <v>4654.4123034204176</v>
      </c>
      <c r="E49" s="74">
        <f t="shared" si="13"/>
        <v>60507.359944465432</v>
      </c>
      <c r="F49" s="290"/>
      <c r="G49" s="56">
        <f>'Source Data'!I49*0.9</f>
        <v>618.95527969366844</v>
      </c>
      <c r="H49" s="74">
        <f t="shared" si="14"/>
        <v>0</v>
      </c>
      <c r="I49" s="290"/>
      <c r="J49" s="56">
        <f>'Source Data'!J49*0.9</f>
        <v>168.80598537100047</v>
      </c>
      <c r="K49" s="74">
        <f t="shared" si="15"/>
        <v>0</v>
      </c>
      <c r="L49" s="290"/>
      <c r="M49" s="56">
        <f>'Source Data'!K49*0.9</f>
        <v>4220.1496342750133</v>
      </c>
      <c r="N49" s="74">
        <f t="shared" si="16"/>
        <v>0</v>
      </c>
      <c r="O49" s="290"/>
      <c r="P49" s="56">
        <f>'Source Data'!L49*0.9</f>
        <v>1688.0598537100052</v>
      </c>
      <c r="Q49" s="74">
        <f t="shared" si="17"/>
        <v>0</v>
      </c>
      <c r="R49" s="93">
        <v>67485</v>
      </c>
      <c r="S49" s="93">
        <v>7498</v>
      </c>
      <c r="T49" s="56"/>
      <c r="U49" s="56"/>
      <c r="V49" s="57">
        <f t="shared" si="29"/>
        <v>0</v>
      </c>
      <c r="W49" s="93">
        <f t="shared" si="30"/>
        <v>67485</v>
      </c>
      <c r="X49" s="74">
        <f t="shared" si="18"/>
        <v>-169</v>
      </c>
      <c r="Y49" s="93">
        <f t="shared" si="19"/>
        <v>67316</v>
      </c>
      <c r="Z49" s="56">
        <f>[1]LAVCA!$G49</f>
        <v>0</v>
      </c>
      <c r="AA49" s="93">
        <f t="shared" si="20"/>
        <v>67316</v>
      </c>
      <c r="AB49" s="56"/>
      <c r="AC49" s="56">
        <f t="shared" si="21"/>
        <v>67316</v>
      </c>
      <c r="AD49" s="93">
        <f t="shared" si="22"/>
        <v>5610</v>
      </c>
      <c r="AE49" s="97">
        <f t="shared" si="31"/>
        <v>67316</v>
      </c>
      <c r="AF49" s="75">
        <f>'Source Data'!N49*0.9</f>
        <v>3277.8</v>
      </c>
      <c r="AG49" s="90">
        <f t="shared" si="32"/>
        <v>42611</v>
      </c>
      <c r="AH49" s="271"/>
      <c r="AI49" s="75">
        <f t="shared" si="23"/>
        <v>0</v>
      </c>
      <c r="AJ49" s="271"/>
      <c r="AK49" s="77">
        <f t="shared" si="33"/>
        <v>0</v>
      </c>
      <c r="AL49" s="76">
        <f t="shared" si="34"/>
        <v>0</v>
      </c>
      <c r="AM49" s="90">
        <f t="shared" si="24"/>
        <v>42611</v>
      </c>
      <c r="AN49" s="79">
        <f t="shared" si="8"/>
        <v>-107</v>
      </c>
      <c r="AO49" s="90">
        <f t="shared" si="25"/>
        <v>42504</v>
      </c>
      <c r="AP49" s="77">
        <f>[1]LAVCA!$M49</f>
        <v>0</v>
      </c>
      <c r="AQ49" s="90">
        <f t="shared" si="26"/>
        <v>42504</v>
      </c>
      <c r="AR49" s="77"/>
      <c r="AS49" s="77">
        <f t="shared" si="27"/>
        <v>42504</v>
      </c>
      <c r="AT49" s="90">
        <f t="shared" si="28"/>
        <v>3542</v>
      </c>
      <c r="AU49" s="78">
        <f t="shared" si="9"/>
        <v>109820</v>
      </c>
      <c r="AV49" s="87">
        <f t="shared" si="10"/>
        <v>9152</v>
      </c>
      <c r="AW49" s="116"/>
      <c r="AX49" s="74"/>
      <c r="AY49" s="74">
        <f t="shared" si="35"/>
        <v>107</v>
      </c>
      <c r="AZ49" s="74">
        <f t="shared" si="36"/>
        <v>107</v>
      </c>
    </row>
    <row r="50" spans="1:52" ht="16.149999999999999" customHeight="1" x14ac:dyDescent="0.2">
      <c r="A50" s="54">
        <v>44</v>
      </c>
      <c r="B50" s="55" t="s">
        <v>49</v>
      </c>
      <c r="C50" s="271">
        <f>'8_2.1.18 SIS'!AJ50</f>
        <v>24</v>
      </c>
      <c r="D50" s="56">
        <f>'Source Data'!H50*0.9</f>
        <v>4286.9551913304149</v>
      </c>
      <c r="E50" s="74">
        <f t="shared" si="13"/>
        <v>102886.92459192996</v>
      </c>
      <c r="F50" s="290"/>
      <c r="G50" s="56">
        <f>'Source Data'!I50*0.9</f>
        <v>576.02180607066782</v>
      </c>
      <c r="H50" s="74">
        <f t="shared" si="14"/>
        <v>0</v>
      </c>
      <c r="I50" s="290"/>
      <c r="J50" s="56">
        <f>'Source Data'!J50*0.9</f>
        <v>157.09685620109121</v>
      </c>
      <c r="K50" s="74">
        <f t="shared" si="15"/>
        <v>0</v>
      </c>
      <c r="L50" s="290"/>
      <c r="M50" s="56">
        <f>'Source Data'!K50*0.9</f>
        <v>3927.4214050272817</v>
      </c>
      <c r="N50" s="74">
        <f t="shared" si="16"/>
        <v>0</v>
      </c>
      <c r="O50" s="290"/>
      <c r="P50" s="56">
        <f>'Source Data'!L50*0.9</f>
        <v>1570.9685620109121</v>
      </c>
      <c r="Q50" s="74">
        <f t="shared" si="17"/>
        <v>0</v>
      </c>
      <c r="R50" s="93">
        <v>121869</v>
      </c>
      <c r="S50" s="93">
        <v>13541</v>
      </c>
      <c r="T50" s="56"/>
      <c r="U50" s="56"/>
      <c r="V50" s="57">
        <f t="shared" si="29"/>
        <v>0</v>
      </c>
      <c r="W50" s="93">
        <f t="shared" si="30"/>
        <v>121869</v>
      </c>
      <c r="X50" s="74">
        <f t="shared" si="18"/>
        <v>-305</v>
      </c>
      <c r="Y50" s="93">
        <f t="shared" si="19"/>
        <v>121564</v>
      </c>
      <c r="Z50" s="56">
        <f>[1]LAVCA!$G50</f>
        <v>0</v>
      </c>
      <c r="AA50" s="93">
        <f t="shared" si="20"/>
        <v>121564</v>
      </c>
      <c r="AB50" s="56"/>
      <c r="AC50" s="56">
        <f t="shared" si="21"/>
        <v>121564</v>
      </c>
      <c r="AD50" s="93">
        <f t="shared" si="22"/>
        <v>10130</v>
      </c>
      <c r="AE50" s="97">
        <f t="shared" si="31"/>
        <v>121564</v>
      </c>
      <c r="AF50" s="75">
        <f>'Source Data'!N50*0.9</f>
        <v>3572.1</v>
      </c>
      <c r="AG50" s="90">
        <f t="shared" si="32"/>
        <v>85730</v>
      </c>
      <c r="AH50" s="271"/>
      <c r="AI50" s="75">
        <f t="shared" si="23"/>
        <v>0</v>
      </c>
      <c r="AJ50" s="271"/>
      <c r="AK50" s="77">
        <f t="shared" si="33"/>
        <v>0</v>
      </c>
      <c r="AL50" s="76">
        <f t="shared" si="34"/>
        <v>0</v>
      </c>
      <c r="AM50" s="90">
        <f t="shared" si="24"/>
        <v>85730</v>
      </c>
      <c r="AN50" s="79">
        <f t="shared" si="8"/>
        <v>-214</v>
      </c>
      <c r="AO50" s="90">
        <f t="shared" si="25"/>
        <v>85516</v>
      </c>
      <c r="AP50" s="77">
        <f>[1]LAVCA!$M50</f>
        <v>0</v>
      </c>
      <c r="AQ50" s="90">
        <f t="shared" si="26"/>
        <v>85516</v>
      </c>
      <c r="AR50" s="77"/>
      <c r="AS50" s="77">
        <f t="shared" si="27"/>
        <v>85516</v>
      </c>
      <c r="AT50" s="90">
        <f t="shared" si="28"/>
        <v>7126</v>
      </c>
      <c r="AU50" s="78">
        <f t="shared" si="9"/>
        <v>207080</v>
      </c>
      <c r="AV50" s="87">
        <f t="shared" si="10"/>
        <v>17256</v>
      </c>
      <c r="AW50" s="116"/>
      <c r="AX50" s="74"/>
      <c r="AY50" s="74">
        <f t="shared" si="35"/>
        <v>214</v>
      </c>
      <c r="AZ50" s="74">
        <f t="shared" si="36"/>
        <v>214</v>
      </c>
    </row>
    <row r="51" spans="1:52" ht="16.149999999999999" customHeight="1" x14ac:dyDescent="0.2">
      <c r="A51" s="49">
        <v>45</v>
      </c>
      <c r="B51" s="50" t="s">
        <v>50</v>
      </c>
      <c r="C51" s="272">
        <f>'8_2.1.18 SIS'!AJ51</f>
        <v>16</v>
      </c>
      <c r="D51" s="51">
        <f>'Source Data'!H51*0.9</f>
        <v>2408.0883803170336</v>
      </c>
      <c r="E51" s="80">
        <f t="shared" si="13"/>
        <v>38529.414085072538</v>
      </c>
      <c r="F51" s="291"/>
      <c r="G51" s="51">
        <f>'Source Data'!I51*0.9</f>
        <v>299.18841160683672</v>
      </c>
      <c r="H51" s="80">
        <f t="shared" si="14"/>
        <v>0</v>
      </c>
      <c r="I51" s="291"/>
      <c r="J51" s="51">
        <f>'Source Data'!J51*0.9</f>
        <v>81.596839529137284</v>
      </c>
      <c r="K51" s="80">
        <f t="shared" si="15"/>
        <v>0</v>
      </c>
      <c r="L51" s="291"/>
      <c r="M51" s="51">
        <f>'Source Data'!K51*0.9</f>
        <v>2039.9209882284322</v>
      </c>
      <c r="N51" s="80">
        <f t="shared" si="16"/>
        <v>0</v>
      </c>
      <c r="O51" s="291"/>
      <c r="P51" s="51">
        <f>'Source Data'!L51*0.9</f>
        <v>815.96839529137287</v>
      </c>
      <c r="Q51" s="80">
        <f t="shared" si="17"/>
        <v>0</v>
      </c>
      <c r="R51" s="94">
        <v>44500</v>
      </c>
      <c r="S51" s="94">
        <v>4944</v>
      </c>
      <c r="T51" s="51"/>
      <c r="U51" s="51"/>
      <c r="V51" s="52">
        <f t="shared" si="29"/>
        <v>0</v>
      </c>
      <c r="W51" s="94">
        <f t="shared" si="30"/>
        <v>44500</v>
      </c>
      <c r="X51" s="80">
        <f t="shared" si="18"/>
        <v>-111</v>
      </c>
      <c r="Y51" s="94">
        <f t="shared" si="19"/>
        <v>44389</v>
      </c>
      <c r="Z51" s="51">
        <f>[1]LAVCA!$G51</f>
        <v>0</v>
      </c>
      <c r="AA51" s="94">
        <f t="shared" si="20"/>
        <v>44389</v>
      </c>
      <c r="AB51" s="53"/>
      <c r="AC51" s="51">
        <f t="shared" si="21"/>
        <v>44389</v>
      </c>
      <c r="AD51" s="95">
        <f t="shared" si="22"/>
        <v>3699</v>
      </c>
      <c r="AE51" s="95">
        <f t="shared" si="31"/>
        <v>44389</v>
      </c>
      <c r="AF51" s="71">
        <f>'Source Data'!N51*0.9</f>
        <v>12074.4</v>
      </c>
      <c r="AG51" s="91">
        <f t="shared" si="32"/>
        <v>193190</v>
      </c>
      <c r="AH51" s="272"/>
      <c r="AI51" s="71">
        <f t="shared" si="23"/>
        <v>0</v>
      </c>
      <c r="AJ51" s="272"/>
      <c r="AK51" s="72">
        <f t="shared" si="33"/>
        <v>0</v>
      </c>
      <c r="AL51" s="73">
        <f t="shared" si="34"/>
        <v>0</v>
      </c>
      <c r="AM51" s="91">
        <f t="shared" si="24"/>
        <v>193190</v>
      </c>
      <c r="AN51" s="82">
        <f t="shared" si="8"/>
        <v>-483</v>
      </c>
      <c r="AO51" s="91">
        <f t="shared" si="25"/>
        <v>192707</v>
      </c>
      <c r="AP51" s="72">
        <f>[1]LAVCA!$M51</f>
        <v>0</v>
      </c>
      <c r="AQ51" s="91">
        <f t="shared" si="26"/>
        <v>192707</v>
      </c>
      <c r="AR51" s="72"/>
      <c r="AS51" s="72">
        <f t="shared" si="27"/>
        <v>192707</v>
      </c>
      <c r="AT51" s="91">
        <f t="shared" si="28"/>
        <v>16059</v>
      </c>
      <c r="AU51" s="81">
        <f t="shared" si="9"/>
        <v>237096</v>
      </c>
      <c r="AV51" s="88">
        <f t="shared" si="10"/>
        <v>19758</v>
      </c>
      <c r="AW51" s="116"/>
      <c r="AX51" s="80"/>
      <c r="AY51" s="80">
        <f t="shared" si="35"/>
        <v>483</v>
      </c>
      <c r="AZ51" s="80">
        <f t="shared" si="36"/>
        <v>483</v>
      </c>
    </row>
    <row r="52" spans="1:52" ht="16.149999999999999" customHeight="1" x14ac:dyDescent="0.2">
      <c r="A52" s="58">
        <v>46</v>
      </c>
      <c r="B52" s="59" t="s">
        <v>51</v>
      </c>
      <c r="C52" s="270">
        <f>'8_2.1.18 SIS'!AJ52</f>
        <v>17</v>
      </c>
      <c r="D52" s="60">
        <f>'Source Data'!H52*0.9</f>
        <v>4932.3917562630604</v>
      </c>
      <c r="E52" s="65">
        <f t="shared" si="13"/>
        <v>83850.659856472033</v>
      </c>
      <c r="F52" s="289"/>
      <c r="G52" s="60">
        <f>'Source Data'!I52*0.9</f>
        <v>638.0456684468387</v>
      </c>
      <c r="H52" s="65">
        <f t="shared" si="14"/>
        <v>0</v>
      </c>
      <c r="I52" s="289"/>
      <c r="J52" s="60">
        <f>'Source Data'!J52*0.9</f>
        <v>174.01245503095603</v>
      </c>
      <c r="K52" s="65">
        <f t="shared" si="15"/>
        <v>0</v>
      </c>
      <c r="L52" s="289"/>
      <c r="M52" s="60">
        <f>'Source Data'!K52*0.9</f>
        <v>4350.3113757739011</v>
      </c>
      <c r="N52" s="65">
        <f t="shared" si="16"/>
        <v>0</v>
      </c>
      <c r="O52" s="289"/>
      <c r="P52" s="60">
        <f>'Source Data'!L52*0.9</f>
        <v>1740.1245503095599</v>
      </c>
      <c r="Q52" s="65">
        <f t="shared" si="17"/>
        <v>0</v>
      </c>
      <c r="R52" s="92">
        <v>104587</v>
      </c>
      <c r="S52" s="92">
        <v>11621</v>
      </c>
      <c r="T52" s="60"/>
      <c r="U52" s="60"/>
      <c r="V52" s="61">
        <f t="shared" si="29"/>
        <v>0</v>
      </c>
      <c r="W52" s="92">
        <f t="shared" si="30"/>
        <v>104587</v>
      </c>
      <c r="X52" s="65">
        <f t="shared" si="18"/>
        <v>-261</v>
      </c>
      <c r="Y52" s="92">
        <f t="shared" si="19"/>
        <v>104326</v>
      </c>
      <c r="Z52" s="60">
        <f>[1]LAVCA!$G52</f>
        <v>0</v>
      </c>
      <c r="AA52" s="92">
        <f t="shared" si="20"/>
        <v>104326</v>
      </c>
      <c r="AB52" s="60"/>
      <c r="AC52" s="60">
        <f t="shared" si="21"/>
        <v>104326</v>
      </c>
      <c r="AD52" s="92">
        <f t="shared" si="22"/>
        <v>8694</v>
      </c>
      <c r="AE52" s="96">
        <f t="shared" si="31"/>
        <v>104326</v>
      </c>
      <c r="AF52" s="66">
        <f>'Source Data'!N52*0.9</f>
        <v>2691.9</v>
      </c>
      <c r="AG52" s="89">
        <f t="shared" si="32"/>
        <v>45762</v>
      </c>
      <c r="AH52" s="270"/>
      <c r="AI52" s="66">
        <f t="shared" si="23"/>
        <v>0</v>
      </c>
      <c r="AJ52" s="270"/>
      <c r="AK52" s="68">
        <f t="shared" si="33"/>
        <v>0</v>
      </c>
      <c r="AL52" s="67">
        <f t="shared" si="34"/>
        <v>0</v>
      </c>
      <c r="AM52" s="89">
        <f t="shared" si="24"/>
        <v>45762</v>
      </c>
      <c r="AN52" s="70">
        <f t="shared" si="8"/>
        <v>-114</v>
      </c>
      <c r="AO52" s="89">
        <f t="shared" si="25"/>
        <v>45648</v>
      </c>
      <c r="AP52" s="68">
        <f>[1]LAVCA!$M52</f>
        <v>0</v>
      </c>
      <c r="AQ52" s="89">
        <f t="shared" si="26"/>
        <v>45648</v>
      </c>
      <c r="AR52" s="68"/>
      <c r="AS52" s="68">
        <f t="shared" si="27"/>
        <v>45648</v>
      </c>
      <c r="AT52" s="89">
        <f t="shared" si="28"/>
        <v>3804</v>
      </c>
      <c r="AU52" s="69">
        <f t="shared" si="9"/>
        <v>149974</v>
      </c>
      <c r="AV52" s="86">
        <f t="shared" si="10"/>
        <v>12498</v>
      </c>
      <c r="AW52" s="116"/>
      <c r="AX52" s="65"/>
      <c r="AY52" s="65">
        <f t="shared" si="35"/>
        <v>114</v>
      </c>
      <c r="AZ52" s="65">
        <f t="shared" si="36"/>
        <v>114</v>
      </c>
    </row>
    <row r="53" spans="1:52" ht="16.149999999999999" customHeight="1" x14ac:dyDescent="0.2">
      <c r="A53" s="54">
        <v>47</v>
      </c>
      <c r="B53" s="55" t="s">
        <v>52</v>
      </c>
      <c r="C53" s="271">
        <f>'8_2.1.18 SIS'!AJ53</f>
        <v>2</v>
      </c>
      <c r="D53" s="56">
        <f>'Source Data'!H53*0.9</f>
        <v>2565.9577900577565</v>
      </c>
      <c r="E53" s="74">
        <f t="shared" si="13"/>
        <v>5131.915580115513</v>
      </c>
      <c r="F53" s="290"/>
      <c r="G53" s="56">
        <f>'Source Data'!I53*0.9</f>
        <v>306.7666338127064</v>
      </c>
      <c r="H53" s="74">
        <f t="shared" si="14"/>
        <v>0</v>
      </c>
      <c r="I53" s="290"/>
      <c r="J53" s="56">
        <f>'Source Data'!J53*0.9</f>
        <v>83.66362740346537</v>
      </c>
      <c r="K53" s="74">
        <f t="shared" si="15"/>
        <v>0</v>
      </c>
      <c r="L53" s="290"/>
      <c r="M53" s="56">
        <f>'Source Data'!K53*0.9</f>
        <v>2091.5906850866345</v>
      </c>
      <c r="N53" s="74">
        <f t="shared" si="16"/>
        <v>0</v>
      </c>
      <c r="O53" s="290"/>
      <c r="P53" s="56">
        <f>'Source Data'!L53*0.9</f>
        <v>836.63627403465364</v>
      </c>
      <c r="Q53" s="74">
        <f t="shared" si="17"/>
        <v>0</v>
      </c>
      <c r="R53" s="93">
        <v>5745</v>
      </c>
      <c r="S53" s="93">
        <v>638</v>
      </c>
      <c r="T53" s="56"/>
      <c r="U53" s="56"/>
      <c r="V53" s="57">
        <f t="shared" si="29"/>
        <v>0</v>
      </c>
      <c r="W53" s="93">
        <f t="shared" si="30"/>
        <v>5745</v>
      </c>
      <c r="X53" s="74">
        <f t="shared" si="18"/>
        <v>-14</v>
      </c>
      <c r="Y53" s="93">
        <f t="shared" si="19"/>
        <v>5731</v>
      </c>
      <c r="Z53" s="56">
        <f>[1]LAVCA!$G53</f>
        <v>0</v>
      </c>
      <c r="AA53" s="93">
        <f t="shared" si="20"/>
        <v>5731</v>
      </c>
      <c r="AB53" s="56"/>
      <c r="AC53" s="56">
        <f t="shared" si="21"/>
        <v>5731</v>
      </c>
      <c r="AD53" s="93">
        <f t="shared" si="22"/>
        <v>478</v>
      </c>
      <c r="AE53" s="97">
        <f t="shared" si="31"/>
        <v>5731</v>
      </c>
      <c r="AF53" s="75">
        <f>'Source Data'!N53*0.9</f>
        <v>11738.7</v>
      </c>
      <c r="AG53" s="90">
        <f t="shared" si="32"/>
        <v>23477</v>
      </c>
      <c r="AH53" s="271"/>
      <c r="AI53" s="75">
        <f t="shared" si="23"/>
        <v>0</v>
      </c>
      <c r="AJ53" s="271"/>
      <c r="AK53" s="77">
        <f t="shared" si="33"/>
        <v>0</v>
      </c>
      <c r="AL53" s="76">
        <f t="shared" si="34"/>
        <v>0</v>
      </c>
      <c r="AM53" s="90">
        <f t="shared" si="24"/>
        <v>23477</v>
      </c>
      <c r="AN53" s="79">
        <f t="shared" si="8"/>
        <v>-59</v>
      </c>
      <c r="AO53" s="90">
        <f t="shared" si="25"/>
        <v>23418</v>
      </c>
      <c r="AP53" s="77">
        <f>[1]LAVCA!$M53</f>
        <v>0</v>
      </c>
      <c r="AQ53" s="90">
        <f t="shared" si="26"/>
        <v>23418</v>
      </c>
      <c r="AR53" s="77"/>
      <c r="AS53" s="77">
        <f t="shared" si="27"/>
        <v>23418</v>
      </c>
      <c r="AT53" s="90">
        <f t="shared" si="28"/>
        <v>1952</v>
      </c>
      <c r="AU53" s="78">
        <f t="shared" si="9"/>
        <v>29149</v>
      </c>
      <c r="AV53" s="87">
        <f t="shared" si="10"/>
        <v>2430</v>
      </c>
      <c r="AW53" s="116"/>
      <c r="AX53" s="74"/>
      <c r="AY53" s="74">
        <f t="shared" si="35"/>
        <v>59</v>
      </c>
      <c r="AZ53" s="74">
        <f t="shared" si="36"/>
        <v>59</v>
      </c>
    </row>
    <row r="54" spans="1:52" ht="16.149999999999999" customHeight="1" x14ac:dyDescent="0.2">
      <c r="A54" s="54">
        <v>48</v>
      </c>
      <c r="B54" s="55" t="s">
        <v>74</v>
      </c>
      <c r="C54" s="271">
        <f>'8_2.1.18 SIS'!AJ54</f>
        <v>12</v>
      </c>
      <c r="D54" s="56">
        <f>'Source Data'!H54*0.9</f>
        <v>3595.7532477915183</v>
      </c>
      <c r="E54" s="74">
        <f t="shared" si="13"/>
        <v>43149.038973498216</v>
      </c>
      <c r="F54" s="290"/>
      <c r="G54" s="56">
        <f>'Source Data'!I54*0.9</f>
        <v>464.76318354639216</v>
      </c>
      <c r="H54" s="74">
        <f t="shared" si="14"/>
        <v>0</v>
      </c>
      <c r="I54" s="290"/>
      <c r="J54" s="56">
        <f>'Source Data'!J54*0.9</f>
        <v>126.7535955126524</v>
      </c>
      <c r="K54" s="74">
        <f t="shared" si="15"/>
        <v>0</v>
      </c>
      <c r="L54" s="290"/>
      <c r="M54" s="56">
        <f>'Source Data'!K54*0.9</f>
        <v>3168.8398878163107</v>
      </c>
      <c r="N54" s="74">
        <f t="shared" si="16"/>
        <v>0</v>
      </c>
      <c r="O54" s="290"/>
      <c r="P54" s="56">
        <f>'Source Data'!L54*0.9</f>
        <v>1267.5359551265237</v>
      </c>
      <c r="Q54" s="74">
        <f t="shared" si="17"/>
        <v>0</v>
      </c>
      <c r="R54" s="93">
        <v>54662</v>
      </c>
      <c r="S54" s="93">
        <v>6074</v>
      </c>
      <c r="T54" s="56"/>
      <c r="U54" s="56"/>
      <c r="V54" s="57">
        <f t="shared" si="29"/>
        <v>0</v>
      </c>
      <c r="W54" s="93">
        <f t="shared" si="30"/>
        <v>54662</v>
      </c>
      <c r="X54" s="74">
        <f t="shared" si="18"/>
        <v>-137</v>
      </c>
      <c r="Y54" s="93">
        <f t="shared" si="19"/>
        <v>54525</v>
      </c>
      <c r="Z54" s="56">
        <f>[1]LAVCA!$G54</f>
        <v>0</v>
      </c>
      <c r="AA54" s="93">
        <f t="shared" si="20"/>
        <v>54525</v>
      </c>
      <c r="AB54" s="56"/>
      <c r="AC54" s="56">
        <f t="shared" si="21"/>
        <v>54525</v>
      </c>
      <c r="AD54" s="93">
        <f t="shared" si="22"/>
        <v>4544</v>
      </c>
      <c r="AE54" s="97">
        <f t="shared" si="31"/>
        <v>54525</v>
      </c>
      <c r="AF54" s="75">
        <f>'Source Data'!N54*0.9</f>
        <v>4642.2</v>
      </c>
      <c r="AG54" s="90">
        <f t="shared" si="32"/>
        <v>55706</v>
      </c>
      <c r="AH54" s="271"/>
      <c r="AI54" s="75">
        <f t="shared" si="23"/>
        <v>0</v>
      </c>
      <c r="AJ54" s="271"/>
      <c r="AK54" s="77">
        <f t="shared" si="33"/>
        <v>0</v>
      </c>
      <c r="AL54" s="76">
        <f t="shared" si="34"/>
        <v>0</v>
      </c>
      <c r="AM54" s="90">
        <f t="shared" si="24"/>
        <v>55706</v>
      </c>
      <c r="AN54" s="79">
        <f t="shared" si="8"/>
        <v>-139</v>
      </c>
      <c r="AO54" s="90">
        <f t="shared" si="25"/>
        <v>55567</v>
      </c>
      <c r="AP54" s="77">
        <f>[1]LAVCA!$M54</f>
        <v>0</v>
      </c>
      <c r="AQ54" s="90">
        <f t="shared" si="26"/>
        <v>55567</v>
      </c>
      <c r="AR54" s="77"/>
      <c r="AS54" s="77">
        <f t="shared" si="27"/>
        <v>55567</v>
      </c>
      <c r="AT54" s="90">
        <f t="shared" si="28"/>
        <v>4631</v>
      </c>
      <c r="AU54" s="78">
        <f t="shared" si="9"/>
        <v>110092</v>
      </c>
      <c r="AV54" s="87">
        <f t="shared" si="10"/>
        <v>9175</v>
      </c>
      <c r="AW54" s="116"/>
      <c r="AX54" s="74"/>
      <c r="AY54" s="74">
        <f t="shared" si="35"/>
        <v>139</v>
      </c>
      <c r="AZ54" s="74">
        <f t="shared" si="36"/>
        <v>139</v>
      </c>
    </row>
    <row r="55" spans="1:52" ht="16.149999999999999" customHeight="1" x14ac:dyDescent="0.2">
      <c r="A55" s="54">
        <v>49</v>
      </c>
      <c r="B55" s="55" t="s">
        <v>53</v>
      </c>
      <c r="C55" s="271">
        <f>'8_2.1.18 SIS'!AJ55</f>
        <v>73</v>
      </c>
      <c r="D55" s="56">
        <f>'Source Data'!H55*0.9</f>
        <v>4059.8640568926207</v>
      </c>
      <c r="E55" s="74">
        <f t="shared" si="13"/>
        <v>296370.0761531613</v>
      </c>
      <c r="F55" s="290"/>
      <c r="G55" s="56">
        <f>'Source Data'!I55*0.9</f>
        <v>594.71231064692938</v>
      </c>
      <c r="H55" s="74">
        <f t="shared" si="14"/>
        <v>0</v>
      </c>
      <c r="I55" s="290"/>
      <c r="J55" s="56">
        <f>'Source Data'!J55*0.9</f>
        <v>162.19426654007165</v>
      </c>
      <c r="K55" s="74">
        <f t="shared" si="15"/>
        <v>0</v>
      </c>
      <c r="L55" s="290"/>
      <c r="M55" s="56">
        <f>'Source Data'!K55*0.9</f>
        <v>4054.856663501791</v>
      </c>
      <c r="N55" s="74">
        <f t="shared" si="16"/>
        <v>0</v>
      </c>
      <c r="O55" s="290"/>
      <c r="P55" s="56">
        <f>'Source Data'!L55*0.9</f>
        <v>1621.9426654007164</v>
      </c>
      <c r="Q55" s="74">
        <f t="shared" si="17"/>
        <v>0</v>
      </c>
      <c r="R55" s="93">
        <v>348137</v>
      </c>
      <c r="S55" s="93">
        <v>38682</v>
      </c>
      <c r="T55" s="56"/>
      <c r="U55" s="56"/>
      <c r="V55" s="57">
        <f t="shared" si="29"/>
        <v>0</v>
      </c>
      <c r="W55" s="93">
        <f t="shared" si="30"/>
        <v>348137</v>
      </c>
      <c r="X55" s="74">
        <f t="shared" si="18"/>
        <v>-870</v>
      </c>
      <c r="Y55" s="93">
        <f t="shared" si="19"/>
        <v>347267</v>
      </c>
      <c r="Z55" s="56">
        <f>[1]LAVCA!$G55</f>
        <v>0</v>
      </c>
      <c r="AA55" s="93">
        <f t="shared" si="20"/>
        <v>347267</v>
      </c>
      <c r="AB55" s="56"/>
      <c r="AC55" s="56">
        <f t="shared" si="21"/>
        <v>347267</v>
      </c>
      <c r="AD55" s="93">
        <f t="shared" si="22"/>
        <v>28939</v>
      </c>
      <c r="AE55" s="97">
        <f t="shared" si="31"/>
        <v>347267</v>
      </c>
      <c r="AF55" s="75">
        <f>'Source Data'!N55*0.9</f>
        <v>2389.5</v>
      </c>
      <c r="AG55" s="90">
        <f t="shared" si="32"/>
        <v>174434</v>
      </c>
      <c r="AH55" s="271"/>
      <c r="AI55" s="75">
        <f t="shared" si="23"/>
        <v>0</v>
      </c>
      <c r="AJ55" s="271"/>
      <c r="AK55" s="77">
        <f t="shared" si="33"/>
        <v>0</v>
      </c>
      <c r="AL55" s="76">
        <f t="shared" si="34"/>
        <v>0</v>
      </c>
      <c r="AM55" s="90">
        <f t="shared" si="24"/>
        <v>174434</v>
      </c>
      <c r="AN55" s="79">
        <f t="shared" si="8"/>
        <v>-436</v>
      </c>
      <c r="AO55" s="90">
        <f t="shared" si="25"/>
        <v>173998</v>
      </c>
      <c r="AP55" s="77">
        <f>[1]LAVCA!$M55</f>
        <v>0</v>
      </c>
      <c r="AQ55" s="90">
        <f t="shared" si="26"/>
        <v>173998</v>
      </c>
      <c r="AR55" s="77"/>
      <c r="AS55" s="77">
        <f t="shared" si="27"/>
        <v>173998</v>
      </c>
      <c r="AT55" s="90">
        <f t="shared" si="28"/>
        <v>14500</v>
      </c>
      <c r="AU55" s="78">
        <f t="shared" si="9"/>
        <v>521265</v>
      </c>
      <c r="AV55" s="87">
        <f t="shared" si="10"/>
        <v>43439</v>
      </c>
      <c r="AW55" s="116"/>
      <c r="AX55" s="74"/>
      <c r="AY55" s="74">
        <f t="shared" si="35"/>
        <v>436</v>
      </c>
      <c r="AZ55" s="74">
        <f t="shared" si="36"/>
        <v>436</v>
      </c>
    </row>
    <row r="56" spans="1:52" ht="16.149999999999999" customHeight="1" x14ac:dyDescent="0.2">
      <c r="A56" s="49">
        <v>50</v>
      </c>
      <c r="B56" s="50" t="s">
        <v>54</v>
      </c>
      <c r="C56" s="272">
        <f>'8_2.1.18 SIS'!AJ56</f>
        <v>24</v>
      </c>
      <c r="D56" s="51">
        <f>'Source Data'!H56*0.9</f>
        <v>4264.8378693409404</v>
      </c>
      <c r="E56" s="80">
        <f t="shared" si="13"/>
        <v>102356.10886418258</v>
      </c>
      <c r="F56" s="291"/>
      <c r="G56" s="51">
        <f>'Source Data'!I56*0.9</f>
        <v>575.05659054766113</v>
      </c>
      <c r="H56" s="80">
        <f t="shared" si="14"/>
        <v>0</v>
      </c>
      <c r="I56" s="291"/>
      <c r="J56" s="51">
        <f>'Source Data'!J56*0.9</f>
        <v>156.83361560390759</v>
      </c>
      <c r="K56" s="80">
        <f t="shared" si="15"/>
        <v>0</v>
      </c>
      <c r="L56" s="291"/>
      <c r="M56" s="51">
        <f>'Source Data'!K56*0.9</f>
        <v>3920.8403900976896</v>
      </c>
      <c r="N56" s="80">
        <f t="shared" si="16"/>
        <v>0</v>
      </c>
      <c r="O56" s="291"/>
      <c r="P56" s="51">
        <f>'Source Data'!L56*0.9</f>
        <v>1568.3361560390756</v>
      </c>
      <c r="Q56" s="80">
        <f t="shared" si="17"/>
        <v>0</v>
      </c>
      <c r="R56" s="94">
        <v>123241</v>
      </c>
      <c r="S56" s="94">
        <v>13693</v>
      </c>
      <c r="T56" s="51"/>
      <c r="U56" s="51"/>
      <c r="V56" s="52">
        <f t="shared" si="29"/>
        <v>0</v>
      </c>
      <c r="W56" s="94">
        <f t="shared" si="30"/>
        <v>123241</v>
      </c>
      <c r="X56" s="80">
        <f t="shared" si="18"/>
        <v>-308</v>
      </c>
      <c r="Y56" s="94">
        <f t="shared" si="19"/>
        <v>122933</v>
      </c>
      <c r="Z56" s="51">
        <f>[1]LAVCA!$G56</f>
        <v>0</v>
      </c>
      <c r="AA56" s="94">
        <f t="shared" si="20"/>
        <v>122933</v>
      </c>
      <c r="AB56" s="53"/>
      <c r="AC56" s="51">
        <f t="shared" si="21"/>
        <v>122933</v>
      </c>
      <c r="AD56" s="95">
        <f t="shared" si="22"/>
        <v>10244</v>
      </c>
      <c r="AE56" s="95">
        <f t="shared" si="31"/>
        <v>122933</v>
      </c>
      <c r="AF56" s="71">
        <f>'Source Data'!N56*0.9</f>
        <v>3141</v>
      </c>
      <c r="AG56" s="91">
        <f t="shared" si="32"/>
        <v>75384</v>
      </c>
      <c r="AH56" s="272"/>
      <c r="AI56" s="71">
        <f t="shared" si="23"/>
        <v>0</v>
      </c>
      <c r="AJ56" s="272"/>
      <c r="AK56" s="72">
        <f t="shared" si="33"/>
        <v>0</v>
      </c>
      <c r="AL56" s="73">
        <f t="shared" si="34"/>
        <v>0</v>
      </c>
      <c r="AM56" s="91">
        <f t="shared" si="24"/>
        <v>75384</v>
      </c>
      <c r="AN56" s="82">
        <f t="shared" si="8"/>
        <v>-188</v>
      </c>
      <c r="AO56" s="91">
        <f t="shared" si="25"/>
        <v>75196</v>
      </c>
      <c r="AP56" s="72">
        <f>[1]LAVCA!$M56</f>
        <v>0</v>
      </c>
      <c r="AQ56" s="91">
        <f t="shared" si="26"/>
        <v>75196</v>
      </c>
      <c r="AR56" s="72"/>
      <c r="AS56" s="72">
        <f t="shared" si="27"/>
        <v>75196</v>
      </c>
      <c r="AT56" s="91">
        <f t="shared" si="28"/>
        <v>6266</v>
      </c>
      <c r="AU56" s="81">
        <f t="shared" si="9"/>
        <v>198129</v>
      </c>
      <c r="AV56" s="88">
        <f t="shared" si="10"/>
        <v>16510</v>
      </c>
      <c r="AW56" s="116"/>
      <c r="AX56" s="80"/>
      <c r="AY56" s="80">
        <f t="shared" si="35"/>
        <v>188</v>
      </c>
      <c r="AZ56" s="80">
        <f t="shared" si="36"/>
        <v>188</v>
      </c>
    </row>
    <row r="57" spans="1:52" ht="16.149999999999999" customHeight="1" x14ac:dyDescent="0.2">
      <c r="A57" s="58">
        <v>51</v>
      </c>
      <c r="B57" s="59" t="s">
        <v>55</v>
      </c>
      <c r="C57" s="270">
        <f>'8_2.1.18 SIS'!AJ57</f>
        <v>8</v>
      </c>
      <c r="D57" s="60">
        <f>'Source Data'!H57*0.9</f>
        <v>3853.56322394975</v>
      </c>
      <c r="E57" s="65">
        <f t="shared" si="13"/>
        <v>30828.505791598</v>
      </c>
      <c r="F57" s="289"/>
      <c r="G57" s="60">
        <f>'Source Data'!I57*0.9</f>
        <v>513.84056341026121</v>
      </c>
      <c r="H57" s="65">
        <f t="shared" si="14"/>
        <v>0</v>
      </c>
      <c r="I57" s="289"/>
      <c r="J57" s="60">
        <f>'Source Data'!J57*0.9</f>
        <v>140.13833547552579</v>
      </c>
      <c r="K57" s="65">
        <f t="shared" si="15"/>
        <v>0</v>
      </c>
      <c r="L57" s="289"/>
      <c r="M57" s="60">
        <f>'Source Data'!K57*0.9</f>
        <v>3503.4583868881446</v>
      </c>
      <c r="N57" s="65">
        <f t="shared" si="16"/>
        <v>0</v>
      </c>
      <c r="O57" s="289"/>
      <c r="P57" s="60">
        <f>'Source Data'!L57*0.9</f>
        <v>1401.3833547552579</v>
      </c>
      <c r="Q57" s="65">
        <f t="shared" si="17"/>
        <v>0</v>
      </c>
      <c r="R57" s="92">
        <v>34939</v>
      </c>
      <c r="S57" s="92">
        <v>3882</v>
      </c>
      <c r="T57" s="60"/>
      <c r="U57" s="60"/>
      <c r="V57" s="61">
        <f t="shared" si="29"/>
        <v>0</v>
      </c>
      <c r="W57" s="92">
        <f t="shared" si="30"/>
        <v>34939</v>
      </c>
      <c r="X57" s="65">
        <f t="shared" si="18"/>
        <v>-87</v>
      </c>
      <c r="Y57" s="92">
        <f t="shared" si="19"/>
        <v>34852</v>
      </c>
      <c r="Z57" s="60">
        <f>[1]LAVCA!$G57</f>
        <v>0</v>
      </c>
      <c r="AA57" s="92">
        <f t="shared" si="20"/>
        <v>34852</v>
      </c>
      <c r="AB57" s="60"/>
      <c r="AC57" s="60">
        <f t="shared" si="21"/>
        <v>34852</v>
      </c>
      <c r="AD57" s="92">
        <f t="shared" si="22"/>
        <v>2904</v>
      </c>
      <c r="AE57" s="96">
        <f t="shared" si="31"/>
        <v>34852</v>
      </c>
      <c r="AF57" s="66">
        <f>'Source Data'!N57*0.9</f>
        <v>3841.2000000000003</v>
      </c>
      <c r="AG57" s="89">
        <f t="shared" si="32"/>
        <v>30730</v>
      </c>
      <c r="AH57" s="270"/>
      <c r="AI57" s="66">
        <f t="shared" si="23"/>
        <v>0</v>
      </c>
      <c r="AJ57" s="270"/>
      <c r="AK57" s="68">
        <f t="shared" si="33"/>
        <v>0</v>
      </c>
      <c r="AL57" s="67">
        <f t="shared" si="34"/>
        <v>0</v>
      </c>
      <c r="AM57" s="89">
        <f t="shared" si="24"/>
        <v>30730</v>
      </c>
      <c r="AN57" s="70">
        <f t="shared" si="8"/>
        <v>-77</v>
      </c>
      <c r="AO57" s="89">
        <f t="shared" si="25"/>
        <v>30653</v>
      </c>
      <c r="AP57" s="68">
        <f>[1]LAVCA!$M57</f>
        <v>0</v>
      </c>
      <c r="AQ57" s="89">
        <f t="shared" si="26"/>
        <v>30653</v>
      </c>
      <c r="AR57" s="68"/>
      <c r="AS57" s="68">
        <f t="shared" si="27"/>
        <v>30653</v>
      </c>
      <c r="AT57" s="89">
        <f t="shared" si="28"/>
        <v>2554</v>
      </c>
      <c r="AU57" s="69">
        <f t="shared" si="9"/>
        <v>65505</v>
      </c>
      <c r="AV57" s="86">
        <f t="shared" si="10"/>
        <v>5458</v>
      </c>
      <c r="AW57" s="116"/>
      <c r="AX57" s="65"/>
      <c r="AY57" s="65">
        <f t="shared" si="35"/>
        <v>77</v>
      </c>
      <c r="AZ57" s="65">
        <f t="shared" si="36"/>
        <v>77</v>
      </c>
    </row>
    <row r="58" spans="1:52" ht="16.149999999999999" customHeight="1" x14ac:dyDescent="0.2">
      <c r="A58" s="54">
        <v>52</v>
      </c>
      <c r="B58" s="55" t="s">
        <v>56</v>
      </c>
      <c r="C58" s="271">
        <f>'8_2.1.18 SIS'!AJ58</f>
        <v>118</v>
      </c>
      <c r="D58" s="56">
        <f>'Source Data'!H58*0.9</f>
        <v>4030.0968919375673</v>
      </c>
      <c r="E58" s="74">
        <f t="shared" si="13"/>
        <v>475551.43324863294</v>
      </c>
      <c r="F58" s="290"/>
      <c r="G58" s="56">
        <f>'Source Data'!I58*0.9</f>
        <v>541.25139366481858</v>
      </c>
      <c r="H58" s="74">
        <f t="shared" si="14"/>
        <v>0</v>
      </c>
      <c r="I58" s="290"/>
      <c r="J58" s="56">
        <f>'Source Data'!J58*0.9</f>
        <v>147.61401645404146</v>
      </c>
      <c r="K58" s="74">
        <f t="shared" si="15"/>
        <v>0</v>
      </c>
      <c r="L58" s="290"/>
      <c r="M58" s="56">
        <f>'Source Data'!K58*0.9</f>
        <v>3690.3504113510362</v>
      </c>
      <c r="N58" s="74">
        <f t="shared" si="16"/>
        <v>0</v>
      </c>
      <c r="O58" s="290"/>
      <c r="P58" s="56">
        <f>'Source Data'!L58*0.9</f>
        <v>1476.1401645404146</v>
      </c>
      <c r="Q58" s="74">
        <f t="shared" si="17"/>
        <v>0</v>
      </c>
      <c r="R58" s="93">
        <v>576667</v>
      </c>
      <c r="S58" s="93">
        <v>64074</v>
      </c>
      <c r="T58" s="56"/>
      <c r="U58" s="56"/>
      <c r="V58" s="57">
        <f t="shared" si="29"/>
        <v>0</v>
      </c>
      <c r="W58" s="93">
        <f t="shared" si="30"/>
        <v>576667</v>
      </c>
      <c r="X58" s="74">
        <f t="shared" si="18"/>
        <v>-1442</v>
      </c>
      <c r="Y58" s="93">
        <f t="shared" si="19"/>
        <v>575225</v>
      </c>
      <c r="Z58" s="56">
        <f>[1]LAVCA!$G58</f>
        <v>0</v>
      </c>
      <c r="AA58" s="93">
        <f t="shared" si="20"/>
        <v>575225</v>
      </c>
      <c r="AB58" s="56"/>
      <c r="AC58" s="56">
        <f t="shared" si="21"/>
        <v>575225</v>
      </c>
      <c r="AD58" s="93">
        <f t="shared" si="22"/>
        <v>47935</v>
      </c>
      <c r="AE58" s="97">
        <f t="shared" si="31"/>
        <v>575225</v>
      </c>
      <c r="AF58" s="75">
        <f>'Source Data'!N58*0.9</f>
        <v>5331.6</v>
      </c>
      <c r="AG58" s="90">
        <f t="shared" si="32"/>
        <v>629129</v>
      </c>
      <c r="AH58" s="271"/>
      <c r="AI58" s="75">
        <f t="shared" si="23"/>
        <v>0</v>
      </c>
      <c r="AJ58" s="271"/>
      <c r="AK58" s="77">
        <f t="shared" si="33"/>
        <v>0</v>
      </c>
      <c r="AL58" s="76">
        <f t="shared" si="34"/>
        <v>0</v>
      </c>
      <c r="AM58" s="90">
        <f t="shared" si="24"/>
        <v>629129</v>
      </c>
      <c r="AN58" s="79">
        <f t="shared" si="8"/>
        <v>-1573</v>
      </c>
      <c r="AO58" s="90">
        <f t="shared" si="25"/>
        <v>627556</v>
      </c>
      <c r="AP58" s="77">
        <f>[1]LAVCA!$M58</f>
        <v>0</v>
      </c>
      <c r="AQ58" s="90">
        <f t="shared" si="26"/>
        <v>627556</v>
      </c>
      <c r="AR58" s="77"/>
      <c r="AS58" s="77">
        <f t="shared" si="27"/>
        <v>627556</v>
      </c>
      <c r="AT58" s="90">
        <f t="shared" si="28"/>
        <v>52296</v>
      </c>
      <c r="AU58" s="78">
        <f t="shared" si="9"/>
        <v>1202781</v>
      </c>
      <c r="AV58" s="87">
        <f t="shared" si="10"/>
        <v>100231</v>
      </c>
      <c r="AW58" s="116"/>
      <c r="AX58" s="74"/>
      <c r="AY58" s="74">
        <f t="shared" si="35"/>
        <v>1573</v>
      </c>
      <c r="AZ58" s="74">
        <f t="shared" si="36"/>
        <v>1573</v>
      </c>
    </row>
    <row r="59" spans="1:52" ht="16.149999999999999" customHeight="1" x14ac:dyDescent="0.2">
      <c r="A59" s="54">
        <v>53</v>
      </c>
      <c r="B59" s="55" t="s">
        <v>57</v>
      </c>
      <c r="C59" s="271">
        <f>'8_2.1.18 SIS'!AJ59</f>
        <v>70</v>
      </c>
      <c r="D59" s="56">
        <f>'Source Data'!H59*0.9</f>
        <v>4207.2983002679102</v>
      </c>
      <c r="E59" s="74">
        <f t="shared" si="13"/>
        <v>294510.88101875375</v>
      </c>
      <c r="F59" s="290"/>
      <c r="G59" s="56">
        <f>'Source Data'!I59*0.9</f>
        <v>596.99244131239652</v>
      </c>
      <c r="H59" s="74">
        <f t="shared" si="14"/>
        <v>0</v>
      </c>
      <c r="I59" s="290"/>
      <c r="J59" s="56">
        <f>'Source Data'!J59*0.9</f>
        <v>162.81612035792628</v>
      </c>
      <c r="K59" s="74">
        <f t="shared" si="15"/>
        <v>0</v>
      </c>
      <c r="L59" s="290"/>
      <c r="M59" s="56">
        <f>'Source Data'!K59*0.9</f>
        <v>4070.4030089481575</v>
      </c>
      <c r="N59" s="74">
        <f t="shared" si="16"/>
        <v>0</v>
      </c>
      <c r="O59" s="290"/>
      <c r="P59" s="56">
        <f>'Source Data'!L59*0.9</f>
        <v>1628.161203579263</v>
      </c>
      <c r="Q59" s="74">
        <f t="shared" si="17"/>
        <v>0</v>
      </c>
      <c r="R59" s="93">
        <v>365390</v>
      </c>
      <c r="S59" s="93">
        <v>40599</v>
      </c>
      <c r="T59" s="56"/>
      <c r="U59" s="56"/>
      <c r="V59" s="57">
        <f t="shared" si="29"/>
        <v>0</v>
      </c>
      <c r="W59" s="93">
        <f t="shared" si="30"/>
        <v>365390</v>
      </c>
      <c r="X59" s="74">
        <f t="shared" si="18"/>
        <v>-913</v>
      </c>
      <c r="Y59" s="93">
        <f t="shared" si="19"/>
        <v>364477</v>
      </c>
      <c r="Z59" s="56">
        <f>[1]LAVCA!$G59</f>
        <v>0</v>
      </c>
      <c r="AA59" s="93">
        <f t="shared" si="20"/>
        <v>364477</v>
      </c>
      <c r="AB59" s="56"/>
      <c r="AC59" s="56">
        <f t="shared" si="21"/>
        <v>364477</v>
      </c>
      <c r="AD59" s="93">
        <f t="shared" si="22"/>
        <v>30373</v>
      </c>
      <c r="AE59" s="97">
        <f t="shared" si="31"/>
        <v>364477</v>
      </c>
      <c r="AF59" s="75">
        <f>'Source Data'!N59*0.9</f>
        <v>2403</v>
      </c>
      <c r="AG59" s="90">
        <f t="shared" si="32"/>
        <v>168210</v>
      </c>
      <c r="AH59" s="271"/>
      <c r="AI59" s="75">
        <f t="shared" si="23"/>
        <v>0</v>
      </c>
      <c r="AJ59" s="271"/>
      <c r="AK59" s="77">
        <f t="shared" si="33"/>
        <v>0</v>
      </c>
      <c r="AL59" s="76">
        <f t="shared" si="34"/>
        <v>0</v>
      </c>
      <c r="AM59" s="90">
        <f t="shared" si="24"/>
        <v>168210</v>
      </c>
      <c r="AN59" s="79">
        <f t="shared" si="8"/>
        <v>-421</v>
      </c>
      <c r="AO59" s="90">
        <f t="shared" si="25"/>
        <v>167789</v>
      </c>
      <c r="AP59" s="77">
        <f>[1]LAVCA!$M59</f>
        <v>0</v>
      </c>
      <c r="AQ59" s="90">
        <f t="shared" si="26"/>
        <v>167789</v>
      </c>
      <c r="AR59" s="77"/>
      <c r="AS59" s="77">
        <f t="shared" si="27"/>
        <v>167789</v>
      </c>
      <c r="AT59" s="90">
        <f t="shared" si="28"/>
        <v>13982</v>
      </c>
      <c r="AU59" s="78">
        <f t="shared" si="9"/>
        <v>532266</v>
      </c>
      <c r="AV59" s="87">
        <f t="shared" si="10"/>
        <v>44355</v>
      </c>
      <c r="AW59" s="116"/>
      <c r="AX59" s="74"/>
      <c r="AY59" s="74">
        <f t="shared" si="35"/>
        <v>421</v>
      </c>
      <c r="AZ59" s="74">
        <f t="shared" si="36"/>
        <v>421</v>
      </c>
    </row>
    <row r="60" spans="1:52" ht="16.149999999999999" customHeight="1" x14ac:dyDescent="0.2">
      <c r="A60" s="54">
        <v>54</v>
      </c>
      <c r="B60" s="55" t="s">
        <v>58</v>
      </c>
      <c r="C60" s="271">
        <f>'8_2.1.18 SIS'!AJ60</f>
        <v>2</v>
      </c>
      <c r="D60" s="56">
        <f>'Source Data'!H60*0.9</f>
        <v>4306.1265373801134</v>
      </c>
      <c r="E60" s="74">
        <f t="shared" si="13"/>
        <v>8612.2530747602268</v>
      </c>
      <c r="F60" s="290"/>
      <c r="G60" s="56">
        <f>'Source Data'!I60*0.9</f>
        <v>525.3359404708159</v>
      </c>
      <c r="H60" s="74">
        <f t="shared" si="14"/>
        <v>0</v>
      </c>
      <c r="I60" s="290"/>
      <c r="J60" s="56">
        <f>'Source Data'!J60*0.9</f>
        <v>143.2734383102225</v>
      </c>
      <c r="K60" s="74">
        <f t="shared" si="15"/>
        <v>0</v>
      </c>
      <c r="L60" s="290"/>
      <c r="M60" s="56">
        <f>'Source Data'!K60*0.9</f>
        <v>3581.835957755563</v>
      </c>
      <c r="N60" s="74">
        <f t="shared" si="16"/>
        <v>0</v>
      </c>
      <c r="O60" s="290"/>
      <c r="P60" s="56">
        <f>'Source Data'!L60*0.9</f>
        <v>1432.7343831022251</v>
      </c>
      <c r="Q60" s="74">
        <f t="shared" si="17"/>
        <v>0</v>
      </c>
      <c r="R60" s="93">
        <v>9735</v>
      </c>
      <c r="S60" s="93">
        <v>1082</v>
      </c>
      <c r="T60" s="56"/>
      <c r="U60" s="56"/>
      <c r="V60" s="57">
        <f t="shared" si="29"/>
        <v>0</v>
      </c>
      <c r="W60" s="93">
        <f t="shared" si="30"/>
        <v>9735</v>
      </c>
      <c r="X60" s="74">
        <f t="shared" si="18"/>
        <v>-24</v>
      </c>
      <c r="Y60" s="93">
        <f t="shared" si="19"/>
        <v>9711</v>
      </c>
      <c r="Z60" s="56">
        <f>[1]LAVCA!$G60</f>
        <v>0</v>
      </c>
      <c r="AA60" s="93">
        <f t="shared" si="20"/>
        <v>9711</v>
      </c>
      <c r="AB60" s="56"/>
      <c r="AC60" s="56">
        <f t="shared" si="21"/>
        <v>9711</v>
      </c>
      <c r="AD60" s="93">
        <f t="shared" si="22"/>
        <v>809</v>
      </c>
      <c r="AE60" s="97">
        <f t="shared" si="31"/>
        <v>9711</v>
      </c>
      <c r="AF60" s="75">
        <f>'Source Data'!N60*0.9</f>
        <v>4626.9000000000005</v>
      </c>
      <c r="AG60" s="90">
        <f t="shared" si="32"/>
        <v>9254</v>
      </c>
      <c r="AH60" s="271"/>
      <c r="AI60" s="75">
        <f t="shared" si="23"/>
        <v>0</v>
      </c>
      <c r="AJ60" s="271"/>
      <c r="AK60" s="77">
        <f t="shared" si="33"/>
        <v>0</v>
      </c>
      <c r="AL60" s="76">
        <f t="shared" si="34"/>
        <v>0</v>
      </c>
      <c r="AM60" s="90">
        <f t="shared" si="24"/>
        <v>9254</v>
      </c>
      <c r="AN60" s="79">
        <f t="shared" si="8"/>
        <v>-23</v>
      </c>
      <c r="AO60" s="90">
        <f t="shared" si="25"/>
        <v>9231</v>
      </c>
      <c r="AP60" s="77">
        <f>[1]LAVCA!$M60</f>
        <v>0</v>
      </c>
      <c r="AQ60" s="90">
        <f t="shared" si="26"/>
        <v>9231</v>
      </c>
      <c r="AR60" s="77"/>
      <c r="AS60" s="77">
        <f t="shared" si="27"/>
        <v>9231</v>
      </c>
      <c r="AT60" s="90">
        <f t="shared" si="28"/>
        <v>769</v>
      </c>
      <c r="AU60" s="78">
        <f t="shared" si="9"/>
        <v>18942</v>
      </c>
      <c r="AV60" s="87">
        <f t="shared" si="10"/>
        <v>1578</v>
      </c>
      <c r="AW60" s="116"/>
      <c r="AX60" s="74"/>
      <c r="AY60" s="74">
        <f t="shared" si="35"/>
        <v>23</v>
      </c>
      <c r="AZ60" s="74">
        <f t="shared" si="36"/>
        <v>23</v>
      </c>
    </row>
    <row r="61" spans="1:52" ht="16.149999999999999" customHeight="1" x14ac:dyDescent="0.2">
      <c r="A61" s="49">
        <v>55</v>
      </c>
      <c r="B61" s="50" t="s">
        <v>59</v>
      </c>
      <c r="C61" s="272">
        <f>'8_2.1.18 SIS'!AJ61</f>
        <v>52</v>
      </c>
      <c r="D61" s="51">
        <f>'Source Data'!H61*0.9</f>
        <v>4051.5512825015676</v>
      </c>
      <c r="E61" s="80">
        <f t="shared" si="13"/>
        <v>210680.6666900815</v>
      </c>
      <c r="F61" s="291"/>
      <c r="G61" s="51">
        <f>'Source Data'!I61*0.9</f>
        <v>534.13689789800833</v>
      </c>
      <c r="H61" s="80">
        <f t="shared" si="14"/>
        <v>0</v>
      </c>
      <c r="I61" s="291"/>
      <c r="J61" s="51">
        <f>'Source Data'!J61*0.9</f>
        <v>145.67369942672954</v>
      </c>
      <c r="K61" s="80">
        <f t="shared" si="15"/>
        <v>0</v>
      </c>
      <c r="L61" s="291"/>
      <c r="M61" s="51">
        <f>'Source Data'!K61*0.9</f>
        <v>3641.8424856682395</v>
      </c>
      <c r="N61" s="80">
        <f t="shared" si="16"/>
        <v>0</v>
      </c>
      <c r="O61" s="291"/>
      <c r="P61" s="51">
        <f>'Source Data'!L61*0.9</f>
        <v>1456.7369942672956</v>
      </c>
      <c r="Q61" s="80">
        <f t="shared" si="17"/>
        <v>0</v>
      </c>
      <c r="R61" s="94">
        <v>269509</v>
      </c>
      <c r="S61" s="94">
        <v>29945</v>
      </c>
      <c r="T61" s="51"/>
      <c r="U61" s="51"/>
      <c r="V61" s="52">
        <f t="shared" si="29"/>
        <v>0</v>
      </c>
      <c r="W61" s="94">
        <f t="shared" si="30"/>
        <v>269509</v>
      </c>
      <c r="X61" s="80">
        <f t="shared" si="18"/>
        <v>-674</v>
      </c>
      <c r="Y61" s="94">
        <f t="shared" si="19"/>
        <v>268835</v>
      </c>
      <c r="Z61" s="51">
        <f>[1]LAVCA!$G61</f>
        <v>0</v>
      </c>
      <c r="AA61" s="94">
        <f t="shared" si="20"/>
        <v>268835</v>
      </c>
      <c r="AB61" s="53"/>
      <c r="AC61" s="51">
        <f t="shared" si="21"/>
        <v>268835</v>
      </c>
      <c r="AD61" s="95">
        <f t="shared" si="22"/>
        <v>22403</v>
      </c>
      <c r="AE61" s="95">
        <f t="shared" si="31"/>
        <v>268835</v>
      </c>
      <c r="AF61" s="71">
        <f>'Source Data'!N61*0.9</f>
        <v>3332.7000000000003</v>
      </c>
      <c r="AG61" s="91">
        <f t="shared" si="32"/>
        <v>173300</v>
      </c>
      <c r="AH61" s="272"/>
      <c r="AI61" s="71">
        <f t="shared" si="23"/>
        <v>0</v>
      </c>
      <c r="AJ61" s="272"/>
      <c r="AK61" s="72">
        <f t="shared" si="33"/>
        <v>0</v>
      </c>
      <c r="AL61" s="73">
        <f t="shared" si="34"/>
        <v>0</v>
      </c>
      <c r="AM61" s="91">
        <f t="shared" si="24"/>
        <v>173300</v>
      </c>
      <c r="AN61" s="82">
        <f t="shared" si="8"/>
        <v>-433</v>
      </c>
      <c r="AO61" s="91">
        <f t="shared" si="25"/>
        <v>172867</v>
      </c>
      <c r="AP61" s="72">
        <f>[1]LAVCA!$M61</f>
        <v>0</v>
      </c>
      <c r="AQ61" s="91">
        <f t="shared" si="26"/>
        <v>172867</v>
      </c>
      <c r="AR61" s="72"/>
      <c r="AS61" s="72">
        <f t="shared" si="27"/>
        <v>172867</v>
      </c>
      <c r="AT61" s="91">
        <f t="shared" si="28"/>
        <v>14406</v>
      </c>
      <c r="AU61" s="81">
        <f t="shared" si="9"/>
        <v>441702</v>
      </c>
      <c r="AV61" s="88">
        <f t="shared" si="10"/>
        <v>36809</v>
      </c>
      <c r="AW61" s="116"/>
      <c r="AX61" s="80"/>
      <c r="AY61" s="80">
        <f t="shared" si="35"/>
        <v>433</v>
      </c>
      <c r="AZ61" s="80">
        <f t="shared" si="36"/>
        <v>433</v>
      </c>
    </row>
    <row r="62" spans="1:52" ht="16.149999999999999" customHeight="1" x14ac:dyDescent="0.2">
      <c r="A62" s="58">
        <v>56</v>
      </c>
      <c r="B62" s="59" t="s">
        <v>60</v>
      </c>
      <c r="C62" s="270">
        <f>'8_2.1.18 SIS'!AJ62</f>
        <v>7</v>
      </c>
      <c r="D62" s="60">
        <f>'Source Data'!H62*0.9</f>
        <v>4509.1491319808565</v>
      </c>
      <c r="E62" s="65">
        <f t="shared" si="13"/>
        <v>31564.043923865996</v>
      </c>
      <c r="F62" s="289"/>
      <c r="G62" s="60">
        <f>'Source Data'!I62*0.9</f>
        <v>598.86748440228064</v>
      </c>
      <c r="H62" s="65">
        <f t="shared" si="14"/>
        <v>0</v>
      </c>
      <c r="I62" s="289"/>
      <c r="J62" s="60">
        <f>'Source Data'!J62*0.9</f>
        <v>163.32749574607647</v>
      </c>
      <c r="K62" s="65">
        <f t="shared" si="15"/>
        <v>0</v>
      </c>
      <c r="L62" s="289"/>
      <c r="M62" s="60">
        <f>'Source Data'!K62*0.9</f>
        <v>4083.1873936519123</v>
      </c>
      <c r="N62" s="65">
        <f t="shared" si="16"/>
        <v>0</v>
      </c>
      <c r="O62" s="289"/>
      <c r="P62" s="60">
        <f>'Source Data'!L62*0.9</f>
        <v>1633.2749574607651</v>
      </c>
      <c r="Q62" s="65">
        <f t="shared" si="17"/>
        <v>0</v>
      </c>
      <c r="R62" s="92">
        <v>38043</v>
      </c>
      <c r="S62" s="92">
        <v>4227</v>
      </c>
      <c r="T62" s="60"/>
      <c r="U62" s="60"/>
      <c r="V62" s="61">
        <f t="shared" si="29"/>
        <v>0</v>
      </c>
      <c r="W62" s="92">
        <f t="shared" si="30"/>
        <v>38043</v>
      </c>
      <c r="X62" s="65">
        <f t="shared" si="18"/>
        <v>-95</v>
      </c>
      <c r="Y62" s="92">
        <f t="shared" si="19"/>
        <v>37948</v>
      </c>
      <c r="Z62" s="60">
        <f>[1]LAVCA!$G62</f>
        <v>0</v>
      </c>
      <c r="AA62" s="92">
        <f t="shared" si="20"/>
        <v>37948</v>
      </c>
      <c r="AB62" s="60"/>
      <c r="AC62" s="60">
        <f t="shared" si="21"/>
        <v>37948</v>
      </c>
      <c r="AD62" s="92">
        <f t="shared" si="22"/>
        <v>3162</v>
      </c>
      <c r="AE62" s="96">
        <f t="shared" si="31"/>
        <v>37948</v>
      </c>
      <c r="AF62" s="66">
        <f>'Source Data'!N62*0.9</f>
        <v>3782.7000000000003</v>
      </c>
      <c r="AG62" s="89">
        <f t="shared" si="32"/>
        <v>26479</v>
      </c>
      <c r="AH62" s="270"/>
      <c r="AI62" s="66">
        <f t="shared" si="23"/>
        <v>0</v>
      </c>
      <c r="AJ62" s="270"/>
      <c r="AK62" s="68">
        <f t="shared" si="33"/>
        <v>0</v>
      </c>
      <c r="AL62" s="67">
        <f t="shared" si="34"/>
        <v>0</v>
      </c>
      <c r="AM62" s="89">
        <f t="shared" si="24"/>
        <v>26479</v>
      </c>
      <c r="AN62" s="70">
        <f t="shared" si="8"/>
        <v>-66</v>
      </c>
      <c r="AO62" s="89">
        <f t="shared" si="25"/>
        <v>26413</v>
      </c>
      <c r="AP62" s="68">
        <f>[1]LAVCA!$M62</f>
        <v>0</v>
      </c>
      <c r="AQ62" s="89">
        <f t="shared" si="26"/>
        <v>26413</v>
      </c>
      <c r="AR62" s="68"/>
      <c r="AS62" s="68">
        <f t="shared" si="27"/>
        <v>26413</v>
      </c>
      <c r="AT62" s="89">
        <f t="shared" si="28"/>
        <v>2201</v>
      </c>
      <c r="AU62" s="69">
        <f t="shared" si="9"/>
        <v>64361</v>
      </c>
      <c r="AV62" s="86">
        <f t="shared" si="10"/>
        <v>5363</v>
      </c>
      <c r="AW62" s="116"/>
      <c r="AX62" s="65"/>
      <c r="AY62" s="65">
        <f t="shared" si="35"/>
        <v>66</v>
      </c>
      <c r="AZ62" s="65">
        <f t="shared" si="36"/>
        <v>66</v>
      </c>
    </row>
    <row r="63" spans="1:52" ht="16.149999999999999" customHeight="1" x14ac:dyDescent="0.2">
      <c r="A63" s="54">
        <v>57</v>
      </c>
      <c r="B63" s="55" t="s">
        <v>61</v>
      </c>
      <c r="C63" s="271">
        <f>'8_2.1.18 SIS'!AJ63</f>
        <v>30</v>
      </c>
      <c r="D63" s="56">
        <f>'Source Data'!H63*0.9</f>
        <v>4330.2697220439586</v>
      </c>
      <c r="E63" s="74">
        <f t="shared" si="13"/>
        <v>129908.09166131876</v>
      </c>
      <c r="F63" s="290"/>
      <c r="G63" s="56">
        <f>'Source Data'!I63*0.9</f>
        <v>599.53969451400667</v>
      </c>
      <c r="H63" s="74">
        <f t="shared" si="14"/>
        <v>0</v>
      </c>
      <c r="I63" s="290"/>
      <c r="J63" s="56">
        <f>'Source Data'!J63*0.9</f>
        <v>163.51082577654725</v>
      </c>
      <c r="K63" s="74">
        <f t="shared" si="15"/>
        <v>0</v>
      </c>
      <c r="L63" s="290"/>
      <c r="M63" s="56">
        <f>'Source Data'!K63*0.9</f>
        <v>4087.7706444136811</v>
      </c>
      <c r="N63" s="74">
        <f t="shared" si="16"/>
        <v>0</v>
      </c>
      <c r="O63" s="290"/>
      <c r="P63" s="56">
        <f>'Source Data'!L63*0.9</f>
        <v>1635.1082577654724</v>
      </c>
      <c r="Q63" s="74">
        <f t="shared" si="17"/>
        <v>0</v>
      </c>
      <c r="R63" s="93">
        <v>158959</v>
      </c>
      <c r="S63" s="93">
        <v>17662</v>
      </c>
      <c r="T63" s="56"/>
      <c r="U63" s="56"/>
      <c r="V63" s="57">
        <f t="shared" si="29"/>
        <v>0</v>
      </c>
      <c r="W63" s="93">
        <f t="shared" si="30"/>
        <v>158959</v>
      </c>
      <c r="X63" s="74">
        <f t="shared" si="18"/>
        <v>-397</v>
      </c>
      <c r="Y63" s="93">
        <f t="shared" si="19"/>
        <v>158562</v>
      </c>
      <c r="Z63" s="56">
        <f>[1]LAVCA!$G63</f>
        <v>0</v>
      </c>
      <c r="AA63" s="93">
        <f t="shared" si="20"/>
        <v>158562</v>
      </c>
      <c r="AB63" s="56"/>
      <c r="AC63" s="56">
        <f t="shared" si="21"/>
        <v>158562</v>
      </c>
      <c r="AD63" s="93">
        <f t="shared" si="22"/>
        <v>13214</v>
      </c>
      <c r="AE63" s="97">
        <f t="shared" si="31"/>
        <v>158562</v>
      </c>
      <c r="AF63" s="75">
        <f>'Source Data'!N63*0.9</f>
        <v>2358</v>
      </c>
      <c r="AG63" s="90">
        <f t="shared" si="32"/>
        <v>70740</v>
      </c>
      <c r="AH63" s="271"/>
      <c r="AI63" s="75">
        <f t="shared" si="23"/>
        <v>0</v>
      </c>
      <c r="AJ63" s="271"/>
      <c r="AK63" s="77">
        <f t="shared" si="33"/>
        <v>0</v>
      </c>
      <c r="AL63" s="76">
        <f t="shared" si="34"/>
        <v>0</v>
      </c>
      <c r="AM63" s="90">
        <f t="shared" si="24"/>
        <v>70740</v>
      </c>
      <c r="AN63" s="79">
        <f t="shared" si="8"/>
        <v>-177</v>
      </c>
      <c r="AO63" s="90">
        <f t="shared" si="25"/>
        <v>70563</v>
      </c>
      <c r="AP63" s="77">
        <f>[1]LAVCA!$M63</f>
        <v>0</v>
      </c>
      <c r="AQ63" s="90">
        <f t="shared" si="26"/>
        <v>70563</v>
      </c>
      <c r="AR63" s="77"/>
      <c r="AS63" s="77">
        <f t="shared" si="27"/>
        <v>70563</v>
      </c>
      <c r="AT63" s="90">
        <f t="shared" si="28"/>
        <v>5880</v>
      </c>
      <c r="AU63" s="78">
        <f t="shared" si="9"/>
        <v>229125</v>
      </c>
      <c r="AV63" s="87">
        <f t="shared" si="10"/>
        <v>19094</v>
      </c>
      <c r="AW63" s="116"/>
      <c r="AX63" s="74"/>
      <c r="AY63" s="74">
        <f t="shared" si="35"/>
        <v>177</v>
      </c>
      <c r="AZ63" s="74">
        <f t="shared" si="36"/>
        <v>177</v>
      </c>
    </row>
    <row r="64" spans="1:52" ht="16.149999999999999" customHeight="1" x14ac:dyDescent="0.2">
      <c r="A64" s="54">
        <v>58</v>
      </c>
      <c r="B64" s="55" t="s">
        <v>62</v>
      </c>
      <c r="C64" s="271">
        <f>'8_2.1.18 SIS'!AJ64</f>
        <v>30</v>
      </c>
      <c r="D64" s="56">
        <f>'Source Data'!H64*0.9</f>
        <v>4822.4567101001858</v>
      </c>
      <c r="E64" s="74">
        <f t="shared" si="13"/>
        <v>144673.70130300557</v>
      </c>
      <c r="F64" s="290"/>
      <c r="G64" s="56">
        <f>'Source Data'!I64*0.9</f>
        <v>666.72988739787672</v>
      </c>
      <c r="H64" s="74">
        <f t="shared" si="14"/>
        <v>0</v>
      </c>
      <c r="I64" s="290"/>
      <c r="J64" s="56">
        <f>'Source Data'!J64*0.9</f>
        <v>181.83542383578461</v>
      </c>
      <c r="K64" s="74">
        <f t="shared" si="15"/>
        <v>0</v>
      </c>
      <c r="L64" s="290"/>
      <c r="M64" s="56">
        <f>'Source Data'!K64*0.9</f>
        <v>4545.8855958946151</v>
      </c>
      <c r="N64" s="74">
        <f t="shared" si="16"/>
        <v>0</v>
      </c>
      <c r="O64" s="290"/>
      <c r="P64" s="56">
        <f>'Source Data'!L64*0.9</f>
        <v>1818.3542383578458</v>
      </c>
      <c r="Q64" s="74">
        <f t="shared" si="17"/>
        <v>0</v>
      </c>
      <c r="R64" s="93">
        <v>169555</v>
      </c>
      <c r="S64" s="93">
        <v>18839</v>
      </c>
      <c r="T64" s="56"/>
      <c r="U64" s="56"/>
      <c r="V64" s="57">
        <f t="shared" si="29"/>
        <v>0</v>
      </c>
      <c r="W64" s="93">
        <f t="shared" si="30"/>
        <v>169555</v>
      </c>
      <c r="X64" s="74">
        <f t="shared" si="18"/>
        <v>-424</v>
      </c>
      <c r="Y64" s="93">
        <f t="shared" si="19"/>
        <v>169131</v>
      </c>
      <c r="Z64" s="56">
        <f>[1]LAVCA!$G64</f>
        <v>0</v>
      </c>
      <c r="AA64" s="93">
        <f t="shared" si="20"/>
        <v>169131</v>
      </c>
      <c r="AB64" s="56"/>
      <c r="AC64" s="56">
        <f t="shared" si="21"/>
        <v>169131</v>
      </c>
      <c r="AD64" s="93">
        <f t="shared" si="22"/>
        <v>14094</v>
      </c>
      <c r="AE64" s="97">
        <f t="shared" si="31"/>
        <v>169131</v>
      </c>
      <c r="AF64" s="75">
        <f>'Source Data'!N64*0.9</f>
        <v>1993.5</v>
      </c>
      <c r="AG64" s="90">
        <f t="shared" si="32"/>
        <v>59805</v>
      </c>
      <c r="AH64" s="271"/>
      <c r="AI64" s="75">
        <f t="shared" si="23"/>
        <v>0</v>
      </c>
      <c r="AJ64" s="271"/>
      <c r="AK64" s="77">
        <f t="shared" si="33"/>
        <v>0</v>
      </c>
      <c r="AL64" s="76">
        <f t="shared" si="34"/>
        <v>0</v>
      </c>
      <c r="AM64" s="90">
        <f t="shared" si="24"/>
        <v>59805</v>
      </c>
      <c r="AN64" s="79">
        <f t="shared" si="8"/>
        <v>-150</v>
      </c>
      <c r="AO64" s="90">
        <f t="shared" si="25"/>
        <v>59655</v>
      </c>
      <c r="AP64" s="77">
        <f>[1]LAVCA!$M64</f>
        <v>0</v>
      </c>
      <c r="AQ64" s="90">
        <f t="shared" si="26"/>
        <v>59655</v>
      </c>
      <c r="AR64" s="77"/>
      <c r="AS64" s="77">
        <f t="shared" si="27"/>
        <v>59655</v>
      </c>
      <c r="AT64" s="90">
        <f t="shared" si="28"/>
        <v>4971</v>
      </c>
      <c r="AU64" s="78">
        <f t="shared" si="9"/>
        <v>228786</v>
      </c>
      <c r="AV64" s="87">
        <f t="shared" si="10"/>
        <v>19065</v>
      </c>
      <c r="AW64" s="116"/>
      <c r="AX64" s="74"/>
      <c r="AY64" s="74">
        <f t="shared" si="35"/>
        <v>150</v>
      </c>
      <c r="AZ64" s="74">
        <f t="shared" si="36"/>
        <v>150</v>
      </c>
    </row>
    <row r="65" spans="1:52" ht="16.149999999999999" customHeight="1" x14ac:dyDescent="0.2">
      <c r="A65" s="54">
        <v>59</v>
      </c>
      <c r="B65" s="55" t="s">
        <v>63</v>
      </c>
      <c r="C65" s="271">
        <f>'8_2.1.18 SIS'!AJ65</f>
        <v>18</v>
      </c>
      <c r="D65" s="56">
        <f>'Source Data'!H65*0.9</f>
        <v>4630.0202755025311</v>
      </c>
      <c r="E65" s="74">
        <f t="shared" si="13"/>
        <v>83340.364959045561</v>
      </c>
      <c r="F65" s="290"/>
      <c r="G65" s="56">
        <f>'Source Data'!I65*0.9</f>
        <v>700.92485634409843</v>
      </c>
      <c r="H65" s="74">
        <f t="shared" si="14"/>
        <v>0</v>
      </c>
      <c r="I65" s="290"/>
      <c r="J65" s="56">
        <f>'Source Data'!J65*0.9</f>
        <v>191.16132445748138</v>
      </c>
      <c r="K65" s="74">
        <f t="shared" si="15"/>
        <v>0</v>
      </c>
      <c r="L65" s="290"/>
      <c r="M65" s="56">
        <f>'Source Data'!K65*0.9</f>
        <v>4779.0331114370347</v>
      </c>
      <c r="N65" s="74">
        <f t="shared" si="16"/>
        <v>0</v>
      </c>
      <c r="O65" s="290"/>
      <c r="P65" s="56">
        <f>'Source Data'!L65*0.9</f>
        <v>1911.6132445748135</v>
      </c>
      <c r="Q65" s="74">
        <f t="shared" si="17"/>
        <v>0</v>
      </c>
      <c r="R65" s="93">
        <v>105324</v>
      </c>
      <c r="S65" s="93">
        <v>11703</v>
      </c>
      <c r="T65" s="56"/>
      <c r="U65" s="56"/>
      <c r="V65" s="57">
        <f t="shared" si="29"/>
        <v>0</v>
      </c>
      <c r="W65" s="93">
        <f t="shared" si="30"/>
        <v>105324</v>
      </c>
      <c r="X65" s="74">
        <f t="shared" si="18"/>
        <v>-263</v>
      </c>
      <c r="Y65" s="93">
        <f t="shared" si="19"/>
        <v>105061</v>
      </c>
      <c r="Z65" s="56">
        <f>[1]LAVCA!$G65</f>
        <v>0</v>
      </c>
      <c r="AA65" s="93">
        <f t="shared" si="20"/>
        <v>105061</v>
      </c>
      <c r="AB65" s="56"/>
      <c r="AC65" s="56">
        <f t="shared" si="21"/>
        <v>105061</v>
      </c>
      <c r="AD65" s="93">
        <f t="shared" si="22"/>
        <v>8755</v>
      </c>
      <c r="AE65" s="97">
        <f t="shared" si="31"/>
        <v>105061</v>
      </c>
      <c r="AF65" s="75">
        <f>'Source Data'!N65*0.9</f>
        <v>1339.2</v>
      </c>
      <c r="AG65" s="90">
        <f t="shared" si="32"/>
        <v>24106</v>
      </c>
      <c r="AH65" s="271"/>
      <c r="AI65" s="75">
        <f t="shared" si="23"/>
        <v>0</v>
      </c>
      <c r="AJ65" s="271"/>
      <c r="AK65" s="77">
        <f t="shared" si="33"/>
        <v>0</v>
      </c>
      <c r="AL65" s="76">
        <f t="shared" si="34"/>
        <v>0</v>
      </c>
      <c r="AM65" s="90">
        <f t="shared" si="24"/>
        <v>24106</v>
      </c>
      <c r="AN65" s="79">
        <f t="shared" si="8"/>
        <v>-60</v>
      </c>
      <c r="AO65" s="90">
        <f t="shared" si="25"/>
        <v>24046</v>
      </c>
      <c r="AP65" s="77">
        <f>[1]LAVCA!$M65</f>
        <v>0</v>
      </c>
      <c r="AQ65" s="90">
        <f t="shared" si="26"/>
        <v>24046</v>
      </c>
      <c r="AR65" s="77"/>
      <c r="AS65" s="77">
        <f t="shared" si="27"/>
        <v>24046</v>
      </c>
      <c r="AT65" s="90">
        <f t="shared" si="28"/>
        <v>2004</v>
      </c>
      <c r="AU65" s="78">
        <f t="shared" si="9"/>
        <v>129107</v>
      </c>
      <c r="AV65" s="87">
        <f t="shared" si="10"/>
        <v>10759</v>
      </c>
      <c r="AW65" s="116"/>
      <c r="AX65" s="74"/>
      <c r="AY65" s="74">
        <f t="shared" si="35"/>
        <v>60</v>
      </c>
      <c r="AZ65" s="74">
        <f t="shared" si="36"/>
        <v>60</v>
      </c>
    </row>
    <row r="66" spans="1:52" ht="16.149999999999999" customHeight="1" x14ac:dyDescent="0.2">
      <c r="A66" s="49">
        <v>60</v>
      </c>
      <c r="B66" s="50" t="s">
        <v>64</v>
      </c>
      <c r="C66" s="272">
        <f>'8_2.1.18 SIS'!AJ66</f>
        <v>14</v>
      </c>
      <c r="D66" s="51">
        <f>'Source Data'!H66*0.9</f>
        <v>4373.545362680763</v>
      </c>
      <c r="E66" s="80">
        <f t="shared" si="13"/>
        <v>61229.635077530678</v>
      </c>
      <c r="F66" s="291"/>
      <c r="G66" s="51">
        <f>'Source Data'!I66*0.9</f>
        <v>588.7593978179367</v>
      </c>
      <c r="H66" s="80">
        <f t="shared" si="14"/>
        <v>0</v>
      </c>
      <c r="I66" s="291"/>
      <c r="J66" s="51">
        <f>'Source Data'!J66*0.9</f>
        <v>160.57074485943727</v>
      </c>
      <c r="K66" s="80">
        <f t="shared" si="15"/>
        <v>0</v>
      </c>
      <c r="L66" s="291"/>
      <c r="M66" s="51">
        <f>'Source Data'!K66*0.9</f>
        <v>4014.2686214859327</v>
      </c>
      <c r="N66" s="80">
        <f t="shared" si="16"/>
        <v>0</v>
      </c>
      <c r="O66" s="291"/>
      <c r="P66" s="51">
        <f>'Source Data'!L66*0.9</f>
        <v>1605.7074485943731</v>
      </c>
      <c r="Q66" s="80">
        <f t="shared" si="17"/>
        <v>0</v>
      </c>
      <c r="R66" s="94">
        <v>77313</v>
      </c>
      <c r="S66" s="94">
        <v>8590</v>
      </c>
      <c r="T66" s="51"/>
      <c r="U66" s="51"/>
      <c r="V66" s="52">
        <f t="shared" si="29"/>
        <v>0</v>
      </c>
      <c r="W66" s="94">
        <f t="shared" si="30"/>
        <v>77313</v>
      </c>
      <c r="X66" s="80">
        <f t="shared" si="18"/>
        <v>-193</v>
      </c>
      <c r="Y66" s="94">
        <f t="shared" si="19"/>
        <v>77120</v>
      </c>
      <c r="Z66" s="51">
        <f>[1]LAVCA!$G66</f>
        <v>0</v>
      </c>
      <c r="AA66" s="94">
        <f t="shared" si="20"/>
        <v>77120</v>
      </c>
      <c r="AB66" s="53"/>
      <c r="AC66" s="51">
        <f t="shared" si="21"/>
        <v>77120</v>
      </c>
      <c r="AD66" s="95">
        <f t="shared" si="22"/>
        <v>6427</v>
      </c>
      <c r="AE66" s="95">
        <f t="shared" si="31"/>
        <v>77120</v>
      </c>
      <c r="AF66" s="71">
        <f>'Source Data'!N66*0.9</f>
        <v>3640.5</v>
      </c>
      <c r="AG66" s="91">
        <f t="shared" si="32"/>
        <v>50967</v>
      </c>
      <c r="AH66" s="272"/>
      <c r="AI66" s="71">
        <f t="shared" si="23"/>
        <v>0</v>
      </c>
      <c r="AJ66" s="272"/>
      <c r="AK66" s="72">
        <f t="shared" si="33"/>
        <v>0</v>
      </c>
      <c r="AL66" s="73">
        <f t="shared" si="34"/>
        <v>0</v>
      </c>
      <c r="AM66" s="91">
        <f t="shared" si="24"/>
        <v>50967</v>
      </c>
      <c r="AN66" s="82">
        <f t="shared" si="8"/>
        <v>-127</v>
      </c>
      <c r="AO66" s="91">
        <f t="shared" si="25"/>
        <v>50840</v>
      </c>
      <c r="AP66" s="72">
        <f>[1]LAVCA!$M66</f>
        <v>0</v>
      </c>
      <c r="AQ66" s="91">
        <f t="shared" si="26"/>
        <v>50840</v>
      </c>
      <c r="AR66" s="72"/>
      <c r="AS66" s="72">
        <f t="shared" si="27"/>
        <v>50840</v>
      </c>
      <c r="AT66" s="91">
        <f t="shared" si="28"/>
        <v>4237</v>
      </c>
      <c r="AU66" s="81">
        <f t="shared" si="9"/>
        <v>127960</v>
      </c>
      <c r="AV66" s="88">
        <f t="shared" si="10"/>
        <v>10664</v>
      </c>
      <c r="AW66" s="116"/>
      <c r="AX66" s="80"/>
      <c r="AY66" s="80">
        <f t="shared" si="35"/>
        <v>127</v>
      </c>
      <c r="AZ66" s="80">
        <f t="shared" si="36"/>
        <v>127</v>
      </c>
    </row>
    <row r="67" spans="1:52" ht="16.149999999999999" customHeight="1" x14ac:dyDescent="0.2">
      <c r="A67" s="58">
        <v>61</v>
      </c>
      <c r="B67" s="59" t="s">
        <v>65</v>
      </c>
      <c r="C67" s="270">
        <f>'8_2.1.18 SIS'!AJ67</f>
        <v>8</v>
      </c>
      <c r="D67" s="60">
        <f>'Source Data'!H67*0.9</f>
        <v>2523.8474081722457</v>
      </c>
      <c r="E67" s="65">
        <f t="shared" si="13"/>
        <v>20190.779265377965</v>
      </c>
      <c r="F67" s="289"/>
      <c r="G67" s="60">
        <f>'Source Data'!I67*0.9</f>
        <v>343.45921326100336</v>
      </c>
      <c r="H67" s="65">
        <f t="shared" si="14"/>
        <v>0</v>
      </c>
      <c r="I67" s="289"/>
      <c r="J67" s="60">
        <f>'Source Data'!J67*0.9</f>
        <v>93.67069452572818</v>
      </c>
      <c r="K67" s="65">
        <f t="shared" si="15"/>
        <v>0</v>
      </c>
      <c r="L67" s="289"/>
      <c r="M67" s="60">
        <f>'Source Data'!K67*0.9</f>
        <v>2341.767363143204</v>
      </c>
      <c r="N67" s="65">
        <f t="shared" si="16"/>
        <v>0</v>
      </c>
      <c r="O67" s="289"/>
      <c r="P67" s="60">
        <f>'Source Data'!L67*0.9</f>
        <v>936.70694525728163</v>
      </c>
      <c r="Q67" s="65">
        <f t="shared" si="17"/>
        <v>0</v>
      </c>
      <c r="R67" s="92">
        <v>21955</v>
      </c>
      <c r="S67" s="92">
        <v>2439</v>
      </c>
      <c r="T67" s="60"/>
      <c r="U67" s="60"/>
      <c r="V67" s="61">
        <f t="shared" si="29"/>
        <v>0</v>
      </c>
      <c r="W67" s="92">
        <f t="shared" si="30"/>
        <v>21955</v>
      </c>
      <c r="X67" s="65">
        <f t="shared" si="18"/>
        <v>-55</v>
      </c>
      <c r="Y67" s="92">
        <f t="shared" si="19"/>
        <v>21900</v>
      </c>
      <c r="Z67" s="60">
        <f>[1]LAVCA!$G67</f>
        <v>1423</v>
      </c>
      <c r="AA67" s="92">
        <f t="shared" si="20"/>
        <v>23323</v>
      </c>
      <c r="AB67" s="60"/>
      <c r="AC67" s="60">
        <f t="shared" si="21"/>
        <v>23323</v>
      </c>
      <c r="AD67" s="92">
        <f t="shared" si="22"/>
        <v>1944</v>
      </c>
      <c r="AE67" s="96">
        <f t="shared" si="31"/>
        <v>23323</v>
      </c>
      <c r="AF67" s="66">
        <f>'Source Data'!N67*0.9</f>
        <v>8618.4</v>
      </c>
      <c r="AG67" s="89">
        <f t="shared" si="32"/>
        <v>68947</v>
      </c>
      <c r="AH67" s="270"/>
      <c r="AI67" s="66">
        <f t="shared" si="23"/>
        <v>0</v>
      </c>
      <c r="AJ67" s="270"/>
      <c r="AK67" s="68">
        <f t="shared" si="33"/>
        <v>0</v>
      </c>
      <c r="AL67" s="67">
        <f t="shared" si="34"/>
        <v>0</v>
      </c>
      <c r="AM67" s="89">
        <f t="shared" si="24"/>
        <v>68947</v>
      </c>
      <c r="AN67" s="70">
        <f t="shared" si="8"/>
        <v>-172</v>
      </c>
      <c r="AO67" s="89">
        <f t="shared" si="25"/>
        <v>68775</v>
      </c>
      <c r="AP67" s="68">
        <f>[1]LAVCA!$M67</f>
        <v>3528</v>
      </c>
      <c r="AQ67" s="89">
        <f t="shared" si="26"/>
        <v>72303</v>
      </c>
      <c r="AR67" s="68"/>
      <c r="AS67" s="68">
        <f t="shared" si="27"/>
        <v>72303</v>
      </c>
      <c r="AT67" s="89">
        <f t="shared" si="28"/>
        <v>6025</v>
      </c>
      <c r="AU67" s="69">
        <f t="shared" si="9"/>
        <v>95626</v>
      </c>
      <c r="AV67" s="86">
        <f t="shared" si="10"/>
        <v>7969</v>
      </c>
      <c r="AW67" s="116"/>
      <c r="AX67" s="65"/>
      <c r="AY67" s="65">
        <f t="shared" si="35"/>
        <v>172</v>
      </c>
      <c r="AZ67" s="65">
        <f t="shared" si="36"/>
        <v>172</v>
      </c>
    </row>
    <row r="68" spans="1:52" ht="16.149999999999999" customHeight="1" x14ac:dyDescent="0.2">
      <c r="A68" s="54">
        <v>62</v>
      </c>
      <c r="B68" s="55" t="s">
        <v>66</v>
      </c>
      <c r="C68" s="271">
        <f>'8_2.1.18 SIS'!AJ68</f>
        <v>2</v>
      </c>
      <c r="D68" s="56">
        <f>'Source Data'!H68*0.9</f>
        <v>4395.383975698297</v>
      </c>
      <c r="E68" s="74">
        <f t="shared" si="13"/>
        <v>8790.7679513965941</v>
      </c>
      <c r="F68" s="290"/>
      <c r="G68" s="56">
        <f>'Source Data'!I68*0.9</f>
        <v>662.45999501398569</v>
      </c>
      <c r="H68" s="74">
        <f t="shared" si="14"/>
        <v>0</v>
      </c>
      <c r="I68" s="290"/>
      <c r="J68" s="56">
        <f>'Source Data'!J68*0.9</f>
        <v>180.67090773108703</v>
      </c>
      <c r="K68" s="74">
        <f t="shared" si="15"/>
        <v>0</v>
      </c>
      <c r="L68" s="290"/>
      <c r="M68" s="56">
        <f>'Source Data'!K68*0.9</f>
        <v>4516.7726932771748</v>
      </c>
      <c r="N68" s="74">
        <f t="shared" si="16"/>
        <v>0</v>
      </c>
      <c r="O68" s="290"/>
      <c r="P68" s="56">
        <f>'Source Data'!L68*0.9</f>
        <v>1806.70907731087</v>
      </c>
      <c r="Q68" s="74">
        <f t="shared" si="17"/>
        <v>0</v>
      </c>
      <c r="R68" s="93">
        <v>9453</v>
      </c>
      <c r="S68" s="93">
        <v>1050</v>
      </c>
      <c r="T68" s="56"/>
      <c r="U68" s="56"/>
      <c r="V68" s="57">
        <f t="shared" si="29"/>
        <v>0</v>
      </c>
      <c r="W68" s="93">
        <f t="shared" si="30"/>
        <v>9453</v>
      </c>
      <c r="X68" s="74">
        <f t="shared" si="18"/>
        <v>-24</v>
      </c>
      <c r="Y68" s="93">
        <f t="shared" si="19"/>
        <v>9429</v>
      </c>
      <c r="Z68" s="56">
        <f>[1]LAVCA!$G68</f>
        <v>0</v>
      </c>
      <c r="AA68" s="93">
        <f t="shared" si="20"/>
        <v>9429</v>
      </c>
      <c r="AB68" s="56"/>
      <c r="AC68" s="56">
        <f t="shared" si="21"/>
        <v>9429</v>
      </c>
      <c r="AD68" s="93">
        <f t="shared" si="22"/>
        <v>786</v>
      </c>
      <c r="AE68" s="97">
        <f t="shared" si="31"/>
        <v>9429</v>
      </c>
      <c r="AF68" s="75">
        <f>'Source Data'!N68*0.9</f>
        <v>1797.3</v>
      </c>
      <c r="AG68" s="90">
        <f t="shared" si="32"/>
        <v>3595</v>
      </c>
      <c r="AH68" s="271"/>
      <c r="AI68" s="75">
        <f t="shared" si="23"/>
        <v>0</v>
      </c>
      <c r="AJ68" s="271"/>
      <c r="AK68" s="77">
        <f t="shared" si="33"/>
        <v>0</v>
      </c>
      <c r="AL68" s="76">
        <f t="shared" si="34"/>
        <v>0</v>
      </c>
      <c r="AM68" s="90">
        <f t="shared" si="24"/>
        <v>3595</v>
      </c>
      <c r="AN68" s="79">
        <f t="shared" si="8"/>
        <v>-9</v>
      </c>
      <c r="AO68" s="90">
        <f t="shared" si="25"/>
        <v>3586</v>
      </c>
      <c r="AP68" s="77">
        <f>[1]LAVCA!$M68</f>
        <v>0</v>
      </c>
      <c r="AQ68" s="90">
        <f t="shared" si="26"/>
        <v>3586</v>
      </c>
      <c r="AR68" s="77"/>
      <c r="AS68" s="77">
        <f t="shared" si="27"/>
        <v>3586</v>
      </c>
      <c r="AT68" s="90">
        <f t="shared" si="28"/>
        <v>299</v>
      </c>
      <c r="AU68" s="78">
        <f t="shared" si="9"/>
        <v>13015</v>
      </c>
      <c r="AV68" s="87">
        <f t="shared" si="10"/>
        <v>1085</v>
      </c>
      <c r="AW68" s="116"/>
      <c r="AX68" s="74"/>
      <c r="AY68" s="74">
        <f t="shared" si="35"/>
        <v>9</v>
      </c>
      <c r="AZ68" s="74">
        <f t="shared" si="36"/>
        <v>9</v>
      </c>
    </row>
    <row r="69" spans="1:52" ht="16.149999999999999" customHeight="1" x14ac:dyDescent="0.2">
      <c r="A69" s="54">
        <v>63</v>
      </c>
      <c r="B69" s="55" t="s">
        <v>67</v>
      </c>
      <c r="C69" s="271">
        <f>'8_2.1.18 SIS'!AJ69</f>
        <v>5</v>
      </c>
      <c r="D69" s="56">
        <f>'Source Data'!H69*0.9</f>
        <v>3256.1702613654734</v>
      </c>
      <c r="E69" s="74">
        <f t="shared" si="13"/>
        <v>16280.851306827368</v>
      </c>
      <c r="F69" s="290"/>
      <c r="G69" s="56">
        <f>'Source Data'!I69*0.9</f>
        <v>409.67436861679363</v>
      </c>
      <c r="H69" s="74">
        <f t="shared" si="14"/>
        <v>0</v>
      </c>
      <c r="I69" s="290"/>
      <c r="J69" s="56">
        <f>'Source Data'!J69*0.9</f>
        <v>111.72937325912555</v>
      </c>
      <c r="K69" s="74">
        <f t="shared" si="15"/>
        <v>0</v>
      </c>
      <c r="L69" s="290"/>
      <c r="M69" s="56">
        <f>'Source Data'!K69*0.9</f>
        <v>2793.2343314781388</v>
      </c>
      <c r="N69" s="74">
        <f t="shared" si="16"/>
        <v>0</v>
      </c>
      <c r="O69" s="290"/>
      <c r="P69" s="56">
        <f>'Source Data'!L69*0.9</f>
        <v>1117.2937325912555</v>
      </c>
      <c r="Q69" s="74">
        <f t="shared" si="17"/>
        <v>0</v>
      </c>
      <c r="R69" s="93">
        <v>20359</v>
      </c>
      <c r="S69" s="93">
        <v>2262</v>
      </c>
      <c r="T69" s="56"/>
      <c r="U69" s="56"/>
      <c r="V69" s="57">
        <f t="shared" si="29"/>
        <v>0</v>
      </c>
      <c r="W69" s="93">
        <f t="shared" si="30"/>
        <v>20359</v>
      </c>
      <c r="X69" s="74">
        <f t="shared" si="18"/>
        <v>-51</v>
      </c>
      <c r="Y69" s="93">
        <f t="shared" si="19"/>
        <v>20308</v>
      </c>
      <c r="Z69" s="56">
        <f>[1]LAVCA!$G69</f>
        <v>0</v>
      </c>
      <c r="AA69" s="93">
        <f t="shared" si="20"/>
        <v>20308</v>
      </c>
      <c r="AB69" s="56"/>
      <c r="AC69" s="56">
        <f t="shared" si="21"/>
        <v>20308</v>
      </c>
      <c r="AD69" s="93">
        <f t="shared" si="22"/>
        <v>1692</v>
      </c>
      <c r="AE69" s="97">
        <f t="shared" si="31"/>
        <v>20308</v>
      </c>
      <c r="AF69" s="75">
        <f>'Source Data'!N69*0.9</f>
        <v>6803.1</v>
      </c>
      <c r="AG69" s="90">
        <f t="shared" si="32"/>
        <v>34016</v>
      </c>
      <c r="AH69" s="271"/>
      <c r="AI69" s="75">
        <f t="shared" si="23"/>
        <v>0</v>
      </c>
      <c r="AJ69" s="271"/>
      <c r="AK69" s="77">
        <f t="shared" si="33"/>
        <v>0</v>
      </c>
      <c r="AL69" s="76">
        <f t="shared" si="34"/>
        <v>0</v>
      </c>
      <c r="AM69" s="90">
        <f t="shared" si="24"/>
        <v>34016</v>
      </c>
      <c r="AN69" s="79">
        <f t="shared" si="8"/>
        <v>-85</v>
      </c>
      <c r="AO69" s="90">
        <f t="shared" si="25"/>
        <v>33931</v>
      </c>
      <c r="AP69" s="77">
        <f>[1]LAVCA!$M69</f>
        <v>0</v>
      </c>
      <c r="AQ69" s="90">
        <f t="shared" si="26"/>
        <v>33931</v>
      </c>
      <c r="AR69" s="77"/>
      <c r="AS69" s="77">
        <f t="shared" si="27"/>
        <v>33931</v>
      </c>
      <c r="AT69" s="90">
        <f t="shared" si="28"/>
        <v>2828</v>
      </c>
      <c r="AU69" s="78">
        <f t="shared" si="9"/>
        <v>54239</v>
      </c>
      <c r="AV69" s="87">
        <f t="shared" si="10"/>
        <v>4520</v>
      </c>
      <c r="AW69" s="116"/>
      <c r="AX69" s="74"/>
      <c r="AY69" s="74">
        <f t="shared" si="35"/>
        <v>85</v>
      </c>
      <c r="AZ69" s="74">
        <f t="shared" si="36"/>
        <v>85</v>
      </c>
    </row>
    <row r="70" spans="1:52" ht="16.149999999999999" customHeight="1" x14ac:dyDescent="0.2">
      <c r="A70" s="54">
        <v>64</v>
      </c>
      <c r="B70" s="55" t="s">
        <v>68</v>
      </c>
      <c r="C70" s="271">
        <f>'8_2.1.18 SIS'!AJ70</f>
        <v>1</v>
      </c>
      <c r="D70" s="56">
        <f>'Source Data'!H70*0.9</f>
        <v>4707.5773456223797</v>
      </c>
      <c r="E70" s="74">
        <f t="shared" si="13"/>
        <v>4707.5773456223797</v>
      </c>
      <c r="F70" s="290"/>
      <c r="G70" s="56">
        <f>'Source Data'!I70*0.9</f>
        <v>630.64170928294777</v>
      </c>
      <c r="H70" s="74">
        <f t="shared" si="14"/>
        <v>0</v>
      </c>
      <c r="I70" s="290"/>
      <c r="J70" s="56">
        <f>'Source Data'!J70*0.9</f>
        <v>171.99319344080394</v>
      </c>
      <c r="K70" s="74">
        <f t="shared" si="15"/>
        <v>0</v>
      </c>
      <c r="L70" s="290"/>
      <c r="M70" s="56">
        <f>'Source Data'!K70*0.9</f>
        <v>4299.8298360200997</v>
      </c>
      <c r="N70" s="74">
        <f t="shared" si="16"/>
        <v>0</v>
      </c>
      <c r="O70" s="290"/>
      <c r="P70" s="56">
        <f>'Source Data'!L70*0.9</f>
        <v>1719.9319344080395</v>
      </c>
      <c r="Q70" s="74">
        <f t="shared" si="17"/>
        <v>0</v>
      </c>
      <c r="R70" s="93">
        <v>5338</v>
      </c>
      <c r="S70" s="93">
        <v>593</v>
      </c>
      <c r="T70" s="56"/>
      <c r="U70" s="56"/>
      <c r="V70" s="57">
        <f t="shared" si="29"/>
        <v>0</v>
      </c>
      <c r="W70" s="93">
        <f t="shared" si="30"/>
        <v>5338</v>
      </c>
      <c r="X70" s="74">
        <f t="shared" si="18"/>
        <v>-13</v>
      </c>
      <c r="Y70" s="93">
        <f t="shared" si="19"/>
        <v>5325</v>
      </c>
      <c r="Z70" s="56">
        <f>[1]LAVCA!$G70</f>
        <v>0</v>
      </c>
      <c r="AA70" s="93">
        <f t="shared" si="20"/>
        <v>5325</v>
      </c>
      <c r="AB70" s="56"/>
      <c r="AC70" s="56">
        <f t="shared" si="21"/>
        <v>5325</v>
      </c>
      <c r="AD70" s="93">
        <f t="shared" si="22"/>
        <v>444</v>
      </c>
      <c r="AE70" s="97">
        <f t="shared" si="31"/>
        <v>5325</v>
      </c>
      <c r="AF70" s="75">
        <f>'Source Data'!N70*0.9</f>
        <v>2699.1</v>
      </c>
      <c r="AG70" s="90">
        <f t="shared" si="32"/>
        <v>2699</v>
      </c>
      <c r="AH70" s="271"/>
      <c r="AI70" s="75">
        <f t="shared" si="23"/>
        <v>0</v>
      </c>
      <c r="AJ70" s="271"/>
      <c r="AK70" s="77">
        <f t="shared" si="33"/>
        <v>0</v>
      </c>
      <c r="AL70" s="76">
        <f t="shared" si="34"/>
        <v>0</v>
      </c>
      <c r="AM70" s="90">
        <f t="shared" si="24"/>
        <v>2699</v>
      </c>
      <c r="AN70" s="79">
        <f t="shared" si="8"/>
        <v>-7</v>
      </c>
      <c r="AO70" s="90">
        <f t="shared" si="25"/>
        <v>2692</v>
      </c>
      <c r="AP70" s="77">
        <f>[1]LAVCA!$M70</f>
        <v>0</v>
      </c>
      <c r="AQ70" s="90">
        <f t="shared" si="26"/>
        <v>2692</v>
      </c>
      <c r="AR70" s="77"/>
      <c r="AS70" s="77">
        <f t="shared" si="27"/>
        <v>2692</v>
      </c>
      <c r="AT70" s="90">
        <f t="shared" si="28"/>
        <v>224</v>
      </c>
      <c r="AU70" s="78">
        <f t="shared" si="9"/>
        <v>8017</v>
      </c>
      <c r="AV70" s="87">
        <f t="shared" si="10"/>
        <v>668</v>
      </c>
      <c r="AW70" s="116"/>
      <c r="AX70" s="74"/>
      <c r="AY70" s="74">
        <f t="shared" si="35"/>
        <v>7</v>
      </c>
      <c r="AZ70" s="74">
        <f t="shared" si="36"/>
        <v>7</v>
      </c>
    </row>
    <row r="71" spans="1:52" ht="16.149999999999999" customHeight="1" x14ac:dyDescent="0.2">
      <c r="A71" s="49">
        <v>65</v>
      </c>
      <c r="B71" s="50" t="s">
        <v>69</v>
      </c>
      <c r="C71" s="272">
        <f>'8_2.1.18 SIS'!AJ71</f>
        <v>7</v>
      </c>
      <c r="D71" s="51">
        <f>'Source Data'!H71*0.9</f>
        <v>3947.495555502861</v>
      </c>
      <c r="E71" s="80">
        <f t="shared" si="13"/>
        <v>27632.468888520027</v>
      </c>
      <c r="F71" s="291"/>
      <c r="G71" s="51">
        <f>'Source Data'!I71*0.9</f>
        <v>510.06060456751499</v>
      </c>
      <c r="H71" s="80">
        <f t="shared" si="14"/>
        <v>0</v>
      </c>
      <c r="I71" s="291"/>
      <c r="J71" s="51">
        <f>'Source Data'!J71*0.9</f>
        <v>139.10743760932226</v>
      </c>
      <c r="K71" s="80">
        <f t="shared" si="15"/>
        <v>0</v>
      </c>
      <c r="L71" s="291"/>
      <c r="M71" s="51">
        <f>'Source Data'!K71*0.9</f>
        <v>3477.685940233057</v>
      </c>
      <c r="N71" s="80">
        <f t="shared" si="16"/>
        <v>0</v>
      </c>
      <c r="O71" s="291"/>
      <c r="P71" s="51">
        <f>'Source Data'!L71*0.9</f>
        <v>1391.0743760932228</v>
      </c>
      <c r="Q71" s="80">
        <f t="shared" si="17"/>
        <v>0</v>
      </c>
      <c r="R71" s="94">
        <v>34240</v>
      </c>
      <c r="S71" s="94">
        <v>3804</v>
      </c>
      <c r="T71" s="51"/>
      <c r="U71" s="51"/>
      <c r="V71" s="52">
        <f t="shared" ref="V71:V75" si="37">T71+U71</f>
        <v>0</v>
      </c>
      <c r="W71" s="94">
        <f>V71+R71</f>
        <v>34240</v>
      </c>
      <c r="X71" s="80">
        <f t="shared" si="18"/>
        <v>-86</v>
      </c>
      <c r="Y71" s="94">
        <f t="shared" si="19"/>
        <v>34154</v>
      </c>
      <c r="Z71" s="51">
        <f>[1]LAVCA!$G71</f>
        <v>0</v>
      </c>
      <c r="AA71" s="94">
        <f t="shared" si="20"/>
        <v>34154</v>
      </c>
      <c r="AB71" s="53"/>
      <c r="AC71" s="51">
        <f t="shared" si="21"/>
        <v>34154</v>
      </c>
      <c r="AD71" s="95">
        <f t="shared" si="22"/>
        <v>2846</v>
      </c>
      <c r="AE71" s="95">
        <f t="shared" si="31"/>
        <v>34154</v>
      </c>
      <c r="AF71" s="71">
        <f>'Source Data'!N71*0.9</f>
        <v>4710.6000000000004</v>
      </c>
      <c r="AG71" s="91">
        <f>ROUND(C71*AF71,0)</f>
        <v>32974</v>
      </c>
      <c r="AH71" s="272"/>
      <c r="AI71" s="71">
        <f t="shared" si="23"/>
        <v>0</v>
      </c>
      <c r="AJ71" s="272"/>
      <c r="AK71" s="72">
        <f t="shared" ref="AK71:AK75" si="38">AF71*AJ71*0.5</f>
        <v>0</v>
      </c>
      <c r="AL71" s="73">
        <f t="shared" ref="AL71:AL75" si="39">AI71+AK71</f>
        <v>0</v>
      </c>
      <c r="AM71" s="91">
        <f t="shared" si="24"/>
        <v>32974</v>
      </c>
      <c r="AN71" s="82">
        <f>ROUND(-0.25%*AM71,0)</f>
        <v>-82</v>
      </c>
      <c r="AO71" s="91">
        <f t="shared" si="25"/>
        <v>32892</v>
      </c>
      <c r="AP71" s="72">
        <f>[1]LAVCA!$M71</f>
        <v>0</v>
      </c>
      <c r="AQ71" s="91">
        <f t="shared" si="26"/>
        <v>32892</v>
      </c>
      <c r="AR71" s="72"/>
      <c r="AS71" s="72">
        <f t="shared" si="27"/>
        <v>32892</v>
      </c>
      <c r="AT71" s="91">
        <f t="shared" si="28"/>
        <v>2741</v>
      </c>
      <c r="AU71" s="81">
        <f>AA71+AQ71</f>
        <v>67046</v>
      </c>
      <c r="AV71" s="88">
        <f>AD71+AT71</f>
        <v>5587</v>
      </c>
      <c r="AW71" s="116"/>
      <c r="AX71" s="80"/>
      <c r="AY71" s="80">
        <f t="shared" si="35"/>
        <v>82</v>
      </c>
      <c r="AZ71" s="80">
        <f t="shared" ref="AZ71:AZ75" si="40">AY71-AX71</f>
        <v>82</v>
      </c>
    </row>
    <row r="72" spans="1:52" ht="16.149999999999999" customHeight="1" x14ac:dyDescent="0.2">
      <c r="A72" s="58">
        <v>66</v>
      </c>
      <c r="B72" s="59" t="s">
        <v>70</v>
      </c>
      <c r="C72" s="270">
        <f>'8_2.1.18 SIS'!AJ72</f>
        <v>9</v>
      </c>
      <c r="D72" s="60">
        <f>'Source Data'!H72*0.9</f>
        <v>4688.2127068061354</v>
      </c>
      <c r="E72" s="65">
        <f>C72*D72</f>
        <v>42193.914361255222</v>
      </c>
      <c r="F72" s="289"/>
      <c r="G72" s="60">
        <f>'Source Data'!I72*0.9</f>
        <v>589.87022322852715</v>
      </c>
      <c r="H72" s="65">
        <f>F72*G72</f>
        <v>0</v>
      </c>
      <c r="I72" s="289"/>
      <c r="J72" s="60">
        <f>'Source Data'!J72*0.9</f>
        <v>160.87369724414376</v>
      </c>
      <c r="K72" s="65">
        <f>I72*J72</f>
        <v>0</v>
      </c>
      <c r="L72" s="289"/>
      <c r="M72" s="60">
        <f>'Source Data'!K72*0.9</f>
        <v>4021.8424311035942</v>
      </c>
      <c r="N72" s="65">
        <f>L72*M72</f>
        <v>0</v>
      </c>
      <c r="O72" s="289"/>
      <c r="P72" s="60">
        <f>'Source Data'!L72*0.9</f>
        <v>1608.7369724414377</v>
      </c>
      <c r="Q72" s="65">
        <f>O72*P72</f>
        <v>0</v>
      </c>
      <c r="R72" s="92">
        <v>51766</v>
      </c>
      <c r="S72" s="92">
        <v>5752</v>
      </c>
      <c r="T72" s="60"/>
      <c r="U72" s="60"/>
      <c r="V72" s="61">
        <f t="shared" si="37"/>
        <v>0</v>
      </c>
      <c r="W72" s="92">
        <f>V72+R72</f>
        <v>51766</v>
      </c>
      <c r="X72" s="65">
        <f>ROUND(W72*-0.25%,0)</f>
        <v>-129</v>
      </c>
      <c r="Y72" s="92">
        <f>SUM(W72:X72)</f>
        <v>51637</v>
      </c>
      <c r="Z72" s="60">
        <f>[1]LAVCA!$G72</f>
        <v>0</v>
      </c>
      <c r="AA72" s="92">
        <f>ROUND(SUM(Y72:Z72),0)</f>
        <v>51637</v>
      </c>
      <c r="AB72" s="60"/>
      <c r="AC72" s="60">
        <f>AA72-AB72</f>
        <v>51637</v>
      </c>
      <c r="AD72" s="92">
        <f>ROUND(AC72/$AD$88,0)</f>
        <v>4303</v>
      </c>
      <c r="AE72" s="96">
        <f t="shared" si="31"/>
        <v>51637</v>
      </c>
      <c r="AF72" s="66">
        <f>'Source Data'!N72*0.9</f>
        <v>3567.6</v>
      </c>
      <c r="AG72" s="89">
        <f>ROUND(C72*AF72,0)</f>
        <v>32108</v>
      </c>
      <c r="AH72" s="270"/>
      <c r="AI72" s="66">
        <f t="shared" ref="AI72:AI75" si="41">AH72*AF72</f>
        <v>0</v>
      </c>
      <c r="AJ72" s="270"/>
      <c r="AK72" s="68">
        <f t="shared" si="38"/>
        <v>0</v>
      </c>
      <c r="AL72" s="67">
        <f t="shared" si="39"/>
        <v>0</v>
      </c>
      <c r="AM72" s="89">
        <f>AL72+AG72</f>
        <v>32108</v>
      </c>
      <c r="AN72" s="70">
        <f>ROUND(-0.25%*AM72,0)</f>
        <v>-80</v>
      </c>
      <c r="AO72" s="89">
        <f>SUM(AM72:AN72)</f>
        <v>32028</v>
      </c>
      <c r="AP72" s="68">
        <f>[1]LAVCA!$M72</f>
        <v>0</v>
      </c>
      <c r="AQ72" s="89">
        <f>ROUND(SUM(AO72:AP72),0)</f>
        <v>32028</v>
      </c>
      <c r="AR72" s="68"/>
      <c r="AS72" s="68">
        <f>AQ72-AR72</f>
        <v>32028</v>
      </c>
      <c r="AT72" s="89">
        <f>ROUND(AS72/$AT$88,0)</f>
        <v>2669</v>
      </c>
      <c r="AU72" s="69">
        <f>AA72+AQ72</f>
        <v>83665</v>
      </c>
      <c r="AV72" s="86">
        <f>AD72+AT72</f>
        <v>6972</v>
      </c>
      <c r="AW72" s="116"/>
      <c r="AX72" s="84"/>
      <c r="AY72" s="84">
        <f t="shared" si="35"/>
        <v>80</v>
      </c>
      <c r="AZ72" s="84">
        <f t="shared" si="40"/>
        <v>80</v>
      </c>
    </row>
    <row r="73" spans="1:52" ht="16.149999999999999" customHeight="1" x14ac:dyDescent="0.2">
      <c r="A73" s="54">
        <v>67</v>
      </c>
      <c r="B73" s="55" t="s">
        <v>3</v>
      </c>
      <c r="C73" s="271">
        <f>'8_2.1.18 SIS'!AJ73</f>
        <v>5</v>
      </c>
      <c r="D73" s="56">
        <f>'Source Data'!H73*0.9</f>
        <v>4303.2908668973878</v>
      </c>
      <c r="E73" s="74">
        <f>C73*D73</f>
        <v>21516.454334486938</v>
      </c>
      <c r="F73" s="290"/>
      <c r="G73" s="56">
        <f>'Source Data'!I73*0.9</f>
        <v>573.19055955463477</v>
      </c>
      <c r="H73" s="74">
        <f>F73*G73</f>
        <v>0</v>
      </c>
      <c r="I73" s="290"/>
      <c r="J73" s="56">
        <f>'Source Data'!J73*0.9</f>
        <v>156.3246980603549</v>
      </c>
      <c r="K73" s="74">
        <f>I73*J73</f>
        <v>0</v>
      </c>
      <c r="L73" s="290"/>
      <c r="M73" s="56">
        <f>'Source Data'!K73*0.9</f>
        <v>3908.1174515088724</v>
      </c>
      <c r="N73" s="74">
        <f>L73*M73</f>
        <v>0</v>
      </c>
      <c r="O73" s="290"/>
      <c r="P73" s="56">
        <f>'Source Data'!L73*0.9</f>
        <v>1563.246980603549</v>
      </c>
      <c r="Q73" s="74">
        <f>O73*P73</f>
        <v>0</v>
      </c>
      <c r="R73" s="93">
        <v>28369</v>
      </c>
      <c r="S73" s="93">
        <v>3152</v>
      </c>
      <c r="T73" s="56"/>
      <c r="U73" s="56"/>
      <c r="V73" s="57">
        <f t="shared" si="37"/>
        <v>0</v>
      </c>
      <c r="W73" s="93">
        <f>V73+R73</f>
        <v>28369</v>
      </c>
      <c r="X73" s="74">
        <f>ROUND(W73*-0.25%,0)</f>
        <v>-71</v>
      </c>
      <c r="Y73" s="93">
        <f>SUM(W73:X73)</f>
        <v>28298</v>
      </c>
      <c r="Z73" s="56">
        <f>[1]LAVCA!$G73</f>
        <v>0</v>
      </c>
      <c r="AA73" s="93">
        <f>ROUND(SUM(Y73:Z73),0)</f>
        <v>28298</v>
      </c>
      <c r="AB73" s="56"/>
      <c r="AC73" s="56">
        <f>AA73-AB73</f>
        <v>28298</v>
      </c>
      <c r="AD73" s="93">
        <f>ROUND(AC73/$AD$88,0)</f>
        <v>2358</v>
      </c>
      <c r="AE73" s="97">
        <f t="shared" si="31"/>
        <v>28298</v>
      </c>
      <c r="AF73" s="75">
        <f>'Source Data'!N73*0.9</f>
        <v>5047.2</v>
      </c>
      <c r="AG73" s="90">
        <f>ROUND(C73*AF73,0)</f>
        <v>25236</v>
      </c>
      <c r="AH73" s="271"/>
      <c r="AI73" s="75">
        <f t="shared" si="41"/>
        <v>0</v>
      </c>
      <c r="AJ73" s="271"/>
      <c r="AK73" s="77">
        <f t="shared" si="38"/>
        <v>0</v>
      </c>
      <c r="AL73" s="76">
        <f t="shared" si="39"/>
        <v>0</v>
      </c>
      <c r="AM73" s="90">
        <f>AL73+AG73</f>
        <v>25236</v>
      </c>
      <c r="AN73" s="79">
        <f>ROUND(-0.25%*AM73,0)</f>
        <v>-63</v>
      </c>
      <c r="AO73" s="90">
        <f>SUM(AM73:AN73)</f>
        <v>25173</v>
      </c>
      <c r="AP73" s="77">
        <f>[1]LAVCA!$M73</f>
        <v>0</v>
      </c>
      <c r="AQ73" s="90">
        <f>ROUND(SUM(AO73:AP73),0)</f>
        <v>25173</v>
      </c>
      <c r="AR73" s="77"/>
      <c r="AS73" s="77">
        <f>AQ73-AR73</f>
        <v>25173</v>
      </c>
      <c r="AT73" s="90">
        <f>ROUND(AS73/$AT$88,0)</f>
        <v>2098</v>
      </c>
      <c r="AU73" s="78">
        <f>AA73+AQ73</f>
        <v>53471</v>
      </c>
      <c r="AV73" s="87">
        <f>AD73+AT73</f>
        <v>4456</v>
      </c>
      <c r="AW73" s="116"/>
      <c r="AX73" s="84"/>
      <c r="AY73" s="84">
        <f t="shared" si="35"/>
        <v>63</v>
      </c>
      <c r="AZ73" s="84">
        <f t="shared" si="40"/>
        <v>63</v>
      </c>
    </row>
    <row r="74" spans="1:52" ht="16.149999999999999" customHeight="1" x14ac:dyDescent="0.2">
      <c r="A74" s="54">
        <v>68</v>
      </c>
      <c r="B74" s="55" t="s">
        <v>2</v>
      </c>
      <c r="C74" s="271">
        <f>'8_2.1.18 SIS'!AJ74</f>
        <v>5</v>
      </c>
      <c r="D74" s="56">
        <f>'Source Data'!H74*0.9</f>
        <v>4938.7158017065949</v>
      </c>
      <c r="E74" s="74">
        <f>C74*D74</f>
        <v>24693.579008532975</v>
      </c>
      <c r="F74" s="290"/>
      <c r="G74" s="56">
        <f>'Source Data'!I74*0.9</f>
        <v>642.08224291976137</v>
      </c>
      <c r="H74" s="74">
        <f>F74*G74</f>
        <v>0</v>
      </c>
      <c r="I74" s="290"/>
      <c r="J74" s="56">
        <f>'Source Data'!J74*0.9</f>
        <v>175.11333897811673</v>
      </c>
      <c r="K74" s="74">
        <f>I74*J74</f>
        <v>0</v>
      </c>
      <c r="L74" s="290"/>
      <c r="M74" s="56">
        <f>'Source Data'!K74*0.9</f>
        <v>4377.8334744529184</v>
      </c>
      <c r="N74" s="74">
        <f>L74*M74</f>
        <v>0</v>
      </c>
      <c r="O74" s="290"/>
      <c r="P74" s="56">
        <f>'Source Data'!L74*0.9</f>
        <v>1751.1333897811671</v>
      </c>
      <c r="Q74" s="74">
        <f>O74*P74</f>
        <v>0</v>
      </c>
      <c r="R74" s="93">
        <v>28517</v>
      </c>
      <c r="S74" s="93">
        <v>3169</v>
      </c>
      <c r="T74" s="56"/>
      <c r="U74" s="56"/>
      <c r="V74" s="57">
        <f t="shared" si="37"/>
        <v>0</v>
      </c>
      <c r="W74" s="93">
        <f>V74+R74</f>
        <v>28517</v>
      </c>
      <c r="X74" s="74">
        <f>ROUND(W74*-0.25%,0)</f>
        <v>-71</v>
      </c>
      <c r="Y74" s="93">
        <f>SUM(W74:X74)</f>
        <v>28446</v>
      </c>
      <c r="Z74" s="56">
        <f>[1]LAVCA!$G74</f>
        <v>0</v>
      </c>
      <c r="AA74" s="93">
        <f>ROUND(SUM(Y74:Z74),0)</f>
        <v>28446</v>
      </c>
      <c r="AB74" s="56"/>
      <c r="AC74" s="56">
        <f>AA74-AB74</f>
        <v>28446</v>
      </c>
      <c r="AD74" s="93">
        <f>ROUND(AC74/$AD$88,0)</f>
        <v>2371</v>
      </c>
      <c r="AE74" s="97">
        <f t="shared" si="31"/>
        <v>28446</v>
      </c>
      <c r="AF74" s="75">
        <f>'Source Data'!N74*0.9</f>
        <v>2513.7000000000003</v>
      </c>
      <c r="AG74" s="90">
        <f>ROUND(C74*AF74,0)</f>
        <v>12569</v>
      </c>
      <c r="AH74" s="271"/>
      <c r="AI74" s="75">
        <f t="shared" si="41"/>
        <v>0</v>
      </c>
      <c r="AJ74" s="271"/>
      <c r="AK74" s="77">
        <f t="shared" si="38"/>
        <v>0</v>
      </c>
      <c r="AL74" s="76">
        <f t="shared" si="39"/>
        <v>0</v>
      </c>
      <c r="AM74" s="90">
        <f>AL74+AG74</f>
        <v>12569</v>
      </c>
      <c r="AN74" s="79">
        <f>ROUND(-0.25%*AM74,0)</f>
        <v>-31</v>
      </c>
      <c r="AO74" s="90">
        <f>SUM(AM74:AN74)</f>
        <v>12538</v>
      </c>
      <c r="AP74" s="77">
        <f>[1]LAVCA!$M74</f>
        <v>0</v>
      </c>
      <c r="AQ74" s="90">
        <f>ROUND(SUM(AO74:AP74),0)</f>
        <v>12538</v>
      </c>
      <c r="AR74" s="77"/>
      <c r="AS74" s="77">
        <f>AQ74-AR74</f>
        <v>12538</v>
      </c>
      <c r="AT74" s="90">
        <f>ROUND(AS74/$AT$88,0)</f>
        <v>1045</v>
      </c>
      <c r="AU74" s="78">
        <f>AA74+AQ74</f>
        <v>40984</v>
      </c>
      <c r="AV74" s="87">
        <f>AD74+AT74</f>
        <v>3416</v>
      </c>
      <c r="AW74" s="116"/>
      <c r="AX74" s="84"/>
      <c r="AY74" s="84">
        <f t="shared" si="35"/>
        <v>31</v>
      </c>
      <c r="AZ74" s="84">
        <f t="shared" si="40"/>
        <v>31</v>
      </c>
    </row>
    <row r="75" spans="1:52" ht="16.149999999999999" customHeight="1" x14ac:dyDescent="0.2">
      <c r="A75" s="54">
        <v>69</v>
      </c>
      <c r="B75" s="55" t="s">
        <v>75</v>
      </c>
      <c r="C75" s="271">
        <f>'8_2.1.18 SIS'!AJ75</f>
        <v>10</v>
      </c>
      <c r="D75" s="56">
        <f>'Source Data'!H75*0.9</f>
        <v>4762.0134170524043</v>
      </c>
      <c r="E75" s="74">
        <f>C75*D75</f>
        <v>47620.134170524041</v>
      </c>
      <c r="F75" s="290"/>
      <c r="G75" s="56">
        <f>'Source Data'!I75*0.9</f>
        <v>631.72564294854203</v>
      </c>
      <c r="H75" s="74">
        <f>F75*G75</f>
        <v>0</v>
      </c>
      <c r="I75" s="290"/>
      <c r="J75" s="56">
        <f>'Source Data'!J75*0.9</f>
        <v>172.28881171323869</v>
      </c>
      <c r="K75" s="74">
        <f>I75*J75</f>
        <v>0</v>
      </c>
      <c r="L75" s="290"/>
      <c r="M75" s="56">
        <f>'Source Data'!K75*0.9</f>
        <v>4307.220292830968</v>
      </c>
      <c r="N75" s="74">
        <f>L75*M75</f>
        <v>0</v>
      </c>
      <c r="O75" s="290"/>
      <c r="P75" s="56">
        <f>'Source Data'!L75*0.9</f>
        <v>1722.8881171323869</v>
      </c>
      <c r="Q75" s="74">
        <f>O75*P75</f>
        <v>0</v>
      </c>
      <c r="R75" s="93">
        <v>56522</v>
      </c>
      <c r="S75" s="93">
        <v>6280</v>
      </c>
      <c r="T75" s="56"/>
      <c r="U75" s="56"/>
      <c r="V75" s="57">
        <f t="shared" si="37"/>
        <v>0</v>
      </c>
      <c r="W75" s="93">
        <f>V75+R75</f>
        <v>56522</v>
      </c>
      <c r="X75" s="74">
        <f>ROUND(W75*-0.25%,0)</f>
        <v>-141</v>
      </c>
      <c r="Y75" s="93">
        <f>SUM(W75:X75)</f>
        <v>56381</v>
      </c>
      <c r="Z75" s="56">
        <f>[1]LAVCA!$G75</f>
        <v>0</v>
      </c>
      <c r="AA75" s="93">
        <f>ROUND(SUM(Y75:Z75),0)</f>
        <v>56381</v>
      </c>
      <c r="AB75" s="56"/>
      <c r="AC75" s="56">
        <f>AA75-AB75</f>
        <v>56381</v>
      </c>
      <c r="AD75" s="93">
        <f>ROUND(AC75/$AD$88,0)</f>
        <v>4698</v>
      </c>
      <c r="AE75" s="97">
        <f t="shared" si="31"/>
        <v>56381</v>
      </c>
      <c r="AF75" s="75">
        <f>'Source Data'!N75*0.9</f>
        <v>3418.2000000000003</v>
      </c>
      <c r="AG75" s="90">
        <f>ROUND(C75*AF75,0)</f>
        <v>34182</v>
      </c>
      <c r="AH75" s="271"/>
      <c r="AI75" s="75">
        <f t="shared" si="41"/>
        <v>0</v>
      </c>
      <c r="AJ75" s="271"/>
      <c r="AK75" s="77">
        <f t="shared" si="38"/>
        <v>0</v>
      </c>
      <c r="AL75" s="76">
        <f t="shared" si="39"/>
        <v>0</v>
      </c>
      <c r="AM75" s="90">
        <f>AL75+AG75</f>
        <v>34182</v>
      </c>
      <c r="AN75" s="79">
        <f>ROUND(-0.25%*AM75,0)</f>
        <v>-85</v>
      </c>
      <c r="AO75" s="90">
        <f>SUM(AM75:AN75)</f>
        <v>34097</v>
      </c>
      <c r="AP75" s="77">
        <f>[1]LAVCA!$M75</f>
        <v>0</v>
      </c>
      <c r="AQ75" s="90">
        <f>ROUND(SUM(AO75:AP75),0)</f>
        <v>34097</v>
      </c>
      <c r="AR75" s="77"/>
      <c r="AS75" s="77">
        <f>AQ75-AR75</f>
        <v>34097</v>
      </c>
      <c r="AT75" s="90">
        <f>ROUND(AS75/$AT$88,0)</f>
        <v>2841</v>
      </c>
      <c r="AU75" s="78">
        <f>AA75+AQ75</f>
        <v>90478</v>
      </c>
      <c r="AV75" s="87">
        <f>AD75+AT75</f>
        <v>7539</v>
      </c>
      <c r="AW75" s="116"/>
      <c r="AX75" s="83"/>
      <c r="AY75" s="83">
        <f t="shared" si="35"/>
        <v>85</v>
      </c>
      <c r="AZ75" s="83">
        <f t="shared" si="40"/>
        <v>85</v>
      </c>
    </row>
    <row r="76" spans="1:52" s="123" customFormat="1" ht="16.149999999999999" customHeight="1" thickBot="1" x14ac:dyDescent="0.25">
      <c r="A76" s="1402" t="s">
        <v>460</v>
      </c>
      <c r="B76" s="1408"/>
      <c r="C76" s="292">
        <f>SUM(C7:C75)</f>
        <v>1911</v>
      </c>
      <c r="D76" s="252"/>
      <c r="E76" s="282">
        <f>SUM(E7:E75)</f>
        <v>7351620.4729285343</v>
      </c>
      <c r="F76" s="292">
        <v>1486</v>
      </c>
      <c r="G76" s="252"/>
      <c r="H76" s="282">
        <v>773465.23992418963</v>
      </c>
      <c r="I76" s="292">
        <v>211.5</v>
      </c>
      <c r="J76" s="252"/>
      <c r="K76" s="282">
        <v>29201.70818271294</v>
      </c>
      <c r="L76" s="292">
        <v>228</v>
      </c>
      <c r="M76" s="252"/>
      <c r="N76" s="282">
        <v>822300.9814492726</v>
      </c>
      <c r="O76" s="292">
        <v>49</v>
      </c>
      <c r="P76" s="252"/>
      <c r="Q76" s="282">
        <v>70931.306238748759</v>
      </c>
      <c r="R76" s="293">
        <f t="shared" ref="R76:AV76" si="42">SUM(R7:R75)</f>
        <v>9047519</v>
      </c>
      <c r="S76" s="293">
        <f t="shared" si="42"/>
        <v>1005276</v>
      </c>
      <c r="T76" s="252">
        <f t="shared" si="42"/>
        <v>0</v>
      </c>
      <c r="U76" s="252">
        <f t="shared" si="42"/>
        <v>0</v>
      </c>
      <c r="V76" s="294">
        <f t="shared" si="42"/>
        <v>0</v>
      </c>
      <c r="W76" s="293">
        <f t="shared" si="42"/>
        <v>9047519</v>
      </c>
      <c r="X76" s="282">
        <f t="shared" si="42"/>
        <v>-22619</v>
      </c>
      <c r="Y76" s="293">
        <f t="shared" si="42"/>
        <v>9024900</v>
      </c>
      <c r="Z76" s="282">
        <f t="shared" si="42"/>
        <v>4734</v>
      </c>
      <c r="AA76" s="293">
        <f t="shared" si="42"/>
        <v>9029634</v>
      </c>
      <c r="AB76" s="252">
        <f t="shared" si="42"/>
        <v>0</v>
      </c>
      <c r="AC76" s="252">
        <f t="shared" si="42"/>
        <v>9029634</v>
      </c>
      <c r="AD76" s="293">
        <f t="shared" si="42"/>
        <v>752472</v>
      </c>
      <c r="AE76" s="249">
        <f t="shared" si="42"/>
        <v>9029634</v>
      </c>
      <c r="AF76" s="295">
        <f>'Source Data'!N76*0.9</f>
        <v>4652.1000000000004</v>
      </c>
      <c r="AG76" s="296">
        <f t="shared" si="42"/>
        <v>8379782</v>
      </c>
      <c r="AH76" s="292">
        <f t="shared" si="42"/>
        <v>0</v>
      </c>
      <c r="AI76" s="295">
        <f t="shared" si="42"/>
        <v>0</v>
      </c>
      <c r="AJ76" s="292">
        <f t="shared" si="42"/>
        <v>0</v>
      </c>
      <c r="AK76" s="297">
        <f t="shared" si="42"/>
        <v>0</v>
      </c>
      <c r="AL76" s="298">
        <f t="shared" si="42"/>
        <v>0</v>
      </c>
      <c r="AM76" s="296">
        <f t="shared" si="42"/>
        <v>8379782</v>
      </c>
      <c r="AN76" s="299">
        <f t="shared" si="42"/>
        <v>-20946</v>
      </c>
      <c r="AO76" s="296">
        <f t="shared" si="42"/>
        <v>8358836</v>
      </c>
      <c r="AP76" s="297">
        <f t="shared" si="42"/>
        <v>9026</v>
      </c>
      <c r="AQ76" s="296">
        <f t="shared" si="42"/>
        <v>8367862</v>
      </c>
      <c r="AR76" s="297">
        <f t="shared" si="42"/>
        <v>0</v>
      </c>
      <c r="AS76" s="297">
        <f t="shared" si="42"/>
        <v>8367862</v>
      </c>
      <c r="AT76" s="296">
        <f t="shared" si="42"/>
        <v>697324</v>
      </c>
      <c r="AU76" s="300">
        <f t="shared" si="42"/>
        <v>17397496</v>
      </c>
      <c r="AV76" s="300">
        <f t="shared" si="42"/>
        <v>1449796</v>
      </c>
      <c r="AW76" s="274"/>
      <c r="AX76" s="282">
        <f>SUM(AX7:AX75)</f>
        <v>0</v>
      </c>
      <c r="AY76" s="282">
        <f>SUM(AY7:AY75)</f>
        <v>20946</v>
      </c>
      <c r="AZ76" s="282">
        <f>SUM(AZ7:AZ75)</f>
        <v>20946</v>
      </c>
    </row>
    <row r="77" spans="1:52" s="123" customFormat="1" ht="16.149999999999999" customHeight="1" thickTop="1" x14ac:dyDescent="0.2">
      <c r="A77" s="1409" t="s">
        <v>410</v>
      </c>
      <c r="B77" s="1410"/>
      <c r="C77" s="301"/>
      <c r="D77" s="279"/>
      <c r="E77" s="279"/>
      <c r="F77" s="301"/>
      <c r="G77" s="279"/>
      <c r="H77" s="279"/>
      <c r="I77" s="301"/>
      <c r="J77" s="279"/>
      <c r="K77" s="279"/>
      <c r="L77" s="301"/>
      <c r="M77" s="279"/>
      <c r="N77" s="279"/>
      <c r="O77" s="301"/>
      <c r="P77" s="279"/>
      <c r="Q77" s="279"/>
      <c r="R77" s="279"/>
      <c r="S77" s="279"/>
      <c r="T77" s="279"/>
      <c r="U77" s="279"/>
      <c r="V77" s="279"/>
      <c r="W77" s="279"/>
      <c r="X77" s="279"/>
      <c r="Y77" s="279"/>
      <c r="Z77" s="279"/>
      <c r="AA77" s="279"/>
      <c r="AB77" s="279"/>
      <c r="AC77" s="279"/>
      <c r="AD77" s="279"/>
      <c r="AE77" s="279"/>
      <c r="AF77" s="302"/>
      <c r="AG77" s="279"/>
      <c r="AH77" s="301"/>
      <c r="AI77" s="302"/>
      <c r="AJ77" s="301"/>
      <c r="AK77" s="279"/>
      <c r="AL77" s="279"/>
      <c r="AM77" s="279"/>
      <c r="AN77" s="279"/>
      <c r="AO77" s="279"/>
      <c r="AP77" s="279"/>
      <c r="AQ77" s="279"/>
      <c r="AR77" s="279"/>
      <c r="AS77" s="279"/>
      <c r="AT77" s="279"/>
      <c r="AU77" s="279"/>
      <c r="AV77" s="279"/>
      <c r="AW77" s="274"/>
      <c r="AX77" s="245"/>
      <c r="AY77" s="245"/>
      <c r="AZ77" s="245"/>
    </row>
    <row r="78" spans="1:52" s="123" customFormat="1" ht="16.149999999999999" customHeight="1" x14ac:dyDescent="0.2">
      <c r="A78" s="1406" t="s">
        <v>411</v>
      </c>
      <c r="B78" s="1407"/>
      <c r="C78" s="170"/>
      <c r="D78" s="168"/>
      <c r="E78" s="168"/>
      <c r="F78" s="170"/>
      <c r="G78" s="168"/>
      <c r="H78" s="168"/>
      <c r="I78" s="170"/>
      <c r="J78" s="168"/>
      <c r="K78" s="168"/>
      <c r="L78" s="170"/>
      <c r="M78" s="168"/>
      <c r="N78" s="168"/>
      <c r="O78" s="170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97">
        <f>VLOOKUP($A$88,'4_Level 4'!$A$78:$R$214,5,FALSE)</f>
        <v>0</v>
      </c>
      <c r="AB78" s="173"/>
      <c r="AC78" s="168">
        <f>AA78-AB78</f>
        <v>0</v>
      </c>
      <c r="AD78" s="97">
        <f>ROUND(AC78/$AD$88,0)</f>
        <v>0</v>
      </c>
      <c r="AE78" s="97">
        <f>VLOOKUP($A$88,'4_Level 4'!$A$78:$R$214,5,FALSE)</f>
        <v>0</v>
      </c>
      <c r="AF78" s="168"/>
      <c r="AG78" s="168"/>
      <c r="AH78" s="170"/>
      <c r="AI78" s="168"/>
      <c r="AJ78" s="170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75">
        <f t="shared" ref="AU78:AU83" si="43">AA78+AQ78</f>
        <v>0</v>
      </c>
      <c r="AV78" s="175">
        <f>AD78+AT78</f>
        <v>0</v>
      </c>
      <c r="AW78" s="274"/>
      <c r="AX78" s="274"/>
      <c r="AY78" s="274"/>
      <c r="AZ78" s="274"/>
    </row>
    <row r="79" spans="1:52" s="123" customFormat="1" ht="16.149999999999999" customHeight="1" x14ac:dyDescent="0.2">
      <c r="A79" s="1404" t="s">
        <v>430</v>
      </c>
      <c r="B79" s="1405"/>
      <c r="C79" s="170"/>
      <c r="D79" s="168"/>
      <c r="E79" s="168"/>
      <c r="F79" s="170"/>
      <c r="G79" s="168"/>
      <c r="H79" s="168"/>
      <c r="I79" s="170"/>
      <c r="J79" s="168"/>
      <c r="K79" s="168"/>
      <c r="L79" s="170"/>
      <c r="M79" s="168"/>
      <c r="N79" s="168"/>
      <c r="O79" s="170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72"/>
      <c r="AB79" s="173"/>
      <c r="AC79" s="168"/>
      <c r="AD79" s="172"/>
      <c r="AE79" s="97">
        <f>VLOOKUP($A$88,'4_Level 4'!$A$78:$R$214,10,FALSE)</f>
        <v>0</v>
      </c>
      <c r="AF79" s="168"/>
      <c r="AG79" s="168"/>
      <c r="AH79" s="170"/>
      <c r="AI79" s="168"/>
      <c r="AJ79" s="170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75">
        <f t="shared" si="43"/>
        <v>0</v>
      </c>
      <c r="AV79" s="168"/>
      <c r="AW79" s="274"/>
      <c r="AX79" s="274"/>
      <c r="AY79" s="274"/>
      <c r="AZ79" s="274"/>
    </row>
    <row r="80" spans="1:52" ht="16.149999999999999" customHeight="1" x14ac:dyDescent="0.2">
      <c r="A80" s="1417" t="s">
        <v>1544</v>
      </c>
      <c r="B80" s="1418"/>
      <c r="C80" s="170"/>
      <c r="D80" s="168"/>
      <c r="E80" s="168"/>
      <c r="F80" s="170"/>
      <c r="G80" s="168"/>
      <c r="H80" s="168"/>
      <c r="I80" s="170"/>
      <c r="J80" s="168"/>
      <c r="K80" s="168"/>
      <c r="L80" s="170"/>
      <c r="M80" s="168"/>
      <c r="N80" s="168"/>
      <c r="O80" s="170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97">
        <f>VLOOKUP($A$88,'4_Level 4'!$A$78:$R$214,12,FALSE)</f>
        <v>10000</v>
      </c>
      <c r="AB80" s="173"/>
      <c r="AC80" s="168">
        <f>AA80-AB80</f>
        <v>10000</v>
      </c>
      <c r="AD80" s="97">
        <f>ROUND(AC80/$AD$88,0)</f>
        <v>833</v>
      </c>
      <c r="AE80" s="97">
        <f>VLOOKUP($A$88,'4_Level 4'!$A$78:$R$214,12,FALSE)</f>
        <v>10000</v>
      </c>
      <c r="AF80" s="168"/>
      <c r="AG80" s="168"/>
      <c r="AH80" s="170"/>
      <c r="AI80" s="168"/>
      <c r="AJ80" s="170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75">
        <f t="shared" si="43"/>
        <v>10000</v>
      </c>
      <c r="AV80" s="168"/>
      <c r="AW80" s="116"/>
      <c r="AX80" s="116"/>
      <c r="AY80" s="116"/>
      <c r="AZ80" s="116"/>
    </row>
    <row r="81" spans="1:52" s="123" customFormat="1" ht="16.149999999999999" customHeight="1" x14ac:dyDescent="0.2">
      <c r="A81" s="1417" t="s">
        <v>429</v>
      </c>
      <c r="B81" s="1418"/>
      <c r="C81" s="170"/>
      <c r="D81" s="168"/>
      <c r="E81" s="168"/>
      <c r="F81" s="170"/>
      <c r="G81" s="168"/>
      <c r="H81" s="168"/>
      <c r="I81" s="170"/>
      <c r="J81" s="168"/>
      <c r="K81" s="168"/>
      <c r="L81" s="170"/>
      <c r="M81" s="168"/>
      <c r="N81" s="168"/>
      <c r="O81" s="170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72"/>
      <c r="AB81" s="173"/>
      <c r="AC81" s="168"/>
      <c r="AD81" s="172"/>
      <c r="AE81" s="97">
        <f>VLOOKUP($A$88,'4_Level 4'!$A$78:$R$214,13,FALSE)</f>
        <v>0</v>
      </c>
      <c r="AF81" s="168"/>
      <c r="AG81" s="168"/>
      <c r="AH81" s="170"/>
      <c r="AI81" s="168"/>
      <c r="AJ81" s="170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75">
        <f t="shared" si="43"/>
        <v>0</v>
      </c>
      <c r="AV81" s="168"/>
      <c r="AW81" s="274"/>
      <c r="AX81" s="274"/>
      <c r="AY81" s="274"/>
      <c r="AZ81" s="274"/>
    </row>
    <row r="82" spans="1:52" s="123" customFormat="1" ht="16.149999999999999" customHeight="1" x14ac:dyDescent="0.2">
      <c r="A82" s="1415" t="s">
        <v>254</v>
      </c>
      <c r="B82" s="1416"/>
      <c r="C82" s="171"/>
      <c r="D82" s="169"/>
      <c r="E82" s="169"/>
      <c r="F82" s="171"/>
      <c r="G82" s="169"/>
      <c r="H82" s="169"/>
      <c r="I82" s="171"/>
      <c r="J82" s="169"/>
      <c r="K82" s="169"/>
      <c r="L82" s="171"/>
      <c r="M82" s="169"/>
      <c r="N82" s="169"/>
      <c r="O82" s="171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95">
        <f>VLOOKUP($A$88,'4_Level 4'!$A$78:$R$214,17,FALSE)</f>
        <v>61714</v>
      </c>
      <c r="AB82" s="53"/>
      <c r="AC82" s="169">
        <f>AA82-AB82</f>
        <v>61714</v>
      </c>
      <c r="AD82" s="95">
        <f>ROUND(AC82/$AD$88,0)</f>
        <v>5143</v>
      </c>
      <c r="AE82" s="95">
        <f>VLOOKUP($A$88,'4_Level 4'!$A$78:$R$214,17,FALSE)</f>
        <v>61714</v>
      </c>
      <c r="AF82" s="169"/>
      <c r="AG82" s="169"/>
      <c r="AH82" s="171"/>
      <c r="AI82" s="169"/>
      <c r="AJ82" s="171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76">
        <f t="shared" si="43"/>
        <v>61714</v>
      </c>
      <c r="AV82" s="176">
        <f>AD82+AT82</f>
        <v>5143</v>
      </c>
      <c r="AW82" s="274"/>
      <c r="AX82" s="274"/>
      <c r="AY82" s="274"/>
      <c r="AZ82" s="274"/>
    </row>
    <row r="83" spans="1:52" s="123" customFormat="1" ht="16.149999999999999" customHeight="1" x14ac:dyDescent="0.2">
      <c r="A83" s="1415" t="s">
        <v>1440</v>
      </c>
      <c r="B83" s="1416"/>
      <c r="C83" s="1047"/>
      <c r="D83" s="1048"/>
      <c r="E83" s="1048"/>
      <c r="F83" s="1047"/>
      <c r="G83" s="1048"/>
      <c r="H83" s="1048"/>
      <c r="I83" s="1047"/>
      <c r="J83" s="1048"/>
      <c r="K83" s="1048"/>
      <c r="L83" s="1047"/>
      <c r="M83" s="1048"/>
      <c r="N83" s="1048"/>
      <c r="O83" s="1047"/>
      <c r="P83" s="1048"/>
      <c r="Q83" s="1048"/>
      <c r="R83" s="1048"/>
      <c r="S83" s="1048"/>
      <c r="T83" s="1048"/>
      <c r="U83" s="1048"/>
      <c r="V83" s="1048"/>
      <c r="W83" s="1048"/>
      <c r="X83" s="1048"/>
      <c r="Y83" s="1048"/>
      <c r="Z83" s="1048">
        <f>VLOOKUP($A88,[1]Summary!$A$87:$K$122,11,FALSE)</f>
        <v>0</v>
      </c>
      <c r="AA83" s="1049">
        <f>VLOOKUP($A88,[1]Summary!$A$87:$K$122,11,FALSE)</f>
        <v>0</v>
      </c>
      <c r="AB83" s="1050"/>
      <c r="AC83" s="1048">
        <f>AA83-AB83</f>
        <v>0</v>
      </c>
      <c r="AD83" s="1049">
        <f>ROUND(AC83/$AD$88,0)</f>
        <v>0</v>
      </c>
      <c r="AE83" s="1049">
        <f>VLOOKUP($A88,[1]Summary!$A$87:$K$122,11,FALSE)</f>
        <v>0</v>
      </c>
      <c r="AF83" s="1048"/>
      <c r="AG83" s="1048"/>
      <c r="AH83" s="1047"/>
      <c r="AI83" s="1048"/>
      <c r="AJ83" s="1047"/>
      <c r="AK83" s="1048"/>
      <c r="AL83" s="1048"/>
      <c r="AM83" s="1048"/>
      <c r="AN83" s="1048"/>
      <c r="AO83" s="1048"/>
      <c r="AP83" s="1048"/>
      <c r="AQ83" s="1048"/>
      <c r="AR83" s="1048"/>
      <c r="AS83" s="1048"/>
      <c r="AT83" s="1048"/>
      <c r="AU83" s="1051">
        <f t="shared" si="43"/>
        <v>0</v>
      </c>
      <c r="AV83" s="1051">
        <f>AD83+AT83</f>
        <v>0</v>
      </c>
      <c r="AW83" s="274"/>
      <c r="AX83" s="274"/>
      <c r="AY83" s="274"/>
      <c r="AZ83" s="274"/>
    </row>
    <row r="84" spans="1:52" s="123" customFormat="1" ht="16.149999999999999" customHeight="1" thickBot="1" x14ac:dyDescent="0.25">
      <c r="A84" s="1402" t="s">
        <v>461</v>
      </c>
      <c r="B84" s="1403"/>
      <c r="C84" s="248">
        <f>SUM(C76:C83)</f>
        <v>1911</v>
      </c>
      <c r="D84" s="247"/>
      <c r="E84" s="273">
        <f t="shared" ref="E84" si="44">SUM(E76:E83)</f>
        <v>7351620.4729285343</v>
      </c>
      <c r="F84" s="248">
        <v>1486</v>
      </c>
      <c r="G84" s="247"/>
      <c r="H84" s="273">
        <v>773465.23992418963</v>
      </c>
      <c r="I84" s="248">
        <v>211.5</v>
      </c>
      <c r="J84" s="247"/>
      <c r="K84" s="273">
        <v>29201.70818271294</v>
      </c>
      <c r="L84" s="248">
        <v>228</v>
      </c>
      <c r="M84" s="247"/>
      <c r="N84" s="273">
        <v>822300.9814492726</v>
      </c>
      <c r="O84" s="248">
        <v>49</v>
      </c>
      <c r="P84" s="247"/>
      <c r="Q84" s="273">
        <v>70931.306238748759</v>
      </c>
      <c r="R84" s="247">
        <f t="shared" ref="R84:AE84" si="45">SUM(R76:R83)</f>
        <v>9047519</v>
      </c>
      <c r="S84" s="247">
        <f t="shared" si="45"/>
        <v>1005276</v>
      </c>
      <c r="T84" s="247">
        <f t="shared" si="45"/>
        <v>0</v>
      </c>
      <c r="U84" s="247">
        <f t="shared" si="45"/>
        <v>0</v>
      </c>
      <c r="V84" s="247">
        <f t="shared" si="45"/>
        <v>0</v>
      </c>
      <c r="W84" s="247">
        <f t="shared" si="45"/>
        <v>9047519</v>
      </c>
      <c r="X84" s="247">
        <f t="shared" si="45"/>
        <v>-22619</v>
      </c>
      <c r="Y84" s="247">
        <f t="shared" si="45"/>
        <v>9024900</v>
      </c>
      <c r="Z84" s="273">
        <f t="shared" si="45"/>
        <v>4734</v>
      </c>
      <c r="AA84" s="249">
        <f t="shared" si="45"/>
        <v>9101348</v>
      </c>
      <c r="AB84" s="247">
        <f t="shared" si="45"/>
        <v>0</v>
      </c>
      <c r="AC84" s="247">
        <f t="shared" si="45"/>
        <v>9101348</v>
      </c>
      <c r="AD84" s="249">
        <f t="shared" si="45"/>
        <v>758448</v>
      </c>
      <c r="AE84" s="249">
        <f t="shared" si="45"/>
        <v>9101348</v>
      </c>
      <c r="AF84" s="174"/>
      <c r="AG84" s="247">
        <f t="shared" ref="AG84:AV84" si="46">SUM(AG76:AG83)</f>
        <v>8379782</v>
      </c>
      <c r="AH84" s="248">
        <f t="shared" si="46"/>
        <v>0</v>
      </c>
      <c r="AI84" s="174">
        <f t="shared" si="46"/>
        <v>0</v>
      </c>
      <c r="AJ84" s="248">
        <f t="shared" si="46"/>
        <v>0</v>
      </c>
      <c r="AK84" s="247">
        <f t="shared" si="46"/>
        <v>0</v>
      </c>
      <c r="AL84" s="247">
        <f t="shared" si="46"/>
        <v>0</v>
      </c>
      <c r="AM84" s="247">
        <f t="shared" si="46"/>
        <v>8379782</v>
      </c>
      <c r="AN84" s="247">
        <f t="shared" si="46"/>
        <v>-20946</v>
      </c>
      <c r="AO84" s="247">
        <f t="shared" si="46"/>
        <v>8358836</v>
      </c>
      <c r="AP84" s="247">
        <f t="shared" si="46"/>
        <v>9026</v>
      </c>
      <c r="AQ84" s="247">
        <f t="shared" si="46"/>
        <v>8367862</v>
      </c>
      <c r="AR84" s="247">
        <f t="shared" si="46"/>
        <v>0</v>
      </c>
      <c r="AS84" s="247">
        <f t="shared" si="46"/>
        <v>8367862</v>
      </c>
      <c r="AT84" s="247">
        <f t="shared" si="46"/>
        <v>697324</v>
      </c>
      <c r="AU84" s="275">
        <f t="shared" si="46"/>
        <v>17469210</v>
      </c>
      <c r="AV84" s="275">
        <f t="shared" si="46"/>
        <v>1454939</v>
      </c>
      <c r="AW84" s="274"/>
      <c r="AX84" s="274"/>
      <c r="AY84" s="274"/>
      <c r="AZ84" s="274"/>
    </row>
    <row r="85" spans="1:52" ht="16.149999999999999" customHeight="1" thickTop="1" x14ac:dyDescent="0.2"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6"/>
      <c r="R85" s="116"/>
      <c r="S85" s="116"/>
      <c r="T85" s="116"/>
      <c r="U85" s="116"/>
      <c r="V85" s="116"/>
      <c r="W85" s="116"/>
      <c r="X85" s="116"/>
      <c r="Y85" s="274"/>
      <c r="Z85" s="116"/>
      <c r="AA85" s="116"/>
      <c r="AB85" s="116"/>
      <c r="AC85" s="116"/>
      <c r="AD85" s="116"/>
      <c r="AE85" s="116"/>
      <c r="AF85" s="116"/>
      <c r="AG85" s="116"/>
    </row>
    <row r="86" spans="1:52" ht="16.149999999999999" customHeight="1" x14ac:dyDescent="0.2">
      <c r="D86" s="116"/>
      <c r="E86" s="116"/>
      <c r="F86" s="116"/>
      <c r="G86" s="116"/>
      <c r="H86" s="838"/>
      <c r="I86" s="838"/>
      <c r="J86" s="838"/>
      <c r="K86" s="838"/>
      <c r="L86" s="838"/>
      <c r="M86" s="838"/>
      <c r="N86" s="838"/>
      <c r="O86" s="838"/>
      <c r="P86" s="838"/>
      <c r="Q86" s="838"/>
      <c r="R86" s="116"/>
      <c r="S86" s="116"/>
      <c r="T86" s="116"/>
      <c r="U86" s="116"/>
      <c r="V86" s="116"/>
      <c r="W86" s="116"/>
      <c r="X86" s="116"/>
      <c r="Y86" s="274"/>
      <c r="Z86" s="116"/>
      <c r="AA86" s="116"/>
      <c r="AB86" s="116"/>
      <c r="AC86" s="116"/>
      <c r="AD86" s="116"/>
      <c r="AE86" s="116"/>
      <c r="AF86" s="116"/>
      <c r="AG86" s="116"/>
    </row>
    <row r="87" spans="1:52" ht="16.149999999999999" customHeight="1" x14ac:dyDescent="0.2">
      <c r="H87" s="113"/>
      <c r="I87" s="113"/>
      <c r="J87" s="1482"/>
      <c r="K87" s="839"/>
      <c r="L87" s="839"/>
      <c r="M87" s="1482"/>
      <c r="N87" s="839"/>
      <c r="O87" s="839"/>
      <c r="P87" s="1482"/>
      <c r="Q87" s="839"/>
    </row>
    <row r="88" spans="1:52" x14ac:dyDescent="0.2">
      <c r="A88" s="321" t="s">
        <v>565</v>
      </c>
      <c r="H88" s="113"/>
      <c r="I88" s="113"/>
      <c r="J88" s="1482"/>
      <c r="K88" s="839"/>
      <c r="L88" s="839"/>
      <c r="M88" s="1482"/>
      <c r="N88" s="839"/>
      <c r="O88" s="839"/>
      <c r="P88" s="1482"/>
      <c r="Q88" s="839"/>
      <c r="AD88" s="108">
        <v>12</v>
      </c>
      <c r="AT88" s="108">
        <f>AD88</f>
        <v>12</v>
      </c>
    </row>
    <row r="89" spans="1:52" x14ac:dyDescent="0.2">
      <c r="H89" s="113"/>
      <c r="I89" s="113"/>
      <c r="J89" s="113"/>
      <c r="K89" s="113"/>
      <c r="L89" s="113"/>
      <c r="M89" s="113"/>
      <c r="N89" s="113"/>
      <c r="O89" s="113"/>
      <c r="P89" s="113"/>
      <c r="Q89" s="113"/>
    </row>
  </sheetData>
  <mergeCells count="49">
    <mergeCell ref="AF1:AL1"/>
    <mergeCell ref="AM1:AT1"/>
    <mergeCell ref="AS2:AS3"/>
    <mergeCell ref="AT2:AT3"/>
    <mergeCell ref="AO2:AO3"/>
    <mergeCell ref="AP2:AP3"/>
    <mergeCell ref="AQ2:AQ3"/>
    <mergeCell ref="AR2:AR3"/>
    <mergeCell ref="AH2:AL2"/>
    <mergeCell ref="AF2:AF3"/>
    <mergeCell ref="AG2:AG3"/>
    <mergeCell ref="AM2:AM3"/>
    <mergeCell ref="AN2:AN3"/>
    <mergeCell ref="A84:B84"/>
    <mergeCell ref="J87:J88"/>
    <mergeCell ref="P87:P88"/>
    <mergeCell ref="M87:M88"/>
    <mergeCell ref="F2:H2"/>
    <mergeCell ref="I2:K2"/>
    <mergeCell ref="L2:N2"/>
    <mergeCell ref="A81:B81"/>
    <mergeCell ref="A82:B82"/>
    <mergeCell ref="A83:B83"/>
    <mergeCell ref="T2:V2"/>
    <mergeCell ref="W2:W3"/>
    <mergeCell ref="X2:X3"/>
    <mergeCell ref="AE2:AE3"/>
    <mergeCell ref="Z2:Z3"/>
    <mergeCell ref="Y2:Y3"/>
    <mergeCell ref="AA2:AA3"/>
    <mergeCell ref="AB2:AB3"/>
    <mergeCell ref="AC2:AC3"/>
    <mergeCell ref="AD2:AD3"/>
    <mergeCell ref="AU1:AU3"/>
    <mergeCell ref="AV1:AV3"/>
    <mergeCell ref="A80:B80"/>
    <mergeCell ref="A79:B79"/>
    <mergeCell ref="A1:B3"/>
    <mergeCell ref="L1:V1"/>
    <mergeCell ref="A76:B76"/>
    <mergeCell ref="A77:B77"/>
    <mergeCell ref="A78:B78"/>
    <mergeCell ref="S2:S3"/>
    <mergeCell ref="O2:Q2"/>
    <mergeCell ref="C1:K1"/>
    <mergeCell ref="C2:C3"/>
    <mergeCell ref="D2:E2"/>
    <mergeCell ref="W1:AE1"/>
    <mergeCell ref="R2:R3"/>
  </mergeCells>
  <printOptions horizontalCentered="1"/>
  <pageMargins left="0.3" right="0.3" top="0.6" bottom="0.5" header="0.3" footer="0.3"/>
  <pageSetup paperSize="5" scale="64" firstPageNumber="50" fitToWidth="0" fitToHeight="0" orientation="portrait" r:id="rId1"/>
  <headerFooter alignWithMargins="0">
    <oddHeader>&amp;L&amp;"Arial,Bold"&amp;18&amp;K000000FY2018-19 Budget Letter - July 2018</oddHeader>
    <oddFooter>&amp;R&amp;P</oddFooter>
  </headerFooter>
  <colBreaks count="4" manualBreakCount="4">
    <brk id="11" max="1048575" man="1"/>
    <brk id="22" max="1048575" man="1"/>
    <brk id="31" max="1048575" man="1"/>
    <brk id="38" max="104857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>
    <tabColor rgb="FF92D050"/>
  </sheetPr>
  <dimension ref="A1:BA89"/>
  <sheetViews>
    <sheetView view="pageBreakPreview" zoomScaleNormal="100" zoomScaleSheetLayoutView="100" workbookViewId="0">
      <pane xSplit="2" ySplit="6" topLeftCell="C60" activePane="bottomRight" state="frozen"/>
      <selection activeCell="C8" sqref="C8:C75"/>
      <selection pane="topRight" activeCell="C8" sqref="C8:C75"/>
      <selection pane="bottomLeft" activeCell="C8" sqref="C8:C75"/>
      <selection pane="bottomRight" activeCell="C8" sqref="C8:C75"/>
    </sheetView>
  </sheetViews>
  <sheetFormatPr defaultColWidth="8.85546875" defaultRowHeight="12.75" x14ac:dyDescent="0.2"/>
  <cols>
    <col min="1" max="1" width="5" style="108" customWidth="1"/>
    <col min="2" max="2" width="26.140625" style="108" customWidth="1"/>
    <col min="3" max="3" width="13.140625" style="108" customWidth="1"/>
    <col min="4" max="4" width="14.7109375" style="108" customWidth="1"/>
    <col min="5" max="5" width="12.42578125" style="108" customWidth="1"/>
    <col min="6" max="6" width="11.28515625" style="108" customWidth="1"/>
    <col min="7" max="7" width="9.7109375" style="108" customWidth="1"/>
    <col min="8" max="8" width="10.7109375" style="108" customWidth="1"/>
    <col min="9" max="9" width="11.28515625" style="108" customWidth="1"/>
    <col min="10" max="10" width="9.7109375" style="108" customWidth="1"/>
    <col min="11" max="11" width="10.7109375" style="108" customWidth="1"/>
    <col min="12" max="12" width="11.28515625" style="108" customWidth="1"/>
    <col min="13" max="13" width="9.140625" style="108" customWidth="1"/>
    <col min="14" max="14" width="10.28515625" style="108" bestFit="1" customWidth="1"/>
    <col min="15" max="15" width="11.28515625" style="108" customWidth="1"/>
    <col min="16" max="16" width="9.140625" style="108" bestFit="1" customWidth="1"/>
    <col min="17" max="17" width="10.28515625" style="108" bestFit="1" customWidth="1"/>
    <col min="18" max="18" width="11.7109375" style="108" customWidth="1"/>
    <col min="19" max="19" width="12.42578125" style="108" bestFit="1" customWidth="1"/>
    <col min="20" max="22" width="12.140625" style="108" customWidth="1"/>
    <col min="23" max="23" width="12.5703125" style="108" customWidth="1"/>
    <col min="24" max="24" width="11.7109375" style="108" customWidth="1"/>
    <col min="25" max="25" width="13" style="108" customWidth="1"/>
    <col min="26" max="26" width="12.42578125" style="108" customWidth="1"/>
    <col min="27" max="27" width="18" style="108" customWidth="1"/>
    <col min="28" max="29" width="11.7109375" style="108" customWidth="1"/>
    <col min="30" max="30" width="11.28515625" style="108" customWidth="1"/>
    <col min="31" max="31" width="16.5703125" style="108" customWidth="1"/>
    <col min="32" max="32" width="15.85546875" style="108" customWidth="1"/>
    <col min="33" max="33" width="16.85546875" style="108" customWidth="1"/>
    <col min="34" max="38" width="16.28515625" style="108" customWidth="1"/>
    <col min="39" max="39" width="16.140625" style="108" customWidth="1"/>
    <col min="40" max="40" width="12" style="108" customWidth="1"/>
    <col min="41" max="41" width="16.140625" style="108" customWidth="1"/>
    <col min="42" max="42" width="13.28515625" style="108" customWidth="1"/>
    <col min="43" max="46" width="16.140625" style="108" customWidth="1"/>
    <col min="47" max="47" width="14.28515625" style="108" customWidth="1"/>
    <col min="48" max="48" width="14.42578125" style="108" bestFit="1" customWidth="1"/>
    <col min="49" max="49" width="3" style="108" bestFit="1" customWidth="1"/>
    <col min="50" max="50" width="16.28515625" style="108" customWidth="1"/>
    <col min="51" max="51" width="11.5703125" style="108" customWidth="1"/>
    <col min="52" max="52" width="12.85546875" style="108" customWidth="1"/>
    <col min="53" max="16384" width="8.85546875" style="108"/>
  </cols>
  <sheetData>
    <row r="1" spans="1:53" ht="19.899999999999999" customHeight="1" x14ac:dyDescent="0.2">
      <c r="A1" s="1475" t="s">
        <v>742</v>
      </c>
      <c r="B1" s="1475"/>
      <c r="C1" s="1379" t="s">
        <v>315</v>
      </c>
      <c r="D1" s="1380"/>
      <c r="E1" s="1380"/>
      <c r="F1" s="1380"/>
      <c r="G1" s="1380"/>
      <c r="H1" s="1380"/>
      <c r="I1" s="1380"/>
      <c r="J1" s="1380"/>
      <c r="K1" s="1381"/>
      <c r="L1" s="1412" t="s">
        <v>315</v>
      </c>
      <c r="M1" s="1413"/>
      <c r="N1" s="1413"/>
      <c r="O1" s="1413"/>
      <c r="P1" s="1413"/>
      <c r="Q1" s="1413"/>
      <c r="R1" s="1413"/>
      <c r="S1" s="1413"/>
      <c r="T1" s="1413"/>
      <c r="U1" s="1413"/>
      <c r="V1" s="1414"/>
      <c r="W1" s="1379" t="s">
        <v>315</v>
      </c>
      <c r="X1" s="1380"/>
      <c r="Y1" s="1380"/>
      <c r="Z1" s="1380"/>
      <c r="AA1" s="1380"/>
      <c r="AB1" s="1380"/>
      <c r="AC1" s="1380"/>
      <c r="AD1" s="1380"/>
      <c r="AE1" s="1381"/>
      <c r="AF1" s="1499" t="s">
        <v>450</v>
      </c>
      <c r="AG1" s="1500"/>
      <c r="AH1" s="1500"/>
      <c r="AI1" s="1500"/>
      <c r="AJ1" s="1500"/>
      <c r="AK1" s="1500"/>
      <c r="AL1" s="1501"/>
      <c r="AM1" s="1499" t="s">
        <v>450</v>
      </c>
      <c r="AN1" s="1500"/>
      <c r="AO1" s="1500"/>
      <c r="AP1" s="1500"/>
      <c r="AQ1" s="1500"/>
      <c r="AR1" s="1500"/>
      <c r="AS1" s="1500"/>
      <c r="AT1" s="1501"/>
      <c r="AU1" s="1481" t="s">
        <v>326</v>
      </c>
      <c r="AV1" s="1481" t="s">
        <v>327</v>
      </c>
      <c r="AX1" s="283"/>
      <c r="AY1" s="283"/>
      <c r="AZ1" s="283"/>
    </row>
    <row r="2" spans="1:53" ht="33" customHeight="1" x14ac:dyDescent="0.2">
      <c r="A2" s="1475"/>
      <c r="B2" s="1475"/>
      <c r="C2" s="1386" t="s">
        <v>1284</v>
      </c>
      <c r="D2" s="1480" t="s">
        <v>731</v>
      </c>
      <c r="E2" s="1480"/>
      <c r="F2" s="1376" t="s">
        <v>1378</v>
      </c>
      <c r="G2" s="1390"/>
      <c r="H2" s="1391"/>
      <c r="I2" s="1479" t="s">
        <v>1375</v>
      </c>
      <c r="J2" s="1479"/>
      <c r="K2" s="1479"/>
      <c r="L2" s="1479" t="s">
        <v>1376</v>
      </c>
      <c r="M2" s="1479"/>
      <c r="N2" s="1479"/>
      <c r="O2" s="1479" t="s">
        <v>1377</v>
      </c>
      <c r="P2" s="1479"/>
      <c r="Q2" s="1479"/>
      <c r="R2" s="1386" t="s">
        <v>501</v>
      </c>
      <c r="S2" s="1386" t="s">
        <v>458</v>
      </c>
      <c r="T2" s="1392" t="s">
        <v>230</v>
      </c>
      <c r="U2" s="1392"/>
      <c r="V2" s="1392"/>
      <c r="W2" s="1386" t="s">
        <v>502</v>
      </c>
      <c r="X2" s="1386" t="s">
        <v>452</v>
      </c>
      <c r="Y2" s="1386" t="s">
        <v>503</v>
      </c>
      <c r="Z2" s="1400" t="s">
        <v>1321</v>
      </c>
      <c r="AA2" s="1386" t="s">
        <v>1384</v>
      </c>
      <c r="AB2" s="1386" t="s">
        <v>270</v>
      </c>
      <c r="AC2" s="1386" t="s">
        <v>271</v>
      </c>
      <c r="AD2" s="1386" t="s">
        <v>233</v>
      </c>
      <c r="AE2" s="1386" t="s">
        <v>1385</v>
      </c>
      <c r="AF2" s="1483" t="s">
        <v>1448</v>
      </c>
      <c r="AG2" s="1476" t="s">
        <v>1442</v>
      </c>
      <c r="AH2" s="1477" t="s">
        <v>230</v>
      </c>
      <c r="AI2" s="1477"/>
      <c r="AJ2" s="1477"/>
      <c r="AK2" s="1477"/>
      <c r="AL2" s="1477"/>
      <c r="AM2" s="1476" t="s">
        <v>1443</v>
      </c>
      <c r="AN2" s="1476" t="s">
        <v>1447</v>
      </c>
      <c r="AO2" s="1476" t="s">
        <v>1444</v>
      </c>
      <c r="AP2" s="1400" t="s">
        <v>1321</v>
      </c>
      <c r="AQ2" s="1476" t="s">
        <v>1445</v>
      </c>
      <c r="AR2" s="1476" t="s">
        <v>294</v>
      </c>
      <c r="AS2" s="1476" t="s">
        <v>271</v>
      </c>
      <c r="AT2" s="1476" t="s">
        <v>497</v>
      </c>
      <c r="AU2" s="1481"/>
      <c r="AV2" s="1481"/>
      <c r="AX2" s="284"/>
      <c r="AY2" s="284"/>
      <c r="AZ2" s="284"/>
    </row>
    <row r="3" spans="1:53" ht="102" customHeight="1" x14ac:dyDescent="0.2">
      <c r="A3" s="1475"/>
      <c r="B3" s="1475"/>
      <c r="C3" s="1386"/>
      <c r="D3" s="768" t="s">
        <v>733</v>
      </c>
      <c r="E3" s="768" t="s">
        <v>325</v>
      </c>
      <c r="F3" s="1005" t="s">
        <v>1283</v>
      </c>
      <c r="G3" s="768" t="s">
        <v>732</v>
      </c>
      <c r="H3" s="768" t="s">
        <v>325</v>
      </c>
      <c r="I3" s="1005" t="s">
        <v>1282</v>
      </c>
      <c r="J3" s="768" t="s">
        <v>732</v>
      </c>
      <c r="K3" s="768" t="s">
        <v>325</v>
      </c>
      <c r="L3" s="1005" t="s">
        <v>1281</v>
      </c>
      <c r="M3" s="768" t="s">
        <v>732</v>
      </c>
      <c r="N3" s="768" t="s">
        <v>325</v>
      </c>
      <c r="O3" s="1005" t="s">
        <v>1281</v>
      </c>
      <c r="P3" s="768" t="s">
        <v>732</v>
      </c>
      <c r="Q3" s="768" t="s">
        <v>325</v>
      </c>
      <c r="R3" s="1386"/>
      <c r="S3" s="1386"/>
      <c r="T3" s="775" t="s">
        <v>1279</v>
      </c>
      <c r="U3" s="775" t="s">
        <v>1280</v>
      </c>
      <c r="V3" s="775" t="s">
        <v>232</v>
      </c>
      <c r="W3" s="1386"/>
      <c r="X3" s="1386"/>
      <c r="Y3" s="1386"/>
      <c r="Z3" s="1401"/>
      <c r="AA3" s="1386"/>
      <c r="AB3" s="1386"/>
      <c r="AC3" s="1386"/>
      <c r="AD3" s="1386"/>
      <c r="AE3" s="1386"/>
      <c r="AF3" s="1484"/>
      <c r="AG3" s="1476"/>
      <c r="AH3" s="1044" t="s">
        <v>1289</v>
      </c>
      <c r="AI3" s="1044" t="s">
        <v>1290</v>
      </c>
      <c r="AJ3" s="1044" t="s">
        <v>1288</v>
      </c>
      <c r="AK3" s="1044" t="s">
        <v>1292</v>
      </c>
      <c r="AL3" s="1044" t="s">
        <v>232</v>
      </c>
      <c r="AM3" s="1476"/>
      <c r="AN3" s="1476"/>
      <c r="AO3" s="1476"/>
      <c r="AP3" s="1401"/>
      <c r="AQ3" s="1476"/>
      <c r="AR3" s="1476"/>
      <c r="AS3" s="1476"/>
      <c r="AT3" s="1476"/>
      <c r="AU3" s="1481"/>
      <c r="AV3" s="1481"/>
      <c r="AX3" s="856" t="s">
        <v>511</v>
      </c>
      <c r="AY3" s="856" t="s">
        <v>512</v>
      </c>
      <c r="AZ3" s="856" t="s">
        <v>432</v>
      </c>
    </row>
    <row r="4" spans="1:53" ht="14.25" customHeight="1" x14ac:dyDescent="0.2">
      <c r="A4" s="285"/>
      <c r="B4" s="286"/>
      <c r="C4" s="287">
        <v>1</v>
      </c>
      <c r="D4" s="287">
        <f t="shared" ref="D4:AG4" si="0">C4+1</f>
        <v>2</v>
      </c>
      <c r="E4" s="287">
        <f t="shared" si="0"/>
        <v>3</v>
      </c>
      <c r="F4" s="287">
        <f t="shared" si="0"/>
        <v>4</v>
      </c>
      <c r="G4" s="287">
        <f t="shared" si="0"/>
        <v>5</v>
      </c>
      <c r="H4" s="287">
        <f t="shared" si="0"/>
        <v>6</v>
      </c>
      <c r="I4" s="287">
        <f t="shared" si="0"/>
        <v>7</v>
      </c>
      <c r="J4" s="287">
        <f t="shared" si="0"/>
        <v>8</v>
      </c>
      <c r="K4" s="287">
        <f t="shared" si="0"/>
        <v>9</v>
      </c>
      <c r="L4" s="287">
        <f t="shared" si="0"/>
        <v>10</v>
      </c>
      <c r="M4" s="287">
        <f t="shared" si="0"/>
        <v>11</v>
      </c>
      <c r="N4" s="287">
        <f t="shared" si="0"/>
        <v>12</v>
      </c>
      <c r="O4" s="287">
        <f t="shared" si="0"/>
        <v>13</v>
      </c>
      <c r="P4" s="287">
        <f t="shared" si="0"/>
        <v>14</v>
      </c>
      <c r="Q4" s="287">
        <f t="shared" si="0"/>
        <v>15</v>
      </c>
      <c r="R4" s="287">
        <f t="shared" si="0"/>
        <v>16</v>
      </c>
      <c r="S4" s="287">
        <f>R4+1</f>
        <v>17</v>
      </c>
      <c r="T4" s="287">
        <f>S4+1</f>
        <v>18</v>
      </c>
      <c r="U4" s="287">
        <f t="shared" si="0"/>
        <v>19</v>
      </c>
      <c r="V4" s="287">
        <f t="shared" si="0"/>
        <v>20</v>
      </c>
      <c r="W4" s="287">
        <f t="shared" si="0"/>
        <v>21</v>
      </c>
      <c r="X4" s="287">
        <f t="shared" si="0"/>
        <v>22</v>
      </c>
      <c r="Y4" s="287">
        <f t="shared" si="0"/>
        <v>23</v>
      </c>
      <c r="Z4" s="287">
        <f t="shared" si="0"/>
        <v>24</v>
      </c>
      <c r="AA4" s="287">
        <f t="shared" si="0"/>
        <v>25</v>
      </c>
      <c r="AB4" s="287">
        <f t="shared" si="0"/>
        <v>26</v>
      </c>
      <c r="AC4" s="287">
        <f t="shared" si="0"/>
        <v>27</v>
      </c>
      <c r="AD4" s="287">
        <f t="shared" si="0"/>
        <v>28</v>
      </c>
      <c r="AE4" s="287">
        <f t="shared" si="0"/>
        <v>29</v>
      </c>
      <c r="AF4" s="287">
        <f t="shared" si="0"/>
        <v>30</v>
      </c>
      <c r="AG4" s="287">
        <f t="shared" si="0"/>
        <v>31</v>
      </c>
      <c r="AH4" s="287">
        <f>AG4+1</f>
        <v>32</v>
      </c>
      <c r="AI4" s="287">
        <f t="shared" ref="AI4:AZ4" si="1">AH4+1</f>
        <v>33</v>
      </c>
      <c r="AJ4" s="287">
        <f t="shared" si="1"/>
        <v>34</v>
      </c>
      <c r="AK4" s="287">
        <f t="shared" si="1"/>
        <v>35</v>
      </c>
      <c r="AL4" s="287">
        <f t="shared" si="1"/>
        <v>36</v>
      </c>
      <c r="AM4" s="287">
        <f t="shared" si="1"/>
        <v>37</v>
      </c>
      <c r="AN4" s="287">
        <f t="shared" si="1"/>
        <v>38</v>
      </c>
      <c r="AO4" s="287">
        <f t="shared" si="1"/>
        <v>39</v>
      </c>
      <c r="AP4" s="287">
        <f t="shared" si="1"/>
        <v>40</v>
      </c>
      <c r="AQ4" s="287">
        <f t="shared" si="1"/>
        <v>41</v>
      </c>
      <c r="AR4" s="287">
        <f t="shared" si="1"/>
        <v>42</v>
      </c>
      <c r="AS4" s="287">
        <f t="shared" si="1"/>
        <v>43</v>
      </c>
      <c r="AT4" s="287">
        <f t="shared" si="1"/>
        <v>44</v>
      </c>
      <c r="AU4" s="287">
        <f t="shared" si="1"/>
        <v>45</v>
      </c>
      <c r="AV4" s="287">
        <f t="shared" si="1"/>
        <v>46</v>
      </c>
      <c r="AW4" s="287">
        <f t="shared" si="1"/>
        <v>47</v>
      </c>
      <c r="AX4" s="287">
        <f t="shared" si="1"/>
        <v>48</v>
      </c>
      <c r="AY4" s="287">
        <f t="shared" si="1"/>
        <v>49</v>
      </c>
      <c r="AZ4" s="287">
        <f t="shared" si="1"/>
        <v>50</v>
      </c>
    </row>
    <row r="5" spans="1:53" ht="33.75" x14ac:dyDescent="0.2">
      <c r="A5" s="285"/>
      <c r="B5" s="286"/>
      <c r="C5" s="1156" t="s">
        <v>1061</v>
      </c>
      <c r="D5" s="940" t="s">
        <v>1428</v>
      </c>
      <c r="E5" s="940" t="s">
        <v>1063</v>
      </c>
      <c r="F5" s="1156" t="s">
        <v>1374</v>
      </c>
      <c r="G5" s="1156" t="s">
        <v>1429</v>
      </c>
      <c r="H5" s="1156" t="s">
        <v>1130</v>
      </c>
      <c r="I5" s="1156" t="s">
        <v>1373</v>
      </c>
      <c r="J5" s="1156" t="s">
        <v>1430</v>
      </c>
      <c r="K5" s="1156" t="s">
        <v>1131</v>
      </c>
      <c r="L5" s="1156" t="s">
        <v>1371</v>
      </c>
      <c r="M5" s="1156" t="s">
        <v>1431</v>
      </c>
      <c r="N5" s="1156" t="s">
        <v>1132</v>
      </c>
      <c r="O5" s="1156" t="s">
        <v>1372</v>
      </c>
      <c r="P5" s="1156" t="s">
        <v>1432</v>
      </c>
      <c r="Q5" s="1156" t="s">
        <v>1133</v>
      </c>
      <c r="R5" s="1156" t="s">
        <v>1424</v>
      </c>
      <c r="S5" s="1156"/>
      <c r="T5" s="1156" t="s">
        <v>1363</v>
      </c>
      <c r="U5" s="1156" t="s">
        <v>1364</v>
      </c>
      <c r="V5" s="1156" t="s">
        <v>1158</v>
      </c>
      <c r="W5" s="1156" t="s">
        <v>1159</v>
      </c>
      <c r="X5" s="1156" t="s">
        <v>1160</v>
      </c>
      <c r="Y5" s="1156" t="s">
        <v>1161</v>
      </c>
      <c r="Z5" s="1156" t="s">
        <v>1069</v>
      </c>
      <c r="AA5" s="939" t="s">
        <v>1569</v>
      </c>
      <c r="AB5" s="939" t="s">
        <v>1434</v>
      </c>
      <c r="AC5" s="939" t="s">
        <v>1162</v>
      </c>
      <c r="AD5" s="939" t="s">
        <v>1435</v>
      </c>
      <c r="AE5" s="939" t="s">
        <v>1570</v>
      </c>
      <c r="AF5" s="939" t="s">
        <v>1433</v>
      </c>
      <c r="AG5" s="939" t="s">
        <v>1163</v>
      </c>
      <c r="AH5" s="939" t="s">
        <v>1363</v>
      </c>
      <c r="AI5" s="939" t="s">
        <v>1164</v>
      </c>
      <c r="AJ5" s="939" t="s">
        <v>1364</v>
      </c>
      <c r="AK5" s="939" t="s">
        <v>1165</v>
      </c>
      <c r="AL5" s="939" t="s">
        <v>1166</v>
      </c>
      <c r="AM5" s="939" t="s">
        <v>1167</v>
      </c>
      <c r="AN5" s="939" t="s">
        <v>1168</v>
      </c>
      <c r="AO5" s="939" t="s">
        <v>1169</v>
      </c>
      <c r="AP5" s="939" t="s">
        <v>1069</v>
      </c>
      <c r="AQ5" s="939" t="s">
        <v>1105</v>
      </c>
      <c r="AR5" s="939" t="s">
        <v>1436</v>
      </c>
      <c r="AS5" s="939" t="s">
        <v>1170</v>
      </c>
      <c r="AT5" s="939" t="s">
        <v>1437</v>
      </c>
      <c r="AU5" s="160"/>
      <c r="AV5" s="160"/>
      <c r="AW5" s="160"/>
      <c r="AX5" s="160"/>
      <c r="AY5" s="160"/>
      <c r="AZ5" s="160"/>
      <c r="BA5" s="160"/>
    </row>
    <row r="6" spans="1:53" ht="51" hidden="1" x14ac:dyDescent="0.2">
      <c r="A6" s="288"/>
      <c r="B6" s="281"/>
      <c r="C6" s="866" t="s">
        <v>816</v>
      </c>
      <c r="D6" s="866" t="s">
        <v>816</v>
      </c>
      <c r="E6" s="866" t="s">
        <v>817</v>
      </c>
      <c r="F6" s="866" t="s">
        <v>924</v>
      </c>
      <c r="G6" s="866" t="s">
        <v>816</v>
      </c>
      <c r="H6" s="866" t="s">
        <v>817</v>
      </c>
      <c r="I6" s="866" t="s">
        <v>924</v>
      </c>
      <c r="J6" s="866" t="s">
        <v>816</v>
      </c>
      <c r="K6" s="866" t="s">
        <v>817</v>
      </c>
      <c r="L6" s="866" t="s">
        <v>924</v>
      </c>
      <c r="M6" s="866" t="s">
        <v>816</v>
      </c>
      <c r="N6" s="866" t="s">
        <v>817</v>
      </c>
      <c r="O6" s="866" t="s">
        <v>924</v>
      </c>
      <c r="P6" s="866" t="s">
        <v>816</v>
      </c>
      <c r="Q6" s="866" t="s">
        <v>817</v>
      </c>
      <c r="R6" s="866" t="s">
        <v>817</v>
      </c>
      <c r="S6" s="281"/>
      <c r="T6" s="866" t="s">
        <v>1068</v>
      </c>
      <c r="U6" s="866" t="s">
        <v>1068</v>
      </c>
      <c r="V6" s="866" t="s">
        <v>817</v>
      </c>
      <c r="W6" s="866" t="s">
        <v>817</v>
      </c>
      <c r="X6" s="866" t="s">
        <v>817</v>
      </c>
      <c r="Y6" s="866" t="s">
        <v>817</v>
      </c>
      <c r="Z6" s="866" t="s">
        <v>1069</v>
      </c>
      <c r="AA6" s="866" t="s">
        <v>1090</v>
      </c>
      <c r="AB6" s="866" t="s">
        <v>1100</v>
      </c>
      <c r="AC6" s="866" t="s">
        <v>817</v>
      </c>
      <c r="AD6" s="866" t="s">
        <v>817</v>
      </c>
      <c r="AE6" s="866" t="s">
        <v>1091</v>
      </c>
      <c r="AF6" s="866" t="s">
        <v>816</v>
      </c>
      <c r="AG6" s="866" t="s">
        <v>817</v>
      </c>
      <c r="AH6" s="866" t="s">
        <v>1068</v>
      </c>
      <c r="AI6" s="866" t="s">
        <v>817</v>
      </c>
      <c r="AJ6" s="866" t="s">
        <v>1068</v>
      </c>
      <c r="AK6" s="866" t="s">
        <v>817</v>
      </c>
      <c r="AL6" s="866" t="s">
        <v>817</v>
      </c>
      <c r="AM6" s="866" t="s">
        <v>817</v>
      </c>
      <c r="AN6" s="866" t="s">
        <v>817</v>
      </c>
      <c r="AO6" s="866" t="s">
        <v>817</v>
      </c>
      <c r="AP6" s="866" t="s">
        <v>1069</v>
      </c>
      <c r="AQ6" s="866" t="s">
        <v>817</v>
      </c>
      <c r="AR6" s="866" t="s">
        <v>1100</v>
      </c>
      <c r="AS6" s="866" t="s">
        <v>817</v>
      </c>
      <c r="AT6" s="866" t="s">
        <v>817</v>
      </c>
      <c r="AU6" s="866" t="s">
        <v>817</v>
      </c>
      <c r="AV6" s="866" t="s">
        <v>817</v>
      </c>
      <c r="AW6" s="866"/>
      <c r="AX6" s="866" t="s">
        <v>1099</v>
      </c>
      <c r="AY6" s="866" t="s">
        <v>817</v>
      </c>
      <c r="AZ6" s="866" t="s">
        <v>817</v>
      </c>
    </row>
    <row r="7" spans="1:53" ht="16.149999999999999" customHeight="1" x14ac:dyDescent="0.2">
      <c r="A7" s="58">
        <v>1</v>
      </c>
      <c r="B7" s="59" t="s">
        <v>6</v>
      </c>
      <c r="C7" s="270">
        <f>'8_2.1.18 SIS'!J7</f>
        <v>38</v>
      </c>
      <c r="D7" s="60">
        <f>'Source Data'!H7*0.9</f>
        <v>4191.0594092012398</v>
      </c>
      <c r="E7" s="65">
        <f>C7*D7</f>
        <v>159260.25754964713</v>
      </c>
      <c r="F7" s="289"/>
      <c r="G7" s="60">
        <f>'Source Data'!I7*0.9</f>
        <v>593.07537289042773</v>
      </c>
      <c r="H7" s="65">
        <f>F7*G7</f>
        <v>0</v>
      </c>
      <c r="I7" s="289"/>
      <c r="J7" s="60">
        <f>'Source Data'!J7*0.9</f>
        <v>161.74782897011664</v>
      </c>
      <c r="K7" s="65">
        <f>I7*J7</f>
        <v>0</v>
      </c>
      <c r="L7" s="289"/>
      <c r="M7" s="60">
        <f>'Source Data'!K7*0.9</f>
        <v>4043.6957242529161</v>
      </c>
      <c r="N7" s="65">
        <f>L7*M7</f>
        <v>0</v>
      </c>
      <c r="O7" s="289"/>
      <c r="P7" s="60">
        <f>'Source Data'!L7*0.9</f>
        <v>1617.4782897011667</v>
      </c>
      <c r="Q7" s="65">
        <f>O7*P7</f>
        <v>0</v>
      </c>
      <c r="R7" s="92">
        <v>206383</v>
      </c>
      <c r="S7" s="92">
        <v>22931</v>
      </c>
      <c r="T7" s="60"/>
      <c r="U7" s="60"/>
      <c r="V7" s="61">
        <f t="shared" ref="V7:V38" si="2">T7+U7</f>
        <v>0</v>
      </c>
      <c r="W7" s="92">
        <f t="shared" ref="W7:W38" si="3">V7+R7</f>
        <v>206383</v>
      </c>
      <c r="X7" s="65">
        <f>ROUND(W7*-0.25%,0)</f>
        <v>-516</v>
      </c>
      <c r="Y7" s="92">
        <f>SUM(W7:X7)</f>
        <v>205867</v>
      </c>
      <c r="Z7" s="60">
        <f>[1]UniversityView!$G7</f>
        <v>0</v>
      </c>
      <c r="AA7" s="92">
        <f>ROUND(SUM(Y7:Z7),0)</f>
        <v>205867</v>
      </c>
      <c r="AB7" s="60"/>
      <c r="AC7" s="60">
        <f>AA7-AB7</f>
        <v>205867</v>
      </c>
      <c r="AD7" s="92">
        <f>ROUND(AC7/$AD$88,0)</f>
        <v>17156</v>
      </c>
      <c r="AE7" s="96">
        <f t="shared" ref="AE7:AE38" si="4">AA7</f>
        <v>205867</v>
      </c>
      <c r="AF7" s="66">
        <f>'Source Data'!N7*0.9</f>
        <v>2255.4</v>
      </c>
      <c r="AG7" s="89">
        <f t="shared" ref="AG7:AG38" si="5">ROUND(C7*AF7,0)</f>
        <v>85705</v>
      </c>
      <c r="AH7" s="270"/>
      <c r="AI7" s="66">
        <f>AH7*AF7</f>
        <v>0</v>
      </c>
      <c r="AJ7" s="270"/>
      <c r="AK7" s="68">
        <f t="shared" ref="AK7:AK38" si="6">AF7*AJ7*0.5</f>
        <v>0</v>
      </c>
      <c r="AL7" s="67">
        <f t="shared" ref="AL7:AL38" si="7">AI7+AK7</f>
        <v>0</v>
      </c>
      <c r="AM7" s="89">
        <f>AL7+AG7</f>
        <v>85705</v>
      </c>
      <c r="AN7" s="70">
        <f t="shared" ref="AN7:AN70" si="8">ROUND(-0.25%*AM7,0)</f>
        <v>-214</v>
      </c>
      <c r="AO7" s="89">
        <f>SUM(AM7:AN7)</f>
        <v>85491</v>
      </c>
      <c r="AP7" s="68">
        <f>[1]UniversityView!$M7</f>
        <v>0</v>
      </c>
      <c r="AQ7" s="89">
        <f>ROUND(SUM(AO7:AP7),0)</f>
        <v>85491</v>
      </c>
      <c r="AR7" s="68"/>
      <c r="AS7" s="68">
        <f>AQ7-AR7</f>
        <v>85491</v>
      </c>
      <c r="AT7" s="89">
        <f>ROUND(AS7/$AT$88,0)</f>
        <v>7124</v>
      </c>
      <c r="AU7" s="69">
        <f t="shared" ref="AU7:AU70" si="9">AA7+AQ7</f>
        <v>291358</v>
      </c>
      <c r="AV7" s="86">
        <f t="shared" ref="AV7:AV70" si="10">AD7+AT7</f>
        <v>24280</v>
      </c>
      <c r="AW7" s="116"/>
      <c r="AX7" s="65"/>
      <c r="AY7" s="65">
        <f t="shared" ref="AY7:AY38" si="11">-AN7</f>
        <v>214</v>
      </c>
      <c r="AZ7" s="65">
        <f t="shared" ref="AZ7:AZ38" si="12">AY7-AX7</f>
        <v>214</v>
      </c>
    </row>
    <row r="8" spans="1:53" ht="16.149999999999999" customHeight="1" x14ac:dyDescent="0.2">
      <c r="A8" s="54">
        <v>2</v>
      </c>
      <c r="B8" s="55" t="s">
        <v>7</v>
      </c>
      <c r="C8" s="271">
        <f>'8_2.1.18 SIS'!J8</f>
        <v>5</v>
      </c>
      <c r="D8" s="56">
        <f>'Source Data'!H8*0.9</f>
        <v>5270.1554163228302</v>
      </c>
      <c r="E8" s="74">
        <f t="shared" ref="E8:E71" si="13">C8*D8</f>
        <v>26350.777081614149</v>
      </c>
      <c r="F8" s="290"/>
      <c r="G8" s="56">
        <f>'Source Data'!I8*0.9</f>
        <v>669.93017853984156</v>
      </c>
      <c r="H8" s="74">
        <f t="shared" ref="H8:H71" si="14">F8*G8</f>
        <v>0</v>
      </c>
      <c r="I8" s="290"/>
      <c r="J8" s="56">
        <f>'Source Data'!J8*0.9</f>
        <v>182.70823051086586</v>
      </c>
      <c r="K8" s="74">
        <f t="shared" ref="K8:K71" si="15">I8*J8</f>
        <v>0</v>
      </c>
      <c r="L8" s="290"/>
      <c r="M8" s="56">
        <f>'Source Data'!K8*0.9</f>
        <v>4567.7057627716476</v>
      </c>
      <c r="N8" s="74">
        <f t="shared" ref="N8:N71" si="16">L8*M8</f>
        <v>0</v>
      </c>
      <c r="O8" s="290"/>
      <c r="P8" s="56">
        <f>'Source Data'!L8*0.9</f>
        <v>1827.0823051086586</v>
      </c>
      <c r="Q8" s="74">
        <f t="shared" ref="Q8:Q71" si="17">O8*P8</f>
        <v>0</v>
      </c>
      <c r="R8" s="93">
        <v>42429</v>
      </c>
      <c r="S8" s="93">
        <v>4714</v>
      </c>
      <c r="T8" s="56"/>
      <c r="U8" s="56"/>
      <c r="V8" s="57">
        <f t="shared" si="2"/>
        <v>0</v>
      </c>
      <c r="W8" s="93">
        <f t="shared" si="3"/>
        <v>42429</v>
      </c>
      <c r="X8" s="74">
        <f t="shared" ref="X8:X71" si="18">ROUND(W8*-0.25%,0)</f>
        <v>-106</v>
      </c>
      <c r="Y8" s="93">
        <f t="shared" ref="Y8:Y71" si="19">SUM(W8:X8)</f>
        <v>42323</v>
      </c>
      <c r="Z8" s="56">
        <f>[1]UniversityView!$G8</f>
        <v>0</v>
      </c>
      <c r="AA8" s="93">
        <f t="shared" ref="AA8:AA71" si="20">ROUND(SUM(Y8:Z8),0)</f>
        <v>42323</v>
      </c>
      <c r="AB8" s="56"/>
      <c r="AC8" s="56">
        <f t="shared" ref="AC8:AC71" si="21">AA8-AB8</f>
        <v>42323</v>
      </c>
      <c r="AD8" s="93">
        <f t="shared" ref="AD8:AD71" si="22">ROUND(AC8/$AD$88,0)</f>
        <v>3527</v>
      </c>
      <c r="AE8" s="97">
        <f t="shared" si="4"/>
        <v>42323</v>
      </c>
      <c r="AF8" s="75">
        <f>'Source Data'!N8*0.9</f>
        <v>2594.7000000000003</v>
      </c>
      <c r="AG8" s="90">
        <f t="shared" si="5"/>
        <v>12974</v>
      </c>
      <c r="AH8" s="271"/>
      <c r="AI8" s="75">
        <f t="shared" ref="AI8:AI71" si="23">AH8*AF8</f>
        <v>0</v>
      </c>
      <c r="AJ8" s="271"/>
      <c r="AK8" s="77">
        <f t="shared" si="6"/>
        <v>0</v>
      </c>
      <c r="AL8" s="76">
        <f t="shared" si="7"/>
        <v>0</v>
      </c>
      <c r="AM8" s="90">
        <f t="shared" ref="AM8:AM71" si="24">AL8+AG8</f>
        <v>12974</v>
      </c>
      <c r="AN8" s="79">
        <f t="shared" si="8"/>
        <v>-32</v>
      </c>
      <c r="AO8" s="90">
        <f t="shared" ref="AO8:AO71" si="25">SUM(AM8:AN8)</f>
        <v>12942</v>
      </c>
      <c r="AP8" s="77">
        <f>[1]UniversityView!$M8</f>
        <v>0</v>
      </c>
      <c r="AQ8" s="90">
        <f t="shared" ref="AQ8:AQ71" si="26">ROUND(SUM(AO8:AP8),0)</f>
        <v>12942</v>
      </c>
      <c r="AR8" s="77"/>
      <c r="AS8" s="77">
        <f t="shared" ref="AS8:AS71" si="27">AQ8-AR8</f>
        <v>12942</v>
      </c>
      <c r="AT8" s="90">
        <f t="shared" ref="AT8:AT71" si="28">ROUND(AS8/$AT$88,0)</f>
        <v>1079</v>
      </c>
      <c r="AU8" s="78">
        <f t="shared" si="9"/>
        <v>55265</v>
      </c>
      <c r="AV8" s="87">
        <f t="shared" si="10"/>
        <v>4606</v>
      </c>
      <c r="AW8" s="116"/>
      <c r="AX8" s="74"/>
      <c r="AY8" s="74">
        <f t="shared" si="11"/>
        <v>32</v>
      </c>
      <c r="AZ8" s="74">
        <f t="shared" si="12"/>
        <v>32</v>
      </c>
    </row>
    <row r="9" spans="1:53" ht="16.149999999999999" customHeight="1" x14ac:dyDescent="0.2">
      <c r="A9" s="54">
        <v>3</v>
      </c>
      <c r="B9" s="55" t="s">
        <v>8</v>
      </c>
      <c r="C9" s="271">
        <f>'8_2.1.18 SIS'!J9</f>
        <v>57</v>
      </c>
      <c r="D9" s="56">
        <f>'Source Data'!H9*0.9</f>
        <v>3368.0579470882089</v>
      </c>
      <c r="E9" s="74">
        <f t="shared" si="13"/>
        <v>191979.30298402792</v>
      </c>
      <c r="F9" s="290"/>
      <c r="G9" s="56">
        <f>'Source Data'!I9*0.9</f>
        <v>476.4917649939689</v>
      </c>
      <c r="H9" s="74">
        <f t="shared" si="14"/>
        <v>0</v>
      </c>
      <c r="I9" s="290"/>
      <c r="J9" s="56">
        <f>'Source Data'!J9*0.9</f>
        <v>129.95229954380969</v>
      </c>
      <c r="K9" s="74">
        <f t="shared" si="15"/>
        <v>0</v>
      </c>
      <c r="L9" s="290"/>
      <c r="M9" s="56">
        <f>'Source Data'!K9*0.9</f>
        <v>3248.8074885952424</v>
      </c>
      <c r="N9" s="74">
        <f t="shared" si="16"/>
        <v>0</v>
      </c>
      <c r="O9" s="290"/>
      <c r="P9" s="56">
        <f>'Source Data'!L9*0.9</f>
        <v>1299.5229954380968</v>
      </c>
      <c r="Q9" s="74">
        <f t="shared" si="17"/>
        <v>0</v>
      </c>
      <c r="R9" s="93">
        <v>229492</v>
      </c>
      <c r="S9" s="93">
        <v>25499</v>
      </c>
      <c r="T9" s="56"/>
      <c r="U9" s="56"/>
      <c r="V9" s="57">
        <f t="shared" si="2"/>
        <v>0</v>
      </c>
      <c r="W9" s="93">
        <f t="shared" si="3"/>
        <v>229492</v>
      </c>
      <c r="X9" s="74">
        <f t="shared" si="18"/>
        <v>-574</v>
      </c>
      <c r="Y9" s="93">
        <f t="shared" si="19"/>
        <v>228918</v>
      </c>
      <c r="Z9" s="56">
        <f>[1]UniversityView!$G9</f>
        <v>0</v>
      </c>
      <c r="AA9" s="93">
        <f t="shared" si="20"/>
        <v>228918</v>
      </c>
      <c r="AB9" s="56"/>
      <c r="AC9" s="56">
        <f t="shared" si="21"/>
        <v>228918</v>
      </c>
      <c r="AD9" s="93">
        <f t="shared" si="22"/>
        <v>19077</v>
      </c>
      <c r="AE9" s="97">
        <f t="shared" si="4"/>
        <v>228918</v>
      </c>
      <c r="AF9" s="75">
        <f>'Source Data'!N9*0.9</f>
        <v>5656.5</v>
      </c>
      <c r="AG9" s="90">
        <f t="shared" si="5"/>
        <v>322421</v>
      </c>
      <c r="AH9" s="271"/>
      <c r="AI9" s="75">
        <f t="shared" si="23"/>
        <v>0</v>
      </c>
      <c r="AJ9" s="271"/>
      <c r="AK9" s="77">
        <f t="shared" si="6"/>
        <v>0</v>
      </c>
      <c r="AL9" s="76">
        <f t="shared" si="7"/>
        <v>0</v>
      </c>
      <c r="AM9" s="90">
        <f t="shared" si="24"/>
        <v>322421</v>
      </c>
      <c r="AN9" s="79">
        <f t="shared" si="8"/>
        <v>-806</v>
      </c>
      <c r="AO9" s="90">
        <f t="shared" si="25"/>
        <v>321615</v>
      </c>
      <c r="AP9" s="77">
        <f>[1]UniversityView!$M9</f>
        <v>0</v>
      </c>
      <c r="AQ9" s="90">
        <f t="shared" si="26"/>
        <v>321615</v>
      </c>
      <c r="AR9" s="77"/>
      <c r="AS9" s="77">
        <f t="shared" si="27"/>
        <v>321615</v>
      </c>
      <c r="AT9" s="90">
        <f t="shared" si="28"/>
        <v>26801</v>
      </c>
      <c r="AU9" s="78">
        <f t="shared" si="9"/>
        <v>550533</v>
      </c>
      <c r="AV9" s="87">
        <f t="shared" si="10"/>
        <v>45878</v>
      </c>
      <c r="AW9" s="116"/>
      <c r="AX9" s="74"/>
      <c r="AY9" s="74">
        <f t="shared" si="11"/>
        <v>806</v>
      </c>
      <c r="AZ9" s="74">
        <f t="shared" si="12"/>
        <v>806</v>
      </c>
    </row>
    <row r="10" spans="1:53" ht="16.149999999999999" customHeight="1" x14ac:dyDescent="0.2">
      <c r="A10" s="54">
        <v>4</v>
      </c>
      <c r="B10" s="55" t="s">
        <v>9</v>
      </c>
      <c r="C10" s="271">
        <f>'8_2.1.18 SIS'!J10</f>
        <v>9</v>
      </c>
      <c r="D10" s="56">
        <f>'Source Data'!H10*0.9</f>
        <v>4682.1873539928438</v>
      </c>
      <c r="E10" s="74">
        <f t="shared" si="13"/>
        <v>42139.686185935592</v>
      </c>
      <c r="F10" s="290"/>
      <c r="G10" s="56">
        <f>'Source Data'!I10*0.9</f>
        <v>618.89807287064957</v>
      </c>
      <c r="H10" s="74">
        <f t="shared" si="14"/>
        <v>0</v>
      </c>
      <c r="I10" s="290"/>
      <c r="J10" s="56">
        <f>'Source Data'!J10*0.9</f>
        <v>168.79038351017715</v>
      </c>
      <c r="K10" s="74">
        <f t="shared" si="15"/>
        <v>0</v>
      </c>
      <c r="L10" s="290"/>
      <c r="M10" s="56">
        <f>'Source Data'!K10*0.9</f>
        <v>4219.75958775443</v>
      </c>
      <c r="N10" s="74">
        <f t="shared" si="16"/>
        <v>0</v>
      </c>
      <c r="O10" s="290"/>
      <c r="P10" s="56">
        <f>'Source Data'!L10*0.9</f>
        <v>1687.9038351017718</v>
      </c>
      <c r="Q10" s="74">
        <f t="shared" si="17"/>
        <v>0</v>
      </c>
      <c r="R10" s="93">
        <v>48216</v>
      </c>
      <c r="S10" s="93">
        <v>5357</v>
      </c>
      <c r="T10" s="56"/>
      <c r="U10" s="56"/>
      <c r="V10" s="57">
        <f t="shared" si="2"/>
        <v>0</v>
      </c>
      <c r="W10" s="93">
        <f t="shared" si="3"/>
        <v>48216</v>
      </c>
      <c r="X10" s="74">
        <f t="shared" si="18"/>
        <v>-121</v>
      </c>
      <c r="Y10" s="93">
        <f t="shared" si="19"/>
        <v>48095</v>
      </c>
      <c r="Z10" s="56">
        <f>[1]UniversityView!$G10</f>
        <v>0</v>
      </c>
      <c r="AA10" s="93">
        <f t="shared" si="20"/>
        <v>48095</v>
      </c>
      <c r="AB10" s="56"/>
      <c r="AC10" s="56">
        <f t="shared" si="21"/>
        <v>48095</v>
      </c>
      <c r="AD10" s="93">
        <f t="shared" si="22"/>
        <v>4008</v>
      </c>
      <c r="AE10" s="97">
        <f t="shared" si="4"/>
        <v>48095</v>
      </c>
      <c r="AF10" s="75">
        <f>'Source Data'!N10*0.9</f>
        <v>3258</v>
      </c>
      <c r="AG10" s="90">
        <f t="shared" si="5"/>
        <v>29322</v>
      </c>
      <c r="AH10" s="271"/>
      <c r="AI10" s="75">
        <f t="shared" si="23"/>
        <v>0</v>
      </c>
      <c r="AJ10" s="271"/>
      <c r="AK10" s="77">
        <f t="shared" si="6"/>
        <v>0</v>
      </c>
      <c r="AL10" s="76">
        <f t="shared" si="7"/>
        <v>0</v>
      </c>
      <c r="AM10" s="90">
        <f t="shared" si="24"/>
        <v>29322</v>
      </c>
      <c r="AN10" s="79">
        <f t="shared" si="8"/>
        <v>-73</v>
      </c>
      <c r="AO10" s="90">
        <f t="shared" si="25"/>
        <v>29249</v>
      </c>
      <c r="AP10" s="77">
        <f>[1]UniversityView!$M10</f>
        <v>0</v>
      </c>
      <c r="AQ10" s="90">
        <f t="shared" si="26"/>
        <v>29249</v>
      </c>
      <c r="AR10" s="77"/>
      <c r="AS10" s="77">
        <f t="shared" si="27"/>
        <v>29249</v>
      </c>
      <c r="AT10" s="90">
        <f t="shared" si="28"/>
        <v>2437</v>
      </c>
      <c r="AU10" s="78">
        <f t="shared" si="9"/>
        <v>77344</v>
      </c>
      <c r="AV10" s="87">
        <f t="shared" si="10"/>
        <v>6445</v>
      </c>
      <c r="AW10" s="116"/>
      <c r="AX10" s="74"/>
      <c r="AY10" s="74">
        <f t="shared" si="11"/>
        <v>73</v>
      </c>
      <c r="AZ10" s="74">
        <f t="shared" si="12"/>
        <v>73</v>
      </c>
    </row>
    <row r="11" spans="1:53" ht="16.149999999999999" customHeight="1" x14ac:dyDescent="0.2">
      <c r="A11" s="49">
        <v>5</v>
      </c>
      <c r="B11" s="50" t="s">
        <v>10</v>
      </c>
      <c r="C11" s="272">
        <f>'8_2.1.18 SIS'!J11</f>
        <v>50</v>
      </c>
      <c r="D11" s="51">
        <f>'Source Data'!H11*0.9</f>
        <v>4154.5069299285069</v>
      </c>
      <c r="E11" s="80">
        <f t="shared" si="13"/>
        <v>207725.34649642534</v>
      </c>
      <c r="F11" s="291"/>
      <c r="G11" s="51">
        <f>'Source Data'!I11*0.9</f>
        <v>629.49869166330916</v>
      </c>
      <c r="H11" s="80">
        <f t="shared" si="14"/>
        <v>0</v>
      </c>
      <c r="I11" s="291"/>
      <c r="J11" s="51">
        <f>'Source Data'!J11*0.9</f>
        <v>171.68146136272068</v>
      </c>
      <c r="K11" s="80">
        <f t="shared" si="15"/>
        <v>0</v>
      </c>
      <c r="L11" s="291"/>
      <c r="M11" s="51">
        <f>'Source Data'!K11*0.9</f>
        <v>4292.0365340680173</v>
      </c>
      <c r="N11" s="80">
        <f t="shared" si="16"/>
        <v>0</v>
      </c>
      <c r="O11" s="291"/>
      <c r="P11" s="51">
        <f>'Source Data'!L11*0.9</f>
        <v>1716.8146136272069</v>
      </c>
      <c r="Q11" s="80">
        <f t="shared" si="17"/>
        <v>0</v>
      </c>
      <c r="R11" s="94">
        <v>250588</v>
      </c>
      <c r="S11" s="94">
        <v>27843</v>
      </c>
      <c r="T11" s="51"/>
      <c r="U11" s="51"/>
      <c r="V11" s="52">
        <f t="shared" si="2"/>
        <v>0</v>
      </c>
      <c r="W11" s="94">
        <f t="shared" si="3"/>
        <v>250588</v>
      </c>
      <c r="X11" s="80">
        <f t="shared" si="18"/>
        <v>-626</v>
      </c>
      <c r="Y11" s="94">
        <f t="shared" si="19"/>
        <v>249962</v>
      </c>
      <c r="Z11" s="51">
        <f>[1]UniversityView!$G11</f>
        <v>0</v>
      </c>
      <c r="AA11" s="94">
        <f t="shared" si="20"/>
        <v>249962</v>
      </c>
      <c r="AB11" s="53"/>
      <c r="AC11" s="51">
        <f t="shared" si="21"/>
        <v>249962</v>
      </c>
      <c r="AD11" s="95">
        <f t="shared" si="22"/>
        <v>20830</v>
      </c>
      <c r="AE11" s="95">
        <f t="shared" si="4"/>
        <v>249962</v>
      </c>
      <c r="AF11" s="71">
        <f>'Source Data'!N11*0.9</f>
        <v>1903.5</v>
      </c>
      <c r="AG11" s="91">
        <f t="shared" si="5"/>
        <v>95175</v>
      </c>
      <c r="AH11" s="272"/>
      <c r="AI11" s="71">
        <f t="shared" si="23"/>
        <v>0</v>
      </c>
      <c r="AJ11" s="272"/>
      <c r="AK11" s="72">
        <f t="shared" si="6"/>
        <v>0</v>
      </c>
      <c r="AL11" s="73">
        <f t="shared" si="7"/>
        <v>0</v>
      </c>
      <c r="AM11" s="91">
        <f t="shared" si="24"/>
        <v>95175</v>
      </c>
      <c r="AN11" s="82">
        <f t="shared" si="8"/>
        <v>-238</v>
      </c>
      <c r="AO11" s="91">
        <f t="shared" si="25"/>
        <v>94937</v>
      </c>
      <c r="AP11" s="72">
        <f>[1]UniversityView!$M11</f>
        <v>0</v>
      </c>
      <c r="AQ11" s="91">
        <f t="shared" si="26"/>
        <v>94937</v>
      </c>
      <c r="AR11" s="72"/>
      <c r="AS11" s="72">
        <f t="shared" si="27"/>
        <v>94937</v>
      </c>
      <c r="AT11" s="91">
        <f t="shared" si="28"/>
        <v>7911</v>
      </c>
      <c r="AU11" s="81">
        <f t="shared" si="9"/>
        <v>344899</v>
      </c>
      <c r="AV11" s="88">
        <f t="shared" si="10"/>
        <v>28741</v>
      </c>
      <c r="AW11" s="116"/>
      <c r="AX11" s="80"/>
      <c r="AY11" s="80">
        <f t="shared" si="11"/>
        <v>238</v>
      </c>
      <c r="AZ11" s="80">
        <f t="shared" si="12"/>
        <v>238</v>
      </c>
    </row>
    <row r="12" spans="1:53" ht="16.149999999999999" customHeight="1" x14ac:dyDescent="0.2">
      <c r="A12" s="58">
        <v>6</v>
      </c>
      <c r="B12" s="59" t="s">
        <v>11</v>
      </c>
      <c r="C12" s="270">
        <f>'8_2.1.18 SIS'!J12</f>
        <v>6</v>
      </c>
      <c r="D12" s="60">
        <f>'Source Data'!H12*0.9</f>
        <v>4439.5730900944909</v>
      </c>
      <c r="E12" s="65">
        <f t="shared" si="13"/>
        <v>26637.438540566945</v>
      </c>
      <c r="F12" s="289"/>
      <c r="G12" s="60">
        <f>'Source Data'!I12*0.9</f>
        <v>604.38637167919524</v>
      </c>
      <c r="H12" s="65">
        <f t="shared" si="14"/>
        <v>0</v>
      </c>
      <c r="I12" s="289"/>
      <c r="J12" s="60">
        <f>'Source Data'!J12*0.9</f>
        <v>164.83264682159867</v>
      </c>
      <c r="K12" s="65">
        <f t="shared" si="15"/>
        <v>0</v>
      </c>
      <c r="L12" s="289"/>
      <c r="M12" s="60">
        <f>'Source Data'!K12*0.9</f>
        <v>4120.8161705399671</v>
      </c>
      <c r="N12" s="65">
        <f t="shared" si="16"/>
        <v>0</v>
      </c>
      <c r="O12" s="289"/>
      <c r="P12" s="60">
        <f>'Source Data'!L12*0.9</f>
        <v>1648.3264682159868</v>
      </c>
      <c r="Q12" s="65">
        <f t="shared" si="17"/>
        <v>0</v>
      </c>
      <c r="R12" s="92">
        <v>38890</v>
      </c>
      <c r="S12" s="92">
        <v>4321</v>
      </c>
      <c r="T12" s="60"/>
      <c r="U12" s="60"/>
      <c r="V12" s="61">
        <f t="shared" si="2"/>
        <v>0</v>
      </c>
      <c r="W12" s="92">
        <f t="shared" si="3"/>
        <v>38890</v>
      </c>
      <c r="X12" s="65">
        <f t="shared" si="18"/>
        <v>-97</v>
      </c>
      <c r="Y12" s="92">
        <f t="shared" si="19"/>
        <v>38793</v>
      </c>
      <c r="Z12" s="60">
        <f>[1]UniversityView!$G12</f>
        <v>-2376</v>
      </c>
      <c r="AA12" s="92">
        <f t="shared" si="20"/>
        <v>36417</v>
      </c>
      <c r="AB12" s="60"/>
      <c r="AC12" s="60">
        <f t="shared" si="21"/>
        <v>36417</v>
      </c>
      <c r="AD12" s="92">
        <f t="shared" si="22"/>
        <v>3035</v>
      </c>
      <c r="AE12" s="96">
        <f t="shared" si="4"/>
        <v>36417</v>
      </c>
      <c r="AF12" s="66">
        <f>'Source Data'!N12*0.9</f>
        <v>3665.7000000000003</v>
      </c>
      <c r="AG12" s="89">
        <f t="shared" si="5"/>
        <v>21994</v>
      </c>
      <c r="AH12" s="270"/>
      <c r="AI12" s="66">
        <f t="shared" si="23"/>
        <v>0</v>
      </c>
      <c r="AJ12" s="270"/>
      <c r="AK12" s="68">
        <f t="shared" si="6"/>
        <v>0</v>
      </c>
      <c r="AL12" s="67">
        <f t="shared" si="7"/>
        <v>0</v>
      </c>
      <c r="AM12" s="89">
        <f t="shared" si="24"/>
        <v>21994</v>
      </c>
      <c r="AN12" s="70">
        <f t="shared" si="8"/>
        <v>-55</v>
      </c>
      <c r="AO12" s="89">
        <f t="shared" si="25"/>
        <v>21939</v>
      </c>
      <c r="AP12" s="68">
        <f>[1]UniversityView!$M12</f>
        <v>-1730</v>
      </c>
      <c r="AQ12" s="89">
        <f t="shared" si="26"/>
        <v>20209</v>
      </c>
      <c r="AR12" s="68"/>
      <c r="AS12" s="68">
        <f t="shared" si="27"/>
        <v>20209</v>
      </c>
      <c r="AT12" s="89">
        <f t="shared" si="28"/>
        <v>1684</v>
      </c>
      <c r="AU12" s="69">
        <f t="shared" si="9"/>
        <v>56626</v>
      </c>
      <c r="AV12" s="86">
        <f t="shared" si="10"/>
        <v>4719</v>
      </c>
      <c r="AW12" s="116"/>
      <c r="AX12" s="65"/>
      <c r="AY12" s="65">
        <f t="shared" si="11"/>
        <v>55</v>
      </c>
      <c r="AZ12" s="65">
        <f t="shared" si="12"/>
        <v>55</v>
      </c>
    </row>
    <row r="13" spans="1:53" ht="16.149999999999999" customHeight="1" x14ac:dyDescent="0.2">
      <c r="A13" s="54">
        <v>7</v>
      </c>
      <c r="B13" s="55" t="s">
        <v>12</v>
      </c>
      <c r="C13" s="271">
        <f>'8_2.1.18 SIS'!J13</f>
        <v>4</v>
      </c>
      <c r="D13" s="56">
        <f>'Source Data'!H13*0.9</f>
        <v>2771.9537004760546</v>
      </c>
      <c r="E13" s="74">
        <f t="shared" si="13"/>
        <v>11087.814801904218</v>
      </c>
      <c r="F13" s="290"/>
      <c r="G13" s="56">
        <f>'Source Data'!I13*0.9</f>
        <v>379.9829553541536</v>
      </c>
      <c r="H13" s="74">
        <f t="shared" si="14"/>
        <v>0</v>
      </c>
      <c r="I13" s="290"/>
      <c r="J13" s="56">
        <f>'Source Data'!J13*0.9</f>
        <v>103.63171509658736</v>
      </c>
      <c r="K13" s="74">
        <f t="shared" si="15"/>
        <v>0</v>
      </c>
      <c r="L13" s="290"/>
      <c r="M13" s="56">
        <f>'Source Data'!K13*0.9</f>
        <v>2590.792877414684</v>
      </c>
      <c r="N13" s="74">
        <f t="shared" si="16"/>
        <v>0</v>
      </c>
      <c r="O13" s="290"/>
      <c r="P13" s="56">
        <f>'Source Data'!L13*0.9</f>
        <v>1036.3171509658735</v>
      </c>
      <c r="Q13" s="74">
        <f t="shared" si="17"/>
        <v>0</v>
      </c>
      <c r="R13" s="93">
        <v>11502</v>
      </c>
      <c r="S13" s="93">
        <v>1278</v>
      </c>
      <c r="T13" s="56"/>
      <c r="U13" s="56"/>
      <c r="V13" s="57">
        <f t="shared" si="2"/>
        <v>0</v>
      </c>
      <c r="W13" s="93">
        <f t="shared" si="3"/>
        <v>11502</v>
      </c>
      <c r="X13" s="74">
        <f t="shared" si="18"/>
        <v>-29</v>
      </c>
      <c r="Y13" s="93">
        <f t="shared" si="19"/>
        <v>11473</v>
      </c>
      <c r="Z13" s="56">
        <f>[1]UniversityView!$G13</f>
        <v>-2439</v>
      </c>
      <c r="AA13" s="93">
        <f t="shared" si="20"/>
        <v>9034</v>
      </c>
      <c r="AB13" s="56"/>
      <c r="AC13" s="56">
        <f t="shared" si="21"/>
        <v>9034</v>
      </c>
      <c r="AD13" s="93">
        <f t="shared" si="22"/>
        <v>753</v>
      </c>
      <c r="AE13" s="97">
        <f t="shared" si="4"/>
        <v>9034</v>
      </c>
      <c r="AF13" s="75">
        <f>'Source Data'!N13*0.9</f>
        <v>10655.1</v>
      </c>
      <c r="AG13" s="90">
        <f t="shared" si="5"/>
        <v>42620</v>
      </c>
      <c r="AH13" s="271"/>
      <c r="AI13" s="75">
        <f t="shared" si="23"/>
        <v>0</v>
      </c>
      <c r="AJ13" s="271"/>
      <c r="AK13" s="77">
        <f t="shared" si="6"/>
        <v>0</v>
      </c>
      <c r="AL13" s="76">
        <f t="shared" si="7"/>
        <v>0</v>
      </c>
      <c r="AM13" s="90">
        <f t="shared" si="24"/>
        <v>42620</v>
      </c>
      <c r="AN13" s="79">
        <f t="shared" si="8"/>
        <v>-107</v>
      </c>
      <c r="AO13" s="90">
        <f t="shared" si="25"/>
        <v>42513</v>
      </c>
      <c r="AP13" s="77">
        <f>[1]UniversityView!$M13</f>
        <v>-9878</v>
      </c>
      <c r="AQ13" s="90">
        <f t="shared" si="26"/>
        <v>32635</v>
      </c>
      <c r="AR13" s="77"/>
      <c r="AS13" s="77">
        <f t="shared" si="27"/>
        <v>32635</v>
      </c>
      <c r="AT13" s="90">
        <f t="shared" si="28"/>
        <v>2720</v>
      </c>
      <c r="AU13" s="78">
        <f t="shared" si="9"/>
        <v>41669</v>
      </c>
      <c r="AV13" s="87">
        <f t="shared" si="10"/>
        <v>3473</v>
      </c>
      <c r="AW13" s="116"/>
      <c r="AX13" s="74"/>
      <c r="AY13" s="74">
        <f t="shared" si="11"/>
        <v>107</v>
      </c>
      <c r="AZ13" s="74">
        <f t="shared" si="12"/>
        <v>107</v>
      </c>
    </row>
    <row r="14" spans="1:53" ht="16.149999999999999" customHeight="1" x14ac:dyDescent="0.2">
      <c r="A14" s="54">
        <v>8</v>
      </c>
      <c r="B14" s="55" t="s">
        <v>13</v>
      </c>
      <c r="C14" s="271">
        <f>'8_2.1.18 SIS'!J14</f>
        <v>63</v>
      </c>
      <c r="D14" s="56">
        <f>'Source Data'!H14*0.9</f>
        <v>4265.096092769053</v>
      </c>
      <c r="E14" s="74">
        <f t="shared" si="13"/>
        <v>268701.05384445033</v>
      </c>
      <c r="F14" s="290"/>
      <c r="G14" s="56">
        <f>'Source Data'!I14*0.9</f>
        <v>568.32200055192106</v>
      </c>
      <c r="H14" s="74">
        <f t="shared" si="14"/>
        <v>0</v>
      </c>
      <c r="I14" s="290"/>
      <c r="J14" s="56">
        <f>'Source Data'!J14*0.9</f>
        <v>154.99690924143303</v>
      </c>
      <c r="K14" s="74">
        <f t="shared" si="15"/>
        <v>0</v>
      </c>
      <c r="L14" s="290"/>
      <c r="M14" s="56">
        <f>'Source Data'!K14*0.9</f>
        <v>3874.922731035826</v>
      </c>
      <c r="N14" s="74">
        <f t="shared" si="16"/>
        <v>0</v>
      </c>
      <c r="O14" s="290"/>
      <c r="P14" s="56">
        <f>'Source Data'!L14*0.9</f>
        <v>1549.9690924143304</v>
      </c>
      <c r="Q14" s="74">
        <f t="shared" si="17"/>
        <v>0</v>
      </c>
      <c r="R14" s="93">
        <v>319488</v>
      </c>
      <c r="S14" s="93">
        <v>35499</v>
      </c>
      <c r="T14" s="56"/>
      <c r="U14" s="56"/>
      <c r="V14" s="57">
        <f t="shared" si="2"/>
        <v>0</v>
      </c>
      <c r="W14" s="93">
        <f t="shared" si="3"/>
        <v>319488</v>
      </c>
      <c r="X14" s="74">
        <f t="shared" si="18"/>
        <v>-799</v>
      </c>
      <c r="Y14" s="93">
        <f t="shared" si="19"/>
        <v>318689</v>
      </c>
      <c r="Z14" s="56">
        <f>[1]UniversityView!$G14</f>
        <v>-4142</v>
      </c>
      <c r="AA14" s="93">
        <f t="shared" si="20"/>
        <v>314547</v>
      </c>
      <c r="AB14" s="56"/>
      <c r="AC14" s="56">
        <f t="shared" si="21"/>
        <v>314547</v>
      </c>
      <c r="AD14" s="93">
        <f t="shared" si="22"/>
        <v>26212</v>
      </c>
      <c r="AE14" s="97">
        <f t="shared" si="4"/>
        <v>314547</v>
      </c>
      <c r="AF14" s="75">
        <f>'Source Data'!N14*0.9</f>
        <v>4129.2</v>
      </c>
      <c r="AG14" s="90">
        <f t="shared" si="5"/>
        <v>260140</v>
      </c>
      <c r="AH14" s="271"/>
      <c r="AI14" s="75">
        <f t="shared" si="23"/>
        <v>0</v>
      </c>
      <c r="AJ14" s="271"/>
      <c r="AK14" s="77">
        <f t="shared" si="6"/>
        <v>0</v>
      </c>
      <c r="AL14" s="76">
        <f t="shared" si="7"/>
        <v>0</v>
      </c>
      <c r="AM14" s="90">
        <f t="shared" si="24"/>
        <v>260140</v>
      </c>
      <c r="AN14" s="79">
        <f t="shared" si="8"/>
        <v>-650</v>
      </c>
      <c r="AO14" s="90">
        <f t="shared" si="25"/>
        <v>259490</v>
      </c>
      <c r="AP14" s="77">
        <f>[1]UniversityView!$M14</f>
        <v>-4235</v>
      </c>
      <c r="AQ14" s="90">
        <f t="shared" si="26"/>
        <v>255255</v>
      </c>
      <c r="AR14" s="77"/>
      <c r="AS14" s="77">
        <f t="shared" si="27"/>
        <v>255255</v>
      </c>
      <c r="AT14" s="90">
        <f t="shared" si="28"/>
        <v>21271</v>
      </c>
      <c r="AU14" s="78">
        <f t="shared" si="9"/>
        <v>569802</v>
      </c>
      <c r="AV14" s="87">
        <f t="shared" si="10"/>
        <v>47483</v>
      </c>
      <c r="AW14" s="116"/>
      <c r="AX14" s="74"/>
      <c r="AY14" s="74">
        <f t="shared" si="11"/>
        <v>650</v>
      </c>
      <c r="AZ14" s="74">
        <f t="shared" si="12"/>
        <v>650</v>
      </c>
    </row>
    <row r="15" spans="1:53" ht="16.149999999999999" customHeight="1" x14ac:dyDescent="0.2">
      <c r="A15" s="54">
        <v>9</v>
      </c>
      <c r="B15" s="55" t="s">
        <v>14</v>
      </c>
      <c r="C15" s="271">
        <f>'8_2.1.18 SIS'!J15</f>
        <v>67</v>
      </c>
      <c r="D15" s="56">
        <f>'Source Data'!H15*0.9</f>
        <v>4093.8629772348331</v>
      </c>
      <c r="E15" s="74">
        <f t="shared" si="13"/>
        <v>274288.81947473384</v>
      </c>
      <c r="F15" s="290"/>
      <c r="G15" s="56">
        <f>'Source Data'!I15*0.9</f>
        <v>545.89671701616419</v>
      </c>
      <c r="H15" s="74">
        <f t="shared" si="14"/>
        <v>0</v>
      </c>
      <c r="I15" s="290"/>
      <c r="J15" s="56">
        <f>'Source Data'!J15*0.9</f>
        <v>148.88092282259024</v>
      </c>
      <c r="K15" s="74">
        <f t="shared" si="15"/>
        <v>0</v>
      </c>
      <c r="L15" s="290"/>
      <c r="M15" s="56">
        <f>'Source Data'!K15*0.9</f>
        <v>3722.0230705647559</v>
      </c>
      <c r="N15" s="74">
        <f t="shared" si="16"/>
        <v>0</v>
      </c>
      <c r="O15" s="290"/>
      <c r="P15" s="56">
        <f>'Source Data'!L15*0.9</f>
        <v>1488.8092282259022</v>
      </c>
      <c r="Q15" s="74">
        <f t="shared" si="17"/>
        <v>0</v>
      </c>
      <c r="R15" s="93">
        <v>344412</v>
      </c>
      <c r="S15" s="93">
        <v>38268</v>
      </c>
      <c r="T15" s="56"/>
      <c r="U15" s="56"/>
      <c r="V15" s="57">
        <f t="shared" si="2"/>
        <v>0</v>
      </c>
      <c r="W15" s="93">
        <f t="shared" si="3"/>
        <v>344412</v>
      </c>
      <c r="X15" s="74">
        <f t="shared" si="18"/>
        <v>-861</v>
      </c>
      <c r="Y15" s="93">
        <f t="shared" si="19"/>
        <v>343551</v>
      </c>
      <c r="Z15" s="56">
        <f>[1]UniversityView!$G15</f>
        <v>-8049</v>
      </c>
      <c r="AA15" s="93">
        <f t="shared" si="20"/>
        <v>335502</v>
      </c>
      <c r="AB15" s="56"/>
      <c r="AC15" s="56">
        <f t="shared" si="21"/>
        <v>335502</v>
      </c>
      <c r="AD15" s="93">
        <f t="shared" si="22"/>
        <v>27959</v>
      </c>
      <c r="AE15" s="97">
        <f t="shared" si="4"/>
        <v>335502</v>
      </c>
      <c r="AF15" s="75">
        <f>'Source Data'!N15*0.9</f>
        <v>4584.6000000000004</v>
      </c>
      <c r="AG15" s="90">
        <f t="shared" si="5"/>
        <v>307168</v>
      </c>
      <c r="AH15" s="271"/>
      <c r="AI15" s="75">
        <f t="shared" si="23"/>
        <v>0</v>
      </c>
      <c r="AJ15" s="271"/>
      <c r="AK15" s="77">
        <f t="shared" si="6"/>
        <v>0</v>
      </c>
      <c r="AL15" s="76">
        <f t="shared" si="7"/>
        <v>0</v>
      </c>
      <c r="AM15" s="90">
        <f t="shared" si="24"/>
        <v>307168</v>
      </c>
      <c r="AN15" s="79">
        <f t="shared" si="8"/>
        <v>-768</v>
      </c>
      <c r="AO15" s="90">
        <f t="shared" si="25"/>
        <v>306400</v>
      </c>
      <c r="AP15" s="77">
        <f>[1]UniversityView!$M15</f>
        <v>-8991</v>
      </c>
      <c r="AQ15" s="90">
        <f t="shared" si="26"/>
        <v>297409</v>
      </c>
      <c r="AR15" s="77"/>
      <c r="AS15" s="77">
        <f t="shared" si="27"/>
        <v>297409</v>
      </c>
      <c r="AT15" s="90">
        <f t="shared" si="28"/>
        <v>24784</v>
      </c>
      <c r="AU15" s="78">
        <f t="shared" si="9"/>
        <v>632911</v>
      </c>
      <c r="AV15" s="87">
        <f t="shared" si="10"/>
        <v>52743</v>
      </c>
      <c r="AW15" s="116"/>
      <c r="AX15" s="74"/>
      <c r="AY15" s="74">
        <f t="shared" si="11"/>
        <v>768</v>
      </c>
      <c r="AZ15" s="74">
        <f t="shared" si="12"/>
        <v>768</v>
      </c>
    </row>
    <row r="16" spans="1:53" ht="16.149999999999999" customHeight="1" x14ac:dyDescent="0.2">
      <c r="A16" s="49">
        <v>10</v>
      </c>
      <c r="B16" s="50" t="s">
        <v>15</v>
      </c>
      <c r="C16" s="272">
        <f>'8_2.1.18 SIS'!J16</f>
        <v>75</v>
      </c>
      <c r="D16" s="51">
        <f>'Source Data'!H16*0.9</f>
        <v>3105.3571754438885</v>
      </c>
      <c r="E16" s="80">
        <f t="shared" si="13"/>
        <v>232901.78815829163</v>
      </c>
      <c r="F16" s="291"/>
      <c r="G16" s="51">
        <f>'Source Data'!I16*0.9</f>
        <v>438.25999867753291</v>
      </c>
      <c r="H16" s="80">
        <f t="shared" si="14"/>
        <v>0</v>
      </c>
      <c r="I16" s="291"/>
      <c r="J16" s="51">
        <f>'Source Data'!J16*0.9</f>
        <v>119.52545418478171</v>
      </c>
      <c r="K16" s="80">
        <f t="shared" si="15"/>
        <v>0</v>
      </c>
      <c r="L16" s="291"/>
      <c r="M16" s="51">
        <f>'Source Data'!K16*0.9</f>
        <v>2988.136354619543</v>
      </c>
      <c r="N16" s="80">
        <f t="shared" si="16"/>
        <v>0</v>
      </c>
      <c r="O16" s="291"/>
      <c r="P16" s="51">
        <f>'Source Data'!L16*0.9</f>
        <v>1195.2545418478171</v>
      </c>
      <c r="Q16" s="80">
        <f t="shared" si="17"/>
        <v>0</v>
      </c>
      <c r="R16" s="94">
        <v>278839</v>
      </c>
      <c r="S16" s="94">
        <v>30982</v>
      </c>
      <c r="T16" s="51"/>
      <c r="U16" s="51"/>
      <c r="V16" s="52">
        <f t="shared" si="2"/>
        <v>0</v>
      </c>
      <c r="W16" s="94">
        <f t="shared" si="3"/>
        <v>278839</v>
      </c>
      <c r="X16" s="80">
        <f t="shared" si="18"/>
        <v>-697</v>
      </c>
      <c r="Y16" s="94">
        <f t="shared" si="19"/>
        <v>278142</v>
      </c>
      <c r="Z16" s="51">
        <f>[1]UniversityView!$G16</f>
        <v>-3230</v>
      </c>
      <c r="AA16" s="94">
        <f t="shared" si="20"/>
        <v>274912</v>
      </c>
      <c r="AB16" s="53"/>
      <c r="AC16" s="51">
        <f t="shared" si="21"/>
        <v>274912</v>
      </c>
      <c r="AD16" s="95">
        <f t="shared" si="22"/>
        <v>22909</v>
      </c>
      <c r="AE16" s="95">
        <f t="shared" si="4"/>
        <v>274912</v>
      </c>
      <c r="AF16" s="71">
        <f>'Source Data'!N16*0.9</f>
        <v>6972.3</v>
      </c>
      <c r="AG16" s="91">
        <f t="shared" si="5"/>
        <v>522923</v>
      </c>
      <c r="AH16" s="272"/>
      <c r="AI16" s="71">
        <f t="shared" si="23"/>
        <v>0</v>
      </c>
      <c r="AJ16" s="272"/>
      <c r="AK16" s="72">
        <f t="shared" si="6"/>
        <v>0</v>
      </c>
      <c r="AL16" s="73">
        <f t="shared" si="7"/>
        <v>0</v>
      </c>
      <c r="AM16" s="91">
        <f t="shared" si="24"/>
        <v>522923</v>
      </c>
      <c r="AN16" s="82">
        <f t="shared" si="8"/>
        <v>-1307</v>
      </c>
      <c r="AO16" s="91">
        <f t="shared" si="25"/>
        <v>521616</v>
      </c>
      <c r="AP16" s="72">
        <f>[1]UniversityView!$M16</f>
        <v>-6043</v>
      </c>
      <c r="AQ16" s="91">
        <f t="shared" si="26"/>
        <v>515573</v>
      </c>
      <c r="AR16" s="72"/>
      <c r="AS16" s="72">
        <f t="shared" si="27"/>
        <v>515573</v>
      </c>
      <c r="AT16" s="91">
        <f t="shared" si="28"/>
        <v>42964</v>
      </c>
      <c r="AU16" s="81">
        <f t="shared" si="9"/>
        <v>790485</v>
      </c>
      <c r="AV16" s="88">
        <f t="shared" si="10"/>
        <v>65873</v>
      </c>
      <c r="AW16" s="116"/>
      <c r="AX16" s="80"/>
      <c r="AY16" s="80">
        <f t="shared" si="11"/>
        <v>1307</v>
      </c>
      <c r="AZ16" s="80">
        <f t="shared" si="12"/>
        <v>1307</v>
      </c>
    </row>
    <row r="17" spans="1:52" ht="16.149999999999999" customHeight="1" x14ac:dyDescent="0.2">
      <c r="A17" s="58">
        <v>11</v>
      </c>
      <c r="B17" s="59" t="s">
        <v>16</v>
      </c>
      <c r="C17" s="270">
        <f>'8_2.1.18 SIS'!J17</f>
        <v>8</v>
      </c>
      <c r="D17" s="60">
        <f>'Source Data'!H17*0.9</f>
        <v>5139.1213037439311</v>
      </c>
      <c r="E17" s="65">
        <f t="shared" si="13"/>
        <v>41112.970429951449</v>
      </c>
      <c r="F17" s="289"/>
      <c r="G17" s="60">
        <f>'Source Data'!I17*0.9</f>
        <v>648.77906576104613</v>
      </c>
      <c r="H17" s="65">
        <f t="shared" si="14"/>
        <v>0</v>
      </c>
      <c r="I17" s="289"/>
      <c r="J17" s="60">
        <f>'Source Data'!J17*0.9</f>
        <v>176.93974520755805</v>
      </c>
      <c r="K17" s="65">
        <f t="shared" si="15"/>
        <v>0</v>
      </c>
      <c r="L17" s="289"/>
      <c r="M17" s="60">
        <f>'Source Data'!K17*0.9</f>
        <v>4423.493630188952</v>
      </c>
      <c r="N17" s="65">
        <f t="shared" si="16"/>
        <v>0</v>
      </c>
      <c r="O17" s="289"/>
      <c r="P17" s="60">
        <f>'Source Data'!L17*0.9</f>
        <v>1769.3974520755805</v>
      </c>
      <c r="Q17" s="65">
        <f t="shared" si="17"/>
        <v>0</v>
      </c>
      <c r="R17" s="92">
        <v>49547</v>
      </c>
      <c r="S17" s="92">
        <v>5505</v>
      </c>
      <c r="T17" s="60"/>
      <c r="U17" s="60"/>
      <c r="V17" s="61">
        <f t="shared" si="2"/>
        <v>0</v>
      </c>
      <c r="W17" s="92">
        <f t="shared" si="3"/>
        <v>49547</v>
      </c>
      <c r="X17" s="65">
        <f t="shared" si="18"/>
        <v>-124</v>
      </c>
      <c r="Y17" s="92">
        <f t="shared" si="19"/>
        <v>49423</v>
      </c>
      <c r="Z17" s="60">
        <f>[1]UniversityView!$G17</f>
        <v>0</v>
      </c>
      <c r="AA17" s="92">
        <f t="shared" si="20"/>
        <v>49423</v>
      </c>
      <c r="AB17" s="60"/>
      <c r="AC17" s="60">
        <f t="shared" si="21"/>
        <v>49423</v>
      </c>
      <c r="AD17" s="92">
        <f t="shared" si="22"/>
        <v>4119</v>
      </c>
      <c r="AE17" s="96">
        <f t="shared" si="4"/>
        <v>49423</v>
      </c>
      <c r="AF17" s="66">
        <f>'Source Data'!N17*0.9</f>
        <v>2979</v>
      </c>
      <c r="AG17" s="89">
        <f t="shared" si="5"/>
        <v>23832</v>
      </c>
      <c r="AH17" s="270"/>
      <c r="AI17" s="66">
        <f t="shared" si="23"/>
        <v>0</v>
      </c>
      <c r="AJ17" s="270"/>
      <c r="AK17" s="68">
        <f t="shared" si="6"/>
        <v>0</v>
      </c>
      <c r="AL17" s="67">
        <f t="shared" si="7"/>
        <v>0</v>
      </c>
      <c r="AM17" s="89">
        <f t="shared" si="24"/>
        <v>23832</v>
      </c>
      <c r="AN17" s="70">
        <f t="shared" si="8"/>
        <v>-60</v>
      </c>
      <c r="AO17" s="89">
        <f t="shared" si="25"/>
        <v>23772</v>
      </c>
      <c r="AP17" s="68">
        <f>[1]UniversityView!$M17</f>
        <v>0</v>
      </c>
      <c r="AQ17" s="89">
        <f t="shared" si="26"/>
        <v>23772</v>
      </c>
      <c r="AR17" s="68"/>
      <c r="AS17" s="68">
        <f t="shared" si="27"/>
        <v>23772</v>
      </c>
      <c r="AT17" s="89">
        <f t="shared" si="28"/>
        <v>1981</v>
      </c>
      <c r="AU17" s="69">
        <f t="shared" si="9"/>
        <v>73195</v>
      </c>
      <c r="AV17" s="86">
        <f t="shared" si="10"/>
        <v>6100</v>
      </c>
      <c r="AW17" s="116"/>
      <c r="AX17" s="65"/>
      <c r="AY17" s="65">
        <f t="shared" si="11"/>
        <v>60</v>
      </c>
      <c r="AZ17" s="65">
        <f t="shared" si="12"/>
        <v>60</v>
      </c>
    </row>
    <row r="18" spans="1:52" ht="16.149999999999999" customHeight="1" x14ac:dyDescent="0.2">
      <c r="A18" s="54">
        <v>12</v>
      </c>
      <c r="B18" s="55" t="s">
        <v>17</v>
      </c>
      <c r="C18" s="271">
        <f>'8_2.1.18 SIS'!J18</f>
        <v>0</v>
      </c>
      <c r="D18" s="56">
        <f>'Source Data'!H18*0.9</f>
        <v>2673.4612125075778</v>
      </c>
      <c r="E18" s="74">
        <f t="shared" si="13"/>
        <v>0</v>
      </c>
      <c r="F18" s="290"/>
      <c r="G18" s="56">
        <f>'Source Data'!I18*0.9</f>
        <v>336.65540996866247</v>
      </c>
      <c r="H18" s="74">
        <f t="shared" si="14"/>
        <v>0</v>
      </c>
      <c r="I18" s="290"/>
      <c r="J18" s="56">
        <f>'Source Data'!J18*0.9</f>
        <v>91.815111809635241</v>
      </c>
      <c r="K18" s="74">
        <f t="shared" si="15"/>
        <v>0</v>
      </c>
      <c r="L18" s="290"/>
      <c r="M18" s="56">
        <f>'Source Data'!K18*0.9</f>
        <v>2295.3777952408809</v>
      </c>
      <c r="N18" s="74">
        <f t="shared" si="16"/>
        <v>0</v>
      </c>
      <c r="O18" s="290"/>
      <c r="P18" s="56">
        <f>'Source Data'!L18*0.9</f>
        <v>918.15111809635243</v>
      </c>
      <c r="Q18" s="74">
        <f t="shared" si="17"/>
        <v>0</v>
      </c>
      <c r="R18" s="93">
        <v>0</v>
      </c>
      <c r="S18" s="93">
        <v>0</v>
      </c>
      <c r="T18" s="56"/>
      <c r="U18" s="56"/>
      <c r="V18" s="57">
        <f t="shared" si="2"/>
        <v>0</v>
      </c>
      <c r="W18" s="93">
        <f t="shared" si="3"/>
        <v>0</v>
      </c>
      <c r="X18" s="74">
        <f t="shared" si="18"/>
        <v>0</v>
      </c>
      <c r="Y18" s="93">
        <f t="shared" si="19"/>
        <v>0</v>
      </c>
      <c r="Z18" s="56">
        <f>[1]UniversityView!$G18</f>
        <v>0</v>
      </c>
      <c r="AA18" s="93">
        <f t="shared" si="20"/>
        <v>0</v>
      </c>
      <c r="AB18" s="56"/>
      <c r="AC18" s="56">
        <f t="shared" si="21"/>
        <v>0</v>
      </c>
      <c r="AD18" s="93">
        <f t="shared" si="22"/>
        <v>0</v>
      </c>
      <c r="AE18" s="97">
        <f t="shared" si="4"/>
        <v>0</v>
      </c>
      <c r="AF18" s="75">
        <f>'Source Data'!N18*0.9</f>
        <v>5769</v>
      </c>
      <c r="AG18" s="90">
        <f t="shared" si="5"/>
        <v>0</v>
      </c>
      <c r="AH18" s="271"/>
      <c r="AI18" s="75">
        <f t="shared" si="23"/>
        <v>0</v>
      </c>
      <c r="AJ18" s="271"/>
      <c r="AK18" s="77">
        <f t="shared" si="6"/>
        <v>0</v>
      </c>
      <c r="AL18" s="76">
        <f t="shared" si="7"/>
        <v>0</v>
      </c>
      <c r="AM18" s="90">
        <f t="shared" si="24"/>
        <v>0</v>
      </c>
      <c r="AN18" s="79">
        <f t="shared" si="8"/>
        <v>0</v>
      </c>
      <c r="AO18" s="90">
        <f t="shared" si="25"/>
        <v>0</v>
      </c>
      <c r="AP18" s="77">
        <f>[1]UniversityView!$M18</f>
        <v>0</v>
      </c>
      <c r="AQ18" s="90">
        <f t="shared" si="26"/>
        <v>0</v>
      </c>
      <c r="AR18" s="77"/>
      <c r="AS18" s="77">
        <f t="shared" si="27"/>
        <v>0</v>
      </c>
      <c r="AT18" s="90">
        <f t="shared" si="28"/>
        <v>0</v>
      </c>
      <c r="AU18" s="78">
        <f t="shared" si="9"/>
        <v>0</v>
      </c>
      <c r="AV18" s="87">
        <f t="shared" si="10"/>
        <v>0</v>
      </c>
      <c r="AW18" s="116"/>
      <c r="AX18" s="74"/>
      <c r="AY18" s="74">
        <f t="shared" si="11"/>
        <v>0</v>
      </c>
      <c r="AZ18" s="74">
        <f t="shared" si="12"/>
        <v>0</v>
      </c>
    </row>
    <row r="19" spans="1:52" ht="16.149999999999999" customHeight="1" x14ac:dyDescent="0.2">
      <c r="A19" s="54">
        <v>13</v>
      </c>
      <c r="B19" s="55" t="s">
        <v>18</v>
      </c>
      <c r="C19" s="271">
        <f>'8_2.1.18 SIS'!J19</f>
        <v>4</v>
      </c>
      <c r="D19" s="56">
        <f>'Source Data'!H19*0.9</f>
        <v>4948.3428359729187</v>
      </c>
      <c r="E19" s="74">
        <f t="shared" si="13"/>
        <v>19793.371343891675</v>
      </c>
      <c r="F19" s="290"/>
      <c r="G19" s="56">
        <f>'Source Data'!I19*0.9</f>
        <v>652.96560622809147</v>
      </c>
      <c r="H19" s="74">
        <f t="shared" si="14"/>
        <v>0</v>
      </c>
      <c r="I19" s="290"/>
      <c r="J19" s="56">
        <f>'Source Data'!J19*0.9</f>
        <v>178.08152897129767</v>
      </c>
      <c r="K19" s="74">
        <f t="shared" si="15"/>
        <v>0</v>
      </c>
      <c r="L19" s="290"/>
      <c r="M19" s="56">
        <f>'Source Data'!K19*0.9</f>
        <v>4452.0382242824426</v>
      </c>
      <c r="N19" s="74">
        <f t="shared" si="16"/>
        <v>0</v>
      </c>
      <c r="O19" s="290"/>
      <c r="P19" s="56">
        <f>'Source Data'!L19*0.9</f>
        <v>1780.8152897129771</v>
      </c>
      <c r="Q19" s="74">
        <f t="shared" si="17"/>
        <v>0</v>
      </c>
      <c r="R19" s="93">
        <v>25551</v>
      </c>
      <c r="S19" s="93">
        <v>2839</v>
      </c>
      <c r="T19" s="56"/>
      <c r="U19" s="56"/>
      <c r="V19" s="57">
        <f t="shared" si="2"/>
        <v>0</v>
      </c>
      <c r="W19" s="93">
        <f t="shared" si="3"/>
        <v>25551</v>
      </c>
      <c r="X19" s="74">
        <f t="shared" si="18"/>
        <v>-64</v>
      </c>
      <c r="Y19" s="93">
        <f t="shared" si="19"/>
        <v>25487</v>
      </c>
      <c r="Z19" s="56">
        <f>[1]UniversityView!$G19</f>
        <v>0</v>
      </c>
      <c r="AA19" s="93">
        <f t="shared" si="20"/>
        <v>25487</v>
      </c>
      <c r="AB19" s="56"/>
      <c r="AC19" s="56">
        <f t="shared" si="21"/>
        <v>25487</v>
      </c>
      <c r="AD19" s="93">
        <f t="shared" si="22"/>
        <v>2124</v>
      </c>
      <c r="AE19" s="97">
        <f t="shared" si="4"/>
        <v>25487</v>
      </c>
      <c r="AF19" s="75">
        <f>'Source Data'!N19*0.9</f>
        <v>2495.7000000000003</v>
      </c>
      <c r="AG19" s="90">
        <f t="shared" si="5"/>
        <v>9983</v>
      </c>
      <c r="AH19" s="271"/>
      <c r="AI19" s="75">
        <f t="shared" si="23"/>
        <v>0</v>
      </c>
      <c r="AJ19" s="271"/>
      <c r="AK19" s="77">
        <f t="shared" si="6"/>
        <v>0</v>
      </c>
      <c r="AL19" s="76">
        <f t="shared" si="7"/>
        <v>0</v>
      </c>
      <c r="AM19" s="90">
        <f t="shared" si="24"/>
        <v>9983</v>
      </c>
      <c r="AN19" s="79">
        <f t="shared" si="8"/>
        <v>-25</v>
      </c>
      <c r="AO19" s="90">
        <f t="shared" si="25"/>
        <v>9958</v>
      </c>
      <c r="AP19" s="77">
        <f>[1]UniversityView!$M19</f>
        <v>0</v>
      </c>
      <c r="AQ19" s="90">
        <f t="shared" si="26"/>
        <v>9958</v>
      </c>
      <c r="AR19" s="77"/>
      <c r="AS19" s="77">
        <f t="shared" si="27"/>
        <v>9958</v>
      </c>
      <c r="AT19" s="90">
        <f t="shared" si="28"/>
        <v>830</v>
      </c>
      <c r="AU19" s="78">
        <f t="shared" si="9"/>
        <v>35445</v>
      </c>
      <c r="AV19" s="87">
        <f t="shared" si="10"/>
        <v>2954</v>
      </c>
      <c r="AW19" s="116"/>
      <c r="AX19" s="74"/>
      <c r="AY19" s="74">
        <f t="shared" si="11"/>
        <v>25</v>
      </c>
      <c r="AZ19" s="74">
        <f t="shared" si="12"/>
        <v>25</v>
      </c>
    </row>
    <row r="20" spans="1:52" ht="16.149999999999999" customHeight="1" x14ac:dyDescent="0.2">
      <c r="A20" s="54">
        <v>14</v>
      </c>
      <c r="B20" s="55" t="s">
        <v>19</v>
      </c>
      <c r="C20" s="271">
        <f>'8_2.1.18 SIS'!J20</f>
        <v>7</v>
      </c>
      <c r="D20" s="56">
        <f>'Source Data'!H20*0.9</f>
        <v>4510.1081290818129</v>
      </c>
      <c r="E20" s="74">
        <f t="shared" si="13"/>
        <v>31570.756903572692</v>
      </c>
      <c r="F20" s="290"/>
      <c r="G20" s="56">
        <f>'Source Data'!I20*0.9</f>
        <v>580.40307382172773</v>
      </c>
      <c r="H20" s="74">
        <f t="shared" si="14"/>
        <v>0</v>
      </c>
      <c r="I20" s="290"/>
      <c r="J20" s="56">
        <f>'Source Data'!J20*0.9</f>
        <v>158.29174740592578</v>
      </c>
      <c r="K20" s="74">
        <f t="shared" si="15"/>
        <v>0</v>
      </c>
      <c r="L20" s="290"/>
      <c r="M20" s="56">
        <f>'Source Data'!K20*0.9</f>
        <v>3957.293685148144</v>
      </c>
      <c r="N20" s="74">
        <f t="shared" si="16"/>
        <v>0</v>
      </c>
      <c r="O20" s="290"/>
      <c r="P20" s="56">
        <f>'Source Data'!L20*0.9</f>
        <v>1582.9174740592575</v>
      </c>
      <c r="Q20" s="74">
        <f t="shared" si="17"/>
        <v>0</v>
      </c>
      <c r="R20" s="93">
        <v>47875</v>
      </c>
      <c r="S20" s="93">
        <v>5319</v>
      </c>
      <c r="T20" s="56"/>
      <c r="U20" s="56"/>
      <c r="V20" s="57">
        <f t="shared" si="2"/>
        <v>0</v>
      </c>
      <c r="W20" s="93">
        <f t="shared" si="3"/>
        <v>47875</v>
      </c>
      <c r="X20" s="74">
        <f t="shared" si="18"/>
        <v>-120</v>
      </c>
      <c r="Y20" s="93">
        <f t="shared" si="19"/>
        <v>47755</v>
      </c>
      <c r="Z20" s="56">
        <f>[1]UniversityView!$G20</f>
        <v>0</v>
      </c>
      <c r="AA20" s="93">
        <f t="shared" si="20"/>
        <v>47755</v>
      </c>
      <c r="AB20" s="56"/>
      <c r="AC20" s="56">
        <f t="shared" si="21"/>
        <v>47755</v>
      </c>
      <c r="AD20" s="93">
        <f t="shared" si="22"/>
        <v>3980</v>
      </c>
      <c r="AE20" s="97">
        <f t="shared" si="4"/>
        <v>47755</v>
      </c>
      <c r="AF20" s="75">
        <f>'Source Data'!N20*0.9</f>
        <v>2886.3</v>
      </c>
      <c r="AG20" s="90">
        <f t="shared" si="5"/>
        <v>20204</v>
      </c>
      <c r="AH20" s="271"/>
      <c r="AI20" s="75">
        <f t="shared" si="23"/>
        <v>0</v>
      </c>
      <c r="AJ20" s="271"/>
      <c r="AK20" s="77">
        <f t="shared" si="6"/>
        <v>0</v>
      </c>
      <c r="AL20" s="76">
        <f t="shared" si="7"/>
        <v>0</v>
      </c>
      <c r="AM20" s="90">
        <f t="shared" si="24"/>
        <v>20204</v>
      </c>
      <c r="AN20" s="79">
        <f t="shared" si="8"/>
        <v>-51</v>
      </c>
      <c r="AO20" s="90">
        <f t="shared" si="25"/>
        <v>20153</v>
      </c>
      <c r="AP20" s="77">
        <f>[1]UniversityView!$M20</f>
        <v>0</v>
      </c>
      <c r="AQ20" s="90">
        <f t="shared" si="26"/>
        <v>20153</v>
      </c>
      <c r="AR20" s="77"/>
      <c r="AS20" s="77">
        <f t="shared" si="27"/>
        <v>20153</v>
      </c>
      <c r="AT20" s="90">
        <f t="shared" si="28"/>
        <v>1679</v>
      </c>
      <c r="AU20" s="78">
        <f t="shared" si="9"/>
        <v>67908</v>
      </c>
      <c r="AV20" s="87">
        <f t="shared" si="10"/>
        <v>5659</v>
      </c>
      <c r="AW20" s="116"/>
      <c r="AX20" s="74"/>
      <c r="AY20" s="74">
        <f t="shared" si="11"/>
        <v>51</v>
      </c>
      <c r="AZ20" s="74">
        <f t="shared" si="12"/>
        <v>51</v>
      </c>
    </row>
    <row r="21" spans="1:52" ht="16.149999999999999" customHeight="1" x14ac:dyDescent="0.2">
      <c r="A21" s="49">
        <v>15</v>
      </c>
      <c r="B21" s="50" t="s">
        <v>20</v>
      </c>
      <c r="C21" s="272">
        <f>'8_2.1.18 SIS'!J21</f>
        <v>3</v>
      </c>
      <c r="D21" s="51">
        <f>'Source Data'!H21*0.9</f>
        <v>4559.6359895178457</v>
      </c>
      <c r="E21" s="80">
        <f t="shared" si="13"/>
        <v>13678.907968553536</v>
      </c>
      <c r="F21" s="291"/>
      <c r="G21" s="51">
        <f>'Source Data'!I21*0.9</f>
        <v>630.9195176939262</v>
      </c>
      <c r="H21" s="80">
        <f t="shared" si="14"/>
        <v>0</v>
      </c>
      <c r="I21" s="291"/>
      <c r="J21" s="51">
        <f>'Source Data'!J21*0.9</f>
        <v>172.0689593710708</v>
      </c>
      <c r="K21" s="80">
        <f t="shared" si="15"/>
        <v>0</v>
      </c>
      <c r="L21" s="291"/>
      <c r="M21" s="51">
        <f>'Source Data'!K21*0.9</f>
        <v>4301.7239842767694</v>
      </c>
      <c r="N21" s="80">
        <f t="shared" si="16"/>
        <v>0</v>
      </c>
      <c r="O21" s="291"/>
      <c r="P21" s="51">
        <f>'Source Data'!L21*0.9</f>
        <v>1720.6895937107079</v>
      </c>
      <c r="Q21" s="80">
        <f t="shared" si="17"/>
        <v>0</v>
      </c>
      <c r="R21" s="94">
        <v>19128</v>
      </c>
      <c r="S21" s="94">
        <v>2125</v>
      </c>
      <c r="T21" s="51"/>
      <c r="U21" s="51"/>
      <c r="V21" s="52">
        <f t="shared" si="2"/>
        <v>0</v>
      </c>
      <c r="W21" s="94">
        <f t="shared" si="3"/>
        <v>19128</v>
      </c>
      <c r="X21" s="80">
        <f t="shared" si="18"/>
        <v>-48</v>
      </c>
      <c r="Y21" s="94">
        <f t="shared" si="19"/>
        <v>19080</v>
      </c>
      <c r="Z21" s="51">
        <f>[1]UniversityView!$G21</f>
        <v>0</v>
      </c>
      <c r="AA21" s="94">
        <f t="shared" si="20"/>
        <v>19080</v>
      </c>
      <c r="AB21" s="53"/>
      <c r="AC21" s="51">
        <f t="shared" si="21"/>
        <v>19080</v>
      </c>
      <c r="AD21" s="95">
        <f t="shared" si="22"/>
        <v>1590</v>
      </c>
      <c r="AE21" s="95">
        <f t="shared" si="4"/>
        <v>19080</v>
      </c>
      <c r="AF21" s="71">
        <f>'Source Data'!N21*0.9</f>
        <v>2606.4</v>
      </c>
      <c r="AG21" s="91">
        <f t="shared" si="5"/>
        <v>7819</v>
      </c>
      <c r="AH21" s="272"/>
      <c r="AI21" s="71">
        <f t="shared" si="23"/>
        <v>0</v>
      </c>
      <c r="AJ21" s="272"/>
      <c r="AK21" s="72">
        <f t="shared" si="6"/>
        <v>0</v>
      </c>
      <c r="AL21" s="73">
        <f t="shared" si="7"/>
        <v>0</v>
      </c>
      <c r="AM21" s="91">
        <f t="shared" si="24"/>
        <v>7819</v>
      </c>
      <c r="AN21" s="82">
        <f t="shared" si="8"/>
        <v>-20</v>
      </c>
      <c r="AO21" s="91">
        <f t="shared" si="25"/>
        <v>7799</v>
      </c>
      <c r="AP21" s="72">
        <f>[1]UniversityView!$M21</f>
        <v>0</v>
      </c>
      <c r="AQ21" s="91">
        <f t="shared" si="26"/>
        <v>7799</v>
      </c>
      <c r="AR21" s="72"/>
      <c r="AS21" s="72">
        <f t="shared" si="27"/>
        <v>7799</v>
      </c>
      <c r="AT21" s="91">
        <f t="shared" si="28"/>
        <v>650</v>
      </c>
      <c r="AU21" s="81">
        <f t="shared" si="9"/>
        <v>26879</v>
      </c>
      <c r="AV21" s="88">
        <f t="shared" si="10"/>
        <v>2240</v>
      </c>
      <c r="AW21" s="116"/>
      <c r="AX21" s="80"/>
      <c r="AY21" s="80">
        <f t="shared" si="11"/>
        <v>20</v>
      </c>
      <c r="AZ21" s="80">
        <f t="shared" si="12"/>
        <v>20</v>
      </c>
    </row>
    <row r="22" spans="1:52" ht="16.149999999999999" customHeight="1" x14ac:dyDescent="0.2">
      <c r="A22" s="58">
        <v>16</v>
      </c>
      <c r="B22" s="59" t="s">
        <v>21</v>
      </c>
      <c r="C22" s="270">
        <f>'8_2.1.18 SIS'!J22</f>
        <v>11</v>
      </c>
      <c r="D22" s="60">
        <f>'Source Data'!H22*0.9</f>
        <v>2128.7263650449404</v>
      </c>
      <c r="E22" s="65">
        <f t="shared" si="13"/>
        <v>23415.990015494346</v>
      </c>
      <c r="F22" s="289"/>
      <c r="G22" s="60">
        <f>'Source Data'!I22*0.9</f>
        <v>298.90061475568461</v>
      </c>
      <c r="H22" s="65">
        <f t="shared" si="14"/>
        <v>0</v>
      </c>
      <c r="I22" s="289"/>
      <c r="J22" s="60">
        <f>'Source Data'!J22*0.9</f>
        <v>81.518349478823083</v>
      </c>
      <c r="K22" s="65">
        <f t="shared" si="15"/>
        <v>0</v>
      </c>
      <c r="L22" s="289"/>
      <c r="M22" s="60">
        <f>'Source Data'!K22*0.9</f>
        <v>2037.9587369705769</v>
      </c>
      <c r="N22" s="65">
        <f t="shared" si="16"/>
        <v>0</v>
      </c>
      <c r="O22" s="289"/>
      <c r="P22" s="60">
        <f>'Source Data'!L22*0.9</f>
        <v>815.18349478823075</v>
      </c>
      <c r="Q22" s="65">
        <f t="shared" si="17"/>
        <v>0</v>
      </c>
      <c r="R22" s="92">
        <v>26242</v>
      </c>
      <c r="S22" s="92">
        <v>2916</v>
      </c>
      <c r="T22" s="60"/>
      <c r="U22" s="60"/>
      <c r="V22" s="61">
        <f t="shared" si="2"/>
        <v>0</v>
      </c>
      <c r="W22" s="92">
        <f t="shared" si="3"/>
        <v>26242</v>
      </c>
      <c r="X22" s="65">
        <f t="shared" si="18"/>
        <v>-66</v>
      </c>
      <c r="Y22" s="92">
        <f t="shared" si="19"/>
        <v>26176</v>
      </c>
      <c r="Z22" s="60">
        <f>[1]UniversityView!$G22</f>
        <v>0</v>
      </c>
      <c r="AA22" s="92">
        <f t="shared" si="20"/>
        <v>26176</v>
      </c>
      <c r="AB22" s="60"/>
      <c r="AC22" s="60">
        <f t="shared" si="21"/>
        <v>26176</v>
      </c>
      <c r="AD22" s="92">
        <f t="shared" si="22"/>
        <v>2181</v>
      </c>
      <c r="AE22" s="96">
        <f t="shared" si="4"/>
        <v>26176</v>
      </c>
      <c r="AF22" s="66">
        <f>'Source Data'!N22*0.9</f>
        <v>10762.2</v>
      </c>
      <c r="AG22" s="89">
        <f t="shared" si="5"/>
        <v>118384</v>
      </c>
      <c r="AH22" s="270"/>
      <c r="AI22" s="66">
        <f t="shared" si="23"/>
        <v>0</v>
      </c>
      <c r="AJ22" s="270"/>
      <c r="AK22" s="68">
        <f t="shared" si="6"/>
        <v>0</v>
      </c>
      <c r="AL22" s="67">
        <f t="shared" si="7"/>
        <v>0</v>
      </c>
      <c r="AM22" s="89">
        <f t="shared" si="24"/>
        <v>118384</v>
      </c>
      <c r="AN22" s="70">
        <f t="shared" si="8"/>
        <v>-296</v>
      </c>
      <c r="AO22" s="89">
        <f t="shared" si="25"/>
        <v>118088</v>
      </c>
      <c r="AP22" s="68">
        <f>[1]UniversityView!$M22</f>
        <v>0</v>
      </c>
      <c r="AQ22" s="89">
        <f t="shared" si="26"/>
        <v>118088</v>
      </c>
      <c r="AR22" s="68"/>
      <c r="AS22" s="68">
        <f t="shared" si="27"/>
        <v>118088</v>
      </c>
      <c r="AT22" s="89">
        <f t="shared" si="28"/>
        <v>9841</v>
      </c>
      <c r="AU22" s="69">
        <f t="shared" si="9"/>
        <v>144264</v>
      </c>
      <c r="AV22" s="86">
        <f t="shared" si="10"/>
        <v>12022</v>
      </c>
      <c r="AW22" s="116"/>
      <c r="AX22" s="65"/>
      <c r="AY22" s="65">
        <f t="shared" si="11"/>
        <v>296</v>
      </c>
      <c r="AZ22" s="65">
        <f t="shared" si="12"/>
        <v>296</v>
      </c>
    </row>
    <row r="23" spans="1:52" ht="16.149999999999999" customHeight="1" x14ac:dyDescent="0.2">
      <c r="A23" s="54">
        <v>17</v>
      </c>
      <c r="B23" s="55" t="s">
        <v>22</v>
      </c>
      <c r="C23" s="271">
        <f>'8_2.1.18 SIS'!J23</f>
        <v>219</v>
      </c>
      <c r="D23" s="56">
        <f>'Source Data'!H23*0.9</f>
        <v>2878.0706578316858</v>
      </c>
      <c r="E23" s="74">
        <f t="shared" si="13"/>
        <v>630297.47406513919</v>
      </c>
      <c r="F23" s="290"/>
      <c r="G23" s="56">
        <f>'Source Data'!I23*0.9</f>
        <v>364.49784415423341</v>
      </c>
      <c r="H23" s="74">
        <f t="shared" si="14"/>
        <v>0</v>
      </c>
      <c r="I23" s="290"/>
      <c r="J23" s="56">
        <f>'Source Data'!J23*0.9</f>
        <v>99.408502951154588</v>
      </c>
      <c r="K23" s="74">
        <f t="shared" si="15"/>
        <v>0</v>
      </c>
      <c r="L23" s="290"/>
      <c r="M23" s="56">
        <f>'Source Data'!K23*0.9</f>
        <v>2485.2125737788638</v>
      </c>
      <c r="N23" s="74">
        <f t="shared" si="16"/>
        <v>0</v>
      </c>
      <c r="O23" s="290"/>
      <c r="P23" s="56">
        <f>'Source Data'!L23*0.9</f>
        <v>994.08502951154571</v>
      </c>
      <c r="Q23" s="74">
        <f t="shared" si="17"/>
        <v>0</v>
      </c>
      <c r="R23" s="93">
        <v>742298</v>
      </c>
      <c r="S23" s="93">
        <v>82478</v>
      </c>
      <c r="T23" s="56"/>
      <c r="U23" s="56"/>
      <c r="V23" s="57">
        <f t="shared" si="2"/>
        <v>0</v>
      </c>
      <c r="W23" s="93">
        <f t="shared" si="3"/>
        <v>742298</v>
      </c>
      <c r="X23" s="74">
        <f t="shared" si="18"/>
        <v>-1856</v>
      </c>
      <c r="Y23" s="93">
        <f t="shared" si="19"/>
        <v>740442</v>
      </c>
      <c r="Z23" s="56">
        <f>[1]UniversityView!$G23</f>
        <v>1552</v>
      </c>
      <c r="AA23" s="93">
        <f t="shared" si="20"/>
        <v>741994</v>
      </c>
      <c r="AB23" s="56"/>
      <c r="AC23" s="56">
        <f t="shared" si="21"/>
        <v>741994</v>
      </c>
      <c r="AD23" s="93">
        <f t="shared" si="22"/>
        <v>61833</v>
      </c>
      <c r="AE23" s="97">
        <f t="shared" si="4"/>
        <v>741994</v>
      </c>
      <c r="AF23" s="75">
        <f>'Source Data'!N23*0.9</f>
        <v>6900.3</v>
      </c>
      <c r="AG23" s="90">
        <f t="shared" si="5"/>
        <v>1511166</v>
      </c>
      <c r="AH23" s="271"/>
      <c r="AI23" s="75">
        <f t="shared" si="23"/>
        <v>0</v>
      </c>
      <c r="AJ23" s="271"/>
      <c r="AK23" s="77">
        <f t="shared" si="6"/>
        <v>0</v>
      </c>
      <c r="AL23" s="76">
        <f t="shared" si="7"/>
        <v>0</v>
      </c>
      <c r="AM23" s="90">
        <f t="shared" si="24"/>
        <v>1511166</v>
      </c>
      <c r="AN23" s="79">
        <f t="shared" si="8"/>
        <v>-3778</v>
      </c>
      <c r="AO23" s="90">
        <f t="shared" si="25"/>
        <v>1507388</v>
      </c>
      <c r="AP23" s="77">
        <f>[1]UniversityView!$M23</f>
        <v>3288</v>
      </c>
      <c r="AQ23" s="90">
        <f t="shared" si="26"/>
        <v>1510676</v>
      </c>
      <c r="AR23" s="77"/>
      <c r="AS23" s="77">
        <f t="shared" si="27"/>
        <v>1510676</v>
      </c>
      <c r="AT23" s="90">
        <f t="shared" si="28"/>
        <v>125890</v>
      </c>
      <c r="AU23" s="78">
        <f t="shared" si="9"/>
        <v>2252670</v>
      </c>
      <c r="AV23" s="87">
        <f t="shared" si="10"/>
        <v>187723</v>
      </c>
      <c r="AW23" s="116"/>
      <c r="AX23" s="74"/>
      <c r="AY23" s="74">
        <f t="shared" si="11"/>
        <v>3778</v>
      </c>
      <c r="AZ23" s="74">
        <f t="shared" si="12"/>
        <v>3778</v>
      </c>
    </row>
    <row r="24" spans="1:52" ht="16.149999999999999" customHeight="1" x14ac:dyDescent="0.2">
      <c r="A24" s="54">
        <v>18</v>
      </c>
      <c r="B24" s="55" t="s">
        <v>23</v>
      </c>
      <c r="C24" s="271">
        <f>'8_2.1.18 SIS'!J24</f>
        <v>4</v>
      </c>
      <c r="D24" s="56">
        <f>'Source Data'!H24*0.9</f>
        <v>4613.9879810627135</v>
      </c>
      <c r="E24" s="74">
        <f t="shared" si="13"/>
        <v>18455.951924250854</v>
      </c>
      <c r="F24" s="290"/>
      <c r="G24" s="56">
        <f>'Source Data'!I24*0.9</f>
        <v>620.48864443483319</v>
      </c>
      <c r="H24" s="74">
        <f t="shared" si="14"/>
        <v>0</v>
      </c>
      <c r="I24" s="290"/>
      <c r="J24" s="56">
        <f>'Source Data'!J24*0.9</f>
        <v>169.22417575495456</v>
      </c>
      <c r="K24" s="74">
        <f t="shared" si="15"/>
        <v>0</v>
      </c>
      <c r="L24" s="290"/>
      <c r="M24" s="56">
        <f>'Source Data'!K24*0.9</f>
        <v>4230.604393873864</v>
      </c>
      <c r="N24" s="74">
        <f t="shared" si="16"/>
        <v>0</v>
      </c>
      <c r="O24" s="290"/>
      <c r="P24" s="56">
        <f>'Source Data'!L24*0.9</f>
        <v>0</v>
      </c>
      <c r="Q24" s="74">
        <f t="shared" si="17"/>
        <v>0</v>
      </c>
      <c r="R24" s="93">
        <v>29456</v>
      </c>
      <c r="S24" s="93">
        <v>3273</v>
      </c>
      <c r="T24" s="56"/>
      <c r="U24" s="56"/>
      <c r="V24" s="57">
        <f t="shared" si="2"/>
        <v>0</v>
      </c>
      <c r="W24" s="93">
        <f t="shared" si="3"/>
        <v>29456</v>
      </c>
      <c r="X24" s="74">
        <f t="shared" si="18"/>
        <v>-74</v>
      </c>
      <c r="Y24" s="93">
        <f t="shared" si="19"/>
        <v>29382</v>
      </c>
      <c r="Z24" s="56">
        <f>[1]UniversityView!$G24</f>
        <v>0</v>
      </c>
      <c r="AA24" s="93">
        <f t="shared" si="20"/>
        <v>29382</v>
      </c>
      <c r="AB24" s="56"/>
      <c r="AC24" s="56">
        <f t="shared" si="21"/>
        <v>29382</v>
      </c>
      <c r="AD24" s="93">
        <f t="shared" si="22"/>
        <v>2449</v>
      </c>
      <c r="AE24" s="97">
        <f t="shared" si="4"/>
        <v>29382</v>
      </c>
      <c r="AF24" s="75">
        <f>'Source Data'!N24*0.9</f>
        <v>3103.2000000000003</v>
      </c>
      <c r="AG24" s="90">
        <f t="shared" si="5"/>
        <v>12413</v>
      </c>
      <c r="AH24" s="271"/>
      <c r="AI24" s="75">
        <f t="shared" si="23"/>
        <v>0</v>
      </c>
      <c r="AJ24" s="271"/>
      <c r="AK24" s="77">
        <f t="shared" si="6"/>
        <v>0</v>
      </c>
      <c r="AL24" s="76">
        <f t="shared" si="7"/>
        <v>0</v>
      </c>
      <c r="AM24" s="90">
        <f t="shared" si="24"/>
        <v>12413</v>
      </c>
      <c r="AN24" s="79">
        <f t="shared" si="8"/>
        <v>-31</v>
      </c>
      <c r="AO24" s="90">
        <f t="shared" si="25"/>
        <v>12382</v>
      </c>
      <c r="AP24" s="77">
        <f>[1]UniversityView!$M24</f>
        <v>0</v>
      </c>
      <c r="AQ24" s="90">
        <f t="shared" si="26"/>
        <v>12382</v>
      </c>
      <c r="AR24" s="77"/>
      <c r="AS24" s="77">
        <f t="shared" si="27"/>
        <v>12382</v>
      </c>
      <c r="AT24" s="90">
        <f t="shared" si="28"/>
        <v>1032</v>
      </c>
      <c r="AU24" s="78">
        <f t="shared" si="9"/>
        <v>41764</v>
      </c>
      <c r="AV24" s="87">
        <f t="shared" si="10"/>
        <v>3481</v>
      </c>
      <c r="AW24" s="116"/>
      <c r="AX24" s="74"/>
      <c r="AY24" s="74">
        <f t="shared" si="11"/>
        <v>31</v>
      </c>
      <c r="AZ24" s="74">
        <f t="shared" si="12"/>
        <v>31</v>
      </c>
    </row>
    <row r="25" spans="1:52" ht="16.149999999999999" customHeight="1" x14ac:dyDescent="0.2">
      <c r="A25" s="54">
        <v>19</v>
      </c>
      <c r="B25" s="55" t="s">
        <v>24</v>
      </c>
      <c r="C25" s="271">
        <f>'8_2.1.18 SIS'!J25</f>
        <v>23</v>
      </c>
      <c r="D25" s="56">
        <f>'Source Data'!H25*0.9</f>
        <v>4067.0292678610763</v>
      </c>
      <c r="E25" s="74">
        <f t="shared" si="13"/>
        <v>93541.673160804756</v>
      </c>
      <c r="F25" s="290"/>
      <c r="G25" s="56">
        <f>'Source Data'!I25*0.9</f>
        <v>544.21660981844263</v>
      </c>
      <c r="H25" s="74">
        <f t="shared" si="14"/>
        <v>0</v>
      </c>
      <c r="I25" s="290"/>
      <c r="J25" s="56">
        <f>'Source Data'!J25*0.9</f>
        <v>148.42271176866618</v>
      </c>
      <c r="K25" s="74">
        <f t="shared" si="15"/>
        <v>0</v>
      </c>
      <c r="L25" s="290"/>
      <c r="M25" s="56">
        <f>'Source Data'!K25*0.9</f>
        <v>3710.5677942166549</v>
      </c>
      <c r="N25" s="74">
        <f t="shared" si="16"/>
        <v>0</v>
      </c>
      <c r="O25" s="290"/>
      <c r="P25" s="56">
        <f>'Source Data'!L25*0.9</f>
        <v>1484.227117686662</v>
      </c>
      <c r="Q25" s="74">
        <f t="shared" si="17"/>
        <v>0</v>
      </c>
      <c r="R25" s="93">
        <v>120703</v>
      </c>
      <c r="S25" s="93">
        <v>13411</v>
      </c>
      <c r="T25" s="56"/>
      <c r="U25" s="56"/>
      <c r="V25" s="57">
        <f t="shared" si="2"/>
        <v>0</v>
      </c>
      <c r="W25" s="93">
        <f t="shared" si="3"/>
        <v>120703</v>
      </c>
      <c r="X25" s="74">
        <f t="shared" si="18"/>
        <v>-302</v>
      </c>
      <c r="Y25" s="93">
        <f t="shared" si="19"/>
        <v>120401</v>
      </c>
      <c r="Z25" s="56">
        <f>[1]UniversityView!$G25</f>
        <v>0</v>
      </c>
      <c r="AA25" s="93">
        <f t="shared" si="20"/>
        <v>120401</v>
      </c>
      <c r="AB25" s="56"/>
      <c r="AC25" s="56">
        <f t="shared" si="21"/>
        <v>120401</v>
      </c>
      <c r="AD25" s="93">
        <f t="shared" si="22"/>
        <v>10033</v>
      </c>
      <c r="AE25" s="97">
        <f t="shared" si="4"/>
        <v>120401</v>
      </c>
      <c r="AF25" s="75">
        <f>'Source Data'!N25*0.9</f>
        <v>3043.8</v>
      </c>
      <c r="AG25" s="90">
        <f t="shared" si="5"/>
        <v>70007</v>
      </c>
      <c r="AH25" s="271"/>
      <c r="AI25" s="75">
        <f t="shared" si="23"/>
        <v>0</v>
      </c>
      <c r="AJ25" s="271"/>
      <c r="AK25" s="77">
        <f t="shared" si="6"/>
        <v>0</v>
      </c>
      <c r="AL25" s="76">
        <f t="shared" si="7"/>
        <v>0</v>
      </c>
      <c r="AM25" s="90">
        <f t="shared" si="24"/>
        <v>70007</v>
      </c>
      <c r="AN25" s="79">
        <f t="shared" si="8"/>
        <v>-175</v>
      </c>
      <c r="AO25" s="90">
        <f t="shared" si="25"/>
        <v>69832</v>
      </c>
      <c r="AP25" s="77">
        <f>[1]UniversityView!$M25</f>
        <v>0</v>
      </c>
      <c r="AQ25" s="90">
        <f t="shared" si="26"/>
        <v>69832</v>
      </c>
      <c r="AR25" s="77"/>
      <c r="AS25" s="77">
        <f t="shared" si="27"/>
        <v>69832</v>
      </c>
      <c r="AT25" s="90">
        <f t="shared" si="28"/>
        <v>5819</v>
      </c>
      <c r="AU25" s="78">
        <f t="shared" si="9"/>
        <v>190233</v>
      </c>
      <c r="AV25" s="87">
        <f t="shared" si="10"/>
        <v>15852</v>
      </c>
      <c r="AW25" s="116"/>
      <c r="AX25" s="74"/>
      <c r="AY25" s="74">
        <f t="shared" si="11"/>
        <v>175</v>
      </c>
      <c r="AZ25" s="74">
        <f t="shared" si="12"/>
        <v>175</v>
      </c>
    </row>
    <row r="26" spans="1:52" ht="16.149999999999999" customHeight="1" x14ac:dyDescent="0.2">
      <c r="A26" s="49">
        <v>20</v>
      </c>
      <c r="B26" s="50" t="s">
        <v>25</v>
      </c>
      <c r="C26" s="272">
        <f>'8_2.1.18 SIS'!J26</f>
        <v>14</v>
      </c>
      <c r="D26" s="51">
        <f>'Source Data'!H26*0.9</f>
        <v>4338.2286849715283</v>
      </c>
      <c r="E26" s="80">
        <f t="shared" si="13"/>
        <v>60735.201589601398</v>
      </c>
      <c r="F26" s="291"/>
      <c r="G26" s="51">
        <f>'Source Data'!I26*0.9</f>
        <v>625.10265069373622</v>
      </c>
      <c r="H26" s="80">
        <f t="shared" si="14"/>
        <v>0</v>
      </c>
      <c r="I26" s="291"/>
      <c r="J26" s="51">
        <f>'Source Data'!J26*0.9</f>
        <v>170.48254109829168</v>
      </c>
      <c r="K26" s="80">
        <f t="shared" si="15"/>
        <v>0</v>
      </c>
      <c r="L26" s="291"/>
      <c r="M26" s="51">
        <f>'Source Data'!K26*0.9</f>
        <v>4262.0635274572924</v>
      </c>
      <c r="N26" s="80">
        <f t="shared" si="16"/>
        <v>0</v>
      </c>
      <c r="O26" s="291"/>
      <c r="P26" s="51">
        <f>'Source Data'!L26*0.9</f>
        <v>1704.8254109829168</v>
      </c>
      <c r="Q26" s="80">
        <f t="shared" si="17"/>
        <v>0</v>
      </c>
      <c r="R26" s="94">
        <v>82727</v>
      </c>
      <c r="S26" s="94">
        <v>9192</v>
      </c>
      <c r="T26" s="51"/>
      <c r="U26" s="51"/>
      <c r="V26" s="52">
        <f t="shared" si="2"/>
        <v>0</v>
      </c>
      <c r="W26" s="94">
        <f t="shared" si="3"/>
        <v>82727</v>
      </c>
      <c r="X26" s="80">
        <f t="shared" si="18"/>
        <v>-207</v>
      </c>
      <c r="Y26" s="94">
        <f t="shared" si="19"/>
        <v>82520</v>
      </c>
      <c r="Z26" s="51">
        <f>[1]UniversityView!$G26</f>
        <v>0</v>
      </c>
      <c r="AA26" s="94">
        <f t="shared" si="20"/>
        <v>82520</v>
      </c>
      <c r="AB26" s="53"/>
      <c r="AC26" s="51">
        <f t="shared" si="21"/>
        <v>82520</v>
      </c>
      <c r="AD26" s="95">
        <f t="shared" si="22"/>
        <v>6877</v>
      </c>
      <c r="AE26" s="95">
        <f t="shared" si="4"/>
        <v>82520</v>
      </c>
      <c r="AF26" s="71">
        <f>'Source Data'!N26*0.9</f>
        <v>2225.7000000000003</v>
      </c>
      <c r="AG26" s="91">
        <f t="shared" si="5"/>
        <v>31160</v>
      </c>
      <c r="AH26" s="272"/>
      <c r="AI26" s="71">
        <f t="shared" si="23"/>
        <v>0</v>
      </c>
      <c r="AJ26" s="272"/>
      <c r="AK26" s="72">
        <f t="shared" si="6"/>
        <v>0</v>
      </c>
      <c r="AL26" s="73">
        <f t="shared" si="7"/>
        <v>0</v>
      </c>
      <c r="AM26" s="91">
        <f t="shared" si="24"/>
        <v>31160</v>
      </c>
      <c r="AN26" s="82">
        <f t="shared" si="8"/>
        <v>-78</v>
      </c>
      <c r="AO26" s="91">
        <f t="shared" si="25"/>
        <v>31082</v>
      </c>
      <c r="AP26" s="72">
        <f>[1]UniversityView!$M26</f>
        <v>0</v>
      </c>
      <c r="AQ26" s="91">
        <f t="shared" si="26"/>
        <v>31082</v>
      </c>
      <c r="AR26" s="72"/>
      <c r="AS26" s="72">
        <f t="shared" si="27"/>
        <v>31082</v>
      </c>
      <c r="AT26" s="91">
        <f t="shared" si="28"/>
        <v>2590</v>
      </c>
      <c r="AU26" s="81">
        <f t="shared" si="9"/>
        <v>113602</v>
      </c>
      <c r="AV26" s="88">
        <f t="shared" si="10"/>
        <v>9467</v>
      </c>
      <c r="AW26" s="116"/>
      <c r="AX26" s="80"/>
      <c r="AY26" s="80">
        <f t="shared" si="11"/>
        <v>78</v>
      </c>
      <c r="AZ26" s="80">
        <f t="shared" si="12"/>
        <v>78</v>
      </c>
    </row>
    <row r="27" spans="1:52" ht="16.149999999999999" customHeight="1" x14ac:dyDescent="0.2">
      <c r="A27" s="58">
        <v>21</v>
      </c>
      <c r="B27" s="59" t="s">
        <v>26</v>
      </c>
      <c r="C27" s="270">
        <f>'8_2.1.18 SIS'!J27</f>
        <v>9</v>
      </c>
      <c r="D27" s="60">
        <f>'Source Data'!H27*0.9</f>
        <v>4467.6691376694271</v>
      </c>
      <c r="E27" s="65">
        <f t="shared" si="13"/>
        <v>40209.022239024845</v>
      </c>
      <c r="F27" s="289"/>
      <c r="G27" s="60">
        <f>'Source Data'!I27*0.9</f>
        <v>634.5512226408058</v>
      </c>
      <c r="H27" s="65">
        <f t="shared" si="14"/>
        <v>0</v>
      </c>
      <c r="I27" s="289"/>
      <c r="J27" s="60">
        <f>'Source Data'!J27*0.9</f>
        <v>173.05942435658341</v>
      </c>
      <c r="K27" s="65">
        <f t="shared" si="15"/>
        <v>0</v>
      </c>
      <c r="L27" s="289"/>
      <c r="M27" s="60">
        <f>'Source Data'!K27*0.9</f>
        <v>4326.4856089145842</v>
      </c>
      <c r="N27" s="65">
        <f t="shared" si="16"/>
        <v>0</v>
      </c>
      <c r="O27" s="289"/>
      <c r="P27" s="60">
        <f>'Source Data'!L27*0.9</f>
        <v>1730.5942435658335</v>
      </c>
      <c r="Q27" s="65">
        <f t="shared" si="17"/>
        <v>0</v>
      </c>
      <c r="R27" s="92">
        <v>43728</v>
      </c>
      <c r="S27" s="92">
        <v>4859</v>
      </c>
      <c r="T27" s="60"/>
      <c r="U27" s="60"/>
      <c r="V27" s="61">
        <f t="shared" si="2"/>
        <v>0</v>
      </c>
      <c r="W27" s="92">
        <f t="shared" si="3"/>
        <v>43728</v>
      </c>
      <c r="X27" s="65">
        <f t="shared" si="18"/>
        <v>-109</v>
      </c>
      <c r="Y27" s="92">
        <f t="shared" si="19"/>
        <v>43619</v>
      </c>
      <c r="Z27" s="60">
        <f>[1]UniversityView!$G27</f>
        <v>0</v>
      </c>
      <c r="AA27" s="92">
        <f t="shared" si="20"/>
        <v>43619</v>
      </c>
      <c r="AB27" s="60"/>
      <c r="AC27" s="60">
        <f t="shared" si="21"/>
        <v>43619</v>
      </c>
      <c r="AD27" s="92">
        <f t="shared" si="22"/>
        <v>3635</v>
      </c>
      <c r="AE27" s="96">
        <f t="shared" si="4"/>
        <v>43619</v>
      </c>
      <c r="AF27" s="66">
        <f>'Source Data'!N27*0.9</f>
        <v>2268.9</v>
      </c>
      <c r="AG27" s="89">
        <f t="shared" si="5"/>
        <v>20420</v>
      </c>
      <c r="AH27" s="270"/>
      <c r="AI27" s="66">
        <f t="shared" si="23"/>
        <v>0</v>
      </c>
      <c r="AJ27" s="270"/>
      <c r="AK27" s="68">
        <f t="shared" si="6"/>
        <v>0</v>
      </c>
      <c r="AL27" s="67">
        <f t="shared" si="7"/>
        <v>0</v>
      </c>
      <c r="AM27" s="89">
        <f t="shared" si="24"/>
        <v>20420</v>
      </c>
      <c r="AN27" s="70">
        <f t="shared" si="8"/>
        <v>-51</v>
      </c>
      <c r="AO27" s="89">
        <f t="shared" si="25"/>
        <v>20369</v>
      </c>
      <c r="AP27" s="68">
        <f>[1]UniversityView!$M27</f>
        <v>0</v>
      </c>
      <c r="AQ27" s="89">
        <f t="shared" si="26"/>
        <v>20369</v>
      </c>
      <c r="AR27" s="68"/>
      <c r="AS27" s="68">
        <f t="shared" si="27"/>
        <v>20369</v>
      </c>
      <c r="AT27" s="89">
        <f t="shared" si="28"/>
        <v>1697</v>
      </c>
      <c r="AU27" s="69">
        <f t="shared" si="9"/>
        <v>63988</v>
      </c>
      <c r="AV27" s="86">
        <f t="shared" si="10"/>
        <v>5332</v>
      </c>
      <c r="AW27" s="116"/>
      <c r="AX27" s="65"/>
      <c r="AY27" s="65">
        <f t="shared" si="11"/>
        <v>51</v>
      </c>
      <c r="AZ27" s="65">
        <f t="shared" si="12"/>
        <v>51</v>
      </c>
    </row>
    <row r="28" spans="1:52" ht="16.149999999999999" customHeight="1" x14ac:dyDescent="0.2">
      <c r="A28" s="54">
        <v>22</v>
      </c>
      <c r="B28" s="55" t="s">
        <v>27</v>
      </c>
      <c r="C28" s="271">
        <f>'8_2.1.18 SIS'!J28</f>
        <v>12</v>
      </c>
      <c r="D28" s="56">
        <f>'Source Data'!H28*0.9</f>
        <v>4769.8313718162126</v>
      </c>
      <c r="E28" s="74">
        <f t="shared" si="13"/>
        <v>57237.976461794548</v>
      </c>
      <c r="F28" s="290"/>
      <c r="G28" s="56">
        <f>'Source Data'!I28*0.9</f>
        <v>696.86693072874925</v>
      </c>
      <c r="H28" s="74">
        <f t="shared" si="14"/>
        <v>0</v>
      </c>
      <c r="I28" s="290"/>
      <c r="J28" s="56">
        <f>'Source Data'!J28*0.9</f>
        <v>190.05461747147703</v>
      </c>
      <c r="K28" s="74">
        <f t="shared" si="15"/>
        <v>0</v>
      </c>
      <c r="L28" s="290"/>
      <c r="M28" s="56">
        <f>'Source Data'!K28*0.9</f>
        <v>4751.3654367869267</v>
      </c>
      <c r="N28" s="74">
        <f t="shared" si="16"/>
        <v>0</v>
      </c>
      <c r="O28" s="290"/>
      <c r="P28" s="56">
        <f>'Source Data'!L28*0.9</f>
        <v>1900.5461747147706</v>
      </c>
      <c r="Q28" s="74">
        <f t="shared" si="17"/>
        <v>0</v>
      </c>
      <c r="R28" s="93">
        <v>71175</v>
      </c>
      <c r="S28" s="93">
        <v>7908</v>
      </c>
      <c r="T28" s="56"/>
      <c r="U28" s="56"/>
      <c r="V28" s="57">
        <f t="shared" si="2"/>
        <v>0</v>
      </c>
      <c r="W28" s="93">
        <f t="shared" si="3"/>
        <v>71175</v>
      </c>
      <c r="X28" s="74">
        <f t="shared" si="18"/>
        <v>-178</v>
      </c>
      <c r="Y28" s="93">
        <f t="shared" si="19"/>
        <v>70997</v>
      </c>
      <c r="Z28" s="56">
        <f>[1]UniversityView!$G28</f>
        <v>0</v>
      </c>
      <c r="AA28" s="93">
        <f t="shared" si="20"/>
        <v>70997</v>
      </c>
      <c r="AB28" s="56"/>
      <c r="AC28" s="56">
        <f t="shared" si="21"/>
        <v>70997</v>
      </c>
      <c r="AD28" s="93">
        <f t="shared" si="22"/>
        <v>5916</v>
      </c>
      <c r="AE28" s="97">
        <f t="shared" si="4"/>
        <v>70997</v>
      </c>
      <c r="AF28" s="75">
        <f>'Source Data'!N28*0.9</f>
        <v>1603.8</v>
      </c>
      <c r="AG28" s="90">
        <f t="shared" si="5"/>
        <v>19246</v>
      </c>
      <c r="AH28" s="271"/>
      <c r="AI28" s="75">
        <f t="shared" si="23"/>
        <v>0</v>
      </c>
      <c r="AJ28" s="271"/>
      <c r="AK28" s="77">
        <f t="shared" si="6"/>
        <v>0</v>
      </c>
      <c r="AL28" s="76">
        <f t="shared" si="7"/>
        <v>0</v>
      </c>
      <c r="AM28" s="90">
        <f t="shared" si="24"/>
        <v>19246</v>
      </c>
      <c r="AN28" s="79">
        <f t="shared" si="8"/>
        <v>-48</v>
      </c>
      <c r="AO28" s="90">
        <f t="shared" si="25"/>
        <v>19198</v>
      </c>
      <c r="AP28" s="77">
        <f>[1]UniversityView!$M28</f>
        <v>0</v>
      </c>
      <c r="AQ28" s="90">
        <f t="shared" si="26"/>
        <v>19198</v>
      </c>
      <c r="AR28" s="77"/>
      <c r="AS28" s="77">
        <f t="shared" si="27"/>
        <v>19198</v>
      </c>
      <c r="AT28" s="90">
        <f t="shared" si="28"/>
        <v>1600</v>
      </c>
      <c r="AU28" s="78">
        <f t="shared" si="9"/>
        <v>90195</v>
      </c>
      <c r="AV28" s="87">
        <f t="shared" si="10"/>
        <v>7516</v>
      </c>
      <c r="AW28" s="116"/>
      <c r="AX28" s="74"/>
      <c r="AY28" s="74">
        <f t="shared" si="11"/>
        <v>48</v>
      </c>
      <c r="AZ28" s="74">
        <f t="shared" si="12"/>
        <v>48</v>
      </c>
    </row>
    <row r="29" spans="1:52" ht="16.149999999999999" customHeight="1" x14ac:dyDescent="0.2">
      <c r="A29" s="54">
        <v>23</v>
      </c>
      <c r="B29" s="55" t="s">
        <v>28</v>
      </c>
      <c r="C29" s="271">
        <f>'8_2.1.18 SIS'!J29</f>
        <v>31</v>
      </c>
      <c r="D29" s="56">
        <f>'Source Data'!H29*0.9</f>
        <v>4362.623782453782</v>
      </c>
      <c r="E29" s="74">
        <f t="shared" si="13"/>
        <v>135241.33725606726</v>
      </c>
      <c r="F29" s="290"/>
      <c r="G29" s="56">
        <f>'Source Data'!I29*0.9</f>
        <v>579.51772479112674</v>
      </c>
      <c r="H29" s="74">
        <f t="shared" si="14"/>
        <v>0</v>
      </c>
      <c r="I29" s="290"/>
      <c r="J29" s="56">
        <f>'Source Data'!J29*0.9</f>
        <v>158.0502885793982</v>
      </c>
      <c r="K29" s="74">
        <f t="shared" si="15"/>
        <v>0</v>
      </c>
      <c r="L29" s="290"/>
      <c r="M29" s="56">
        <f>'Source Data'!K29*0.9</f>
        <v>3951.2572144849555</v>
      </c>
      <c r="N29" s="74">
        <f t="shared" si="16"/>
        <v>0</v>
      </c>
      <c r="O29" s="290"/>
      <c r="P29" s="56">
        <f>'Source Data'!L29*0.9</f>
        <v>1580.5028857939822</v>
      </c>
      <c r="Q29" s="74">
        <f t="shared" si="17"/>
        <v>0</v>
      </c>
      <c r="R29" s="93">
        <v>181076</v>
      </c>
      <c r="S29" s="93">
        <v>20120</v>
      </c>
      <c r="T29" s="56"/>
      <c r="U29" s="56"/>
      <c r="V29" s="57">
        <f t="shared" si="2"/>
        <v>0</v>
      </c>
      <c r="W29" s="93">
        <f t="shared" si="3"/>
        <v>181076</v>
      </c>
      <c r="X29" s="74">
        <f t="shared" si="18"/>
        <v>-453</v>
      </c>
      <c r="Y29" s="93">
        <f t="shared" si="19"/>
        <v>180623</v>
      </c>
      <c r="Z29" s="56">
        <f>[1]UniversityView!$G29</f>
        <v>0</v>
      </c>
      <c r="AA29" s="93">
        <f t="shared" si="20"/>
        <v>180623</v>
      </c>
      <c r="AB29" s="56"/>
      <c r="AC29" s="56">
        <f t="shared" si="21"/>
        <v>180623</v>
      </c>
      <c r="AD29" s="93">
        <f t="shared" si="22"/>
        <v>15052</v>
      </c>
      <c r="AE29" s="97">
        <f t="shared" si="4"/>
        <v>180623</v>
      </c>
      <c r="AF29" s="75">
        <f>'Source Data'!N29*0.9</f>
        <v>3033.9</v>
      </c>
      <c r="AG29" s="90">
        <f t="shared" si="5"/>
        <v>94051</v>
      </c>
      <c r="AH29" s="271"/>
      <c r="AI29" s="75">
        <f t="shared" si="23"/>
        <v>0</v>
      </c>
      <c r="AJ29" s="271"/>
      <c r="AK29" s="77">
        <f t="shared" si="6"/>
        <v>0</v>
      </c>
      <c r="AL29" s="76">
        <f t="shared" si="7"/>
        <v>0</v>
      </c>
      <c r="AM29" s="90">
        <f t="shared" si="24"/>
        <v>94051</v>
      </c>
      <c r="AN29" s="79">
        <f t="shared" si="8"/>
        <v>-235</v>
      </c>
      <c r="AO29" s="90">
        <f t="shared" si="25"/>
        <v>93816</v>
      </c>
      <c r="AP29" s="77">
        <f>[1]UniversityView!$M29</f>
        <v>0</v>
      </c>
      <c r="AQ29" s="90">
        <f t="shared" si="26"/>
        <v>93816</v>
      </c>
      <c r="AR29" s="77"/>
      <c r="AS29" s="77">
        <f t="shared" si="27"/>
        <v>93816</v>
      </c>
      <c r="AT29" s="90">
        <f t="shared" si="28"/>
        <v>7818</v>
      </c>
      <c r="AU29" s="78">
        <f t="shared" si="9"/>
        <v>274439</v>
      </c>
      <c r="AV29" s="87">
        <f t="shared" si="10"/>
        <v>22870</v>
      </c>
      <c r="AW29" s="116"/>
      <c r="AX29" s="74"/>
      <c r="AY29" s="74">
        <f t="shared" si="11"/>
        <v>235</v>
      </c>
      <c r="AZ29" s="74">
        <f t="shared" si="12"/>
        <v>235</v>
      </c>
    </row>
    <row r="30" spans="1:52" ht="16.149999999999999" customHeight="1" x14ac:dyDescent="0.2">
      <c r="A30" s="54">
        <v>24</v>
      </c>
      <c r="B30" s="55" t="s">
        <v>29</v>
      </c>
      <c r="C30" s="271">
        <f>'8_2.1.18 SIS'!J30</f>
        <v>9</v>
      </c>
      <c r="D30" s="56">
        <f>'Source Data'!H30*0.9</f>
        <v>2138.8524089788311</v>
      </c>
      <c r="E30" s="74">
        <f t="shared" si="13"/>
        <v>19249.671680809479</v>
      </c>
      <c r="F30" s="290"/>
      <c r="G30" s="56">
        <f>'Source Data'!I30*0.9</f>
        <v>212.11773050556562</v>
      </c>
      <c r="H30" s="74">
        <f t="shared" si="14"/>
        <v>0</v>
      </c>
      <c r="I30" s="290"/>
      <c r="J30" s="56">
        <f>'Source Data'!J30*0.9</f>
        <v>57.850290137881508</v>
      </c>
      <c r="K30" s="74">
        <f t="shared" si="15"/>
        <v>0</v>
      </c>
      <c r="L30" s="290"/>
      <c r="M30" s="56">
        <f>'Source Data'!K30*0.9</f>
        <v>1446.2572534470382</v>
      </c>
      <c r="N30" s="74">
        <f t="shared" si="16"/>
        <v>0</v>
      </c>
      <c r="O30" s="290"/>
      <c r="P30" s="56">
        <f>'Source Data'!L30*0.9</f>
        <v>578.50290137881518</v>
      </c>
      <c r="Q30" s="74">
        <f t="shared" si="17"/>
        <v>0</v>
      </c>
      <c r="R30" s="93">
        <v>22239</v>
      </c>
      <c r="S30" s="93">
        <v>2471</v>
      </c>
      <c r="T30" s="56"/>
      <c r="U30" s="56"/>
      <c r="V30" s="57">
        <f t="shared" si="2"/>
        <v>0</v>
      </c>
      <c r="W30" s="93">
        <f t="shared" si="3"/>
        <v>22239</v>
      </c>
      <c r="X30" s="74">
        <f t="shared" si="18"/>
        <v>-56</v>
      </c>
      <c r="Y30" s="93">
        <f t="shared" si="19"/>
        <v>22183</v>
      </c>
      <c r="Z30" s="56">
        <f>[1]UniversityView!$G30</f>
        <v>0</v>
      </c>
      <c r="AA30" s="93">
        <f t="shared" si="20"/>
        <v>22183</v>
      </c>
      <c r="AB30" s="56"/>
      <c r="AC30" s="56">
        <f t="shared" si="21"/>
        <v>22183</v>
      </c>
      <c r="AD30" s="93">
        <f t="shared" si="22"/>
        <v>1849</v>
      </c>
      <c r="AE30" s="97">
        <f t="shared" si="4"/>
        <v>22183</v>
      </c>
      <c r="AF30" s="75">
        <f>'Source Data'!N30*0.9</f>
        <v>10485</v>
      </c>
      <c r="AG30" s="90">
        <f t="shared" si="5"/>
        <v>94365</v>
      </c>
      <c r="AH30" s="271"/>
      <c r="AI30" s="75">
        <f t="shared" si="23"/>
        <v>0</v>
      </c>
      <c r="AJ30" s="271"/>
      <c r="AK30" s="77">
        <f t="shared" si="6"/>
        <v>0</v>
      </c>
      <c r="AL30" s="76">
        <f t="shared" si="7"/>
        <v>0</v>
      </c>
      <c r="AM30" s="90">
        <f t="shared" si="24"/>
        <v>94365</v>
      </c>
      <c r="AN30" s="79">
        <f t="shared" si="8"/>
        <v>-236</v>
      </c>
      <c r="AO30" s="90">
        <f t="shared" si="25"/>
        <v>94129</v>
      </c>
      <c r="AP30" s="77">
        <f>[1]UniversityView!$M30</f>
        <v>0</v>
      </c>
      <c r="AQ30" s="90">
        <f t="shared" si="26"/>
        <v>94129</v>
      </c>
      <c r="AR30" s="77"/>
      <c r="AS30" s="77">
        <f t="shared" si="27"/>
        <v>94129</v>
      </c>
      <c r="AT30" s="90">
        <f t="shared" si="28"/>
        <v>7844</v>
      </c>
      <c r="AU30" s="78">
        <f t="shared" si="9"/>
        <v>116312</v>
      </c>
      <c r="AV30" s="87">
        <f t="shared" si="10"/>
        <v>9693</v>
      </c>
      <c r="AW30" s="116"/>
      <c r="AX30" s="74"/>
      <c r="AY30" s="74">
        <f t="shared" si="11"/>
        <v>236</v>
      </c>
      <c r="AZ30" s="74">
        <f t="shared" si="12"/>
        <v>236</v>
      </c>
    </row>
    <row r="31" spans="1:52" ht="16.149999999999999" customHeight="1" x14ac:dyDescent="0.2">
      <c r="A31" s="49">
        <v>25</v>
      </c>
      <c r="B31" s="50" t="s">
        <v>30</v>
      </c>
      <c r="C31" s="272">
        <f>'8_2.1.18 SIS'!J31</f>
        <v>4</v>
      </c>
      <c r="D31" s="51">
        <f>'Source Data'!H31*0.9</f>
        <v>3633.7202818965584</v>
      </c>
      <c r="E31" s="80">
        <f t="shared" si="13"/>
        <v>14534.881127586234</v>
      </c>
      <c r="F31" s="291"/>
      <c r="G31" s="51">
        <f>'Source Data'!I31*0.9</f>
        <v>492.58722764726974</v>
      </c>
      <c r="H31" s="80">
        <f t="shared" si="14"/>
        <v>0</v>
      </c>
      <c r="I31" s="291"/>
      <c r="J31" s="51">
        <f>'Source Data'!J31*0.9</f>
        <v>134.34197117652812</v>
      </c>
      <c r="K31" s="80">
        <f t="shared" si="15"/>
        <v>0</v>
      </c>
      <c r="L31" s="291"/>
      <c r="M31" s="51">
        <f>'Source Data'!K31*0.9</f>
        <v>3358.5492794132024</v>
      </c>
      <c r="N31" s="80">
        <f t="shared" si="16"/>
        <v>0</v>
      </c>
      <c r="O31" s="291"/>
      <c r="P31" s="51">
        <f>'Source Data'!L31*0.9</f>
        <v>1343.4197117652809</v>
      </c>
      <c r="Q31" s="80">
        <f t="shared" si="17"/>
        <v>0</v>
      </c>
      <c r="R31" s="94">
        <v>16326</v>
      </c>
      <c r="S31" s="94">
        <v>1814</v>
      </c>
      <c r="T31" s="51"/>
      <c r="U31" s="51"/>
      <c r="V31" s="52">
        <f t="shared" si="2"/>
        <v>0</v>
      </c>
      <c r="W31" s="94">
        <f t="shared" si="3"/>
        <v>16326</v>
      </c>
      <c r="X31" s="80">
        <f t="shared" si="18"/>
        <v>-41</v>
      </c>
      <c r="Y31" s="94">
        <f t="shared" si="19"/>
        <v>16285</v>
      </c>
      <c r="Z31" s="51">
        <f>[1]UniversityView!$G31</f>
        <v>0</v>
      </c>
      <c r="AA31" s="94">
        <f t="shared" si="20"/>
        <v>16285</v>
      </c>
      <c r="AB31" s="53"/>
      <c r="AC31" s="51">
        <f t="shared" si="21"/>
        <v>16285</v>
      </c>
      <c r="AD31" s="95">
        <f t="shared" si="22"/>
        <v>1357</v>
      </c>
      <c r="AE31" s="95">
        <f t="shared" si="4"/>
        <v>16285</v>
      </c>
      <c r="AF31" s="71">
        <f>'Source Data'!N31*0.9</f>
        <v>4205.7</v>
      </c>
      <c r="AG31" s="91">
        <f t="shared" si="5"/>
        <v>16823</v>
      </c>
      <c r="AH31" s="272"/>
      <c r="AI31" s="71">
        <f t="shared" si="23"/>
        <v>0</v>
      </c>
      <c r="AJ31" s="272"/>
      <c r="AK31" s="72">
        <f t="shared" si="6"/>
        <v>0</v>
      </c>
      <c r="AL31" s="73">
        <f t="shared" si="7"/>
        <v>0</v>
      </c>
      <c r="AM31" s="91">
        <f t="shared" si="24"/>
        <v>16823</v>
      </c>
      <c r="AN31" s="82">
        <f t="shared" si="8"/>
        <v>-42</v>
      </c>
      <c r="AO31" s="91">
        <f t="shared" si="25"/>
        <v>16781</v>
      </c>
      <c r="AP31" s="72">
        <f>[1]UniversityView!$M31</f>
        <v>0</v>
      </c>
      <c r="AQ31" s="91">
        <f t="shared" si="26"/>
        <v>16781</v>
      </c>
      <c r="AR31" s="72"/>
      <c r="AS31" s="72">
        <f t="shared" si="27"/>
        <v>16781</v>
      </c>
      <c r="AT31" s="91">
        <f t="shared" si="28"/>
        <v>1398</v>
      </c>
      <c r="AU31" s="81">
        <f t="shared" si="9"/>
        <v>33066</v>
      </c>
      <c r="AV31" s="88">
        <f t="shared" si="10"/>
        <v>2755</v>
      </c>
      <c r="AW31" s="116"/>
      <c r="AX31" s="80"/>
      <c r="AY31" s="80">
        <f t="shared" si="11"/>
        <v>42</v>
      </c>
      <c r="AZ31" s="80">
        <f t="shared" si="12"/>
        <v>42</v>
      </c>
    </row>
    <row r="32" spans="1:52" ht="16.149999999999999" customHeight="1" x14ac:dyDescent="0.2">
      <c r="A32" s="58">
        <v>26</v>
      </c>
      <c r="B32" s="59" t="s">
        <v>31</v>
      </c>
      <c r="C32" s="270">
        <f>'8_2.1.18 SIS'!J32</f>
        <v>162</v>
      </c>
      <c r="D32" s="60">
        <f>'Source Data'!H32*0.9</f>
        <v>3390.1520865632106</v>
      </c>
      <c r="E32" s="65">
        <f t="shared" si="13"/>
        <v>549204.63802324014</v>
      </c>
      <c r="F32" s="289"/>
      <c r="G32" s="60">
        <f>'Source Data'!I32*0.9</f>
        <v>421.93902986384694</v>
      </c>
      <c r="H32" s="65">
        <f t="shared" si="14"/>
        <v>0</v>
      </c>
      <c r="I32" s="289"/>
      <c r="J32" s="60">
        <f>'Source Data'!J32*0.9</f>
        <v>115.07428087195825</v>
      </c>
      <c r="K32" s="65">
        <f t="shared" si="15"/>
        <v>0</v>
      </c>
      <c r="L32" s="289"/>
      <c r="M32" s="60">
        <f>'Source Data'!K32*0.9</f>
        <v>2876.8570217989563</v>
      </c>
      <c r="N32" s="65">
        <f t="shared" si="16"/>
        <v>0</v>
      </c>
      <c r="O32" s="289"/>
      <c r="P32" s="60">
        <f>'Source Data'!L32*0.9</f>
        <v>1150.7428087195826</v>
      </c>
      <c r="Q32" s="65">
        <f t="shared" si="17"/>
        <v>0</v>
      </c>
      <c r="R32" s="92">
        <v>686028</v>
      </c>
      <c r="S32" s="92">
        <v>76225</v>
      </c>
      <c r="T32" s="60"/>
      <c r="U32" s="60"/>
      <c r="V32" s="61">
        <f t="shared" si="2"/>
        <v>0</v>
      </c>
      <c r="W32" s="92">
        <f t="shared" si="3"/>
        <v>686028</v>
      </c>
      <c r="X32" s="65">
        <f t="shared" si="18"/>
        <v>-1715</v>
      </c>
      <c r="Y32" s="92">
        <f t="shared" si="19"/>
        <v>684313</v>
      </c>
      <c r="Z32" s="60">
        <f>[1]UniversityView!$G32</f>
        <v>1855</v>
      </c>
      <c r="AA32" s="92">
        <f t="shared" si="20"/>
        <v>686168</v>
      </c>
      <c r="AB32" s="60"/>
      <c r="AC32" s="60">
        <f t="shared" si="21"/>
        <v>686168</v>
      </c>
      <c r="AD32" s="92">
        <f t="shared" si="22"/>
        <v>57181</v>
      </c>
      <c r="AE32" s="96">
        <f t="shared" si="4"/>
        <v>686168</v>
      </c>
      <c r="AF32" s="66">
        <f>'Source Data'!N32*0.9</f>
        <v>4773.6000000000004</v>
      </c>
      <c r="AG32" s="89">
        <f t="shared" si="5"/>
        <v>773323</v>
      </c>
      <c r="AH32" s="270"/>
      <c r="AI32" s="66">
        <f t="shared" si="23"/>
        <v>0</v>
      </c>
      <c r="AJ32" s="270"/>
      <c r="AK32" s="68">
        <f t="shared" si="6"/>
        <v>0</v>
      </c>
      <c r="AL32" s="67">
        <f t="shared" si="7"/>
        <v>0</v>
      </c>
      <c r="AM32" s="89">
        <f t="shared" si="24"/>
        <v>773323</v>
      </c>
      <c r="AN32" s="70">
        <f t="shared" si="8"/>
        <v>-1933</v>
      </c>
      <c r="AO32" s="89">
        <f t="shared" si="25"/>
        <v>771390</v>
      </c>
      <c r="AP32" s="68">
        <f>[1]UniversityView!$M32</f>
        <v>2332</v>
      </c>
      <c r="AQ32" s="89">
        <f t="shared" si="26"/>
        <v>773722</v>
      </c>
      <c r="AR32" s="68"/>
      <c r="AS32" s="68">
        <f t="shared" si="27"/>
        <v>773722</v>
      </c>
      <c r="AT32" s="89">
        <f t="shared" si="28"/>
        <v>64477</v>
      </c>
      <c r="AU32" s="69">
        <f t="shared" si="9"/>
        <v>1459890</v>
      </c>
      <c r="AV32" s="86">
        <f t="shared" si="10"/>
        <v>121658</v>
      </c>
      <c r="AW32" s="116"/>
      <c r="AX32" s="65"/>
      <c r="AY32" s="65">
        <f t="shared" si="11"/>
        <v>1933</v>
      </c>
      <c r="AZ32" s="65">
        <f t="shared" si="12"/>
        <v>1933</v>
      </c>
    </row>
    <row r="33" spans="1:52" ht="16.149999999999999" customHeight="1" x14ac:dyDescent="0.2">
      <c r="A33" s="54">
        <v>27</v>
      </c>
      <c r="B33" s="55" t="s">
        <v>32</v>
      </c>
      <c r="C33" s="271">
        <f>'8_2.1.18 SIS'!J33</f>
        <v>7</v>
      </c>
      <c r="D33" s="56">
        <f>'Source Data'!H33*0.9</f>
        <v>4705.6900166053538</v>
      </c>
      <c r="E33" s="74">
        <f t="shared" si="13"/>
        <v>32939.830116237477</v>
      </c>
      <c r="F33" s="290"/>
      <c r="G33" s="56">
        <f>'Source Data'!I33*0.9</f>
        <v>618.66326192739712</v>
      </c>
      <c r="H33" s="74">
        <f t="shared" si="14"/>
        <v>0</v>
      </c>
      <c r="I33" s="290"/>
      <c r="J33" s="56">
        <f>'Source Data'!J33*0.9</f>
        <v>168.72634416201743</v>
      </c>
      <c r="K33" s="74">
        <f t="shared" si="15"/>
        <v>0</v>
      </c>
      <c r="L33" s="290"/>
      <c r="M33" s="56">
        <f>'Source Data'!K33*0.9</f>
        <v>4218.1586040504353</v>
      </c>
      <c r="N33" s="74">
        <f t="shared" si="16"/>
        <v>0</v>
      </c>
      <c r="O33" s="290"/>
      <c r="P33" s="56">
        <f>'Source Data'!L33*0.9</f>
        <v>1687.263441620174</v>
      </c>
      <c r="Q33" s="74">
        <f t="shared" si="17"/>
        <v>0</v>
      </c>
      <c r="R33" s="93">
        <v>35133</v>
      </c>
      <c r="S33" s="93">
        <v>3904</v>
      </c>
      <c r="T33" s="56"/>
      <c r="U33" s="56"/>
      <c r="V33" s="57">
        <f t="shared" si="2"/>
        <v>0</v>
      </c>
      <c r="W33" s="93">
        <f t="shared" si="3"/>
        <v>35133</v>
      </c>
      <c r="X33" s="74">
        <f t="shared" si="18"/>
        <v>-88</v>
      </c>
      <c r="Y33" s="93">
        <f t="shared" si="19"/>
        <v>35045</v>
      </c>
      <c r="Z33" s="56">
        <f>[1]UniversityView!$G33</f>
        <v>0</v>
      </c>
      <c r="AA33" s="93">
        <f t="shared" si="20"/>
        <v>35045</v>
      </c>
      <c r="AB33" s="56"/>
      <c r="AC33" s="56">
        <f t="shared" si="21"/>
        <v>35045</v>
      </c>
      <c r="AD33" s="93">
        <f t="shared" si="22"/>
        <v>2920</v>
      </c>
      <c r="AE33" s="97">
        <f t="shared" si="4"/>
        <v>35045</v>
      </c>
      <c r="AF33" s="75">
        <f>'Source Data'!N33*0.9</f>
        <v>3070.8</v>
      </c>
      <c r="AG33" s="90">
        <f t="shared" si="5"/>
        <v>21496</v>
      </c>
      <c r="AH33" s="271"/>
      <c r="AI33" s="75">
        <f t="shared" si="23"/>
        <v>0</v>
      </c>
      <c r="AJ33" s="271"/>
      <c r="AK33" s="77">
        <f t="shared" si="6"/>
        <v>0</v>
      </c>
      <c r="AL33" s="76">
        <f t="shared" si="7"/>
        <v>0</v>
      </c>
      <c r="AM33" s="90">
        <f t="shared" si="24"/>
        <v>21496</v>
      </c>
      <c r="AN33" s="79">
        <f t="shared" si="8"/>
        <v>-54</v>
      </c>
      <c r="AO33" s="90">
        <f t="shared" si="25"/>
        <v>21442</v>
      </c>
      <c r="AP33" s="77">
        <f>[1]UniversityView!$M33</f>
        <v>0</v>
      </c>
      <c r="AQ33" s="90">
        <f t="shared" si="26"/>
        <v>21442</v>
      </c>
      <c r="AR33" s="77"/>
      <c r="AS33" s="77">
        <f t="shared" si="27"/>
        <v>21442</v>
      </c>
      <c r="AT33" s="90">
        <f t="shared" si="28"/>
        <v>1787</v>
      </c>
      <c r="AU33" s="78">
        <f t="shared" si="9"/>
        <v>56487</v>
      </c>
      <c r="AV33" s="87">
        <f t="shared" si="10"/>
        <v>4707</v>
      </c>
      <c r="AW33" s="116"/>
      <c r="AX33" s="74"/>
      <c r="AY33" s="74">
        <f t="shared" si="11"/>
        <v>54</v>
      </c>
      <c r="AZ33" s="74">
        <f t="shared" si="12"/>
        <v>54</v>
      </c>
    </row>
    <row r="34" spans="1:52" ht="16.149999999999999" customHeight="1" x14ac:dyDescent="0.2">
      <c r="A34" s="54">
        <v>28</v>
      </c>
      <c r="B34" s="55" t="s">
        <v>33</v>
      </c>
      <c r="C34" s="271">
        <f>'8_2.1.18 SIS'!J34</f>
        <v>111</v>
      </c>
      <c r="D34" s="56">
        <f>'Source Data'!H34*0.9</f>
        <v>3067.140923819924</v>
      </c>
      <c r="E34" s="74">
        <f t="shared" si="13"/>
        <v>340452.64254401159</v>
      </c>
      <c r="F34" s="290"/>
      <c r="G34" s="56">
        <f>'Source Data'!I34*0.9</f>
        <v>419.98671340653362</v>
      </c>
      <c r="H34" s="74">
        <f t="shared" si="14"/>
        <v>0</v>
      </c>
      <c r="I34" s="290"/>
      <c r="J34" s="56">
        <f>'Source Data'!J34*0.9</f>
        <v>114.54183092905461</v>
      </c>
      <c r="K34" s="74">
        <f t="shared" si="15"/>
        <v>0</v>
      </c>
      <c r="L34" s="290"/>
      <c r="M34" s="56">
        <f>'Source Data'!K34*0.9</f>
        <v>2863.5457732263653</v>
      </c>
      <c r="N34" s="74">
        <f t="shared" si="16"/>
        <v>0</v>
      </c>
      <c r="O34" s="290"/>
      <c r="P34" s="56">
        <f>'Source Data'!L34*0.9</f>
        <v>1145.4183092905464</v>
      </c>
      <c r="Q34" s="74">
        <f t="shared" si="17"/>
        <v>0</v>
      </c>
      <c r="R34" s="93">
        <v>422579</v>
      </c>
      <c r="S34" s="93">
        <v>46953</v>
      </c>
      <c r="T34" s="56"/>
      <c r="U34" s="56"/>
      <c r="V34" s="57">
        <f t="shared" si="2"/>
        <v>0</v>
      </c>
      <c r="W34" s="93">
        <f t="shared" si="3"/>
        <v>422579</v>
      </c>
      <c r="X34" s="74">
        <f t="shared" si="18"/>
        <v>-1056</v>
      </c>
      <c r="Y34" s="93">
        <f t="shared" si="19"/>
        <v>421523</v>
      </c>
      <c r="Z34" s="56">
        <f>[1]UniversityView!$G34</f>
        <v>1479</v>
      </c>
      <c r="AA34" s="93">
        <f t="shared" si="20"/>
        <v>423002</v>
      </c>
      <c r="AB34" s="56"/>
      <c r="AC34" s="56">
        <f t="shared" si="21"/>
        <v>423002</v>
      </c>
      <c r="AD34" s="93">
        <f t="shared" si="22"/>
        <v>35250</v>
      </c>
      <c r="AE34" s="97">
        <f t="shared" si="4"/>
        <v>423002</v>
      </c>
      <c r="AF34" s="75">
        <f>'Source Data'!N34*0.9</f>
        <v>5038.2</v>
      </c>
      <c r="AG34" s="90">
        <f t="shared" si="5"/>
        <v>559240</v>
      </c>
      <c r="AH34" s="271"/>
      <c r="AI34" s="75">
        <f t="shared" si="23"/>
        <v>0</v>
      </c>
      <c r="AJ34" s="271"/>
      <c r="AK34" s="77">
        <f t="shared" si="6"/>
        <v>0</v>
      </c>
      <c r="AL34" s="76">
        <f t="shared" si="7"/>
        <v>0</v>
      </c>
      <c r="AM34" s="90">
        <f t="shared" si="24"/>
        <v>559240</v>
      </c>
      <c r="AN34" s="79">
        <f t="shared" si="8"/>
        <v>-1398</v>
      </c>
      <c r="AO34" s="90">
        <f t="shared" si="25"/>
        <v>557842</v>
      </c>
      <c r="AP34" s="77">
        <f>[1]UniversityView!$M34</f>
        <v>2557</v>
      </c>
      <c r="AQ34" s="90">
        <f t="shared" si="26"/>
        <v>560399</v>
      </c>
      <c r="AR34" s="77"/>
      <c r="AS34" s="77">
        <f t="shared" si="27"/>
        <v>560399</v>
      </c>
      <c r="AT34" s="90">
        <f t="shared" si="28"/>
        <v>46700</v>
      </c>
      <c r="AU34" s="78">
        <f t="shared" si="9"/>
        <v>983401</v>
      </c>
      <c r="AV34" s="87">
        <f t="shared" si="10"/>
        <v>81950</v>
      </c>
      <c r="AW34" s="116"/>
      <c r="AX34" s="74"/>
      <c r="AY34" s="74">
        <f t="shared" si="11"/>
        <v>1398</v>
      </c>
      <c r="AZ34" s="74">
        <f t="shared" si="12"/>
        <v>1398</v>
      </c>
    </row>
    <row r="35" spans="1:52" ht="16.149999999999999" customHeight="1" x14ac:dyDescent="0.2">
      <c r="A35" s="54">
        <v>29</v>
      </c>
      <c r="B35" s="55" t="s">
        <v>34</v>
      </c>
      <c r="C35" s="271">
        <f>'8_2.1.18 SIS'!J35</f>
        <v>83</v>
      </c>
      <c r="D35" s="56">
        <f>'Source Data'!H35*0.9</f>
        <v>3707.5277274770656</v>
      </c>
      <c r="E35" s="74">
        <f t="shared" si="13"/>
        <v>307724.80138059641</v>
      </c>
      <c r="F35" s="290"/>
      <c r="G35" s="56">
        <f>'Source Data'!I35*0.9</f>
        <v>499.47534144931268</v>
      </c>
      <c r="H35" s="74">
        <f t="shared" si="14"/>
        <v>0</v>
      </c>
      <c r="I35" s="290"/>
      <c r="J35" s="56">
        <f>'Source Data'!J35*0.9</f>
        <v>136.22054766799437</v>
      </c>
      <c r="K35" s="74">
        <f t="shared" si="15"/>
        <v>0</v>
      </c>
      <c r="L35" s="290"/>
      <c r="M35" s="56">
        <f>'Source Data'!K35*0.9</f>
        <v>3405.5136916998595</v>
      </c>
      <c r="N35" s="74">
        <f t="shared" si="16"/>
        <v>0</v>
      </c>
      <c r="O35" s="290"/>
      <c r="P35" s="56">
        <f>'Source Data'!L35*0.9</f>
        <v>1362.2054766799436</v>
      </c>
      <c r="Q35" s="74">
        <f t="shared" si="17"/>
        <v>0</v>
      </c>
      <c r="R35" s="93">
        <v>331064</v>
      </c>
      <c r="S35" s="93">
        <v>36785</v>
      </c>
      <c r="T35" s="56"/>
      <c r="U35" s="56"/>
      <c r="V35" s="57">
        <f t="shared" si="2"/>
        <v>0</v>
      </c>
      <c r="W35" s="93">
        <f t="shared" si="3"/>
        <v>331064</v>
      </c>
      <c r="X35" s="74">
        <f t="shared" si="18"/>
        <v>-828</v>
      </c>
      <c r="Y35" s="93">
        <f t="shared" si="19"/>
        <v>330236</v>
      </c>
      <c r="Z35" s="56">
        <f>[1]UniversityView!$G35</f>
        <v>0</v>
      </c>
      <c r="AA35" s="93">
        <f t="shared" si="20"/>
        <v>330236</v>
      </c>
      <c r="AB35" s="56"/>
      <c r="AC35" s="56">
        <f t="shared" si="21"/>
        <v>330236</v>
      </c>
      <c r="AD35" s="93">
        <f t="shared" si="22"/>
        <v>27520</v>
      </c>
      <c r="AE35" s="97">
        <f t="shared" si="4"/>
        <v>330236</v>
      </c>
      <c r="AF35" s="75">
        <f>'Source Data'!N35*0.9</f>
        <v>4374</v>
      </c>
      <c r="AG35" s="90">
        <f t="shared" si="5"/>
        <v>363042</v>
      </c>
      <c r="AH35" s="271"/>
      <c r="AI35" s="75">
        <f t="shared" si="23"/>
        <v>0</v>
      </c>
      <c r="AJ35" s="271"/>
      <c r="AK35" s="77">
        <f t="shared" si="6"/>
        <v>0</v>
      </c>
      <c r="AL35" s="76">
        <f t="shared" si="7"/>
        <v>0</v>
      </c>
      <c r="AM35" s="90">
        <f t="shared" si="24"/>
        <v>363042</v>
      </c>
      <c r="AN35" s="79">
        <f t="shared" si="8"/>
        <v>-908</v>
      </c>
      <c r="AO35" s="90">
        <f t="shared" si="25"/>
        <v>362134</v>
      </c>
      <c r="AP35" s="77">
        <f>[1]UniversityView!$M35</f>
        <v>0</v>
      </c>
      <c r="AQ35" s="90">
        <f t="shared" si="26"/>
        <v>362134</v>
      </c>
      <c r="AR35" s="77"/>
      <c r="AS35" s="77">
        <f t="shared" si="27"/>
        <v>362134</v>
      </c>
      <c r="AT35" s="90">
        <f t="shared" si="28"/>
        <v>30178</v>
      </c>
      <c r="AU35" s="78">
        <f t="shared" si="9"/>
        <v>692370</v>
      </c>
      <c r="AV35" s="87">
        <f t="shared" si="10"/>
        <v>57698</v>
      </c>
      <c r="AW35" s="116"/>
      <c r="AX35" s="74"/>
      <c r="AY35" s="74">
        <f t="shared" si="11"/>
        <v>908</v>
      </c>
      <c r="AZ35" s="74">
        <f t="shared" si="12"/>
        <v>908</v>
      </c>
    </row>
    <row r="36" spans="1:52" ht="16.149999999999999" customHeight="1" x14ac:dyDescent="0.2">
      <c r="A36" s="49">
        <v>30</v>
      </c>
      <c r="B36" s="50" t="s">
        <v>35</v>
      </c>
      <c r="C36" s="272">
        <f>'8_2.1.18 SIS'!J36</f>
        <v>8</v>
      </c>
      <c r="D36" s="51">
        <f>'Source Data'!H36*0.9</f>
        <v>4872.5673397156334</v>
      </c>
      <c r="E36" s="80">
        <f t="shared" si="13"/>
        <v>38980.538717725067</v>
      </c>
      <c r="F36" s="291"/>
      <c r="G36" s="51">
        <f>'Source Data'!I36*0.9</f>
        <v>631.99050112177827</v>
      </c>
      <c r="H36" s="80">
        <f t="shared" si="14"/>
        <v>0</v>
      </c>
      <c r="I36" s="291"/>
      <c r="J36" s="51">
        <f>'Source Data'!J36*0.9</f>
        <v>172.36104576048496</v>
      </c>
      <c r="K36" s="80">
        <f t="shared" si="15"/>
        <v>0</v>
      </c>
      <c r="L36" s="291"/>
      <c r="M36" s="51">
        <f>'Source Data'!K36*0.9</f>
        <v>4309.0261440121249</v>
      </c>
      <c r="N36" s="80">
        <f t="shared" si="16"/>
        <v>0</v>
      </c>
      <c r="O36" s="291"/>
      <c r="P36" s="51">
        <f>'Source Data'!L36*0.9</f>
        <v>1723.6104576048499</v>
      </c>
      <c r="Q36" s="80">
        <f t="shared" si="17"/>
        <v>0</v>
      </c>
      <c r="R36" s="94">
        <v>43002</v>
      </c>
      <c r="S36" s="94">
        <v>4778</v>
      </c>
      <c r="T36" s="51"/>
      <c r="U36" s="51"/>
      <c r="V36" s="52">
        <f t="shared" si="2"/>
        <v>0</v>
      </c>
      <c r="W36" s="94">
        <f t="shared" si="3"/>
        <v>43002</v>
      </c>
      <c r="X36" s="80">
        <f t="shared" si="18"/>
        <v>-108</v>
      </c>
      <c r="Y36" s="94">
        <f t="shared" si="19"/>
        <v>42894</v>
      </c>
      <c r="Z36" s="51">
        <f>[1]UniversityView!$G36</f>
        <v>0</v>
      </c>
      <c r="AA36" s="94">
        <f t="shared" si="20"/>
        <v>42894</v>
      </c>
      <c r="AB36" s="53"/>
      <c r="AC36" s="51">
        <f t="shared" si="21"/>
        <v>42894</v>
      </c>
      <c r="AD36" s="95">
        <f t="shared" si="22"/>
        <v>3575</v>
      </c>
      <c r="AE36" s="95">
        <f t="shared" si="4"/>
        <v>42894</v>
      </c>
      <c r="AF36" s="71">
        <f>'Source Data'!N36*0.9</f>
        <v>3495.6</v>
      </c>
      <c r="AG36" s="91">
        <f t="shared" si="5"/>
        <v>27965</v>
      </c>
      <c r="AH36" s="272"/>
      <c r="AI36" s="71">
        <f t="shared" si="23"/>
        <v>0</v>
      </c>
      <c r="AJ36" s="272"/>
      <c r="AK36" s="72">
        <f t="shared" si="6"/>
        <v>0</v>
      </c>
      <c r="AL36" s="73">
        <f t="shared" si="7"/>
        <v>0</v>
      </c>
      <c r="AM36" s="91">
        <f t="shared" si="24"/>
        <v>27965</v>
      </c>
      <c r="AN36" s="82">
        <f t="shared" si="8"/>
        <v>-70</v>
      </c>
      <c r="AO36" s="91">
        <f t="shared" si="25"/>
        <v>27895</v>
      </c>
      <c r="AP36" s="72">
        <f>[1]UniversityView!$M36</f>
        <v>0</v>
      </c>
      <c r="AQ36" s="91">
        <f t="shared" si="26"/>
        <v>27895</v>
      </c>
      <c r="AR36" s="72"/>
      <c r="AS36" s="72">
        <f t="shared" si="27"/>
        <v>27895</v>
      </c>
      <c r="AT36" s="91">
        <f t="shared" si="28"/>
        <v>2325</v>
      </c>
      <c r="AU36" s="81">
        <f t="shared" si="9"/>
        <v>70789</v>
      </c>
      <c r="AV36" s="88">
        <f t="shared" si="10"/>
        <v>5900</v>
      </c>
      <c r="AW36" s="116"/>
      <c r="AX36" s="80"/>
      <c r="AY36" s="80">
        <f t="shared" si="11"/>
        <v>70</v>
      </c>
      <c r="AZ36" s="80">
        <f t="shared" si="12"/>
        <v>70</v>
      </c>
    </row>
    <row r="37" spans="1:52" ht="16.149999999999999" customHeight="1" x14ac:dyDescent="0.2">
      <c r="A37" s="58">
        <v>31</v>
      </c>
      <c r="B37" s="59" t="s">
        <v>36</v>
      </c>
      <c r="C37" s="270">
        <f>'8_2.1.18 SIS'!J37</f>
        <v>10</v>
      </c>
      <c r="D37" s="60">
        <f>'Source Data'!H37*0.9</f>
        <v>3416.408761620678</v>
      </c>
      <c r="E37" s="65">
        <f t="shared" si="13"/>
        <v>34164.08761620678</v>
      </c>
      <c r="F37" s="289"/>
      <c r="G37" s="60">
        <f>'Source Data'!I37*0.9</f>
        <v>472.28091638320296</v>
      </c>
      <c r="H37" s="65">
        <f t="shared" si="14"/>
        <v>0</v>
      </c>
      <c r="I37" s="289"/>
      <c r="J37" s="60">
        <f>'Source Data'!J37*0.9</f>
        <v>128.80388628632809</v>
      </c>
      <c r="K37" s="65">
        <f t="shared" si="15"/>
        <v>0</v>
      </c>
      <c r="L37" s="289"/>
      <c r="M37" s="60">
        <f>'Source Data'!K37*0.9</f>
        <v>3220.0971571582027</v>
      </c>
      <c r="N37" s="65">
        <f t="shared" si="16"/>
        <v>0</v>
      </c>
      <c r="O37" s="289"/>
      <c r="P37" s="60">
        <f>'Source Data'!L37*0.9</f>
        <v>1288.0388628632811</v>
      </c>
      <c r="Q37" s="65">
        <f t="shared" si="17"/>
        <v>0</v>
      </c>
      <c r="R37" s="92">
        <v>42236</v>
      </c>
      <c r="S37" s="92">
        <v>4693</v>
      </c>
      <c r="T37" s="60"/>
      <c r="U37" s="60"/>
      <c r="V37" s="61">
        <f t="shared" si="2"/>
        <v>0</v>
      </c>
      <c r="W37" s="92">
        <f t="shared" si="3"/>
        <v>42236</v>
      </c>
      <c r="X37" s="65">
        <f t="shared" si="18"/>
        <v>-106</v>
      </c>
      <c r="Y37" s="92">
        <f t="shared" si="19"/>
        <v>42130</v>
      </c>
      <c r="Z37" s="60">
        <f>[1]UniversityView!$G37</f>
        <v>0</v>
      </c>
      <c r="AA37" s="92">
        <f t="shared" si="20"/>
        <v>42130</v>
      </c>
      <c r="AB37" s="60"/>
      <c r="AC37" s="60">
        <f t="shared" si="21"/>
        <v>42130</v>
      </c>
      <c r="AD37" s="92">
        <f t="shared" si="22"/>
        <v>3511</v>
      </c>
      <c r="AE37" s="96">
        <f t="shared" si="4"/>
        <v>42130</v>
      </c>
      <c r="AF37" s="66">
        <f>'Source Data'!N37*0.9</f>
        <v>5010.3</v>
      </c>
      <c r="AG37" s="89">
        <f t="shared" si="5"/>
        <v>50103</v>
      </c>
      <c r="AH37" s="270"/>
      <c r="AI37" s="66">
        <f t="shared" si="23"/>
        <v>0</v>
      </c>
      <c r="AJ37" s="270"/>
      <c r="AK37" s="68">
        <f t="shared" si="6"/>
        <v>0</v>
      </c>
      <c r="AL37" s="67">
        <f t="shared" si="7"/>
        <v>0</v>
      </c>
      <c r="AM37" s="89">
        <f t="shared" si="24"/>
        <v>50103</v>
      </c>
      <c r="AN37" s="70">
        <f t="shared" si="8"/>
        <v>-125</v>
      </c>
      <c r="AO37" s="89">
        <f t="shared" si="25"/>
        <v>49978</v>
      </c>
      <c r="AP37" s="68">
        <f>[1]UniversityView!$M37</f>
        <v>0</v>
      </c>
      <c r="AQ37" s="89">
        <f t="shared" si="26"/>
        <v>49978</v>
      </c>
      <c r="AR37" s="68"/>
      <c r="AS37" s="68">
        <f t="shared" si="27"/>
        <v>49978</v>
      </c>
      <c r="AT37" s="89">
        <f t="shared" si="28"/>
        <v>4165</v>
      </c>
      <c r="AU37" s="69">
        <f t="shared" si="9"/>
        <v>92108</v>
      </c>
      <c r="AV37" s="86">
        <f t="shared" si="10"/>
        <v>7676</v>
      </c>
      <c r="AW37" s="116"/>
      <c r="AX37" s="65"/>
      <c r="AY37" s="65">
        <f t="shared" si="11"/>
        <v>125</v>
      </c>
      <c r="AZ37" s="65">
        <f t="shared" si="12"/>
        <v>125</v>
      </c>
    </row>
    <row r="38" spans="1:52" ht="16.149999999999999" customHeight="1" x14ac:dyDescent="0.2">
      <c r="A38" s="54">
        <v>32</v>
      </c>
      <c r="B38" s="55" t="s">
        <v>37</v>
      </c>
      <c r="C38" s="271">
        <f>'8_2.1.18 SIS'!J38</f>
        <v>184</v>
      </c>
      <c r="D38" s="56">
        <f>'Source Data'!H38*0.9</f>
        <v>4689.9766401700981</v>
      </c>
      <c r="E38" s="74">
        <f t="shared" si="13"/>
        <v>862955.70179129811</v>
      </c>
      <c r="F38" s="290"/>
      <c r="G38" s="56">
        <f>'Source Data'!I38*0.9</f>
        <v>641.39974389501413</v>
      </c>
      <c r="H38" s="74">
        <f t="shared" si="14"/>
        <v>0</v>
      </c>
      <c r="I38" s="290"/>
      <c r="J38" s="56">
        <f>'Source Data'!J38*0.9</f>
        <v>174.92720288045837</v>
      </c>
      <c r="K38" s="74">
        <f t="shared" si="15"/>
        <v>0</v>
      </c>
      <c r="L38" s="290"/>
      <c r="M38" s="56">
        <f>'Source Data'!K38*0.9</f>
        <v>4373.1800720114588</v>
      </c>
      <c r="N38" s="74">
        <f t="shared" si="16"/>
        <v>0</v>
      </c>
      <c r="O38" s="290"/>
      <c r="P38" s="56">
        <f>'Source Data'!L38*0.9</f>
        <v>1749.2720288045839</v>
      </c>
      <c r="Q38" s="74">
        <f t="shared" si="17"/>
        <v>0</v>
      </c>
      <c r="R38" s="93">
        <v>1013626</v>
      </c>
      <c r="S38" s="93">
        <v>112625</v>
      </c>
      <c r="T38" s="56"/>
      <c r="U38" s="56"/>
      <c r="V38" s="57">
        <f t="shared" si="2"/>
        <v>0</v>
      </c>
      <c r="W38" s="93">
        <f t="shared" si="3"/>
        <v>1013626</v>
      </c>
      <c r="X38" s="74">
        <f t="shared" si="18"/>
        <v>-2534</v>
      </c>
      <c r="Y38" s="93">
        <f t="shared" si="19"/>
        <v>1011092</v>
      </c>
      <c r="Z38" s="56">
        <f>[1]UniversityView!$G38</f>
        <v>-2331</v>
      </c>
      <c r="AA38" s="93">
        <f t="shared" si="20"/>
        <v>1008761</v>
      </c>
      <c r="AB38" s="56"/>
      <c r="AC38" s="56">
        <f t="shared" si="21"/>
        <v>1008761</v>
      </c>
      <c r="AD38" s="93">
        <f t="shared" si="22"/>
        <v>84063</v>
      </c>
      <c r="AE38" s="97">
        <f t="shared" si="4"/>
        <v>1008761</v>
      </c>
      <c r="AF38" s="75">
        <f>'Source Data'!N38*0.9</f>
        <v>2384.1</v>
      </c>
      <c r="AG38" s="90">
        <f t="shared" si="5"/>
        <v>438674</v>
      </c>
      <c r="AH38" s="271"/>
      <c r="AI38" s="75">
        <f t="shared" si="23"/>
        <v>0</v>
      </c>
      <c r="AJ38" s="271"/>
      <c r="AK38" s="77">
        <f t="shared" si="6"/>
        <v>0</v>
      </c>
      <c r="AL38" s="76">
        <f t="shared" si="7"/>
        <v>0</v>
      </c>
      <c r="AM38" s="90">
        <f t="shared" si="24"/>
        <v>438674</v>
      </c>
      <c r="AN38" s="79">
        <f t="shared" si="8"/>
        <v>-1097</v>
      </c>
      <c r="AO38" s="90">
        <f t="shared" si="25"/>
        <v>437577</v>
      </c>
      <c r="AP38" s="77">
        <f>[1]UniversityView!$M38</f>
        <v>-1143</v>
      </c>
      <c r="AQ38" s="90">
        <f t="shared" si="26"/>
        <v>436434</v>
      </c>
      <c r="AR38" s="77"/>
      <c r="AS38" s="77">
        <f t="shared" si="27"/>
        <v>436434</v>
      </c>
      <c r="AT38" s="90">
        <f t="shared" si="28"/>
        <v>36370</v>
      </c>
      <c r="AU38" s="78">
        <f t="shared" si="9"/>
        <v>1445195</v>
      </c>
      <c r="AV38" s="87">
        <f t="shared" si="10"/>
        <v>120433</v>
      </c>
      <c r="AW38" s="116"/>
      <c r="AX38" s="74"/>
      <c r="AY38" s="74">
        <f t="shared" si="11"/>
        <v>1097</v>
      </c>
      <c r="AZ38" s="74">
        <f t="shared" si="12"/>
        <v>1097</v>
      </c>
    </row>
    <row r="39" spans="1:52" ht="16.149999999999999" customHeight="1" x14ac:dyDescent="0.2">
      <c r="A39" s="54">
        <v>33</v>
      </c>
      <c r="B39" s="55" t="s">
        <v>38</v>
      </c>
      <c r="C39" s="271">
        <f>'8_2.1.18 SIS'!J39</f>
        <v>1</v>
      </c>
      <c r="D39" s="56">
        <f>'Source Data'!H39*0.9</f>
        <v>4230.3967486824713</v>
      </c>
      <c r="E39" s="74">
        <f t="shared" si="13"/>
        <v>4230.3967486824713</v>
      </c>
      <c r="F39" s="290"/>
      <c r="G39" s="56">
        <f>'Source Data'!I39*0.9</f>
        <v>562.36119238137644</v>
      </c>
      <c r="H39" s="74">
        <f t="shared" si="14"/>
        <v>0</v>
      </c>
      <c r="I39" s="290"/>
      <c r="J39" s="56">
        <f>'Source Data'!J39*0.9</f>
        <v>153.37123428582993</v>
      </c>
      <c r="K39" s="74">
        <f t="shared" si="15"/>
        <v>0</v>
      </c>
      <c r="L39" s="290"/>
      <c r="M39" s="56">
        <f>'Source Data'!K39*0.9</f>
        <v>3834.280857145749</v>
      </c>
      <c r="N39" s="74">
        <f t="shared" si="16"/>
        <v>0</v>
      </c>
      <c r="O39" s="290"/>
      <c r="P39" s="56">
        <f>'Source Data'!L39*0.9</f>
        <v>1533.7123428582995</v>
      </c>
      <c r="Q39" s="74">
        <f t="shared" si="17"/>
        <v>0</v>
      </c>
      <c r="R39" s="93">
        <v>4384</v>
      </c>
      <c r="S39" s="93">
        <v>487</v>
      </c>
      <c r="T39" s="56"/>
      <c r="U39" s="56"/>
      <c r="V39" s="57">
        <f t="shared" ref="V39:V70" si="29">T39+U39</f>
        <v>0</v>
      </c>
      <c r="W39" s="93">
        <f t="shared" ref="W39:W70" si="30">V39+R39</f>
        <v>4384</v>
      </c>
      <c r="X39" s="74">
        <f t="shared" si="18"/>
        <v>-11</v>
      </c>
      <c r="Y39" s="93">
        <f t="shared" si="19"/>
        <v>4373</v>
      </c>
      <c r="Z39" s="56">
        <f>[1]UniversityView!$G39</f>
        <v>0</v>
      </c>
      <c r="AA39" s="93">
        <f t="shared" si="20"/>
        <v>4373</v>
      </c>
      <c r="AB39" s="56"/>
      <c r="AC39" s="56">
        <f t="shared" si="21"/>
        <v>4373</v>
      </c>
      <c r="AD39" s="93">
        <f t="shared" si="22"/>
        <v>364</v>
      </c>
      <c r="AE39" s="97">
        <f t="shared" ref="AE39:AE75" si="31">AA39</f>
        <v>4373</v>
      </c>
      <c r="AF39" s="75">
        <f>'Source Data'!N39*0.9</f>
        <v>3077.1</v>
      </c>
      <c r="AG39" s="90">
        <f t="shared" ref="AG39:AG70" si="32">ROUND(C39*AF39,0)</f>
        <v>3077</v>
      </c>
      <c r="AH39" s="271"/>
      <c r="AI39" s="75">
        <f t="shared" si="23"/>
        <v>0</v>
      </c>
      <c r="AJ39" s="271"/>
      <c r="AK39" s="77">
        <f t="shared" ref="AK39:AK70" si="33">AF39*AJ39*0.5</f>
        <v>0</v>
      </c>
      <c r="AL39" s="76">
        <f t="shared" ref="AL39:AL70" si="34">AI39+AK39</f>
        <v>0</v>
      </c>
      <c r="AM39" s="90">
        <f t="shared" si="24"/>
        <v>3077</v>
      </c>
      <c r="AN39" s="79">
        <f t="shared" si="8"/>
        <v>-8</v>
      </c>
      <c r="AO39" s="90">
        <f t="shared" si="25"/>
        <v>3069</v>
      </c>
      <c r="AP39" s="77">
        <f>[1]UniversityView!$M39</f>
        <v>0</v>
      </c>
      <c r="AQ39" s="90">
        <f t="shared" si="26"/>
        <v>3069</v>
      </c>
      <c r="AR39" s="77"/>
      <c r="AS39" s="77">
        <f t="shared" si="27"/>
        <v>3069</v>
      </c>
      <c r="AT39" s="90">
        <f t="shared" si="28"/>
        <v>256</v>
      </c>
      <c r="AU39" s="78">
        <f t="shared" si="9"/>
        <v>7442</v>
      </c>
      <c r="AV39" s="87">
        <f t="shared" si="10"/>
        <v>620</v>
      </c>
      <c r="AW39" s="116"/>
      <c r="AX39" s="74"/>
      <c r="AY39" s="74">
        <f t="shared" ref="AY39:AY75" si="35">-AN39</f>
        <v>8</v>
      </c>
      <c r="AZ39" s="74">
        <f t="shared" ref="AZ39:AZ70" si="36">AY39-AX39</f>
        <v>8</v>
      </c>
    </row>
    <row r="40" spans="1:52" ht="16.149999999999999" customHeight="1" x14ac:dyDescent="0.2">
      <c r="A40" s="54">
        <v>34</v>
      </c>
      <c r="B40" s="55" t="s">
        <v>39</v>
      </c>
      <c r="C40" s="271">
        <f>'8_2.1.18 SIS'!J40</f>
        <v>18</v>
      </c>
      <c r="D40" s="56">
        <f>'Source Data'!H40*0.9</f>
        <v>4683.1064877657609</v>
      </c>
      <c r="E40" s="74">
        <f t="shared" si="13"/>
        <v>84295.9167797837</v>
      </c>
      <c r="F40" s="290"/>
      <c r="G40" s="56">
        <f>'Source Data'!I40*0.9</f>
        <v>624.57497207061658</v>
      </c>
      <c r="H40" s="74">
        <f t="shared" si="14"/>
        <v>0</v>
      </c>
      <c r="I40" s="290"/>
      <c r="J40" s="56">
        <f>'Source Data'!J40*0.9</f>
        <v>170.33862874653184</v>
      </c>
      <c r="K40" s="74">
        <f t="shared" si="15"/>
        <v>0</v>
      </c>
      <c r="L40" s="290"/>
      <c r="M40" s="56">
        <f>'Source Data'!K40*0.9</f>
        <v>4258.4657186632949</v>
      </c>
      <c r="N40" s="74">
        <f t="shared" si="16"/>
        <v>0</v>
      </c>
      <c r="O40" s="290"/>
      <c r="P40" s="56">
        <f>'Source Data'!L40*0.9</f>
        <v>1703.3862874653184</v>
      </c>
      <c r="Q40" s="74">
        <f t="shared" si="17"/>
        <v>0</v>
      </c>
      <c r="R40" s="93">
        <v>108370</v>
      </c>
      <c r="S40" s="93">
        <v>12041</v>
      </c>
      <c r="T40" s="56"/>
      <c r="U40" s="56"/>
      <c r="V40" s="57">
        <f t="shared" si="29"/>
        <v>0</v>
      </c>
      <c r="W40" s="93">
        <f t="shared" si="30"/>
        <v>108370</v>
      </c>
      <c r="X40" s="74">
        <f t="shared" si="18"/>
        <v>-271</v>
      </c>
      <c r="Y40" s="93">
        <f t="shared" si="19"/>
        <v>108099</v>
      </c>
      <c r="Z40" s="56">
        <f>[1]UniversityView!$G40</f>
        <v>0</v>
      </c>
      <c r="AA40" s="93">
        <f t="shared" si="20"/>
        <v>108099</v>
      </c>
      <c r="AB40" s="56"/>
      <c r="AC40" s="56">
        <f t="shared" si="21"/>
        <v>108099</v>
      </c>
      <c r="AD40" s="93">
        <f t="shared" si="22"/>
        <v>9008</v>
      </c>
      <c r="AE40" s="97">
        <f t="shared" si="31"/>
        <v>108099</v>
      </c>
      <c r="AF40" s="75">
        <f>'Source Data'!N40*0.9</f>
        <v>1704.6000000000001</v>
      </c>
      <c r="AG40" s="90">
        <f t="shared" si="32"/>
        <v>30683</v>
      </c>
      <c r="AH40" s="271"/>
      <c r="AI40" s="75">
        <f t="shared" si="23"/>
        <v>0</v>
      </c>
      <c r="AJ40" s="271"/>
      <c r="AK40" s="77">
        <f t="shared" si="33"/>
        <v>0</v>
      </c>
      <c r="AL40" s="76">
        <f t="shared" si="34"/>
        <v>0</v>
      </c>
      <c r="AM40" s="90">
        <f t="shared" si="24"/>
        <v>30683</v>
      </c>
      <c r="AN40" s="79">
        <f t="shared" si="8"/>
        <v>-77</v>
      </c>
      <c r="AO40" s="90">
        <f t="shared" si="25"/>
        <v>30606</v>
      </c>
      <c r="AP40" s="77">
        <f>[1]UniversityView!$M40</f>
        <v>0</v>
      </c>
      <c r="AQ40" s="90">
        <f t="shared" si="26"/>
        <v>30606</v>
      </c>
      <c r="AR40" s="77"/>
      <c r="AS40" s="77">
        <f t="shared" si="27"/>
        <v>30606</v>
      </c>
      <c r="AT40" s="90">
        <f t="shared" si="28"/>
        <v>2551</v>
      </c>
      <c r="AU40" s="78">
        <f t="shared" si="9"/>
        <v>138705</v>
      </c>
      <c r="AV40" s="87">
        <f t="shared" si="10"/>
        <v>11559</v>
      </c>
      <c r="AW40" s="116"/>
      <c r="AX40" s="74"/>
      <c r="AY40" s="74">
        <f t="shared" si="35"/>
        <v>77</v>
      </c>
      <c r="AZ40" s="74">
        <f t="shared" si="36"/>
        <v>77</v>
      </c>
    </row>
    <row r="41" spans="1:52" ht="16.149999999999999" customHeight="1" x14ac:dyDescent="0.2">
      <c r="A41" s="49">
        <v>35</v>
      </c>
      <c r="B41" s="50" t="s">
        <v>40</v>
      </c>
      <c r="C41" s="272">
        <f>'8_2.1.18 SIS'!J41</f>
        <v>17</v>
      </c>
      <c r="D41" s="51">
        <f>'Source Data'!H41*0.9</f>
        <v>3921.5086215160795</v>
      </c>
      <c r="E41" s="80">
        <f t="shared" si="13"/>
        <v>66665.64656577335</v>
      </c>
      <c r="F41" s="291"/>
      <c r="G41" s="51">
        <f>'Source Data'!I41*0.9</f>
        <v>547.53914748593604</v>
      </c>
      <c r="H41" s="80">
        <f t="shared" si="14"/>
        <v>0</v>
      </c>
      <c r="I41" s="291"/>
      <c r="J41" s="51">
        <f>'Source Data'!J41*0.9</f>
        <v>149.32885840525526</v>
      </c>
      <c r="K41" s="80">
        <f t="shared" si="15"/>
        <v>0</v>
      </c>
      <c r="L41" s="291"/>
      <c r="M41" s="51">
        <f>'Source Data'!K41*0.9</f>
        <v>3733.2214601313817</v>
      </c>
      <c r="N41" s="80">
        <f t="shared" si="16"/>
        <v>0</v>
      </c>
      <c r="O41" s="291"/>
      <c r="P41" s="51">
        <f>'Source Data'!L41*0.9</f>
        <v>1493.2885840525528</v>
      </c>
      <c r="Q41" s="80">
        <f t="shared" si="17"/>
        <v>0</v>
      </c>
      <c r="R41" s="94">
        <v>81001</v>
      </c>
      <c r="S41" s="94">
        <v>9000</v>
      </c>
      <c r="T41" s="51"/>
      <c r="U41" s="51"/>
      <c r="V41" s="52">
        <f t="shared" si="29"/>
        <v>0</v>
      </c>
      <c r="W41" s="94">
        <f t="shared" si="30"/>
        <v>81001</v>
      </c>
      <c r="X41" s="80">
        <f t="shared" si="18"/>
        <v>-203</v>
      </c>
      <c r="Y41" s="94">
        <f t="shared" si="19"/>
        <v>80798</v>
      </c>
      <c r="Z41" s="51">
        <f>[1]UniversityView!$G41</f>
        <v>0</v>
      </c>
      <c r="AA41" s="94">
        <f t="shared" si="20"/>
        <v>80798</v>
      </c>
      <c r="AB41" s="53"/>
      <c r="AC41" s="51">
        <f t="shared" si="21"/>
        <v>80798</v>
      </c>
      <c r="AD41" s="95">
        <f t="shared" si="22"/>
        <v>6733</v>
      </c>
      <c r="AE41" s="95">
        <f t="shared" si="31"/>
        <v>80798</v>
      </c>
      <c r="AF41" s="71">
        <f>'Source Data'!N41*0.9</f>
        <v>3311.1</v>
      </c>
      <c r="AG41" s="91">
        <f t="shared" si="32"/>
        <v>56289</v>
      </c>
      <c r="AH41" s="272"/>
      <c r="AI41" s="71">
        <f t="shared" si="23"/>
        <v>0</v>
      </c>
      <c r="AJ41" s="272"/>
      <c r="AK41" s="72">
        <f t="shared" si="33"/>
        <v>0</v>
      </c>
      <c r="AL41" s="73">
        <f t="shared" si="34"/>
        <v>0</v>
      </c>
      <c r="AM41" s="91">
        <f t="shared" si="24"/>
        <v>56289</v>
      </c>
      <c r="AN41" s="82">
        <f t="shared" si="8"/>
        <v>-141</v>
      </c>
      <c r="AO41" s="91">
        <f t="shared" si="25"/>
        <v>56148</v>
      </c>
      <c r="AP41" s="72">
        <f>[1]UniversityView!$M41</f>
        <v>0</v>
      </c>
      <c r="AQ41" s="91">
        <f t="shared" si="26"/>
        <v>56148</v>
      </c>
      <c r="AR41" s="72"/>
      <c r="AS41" s="72">
        <f t="shared" si="27"/>
        <v>56148</v>
      </c>
      <c r="AT41" s="91">
        <f t="shared" si="28"/>
        <v>4679</v>
      </c>
      <c r="AU41" s="81">
        <f t="shared" si="9"/>
        <v>136946</v>
      </c>
      <c r="AV41" s="88">
        <f t="shared" si="10"/>
        <v>11412</v>
      </c>
      <c r="AW41" s="116"/>
      <c r="AX41" s="80"/>
      <c r="AY41" s="80">
        <f t="shared" si="35"/>
        <v>141</v>
      </c>
      <c r="AZ41" s="80">
        <f t="shared" si="36"/>
        <v>141</v>
      </c>
    </row>
    <row r="42" spans="1:52" ht="16.149999999999999" customHeight="1" x14ac:dyDescent="0.2">
      <c r="A42" s="58">
        <v>36</v>
      </c>
      <c r="B42" s="59" t="s">
        <v>41</v>
      </c>
      <c r="C42" s="270">
        <f>'8_2.1.18 SIS'!J42</f>
        <v>80</v>
      </c>
      <c r="D42" s="60">
        <f>'Source Data'!H42*0.9</f>
        <v>3057.4482398536738</v>
      </c>
      <c r="E42" s="65">
        <f t="shared" si="13"/>
        <v>244595.85918829392</v>
      </c>
      <c r="F42" s="289"/>
      <c r="G42" s="60">
        <f>'Source Data'!I42*0.9</f>
        <v>416.83201347797234</v>
      </c>
      <c r="H42" s="65">
        <f t="shared" si="14"/>
        <v>0</v>
      </c>
      <c r="I42" s="289"/>
      <c r="J42" s="60">
        <f>'Source Data'!J42*0.9</f>
        <v>113.68145822126517</v>
      </c>
      <c r="K42" s="65">
        <f t="shared" si="15"/>
        <v>0</v>
      </c>
      <c r="L42" s="289"/>
      <c r="M42" s="60">
        <f>'Source Data'!K42*0.9</f>
        <v>2842.0364555316296</v>
      </c>
      <c r="N42" s="65">
        <f t="shared" si="16"/>
        <v>0</v>
      </c>
      <c r="O42" s="289"/>
      <c r="P42" s="60">
        <f>'Source Data'!L42*0.9</f>
        <v>1136.8145822126519</v>
      </c>
      <c r="Q42" s="65">
        <f t="shared" si="17"/>
        <v>0</v>
      </c>
      <c r="R42" s="92">
        <v>295677</v>
      </c>
      <c r="S42" s="92">
        <v>32853</v>
      </c>
      <c r="T42" s="60"/>
      <c r="U42" s="60"/>
      <c r="V42" s="61">
        <f t="shared" si="29"/>
        <v>0</v>
      </c>
      <c r="W42" s="92">
        <f t="shared" si="30"/>
        <v>295677</v>
      </c>
      <c r="X42" s="65">
        <f t="shared" si="18"/>
        <v>-739</v>
      </c>
      <c r="Y42" s="92">
        <f t="shared" si="19"/>
        <v>294938</v>
      </c>
      <c r="Z42" s="60">
        <f>[1]UniversityView!$G42</f>
        <v>-1688</v>
      </c>
      <c r="AA42" s="92">
        <f t="shared" si="20"/>
        <v>293250</v>
      </c>
      <c r="AB42" s="60"/>
      <c r="AC42" s="60">
        <f t="shared" si="21"/>
        <v>293250</v>
      </c>
      <c r="AD42" s="92">
        <f t="shared" si="22"/>
        <v>24438</v>
      </c>
      <c r="AE42" s="96">
        <f t="shared" si="31"/>
        <v>293250</v>
      </c>
      <c r="AF42" s="66">
        <f>'Source Data'!N42*0.9</f>
        <v>5647.5</v>
      </c>
      <c r="AG42" s="89">
        <f t="shared" si="32"/>
        <v>451800</v>
      </c>
      <c r="AH42" s="270"/>
      <c r="AI42" s="66">
        <f t="shared" si="23"/>
        <v>0</v>
      </c>
      <c r="AJ42" s="270"/>
      <c r="AK42" s="68">
        <f t="shared" si="33"/>
        <v>0</v>
      </c>
      <c r="AL42" s="67">
        <f t="shared" si="34"/>
        <v>0</v>
      </c>
      <c r="AM42" s="89">
        <f t="shared" si="24"/>
        <v>451800</v>
      </c>
      <c r="AN42" s="70">
        <f t="shared" si="8"/>
        <v>-1130</v>
      </c>
      <c r="AO42" s="89">
        <f t="shared" si="25"/>
        <v>450670</v>
      </c>
      <c r="AP42" s="68">
        <f>[1]UniversityView!$M42</f>
        <v>-2810</v>
      </c>
      <c r="AQ42" s="89">
        <f t="shared" si="26"/>
        <v>447860</v>
      </c>
      <c r="AR42" s="68"/>
      <c r="AS42" s="68">
        <f t="shared" si="27"/>
        <v>447860</v>
      </c>
      <c r="AT42" s="89">
        <f t="shared" si="28"/>
        <v>37322</v>
      </c>
      <c r="AU42" s="69">
        <f t="shared" si="9"/>
        <v>741110</v>
      </c>
      <c r="AV42" s="86">
        <f t="shared" si="10"/>
        <v>61760</v>
      </c>
      <c r="AW42" s="116"/>
      <c r="AX42" s="65"/>
      <c r="AY42" s="65">
        <f t="shared" si="35"/>
        <v>1130</v>
      </c>
      <c r="AZ42" s="65">
        <f t="shared" si="36"/>
        <v>1130</v>
      </c>
    </row>
    <row r="43" spans="1:52" ht="16.149999999999999" customHeight="1" x14ac:dyDescent="0.2">
      <c r="A43" s="54">
        <v>37</v>
      </c>
      <c r="B43" s="55" t="s">
        <v>42</v>
      </c>
      <c r="C43" s="271">
        <f>'8_2.1.18 SIS'!J43</f>
        <v>47</v>
      </c>
      <c r="D43" s="56">
        <f>'Source Data'!H43*0.9</f>
        <v>4603.7171139214952</v>
      </c>
      <c r="E43" s="74">
        <f t="shared" si="13"/>
        <v>216374.70435431026</v>
      </c>
      <c r="F43" s="290"/>
      <c r="G43" s="56">
        <f>'Source Data'!I43*0.9</f>
        <v>615.32632674336617</v>
      </c>
      <c r="H43" s="74">
        <f t="shared" si="14"/>
        <v>0</v>
      </c>
      <c r="I43" s="290"/>
      <c r="J43" s="56">
        <f>'Source Data'!J43*0.9</f>
        <v>167.81627093000895</v>
      </c>
      <c r="K43" s="74">
        <f t="shared" si="15"/>
        <v>0</v>
      </c>
      <c r="L43" s="290"/>
      <c r="M43" s="56">
        <f>'Source Data'!K43*0.9</f>
        <v>4195.4067732502235</v>
      </c>
      <c r="N43" s="74">
        <f t="shared" si="16"/>
        <v>0</v>
      </c>
      <c r="O43" s="290"/>
      <c r="P43" s="56">
        <f>'Source Data'!L43*0.9</f>
        <v>1678.1627093000893</v>
      </c>
      <c r="Q43" s="74">
        <f t="shared" si="17"/>
        <v>0</v>
      </c>
      <c r="R43" s="93">
        <v>262972</v>
      </c>
      <c r="S43" s="93">
        <v>29219</v>
      </c>
      <c r="T43" s="56"/>
      <c r="U43" s="56"/>
      <c r="V43" s="57">
        <f t="shared" si="29"/>
        <v>0</v>
      </c>
      <c r="W43" s="93">
        <f t="shared" si="30"/>
        <v>262972</v>
      </c>
      <c r="X43" s="74">
        <f t="shared" si="18"/>
        <v>-657</v>
      </c>
      <c r="Y43" s="93">
        <f t="shared" si="19"/>
        <v>262315</v>
      </c>
      <c r="Z43" s="56">
        <f>[1]UniversityView!$G43</f>
        <v>0</v>
      </c>
      <c r="AA43" s="93">
        <f t="shared" si="20"/>
        <v>262315</v>
      </c>
      <c r="AB43" s="56"/>
      <c r="AC43" s="56">
        <f t="shared" si="21"/>
        <v>262315</v>
      </c>
      <c r="AD43" s="93">
        <f t="shared" si="22"/>
        <v>21860</v>
      </c>
      <c r="AE43" s="97">
        <f t="shared" si="31"/>
        <v>262315</v>
      </c>
      <c r="AF43" s="75">
        <f>'Source Data'!N43*0.9</f>
        <v>3488.4</v>
      </c>
      <c r="AG43" s="90">
        <f t="shared" si="32"/>
        <v>163955</v>
      </c>
      <c r="AH43" s="271"/>
      <c r="AI43" s="75">
        <f t="shared" si="23"/>
        <v>0</v>
      </c>
      <c r="AJ43" s="271"/>
      <c r="AK43" s="77">
        <f t="shared" si="33"/>
        <v>0</v>
      </c>
      <c r="AL43" s="76">
        <f t="shared" si="34"/>
        <v>0</v>
      </c>
      <c r="AM43" s="90">
        <f t="shared" si="24"/>
        <v>163955</v>
      </c>
      <c r="AN43" s="79">
        <f t="shared" si="8"/>
        <v>-410</v>
      </c>
      <c r="AO43" s="90">
        <f t="shared" si="25"/>
        <v>163545</v>
      </c>
      <c r="AP43" s="77">
        <f>[1]UniversityView!$M43</f>
        <v>0</v>
      </c>
      <c r="AQ43" s="90">
        <f t="shared" si="26"/>
        <v>163545</v>
      </c>
      <c r="AR43" s="77"/>
      <c r="AS43" s="77">
        <f t="shared" si="27"/>
        <v>163545</v>
      </c>
      <c r="AT43" s="90">
        <f t="shared" si="28"/>
        <v>13629</v>
      </c>
      <c r="AU43" s="78">
        <f t="shared" si="9"/>
        <v>425860</v>
      </c>
      <c r="AV43" s="87">
        <f t="shared" si="10"/>
        <v>35489</v>
      </c>
      <c r="AW43" s="116"/>
      <c r="AX43" s="74"/>
      <c r="AY43" s="74">
        <f t="shared" si="35"/>
        <v>410</v>
      </c>
      <c r="AZ43" s="74">
        <f t="shared" si="36"/>
        <v>410</v>
      </c>
    </row>
    <row r="44" spans="1:52" ht="16.149999999999999" customHeight="1" x14ac:dyDescent="0.2">
      <c r="A44" s="54">
        <v>38</v>
      </c>
      <c r="B44" s="55" t="s">
        <v>43</v>
      </c>
      <c r="C44" s="271">
        <f>'8_2.1.18 SIS'!J44</f>
        <v>12</v>
      </c>
      <c r="D44" s="56">
        <f>'Source Data'!H44*0.9</f>
        <v>2018.3917391176255</v>
      </c>
      <c r="E44" s="74">
        <f t="shared" si="13"/>
        <v>24220.700869411507</v>
      </c>
      <c r="F44" s="290"/>
      <c r="G44" s="56">
        <f>'Source Data'!I44*0.9</f>
        <v>196.06948428237089</v>
      </c>
      <c r="H44" s="74">
        <f t="shared" si="14"/>
        <v>0</v>
      </c>
      <c r="I44" s="290"/>
      <c r="J44" s="56">
        <f>'Source Data'!J44*0.9</f>
        <v>53.473495713373865</v>
      </c>
      <c r="K44" s="74">
        <f t="shared" si="15"/>
        <v>0</v>
      </c>
      <c r="L44" s="290"/>
      <c r="M44" s="56">
        <f>'Source Data'!K44*0.9</f>
        <v>1336.8373928343469</v>
      </c>
      <c r="N44" s="74">
        <f t="shared" si="16"/>
        <v>0</v>
      </c>
      <c r="O44" s="290"/>
      <c r="P44" s="56">
        <f>'Source Data'!L44*0.9</f>
        <v>534.7349571337387</v>
      </c>
      <c r="Q44" s="74">
        <f t="shared" si="17"/>
        <v>0</v>
      </c>
      <c r="R44" s="93">
        <v>27304</v>
      </c>
      <c r="S44" s="93">
        <v>3034</v>
      </c>
      <c r="T44" s="56"/>
      <c r="U44" s="56"/>
      <c r="V44" s="57">
        <f t="shared" si="29"/>
        <v>0</v>
      </c>
      <c r="W44" s="93">
        <f t="shared" si="30"/>
        <v>27304</v>
      </c>
      <c r="X44" s="74">
        <f t="shared" si="18"/>
        <v>-68</v>
      </c>
      <c r="Y44" s="93">
        <f t="shared" si="19"/>
        <v>27236</v>
      </c>
      <c r="Z44" s="56">
        <f>[1]UniversityView!$G44</f>
        <v>0</v>
      </c>
      <c r="AA44" s="93">
        <f t="shared" si="20"/>
        <v>27236</v>
      </c>
      <c r="AB44" s="56"/>
      <c r="AC44" s="56">
        <f t="shared" si="21"/>
        <v>27236</v>
      </c>
      <c r="AD44" s="93">
        <f t="shared" si="22"/>
        <v>2270</v>
      </c>
      <c r="AE44" s="97">
        <f t="shared" si="31"/>
        <v>27236</v>
      </c>
      <c r="AF44" s="75">
        <f>'Source Data'!N44*0.9</f>
        <v>10141.200000000001</v>
      </c>
      <c r="AG44" s="90">
        <f t="shared" si="32"/>
        <v>121694</v>
      </c>
      <c r="AH44" s="271"/>
      <c r="AI44" s="75">
        <f t="shared" si="23"/>
        <v>0</v>
      </c>
      <c r="AJ44" s="271"/>
      <c r="AK44" s="77">
        <f t="shared" si="33"/>
        <v>0</v>
      </c>
      <c r="AL44" s="76">
        <f t="shared" si="34"/>
        <v>0</v>
      </c>
      <c r="AM44" s="90">
        <f t="shared" si="24"/>
        <v>121694</v>
      </c>
      <c r="AN44" s="79">
        <f t="shared" si="8"/>
        <v>-304</v>
      </c>
      <c r="AO44" s="90">
        <f t="shared" si="25"/>
        <v>121390</v>
      </c>
      <c r="AP44" s="77">
        <f>[1]UniversityView!$M44</f>
        <v>0</v>
      </c>
      <c r="AQ44" s="90">
        <f t="shared" si="26"/>
        <v>121390</v>
      </c>
      <c r="AR44" s="77"/>
      <c r="AS44" s="77">
        <f t="shared" si="27"/>
        <v>121390</v>
      </c>
      <c r="AT44" s="90">
        <f t="shared" si="28"/>
        <v>10116</v>
      </c>
      <c r="AU44" s="78">
        <f t="shared" si="9"/>
        <v>148626</v>
      </c>
      <c r="AV44" s="87">
        <f t="shared" si="10"/>
        <v>12386</v>
      </c>
      <c r="AW44" s="116"/>
      <c r="AX44" s="74"/>
      <c r="AY44" s="74">
        <f t="shared" si="35"/>
        <v>304</v>
      </c>
      <c r="AZ44" s="74">
        <f t="shared" si="36"/>
        <v>304</v>
      </c>
    </row>
    <row r="45" spans="1:52" ht="16.149999999999999" customHeight="1" x14ac:dyDescent="0.2">
      <c r="A45" s="54">
        <v>39</v>
      </c>
      <c r="B45" s="55" t="s">
        <v>44</v>
      </c>
      <c r="C45" s="271">
        <f>'8_2.1.18 SIS'!J45</f>
        <v>29</v>
      </c>
      <c r="D45" s="56">
        <f>'Source Data'!H45*0.9</f>
        <v>2432.947557156142</v>
      </c>
      <c r="E45" s="74">
        <f t="shared" si="13"/>
        <v>70555.479157528112</v>
      </c>
      <c r="F45" s="290"/>
      <c r="G45" s="56">
        <f>'Source Data'!I45*0.9</f>
        <v>324.13629996565561</v>
      </c>
      <c r="H45" s="74">
        <f t="shared" si="14"/>
        <v>0</v>
      </c>
      <c r="I45" s="290"/>
      <c r="J45" s="56">
        <f>'Source Data'!J45*0.9</f>
        <v>88.400809081542462</v>
      </c>
      <c r="K45" s="74">
        <f t="shared" si="15"/>
        <v>0</v>
      </c>
      <c r="L45" s="290"/>
      <c r="M45" s="56">
        <f>'Source Data'!K45*0.9</f>
        <v>2210.0202270385616</v>
      </c>
      <c r="N45" s="74">
        <f t="shared" si="16"/>
        <v>0</v>
      </c>
      <c r="O45" s="290"/>
      <c r="P45" s="56">
        <f>'Source Data'!L45*0.9</f>
        <v>884.00809081542445</v>
      </c>
      <c r="Q45" s="74">
        <f t="shared" si="17"/>
        <v>0</v>
      </c>
      <c r="R45" s="93">
        <v>86409</v>
      </c>
      <c r="S45" s="93">
        <v>9601</v>
      </c>
      <c r="T45" s="56"/>
      <c r="U45" s="56"/>
      <c r="V45" s="57">
        <f t="shared" si="29"/>
        <v>0</v>
      </c>
      <c r="W45" s="93">
        <f t="shared" si="30"/>
        <v>86409</v>
      </c>
      <c r="X45" s="74">
        <f t="shared" si="18"/>
        <v>-216</v>
      </c>
      <c r="Y45" s="93">
        <f t="shared" si="19"/>
        <v>86193</v>
      </c>
      <c r="Z45" s="56">
        <f>[1]UniversityView!$G45</f>
        <v>0</v>
      </c>
      <c r="AA45" s="93">
        <f t="shared" si="20"/>
        <v>86193</v>
      </c>
      <c r="AB45" s="56"/>
      <c r="AC45" s="56">
        <f t="shared" si="21"/>
        <v>86193</v>
      </c>
      <c r="AD45" s="93">
        <f t="shared" si="22"/>
        <v>7183</v>
      </c>
      <c r="AE45" s="97">
        <f t="shared" si="31"/>
        <v>86193</v>
      </c>
      <c r="AF45" s="75">
        <f>'Source Data'!N45*0.9</f>
        <v>4642.2</v>
      </c>
      <c r="AG45" s="90">
        <f t="shared" si="32"/>
        <v>134624</v>
      </c>
      <c r="AH45" s="271"/>
      <c r="AI45" s="75">
        <f t="shared" si="23"/>
        <v>0</v>
      </c>
      <c r="AJ45" s="271"/>
      <c r="AK45" s="77">
        <f t="shared" si="33"/>
        <v>0</v>
      </c>
      <c r="AL45" s="76">
        <f t="shared" si="34"/>
        <v>0</v>
      </c>
      <c r="AM45" s="90">
        <f t="shared" si="24"/>
        <v>134624</v>
      </c>
      <c r="AN45" s="79">
        <f t="shared" si="8"/>
        <v>-337</v>
      </c>
      <c r="AO45" s="90">
        <f t="shared" si="25"/>
        <v>134287</v>
      </c>
      <c r="AP45" s="77">
        <f>[1]UniversityView!$M45</f>
        <v>0</v>
      </c>
      <c r="AQ45" s="90">
        <f t="shared" si="26"/>
        <v>134287</v>
      </c>
      <c r="AR45" s="77"/>
      <c r="AS45" s="77">
        <f t="shared" si="27"/>
        <v>134287</v>
      </c>
      <c r="AT45" s="90">
        <f t="shared" si="28"/>
        <v>11191</v>
      </c>
      <c r="AU45" s="78">
        <f t="shared" si="9"/>
        <v>220480</v>
      </c>
      <c r="AV45" s="87">
        <f t="shared" si="10"/>
        <v>18374</v>
      </c>
      <c r="AW45" s="116"/>
      <c r="AX45" s="74"/>
      <c r="AY45" s="74">
        <f t="shared" si="35"/>
        <v>337</v>
      </c>
      <c r="AZ45" s="74">
        <f t="shared" si="36"/>
        <v>337</v>
      </c>
    </row>
    <row r="46" spans="1:52" ht="16.149999999999999" customHeight="1" x14ac:dyDescent="0.2">
      <c r="A46" s="49">
        <v>40</v>
      </c>
      <c r="B46" s="50" t="s">
        <v>45</v>
      </c>
      <c r="C46" s="272">
        <f>'8_2.1.18 SIS'!J46</f>
        <v>57</v>
      </c>
      <c r="D46" s="51">
        <f>'Source Data'!H46*0.9</f>
        <v>4359.2897647143745</v>
      </c>
      <c r="E46" s="80">
        <f t="shared" si="13"/>
        <v>248479.51658871936</v>
      </c>
      <c r="F46" s="291"/>
      <c r="G46" s="51">
        <f>'Source Data'!I46*0.9</f>
        <v>580.03363114817978</v>
      </c>
      <c r="H46" s="80">
        <f t="shared" si="14"/>
        <v>0</v>
      </c>
      <c r="I46" s="291"/>
      <c r="J46" s="51">
        <f>'Source Data'!J46*0.9</f>
        <v>158.19099031313991</v>
      </c>
      <c r="K46" s="80">
        <f t="shared" si="15"/>
        <v>0</v>
      </c>
      <c r="L46" s="291"/>
      <c r="M46" s="51">
        <f>'Source Data'!K46*0.9</f>
        <v>3954.7747578284984</v>
      </c>
      <c r="N46" s="80">
        <f t="shared" si="16"/>
        <v>0</v>
      </c>
      <c r="O46" s="291"/>
      <c r="P46" s="51">
        <f>'Source Data'!L46*0.9</f>
        <v>1581.909903131399</v>
      </c>
      <c r="Q46" s="80">
        <f t="shared" si="17"/>
        <v>0</v>
      </c>
      <c r="R46" s="94">
        <v>324148</v>
      </c>
      <c r="S46" s="94">
        <v>36016</v>
      </c>
      <c r="T46" s="51"/>
      <c r="U46" s="51"/>
      <c r="V46" s="52">
        <f t="shared" si="29"/>
        <v>0</v>
      </c>
      <c r="W46" s="94">
        <f t="shared" si="30"/>
        <v>324148</v>
      </c>
      <c r="X46" s="80">
        <f t="shared" si="18"/>
        <v>-810</v>
      </c>
      <c r="Y46" s="94">
        <f t="shared" si="19"/>
        <v>323338</v>
      </c>
      <c r="Z46" s="51">
        <f>[1]UniversityView!$G46</f>
        <v>6927</v>
      </c>
      <c r="AA46" s="94">
        <f t="shared" si="20"/>
        <v>330265</v>
      </c>
      <c r="AB46" s="53"/>
      <c r="AC46" s="51">
        <f t="shared" si="21"/>
        <v>330265</v>
      </c>
      <c r="AD46" s="95">
        <f t="shared" si="22"/>
        <v>27522</v>
      </c>
      <c r="AE46" s="95">
        <f t="shared" si="31"/>
        <v>330265</v>
      </c>
      <c r="AF46" s="71">
        <f>'Source Data'!N46*0.9</f>
        <v>3604.5</v>
      </c>
      <c r="AG46" s="91">
        <f t="shared" si="32"/>
        <v>205457</v>
      </c>
      <c r="AH46" s="272"/>
      <c r="AI46" s="71">
        <f t="shared" si="23"/>
        <v>0</v>
      </c>
      <c r="AJ46" s="272"/>
      <c r="AK46" s="72">
        <f t="shared" si="33"/>
        <v>0</v>
      </c>
      <c r="AL46" s="73">
        <f t="shared" si="34"/>
        <v>0</v>
      </c>
      <c r="AM46" s="91">
        <f t="shared" si="24"/>
        <v>205457</v>
      </c>
      <c r="AN46" s="82">
        <f t="shared" si="8"/>
        <v>-514</v>
      </c>
      <c r="AO46" s="91">
        <f t="shared" si="25"/>
        <v>204943</v>
      </c>
      <c r="AP46" s="72">
        <f>[1]UniversityView!$M46</f>
        <v>2960</v>
      </c>
      <c r="AQ46" s="91">
        <f t="shared" si="26"/>
        <v>207903</v>
      </c>
      <c r="AR46" s="72"/>
      <c r="AS46" s="72">
        <f t="shared" si="27"/>
        <v>207903</v>
      </c>
      <c r="AT46" s="91">
        <f t="shared" si="28"/>
        <v>17325</v>
      </c>
      <c r="AU46" s="81">
        <f t="shared" si="9"/>
        <v>538168</v>
      </c>
      <c r="AV46" s="88">
        <f t="shared" si="10"/>
        <v>44847</v>
      </c>
      <c r="AW46" s="116"/>
      <c r="AX46" s="80"/>
      <c r="AY46" s="80">
        <f t="shared" si="35"/>
        <v>514</v>
      </c>
      <c r="AZ46" s="80">
        <f t="shared" si="36"/>
        <v>514</v>
      </c>
    </row>
    <row r="47" spans="1:52" ht="16.149999999999999" customHeight="1" x14ac:dyDescent="0.2">
      <c r="A47" s="58">
        <v>41</v>
      </c>
      <c r="B47" s="59" t="s">
        <v>46</v>
      </c>
      <c r="C47" s="270">
        <f>'8_2.1.18 SIS'!J47</f>
        <v>3</v>
      </c>
      <c r="D47" s="60">
        <f>'Source Data'!H47*0.9</f>
        <v>2550.8224561247571</v>
      </c>
      <c r="E47" s="65">
        <f t="shared" si="13"/>
        <v>7652.4673683742712</v>
      </c>
      <c r="F47" s="289"/>
      <c r="G47" s="60">
        <f>'Source Data'!I47*0.9</f>
        <v>340.77872918465584</v>
      </c>
      <c r="H47" s="65">
        <f t="shared" si="14"/>
        <v>0</v>
      </c>
      <c r="I47" s="289"/>
      <c r="J47" s="60">
        <f>'Source Data'!J47*0.9</f>
        <v>92.939653413997036</v>
      </c>
      <c r="K47" s="65">
        <f t="shared" si="15"/>
        <v>0</v>
      </c>
      <c r="L47" s="289"/>
      <c r="M47" s="60">
        <f>'Source Data'!K47*0.9</f>
        <v>2323.491335349926</v>
      </c>
      <c r="N47" s="65">
        <f t="shared" si="16"/>
        <v>0</v>
      </c>
      <c r="O47" s="289"/>
      <c r="P47" s="60">
        <f>'Source Data'!L47*0.9</f>
        <v>929.3965341399703</v>
      </c>
      <c r="Q47" s="65">
        <f t="shared" si="17"/>
        <v>0</v>
      </c>
      <c r="R47" s="92">
        <v>8179</v>
      </c>
      <c r="S47" s="92">
        <v>909</v>
      </c>
      <c r="T47" s="60"/>
      <c r="U47" s="60"/>
      <c r="V47" s="61">
        <f t="shared" si="29"/>
        <v>0</v>
      </c>
      <c r="W47" s="92">
        <f t="shared" si="30"/>
        <v>8179</v>
      </c>
      <c r="X47" s="65">
        <f t="shared" si="18"/>
        <v>-20</v>
      </c>
      <c r="Y47" s="92">
        <f t="shared" si="19"/>
        <v>8159</v>
      </c>
      <c r="Z47" s="60">
        <f>[1]UniversityView!$G47</f>
        <v>0</v>
      </c>
      <c r="AA47" s="92">
        <f t="shared" si="20"/>
        <v>8159</v>
      </c>
      <c r="AB47" s="60"/>
      <c r="AC47" s="60">
        <f t="shared" si="21"/>
        <v>8159</v>
      </c>
      <c r="AD47" s="92">
        <f t="shared" si="22"/>
        <v>680</v>
      </c>
      <c r="AE47" s="96">
        <f t="shared" si="31"/>
        <v>8159</v>
      </c>
      <c r="AF47" s="66">
        <f>'Source Data'!N47*0.9</f>
        <v>8592.3000000000011</v>
      </c>
      <c r="AG47" s="89">
        <f t="shared" si="32"/>
        <v>25777</v>
      </c>
      <c r="AH47" s="270"/>
      <c r="AI47" s="66">
        <f t="shared" si="23"/>
        <v>0</v>
      </c>
      <c r="AJ47" s="270"/>
      <c r="AK47" s="68">
        <f t="shared" si="33"/>
        <v>0</v>
      </c>
      <c r="AL47" s="67">
        <f t="shared" si="34"/>
        <v>0</v>
      </c>
      <c r="AM47" s="89">
        <f t="shared" si="24"/>
        <v>25777</v>
      </c>
      <c r="AN47" s="70">
        <f t="shared" si="8"/>
        <v>-64</v>
      </c>
      <c r="AO47" s="89">
        <f t="shared" si="25"/>
        <v>25713</v>
      </c>
      <c r="AP47" s="68">
        <f>[1]UniversityView!$M47</f>
        <v>0</v>
      </c>
      <c r="AQ47" s="89">
        <f t="shared" si="26"/>
        <v>25713</v>
      </c>
      <c r="AR47" s="68"/>
      <c r="AS47" s="68">
        <f t="shared" si="27"/>
        <v>25713</v>
      </c>
      <c r="AT47" s="89">
        <f t="shared" si="28"/>
        <v>2143</v>
      </c>
      <c r="AU47" s="69">
        <f t="shared" si="9"/>
        <v>33872</v>
      </c>
      <c r="AV47" s="86">
        <f t="shared" si="10"/>
        <v>2823</v>
      </c>
      <c r="AW47" s="116"/>
      <c r="AX47" s="65"/>
      <c r="AY47" s="65">
        <f t="shared" si="35"/>
        <v>64</v>
      </c>
      <c r="AZ47" s="65">
        <f t="shared" si="36"/>
        <v>64</v>
      </c>
    </row>
    <row r="48" spans="1:52" ht="16.149999999999999" customHeight="1" x14ac:dyDescent="0.2">
      <c r="A48" s="54">
        <v>42</v>
      </c>
      <c r="B48" s="55" t="s">
        <v>47</v>
      </c>
      <c r="C48" s="271">
        <f>'8_2.1.18 SIS'!J48</f>
        <v>11</v>
      </c>
      <c r="D48" s="56">
        <f>'Source Data'!H48*0.9</f>
        <v>3840.5633980797688</v>
      </c>
      <c r="E48" s="74">
        <f t="shared" si="13"/>
        <v>42246.197378877456</v>
      </c>
      <c r="F48" s="290"/>
      <c r="G48" s="56">
        <f>'Source Data'!I48*0.9</f>
        <v>527.29182942067268</v>
      </c>
      <c r="H48" s="74">
        <f t="shared" si="14"/>
        <v>0</v>
      </c>
      <c r="I48" s="290"/>
      <c r="J48" s="56">
        <f>'Source Data'!J48*0.9</f>
        <v>143.80686256927436</v>
      </c>
      <c r="K48" s="74">
        <f t="shared" si="15"/>
        <v>0</v>
      </c>
      <c r="L48" s="290"/>
      <c r="M48" s="56">
        <f>'Source Data'!K48*0.9</f>
        <v>3595.1715642318595</v>
      </c>
      <c r="N48" s="74">
        <f t="shared" si="16"/>
        <v>0</v>
      </c>
      <c r="O48" s="290"/>
      <c r="P48" s="56">
        <f>'Source Data'!L48*0.9</f>
        <v>1438.0686256927436</v>
      </c>
      <c r="Q48" s="74">
        <f t="shared" si="17"/>
        <v>0</v>
      </c>
      <c r="R48" s="93">
        <v>53942</v>
      </c>
      <c r="S48" s="93">
        <v>5994</v>
      </c>
      <c r="T48" s="56"/>
      <c r="U48" s="56"/>
      <c r="V48" s="57">
        <f t="shared" si="29"/>
        <v>0</v>
      </c>
      <c r="W48" s="93">
        <f t="shared" si="30"/>
        <v>53942</v>
      </c>
      <c r="X48" s="74">
        <f t="shared" si="18"/>
        <v>-135</v>
      </c>
      <c r="Y48" s="93">
        <f t="shared" si="19"/>
        <v>53807</v>
      </c>
      <c r="Z48" s="56">
        <f>[1]UniversityView!$G48</f>
        <v>0</v>
      </c>
      <c r="AA48" s="93">
        <f t="shared" si="20"/>
        <v>53807</v>
      </c>
      <c r="AB48" s="56"/>
      <c r="AC48" s="56">
        <f t="shared" si="21"/>
        <v>53807</v>
      </c>
      <c r="AD48" s="93">
        <f t="shared" si="22"/>
        <v>4484</v>
      </c>
      <c r="AE48" s="97">
        <f t="shared" si="31"/>
        <v>53807</v>
      </c>
      <c r="AF48" s="75">
        <f>'Source Data'!N48*0.9</f>
        <v>3900.6</v>
      </c>
      <c r="AG48" s="90">
        <f t="shared" si="32"/>
        <v>42907</v>
      </c>
      <c r="AH48" s="271"/>
      <c r="AI48" s="75">
        <f t="shared" si="23"/>
        <v>0</v>
      </c>
      <c r="AJ48" s="271"/>
      <c r="AK48" s="77">
        <f t="shared" si="33"/>
        <v>0</v>
      </c>
      <c r="AL48" s="76">
        <f t="shared" si="34"/>
        <v>0</v>
      </c>
      <c r="AM48" s="90">
        <f t="shared" si="24"/>
        <v>42907</v>
      </c>
      <c r="AN48" s="79">
        <f t="shared" si="8"/>
        <v>-107</v>
      </c>
      <c r="AO48" s="90">
        <f t="shared" si="25"/>
        <v>42800</v>
      </c>
      <c r="AP48" s="77">
        <f>[1]UniversityView!$M48</f>
        <v>0</v>
      </c>
      <c r="AQ48" s="90">
        <f t="shared" si="26"/>
        <v>42800</v>
      </c>
      <c r="AR48" s="77"/>
      <c r="AS48" s="77">
        <f t="shared" si="27"/>
        <v>42800</v>
      </c>
      <c r="AT48" s="90">
        <f t="shared" si="28"/>
        <v>3567</v>
      </c>
      <c r="AU48" s="78">
        <f t="shared" si="9"/>
        <v>96607</v>
      </c>
      <c r="AV48" s="87">
        <f t="shared" si="10"/>
        <v>8051</v>
      </c>
      <c r="AW48" s="116"/>
      <c r="AX48" s="74"/>
      <c r="AY48" s="74">
        <f t="shared" si="35"/>
        <v>107</v>
      </c>
      <c r="AZ48" s="74">
        <f t="shared" si="36"/>
        <v>107</v>
      </c>
    </row>
    <row r="49" spans="1:52" ht="16.149999999999999" customHeight="1" x14ac:dyDescent="0.2">
      <c r="A49" s="54">
        <v>43</v>
      </c>
      <c r="B49" s="55" t="s">
        <v>48</v>
      </c>
      <c r="C49" s="271">
        <f>'8_2.1.18 SIS'!J49</f>
        <v>9</v>
      </c>
      <c r="D49" s="56">
        <f>'Source Data'!H49*0.9</f>
        <v>4654.4123034204176</v>
      </c>
      <c r="E49" s="74">
        <f t="shared" si="13"/>
        <v>41889.710730783758</v>
      </c>
      <c r="F49" s="290"/>
      <c r="G49" s="56">
        <f>'Source Data'!I49*0.9</f>
        <v>618.95527969366844</v>
      </c>
      <c r="H49" s="74">
        <f t="shared" si="14"/>
        <v>0</v>
      </c>
      <c r="I49" s="290"/>
      <c r="J49" s="56">
        <f>'Source Data'!J49*0.9</f>
        <v>168.80598537100047</v>
      </c>
      <c r="K49" s="74">
        <f t="shared" si="15"/>
        <v>0</v>
      </c>
      <c r="L49" s="290"/>
      <c r="M49" s="56">
        <f>'Source Data'!K49*0.9</f>
        <v>4220.1496342750133</v>
      </c>
      <c r="N49" s="74">
        <f t="shared" si="16"/>
        <v>0</v>
      </c>
      <c r="O49" s="290"/>
      <c r="P49" s="56">
        <f>'Source Data'!L49*0.9</f>
        <v>1688.0598537100052</v>
      </c>
      <c r="Q49" s="74">
        <f t="shared" si="17"/>
        <v>0</v>
      </c>
      <c r="R49" s="93">
        <v>51174</v>
      </c>
      <c r="S49" s="93">
        <v>5686</v>
      </c>
      <c r="T49" s="56"/>
      <c r="U49" s="56"/>
      <c r="V49" s="57">
        <f t="shared" si="29"/>
        <v>0</v>
      </c>
      <c r="W49" s="93">
        <f t="shared" si="30"/>
        <v>51174</v>
      </c>
      <c r="X49" s="74">
        <f t="shared" si="18"/>
        <v>-128</v>
      </c>
      <c r="Y49" s="93">
        <f t="shared" si="19"/>
        <v>51046</v>
      </c>
      <c r="Z49" s="56">
        <f>[1]UniversityView!$G49</f>
        <v>0</v>
      </c>
      <c r="AA49" s="93">
        <f t="shared" si="20"/>
        <v>51046</v>
      </c>
      <c r="AB49" s="56"/>
      <c r="AC49" s="56">
        <f t="shared" si="21"/>
        <v>51046</v>
      </c>
      <c r="AD49" s="93">
        <f t="shared" si="22"/>
        <v>4254</v>
      </c>
      <c r="AE49" s="97">
        <f t="shared" si="31"/>
        <v>51046</v>
      </c>
      <c r="AF49" s="75">
        <f>'Source Data'!N49*0.9</f>
        <v>3277.8</v>
      </c>
      <c r="AG49" s="90">
        <f t="shared" si="32"/>
        <v>29500</v>
      </c>
      <c r="AH49" s="271"/>
      <c r="AI49" s="75">
        <f t="shared" si="23"/>
        <v>0</v>
      </c>
      <c r="AJ49" s="271"/>
      <c r="AK49" s="77">
        <f t="shared" si="33"/>
        <v>0</v>
      </c>
      <c r="AL49" s="76">
        <f t="shared" si="34"/>
        <v>0</v>
      </c>
      <c r="AM49" s="90">
        <f t="shared" si="24"/>
        <v>29500</v>
      </c>
      <c r="AN49" s="79">
        <f t="shared" si="8"/>
        <v>-74</v>
      </c>
      <c r="AO49" s="90">
        <f t="shared" si="25"/>
        <v>29426</v>
      </c>
      <c r="AP49" s="77">
        <f>[1]UniversityView!$M49</f>
        <v>0</v>
      </c>
      <c r="AQ49" s="90">
        <f t="shared" si="26"/>
        <v>29426</v>
      </c>
      <c r="AR49" s="77"/>
      <c r="AS49" s="77">
        <f t="shared" si="27"/>
        <v>29426</v>
      </c>
      <c r="AT49" s="90">
        <f t="shared" si="28"/>
        <v>2452</v>
      </c>
      <c r="AU49" s="78">
        <f t="shared" si="9"/>
        <v>80472</v>
      </c>
      <c r="AV49" s="87">
        <f t="shared" si="10"/>
        <v>6706</v>
      </c>
      <c r="AW49" s="116"/>
      <c r="AX49" s="74"/>
      <c r="AY49" s="74">
        <f t="shared" si="35"/>
        <v>74</v>
      </c>
      <c r="AZ49" s="74">
        <f t="shared" si="36"/>
        <v>74</v>
      </c>
    </row>
    <row r="50" spans="1:52" ht="16.149999999999999" customHeight="1" x14ac:dyDescent="0.2">
      <c r="A50" s="54">
        <v>44</v>
      </c>
      <c r="B50" s="55" t="s">
        <v>49</v>
      </c>
      <c r="C50" s="271">
        <f>'8_2.1.18 SIS'!J50</f>
        <v>16</v>
      </c>
      <c r="D50" s="56">
        <f>'Source Data'!H50*0.9</f>
        <v>4286.9551913304149</v>
      </c>
      <c r="E50" s="74">
        <f t="shared" si="13"/>
        <v>68591.283061286638</v>
      </c>
      <c r="F50" s="290"/>
      <c r="G50" s="56">
        <f>'Source Data'!I50*0.9</f>
        <v>576.02180607066782</v>
      </c>
      <c r="H50" s="74">
        <f t="shared" si="14"/>
        <v>0</v>
      </c>
      <c r="I50" s="290"/>
      <c r="J50" s="56">
        <f>'Source Data'!J50*0.9</f>
        <v>157.09685620109121</v>
      </c>
      <c r="K50" s="74">
        <f t="shared" si="15"/>
        <v>0</v>
      </c>
      <c r="L50" s="290"/>
      <c r="M50" s="56">
        <f>'Source Data'!K50*0.9</f>
        <v>3927.4214050272817</v>
      </c>
      <c r="N50" s="74">
        <f t="shared" si="16"/>
        <v>0</v>
      </c>
      <c r="O50" s="290"/>
      <c r="P50" s="56">
        <f>'Source Data'!L50*0.9</f>
        <v>1570.9685620109121</v>
      </c>
      <c r="Q50" s="74">
        <f t="shared" si="17"/>
        <v>0</v>
      </c>
      <c r="R50" s="93">
        <v>81159</v>
      </c>
      <c r="S50" s="93">
        <v>9018</v>
      </c>
      <c r="T50" s="56"/>
      <c r="U50" s="56"/>
      <c r="V50" s="57">
        <f t="shared" si="29"/>
        <v>0</v>
      </c>
      <c r="W50" s="93">
        <f t="shared" si="30"/>
        <v>81159</v>
      </c>
      <c r="X50" s="74">
        <f t="shared" si="18"/>
        <v>-203</v>
      </c>
      <c r="Y50" s="93">
        <f t="shared" si="19"/>
        <v>80956</v>
      </c>
      <c r="Z50" s="56">
        <f>[1]UniversityView!$G50</f>
        <v>0</v>
      </c>
      <c r="AA50" s="93">
        <f t="shared" si="20"/>
        <v>80956</v>
      </c>
      <c r="AB50" s="56"/>
      <c r="AC50" s="56">
        <f t="shared" si="21"/>
        <v>80956</v>
      </c>
      <c r="AD50" s="93">
        <f t="shared" si="22"/>
        <v>6746</v>
      </c>
      <c r="AE50" s="97">
        <f t="shared" si="31"/>
        <v>80956</v>
      </c>
      <c r="AF50" s="75">
        <f>'Source Data'!N50*0.9</f>
        <v>3572.1</v>
      </c>
      <c r="AG50" s="90">
        <f t="shared" si="32"/>
        <v>57154</v>
      </c>
      <c r="AH50" s="271"/>
      <c r="AI50" s="75">
        <f t="shared" si="23"/>
        <v>0</v>
      </c>
      <c r="AJ50" s="271"/>
      <c r="AK50" s="77">
        <f t="shared" si="33"/>
        <v>0</v>
      </c>
      <c r="AL50" s="76">
        <f t="shared" si="34"/>
        <v>0</v>
      </c>
      <c r="AM50" s="90">
        <f t="shared" si="24"/>
        <v>57154</v>
      </c>
      <c r="AN50" s="79">
        <f t="shared" si="8"/>
        <v>-143</v>
      </c>
      <c r="AO50" s="90">
        <f t="shared" si="25"/>
        <v>57011</v>
      </c>
      <c r="AP50" s="77">
        <f>[1]UniversityView!$M50</f>
        <v>0</v>
      </c>
      <c r="AQ50" s="90">
        <f t="shared" si="26"/>
        <v>57011</v>
      </c>
      <c r="AR50" s="77"/>
      <c r="AS50" s="77">
        <f t="shared" si="27"/>
        <v>57011</v>
      </c>
      <c r="AT50" s="90">
        <f t="shared" si="28"/>
        <v>4751</v>
      </c>
      <c r="AU50" s="78">
        <f t="shared" si="9"/>
        <v>137967</v>
      </c>
      <c r="AV50" s="87">
        <f t="shared" si="10"/>
        <v>11497</v>
      </c>
      <c r="AW50" s="116"/>
      <c r="AX50" s="74"/>
      <c r="AY50" s="74">
        <f t="shared" si="35"/>
        <v>143</v>
      </c>
      <c r="AZ50" s="74">
        <f t="shared" si="36"/>
        <v>143</v>
      </c>
    </row>
    <row r="51" spans="1:52" ht="16.149999999999999" customHeight="1" x14ac:dyDescent="0.2">
      <c r="A51" s="49">
        <v>45</v>
      </c>
      <c r="B51" s="50" t="s">
        <v>50</v>
      </c>
      <c r="C51" s="272">
        <f>'8_2.1.18 SIS'!J51</f>
        <v>8</v>
      </c>
      <c r="D51" s="51">
        <f>'Source Data'!H51*0.9</f>
        <v>2408.0883803170336</v>
      </c>
      <c r="E51" s="80">
        <f t="shared" si="13"/>
        <v>19264.707042536269</v>
      </c>
      <c r="F51" s="291"/>
      <c r="G51" s="51">
        <f>'Source Data'!I51*0.9</f>
        <v>299.18841160683672</v>
      </c>
      <c r="H51" s="80">
        <f t="shared" si="14"/>
        <v>0</v>
      </c>
      <c r="I51" s="291"/>
      <c r="J51" s="51">
        <f>'Source Data'!J51*0.9</f>
        <v>81.596839529137284</v>
      </c>
      <c r="K51" s="80">
        <f t="shared" si="15"/>
        <v>0</v>
      </c>
      <c r="L51" s="291"/>
      <c r="M51" s="51">
        <f>'Source Data'!K51*0.9</f>
        <v>2039.9209882284322</v>
      </c>
      <c r="N51" s="80">
        <f t="shared" si="16"/>
        <v>0</v>
      </c>
      <c r="O51" s="291"/>
      <c r="P51" s="51">
        <f>'Source Data'!L51*0.9</f>
        <v>815.96839529137287</v>
      </c>
      <c r="Q51" s="80">
        <f t="shared" si="17"/>
        <v>0</v>
      </c>
      <c r="R51" s="94">
        <v>22148</v>
      </c>
      <c r="S51" s="94">
        <v>2461</v>
      </c>
      <c r="T51" s="51"/>
      <c r="U51" s="51"/>
      <c r="V51" s="52">
        <f t="shared" si="29"/>
        <v>0</v>
      </c>
      <c r="W51" s="94">
        <f t="shared" si="30"/>
        <v>22148</v>
      </c>
      <c r="X51" s="80">
        <f t="shared" si="18"/>
        <v>-55</v>
      </c>
      <c r="Y51" s="94">
        <f t="shared" si="19"/>
        <v>22093</v>
      </c>
      <c r="Z51" s="51">
        <f>[1]UniversityView!$G51</f>
        <v>0</v>
      </c>
      <c r="AA51" s="94">
        <f t="shared" si="20"/>
        <v>22093</v>
      </c>
      <c r="AB51" s="53"/>
      <c r="AC51" s="51">
        <f t="shared" si="21"/>
        <v>22093</v>
      </c>
      <c r="AD51" s="95">
        <f t="shared" si="22"/>
        <v>1841</v>
      </c>
      <c r="AE51" s="95">
        <f t="shared" si="31"/>
        <v>22093</v>
      </c>
      <c r="AF51" s="71">
        <f>'Source Data'!N51*0.9</f>
        <v>12074.4</v>
      </c>
      <c r="AG51" s="91">
        <f t="shared" si="32"/>
        <v>96595</v>
      </c>
      <c r="AH51" s="272"/>
      <c r="AI51" s="71">
        <f t="shared" si="23"/>
        <v>0</v>
      </c>
      <c r="AJ51" s="272"/>
      <c r="AK51" s="72">
        <f t="shared" si="33"/>
        <v>0</v>
      </c>
      <c r="AL51" s="73">
        <f t="shared" si="34"/>
        <v>0</v>
      </c>
      <c r="AM51" s="91">
        <f t="shared" si="24"/>
        <v>96595</v>
      </c>
      <c r="AN51" s="82">
        <f t="shared" si="8"/>
        <v>-241</v>
      </c>
      <c r="AO51" s="91">
        <f t="shared" si="25"/>
        <v>96354</v>
      </c>
      <c r="AP51" s="72">
        <f>[1]UniversityView!$M51</f>
        <v>0</v>
      </c>
      <c r="AQ51" s="91">
        <f t="shared" si="26"/>
        <v>96354</v>
      </c>
      <c r="AR51" s="72"/>
      <c r="AS51" s="72">
        <f t="shared" si="27"/>
        <v>96354</v>
      </c>
      <c r="AT51" s="91">
        <f t="shared" si="28"/>
        <v>8030</v>
      </c>
      <c r="AU51" s="81">
        <f t="shared" si="9"/>
        <v>118447</v>
      </c>
      <c r="AV51" s="88">
        <f t="shared" si="10"/>
        <v>9871</v>
      </c>
      <c r="AW51" s="116"/>
      <c r="AX51" s="80"/>
      <c r="AY51" s="80">
        <f t="shared" si="35"/>
        <v>241</v>
      </c>
      <c r="AZ51" s="80">
        <f t="shared" si="36"/>
        <v>241</v>
      </c>
    </row>
    <row r="52" spans="1:52" ht="16.149999999999999" customHeight="1" x14ac:dyDescent="0.2">
      <c r="A52" s="58">
        <v>46</v>
      </c>
      <c r="B52" s="59" t="s">
        <v>51</v>
      </c>
      <c r="C52" s="270">
        <f>'8_2.1.18 SIS'!J52</f>
        <v>15</v>
      </c>
      <c r="D52" s="60">
        <f>'Source Data'!H52*0.9</f>
        <v>4932.3917562630604</v>
      </c>
      <c r="E52" s="65">
        <f t="shared" si="13"/>
        <v>73985.8763439459</v>
      </c>
      <c r="F52" s="289"/>
      <c r="G52" s="60">
        <f>'Source Data'!I52*0.9</f>
        <v>638.0456684468387</v>
      </c>
      <c r="H52" s="65">
        <f t="shared" si="14"/>
        <v>0</v>
      </c>
      <c r="I52" s="289"/>
      <c r="J52" s="60">
        <f>'Source Data'!J52*0.9</f>
        <v>174.01245503095603</v>
      </c>
      <c r="K52" s="65">
        <f t="shared" si="15"/>
        <v>0</v>
      </c>
      <c r="L52" s="289"/>
      <c r="M52" s="60">
        <f>'Source Data'!K52*0.9</f>
        <v>4350.3113757739011</v>
      </c>
      <c r="N52" s="65">
        <f t="shared" si="16"/>
        <v>0</v>
      </c>
      <c r="O52" s="289"/>
      <c r="P52" s="60">
        <f>'Source Data'!L52*0.9</f>
        <v>1740.1245503095599</v>
      </c>
      <c r="Q52" s="65">
        <f t="shared" si="17"/>
        <v>0</v>
      </c>
      <c r="R52" s="92">
        <v>87037</v>
      </c>
      <c r="S52" s="92">
        <v>9671</v>
      </c>
      <c r="T52" s="60"/>
      <c r="U52" s="60"/>
      <c r="V52" s="61">
        <f t="shared" si="29"/>
        <v>0</v>
      </c>
      <c r="W52" s="92">
        <f t="shared" si="30"/>
        <v>87037</v>
      </c>
      <c r="X52" s="65">
        <f t="shared" si="18"/>
        <v>-218</v>
      </c>
      <c r="Y52" s="92">
        <f t="shared" si="19"/>
        <v>86819</v>
      </c>
      <c r="Z52" s="60">
        <f>[1]UniversityView!$G52</f>
        <v>0</v>
      </c>
      <c r="AA52" s="92">
        <f t="shared" si="20"/>
        <v>86819</v>
      </c>
      <c r="AB52" s="60"/>
      <c r="AC52" s="60">
        <f t="shared" si="21"/>
        <v>86819</v>
      </c>
      <c r="AD52" s="92">
        <f t="shared" si="22"/>
        <v>7235</v>
      </c>
      <c r="AE52" s="96">
        <f t="shared" si="31"/>
        <v>86819</v>
      </c>
      <c r="AF52" s="66">
        <f>'Source Data'!N52*0.9</f>
        <v>2691.9</v>
      </c>
      <c r="AG52" s="89">
        <f t="shared" si="32"/>
        <v>40379</v>
      </c>
      <c r="AH52" s="270"/>
      <c r="AI52" s="66">
        <f t="shared" si="23"/>
        <v>0</v>
      </c>
      <c r="AJ52" s="270"/>
      <c r="AK52" s="68">
        <f t="shared" si="33"/>
        <v>0</v>
      </c>
      <c r="AL52" s="67">
        <f t="shared" si="34"/>
        <v>0</v>
      </c>
      <c r="AM52" s="89">
        <f t="shared" si="24"/>
        <v>40379</v>
      </c>
      <c r="AN52" s="70">
        <f t="shared" si="8"/>
        <v>-101</v>
      </c>
      <c r="AO52" s="89">
        <f t="shared" si="25"/>
        <v>40278</v>
      </c>
      <c r="AP52" s="68">
        <f>[1]UniversityView!$M52</f>
        <v>0</v>
      </c>
      <c r="AQ52" s="89">
        <f t="shared" si="26"/>
        <v>40278</v>
      </c>
      <c r="AR52" s="68"/>
      <c r="AS52" s="68">
        <f t="shared" si="27"/>
        <v>40278</v>
      </c>
      <c r="AT52" s="89">
        <f t="shared" si="28"/>
        <v>3357</v>
      </c>
      <c r="AU52" s="69">
        <f t="shared" si="9"/>
        <v>127097</v>
      </c>
      <c r="AV52" s="86">
        <f t="shared" si="10"/>
        <v>10592</v>
      </c>
      <c r="AW52" s="116"/>
      <c r="AX52" s="65"/>
      <c r="AY52" s="65">
        <f t="shared" si="35"/>
        <v>101</v>
      </c>
      <c r="AZ52" s="65">
        <f t="shared" si="36"/>
        <v>101</v>
      </c>
    </row>
    <row r="53" spans="1:52" ht="16.149999999999999" customHeight="1" x14ac:dyDescent="0.2">
      <c r="A53" s="54">
        <v>47</v>
      </c>
      <c r="B53" s="55" t="s">
        <v>52</v>
      </c>
      <c r="C53" s="271">
        <f>'8_2.1.18 SIS'!J53</f>
        <v>2</v>
      </c>
      <c r="D53" s="56">
        <f>'Source Data'!H53*0.9</f>
        <v>2565.9577900577565</v>
      </c>
      <c r="E53" s="74">
        <f t="shared" si="13"/>
        <v>5131.915580115513</v>
      </c>
      <c r="F53" s="290"/>
      <c r="G53" s="56">
        <f>'Source Data'!I53*0.9</f>
        <v>306.7666338127064</v>
      </c>
      <c r="H53" s="74">
        <f t="shared" si="14"/>
        <v>0</v>
      </c>
      <c r="I53" s="290"/>
      <c r="J53" s="56">
        <f>'Source Data'!J53*0.9</f>
        <v>83.66362740346537</v>
      </c>
      <c r="K53" s="74">
        <f t="shared" si="15"/>
        <v>0</v>
      </c>
      <c r="L53" s="290"/>
      <c r="M53" s="56">
        <f>'Source Data'!K53*0.9</f>
        <v>2091.5906850866345</v>
      </c>
      <c r="N53" s="74">
        <f t="shared" si="16"/>
        <v>0</v>
      </c>
      <c r="O53" s="290"/>
      <c r="P53" s="56">
        <f>'Source Data'!L53*0.9</f>
        <v>836.63627403465364</v>
      </c>
      <c r="Q53" s="74">
        <f t="shared" si="17"/>
        <v>0</v>
      </c>
      <c r="R53" s="93">
        <v>5522</v>
      </c>
      <c r="S53" s="93">
        <v>614</v>
      </c>
      <c r="T53" s="56"/>
      <c r="U53" s="56"/>
      <c r="V53" s="57">
        <f t="shared" si="29"/>
        <v>0</v>
      </c>
      <c r="W53" s="93">
        <f t="shared" si="30"/>
        <v>5522</v>
      </c>
      <c r="X53" s="74">
        <f t="shared" si="18"/>
        <v>-14</v>
      </c>
      <c r="Y53" s="93">
        <f t="shared" si="19"/>
        <v>5508</v>
      </c>
      <c r="Z53" s="56">
        <f>[1]UniversityView!$G53</f>
        <v>-1420</v>
      </c>
      <c r="AA53" s="93">
        <f t="shared" si="20"/>
        <v>4088</v>
      </c>
      <c r="AB53" s="56"/>
      <c r="AC53" s="56">
        <f t="shared" si="21"/>
        <v>4088</v>
      </c>
      <c r="AD53" s="93">
        <f t="shared" si="22"/>
        <v>341</v>
      </c>
      <c r="AE53" s="97">
        <f t="shared" si="31"/>
        <v>4088</v>
      </c>
      <c r="AF53" s="75">
        <f>'Source Data'!N53*0.9</f>
        <v>11738.7</v>
      </c>
      <c r="AG53" s="90">
        <f t="shared" si="32"/>
        <v>23477</v>
      </c>
      <c r="AH53" s="271"/>
      <c r="AI53" s="75">
        <f t="shared" si="23"/>
        <v>0</v>
      </c>
      <c r="AJ53" s="271"/>
      <c r="AK53" s="77">
        <f t="shared" si="33"/>
        <v>0</v>
      </c>
      <c r="AL53" s="76">
        <f t="shared" si="34"/>
        <v>0</v>
      </c>
      <c r="AM53" s="90">
        <f t="shared" si="24"/>
        <v>23477</v>
      </c>
      <c r="AN53" s="79">
        <f t="shared" si="8"/>
        <v>-59</v>
      </c>
      <c r="AO53" s="90">
        <f t="shared" si="25"/>
        <v>23418</v>
      </c>
      <c r="AP53" s="77">
        <f>[1]UniversityView!$M53</f>
        <v>-5099</v>
      </c>
      <c r="AQ53" s="90">
        <f t="shared" si="26"/>
        <v>18319</v>
      </c>
      <c r="AR53" s="77"/>
      <c r="AS53" s="77">
        <f t="shared" si="27"/>
        <v>18319</v>
      </c>
      <c r="AT53" s="90">
        <f t="shared" si="28"/>
        <v>1527</v>
      </c>
      <c r="AU53" s="78">
        <f t="shared" si="9"/>
        <v>22407</v>
      </c>
      <c r="AV53" s="87">
        <f t="shared" si="10"/>
        <v>1868</v>
      </c>
      <c r="AW53" s="116"/>
      <c r="AX53" s="74"/>
      <c r="AY53" s="74">
        <f t="shared" si="35"/>
        <v>59</v>
      </c>
      <c r="AZ53" s="74">
        <f t="shared" si="36"/>
        <v>59</v>
      </c>
    </row>
    <row r="54" spans="1:52" ht="16.149999999999999" customHeight="1" x14ac:dyDescent="0.2">
      <c r="A54" s="54">
        <v>48</v>
      </c>
      <c r="B54" s="55" t="s">
        <v>74</v>
      </c>
      <c r="C54" s="271">
        <f>'8_2.1.18 SIS'!J54</f>
        <v>40</v>
      </c>
      <c r="D54" s="56">
        <f>'Source Data'!H54*0.9</f>
        <v>3595.7532477915183</v>
      </c>
      <c r="E54" s="74">
        <f t="shared" si="13"/>
        <v>143830.12991166074</v>
      </c>
      <c r="F54" s="290"/>
      <c r="G54" s="56">
        <f>'Source Data'!I54*0.9</f>
        <v>464.76318354639216</v>
      </c>
      <c r="H54" s="74">
        <f t="shared" si="14"/>
        <v>0</v>
      </c>
      <c r="I54" s="290"/>
      <c r="J54" s="56">
        <f>'Source Data'!J54*0.9</f>
        <v>126.7535955126524</v>
      </c>
      <c r="K54" s="74">
        <f t="shared" si="15"/>
        <v>0</v>
      </c>
      <c r="L54" s="290"/>
      <c r="M54" s="56">
        <f>'Source Data'!K54*0.9</f>
        <v>3168.8398878163107</v>
      </c>
      <c r="N54" s="74">
        <f t="shared" si="16"/>
        <v>0</v>
      </c>
      <c r="O54" s="290"/>
      <c r="P54" s="56">
        <f>'Source Data'!L54*0.9</f>
        <v>1267.5359551265237</v>
      </c>
      <c r="Q54" s="74">
        <f t="shared" si="17"/>
        <v>0</v>
      </c>
      <c r="R54" s="93">
        <v>180124</v>
      </c>
      <c r="S54" s="93">
        <v>20014</v>
      </c>
      <c r="T54" s="56"/>
      <c r="U54" s="56"/>
      <c r="V54" s="57">
        <f t="shared" si="29"/>
        <v>0</v>
      </c>
      <c r="W54" s="93">
        <f t="shared" si="30"/>
        <v>180124</v>
      </c>
      <c r="X54" s="74">
        <f t="shared" si="18"/>
        <v>-450</v>
      </c>
      <c r="Y54" s="93">
        <f t="shared" si="19"/>
        <v>179674</v>
      </c>
      <c r="Z54" s="56">
        <f>[1]UniversityView!$G54</f>
        <v>0</v>
      </c>
      <c r="AA54" s="93">
        <f t="shared" si="20"/>
        <v>179674</v>
      </c>
      <c r="AB54" s="56"/>
      <c r="AC54" s="56">
        <f t="shared" si="21"/>
        <v>179674</v>
      </c>
      <c r="AD54" s="93">
        <f t="shared" si="22"/>
        <v>14973</v>
      </c>
      <c r="AE54" s="97">
        <f t="shared" si="31"/>
        <v>179674</v>
      </c>
      <c r="AF54" s="75">
        <f>'Source Data'!N54*0.9</f>
        <v>4642.2</v>
      </c>
      <c r="AG54" s="90">
        <f t="shared" si="32"/>
        <v>185688</v>
      </c>
      <c r="AH54" s="271"/>
      <c r="AI54" s="75">
        <f t="shared" si="23"/>
        <v>0</v>
      </c>
      <c r="AJ54" s="271"/>
      <c r="AK54" s="77">
        <f t="shared" si="33"/>
        <v>0</v>
      </c>
      <c r="AL54" s="76">
        <f t="shared" si="34"/>
        <v>0</v>
      </c>
      <c r="AM54" s="90">
        <f t="shared" si="24"/>
        <v>185688</v>
      </c>
      <c r="AN54" s="79">
        <f t="shared" si="8"/>
        <v>-464</v>
      </c>
      <c r="AO54" s="90">
        <f t="shared" si="25"/>
        <v>185224</v>
      </c>
      <c r="AP54" s="77">
        <f>[1]UniversityView!$M54</f>
        <v>0</v>
      </c>
      <c r="AQ54" s="90">
        <f t="shared" si="26"/>
        <v>185224</v>
      </c>
      <c r="AR54" s="77"/>
      <c r="AS54" s="77">
        <f t="shared" si="27"/>
        <v>185224</v>
      </c>
      <c r="AT54" s="90">
        <f t="shared" si="28"/>
        <v>15435</v>
      </c>
      <c r="AU54" s="78">
        <f t="shared" si="9"/>
        <v>364898</v>
      </c>
      <c r="AV54" s="87">
        <f t="shared" si="10"/>
        <v>30408</v>
      </c>
      <c r="AW54" s="116"/>
      <c r="AX54" s="74"/>
      <c r="AY54" s="74">
        <f t="shared" si="35"/>
        <v>464</v>
      </c>
      <c r="AZ54" s="74">
        <f t="shared" si="36"/>
        <v>464</v>
      </c>
    </row>
    <row r="55" spans="1:52" ht="16.149999999999999" customHeight="1" x14ac:dyDescent="0.2">
      <c r="A55" s="54">
        <v>49</v>
      </c>
      <c r="B55" s="55" t="s">
        <v>53</v>
      </c>
      <c r="C55" s="271">
        <f>'8_2.1.18 SIS'!J55</f>
        <v>39</v>
      </c>
      <c r="D55" s="56">
        <f>'Source Data'!H55*0.9</f>
        <v>4059.8640568926207</v>
      </c>
      <c r="E55" s="74">
        <f t="shared" si="13"/>
        <v>158334.69821881221</v>
      </c>
      <c r="F55" s="290"/>
      <c r="G55" s="56">
        <f>'Source Data'!I55*0.9</f>
        <v>594.71231064692938</v>
      </c>
      <c r="H55" s="74">
        <f t="shared" si="14"/>
        <v>0</v>
      </c>
      <c r="I55" s="290"/>
      <c r="J55" s="56">
        <f>'Source Data'!J55*0.9</f>
        <v>162.19426654007165</v>
      </c>
      <c r="K55" s="74">
        <f t="shared" si="15"/>
        <v>0</v>
      </c>
      <c r="L55" s="290"/>
      <c r="M55" s="56">
        <f>'Source Data'!K55*0.9</f>
        <v>4054.856663501791</v>
      </c>
      <c r="N55" s="74">
        <f t="shared" si="16"/>
        <v>0</v>
      </c>
      <c r="O55" s="290"/>
      <c r="P55" s="56">
        <f>'Source Data'!L55*0.9</f>
        <v>1621.9426654007164</v>
      </c>
      <c r="Q55" s="74">
        <f t="shared" si="17"/>
        <v>0</v>
      </c>
      <c r="R55" s="93">
        <v>185529</v>
      </c>
      <c r="S55" s="93">
        <v>20614</v>
      </c>
      <c r="T55" s="56"/>
      <c r="U55" s="56"/>
      <c r="V55" s="57">
        <f t="shared" si="29"/>
        <v>0</v>
      </c>
      <c r="W55" s="93">
        <f t="shared" si="30"/>
        <v>185529</v>
      </c>
      <c r="X55" s="74">
        <f t="shared" si="18"/>
        <v>-464</v>
      </c>
      <c r="Y55" s="93">
        <f t="shared" si="19"/>
        <v>185065</v>
      </c>
      <c r="Z55" s="56">
        <f>[1]UniversityView!$G55</f>
        <v>-2332</v>
      </c>
      <c r="AA55" s="93">
        <f t="shared" si="20"/>
        <v>182733</v>
      </c>
      <c r="AB55" s="56"/>
      <c r="AC55" s="56">
        <f t="shared" si="21"/>
        <v>182733</v>
      </c>
      <c r="AD55" s="93">
        <f t="shared" si="22"/>
        <v>15228</v>
      </c>
      <c r="AE55" s="97">
        <f t="shared" si="31"/>
        <v>182733</v>
      </c>
      <c r="AF55" s="75">
        <f>'Source Data'!N55*0.9</f>
        <v>2389.5</v>
      </c>
      <c r="AG55" s="90">
        <f t="shared" si="32"/>
        <v>93191</v>
      </c>
      <c r="AH55" s="271"/>
      <c r="AI55" s="75">
        <f t="shared" si="23"/>
        <v>0</v>
      </c>
      <c r="AJ55" s="271"/>
      <c r="AK55" s="77">
        <f t="shared" si="33"/>
        <v>0</v>
      </c>
      <c r="AL55" s="76">
        <f t="shared" si="34"/>
        <v>0</v>
      </c>
      <c r="AM55" s="90">
        <f t="shared" si="24"/>
        <v>93191</v>
      </c>
      <c r="AN55" s="79">
        <f t="shared" si="8"/>
        <v>-233</v>
      </c>
      <c r="AO55" s="90">
        <f t="shared" si="25"/>
        <v>92958</v>
      </c>
      <c r="AP55" s="77">
        <f>[1]UniversityView!$M55</f>
        <v>-1113</v>
      </c>
      <c r="AQ55" s="90">
        <f t="shared" si="26"/>
        <v>91845</v>
      </c>
      <c r="AR55" s="77"/>
      <c r="AS55" s="77">
        <f t="shared" si="27"/>
        <v>91845</v>
      </c>
      <c r="AT55" s="90">
        <f t="shared" si="28"/>
        <v>7654</v>
      </c>
      <c r="AU55" s="78">
        <f t="shared" si="9"/>
        <v>274578</v>
      </c>
      <c r="AV55" s="87">
        <f t="shared" si="10"/>
        <v>22882</v>
      </c>
      <c r="AW55" s="116"/>
      <c r="AX55" s="74"/>
      <c r="AY55" s="74">
        <f t="shared" si="35"/>
        <v>233</v>
      </c>
      <c r="AZ55" s="74">
        <f t="shared" si="36"/>
        <v>233</v>
      </c>
    </row>
    <row r="56" spans="1:52" ht="16.149999999999999" customHeight="1" x14ac:dyDescent="0.2">
      <c r="A56" s="49">
        <v>50</v>
      </c>
      <c r="B56" s="50" t="s">
        <v>54</v>
      </c>
      <c r="C56" s="272">
        <f>'8_2.1.18 SIS'!J56</f>
        <v>19</v>
      </c>
      <c r="D56" s="51">
        <f>'Source Data'!H56*0.9</f>
        <v>4264.8378693409404</v>
      </c>
      <c r="E56" s="80">
        <f t="shared" si="13"/>
        <v>81031.919517477872</v>
      </c>
      <c r="F56" s="291"/>
      <c r="G56" s="51">
        <f>'Source Data'!I56*0.9</f>
        <v>575.05659054766113</v>
      </c>
      <c r="H56" s="80">
        <f t="shared" si="14"/>
        <v>0</v>
      </c>
      <c r="I56" s="291"/>
      <c r="J56" s="51">
        <f>'Source Data'!J56*0.9</f>
        <v>156.83361560390759</v>
      </c>
      <c r="K56" s="80">
        <f t="shared" si="15"/>
        <v>0</v>
      </c>
      <c r="L56" s="291"/>
      <c r="M56" s="51">
        <f>'Source Data'!K56*0.9</f>
        <v>3920.8403900976896</v>
      </c>
      <c r="N56" s="80">
        <f t="shared" si="16"/>
        <v>0</v>
      </c>
      <c r="O56" s="291"/>
      <c r="P56" s="51">
        <f>'Source Data'!L56*0.9</f>
        <v>1568.3361560390756</v>
      </c>
      <c r="Q56" s="80">
        <f t="shared" si="17"/>
        <v>0</v>
      </c>
      <c r="R56" s="94">
        <v>94467</v>
      </c>
      <c r="S56" s="94">
        <v>10496</v>
      </c>
      <c r="T56" s="51"/>
      <c r="U56" s="51"/>
      <c r="V56" s="52">
        <f t="shared" si="29"/>
        <v>0</v>
      </c>
      <c r="W56" s="94">
        <f t="shared" si="30"/>
        <v>94467</v>
      </c>
      <c r="X56" s="80">
        <f t="shared" si="18"/>
        <v>-236</v>
      </c>
      <c r="Y56" s="94">
        <f t="shared" si="19"/>
        <v>94231</v>
      </c>
      <c r="Z56" s="51">
        <f>[1]UniversityView!$G56</f>
        <v>0</v>
      </c>
      <c r="AA56" s="94">
        <f t="shared" si="20"/>
        <v>94231</v>
      </c>
      <c r="AB56" s="53"/>
      <c r="AC56" s="51">
        <f t="shared" si="21"/>
        <v>94231</v>
      </c>
      <c r="AD56" s="95">
        <f t="shared" si="22"/>
        <v>7853</v>
      </c>
      <c r="AE56" s="95">
        <f t="shared" si="31"/>
        <v>94231</v>
      </c>
      <c r="AF56" s="71">
        <f>'Source Data'!N56*0.9</f>
        <v>3141</v>
      </c>
      <c r="AG56" s="91">
        <f t="shared" si="32"/>
        <v>59679</v>
      </c>
      <c r="AH56" s="272"/>
      <c r="AI56" s="71">
        <f t="shared" si="23"/>
        <v>0</v>
      </c>
      <c r="AJ56" s="272"/>
      <c r="AK56" s="72">
        <f t="shared" si="33"/>
        <v>0</v>
      </c>
      <c r="AL56" s="73">
        <f t="shared" si="34"/>
        <v>0</v>
      </c>
      <c r="AM56" s="91">
        <f t="shared" si="24"/>
        <v>59679</v>
      </c>
      <c r="AN56" s="82">
        <f t="shared" si="8"/>
        <v>-149</v>
      </c>
      <c r="AO56" s="91">
        <f t="shared" si="25"/>
        <v>59530</v>
      </c>
      <c r="AP56" s="72">
        <f>[1]UniversityView!$M56</f>
        <v>0</v>
      </c>
      <c r="AQ56" s="91">
        <f t="shared" si="26"/>
        <v>59530</v>
      </c>
      <c r="AR56" s="72"/>
      <c r="AS56" s="72">
        <f t="shared" si="27"/>
        <v>59530</v>
      </c>
      <c r="AT56" s="91">
        <f t="shared" si="28"/>
        <v>4961</v>
      </c>
      <c r="AU56" s="81">
        <f t="shared" si="9"/>
        <v>153761</v>
      </c>
      <c r="AV56" s="88">
        <f t="shared" si="10"/>
        <v>12814</v>
      </c>
      <c r="AW56" s="116"/>
      <c r="AX56" s="80"/>
      <c r="AY56" s="80">
        <f t="shared" si="35"/>
        <v>149</v>
      </c>
      <c r="AZ56" s="80">
        <f t="shared" si="36"/>
        <v>149</v>
      </c>
    </row>
    <row r="57" spans="1:52" ht="16.149999999999999" customHeight="1" x14ac:dyDescent="0.2">
      <c r="A57" s="58">
        <v>51</v>
      </c>
      <c r="B57" s="59" t="s">
        <v>55</v>
      </c>
      <c r="C57" s="270">
        <f>'8_2.1.18 SIS'!J57</f>
        <v>15</v>
      </c>
      <c r="D57" s="60">
        <f>'Source Data'!H57*0.9</f>
        <v>3853.56322394975</v>
      </c>
      <c r="E57" s="65">
        <f t="shared" si="13"/>
        <v>57803.448359246249</v>
      </c>
      <c r="F57" s="289"/>
      <c r="G57" s="60">
        <f>'Source Data'!I57*0.9</f>
        <v>513.84056341026121</v>
      </c>
      <c r="H57" s="65">
        <f t="shared" si="14"/>
        <v>0</v>
      </c>
      <c r="I57" s="289"/>
      <c r="J57" s="60">
        <f>'Source Data'!J57*0.9</f>
        <v>140.13833547552579</v>
      </c>
      <c r="K57" s="65">
        <f t="shared" si="15"/>
        <v>0</v>
      </c>
      <c r="L57" s="289"/>
      <c r="M57" s="60">
        <f>'Source Data'!K57*0.9</f>
        <v>3503.4583868881446</v>
      </c>
      <c r="N57" s="65">
        <f t="shared" si="16"/>
        <v>0</v>
      </c>
      <c r="O57" s="289"/>
      <c r="P57" s="60">
        <f>'Source Data'!L57*0.9</f>
        <v>1401.3833547552579</v>
      </c>
      <c r="Q57" s="65">
        <f t="shared" si="17"/>
        <v>0</v>
      </c>
      <c r="R57" s="92">
        <v>70930</v>
      </c>
      <c r="S57" s="92">
        <v>7881</v>
      </c>
      <c r="T57" s="60"/>
      <c r="U57" s="60"/>
      <c r="V57" s="61">
        <f t="shared" si="29"/>
        <v>0</v>
      </c>
      <c r="W57" s="92">
        <f t="shared" si="30"/>
        <v>70930</v>
      </c>
      <c r="X57" s="65">
        <f t="shared" si="18"/>
        <v>-177</v>
      </c>
      <c r="Y57" s="92">
        <f t="shared" si="19"/>
        <v>70753</v>
      </c>
      <c r="Z57" s="60">
        <f>[1]UniversityView!$G57</f>
        <v>0</v>
      </c>
      <c r="AA57" s="92">
        <f t="shared" si="20"/>
        <v>70753</v>
      </c>
      <c r="AB57" s="60"/>
      <c r="AC57" s="60">
        <f t="shared" si="21"/>
        <v>70753</v>
      </c>
      <c r="AD57" s="92">
        <f t="shared" si="22"/>
        <v>5896</v>
      </c>
      <c r="AE57" s="96">
        <f t="shared" si="31"/>
        <v>70753</v>
      </c>
      <c r="AF57" s="66">
        <f>'Source Data'!N57*0.9</f>
        <v>3841.2000000000003</v>
      </c>
      <c r="AG57" s="89">
        <f t="shared" si="32"/>
        <v>57618</v>
      </c>
      <c r="AH57" s="270"/>
      <c r="AI57" s="66">
        <f t="shared" si="23"/>
        <v>0</v>
      </c>
      <c r="AJ57" s="270"/>
      <c r="AK57" s="68">
        <f t="shared" si="33"/>
        <v>0</v>
      </c>
      <c r="AL57" s="67">
        <f t="shared" si="34"/>
        <v>0</v>
      </c>
      <c r="AM57" s="89">
        <f t="shared" si="24"/>
        <v>57618</v>
      </c>
      <c r="AN57" s="70">
        <f t="shared" si="8"/>
        <v>-144</v>
      </c>
      <c r="AO57" s="89">
        <f t="shared" si="25"/>
        <v>57474</v>
      </c>
      <c r="AP57" s="68">
        <f>[1]UniversityView!$M57</f>
        <v>0</v>
      </c>
      <c r="AQ57" s="89">
        <f t="shared" si="26"/>
        <v>57474</v>
      </c>
      <c r="AR57" s="68"/>
      <c r="AS57" s="68">
        <f t="shared" si="27"/>
        <v>57474</v>
      </c>
      <c r="AT57" s="89">
        <f t="shared" si="28"/>
        <v>4790</v>
      </c>
      <c r="AU57" s="69">
        <f t="shared" si="9"/>
        <v>128227</v>
      </c>
      <c r="AV57" s="86">
        <f t="shared" si="10"/>
        <v>10686</v>
      </c>
      <c r="AW57" s="116"/>
      <c r="AX57" s="65"/>
      <c r="AY57" s="65">
        <f t="shared" si="35"/>
        <v>144</v>
      </c>
      <c r="AZ57" s="65">
        <f t="shared" si="36"/>
        <v>144</v>
      </c>
    </row>
    <row r="58" spans="1:52" ht="16.149999999999999" customHeight="1" x14ac:dyDescent="0.2">
      <c r="A58" s="54">
        <v>52</v>
      </c>
      <c r="B58" s="55" t="s">
        <v>56</v>
      </c>
      <c r="C58" s="271">
        <f>'8_2.1.18 SIS'!J58</f>
        <v>163</v>
      </c>
      <c r="D58" s="56">
        <f>'Source Data'!H58*0.9</f>
        <v>4030.0968919375673</v>
      </c>
      <c r="E58" s="74">
        <f t="shared" si="13"/>
        <v>656905.79338582349</v>
      </c>
      <c r="F58" s="290"/>
      <c r="G58" s="56">
        <f>'Source Data'!I58*0.9</f>
        <v>541.25139366481858</v>
      </c>
      <c r="H58" s="74">
        <f t="shared" si="14"/>
        <v>0</v>
      </c>
      <c r="I58" s="290"/>
      <c r="J58" s="56">
        <f>'Source Data'!J58*0.9</f>
        <v>147.61401645404146</v>
      </c>
      <c r="K58" s="74">
        <f t="shared" si="15"/>
        <v>0</v>
      </c>
      <c r="L58" s="290"/>
      <c r="M58" s="56">
        <f>'Source Data'!K58*0.9</f>
        <v>3690.3504113510362</v>
      </c>
      <c r="N58" s="74">
        <f t="shared" si="16"/>
        <v>0</v>
      </c>
      <c r="O58" s="290"/>
      <c r="P58" s="56">
        <f>'Source Data'!L58*0.9</f>
        <v>1476.1401645404146</v>
      </c>
      <c r="Q58" s="74">
        <f t="shared" si="17"/>
        <v>0</v>
      </c>
      <c r="R58" s="93">
        <v>822480</v>
      </c>
      <c r="S58" s="93">
        <v>91387</v>
      </c>
      <c r="T58" s="56"/>
      <c r="U58" s="56"/>
      <c r="V58" s="57">
        <f t="shared" si="29"/>
        <v>0</v>
      </c>
      <c r="W58" s="93">
        <f t="shared" si="30"/>
        <v>822480</v>
      </c>
      <c r="X58" s="74">
        <f t="shared" si="18"/>
        <v>-2056</v>
      </c>
      <c r="Y58" s="93">
        <f t="shared" si="19"/>
        <v>820424</v>
      </c>
      <c r="Z58" s="56">
        <f>[1]UniversityView!$G58</f>
        <v>0</v>
      </c>
      <c r="AA58" s="93">
        <f t="shared" si="20"/>
        <v>820424</v>
      </c>
      <c r="AB58" s="56"/>
      <c r="AC58" s="56">
        <f t="shared" si="21"/>
        <v>820424</v>
      </c>
      <c r="AD58" s="93">
        <f t="shared" si="22"/>
        <v>68369</v>
      </c>
      <c r="AE58" s="97">
        <f t="shared" si="31"/>
        <v>820424</v>
      </c>
      <c r="AF58" s="75">
        <f>'Source Data'!N58*0.9</f>
        <v>5331.6</v>
      </c>
      <c r="AG58" s="90">
        <f t="shared" si="32"/>
        <v>869051</v>
      </c>
      <c r="AH58" s="271"/>
      <c r="AI58" s="75">
        <f t="shared" si="23"/>
        <v>0</v>
      </c>
      <c r="AJ58" s="271"/>
      <c r="AK58" s="77">
        <f t="shared" si="33"/>
        <v>0</v>
      </c>
      <c r="AL58" s="76">
        <f t="shared" si="34"/>
        <v>0</v>
      </c>
      <c r="AM58" s="90">
        <f t="shared" si="24"/>
        <v>869051</v>
      </c>
      <c r="AN58" s="79">
        <f t="shared" si="8"/>
        <v>-2173</v>
      </c>
      <c r="AO58" s="90">
        <f t="shared" si="25"/>
        <v>866878</v>
      </c>
      <c r="AP58" s="77">
        <f>[1]UniversityView!$M58</f>
        <v>0</v>
      </c>
      <c r="AQ58" s="90">
        <f t="shared" si="26"/>
        <v>866878</v>
      </c>
      <c r="AR58" s="77"/>
      <c r="AS58" s="77">
        <f t="shared" si="27"/>
        <v>866878</v>
      </c>
      <c r="AT58" s="90">
        <f t="shared" si="28"/>
        <v>72240</v>
      </c>
      <c r="AU58" s="78">
        <f t="shared" si="9"/>
        <v>1687302</v>
      </c>
      <c r="AV58" s="87">
        <f t="shared" si="10"/>
        <v>140609</v>
      </c>
      <c r="AW58" s="116"/>
      <c r="AX58" s="74"/>
      <c r="AY58" s="74">
        <f t="shared" si="35"/>
        <v>2173</v>
      </c>
      <c r="AZ58" s="74">
        <f t="shared" si="36"/>
        <v>2173</v>
      </c>
    </row>
    <row r="59" spans="1:52" ht="16.149999999999999" customHeight="1" x14ac:dyDescent="0.2">
      <c r="A59" s="54">
        <v>53</v>
      </c>
      <c r="B59" s="55" t="s">
        <v>57</v>
      </c>
      <c r="C59" s="271">
        <f>'8_2.1.18 SIS'!J59</f>
        <v>162</v>
      </c>
      <c r="D59" s="56">
        <f>'Source Data'!H59*0.9</f>
        <v>4207.2983002679102</v>
      </c>
      <c r="E59" s="74">
        <f t="shared" si="13"/>
        <v>681582.32464340143</v>
      </c>
      <c r="F59" s="290"/>
      <c r="G59" s="56">
        <f>'Source Data'!I59*0.9</f>
        <v>596.99244131239652</v>
      </c>
      <c r="H59" s="74">
        <f t="shared" si="14"/>
        <v>0</v>
      </c>
      <c r="I59" s="290"/>
      <c r="J59" s="56">
        <f>'Source Data'!J59*0.9</f>
        <v>162.81612035792628</v>
      </c>
      <c r="K59" s="74">
        <f t="shared" si="15"/>
        <v>0</v>
      </c>
      <c r="L59" s="290"/>
      <c r="M59" s="56">
        <f>'Source Data'!K59*0.9</f>
        <v>4070.4030089481575</v>
      </c>
      <c r="N59" s="74">
        <f t="shared" si="16"/>
        <v>0</v>
      </c>
      <c r="O59" s="290"/>
      <c r="P59" s="56">
        <f>'Source Data'!L59*0.9</f>
        <v>1628.161203579263</v>
      </c>
      <c r="Q59" s="74">
        <f t="shared" si="17"/>
        <v>0</v>
      </c>
      <c r="R59" s="93">
        <v>813789</v>
      </c>
      <c r="S59" s="93">
        <v>90421</v>
      </c>
      <c r="T59" s="56"/>
      <c r="U59" s="56"/>
      <c r="V59" s="57">
        <f t="shared" si="29"/>
        <v>0</v>
      </c>
      <c r="W59" s="93">
        <f t="shared" si="30"/>
        <v>813789</v>
      </c>
      <c r="X59" s="74">
        <f t="shared" si="18"/>
        <v>-2034</v>
      </c>
      <c r="Y59" s="93">
        <f t="shared" si="19"/>
        <v>811755</v>
      </c>
      <c r="Z59" s="56">
        <f>[1]UniversityView!$G59</f>
        <v>2412</v>
      </c>
      <c r="AA59" s="93">
        <f t="shared" si="20"/>
        <v>814167</v>
      </c>
      <c r="AB59" s="56"/>
      <c r="AC59" s="56">
        <f t="shared" si="21"/>
        <v>814167</v>
      </c>
      <c r="AD59" s="93">
        <f t="shared" si="22"/>
        <v>67847</v>
      </c>
      <c r="AE59" s="97">
        <f t="shared" si="31"/>
        <v>814167</v>
      </c>
      <c r="AF59" s="75">
        <f>'Source Data'!N59*0.9</f>
        <v>2403</v>
      </c>
      <c r="AG59" s="90">
        <f t="shared" si="32"/>
        <v>389286</v>
      </c>
      <c r="AH59" s="271"/>
      <c r="AI59" s="75">
        <f t="shared" si="23"/>
        <v>0</v>
      </c>
      <c r="AJ59" s="271"/>
      <c r="AK59" s="77">
        <f t="shared" si="33"/>
        <v>0</v>
      </c>
      <c r="AL59" s="76">
        <f t="shared" si="34"/>
        <v>0</v>
      </c>
      <c r="AM59" s="90">
        <f t="shared" si="24"/>
        <v>389286</v>
      </c>
      <c r="AN59" s="79">
        <f t="shared" si="8"/>
        <v>-973</v>
      </c>
      <c r="AO59" s="90">
        <f t="shared" si="25"/>
        <v>388313</v>
      </c>
      <c r="AP59" s="77">
        <f>[1]UniversityView!$M59</f>
        <v>1138</v>
      </c>
      <c r="AQ59" s="90">
        <f t="shared" si="26"/>
        <v>389451</v>
      </c>
      <c r="AR59" s="77"/>
      <c r="AS59" s="77">
        <f t="shared" si="27"/>
        <v>389451</v>
      </c>
      <c r="AT59" s="90">
        <f t="shared" si="28"/>
        <v>32454</v>
      </c>
      <c r="AU59" s="78">
        <f t="shared" si="9"/>
        <v>1203618</v>
      </c>
      <c r="AV59" s="87">
        <f t="shared" si="10"/>
        <v>100301</v>
      </c>
      <c r="AW59" s="116"/>
      <c r="AX59" s="74"/>
      <c r="AY59" s="74">
        <f t="shared" si="35"/>
        <v>973</v>
      </c>
      <c r="AZ59" s="74">
        <f t="shared" si="36"/>
        <v>973</v>
      </c>
    </row>
    <row r="60" spans="1:52" ht="16.149999999999999" customHeight="1" x14ac:dyDescent="0.2">
      <c r="A60" s="54">
        <v>54</v>
      </c>
      <c r="B60" s="55" t="s">
        <v>58</v>
      </c>
      <c r="C60" s="271">
        <f>'8_2.1.18 SIS'!J60</f>
        <v>4</v>
      </c>
      <c r="D60" s="56">
        <f>'Source Data'!H60*0.9</f>
        <v>4306.1265373801134</v>
      </c>
      <c r="E60" s="74">
        <f t="shared" si="13"/>
        <v>17224.506149520454</v>
      </c>
      <c r="F60" s="290"/>
      <c r="G60" s="56">
        <f>'Source Data'!I60*0.9</f>
        <v>525.3359404708159</v>
      </c>
      <c r="H60" s="74">
        <f t="shared" si="14"/>
        <v>0</v>
      </c>
      <c r="I60" s="290"/>
      <c r="J60" s="56">
        <f>'Source Data'!J60*0.9</f>
        <v>143.2734383102225</v>
      </c>
      <c r="K60" s="74">
        <f t="shared" si="15"/>
        <v>0</v>
      </c>
      <c r="L60" s="290"/>
      <c r="M60" s="56">
        <f>'Source Data'!K60*0.9</f>
        <v>3581.835957755563</v>
      </c>
      <c r="N60" s="74">
        <f t="shared" si="16"/>
        <v>0</v>
      </c>
      <c r="O60" s="290"/>
      <c r="P60" s="56">
        <f>'Source Data'!L60*0.9</f>
        <v>1432.7343831022251</v>
      </c>
      <c r="Q60" s="74">
        <f t="shared" si="17"/>
        <v>0</v>
      </c>
      <c r="R60" s="93">
        <v>22908</v>
      </c>
      <c r="S60" s="93">
        <v>2545</v>
      </c>
      <c r="T60" s="56"/>
      <c r="U60" s="56"/>
      <c r="V60" s="57">
        <f t="shared" si="29"/>
        <v>0</v>
      </c>
      <c r="W60" s="93">
        <f t="shared" si="30"/>
        <v>22908</v>
      </c>
      <c r="X60" s="74">
        <f t="shared" si="18"/>
        <v>-57</v>
      </c>
      <c r="Y60" s="93">
        <f t="shared" si="19"/>
        <v>22851</v>
      </c>
      <c r="Z60" s="56">
        <f>[1]UniversityView!$G60</f>
        <v>0</v>
      </c>
      <c r="AA60" s="93">
        <f t="shared" si="20"/>
        <v>22851</v>
      </c>
      <c r="AB60" s="56"/>
      <c r="AC60" s="56">
        <f t="shared" si="21"/>
        <v>22851</v>
      </c>
      <c r="AD60" s="93">
        <f t="shared" si="22"/>
        <v>1904</v>
      </c>
      <c r="AE60" s="97">
        <f t="shared" si="31"/>
        <v>22851</v>
      </c>
      <c r="AF60" s="75">
        <f>'Source Data'!N60*0.9</f>
        <v>4626.9000000000005</v>
      </c>
      <c r="AG60" s="90">
        <f t="shared" si="32"/>
        <v>18508</v>
      </c>
      <c r="AH60" s="271"/>
      <c r="AI60" s="75">
        <f t="shared" si="23"/>
        <v>0</v>
      </c>
      <c r="AJ60" s="271"/>
      <c r="AK60" s="77">
        <f t="shared" si="33"/>
        <v>0</v>
      </c>
      <c r="AL60" s="76">
        <f t="shared" si="34"/>
        <v>0</v>
      </c>
      <c r="AM60" s="90">
        <f t="shared" si="24"/>
        <v>18508</v>
      </c>
      <c r="AN60" s="79">
        <f t="shared" si="8"/>
        <v>-46</v>
      </c>
      <c r="AO60" s="90">
        <f t="shared" si="25"/>
        <v>18462</v>
      </c>
      <c r="AP60" s="77">
        <f>[1]UniversityView!$M60</f>
        <v>0</v>
      </c>
      <c r="AQ60" s="90">
        <f t="shared" si="26"/>
        <v>18462</v>
      </c>
      <c r="AR60" s="77"/>
      <c r="AS60" s="77">
        <f t="shared" si="27"/>
        <v>18462</v>
      </c>
      <c r="AT60" s="90">
        <f t="shared" si="28"/>
        <v>1539</v>
      </c>
      <c r="AU60" s="78">
        <f t="shared" si="9"/>
        <v>41313</v>
      </c>
      <c r="AV60" s="87">
        <f t="shared" si="10"/>
        <v>3443</v>
      </c>
      <c r="AW60" s="116"/>
      <c r="AX60" s="74"/>
      <c r="AY60" s="74">
        <f t="shared" si="35"/>
        <v>46</v>
      </c>
      <c r="AZ60" s="74">
        <f t="shared" si="36"/>
        <v>46</v>
      </c>
    </row>
    <row r="61" spans="1:52" ht="16.149999999999999" customHeight="1" x14ac:dyDescent="0.2">
      <c r="A61" s="49">
        <v>55</v>
      </c>
      <c r="B61" s="50" t="s">
        <v>59</v>
      </c>
      <c r="C61" s="272">
        <f>'8_2.1.18 SIS'!J61</f>
        <v>108</v>
      </c>
      <c r="D61" s="51">
        <f>'Source Data'!H61*0.9</f>
        <v>4051.5512825015676</v>
      </c>
      <c r="E61" s="80">
        <f t="shared" si="13"/>
        <v>437567.53851016931</v>
      </c>
      <c r="F61" s="291"/>
      <c r="G61" s="51">
        <f>'Source Data'!I61*0.9</f>
        <v>534.13689789800833</v>
      </c>
      <c r="H61" s="80">
        <f t="shared" si="14"/>
        <v>0</v>
      </c>
      <c r="I61" s="291"/>
      <c r="J61" s="51">
        <f>'Source Data'!J61*0.9</f>
        <v>145.67369942672954</v>
      </c>
      <c r="K61" s="80">
        <f t="shared" si="15"/>
        <v>0</v>
      </c>
      <c r="L61" s="291"/>
      <c r="M61" s="51">
        <f>'Source Data'!K61*0.9</f>
        <v>3641.8424856682395</v>
      </c>
      <c r="N61" s="80">
        <f t="shared" si="16"/>
        <v>0</v>
      </c>
      <c r="O61" s="291"/>
      <c r="P61" s="51">
        <f>'Source Data'!L61*0.9</f>
        <v>1456.7369942672956</v>
      </c>
      <c r="Q61" s="80">
        <f t="shared" si="17"/>
        <v>0</v>
      </c>
      <c r="R61" s="94">
        <v>505694</v>
      </c>
      <c r="S61" s="94">
        <v>56188</v>
      </c>
      <c r="T61" s="51"/>
      <c r="U61" s="51"/>
      <c r="V61" s="52">
        <f t="shared" si="29"/>
        <v>0</v>
      </c>
      <c r="W61" s="94">
        <f t="shared" si="30"/>
        <v>505694</v>
      </c>
      <c r="X61" s="80">
        <f t="shared" si="18"/>
        <v>-1264</v>
      </c>
      <c r="Y61" s="94">
        <f t="shared" si="19"/>
        <v>504430</v>
      </c>
      <c r="Z61" s="51">
        <f>[1]UniversityView!$G61</f>
        <v>0</v>
      </c>
      <c r="AA61" s="94">
        <f t="shared" si="20"/>
        <v>504430</v>
      </c>
      <c r="AB61" s="53"/>
      <c r="AC61" s="51">
        <f t="shared" si="21"/>
        <v>504430</v>
      </c>
      <c r="AD61" s="95">
        <f t="shared" si="22"/>
        <v>42036</v>
      </c>
      <c r="AE61" s="95">
        <f t="shared" si="31"/>
        <v>504430</v>
      </c>
      <c r="AF61" s="71">
        <f>'Source Data'!N61*0.9</f>
        <v>3332.7000000000003</v>
      </c>
      <c r="AG61" s="91">
        <f t="shared" si="32"/>
        <v>359932</v>
      </c>
      <c r="AH61" s="272"/>
      <c r="AI61" s="71">
        <f t="shared" si="23"/>
        <v>0</v>
      </c>
      <c r="AJ61" s="272"/>
      <c r="AK61" s="72">
        <f t="shared" si="33"/>
        <v>0</v>
      </c>
      <c r="AL61" s="73">
        <f t="shared" si="34"/>
        <v>0</v>
      </c>
      <c r="AM61" s="91">
        <f t="shared" si="24"/>
        <v>359932</v>
      </c>
      <c r="AN61" s="82">
        <f t="shared" si="8"/>
        <v>-900</v>
      </c>
      <c r="AO61" s="91">
        <f t="shared" si="25"/>
        <v>359032</v>
      </c>
      <c r="AP61" s="72">
        <f>[1]UniversityView!$M61</f>
        <v>0</v>
      </c>
      <c r="AQ61" s="91">
        <f t="shared" si="26"/>
        <v>359032</v>
      </c>
      <c r="AR61" s="72"/>
      <c r="AS61" s="72">
        <f t="shared" si="27"/>
        <v>359032</v>
      </c>
      <c r="AT61" s="91">
        <f t="shared" si="28"/>
        <v>29919</v>
      </c>
      <c r="AU61" s="81">
        <f t="shared" si="9"/>
        <v>863462</v>
      </c>
      <c r="AV61" s="88">
        <f t="shared" si="10"/>
        <v>71955</v>
      </c>
      <c r="AW61" s="116"/>
      <c r="AX61" s="80"/>
      <c r="AY61" s="80">
        <f t="shared" si="35"/>
        <v>900</v>
      </c>
      <c r="AZ61" s="80">
        <f t="shared" si="36"/>
        <v>900</v>
      </c>
    </row>
    <row r="62" spans="1:52" ht="16.149999999999999" customHeight="1" x14ac:dyDescent="0.2">
      <c r="A62" s="58">
        <v>56</v>
      </c>
      <c r="B62" s="59" t="s">
        <v>60</v>
      </c>
      <c r="C62" s="270">
        <f>'8_2.1.18 SIS'!J62</f>
        <v>9</v>
      </c>
      <c r="D62" s="60">
        <f>'Source Data'!H62*0.9</f>
        <v>4509.1491319808565</v>
      </c>
      <c r="E62" s="65">
        <f t="shared" si="13"/>
        <v>40582.342187827708</v>
      </c>
      <c r="F62" s="289"/>
      <c r="G62" s="60">
        <f>'Source Data'!I62*0.9</f>
        <v>598.86748440228064</v>
      </c>
      <c r="H62" s="65">
        <f t="shared" si="14"/>
        <v>0</v>
      </c>
      <c r="I62" s="289"/>
      <c r="J62" s="60">
        <f>'Source Data'!J62*0.9</f>
        <v>163.32749574607647</v>
      </c>
      <c r="K62" s="65">
        <f t="shared" si="15"/>
        <v>0</v>
      </c>
      <c r="L62" s="289"/>
      <c r="M62" s="60">
        <f>'Source Data'!K62*0.9</f>
        <v>4083.1873936519123</v>
      </c>
      <c r="N62" s="65">
        <f t="shared" si="16"/>
        <v>0</v>
      </c>
      <c r="O62" s="289"/>
      <c r="P62" s="60">
        <f>'Source Data'!L62*0.9</f>
        <v>1633.2749574607651</v>
      </c>
      <c r="Q62" s="65">
        <f t="shared" si="17"/>
        <v>0</v>
      </c>
      <c r="R62" s="92">
        <v>44992</v>
      </c>
      <c r="S62" s="92">
        <v>4999</v>
      </c>
      <c r="T62" s="60"/>
      <c r="U62" s="60"/>
      <c r="V62" s="61">
        <f t="shared" si="29"/>
        <v>0</v>
      </c>
      <c r="W62" s="92">
        <f t="shared" si="30"/>
        <v>44992</v>
      </c>
      <c r="X62" s="65">
        <f t="shared" si="18"/>
        <v>-112</v>
      </c>
      <c r="Y62" s="92">
        <f t="shared" si="19"/>
        <v>44880</v>
      </c>
      <c r="Z62" s="60">
        <f>[1]UniversityView!$G62</f>
        <v>0</v>
      </c>
      <c r="AA62" s="92">
        <f t="shared" si="20"/>
        <v>44880</v>
      </c>
      <c r="AB62" s="60"/>
      <c r="AC62" s="60">
        <f t="shared" si="21"/>
        <v>44880</v>
      </c>
      <c r="AD62" s="92">
        <f t="shared" si="22"/>
        <v>3740</v>
      </c>
      <c r="AE62" s="96">
        <f t="shared" si="31"/>
        <v>44880</v>
      </c>
      <c r="AF62" s="66">
        <f>'Source Data'!N62*0.9</f>
        <v>3782.7000000000003</v>
      </c>
      <c r="AG62" s="89">
        <f t="shared" si="32"/>
        <v>34044</v>
      </c>
      <c r="AH62" s="270"/>
      <c r="AI62" s="66">
        <f t="shared" si="23"/>
        <v>0</v>
      </c>
      <c r="AJ62" s="270"/>
      <c r="AK62" s="68">
        <f t="shared" si="33"/>
        <v>0</v>
      </c>
      <c r="AL62" s="67">
        <f t="shared" si="34"/>
        <v>0</v>
      </c>
      <c r="AM62" s="89">
        <f t="shared" si="24"/>
        <v>34044</v>
      </c>
      <c r="AN62" s="70">
        <f t="shared" si="8"/>
        <v>-85</v>
      </c>
      <c r="AO62" s="89">
        <f t="shared" si="25"/>
        <v>33959</v>
      </c>
      <c r="AP62" s="68">
        <f>[1]UniversityView!$M62</f>
        <v>0</v>
      </c>
      <c r="AQ62" s="89">
        <f t="shared" si="26"/>
        <v>33959</v>
      </c>
      <c r="AR62" s="68"/>
      <c r="AS62" s="68">
        <f t="shared" si="27"/>
        <v>33959</v>
      </c>
      <c r="AT62" s="89">
        <f t="shared" si="28"/>
        <v>2830</v>
      </c>
      <c r="AU62" s="69">
        <f t="shared" si="9"/>
        <v>78839</v>
      </c>
      <c r="AV62" s="86">
        <f t="shared" si="10"/>
        <v>6570</v>
      </c>
      <c r="AW62" s="116"/>
      <c r="AX62" s="65"/>
      <c r="AY62" s="65">
        <f t="shared" si="35"/>
        <v>85</v>
      </c>
      <c r="AZ62" s="65">
        <f t="shared" si="36"/>
        <v>85</v>
      </c>
    </row>
    <row r="63" spans="1:52" ht="16.149999999999999" customHeight="1" x14ac:dyDescent="0.2">
      <c r="A63" s="54">
        <v>57</v>
      </c>
      <c r="B63" s="55" t="s">
        <v>61</v>
      </c>
      <c r="C63" s="271">
        <f>'8_2.1.18 SIS'!J63</f>
        <v>21</v>
      </c>
      <c r="D63" s="56">
        <f>'Source Data'!H63*0.9</f>
        <v>4330.2697220439586</v>
      </c>
      <c r="E63" s="74">
        <f t="shared" si="13"/>
        <v>90935.664162923131</v>
      </c>
      <c r="F63" s="290"/>
      <c r="G63" s="56">
        <f>'Source Data'!I63*0.9</f>
        <v>599.53969451400667</v>
      </c>
      <c r="H63" s="74">
        <f t="shared" si="14"/>
        <v>0</v>
      </c>
      <c r="I63" s="290"/>
      <c r="J63" s="56">
        <f>'Source Data'!J63*0.9</f>
        <v>163.51082577654725</v>
      </c>
      <c r="K63" s="74">
        <f t="shared" si="15"/>
        <v>0</v>
      </c>
      <c r="L63" s="290"/>
      <c r="M63" s="56">
        <f>'Source Data'!K63*0.9</f>
        <v>4087.7706444136811</v>
      </c>
      <c r="N63" s="74">
        <f t="shared" si="16"/>
        <v>0</v>
      </c>
      <c r="O63" s="290"/>
      <c r="P63" s="56">
        <f>'Source Data'!L63*0.9</f>
        <v>1635.1082577654724</v>
      </c>
      <c r="Q63" s="74">
        <f t="shared" si="17"/>
        <v>0</v>
      </c>
      <c r="R63" s="93">
        <v>121785</v>
      </c>
      <c r="S63" s="93">
        <v>13532</v>
      </c>
      <c r="T63" s="56"/>
      <c r="U63" s="56"/>
      <c r="V63" s="57">
        <f t="shared" si="29"/>
        <v>0</v>
      </c>
      <c r="W63" s="93">
        <f t="shared" si="30"/>
        <v>121785</v>
      </c>
      <c r="X63" s="74">
        <f t="shared" si="18"/>
        <v>-304</v>
      </c>
      <c r="Y63" s="93">
        <f t="shared" si="19"/>
        <v>121481</v>
      </c>
      <c r="Z63" s="56">
        <f>[1]UniversityView!$G63</f>
        <v>0</v>
      </c>
      <c r="AA63" s="93">
        <f t="shared" si="20"/>
        <v>121481</v>
      </c>
      <c r="AB63" s="56"/>
      <c r="AC63" s="56">
        <f t="shared" si="21"/>
        <v>121481</v>
      </c>
      <c r="AD63" s="93">
        <f t="shared" si="22"/>
        <v>10123</v>
      </c>
      <c r="AE63" s="97">
        <f t="shared" si="31"/>
        <v>121481</v>
      </c>
      <c r="AF63" s="75">
        <f>'Source Data'!N63*0.9</f>
        <v>2358</v>
      </c>
      <c r="AG63" s="90">
        <f t="shared" si="32"/>
        <v>49518</v>
      </c>
      <c r="AH63" s="271"/>
      <c r="AI63" s="75">
        <f t="shared" si="23"/>
        <v>0</v>
      </c>
      <c r="AJ63" s="271"/>
      <c r="AK63" s="77">
        <f t="shared" si="33"/>
        <v>0</v>
      </c>
      <c r="AL63" s="76">
        <f t="shared" si="34"/>
        <v>0</v>
      </c>
      <c r="AM63" s="90">
        <f t="shared" si="24"/>
        <v>49518</v>
      </c>
      <c r="AN63" s="79">
        <f t="shared" si="8"/>
        <v>-124</v>
      </c>
      <c r="AO63" s="90">
        <f t="shared" si="25"/>
        <v>49394</v>
      </c>
      <c r="AP63" s="77">
        <f>[1]UniversityView!$M63</f>
        <v>0</v>
      </c>
      <c r="AQ63" s="90">
        <f t="shared" si="26"/>
        <v>49394</v>
      </c>
      <c r="AR63" s="77"/>
      <c r="AS63" s="77">
        <f t="shared" si="27"/>
        <v>49394</v>
      </c>
      <c r="AT63" s="90">
        <f t="shared" si="28"/>
        <v>4116</v>
      </c>
      <c r="AU63" s="78">
        <f t="shared" si="9"/>
        <v>170875</v>
      </c>
      <c r="AV63" s="87">
        <f t="shared" si="10"/>
        <v>14239</v>
      </c>
      <c r="AW63" s="116"/>
      <c r="AX63" s="74"/>
      <c r="AY63" s="74">
        <f t="shared" si="35"/>
        <v>124</v>
      </c>
      <c r="AZ63" s="74">
        <f t="shared" si="36"/>
        <v>124</v>
      </c>
    </row>
    <row r="64" spans="1:52" ht="16.149999999999999" customHeight="1" x14ac:dyDescent="0.2">
      <c r="A64" s="54">
        <v>58</v>
      </c>
      <c r="B64" s="55" t="s">
        <v>62</v>
      </c>
      <c r="C64" s="271">
        <f>'8_2.1.18 SIS'!J64</f>
        <v>13</v>
      </c>
      <c r="D64" s="56">
        <f>'Source Data'!H64*0.9</f>
        <v>4822.4567101001858</v>
      </c>
      <c r="E64" s="74">
        <f t="shared" si="13"/>
        <v>62691.937231302414</v>
      </c>
      <c r="F64" s="290"/>
      <c r="G64" s="56">
        <f>'Source Data'!I64*0.9</f>
        <v>666.72988739787672</v>
      </c>
      <c r="H64" s="74">
        <f t="shared" si="14"/>
        <v>0</v>
      </c>
      <c r="I64" s="290"/>
      <c r="J64" s="56">
        <f>'Source Data'!J64*0.9</f>
        <v>181.83542383578461</v>
      </c>
      <c r="K64" s="74">
        <f t="shared" si="15"/>
        <v>0</v>
      </c>
      <c r="L64" s="290"/>
      <c r="M64" s="56">
        <f>'Source Data'!K64*0.9</f>
        <v>4545.8855958946151</v>
      </c>
      <c r="N64" s="74">
        <f t="shared" si="16"/>
        <v>0</v>
      </c>
      <c r="O64" s="290"/>
      <c r="P64" s="56">
        <f>'Source Data'!L64*0.9</f>
        <v>1818.3542383578458</v>
      </c>
      <c r="Q64" s="74">
        <f t="shared" si="17"/>
        <v>0</v>
      </c>
      <c r="R64" s="93">
        <v>81179</v>
      </c>
      <c r="S64" s="93">
        <v>9020</v>
      </c>
      <c r="T64" s="56"/>
      <c r="U64" s="56"/>
      <c r="V64" s="57">
        <f t="shared" si="29"/>
        <v>0</v>
      </c>
      <c r="W64" s="93">
        <f t="shared" si="30"/>
        <v>81179</v>
      </c>
      <c r="X64" s="74">
        <f t="shared" si="18"/>
        <v>-203</v>
      </c>
      <c r="Y64" s="93">
        <f t="shared" si="19"/>
        <v>80976</v>
      </c>
      <c r="Z64" s="56">
        <f>[1]UniversityView!$G64</f>
        <v>0</v>
      </c>
      <c r="AA64" s="93">
        <f t="shared" si="20"/>
        <v>80976</v>
      </c>
      <c r="AB64" s="56"/>
      <c r="AC64" s="56">
        <f t="shared" si="21"/>
        <v>80976</v>
      </c>
      <c r="AD64" s="93">
        <f t="shared" si="22"/>
        <v>6748</v>
      </c>
      <c r="AE64" s="97">
        <f t="shared" si="31"/>
        <v>80976</v>
      </c>
      <c r="AF64" s="75">
        <f>'Source Data'!N64*0.9</f>
        <v>1993.5</v>
      </c>
      <c r="AG64" s="90">
        <f t="shared" si="32"/>
        <v>25916</v>
      </c>
      <c r="AH64" s="271"/>
      <c r="AI64" s="75">
        <f t="shared" si="23"/>
        <v>0</v>
      </c>
      <c r="AJ64" s="271"/>
      <c r="AK64" s="77">
        <f t="shared" si="33"/>
        <v>0</v>
      </c>
      <c r="AL64" s="76">
        <f t="shared" si="34"/>
        <v>0</v>
      </c>
      <c r="AM64" s="90">
        <f t="shared" si="24"/>
        <v>25916</v>
      </c>
      <c r="AN64" s="79">
        <f t="shared" si="8"/>
        <v>-65</v>
      </c>
      <c r="AO64" s="90">
        <f t="shared" si="25"/>
        <v>25851</v>
      </c>
      <c r="AP64" s="77">
        <f>[1]UniversityView!$M64</f>
        <v>0</v>
      </c>
      <c r="AQ64" s="90">
        <f t="shared" si="26"/>
        <v>25851</v>
      </c>
      <c r="AR64" s="77"/>
      <c r="AS64" s="77">
        <f t="shared" si="27"/>
        <v>25851</v>
      </c>
      <c r="AT64" s="90">
        <f t="shared" si="28"/>
        <v>2154</v>
      </c>
      <c r="AU64" s="78">
        <f t="shared" si="9"/>
        <v>106827</v>
      </c>
      <c r="AV64" s="87">
        <f t="shared" si="10"/>
        <v>8902</v>
      </c>
      <c r="AW64" s="116"/>
      <c r="AX64" s="74"/>
      <c r="AY64" s="74">
        <f t="shared" si="35"/>
        <v>65</v>
      </c>
      <c r="AZ64" s="74">
        <f t="shared" si="36"/>
        <v>65</v>
      </c>
    </row>
    <row r="65" spans="1:52" ht="16.149999999999999" customHeight="1" x14ac:dyDescent="0.2">
      <c r="A65" s="54">
        <v>59</v>
      </c>
      <c r="B65" s="55" t="s">
        <v>63</v>
      </c>
      <c r="C65" s="271">
        <f>'8_2.1.18 SIS'!J65</f>
        <v>24</v>
      </c>
      <c r="D65" s="56">
        <f>'Source Data'!H65*0.9</f>
        <v>4630.0202755025311</v>
      </c>
      <c r="E65" s="74">
        <f t="shared" si="13"/>
        <v>111120.48661206075</v>
      </c>
      <c r="F65" s="290"/>
      <c r="G65" s="56">
        <f>'Source Data'!I65*0.9</f>
        <v>700.92485634409843</v>
      </c>
      <c r="H65" s="74">
        <f t="shared" si="14"/>
        <v>0</v>
      </c>
      <c r="I65" s="290"/>
      <c r="J65" s="56">
        <f>'Source Data'!J65*0.9</f>
        <v>191.16132445748138</v>
      </c>
      <c r="K65" s="74">
        <f t="shared" si="15"/>
        <v>0</v>
      </c>
      <c r="L65" s="290"/>
      <c r="M65" s="56">
        <f>'Source Data'!K65*0.9</f>
        <v>4779.0331114370347</v>
      </c>
      <c r="N65" s="74">
        <f t="shared" si="16"/>
        <v>0</v>
      </c>
      <c r="O65" s="290"/>
      <c r="P65" s="56">
        <f>'Source Data'!L65*0.9</f>
        <v>1911.6132445748135</v>
      </c>
      <c r="Q65" s="74">
        <f t="shared" si="17"/>
        <v>0</v>
      </c>
      <c r="R65" s="93">
        <v>156171</v>
      </c>
      <c r="S65" s="93">
        <v>17352</v>
      </c>
      <c r="T65" s="56"/>
      <c r="U65" s="56"/>
      <c r="V65" s="57">
        <f t="shared" si="29"/>
        <v>0</v>
      </c>
      <c r="W65" s="93">
        <f t="shared" si="30"/>
        <v>156171</v>
      </c>
      <c r="X65" s="74">
        <f t="shared" si="18"/>
        <v>-390</v>
      </c>
      <c r="Y65" s="93">
        <f t="shared" si="19"/>
        <v>155781</v>
      </c>
      <c r="Z65" s="56">
        <f>[1]UniversityView!$G65</f>
        <v>0</v>
      </c>
      <c r="AA65" s="93">
        <f t="shared" si="20"/>
        <v>155781</v>
      </c>
      <c r="AB65" s="56"/>
      <c r="AC65" s="56">
        <f t="shared" si="21"/>
        <v>155781</v>
      </c>
      <c r="AD65" s="93">
        <f t="shared" si="22"/>
        <v>12982</v>
      </c>
      <c r="AE65" s="97">
        <f t="shared" si="31"/>
        <v>155781</v>
      </c>
      <c r="AF65" s="75">
        <f>'Source Data'!N65*0.9</f>
        <v>1339.2</v>
      </c>
      <c r="AG65" s="90">
        <f t="shared" si="32"/>
        <v>32141</v>
      </c>
      <c r="AH65" s="271"/>
      <c r="AI65" s="75">
        <f t="shared" si="23"/>
        <v>0</v>
      </c>
      <c r="AJ65" s="271"/>
      <c r="AK65" s="77">
        <f t="shared" si="33"/>
        <v>0</v>
      </c>
      <c r="AL65" s="76">
        <f t="shared" si="34"/>
        <v>0</v>
      </c>
      <c r="AM65" s="90">
        <f t="shared" si="24"/>
        <v>32141</v>
      </c>
      <c r="AN65" s="79">
        <f t="shared" si="8"/>
        <v>-80</v>
      </c>
      <c r="AO65" s="90">
        <f t="shared" si="25"/>
        <v>32061</v>
      </c>
      <c r="AP65" s="77">
        <f>[1]UniversityView!$M65</f>
        <v>0</v>
      </c>
      <c r="AQ65" s="90">
        <f t="shared" si="26"/>
        <v>32061</v>
      </c>
      <c r="AR65" s="77"/>
      <c r="AS65" s="77">
        <f t="shared" si="27"/>
        <v>32061</v>
      </c>
      <c r="AT65" s="90">
        <f t="shared" si="28"/>
        <v>2672</v>
      </c>
      <c r="AU65" s="78">
        <f t="shared" si="9"/>
        <v>187842</v>
      </c>
      <c r="AV65" s="87">
        <f t="shared" si="10"/>
        <v>15654</v>
      </c>
      <c r="AW65" s="116"/>
      <c r="AX65" s="74"/>
      <c r="AY65" s="74">
        <f t="shared" si="35"/>
        <v>80</v>
      </c>
      <c r="AZ65" s="74">
        <f t="shared" si="36"/>
        <v>80</v>
      </c>
    </row>
    <row r="66" spans="1:52" ht="16.149999999999999" customHeight="1" x14ac:dyDescent="0.2">
      <c r="A66" s="49">
        <v>60</v>
      </c>
      <c r="B66" s="50" t="s">
        <v>64</v>
      </c>
      <c r="C66" s="272">
        <f>'8_2.1.18 SIS'!J66</f>
        <v>29</v>
      </c>
      <c r="D66" s="51">
        <f>'Source Data'!H66*0.9</f>
        <v>4373.545362680763</v>
      </c>
      <c r="E66" s="80">
        <f t="shared" si="13"/>
        <v>126832.81551774213</v>
      </c>
      <c r="F66" s="291"/>
      <c r="G66" s="51">
        <f>'Source Data'!I66*0.9</f>
        <v>588.7593978179367</v>
      </c>
      <c r="H66" s="80">
        <f t="shared" si="14"/>
        <v>0</v>
      </c>
      <c r="I66" s="291"/>
      <c r="J66" s="51">
        <f>'Source Data'!J66*0.9</f>
        <v>160.57074485943727</v>
      </c>
      <c r="K66" s="80">
        <f t="shared" si="15"/>
        <v>0</v>
      </c>
      <c r="L66" s="291"/>
      <c r="M66" s="51">
        <f>'Source Data'!K66*0.9</f>
        <v>4014.2686214859327</v>
      </c>
      <c r="N66" s="80">
        <f t="shared" si="16"/>
        <v>0</v>
      </c>
      <c r="O66" s="291"/>
      <c r="P66" s="51">
        <f>'Source Data'!L66*0.9</f>
        <v>1605.7074485943731</v>
      </c>
      <c r="Q66" s="80">
        <f t="shared" si="17"/>
        <v>0</v>
      </c>
      <c r="R66" s="94">
        <v>155629</v>
      </c>
      <c r="S66" s="94">
        <v>17292</v>
      </c>
      <c r="T66" s="51"/>
      <c r="U66" s="51"/>
      <c r="V66" s="52">
        <f t="shared" si="29"/>
        <v>0</v>
      </c>
      <c r="W66" s="94">
        <f t="shared" si="30"/>
        <v>155629</v>
      </c>
      <c r="X66" s="80">
        <f t="shared" si="18"/>
        <v>-389</v>
      </c>
      <c r="Y66" s="94">
        <f t="shared" si="19"/>
        <v>155240</v>
      </c>
      <c r="Z66" s="51">
        <f>[1]UniversityView!$G66</f>
        <v>0</v>
      </c>
      <c r="AA66" s="94">
        <f t="shared" si="20"/>
        <v>155240</v>
      </c>
      <c r="AB66" s="53"/>
      <c r="AC66" s="51">
        <f t="shared" si="21"/>
        <v>155240</v>
      </c>
      <c r="AD66" s="95">
        <f t="shared" si="22"/>
        <v>12937</v>
      </c>
      <c r="AE66" s="95">
        <f t="shared" si="31"/>
        <v>155240</v>
      </c>
      <c r="AF66" s="71">
        <f>'Source Data'!N66*0.9</f>
        <v>3640.5</v>
      </c>
      <c r="AG66" s="91">
        <f t="shared" si="32"/>
        <v>105575</v>
      </c>
      <c r="AH66" s="272"/>
      <c r="AI66" s="71">
        <f t="shared" si="23"/>
        <v>0</v>
      </c>
      <c r="AJ66" s="272"/>
      <c r="AK66" s="72">
        <f t="shared" si="33"/>
        <v>0</v>
      </c>
      <c r="AL66" s="73">
        <f t="shared" si="34"/>
        <v>0</v>
      </c>
      <c r="AM66" s="91">
        <f t="shared" si="24"/>
        <v>105575</v>
      </c>
      <c r="AN66" s="82">
        <f t="shared" si="8"/>
        <v>-264</v>
      </c>
      <c r="AO66" s="91">
        <f t="shared" si="25"/>
        <v>105311</v>
      </c>
      <c r="AP66" s="72">
        <f>[1]UniversityView!$M66</f>
        <v>0</v>
      </c>
      <c r="AQ66" s="91">
        <f t="shared" si="26"/>
        <v>105311</v>
      </c>
      <c r="AR66" s="72"/>
      <c r="AS66" s="72">
        <f t="shared" si="27"/>
        <v>105311</v>
      </c>
      <c r="AT66" s="91">
        <f t="shared" si="28"/>
        <v>8776</v>
      </c>
      <c r="AU66" s="81">
        <f t="shared" si="9"/>
        <v>260551</v>
      </c>
      <c r="AV66" s="88">
        <f t="shared" si="10"/>
        <v>21713</v>
      </c>
      <c r="AW66" s="116"/>
      <c r="AX66" s="80"/>
      <c r="AY66" s="80">
        <f t="shared" si="35"/>
        <v>264</v>
      </c>
      <c r="AZ66" s="80">
        <f t="shared" si="36"/>
        <v>264</v>
      </c>
    </row>
    <row r="67" spans="1:52" ht="16.149999999999999" customHeight="1" x14ac:dyDescent="0.2">
      <c r="A67" s="58">
        <v>61</v>
      </c>
      <c r="B67" s="59" t="s">
        <v>65</v>
      </c>
      <c r="C67" s="270">
        <f>'8_2.1.18 SIS'!J67</f>
        <v>13</v>
      </c>
      <c r="D67" s="60">
        <f>'Source Data'!H67*0.9</f>
        <v>2523.8474081722457</v>
      </c>
      <c r="E67" s="65">
        <f t="shared" si="13"/>
        <v>32810.016306239195</v>
      </c>
      <c r="F67" s="289"/>
      <c r="G67" s="60">
        <f>'Source Data'!I67*0.9</f>
        <v>343.45921326100336</v>
      </c>
      <c r="H67" s="65">
        <f t="shared" si="14"/>
        <v>0</v>
      </c>
      <c r="I67" s="289"/>
      <c r="J67" s="60">
        <f>'Source Data'!J67*0.9</f>
        <v>93.67069452572818</v>
      </c>
      <c r="K67" s="65">
        <f t="shared" si="15"/>
        <v>0</v>
      </c>
      <c r="L67" s="289"/>
      <c r="M67" s="60">
        <f>'Source Data'!K67*0.9</f>
        <v>2341.767363143204</v>
      </c>
      <c r="N67" s="65">
        <f t="shared" si="16"/>
        <v>0</v>
      </c>
      <c r="O67" s="289"/>
      <c r="P67" s="60">
        <f>'Source Data'!L67*0.9</f>
        <v>936.70694525728163</v>
      </c>
      <c r="Q67" s="65">
        <f t="shared" si="17"/>
        <v>0</v>
      </c>
      <c r="R67" s="92">
        <v>37181</v>
      </c>
      <c r="S67" s="92">
        <v>4131</v>
      </c>
      <c r="T67" s="60"/>
      <c r="U67" s="60"/>
      <c r="V67" s="61">
        <f t="shared" si="29"/>
        <v>0</v>
      </c>
      <c r="W67" s="92">
        <f t="shared" si="30"/>
        <v>37181</v>
      </c>
      <c r="X67" s="65">
        <f t="shared" si="18"/>
        <v>-93</v>
      </c>
      <c r="Y67" s="92">
        <f t="shared" si="19"/>
        <v>37088</v>
      </c>
      <c r="Z67" s="60">
        <f>[1]UniversityView!$G67</f>
        <v>0</v>
      </c>
      <c r="AA67" s="92">
        <f t="shared" si="20"/>
        <v>37088</v>
      </c>
      <c r="AB67" s="60"/>
      <c r="AC67" s="60">
        <f t="shared" si="21"/>
        <v>37088</v>
      </c>
      <c r="AD67" s="92">
        <f t="shared" si="22"/>
        <v>3091</v>
      </c>
      <c r="AE67" s="96">
        <f t="shared" si="31"/>
        <v>37088</v>
      </c>
      <c r="AF67" s="66">
        <f>'Source Data'!N67*0.9</f>
        <v>8618.4</v>
      </c>
      <c r="AG67" s="89">
        <f t="shared" si="32"/>
        <v>112039</v>
      </c>
      <c r="AH67" s="270"/>
      <c r="AI67" s="66">
        <f t="shared" si="23"/>
        <v>0</v>
      </c>
      <c r="AJ67" s="270"/>
      <c r="AK67" s="68">
        <f t="shared" si="33"/>
        <v>0</v>
      </c>
      <c r="AL67" s="67">
        <f t="shared" si="34"/>
        <v>0</v>
      </c>
      <c r="AM67" s="89">
        <f t="shared" si="24"/>
        <v>112039</v>
      </c>
      <c r="AN67" s="70">
        <f t="shared" si="8"/>
        <v>-280</v>
      </c>
      <c r="AO67" s="89">
        <f t="shared" si="25"/>
        <v>111759</v>
      </c>
      <c r="AP67" s="68">
        <f>[1]UniversityView!$M67</f>
        <v>0</v>
      </c>
      <c r="AQ67" s="89">
        <f t="shared" si="26"/>
        <v>111759</v>
      </c>
      <c r="AR67" s="68"/>
      <c r="AS67" s="68">
        <f t="shared" si="27"/>
        <v>111759</v>
      </c>
      <c r="AT67" s="89">
        <f t="shared" si="28"/>
        <v>9313</v>
      </c>
      <c r="AU67" s="69">
        <f t="shared" si="9"/>
        <v>148847</v>
      </c>
      <c r="AV67" s="86">
        <f t="shared" si="10"/>
        <v>12404</v>
      </c>
      <c r="AW67" s="116"/>
      <c r="AX67" s="65"/>
      <c r="AY67" s="65">
        <f t="shared" si="35"/>
        <v>280</v>
      </c>
      <c r="AZ67" s="65">
        <f t="shared" si="36"/>
        <v>280</v>
      </c>
    </row>
    <row r="68" spans="1:52" ht="16.149999999999999" customHeight="1" x14ac:dyDescent="0.2">
      <c r="A68" s="54">
        <v>62</v>
      </c>
      <c r="B68" s="55" t="s">
        <v>66</v>
      </c>
      <c r="C68" s="271">
        <f>'8_2.1.18 SIS'!J68</f>
        <v>7</v>
      </c>
      <c r="D68" s="56">
        <f>'Source Data'!H68*0.9</f>
        <v>4395.383975698297</v>
      </c>
      <c r="E68" s="74">
        <f t="shared" si="13"/>
        <v>30767.68782988808</v>
      </c>
      <c r="F68" s="290"/>
      <c r="G68" s="56">
        <f>'Source Data'!I68*0.9</f>
        <v>662.45999501398569</v>
      </c>
      <c r="H68" s="74">
        <f t="shared" si="14"/>
        <v>0</v>
      </c>
      <c r="I68" s="290"/>
      <c r="J68" s="56">
        <f>'Source Data'!J68*0.9</f>
        <v>180.67090773108703</v>
      </c>
      <c r="K68" s="74">
        <f t="shared" si="15"/>
        <v>0</v>
      </c>
      <c r="L68" s="290"/>
      <c r="M68" s="56">
        <f>'Source Data'!K68*0.9</f>
        <v>4516.7726932771748</v>
      </c>
      <c r="N68" s="74">
        <f t="shared" si="16"/>
        <v>0</v>
      </c>
      <c r="O68" s="290"/>
      <c r="P68" s="56">
        <f>'Source Data'!L68*0.9</f>
        <v>1806.70907731087</v>
      </c>
      <c r="Q68" s="74">
        <f t="shared" si="17"/>
        <v>0</v>
      </c>
      <c r="R68" s="93">
        <v>37995</v>
      </c>
      <c r="S68" s="93">
        <v>4222</v>
      </c>
      <c r="T68" s="56"/>
      <c r="U68" s="56"/>
      <c r="V68" s="57">
        <f t="shared" si="29"/>
        <v>0</v>
      </c>
      <c r="W68" s="93">
        <f t="shared" si="30"/>
        <v>37995</v>
      </c>
      <c r="X68" s="74">
        <f t="shared" si="18"/>
        <v>-95</v>
      </c>
      <c r="Y68" s="93">
        <f t="shared" si="19"/>
        <v>37900</v>
      </c>
      <c r="Z68" s="56">
        <f>[1]UniversityView!$G68</f>
        <v>0</v>
      </c>
      <c r="AA68" s="93">
        <f t="shared" si="20"/>
        <v>37900</v>
      </c>
      <c r="AB68" s="56"/>
      <c r="AC68" s="56">
        <f t="shared" si="21"/>
        <v>37900</v>
      </c>
      <c r="AD68" s="93">
        <f t="shared" si="22"/>
        <v>3158</v>
      </c>
      <c r="AE68" s="97">
        <f t="shared" si="31"/>
        <v>37900</v>
      </c>
      <c r="AF68" s="75">
        <f>'Source Data'!N68*0.9</f>
        <v>1797.3</v>
      </c>
      <c r="AG68" s="90">
        <f t="shared" si="32"/>
        <v>12581</v>
      </c>
      <c r="AH68" s="271"/>
      <c r="AI68" s="75">
        <f t="shared" si="23"/>
        <v>0</v>
      </c>
      <c r="AJ68" s="271"/>
      <c r="AK68" s="77">
        <f t="shared" si="33"/>
        <v>0</v>
      </c>
      <c r="AL68" s="76">
        <f t="shared" si="34"/>
        <v>0</v>
      </c>
      <c r="AM68" s="90">
        <f t="shared" si="24"/>
        <v>12581</v>
      </c>
      <c r="AN68" s="79">
        <f t="shared" si="8"/>
        <v>-31</v>
      </c>
      <c r="AO68" s="90">
        <f t="shared" si="25"/>
        <v>12550</v>
      </c>
      <c r="AP68" s="77">
        <f>[1]UniversityView!$M68</f>
        <v>0</v>
      </c>
      <c r="AQ68" s="90">
        <f t="shared" si="26"/>
        <v>12550</v>
      </c>
      <c r="AR68" s="77"/>
      <c r="AS68" s="77">
        <f t="shared" si="27"/>
        <v>12550</v>
      </c>
      <c r="AT68" s="90">
        <f t="shared" si="28"/>
        <v>1046</v>
      </c>
      <c r="AU68" s="78">
        <f t="shared" si="9"/>
        <v>50450</v>
      </c>
      <c r="AV68" s="87">
        <f t="shared" si="10"/>
        <v>4204</v>
      </c>
      <c r="AW68" s="116"/>
      <c r="AX68" s="74"/>
      <c r="AY68" s="74">
        <f t="shared" si="35"/>
        <v>31</v>
      </c>
      <c r="AZ68" s="74">
        <f t="shared" si="36"/>
        <v>31</v>
      </c>
    </row>
    <row r="69" spans="1:52" ht="16.149999999999999" customHeight="1" x14ac:dyDescent="0.2">
      <c r="A69" s="54">
        <v>63</v>
      </c>
      <c r="B69" s="55" t="s">
        <v>67</v>
      </c>
      <c r="C69" s="271">
        <f>'8_2.1.18 SIS'!J69</f>
        <v>4</v>
      </c>
      <c r="D69" s="56">
        <f>'Source Data'!H69*0.9</f>
        <v>3256.1702613654734</v>
      </c>
      <c r="E69" s="74">
        <f t="shared" si="13"/>
        <v>13024.681045461894</v>
      </c>
      <c r="F69" s="290"/>
      <c r="G69" s="56">
        <f>'Source Data'!I69*0.9</f>
        <v>409.67436861679363</v>
      </c>
      <c r="H69" s="74">
        <f t="shared" si="14"/>
        <v>0</v>
      </c>
      <c r="I69" s="290"/>
      <c r="J69" s="56">
        <f>'Source Data'!J69*0.9</f>
        <v>111.72937325912555</v>
      </c>
      <c r="K69" s="74">
        <f t="shared" si="15"/>
        <v>0</v>
      </c>
      <c r="L69" s="290"/>
      <c r="M69" s="56">
        <f>'Source Data'!K69*0.9</f>
        <v>2793.2343314781388</v>
      </c>
      <c r="N69" s="74">
        <f t="shared" si="16"/>
        <v>0</v>
      </c>
      <c r="O69" s="290"/>
      <c r="P69" s="56">
        <f>'Source Data'!L69*0.9</f>
        <v>1117.2937325912555</v>
      </c>
      <c r="Q69" s="74">
        <f t="shared" si="17"/>
        <v>0</v>
      </c>
      <c r="R69" s="93">
        <v>14663</v>
      </c>
      <c r="S69" s="93">
        <v>1629</v>
      </c>
      <c r="T69" s="56"/>
      <c r="U69" s="56"/>
      <c r="V69" s="57">
        <f t="shared" si="29"/>
        <v>0</v>
      </c>
      <c r="W69" s="93">
        <f t="shared" si="30"/>
        <v>14663</v>
      </c>
      <c r="X69" s="74">
        <f t="shared" si="18"/>
        <v>-37</v>
      </c>
      <c r="Y69" s="93">
        <f t="shared" si="19"/>
        <v>14626</v>
      </c>
      <c r="Z69" s="56">
        <f>[1]UniversityView!$G69</f>
        <v>0</v>
      </c>
      <c r="AA69" s="93">
        <f t="shared" si="20"/>
        <v>14626</v>
      </c>
      <c r="AB69" s="56"/>
      <c r="AC69" s="56">
        <f t="shared" si="21"/>
        <v>14626</v>
      </c>
      <c r="AD69" s="93">
        <f t="shared" si="22"/>
        <v>1219</v>
      </c>
      <c r="AE69" s="97">
        <f t="shared" si="31"/>
        <v>14626</v>
      </c>
      <c r="AF69" s="75">
        <f>'Source Data'!N69*0.9</f>
        <v>6803.1</v>
      </c>
      <c r="AG69" s="90">
        <f t="shared" si="32"/>
        <v>27212</v>
      </c>
      <c r="AH69" s="271"/>
      <c r="AI69" s="75">
        <f t="shared" si="23"/>
        <v>0</v>
      </c>
      <c r="AJ69" s="271"/>
      <c r="AK69" s="77">
        <f t="shared" si="33"/>
        <v>0</v>
      </c>
      <c r="AL69" s="76">
        <f t="shared" si="34"/>
        <v>0</v>
      </c>
      <c r="AM69" s="90">
        <f t="shared" si="24"/>
        <v>27212</v>
      </c>
      <c r="AN69" s="79">
        <f t="shared" si="8"/>
        <v>-68</v>
      </c>
      <c r="AO69" s="90">
        <f t="shared" si="25"/>
        <v>27144</v>
      </c>
      <c r="AP69" s="77">
        <f>[1]UniversityView!$M69</f>
        <v>0</v>
      </c>
      <c r="AQ69" s="90">
        <f t="shared" si="26"/>
        <v>27144</v>
      </c>
      <c r="AR69" s="77"/>
      <c r="AS69" s="77">
        <f t="shared" si="27"/>
        <v>27144</v>
      </c>
      <c r="AT69" s="90">
        <f t="shared" si="28"/>
        <v>2262</v>
      </c>
      <c r="AU69" s="78">
        <f t="shared" si="9"/>
        <v>41770</v>
      </c>
      <c r="AV69" s="87">
        <f t="shared" si="10"/>
        <v>3481</v>
      </c>
      <c r="AW69" s="116"/>
      <c r="AX69" s="74"/>
      <c r="AY69" s="74">
        <f t="shared" si="35"/>
        <v>68</v>
      </c>
      <c r="AZ69" s="74">
        <f t="shared" si="36"/>
        <v>68</v>
      </c>
    </row>
    <row r="70" spans="1:52" ht="16.149999999999999" customHeight="1" x14ac:dyDescent="0.2">
      <c r="A70" s="54">
        <v>64</v>
      </c>
      <c r="B70" s="55" t="s">
        <v>68</v>
      </c>
      <c r="C70" s="271">
        <f>'8_2.1.18 SIS'!J70</f>
        <v>0</v>
      </c>
      <c r="D70" s="56">
        <f>'Source Data'!H70*0.9</f>
        <v>4707.5773456223797</v>
      </c>
      <c r="E70" s="74">
        <f t="shared" si="13"/>
        <v>0</v>
      </c>
      <c r="F70" s="290"/>
      <c r="G70" s="56">
        <f>'Source Data'!I70*0.9</f>
        <v>630.64170928294777</v>
      </c>
      <c r="H70" s="74">
        <f t="shared" si="14"/>
        <v>0</v>
      </c>
      <c r="I70" s="290"/>
      <c r="J70" s="56">
        <f>'Source Data'!J70*0.9</f>
        <v>171.99319344080394</v>
      </c>
      <c r="K70" s="74">
        <f t="shared" si="15"/>
        <v>0</v>
      </c>
      <c r="L70" s="290"/>
      <c r="M70" s="56">
        <f>'Source Data'!K70*0.9</f>
        <v>4299.8298360200997</v>
      </c>
      <c r="N70" s="74">
        <f t="shared" si="16"/>
        <v>0</v>
      </c>
      <c r="O70" s="290"/>
      <c r="P70" s="56">
        <f>'Source Data'!L70*0.9</f>
        <v>1719.9319344080395</v>
      </c>
      <c r="Q70" s="74">
        <f t="shared" si="17"/>
        <v>0</v>
      </c>
      <c r="R70" s="93">
        <v>0</v>
      </c>
      <c r="S70" s="93">
        <v>0</v>
      </c>
      <c r="T70" s="56"/>
      <c r="U70" s="56"/>
      <c r="V70" s="57">
        <f t="shared" si="29"/>
        <v>0</v>
      </c>
      <c r="W70" s="93">
        <f t="shared" si="30"/>
        <v>0</v>
      </c>
      <c r="X70" s="74">
        <f t="shared" si="18"/>
        <v>0</v>
      </c>
      <c r="Y70" s="93">
        <f t="shared" si="19"/>
        <v>0</v>
      </c>
      <c r="Z70" s="56">
        <f>[1]UniversityView!$G70</f>
        <v>0</v>
      </c>
      <c r="AA70" s="93">
        <f t="shared" si="20"/>
        <v>0</v>
      </c>
      <c r="AB70" s="56"/>
      <c r="AC70" s="56">
        <f t="shared" si="21"/>
        <v>0</v>
      </c>
      <c r="AD70" s="93">
        <f t="shared" si="22"/>
        <v>0</v>
      </c>
      <c r="AE70" s="97">
        <f t="shared" si="31"/>
        <v>0</v>
      </c>
      <c r="AF70" s="75">
        <f>'Source Data'!N70*0.9</f>
        <v>2699.1</v>
      </c>
      <c r="AG70" s="90">
        <f t="shared" si="32"/>
        <v>0</v>
      </c>
      <c r="AH70" s="271"/>
      <c r="AI70" s="75">
        <f t="shared" si="23"/>
        <v>0</v>
      </c>
      <c r="AJ70" s="271"/>
      <c r="AK70" s="77">
        <f t="shared" si="33"/>
        <v>0</v>
      </c>
      <c r="AL70" s="76">
        <f t="shared" si="34"/>
        <v>0</v>
      </c>
      <c r="AM70" s="90">
        <f t="shared" si="24"/>
        <v>0</v>
      </c>
      <c r="AN70" s="79">
        <f t="shared" si="8"/>
        <v>0</v>
      </c>
      <c r="AO70" s="90">
        <f t="shared" si="25"/>
        <v>0</v>
      </c>
      <c r="AP70" s="77">
        <f>[1]UniversityView!$M70</f>
        <v>0</v>
      </c>
      <c r="AQ70" s="90">
        <f t="shared" si="26"/>
        <v>0</v>
      </c>
      <c r="AR70" s="77"/>
      <c r="AS70" s="77">
        <f t="shared" si="27"/>
        <v>0</v>
      </c>
      <c r="AT70" s="90">
        <f t="shared" si="28"/>
        <v>0</v>
      </c>
      <c r="AU70" s="78">
        <f t="shared" si="9"/>
        <v>0</v>
      </c>
      <c r="AV70" s="87">
        <f t="shared" si="10"/>
        <v>0</v>
      </c>
      <c r="AW70" s="116"/>
      <c r="AX70" s="74"/>
      <c r="AY70" s="74">
        <f t="shared" si="35"/>
        <v>0</v>
      </c>
      <c r="AZ70" s="74">
        <f t="shared" si="36"/>
        <v>0</v>
      </c>
    </row>
    <row r="71" spans="1:52" ht="16.149999999999999" customHeight="1" x14ac:dyDescent="0.2">
      <c r="A71" s="49">
        <v>65</v>
      </c>
      <c r="B71" s="50" t="s">
        <v>69</v>
      </c>
      <c r="C71" s="272">
        <f>'8_2.1.18 SIS'!J71</f>
        <v>6</v>
      </c>
      <c r="D71" s="51">
        <f>'Source Data'!H71*0.9</f>
        <v>3947.495555502861</v>
      </c>
      <c r="E71" s="80">
        <f t="shared" si="13"/>
        <v>23684.973333017166</v>
      </c>
      <c r="F71" s="291"/>
      <c r="G71" s="51">
        <f>'Source Data'!I71*0.9</f>
        <v>510.06060456751499</v>
      </c>
      <c r="H71" s="80">
        <f t="shared" si="14"/>
        <v>0</v>
      </c>
      <c r="I71" s="291"/>
      <c r="J71" s="51">
        <f>'Source Data'!J71*0.9</f>
        <v>139.10743760932226</v>
      </c>
      <c r="K71" s="80">
        <f t="shared" si="15"/>
        <v>0</v>
      </c>
      <c r="L71" s="291"/>
      <c r="M71" s="51">
        <f>'Source Data'!K71*0.9</f>
        <v>3477.685940233057</v>
      </c>
      <c r="N71" s="80">
        <f t="shared" si="16"/>
        <v>0</v>
      </c>
      <c r="O71" s="291"/>
      <c r="P71" s="51">
        <f>'Source Data'!L71*0.9</f>
        <v>1391.0743760932228</v>
      </c>
      <c r="Q71" s="80">
        <f t="shared" si="17"/>
        <v>0</v>
      </c>
      <c r="R71" s="94">
        <v>31150</v>
      </c>
      <c r="S71" s="94">
        <v>3461</v>
      </c>
      <c r="T71" s="51"/>
      <c r="U71" s="51"/>
      <c r="V71" s="52">
        <f t="shared" ref="V71:V75" si="37">T71+U71</f>
        <v>0</v>
      </c>
      <c r="W71" s="94">
        <f>V71+R71</f>
        <v>31150</v>
      </c>
      <c r="X71" s="80">
        <f t="shared" si="18"/>
        <v>-78</v>
      </c>
      <c r="Y71" s="94">
        <f t="shared" si="19"/>
        <v>31072</v>
      </c>
      <c r="Z71" s="51">
        <f>[1]UniversityView!$G71</f>
        <v>0</v>
      </c>
      <c r="AA71" s="94">
        <f t="shared" si="20"/>
        <v>31072</v>
      </c>
      <c r="AB71" s="53"/>
      <c r="AC71" s="51">
        <f t="shared" si="21"/>
        <v>31072</v>
      </c>
      <c r="AD71" s="95">
        <f t="shared" si="22"/>
        <v>2589</v>
      </c>
      <c r="AE71" s="95">
        <f t="shared" si="31"/>
        <v>31072</v>
      </c>
      <c r="AF71" s="71">
        <f>'Source Data'!N71*0.9</f>
        <v>4710.6000000000004</v>
      </c>
      <c r="AG71" s="91">
        <f>ROUND(C71*AF71,0)</f>
        <v>28264</v>
      </c>
      <c r="AH71" s="272"/>
      <c r="AI71" s="71">
        <f t="shared" si="23"/>
        <v>0</v>
      </c>
      <c r="AJ71" s="272"/>
      <c r="AK71" s="72">
        <f t="shared" ref="AK71:AK75" si="38">AF71*AJ71*0.5</f>
        <v>0</v>
      </c>
      <c r="AL71" s="73">
        <f t="shared" ref="AL71:AL75" si="39">AI71+AK71</f>
        <v>0</v>
      </c>
      <c r="AM71" s="91">
        <f t="shared" si="24"/>
        <v>28264</v>
      </c>
      <c r="AN71" s="82">
        <f>ROUND(-0.25%*AM71,0)</f>
        <v>-71</v>
      </c>
      <c r="AO71" s="91">
        <f t="shared" si="25"/>
        <v>28193</v>
      </c>
      <c r="AP71" s="72">
        <f>[1]UniversityView!$M71</f>
        <v>0</v>
      </c>
      <c r="AQ71" s="91">
        <f t="shared" si="26"/>
        <v>28193</v>
      </c>
      <c r="AR71" s="72"/>
      <c r="AS71" s="72">
        <f t="shared" si="27"/>
        <v>28193</v>
      </c>
      <c r="AT71" s="91">
        <f t="shared" si="28"/>
        <v>2349</v>
      </c>
      <c r="AU71" s="81">
        <f>AA71+AQ71</f>
        <v>59265</v>
      </c>
      <c r="AV71" s="88">
        <f>AD71+AT71</f>
        <v>4938</v>
      </c>
      <c r="AW71" s="116"/>
      <c r="AX71" s="80"/>
      <c r="AY71" s="80">
        <f t="shared" si="35"/>
        <v>71</v>
      </c>
      <c r="AZ71" s="80">
        <f t="shared" ref="AZ71:AZ75" si="40">AY71-AX71</f>
        <v>71</v>
      </c>
    </row>
    <row r="72" spans="1:52" ht="16.149999999999999" customHeight="1" x14ac:dyDescent="0.2">
      <c r="A72" s="58">
        <v>66</v>
      </c>
      <c r="B72" s="59" t="s">
        <v>70</v>
      </c>
      <c r="C72" s="270">
        <f>'8_2.1.18 SIS'!J72</f>
        <v>11</v>
      </c>
      <c r="D72" s="60">
        <f>'Source Data'!H72*0.9</f>
        <v>4688.2127068061354</v>
      </c>
      <c r="E72" s="65">
        <f>C72*D72</f>
        <v>51570.339774867491</v>
      </c>
      <c r="F72" s="289"/>
      <c r="G72" s="60">
        <f>'Source Data'!I72*0.9</f>
        <v>589.87022322852715</v>
      </c>
      <c r="H72" s="65">
        <f>F72*G72</f>
        <v>0</v>
      </c>
      <c r="I72" s="289"/>
      <c r="J72" s="60">
        <f>'Source Data'!J72*0.9</f>
        <v>160.87369724414376</v>
      </c>
      <c r="K72" s="65">
        <f>I72*J72</f>
        <v>0</v>
      </c>
      <c r="L72" s="289"/>
      <c r="M72" s="60">
        <f>'Source Data'!K72*0.9</f>
        <v>4021.8424311035942</v>
      </c>
      <c r="N72" s="65">
        <f>L72*M72</f>
        <v>0</v>
      </c>
      <c r="O72" s="289"/>
      <c r="P72" s="60">
        <f>'Source Data'!L72*0.9</f>
        <v>1608.7369724414377</v>
      </c>
      <c r="Q72" s="65">
        <f>O72*P72</f>
        <v>0</v>
      </c>
      <c r="R72" s="92">
        <v>69749</v>
      </c>
      <c r="S72" s="92">
        <v>7750</v>
      </c>
      <c r="T72" s="60"/>
      <c r="U72" s="60"/>
      <c r="V72" s="61">
        <f t="shared" si="37"/>
        <v>0</v>
      </c>
      <c r="W72" s="92">
        <f>V72+R72</f>
        <v>69749</v>
      </c>
      <c r="X72" s="65">
        <f>ROUND(W72*-0.25%,0)</f>
        <v>-174</v>
      </c>
      <c r="Y72" s="92">
        <f>SUM(W72:X72)</f>
        <v>69575</v>
      </c>
      <c r="Z72" s="60">
        <f>[1]UniversityView!$G72</f>
        <v>0</v>
      </c>
      <c r="AA72" s="92">
        <f>ROUND(SUM(Y72:Z72),0)</f>
        <v>69575</v>
      </c>
      <c r="AB72" s="60"/>
      <c r="AC72" s="60">
        <f>AA72-AB72</f>
        <v>69575</v>
      </c>
      <c r="AD72" s="92">
        <f>ROUND(AC72/$AD$88,0)</f>
        <v>5798</v>
      </c>
      <c r="AE72" s="96">
        <f t="shared" si="31"/>
        <v>69575</v>
      </c>
      <c r="AF72" s="66">
        <f>'Source Data'!N72*0.9</f>
        <v>3567.6</v>
      </c>
      <c r="AG72" s="89">
        <f>ROUND(C72*AF72,0)</f>
        <v>39244</v>
      </c>
      <c r="AH72" s="270"/>
      <c r="AI72" s="66">
        <f t="shared" ref="AI72:AI75" si="41">AH72*AF72</f>
        <v>0</v>
      </c>
      <c r="AJ72" s="270"/>
      <c r="AK72" s="68">
        <f t="shared" si="38"/>
        <v>0</v>
      </c>
      <c r="AL72" s="67">
        <f t="shared" si="39"/>
        <v>0</v>
      </c>
      <c r="AM72" s="89">
        <f>AL72+AG72</f>
        <v>39244</v>
      </c>
      <c r="AN72" s="70">
        <f>ROUND(-0.25%*AM72,0)</f>
        <v>-98</v>
      </c>
      <c r="AO72" s="89">
        <f>SUM(AM72:AN72)</f>
        <v>39146</v>
      </c>
      <c r="AP72" s="68">
        <f>[1]UniversityView!$M72</f>
        <v>0</v>
      </c>
      <c r="AQ72" s="89">
        <f>ROUND(SUM(AO72:AP72),0)</f>
        <v>39146</v>
      </c>
      <c r="AR72" s="68"/>
      <c r="AS72" s="68">
        <f>AQ72-AR72</f>
        <v>39146</v>
      </c>
      <c r="AT72" s="89">
        <f>ROUND(AS72/$AT$88,0)</f>
        <v>3262</v>
      </c>
      <c r="AU72" s="69">
        <f>AA72+AQ72</f>
        <v>108721</v>
      </c>
      <c r="AV72" s="86">
        <f>AD72+AT72</f>
        <v>9060</v>
      </c>
      <c r="AW72" s="116"/>
      <c r="AX72" s="84"/>
      <c r="AY72" s="84">
        <f t="shared" si="35"/>
        <v>98</v>
      </c>
      <c r="AZ72" s="84">
        <f t="shared" si="40"/>
        <v>98</v>
      </c>
    </row>
    <row r="73" spans="1:52" ht="16.149999999999999" customHeight="1" x14ac:dyDescent="0.2">
      <c r="A73" s="54">
        <v>67</v>
      </c>
      <c r="B73" s="55" t="s">
        <v>3</v>
      </c>
      <c r="C73" s="271">
        <f>'8_2.1.18 SIS'!J73</f>
        <v>22</v>
      </c>
      <c r="D73" s="56">
        <f>'Source Data'!H73*0.9</f>
        <v>4303.2908668973878</v>
      </c>
      <c r="E73" s="74">
        <f>C73*D73</f>
        <v>94672.399071742533</v>
      </c>
      <c r="F73" s="290"/>
      <c r="G73" s="56">
        <f>'Source Data'!I73*0.9</f>
        <v>573.19055955463477</v>
      </c>
      <c r="H73" s="74">
        <f>F73*G73</f>
        <v>0</v>
      </c>
      <c r="I73" s="290"/>
      <c r="J73" s="56">
        <f>'Source Data'!J73*0.9</f>
        <v>156.3246980603549</v>
      </c>
      <c r="K73" s="74">
        <f>I73*J73</f>
        <v>0</v>
      </c>
      <c r="L73" s="290"/>
      <c r="M73" s="56">
        <f>'Source Data'!K73*0.9</f>
        <v>3908.1174515088724</v>
      </c>
      <c r="N73" s="74">
        <f>L73*M73</f>
        <v>0</v>
      </c>
      <c r="O73" s="290"/>
      <c r="P73" s="56">
        <f>'Source Data'!L73*0.9</f>
        <v>1563.246980603549</v>
      </c>
      <c r="Q73" s="74">
        <f>O73*P73</f>
        <v>0</v>
      </c>
      <c r="R73" s="93">
        <v>110982</v>
      </c>
      <c r="S73" s="93">
        <v>12331</v>
      </c>
      <c r="T73" s="56"/>
      <c r="U73" s="56"/>
      <c r="V73" s="57">
        <f t="shared" si="37"/>
        <v>0</v>
      </c>
      <c r="W73" s="93">
        <f>V73+R73</f>
        <v>110982</v>
      </c>
      <c r="X73" s="74">
        <f>ROUND(W73*-0.25%,0)</f>
        <v>-277</v>
      </c>
      <c r="Y73" s="93">
        <f>SUM(W73:X73)</f>
        <v>110705</v>
      </c>
      <c r="Z73" s="56">
        <f>[1]UniversityView!$G73</f>
        <v>0</v>
      </c>
      <c r="AA73" s="93">
        <f>ROUND(SUM(Y73:Z73),0)</f>
        <v>110705</v>
      </c>
      <c r="AB73" s="56"/>
      <c r="AC73" s="56">
        <f>AA73-AB73</f>
        <v>110705</v>
      </c>
      <c r="AD73" s="93">
        <f>ROUND(AC73/$AD$88,0)</f>
        <v>9225</v>
      </c>
      <c r="AE73" s="97">
        <f t="shared" si="31"/>
        <v>110705</v>
      </c>
      <c r="AF73" s="75">
        <f>'Source Data'!N73*0.9</f>
        <v>5047.2</v>
      </c>
      <c r="AG73" s="90">
        <f>ROUND(C73*AF73,0)</f>
        <v>111038</v>
      </c>
      <c r="AH73" s="271"/>
      <c r="AI73" s="75">
        <f t="shared" si="41"/>
        <v>0</v>
      </c>
      <c r="AJ73" s="271"/>
      <c r="AK73" s="77">
        <f t="shared" si="38"/>
        <v>0</v>
      </c>
      <c r="AL73" s="76">
        <f t="shared" si="39"/>
        <v>0</v>
      </c>
      <c r="AM73" s="90">
        <f>AL73+AG73</f>
        <v>111038</v>
      </c>
      <c r="AN73" s="79">
        <f>ROUND(-0.25%*AM73,0)</f>
        <v>-278</v>
      </c>
      <c r="AO73" s="90">
        <f>SUM(AM73:AN73)</f>
        <v>110760</v>
      </c>
      <c r="AP73" s="77">
        <f>[1]UniversityView!$M73</f>
        <v>0</v>
      </c>
      <c r="AQ73" s="90">
        <f>ROUND(SUM(AO73:AP73),0)</f>
        <v>110760</v>
      </c>
      <c r="AR73" s="77"/>
      <c r="AS73" s="77">
        <f>AQ73-AR73</f>
        <v>110760</v>
      </c>
      <c r="AT73" s="90">
        <f>ROUND(AS73/$AT$88,0)</f>
        <v>9230</v>
      </c>
      <c r="AU73" s="78">
        <f>AA73+AQ73</f>
        <v>221465</v>
      </c>
      <c r="AV73" s="87">
        <f>AD73+AT73</f>
        <v>18455</v>
      </c>
      <c r="AW73" s="116"/>
      <c r="AX73" s="84"/>
      <c r="AY73" s="84">
        <f t="shared" si="35"/>
        <v>278</v>
      </c>
      <c r="AZ73" s="84">
        <f t="shared" si="40"/>
        <v>278</v>
      </c>
    </row>
    <row r="74" spans="1:52" ht="16.149999999999999" customHeight="1" x14ac:dyDescent="0.2">
      <c r="A74" s="54">
        <v>68</v>
      </c>
      <c r="B74" s="55" t="s">
        <v>2</v>
      </c>
      <c r="C74" s="271">
        <f>'8_2.1.18 SIS'!J74</f>
        <v>6</v>
      </c>
      <c r="D74" s="56">
        <f>'Source Data'!H74*0.9</f>
        <v>4938.7158017065949</v>
      </c>
      <c r="E74" s="74">
        <f>C74*D74</f>
        <v>29632.294810239568</v>
      </c>
      <c r="F74" s="290"/>
      <c r="G74" s="56">
        <f>'Source Data'!I74*0.9</f>
        <v>642.08224291976137</v>
      </c>
      <c r="H74" s="74">
        <f>F74*G74</f>
        <v>0</v>
      </c>
      <c r="I74" s="290"/>
      <c r="J74" s="56">
        <f>'Source Data'!J74*0.9</f>
        <v>175.11333897811673</v>
      </c>
      <c r="K74" s="74">
        <f>I74*J74</f>
        <v>0</v>
      </c>
      <c r="L74" s="290"/>
      <c r="M74" s="56">
        <f>'Source Data'!K74*0.9</f>
        <v>4377.8334744529184</v>
      </c>
      <c r="N74" s="74">
        <f>L74*M74</f>
        <v>0</v>
      </c>
      <c r="O74" s="290"/>
      <c r="P74" s="56">
        <f>'Source Data'!L74*0.9</f>
        <v>1751.1333897811671</v>
      </c>
      <c r="Q74" s="74">
        <f>O74*P74</f>
        <v>0</v>
      </c>
      <c r="R74" s="93">
        <v>33368</v>
      </c>
      <c r="S74" s="93">
        <v>3708</v>
      </c>
      <c r="T74" s="56"/>
      <c r="U74" s="56"/>
      <c r="V74" s="57">
        <f t="shared" si="37"/>
        <v>0</v>
      </c>
      <c r="W74" s="93">
        <f>V74+R74</f>
        <v>33368</v>
      </c>
      <c r="X74" s="74">
        <f>ROUND(W74*-0.25%,0)</f>
        <v>-83</v>
      </c>
      <c r="Y74" s="93">
        <f>SUM(W74:X74)</f>
        <v>33285</v>
      </c>
      <c r="Z74" s="56">
        <f>[1]UniversityView!$G74</f>
        <v>0</v>
      </c>
      <c r="AA74" s="93">
        <f>ROUND(SUM(Y74:Z74),0)</f>
        <v>33285</v>
      </c>
      <c r="AB74" s="56"/>
      <c r="AC74" s="56">
        <f>AA74-AB74</f>
        <v>33285</v>
      </c>
      <c r="AD74" s="93">
        <f>ROUND(AC74/$AD$88,0)</f>
        <v>2774</v>
      </c>
      <c r="AE74" s="97">
        <f t="shared" si="31"/>
        <v>33285</v>
      </c>
      <c r="AF74" s="75">
        <f>'Source Data'!N74*0.9</f>
        <v>2513.7000000000003</v>
      </c>
      <c r="AG74" s="90">
        <f>ROUND(C74*AF74,0)</f>
        <v>15082</v>
      </c>
      <c r="AH74" s="271"/>
      <c r="AI74" s="75">
        <f t="shared" si="41"/>
        <v>0</v>
      </c>
      <c r="AJ74" s="271"/>
      <c r="AK74" s="77">
        <f t="shared" si="38"/>
        <v>0</v>
      </c>
      <c r="AL74" s="76">
        <f t="shared" si="39"/>
        <v>0</v>
      </c>
      <c r="AM74" s="90">
        <f>AL74+AG74</f>
        <v>15082</v>
      </c>
      <c r="AN74" s="79">
        <f>ROUND(-0.25%*AM74,0)</f>
        <v>-38</v>
      </c>
      <c r="AO74" s="90">
        <f>SUM(AM74:AN74)</f>
        <v>15044</v>
      </c>
      <c r="AP74" s="77">
        <f>[1]UniversityView!$M74</f>
        <v>0</v>
      </c>
      <c r="AQ74" s="90">
        <f>ROUND(SUM(AO74:AP74),0)</f>
        <v>15044</v>
      </c>
      <c r="AR74" s="77"/>
      <c r="AS74" s="77">
        <f>AQ74-AR74</f>
        <v>15044</v>
      </c>
      <c r="AT74" s="90">
        <f>ROUND(AS74/$AT$88,0)</f>
        <v>1254</v>
      </c>
      <c r="AU74" s="78">
        <f>AA74+AQ74</f>
        <v>48329</v>
      </c>
      <c r="AV74" s="87">
        <f>AD74+AT74</f>
        <v>4028</v>
      </c>
      <c r="AW74" s="116"/>
      <c r="AX74" s="84"/>
      <c r="AY74" s="84">
        <f t="shared" si="35"/>
        <v>38</v>
      </c>
      <c r="AZ74" s="84">
        <f t="shared" si="40"/>
        <v>38</v>
      </c>
    </row>
    <row r="75" spans="1:52" ht="16.149999999999999" customHeight="1" x14ac:dyDescent="0.2">
      <c r="A75" s="54">
        <v>69</v>
      </c>
      <c r="B75" s="55" t="s">
        <v>75</v>
      </c>
      <c r="C75" s="271">
        <f>'8_2.1.18 SIS'!J75</f>
        <v>21</v>
      </c>
      <c r="D75" s="56">
        <f>'Source Data'!H75*0.9</f>
        <v>4762.0134170524043</v>
      </c>
      <c r="E75" s="74">
        <f>C75*D75</f>
        <v>100002.28175810049</v>
      </c>
      <c r="F75" s="290"/>
      <c r="G75" s="56">
        <f>'Source Data'!I75*0.9</f>
        <v>631.72564294854203</v>
      </c>
      <c r="H75" s="74">
        <f>F75*G75</f>
        <v>0</v>
      </c>
      <c r="I75" s="290"/>
      <c r="J75" s="56">
        <f>'Source Data'!J75*0.9</f>
        <v>172.28881171323869</v>
      </c>
      <c r="K75" s="74">
        <f>I75*J75</f>
        <v>0</v>
      </c>
      <c r="L75" s="290"/>
      <c r="M75" s="56">
        <f>'Source Data'!K75*0.9</f>
        <v>4307.220292830968</v>
      </c>
      <c r="N75" s="74">
        <f>L75*M75</f>
        <v>0</v>
      </c>
      <c r="O75" s="290"/>
      <c r="P75" s="56">
        <f>'Source Data'!L75*0.9</f>
        <v>1722.8881171323869</v>
      </c>
      <c r="Q75" s="74">
        <f>O75*P75</f>
        <v>0</v>
      </c>
      <c r="R75" s="93">
        <v>126937</v>
      </c>
      <c r="S75" s="93">
        <v>14104</v>
      </c>
      <c r="T75" s="56"/>
      <c r="U75" s="56"/>
      <c r="V75" s="57">
        <f t="shared" si="37"/>
        <v>0</v>
      </c>
      <c r="W75" s="93">
        <f>V75+R75</f>
        <v>126937</v>
      </c>
      <c r="X75" s="74">
        <f>ROUND(W75*-0.25%,0)</f>
        <v>-317</v>
      </c>
      <c r="Y75" s="93">
        <f>SUM(W75:X75)</f>
        <v>126620</v>
      </c>
      <c r="Z75" s="56">
        <f>[1]UniversityView!$G75</f>
        <v>-4919</v>
      </c>
      <c r="AA75" s="93">
        <f>ROUND(SUM(Y75:Z75),0)</f>
        <v>121701</v>
      </c>
      <c r="AB75" s="56"/>
      <c r="AC75" s="56">
        <f>AA75-AB75</f>
        <v>121701</v>
      </c>
      <c r="AD75" s="93">
        <f>ROUND(AC75/$AD$88,0)</f>
        <v>10142</v>
      </c>
      <c r="AE75" s="97">
        <f t="shared" si="31"/>
        <v>121701</v>
      </c>
      <c r="AF75" s="75">
        <f>'Source Data'!N75*0.9</f>
        <v>3418.2000000000003</v>
      </c>
      <c r="AG75" s="90">
        <f>ROUND(C75*AF75,0)</f>
        <v>71782</v>
      </c>
      <c r="AH75" s="271"/>
      <c r="AI75" s="75">
        <f t="shared" si="41"/>
        <v>0</v>
      </c>
      <c r="AJ75" s="271"/>
      <c r="AK75" s="77">
        <f t="shared" si="38"/>
        <v>0</v>
      </c>
      <c r="AL75" s="76">
        <f t="shared" si="39"/>
        <v>0</v>
      </c>
      <c r="AM75" s="90">
        <f>AL75+AG75</f>
        <v>71782</v>
      </c>
      <c r="AN75" s="79">
        <f>ROUND(-0.25%*AM75,0)</f>
        <v>-179</v>
      </c>
      <c r="AO75" s="90">
        <f>SUM(AM75:AN75)</f>
        <v>71603</v>
      </c>
      <c r="AP75" s="77">
        <f>[1]UniversityView!$M75</f>
        <v>-3587</v>
      </c>
      <c r="AQ75" s="90">
        <f>ROUND(SUM(AO75:AP75),0)</f>
        <v>68016</v>
      </c>
      <c r="AR75" s="77"/>
      <c r="AS75" s="77">
        <f>AQ75-AR75</f>
        <v>68016</v>
      </c>
      <c r="AT75" s="90">
        <f>ROUND(AS75/$AT$88,0)</f>
        <v>5668</v>
      </c>
      <c r="AU75" s="78">
        <f>AA75+AQ75</f>
        <v>189717</v>
      </c>
      <c r="AV75" s="87">
        <f>AD75+AT75</f>
        <v>15810</v>
      </c>
      <c r="AW75" s="116"/>
      <c r="AX75" s="83"/>
      <c r="AY75" s="83">
        <f t="shared" si="35"/>
        <v>179</v>
      </c>
      <c r="AZ75" s="83">
        <f t="shared" si="40"/>
        <v>179</v>
      </c>
    </row>
    <row r="76" spans="1:52" s="123" customFormat="1" ht="16.149999999999999" customHeight="1" thickBot="1" x14ac:dyDescent="0.25">
      <c r="A76" s="1402" t="s">
        <v>460</v>
      </c>
      <c r="B76" s="1408"/>
      <c r="C76" s="292">
        <f>SUM(C7:C75)</f>
        <v>2358</v>
      </c>
      <c r="D76" s="252"/>
      <c r="E76" s="282">
        <f>SUM(E7:E75)</f>
        <v>9067358.3675694019</v>
      </c>
      <c r="F76" s="292">
        <v>1330</v>
      </c>
      <c r="G76" s="252"/>
      <c r="H76" s="282">
        <v>696185.79851678188</v>
      </c>
      <c r="I76" s="292">
        <v>2082</v>
      </c>
      <c r="J76" s="252"/>
      <c r="K76" s="282">
        <v>294688.20356035751</v>
      </c>
      <c r="L76" s="292">
        <v>248</v>
      </c>
      <c r="M76" s="252"/>
      <c r="N76" s="282">
        <v>889189.12584781658</v>
      </c>
      <c r="O76" s="292">
        <v>67</v>
      </c>
      <c r="P76" s="252"/>
      <c r="Q76" s="282">
        <v>91685.66230101281</v>
      </c>
      <c r="R76" s="293">
        <f t="shared" ref="R76:AV76" si="42">SUM(R7:R75)</f>
        <v>11039106</v>
      </c>
      <c r="S76" s="293">
        <f t="shared" si="42"/>
        <v>1226566</v>
      </c>
      <c r="T76" s="252">
        <f t="shared" si="42"/>
        <v>0</v>
      </c>
      <c r="U76" s="252">
        <f t="shared" si="42"/>
        <v>0</v>
      </c>
      <c r="V76" s="294">
        <f t="shared" si="42"/>
        <v>0</v>
      </c>
      <c r="W76" s="293">
        <f t="shared" si="42"/>
        <v>11039106</v>
      </c>
      <c r="X76" s="282">
        <f t="shared" si="42"/>
        <v>-27597</v>
      </c>
      <c r="Y76" s="293">
        <f t="shared" si="42"/>
        <v>11011509</v>
      </c>
      <c r="Z76" s="282">
        <f t="shared" si="42"/>
        <v>-18701</v>
      </c>
      <c r="AA76" s="293">
        <f t="shared" si="42"/>
        <v>10992808</v>
      </c>
      <c r="AB76" s="252">
        <f t="shared" si="42"/>
        <v>0</v>
      </c>
      <c r="AC76" s="252">
        <f t="shared" si="42"/>
        <v>10992808</v>
      </c>
      <c r="AD76" s="293">
        <f t="shared" si="42"/>
        <v>916072</v>
      </c>
      <c r="AE76" s="249">
        <f t="shared" si="42"/>
        <v>10992808</v>
      </c>
      <c r="AF76" s="295">
        <f>'Source Data'!N76*0.9</f>
        <v>4652.1000000000004</v>
      </c>
      <c r="AG76" s="296">
        <f t="shared" si="42"/>
        <v>10164915</v>
      </c>
      <c r="AH76" s="292">
        <f t="shared" si="42"/>
        <v>0</v>
      </c>
      <c r="AI76" s="295">
        <f t="shared" si="42"/>
        <v>0</v>
      </c>
      <c r="AJ76" s="292">
        <f t="shared" si="42"/>
        <v>0</v>
      </c>
      <c r="AK76" s="297">
        <f t="shared" si="42"/>
        <v>0</v>
      </c>
      <c r="AL76" s="298">
        <f t="shared" si="42"/>
        <v>0</v>
      </c>
      <c r="AM76" s="296">
        <f t="shared" si="42"/>
        <v>10164915</v>
      </c>
      <c r="AN76" s="299">
        <f t="shared" si="42"/>
        <v>-25414</v>
      </c>
      <c r="AO76" s="296">
        <f t="shared" si="42"/>
        <v>10139501</v>
      </c>
      <c r="AP76" s="297">
        <f t="shared" si="42"/>
        <v>-32354</v>
      </c>
      <c r="AQ76" s="296">
        <f t="shared" si="42"/>
        <v>10107147</v>
      </c>
      <c r="AR76" s="297">
        <f t="shared" si="42"/>
        <v>0</v>
      </c>
      <c r="AS76" s="297">
        <f t="shared" si="42"/>
        <v>10107147</v>
      </c>
      <c r="AT76" s="296">
        <f t="shared" si="42"/>
        <v>842266</v>
      </c>
      <c r="AU76" s="300">
        <f t="shared" si="42"/>
        <v>21099955</v>
      </c>
      <c r="AV76" s="300">
        <f t="shared" si="42"/>
        <v>1758338</v>
      </c>
      <c r="AW76" s="274"/>
      <c r="AX76" s="282">
        <f>SUM(AX7:AX75)</f>
        <v>0</v>
      </c>
      <c r="AY76" s="282">
        <f>SUM(AY7:AY75)</f>
        <v>25414</v>
      </c>
      <c r="AZ76" s="282">
        <f>SUM(AZ7:AZ75)</f>
        <v>25414</v>
      </c>
    </row>
    <row r="77" spans="1:52" s="123" customFormat="1" ht="16.149999999999999" customHeight="1" thickTop="1" x14ac:dyDescent="0.2">
      <c r="A77" s="1409" t="s">
        <v>410</v>
      </c>
      <c r="B77" s="1410"/>
      <c r="C77" s="301"/>
      <c r="D77" s="279"/>
      <c r="E77" s="279"/>
      <c r="F77" s="301"/>
      <c r="G77" s="279"/>
      <c r="H77" s="279"/>
      <c r="I77" s="301"/>
      <c r="J77" s="279"/>
      <c r="K77" s="279"/>
      <c r="L77" s="301"/>
      <c r="M77" s="279"/>
      <c r="N77" s="279"/>
      <c r="O77" s="301"/>
      <c r="P77" s="279"/>
      <c r="Q77" s="279"/>
      <c r="R77" s="279"/>
      <c r="S77" s="279"/>
      <c r="T77" s="279"/>
      <c r="U77" s="279"/>
      <c r="V77" s="279"/>
      <c r="W77" s="279"/>
      <c r="X77" s="279"/>
      <c r="Y77" s="279"/>
      <c r="Z77" s="279"/>
      <c r="AA77" s="279"/>
      <c r="AB77" s="279"/>
      <c r="AC77" s="279"/>
      <c r="AD77" s="279"/>
      <c r="AE77" s="279"/>
      <c r="AF77" s="302"/>
      <c r="AG77" s="279"/>
      <c r="AH77" s="301"/>
      <c r="AI77" s="302"/>
      <c r="AJ77" s="301"/>
      <c r="AK77" s="279"/>
      <c r="AL77" s="279"/>
      <c r="AM77" s="279"/>
      <c r="AN77" s="279"/>
      <c r="AO77" s="279"/>
      <c r="AP77" s="279"/>
      <c r="AQ77" s="279"/>
      <c r="AR77" s="279"/>
      <c r="AS77" s="279"/>
      <c r="AT77" s="279"/>
      <c r="AU77" s="279"/>
      <c r="AV77" s="279"/>
      <c r="AW77" s="274"/>
      <c r="AX77" s="245"/>
      <c r="AY77" s="245"/>
      <c r="AZ77" s="245"/>
    </row>
    <row r="78" spans="1:52" s="123" customFormat="1" ht="16.149999999999999" customHeight="1" x14ac:dyDescent="0.2">
      <c r="A78" s="1406" t="s">
        <v>411</v>
      </c>
      <c r="B78" s="1407"/>
      <c r="C78" s="170"/>
      <c r="D78" s="168"/>
      <c r="E78" s="168"/>
      <c r="F78" s="170"/>
      <c r="G78" s="168"/>
      <c r="H78" s="168"/>
      <c r="I78" s="170"/>
      <c r="J78" s="168"/>
      <c r="K78" s="168"/>
      <c r="L78" s="170"/>
      <c r="M78" s="168"/>
      <c r="N78" s="168"/>
      <c r="O78" s="170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97">
        <f>VLOOKUP($A$88,'4_Level 4'!$A$78:$R$214,5,FALSE)</f>
        <v>0</v>
      </c>
      <c r="AB78" s="173"/>
      <c r="AC78" s="168">
        <f>AA78-AB78</f>
        <v>0</v>
      </c>
      <c r="AD78" s="97">
        <f>ROUND(AC78/$AD$88,0)</f>
        <v>0</v>
      </c>
      <c r="AE78" s="97">
        <f>VLOOKUP($A$88,'4_Level 4'!$A$78:$R$214,5,FALSE)</f>
        <v>0</v>
      </c>
      <c r="AF78" s="168"/>
      <c r="AG78" s="168"/>
      <c r="AH78" s="170"/>
      <c r="AI78" s="168"/>
      <c r="AJ78" s="170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75">
        <f t="shared" ref="AU78:AU83" si="43">AA78+AQ78</f>
        <v>0</v>
      </c>
      <c r="AV78" s="175">
        <f>AD78+AT78</f>
        <v>0</v>
      </c>
      <c r="AW78" s="274"/>
      <c r="AX78" s="274"/>
      <c r="AY78" s="274"/>
      <c r="AZ78" s="274"/>
    </row>
    <row r="79" spans="1:52" s="123" customFormat="1" ht="16.149999999999999" customHeight="1" x14ac:dyDescent="0.2">
      <c r="A79" s="1404" t="s">
        <v>430</v>
      </c>
      <c r="B79" s="1405"/>
      <c r="C79" s="170"/>
      <c r="D79" s="168"/>
      <c r="E79" s="168"/>
      <c r="F79" s="170"/>
      <c r="G79" s="168"/>
      <c r="H79" s="168"/>
      <c r="I79" s="170"/>
      <c r="J79" s="168"/>
      <c r="K79" s="168"/>
      <c r="L79" s="170"/>
      <c r="M79" s="168"/>
      <c r="N79" s="168"/>
      <c r="O79" s="170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72"/>
      <c r="AB79" s="173"/>
      <c r="AC79" s="168"/>
      <c r="AD79" s="172"/>
      <c r="AE79" s="97">
        <f>VLOOKUP($A$88,'4_Level 4'!$A$78:$R$214,10,FALSE)</f>
        <v>0</v>
      </c>
      <c r="AF79" s="168"/>
      <c r="AG79" s="168"/>
      <c r="AH79" s="170"/>
      <c r="AI79" s="168"/>
      <c r="AJ79" s="170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75">
        <f t="shared" si="43"/>
        <v>0</v>
      </c>
      <c r="AV79" s="168"/>
      <c r="AW79" s="274"/>
      <c r="AX79" s="274"/>
      <c r="AY79" s="274"/>
      <c r="AZ79" s="274"/>
    </row>
    <row r="80" spans="1:52" ht="16.149999999999999" customHeight="1" x14ac:dyDescent="0.2">
      <c r="A80" s="1417" t="s">
        <v>1544</v>
      </c>
      <c r="B80" s="1418"/>
      <c r="C80" s="170"/>
      <c r="D80" s="168"/>
      <c r="E80" s="168"/>
      <c r="F80" s="170"/>
      <c r="G80" s="168"/>
      <c r="H80" s="168"/>
      <c r="I80" s="170"/>
      <c r="J80" s="168"/>
      <c r="K80" s="168"/>
      <c r="L80" s="170"/>
      <c r="M80" s="168"/>
      <c r="N80" s="168"/>
      <c r="O80" s="170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97">
        <f>VLOOKUP($A$88,'4_Level 4'!$A$78:$R$214,12,FALSE)</f>
        <v>17493</v>
      </c>
      <c r="AB80" s="173"/>
      <c r="AC80" s="168">
        <f>AA80-AB80</f>
        <v>17493</v>
      </c>
      <c r="AD80" s="97">
        <f>ROUND(AC80/$AD$88,0)</f>
        <v>1458</v>
      </c>
      <c r="AE80" s="97">
        <f>VLOOKUP($A$88,'4_Level 4'!$A$78:$R$214,12,FALSE)</f>
        <v>17493</v>
      </c>
      <c r="AF80" s="168"/>
      <c r="AG80" s="168"/>
      <c r="AH80" s="170"/>
      <c r="AI80" s="168"/>
      <c r="AJ80" s="170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75">
        <f t="shared" si="43"/>
        <v>17493</v>
      </c>
      <c r="AV80" s="168"/>
      <c r="AW80" s="116"/>
      <c r="AX80" s="116"/>
      <c r="AY80" s="116"/>
      <c r="AZ80" s="116"/>
    </row>
    <row r="81" spans="1:52" s="123" customFormat="1" ht="16.149999999999999" customHeight="1" x14ac:dyDescent="0.2">
      <c r="A81" s="1417" t="s">
        <v>429</v>
      </c>
      <c r="B81" s="1418"/>
      <c r="C81" s="170"/>
      <c r="D81" s="168"/>
      <c r="E81" s="168"/>
      <c r="F81" s="170"/>
      <c r="G81" s="168"/>
      <c r="H81" s="168"/>
      <c r="I81" s="170"/>
      <c r="J81" s="168"/>
      <c r="K81" s="168"/>
      <c r="L81" s="170"/>
      <c r="M81" s="168"/>
      <c r="N81" s="168"/>
      <c r="O81" s="170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72"/>
      <c r="AB81" s="173"/>
      <c r="AC81" s="168"/>
      <c r="AD81" s="172"/>
      <c r="AE81" s="97">
        <f>VLOOKUP($A$88,'4_Level 4'!$A$78:$R$214,13,FALSE)</f>
        <v>0</v>
      </c>
      <c r="AF81" s="168"/>
      <c r="AG81" s="168"/>
      <c r="AH81" s="170"/>
      <c r="AI81" s="168"/>
      <c r="AJ81" s="170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75">
        <f t="shared" si="43"/>
        <v>0</v>
      </c>
      <c r="AV81" s="168"/>
      <c r="AW81" s="274"/>
      <c r="AX81" s="274"/>
      <c r="AY81" s="274"/>
      <c r="AZ81" s="274"/>
    </row>
    <row r="82" spans="1:52" s="123" customFormat="1" ht="16.149999999999999" customHeight="1" x14ac:dyDescent="0.2">
      <c r="A82" s="1415" t="s">
        <v>254</v>
      </c>
      <c r="B82" s="1416"/>
      <c r="C82" s="171"/>
      <c r="D82" s="169"/>
      <c r="E82" s="169"/>
      <c r="F82" s="171"/>
      <c r="G82" s="169"/>
      <c r="H82" s="169"/>
      <c r="I82" s="171"/>
      <c r="J82" s="169"/>
      <c r="K82" s="169"/>
      <c r="L82" s="171"/>
      <c r="M82" s="169"/>
      <c r="N82" s="169"/>
      <c r="O82" s="171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95">
        <f>VLOOKUP($A$88,'4_Level 4'!$A$78:$R$214,17,FALSE)</f>
        <v>94223</v>
      </c>
      <c r="AB82" s="53"/>
      <c r="AC82" s="169">
        <f>AA82-AB82</f>
        <v>94223</v>
      </c>
      <c r="AD82" s="95">
        <f>ROUND(AC82/$AD$88,0)</f>
        <v>7852</v>
      </c>
      <c r="AE82" s="95">
        <f>VLOOKUP($A$88,'4_Level 4'!$A$78:$R$214,17,FALSE)</f>
        <v>94223</v>
      </c>
      <c r="AF82" s="169"/>
      <c r="AG82" s="169"/>
      <c r="AH82" s="171"/>
      <c r="AI82" s="169"/>
      <c r="AJ82" s="171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76">
        <f t="shared" si="43"/>
        <v>94223</v>
      </c>
      <c r="AV82" s="176">
        <f>AD82+AT82</f>
        <v>7852</v>
      </c>
      <c r="AW82" s="274"/>
      <c r="AX82" s="274"/>
      <c r="AY82" s="274"/>
      <c r="AZ82" s="274"/>
    </row>
    <row r="83" spans="1:52" s="123" customFormat="1" ht="16.149999999999999" customHeight="1" x14ac:dyDescent="0.2">
      <c r="A83" s="1415" t="s">
        <v>1440</v>
      </c>
      <c r="B83" s="1416"/>
      <c r="C83" s="1047"/>
      <c r="D83" s="1048"/>
      <c r="E83" s="1048"/>
      <c r="F83" s="1047"/>
      <c r="G83" s="1048"/>
      <c r="H83" s="1048"/>
      <c r="I83" s="1047"/>
      <c r="J83" s="1048"/>
      <c r="K83" s="1048"/>
      <c r="L83" s="1047"/>
      <c r="M83" s="1048"/>
      <c r="N83" s="1048"/>
      <c r="O83" s="1047"/>
      <c r="P83" s="1048"/>
      <c r="Q83" s="1048"/>
      <c r="R83" s="1048"/>
      <c r="S83" s="1048"/>
      <c r="T83" s="1048"/>
      <c r="U83" s="1048"/>
      <c r="V83" s="1048"/>
      <c r="W83" s="1048"/>
      <c r="X83" s="1048"/>
      <c r="Y83" s="1048"/>
      <c r="Z83" s="1048">
        <f>VLOOKUP($A88,[1]Summary!$A$87:$K$122,11,FALSE)</f>
        <v>0</v>
      </c>
      <c r="AA83" s="1049">
        <f>VLOOKUP($A88,[1]Summary!$A$87:$K$122,11,FALSE)</f>
        <v>0</v>
      </c>
      <c r="AB83" s="1050"/>
      <c r="AC83" s="1048">
        <f>AA83-AB83</f>
        <v>0</v>
      </c>
      <c r="AD83" s="1049">
        <f>ROUND(AC83/$AD$88,0)</f>
        <v>0</v>
      </c>
      <c r="AE83" s="1049">
        <f>VLOOKUP($A88,[1]Summary!$A$87:$K$122,11,FALSE)</f>
        <v>0</v>
      </c>
      <c r="AF83" s="1048"/>
      <c r="AG83" s="1048"/>
      <c r="AH83" s="1047"/>
      <c r="AI83" s="1048"/>
      <c r="AJ83" s="1047"/>
      <c r="AK83" s="1048"/>
      <c r="AL83" s="1048"/>
      <c r="AM83" s="1048"/>
      <c r="AN83" s="1048"/>
      <c r="AO83" s="1048"/>
      <c r="AP83" s="1048"/>
      <c r="AQ83" s="1048"/>
      <c r="AR83" s="1048"/>
      <c r="AS83" s="1048"/>
      <c r="AT83" s="1048"/>
      <c r="AU83" s="1051">
        <f t="shared" si="43"/>
        <v>0</v>
      </c>
      <c r="AV83" s="1051">
        <f>AD83+AT83</f>
        <v>0</v>
      </c>
      <c r="AW83" s="274"/>
      <c r="AX83" s="274"/>
      <c r="AY83" s="274"/>
      <c r="AZ83" s="274"/>
    </row>
    <row r="84" spans="1:52" s="123" customFormat="1" ht="16.149999999999999" customHeight="1" thickBot="1" x14ac:dyDescent="0.25">
      <c r="A84" s="1402" t="s">
        <v>461</v>
      </c>
      <c r="B84" s="1403"/>
      <c r="C84" s="248">
        <f>SUM(C76:C83)</f>
        <v>2358</v>
      </c>
      <c r="D84" s="247"/>
      <c r="E84" s="273">
        <f t="shared" ref="E84" si="44">SUM(E76:E83)</f>
        <v>9067358.3675694019</v>
      </c>
      <c r="F84" s="248">
        <v>1330</v>
      </c>
      <c r="G84" s="247"/>
      <c r="H84" s="273">
        <v>696185.79851678188</v>
      </c>
      <c r="I84" s="248">
        <v>2082</v>
      </c>
      <c r="J84" s="247"/>
      <c r="K84" s="273">
        <v>294688.20356035751</v>
      </c>
      <c r="L84" s="248">
        <v>248</v>
      </c>
      <c r="M84" s="247"/>
      <c r="N84" s="273">
        <v>889189.12584781658</v>
      </c>
      <c r="O84" s="248">
        <v>67</v>
      </c>
      <c r="P84" s="247"/>
      <c r="Q84" s="273">
        <v>91685.66230101281</v>
      </c>
      <c r="R84" s="247">
        <f t="shared" ref="R84:AE84" si="45">SUM(R76:R83)</f>
        <v>11039106</v>
      </c>
      <c r="S84" s="247">
        <f t="shared" si="45"/>
        <v>1226566</v>
      </c>
      <c r="T84" s="247">
        <f t="shared" si="45"/>
        <v>0</v>
      </c>
      <c r="U84" s="247">
        <f t="shared" si="45"/>
        <v>0</v>
      </c>
      <c r="V84" s="247">
        <f t="shared" si="45"/>
        <v>0</v>
      </c>
      <c r="W84" s="247">
        <f t="shared" si="45"/>
        <v>11039106</v>
      </c>
      <c r="X84" s="247">
        <f t="shared" si="45"/>
        <v>-27597</v>
      </c>
      <c r="Y84" s="247">
        <f t="shared" si="45"/>
        <v>11011509</v>
      </c>
      <c r="Z84" s="273">
        <f t="shared" si="45"/>
        <v>-18701</v>
      </c>
      <c r="AA84" s="249">
        <f t="shared" si="45"/>
        <v>11104524</v>
      </c>
      <c r="AB84" s="247">
        <f t="shared" si="45"/>
        <v>0</v>
      </c>
      <c r="AC84" s="247">
        <f t="shared" si="45"/>
        <v>11104524</v>
      </c>
      <c r="AD84" s="249">
        <f t="shared" si="45"/>
        <v>925382</v>
      </c>
      <c r="AE84" s="249">
        <f t="shared" si="45"/>
        <v>11104524</v>
      </c>
      <c r="AF84" s="174"/>
      <c r="AG84" s="247">
        <f t="shared" ref="AG84:AV84" si="46">SUM(AG76:AG83)</f>
        <v>10164915</v>
      </c>
      <c r="AH84" s="248">
        <f t="shared" si="46"/>
        <v>0</v>
      </c>
      <c r="AI84" s="174">
        <f t="shared" si="46"/>
        <v>0</v>
      </c>
      <c r="AJ84" s="248">
        <f t="shared" si="46"/>
        <v>0</v>
      </c>
      <c r="AK84" s="247">
        <f t="shared" si="46"/>
        <v>0</v>
      </c>
      <c r="AL84" s="247">
        <f t="shared" si="46"/>
        <v>0</v>
      </c>
      <c r="AM84" s="247">
        <f t="shared" si="46"/>
        <v>10164915</v>
      </c>
      <c r="AN84" s="247">
        <f t="shared" si="46"/>
        <v>-25414</v>
      </c>
      <c r="AO84" s="247">
        <f t="shared" si="46"/>
        <v>10139501</v>
      </c>
      <c r="AP84" s="247">
        <f t="shared" si="46"/>
        <v>-32354</v>
      </c>
      <c r="AQ84" s="247">
        <f t="shared" si="46"/>
        <v>10107147</v>
      </c>
      <c r="AR84" s="247">
        <f t="shared" si="46"/>
        <v>0</v>
      </c>
      <c r="AS84" s="247">
        <f t="shared" si="46"/>
        <v>10107147</v>
      </c>
      <c r="AT84" s="247">
        <f t="shared" si="46"/>
        <v>842266</v>
      </c>
      <c r="AU84" s="275">
        <f t="shared" si="46"/>
        <v>21211671</v>
      </c>
      <c r="AV84" s="275">
        <f t="shared" si="46"/>
        <v>1766190</v>
      </c>
      <c r="AW84" s="274"/>
      <c r="AX84" s="274"/>
      <c r="AY84" s="274"/>
      <c r="AZ84" s="274"/>
    </row>
    <row r="85" spans="1:52" ht="16.149999999999999" customHeight="1" thickTop="1" x14ac:dyDescent="0.2"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6"/>
      <c r="R85" s="116"/>
      <c r="S85" s="116"/>
      <c r="T85" s="116"/>
      <c r="U85" s="116"/>
      <c r="V85" s="116"/>
      <c r="W85" s="116"/>
      <c r="X85" s="116"/>
      <c r="Y85" s="274"/>
      <c r="Z85" s="116"/>
      <c r="AA85" s="116"/>
      <c r="AB85" s="116"/>
      <c r="AC85" s="116"/>
      <c r="AD85" s="116"/>
      <c r="AE85" s="116"/>
      <c r="AF85" s="116"/>
      <c r="AG85" s="116"/>
    </row>
    <row r="86" spans="1:52" ht="16.149999999999999" customHeight="1" x14ac:dyDescent="0.2">
      <c r="D86" s="116"/>
      <c r="E86" s="116"/>
      <c r="F86" s="116"/>
      <c r="G86" s="116"/>
      <c r="H86" s="838"/>
      <c r="I86" s="838"/>
      <c r="J86" s="838"/>
      <c r="K86" s="838"/>
      <c r="L86" s="838"/>
      <c r="M86" s="838"/>
      <c r="N86" s="838"/>
      <c r="O86" s="838"/>
      <c r="P86" s="838"/>
      <c r="Q86" s="838"/>
      <c r="R86" s="116"/>
      <c r="S86" s="116"/>
      <c r="T86" s="116"/>
      <c r="U86" s="116"/>
      <c r="V86" s="116"/>
      <c r="W86" s="116"/>
      <c r="X86" s="116"/>
      <c r="Y86" s="274"/>
      <c r="Z86" s="116"/>
      <c r="AA86" s="116"/>
      <c r="AB86" s="116"/>
      <c r="AC86" s="116"/>
      <c r="AD86" s="116"/>
      <c r="AE86" s="116"/>
      <c r="AF86" s="116"/>
      <c r="AG86" s="116"/>
    </row>
    <row r="87" spans="1:52" ht="16.149999999999999" customHeight="1" x14ac:dyDescent="0.2">
      <c r="H87" s="113"/>
      <c r="I87" s="113"/>
      <c r="J87" s="1482"/>
      <c r="K87" s="839"/>
      <c r="L87" s="839"/>
      <c r="M87" s="1482"/>
      <c r="N87" s="839"/>
      <c r="O87" s="839"/>
      <c r="P87" s="1482"/>
      <c r="Q87" s="839"/>
    </row>
    <row r="88" spans="1:52" x14ac:dyDescent="0.2">
      <c r="A88" s="321">
        <v>345001</v>
      </c>
      <c r="H88" s="113"/>
      <c r="I88" s="113"/>
      <c r="J88" s="1482"/>
      <c r="K88" s="839"/>
      <c r="L88" s="839"/>
      <c r="M88" s="1482"/>
      <c r="N88" s="839"/>
      <c r="O88" s="839"/>
      <c r="P88" s="1482"/>
      <c r="Q88" s="839"/>
      <c r="AD88" s="108">
        <v>12</v>
      </c>
      <c r="AT88" s="108">
        <f>AD88</f>
        <v>12</v>
      </c>
    </row>
    <row r="89" spans="1:52" x14ac:dyDescent="0.2">
      <c r="H89" s="113"/>
      <c r="I89" s="113"/>
      <c r="J89" s="113"/>
      <c r="K89" s="113"/>
      <c r="L89" s="113"/>
      <c r="M89" s="113"/>
      <c r="N89" s="113"/>
      <c r="O89" s="113"/>
      <c r="P89" s="113"/>
      <c r="Q89" s="113"/>
    </row>
  </sheetData>
  <mergeCells count="49">
    <mergeCell ref="C2:C3"/>
    <mergeCell ref="D2:E2"/>
    <mergeCell ref="F2:H2"/>
    <mergeCell ref="I2:K2"/>
    <mergeCell ref="L2:N2"/>
    <mergeCell ref="A78:B78"/>
    <mergeCell ref="AH2:AL2"/>
    <mergeCell ref="AM2:AM3"/>
    <mergeCell ref="AN2:AN3"/>
    <mergeCell ref="AO2:AO3"/>
    <mergeCell ref="AB2:AB3"/>
    <mergeCell ref="AC2:AC3"/>
    <mergeCell ref="AD2:AD3"/>
    <mergeCell ref="AE2:AE3"/>
    <mergeCell ref="AF2:AF3"/>
    <mergeCell ref="AG2:AG3"/>
    <mergeCell ref="W2:W3"/>
    <mergeCell ref="X2:X3"/>
    <mergeCell ref="Y2:Y3"/>
    <mergeCell ref="Z2:Z3"/>
    <mergeCell ref="O2:Q2"/>
    <mergeCell ref="J87:J88"/>
    <mergeCell ref="A76:B76"/>
    <mergeCell ref="A77:B77"/>
    <mergeCell ref="AP2:AP3"/>
    <mergeCell ref="AQ2:AQ3"/>
    <mergeCell ref="AA2:AA3"/>
    <mergeCell ref="A1:B3"/>
    <mergeCell ref="S2:S3"/>
    <mergeCell ref="L1:V1"/>
    <mergeCell ref="R2:R3"/>
    <mergeCell ref="T2:V2"/>
    <mergeCell ref="AF1:AL1"/>
    <mergeCell ref="W1:AE1"/>
    <mergeCell ref="AM1:AT1"/>
    <mergeCell ref="AT2:AT3"/>
    <mergeCell ref="C1:K1"/>
    <mergeCell ref="A79:B79"/>
    <mergeCell ref="A80:B80"/>
    <mergeCell ref="A81:B81"/>
    <mergeCell ref="A82:B82"/>
    <mergeCell ref="A84:B84"/>
    <mergeCell ref="A83:B83"/>
    <mergeCell ref="AU1:AU3"/>
    <mergeCell ref="AV1:AV3"/>
    <mergeCell ref="M87:M88"/>
    <mergeCell ref="P87:P88"/>
    <mergeCell ref="AR2:AR3"/>
    <mergeCell ref="AS2:AS3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July 2018</oddHeader>
    <oddFooter>&amp;R&amp;P</oddFooter>
  </headerFooter>
  <colBreaks count="4" manualBreakCount="4">
    <brk id="11" max="1048575" man="1"/>
    <brk id="22" max="1048575" man="1"/>
    <brk id="31" max="1048575" man="1"/>
    <brk id="38" max="1048575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M82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4.7109375" style="110" customWidth="1"/>
    <col min="2" max="2" width="18.5703125" style="110" customWidth="1"/>
    <col min="3" max="4" width="16" style="110" customWidth="1"/>
    <col min="5" max="5" width="13.7109375" style="110" customWidth="1"/>
    <col min="6" max="7" width="16" style="110" customWidth="1"/>
    <col min="8" max="8" width="13.7109375" style="110" bestFit="1" customWidth="1"/>
    <col min="9" max="9" width="13.85546875" style="110" customWidth="1"/>
    <col min="10" max="10" width="15.5703125" style="110" bestFit="1" customWidth="1"/>
    <col min="11" max="11" width="13.7109375" style="110" customWidth="1"/>
    <col min="12" max="12" width="8.85546875" style="110"/>
    <col min="13" max="13" width="12.7109375" style="110" customWidth="1"/>
    <col min="14" max="16384" width="8.85546875" style="110"/>
  </cols>
  <sheetData>
    <row r="1" spans="1:13" ht="18.600000000000001" customHeight="1" x14ac:dyDescent="0.2">
      <c r="A1" s="1330" t="s">
        <v>1</v>
      </c>
      <c r="B1" s="1331"/>
      <c r="C1" s="1504" t="s">
        <v>320</v>
      </c>
      <c r="D1" s="1505"/>
      <c r="E1" s="1506"/>
      <c r="F1" s="1509" t="s">
        <v>321</v>
      </c>
      <c r="G1" s="1510"/>
      <c r="H1" s="1511"/>
      <c r="I1" s="1512" t="s">
        <v>278</v>
      </c>
      <c r="J1" s="1502" t="s">
        <v>1587</v>
      </c>
    </row>
    <row r="2" spans="1:13" ht="72.599999999999994" customHeight="1" x14ac:dyDescent="0.2">
      <c r="A2" s="1318"/>
      <c r="B2" s="1319"/>
      <c r="C2" s="1507" t="s">
        <v>1254</v>
      </c>
      <c r="D2" s="1507" t="s">
        <v>1252</v>
      </c>
      <c r="E2" s="118" t="s">
        <v>280</v>
      </c>
      <c r="F2" s="1508" t="s">
        <v>1255</v>
      </c>
      <c r="G2" s="1508" t="s">
        <v>1253</v>
      </c>
      <c r="H2" s="119" t="s">
        <v>279</v>
      </c>
      <c r="I2" s="1513"/>
      <c r="J2" s="1503"/>
    </row>
    <row r="3" spans="1:13" ht="15.75" customHeight="1" x14ac:dyDescent="0.2">
      <c r="A3" s="1332"/>
      <c r="B3" s="1333"/>
      <c r="C3" s="1507"/>
      <c r="D3" s="1507"/>
      <c r="E3" s="507">
        <f>'7_Local Revenue'!AD76*J78</f>
        <v>15.0479</v>
      </c>
      <c r="F3" s="1508"/>
      <c r="G3" s="1508"/>
      <c r="H3" s="508">
        <f>'7_Local Revenue'!AF76*J78</f>
        <v>7.5109999999999994E-3</v>
      </c>
      <c r="I3" s="1514"/>
      <c r="J3" s="1339"/>
    </row>
    <row r="4" spans="1:13" x14ac:dyDescent="0.2">
      <c r="A4" s="509"/>
      <c r="B4" s="509"/>
      <c r="C4" s="510">
        <v>1</v>
      </c>
      <c r="D4" s="511">
        <f t="shared" ref="D4:J4" si="0">1+C4</f>
        <v>2</v>
      </c>
      <c r="E4" s="511">
        <f t="shared" si="0"/>
        <v>3</v>
      </c>
      <c r="F4" s="511">
        <f t="shared" si="0"/>
        <v>4</v>
      </c>
      <c r="G4" s="511">
        <f t="shared" si="0"/>
        <v>5</v>
      </c>
      <c r="H4" s="511">
        <f t="shared" si="0"/>
        <v>6</v>
      </c>
      <c r="I4" s="512">
        <f t="shared" si="0"/>
        <v>7</v>
      </c>
      <c r="J4" s="511">
        <f t="shared" si="0"/>
        <v>8</v>
      </c>
    </row>
    <row r="5" spans="1:13" s="787" customFormat="1" ht="14.25" customHeight="1" x14ac:dyDescent="0.2">
      <c r="A5" s="1256"/>
      <c r="B5" s="1256"/>
      <c r="C5" s="1257" t="s">
        <v>243</v>
      </c>
      <c r="D5" s="1258" t="s">
        <v>241</v>
      </c>
      <c r="E5" s="1258" t="s">
        <v>1583</v>
      </c>
      <c r="F5" s="1258" t="s">
        <v>244</v>
      </c>
      <c r="G5" s="1258" t="s">
        <v>242</v>
      </c>
      <c r="H5" s="1258" t="s">
        <v>1571</v>
      </c>
      <c r="I5" s="1258" t="s">
        <v>245</v>
      </c>
      <c r="J5" s="1258" t="s">
        <v>815</v>
      </c>
    </row>
    <row r="6" spans="1:13" s="787" customFormat="1" ht="11.25" hidden="1" x14ac:dyDescent="0.2">
      <c r="A6" s="1256"/>
      <c r="B6" s="1256"/>
      <c r="C6" s="1257" t="s">
        <v>816</v>
      </c>
      <c r="D6" s="1258" t="s">
        <v>816</v>
      </c>
      <c r="E6" s="1258" t="s">
        <v>817</v>
      </c>
      <c r="F6" s="1258" t="s">
        <v>816</v>
      </c>
      <c r="G6" s="1258" t="s">
        <v>816</v>
      </c>
      <c r="H6" s="1258" t="s">
        <v>817</v>
      </c>
      <c r="I6" s="1258" t="s">
        <v>816</v>
      </c>
      <c r="J6" s="1258" t="s">
        <v>817</v>
      </c>
    </row>
    <row r="7" spans="1:13" ht="16.899999999999999" customHeight="1" x14ac:dyDescent="0.2">
      <c r="A7" s="799">
        <v>1</v>
      </c>
      <c r="B7" s="801" t="s">
        <v>6</v>
      </c>
      <c r="C7" s="803">
        <f>'7_Local Revenue'!AE7</f>
        <v>11470694</v>
      </c>
      <c r="D7" s="803">
        <f>'7_Local Revenue'!H7</f>
        <v>382253415</v>
      </c>
      <c r="E7" s="803">
        <f t="shared" ref="E7:E38" si="1">ROUND(D7*$E$3/1000,0)</f>
        <v>5752111</v>
      </c>
      <c r="F7" s="803">
        <f>'7_Local Revenue'!AI7</f>
        <v>11996141</v>
      </c>
      <c r="G7" s="803">
        <f>'7_Local Revenue'!AM7</f>
        <v>799742733</v>
      </c>
      <c r="H7" s="803">
        <f t="shared" ref="H7:H38" si="2">ROUND(G7*$H$3,0)</f>
        <v>6006868</v>
      </c>
      <c r="I7" s="803">
        <f>'7_Local Revenue'!AP7</f>
        <v>473412</v>
      </c>
      <c r="J7" s="805">
        <f t="shared" ref="J7:J38" si="3">E7+H7+I7</f>
        <v>12232391</v>
      </c>
    </row>
    <row r="8" spans="1:13" ht="16.899999999999999" customHeight="1" x14ac:dyDescent="0.2">
      <c r="A8" s="177">
        <v>2</v>
      </c>
      <c r="B8" s="513" t="s">
        <v>7</v>
      </c>
      <c r="C8" s="179">
        <f>'7_Local Revenue'!AE8</f>
        <v>4313906</v>
      </c>
      <c r="D8" s="179">
        <f>'7_Local Revenue'!H8</f>
        <v>93262303</v>
      </c>
      <c r="E8" s="179">
        <f t="shared" si="1"/>
        <v>1403402</v>
      </c>
      <c r="F8" s="179">
        <f>'7_Local Revenue'!AI8</f>
        <v>7610715</v>
      </c>
      <c r="G8" s="179">
        <f>'7_Local Revenue'!AM8</f>
        <v>253690500</v>
      </c>
      <c r="H8" s="179">
        <f t="shared" si="2"/>
        <v>1905469</v>
      </c>
      <c r="I8" s="179">
        <f>'7_Local Revenue'!AP8</f>
        <v>89462</v>
      </c>
      <c r="J8" s="514">
        <f t="shared" si="3"/>
        <v>3398333</v>
      </c>
    </row>
    <row r="9" spans="1:13" ht="16.899999999999999" customHeight="1" x14ac:dyDescent="0.2">
      <c r="A9" s="177">
        <v>3</v>
      </c>
      <c r="B9" s="513" t="s">
        <v>8</v>
      </c>
      <c r="C9" s="179">
        <f>'7_Local Revenue'!AE9</f>
        <v>72152262</v>
      </c>
      <c r="D9" s="179">
        <f>'7_Local Revenue'!H9</f>
        <v>1175188871</v>
      </c>
      <c r="E9" s="179">
        <f t="shared" si="1"/>
        <v>17684125</v>
      </c>
      <c r="F9" s="179">
        <f>'7_Local Revenue'!AI9</f>
        <v>71040618</v>
      </c>
      <c r="G9" s="179">
        <f>'7_Local Revenue'!AM9</f>
        <v>3552030900</v>
      </c>
      <c r="H9" s="179">
        <f t="shared" si="2"/>
        <v>26679304</v>
      </c>
      <c r="I9" s="179">
        <f>'7_Local Revenue'!AP9</f>
        <v>200069</v>
      </c>
      <c r="J9" s="514">
        <f t="shared" si="3"/>
        <v>44563498</v>
      </c>
    </row>
    <row r="10" spans="1:13" ht="16.899999999999999" customHeight="1" x14ac:dyDescent="0.2">
      <c r="A10" s="177">
        <v>4</v>
      </c>
      <c r="B10" s="513" t="s">
        <v>9</v>
      </c>
      <c r="C10" s="179">
        <f>'7_Local Revenue'!AE10</f>
        <v>6384589</v>
      </c>
      <c r="D10" s="179">
        <f>'7_Local Revenue'!H10</f>
        <v>167244252</v>
      </c>
      <c r="E10" s="179">
        <f t="shared" si="1"/>
        <v>2516675</v>
      </c>
      <c r="F10" s="179">
        <f>'7_Local Revenue'!AI10</f>
        <v>6049787</v>
      </c>
      <c r="G10" s="179">
        <f>'7_Local Revenue'!AM10</f>
        <v>201659567</v>
      </c>
      <c r="H10" s="179">
        <f t="shared" si="2"/>
        <v>1514665</v>
      </c>
      <c r="I10" s="179">
        <f>'7_Local Revenue'!AP10</f>
        <v>105696</v>
      </c>
      <c r="J10" s="514">
        <f t="shared" si="3"/>
        <v>4137036</v>
      </c>
    </row>
    <row r="11" spans="1:13" ht="16.899999999999999" customHeight="1" x14ac:dyDescent="0.2">
      <c r="A11" s="800">
        <v>5</v>
      </c>
      <c r="B11" s="802" t="s">
        <v>10</v>
      </c>
      <c r="C11" s="804">
        <f>'7_Local Revenue'!AE11</f>
        <v>3248454</v>
      </c>
      <c r="D11" s="804">
        <f>'7_Local Revenue'!H11</f>
        <v>140066332</v>
      </c>
      <c r="E11" s="804">
        <f t="shared" si="1"/>
        <v>2107704</v>
      </c>
      <c r="F11" s="804">
        <f>'7_Local Revenue'!AI11</f>
        <v>7894137</v>
      </c>
      <c r="G11" s="804">
        <f>'7_Local Revenue'!AM11</f>
        <v>451093543</v>
      </c>
      <c r="H11" s="804">
        <f t="shared" si="2"/>
        <v>3388164</v>
      </c>
      <c r="I11" s="804">
        <f>'7_Local Revenue'!AP11</f>
        <v>427447</v>
      </c>
      <c r="J11" s="806">
        <f t="shared" si="3"/>
        <v>5923315</v>
      </c>
    </row>
    <row r="12" spans="1:13" ht="16.899999999999999" customHeight="1" x14ac:dyDescent="0.2">
      <c r="A12" s="799">
        <v>6</v>
      </c>
      <c r="B12" s="801" t="s">
        <v>11</v>
      </c>
      <c r="C12" s="803">
        <f>'7_Local Revenue'!AE12</f>
        <v>11748962</v>
      </c>
      <c r="D12" s="803">
        <f>'7_Local Revenue'!H12</f>
        <v>214969867</v>
      </c>
      <c r="E12" s="803">
        <f t="shared" si="1"/>
        <v>3234845</v>
      </c>
      <c r="F12" s="803">
        <f>'7_Local Revenue'!AI12</f>
        <v>10868669</v>
      </c>
      <c r="G12" s="803">
        <f>'7_Local Revenue'!AM12</f>
        <v>543433450</v>
      </c>
      <c r="H12" s="803">
        <f t="shared" si="2"/>
        <v>4081729</v>
      </c>
      <c r="I12" s="803">
        <f>'7_Local Revenue'!AP12</f>
        <v>321070</v>
      </c>
      <c r="J12" s="805">
        <f t="shared" si="3"/>
        <v>7637644</v>
      </c>
    </row>
    <row r="13" spans="1:13" ht="16.899999999999999" customHeight="1" x14ac:dyDescent="0.2">
      <c r="A13" s="177">
        <v>7</v>
      </c>
      <c r="B13" s="513" t="s">
        <v>12</v>
      </c>
      <c r="C13" s="179">
        <f>'7_Local Revenue'!AE13</f>
        <v>20716463</v>
      </c>
      <c r="D13" s="179">
        <f>'7_Local Revenue'!H13</f>
        <v>346491397</v>
      </c>
      <c r="E13" s="179">
        <f t="shared" si="1"/>
        <v>5213968</v>
      </c>
      <c r="F13" s="179">
        <f>'7_Local Revenue'!AI13</f>
        <v>3842623</v>
      </c>
      <c r="G13" s="179">
        <f>'7_Local Revenue'!AM13</f>
        <v>192131150</v>
      </c>
      <c r="H13" s="179">
        <f t="shared" si="2"/>
        <v>1443097</v>
      </c>
      <c r="I13" s="179">
        <f>'7_Local Revenue'!AP13</f>
        <v>130215</v>
      </c>
      <c r="J13" s="514">
        <f t="shared" si="3"/>
        <v>6787280</v>
      </c>
    </row>
    <row r="14" spans="1:13" ht="16.899999999999999" customHeight="1" x14ac:dyDescent="0.2">
      <c r="A14" s="177">
        <v>8</v>
      </c>
      <c r="B14" s="513" t="s">
        <v>13</v>
      </c>
      <c r="C14" s="179">
        <f>'7_Local Revenue'!AE14</f>
        <v>64164448</v>
      </c>
      <c r="D14" s="179">
        <f>'7_Local Revenue'!H14</f>
        <v>978207233</v>
      </c>
      <c r="E14" s="179">
        <f t="shared" si="1"/>
        <v>14719965</v>
      </c>
      <c r="F14" s="179">
        <f>'7_Local Revenue'!AI14</f>
        <v>42534297</v>
      </c>
      <c r="G14" s="179">
        <f>'7_Local Revenue'!AM14</f>
        <v>2430531257</v>
      </c>
      <c r="H14" s="179">
        <f t="shared" si="2"/>
        <v>18255720</v>
      </c>
      <c r="I14" s="179">
        <f>'7_Local Revenue'!AP14</f>
        <v>619107</v>
      </c>
      <c r="J14" s="514">
        <f t="shared" si="3"/>
        <v>33594792</v>
      </c>
    </row>
    <row r="15" spans="1:13" ht="16.899999999999999" customHeight="1" x14ac:dyDescent="0.2">
      <c r="A15" s="177">
        <v>9</v>
      </c>
      <c r="B15" s="513" t="s">
        <v>14</v>
      </c>
      <c r="C15" s="179">
        <f>'7_Local Revenue'!AE15</f>
        <v>126980393</v>
      </c>
      <c r="D15" s="179">
        <f>'7_Local Revenue'!H15</f>
        <v>1748031376</v>
      </c>
      <c r="E15" s="179">
        <f t="shared" si="1"/>
        <v>26304201</v>
      </c>
      <c r="F15" s="179">
        <f>'7_Local Revenue'!AI15</f>
        <v>72891833</v>
      </c>
      <c r="G15" s="179">
        <f>'7_Local Revenue'!AM15</f>
        <v>4859455533</v>
      </c>
      <c r="H15" s="179">
        <f t="shared" si="2"/>
        <v>36499371</v>
      </c>
      <c r="I15" s="179">
        <f>'7_Local Revenue'!AP15</f>
        <v>2026830</v>
      </c>
      <c r="J15" s="514">
        <f t="shared" si="3"/>
        <v>64830402</v>
      </c>
    </row>
    <row r="16" spans="1:13" ht="16.899999999999999" customHeight="1" x14ac:dyDescent="0.2">
      <c r="A16" s="800">
        <v>10</v>
      </c>
      <c r="B16" s="802" t="s">
        <v>15</v>
      </c>
      <c r="C16" s="804">
        <f>'7_Local Revenue'!AE16</f>
        <v>55648260</v>
      </c>
      <c r="D16" s="804">
        <f>'7_Local Revenue'!H16</f>
        <v>2048915100</v>
      </c>
      <c r="E16" s="804">
        <f t="shared" si="1"/>
        <v>30831870</v>
      </c>
      <c r="F16" s="804">
        <f>'7_Local Revenue'!AI16</f>
        <v>168474945</v>
      </c>
      <c r="G16" s="804">
        <f>'7_Local Revenue'!AM16</f>
        <v>6738997800</v>
      </c>
      <c r="H16" s="804">
        <f t="shared" si="2"/>
        <v>50616612</v>
      </c>
      <c r="I16" s="804">
        <f>'7_Local Revenue'!AP16</f>
        <v>1009600</v>
      </c>
      <c r="J16" s="806">
        <f t="shared" si="3"/>
        <v>82458082</v>
      </c>
      <c r="K16" s="114"/>
      <c r="L16" s="114"/>
      <c r="M16" s="114"/>
    </row>
    <row r="17" spans="1:13" ht="16.899999999999999" customHeight="1" x14ac:dyDescent="0.2">
      <c r="A17" s="799">
        <v>11</v>
      </c>
      <c r="B17" s="801" t="s">
        <v>16</v>
      </c>
      <c r="C17" s="803">
        <f>'7_Local Revenue'!AE17</f>
        <v>3372165</v>
      </c>
      <c r="D17" s="803">
        <f>'7_Local Revenue'!H17</f>
        <v>60316755</v>
      </c>
      <c r="E17" s="803">
        <f t="shared" si="1"/>
        <v>907640</v>
      </c>
      <c r="F17" s="803">
        <f>'7_Local Revenue'!AI17</f>
        <v>2114075</v>
      </c>
      <c r="G17" s="803">
        <f>'7_Local Revenue'!AM17</f>
        <v>105703750</v>
      </c>
      <c r="H17" s="803">
        <f t="shared" si="2"/>
        <v>793941</v>
      </c>
      <c r="I17" s="803">
        <f>'7_Local Revenue'!AP17</f>
        <v>79624</v>
      </c>
      <c r="J17" s="805">
        <f t="shared" si="3"/>
        <v>1781205</v>
      </c>
      <c r="K17" s="114"/>
      <c r="L17" s="114"/>
      <c r="M17" s="114"/>
    </row>
    <row r="18" spans="1:13" ht="16.899999999999999" customHeight="1" x14ac:dyDescent="0.2">
      <c r="A18" s="177">
        <v>12</v>
      </c>
      <c r="B18" s="513" t="s">
        <v>17</v>
      </c>
      <c r="C18" s="179">
        <f>'7_Local Revenue'!AE18</f>
        <v>8071838</v>
      </c>
      <c r="D18" s="179">
        <f>'7_Local Revenue'!H18</f>
        <v>241097528</v>
      </c>
      <c r="E18" s="179">
        <f t="shared" si="1"/>
        <v>3628011</v>
      </c>
      <c r="F18" s="179">
        <f>'7_Local Revenue'!AI18</f>
        <v>0</v>
      </c>
      <c r="G18" s="179">
        <f>'7_Local Revenue'!AM18</f>
        <v>70132426.849999994</v>
      </c>
      <c r="H18" s="179">
        <f t="shared" si="2"/>
        <v>526765</v>
      </c>
      <c r="I18" s="179">
        <f>'7_Local Revenue'!AP18</f>
        <v>385999</v>
      </c>
      <c r="J18" s="514">
        <f t="shared" si="3"/>
        <v>4540775</v>
      </c>
      <c r="K18" s="114"/>
      <c r="L18" s="114"/>
      <c r="M18" s="114"/>
    </row>
    <row r="19" spans="1:13" ht="16.899999999999999" customHeight="1" x14ac:dyDescent="0.2">
      <c r="A19" s="177">
        <v>13</v>
      </c>
      <c r="B19" s="513" t="s">
        <v>18</v>
      </c>
      <c r="C19" s="179">
        <f>'7_Local Revenue'!AE19</f>
        <v>941590</v>
      </c>
      <c r="D19" s="179">
        <f>'7_Local Revenue'!H19</f>
        <v>39254223</v>
      </c>
      <c r="E19" s="179">
        <f t="shared" si="1"/>
        <v>590694</v>
      </c>
      <c r="F19" s="179">
        <f>'7_Local Revenue'!AI19</f>
        <v>2729598</v>
      </c>
      <c r="G19" s="179">
        <f>'7_Local Revenue'!AM19</f>
        <v>90986600</v>
      </c>
      <c r="H19" s="179">
        <f t="shared" si="2"/>
        <v>683400</v>
      </c>
      <c r="I19" s="179">
        <f>'7_Local Revenue'!AP19</f>
        <v>117726</v>
      </c>
      <c r="J19" s="514">
        <f t="shared" si="3"/>
        <v>1391820</v>
      </c>
      <c r="K19" s="114"/>
      <c r="L19" s="114"/>
      <c r="M19" s="114"/>
    </row>
    <row r="20" spans="1:13" ht="16.899999999999999" customHeight="1" x14ac:dyDescent="0.2">
      <c r="A20" s="177">
        <v>14</v>
      </c>
      <c r="B20" s="513" t="s">
        <v>19</v>
      </c>
      <c r="C20" s="179">
        <f>'7_Local Revenue'!AE20</f>
        <v>4006934</v>
      </c>
      <c r="D20" s="179">
        <f>'7_Local Revenue'!H20</f>
        <v>137804877</v>
      </c>
      <c r="E20" s="179">
        <f t="shared" si="1"/>
        <v>2073674</v>
      </c>
      <c r="F20" s="179">
        <f>'7_Local Revenue'!AI20</f>
        <v>2549126</v>
      </c>
      <c r="G20" s="179">
        <f>'7_Local Revenue'!AM20</f>
        <v>127456300</v>
      </c>
      <c r="H20" s="179">
        <f t="shared" si="2"/>
        <v>957324</v>
      </c>
      <c r="I20" s="179">
        <f>'7_Local Revenue'!AP20</f>
        <v>131757</v>
      </c>
      <c r="J20" s="514">
        <f t="shared" si="3"/>
        <v>3162755</v>
      </c>
      <c r="K20" s="114"/>
      <c r="L20" s="114"/>
      <c r="M20" s="114"/>
    </row>
    <row r="21" spans="1:13" ht="16.899999999999999" customHeight="1" x14ac:dyDescent="0.2">
      <c r="A21" s="800">
        <v>15</v>
      </c>
      <c r="B21" s="802" t="s">
        <v>20</v>
      </c>
      <c r="C21" s="804">
        <f>'7_Local Revenue'!AE21</f>
        <v>5565355</v>
      </c>
      <c r="D21" s="804">
        <f>'7_Local Revenue'!H21</f>
        <v>138800333</v>
      </c>
      <c r="E21" s="804">
        <f t="shared" si="1"/>
        <v>2088654</v>
      </c>
      <c r="F21" s="804">
        <f>'7_Local Revenue'!AI21</f>
        <v>5134718</v>
      </c>
      <c r="G21" s="804">
        <f>'7_Local Revenue'!AM21</f>
        <v>256735900</v>
      </c>
      <c r="H21" s="804">
        <f t="shared" si="2"/>
        <v>1928343</v>
      </c>
      <c r="I21" s="804">
        <f>'7_Local Revenue'!AP21</f>
        <v>184669</v>
      </c>
      <c r="J21" s="806">
        <f t="shared" si="3"/>
        <v>4201666</v>
      </c>
      <c r="K21" s="114"/>
      <c r="L21" s="114"/>
      <c r="M21" s="114"/>
    </row>
    <row r="22" spans="1:13" ht="16.899999999999999" customHeight="1" x14ac:dyDescent="0.2">
      <c r="A22" s="799">
        <v>16</v>
      </c>
      <c r="B22" s="801" t="s">
        <v>21</v>
      </c>
      <c r="C22" s="803">
        <f>'7_Local Revenue'!AE22</f>
        <v>39601713</v>
      </c>
      <c r="D22" s="803">
        <f>'7_Local Revenue'!H22</f>
        <v>690170772</v>
      </c>
      <c r="E22" s="803">
        <f t="shared" si="1"/>
        <v>10385621</v>
      </c>
      <c r="F22" s="803">
        <f>'7_Local Revenue'!AI22</f>
        <v>20073390</v>
      </c>
      <c r="G22" s="803">
        <f>'7_Local Revenue'!AM22</f>
        <v>802047949.99999988</v>
      </c>
      <c r="H22" s="803">
        <f t="shared" si="2"/>
        <v>6024182</v>
      </c>
      <c r="I22" s="803">
        <f>'7_Local Revenue'!AP22</f>
        <v>564238</v>
      </c>
      <c r="J22" s="805">
        <f t="shared" si="3"/>
        <v>16974041</v>
      </c>
      <c r="K22" s="114"/>
      <c r="L22" s="114"/>
      <c r="M22" s="114"/>
    </row>
    <row r="23" spans="1:13" ht="16.899999999999999" customHeight="1" x14ac:dyDescent="0.2">
      <c r="A23" s="177">
        <v>17</v>
      </c>
      <c r="B23" s="513" t="s">
        <v>22</v>
      </c>
      <c r="C23" s="179">
        <f>'7_Local Revenue'!AE23</f>
        <v>152926476</v>
      </c>
      <c r="D23" s="179">
        <f>'7_Local Revenue'!H23</f>
        <v>3562644190</v>
      </c>
      <c r="E23" s="179">
        <f t="shared" si="1"/>
        <v>53610314</v>
      </c>
      <c r="F23" s="179">
        <f>'7_Local Revenue'!AI23</f>
        <v>191494295</v>
      </c>
      <c r="G23" s="179">
        <f>'7_Local Revenue'!AM23</f>
        <v>9574714750</v>
      </c>
      <c r="H23" s="179">
        <f t="shared" si="2"/>
        <v>71915682</v>
      </c>
      <c r="I23" s="179">
        <f>'7_Local Revenue'!AP23</f>
        <v>4040570</v>
      </c>
      <c r="J23" s="514">
        <f t="shared" si="3"/>
        <v>129566566</v>
      </c>
    </row>
    <row r="24" spans="1:13" ht="16.899999999999999" customHeight="1" x14ac:dyDescent="0.2">
      <c r="A24" s="177">
        <v>18</v>
      </c>
      <c r="B24" s="513" t="s">
        <v>23</v>
      </c>
      <c r="C24" s="179">
        <f>'7_Local Revenue'!AE24</f>
        <v>708609</v>
      </c>
      <c r="D24" s="179">
        <f>'7_Local Revenue'!H24</f>
        <v>43091224</v>
      </c>
      <c r="E24" s="179">
        <f t="shared" si="1"/>
        <v>648432</v>
      </c>
      <c r="F24" s="179">
        <f>'7_Local Revenue'!AI24</f>
        <v>1883681</v>
      </c>
      <c r="G24" s="179">
        <f>'7_Local Revenue'!AM24</f>
        <v>62789367</v>
      </c>
      <c r="H24" s="179">
        <f t="shared" si="2"/>
        <v>471611</v>
      </c>
      <c r="I24" s="179">
        <f>'7_Local Revenue'!AP24</f>
        <v>149846</v>
      </c>
      <c r="J24" s="514">
        <f t="shared" si="3"/>
        <v>1269889</v>
      </c>
    </row>
    <row r="25" spans="1:13" ht="16.899999999999999" customHeight="1" x14ac:dyDescent="0.2">
      <c r="A25" s="177">
        <v>19</v>
      </c>
      <c r="B25" s="513" t="s">
        <v>24</v>
      </c>
      <c r="C25" s="179">
        <f>'7_Local Revenue'!AE25</f>
        <v>2832960</v>
      </c>
      <c r="D25" s="179">
        <f>'7_Local Revenue'!H25</f>
        <v>146189894</v>
      </c>
      <c r="E25" s="179">
        <f t="shared" si="1"/>
        <v>2199851</v>
      </c>
      <c r="F25" s="179">
        <f>'7_Local Revenue'!AI25</f>
        <v>3446812</v>
      </c>
      <c r="G25" s="179">
        <f>'7_Local Revenue'!AM25</f>
        <v>171184572.5</v>
      </c>
      <c r="H25" s="179">
        <f t="shared" si="2"/>
        <v>1285767</v>
      </c>
      <c r="I25" s="179">
        <f>'7_Local Revenue'!AP25</f>
        <v>71253</v>
      </c>
      <c r="J25" s="514">
        <f t="shared" si="3"/>
        <v>3556871</v>
      </c>
    </row>
    <row r="26" spans="1:13" ht="16.899999999999999" customHeight="1" x14ac:dyDescent="0.2">
      <c r="A26" s="800">
        <v>20</v>
      </c>
      <c r="B26" s="802" t="s">
        <v>25</v>
      </c>
      <c r="C26" s="804">
        <f>'7_Local Revenue'!AE26</f>
        <v>7634140</v>
      </c>
      <c r="D26" s="804">
        <f>'7_Local Revenue'!H26</f>
        <v>245154853</v>
      </c>
      <c r="E26" s="804">
        <f t="shared" si="1"/>
        <v>3689066</v>
      </c>
      <c r="F26" s="804">
        <f>'7_Local Revenue'!AI26</f>
        <v>7445578</v>
      </c>
      <c r="G26" s="804">
        <f>'7_Local Revenue'!AM26</f>
        <v>372278900</v>
      </c>
      <c r="H26" s="804">
        <f t="shared" si="2"/>
        <v>2796187</v>
      </c>
      <c r="I26" s="804">
        <f>'7_Local Revenue'!AP26</f>
        <v>211723</v>
      </c>
      <c r="J26" s="806">
        <f t="shared" si="3"/>
        <v>6696976</v>
      </c>
    </row>
    <row r="27" spans="1:13" ht="16.899999999999999" customHeight="1" x14ac:dyDescent="0.2">
      <c r="A27" s="799">
        <v>21</v>
      </c>
      <c r="B27" s="801" t="s">
        <v>26</v>
      </c>
      <c r="C27" s="803">
        <f>'7_Local Revenue'!AE27</f>
        <v>2378221</v>
      </c>
      <c r="D27" s="803">
        <f>'7_Local Revenue'!H27</f>
        <v>95872261</v>
      </c>
      <c r="E27" s="803">
        <f t="shared" si="1"/>
        <v>1442676</v>
      </c>
      <c r="F27" s="803">
        <f>'7_Local Revenue'!AI27</f>
        <v>5481656</v>
      </c>
      <c r="G27" s="803">
        <f>'7_Local Revenue'!AM27</f>
        <v>274082800</v>
      </c>
      <c r="H27" s="803">
        <f t="shared" si="2"/>
        <v>2058636</v>
      </c>
      <c r="I27" s="803">
        <f>'7_Local Revenue'!AP27</f>
        <v>80202</v>
      </c>
      <c r="J27" s="805">
        <f t="shared" si="3"/>
        <v>3581514</v>
      </c>
    </row>
    <row r="28" spans="1:13" ht="16.899999999999999" customHeight="1" x14ac:dyDescent="0.2">
      <c r="A28" s="177">
        <v>22</v>
      </c>
      <c r="B28" s="513" t="s">
        <v>27</v>
      </c>
      <c r="C28" s="179">
        <f>'7_Local Revenue'!AE28</f>
        <v>3197962</v>
      </c>
      <c r="D28" s="179">
        <f>'7_Local Revenue'!H28</f>
        <v>52344770</v>
      </c>
      <c r="E28" s="179">
        <f t="shared" si="1"/>
        <v>787679</v>
      </c>
      <c r="F28" s="179">
        <f>'7_Local Revenue'!AI28</f>
        <v>2598441</v>
      </c>
      <c r="G28" s="179">
        <f>'7_Local Revenue'!AM28</f>
        <v>129922050</v>
      </c>
      <c r="H28" s="179">
        <f t="shared" si="2"/>
        <v>975845</v>
      </c>
      <c r="I28" s="179">
        <f>'7_Local Revenue'!AP28</f>
        <v>312463</v>
      </c>
      <c r="J28" s="514">
        <f t="shared" si="3"/>
        <v>2075987</v>
      </c>
    </row>
    <row r="29" spans="1:13" ht="16.899999999999999" customHeight="1" x14ac:dyDescent="0.2">
      <c r="A29" s="177">
        <v>23</v>
      </c>
      <c r="B29" s="513" t="s">
        <v>28</v>
      </c>
      <c r="C29" s="179">
        <f>'7_Local Revenue'!AE29</f>
        <v>19832345</v>
      </c>
      <c r="D29" s="179">
        <f>'7_Local Revenue'!H29</f>
        <v>626744993</v>
      </c>
      <c r="E29" s="179">
        <f t="shared" si="1"/>
        <v>9431196</v>
      </c>
      <c r="F29" s="179">
        <f>'7_Local Revenue'!AI29</f>
        <v>23656705</v>
      </c>
      <c r="G29" s="179">
        <f>'7_Local Revenue'!AM29</f>
        <v>1182835250</v>
      </c>
      <c r="H29" s="179">
        <f t="shared" si="2"/>
        <v>8884276</v>
      </c>
      <c r="I29" s="179">
        <f>'7_Local Revenue'!AP29</f>
        <v>507199</v>
      </c>
      <c r="J29" s="514">
        <f t="shared" si="3"/>
        <v>18822671</v>
      </c>
    </row>
    <row r="30" spans="1:13" ht="16.899999999999999" customHeight="1" x14ac:dyDescent="0.2">
      <c r="A30" s="177">
        <v>24</v>
      </c>
      <c r="B30" s="513" t="s">
        <v>29</v>
      </c>
      <c r="C30" s="179">
        <f>'7_Local Revenue'!AE30</f>
        <v>34811420</v>
      </c>
      <c r="D30" s="179">
        <f>'7_Local Revenue'!H30</f>
        <v>603462355</v>
      </c>
      <c r="E30" s="179">
        <f t="shared" si="1"/>
        <v>9080841</v>
      </c>
      <c r="F30" s="179">
        <f>'7_Local Revenue'!AI30</f>
        <v>30102750</v>
      </c>
      <c r="G30" s="179">
        <f>'7_Local Revenue'!AM30</f>
        <v>1386040605</v>
      </c>
      <c r="H30" s="179">
        <f t="shared" si="2"/>
        <v>10410551</v>
      </c>
      <c r="I30" s="179">
        <f>'7_Local Revenue'!AP30</f>
        <v>234449</v>
      </c>
      <c r="J30" s="514">
        <f t="shared" si="3"/>
        <v>19725841</v>
      </c>
    </row>
    <row r="31" spans="1:13" ht="16.899999999999999" customHeight="1" x14ac:dyDescent="0.2">
      <c r="A31" s="800">
        <v>25</v>
      </c>
      <c r="B31" s="802" t="s">
        <v>30</v>
      </c>
      <c r="C31" s="804">
        <f>'7_Local Revenue'!AE31</f>
        <v>5964614</v>
      </c>
      <c r="D31" s="804">
        <f>'7_Local Revenue'!H31</f>
        <v>226287680</v>
      </c>
      <c r="E31" s="804">
        <f t="shared" si="1"/>
        <v>3405154</v>
      </c>
      <c r="F31" s="804">
        <f>'7_Local Revenue'!AI31</f>
        <v>5827592</v>
      </c>
      <c r="G31" s="804">
        <f>'7_Local Revenue'!AM31</f>
        <v>194253067</v>
      </c>
      <c r="H31" s="804">
        <f t="shared" si="2"/>
        <v>1459035</v>
      </c>
      <c r="I31" s="804">
        <f>'7_Local Revenue'!AP31</f>
        <v>75485</v>
      </c>
      <c r="J31" s="806">
        <f t="shared" si="3"/>
        <v>4939674</v>
      </c>
    </row>
    <row r="32" spans="1:13" ht="16.899999999999999" customHeight="1" x14ac:dyDescent="0.2">
      <c r="A32" s="799">
        <v>26</v>
      </c>
      <c r="B32" s="801" t="s">
        <v>31</v>
      </c>
      <c r="C32" s="803">
        <f>'7_Local Revenue'!AE32</f>
        <v>81520534</v>
      </c>
      <c r="D32" s="803">
        <f>'7_Local Revenue'!H32</f>
        <v>3591183716</v>
      </c>
      <c r="E32" s="803">
        <f t="shared" si="1"/>
        <v>54039773</v>
      </c>
      <c r="F32" s="803">
        <f>'7_Local Revenue'!AI32</f>
        <v>189743652</v>
      </c>
      <c r="G32" s="803">
        <f>'7_Local Revenue'!AM32</f>
        <v>9487182600</v>
      </c>
      <c r="H32" s="803">
        <f t="shared" si="2"/>
        <v>71258229</v>
      </c>
      <c r="I32" s="803">
        <f>'7_Local Revenue'!AP32</f>
        <v>1984230</v>
      </c>
      <c r="J32" s="805">
        <f t="shared" si="3"/>
        <v>127282232</v>
      </c>
    </row>
    <row r="33" spans="1:10" ht="16.899999999999999" customHeight="1" x14ac:dyDescent="0.2">
      <c r="A33" s="177">
        <v>27</v>
      </c>
      <c r="B33" s="513" t="s">
        <v>32</v>
      </c>
      <c r="C33" s="179">
        <f>'7_Local Revenue'!AE33</f>
        <v>7967838</v>
      </c>
      <c r="D33" s="179">
        <f>'7_Local Revenue'!H33</f>
        <v>214642010</v>
      </c>
      <c r="E33" s="179">
        <f t="shared" si="1"/>
        <v>3229912</v>
      </c>
      <c r="F33" s="179">
        <f>'7_Local Revenue'!AI33</f>
        <v>11049295</v>
      </c>
      <c r="G33" s="179">
        <f>'7_Local Revenue'!AM33</f>
        <v>441971800</v>
      </c>
      <c r="H33" s="179">
        <f t="shared" si="2"/>
        <v>3319650</v>
      </c>
      <c r="I33" s="179">
        <f>'7_Local Revenue'!AP33</f>
        <v>316041</v>
      </c>
      <c r="J33" s="514">
        <f t="shared" si="3"/>
        <v>6865603</v>
      </c>
    </row>
    <row r="34" spans="1:10" ht="16.899999999999999" customHeight="1" x14ac:dyDescent="0.2">
      <c r="A34" s="177">
        <v>28</v>
      </c>
      <c r="B34" s="513" t="s">
        <v>33</v>
      </c>
      <c r="C34" s="179">
        <f>'7_Local Revenue'!AE34</f>
        <v>72400575</v>
      </c>
      <c r="D34" s="179">
        <f>'7_Local Revenue'!H34</f>
        <v>2259086547</v>
      </c>
      <c r="E34" s="179">
        <f t="shared" si="1"/>
        <v>33994508</v>
      </c>
      <c r="F34" s="179">
        <f>'7_Local Revenue'!AI34</f>
        <v>112048551</v>
      </c>
      <c r="G34" s="179">
        <f>'7_Local Revenue'!AM34</f>
        <v>5602427550</v>
      </c>
      <c r="H34" s="179">
        <f t="shared" si="2"/>
        <v>42079833</v>
      </c>
      <c r="I34" s="179">
        <f>'7_Local Revenue'!AP34</f>
        <v>2311945</v>
      </c>
      <c r="J34" s="514">
        <f t="shared" si="3"/>
        <v>78386286</v>
      </c>
    </row>
    <row r="35" spans="1:10" ht="16.899999999999999" customHeight="1" x14ac:dyDescent="0.2">
      <c r="A35" s="177">
        <v>29</v>
      </c>
      <c r="B35" s="513" t="s">
        <v>34</v>
      </c>
      <c r="C35" s="179">
        <f>'7_Local Revenue'!AE35</f>
        <v>43370047</v>
      </c>
      <c r="D35" s="179">
        <f>'7_Local Revenue'!H35</f>
        <v>1063044930</v>
      </c>
      <c r="E35" s="179">
        <f t="shared" si="1"/>
        <v>15996594</v>
      </c>
      <c r="F35" s="179">
        <f>'7_Local Revenue'!AI35</f>
        <v>27452014</v>
      </c>
      <c r="G35" s="179">
        <f>'7_Local Revenue'!AM35</f>
        <v>1372600700</v>
      </c>
      <c r="H35" s="179">
        <f t="shared" si="2"/>
        <v>10309604</v>
      </c>
      <c r="I35" s="179">
        <f>'7_Local Revenue'!AP35</f>
        <v>561912</v>
      </c>
      <c r="J35" s="514">
        <f t="shared" si="3"/>
        <v>26868110</v>
      </c>
    </row>
    <row r="36" spans="1:10" ht="16.899999999999999" customHeight="1" x14ac:dyDescent="0.2">
      <c r="A36" s="800">
        <v>30</v>
      </c>
      <c r="B36" s="802" t="s">
        <v>35</v>
      </c>
      <c r="C36" s="804">
        <f>'7_Local Revenue'!AE36</f>
        <v>3324596</v>
      </c>
      <c r="D36" s="804">
        <f>'7_Local Revenue'!H36</f>
        <v>76901570</v>
      </c>
      <c r="E36" s="804">
        <f t="shared" si="1"/>
        <v>1157207</v>
      </c>
      <c r="F36" s="804">
        <f>'7_Local Revenue'!AI36</f>
        <v>6444634</v>
      </c>
      <c r="G36" s="804">
        <f>'7_Local Revenue'!AM36</f>
        <v>214821133</v>
      </c>
      <c r="H36" s="804">
        <f t="shared" si="2"/>
        <v>1613522</v>
      </c>
      <c r="I36" s="804">
        <f>'7_Local Revenue'!AP36</f>
        <v>74736</v>
      </c>
      <c r="J36" s="806">
        <f t="shared" si="3"/>
        <v>2845465</v>
      </c>
    </row>
    <row r="37" spans="1:10" ht="16.899999999999999" customHeight="1" x14ac:dyDescent="0.2">
      <c r="A37" s="799">
        <v>31</v>
      </c>
      <c r="B37" s="801" t="s">
        <v>36</v>
      </c>
      <c r="C37" s="803">
        <f>'7_Local Revenue'!AE37</f>
        <v>19575069</v>
      </c>
      <c r="D37" s="803">
        <f>'7_Local Revenue'!H37</f>
        <v>444156117.90000004</v>
      </c>
      <c r="E37" s="803">
        <f t="shared" si="1"/>
        <v>6683617</v>
      </c>
      <c r="F37" s="803">
        <f>'7_Local Revenue'!AI37</f>
        <v>19215744</v>
      </c>
      <c r="G37" s="803">
        <f>'7_Local Revenue'!AM37</f>
        <v>960787200</v>
      </c>
      <c r="H37" s="803">
        <f t="shared" si="2"/>
        <v>7216473</v>
      </c>
      <c r="I37" s="803">
        <f>'7_Local Revenue'!AP37</f>
        <v>390590</v>
      </c>
      <c r="J37" s="805">
        <f t="shared" si="3"/>
        <v>14290680</v>
      </c>
    </row>
    <row r="38" spans="1:10" ht="16.899999999999999" customHeight="1" x14ac:dyDescent="0.2">
      <c r="A38" s="177">
        <v>32</v>
      </c>
      <c r="B38" s="513" t="s">
        <v>37</v>
      </c>
      <c r="C38" s="179">
        <f>'7_Local Revenue'!AE38</f>
        <v>16859488</v>
      </c>
      <c r="D38" s="179">
        <f>'7_Local Revenue'!H38</f>
        <v>494419412</v>
      </c>
      <c r="E38" s="179">
        <f t="shared" si="1"/>
        <v>7439974</v>
      </c>
      <c r="F38" s="179">
        <f>'7_Local Revenue'!AI38</f>
        <v>58121170</v>
      </c>
      <c r="G38" s="179">
        <f>'7_Local Revenue'!AM38</f>
        <v>2137330061.9999998</v>
      </c>
      <c r="H38" s="179">
        <f t="shared" si="2"/>
        <v>16053486</v>
      </c>
      <c r="I38" s="179">
        <f>'7_Local Revenue'!AP38</f>
        <v>969145</v>
      </c>
      <c r="J38" s="514">
        <f t="shared" si="3"/>
        <v>24462605</v>
      </c>
    </row>
    <row r="39" spans="1:10" ht="16.899999999999999" customHeight="1" x14ac:dyDescent="0.2">
      <c r="A39" s="177">
        <v>33</v>
      </c>
      <c r="B39" s="513" t="s">
        <v>38</v>
      </c>
      <c r="C39" s="179">
        <f>'7_Local Revenue'!AE39</f>
        <v>2420218</v>
      </c>
      <c r="D39" s="179">
        <f>'7_Local Revenue'!H39</f>
        <v>111158810</v>
      </c>
      <c r="E39" s="179">
        <f t="shared" ref="E39:E70" si="4">ROUND(D39*$E$3/1000,0)</f>
        <v>1672707</v>
      </c>
      <c r="F39" s="179">
        <f>'7_Local Revenue'!AI39</f>
        <v>3564521</v>
      </c>
      <c r="G39" s="179">
        <f>'7_Local Revenue'!AM39</f>
        <v>142580840</v>
      </c>
      <c r="H39" s="179">
        <f t="shared" ref="H39:H70" si="5">ROUND(G39*$H$3,0)</f>
        <v>1070925</v>
      </c>
      <c r="I39" s="179">
        <f>'7_Local Revenue'!AP39</f>
        <v>62859</v>
      </c>
      <c r="J39" s="514">
        <f t="shared" ref="J39:J70" si="6">E39+H39+I39</f>
        <v>2806491</v>
      </c>
    </row>
    <row r="40" spans="1:10" ht="16.899999999999999" customHeight="1" x14ac:dyDescent="0.2">
      <c r="A40" s="177">
        <v>34</v>
      </c>
      <c r="B40" s="513" t="s">
        <v>39</v>
      </c>
      <c r="C40" s="179">
        <f>'7_Local Revenue'!AE40</f>
        <v>5443734</v>
      </c>
      <c r="D40" s="179">
        <f>'7_Local Revenue'!H40</f>
        <v>143624727</v>
      </c>
      <c r="E40" s="179">
        <f t="shared" si="4"/>
        <v>2161251</v>
      </c>
      <c r="F40" s="179">
        <f>'7_Local Revenue'!AI40</f>
        <v>6588752</v>
      </c>
      <c r="G40" s="179">
        <f>'7_Local Revenue'!AM40</f>
        <v>329437600</v>
      </c>
      <c r="H40" s="179">
        <f t="shared" si="5"/>
        <v>2474406</v>
      </c>
      <c r="I40" s="179">
        <f>'7_Local Revenue'!AP40</f>
        <v>345466</v>
      </c>
      <c r="J40" s="514">
        <f>E40+H40+I40</f>
        <v>4981123</v>
      </c>
    </row>
    <row r="41" spans="1:10" ht="16.899999999999999" customHeight="1" x14ac:dyDescent="0.2">
      <c r="A41" s="800">
        <v>35</v>
      </c>
      <c r="B41" s="802" t="s">
        <v>40</v>
      </c>
      <c r="C41" s="804">
        <f>'7_Local Revenue'!AE41</f>
        <v>8241026</v>
      </c>
      <c r="D41" s="804">
        <f>'7_Local Revenue'!H41</f>
        <v>337879825</v>
      </c>
      <c r="E41" s="804">
        <f t="shared" si="4"/>
        <v>5084382</v>
      </c>
      <c r="F41" s="804">
        <f>'7_Local Revenue'!AI41</f>
        <v>12469396</v>
      </c>
      <c r="G41" s="804">
        <f>'7_Local Revenue'!AM41</f>
        <v>623469800</v>
      </c>
      <c r="H41" s="804">
        <f t="shared" si="5"/>
        <v>4682882</v>
      </c>
      <c r="I41" s="804">
        <f>'7_Local Revenue'!AP41</f>
        <v>478515</v>
      </c>
      <c r="J41" s="806">
        <f t="shared" si="6"/>
        <v>10245779</v>
      </c>
    </row>
    <row r="42" spans="1:10" s="212" customFormat="1" ht="16.899999999999999" customHeight="1" x14ac:dyDescent="0.2">
      <c r="A42" s="799">
        <v>36</v>
      </c>
      <c r="B42" s="801" t="s">
        <v>41</v>
      </c>
      <c r="C42" s="803">
        <f>'7_Local Revenue'!AE42</f>
        <v>165148640</v>
      </c>
      <c r="D42" s="803">
        <f>'7_Local Revenue'!H42</f>
        <v>3653953630</v>
      </c>
      <c r="E42" s="803">
        <f t="shared" si="4"/>
        <v>54984329</v>
      </c>
      <c r="F42" s="803">
        <f>'7_Local Revenue'!AI42</f>
        <v>132079437</v>
      </c>
      <c r="G42" s="803">
        <f>'7_Local Revenue'!AM42</f>
        <v>8805295800</v>
      </c>
      <c r="H42" s="803">
        <f t="shared" si="5"/>
        <v>66136577</v>
      </c>
      <c r="I42" s="803">
        <f>'7_Local Revenue'!AP42</f>
        <v>2833527</v>
      </c>
      <c r="J42" s="805">
        <f t="shared" si="6"/>
        <v>123954433</v>
      </c>
    </row>
    <row r="43" spans="1:10" s="212" customFormat="1" ht="16.899999999999999" customHeight="1" x14ac:dyDescent="0.2">
      <c r="A43" s="177">
        <v>37</v>
      </c>
      <c r="B43" s="513" t="s">
        <v>42</v>
      </c>
      <c r="C43" s="179">
        <f>'7_Local Revenue'!AE43</f>
        <v>27600589</v>
      </c>
      <c r="D43" s="179">
        <f>'7_Local Revenue'!H43</f>
        <v>684904403</v>
      </c>
      <c r="E43" s="179">
        <f t="shared" si="4"/>
        <v>10306373</v>
      </c>
      <c r="F43" s="179">
        <f>'7_Local Revenue'!AI43</f>
        <v>46462224</v>
      </c>
      <c r="G43" s="179">
        <f>'7_Local Revenue'!AM43</f>
        <v>1548740800</v>
      </c>
      <c r="H43" s="179">
        <f t="shared" si="5"/>
        <v>11632592</v>
      </c>
      <c r="I43" s="179">
        <f>'7_Local Revenue'!AP43</f>
        <v>823783</v>
      </c>
      <c r="J43" s="514">
        <f t="shared" si="6"/>
        <v>22762748</v>
      </c>
    </row>
    <row r="44" spans="1:10" s="212" customFormat="1" ht="16.899999999999999" customHeight="1" x14ac:dyDescent="0.2">
      <c r="A44" s="177">
        <v>38</v>
      </c>
      <c r="B44" s="513" t="s">
        <v>43</v>
      </c>
      <c r="C44" s="179">
        <f>'7_Local Revenue'!AE44</f>
        <v>26304442</v>
      </c>
      <c r="D44" s="179">
        <f>'7_Local Revenue'!H44</f>
        <v>1026946701</v>
      </c>
      <c r="E44" s="179">
        <f t="shared" si="4"/>
        <v>15453391</v>
      </c>
      <c r="F44" s="179">
        <f>'7_Local Revenue'!AI44</f>
        <v>17072465</v>
      </c>
      <c r="G44" s="179">
        <f>'7_Local Revenue'!AM44</f>
        <v>682898600</v>
      </c>
      <c r="H44" s="179">
        <f t="shared" si="5"/>
        <v>5129251</v>
      </c>
      <c r="I44" s="179">
        <f>'7_Local Revenue'!AP44</f>
        <v>119001</v>
      </c>
      <c r="J44" s="514">
        <f t="shared" si="6"/>
        <v>20701643</v>
      </c>
    </row>
    <row r="45" spans="1:10" s="212" customFormat="1" ht="16.899999999999999" customHeight="1" x14ac:dyDescent="0.2">
      <c r="A45" s="177">
        <v>39</v>
      </c>
      <c r="B45" s="513" t="s">
        <v>44</v>
      </c>
      <c r="C45" s="179">
        <f>'7_Local Revenue'!AE45</f>
        <v>8182993</v>
      </c>
      <c r="D45" s="179">
        <f>'7_Local Revenue'!H45</f>
        <v>487597847</v>
      </c>
      <c r="E45" s="179">
        <f t="shared" si="4"/>
        <v>7337324</v>
      </c>
      <c r="F45" s="179">
        <f>'7_Local Revenue'!AI45</f>
        <v>6736673</v>
      </c>
      <c r="G45" s="179">
        <f>'7_Local Revenue'!AM45</f>
        <v>336833650</v>
      </c>
      <c r="H45" s="179">
        <f t="shared" si="5"/>
        <v>2529958</v>
      </c>
      <c r="I45" s="179">
        <f>'7_Local Revenue'!AP45</f>
        <v>296165</v>
      </c>
      <c r="J45" s="514">
        <f t="shared" si="6"/>
        <v>10163447</v>
      </c>
    </row>
    <row r="46" spans="1:10" s="212" customFormat="1" ht="16.899999999999999" customHeight="1" x14ac:dyDescent="0.2">
      <c r="A46" s="800">
        <v>40</v>
      </c>
      <c r="B46" s="802" t="s">
        <v>45</v>
      </c>
      <c r="C46" s="804">
        <f>'7_Local Revenue'!AE46</f>
        <v>38602801</v>
      </c>
      <c r="D46" s="804">
        <f>'7_Local Revenue'!H46</f>
        <v>795946851</v>
      </c>
      <c r="E46" s="804">
        <f t="shared" si="4"/>
        <v>11977329</v>
      </c>
      <c r="F46" s="804">
        <f>'7_Local Revenue'!AI46</f>
        <v>51281146</v>
      </c>
      <c r="G46" s="804">
        <f>'7_Local Revenue'!AM46</f>
        <v>2564057300</v>
      </c>
      <c r="H46" s="804">
        <f t="shared" si="5"/>
        <v>19258634</v>
      </c>
      <c r="I46" s="804">
        <f>'7_Local Revenue'!AP46</f>
        <v>1064067</v>
      </c>
      <c r="J46" s="806">
        <f t="shared" si="6"/>
        <v>32300030</v>
      </c>
    </row>
    <row r="47" spans="1:10" s="212" customFormat="1" ht="16.899999999999999" customHeight="1" x14ac:dyDescent="0.2">
      <c r="A47" s="799">
        <v>41</v>
      </c>
      <c r="B47" s="801" t="s">
        <v>46</v>
      </c>
      <c r="C47" s="803">
        <f>'7_Local Revenue'!AE47</f>
        <v>10588487</v>
      </c>
      <c r="D47" s="803">
        <f>'7_Local Revenue'!H47</f>
        <v>233776610</v>
      </c>
      <c r="E47" s="803">
        <f t="shared" si="4"/>
        <v>3517847</v>
      </c>
      <c r="F47" s="803">
        <f>'7_Local Revenue'!AI47</f>
        <v>3687788</v>
      </c>
      <c r="G47" s="803">
        <f>'7_Local Revenue'!AM47</f>
        <v>184389400</v>
      </c>
      <c r="H47" s="803">
        <f t="shared" si="5"/>
        <v>1384949</v>
      </c>
      <c r="I47" s="803">
        <f>'7_Local Revenue'!AP47</f>
        <v>129207</v>
      </c>
      <c r="J47" s="805">
        <f t="shared" si="6"/>
        <v>5032003</v>
      </c>
    </row>
    <row r="48" spans="1:10" s="212" customFormat="1" ht="16.899999999999999" customHeight="1" x14ac:dyDescent="0.2">
      <c r="A48" s="177">
        <v>42</v>
      </c>
      <c r="B48" s="513" t="s">
        <v>47</v>
      </c>
      <c r="C48" s="179">
        <f>'7_Local Revenue'!AE48</f>
        <v>6278098</v>
      </c>
      <c r="D48" s="179">
        <f>'7_Local Revenue'!H48</f>
        <v>206712484</v>
      </c>
      <c r="E48" s="179">
        <f t="shared" si="4"/>
        <v>3110589</v>
      </c>
      <c r="F48" s="179">
        <f>'7_Local Revenue'!AI48</f>
        <v>6224527</v>
      </c>
      <c r="G48" s="179">
        <f>'7_Local Revenue'!AM48</f>
        <v>311226350</v>
      </c>
      <c r="H48" s="179">
        <f t="shared" si="5"/>
        <v>2337621</v>
      </c>
      <c r="I48" s="179">
        <f>'7_Local Revenue'!AP48</f>
        <v>212030</v>
      </c>
      <c r="J48" s="514">
        <f t="shared" si="6"/>
        <v>5660240</v>
      </c>
    </row>
    <row r="49" spans="1:10" s="212" customFormat="1" ht="16.899999999999999" customHeight="1" x14ac:dyDescent="0.2">
      <c r="A49" s="177">
        <v>43</v>
      </c>
      <c r="B49" s="513" t="s">
        <v>48</v>
      </c>
      <c r="C49" s="179">
        <f>'7_Local Revenue'!AE49</f>
        <v>6250344</v>
      </c>
      <c r="D49" s="179">
        <f>'7_Local Revenue'!H49</f>
        <v>172964555</v>
      </c>
      <c r="E49" s="179">
        <f t="shared" si="4"/>
        <v>2602753</v>
      </c>
      <c r="F49" s="179">
        <f>'7_Local Revenue'!AI49</f>
        <v>8151435</v>
      </c>
      <c r="G49" s="179">
        <f>'7_Local Revenue'!AM49</f>
        <v>326057400</v>
      </c>
      <c r="H49" s="179">
        <f t="shared" si="5"/>
        <v>2449017</v>
      </c>
      <c r="I49" s="179">
        <f>'7_Local Revenue'!AP49</f>
        <v>159622</v>
      </c>
      <c r="J49" s="514">
        <f t="shared" si="6"/>
        <v>5211392</v>
      </c>
    </row>
    <row r="50" spans="1:10" s="212" customFormat="1" ht="16.899999999999999" customHeight="1" x14ac:dyDescent="0.2">
      <c r="A50" s="177">
        <v>44</v>
      </c>
      <c r="B50" s="513" t="s">
        <v>49</v>
      </c>
      <c r="C50" s="179">
        <f>'7_Local Revenue'!AE50</f>
        <v>12833572</v>
      </c>
      <c r="D50" s="179">
        <f>'7_Local Revenue'!H50</f>
        <v>314102692</v>
      </c>
      <c r="E50" s="179">
        <f t="shared" si="4"/>
        <v>4726586</v>
      </c>
      <c r="F50" s="179">
        <f>'7_Local Revenue'!AI50</f>
        <v>15978112</v>
      </c>
      <c r="G50" s="179">
        <f>'7_Local Revenue'!AM50</f>
        <v>777238654.99999988</v>
      </c>
      <c r="H50" s="179">
        <f t="shared" si="5"/>
        <v>5837840</v>
      </c>
      <c r="I50" s="179">
        <f>'7_Local Revenue'!AP50</f>
        <v>106297</v>
      </c>
      <c r="J50" s="514">
        <f t="shared" si="6"/>
        <v>10670723</v>
      </c>
    </row>
    <row r="51" spans="1:10" ht="16.899999999999999" customHeight="1" x14ac:dyDescent="0.2">
      <c r="A51" s="800">
        <v>45</v>
      </c>
      <c r="B51" s="802" t="s">
        <v>50</v>
      </c>
      <c r="C51" s="804">
        <f>'7_Local Revenue'!AE51</f>
        <v>67424577</v>
      </c>
      <c r="D51" s="804">
        <f>'7_Local Revenue'!H51</f>
        <v>1233690797</v>
      </c>
      <c r="E51" s="804">
        <f t="shared" si="4"/>
        <v>18564456</v>
      </c>
      <c r="F51" s="804">
        <f>'7_Local Revenue'!AI51</f>
        <v>48890606</v>
      </c>
      <c r="G51" s="804">
        <f>'7_Local Revenue'!AM51</f>
        <v>1629686867</v>
      </c>
      <c r="H51" s="804">
        <f t="shared" si="5"/>
        <v>12240578</v>
      </c>
      <c r="I51" s="804">
        <f>'7_Local Revenue'!AP51</f>
        <v>278306</v>
      </c>
      <c r="J51" s="806">
        <f t="shared" si="6"/>
        <v>31083340</v>
      </c>
    </row>
    <row r="52" spans="1:10" ht="16.899999999999999" customHeight="1" x14ac:dyDescent="0.2">
      <c r="A52" s="799">
        <v>46</v>
      </c>
      <c r="B52" s="801" t="s">
        <v>51</v>
      </c>
      <c r="C52" s="803">
        <f>'7_Local Revenue'!AE52</f>
        <v>2166850</v>
      </c>
      <c r="D52" s="803">
        <f>'7_Local Revenue'!H52</f>
        <v>53685990</v>
      </c>
      <c r="E52" s="803">
        <f t="shared" si="4"/>
        <v>807861</v>
      </c>
      <c r="F52" s="803">
        <f>'7_Local Revenue'!AI52</f>
        <v>1544830</v>
      </c>
      <c r="G52" s="803">
        <f>'7_Local Revenue'!AM52</f>
        <v>77241500</v>
      </c>
      <c r="H52" s="803">
        <f t="shared" si="5"/>
        <v>580161</v>
      </c>
      <c r="I52" s="803">
        <f>'7_Local Revenue'!AP52</f>
        <v>31622</v>
      </c>
      <c r="J52" s="805">
        <f t="shared" si="6"/>
        <v>1419644</v>
      </c>
    </row>
    <row r="53" spans="1:10" ht="16.899999999999999" customHeight="1" x14ac:dyDescent="0.2">
      <c r="A53" s="177">
        <v>47</v>
      </c>
      <c r="B53" s="513" t="s">
        <v>52</v>
      </c>
      <c r="C53" s="179">
        <f>'7_Local Revenue'!AE53</f>
        <v>23677579</v>
      </c>
      <c r="D53" s="179">
        <f>'7_Local Revenue'!H53</f>
        <v>516834820</v>
      </c>
      <c r="E53" s="179">
        <f t="shared" si="4"/>
        <v>7777279</v>
      </c>
      <c r="F53" s="179">
        <f>'7_Local Revenue'!AI53</f>
        <v>18127949</v>
      </c>
      <c r="G53" s="179">
        <f>'7_Local Revenue'!AM53</f>
        <v>725117960</v>
      </c>
      <c r="H53" s="179">
        <f t="shared" si="5"/>
        <v>5446361</v>
      </c>
      <c r="I53" s="179">
        <f>'7_Local Revenue'!AP53</f>
        <v>82398</v>
      </c>
      <c r="J53" s="514">
        <f t="shared" si="6"/>
        <v>13306038</v>
      </c>
    </row>
    <row r="54" spans="1:10" ht="16.899999999999999" customHeight="1" x14ac:dyDescent="0.2">
      <c r="A54" s="177">
        <v>48</v>
      </c>
      <c r="B54" s="513" t="s">
        <v>74</v>
      </c>
      <c r="C54" s="179">
        <f>'7_Local Revenue'!AE54</f>
        <v>15710431</v>
      </c>
      <c r="D54" s="179">
        <f>'7_Local Revenue'!H54</f>
        <v>427246759</v>
      </c>
      <c r="E54" s="179">
        <f t="shared" si="4"/>
        <v>6429167</v>
      </c>
      <c r="F54" s="179">
        <f>'7_Local Revenue'!AI54</f>
        <v>23127578</v>
      </c>
      <c r="G54" s="179">
        <f>'7_Local Revenue'!AM54</f>
        <v>1027892356</v>
      </c>
      <c r="H54" s="179">
        <f t="shared" si="5"/>
        <v>7720499</v>
      </c>
      <c r="I54" s="179">
        <f>'7_Local Revenue'!AP54</f>
        <v>184072</v>
      </c>
      <c r="J54" s="514">
        <f t="shared" si="6"/>
        <v>14333738</v>
      </c>
    </row>
    <row r="55" spans="1:10" ht="16.899999999999999" customHeight="1" x14ac:dyDescent="0.2">
      <c r="A55" s="177">
        <v>49</v>
      </c>
      <c r="B55" s="513" t="s">
        <v>53</v>
      </c>
      <c r="C55" s="179">
        <f>'7_Local Revenue'!AE55</f>
        <v>12848854</v>
      </c>
      <c r="D55" s="179">
        <f>'7_Local Revenue'!H55</f>
        <v>627269322</v>
      </c>
      <c r="E55" s="179">
        <f t="shared" si="4"/>
        <v>9439086</v>
      </c>
      <c r="F55" s="179">
        <f>'7_Local Revenue'!AI55</f>
        <v>23061293</v>
      </c>
      <c r="G55" s="179">
        <f>'7_Local Revenue'!AM55</f>
        <v>1153064650</v>
      </c>
      <c r="H55" s="179">
        <f t="shared" si="5"/>
        <v>8660669</v>
      </c>
      <c r="I55" s="179">
        <f>'7_Local Revenue'!AP55</f>
        <v>534782</v>
      </c>
      <c r="J55" s="514">
        <f t="shared" si="6"/>
        <v>18634537</v>
      </c>
    </row>
    <row r="56" spans="1:10" ht="16.899999999999999" customHeight="1" x14ac:dyDescent="0.2">
      <c r="A56" s="800">
        <v>50</v>
      </c>
      <c r="B56" s="802" t="s">
        <v>54</v>
      </c>
      <c r="C56" s="804">
        <f>'7_Local Revenue'!AE56</f>
        <v>12721176</v>
      </c>
      <c r="D56" s="804">
        <f>'7_Local Revenue'!H56</f>
        <v>389990472</v>
      </c>
      <c r="E56" s="804">
        <f t="shared" si="4"/>
        <v>5868538</v>
      </c>
      <c r="F56" s="804">
        <f>'7_Local Revenue'!AI56</f>
        <v>14151646</v>
      </c>
      <c r="G56" s="804">
        <f>'7_Local Revenue'!AM56</f>
        <v>707582300</v>
      </c>
      <c r="H56" s="804">
        <f t="shared" si="5"/>
        <v>5314651</v>
      </c>
      <c r="I56" s="804">
        <f>'7_Local Revenue'!AP56</f>
        <v>351716</v>
      </c>
      <c r="J56" s="806">
        <f t="shared" si="6"/>
        <v>11534905</v>
      </c>
    </row>
    <row r="57" spans="1:10" ht="16.899999999999999" customHeight="1" x14ac:dyDescent="0.2">
      <c r="A57" s="799">
        <v>51</v>
      </c>
      <c r="B57" s="801" t="s">
        <v>55</v>
      </c>
      <c r="C57" s="803">
        <f>'7_Local Revenue'!AE57</f>
        <v>21637739</v>
      </c>
      <c r="D57" s="803">
        <f>'7_Local Revenue'!H57</f>
        <v>608764015</v>
      </c>
      <c r="E57" s="803">
        <f t="shared" si="4"/>
        <v>9160620</v>
      </c>
      <c r="F57" s="803">
        <f>'7_Local Revenue'!AI57</f>
        <v>14455522</v>
      </c>
      <c r="G57" s="803">
        <f>'7_Local Revenue'!AM57</f>
        <v>826029829</v>
      </c>
      <c r="H57" s="803">
        <f t="shared" si="5"/>
        <v>6204310</v>
      </c>
      <c r="I57" s="803">
        <f>'7_Local Revenue'!AP57</f>
        <v>1318738</v>
      </c>
      <c r="J57" s="805">
        <f t="shared" si="6"/>
        <v>16683668</v>
      </c>
    </row>
    <row r="58" spans="1:10" ht="16.899999999999999" customHeight="1" x14ac:dyDescent="0.2">
      <c r="A58" s="177">
        <v>52</v>
      </c>
      <c r="B58" s="513" t="s">
        <v>56</v>
      </c>
      <c r="C58" s="179">
        <f>'7_Local Revenue'!AE58</f>
        <v>128464639</v>
      </c>
      <c r="D58" s="179">
        <f>'7_Local Revenue'!H58</f>
        <v>1959106854</v>
      </c>
      <c r="E58" s="179">
        <f t="shared" si="4"/>
        <v>29480444</v>
      </c>
      <c r="F58" s="179">
        <f>'7_Local Revenue'!AI58</f>
        <v>96519697</v>
      </c>
      <c r="G58" s="179">
        <f>'7_Local Revenue'!AM58</f>
        <v>4825984850</v>
      </c>
      <c r="H58" s="179">
        <f t="shared" si="5"/>
        <v>36247972</v>
      </c>
      <c r="I58" s="179">
        <f>'7_Local Revenue'!AP58</f>
        <v>1958581</v>
      </c>
      <c r="J58" s="514">
        <f t="shared" si="6"/>
        <v>67686997</v>
      </c>
    </row>
    <row r="59" spans="1:10" ht="16.899999999999999" customHeight="1" x14ac:dyDescent="0.2">
      <c r="A59" s="177">
        <v>53</v>
      </c>
      <c r="B59" s="513" t="s">
        <v>57</v>
      </c>
      <c r="C59" s="179">
        <f>'7_Local Revenue'!AE59</f>
        <v>6862428</v>
      </c>
      <c r="D59" s="179">
        <f>'7_Local Revenue'!H59</f>
        <v>564635317</v>
      </c>
      <c r="E59" s="179">
        <f t="shared" si="4"/>
        <v>8496576</v>
      </c>
      <c r="F59" s="179">
        <f>'7_Local Revenue'!AI59</f>
        <v>44208931</v>
      </c>
      <c r="G59" s="179">
        <f>'7_Local Revenue'!AM59</f>
        <v>2210446550</v>
      </c>
      <c r="H59" s="179">
        <f t="shared" si="5"/>
        <v>16602664</v>
      </c>
      <c r="I59" s="179">
        <f>'7_Local Revenue'!AP59</f>
        <v>216631</v>
      </c>
      <c r="J59" s="514">
        <f t="shared" si="6"/>
        <v>25315871</v>
      </c>
    </row>
    <row r="60" spans="1:10" ht="16.899999999999999" customHeight="1" x14ac:dyDescent="0.2">
      <c r="A60" s="177">
        <v>54</v>
      </c>
      <c r="B60" s="513" t="s">
        <v>58</v>
      </c>
      <c r="C60" s="179">
        <f>'7_Local Revenue'!AE60</f>
        <v>2009149</v>
      </c>
      <c r="D60" s="179">
        <f>'7_Local Revenue'!H60</f>
        <v>55364406</v>
      </c>
      <c r="E60" s="179">
        <f t="shared" si="4"/>
        <v>833118</v>
      </c>
      <c r="F60" s="179">
        <f>'7_Local Revenue'!AI60</f>
        <v>724750</v>
      </c>
      <c r="G60" s="179">
        <f>'7_Local Revenue'!AM60</f>
        <v>48316667</v>
      </c>
      <c r="H60" s="179">
        <f t="shared" si="5"/>
        <v>362906</v>
      </c>
      <c r="I60" s="179">
        <f>'7_Local Revenue'!AP60</f>
        <v>17585</v>
      </c>
      <c r="J60" s="514">
        <f t="shared" si="6"/>
        <v>1213609</v>
      </c>
    </row>
    <row r="61" spans="1:10" ht="16.899999999999999" customHeight="1" x14ac:dyDescent="0.2">
      <c r="A61" s="800">
        <v>55</v>
      </c>
      <c r="B61" s="802" t="s">
        <v>59</v>
      </c>
      <c r="C61" s="804">
        <f>'7_Local Revenue'!AE61</f>
        <v>8520702</v>
      </c>
      <c r="D61" s="804">
        <f>'7_Local Revenue'!H61</f>
        <v>922511933</v>
      </c>
      <c r="E61" s="804">
        <f t="shared" si="4"/>
        <v>13881867</v>
      </c>
      <c r="F61" s="804">
        <f>'7_Local Revenue'!AI61</f>
        <v>53790406</v>
      </c>
      <c r="G61" s="804">
        <f>'7_Local Revenue'!AM61</f>
        <v>2084899457</v>
      </c>
      <c r="H61" s="804">
        <f t="shared" si="5"/>
        <v>15659680</v>
      </c>
      <c r="I61" s="804">
        <f>'7_Local Revenue'!AP61</f>
        <v>347775</v>
      </c>
      <c r="J61" s="806">
        <f t="shared" si="6"/>
        <v>29889322</v>
      </c>
    </row>
    <row r="62" spans="1:10" ht="16.899999999999999" customHeight="1" x14ac:dyDescent="0.2">
      <c r="A62" s="799">
        <v>56</v>
      </c>
      <c r="B62" s="801" t="s">
        <v>60</v>
      </c>
      <c r="C62" s="803">
        <f>'7_Local Revenue'!AE62</f>
        <v>5123324</v>
      </c>
      <c r="D62" s="803">
        <f>'7_Local Revenue'!H62</f>
        <v>154599163</v>
      </c>
      <c r="E62" s="803">
        <f t="shared" si="4"/>
        <v>2326393</v>
      </c>
      <c r="F62" s="803">
        <f>'7_Local Revenue'!AI62</f>
        <v>7348295</v>
      </c>
      <c r="G62" s="803">
        <f>'7_Local Revenue'!AM62</f>
        <v>244943167</v>
      </c>
      <c r="H62" s="803">
        <f t="shared" si="5"/>
        <v>1839768</v>
      </c>
      <c r="I62" s="803">
        <f>'7_Local Revenue'!AP62</f>
        <v>138132</v>
      </c>
      <c r="J62" s="805">
        <f t="shared" si="6"/>
        <v>4304293</v>
      </c>
    </row>
    <row r="63" spans="1:10" ht="16.899999999999999" customHeight="1" x14ac:dyDescent="0.2">
      <c r="A63" s="177">
        <v>57</v>
      </c>
      <c r="B63" s="513" t="s">
        <v>61</v>
      </c>
      <c r="C63" s="179">
        <f>'7_Local Revenue'!AE63</f>
        <v>13044901</v>
      </c>
      <c r="D63" s="179">
        <f>'7_Local Revenue'!H63</f>
        <v>336437750</v>
      </c>
      <c r="E63" s="179">
        <f t="shared" si="4"/>
        <v>5062682</v>
      </c>
      <c r="F63" s="179">
        <f>'7_Local Revenue'!AI63</f>
        <v>11013431</v>
      </c>
      <c r="G63" s="179">
        <f>'7_Local Revenue'!AM63</f>
        <v>734228733</v>
      </c>
      <c r="H63" s="179">
        <f t="shared" si="5"/>
        <v>5514792</v>
      </c>
      <c r="I63" s="179">
        <f>'7_Local Revenue'!AP63</f>
        <v>1419506</v>
      </c>
      <c r="J63" s="514">
        <f t="shared" si="6"/>
        <v>11996980</v>
      </c>
    </row>
    <row r="64" spans="1:10" ht="16.899999999999999" customHeight="1" x14ac:dyDescent="0.2">
      <c r="A64" s="177">
        <v>58</v>
      </c>
      <c r="B64" s="513" t="s">
        <v>62</v>
      </c>
      <c r="C64" s="179">
        <f>'7_Local Revenue'!AE64</f>
        <v>7619363</v>
      </c>
      <c r="D64" s="179">
        <f>'7_Local Revenue'!H64</f>
        <v>141390624</v>
      </c>
      <c r="E64" s="179">
        <f t="shared" si="4"/>
        <v>2127632</v>
      </c>
      <c r="F64" s="179">
        <f>'7_Local Revenue'!AI64</f>
        <v>11458372</v>
      </c>
      <c r="G64" s="179">
        <f>'7_Local Revenue'!AM64</f>
        <v>572918600</v>
      </c>
      <c r="H64" s="179">
        <f t="shared" si="5"/>
        <v>4303192</v>
      </c>
      <c r="I64" s="179">
        <f>'7_Local Revenue'!AP64</f>
        <v>388955</v>
      </c>
      <c r="J64" s="514">
        <f t="shared" si="6"/>
        <v>6819779</v>
      </c>
    </row>
    <row r="65" spans="1:10" ht="16.899999999999999" customHeight="1" x14ac:dyDescent="0.2">
      <c r="A65" s="177">
        <v>59</v>
      </c>
      <c r="B65" s="513" t="s">
        <v>63</v>
      </c>
      <c r="C65" s="179">
        <f>'7_Local Revenue'!AE65</f>
        <v>3223902</v>
      </c>
      <c r="D65" s="179">
        <f>'7_Local Revenue'!H65</f>
        <v>99213007</v>
      </c>
      <c r="E65" s="179">
        <f t="shared" si="4"/>
        <v>1492947</v>
      </c>
      <c r="F65" s="179">
        <f>'7_Local Revenue'!AI65</f>
        <v>4712834</v>
      </c>
      <c r="G65" s="179">
        <f>'7_Local Revenue'!AM65</f>
        <v>235641700</v>
      </c>
      <c r="H65" s="179">
        <f t="shared" si="5"/>
        <v>1769905</v>
      </c>
      <c r="I65" s="179">
        <f>'7_Local Revenue'!AP65</f>
        <v>159647</v>
      </c>
      <c r="J65" s="514">
        <f t="shared" si="6"/>
        <v>3422499</v>
      </c>
    </row>
    <row r="66" spans="1:10" ht="16.899999999999999" customHeight="1" x14ac:dyDescent="0.2">
      <c r="A66" s="800">
        <v>60</v>
      </c>
      <c r="B66" s="802" t="s">
        <v>64</v>
      </c>
      <c r="C66" s="804">
        <f>'7_Local Revenue'!AE66</f>
        <v>11887673</v>
      </c>
      <c r="D66" s="804">
        <f>'7_Local Revenue'!H66</f>
        <v>262753265</v>
      </c>
      <c r="E66" s="804">
        <f t="shared" si="4"/>
        <v>3953885</v>
      </c>
      <c r="F66" s="804">
        <f>'7_Local Revenue'!AI66</f>
        <v>12935132</v>
      </c>
      <c r="G66" s="804">
        <f>'7_Local Revenue'!AM66</f>
        <v>607283192</v>
      </c>
      <c r="H66" s="804">
        <f t="shared" si="5"/>
        <v>4561304</v>
      </c>
      <c r="I66" s="804">
        <f>'7_Local Revenue'!AP66</f>
        <v>286318</v>
      </c>
      <c r="J66" s="806">
        <f t="shared" si="6"/>
        <v>8801507</v>
      </c>
    </row>
    <row r="67" spans="1:10" ht="16.899999999999999" customHeight="1" x14ac:dyDescent="0.2">
      <c r="A67" s="799">
        <v>61</v>
      </c>
      <c r="B67" s="801" t="s">
        <v>65</v>
      </c>
      <c r="C67" s="803">
        <f>'7_Local Revenue'!AE67</f>
        <v>12274340</v>
      </c>
      <c r="D67" s="803">
        <f>'7_Local Revenue'!H67</f>
        <v>392612283</v>
      </c>
      <c r="E67" s="803">
        <f t="shared" si="4"/>
        <v>5907990</v>
      </c>
      <c r="F67" s="803">
        <f>'7_Local Revenue'!AI67</f>
        <v>16385973</v>
      </c>
      <c r="G67" s="803">
        <f>'7_Local Revenue'!AM67</f>
        <v>819298650</v>
      </c>
      <c r="H67" s="803">
        <f t="shared" si="5"/>
        <v>6153752</v>
      </c>
      <c r="I67" s="803">
        <f>'7_Local Revenue'!AP67</f>
        <v>150184</v>
      </c>
      <c r="J67" s="805">
        <f t="shared" si="6"/>
        <v>12211926</v>
      </c>
    </row>
    <row r="68" spans="1:10" ht="16.899999999999999" customHeight="1" x14ac:dyDescent="0.2">
      <c r="A68" s="177">
        <v>62</v>
      </c>
      <c r="B68" s="513" t="s">
        <v>66</v>
      </c>
      <c r="C68" s="179">
        <f>'7_Local Revenue'!AE68</f>
        <v>1596209</v>
      </c>
      <c r="D68" s="179">
        <f>'7_Local Revenue'!H68</f>
        <v>57495052</v>
      </c>
      <c r="E68" s="179">
        <f t="shared" si="4"/>
        <v>865180</v>
      </c>
      <c r="F68" s="179">
        <f>'7_Local Revenue'!AI68</f>
        <v>2553628</v>
      </c>
      <c r="G68" s="179">
        <f>'7_Local Revenue'!AM68</f>
        <v>127681400</v>
      </c>
      <c r="H68" s="179">
        <f t="shared" si="5"/>
        <v>959015</v>
      </c>
      <c r="I68" s="179">
        <f>'7_Local Revenue'!AP68</f>
        <v>93046</v>
      </c>
      <c r="J68" s="514">
        <f t="shared" si="6"/>
        <v>1917241</v>
      </c>
    </row>
    <row r="69" spans="1:10" ht="16.899999999999999" customHeight="1" x14ac:dyDescent="0.2">
      <c r="A69" s="177">
        <v>63</v>
      </c>
      <c r="B69" s="513" t="s">
        <v>67</v>
      </c>
      <c r="C69" s="179">
        <f>'7_Local Revenue'!AE69</f>
        <v>9636544</v>
      </c>
      <c r="D69" s="179">
        <f>'7_Local Revenue'!H69</f>
        <v>284362459</v>
      </c>
      <c r="E69" s="179">
        <f t="shared" si="4"/>
        <v>4279058</v>
      </c>
      <c r="F69" s="179">
        <f>'7_Local Revenue'!AI69</f>
        <v>7548418</v>
      </c>
      <c r="G69" s="179">
        <f>'7_Local Revenue'!AM69</f>
        <v>237520424.99999997</v>
      </c>
      <c r="H69" s="179">
        <f t="shared" si="5"/>
        <v>1784016</v>
      </c>
      <c r="I69" s="179">
        <f>'7_Local Revenue'!AP69</f>
        <v>50337</v>
      </c>
      <c r="J69" s="514">
        <f t="shared" si="6"/>
        <v>6113411</v>
      </c>
    </row>
    <row r="70" spans="1:10" ht="16.899999999999999" customHeight="1" x14ac:dyDescent="0.2">
      <c r="A70" s="177">
        <v>64</v>
      </c>
      <c r="B70" s="513" t="s">
        <v>68</v>
      </c>
      <c r="C70" s="179">
        <f>'7_Local Revenue'!AE70</f>
        <v>2792998</v>
      </c>
      <c r="D70" s="179">
        <f>'7_Local Revenue'!H70</f>
        <v>68531753</v>
      </c>
      <c r="E70" s="179">
        <f t="shared" si="4"/>
        <v>1031259</v>
      </c>
      <c r="F70" s="179">
        <f>'7_Local Revenue'!AI70</f>
        <v>3810857</v>
      </c>
      <c r="G70" s="179">
        <f>'7_Local Revenue'!AM70</f>
        <v>190542850</v>
      </c>
      <c r="H70" s="179">
        <f t="shared" si="5"/>
        <v>1431167</v>
      </c>
      <c r="I70" s="179">
        <f>'7_Local Revenue'!AP70</f>
        <v>224147</v>
      </c>
      <c r="J70" s="514">
        <f t="shared" si="6"/>
        <v>2686573</v>
      </c>
    </row>
    <row r="71" spans="1:10" ht="16.899999999999999" customHeight="1" x14ac:dyDescent="0.2">
      <c r="A71" s="800">
        <v>65</v>
      </c>
      <c r="B71" s="802" t="s">
        <v>69</v>
      </c>
      <c r="C71" s="804">
        <f>'7_Local Revenue'!AE71</f>
        <v>15553551</v>
      </c>
      <c r="D71" s="804">
        <f>'7_Local Revenue'!H71</f>
        <v>372954529</v>
      </c>
      <c r="E71" s="804">
        <f>ROUND(D71*$E$3/1000,0)</f>
        <v>5612182</v>
      </c>
      <c r="F71" s="804">
        <f>'7_Local Revenue'!AI71</f>
        <v>28963595</v>
      </c>
      <c r="G71" s="804">
        <f>'7_Local Revenue'!AM71</f>
        <v>1448179750</v>
      </c>
      <c r="H71" s="804">
        <f>ROUND(G71*$H$3,0)</f>
        <v>10877278</v>
      </c>
      <c r="I71" s="804">
        <f>'7_Local Revenue'!AP71</f>
        <v>375325</v>
      </c>
      <c r="J71" s="806">
        <f>E71+H71+I71</f>
        <v>16864785</v>
      </c>
    </row>
    <row r="72" spans="1:10" ht="16.899999999999999" customHeight="1" x14ac:dyDescent="0.2">
      <c r="A72" s="799">
        <v>66</v>
      </c>
      <c r="B72" s="801" t="s">
        <v>70</v>
      </c>
      <c r="C72" s="803">
        <f>'7_Local Revenue'!AE72</f>
        <v>5152508</v>
      </c>
      <c r="D72" s="803">
        <f>'7_Local Revenue'!H72</f>
        <v>81727960</v>
      </c>
      <c r="E72" s="803">
        <f>ROUND(D72*$E$3/1000,0)</f>
        <v>1229834</v>
      </c>
      <c r="F72" s="803">
        <f>'7_Local Revenue'!AI72</f>
        <v>2691282</v>
      </c>
      <c r="G72" s="803">
        <f>'7_Local Revenue'!AM72</f>
        <v>269128200</v>
      </c>
      <c r="H72" s="803">
        <f>ROUND(G72*$H$3,0)</f>
        <v>2021422</v>
      </c>
      <c r="I72" s="803">
        <f>'7_Local Revenue'!AP72</f>
        <v>196515</v>
      </c>
      <c r="J72" s="805">
        <f>E72+H72+I72</f>
        <v>3447771</v>
      </c>
    </row>
    <row r="73" spans="1:10" ht="16.899999999999999" customHeight="1" x14ac:dyDescent="0.2">
      <c r="A73" s="177">
        <v>67</v>
      </c>
      <c r="B73" s="513" t="s">
        <v>3</v>
      </c>
      <c r="C73" s="179">
        <f>'7_Local Revenue'!AE73</f>
        <v>18754388</v>
      </c>
      <c r="D73" s="179">
        <f>'7_Local Revenue'!H73</f>
        <v>240027255</v>
      </c>
      <c r="E73" s="179">
        <f>ROUND(D73*$E$3/1000,0)</f>
        <v>3611906</v>
      </c>
      <c r="F73" s="179">
        <f>'7_Local Revenue'!AI73</f>
        <v>11677757</v>
      </c>
      <c r="G73" s="179">
        <f>'7_Local Revenue'!AM73</f>
        <v>571664252.5</v>
      </c>
      <c r="H73" s="179">
        <f>ROUND(G73*$H$3,0)</f>
        <v>4293770</v>
      </c>
      <c r="I73" s="179">
        <f>'7_Local Revenue'!AP73</f>
        <v>93608</v>
      </c>
      <c r="J73" s="514">
        <f>E73+H73+I73</f>
        <v>7999284</v>
      </c>
    </row>
    <row r="74" spans="1:10" ht="16.899999999999999" customHeight="1" x14ac:dyDescent="0.2">
      <c r="A74" s="177">
        <v>68</v>
      </c>
      <c r="B74" s="513" t="s">
        <v>2</v>
      </c>
      <c r="C74" s="179">
        <f>'7_Local Revenue'!AE74</f>
        <v>1849109</v>
      </c>
      <c r="D74" s="179">
        <f>'7_Local Revenue'!H74</f>
        <v>43813851</v>
      </c>
      <c r="E74" s="179">
        <f>ROUND(D74*$E$3/1000,0)</f>
        <v>659306</v>
      </c>
      <c r="F74" s="179">
        <f>'7_Local Revenue'!AI74</f>
        <v>3763399</v>
      </c>
      <c r="G74" s="179">
        <f>'7_Local Revenue'!AM74</f>
        <v>188169950</v>
      </c>
      <c r="H74" s="179">
        <f>ROUND(G74*$H$3,0)</f>
        <v>1413344</v>
      </c>
      <c r="I74" s="179">
        <f>'7_Local Revenue'!AP74</f>
        <v>42389</v>
      </c>
      <c r="J74" s="514">
        <f>E74+H74+I74</f>
        <v>2115039</v>
      </c>
    </row>
    <row r="75" spans="1:10" ht="16.899999999999999" customHeight="1" x14ac:dyDescent="0.2">
      <c r="A75" s="800">
        <v>69</v>
      </c>
      <c r="B75" s="802" t="s">
        <v>75</v>
      </c>
      <c r="C75" s="804">
        <f>'7_Local Revenue'!AE75</f>
        <v>6960399</v>
      </c>
      <c r="D75" s="804">
        <f>'7_Local Revenue'!H75</f>
        <v>122702740</v>
      </c>
      <c r="E75" s="804">
        <f>ROUND(D75*$E$3/1000,0)</f>
        <v>1846419</v>
      </c>
      <c r="F75" s="804">
        <f>'7_Local Revenue'!AI75</f>
        <v>11431237</v>
      </c>
      <c r="G75" s="804">
        <f>'7_Local Revenue'!AM75</f>
        <v>392671317.99999994</v>
      </c>
      <c r="H75" s="804">
        <f>ROUND(G75*$H$3,0)</f>
        <v>2949354</v>
      </c>
      <c r="I75" s="804">
        <f>'7_Local Revenue'!AP75</f>
        <v>1375</v>
      </c>
      <c r="J75" s="806">
        <f>E75+H75+I75</f>
        <v>4797148</v>
      </c>
    </row>
    <row r="76" spans="1:10" s="142" customFormat="1" ht="16.899999999999999" customHeight="1" thickBot="1" x14ac:dyDescent="0.25">
      <c r="A76" s="807"/>
      <c r="B76" s="387" t="s">
        <v>5</v>
      </c>
      <c r="C76" s="149">
        <f t="shared" ref="C76:J76" si="7">SUM(C7:C75)</f>
        <v>1649101197</v>
      </c>
      <c r="D76" s="149">
        <f t="shared" si="7"/>
        <v>40534592667.900002</v>
      </c>
      <c r="E76" s="149">
        <f t="shared" si="7"/>
        <v>609960500</v>
      </c>
      <c r="F76" s="149">
        <f t="shared" si="7"/>
        <v>1917011136</v>
      </c>
      <c r="G76" s="149">
        <f t="shared" si="7"/>
        <v>93629413134.850006</v>
      </c>
      <c r="H76" s="149">
        <f t="shared" si="7"/>
        <v>703250523</v>
      </c>
      <c r="I76" s="149">
        <f t="shared" si="7"/>
        <v>34730939</v>
      </c>
      <c r="J76" s="808">
        <f t="shared" si="7"/>
        <v>1347941962</v>
      </c>
    </row>
    <row r="77" spans="1:10" ht="13.5" thickTop="1" x14ac:dyDescent="0.2"/>
    <row r="78" spans="1:10" ht="15" hidden="1" customHeight="1" x14ac:dyDescent="0.2">
      <c r="A78" s="106"/>
      <c r="B78" s="106"/>
      <c r="C78" s="867" t="s">
        <v>814</v>
      </c>
      <c r="D78" s="868"/>
      <c r="E78" s="869">
        <f>'7_Local Revenue'!AD76</f>
        <v>40.67</v>
      </c>
      <c r="F78" s="867" t="s">
        <v>813</v>
      </c>
      <c r="G78" s="870"/>
      <c r="H78" s="871">
        <f>'7_Local Revenue'!AF76</f>
        <v>2.0299999999999999E-2</v>
      </c>
      <c r="I78" s="515">
        <f>'3_Levels 1&amp;2'!V76</f>
        <v>0.65</v>
      </c>
      <c r="J78" s="515">
        <v>0.37</v>
      </c>
    </row>
    <row r="82" spans="5:6" ht="18" x14ac:dyDescent="0.2">
      <c r="E82" s="516"/>
      <c r="F82" s="517"/>
    </row>
  </sheetData>
  <sheetProtection formatCells="0" formatColumns="0" formatRows="0" sort="0"/>
  <mergeCells count="9">
    <mergeCell ref="A1:B3"/>
    <mergeCell ref="J1:J3"/>
    <mergeCell ref="C1:E1"/>
    <mergeCell ref="C2:C3"/>
    <mergeCell ref="D2:D3"/>
    <mergeCell ref="F2:F3"/>
    <mergeCell ref="G2:G3"/>
    <mergeCell ref="F1:H1"/>
    <mergeCell ref="I1:I3"/>
  </mergeCells>
  <phoneticPr fontId="0" type="noConversion"/>
  <printOptions horizontalCentered="1"/>
  <pageMargins left="0.3" right="0.28999999999999998" top="1" bottom="0.38" header="0.33" footer="0.18"/>
  <pageSetup paperSize="5" scale="70" firstPageNumber="95" orientation="portrait" r:id="rId1"/>
  <headerFooter alignWithMargins="0">
    <oddHeader>&amp;L&amp;"Arial,Bold"&amp;18&amp;K000000Table 6: FY2018-19 Budget Letter 
Local Deduction Calculation</oddHeader>
    <oddFooter>&amp;R&amp;12&amp;P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AT86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3" style="110" bestFit="1" customWidth="1"/>
    <col min="2" max="2" width="17.5703125" style="110" bestFit="1" customWidth="1"/>
    <col min="3" max="3" width="16" style="110" customWidth="1"/>
    <col min="4" max="4" width="15.85546875" style="110" customWidth="1"/>
    <col min="5" max="6" width="16.28515625" style="110" bestFit="1" customWidth="1"/>
    <col min="7" max="7" width="9.5703125" style="110" customWidth="1"/>
    <col min="8" max="8" width="16.28515625" style="110" customWidth="1"/>
    <col min="9" max="9" width="9.5703125" style="110" customWidth="1"/>
    <col min="10" max="10" width="14.7109375" style="110" customWidth="1"/>
    <col min="11" max="11" width="9.5703125" style="110" customWidth="1"/>
    <col min="12" max="12" width="16.5703125" style="110" customWidth="1"/>
    <col min="13" max="15" width="9.5703125" style="110" customWidth="1"/>
    <col min="16" max="16" width="14.42578125" style="110" customWidth="1"/>
    <col min="17" max="17" width="16.7109375" style="110" customWidth="1"/>
    <col min="18" max="18" width="9.5703125" style="110" customWidth="1"/>
    <col min="19" max="19" width="15.42578125" style="110" customWidth="1"/>
    <col min="20" max="22" width="9.5703125" style="110" customWidth="1"/>
    <col min="23" max="24" width="13.85546875" style="110" customWidth="1"/>
    <col min="25" max="25" width="12.5703125" style="110" customWidth="1"/>
    <col min="26" max="26" width="15.5703125" style="110" bestFit="1" customWidth="1"/>
    <col min="27" max="27" width="13.7109375" style="110" bestFit="1" customWidth="1"/>
    <col min="28" max="28" width="9.85546875" style="110" customWidth="1"/>
    <col min="29" max="29" width="10.5703125" style="110" customWidth="1"/>
    <col min="30" max="30" width="9.85546875" style="110" customWidth="1"/>
    <col min="31" max="31" width="15.5703125" style="110" bestFit="1" customWidth="1"/>
    <col min="32" max="32" width="12.7109375" style="110" customWidth="1"/>
    <col min="33" max="34" width="16.28515625" style="110" customWidth="1"/>
    <col min="35" max="35" width="17.28515625" style="110" customWidth="1"/>
    <col min="36" max="37" width="18.5703125" style="110" customWidth="1"/>
    <col min="38" max="38" width="12.28515625" style="110" customWidth="1"/>
    <col min="39" max="39" width="18.5703125" style="110" customWidth="1"/>
    <col min="40" max="41" width="9.5703125" style="110" customWidth="1"/>
    <col min="42" max="42" width="20.85546875" style="110" customWidth="1"/>
    <col min="43" max="43" width="20.5703125" style="110" customWidth="1"/>
    <col min="44" max="44" width="12.28515625" style="110" customWidth="1"/>
    <col min="45" max="45" width="10.42578125" style="110" bestFit="1" customWidth="1"/>
    <col min="46" max="46" width="18.28515625" style="110" customWidth="1"/>
    <col min="47" max="16384" width="8.85546875" style="110"/>
  </cols>
  <sheetData>
    <row r="1" spans="1:46" s="781" customFormat="1" ht="29.25" customHeight="1" x14ac:dyDescent="0.2">
      <c r="A1" s="1330" t="s">
        <v>1</v>
      </c>
      <c r="B1" s="1331"/>
      <c r="C1" s="1534" t="s">
        <v>1237</v>
      </c>
      <c r="D1" s="1535"/>
      <c r="E1" s="1536"/>
      <c r="F1" s="1536"/>
      <c r="G1" s="1536"/>
      <c r="H1" s="1537"/>
      <c r="I1" s="1531" t="s">
        <v>441</v>
      </c>
      <c r="J1" s="1532"/>
      <c r="K1" s="1529" t="s">
        <v>442</v>
      </c>
      <c r="L1" s="1530"/>
      <c r="M1" s="1530"/>
      <c r="N1" s="1530"/>
      <c r="O1" s="1530"/>
      <c r="P1" s="1533"/>
      <c r="Q1" s="1522" t="s">
        <v>756</v>
      </c>
      <c r="R1" s="1529" t="s">
        <v>445</v>
      </c>
      <c r="S1" s="1530"/>
      <c r="T1" s="1530"/>
      <c r="U1" s="1530"/>
      <c r="V1" s="1530"/>
      <c r="W1" s="1533"/>
      <c r="X1" s="1522" t="s">
        <v>757</v>
      </c>
      <c r="Y1" s="1529" t="s">
        <v>447</v>
      </c>
      <c r="Z1" s="1530"/>
      <c r="AA1" s="1530"/>
      <c r="AB1" s="1530"/>
      <c r="AC1" s="1530"/>
      <c r="AD1" s="1530"/>
      <c r="AE1" s="1522" t="s">
        <v>1238</v>
      </c>
      <c r="AF1" s="1529" t="s">
        <v>448</v>
      </c>
      <c r="AG1" s="1530"/>
      <c r="AH1" s="1530"/>
      <c r="AI1" s="1522" t="s">
        <v>1239</v>
      </c>
      <c r="AJ1" s="1529" t="s">
        <v>446</v>
      </c>
      <c r="AK1" s="1530"/>
      <c r="AL1" s="1530"/>
      <c r="AM1" s="1530"/>
      <c r="AN1" s="1530"/>
      <c r="AO1" s="1533"/>
      <c r="AP1" s="1526" t="s">
        <v>1582</v>
      </c>
      <c r="AQ1" s="1519" t="s">
        <v>1581</v>
      </c>
      <c r="AR1" s="1516" t="s">
        <v>82</v>
      </c>
      <c r="AT1"/>
    </row>
    <row r="2" spans="1:46" s="142" customFormat="1" ht="76.5" customHeight="1" x14ac:dyDescent="0.2">
      <c r="A2" s="1318"/>
      <c r="B2" s="1319"/>
      <c r="C2" s="1515" t="s">
        <v>1240</v>
      </c>
      <c r="D2" s="1515" t="s">
        <v>1241</v>
      </c>
      <c r="E2" s="1334" t="s">
        <v>1242</v>
      </c>
      <c r="F2" s="1515" t="s">
        <v>1244</v>
      </c>
      <c r="G2" s="1515" t="s">
        <v>749</v>
      </c>
      <c r="H2" s="773" t="s">
        <v>1243</v>
      </c>
      <c r="I2" s="1515" t="s">
        <v>751</v>
      </c>
      <c r="J2" s="1515" t="s">
        <v>750</v>
      </c>
      <c r="K2" s="1515" t="s">
        <v>751</v>
      </c>
      <c r="L2" s="1515" t="s">
        <v>750</v>
      </c>
      <c r="M2" s="1515" t="s">
        <v>752</v>
      </c>
      <c r="N2" s="1515" t="s">
        <v>753</v>
      </c>
      <c r="O2" s="1515" t="s">
        <v>754</v>
      </c>
      <c r="P2" s="1515" t="s">
        <v>755</v>
      </c>
      <c r="Q2" s="1523" t="s">
        <v>443</v>
      </c>
      <c r="R2" s="1515" t="s">
        <v>751</v>
      </c>
      <c r="S2" s="1515" t="s">
        <v>750</v>
      </c>
      <c r="T2" s="1515" t="s">
        <v>444</v>
      </c>
      <c r="U2" s="1515" t="s">
        <v>753</v>
      </c>
      <c r="V2" s="1515" t="s">
        <v>754</v>
      </c>
      <c r="W2" s="1515" t="s">
        <v>755</v>
      </c>
      <c r="X2" s="1523" t="s">
        <v>443</v>
      </c>
      <c r="Y2" s="1515" t="s">
        <v>758</v>
      </c>
      <c r="Z2" s="1515" t="s">
        <v>769</v>
      </c>
      <c r="AA2" s="1515" t="s">
        <v>770</v>
      </c>
      <c r="AB2" s="1515" t="s">
        <v>759</v>
      </c>
      <c r="AC2" s="1515" t="s">
        <v>760</v>
      </c>
      <c r="AD2" s="1515" t="s">
        <v>761</v>
      </c>
      <c r="AE2" s="1523" t="s">
        <v>443</v>
      </c>
      <c r="AF2" s="1525" t="s">
        <v>762</v>
      </c>
      <c r="AG2" s="1525" t="s">
        <v>767</v>
      </c>
      <c r="AH2" s="1525" t="s">
        <v>763</v>
      </c>
      <c r="AI2" s="1523" t="s">
        <v>443</v>
      </c>
      <c r="AJ2" s="1525" t="s">
        <v>1245</v>
      </c>
      <c r="AK2" s="1525" t="s">
        <v>1246</v>
      </c>
      <c r="AL2" s="1525" t="s">
        <v>766</v>
      </c>
      <c r="AM2" s="278" t="s">
        <v>764</v>
      </c>
      <c r="AN2" s="1525" t="s">
        <v>768</v>
      </c>
      <c r="AO2" s="1525" t="s">
        <v>765</v>
      </c>
      <c r="AP2" s="1527"/>
      <c r="AQ2" s="1520"/>
      <c r="AR2" s="1517"/>
      <c r="AT2"/>
    </row>
    <row r="3" spans="1:46" s="142" customFormat="1" ht="16.149999999999999" customHeight="1" x14ac:dyDescent="0.2">
      <c r="A3" s="1332"/>
      <c r="B3" s="1333"/>
      <c r="C3" s="1515"/>
      <c r="D3" s="1515"/>
      <c r="E3" s="1335"/>
      <c r="F3" s="1515"/>
      <c r="G3" s="1515"/>
      <c r="H3" s="109">
        <v>0.1</v>
      </c>
      <c r="I3" s="1515"/>
      <c r="J3" s="1515"/>
      <c r="K3" s="1515"/>
      <c r="L3" s="1515"/>
      <c r="M3" s="1515"/>
      <c r="N3" s="1515"/>
      <c r="O3" s="1515"/>
      <c r="P3" s="1515"/>
      <c r="Q3" s="1524"/>
      <c r="R3" s="1515"/>
      <c r="S3" s="1515"/>
      <c r="T3" s="1515"/>
      <c r="U3" s="1515"/>
      <c r="V3" s="1515"/>
      <c r="W3" s="1515"/>
      <c r="X3" s="1524"/>
      <c r="Y3" s="1515"/>
      <c r="Z3" s="1515"/>
      <c r="AA3" s="1515"/>
      <c r="AB3" s="1515"/>
      <c r="AC3" s="1515"/>
      <c r="AD3" s="1515"/>
      <c r="AE3" s="1524"/>
      <c r="AF3" s="1525"/>
      <c r="AG3" s="1525"/>
      <c r="AH3" s="1525"/>
      <c r="AI3" s="1524"/>
      <c r="AJ3" s="1525"/>
      <c r="AK3" s="1525"/>
      <c r="AL3" s="1525"/>
      <c r="AM3" s="109">
        <v>0.15</v>
      </c>
      <c r="AN3" s="1525"/>
      <c r="AO3" s="1525"/>
      <c r="AP3" s="1528"/>
      <c r="AQ3" s="1521"/>
      <c r="AR3" s="1518"/>
      <c r="AT3"/>
    </row>
    <row r="4" spans="1:46" x14ac:dyDescent="0.2">
      <c r="A4" s="782"/>
      <c r="B4" s="782"/>
      <c r="C4" s="783">
        <v>1</v>
      </c>
      <c r="D4" s="784">
        <f>C4+1</f>
        <v>2</v>
      </c>
      <c r="E4" s="784">
        <v>3</v>
      </c>
      <c r="F4" s="785" t="s">
        <v>76</v>
      </c>
      <c r="G4" s="785" t="s">
        <v>77</v>
      </c>
      <c r="H4" s="785" t="s">
        <v>78</v>
      </c>
      <c r="I4" s="784">
        <f>E4+1</f>
        <v>4</v>
      </c>
      <c r="J4" s="784">
        <f t="shared" ref="J4:AR4" si="0">I4+1</f>
        <v>5</v>
      </c>
      <c r="K4" s="784">
        <f t="shared" si="0"/>
        <v>6</v>
      </c>
      <c r="L4" s="784">
        <f t="shared" si="0"/>
        <v>7</v>
      </c>
      <c r="M4" s="784">
        <f t="shared" si="0"/>
        <v>8</v>
      </c>
      <c r="N4" s="784">
        <f t="shared" si="0"/>
        <v>9</v>
      </c>
      <c r="O4" s="784">
        <f t="shared" si="0"/>
        <v>10</v>
      </c>
      <c r="P4" s="784">
        <f t="shared" si="0"/>
        <v>11</v>
      </c>
      <c r="Q4" s="784">
        <f t="shared" si="0"/>
        <v>12</v>
      </c>
      <c r="R4" s="784">
        <f t="shared" si="0"/>
        <v>13</v>
      </c>
      <c r="S4" s="784">
        <f t="shared" si="0"/>
        <v>14</v>
      </c>
      <c r="T4" s="784">
        <f t="shared" si="0"/>
        <v>15</v>
      </c>
      <c r="U4" s="784">
        <f t="shared" si="0"/>
        <v>16</v>
      </c>
      <c r="V4" s="784">
        <f t="shared" si="0"/>
        <v>17</v>
      </c>
      <c r="W4" s="784">
        <f t="shared" si="0"/>
        <v>18</v>
      </c>
      <c r="X4" s="784">
        <f t="shared" si="0"/>
        <v>19</v>
      </c>
      <c r="Y4" s="784">
        <f t="shared" si="0"/>
        <v>20</v>
      </c>
      <c r="Z4" s="784">
        <f t="shared" si="0"/>
        <v>21</v>
      </c>
      <c r="AA4" s="784">
        <f t="shared" si="0"/>
        <v>22</v>
      </c>
      <c r="AB4" s="784">
        <f t="shared" si="0"/>
        <v>23</v>
      </c>
      <c r="AC4" s="784">
        <f t="shared" si="0"/>
        <v>24</v>
      </c>
      <c r="AD4" s="784">
        <f t="shared" si="0"/>
        <v>25</v>
      </c>
      <c r="AE4" s="784">
        <f t="shared" si="0"/>
        <v>26</v>
      </c>
      <c r="AF4" s="784">
        <f t="shared" si="0"/>
        <v>27</v>
      </c>
      <c r="AG4" s="784">
        <f t="shared" si="0"/>
        <v>28</v>
      </c>
      <c r="AH4" s="784">
        <f t="shared" si="0"/>
        <v>29</v>
      </c>
      <c r="AI4" s="784">
        <f t="shared" si="0"/>
        <v>30</v>
      </c>
      <c r="AJ4" s="784">
        <f t="shared" si="0"/>
        <v>31</v>
      </c>
      <c r="AK4" s="784">
        <f t="shared" si="0"/>
        <v>32</v>
      </c>
      <c r="AL4" s="784">
        <f t="shared" si="0"/>
        <v>33</v>
      </c>
      <c r="AM4" s="784">
        <f t="shared" si="0"/>
        <v>34</v>
      </c>
      <c r="AN4" s="784">
        <f t="shared" si="0"/>
        <v>35</v>
      </c>
      <c r="AO4" s="784">
        <f t="shared" si="0"/>
        <v>36</v>
      </c>
      <c r="AP4" s="784">
        <f t="shared" si="0"/>
        <v>37</v>
      </c>
      <c r="AQ4" s="784">
        <f t="shared" si="0"/>
        <v>38</v>
      </c>
      <c r="AR4" s="784">
        <f t="shared" si="0"/>
        <v>39</v>
      </c>
    </row>
    <row r="5" spans="1:46" s="787" customFormat="1" ht="33.75" x14ac:dyDescent="0.2">
      <c r="A5" s="1259"/>
      <c r="B5" s="1259"/>
      <c r="C5" s="1260" t="s">
        <v>1572</v>
      </c>
      <c r="D5" s="1260" t="s">
        <v>818</v>
      </c>
      <c r="E5" s="1261" t="s">
        <v>819</v>
      </c>
      <c r="F5" s="1262" t="s">
        <v>820</v>
      </c>
      <c r="G5" s="1262" t="s">
        <v>1573</v>
      </c>
      <c r="H5" s="1262" t="s">
        <v>1579</v>
      </c>
      <c r="I5" s="1261" t="s">
        <v>821</v>
      </c>
      <c r="J5" s="1261" t="s">
        <v>822</v>
      </c>
      <c r="K5" s="1261" t="s">
        <v>823</v>
      </c>
      <c r="L5" s="1261" t="s">
        <v>824</v>
      </c>
      <c r="M5" s="1261" t="s">
        <v>825</v>
      </c>
      <c r="N5" s="1261" t="s">
        <v>826</v>
      </c>
      <c r="O5" s="1261" t="s">
        <v>827</v>
      </c>
      <c r="P5" s="1261" t="s">
        <v>828</v>
      </c>
      <c r="Q5" s="1261" t="s">
        <v>829</v>
      </c>
      <c r="R5" s="1261" t="s">
        <v>830</v>
      </c>
      <c r="S5" s="1261" t="s">
        <v>831</v>
      </c>
      <c r="T5" s="1261" t="s">
        <v>832</v>
      </c>
      <c r="U5" s="1261" t="s">
        <v>833</v>
      </c>
      <c r="V5" s="1261" t="s">
        <v>834</v>
      </c>
      <c r="W5" s="1261" t="s">
        <v>835</v>
      </c>
      <c r="X5" s="1261" t="s">
        <v>836</v>
      </c>
      <c r="Y5" s="1261" t="s">
        <v>837</v>
      </c>
      <c r="Z5" s="1261" t="s">
        <v>838</v>
      </c>
      <c r="AA5" s="1261" t="s">
        <v>839</v>
      </c>
      <c r="AB5" s="1261" t="s">
        <v>1584</v>
      </c>
      <c r="AC5" s="1261" t="s">
        <v>1585</v>
      </c>
      <c r="AD5" s="1261" t="s">
        <v>1586</v>
      </c>
      <c r="AE5" s="1261" t="s">
        <v>840</v>
      </c>
      <c r="AF5" s="1261" t="s">
        <v>841</v>
      </c>
      <c r="AG5" s="1261" t="s">
        <v>842</v>
      </c>
      <c r="AH5" s="1261" t="s">
        <v>843</v>
      </c>
      <c r="AI5" s="1261" t="s">
        <v>844</v>
      </c>
      <c r="AJ5" s="1262" t="s">
        <v>845</v>
      </c>
      <c r="AK5" s="1261" t="s">
        <v>1574</v>
      </c>
      <c r="AL5" s="1262" t="s">
        <v>1575</v>
      </c>
      <c r="AM5" s="1262" t="s">
        <v>1580</v>
      </c>
      <c r="AN5" s="1261" t="s">
        <v>1576</v>
      </c>
      <c r="AO5" s="1261" t="s">
        <v>1577</v>
      </c>
      <c r="AP5" s="1261" t="s">
        <v>846</v>
      </c>
      <c r="AQ5" s="1261" t="s">
        <v>847</v>
      </c>
      <c r="AR5" s="1261" t="s">
        <v>1578</v>
      </c>
    </row>
    <row r="6" spans="1:46" s="1055" customFormat="1" ht="33.75" hidden="1" x14ac:dyDescent="0.2">
      <c r="A6" s="1259"/>
      <c r="B6" s="1259"/>
      <c r="C6" s="1260" t="s">
        <v>848</v>
      </c>
      <c r="D6" s="1260" t="s">
        <v>848</v>
      </c>
      <c r="E6" s="1261" t="s">
        <v>817</v>
      </c>
      <c r="F6" s="1262" t="s">
        <v>849</v>
      </c>
      <c r="G6" s="1262" t="s">
        <v>817</v>
      </c>
      <c r="H6" s="1262" t="s">
        <v>817</v>
      </c>
      <c r="I6" s="1261" t="s">
        <v>850</v>
      </c>
      <c r="J6" s="1261" t="s">
        <v>850</v>
      </c>
      <c r="K6" s="1261" t="s">
        <v>850</v>
      </c>
      <c r="L6" s="1261" t="s">
        <v>850</v>
      </c>
      <c r="M6" s="1261" t="s">
        <v>850</v>
      </c>
      <c r="N6" s="1261" t="s">
        <v>850</v>
      </c>
      <c r="O6" s="1261" t="s">
        <v>850</v>
      </c>
      <c r="P6" s="1261" t="s">
        <v>850</v>
      </c>
      <c r="Q6" s="1261" t="s">
        <v>817</v>
      </c>
      <c r="R6" s="1261" t="s">
        <v>850</v>
      </c>
      <c r="S6" s="1261" t="s">
        <v>850</v>
      </c>
      <c r="T6" s="1261" t="s">
        <v>850</v>
      </c>
      <c r="U6" s="1261" t="s">
        <v>850</v>
      </c>
      <c r="V6" s="1261" t="s">
        <v>850</v>
      </c>
      <c r="W6" s="1261" t="s">
        <v>850</v>
      </c>
      <c r="X6" s="1261" t="s">
        <v>817</v>
      </c>
      <c r="Y6" s="1261" t="s">
        <v>817</v>
      </c>
      <c r="Z6" s="1261" t="s">
        <v>817</v>
      </c>
      <c r="AA6" s="1261" t="s">
        <v>817</v>
      </c>
      <c r="AB6" s="1261" t="s">
        <v>817</v>
      </c>
      <c r="AC6" s="1261" t="s">
        <v>817</v>
      </c>
      <c r="AD6" s="1261" t="s">
        <v>817</v>
      </c>
      <c r="AE6" s="1261" t="s">
        <v>817</v>
      </c>
      <c r="AF6" s="1261" t="s">
        <v>850</v>
      </c>
      <c r="AG6" s="1261" t="s">
        <v>850</v>
      </c>
      <c r="AH6" s="1261" t="s">
        <v>850</v>
      </c>
      <c r="AI6" s="1261" t="s">
        <v>817</v>
      </c>
      <c r="AJ6" s="1262" t="s">
        <v>849</v>
      </c>
      <c r="AK6" s="1261" t="s">
        <v>817</v>
      </c>
      <c r="AL6" s="1261" t="s">
        <v>817</v>
      </c>
      <c r="AM6" s="1261" t="s">
        <v>817</v>
      </c>
      <c r="AN6" s="1261" t="s">
        <v>817</v>
      </c>
      <c r="AO6" s="1261" t="s">
        <v>817</v>
      </c>
      <c r="AP6" s="1261" t="s">
        <v>850</v>
      </c>
      <c r="AQ6" s="1261" t="s">
        <v>817</v>
      </c>
      <c r="AR6" s="1261" t="s">
        <v>817</v>
      </c>
    </row>
    <row r="7" spans="1:46" ht="15" customHeight="1" x14ac:dyDescent="0.2">
      <c r="A7" s="177">
        <v>1</v>
      </c>
      <c r="B7" s="178" t="s">
        <v>6</v>
      </c>
      <c r="C7" s="179">
        <v>469478958</v>
      </c>
      <c r="D7" s="179">
        <v>87225543</v>
      </c>
      <c r="E7" s="179">
        <f>C7-D7</f>
        <v>382253415</v>
      </c>
      <c r="F7" s="179">
        <v>385019569</v>
      </c>
      <c r="G7" s="180">
        <f>(E7-F7)/F7</f>
        <v>-7.1844504090647927E-3</v>
      </c>
      <c r="H7" s="181">
        <f t="shared" ref="H7:H38" si="1">IF((E7-F7)/F7&gt;$H$3,F7*(1+$H$3),E7)</f>
        <v>382253415</v>
      </c>
      <c r="I7" s="182">
        <v>5.23</v>
      </c>
      <c r="J7" s="183">
        <v>1985423</v>
      </c>
      <c r="K7" s="182">
        <v>20.38</v>
      </c>
      <c r="L7" s="183">
        <v>7520831</v>
      </c>
      <c r="M7" s="184">
        <v>10</v>
      </c>
      <c r="N7" s="184">
        <v>13.44</v>
      </c>
      <c r="O7" s="184">
        <v>3</v>
      </c>
      <c r="P7" s="183">
        <v>1964440</v>
      </c>
      <c r="Q7" s="179">
        <f>J7+L7+P7</f>
        <v>11470694</v>
      </c>
      <c r="R7" s="185">
        <v>0</v>
      </c>
      <c r="S7" s="183">
        <v>0</v>
      </c>
      <c r="T7" s="184">
        <v>0</v>
      </c>
      <c r="U7" s="184">
        <v>0</v>
      </c>
      <c r="V7" s="184">
        <v>0</v>
      </c>
      <c r="W7" s="183">
        <v>0</v>
      </c>
      <c r="X7" s="179">
        <f>S7+W7</f>
        <v>0</v>
      </c>
      <c r="Y7" s="186">
        <f>I7+K7+R7</f>
        <v>25.61</v>
      </c>
      <c r="Z7" s="179">
        <f>J7+L7+S7</f>
        <v>9506254</v>
      </c>
      <c r="AA7" s="179">
        <f>P7+W7</f>
        <v>1964440</v>
      </c>
      <c r="AB7" s="187">
        <f t="shared" ref="AB7:AB38" si="2">ROUND((X7/E7)*1000,2)</f>
        <v>0</v>
      </c>
      <c r="AC7" s="188">
        <f t="shared" ref="AC7:AC38" si="3">ROUND((Q7/E7)*1000,2)</f>
        <v>30.01</v>
      </c>
      <c r="AD7" s="189">
        <f t="shared" ref="AD7:AD38" si="4">ROUND((AE7/E7)*1000,2)</f>
        <v>30.01</v>
      </c>
      <c r="AE7" s="190">
        <f>X7+Q7</f>
        <v>11470694</v>
      </c>
      <c r="AF7" s="191">
        <v>1.4999999999999999E-2</v>
      </c>
      <c r="AG7" s="192">
        <v>11996141</v>
      </c>
      <c r="AH7" s="192">
        <v>0</v>
      </c>
      <c r="AI7" s="193">
        <f>AG7+AH7</f>
        <v>11996141</v>
      </c>
      <c r="AJ7" s="190">
        <v>778600533</v>
      </c>
      <c r="AK7" s="190">
        <f t="shared" ref="AK7:AK17" si="5">ROUND(AI7/AF7,0)</f>
        <v>799742733</v>
      </c>
      <c r="AL7" s="194">
        <f>(AK7-AJ7)/AJ7</f>
        <v>2.715410419581616E-2</v>
      </c>
      <c r="AM7" s="190">
        <f>IF((AK7-AJ7)/AJ7&gt;$AM$3,AJ7*(1+$AM$3),AK7)</f>
        <v>799742733</v>
      </c>
      <c r="AN7" s="180">
        <f t="shared" ref="AN7:AN38" si="6">AG7/AK7</f>
        <v>1.5000000006252011E-2</v>
      </c>
      <c r="AO7" s="180">
        <f t="shared" ref="AO7:AO38" si="7">AH7/AK7</f>
        <v>0</v>
      </c>
      <c r="AP7" s="190">
        <v>473412</v>
      </c>
      <c r="AQ7" s="190">
        <f t="shared" ref="AQ7:AQ38" si="8">AP7+AE7+AI7</f>
        <v>23940247</v>
      </c>
      <c r="AR7" s="190">
        <f>ROUND(AQ7/'3_Levels 1&amp;2'!C7,2)</f>
        <v>2517.11</v>
      </c>
    </row>
    <row r="8" spans="1:46" ht="15" customHeight="1" x14ac:dyDescent="0.2">
      <c r="A8" s="177">
        <v>2</v>
      </c>
      <c r="B8" s="178" t="s">
        <v>7</v>
      </c>
      <c r="C8" s="179">
        <v>121102820</v>
      </c>
      <c r="D8" s="179">
        <v>27840517</v>
      </c>
      <c r="E8" s="179">
        <f t="shared" ref="E8:E71" si="9">C8-D8</f>
        <v>93262303</v>
      </c>
      <c r="F8" s="179">
        <v>92829594</v>
      </c>
      <c r="G8" s="180">
        <f t="shared" ref="G8:G71" si="10">(E8-F8)/F8</f>
        <v>4.6613259991204964E-3</v>
      </c>
      <c r="H8" s="181">
        <f t="shared" si="1"/>
        <v>93262303</v>
      </c>
      <c r="I8" s="182">
        <v>4.28</v>
      </c>
      <c r="J8" s="183">
        <v>385611</v>
      </c>
      <c r="K8" s="182">
        <v>5.15</v>
      </c>
      <c r="L8" s="183">
        <v>463994</v>
      </c>
      <c r="M8" s="184">
        <v>12.89</v>
      </c>
      <c r="N8" s="184">
        <v>89.88</v>
      </c>
      <c r="O8" s="184">
        <v>6</v>
      </c>
      <c r="P8" s="183">
        <v>1842244</v>
      </c>
      <c r="Q8" s="179">
        <f t="shared" ref="Q8:Q71" si="11">J8+L8+P8</f>
        <v>2691849</v>
      </c>
      <c r="R8" s="184">
        <v>0</v>
      </c>
      <c r="S8" s="183">
        <v>0</v>
      </c>
      <c r="T8" s="184">
        <v>18.25</v>
      </c>
      <c r="U8" s="184">
        <v>28</v>
      </c>
      <c r="V8" s="184">
        <v>5</v>
      </c>
      <c r="W8" s="183">
        <v>1622057</v>
      </c>
      <c r="X8" s="179">
        <f t="shared" ref="X8:X71" si="12">S8+W8</f>
        <v>1622057</v>
      </c>
      <c r="Y8" s="186">
        <f t="shared" ref="Y8:Y71" si="13">I8+K8+R8</f>
        <v>9.43</v>
      </c>
      <c r="Z8" s="179">
        <f t="shared" ref="Z8:Z71" si="14">J8+L8+S8</f>
        <v>849605</v>
      </c>
      <c r="AA8" s="179">
        <f t="shared" ref="AA8:AA71" si="15">P8+W8</f>
        <v>3464301</v>
      </c>
      <c r="AB8" s="187">
        <f t="shared" si="2"/>
        <v>17.39</v>
      </c>
      <c r="AC8" s="188">
        <f t="shared" si="3"/>
        <v>28.86</v>
      </c>
      <c r="AD8" s="189">
        <f t="shared" si="4"/>
        <v>46.26</v>
      </c>
      <c r="AE8" s="190">
        <f t="shared" ref="AE8:AE71" si="16">X8+Q8</f>
        <v>4313906</v>
      </c>
      <c r="AF8" s="191">
        <v>0.03</v>
      </c>
      <c r="AG8" s="192">
        <v>7610715</v>
      </c>
      <c r="AH8" s="192">
        <v>0</v>
      </c>
      <c r="AI8" s="193">
        <f t="shared" ref="AI8:AI71" si="17">AG8+AH8</f>
        <v>7610715</v>
      </c>
      <c r="AJ8" s="190">
        <v>258320833</v>
      </c>
      <c r="AK8" s="190">
        <f t="shared" si="5"/>
        <v>253690500</v>
      </c>
      <c r="AL8" s="194">
        <f t="shared" ref="AL8:AL71" si="18">(AK8-AJ8)/AJ8</f>
        <v>-1.7924737026533202E-2</v>
      </c>
      <c r="AM8" s="190">
        <f t="shared" ref="AM8:AM71" si="19">IF((AK8-AJ8)/AJ8&gt;$AM$3,AJ8*(1+$AM$3),AK8)</f>
        <v>253690500</v>
      </c>
      <c r="AN8" s="180">
        <f t="shared" si="6"/>
        <v>0.03</v>
      </c>
      <c r="AO8" s="180">
        <f t="shared" si="7"/>
        <v>0</v>
      </c>
      <c r="AP8" s="190">
        <v>89462</v>
      </c>
      <c r="AQ8" s="190">
        <f t="shared" si="8"/>
        <v>12014083</v>
      </c>
      <c r="AR8" s="190">
        <f>ROUND(AQ8/'3_Levels 1&amp;2'!C8,2)</f>
        <v>2956.22</v>
      </c>
    </row>
    <row r="9" spans="1:46" ht="15" customHeight="1" x14ac:dyDescent="0.2">
      <c r="A9" s="177">
        <v>3</v>
      </c>
      <c r="B9" s="178" t="s">
        <v>8</v>
      </c>
      <c r="C9" s="179">
        <v>1391789610</v>
      </c>
      <c r="D9" s="179">
        <v>216600739</v>
      </c>
      <c r="E9" s="179">
        <f t="shared" si="9"/>
        <v>1175188871</v>
      </c>
      <c r="F9" s="179">
        <v>1165857719</v>
      </c>
      <c r="G9" s="180">
        <f t="shared" si="10"/>
        <v>8.0036799070161667E-3</v>
      </c>
      <c r="H9" s="181">
        <f t="shared" si="1"/>
        <v>1175188871</v>
      </c>
      <c r="I9" s="182">
        <v>3.61</v>
      </c>
      <c r="J9" s="183">
        <v>4269422</v>
      </c>
      <c r="K9" s="182">
        <v>42.9</v>
      </c>
      <c r="L9" s="183">
        <v>50216701</v>
      </c>
      <c r="M9" s="184">
        <v>0</v>
      </c>
      <c r="N9" s="184">
        <v>0</v>
      </c>
      <c r="O9" s="184">
        <v>0</v>
      </c>
      <c r="P9" s="183">
        <v>0</v>
      </c>
      <c r="Q9" s="179">
        <f t="shared" si="11"/>
        <v>54486123</v>
      </c>
      <c r="R9" s="184">
        <v>15.08</v>
      </c>
      <c r="S9" s="183">
        <v>17666139</v>
      </c>
      <c r="T9" s="184">
        <v>0</v>
      </c>
      <c r="U9" s="184">
        <v>0</v>
      </c>
      <c r="V9" s="184">
        <v>0</v>
      </c>
      <c r="W9" s="183">
        <v>0</v>
      </c>
      <c r="X9" s="179">
        <f t="shared" si="12"/>
        <v>17666139</v>
      </c>
      <c r="Y9" s="186">
        <f t="shared" si="13"/>
        <v>61.589999999999996</v>
      </c>
      <c r="Z9" s="179">
        <f t="shared" si="14"/>
        <v>72152262</v>
      </c>
      <c r="AA9" s="179">
        <f t="shared" si="15"/>
        <v>0</v>
      </c>
      <c r="AB9" s="187">
        <f t="shared" si="2"/>
        <v>15.03</v>
      </c>
      <c r="AC9" s="188">
        <f t="shared" si="3"/>
        <v>46.36</v>
      </c>
      <c r="AD9" s="189">
        <f t="shared" si="4"/>
        <v>61.4</v>
      </c>
      <c r="AE9" s="190">
        <f t="shared" si="16"/>
        <v>72152262</v>
      </c>
      <c r="AF9" s="191">
        <v>0.02</v>
      </c>
      <c r="AG9" s="192">
        <v>71040618</v>
      </c>
      <c r="AH9" s="192">
        <v>0</v>
      </c>
      <c r="AI9" s="193">
        <f t="shared" si="17"/>
        <v>71040618</v>
      </c>
      <c r="AJ9" s="190">
        <v>3626824100</v>
      </c>
      <c r="AK9" s="190">
        <f t="shared" si="5"/>
        <v>3552030900</v>
      </c>
      <c r="AL9" s="191">
        <f t="shared" si="18"/>
        <v>-2.0622229790521134E-2</v>
      </c>
      <c r="AM9" s="190">
        <f t="shared" si="19"/>
        <v>3552030900</v>
      </c>
      <c r="AN9" s="180">
        <f t="shared" si="6"/>
        <v>0.02</v>
      </c>
      <c r="AO9" s="180">
        <f t="shared" si="7"/>
        <v>0</v>
      </c>
      <c r="AP9" s="190">
        <v>200069</v>
      </c>
      <c r="AQ9" s="190">
        <f t="shared" si="8"/>
        <v>143392949</v>
      </c>
      <c r="AR9" s="190">
        <f>ROUND(AQ9/'3_Levels 1&amp;2'!C9,2)</f>
        <v>6514.31</v>
      </c>
    </row>
    <row r="10" spans="1:46" ht="15" customHeight="1" x14ac:dyDescent="0.2">
      <c r="A10" s="177">
        <v>4</v>
      </c>
      <c r="B10" s="178" t="s">
        <v>9</v>
      </c>
      <c r="C10" s="179">
        <v>203582097</v>
      </c>
      <c r="D10" s="179">
        <v>36337845</v>
      </c>
      <c r="E10" s="179">
        <f t="shared" si="9"/>
        <v>167244252</v>
      </c>
      <c r="F10" s="179">
        <v>177071483</v>
      </c>
      <c r="G10" s="180">
        <f t="shared" si="10"/>
        <v>-5.5498665473988268E-2</v>
      </c>
      <c r="H10" s="181">
        <f t="shared" si="1"/>
        <v>167244252</v>
      </c>
      <c r="I10" s="182">
        <v>5.49</v>
      </c>
      <c r="J10" s="183">
        <v>888035</v>
      </c>
      <c r="K10" s="182">
        <v>33.880000000000003</v>
      </c>
      <c r="L10" s="183">
        <v>5496554</v>
      </c>
      <c r="M10" s="184">
        <v>0</v>
      </c>
      <c r="N10" s="184">
        <v>0</v>
      </c>
      <c r="O10" s="184">
        <v>0</v>
      </c>
      <c r="P10" s="183">
        <v>0</v>
      </c>
      <c r="Q10" s="179">
        <f t="shared" si="11"/>
        <v>6384589</v>
      </c>
      <c r="R10" s="184">
        <v>0</v>
      </c>
      <c r="S10" s="183">
        <v>0</v>
      </c>
      <c r="T10" s="184">
        <v>0</v>
      </c>
      <c r="U10" s="184">
        <v>0</v>
      </c>
      <c r="V10" s="184">
        <v>0</v>
      </c>
      <c r="W10" s="183">
        <v>0</v>
      </c>
      <c r="X10" s="179">
        <f t="shared" si="12"/>
        <v>0</v>
      </c>
      <c r="Y10" s="186">
        <f t="shared" si="13"/>
        <v>39.370000000000005</v>
      </c>
      <c r="Z10" s="179">
        <f t="shared" si="14"/>
        <v>6384589</v>
      </c>
      <c r="AA10" s="179">
        <f t="shared" si="15"/>
        <v>0</v>
      </c>
      <c r="AB10" s="187">
        <f t="shared" si="2"/>
        <v>0</v>
      </c>
      <c r="AC10" s="188">
        <f t="shared" si="3"/>
        <v>38.18</v>
      </c>
      <c r="AD10" s="189">
        <f t="shared" si="4"/>
        <v>38.18</v>
      </c>
      <c r="AE10" s="190">
        <f t="shared" si="16"/>
        <v>6384589</v>
      </c>
      <c r="AF10" s="191">
        <v>0.03</v>
      </c>
      <c r="AG10" s="192">
        <v>6049787</v>
      </c>
      <c r="AH10" s="192">
        <v>0</v>
      </c>
      <c r="AI10" s="193">
        <f t="shared" si="17"/>
        <v>6049787</v>
      </c>
      <c r="AJ10" s="190">
        <v>216277700</v>
      </c>
      <c r="AK10" s="190">
        <f t="shared" si="5"/>
        <v>201659567</v>
      </c>
      <c r="AL10" s="191">
        <f t="shared" si="18"/>
        <v>-6.7589645164526896E-2</v>
      </c>
      <c r="AM10" s="190">
        <f t="shared" si="19"/>
        <v>201659567</v>
      </c>
      <c r="AN10" s="180">
        <f t="shared" si="6"/>
        <v>2.9999999950411478E-2</v>
      </c>
      <c r="AO10" s="180">
        <f t="shared" si="7"/>
        <v>0</v>
      </c>
      <c r="AP10" s="190">
        <v>105696</v>
      </c>
      <c r="AQ10" s="190">
        <f t="shared" si="8"/>
        <v>12540072</v>
      </c>
      <c r="AR10" s="190">
        <f>ROUND(AQ10/'3_Levels 1&amp;2'!C10,2)</f>
        <v>3900.49</v>
      </c>
    </row>
    <row r="11" spans="1:46" ht="15" customHeight="1" x14ac:dyDescent="0.2">
      <c r="A11" s="196">
        <v>5</v>
      </c>
      <c r="B11" s="197" t="s">
        <v>10</v>
      </c>
      <c r="C11" s="198">
        <v>201071030</v>
      </c>
      <c r="D11" s="198">
        <v>61004698</v>
      </c>
      <c r="E11" s="198">
        <f t="shared" si="9"/>
        <v>140066332</v>
      </c>
      <c r="F11" s="198">
        <v>136227336</v>
      </c>
      <c r="G11" s="199">
        <f t="shared" si="10"/>
        <v>2.8180805062502288E-2</v>
      </c>
      <c r="H11" s="200">
        <f t="shared" si="1"/>
        <v>140066332</v>
      </c>
      <c r="I11" s="201">
        <v>3.62</v>
      </c>
      <c r="J11" s="202">
        <v>497863</v>
      </c>
      <c r="K11" s="201">
        <v>20</v>
      </c>
      <c r="L11" s="202">
        <v>2750591</v>
      </c>
      <c r="M11" s="203">
        <v>0</v>
      </c>
      <c r="N11" s="203">
        <v>0</v>
      </c>
      <c r="O11" s="203">
        <v>0</v>
      </c>
      <c r="P11" s="202">
        <v>0</v>
      </c>
      <c r="Q11" s="198">
        <f t="shared" si="11"/>
        <v>3248454</v>
      </c>
      <c r="R11" s="203">
        <v>0</v>
      </c>
      <c r="S11" s="202">
        <v>0</v>
      </c>
      <c r="T11" s="203">
        <v>0</v>
      </c>
      <c r="U11" s="203">
        <v>0</v>
      </c>
      <c r="V11" s="203">
        <v>0</v>
      </c>
      <c r="W11" s="202">
        <v>0</v>
      </c>
      <c r="X11" s="198">
        <f t="shared" si="12"/>
        <v>0</v>
      </c>
      <c r="Y11" s="204">
        <f t="shared" si="13"/>
        <v>23.62</v>
      </c>
      <c r="Z11" s="198">
        <f t="shared" si="14"/>
        <v>3248454</v>
      </c>
      <c r="AA11" s="198">
        <f t="shared" si="15"/>
        <v>0</v>
      </c>
      <c r="AB11" s="205">
        <f t="shared" si="2"/>
        <v>0</v>
      </c>
      <c r="AC11" s="206">
        <f t="shared" si="3"/>
        <v>23.19</v>
      </c>
      <c r="AD11" s="207">
        <f t="shared" si="4"/>
        <v>23.19</v>
      </c>
      <c r="AE11" s="208">
        <f t="shared" si="16"/>
        <v>3248454</v>
      </c>
      <c r="AF11" s="209">
        <v>1.7500000000000002E-2</v>
      </c>
      <c r="AG11" s="210">
        <v>7894137</v>
      </c>
      <c r="AH11" s="210">
        <v>0</v>
      </c>
      <c r="AI11" s="211">
        <f t="shared" si="17"/>
        <v>7894137</v>
      </c>
      <c r="AJ11" s="796">
        <v>442871829</v>
      </c>
      <c r="AK11" s="796">
        <f t="shared" si="5"/>
        <v>451093543</v>
      </c>
      <c r="AL11" s="798">
        <f t="shared" si="18"/>
        <v>1.8564545002929055E-2</v>
      </c>
      <c r="AM11" s="796">
        <f t="shared" si="19"/>
        <v>451093543</v>
      </c>
      <c r="AN11" s="797">
        <f t="shared" si="6"/>
        <v>1.7499999994457911E-2</v>
      </c>
      <c r="AO11" s="797">
        <f t="shared" si="7"/>
        <v>0</v>
      </c>
      <c r="AP11" s="796">
        <v>427447</v>
      </c>
      <c r="AQ11" s="796">
        <f t="shared" si="8"/>
        <v>11570038</v>
      </c>
      <c r="AR11" s="796">
        <f>ROUND(AQ11/'3_Levels 1&amp;2'!C11,2)</f>
        <v>2208.87</v>
      </c>
    </row>
    <row r="12" spans="1:46" ht="15" customHeight="1" x14ac:dyDescent="0.2">
      <c r="A12" s="177">
        <v>6</v>
      </c>
      <c r="B12" s="178" t="s">
        <v>11</v>
      </c>
      <c r="C12" s="179">
        <v>271012038</v>
      </c>
      <c r="D12" s="179">
        <v>56042171</v>
      </c>
      <c r="E12" s="179">
        <f t="shared" si="9"/>
        <v>214969867</v>
      </c>
      <c r="F12" s="179">
        <v>230470116</v>
      </c>
      <c r="G12" s="180">
        <f t="shared" si="10"/>
        <v>-6.7254919071590175E-2</v>
      </c>
      <c r="H12" s="181">
        <f t="shared" si="1"/>
        <v>214969867</v>
      </c>
      <c r="I12" s="182">
        <v>4.8600000000000003</v>
      </c>
      <c r="J12" s="183">
        <v>1101815</v>
      </c>
      <c r="K12" s="182">
        <v>30.12</v>
      </c>
      <c r="L12" s="183">
        <v>6823421</v>
      </c>
      <c r="M12" s="184">
        <v>0</v>
      </c>
      <c r="N12" s="184">
        <v>0</v>
      </c>
      <c r="O12" s="184">
        <v>0</v>
      </c>
      <c r="P12" s="183">
        <v>0</v>
      </c>
      <c r="Q12" s="179">
        <f t="shared" si="11"/>
        <v>7925236</v>
      </c>
      <c r="R12" s="185">
        <v>17.8</v>
      </c>
      <c r="S12" s="183">
        <v>3823726</v>
      </c>
      <c r="T12" s="184">
        <v>0</v>
      </c>
      <c r="U12" s="184">
        <v>0</v>
      </c>
      <c r="V12" s="184">
        <v>0</v>
      </c>
      <c r="W12" s="183">
        <v>0</v>
      </c>
      <c r="X12" s="179">
        <f t="shared" si="12"/>
        <v>3823726</v>
      </c>
      <c r="Y12" s="186">
        <f t="shared" si="13"/>
        <v>52.78</v>
      </c>
      <c r="Z12" s="179">
        <f t="shared" si="14"/>
        <v>11748962</v>
      </c>
      <c r="AA12" s="179">
        <f t="shared" si="15"/>
        <v>0</v>
      </c>
      <c r="AB12" s="187">
        <f t="shared" si="2"/>
        <v>17.79</v>
      </c>
      <c r="AC12" s="188">
        <f t="shared" si="3"/>
        <v>36.869999999999997</v>
      </c>
      <c r="AD12" s="189">
        <f t="shared" si="4"/>
        <v>54.65</v>
      </c>
      <c r="AE12" s="190">
        <f t="shared" si="16"/>
        <v>11748962</v>
      </c>
      <c r="AF12" s="191">
        <v>0.02</v>
      </c>
      <c r="AG12" s="192">
        <v>10745198</v>
      </c>
      <c r="AH12" s="192">
        <v>0</v>
      </c>
      <c r="AI12" s="193">
        <f>AG12+AH12+123471</f>
        <v>10868669</v>
      </c>
      <c r="AJ12" s="190">
        <v>572624850</v>
      </c>
      <c r="AK12" s="190">
        <f t="shared" si="5"/>
        <v>543433450</v>
      </c>
      <c r="AL12" s="194">
        <f t="shared" si="18"/>
        <v>-5.0978227717501261E-2</v>
      </c>
      <c r="AM12" s="195">
        <f t="shared" si="19"/>
        <v>543433450</v>
      </c>
      <c r="AN12" s="180">
        <f t="shared" si="6"/>
        <v>1.9772794626462541E-2</v>
      </c>
      <c r="AO12" s="180">
        <f t="shared" si="7"/>
        <v>0</v>
      </c>
      <c r="AP12" s="190">
        <v>321070</v>
      </c>
      <c r="AQ12" s="190">
        <f t="shared" si="8"/>
        <v>22938701</v>
      </c>
      <c r="AR12" s="190">
        <f>ROUND(AQ12/'3_Levels 1&amp;2'!C12,2)</f>
        <v>3903.8</v>
      </c>
    </row>
    <row r="13" spans="1:46" ht="15" customHeight="1" x14ac:dyDescent="0.2">
      <c r="A13" s="177">
        <v>7</v>
      </c>
      <c r="B13" s="178" t="s">
        <v>12</v>
      </c>
      <c r="C13" s="179">
        <v>363072730</v>
      </c>
      <c r="D13" s="179">
        <v>16581333</v>
      </c>
      <c r="E13" s="179">
        <f t="shared" si="9"/>
        <v>346491397</v>
      </c>
      <c r="F13" s="179">
        <v>368309137</v>
      </c>
      <c r="G13" s="180">
        <f t="shared" si="10"/>
        <v>-5.9237574657291223E-2</v>
      </c>
      <c r="H13" s="181">
        <f t="shared" si="1"/>
        <v>346491397</v>
      </c>
      <c r="I13" s="182">
        <v>5.88</v>
      </c>
      <c r="J13" s="183">
        <v>1972437</v>
      </c>
      <c r="K13" s="182">
        <v>53.06</v>
      </c>
      <c r="L13" s="183">
        <v>17798894</v>
      </c>
      <c r="M13" s="184">
        <v>0</v>
      </c>
      <c r="N13" s="184">
        <v>0</v>
      </c>
      <c r="O13" s="184">
        <v>0</v>
      </c>
      <c r="P13" s="183">
        <v>0</v>
      </c>
      <c r="Q13" s="179">
        <f t="shared" si="11"/>
        <v>19771331</v>
      </c>
      <c r="R13" s="184">
        <v>0</v>
      </c>
      <c r="S13" s="183">
        <v>0</v>
      </c>
      <c r="T13" s="184">
        <v>2</v>
      </c>
      <c r="U13" s="184">
        <v>70</v>
      </c>
      <c r="V13" s="184">
        <v>4</v>
      </c>
      <c r="W13" s="183">
        <v>945132</v>
      </c>
      <c r="X13" s="179">
        <f t="shared" si="12"/>
        <v>945132</v>
      </c>
      <c r="Y13" s="186">
        <f t="shared" si="13"/>
        <v>58.940000000000005</v>
      </c>
      <c r="Z13" s="179">
        <f t="shared" si="14"/>
        <v>19771331</v>
      </c>
      <c r="AA13" s="179">
        <f t="shared" si="15"/>
        <v>945132</v>
      </c>
      <c r="AB13" s="187">
        <f t="shared" si="2"/>
        <v>2.73</v>
      </c>
      <c r="AC13" s="188">
        <f t="shared" si="3"/>
        <v>57.06</v>
      </c>
      <c r="AD13" s="189">
        <f t="shared" si="4"/>
        <v>59.79</v>
      </c>
      <c r="AE13" s="190">
        <f t="shared" si="16"/>
        <v>20716463</v>
      </c>
      <c r="AF13" s="191">
        <v>0.02</v>
      </c>
      <c r="AG13" s="192">
        <v>3842623</v>
      </c>
      <c r="AH13" s="192">
        <v>0</v>
      </c>
      <c r="AI13" s="193">
        <f t="shared" si="17"/>
        <v>3842623</v>
      </c>
      <c r="AJ13" s="190">
        <v>179074200</v>
      </c>
      <c r="AK13" s="190">
        <f t="shared" si="5"/>
        <v>192131150</v>
      </c>
      <c r="AL13" s="194">
        <f t="shared" si="18"/>
        <v>7.2913630215854661E-2</v>
      </c>
      <c r="AM13" s="195">
        <f t="shared" si="19"/>
        <v>192131150</v>
      </c>
      <c r="AN13" s="180">
        <f t="shared" si="6"/>
        <v>0.02</v>
      </c>
      <c r="AO13" s="180">
        <f t="shared" si="7"/>
        <v>0</v>
      </c>
      <c r="AP13" s="190">
        <v>130215</v>
      </c>
      <c r="AQ13" s="190">
        <f t="shared" si="8"/>
        <v>24689301</v>
      </c>
      <c r="AR13" s="190">
        <f>ROUND(AQ13/'3_Levels 1&amp;2'!C13,2)</f>
        <v>11424.94</v>
      </c>
    </row>
    <row r="14" spans="1:46" ht="15" customHeight="1" x14ac:dyDescent="0.2">
      <c r="A14" s="177">
        <v>8</v>
      </c>
      <c r="B14" s="178" t="s">
        <v>13</v>
      </c>
      <c r="C14" s="179">
        <v>1167877115</v>
      </c>
      <c r="D14" s="179">
        <v>189669882</v>
      </c>
      <c r="E14" s="179">
        <f t="shared" si="9"/>
        <v>978207233</v>
      </c>
      <c r="F14" s="179">
        <v>978322796</v>
      </c>
      <c r="G14" s="180">
        <f t="shared" si="10"/>
        <v>-1.181235891389778E-4</v>
      </c>
      <c r="H14" s="181">
        <f t="shared" si="1"/>
        <v>978207233</v>
      </c>
      <c r="I14" s="182">
        <v>3.4</v>
      </c>
      <c r="J14" s="183">
        <v>3425053</v>
      </c>
      <c r="K14" s="182">
        <v>47.06</v>
      </c>
      <c r="L14" s="183">
        <v>47076519</v>
      </c>
      <c r="M14" s="184">
        <v>0</v>
      </c>
      <c r="N14" s="184">
        <v>0</v>
      </c>
      <c r="O14" s="184">
        <v>0</v>
      </c>
      <c r="P14" s="183">
        <v>0</v>
      </c>
      <c r="Q14" s="179">
        <f t="shared" si="11"/>
        <v>50501572</v>
      </c>
      <c r="R14" s="184">
        <v>13.55</v>
      </c>
      <c r="S14" s="183">
        <v>13662876</v>
      </c>
      <c r="T14" s="184">
        <v>0</v>
      </c>
      <c r="U14" s="184">
        <v>0</v>
      </c>
      <c r="V14" s="184">
        <v>0</v>
      </c>
      <c r="W14" s="183">
        <v>0</v>
      </c>
      <c r="X14" s="179">
        <f t="shared" si="12"/>
        <v>13662876</v>
      </c>
      <c r="Y14" s="186">
        <f t="shared" si="13"/>
        <v>64.010000000000005</v>
      </c>
      <c r="Z14" s="179">
        <f t="shared" si="14"/>
        <v>64164448</v>
      </c>
      <c r="AA14" s="179">
        <f t="shared" si="15"/>
        <v>0</v>
      </c>
      <c r="AB14" s="187">
        <f t="shared" si="2"/>
        <v>13.97</v>
      </c>
      <c r="AC14" s="188">
        <f t="shared" si="3"/>
        <v>51.63</v>
      </c>
      <c r="AD14" s="189">
        <f t="shared" si="4"/>
        <v>65.59</v>
      </c>
      <c r="AE14" s="190">
        <f t="shared" si="16"/>
        <v>64164448</v>
      </c>
      <c r="AF14" s="191">
        <v>1.7500000000000002E-2</v>
      </c>
      <c r="AG14" s="192">
        <v>42534297</v>
      </c>
      <c r="AH14" s="192">
        <v>0</v>
      </c>
      <c r="AI14" s="193">
        <f t="shared" si="17"/>
        <v>42534297</v>
      </c>
      <c r="AJ14" s="190">
        <v>2460638457</v>
      </c>
      <c r="AK14" s="190">
        <f t="shared" si="5"/>
        <v>2430531257</v>
      </c>
      <c r="AL14" s="191">
        <f t="shared" si="18"/>
        <v>-1.2235523635888618E-2</v>
      </c>
      <c r="AM14" s="190">
        <f t="shared" si="19"/>
        <v>2430531257</v>
      </c>
      <c r="AN14" s="180">
        <f t="shared" si="6"/>
        <v>1.7500000001028582E-2</v>
      </c>
      <c r="AO14" s="180">
        <f t="shared" si="7"/>
        <v>0</v>
      </c>
      <c r="AP14" s="190">
        <v>619107</v>
      </c>
      <c r="AQ14" s="190">
        <f t="shared" si="8"/>
        <v>107317852</v>
      </c>
      <c r="AR14" s="190">
        <f>ROUND(AQ14/'3_Levels 1&amp;2'!C14,2)</f>
        <v>4786.7</v>
      </c>
    </row>
    <row r="15" spans="1:46" ht="15" customHeight="1" x14ac:dyDescent="0.2">
      <c r="A15" s="177">
        <v>9</v>
      </c>
      <c r="B15" s="178" t="s">
        <v>14</v>
      </c>
      <c r="C15" s="179">
        <v>2087956114</v>
      </c>
      <c r="D15" s="179">
        <v>339924738</v>
      </c>
      <c r="E15" s="179">
        <f t="shared" si="9"/>
        <v>1748031376</v>
      </c>
      <c r="F15" s="179">
        <v>1754407750</v>
      </c>
      <c r="G15" s="180">
        <f t="shared" si="10"/>
        <v>-3.6344880487446545E-3</v>
      </c>
      <c r="H15" s="181">
        <f t="shared" si="1"/>
        <v>1748031376</v>
      </c>
      <c r="I15" s="182">
        <v>7.7</v>
      </c>
      <c r="J15" s="183">
        <v>13339267</v>
      </c>
      <c r="K15" s="182">
        <v>60.6</v>
      </c>
      <c r="L15" s="183">
        <v>104982558</v>
      </c>
      <c r="M15" s="184">
        <v>0</v>
      </c>
      <c r="N15" s="184">
        <v>0</v>
      </c>
      <c r="O15" s="184">
        <v>0</v>
      </c>
      <c r="P15" s="183">
        <v>0</v>
      </c>
      <c r="Q15" s="179">
        <f t="shared" si="11"/>
        <v>118321825</v>
      </c>
      <c r="R15" s="184">
        <v>5</v>
      </c>
      <c r="S15" s="183">
        <v>8658568</v>
      </c>
      <c r="T15" s="184">
        <v>0</v>
      </c>
      <c r="U15" s="184">
        <v>0</v>
      </c>
      <c r="V15" s="184">
        <v>0</v>
      </c>
      <c r="W15" s="183">
        <v>0</v>
      </c>
      <c r="X15" s="179">
        <f t="shared" si="12"/>
        <v>8658568</v>
      </c>
      <c r="Y15" s="186">
        <f t="shared" si="13"/>
        <v>73.3</v>
      </c>
      <c r="Z15" s="179">
        <f t="shared" si="14"/>
        <v>126980393</v>
      </c>
      <c r="AA15" s="179">
        <f t="shared" si="15"/>
        <v>0</v>
      </c>
      <c r="AB15" s="187">
        <f t="shared" si="2"/>
        <v>4.95</v>
      </c>
      <c r="AC15" s="188">
        <f t="shared" si="3"/>
        <v>67.69</v>
      </c>
      <c r="AD15" s="189">
        <f t="shared" si="4"/>
        <v>72.64</v>
      </c>
      <c r="AE15" s="190">
        <f t="shared" si="16"/>
        <v>126980393</v>
      </c>
      <c r="AF15" s="191">
        <v>1.4999999999999999E-2</v>
      </c>
      <c r="AG15" s="192">
        <v>72891833</v>
      </c>
      <c r="AH15" s="192">
        <v>0</v>
      </c>
      <c r="AI15" s="193">
        <f t="shared" si="17"/>
        <v>72891833</v>
      </c>
      <c r="AJ15" s="190">
        <v>4918495200</v>
      </c>
      <c r="AK15" s="190">
        <f t="shared" si="5"/>
        <v>4859455533</v>
      </c>
      <c r="AL15" s="191">
        <f t="shared" si="18"/>
        <v>-1.2003603663169174E-2</v>
      </c>
      <c r="AM15" s="190">
        <f t="shared" si="19"/>
        <v>4859455533</v>
      </c>
      <c r="AN15" s="180">
        <f t="shared" si="6"/>
        <v>1.5000000001028921E-2</v>
      </c>
      <c r="AO15" s="180">
        <f t="shared" si="7"/>
        <v>0</v>
      </c>
      <c r="AP15" s="190">
        <v>2026830</v>
      </c>
      <c r="AQ15" s="190">
        <f t="shared" si="8"/>
        <v>201899056</v>
      </c>
      <c r="AR15" s="190">
        <f>ROUND(AQ15/'3_Levels 1&amp;2'!C15,2)</f>
        <v>5120.83</v>
      </c>
    </row>
    <row r="16" spans="1:46" ht="15" customHeight="1" x14ac:dyDescent="0.2">
      <c r="A16" s="196">
        <v>10</v>
      </c>
      <c r="B16" s="197" t="s">
        <v>15</v>
      </c>
      <c r="C16" s="198">
        <v>2335164816</v>
      </c>
      <c r="D16" s="198">
        <v>286249716</v>
      </c>
      <c r="E16" s="198">
        <f t="shared" si="9"/>
        <v>2048915100</v>
      </c>
      <c r="F16" s="198">
        <v>1900373218</v>
      </c>
      <c r="G16" s="199">
        <f t="shared" si="10"/>
        <v>7.8164583984365543E-2</v>
      </c>
      <c r="H16" s="200">
        <f t="shared" si="1"/>
        <v>2048915100</v>
      </c>
      <c r="I16" s="201">
        <v>5.13</v>
      </c>
      <c r="J16" s="202">
        <v>10373241</v>
      </c>
      <c r="K16" s="201">
        <v>12.1</v>
      </c>
      <c r="L16" s="202">
        <v>24510521</v>
      </c>
      <c r="M16" s="203">
        <v>0</v>
      </c>
      <c r="N16" s="203">
        <v>0</v>
      </c>
      <c r="O16" s="203">
        <v>0</v>
      </c>
      <c r="P16" s="202">
        <v>218632</v>
      </c>
      <c r="Q16" s="198">
        <f t="shared" si="11"/>
        <v>35102394</v>
      </c>
      <c r="R16" s="203">
        <v>0</v>
      </c>
      <c r="S16" s="202">
        <v>0</v>
      </c>
      <c r="T16" s="203">
        <v>5</v>
      </c>
      <c r="U16" s="203">
        <v>34.299999999999997</v>
      </c>
      <c r="V16" s="203">
        <v>10</v>
      </c>
      <c r="W16" s="202">
        <v>20527495</v>
      </c>
      <c r="X16" s="198">
        <f t="shared" si="12"/>
        <v>20527495</v>
      </c>
      <c r="Y16" s="204">
        <f t="shared" si="13"/>
        <v>17.23</v>
      </c>
      <c r="Z16" s="198">
        <f t="shared" si="14"/>
        <v>34883762</v>
      </c>
      <c r="AA16" s="198">
        <f t="shared" si="15"/>
        <v>20746127</v>
      </c>
      <c r="AB16" s="205">
        <f t="shared" si="2"/>
        <v>10.02</v>
      </c>
      <c r="AC16" s="206">
        <f t="shared" si="3"/>
        <v>17.13</v>
      </c>
      <c r="AD16" s="207">
        <f t="shared" si="4"/>
        <v>27.16</v>
      </c>
      <c r="AE16" s="208">
        <f>X16+Q16+18371</f>
        <v>55648260</v>
      </c>
      <c r="AF16" s="209">
        <v>2.5000000000000001E-2</v>
      </c>
      <c r="AG16" s="210">
        <v>168071631</v>
      </c>
      <c r="AH16" s="210">
        <v>0</v>
      </c>
      <c r="AI16" s="211">
        <f>AG16+AH16+403314</f>
        <v>168474945</v>
      </c>
      <c r="AJ16" s="208">
        <v>6150774000</v>
      </c>
      <c r="AK16" s="208">
        <f t="shared" si="5"/>
        <v>6738997800</v>
      </c>
      <c r="AL16" s="209">
        <f t="shared" si="18"/>
        <v>9.5634110438783795E-2</v>
      </c>
      <c r="AM16" s="208">
        <f t="shared" si="19"/>
        <v>6738997800</v>
      </c>
      <c r="AN16" s="199">
        <f t="shared" si="6"/>
        <v>2.494015222857025E-2</v>
      </c>
      <c r="AO16" s="199">
        <f t="shared" si="7"/>
        <v>0</v>
      </c>
      <c r="AP16" s="208">
        <v>1009600</v>
      </c>
      <c r="AQ16" s="208">
        <f t="shared" si="8"/>
        <v>225132805</v>
      </c>
      <c r="AR16" s="208">
        <f>ROUND(AQ16/'3_Levels 1&amp;2'!C16,2)</f>
        <v>6760.54</v>
      </c>
    </row>
    <row r="17" spans="1:44" ht="15" customHeight="1" x14ac:dyDescent="0.2">
      <c r="A17" s="177">
        <v>11</v>
      </c>
      <c r="B17" s="178" t="s">
        <v>16</v>
      </c>
      <c r="C17" s="179">
        <v>74741949</v>
      </c>
      <c r="D17" s="179">
        <v>14425194</v>
      </c>
      <c r="E17" s="179">
        <f t="shared" si="9"/>
        <v>60316755</v>
      </c>
      <c r="F17" s="179">
        <v>56720922</v>
      </c>
      <c r="G17" s="180">
        <f t="shared" si="10"/>
        <v>6.3395178942965702E-2</v>
      </c>
      <c r="H17" s="181">
        <f t="shared" si="1"/>
        <v>60316755</v>
      </c>
      <c r="I17" s="182">
        <v>5.4</v>
      </c>
      <c r="J17" s="183">
        <v>320447</v>
      </c>
      <c r="K17" s="182">
        <v>32.92</v>
      </c>
      <c r="L17" s="183">
        <v>1953697</v>
      </c>
      <c r="M17" s="184">
        <v>0</v>
      </c>
      <c r="N17" s="184">
        <v>0</v>
      </c>
      <c r="O17" s="184">
        <v>0</v>
      </c>
      <c r="P17" s="183">
        <v>0</v>
      </c>
      <c r="Q17" s="179">
        <f t="shared" si="11"/>
        <v>2274144</v>
      </c>
      <c r="R17" s="185">
        <v>18.5</v>
      </c>
      <c r="S17" s="183">
        <v>1098021</v>
      </c>
      <c r="T17" s="184">
        <v>0</v>
      </c>
      <c r="U17" s="184">
        <v>0</v>
      </c>
      <c r="V17" s="184">
        <v>0</v>
      </c>
      <c r="W17" s="183">
        <v>0</v>
      </c>
      <c r="X17" s="179">
        <f t="shared" si="12"/>
        <v>1098021</v>
      </c>
      <c r="Y17" s="186">
        <f t="shared" si="13"/>
        <v>56.82</v>
      </c>
      <c r="Z17" s="179">
        <f t="shared" si="14"/>
        <v>3372165</v>
      </c>
      <c r="AA17" s="179">
        <f t="shared" si="15"/>
        <v>0</v>
      </c>
      <c r="AB17" s="187">
        <f t="shared" si="2"/>
        <v>18.2</v>
      </c>
      <c r="AC17" s="188">
        <f t="shared" si="3"/>
        <v>37.700000000000003</v>
      </c>
      <c r="AD17" s="189">
        <f t="shared" si="4"/>
        <v>55.91</v>
      </c>
      <c r="AE17" s="190">
        <f t="shared" si="16"/>
        <v>3372165</v>
      </c>
      <c r="AF17" s="191">
        <v>0.02</v>
      </c>
      <c r="AG17" s="192">
        <v>2114075</v>
      </c>
      <c r="AH17" s="192">
        <v>0</v>
      </c>
      <c r="AI17" s="193">
        <f t="shared" si="17"/>
        <v>2114075</v>
      </c>
      <c r="AJ17" s="190">
        <v>111077850</v>
      </c>
      <c r="AK17" s="190">
        <f t="shared" si="5"/>
        <v>105703750</v>
      </c>
      <c r="AL17" s="194">
        <f t="shared" si="18"/>
        <v>-4.8381382966991168E-2</v>
      </c>
      <c r="AM17" s="195">
        <f t="shared" si="19"/>
        <v>105703750</v>
      </c>
      <c r="AN17" s="180">
        <f t="shared" si="6"/>
        <v>0.02</v>
      </c>
      <c r="AO17" s="180">
        <f t="shared" si="7"/>
        <v>0</v>
      </c>
      <c r="AP17" s="190">
        <v>79624</v>
      </c>
      <c r="AQ17" s="190">
        <f t="shared" si="8"/>
        <v>5565864</v>
      </c>
      <c r="AR17" s="190">
        <f>ROUND(AQ17/'3_Levels 1&amp;2'!C17,2)</f>
        <v>3520.47</v>
      </c>
    </row>
    <row r="18" spans="1:44" ht="15" customHeight="1" x14ac:dyDescent="0.2">
      <c r="A18" s="177">
        <v>12</v>
      </c>
      <c r="B18" s="178" t="s">
        <v>17</v>
      </c>
      <c r="C18" s="179">
        <v>253118359</v>
      </c>
      <c r="D18" s="179">
        <v>12020831</v>
      </c>
      <c r="E18" s="179">
        <f t="shared" si="9"/>
        <v>241097528</v>
      </c>
      <c r="F18" s="179">
        <v>264303971</v>
      </c>
      <c r="G18" s="180">
        <f t="shared" si="10"/>
        <v>-8.7802097381276201E-2</v>
      </c>
      <c r="H18" s="181">
        <f t="shared" si="1"/>
        <v>241097528</v>
      </c>
      <c r="I18" s="182">
        <v>4.84</v>
      </c>
      <c r="J18" s="183">
        <v>1112499</v>
      </c>
      <c r="K18" s="182">
        <v>30.28</v>
      </c>
      <c r="L18" s="183">
        <v>6959339</v>
      </c>
      <c r="M18" s="184">
        <v>0</v>
      </c>
      <c r="N18" s="184">
        <v>0</v>
      </c>
      <c r="O18" s="184">
        <v>0</v>
      </c>
      <c r="P18" s="183">
        <v>0</v>
      </c>
      <c r="Q18" s="179">
        <f t="shared" si="11"/>
        <v>8071838</v>
      </c>
      <c r="R18" s="184">
        <v>0</v>
      </c>
      <c r="S18" s="183">
        <v>0</v>
      </c>
      <c r="T18" s="184">
        <v>0</v>
      </c>
      <c r="U18" s="184">
        <v>0</v>
      </c>
      <c r="V18" s="184">
        <v>0</v>
      </c>
      <c r="W18" s="183">
        <v>0</v>
      </c>
      <c r="X18" s="179">
        <f t="shared" si="12"/>
        <v>0</v>
      </c>
      <c r="Y18" s="186">
        <f t="shared" si="13"/>
        <v>35.120000000000005</v>
      </c>
      <c r="Z18" s="179">
        <f t="shared" si="14"/>
        <v>8071838</v>
      </c>
      <c r="AA18" s="179">
        <f t="shared" si="15"/>
        <v>0</v>
      </c>
      <c r="AB18" s="187">
        <f t="shared" si="2"/>
        <v>0</v>
      </c>
      <c r="AC18" s="188">
        <f t="shared" si="3"/>
        <v>33.479999999999997</v>
      </c>
      <c r="AD18" s="189">
        <f t="shared" si="4"/>
        <v>33.479999999999997</v>
      </c>
      <c r="AE18" s="190">
        <f t="shared" si="16"/>
        <v>8071838</v>
      </c>
      <c r="AF18" s="191">
        <v>0</v>
      </c>
      <c r="AG18" s="192">
        <v>0</v>
      </c>
      <c r="AH18" s="192">
        <v>0</v>
      </c>
      <c r="AI18" s="193">
        <f t="shared" si="17"/>
        <v>0</v>
      </c>
      <c r="AJ18" s="190">
        <v>60984719</v>
      </c>
      <c r="AK18" s="190">
        <v>503325740.39999998</v>
      </c>
      <c r="AL18" s="194">
        <f t="shared" si="18"/>
        <v>7.2533091674981724</v>
      </c>
      <c r="AM18" s="195">
        <f t="shared" si="19"/>
        <v>70132426.849999994</v>
      </c>
      <c r="AN18" s="180">
        <f t="shared" si="6"/>
        <v>0</v>
      </c>
      <c r="AO18" s="180">
        <f t="shared" si="7"/>
        <v>0</v>
      </c>
      <c r="AP18" s="190">
        <v>385999</v>
      </c>
      <c r="AQ18" s="190">
        <f t="shared" si="8"/>
        <v>8457837</v>
      </c>
      <c r="AR18" s="190">
        <f>ROUND(AQ18/'3_Levels 1&amp;2'!C18,2)</f>
        <v>6417.18</v>
      </c>
    </row>
    <row r="19" spans="1:44" ht="15" customHeight="1" x14ac:dyDescent="0.2">
      <c r="A19" s="177">
        <v>13</v>
      </c>
      <c r="B19" s="178" t="s">
        <v>18</v>
      </c>
      <c r="C19" s="179">
        <v>54089237</v>
      </c>
      <c r="D19" s="179">
        <v>14835014</v>
      </c>
      <c r="E19" s="179">
        <f t="shared" si="9"/>
        <v>39254223</v>
      </c>
      <c r="F19" s="179">
        <v>37105626</v>
      </c>
      <c r="G19" s="180">
        <f t="shared" si="10"/>
        <v>5.7904884827977302E-2</v>
      </c>
      <c r="H19" s="181">
        <f t="shared" si="1"/>
        <v>39254223</v>
      </c>
      <c r="I19" s="182">
        <v>4.16</v>
      </c>
      <c r="J19" s="183">
        <v>163262</v>
      </c>
      <c r="K19" s="182">
        <v>13.27</v>
      </c>
      <c r="L19" s="183">
        <v>520768</v>
      </c>
      <c r="M19" s="184">
        <v>4.01</v>
      </c>
      <c r="N19" s="184">
        <v>5.56</v>
      </c>
      <c r="O19" s="184">
        <v>4</v>
      </c>
      <c r="P19" s="183">
        <v>172357</v>
      </c>
      <c r="Q19" s="179">
        <f t="shared" si="11"/>
        <v>856387</v>
      </c>
      <c r="R19" s="184">
        <v>0</v>
      </c>
      <c r="S19" s="183">
        <v>0</v>
      </c>
      <c r="T19" s="184">
        <v>0</v>
      </c>
      <c r="U19" s="184">
        <v>19.7</v>
      </c>
      <c r="V19" s="184">
        <v>1</v>
      </c>
      <c r="W19" s="183">
        <v>85203</v>
      </c>
      <c r="X19" s="179">
        <f t="shared" si="12"/>
        <v>85203</v>
      </c>
      <c r="Y19" s="186">
        <f t="shared" si="13"/>
        <v>17.43</v>
      </c>
      <c r="Z19" s="179">
        <f t="shared" si="14"/>
        <v>684030</v>
      </c>
      <c r="AA19" s="179">
        <f t="shared" si="15"/>
        <v>257560</v>
      </c>
      <c r="AB19" s="187">
        <f t="shared" si="2"/>
        <v>2.17</v>
      </c>
      <c r="AC19" s="188">
        <f t="shared" si="3"/>
        <v>21.82</v>
      </c>
      <c r="AD19" s="189">
        <f t="shared" si="4"/>
        <v>23.99</v>
      </c>
      <c r="AE19" s="190">
        <f t="shared" si="16"/>
        <v>941590</v>
      </c>
      <c r="AF19" s="191">
        <v>0.03</v>
      </c>
      <c r="AG19" s="192">
        <v>2729598</v>
      </c>
      <c r="AH19" s="192">
        <v>0</v>
      </c>
      <c r="AI19" s="193">
        <f t="shared" si="17"/>
        <v>2729598</v>
      </c>
      <c r="AJ19" s="190">
        <v>93700300</v>
      </c>
      <c r="AK19" s="190">
        <f t="shared" ref="AK19:AK50" si="20">ROUND(AI19/AF19,0)</f>
        <v>90986600</v>
      </c>
      <c r="AL19" s="191">
        <f t="shared" si="18"/>
        <v>-2.896148678285982E-2</v>
      </c>
      <c r="AM19" s="190">
        <f t="shared" si="19"/>
        <v>90986600</v>
      </c>
      <c r="AN19" s="180">
        <f t="shared" si="6"/>
        <v>0.03</v>
      </c>
      <c r="AO19" s="180">
        <f t="shared" si="7"/>
        <v>0</v>
      </c>
      <c r="AP19" s="190">
        <v>117726</v>
      </c>
      <c r="AQ19" s="190">
        <f t="shared" si="8"/>
        <v>3788914</v>
      </c>
      <c r="AR19" s="190">
        <f>ROUND(AQ19/'3_Levels 1&amp;2'!C19,2)</f>
        <v>2846.67</v>
      </c>
    </row>
    <row r="20" spans="1:44" ht="15" customHeight="1" x14ac:dyDescent="0.2">
      <c r="A20" s="177">
        <v>14</v>
      </c>
      <c r="B20" s="178" t="s">
        <v>19</v>
      </c>
      <c r="C20" s="179">
        <v>157107804</v>
      </c>
      <c r="D20" s="179">
        <v>19302927</v>
      </c>
      <c r="E20" s="179">
        <f t="shared" si="9"/>
        <v>137804877</v>
      </c>
      <c r="F20" s="179">
        <v>144656404</v>
      </c>
      <c r="G20" s="180">
        <f t="shared" si="10"/>
        <v>-4.7364145731149242E-2</v>
      </c>
      <c r="H20" s="181">
        <f t="shared" si="1"/>
        <v>137804877</v>
      </c>
      <c r="I20" s="182">
        <v>5.29</v>
      </c>
      <c r="J20" s="183">
        <v>758338</v>
      </c>
      <c r="K20" s="182">
        <v>10.3</v>
      </c>
      <c r="L20" s="183">
        <v>1476537</v>
      </c>
      <c r="M20" s="184">
        <v>3.33</v>
      </c>
      <c r="N20" s="184">
        <v>11.88</v>
      </c>
      <c r="O20" s="184">
        <v>3</v>
      </c>
      <c r="P20" s="183">
        <v>596959</v>
      </c>
      <c r="Q20" s="179">
        <f t="shared" si="11"/>
        <v>2831834</v>
      </c>
      <c r="R20" s="184">
        <v>0</v>
      </c>
      <c r="S20" s="183">
        <v>0</v>
      </c>
      <c r="T20" s="184">
        <v>12.5</v>
      </c>
      <c r="U20" s="184">
        <v>17.5</v>
      </c>
      <c r="V20" s="184">
        <v>2</v>
      </c>
      <c r="W20" s="183">
        <v>1175100</v>
      </c>
      <c r="X20" s="179">
        <f t="shared" si="12"/>
        <v>1175100</v>
      </c>
      <c r="Y20" s="186">
        <f t="shared" si="13"/>
        <v>15.59</v>
      </c>
      <c r="Z20" s="179">
        <f t="shared" si="14"/>
        <v>2234875</v>
      </c>
      <c r="AA20" s="179">
        <f t="shared" si="15"/>
        <v>1772059</v>
      </c>
      <c r="AB20" s="187">
        <f t="shared" si="2"/>
        <v>8.5299999999999994</v>
      </c>
      <c r="AC20" s="188">
        <f t="shared" si="3"/>
        <v>20.55</v>
      </c>
      <c r="AD20" s="189">
        <f t="shared" si="4"/>
        <v>29.08</v>
      </c>
      <c r="AE20" s="190">
        <f t="shared" si="16"/>
        <v>4006934</v>
      </c>
      <c r="AF20" s="191">
        <v>0.02</v>
      </c>
      <c r="AG20" s="192">
        <v>2549126</v>
      </c>
      <c r="AH20" s="192">
        <v>0</v>
      </c>
      <c r="AI20" s="193">
        <f t="shared" si="17"/>
        <v>2549126</v>
      </c>
      <c r="AJ20" s="190">
        <v>135813850</v>
      </c>
      <c r="AK20" s="190">
        <f t="shared" si="20"/>
        <v>127456300</v>
      </c>
      <c r="AL20" s="191">
        <f t="shared" si="18"/>
        <v>-6.1536802027186477E-2</v>
      </c>
      <c r="AM20" s="190">
        <f t="shared" si="19"/>
        <v>127456300</v>
      </c>
      <c r="AN20" s="180">
        <f t="shared" si="6"/>
        <v>0.02</v>
      </c>
      <c r="AO20" s="180">
        <f t="shared" si="7"/>
        <v>0</v>
      </c>
      <c r="AP20" s="190">
        <v>131757</v>
      </c>
      <c r="AQ20" s="190">
        <f t="shared" si="8"/>
        <v>6687817</v>
      </c>
      <c r="AR20" s="190">
        <f>ROUND(AQ20/'3_Levels 1&amp;2'!C20,2)</f>
        <v>3778.43</v>
      </c>
    </row>
    <row r="21" spans="1:44" ht="15" customHeight="1" x14ac:dyDescent="0.2">
      <c r="A21" s="196">
        <v>15</v>
      </c>
      <c r="B21" s="197" t="s">
        <v>20</v>
      </c>
      <c r="C21" s="198">
        <v>167071280</v>
      </c>
      <c r="D21" s="198">
        <v>28270947</v>
      </c>
      <c r="E21" s="198">
        <f t="shared" si="9"/>
        <v>138800333</v>
      </c>
      <c r="F21" s="198">
        <v>135008102</v>
      </c>
      <c r="G21" s="199">
        <f t="shared" si="10"/>
        <v>2.8088914249012997E-2</v>
      </c>
      <c r="H21" s="200">
        <f t="shared" si="1"/>
        <v>138800333</v>
      </c>
      <c r="I21" s="201">
        <v>2.81</v>
      </c>
      <c r="J21" s="202">
        <v>386867</v>
      </c>
      <c r="K21" s="201">
        <v>37.6</v>
      </c>
      <c r="L21" s="202">
        <v>5178488</v>
      </c>
      <c r="M21" s="203">
        <v>0</v>
      </c>
      <c r="N21" s="203">
        <v>0</v>
      </c>
      <c r="O21" s="203">
        <v>0</v>
      </c>
      <c r="P21" s="202">
        <v>0</v>
      </c>
      <c r="Q21" s="198">
        <f t="shared" si="11"/>
        <v>5565355</v>
      </c>
      <c r="R21" s="203">
        <v>0</v>
      </c>
      <c r="S21" s="202">
        <v>0</v>
      </c>
      <c r="T21" s="203">
        <v>0</v>
      </c>
      <c r="U21" s="203">
        <v>0</v>
      </c>
      <c r="V21" s="203">
        <v>0</v>
      </c>
      <c r="W21" s="202">
        <v>0</v>
      </c>
      <c r="X21" s="198">
        <f t="shared" si="12"/>
        <v>0</v>
      </c>
      <c r="Y21" s="204">
        <f t="shared" si="13"/>
        <v>40.410000000000004</v>
      </c>
      <c r="Z21" s="198">
        <f t="shared" si="14"/>
        <v>5565355</v>
      </c>
      <c r="AA21" s="198">
        <f t="shared" si="15"/>
        <v>0</v>
      </c>
      <c r="AB21" s="205">
        <f t="shared" si="2"/>
        <v>0</v>
      </c>
      <c r="AC21" s="206">
        <f t="shared" si="3"/>
        <v>40.1</v>
      </c>
      <c r="AD21" s="207">
        <f t="shared" si="4"/>
        <v>40.1</v>
      </c>
      <c r="AE21" s="208">
        <f t="shared" si="16"/>
        <v>5565355</v>
      </c>
      <c r="AF21" s="209">
        <v>0.02</v>
      </c>
      <c r="AG21" s="210">
        <v>5134718</v>
      </c>
      <c r="AH21" s="210">
        <v>0</v>
      </c>
      <c r="AI21" s="211">
        <f t="shared" si="17"/>
        <v>5134718</v>
      </c>
      <c r="AJ21" s="208">
        <v>254208850</v>
      </c>
      <c r="AK21" s="208">
        <f t="shared" si="20"/>
        <v>256735900</v>
      </c>
      <c r="AL21" s="209">
        <f t="shared" si="18"/>
        <v>9.9408419494443259E-3</v>
      </c>
      <c r="AM21" s="208">
        <f t="shared" si="19"/>
        <v>256735900</v>
      </c>
      <c r="AN21" s="199">
        <f t="shared" si="6"/>
        <v>0.02</v>
      </c>
      <c r="AO21" s="199">
        <f t="shared" si="7"/>
        <v>0</v>
      </c>
      <c r="AP21" s="208">
        <v>184669</v>
      </c>
      <c r="AQ21" s="208">
        <f t="shared" si="8"/>
        <v>10884742</v>
      </c>
      <c r="AR21" s="208">
        <f>ROUND(AQ21/'3_Levels 1&amp;2'!C21,2)</f>
        <v>3007.67</v>
      </c>
    </row>
    <row r="22" spans="1:44" ht="15" customHeight="1" x14ac:dyDescent="0.2">
      <c r="A22" s="177">
        <v>16</v>
      </c>
      <c r="B22" s="178" t="s">
        <v>21</v>
      </c>
      <c r="C22" s="179">
        <v>731570121</v>
      </c>
      <c r="D22" s="179">
        <v>41399349</v>
      </c>
      <c r="E22" s="179">
        <f t="shared" si="9"/>
        <v>690170772</v>
      </c>
      <c r="F22" s="179">
        <v>715769924</v>
      </c>
      <c r="G22" s="180">
        <f t="shared" si="10"/>
        <v>-3.5764497978543169E-2</v>
      </c>
      <c r="H22" s="181">
        <f t="shared" si="1"/>
        <v>690170772</v>
      </c>
      <c r="I22" s="182">
        <v>5.32</v>
      </c>
      <c r="J22" s="183">
        <v>3578207</v>
      </c>
      <c r="K22" s="182">
        <v>51.34</v>
      </c>
      <c r="L22" s="183">
        <v>34418848</v>
      </c>
      <c r="M22" s="184">
        <v>0</v>
      </c>
      <c r="N22" s="184">
        <v>0</v>
      </c>
      <c r="O22" s="184">
        <v>0</v>
      </c>
      <c r="P22" s="183">
        <v>0</v>
      </c>
      <c r="Q22" s="179">
        <f t="shared" si="11"/>
        <v>37997055</v>
      </c>
      <c r="R22" s="185">
        <v>0</v>
      </c>
      <c r="S22" s="183">
        <v>0</v>
      </c>
      <c r="T22" s="184">
        <v>3</v>
      </c>
      <c r="U22" s="184">
        <v>4</v>
      </c>
      <c r="V22" s="184">
        <v>2</v>
      </c>
      <c r="W22" s="183">
        <v>1604658</v>
      </c>
      <c r="X22" s="179">
        <f t="shared" si="12"/>
        <v>1604658</v>
      </c>
      <c r="Y22" s="186">
        <f t="shared" si="13"/>
        <v>56.660000000000004</v>
      </c>
      <c r="Z22" s="179">
        <f t="shared" si="14"/>
        <v>37997055</v>
      </c>
      <c r="AA22" s="179">
        <f t="shared" si="15"/>
        <v>1604658</v>
      </c>
      <c r="AB22" s="187">
        <f t="shared" si="2"/>
        <v>2.33</v>
      </c>
      <c r="AC22" s="188">
        <f t="shared" si="3"/>
        <v>55.05</v>
      </c>
      <c r="AD22" s="189">
        <f t="shared" si="4"/>
        <v>57.38</v>
      </c>
      <c r="AE22" s="190">
        <f t="shared" si="16"/>
        <v>39601713</v>
      </c>
      <c r="AF22" s="191">
        <v>2.5000000000000001E-2</v>
      </c>
      <c r="AG22" s="192">
        <v>17490645</v>
      </c>
      <c r="AH22" s="192">
        <v>2582745</v>
      </c>
      <c r="AI22" s="193">
        <f t="shared" si="17"/>
        <v>20073390</v>
      </c>
      <c r="AJ22" s="190">
        <v>697433000</v>
      </c>
      <c r="AK22" s="190">
        <f t="shared" si="20"/>
        <v>802935600</v>
      </c>
      <c r="AL22" s="194">
        <f t="shared" si="18"/>
        <v>0.15127273874336317</v>
      </c>
      <c r="AM22" s="195">
        <f t="shared" si="19"/>
        <v>802047949.99999988</v>
      </c>
      <c r="AN22" s="180">
        <f t="shared" si="6"/>
        <v>2.1783372165837461E-2</v>
      </c>
      <c r="AO22" s="180">
        <f t="shared" si="7"/>
        <v>3.2166278341625404E-3</v>
      </c>
      <c r="AP22" s="190">
        <v>564238</v>
      </c>
      <c r="AQ22" s="190">
        <f t="shared" si="8"/>
        <v>60239341</v>
      </c>
      <c r="AR22" s="190">
        <f>ROUND(AQ22/'3_Levels 1&amp;2'!C22,2)</f>
        <v>12228.86</v>
      </c>
    </row>
    <row r="23" spans="1:44" s="212" customFormat="1" ht="15" customHeight="1" x14ac:dyDescent="0.2">
      <c r="A23" s="177">
        <v>17</v>
      </c>
      <c r="B23" s="178" t="s">
        <v>22</v>
      </c>
      <c r="C23" s="179">
        <v>4109407311</v>
      </c>
      <c r="D23" s="179">
        <v>546763121</v>
      </c>
      <c r="E23" s="179">
        <f>C23-D23</f>
        <v>3562644190</v>
      </c>
      <c r="F23" s="179">
        <v>3493859004</v>
      </c>
      <c r="G23" s="180">
        <f t="shared" si="10"/>
        <v>1.9687453306286885E-2</v>
      </c>
      <c r="H23" s="181">
        <f t="shared" si="1"/>
        <v>3562644190</v>
      </c>
      <c r="I23" s="182">
        <v>5.25</v>
      </c>
      <c r="J23" s="183">
        <v>18477888</v>
      </c>
      <c r="K23" s="182">
        <v>38.200000000000003</v>
      </c>
      <c r="L23" s="183">
        <v>134448588</v>
      </c>
      <c r="M23" s="184">
        <v>0</v>
      </c>
      <c r="N23" s="184">
        <v>0</v>
      </c>
      <c r="O23" s="184">
        <v>0</v>
      </c>
      <c r="P23" s="183">
        <v>0</v>
      </c>
      <c r="Q23" s="179">
        <f>J23+L23+P23</f>
        <v>152926476</v>
      </c>
      <c r="R23" s="184">
        <v>0</v>
      </c>
      <c r="S23" s="183">
        <v>0</v>
      </c>
      <c r="T23" s="184">
        <v>0</v>
      </c>
      <c r="U23" s="184">
        <v>0</v>
      </c>
      <c r="V23" s="184">
        <v>0</v>
      </c>
      <c r="W23" s="183">
        <v>0</v>
      </c>
      <c r="X23" s="179">
        <f t="shared" si="12"/>
        <v>0</v>
      </c>
      <c r="Y23" s="186">
        <f t="shared" si="13"/>
        <v>43.45</v>
      </c>
      <c r="Z23" s="179">
        <f t="shared" si="14"/>
        <v>152926476</v>
      </c>
      <c r="AA23" s="179">
        <f t="shared" si="15"/>
        <v>0</v>
      </c>
      <c r="AB23" s="187">
        <f t="shared" si="2"/>
        <v>0</v>
      </c>
      <c r="AC23" s="188">
        <f t="shared" si="3"/>
        <v>42.92</v>
      </c>
      <c r="AD23" s="189">
        <f t="shared" si="4"/>
        <v>42.92</v>
      </c>
      <c r="AE23" s="190">
        <f t="shared" si="16"/>
        <v>152926476</v>
      </c>
      <c r="AF23" s="191">
        <v>0.02</v>
      </c>
      <c r="AG23" s="192">
        <v>191494295</v>
      </c>
      <c r="AH23" s="192">
        <v>0</v>
      </c>
      <c r="AI23" s="193">
        <f t="shared" si="17"/>
        <v>191494295</v>
      </c>
      <c r="AJ23" s="190">
        <v>8704147250</v>
      </c>
      <c r="AK23" s="190">
        <f t="shared" si="20"/>
        <v>9574714750</v>
      </c>
      <c r="AL23" s="194">
        <f t="shared" si="18"/>
        <v>0.10001755197788043</v>
      </c>
      <c r="AM23" s="195">
        <f t="shared" si="19"/>
        <v>9574714750</v>
      </c>
      <c r="AN23" s="180">
        <f t="shared" si="6"/>
        <v>0.02</v>
      </c>
      <c r="AO23" s="180">
        <f t="shared" si="7"/>
        <v>0</v>
      </c>
      <c r="AP23" s="190">
        <v>4040570</v>
      </c>
      <c r="AQ23" s="190">
        <f t="shared" si="8"/>
        <v>348461341</v>
      </c>
      <c r="AR23" s="190">
        <f>ROUND(AQ23/'3_Levels 1&amp;2'!C23,2)</f>
        <v>7889.45</v>
      </c>
    </row>
    <row r="24" spans="1:44" ht="15" customHeight="1" x14ac:dyDescent="0.2">
      <c r="A24" s="177">
        <v>18</v>
      </c>
      <c r="B24" s="178" t="s">
        <v>23</v>
      </c>
      <c r="C24" s="179">
        <v>48381122</v>
      </c>
      <c r="D24" s="179">
        <v>5289898</v>
      </c>
      <c r="E24" s="179">
        <f t="shared" si="9"/>
        <v>43091224</v>
      </c>
      <c r="F24" s="179">
        <v>43483260</v>
      </c>
      <c r="G24" s="180">
        <f t="shared" si="10"/>
        <v>-9.0157913643089324E-3</v>
      </c>
      <c r="H24" s="181">
        <f t="shared" si="1"/>
        <v>43091224</v>
      </c>
      <c r="I24" s="182">
        <v>8.1999999999999993</v>
      </c>
      <c r="J24" s="183">
        <v>355159</v>
      </c>
      <c r="K24" s="182">
        <v>8.24</v>
      </c>
      <c r="L24" s="183">
        <v>353450</v>
      </c>
      <c r="M24" s="184">
        <v>0</v>
      </c>
      <c r="N24" s="184">
        <v>0</v>
      </c>
      <c r="O24" s="184">
        <v>0</v>
      </c>
      <c r="P24" s="183">
        <v>0</v>
      </c>
      <c r="Q24" s="179">
        <f t="shared" si="11"/>
        <v>708609</v>
      </c>
      <c r="R24" s="184">
        <v>0</v>
      </c>
      <c r="S24" s="183">
        <v>0</v>
      </c>
      <c r="T24" s="184">
        <v>0</v>
      </c>
      <c r="U24" s="184">
        <v>0</v>
      </c>
      <c r="V24" s="184">
        <v>0</v>
      </c>
      <c r="W24" s="183">
        <v>0</v>
      </c>
      <c r="X24" s="179">
        <f t="shared" si="12"/>
        <v>0</v>
      </c>
      <c r="Y24" s="186">
        <f t="shared" si="13"/>
        <v>16.439999999999998</v>
      </c>
      <c r="Z24" s="179">
        <f t="shared" si="14"/>
        <v>708609</v>
      </c>
      <c r="AA24" s="179">
        <f t="shared" si="15"/>
        <v>0</v>
      </c>
      <c r="AB24" s="187">
        <f t="shared" si="2"/>
        <v>0</v>
      </c>
      <c r="AC24" s="188">
        <f t="shared" si="3"/>
        <v>16.440000000000001</v>
      </c>
      <c r="AD24" s="189">
        <f t="shared" si="4"/>
        <v>16.440000000000001</v>
      </c>
      <c r="AE24" s="190">
        <f t="shared" si="16"/>
        <v>708609</v>
      </c>
      <c r="AF24" s="191">
        <v>0.03</v>
      </c>
      <c r="AG24" s="192">
        <v>1883681</v>
      </c>
      <c r="AH24" s="192">
        <v>0</v>
      </c>
      <c r="AI24" s="193">
        <f t="shared" si="17"/>
        <v>1883681</v>
      </c>
      <c r="AJ24" s="190">
        <v>73038933</v>
      </c>
      <c r="AK24" s="190">
        <f t="shared" si="20"/>
        <v>62789367</v>
      </c>
      <c r="AL24" s="191">
        <f t="shared" si="18"/>
        <v>-0.14033017158123051</v>
      </c>
      <c r="AM24" s="190">
        <f t="shared" si="19"/>
        <v>62789367</v>
      </c>
      <c r="AN24" s="180">
        <f t="shared" si="6"/>
        <v>2.9999999840737365E-2</v>
      </c>
      <c r="AO24" s="180">
        <f t="shared" si="7"/>
        <v>0</v>
      </c>
      <c r="AP24" s="190">
        <v>149846</v>
      </c>
      <c r="AQ24" s="190">
        <f t="shared" si="8"/>
        <v>2742136</v>
      </c>
      <c r="AR24" s="190">
        <f>ROUND(AQ24/'3_Levels 1&amp;2'!C24,2)</f>
        <v>2841.59</v>
      </c>
    </row>
    <row r="25" spans="1:44" ht="15" customHeight="1" x14ac:dyDescent="0.2">
      <c r="A25" s="177">
        <v>19</v>
      </c>
      <c r="B25" s="178" t="s">
        <v>24</v>
      </c>
      <c r="C25" s="179">
        <v>181359791</v>
      </c>
      <c r="D25" s="179">
        <v>35169897</v>
      </c>
      <c r="E25" s="179">
        <f t="shared" si="9"/>
        <v>146189894</v>
      </c>
      <c r="F25" s="179">
        <v>148937261</v>
      </c>
      <c r="G25" s="180">
        <f t="shared" si="10"/>
        <v>-1.8446471900675009E-2</v>
      </c>
      <c r="H25" s="181">
        <f t="shared" si="1"/>
        <v>146189894</v>
      </c>
      <c r="I25" s="182">
        <v>3.34</v>
      </c>
      <c r="J25" s="183">
        <v>464755</v>
      </c>
      <c r="K25" s="182">
        <v>17</v>
      </c>
      <c r="L25" s="183">
        <v>2368205</v>
      </c>
      <c r="M25" s="184">
        <v>0</v>
      </c>
      <c r="N25" s="184">
        <v>0</v>
      </c>
      <c r="O25" s="184">
        <v>0</v>
      </c>
      <c r="P25" s="183">
        <v>0</v>
      </c>
      <c r="Q25" s="179">
        <f t="shared" si="11"/>
        <v>2832960</v>
      </c>
      <c r="R25" s="184">
        <v>0</v>
      </c>
      <c r="S25" s="183">
        <v>0</v>
      </c>
      <c r="T25" s="184">
        <v>0</v>
      </c>
      <c r="U25" s="184">
        <v>0</v>
      </c>
      <c r="V25" s="184">
        <v>0</v>
      </c>
      <c r="W25" s="183">
        <v>0</v>
      </c>
      <c r="X25" s="179">
        <f t="shared" si="12"/>
        <v>0</v>
      </c>
      <c r="Y25" s="186">
        <f t="shared" si="13"/>
        <v>20.34</v>
      </c>
      <c r="Z25" s="179">
        <f t="shared" si="14"/>
        <v>2832960</v>
      </c>
      <c r="AA25" s="179">
        <f t="shared" si="15"/>
        <v>0</v>
      </c>
      <c r="AB25" s="187">
        <f t="shared" si="2"/>
        <v>0</v>
      </c>
      <c r="AC25" s="188">
        <f t="shared" si="3"/>
        <v>19.38</v>
      </c>
      <c r="AD25" s="189">
        <f t="shared" si="4"/>
        <v>19.38</v>
      </c>
      <c r="AE25" s="190">
        <f t="shared" si="16"/>
        <v>2832960</v>
      </c>
      <c r="AF25" s="191">
        <v>0.02</v>
      </c>
      <c r="AG25" s="192">
        <v>3446812</v>
      </c>
      <c r="AH25" s="192">
        <v>0</v>
      </c>
      <c r="AI25" s="193">
        <f t="shared" si="17"/>
        <v>3446812</v>
      </c>
      <c r="AJ25" s="190">
        <v>148856150</v>
      </c>
      <c r="AK25" s="190">
        <f t="shared" si="20"/>
        <v>172340600</v>
      </c>
      <c r="AL25" s="191">
        <f t="shared" si="18"/>
        <v>0.15776607147235772</v>
      </c>
      <c r="AM25" s="190">
        <f t="shared" si="19"/>
        <v>171184572.5</v>
      </c>
      <c r="AN25" s="180">
        <f t="shared" si="6"/>
        <v>0.02</v>
      </c>
      <c r="AO25" s="180">
        <f t="shared" si="7"/>
        <v>0</v>
      </c>
      <c r="AP25" s="190">
        <v>71253</v>
      </c>
      <c r="AQ25" s="190">
        <f t="shared" si="8"/>
        <v>6351025</v>
      </c>
      <c r="AR25" s="190">
        <f>ROUND(AQ25/'3_Levels 1&amp;2'!C25,2)</f>
        <v>3340.89</v>
      </c>
    </row>
    <row r="26" spans="1:44" ht="15" customHeight="1" x14ac:dyDescent="0.2">
      <c r="A26" s="196">
        <v>20</v>
      </c>
      <c r="B26" s="197" t="s">
        <v>25</v>
      </c>
      <c r="C26" s="198">
        <v>297210320</v>
      </c>
      <c r="D26" s="198">
        <v>52055467</v>
      </c>
      <c r="E26" s="198">
        <f t="shared" si="9"/>
        <v>245154853</v>
      </c>
      <c r="F26" s="198">
        <v>244703025</v>
      </c>
      <c r="G26" s="199">
        <f t="shared" si="10"/>
        <v>1.8464340602246335E-3</v>
      </c>
      <c r="H26" s="200">
        <f t="shared" si="1"/>
        <v>245154853</v>
      </c>
      <c r="I26" s="201">
        <v>4.5</v>
      </c>
      <c r="J26" s="202">
        <v>1162111</v>
      </c>
      <c r="K26" s="201">
        <v>10.18</v>
      </c>
      <c r="L26" s="202">
        <v>2495750</v>
      </c>
      <c r="M26" s="203">
        <v>2.1800000000000002</v>
      </c>
      <c r="N26" s="203">
        <v>12.13</v>
      </c>
      <c r="O26" s="203">
        <v>3</v>
      </c>
      <c r="P26" s="202">
        <v>3498975</v>
      </c>
      <c r="Q26" s="198">
        <f t="shared" si="11"/>
        <v>7156836</v>
      </c>
      <c r="R26" s="203">
        <v>0</v>
      </c>
      <c r="S26" s="202">
        <v>0</v>
      </c>
      <c r="T26" s="203">
        <v>11.75</v>
      </c>
      <c r="U26" s="203">
        <v>11.75</v>
      </c>
      <c r="V26" s="203">
        <v>1</v>
      </c>
      <c r="W26" s="202">
        <v>477304</v>
      </c>
      <c r="X26" s="198">
        <f t="shared" si="12"/>
        <v>477304</v>
      </c>
      <c r="Y26" s="204">
        <f t="shared" si="13"/>
        <v>14.68</v>
      </c>
      <c r="Z26" s="198">
        <f t="shared" si="14"/>
        <v>3657861</v>
      </c>
      <c r="AA26" s="198">
        <f t="shared" si="15"/>
        <v>3976279</v>
      </c>
      <c r="AB26" s="205">
        <f t="shared" si="2"/>
        <v>1.95</v>
      </c>
      <c r="AC26" s="206">
        <f t="shared" si="3"/>
        <v>29.19</v>
      </c>
      <c r="AD26" s="207">
        <f t="shared" si="4"/>
        <v>31.14</v>
      </c>
      <c r="AE26" s="208">
        <f t="shared" si="16"/>
        <v>7634140</v>
      </c>
      <c r="AF26" s="209">
        <v>0.02</v>
      </c>
      <c r="AG26" s="210">
        <v>7445578</v>
      </c>
      <c r="AH26" s="210">
        <v>0</v>
      </c>
      <c r="AI26" s="211">
        <f t="shared" si="17"/>
        <v>7445578</v>
      </c>
      <c r="AJ26" s="208">
        <v>362211700</v>
      </c>
      <c r="AK26" s="208">
        <f t="shared" si="20"/>
        <v>372278900</v>
      </c>
      <c r="AL26" s="209">
        <f t="shared" si="18"/>
        <v>2.7793690816724032E-2</v>
      </c>
      <c r="AM26" s="208">
        <f t="shared" si="19"/>
        <v>372278900</v>
      </c>
      <c r="AN26" s="199">
        <f t="shared" si="6"/>
        <v>0.02</v>
      </c>
      <c r="AO26" s="199">
        <f t="shared" si="7"/>
        <v>0</v>
      </c>
      <c r="AP26" s="208">
        <v>211723</v>
      </c>
      <c r="AQ26" s="208">
        <f t="shared" si="8"/>
        <v>15291441</v>
      </c>
      <c r="AR26" s="208">
        <f>ROUND(AQ26/'3_Levels 1&amp;2'!C26,2)</f>
        <v>2671.93</v>
      </c>
    </row>
    <row r="27" spans="1:44" ht="15" customHeight="1" x14ac:dyDescent="0.2">
      <c r="A27" s="177">
        <v>21</v>
      </c>
      <c r="B27" s="178" t="s">
        <v>26</v>
      </c>
      <c r="C27" s="179">
        <v>125144321</v>
      </c>
      <c r="D27" s="179">
        <v>29272060</v>
      </c>
      <c r="E27" s="179">
        <f t="shared" si="9"/>
        <v>95872261</v>
      </c>
      <c r="F27" s="179">
        <v>93045397</v>
      </c>
      <c r="G27" s="180">
        <f t="shared" si="10"/>
        <v>3.0381556650244612E-2</v>
      </c>
      <c r="H27" s="181">
        <f t="shared" si="1"/>
        <v>95872261</v>
      </c>
      <c r="I27" s="182">
        <v>4.6100000000000003</v>
      </c>
      <c r="J27" s="183">
        <v>441546</v>
      </c>
      <c r="K27" s="182">
        <v>20.22</v>
      </c>
      <c r="L27" s="183">
        <v>1936675</v>
      </c>
      <c r="M27" s="184">
        <v>0</v>
      </c>
      <c r="N27" s="184">
        <v>0</v>
      </c>
      <c r="O27" s="184">
        <v>0</v>
      </c>
      <c r="P27" s="183">
        <v>0</v>
      </c>
      <c r="Q27" s="179">
        <f t="shared" si="11"/>
        <v>2378221</v>
      </c>
      <c r="R27" s="185">
        <v>0</v>
      </c>
      <c r="S27" s="183">
        <v>0</v>
      </c>
      <c r="T27" s="184">
        <v>0</v>
      </c>
      <c r="U27" s="184">
        <v>0</v>
      </c>
      <c r="V27" s="184">
        <v>0</v>
      </c>
      <c r="W27" s="183">
        <v>0</v>
      </c>
      <c r="X27" s="179">
        <f t="shared" si="12"/>
        <v>0</v>
      </c>
      <c r="Y27" s="186">
        <f t="shared" si="13"/>
        <v>24.83</v>
      </c>
      <c r="Z27" s="179">
        <f t="shared" si="14"/>
        <v>2378221</v>
      </c>
      <c r="AA27" s="179">
        <f t="shared" si="15"/>
        <v>0</v>
      </c>
      <c r="AB27" s="187">
        <f t="shared" si="2"/>
        <v>0</v>
      </c>
      <c r="AC27" s="188">
        <f t="shared" si="3"/>
        <v>24.81</v>
      </c>
      <c r="AD27" s="189">
        <f t="shared" si="4"/>
        <v>24.81</v>
      </c>
      <c r="AE27" s="190">
        <f t="shared" si="16"/>
        <v>2378221</v>
      </c>
      <c r="AF27" s="191">
        <v>0.02</v>
      </c>
      <c r="AG27" s="192">
        <v>5481656</v>
      </c>
      <c r="AH27" s="192">
        <v>0</v>
      </c>
      <c r="AI27" s="193">
        <f t="shared" si="17"/>
        <v>5481656</v>
      </c>
      <c r="AJ27" s="190">
        <v>244885800</v>
      </c>
      <c r="AK27" s="190">
        <f t="shared" si="20"/>
        <v>274082800</v>
      </c>
      <c r="AL27" s="194">
        <f t="shared" si="18"/>
        <v>0.11922700295403001</v>
      </c>
      <c r="AM27" s="195">
        <f t="shared" si="19"/>
        <v>274082800</v>
      </c>
      <c r="AN27" s="180">
        <f t="shared" si="6"/>
        <v>0.02</v>
      </c>
      <c r="AO27" s="180">
        <f t="shared" si="7"/>
        <v>0</v>
      </c>
      <c r="AP27" s="190">
        <v>80202</v>
      </c>
      <c r="AQ27" s="190">
        <f t="shared" si="8"/>
        <v>7940079</v>
      </c>
      <c r="AR27" s="190">
        <f>ROUND(AQ27/'3_Levels 1&amp;2'!C27,2)</f>
        <v>2658.21</v>
      </c>
    </row>
    <row r="28" spans="1:44" ht="15" customHeight="1" x14ac:dyDescent="0.2">
      <c r="A28" s="177">
        <v>22</v>
      </c>
      <c r="B28" s="178" t="s">
        <v>27</v>
      </c>
      <c r="C28" s="179">
        <v>84839416</v>
      </c>
      <c r="D28" s="179">
        <v>32494646</v>
      </c>
      <c r="E28" s="179">
        <f t="shared" si="9"/>
        <v>52344770</v>
      </c>
      <c r="F28" s="179">
        <v>51022092</v>
      </c>
      <c r="G28" s="180">
        <f t="shared" si="10"/>
        <v>2.5923633237147546E-2</v>
      </c>
      <c r="H28" s="181">
        <f t="shared" si="1"/>
        <v>52344770</v>
      </c>
      <c r="I28" s="182">
        <v>5.63</v>
      </c>
      <c r="J28" s="183">
        <v>295075</v>
      </c>
      <c r="K28" s="182">
        <v>23.06</v>
      </c>
      <c r="L28" s="183">
        <v>1729981</v>
      </c>
      <c r="M28" s="184">
        <v>2.02</v>
      </c>
      <c r="N28" s="184">
        <v>15.86</v>
      </c>
      <c r="O28" s="184">
        <v>8</v>
      </c>
      <c r="P28" s="183">
        <v>0</v>
      </c>
      <c r="Q28" s="179">
        <f t="shared" si="11"/>
        <v>2025056</v>
      </c>
      <c r="R28" s="184">
        <v>71</v>
      </c>
      <c r="S28" s="183">
        <v>1172906</v>
      </c>
      <c r="T28" s="184">
        <v>18</v>
      </c>
      <c r="U28" s="184">
        <v>28</v>
      </c>
      <c r="V28" s="184">
        <v>3</v>
      </c>
      <c r="W28" s="183">
        <v>0</v>
      </c>
      <c r="X28" s="179">
        <f t="shared" si="12"/>
        <v>1172906</v>
      </c>
      <c r="Y28" s="186">
        <f t="shared" si="13"/>
        <v>99.69</v>
      </c>
      <c r="Z28" s="179">
        <f t="shared" si="14"/>
        <v>3197962</v>
      </c>
      <c r="AA28" s="179">
        <f t="shared" si="15"/>
        <v>0</v>
      </c>
      <c r="AB28" s="187">
        <f t="shared" si="2"/>
        <v>22.41</v>
      </c>
      <c r="AC28" s="188">
        <f t="shared" si="3"/>
        <v>38.69</v>
      </c>
      <c r="AD28" s="189">
        <f t="shared" si="4"/>
        <v>61.09</v>
      </c>
      <c r="AE28" s="190">
        <f t="shared" si="16"/>
        <v>3197962</v>
      </c>
      <c r="AF28" s="191">
        <v>0.02</v>
      </c>
      <c r="AG28" s="192">
        <v>2598441</v>
      </c>
      <c r="AH28" s="192">
        <v>0</v>
      </c>
      <c r="AI28" s="193">
        <f t="shared" si="17"/>
        <v>2598441</v>
      </c>
      <c r="AJ28" s="190">
        <v>126072400</v>
      </c>
      <c r="AK28" s="190">
        <f t="shared" si="20"/>
        <v>129922050</v>
      </c>
      <c r="AL28" s="194">
        <f t="shared" si="18"/>
        <v>3.0535232136454926E-2</v>
      </c>
      <c r="AM28" s="195">
        <f t="shared" si="19"/>
        <v>129922050</v>
      </c>
      <c r="AN28" s="180">
        <f t="shared" si="6"/>
        <v>0.02</v>
      </c>
      <c r="AO28" s="180">
        <f t="shared" si="7"/>
        <v>0</v>
      </c>
      <c r="AP28" s="190">
        <v>312463</v>
      </c>
      <c r="AQ28" s="190">
        <f t="shared" si="8"/>
        <v>6108866</v>
      </c>
      <c r="AR28" s="190">
        <f>ROUND(AQ28/'3_Levels 1&amp;2'!C28,2)</f>
        <v>2089.9299999999998</v>
      </c>
    </row>
    <row r="29" spans="1:44" ht="15" customHeight="1" x14ac:dyDescent="0.2">
      <c r="A29" s="177">
        <v>23</v>
      </c>
      <c r="B29" s="178" t="s">
        <v>28</v>
      </c>
      <c r="C29" s="179">
        <v>739038989</v>
      </c>
      <c r="D29" s="179">
        <v>112293996</v>
      </c>
      <c r="E29" s="179">
        <f t="shared" si="9"/>
        <v>626744993</v>
      </c>
      <c r="F29" s="179">
        <v>625409587</v>
      </c>
      <c r="G29" s="180">
        <f t="shared" si="10"/>
        <v>2.1352502867852583E-3</v>
      </c>
      <c r="H29" s="181">
        <f t="shared" si="1"/>
        <v>626744993</v>
      </c>
      <c r="I29" s="182">
        <v>4.47</v>
      </c>
      <c r="J29" s="183">
        <v>2726037</v>
      </c>
      <c r="K29" s="182">
        <v>6.15</v>
      </c>
      <c r="L29" s="183">
        <v>3750596</v>
      </c>
      <c r="M29" s="184">
        <v>0</v>
      </c>
      <c r="N29" s="184">
        <v>0</v>
      </c>
      <c r="O29" s="184">
        <v>0</v>
      </c>
      <c r="P29" s="183">
        <v>0</v>
      </c>
      <c r="Q29" s="179">
        <f t="shared" si="11"/>
        <v>6476633</v>
      </c>
      <c r="R29" s="184">
        <v>21.9</v>
      </c>
      <c r="S29" s="183">
        <v>13355712</v>
      </c>
      <c r="T29" s="184">
        <v>0</v>
      </c>
      <c r="U29" s="184">
        <v>0</v>
      </c>
      <c r="V29" s="184">
        <v>0</v>
      </c>
      <c r="W29" s="183">
        <v>0</v>
      </c>
      <c r="X29" s="179">
        <f t="shared" si="12"/>
        <v>13355712</v>
      </c>
      <c r="Y29" s="186">
        <f t="shared" si="13"/>
        <v>32.519999999999996</v>
      </c>
      <c r="Z29" s="179">
        <f t="shared" si="14"/>
        <v>19832345</v>
      </c>
      <c r="AA29" s="179">
        <f t="shared" si="15"/>
        <v>0</v>
      </c>
      <c r="AB29" s="187">
        <f t="shared" si="2"/>
        <v>21.31</v>
      </c>
      <c r="AC29" s="188">
        <f t="shared" si="3"/>
        <v>10.33</v>
      </c>
      <c r="AD29" s="189">
        <f t="shared" si="4"/>
        <v>31.64</v>
      </c>
      <c r="AE29" s="190">
        <f t="shared" si="16"/>
        <v>19832345</v>
      </c>
      <c r="AF29" s="191">
        <v>0.02</v>
      </c>
      <c r="AG29" s="192">
        <v>23656705</v>
      </c>
      <c r="AH29" s="192">
        <v>0</v>
      </c>
      <c r="AI29" s="193">
        <f t="shared" si="17"/>
        <v>23656705</v>
      </c>
      <c r="AJ29" s="190">
        <v>1297221950</v>
      </c>
      <c r="AK29" s="190">
        <f t="shared" si="20"/>
        <v>1182835250</v>
      </c>
      <c r="AL29" s="191">
        <f t="shared" si="18"/>
        <v>-8.8178202658380861E-2</v>
      </c>
      <c r="AM29" s="190">
        <f t="shared" si="19"/>
        <v>1182835250</v>
      </c>
      <c r="AN29" s="180">
        <f t="shared" si="6"/>
        <v>0.02</v>
      </c>
      <c r="AO29" s="180">
        <f t="shared" si="7"/>
        <v>0</v>
      </c>
      <c r="AP29" s="190">
        <v>507199</v>
      </c>
      <c r="AQ29" s="190">
        <f t="shared" si="8"/>
        <v>43996249</v>
      </c>
      <c r="AR29" s="190">
        <f>ROUND(AQ29/'3_Levels 1&amp;2'!C29,2)</f>
        <v>3462.36</v>
      </c>
    </row>
    <row r="30" spans="1:44" ht="15" customHeight="1" x14ac:dyDescent="0.2">
      <c r="A30" s="177">
        <v>24</v>
      </c>
      <c r="B30" s="178" t="s">
        <v>29</v>
      </c>
      <c r="C30" s="179">
        <v>650964665</v>
      </c>
      <c r="D30" s="179">
        <v>47502310</v>
      </c>
      <c r="E30" s="179">
        <f t="shared" si="9"/>
        <v>603462355</v>
      </c>
      <c r="F30" s="179">
        <v>610766852</v>
      </c>
      <c r="G30" s="180">
        <f t="shared" si="10"/>
        <v>-1.1959550483266895E-2</v>
      </c>
      <c r="H30" s="181">
        <f t="shared" si="1"/>
        <v>603462355</v>
      </c>
      <c r="I30" s="182">
        <v>3.49</v>
      </c>
      <c r="J30" s="183">
        <v>2096875</v>
      </c>
      <c r="K30" s="182">
        <v>54.34</v>
      </c>
      <c r="L30" s="183">
        <v>29574545</v>
      </c>
      <c r="M30" s="184">
        <v>0</v>
      </c>
      <c r="N30" s="184">
        <v>0</v>
      </c>
      <c r="O30" s="184">
        <v>0</v>
      </c>
      <c r="P30" s="183">
        <v>0</v>
      </c>
      <c r="Q30" s="179">
        <f t="shared" si="11"/>
        <v>31671420</v>
      </c>
      <c r="R30" s="184">
        <v>0</v>
      </c>
      <c r="S30" s="183">
        <v>3140000</v>
      </c>
      <c r="T30" s="184">
        <v>0</v>
      </c>
      <c r="U30" s="184">
        <v>0</v>
      </c>
      <c r="V30" s="184">
        <v>0</v>
      </c>
      <c r="W30" s="183">
        <v>0</v>
      </c>
      <c r="X30" s="179">
        <f t="shared" si="12"/>
        <v>3140000</v>
      </c>
      <c r="Y30" s="186">
        <f t="shared" si="13"/>
        <v>57.830000000000005</v>
      </c>
      <c r="Z30" s="179">
        <f t="shared" si="14"/>
        <v>34811420</v>
      </c>
      <c r="AA30" s="179">
        <f t="shared" si="15"/>
        <v>0</v>
      </c>
      <c r="AB30" s="187">
        <f t="shared" si="2"/>
        <v>5.2</v>
      </c>
      <c r="AC30" s="188">
        <f t="shared" si="3"/>
        <v>52.48</v>
      </c>
      <c r="AD30" s="189">
        <f t="shared" si="4"/>
        <v>57.69</v>
      </c>
      <c r="AE30" s="190">
        <f t="shared" si="16"/>
        <v>34811420</v>
      </c>
      <c r="AF30" s="191">
        <v>0.02</v>
      </c>
      <c r="AG30" s="192">
        <v>30102750</v>
      </c>
      <c r="AH30" s="192">
        <v>0</v>
      </c>
      <c r="AI30" s="193">
        <f t="shared" si="17"/>
        <v>30102750</v>
      </c>
      <c r="AJ30" s="190">
        <v>1205252700</v>
      </c>
      <c r="AK30" s="190">
        <f t="shared" si="20"/>
        <v>1505137500</v>
      </c>
      <c r="AL30" s="191">
        <f t="shared" si="18"/>
        <v>0.24881487508802097</v>
      </c>
      <c r="AM30" s="190">
        <f t="shared" si="19"/>
        <v>1386040605</v>
      </c>
      <c r="AN30" s="180">
        <f t="shared" si="6"/>
        <v>0.02</v>
      </c>
      <c r="AO30" s="180">
        <f t="shared" si="7"/>
        <v>0</v>
      </c>
      <c r="AP30" s="190">
        <v>234449</v>
      </c>
      <c r="AQ30" s="190">
        <f t="shared" si="8"/>
        <v>65148619</v>
      </c>
      <c r="AR30" s="190">
        <f>ROUND(AQ30/'3_Levels 1&amp;2'!C30,2)</f>
        <v>13817.31</v>
      </c>
    </row>
    <row r="31" spans="1:44" ht="15" customHeight="1" x14ac:dyDescent="0.2">
      <c r="A31" s="196">
        <v>25</v>
      </c>
      <c r="B31" s="197" t="s">
        <v>30</v>
      </c>
      <c r="C31" s="198">
        <v>246583870</v>
      </c>
      <c r="D31" s="198">
        <v>20296190</v>
      </c>
      <c r="E31" s="198">
        <f t="shared" si="9"/>
        <v>226287680</v>
      </c>
      <c r="F31" s="198">
        <v>237177950</v>
      </c>
      <c r="G31" s="199">
        <f t="shared" si="10"/>
        <v>-4.5916030558489945E-2</v>
      </c>
      <c r="H31" s="200">
        <f t="shared" si="1"/>
        <v>226287680</v>
      </c>
      <c r="I31" s="201">
        <v>4.6500000000000004</v>
      </c>
      <c r="J31" s="202">
        <v>1124726</v>
      </c>
      <c r="K31" s="201">
        <v>20.03</v>
      </c>
      <c r="L31" s="202">
        <v>4839888</v>
      </c>
      <c r="M31" s="203">
        <v>0</v>
      </c>
      <c r="N31" s="203">
        <v>0</v>
      </c>
      <c r="O31" s="203">
        <v>0</v>
      </c>
      <c r="P31" s="202">
        <v>0</v>
      </c>
      <c r="Q31" s="198">
        <f t="shared" si="11"/>
        <v>5964614</v>
      </c>
      <c r="R31" s="203">
        <v>0</v>
      </c>
      <c r="S31" s="202">
        <v>0</v>
      </c>
      <c r="T31" s="203">
        <v>0</v>
      </c>
      <c r="U31" s="203">
        <v>0</v>
      </c>
      <c r="V31" s="203">
        <v>0</v>
      </c>
      <c r="W31" s="202">
        <v>0</v>
      </c>
      <c r="X31" s="198">
        <f t="shared" si="12"/>
        <v>0</v>
      </c>
      <c r="Y31" s="204">
        <f t="shared" si="13"/>
        <v>24.68</v>
      </c>
      <c r="Z31" s="198">
        <f t="shared" si="14"/>
        <v>5964614</v>
      </c>
      <c r="AA31" s="198">
        <f t="shared" si="15"/>
        <v>0</v>
      </c>
      <c r="AB31" s="205">
        <f t="shared" si="2"/>
        <v>0</v>
      </c>
      <c r="AC31" s="206">
        <f t="shared" si="3"/>
        <v>26.36</v>
      </c>
      <c r="AD31" s="207">
        <f t="shared" si="4"/>
        <v>26.36</v>
      </c>
      <c r="AE31" s="208">
        <f t="shared" si="16"/>
        <v>5964614</v>
      </c>
      <c r="AF31" s="209">
        <v>0.03</v>
      </c>
      <c r="AG31" s="210">
        <v>5827592</v>
      </c>
      <c r="AH31" s="210">
        <v>0</v>
      </c>
      <c r="AI31" s="211">
        <f t="shared" si="17"/>
        <v>5827592</v>
      </c>
      <c r="AJ31" s="208">
        <v>191420267</v>
      </c>
      <c r="AK31" s="208">
        <f t="shared" si="20"/>
        <v>194253067</v>
      </c>
      <c r="AL31" s="209">
        <f t="shared" si="18"/>
        <v>1.4798850949257113E-2</v>
      </c>
      <c r="AM31" s="208">
        <f t="shared" si="19"/>
        <v>194253067</v>
      </c>
      <c r="AN31" s="199">
        <f t="shared" si="6"/>
        <v>2.9999999948520761E-2</v>
      </c>
      <c r="AO31" s="199">
        <f t="shared" si="7"/>
        <v>0</v>
      </c>
      <c r="AP31" s="208">
        <v>75485</v>
      </c>
      <c r="AQ31" s="208">
        <f t="shared" si="8"/>
        <v>11867691</v>
      </c>
      <c r="AR31" s="208">
        <f>ROUND(AQ31/'3_Levels 1&amp;2'!C31,2)</f>
        <v>5302.81</v>
      </c>
    </row>
    <row r="32" spans="1:44" s="212" customFormat="1" ht="15" customHeight="1" x14ac:dyDescent="0.2">
      <c r="A32" s="177">
        <v>26</v>
      </c>
      <c r="B32" s="178" t="s">
        <v>31</v>
      </c>
      <c r="C32" s="179">
        <v>4331421786</v>
      </c>
      <c r="D32" s="179">
        <v>740238070</v>
      </c>
      <c r="E32" s="179">
        <f t="shared" si="9"/>
        <v>3591183716</v>
      </c>
      <c r="F32" s="179">
        <v>3486451264</v>
      </c>
      <c r="G32" s="180">
        <f t="shared" si="10"/>
        <v>3.0039843975860035E-2</v>
      </c>
      <c r="H32" s="181">
        <f t="shared" si="1"/>
        <v>3591183716</v>
      </c>
      <c r="I32" s="182">
        <v>2.91</v>
      </c>
      <c r="J32" s="183">
        <v>4615572</v>
      </c>
      <c r="K32" s="182">
        <v>20</v>
      </c>
      <c r="L32" s="183">
        <v>68396969</v>
      </c>
      <c r="M32" s="184">
        <v>0</v>
      </c>
      <c r="N32" s="184">
        <v>0</v>
      </c>
      <c r="O32" s="184">
        <v>0</v>
      </c>
      <c r="P32" s="183">
        <v>0</v>
      </c>
      <c r="Q32" s="179">
        <f t="shared" si="11"/>
        <v>73012541</v>
      </c>
      <c r="R32" s="185">
        <v>0</v>
      </c>
      <c r="S32" s="183">
        <v>8507993</v>
      </c>
      <c r="T32" s="184">
        <v>0</v>
      </c>
      <c r="U32" s="184">
        <v>0</v>
      </c>
      <c r="V32" s="184">
        <v>0</v>
      </c>
      <c r="W32" s="183">
        <v>0</v>
      </c>
      <c r="X32" s="179">
        <f t="shared" si="12"/>
        <v>8507993</v>
      </c>
      <c r="Y32" s="186">
        <f t="shared" si="13"/>
        <v>22.91</v>
      </c>
      <c r="Z32" s="179">
        <f t="shared" si="14"/>
        <v>81520534</v>
      </c>
      <c r="AA32" s="179">
        <f t="shared" si="15"/>
        <v>0</v>
      </c>
      <c r="AB32" s="187">
        <f t="shared" si="2"/>
        <v>2.37</v>
      </c>
      <c r="AC32" s="188">
        <f t="shared" si="3"/>
        <v>20.329999999999998</v>
      </c>
      <c r="AD32" s="189">
        <f t="shared" si="4"/>
        <v>22.7</v>
      </c>
      <c r="AE32" s="190">
        <f t="shared" si="16"/>
        <v>81520534</v>
      </c>
      <c r="AF32" s="191">
        <v>0.02</v>
      </c>
      <c r="AG32" s="192">
        <v>178127788</v>
      </c>
      <c r="AH32" s="192">
        <v>11615864</v>
      </c>
      <c r="AI32" s="193">
        <f t="shared" si="17"/>
        <v>189743652</v>
      </c>
      <c r="AJ32" s="190">
        <v>9397443250</v>
      </c>
      <c r="AK32" s="190">
        <f t="shared" si="20"/>
        <v>9487182600</v>
      </c>
      <c r="AL32" s="194">
        <f t="shared" si="18"/>
        <v>9.5493367304984797E-3</v>
      </c>
      <c r="AM32" s="195">
        <f t="shared" si="19"/>
        <v>9487182600</v>
      </c>
      <c r="AN32" s="180">
        <f t="shared" si="6"/>
        <v>1.877562554767313E-2</v>
      </c>
      <c r="AO32" s="180">
        <f t="shared" si="7"/>
        <v>1.224374452326869E-3</v>
      </c>
      <c r="AP32" s="190">
        <v>1984230</v>
      </c>
      <c r="AQ32" s="190">
        <f t="shared" si="8"/>
        <v>273248416</v>
      </c>
      <c r="AR32" s="190">
        <f>ROUND(AQ32/'3_Levels 1&amp;2'!C32,2)</f>
        <v>5594.19</v>
      </c>
    </row>
    <row r="33" spans="1:44" ht="15" customHeight="1" x14ac:dyDescent="0.2">
      <c r="A33" s="177">
        <v>27</v>
      </c>
      <c r="B33" s="178" t="s">
        <v>32</v>
      </c>
      <c r="C33" s="179">
        <v>264824496</v>
      </c>
      <c r="D33" s="179">
        <v>50182486</v>
      </c>
      <c r="E33" s="179">
        <f t="shared" si="9"/>
        <v>214642010</v>
      </c>
      <c r="F33" s="179">
        <v>206849202</v>
      </c>
      <c r="G33" s="180">
        <f t="shared" si="10"/>
        <v>3.7673860593380487E-2</v>
      </c>
      <c r="H33" s="181">
        <f t="shared" si="1"/>
        <v>214642010</v>
      </c>
      <c r="I33" s="182">
        <v>6.36</v>
      </c>
      <c r="J33" s="183">
        <v>1344802</v>
      </c>
      <c r="K33" s="182">
        <v>10.57</v>
      </c>
      <c r="L33" s="183">
        <v>2234970</v>
      </c>
      <c r="M33" s="184">
        <v>4.0199999999999996</v>
      </c>
      <c r="N33" s="184">
        <v>18.510000000000002</v>
      </c>
      <c r="O33" s="184">
        <v>7</v>
      </c>
      <c r="P33" s="183">
        <v>2254319</v>
      </c>
      <c r="Q33" s="179">
        <f t="shared" si="11"/>
        <v>5834091</v>
      </c>
      <c r="R33" s="184">
        <v>0</v>
      </c>
      <c r="S33" s="183">
        <v>0</v>
      </c>
      <c r="T33" s="184">
        <v>3.6</v>
      </c>
      <c r="U33" s="184">
        <v>13.75</v>
      </c>
      <c r="V33" s="184">
        <v>7</v>
      </c>
      <c r="W33" s="183">
        <v>2133747</v>
      </c>
      <c r="X33" s="179">
        <f t="shared" si="12"/>
        <v>2133747</v>
      </c>
      <c r="Y33" s="186">
        <f t="shared" si="13"/>
        <v>16.93</v>
      </c>
      <c r="Z33" s="179">
        <f t="shared" si="14"/>
        <v>3579772</v>
      </c>
      <c r="AA33" s="179">
        <f t="shared" si="15"/>
        <v>4388066</v>
      </c>
      <c r="AB33" s="187">
        <f t="shared" si="2"/>
        <v>9.94</v>
      </c>
      <c r="AC33" s="188">
        <f t="shared" si="3"/>
        <v>27.18</v>
      </c>
      <c r="AD33" s="189">
        <f t="shared" si="4"/>
        <v>37.119999999999997</v>
      </c>
      <c r="AE33" s="190">
        <f t="shared" si="16"/>
        <v>7967838</v>
      </c>
      <c r="AF33" s="191">
        <v>2.5000000000000001E-2</v>
      </c>
      <c r="AG33" s="192">
        <v>9714983</v>
      </c>
      <c r="AH33" s="192">
        <v>1334312</v>
      </c>
      <c r="AI33" s="193">
        <f t="shared" si="17"/>
        <v>11049295</v>
      </c>
      <c r="AJ33" s="190">
        <v>438004840</v>
      </c>
      <c r="AK33" s="190">
        <f t="shared" si="20"/>
        <v>441971800</v>
      </c>
      <c r="AL33" s="194">
        <f t="shared" si="18"/>
        <v>9.0568862207093415E-3</v>
      </c>
      <c r="AM33" s="195">
        <f t="shared" si="19"/>
        <v>441971800</v>
      </c>
      <c r="AN33" s="180">
        <f t="shared" si="6"/>
        <v>2.1981001955328372E-2</v>
      </c>
      <c r="AO33" s="180">
        <f t="shared" si="7"/>
        <v>3.0189980446716285E-3</v>
      </c>
      <c r="AP33" s="190">
        <v>316041</v>
      </c>
      <c r="AQ33" s="190">
        <f t="shared" si="8"/>
        <v>19333174</v>
      </c>
      <c r="AR33" s="190">
        <f>ROUND(AQ33/'3_Levels 1&amp;2'!C33,2)</f>
        <v>3411.54</v>
      </c>
    </row>
    <row r="34" spans="1:44" ht="15" customHeight="1" x14ac:dyDescent="0.2">
      <c r="A34" s="177">
        <v>28</v>
      </c>
      <c r="B34" s="178" t="s">
        <v>33</v>
      </c>
      <c r="C34" s="179">
        <v>2641089701</v>
      </c>
      <c r="D34" s="179">
        <v>382003154</v>
      </c>
      <c r="E34" s="179">
        <f t="shared" si="9"/>
        <v>2259086547</v>
      </c>
      <c r="F34" s="179">
        <v>2081902895</v>
      </c>
      <c r="G34" s="180">
        <f t="shared" si="10"/>
        <v>8.5106588028448851E-2</v>
      </c>
      <c r="H34" s="181">
        <f t="shared" si="1"/>
        <v>2259086547</v>
      </c>
      <c r="I34" s="182">
        <v>4.59</v>
      </c>
      <c r="J34" s="183">
        <v>9904726</v>
      </c>
      <c r="K34" s="182">
        <v>28.97</v>
      </c>
      <c r="L34" s="183">
        <v>62495849</v>
      </c>
      <c r="M34" s="184">
        <v>0</v>
      </c>
      <c r="N34" s="184">
        <v>0</v>
      </c>
      <c r="O34" s="184">
        <v>0</v>
      </c>
      <c r="P34" s="183">
        <v>0</v>
      </c>
      <c r="Q34" s="179">
        <f t="shared" si="11"/>
        <v>72400575</v>
      </c>
      <c r="R34" s="184">
        <v>0</v>
      </c>
      <c r="S34" s="183">
        <v>0</v>
      </c>
      <c r="T34" s="184">
        <v>0</v>
      </c>
      <c r="U34" s="184">
        <v>0</v>
      </c>
      <c r="V34" s="184">
        <v>0</v>
      </c>
      <c r="W34" s="183">
        <v>0</v>
      </c>
      <c r="X34" s="179">
        <f t="shared" si="12"/>
        <v>0</v>
      </c>
      <c r="Y34" s="186">
        <f t="shared" si="13"/>
        <v>33.56</v>
      </c>
      <c r="Z34" s="179">
        <f t="shared" si="14"/>
        <v>72400575</v>
      </c>
      <c r="AA34" s="179">
        <f t="shared" si="15"/>
        <v>0</v>
      </c>
      <c r="AB34" s="187">
        <f t="shared" si="2"/>
        <v>0</v>
      </c>
      <c r="AC34" s="188">
        <f t="shared" si="3"/>
        <v>32.049999999999997</v>
      </c>
      <c r="AD34" s="189">
        <f t="shared" si="4"/>
        <v>32.049999999999997</v>
      </c>
      <c r="AE34" s="190">
        <f t="shared" si="16"/>
        <v>72400575</v>
      </c>
      <c r="AF34" s="191">
        <v>0.02</v>
      </c>
      <c r="AG34" s="192">
        <v>104569955</v>
      </c>
      <c r="AH34" s="192">
        <v>7478596</v>
      </c>
      <c r="AI34" s="193">
        <f t="shared" si="17"/>
        <v>112048551</v>
      </c>
      <c r="AJ34" s="190">
        <v>5567424200</v>
      </c>
      <c r="AK34" s="190">
        <f t="shared" si="20"/>
        <v>5602427550</v>
      </c>
      <c r="AL34" s="191">
        <f t="shared" si="18"/>
        <v>6.2871713637340588E-3</v>
      </c>
      <c r="AM34" s="190">
        <f t="shared" si="19"/>
        <v>5602427550</v>
      </c>
      <c r="AN34" s="180">
        <f t="shared" si="6"/>
        <v>1.8665115089261618E-2</v>
      </c>
      <c r="AO34" s="180">
        <f t="shared" si="7"/>
        <v>1.3348849107383816E-3</v>
      </c>
      <c r="AP34" s="190">
        <v>2311945</v>
      </c>
      <c r="AQ34" s="190">
        <f t="shared" si="8"/>
        <v>186761071</v>
      </c>
      <c r="AR34" s="190">
        <f>ROUND(AQ34/'3_Levels 1&amp;2'!C34,2)</f>
        <v>5843.77</v>
      </c>
    </row>
    <row r="35" spans="1:44" ht="15" customHeight="1" x14ac:dyDescent="0.2">
      <c r="A35" s="177">
        <v>29</v>
      </c>
      <c r="B35" s="178" t="s">
        <v>34</v>
      </c>
      <c r="C35" s="179">
        <v>1235944919</v>
      </c>
      <c r="D35" s="179">
        <v>172899989</v>
      </c>
      <c r="E35" s="179">
        <f t="shared" si="9"/>
        <v>1063044930</v>
      </c>
      <c r="F35" s="179">
        <v>1014066865</v>
      </c>
      <c r="G35" s="180">
        <f t="shared" si="10"/>
        <v>4.8298654349582755E-2</v>
      </c>
      <c r="H35" s="181">
        <f t="shared" si="1"/>
        <v>1063044930</v>
      </c>
      <c r="I35" s="182">
        <v>3.63</v>
      </c>
      <c r="J35" s="183">
        <v>3635872</v>
      </c>
      <c r="K35" s="182">
        <v>28.47</v>
      </c>
      <c r="L35" s="183">
        <v>28520049</v>
      </c>
      <c r="M35" s="184">
        <v>0</v>
      </c>
      <c r="N35" s="184">
        <v>0</v>
      </c>
      <c r="O35" s="184">
        <v>0</v>
      </c>
      <c r="P35" s="183">
        <v>0</v>
      </c>
      <c r="Q35" s="179">
        <f t="shared" si="11"/>
        <v>32155921</v>
      </c>
      <c r="R35" s="184">
        <v>11.2</v>
      </c>
      <c r="S35" s="183">
        <v>11214126</v>
      </c>
      <c r="T35" s="184">
        <v>0</v>
      </c>
      <c r="U35" s="184">
        <v>0</v>
      </c>
      <c r="V35" s="184">
        <v>0</v>
      </c>
      <c r="W35" s="183">
        <v>0</v>
      </c>
      <c r="X35" s="179">
        <f t="shared" si="12"/>
        <v>11214126</v>
      </c>
      <c r="Y35" s="186">
        <f t="shared" si="13"/>
        <v>43.3</v>
      </c>
      <c r="Z35" s="179">
        <f t="shared" si="14"/>
        <v>43370047</v>
      </c>
      <c r="AA35" s="179">
        <f t="shared" si="15"/>
        <v>0</v>
      </c>
      <c r="AB35" s="187">
        <f t="shared" si="2"/>
        <v>10.55</v>
      </c>
      <c r="AC35" s="188">
        <f t="shared" si="3"/>
        <v>30.25</v>
      </c>
      <c r="AD35" s="189">
        <f t="shared" si="4"/>
        <v>40.799999999999997</v>
      </c>
      <c r="AE35" s="190">
        <f t="shared" si="16"/>
        <v>43370047</v>
      </c>
      <c r="AF35" s="191">
        <v>0.02</v>
      </c>
      <c r="AG35" s="192">
        <v>27452014</v>
      </c>
      <c r="AH35" s="192">
        <v>0</v>
      </c>
      <c r="AI35" s="193">
        <f t="shared" si="17"/>
        <v>27452014</v>
      </c>
      <c r="AJ35" s="190">
        <v>1541399700</v>
      </c>
      <c r="AK35" s="190">
        <f t="shared" si="20"/>
        <v>1372600700</v>
      </c>
      <c r="AL35" s="191">
        <f t="shared" si="18"/>
        <v>-0.10951020685938891</v>
      </c>
      <c r="AM35" s="190">
        <f t="shared" si="19"/>
        <v>1372600700</v>
      </c>
      <c r="AN35" s="180">
        <f t="shared" si="6"/>
        <v>0.02</v>
      </c>
      <c r="AO35" s="180">
        <f t="shared" si="7"/>
        <v>0</v>
      </c>
      <c r="AP35" s="190">
        <v>561912</v>
      </c>
      <c r="AQ35" s="190">
        <f t="shared" si="8"/>
        <v>71383973</v>
      </c>
      <c r="AR35" s="190">
        <f>ROUND(AQ35/'3_Levels 1&amp;2'!C35,2)</f>
        <v>5083.6000000000004</v>
      </c>
    </row>
    <row r="36" spans="1:44" ht="15" customHeight="1" x14ac:dyDescent="0.2">
      <c r="A36" s="196">
        <v>30</v>
      </c>
      <c r="B36" s="197" t="s">
        <v>35</v>
      </c>
      <c r="C36" s="198">
        <v>99161440</v>
      </c>
      <c r="D36" s="198">
        <v>22259870</v>
      </c>
      <c r="E36" s="198">
        <f t="shared" si="9"/>
        <v>76901570</v>
      </c>
      <c r="F36" s="198">
        <v>73617182</v>
      </c>
      <c r="G36" s="199">
        <f t="shared" si="10"/>
        <v>4.4614421671288637E-2</v>
      </c>
      <c r="H36" s="200">
        <f t="shared" si="1"/>
        <v>76901570</v>
      </c>
      <c r="I36" s="201">
        <v>4.54</v>
      </c>
      <c r="J36" s="202">
        <v>340792</v>
      </c>
      <c r="K36" s="201">
        <v>39.75</v>
      </c>
      <c r="L36" s="202">
        <v>2983804</v>
      </c>
      <c r="M36" s="203">
        <v>0</v>
      </c>
      <c r="N36" s="203">
        <v>0</v>
      </c>
      <c r="O36" s="203">
        <v>0</v>
      </c>
      <c r="P36" s="202">
        <v>0</v>
      </c>
      <c r="Q36" s="198">
        <f t="shared" si="11"/>
        <v>3324596</v>
      </c>
      <c r="R36" s="203">
        <v>0</v>
      </c>
      <c r="S36" s="202">
        <v>0</v>
      </c>
      <c r="T36" s="203">
        <v>0</v>
      </c>
      <c r="U36" s="203">
        <v>0</v>
      </c>
      <c r="V36" s="203">
        <v>0</v>
      </c>
      <c r="W36" s="202">
        <v>0</v>
      </c>
      <c r="X36" s="198">
        <f t="shared" si="12"/>
        <v>0</v>
      </c>
      <c r="Y36" s="204">
        <f t="shared" si="13"/>
        <v>44.29</v>
      </c>
      <c r="Z36" s="198">
        <f t="shared" si="14"/>
        <v>3324596</v>
      </c>
      <c r="AA36" s="198">
        <f t="shared" si="15"/>
        <v>0</v>
      </c>
      <c r="AB36" s="205">
        <f t="shared" si="2"/>
        <v>0</v>
      </c>
      <c r="AC36" s="206">
        <f t="shared" si="3"/>
        <v>43.23</v>
      </c>
      <c r="AD36" s="207">
        <f t="shared" si="4"/>
        <v>43.23</v>
      </c>
      <c r="AE36" s="208">
        <f t="shared" si="16"/>
        <v>3324596</v>
      </c>
      <c r="AF36" s="209">
        <v>0.03</v>
      </c>
      <c r="AG36" s="210">
        <v>4995185</v>
      </c>
      <c r="AH36" s="210">
        <v>1449449</v>
      </c>
      <c r="AI36" s="211">
        <f t="shared" si="17"/>
        <v>6444634</v>
      </c>
      <c r="AJ36" s="208">
        <v>208234433</v>
      </c>
      <c r="AK36" s="208">
        <f t="shared" si="20"/>
        <v>214821133</v>
      </c>
      <c r="AL36" s="209">
        <f t="shared" si="18"/>
        <v>3.1631176002481783E-2</v>
      </c>
      <c r="AM36" s="208">
        <f t="shared" si="19"/>
        <v>214821133</v>
      </c>
      <c r="AN36" s="199">
        <f t="shared" si="6"/>
        <v>2.3252763497900366E-2</v>
      </c>
      <c r="AO36" s="199">
        <f t="shared" si="7"/>
        <v>6.7472365486499876E-3</v>
      </c>
      <c r="AP36" s="208">
        <v>74736</v>
      </c>
      <c r="AQ36" s="208">
        <f t="shared" si="8"/>
        <v>9843966</v>
      </c>
      <c r="AR36" s="208">
        <f>ROUND(AQ36/'3_Levels 1&amp;2'!C36,2)</f>
        <v>3932.87</v>
      </c>
    </row>
    <row r="37" spans="1:44" ht="15" customHeight="1" x14ac:dyDescent="0.2">
      <c r="A37" s="177">
        <v>31</v>
      </c>
      <c r="B37" s="178" t="s">
        <v>36</v>
      </c>
      <c r="C37" s="179">
        <v>513752307</v>
      </c>
      <c r="D37" s="179">
        <v>58577541</v>
      </c>
      <c r="E37" s="179">
        <f t="shared" si="9"/>
        <v>455174766</v>
      </c>
      <c r="F37" s="179">
        <v>403778289</v>
      </c>
      <c r="G37" s="180">
        <f t="shared" si="10"/>
        <v>0.12728885727682104</v>
      </c>
      <c r="H37" s="181">
        <f t="shared" si="1"/>
        <v>444156117.90000004</v>
      </c>
      <c r="I37" s="182">
        <v>3.91</v>
      </c>
      <c r="J37" s="183">
        <v>1780598</v>
      </c>
      <c r="K37" s="182">
        <v>26.45</v>
      </c>
      <c r="L37" s="183">
        <v>12023502</v>
      </c>
      <c r="M37" s="184">
        <v>2.2799999999999998</v>
      </c>
      <c r="N37" s="184">
        <v>3.25</v>
      </c>
      <c r="O37" s="184">
        <v>4</v>
      </c>
      <c r="P37" s="183">
        <v>1145984</v>
      </c>
      <c r="Q37" s="179">
        <f t="shared" si="11"/>
        <v>14950084</v>
      </c>
      <c r="R37" s="185">
        <v>0</v>
      </c>
      <c r="S37" s="183">
        <v>0</v>
      </c>
      <c r="T37" s="184">
        <v>7.25</v>
      </c>
      <c r="U37" s="184">
        <v>18</v>
      </c>
      <c r="V37" s="184">
        <v>4</v>
      </c>
      <c r="W37" s="183">
        <v>4624985</v>
      </c>
      <c r="X37" s="179">
        <f t="shared" si="12"/>
        <v>4624985</v>
      </c>
      <c r="Y37" s="186">
        <f t="shared" si="13"/>
        <v>30.36</v>
      </c>
      <c r="Z37" s="179">
        <f t="shared" si="14"/>
        <v>13804100</v>
      </c>
      <c r="AA37" s="179">
        <f t="shared" si="15"/>
        <v>5770969</v>
      </c>
      <c r="AB37" s="187">
        <f t="shared" si="2"/>
        <v>10.16</v>
      </c>
      <c r="AC37" s="188">
        <f t="shared" si="3"/>
        <v>32.840000000000003</v>
      </c>
      <c r="AD37" s="189">
        <f t="shared" si="4"/>
        <v>43.01</v>
      </c>
      <c r="AE37" s="190">
        <f t="shared" si="16"/>
        <v>19575069</v>
      </c>
      <c r="AF37" s="191">
        <v>0.02</v>
      </c>
      <c r="AG37" s="192">
        <v>19086368</v>
      </c>
      <c r="AH37" s="192">
        <v>0</v>
      </c>
      <c r="AI37" s="193">
        <f>AG37+AH37+129376</f>
        <v>19215744</v>
      </c>
      <c r="AJ37" s="190">
        <v>1083873750</v>
      </c>
      <c r="AK37" s="190">
        <f t="shared" si="20"/>
        <v>960787200</v>
      </c>
      <c r="AL37" s="194">
        <f t="shared" si="18"/>
        <v>-0.11356170402687582</v>
      </c>
      <c r="AM37" s="195">
        <f t="shared" si="19"/>
        <v>960787200</v>
      </c>
      <c r="AN37" s="180">
        <f t="shared" si="6"/>
        <v>1.986534375145714E-2</v>
      </c>
      <c r="AO37" s="180">
        <f t="shared" si="7"/>
        <v>0</v>
      </c>
      <c r="AP37" s="190">
        <v>390590</v>
      </c>
      <c r="AQ37" s="190">
        <f t="shared" si="8"/>
        <v>39181403</v>
      </c>
      <c r="AR37" s="190">
        <f>ROUND(AQ37/'3_Levels 1&amp;2'!C37,2)</f>
        <v>6306.36</v>
      </c>
    </row>
    <row r="38" spans="1:44" ht="15" customHeight="1" x14ac:dyDescent="0.2">
      <c r="A38" s="177">
        <v>32</v>
      </c>
      <c r="B38" s="178" t="s">
        <v>37</v>
      </c>
      <c r="C38" s="179">
        <v>733708115</v>
      </c>
      <c r="D38" s="179">
        <v>239288703</v>
      </c>
      <c r="E38" s="179">
        <f t="shared" si="9"/>
        <v>494419412</v>
      </c>
      <c r="F38" s="179">
        <v>489728106</v>
      </c>
      <c r="G38" s="180">
        <f t="shared" si="10"/>
        <v>9.5794093549533797E-3</v>
      </c>
      <c r="H38" s="181">
        <f t="shared" si="1"/>
        <v>494419412</v>
      </c>
      <c r="I38" s="182">
        <v>3.29</v>
      </c>
      <c r="J38" s="183">
        <v>1597230</v>
      </c>
      <c r="K38" s="182">
        <v>19.18</v>
      </c>
      <c r="L38" s="183">
        <v>9311488</v>
      </c>
      <c r="M38" s="184">
        <v>0</v>
      </c>
      <c r="N38" s="184">
        <v>0</v>
      </c>
      <c r="O38" s="184">
        <v>0</v>
      </c>
      <c r="P38" s="183">
        <v>0</v>
      </c>
      <c r="Q38" s="179">
        <f t="shared" si="11"/>
        <v>10908718</v>
      </c>
      <c r="R38" s="184">
        <v>0</v>
      </c>
      <c r="S38" s="183">
        <v>0</v>
      </c>
      <c r="T38" s="184">
        <v>8.19</v>
      </c>
      <c r="U38" s="184">
        <v>18.170000000000002</v>
      </c>
      <c r="V38" s="184">
        <v>10</v>
      </c>
      <c r="W38" s="183">
        <v>5950770</v>
      </c>
      <c r="X38" s="179">
        <f t="shared" si="12"/>
        <v>5950770</v>
      </c>
      <c r="Y38" s="186">
        <f t="shared" si="13"/>
        <v>22.47</v>
      </c>
      <c r="Z38" s="179">
        <f t="shared" si="14"/>
        <v>10908718</v>
      </c>
      <c r="AA38" s="179">
        <f t="shared" si="15"/>
        <v>5950770</v>
      </c>
      <c r="AB38" s="187">
        <f t="shared" si="2"/>
        <v>12.04</v>
      </c>
      <c r="AC38" s="188">
        <f t="shared" si="3"/>
        <v>22.06</v>
      </c>
      <c r="AD38" s="189">
        <f t="shared" si="4"/>
        <v>34.1</v>
      </c>
      <c r="AE38" s="190">
        <f t="shared" si="16"/>
        <v>16859488</v>
      </c>
      <c r="AF38" s="191">
        <v>2.5000000000000001E-2</v>
      </c>
      <c r="AG38" s="192">
        <v>55736099</v>
      </c>
      <c r="AH38" s="192">
        <v>2385071</v>
      </c>
      <c r="AI38" s="193">
        <f>AG38+AH38</f>
        <v>58121170</v>
      </c>
      <c r="AJ38" s="190">
        <v>1858547880</v>
      </c>
      <c r="AK38" s="190">
        <f t="shared" si="20"/>
        <v>2324846800</v>
      </c>
      <c r="AL38" s="194">
        <f t="shared" si="18"/>
        <v>0.25089421963129621</v>
      </c>
      <c r="AM38" s="195">
        <f t="shared" si="19"/>
        <v>2137330061.9999998</v>
      </c>
      <c r="AN38" s="180">
        <f t="shared" si="6"/>
        <v>2.397409541136216E-2</v>
      </c>
      <c r="AO38" s="180">
        <f t="shared" si="7"/>
        <v>1.0259045886378405E-3</v>
      </c>
      <c r="AP38" s="190">
        <v>969145</v>
      </c>
      <c r="AQ38" s="190">
        <f t="shared" si="8"/>
        <v>75949803</v>
      </c>
      <c r="AR38" s="190">
        <f>ROUND(AQ38/'3_Levels 1&amp;2'!C38,2)</f>
        <v>3010.42</v>
      </c>
    </row>
    <row r="39" spans="1:44" ht="15" customHeight="1" x14ac:dyDescent="0.2">
      <c r="A39" s="177">
        <v>33</v>
      </c>
      <c r="B39" s="178" t="s">
        <v>38</v>
      </c>
      <c r="C39" s="179">
        <v>121868544</v>
      </c>
      <c r="D39" s="179">
        <v>10709734</v>
      </c>
      <c r="E39" s="179">
        <f t="shared" si="9"/>
        <v>111158810</v>
      </c>
      <c r="F39" s="179">
        <v>111212910</v>
      </c>
      <c r="G39" s="180">
        <f t="shared" si="10"/>
        <v>-4.8645431542075466E-4</v>
      </c>
      <c r="H39" s="181">
        <f t="shared" ref="H39:H75" si="21">IF((E39-F39)/F39&gt;$H$3,F39*(1+$H$3),E39)</f>
        <v>111158810</v>
      </c>
      <c r="I39" s="182">
        <v>4.5999999999999996</v>
      </c>
      <c r="J39" s="183">
        <v>507767</v>
      </c>
      <c r="K39" s="182">
        <v>5.27</v>
      </c>
      <c r="L39" s="183">
        <v>582052</v>
      </c>
      <c r="M39" s="184">
        <v>0</v>
      </c>
      <c r="N39" s="184">
        <v>0</v>
      </c>
      <c r="O39" s="184">
        <v>0</v>
      </c>
      <c r="P39" s="183">
        <v>0</v>
      </c>
      <c r="Q39" s="179">
        <f t="shared" si="11"/>
        <v>1089819</v>
      </c>
      <c r="R39" s="184">
        <v>12</v>
      </c>
      <c r="S39" s="183">
        <v>1330399</v>
      </c>
      <c r="T39" s="184">
        <v>0</v>
      </c>
      <c r="U39" s="184">
        <v>0</v>
      </c>
      <c r="V39" s="184">
        <v>0</v>
      </c>
      <c r="W39" s="183">
        <v>0</v>
      </c>
      <c r="X39" s="179">
        <f t="shared" si="12"/>
        <v>1330399</v>
      </c>
      <c r="Y39" s="186">
        <f t="shared" si="13"/>
        <v>21.869999999999997</v>
      </c>
      <c r="Z39" s="179">
        <f t="shared" si="14"/>
        <v>2420218</v>
      </c>
      <c r="AA39" s="179">
        <f t="shared" si="15"/>
        <v>0</v>
      </c>
      <c r="AB39" s="187">
        <f t="shared" ref="AB39:AB70" si="22">ROUND((X39/E39)*1000,2)</f>
        <v>11.97</v>
      </c>
      <c r="AC39" s="188">
        <f t="shared" ref="AC39:AC70" si="23">ROUND((Q39/E39)*1000,2)</f>
        <v>9.8000000000000007</v>
      </c>
      <c r="AD39" s="189">
        <f t="shared" ref="AD39:AD70" si="24">ROUND((AE39/E39)*1000,2)</f>
        <v>21.77</v>
      </c>
      <c r="AE39" s="190">
        <f t="shared" si="16"/>
        <v>2420218</v>
      </c>
      <c r="AF39" s="191">
        <v>2.5000000000000001E-2</v>
      </c>
      <c r="AG39" s="192">
        <v>2198095</v>
      </c>
      <c r="AH39" s="192">
        <v>1366426</v>
      </c>
      <c r="AI39" s="193">
        <f t="shared" si="17"/>
        <v>3564521</v>
      </c>
      <c r="AJ39" s="190">
        <v>132966840</v>
      </c>
      <c r="AK39" s="190">
        <f t="shared" si="20"/>
        <v>142580840</v>
      </c>
      <c r="AL39" s="191">
        <f t="shared" si="18"/>
        <v>7.2303741293693977E-2</v>
      </c>
      <c r="AM39" s="190">
        <f t="shared" si="19"/>
        <v>142580840</v>
      </c>
      <c r="AN39" s="180">
        <f t="shared" ref="AN39:AN75" si="25">AG39/AK39</f>
        <v>1.5416482326797907E-2</v>
      </c>
      <c r="AO39" s="180">
        <f t="shared" ref="AO39:AO75" si="26">AH39/AK39</f>
        <v>9.5835176732020945E-3</v>
      </c>
      <c r="AP39" s="190">
        <v>62859</v>
      </c>
      <c r="AQ39" s="190">
        <f t="shared" ref="AQ39:AQ70" si="27">AP39+AE39+AI39</f>
        <v>6047598</v>
      </c>
      <c r="AR39" s="190">
        <f>ROUND(AQ39/'3_Levels 1&amp;2'!C39,2)</f>
        <v>3765.63</v>
      </c>
    </row>
    <row r="40" spans="1:44" ht="15" customHeight="1" x14ac:dyDescent="0.2">
      <c r="A40" s="177">
        <v>34</v>
      </c>
      <c r="B40" s="178" t="s">
        <v>39</v>
      </c>
      <c r="C40" s="179">
        <v>179363085</v>
      </c>
      <c r="D40" s="179">
        <v>35738358</v>
      </c>
      <c r="E40" s="179">
        <f t="shared" si="9"/>
        <v>143624727</v>
      </c>
      <c r="F40" s="179">
        <v>138548007</v>
      </c>
      <c r="G40" s="180">
        <f t="shared" si="10"/>
        <v>3.6642317056209982E-2</v>
      </c>
      <c r="H40" s="181">
        <f t="shared" si="21"/>
        <v>143624727</v>
      </c>
      <c r="I40" s="182">
        <v>5.86</v>
      </c>
      <c r="J40" s="183">
        <v>842009</v>
      </c>
      <c r="K40" s="182">
        <v>22.08</v>
      </c>
      <c r="L40" s="183">
        <v>3133577</v>
      </c>
      <c r="M40" s="184">
        <v>5.91</v>
      </c>
      <c r="N40" s="184">
        <v>9.83</v>
      </c>
      <c r="O40" s="184">
        <v>0</v>
      </c>
      <c r="P40" s="183">
        <v>619628</v>
      </c>
      <c r="Q40" s="179">
        <f t="shared" si="11"/>
        <v>4595214</v>
      </c>
      <c r="R40" s="184">
        <v>6</v>
      </c>
      <c r="S40" s="183">
        <v>848520</v>
      </c>
      <c r="T40" s="184">
        <v>0</v>
      </c>
      <c r="U40" s="184">
        <v>0</v>
      </c>
      <c r="V40" s="184">
        <v>0</v>
      </c>
      <c r="W40" s="183">
        <v>0</v>
      </c>
      <c r="X40" s="179">
        <f t="shared" si="12"/>
        <v>848520</v>
      </c>
      <c r="Y40" s="186">
        <f t="shared" si="13"/>
        <v>33.94</v>
      </c>
      <c r="Z40" s="179">
        <f t="shared" si="14"/>
        <v>4824106</v>
      </c>
      <c r="AA40" s="179">
        <f t="shared" si="15"/>
        <v>619628</v>
      </c>
      <c r="AB40" s="187">
        <f t="shared" si="22"/>
        <v>5.91</v>
      </c>
      <c r="AC40" s="188">
        <f t="shared" si="23"/>
        <v>31.99</v>
      </c>
      <c r="AD40" s="189">
        <f t="shared" si="24"/>
        <v>37.9</v>
      </c>
      <c r="AE40" s="190">
        <f t="shared" si="16"/>
        <v>5443734</v>
      </c>
      <c r="AF40" s="191">
        <v>0.02</v>
      </c>
      <c r="AG40" s="192">
        <v>6588752</v>
      </c>
      <c r="AH40" s="192">
        <v>0</v>
      </c>
      <c r="AI40" s="193">
        <f t="shared" si="17"/>
        <v>6588752</v>
      </c>
      <c r="AJ40" s="190">
        <v>322283400</v>
      </c>
      <c r="AK40" s="190">
        <f t="shared" si="20"/>
        <v>329437600</v>
      </c>
      <c r="AL40" s="191">
        <f t="shared" si="18"/>
        <v>2.2198475006779746E-2</v>
      </c>
      <c r="AM40" s="190">
        <f t="shared" si="19"/>
        <v>329437600</v>
      </c>
      <c r="AN40" s="180">
        <f t="shared" si="25"/>
        <v>0.02</v>
      </c>
      <c r="AO40" s="180">
        <f t="shared" si="26"/>
        <v>0</v>
      </c>
      <c r="AP40" s="190">
        <v>345466</v>
      </c>
      <c r="AQ40" s="190">
        <f t="shared" si="27"/>
        <v>12377952</v>
      </c>
      <c r="AR40" s="190">
        <f>ROUND(AQ40/'3_Levels 1&amp;2'!C40,2)</f>
        <v>3182.81</v>
      </c>
    </row>
    <row r="41" spans="1:44" ht="15" customHeight="1" x14ac:dyDescent="0.2">
      <c r="A41" s="196">
        <v>35</v>
      </c>
      <c r="B41" s="197" t="s">
        <v>40</v>
      </c>
      <c r="C41" s="198">
        <v>390557146</v>
      </c>
      <c r="D41" s="198">
        <v>52677321</v>
      </c>
      <c r="E41" s="198">
        <f t="shared" si="9"/>
        <v>337879825</v>
      </c>
      <c r="F41" s="198">
        <v>325268939</v>
      </c>
      <c r="G41" s="199">
        <f t="shared" si="10"/>
        <v>3.8770643267600782E-2</v>
      </c>
      <c r="H41" s="200">
        <f t="shared" si="21"/>
        <v>337879825</v>
      </c>
      <c r="I41" s="201">
        <v>4.54</v>
      </c>
      <c r="J41" s="202">
        <v>1473172</v>
      </c>
      <c r="K41" s="201">
        <v>6.83</v>
      </c>
      <c r="L41" s="202">
        <v>2216214</v>
      </c>
      <c r="M41" s="203">
        <v>6.76</v>
      </c>
      <c r="N41" s="203">
        <v>19.899999999999999</v>
      </c>
      <c r="O41" s="203">
        <v>5</v>
      </c>
      <c r="P41" s="202">
        <v>2800536</v>
      </c>
      <c r="Q41" s="198">
        <f t="shared" si="11"/>
        <v>6489922</v>
      </c>
      <c r="R41" s="203">
        <v>0</v>
      </c>
      <c r="S41" s="202">
        <v>0</v>
      </c>
      <c r="T41" s="203">
        <v>4.75</v>
      </c>
      <c r="U41" s="203">
        <v>33</v>
      </c>
      <c r="V41" s="203">
        <v>3</v>
      </c>
      <c r="W41" s="202">
        <v>1751104</v>
      </c>
      <c r="X41" s="198">
        <f t="shared" si="12"/>
        <v>1751104</v>
      </c>
      <c r="Y41" s="204">
        <f t="shared" si="13"/>
        <v>11.370000000000001</v>
      </c>
      <c r="Z41" s="198">
        <f t="shared" si="14"/>
        <v>3689386</v>
      </c>
      <c r="AA41" s="198">
        <f t="shared" si="15"/>
        <v>4551640</v>
      </c>
      <c r="AB41" s="205">
        <f t="shared" si="22"/>
        <v>5.18</v>
      </c>
      <c r="AC41" s="206">
        <f t="shared" si="23"/>
        <v>19.21</v>
      </c>
      <c r="AD41" s="207">
        <f t="shared" si="24"/>
        <v>24.39</v>
      </c>
      <c r="AE41" s="208">
        <f t="shared" si="16"/>
        <v>8241026</v>
      </c>
      <c r="AF41" s="209">
        <v>0.02</v>
      </c>
      <c r="AG41" s="210">
        <v>12469396</v>
      </c>
      <c r="AH41" s="210">
        <v>0</v>
      </c>
      <c r="AI41" s="211">
        <f t="shared" si="17"/>
        <v>12469396</v>
      </c>
      <c r="AJ41" s="208">
        <v>632776850</v>
      </c>
      <c r="AK41" s="208">
        <f t="shared" si="20"/>
        <v>623469800</v>
      </c>
      <c r="AL41" s="209">
        <f t="shared" si="18"/>
        <v>-1.4708265638984738E-2</v>
      </c>
      <c r="AM41" s="208">
        <f t="shared" si="19"/>
        <v>623469800</v>
      </c>
      <c r="AN41" s="199">
        <f t="shared" si="25"/>
        <v>0.02</v>
      </c>
      <c r="AO41" s="199">
        <f t="shared" si="26"/>
        <v>0</v>
      </c>
      <c r="AP41" s="208">
        <v>478515</v>
      </c>
      <c r="AQ41" s="208">
        <f t="shared" si="27"/>
        <v>21188937</v>
      </c>
      <c r="AR41" s="208">
        <f>ROUND(AQ41/'3_Levels 1&amp;2'!C41,2)</f>
        <v>3566.56</v>
      </c>
    </row>
    <row r="42" spans="1:44" ht="15" customHeight="1" x14ac:dyDescent="0.2">
      <c r="A42" s="177">
        <v>36</v>
      </c>
      <c r="B42" s="178" t="s">
        <v>41</v>
      </c>
      <c r="C42" s="179">
        <v>4129417130</v>
      </c>
      <c r="D42" s="179">
        <v>475463500</v>
      </c>
      <c r="E42" s="179">
        <f t="shared" si="9"/>
        <v>3653953630</v>
      </c>
      <c r="F42" s="179">
        <v>3533206755</v>
      </c>
      <c r="G42" s="180">
        <f t="shared" si="10"/>
        <v>3.4174868150335574E-2</v>
      </c>
      <c r="H42" s="181">
        <f t="shared" si="21"/>
        <v>3653953630</v>
      </c>
      <c r="I42" s="182">
        <v>27.65</v>
      </c>
      <c r="J42" s="183">
        <v>100780399</v>
      </c>
      <c r="K42" s="182">
        <v>12.69</v>
      </c>
      <c r="L42" s="183">
        <v>53651027</v>
      </c>
      <c r="M42" s="184">
        <v>0</v>
      </c>
      <c r="N42" s="184">
        <v>0</v>
      </c>
      <c r="O42" s="184">
        <v>0</v>
      </c>
      <c r="P42" s="183">
        <v>0</v>
      </c>
      <c r="Q42" s="179">
        <f t="shared" si="11"/>
        <v>154431426</v>
      </c>
      <c r="R42" s="185">
        <v>4.97</v>
      </c>
      <c r="S42" s="183">
        <v>10717214</v>
      </c>
      <c r="T42" s="184">
        <v>0</v>
      </c>
      <c r="U42" s="184">
        <v>0</v>
      </c>
      <c r="V42" s="184">
        <v>0</v>
      </c>
      <c r="W42" s="183">
        <v>0</v>
      </c>
      <c r="X42" s="179">
        <f t="shared" si="12"/>
        <v>10717214</v>
      </c>
      <c r="Y42" s="186">
        <f t="shared" si="13"/>
        <v>45.309999999999995</v>
      </c>
      <c r="Z42" s="179">
        <f t="shared" si="14"/>
        <v>165148640</v>
      </c>
      <c r="AA42" s="179">
        <f t="shared" si="15"/>
        <v>0</v>
      </c>
      <c r="AB42" s="187">
        <f t="shared" si="22"/>
        <v>2.93</v>
      </c>
      <c r="AC42" s="188">
        <f t="shared" si="23"/>
        <v>42.26</v>
      </c>
      <c r="AD42" s="189">
        <f t="shared" si="24"/>
        <v>45.2</v>
      </c>
      <c r="AE42" s="190">
        <f t="shared" si="16"/>
        <v>165148640</v>
      </c>
      <c r="AF42" s="191">
        <v>1.4999999999999999E-2</v>
      </c>
      <c r="AG42" s="192">
        <v>120344177</v>
      </c>
      <c r="AH42" s="192">
        <v>11735260</v>
      </c>
      <c r="AI42" s="193">
        <f t="shared" si="17"/>
        <v>132079437</v>
      </c>
      <c r="AJ42" s="190">
        <v>8522964667</v>
      </c>
      <c r="AK42" s="190">
        <f t="shared" si="20"/>
        <v>8805295800</v>
      </c>
      <c r="AL42" s="194">
        <f t="shared" si="18"/>
        <v>3.3125930240348843E-2</v>
      </c>
      <c r="AM42" s="195">
        <f t="shared" si="19"/>
        <v>8805295800</v>
      </c>
      <c r="AN42" s="180">
        <f t="shared" si="25"/>
        <v>1.3667249770303003E-2</v>
      </c>
      <c r="AO42" s="180">
        <f t="shared" si="26"/>
        <v>1.3327502296969966E-3</v>
      </c>
      <c r="AP42" s="190">
        <v>2833527</v>
      </c>
      <c r="AQ42" s="190">
        <f t="shared" si="27"/>
        <v>300061604</v>
      </c>
      <c r="AR42" s="190">
        <f>ROUND(AQ42/'3_Levels 1&amp;2'!C42,2)</f>
        <v>6484.87</v>
      </c>
    </row>
    <row r="43" spans="1:44" ht="15" customHeight="1" x14ac:dyDescent="0.2">
      <c r="A43" s="177">
        <v>37</v>
      </c>
      <c r="B43" s="178" t="s">
        <v>42</v>
      </c>
      <c r="C43" s="179">
        <v>847314024</v>
      </c>
      <c r="D43" s="179">
        <v>162409621</v>
      </c>
      <c r="E43" s="179">
        <f t="shared" si="9"/>
        <v>684904403</v>
      </c>
      <c r="F43" s="179">
        <v>660849929</v>
      </c>
      <c r="G43" s="180">
        <f t="shared" si="10"/>
        <v>3.6399298758190528E-2</v>
      </c>
      <c r="H43" s="181">
        <f t="shared" si="21"/>
        <v>684904403</v>
      </c>
      <c r="I43" s="182">
        <v>5.18</v>
      </c>
      <c r="J43" s="183">
        <v>3506981</v>
      </c>
      <c r="K43" s="182">
        <v>24.15</v>
      </c>
      <c r="L43" s="183">
        <v>16334156</v>
      </c>
      <c r="M43" s="184">
        <v>0</v>
      </c>
      <c r="N43" s="184">
        <v>0</v>
      </c>
      <c r="O43" s="184">
        <v>0</v>
      </c>
      <c r="P43" s="183">
        <v>0</v>
      </c>
      <c r="Q43" s="179">
        <f t="shared" si="11"/>
        <v>19841137</v>
      </c>
      <c r="R43" s="184">
        <v>0</v>
      </c>
      <c r="S43" s="183">
        <v>0</v>
      </c>
      <c r="T43" s="184">
        <v>30</v>
      </c>
      <c r="U43" s="184">
        <v>30</v>
      </c>
      <c r="V43" s="184">
        <v>1</v>
      </c>
      <c r="W43" s="183">
        <v>7759452</v>
      </c>
      <c r="X43" s="179">
        <f t="shared" si="12"/>
        <v>7759452</v>
      </c>
      <c r="Y43" s="186">
        <f t="shared" si="13"/>
        <v>29.33</v>
      </c>
      <c r="Z43" s="179">
        <f t="shared" si="14"/>
        <v>19841137</v>
      </c>
      <c r="AA43" s="179">
        <f t="shared" si="15"/>
        <v>7759452</v>
      </c>
      <c r="AB43" s="187">
        <f t="shared" si="22"/>
        <v>11.33</v>
      </c>
      <c r="AC43" s="188">
        <f t="shared" si="23"/>
        <v>28.97</v>
      </c>
      <c r="AD43" s="189">
        <f t="shared" si="24"/>
        <v>40.299999999999997</v>
      </c>
      <c r="AE43" s="190">
        <f t="shared" si="16"/>
        <v>27600589</v>
      </c>
      <c r="AF43" s="191">
        <v>0.03</v>
      </c>
      <c r="AG43" s="192">
        <v>36871080</v>
      </c>
      <c r="AH43" s="192">
        <v>9591144</v>
      </c>
      <c r="AI43" s="193">
        <f t="shared" si="17"/>
        <v>46462224</v>
      </c>
      <c r="AJ43" s="190">
        <v>1566817167</v>
      </c>
      <c r="AK43" s="190">
        <f t="shared" si="20"/>
        <v>1548740800</v>
      </c>
      <c r="AL43" s="194">
        <f t="shared" si="18"/>
        <v>-1.1536998305048568E-2</v>
      </c>
      <c r="AM43" s="195">
        <f t="shared" si="19"/>
        <v>1548740800</v>
      </c>
      <c r="AN43" s="180">
        <f t="shared" si="25"/>
        <v>2.3807134156987406E-2</v>
      </c>
      <c r="AO43" s="180">
        <f t="shared" si="26"/>
        <v>6.1928658430125943E-3</v>
      </c>
      <c r="AP43" s="190">
        <v>823783</v>
      </c>
      <c r="AQ43" s="190">
        <f t="shared" si="27"/>
        <v>74886596</v>
      </c>
      <c r="AR43" s="190">
        <f>ROUND(AQ43/'3_Levels 1&amp;2'!C43,2)</f>
        <v>3923.23</v>
      </c>
    </row>
    <row r="44" spans="1:44" ht="15" customHeight="1" x14ac:dyDescent="0.2">
      <c r="A44" s="177">
        <v>38</v>
      </c>
      <c r="B44" s="178" t="s">
        <v>43</v>
      </c>
      <c r="C44" s="179">
        <v>1057340699</v>
      </c>
      <c r="D44" s="179">
        <v>30393998</v>
      </c>
      <c r="E44" s="179">
        <f t="shared" si="9"/>
        <v>1026946701</v>
      </c>
      <c r="F44" s="179">
        <v>1087967716</v>
      </c>
      <c r="G44" s="180">
        <f t="shared" si="10"/>
        <v>-5.6087155990573533E-2</v>
      </c>
      <c r="H44" s="181">
        <f t="shared" si="21"/>
        <v>1026946701</v>
      </c>
      <c r="I44" s="182">
        <v>6.03</v>
      </c>
      <c r="J44" s="183">
        <v>6582522</v>
      </c>
      <c r="K44" s="182">
        <v>18.38</v>
      </c>
      <c r="L44" s="183">
        <v>19721920</v>
      </c>
      <c r="M44" s="184">
        <v>0</v>
      </c>
      <c r="N44" s="184">
        <v>0</v>
      </c>
      <c r="O44" s="184">
        <v>0</v>
      </c>
      <c r="P44" s="183">
        <v>0</v>
      </c>
      <c r="Q44" s="179">
        <f t="shared" si="11"/>
        <v>26304442</v>
      </c>
      <c r="R44" s="184">
        <v>0</v>
      </c>
      <c r="S44" s="183">
        <v>0</v>
      </c>
      <c r="T44" s="184">
        <v>0</v>
      </c>
      <c r="U44" s="184">
        <v>0</v>
      </c>
      <c r="V44" s="184">
        <v>0</v>
      </c>
      <c r="W44" s="183">
        <v>0</v>
      </c>
      <c r="X44" s="179">
        <f t="shared" si="12"/>
        <v>0</v>
      </c>
      <c r="Y44" s="186">
        <f t="shared" si="13"/>
        <v>24.41</v>
      </c>
      <c r="Z44" s="179">
        <f t="shared" si="14"/>
        <v>26304442</v>
      </c>
      <c r="AA44" s="179">
        <f t="shared" si="15"/>
        <v>0</v>
      </c>
      <c r="AB44" s="187">
        <f t="shared" si="22"/>
        <v>0</v>
      </c>
      <c r="AC44" s="188">
        <f t="shared" si="23"/>
        <v>25.61</v>
      </c>
      <c r="AD44" s="189">
        <f t="shared" si="24"/>
        <v>25.61</v>
      </c>
      <c r="AE44" s="190">
        <f t="shared" si="16"/>
        <v>26304442</v>
      </c>
      <c r="AF44" s="191">
        <v>2.5000000000000001E-2</v>
      </c>
      <c r="AG44" s="192">
        <v>17072465</v>
      </c>
      <c r="AH44" s="192">
        <v>0</v>
      </c>
      <c r="AI44" s="193">
        <f t="shared" si="17"/>
        <v>17072465</v>
      </c>
      <c r="AJ44" s="190">
        <v>733749156</v>
      </c>
      <c r="AK44" s="190">
        <f t="shared" si="20"/>
        <v>682898600</v>
      </c>
      <c r="AL44" s="191">
        <f t="shared" si="18"/>
        <v>-6.9302370686474768E-2</v>
      </c>
      <c r="AM44" s="190">
        <f t="shared" si="19"/>
        <v>682898600</v>
      </c>
      <c r="AN44" s="180">
        <f t="shared" si="25"/>
        <v>2.5000000000000001E-2</v>
      </c>
      <c r="AO44" s="180">
        <f t="shared" si="26"/>
        <v>0</v>
      </c>
      <c r="AP44" s="190">
        <v>119001</v>
      </c>
      <c r="AQ44" s="190">
        <f t="shared" si="27"/>
        <v>43495908</v>
      </c>
      <c r="AR44" s="190">
        <f>ROUND(AQ44/'3_Levels 1&amp;2'!C44,2)</f>
        <v>11149.94</v>
      </c>
    </row>
    <row r="45" spans="1:44" ht="15" customHeight="1" x14ac:dyDescent="0.2">
      <c r="A45" s="177">
        <v>39</v>
      </c>
      <c r="B45" s="178" t="s">
        <v>44</v>
      </c>
      <c r="C45" s="179">
        <v>528872109</v>
      </c>
      <c r="D45" s="179">
        <v>41274262</v>
      </c>
      <c r="E45" s="179">
        <f t="shared" si="9"/>
        <v>487597847</v>
      </c>
      <c r="F45" s="179">
        <v>446471770</v>
      </c>
      <c r="G45" s="180">
        <f t="shared" si="10"/>
        <v>9.2113499135678831E-2</v>
      </c>
      <c r="H45" s="181">
        <f t="shared" si="21"/>
        <v>487597847</v>
      </c>
      <c r="I45" s="182">
        <v>4.54</v>
      </c>
      <c r="J45" s="183">
        <v>2211552</v>
      </c>
      <c r="K45" s="182">
        <v>11.96</v>
      </c>
      <c r="L45" s="183">
        <v>5826168</v>
      </c>
      <c r="M45" s="184">
        <v>0</v>
      </c>
      <c r="N45" s="184">
        <v>0</v>
      </c>
      <c r="O45" s="184">
        <v>0</v>
      </c>
      <c r="P45" s="183">
        <v>0</v>
      </c>
      <c r="Q45" s="179">
        <f t="shared" si="11"/>
        <v>8037720</v>
      </c>
      <c r="R45" s="184">
        <v>0</v>
      </c>
      <c r="S45" s="183">
        <v>0</v>
      </c>
      <c r="T45" s="184">
        <v>0</v>
      </c>
      <c r="U45" s="184">
        <v>0</v>
      </c>
      <c r="V45" s="184">
        <v>0</v>
      </c>
      <c r="W45" s="183">
        <v>145273</v>
      </c>
      <c r="X45" s="179">
        <f t="shared" si="12"/>
        <v>145273</v>
      </c>
      <c r="Y45" s="186">
        <f t="shared" si="13"/>
        <v>16.5</v>
      </c>
      <c r="Z45" s="179">
        <f t="shared" si="14"/>
        <v>8037720</v>
      </c>
      <c r="AA45" s="179">
        <f t="shared" si="15"/>
        <v>145273</v>
      </c>
      <c r="AB45" s="187">
        <f t="shared" si="22"/>
        <v>0.3</v>
      </c>
      <c r="AC45" s="188">
        <f t="shared" si="23"/>
        <v>16.48</v>
      </c>
      <c r="AD45" s="189">
        <f t="shared" si="24"/>
        <v>16.78</v>
      </c>
      <c r="AE45" s="190">
        <f t="shared" si="16"/>
        <v>8182993</v>
      </c>
      <c r="AF45" s="191">
        <v>0.02</v>
      </c>
      <c r="AG45" s="192">
        <v>6736673</v>
      </c>
      <c r="AH45" s="192">
        <v>0</v>
      </c>
      <c r="AI45" s="193">
        <f t="shared" si="17"/>
        <v>6736673</v>
      </c>
      <c r="AJ45" s="190">
        <v>330653650</v>
      </c>
      <c r="AK45" s="190">
        <f t="shared" si="20"/>
        <v>336833650</v>
      </c>
      <c r="AL45" s="191">
        <f t="shared" si="18"/>
        <v>1.8690251869289815E-2</v>
      </c>
      <c r="AM45" s="190">
        <f t="shared" si="19"/>
        <v>336833650</v>
      </c>
      <c r="AN45" s="180">
        <f t="shared" si="25"/>
        <v>0.02</v>
      </c>
      <c r="AO45" s="180">
        <f t="shared" si="26"/>
        <v>0</v>
      </c>
      <c r="AP45" s="190">
        <v>296165</v>
      </c>
      <c r="AQ45" s="190">
        <f t="shared" si="27"/>
        <v>15215831</v>
      </c>
      <c r="AR45" s="190">
        <f>ROUND(AQ45/'3_Levels 1&amp;2'!C45,2)</f>
        <v>5512.98</v>
      </c>
    </row>
    <row r="46" spans="1:44" ht="15" customHeight="1" x14ac:dyDescent="0.2">
      <c r="A46" s="196">
        <v>40</v>
      </c>
      <c r="B46" s="197" t="s">
        <v>45</v>
      </c>
      <c r="C46" s="198">
        <v>979180282</v>
      </c>
      <c r="D46" s="198">
        <v>183233431</v>
      </c>
      <c r="E46" s="198">
        <f t="shared" si="9"/>
        <v>795946851</v>
      </c>
      <c r="F46" s="198">
        <v>747862594</v>
      </c>
      <c r="G46" s="199">
        <f t="shared" si="10"/>
        <v>6.4295577002745505E-2</v>
      </c>
      <c r="H46" s="200">
        <f t="shared" si="21"/>
        <v>795946851</v>
      </c>
      <c r="I46" s="201">
        <v>4.93</v>
      </c>
      <c r="J46" s="202">
        <v>3871166</v>
      </c>
      <c r="K46" s="201">
        <v>21.64</v>
      </c>
      <c r="L46" s="202">
        <v>16814261</v>
      </c>
      <c r="M46" s="203">
        <v>4.78</v>
      </c>
      <c r="N46" s="203">
        <v>24.39</v>
      </c>
      <c r="O46" s="203">
        <v>13</v>
      </c>
      <c r="P46" s="202">
        <v>8760329</v>
      </c>
      <c r="Q46" s="198">
        <f t="shared" si="11"/>
        <v>29445756</v>
      </c>
      <c r="R46" s="203">
        <v>0</v>
      </c>
      <c r="S46" s="202">
        <v>0</v>
      </c>
      <c r="T46" s="203">
        <v>8</v>
      </c>
      <c r="U46" s="203">
        <v>40</v>
      </c>
      <c r="V46" s="203">
        <v>10</v>
      </c>
      <c r="W46" s="202">
        <v>9157045</v>
      </c>
      <c r="X46" s="198">
        <f t="shared" si="12"/>
        <v>9157045</v>
      </c>
      <c r="Y46" s="204">
        <f t="shared" si="13"/>
        <v>26.57</v>
      </c>
      <c r="Z46" s="198">
        <f t="shared" si="14"/>
        <v>20685427</v>
      </c>
      <c r="AA46" s="198">
        <f t="shared" si="15"/>
        <v>17917374</v>
      </c>
      <c r="AB46" s="205">
        <f t="shared" si="22"/>
        <v>11.5</v>
      </c>
      <c r="AC46" s="206">
        <f t="shared" si="23"/>
        <v>36.99</v>
      </c>
      <c r="AD46" s="207">
        <f t="shared" si="24"/>
        <v>48.5</v>
      </c>
      <c r="AE46" s="208">
        <f t="shared" si="16"/>
        <v>38602801</v>
      </c>
      <c r="AF46" s="209">
        <v>0.02</v>
      </c>
      <c r="AG46" s="210">
        <v>51281146</v>
      </c>
      <c r="AH46" s="210">
        <v>0</v>
      </c>
      <c r="AI46" s="211">
        <f t="shared" si="17"/>
        <v>51281146</v>
      </c>
      <c r="AJ46" s="208">
        <v>2571145867</v>
      </c>
      <c r="AK46" s="208">
        <f t="shared" si="20"/>
        <v>2564057300</v>
      </c>
      <c r="AL46" s="209">
        <f t="shared" si="18"/>
        <v>-2.7569680471963669E-3</v>
      </c>
      <c r="AM46" s="208">
        <f t="shared" si="19"/>
        <v>2564057300</v>
      </c>
      <c r="AN46" s="199">
        <f t="shared" si="25"/>
        <v>0.02</v>
      </c>
      <c r="AO46" s="199">
        <f t="shared" si="26"/>
        <v>0</v>
      </c>
      <c r="AP46" s="208">
        <v>1064067</v>
      </c>
      <c r="AQ46" s="208">
        <f t="shared" si="27"/>
        <v>90948014</v>
      </c>
      <c r="AR46" s="208">
        <f>ROUND(AQ46/'3_Levels 1&amp;2'!C46,2)</f>
        <v>4083.15</v>
      </c>
    </row>
    <row r="47" spans="1:44" ht="15" customHeight="1" x14ac:dyDescent="0.2">
      <c r="A47" s="177">
        <v>41</v>
      </c>
      <c r="B47" s="178" t="s">
        <v>46</v>
      </c>
      <c r="C47" s="179">
        <v>245081370</v>
      </c>
      <c r="D47" s="179">
        <v>11304760</v>
      </c>
      <c r="E47" s="179">
        <f t="shared" si="9"/>
        <v>233776610</v>
      </c>
      <c r="F47" s="179">
        <v>246424800</v>
      </c>
      <c r="G47" s="180">
        <f t="shared" si="10"/>
        <v>-5.1326773928598093E-2</v>
      </c>
      <c r="H47" s="181">
        <f t="shared" si="21"/>
        <v>233776610</v>
      </c>
      <c r="I47" s="182">
        <v>4.97</v>
      </c>
      <c r="J47" s="183">
        <v>1160668</v>
      </c>
      <c r="K47" s="182">
        <v>38.119999999999997</v>
      </c>
      <c r="L47" s="183">
        <v>8902369</v>
      </c>
      <c r="M47" s="184">
        <v>0</v>
      </c>
      <c r="N47" s="184">
        <v>0</v>
      </c>
      <c r="O47" s="184">
        <v>0</v>
      </c>
      <c r="P47" s="183">
        <v>0</v>
      </c>
      <c r="Q47" s="179">
        <f t="shared" si="11"/>
        <v>10063037</v>
      </c>
      <c r="R47" s="185">
        <v>2.25</v>
      </c>
      <c r="S47" s="183">
        <v>525450</v>
      </c>
      <c r="T47" s="184">
        <v>0</v>
      </c>
      <c r="U47" s="184">
        <v>0</v>
      </c>
      <c r="V47" s="184">
        <v>0</v>
      </c>
      <c r="W47" s="183">
        <v>0</v>
      </c>
      <c r="X47" s="179">
        <f t="shared" si="12"/>
        <v>525450</v>
      </c>
      <c r="Y47" s="186">
        <f t="shared" si="13"/>
        <v>45.339999999999996</v>
      </c>
      <c r="Z47" s="179">
        <f t="shared" si="14"/>
        <v>10588487</v>
      </c>
      <c r="AA47" s="179">
        <f t="shared" si="15"/>
        <v>0</v>
      </c>
      <c r="AB47" s="187">
        <f t="shared" si="22"/>
        <v>2.25</v>
      </c>
      <c r="AC47" s="188">
        <f t="shared" si="23"/>
        <v>43.05</v>
      </c>
      <c r="AD47" s="189">
        <f t="shared" si="24"/>
        <v>45.29</v>
      </c>
      <c r="AE47" s="190">
        <f t="shared" si="16"/>
        <v>10588487</v>
      </c>
      <c r="AF47" s="191">
        <v>0.02</v>
      </c>
      <c r="AG47" s="192">
        <v>3687788</v>
      </c>
      <c r="AH47" s="192">
        <v>0</v>
      </c>
      <c r="AI47" s="193">
        <f t="shared" si="17"/>
        <v>3687788</v>
      </c>
      <c r="AJ47" s="190">
        <v>170700350</v>
      </c>
      <c r="AK47" s="190">
        <f t="shared" si="20"/>
        <v>184389400</v>
      </c>
      <c r="AL47" s="194">
        <f t="shared" si="18"/>
        <v>8.0193450101303243E-2</v>
      </c>
      <c r="AM47" s="195">
        <f t="shared" si="19"/>
        <v>184389400</v>
      </c>
      <c r="AN47" s="180">
        <f t="shared" si="25"/>
        <v>0.02</v>
      </c>
      <c r="AO47" s="180">
        <f t="shared" si="26"/>
        <v>0</v>
      </c>
      <c r="AP47" s="190">
        <v>129207</v>
      </c>
      <c r="AQ47" s="190">
        <f t="shared" si="27"/>
        <v>14405482</v>
      </c>
      <c r="AR47" s="190">
        <f>ROUND(AQ47/'3_Levels 1&amp;2'!C47,2)</f>
        <v>10151.85</v>
      </c>
    </row>
    <row r="48" spans="1:44" ht="15" customHeight="1" x14ac:dyDescent="0.2">
      <c r="A48" s="177">
        <v>42</v>
      </c>
      <c r="B48" s="178" t="s">
        <v>47</v>
      </c>
      <c r="C48" s="179">
        <v>235717990</v>
      </c>
      <c r="D48" s="179">
        <v>29005506</v>
      </c>
      <c r="E48" s="179">
        <f t="shared" si="9"/>
        <v>206712484</v>
      </c>
      <c r="F48" s="179">
        <v>203103913</v>
      </c>
      <c r="G48" s="180">
        <f t="shared" si="10"/>
        <v>1.7767117071742482E-2</v>
      </c>
      <c r="H48" s="181">
        <f t="shared" si="21"/>
        <v>206712484</v>
      </c>
      <c r="I48" s="182">
        <v>8.7100000000000009</v>
      </c>
      <c r="J48" s="183">
        <v>1791083</v>
      </c>
      <c r="K48" s="182">
        <v>8.59</v>
      </c>
      <c r="L48" s="183">
        <v>1766434</v>
      </c>
      <c r="M48" s="184">
        <v>0</v>
      </c>
      <c r="N48" s="184">
        <v>0</v>
      </c>
      <c r="O48" s="184">
        <v>0</v>
      </c>
      <c r="P48" s="183">
        <v>0</v>
      </c>
      <c r="Q48" s="179">
        <f t="shared" si="11"/>
        <v>3557517</v>
      </c>
      <c r="R48" s="184">
        <v>0</v>
      </c>
      <c r="S48" s="183">
        <v>0</v>
      </c>
      <c r="T48" s="184">
        <v>6</v>
      </c>
      <c r="U48" s="184">
        <v>26</v>
      </c>
      <c r="V48" s="184">
        <v>4</v>
      </c>
      <c r="W48" s="183">
        <v>2720581</v>
      </c>
      <c r="X48" s="179">
        <f t="shared" si="12"/>
        <v>2720581</v>
      </c>
      <c r="Y48" s="186">
        <f t="shared" si="13"/>
        <v>17.3</v>
      </c>
      <c r="Z48" s="179">
        <f t="shared" si="14"/>
        <v>3557517</v>
      </c>
      <c r="AA48" s="179">
        <f t="shared" si="15"/>
        <v>2720581</v>
      </c>
      <c r="AB48" s="187">
        <f t="shared" si="22"/>
        <v>13.16</v>
      </c>
      <c r="AC48" s="188">
        <f t="shared" si="23"/>
        <v>17.21</v>
      </c>
      <c r="AD48" s="189">
        <f t="shared" si="24"/>
        <v>30.37</v>
      </c>
      <c r="AE48" s="190">
        <f t="shared" si="16"/>
        <v>6278098</v>
      </c>
      <c r="AF48" s="191">
        <v>0.02</v>
      </c>
      <c r="AG48" s="192">
        <v>6224527</v>
      </c>
      <c r="AH48" s="192">
        <v>0</v>
      </c>
      <c r="AI48" s="193">
        <f t="shared" si="17"/>
        <v>6224527</v>
      </c>
      <c r="AJ48" s="190">
        <v>345486800</v>
      </c>
      <c r="AK48" s="190">
        <f t="shared" si="20"/>
        <v>311226350</v>
      </c>
      <c r="AL48" s="194">
        <f t="shared" si="18"/>
        <v>-9.9165727894669209E-2</v>
      </c>
      <c r="AM48" s="195">
        <f t="shared" si="19"/>
        <v>311226350</v>
      </c>
      <c r="AN48" s="180">
        <f t="shared" si="25"/>
        <v>0.02</v>
      </c>
      <c r="AO48" s="180">
        <f t="shared" si="26"/>
        <v>0</v>
      </c>
      <c r="AP48" s="190">
        <v>212030</v>
      </c>
      <c r="AQ48" s="190">
        <f t="shared" si="27"/>
        <v>12714655</v>
      </c>
      <c r="AR48" s="190">
        <f>ROUND(AQ48/'3_Levels 1&amp;2'!C48,2)</f>
        <v>4472.2700000000004</v>
      </c>
    </row>
    <row r="49" spans="1:44" ht="15" customHeight="1" x14ac:dyDescent="0.2">
      <c r="A49" s="177">
        <v>43</v>
      </c>
      <c r="B49" s="178" t="s">
        <v>48</v>
      </c>
      <c r="C49" s="179">
        <v>206453882</v>
      </c>
      <c r="D49" s="179">
        <v>33489327</v>
      </c>
      <c r="E49" s="179">
        <f t="shared" si="9"/>
        <v>172964555</v>
      </c>
      <c r="F49" s="179">
        <v>178322564</v>
      </c>
      <c r="G49" s="180">
        <f t="shared" si="10"/>
        <v>-3.0046724765577057E-2</v>
      </c>
      <c r="H49" s="181">
        <f t="shared" si="21"/>
        <v>172964555</v>
      </c>
      <c r="I49" s="182">
        <v>5.35</v>
      </c>
      <c r="J49" s="183">
        <v>910303</v>
      </c>
      <c r="K49" s="182">
        <v>9.02</v>
      </c>
      <c r="L49" s="183">
        <v>1534744</v>
      </c>
      <c r="M49" s="184">
        <v>6.63</v>
      </c>
      <c r="N49" s="184">
        <v>16.09</v>
      </c>
      <c r="O49" s="184">
        <v>7</v>
      </c>
      <c r="P49" s="183">
        <v>1674715</v>
      </c>
      <c r="Q49" s="179">
        <f t="shared" si="11"/>
        <v>4119762</v>
      </c>
      <c r="R49" s="184">
        <v>0</v>
      </c>
      <c r="S49" s="183">
        <v>0</v>
      </c>
      <c r="T49" s="184">
        <v>2.58</v>
      </c>
      <c r="U49" s="184">
        <v>29.68</v>
      </c>
      <c r="V49" s="184">
        <v>7</v>
      </c>
      <c r="W49" s="183">
        <v>2130582</v>
      </c>
      <c r="X49" s="179">
        <f t="shared" si="12"/>
        <v>2130582</v>
      </c>
      <c r="Y49" s="186">
        <f t="shared" si="13"/>
        <v>14.37</v>
      </c>
      <c r="Z49" s="179">
        <f t="shared" si="14"/>
        <v>2445047</v>
      </c>
      <c r="AA49" s="179">
        <f t="shared" si="15"/>
        <v>3805297</v>
      </c>
      <c r="AB49" s="187">
        <f t="shared" si="22"/>
        <v>12.32</v>
      </c>
      <c r="AC49" s="188">
        <f t="shared" si="23"/>
        <v>23.82</v>
      </c>
      <c r="AD49" s="189">
        <f t="shared" si="24"/>
        <v>36.14</v>
      </c>
      <c r="AE49" s="190">
        <f t="shared" si="16"/>
        <v>6250344</v>
      </c>
      <c r="AF49" s="191">
        <v>2.5000000000000001E-2</v>
      </c>
      <c r="AG49" s="192">
        <v>7600105</v>
      </c>
      <c r="AH49" s="192">
        <v>551330</v>
      </c>
      <c r="AI49" s="193">
        <f t="shared" si="17"/>
        <v>8151435</v>
      </c>
      <c r="AJ49" s="190">
        <v>334922040</v>
      </c>
      <c r="AK49" s="190">
        <f t="shared" si="20"/>
        <v>326057400</v>
      </c>
      <c r="AL49" s="191">
        <f t="shared" si="18"/>
        <v>-2.6467771425254666E-2</v>
      </c>
      <c r="AM49" s="190">
        <f t="shared" si="19"/>
        <v>326057400</v>
      </c>
      <c r="AN49" s="180">
        <f t="shared" si="25"/>
        <v>2.3309101403617891E-2</v>
      </c>
      <c r="AO49" s="180">
        <f t="shared" si="26"/>
        <v>1.6908985963821094E-3</v>
      </c>
      <c r="AP49" s="190">
        <v>159622</v>
      </c>
      <c r="AQ49" s="190">
        <f t="shared" si="27"/>
        <v>14561401</v>
      </c>
      <c r="AR49" s="190">
        <f>ROUND(AQ49/'3_Levels 1&amp;2'!C49,2)</f>
        <v>3539.48</v>
      </c>
    </row>
    <row r="50" spans="1:44" ht="15" customHeight="1" x14ac:dyDescent="0.2">
      <c r="A50" s="177">
        <v>44</v>
      </c>
      <c r="B50" s="178" t="s">
        <v>49</v>
      </c>
      <c r="C50" s="179">
        <v>379007430</v>
      </c>
      <c r="D50" s="179">
        <v>64904738</v>
      </c>
      <c r="E50" s="179">
        <f t="shared" si="9"/>
        <v>314102692</v>
      </c>
      <c r="F50" s="179">
        <v>319923644</v>
      </c>
      <c r="G50" s="180">
        <f t="shared" si="10"/>
        <v>-1.819481651065465E-2</v>
      </c>
      <c r="H50" s="181">
        <f t="shared" si="21"/>
        <v>314102692</v>
      </c>
      <c r="I50" s="182">
        <v>3.83</v>
      </c>
      <c r="J50" s="183">
        <v>1191938</v>
      </c>
      <c r="K50" s="182">
        <v>31.89</v>
      </c>
      <c r="L50" s="183">
        <v>9925526</v>
      </c>
      <c r="M50" s="184">
        <v>0</v>
      </c>
      <c r="N50" s="184">
        <v>0</v>
      </c>
      <c r="O50" s="184">
        <v>0</v>
      </c>
      <c r="P50" s="183">
        <v>0</v>
      </c>
      <c r="Q50" s="179">
        <f t="shared" si="11"/>
        <v>11117464</v>
      </c>
      <c r="R50" s="184">
        <v>5.5</v>
      </c>
      <c r="S50" s="183">
        <v>1716108</v>
      </c>
      <c r="T50" s="184">
        <v>0</v>
      </c>
      <c r="U50" s="184">
        <v>0</v>
      </c>
      <c r="V50" s="184">
        <v>0</v>
      </c>
      <c r="W50" s="183">
        <v>0</v>
      </c>
      <c r="X50" s="179">
        <f t="shared" si="12"/>
        <v>1716108</v>
      </c>
      <c r="Y50" s="186">
        <f t="shared" si="13"/>
        <v>41.22</v>
      </c>
      <c r="Z50" s="179">
        <f t="shared" si="14"/>
        <v>12833572</v>
      </c>
      <c r="AA50" s="179">
        <f t="shared" si="15"/>
        <v>0</v>
      </c>
      <c r="AB50" s="187">
        <f t="shared" si="22"/>
        <v>5.46</v>
      </c>
      <c r="AC50" s="188">
        <f t="shared" si="23"/>
        <v>35.39</v>
      </c>
      <c r="AD50" s="189">
        <f t="shared" si="24"/>
        <v>40.86</v>
      </c>
      <c r="AE50" s="190">
        <f t="shared" si="16"/>
        <v>12833572</v>
      </c>
      <c r="AF50" s="191">
        <v>0.02</v>
      </c>
      <c r="AG50" s="192">
        <v>15978112</v>
      </c>
      <c r="AH50" s="192">
        <v>0</v>
      </c>
      <c r="AI50" s="193">
        <f t="shared" si="17"/>
        <v>15978112</v>
      </c>
      <c r="AJ50" s="190">
        <v>675859700</v>
      </c>
      <c r="AK50" s="190">
        <f t="shared" si="20"/>
        <v>798905600</v>
      </c>
      <c r="AL50" s="191">
        <f t="shared" si="18"/>
        <v>0.18205834731675818</v>
      </c>
      <c r="AM50" s="190">
        <f t="shared" si="19"/>
        <v>777238654.99999988</v>
      </c>
      <c r="AN50" s="180">
        <f t="shared" si="25"/>
        <v>0.02</v>
      </c>
      <c r="AO50" s="180">
        <f t="shared" si="26"/>
        <v>0</v>
      </c>
      <c r="AP50" s="190">
        <v>106297</v>
      </c>
      <c r="AQ50" s="190">
        <f t="shared" si="27"/>
        <v>28917981</v>
      </c>
      <c r="AR50" s="190">
        <f>ROUND(AQ50/'3_Levels 1&amp;2'!C50,2)</f>
        <v>3980.45</v>
      </c>
    </row>
    <row r="51" spans="1:44" ht="15" customHeight="1" x14ac:dyDescent="0.2">
      <c r="A51" s="196">
        <v>45</v>
      </c>
      <c r="B51" s="197" t="s">
        <v>50</v>
      </c>
      <c r="C51" s="198">
        <v>1332607625</v>
      </c>
      <c r="D51" s="198">
        <v>98916828</v>
      </c>
      <c r="E51" s="198">
        <f t="shared" si="9"/>
        <v>1233690797</v>
      </c>
      <c r="F51" s="198">
        <v>1256097921</v>
      </c>
      <c r="G51" s="199">
        <f t="shared" si="10"/>
        <v>-1.7838676129772846E-2</v>
      </c>
      <c r="H51" s="200">
        <f t="shared" si="21"/>
        <v>1233690797</v>
      </c>
      <c r="I51" s="201">
        <v>4.12</v>
      </c>
      <c r="J51" s="202">
        <v>5086671</v>
      </c>
      <c r="K51" s="201">
        <v>41.86</v>
      </c>
      <c r="L51" s="202">
        <v>56146331</v>
      </c>
      <c r="M51" s="203">
        <v>0</v>
      </c>
      <c r="N51" s="203">
        <v>0</v>
      </c>
      <c r="O51" s="203">
        <v>0</v>
      </c>
      <c r="P51" s="202">
        <v>0</v>
      </c>
      <c r="Q51" s="198">
        <f t="shared" si="11"/>
        <v>61233002</v>
      </c>
      <c r="R51" s="203">
        <v>4.7699999999999996</v>
      </c>
      <c r="S51" s="202">
        <v>6191575</v>
      </c>
      <c r="T51" s="203">
        <v>0</v>
      </c>
      <c r="U51" s="203">
        <v>0</v>
      </c>
      <c r="V51" s="203">
        <v>0</v>
      </c>
      <c r="W51" s="202">
        <v>0</v>
      </c>
      <c r="X51" s="198">
        <f t="shared" si="12"/>
        <v>6191575</v>
      </c>
      <c r="Y51" s="204">
        <f t="shared" si="13"/>
        <v>50.75</v>
      </c>
      <c r="Z51" s="198">
        <f t="shared" si="14"/>
        <v>67424577</v>
      </c>
      <c r="AA51" s="198">
        <f t="shared" si="15"/>
        <v>0</v>
      </c>
      <c r="AB51" s="205">
        <f t="shared" si="22"/>
        <v>5.0199999999999996</v>
      </c>
      <c r="AC51" s="206">
        <f t="shared" si="23"/>
        <v>49.63</v>
      </c>
      <c r="AD51" s="207">
        <f t="shared" si="24"/>
        <v>54.65</v>
      </c>
      <c r="AE51" s="208">
        <f t="shared" si="16"/>
        <v>67424577</v>
      </c>
      <c r="AF51" s="209">
        <v>0.03</v>
      </c>
      <c r="AG51" s="210">
        <v>47827399</v>
      </c>
      <c r="AH51" s="210">
        <v>1063207</v>
      </c>
      <c r="AI51" s="211">
        <f t="shared" si="17"/>
        <v>48890606</v>
      </c>
      <c r="AJ51" s="208">
        <v>1517081967</v>
      </c>
      <c r="AK51" s="208">
        <f t="shared" ref="AK51:AK75" si="28">ROUND(AI51/AF51,0)</f>
        <v>1629686867</v>
      </c>
      <c r="AL51" s="209">
        <f t="shared" si="18"/>
        <v>7.4224664487096886E-2</v>
      </c>
      <c r="AM51" s="208">
        <f t="shared" si="19"/>
        <v>1629686867</v>
      </c>
      <c r="AN51" s="199">
        <f t="shared" si="25"/>
        <v>2.9347600430776496E-2</v>
      </c>
      <c r="AO51" s="199">
        <f t="shared" si="26"/>
        <v>6.5239956308735475E-4</v>
      </c>
      <c r="AP51" s="208">
        <v>278306</v>
      </c>
      <c r="AQ51" s="208">
        <f t="shared" si="27"/>
        <v>116593489</v>
      </c>
      <c r="AR51" s="208">
        <f>ROUND(AQ51/'3_Levels 1&amp;2'!C51,2)</f>
        <v>12559.89</v>
      </c>
    </row>
    <row r="52" spans="1:44" s="212" customFormat="1" ht="15" customHeight="1" x14ac:dyDescent="0.2">
      <c r="A52" s="177">
        <v>46</v>
      </c>
      <c r="B52" s="178" t="s">
        <v>51</v>
      </c>
      <c r="C52" s="179">
        <v>71165360</v>
      </c>
      <c r="D52" s="179">
        <v>17479370</v>
      </c>
      <c r="E52" s="179">
        <f t="shared" si="9"/>
        <v>53685990</v>
      </c>
      <c r="F52" s="179">
        <v>51660890</v>
      </c>
      <c r="G52" s="180">
        <f t="shared" si="10"/>
        <v>3.9199866668963697E-2</v>
      </c>
      <c r="H52" s="181">
        <f t="shared" si="21"/>
        <v>53685990</v>
      </c>
      <c r="I52" s="182">
        <v>3.38</v>
      </c>
      <c r="J52" s="183">
        <v>170627</v>
      </c>
      <c r="K52" s="182">
        <v>39.880000000000003</v>
      </c>
      <c r="L52" s="183">
        <v>1996223</v>
      </c>
      <c r="M52" s="184">
        <v>0</v>
      </c>
      <c r="N52" s="184">
        <v>0</v>
      </c>
      <c r="O52" s="184">
        <v>0</v>
      </c>
      <c r="P52" s="183">
        <v>0</v>
      </c>
      <c r="Q52" s="179">
        <f t="shared" si="11"/>
        <v>2166850</v>
      </c>
      <c r="R52" s="185">
        <v>0</v>
      </c>
      <c r="S52" s="183">
        <v>0</v>
      </c>
      <c r="T52" s="184">
        <v>0</v>
      </c>
      <c r="U52" s="184">
        <v>0</v>
      </c>
      <c r="V52" s="184">
        <v>0</v>
      </c>
      <c r="W52" s="183">
        <v>0</v>
      </c>
      <c r="X52" s="179">
        <f t="shared" si="12"/>
        <v>0</v>
      </c>
      <c r="Y52" s="186">
        <f t="shared" si="13"/>
        <v>43.260000000000005</v>
      </c>
      <c r="Z52" s="179">
        <f t="shared" si="14"/>
        <v>2166850</v>
      </c>
      <c r="AA52" s="179">
        <f t="shared" si="15"/>
        <v>0</v>
      </c>
      <c r="AB52" s="187">
        <f t="shared" si="22"/>
        <v>0</v>
      </c>
      <c r="AC52" s="188">
        <f t="shared" si="23"/>
        <v>40.36</v>
      </c>
      <c r="AD52" s="189">
        <f t="shared" si="24"/>
        <v>40.36</v>
      </c>
      <c r="AE52" s="190">
        <f t="shared" si="16"/>
        <v>2166850</v>
      </c>
      <c r="AF52" s="191">
        <v>0.02</v>
      </c>
      <c r="AG52" s="192">
        <v>1544830</v>
      </c>
      <c r="AH52" s="192">
        <v>0</v>
      </c>
      <c r="AI52" s="193">
        <f t="shared" si="17"/>
        <v>1544830</v>
      </c>
      <c r="AJ52" s="190">
        <v>72203050</v>
      </c>
      <c r="AK52" s="190">
        <f t="shared" si="28"/>
        <v>77241500</v>
      </c>
      <c r="AL52" s="194">
        <f t="shared" si="18"/>
        <v>6.9781678197804661E-2</v>
      </c>
      <c r="AM52" s="195">
        <f t="shared" si="19"/>
        <v>77241500</v>
      </c>
      <c r="AN52" s="180">
        <f t="shared" si="25"/>
        <v>0.02</v>
      </c>
      <c r="AO52" s="180">
        <f t="shared" si="26"/>
        <v>0</v>
      </c>
      <c r="AP52" s="190">
        <v>31622</v>
      </c>
      <c r="AQ52" s="190">
        <f t="shared" si="27"/>
        <v>3743302</v>
      </c>
      <c r="AR52" s="190">
        <f>ROUND(AQ52/'3_Levels 1&amp;2'!C52,2)</f>
        <v>3226.98</v>
      </c>
    </row>
    <row r="53" spans="1:44" ht="15" customHeight="1" x14ac:dyDescent="0.2">
      <c r="A53" s="177">
        <v>47</v>
      </c>
      <c r="B53" s="178" t="s">
        <v>52</v>
      </c>
      <c r="C53" s="179">
        <v>557539110</v>
      </c>
      <c r="D53" s="179">
        <v>40704290</v>
      </c>
      <c r="E53" s="179">
        <f t="shared" si="9"/>
        <v>516834820</v>
      </c>
      <c r="F53" s="179">
        <v>577783668</v>
      </c>
      <c r="G53" s="180">
        <f t="shared" si="10"/>
        <v>-0.10548731536662265</v>
      </c>
      <c r="H53" s="181">
        <f t="shared" si="21"/>
        <v>516834820</v>
      </c>
      <c r="I53" s="182">
        <v>3.85</v>
      </c>
      <c r="J53" s="183">
        <v>2087284</v>
      </c>
      <c r="K53" s="182">
        <v>29.82</v>
      </c>
      <c r="L53" s="183">
        <v>16304932</v>
      </c>
      <c r="M53" s="184">
        <v>0</v>
      </c>
      <c r="N53" s="184">
        <v>0</v>
      </c>
      <c r="O53" s="184">
        <v>0</v>
      </c>
      <c r="P53" s="183">
        <v>0</v>
      </c>
      <c r="Q53" s="179">
        <f t="shared" si="11"/>
        <v>18392216</v>
      </c>
      <c r="R53" s="184">
        <v>10</v>
      </c>
      <c r="S53" s="183">
        <v>5285363</v>
      </c>
      <c r="T53" s="184">
        <v>0</v>
      </c>
      <c r="U53" s="184">
        <v>0</v>
      </c>
      <c r="V53" s="184">
        <v>0</v>
      </c>
      <c r="W53" s="183">
        <v>0</v>
      </c>
      <c r="X53" s="179">
        <f t="shared" si="12"/>
        <v>5285363</v>
      </c>
      <c r="Y53" s="186">
        <f t="shared" si="13"/>
        <v>43.67</v>
      </c>
      <c r="Z53" s="179">
        <f t="shared" si="14"/>
        <v>23677579</v>
      </c>
      <c r="AA53" s="179">
        <f t="shared" si="15"/>
        <v>0</v>
      </c>
      <c r="AB53" s="187">
        <f t="shared" si="22"/>
        <v>10.23</v>
      </c>
      <c r="AC53" s="188">
        <f t="shared" si="23"/>
        <v>35.590000000000003</v>
      </c>
      <c r="AD53" s="189">
        <f t="shared" si="24"/>
        <v>45.81</v>
      </c>
      <c r="AE53" s="190">
        <f t="shared" si="16"/>
        <v>23677579</v>
      </c>
      <c r="AF53" s="191">
        <v>2.5000000000000001E-2</v>
      </c>
      <c r="AG53" s="192">
        <v>18127949</v>
      </c>
      <c r="AH53" s="192">
        <v>0</v>
      </c>
      <c r="AI53" s="193">
        <f t="shared" si="17"/>
        <v>18127949</v>
      </c>
      <c r="AJ53" s="190">
        <v>715950840</v>
      </c>
      <c r="AK53" s="190">
        <f t="shared" si="28"/>
        <v>725117960</v>
      </c>
      <c r="AL53" s="194">
        <f t="shared" si="18"/>
        <v>1.2804119344283471E-2</v>
      </c>
      <c r="AM53" s="195">
        <f t="shared" si="19"/>
        <v>725117960</v>
      </c>
      <c r="AN53" s="180">
        <f t="shared" si="25"/>
        <v>2.5000000000000001E-2</v>
      </c>
      <c r="AO53" s="180">
        <f t="shared" si="26"/>
        <v>0</v>
      </c>
      <c r="AP53" s="190">
        <v>82398</v>
      </c>
      <c r="AQ53" s="190">
        <f t="shared" si="27"/>
        <v>41887926</v>
      </c>
      <c r="AR53" s="190">
        <f>ROUND(AQ53/'3_Levels 1&amp;2'!C53,2)</f>
        <v>11491.89</v>
      </c>
    </row>
    <row r="54" spans="1:44" ht="15" customHeight="1" x14ac:dyDescent="0.2">
      <c r="A54" s="177">
        <v>48</v>
      </c>
      <c r="B54" s="178" t="s">
        <v>74</v>
      </c>
      <c r="C54" s="179">
        <v>511446861</v>
      </c>
      <c r="D54" s="179">
        <v>84200102</v>
      </c>
      <c r="E54" s="179">
        <f t="shared" si="9"/>
        <v>427246759</v>
      </c>
      <c r="F54" s="179">
        <v>451132037</v>
      </c>
      <c r="G54" s="180">
        <f t="shared" si="10"/>
        <v>-5.2945204598714858E-2</v>
      </c>
      <c r="H54" s="181">
        <f t="shared" si="21"/>
        <v>427246759</v>
      </c>
      <c r="I54" s="182">
        <v>3.65</v>
      </c>
      <c r="J54" s="183">
        <v>1459042</v>
      </c>
      <c r="K54" s="182">
        <v>25.66</v>
      </c>
      <c r="L54" s="183">
        <v>10252620</v>
      </c>
      <c r="M54" s="184">
        <v>0</v>
      </c>
      <c r="N54" s="184">
        <v>0</v>
      </c>
      <c r="O54" s="184">
        <v>0</v>
      </c>
      <c r="P54" s="183">
        <v>0</v>
      </c>
      <c r="Q54" s="179">
        <f t="shared" si="11"/>
        <v>11711662</v>
      </c>
      <c r="R54" s="184">
        <v>10</v>
      </c>
      <c r="S54" s="183">
        <v>3998769</v>
      </c>
      <c r="T54" s="184">
        <v>0</v>
      </c>
      <c r="U54" s="184">
        <v>0</v>
      </c>
      <c r="V54" s="184">
        <v>0</v>
      </c>
      <c r="W54" s="183">
        <v>0</v>
      </c>
      <c r="X54" s="179">
        <f t="shared" si="12"/>
        <v>3998769</v>
      </c>
      <c r="Y54" s="186">
        <f t="shared" si="13"/>
        <v>39.31</v>
      </c>
      <c r="Z54" s="179">
        <f t="shared" si="14"/>
        <v>15710431</v>
      </c>
      <c r="AA54" s="179">
        <f t="shared" si="15"/>
        <v>0</v>
      </c>
      <c r="AB54" s="187">
        <f t="shared" si="22"/>
        <v>9.36</v>
      </c>
      <c r="AC54" s="188">
        <f t="shared" si="23"/>
        <v>27.41</v>
      </c>
      <c r="AD54" s="189">
        <f t="shared" si="24"/>
        <v>36.770000000000003</v>
      </c>
      <c r="AE54" s="190">
        <f t="shared" si="16"/>
        <v>15710431</v>
      </c>
      <c r="AF54" s="191">
        <v>2.2499999999999999E-2</v>
      </c>
      <c r="AG54" s="192">
        <v>23063654</v>
      </c>
      <c r="AH54" s="192">
        <v>0</v>
      </c>
      <c r="AI54" s="193">
        <f>AG54+AH54+63924</f>
        <v>23127578</v>
      </c>
      <c r="AJ54" s="190">
        <v>1049768889</v>
      </c>
      <c r="AK54" s="190">
        <f t="shared" si="28"/>
        <v>1027892356</v>
      </c>
      <c r="AL54" s="191">
        <f t="shared" si="18"/>
        <v>-2.0839380199997527E-2</v>
      </c>
      <c r="AM54" s="190">
        <f t="shared" si="19"/>
        <v>1027892356</v>
      </c>
      <c r="AN54" s="180">
        <f t="shared" si="25"/>
        <v>2.2437810598914504E-2</v>
      </c>
      <c r="AO54" s="180">
        <f t="shared" si="26"/>
        <v>0</v>
      </c>
      <c r="AP54" s="190">
        <v>184072</v>
      </c>
      <c r="AQ54" s="190">
        <f t="shared" si="27"/>
        <v>39022081</v>
      </c>
      <c r="AR54" s="190">
        <f>ROUND(AQ54/'3_Levels 1&amp;2'!C54,2)</f>
        <v>6625.14</v>
      </c>
    </row>
    <row r="55" spans="1:44" ht="15" customHeight="1" x14ac:dyDescent="0.2">
      <c r="A55" s="177">
        <v>49</v>
      </c>
      <c r="B55" s="178" t="s">
        <v>53</v>
      </c>
      <c r="C55" s="179">
        <v>758769070</v>
      </c>
      <c r="D55" s="179">
        <v>131499748</v>
      </c>
      <c r="E55" s="179">
        <f t="shared" si="9"/>
        <v>627269322</v>
      </c>
      <c r="F55" s="179">
        <v>615005516</v>
      </c>
      <c r="G55" s="180">
        <f t="shared" si="10"/>
        <v>1.9940969114820101E-2</v>
      </c>
      <c r="H55" s="181">
        <f t="shared" si="21"/>
        <v>627269322</v>
      </c>
      <c r="I55" s="182">
        <v>4.37</v>
      </c>
      <c r="J55" s="183">
        <v>2736537</v>
      </c>
      <c r="K55" s="182">
        <v>16.149999999999999</v>
      </c>
      <c r="L55" s="183">
        <v>10112317</v>
      </c>
      <c r="M55" s="184">
        <v>0</v>
      </c>
      <c r="N55" s="184">
        <v>0</v>
      </c>
      <c r="O55" s="184">
        <v>0</v>
      </c>
      <c r="P55" s="183">
        <v>0</v>
      </c>
      <c r="Q55" s="179">
        <f t="shared" si="11"/>
        <v>12848854</v>
      </c>
      <c r="R55" s="184">
        <v>0</v>
      </c>
      <c r="S55" s="183">
        <v>0</v>
      </c>
      <c r="T55" s="184">
        <v>0</v>
      </c>
      <c r="U55" s="184">
        <v>0</v>
      </c>
      <c r="V55" s="184">
        <v>0</v>
      </c>
      <c r="W55" s="183">
        <v>0</v>
      </c>
      <c r="X55" s="179">
        <f t="shared" si="12"/>
        <v>0</v>
      </c>
      <c r="Y55" s="186">
        <f t="shared" si="13"/>
        <v>20.52</v>
      </c>
      <c r="Z55" s="179">
        <f t="shared" si="14"/>
        <v>12848854</v>
      </c>
      <c r="AA55" s="179">
        <f t="shared" si="15"/>
        <v>0</v>
      </c>
      <c r="AB55" s="187">
        <f t="shared" si="22"/>
        <v>0</v>
      </c>
      <c r="AC55" s="188">
        <f t="shared" si="23"/>
        <v>20.48</v>
      </c>
      <c r="AD55" s="189">
        <f t="shared" si="24"/>
        <v>20.48</v>
      </c>
      <c r="AE55" s="190">
        <f t="shared" si="16"/>
        <v>12848854</v>
      </c>
      <c r="AF55" s="191">
        <v>0.02</v>
      </c>
      <c r="AG55" s="192">
        <v>22967289</v>
      </c>
      <c r="AH55" s="192">
        <v>0</v>
      </c>
      <c r="AI55" s="193">
        <f>AG55+AH55+94004</f>
        <v>23061293</v>
      </c>
      <c r="AJ55" s="190">
        <v>1134466150</v>
      </c>
      <c r="AK55" s="190">
        <f t="shared" si="28"/>
        <v>1153064650</v>
      </c>
      <c r="AL55" s="191">
        <f t="shared" si="18"/>
        <v>1.6394054595635137E-2</v>
      </c>
      <c r="AM55" s="190">
        <f t="shared" si="19"/>
        <v>1153064650</v>
      </c>
      <c r="AN55" s="180">
        <f t="shared" si="25"/>
        <v>1.9918474649274868E-2</v>
      </c>
      <c r="AO55" s="180">
        <f t="shared" si="26"/>
        <v>0</v>
      </c>
      <c r="AP55" s="190">
        <v>534782</v>
      </c>
      <c r="AQ55" s="190">
        <f t="shared" si="27"/>
        <v>36444929</v>
      </c>
      <c r="AR55" s="190">
        <f>ROUND(AQ55/'3_Levels 1&amp;2'!C55,2)</f>
        <v>2676.04</v>
      </c>
    </row>
    <row r="56" spans="1:44" ht="15" customHeight="1" x14ac:dyDescent="0.2">
      <c r="A56" s="196">
        <v>50</v>
      </c>
      <c r="B56" s="197" t="s">
        <v>54</v>
      </c>
      <c r="C56" s="198">
        <v>477768719</v>
      </c>
      <c r="D56" s="198">
        <v>87778247</v>
      </c>
      <c r="E56" s="198">
        <f t="shared" si="9"/>
        <v>389990472</v>
      </c>
      <c r="F56" s="198">
        <v>375751761</v>
      </c>
      <c r="G56" s="199">
        <f t="shared" si="10"/>
        <v>3.7893930189724381E-2</v>
      </c>
      <c r="H56" s="200">
        <f t="shared" si="21"/>
        <v>389990472</v>
      </c>
      <c r="I56" s="201">
        <v>2.48</v>
      </c>
      <c r="J56" s="202">
        <v>941417</v>
      </c>
      <c r="K56" s="201">
        <v>9.5299999999999994</v>
      </c>
      <c r="L56" s="202">
        <v>3617698</v>
      </c>
      <c r="M56" s="203">
        <v>0</v>
      </c>
      <c r="N56" s="203">
        <v>0</v>
      </c>
      <c r="O56" s="203">
        <v>0</v>
      </c>
      <c r="P56" s="202">
        <v>0</v>
      </c>
      <c r="Q56" s="198">
        <f t="shared" si="11"/>
        <v>4559115</v>
      </c>
      <c r="R56" s="203">
        <v>21.5</v>
      </c>
      <c r="S56" s="202">
        <v>8162061</v>
      </c>
      <c r="T56" s="203">
        <v>0</v>
      </c>
      <c r="U56" s="203">
        <v>0</v>
      </c>
      <c r="V56" s="203">
        <v>0</v>
      </c>
      <c r="W56" s="202">
        <v>0</v>
      </c>
      <c r="X56" s="198">
        <f t="shared" si="12"/>
        <v>8162061</v>
      </c>
      <c r="Y56" s="204">
        <f t="shared" si="13"/>
        <v>33.51</v>
      </c>
      <c r="Z56" s="198">
        <f t="shared" si="14"/>
        <v>12721176</v>
      </c>
      <c r="AA56" s="198">
        <f t="shared" si="15"/>
        <v>0</v>
      </c>
      <c r="AB56" s="205">
        <f t="shared" si="22"/>
        <v>20.93</v>
      </c>
      <c r="AC56" s="206">
        <f t="shared" si="23"/>
        <v>11.69</v>
      </c>
      <c r="AD56" s="207">
        <f t="shared" si="24"/>
        <v>32.619999999999997</v>
      </c>
      <c r="AE56" s="208">
        <f t="shared" si="16"/>
        <v>12721176</v>
      </c>
      <c r="AF56" s="209">
        <v>0.02</v>
      </c>
      <c r="AG56" s="210">
        <v>14151646</v>
      </c>
      <c r="AH56" s="210">
        <v>0</v>
      </c>
      <c r="AI56" s="211">
        <f t="shared" si="17"/>
        <v>14151646</v>
      </c>
      <c r="AJ56" s="208">
        <v>718323800</v>
      </c>
      <c r="AK56" s="208">
        <f t="shared" si="28"/>
        <v>707582300</v>
      </c>
      <c r="AL56" s="209">
        <f t="shared" si="18"/>
        <v>-1.4953562724776765E-2</v>
      </c>
      <c r="AM56" s="208">
        <f t="shared" si="19"/>
        <v>707582300</v>
      </c>
      <c r="AN56" s="199">
        <f t="shared" si="25"/>
        <v>0.02</v>
      </c>
      <c r="AO56" s="199">
        <f t="shared" si="26"/>
        <v>0</v>
      </c>
      <c r="AP56" s="208">
        <v>351716</v>
      </c>
      <c r="AQ56" s="208">
        <f t="shared" si="27"/>
        <v>27224538</v>
      </c>
      <c r="AR56" s="208">
        <f>ROUND(AQ56/'3_Levels 1&amp;2'!C56,2)</f>
        <v>3526.95</v>
      </c>
    </row>
    <row r="57" spans="1:44" ht="15" customHeight="1" x14ac:dyDescent="0.2">
      <c r="A57" s="177">
        <v>51</v>
      </c>
      <c r="B57" s="178" t="s">
        <v>55</v>
      </c>
      <c r="C57" s="179">
        <v>683732376</v>
      </c>
      <c r="D57" s="179">
        <v>74968361</v>
      </c>
      <c r="E57" s="179">
        <f t="shared" si="9"/>
        <v>608764015</v>
      </c>
      <c r="F57" s="179">
        <v>621009881</v>
      </c>
      <c r="G57" s="180">
        <f t="shared" si="10"/>
        <v>-1.9719277220324936E-2</v>
      </c>
      <c r="H57" s="181">
        <f t="shared" si="21"/>
        <v>608764015</v>
      </c>
      <c r="I57" s="182">
        <v>8.35</v>
      </c>
      <c r="J57" s="183">
        <v>4947614</v>
      </c>
      <c r="K57" s="182">
        <v>11.17</v>
      </c>
      <c r="L57" s="183">
        <v>6618527</v>
      </c>
      <c r="M57" s="184">
        <v>11.75</v>
      </c>
      <c r="N57" s="184">
        <v>12.17</v>
      </c>
      <c r="O57" s="184">
        <v>3</v>
      </c>
      <c r="P57" s="183">
        <v>7075730</v>
      </c>
      <c r="Q57" s="179">
        <f t="shared" si="11"/>
        <v>18641871</v>
      </c>
      <c r="R57" s="185">
        <v>0</v>
      </c>
      <c r="S57" s="183">
        <v>0</v>
      </c>
      <c r="T57" s="184">
        <v>6</v>
      </c>
      <c r="U57" s="184">
        <v>15</v>
      </c>
      <c r="V57" s="184">
        <v>3</v>
      </c>
      <c r="W57" s="183">
        <v>2995868</v>
      </c>
      <c r="X57" s="179">
        <f t="shared" si="12"/>
        <v>2995868</v>
      </c>
      <c r="Y57" s="186">
        <f t="shared" si="13"/>
        <v>19.52</v>
      </c>
      <c r="Z57" s="179">
        <f t="shared" si="14"/>
        <v>11566141</v>
      </c>
      <c r="AA57" s="179">
        <f t="shared" si="15"/>
        <v>10071598</v>
      </c>
      <c r="AB57" s="187">
        <f t="shared" si="22"/>
        <v>4.92</v>
      </c>
      <c r="AC57" s="188">
        <f t="shared" si="23"/>
        <v>30.62</v>
      </c>
      <c r="AD57" s="189">
        <f t="shared" si="24"/>
        <v>35.54</v>
      </c>
      <c r="AE57" s="190">
        <f t="shared" si="16"/>
        <v>21637739</v>
      </c>
      <c r="AF57" s="191">
        <v>1.7500000000000002E-2</v>
      </c>
      <c r="AG57" s="192">
        <v>14455522</v>
      </c>
      <c r="AH57" s="192">
        <v>0</v>
      </c>
      <c r="AI57" s="193">
        <f t="shared" si="17"/>
        <v>14455522</v>
      </c>
      <c r="AJ57" s="190">
        <v>858083086</v>
      </c>
      <c r="AK57" s="190">
        <f t="shared" si="28"/>
        <v>826029829</v>
      </c>
      <c r="AL57" s="194">
        <f t="shared" si="18"/>
        <v>-3.7354491101109992E-2</v>
      </c>
      <c r="AM57" s="195">
        <f t="shared" si="19"/>
        <v>826029829</v>
      </c>
      <c r="AN57" s="180">
        <f t="shared" si="25"/>
        <v>1.7499999990920424E-2</v>
      </c>
      <c r="AO57" s="180">
        <f t="shared" si="26"/>
        <v>0</v>
      </c>
      <c r="AP57" s="190">
        <v>1318738</v>
      </c>
      <c r="AQ57" s="190">
        <f t="shared" si="27"/>
        <v>37411999</v>
      </c>
      <c r="AR57" s="190">
        <f>ROUND(AQ57/'3_Levels 1&amp;2'!C57,2)</f>
        <v>4534.24</v>
      </c>
    </row>
    <row r="58" spans="1:44" ht="15" customHeight="1" x14ac:dyDescent="0.2">
      <c r="A58" s="177">
        <v>52</v>
      </c>
      <c r="B58" s="178" t="s">
        <v>56</v>
      </c>
      <c r="C58" s="179">
        <v>2474599773</v>
      </c>
      <c r="D58" s="179">
        <v>515492919</v>
      </c>
      <c r="E58" s="179">
        <f t="shared" si="9"/>
        <v>1959106854</v>
      </c>
      <c r="F58" s="179">
        <v>1830632660</v>
      </c>
      <c r="G58" s="180">
        <f t="shared" si="10"/>
        <v>7.0180215183094127E-2</v>
      </c>
      <c r="H58" s="181">
        <f t="shared" si="21"/>
        <v>1959106854</v>
      </c>
      <c r="I58" s="182">
        <v>3.65</v>
      </c>
      <c r="J58" s="183">
        <v>7062010</v>
      </c>
      <c r="K58" s="182">
        <v>44.86</v>
      </c>
      <c r="L58" s="183">
        <v>86794634</v>
      </c>
      <c r="M58" s="184">
        <v>0</v>
      </c>
      <c r="N58" s="184">
        <v>0</v>
      </c>
      <c r="O58" s="184">
        <v>0</v>
      </c>
      <c r="P58" s="183">
        <v>0</v>
      </c>
      <c r="Q58" s="179">
        <f t="shared" si="11"/>
        <v>93856644</v>
      </c>
      <c r="R58" s="184">
        <v>17.899999999999999</v>
      </c>
      <c r="S58" s="183">
        <v>34607995</v>
      </c>
      <c r="T58" s="184">
        <v>0</v>
      </c>
      <c r="U58" s="184">
        <v>0</v>
      </c>
      <c r="V58" s="184">
        <v>0</v>
      </c>
      <c r="W58" s="183">
        <v>0</v>
      </c>
      <c r="X58" s="179">
        <f t="shared" si="12"/>
        <v>34607995</v>
      </c>
      <c r="Y58" s="186">
        <f t="shared" si="13"/>
        <v>66.41</v>
      </c>
      <c r="Z58" s="179">
        <f t="shared" si="14"/>
        <v>128464639</v>
      </c>
      <c r="AA58" s="179">
        <f t="shared" si="15"/>
        <v>0</v>
      </c>
      <c r="AB58" s="187">
        <f t="shared" si="22"/>
        <v>17.670000000000002</v>
      </c>
      <c r="AC58" s="188">
        <f t="shared" si="23"/>
        <v>47.91</v>
      </c>
      <c r="AD58" s="189">
        <f t="shared" si="24"/>
        <v>65.569999999999993</v>
      </c>
      <c r="AE58" s="190">
        <f t="shared" si="16"/>
        <v>128464639</v>
      </c>
      <c r="AF58" s="191">
        <v>0.02</v>
      </c>
      <c r="AG58" s="192">
        <v>96519697</v>
      </c>
      <c r="AH58" s="192">
        <v>0</v>
      </c>
      <c r="AI58" s="193">
        <f t="shared" si="17"/>
        <v>96519697</v>
      </c>
      <c r="AJ58" s="190">
        <v>4668602750</v>
      </c>
      <c r="AK58" s="190">
        <f t="shared" si="28"/>
        <v>4825984850</v>
      </c>
      <c r="AL58" s="194">
        <f t="shared" si="18"/>
        <v>3.3710749966893203E-2</v>
      </c>
      <c r="AM58" s="195">
        <f t="shared" si="19"/>
        <v>4825984850</v>
      </c>
      <c r="AN58" s="180">
        <f t="shared" si="25"/>
        <v>0.02</v>
      </c>
      <c r="AO58" s="180">
        <f t="shared" si="26"/>
        <v>0</v>
      </c>
      <c r="AP58" s="190">
        <v>1958581</v>
      </c>
      <c r="AQ58" s="190">
        <f t="shared" si="27"/>
        <v>226942917</v>
      </c>
      <c r="AR58" s="190">
        <f>ROUND(AQ58/'3_Levels 1&amp;2'!C58,2)</f>
        <v>5997.75</v>
      </c>
    </row>
    <row r="59" spans="1:44" ht="15" customHeight="1" x14ac:dyDescent="0.2">
      <c r="A59" s="177">
        <v>53</v>
      </c>
      <c r="B59" s="178" t="s">
        <v>57</v>
      </c>
      <c r="C59" s="179">
        <v>763414403</v>
      </c>
      <c r="D59" s="179">
        <v>198779086</v>
      </c>
      <c r="E59" s="179">
        <f t="shared" si="9"/>
        <v>564635317</v>
      </c>
      <c r="F59" s="179">
        <v>562220811</v>
      </c>
      <c r="G59" s="180">
        <f t="shared" si="10"/>
        <v>4.2945866690800956E-3</v>
      </c>
      <c r="H59" s="181">
        <f t="shared" si="21"/>
        <v>564635317</v>
      </c>
      <c r="I59" s="182">
        <v>4.0599999999999996</v>
      </c>
      <c r="J59" s="183">
        <v>2231240</v>
      </c>
      <c r="K59" s="182">
        <v>0</v>
      </c>
      <c r="L59" s="183">
        <v>0</v>
      </c>
      <c r="M59" s="184">
        <v>3</v>
      </c>
      <c r="N59" s="184">
        <v>15</v>
      </c>
      <c r="O59" s="184">
        <v>2</v>
      </c>
      <c r="P59" s="183">
        <v>4167326</v>
      </c>
      <c r="Q59" s="179">
        <f t="shared" si="11"/>
        <v>6398566</v>
      </c>
      <c r="R59" s="184">
        <v>0</v>
      </c>
      <c r="S59" s="183">
        <v>0</v>
      </c>
      <c r="T59" s="184">
        <v>9</v>
      </c>
      <c r="U59" s="184">
        <v>13.5</v>
      </c>
      <c r="V59" s="184">
        <v>2</v>
      </c>
      <c r="W59" s="183">
        <v>463862</v>
      </c>
      <c r="X59" s="179">
        <f t="shared" si="12"/>
        <v>463862</v>
      </c>
      <c r="Y59" s="186">
        <f t="shared" si="13"/>
        <v>4.0599999999999996</v>
      </c>
      <c r="Z59" s="179">
        <f t="shared" si="14"/>
        <v>2231240</v>
      </c>
      <c r="AA59" s="179">
        <f t="shared" si="15"/>
        <v>4631188</v>
      </c>
      <c r="AB59" s="187">
        <f t="shared" si="22"/>
        <v>0.82</v>
      </c>
      <c r="AC59" s="188">
        <f t="shared" si="23"/>
        <v>11.33</v>
      </c>
      <c r="AD59" s="189">
        <f t="shared" si="24"/>
        <v>12.15</v>
      </c>
      <c r="AE59" s="190">
        <f t="shared" si="16"/>
        <v>6862428</v>
      </c>
      <c r="AF59" s="191">
        <v>0.02</v>
      </c>
      <c r="AG59" s="192">
        <v>43108931</v>
      </c>
      <c r="AH59" s="192">
        <v>1100000</v>
      </c>
      <c r="AI59" s="193">
        <f t="shared" si="17"/>
        <v>44208931</v>
      </c>
      <c r="AJ59" s="190">
        <v>2050979500</v>
      </c>
      <c r="AK59" s="190">
        <f t="shared" si="28"/>
        <v>2210446550</v>
      </c>
      <c r="AL59" s="191">
        <f t="shared" si="18"/>
        <v>7.775165475812898E-2</v>
      </c>
      <c r="AM59" s="190">
        <f t="shared" si="19"/>
        <v>2210446550</v>
      </c>
      <c r="AN59" s="180">
        <f t="shared" si="25"/>
        <v>1.9502362995386612E-2</v>
      </c>
      <c r="AO59" s="180">
        <f t="shared" si="26"/>
        <v>4.9763700461338909E-4</v>
      </c>
      <c r="AP59" s="190">
        <v>216631</v>
      </c>
      <c r="AQ59" s="190">
        <f t="shared" si="27"/>
        <v>51287990</v>
      </c>
      <c r="AR59" s="190">
        <f>ROUND(AQ59/'3_Levels 1&amp;2'!C59,2)</f>
        <v>2685.8</v>
      </c>
    </row>
    <row r="60" spans="1:44" ht="15" customHeight="1" x14ac:dyDescent="0.2">
      <c r="A60" s="177">
        <v>54</v>
      </c>
      <c r="B60" s="178" t="s">
        <v>58</v>
      </c>
      <c r="C60" s="179">
        <v>60790702</v>
      </c>
      <c r="D60" s="179">
        <v>5426296</v>
      </c>
      <c r="E60" s="179">
        <f t="shared" si="9"/>
        <v>55364406</v>
      </c>
      <c r="F60" s="179">
        <v>53413129</v>
      </c>
      <c r="G60" s="180">
        <f t="shared" si="10"/>
        <v>3.6531786033355204E-2</v>
      </c>
      <c r="H60" s="181">
        <f t="shared" si="21"/>
        <v>55364406</v>
      </c>
      <c r="I60" s="182">
        <v>5.42</v>
      </c>
      <c r="J60" s="183">
        <v>287672</v>
      </c>
      <c r="K60" s="182">
        <v>32.28</v>
      </c>
      <c r="L60" s="183">
        <v>1721477</v>
      </c>
      <c r="M60" s="184">
        <v>0</v>
      </c>
      <c r="N60" s="184">
        <v>0</v>
      </c>
      <c r="O60" s="184">
        <v>0</v>
      </c>
      <c r="P60" s="183">
        <v>0</v>
      </c>
      <c r="Q60" s="179">
        <f t="shared" si="11"/>
        <v>2009149</v>
      </c>
      <c r="R60" s="184">
        <v>0</v>
      </c>
      <c r="S60" s="183">
        <v>0</v>
      </c>
      <c r="T60" s="184">
        <v>0</v>
      </c>
      <c r="U60" s="184">
        <v>0</v>
      </c>
      <c r="V60" s="184">
        <v>0</v>
      </c>
      <c r="W60" s="183">
        <v>0</v>
      </c>
      <c r="X60" s="179">
        <f t="shared" si="12"/>
        <v>0</v>
      </c>
      <c r="Y60" s="186">
        <f t="shared" si="13"/>
        <v>37.700000000000003</v>
      </c>
      <c r="Z60" s="179">
        <f t="shared" si="14"/>
        <v>2009149</v>
      </c>
      <c r="AA60" s="179">
        <f t="shared" si="15"/>
        <v>0</v>
      </c>
      <c r="AB60" s="187">
        <f t="shared" si="22"/>
        <v>0</v>
      </c>
      <c r="AC60" s="188">
        <f t="shared" si="23"/>
        <v>36.29</v>
      </c>
      <c r="AD60" s="189">
        <f t="shared" si="24"/>
        <v>36.29</v>
      </c>
      <c r="AE60" s="190">
        <f t="shared" si="16"/>
        <v>2009149</v>
      </c>
      <c r="AF60" s="191">
        <v>1.4999999999999999E-2</v>
      </c>
      <c r="AG60" s="192">
        <v>724750</v>
      </c>
      <c r="AH60" s="192">
        <v>0</v>
      </c>
      <c r="AI60" s="193">
        <f t="shared" si="17"/>
        <v>724750</v>
      </c>
      <c r="AJ60" s="190">
        <v>42382067</v>
      </c>
      <c r="AK60" s="190">
        <f t="shared" si="28"/>
        <v>48316667</v>
      </c>
      <c r="AL60" s="191">
        <f t="shared" si="18"/>
        <v>0.14002620495125923</v>
      </c>
      <c r="AM60" s="190">
        <f t="shared" si="19"/>
        <v>48316667</v>
      </c>
      <c r="AN60" s="180">
        <f t="shared" si="25"/>
        <v>1.499999989651604E-2</v>
      </c>
      <c r="AO60" s="180">
        <f t="shared" si="26"/>
        <v>0</v>
      </c>
      <c r="AP60" s="190">
        <v>17585</v>
      </c>
      <c r="AQ60" s="190">
        <f t="shared" si="27"/>
        <v>2751484</v>
      </c>
      <c r="AR60" s="190">
        <f>ROUND(AQ60/'3_Levels 1&amp;2'!C60,2)</f>
        <v>5152.59</v>
      </c>
    </row>
    <row r="61" spans="1:44" ht="15" customHeight="1" x14ac:dyDescent="0.2">
      <c r="A61" s="196">
        <v>55</v>
      </c>
      <c r="B61" s="197" t="s">
        <v>59</v>
      </c>
      <c r="C61" s="198">
        <v>1104050703</v>
      </c>
      <c r="D61" s="198">
        <v>181538770</v>
      </c>
      <c r="E61" s="198">
        <f t="shared" si="9"/>
        <v>922511933</v>
      </c>
      <c r="F61" s="198">
        <v>906647097</v>
      </c>
      <c r="G61" s="199">
        <f t="shared" si="10"/>
        <v>1.7498358570269597E-2</v>
      </c>
      <c r="H61" s="200">
        <f t="shared" si="21"/>
        <v>922511933</v>
      </c>
      <c r="I61" s="201">
        <v>3.86</v>
      </c>
      <c r="J61" s="202">
        <v>3547994</v>
      </c>
      <c r="K61" s="201">
        <v>5.41</v>
      </c>
      <c r="L61" s="202">
        <v>4972708</v>
      </c>
      <c r="M61" s="203">
        <v>0</v>
      </c>
      <c r="N61" s="203">
        <v>0</v>
      </c>
      <c r="O61" s="203">
        <v>0</v>
      </c>
      <c r="P61" s="202">
        <v>0</v>
      </c>
      <c r="Q61" s="198">
        <f t="shared" si="11"/>
        <v>8520702</v>
      </c>
      <c r="R61" s="203">
        <v>0</v>
      </c>
      <c r="S61" s="202">
        <v>0</v>
      </c>
      <c r="T61" s="203">
        <v>0</v>
      </c>
      <c r="U61" s="203">
        <v>0</v>
      </c>
      <c r="V61" s="203">
        <v>0</v>
      </c>
      <c r="W61" s="202">
        <v>0</v>
      </c>
      <c r="X61" s="198">
        <f t="shared" si="12"/>
        <v>0</v>
      </c>
      <c r="Y61" s="204">
        <f t="shared" si="13"/>
        <v>9.27</v>
      </c>
      <c r="Z61" s="198">
        <f t="shared" si="14"/>
        <v>8520702</v>
      </c>
      <c r="AA61" s="198">
        <f t="shared" si="15"/>
        <v>0</v>
      </c>
      <c r="AB61" s="205">
        <f t="shared" si="22"/>
        <v>0</v>
      </c>
      <c r="AC61" s="206">
        <f t="shared" si="23"/>
        <v>9.24</v>
      </c>
      <c r="AD61" s="207">
        <f t="shared" si="24"/>
        <v>9.24</v>
      </c>
      <c r="AE61" s="208">
        <f t="shared" si="16"/>
        <v>8520702</v>
      </c>
      <c r="AF61" s="209">
        <v>2.58E-2</v>
      </c>
      <c r="AG61" s="210">
        <v>53790406</v>
      </c>
      <c r="AH61" s="210">
        <v>0</v>
      </c>
      <c r="AI61" s="211">
        <f t="shared" si="17"/>
        <v>53790406</v>
      </c>
      <c r="AJ61" s="208">
        <v>2193488992</v>
      </c>
      <c r="AK61" s="208">
        <f t="shared" si="28"/>
        <v>2084899457</v>
      </c>
      <c r="AL61" s="209">
        <f t="shared" si="18"/>
        <v>-4.9505393186855803E-2</v>
      </c>
      <c r="AM61" s="208">
        <f t="shared" si="19"/>
        <v>2084899457</v>
      </c>
      <c r="AN61" s="199">
        <f t="shared" si="25"/>
        <v>2.5800000004508612E-2</v>
      </c>
      <c r="AO61" s="199">
        <f t="shared" si="26"/>
        <v>0</v>
      </c>
      <c r="AP61" s="208">
        <v>347775</v>
      </c>
      <c r="AQ61" s="208">
        <f t="shared" si="27"/>
        <v>62658883</v>
      </c>
      <c r="AR61" s="208">
        <f>ROUND(AQ61/'3_Levels 1&amp;2'!C61,2)</f>
        <v>3659.98</v>
      </c>
    </row>
    <row r="62" spans="1:44" ht="15" customHeight="1" x14ac:dyDescent="0.2">
      <c r="A62" s="177">
        <v>56</v>
      </c>
      <c r="B62" s="178" t="s">
        <v>60</v>
      </c>
      <c r="C62" s="179">
        <v>189452720</v>
      </c>
      <c r="D62" s="179">
        <v>34853557</v>
      </c>
      <c r="E62" s="179">
        <f t="shared" si="9"/>
        <v>154599163</v>
      </c>
      <c r="F62" s="179">
        <v>154419915</v>
      </c>
      <c r="G62" s="180">
        <f t="shared" si="10"/>
        <v>1.1607829210370955E-3</v>
      </c>
      <c r="H62" s="181">
        <f t="shared" si="21"/>
        <v>154599163</v>
      </c>
      <c r="I62" s="182">
        <v>3.55</v>
      </c>
      <c r="J62" s="183">
        <v>540043</v>
      </c>
      <c r="K62" s="182">
        <v>17.98</v>
      </c>
      <c r="L62" s="183">
        <v>2735004</v>
      </c>
      <c r="M62" s="184">
        <v>1.6</v>
      </c>
      <c r="N62" s="184">
        <v>1.64</v>
      </c>
      <c r="O62" s="184">
        <v>15</v>
      </c>
      <c r="P62" s="183">
        <v>256711</v>
      </c>
      <c r="Q62" s="179">
        <f t="shared" si="11"/>
        <v>3531758</v>
      </c>
      <c r="R62" s="185">
        <v>13.5</v>
      </c>
      <c r="S62" s="183">
        <v>1591566</v>
      </c>
      <c r="T62" s="184">
        <v>0</v>
      </c>
      <c r="U62" s="184">
        <v>0</v>
      </c>
      <c r="V62" s="184">
        <v>0</v>
      </c>
      <c r="W62" s="183">
        <v>0</v>
      </c>
      <c r="X62" s="179">
        <f t="shared" si="12"/>
        <v>1591566</v>
      </c>
      <c r="Y62" s="186">
        <f t="shared" si="13"/>
        <v>35.03</v>
      </c>
      <c r="Z62" s="179">
        <f t="shared" si="14"/>
        <v>4866613</v>
      </c>
      <c r="AA62" s="179">
        <f t="shared" si="15"/>
        <v>256711</v>
      </c>
      <c r="AB62" s="187">
        <f t="shared" si="22"/>
        <v>10.29</v>
      </c>
      <c r="AC62" s="188">
        <f t="shared" si="23"/>
        <v>22.84</v>
      </c>
      <c r="AD62" s="189">
        <f t="shared" si="24"/>
        <v>33.14</v>
      </c>
      <c r="AE62" s="190">
        <f t="shared" si="16"/>
        <v>5123324</v>
      </c>
      <c r="AF62" s="191">
        <v>0.03</v>
      </c>
      <c r="AG62" s="192">
        <v>7348295</v>
      </c>
      <c r="AH62" s="192">
        <v>0</v>
      </c>
      <c r="AI62" s="193">
        <f t="shared" si="17"/>
        <v>7348295</v>
      </c>
      <c r="AJ62" s="190">
        <v>247364900</v>
      </c>
      <c r="AK62" s="190">
        <f t="shared" si="28"/>
        <v>244943167</v>
      </c>
      <c r="AL62" s="194">
        <f t="shared" si="18"/>
        <v>-9.7901238211241769E-3</v>
      </c>
      <c r="AM62" s="195">
        <f t="shared" si="19"/>
        <v>244943167</v>
      </c>
      <c r="AN62" s="180">
        <f t="shared" si="25"/>
        <v>2.9999999959174205E-2</v>
      </c>
      <c r="AO62" s="180">
        <f t="shared" si="26"/>
        <v>0</v>
      </c>
      <c r="AP62" s="190">
        <v>138132</v>
      </c>
      <c r="AQ62" s="190">
        <f t="shared" si="27"/>
        <v>12609751</v>
      </c>
      <c r="AR62" s="190">
        <f>ROUND(AQ62/'3_Levels 1&amp;2'!C62,2)</f>
        <v>4126.2299999999996</v>
      </c>
    </row>
    <row r="63" spans="1:44" ht="15" customHeight="1" x14ac:dyDescent="0.2">
      <c r="A63" s="177">
        <v>57</v>
      </c>
      <c r="B63" s="178" t="s">
        <v>61</v>
      </c>
      <c r="C63" s="179">
        <v>430651312</v>
      </c>
      <c r="D63" s="179">
        <v>94213562</v>
      </c>
      <c r="E63" s="179">
        <f t="shared" si="9"/>
        <v>336437750</v>
      </c>
      <c r="F63" s="179">
        <v>372796980</v>
      </c>
      <c r="G63" s="180">
        <f t="shared" si="10"/>
        <v>-9.7530913474674602E-2</v>
      </c>
      <c r="H63" s="181">
        <f t="shared" si="21"/>
        <v>336437750</v>
      </c>
      <c r="I63" s="182">
        <v>4.6500000000000004</v>
      </c>
      <c r="J63" s="183">
        <v>1529859</v>
      </c>
      <c r="K63" s="182">
        <v>35</v>
      </c>
      <c r="L63" s="183">
        <v>11515042</v>
      </c>
      <c r="M63" s="184">
        <v>0</v>
      </c>
      <c r="N63" s="184">
        <v>0</v>
      </c>
      <c r="O63" s="184">
        <v>0</v>
      </c>
      <c r="P63" s="183">
        <v>0</v>
      </c>
      <c r="Q63" s="179">
        <f t="shared" si="11"/>
        <v>13044901</v>
      </c>
      <c r="R63" s="184">
        <v>0</v>
      </c>
      <c r="S63" s="183">
        <v>0</v>
      </c>
      <c r="T63" s="184">
        <v>0</v>
      </c>
      <c r="U63" s="184">
        <v>0</v>
      </c>
      <c r="V63" s="184">
        <v>0</v>
      </c>
      <c r="W63" s="183">
        <v>0</v>
      </c>
      <c r="X63" s="179">
        <f t="shared" si="12"/>
        <v>0</v>
      </c>
      <c r="Y63" s="186">
        <f t="shared" si="13"/>
        <v>39.65</v>
      </c>
      <c r="Z63" s="179">
        <f t="shared" si="14"/>
        <v>13044901</v>
      </c>
      <c r="AA63" s="179">
        <f t="shared" si="15"/>
        <v>0</v>
      </c>
      <c r="AB63" s="187">
        <f t="shared" si="22"/>
        <v>0</v>
      </c>
      <c r="AC63" s="188">
        <f t="shared" si="23"/>
        <v>38.770000000000003</v>
      </c>
      <c r="AD63" s="189">
        <f t="shared" si="24"/>
        <v>38.770000000000003</v>
      </c>
      <c r="AE63" s="190">
        <f t="shared" si="16"/>
        <v>13044901</v>
      </c>
      <c r="AF63" s="191">
        <v>1.4999999999999999E-2</v>
      </c>
      <c r="AG63" s="192">
        <v>11013431</v>
      </c>
      <c r="AH63" s="192">
        <v>0</v>
      </c>
      <c r="AI63" s="193">
        <f t="shared" si="17"/>
        <v>11013431</v>
      </c>
      <c r="AJ63" s="190">
        <v>715242933</v>
      </c>
      <c r="AK63" s="190">
        <f t="shared" si="28"/>
        <v>734228733</v>
      </c>
      <c r="AL63" s="194">
        <f t="shared" si="18"/>
        <v>2.6544547487336027E-2</v>
      </c>
      <c r="AM63" s="195">
        <f t="shared" si="19"/>
        <v>734228733</v>
      </c>
      <c r="AN63" s="180">
        <f t="shared" si="25"/>
        <v>1.5000000006809866E-2</v>
      </c>
      <c r="AO63" s="180">
        <f t="shared" si="26"/>
        <v>0</v>
      </c>
      <c r="AP63" s="190">
        <v>1419506</v>
      </c>
      <c r="AQ63" s="190">
        <f t="shared" si="27"/>
        <v>25477838</v>
      </c>
      <c r="AR63" s="190">
        <f>ROUND(AQ63/'3_Levels 1&amp;2'!C63,2)</f>
        <v>2699.5</v>
      </c>
    </row>
    <row r="64" spans="1:44" ht="15" customHeight="1" x14ac:dyDescent="0.2">
      <c r="A64" s="177">
        <v>58</v>
      </c>
      <c r="B64" s="178" t="s">
        <v>62</v>
      </c>
      <c r="C64" s="179">
        <v>194822170</v>
      </c>
      <c r="D64" s="179">
        <v>53431546</v>
      </c>
      <c r="E64" s="179">
        <f t="shared" si="9"/>
        <v>141390624</v>
      </c>
      <c r="F64" s="179">
        <v>142097465</v>
      </c>
      <c r="G64" s="180">
        <f t="shared" si="10"/>
        <v>-4.9743392677694849E-3</v>
      </c>
      <c r="H64" s="181">
        <f t="shared" si="21"/>
        <v>141390624</v>
      </c>
      <c r="I64" s="182">
        <v>4.16</v>
      </c>
      <c r="J64" s="183">
        <v>564801</v>
      </c>
      <c r="K64" s="182">
        <v>8.1</v>
      </c>
      <c r="L64" s="183">
        <v>1099729</v>
      </c>
      <c r="M64" s="184">
        <v>10</v>
      </c>
      <c r="N64" s="184">
        <v>19.489999999999998</v>
      </c>
      <c r="O64" s="184">
        <v>9</v>
      </c>
      <c r="P64" s="183">
        <v>2109241</v>
      </c>
      <c r="Q64" s="179">
        <f t="shared" si="11"/>
        <v>3773771</v>
      </c>
      <c r="R64" s="184">
        <v>0</v>
      </c>
      <c r="S64" s="183">
        <v>0</v>
      </c>
      <c r="T64" s="184">
        <v>8.52</v>
      </c>
      <c r="U64" s="184">
        <v>39.19</v>
      </c>
      <c r="V64" s="184">
        <v>9</v>
      </c>
      <c r="W64" s="183">
        <v>3845592</v>
      </c>
      <c r="X64" s="179">
        <f t="shared" si="12"/>
        <v>3845592</v>
      </c>
      <c r="Y64" s="186">
        <f t="shared" si="13"/>
        <v>12.26</v>
      </c>
      <c r="Z64" s="179">
        <f t="shared" si="14"/>
        <v>1664530</v>
      </c>
      <c r="AA64" s="179">
        <f t="shared" si="15"/>
        <v>5954833</v>
      </c>
      <c r="AB64" s="187">
        <f t="shared" si="22"/>
        <v>27.2</v>
      </c>
      <c r="AC64" s="188">
        <f t="shared" si="23"/>
        <v>26.69</v>
      </c>
      <c r="AD64" s="189">
        <f t="shared" si="24"/>
        <v>53.89</v>
      </c>
      <c r="AE64" s="190">
        <f t="shared" si="16"/>
        <v>7619363</v>
      </c>
      <c r="AF64" s="191">
        <v>0.02</v>
      </c>
      <c r="AG64" s="192">
        <v>11458372</v>
      </c>
      <c r="AH64" s="192">
        <v>0</v>
      </c>
      <c r="AI64" s="193">
        <f t="shared" si="17"/>
        <v>11458372</v>
      </c>
      <c r="AJ64" s="190">
        <v>600720150</v>
      </c>
      <c r="AK64" s="190">
        <f t="shared" si="28"/>
        <v>572918600</v>
      </c>
      <c r="AL64" s="191">
        <f t="shared" si="18"/>
        <v>-4.6280368654189476E-2</v>
      </c>
      <c r="AM64" s="190">
        <f t="shared" si="19"/>
        <v>572918600</v>
      </c>
      <c r="AN64" s="180">
        <f t="shared" si="25"/>
        <v>0.02</v>
      </c>
      <c r="AO64" s="180">
        <f t="shared" si="26"/>
        <v>0</v>
      </c>
      <c r="AP64" s="190">
        <v>388955</v>
      </c>
      <c r="AQ64" s="190">
        <f t="shared" si="27"/>
        <v>19466690</v>
      </c>
      <c r="AR64" s="190">
        <f>ROUND(AQ64/'3_Levels 1&amp;2'!C64,2)</f>
        <v>2333.3000000000002</v>
      </c>
    </row>
    <row r="65" spans="1:45" ht="15" customHeight="1" x14ac:dyDescent="0.2">
      <c r="A65" s="177">
        <v>59</v>
      </c>
      <c r="B65" s="178" t="s">
        <v>63</v>
      </c>
      <c r="C65" s="179">
        <v>141302110</v>
      </c>
      <c r="D65" s="179">
        <v>42089103</v>
      </c>
      <c r="E65" s="179">
        <f t="shared" si="9"/>
        <v>99213007</v>
      </c>
      <c r="F65" s="179">
        <v>96923080</v>
      </c>
      <c r="G65" s="180">
        <f t="shared" si="10"/>
        <v>2.3626230202341898E-2</v>
      </c>
      <c r="H65" s="181">
        <f t="shared" si="21"/>
        <v>99213007</v>
      </c>
      <c r="I65" s="182">
        <v>3.91</v>
      </c>
      <c r="J65" s="183">
        <v>382816</v>
      </c>
      <c r="K65" s="182">
        <v>15.07</v>
      </c>
      <c r="L65" s="183">
        <v>1475456</v>
      </c>
      <c r="M65" s="184">
        <v>5.19</v>
      </c>
      <c r="N65" s="184">
        <v>5.19</v>
      </c>
      <c r="O65" s="184">
        <v>1</v>
      </c>
      <c r="P65" s="183">
        <v>35572</v>
      </c>
      <c r="Q65" s="179">
        <f t="shared" si="11"/>
        <v>1893844</v>
      </c>
      <c r="R65" s="184">
        <v>0</v>
      </c>
      <c r="S65" s="183">
        <v>0</v>
      </c>
      <c r="T65" s="184">
        <v>7</v>
      </c>
      <c r="U65" s="184">
        <v>16</v>
      </c>
      <c r="V65" s="184">
        <v>3</v>
      </c>
      <c r="W65" s="183">
        <v>1330058</v>
      </c>
      <c r="X65" s="179">
        <f t="shared" si="12"/>
        <v>1330058</v>
      </c>
      <c r="Y65" s="186">
        <f t="shared" si="13"/>
        <v>18.98</v>
      </c>
      <c r="Z65" s="179">
        <f t="shared" si="14"/>
        <v>1858272</v>
      </c>
      <c r="AA65" s="179">
        <f t="shared" si="15"/>
        <v>1365630</v>
      </c>
      <c r="AB65" s="187">
        <f t="shared" si="22"/>
        <v>13.41</v>
      </c>
      <c r="AC65" s="188">
        <f t="shared" si="23"/>
        <v>19.09</v>
      </c>
      <c r="AD65" s="189">
        <f t="shared" si="24"/>
        <v>32.49</v>
      </c>
      <c r="AE65" s="190">
        <f t="shared" si="16"/>
        <v>3223902</v>
      </c>
      <c r="AF65" s="191">
        <v>0.02</v>
      </c>
      <c r="AG65" s="192">
        <v>4712834</v>
      </c>
      <c r="AH65" s="192">
        <v>0</v>
      </c>
      <c r="AI65" s="193">
        <f t="shared" si="17"/>
        <v>4712834</v>
      </c>
      <c r="AJ65" s="190">
        <v>234253500</v>
      </c>
      <c r="AK65" s="190">
        <f t="shared" si="28"/>
        <v>235641700</v>
      </c>
      <c r="AL65" s="191">
        <f t="shared" si="18"/>
        <v>5.926058735515158E-3</v>
      </c>
      <c r="AM65" s="190">
        <f t="shared" si="19"/>
        <v>235641700</v>
      </c>
      <c r="AN65" s="180">
        <f t="shared" si="25"/>
        <v>0.02</v>
      </c>
      <c r="AO65" s="180">
        <f t="shared" si="26"/>
        <v>0</v>
      </c>
      <c r="AP65" s="190">
        <v>159647</v>
      </c>
      <c r="AQ65" s="190">
        <f t="shared" si="27"/>
        <v>8096383</v>
      </c>
      <c r="AR65" s="190">
        <f>ROUND(AQ65/'3_Levels 1&amp;2'!C65,2)</f>
        <v>1581.63</v>
      </c>
    </row>
    <row r="66" spans="1:45" ht="15" customHeight="1" x14ac:dyDescent="0.2">
      <c r="A66" s="196">
        <v>60</v>
      </c>
      <c r="B66" s="197" t="s">
        <v>64</v>
      </c>
      <c r="C66" s="198">
        <v>316869610</v>
      </c>
      <c r="D66" s="198">
        <v>54116345</v>
      </c>
      <c r="E66" s="198">
        <f t="shared" si="9"/>
        <v>262753265</v>
      </c>
      <c r="F66" s="198">
        <v>268803483</v>
      </c>
      <c r="G66" s="199">
        <f t="shared" si="10"/>
        <v>-2.2507959839195981E-2</v>
      </c>
      <c r="H66" s="200">
        <f t="shared" si="21"/>
        <v>262753265</v>
      </c>
      <c r="I66" s="201">
        <v>4.2300000000000004</v>
      </c>
      <c r="J66" s="202">
        <v>1109461</v>
      </c>
      <c r="K66" s="201">
        <v>11.61</v>
      </c>
      <c r="L66" s="202">
        <v>3041156</v>
      </c>
      <c r="M66" s="203">
        <v>5.56</v>
      </c>
      <c r="N66" s="203">
        <v>26.42</v>
      </c>
      <c r="O66" s="203">
        <v>4</v>
      </c>
      <c r="P66" s="202">
        <v>1828939</v>
      </c>
      <c r="Q66" s="198">
        <f t="shared" si="11"/>
        <v>5979556</v>
      </c>
      <c r="R66" s="203">
        <v>0</v>
      </c>
      <c r="S66" s="202">
        <v>0</v>
      </c>
      <c r="T66" s="203">
        <v>9</v>
      </c>
      <c r="U66" s="203">
        <v>40</v>
      </c>
      <c r="V66" s="203">
        <v>7</v>
      </c>
      <c r="W66" s="202">
        <v>5908117</v>
      </c>
      <c r="X66" s="198">
        <f t="shared" si="12"/>
        <v>5908117</v>
      </c>
      <c r="Y66" s="204">
        <f t="shared" si="13"/>
        <v>15.84</v>
      </c>
      <c r="Z66" s="198">
        <f t="shared" si="14"/>
        <v>4150617</v>
      </c>
      <c r="AA66" s="198">
        <f t="shared" si="15"/>
        <v>7737056</v>
      </c>
      <c r="AB66" s="205">
        <f t="shared" si="22"/>
        <v>22.49</v>
      </c>
      <c r="AC66" s="206">
        <f t="shared" si="23"/>
        <v>22.76</v>
      </c>
      <c r="AD66" s="207">
        <f t="shared" si="24"/>
        <v>45.24</v>
      </c>
      <c r="AE66" s="208">
        <f t="shared" si="16"/>
        <v>11887673</v>
      </c>
      <c r="AF66" s="209">
        <v>2.1299999999999999E-2</v>
      </c>
      <c r="AG66" s="210">
        <v>12935132</v>
      </c>
      <c r="AH66" s="210">
        <v>0</v>
      </c>
      <c r="AI66" s="211">
        <f t="shared" si="17"/>
        <v>12935132</v>
      </c>
      <c r="AJ66" s="208">
        <v>616844225</v>
      </c>
      <c r="AK66" s="208">
        <f t="shared" si="28"/>
        <v>607283192</v>
      </c>
      <c r="AL66" s="209">
        <f t="shared" si="18"/>
        <v>-1.549991490963541E-2</v>
      </c>
      <c r="AM66" s="208">
        <f t="shared" si="19"/>
        <v>607283192</v>
      </c>
      <c r="AN66" s="199">
        <f t="shared" si="25"/>
        <v>2.1300000017125453E-2</v>
      </c>
      <c r="AO66" s="199">
        <f t="shared" si="26"/>
        <v>0</v>
      </c>
      <c r="AP66" s="208">
        <v>286318</v>
      </c>
      <c r="AQ66" s="208">
        <f t="shared" si="27"/>
        <v>25109123</v>
      </c>
      <c r="AR66" s="208">
        <f>ROUND(AQ66/'3_Levels 1&amp;2'!C66,2)</f>
        <v>4112.2</v>
      </c>
    </row>
    <row r="67" spans="1:45" ht="15" customHeight="1" x14ac:dyDescent="0.2">
      <c r="A67" s="177">
        <v>61</v>
      </c>
      <c r="B67" s="178" t="s">
        <v>65</v>
      </c>
      <c r="C67" s="179">
        <v>437606095</v>
      </c>
      <c r="D67" s="179">
        <v>44993812</v>
      </c>
      <c r="E67" s="179">
        <f t="shared" si="9"/>
        <v>392612283</v>
      </c>
      <c r="F67" s="179">
        <v>406361061</v>
      </c>
      <c r="G67" s="180">
        <f t="shared" si="10"/>
        <v>-3.3833896304350873E-2</v>
      </c>
      <c r="H67" s="181">
        <f t="shared" si="21"/>
        <v>392612283</v>
      </c>
      <c r="I67" s="182">
        <v>4.3899999999999997</v>
      </c>
      <c r="J67" s="183">
        <v>1716609</v>
      </c>
      <c r="K67" s="182">
        <v>27</v>
      </c>
      <c r="L67" s="183">
        <v>10557731</v>
      </c>
      <c r="M67" s="184">
        <v>0</v>
      </c>
      <c r="N67" s="184">
        <v>0</v>
      </c>
      <c r="O67" s="184">
        <v>0</v>
      </c>
      <c r="P67" s="183">
        <v>0</v>
      </c>
      <c r="Q67" s="179">
        <f t="shared" si="11"/>
        <v>12274340</v>
      </c>
      <c r="R67" s="185">
        <v>0</v>
      </c>
      <c r="S67" s="183">
        <v>0</v>
      </c>
      <c r="T67" s="184">
        <v>0</v>
      </c>
      <c r="U67" s="184">
        <v>0</v>
      </c>
      <c r="V67" s="184">
        <v>0</v>
      </c>
      <c r="W67" s="183">
        <v>0</v>
      </c>
      <c r="X67" s="179">
        <f t="shared" si="12"/>
        <v>0</v>
      </c>
      <c r="Y67" s="186">
        <f t="shared" si="13"/>
        <v>31.39</v>
      </c>
      <c r="Z67" s="179">
        <f t="shared" si="14"/>
        <v>12274340</v>
      </c>
      <c r="AA67" s="179">
        <f t="shared" si="15"/>
        <v>0</v>
      </c>
      <c r="AB67" s="187">
        <f t="shared" si="22"/>
        <v>0</v>
      </c>
      <c r="AC67" s="188">
        <f t="shared" si="23"/>
        <v>31.26</v>
      </c>
      <c r="AD67" s="189">
        <f t="shared" si="24"/>
        <v>31.26</v>
      </c>
      <c r="AE67" s="190">
        <f t="shared" si="16"/>
        <v>12274340</v>
      </c>
      <c r="AF67" s="191">
        <v>0.02</v>
      </c>
      <c r="AG67" s="192">
        <v>16385973</v>
      </c>
      <c r="AH67" s="192">
        <v>0</v>
      </c>
      <c r="AI67" s="193">
        <f t="shared" si="17"/>
        <v>16385973</v>
      </c>
      <c r="AJ67" s="190">
        <v>821432050</v>
      </c>
      <c r="AK67" s="190">
        <f t="shared" si="28"/>
        <v>819298650</v>
      </c>
      <c r="AL67" s="194">
        <f t="shared" si="18"/>
        <v>-2.5971716102384853E-3</v>
      </c>
      <c r="AM67" s="195">
        <f t="shared" si="19"/>
        <v>819298650</v>
      </c>
      <c r="AN67" s="180">
        <f t="shared" si="25"/>
        <v>0.02</v>
      </c>
      <c r="AO67" s="180">
        <f t="shared" si="26"/>
        <v>0</v>
      </c>
      <c r="AP67" s="190">
        <v>150184</v>
      </c>
      <c r="AQ67" s="190">
        <f t="shared" si="27"/>
        <v>28810497</v>
      </c>
      <c r="AR67" s="190">
        <f>ROUND(AQ67/'3_Levels 1&amp;2'!C67,2)</f>
        <v>7843.86</v>
      </c>
    </row>
    <row r="68" spans="1:45" ht="15" customHeight="1" x14ac:dyDescent="0.2">
      <c r="A68" s="177">
        <v>62</v>
      </c>
      <c r="B68" s="178" t="s">
        <v>66</v>
      </c>
      <c r="C68" s="179">
        <v>75181740</v>
      </c>
      <c r="D68" s="179">
        <v>17686688</v>
      </c>
      <c r="E68" s="179">
        <f t="shared" si="9"/>
        <v>57495052</v>
      </c>
      <c r="F68" s="179">
        <v>58209602</v>
      </c>
      <c r="G68" s="180">
        <f t="shared" si="10"/>
        <v>-1.2275466167935661E-2</v>
      </c>
      <c r="H68" s="181">
        <f t="shared" si="21"/>
        <v>57495052</v>
      </c>
      <c r="I68" s="182">
        <v>7.23</v>
      </c>
      <c r="J68" s="183">
        <v>422587</v>
      </c>
      <c r="K68" s="182">
        <v>17.989999999999998</v>
      </c>
      <c r="L68" s="183">
        <v>1003501</v>
      </c>
      <c r="M68" s="184">
        <v>4.57</v>
      </c>
      <c r="N68" s="184">
        <v>4.57</v>
      </c>
      <c r="O68" s="184">
        <v>1</v>
      </c>
      <c r="P68" s="183">
        <v>170121</v>
      </c>
      <c r="Q68" s="179">
        <f t="shared" si="11"/>
        <v>1596209</v>
      </c>
      <c r="R68" s="184">
        <v>0</v>
      </c>
      <c r="S68" s="183">
        <v>0</v>
      </c>
      <c r="T68" s="184">
        <v>0</v>
      </c>
      <c r="U68" s="184">
        <v>0</v>
      </c>
      <c r="V68" s="184">
        <v>0</v>
      </c>
      <c r="W68" s="183">
        <v>0</v>
      </c>
      <c r="X68" s="179">
        <f t="shared" si="12"/>
        <v>0</v>
      </c>
      <c r="Y68" s="186">
        <f t="shared" si="13"/>
        <v>25.22</v>
      </c>
      <c r="Z68" s="179">
        <f>J68+L68+S68</f>
        <v>1426088</v>
      </c>
      <c r="AA68" s="179">
        <f t="shared" si="15"/>
        <v>170121</v>
      </c>
      <c r="AB68" s="187">
        <f t="shared" si="22"/>
        <v>0</v>
      </c>
      <c r="AC68" s="188">
        <f t="shared" si="23"/>
        <v>27.76</v>
      </c>
      <c r="AD68" s="189">
        <f t="shared" si="24"/>
        <v>27.76</v>
      </c>
      <c r="AE68" s="190">
        <f t="shared" si="16"/>
        <v>1596209</v>
      </c>
      <c r="AF68" s="191">
        <v>0.02</v>
      </c>
      <c r="AG68" s="192">
        <v>2553628</v>
      </c>
      <c r="AH68" s="192">
        <v>0</v>
      </c>
      <c r="AI68" s="193">
        <f t="shared" si="17"/>
        <v>2553628</v>
      </c>
      <c r="AJ68" s="190">
        <v>140988500</v>
      </c>
      <c r="AK68" s="190">
        <f t="shared" si="28"/>
        <v>127681400</v>
      </c>
      <c r="AL68" s="194">
        <f t="shared" si="18"/>
        <v>-9.4384293754455145E-2</v>
      </c>
      <c r="AM68" s="195">
        <f t="shared" si="19"/>
        <v>127681400</v>
      </c>
      <c r="AN68" s="180">
        <f t="shared" si="25"/>
        <v>0.02</v>
      </c>
      <c r="AO68" s="180">
        <f t="shared" si="26"/>
        <v>0</v>
      </c>
      <c r="AP68" s="190">
        <v>93046</v>
      </c>
      <c r="AQ68" s="190">
        <f t="shared" si="27"/>
        <v>4242883</v>
      </c>
      <c r="AR68" s="190">
        <f>ROUND(AQ68/'3_Levels 1&amp;2'!C68,2)</f>
        <v>2123.5700000000002</v>
      </c>
    </row>
    <row r="69" spans="1:45" ht="15" customHeight="1" x14ac:dyDescent="0.2">
      <c r="A69" s="177">
        <v>63</v>
      </c>
      <c r="B69" s="178" t="s">
        <v>67</v>
      </c>
      <c r="C69" s="179">
        <v>302020849</v>
      </c>
      <c r="D69" s="179">
        <v>17658390</v>
      </c>
      <c r="E69" s="179">
        <f t="shared" si="9"/>
        <v>284362459</v>
      </c>
      <c r="F69" s="179">
        <v>273950141</v>
      </c>
      <c r="G69" s="180">
        <f t="shared" si="10"/>
        <v>3.8008076805479726E-2</v>
      </c>
      <c r="H69" s="181">
        <f t="shared" si="21"/>
        <v>284362459</v>
      </c>
      <c r="I69" s="182">
        <v>4.33</v>
      </c>
      <c r="J69" s="183">
        <v>1182162</v>
      </c>
      <c r="K69" s="182">
        <v>28.62</v>
      </c>
      <c r="L69" s="183">
        <v>7908316</v>
      </c>
      <c r="M69" s="184">
        <v>0</v>
      </c>
      <c r="N69" s="184">
        <v>0</v>
      </c>
      <c r="O69" s="184">
        <v>0</v>
      </c>
      <c r="P69" s="183">
        <v>0</v>
      </c>
      <c r="Q69" s="179">
        <f t="shared" si="11"/>
        <v>9090478</v>
      </c>
      <c r="R69" s="184">
        <v>2</v>
      </c>
      <c r="S69" s="183">
        <v>546066</v>
      </c>
      <c r="T69" s="184">
        <v>0</v>
      </c>
      <c r="U69" s="184">
        <v>0</v>
      </c>
      <c r="V69" s="184">
        <v>0</v>
      </c>
      <c r="W69" s="183">
        <v>0</v>
      </c>
      <c r="X69" s="179">
        <f t="shared" si="12"/>
        <v>546066</v>
      </c>
      <c r="Y69" s="186">
        <f t="shared" si="13"/>
        <v>34.950000000000003</v>
      </c>
      <c r="Z69" s="179">
        <f t="shared" si="14"/>
        <v>9636544</v>
      </c>
      <c r="AA69" s="179">
        <f t="shared" si="15"/>
        <v>0</v>
      </c>
      <c r="AB69" s="187">
        <f t="shared" si="22"/>
        <v>1.92</v>
      </c>
      <c r="AC69" s="188">
        <f t="shared" si="23"/>
        <v>31.97</v>
      </c>
      <c r="AD69" s="189">
        <f t="shared" si="24"/>
        <v>33.89</v>
      </c>
      <c r="AE69" s="190">
        <f t="shared" si="16"/>
        <v>9636544</v>
      </c>
      <c r="AF69" s="191">
        <v>0.03</v>
      </c>
      <c r="AG69" s="192">
        <v>7548418</v>
      </c>
      <c r="AH69" s="192">
        <v>0</v>
      </c>
      <c r="AI69" s="193">
        <f t="shared" si="17"/>
        <v>7548418</v>
      </c>
      <c r="AJ69" s="190">
        <v>206539500</v>
      </c>
      <c r="AK69" s="190">
        <f t="shared" si="28"/>
        <v>251613933</v>
      </c>
      <c r="AL69" s="191">
        <f t="shared" si="18"/>
        <v>0.21823638093439754</v>
      </c>
      <c r="AM69" s="190">
        <f t="shared" si="19"/>
        <v>237520424.99999997</v>
      </c>
      <c r="AN69" s="180">
        <f t="shared" si="25"/>
        <v>3.0000000039743426E-2</v>
      </c>
      <c r="AO69" s="180">
        <f t="shared" si="26"/>
        <v>0</v>
      </c>
      <c r="AP69" s="190">
        <v>50337</v>
      </c>
      <c r="AQ69" s="190">
        <f t="shared" si="27"/>
        <v>17235299</v>
      </c>
      <c r="AR69" s="190">
        <f>ROUND(AQ69/'3_Levels 1&amp;2'!C69,2)</f>
        <v>8187.79</v>
      </c>
    </row>
    <row r="70" spans="1:45" ht="15" customHeight="1" x14ac:dyDescent="0.2">
      <c r="A70" s="177">
        <v>64</v>
      </c>
      <c r="B70" s="178" t="s">
        <v>68</v>
      </c>
      <c r="C70" s="179">
        <v>85767450</v>
      </c>
      <c r="D70" s="179">
        <v>17235697</v>
      </c>
      <c r="E70" s="179">
        <f t="shared" si="9"/>
        <v>68531753</v>
      </c>
      <c r="F70" s="179">
        <v>65332133</v>
      </c>
      <c r="G70" s="180">
        <f t="shared" si="10"/>
        <v>4.8974675294927231E-2</v>
      </c>
      <c r="H70" s="181">
        <f t="shared" si="21"/>
        <v>68531753</v>
      </c>
      <c r="I70" s="182">
        <v>4.93</v>
      </c>
      <c r="J70" s="183">
        <v>334676</v>
      </c>
      <c r="K70" s="182">
        <v>15.79</v>
      </c>
      <c r="L70" s="183">
        <v>1072095</v>
      </c>
      <c r="M70" s="184">
        <v>3.06</v>
      </c>
      <c r="N70" s="184">
        <v>3.44</v>
      </c>
      <c r="O70" s="184">
        <v>2</v>
      </c>
      <c r="P70" s="183">
        <v>181754</v>
      </c>
      <c r="Q70" s="179">
        <f t="shared" si="11"/>
        <v>1588525</v>
      </c>
      <c r="R70" s="184">
        <v>0</v>
      </c>
      <c r="S70" s="183">
        <v>0</v>
      </c>
      <c r="T70" s="184">
        <v>16</v>
      </c>
      <c r="U70" s="184">
        <v>35</v>
      </c>
      <c r="V70" s="184">
        <v>3</v>
      </c>
      <c r="W70" s="183">
        <v>1204473</v>
      </c>
      <c r="X70" s="179">
        <f t="shared" si="12"/>
        <v>1204473</v>
      </c>
      <c r="Y70" s="186">
        <f t="shared" si="13"/>
        <v>20.72</v>
      </c>
      <c r="Z70" s="179">
        <f t="shared" si="14"/>
        <v>1406771</v>
      </c>
      <c r="AA70" s="179">
        <f t="shared" si="15"/>
        <v>1386227</v>
      </c>
      <c r="AB70" s="187">
        <f t="shared" si="22"/>
        <v>17.579999999999998</v>
      </c>
      <c r="AC70" s="188">
        <f t="shared" si="23"/>
        <v>23.18</v>
      </c>
      <c r="AD70" s="189">
        <f t="shared" si="24"/>
        <v>40.75</v>
      </c>
      <c r="AE70" s="190">
        <f t="shared" si="16"/>
        <v>2792998</v>
      </c>
      <c r="AF70" s="191">
        <v>0.02</v>
      </c>
      <c r="AG70" s="192">
        <v>3810857</v>
      </c>
      <c r="AH70" s="192">
        <v>0</v>
      </c>
      <c r="AI70" s="193">
        <f t="shared" si="17"/>
        <v>3810857</v>
      </c>
      <c r="AJ70" s="190">
        <v>196466750</v>
      </c>
      <c r="AK70" s="190">
        <f t="shared" si="28"/>
        <v>190542850</v>
      </c>
      <c r="AL70" s="191">
        <f t="shared" si="18"/>
        <v>-3.0152175877088617E-2</v>
      </c>
      <c r="AM70" s="190">
        <f t="shared" si="19"/>
        <v>190542850</v>
      </c>
      <c r="AN70" s="180">
        <f t="shared" si="25"/>
        <v>0.02</v>
      </c>
      <c r="AO70" s="180">
        <f t="shared" si="26"/>
        <v>0</v>
      </c>
      <c r="AP70" s="190">
        <v>224147</v>
      </c>
      <c r="AQ70" s="190">
        <f t="shared" si="27"/>
        <v>6828002</v>
      </c>
      <c r="AR70" s="190">
        <f>ROUND(AQ70/'3_Levels 1&amp;2'!C70,2)</f>
        <v>3193.64</v>
      </c>
    </row>
    <row r="71" spans="1:45" ht="15" customHeight="1" x14ac:dyDescent="0.2">
      <c r="A71" s="196">
        <v>65</v>
      </c>
      <c r="B71" s="197" t="s">
        <v>69</v>
      </c>
      <c r="C71" s="198">
        <v>416771391</v>
      </c>
      <c r="D71" s="198">
        <v>43816862</v>
      </c>
      <c r="E71" s="198">
        <f t="shared" si="9"/>
        <v>372954529</v>
      </c>
      <c r="F71" s="198">
        <v>360109043</v>
      </c>
      <c r="G71" s="199">
        <f t="shared" si="10"/>
        <v>3.5671100878185945E-2</v>
      </c>
      <c r="H71" s="200">
        <f t="shared" si="21"/>
        <v>372954529</v>
      </c>
      <c r="I71" s="201">
        <v>7.07</v>
      </c>
      <c r="J71" s="202">
        <v>2664974</v>
      </c>
      <c r="K71" s="201">
        <v>20.56</v>
      </c>
      <c r="L71" s="202">
        <v>7745080</v>
      </c>
      <c r="M71" s="203">
        <v>0</v>
      </c>
      <c r="N71" s="203">
        <v>0</v>
      </c>
      <c r="O71" s="203">
        <v>0</v>
      </c>
      <c r="P71" s="202">
        <v>0</v>
      </c>
      <c r="Q71" s="198">
        <f t="shared" si="11"/>
        <v>10410054</v>
      </c>
      <c r="R71" s="203">
        <v>13.65</v>
      </c>
      <c r="S71" s="202">
        <v>5143497</v>
      </c>
      <c r="T71" s="203">
        <v>0</v>
      </c>
      <c r="U71" s="203">
        <v>0</v>
      </c>
      <c r="V71" s="203">
        <v>0</v>
      </c>
      <c r="W71" s="202">
        <v>0</v>
      </c>
      <c r="X71" s="198">
        <f t="shared" si="12"/>
        <v>5143497</v>
      </c>
      <c r="Y71" s="204">
        <f t="shared" si="13"/>
        <v>41.28</v>
      </c>
      <c r="Z71" s="198">
        <f t="shared" si="14"/>
        <v>15553551</v>
      </c>
      <c r="AA71" s="198">
        <f t="shared" si="15"/>
        <v>0</v>
      </c>
      <c r="AB71" s="205">
        <f t="shared" ref="AB71:AB76" si="29">ROUND((X71/E71)*1000,2)</f>
        <v>13.79</v>
      </c>
      <c r="AC71" s="206">
        <f t="shared" ref="AC71:AC76" si="30">ROUND((Q71/E71)*1000,2)</f>
        <v>27.91</v>
      </c>
      <c r="AD71" s="207">
        <f t="shared" ref="AD71:AD76" si="31">ROUND((AE71/E71)*1000,2)</f>
        <v>41.7</v>
      </c>
      <c r="AE71" s="208">
        <f t="shared" si="16"/>
        <v>15553551</v>
      </c>
      <c r="AF71" s="209">
        <v>0.02</v>
      </c>
      <c r="AG71" s="210">
        <v>28963595</v>
      </c>
      <c r="AH71" s="210">
        <v>0</v>
      </c>
      <c r="AI71" s="211">
        <f t="shared" si="17"/>
        <v>28963595</v>
      </c>
      <c r="AJ71" s="208">
        <v>1483795050</v>
      </c>
      <c r="AK71" s="208">
        <f t="shared" si="28"/>
        <v>1448179750</v>
      </c>
      <c r="AL71" s="209">
        <f t="shared" si="18"/>
        <v>-2.4002843249814051E-2</v>
      </c>
      <c r="AM71" s="208">
        <f t="shared" si="19"/>
        <v>1448179750</v>
      </c>
      <c r="AN71" s="199">
        <f t="shared" si="25"/>
        <v>0.02</v>
      </c>
      <c r="AO71" s="199">
        <f t="shared" si="26"/>
        <v>0</v>
      </c>
      <c r="AP71" s="208">
        <v>375325</v>
      </c>
      <c r="AQ71" s="208">
        <f>AP71+AE71+AI71</f>
        <v>44892471</v>
      </c>
      <c r="AR71" s="208">
        <f>ROUND(AQ71/'3_Levels 1&amp;2'!C71,2)</f>
        <v>5574.63</v>
      </c>
    </row>
    <row r="72" spans="1:45" ht="15" customHeight="1" x14ac:dyDescent="0.2">
      <c r="A72" s="177">
        <v>66</v>
      </c>
      <c r="B72" s="178" t="s">
        <v>70</v>
      </c>
      <c r="C72" s="179">
        <v>101286670</v>
      </c>
      <c r="D72" s="179">
        <v>19558710</v>
      </c>
      <c r="E72" s="179">
        <f>C72-D72</f>
        <v>81727960</v>
      </c>
      <c r="F72" s="179">
        <v>81075420</v>
      </c>
      <c r="G72" s="180">
        <f>(E72-F72)/F72</f>
        <v>8.048555283463224E-3</v>
      </c>
      <c r="H72" s="181">
        <f t="shared" si="21"/>
        <v>81727960</v>
      </c>
      <c r="I72" s="182">
        <v>6.44</v>
      </c>
      <c r="J72" s="183">
        <v>508315</v>
      </c>
      <c r="K72" s="182">
        <v>56.37</v>
      </c>
      <c r="L72" s="183">
        <v>4644193</v>
      </c>
      <c r="M72" s="184">
        <v>0</v>
      </c>
      <c r="N72" s="184">
        <v>0</v>
      </c>
      <c r="O72" s="184">
        <v>0</v>
      </c>
      <c r="P72" s="183">
        <v>0</v>
      </c>
      <c r="Q72" s="179">
        <f>J72+L72+P72</f>
        <v>5152508</v>
      </c>
      <c r="R72" s="185">
        <v>0</v>
      </c>
      <c r="S72" s="183">
        <v>0</v>
      </c>
      <c r="T72" s="184">
        <v>0</v>
      </c>
      <c r="U72" s="184">
        <v>0</v>
      </c>
      <c r="V72" s="184">
        <v>0</v>
      </c>
      <c r="W72" s="183">
        <v>0</v>
      </c>
      <c r="X72" s="179">
        <f>S72+W72</f>
        <v>0</v>
      </c>
      <c r="Y72" s="186">
        <f t="shared" ref="Y72:Z74" si="32">I72+K72+R72</f>
        <v>62.809999999999995</v>
      </c>
      <c r="Z72" s="179">
        <f t="shared" si="32"/>
        <v>5152508</v>
      </c>
      <c r="AA72" s="179">
        <f>P72+W72</f>
        <v>0</v>
      </c>
      <c r="AB72" s="187">
        <f t="shared" si="29"/>
        <v>0</v>
      </c>
      <c r="AC72" s="188">
        <f t="shared" si="30"/>
        <v>63.04</v>
      </c>
      <c r="AD72" s="189">
        <f t="shared" si="31"/>
        <v>63.04</v>
      </c>
      <c r="AE72" s="190">
        <f>X72+Q72</f>
        <v>5152508</v>
      </c>
      <c r="AF72" s="191">
        <v>0.01</v>
      </c>
      <c r="AG72" s="192">
        <v>2691282</v>
      </c>
      <c r="AH72" s="192">
        <v>0</v>
      </c>
      <c r="AI72" s="193">
        <f>AG72+AH72</f>
        <v>2691282</v>
      </c>
      <c r="AJ72" s="190">
        <v>268254600</v>
      </c>
      <c r="AK72" s="190">
        <f t="shared" si="28"/>
        <v>269128200</v>
      </c>
      <c r="AL72" s="194">
        <f>(AK72-AJ72)/AJ72</f>
        <v>3.2566077152078659E-3</v>
      </c>
      <c r="AM72" s="195">
        <f>IF((AK72-AJ72)/AJ72&gt;$AM$3,AJ72*(1+$AM$3),AK72)</f>
        <v>269128200</v>
      </c>
      <c r="AN72" s="180">
        <f t="shared" si="25"/>
        <v>0.01</v>
      </c>
      <c r="AO72" s="180">
        <f t="shared" si="26"/>
        <v>0</v>
      </c>
      <c r="AP72" s="190">
        <v>196515</v>
      </c>
      <c r="AQ72" s="190">
        <f>AP72+AE72+AI72</f>
        <v>8040305</v>
      </c>
      <c r="AR72" s="190">
        <f>ROUND(AQ72/'3_Levels 1&amp;2'!C72,2)</f>
        <v>4062.81</v>
      </c>
    </row>
    <row r="73" spans="1:45" s="212" customFormat="1" ht="15" customHeight="1" x14ac:dyDescent="0.2">
      <c r="A73" s="177">
        <v>67</v>
      </c>
      <c r="B73" s="178" t="s">
        <v>3</v>
      </c>
      <c r="C73" s="179">
        <v>284296891</v>
      </c>
      <c r="D73" s="179">
        <v>44269636</v>
      </c>
      <c r="E73" s="179">
        <f>C73-D73</f>
        <v>240027255</v>
      </c>
      <c r="F73" s="179">
        <v>240027255</v>
      </c>
      <c r="G73" s="180">
        <f>(E73-F73)/F73</f>
        <v>0</v>
      </c>
      <c r="H73" s="181">
        <f t="shared" si="21"/>
        <v>240027255</v>
      </c>
      <c r="I73" s="182">
        <v>5</v>
      </c>
      <c r="J73" s="183">
        <v>1184020</v>
      </c>
      <c r="K73" s="182">
        <v>38.200000000000003</v>
      </c>
      <c r="L73" s="183">
        <v>9045679</v>
      </c>
      <c r="M73" s="184">
        <v>0</v>
      </c>
      <c r="N73" s="184">
        <v>0</v>
      </c>
      <c r="O73" s="184">
        <v>0</v>
      </c>
      <c r="P73" s="183">
        <v>0</v>
      </c>
      <c r="Q73" s="179">
        <f>J73+L73+P73</f>
        <v>10229699</v>
      </c>
      <c r="R73" s="184">
        <v>36</v>
      </c>
      <c r="S73" s="183">
        <v>8524689</v>
      </c>
      <c r="T73" s="184">
        <v>0</v>
      </c>
      <c r="U73" s="184">
        <v>0</v>
      </c>
      <c r="V73" s="184">
        <v>0</v>
      </c>
      <c r="W73" s="183">
        <v>0</v>
      </c>
      <c r="X73" s="179">
        <f>S73+W73</f>
        <v>8524689</v>
      </c>
      <c r="Y73" s="186">
        <f t="shared" si="32"/>
        <v>79.2</v>
      </c>
      <c r="Z73" s="179">
        <f t="shared" si="32"/>
        <v>18754388</v>
      </c>
      <c r="AA73" s="179">
        <f>P73+W73</f>
        <v>0</v>
      </c>
      <c r="AB73" s="187">
        <f t="shared" si="29"/>
        <v>35.520000000000003</v>
      </c>
      <c r="AC73" s="188">
        <f t="shared" si="30"/>
        <v>42.62</v>
      </c>
      <c r="AD73" s="189">
        <f t="shared" si="31"/>
        <v>78.13</v>
      </c>
      <c r="AE73" s="190">
        <f>X73+Q73</f>
        <v>18754388</v>
      </c>
      <c r="AF73" s="191">
        <v>0.02</v>
      </c>
      <c r="AG73" s="192">
        <v>11647416</v>
      </c>
      <c r="AH73" s="192">
        <v>0</v>
      </c>
      <c r="AI73" s="193">
        <f>AG73+AH73+30341</f>
        <v>11677757</v>
      </c>
      <c r="AJ73" s="190">
        <v>497099350</v>
      </c>
      <c r="AK73" s="190">
        <f t="shared" si="28"/>
        <v>583887850</v>
      </c>
      <c r="AL73" s="194">
        <f>(AK73-AJ73)/AJ73</f>
        <v>0.17458984808569958</v>
      </c>
      <c r="AM73" s="195">
        <f>IF((AK73-AJ73)/AJ73&gt;$AM$3,AJ73*(1+$AM$3),AK73)</f>
        <v>571664252.5</v>
      </c>
      <c r="AN73" s="180">
        <f t="shared" si="25"/>
        <v>1.9948036253879919E-2</v>
      </c>
      <c r="AO73" s="180">
        <f t="shared" si="26"/>
        <v>0</v>
      </c>
      <c r="AP73" s="190">
        <v>93608</v>
      </c>
      <c r="AQ73" s="190">
        <f>AP73+AE73+AI73</f>
        <v>30525753</v>
      </c>
      <c r="AR73" s="190">
        <f>ROUND(AQ73/'3_Levels 1&amp;2'!C73,2)</f>
        <v>5634.14</v>
      </c>
    </row>
    <row r="74" spans="1:45" s="212" customFormat="1" ht="15" customHeight="1" x14ac:dyDescent="0.2">
      <c r="A74" s="177">
        <v>68</v>
      </c>
      <c r="B74" s="178" t="s">
        <v>2</v>
      </c>
      <c r="C74" s="179">
        <v>63860516</v>
      </c>
      <c r="D74" s="179">
        <v>20046665</v>
      </c>
      <c r="E74" s="179">
        <f>C74-D74</f>
        <v>43813851</v>
      </c>
      <c r="F74" s="179">
        <v>43813851</v>
      </c>
      <c r="G74" s="180">
        <f>(E74-F74)/F74</f>
        <v>0</v>
      </c>
      <c r="H74" s="181">
        <f t="shared" si="21"/>
        <v>43813851</v>
      </c>
      <c r="I74" s="182">
        <v>5</v>
      </c>
      <c r="J74" s="183">
        <v>214017</v>
      </c>
      <c r="K74" s="182">
        <v>38.200000000000003</v>
      </c>
      <c r="L74" s="183">
        <v>1635092</v>
      </c>
      <c r="M74" s="184">
        <v>0</v>
      </c>
      <c r="N74" s="184">
        <v>0</v>
      </c>
      <c r="O74" s="184">
        <v>0</v>
      </c>
      <c r="P74" s="183">
        <v>0</v>
      </c>
      <c r="Q74" s="179">
        <f>J74+L74+P74</f>
        <v>1849109</v>
      </c>
      <c r="R74" s="184">
        <v>0</v>
      </c>
      <c r="S74" s="183">
        <v>0</v>
      </c>
      <c r="T74" s="184">
        <v>0</v>
      </c>
      <c r="U74" s="184">
        <v>0</v>
      </c>
      <c r="V74" s="184">
        <v>0</v>
      </c>
      <c r="W74" s="183">
        <v>0</v>
      </c>
      <c r="X74" s="179">
        <f>S74+W74</f>
        <v>0</v>
      </c>
      <c r="Y74" s="186">
        <f t="shared" si="32"/>
        <v>43.2</v>
      </c>
      <c r="Z74" s="179">
        <f t="shared" si="32"/>
        <v>1849109</v>
      </c>
      <c r="AA74" s="179">
        <f>P74+W74</f>
        <v>0</v>
      </c>
      <c r="AB74" s="187">
        <f t="shared" si="29"/>
        <v>0</v>
      </c>
      <c r="AC74" s="188">
        <f t="shared" si="30"/>
        <v>42.2</v>
      </c>
      <c r="AD74" s="189">
        <f t="shared" si="31"/>
        <v>42.2</v>
      </c>
      <c r="AE74" s="190">
        <f>X74+Q74</f>
        <v>1849109</v>
      </c>
      <c r="AF74" s="191">
        <v>0.02</v>
      </c>
      <c r="AG74" s="192">
        <v>3763399</v>
      </c>
      <c r="AH74" s="192">
        <v>0</v>
      </c>
      <c r="AI74" s="193">
        <f>AG74+AH74</f>
        <v>3763399</v>
      </c>
      <c r="AJ74" s="190">
        <v>165970400</v>
      </c>
      <c r="AK74" s="190">
        <f t="shared" si="28"/>
        <v>188169950</v>
      </c>
      <c r="AL74" s="191">
        <f>(AK74-AJ74)/AJ74</f>
        <v>0.13375607939729012</v>
      </c>
      <c r="AM74" s="190">
        <f>IF((AK74-AJ74)/AJ74&gt;$AM$3,AJ74*(1+$AM$3),AK74)</f>
        <v>188169950</v>
      </c>
      <c r="AN74" s="180">
        <f t="shared" si="25"/>
        <v>0.02</v>
      </c>
      <c r="AO74" s="180">
        <f t="shared" si="26"/>
        <v>0</v>
      </c>
      <c r="AP74" s="190">
        <v>42389</v>
      </c>
      <c r="AQ74" s="190">
        <f>AP74+AE74+AI74</f>
        <v>5654897</v>
      </c>
      <c r="AR74" s="190">
        <f>ROUND(AQ74/'3_Levels 1&amp;2'!C74,2)</f>
        <v>2965.34</v>
      </c>
    </row>
    <row r="75" spans="1:45" s="230" customFormat="1" ht="15" customHeight="1" x14ac:dyDescent="0.2">
      <c r="A75" s="213">
        <v>69</v>
      </c>
      <c r="B75" s="214" t="s">
        <v>75</v>
      </c>
      <c r="C75" s="215">
        <v>188962278</v>
      </c>
      <c r="D75" s="216">
        <v>66259538</v>
      </c>
      <c r="E75" s="216">
        <f>C75-D75</f>
        <v>122702740</v>
      </c>
      <c r="F75" s="216">
        <v>122702740</v>
      </c>
      <c r="G75" s="217">
        <f>(E75-F75)/F75</f>
        <v>0</v>
      </c>
      <c r="H75" s="218">
        <f t="shared" si="21"/>
        <v>122702740</v>
      </c>
      <c r="I75" s="219">
        <v>4.2300000000000004</v>
      </c>
      <c r="J75" s="215">
        <v>472350</v>
      </c>
      <c r="K75" s="219">
        <v>32.520000000000003</v>
      </c>
      <c r="L75" s="215">
        <v>3631411</v>
      </c>
      <c r="M75" s="220">
        <v>0</v>
      </c>
      <c r="N75" s="220">
        <v>0</v>
      </c>
      <c r="O75" s="221">
        <v>0</v>
      </c>
      <c r="P75" s="215">
        <v>0</v>
      </c>
      <c r="Q75" s="222">
        <f>J75+L75+P75</f>
        <v>4103761</v>
      </c>
      <c r="R75" s="203">
        <v>23.65</v>
      </c>
      <c r="S75" s="215">
        <v>2856638</v>
      </c>
      <c r="T75" s="220">
        <v>0</v>
      </c>
      <c r="U75" s="220">
        <v>0</v>
      </c>
      <c r="V75" s="221">
        <v>0</v>
      </c>
      <c r="W75" s="215">
        <v>0</v>
      </c>
      <c r="X75" s="222">
        <f>S75+W75</f>
        <v>2856638</v>
      </c>
      <c r="Y75" s="219">
        <f>I75+K75+R75</f>
        <v>60.4</v>
      </c>
      <c r="Z75" s="215">
        <f>J75+L75+S75</f>
        <v>6960399</v>
      </c>
      <c r="AA75" s="215">
        <f>P75+W75</f>
        <v>0</v>
      </c>
      <c r="AB75" s="223">
        <f t="shared" si="29"/>
        <v>23.28</v>
      </c>
      <c r="AC75" s="224">
        <f t="shared" si="30"/>
        <v>33.44</v>
      </c>
      <c r="AD75" s="225">
        <f t="shared" si="31"/>
        <v>56.73</v>
      </c>
      <c r="AE75" s="215">
        <f>X75+Q75</f>
        <v>6960399</v>
      </c>
      <c r="AF75" s="226">
        <v>2.5000000000000001E-2</v>
      </c>
      <c r="AG75" s="227">
        <v>9144756</v>
      </c>
      <c r="AH75" s="227">
        <v>2286481</v>
      </c>
      <c r="AI75" s="228">
        <f>AG75+AH75</f>
        <v>11431237</v>
      </c>
      <c r="AJ75" s="215">
        <v>341453320</v>
      </c>
      <c r="AK75" s="215">
        <f t="shared" si="28"/>
        <v>457249480</v>
      </c>
      <c r="AL75" s="226">
        <f>(AK75-AJ75)/AJ75</f>
        <v>0.33912735128772509</v>
      </c>
      <c r="AM75" s="215">
        <f>IF((AK75-AJ75)/AJ75&gt;$AM$3,AJ75*(1+$AM$3),AK75)</f>
        <v>392671317.99999994</v>
      </c>
      <c r="AN75" s="229">
        <f t="shared" si="25"/>
        <v>1.9999489119156572E-2</v>
      </c>
      <c r="AO75" s="229">
        <f t="shared" si="26"/>
        <v>5.0005108808434291E-3</v>
      </c>
      <c r="AP75" s="215">
        <v>1375</v>
      </c>
      <c r="AQ75" s="215">
        <f>AP75+AE75+AI75</f>
        <v>18393011</v>
      </c>
      <c r="AR75" s="215">
        <f>ROUND(AQ75/'3_Levels 1&amp;2'!C75,2)</f>
        <v>4039.76</v>
      </c>
    </row>
    <row r="76" spans="1:45" s="268" customFormat="1" ht="15" customHeight="1" x14ac:dyDescent="0.2">
      <c r="A76" s="256"/>
      <c r="B76" s="269" t="s">
        <v>5</v>
      </c>
      <c r="C76" s="258">
        <f>SUM(C7:C75)</f>
        <v>47677548842</v>
      </c>
      <c r="D76" s="258">
        <f>SUM(D7:D75)</f>
        <v>7131937526</v>
      </c>
      <c r="E76" s="258">
        <f>SUM(E7:E75)</f>
        <v>40545611316</v>
      </c>
      <c r="F76" s="258">
        <f>SUM(F7:F75)</f>
        <v>39834392979</v>
      </c>
      <c r="G76" s="259">
        <f>(E76-F76)/F76</f>
        <v>1.7854378686652562E-2</v>
      </c>
      <c r="H76" s="260">
        <f>SUM(H7:H75)</f>
        <v>40534592667.900002</v>
      </c>
      <c r="I76" s="964">
        <v>5.1100000000000003</v>
      </c>
      <c r="J76" s="262">
        <f>SUM(J7:J75)</f>
        <v>263135909</v>
      </c>
      <c r="K76" s="261">
        <v>24.66</v>
      </c>
      <c r="L76" s="262">
        <f>SUM(L7:L75)</f>
        <v>1091667970</v>
      </c>
      <c r="M76" s="261">
        <f>MIN(M7:M75)</f>
        <v>0</v>
      </c>
      <c r="N76" s="261">
        <f>MAX(N7:N75)</f>
        <v>89.88</v>
      </c>
      <c r="O76" s="261">
        <f>SUM(O7:O75)</f>
        <v>100</v>
      </c>
      <c r="P76" s="262">
        <f>SUM(P7:P75)</f>
        <v>41374512</v>
      </c>
      <c r="Q76" s="262">
        <f>SUM(Q7:Q75)</f>
        <v>1396178391</v>
      </c>
      <c r="R76" s="261">
        <v>5.67</v>
      </c>
      <c r="S76" s="262">
        <f>SUM(S7:S75)</f>
        <v>174345977</v>
      </c>
      <c r="T76" s="261">
        <f>MIN(T7:T75)</f>
        <v>0</v>
      </c>
      <c r="U76" s="261">
        <f>MAX(U7:U75)</f>
        <v>70</v>
      </c>
      <c r="V76" s="261">
        <f>SUM(V7:V75)</f>
        <v>101</v>
      </c>
      <c r="W76" s="262">
        <f>SUM(W7:W75)</f>
        <v>78558458</v>
      </c>
      <c r="X76" s="258">
        <f>SUM(X7:X75)</f>
        <v>252904435</v>
      </c>
      <c r="Y76" s="257">
        <f>I76+K76+R76</f>
        <v>35.44</v>
      </c>
      <c r="Z76" s="258">
        <f>SUM(Z7:Z75)</f>
        <v>1529149856</v>
      </c>
      <c r="AA76" s="258">
        <f>SUM(AA7:AA75)</f>
        <v>119932970</v>
      </c>
      <c r="AB76" s="263">
        <f t="shared" si="29"/>
        <v>6.24</v>
      </c>
      <c r="AC76" s="264">
        <f t="shared" si="30"/>
        <v>34.43</v>
      </c>
      <c r="AD76" s="263">
        <f t="shared" si="31"/>
        <v>40.67</v>
      </c>
      <c r="AE76" s="258">
        <f>SUM(AE7:AE75)</f>
        <v>1649101197</v>
      </c>
      <c r="AF76" s="265">
        <f>ROUND(AI76/AK76,4)</f>
        <v>2.0299999999999999E-2</v>
      </c>
      <c r="AG76" s="266">
        <f>SUM(AG7:AG75)</f>
        <v>1861626821</v>
      </c>
      <c r="AH76" s="266">
        <f>SUM(AH7:AH75)</f>
        <v>54539885</v>
      </c>
      <c r="AI76" s="258">
        <f>SUM(AI7:AI75)</f>
        <v>1917011136</v>
      </c>
      <c r="AJ76" s="258">
        <f>SUM(AJ7:AJ75)</f>
        <v>91303838280</v>
      </c>
      <c r="AK76" s="258">
        <f>SUM(AK7:AK75)</f>
        <v>94483825971.399994</v>
      </c>
      <c r="AL76" s="265">
        <f>(AK76-AJ76)/AJ76</f>
        <v>3.4828630989728791E-2</v>
      </c>
      <c r="AM76" s="258">
        <f>SUM(AM7:AM75)</f>
        <v>93629413134.850006</v>
      </c>
      <c r="AN76" s="267">
        <f>ROUND(AG76/$AK76,4)</f>
        <v>1.9699999999999999E-2</v>
      </c>
      <c r="AO76" s="267">
        <f>ROUND(AH76/$AK76,4)</f>
        <v>5.9999999999999995E-4</v>
      </c>
      <c r="AP76" s="262">
        <f>SUM(AP7:AP75)</f>
        <v>34730939</v>
      </c>
      <c r="AQ76" s="258">
        <f>SUM(AQ7:AQ75)</f>
        <v>3600843272</v>
      </c>
      <c r="AR76" s="258">
        <f>ROUND(AQ76/'3_Levels 1&amp;2'!C76,2)</f>
        <v>5264.64</v>
      </c>
    </row>
    <row r="77" spans="1:45" ht="14.25" customHeight="1" x14ac:dyDescent="0.2">
      <c r="D77" s="786"/>
      <c r="J77" s="787"/>
      <c r="L77" s="787"/>
      <c r="Q77" s="788"/>
      <c r="S77" s="787"/>
      <c r="W77" s="787"/>
      <c r="X77" s="788"/>
      <c r="AE77" s="1034" t="s">
        <v>1318</v>
      </c>
      <c r="AF77" s="789"/>
      <c r="AH77" s="515"/>
      <c r="AI77" s="1034" t="s">
        <v>1318</v>
      </c>
      <c r="AK77" s="788"/>
      <c r="AO77" s="515"/>
    </row>
    <row r="78" spans="1:45" ht="14.25" customHeight="1" x14ac:dyDescent="0.2">
      <c r="E78" s="788"/>
      <c r="J78" s="791"/>
      <c r="L78" s="787"/>
      <c r="AD78" s="792"/>
      <c r="AE78" s="1034" t="s">
        <v>15</v>
      </c>
      <c r="AF78" s="789"/>
      <c r="AH78" s="515"/>
      <c r="AI78" s="1034" t="s">
        <v>11</v>
      </c>
      <c r="AJ78" s="794"/>
      <c r="AK78" s="794"/>
      <c r="AL78" s="794"/>
      <c r="AM78" s="794"/>
      <c r="AQ78" s="794"/>
    </row>
    <row r="79" spans="1:45" ht="14.25" customHeight="1" x14ac:dyDescent="0.2">
      <c r="AE79" s="114"/>
      <c r="AF79" s="114"/>
      <c r="AH79" s="114"/>
      <c r="AI79" s="1034" t="s">
        <v>15</v>
      </c>
      <c r="AJ79" s="114"/>
      <c r="AK79" s="114"/>
      <c r="AL79" s="114"/>
      <c r="AM79" s="795"/>
      <c r="AN79" s="114"/>
      <c r="AO79" s="114"/>
      <c r="AP79" s="114"/>
      <c r="AQ79" s="114"/>
      <c r="AR79" s="114"/>
      <c r="AS79" s="114"/>
    </row>
    <row r="80" spans="1:45" ht="14.25" customHeight="1" x14ac:dyDescent="0.2">
      <c r="AE80" s="114"/>
      <c r="AF80" s="114"/>
      <c r="AH80" s="114"/>
      <c r="AI80" s="1035" t="s">
        <v>36</v>
      </c>
      <c r="AJ80" s="114"/>
      <c r="AK80" s="114"/>
      <c r="AL80" s="114"/>
      <c r="AM80" s="114"/>
      <c r="AN80" s="114"/>
      <c r="AO80" s="114"/>
      <c r="AP80" s="114"/>
      <c r="AQ80" s="114"/>
      <c r="AR80" s="114"/>
      <c r="AS80" s="114"/>
    </row>
    <row r="81" spans="32:38" ht="14.25" customHeight="1" x14ac:dyDescent="0.2">
      <c r="AF81" s="1538"/>
      <c r="AG81" s="1538"/>
      <c r="AI81" s="1034" t="s">
        <v>74</v>
      </c>
    </row>
    <row r="82" spans="32:38" ht="14.25" customHeight="1" x14ac:dyDescent="0.2">
      <c r="AF82" s="1538"/>
      <c r="AG82" s="1538"/>
      <c r="AI82" s="1034" t="s">
        <v>53</v>
      </c>
    </row>
    <row r="83" spans="32:38" ht="14.25" customHeight="1" x14ac:dyDescent="0.2">
      <c r="AI83" s="1034" t="s">
        <v>3</v>
      </c>
    </row>
    <row r="84" spans="32:38" ht="14.25" hidden="1" customHeight="1" x14ac:dyDescent="0.2">
      <c r="AG84" s="790" t="s">
        <v>623</v>
      </c>
    </row>
    <row r="85" spans="32:38" hidden="1" x14ac:dyDescent="0.2">
      <c r="AG85" s="793">
        <v>1439310</v>
      </c>
    </row>
    <row r="86" spans="32:38" x14ac:dyDescent="0.2">
      <c r="AL86" s="117"/>
    </row>
  </sheetData>
  <sheetProtection formatCells="0" formatColumns="0" formatRows="0" sort="0"/>
  <mergeCells count="49">
    <mergeCell ref="AF81:AG82"/>
    <mergeCell ref="Y1:AD1"/>
    <mergeCell ref="AJ1:AO1"/>
    <mergeCell ref="AC2:AC3"/>
    <mergeCell ref="AD2:AD3"/>
    <mergeCell ref="AL2:AL3"/>
    <mergeCell ref="AN2:AN3"/>
    <mergeCell ref="Y2:Y3"/>
    <mergeCell ref="Z2:Z3"/>
    <mergeCell ref="AA2:AA3"/>
    <mergeCell ref="AB2:AB3"/>
    <mergeCell ref="A1:B3"/>
    <mergeCell ref="X1:X3"/>
    <mergeCell ref="W2:W3"/>
    <mergeCell ref="I1:J1"/>
    <mergeCell ref="K1:P1"/>
    <mergeCell ref="C1:H1"/>
    <mergeCell ref="P2:P3"/>
    <mergeCell ref="R2:R3"/>
    <mergeCell ref="Q1:Q3"/>
    <mergeCell ref="R1:W1"/>
    <mergeCell ref="T2:T3"/>
    <mergeCell ref="U2:U3"/>
    <mergeCell ref="K2:K3"/>
    <mergeCell ref="L2:L3"/>
    <mergeCell ref="G2:G3"/>
    <mergeCell ref="I2:I3"/>
    <mergeCell ref="O2:O3"/>
    <mergeCell ref="C2:C3"/>
    <mergeCell ref="J2:J3"/>
    <mergeCell ref="D2:D3"/>
    <mergeCell ref="F2:F3"/>
    <mergeCell ref="E2:E3"/>
    <mergeCell ref="S2:S3"/>
    <mergeCell ref="M2:M3"/>
    <mergeCell ref="N2:N3"/>
    <mergeCell ref="V2:V3"/>
    <mergeCell ref="AR1:AR3"/>
    <mergeCell ref="AQ1:AQ3"/>
    <mergeCell ref="AI1:AI3"/>
    <mergeCell ref="AE1:AE3"/>
    <mergeCell ref="AJ2:AJ3"/>
    <mergeCell ref="AK2:AK3"/>
    <mergeCell ref="AF2:AF3"/>
    <mergeCell ref="AG2:AG3"/>
    <mergeCell ref="AH2:AH3"/>
    <mergeCell ref="AO2:AO3"/>
    <mergeCell ref="AP1:AP3"/>
    <mergeCell ref="AF1:AH1"/>
  </mergeCells>
  <phoneticPr fontId="0" type="noConversion"/>
  <conditionalFormatting sqref="H7:H11 H75">
    <cfRule type="expression" dxfId="56" priority="57">
      <formula>G7&gt;$H$3</formula>
    </cfRule>
  </conditionalFormatting>
  <conditionalFormatting sqref="G7:G11 G75">
    <cfRule type="expression" dxfId="55" priority="56">
      <formula>G7&gt;$H$3</formula>
    </cfRule>
  </conditionalFormatting>
  <conditionalFormatting sqref="AL7:AL11 AL75">
    <cfRule type="expression" dxfId="54" priority="55">
      <formula>AL7&gt;$AM$3</formula>
    </cfRule>
  </conditionalFormatting>
  <conditionalFormatting sqref="AM75">
    <cfRule type="expression" dxfId="53" priority="54">
      <formula>AL75&gt;$AM$3</formula>
    </cfRule>
  </conditionalFormatting>
  <conditionalFormatting sqref="H12:H16">
    <cfRule type="expression" dxfId="52" priority="53">
      <formula>G12&gt;$H$3</formula>
    </cfRule>
  </conditionalFormatting>
  <conditionalFormatting sqref="G12:G16">
    <cfRule type="expression" dxfId="51" priority="52">
      <formula>G12&gt;$H$3</formula>
    </cfRule>
  </conditionalFormatting>
  <conditionalFormatting sqref="AL12:AL16">
    <cfRule type="expression" dxfId="50" priority="51">
      <formula>AL12&gt;$AM$3</formula>
    </cfRule>
  </conditionalFormatting>
  <conditionalFormatting sqref="AM12:AM16">
    <cfRule type="expression" dxfId="49" priority="50">
      <formula>AL12&gt;$AM$3</formula>
    </cfRule>
  </conditionalFormatting>
  <conditionalFormatting sqref="H17:H21">
    <cfRule type="expression" dxfId="48" priority="49">
      <formula>G17&gt;$H$3</formula>
    </cfRule>
  </conditionalFormatting>
  <conditionalFormatting sqref="G17:G21">
    <cfRule type="expression" dxfId="47" priority="48">
      <formula>G17&gt;$H$3</formula>
    </cfRule>
  </conditionalFormatting>
  <conditionalFormatting sqref="AL17:AL21">
    <cfRule type="expression" dxfId="46" priority="47">
      <formula>AL17&gt;$AM$3</formula>
    </cfRule>
  </conditionalFormatting>
  <conditionalFormatting sqref="AM17:AM21">
    <cfRule type="expression" dxfId="45" priority="46">
      <formula>AL17&gt;$AM$3</formula>
    </cfRule>
  </conditionalFormatting>
  <conditionalFormatting sqref="H22:H26">
    <cfRule type="expression" dxfId="44" priority="45">
      <formula>G22&gt;$H$3</formula>
    </cfRule>
  </conditionalFormatting>
  <conditionalFormatting sqref="G22:G26">
    <cfRule type="expression" dxfId="43" priority="44">
      <formula>G22&gt;$H$3</formula>
    </cfRule>
  </conditionalFormatting>
  <conditionalFormatting sqref="AL22:AL26">
    <cfRule type="expression" dxfId="42" priority="43">
      <formula>AL22&gt;$AM$3</formula>
    </cfRule>
  </conditionalFormatting>
  <conditionalFormatting sqref="AM22:AM26">
    <cfRule type="expression" dxfId="41" priority="42">
      <formula>AL22&gt;$AM$3</formula>
    </cfRule>
  </conditionalFormatting>
  <conditionalFormatting sqref="H27:H31">
    <cfRule type="expression" dxfId="40" priority="41">
      <formula>G27&gt;$H$3</formula>
    </cfRule>
  </conditionalFormatting>
  <conditionalFormatting sqref="G27:G31">
    <cfRule type="expression" dxfId="39" priority="40">
      <formula>G27&gt;$H$3</formula>
    </cfRule>
  </conditionalFormatting>
  <conditionalFormatting sqref="AL27:AL31">
    <cfRule type="expression" dxfId="38" priority="39">
      <formula>AL27&gt;$AM$3</formula>
    </cfRule>
  </conditionalFormatting>
  <conditionalFormatting sqref="AM27:AM31">
    <cfRule type="expression" dxfId="37" priority="38">
      <formula>AL27&gt;$AM$3</formula>
    </cfRule>
  </conditionalFormatting>
  <conditionalFormatting sqref="H32:H36">
    <cfRule type="expression" dxfId="36" priority="37">
      <formula>G32&gt;$H$3</formula>
    </cfRule>
  </conditionalFormatting>
  <conditionalFormatting sqref="G32:G36">
    <cfRule type="expression" dxfId="35" priority="36">
      <formula>G32&gt;$H$3</formula>
    </cfRule>
  </conditionalFormatting>
  <conditionalFormatting sqref="AL32:AL36">
    <cfRule type="expression" dxfId="34" priority="35">
      <formula>AL32&gt;$AM$3</formula>
    </cfRule>
  </conditionalFormatting>
  <conditionalFormatting sqref="AM32:AM36">
    <cfRule type="expression" dxfId="33" priority="34">
      <formula>AL32&gt;$AM$3</formula>
    </cfRule>
  </conditionalFormatting>
  <conditionalFormatting sqref="H37:H41">
    <cfRule type="expression" dxfId="32" priority="33">
      <formula>G37&gt;$H$3</formula>
    </cfRule>
  </conditionalFormatting>
  <conditionalFormatting sqref="G37:G41">
    <cfRule type="expression" dxfId="31" priority="32">
      <formula>G37&gt;$H$3</formula>
    </cfRule>
  </conditionalFormatting>
  <conditionalFormatting sqref="AL37:AL41">
    <cfRule type="expression" dxfId="30" priority="31">
      <formula>AL37&gt;$AM$3</formula>
    </cfRule>
  </conditionalFormatting>
  <conditionalFormatting sqref="AM37:AM41">
    <cfRule type="expression" dxfId="29" priority="30">
      <formula>AL37&gt;$AM$3</formula>
    </cfRule>
  </conditionalFormatting>
  <conditionalFormatting sqref="H42:H46">
    <cfRule type="expression" dxfId="28" priority="29">
      <formula>G42&gt;$H$3</formula>
    </cfRule>
  </conditionalFormatting>
  <conditionalFormatting sqref="G42:G46">
    <cfRule type="expression" dxfId="27" priority="28">
      <formula>G42&gt;$H$3</formula>
    </cfRule>
  </conditionalFormatting>
  <conditionalFormatting sqref="AL42:AL46">
    <cfRule type="expression" dxfId="26" priority="27">
      <formula>AL42&gt;$AM$3</formula>
    </cfRule>
  </conditionalFormatting>
  <conditionalFormatting sqref="AM42:AM46">
    <cfRule type="expression" dxfId="25" priority="26">
      <formula>AL42&gt;$AM$3</formula>
    </cfRule>
  </conditionalFormatting>
  <conditionalFormatting sqref="H47:H51">
    <cfRule type="expression" dxfId="24" priority="25">
      <formula>G47&gt;$H$3</formula>
    </cfRule>
  </conditionalFormatting>
  <conditionalFormatting sqref="G47:G51">
    <cfRule type="expression" dxfId="23" priority="24">
      <formula>G47&gt;$H$3</formula>
    </cfRule>
  </conditionalFormatting>
  <conditionalFormatting sqref="AL47:AL51">
    <cfRule type="expression" dxfId="22" priority="23">
      <formula>AL47&gt;$AM$3</formula>
    </cfRule>
  </conditionalFormatting>
  <conditionalFormatting sqref="AM47:AM51">
    <cfRule type="expression" dxfId="21" priority="22">
      <formula>AL47&gt;$AM$3</formula>
    </cfRule>
  </conditionalFormatting>
  <conditionalFormatting sqref="H52:H56">
    <cfRule type="expression" dxfId="20" priority="21">
      <formula>G52&gt;$H$3</formula>
    </cfRule>
  </conditionalFormatting>
  <conditionalFormatting sqref="G52:G56">
    <cfRule type="expression" dxfId="19" priority="20">
      <formula>G52&gt;$H$3</formula>
    </cfRule>
  </conditionalFormatting>
  <conditionalFormatting sqref="AL52:AL56">
    <cfRule type="expression" dxfId="18" priority="19">
      <formula>AL52&gt;$AM$3</formula>
    </cfRule>
  </conditionalFormatting>
  <conditionalFormatting sqref="AM52:AM56">
    <cfRule type="expression" dxfId="17" priority="18">
      <formula>AL52&gt;$AM$3</formula>
    </cfRule>
  </conditionalFormatting>
  <conditionalFormatting sqref="H57:H61">
    <cfRule type="expression" dxfId="16" priority="17">
      <formula>G57&gt;$H$3</formula>
    </cfRule>
  </conditionalFormatting>
  <conditionalFormatting sqref="G57:G61">
    <cfRule type="expression" dxfId="15" priority="16">
      <formula>G57&gt;$H$3</formula>
    </cfRule>
  </conditionalFormatting>
  <conditionalFormatting sqref="AL57:AL61">
    <cfRule type="expression" dxfId="14" priority="15">
      <formula>AL57&gt;$AM$3</formula>
    </cfRule>
  </conditionalFormatting>
  <conditionalFormatting sqref="AM57:AM61">
    <cfRule type="expression" dxfId="13" priority="14">
      <formula>AL57&gt;$AM$3</formula>
    </cfRule>
  </conditionalFormatting>
  <conditionalFormatting sqref="H62:H66">
    <cfRule type="expression" dxfId="12" priority="13">
      <formula>G62&gt;$H$3</formula>
    </cfRule>
  </conditionalFormatting>
  <conditionalFormatting sqref="G62:G66">
    <cfRule type="expression" dxfId="11" priority="12">
      <formula>G62&gt;$H$3</formula>
    </cfRule>
  </conditionalFormatting>
  <conditionalFormatting sqref="AL62:AL66">
    <cfRule type="expression" dxfId="10" priority="11">
      <formula>AL62&gt;$AM$3</formula>
    </cfRule>
  </conditionalFormatting>
  <conditionalFormatting sqref="AM62:AM66">
    <cfRule type="expression" dxfId="9" priority="10">
      <formula>AL62&gt;$AM$3</formula>
    </cfRule>
  </conditionalFormatting>
  <conditionalFormatting sqref="H67:H71">
    <cfRule type="expression" dxfId="8" priority="9">
      <formula>G67&gt;$H$3</formula>
    </cfRule>
  </conditionalFormatting>
  <conditionalFormatting sqref="G67:G71">
    <cfRule type="expression" dxfId="7" priority="8">
      <formula>G67&gt;$H$3</formula>
    </cfRule>
  </conditionalFormatting>
  <conditionalFormatting sqref="AL67:AL71">
    <cfRule type="expression" dxfId="6" priority="7">
      <formula>AL67&gt;$AM$3</formula>
    </cfRule>
  </conditionalFormatting>
  <conditionalFormatting sqref="AM67:AM71">
    <cfRule type="expression" dxfId="5" priority="6">
      <formula>AL67&gt;$AM$3</formula>
    </cfRule>
  </conditionalFormatting>
  <conditionalFormatting sqref="H72:H74">
    <cfRule type="expression" dxfId="4" priority="5">
      <formula>G72&gt;$H$3</formula>
    </cfRule>
  </conditionalFormatting>
  <conditionalFormatting sqref="G72:G74">
    <cfRule type="expression" dxfId="3" priority="4">
      <formula>G72&gt;$H$3</formula>
    </cfRule>
  </conditionalFormatting>
  <conditionalFormatting sqref="AL72:AL74">
    <cfRule type="expression" dxfId="2" priority="3">
      <formula>AL72&gt;$AM$3</formula>
    </cfRule>
  </conditionalFormatting>
  <conditionalFormatting sqref="AM72:AM74">
    <cfRule type="expression" dxfId="1" priority="2">
      <formula>AL72&gt;$AM$3</formula>
    </cfRule>
  </conditionalFormatting>
  <printOptions horizontalCentered="1"/>
  <pageMargins left="0.25" right="0.25" top="0.97" bottom="0.25" header="0.38" footer="0.27"/>
  <pageSetup paperSize="5" scale="75" firstPageNumber="97" fitToWidth="0" orientation="portrait" r:id="rId1"/>
  <headerFooter alignWithMargins="0">
    <oddHeader>&amp;L&amp;"Arial,Bold"&amp;18&amp;K000000Table 7: FY2018-19 Budget Letter 
FY2016-2017 Local Property and Sales Tax Revenues</oddHeader>
    <oddFooter>&amp;R&amp;12&amp;P</oddFooter>
  </headerFooter>
  <colBreaks count="6" manualBreakCount="6">
    <brk id="8" max="74" man="1"/>
    <brk id="17" max="74" man="1"/>
    <brk id="24" max="74" man="1"/>
    <brk id="31" max="74" man="1"/>
    <brk id="35" max="74" man="1"/>
    <brk id="41" max="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R222"/>
  <sheetViews>
    <sheetView view="pageBreakPreview" zoomScaleNormal="100" zoomScaleSheetLayoutView="100" workbookViewId="0">
      <pane xSplit="3" ySplit="6" topLeftCell="D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9.140625" defaultRowHeight="12.75" x14ac:dyDescent="0.2"/>
  <cols>
    <col min="1" max="1" width="9" style="128" bestFit="1" customWidth="1"/>
    <col min="2" max="2" width="9" style="128" hidden="1" customWidth="1"/>
    <col min="3" max="3" width="39.140625" style="127" customWidth="1"/>
    <col min="4" max="4" width="14" style="125" customWidth="1"/>
    <col min="5" max="5" width="13.85546875" style="125" customWidth="1"/>
    <col min="6" max="7" width="13.140625" style="127" customWidth="1"/>
    <col min="8" max="10" width="13.140625" style="125" customWidth="1"/>
    <col min="11" max="11" width="12.140625" style="125" customWidth="1"/>
    <col min="12" max="12" width="12.140625" style="127" customWidth="1"/>
    <col min="13" max="13" width="12.85546875" style="127" customWidth="1"/>
    <col min="14" max="14" width="10.85546875" style="127" customWidth="1"/>
    <col min="15" max="17" width="12.85546875" style="127" customWidth="1"/>
    <col min="18" max="18" width="13" style="125" customWidth="1"/>
    <col min="19" max="16384" width="9.140625" style="125"/>
  </cols>
  <sheetData>
    <row r="1" spans="1:18" ht="32.25" customHeight="1" x14ac:dyDescent="0.2">
      <c r="A1" s="1352" t="s">
        <v>80</v>
      </c>
      <c r="B1" s="1352"/>
      <c r="C1" s="1352"/>
      <c r="D1" s="1357" t="s">
        <v>1356</v>
      </c>
      <c r="E1" s="1357"/>
      <c r="F1" s="1358" t="s">
        <v>1265</v>
      </c>
      <c r="G1" s="1358"/>
      <c r="H1" s="1358"/>
      <c r="I1" s="1358"/>
      <c r="J1" s="1358"/>
      <c r="K1" s="1360" t="s">
        <v>349</v>
      </c>
      <c r="L1" s="1360"/>
      <c r="M1" s="1362" t="s">
        <v>1324</v>
      </c>
      <c r="N1" s="1356" t="s">
        <v>316</v>
      </c>
      <c r="O1" s="1356"/>
      <c r="P1" s="1356"/>
      <c r="Q1" s="1356"/>
      <c r="R1" s="1353" t="s">
        <v>1187</v>
      </c>
    </row>
    <row r="2" spans="1:18" ht="86.25" customHeight="1" x14ac:dyDescent="0.2">
      <c r="A2" s="1352"/>
      <c r="B2" s="1352"/>
      <c r="C2" s="1352"/>
      <c r="D2" s="1361" t="s">
        <v>1264</v>
      </c>
      <c r="E2" s="1013" t="s">
        <v>738</v>
      </c>
      <c r="F2" s="1354" t="s">
        <v>1358</v>
      </c>
      <c r="G2" s="1015" t="s">
        <v>736</v>
      </c>
      <c r="H2" s="1354" t="s">
        <v>1359</v>
      </c>
      <c r="I2" s="1015" t="s">
        <v>1188</v>
      </c>
      <c r="J2" s="1354" t="s">
        <v>737</v>
      </c>
      <c r="K2" s="1359" t="s">
        <v>1323</v>
      </c>
      <c r="L2" s="1363" t="s">
        <v>1319</v>
      </c>
      <c r="M2" s="1362"/>
      <c r="N2" s="1355" t="s">
        <v>1266</v>
      </c>
      <c r="O2" s="1016" t="s">
        <v>435</v>
      </c>
      <c r="P2" s="1355" t="s">
        <v>1322</v>
      </c>
      <c r="Q2" s="1355" t="s">
        <v>435</v>
      </c>
      <c r="R2" s="1353"/>
    </row>
    <row r="3" spans="1:18" ht="15" customHeight="1" x14ac:dyDescent="0.2">
      <c r="A3" s="1352"/>
      <c r="B3" s="1352"/>
      <c r="C3" s="1352"/>
      <c r="D3" s="1361"/>
      <c r="E3" s="894">
        <v>21000</v>
      </c>
      <c r="F3" s="1354"/>
      <c r="G3" s="895">
        <v>6000</v>
      </c>
      <c r="H3" s="1354"/>
      <c r="I3" s="895">
        <v>4000</v>
      </c>
      <c r="J3" s="1354"/>
      <c r="K3" s="1359"/>
      <c r="L3" s="1364"/>
      <c r="M3" s="896">
        <v>12000000</v>
      </c>
      <c r="N3" s="1355"/>
      <c r="O3" s="1017">
        <v>59</v>
      </c>
      <c r="P3" s="1355"/>
      <c r="Q3" s="1355"/>
      <c r="R3" s="1353"/>
    </row>
    <row r="4" spans="1:18" ht="13.35" customHeight="1" x14ac:dyDescent="0.2">
      <c r="A4" s="1247"/>
      <c r="B4" s="1249"/>
      <c r="C4" s="1248"/>
      <c r="D4" s="897">
        <v>1</v>
      </c>
      <c r="E4" s="897">
        <f>D4+1</f>
        <v>2</v>
      </c>
      <c r="F4" s="897">
        <f t="shared" ref="F4:R4" si="0">E4+1</f>
        <v>3</v>
      </c>
      <c r="G4" s="897">
        <f t="shared" si="0"/>
        <v>4</v>
      </c>
      <c r="H4" s="897">
        <f t="shared" si="0"/>
        <v>5</v>
      </c>
      <c r="I4" s="897">
        <f t="shared" si="0"/>
        <v>6</v>
      </c>
      <c r="J4" s="897">
        <f t="shared" ref="J4" si="1">I4+1</f>
        <v>7</v>
      </c>
      <c r="K4" s="897">
        <f t="shared" ref="K4" si="2">J4+1</f>
        <v>8</v>
      </c>
      <c r="L4" s="897">
        <f>$K4+1</f>
        <v>9</v>
      </c>
      <c r="M4" s="897">
        <f t="shared" ref="M4" si="3">L4+1</f>
        <v>10</v>
      </c>
      <c r="N4" s="897">
        <f t="shared" ref="N4" si="4">M4+1</f>
        <v>11</v>
      </c>
      <c r="O4" s="897">
        <f t="shared" ref="O4" si="5">N4+1</f>
        <v>12</v>
      </c>
      <c r="P4" s="897">
        <f t="shared" si="0"/>
        <v>13</v>
      </c>
      <c r="Q4" s="897">
        <f t="shared" si="0"/>
        <v>14</v>
      </c>
      <c r="R4" s="897">
        <f t="shared" si="0"/>
        <v>15</v>
      </c>
    </row>
    <row r="5" spans="1:18" s="1121" customFormat="1" ht="24.75" customHeight="1" x14ac:dyDescent="0.2">
      <c r="A5" s="1119"/>
      <c r="B5" s="1120"/>
      <c r="C5" s="1123"/>
      <c r="D5" s="1124" t="s">
        <v>1556</v>
      </c>
      <c r="E5" s="1122" t="s">
        <v>1557</v>
      </c>
      <c r="F5" s="1124" t="s">
        <v>1048</v>
      </c>
      <c r="G5" s="1122" t="s">
        <v>1558</v>
      </c>
      <c r="H5" s="1124" t="s">
        <v>1049</v>
      </c>
      <c r="I5" s="1122" t="s">
        <v>1559</v>
      </c>
      <c r="J5" s="1124" t="s">
        <v>1050</v>
      </c>
      <c r="K5" s="1124" t="s">
        <v>1051</v>
      </c>
      <c r="L5" s="1122" t="s">
        <v>1560</v>
      </c>
      <c r="M5" s="1124" t="s">
        <v>1052</v>
      </c>
      <c r="N5" s="1124" t="s">
        <v>1047</v>
      </c>
      <c r="O5" s="1122" t="s">
        <v>1561</v>
      </c>
      <c r="P5" s="1124" t="s">
        <v>1562</v>
      </c>
      <c r="Q5" s="1124" t="s">
        <v>1053</v>
      </c>
      <c r="R5" s="1124" t="s">
        <v>1054</v>
      </c>
    </row>
    <row r="6" spans="1:18" s="1121" customFormat="1" ht="24.75" hidden="1" customHeight="1" x14ac:dyDescent="0.2">
      <c r="A6" s="1119"/>
      <c r="B6" s="1120"/>
      <c r="C6" s="1123"/>
      <c r="D6" s="1124" t="s">
        <v>1059</v>
      </c>
      <c r="E6" s="1122" t="s">
        <v>1055</v>
      </c>
      <c r="F6" s="1124" t="s">
        <v>1059</v>
      </c>
      <c r="G6" s="1122" t="s">
        <v>1056</v>
      </c>
      <c r="H6" s="1124" t="s">
        <v>1059</v>
      </c>
      <c r="I6" s="1122" t="s">
        <v>1057</v>
      </c>
      <c r="J6" s="1124" t="s">
        <v>817</v>
      </c>
      <c r="K6" s="1124" t="s">
        <v>1059</v>
      </c>
      <c r="L6" s="1122" t="s">
        <v>1058</v>
      </c>
      <c r="M6" s="1124" t="s">
        <v>1059</v>
      </c>
      <c r="N6" s="1124" t="s">
        <v>1357</v>
      </c>
      <c r="O6" s="1122" t="s">
        <v>1060</v>
      </c>
      <c r="P6" s="1124" t="s">
        <v>1059</v>
      </c>
      <c r="Q6" s="1124" t="s">
        <v>817</v>
      </c>
      <c r="R6" s="1124" t="s">
        <v>817</v>
      </c>
    </row>
    <row r="7" spans="1:18" ht="15" customHeight="1" x14ac:dyDescent="0.2">
      <c r="A7" s="898">
        <v>1</v>
      </c>
      <c r="B7" s="899">
        <v>1</v>
      </c>
      <c r="C7" s="900" t="s">
        <v>6</v>
      </c>
      <c r="D7" s="901">
        <f>VLOOKUP(A7,[3]Final_MER!$A$3:$F$81,6,FALSE)</f>
        <v>0</v>
      </c>
      <c r="E7" s="968">
        <f t="shared" ref="E7:E70" si="6">ROUND($E$3*D7,0)</f>
        <v>0</v>
      </c>
      <c r="F7" s="901"/>
      <c r="G7" s="972">
        <f>ROUND($G$3*F7,0)</f>
        <v>0</v>
      </c>
      <c r="H7" s="901"/>
      <c r="I7" s="972">
        <f>ROUND($I$3*H7,0)</f>
        <v>0</v>
      </c>
      <c r="J7" s="972">
        <f>G7+I7</f>
        <v>0</v>
      </c>
      <c r="K7" s="901"/>
      <c r="L7" s="981">
        <f>VLOOKUP($A7,'[4]4_Level 4'!$A$7:$F$215,6,FALSE)</f>
        <v>100317</v>
      </c>
      <c r="M7" s="982"/>
      <c r="N7" s="901">
        <f>VLOOKUP(A7,'[5]MFP Grades 7-12'!$B$11:$L$204,11,FALSE)</f>
        <v>4051</v>
      </c>
      <c r="O7" s="987">
        <f>N7*$O$3</f>
        <v>239009</v>
      </c>
      <c r="P7" s="972"/>
      <c r="Q7" s="988">
        <f>O7+P7</f>
        <v>239009</v>
      </c>
      <c r="R7" s="989">
        <f t="shared" ref="R7:R38" si="7">L7+J7+E7+M7+Q7</f>
        <v>339326</v>
      </c>
    </row>
    <row r="8" spans="1:18" ht="15" customHeight="1" x14ac:dyDescent="0.2">
      <c r="A8" s="157">
        <v>2</v>
      </c>
      <c r="B8" s="471">
        <v>2</v>
      </c>
      <c r="C8" s="902" t="s">
        <v>7</v>
      </c>
      <c r="D8" s="903">
        <f>VLOOKUP(A8,[3]Final_MER!$A$3:$F$81,6,FALSE)</f>
        <v>0</v>
      </c>
      <c r="E8" s="969">
        <f t="shared" si="6"/>
        <v>0</v>
      </c>
      <c r="F8" s="903"/>
      <c r="G8" s="973">
        <f t="shared" ref="G8:G71" si="8">ROUND($G$3*F8,0)</f>
        <v>0</v>
      </c>
      <c r="H8" s="903"/>
      <c r="I8" s="973">
        <f t="shared" ref="I8:I71" si="9">ROUND($I$3*H8,0)</f>
        <v>0</v>
      </c>
      <c r="J8" s="973">
        <f t="shared" ref="J8:J71" si="10">G8+I8</f>
        <v>0</v>
      </c>
      <c r="K8" s="903"/>
      <c r="L8" s="977">
        <f>VLOOKUP($A8,'[4]4_Level 4'!$A$7:$F$215,6,FALSE)</f>
        <v>25000</v>
      </c>
      <c r="M8" s="978"/>
      <c r="N8" s="903">
        <f>VLOOKUP(A8,'[5]MFP Grades 7-12'!$B$11:$L$204,11,FALSE)</f>
        <v>1733</v>
      </c>
      <c r="O8" s="990">
        <f t="shared" ref="O8:O71" si="11">N8*$O$3</f>
        <v>102247</v>
      </c>
      <c r="P8" s="973"/>
      <c r="Q8" s="991">
        <f t="shared" ref="Q8:Q71" si="12">O8+P8</f>
        <v>102247</v>
      </c>
      <c r="R8" s="992">
        <f t="shared" si="7"/>
        <v>127247</v>
      </c>
    </row>
    <row r="9" spans="1:18" ht="15" customHeight="1" x14ac:dyDescent="0.2">
      <c r="A9" s="904">
        <v>3</v>
      </c>
      <c r="B9" s="471">
        <v>3</v>
      </c>
      <c r="C9" s="902" t="s">
        <v>8</v>
      </c>
      <c r="D9" s="903">
        <f>VLOOKUP(A9,[3]Final_MER!$A$3:$F$81,6,FALSE)</f>
        <v>0</v>
      </c>
      <c r="E9" s="969">
        <f t="shared" si="6"/>
        <v>0</v>
      </c>
      <c r="F9" s="903"/>
      <c r="G9" s="973">
        <f t="shared" si="8"/>
        <v>0</v>
      </c>
      <c r="H9" s="903"/>
      <c r="I9" s="973">
        <f t="shared" si="9"/>
        <v>0</v>
      </c>
      <c r="J9" s="973">
        <f t="shared" si="10"/>
        <v>0</v>
      </c>
      <c r="K9" s="903"/>
      <c r="L9" s="977">
        <f>VLOOKUP($A9,'[4]4_Level 4'!$A$7:$F$215,6,FALSE)</f>
        <v>192066</v>
      </c>
      <c r="M9" s="978"/>
      <c r="N9" s="903">
        <f>VLOOKUP(A9,'[5]MFP Grades 7-12'!$B$11:$L$204,11,FALSE)</f>
        <v>9870</v>
      </c>
      <c r="O9" s="990">
        <f t="shared" si="11"/>
        <v>582330</v>
      </c>
      <c r="P9" s="973"/>
      <c r="Q9" s="991">
        <f t="shared" si="12"/>
        <v>582330</v>
      </c>
      <c r="R9" s="992">
        <f t="shared" si="7"/>
        <v>774396</v>
      </c>
    </row>
    <row r="10" spans="1:18" ht="15" customHeight="1" x14ac:dyDescent="0.2">
      <c r="A10" s="904">
        <v>4</v>
      </c>
      <c r="B10" s="471">
        <v>4</v>
      </c>
      <c r="C10" s="902" t="s">
        <v>9</v>
      </c>
      <c r="D10" s="903">
        <f>VLOOKUP(A10,[3]Final_MER!$A$3:$F$81,6,FALSE)</f>
        <v>3</v>
      </c>
      <c r="E10" s="969">
        <f t="shared" si="6"/>
        <v>63000</v>
      </c>
      <c r="F10" s="903"/>
      <c r="G10" s="973">
        <f t="shared" si="8"/>
        <v>0</v>
      </c>
      <c r="H10" s="903"/>
      <c r="I10" s="973">
        <f t="shared" si="9"/>
        <v>0</v>
      </c>
      <c r="J10" s="973">
        <f t="shared" si="10"/>
        <v>0</v>
      </c>
      <c r="K10" s="903"/>
      <c r="L10" s="977">
        <f>VLOOKUP($A10,'[4]4_Level 4'!$A$7:$F$215,6,FALSE)</f>
        <v>62297</v>
      </c>
      <c r="M10" s="978"/>
      <c r="N10" s="903">
        <f>VLOOKUP(A10,'[5]MFP Grades 7-12'!$B$11:$L$204,11,FALSE)</f>
        <v>1490</v>
      </c>
      <c r="O10" s="990">
        <f t="shared" si="11"/>
        <v>87910</v>
      </c>
      <c r="P10" s="973"/>
      <c r="Q10" s="991">
        <f t="shared" si="12"/>
        <v>87910</v>
      </c>
      <c r="R10" s="992">
        <f t="shared" si="7"/>
        <v>213207</v>
      </c>
    </row>
    <row r="11" spans="1:18" ht="15" customHeight="1" x14ac:dyDescent="0.2">
      <c r="A11" s="905">
        <v>5</v>
      </c>
      <c r="B11" s="906">
        <v>5</v>
      </c>
      <c r="C11" s="907" t="s">
        <v>10</v>
      </c>
      <c r="D11" s="908">
        <f>VLOOKUP(A11,[3]Final_MER!$A$3:$F$81,6,FALSE)</f>
        <v>0</v>
      </c>
      <c r="E11" s="970">
        <f t="shared" si="6"/>
        <v>0</v>
      </c>
      <c r="F11" s="908"/>
      <c r="G11" s="974">
        <f t="shared" si="8"/>
        <v>0</v>
      </c>
      <c r="H11" s="908"/>
      <c r="I11" s="974">
        <f t="shared" si="9"/>
        <v>0</v>
      </c>
      <c r="J11" s="974">
        <f t="shared" si="10"/>
        <v>0</v>
      </c>
      <c r="K11" s="908"/>
      <c r="L11" s="979">
        <f>VLOOKUP($A11,'[4]4_Level 4'!$A$7:$F$215,6,FALSE)</f>
        <v>114062</v>
      </c>
      <c r="M11" s="980"/>
      <c r="N11" s="908">
        <f>VLOOKUP(A11,'[5]MFP Grades 7-12'!$B$11:$L$204,11,FALSE)</f>
        <v>2326</v>
      </c>
      <c r="O11" s="993">
        <f t="shared" si="11"/>
        <v>137234</v>
      </c>
      <c r="P11" s="974"/>
      <c r="Q11" s="994">
        <f t="shared" si="12"/>
        <v>137234</v>
      </c>
      <c r="R11" s="995">
        <f t="shared" si="7"/>
        <v>251296</v>
      </c>
    </row>
    <row r="12" spans="1:18" ht="15" customHeight="1" x14ac:dyDescent="0.2">
      <c r="A12" s="898">
        <v>6</v>
      </c>
      <c r="B12" s="899">
        <v>6</v>
      </c>
      <c r="C12" s="900" t="s">
        <v>11</v>
      </c>
      <c r="D12" s="901">
        <f>VLOOKUP(A12,[3]Final_MER!$A$3:$F$81,6,FALSE)</f>
        <v>0</v>
      </c>
      <c r="E12" s="968">
        <f t="shared" si="6"/>
        <v>0</v>
      </c>
      <c r="F12" s="901"/>
      <c r="G12" s="972">
        <f t="shared" si="8"/>
        <v>0</v>
      </c>
      <c r="H12" s="901"/>
      <c r="I12" s="972">
        <f t="shared" si="9"/>
        <v>0</v>
      </c>
      <c r="J12" s="972">
        <f t="shared" si="10"/>
        <v>0</v>
      </c>
      <c r="K12" s="901"/>
      <c r="L12" s="981">
        <f>VLOOKUP($A12,'[4]4_Level 4'!$A$7:$F$215,6,FALSE)</f>
        <v>49980</v>
      </c>
      <c r="M12" s="982"/>
      <c r="N12" s="901">
        <f>VLOOKUP(A12,'[5]MFP Grades 7-12'!$B$11:$L$204,11,FALSE)</f>
        <v>2638</v>
      </c>
      <c r="O12" s="987">
        <f t="shared" si="11"/>
        <v>155642</v>
      </c>
      <c r="P12" s="972"/>
      <c r="Q12" s="988">
        <f t="shared" si="12"/>
        <v>155642</v>
      </c>
      <c r="R12" s="989">
        <f t="shared" si="7"/>
        <v>205622</v>
      </c>
    </row>
    <row r="13" spans="1:18" ht="15" customHeight="1" x14ac:dyDescent="0.2">
      <c r="A13" s="904">
        <v>7</v>
      </c>
      <c r="B13" s="471">
        <v>7</v>
      </c>
      <c r="C13" s="902" t="s">
        <v>12</v>
      </c>
      <c r="D13" s="903">
        <f>VLOOKUP(A13,[3]Final_MER!$A$3:$F$81,6,FALSE)</f>
        <v>0</v>
      </c>
      <c r="E13" s="969">
        <f t="shared" si="6"/>
        <v>0</v>
      </c>
      <c r="F13" s="903"/>
      <c r="G13" s="973">
        <f t="shared" si="8"/>
        <v>0</v>
      </c>
      <c r="H13" s="903"/>
      <c r="I13" s="973">
        <f t="shared" si="9"/>
        <v>0</v>
      </c>
      <c r="J13" s="973">
        <f t="shared" si="10"/>
        <v>0</v>
      </c>
      <c r="K13" s="903"/>
      <c r="L13" s="977">
        <f>VLOOKUP($A13,'[4]4_Level 4'!$A$7:$F$215,6,FALSE)</f>
        <v>30167</v>
      </c>
      <c r="M13" s="978"/>
      <c r="N13" s="903">
        <f>VLOOKUP(A13,'[5]MFP Grades 7-12'!$B$11:$L$204,11,FALSE)</f>
        <v>946</v>
      </c>
      <c r="O13" s="990">
        <f t="shared" si="11"/>
        <v>55814</v>
      </c>
      <c r="P13" s="973"/>
      <c r="Q13" s="991">
        <f t="shared" si="12"/>
        <v>55814</v>
      </c>
      <c r="R13" s="992">
        <f t="shared" si="7"/>
        <v>85981</v>
      </c>
    </row>
    <row r="14" spans="1:18" ht="15" customHeight="1" x14ac:dyDescent="0.2">
      <c r="A14" s="904">
        <v>8</v>
      </c>
      <c r="B14" s="471">
        <v>8</v>
      </c>
      <c r="C14" s="902" t="s">
        <v>13</v>
      </c>
      <c r="D14" s="903">
        <f>VLOOKUP(A14,[3]Final_MER!$A$3:$F$81,6,FALSE)</f>
        <v>3</v>
      </c>
      <c r="E14" s="969">
        <f t="shared" si="6"/>
        <v>63000</v>
      </c>
      <c r="F14" s="903"/>
      <c r="G14" s="973">
        <f t="shared" si="8"/>
        <v>0</v>
      </c>
      <c r="H14" s="903"/>
      <c r="I14" s="973">
        <f t="shared" si="9"/>
        <v>0</v>
      </c>
      <c r="J14" s="973">
        <f t="shared" si="10"/>
        <v>0</v>
      </c>
      <c r="K14" s="903"/>
      <c r="L14" s="977">
        <f>VLOOKUP($A14,'[4]4_Level 4'!$A$7:$F$215,6,FALSE)</f>
        <v>133518</v>
      </c>
      <c r="M14" s="978"/>
      <c r="N14" s="903">
        <f>VLOOKUP(A14,'[5]MFP Grades 7-12'!$B$11:$L$204,11,FALSE)</f>
        <v>9793</v>
      </c>
      <c r="O14" s="990">
        <f t="shared" si="11"/>
        <v>577787</v>
      </c>
      <c r="P14" s="973"/>
      <c r="Q14" s="991">
        <f t="shared" si="12"/>
        <v>577787</v>
      </c>
      <c r="R14" s="992">
        <f t="shared" si="7"/>
        <v>774305</v>
      </c>
    </row>
    <row r="15" spans="1:18" ht="15" customHeight="1" x14ac:dyDescent="0.2">
      <c r="A15" s="904">
        <v>9</v>
      </c>
      <c r="B15" s="471">
        <v>9</v>
      </c>
      <c r="C15" s="902" t="s">
        <v>14</v>
      </c>
      <c r="D15" s="903">
        <f>VLOOKUP(A15,[3]Final_MER!$A$3:$F$81,6,FALSE)</f>
        <v>13</v>
      </c>
      <c r="E15" s="969">
        <f t="shared" si="6"/>
        <v>273000</v>
      </c>
      <c r="F15" s="903"/>
      <c r="G15" s="973">
        <f t="shared" si="8"/>
        <v>0</v>
      </c>
      <c r="H15" s="903"/>
      <c r="I15" s="973">
        <f t="shared" si="9"/>
        <v>0</v>
      </c>
      <c r="J15" s="973">
        <f t="shared" si="10"/>
        <v>0</v>
      </c>
      <c r="K15" s="903"/>
      <c r="L15" s="977">
        <f>VLOOKUP($A15,'[4]4_Level 4'!$A$7:$F$215,6,FALSE)</f>
        <v>241868</v>
      </c>
      <c r="M15" s="978"/>
      <c r="N15" s="903">
        <f>VLOOKUP(A15,'[5]MFP Grades 7-12'!$B$11:$L$204,11,FALSE)</f>
        <v>16995</v>
      </c>
      <c r="O15" s="990">
        <f t="shared" si="11"/>
        <v>1002705</v>
      </c>
      <c r="P15" s="973"/>
      <c r="Q15" s="991">
        <f t="shared" si="12"/>
        <v>1002705</v>
      </c>
      <c r="R15" s="992">
        <f t="shared" si="7"/>
        <v>1517573</v>
      </c>
    </row>
    <row r="16" spans="1:18" ht="15" customHeight="1" x14ac:dyDescent="0.2">
      <c r="A16" s="905">
        <v>10</v>
      </c>
      <c r="B16" s="906">
        <v>10</v>
      </c>
      <c r="C16" s="907" t="s">
        <v>15</v>
      </c>
      <c r="D16" s="908">
        <f>VLOOKUP(A16,[3]Final_MER!$A$3:$F$81,6,FALSE)</f>
        <v>35</v>
      </c>
      <c r="E16" s="970">
        <f t="shared" si="6"/>
        <v>735000</v>
      </c>
      <c r="F16" s="908"/>
      <c r="G16" s="974">
        <f t="shared" si="8"/>
        <v>0</v>
      </c>
      <c r="H16" s="908"/>
      <c r="I16" s="974">
        <f t="shared" si="9"/>
        <v>0</v>
      </c>
      <c r="J16" s="974">
        <f t="shared" si="10"/>
        <v>0</v>
      </c>
      <c r="K16" s="908"/>
      <c r="L16" s="979">
        <f>VLOOKUP($A16,'[4]4_Level 4'!$A$7:$F$215,6,FALSE)</f>
        <v>279174</v>
      </c>
      <c r="M16" s="980"/>
      <c r="N16" s="908">
        <f>VLOOKUP(A16,'[5]MFP Grades 7-12'!$B$11:$L$204,11,FALSE)</f>
        <v>13579</v>
      </c>
      <c r="O16" s="993">
        <f t="shared" si="11"/>
        <v>801161</v>
      </c>
      <c r="P16" s="974"/>
      <c r="Q16" s="994">
        <f t="shared" si="12"/>
        <v>801161</v>
      </c>
      <c r="R16" s="995">
        <f t="shared" si="7"/>
        <v>1815335</v>
      </c>
    </row>
    <row r="17" spans="1:18" ht="15" customHeight="1" x14ac:dyDescent="0.2">
      <c r="A17" s="898">
        <v>11</v>
      </c>
      <c r="B17" s="899">
        <v>11</v>
      </c>
      <c r="C17" s="900" t="s">
        <v>16</v>
      </c>
      <c r="D17" s="901">
        <f>VLOOKUP(A17,[3]Final_MER!$A$3:$F$81,6,FALSE)</f>
        <v>0</v>
      </c>
      <c r="E17" s="968">
        <f t="shared" si="6"/>
        <v>0</v>
      </c>
      <c r="F17" s="901"/>
      <c r="G17" s="972">
        <f t="shared" si="8"/>
        <v>0</v>
      </c>
      <c r="H17" s="901"/>
      <c r="I17" s="972">
        <f t="shared" si="9"/>
        <v>0</v>
      </c>
      <c r="J17" s="972">
        <f t="shared" si="10"/>
        <v>0</v>
      </c>
      <c r="K17" s="901"/>
      <c r="L17" s="981">
        <f>VLOOKUP($A17,'[4]4_Level 4'!$A$7:$F$215,6,FALSE)</f>
        <v>33201</v>
      </c>
      <c r="M17" s="982"/>
      <c r="N17" s="901">
        <f>VLOOKUP(A17,'[5]MFP Grades 7-12'!$B$11:$L$204,11,FALSE)</f>
        <v>679</v>
      </c>
      <c r="O17" s="987">
        <f t="shared" si="11"/>
        <v>40061</v>
      </c>
      <c r="P17" s="972"/>
      <c r="Q17" s="988">
        <f t="shared" si="12"/>
        <v>40061</v>
      </c>
      <c r="R17" s="989">
        <f t="shared" si="7"/>
        <v>73262</v>
      </c>
    </row>
    <row r="18" spans="1:18" ht="15" customHeight="1" x14ac:dyDescent="0.2">
      <c r="A18" s="904">
        <v>12</v>
      </c>
      <c r="B18" s="471">
        <v>12</v>
      </c>
      <c r="C18" s="902" t="s">
        <v>17</v>
      </c>
      <c r="D18" s="903">
        <f>VLOOKUP(A18,[3]Final_MER!$A$3:$F$81,6,FALSE)</f>
        <v>2</v>
      </c>
      <c r="E18" s="969">
        <f t="shared" si="6"/>
        <v>42000</v>
      </c>
      <c r="F18" s="903"/>
      <c r="G18" s="973">
        <f t="shared" si="8"/>
        <v>0</v>
      </c>
      <c r="H18" s="903"/>
      <c r="I18" s="973">
        <f t="shared" si="9"/>
        <v>0</v>
      </c>
      <c r="J18" s="973">
        <f t="shared" si="10"/>
        <v>0</v>
      </c>
      <c r="K18" s="903"/>
      <c r="L18" s="977">
        <f>VLOOKUP($A18,'[4]4_Level 4'!$A$7:$F$215,6,FALSE)</f>
        <v>25000</v>
      </c>
      <c r="M18" s="978"/>
      <c r="N18" s="903">
        <f>VLOOKUP(A18,'[5]MFP Grades 7-12'!$B$11:$L$204,11,FALSE)</f>
        <v>579</v>
      </c>
      <c r="O18" s="990">
        <f t="shared" si="11"/>
        <v>34161</v>
      </c>
      <c r="P18" s="973"/>
      <c r="Q18" s="991">
        <f t="shared" si="12"/>
        <v>34161</v>
      </c>
      <c r="R18" s="992">
        <f t="shared" si="7"/>
        <v>101161</v>
      </c>
    </row>
    <row r="19" spans="1:18" ht="15" customHeight="1" x14ac:dyDescent="0.2">
      <c r="A19" s="904">
        <v>13</v>
      </c>
      <c r="B19" s="471">
        <v>13</v>
      </c>
      <c r="C19" s="902" t="s">
        <v>18</v>
      </c>
      <c r="D19" s="903">
        <f>VLOOKUP(A19,[3]Final_MER!$A$3:$F$81,6,FALSE)</f>
        <v>0</v>
      </c>
      <c r="E19" s="969">
        <f t="shared" si="6"/>
        <v>0</v>
      </c>
      <c r="F19" s="903"/>
      <c r="G19" s="973">
        <f t="shared" si="8"/>
        <v>0</v>
      </c>
      <c r="H19" s="903"/>
      <c r="I19" s="973">
        <f t="shared" si="9"/>
        <v>0</v>
      </c>
      <c r="J19" s="973">
        <f t="shared" si="10"/>
        <v>0</v>
      </c>
      <c r="K19" s="903"/>
      <c r="L19" s="977">
        <f>VLOOKUP($A19,'[4]4_Level 4'!$A$7:$F$215,6,FALSE)</f>
        <v>25000</v>
      </c>
      <c r="M19" s="978"/>
      <c r="N19" s="903">
        <f>VLOOKUP(A19,'[5]MFP Grades 7-12'!$B$11:$L$204,11,FALSE)</f>
        <v>541</v>
      </c>
      <c r="O19" s="990">
        <f t="shared" si="11"/>
        <v>31919</v>
      </c>
      <c r="P19" s="973"/>
      <c r="Q19" s="991">
        <f t="shared" si="12"/>
        <v>31919</v>
      </c>
      <c r="R19" s="992">
        <f t="shared" si="7"/>
        <v>56919</v>
      </c>
    </row>
    <row r="20" spans="1:18" ht="15" customHeight="1" x14ac:dyDescent="0.2">
      <c r="A20" s="904">
        <v>14</v>
      </c>
      <c r="B20" s="471">
        <v>14</v>
      </c>
      <c r="C20" s="902" t="s">
        <v>19</v>
      </c>
      <c r="D20" s="903">
        <f>VLOOKUP(A20,[3]Final_MER!$A$3:$F$81,6,FALSE)</f>
        <v>0</v>
      </c>
      <c r="E20" s="969">
        <f t="shared" si="6"/>
        <v>0</v>
      </c>
      <c r="F20" s="903"/>
      <c r="G20" s="973">
        <f t="shared" si="8"/>
        <v>0</v>
      </c>
      <c r="H20" s="903"/>
      <c r="I20" s="973">
        <f t="shared" si="9"/>
        <v>0</v>
      </c>
      <c r="J20" s="973">
        <f t="shared" si="10"/>
        <v>0</v>
      </c>
      <c r="K20" s="903"/>
      <c r="L20" s="977">
        <f>VLOOKUP($A20,'[4]4_Level 4'!$A$7:$F$215,6,FALSE)</f>
        <v>25000</v>
      </c>
      <c r="M20" s="978"/>
      <c r="N20" s="903">
        <f>VLOOKUP(A20,'[5]MFP Grades 7-12'!$B$11:$L$204,11,FALSE)</f>
        <v>676</v>
      </c>
      <c r="O20" s="990">
        <f t="shared" si="11"/>
        <v>39884</v>
      </c>
      <c r="P20" s="973"/>
      <c r="Q20" s="991">
        <f t="shared" si="12"/>
        <v>39884</v>
      </c>
      <c r="R20" s="992">
        <f t="shared" si="7"/>
        <v>64884</v>
      </c>
    </row>
    <row r="21" spans="1:18" ht="15" customHeight="1" x14ac:dyDescent="0.2">
      <c r="A21" s="905">
        <v>15</v>
      </c>
      <c r="B21" s="906">
        <v>15</v>
      </c>
      <c r="C21" s="907" t="s">
        <v>20</v>
      </c>
      <c r="D21" s="908">
        <f>VLOOKUP(A21,[3]Final_MER!$A$3:$F$81,6,FALSE)</f>
        <v>2</v>
      </c>
      <c r="E21" s="970">
        <f t="shared" si="6"/>
        <v>42000</v>
      </c>
      <c r="F21" s="908"/>
      <c r="G21" s="974">
        <f t="shared" si="8"/>
        <v>0</v>
      </c>
      <c r="H21" s="908"/>
      <c r="I21" s="974">
        <f t="shared" si="9"/>
        <v>0</v>
      </c>
      <c r="J21" s="974">
        <f t="shared" si="10"/>
        <v>0</v>
      </c>
      <c r="K21" s="908"/>
      <c r="L21" s="979">
        <f>VLOOKUP($A21,'[4]4_Level 4'!$A$7:$F$215,6,FALSE)</f>
        <v>25000</v>
      </c>
      <c r="M21" s="980"/>
      <c r="N21" s="908">
        <f>VLOOKUP(A21,'[5]MFP Grades 7-12'!$B$11:$L$204,11,FALSE)</f>
        <v>1425</v>
      </c>
      <c r="O21" s="993">
        <f t="shared" si="11"/>
        <v>84075</v>
      </c>
      <c r="P21" s="974"/>
      <c r="Q21" s="994">
        <f t="shared" si="12"/>
        <v>84075</v>
      </c>
      <c r="R21" s="995">
        <f t="shared" si="7"/>
        <v>151075</v>
      </c>
    </row>
    <row r="22" spans="1:18" ht="15" customHeight="1" x14ac:dyDescent="0.2">
      <c r="A22" s="898">
        <v>16</v>
      </c>
      <c r="B22" s="899">
        <v>16</v>
      </c>
      <c r="C22" s="900" t="s">
        <v>21</v>
      </c>
      <c r="D22" s="901">
        <f>VLOOKUP(A22,[3]Final_MER!$A$3:$F$81,6,FALSE)</f>
        <v>0</v>
      </c>
      <c r="E22" s="968">
        <f t="shared" si="6"/>
        <v>0</v>
      </c>
      <c r="F22" s="901"/>
      <c r="G22" s="972">
        <f t="shared" si="8"/>
        <v>0</v>
      </c>
      <c r="H22" s="901"/>
      <c r="I22" s="972">
        <f t="shared" si="9"/>
        <v>0</v>
      </c>
      <c r="J22" s="972">
        <f t="shared" si="10"/>
        <v>0</v>
      </c>
      <c r="K22" s="901"/>
      <c r="L22" s="981">
        <f>VLOOKUP($A22,'[4]4_Level 4'!$A$7:$F$215,6,FALSE)</f>
        <v>52479</v>
      </c>
      <c r="M22" s="982"/>
      <c r="N22" s="901">
        <f>VLOOKUP(A22,'[5]MFP Grades 7-12'!$B$11:$L$204,11,FALSE)</f>
        <v>2176</v>
      </c>
      <c r="O22" s="987">
        <f t="shared" si="11"/>
        <v>128384</v>
      </c>
      <c r="P22" s="972"/>
      <c r="Q22" s="988">
        <f t="shared" si="12"/>
        <v>128384</v>
      </c>
      <c r="R22" s="989">
        <f t="shared" si="7"/>
        <v>180863</v>
      </c>
    </row>
    <row r="23" spans="1:18" ht="15" customHeight="1" x14ac:dyDescent="0.2">
      <c r="A23" s="904">
        <v>17</v>
      </c>
      <c r="B23" s="471">
        <v>17</v>
      </c>
      <c r="C23" s="902" t="s">
        <v>22</v>
      </c>
      <c r="D23" s="903">
        <f>VLOOKUP(A23,[3]Final_MER!$A$3:$F$81,6,FALSE)</f>
        <v>16</v>
      </c>
      <c r="E23" s="969">
        <f t="shared" si="6"/>
        <v>336000</v>
      </c>
      <c r="F23" s="909"/>
      <c r="G23" s="973">
        <f t="shared" si="8"/>
        <v>0</v>
      </c>
      <c r="H23" s="903"/>
      <c r="I23" s="973">
        <f t="shared" si="9"/>
        <v>0</v>
      </c>
      <c r="J23" s="973">
        <f t="shared" si="10"/>
        <v>0</v>
      </c>
      <c r="K23" s="903"/>
      <c r="L23" s="977">
        <f>VLOOKUP($A23,'[4]4_Level 4'!$A$7:$F$215,6,FALSE)</f>
        <v>218841</v>
      </c>
      <c r="M23" s="978"/>
      <c r="N23" s="903">
        <f>VLOOKUP(A23,'[5]MFP Grades 7-12'!$B$11:$L$204,11,FALSE)</f>
        <v>16498</v>
      </c>
      <c r="O23" s="990">
        <f t="shared" si="11"/>
        <v>973382</v>
      </c>
      <c r="P23" s="973"/>
      <c r="Q23" s="991">
        <f t="shared" si="12"/>
        <v>973382</v>
      </c>
      <c r="R23" s="992">
        <f t="shared" si="7"/>
        <v>1528223</v>
      </c>
    </row>
    <row r="24" spans="1:18" ht="15" customHeight="1" x14ac:dyDescent="0.2">
      <c r="A24" s="904">
        <v>18</v>
      </c>
      <c r="B24" s="471">
        <v>18</v>
      </c>
      <c r="C24" s="902" t="s">
        <v>23</v>
      </c>
      <c r="D24" s="903">
        <f>VLOOKUP(A24,[3]Final_MER!$A$3:$F$81,6,FALSE)</f>
        <v>1</v>
      </c>
      <c r="E24" s="969">
        <f t="shared" si="6"/>
        <v>21000</v>
      </c>
      <c r="F24" s="909"/>
      <c r="G24" s="973">
        <f t="shared" si="8"/>
        <v>0</v>
      </c>
      <c r="H24" s="903"/>
      <c r="I24" s="973">
        <f t="shared" si="9"/>
        <v>0</v>
      </c>
      <c r="J24" s="973">
        <f t="shared" si="10"/>
        <v>0</v>
      </c>
      <c r="K24" s="903"/>
      <c r="L24" s="977">
        <f>VLOOKUP($A24,'[4]4_Level 4'!$A$7:$F$215,6,FALSE)</f>
        <v>25000</v>
      </c>
      <c r="M24" s="978"/>
      <c r="N24" s="903">
        <f>VLOOKUP(A24,'[5]MFP Grades 7-12'!$B$11:$L$204,11,FALSE)</f>
        <v>429</v>
      </c>
      <c r="O24" s="990">
        <f t="shared" si="11"/>
        <v>25311</v>
      </c>
      <c r="P24" s="973"/>
      <c r="Q24" s="991">
        <f t="shared" si="12"/>
        <v>25311</v>
      </c>
      <c r="R24" s="992">
        <f t="shared" si="7"/>
        <v>71311</v>
      </c>
    </row>
    <row r="25" spans="1:18" ht="15" customHeight="1" x14ac:dyDescent="0.2">
      <c r="A25" s="904">
        <v>19</v>
      </c>
      <c r="B25" s="471">
        <v>19</v>
      </c>
      <c r="C25" s="902" t="s">
        <v>24</v>
      </c>
      <c r="D25" s="903">
        <f>VLOOKUP(A25,[3]Final_MER!$A$3:$F$81,6,FALSE)</f>
        <v>0</v>
      </c>
      <c r="E25" s="969">
        <f t="shared" si="6"/>
        <v>0</v>
      </c>
      <c r="F25" s="909"/>
      <c r="G25" s="973">
        <f t="shared" si="8"/>
        <v>0</v>
      </c>
      <c r="H25" s="903"/>
      <c r="I25" s="973">
        <f t="shared" si="9"/>
        <v>0</v>
      </c>
      <c r="J25" s="973">
        <f t="shared" si="10"/>
        <v>0</v>
      </c>
      <c r="K25" s="903"/>
      <c r="L25" s="977">
        <f>VLOOKUP($A25,'[4]4_Level 4'!$A$7:$F$215,6,FALSE)</f>
        <v>25000</v>
      </c>
      <c r="M25" s="978"/>
      <c r="N25" s="903">
        <f>VLOOKUP(A25,'[5]MFP Grades 7-12'!$B$11:$L$204,11,FALSE)</f>
        <v>832</v>
      </c>
      <c r="O25" s="990">
        <f t="shared" si="11"/>
        <v>49088</v>
      </c>
      <c r="P25" s="973"/>
      <c r="Q25" s="991">
        <f t="shared" si="12"/>
        <v>49088</v>
      </c>
      <c r="R25" s="992">
        <f t="shared" si="7"/>
        <v>74088</v>
      </c>
    </row>
    <row r="26" spans="1:18" ht="15" customHeight="1" x14ac:dyDescent="0.2">
      <c r="A26" s="905">
        <v>20</v>
      </c>
      <c r="B26" s="906">
        <v>20</v>
      </c>
      <c r="C26" s="907" t="s">
        <v>25</v>
      </c>
      <c r="D26" s="908">
        <f>VLOOKUP(A26,[3]Final_MER!$A$3:$F$81,6,FALSE)</f>
        <v>3</v>
      </c>
      <c r="E26" s="970">
        <f t="shared" si="6"/>
        <v>63000</v>
      </c>
      <c r="F26" s="910"/>
      <c r="G26" s="974">
        <f t="shared" si="8"/>
        <v>0</v>
      </c>
      <c r="H26" s="908"/>
      <c r="I26" s="974">
        <f t="shared" si="9"/>
        <v>0</v>
      </c>
      <c r="J26" s="974">
        <f t="shared" si="10"/>
        <v>0</v>
      </c>
      <c r="K26" s="908"/>
      <c r="L26" s="979">
        <f>VLOOKUP($A26,'[4]4_Level 4'!$A$7:$F$215,6,FALSE)</f>
        <v>57834</v>
      </c>
      <c r="M26" s="980"/>
      <c r="N26" s="908">
        <f>VLOOKUP(A26,'[5]MFP Grades 7-12'!$B$11:$L$204,11,FALSE)</f>
        <v>2362</v>
      </c>
      <c r="O26" s="993">
        <f t="shared" si="11"/>
        <v>139358</v>
      </c>
      <c r="P26" s="974"/>
      <c r="Q26" s="994">
        <f t="shared" si="12"/>
        <v>139358</v>
      </c>
      <c r="R26" s="995">
        <f t="shared" si="7"/>
        <v>260192</v>
      </c>
    </row>
    <row r="27" spans="1:18" ht="15" customHeight="1" x14ac:dyDescent="0.2">
      <c r="A27" s="898">
        <v>21</v>
      </c>
      <c r="B27" s="899">
        <v>21</v>
      </c>
      <c r="C27" s="900" t="s">
        <v>26</v>
      </c>
      <c r="D27" s="901">
        <f>VLOOKUP(A27,[3]Final_MER!$A$3:$F$81,6,FALSE)</f>
        <v>0</v>
      </c>
      <c r="E27" s="968">
        <f t="shared" si="6"/>
        <v>0</v>
      </c>
      <c r="F27" s="911"/>
      <c r="G27" s="972">
        <f t="shared" si="8"/>
        <v>0</v>
      </c>
      <c r="H27" s="901"/>
      <c r="I27" s="972">
        <f t="shared" si="9"/>
        <v>0</v>
      </c>
      <c r="J27" s="972">
        <f t="shared" si="10"/>
        <v>0</v>
      </c>
      <c r="K27" s="901"/>
      <c r="L27" s="981">
        <f>VLOOKUP($A27,'[4]4_Level 4'!$A$7:$F$215,6,FALSE)</f>
        <v>25000</v>
      </c>
      <c r="M27" s="982"/>
      <c r="N27" s="901">
        <f>VLOOKUP(A27,'[5]MFP Grades 7-12'!$B$11:$L$204,11,FALSE)</f>
        <v>1232</v>
      </c>
      <c r="O27" s="987">
        <f t="shared" si="11"/>
        <v>72688</v>
      </c>
      <c r="P27" s="972"/>
      <c r="Q27" s="988">
        <f t="shared" si="12"/>
        <v>72688</v>
      </c>
      <c r="R27" s="989">
        <f t="shared" si="7"/>
        <v>97688</v>
      </c>
    </row>
    <row r="28" spans="1:18" ht="15" customHeight="1" x14ac:dyDescent="0.2">
      <c r="A28" s="904">
        <v>22</v>
      </c>
      <c r="B28" s="471">
        <v>22</v>
      </c>
      <c r="C28" s="902" t="s">
        <v>27</v>
      </c>
      <c r="D28" s="903">
        <f>VLOOKUP(A28,[3]Final_MER!$A$3:$F$81,6,FALSE)</f>
        <v>0</v>
      </c>
      <c r="E28" s="969">
        <f t="shared" si="6"/>
        <v>0</v>
      </c>
      <c r="F28" s="909"/>
      <c r="G28" s="973">
        <f t="shared" si="8"/>
        <v>0</v>
      </c>
      <c r="H28" s="903"/>
      <c r="I28" s="973">
        <f t="shared" si="9"/>
        <v>0</v>
      </c>
      <c r="J28" s="973">
        <f t="shared" si="10"/>
        <v>0</v>
      </c>
      <c r="K28" s="903"/>
      <c r="L28" s="977">
        <f>VLOOKUP($A28,'[4]4_Level 4'!$A$7:$F$215,6,FALSE)</f>
        <v>89607</v>
      </c>
      <c r="M28" s="978"/>
      <c r="N28" s="903">
        <f>VLOOKUP(A28,'[5]MFP Grades 7-12'!$B$11:$L$204,11,FALSE)</f>
        <v>1285</v>
      </c>
      <c r="O28" s="990">
        <f t="shared" si="11"/>
        <v>75815</v>
      </c>
      <c r="P28" s="973"/>
      <c r="Q28" s="991">
        <f t="shared" si="12"/>
        <v>75815</v>
      </c>
      <c r="R28" s="992">
        <f t="shared" si="7"/>
        <v>165422</v>
      </c>
    </row>
    <row r="29" spans="1:18" ht="15" customHeight="1" x14ac:dyDescent="0.2">
      <c r="A29" s="904">
        <v>23</v>
      </c>
      <c r="B29" s="471">
        <v>23</v>
      </c>
      <c r="C29" s="902" t="s">
        <v>28</v>
      </c>
      <c r="D29" s="903">
        <f>VLOOKUP(A29,[3]Final_MER!$A$3:$F$81,6,FALSE)</f>
        <v>13</v>
      </c>
      <c r="E29" s="969">
        <f t="shared" si="6"/>
        <v>273000</v>
      </c>
      <c r="F29" s="909"/>
      <c r="G29" s="973">
        <f t="shared" si="8"/>
        <v>0</v>
      </c>
      <c r="H29" s="903"/>
      <c r="I29" s="973">
        <f t="shared" si="9"/>
        <v>0</v>
      </c>
      <c r="J29" s="973">
        <f t="shared" si="10"/>
        <v>0</v>
      </c>
      <c r="K29" s="903"/>
      <c r="L29" s="977">
        <f>VLOOKUP($A29,'[4]4_Level 4'!$A$7:$F$215,6,FALSE)</f>
        <v>258111</v>
      </c>
      <c r="M29" s="978"/>
      <c r="N29" s="903">
        <f>VLOOKUP(A29,'[5]MFP Grades 7-12'!$B$11:$L$204,11,FALSE)</f>
        <v>5433</v>
      </c>
      <c r="O29" s="990">
        <f t="shared" si="11"/>
        <v>320547</v>
      </c>
      <c r="P29" s="973"/>
      <c r="Q29" s="991">
        <f t="shared" si="12"/>
        <v>320547</v>
      </c>
      <c r="R29" s="992">
        <f t="shared" si="7"/>
        <v>851658</v>
      </c>
    </row>
    <row r="30" spans="1:18" ht="15" customHeight="1" x14ac:dyDescent="0.2">
      <c r="A30" s="904">
        <v>24</v>
      </c>
      <c r="B30" s="471">
        <v>24</v>
      </c>
      <c r="C30" s="902" t="s">
        <v>29</v>
      </c>
      <c r="D30" s="903">
        <f>VLOOKUP(A30,[3]Final_MER!$A$3:$F$81,6,FALSE)</f>
        <v>0</v>
      </c>
      <c r="E30" s="969">
        <f t="shared" si="6"/>
        <v>0</v>
      </c>
      <c r="F30" s="909"/>
      <c r="G30" s="973">
        <f t="shared" si="8"/>
        <v>0</v>
      </c>
      <c r="H30" s="903"/>
      <c r="I30" s="973">
        <f t="shared" si="9"/>
        <v>0</v>
      </c>
      <c r="J30" s="973">
        <f t="shared" si="10"/>
        <v>0</v>
      </c>
      <c r="K30" s="903"/>
      <c r="L30" s="977">
        <f>VLOOKUP($A30,'[4]4_Level 4'!$A$7:$F$215,6,FALSE)</f>
        <v>56942</v>
      </c>
      <c r="M30" s="978"/>
      <c r="N30" s="903">
        <f>VLOOKUP(A30,'[5]MFP Grades 7-12'!$B$11:$L$204,11,FALSE)</f>
        <v>2024</v>
      </c>
      <c r="O30" s="990">
        <f t="shared" si="11"/>
        <v>119416</v>
      </c>
      <c r="P30" s="973"/>
      <c r="Q30" s="991">
        <f t="shared" si="12"/>
        <v>119416</v>
      </c>
      <c r="R30" s="992">
        <f t="shared" si="7"/>
        <v>176358</v>
      </c>
    </row>
    <row r="31" spans="1:18" ht="15" customHeight="1" x14ac:dyDescent="0.2">
      <c r="A31" s="905">
        <v>25</v>
      </c>
      <c r="B31" s="906">
        <v>25</v>
      </c>
      <c r="C31" s="907" t="s">
        <v>30</v>
      </c>
      <c r="D31" s="908">
        <f>VLOOKUP(A31,[3]Final_MER!$A$3:$F$81,6,FALSE)</f>
        <v>0</v>
      </c>
      <c r="E31" s="970">
        <f t="shared" si="6"/>
        <v>0</v>
      </c>
      <c r="F31" s="910"/>
      <c r="G31" s="974">
        <f t="shared" si="8"/>
        <v>0</v>
      </c>
      <c r="H31" s="908"/>
      <c r="I31" s="974">
        <f t="shared" si="9"/>
        <v>0</v>
      </c>
      <c r="J31" s="974">
        <f t="shared" si="10"/>
        <v>0</v>
      </c>
      <c r="K31" s="908"/>
      <c r="L31" s="979">
        <f>VLOOKUP($A31,'[4]4_Level 4'!$A$7:$F$215,6,FALSE)</f>
        <v>50159</v>
      </c>
      <c r="M31" s="980"/>
      <c r="N31" s="908">
        <f>VLOOKUP(A31,'[5]MFP Grades 7-12'!$B$11:$L$204,11,FALSE)</f>
        <v>965</v>
      </c>
      <c r="O31" s="993">
        <f t="shared" si="11"/>
        <v>56935</v>
      </c>
      <c r="P31" s="974"/>
      <c r="Q31" s="994">
        <f t="shared" si="12"/>
        <v>56935</v>
      </c>
      <c r="R31" s="995">
        <f t="shared" si="7"/>
        <v>107094</v>
      </c>
    </row>
    <row r="32" spans="1:18" ht="15" customHeight="1" x14ac:dyDescent="0.2">
      <c r="A32" s="898">
        <v>26</v>
      </c>
      <c r="B32" s="899">
        <v>26</v>
      </c>
      <c r="C32" s="900" t="s">
        <v>31</v>
      </c>
      <c r="D32" s="901">
        <f>VLOOKUP(A32,[3]Final_MER!$A$3:$F$81,6,FALSE)</f>
        <v>14</v>
      </c>
      <c r="E32" s="968">
        <f t="shared" si="6"/>
        <v>294000</v>
      </c>
      <c r="F32" s="911"/>
      <c r="G32" s="972">
        <f t="shared" si="8"/>
        <v>0</v>
      </c>
      <c r="H32" s="901"/>
      <c r="I32" s="972">
        <f t="shared" si="9"/>
        <v>0</v>
      </c>
      <c r="J32" s="972">
        <f t="shared" si="10"/>
        <v>0</v>
      </c>
      <c r="K32" s="901"/>
      <c r="L32" s="981">
        <f>VLOOKUP($A32,'[4]4_Level 4'!$A$7:$F$215,6,FALSE)</f>
        <v>309876</v>
      </c>
      <c r="M32" s="982"/>
      <c r="N32" s="901">
        <f>VLOOKUP(A32,'[5]MFP Grades 7-12'!$B$11:$L$204,11,FALSE)</f>
        <v>19589</v>
      </c>
      <c r="O32" s="987">
        <f t="shared" si="11"/>
        <v>1155751</v>
      </c>
      <c r="P32" s="972"/>
      <c r="Q32" s="988">
        <f t="shared" si="12"/>
        <v>1155751</v>
      </c>
      <c r="R32" s="989">
        <f t="shared" si="7"/>
        <v>1759627</v>
      </c>
    </row>
    <row r="33" spans="1:18" ht="15" customHeight="1" x14ac:dyDescent="0.2">
      <c r="A33" s="904">
        <v>27</v>
      </c>
      <c r="B33" s="471">
        <v>27</v>
      </c>
      <c r="C33" s="902" t="s">
        <v>32</v>
      </c>
      <c r="D33" s="903">
        <f>VLOOKUP(A33,[3]Final_MER!$A$3:$F$81,6,FALSE)</f>
        <v>0</v>
      </c>
      <c r="E33" s="969">
        <f t="shared" si="6"/>
        <v>0</v>
      </c>
      <c r="F33" s="909"/>
      <c r="G33" s="973">
        <f t="shared" si="8"/>
        <v>0</v>
      </c>
      <c r="H33" s="903"/>
      <c r="I33" s="973">
        <f t="shared" si="9"/>
        <v>0</v>
      </c>
      <c r="J33" s="973">
        <f t="shared" si="10"/>
        <v>0</v>
      </c>
      <c r="K33" s="903"/>
      <c r="L33" s="977">
        <f>VLOOKUP($A33,'[4]4_Level 4'!$A$7:$F$215,6,FALSE)</f>
        <v>78540</v>
      </c>
      <c r="M33" s="978"/>
      <c r="N33" s="903">
        <f>VLOOKUP(A33,'[5]MFP Grades 7-12'!$B$11:$L$204,11,FALSE)</f>
        <v>2556</v>
      </c>
      <c r="O33" s="990">
        <f t="shared" si="11"/>
        <v>150804</v>
      </c>
      <c r="P33" s="973"/>
      <c r="Q33" s="991">
        <f t="shared" si="12"/>
        <v>150804</v>
      </c>
      <c r="R33" s="992">
        <f t="shared" si="7"/>
        <v>229344</v>
      </c>
    </row>
    <row r="34" spans="1:18" ht="15" customHeight="1" x14ac:dyDescent="0.2">
      <c r="A34" s="904">
        <v>28</v>
      </c>
      <c r="B34" s="471">
        <v>28</v>
      </c>
      <c r="C34" s="902" t="s">
        <v>33</v>
      </c>
      <c r="D34" s="903">
        <f>VLOOKUP(A34,[3]Final_MER!$A$3:$F$81,6,FALSE)</f>
        <v>43</v>
      </c>
      <c r="E34" s="969">
        <f t="shared" si="6"/>
        <v>903000</v>
      </c>
      <c r="F34" s="909"/>
      <c r="G34" s="973">
        <f t="shared" si="8"/>
        <v>0</v>
      </c>
      <c r="H34" s="903"/>
      <c r="I34" s="973">
        <f t="shared" si="9"/>
        <v>0</v>
      </c>
      <c r="J34" s="973">
        <f t="shared" si="10"/>
        <v>0</v>
      </c>
      <c r="K34" s="903"/>
      <c r="L34" s="977">
        <f>VLOOKUP($A34,'[4]4_Level 4'!$A$7:$F$215,6,FALSE)</f>
        <v>233121</v>
      </c>
      <c r="M34" s="978"/>
      <c r="N34" s="903">
        <f>VLOOKUP(A34,'[5]MFP Grades 7-12'!$B$11:$L$204,11,FALSE)</f>
        <v>13285</v>
      </c>
      <c r="O34" s="990">
        <f t="shared" si="11"/>
        <v>783815</v>
      </c>
      <c r="P34" s="973"/>
      <c r="Q34" s="991">
        <f t="shared" si="12"/>
        <v>783815</v>
      </c>
      <c r="R34" s="992">
        <f t="shared" si="7"/>
        <v>1919936</v>
      </c>
    </row>
    <row r="35" spans="1:18" ht="15" customHeight="1" x14ac:dyDescent="0.2">
      <c r="A35" s="904">
        <v>29</v>
      </c>
      <c r="B35" s="471">
        <v>29</v>
      </c>
      <c r="C35" s="902" t="s">
        <v>34</v>
      </c>
      <c r="D35" s="909">
        <f>VLOOKUP(A35,[3]Final_MER!$A$3:$F$81,6,FALSE)</f>
        <v>16</v>
      </c>
      <c r="E35" s="969">
        <f t="shared" si="6"/>
        <v>336000</v>
      </c>
      <c r="F35" s="909"/>
      <c r="G35" s="973">
        <f t="shared" si="8"/>
        <v>0</v>
      </c>
      <c r="H35" s="903"/>
      <c r="I35" s="973">
        <f t="shared" si="9"/>
        <v>0</v>
      </c>
      <c r="J35" s="973">
        <f t="shared" si="10"/>
        <v>0</v>
      </c>
      <c r="K35" s="903"/>
      <c r="L35" s="977">
        <f>VLOOKUP($A35,'[4]4_Level 4'!$A$7:$F$215,6,FALSE)</f>
        <v>199742</v>
      </c>
      <c r="M35" s="978"/>
      <c r="N35" s="903">
        <f>VLOOKUP(A35,'[5]MFP Grades 7-12'!$B$11:$L$204,11,FALSE)</f>
        <v>6051</v>
      </c>
      <c r="O35" s="990">
        <f t="shared" si="11"/>
        <v>357009</v>
      </c>
      <c r="P35" s="973"/>
      <c r="Q35" s="991">
        <f t="shared" si="12"/>
        <v>357009</v>
      </c>
      <c r="R35" s="992">
        <f t="shared" si="7"/>
        <v>892751</v>
      </c>
    </row>
    <row r="36" spans="1:18" ht="15" customHeight="1" x14ac:dyDescent="0.2">
      <c r="A36" s="905">
        <v>30</v>
      </c>
      <c r="B36" s="906">
        <v>30</v>
      </c>
      <c r="C36" s="907" t="s">
        <v>35</v>
      </c>
      <c r="D36" s="908">
        <f>VLOOKUP(A36,[3]Final_MER!$A$3:$F$81,6,FALSE)</f>
        <v>0</v>
      </c>
      <c r="E36" s="970">
        <f t="shared" si="6"/>
        <v>0</v>
      </c>
      <c r="F36" s="910"/>
      <c r="G36" s="974">
        <f t="shared" si="8"/>
        <v>0</v>
      </c>
      <c r="H36" s="908"/>
      <c r="I36" s="974">
        <f t="shared" si="9"/>
        <v>0</v>
      </c>
      <c r="J36" s="974">
        <f t="shared" si="10"/>
        <v>0</v>
      </c>
      <c r="K36" s="908"/>
      <c r="L36" s="979">
        <f>VLOOKUP($A36,'[4]4_Level 4'!$A$7:$F$215,6,FALSE)</f>
        <v>38199</v>
      </c>
      <c r="M36" s="980"/>
      <c r="N36" s="908">
        <f>VLOOKUP(A36,'[5]MFP Grades 7-12'!$B$11:$L$204,11,FALSE)</f>
        <v>1141</v>
      </c>
      <c r="O36" s="993">
        <f t="shared" si="11"/>
        <v>67319</v>
      </c>
      <c r="P36" s="974"/>
      <c r="Q36" s="994">
        <f t="shared" si="12"/>
        <v>67319</v>
      </c>
      <c r="R36" s="995">
        <f t="shared" si="7"/>
        <v>105518</v>
      </c>
    </row>
    <row r="37" spans="1:18" ht="15" customHeight="1" x14ac:dyDescent="0.2">
      <c r="A37" s="898">
        <v>31</v>
      </c>
      <c r="B37" s="899">
        <v>31</v>
      </c>
      <c r="C37" s="900" t="s">
        <v>36</v>
      </c>
      <c r="D37" s="901">
        <f>VLOOKUP(A37,[3]Final_MER!$A$3:$F$81,6,FALSE)</f>
        <v>0</v>
      </c>
      <c r="E37" s="968">
        <f t="shared" si="6"/>
        <v>0</v>
      </c>
      <c r="F37" s="911"/>
      <c r="G37" s="972">
        <f t="shared" si="8"/>
        <v>0</v>
      </c>
      <c r="H37" s="901"/>
      <c r="I37" s="972">
        <f t="shared" si="9"/>
        <v>0</v>
      </c>
      <c r="J37" s="972">
        <f t="shared" si="10"/>
        <v>0</v>
      </c>
      <c r="K37" s="901"/>
      <c r="L37" s="981">
        <f>VLOOKUP($A37,'[4]4_Level 4'!$A$7:$F$215,6,FALSE)</f>
        <v>25000</v>
      </c>
      <c r="M37" s="982"/>
      <c r="N37" s="901">
        <f>VLOOKUP(A37,'[5]MFP Grades 7-12'!$B$11:$L$204,11,FALSE)</f>
        <v>2601</v>
      </c>
      <c r="O37" s="987">
        <f t="shared" si="11"/>
        <v>153459</v>
      </c>
      <c r="P37" s="972"/>
      <c r="Q37" s="988">
        <f t="shared" si="12"/>
        <v>153459</v>
      </c>
      <c r="R37" s="989">
        <f t="shared" si="7"/>
        <v>178459</v>
      </c>
    </row>
    <row r="38" spans="1:18" ht="15" customHeight="1" x14ac:dyDescent="0.2">
      <c r="A38" s="904">
        <v>32</v>
      </c>
      <c r="B38" s="471">
        <v>32</v>
      </c>
      <c r="C38" s="902" t="s">
        <v>37</v>
      </c>
      <c r="D38" s="903">
        <f>VLOOKUP(A38,[3]Final_MER!$A$3:$F$81,6,FALSE)</f>
        <v>0</v>
      </c>
      <c r="E38" s="969">
        <f t="shared" si="6"/>
        <v>0</v>
      </c>
      <c r="F38" s="909"/>
      <c r="G38" s="973">
        <f t="shared" si="8"/>
        <v>0</v>
      </c>
      <c r="H38" s="903"/>
      <c r="I38" s="973">
        <f t="shared" si="9"/>
        <v>0</v>
      </c>
      <c r="J38" s="973">
        <f t="shared" si="10"/>
        <v>0</v>
      </c>
      <c r="K38" s="903"/>
      <c r="L38" s="977">
        <f>VLOOKUP($A38,'[4]4_Level 4'!$A$7:$F$215,6,FALSE)</f>
        <v>523005</v>
      </c>
      <c r="M38" s="978"/>
      <c r="N38" s="903">
        <f>VLOOKUP(A38,'[5]MFP Grades 7-12'!$B$11:$L$204,11,FALSE)</f>
        <v>10831</v>
      </c>
      <c r="O38" s="990">
        <f t="shared" si="11"/>
        <v>639029</v>
      </c>
      <c r="P38" s="973"/>
      <c r="Q38" s="991">
        <f t="shared" si="12"/>
        <v>639029</v>
      </c>
      <c r="R38" s="992">
        <f t="shared" si="7"/>
        <v>1162034</v>
      </c>
    </row>
    <row r="39" spans="1:18" ht="15" customHeight="1" x14ac:dyDescent="0.2">
      <c r="A39" s="904">
        <v>33</v>
      </c>
      <c r="B39" s="471">
        <v>33</v>
      </c>
      <c r="C39" s="902" t="s">
        <v>38</v>
      </c>
      <c r="D39" s="903">
        <f>VLOOKUP(A39,[3]Final_MER!$A$3:$F$81,6,FALSE)</f>
        <v>0</v>
      </c>
      <c r="E39" s="969">
        <f t="shared" si="6"/>
        <v>0</v>
      </c>
      <c r="F39" s="909"/>
      <c r="G39" s="973">
        <f t="shared" si="8"/>
        <v>0</v>
      </c>
      <c r="H39" s="903"/>
      <c r="I39" s="973">
        <f t="shared" si="9"/>
        <v>0</v>
      </c>
      <c r="J39" s="973">
        <f t="shared" si="10"/>
        <v>0</v>
      </c>
      <c r="K39" s="903"/>
      <c r="L39" s="977">
        <f>VLOOKUP($A39,'[4]4_Level 4'!$A$7:$F$215,6,FALSE)</f>
        <v>28739</v>
      </c>
      <c r="M39" s="978"/>
      <c r="N39" s="903">
        <f>VLOOKUP(A39,'[5]MFP Grades 7-12'!$B$11:$L$204,11,FALSE)</f>
        <v>623</v>
      </c>
      <c r="O39" s="990">
        <f t="shared" si="11"/>
        <v>36757</v>
      </c>
      <c r="P39" s="973"/>
      <c r="Q39" s="991">
        <f t="shared" si="12"/>
        <v>36757</v>
      </c>
      <c r="R39" s="992">
        <f t="shared" ref="R39:R70" si="13">L39+J39+E39+M39+Q39</f>
        <v>65496</v>
      </c>
    </row>
    <row r="40" spans="1:18" ht="15" customHeight="1" x14ac:dyDescent="0.2">
      <c r="A40" s="904">
        <v>34</v>
      </c>
      <c r="B40" s="471">
        <v>34</v>
      </c>
      <c r="C40" s="902" t="s">
        <v>39</v>
      </c>
      <c r="D40" s="903">
        <f>VLOOKUP(A40,[3]Final_MER!$A$3:$F$81,6,FALSE)</f>
        <v>0</v>
      </c>
      <c r="E40" s="969">
        <f t="shared" si="6"/>
        <v>0</v>
      </c>
      <c r="F40" s="909"/>
      <c r="G40" s="973">
        <f t="shared" si="8"/>
        <v>0</v>
      </c>
      <c r="H40" s="903"/>
      <c r="I40" s="973">
        <f t="shared" si="9"/>
        <v>0</v>
      </c>
      <c r="J40" s="973">
        <f t="shared" si="10"/>
        <v>0</v>
      </c>
      <c r="K40" s="903"/>
      <c r="L40" s="977">
        <f>VLOOKUP($A40,'[4]4_Level 4'!$A$7:$F$215,6,FALSE)</f>
        <v>39806</v>
      </c>
      <c r="M40" s="978"/>
      <c r="N40" s="903">
        <f>VLOOKUP(A40,'[5]MFP Grades 7-12'!$B$11:$L$204,11,FALSE)</f>
        <v>1632</v>
      </c>
      <c r="O40" s="990">
        <f t="shared" si="11"/>
        <v>96288</v>
      </c>
      <c r="P40" s="973"/>
      <c r="Q40" s="991">
        <f t="shared" si="12"/>
        <v>96288</v>
      </c>
      <c r="R40" s="992">
        <f t="shared" si="13"/>
        <v>136094</v>
      </c>
    </row>
    <row r="41" spans="1:18" ht="15" customHeight="1" x14ac:dyDescent="0.2">
      <c r="A41" s="905">
        <v>35</v>
      </c>
      <c r="B41" s="906">
        <v>35</v>
      </c>
      <c r="C41" s="907" t="s">
        <v>40</v>
      </c>
      <c r="D41" s="908">
        <f>VLOOKUP(A41,[3]Final_MER!$A$3:$F$81,6,FALSE)</f>
        <v>0</v>
      </c>
      <c r="E41" s="970">
        <f t="shared" si="6"/>
        <v>0</v>
      </c>
      <c r="F41" s="910"/>
      <c r="G41" s="974">
        <f t="shared" si="8"/>
        <v>0</v>
      </c>
      <c r="H41" s="908"/>
      <c r="I41" s="974">
        <f t="shared" si="9"/>
        <v>0</v>
      </c>
      <c r="J41" s="974">
        <f t="shared" si="10"/>
        <v>0</v>
      </c>
      <c r="K41" s="908"/>
      <c r="L41" s="979">
        <f>VLOOKUP($A41,'[4]4_Level 4'!$A$7:$F$215,6,FALSE)</f>
        <v>55335</v>
      </c>
      <c r="M41" s="980"/>
      <c r="N41" s="908">
        <f>VLOOKUP(A41,'[5]MFP Grades 7-12'!$B$11:$L$204,11,FALSE)</f>
        <v>2737</v>
      </c>
      <c r="O41" s="993">
        <f t="shared" si="11"/>
        <v>161483</v>
      </c>
      <c r="P41" s="974"/>
      <c r="Q41" s="994">
        <f t="shared" si="12"/>
        <v>161483</v>
      </c>
      <c r="R41" s="995">
        <f t="shared" si="13"/>
        <v>216818</v>
      </c>
    </row>
    <row r="42" spans="1:18" ht="15" customHeight="1" x14ac:dyDescent="0.2">
      <c r="A42" s="898">
        <v>36</v>
      </c>
      <c r="B42" s="899">
        <v>36</v>
      </c>
      <c r="C42" s="900" t="s">
        <v>41</v>
      </c>
      <c r="D42" s="901">
        <f>D216</f>
        <v>30</v>
      </c>
      <c r="E42" s="968">
        <f t="shared" si="6"/>
        <v>630000</v>
      </c>
      <c r="F42" s="911"/>
      <c r="G42" s="972">
        <f t="shared" si="8"/>
        <v>0</v>
      </c>
      <c r="H42" s="901"/>
      <c r="I42" s="972">
        <f t="shared" si="9"/>
        <v>0</v>
      </c>
      <c r="J42" s="972">
        <f t="shared" si="10"/>
        <v>0</v>
      </c>
      <c r="K42" s="901"/>
      <c r="L42" s="981">
        <f>L216</f>
        <v>261415</v>
      </c>
      <c r="M42" s="982"/>
      <c r="N42" s="901">
        <f>N216</f>
        <v>18979</v>
      </c>
      <c r="O42" s="987">
        <f t="shared" si="11"/>
        <v>1119761</v>
      </c>
      <c r="P42" s="972"/>
      <c r="Q42" s="988">
        <f t="shared" si="12"/>
        <v>1119761</v>
      </c>
      <c r="R42" s="989">
        <f t="shared" si="13"/>
        <v>2011176</v>
      </c>
    </row>
    <row r="43" spans="1:18" ht="15" customHeight="1" x14ac:dyDescent="0.2">
      <c r="A43" s="904">
        <v>37</v>
      </c>
      <c r="B43" s="471">
        <v>37</v>
      </c>
      <c r="C43" s="902" t="s">
        <v>42</v>
      </c>
      <c r="D43" s="903">
        <f>VLOOKUP(A43,[3]Final_MER!$A$3:$F$81,6,FALSE)</f>
        <v>0</v>
      </c>
      <c r="E43" s="969">
        <f t="shared" si="6"/>
        <v>0</v>
      </c>
      <c r="F43" s="909"/>
      <c r="G43" s="973">
        <f t="shared" si="8"/>
        <v>0</v>
      </c>
      <c r="H43" s="903"/>
      <c r="I43" s="973">
        <f t="shared" si="9"/>
        <v>0</v>
      </c>
      <c r="J43" s="973">
        <f t="shared" si="10"/>
        <v>0</v>
      </c>
      <c r="K43" s="903"/>
      <c r="L43" s="977">
        <f>VLOOKUP($A43,'[4]4_Level 4'!$A$7:$F$215,6,FALSE)</f>
        <v>82646</v>
      </c>
      <c r="M43" s="978"/>
      <c r="N43" s="903">
        <f>VLOOKUP(A43,'[5]MFP Grades 7-12'!$B$11:$L$204,11,FALSE)</f>
        <v>8469</v>
      </c>
      <c r="O43" s="990">
        <f t="shared" si="11"/>
        <v>499671</v>
      </c>
      <c r="P43" s="973"/>
      <c r="Q43" s="991">
        <f t="shared" si="12"/>
        <v>499671</v>
      </c>
      <c r="R43" s="992">
        <f t="shared" si="13"/>
        <v>582317</v>
      </c>
    </row>
    <row r="44" spans="1:18" ht="15" customHeight="1" x14ac:dyDescent="0.2">
      <c r="A44" s="904">
        <v>38</v>
      </c>
      <c r="B44" s="471">
        <v>38</v>
      </c>
      <c r="C44" s="902" t="s">
        <v>43</v>
      </c>
      <c r="D44" s="903">
        <f>VLOOKUP(A44,[3]Final_MER!$A$3:$F$81,6,FALSE)</f>
        <v>0</v>
      </c>
      <c r="E44" s="969">
        <f t="shared" si="6"/>
        <v>0</v>
      </c>
      <c r="F44" s="909"/>
      <c r="G44" s="973">
        <f t="shared" si="8"/>
        <v>0</v>
      </c>
      <c r="H44" s="903"/>
      <c r="I44" s="973">
        <f t="shared" si="9"/>
        <v>0</v>
      </c>
      <c r="J44" s="973">
        <f t="shared" si="10"/>
        <v>0</v>
      </c>
      <c r="K44" s="903"/>
      <c r="L44" s="977">
        <f>VLOOKUP($A44,'[4]4_Level 4'!$A$7:$F$215,6,FALSE)</f>
        <v>25000</v>
      </c>
      <c r="M44" s="978"/>
      <c r="N44" s="903">
        <f>VLOOKUP(A44,'[5]MFP Grades 7-12'!$B$11:$L$204,11,FALSE)</f>
        <v>1812</v>
      </c>
      <c r="O44" s="990">
        <f t="shared" si="11"/>
        <v>106908</v>
      </c>
      <c r="P44" s="973"/>
      <c r="Q44" s="991">
        <f t="shared" si="12"/>
        <v>106908</v>
      </c>
      <c r="R44" s="992">
        <f t="shared" si="13"/>
        <v>131908</v>
      </c>
    </row>
    <row r="45" spans="1:18" ht="15" customHeight="1" x14ac:dyDescent="0.2">
      <c r="A45" s="904">
        <v>39</v>
      </c>
      <c r="B45" s="471">
        <v>39</v>
      </c>
      <c r="C45" s="902" t="s">
        <v>44</v>
      </c>
      <c r="D45" s="903">
        <f>VLOOKUP(A45,[3]Final_MER!$A$3:$F$81,6,FALSE)</f>
        <v>3</v>
      </c>
      <c r="E45" s="969">
        <f t="shared" si="6"/>
        <v>63000</v>
      </c>
      <c r="F45" s="909"/>
      <c r="G45" s="973">
        <f t="shared" si="8"/>
        <v>0</v>
      </c>
      <c r="H45" s="903"/>
      <c r="I45" s="973">
        <f t="shared" si="9"/>
        <v>0</v>
      </c>
      <c r="J45" s="973">
        <f t="shared" si="10"/>
        <v>0</v>
      </c>
      <c r="K45" s="903"/>
      <c r="L45" s="977">
        <f>VLOOKUP($A45,'[4]4_Level 4'!$A$7:$F$215,6,FALSE)</f>
        <v>44090</v>
      </c>
      <c r="M45" s="978"/>
      <c r="N45" s="903">
        <f>VLOOKUP(A45,'[5]MFP Grades 7-12'!$B$11:$L$204,11,FALSE)</f>
        <v>1163</v>
      </c>
      <c r="O45" s="990">
        <f t="shared" si="11"/>
        <v>68617</v>
      </c>
      <c r="P45" s="973"/>
      <c r="Q45" s="991">
        <f t="shared" si="12"/>
        <v>68617</v>
      </c>
      <c r="R45" s="992">
        <f t="shared" si="13"/>
        <v>175707</v>
      </c>
    </row>
    <row r="46" spans="1:18" ht="15" customHeight="1" x14ac:dyDescent="0.2">
      <c r="A46" s="905">
        <v>40</v>
      </c>
      <c r="B46" s="906">
        <v>40</v>
      </c>
      <c r="C46" s="907" t="s">
        <v>45</v>
      </c>
      <c r="D46" s="908">
        <f>VLOOKUP(A46,[3]Final_MER!$A$3:$F$81,6,FALSE)</f>
        <v>0</v>
      </c>
      <c r="E46" s="970">
        <f t="shared" si="6"/>
        <v>0</v>
      </c>
      <c r="F46" s="910"/>
      <c r="G46" s="974">
        <f t="shared" si="8"/>
        <v>0</v>
      </c>
      <c r="H46" s="908"/>
      <c r="I46" s="974">
        <f t="shared" si="9"/>
        <v>0</v>
      </c>
      <c r="J46" s="974">
        <f t="shared" si="10"/>
        <v>0</v>
      </c>
      <c r="K46" s="908"/>
      <c r="L46" s="979">
        <f>VLOOKUP($A46,'[4]4_Level 4'!$A$7:$F$215,6,FALSE)</f>
        <v>260789</v>
      </c>
      <c r="M46" s="980"/>
      <c r="N46" s="908">
        <f>VLOOKUP(A46,'[5]MFP Grades 7-12'!$B$11:$L$204,11,FALSE)</f>
        <v>10026</v>
      </c>
      <c r="O46" s="993">
        <f t="shared" si="11"/>
        <v>591534</v>
      </c>
      <c r="P46" s="974"/>
      <c r="Q46" s="994">
        <f t="shared" si="12"/>
        <v>591534</v>
      </c>
      <c r="R46" s="995">
        <f t="shared" si="13"/>
        <v>852323</v>
      </c>
    </row>
    <row r="47" spans="1:18" ht="15" customHeight="1" x14ac:dyDescent="0.2">
      <c r="A47" s="898">
        <v>41</v>
      </c>
      <c r="B47" s="899">
        <v>41</v>
      </c>
      <c r="C47" s="900" t="s">
        <v>46</v>
      </c>
      <c r="D47" s="901">
        <f>VLOOKUP(A47,[3]Final_MER!$A$3:$F$81,6,FALSE)</f>
        <v>0</v>
      </c>
      <c r="E47" s="968">
        <f t="shared" si="6"/>
        <v>0</v>
      </c>
      <c r="F47" s="911"/>
      <c r="G47" s="972">
        <f t="shared" si="8"/>
        <v>0</v>
      </c>
      <c r="H47" s="901"/>
      <c r="I47" s="972">
        <f t="shared" si="9"/>
        <v>0</v>
      </c>
      <c r="J47" s="972">
        <f t="shared" si="10"/>
        <v>0</v>
      </c>
      <c r="K47" s="901"/>
      <c r="L47" s="981">
        <f>VLOOKUP($A47,'[4]4_Level 4'!$A$7:$F$215,6,FALSE)</f>
        <v>28560</v>
      </c>
      <c r="M47" s="982"/>
      <c r="N47" s="901">
        <f>VLOOKUP(A47,'[5]MFP Grades 7-12'!$B$11:$L$204,11,FALSE)</f>
        <v>654</v>
      </c>
      <c r="O47" s="987">
        <f t="shared" si="11"/>
        <v>38586</v>
      </c>
      <c r="P47" s="972"/>
      <c r="Q47" s="988">
        <f t="shared" si="12"/>
        <v>38586</v>
      </c>
      <c r="R47" s="989">
        <f t="shared" si="13"/>
        <v>67146</v>
      </c>
    </row>
    <row r="48" spans="1:18" ht="15" customHeight="1" x14ac:dyDescent="0.2">
      <c r="A48" s="904">
        <v>42</v>
      </c>
      <c r="B48" s="471">
        <v>42</v>
      </c>
      <c r="C48" s="902" t="s">
        <v>47</v>
      </c>
      <c r="D48" s="903">
        <f>VLOOKUP(A48,[3]Final_MER!$A$3:$F$81,6,FALSE)</f>
        <v>0</v>
      </c>
      <c r="E48" s="969">
        <f t="shared" si="6"/>
        <v>0</v>
      </c>
      <c r="F48" s="909"/>
      <c r="G48" s="973">
        <f t="shared" si="8"/>
        <v>0</v>
      </c>
      <c r="H48" s="903"/>
      <c r="I48" s="973">
        <f t="shared" si="9"/>
        <v>0</v>
      </c>
      <c r="J48" s="973">
        <f t="shared" si="10"/>
        <v>0</v>
      </c>
      <c r="K48" s="903"/>
      <c r="L48" s="977">
        <f>VLOOKUP($A48,'[4]4_Level 4'!$A$7:$F$215,6,FALSE)</f>
        <v>72114</v>
      </c>
      <c r="M48" s="978"/>
      <c r="N48" s="903">
        <f>VLOOKUP(A48,'[5]MFP Grades 7-12'!$B$11:$L$204,11,FALSE)</f>
        <v>1285</v>
      </c>
      <c r="O48" s="990">
        <f t="shared" si="11"/>
        <v>75815</v>
      </c>
      <c r="P48" s="973"/>
      <c r="Q48" s="991">
        <f t="shared" si="12"/>
        <v>75815</v>
      </c>
      <c r="R48" s="992">
        <f t="shared" si="13"/>
        <v>147929</v>
      </c>
    </row>
    <row r="49" spans="1:18" ht="15" customHeight="1" x14ac:dyDescent="0.2">
      <c r="A49" s="904">
        <v>43</v>
      </c>
      <c r="B49" s="471">
        <v>43</v>
      </c>
      <c r="C49" s="902" t="s">
        <v>48</v>
      </c>
      <c r="D49" s="903">
        <f>VLOOKUP(A49,[3]Final_MER!$A$3:$F$81,6,FALSE)</f>
        <v>0</v>
      </c>
      <c r="E49" s="969">
        <f t="shared" si="6"/>
        <v>0</v>
      </c>
      <c r="F49" s="909"/>
      <c r="G49" s="973">
        <f t="shared" si="8"/>
        <v>0</v>
      </c>
      <c r="H49" s="903"/>
      <c r="I49" s="973">
        <f t="shared" si="9"/>
        <v>0</v>
      </c>
      <c r="J49" s="973">
        <f t="shared" si="10"/>
        <v>0</v>
      </c>
      <c r="K49" s="903"/>
      <c r="L49" s="977">
        <f>VLOOKUP($A49,'[4]4_Level 4'!$A$7:$F$215,6,FALSE)</f>
        <v>74613</v>
      </c>
      <c r="M49" s="978"/>
      <c r="N49" s="903">
        <f>VLOOKUP(A49,'[5]MFP Grades 7-12'!$B$11:$L$204,11,FALSE)</f>
        <v>1821</v>
      </c>
      <c r="O49" s="990">
        <f t="shared" si="11"/>
        <v>107439</v>
      </c>
      <c r="P49" s="973"/>
      <c r="Q49" s="991">
        <f t="shared" si="12"/>
        <v>107439</v>
      </c>
      <c r="R49" s="992">
        <f t="shared" si="13"/>
        <v>182052</v>
      </c>
    </row>
    <row r="50" spans="1:18" ht="15" customHeight="1" x14ac:dyDescent="0.2">
      <c r="A50" s="904">
        <v>44</v>
      </c>
      <c r="B50" s="471">
        <v>44</v>
      </c>
      <c r="C50" s="902" t="s">
        <v>49</v>
      </c>
      <c r="D50" s="903">
        <f>VLOOKUP(A50,[3]Final_MER!$A$3:$F$81,6,FALSE)</f>
        <v>0</v>
      </c>
      <c r="E50" s="969">
        <f t="shared" si="6"/>
        <v>0</v>
      </c>
      <c r="F50" s="909"/>
      <c r="G50" s="973">
        <f t="shared" si="8"/>
        <v>0</v>
      </c>
      <c r="H50" s="903"/>
      <c r="I50" s="973">
        <f t="shared" si="9"/>
        <v>0</v>
      </c>
      <c r="J50" s="973">
        <f t="shared" si="10"/>
        <v>0</v>
      </c>
      <c r="K50" s="903"/>
      <c r="L50" s="977">
        <f>VLOOKUP($A50,'[4]4_Level 4'!$A$7:$F$215,6,FALSE)</f>
        <v>33201</v>
      </c>
      <c r="M50" s="978"/>
      <c r="N50" s="903">
        <f>VLOOKUP(A50,'[5]MFP Grades 7-12'!$B$11:$L$204,11,FALSE)</f>
        <v>3005</v>
      </c>
      <c r="O50" s="990">
        <f t="shared" si="11"/>
        <v>177295</v>
      </c>
      <c r="P50" s="973"/>
      <c r="Q50" s="991">
        <f t="shared" si="12"/>
        <v>177295</v>
      </c>
      <c r="R50" s="992">
        <f t="shared" si="13"/>
        <v>210496</v>
      </c>
    </row>
    <row r="51" spans="1:18" ht="15" customHeight="1" x14ac:dyDescent="0.2">
      <c r="A51" s="905">
        <v>45</v>
      </c>
      <c r="B51" s="906">
        <v>45</v>
      </c>
      <c r="C51" s="907" t="s">
        <v>50</v>
      </c>
      <c r="D51" s="908">
        <f>VLOOKUP(A51,[3]Final_MER!$A$3:$F$81,6,FALSE)</f>
        <v>0</v>
      </c>
      <c r="E51" s="970">
        <f t="shared" si="6"/>
        <v>0</v>
      </c>
      <c r="F51" s="910"/>
      <c r="G51" s="974">
        <f t="shared" si="8"/>
        <v>0</v>
      </c>
      <c r="H51" s="908"/>
      <c r="I51" s="974">
        <f t="shared" si="9"/>
        <v>0</v>
      </c>
      <c r="J51" s="974">
        <f t="shared" si="10"/>
        <v>0</v>
      </c>
      <c r="K51" s="908"/>
      <c r="L51" s="979">
        <f>VLOOKUP($A51,'[4]4_Level 4'!$A$7:$F$215,6,FALSE)</f>
        <v>119417</v>
      </c>
      <c r="M51" s="980"/>
      <c r="N51" s="908">
        <f>VLOOKUP(A51,'[5]MFP Grades 7-12'!$B$11:$L$204,11,FALSE)</f>
        <v>4225</v>
      </c>
      <c r="O51" s="993">
        <f t="shared" si="11"/>
        <v>249275</v>
      </c>
      <c r="P51" s="974"/>
      <c r="Q51" s="994">
        <f t="shared" si="12"/>
        <v>249275</v>
      </c>
      <c r="R51" s="995">
        <f t="shared" si="13"/>
        <v>368692</v>
      </c>
    </row>
    <row r="52" spans="1:18" ht="15" customHeight="1" x14ac:dyDescent="0.2">
      <c r="A52" s="898">
        <v>46</v>
      </c>
      <c r="B52" s="899">
        <v>46</v>
      </c>
      <c r="C52" s="900" t="s">
        <v>51</v>
      </c>
      <c r="D52" s="901">
        <f>VLOOKUP(A52,[3]Final_MER!$A$3:$F$81,6,FALSE)</f>
        <v>0</v>
      </c>
      <c r="E52" s="968">
        <f t="shared" si="6"/>
        <v>0</v>
      </c>
      <c r="F52" s="911"/>
      <c r="G52" s="972">
        <f t="shared" si="8"/>
        <v>0</v>
      </c>
      <c r="H52" s="901"/>
      <c r="I52" s="972">
        <f t="shared" si="9"/>
        <v>0</v>
      </c>
      <c r="J52" s="972">
        <f t="shared" si="10"/>
        <v>0</v>
      </c>
      <c r="K52" s="901"/>
      <c r="L52" s="981">
        <f>VLOOKUP($A52,'[4]4_Level 4'!$A$7:$F$215,6,FALSE)</f>
        <v>25000</v>
      </c>
      <c r="M52" s="982"/>
      <c r="N52" s="901">
        <f>VLOOKUP(A52,'[5]MFP Grades 7-12'!$B$11:$L$204,11,FALSE)</f>
        <v>499</v>
      </c>
      <c r="O52" s="987">
        <f t="shared" si="11"/>
        <v>29441</v>
      </c>
      <c r="P52" s="972"/>
      <c r="Q52" s="988">
        <f t="shared" si="12"/>
        <v>29441</v>
      </c>
      <c r="R52" s="989">
        <f t="shared" si="13"/>
        <v>54441</v>
      </c>
    </row>
    <row r="53" spans="1:18" ht="15" customHeight="1" x14ac:dyDescent="0.2">
      <c r="A53" s="904">
        <v>47</v>
      </c>
      <c r="B53" s="471">
        <v>47</v>
      </c>
      <c r="C53" s="902" t="s">
        <v>52</v>
      </c>
      <c r="D53" s="903">
        <f>VLOOKUP(A53,[3]Final_MER!$A$3:$F$81,6,FALSE)</f>
        <v>0</v>
      </c>
      <c r="E53" s="969">
        <f t="shared" si="6"/>
        <v>0</v>
      </c>
      <c r="F53" s="909"/>
      <c r="G53" s="973">
        <f t="shared" si="8"/>
        <v>0</v>
      </c>
      <c r="H53" s="903"/>
      <c r="I53" s="973">
        <f t="shared" si="9"/>
        <v>0</v>
      </c>
      <c r="J53" s="973">
        <f t="shared" si="10"/>
        <v>0</v>
      </c>
      <c r="K53" s="903"/>
      <c r="L53" s="977">
        <f>VLOOKUP($A53,'[4]4_Level 4'!$A$7:$F$215,6,FALSE)</f>
        <v>54264</v>
      </c>
      <c r="M53" s="978"/>
      <c r="N53" s="903">
        <f>VLOOKUP(A53,'[5]MFP Grades 7-12'!$B$11:$L$204,11,FALSE)</f>
        <v>1647</v>
      </c>
      <c r="O53" s="990">
        <f t="shared" si="11"/>
        <v>97173</v>
      </c>
      <c r="P53" s="973"/>
      <c r="Q53" s="991">
        <f t="shared" si="12"/>
        <v>97173</v>
      </c>
      <c r="R53" s="992">
        <f t="shared" si="13"/>
        <v>151437</v>
      </c>
    </row>
    <row r="54" spans="1:18" ht="15" customHeight="1" x14ac:dyDescent="0.2">
      <c r="A54" s="904">
        <v>48</v>
      </c>
      <c r="B54" s="471">
        <v>48</v>
      </c>
      <c r="C54" s="902" t="s">
        <v>74</v>
      </c>
      <c r="D54" s="903">
        <f>VLOOKUP(A54,[3]Final_MER!$A$3:$F$81,6,FALSE)</f>
        <v>0</v>
      </c>
      <c r="E54" s="969">
        <f t="shared" si="6"/>
        <v>0</v>
      </c>
      <c r="F54" s="909"/>
      <c r="G54" s="973">
        <f t="shared" si="8"/>
        <v>0</v>
      </c>
      <c r="H54" s="903"/>
      <c r="I54" s="973">
        <f t="shared" si="9"/>
        <v>0</v>
      </c>
      <c r="J54" s="973">
        <f t="shared" si="10"/>
        <v>0</v>
      </c>
      <c r="K54" s="903"/>
      <c r="L54" s="977">
        <f>VLOOKUP($A54,'[4]4_Level 4'!$A$7:$F$215,6,FALSE)</f>
        <v>68723</v>
      </c>
      <c r="M54" s="978"/>
      <c r="N54" s="903">
        <f>VLOOKUP(A54,'[5]MFP Grades 7-12'!$B$11:$L$204,11,FALSE)</f>
        <v>2564</v>
      </c>
      <c r="O54" s="990">
        <f t="shared" si="11"/>
        <v>151276</v>
      </c>
      <c r="P54" s="973"/>
      <c r="Q54" s="991">
        <f t="shared" si="12"/>
        <v>151276</v>
      </c>
      <c r="R54" s="992">
        <f t="shared" si="13"/>
        <v>219999</v>
      </c>
    </row>
    <row r="55" spans="1:18" ht="15" customHeight="1" x14ac:dyDescent="0.2">
      <c r="A55" s="904">
        <v>49</v>
      </c>
      <c r="B55" s="471">
        <v>49</v>
      </c>
      <c r="C55" s="902" t="s">
        <v>53</v>
      </c>
      <c r="D55" s="903">
        <f>VLOOKUP(A55,[3]Final_MER!$A$3:$F$81,6,FALSE)</f>
        <v>3</v>
      </c>
      <c r="E55" s="969">
        <f t="shared" si="6"/>
        <v>63000</v>
      </c>
      <c r="F55" s="909"/>
      <c r="G55" s="973">
        <f t="shared" si="8"/>
        <v>0</v>
      </c>
      <c r="H55" s="903"/>
      <c r="I55" s="973">
        <f t="shared" si="9"/>
        <v>0</v>
      </c>
      <c r="J55" s="973">
        <f t="shared" si="10"/>
        <v>0</v>
      </c>
      <c r="K55" s="903"/>
      <c r="L55" s="977">
        <f>VLOOKUP($A55,'[4]4_Level 4'!$A$7:$F$215,6,FALSE)</f>
        <v>257397</v>
      </c>
      <c r="M55" s="978"/>
      <c r="N55" s="903">
        <f>VLOOKUP(A55,'[5]MFP Grades 7-12'!$B$11:$L$204,11,FALSE)</f>
        <v>5485</v>
      </c>
      <c r="O55" s="990">
        <f t="shared" si="11"/>
        <v>323615</v>
      </c>
      <c r="P55" s="973"/>
      <c r="Q55" s="991">
        <f t="shared" si="12"/>
        <v>323615</v>
      </c>
      <c r="R55" s="992">
        <f t="shared" si="13"/>
        <v>644012</v>
      </c>
    </row>
    <row r="56" spans="1:18" ht="15" customHeight="1" x14ac:dyDescent="0.2">
      <c r="A56" s="905">
        <v>50</v>
      </c>
      <c r="B56" s="906">
        <v>50</v>
      </c>
      <c r="C56" s="907" t="s">
        <v>54</v>
      </c>
      <c r="D56" s="908">
        <f>VLOOKUP(A56,[3]Final_MER!$A$3:$F$81,6,FALSE)</f>
        <v>7</v>
      </c>
      <c r="E56" s="970">
        <f t="shared" si="6"/>
        <v>147000</v>
      </c>
      <c r="F56" s="910"/>
      <c r="G56" s="974">
        <f t="shared" si="8"/>
        <v>0</v>
      </c>
      <c r="H56" s="908"/>
      <c r="I56" s="974">
        <f t="shared" si="9"/>
        <v>0</v>
      </c>
      <c r="J56" s="974">
        <f t="shared" si="10"/>
        <v>0</v>
      </c>
      <c r="K56" s="908"/>
      <c r="L56" s="979">
        <f>VLOOKUP($A56,'[4]4_Level 4'!$A$7:$F$215,6,FALSE)</f>
        <v>86573</v>
      </c>
      <c r="M56" s="980"/>
      <c r="N56" s="908">
        <f>VLOOKUP(A56,'[5]MFP Grades 7-12'!$B$11:$L$204,11,FALSE)</f>
        <v>3297</v>
      </c>
      <c r="O56" s="993">
        <f t="shared" si="11"/>
        <v>194523</v>
      </c>
      <c r="P56" s="974"/>
      <c r="Q56" s="994">
        <f t="shared" si="12"/>
        <v>194523</v>
      </c>
      <c r="R56" s="995">
        <f t="shared" si="13"/>
        <v>428096</v>
      </c>
    </row>
    <row r="57" spans="1:18" ht="15" customHeight="1" x14ac:dyDescent="0.2">
      <c r="A57" s="898">
        <v>51</v>
      </c>
      <c r="B57" s="899">
        <v>51</v>
      </c>
      <c r="C57" s="900" t="s">
        <v>55</v>
      </c>
      <c r="D57" s="901">
        <f>VLOOKUP(A57,[3]Final_MER!$A$3:$F$81,6,FALSE)</f>
        <v>0</v>
      </c>
      <c r="E57" s="968">
        <f t="shared" si="6"/>
        <v>0</v>
      </c>
      <c r="F57" s="911"/>
      <c r="G57" s="972">
        <f t="shared" si="8"/>
        <v>0</v>
      </c>
      <c r="H57" s="901"/>
      <c r="I57" s="972">
        <f t="shared" si="9"/>
        <v>0</v>
      </c>
      <c r="J57" s="972">
        <f t="shared" si="10"/>
        <v>0</v>
      </c>
      <c r="K57" s="901"/>
      <c r="L57" s="981">
        <f>VLOOKUP($A57,'[4]4_Level 4'!$A$7:$F$215,6,FALSE)</f>
        <v>82467</v>
      </c>
      <c r="M57" s="982"/>
      <c r="N57" s="901">
        <f>VLOOKUP(A57,'[5]MFP Grades 7-12'!$B$11:$L$204,11,FALSE)</f>
        <v>3702</v>
      </c>
      <c r="O57" s="987">
        <f t="shared" si="11"/>
        <v>218418</v>
      </c>
      <c r="P57" s="972"/>
      <c r="Q57" s="988">
        <f t="shared" si="12"/>
        <v>218418</v>
      </c>
      <c r="R57" s="989">
        <f t="shared" si="13"/>
        <v>300885</v>
      </c>
    </row>
    <row r="58" spans="1:18" ht="15" customHeight="1" x14ac:dyDescent="0.2">
      <c r="A58" s="904">
        <v>52</v>
      </c>
      <c r="B58" s="471">
        <v>52</v>
      </c>
      <c r="C58" s="902" t="s">
        <v>56</v>
      </c>
      <c r="D58" s="903">
        <f>VLOOKUP(A58,[3]Final_MER!$A$3:$F$81,6,FALSE)</f>
        <v>0</v>
      </c>
      <c r="E58" s="969">
        <f t="shared" si="6"/>
        <v>0</v>
      </c>
      <c r="F58" s="909"/>
      <c r="G58" s="973">
        <f t="shared" si="8"/>
        <v>0</v>
      </c>
      <c r="H58" s="903"/>
      <c r="I58" s="973">
        <f t="shared" si="9"/>
        <v>0</v>
      </c>
      <c r="J58" s="973">
        <f t="shared" si="10"/>
        <v>0</v>
      </c>
      <c r="K58" s="903"/>
      <c r="L58" s="977">
        <f>VLOOKUP($A58,'[4]4_Level 4'!$A$7:$F$215,6,FALSE)</f>
        <v>434826</v>
      </c>
      <c r="M58" s="978"/>
      <c r="N58" s="903">
        <f>VLOOKUP(A58,'[5]MFP Grades 7-12'!$B$11:$L$204,11,FALSE)</f>
        <v>16884</v>
      </c>
      <c r="O58" s="990">
        <f t="shared" si="11"/>
        <v>996156</v>
      </c>
      <c r="P58" s="973"/>
      <c r="Q58" s="991">
        <f t="shared" si="12"/>
        <v>996156</v>
      </c>
      <c r="R58" s="992">
        <f t="shared" si="13"/>
        <v>1430982</v>
      </c>
    </row>
    <row r="59" spans="1:18" ht="15" customHeight="1" x14ac:dyDescent="0.2">
      <c r="A59" s="904">
        <v>53</v>
      </c>
      <c r="B59" s="471">
        <v>53</v>
      </c>
      <c r="C59" s="902" t="s">
        <v>57</v>
      </c>
      <c r="D59" s="903">
        <f>VLOOKUP(A59,[3]Final_MER!$A$3:$F$81,6,FALSE)</f>
        <v>0</v>
      </c>
      <c r="E59" s="969">
        <f t="shared" si="6"/>
        <v>0</v>
      </c>
      <c r="F59" s="903"/>
      <c r="G59" s="973">
        <f t="shared" si="8"/>
        <v>0</v>
      </c>
      <c r="H59" s="903"/>
      <c r="I59" s="973">
        <f t="shared" si="9"/>
        <v>0</v>
      </c>
      <c r="J59" s="973">
        <f t="shared" si="10"/>
        <v>0</v>
      </c>
      <c r="K59" s="903"/>
      <c r="L59" s="977">
        <f>VLOOKUP($A59,'[4]4_Level 4'!$A$7:$F$215,6,FALSE)</f>
        <v>199920</v>
      </c>
      <c r="M59" s="978"/>
      <c r="N59" s="903">
        <f>VLOOKUP(A59,'[5]MFP Grades 7-12'!$B$11:$L$204,11,FALSE)</f>
        <v>8187</v>
      </c>
      <c r="O59" s="990">
        <f t="shared" si="11"/>
        <v>483033</v>
      </c>
      <c r="P59" s="973"/>
      <c r="Q59" s="991">
        <f t="shared" si="12"/>
        <v>483033</v>
      </c>
      <c r="R59" s="992">
        <f t="shared" si="13"/>
        <v>682953</v>
      </c>
    </row>
    <row r="60" spans="1:18" ht="15" customHeight="1" x14ac:dyDescent="0.2">
      <c r="A60" s="904">
        <v>54</v>
      </c>
      <c r="B60" s="471">
        <v>54</v>
      </c>
      <c r="C60" s="902" t="s">
        <v>58</v>
      </c>
      <c r="D60" s="903">
        <f>VLOOKUP(A60,[3]Final_MER!$A$3:$F$81,6,FALSE)</f>
        <v>0</v>
      </c>
      <c r="E60" s="969">
        <f t="shared" si="6"/>
        <v>0</v>
      </c>
      <c r="F60" s="903"/>
      <c r="G60" s="973">
        <f t="shared" si="8"/>
        <v>0</v>
      </c>
      <c r="H60" s="903"/>
      <c r="I60" s="973">
        <f t="shared" si="9"/>
        <v>0</v>
      </c>
      <c r="J60" s="973">
        <f t="shared" si="10"/>
        <v>0</v>
      </c>
      <c r="K60" s="903"/>
      <c r="L60" s="977">
        <f>VLOOKUP($A60,'[4]4_Level 4'!$A$7:$F$215,6,FALSE)</f>
        <v>25000</v>
      </c>
      <c r="M60" s="978"/>
      <c r="N60" s="903">
        <f>VLOOKUP(A60,'[5]MFP Grades 7-12'!$B$11:$L$204,11,FALSE)</f>
        <v>259</v>
      </c>
      <c r="O60" s="990">
        <f t="shared" si="11"/>
        <v>15281</v>
      </c>
      <c r="P60" s="973"/>
      <c r="Q60" s="991">
        <f t="shared" si="12"/>
        <v>15281</v>
      </c>
      <c r="R60" s="992">
        <f t="shared" si="13"/>
        <v>40281</v>
      </c>
    </row>
    <row r="61" spans="1:18" ht="15" customHeight="1" x14ac:dyDescent="0.2">
      <c r="A61" s="905">
        <v>55</v>
      </c>
      <c r="B61" s="906">
        <v>55</v>
      </c>
      <c r="C61" s="907" t="s">
        <v>59</v>
      </c>
      <c r="D61" s="908">
        <f>VLOOKUP(A61,[3]Final_MER!$A$3:$F$81,6,FALSE)</f>
        <v>0</v>
      </c>
      <c r="E61" s="970">
        <f t="shared" si="6"/>
        <v>0</v>
      </c>
      <c r="F61" s="908"/>
      <c r="G61" s="974">
        <f t="shared" si="8"/>
        <v>0</v>
      </c>
      <c r="H61" s="908"/>
      <c r="I61" s="974">
        <f t="shared" si="9"/>
        <v>0</v>
      </c>
      <c r="J61" s="974">
        <f t="shared" si="10"/>
        <v>0</v>
      </c>
      <c r="K61" s="908"/>
      <c r="L61" s="979">
        <f>VLOOKUP($A61,'[4]4_Level 4'!$A$7:$F$215,6,FALSE)</f>
        <v>195101</v>
      </c>
      <c r="M61" s="980"/>
      <c r="N61" s="908">
        <f>VLOOKUP(A61,'[5]MFP Grades 7-12'!$B$11:$L$204,11,FALSE)</f>
        <v>7281</v>
      </c>
      <c r="O61" s="993">
        <f t="shared" si="11"/>
        <v>429579</v>
      </c>
      <c r="P61" s="974"/>
      <c r="Q61" s="994">
        <f t="shared" si="12"/>
        <v>429579</v>
      </c>
      <c r="R61" s="995">
        <f t="shared" si="13"/>
        <v>624680</v>
      </c>
    </row>
    <row r="62" spans="1:18" ht="15" customHeight="1" x14ac:dyDescent="0.2">
      <c r="A62" s="898">
        <v>56</v>
      </c>
      <c r="B62" s="899">
        <v>56</v>
      </c>
      <c r="C62" s="900" t="s">
        <v>60</v>
      </c>
      <c r="D62" s="901">
        <f>VLOOKUP(A62,[3]Final_MER!$A$3:$F$81,6,FALSE)</f>
        <v>0</v>
      </c>
      <c r="E62" s="968">
        <f t="shared" si="6"/>
        <v>0</v>
      </c>
      <c r="F62" s="901"/>
      <c r="G62" s="972">
        <f t="shared" si="8"/>
        <v>0</v>
      </c>
      <c r="H62" s="901"/>
      <c r="I62" s="972">
        <f t="shared" si="9"/>
        <v>0</v>
      </c>
      <c r="J62" s="972">
        <f t="shared" si="10"/>
        <v>0</v>
      </c>
      <c r="K62" s="901"/>
      <c r="L62" s="981">
        <f>VLOOKUP($A62,'[4]4_Level 4'!$A$7:$F$215,6,FALSE)</f>
        <v>27489</v>
      </c>
      <c r="M62" s="982"/>
      <c r="N62" s="901">
        <f>VLOOKUP(A62,'[5]MFP Grades 7-12'!$B$11:$L$204,11,FALSE)</f>
        <v>925</v>
      </c>
      <c r="O62" s="987">
        <f t="shared" si="11"/>
        <v>54575</v>
      </c>
      <c r="P62" s="972"/>
      <c r="Q62" s="988">
        <f t="shared" si="12"/>
        <v>54575</v>
      </c>
      <c r="R62" s="989">
        <f t="shared" si="13"/>
        <v>82064</v>
      </c>
    </row>
    <row r="63" spans="1:18" ht="15" customHeight="1" x14ac:dyDescent="0.2">
      <c r="A63" s="904">
        <v>57</v>
      </c>
      <c r="B63" s="471">
        <v>57</v>
      </c>
      <c r="C63" s="902" t="s">
        <v>61</v>
      </c>
      <c r="D63" s="903">
        <f>VLOOKUP(A63,[3]Final_MER!$A$3:$F$81,6,FALSE)</f>
        <v>0</v>
      </c>
      <c r="E63" s="969">
        <f t="shared" si="6"/>
        <v>0</v>
      </c>
      <c r="F63" s="903"/>
      <c r="G63" s="973">
        <f t="shared" si="8"/>
        <v>0</v>
      </c>
      <c r="H63" s="903"/>
      <c r="I63" s="973">
        <f t="shared" si="9"/>
        <v>0</v>
      </c>
      <c r="J63" s="973">
        <f t="shared" si="10"/>
        <v>0</v>
      </c>
      <c r="K63" s="903"/>
      <c r="L63" s="977">
        <f>VLOOKUP($A63,'[4]4_Level 4'!$A$7:$F$215,6,FALSE)</f>
        <v>106208</v>
      </c>
      <c r="M63" s="978"/>
      <c r="N63" s="903">
        <f>VLOOKUP(A63,'[5]MFP Grades 7-12'!$B$11:$L$204,11,FALSE)</f>
        <v>3981</v>
      </c>
      <c r="O63" s="990">
        <f t="shared" si="11"/>
        <v>234879</v>
      </c>
      <c r="P63" s="973"/>
      <c r="Q63" s="991">
        <f t="shared" si="12"/>
        <v>234879</v>
      </c>
      <c r="R63" s="992">
        <f t="shared" si="13"/>
        <v>341087</v>
      </c>
    </row>
    <row r="64" spans="1:18" ht="15" customHeight="1" x14ac:dyDescent="0.2">
      <c r="A64" s="904">
        <v>58</v>
      </c>
      <c r="B64" s="471">
        <v>58</v>
      </c>
      <c r="C64" s="902" t="s">
        <v>62</v>
      </c>
      <c r="D64" s="903">
        <f>VLOOKUP(A64,[3]Final_MER!$A$3:$F$81,6,FALSE)</f>
        <v>0</v>
      </c>
      <c r="E64" s="969">
        <f t="shared" si="6"/>
        <v>0</v>
      </c>
      <c r="F64" s="903"/>
      <c r="G64" s="973">
        <f t="shared" si="8"/>
        <v>0</v>
      </c>
      <c r="H64" s="903"/>
      <c r="I64" s="973">
        <f t="shared" si="9"/>
        <v>0</v>
      </c>
      <c r="J64" s="973">
        <f t="shared" si="10"/>
        <v>0</v>
      </c>
      <c r="K64" s="903"/>
      <c r="L64" s="977">
        <f>VLOOKUP($A64,'[4]4_Level 4'!$A$7:$F$215,6,FALSE)</f>
        <v>106386</v>
      </c>
      <c r="M64" s="978"/>
      <c r="N64" s="903">
        <f>VLOOKUP(A64,'[5]MFP Grades 7-12'!$B$11:$L$204,11,FALSE)</f>
        <v>3292</v>
      </c>
      <c r="O64" s="990">
        <f t="shared" si="11"/>
        <v>194228</v>
      </c>
      <c r="P64" s="973"/>
      <c r="Q64" s="991">
        <f t="shared" si="12"/>
        <v>194228</v>
      </c>
      <c r="R64" s="992">
        <f t="shared" si="13"/>
        <v>300614</v>
      </c>
    </row>
    <row r="65" spans="1:18" ht="15" customHeight="1" x14ac:dyDescent="0.2">
      <c r="A65" s="904">
        <v>59</v>
      </c>
      <c r="B65" s="471">
        <v>59</v>
      </c>
      <c r="C65" s="902" t="s">
        <v>63</v>
      </c>
      <c r="D65" s="903">
        <f>VLOOKUP(A65,[3]Final_MER!$A$3:$F$81,6,FALSE)</f>
        <v>0</v>
      </c>
      <c r="E65" s="969">
        <f t="shared" si="6"/>
        <v>0</v>
      </c>
      <c r="F65" s="903"/>
      <c r="G65" s="973">
        <f t="shared" si="8"/>
        <v>0</v>
      </c>
      <c r="H65" s="903"/>
      <c r="I65" s="973">
        <f t="shared" si="9"/>
        <v>0</v>
      </c>
      <c r="J65" s="973">
        <f t="shared" si="10"/>
        <v>0</v>
      </c>
      <c r="K65" s="903"/>
      <c r="L65" s="977">
        <f>VLOOKUP($A65,'[4]4_Level 4'!$A$7:$F$215,6,FALSE)</f>
        <v>78005</v>
      </c>
      <c r="M65" s="978"/>
      <c r="N65" s="903">
        <f>VLOOKUP(A65,'[5]MFP Grades 7-12'!$B$11:$L$204,11,FALSE)</f>
        <v>2412</v>
      </c>
      <c r="O65" s="990">
        <f t="shared" si="11"/>
        <v>142308</v>
      </c>
      <c r="P65" s="973"/>
      <c r="Q65" s="991">
        <f t="shared" si="12"/>
        <v>142308</v>
      </c>
      <c r="R65" s="992">
        <f t="shared" si="13"/>
        <v>220313</v>
      </c>
    </row>
    <row r="66" spans="1:18" ht="15" customHeight="1" x14ac:dyDescent="0.2">
      <c r="A66" s="905">
        <v>60</v>
      </c>
      <c r="B66" s="906">
        <v>60</v>
      </c>
      <c r="C66" s="907" t="s">
        <v>64</v>
      </c>
      <c r="D66" s="908">
        <f>VLOOKUP(A66,[3]Final_MER!$A$3:$F$81,6,FALSE)</f>
        <v>0</v>
      </c>
      <c r="E66" s="970">
        <f t="shared" si="6"/>
        <v>0</v>
      </c>
      <c r="F66" s="908"/>
      <c r="G66" s="974">
        <f t="shared" si="8"/>
        <v>0</v>
      </c>
      <c r="H66" s="908"/>
      <c r="I66" s="974">
        <f t="shared" si="9"/>
        <v>0</v>
      </c>
      <c r="J66" s="974">
        <f t="shared" si="10"/>
        <v>0</v>
      </c>
      <c r="K66" s="908"/>
      <c r="L66" s="979">
        <f>VLOOKUP($A66,'[4]4_Level 4'!$A$7:$F$215,6,FALSE)</f>
        <v>56763</v>
      </c>
      <c r="M66" s="980"/>
      <c r="N66" s="908">
        <f>VLOOKUP(A66,'[5]MFP Grades 7-12'!$B$11:$L$204,11,FALSE)</f>
        <v>2674</v>
      </c>
      <c r="O66" s="993">
        <f t="shared" si="11"/>
        <v>157766</v>
      </c>
      <c r="P66" s="974"/>
      <c r="Q66" s="994">
        <f t="shared" si="12"/>
        <v>157766</v>
      </c>
      <c r="R66" s="995">
        <f t="shared" si="13"/>
        <v>214529</v>
      </c>
    </row>
    <row r="67" spans="1:18" ht="15" customHeight="1" x14ac:dyDescent="0.2">
      <c r="A67" s="898">
        <v>61</v>
      </c>
      <c r="B67" s="899">
        <v>61</v>
      </c>
      <c r="C67" s="900" t="s">
        <v>65</v>
      </c>
      <c r="D67" s="901">
        <f>VLOOKUP(A67,[3]Final_MER!$A$3:$F$81,6,FALSE)</f>
        <v>0</v>
      </c>
      <c r="E67" s="968">
        <f t="shared" si="6"/>
        <v>0</v>
      </c>
      <c r="F67" s="901"/>
      <c r="G67" s="972">
        <f t="shared" si="8"/>
        <v>0</v>
      </c>
      <c r="H67" s="901"/>
      <c r="I67" s="972">
        <f t="shared" si="9"/>
        <v>0</v>
      </c>
      <c r="J67" s="972">
        <f t="shared" si="10"/>
        <v>0</v>
      </c>
      <c r="K67" s="901"/>
      <c r="L67" s="981">
        <f>VLOOKUP($A67,'[4]4_Level 4'!$A$7:$F$215,6,FALSE)</f>
        <v>39092</v>
      </c>
      <c r="M67" s="982"/>
      <c r="N67" s="901">
        <f>VLOOKUP(A67,'[5]MFP Grades 7-12'!$B$11:$L$204,11,FALSE)</f>
        <v>1525</v>
      </c>
      <c r="O67" s="987">
        <f t="shared" si="11"/>
        <v>89975</v>
      </c>
      <c r="P67" s="972"/>
      <c r="Q67" s="988">
        <f t="shared" si="12"/>
        <v>89975</v>
      </c>
      <c r="R67" s="989">
        <f t="shared" si="13"/>
        <v>129067</v>
      </c>
    </row>
    <row r="68" spans="1:18" ht="15" customHeight="1" x14ac:dyDescent="0.2">
      <c r="A68" s="904">
        <v>62</v>
      </c>
      <c r="B68" s="471">
        <v>62</v>
      </c>
      <c r="C68" s="902" t="s">
        <v>66</v>
      </c>
      <c r="D68" s="903">
        <f>VLOOKUP(A68,[3]Final_MER!$A$3:$F$81,6,FALSE)</f>
        <v>0</v>
      </c>
      <c r="E68" s="969">
        <f t="shared" si="6"/>
        <v>0</v>
      </c>
      <c r="F68" s="903"/>
      <c r="G68" s="973">
        <f t="shared" si="8"/>
        <v>0</v>
      </c>
      <c r="H68" s="903"/>
      <c r="I68" s="973">
        <f t="shared" si="9"/>
        <v>0</v>
      </c>
      <c r="J68" s="973">
        <f t="shared" si="10"/>
        <v>0</v>
      </c>
      <c r="K68" s="903"/>
      <c r="L68" s="977">
        <f>VLOOKUP($A68,'[4]4_Level 4'!$A$7:$F$215,6,FALSE)</f>
        <v>39270</v>
      </c>
      <c r="M68" s="978"/>
      <c r="N68" s="903">
        <f>VLOOKUP(A68,'[5]MFP Grades 7-12'!$B$11:$L$204,11,FALSE)</f>
        <v>849</v>
      </c>
      <c r="O68" s="990">
        <f t="shared" si="11"/>
        <v>50091</v>
      </c>
      <c r="P68" s="973"/>
      <c r="Q68" s="991">
        <f t="shared" si="12"/>
        <v>50091</v>
      </c>
      <c r="R68" s="992">
        <f t="shared" si="13"/>
        <v>89361</v>
      </c>
    </row>
    <row r="69" spans="1:18" ht="15" customHeight="1" x14ac:dyDescent="0.2">
      <c r="A69" s="904">
        <v>63</v>
      </c>
      <c r="B69" s="471">
        <v>63</v>
      </c>
      <c r="C69" s="902" t="s">
        <v>67</v>
      </c>
      <c r="D69" s="903">
        <f>VLOOKUP(A69,[3]Final_MER!$A$3:$F$81,6,FALSE)</f>
        <v>0</v>
      </c>
      <c r="E69" s="969">
        <f t="shared" si="6"/>
        <v>0</v>
      </c>
      <c r="F69" s="903"/>
      <c r="G69" s="973">
        <f t="shared" si="8"/>
        <v>0</v>
      </c>
      <c r="H69" s="903"/>
      <c r="I69" s="973">
        <f t="shared" si="9"/>
        <v>0</v>
      </c>
      <c r="J69" s="973">
        <f t="shared" si="10"/>
        <v>0</v>
      </c>
      <c r="K69" s="903"/>
      <c r="L69" s="977">
        <f>VLOOKUP($A69,'[4]4_Level 4'!$A$7:$F$215,6,FALSE)</f>
        <v>33915</v>
      </c>
      <c r="M69" s="978"/>
      <c r="N69" s="903">
        <f>VLOOKUP(A69,'[5]MFP Grades 7-12'!$B$11:$L$204,11,FALSE)</f>
        <v>957</v>
      </c>
      <c r="O69" s="990">
        <f t="shared" si="11"/>
        <v>56463</v>
      </c>
      <c r="P69" s="973"/>
      <c r="Q69" s="991">
        <f t="shared" si="12"/>
        <v>56463</v>
      </c>
      <c r="R69" s="992">
        <f t="shared" si="13"/>
        <v>90378</v>
      </c>
    </row>
    <row r="70" spans="1:18" ht="15" customHeight="1" x14ac:dyDescent="0.2">
      <c r="A70" s="904">
        <v>64</v>
      </c>
      <c r="B70" s="471">
        <v>64</v>
      </c>
      <c r="C70" s="902" t="s">
        <v>68</v>
      </c>
      <c r="D70" s="903">
        <f>VLOOKUP(A70,[3]Final_MER!$A$3:$F$81,6,FALSE)</f>
        <v>0</v>
      </c>
      <c r="E70" s="969">
        <f t="shared" si="6"/>
        <v>0</v>
      </c>
      <c r="F70" s="903"/>
      <c r="G70" s="973">
        <f t="shared" si="8"/>
        <v>0</v>
      </c>
      <c r="H70" s="903"/>
      <c r="I70" s="973">
        <f t="shared" si="9"/>
        <v>0</v>
      </c>
      <c r="J70" s="973">
        <f t="shared" si="10"/>
        <v>0</v>
      </c>
      <c r="K70" s="903"/>
      <c r="L70" s="977">
        <f>VLOOKUP($A70,'[4]4_Level 4'!$A$7:$F$215,6,FALSE)</f>
        <v>39092</v>
      </c>
      <c r="M70" s="978"/>
      <c r="N70" s="903">
        <f>VLOOKUP(A70,'[5]MFP Grades 7-12'!$B$11:$L$204,11,FALSE)</f>
        <v>980</v>
      </c>
      <c r="O70" s="990">
        <f t="shared" si="11"/>
        <v>57820</v>
      </c>
      <c r="P70" s="973"/>
      <c r="Q70" s="991">
        <f t="shared" si="12"/>
        <v>57820</v>
      </c>
      <c r="R70" s="992">
        <f t="shared" si="13"/>
        <v>96912</v>
      </c>
    </row>
    <row r="71" spans="1:18" ht="15" customHeight="1" x14ac:dyDescent="0.2">
      <c r="A71" s="905">
        <v>65</v>
      </c>
      <c r="B71" s="906">
        <v>65</v>
      </c>
      <c r="C71" s="907" t="s">
        <v>69</v>
      </c>
      <c r="D71" s="908">
        <f>VLOOKUP(A71,[3]Final_MER!$A$3:$F$81,6,FALSE)</f>
        <v>0</v>
      </c>
      <c r="E71" s="970">
        <f>ROUND($E$3*D71,0)</f>
        <v>0</v>
      </c>
      <c r="F71" s="908"/>
      <c r="G71" s="974">
        <f t="shared" si="8"/>
        <v>0</v>
      </c>
      <c r="H71" s="908"/>
      <c r="I71" s="974">
        <f t="shared" si="9"/>
        <v>0</v>
      </c>
      <c r="J71" s="974">
        <f t="shared" si="10"/>
        <v>0</v>
      </c>
      <c r="K71" s="908"/>
      <c r="L71" s="979">
        <f>VLOOKUP($A71,'[4]4_Level 4'!$A$7:$F$215,6,FALSE)</f>
        <v>25000</v>
      </c>
      <c r="M71" s="980"/>
      <c r="N71" s="908">
        <f>VLOOKUP(A71,'[5]MFP Grades 7-12'!$B$11:$L$204,11,FALSE)</f>
        <v>3238</v>
      </c>
      <c r="O71" s="993">
        <f t="shared" si="11"/>
        <v>191042</v>
      </c>
      <c r="P71" s="974"/>
      <c r="Q71" s="994">
        <f t="shared" si="12"/>
        <v>191042</v>
      </c>
      <c r="R71" s="995">
        <f t="shared" ref="R71:R75" si="14">L71+J71+E71+M71+Q71</f>
        <v>216042</v>
      </c>
    </row>
    <row r="72" spans="1:18" ht="15" customHeight="1" x14ac:dyDescent="0.2">
      <c r="A72" s="898">
        <v>66</v>
      </c>
      <c r="B72" s="899">
        <v>66</v>
      </c>
      <c r="C72" s="900" t="s">
        <v>70</v>
      </c>
      <c r="D72" s="901">
        <f>VLOOKUP(A72,[3]Final_MER!$A$3:$F$81,6,FALSE)</f>
        <v>0</v>
      </c>
      <c r="E72" s="912">
        <f>ROUND($E$3*D72,0)</f>
        <v>0</v>
      </c>
      <c r="F72" s="901"/>
      <c r="G72" s="972">
        <f>ROUND($G$3*F72,0)</f>
        <v>0</v>
      </c>
      <c r="H72" s="901"/>
      <c r="I72" s="972">
        <f>ROUND($I$3*H72,0)</f>
        <v>0</v>
      </c>
      <c r="J72" s="972">
        <f>G72+I72</f>
        <v>0</v>
      </c>
      <c r="K72" s="901"/>
      <c r="L72" s="981">
        <f>VLOOKUP($A72,'[4]4_Level 4'!$A$7:$F$215,6,FALSE)</f>
        <v>25000</v>
      </c>
      <c r="M72" s="982"/>
      <c r="N72" s="901">
        <f>VLOOKUP(A72,'[5]MFP Grades 7-12'!$B$11:$L$204,11,FALSE)</f>
        <v>745</v>
      </c>
      <c r="O72" s="987">
        <f>N72*$O$3</f>
        <v>43955</v>
      </c>
      <c r="P72" s="972"/>
      <c r="Q72" s="988">
        <f>O72+P72</f>
        <v>43955</v>
      </c>
      <c r="R72" s="989">
        <f t="shared" si="14"/>
        <v>68955</v>
      </c>
    </row>
    <row r="73" spans="1:18" ht="15" customHeight="1" x14ac:dyDescent="0.2">
      <c r="A73" s="158">
        <v>67</v>
      </c>
      <c r="B73" s="158">
        <v>67</v>
      </c>
      <c r="C73" s="276" t="s">
        <v>3</v>
      </c>
      <c r="D73" s="159">
        <f>VLOOKUP(A73,[3]Final_MER!$A$3:$F$81,6,FALSE)</f>
        <v>0</v>
      </c>
      <c r="E73" s="234">
        <f>ROUND($E$3*D73,0)</f>
        <v>0</v>
      </c>
      <c r="F73" s="159"/>
      <c r="G73" s="975">
        <f>ROUND($G$3*F73,0)</f>
        <v>0</v>
      </c>
      <c r="H73" s="159"/>
      <c r="I73" s="975">
        <f>ROUND($I$3*H73,0)</f>
        <v>0</v>
      </c>
      <c r="J73" s="975">
        <f>G73+I73</f>
        <v>0</v>
      </c>
      <c r="K73" s="159"/>
      <c r="L73" s="983">
        <f>VLOOKUP($A73,'[4]4_Level 4'!$A$7:$F$215,6,FALSE)</f>
        <v>25000</v>
      </c>
      <c r="M73" s="984"/>
      <c r="N73" s="159">
        <f>VLOOKUP(A73,'[5]MFP Grades 7-12'!$B$11:$L$204,11,FALSE)</f>
        <v>2377</v>
      </c>
      <c r="O73" s="996">
        <f>N73*$O$3</f>
        <v>140243</v>
      </c>
      <c r="P73" s="975"/>
      <c r="Q73" s="997">
        <f>O73+P73</f>
        <v>140243</v>
      </c>
      <c r="R73" s="998">
        <f t="shared" si="14"/>
        <v>165243</v>
      </c>
    </row>
    <row r="74" spans="1:18" ht="15" customHeight="1" x14ac:dyDescent="0.2">
      <c r="A74" s="913">
        <v>68</v>
      </c>
      <c r="B74" s="472">
        <v>68</v>
      </c>
      <c r="C74" s="902" t="s">
        <v>2</v>
      </c>
      <c r="D74" s="903">
        <f>VLOOKUP(A74,[3]Final_MER!$A$3:$F$81,6,FALSE)</f>
        <v>0</v>
      </c>
      <c r="E74" s="914">
        <f>ROUND($E$3*D74,0)</f>
        <v>0</v>
      </c>
      <c r="F74" s="903"/>
      <c r="G74" s="973">
        <f>ROUND($G$3*F74,0)</f>
        <v>0</v>
      </c>
      <c r="H74" s="903"/>
      <c r="I74" s="973">
        <f>ROUND($I$3*H74,0)</f>
        <v>0</v>
      </c>
      <c r="J74" s="973">
        <f>G74+I74</f>
        <v>0</v>
      </c>
      <c r="K74" s="903"/>
      <c r="L74" s="977">
        <f>VLOOKUP($A74,'[4]4_Level 4'!$A$7:$F$215,6,FALSE)</f>
        <v>34986</v>
      </c>
      <c r="M74" s="978"/>
      <c r="N74" s="903">
        <f>VLOOKUP(A74,'[5]MFP Grades 7-12'!$B$11:$L$204,11,FALSE)</f>
        <v>800</v>
      </c>
      <c r="O74" s="990">
        <f>N74*$O$3</f>
        <v>47200</v>
      </c>
      <c r="P74" s="973"/>
      <c r="Q74" s="991">
        <f>O74+P74</f>
        <v>47200</v>
      </c>
      <c r="R74" s="992">
        <f t="shared" si="14"/>
        <v>82186</v>
      </c>
    </row>
    <row r="75" spans="1:18" ht="15" customHeight="1" x14ac:dyDescent="0.2">
      <c r="A75" s="915">
        <v>69</v>
      </c>
      <c r="B75" s="916">
        <v>69</v>
      </c>
      <c r="C75" s="907" t="s">
        <v>75</v>
      </c>
      <c r="D75" s="908">
        <f>VLOOKUP(A75,[3]Final_MER!$A$3:$F$81,6,FALSE)</f>
        <v>0</v>
      </c>
      <c r="E75" s="917">
        <f>ROUND($E$3*D75,0)</f>
        <v>0</v>
      </c>
      <c r="F75" s="908"/>
      <c r="G75" s="974">
        <f>ROUND($G$3*F75,0)</f>
        <v>0</v>
      </c>
      <c r="H75" s="908"/>
      <c r="I75" s="974">
        <f>ROUND($I$3*H75,0)</f>
        <v>0</v>
      </c>
      <c r="J75" s="974">
        <f>G75+I75</f>
        <v>0</v>
      </c>
      <c r="K75" s="908"/>
      <c r="L75" s="979">
        <f>VLOOKUP($A75,'[4]4_Level 4'!$A$7:$F$215,6,FALSE)</f>
        <v>53907</v>
      </c>
      <c r="M75" s="980"/>
      <c r="N75" s="908">
        <f>VLOOKUP(A75,'[5]MFP Grades 7-12'!$B$11:$L$204,11,FALSE)</f>
        <v>2014</v>
      </c>
      <c r="O75" s="993">
        <f>N75*$O$3</f>
        <v>118826</v>
      </c>
      <c r="P75" s="974"/>
      <c r="Q75" s="994">
        <f>O75+P75</f>
        <v>118826</v>
      </c>
      <c r="R75" s="995">
        <f t="shared" si="14"/>
        <v>172733</v>
      </c>
    </row>
    <row r="76" spans="1:18" s="235" customFormat="1" ht="15" customHeight="1" thickBot="1" x14ac:dyDescent="0.25">
      <c r="A76" s="918"/>
      <c r="B76" s="919"/>
      <c r="C76" s="920" t="s">
        <v>251</v>
      </c>
      <c r="D76" s="921">
        <f>SUM(D7:D75)</f>
        <v>207</v>
      </c>
      <c r="E76" s="971">
        <f>SUM(E7:E75)</f>
        <v>4347000</v>
      </c>
      <c r="F76" s="921">
        <f>SUM(F7:F75)</f>
        <v>0</v>
      </c>
      <c r="G76" s="976">
        <f t="shared" ref="G76:R76" si="15">SUM(G7:G75)</f>
        <v>0</v>
      </c>
      <c r="H76" s="921">
        <f>SUM(H7:H75)</f>
        <v>0</v>
      </c>
      <c r="I76" s="976">
        <f t="shared" si="15"/>
        <v>0</v>
      </c>
      <c r="J76" s="976">
        <f t="shared" si="15"/>
        <v>0</v>
      </c>
      <c r="K76" s="921">
        <f>SUM(K7:K75)</f>
        <v>0</v>
      </c>
      <c r="L76" s="985">
        <f>SUM(L7:L75)</f>
        <v>6873215</v>
      </c>
      <c r="M76" s="986">
        <f t="shared" si="15"/>
        <v>0</v>
      </c>
      <c r="N76" s="921">
        <f>SUM(N7:N75)</f>
        <v>289616</v>
      </c>
      <c r="O76" s="999">
        <f>SUM(O7:O75)</f>
        <v>17087344</v>
      </c>
      <c r="P76" s="976">
        <f>SUM(P7:P75)</f>
        <v>0</v>
      </c>
      <c r="Q76" s="1000">
        <f>SUM(Q7:Q75)</f>
        <v>17087344</v>
      </c>
      <c r="R76" s="1001">
        <f t="shared" si="15"/>
        <v>28307559</v>
      </c>
    </row>
    <row r="77" spans="1:18" s="126" customFormat="1" ht="6.75" customHeight="1" thickTop="1" x14ac:dyDescent="0.2">
      <c r="A77" s="1105"/>
      <c r="B77" s="1106"/>
      <c r="C77" s="1117"/>
      <c r="D77" s="1108"/>
      <c r="E77" s="1112"/>
      <c r="F77" s="1108"/>
      <c r="G77" s="1109"/>
      <c r="H77" s="1118"/>
      <c r="I77" s="1109"/>
      <c r="J77" s="1109"/>
      <c r="K77" s="1108"/>
      <c r="L77" s="1112"/>
      <c r="M77" s="1112"/>
      <c r="N77" s="1108"/>
      <c r="O77" s="1112"/>
      <c r="P77" s="1109"/>
      <c r="Q77" s="1113"/>
      <c r="R77" s="1112"/>
    </row>
    <row r="78" spans="1:18" s="126" customFormat="1" ht="15" customHeight="1" x14ac:dyDescent="0.2">
      <c r="A78" s="898">
        <v>318001</v>
      </c>
      <c r="B78" s="899">
        <v>318001</v>
      </c>
      <c r="C78" s="900" t="s">
        <v>247</v>
      </c>
      <c r="D78" s="901"/>
      <c r="E78" s="968">
        <f t="shared" ref="E78:E83" si="16">ROUND($E$3*D78,0)</f>
        <v>0</v>
      </c>
      <c r="F78" s="901"/>
      <c r="G78" s="972">
        <f t="shared" ref="G78:G83" si="17">ROUND($G$3*F78,0)</f>
        <v>0</v>
      </c>
      <c r="H78" s="901"/>
      <c r="I78" s="972">
        <f t="shared" ref="I78:I83" si="18">ROUND($I$3*H78,0)</f>
        <v>0</v>
      </c>
      <c r="J78" s="972">
        <f t="shared" ref="J78:J83" si="19">G78+I78</f>
        <v>0</v>
      </c>
      <c r="K78" s="901"/>
      <c r="L78" s="981">
        <f>VLOOKUP($A78,'[4]4_Level 4'!$A$7:$F$215,6,FALSE)</f>
        <v>10000</v>
      </c>
      <c r="M78" s="982"/>
      <c r="N78" s="901">
        <f>VLOOKUP(A78,'[5]MFP Grades 7-12'!$B$11:$L$204,11,FALSE)</f>
        <v>693</v>
      </c>
      <c r="O78" s="987">
        <f t="shared" ref="O78:O83" si="20">N78*$O$3</f>
        <v>40887</v>
      </c>
      <c r="P78" s="972"/>
      <c r="Q78" s="988">
        <f t="shared" ref="Q78:Q83" si="21">O78+P78</f>
        <v>40887</v>
      </c>
      <c r="R78" s="989">
        <f t="shared" ref="R78:R83" si="22">L78+J78+E78+M78+Q78</f>
        <v>50887</v>
      </c>
    </row>
    <row r="79" spans="1:18" s="126" customFormat="1" ht="15" customHeight="1" x14ac:dyDescent="0.2">
      <c r="A79" s="904">
        <v>319001</v>
      </c>
      <c r="B79" s="471">
        <v>319001</v>
      </c>
      <c r="C79" s="902" t="s">
        <v>248</v>
      </c>
      <c r="D79" s="903"/>
      <c r="E79" s="969">
        <f t="shared" si="16"/>
        <v>0</v>
      </c>
      <c r="F79" s="903"/>
      <c r="G79" s="973">
        <f t="shared" si="17"/>
        <v>0</v>
      </c>
      <c r="H79" s="903"/>
      <c r="I79" s="973">
        <f t="shared" si="18"/>
        <v>0</v>
      </c>
      <c r="J79" s="973">
        <f t="shared" si="19"/>
        <v>0</v>
      </c>
      <c r="K79" s="903"/>
      <c r="L79" s="977">
        <f>VLOOKUP($A79,'[4]4_Level 4'!$A$7:$F$215,6,FALSE)</f>
        <v>10000</v>
      </c>
      <c r="M79" s="978"/>
      <c r="N79" s="903">
        <f>VLOOKUP(A79,'[5]MFP Grades 7-12'!$B$11:$L$204,11,FALSE)</f>
        <v>371</v>
      </c>
      <c r="O79" s="990">
        <f t="shared" si="20"/>
        <v>21889</v>
      </c>
      <c r="P79" s="973"/>
      <c r="Q79" s="991">
        <f t="shared" si="21"/>
        <v>21889</v>
      </c>
      <c r="R79" s="992">
        <f t="shared" si="22"/>
        <v>31889</v>
      </c>
    </row>
    <row r="80" spans="1:18" ht="15" customHeight="1" x14ac:dyDescent="0.2">
      <c r="A80" s="904">
        <v>302006</v>
      </c>
      <c r="B80" s="471">
        <v>302006</v>
      </c>
      <c r="C80" s="902" t="s">
        <v>340</v>
      </c>
      <c r="D80" s="903"/>
      <c r="E80" s="969">
        <f t="shared" si="16"/>
        <v>0</v>
      </c>
      <c r="F80" s="903"/>
      <c r="G80" s="973">
        <f t="shared" si="17"/>
        <v>0</v>
      </c>
      <c r="H80" s="903"/>
      <c r="I80" s="973">
        <f t="shared" si="18"/>
        <v>0</v>
      </c>
      <c r="J80" s="973">
        <f t="shared" si="19"/>
        <v>0</v>
      </c>
      <c r="K80" s="903"/>
      <c r="L80" s="977">
        <f>VLOOKUP($A80,'[4]4_Level 4'!$A$7:$F$215,6,FALSE)</f>
        <v>10000</v>
      </c>
      <c r="M80" s="978"/>
      <c r="N80" s="903">
        <f>VLOOKUP(A80,'[5]MFP Grades 7-12'!$B$11:$L$204,11,FALSE)</f>
        <v>335</v>
      </c>
      <c r="O80" s="990">
        <f t="shared" si="20"/>
        <v>19765</v>
      </c>
      <c r="P80" s="973"/>
      <c r="Q80" s="991">
        <f t="shared" si="21"/>
        <v>19765</v>
      </c>
      <c r="R80" s="992">
        <f t="shared" si="22"/>
        <v>29765</v>
      </c>
    </row>
    <row r="81" spans="1:18" ht="15" customHeight="1" x14ac:dyDescent="0.2">
      <c r="A81" s="904">
        <v>334001</v>
      </c>
      <c r="B81" s="471">
        <v>334001</v>
      </c>
      <c r="C81" s="902" t="s">
        <v>336</v>
      </c>
      <c r="D81" s="903"/>
      <c r="E81" s="969">
        <f t="shared" si="16"/>
        <v>0</v>
      </c>
      <c r="F81" s="903"/>
      <c r="G81" s="973">
        <f t="shared" si="17"/>
        <v>0</v>
      </c>
      <c r="H81" s="903"/>
      <c r="I81" s="973">
        <f t="shared" si="18"/>
        <v>0</v>
      </c>
      <c r="J81" s="973">
        <f t="shared" si="19"/>
        <v>0</v>
      </c>
      <c r="K81" s="903"/>
      <c r="L81" s="977">
        <f>VLOOKUP($A81,'[4]4_Level 4'!$A$7:$F$215,6,FALSE)</f>
        <v>10000</v>
      </c>
      <c r="M81" s="978"/>
      <c r="N81" s="903">
        <f>VLOOKUP(A81,'[5]MFP Grades 7-12'!$B$11:$L$204,11,FALSE)</f>
        <v>222</v>
      </c>
      <c r="O81" s="990">
        <f t="shared" si="20"/>
        <v>13098</v>
      </c>
      <c r="P81" s="973"/>
      <c r="Q81" s="991">
        <f t="shared" si="21"/>
        <v>13098</v>
      </c>
      <c r="R81" s="992">
        <f t="shared" si="22"/>
        <v>23098</v>
      </c>
    </row>
    <row r="82" spans="1:18" ht="15" customHeight="1" x14ac:dyDescent="0.2">
      <c r="A82" s="905" t="s">
        <v>1184</v>
      </c>
      <c r="B82" s="906">
        <v>17137</v>
      </c>
      <c r="C82" s="907" t="s">
        <v>771</v>
      </c>
      <c r="D82" s="908"/>
      <c r="E82" s="970">
        <f t="shared" si="16"/>
        <v>0</v>
      </c>
      <c r="F82" s="908"/>
      <c r="G82" s="974">
        <f t="shared" si="17"/>
        <v>0</v>
      </c>
      <c r="H82" s="908"/>
      <c r="I82" s="974">
        <f t="shared" si="18"/>
        <v>0</v>
      </c>
      <c r="J82" s="974">
        <f t="shared" si="19"/>
        <v>0</v>
      </c>
      <c r="K82" s="908"/>
      <c r="L82" s="979">
        <f>VLOOKUP($A82,'[4]4_Level 4'!$A$7:$F$215,6,FALSE)</f>
        <v>10000</v>
      </c>
      <c r="M82" s="980"/>
      <c r="N82" s="908">
        <f>VLOOKUP(A82,'[5]MFP Grades 7-12'!$B$11:$L$204,11,FALSE)</f>
        <v>134</v>
      </c>
      <c r="O82" s="993">
        <f t="shared" si="20"/>
        <v>7906</v>
      </c>
      <c r="P82" s="974"/>
      <c r="Q82" s="994">
        <f t="shared" si="21"/>
        <v>7906</v>
      </c>
      <c r="R82" s="995">
        <f t="shared" si="22"/>
        <v>17906</v>
      </c>
    </row>
    <row r="83" spans="1:18" s="235" customFormat="1" ht="15" customHeight="1" x14ac:dyDescent="0.2">
      <c r="A83" s="905" t="s">
        <v>285</v>
      </c>
      <c r="B83" s="906" t="s">
        <v>285</v>
      </c>
      <c r="C83" s="907" t="s">
        <v>132</v>
      </c>
      <c r="D83" s="908"/>
      <c r="E83" s="970">
        <f t="shared" si="16"/>
        <v>0</v>
      </c>
      <c r="F83" s="908"/>
      <c r="G83" s="974">
        <f t="shared" si="17"/>
        <v>0</v>
      </c>
      <c r="H83" s="908"/>
      <c r="I83" s="974">
        <f t="shared" si="18"/>
        <v>0</v>
      </c>
      <c r="J83" s="974">
        <f t="shared" si="19"/>
        <v>0</v>
      </c>
      <c r="K83" s="908"/>
      <c r="L83" s="979">
        <f>VLOOKUP($A83,'[4]4_Level 4'!$A$7:$F$215,6,FALSE)</f>
        <v>10000</v>
      </c>
      <c r="M83" s="980"/>
      <c r="N83" s="908">
        <f>VLOOKUP(A83,'[5]MFP Grades 7-12'!$B$11:$L$204,11,FALSE)</f>
        <v>207</v>
      </c>
      <c r="O83" s="993">
        <f t="shared" si="20"/>
        <v>12213</v>
      </c>
      <c r="P83" s="974"/>
      <c r="Q83" s="994">
        <f t="shared" si="21"/>
        <v>12213</v>
      </c>
      <c r="R83" s="995">
        <f t="shared" si="22"/>
        <v>22213</v>
      </c>
    </row>
    <row r="84" spans="1:18" s="235" customFormat="1" ht="15" customHeight="1" thickBot="1" x14ac:dyDescent="0.25">
      <c r="A84" s="918"/>
      <c r="B84" s="919"/>
      <c r="C84" s="920" t="s">
        <v>436</v>
      </c>
      <c r="D84" s="921">
        <f>SUM(D78:D83)</f>
        <v>0</v>
      </c>
      <c r="E84" s="971">
        <f t="shared" ref="E84:R84" si="23">SUM(E78:E83)</f>
        <v>0</v>
      </c>
      <c r="F84" s="921">
        <f>SUM(F78:F83)</f>
        <v>0</v>
      </c>
      <c r="G84" s="976">
        <f t="shared" si="23"/>
        <v>0</v>
      </c>
      <c r="H84" s="921">
        <f>SUM(H78:H83)</f>
        <v>0</v>
      </c>
      <c r="I84" s="976">
        <f t="shared" si="23"/>
        <v>0</v>
      </c>
      <c r="J84" s="976">
        <f t="shared" si="23"/>
        <v>0</v>
      </c>
      <c r="K84" s="921">
        <f>SUM(K78:K83)</f>
        <v>0</v>
      </c>
      <c r="L84" s="985">
        <f>SUM(L78:L83)</f>
        <v>60000</v>
      </c>
      <c r="M84" s="986">
        <f t="shared" si="23"/>
        <v>0</v>
      </c>
      <c r="N84" s="921">
        <f t="shared" si="23"/>
        <v>1962</v>
      </c>
      <c r="O84" s="999">
        <f t="shared" si="23"/>
        <v>115758</v>
      </c>
      <c r="P84" s="976">
        <f t="shared" si="23"/>
        <v>0</v>
      </c>
      <c r="Q84" s="1000">
        <f t="shared" si="23"/>
        <v>115758</v>
      </c>
      <c r="R84" s="1001">
        <f t="shared" si="23"/>
        <v>175758</v>
      </c>
    </row>
    <row r="85" spans="1:18" ht="6.75" customHeight="1" thickTop="1" x14ac:dyDescent="0.2">
      <c r="A85" s="1114"/>
      <c r="B85" s="1115"/>
      <c r="C85" s="1116"/>
      <c r="D85" s="1108"/>
      <c r="E85" s="1109"/>
      <c r="F85" s="1110"/>
      <c r="G85" s="1109"/>
      <c r="H85" s="1111"/>
      <c r="I85" s="1109"/>
      <c r="J85" s="1109"/>
      <c r="K85" s="1110"/>
      <c r="L85" s="1109"/>
      <c r="M85" s="1109"/>
      <c r="N85" s="1108"/>
      <c r="O85" s="1112"/>
      <c r="P85" s="1109"/>
      <c r="Q85" s="1113"/>
      <c r="R85" s="1112"/>
    </row>
    <row r="86" spans="1:18" ht="15" customHeight="1" x14ac:dyDescent="0.2">
      <c r="A86" s="898">
        <v>321001</v>
      </c>
      <c r="B86" s="899">
        <v>321001</v>
      </c>
      <c r="C86" s="900" t="s">
        <v>341</v>
      </c>
      <c r="D86" s="901"/>
      <c r="E86" s="968">
        <f t="shared" ref="E86:E92" si="24">ROUND($E$3*D86,0)</f>
        <v>0</v>
      </c>
      <c r="F86" s="901"/>
      <c r="G86" s="972">
        <f t="shared" ref="G86:G92" si="25">ROUND($G$3*F86,0)</f>
        <v>0</v>
      </c>
      <c r="H86" s="901"/>
      <c r="I86" s="972">
        <f t="shared" ref="I86:I92" si="26">ROUND($I$3*H86,0)</f>
        <v>0</v>
      </c>
      <c r="J86" s="972">
        <f t="shared" ref="J86:J92" si="27">G86+I86</f>
        <v>0</v>
      </c>
      <c r="K86" s="901"/>
      <c r="L86" s="981">
        <f>VLOOKUP($A86,'[4]4_Level 4'!$A$7:$F$215,6,FALSE)</f>
        <v>0</v>
      </c>
      <c r="M86" s="982"/>
      <c r="N86" s="901">
        <f>VLOOKUP(A86,'[5]MFP Grades 7-12'!$B$11:$L$204,11,FALSE)</f>
        <v>0</v>
      </c>
      <c r="O86" s="987">
        <f t="shared" ref="O86:O92" si="28">N86*$O$3</f>
        <v>0</v>
      </c>
      <c r="P86" s="972"/>
      <c r="Q86" s="988">
        <f t="shared" ref="Q86:Q92" si="29">O86+P86</f>
        <v>0</v>
      </c>
      <c r="R86" s="989">
        <f t="shared" ref="R86:R92" si="30">L86+J86+E86+M86+Q86</f>
        <v>0</v>
      </c>
    </row>
    <row r="87" spans="1:18" ht="15" customHeight="1" x14ac:dyDescent="0.2">
      <c r="A87" s="904">
        <v>329001</v>
      </c>
      <c r="B87" s="471">
        <v>329001</v>
      </c>
      <c r="C87" s="902" t="s">
        <v>342</v>
      </c>
      <c r="D87" s="903"/>
      <c r="E87" s="969">
        <f t="shared" si="24"/>
        <v>0</v>
      </c>
      <c r="F87" s="903"/>
      <c r="G87" s="973">
        <f t="shared" si="25"/>
        <v>0</v>
      </c>
      <c r="H87" s="903"/>
      <c r="I87" s="973">
        <f t="shared" si="26"/>
        <v>0</v>
      </c>
      <c r="J87" s="973">
        <f t="shared" si="27"/>
        <v>0</v>
      </c>
      <c r="K87" s="903"/>
      <c r="L87" s="977">
        <f>VLOOKUP($A87,'[4]4_Level 4'!$A$7:$F$215,6,FALSE)</f>
        <v>0</v>
      </c>
      <c r="M87" s="978"/>
      <c r="N87" s="903">
        <f>VLOOKUP(A87,'[5]MFP Grades 7-12'!$B$11:$L$204,11,FALSE)</f>
        <v>61</v>
      </c>
      <c r="O87" s="990">
        <f t="shared" si="28"/>
        <v>3599</v>
      </c>
      <c r="P87" s="973"/>
      <c r="Q87" s="991">
        <f t="shared" si="29"/>
        <v>3599</v>
      </c>
      <c r="R87" s="992">
        <f t="shared" si="30"/>
        <v>3599</v>
      </c>
    </row>
    <row r="88" spans="1:18" ht="15" customHeight="1" x14ac:dyDescent="0.2">
      <c r="A88" s="904">
        <v>331001</v>
      </c>
      <c r="B88" s="471">
        <v>331001</v>
      </c>
      <c r="C88" s="902" t="s">
        <v>343</v>
      </c>
      <c r="D88" s="903">
        <f>VLOOKUP(A88,[3]Final_MER!$A$3:$F$81,6,FALSE)</f>
        <v>21</v>
      </c>
      <c r="E88" s="969">
        <f t="shared" si="24"/>
        <v>441000</v>
      </c>
      <c r="F88" s="903"/>
      <c r="G88" s="973">
        <f t="shared" si="25"/>
        <v>0</v>
      </c>
      <c r="H88" s="903"/>
      <c r="I88" s="973">
        <f t="shared" si="26"/>
        <v>0</v>
      </c>
      <c r="J88" s="973">
        <f t="shared" si="27"/>
        <v>0</v>
      </c>
      <c r="K88" s="903"/>
      <c r="L88" s="977">
        <f>VLOOKUP($A88,'[4]4_Level 4'!$A$7:$F$215,6,FALSE)</f>
        <v>0</v>
      </c>
      <c r="M88" s="978"/>
      <c r="N88" s="903">
        <f>VLOOKUP(A88,'[5]MFP Grades 7-12'!$B$11:$L$204,11,FALSE)</f>
        <v>138</v>
      </c>
      <c r="O88" s="990">
        <f t="shared" si="28"/>
        <v>8142</v>
      </c>
      <c r="P88" s="973"/>
      <c r="Q88" s="991">
        <f t="shared" si="29"/>
        <v>8142</v>
      </c>
      <c r="R88" s="992">
        <f t="shared" si="30"/>
        <v>449142</v>
      </c>
    </row>
    <row r="89" spans="1:18" ht="15" customHeight="1" x14ac:dyDescent="0.2">
      <c r="A89" s="904">
        <v>333001</v>
      </c>
      <c r="B89" s="471">
        <v>333001</v>
      </c>
      <c r="C89" s="902" t="s">
        <v>335</v>
      </c>
      <c r="D89" s="903"/>
      <c r="E89" s="969">
        <f t="shared" si="24"/>
        <v>0</v>
      </c>
      <c r="F89" s="903"/>
      <c r="G89" s="973">
        <f t="shared" si="25"/>
        <v>0</v>
      </c>
      <c r="H89" s="903"/>
      <c r="I89" s="973">
        <f t="shared" si="26"/>
        <v>0</v>
      </c>
      <c r="J89" s="973">
        <f t="shared" si="27"/>
        <v>0</v>
      </c>
      <c r="K89" s="909"/>
      <c r="L89" s="977">
        <f>VLOOKUP($A89,'[4]4_Level 4'!$A$7:$F$215,6,FALSE)</f>
        <v>10000</v>
      </c>
      <c r="M89" s="978"/>
      <c r="N89" s="903">
        <f>VLOOKUP(A89,'[5]MFP Grades 7-12'!$B$11:$L$204,11,FALSE)</f>
        <v>338</v>
      </c>
      <c r="O89" s="990">
        <f t="shared" si="28"/>
        <v>19942</v>
      </c>
      <c r="P89" s="973"/>
      <c r="Q89" s="991">
        <f t="shared" si="29"/>
        <v>19942</v>
      </c>
      <c r="R89" s="992">
        <f t="shared" si="30"/>
        <v>29942</v>
      </c>
    </row>
    <row r="90" spans="1:18" ht="15" customHeight="1" x14ac:dyDescent="0.2">
      <c r="A90" s="905">
        <v>336001</v>
      </c>
      <c r="B90" s="906">
        <v>336001</v>
      </c>
      <c r="C90" s="907" t="s">
        <v>337</v>
      </c>
      <c r="D90" s="908"/>
      <c r="E90" s="970">
        <f t="shared" si="24"/>
        <v>0</v>
      </c>
      <c r="F90" s="908"/>
      <c r="G90" s="974">
        <f t="shared" si="25"/>
        <v>0</v>
      </c>
      <c r="H90" s="908"/>
      <c r="I90" s="974">
        <f t="shared" si="26"/>
        <v>0</v>
      </c>
      <c r="J90" s="974">
        <f t="shared" si="27"/>
        <v>0</v>
      </c>
      <c r="K90" s="908"/>
      <c r="L90" s="979">
        <f>VLOOKUP($A90,'[4]4_Level 4'!$A$7:$F$215,6,FALSE)</f>
        <v>13923</v>
      </c>
      <c r="M90" s="980"/>
      <c r="N90" s="908">
        <f>VLOOKUP(A90,'[5]MFP Grades 7-12'!$B$11:$L$204,11,FALSE)</f>
        <v>395</v>
      </c>
      <c r="O90" s="993">
        <f t="shared" si="28"/>
        <v>23305</v>
      </c>
      <c r="P90" s="974"/>
      <c r="Q90" s="994">
        <f t="shared" si="29"/>
        <v>23305</v>
      </c>
      <c r="R90" s="995">
        <f t="shared" si="30"/>
        <v>37228</v>
      </c>
    </row>
    <row r="91" spans="1:18" ht="15" customHeight="1" x14ac:dyDescent="0.2">
      <c r="A91" s="904">
        <v>337001</v>
      </c>
      <c r="B91" s="471">
        <v>337001</v>
      </c>
      <c r="C91" s="902" t="s">
        <v>344</v>
      </c>
      <c r="D91" s="903"/>
      <c r="E91" s="914">
        <f t="shared" si="24"/>
        <v>0</v>
      </c>
      <c r="F91" s="903"/>
      <c r="G91" s="973">
        <f t="shared" si="25"/>
        <v>0</v>
      </c>
      <c r="H91" s="903"/>
      <c r="I91" s="973">
        <f t="shared" si="26"/>
        <v>0</v>
      </c>
      <c r="J91" s="973">
        <f t="shared" si="27"/>
        <v>0</v>
      </c>
      <c r="K91" s="903"/>
      <c r="L91" s="977">
        <f>VLOOKUP($A91,'[4]4_Level 4'!$A$7:$F$215,6,FALSE)</f>
        <v>0</v>
      </c>
      <c r="M91" s="978"/>
      <c r="N91" s="903">
        <f>VLOOKUP(A91,'[5]MFP Grades 7-12'!$B$11:$L$204,11,FALSE)</f>
        <v>194</v>
      </c>
      <c r="O91" s="990">
        <f t="shared" si="28"/>
        <v>11446</v>
      </c>
      <c r="P91" s="973"/>
      <c r="Q91" s="991">
        <f t="shared" si="29"/>
        <v>11446</v>
      </c>
      <c r="R91" s="992">
        <f t="shared" si="30"/>
        <v>11446</v>
      </c>
    </row>
    <row r="92" spans="1:18" ht="15" customHeight="1" x14ac:dyDescent="0.2">
      <c r="A92" s="905">
        <v>340001</v>
      </c>
      <c r="B92" s="906">
        <v>340001</v>
      </c>
      <c r="C92" s="907" t="s">
        <v>338</v>
      </c>
      <c r="D92" s="908"/>
      <c r="E92" s="917">
        <f t="shared" si="24"/>
        <v>0</v>
      </c>
      <c r="F92" s="908"/>
      <c r="G92" s="974">
        <f t="shared" si="25"/>
        <v>0</v>
      </c>
      <c r="H92" s="908"/>
      <c r="I92" s="974">
        <f t="shared" si="26"/>
        <v>0</v>
      </c>
      <c r="J92" s="974">
        <f t="shared" si="27"/>
        <v>0</v>
      </c>
      <c r="K92" s="908"/>
      <c r="L92" s="979">
        <f>VLOOKUP($A92,'[4]4_Level 4'!$A$7:$F$215,6,FALSE)</f>
        <v>0</v>
      </c>
      <c r="M92" s="980"/>
      <c r="N92" s="908">
        <f>VLOOKUP(A92,'[5]MFP Grades 7-12'!$B$11:$L$204,11,FALSE)</f>
        <v>36</v>
      </c>
      <c r="O92" s="993">
        <f t="shared" si="28"/>
        <v>2124</v>
      </c>
      <c r="P92" s="974"/>
      <c r="Q92" s="994">
        <f t="shared" si="29"/>
        <v>2124</v>
      </c>
      <c r="R92" s="995">
        <f t="shared" si="30"/>
        <v>2124</v>
      </c>
    </row>
    <row r="93" spans="1:18" s="235" customFormat="1" ht="15" customHeight="1" thickBot="1" x14ac:dyDescent="0.25">
      <c r="A93" s="918"/>
      <c r="B93" s="919"/>
      <c r="C93" s="920" t="s">
        <v>249</v>
      </c>
      <c r="D93" s="921">
        <f>SUM(D86:D92)</f>
        <v>21</v>
      </c>
      <c r="E93" s="971">
        <f>SUM(E86:E92)</f>
        <v>441000</v>
      </c>
      <c r="F93" s="921">
        <f>SUM(F86:F92)</f>
        <v>0</v>
      </c>
      <c r="G93" s="976">
        <f>SUM(G86:G92)</f>
        <v>0</v>
      </c>
      <c r="H93" s="921">
        <f>SUM(H86:H92)</f>
        <v>0</v>
      </c>
      <c r="I93" s="976">
        <f t="shared" ref="I93:R93" si="31">SUM(I86:I92)</f>
        <v>0</v>
      </c>
      <c r="J93" s="976">
        <f t="shared" si="31"/>
        <v>0</v>
      </c>
      <c r="K93" s="921">
        <f t="shared" si="31"/>
        <v>0</v>
      </c>
      <c r="L93" s="985">
        <f>SUM(L86:L92)</f>
        <v>23923</v>
      </c>
      <c r="M93" s="986">
        <f t="shared" si="31"/>
        <v>0</v>
      </c>
      <c r="N93" s="921">
        <f t="shared" si="31"/>
        <v>1162</v>
      </c>
      <c r="O93" s="999">
        <f t="shared" si="31"/>
        <v>68558</v>
      </c>
      <c r="P93" s="976">
        <f t="shared" si="31"/>
        <v>0</v>
      </c>
      <c r="Q93" s="1000">
        <f t="shared" si="31"/>
        <v>68558</v>
      </c>
      <c r="R93" s="1001">
        <f t="shared" si="31"/>
        <v>533481</v>
      </c>
    </row>
    <row r="94" spans="1:18" ht="6.75" customHeight="1" thickTop="1" x14ac:dyDescent="0.2">
      <c r="A94" s="1114"/>
      <c r="B94" s="1115"/>
      <c r="C94" s="1116"/>
      <c r="D94" s="1108"/>
      <c r="E94" s="1109"/>
      <c r="F94" s="1110"/>
      <c r="G94" s="1109"/>
      <c r="H94" s="1111"/>
      <c r="I94" s="1109"/>
      <c r="J94" s="1109"/>
      <c r="K94" s="1110"/>
      <c r="L94" s="1109"/>
      <c r="M94" s="1109"/>
      <c r="N94" s="1108"/>
      <c r="O94" s="1112"/>
      <c r="P94" s="1109"/>
      <c r="Q94" s="1113"/>
      <c r="R94" s="1112"/>
    </row>
    <row r="95" spans="1:18" ht="15" customHeight="1" x14ac:dyDescent="0.2">
      <c r="A95" s="898">
        <v>341001</v>
      </c>
      <c r="B95" s="899">
        <v>341001</v>
      </c>
      <c r="C95" s="900" t="s">
        <v>256</v>
      </c>
      <c r="D95" s="901"/>
      <c r="E95" s="968">
        <f t="shared" ref="E95:E130" si="32">ROUND($E$3*D95,0)</f>
        <v>0</v>
      </c>
      <c r="F95" s="901"/>
      <c r="G95" s="972">
        <f t="shared" ref="G95:G130" si="33">ROUND($G$3*F95,0)</f>
        <v>0</v>
      </c>
      <c r="H95" s="901"/>
      <c r="I95" s="972">
        <f t="shared" ref="I95:I130" si="34">ROUND($I$3*H95,0)</f>
        <v>0</v>
      </c>
      <c r="J95" s="972">
        <f t="shared" ref="J95:J130" si="35">G95+I95</f>
        <v>0</v>
      </c>
      <c r="K95" s="901"/>
      <c r="L95" s="981">
        <f>VLOOKUP($A95,'[4]4_Level 4'!$A$7:$F$215,6,FALSE)</f>
        <v>10889</v>
      </c>
      <c r="M95" s="982"/>
      <c r="N95" s="901">
        <f>VLOOKUP(A95,'[5]MFP Grades 7-12'!$B$11:$L$204,11,FALSE)</f>
        <v>410</v>
      </c>
      <c r="O95" s="987">
        <f t="shared" ref="O95:O130" si="36">N95*$O$3</f>
        <v>24190</v>
      </c>
      <c r="P95" s="972"/>
      <c r="Q95" s="988">
        <f t="shared" ref="Q95:Q130" si="37">O95+P95</f>
        <v>24190</v>
      </c>
      <c r="R95" s="989">
        <f t="shared" ref="R95:R130" si="38">L95+J95+E95+M95+Q95</f>
        <v>35079</v>
      </c>
    </row>
    <row r="96" spans="1:18" ht="15" customHeight="1" x14ac:dyDescent="0.2">
      <c r="A96" s="904">
        <v>343001</v>
      </c>
      <c r="B96" s="471">
        <v>343001</v>
      </c>
      <c r="C96" s="902" t="s">
        <v>398</v>
      </c>
      <c r="D96" s="903"/>
      <c r="E96" s="969">
        <f t="shared" si="32"/>
        <v>0</v>
      </c>
      <c r="F96" s="903"/>
      <c r="G96" s="973">
        <f t="shared" si="33"/>
        <v>0</v>
      </c>
      <c r="H96" s="903"/>
      <c r="I96" s="973">
        <f t="shared" si="34"/>
        <v>0</v>
      </c>
      <c r="J96" s="973">
        <f t="shared" si="35"/>
        <v>0</v>
      </c>
      <c r="K96" s="903"/>
      <c r="L96" s="977">
        <f>VLOOKUP($A96,'[4]4_Level 4'!$A$7:$F$215,6,FALSE)</f>
        <v>15173</v>
      </c>
      <c r="M96" s="978"/>
      <c r="N96" s="903">
        <f>VLOOKUP(A96,'[5]MFP Grades 7-12'!$B$11:$L$204,11,FALSE)</f>
        <v>569</v>
      </c>
      <c r="O96" s="990">
        <f t="shared" si="36"/>
        <v>33571</v>
      </c>
      <c r="P96" s="973"/>
      <c r="Q96" s="991">
        <f t="shared" si="37"/>
        <v>33571</v>
      </c>
      <c r="R96" s="992">
        <f t="shared" si="38"/>
        <v>48744</v>
      </c>
    </row>
    <row r="97" spans="1:18" ht="15" customHeight="1" x14ac:dyDescent="0.2">
      <c r="A97" s="904">
        <v>344001</v>
      </c>
      <c r="B97" s="471">
        <v>344001</v>
      </c>
      <c r="C97" s="902" t="s">
        <v>257</v>
      </c>
      <c r="D97" s="903"/>
      <c r="E97" s="969">
        <f t="shared" si="32"/>
        <v>0</v>
      </c>
      <c r="F97" s="903"/>
      <c r="G97" s="973">
        <f t="shared" si="33"/>
        <v>0</v>
      </c>
      <c r="H97" s="903"/>
      <c r="I97" s="973">
        <f t="shared" si="34"/>
        <v>0</v>
      </c>
      <c r="J97" s="973">
        <f t="shared" si="35"/>
        <v>0</v>
      </c>
      <c r="K97" s="903"/>
      <c r="L97" s="977">
        <f>VLOOKUP($A97,'[4]4_Level 4'!$A$7:$F$215,6,FALSE)</f>
        <v>10000</v>
      </c>
      <c r="M97" s="978"/>
      <c r="N97" s="903">
        <f>VLOOKUP(A97,'[5]MFP Grades 7-12'!$B$11:$L$204,11,FALSE)</f>
        <v>565</v>
      </c>
      <c r="O97" s="990">
        <f t="shared" si="36"/>
        <v>33335</v>
      </c>
      <c r="P97" s="973"/>
      <c r="Q97" s="991">
        <f t="shared" si="37"/>
        <v>33335</v>
      </c>
      <c r="R97" s="992">
        <f t="shared" si="38"/>
        <v>43335</v>
      </c>
    </row>
    <row r="98" spans="1:18" ht="15" customHeight="1" x14ac:dyDescent="0.2">
      <c r="A98" s="904">
        <v>345001</v>
      </c>
      <c r="B98" s="471">
        <v>345001</v>
      </c>
      <c r="C98" s="902" t="s">
        <v>740</v>
      </c>
      <c r="D98" s="903"/>
      <c r="E98" s="969">
        <f t="shared" si="32"/>
        <v>0</v>
      </c>
      <c r="F98" s="903"/>
      <c r="G98" s="973">
        <f t="shared" si="33"/>
        <v>0</v>
      </c>
      <c r="H98" s="903"/>
      <c r="I98" s="973">
        <f t="shared" si="34"/>
        <v>0</v>
      </c>
      <c r="J98" s="973">
        <f t="shared" si="35"/>
        <v>0</v>
      </c>
      <c r="K98" s="903"/>
      <c r="L98" s="977">
        <f>VLOOKUP($A98,'[4]4_Level 4'!$A$7:$F$215,6,FALSE)</f>
        <v>17493</v>
      </c>
      <c r="M98" s="978"/>
      <c r="N98" s="903">
        <f>VLOOKUP(A98,'[5]MFP Grades 7-12'!$B$11:$L$204,11,FALSE)</f>
        <v>1597</v>
      </c>
      <c r="O98" s="990">
        <f t="shared" si="36"/>
        <v>94223</v>
      </c>
      <c r="P98" s="973"/>
      <c r="Q98" s="991">
        <f t="shared" si="37"/>
        <v>94223</v>
      </c>
      <c r="R98" s="992">
        <f t="shared" si="38"/>
        <v>111716</v>
      </c>
    </row>
    <row r="99" spans="1:18" ht="15" customHeight="1" x14ac:dyDescent="0.2">
      <c r="A99" s="905">
        <v>346001</v>
      </c>
      <c r="B99" s="906">
        <v>346001</v>
      </c>
      <c r="C99" s="907" t="s">
        <v>258</v>
      </c>
      <c r="D99" s="908"/>
      <c r="E99" s="970">
        <f t="shared" si="32"/>
        <v>0</v>
      </c>
      <c r="F99" s="908"/>
      <c r="G99" s="974">
        <f t="shared" si="33"/>
        <v>0</v>
      </c>
      <c r="H99" s="908"/>
      <c r="I99" s="974">
        <f t="shared" si="34"/>
        <v>0</v>
      </c>
      <c r="J99" s="974">
        <f t="shared" si="35"/>
        <v>0</v>
      </c>
      <c r="K99" s="908"/>
      <c r="L99" s="979">
        <f>VLOOKUP($A99,'[4]4_Level 4'!$A$7:$F$215,6,FALSE)</f>
        <v>0</v>
      </c>
      <c r="M99" s="980"/>
      <c r="N99" s="908">
        <f>VLOOKUP(A99,'[5]MFP Grades 7-12'!$B$11:$L$204,11,FALSE)</f>
        <v>186</v>
      </c>
      <c r="O99" s="993">
        <f t="shared" si="36"/>
        <v>10974</v>
      </c>
      <c r="P99" s="974"/>
      <c r="Q99" s="994">
        <f t="shared" si="37"/>
        <v>10974</v>
      </c>
      <c r="R99" s="995">
        <f t="shared" si="38"/>
        <v>10974</v>
      </c>
    </row>
    <row r="100" spans="1:18" ht="15" customHeight="1" x14ac:dyDescent="0.2">
      <c r="A100" s="898">
        <v>347001</v>
      </c>
      <c r="B100" s="899">
        <v>347001</v>
      </c>
      <c r="C100" s="900" t="s">
        <v>259</v>
      </c>
      <c r="D100" s="901">
        <f>VLOOKUP(A100,[3]Final_MER!$A$3:$F$81,6,FALSE)</f>
        <v>35</v>
      </c>
      <c r="E100" s="968">
        <f t="shared" si="32"/>
        <v>735000</v>
      </c>
      <c r="F100" s="901"/>
      <c r="G100" s="972">
        <f t="shared" si="33"/>
        <v>0</v>
      </c>
      <c r="H100" s="901"/>
      <c r="I100" s="972">
        <f t="shared" si="34"/>
        <v>0</v>
      </c>
      <c r="J100" s="972">
        <f t="shared" si="35"/>
        <v>0</v>
      </c>
      <c r="K100" s="901"/>
      <c r="L100" s="981">
        <f>VLOOKUP($A100,'[4]4_Level 4'!$A$7:$F$215,6,FALSE)</f>
        <v>0</v>
      </c>
      <c r="M100" s="982"/>
      <c r="N100" s="901">
        <f>VLOOKUP(A100,'[5]MFP Grades 7-12'!$B$11:$L$204,11,FALSE)</f>
        <v>24</v>
      </c>
      <c r="O100" s="987">
        <f t="shared" si="36"/>
        <v>1416</v>
      </c>
      <c r="P100" s="972"/>
      <c r="Q100" s="988">
        <f t="shared" si="37"/>
        <v>1416</v>
      </c>
      <c r="R100" s="989">
        <f t="shared" si="38"/>
        <v>736416</v>
      </c>
    </row>
    <row r="101" spans="1:18" ht="15" customHeight="1" x14ac:dyDescent="0.2">
      <c r="A101" s="904">
        <v>348001</v>
      </c>
      <c r="B101" s="471">
        <v>348001</v>
      </c>
      <c r="C101" s="902" t="s">
        <v>506</v>
      </c>
      <c r="D101" s="903"/>
      <c r="E101" s="969">
        <f t="shared" si="32"/>
        <v>0</v>
      </c>
      <c r="F101" s="903"/>
      <c r="G101" s="973">
        <f t="shared" si="33"/>
        <v>0</v>
      </c>
      <c r="H101" s="903"/>
      <c r="I101" s="973">
        <f t="shared" si="34"/>
        <v>0</v>
      </c>
      <c r="J101" s="973">
        <f t="shared" si="35"/>
        <v>0</v>
      </c>
      <c r="K101" s="903"/>
      <c r="L101" s="977">
        <f>VLOOKUP($A101,'[4]4_Level 4'!$A$7:$F$215,6,FALSE)</f>
        <v>10000</v>
      </c>
      <c r="M101" s="978"/>
      <c r="N101" s="903">
        <f>VLOOKUP(A101,'[5]MFP Grades 7-12'!$B$11:$L$204,11,FALSE)</f>
        <v>754</v>
      </c>
      <c r="O101" s="990">
        <f t="shared" si="36"/>
        <v>44486</v>
      </c>
      <c r="P101" s="973"/>
      <c r="Q101" s="991">
        <f t="shared" si="37"/>
        <v>44486</v>
      </c>
      <c r="R101" s="992">
        <f t="shared" si="38"/>
        <v>54486</v>
      </c>
    </row>
    <row r="102" spans="1:18" ht="15" customHeight="1" x14ac:dyDescent="0.2">
      <c r="A102" s="904" t="s">
        <v>925</v>
      </c>
      <c r="B102" s="471" t="s">
        <v>925</v>
      </c>
      <c r="C102" s="902" t="s">
        <v>774</v>
      </c>
      <c r="D102" s="903"/>
      <c r="E102" s="969">
        <f t="shared" si="32"/>
        <v>0</v>
      </c>
      <c r="F102" s="903"/>
      <c r="G102" s="973">
        <f t="shared" si="33"/>
        <v>0</v>
      </c>
      <c r="H102" s="903"/>
      <c r="I102" s="973">
        <f t="shared" si="34"/>
        <v>0</v>
      </c>
      <c r="J102" s="973">
        <f t="shared" si="35"/>
        <v>0</v>
      </c>
      <c r="K102" s="903"/>
      <c r="L102" s="977">
        <f>VLOOKUP($A102,'[4]4_Level 4'!$A$7:$F$215,6,FALSE)</f>
        <v>0</v>
      </c>
      <c r="M102" s="978"/>
      <c r="N102" s="903">
        <f>VLOOKUP(A102,'[5]MFP Grades 7-12'!$B$11:$L$204,11,FALSE)</f>
        <v>0</v>
      </c>
      <c r="O102" s="990">
        <f t="shared" si="36"/>
        <v>0</v>
      </c>
      <c r="P102" s="973"/>
      <c r="Q102" s="991">
        <f t="shared" si="37"/>
        <v>0</v>
      </c>
      <c r="R102" s="992">
        <f t="shared" si="38"/>
        <v>0</v>
      </c>
    </row>
    <row r="103" spans="1:18" ht="15" customHeight="1" x14ac:dyDescent="0.2">
      <c r="A103" s="904" t="s">
        <v>551</v>
      </c>
      <c r="B103" s="471" t="s">
        <v>286</v>
      </c>
      <c r="C103" s="902" t="s">
        <v>1269</v>
      </c>
      <c r="D103" s="903"/>
      <c r="E103" s="969">
        <f t="shared" si="32"/>
        <v>0</v>
      </c>
      <c r="F103" s="903"/>
      <c r="G103" s="973">
        <f t="shared" si="33"/>
        <v>0</v>
      </c>
      <c r="H103" s="903"/>
      <c r="I103" s="973">
        <f t="shared" si="34"/>
        <v>0</v>
      </c>
      <c r="J103" s="973">
        <f t="shared" si="35"/>
        <v>0</v>
      </c>
      <c r="K103" s="903"/>
      <c r="L103" s="977">
        <f>VLOOKUP($A103,'[4]4_Level 4'!$A$7:$F$215,6,FALSE)</f>
        <v>14102</v>
      </c>
      <c r="M103" s="978"/>
      <c r="N103" s="903">
        <f>VLOOKUP(A103,'[5]MFP Grades 7-12'!$B$11:$L$204,11,FALSE)</f>
        <v>270</v>
      </c>
      <c r="O103" s="990">
        <f t="shared" si="36"/>
        <v>15930</v>
      </c>
      <c r="P103" s="973"/>
      <c r="Q103" s="991">
        <f t="shared" si="37"/>
        <v>15930</v>
      </c>
      <c r="R103" s="992">
        <f t="shared" si="38"/>
        <v>30032</v>
      </c>
    </row>
    <row r="104" spans="1:18" ht="15" customHeight="1" x14ac:dyDescent="0.2">
      <c r="A104" s="905" t="s">
        <v>552</v>
      </c>
      <c r="B104" s="906" t="s">
        <v>297</v>
      </c>
      <c r="C104" s="907" t="s">
        <v>263</v>
      </c>
      <c r="D104" s="908"/>
      <c r="E104" s="970">
        <f t="shared" si="32"/>
        <v>0</v>
      </c>
      <c r="F104" s="908"/>
      <c r="G104" s="974">
        <f t="shared" si="33"/>
        <v>0</v>
      </c>
      <c r="H104" s="908"/>
      <c r="I104" s="974">
        <f t="shared" si="34"/>
        <v>0</v>
      </c>
      <c r="J104" s="974">
        <f t="shared" si="35"/>
        <v>0</v>
      </c>
      <c r="K104" s="908"/>
      <c r="L104" s="979">
        <f>VLOOKUP($A104,'[4]4_Level 4'!$A$7:$F$215,6,FALSE)</f>
        <v>0</v>
      </c>
      <c r="M104" s="980"/>
      <c r="N104" s="908">
        <f>VLOOKUP(A104,'[5]MFP Grades 7-12'!$B$11:$L$204,11,FALSE)</f>
        <v>102</v>
      </c>
      <c r="O104" s="993">
        <f t="shared" si="36"/>
        <v>6018</v>
      </c>
      <c r="P104" s="974"/>
      <c r="Q104" s="994">
        <f t="shared" si="37"/>
        <v>6018</v>
      </c>
      <c r="R104" s="995">
        <f t="shared" si="38"/>
        <v>6018</v>
      </c>
    </row>
    <row r="105" spans="1:18" ht="15" customHeight="1" x14ac:dyDescent="0.2">
      <c r="A105" s="898" t="s">
        <v>927</v>
      </c>
      <c r="B105" s="899" t="s">
        <v>927</v>
      </c>
      <c r="C105" s="900" t="s">
        <v>1185</v>
      </c>
      <c r="D105" s="901"/>
      <c r="E105" s="968">
        <f t="shared" si="32"/>
        <v>0</v>
      </c>
      <c r="F105" s="901"/>
      <c r="G105" s="972">
        <f t="shared" si="33"/>
        <v>0</v>
      </c>
      <c r="H105" s="901"/>
      <c r="I105" s="972">
        <f t="shared" si="34"/>
        <v>0</v>
      </c>
      <c r="J105" s="972">
        <f t="shared" si="35"/>
        <v>0</v>
      </c>
      <c r="K105" s="901"/>
      <c r="L105" s="981">
        <f>VLOOKUP($A105,'[4]4_Level 4'!$A$7:$F$215,6,FALSE)</f>
        <v>10000</v>
      </c>
      <c r="M105" s="982"/>
      <c r="N105" s="901">
        <f>VLOOKUP(A105,'[5]MFP Grades 7-12'!$B$11:$L$204,11,FALSE)</f>
        <v>54</v>
      </c>
      <c r="O105" s="987">
        <f t="shared" si="36"/>
        <v>3186</v>
      </c>
      <c r="P105" s="972"/>
      <c r="Q105" s="988">
        <f t="shared" si="37"/>
        <v>3186</v>
      </c>
      <c r="R105" s="989">
        <f t="shared" si="38"/>
        <v>13186</v>
      </c>
    </row>
    <row r="106" spans="1:18" ht="15" customHeight="1" x14ac:dyDescent="0.2">
      <c r="A106" s="904" t="s">
        <v>554</v>
      </c>
      <c r="B106" s="471" t="s">
        <v>306</v>
      </c>
      <c r="C106" s="902" t="s">
        <v>353</v>
      </c>
      <c r="D106" s="903"/>
      <c r="E106" s="969">
        <f t="shared" si="32"/>
        <v>0</v>
      </c>
      <c r="F106" s="903"/>
      <c r="G106" s="973">
        <f t="shared" si="33"/>
        <v>0</v>
      </c>
      <c r="H106" s="903"/>
      <c r="I106" s="973">
        <f t="shared" si="34"/>
        <v>0</v>
      </c>
      <c r="J106" s="973">
        <f t="shared" si="35"/>
        <v>0</v>
      </c>
      <c r="K106" s="903"/>
      <c r="L106" s="977">
        <f>VLOOKUP($A106,'[4]4_Level 4'!$A$7:$F$215,6,FALSE)</f>
        <v>0</v>
      </c>
      <c r="M106" s="978"/>
      <c r="N106" s="903">
        <f>VLOOKUP(A106,'[5]MFP Grades 7-12'!$B$11:$L$204,11,FALSE)</f>
        <v>76</v>
      </c>
      <c r="O106" s="990">
        <f t="shared" si="36"/>
        <v>4484</v>
      </c>
      <c r="P106" s="973"/>
      <c r="Q106" s="991">
        <f t="shared" si="37"/>
        <v>4484</v>
      </c>
      <c r="R106" s="992">
        <f t="shared" si="38"/>
        <v>4484</v>
      </c>
    </row>
    <row r="107" spans="1:18" ht="15" customHeight="1" x14ac:dyDescent="0.2">
      <c r="A107" s="904" t="s">
        <v>663</v>
      </c>
      <c r="B107" s="471" t="s">
        <v>663</v>
      </c>
      <c r="C107" s="902" t="s">
        <v>672</v>
      </c>
      <c r="D107" s="903"/>
      <c r="E107" s="969">
        <f t="shared" si="32"/>
        <v>0</v>
      </c>
      <c r="F107" s="903"/>
      <c r="G107" s="973">
        <f t="shared" si="33"/>
        <v>0</v>
      </c>
      <c r="H107" s="903"/>
      <c r="I107" s="973">
        <f t="shared" si="34"/>
        <v>0</v>
      </c>
      <c r="J107" s="973">
        <f t="shared" si="35"/>
        <v>0</v>
      </c>
      <c r="K107" s="903"/>
      <c r="L107" s="977">
        <f>VLOOKUP($A107,'[4]4_Level 4'!$A$7:$F$215,6,FALSE)</f>
        <v>10000</v>
      </c>
      <c r="M107" s="978"/>
      <c r="N107" s="903">
        <f>VLOOKUP(A107,'[5]MFP Grades 7-12'!$B$11:$L$204,11,FALSE)</f>
        <v>209</v>
      </c>
      <c r="O107" s="990">
        <f t="shared" si="36"/>
        <v>12331</v>
      </c>
      <c r="P107" s="973"/>
      <c r="Q107" s="991">
        <f t="shared" si="37"/>
        <v>12331</v>
      </c>
      <c r="R107" s="992">
        <f t="shared" si="38"/>
        <v>22331</v>
      </c>
    </row>
    <row r="108" spans="1:18" ht="15" customHeight="1" x14ac:dyDescent="0.2">
      <c r="A108" s="904" t="s">
        <v>664</v>
      </c>
      <c r="B108" s="471" t="s">
        <v>664</v>
      </c>
      <c r="C108" s="902" t="s">
        <v>675</v>
      </c>
      <c r="D108" s="903"/>
      <c r="E108" s="969">
        <f t="shared" si="32"/>
        <v>0</v>
      </c>
      <c r="F108" s="903"/>
      <c r="G108" s="973">
        <f t="shared" si="33"/>
        <v>0</v>
      </c>
      <c r="H108" s="903"/>
      <c r="I108" s="973">
        <f t="shared" si="34"/>
        <v>0</v>
      </c>
      <c r="J108" s="973">
        <f t="shared" si="35"/>
        <v>0</v>
      </c>
      <c r="K108" s="903"/>
      <c r="L108" s="977">
        <f>VLOOKUP($A108,'[4]4_Level 4'!$A$7:$F$215,6,FALSE)</f>
        <v>0</v>
      </c>
      <c r="M108" s="978"/>
      <c r="N108" s="903">
        <f>VLOOKUP(A108,'[5]MFP Grades 7-12'!$B$11:$L$204,11,FALSE)</f>
        <v>0</v>
      </c>
      <c r="O108" s="990">
        <f t="shared" si="36"/>
        <v>0</v>
      </c>
      <c r="P108" s="973"/>
      <c r="Q108" s="991">
        <f t="shared" si="37"/>
        <v>0</v>
      </c>
      <c r="R108" s="992">
        <f t="shared" si="38"/>
        <v>0</v>
      </c>
    </row>
    <row r="109" spans="1:18" ht="15" customHeight="1" x14ac:dyDescent="0.2">
      <c r="A109" s="905" t="s">
        <v>665</v>
      </c>
      <c r="B109" s="906" t="s">
        <v>665</v>
      </c>
      <c r="C109" s="907" t="s">
        <v>673</v>
      </c>
      <c r="D109" s="908"/>
      <c r="E109" s="970">
        <f t="shared" si="32"/>
        <v>0</v>
      </c>
      <c r="F109" s="908"/>
      <c r="G109" s="974">
        <f t="shared" si="33"/>
        <v>0</v>
      </c>
      <c r="H109" s="908"/>
      <c r="I109" s="974">
        <f t="shared" si="34"/>
        <v>0</v>
      </c>
      <c r="J109" s="974">
        <f t="shared" si="35"/>
        <v>0</v>
      </c>
      <c r="K109" s="908"/>
      <c r="L109" s="979">
        <f>VLOOKUP($A109,'[4]4_Level 4'!$A$7:$F$215,6,FALSE)</f>
        <v>0</v>
      </c>
      <c r="M109" s="980"/>
      <c r="N109" s="908">
        <f>VLOOKUP(A109,'[5]MFP Grades 7-12'!$B$11:$L$204,11,FALSE)</f>
        <v>69</v>
      </c>
      <c r="O109" s="993">
        <f t="shared" si="36"/>
        <v>4071</v>
      </c>
      <c r="P109" s="974"/>
      <c r="Q109" s="994">
        <f t="shared" si="37"/>
        <v>4071</v>
      </c>
      <c r="R109" s="995">
        <f t="shared" si="38"/>
        <v>4071</v>
      </c>
    </row>
    <row r="110" spans="1:18" ht="15" customHeight="1" x14ac:dyDescent="0.2">
      <c r="A110" s="898" t="s">
        <v>666</v>
      </c>
      <c r="B110" s="899" t="s">
        <v>666</v>
      </c>
      <c r="C110" s="900" t="s">
        <v>674</v>
      </c>
      <c r="D110" s="901"/>
      <c r="E110" s="968">
        <f t="shared" si="32"/>
        <v>0</v>
      </c>
      <c r="F110" s="901"/>
      <c r="G110" s="972">
        <f t="shared" si="33"/>
        <v>0</v>
      </c>
      <c r="H110" s="901"/>
      <c r="I110" s="972">
        <f t="shared" si="34"/>
        <v>0</v>
      </c>
      <c r="J110" s="972">
        <f t="shared" si="35"/>
        <v>0</v>
      </c>
      <c r="K110" s="901"/>
      <c r="L110" s="981">
        <f>VLOOKUP($A110,'[4]4_Level 4'!$A$7:$F$215,6,FALSE)</f>
        <v>0</v>
      </c>
      <c r="M110" s="982"/>
      <c r="N110" s="901">
        <f>VLOOKUP(A110,'[5]MFP Grades 7-12'!$B$11:$L$204,11,FALSE)</f>
        <v>55</v>
      </c>
      <c r="O110" s="987">
        <f t="shared" si="36"/>
        <v>3245</v>
      </c>
      <c r="P110" s="972"/>
      <c r="Q110" s="988">
        <f t="shared" si="37"/>
        <v>3245</v>
      </c>
      <c r="R110" s="989">
        <f t="shared" si="38"/>
        <v>3245</v>
      </c>
    </row>
    <row r="111" spans="1:18" ht="15" customHeight="1" x14ac:dyDescent="0.2">
      <c r="A111" s="904" t="s">
        <v>723</v>
      </c>
      <c r="B111" s="471" t="s">
        <v>723</v>
      </c>
      <c r="C111" s="902" t="s">
        <v>724</v>
      </c>
      <c r="D111" s="903"/>
      <c r="E111" s="969">
        <f t="shared" si="32"/>
        <v>0</v>
      </c>
      <c r="F111" s="903"/>
      <c r="G111" s="973">
        <f t="shared" si="33"/>
        <v>0</v>
      </c>
      <c r="H111" s="903"/>
      <c r="I111" s="973">
        <f t="shared" si="34"/>
        <v>0</v>
      </c>
      <c r="J111" s="973">
        <f t="shared" si="35"/>
        <v>0</v>
      </c>
      <c r="K111" s="903"/>
      <c r="L111" s="977">
        <f>VLOOKUP($A111,'[4]4_Level 4'!$A$7:$F$215,6,FALSE)</f>
        <v>0</v>
      </c>
      <c r="M111" s="978"/>
      <c r="N111" s="903">
        <f>VLOOKUP(A111,'[5]MFP Grades 7-12'!$B$11:$L$204,11,FALSE)</f>
        <v>14</v>
      </c>
      <c r="O111" s="990">
        <f t="shared" si="36"/>
        <v>826</v>
      </c>
      <c r="P111" s="973"/>
      <c r="Q111" s="991">
        <f t="shared" si="37"/>
        <v>826</v>
      </c>
      <c r="R111" s="992">
        <f t="shared" si="38"/>
        <v>826</v>
      </c>
    </row>
    <row r="112" spans="1:18" ht="15" customHeight="1" x14ac:dyDescent="0.2">
      <c r="A112" s="904" t="s">
        <v>556</v>
      </c>
      <c r="B112" s="471" t="s">
        <v>298</v>
      </c>
      <c r="C112" s="902" t="s">
        <v>277</v>
      </c>
      <c r="D112" s="903"/>
      <c r="E112" s="969">
        <f t="shared" si="32"/>
        <v>0</v>
      </c>
      <c r="F112" s="903"/>
      <c r="G112" s="973">
        <f t="shared" si="33"/>
        <v>0</v>
      </c>
      <c r="H112" s="903"/>
      <c r="I112" s="973">
        <f t="shared" si="34"/>
        <v>0</v>
      </c>
      <c r="J112" s="973">
        <f t="shared" si="35"/>
        <v>0</v>
      </c>
      <c r="K112" s="903"/>
      <c r="L112" s="977">
        <f>VLOOKUP($A112,'[4]4_Level 4'!$A$7:$F$215,6,FALSE)</f>
        <v>0</v>
      </c>
      <c r="M112" s="978"/>
      <c r="N112" s="903">
        <f>VLOOKUP(A112,'[5]MFP Grades 7-12'!$B$11:$L$204,11,FALSE)</f>
        <v>44</v>
      </c>
      <c r="O112" s="990">
        <f t="shared" si="36"/>
        <v>2596</v>
      </c>
      <c r="P112" s="973"/>
      <c r="Q112" s="991">
        <f t="shared" si="37"/>
        <v>2596</v>
      </c>
      <c r="R112" s="992">
        <f t="shared" si="38"/>
        <v>2596</v>
      </c>
    </row>
    <row r="113" spans="1:18" ht="15" customHeight="1" x14ac:dyDescent="0.2">
      <c r="A113" s="904" t="s">
        <v>557</v>
      </c>
      <c r="B113" s="471" t="s">
        <v>289</v>
      </c>
      <c r="C113" s="902" t="s">
        <v>253</v>
      </c>
      <c r="D113" s="903"/>
      <c r="E113" s="969">
        <f t="shared" si="32"/>
        <v>0</v>
      </c>
      <c r="F113" s="903"/>
      <c r="G113" s="973">
        <f t="shared" si="33"/>
        <v>0</v>
      </c>
      <c r="H113" s="903"/>
      <c r="I113" s="973">
        <f t="shared" si="34"/>
        <v>0</v>
      </c>
      <c r="J113" s="973">
        <f t="shared" si="35"/>
        <v>0</v>
      </c>
      <c r="K113" s="903"/>
      <c r="L113" s="977">
        <f>VLOOKUP($A113,'[4]4_Level 4'!$A$7:$F$215,6,FALSE)</f>
        <v>10000</v>
      </c>
      <c r="M113" s="978"/>
      <c r="N113" s="903">
        <f>VLOOKUP(A113,'[5]MFP Grades 7-12'!$B$11:$L$204,11,FALSE)</f>
        <v>213</v>
      </c>
      <c r="O113" s="990">
        <f t="shared" si="36"/>
        <v>12567</v>
      </c>
      <c r="P113" s="973"/>
      <c r="Q113" s="991">
        <f t="shared" si="37"/>
        <v>12567</v>
      </c>
      <c r="R113" s="992">
        <f t="shared" si="38"/>
        <v>22567</v>
      </c>
    </row>
    <row r="114" spans="1:18" ht="15" customHeight="1" x14ac:dyDescent="0.2">
      <c r="A114" s="905" t="s">
        <v>558</v>
      </c>
      <c r="B114" s="906">
        <v>328002</v>
      </c>
      <c r="C114" s="907" t="s">
        <v>264</v>
      </c>
      <c r="D114" s="908"/>
      <c r="E114" s="970">
        <f t="shared" si="32"/>
        <v>0</v>
      </c>
      <c r="F114" s="908"/>
      <c r="G114" s="974">
        <f t="shared" si="33"/>
        <v>0</v>
      </c>
      <c r="H114" s="908"/>
      <c r="I114" s="974">
        <f t="shared" si="34"/>
        <v>0</v>
      </c>
      <c r="J114" s="974">
        <f t="shared" si="35"/>
        <v>0</v>
      </c>
      <c r="K114" s="908"/>
      <c r="L114" s="979">
        <f>VLOOKUP($A114,'[4]4_Level 4'!$A$7:$F$215,6,FALSE)</f>
        <v>10000</v>
      </c>
      <c r="M114" s="980"/>
      <c r="N114" s="908">
        <f>VLOOKUP(A114,'[5]MFP Grades 7-12'!$B$11:$L$204,11,FALSE)</f>
        <v>437</v>
      </c>
      <c r="O114" s="993">
        <f t="shared" si="36"/>
        <v>25783</v>
      </c>
      <c r="P114" s="974"/>
      <c r="Q114" s="994">
        <f t="shared" si="37"/>
        <v>25783</v>
      </c>
      <c r="R114" s="995">
        <f t="shared" si="38"/>
        <v>35783</v>
      </c>
    </row>
    <row r="115" spans="1:18" ht="15" customHeight="1" x14ac:dyDescent="0.2">
      <c r="A115" s="898" t="s">
        <v>559</v>
      </c>
      <c r="B115" s="899" t="s">
        <v>299</v>
      </c>
      <c r="C115" s="900" t="s">
        <v>265</v>
      </c>
      <c r="D115" s="901"/>
      <c r="E115" s="968">
        <f t="shared" si="32"/>
        <v>0</v>
      </c>
      <c r="F115" s="901"/>
      <c r="G115" s="972">
        <f t="shared" si="33"/>
        <v>0</v>
      </c>
      <c r="H115" s="901"/>
      <c r="I115" s="972">
        <f t="shared" si="34"/>
        <v>0</v>
      </c>
      <c r="J115" s="972">
        <f t="shared" si="35"/>
        <v>0</v>
      </c>
      <c r="K115" s="901"/>
      <c r="L115" s="981">
        <f>VLOOKUP($A115,'[4]4_Level 4'!$A$7:$F$215,6,FALSE)</f>
        <v>10000</v>
      </c>
      <c r="M115" s="982"/>
      <c r="N115" s="901">
        <f>VLOOKUP(A115,'[5]MFP Grades 7-12'!$B$11:$L$204,11,FALSE)</f>
        <v>77</v>
      </c>
      <c r="O115" s="987">
        <f t="shared" si="36"/>
        <v>4543</v>
      </c>
      <c r="P115" s="972"/>
      <c r="Q115" s="988">
        <f t="shared" si="37"/>
        <v>4543</v>
      </c>
      <c r="R115" s="989">
        <f t="shared" si="38"/>
        <v>14543</v>
      </c>
    </row>
    <row r="116" spans="1:18" ht="15" customHeight="1" x14ac:dyDescent="0.2">
      <c r="A116" s="904" t="s">
        <v>560</v>
      </c>
      <c r="B116" s="471" t="s">
        <v>300</v>
      </c>
      <c r="C116" s="902" t="s">
        <v>266</v>
      </c>
      <c r="D116" s="903"/>
      <c r="E116" s="969">
        <f t="shared" si="32"/>
        <v>0</v>
      </c>
      <c r="F116" s="903"/>
      <c r="G116" s="973">
        <f t="shared" si="33"/>
        <v>0</v>
      </c>
      <c r="H116" s="903"/>
      <c r="I116" s="973">
        <f t="shared" si="34"/>
        <v>0</v>
      </c>
      <c r="J116" s="973">
        <f t="shared" si="35"/>
        <v>0</v>
      </c>
      <c r="K116" s="903"/>
      <c r="L116" s="977">
        <f>VLOOKUP($A116,'[4]4_Level 4'!$A$7:$F$215,6,FALSE)</f>
        <v>0</v>
      </c>
      <c r="M116" s="978"/>
      <c r="N116" s="903">
        <f>VLOOKUP(A116,'[5]MFP Grades 7-12'!$B$11:$L$204,11,FALSE)</f>
        <v>188</v>
      </c>
      <c r="O116" s="990">
        <f t="shared" si="36"/>
        <v>11092</v>
      </c>
      <c r="P116" s="973"/>
      <c r="Q116" s="991">
        <f t="shared" si="37"/>
        <v>11092</v>
      </c>
      <c r="R116" s="992">
        <f t="shared" si="38"/>
        <v>11092</v>
      </c>
    </row>
    <row r="117" spans="1:18" ht="15" customHeight="1" x14ac:dyDescent="0.2">
      <c r="A117" s="904" t="s">
        <v>561</v>
      </c>
      <c r="B117" s="471" t="s">
        <v>290</v>
      </c>
      <c r="C117" s="902" t="s">
        <v>252</v>
      </c>
      <c r="D117" s="903"/>
      <c r="E117" s="969">
        <f t="shared" si="32"/>
        <v>0</v>
      </c>
      <c r="F117" s="903"/>
      <c r="G117" s="973">
        <f t="shared" si="33"/>
        <v>0</v>
      </c>
      <c r="H117" s="903"/>
      <c r="I117" s="973">
        <f t="shared" si="34"/>
        <v>0</v>
      </c>
      <c r="J117" s="973">
        <f t="shared" si="35"/>
        <v>0</v>
      </c>
      <c r="K117" s="903"/>
      <c r="L117" s="977">
        <f>VLOOKUP($A117,'[4]4_Level 4'!$A$7:$F$215,6,FALSE)</f>
        <v>0</v>
      </c>
      <c r="M117" s="978"/>
      <c r="N117" s="903">
        <f>VLOOKUP(A117,'[5]MFP Grades 7-12'!$B$11:$L$204,11,FALSE)</f>
        <v>0</v>
      </c>
      <c r="O117" s="990">
        <f t="shared" si="36"/>
        <v>0</v>
      </c>
      <c r="P117" s="973"/>
      <c r="Q117" s="991">
        <f t="shared" si="37"/>
        <v>0</v>
      </c>
      <c r="R117" s="992">
        <f t="shared" si="38"/>
        <v>0</v>
      </c>
    </row>
    <row r="118" spans="1:18" ht="15" customHeight="1" x14ac:dyDescent="0.2">
      <c r="A118" s="904" t="s">
        <v>562</v>
      </c>
      <c r="B118" s="471" t="s">
        <v>301</v>
      </c>
      <c r="C118" s="902" t="s">
        <v>267</v>
      </c>
      <c r="D118" s="903"/>
      <c r="E118" s="969">
        <f t="shared" si="32"/>
        <v>0</v>
      </c>
      <c r="F118" s="903"/>
      <c r="G118" s="973">
        <f t="shared" si="33"/>
        <v>0</v>
      </c>
      <c r="H118" s="903"/>
      <c r="I118" s="973">
        <f t="shared" si="34"/>
        <v>0</v>
      </c>
      <c r="J118" s="973">
        <f t="shared" si="35"/>
        <v>0</v>
      </c>
      <c r="K118" s="903"/>
      <c r="L118" s="977">
        <f>VLOOKUP($A118,'[4]4_Level 4'!$A$7:$F$215,6,FALSE)</f>
        <v>0</v>
      </c>
      <c r="M118" s="978"/>
      <c r="N118" s="903">
        <f>VLOOKUP(A118,'[5]MFP Grades 7-12'!$B$11:$L$204,11,FALSE)</f>
        <v>165</v>
      </c>
      <c r="O118" s="990">
        <f t="shared" si="36"/>
        <v>9735</v>
      </c>
      <c r="P118" s="973"/>
      <c r="Q118" s="991">
        <f t="shared" si="37"/>
        <v>9735</v>
      </c>
      <c r="R118" s="992">
        <f t="shared" si="38"/>
        <v>9735</v>
      </c>
    </row>
    <row r="119" spans="1:18" ht="15" customHeight="1" x14ac:dyDescent="0.2">
      <c r="A119" s="905" t="s">
        <v>563</v>
      </c>
      <c r="B119" s="906" t="s">
        <v>295</v>
      </c>
      <c r="C119" s="907" t="s">
        <v>261</v>
      </c>
      <c r="D119" s="908"/>
      <c r="E119" s="970">
        <f t="shared" si="32"/>
        <v>0</v>
      </c>
      <c r="F119" s="908"/>
      <c r="G119" s="974">
        <f t="shared" si="33"/>
        <v>0</v>
      </c>
      <c r="H119" s="908"/>
      <c r="I119" s="974">
        <f t="shared" si="34"/>
        <v>0</v>
      </c>
      <c r="J119" s="974">
        <f t="shared" si="35"/>
        <v>0</v>
      </c>
      <c r="K119" s="908"/>
      <c r="L119" s="979">
        <f>VLOOKUP($A119,'[4]4_Level 4'!$A$7:$F$215,6,FALSE)</f>
        <v>0</v>
      </c>
      <c r="M119" s="980"/>
      <c r="N119" s="908">
        <f>VLOOKUP(A119,'[5]MFP Grades 7-12'!$B$11:$L$204,11,FALSE)</f>
        <v>0</v>
      </c>
      <c r="O119" s="993">
        <f t="shared" si="36"/>
        <v>0</v>
      </c>
      <c r="P119" s="974"/>
      <c r="Q119" s="994">
        <f t="shared" si="37"/>
        <v>0</v>
      </c>
      <c r="R119" s="995">
        <f t="shared" si="38"/>
        <v>0</v>
      </c>
    </row>
    <row r="120" spans="1:18" ht="15" customHeight="1" x14ac:dyDescent="0.2">
      <c r="A120" s="898" t="s">
        <v>564</v>
      </c>
      <c r="B120" s="899" t="s">
        <v>296</v>
      </c>
      <c r="C120" s="900" t="s">
        <v>262</v>
      </c>
      <c r="D120" s="901"/>
      <c r="E120" s="968">
        <f t="shared" si="32"/>
        <v>0</v>
      </c>
      <c r="F120" s="901"/>
      <c r="G120" s="972">
        <f t="shared" si="33"/>
        <v>0</v>
      </c>
      <c r="H120" s="901"/>
      <c r="I120" s="972">
        <f t="shared" si="34"/>
        <v>0</v>
      </c>
      <c r="J120" s="972">
        <f t="shared" si="35"/>
        <v>0</v>
      </c>
      <c r="K120" s="901"/>
      <c r="L120" s="981">
        <f>VLOOKUP($A120,'[4]4_Level 4'!$A$7:$F$215,6,FALSE)</f>
        <v>10000</v>
      </c>
      <c r="M120" s="982"/>
      <c r="N120" s="901">
        <f>VLOOKUP(A120,'[5]MFP Grades 7-12'!$B$11:$L$204,11,FALSE)</f>
        <v>133</v>
      </c>
      <c r="O120" s="987">
        <f t="shared" si="36"/>
        <v>7847</v>
      </c>
      <c r="P120" s="972"/>
      <c r="Q120" s="988">
        <f t="shared" si="37"/>
        <v>7847</v>
      </c>
      <c r="R120" s="989">
        <f t="shared" si="38"/>
        <v>17847</v>
      </c>
    </row>
    <row r="121" spans="1:18" ht="15" customHeight="1" x14ac:dyDescent="0.2">
      <c r="A121" s="904" t="s">
        <v>565</v>
      </c>
      <c r="B121" s="471">
        <v>343002</v>
      </c>
      <c r="C121" s="902" t="s">
        <v>339</v>
      </c>
      <c r="D121" s="903"/>
      <c r="E121" s="969">
        <f t="shared" si="32"/>
        <v>0</v>
      </c>
      <c r="F121" s="903"/>
      <c r="G121" s="973">
        <f t="shared" si="33"/>
        <v>0</v>
      </c>
      <c r="H121" s="903"/>
      <c r="I121" s="973">
        <f t="shared" si="34"/>
        <v>0</v>
      </c>
      <c r="J121" s="973">
        <f t="shared" si="35"/>
        <v>0</v>
      </c>
      <c r="K121" s="903"/>
      <c r="L121" s="977">
        <f>VLOOKUP($A121,'[4]4_Level 4'!$A$7:$F$215,6,FALSE)</f>
        <v>10000</v>
      </c>
      <c r="M121" s="978"/>
      <c r="N121" s="903">
        <f>VLOOKUP(A121,'[5]MFP Grades 7-12'!$B$11:$L$204,11,FALSE)</f>
        <v>1046</v>
      </c>
      <c r="O121" s="990">
        <f t="shared" si="36"/>
        <v>61714</v>
      </c>
      <c r="P121" s="973"/>
      <c r="Q121" s="991">
        <f t="shared" si="37"/>
        <v>61714</v>
      </c>
      <c r="R121" s="992">
        <f t="shared" si="38"/>
        <v>71714</v>
      </c>
    </row>
    <row r="122" spans="1:18" ht="15" customHeight="1" x14ac:dyDescent="0.2">
      <c r="A122" s="904" t="s">
        <v>566</v>
      </c>
      <c r="B122" s="471">
        <v>328001</v>
      </c>
      <c r="C122" s="902" t="s">
        <v>255</v>
      </c>
      <c r="D122" s="903"/>
      <c r="E122" s="969">
        <f t="shared" si="32"/>
        <v>0</v>
      </c>
      <c r="F122" s="903"/>
      <c r="G122" s="973">
        <f t="shared" si="33"/>
        <v>0</v>
      </c>
      <c r="H122" s="903"/>
      <c r="I122" s="973">
        <f t="shared" si="34"/>
        <v>0</v>
      </c>
      <c r="J122" s="973">
        <f t="shared" si="35"/>
        <v>0</v>
      </c>
      <c r="K122" s="903"/>
      <c r="L122" s="977">
        <f>VLOOKUP($A122,'[4]4_Level 4'!$A$7:$F$215,6,FALSE)</f>
        <v>0</v>
      </c>
      <c r="M122" s="978"/>
      <c r="N122" s="903">
        <f>VLOOKUP(A122,'[5]MFP Grades 7-12'!$B$11:$L$204,11,FALSE)</f>
        <v>138</v>
      </c>
      <c r="O122" s="990">
        <f t="shared" si="36"/>
        <v>8142</v>
      </c>
      <c r="P122" s="973"/>
      <c r="Q122" s="991">
        <f t="shared" si="37"/>
        <v>8142</v>
      </c>
      <c r="R122" s="992">
        <f t="shared" si="38"/>
        <v>8142</v>
      </c>
    </row>
    <row r="123" spans="1:18" ht="15" customHeight="1" x14ac:dyDescent="0.2">
      <c r="A123" s="904" t="s">
        <v>567</v>
      </c>
      <c r="B123" s="471">
        <v>349001</v>
      </c>
      <c r="C123" s="902" t="s">
        <v>260</v>
      </c>
      <c r="D123" s="903"/>
      <c r="E123" s="969">
        <f t="shared" si="32"/>
        <v>0</v>
      </c>
      <c r="F123" s="903"/>
      <c r="G123" s="973">
        <f t="shared" si="33"/>
        <v>0</v>
      </c>
      <c r="H123" s="903"/>
      <c r="I123" s="973">
        <f t="shared" si="34"/>
        <v>0</v>
      </c>
      <c r="J123" s="973">
        <f t="shared" si="35"/>
        <v>0</v>
      </c>
      <c r="K123" s="903"/>
      <c r="L123" s="977">
        <f>VLOOKUP($A123,'[4]4_Level 4'!$A$7:$F$215,6,FALSE)</f>
        <v>31416</v>
      </c>
      <c r="M123" s="978"/>
      <c r="N123" s="903">
        <f>VLOOKUP(A123,'[5]MFP Grades 7-12'!$B$11:$L$204,11,FALSE)</f>
        <v>213</v>
      </c>
      <c r="O123" s="990">
        <f t="shared" si="36"/>
        <v>12567</v>
      </c>
      <c r="P123" s="973"/>
      <c r="Q123" s="991">
        <f t="shared" si="37"/>
        <v>12567</v>
      </c>
      <c r="R123" s="992">
        <f t="shared" si="38"/>
        <v>43983</v>
      </c>
    </row>
    <row r="124" spans="1:18" ht="15" customHeight="1" x14ac:dyDescent="0.2">
      <c r="A124" s="905" t="s">
        <v>619</v>
      </c>
      <c r="B124" s="906" t="s">
        <v>305</v>
      </c>
      <c r="C124" s="907" t="s">
        <v>400</v>
      </c>
      <c r="D124" s="908"/>
      <c r="E124" s="970">
        <f t="shared" si="32"/>
        <v>0</v>
      </c>
      <c r="F124" s="908"/>
      <c r="G124" s="974">
        <f t="shared" si="33"/>
        <v>0</v>
      </c>
      <c r="H124" s="908"/>
      <c r="I124" s="974">
        <f t="shared" si="34"/>
        <v>0</v>
      </c>
      <c r="J124" s="974">
        <f t="shared" si="35"/>
        <v>0</v>
      </c>
      <c r="K124" s="908"/>
      <c r="L124" s="979">
        <f>VLOOKUP($A124,'[4]4_Level 4'!$A$7:$F$215,6,FALSE)</f>
        <v>0</v>
      </c>
      <c r="M124" s="980"/>
      <c r="N124" s="908">
        <f>VLOOKUP(A124,'[5]MFP Grades 7-12'!$B$11:$L$204,11,FALSE)</f>
        <v>0</v>
      </c>
      <c r="O124" s="993">
        <f t="shared" si="36"/>
        <v>0</v>
      </c>
      <c r="P124" s="974"/>
      <c r="Q124" s="994">
        <f t="shared" si="37"/>
        <v>0</v>
      </c>
      <c r="R124" s="995">
        <f t="shared" si="38"/>
        <v>0</v>
      </c>
    </row>
    <row r="125" spans="1:18" ht="15" customHeight="1" x14ac:dyDescent="0.2">
      <c r="A125" s="898" t="s">
        <v>546</v>
      </c>
      <c r="B125" s="899" t="s">
        <v>546</v>
      </c>
      <c r="C125" s="900" t="s">
        <v>404</v>
      </c>
      <c r="D125" s="901"/>
      <c r="E125" s="968">
        <f t="shared" si="32"/>
        <v>0</v>
      </c>
      <c r="F125" s="901"/>
      <c r="G125" s="972">
        <f t="shared" si="33"/>
        <v>0</v>
      </c>
      <c r="H125" s="901"/>
      <c r="I125" s="972">
        <f t="shared" si="34"/>
        <v>0</v>
      </c>
      <c r="J125" s="972">
        <f t="shared" si="35"/>
        <v>0</v>
      </c>
      <c r="K125" s="901"/>
      <c r="L125" s="981">
        <f>VLOOKUP($A125,'[4]4_Level 4'!$A$7:$F$215,6,FALSE)</f>
        <v>0</v>
      </c>
      <c r="M125" s="982"/>
      <c r="N125" s="901">
        <f>VLOOKUP(A125,'[5]MFP Grades 7-12'!$B$11:$L$204,11,FALSE)</f>
        <v>17</v>
      </c>
      <c r="O125" s="987">
        <f t="shared" si="36"/>
        <v>1003</v>
      </c>
      <c r="P125" s="972"/>
      <c r="Q125" s="988">
        <f t="shared" si="37"/>
        <v>1003</v>
      </c>
      <c r="R125" s="989">
        <f t="shared" si="38"/>
        <v>1003</v>
      </c>
    </row>
    <row r="126" spans="1:18" ht="15" customHeight="1" x14ac:dyDescent="0.2">
      <c r="A126" s="904" t="s">
        <v>427</v>
      </c>
      <c r="B126" s="471" t="s">
        <v>427</v>
      </c>
      <c r="C126" s="902" t="s">
        <v>625</v>
      </c>
      <c r="D126" s="903"/>
      <c r="E126" s="969">
        <f t="shared" si="32"/>
        <v>0</v>
      </c>
      <c r="F126" s="903"/>
      <c r="G126" s="973">
        <f t="shared" si="33"/>
        <v>0</v>
      </c>
      <c r="H126" s="903"/>
      <c r="I126" s="973">
        <f t="shared" si="34"/>
        <v>0</v>
      </c>
      <c r="J126" s="973">
        <f t="shared" si="35"/>
        <v>0</v>
      </c>
      <c r="K126" s="903"/>
      <c r="L126" s="977">
        <f>VLOOKUP($A126,'[4]4_Level 4'!$A$7:$F$215,6,FALSE)</f>
        <v>0</v>
      </c>
      <c r="M126" s="978"/>
      <c r="N126" s="903">
        <f>VLOOKUP(A126,'[5]MFP Grades 7-12'!$B$11:$L$204,11,FALSE)</f>
        <v>0</v>
      </c>
      <c r="O126" s="990">
        <f t="shared" si="36"/>
        <v>0</v>
      </c>
      <c r="P126" s="973"/>
      <c r="Q126" s="991">
        <f t="shared" si="37"/>
        <v>0</v>
      </c>
      <c r="R126" s="992">
        <f t="shared" si="38"/>
        <v>0</v>
      </c>
    </row>
    <row r="127" spans="1:18" ht="15" customHeight="1" x14ac:dyDescent="0.2">
      <c r="A127" s="904" t="s">
        <v>1295</v>
      </c>
      <c r="B127" s="471" t="s">
        <v>1295</v>
      </c>
      <c r="C127" s="902" t="s">
        <v>1274</v>
      </c>
      <c r="D127" s="903"/>
      <c r="E127" s="969">
        <f>ROUND($E$3*D127,0)</f>
        <v>0</v>
      </c>
      <c r="F127" s="903"/>
      <c r="G127" s="973">
        <f t="shared" ref="G127:G128" si="39">ROUND($G$3*F127,0)</f>
        <v>0</v>
      </c>
      <c r="H127" s="903"/>
      <c r="I127" s="973">
        <f t="shared" ref="I127:I128" si="40">ROUND($I$3*H127,0)</f>
        <v>0</v>
      </c>
      <c r="J127" s="973">
        <f t="shared" ref="J127:J128" si="41">G127+I127</f>
        <v>0</v>
      </c>
      <c r="K127" s="903"/>
      <c r="L127" s="977">
        <v>10000</v>
      </c>
      <c r="M127" s="978"/>
      <c r="N127" s="903"/>
      <c r="O127" s="990">
        <f t="shared" ref="O127:O128" si="42">N127*$O$3</f>
        <v>0</v>
      </c>
      <c r="P127" s="973"/>
      <c r="Q127" s="991">
        <f t="shared" ref="Q127:Q128" si="43">O127+P127</f>
        <v>0</v>
      </c>
      <c r="R127" s="992">
        <f t="shared" si="38"/>
        <v>10000</v>
      </c>
    </row>
    <row r="128" spans="1:18" ht="15" customHeight="1" x14ac:dyDescent="0.2">
      <c r="A128" s="904" t="s">
        <v>1297</v>
      </c>
      <c r="B128" s="471" t="s">
        <v>1297</v>
      </c>
      <c r="C128" s="902" t="s">
        <v>1273</v>
      </c>
      <c r="D128" s="903"/>
      <c r="E128" s="969">
        <f>ROUND($E$3*D128,0)</f>
        <v>0</v>
      </c>
      <c r="F128" s="903"/>
      <c r="G128" s="973">
        <f t="shared" si="39"/>
        <v>0</v>
      </c>
      <c r="H128" s="903"/>
      <c r="I128" s="973">
        <f t="shared" si="40"/>
        <v>0</v>
      </c>
      <c r="J128" s="973">
        <f t="shared" si="41"/>
        <v>0</v>
      </c>
      <c r="K128" s="903"/>
      <c r="L128" s="977">
        <v>0</v>
      </c>
      <c r="M128" s="978"/>
      <c r="N128" s="903"/>
      <c r="O128" s="990">
        <f t="shared" si="42"/>
        <v>0</v>
      </c>
      <c r="P128" s="973"/>
      <c r="Q128" s="991">
        <f t="shared" si="43"/>
        <v>0</v>
      </c>
      <c r="R128" s="992">
        <f t="shared" si="38"/>
        <v>0</v>
      </c>
    </row>
    <row r="129" spans="1:18" ht="15" customHeight="1" x14ac:dyDescent="0.2">
      <c r="A129" s="905" t="s">
        <v>928</v>
      </c>
      <c r="B129" s="906" t="s">
        <v>928</v>
      </c>
      <c r="C129" s="907" t="s">
        <v>1186</v>
      </c>
      <c r="D129" s="908"/>
      <c r="E129" s="970">
        <f t="shared" si="32"/>
        <v>0</v>
      </c>
      <c r="F129" s="908"/>
      <c r="G129" s="974">
        <f t="shared" si="33"/>
        <v>0</v>
      </c>
      <c r="H129" s="908"/>
      <c r="I129" s="974">
        <f t="shared" si="34"/>
        <v>0</v>
      </c>
      <c r="J129" s="974">
        <f t="shared" si="35"/>
        <v>0</v>
      </c>
      <c r="K129" s="908"/>
      <c r="L129" s="979">
        <f>VLOOKUP($A129,'[4]4_Level 4'!$A$7:$F$215,6,FALSE)</f>
        <v>10000</v>
      </c>
      <c r="M129" s="980"/>
      <c r="N129" s="908">
        <f>VLOOKUP(A129,'[5]MFP Grades 7-12'!$B$11:$L$204,11,FALSE)</f>
        <v>124</v>
      </c>
      <c r="O129" s="993">
        <f t="shared" si="36"/>
        <v>7316</v>
      </c>
      <c r="P129" s="974"/>
      <c r="Q129" s="994">
        <f t="shared" si="37"/>
        <v>7316</v>
      </c>
      <c r="R129" s="995">
        <f t="shared" si="38"/>
        <v>17316</v>
      </c>
    </row>
    <row r="130" spans="1:18" ht="15" customHeight="1" x14ac:dyDescent="0.2">
      <c r="A130" s="905" t="s">
        <v>929</v>
      </c>
      <c r="B130" s="906" t="s">
        <v>555</v>
      </c>
      <c r="C130" s="907" t="s">
        <v>1189</v>
      </c>
      <c r="D130" s="908"/>
      <c r="E130" s="970">
        <f t="shared" si="32"/>
        <v>0</v>
      </c>
      <c r="F130" s="908"/>
      <c r="G130" s="974">
        <f t="shared" si="33"/>
        <v>0</v>
      </c>
      <c r="H130" s="908"/>
      <c r="I130" s="974">
        <f t="shared" si="34"/>
        <v>0</v>
      </c>
      <c r="J130" s="974">
        <f t="shared" si="35"/>
        <v>0</v>
      </c>
      <c r="K130" s="908"/>
      <c r="L130" s="979">
        <f>VLOOKUP($A130,'[4]4_Level 4'!$A$7:$F$215,6,FALSE)</f>
        <v>0</v>
      </c>
      <c r="M130" s="980"/>
      <c r="N130" s="908">
        <f>VLOOKUP(A130,'[5]MFP Grades 7-12'!$B$11:$L$204,11,FALSE)</f>
        <v>107</v>
      </c>
      <c r="O130" s="993">
        <f t="shared" si="36"/>
        <v>6313</v>
      </c>
      <c r="P130" s="974"/>
      <c r="Q130" s="994">
        <f t="shared" si="37"/>
        <v>6313</v>
      </c>
      <c r="R130" s="995">
        <f t="shared" si="38"/>
        <v>6313</v>
      </c>
    </row>
    <row r="131" spans="1:18" ht="15" customHeight="1" thickBot="1" x14ac:dyDescent="0.25">
      <c r="A131" s="918"/>
      <c r="B131" s="919"/>
      <c r="C131" s="920" t="s">
        <v>345</v>
      </c>
      <c r="D131" s="921">
        <f t="shared" ref="D131:R131" si="44">SUM(D95:D130)</f>
        <v>35</v>
      </c>
      <c r="E131" s="971">
        <f t="shared" si="44"/>
        <v>735000</v>
      </c>
      <c r="F131" s="921">
        <f t="shared" si="44"/>
        <v>0</v>
      </c>
      <c r="G131" s="976">
        <f t="shared" si="44"/>
        <v>0</v>
      </c>
      <c r="H131" s="921">
        <f t="shared" si="44"/>
        <v>0</v>
      </c>
      <c r="I131" s="976">
        <f t="shared" si="44"/>
        <v>0</v>
      </c>
      <c r="J131" s="976">
        <f t="shared" si="44"/>
        <v>0</v>
      </c>
      <c r="K131" s="921">
        <f t="shared" si="44"/>
        <v>0</v>
      </c>
      <c r="L131" s="985">
        <f t="shared" si="44"/>
        <v>199073</v>
      </c>
      <c r="M131" s="986">
        <f t="shared" si="44"/>
        <v>0</v>
      </c>
      <c r="N131" s="921">
        <f t="shared" si="44"/>
        <v>7856</v>
      </c>
      <c r="O131" s="999">
        <f t="shared" si="44"/>
        <v>463504</v>
      </c>
      <c r="P131" s="976">
        <f t="shared" si="44"/>
        <v>0</v>
      </c>
      <c r="Q131" s="1000">
        <f t="shared" si="44"/>
        <v>463504</v>
      </c>
      <c r="R131" s="1001">
        <f t="shared" si="44"/>
        <v>1397577</v>
      </c>
    </row>
    <row r="132" spans="1:18" s="235" customFormat="1" ht="6.75" customHeight="1" thickTop="1" x14ac:dyDescent="0.2">
      <c r="A132" s="1105"/>
      <c r="B132" s="1106"/>
      <c r="C132" s="1107"/>
      <c r="D132" s="1108"/>
      <c r="E132" s="1109"/>
      <c r="F132" s="1110"/>
      <c r="G132" s="1109"/>
      <c r="H132" s="1111"/>
      <c r="I132" s="1109"/>
      <c r="J132" s="1109"/>
      <c r="K132" s="1110"/>
      <c r="L132" s="1109"/>
      <c r="M132" s="1109"/>
      <c r="N132" s="1108"/>
      <c r="O132" s="1112"/>
      <c r="P132" s="1109"/>
      <c r="Q132" s="1113"/>
      <c r="R132" s="1112"/>
    </row>
    <row r="133" spans="1:18" ht="15" customHeight="1" x14ac:dyDescent="0.2">
      <c r="A133" s="898">
        <v>396211</v>
      </c>
      <c r="B133" s="898" t="s">
        <v>614</v>
      </c>
      <c r="C133" s="900" t="s">
        <v>1212</v>
      </c>
      <c r="D133" s="901"/>
      <c r="E133" s="968">
        <f t="shared" ref="E133:E140" si="45">ROUND($E$3*D133,0)</f>
        <v>0</v>
      </c>
      <c r="F133" s="901"/>
      <c r="G133" s="972">
        <f t="shared" ref="G133:G140" si="46">ROUND($G$3*F133,0)</f>
        <v>0</v>
      </c>
      <c r="H133" s="901"/>
      <c r="I133" s="972">
        <f t="shared" ref="I133:I140" si="47">ROUND($I$3*H133,0)</f>
        <v>0</v>
      </c>
      <c r="J133" s="972">
        <f t="shared" ref="J133:J140" si="48">G133+I133</f>
        <v>0</v>
      </c>
      <c r="K133" s="901"/>
      <c r="L133" s="977">
        <f>VLOOKUP($A133,'[4]4_Level 4'!$B$7:$F$215,5,FALSE)</f>
        <v>0</v>
      </c>
      <c r="M133" s="982"/>
      <c r="N133" s="901">
        <f>VLOOKUP(A133,'[5]MFP Grades 7-12'!$B$11:$L$204,11,FALSE)</f>
        <v>204</v>
      </c>
      <c r="O133" s="987">
        <f t="shared" ref="O133:O140" si="49">N133*$O$3</f>
        <v>12036</v>
      </c>
      <c r="P133" s="972"/>
      <c r="Q133" s="991">
        <f t="shared" ref="Q133:Q140" si="50">O133+P133</f>
        <v>12036</v>
      </c>
      <c r="R133" s="989">
        <f t="shared" ref="R133:R140" si="51">L133+J133+E133+M133+Q133</f>
        <v>12036</v>
      </c>
    </row>
    <row r="134" spans="1:18" ht="15" customHeight="1" x14ac:dyDescent="0.2">
      <c r="A134" s="904" t="s">
        <v>617</v>
      </c>
      <c r="B134" s="471" t="s">
        <v>303</v>
      </c>
      <c r="C134" s="902" t="s">
        <v>363</v>
      </c>
      <c r="D134" s="903"/>
      <c r="E134" s="969">
        <f t="shared" si="45"/>
        <v>0</v>
      </c>
      <c r="F134" s="903"/>
      <c r="G134" s="973">
        <f t="shared" si="46"/>
        <v>0</v>
      </c>
      <c r="H134" s="903"/>
      <c r="I134" s="973">
        <f t="shared" si="47"/>
        <v>0</v>
      </c>
      <c r="J134" s="973">
        <f t="shared" si="48"/>
        <v>0</v>
      </c>
      <c r="K134" s="903"/>
      <c r="L134" s="977">
        <f>VLOOKUP($A134,'[4]4_Level 4'!$A$7:$F$215,6,FALSE)</f>
        <v>0</v>
      </c>
      <c r="M134" s="978"/>
      <c r="N134" s="903">
        <f>VLOOKUP(A134,'[5]MFP Grades 7-12'!$B$11:$L$204,11,FALSE)</f>
        <v>15</v>
      </c>
      <c r="O134" s="990">
        <f t="shared" si="49"/>
        <v>885</v>
      </c>
      <c r="P134" s="973"/>
      <c r="Q134" s="991">
        <f t="shared" si="50"/>
        <v>885</v>
      </c>
      <c r="R134" s="992">
        <f t="shared" si="51"/>
        <v>885</v>
      </c>
    </row>
    <row r="135" spans="1:18" ht="15" customHeight="1" x14ac:dyDescent="0.2">
      <c r="A135" s="904" t="s">
        <v>620</v>
      </c>
      <c r="B135" s="471" t="s">
        <v>304</v>
      </c>
      <c r="C135" s="902" t="s">
        <v>365</v>
      </c>
      <c r="D135" s="903"/>
      <c r="E135" s="969">
        <f t="shared" si="45"/>
        <v>0</v>
      </c>
      <c r="F135" s="903"/>
      <c r="G135" s="973">
        <f t="shared" si="46"/>
        <v>0</v>
      </c>
      <c r="H135" s="903"/>
      <c r="I135" s="973">
        <f t="shared" si="47"/>
        <v>0</v>
      </c>
      <c r="J135" s="973">
        <f t="shared" si="48"/>
        <v>0</v>
      </c>
      <c r="K135" s="903"/>
      <c r="L135" s="977">
        <f>VLOOKUP($A135,'[4]4_Level 4'!$A$7:$F$215,6,FALSE)</f>
        <v>10000</v>
      </c>
      <c r="M135" s="978"/>
      <c r="N135" s="903">
        <f>VLOOKUP(A135,'[5]MFP Grades 7-12'!$B$11:$L$204,11,FALSE)</f>
        <v>397</v>
      </c>
      <c r="O135" s="990">
        <f t="shared" si="49"/>
        <v>23423</v>
      </c>
      <c r="P135" s="973"/>
      <c r="Q135" s="991">
        <f t="shared" si="50"/>
        <v>23423</v>
      </c>
      <c r="R135" s="992">
        <f t="shared" si="51"/>
        <v>33423</v>
      </c>
    </row>
    <row r="136" spans="1:18" ht="15" customHeight="1" x14ac:dyDescent="0.2">
      <c r="A136" s="904" t="s">
        <v>618</v>
      </c>
      <c r="B136" s="471" t="s">
        <v>332</v>
      </c>
      <c r="C136" s="902" t="s">
        <v>364</v>
      </c>
      <c r="D136" s="903"/>
      <c r="E136" s="969">
        <f t="shared" si="45"/>
        <v>0</v>
      </c>
      <c r="F136" s="903"/>
      <c r="G136" s="973">
        <f t="shared" si="46"/>
        <v>0</v>
      </c>
      <c r="H136" s="903"/>
      <c r="I136" s="973">
        <f t="shared" si="47"/>
        <v>0</v>
      </c>
      <c r="J136" s="973">
        <f t="shared" si="48"/>
        <v>0</v>
      </c>
      <c r="K136" s="903"/>
      <c r="L136" s="977">
        <f>VLOOKUP($A136,'[4]4_Level 4'!$A$7:$F$215,6,FALSE)</f>
        <v>0</v>
      </c>
      <c r="M136" s="978"/>
      <c r="N136" s="903">
        <f>VLOOKUP(A136,'[5]MFP Grades 7-12'!$B$11:$L$204,11,FALSE)</f>
        <v>29</v>
      </c>
      <c r="O136" s="990">
        <f t="shared" si="49"/>
        <v>1711</v>
      </c>
      <c r="P136" s="973"/>
      <c r="Q136" s="991">
        <f t="shared" si="50"/>
        <v>1711</v>
      </c>
      <c r="R136" s="992">
        <f t="shared" si="51"/>
        <v>1711</v>
      </c>
    </row>
    <row r="137" spans="1:18" ht="15" customHeight="1" x14ac:dyDescent="0.2">
      <c r="A137" s="905" t="s">
        <v>616</v>
      </c>
      <c r="B137" s="906" t="s">
        <v>302</v>
      </c>
      <c r="C137" s="907" t="s">
        <v>362</v>
      </c>
      <c r="D137" s="908"/>
      <c r="E137" s="970">
        <f t="shared" si="45"/>
        <v>0</v>
      </c>
      <c r="F137" s="908"/>
      <c r="G137" s="974">
        <f t="shared" si="46"/>
        <v>0</v>
      </c>
      <c r="H137" s="908"/>
      <c r="I137" s="974">
        <f t="shared" si="47"/>
        <v>0</v>
      </c>
      <c r="J137" s="974">
        <f t="shared" si="48"/>
        <v>0</v>
      </c>
      <c r="K137" s="908"/>
      <c r="L137" s="979">
        <f>VLOOKUP($A137,'[4]4_Level 4'!$A$7:$F$215,6,FALSE)</f>
        <v>0</v>
      </c>
      <c r="M137" s="980"/>
      <c r="N137" s="908">
        <f>VLOOKUP(A137,'[5]MFP Grades 7-12'!$B$11:$L$204,11,FALSE)</f>
        <v>28</v>
      </c>
      <c r="O137" s="993">
        <f t="shared" si="49"/>
        <v>1652</v>
      </c>
      <c r="P137" s="974"/>
      <c r="Q137" s="994">
        <f t="shared" si="50"/>
        <v>1652</v>
      </c>
      <c r="R137" s="995">
        <f t="shared" si="51"/>
        <v>1652</v>
      </c>
    </row>
    <row r="138" spans="1:18" ht="15" customHeight="1" x14ac:dyDescent="0.2">
      <c r="A138" s="904" t="s">
        <v>424</v>
      </c>
      <c r="B138" s="471" t="s">
        <v>424</v>
      </c>
      <c r="C138" s="902" t="s">
        <v>401</v>
      </c>
      <c r="D138" s="903"/>
      <c r="E138" s="969">
        <f t="shared" si="45"/>
        <v>0</v>
      </c>
      <c r="F138" s="903"/>
      <c r="G138" s="973">
        <f t="shared" si="46"/>
        <v>0</v>
      </c>
      <c r="H138" s="903"/>
      <c r="I138" s="973">
        <f t="shared" si="47"/>
        <v>0</v>
      </c>
      <c r="J138" s="973">
        <f t="shared" si="48"/>
        <v>0</v>
      </c>
      <c r="K138" s="903"/>
      <c r="L138" s="977">
        <f>VLOOKUP($A138,'[4]4_Level 4'!$A$7:$F$215,6,FALSE)</f>
        <v>0</v>
      </c>
      <c r="M138" s="978"/>
      <c r="N138" s="903">
        <f>VLOOKUP(A138,'[5]MFP Grades 7-12'!$B$11:$L$204,11,FALSE)</f>
        <v>123</v>
      </c>
      <c r="O138" s="990">
        <f t="shared" si="49"/>
        <v>7257</v>
      </c>
      <c r="P138" s="973"/>
      <c r="Q138" s="991">
        <f t="shared" si="50"/>
        <v>7257</v>
      </c>
      <c r="R138" s="992">
        <f t="shared" si="51"/>
        <v>7257</v>
      </c>
    </row>
    <row r="139" spans="1:18" ht="15" customHeight="1" x14ac:dyDescent="0.2">
      <c r="A139" s="904" t="s">
        <v>426</v>
      </c>
      <c r="B139" s="471" t="s">
        <v>426</v>
      </c>
      <c r="C139" s="902" t="s">
        <v>403</v>
      </c>
      <c r="D139" s="903"/>
      <c r="E139" s="969">
        <f t="shared" si="45"/>
        <v>0</v>
      </c>
      <c r="F139" s="903"/>
      <c r="G139" s="973">
        <f t="shared" si="46"/>
        <v>0</v>
      </c>
      <c r="H139" s="903"/>
      <c r="I139" s="973">
        <f t="shared" si="47"/>
        <v>0</v>
      </c>
      <c r="J139" s="973">
        <f t="shared" si="48"/>
        <v>0</v>
      </c>
      <c r="K139" s="903"/>
      <c r="L139" s="977">
        <f>VLOOKUP($A139,'[4]4_Level 4'!$A$7:$F$215,6,FALSE)</f>
        <v>0</v>
      </c>
      <c r="M139" s="978"/>
      <c r="N139" s="903">
        <f>VLOOKUP(A139,'[5]MFP Grades 7-12'!$B$11:$L$204,11,FALSE)</f>
        <v>144</v>
      </c>
      <c r="O139" s="990">
        <f t="shared" si="49"/>
        <v>8496</v>
      </c>
      <c r="P139" s="973"/>
      <c r="Q139" s="991">
        <f t="shared" si="50"/>
        <v>8496</v>
      </c>
      <c r="R139" s="992">
        <f t="shared" si="51"/>
        <v>8496</v>
      </c>
    </row>
    <row r="140" spans="1:18" ht="15" customHeight="1" x14ac:dyDescent="0.2">
      <c r="A140" s="905" t="s">
        <v>615</v>
      </c>
      <c r="B140" s="906">
        <v>389002</v>
      </c>
      <c r="C140" s="907" t="s">
        <v>399</v>
      </c>
      <c r="D140" s="908"/>
      <c r="E140" s="970">
        <f t="shared" si="45"/>
        <v>0</v>
      </c>
      <c r="F140" s="908"/>
      <c r="G140" s="974">
        <f t="shared" si="46"/>
        <v>0</v>
      </c>
      <c r="H140" s="908"/>
      <c r="I140" s="974">
        <f t="shared" si="47"/>
        <v>0</v>
      </c>
      <c r="J140" s="974">
        <f t="shared" si="48"/>
        <v>0</v>
      </c>
      <c r="K140" s="908"/>
      <c r="L140" s="979">
        <f>VLOOKUP($A140,'[4]4_Level 4'!$A$7:$F$215,6,FALSE)</f>
        <v>0</v>
      </c>
      <c r="M140" s="980"/>
      <c r="N140" s="908">
        <f>VLOOKUP(A140,'[5]MFP Grades 7-12'!$B$11:$L$204,11,FALSE)</f>
        <v>294</v>
      </c>
      <c r="O140" s="993">
        <f t="shared" si="49"/>
        <v>17346</v>
      </c>
      <c r="P140" s="974"/>
      <c r="Q140" s="994">
        <f t="shared" si="50"/>
        <v>17346</v>
      </c>
      <c r="R140" s="995">
        <f t="shared" si="51"/>
        <v>17346</v>
      </c>
    </row>
    <row r="141" spans="1:18" ht="15" customHeight="1" thickBot="1" x14ac:dyDescent="0.25">
      <c r="A141" s="918"/>
      <c r="B141" s="919"/>
      <c r="C141" s="920" t="s">
        <v>421</v>
      </c>
      <c r="D141" s="921">
        <f t="shared" ref="D141:R141" si="52">SUM(D133:D140)</f>
        <v>0</v>
      </c>
      <c r="E141" s="971">
        <f t="shared" si="52"/>
        <v>0</v>
      </c>
      <c r="F141" s="921">
        <f t="shared" si="52"/>
        <v>0</v>
      </c>
      <c r="G141" s="976">
        <f t="shared" si="52"/>
        <v>0</v>
      </c>
      <c r="H141" s="921">
        <f t="shared" si="52"/>
        <v>0</v>
      </c>
      <c r="I141" s="976">
        <f t="shared" si="52"/>
        <v>0</v>
      </c>
      <c r="J141" s="976">
        <f t="shared" si="52"/>
        <v>0</v>
      </c>
      <c r="K141" s="921">
        <f t="shared" si="52"/>
        <v>0</v>
      </c>
      <c r="L141" s="985">
        <f t="shared" si="52"/>
        <v>10000</v>
      </c>
      <c r="M141" s="986">
        <f t="shared" si="52"/>
        <v>0</v>
      </c>
      <c r="N141" s="921">
        <f t="shared" si="52"/>
        <v>1234</v>
      </c>
      <c r="O141" s="999">
        <f t="shared" si="52"/>
        <v>72806</v>
      </c>
      <c r="P141" s="976">
        <f t="shared" si="52"/>
        <v>0</v>
      </c>
      <c r="Q141" s="1000">
        <f t="shared" si="52"/>
        <v>72806</v>
      </c>
      <c r="R141" s="1001">
        <f t="shared" si="52"/>
        <v>82806</v>
      </c>
    </row>
    <row r="142" spans="1:18" s="235" customFormat="1" ht="6.75" customHeight="1" thickTop="1" x14ac:dyDescent="0.2">
      <c r="A142" s="1105"/>
      <c r="B142" s="1106"/>
      <c r="C142" s="1107"/>
      <c r="D142" s="1108"/>
      <c r="E142" s="1109"/>
      <c r="F142" s="1110"/>
      <c r="G142" s="1109"/>
      <c r="H142" s="1111"/>
      <c r="I142" s="1109"/>
      <c r="J142" s="1109"/>
      <c r="K142" s="1110"/>
      <c r="L142" s="1109"/>
      <c r="M142" s="1109"/>
      <c r="N142" s="1108"/>
      <c r="O142" s="1112"/>
      <c r="P142" s="1109"/>
      <c r="Q142" s="1113"/>
      <c r="R142" s="1112"/>
    </row>
    <row r="143" spans="1:18" ht="15" customHeight="1" thickBot="1" x14ac:dyDescent="0.25">
      <c r="A143" s="918"/>
      <c r="B143" s="919"/>
      <c r="C143" s="920" t="s">
        <v>250</v>
      </c>
      <c r="D143" s="921">
        <f t="shared" ref="D143:R143" si="53">D141+D131+D93+D84+D76</f>
        <v>263</v>
      </c>
      <c r="E143" s="971">
        <f t="shared" si="53"/>
        <v>5523000</v>
      </c>
      <c r="F143" s="921">
        <f t="shared" si="53"/>
        <v>0</v>
      </c>
      <c r="G143" s="976">
        <f t="shared" si="53"/>
        <v>0</v>
      </c>
      <c r="H143" s="921">
        <f t="shared" si="53"/>
        <v>0</v>
      </c>
      <c r="I143" s="976">
        <f t="shared" si="53"/>
        <v>0</v>
      </c>
      <c r="J143" s="976">
        <f t="shared" si="53"/>
        <v>0</v>
      </c>
      <c r="K143" s="921">
        <f t="shared" si="53"/>
        <v>0</v>
      </c>
      <c r="L143" s="985">
        <f t="shared" si="53"/>
        <v>7166211</v>
      </c>
      <c r="M143" s="986">
        <f t="shared" si="53"/>
        <v>0</v>
      </c>
      <c r="N143" s="921">
        <f t="shared" si="53"/>
        <v>301830</v>
      </c>
      <c r="O143" s="999">
        <f t="shared" si="53"/>
        <v>17807970</v>
      </c>
      <c r="P143" s="976">
        <f t="shared" si="53"/>
        <v>0</v>
      </c>
      <c r="Q143" s="1000">
        <f t="shared" si="53"/>
        <v>17807970</v>
      </c>
      <c r="R143" s="1001">
        <f t="shared" si="53"/>
        <v>30497181</v>
      </c>
    </row>
    <row r="144" spans="1:18" s="235" customFormat="1" ht="6.75" customHeight="1" thickTop="1" x14ac:dyDescent="0.2">
      <c r="A144" s="926"/>
      <c r="B144" s="922"/>
      <c r="C144" s="233"/>
      <c r="D144" s="923"/>
      <c r="E144" s="925"/>
      <c r="F144" s="923"/>
      <c r="G144" s="925"/>
      <c r="H144" s="924"/>
      <c r="I144" s="925"/>
      <c r="J144" s="925"/>
      <c r="K144" s="927"/>
      <c r="L144" s="925"/>
      <c r="M144" s="925"/>
      <c r="N144" s="927"/>
      <c r="O144" s="925"/>
      <c r="P144" s="925"/>
      <c r="Q144" s="1002"/>
      <c r="R144" s="928"/>
    </row>
    <row r="145" spans="1:18" ht="15" customHeight="1" x14ac:dyDescent="0.2">
      <c r="A145" s="905"/>
      <c r="B145" s="906" t="s">
        <v>287</v>
      </c>
      <c r="C145" s="907" t="s">
        <v>1332</v>
      </c>
      <c r="D145" s="908"/>
      <c r="E145" s="970"/>
      <c r="F145" s="908"/>
      <c r="G145" s="974"/>
      <c r="H145" s="908"/>
      <c r="I145" s="974"/>
      <c r="J145" s="974"/>
      <c r="K145" s="908"/>
      <c r="L145" s="979"/>
      <c r="M145" s="980"/>
      <c r="N145" s="908">
        <v>140</v>
      </c>
      <c r="O145" s="993">
        <f t="shared" ref="O145" si="54">N145*$O$3</f>
        <v>8260</v>
      </c>
      <c r="P145" s="974"/>
      <c r="Q145" s="994">
        <f t="shared" ref="Q145" si="55">O145+P145</f>
        <v>8260</v>
      </c>
      <c r="R145" s="995">
        <f t="shared" ref="R145" si="56">L145+J145+E145+M145+Q145</f>
        <v>8260</v>
      </c>
    </row>
    <row r="146" spans="1:18" ht="15" customHeight="1" thickBot="1" x14ac:dyDescent="0.25">
      <c r="A146" s="918"/>
      <c r="B146" s="919"/>
      <c r="C146" s="920"/>
      <c r="D146" s="921">
        <f t="shared" ref="D146:K146" si="57">D143+D145</f>
        <v>263</v>
      </c>
      <c r="E146" s="971">
        <f t="shared" si="57"/>
        <v>5523000</v>
      </c>
      <c r="F146" s="921">
        <f t="shared" si="57"/>
        <v>0</v>
      </c>
      <c r="G146" s="976">
        <f t="shared" si="57"/>
        <v>0</v>
      </c>
      <c r="H146" s="921">
        <f t="shared" si="57"/>
        <v>0</v>
      </c>
      <c r="I146" s="976">
        <f t="shared" si="57"/>
        <v>0</v>
      </c>
      <c r="J146" s="976">
        <f t="shared" si="57"/>
        <v>0</v>
      </c>
      <c r="K146" s="921">
        <f t="shared" si="57"/>
        <v>0</v>
      </c>
      <c r="L146" s="985">
        <f>L143+L145</f>
        <v>7166211</v>
      </c>
      <c r="M146" s="986">
        <f t="shared" ref="M146:R146" si="58">M143+M145</f>
        <v>0</v>
      </c>
      <c r="N146" s="921">
        <f t="shared" si="58"/>
        <v>301970</v>
      </c>
      <c r="O146" s="999">
        <f t="shared" si="58"/>
        <v>17816230</v>
      </c>
      <c r="P146" s="976">
        <f t="shared" si="58"/>
        <v>0</v>
      </c>
      <c r="Q146" s="1000">
        <f t="shared" si="58"/>
        <v>17816230</v>
      </c>
      <c r="R146" s="1001">
        <f t="shared" si="58"/>
        <v>30505441</v>
      </c>
    </row>
    <row r="147" spans="1:18" s="235" customFormat="1" ht="6.75" customHeight="1" thickTop="1" x14ac:dyDescent="0.2">
      <c r="A147" s="1267"/>
      <c r="B147" s="1268"/>
      <c r="C147" s="1269"/>
      <c r="D147" s="1270"/>
      <c r="E147" s="1271"/>
      <c r="F147" s="1272"/>
      <c r="G147" s="1271"/>
      <c r="H147" s="1273"/>
      <c r="I147" s="1271"/>
      <c r="J147" s="1271"/>
      <c r="K147" s="1272"/>
      <c r="L147" s="1271"/>
      <c r="M147" s="1271"/>
      <c r="N147" s="1270"/>
      <c r="O147" s="1274"/>
      <c r="P147" s="1271"/>
      <c r="Q147" s="1275"/>
      <c r="R147" s="1274"/>
    </row>
    <row r="148" spans="1:18" ht="15" hidden="1" customHeight="1" x14ac:dyDescent="0.2">
      <c r="A148" s="898">
        <v>36</v>
      </c>
      <c r="B148" s="899">
        <v>36</v>
      </c>
      <c r="C148" s="900" t="s">
        <v>1591</v>
      </c>
      <c r="D148" s="901">
        <f>VLOOKUP(A148,[3]Final_MER!$A$3:$F$77,6,FALSE)</f>
        <v>6</v>
      </c>
      <c r="E148" s="968">
        <f t="shared" ref="E148" si="59">ROUND($E$3*D148,0)</f>
        <v>126000</v>
      </c>
      <c r="F148" s="901"/>
      <c r="G148" s="972">
        <f t="shared" ref="G148" si="60">ROUND($G$3*F148,0)</f>
        <v>0</v>
      </c>
      <c r="H148" s="901"/>
      <c r="I148" s="972">
        <f t="shared" ref="I148" si="61">ROUND($I$3*H148,0)</f>
        <v>0</v>
      </c>
      <c r="J148" s="972">
        <f t="shared" ref="J148" si="62">G148+I148</f>
        <v>0</v>
      </c>
      <c r="K148" s="901"/>
      <c r="L148" s="981">
        <f>VLOOKUP($A148,'[4]4_Level 4'!$A$7:$F$215,6,FALSE)</f>
        <v>25000</v>
      </c>
      <c r="M148" s="982"/>
      <c r="N148" s="901">
        <f>VLOOKUP(A148,'[5]MFP Grades 7-12'!$B$11:$L$204,11,FALSE)</f>
        <v>2325</v>
      </c>
      <c r="O148" s="987">
        <f t="shared" ref="O148" si="63">N148*$O$3</f>
        <v>137175</v>
      </c>
      <c r="P148" s="972"/>
      <c r="Q148" s="988">
        <f t="shared" ref="Q148" si="64">O148+P148</f>
        <v>137175</v>
      </c>
      <c r="R148" s="989">
        <f t="shared" ref="R148" si="65">L148+J148+E148+M148+Q148</f>
        <v>288175</v>
      </c>
    </row>
    <row r="149" spans="1:18" ht="15" hidden="1" customHeight="1" x14ac:dyDescent="0.2">
      <c r="A149" s="904" t="s">
        <v>571</v>
      </c>
      <c r="B149" s="471">
        <v>300002</v>
      </c>
      <c r="C149" s="902" t="s">
        <v>366</v>
      </c>
      <c r="D149" s="903"/>
      <c r="E149" s="969">
        <f t="shared" ref="E149:E180" si="66">ROUND($E$3*D149,0)</f>
        <v>0</v>
      </c>
      <c r="F149" s="903"/>
      <c r="G149" s="973">
        <f t="shared" ref="G149:G180" si="67">ROUND($G$3*F149,0)</f>
        <v>0</v>
      </c>
      <c r="H149" s="903"/>
      <c r="I149" s="973">
        <f t="shared" ref="I149:I180" si="68">ROUND($I$3*H149,0)</f>
        <v>0</v>
      </c>
      <c r="J149" s="973">
        <f t="shared" ref="J149:J180" si="69">G149+I149</f>
        <v>0</v>
      </c>
      <c r="K149" s="903"/>
      <c r="L149" s="977">
        <f>VLOOKUP($A149,'[4]4_Level 4'!$A$7:$F$215,6,FALSE)</f>
        <v>0</v>
      </c>
      <c r="M149" s="978"/>
      <c r="N149" s="903">
        <f>VLOOKUP(A149,'[5]MFP Grades 7-12'!$B$11:$L$204,11,FALSE)</f>
        <v>86</v>
      </c>
      <c r="O149" s="990">
        <f t="shared" ref="O149:O180" si="70">N149*$O$3</f>
        <v>5074</v>
      </c>
      <c r="P149" s="973"/>
      <c r="Q149" s="991">
        <f t="shared" ref="Q149:Q180" si="71">O149+P149</f>
        <v>5074</v>
      </c>
      <c r="R149" s="992">
        <f t="shared" ref="R149:R180" si="72">L149+J149+E149+M149+Q149</f>
        <v>5074</v>
      </c>
    </row>
    <row r="150" spans="1:18" ht="15" hidden="1" customHeight="1" x14ac:dyDescent="0.2">
      <c r="A150" s="904" t="s">
        <v>570</v>
      </c>
      <c r="B150" s="471">
        <v>300001</v>
      </c>
      <c r="C150" s="902" t="s">
        <v>709</v>
      </c>
      <c r="D150" s="903"/>
      <c r="E150" s="969">
        <f t="shared" si="66"/>
        <v>0</v>
      </c>
      <c r="F150" s="903"/>
      <c r="G150" s="973">
        <f t="shared" si="67"/>
        <v>0</v>
      </c>
      <c r="H150" s="903"/>
      <c r="I150" s="973">
        <f t="shared" si="68"/>
        <v>0</v>
      </c>
      <c r="J150" s="973">
        <f t="shared" si="69"/>
        <v>0</v>
      </c>
      <c r="K150" s="903"/>
      <c r="L150" s="977">
        <f>VLOOKUP($A150,'[4]4_Level 4'!$A$7:$F$215,6,FALSE)</f>
        <v>0</v>
      </c>
      <c r="M150" s="978"/>
      <c r="N150" s="903">
        <f>VLOOKUP(A150,'[5]MFP Grades 7-12'!$B$11:$L$204,11,FALSE)</f>
        <v>176</v>
      </c>
      <c r="O150" s="990">
        <f t="shared" si="70"/>
        <v>10384</v>
      </c>
      <c r="P150" s="973"/>
      <c r="Q150" s="991">
        <f t="shared" si="71"/>
        <v>10384</v>
      </c>
      <c r="R150" s="992">
        <f t="shared" si="72"/>
        <v>10384</v>
      </c>
    </row>
    <row r="151" spans="1:18" ht="15" hidden="1" customHeight="1" x14ac:dyDescent="0.2">
      <c r="A151" s="904" t="s">
        <v>572</v>
      </c>
      <c r="B151" s="471">
        <v>300003</v>
      </c>
      <c r="C151" s="902" t="s">
        <v>676</v>
      </c>
      <c r="D151" s="903"/>
      <c r="E151" s="969">
        <f t="shared" si="66"/>
        <v>0</v>
      </c>
      <c r="F151" s="903"/>
      <c r="G151" s="973">
        <f t="shared" si="67"/>
        <v>0</v>
      </c>
      <c r="H151" s="903"/>
      <c r="I151" s="973">
        <f t="shared" si="68"/>
        <v>0</v>
      </c>
      <c r="J151" s="973">
        <f t="shared" si="69"/>
        <v>0</v>
      </c>
      <c r="K151" s="903"/>
      <c r="L151" s="977">
        <f>VLOOKUP($A151,'[4]4_Level 4'!$A$7:$F$215,6,FALSE)</f>
        <v>10000</v>
      </c>
      <c r="M151" s="978"/>
      <c r="N151" s="903">
        <f>VLOOKUP(A151,'[5]MFP Grades 7-12'!$B$11:$L$204,11,FALSE)</f>
        <v>662</v>
      </c>
      <c r="O151" s="990">
        <f t="shared" si="70"/>
        <v>39058</v>
      </c>
      <c r="P151" s="973"/>
      <c r="Q151" s="991">
        <f t="shared" si="71"/>
        <v>39058</v>
      </c>
      <c r="R151" s="992">
        <f t="shared" si="72"/>
        <v>49058</v>
      </c>
    </row>
    <row r="152" spans="1:18" ht="15" hidden="1" customHeight="1" x14ac:dyDescent="0.2">
      <c r="A152" s="1285" t="s">
        <v>593</v>
      </c>
      <c r="B152" s="906">
        <v>390001</v>
      </c>
      <c r="C152" s="1276" t="s">
        <v>384</v>
      </c>
      <c r="D152" s="1277"/>
      <c r="E152" s="1278">
        <f t="shared" si="66"/>
        <v>0</v>
      </c>
      <c r="F152" s="1277"/>
      <c r="G152" s="1279">
        <f t="shared" si="67"/>
        <v>0</v>
      </c>
      <c r="H152" s="1277"/>
      <c r="I152" s="1279">
        <f t="shared" si="68"/>
        <v>0</v>
      </c>
      <c r="J152" s="1279">
        <f t="shared" si="69"/>
        <v>0</v>
      </c>
      <c r="K152" s="1277"/>
      <c r="L152" s="1280">
        <f>VLOOKUP($A152,'[4]4_Level 4'!$A$7:$F$215,6,FALSE)</f>
        <v>0</v>
      </c>
      <c r="M152" s="1281"/>
      <c r="N152" s="1277">
        <f>VLOOKUP(A152,'[5]MFP Grades 7-12'!$B$11:$L$204,11,FALSE)</f>
        <v>88</v>
      </c>
      <c r="O152" s="1282">
        <f t="shared" si="70"/>
        <v>5192</v>
      </c>
      <c r="P152" s="1279"/>
      <c r="Q152" s="1283">
        <f t="shared" si="71"/>
        <v>5192</v>
      </c>
      <c r="R152" s="1284">
        <f t="shared" si="72"/>
        <v>5192</v>
      </c>
    </row>
    <row r="153" spans="1:18" ht="15" hidden="1" customHeight="1" x14ac:dyDescent="0.2">
      <c r="A153" s="898" t="s">
        <v>428</v>
      </c>
      <c r="B153" s="899" t="s">
        <v>428</v>
      </c>
      <c r="C153" s="900" t="s">
        <v>1211</v>
      </c>
      <c r="D153" s="901"/>
      <c r="E153" s="968">
        <f t="shared" si="66"/>
        <v>0</v>
      </c>
      <c r="F153" s="901"/>
      <c r="G153" s="972">
        <f t="shared" si="67"/>
        <v>0</v>
      </c>
      <c r="H153" s="901"/>
      <c r="I153" s="972">
        <f t="shared" si="68"/>
        <v>0</v>
      </c>
      <c r="J153" s="972">
        <f t="shared" si="69"/>
        <v>0</v>
      </c>
      <c r="K153" s="901"/>
      <c r="L153" s="981">
        <f>VLOOKUP($A153,'[4]4_Level 4'!$A$7:$F$215,6,FALSE)</f>
        <v>10000</v>
      </c>
      <c r="M153" s="982"/>
      <c r="N153" s="901">
        <f>VLOOKUP(A153,'[5]MFP Grades 7-12'!$B$11:$L$204,11,FALSE)</f>
        <v>504</v>
      </c>
      <c r="O153" s="987">
        <f t="shared" si="70"/>
        <v>29736</v>
      </c>
      <c r="P153" s="972"/>
      <c r="Q153" s="988">
        <f t="shared" si="71"/>
        <v>29736</v>
      </c>
      <c r="R153" s="989">
        <f t="shared" si="72"/>
        <v>39736</v>
      </c>
    </row>
    <row r="154" spans="1:18" ht="15" hidden="1" customHeight="1" x14ac:dyDescent="0.2">
      <c r="A154" s="904" t="s">
        <v>550</v>
      </c>
      <c r="B154" s="471" t="s">
        <v>550</v>
      </c>
      <c r="C154" s="902" t="s">
        <v>385</v>
      </c>
      <c r="D154" s="903"/>
      <c r="E154" s="969">
        <f t="shared" si="66"/>
        <v>0</v>
      </c>
      <c r="F154" s="903"/>
      <c r="G154" s="973">
        <f t="shared" si="67"/>
        <v>0</v>
      </c>
      <c r="H154" s="903"/>
      <c r="I154" s="973">
        <f t="shared" si="68"/>
        <v>0</v>
      </c>
      <c r="J154" s="973">
        <f t="shared" si="69"/>
        <v>0</v>
      </c>
      <c r="K154" s="903"/>
      <c r="L154" s="977">
        <f>VLOOKUP($A154,'[4]4_Level 4'!$A$7:$F$215,6,FALSE)</f>
        <v>0</v>
      </c>
      <c r="M154" s="978"/>
      <c r="N154" s="903">
        <f>VLOOKUP(A154,'[5]MFP Grades 7-12'!$B$11:$L$204,11,FALSE)</f>
        <v>50</v>
      </c>
      <c r="O154" s="990">
        <f t="shared" si="70"/>
        <v>2950</v>
      </c>
      <c r="P154" s="973"/>
      <c r="Q154" s="991">
        <f t="shared" si="71"/>
        <v>2950</v>
      </c>
      <c r="R154" s="992">
        <f t="shared" si="72"/>
        <v>2950</v>
      </c>
    </row>
    <row r="155" spans="1:18" ht="15" hidden="1" customHeight="1" x14ac:dyDescent="0.2">
      <c r="A155" s="904" t="s">
        <v>594</v>
      </c>
      <c r="B155" s="471">
        <v>393001</v>
      </c>
      <c r="C155" s="902" t="s">
        <v>356</v>
      </c>
      <c r="D155" s="903"/>
      <c r="E155" s="969">
        <f t="shared" si="66"/>
        <v>0</v>
      </c>
      <c r="F155" s="903"/>
      <c r="G155" s="973">
        <f t="shared" si="67"/>
        <v>0</v>
      </c>
      <c r="H155" s="903"/>
      <c r="I155" s="973">
        <f t="shared" si="68"/>
        <v>0</v>
      </c>
      <c r="J155" s="973">
        <f t="shared" si="69"/>
        <v>0</v>
      </c>
      <c r="K155" s="903"/>
      <c r="L155" s="977">
        <f>VLOOKUP($A155,'[4]4_Level 4'!$A$7:$F$215,6,FALSE)</f>
        <v>0</v>
      </c>
      <c r="M155" s="978"/>
      <c r="N155" s="903">
        <f>VLOOKUP(A155,'[5]MFP Grades 7-12'!$B$11:$L$204,11,FALSE)</f>
        <v>217</v>
      </c>
      <c r="O155" s="990">
        <f t="shared" si="70"/>
        <v>12803</v>
      </c>
      <c r="P155" s="973"/>
      <c r="Q155" s="991">
        <f t="shared" si="71"/>
        <v>12803</v>
      </c>
      <c r="R155" s="992">
        <f t="shared" si="72"/>
        <v>12803</v>
      </c>
    </row>
    <row r="156" spans="1:18" ht="15" hidden="1" customHeight="1" x14ac:dyDescent="0.2">
      <c r="A156" s="904" t="s">
        <v>595</v>
      </c>
      <c r="B156" s="471">
        <v>393002</v>
      </c>
      <c r="C156" s="902" t="s">
        <v>357</v>
      </c>
      <c r="D156" s="903"/>
      <c r="E156" s="969">
        <f t="shared" si="66"/>
        <v>0</v>
      </c>
      <c r="F156" s="903"/>
      <c r="G156" s="973">
        <f t="shared" si="67"/>
        <v>0</v>
      </c>
      <c r="H156" s="903"/>
      <c r="I156" s="973">
        <f t="shared" si="68"/>
        <v>0</v>
      </c>
      <c r="J156" s="973">
        <f t="shared" si="69"/>
        <v>0</v>
      </c>
      <c r="K156" s="903"/>
      <c r="L156" s="977">
        <f>VLOOKUP($A156,'[4]4_Level 4'!$A$7:$F$215,6,FALSE)</f>
        <v>0</v>
      </c>
      <c r="M156" s="978"/>
      <c r="N156" s="903">
        <f>VLOOKUP(A156,'[5]MFP Grades 7-12'!$B$11:$L$204,11,FALSE)</f>
        <v>113</v>
      </c>
      <c r="O156" s="990">
        <f t="shared" si="70"/>
        <v>6667</v>
      </c>
      <c r="P156" s="973"/>
      <c r="Q156" s="991">
        <f t="shared" si="71"/>
        <v>6667</v>
      </c>
      <c r="R156" s="992">
        <f t="shared" si="72"/>
        <v>6667</v>
      </c>
    </row>
    <row r="157" spans="1:18" ht="15" hidden="1" customHeight="1" x14ac:dyDescent="0.2">
      <c r="A157" s="1285" t="s">
        <v>613</v>
      </c>
      <c r="B157" s="906" t="s">
        <v>229</v>
      </c>
      <c r="C157" s="1276" t="s">
        <v>677</v>
      </c>
      <c r="D157" s="1277"/>
      <c r="E157" s="1278">
        <f t="shared" si="66"/>
        <v>0</v>
      </c>
      <c r="F157" s="1277"/>
      <c r="G157" s="1279">
        <f t="shared" si="67"/>
        <v>0</v>
      </c>
      <c r="H157" s="1277"/>
      <c r="I157" s="1279">
        <f t="shared" si="68"/>
        <v>0</v>
      </c>
      <c r="J157" s="1279">
        <f t="shared" si="69"/>
        <v>0</v>
      </c>
      <c r="K157" s="1277"/>
      <c r="L157" s="1280">
        <f>VLOOKUP($A157,'[4]4_Level 4'!$A$7:$F$215,6,FALSE)</f>
        <v>0</v>
      </c>
      <c r="M157" s="1281"/>
      <c r="N157" s="1277">
        <f>VLOOKUP(A157,'[5]MFP Grades 7-12'!$B$11:$L$204,11,FALSE)</f>
        <v>137</v>
      </c>
      <c r="O157" s="1282">
        <f t="shared" si="70"/>
        <v>8083</v>
      </c>
      <c r="P157" s="1279"/>
      <c r="Q157" s="1283">
        <f t="shared" si="71"/>
        <v>8083</v>
      </c>
      <c r="R157" s="1284">
        <f t="shared" si="72"/>
        <v>8083</v>
      </c>
    </row>
    <row r="158" spans="1:18" ht="15" hidden="1" customHeight="1" x14ac:dyDescent="0.2">
      <c r="A158" s="898" t="s">
        <v>600</v>
      </c>
      <c r="B158" s="899">
        <v>395005</v>
      </c>
      <c r="C158" s="900" t="s">
        <v>390</v>
      </c>
      <c r="D158" s="901"/>
      <c r="E158" s="968">
        <f t="shared" si="66"/>
        <v>0</v>
      </c>
      <c r="F158" s="901"/>
      <c r="G158" s="972">
        <f t="shared" si="67"/>
        <v>0</v>
      </c>
      <c r="H158" s="901"/>
      <c r="I158" s="972">
        <f t="shared" si="68"/>
        <v>0</v>
      </c>
      <c r="J158" s="972">
        <f t="shared" si="69"/>
        <v>0</v>
      </c>
      <c r="K158" s="901"/>
      <c r="L158" s="981">
        <f>VLOOKUP($A158,'[4]4_Level 4'!$A$7:$F$215,6,FALSE)</f>
        <v>23741</v>
      </c>
      <c r="M158" s="982"/>
      <c r="N158" s="901">
        <f>VLOOKUP(A158,'[5]MFP Grades 7-12'!$B$11:$L$204,11,FALSE)</f>
        <v>1150</v>
      </c>
      <c r="O158" s="987">
        <f t="shared" si="70"/>
        <v>67850</v>
      </c>
      <c r="P158" s="972"/>
      <c r="Q158" s="988">
        <f t="shared" si="71"/>
        <v>67850</v>
      </c>
      <c r="R158" s="989">
        <f t="shared" si="72"/>
        <v>91591</v>
      </c>
    </row>
    <row r="159" spans="1:18" ht="15" hidden="1" customHeight="1" x14ac:dyDescent="0.2">
      <c r="A159" s="904" t="s">
        <v>599</v>
      </c>
      <c r="B159" s="471">
        <v>395004</v>
      </c>
      <c r="C159" s="902" t="s">
        <v>389</v>
      </c>
      <c r="D159" s="903"/>
      <c r="E159" s="969">
        <f t="shared" si="66"/>
        <v>0</v>
      </c>
      <c r="F159" s="903"/>
      <c r="G159" s="973">
        <f t="shared" si="67"/>
        <v>0</v>
      </c>
      <c r="H159" s="903"/>
      <c r="I159" s="973">
        <f t="shared" si="68"/>
        <v>0</v>
      </c>
      <c r="J159" s="973">
        <f t="shared" si="69"/>
        <v>0</v>
      </c>
      <c r="K159" s="903"/>
      <c r="L159" s="977">
        <f>VLOOKUP($A159,'[4]4_Level 4'!$A$7:$F$215,6,FALSE)</f>
        <v>0</v>
      </c>
      <c r="M159" s="978"/>
      <c r="N159" s="903">
        <f>VLOOKUP(A159,'[5]MFP Grades 7-12'!$B$11:$L$204,11,FALSE)</f>
        <v>73</v>
      </c>
      <c r="O159" s="990">
        <f t="shared" si="70"/>
        <v>4307</v>
      </c>
      <c r="P159" s="973"/>
      <c r="Q159" s="991">
        <f t="shared" si="71"/>
        <v>4307</v>
      </c>
      <c r="R159" s="992">
        <f t="shared" si="72"/>
        <v>4307</v>
      </c>
    </row>
    <row r="160" spans="1:18" ht="15" hidden="1" customHeight="1" x14ac:dyDescent="0.2">
      <c r="A160" s="904" t="s">
        <v>598</v>
      </c>
      <c r="B160" s="471">
        <v>395003</v>
      </c>
      <c r="C160" s="902" t="s">
        <v>388</v>
      </c>
      <c r="D160" s="903"/>
      <c r="E160" s="969">
        <f t="shared" si="66"/>
        <v>0</v>
      </c>
      <c r="F160" s="903"/>
      <c r="G160" s="973">
        <f t="shared" si="67"/>
        <v>0</v>
      </c>
      <c r="H160" s="903"/>
      <c r="I160" s="973">
        <f t="shared" si="68"/>
        <v>0</v>
      </c>
      <c r="J160" s="973">
        <f t="shared" si="69"/>
        <v>0</v>
      </c>
      <c r="K160" s="903"/>
      <c r="L160" s="977">
        <f>VLOOKUP($A160,'[4]4_Level 4'!$A$7:$F$215,6,FALSE)</f>
        <v>0</v>
      </c>
      <c r="M160" s="978"/>
      <c r="N160" s="903">
        <f>VLOOKUP(A160,'[5]MFP Grades 7-12'!$B$11:$L$204,11,FALSE)</f>
        <v>84</v>
      </c>
      <c r="O160" s="990">
        <f t="shared" si="70"/>
        <v>4956</v>
      </c>
      <c r="P160" s="973"/>
      <c r="Q160" s="991">
        <f t="shared" si="71"/>
        <v>4956</v>
      </c>
      <c r="R160" s="992">
        <f t="shared" si="72"/>
        <v>4956</v>
      </c>
    </row>
    <row r="161" spans="1:18" ht="15" hidden="1" customHeight="1" x14ac:dyDescent="0.2">
      <c r="A161" s="904" t="s">
        <v>597</v>
      </c>
      <c r="B161" s="471">
        <v>395002</v>
      </c>
      <c r="C161" s="902" t="s">
        <v>387</v>
      </c>
      <c r="D161" s="903"/>
      <c r="E161" s="969">
        <f t="shared" si="66"/>
        <v>0</v>
      </c>
      <c r="F161" s="903"/>
      <c r="G161" s="973">
        <f t="shared" si="67"/>
        <v>0</v>
      </c>
      <c r="H161" s="903"/>
      <c r="I161" s="973">
        <f t="shared" si="68"/>
        <v>0</v>
      </c>
      <c r="J161" s="973">
        <f t="shared" si="69"/>
        <v>0</v>
      </c>
      <c r="K161" s="903"/>
      <c r="L161" s="977">
        <f>VLOOKUP($A161,'[4]4_Level 4'!$A$7:$F$215,6,FALSE)</f>
        <v>0</v>
      </c>
      <c r="M161" s="978"/>
      <c r="N161" s="903">
        <f>VLOOKUP(A161,'[5]MFP Grades 7-12'!$B$11:$L$204,11,FALSE)</f>
        <v>153</v>
      </c>
      <c r="O161" s="990">
        <f t="shared" si="70"/>
        <v>9027</v>
      </c>
      <c r="P161" s="973"/>
      <c r="Q161" s="991">
        <f t="shared" si="71"/>
        <v>9027</v>
      </c>
      <c r="R161" s="992">
        <f t="shared" si="72"/>
        <v>9027</v>
      </c>
    </row>
    <row r="162" spans="1:18" ht="15" hidden="1" customHeight="1" x14ac:dyDescent="0.2">
      <c r="A162" s="1285" t="s">
        <v>596</v>
      </c>
      <c r="B162" s="906">
        <v>395001</v>
      </c>
      <c r="C162" s="1276" t="s">
        <v>386</v>
      </c>
      <c r="D162" s="1277"/>
      <c r="E162" s="1278">
        <f t="shared" si="66"/>
        <v>0</v>
      </c>
      <c r="F162" s="1277"/>
      <c r="G162" s="1279">
        <f t="shared" si="67"/>
        <v>0</v>
      </c>
      <c r="H162" s="1277"/>
      <c r="I162" s="1279">
        <f t="shared" si="68"/>
        <v>0</v>
      </c>
      <c r="J162" s="1279">
        <f t="shared" si="69"/>
        <v>0</v>
      </c>
      <c r="K162" s="1277"/>
      <c r="L162" s="1280">
        <f>VLOOKUP($A162,'[4]4_Level 4'!$A$7:$F$215,6,FALSE)</f>
        <v>0</v>
      </c>
      <c r="M162" s="1281"/>
      <c r="N162" s="1277">
        <f>VLOOKUP(A162,'[5]MFP Grades 7-12'!$B$11:$L$204,11,FALSE)</f>
        <v>156</v>
      </c>
      <c r="O162" s="1282">
        <f t="shared" si="70"/>
        <v>9204</v>
      </c>
      <c r="P162" s="1279"/>
      <c r="Q162" s="1283">
        <f t="shared" si="71"/>
        <v>9204</v>
      </c>
      <c r="R162" s="1284">
        <f t="shared" si="72"/>
        <v>9204</v>
      </c>
    </row>
    <row r="163" spans="1:18" ht="15" hidden="1" customHeight="1" x14ac:dyDescent="0.2">
      <c r="A163" s="898" t="s">
        <v>601</v>
      </c>
      <c r="B163" s="899">
        <v>397001</v>
      </c>
      <c r="C163" s="900" t="s">
        <v>391</v>
      </c>
      <c r="D163" s="901"/>
      <c r="E163" s="968">
        <f t="shared" si="66"/>
        <v>0</v>
      </c>
      <c r="F163" s="901"/>
      <c r="G163" s="972">
        <f t="shared" si="67"/>
        <v>0</v>
      </c>
      <c r="H163" s="901"/>
      <c r="I163" s="972">
        <f t="shared" si="68"/>
        <v>0</v>
      </c>
      <c r="J163" s="972">
        <f t="shared" si="69"/>
        <v>0</v>
      </c>
      <c r="K163" s="901"/>
      <c r="L163" s="981">
        <f>VLOOKUP($A163,'[4]4_Level 4'!$A$7:$F$215,6,FALSE)</f>
        <v>10000</v>
      </c>
      <c r="M163" s="982"/>
      <c r="N163" s="901">
        <f>VLOOKUP(A163,'[5]MFP Grades 7-12'!$B$11:$L$204,11,FALSE)</f>
        <v>530</v>
      </c>
      <c r="O163" s="987">
        <f t="shared" si="70"/>
        <v>31270</v>
      </c>
      <c r="P163" s="972"/>
      <c r="Q163" s="988">
        <f t="shared" si="71"/>
        <v>31270</v>
      </c>
      <c r="R163" s="989">
        <f t="shared" si="72"/>
        <v>41270</v>
      </c>
    </row>
    <row r="164" spans="1:18" ht="15" hidden="1" customHeight="1" x14ac:dyDescent="0.2">
      <c r="A164" s="904" t="s">
        <v>603</v>
      </c>
      <c r="B164" s="471">
        <v>398002</v>
      </c>
      <c r="C164" s="902" t="s">
        <v>393</v>
      </c>
      <c r="D164" s="903"/>
      <c r="E164" s="969">
        <f t="shared" si="66"/>
        <v>0</v>
      </c>
      <c r="F164" s="903"/>
      <c r="G164" s="973">
        <f t="shared" si="67"/>
        <v>0</v>
      </c>
      <c r="H164" s="903"/>
      <c r="I164" s="973">
        <f t="shared" si="68"/>
        <v>0</v>
      </c>
      <c r="J164" s="973">
        <f t="shared" si="69"/>
        <v>0</v>
      </c>
      <c r="K164" s="903"/>
      <c r="L164" s="977">
        <f>VLOOKUP($A164,'[4]4_Level 4'!$A$7:$F$215,6,FALSE)</f>
        <v>0</v>
      </c>
      <c r="M164" s="978"/>
      <c r="N164" s="903">
        <f>VLOOKUP(A164,'[5]MFP Grades 7-12'!$B$11:$L$204,11,FALSE)</f>
        <v>215</v>
      </c>
      <c r="O164" s="990">
        <f t="shared" si="70"/>
        <v>12685</v>
      </c>
      <c r="P164" s="973"/>
      <c r="Q164" s="991">
        <f t="shared" si="71"/>
        <v>12685</v>
      </c>
      <c r="R164" s="992">
        <f t="shared" si="72"/>
        <v>12685</v>
      </c>
    </row>
    <row r="165" spans="1:18" ht="15" hidden="1" customHeight="1" x14ac:dyDescent="0.2">
      <c r="A165" s="904" t="s">
        <v>602</v>
      </c>
      <c r="B165" s="471">
        <v>398001</v>
      </c>
      <c r="C165" s="902" t="s">
        <v>392</v>
      </c>
      <c r="D165" s="903"/>
      <c r="E165" s="969">
        <f t="shared" si="66"/>
        <v>0</v>
      </c>
      <c r="F165" s="903"/>
      <c r="G165" s="973">
        <f t="shared" si="67"/>
        <v>0</v>
      </c>
      <c r="H165" s="903"/>
      <c r="I165" s="973">
        <f t="shared" si="68"/>
        <v>0</v>
      </c>
      <c r="J165" s="973">
        <f t="shared" si="69"/>
        <v>0</v>
      </c>
      <c r="K165" s="903"/>
      <c r="L165" s="977">
        <f>VLOOKUP($A165,'[4]4_Level 4'!$A$7:$F$215,6,FALSE)</f>
        <v>0</v>
      </c>
      <c r="M165" s="978"/>
      <c r="N165" s="903">
        <f>VLOOKUP(A165,'[5]MFP Grades 7-12'!$B$11:$L$204,11,FALSE)</f>
        <v>196</v>
      </c>
      <c r="O165" s="990">
        <f t="shared" si="70"/>
        <v>11564</v>
      </c>
      <c r="P165" s="973"/>
      <c r="Q165" s="991">
        <f t="shared" si="71"/>
        <v>11564</v>
      </c>
      <c r="R165" s="992">
        <f t="shared" si="72"/>
        <v>11564</v>
      </c>
    </row>
    <row r="166" spans="1:18" ht="15" hidden="1" customHeight="1" x14ac:dyDescent="0.2">
      <c r="A166" s="904" t="s">
        <v>605</v>
      </c>
      <c r="B166" s="471">
        <v>398005</v>
      </c>
      <c r="C166" s="902" t="s">
        <v>491</v>
      </c>
      <c r="D166" s="903"/>
      <c r="E166" s="969">
        <f t="shared" si="66"/>
        <v>0</v>
      </c>
      <c r="F166" s="903"/>
      <c r="G166" s="973">
        <f t="shared" si="67"/>
        <v>0</v>
      </c>
      <c r="H166" s="903"/>
      <c r="I166" s="973">
        <f t="shared" si="68"/>
        <v>0</v>
      </c>
      <c r="J166" s="973">
        <f t="shared" si="69"/>
        <v>0</v>
      </c>
      <c r="K166" s="903"/>
      <c r="L166" s="977">
        <f>VLOOKUP($A166,'[4]4_Level 4'!$A$7:$F$215,6,FALSE)</f>
        <v>10000</v>
      </c>
      <c r="M166" s="978"/>
      <c r="N166" s="903">
        <f>VLOOKUP(A166,'[5]MFP Grades 7-12'!$B$11:$L$204,11,FALSE)</f>
        <v>544</v>
      </c>
      <c r="O166" s="990">
        <f t="shared" si="70"/>
        <v>32096</v>
      </c>
      <c r="P166" s="973"/>
      <c r="Q166" s="991">
        <f t="shared" si="71"/>
        <v>32096</v>
      </c>
      <c r="R166" s="992">
        <f t="shared" si="72"/>
        <v>42096</v>
      </c>
    </row>
    <row r="167" spans="1:18" ht="15" hidden="1" customHeight="1" x14ac:dyDescent="0.2">
      <c r="A167" s="1285" t="s">
        <v>606</v>
      </c>
      <c r="B167" s="906">
        <v>398006</v>
      </c>
      <c r="C167" s="1276" t="s">
        <v>395</v>
      </c>
      <c r="D167" s="1277"/>
      <c r="E167" s="1278">
        <f t="shared" si="66"/>
        <v>0</v>
      </c>
      <c r="F167" s="1277"/>
      <c r="G167" s="1279">
        <f t="shared" si="67"/>
        <v>0</v>
      </c>
      <c r="H167" s="1277"/>
      <c r="I167" s="1279">
        <f t="shared" si="68"/>
        <v>0</v>
      </c>
      <c r="J167" s="1279">
        <f t="shared" si="69"/>
        <v>0</v>
      </c>
      <c r="K167" s="1277"/>
      <c r="L167" s="1280">
        <f>VLOOKUP($A167,'[4]4_Level 4'!$A$7:$F$215,6,FALSE)</f>
        <v>0</v>
      </c>
      <c r="M167" s="1281"/>
      <c r="N167" s="1277">
        <f>VLOOKUP(A167,'[5]MFP Grades 7-12'!$B$11:$L$204,11,FALSE)</f>
        <v>193</v>
      </c>
      <c r="O167" s="1282">
        <f t="shared" si="70"/>
        <v>11387</v>
      </c>
      <c r="P167" s="1279"/>
      <c r="Q167" s="1283">
        <f t="shared" si="71"/>
        <v>11387</v>
      </c>
      <c r="R167" s="1284">
        <f t="shared" si="72"/>
        <v>11387</v>
      </c>
    </row>
    <row r="168" spans="1:18" ht="15" hidden="1" customHeight="1" x14ac:dyDescent="0.2">
      <c r="A168" s="898" t="s">
        <v>607</v>
      </c>
      <c r="B168" s="899">
        <v>398007</v>
      </c>
      <c r="C168" s="900" t="s">
        <v>396</v>
      </c>
      <c r="D168" s="901"/>
      <c r="E168" s="968">
        <f t="shared" si="66"/>
        <v>0</v>
      </c>
      <c r="F168" s="901"/>
      <c r="G168" s="972">
        <f t="shared" si="67"/>
        <v>0</v>
      </c>
      <c r="H168" s="901"/>
      <c r="I168" s="972">
        <f t="shared" si="68"/>
        <v>0</v>
      </c>
      <c r="J168" s="972">
        <f t="shared" si="69"/>
        <v>0</v>
      </c>
      <c r="K168" s="901"/>
      <c r="L168" s="981">
        <f>VLOOKUP($A168,'[4]4_Level 4'!$A$7:$F$215,6,FALSE)</f>
        <v>0</v>
      </c>
      <c r="M168" s="982"/>
      <c r="N168" s="901">
        <f>VLOOKUP(A168,'[5]MFP Grades 7-12'!$B$11:$L$204,11,FALSE)</f>
        <v>0</v>
      </c>
      <c r="O168" s="987">
        <f t="shared" si="70"/>
        <v>0</v>
      </c>
      <c r="P168" s="972"/>
      <c r="Q168" s="988">
        <f t="shared" si="71"/>
        <v>0</v>
      </c>
      <c r="R168" s="989">
        <f t="shared" si="72"/>
        <v>0</v>
      </c>
    </row>
    <row r="169" spans="1:18" ht="15" hidden="1" customHeight="1" x14ac:dyDescent="0.2">
      <c r="A169" s="904" t="s">
        <v>689</v>
      </c>
      <c r="B169" s="471">
        <v>398008</v>
      </c>
      <c r="C169" s="902" t="s">
        <v>662</v>
      </c>
      <c r="D169" s="903"/>
      <c r="E169" s="969">
        <f t="shared" si="66"/>
        <v>0</v>
      </c>
      <c r="F169" s="903"/>
      <c r="G169" s="973">
        <f t="shared" si="67"/>
        <v>0</v>
      </c>
      <c r="H169" s="903"/>
      <c r="I169" s="973">
        <f t="shared" si="68"/>
        <v>0</v>
      </c>
      <c r="J169" s="973">
        <f t="shared" si="69"/>
        <v>0</v>
      </c>
      <c r="K169" s="903"/>
      <c r="L169" s="977">
        <f>VLOOKUP($A169,'[4]4_Level 4'!$A$7:$F$215,6,FALSE)</f>
        <v>10000</v>
      </c>
      <c r="M169" s="978"/>
      <c r="N169" s="903">
        <f>VLOOKUP(A169,'[5]MFP Grades 7-12'!$B$11:$L$204,11,FALSE)</f>
        <v>219</v>
      </c>
      <c r="O169" s="990">
        <f t="shared" si="70"/>
        <v>12921</v>
      </c>
      <c r="P169" s="973"/>
      <c r="Q169" s="991">
        <f t="shared" si="71"/>
        <v>12921</v>
      </c>
      <c r="R169" s="992">
        <f t="shared" si="72"/>
        <v>22921</v>
      </c>
    </row>
    <row r="170" spans="1:18" ht="15" hidden="1" customHeight="1" x14ac:dyDescent="0.2">
      <c r="A170" s="904" t="s">
        <v>608</v>
      </c>
      <c r="B170" s="471">
        <v>399001</v>
      </c>
      <c r="C170" s="902" t="s">
        <v>358</v>
      </c>
      <c r="D170" s="903"/>
      <c r="E170" s="969">
        <f t="shared" si="66"/>
        <v>0</v>
      </c>
      <c r="F170" s="903"/>
      <c r="G170" s="973">
        <f t="shared" si="67"/>
        <v>0</v>
      </c>
      <c r="H170" s="903"/>
      <c r="I170" s="973">
        <f t="shared" si="68"/>
        <v>0</v>
      </c>
      <c r="J170" s="973">
        <f t="shared" si="69"/>
        <v>0</v>
      </c>
      <c r="K170" s="903"/>
      <c r="L170" s="977">
        <f>VLOOKUP($A170,'[4]4_Level 4'!$A$7:$F$215,6,FALSE)</f>
        <v>0</v>
      </c>
      <c r="M170" s="978"/>
      <c r="N170" s="903">
        <f>VLOOKUP(A170,'[5]MFP Grades 7-12'!$B$11:$L$204,11,FALSE)</f>
        <v>122</v>
      </c>
      <c r="O170" s="990">
        <f t="shared" si="70"/>
        <v>7198</v>
      </c>
      <c r="P170" s="973"/>
      <c r="Q170" s="991">
        <f t="shared" si="71"/>
        <v>7198</v>
      </c>
      <c r="R170" s="992">
        <f t="shared" si="72"/>
        <v>7198</v>
      </c>
    </row>
    <row r="171" spans="1:18" ht="15" hidden="1" customHeight="1" x14ac:dyDescent="0.2">
      <c r="A171" s="904" t="s">
        <v>609</v>
      </c>
      <c r="B171" s="471">
        <v>399002</v>
      </c>
      <c r="C171" s="902" t="s">
        <v>359</v>
      </c>
      <c r="D171" s="903"/>
      <c r="E171" s="969">
        <f t="shared" si="66"/>
        <v>0</v>
      </c>
      <c r="F171" s="903"/>
      <c r="G171" s="973">
        <f t="shared" si="67"/>
        <v>0</v>
      </c>
      <c r="H171" s="903"/>
      <c r="I171" s="973">
        <f t="shared" si="68"/>
        <v>0</v>
      </c>
      <c r="J171" s="973">
        <f t="shared" si="69"/>
        <v>0</v>
      </c>
      <c r="K171" s="903"/>
      <c r="L171" s="977">
        <f>VLOOKUP($A171,'[4]4_Level 4'!$A$7:$F$215,6,FALSE)</f>
        <v>0</v>
      </c>
      <c r="M171" s="978"/>
      <c r="N171" s="903">
        <f>VLOOKUP(A171,'[5]MFP Grades 7-12'!$B$11:$L$204,11,FALSE)</f>
        <v>185</v>
      </c>
      <c r="O171" s="990">
        <f t="shared" si="70"/>
        <v>10915</v>
      </c>
      <c r="P171" s="973"/>
      <c r="Q171" s="991">
        <f t="shared" si="71"/>
        <v>10915</v>
      </c>
      <c r="R171" s="992">
        <f t="shared" si="72"/>
        <v>10915</v>
      </c>
    </row>
    <row r="172" spans="1:18" ht="15" hidden="1" customHeight="1" x14ac:dyDescent="0.2">
      <c r="A172" s="1285" t="s">
        <v>610</v>
      </c>
      <c r="B172" s="906">
        <v>399003</v>
      </c>
      <c r="C172" s="1276" t="s">
        <v>397</v>
      </c>
      <c r="D172" s="1277"/>
      <c r="E172" s="1278">
        <f t="shared" si="66"/>
        <v>0</v>
      </c>
      <c r="F172" s="1277"/>
      <c r="G172" s="1279">
        <f t="shared" si="67"/>
        <v>0</v>
      </c>
      <c r="H172" s="1277"/>
      <c r="I172" s="1279">
        <f t="shared" si="68"/>
        <v>0</v>
      </c>
      <c r="J172" s="1279">
        <f t="shared" si="69"/>
        <v>0</v>
      </c>
      <c r="K172" s="1277"/>
      <c r="L172" s="1280">
        <f>VLOOKUP($A172,'[4]4_Level 4'!$A$7:$F$215,6,FALSE)</f>
        <v>10000</v>
      </c>
      <c r="M172" s="1281"/>
      <c r="N172" s="1277">
        <f>VLOOKUP(A172,'[5]MFP Grades 7-12'!$B$11:$L$204,11,FALSE)</f>
        <v>94</v>
      </c>
      <c r="O172" s="1282">
        <f t="shared" si="70"/>
        <v>5546</v>
      </c>
      <c r="P172" s="1279"/>
      <c r="Q172" s="1283">
        <f t="shared" si="71"/>
        <v>5546</v>
      </c>
      <c r="R172" s="1284">
        <f t="shared" si="72"/>
        <v>15546</v>
      </c>
    </row>
    <row r="173" spans="1:18" ht="15" hidden="1" customHeight="1" x14ac:dyDescent="0.2">
      <c r="A173" s="898" t="s">
        <v>611</v>
      </c>
      <c r="B173" s="899">
        <v>399004</v>
      </c>
      <c r="C173" s="900" t="s">
        <v>622</v>
      </c>
      <c r="D173" s="901"/>
      <c r="E173" s="968">
        <f t="shared" si="66"/>
        <v>0</v>
      </c>
      <c r="F173" s="901"/>
      <c r="G173" s="972">
        <f t="shared" si="67"/>
        <v>0</v>
      </c>
      <c r="H173" s="901"/>
      <c r="I173" s="972">
        <f t="shared" si="68"/>
        <v>0</v>
      </c>
      <c r="J173" s="972">
        <f t="shared" si="69"/>
        <v>0</v>
      </c>
      <c r="K173" s="901"/>
      <c r="L173" s="981">
        <f>VLOOKUP($A173,'[4]4_Level 4'!$A$7:$F$215,6,FALSE)</f>
        <v>0</v>
      </c>
      <c r="M173" s="982"/>
      <c r="N173" s="901">
        <f>VLOOKUP(A173,'[5]MFP Grades 7-12'!$B$11:$L$204,11,FALSE)</f>
        <v>171</v>
      </c>
      <c r="O173" s="987">
        <f t="shared" si="70"/>
        <v>10089</v>
      </c>
      <c r="P173" s="972"/>
      <c r="Q173" s="988">
        <f t="shared" si="71"/>
        <v>10089</v>
      </c>
      <c r="R173" s="989">
        <f t="shared" si="72"/>
        <v>10089</v>
      </c>
    </row>
    <row r="174" spans="1:18" ht="15" hidden="1" customHeight="1" x14ac:dyDescent="0.2">
      <c r="A174" s="904" t="s">
        <v>612</v>
      </c>
      <c r="B174" s="471">
        <v>399005</v>
      </c>
      <c r="C174" s="902" t="s">
        <v>360</v>
      </c>
      <c r="D174" s="903"/>
      <c r="E174" s="969">
        <f t="shared" si="66"/>
        <v>0</v>
      </c>
      <c r="F174" s="903"/>
      <c r="G174" s="973">
        <f t="shared" si="67"/>
        <v>0</v>
      </c>
      <c r="H174" s="903"/>
      <c r="I174" s="973">
        <f t="shared" si="68"/>
        <v>0</v>
      </c>
      <c r="J174" s="973">
        <f t="shared" si="69"/>
        <v>0</v>
      </c>
      <c r="K174" s="903"/>
      <c r="L174" s="977">
        <f>VLOOKUP($A174,'[4]4_Level 4'!$A$7:$F$215,6,FALSE)</f>
        <v>0</v>
      </c>
      <c r="M174" s="978"/>
      <c r="N174" s="903">
        <f>VLOOKUP(A174,'[5]MFP Grades 7-12'!$B$11:$L$204,11,FALSE)</f>
        <v>180</v>
      </c>
      <c r="O174" s="990">
        <f t="shared" si="70"/>
        <v>10620</v>
      </c>
      <c r="P174" s="973"/>
      <c r="Q174" s="991">
        <f t="shared" si="71"/>
        <v>10620</v>
      </c>
      <c r="R174" s="992">
        <f t="shared" si="72"/>
        <v>10620</v>
      </c>
    </row>
    <row r="175" spans="1:18" ht="15" hidden="1" customHeight="1" x14ac:dyDescent="0.2">
      <c r="A175" s="904" t="s">
        <v>579</v>
      </c>
      <c r="B175" s="471">
        <v>368001</v>
      </c>
      <c r="C175" s="902" t="s">
        <v>372</v>
      </c>
      <c r="D175" s="903">
        <f>VLOOKUP(A175,[3]Final_MER!$A$3:$F$77,6,FALSE)</f>
        <v>2</v>
      </c>
      <c r="E175" s="969">
        <f t="shared" si="66"/>
        <v>42000</v>
      </c>
      <c r="F175" s="903"/>
      <c r="G175" s="973">
        <f t="shared" si="67"/>
        <v>0</v>
      </c>
      <c r="H175" s="903"/>
      <c r="I175" s="973">
        <f t="shared" si="68"/>
        <v>0</v>
      </c>
      <c r="J175" s="973">
        <f t="shared" si="69"/>
        <v>0</v>
      </c>
      <c r="K175" s="903"/>
      <c r="L175" s="977">
        <f>VLOOKUP($A175,'[4]4_Level 4'!$A$7:$F$215,6,FALSE)</f>
        <v>10000</v>
      </c>
      <c r="M175" s="978"/>
      <c r="N175" s="903">
        <f>VLOOKUP(A175,'[5]MFP Grades 7-12'!$B$11:$L$204,11,FALSE)</f>
        <v>238</v>
      </c>
      <c r="O175" s="990">
        <f t="shared" si="70"/>
        <v>14042</v>
      </c>
      <c r="P175" s="973"/>
      <c r="Q175" s="991">
        <f t="shared" si="71"/>
        <v>14042</v>
      </c>
      <c r="R175" s="992">
        <f t="shared" si="72"/>
        <v>66042</v>
      </c>
    </row>
    <row r="176" spans="1:18" ht="15" hidden="1" customHeight="1" x14ac:dyDescent="0.2">
      <c r="A176" s="904" t="s">
        <v>578</v>
      </c>
      <c r="B176" s="471">
        <v>367001</v>
      </c>
      <c r="C176" s="902" t="s">
        <v>1312</v>
      </c>
      <c r="D176" s="903"/>
      <c r="E176" s="969">
        <f t="shared" si="66"/>
        <v>0</v>
      </c>
      <c r="F176" s="903"/>
      <c r="G176" s="973">
        <f t="shared" si="67"/>
        <v>0</v>
      </c>
      <c r="H176" s="903"/>
      <c r="I176" s="973">
        <f t="shared" si="68"/>
        <v>0</v>
      </c>
      <c r="J176" s="973">
        <f t="shared" si="69"/>
        <v>0</v>
      </c>
      <c r="K176" s="903"/>
      <c r="L176" s="977">
        <f>VLOOKUP($A176,'[4]4_Level 4'!$A$7:$F$215,6,FALSE)</f>
        <v>0</v>
      </c>
      <c r="M176" s="978"/>
      <c r="N176" s="903">
        <f>VLOOKUP(A176,'[5]MFP Grades 7-12'!$B$11:$L$204,11,FALSE)</f>
        <v>56</v>
      </c>
      <c r="O176" s="990">
        <f t="shared" si="70"/>
        <v>3304</v>
      </c>
      <c r="P176" s="973"/>
      <c r="Q176" s="991">
        <f t="shared" si="71"/>
        <v>3304</v>
      </c>
      <c r="R176" s="992">
        <f t="shared" si="72"/>
        <v>3304</v>
      </c>
    </row>
    <row r="177" spans="1:18" ht="15" hidden="1" customHeight="1" x14ac:dyDescent="0.2">
      <c r="A177" s="1285" t="s">
        <v>577</v>
      </c>
      <c r="B177" s="906">
        <v>364001</v>
      </c>
      <c r="C177" s="1276" t="s">
        <v>371</v>
      </c>
      <c r="D177" s="1277"/>
      <c r="E177" s="1278">
        <f t="shared" si="66"/>
        <v>0</v>
      </c>
      <c r="F177" s="1277"/>
      <c r="G177" s="1279">
        <f t="shared" si="67"/>
        <v>0</v>
      </c>
      <c r="H177" s="1277"/>
      <c r="I177" s="1279">
        <f t="shared" si="68"/>
        <v>0</v>
      </c>
      <c r="J177" s="1279">
        <f t="shared" si="69"/>
        <v>0</v>
      </c>
      <c r="K177" s="1277"/>
      <c r="L177" s="1280">
        <f>VLOOKUP($A177,'[4]4_Level 4'!$A$7:$F$215,6,FALSE)</f>
        <v>0</v>
      </c>
      <c r="M177" s="1281"/>
      <c r="N177" s="1277">
        <f>VLOOKUP(A177,'[5]MFP Grades 7-12'!$B$11:$L$204,11,FALSE)</f>
        <v>110</v>
      </c>
      <c r="O177" s="1282">
        <f t="shared" si="70"/>
        <v>6490</v>
      </c>
      <c r="P177" s="1279"/>
      <c r="Q177" s="1283">
        <f t="shared" si="71"/>
        <v>6490</v>
      </c>
      <c r="R177" s="1284">
        <f t="shared" si="72"/>
        <v>6490</v>
      </c>
    </row>
    <row r="178" spans="1:18" ht="15" hidden="1" customHeight="1" x14ac:dyDescent="0.2">
      <c r="A178" s="898" t="s">
        <v>575</v>
      </c>
      <c r="B178" s="899">
        <v>363001</v>
      </c>
      <c r="C178" s="900" t="s">
        <v>369</v>
      </c>
      <c r="D178" s="901"/>
      <c r="E178" s="968">
        <f t="shared" si="66"/>
        <v>0</v>
      </c>
      <c r="F178" s="901"/>
      <c r="G178" s="972">
        <f t="shared" si="67"/>
        <v>0</v>
      </c>
      <c r="H178" s="901"/>
      <c r="I178" s="972">
        <f t="shared" si="68"/>
        <v>0</v>
      </c>
      <c r="J178" s="972">
        <f t="shared" si="69"/>
        <v>0</v>
      </c>
      <c r="K178" s="901"/>
      <c r="L178" s="981">
        <f>VLOOKUP($A178,'[4]4_Level 4'!$A$7:$F$215,6,FALSE)</f>
        <v>0</v>
      </c>
      <c r="M178" s="982"/>
      <c r="N178" s="901">
        <f>VLOOKUP(A178,'[5]MFP Grades 7-12'!$B$11:$L$204,11,FALSE)</f>
        <v>127</v>
      </c>
      <c r="O178" s="987">
        <f t="shared" si="70"/>
        <v>7493</v>
      </c>
      <c r="P178" s="972"/>
      <c r="Q178" s="988">
        <f t="shared" si="71"/>
        <v>7493</v>
      </c>
      <c r="R178" s="989">
        <f t="shared" si="72"/>
        <v>7493</v>
      </c>
    </row>
    <row r="179" spans="1:18" ht="15" hidden="1" customHeight="1" x14ac:dyDescent="0.2">
      <c r="A179" s="904" t="s">
        <v>573</v>
      </c>
      <c r="B179" s="471">
        <v>360001</v>
      </c>
      <c r="C179" s="902" t="s">
        <v>367</v>
      </c>
      <c r="D179" s="903"/>
      <c r="E179" s="969">
        <f t="shared" si="66"/>
        <v>0</v>
      </c>
      <c r="F179" s="903"/>
      <c r="G179" s="973">
        <f t="shared" si="67"/>
        <v>0</v>
      </c>
      <c r="H179" s="903"/>
      <c r="I179" s="973">
        <f t="shared" si="68"/>
        <v>0</v>
      </c>
      <c r="J179" s="973">
        <f t="shared" si="69"/>
        <v>0</v>
      </c>
      <c r="K179" s="903"/>
      <c r="L179" s="977">
        <f>VLOOKUP($A179,'[4]4_Level 4'!$A$7:$F$215,6,FALSE)</f>
        <v>10000</v>
      </c>
      <c r="M179" s="978"/>
      <c r="N179" s="903">
        <f>VLOOKUP(A179,'[5]MFP Grades 7-12'!$B$11:$L$204,11,FALSE)</f>
        <v>123</v>
      </c>
      <c r="O179" s="990">
        <f t="shared" si="70"/>
        <v>7257</v>
      </c>
      <c r="P179" s="973"/>
      <c r="Q179" s="991">
        <f t="shared" si="71"/>
        <v>7257</v>
      </c>
      <c r="R179" s="992">
        <f t="shared" si="72"/>
        <v>17257</v>
      </c>
    </row>
    <row r="180" spans="1:18" ht="15" hidden="1" customHeight="1" x14ac:dyDescent="0.2">
      <c r="A180" s="904" t="s">
        <v>574</v>
      </c>
      <c r="B180" s="471">
        <v>361001</v>
      </c>
      <c r="C180" s="902" t="s">
        <v>368</v>
      </c>
      <c r="D180" s="903"/>
      <c r="E180" s="969">
        <f t="shared" si="66"/>
        <v>0</v>
      </c>
      <c r="F180" s="903"/>
      <c r="G180" s="973">
        <f t="shared" si="67"/>
        <v>0</v>
      </c>
      <c r="H180" s="903"/>
      <c r="I180" s="973">
        <f t="shared" si="68"/>
        <v>0</v>
      </c>
      <c r="J180" s="973">
        <f t="shared" si="69"/>
        <v>0</v>
      </c>
      <c r="K180" s="903"/>
      <c r="L180" s="977">
        <f>VLOOKUP($A180,'[4]4_Level 4'!$A$7:$F$215,6,FALSE)</f>
        <v>10000</v>
      </c>
      <c r="M180" s="978"/>
      <c r="N180" s="903">
        <f>VLOOKUP(A180,'[5]MFP Grades 7-12'!$B$11:$L$204,11,FALSE)</f>
        <v>73</v>
      </c>
      <c r="O180" s="990">
        <f t="shared" si="70"/>
        <v>4307</v>
      </c>
      <c r="P180" s="973"/>
      <c r="Q180" s="991">
        <f t="shared" si="71"/>
        <v>4307</v>
      </c>
      <c r="R180" s="992">
        <f t="shared" si="72"/>
        <v>14307</v>
      </c>
    </row>
    <row r="181" spans="1:18" ht="15" hidden="1" customHeight="1" x14ac:dyDescent="0.2">
      <c r="A181" s="904" t="s">
        <v>576</v>
      </c>
      <c r="B181" s="471">
        <v>363002</v>
      </c>
      <c r="C181" s="902" t="s">
        <v>370</v>
      </c>
      <c r="D181" s="903"/>
      <c r="E181" s="969">
        <f t="shared" ref="E181:E212" si="73">ROUND($E$3*D181,0)</f>
        <v>0</v>
      </c>
      <c r="F181" s="903"/>
      <c r="G181" s="973">
        <f t="shared" ref="G181:G212" si="74">ROUND($G$3*F181,0)</f>
        <v>0</v>
      </c>
      <c r="H181" s="903"/>
      <c r="I181" s="973">
        <f t="shared" ref="I181:I212" si="75">ROUND($I$3*H181,0)</f>
        <v>0</v>
      </c>
      <c r="J181" s="973">
        <f t="shared" ref="J181:J212" si="76">G181+I181</f>
        <v>0</v>
      </c>
      <c r="K181" s="903"/>
      <c r="L181" s="977">
        <f>VLOOKUP($A181,'[4]4_Level 4'!$A$7:$F$215,6,FALSE)</f>
        <v>0</v>
      </c>
      <c r="M181" s="978"/>
      <c r="N181" s="903">
        <f>VLOOKUP(A181,'[5]MFP Grades 7-12'!$B$11:$L$204,11,FALSE)</f>
        <v>130</v>
      </c>
      <c r="O181" s="990">
        <f t="shared" ref="O181:O212" si="77">N181*$O$3</f>
        <v>7670</v>
      </c>
      <c r="P181" s="973"/>
      <c r="Q181" s="991">
        <f t="shared" ref="Q181:Q212" si="78">O181+P181</f>
        <v>7670</v>
      </c>
      <c r="R181" s="992">
        <f t="shared" ref="R181:R212" si="79">L181+J181+E181+M181+Q181</f>
        <v>7670</v>
      </c>
    </row>
    <row r="182" spans="1:18" ht="15" hidden="1" customHeight="1" x14ac:dyDescent="0.2">
      <c r="A182" s="1285" t="s">
        <v>1190</v>
      </c>
      <c r="B182" s="906">
        <v>36005</v>
      </c>
      <c r="C182" s="1276" t="s">
        <v>1172</v>
      </c>
      <c r="D182" s="1277">
        <f>VLOOKUP(A182,[3]Final_MER!$A$3:$F$77,6,FALSE)</f>
        <v>20</v>
      </c>
      <c r="E182" s="1278">
        <f t="shared" si="73"/>
        <v>420000</v>
      </c>
      <c r="F182" s="1277"/>
      <c r="G182" s="1279">
        <f t="shared" si="74"/>
        <v>0</v>
      </c>
      <c r="H182" s="1277"/>
      <c r="I182" s="1279">
        <f t="shared" si="75"/>
        <v>0</v>
      </c>
      <c r="J182" s="1279">
        <f t="shared" si="76"/>
        <v>0</v>
      </c>
      <c r="K182" s="1277"/>
      <c r="L182" s="1280">
        <f>VLOOKUP($A182,'[4]4_Level 4'!$B$7:$F$215,5,FALSE)</f>
        <v>0</v>
      </c>
      <c r="M182" s="1281"/>
      <c r="N182" s="1277">
        <f>VLOOKUP(A182,'[5]MFP Grades 7-12'!$B$11:$L$204,11,FALSE)</f>
        <v>149</v>
      </c>
      <c r="O182" s="1282">
        <f t="shared" si="77"/>
        <v>8791</v>
      </c>
      <c r="P182" s="1279"/>
      <c r="Q182" s="1283">
        <f t="shared" si="78"/>
        <v>8791</v>
      </c>
      <c r="R182" s="1284">
        <f t="shared" si="79"/>
        <v>428791</v>
      </c>
    </row>
    <row r="183" spans="1:18" ht="15" hidden="1" customHeight="1" x14ac:dyDescent="0.2">
      <c r="A183" s="898" t="s">
        <v>1191</v>
      </c>
      <c r="B183" s="899">
        <v>36013</v>
      </c>
      <c r="C183" s="900" t="s">
        <v>1173</v>
      </c>
      <c r="D183" s="901"/>
      <c r="E183" s="968">
        <f t="shared" si="73"/>
        <v>0</v>
      </c>
      <c r="F183" s="901"/>
      <c r="G183" s="972">
        <f t="shared" si="74"/>
        <v>0</v>
      </c>
      <c r="H183" s="901"/>
      <c r="I183" s="972">
        <f t="shared" si="75"/>
        <v>0</v>
      </c>
      <c r="J183" s="972">
        <f t="shared" si="76"/>
        <v>0</v>
      </c>
      <c r="K183" s="901"/>
      <c r="L183" s="981">
        <f>VLOOKUP($A183,'[4]4_Level 4'!$B$7:$F$215,5,FALSE)</f>
        <v>0</v>
      </c>
      <c r="M183" s="982"/>
      <c r="N183" s="901">
        <f>VLOOKUP(A183,'[5]MFP Grades 7-12'!$B$11:$L$204,11,FALSE)</f>
        <v>0</v>
      </c>
      <c r="O183" s="987">
        <f t="shared" si="77"/>
        <v>0</v>
      </c>
      <c r="P183" s="972"/>
      <c r="Q183" s="988">
        <f t="shared" si="78"/>
        <v>0</v>
      </c>
      <c r="R183" s="989">
        <f t="shared" si="79"/>
        <v>0</v>
      </c>
    </row>
    <row r="184" spans="1:18" ht="15" hidden="1" customHeight="1" x14ac:dyDescent="0.2">
      <c r="A184" s="904" t="s">
        <v>1192</v>
      </c>
      <c r="B184" s="471">
        <v>36043</v>
      </c>
      <c r="C184" s="902" t="s">
        <v>1174</v>
      </c>
      <c r="D184" s="903">
        <f>VLOOKUP(A184,[3]Final_MER!$A$3:$F$77,6,FALSE)</f>
        <v>1</v>
      </c>
      <c r="E184" s="969">
        <f t="shared" si="73"/>
        <v>21000</v>
      </c>
      <c r="F184" s="903"/>
      <c r="G184" s="973">
        <f t="shared" si="74"/>
        <v>0</v>
      </c>
      <c r="H184" s="903"/>
      <c r="I184" s="973">
        <f t="shared" si="75"/>
        <v>0</v>
      </c>
      <c r="J184" s="973">
        <f t="shared" si="76"/>
        <v>0</v>
      </c>
      <c r="K184" s="903"/>
      <c r="L184" s="977">
        <f>VLOOKUP($A184,'[4]4_Level 4'!$B$7:$F$215,5,FALSE)</f>
        <v>10000</v>
      </c>
      <c r="M184" s="978"/>
      <c r="N184" s="903">
        <f>VLOOKUP(A184,'[5]MFP Grades 7-12'!$B$11:$L$204,11,FALSE)</f>
        <v>964</v>
      </c>
      <c r="O184" s="990">
        <f t="shared" si="77"/>
        <v>56876</v>
      </c>
      <c r="P184" s="973"/>
      <c r="Q184" s="991">
        <f t="shared" si="78"/>
        <v>56876</v>
      </c>
      <c r="R184" s="992">
        <f t="shared" si="79"/>
        <v>87876</v>
      </c>
    </row>
    <row r="185" spans="1:18" ht="15" hidden="1" customHeight="1" x14ac:dyDescent="0.2">
      <c r="A185" s="904" t="s">
        <v>1193</v>
      </c>
      <c r="B185" s="471">
        <v>36056</v>
      </c>
      <c r="C185" s="902" t="s">
        <v>1175</v>
      </c>
      <c r="D185" s="903"/>
      <c r="E185" s="969">
        <f t="shared" si="73"/>
        <v>0</v>
      </c>
      <c r="F185" s="903"/>
      <c r="G185" s="973">
        <f t="shared" si="74"/>
        <v>0</v>
      </c>
      <c r="H185" s="903"/>
      <c r="I185" s="973">
        <f t="shared" si="75"/>
        <v>0</v>
      </c>
      <c r="J185" s="973">
        <f t="shared" si="76"/>
        <v>0</v>
      </c>
      <c r="K185" s="903"/>
      <c r="L185" s="977">
        <f>VLOOKUP($A185,'[4]4_Level 4'!$B$7:$F$215,5,FALSE)</f>
        <v>0</v>
      </c>
      <c r="M185" s="978"/>
      <c r="N185" s="903">
        <f>VLOOKUP(A185,'[5]MFP Grades 7-12'!$B$11:$L$204,11,FALSE)</f>
        <v>168</v>
      </c>
      <c r="O185" s="990">
        <f t="shared" si="77"/>
        <v>9912</v>
      </c>
      <c r="P185" s="973"/>
      <c r="Q185" s="991">
        <f t="shared" si="78"/>
        <v>9912</v>
      </c>
      <c r="R185" s="992">
        <f t="shared" si="79"/>
        <v>9912</v>
      </c>
    </row>
    <row r="186" spans="1:18" ht="15" hidden="1" customHeight="1" x14ac:dyDescent="0.2">
      <c r="A186" s="904" t="s">
        <v>1194</v>
      </c>
      <c r="B186" s="471">
        <v>36064</v>
      </c>
      <c r="C186" s="902" t="s">
        <v>1176</v>
      </c>
      <c r="D186" s="903"/>
      <c r="E186" s="969">
        <f t="shared" si="73"/>
        <v>0</v>
      </c>
      <c r="F186" s="903"/>
      <c r="G186" s="973">
        <f t="shared" si="74"/>
        <v>0</v>
      </c>
      <c r="H186" s="903"/>
      <c r="I186" s="973">
        <f t="shared" si="75"/>
        <v>0</v>
      </c>
      <c r="J186" s="973">
        <f t="shared" si="76"/>
        <v>0</v>
      </c>
      <c r="K186" s="903"/>
      <c r="L186" s="977">
        <f>VLOOKUP($A186,'[4]4_Level 4'!$B$7:$F$215,5,FALSE)</f>
        <v>10000</v>
      </c>
      <c r="M186" s="978"/>
      <c r="N186" s="903">
        <f>VLOOKUP(A186,'[5]MFP Grades 7-12'!$B$11:$L$204,11,FALSE)</f>
        <v>1107</v>
      </c>
      <c r="O186" s="990">
        <f t="shared" si="77"/>
        <v>65313</v>
      </c>
      <c r="P186" s="973"/>
      <c r="Q186" s="991">
        <f t="shared" si="78"/>
        <v>65313</v>
      </c>
      <c r="R186" s="992">
        <f t="shared" si="79"/>
        <v>75313</v>
      </c>
    </row>
    <row r="187" spans="1:18" ht="15" hidden="1" customHeight="1" x14ac:dyDescent="0.2">
      <c r="A187" s="1285" t="s">
        <v>1195</v>
      </c>
      <c r="B187" s="906">
        <v>36079</v>
      </c>
      <c r="C187" s="1276" t="s">
        <v>1177</v>
      </c>
      <c r="D187" s="1277"/>
      <c r="E187" s="1278">
        <f t="shared" si="73"/>
        <v>0</v>
      </c>
      <c r="F187" s="1277"/>
      <c r="G187" s="1279">
        <f t="shared" si="74"/>
        <v>0</v>
      </c>
      <c r="H187" s="1277"/>
      <c r="I187" s="1279">
        <f t="shared" si="75"/>
        <v>0</v>
      </c>
      <c r="J187" s="1279">
        <f t="shared" si="76"/>
        <v>0</v>
      </c>
      <c r="K187" s="1277"/>
      <c r="L187" s="1280">
        <f>VLOOKUP($A187,'[4]4_Level 4'!$B$7:$F$215,5,FALSE)</f>
        <v>12674</v>
      </c>
      <c r="M187" s="1281"/>
      <c r="N187" s="1277">
        <f>VLOOKUP(A187,'[5]MFP Grades 7-12'!$B$11:$L$204,11,FALSE)</f>
        <v>939</v>
      </c>
      <c r="O187" s="1282">
        <f t="shared" si="77"/>
        <v>55401</v>
      </c>
      <c r="P187" s="1279"/>
      <c r="Q187" s="1283">
        <f t="shared" si="78"/>
        <v>55401</v>
      </c>
      <c r="R187" s="1284">
        <f t="shared" si="79"/>
        <v>68075</v>
      </c>
    </row>
    <row r="188" spans="1:18" ht="15" hidden="1" customHeight="1" x14ac:dyDescent="0.2">
      <c r="A188" s="898" t="s">
        <v>1196</v>
      </c>
      <c r="B188" s="899">
        <v>36096</v>
      </c>
      <c r="C188" s="900" t="s">
        <v>1178</v>
      </c>
      <c r="D188" s="901"/>
      <c r="E188" s="968">
        <f t="shared" si="73"/>
        <v>0</v>
      </c>
      <c r="F188" s="901"/>
      <c r="G188" s="972">
        <f t="shared" si="74"/>
        <v>0</v>
      </c>
      <c r="H188" s="901"/>
      <c r="I188" s="972">
        <f t="shared" si="75"/>
        <v>0</v>
      </c>
      <c r="J188" s="972">
        <f t="shared" si="76"/>
        <v>0</v>
      </c>
      <c r="K188" s="901"/>
      <c r="L188" s="981">
        <f>VLOOKUP($A188,'[4]4_Level 4'!$B$7:$F$215,5,FALSE)</f>
        <v>10000</v>
      </c>
      <c r="M188" s="982"/>
      <c r="N188" s="901">
        <f>VLOOKUP(A188,'[5]MFP Grades 7-12'!$B$11:$L$204,11,FALSE)</f>
        <v>801</v>
      </c>
      <c r="O188" s="987">
        <f t="shared" si="77"/>
        <v>47259</v>
      </c>
      <c r="P188" s="972"/>
      <c r="Q188" s="988">
        <f t="shared" si="78"/>
        <v>47259</v>
      </c>
      <c r="R188" s="989">
        <f t="shared" si="79"/>
        <v>57259</v>
      </c>
    </row>
    <row r="189" spans="1:18" ht="15" hidden="1" customHeight="1" x14ac:dyDescent="0.2">
      <c r="A189" s="904" t="s">
        <v>1197</v>
      </c>
      <c r="B189" s="471">
        <v>36149</v>
      </c>
      <c r="C189" s="902" t="s">
        <v>1179</v>
      </c>
      <c r="D189" s="903"/>
      <c r="E189" s="969">
        <f t="shared" si="73"/>
        <v>0</v>
      </c>
      <c r="F189" s="903"/>
      <c r="G189" s="973">
        <f t="shared" si="74"/>
        <v>0</v>
      </c>
      <c r="H189" s="903"/>
      <c r="I189" s="973">
        <f t="shared" si="75"/>
        <v>0</v>
      </c>
      <c r="J189" s="973">
        <f t="shared" si="76"/>
        <v>0</v>
      </c>
      <c r="K189" s="903"/>
      <c r="L189" s="977">
        <f>VLOOKUP($A189,'[4]4_Level 4'!$B$7:$F$215,5,FALSE)</f>
        <v>0</v>
      </c>
      <c r="M189" s="978"/>
      <c r="N189" s="903">
        <f>VLOOKUP(A189,'[5]MFP Grades 7-12'!$B$11:$L$204,11,FALSE)</f>
        <v>23</v>
      </c>
      <c r="O189" s="990">
        <f t="shared" si="77"/>
        <v>1357</v>
      </c>
      <c r="P189" s="973"/>
      <c r="Q189" s="991">
        <f t="shared" si="78"/>
        <v>1357</v>
      </c>
      <c r="R189" s="992">
        <f t="shared" si="79"/>
        <v>1357</v>
      </c>
    </row>
    <row r="190" spans="1:18" ht="15" hidden="1" customHeight="1" x14ac:dyDescent="0.2">
      <c r="A190" s="904" t="s">
        <v>1198</v>
      </c>
      <c r="B190" s="471">
        <v>36158</v>
      </c>
      <c r="C190" s="902" t="s">
        <v>1180</v>
      </c>
      <c r="D190" s="903"/>
      <c r="E190" s="969">
        <f t="shared" si="73"/>
        <v>0</v>
      </c>
      <c r="F190" s="903"/>
      <c r="G190" s="973">
        <f t="shared" si="74"/>
        <v>0</v>
      </c>
      <c r="H190" s="903"/>
      <c r="I190" s="973">
        <f t="shared" si="75"/>
        <v>0</v>
      </c>
      <c r="J190" s="973">
        <f t="shared" si="76"/>
        <v>0</v>
      </c>
      <c r="K190" s="903"/>
      <c r="L190" s="977">
        <f>VLOOKUP($A190,'[4]4_Level 4'!$B$7:$F$215,5,FALSE)</f>
        <v>0</v>
      </c>
      <c r="M190" s="978"/>
      <c r="N190" s="903">
        <f>VLOOKUP(A190,'[5]MFP Grades 7-12'!$B$11:$L$204,11,FALSE)</f>
        <v>125</v>
      </c>
      <c r="O190" s="990">
        <f t="shared" si="77"/>
        <v>7375</v>
      </c>
      <c r="P190" s="973"/>
      <c r="Q190" s="991">
        <f t="shared" si="78"/>
        <v>7375</v>
      </c>
      <c r="R190" s="992">
        <f t="shared" si="79"/>
        <v>7375</v>
      </c>
    </row>
    <row r="191" spans="1:18" ht="15" hidden="1" customHeight="1" x14ac:dyDescent="0.2">
      <c r="A191" s="904" t="s">
        <v>1199</v>
      </c>
      <c r="B191" s="471">
        <v>36163</v>
      </c>
      <c r="C191" s="902" t="s">
        <v>1200</v>
      </c>
      <c r="D191" s="903"/>
      <c r="E191" s="969">
        <f t="shared" si="73"/>
        <v>0</v>
      </c>
      <c r="F191" s="903"/>
      <c r="G191" s="973">
        <f t="shared" si="74"/>
        <v>0</v>
      </c>
      <c r="H191" s="903"/>
      <c r="I191" s="973">
        <f t="shared" si="75"/>
        <v>0</v>
      </c>
      <c r="J191" s="973">
        <f t="shared" si="76"/>
        <v>0</v>
      </c>
      <c r="K191" s="903"/>
      <c r="L191" s="977">
        <f>VLOOKUP($A191,'[4]4_Level 4'!$B$7:$F$215,5,FALSE)</f>
        <v>10000</v>
      </c>
      <c r="M191" s="978"/>
      <c r="N191" s="903">
        <f>VLOOKUP(A191,'[5]MFP Grades 7-12'!$B$11:$L$204,11,FALSE)</f>
        <v>469</v>
      </c>
      <c r="O191" s="990">
        <f t="shared" si="77"/>
        <v>27671</v>
      </c>
      <c r="P191" s="973"/>
      <c r="Q191" s="991">
        <f t="shared" si="78"/>
        <v>27671</v>
      </c>
      <c r="R191" s="992">
        <f t="shared" si="79"/>
        <v>37671</v>
      </c>
    </row>
    <row r="192" spans="1:18" ht="15" hidden="1" customHeight="1" x14ac:dyDescent="0.2">
      <c r="A192" s="1285" t="s">
        <v>1201</v>
      </c>
      <c r="B192" s="906">
        <v>36187</v>
      </c>
      <c r="C192" s="1276" t="s">
        <v>1181</v>
      </c>
      <c r="D192" s="1277"/>
      <c r="E192" s="1278">
        <f t="shared" si="73"/>
        <v>0</v>
      </c>
      <c r="F192" s="1277"/>
      <c r="G192" s="1279">
        <f t="shared" si="74"/>
        <v>0</v>
      </c>
      <c r="H192" s="1277"/>
      <c r="I192" s="1279">
        <f t="shared" si="75"/>
        <v>0</v>
      </c>
      <c r="J192" s="1279">
        <f t="shared" si="76"/>
        <v>0</v>
      </c>
      <c r="K192" s="1277"/>
      <c r="L192" s="1280">
        <f>VLOOKUP($A192,'[4]4_Level 4'!$B$7:$F$215,5,FALSE)</f>
        <v>0</v>
      </c>
      <c r="M192" s="1281"/>
      <c r="N192" s="1277">
        <f>VLOOKUP(A192,'[5]MFP Grades 7-12'!$B$11:$L$204,11,FALSE)</f>
        <v>86</v>
      </c>
      <c r="O192" s="1282">
        <f t="shared" si="77"/>
        <v>5074</v>
      </c>
      <c r="P192" s="1279"/>
      <c r="Q192" s="1283">
        <f t="shared" si="78"/>
        <v>5074</v>
      </c>
      <c r="R192" s="1284">
        <f t="shared" si="79"/>
        <v>5074</v>
      </c>
    </row>
    <row r="193" spans="1:18" ht="15" hidden="1" customHeight="1" x14ac:dyDescent="0.2">
      <c r="A193" s="898" t="s">
        <v>1202</v>
      </c>
      <c r="B193" s="899">
        <v>36188</v>
      </c>
      <c r="C193" s="900" t="s">
        <v>1182</v>
      </c>
      <c r="D193" s="901"/>
      <c r="E193" s="968">
        <f t="shared" si="73"/>
        <v>0</v>
      </c>
      <c r="F193" s="901"/>
      <c r="G193" s="972">
        <f t="shared" si="74"/>
        <v>0</v>
      </c>
      <c r="H193" s="901"/>
      <c r="I193" s="972">
        <f t="shared" si="75"/>
        <v>0</v>
      </c>
      <c r="J193" s="972">
        <f t="shared" si="76"/>
        <v>0</v>
      </c>
      <c r="K193" s="901"/>
      <c r="L193" s="981">
        <f>VLOOKUP($A193,'[4]4_Level 4'!$B$7:$F$215,5,FALSE)</f>
        <v>0</v>
      </c>
      <c r="M193" s="982"/>
      <c r="N193" s="901">
        <f>VLOOKUP(A193,'[5]MFP Grades 7-12'!$B$11:$L$204,11,FALSE)</f>
        <v>0</v>
      </c>
      <c r="O193" s="987">
        <f t="shared" si="77"/>
        <v>0</v>
      </c>
      <c r="P193" s="972"/>
      <c r="Q193" s="988">
        <f t="shared" si="78"/>
        <v>0</v>
      </c>
      <c r="R193" s="989">
        <f t="shared" si="79"/>
        <v>0</v>
      </c>
    </row>
    <row r="194" spans="1:18" ht="15" hidden="1" customHeight="1" x14ac:dyDescent="0.2">
      <c r="A194" s="904" t="s">
        <v>1203</v>
      </c>
      <c r="B194" s="471">
        <v>36191</v>
      </c>
      <c r="C194" s="902" t="s">
        <v>1183</v>
      </c>
      <c r="D194" s="903"/>
      <c r="E194" s="969">
        <f t="shared" si="73"/>
        <v>0</v>
      </c>
      <c r="F194" s="903"/>
      <c r="G194" s="973">
        <f t="shared" si="74"/>
        <v>0</v>
      </c>
      <c r="H194" s="903"/>
      <c r="I194" s="973">
        <f t="shared" si="75"/>
        <v>0</v>
      </c>
      <c r="J194" s="973">
        <f t="shared" si="76"/>
        <v>0</v>
      </c>
      <c r="K194" s="903"/>
      <c r="L194" s="977">
        <f>VLOOKUP($A194,'[4]4_Level 4'!$B$7:$F$215,5,FALSE)</f>
        <v>0</v>
      </c>
      <c r="M194" s="978"/>
      <c r="N194" s="903">
        <f>VLOOKUP(A194,'[5]MFP Grades 7-12'!$B$11:$L$204,11,FALSE)</f>
        <v>123</v>
      </c>
      <c r="O194" s="990">
        <f t="shared" si="77"/>
        <v>7257</v>
      </c>
      <c r="P194" s="973"/>
      <c r="Q194" s="991">
        <f t="shared" si="78"/>
        <v>7257</v>
      </c>
      <c r="R194" s="992">
        <f t="shared" si="79"/>
        <v>7257</v>
      </c>
    </row>
    <row r="195" spans="1:18" ht="15" hidden="1" customHeight="1" x14ac:dyDescent="0.2">
      <c r="A195" s="904" t="s">
        <v>1204</v>
      </c>
      <c r="B195" s="471">
        <v>36194</v>
      </c>
      <c r="C195" s="902" t="s">
        <v>1205</v>
      </c>
      <c r="D195" s="903"/>
      <c r="E195" s="969">
        <f t="shared" si="73"/>
        <v>0</v>
      </c>
      <c r="F195" s="903"/>
      <c r="G195" s="973">
        <f t="shared" si="74"/>
        <v>0</v>
      </c>
      <c r="H195" s="903"/>
      <c r="I195" s="973">
        <f t="shared" si="75"/>
        <v>0</v>
      </c>
      <c r="J195" s="973">
        <f t="shared" si="76"/>
        <v>0</v>
      </c>
      <c r="K195" s="903"/>
      <c r="L195" s="977">
        <f>VLOOKUP($A195,'[4]4_Level 4'!$B$7:$F$215,5,FALSE)</f>
        <v>10000</v>
      </c>
      <c r="M195" s="978"/>
      <c r="N195" s="903">
        <f>VLOOKUP(A195,'[5]MFP Grades 7-12'!$B$11:$L$204,11,FALSE)</f>
        <v>172</v>
      </c>
      <c r="O195" s="990">
        <f t="shared" si="77"/>
        <v>10148</v>
      </c>
      <c r="P195" s="973"/>
      <c r="Q195" s="991">
        <f t="shared" si="78"/>
        <v>10148</v>
      </c>
      <c r="R195" s="992">
        <f t="shared" si="79"/>
        <v>20148</v>
      </c>
    </row>
    <row r="196" spans="1:18" ht="15" hidden="1" customHeight="1" x14ac:dyDescent="0.2">
      <c r="A196" s="904" t="s">
        <v>1206</v>
      </c>
      <c r="B196" s="471">
        <v>36195</v>
      </c>
      <c r="C196" s="902" t="s">
        <v>1207</v>
      </c>
      <c r="D196" s="903"/>
      <c r="E196" s="969">
        <f t="shared" si="73"/>
        <v>0</v>
      </c>
      <c r="F196" s="903"/>
      <c r="G196" s="973">
        <f t="shared" si="74"/>
        <v>0</v>
      </c>
      <c r="H196" s="903"/>
      <c r="I196" s="973">
        <f t="shared" si="75"/>
        <v>0</v>
      </c>
      <c r="J196" s="973">
        <f t="shared" si="76"/>
        <v>0</v>
      </c>
      <c r="K196" s="903"/>
      <c r="L196" s="977">
        <f>VLOOKUP($A196,'[4]4_Level 4'!$B$7:$F$215,5,FALSE)</f>
        <v>0</v>
      </c>
      <c r="M196" s="978"/>
      <c r="N196" s="903">
        <f>VLOOKUP(A196,'[5]MFP Grades 7-12'!$B$11:$L$204,11,FALSE)</f>
        <v>223</v>
      </c>
      <c r="O196" s="990">
        <f t="shared" si="77"/>
        <v>13157</v>
      </c>
      <c r="P196" s="973"/>
      <c r="Q196" s="991">
        <f t="shared" si="78"/>
        <v>13157</v>
      </c>
      <c r="R196" s="992">
        <f t="shared" si="79"/>
        <v>13157</v>
      </c>
    </row>
    <row r="197" spans="1:18" ht="15" hidden="1" customHeight="1" x14ac:dyDescent="0.2">
      <c r="A197" s="1285" t="s">
        <v>1208</v>
      </c>
      <c r="B197" s="906">
        <v>36196</v>
      </c>
      <c r="C197" s="1276" t="s">
        <v>1209</v>
      </c>
      <c r="D197" s="1277">
        <f>VLOOKUP(A197,[3]Final_MER!$A$3:$F$77,6,FALSE)</f>
        <v>1</v>
      </c>
      <c r="E197" s="1278">
        <f t="shared" si="73"/>
        <v>21000</v>
      </c>
      <c r="F197" s="1277"/>
      <c r="G197" s="1279">
        <f t="shared" si="74"/>
        <v>0</v>
      </c>
      <c r="H197" s="1277"/>
      <c r="I197" s="1279">
        <f t="shared" si="75"/>
        <v>0</v>
      </c>
      <c r="J197" s="1279">
        <f t="shared" si="76"/>
        <v>0</v>
      </c>
      <c r="K197" s="1277"/>
      <c r="L197" s="1280">
        <f>VLOOKUP($A197,'[4]4_Level 4'!$B$7:$F$215,5,FALSE)</f>
        <v>0</v>
      </c>
      <c r="M197" s="1281"/>
      <c r="N197" s="1277">
        <f>VLOOKUP(A197,'[5]MFP Grades 7-12'!$B$11:$L$204,11,FALSE)</f>
        <v>0</v>
      </c>
      <c r="O197" s="1282">
        <f t="shared" si="77"/>
        <v>0</v>
      </c>
      <c r="P197" s="1279"/>
      <c r="Q197" s="1283">
        <f t="shared" si="78"/>
        <v>0</v>
      </c>
      <c r="R197" s="1284">
        <f t="shared" si="79"/>
        <v>21000</v>
      </c>
    </row>
    <row r="198" spans="1:18" ht="15" hidden="1" customHeight="1" x14ac:dyDescent="0.2">
      <c r="A198" s="898" t="s">
        <v>1210</v>
      </c>
      <c r="B198" s="899" t="s">
        <v>1210</v>
      </c>
      <c r="C198" s="900" t="s">
        <v>779</v>
      </c>
      <c r="D198" s="901"/>
      <c r="E198" s="968">
        <f t="shared" si="73"/>
        <v>0</v>
      </c>
      <c r="F198" s="901"/>
      <c r="G198" s="972">
        <f t="shared" si="74"/>
        <v>0</v>
      </c>
      <c r="H198" s="901"/>
      <c r="I198" s="972">
        <f t="shared" si="75"/>
        <v>0</v>
      </c>
      <c r="J198" s="972">
        <f t="shared" si="76"/>
        <v>0</v>
      </c>
      <c r="K198" s="901"/>
      <c r="L198" s="981">
        <f>VLOOKUP($A198,'[4]4_Level 4'!$B$7:$F$215,5,FALSE)</f>
        <v>0</v>
      </c>
      <c r="M198" s="982"/>
      <c r="N198" s="901">
        <f>VLOOKUP(A198,'[5]MFP Grades 7-12'!$B$11:$L$204,11,FALSE)</f>
        <v>83</v>
      </c>
      <c r="O198" s="987">
        <f t="shared" si="77"/>
        <v>4897</v>
      </c>
      <c r="P198" s="972"/>
      <c r="Q198" s="988">
        <f t="shared" si="78"/>
        <v>4897</v>
      </c>
      <c r="R198" s="989">
        <f t="shared" si="79"/>
        <v>4897</v>
      </c>
    </row>
    <row r="199" spans="1:18" ht="15" hidden="1" customHeight="1" x14ac:dyDescent="0.2">
      <c r="A199" s="904" t="s">
        <v>1325</v>
      </c>
      <c r="B199" s="471" t="s">
        <v>580</v>
      </c>
      <c r="C199" s="902" t="s">
        <v>1326</v>
      </c>
      <c r="D199" s="903"/>
      <c r="E199" s="969">
        <f t="shared" si="73"/>
        <v>0</v>
      </c>
      <c r="F199" s="903"/>
      <c r="G199" s="973">
        <f t="shared" si="74"/>
        <v>0</v>
      </c>
      <c r="H199" s="903"/>
      <c r="I199" s="973">
        <f t="shared" si="75"/>
        <v>0</v>
      </c>
      <c r="J199" s="973">
        <f t="shared" si="76"/>
        <v>0</v>
      </c>
      <c r="K199" s="903"/>
      <c r="L199" s="977">
        <f>VLOOKUP($B199,'[4]4_Level 4'!$A$7:$F$215,6,FALSE)</f>
        <v>0</v>
      </c>
      <c r="M199" s="978"/>
      <c r="N199" s="903">
        <f>VLOOKUP(B199,'[5]MFP Grades 7-12'!$B$11:$L$204,11,FALSE)</f>
        <v>159</v>
      </c>
      <c r="O199" s="990">
        <f t="shared" si="77"/>
        <v>9381</v>
      </c>
      <c r="P199" s="973"/>
      <c r="Q199" s="991">
        <f t="shared" si="78"/>
        <v>9381</v>
      </c>
      <c r="R199" s="992">
        <f t="shared" si="79"/>
        <v>9381</v>
      </c>
    </row>
    <row r="200" spans="1:18" ht="15" hidden="1" customHeight="1" x14ac:dyDescent="0.2">
      <c r="A200" s="904" t="s">
        <v>591</v>
      </c>
      <c r="B200" s="471">
        <v>385002</v>
      </c>
      <c r="C200" s="902" t="s">
        <v>382</v>
      </c>
      <c r="D200" s="903"/>
      <c r="E200" s="969">
        <f t="shared" si="73"/>
        <v>0</v>
      </c>
      <c r="F200" s="903"/>
      <c r="G200" s="973">
        <f t="shared" si="74"/>
        <v>0</v>
      </c>
      <c r="H200" s="903"/>
      <c r="I200" s="973">
        <f t="shared" si="75"/>
        <v>0</v>
      </c>
      <c r="J200" s="973">
        <f t="shared" si="76"/>
        <v>0</v>
      </c>
      <c r="K200" s="903"/>
      <c r="L200" s="977">
        <f>VLOOKUP($A200,'[4]4_Level 4'!$A$7:$F$215,6,FALSE)</f>
        <v>10000</v>
      </c>
      <c r="M200" s="978"/>
      <c r="N200" s="903">
        <f>VLOOKUP(A200,'[5]MFP Grades 7-12'!$B$11:$L$204,11,FALSE)</f>
        <v>399</v>
      </c>
      <c r="O200" s="990">
        <f t="shared" si="77"/>
        <v>23541</v>
      </c>
      <c r="P200" s="973"/>
      <c r="Q200" s="991">
        <f t="shared" si="78"/>
        <v>23541</v>
      </c>
      <c r="R200" s="992">
        <f t="shared" si="79"/>
        <v>33541</v>
      </c>
    </row>
    <row r="201" spans="1:18" ht="15" hidden="1" customHeight="1" x14ac:dyDescent="0.2">
      <c r="A201" s="904" t="s">
        <v>592</v>
      </c>
      <c r="B201" s="471" t="s">
        <v>592</v>
      </c>
      <c r="C201" s="902" t="s">
        <v>383</v>
      </c>
      <c r="D201" s="903"/>
      <c r="E201" s="969">
        <f t="shared" si="73"/>
        <v>0</v>
      </c>
      <c r="F201" s="903"/>
      <c r="G201" s="973">
        <f t="shared" si="74"/>
        <v>0</v>
      </c>
      <c r="H201" s="903"/>
      <c r="I201" s="973">
        <f t="shared" si="75"/>
        <v>0</v>
      </c>
      <c r="J201" s="973">
        <f t="shared" si="76"/>
        <v>0</v>
      </c>
      <c r="K201" s="903"/>
      <c r="L201" s="977">
        <f>VLOOKUP($A201,'[4]4_Level 4'!$A$7:$F$215,6,FALSE)</f>
        <v>0</v>
      </c>
      <c r="M201" s="978"/>
      <c r="N201" s="903">
        <f>VLOOKUP(A201,'[5]MFP Grades 7-12'!$B$11:$L$204,11,FALSE)</f>
        <v>107</v>
      </c>
      <c r="O201" s="990">
        <f t="shared" si="77"/>
        <v>6313</v>
      </c>
      <c r="P201" s="973"/>
      <c r="Q201" s="991">
        <f t="shared" si="78"/>
        <v>6313</v>
      </c>
      <c r="R201" s="992">
        <f t="shared" si="79"/>
        <v>6313</v>
      </c>
    </row>
    <row r="202" spans="1:18" ht="15" hidden="1" customHeight="1" x14ac:dyDescent="0.2">
      <c r="A202" s="1285" t="s">
        <v>588</v>
      </c>
      <c r="B202" s="906">
        <v>381001</v>
      </c>
      <c r="C202" s="1276" t="s">
        <v>380</v>
      </c>
      <c r="D202" s="1277"/>
      <c r="E202" s="1278">
        <f t="shared" si="73"/>
        <v>0</v>
      </c>
      <c r="F202" s="1277"/>
      <c r="G202" s="1279">
        <f t="shared" si="74"/>
        <v>0</v>
      </c>
      <c r="H202" s="1277"/>
      <c r="I202" s="1279">
        <f t="shared" si="75"/>
        <v>0</v>
      </c>
      <c r="J202" s="1279">
        <f t="shared" si="76"/>
        <v>0</v>
      </c>
      <c r="K202" s="1277"/>
      <c r="L202" s="1280">
        <f>VLOOKUP($A202,'[4]4_Level 4'!$A$7:$F$215,6,FALSE)</f>
        <v>0</v>
      </c>
      <c r="M202" s="1281"/>
      <c r="N202" s="1277">
        <f>VLOOKUP(A202,'[5]MFP Grades 7-12'!$B$11:$L$204,11,FALSE)</f>
        <v>136</v>
      </c>
      <c r="O202" s="1282">
        <f t="shared" si="77"/>
        <v>8024</v>
      </c>
      <c r="P202" s="1279"/>
      <c r="Q202" s="1283">
        <f t="shared" si="78"/>
        <v>8024</v>
      </c>
      <c r="R202" s="1284">
        <f t="shared" si="79"/>
        <v>8024</v>
      </c>
    </row>
    <row r="203" spans="1:18" ht="15" hidden="1" customHeight="1" x14ac:dyDescent="0.2">
      <c r="A203" s="898" t="s">
        <v>589</v>
      </c>
      <c r="B203" s="899">
        <v>382001</v>
      </c>
      <c r="C203" s="900" t="s">
        <v>355</v>
      </c>
      <c r="D203" s="901"/>
      <c r="E203" s="968">
        <f t="shared" si="73"/>
        <v>0</v>
      </c>
      <c r="F203" s="901"/>
      <c r="G203" s="972">
        <f t="shared" si="74"/>
        <v>0</v>
      </c>
      <c r="H203" s="901"/>
      <c r="I203" s="972">
        <f t="shared" si="75"/>
        <v>0</v>
      </c>
      <c r="J203" s="972">
        <f t="shared" si="76"/>
        <v>0</v>
      </c>
      <c r="K203" s="901"/>
      <c r="L203" s="981">
        <f>VLOOKUP($A203,'[4]4_Level 4'!$A$7:$F$215,6,FALSE)</f>
        <v>10000</v>
      </c>
      <c r="M203" s="982"/>
      <c r="N203" s="901">
        <f>VLOOKUP(A203,'[5]MFP Grades 7-12'!$B$11:$L$204,11,FALSE)</f>
        <v>574</v>
      </c>
      <c r="O203" s="987">
        <f t="shared" si="77"/>
        <v>33866</v>
      </c>
      <c r="P203" s="972"/>
      <c r="Q203" s="988">
        <f t="shared" si="78"/>
        <v>33866</v>
      </c>
      <c r="R203" s="989">
        <f t="shared" si="79"/>
        <v>43866</v>
      </c>
    </row>
    <row r="204" spans="1:18" ht="15" hidden="1" customHeight="1" x14ac:dyDescent="0.2">
      <c r="A204" s="904" t="s">
        <v>590</v>
      </c>
      <c r="B204" s="471">
        <v>382002</v>
      </c>
      <c r="C204" s="902" t="s">
        <v>381</v>
      </c>
      <c r="D204" s="903"/>
      <c r="E204" s="969">
        <f t="shared" si="73"/>
        <v>0</v>
      </c>
      <c r="F204" s="903"/>
      <c r="G204" s="973">
        <f t="shared" si="74"/>
        <v>0</v>
      </c>
      <c r="H204" s="903"/>
      <c r="I204" s="973">
        <f t="shared" si="75"/>
        <v>0</v>
      </c>
      <c r="J204" s="973">
        <f t="shared" si="76"/>
        <v>0</v>
      </c>
      <c r="K204" s="903"/>
      <c r="L204" s="977">
        <f>VLOOKUP($A204,'[4]4_Level 4'!$A$7:$F$215,6,FALSE)</f>
        <v>10000</v>
      </c>
      <c r="M204" s="978"/>
      <c r="N204" s="903">
        <f>VLOOKUP(A204,'[5]MFP Grades 7-12'!$B$11:$L$204,11,FALSE)</f>
        <v>802</v>
      </c>
      <c r="O204" s="990">
        <f t="shared" si="77"/>
        <v>47318</v>
      </c>
      <c r="P204" s="973"/>
      <c r="Q204" s="991">
        <f t="shared" si="78"/>
        <v>47318</v>
      </c>
      <c r="R204" s="992">
        <f t="shared" si="79"/>
        <v>57318</v>
      </c>
    </row>
    <row r="205" spans="1:18" ht="15" hidden="1" customHeight="1" x14ac:dyDescent="0.2">
      <c r="A205" s="904" t="s">
        <v>690</v>
      </c>
      <c r="B205" s="471">
        <v>382004</v>
      </c>
      <c r="C205" s="902" t="s">
        <v>661</v>
      </c>
      <c r="D205" s="903"/>
      <c r="E205" s="969">
        <f t="shared" si="73"/>
        <v>0</v>
      </c>
      <c r="F205" s="903"/>
      <c r="G205" s="973">
        <f t="shared" si="74"/>
        <v>0</v>
      </c>
      <c r="H205" s="903"/>
      <c r="I205" s="973">
        <f t="shared" si="75"/>
        <v>0</v>
      </c>
      <c r="J205" s="973">
        <f t="shared" si="76"/>
        <v>0</v>
      </c>
      <c r="K205" s="903"/>
      <c r="L205" s="977">
        <f>VLOOKUP($A205,'[4]4_Level 4'!$A$7:$F$215,6,FALSE)</f>
        <v>10000</v>
      </c>
      <c r="M205" s="978"/>
      <c r="N205" s="903">
        <f>VLOOKUP(A205,'[5]MFP Grades 7-12'!$B$11:$L$204,11,FALSE)</f>
        <v>312</v>
      </c>
      <c r="O205" s="990">
        <f t="shared" si="77"/>
        <v>18408</v>
      </c>
      <c r="P205" s="973"/>
      <c r="Q205" s="991">
        <f t="shared" si="78"/>
        <v>18408</v>
      </c>
      <c r="R205" s="992">
        <f t="shared" si="79"/>
        <v>28408</v>
      </c>
    </row>
    <row r="206" spans="1:18" ht="15" hidden="1" customHeight="1" x14ac:dyDescent="0.2">
      <c r="A206" s="904" t="s">
        <v>604</v>
      </c>
      <c r="B206" s="471">
        <v>398004</v>
      </c>
      <c r="C206" s="902" t="s">
        <v>394</v>
      </c>
      <c r="D206" s="903"/>
      <c r="E206" s="969">
        <f t="shared" si="73"/>
        <v>0</v>
      </c>
      <c r="F206" s="903"/>
      <c r="G206" s="973">
        <f t="shared" si="74"/>
        <v>0</v>
      </c>
      <c r="H206" s="903"/>
      <c r="I206" s="973">
        <f t="shared" si="75"/>
        <v>0</v>
      </c>
      <c r="J206" s="973">
        <f t="shared" si="76"/>
        <v>0</v>
      </c>
      <c r="K206" s="903"/>
      <c r="L206" s="977">
        <f>VLOOKUP($A206,'[4]4_Level 4'!$A$7:$F$215,6,FALSE)</f>
        <v>0</v>
      </c>
      <c r="M206" s="978"/>
      <c r="N206" s="903">
        <f>VLOOKUP(A206,'[5]MFP Grades 7-12'!$B$11:$L$204,11,FALSE)</f>
        <v>213</v>
      </c>
      <c r="O206" s="990">
        <f t="shared" si="77"/>
        <v>12567</v>
      </c>
      <c r="P206" s="973"/>
      <c r="Q206" s="991">
        <f t="shared" si="78"/>
        <v>12567</v>
      </c>
      <c r="R206" s="992">
        <f t="shared" si="79"/>
        <v>12567</v>
      </c>
    </row>
    <row r="207" spans="1:18" ht="15" hidden="1" customHeight="1" x14ac:dyDescent="0.2">
      <c r="A207" s="1285" t="s">
        <v>587</v>
      </c>
      <c r="B207" s="906">
        <v>374001</v>
      </c>
      <c r="C207" s="1276" t="s">
        <v>379</v>
      </c>
      <c r="D207" s="1277"/>
      <c r="E207" s="1278">
        <f t="shared" si="73"/>
        <v>0</v>
      </c>
      <c r="F207" s="1277"/>
      <c r="G207" s="1279">
        <f t="shared" si="74"/>
        <v>0</v>
      </c>
      <c r="H207" s="1277"/>
      <c r="I207" s="1279">
        <f t="shared" si="75"/>
        <v>0</v>
      </c>
      <c r="J207" s="1279">
        <f t="shared" si="76"/>
        <v>0</v>
      </c>
      <c r="K207" s="1277"/>
      <c r="L207" s="1280">
        <f>VLOOKUP($A207,'[4]4_Level 4'!$A$7:$F$215,6,FALSE)</f>
        <v>0</v>
      </c>
      <c r="M207" s="1281"/>
      <c r="N207" s="1277">
        <f>VLOOKUP(A207,'[5]MFP Grades 7-12'!$B$11:$L$204,11,FALSE)</f>
        <v>109</v>
      </c>
      <c r="O207" s="1282">
        <f t="shared" si="77"/>
        <v>6431</v>
      </c>
      <c r="P207" s="1279"/>
      <c r="Q207" s="1283">
        <f t="shared" si="78"/>
        <v>6431</v>
      </c>
      <c r="R207" s="1284">
        <f t="shared" si="79"/>
        <v>6431</v>
      </c>
    </row>
    <row r="208" spans="1:18" ht="15" hidden="1" customHeight="1" x14ac:dyDescent="0.2">
      <c r="A208" s="898" t="s">
        <v>585</v>
      </c>
      <c r="B208" s="899">
        <v>373001</v>
      </c>
      <c r="C208" s="900" t="s">
        <v>377</v>
      </c>
      <c r="D208" s="901"/>
      <c r="E208" s="968">
        <f t="shared" si="73"/>
        <v>0</v>
      </c>
      <c r="F208" s="901"/>
      <c r="G208" s="972">
        <f t="shared" si="74"/>
        <v>0</v>
      </c>
      <c r="H208" s="901"/>
      <c r="I208" s="972">
        <f t="shared" si="75"/>
        <v>0</v>
      </c>
      <c r="J208" s="972">
        <f t="shared" si="76"/>
        <v>0</v>
      </c>
      <c r="K208" s="901"/>
      <c r="L208" s="981">
        <f>VLOOKUP($A208,'[4]4_Level 4'!$A$7:$F$215,6,FALSE)</f>
        <v>0</v>
      </c>
      <c r="M208" s="982"/>
      <c r="N208" s="901">
        <f>VLOOKUP(A208,'[5]MFP Grades 7-12'!$B$11:$L$204,11,FALSE)</f>
        <v>118</v>
      </c>
      <c r="O208" s="987">
        <f t="shared" si="77"/>
        <v>6962</v>
      </c>
      <c r="P208" s="972"/>
      <c r="Q208" s="988">
        <f t="shared" si="78"/>
        <v>6962</v>
      </c>
      <c r="R208" s="989">
        <f t="shared" si="79"/>
        <v>6962</v>
      </c>
    </row>
    <row r="209" spans="1:18" ht="15" hidden="1" customHeight="1" x14ac:dyDescent="0.2">
      <c r="A209" s="904" t="s">
        <v>586</v>
      </c>
      <c r="B209" s="471">
        <v>373002</v>
      </c>
      <c r="C209" s="902" t="s">
        <v>378</v>
      </c>
      <c r="D209" s="903"/>
      <c r="E209" s="969">
        <f t="shared" si="73"/>
        <v>0</v>
      </c>
      <c r="F209" s="903"/>
      <c r="G209" s="973">
        <f t="shared" si="74"/>
        <v>0</v>
      </c>
      <c r="H209" s="903"/>
      <c r="I209" s="973">
        <f t="shared" si="75"/>
        <v>0</v>
      </c>
      <c r="J209" s="973">
        <f t="shared" si="76"/>
        <v>0</v>
      </c>
      <c r="K209" s="903"/>
      <c r="L209" s="977">
        <f>VLOOKUP($A209,'[4]4_Level 4'!$A$7:$F$215,6,FALSE)</f>
        <v>0</v>
      </c>
      <c r="M209" s="978"/>
      <c r="N209" s="903">
        <f>VLOOKUP(A209,'[5]MFP Grades 7-12'!$B$11:$L$204,11,FALSE)</f>
        <v>113</v>
      </c>
      <c r="O209" s="990">
        <f t="shared" si="77"/>
        <v>6667</v>
      </c>
      <c r="P209" s="973"/>
      <c r="Q209" s="991">
        <f t="shared" si="78"/>
        <v>6667</v>
      </c>
      <c r="R209" s="992">
        <f t="shared" si="79"/>
        <v>6667</v>
      </c>
    </row>
    <row r="210" spans="1:18" ht="15" hidden="1" customHeight="1" x14ac:dyDescent="0.2">
      <c r="A210" s="904" t="s">
        <v>581</v>
      </c>
      <c r="B210" s="471">
        <v>369002</v>
      </c>
      <c r="C210" s="902" t="s">
        <v>373</v>
      </c>
      <c r="D210" s="903"/>
      <c r="E210" s="969">
        <f t="shared" si="73"/>
        <v>0</v>
      </c>
      <c r="F210" s="903"/>
      <c r="G210" s="973">
        <f t="shared" si="74"/>
        <v>0</v>
      </c>
      <c r="H210" s="903"/>
      <c r="I210" s="973">
        <f t="shared" si="75"/>
        <v>0</v>
      </c>
      <c r="J210" s="973">
        <f t="shared" si="76"/>
        <v>0</v>
      </c>
      <c r="K210" s="903"/>
      <c r="L210" s="977">
        <f>VLOOKUP($A210,'[4]4_Level 4'!$A$7:$F$215,6,FALSE)</f>
        <v>0</v>
      </c>
      <c r="M210" s="978"/>
      <c r="N210" s="903">
        <f>VLOOKUP(A210,'[5]MFP Grades 7-12'!$B$11:$L$204,11,FALSE)</f>
        <v>159</v>
      </c>
      <c r="O210" s="990">
        <f t="shared" si="77"/>
        <v>9381</v>
      </c>
      <c r="P210" s="973"/>
      <c r="Q210" s="991">
        <f t="shared" si="78"/>
        <v>9381</v>
      </c>
      <c r="R210" s="992">
        <f t="shared" si="79"/>
        <v>9381</v>
      </c>
    </row>
    <row r="211" spans="1:18" ht="15" hidden="1" customHeight="1" x14ac:dyDescent="0.2">
      <c r="A211" s="904" t="s">
        <v>582</v>
      </c>
      <c r="B211" s="471">
        <v>369003</v>
      </c>
      <c r="C211" s="902" t="s">
        <v>374</v>
      </c>
      <c r="D211" s="903"/>
      <c r="E211" s="969">
        <f t="shared" si="73"/>
        <v>0</v>
      </c>
      <c r="F211" s="903"/>
      <c r="G211" s="973">
        <f t="shared" si="74"/>
        <v>0</v>
      </c>
      <c r="H211" s="903"/>
      <c r="I211" s="973">
        <f t="shared" si="75"/>
        <v>0</v>
      </c>
      <c r="J211" s="973">
        <f t="shared" si="76"/>
        <v>0</v>
      </c>
      <c r="K211" s="903"/>
      <c r="L211" s="977">
        <f>VLOOKUP($A211,'[4]4_Level 4'!$A$7:$F$215,6,FALSE)</f>
        <v>0</v>
      </c>
      <c r="M211" s="978"/>
      <c r="N211" s="903">
        <f>VLOOKUP(A211,'[5]MFP Grades 7-12'!$B$11:$L$204,11,FALSE)</f>
        <v>160</v>
      </c>
      <c r="O211" s="990">
        <f t="shared" si="77"/>
        <v>9440</v>
      </c>
      <c r="P211" s="973"/>
      <c r="Q211" s="991">
        <f t="shared" si="78"/>
        <v>9440</v>
      </c>
      <c r="R211" s="992">
        <f t="shared" si="79"/>
        <v>9440</v>
      </c>
    </row>
    <row r="212" spans="1:18" ht="15" hidden="1" customHeight="1" x14ac:dyDescent="0.2">
      <c r="A212" s="1285" t="s">
        <v>583</v>
      </c>
      <c r="B212" s="906">
        <v>369005</v>
      </c>
      <c r="C212" s="1276" t="s">
        <v>375</v>
      </c>
      <c r="D212" s="1277"/>
      <c r="E212" s="1278">
        <f t="shared" si="73"/>
        <v>0</v>
      </c>
      <c r="F212" s="1277"/>
      <c r="G212" s="1279">
        <f t="shared" si="74"/>
        <v>0</v>
      </c>
      <c r="H212" s="1277"/>
      <c r="I212" s="1279">
        <f t="shared" si="75"/>
        <v>0</v>
      </c>
      <c r="J212" s="1279">
        <f t="shared" si="76"/>
        <v>0</v>
      </c>
      <c r="K212" s="1277"/>
      <c r="L212" s="1280">
        <f>VLOOKUP($A212,'[4]4_Level 4'!$A$7:$F$215,6,FALSE)</f>
        <v>10000</v>
      </c>
      <c r="M212" s="1281"/>
      <c r="N212" s="1277">
        <f>VLOOKUP(A212,'[5]MFP Grades 7-12'!$B$11:$L$204,11,FALSE)</f>
        <v>299</v>
      </c>
      <c r="O212" s="1282">
        <f t="shared" si="77"/>
        <v>17641</v>
      </c>
      <c r="P212" s="1279"/>
      <c r="Q212" s="1283">
        <f t="shared" si="78"/>
        <v>17641</v>
      </c>
      <c r="R212" s="1284">
        <f t="shared" si="79"/>
        <v>27641</v>
      </c>
    </row>
    <row r="213" spans="1:18" ht="15" hidden="1" customHeight="1" x14ac:dyDescent="0.2">
      <c r="A213" s="904" t="s">
        <v>584</v>
      </c>
      <c r="B213" s="471">
        <v>369006</v>
      </c>
      <c r="C213" s="902" t="s">
        <v>376</v>
      </c>
      <c r="D213" s="903"/>
      <c r="E213" s="969">
        <f t="shared" ref="E213:E215" si="80">ROUND($E$3*D213,0)</f>
        <v>0</v>
      </c>
      <c r="F213" s="903"/>
      <c r="G213" s="973">
        <f t="shared" ref="G213:G215" si="81">ROUND($G$3*F213,0)</f>
        <v>0</v>
      </c>
      <c r="H213" s="903"/>
      <c r="I213" s="973">
        <f t="shared" ref="I213:I215" si="82">ROUND($I$3*H213,0)</f>
        <v>0</v>
      </c>
      <c r="J213" s="973">
        <f t="shared" ref="J213:J215" si="83">G213+I213</f>
        <v>0</v>
      </c>
      <c r="K213" s="903"/>
      <c r="L213" s="977">
        <f>VLOOKUP($A213,'[4]4_Level 4'!$A$7:$F$215,6,FALSE)</f>
        <v>0</v>
      </c>
      <c r="M213" s="978"/>
      <c r="N213" s="903">
        <f>VLOOKUP(A213,'[5]MFP Grades 7-12'!$B$11:$L$204,11,FALSE)</f>
        <v>179</v>
      </c>
      <c r="O213" s="990">
        <f t="shared" ref="O213:O215" si="84">N213*$O$3</f>
        <v>10561</v>
      </c>
      <c r="P213" s="973"/>
      <c r="Q213" s="991">
        <f t="shared" ref="Q213:Q215" si="85">O213+P213</f>
        <v>10561</v>
      </c>
      <c r="R213" s="992">
        <f t="shared" ref="R213:R215" si="86">L213+J213+E213+M213+Q213</f>
        <v>10561</v>
      </c>
    </row>
    <row r="214" spans="1:18" ht="15" hidden="1" customHeight="1" x14ac:dyDescent="0.2">
      <c r="A214" s="904" t="s">
        <v>1213</v>
      </c>
      <c r="B214" s="471">
        <v>360002</v>
      </c>
      <c r="C214" s="902" t="s">
        <v>776</v>
      </c>
      <c r="D214" s="903"/>
      <c r="E214" s="969">
        <f t="shared" si="80"/>
        <v>0</v>
      </c>
      <c r="F214" s="903"/>
      <c r="G214" s="973">
        <f t="shared" si="81"/>
        <v>0</v>
      </c>
      <c r="H214" s="903"/>
      <c r="I214" s="973">
        <f t="shared" si="82"/>
        <v>0</v>
      </c>
      <c r="J214" s="973">
        <f t="shared" si="83"/>
        <v>0</v>
      </c>
      <c r="K214" s="903"/>
      <c r="L214" s="977">
        <f>VLOOKUP($A214,'[4]4_Level 4'!$A$7:$F$215,6,FALSE)</f>
        <v>10000</v>
      </c>
      <c r="M214" s="978"/>
      <c r="N214" s="903">
        <f>VLOOKUP(A214,'[5]MFP Grades 7-12'!$B$11:$L$204,11,FALSE)</f>
        <v>160</v>
      </c>
      <c r="O214" s="990">
        <f t="shared" si="84"/>
        <v>9440</v>
      </c>
      <c r="P214" s="973"/>
      <c r="Q214" s="991">
        <f t="shared" si="85"/>
        <v>9440</v>
      </c>
      <c r="R214" s="992">
        <f t="shared" si="86"/>
        <v>19440</v>
      </c>
    </row>
    <row r="215" spans="1:18" ht="15" hidden="1" customHeight="1" x14ac:dyDescent="0.2">
      <c r="A215" s="1285"/>
      <c r="B215" s="906"/>
      <c r="C215" s="1286" t="s">
        <v>1592</v>
      </c>
      <c r="D215" s="1277"/>
      <c r="E215" s="1278">
        <f t="shared" si="80"/>
        <v>0</v>
      </c>
      <c r="F215" s="1277"/>
      <c r="G215" s="1279">
        <f t="shared" si="81"/>
        <v>0</v>
      </c>
      <c r="H215" s="1277"/>
      <c r="I215" s="1279">
        <f t="shared" si="82"/>
        <v>0</v>
      </c>
      <c r="J215" s="1279">
        <f t="shared" si="83"/>
        <v>0</v>
      </c>
      <c r="K215" s="1277"/>
      <c r="L215" s="1280"/>
      <c r="M215" s="1281"/>
      <c r="N215" s="1277">
        <v>68</v>
      </c>
      <c r="O215" s="1282">
        <f t="shared" si="84"/>
        <v>4012</v>
      </c>
      <c r="P215" s="1279"/>
      <c r="Q215" s="1283">
        <f t="shared" si="85"/>
        <v>4012</v>
      </c>
      <c r="R215" s="1284">
        <f t="shared" si="86"/>
        <v>4012</v>
      </c>
    </row>
    <row r="216" spans="1:18" ht="15" hidden="1" customHeight="1" thickBot="1" x14ac:dyDescent="0.25">
      <c r="A216" s="918"/>
      <c r="B216" s="919"/>
      <c r="C216" s="920" t="s">
        <v>1593</v>
      </c>
      <c r="D216" s="921">
        <f>SUM(D148:D215)</f>
        <v>30</v>
      </c>
      <c r="E216" s="971">
        <f t="shared" ref="E216:R216" si="87">SUM(E148:E215)</f>
        <v>630000</v>
      </c>
      <c r="F216" s="921">
        <f t="shared" si="87"/>
        <v>0</v>
      </c>
      <c r="G216" s="976">
        <f t="shared" si="87"/>
        <v>0</v>
      </c>
      <c r="H216" s="921">
        <f t="shared" si="87"/>
        <v>0</v>
      </c>
      <c r="I216" s="976">
        <f t="shared" si="87"/>
        <v>0</v>
      </c>
      <c r="J216" s="976">
        <f t="shared" si="87"/>
        <v>0</v>
      </c>
      <c r="K216" s="921">
        <f t="shared" si="87"/>
        <v>0</v>
      </c>
      <c r="L216" s="985">
        <f t="shared" si="87"/>
        <v>261415</v>
      </c>
      <c r="M216" s="986">
        <f t="shared" si="87"/>
        <v>0</v>
      </c>
      <c r="N216" s="921">
        <f t="shared" si="87"/>
        <v>18979</v>
      </c>
      <c r="O216" s="999">
        <f t="shared" si="87"/>
        <v>1119761</v>
      </c>
      <c r="P216" s="976">
        <f t="shared" si="87"/>
        <v>0</v>
      </c>
      <c r="Q216" s="1000">
        <f t="shared" si="87"/>
        <v>1119761</v>
      </c>
      <c r="R216" s="1001">
        <f t="shared" si="87"/>
        <v>2011176</v>
      </c>
    </row>
    <row r="221" spans="1:18" x14ac:dyDescent="0.2">
      <c r="L221" s="1014"/>
    </row>
    <row r="222" spans="1:18" x14ac:dyDescent="0.2">
      <c r="L222" s="1014"/>
    </row>
  </sheetData>
  <sortState ref="A148:R215">
    <sortCondition ref="A148"/>
  </sortState>
  <mergeCells count="16">
    <mergeCell ref="A1:C3"/>
    <mergeCell ref="R1:R3"/>
    <mergeCell ref="F2:F3"/>
    <mergeCell ref="H2:H3"/>
    <mergeCell ref="J2:J3"/>
    <mergeCell ref="N2:N3"/>
    <mergeCell ref="N1:Q1"/>
    <mergeCell ref="D1:E1"/>
    <mergeCell ref="F1:J1"/>
    <mergeCell ref="K2:K3"/>
    <mergeCell ref="P2:P3"/>
    <mergeCell ref="Q2:Q3"/>
    <mergeCell ref="K1:L1"/>
    <mergeCell ref="D2:D3"/>
    <mergeCell ref="M1:M2"/>
    <mergeCell ref="L2:L3"/>
  </mergeCells>
  <conditionalFormatting sqref="N130 N133:N142 N147">
    <cfRule type="cellIs" dxfId="95" priority="267" operator="between">
      <formula>0.1</formula>
      <formula>10</formula>
    </cfRule>
  </conditionalFormatting>
  <conditionalFormatting sqref="N131 N7:N77 N83:N99">
    <cfRule type="cellIs" dxfId="94" priority="277" operator="between">
      <formula>0.1</formula>
      <formula>10</formula>
    </cfRule>
  </conditionalFormatting>
  <conditionalFormatting sqref="N132">
    <cfRule type="cellIs" dxfId="93" priority="276" operator="between">
      <formula>0.1</formula>
      <formula>10</formula>
    </cfRule>
  </conditionalFormatting>
  <conditionalFormatting sqref="N78:N82">
    <cfRule type="cellIs" dxfId="92" priority="86" operator="between">
      <formula>0.1</formula>
      <formula>10</formula>
    </cfRule>
  </conditionalFormatting>
  <conditionalFormatting sqref="N145">
    <cfRule type="cellIs" dxfId="91" priority="52" operator="between">
      <formula>0.1</formula>
      <formula>10</formula>
    </cfRule>
  </conditionalFormatting>
  <conditionalFormatting sqref="N100:N104">
    <cfRule type="cellIs" dxfId="90" priority="49" operator="between">
      <formula>0.1</formula>
      <formula>10</formula>
    </cfRule>
  </conditionalFormatting>
  <conditionalFormatting sqref="N105:N109">
    <cfRule type="cellIs" dxfId="89" priority="46" operator="between">
      <formula>0.1</formula>
      <formula>10</formula>
    </cfRule>
  </conditionalFormatting>
  <conditionalFormatting sqref="N110:N114">
    <cfRule type="cellIs" dxfId="88" priority="43" operator="between">
      <formula>0.1</formula>
      <formula>10</formula>
    </cfRule>
  </conditionalFormatting>
  <conditionalFormatting sqref="N115:N119">
    <cfRule type="cellIs" dxfId="87" priority="40" operator="between">
      <formula>0.1</formula>
      <formula>10</formula>
    </cfRule>
  </conditionalFormatting>
  <conditionalFormatting sqref="N120:N124">
    <cfRule type="cellIs" dxfId="86" priority="37" operator="between">
      <formula>0.1</formula>
      <formula>10</formula>
    </cfRule>
  </conditionalFormatting>
  <conditionalFormatting sqref="N125:N129">
    <cfRule type="cellIs" dxfId="85" priority="34" operator="between">
      <formula>0.1</formula>
      <formula>10</formula>
    </cfRule>
  </conditionalFormatting>
  <conditionalFormatting sqref="N148:N152">
    <cfRule type="cellIs" dxfId="84" priority="29" operator="between">
      <formula>0.1</formula>
      <formula>10</formula>
    </cfRule>
  </conditionalFormatting>
  <conditionalFormatting sqref="N148">
    <cfRule type="cellIs" dxfId="83" priority="28" operator="between">
      <formula>0.1</formula>
      <formula>10</formula>
    </cfRule>
  </conditionalFormatting>
  <conditionalFormatting sqref="N208:N212">
    <cfRule type="cellIs" dxfId="82" priority="3" operator="between">
      <formula>0.1</formula>
      <formula>10</formula>
    </cfRule>
  </conditionalFormatting>
  <conditionalFormatting sqref="N208">
    <cfRule type="cellIs" dxfId="81" priority="2" operator="between">
      <formula>0.1</formula>
      <formula>10</formula>
    </cfRule>
  </conditionalFormatting>
  <conditionalFormatting sqref="N153:N157">
    <cfRule type="cellIs" dxfId="80" priority="27" operator="between">
      <formula>0.1</formula>
      <formula>10</formula>
    </cfRule>
  </conditionalFormatting>
  <conditionalFormatting sqref="N153">
    <cfRule type="cellIs" dxfId="79" priority="26" operator="between">
      <formula>0.1</formula>
      <formula>10</formula>
    </cfRule>
  </conditionalFormatting>
  <conditionalFormatting sqref="N158:N162">
    <cfRule type="cellIs" dxfId="78" priority="25" operator="between">
      <formula>0.1</formula>
      <formula>10</formula>
    </cfRule>
  </conditionalFormatting>
  <conditionalFormatting sqref="N158">
    <cfRule type="cellIs" dxfId="77" priority="24" operator="between">
      <formula>0.1</formula>
      <formula>10</formula>
    </cfRule>
  </conditionalFormatting>
  <conditionalFormatting sqref="N163:N167">
    <cfRule type="cellIs" dxfId="76" priority="23" operator="between">
      <formula>0.1</formula>
      <formula>10</formula>
    </cfRule>
  </conditionalFormatting>
  <conditionalFormatting sqref="N163">
    <cfRule type="cellIs" dxfId="75" priority="22" operator="between">
      <formula>0.1</formula>
      <formula>10</formula>
    </cfRule>
  </conditionalFormatting>
  <conditionalFormatting sqref="N213:N215">
    <cfRule type="cellIs" dxfId="74" priority="1" operator="between">
      <formula>0.1</formula>
      <formula>10</formula>
    </cfRule>
  </conditionalFormatting>
  <conditionalFormatting sqref="N168:N172">
    <cfRule type="cellIs" dxfId="73" priority="19" operator="between">
      <formula>0.1</formula>
      <formula>10</formula>
    </cfRule>
  </conditionalFormatting>
  <conditionalFormatting sqref="N168">
    <cfRule type="cellIs" dxfId="72" priority="18" operator="between">
      <formula>0.1</formula>
      <formula>10</formula>
    </cfRule>
  </conditionalFormatting>
  <conditionalFormatting sqref="N173:N177">
    <cfRule type="cellIs" dxfId="71" priority="17" operator="between">
      <formula>0.1</formula>
      <formula>10</formula>
    </cfRule>
  </conditionalFormatting>
  <conditionalFormatting sqref="N173">
    <cfRule type="cellIs" dxfId="70" priority="16" operator="between">
      <formula>0.1</formula>
      <formula>10</formula>
    </cfRule>
  </conditionalFormatting>
  <conditionalFormatting sqref="N178:N182">
    <cfRule type="cellIs" dxfId="69" priority="15" operator="between">
      <formula>0.1</formula>
      <formula>10</formula>
    </cfRule>
  </conditionalFormatting>
  <conditionalFormatting sqref="N178">
    <cfRule type="cellIs" dxfId="68" priority="14" operator="between">
      <formula>0.1</formula>
      <formula>10</formula>
    </cfRule>
  </conditionalFormatting>
  <conditionalFormatting sqref="N183:N187">
    <cfRule type="cellIs" dxfId="67" priority="13" operator="between">
      <formula>0.1</formula>
      <formula>10</formula>
    </cfRule>
  </conditionalFormatting>
  <conditionalFormatting sqref="N183">
    <cfRule type="cellIs" dxfId="66" priority="12" operator="between">
      <formula>0.1</formula>
      <formula>10</formula>
    </cfRule>
  </conditionalFormatting>
  <conditionalFormatting sqref="N188:N192">
    <cfRule type="cellIs" dxfId="65" priority="11" operator="between">
      <formula>0.1</formula>
      <formula>10</formula>
    </cfRule>
  </conditionalFormatting>
  <conditionalFormatting sqref="N188">
    <cfRule type="cellIs" dxfId="64" priority="10" operator="between">
      <formula>0.1</formula>
      <formula>10</formula>
    </cfRule>
  </conditionalFormatting>
  <conditionalFormatting sqref="N193:N197">
    <cfRule type="cellIs" dxfId="63" priority="9" operator="between">
      <formula>0.1</formula>
      <formula>10</formula>
    </cfRule>
  </conditionalFormatting>
  <conditionalFormatting sqref="N193">
    <cfRule type="cellIs" dxfId="62" priority="8" operator="between">
      <formula>0.1</formula>
      <formula>10</formula>
    </cfRule>
  </conditionalFormatting>
  <conditionalFormatting sqref="N198:N202">
    <cfRule type="cellIs" dxfId="61" priority="7" operator="between">
      <formula>0.1</formula>
      <formula>10</formula>
    </cfRule>
  </conditionalFormatting>
  <conditionalFormatting sqref="N198">
    <cfRule type="cellIs" dxfId="60" priority="6" operator="between">
      <formula>0.1</formula>
      <formula>10</formula>
    </cfRule>
  </conditionalFormatting>
  <conditionalFormatting sqref="N203:N207">
    <cfRule type="cellIs" dxfId="59" priority="5" operator="between">
      <formula>0.1</formula>
      <formula>10</formula>
    </cfRule>
  </conditionalFormatting>
  <conditionalFormatting sqref="N203">
    <cfRule type="cellIs" dxfId="58" priority="4" operator="between">
      <formula>0.1</formula>
      <formula>10</formula>
    </cfRule>
  </conditionalFormatting>
  <printOptions horizontalCentered="1"/>
  <pageMargins left="0.25" right="0.25" top="0.9" bottom="0.5" header="0.35" footer="0.35"/>
  <pageSetup paperSize="5" scale="70" firstPageNumber="35" fitToHeight="0" orientation="portrait" r:id="rId1"/>
  <headerFooter alignWithMargins="0">
    <oddHeader>&amp;L&amp;"Arial,Bold"&amp;18&amp;K000000Table 4:  FY2018-19 Budget Letter 
Level 4 Supplementary Allocations</oddHeader>
    <oddFooter>&amp;R&amp;P</oddFooter>
  </headerFooter>
  <rowBreaks count="1" manualBreakCount="1">
    <brk id="77" max="17" man="1"/>
  </rowBreaks>
  <colBreaks count="1" manualBreakCount="1">
    <brk id="10" max="215" man="1"/>
  </col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>
    <pageSetUpPr fitToPage="1"/>
  </sheetPr>
  <dimension ref="A1:BD77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4" style="231" bestFit="1" customWidth="1"/>
    <col min="2" max="2" width="30.85546875" style="231" bestFit="1" customWidth="1"/>
    <col min="3" max="3" width="14.140625" style="231" customWidth="1"/>
    <col min="4" max="6" width="12.7109375" style="231" customWidth="1"/>
    <col min="7" max="42" width="14.140625" style="231" customWidth="1"/>
    <col min="43" max="56" width="13.140625" style="231" customWidth="1"/>
    <col min="57" max="16384" width="8.85546875" style="231"/>
  </cols>
  <sheetData>
    <row r="1" spans="1:56" s="492" customFormat="1" ht="14.45" customHeight="1" x14ac:dyDescent="0.2">
      <c r="A1" s="1540" t="s">
        <v>710</v>
      </c>
      <c r="B1" s="1540"/>
      <c r="C1" s="1541" t="s">
        <v>1598</v>
      </c>
      <c r="D1" s="1542" t="s">
        <v>1599</v>
      </c>
      <c r="E1" s="1542" t="s">
        <v>1247</v>
      </c>
      <c r="F1" s="1542" t="s">
        <v>1249</v>
      </c>
      <c r="G1" s="1539" t="s">
        <v>1600</v>
      </c>
      <c r="H1" s="1539"/>
      <c r="I1" s="1539"/>
      <c r="J1" s="1539" t="s">
        <v>1600</v>
      </c>
      <c r="K1" s="1539"/>
      <c r="L1" s="1539"/>
      <c r="M1" s="1539"/>
      <c r="N1" s="1539"/>
      <c r="O1" s="1539"/>
      <c r="P1" s="1539"/>
      <c r="Q1" s="1539" t="s">
        <v>1600</v>
      </c>
      <c r="R1" s="1539"/>
      <c r="S1" s="1539"/>
      <c r="T1" s="1539"/>
      <c r="U1" s="1539"/>
      <c r="V1" s="1539"/>
      <c r="W1" s="1539"/>
      <c r="X1" s="1539" t="s">
        <v>1600</v>
      </c>
      <c r="Y1" s="1539"/>
      <c r="Z1" s="1539"/>
      <c r="AA1" s="1539"/>
      <c r="AB1" s="1539"/>
      <c r="AC1" s="1539"/>
      <c r="AD1" s="1539"/>
      <c r="AE1" s="1539" t="s">
        <v>1600</v>
      </c>
      <c r="AF1" s="1539"/>
      <c r="AG1" s="1539"/>
      <c r="AH1" s="1539"/>
      <c r="AI1" s="1539"/>
      <c r="AJ1" s="1539"/>
      <c r="AK1" s="1539" t="s">
        <v>1600</v>
      </c>
      <c r="AL1" s="1539"/>
      <c r="AM1" s="1539"/>
      <c r="AN1" s="1539"/>
      <c r="AO1" s="1539"/>
      <c r="AP1" s="1543" t="s">
        <v>569</v>
      </c>
      <c r="AQ1" s="1544" t="s">
        <v>1601</v>
      </c>
      <c r="AR1" s="1544"/>
      <c r="AS1" s="1544"/>
      <c r="AT1" s="1544"/>
      <c r="AU1" s="1544"/>
      <c r="AV1" s="1544"/>
      <c r="AW1" s="1544"/>
      <c r="AX1" s="1545" t="s">
        <v>1602</v>
      </c>
      <c r="AY1" s="1545"/>
      <c r="AZ1" s="1545"/>
      <c r="BA1" s="1545"/>
      <c r="BB1" s="1545"/>
      <c r="BC1" s="1545"/>
      <c r="BD1" s="1543" t="s">
        <v>568</v>
      </c>
    </row>
    <row r="2" spans="1:56" s="493" customFormat="1" ht="69.75" customHeight="1" x14ac:dyDescent="0.2">
      <c r="A2" s="1540"/>
      <c r="B2" s="1540"/>
      <c r="C2" s="1541"/>
      <c r="D2" s="1542"/>
      <c r="E2" s="1542"/>
      <c r="F2" s="1542"/>
      <c r="G2" s="1287" t="s">
        <v>851</v>
      </c>
      <c r="H2" s="1287" t="s">
        <v>852</v>
      </c>
      <c r="I2" s="1287" t="s">
        <v>1603</v>
      </c>
      <c r="J2" s="1287" t="s">
        <v>853</v>
      </c>
      <c r="K2" s="1287" t="s">
        <v>854</v>
      </c>
      <c r="L2" s="1287" t="s">
        <v>855</v>
      </c>
      <c r="M2" s="1287" t="s">
        <v>856</v>
      </c>
      <c r="N2" s="1287" t="s">
        <v>926</v>
      </c>
      <c r="O2" s="1287" t="s">
        <v>1272</v>
      </c>
      <c r="P2" s="1287" t="s">
        <v>857</v>
      </c>
      <c r="Q2" s="1287" t="s">
        <v>775</v>
      </c>
      <c r="R2" s="1287" t="s">
        <v>931</v>
      </c>
      <c r="S2" s="1287" t="s">
        <v>858</v>
      </c>
      <c r="T2" s="1287" t="s">
        <v>859</v>
      </c>
      <c r="U2" s="1287" t="s">
        <v>860</v>
      </c>
      <c r="V2" s="1287" t="s">
        <v>861</v>
      </c>
      <c r="W2" s="1287" t="s">
        <v>862</v>
      </c>
      <c r="X2" s="1287" t="s">
        <v>863</v>
      </c>
      <c r="Y2" s="1287" t="s">
        <v>864</v>
      </c>
      <c r="Z2" s="1287" t="s">
        <v>865</v>
      </c>
      <c r="AA2" s="1287" t="s">
        <v>866</v>
      </c>
      <c r="AB2" s="1287" t="s">
        <v>867</v>
      </c>
      <c r="AC2" s="1287" t="s">
        <v>868</v>
      </c>
      <c r="AD2" s="1287" t="s">
        <v>869</v>
      </c>
      <c r="AE2" s="1287" t="s">
        <v>870</v>
      </c>
      <c r="AF2" s="1287" t="s">
        <v>871</v>
      </c>
      <c r="AG2" s="1287" t="s">
        <v>872</v>
      </c>
      <c r="AH2" s="1287" t="s">
        <v>873</v>
      </c>
      <c r="AI2" s="1287" t="s">
        <v>1231</v>
      </c>
      <c r="AJ2" s="1287" t="s">
        <v>874</v>
      </c>
      <c r="AK2" s="1287" t="s">
        <v>875</v>
      </c>
      <c r="AL2" s="1287" t="s">
        <v>876</v>
      </c>
      <c r="AM2" s="1287" t="s">
        <v>930</v>
      </c>
      <c r="AN2" s="1287" t="s">
        <v>877</v>
      </c>
      <c r="AO2" s="1287" t="s">
        <v>878</v>
      </c>
      <c r="AP2" s="1543"/>
      <c r="AQ2" s="1288" t="s">
        <v>1604</v>
      </c>
      <c r="AR2" s="1288" t="s">
        <v>1605</v>
      </c>
      <c r="AS2" s="1288" t="s">
        <v>1606</v>
      </c>
      <c r="AT2" s="1288" t="s">
        <v>1607</v>
      </c>
      <c r="AU2" s="1288" t="s">
        <v>1608</v>
      </c>
      <c r="AV2" s="1288" t="s">
        <v>1609</v>
      </c>
      <c r="AW2" s="1288" t="s">
        <v>1610</v>
      </c>
      <c r="AX2" s="1289" t="s">
        <v>879</v>
      </c>
      <c r="AY2" s="1289" t="s">
        <v>880</v>
      </c>
      <c r="AZ2" s="1290" t="s">
        <v>1611</v>
      </c>
      <c r="BA2" s="1290" t="s">
        <v>881</v>
      </c>
      <c r="BB2" s="1290" t="s">
        <v>882</v>
      </c>
      <c r="BC2" s="1290" t="s">
        <v>1232</v>
      </c>
      <c r="BD2" s="1543"/>
    </row>
    <row r="3" spans="1:56" s="493" customFormat="1" ht="15" customHeight="1" x14ac:dyDescent="0.2">
      <c r="A3" s="1540"/>
      <c r="B3" s="1540"/>
      <c r="C3" s="1541"/>
      <c r="D3" s="1542"/>
      <c r="E3" s="1542"/>
      <c r="F3" s="1542"/>
      <c r="G3" s="1291">
        <v>341001</v>
      </c>
      <c r="H3" s="1291">
        <v>343001</v>
      </c>
      <c r="I3" s="1291">
        <v>344001</v>
      </c>
      <c r="J3" s="1291">
        <v>345001</v>
      </c>
      <c r="K3" s="1291">
        <v>346001</v>
      </c>
      <c r="L3" s="1291">
        <v>347001</v>
      </c>
      <c r="M3" s="1291">
        <v>348001</v>
      </c>
      <c r="N3" s="1291" t="s">
        <v>925</v>
      </c>
      <c r="O3" s="1291" t="s">
        <v>551</v>
      </c>
      <c r="P3" s="1291" t="s">
        <v>552</v>
      </c>
      <c r="Q3" s="1291" t="s">
        <v>927</v>
      </c>
      <c r="R3" s="1291" t="s">
        <v>928</v>
      </c>
      <c r="S3" s="1291" t="s">
        <v>553</v>
      </c>
      <c r="T3" s="1291" t="s">
        <v>554</v>
      </c>
      <c r="U3" s="1291" t="s">
        <v>663</v>
      </c>
      <c r="V3" s="1291" t="s">
        <v>664</v>
      </c>
      <c r="W3" s="1291" t="s">
        <v>665</v>
      </c>
      <c r="X3" s="1291" t="s">
        <v>666</v>
      </c>
      <c r="Y3" s="1291" t="s">
        <v>723</v>
      </c>
      <c r="Z3" s="1291" t="s">
        <v>556</v>
      </c>
      <c r="AA3" s="1291" t="s">
        <v>557</v>
      </c>
      <c r="AB3" s="1291" t="s">
        <v>558</v>
      </c>
      <c r="AC3" s="1291" t="s">
        <v>559</v>
      </c>
      <c r="AD3" s="1291" t="s">
        <v>560</v>
      </c>
      <c r="AE3" s="1291" t="s">
        <v>561</v>
      </c>
      <c r="AF3" s="1291" t="s">
        <v>562</v>
      </c>
      <c r="AG3" s="1291" t="s">
        <v>563</v>
      </c>
      <c r="AH3" s="1291" t="s">
        <v>564</v>
      </c>
      <c r="AI3" s="1291" t="s">
        <v>929</v>
      </c>
      <c r="AJ3" s="1291" t="s">
        <v>565</v>
      </c>
      <c r="AK3" s="1291" t="s">
        <v>566</v>
      </c>
      <c r="AL3" s="1291" t="s">
        <v>567</v>
      </c>
      <c r="AM3" s="1291" t="s">
        <v>619</v>
      </c>
      <c r="AN3" s="1291" t="s">
        <v>546</v>
      </c>
      <c r="AO3" s="1291" t="s">
        <v>427</v>
      </c>
      <c r="AP3" s="1543"/>
      <c r="AQ3" s="1292">
        <v>321001</v>
      </c>
      <c r="AR3" s="1292">
        <v>329001</v>
      </c>
      <c r="AS3" s="1292">
        <v>331001</v>
      </c>
      <c r="AT3" s="1292">
        <v>333001</v>
      </c>
      <c r="AU3" s="1292">
        <v>336001</v>
      </c>
      <c r="AV3" s="1292">
        <v>337001</v>
      </c>
      <c r="AW3" s="1292">
        <v>340001</v>
      </c>
      <c r="AX3" s="1293">
        <v>318001</v>
      </c>
      <c r="AY3" s="1293">
        <v>319001</v>
      </c>
      <c r="AZ3" s="1294">
        <v>319002</v>
      </c>
      <c r="BA3" s="1294">
        <v>302006</v>
      </c>
      <c r="BB3" s="1294">
        <v>334001</v>
      </c>
      <c r="BC3" s="1294" t="s">
        <v>1184</v>
      </c>
      <c r="BD3" s="1543"/>
    </row>
    <row r="4" spans="1:56" s="493" customFormat="1" ht="13.9" customHeight="1" x14ac:dyDescent="0.2">
      <c r="A4" s="783"/>
      <c r="B4" s="783"/>
      <c r="C4" s="783">
        <v>1</v>
      </c>
      <c r="D4" s="783">
        <f>C4+1</f>
        <v>2</v>
      </c>
      <c r="E4" s="783">
        <f t="shared" ref="E4:BD4" si="0">D4+1</f>
        <v>3</v>
      </c>
      <c r="F4" s="783">
        <f t="shared" si="0"/>
        <v>4</v>
      </c>
      <c r="G4" s="783">
        <f t="shared" si="0"/>
        <v>5</v>
      </c>
      <c r="H4" s="783">
        <f t="shared" si="0"/>
        <v>6</v>
      </c>
      <c r="I4" s="783">
        <f t="shared" si="0"/>
        <v>7</v>
      </c>
      <c r="J4" s="783">
        <f t="shared" si="0"/>
        <v>8</v>
      </c>
      <c r="K4" s="783">
        <f t="shared" si="0"/>
        <v>9</v>
      </c>
      <c r="L4" s="783">
        <f t="shared" si="0"/>
        <v>10</v>
      </c>
      <c r="M4" s="783">
        <f t="shared" si="0"/>
        <v>11</v>
      </c>
      <c r="N4" s="783">
        <f t="shared" si="0"/>
        <v>12</v>
      </c>
      <c r="O4" s="783">
        <f t="shared" si="0"/>
        <v>13</v>
      </c>
      <c r="P4" s="783">
        <f t="shared" si="0"/>
        <v>14</v>
      </c>
      <c r="Q4" s="783">
        <f t="shared" si="0"/>
        <v>15</v>
      </c>
      <c r="R4" s="783">
        <f t="shared" si="0"/>
        <v>16</v>
      </c>
      <c r="S4" s="783">
        <f t="shared" si="0"/>
        <v>17</v>
      </c>
      <c r="T4" s="783">
        <f t="shared" si="0"/>
        <v>18</v>
      </c>
      <c r="U4" s="783">
        <f t="shared" si="0"/>
        <v>19</v>
      </c>
      <c r="V4" s="783">
        <f t="shared" si="0"/>
        <v>20</v>
      </c>
      <c r="W4" s="783">
        <f t="shared" si="0"/>
        <v>21</v>
      </c>
      <c r="X4" s="783">
        <f t="shared" si="0"/>
        <v>22</v>
      </c>
      <c r="Y4" s="783">
        <f t="shared" si="0"/>
        <v>23</v>
      </c>
      <c r="Z4" s="783">
        <f t="shared" si="0"/>
        <v>24</v>
      </c>
      <c r="AA4" s="783">
        <f t="shared" si="0"/>
        <v>25</v>
      </c>
      <c r="AB4" s="783">
        <f t="shared" si="0"/>
        <v>26</v>
      </c>
      <c r="AC4" s="783">
        <f t="shared" si="0"/>
        <v>27</v>
      </c>
      <c r="AD4" s="783">
        <f t="shared" si="0"/>
        <v>28</v>
      </c>
      <c r="AE4" s="783">
        <f t="shared" si="0"/>
        <v>29</v>
      </c>
      <c r="AF4" s="783">
        <f t="shared" si="0"/>
        <v>30</v>
      </c>
      <c r="AG4" s="783">
        <f t="shared" si="0"/>
        <v>31</v>
      </c>
      <c r="AH4" s="783">
        <f t="shared" si="0"/>
        <v>32</v>
      </c>
      <c r="AI4" s="783">
        <f t="shared" si="0"/>
        <v>33</v>
      </c>
      <c r="AJ4" s="783">
        <f t="shared" si="0"/>
        <v>34</v>
      </c>
      <c r="AK4" s="783">
        <f t="shared" si="0"/>
        <v>35</v>
      </c>
      <c r="AL4" s="783">
        <f t="shared" si="0"/>
        <v>36</v>
      </c>
      <c r="AM4" s="783">
        <f t="shared" si="0"/>
        <v>37</v>
      </c>
      <c r="AN4" s="783">
        <f t="shared" si="0"/>
        <v>38</v>
      </c>
      <c r="AO4" s="783">
        <f t="shared" si="0"/>
        <v>39</v>
      </c>
      <c r="AP4" s="783">
        <f t="shared" si="0"/>
        <v>40</v>
      </c>
      <c r="AQ4" s="783">
        <f t="shared" si="0"/>
        <v>41</v>
      </c>
      <c r="AR4" s="783">
        <f t="shared" si="0"/>
        <v>42</v>
      </c>
      <c r="AS4" s="783">
        <f t="shared" si="0"/>
        <v>43</v>
      </c>
      <c r="AT4" s="783">
        <f t="shared" si="0"/>
        <v>44</v>
      </c>
      <c r="AU4" s="783">
        <f t="shared" si="0"/>
        <v>45</v>
      </c>
      <c r="AV4" s="783">
        <f t="shared" si="0"/>
        <v>46</v>
      </c>
      <c r="AW4" s="783">
        <f t="shared" si="0"/>
        <v>47</v>
      </c>
      <c r="AX4" s="783">
        <f t="shared" si="0"/>
        <v>48</v>
      </c>
      <c r="AY4" s="783">
        <f t="shared" si="0"/>
        <v>49</v>
      </c>
      <c r="AZ4" s="783">
        <f t="shared" si="0"/>
        <v>50</v>
      </c>
      <c r="BA4" s="783">
        <f t="shared" si="0"/>
        <v>51</v>
      </c>
      <c r="BB4" s="783">
        <f t="shared" si="0"/>
        <v>52</v>
      </c>
      <c r="BC4" s="783">
        <f t="shared" si="0"/>
        <v>53</v>
      </c>
      <c r="BD4" s="783">
        <f t="shared" si="0"/>
        <v>54</v>
      </c>
    </row>
    <row r="5" spans="1:56" s="493" customFormat="1" ht="17.45" hidden="1" customHeight="1" x14ac:dyDescent="0.2">
      <c r="A5" s="873"/>
      <c r="B5" s="873"/>
      <c r="C5" s="783" t="s">
        <v>883</v>
      </c>
      <c r="D5" s="783" t="s">
        <v>884</v>
      </c>
      <c r="E5" s="956"/>
      <c r="F5" s="783" t="s">
        <v>885</v>
      </c>
      <c r="G5" s="783" t="s">
        <v>886</v>
      </c>
      <c r="H5" s="783" t="s">
        <v>887</v>
      </c>
      <c r="I5" s="783" t="s">
        <v>888</v>
      </c>
      <c r="J5" s="783" t="s">
        <v>889</v>
      </c>
      <c r="K5" s="783" t="s">
        <v>890</v>
      </c>
      <c r="L5" s="783" t="s">
        <v>891</v>
      </c>
      <c r="M5" s="783" t="s">
        <v>892</v>
      </c>
      <c r="N5" s="783"/>
      <c r="O5" s="783" t="s">
        <v>893</v>
      </c>
      <c r="P5" s="783" t="s">
        <v>894</v>
      </c>
      <c r="Q5" s="783"/>
      <c r="R5" s="783"/>
      <c r="S5" s="783" t="s">
        <v>895</v>
      </c>
      <c r="T5" s="783" t="s">
        <v>896</v>
      </c>
      <c r="U5" s="783" t="s">
        <v>897</v>
      </c>
      <c r="V5" s="783" t="s">
        <v>898</v>
      </c>
      <c r="W5" s="783" t="s">
        <v>899</v>
      </c>
      <c r="X5" s="783" t="s">
        <v>900</v>
      </c>
      <c r="Y5" s="783" t="s">
        <v>901</v>
      </c>
      <c r="Z5" s="783" t="s">
        <v>903</v>
      </c>
      <c r="AA5" s="783" t="s">
        <v>904</v>
      </c>
      <c r="AB5" s="783" t="s">
        <v>905</v>
      </c>
      <c r="AC5" s="783" t="s">
        <v>906</v>
      </c>
      <c r="AD5" s="783" t="s">
        <v>907</v>
      </c>
      <c r="AE5" s="783" t="s">
        <v>908</v>
      </c>
      <c r="AF5" s="783" t="s">
        <v>909</v>
      </c>
      <c r="AG5" s="783" t="s">
        <v>910</v>
      </c>
      <c r="AH5" s="783" t="s">
        <v>911</v>
      </c>
      <c r="AI5" s="783" t="s">
        <v>902</v>
      </c>
      <c r="AJ5" s="783" t="s">
        <v>912</v>
      </c>
      <c r="AK5" s="783" t="s">
        <v>913</v>
      </c>
      <c r="AL5" s="783" t="s">
        <v>914</v>
      </c>
      <c r="AM5" s="783"/>
      <c r="AN5" s="783" t="s">
        <v>932</v>
      </c>
      <c r="AO5" s="783" t="s">
        <v>915</v>
      </c>
      <c r="AP5" s="783" t="s">
        <v>933</v>
      </c>
      <c r="AQ5" s="783" t="s">
        <v>916</v>
      </c>
      <c r="AR5" s="783" t="s">
        <v>917</v>
      </c>
      <c r="AS5" s="783" t="s">
        <v>918</v>
      </c>
      <c r="AT5" s="783" t="s">
        <v>919</v>
      </c>
      <c r="AU5" s="783" t="s">
        <v>920</v>
      </c>
      <c r="AV5" s="783" t="s">
        <v>921</v>
      </c>
      <c r="AW5" s="783" t="s">
        <v>922</v>
      </c>
      <c r="AX5" s="783" t="s">
        <v>923</v>
      </c>
      <c r="AY5" s="783" t="s">
        <v>934</v>
      </c>
      <c r="AZ5" s="783" t="s">
        <v>935</v>
      </c>
      <c r="BA5" s="783" t="s">
        <v>936</v>
      </c>
      <c r="BB5" s="783" t="s">
        <v>937</v>
      </c>
      <c r="BC5" s="956"/>
      <c r="BD5" s="783" t="s">
        <v>938</v>
      </c>
    </row>
    <row r="6" spans="1:56" s="493" customFormat="1" ht="51" hidden="1" customHeight="1" x14ac:dyDescent="0.2">
      <c r="A6" s="873"/>
      <c r="B6" s="873"/>
      <c r="C6" s="872" t="s">
        <v>924</v>
      </c>
      <c r="D6" s="872" t="s">
        <v>924</v>
      </c>
      <c r="E6" s="950"/>
      <c r="F6" s="872" t="s">
        <v>924</v>
      </c>
      <c r="G6" s="872" t="s">
        <v>924</v>
      </c>
      <c r="H6" s="872" t="s">
        <v>924</v>
      </c>
      <c r="I6" s="872" t="s">
        <v>924</v>
      </c>
      <c r="J6" s="872" t="s">
        <v>924</v>
      </c>
      <c r="K6" s="872" t="s">
        <v>924</v>
      </c>
      <c r="L6" s="872" t="s">
        <v>924</v>
      </c>
      <c r="M6" s="872" t="s">
        <v>924</v>
      </c>
      <c r="N6" s="872"/>
      <c r="O6" s="872" t="s">
        <v>924</v>
      </c>
      <c r="P6" s="872" t="s">
        <v>924</v>
      </c>
      <c r="Q6" s="872"/>
      <c r="R6" s="872"/>
      <c r="S6" s="872" t="s">
        <v>924</v>
      </c>
      <c r="T6" s="872" t="s">
        <v>924</v>
      </c>
      <c r="U6" s="872" t="s">
        <v>924</v>
      </c>
      <c r="V6" s="872" t="s">
        <v>924</v>
      </c>
      <c r="W6" s="872" t="s">
        <v>924</v>
      </c>
      <c r="X6" s="872" t="s">
        <v>924</v>
      </c>
      <c r="Y6" s="872" t="s">
        <v>924</v>
      </c>
      <c r="Z6" s="872" t="s">
        <v>924</v>
      </c>
      <c r="AA6" s="872" t="s">
        <v>924</v>
      </c>
      <c r="AB6" s="872" t="s">
        <v>924</v>
      </c>
      <c r="AC6" s="872" t="s">
        <v>924</v>
      </c>
      <c r="AD6" s="872" t="s">
        <v>924</v>
      </c>
      <c r="AE6" s="872" t="s">
        <v>924</v>
      </c>
      <c r="AF6" s="872" t="s">
        <v>924</v>
      </c>
      <c r="AG6" s="872" t="s">
        <v>924</v>
      </c>
      <c r="AH6" s="872" t="s">
        <v>924</v>
      </c>
      <c r="AI6" s="872" t="s">
        <v>924</v>
      </c>
      <c r="AJ6" s="872" t="s">
        <v>924</v>
      </c>
      <c r="AK6" s="872" t="s">
        <v>924</v>
      </c>
      <c r="AL6" s="872" t="s">
        <v>924</v>
      </c>
      <c r="AM6" s="872"/>
      <c r="AN6" s="872" t="s">
        <v>924</v>
      </c>
      <c r="AO6" s="872" t="s">
        <v>924</v>
      </c>
      <c r="AP6" s="872" t="s">
        <v>817</v>
      </c>
      <c r="AQ6" s="872" t="s">
        <v>924</v>
      </c>
      <c r="AR6" s="872" t="s">
        <v>924</v>
      </c>
      <c r="AS6" s="872" t="s">
        <v>924</v>
      </c>
      <c r="AT6" s="872" t="s">
        <v>924</v>
      </c>
      <c r="AU6" s="872" t="s">
        <v>924</v>
      </c>
      <c r="AV6" s="872" t="s">
        <v>924</v>
      </c>
      <c r="AW6" s="872" t="s">
        <v>924</v>
      </c>
      <c r="AX6" s="872" t="s">
        <v>924</v>
      </c>
      <c r="AY6" s="872" t="s">
        <v>924</v>
      </c>
      <c r="AZ6" s="872" t="s">
        <v>924</v>
      </c>
      <c r="BA6" s="872" t="s">
        <v>924</v>
      </c>
      <c r="BB6" s="872" t="s">
        <v>924</v>
      </c>
      <c r="BC6" s="950"/>
      <c r="BD6" s="783" t="s">
        <v>817</v>
      </c>
    </row>
    <row r="7" spans="1:56" s="491" customFormat="1" ht="16.149999999999999" customHeight="1" x14ac:dyDescent="0.2">
      <c r="A7" s="494" t="s">
        <v>85</v>
      </c>
      <c r="B7" s="483" t="s">
        <v>138</v>
      </c>
      <c r="C7" s="484">
        <v>9403</v>
      </c>
      <c r="D7" s="484">
        <v>0</v>
      </c>
      <c r="E7" s="957">
        <v>0</v>
      </c>
      <c r="F7" s="484">
        <v>0</v>
      </c>
      <c r="G7" s="484">
        <v>0</v>
      </c>
      <c r="H7" s="484">
        <v>0</v>
      </c>
      <c r="I7" s="484">
        <v>0</v>
      </c>
      <c r="J7" s="484">
        <v>38</v>
      </c>
      <c r="K7" s="484">
        <v>0</v>
      </c>
      <c r="L7" s="484">
        <v>0</v>
      </c>
      <c r="M7" s="484">
        <v>0</v>
      </c>
      <c r="N7" s="529">
        <v>0</v>
      </c>
      <c r="O7" s="484">
        <v>0</v>
      </c>
      <c r="P7" s="484">
        <v>0</v>
      </c>
      <c r="Q7" s="529">
        <v>1</v>
      </c>
      <c r="R7" s="529">
        <v>0</v>
      </c>
      <c r="S7" s="484">
        <v>0</v>
      </c>
      <c r="T7" s="484">
        <v>9</v>
      </c>
      <c r="U7" s="529">
        <v>0</v>
      </c>
      <c r="V7" s="529">
        <v>0</v>
      </c>
      <c r="W7" s="529">
        <v>0</v>
      </c>
      <c r="X7" s="529">
        <v>0</v>
      </c>
      <c r="Y7" s="529">
        <v>0</v>
      </c>
      <c r="Z7" s="484">
        <v>0</v>
      </c>
      <c r="AA7" s="484">
        <v>0</v>
      </c>
      <c r="AB7" s="484">
        <v>0</v>
      </c>
      <c r="AC7" s="484">
        <v>0</v>
      </c>
      <c r="AD7" s="484">
        <v>1</v>
      </c>
      <c r="AE7" s="484">
        <v>0</v>
      </c>
      <c r="AF7" s="484">
        <v>28</v>
      </c>
      <c r="AG7" s="484">
        <v>0</v>
      </c>
      <c r="AH7" s="484">
        <v>0</v>
      </c>
      <c r="AI7" s="484">
        <v>0</v>
      </c>
      <c r="AJ7" s="484">
        <v>31</v>
      </c>
      <c r="AK7" s="484">
        <v>0</v>
      </c>
      <c r="AL7" s="484">
        <v>0</v>
      </c>
      <c r="AM7" s="529">
        <v>0</v>
      </c>
      <c r="AN7" s="484">
        <v>0</v>
      </c>
      <c r="AO7" s="484">
        <v>0</v>
      </c>
      <c r="AP7" s="495">
        <f t="shared" ref="AP7:AP38" si="1">SUM(C7:AO7)</f>
        <v>9511</v>
      </c>
      <c r="AQ7" s="484">
        <v>0</v>
      </c>
      <c r="AR7" s="484">
        <v>0</v>
      </c>
      <c r="AS7" s="484">
        <v>0</v>
      </c>
      <c r="AT7" s="484">
        <v>0</v>
      </c>
      <c r="AU7" s="484">
        <v>0</v>
      </c>
      <c r="AV7" s="484">
        <v>0</v>
      </c>
      <c r="AW7" s="484">
        <v>0</v>
      </c>
      <c r="AX7" s="484">
        <v>0</v>
      </c>
      <c r="AY7" s="484">
        <v>0</v>
      </c>
      <c r="AZ7" s="484">
        <v>0</v>
      </c>
      <c r="BA7" s="484">
        <v>8</v>
      </c>
      <c r="BB7" s="484">
        <v>0</v>
      </c>
      <c r="BC7" s="957">
        <v>0</v>
      </c>
      <c r="BD7" s="484">
        <f t="shared" ref="BD7:BD70" si="2">SUM(AP7:BC7)</f>
        <v>9519</v>
      </c>
    </row>
    <row r="8" spans="1:56" s="491" customFormat="1" ht="16.149999999999999" customHeight="1" x14ac:dyDescent="0.2">
      <c r="A8" s="496" t="s">
        <v>139</v>
      </c>
      <c r="B8" s="479" t="s">
        <v>140</v>
      </c>
      <c r="C8" s="480">
        <v>4048</v>
      </c>
      <c r="D8" s="480">
        <v>0</v>
      </c>
      <c r="E8" s="480">
        <v>0</v>
      </c>
      <c r="F8" s="480">
        <v>0</v>
      </c>
      <c r="G8" s="480">
        <v>0</v>
      </c>
      <c r="H8" s="480">
        <v>0</v>
      </c>
      <c r="I8" s="480">
        <v>0</v>
      </c>
      <c r="J8" s="480">
        <v>5</v>
      </c>
      <c r="K8" s="480">
        <v>0</v>
      </c>
      <c r="L8" s="480">
        <v>0</v>
      </c>
      <c r="M8" s="480">
        <v>0</v>
      </c>
      <c r="N8" s="480">
        <v>0</v>
      </c>
      <c r="O8" s="480">
        <v>0</v>
      </c>
      <c r="P8" s="480">
        <v>0</v>
      </c>
      <c r="Q8" s="480">
        <v>0</v>
      </c>
      <c r="R8" s="480">
        <v>0</v>
      </c>
      <c r="S8" s="480">
        <v>0</v>
      </c>
      <c r="T8" s="480">
        <v>0</v>
      </c>
      <c r="U8" s="480">
        <v>0</v>
      </c>
      <c r="V8" s="480">
        <v>0</v>
      </c>
      <c r="W8" s="480">
        <v>0</v>
      </c>
      <c r="X8" s="480">
        <v>0</v>
      </c>
      <c r="Y8" s="480">
        <v>0</v>
      </c>
      <c r="Z8" s="480">
        <v>0</v>
      </c>
      <c r="AA8" s="480">
        <v>0</v>
      </c>
      <c r="AB8" s="480">
        <v>0</v>
      </c>
      <c r="AC8" s="480">
        <v>0</v>
      </c>
      <c r="AD8" s="480">
        <v>0</v>
      </c>
      <c r="AE8" s="480">
        <v>0</v>
      </c>
      <c r="AF8" s="480">
        <v>0</v>
      </c>
      <c r="AG8" s="480">
        <v>0</v>
      </c>
      <c r="AH8" s="480">
        <v>0</v>
      </c>
      <c r="AI8" s="480">
        <v>0</v>
      </c>
      <c r="AJ8" s="480">
        <v>11</v>
      </c>
      <c r="AK8" s="480">
        <v>0</v>
      </c>
      <c r="AL8" s="480">
        <v>0</v>
      </c>
      <c r="AM8" s="480">
        <v>0</v>
      </c>
      <c r="AN8" s="480">
        <v>0</v>
      </c>
      <c r="AO8" s="480">
        <v>0</v>
      </c>
      <c r="AP8" s="497">
        <f t="shared" si="1"/>
        <v>4064</v>
      </c>
      <c r="AQ8" s="480">
        <v>0</v>
      </c>
      <c r="AR8" s="480">
        <v>0</v>
      </c>
      <c r="AS8" s="480">
        <v>0</v>
      </c>
      <c r="AT8" s="480">
        <v>0</v>
      </c>
      <c r="AU8" s="480">
        <v>0</v>
      </c>
      <c r="AV8" s="480">
        <v>0</v>
      </c>
      <c r="AW8" s="480">
        <v>0</v>
      </c>
      <c r="AX8" s="480">
        <v>0</v>
      </c>
      <c r="AY8" s="480">
        <v>0</v>
      </c>
      <c r="AZ8" s="480">
        <v>0</v>
      </c>
      <c r="BA8" s="480">
        <v>6</v>
      </c>
      <c r="BB8" s="480">
        <v>0</v>
      </c>
      <c r="BC8" s="480">
        <v>0</v>
      </c>
      <c r="BD8" s="480">
        <f t="shared" si="2"/>
        <v>4070</v>
      </c>
    </row>
    <row r="9" spans="1:56" s="491" customFormat="1" ht="16.149999999999999" customHeight="1" x14ac:dyDescent="0.2">
      <c r="A9" s="496" t="s">
        <v>86</v>
      </c>
      <c r="B9" s="479" t="s">
        <v>141</v>
      </c>
      <c r="C9" s="480">
        <v>21875</v>
      </c>
      <c r="D9" s="480">
        <v>0</v>
      </c>
      <c r="E9" s="480">
        <v>0</v>
      </c>
      <c r="F9" s="480">
        <v>0</v>
      </c>
      <c r="G9" s="480">
        <v>0</v>
      </c>
      <c r="H9" s="480">
        <v>3</v>
      </c>
      <c r="I9" s="480">
        <v>0</v>
      </c>
      <c r="J9" s="480">
        <v>57</v>
      </c>
      <c r="K9" s="480">
        <v>0</v>
      </c>
      <c r="L9" s="480">
        <v>0</v>
      </c>
      <c r="M9" s="480">
        <v>0</v>
      </c>
      <c r="N9" s="480">
        <v>0</v>
      </c>
      <c r="O9" s="480">
        <v>0</v>
      </c>
      <c r="P9" s="480">
        <v>0</v>
      </c>
      <c r="Q9" s="480">
        <v>0</v>
      </c>
      <c r="R9" s="480">
        <v>0</v>
      </c>
      <c r="S9" s="480">
        <v>0</v>
      </c>
      <c r="T9" s="480">
        <v>0</v>
      </c>
      <c r="U9" s="480">
        <v>0</v>
      </c>
      <c r="V9" s="480">
        <v>0</v>
      </c>
      <c r="W9" s="480">
        <v>0</v>
      </c>
      <c r="X9" s="480">
        <v>0</v>
      </c>
      <c r="Y9" s="480">
        <v>4</v>
      </c>
      <c r="Z9" s="480">
        <v>7</v>
      </c>
      <c r="AA9" s="480">
        <v>0</v>
      </c>
      <c r="AB9" s="480">
        <v>0</v>
      </c>
      <c r="AC9" s="480">
        <v>0</v>
      </c>
      <c r="AD9" s="480">
        <v>0</v>
      </c>
      <c r="AE9" s="480">
        <v>15</v>
      </c>
      <c r="AF9" s="480">
        <v>0</v>
      </c>
      <c r="AG9" s="480">
        <v>0</v>
      </c>
      <c r="AH9" s="480">
        <v>0</v>
      </c>
      <c r="AI9" s="480">
        <v>1</v>
      </c>
      <c r="AJ9" s="480">
        <v>49</v>
      </c>
      <c r="AK9" s="480">
        <v>0</v>
      </c>
      <c r="AL9" s="480">
        <v>0</v>
      </c>
      <c r="AM9" s="480">
        <v>0</v>
      </c>
      <c r="AN9" s="480">
        <v>0</v>
      </c>
      <c r="AO9" s="480">
        <v>1</v>
      </c>
      <c r="AP9" s="497">
        <f t="shared" si="1"/>
        <v>22012</v>
      </c>
      <c r="AQ9" s="480">
        <v>0</v>
      </c>
      <c r="AR9" s="480">
        <v>0</v>
      </c>
      <c r="AS9" s="480">
        <v>0</v>
      </c>
      <c r="AT9" s="480">
        <v>0</v>
      </c>
      <c r="AU9" s="480">
        <v>0</v>
      </c>
      <c r="AV9" s="480">
        <v>0</v>
      </c>
      <c r="AW9" s="480">
        <v>0</v>
      </c>
      <c r="AX9" s="480">
        <v>0</v>
      </c>
      <c r="AY9" s="480">
        <v>0</v>
      </c>
      <c r="AZ9" s="480">
        <v>0</v>
      </c>
      <c r="BA9" s="480">
        <v>12</v>
      </c>
      <c r="BB9" s="480">
        <v>0</v>
      </c>
      <c r="BC9" s="480">
        <v>0</v>
      </c>
      <c r="BD9" s="480">
        <f t="shared" si="2"/>
        <v>22024</v>
      </c>
    </row>
    <row r="10" spans="1:56" s="491" customFormat="1" ht="16.149999999999999" customHeight="1" x14ac:dyDescent="0.2">
      <c r="A10" s="496" t="s">
        <v>87</v>
      </c>
      <c r="B10" s="479" t="s">
        <v>142</v>
      </c>
      <c r="C10" s="480">
        <v>3193</v>
      </c>
      <c r="D10" s="480">
        <v>0</v>
      </c>
      <c r="E10" s="480">
        <v>0</v>
      </c>
      <c r="F10" s="480">
        <v>0</v>
      </c>
      <c r="G10" s="480">
        <v>1</v>
      </c>
      <c r="H10" s="480">
        <v>0</v>
      </c>
      <c r="I10" s="480">
        <v>0</v>
      </c>
      <c r="J10" s="480">
        <v>9</v>
      </c>
      <c r="K10" s="480">
        <v>0</v>
      </c>
      <c r="L10" s="480">
        <v>0</v>
      </c>
      <c r="M10" s="480">
        <v>0</v>
      </c>
      <c r="N10" s="480">
        <v>0</v>
      </c>
      <c r="O10" s="480">
        <v>0</v>
      </c>
      <c r="P10" s="480">
        <v>0</v>
      </c>
      <c r="Q10" s="480">
        <v>0</v>
      </c>
      <c r="R10" s="480">
        <v>0</v>
      </c>
      <c r="S10" s="480">
        <v>0</v>
      </c>
      <c r="T10" s="480">
        <v>0</v>
      </c>
      <c r="U10" s="480">
        <v>0</v>
      </c>
      <c r="V10" s="480">
        <v>0</v>
      </c>
      <c r="W10" s="480">
        <v>0</v>
      </c>
      <c r="X10" s="480">
        <v>0</v>
      </c>
      <c r="Y10" s="480">
        <v>0</v>
      </c>
      <c r="Z10" s="480">
        <v>1</v>
      </c>
      <c r="AA10" s="480">
        <v>0</v>
      </c>
      <c r="AB10" s="480">
        <v>0</v>
      </c>
      <c r="AC10" s="480">
        <v>0</v>
      </c>
      <c r="AD10" s="480">
        <v>0</v>
      </c>
      <c r="AE10" s="480">
        <v>0</v>
      </c>
      <c r="AF10" s="480">
        <v>0</v>
      </c>
      <c r="AG10" s="480">
        <v>0</v>
      </c>
      <c r="AH10" s="480">
        <v>0</v>
      </c>
      <c r="AI10" s="480">
        <v>0</v>
      </c>
      <c r="AJ10" s="480">
        <v>11</v>
      </c>
      <c r="AK10" s="480">
        <v>0</v>
      </c>
      <c r="AL10" s="480">
        <v>0</v>
      </c>
      <c r="AM10" s="480">
        <v>0</v>
      </c>
      <c r="AN10" s="480">
        <v>0</v>
      </c>
      <c r="AO10" s="480">
        <v>0</v>
      </c>
      <c r="AP10" s="497">
        <f t="shared" si="1"/>
        <v>3215</v>
      </c>
      <c r="AQ10" s="480">
        <v>0</v>
      </c>
      <c r="AR10" s="480">
        <v>0</v>
      </c>
      <c r="AS10" s="480">
        <v>0</v>
      </c>
      <c r="AT10" s="480">
        <v>1</v>
      </c>
      <c r="AU10" s="480">
        <v>0</v>
      </c>
      <c r="AV10" s="480">
        <v>0</v>
      </c>
      <c r="AW10" s="480">
        <v>4</v>
      </c>
      <c r="AX10" s="480">
        <v>0</v>
      </c>
      <c r="AY10" s="480">
        <v>0</v>
      </c>
      <c r="AZ10" s="480">
        <v>0</v>
      </c>
      <c r="BA10" s="480">
        <v>0</v>
      </c>
      <c r="BB10" s="480">
        <v>0</v>
      </c>
      <c r="BC10" s="480">
        <v>0</v>
      </c>
      <c r="BD10" s="480">
        <f t="shared" si="2"/>
        <v>3220</v>
      </c>
    </row>
    <row r="11" spans="1:56" s="491" customFormat="1" ht="16.149999999999999" customHeight="1" x14ac:dyDescent="0.2">
      <c r="A11" s="498" t="s">
        <v>143</v>
      </c>
      <c r="B11" s="481" t="s">
        <v>144</v>
      </c>
      <c r="C11" s="482">
        <v>5156</v>
      </c>
      <c r="D11" s="482">
        <v>0</v>
      </c>
      <c r="E11" s="958">
        <v>0</v>
      </c>
      <c r="F11" s="482">
        <v>0</v>
      </c>
      <c r="G11" s="482">
        <v>0</v>
      </c>
      <c r="H11" s="482">
        <v>0</v>
      </c>
      <c r="I11" s="482">
        <v>0</v>
      </c>
      <c r="J11" s="482">
        <v>50</v>
      </c>
      <c r="K11" s="482">
        <v>0</v>
      </c>
      <c r="L11" s="482">
        <v>0</v>
      </c>
      <c r="M11" s="482">
        <v>0</v>
      </c>
      <c r="N11" s="482">
        <v>0</v>
      </c>
      <c r="O11" s="482">
        <v>0</v>
      </c>
      <c r="P11" s="482">
        <v>0</v>
      </c>
      <c r="Q11" s="482">
        <v>0</v>
      </c>
      <c r="R11" s="482">
        <v>0</v>
      </c>
      <c r="S11" s="482">
        <v>0</v>
      </c>
      <c r="T11" s="482">
        <v>0</v>
      </c>
      <c r="U11" s="482">
        <v>0</v>
      </c>
      <c r="V11" s="482">
        <v>0</v>
      </c>
      <c r="W11" s="482">
        <v>0</v>
      </c>
      <c r="X11" s="482">
        <v>0</v>
      </c>
      <c r="Y11" s="482">
        <v>0</v>
      </c>
      <c r="Z11" s="482">
        <v>0</v>
      </c>
      <c r="AA11" s="482">
        <v>0</v>
      </c>
      <c r="AB11" s="482">
        <v>0</v>
      </c>
      <c r="AC11" s="482">
        <v>0</v>
      </c>
      <c r="AD11" s="482">
        <v>0</v>
      </c>
      <c r="AE11" s="482">
        <v>0</v>
      </c>
      <c r="AF11" s="482">
        <v>0</v>
      </c>
      <c r="AG11" s="482">
        <v>0</v>
      </c>
      <c r="AH11" s="482">
        <v>0</v>
      </c>
      <c r="AI11" s="482">
        <v>0</v>
      </c>
      <c r="AJ11" s="482">
        <v>32</v>
      </c>
      <c r="AK11" s="482">
        <v>0</v>
      </c>
      <c r="AL11" s="482">
        <v>0</v>
      </c>
      <c r="AM11" s="482">
        <v>0</v>
      </c>
      <c r="AN11" s="482">
        <v>0</v>
      </c>
      <c r="AO11" s="482">
        <v>0</v>
      </c>
      <c r="AP11" s="499">
        <f t="shared" si="1"/>
        <v>5238</v>
      </c>
      <c r="AQ11" s="482">
        <v>0</v>
      </c>
      <c r="AR11" s="482">
        <v>0</v>
      </c>
      <c r="AS11" s="482">
        <v>0</v>
      </c>
      <c r="AT11" s="482">
        <v>718</v>
      </c>
      <c r="AU11" s="482">
        <v>0</v>
      </c>
      <c r="AV11" s="482">
        <v>0</v>
      </c>
      <c r="AW11" s="482">
        <v>0</v>
      </c>
      <c r="AX11" s="482">
        <v>0</v>
      </c>
      <c r="AY11" s="482">
        <v>0</v>
      </c>
      <c r="AZ11" s="482">
        <v>0</v>
      </c>
      <c r="BA11" s="482">
        <v>0</v>
      </c>
      <c r="BB11" s="482">
        <v>0</v>
      </c>
      <c r="BC11" s="958">
        <v>0</v>
      </c>
      <c r="BD11" s="482">
        <f t="shared" si="2"/>
        <v>5956</v>
      </c>
    </row>
    <row r="12" spans="1:56" s="491" customFormat="1" ht="16.149999999999999" customHeight="1" x14ac:dyDescent="0.2">
      <c r="A12" s="494" t="s">
        <v>88</v>
      </c>
      <c r="B12" s="483" t="s">
        <v>145</v>
      </c>
      <c r="C12" s="484">
        <v>5850</v>
      </c>
      <c r="D12" s="484">
        <v>0</v>
      </c>
      <c r="E12" s="957">
        <v>0</v>
      </c>
      <c r="F12" s="484">
        <v>0</v>
      </c>
      <c r="G12" s="484">
        <v>0</v>
      </c>
      <c r="H12" s="484">
        <v>0</v>
      </c>
      <c r="I12" s="484">
        <v>0</v>
      </c>
      <c r="J12" s="484">
        <v>6</v>
      </c>
      <c r="K12" s="484">
        <v>0</v>
      </c>
      <c r="L12" s="484">
        <v>0</v>
      </c>
      <c r="M12" s="484">
        <v>0</v>
      </c>
      <c r="N12" s="529">
        <v>0</v>
      </c>
      <c r="O12" s="484">
        <v>0</v>
      </c>
      <c r="P12" s="484">
        <v>0</v>
      </c>
      <c r="Q12" s="529">
        <v>0</v>
      </c>
      <c r="R12" s="529">
        <v>0</v>
      </c>
      <c r="S12" s="484">
        <v>0</v>
      </c>
      <c r="T12" s="484">
        <v>0</v>
      </c>
      <c r="U12" s="529">
        <v>0</v>
      </c>
      <c r="V12" s="529">
        <v>0</v>
      </c>
      <c r="W12" s="529">
        <v>0</v>
      </c>
      <c r="X12" s="529">
        <v>0</v>
      </c>
      <c r="Y12" s="529">
        <v>0</v>
      </c>
      <c r="Z12" s="484">
        <v>0</v>
      </c>
      <c r="AA12" s="484">
        <v>0</v>
      </c>
      <c r="AB12" s="484">
        <v>0</v>
      </c>
      <c r="AC12" s="484">
        <v>0</v>
      </c>
      <c r="AD12" s="484">
        <v>0</v>
      </c>
      <c r="AE12" s="484">
        <v>0</v>
      </c>
      <c r="AF12" s="484">
        <v>0</v>
      </c>
      <c r="AG12" s="484">
        <v>0</v>
      </c>
      <c r="AH12" s="484">
        <v>0</v>
      </c>
      <c r="AI12" s="484">
        <v>0</v>
      </c>
      <c r="AJ12" s="484">
        <v>20</v>
      </c>
      <c r="AK12" s="484">
        <v>0</v>
      </c>
      <c r="AL12" s="484">
        <v>0</v>
      </c>
      <c r="AM12" s="529">
        <v>0</v>
      </c>
      <c r="AN12" s="484">
        <v>0</v>
      </c>
      <c r="AO12" s="484">
        <v>0</v>
      </c>
      <c r="AP12" s="495">
        <f t="shared" si="1"/>
        <v>5876</v>
      </c>
      <c r="AQ12" s="484">
        <v>0</v>
      </c>
      <c r="AR12" s="484">
        <v>0</v>
      </c>
      <c r="AS12" s="484">
        <v>0</v>
      </c>
      <c r="AT12" s="484">
        <v>0</v>
      </c>
      <c r="AU12" s="484">
        <v>0</v>
      </c>
      <c r="AV12" s="484">
        <v>0</v>
      </c>
      <c r="AW12" s="484">
        <v>0</v>
      </c>
      <c r="AX12" s="484">
        <v>0</v>
      </c>
      <c r="AY12" s="484">
        <v>0</v>
      </c>
      <c r="AZ12" s="484">
        <v>0</v>
      </c>
      <c r="BA12" s="484">
        <v>6</v>
      </c>
      <c r="BB12" s="484">
        <v>0</v>
      </c>
      <c r="BC12" s="957">
        <v>0</v>
      </c>
      <c r="BD12" s="484">
        <f t="shared" si="2"/>
        <v>5882</v>
      </c>
    </row>
    <row r="13" spans="1:56" s="491" customFormat="1" ht="16.149999999999999" customHeight="1" x14ac:dyDescent="0.2">
      <c r="A13" s="496" t="s">
        <v>89</v>
      </c>
      <c r="B13" s="479" t="s">
        <v>146</v>
      </c>
      <c r="C13" s="480">
        <v>2117</v>
      </c>
      <c r="D13" s="480">
        <v>0</v>
      </c>
      <c r="E13" s="480">
        <v>0</v>
      </c>
      <c r="F13" s="480">
        <v>0</v>
      </c>
      <c r="G13" s="480">
        <v>1</v>
      </c>
      <c r="H13" s="480">
        <v>0</v>
      </c>
      <c r="I13" s="480">
        <v>0</v>
      </c>
      <c r="J13" s="480">
        <v>4</v>
      </c>
      <c r="K13" s="480">
        <v>0</v>
      </c>
      <c r="L13" s="480">
        <v>0</v>
      </c>
      <c r="M13" s="480">
        <v>0</v>
      </c>
      <c r="N13" s="480">
        <v>0</v>
      </c>
      <c r="O13" s="480">
        <v>0</v>
      </c>
      <c r="P13" s="480">
        <v>0</v>
      </c>
      <c r="Q13" s="480">
        <v>0</v>
      </c>
      <c r="R13" s="480">
        <v>0</v>
      </c>
      <c r="S13" s="480">
        <v>0</v>
      </c>
      <c r="T13" s="480">
        <v>0</v>
      </c>
      <c r="U13" s="480">
        <v>31</v>
      </c>
      <c r="V13" s="480">
        <v>0</v>
      </c>
      <c r="W13" s="480">
        <v>0</v>
      </c>
      <c r="X13" s="480">
        <v>0</v>
      </c>
      <c r="Y13" s="480">
        <v>0</v>
      </c>
      <c r="Z13" s="480">
        <v>0</v>
      </c>
      <c r="AA13" s="480">
        <v>0</v>
      </c>
      <c r="AB13" s="480">
        <v>0</v>
      </c>
      <c r="AC13" s="480">
        <v>0</v>
      </c>
      <c r="AD13" s="480">
        <v>0</v>
      </c>
      <c r="AE13" s="480">
        <v>0</v>
      </c>
      <c r="AF13" s="480">
        <v>0</v>
      </c>
      <c r="AG13" s="480">
        <v>0</v>
      </c>
      <c r="AH13" s="480">
        <v>0</v>
      </c>
      <c r="AI13" s="480">
        <v>0</v>
      </c>
      <c r="AJ13" s="480">
        <v>8</v>
      </c>
      <c r="AK13" s="480">
        <v>0</v>
      </c>
      <c r="AL13" s="480">
        <v>0</v>
      </c>
      <c r="AM13" s="480">
        <v>0</v>
      </c>
      <c r="AN13" s="480">
        <v>0</v>
      </c>
      <c r="AO13" s="480">
        <v>0</v>
      </c>
      <c r="AP13" s="497">
        <f t="shared" si="1"/>
        <v>2161</v>
      </c>
      <c r="AQ13" s="480">
        <v>0</v>
      </c>
      <c r="AR13" s="480">
        <v>0</v>
      </c>
      <c r="AS13" s="480">
        <v>0</v>
      </c>
      <c r="AT13" s="480">
        <v>0</v>
      </c>
      <c r="AU13" s="480">
        <v>1</v>
      </c>
      <c r="AV13" s="480">
        <v>0</v>
      </c>
      <c r="AW13" s="480">
        <v>0</v>
      </c>
      <c r="AX13" s="480">
        <v>0</v>
      </c>
      <c r="AY13" s="480">
        <v>0</v>
      </c>
      <c r="AZ13" s="480">
        <v>0</v>
      </c>
      <c r="BA13" s="480">
        <v>0</v>
      </c>
      <c r="BB13" s="480">
        <v>0</v>
      </c>
      <c r="BC13" s="480">
        <v>0</v>
      </c>
      <c r="BD13" s="480">
        <f t="shared" si="2"/>
        <v>2162</v>
      </c>
    </row>
    <row r="14" spans="1:56" s="491" customFormat="1" ht="16.149999999999999" customHeight="1" x14ac:dyDescent="0.2">
      <c r="A14" s="496" t="s">
        <v>90</v>
      </c>
      <c r="B14" s="479" t="s">
        <v>147</v>
      </c>
      <c r="C14" s="480">
        <v>22308</v>
      </c>
      <c r="D14" s="480">
        <v>0</v>
      </c>
      <c r="E14" s="480">
        <v>0</v>
      </c>
      <c r="F14" s="480">
        <v>0</v>
      </c>
      <c r="G14" s="480">
        <v>0</v>
      </c>
      <c r="H14" s="480">
        <v>0</v>
      </c>
      <c r="I14" s="480">
        <v>0</v>
      </c>
      <c r="J14" s="480">
        <v>63</v>
      </c>
      <c r="K14" s="480">
        <v>0</v>
      </c>
      <c r="L14" s="480">
        <v>0</v>
      </c>
      <c r="M14" s="480">
        <v>0</v>
      </c>
      <c r="N14" s="480">
        <v>0</v>
      </c>
      <c r="O14" s="480">
        <v>0</v>
      </c>
      <c r="P14" s="480">
        <v>0</v>
      </c>
      <c r="Q14" s="480">
        <v>0</v>
      </c>
      <c r="R14" s="480">
        <v>0</v>
      </c>
      <c r="S14" s="480">
        <v>0</v>
      </c>
      <c r="T14" s="480">
        <v>0</v>
      </c>
      <c r="U14" s="480">
        <v>0</v>
      </c>
      <c r="V14" s="480">
        <v>0</v>
      </c>
      <c r="W14" s="480">
        <v>0</v>
      </c>
      <c r="X14" s="480">
        <v>0</v>
      </c>
      <c r="Y14" s="480">
        <v>0</v>
      </c>
      <c r="Z14" s="480">
        <v>0</v>
      </c>
      <c r="AA14" s="480">
        <v>0</v>
      </c>
      <c r="AB14" s="480">
        <v>0</v>
      </c>
      <c r="AC14" s="480">
        <v>0</v>
      </c>
      <c r="AD14" s="480">
        <v>0</v>
      </c>
      <c r="AE14" s="480">
        <v>0</v>
      </c>
      <c r="AF14" s="480">
        <v>0</v>
      </c>
      <c r="AG14" s="480">
        <v>0</v>
      </c>
      <c r="AH14" s="480">
        <v>0</v>
      </c>
      <c r="AI14" s="480">
        <v>0</v>
      </c>
      <c r="AJ14" s="480">
        <v>49</v>
      </c>
      <c r="AK14" s="480">
        <v>0</v>
      </c>
      <c r="AL14" s="480">
        <v>0</v>
      </c>
      <c r="AM14" s="480">
        <v>0</v>
      </c>
      <c r="AN14" s="480">
        <v>0</v>
      </c>
      <c r="AO14" s="480">
        <v>0</v>
      </c>
      <c r="AP14" s="497">
        <f t="shared" si="1"/>
        <v>22420</v>
      </c>
      <c r="AQ14" s="480">
        <v>0</v>
      </c>
      <c r="AR14" s="480">
        <v>0</v>
      </c>
      <c r="AS14" s="480">
        <v>0</v>
      </c>
      <c r="AT14" s="480">
        <v>0</v>
      </c>
      <c r="AU14" s="480">
        <v>0</v>
      </c>
      <c r="AV14" s="480">
        <v>0</v>
      </c>
      <c r="AW14" s="480">
        <v>0</v>
      </c>
      <c r="AX14" s="480">
        <v>0</v>
      </c>
      <c r="AY14" s="480">
        <v>0</v>
      </c>
      <c r="AZ14" s="480">
        <v>0</v>
      </c>
      <c r="BA14" s="480">
        <v>14</v>
      </c>
      <c r="BB14" s="480">
        <v>0</v>
      </c>
      <c r="BC14" s="480">
        <v>0</v>
      </c>
      <c r="BD14" s="480">
        <f t="shared" si="2"/>
        <v>22434</v>
      </c>
    </row>
    <row r="15" spans="1:56" s="491" customFormat="1" ht="16.149999999999999" customHeight="1" x14ac:dyDescent="0.2">
      <c r="A15" s="496" t="s">
        <v>91</v>
      </c>
      <c r="B15" s="479" t="s">
        <v>148</v>
      </c>
      <c r="C15" s="480">
        <v>38393</v>
      </c>
      <c r="D15" s="480">
        <v>0</v>
      </c>
      <c r="E15" s="480">
        <v>0</v>
      </c>
      <c r="F15" s="480">
        <v>851</v>
      </c>
      <c r="G15" s="480">
        <v>0</v>
      </c>
      <c r="H15" s="480">
        <v>0</v>
      </c>
      <c r="I15" s="480">
        <v>0</v>
      </c>
      <c r="J15" s="480">
        <v>67</v>
      </c>
      <c r="K15" s="480">
        <v>0</v>
      </c>
      <c r="L15" s="480">
        <v>0</v>
      </c>
      <c r="M15" s="480">
        <v>0</v>
      </c>
      <c r="N15" s="480">
        <v>0</v>
      </c>
      <c r="O15" s="480">
        <v>0</v>
      </c>
      <c r="P15" s="480">
        <v>0</v>
      </c>
      <c r="Q15" s="480">
        <v>0</v>
      </c>
      <c r="R15" s="480">
        <v>0</v>
      </c>
      <c r="S15" s="480">
        <v>0</v>
      </c>
      <c r="T15" s="480">
        <v>0</v>
      </c>
      <c r="U15" s="480">
        <v>1</v>
      </c>
      <c r="V15" s="480">
        <v>0</v>
      </c>
      <c r="W15" s="480">
        <v>0</v>
      </c>
      <c r="X15" s="480">
        <v>0</v>
      </c>
      <c r="Y15" s="480">
        <v>0</v>
      </c>
      <c r="Z15" s="480">
        <v>0</v>
      </c>
      <c r="AA15" s="480">
        <v>0</v>
      </c>
      <c r="AB15" s="480">
        <v>0</v>
      </c>
      <c r="AC15" s="480">
        <v>0</v>
      </c>
      <c r="AD15" s="480">
        <v>0</v>
      </c>
      <c r="AE15" s="480">
        <v>0</v>
      </c>
      <c r="AF15" s="480">
        <v>0</v>
      </c>
      <c r="AG15" s="480">
        <v>0</v>
      </c>
      <c r="AH15" s="480">
        <v>0</v>
      </c>
      <c r="AI15" s="480">
        <v>0</v>
      </c>
      <c r="AJ15" s="480">
        <v>115</v>
      </c>
      <c r="AK15" s="480">
        <v>0</v>
      </c>
      <c r="AL15" s="480">
        <v>0</v>
      </c>
      <c r="AM15" s="480">
        <v>0</v>
      </c>
      <c r="AN15" s="480">
        <v>0</v>
      </c>
      <c r="AO15" s="480">
        <v>0</v>
      </c>
      <c r="AP15" s="497">
        <f t="shared" si="1"/>
        <v>39427</v>
      </c>
      <c r="AQ15" s="480">
        <v>0</v>
      </c>
      <c r="AR15" s="480">
        <v>0</v>
      </c>
      <c r="AS15" s="480">
        <v>0</v>
      </c>
      <c r="AT15" s="480">
        <v>0</v>
      </c>
      <c r="AU15" s="480">
        <v>0</v>
      </c>
      <c r="AV15" s="480">
        <v>0</v>
      </c>
      <c r="AW15" s="480">
        <v>1</v>
      </c>
      <c r="AX15" s="480">
        <v>0</v>
      </c>
      <c r="AY15" s="480">
        <v>0</v>
      </c>
      <c r="AZ15" s="480">
        <v>0</v>
      </c>
      <c r="BA15" s="480">
        <v>9</v>
      </c>
      <c r="BB15" s="480">
        <v>0</v>
      </c>
      <c r="BC15" s="480">
        <v>0</v>
      </c>
      <c r="BD15" s="480">
        <f t="shared" si="2"/>
        <v>39437</v>
      </c>
    </row>
    <row r="16" spans="1:56" s="491" customFormat="1" ht="16.149999999999999" customHeight="1" x14ac:dyDescent="0.2">
      <c r="A16" s="498" t="s">
        <v>92</v>
      </c>
      <c r="B16" s="481" t="s">
        <v>149</v>
      </c>
      <c r="C16" s="482">
        <v>31311</v>
      </c>
      <c r="D16" s="482">
        <v>0</v>
      </c>
      <c r="E16" s="958">
        <v>0</v>
      </c>
      <c r="F16" s="482">
        <v>0</v>
      </c>
      <c r="G16" s="482">
        <v>0</v>
      </c>
      <c r="H16" s="482">
        <v>0</v>
      </c>
      <c r="I16" s="482">
        <v>0</v>
      </c>
      <c r="J16" s="482">
        <v>75</v>
      </c>
      <c r="K16" s="482">
        <v>846</v>
      </c>
      <c r="L16" s="482">
        <v>0</v>
      </c>
      <c r="M16" s="482">
        <v>0</v>
      </c>
      <c r="N16" s="482">
        <v>0</v>
      </c>
      <c r="O16" s="482">
        <v>0</v>
      </c>
      <c r="P16" s="482">
        <v>0</v>
      </c>
      <c r="Q16" s="482">
        <v>0</v>
      </c>
      <c r="R16" s="482">
        <v>0</v>
      </c>
      <c r="S16" s="482">
        <v>0</v>
      </c>
      <c r="T16" s="482">
        <v>0</v>
      </c>
      <c r="U16" s="482">
        <v>0</v>
      </c>
      <c r="V16" s="482">
        <v>0</v>
      </c>
      <c r="W16" s="482">
        <v>0</v>
      </c>
      <c r="X16" s="482">
        <v>0</v>
      </c>
      <c r="Y16" s="482">
        <v>0</v>
      </c>
      <c r="Z16" s="482">
        <v>0</v>
      </c>
      <c r="AA16" s="482">
        <v>0</v>
      </c>
      <c r="AB16" s="482">
        <v>436</v>
      </c>
      <c r="AC16" s="482">
        <v>0</v>
      </c>
      <c r="AD16" s="482">
        <v>0</v>
      </c>
      <c r="AE16" s="482">
        <v>0</v>
      </c>
      <c r="AF16" s="482">
        <v>0</v>
      </c>
      <c r="AG16" s="482">
        <v>0</v>
      </c>
      <c r="AH16" s="482">
        <v>0</v>
      </c>
      <c r="AI16" s="482">
        <v>0</v>
      </c>
      <c r="AJ16" s="482">
        <v>93</v>
      </c>
      <c r="AK16" s="482">
        <v>540</v>
      </c>
      <c r="AL16" s="482">
        <v>0</v>
      </c>
      <c r="AM16" s="482">
        <v>0</v>
      </c>
      <c r="AN16" s="482">
        <v>0</v>
      </c>
      <c r="AO16" s="482">
        <v>0</v>
      </c>
      <c r="AP16" s="499">
        <f t="shared" si="1"/>
        <v>33301</v>
      </c>
      <c r="AQ16" s="482">
        <v>0</v>
      </c>
      <c r="AR16" s="482">
        <v>0</v>
      </c>
      <c r="AS16" s="482">
        <v>0</v>
      </c>
      <c r="AT16" s="482">
        <v>1</v>
      </c>
      <c r="AU16" s="482">
        <v>0</v>
      </c>
      <c r="AV16" s="482">
        <v>0</v>
      </c>
      <c r="AW16" s="482">
        <v>0</v>
      </c>
      <c r="AX16" s="482">
        <v>0</v>
      </c>
      <c r="AY16" s="482">
        <v>0</v>
      </c>
      <c r="AZ16" s="482">
        <v>0</v>
      </c>
      <c r="BA16" s="482">
        <v>22</v>
      </c>
      <c r="BB16" s="482">
        <v>0</v>
      </c>
      <c r="BC16" s="958">
        <v>0</v>
      </c>
      <c r="BD16" s="482">
        <f t="shared" si="2"/>
        <v>33324</v>
      </c>
    </row>
    <row r="17" spans="1:56" s="491" customFormat="1" ht="16.149999999999999" customHeight="1" x14ac:dyDescent="0.2">
      <c r="A17" s="494" t="s">
        <v>93</v>
      </c>
      <c r="B17" s="483" t="s">
        <v>150</v>
      </c>
      <c r="C17" s="484">
        <v>1572</v>
      </c>
      <c r="D17" s="484">
        <v>0</v>
      </c>
      <c r="E17" s="957">
        <v>0</v>
      </c>
      <c r="F17" s="484">
        <v>0</v>
      </c>
      <c r="G17" s="484">
        <v>0</v>
      </c>
      <c r="H17" s="484">
        <v>0</v>
      </c>
      <c r="I17" s="484">
        <v>0</v>
      </c>
      <c r="J17" s="484">
        <v>8</v>
      </c>
      <c r="K17" s="484">
        <v>0</v>
      </c>
      <c r="L17" s="484">
        <v>0</v>
      </c>
      <c r="M17" s="484">
        <v>0</v>
      </c>
      <c r="N17" s="529">
        <v>0</v>
      </c>
      <c r="O17" s="484">
        <v>0</v>
      </c>
      <c r="P17" s="484">
        <v>0</v>
      </c>
      <c r="Q17" s="529">
        <v>0</v>
      </c>
      <c r="R17" s="529">
        <v>0</v>
      </c>
      <c r="S17" s="484">
        <v>0</v>
      </c>
      <c r="T17" s="484">
        <v>0</v>
      </c>
      <c r="U17" s="529">
        <v>0</v>
      </c>
      <c r="V17" s="529">
        <v>0</v>
      </c>
      <c r="W17" s="529">
        <v>0</v>
      </c>
      <c r="X17" s="529">
        <v>0</v>
      </c>
      <c r="Y17" s="529">
        <v>0</v>
      </c>
      <c r="Z17" s="484">
        <v>0</v>
      </c>
      <c r="AA17" s="484">
        <v>0</v>
      </c>
      <c r="AB17" s="484">
        <v>0</v>
      </c>
      <c r="AC17" s="484">
        <v>0</v>
      </c>
      <c r="AD17" s="484">
        <v>0</v>
      </c>
      <c r="AE17" s="484">
        <v>0</v>
      </c>
      <c r="AF17" s="484">
        <v>0</v>
      </c>
      <c r="AG17" s="484">
        <v>0</v>
      </c>
      <c r="AH17" s="484">
        <v>0</v>
      </c>
      <c r="AI17" s="484">
        <v>0</v>
      </c>
      <c r="AJ17" s="484">
        <v>1</v>
      </c>
      <c r="AK17" s="484">
        <v>0</v>
      </c>
      <c r="AL17" s="484">
        <v>0</v>
      </c>
      <c r="AM17" s="529">
        <v>0</v>
      </c>
      <c r="AN17" s="484">
        <v>0</v>
      </c>
      <c r="AO17" s="484">
        <v>0</v>
      </c>
      <c r="AP17" s="495">
        <f t="shared" si="1"/>
        <v>1581</v>
      </c>
      <c r="AQ17" s="484">
        <v>0</v>
      </c>
      <c r="AR17" s="484">
        <v>0</v>
      </c>
      <c r="AS17" s="484">
        <v>0</v>
      </c>
      <c r="AT17" s="484">
        <v>0</v>
      </c>
      <c r="AU17" s="484">
        <v>0</v>
      </c>
      <c r="AV17" s="484">
        <v>0</v>
      </c>
      <c r="AW17" s="484">
        <v>0</v>
      </c>
      <c r="AX17" s="484">
        <v>0</v>
      </c>
      <c r="AY17" s="484">
        <v>0</v>
      </c>
      <c r="AZ17" s="484">
        <v>0</v>
      </c>
      <c r="BA17" s="484">
        <v>1</v>
      </c>
      <c r="BB17" s="484">
        <v>0</v>
      </c>
      <c r="BC17" s="957">
        <v>0</v>
      </c>
      <c r="BD17" s="484">
        <f t="shared" si="2"/>
        <v>1582</v>
      </c>
    </row>
    <row r="18" spans="1:56" s="491" customFormat="1" ht="16.149999999999999" customHeight="1" x14ac:dyDescent="0.2">
      <c r="A18" s="496" t="s">
        <v>151</v>
      </c>
      <c r="B18" s="479" t="s">
        <v>152</v>
      </c>
      <c r="C18" s="480">
        <v>1315</v>
      </c>
      <c r="D18" s="480">
        <v>0</v>
      </c>
      <c r="E18" s="480">
        <v>0</v>
      </c>
      <c r="F18" s="480">
        <v>0</v>
      </c>
      <c r="G18" s="480">
        <v>0</v>
      </c>
      <c r="H18" s="480">
        <v>0</v>
      </c>
      <c r="I18" s="480">
        <v>0</v>
      </c>
      <c r="J18" s="480">
        <v>0</v>
      </c>
      <c r="K18" s="480">
        <v>0</v>
      </c>
      <c r="L18" s="480">
        <v>0</v>
      </c>
      <c r="M18" s="480">
        <v>0</v>
      </c>
      <c r="N18" s="480">
        <v>0</v>
      </c>
      <c r="O18" s="480">
        <v>0</v>
      </c>
      <c r="P18" s="480">
        <v>0</v>
      </c>
      <c r="Q18" s="480">
        <v>0</v>
      </c>
      <c r="R18" s="480">
        <v>0</v>
      </c>
      <c r="S18" s="480">
        <v>0</v>
      </c>
      <c r="T18" s="480">
        <v>0</v>
      </c>
      <c r="U18" s="480">
        <v>0</v>
      </c>
      <c r="V18" s="480">
        <v>0</v>
      </c>
      <c r="W18" s="480">
        <v>0</v>
      </c>
      <c r="X18" s="480">
        <v>0</v>
      </c>
      <c r="Y18" s="480">
        <v>0</v>
      </c>
      <c r="Z18" s="480">
        <v>0</v>
      </c>
      <c r="AA18" s="480">
        <v>0</v>
      </c>
      <c r="AB18" s="480">
        <v>0</v>
      </c>
      <c r="AC18" s="480">
        <v>0</v>
      </c>
      <c r="AD18" s="480">
        <v>0</v>
      </c>
      <c r="AE18" s="480">
        <v>0</v>
      </c>
      <c r="AF18" s="480">
        <v>0</v>
      </c>
      <c r="AG18" s="480">
        <v>0</v>
      </c>
      <c r="AH18" s="480">
        <v>0</v>
      </c>
      <c r="AI18" s="480">
        <v>0</v>
      </c>
      <c r="AJ18" s="480">
        <v>1</v>
      </c>
      <c r="AK18" s="480">
        <v>2</v>
      </c>
      <c r="AL18" s="480">
        <v>0</v>
      </c>
      <c r="AM18" s="480">
        <v>0</v>
      </c>
      <c r="AN18" s="480">
        <v>0</v>
      </c>
      <c r="AO18" s="480">
        <v>0</v>
      </c>
      <c r="AP18" s="497">
        <f t="shared" si="1"/>
        <v>1318</v>
      </c>
      <c r="AQ18" s="480">
        <v>0</v>
      </c>
      <c r="AR18" s="480">
        <v>0</v>
      </c>
      <c r="AS18" s="480">
        <v>0</v>
      </c>
      <c r="AT18" s="480">
        <v>0</v>
      </c>
      <c r="AU18" s="480">
        <v>0</v>
      </c>
      <c r="AV18" s="480">
        <v>0</v>
      </c>
      <c r="AW18" s="480">
        <v>0</v>
      </c>
      <c r="AX18" s="480">
        <v>0</v>
      </c>
      <c r="AY18" s="480">
        <v>0</v>
      </c>
      <c r="AZ18" s="480">
        <v>0</v>
      </c>
      <c r="BA18" s="480">
        <v>1</v>
      </c>
      <c r="BB18" s="480">
        <v>0</v>
      </c>
      <c r="BC18" s="480">
        <v>0</v>
      </c>
      <c r="BD18" s="480">
        <f t="shared" si="2"/>
        <v>1319</v>
      </c>
    </row>
    <row r="19" spans="1:56" s="491" customFormat="1" ht="16.149999999999999" customHeight="1" x14ac:dyDescent="0.2">
      <c r="A19" s="496" t="s">
        <v>153</v>
      </c>
      <c r="B19" s="479" t="s">
        <v>154</v>
      </c>
      <c r="C19" s="480">
        <v>1240</v>
      </c>
      <c r="D19" s="480">
        <v>0</v>
      </c>
      <c r="E19" s="480">
        <v>0</v>
      </c>
      <c r="F19" s="480">
        <v>0</v>
      </c>
      <c r="G19" s="480">
        <v>0</v>
      </c>
      <c r="H19" s="480">
        <v>0</v>
      </c>
      <c r="I19" s="480">
        <v>0</v>
      </c>
      <c r="J19" s="480">
        <v>4</v>
      </c>
      <c r="K19" s="480">
        <v>0</v>
      </c>
      <c r="L19" s="480">
        <v>0</v>
      </c>
      <c r="M19" s="480">
        <v>0</v>
      </c>
      <c r="N19" s="480">
        <v>0</v>
      </c>
      <c r="O19" s="480">
        <v>0</v>
      </c>
      <c r="P19" s="480">
        <v>0</v>
      </c>
      <c r="Q19" s="480">
        <v>0</v>
      </c>
      <c r="R19" s="480">
        <v>0</v>
      </c>
      <c r="S19" s="480">
        <v>0</v>
      </c>
      <c r="T19" s="480">
        <v>0</v>
      </c>
      <c r="U19" s="480">
        <v>0</v>
      </c>
      <c r="V19" s="480">
        <v>0</v>
      </c>
      <c r="W19" s="480">
        <v>0</v>
      </c>
      <c r="X19" s="480">
        <v>0</v>
      </c>
      <c r="Y19" s="480">
        <v>0</v>
      </c>
      <c r="Z19" s="480">
        <v>0</v>
      </c>
      <c r="AA19" s="480">
        <v>80</v>
      </c>
      <c r="AB19" s="480">
        <v>0</v>
      </c>
      <c r="AC19" s="480">
        <v>0</v>
      </c>
      <c r="AD19" s="480">
        <v>0</v>
      </c>
      <c r="AE19" s="480">
        <v>0</v>
      </c>
      <c r="AF19" s="480">
        <v>0</v>
      </c>
      <c r="AG19" s="480">
        <v>0</v>
      </c>
      <c r="AH19" s="480">
        <v>0</v>
      </c>
      <c r="AI19" s="480">
        <v>0</v>
      </c>
      <c r="AJ19" s="480">
        <v>7</v>
      </c>
      <c r="AK19" s="480">
        <v>0</v>
      </c>
      <c r="AL19" s="480">
        <v>0</v>
      </c>
      <c r="AM19" s="480">
        <v>0</v>
      </c>
      <c r="AN19" s="480">
        <v>0</v>
      </c>
      <c r="AO19" s="480">
        <v>0</v>
      </c>
      <c r="AP19" s="497">
        <f t="shared" si="1"/>
        <v>1331</v>
      </c>
      <c r="AQ19" s="480">
        <v>0</v>
      </c>
      <c r="AR19" s="480">
        <v>0</v>
      </c>
      <c r="AS19" s="480">
        <v>0</v>
      </c>
      <c r="AT19" s="480">
        <v>0</v>
      </c>
      <c r="AU19" s="480">
        <v>0</v>
      </c>
      <c r="AV19" s="480">
        <v>0</v>
      </c>
      <c r="AW19" s="480">
        <v>0</v>
      </c>
      <c r="AX19" s="480">
        <v>0</v>
      </c>
      <c r="AY19" s="480">
        <v>0</v>
      </c>
      <c r="AZ19" s="480">
        <v>0</v>
      </c>
      <c r="BA19" s="480">
        <v>0</v>
      </c>
      <c r="BB19" s="480">
        <v>0</v>
      </c>
      <c r="BC19" s="480">
        <v>0</v>
      </c>
      <c r="BD19" s="480">
        <f t="shared" si="2"/>
        <v>1331</v>
      </c>
    </row>
    <row r="20" spans="1:56" s="491" customFormat="1" ht="16.149999999999999" customHeight="1" x14ac:dyDescent="0.2">
      <c r="A20" s="496" t="s">
        <v>155</v>
      </c>
      <c r="B20" s="479" t="s">
        <v>156</v>
      </c>
      <c r="C20" s="480">
        <v>1652</v>
      </c>
      <c r="D20" s="480">
        <v>0</v>
      </c>
      <c r="E20" s="480">
        <v>0</v>
      </c>
      <c r="F20" s="480">
        <v>0</v>
      </c>
      <c r="G20" s="480">
        <v>5</v>
      </c>
      <c r="H20" s="480">
        <v>0</v>
      </c>
      <c r="I20" s="480">
        <v>0</v>
      </c>
      <c r="J20" s="480">
        <v>7</v>
      </c>
      <c r="K20" s="480">
        <v>0</v>
      </c>
      <c r="L20" s="480">
        <v>0</v>
      </c>
      <c r="M20" s="480">
        <v>0</v>
      </c>
      <c r="N20" s="480">
        <v>0</v>
      </c>
      <c r="O20" s="480">
        <v>0</v>
      </c>
      <c r="P20" s="480">
        <v>0</v>
      </c>
      <c r="Q20" s="480">
        <v>0</v>
      </c>
      <c r="R20" s="480">
        <v>0</v>
      </c>
      <c r="S20" s="480">
        <v>0</v>
      </c>
      <c r="T20" s="480">
        <v>0</v>
      </c>
      <c r="U20" s="480">
        <v>53</v>
      </c>
      <c r="V20" s="480">
        <v>0</v>
      </c>
      <c r="W20" s="480">
        <v>0</v>
      </c>
      <c r="X20" s="480">
        <v>0</v>
      </c>
      <c r="Y20" s="480">
        <v>0</v>
      </c>
      <c r="Z20" s="480">
        <v>0</v>
      </c>
      <c r="AA20" s="480">
        <v>0</v>
      </c>
      <c r="AB20" s="480">
        <v>0</v>
      </c>
      <c r="AC20" s="480">
        <v>46</v>
      </c>
      <c r="AD20" s="480">
        <v>0</v>
      </c>
      <c r="AE20" s="480">
        <v>0</v>
      </c>
      <c r="AF20" s="480">
        <v>0</v>
      </c>
      <c r="AG20" s="480">
        <v>0</v>
      </c>
      <c r="AH20" s="480">
        <v>0</v>
      </c>
      <c r="AI20" s="480">
        <v>0</v>
      </c>
      <c r="AJ20" s="480">
        <v>7</v>
      </c>
      <c r="AK20" s="480">
        <v>0</v>
      </c>
      <c r="AL20" s="480">
        <v>0</v>
      </c>
      <c r="AM20" s="480">
        <v>0</v>
      </c>
      <c r="AN20" s="480">
        <v>0</v>
      </c>
      <c r="AO20" s="480">
        <v>0</v>
      </c>
      <c r="AP20" s="497">
        <f t="shared" si="1"/>
        <v>1770</v>
      </c>
      <c r="AQ20" s="480">
        <v>1</v>
      </c>
      <c r="AR20" s="480">
        <v>0</v>
      </c>
      <c r="AS20" s="480">
        <v>0</v>
      </c>
      <c r="AT20" s="480">
        <v>0</v>
      </c>
      <c r="AU20" s="480">
        <v>1</v>
      </c>
      <c r="AV20" s="480">
        <v>0</v>
      </c>
      <c r="AW20" s="480">
        <v>0</v>
      </c>
      <c r="AX20" s="480">
        <v>0</v>
      </c>
      <c r="AY20" s="480">
        <v>0</v>
      </c>
      <c r="AZ20" s="480">
        <v>0</v>
      </c>
      <c r="BA20" s="480">
        <v>3</v>
      </c>
      <c r="BB20" s="480">
        <v>0</v>
      </c>
      <c r="BC20" s="480">
        <v>0</v>
      </c>
      <c r="BD20" s="480">
        <f t="shared" si="2"/>
        <v>1775</v>
      </c>
    </row>
    <row r="21" spans="1:56" s="491" customFormat="1" ht="16.149999999999999" customHeight="1" x14ac:dyDescent="0.2">
      <c r="A21" s="498" t="s">
        <v>157</v>
      </c>
      <c r="B21" s="481" t="s">
        <v>158</v>
      </c>
      <c r="C21" s="482">
        <v>3255</v>
      </c>
      <c r="D21" s="482">
        <v>0</v>
      </c>
      <c r="E21" s="958">
        <v>0</v>
      </c>
      <c r="F21" s="482">
        <v>0</v>
      </c>
      <c r="G21" s="482">
        <v>0</v>
      </c>
      <c r="H21" s="482">
        <v>0</v>
      </c>
      <c r="I21" s="482">
        <v>0</v>
      </c>
      <c r="J21" s="482">
        <v>3</v>
      </c>
      <c r="K21" s="482">
        <v>0</v>
      </c>
      <c r="L21" s="482">
        <v>0</v>
      </c>
      <c r="M21" s="482">
        <v>0</v>
      </c>
      <c r="N21" s="482">
        <v>0</v>
      </c>
      <c r="O21" s="482">
        <v>0</v>
      </c>
      <c r="P21" s="482">
        <v>0</v>
      </c>
      <c r="Q21" s="482">
        <v>0</v>
      </c>
      <c r="R21" s="482">
        <v>0</v>
      </c>
      <c r="S21" s="482">
        <v>0</v>
      </c>
      <c r="T21" s="482">
        <v>0</v>
      </c>
      <c r="U21" s="482">
        <v>0</v>
      </c>
      <c r="V21" s="482">
        <v>0</v>
      </c>
      <c r="W21" s="482">
        <v>0</v>
      </c>
      <c r="X21" s="482">
        <v>0</v>
      </c>
      <c r="Y21" s="482">
        <v>0</v>
      </c>
      <c r="Z21" s="482">
        <v>0</v>
      </c>
      <c r="AA21" s="482">
        <v>352</v>
      </c>
      <c r="AB21" s="482">
        <v>0</v>
      </c>
      <c r="AC21" s="482">
        <v>0</v>
      </c>
      <c r="AD21" s="482">
        <v>0</v>
      </c>
      <c r="AE21" s="482">
        <v>0</v>
      </c>
      <c r="AF21" s="482">
        <v>0</v>
      </c>
      <c r="AG21" s="482">
        <v>0</v>
      </c>
      <c r="AH21" s="482">
        <v>0</v>
      </c>
      <c r="AI21" s="482">
        <v>0</v>
      </c>
      <c r="AJ21" s="482">
        <v>9</v>
      </c>
      <c r="AK21" s="482">
        <v>0</v>
      </c>
      <c r="AL21" s="482">
        <v>0</v>
      </c>
      <c r="AM21" s="482">
        <v>0</v>
      </c>
      <c r="AN21" s="482">
        <v>0</v>
      </c>
      <c r="AO21" s="482">
        <v>0</v>
      </c>
      <c r="AP21" s="499">
        <f t="shared" si="1"/>
        <v>3619</v>
      </c>
      <c r="AQ21" s="482">
        <v>1</v>
      </c>
      <c r="AR21" s="482">
        <v>0</v>
      </c>
      <c r="AS21" s="482">
        <v>0</v>
      </c>
      <c r="AT21" s="482">
        <v>0</v>
      </c>
      <c r="AU21" s="482">
        <v>0</v>
      </c>
      <c r="AV21" s="482">
        <v>0</v>
      </c>
      <c r="AW21" s="482">
        <v>0</v>
      </c>
      <c r="AX21" s="482">
        <v>0</v>
      </c>
      <c r="AY21" s="482">
        <v>0</v>
      </c>
      <c r="AZ21" s="482">
        <v>0</v>
      </c>
      <c r="BA21" s="482">
        <v>2</v>
      </c>
      <c r="BB21" s="482">
        <v>0</v>
      </c>
      <c r="BC21" s="958">
        <v>0</v>
      </c>
      <c r="BD21" s="482">
        <f t="shared" si="2"/>
        <v>3622</v>
      </c>
    </row>
    <row r="22" spans="1:56" s="491" customFormat="1" ht="16.149999999999999" customHeight="1" x14ac:dyDescent="0.2">
      <c r="A22" s="494" t="s">
        <v>159</v>
      </c>
      <c r="B22" s="483" t="s">
        <v>160</v>
      </c>
      <c r="C22" s="484">
        <v>4900</v>
      </c>
      <c r="D22" s="484">
        <v>0</v>
      </c>
      <c r="E22" s="957">
        <v>0</v>
      </c>
      <c r="F22" s="484">
        <v>0</v>
      </c>
      <c r="G22" s="484">
        <v>0</v>
      </c>
      <c r="H22" s="484">
        <v>0</v>
      </c>
      <c r="I22" s="484">
        <v>0</v>
      </c>
      <c r="J22" s="484">
        <v>11</v>
      </c>
      <c r="K22" s="484">
        <v>0</v>
      </c>
      <c r="L22" s="484">
        <v>0</v>
      </c>
      <c r="M22" s="484">
        <v>0</v>
      </c>
      <c r="N22" s="529">
        <v>0</v>
      </c>
      <c r="O22" s="484">
        <v>0</v>
      </c>
      <c r="P22" s="484">
        <v>0</v>
      </c>
      <c r="Q22" s="529">
        <v>0</v>
      </c>
      <c r="R22" s="529">
        <v>0</v>
      </c>
      <c r="S22" s="484">
        <v>0</v>
      </c>
      <c r="T22" s="484">
        <v>0</v>
      </c>
      <c r="U22" s="529">
        <v>0</v>
      </c>
      <c r="V22" s="529">
        <v>0</v>
      </c>
      <c r="W22" s="529">
        <v>0</v>
      </c>
      <c r="X22" s="529">
        <v>0</v>
      </c>
      <c r="Y22" s="529">
        <v>0</v>
      </c>
      <c r="Z22" s="484">
        <v>0</v>
      </c>
      <c r="AA22" s="484">
        <v>0</v>
      </c>
      <c r="AB22" s="484">
        <v>0</v>
      </c>
      <c r="AC22" s="484">
        <v>0</v>
      </c>
      <c r="AD22" s="484">
        <v>0</v>
      </c>
      <c r="AE22" s="484">
        <v>0</v>
      </c>
      <c r="AF22" s="484">
        <v>0</v>
      </c>
      <c r="AG22" s="484">
        <v>0</v>
      </c>
      <c r="AH22" s="484">
        <v>0</v>
      </c>
      <c r="AI22" s="484">
        <v>0</v>
      </c>
      <c r="AJ22" s="484">
        <v>14</v>
      </c>
      <c r="AK22" s="484">
        <v>0</v>
      </c>
      <c r="AL22" s="484">
        <v>1</v>
      </c>
      <c r="AM22" s="529">
        <v>0</v>
      </c>
      <c r="AN22" s="484">
        <v>0</v>
      </c>
      <c r="AO22" s="484">
        <v>0</v>
      </c>
      <c r="AP22" s="495">
        <f t="shared" si="1"/>
        <v>4926</v>
      </c>
      <c r="AQ22" s="484">
        <v>0</v>
      </c>
      <c r="AR22" s="484">
        <v>0</v>
      </c>
      <c r="AS22" s="484">
        <v>0</v>
      </c>
      <c r="AT22" s="484">
        <v>0</v>
      </c>
      <c r="AU22" s="484">
        <v>2</v>
      </c>
      <c r="AV22" s="484">
        <v>0</v>
      </c>
      <c r="AW22" s="484">
        <v>0</v>
      </c>
      <c r="AX22" s="484">
        <v>0</v>
      </c>
      <c r="AY22" s="484">
        <v>0</v>
      </c>
      <c r="AZ22" s="484">
        <v>0</v>
      </c>
      <c r="BA22" s="484">
        <v>6</v>
      </c>
      <c r="BB22" s="484">
        <v>0</v>
      </c>
      <c r="BC22" s="957">
        <v>0</v>
      </c>
      <c r="BD22" s="484">
        <f t="shared" si="2"/>
        <v>4934</v>
      </c>
    </row>
    <row r="23" spans="1:56" s="491" customFormat="1" ht="16.149999999999999" customHeight="1" x14ac:dyDescent="0.2">
      <c r="A23" s="496" t="s">
        <v>94</v>
      </c>
      <c r="B23" s="479" t="s">
        <v>161</v>
      </c>
      <c r="C23" s="480">
        <v>38770</v>
      </c>
      <c r="D23" s="480">
        <v>0</v>
      </c>
      <c r="E23" s="480">
        <v>0</v>
      </c>
      <c r="F23" s="480">
        <v>2381</v>
      </c>
      <c r="G23" s="480">
        <v>0</v>
      </c>
      <c r="H23" s="480">
        <v>541</v>
      </c>
      <c r="I23" s="480">
        <v>0</v>
      </c>
      <c r="J23" s="480">
        <v>219</v>
      </c>
      <c r="K23" s="480">
        <v>0</v>
      </c>
      <c r="L23" s="480">
        <v>1</v>
      </c>
      <c r="M23" s="480">
        <v>0</v>
      </c>
      <c r="N23" s="480">
        <v>0</v>
      </c>
      <c r="O23" s="480">
        <v>0</v>
      </c>
      <c r="P23" s="480">
        <v>222</v>
      </c>
      <c r="Q23" s="480">
        <v>0</v>
      </c>
      <c r="R23" s="480">
        <v>117</v>
      </c>
      <c r="S23" s="480">
        <v>0</v>
      </c>
      <c r="T23" s="480">
        <v>3</v>
      </c>
      <c r="U23" s="480">
        <v>0</v>
      </c>
      <c r="V23" s="480">
        <v>70</v>
      </c>
      <c r="W23" s="480">
        <v>100</v>
      </c>
      <c r="X23" s="480">
        <v>0</v>
      </c>
      <c r="Y23" s="480">
        <v>0</v>
      </c>
      <c r="Z23" s="480">
        <v>1</v>
      </c>
      <c r="AA23" s="480">
        <v>1</v>
      </c>
      <c r="AB23" s="480">
        <v>0</v>
      </c>
      <c r="AC23" s="480">
        <v>0</v>
      </c>
      <c r="AD23" s="480">
        <v>0</v>
      </c>
      <c r="AE23" s="480">
        <v>228</v>
      </c>
      <c r="AF23" s="480">
        <v>1</v>
      </c>
      <c r="AG23" s="480">
        <v>201</v>
      </c>
      <c r="AH23" s="480">
        <v>0</v>
      </c>
      <c r="AI23" s="480">
        <v>671</v>
      </c>
      <c r="AJ23" s="480">
        <v>116</v>
      </c>
      <c r="AK23" s="480">
        <v>0</v>
      </c>
      <c r="AL23" s="480">
        <v>0</v>
      </c>
      <c r="AM23" s="480">
        <v>265</v>
      </c>
      <c r="AN23" s="480">
        <v>0</v>
      </c>
      <c r="AO23" s="480">
        <v>260</v>
      </c>
      <c r="AP23" s="497">
        <f t="shared" si="1"/>
        <v>44168</v>
      </c>
      <c r="AQ23" s="480">
        <v>0</v>
      </c>
      <c r="AR23" s="480">
        <v>0</v>
      </c>
      <c r="AS23" s="480">
        <v>0</v>
      </c>
      <c r="AT23" s="480">
        <v>0</v>
      </c>
      <c r="AU23" s="480">
        <v>0</v>
      </c>
      <c r="AV23" s="480">
        <v>0</v>
      </c>
      <c r="AW23" s="480">
        <v>0</v>
      </c>
      <c r="AX23" s="480">
        <v>1435</v>
      </c>
      <c r="AY23" s="480">
        <v>287</v>
      </c>
      <c r="AZ23" s="480">
        <v>280</v>
      </c>
      <c r="BA23" s="480">
        <v>26</v>
      </c>
      <c r="BB23" s="480">
        <v>1</v>
      </c>
      <c r="BC23" s="480">
        <v>132</v>
      </c>
      <c r="BD23" s="480">
        <f t="shared" si="2"/>
        <v>46329</v>
      </c>
    </row>
    <row r="24" spans="1:56" s="491" customFormat="1" ht="16.149999999999999" customHeight="1" x14ac:dyDescent="0.2">
      <c r="A24" s="496" t="s">
        <v>162</v>
      </c>
      <c r="B24" s="479" t="s">
        <v>163</v>
      </c>
      <c r="C24" s="480">
        <v>958</v>
      </c>
      <c r="D24" s="480">
        <v>0</v>
      </c>
      <c r="E24" s="480">
        <v>0</v>
      </c>
      <c r="F24" s="480">
        <v>0</v>
      </c>
      <c r="G24" s="480">
        <v>0</v>
      </c>
      <c r="H24" s="480">
        <v>0</v>
      </c>
      <c r="I24" s="480">
        <v>0</v>
      </c>
      <c r="J24" s="480">
        <v>4</v>
      </c>
      <c r="K24" s="480">
        <v>0</v>
      </c>
      <c r="L24" s="480">
        <v>0</v>
      </c>
      <c r="M24" s="480">
        <v>0</v>
      </c>
      <c r="N24" s="480">
        <v>0</v>
      </c>
      <c r="O24" s="480">
        <v>0</v>
      </c>
      <c r="P24" s="480">
        <v>0</v>
      </c>
      <c r="Q24" s="480">
        <v>0</v>
      </c>
      <c r="R24" s="480">
        <v>0</v>
      </c>
      <c r="S24" s="480">
        <v>0</v>
      </c>
      <c r="T24" s="480">
        <v>0</v>
      </c>
      <c r="U24" s="480">
        <v>0</v>
      </c>
      <c r="V24" s="480">
        <v>0</v>
      </c>
      <c r="W24" s="480">
        <v>0</v>
      </c>
      <c r="X24" s="480">
        <v>0</v>
      </c>
      <c r="Y24" s="480">
        <v>0</v>
      </c>
      <c r="Z24" s="480">
        <v>0</v>
      </c>
      <c r="AA24" s="480">
        <v>0</v>
      </c>
      <c r="AB24" s="480">
        <v>0</v>
      </c>
      <c r="AC24" s="480">
        <v>0</v>
      </c>
      <c r="AD24" s="480">
        <v>0</v>
      </c>
      <c r="AE24" s="480">
        <v>0</v>
      </c>
      <c r="AF24" s="480">
        <v>0</v>
      </c>
      <c r="AG24" s="480">
        <v>0</v>
      </c>
      <c r="AH24" s="480">
        <v>0</v>
      </c>
      <c r="AI24" s="480">
        <v>0</v>
      </c>
      <c r="AJ24" s="480">
        <v>3</v>
      </c>
      <c r="AK24" s="480">
        <v>0</v>
      </c>
      <c r="AL24" s="480">
        <v>0</v>
      </c>
      <c r="AM24" s="480">
        <v>0</v>
      </c>
      <c r="AN24" s="480">
        <v>0</v>
      </c>
      <c r="AO24" s="480">
        <v>0</v>
      </c>
      <c r="AP24" s="497">
        <f t="shared" si="1"/>
        <v>965</v>
      </c>
      <c r="AQ24" s="480">
        <v>0</v>
      </c>
      <c r="AR24" s="480">
        <v>0</v>
      </c>
      <c r="AS24" s="480">
        <v>0</v>
      </c>
      <c r="AT24" s="480">
        <v>0</v>
      </c>
      <c r="AU24" s="480">
        <v>13</v>
      </c>
      <c r="AV24" s="480">
        <v>0</v>
      </c>
      <c r="AW24" s="480">
        <v>0</v>
      </c>
      <c r="AX24" s="480">
        <v>0</v>
      </c>
      <c r="AY24" s="480">
        <v>0</v>
      </c>
      <c r="AZ24" s="480">
        <v>0</v>
      </c>
      <c r="BA24" s="480">
        <v>1</v>
      </c>
      <c r="BB24" s="480">
        <v>0</v>
      </c>
      <c r="BC24" s="480">
        <v>0</v>
      </c>
      <c r="BD24" s="480">
        <f t="shared" si="2"/>
        <v>979</v>
      </c>
    </row>
    <row r="25" spans="1:56" s="491" customFormat="1" ht="16.149999999999999" customHeight="1" x14ac:dyDescent="0.2">
      <c r="A25" s="496" t="s">
        <v>95</v>
      </c>
      <c r="B25" s="479" t="s">
        <v>164</v>
      </c>
      <c r="C25" s="480">
        <v>1827</v>
      </c>
      <c r="D25" s="480">
        <v>0</v>
      </c>
      <c r="E25" s="480">
        <v>0</v>
      </c>
      <c r="F25" s="480">
        <v>0</v>
      </c>
      <c r="G25" s="480">
        <v>0</v>
      </c>
      <c r="H25" s="480">
        <v>0</v>
      </c>
      <c r="I25" s="480">
        <v>0</v>
      </c>
      <c r="J25" s="480">
        <v>23</v>
      </c>
      <c r="K25" s="480">
        <v>0</v>
      </c>
      <c r="L25" s="480">
        <v>0</v>
      </c>
      <c r="M25" s="480">
        <v>0</v>
      </c>
      <c r="N25" s="480">
        <v>0</v>
      </c>
      <c r="O25" s="480">
        <v>0</v>
      </c>
      <c r="P25" s="480">
        <v>31</v>
      </c>
      <c r="Q25" s="480">
        <v>0</v>
      </c>
      <c r="R25" s="480">
        <v>0</v>
      </c>
      <c r="S25" s="480">
        <v>0</v>
      </c>
      <c r="T25" s="480">
        <v>0</v>
      </c>
      <c r="U25" s="480">
        <v>0</v>
      </c>
      <c r="V25" s="480">
        <v>0</v>
      </c>
      <c r="W25" s="480">
        <v>2</v>
      </c>
      <c r="X25" s="480">
        <v>0</v>
      </c>
      <c r="Y25" s="480">
        <v>0</v>
      </c>
      <c r="Z25" s="480">
        <v>0</v>
      </c>
      <c r="AA25" s="480">
        <v>0</v>
      </c>
      <c r="AB25" s="480">
        <v>0</v>
      </c>
      <c r="AC25" s="480">
        <v>0</v>
      </c>
      <c r="AD25" s="480">
        <v>0</v>
      </c>
      <c r="AE25" s="480">
        <v>5</v>
      </c>
      <c r="AF25" s="480">
        <v>0</v>
      </c>
      <c r="AG25" s="480">
        <v>1</v>
      </c>
      <c r="AH25" s="480">
        <v>0</v>
      </c>
      <c r="AI25" s="480">
        <v>0</v>
      </c>
      <c r="AJ25" s="480">
        <v>12</v>
      </c>
      <c r="AK25" s="480">
        <v>0</v>
      </c>
      <c r="AL25" s="480">
        <v>0</v>
      </c>
      <c r="AM25" s="480">
        <v>0</v>
      </c>
      <c r="AN25" s="480">
        <v>0</v>
      </c>
      <c r="AO25" s="480">
        <v>0</v>
      </c>
      <c r="AP25" s="497">
        <f t="shared" si="1"/>
        <v>1901</v>
      </c>
      <c r="AQ25" s="480">
        <v>0</v>
      </c>
      <c r="AR25" s="480">
        <v>0</v>
      </c>
      <c r="AS25" s="480">
        <v>0</v>
      </c>
      <c r="AT25" s="480">
        <v>0</v>
      </c>
      <c r="AU25" s="480">
        <v>0</v>
      </c>
      <c r="AV25" s="480">
        <v>0</v>
      </c>
      <c r="AW25" s="480">
        <v>0</v>
      </c>
      <c r="AX25" s="480">
        <v>0</v>
      </c>
      <c r="AY25" s="480">
        <v>0</v>
      </c>
      <c r="AZ25" s="480">
        <v>0</v>
      </c>
      <c r="BA25" s="480">
        <v>0</v>
      </c>
      <c r="BB25" s="480">
        <v>0</v>
      </c>
      <c r="BC25" s="480">
        <v>0</v>
      </c>
      <c r="BD25" s="480">
        <f t="shared" si="2"/>
        <v>1901</v>
      </c>
    </row>
    <row r="26" spans="1:56" s="491" customFormat="1" ht="16.149999999999999" customHeight="1" x14ac:dyDescent="0.2">
      <c r="A26" s="498" t="s">
        <v>165</v>
      </c>
      <c r="B26" s="481" t="s">
        <v>166</v>
      </c>
      <c r="C26" s="482">
        <v>5686</v>
      </c>
      <c r="D26" s="482">
        <v>0</v>
      </c>
      <c r="E26" s="958">
        <v>0</v>
      </c>
      <c r="F26" s="482">
        <v>0</v>
      </c>
      <c r="G26" s="482">
        <v>0</v>
      </c>
      <c r="H26" s="482">
        <v>0</v>
      </c>
      <c r="I26" s="482">
        <v>0</v>
      </c>
      <c r="J26" s="482">
        <v>14</v>
      </c>
      <c r="K26" s="482">
        <v>0</v>
      </c>
      <c r="L26" s="482">
        <v>0</v>
      </c>
      <c r="M26" s="482">
        <v>0</v>
      </c>
      <c r="N26" s="482">
        <v>0</v>
      </c>
      <c r="O26" s="482">
        <v>0</v>
      </c>
      <c r="P26" s="482">
        <v>0</v>
      </c>
      <c r="Q26" s="482">
        <v>0</v>
      </c>
      <c r="R26" s="482">
        <v>0</v>
      </c>
      <c r="S26" s="482">
        <v>0</v>
      </c>
      <c r="T26" s="482">
        <v>0</v>
      </c>
      <c r="U26" s="482">
        <v>0</v>
      </c>
      <c r="V26" s="482">
        <v>0</v>
      </c>
      <c r="W26" s="482">
        <v>0</v>
      </c>
      <c r="X26" s="482">
        <v>0</v>
      </c>
      <c r="Y26" s="482">
        <v>0</v>
      </c>
      <c r="Z26" s="482">
        <v>0</v>
      </c>
      <c r="AA26" s="482">
        <v>0</v>
      </c>
      <c r="AB26" s="482">
        <v>0</v>
      </c>
      <c r="AC26" s="482">
        <v>0</v>
      </c>
      <c r="AD26" s="482">
        <v>0</v>
      </c>
      <c r="AE26" s="482">
        <v>0</v>
      </c>
      <c r="AF26" s="482">
        <v>0</v>
      </c>
      <c r="AG26" s="482">
        <v>0</v>
      </c>
      <c r="AH26" s="482">
        <v>0</v>
      </c>
      <c r="AI26" s="482">
        <v>0</v>
      </c>
      <c r="AJ26" s="482">
        <v>21</v>
      </c>
      <c r="AK26" s="482">
        <v>0</v>
      </c>
      <c r="AL26" s="482">
        <v>2</v>
      </c>
      <c r="AM26" s="482">
        <v>0</v>
      </c>
      <c r="AN26" s="482">
        <v>0</v>
      </c>
      <c r="AO26" s="482">
        <v>0</v>
      </c>
      <c r="AP26" s="499">
        <f t="shared" si="1"/>
        <v>5723</v>
      </c>
      <c r="AQ26" s="482">
        <v>0</v>
      </c>
      <c r="AR26" s="482">
        <v>0</v>
      </c>
      <c r="AS26" s="482">
        <v>0</v>
      </c>
      <c r="AT26" s="482">
        <v>0</v>
      </c>
      <c r="AU26" s="482">
        <v>1</v>
      </c>
      <c r="AV26" s="482">
        <v>0</v>
      </c>
      <c r="AW26" s="482">
        <v>0</v>
      </c>
      <c r="AX26" s="482">
        <v>0</v>
      </c>
      <c r="AY26" s="482">
        <v>0</v>
      </c>
      <c r="AZ26" s="482">
        <v>0</v>
      </c>
      <c r="BA26" s="482">
        <v>2</v>
      </c>
      <c r="BB26" s="482">
        <v>0</v>
      </c>
      <c r="BC26" s="958">
        <v>0</v>
      </c>
      <c r="BD26" s="482">
        <f t="shared" si="2"/>
        <v>5726</v>
      </c>
    </row>
    <row r="27" spans="1:56" s="491" customFormat="1" ht="16.149999999999999" customHeight="1" x14ac:dyDescent="0.2">
      <c r="A27" s="494" t="s">
        <v>96</v>
      </c>
      <c r="B27" s="483" t="s">
        <v>167</v>
      </c>
      <c r="C27" s="484">
        <v>2970</v>
      </c>
      <c r="D27" s="484">
        <v>0</v>
      </c>
      <c r="E27" s="957">
        <v>0</v>
      </c>
      <c r="F27" s="484">
        <v>0</v>
      </c>
      <c r="G27" s="484">
        <v>0</v>
      </c>
      <c r="H27" s="484">
        <v>0</v>
      </c>
      <c r="I27" s="484">
        <v>0</v>
      </c>
      <c r="J27" s="484">
        <v>9</v>
      </c>
      <c r="K27" s="484">
        <v>0</v>
      </c>
      <c r="L27" s="484">
        <v>0</v>
      </c>
      <c r="M27" s="484">
        <v>0</v>
      </c>
      <c r="N27" s="529">
        <v>0</v>
      </c>
      <c r="O27" s="484">
        <v>0</v>
      </c>
      <c r="P27" s="484">
        <v>0</v>
      </c>
      <c r="Q27" s="529">
        <v>0</v>
      </c>
      <c r="R27" s="529">
        <v>0</v>
      </c>
      <c r="S27" s="484">
        <v>1</v>
      </c>
      <c r="T27" s="484">
        <v>0</v>
      </c>
      <c r="U27" s="529">
        <v>0</v>
      </c>
      <c r="V27" s="529">
        <v>0</v>
      </c>
      <c r="W27" s="529">
        <v>0</v>
      </c>
      <c r="X27" s="529">
        <v>0</v>
      </c>
      <c r="Y27" s="529">
        <v>0</v>
      </c>
      <c r="Z27" s="484">
        <v>0</v>
      </c>
      <c r="AA27" s="484">
        <v>2</v>
      </c>
      <c r="AB27" s="484">
        <v>0</v>
      </c>
      <c r="AC27" s="484">
        <v>0</v>
      </c>
      <c r="AD27" s="484">
        <v>0</v>
      </c>
      <c r="AE27" s="484">
        <v>0</v>
      </c>
      <c r="AF27" s="484">
        <v>0</v>
      </c>
      <c r="AG27" s="484">
        <v>0</v>
      </c>
      <c r="AH27" s="484">
        <v>0</v>
      </c>
      <c r="AI27" s="484">
        <v>0</v>
      </c>
      <c r="AJ27" s="484">
        <v>5</v>
      </c>
      <c r="AK27" s="484">
        <v>0</v>
      </c>
      <c r="AL27" s="484">
        <v>0</v>
      </c>
      <c r="AM27" s="529">
        <v>0</v>
      </c>
      <c r="AN27" s="484">
        <v>0</v>
      </c>
      <c r="AO27" s="484">
        <v>0</v>
      </c>
      <c r="AP27" s="495">
        <f t="shared" si="1"/>
        <v>2987</v>
      </c>
      <c r="AQ27" s="484">
        <v>2</v>
      </c>
      <c r="AR27" s="484">
        <v>0</v>
      </c>
      <c r="AS27" s="484">
        <v>0</v>
      </c>
      <c r="AT27" s="484">
        <v>0</v>
      </c>
      <c r="AU27" s="484">
        <v>86</v>
      </c>
      <c r="AV27" s="484">
        <v>0</v>
      </c>
      <c r="AW27" s="484">
        <v>0</v>
      </c>
      <c r="AX27" s="484">
        <v>0</v>
      </c>
      <c r="AY27" s="484">
        <v>0</v>
      </c>
      <c r="AZ27" s="484">
        <v>0</v>
      </c>
      <c r="BA27" s="484">
        <v>1</v>
      </c>
      <c r="BB27" s="484">
        <v>0</v>
      </c>
      <c r="BC27" s="957">
        <v>0</v>
      </c>
      <c r="BD27" s="484">
        <f t="shared" si="2"/>
        <v>3076</v>
      </c>
    </row>
    <row r="28" spans="1:56" s="491" customFormat="1" ht="16.149999999999999" customHeight="1" x14ac:dyDescent="0.2">
      <c r="A28" s="496" t="s">
        <v>97</v>
      </c>
      <c r="B28" s="479" t="s">
        <v>168</v>
      </c>
      <c r="C28" s="480">
        <v>2906</v>
      </c>
      <c r="D28" s="480">
        <v>0</v>
      </c>
      <c r="E28" s="480">
        <v>0</v>
      </c>
      <c r="F28" s="480">
        <v>0</v>
      </c>
      <c r="G28" s="480">
        <v>0</v>
      </c>
      <c r="H28" s="480">
        <v>0</v>
      </c>
      <c r="I28" s="480">
        <v>0</v>
      </c>
      <c r="J28" s="480">
        <v>12</v>
      </c>
      <c r="K28" s="480">
        <v>0</v>
      </c>
      <c r="L28" s="480">
        <v>0</v>
      </c>
      <c r="M28" s="480">
        <v>0</v>
      </c>
      <c r="N28" s="480">
        <v>0</v>
      </c>
      <c r="O28" s="480">
        <v>0</v>
      </c>
      <c r="P28" s="480">
        <v>0</v>
      </c>
      <c r="Q28" s="480">
        <v>0</v>
      </c>
      <c r="R28" s="480">
        <v>0</v>
      </c>
      <c r="S28" s="480">
        <v>0</v>
      </c>
      <c r="T28" s="480">
        <v>0</v>
      </c>
      <c r="U28" s="480">
        <v>0</v>
      </c>
      <c r="V28" s="480">
        <v>0</v>
      </c>
      <c r="W28" s="480">
        <v>0</v>
      </c>
      <c r="X28" s="480">
        <v>0</v>
      </c>
      <c r="Y28" s="480">
        <v>0</v>
      </c>
      <c r="Z28" s="480">
        <v>0</v>
      </c>
      <c r="AA28" s="480">
        <v>0</v>
      </c>
      <c r="AB28" s="480">
        <v>0</v>
      </c>
      <c r="AC28" s="480">
        <v>0</v>
      </c>
      <c r="AD28" s="480">
        <v>0</v>
      </c>
      <c r="AE28" s="480">
        <v>0</v>
      </c>
      <c r="AF28" s="480">
        <v>0</v>
      </c>
      <c r="AG28" s="480">
        <v>0</v>
      </c>
      <c r="AH28" s="480">
        <v>0</v>
      </c>
      <c r="AI28" s="480">
        <v>0</v>
      </c>
      <c r="AJ28" s="480">
        <v>5</v>
      </c>
      <c r="AK28" s="480">
        <v>0</v>
      </c>
      <c r="AL28" s="480">
        <v>0</v>
      </c>
      <c r="AM28" s="480">
        <v>0</v>
      </c>
      <c r="AN28" s="480">
        <v>0</v>
      </c>
      <c r="AO28" s="480">
        <v>0</v>
      </c>
      <c r="AP28" s="497">
        <f t="shared" si="1"/>
        <v>2923</v>
      </c>
      <c r="AQ28" s="480">
        <v>0</v>
      </c>
      <c r="AR28" s="480">
        <v>0</v>
      </c>
      <c r="AS28" s="480">
        <v>0</v>
      </c>
      <c r="AT28" s="480">
        <v>0</v>
      </c>
      <c r="AU28" s="480">
        <v>0</v>
      </c>
      <c r="AV28" s="480">
        <v>0</v>
      </c>
      <c r="AW28" s="480">
        <v>0</v>
      </c>
      <c r="AX28" s="480">
        <v>0</v>
      </c>
      <c r="AY28" s="480">
        <v>0</v>
      </c>
      <c r="AZ28" s="480">
        <v>0</v>
      </c>
      <c r="BA28" s="480">
        <v>3</v>
      </c>
      <c r="BB28" s="480">
        <v>0</v>
      </c>
      <c r="BC28" s="480">
        <v>0</v>
      </c>
      <c r="BD28" s="480">
        <f t="shared" si="2"/>
        <v>2926</v>
      </c>
    </row>
    <row r="29" spans="1:56" s="491" customFormat="1" ht="16.149999999999999" customHeight="1" x14ac:dyDescent="0.2">
      <c r="A29" s="496" t="s">
        <v>98</v>
      </c>
      <c r="B29" s="479" t="s">
        <v>169</v>
      </c>
      <c r="C29" s="480">
        <v>12581</v>
      </c>
      <c r="D29" s="480">
        <v>0</v>
      </c>
      <c r="E29" s="480">
        <v>0</v>
      </c>
      <c r="F29" s="480">
        <v>0</v>
      </c>
      <c r="G29" s="480">
        <v>0</v>
      </c>
      <c r="H29" s="480">
        <v>0</v>
      </c>
      <c r="I29" s="480">
        <v>1</v>
      </c>
      <c r="J29" s="480">
        <v>31</v>
      </c>
      <c r="K29" s="480">
        <v>0</v>
      </c>
      <c r="L29" s="480">
        <v>0</v>
      </c>
      <c r="M29" s="480">
        <v>0</v>
      </c>
      <c r="N29" s="480">
        <v>0</v>
      </c>
      <c r="O29" s="480">
        <v>1</v>
      </c>
      <c r="P29" s="480">
        <v>1</v>
      </c>
      <c r="Q29" s="480">
        <v>1</v>
      </c>
      <c r="R29" s="480">
        <v>0</v>
      </c>
      <c r="S29" s="480">
        <v>0</v>
      </c>
      <c r="T29" s="480">
        <v>3</v>
      </c>
      <c r="U29" s="480">
        <v>0</v>
      </c>
      <c r="V29" s="480">
        <v>0</v>
      </c>
      <c r="W29" s="480">
        <v>0</v>
      </c>
      <c r="X29" s="480">
        <v>0</v>
      </c>
      <c r="Y29" s="480">
        <v>0</v>
      </c>
      <c r="Z29" s="480">
        <v>0</v>
      </c>
      <c r="AA29" s="480">
        <v>1</v>
      </c>
      <c r="AB29" s="480">
        <v>0</v>
      </c>
      <c r="AC29" s="480">
        <v>0</v>
      </c>
      <c r="AD29" s="480">
        <v>72</v>
      </c>
      <c r="AE29" s="480">
        <v>0</v>
      </c>
      <c r="AF29" s="480">
        <v>2</v>
      </c>
      <c r="AG29" s="480">
        <v>0</v>
      </c>
      <c r="AH29" s="480">
        <v>0</v>
      </c>
      <c r="AI29" s="480">
        <v>0</v>
      </c>
      <c r="AJ29" s="480">
        <v>13</v>
      </c>
      <c r="AK29" s="480">
        <v>0</v>
      </c>
      <c r="AL29" s="480">
        <v>0</v>
      </c>
      <c r="AM29" s="480">
        <v>0</v>
      </c>
      <c r="AN29" s="480">
        <v>0</v>
      </c>
      <c r="AO29" s="480">
        <v>0</v>
      </c>
      <c r="AP29" s="497">
        <f t="shared" si="1"/>
        <v>12707</v>
      </c>
      <c r="AQ29" s="480">
        <v>0</v>
      </c>
      <c r="AR29" s="480">
        <v>81</v>
      </c>
      <c r="AS29" s="480">
        <v>0</v>
      </c>
      <c r="AT29" s="480">
        <v>0</v>
      </c>
      <c r="AU29" s="480">
        <v>0</v>
      </c>
      <c r="AV29" s="480">
        <v>0</v>
      </c>
      <c r="AW29" s="480">
        <v>0</v>
      </c>
      <c r="AX29" s="480">
        <v>0</v>
      </c>
      <c r="AY29" s="480">
        <v>0</v>
      </c>
      <c r="AZ29" s="480">
        <v>0</v>
      </c>
      <c r="BA29" s="480">
        <v>7</v>
      </c>
      <c r="BB29" s="480">
        <v>0</v>
      </c>
      <c r="BC29" s="480">
        <v>0</v>
      </c>
      <c r="BD29" s="480">
        <f t="shared" si="2"/>
        <v>12795</v>
      </c>
    </row>
    <row r="30" spans="1:56" s="491" customFormat="1" ht="16.149999999999999" customHeight="1" x14ac:dyDescent="0.2">
      <c r="A30" s="496" t="s">
        <v>99</v>
      </c>
      <c r="B30" s="479" t="s">
        <v>170</v>
      </c>
      <c r="C30" s="480">
        <v>4494</v>
      </c>
      <c r="D30" s="480">
        <v>0</v>
      </c>
      <c r="E30" s="480">
        <v>0</v>
      </c>
      <c r="F30" s="480">
        <v>0</v>
      </c>
      <c r="G30" s="480">
        <v>0</v>
      </c>
      <c r="H30" s="480">
        <v>2</v>
      </c>
      <c r="I30" s="480">
        <v>0</v>
      </c>
      <c r="J30" s="480">
        <v>9</v>
      </c>
      <c r="K30" s="480">
        <v>0</v>
      </c>
      <c r="L30" s="480">
        <v>0</v>
      </c>
      <c r="M30" s="480">
        <v>0</v>
      </c>
      <c r="N30" s="480">
        <v>0</v>
      </c>
      <c r="O30" s="480">
        <v>0</v>
      </c>
      <c r="P30" s="480">
        <v>1</v>
      </c>
      <c r="Q30" s="480">
        <v>0</v>
      </c>
      <c r="R30" s="480">
        <v>0</v>
      </c>
      <c r="S30" s="480">
        <v>0</v>
      </c>
      <c r="T30" s="480">
        <v>0</v>
      </c>
      <c r="U30" s="480">
        <v>0</v>
      </c>
      <c r="V30" s="480">
        <v>0</v>
      </c>
      <c r="W30" s="480">
        <v>0</v>
      </c>
      <c r="X30" s="480">
        <v>0</v>
      </c>
      <c r="Y30" s="480">
        <v>0</v>
      </c>
      <c r="Z30" s="480">
        <v>184</v>
      </c>
      <c r="AA30" s="480">
        <v>0</v>
      </c>
      <c r="AB30" s="480">
        <v>0</v>
      </c>
      <c r="AC30" s="480">
        <v>0</v>
      </c>
      <c r="AD30" s="480">
        <v>0</v>
      </c>
      <c r="AE30" s="480">
        <v>15</v>
      </c>
      <c r="AF30" s="480">
        <v>0</v>
      </c>
      <c r="AG30" s="480">
        <v>0</v>
      </c>
      <c r="AH30" s="480">
        <v>0</v>
      </c>
      <c r="AI30" s="480">
        <v>0</v>
      </c>
      <c r="AJ30" s="480">
        <v>10</v>
      </c>
      <c r="AK30" s="480">
        <v>0</v>
      </c>
      <c r="AL30" s="480">
        <v>0</v>
      </c>
      <c r="AM30" s="480">
        <v>0</v>
      </c>
      <c r="AN30" s="480">
        <v>0</v>
      </c>
      <c r="AO30" s="480">
        <v>0</v>
      </c>
      <c r="AP30" s="497">
        <f t="shared" si="1"/>
        <v>4715</v>
      </c>
      <c r="AQ30" s="480">
        <v>0</v>
      </c>
      <c r="AR30" s="480">
        <v>0</v>
      </c>
      <c r="AS30" s="480">
        <v>0</v>
      </c>
      <c r="AT30" s="480">
        <v>0</v>
      </c>
      <c r="AU30" s="480">
        <v>0</v>
      </c>
      <c r="AV30" s="480">
        <v>0</v>
      </c>
      <c r="AW30" s="480">
        <v>0</v>
      </c>
      <c r="AX30" s="480">
        <v>0</v>
      </c>
      <c r="AY30" s="480">
        <v>0</v>
      </c>
      <c r="AZ30" s="480">
        <v>0</v>
      </c>
      <c r="BA30" s="480">
        <v>1</v>
      </c>
      <c r="BB30" s="480">
        <v>0</v>
      </c>
      <c r="BC30" s="480">
        <v>1</v>
      </c>
      <c r="BD30" s="480">
        <f t="shared" si="2"/>
        <v>4717</v>
      </c>
    </row>
    <row r="31" spans="1:56" s="491" customFormat="1" ht="16.149999999999999" customHeight="1" x14ac:dyDescent="0.2">
      <c r="A31" s="498" t="s">
        <v>100</v>
      </c>
      <c r="B31" s="481" t="s">
        <v>171</v>
      </c>
      <c r="C31" s="482">
        <v>2210</v>
      </c>
      <c r="D31" s="482">
        <v>0</v>
      </c>
      <c r="E31" s="958">
        <v>0</v>
      </c>
      <c r="F31" s="482">
        <v>0</v>
      </c>
      <c r="G31" s="482">
        <v>0</v>
      </c>
      <c r="H31" s="482">
        <v>0</v>
      </c>
      <c r="I31" s="482">
        <v>0</v>
      </c>
      <c r="J31" s="482">
        <v>4</v>
      </c>
      <c r="K31" s="482">
        <v>0</v>
      </c>
      <c r="L31" s="482">
        <v>0</v>
      </c>
      <c r="M31" s="482">
        <v>0</v>
      </c>
      <c r="N31" s="482">
        <v>0</v>
      </c>
      <c r="O31" s="482">
        <v>0</v>
      </c>
      <c r="P31" s="482">
        <v>0</v>
      </c>
      <c r="Q31" s="482">
        <v>0</v>
      </c>
      <c r="R31" s="482">
        <v>0</v>
      </c>
      <c r="S31" s="482">
        <v>0</v>
      </c>
      <c r="T31" s="482">
        <v>0</v>
      </c>
      <c r="U31" s="482">
        <v>15</v>
      </c>
      <c r="V31" s="482">
        <v>0</v>
      </c>
      <c r="W31" s="482">
        <v>0</v>
      </c>
      <c r="X31" s="482">
        <v>0</v>
      </c>
      <c r="Y31" s="482">
        <v>0</v>
      </c>
      <c r="Z31" s="482">
        <v>0</v>
      </c>
      <c r="AA31" s="482">
        <v>0</v>
      </c>
      <c r="AB31" s="482">
        <v>0</v>
      </c>
      <c r="AC31" s="482">
        <v>0</v>
      </c>
      <c r="AD31" s="482">
        <v>0</v>
      </c>
      <c r="AE31" s="482">
        <v>0</v>
      </c>
      <c r="AF31" s="482">
        <v>0</v>
      </c>
      <c r="AG31" s="482">
        <v>0</v>
      </c>
      <c r="AH31" s="482">
        <v>0</v>
      </c>
      <c r="AI31" s="482">
        <v>0</v>
      </c>
      <c r="AJ31" s="482">
        <v>9</v>
      </c>
      <c r="AK31" s="482">
        <v>0</v>
      </c>
      <c r="AL31" s="482">
        <v>0</v>
      </c>
      <c r="AM31" s="482">
        <v>0</v>
      </c>
      <c r="AN31" s="482">
        <v>0</v>
      </c>
      <c r="AO31" s="482">
        <v>0</v>
      </c>
      <c r="AP31" s="499">
        <f t="shared" si="1"/>
        <v>2238</v>
      </c>
      <c r="AQ31" s="482">
        <v>0</v>
      </c>
      <c r="AR31" s="482">
        <v>0</v>
      </c>
      <c r="AS31" s="482">
        <v>0</v>
      </c>
      <c r="AT31" s="482">
        <v>0</v>
      </c>
      <c r="AU31" s="482">
        <v>0</v>
      </c>
      <c r="AV31" s="482">
        <v>0</v>
      </c>
      <c r="AW31" s="482">
        <v>0</v>
      </c>
      <c r="AX31" s="482">
        <v>0</v>
      </c>
      <c r="AY31" s="482">
        <v>0</v>
      </c>
      <c r="AZ31" s="482">
        <v>0</v>
      </c>
      <c r="BA31" s="482">
        <v>3</v>
      </c>
      <c r="BB31" s="482">
        <v>0</v>
      </c>
      <c r="BC31" s="958">
        <v>0</v>
      </c>
      <c r="BD31" s="482">
        <f t="shared" si="2"/>
        <v>2241</v>
      </c>
    </row>
    <row r="32" spans="1:56" s="491" customFormat="1" ht="16.149999999999999" customHeight="1" x14ac:dyDescent="0.2">
      <c r="A32" s="494" t="s">
        <v>101</v>
      </c>
      <c r="B32" s="483" t="s">
        <v>172</v>
      </c>
      <c r="C32" s="484">
        <v>47235</v>
      </c>
      <c r="D32" s="484">
        <v>0</v>
      </c>
      <c r="E32" s="957">
        <v>0</v>
      </c>
      <c r="F32" s="484">
        <v>0</v>
      </c>
      <c r="G32" s="484">
        <v>0</v>
      </c>
      <c r="H32" s="484">
        <v>0</v>
      </c>
      <c r="I32" s="484">
        <v>60</v>
      </c>
      <c r="J32" s="484">
        <v>162</v>
      </c>
      <c r="K32" s="484">
        <v>0</v>
      </c>
      <c r="L32" s="484">
        <v>195</v>
      </c>
      <c r="M32" s="484">
        <v>476</v>
      </c>
      <c r="N32" s="529">
        <v>5</v>
      </c>
      <c r="O32" s="484">
        <v>197</v>
      </c>
      <c r="P32" s="484">
        <v>0</v>
      </c>
      <c r="Q32" s="529">
        <v>0</v>
      </c>
      <c r="R32" s="529">
        <v>0</v>
      </c>
      <c r="S32" s="484">
        <v>0</v>
      </c>
      <c r="T32" s="484">
        <v>0</v>
      </c>
      <c r="U32" s="529">
        <v>0</v>
      </c>
      <c r="V32" s="529">
        <v>0</v>
      </c>
      <c r="W32" s="529">
        <v>0</v>
      </c>
      <c r="X32" s="529">
        <v>324</v>
      </c>
      <c r="Y32" s="529">
        <v>0</v>
      </c>
      <c r="Z32" s="484">
        <v>0</v>
      </c>
      <c r="AA32" s="484">
        <v>0</v>
      </c>
      <c r="AB32" s="484">
        <v>0</v>
      </c>
      <c r="AC32" s="484">
        <v>0</v>
      </c>
      <c r="AD32" s="484">
        <v>0</v>
      </c>
      <c r="AE32" s="484">
        <v>0</v>
      </c>
      <c r="AF32" s="484">
        <v>0</v>
      </c>
      <c r="AG32" s="484">
        <v>0</v>
      </c>
      <c r="AH32" s="484">
        <v>0</v>
      </c>
      <c r="AI32" s="484">
        <v>0</v>
      </c>
      <c r="AJ32" s="484">
        <v>191</v>
      </c>
      <c r="AK32" s="484">
        <v>0</v>
      </c>
      <c r="AL32" s="484">
        <v>0</v>
      </c>
      <c r="AM32" s="529">
        <v>0</v>
      </c>
      <c r="AN32" s="484">
        <v>0</v>
      </c>
      <c r="AO32" s="484">
        <v>0</v>
      </c>
      <c r="AP32" s="495">
        <f t="shared" si="1"/>
        <v>48845</v>
      </c>
      <c r="AQ32" s="484">
        <v>0</v>
      </c>
      <c r="AR32" s="484">
        <v>0</v>
      </c>
      <c r="AS32" s="484">
        <v>638</v>
      </c>
      <c r="AT32" s="484">
        <v>0</v>
      </c>
      <c r="AU32" s="484">
        <v>1</v>
      </c>
      <c r="AV32" s="484">
        <v>219</v>
      </c>
      <c r="AW32" s="484">
        <v>0</v>
      </c>
      <c r="AX32" s="484">
        <v>0</v>
      </c>
      <c r="AY32" s="484">
        <v>0</v>
      </c>
      <c r="AZ32" s="484">
        <v>0</v>
      </c>
      <c r="BA32" s="484">
        <v>8</v>
      </c>
      <c r="BB32" s="484">
        <v>58</v>
      </c>
      <c r="BC32" s="957">
        <v>3</v>
      </c>
      <c r="BD32" s="484">
        <f t="shared" si="2"/>
        <v>49772</v>
      </c>
    </row>
    <row r="33" spans="1:56" s="491" customFormat="1" ht="16.149999999999999" customHeight="1" x14ac:dyDescent="0.2">
      <c r="A33" s="496" t="s">
        <v>173</v>
      </c>
      <c r="B33" s="479" t="s">
        <v>174</v>
      </c>
      <c r="C33" s="480">
        <v>5643</v>
      </c>
      <c r="D33" s="480">
        <v>0</v>
      </c>
      <c r="E33" s="480">
        <v>0</v>
      </c>
      <c r="F33" s="480">
        <v>0</v>
      </c>
      <c r="G33" s="480">
        <v>0</v>
      </c>
      <c r="H33" s="480">
        <v>0</v>
      </c>
      <c r="I33" s="480">
        <v>0</v>
      </c>
      <c r="J33" s="480">
        <v>7</v>
      </c>
      <c r="K33" s="480">
        <v>3</v>
      </c>
      <c r="L33" s="480">
        <v>0</v>
      </c>
      <c r="M33" s="480">
        <v>0</v>
      </c>
      <c r="N33" s="480">
        <v>0</v>
      </c>
      <c r="O33" s="480">
        <v>0</v>
      </c>
      <c r="P33" s="480">
        <v>0</v>
      </c>
      <c r="Q33" s="480">
        <v>0</v>
      </c>
      <c r="R33" s="480">
        <v>0</v>
      </c>
      <c r="S33" s="480">
        <v>0</v>
      </c>
      <c r="T33" s="480">
        <v>0</v>
      </c>
      <c r="U33" s="480">
        <v>0</v>
      </c>
      <c r="V33" s="480">
        <v>0</v>
      </c>
      <c r="W33" s="480">
        <v>0</v>
      </c>
      <c r="X33" s="480">
        <v>0</v>
      </c>
      <c r="Y33" s="480">
        <v>0</v>
      </c>
      <c r="Z33" s="480">
        <v>0</v>
      </c>
      <c r="AA33" s="480">
        <v>0</v>
      </c>
      <c r="AB33" s="480">
        <v>1</v>
      </c>
      <c r="AC33" s="480">
        <v>0</v>
      </c>
      <c r="AD33" s="480">
        <v>0</v>
      </c>
      <c r="AE33" s="480">
        <v>0</v>
      </c>
      <c r="AF33" s="480">
        <v>0</v>
      </c>
      <c r="AG33" s="480">
        <v>0</v>
      </c>
      <c r="AH33" s="480">
        <v>0</v>
      </c>
      <c r="AI33" s="480">
        <v>0</v>
      </c>
      <c r="AJ33" s="480">
        <v>13</v>
      </c>
      <c r="AK33" s="480">
        <v>0</v>
      </c>
      <c r="AL33" s="480">
        <v>0</v>
      </c>
      <c r="AM33" s="480">
        <v>0</v>
      </c>
      <c r="AN33" s="480">
        <v>0</v>
      </c>
      <c r="AO33" s="480">
        <v>0</v>
      </c>
      <c r="AP33" s="497">
        <f t="shared" si="1"/>
        <v>5667</v>
      </c>
      <c r="AQ33" s="480">
        <v>0</v>
      </c>
      <c r="AR33" s="480">
        <v>0</v>
      </c>
      <c r="AS33" s="480">
        <v>0</v>
      </c>
      <c r="AT33" s="480">
        <v>0</v>
      </c>
      <c r="AU33" s="480">
        <v>0</v>
      </c>
      <c r="AV33" s="480">
        <v>0</v>
      </c>
      <c r="AW33" s="480">
        <v>0</v>
      </c>
      <c r="AX33" s="480">
        <v>0</v>
      </c>
      <c r="AY33" s="480">
        <v>0</v>
      </c>
      <c r="AZ33" s="480">
        <v>0</v>
      </c>
      <c r="BA33" s="480">
        <v>4</v>
      </c>
      <c r="BB33" s="480">
        <v>0</v>
      </c>
      <c r="BC33" s="480">
        <v>0</v>
      </c>
      <c r="BD33" s="480">
        <f t="shared" si="2"/>
        <v>5671</v>
      </c>
    </row>
    <row r="34" spans="1:56" s="491" customFormat="1" ht="16.149999999999999" customHeight="1" x14ac:dyDescent="0.2">
      <c r="A34" s="496" t="s">
        <v>102</v>
      </c>
      <c r="B34" s="479" t="s">
        <v>175</v>
      </c>
      <c r="C34" s="480">
        <v>29930</v>
      </c>
      <c r="D34" s="480">
        <v>0</v>
      </c>
      <c r="E34" s="480">
        <v>0</v>
      </c>
      <c r="F34" s="480">
        <v>0</v>
      </c>
      <c r="G34" s="480">
        <v>1</v>
      </c>
      <c r="H34" s="480">
        <v>0</v>
      </c>
      <c r="I34" s="480">
        <v>0</v>
      </c>
      <c r="J34" s="480">
        <v>111</v>
      </c>
      <c r="K34" s="480">
        <v>0</v>
      </c>
      <c r="L34" s="480">
        <v>0</v>
      </c>
      <c r="M34" s="480">
        <v>0</v>
      </c>
      <c r="N34" s="480">
        <v>0</v>
      </c>
      <c r="O34" s="480">
        <v>0</v>
      </c>
      <c r="P34" s="480">
        <v>0</v>
      </c>
      <c r="Q34" s="480">
        <v>46</v>
      </c>
      <c r="R34" s="480">
        <v>0</v>
      </c>
      <c r="S34" s="480">
        <v>0</v>
      </c>
      <c r="T34" s="480">
        <v>404</v>
      </c>
      <c r="U34" s="480">
        <v>0</v>
      </c>
      <c r="V34" s="480">
        <v>0</v>
      </c>
      <c r="W34" s="480">
        <v>0</v>
      </c>
      <c r="X34" s="480">
        <v>0</v>
      </c>
      <c r="Y34" s="480">
        <v>0</v>
      </c>
      <c r="Z34" s="480">
        <v>0</v>
      </c>
      <c r="AA34" s="480">
        <v>0</v>
      </c>
      <c r="AB34" s="480">
        <v>0</v>
      </c>
      <c r="AC34" s="480">
        <v>0</v>
      </c>
      <c r="AD34" s="480">
        <v>744</v>
      </c>
      <c r="AE34" s="480">
        <v>0</v>
      </c>
      <c r="AF34" s="480">
        <v>647</v>
      </c>
      <c r="AG34" s="480">
        <v>0</v>
      </c>
      <c r="AH34" s="480">
        <v>0</v>
      </c>
      <c r="AI34" s="480">
        <v>0</v>
      </c>
      <c r="AJ34" s="480">
        <v>73</v>
      </c>
      <c r="AK34" s="480">
        <v>1</v>
      </c>
      <c r="AL34" s="480">
        <v>2</v>
      </c>
      <c r="AM34" s="480">
        <v>0</v>
      </c>
      <c r="AN34" s="480">
        <v>0</v>
      </c>
      <c r="AO34" s="480">
        <v>0</v>
      </c>
      <c r="AP34" s="497">
        <f t="shared" si="1"/>
        <v>31959</v>
      </c>
      <c r="AQ34" s="480">
        <v>0</v>
      </c>
      <c r="AR34" s="480">
        <v>2</v>
      </c>
      <c r="AS34" s="480">
        <v>0</v>
      </c>
      <c r="AT34" s="480">
        <v>1</v>
      </c>
      <c r="AU34" s="480">
        <v>0</v>
      </c>
      <c r="AV34" s="480">
        <v>0</v>
      </c>
      <c r="AW34" s="480">
        <v>0</v>
      </c>
      <c r="AX34" s="480">
        <v>0</v>
      </c>
      <c r="AY34" s="480">
        <v>0</v>
      </c>
      <c r="AZ34" s="480">
        <v>0</v>
      </c>
      <c r="BA34" s="480">
        <v>11</v>
      </c>
      <c r="BB34" s="480">
        <v>0</v>
      </c>
      <c r="BC34" s="480">
        <v>0</v>
      </c>
      <c r="BD34" s="480">
        <f t="shared" si="2"/>
        <v>31973</v>
      </c>
    </row>
    <row r="35" spans="1:56" s="491" customFormat="1" ht="16.149999999999999" customHeight="1" x14ac:dyDescent="0.2">
      <c r="A35" s="496" t="s">
        <v>103</v>
      </c>
      <c r="B35" s="479" t="s">
        <v>176</v>
      </c>
      <c r="C35" s="480">
        <v>13921</v>
      </c>
      <c r="D35" s="480">
        <v>0</v>
      </c>
      <c r="E35" s="480">
        <v>0</v>
      </c>
      <c r="F35" s="480">
        <v>0</v>
      </c>
      <c r="G35" s="480">
        <v>0</v>
      </c>
      <c r="H35" s="480">
        <v>0</v>
      </c>
      <c r="I35" s="480">
        <v>0</v>
      </c>
      <c r="J35" s="480">
        <v>83</v>
      </c>
      <c r="K35" s="480">
        <v>0</v>
      </c>
      <c r="L35" s="480">
        <v>0</v>
      </c>
      <c r="M35" s="480">
        <v>0</v>
      </c>
      <c r="N35" s="480">
        <v>0</v>
      </c>
      <c r="O35" s="480">
        <v>0</v>
      </c>
      <c r="P35" s="480">
        <v>0</v>
      </c>
      <c r="Q35" s="480">
        <v>0</v>
      </c>
      <c r="R35" s="480">
        <v>0</v>
      </c>
      <c r="S35" s="480">
        <v>0</v>
      </c>
      <c r="T35" s="480">
        <v>0</v>
      </c>
      <c r="U35" s="480">
        <v>0</v>
      </c>
      <c r="V35" s="480">
        <v>0</v>
      </c>
      <c r="W35" s="480">
        <v>0</v>
      </c>
      <c r="X35" s="480">
        <v>0</v>
      </c>
      <c r="Y35" s="480">
        <v>1</v>
      </c>
      <c r="Z35" s="480">
        <v>0</v>
      </c>
      <c r="AA35" s="480">
        <v>0</v>
      </c>
      <c r="AB35" s="480">
        <v>0</v>
      </c>
      <c r="AC35" s="480">
        <v>1</v>
      </c>
      <c r="AD35" s="480">
        <v>0</v>
      </c>
      <c r="AE35" s="480">
        <v>0</v>
      </c>
      <c r="AF35" s="480">
        <v>0</v>
      </c>
      <c r="AG35" s="480">
        <v>0</v>
      </c>
      <c r="AH35" s="480">
        <v>0</v>
      </c>
      <c r="AI35" s="480">
        <v>0</v>
      </c>
      <c r="AJ35" s="480">
        <v>36</v>
      </c>
      <c r="AK35" s="480">
        <v>0</v>
      </c>
      <c r="AL35" s="480">
        <v>0</v>
      </c>
      <c r="AM35" s="480">
        <v>0</v>
      </c>
      <c r="AN35" s="480">
        <v>0</v>
      </c>
      <c r="AO35" s="480">
        <v>0</v>
      </c>
      <c r="AP35" s="497">
        <f t="shared" si="1"/>
        <v>14042</v>
      </c>
      <c r="AQ35" s="480">
        <v>0</v>
      </c>
      <c r="AR35" s="480">
        <v>0</v>
      </c>
      <c r="AS35" s="480">
        <v>0</v>
      </c>
      <c r="AT35" s="480">
        <v>0</v>
      </c>
      <c r="AU35" s="480">
        <v>0</v>
      </c>
      <c r="AV35" s="480">
        <v>0</v>
      </c>
      <c r="AW35" s="480">
        <v>60</v>
      </c>
      <c r="AX35" s="480">
        <v>0</v>
      </c>
      <c r="AY35" s="480">
        <v>0</v>
      </c>
      <c r="AZ35" s="480">
        <v>0</v>
      </c>
      <c r="BA35" s="480">
        <v>9</v>
      </c>
      <c r="BB35" s="480">
        <v>0</v>
      </c>
      <c r="BC35" s="480">
        <v>0</v>
      </c>
      <c r="BD35" s="480">
        <f t="shared" si="2"/>
        <v>14111</v>
      </c>
    </row>
    <row r="36" spans="1:56" s="491" customFormat="1" ht="16.149999999999999" customHeight="1" x14ac:dyDescent="0.2">
      <c r="A36" s="498" t="s">
        <v>177</v>
      </c>
      <c r="B36" s="481" t="s">
        <v>178</v>
      </c>
      <c r="C36" s="482">
        <v>2493</v>
      </c>
      <c r="D36" s="482">
        <v>0</v>
      </c>
      <c r="E36" s="958">
        <v>0</v>
      </c>
      <c r="F36" s="482">
        <v>0</v>
      </c>
      <c r="G36" s="482">
        <v>0</v>
      </c>
      <c r="H36" s="482">
        <v>0</v>
      </c>
      <c r="I36" s="482">
        <v>0</v>
      </c>
      <c r="J36" s="482">
        <v>8</v>
      </c>
      <c r="K36" s="482">
        <v>0</v>
      </c>
      <c r="L36" s="482">
        <v>0</v>
      </c>
      <c r="M36" s="482">
        <v>0</v>
      </c>
      <c r="N36" s="482">
        <v>0</v>
      </c>
      <c r="O36" s="482">
        <v>0</v>
      </c>
      <c r="P36" s="482">
        <v>0</v>
      </c>
      <c r="Q36" s="482">
        <v>0</v>
      </c>
      <c r="R36" s="482">
        <v>0</v>
      </c>
      <c r="S36" s="482">
        <v>0</v>
      </c>
      <c r="T36" s="482">
        <v>0</v>
      </c>
      <c r="U36" s="482">
        <v>0</v>
      </c>
      <c r="V36" s="482">
        <v>0</v>
      </c>
      <c r="W36" s="482">
        <v>0</v>
      </c>
      <c r="X36" s="482">
        <v>0</v>
      </c>
      <c r="Y36" s="482">
        <v>0</v>
      </c>
      <c r="Z36" s="482">
        <v>0</v>
      </c>
      <c r="AA36" s="482">
        <v>0</v>
      </c>
      <c r="AB36" s="482">
        <v>0</v>
      </c>
      <c r="AC36" s="482">
        <v>0</v>
      </c>
      <c r="AD36" s="482">
        <v>0</v>
      </c>
      <c r="AE36" s="482">
        <v>0</v>
      </c>
      <c r="AF36" s="482">
        <v>0</v>
      </c>
      <c r="AG36" s="482">
        <v>0</v>
      </c>
      <c r="AH36" s="482">
        <v>0</v>
      </c>
      <c r="AI36" s="482">
        <v>0</v>
      </c>
      <c r="AJ36" s="482">
        <v>2</v>
      </c>
      <c r="AK36" s="482">
        <v>0</v>
      </c>
      <c r="AL36" s="482">
        <v>0</v>
      </c>
      <c r="AM36" s="482">
        <v>0</v>
      </c>
      <c r="AN36" s="482">
        <v>0</v>
      </c>
      <c r="AO36" s="482">
        <v>0</v>
      </c>
      <c r="AP36" s="499">
        <f t="shared" si="1"/>
        <v>2503</v>
      </c>
      <c r="AQ36" s="482">
        <v>0</v>
      </c>
      <c r="AR36" s="482">
        <v>0</v>
      </c>
      <c r="AS36" s="482">
        <v>0</v>
      </c>
      <c r="AT36" s="482">
        <v>0</v>
      </c>
      <c r="AU36" s="482">
        <v>0</v>
      </c>
      <c r="AV36" s="482">
        <v>0</v>
      </c>
      <c r="AW36" s="482">
        <v>0</v>
      </c>
      <c r="AX36" s="482">
        <v>0</v>
      </c>
      <c r="AY36" s="482">
        <v>0</v>
      </c>
      <c r="AZ36" s="482">
        <v>0</v>
      </c>
      <c r="BA36" s="482">
        <v>0</v>
      </c>
      <c r="BB36" s="482">
        <v>0</v>
      </c>
      <c r="BC36" s="958">
        <v>0</v>
      </c>
      <c r="BD36" s="482">
        <f t="shared" si="2"/>
        <v>2503</v>
      </c>
    </row>
    <row r="37" spans="1:56" s="491" customFormat="1" ht="16.149999999999999" customHeight="1" x14ac:dyDescent="0.2">
      <c r="A37" s="494" t="s">
        <v>104</v>
      </c>
      <c r="B37" s="483" t="s">
        <v>179</v>
      </c>
      <c r="C37" s="484">
        <v>5882</v>
      </c>
      <c r="D37" s="484">
        <v>0</v>
      </c>
      <c r="E37" s="957">
        <v>0</v>
      </c>
      <c r="F37" s="484">
        <v>0</v>
      </c>
      <c r="G37" s="484">
        <v>42</v>
      </c>
      <c r="H37" s="484">
        <v>0</v>
      </c>
      <c r="I37" s="484">
        <v>0</v>
      </c>
      <c r="J37" s="484">
        <v>10</v>
      </c>
      <c r="K37" s="484">
        <v>0</v>
      </c>
      <c r="L37" s="484">
        <v>0</v>
      </c>
      <c r="M37" s="484">
        <v>0</v>
      </c>
      <c r="N37" s="529">
        <v>0</v>
      </c>
      <c r="O37" s="484">
        <v>0</v>
      </c>
      <c r="P37" s="484">
        <v>0</v>
      </c>
      <c r="Q37" s="529">
        <v>0</v>
      </c>
      <c r="R37" s="529">
        <v>0</v>
      </c>
      <c r="S37" s="484">
        <v>0</v>
      </c>
      <c r="T37" s="484">
        <v>0</v>
      </c>
      <c r="U37" s="529">
        <v>268</v>
      </c>
      <c r="V37" s="529">
        <v>0</v>
      </c>
      <c r="W37" s="529">
        <v>0</v>
      </c>
      <c r="X37" s="529">
        <v>0</v>
      </c>
      <c r="Y37" s="529">
        <v>0</v>
      </c>
      <c r="Z37" s="484">
        <v>0</v>
      </c>
      <c r="AA37" s="484">
        <v>0</v>
      </c>
      <c r="AB37" s="484">
        <v>0</v>
      </c>
      <c r="AC37" s="484">
        <v>2</v>
      </c>
      <c r="AD37" s="484">
        <v>0</v>
      </c>
      <c r="AE37" s="484">
        <v>0</v>
      </c>
      <c r="AF37" s="484">
        <v>0</v>
      </c>
      <c r="AG37" s="484">
        <v>0</v>
      </c>
      <c r="AH37" s="484">
        <v>0</v>
      </c>
      <c r="AI37" s="484">
        <v>0</v>
      </c>
      <c r="AJ37" s="484">
        <v>9</v>
      </c>
      <c r="AK37" s="484">
        <v>0</v>
      </c>
      <c r="AL37" s="484">
        <v>0</v>
      </c>
      <c r="AM37" s="529">
        <v>0</v>
      </c>
      <c r="AN37" s="484">
        <v>0</v>
      </c>
      <c r="AO37" s="484">
        <v>0</v>
      </c>
      <c r="AP37" s="495">
        <f t="shared" si="1"/>
        <v>6213</v>
      </c>
      <c r="AQ37" s="484">
        <v>2</v>
      </c>
      <c r="AR37" s="484">
        <v>0</v>
      </c>
      <c r="AS37" s="484">
        <v>0</v>
      </c>
      <c r="AT37" s="484">
        <v>0</v>
      </c>
      <c r="AU37" s="484">
        <v>0</v>
      </c>
      <c r="AV37" s="484">
        <v>0</v>
      </c>
      <c r="AW37" s="484">
        <v>0</v>
      </c>
      <c r="AX37" s="484">
        <v>0</v>
      </c>
      <c r="AY37" s="484">
        <v>0</v>
      </c>
      <c r="AZ37" s="484">
        <v>0</v>
      </c>
      <c r="BA37" s="484">
        <v>3</v>
      </c>
      <c r="BB37" s="484">
        <v>0</v>
      </c>
      <c r="BC37" s="957">
        <v>0</v>
      </c>
      <c r="BD37" s="484">
        <f t="shared" si="2"/>
        <v>6218</v>
      </c>
    </row>
    <row r="38" spans="1:56" s="491" customFormat="1" ht="16.149999999999999" customHeight="1" x14ac:dyDescent="0.2">
      <c r="A38" s="496" t="s">
        <v>105</v>
      </c>
      <c r="B38" s="479" t="s">
        <v>180</v>
      </c>
      <c r="C38" s="480">
        <v>24929</v>
      </c>
      <c r="D38" s="480">
        <v>0</v>
      </c>
      <c r="E38" s="480">
        <v>0</v>
      </c>
      <c r="F38" s="480">
        <v>0</v>
      </c>
      <c r="G38" s="480">
        <v>0</v>
      </c>
      <c r="H38" s="480">
        <v>4</v>
      </c>
      <c r="I38" s="480">
        <v>0</v>
      </c>
      <c r="J38" s="480">
        <v>184</v>
      </c>
      <c r="K38" s="480">
        <v>0</v>
      </c>
      <c r="L38" s="480">
        <v>0</v>
      </c>
      <c r="M38" s="480">
        <v>0</v>
      </c>
      <c r="N38" s="480">
        <v>0</v>
      </c>
      <c r="O38" s="480">
        <v>0</v>
      </c>
      <c r="P38" s="480">
        <v>4</v>
      </c>
      <c r="Q38" s="480">
        <v>0</v>
      </c>
      <c r="R38" s="480">
        <v>0</v>
      </c>
      <c r="S38" s="480">
        <v>0</v>
      </c>
      <c r="T38" s="480">
        <v>0</v>
      </c>
      <c r="U38" s="480">
        <v>0</v>
      </c>
      <c r="V38" s="480">
        <v>0</v>
      </c>
      <c r="W38" s="480">
        <v>0</v>
      </c>
      <c r="X38" s="480">
        <v>0</v>
      </c>
      <c r="Y38" s="480">
        <v>0</v>
      </c>
      <c r="Z38" s="480">
        <v>0</v>
      </c>
      <c r="AA38" s="480">
        <v>0</v>
      </c>
      <c r="AB38" s="480">
        <v>0</v>
      </c>
      <c r="AC38" s="480">
        <v>0</v>
      </c>
      <c r="AD38" s="480">
        <v>0</v>
      </c>
      <c r="AE38" s="480">
        <v>15</v>
      </c>
      <c r="AF38" s="480">
        <v>0</v>
      </c>
      <c r="AG38" s="480">
        <v>0</v>
      </c>
      <c r="AH38" s="480">
        <v>0</v>
      </c>
      <c r="AI38" s="480">
        <v>1</v>
      </c>
      <c r="AJ38" s="480">
        <v>82</v>
      </c>
      <c r="AK38" s="480">
        <v>0</v>
      </c>
      <c r="AL38" s="480">
        <v>0</v>
      </c>
      <c r="AM38" s="480">
        <v>0</v>
      </c>
      <c r="AN38" s="480">
        <v>7</v>
      </c>
      <c r="AO38" s="480">
        <v>3</v>
      </c>
      <c r="AP38" s="497">
        <f t="shared" si="1"/>
        <v>25229</v>
      </c>
      <c r="AQ38" s="480">
        <v>0</v>
      </c>
      <c r="AR38" s="480">
        <v>0</v>
      </c>
      <c r="AS38" s="480">
        <v>0</v>
      </c>
      <c r="AT38" s="480">
        <v>0</v>
      </c>
      <c r="AU38" s="480">
        <v>0</v>
      </c>
      <c r="AV38" s="480">
        <v>0</v>
      </c>
      <c r="AW38" s="480">
        <v>0</v>
      </c>
      <c r="AX38" s="480">
        <v>0</v>
      </c>
      <c r="AY38" s="480">
        <v>0</v>
      </c>
      <c r="AZ38" s="480">
        <v>0</v>
      </c>
      <c r="BA38" s="480">
        <v>22</v>
      </c>
      <c r="BB38" s="480">
        <v>0</v>
      </c>
      <c r="BC38" s="480">
        <v>1</v>
      </c>
      <c r="BD38" s="480">
        <f t="shared" si="2"/>
        <v>25252</v>
      </c>
    </row>
    <row r="39" spans="1:56" s="491" customFormat="1" ht="16.149999999999999" customHeight="1" x14ac:dyDescent="0.2">
      <c r="A39" s="496" t="s">
        <v>181</v>
      </c>
      <c r="B39" s="479" t="s">
        <v>182</v>
      </c>
      <c r="C39" s="480">
        <v>1208</v>
      </c>
      <c r="D39" s="480">
        <v>0</v>
      </c>
      <c r="E39" s="480">
        <v>0</v>
      </c>
      <c r="F39" s="480">
        <v>0</v>
      </c>
      <c r="G39" s="480">
        <v>0</v>
      </c>
      <c r="H39" s="480">
        <v>0</v>
      </c>
      <c r="I39" s="480">
        <v>0</v>
      </c>
      <c r="J39" s="480">
        <v>1</v>
      </c>
      <c r="K39" s="480">
        <v>0</v>
      </c>
      <c r="L39" s="480">
        <v>0</v>
      </c>
      <c r="M39" s="480">
        <v>0</v>
      </c>
      <c r="N39" s="480">
        <v>0</v>
      </c>
      <c r="O39" s="480">
        <v>0</v>
      </c>
      <c r="P39" s="480">
        <v>0</v>
      </c>
      <c r="Q39" s="480">
        <v>0</v>
      </c>
      <c r="R39" s="480">
        <v>0</v>
      </c>
      <c r="S39" s="480">
        <v>395</v>
      </c>
      <c r="T39" s="480">
        <v>0</v>
      </c>
      <c r="U39" s="480">
        <v>0</v>
      </c>
      <c r="V39" s="480">
        <v>0</v>
      </c>
      <c r="W39" s="480">
        <v>0</v>
      </c>
      <c r="X39" s="480">
        <v>0</v>
      </c>
      <c r="Y39" s="480">
        <v>0</v>
      </c>
      <c r="Z39" s="480">
        <v>0</v>
      </c>
      <c r="AA39" s="480">
        <v>0</v>
      </c>
      <c r="AB39" s="480">
        <v>0</v>
      </c>
      <c r="AC39" s="480">
        <v>0</v>
      </c>
      <c r="AD39" s="480">
        <v>0</v>
      </c>
      <c r="AE39" s="480">
        <v>0</v>
      </c>
      <c r="AF39" s="480">
        <v>0</v>
      </c>
      <c r="AG39" s="480">
        <v>0</v>
      </c>
      <c r="AH39" s="480">
        <v>0</v>
      </c>
      <c r="AI39" s="480">
        <v>0</v>
      </c>
      <c r="AJ39" s="480">
        <v>2</v>
      </c>
      <c r="AK39" s="480">
        <v>0</v>
      </c>
      <c r="AL39" s="480">
        <v>0</v>
      </c>
      <c r="AM39" s="480">
        <v>0</v>
      </c>
      <c r="AN39" s="480">
        <v>0</v>
      </c>
      <c r="AO39" s="480">
        <v>0</v>
      </c>
      <c r="AP39" s="497">
        <f t="shared" ref="AP39:AP70" si="3">SUM(C39:AO39)</f>
        <v>1606</v>
      </c>
      <c r="AQ39" s="480">
        <v>0</v>
      </c>
      <c r="AR39" s="480">
        <v>0</v>
      </c>
      <c r="AS39" s="480">
        <v>0</v>
      </c>
      <c r="AT39" s="480">
        <v>0</v>
      </c>
      <c r="AU39" s="480">
        <v>260</v>
      </c>
      <c r="AV39" s="480">
        <v>0</v>
      </c>
      <c r="AW39" s="480">
        <v>0</v>
      </c>
      <c r="AX39" s="480">
        <v>0</v>
      </c>
      <c r="AY39" s="480">
        <v>0</v>
      </c>
      <c r="AZ39" s="480">
        <v>0</v>
      </c>
      <c r="BA39" s="480">
        <v>0</v>
      </c>
      <c r="BB39" s="480">
        <v>0</v>
      </c>
      <c r="BC39" s="480">
        <v>0</v>
      </c>
      <c r="BD39" s="480">
        <f t="shared" si="2"/>
        <v>1866</v>
      </c>
    </row>
    <row r="40" spans="1:56" s="491" customFormat="1" ht="16.149999999999999" customHeight="1" x14ac:dyDescent="0.2">
      <c r="A40" s="496" t="s">
        <v>106</v>
      </c>
      <c r="B40" s="479" t="s">
        <v>183</v>
      </c>
      <c r="C40" s="480">
        <v>3828</v>
      </c>
      <c r="D40" s="480">
        <v>0</v>
      </c>
      <c r="E40" s="480">
        <v>0</v>
      </c>
      <c r="F40" s="480">
        <v>0</v>
      </c>
      <c r="G40" s="480">
        <v>0</v>
      </c>
      <c r="H40" s="480">
        <v>0</v>
      </c>
      <c r="I40" s="480">
        <v>0</v>
      </c>
      <c r="J40" s="480">
        <v>18</v>
      </c>
      <c r="K40" s="480">
        <v>0</v>
      </c>
      <c r="L40" s="480">
        <v>0</v>
      </c>
      <c r="M40" s="480">
        <v>0</v>
      </c>
      <c r="N40" s="480">
        <v>0</v>
      </c>
      <c r="O40" s="480">
        <v>0</v>
      </c>
      <c r="P40" s="480">
        <v>0</v>
      </c>
      <c r="Q40" s="480">
        <v>0</v>
      </c>
      <c r="R40" s="480">
        <v>0</v>
      </c>
      <c r="S40" s="480">
        <v>2</v>
      </c>
      <c r="T40" s="480">
        <v>0</v>
      </c>
      <c r="U40" s="480">
        <v>0</v>
      </c>
      <c r="V40" s="480">
        <v>0</v>
      </c>
      <c r="W40" s="480">
        <v>0</v>
      </c>
      <c r="X40" s="480">
        <v>0</v>
      </c>
      <c r="Y40" s="480">
        <v>0</v>
      </c>
      <c r="Z40" s="480">
        <v>0</v>
      </c>
      <c r="AA40" s="480">
        <v>0</v>
      </c>
      <c r="AB40" s="480">
        <v>0</v>
      </c>
      <c r="AC40" s="480">
        <v>0</v>
      </c>
      <c r="AD40" s="480">
        <v>0</v>
      </c>
      <c r="AE40" s="480">
        <v>0</v>
      </c>
      <c r="AF40" s="480">
        <v>0</v>
      </c>
      <c r="AG40" s="480">
        <v>0</v>
      </c>
      <c r="AH40" s="480">
        <v>2</v>
      </c>
      <c r="AI40" s="480">
        <v>0</v>
      </c>
      <c r="AJ40" s="480">
        <v>39</v>
      </c>
      <c r="AK40" s="480">
        <v>0</v>
      </c>
      <c r="AL40" s="480">
        <v>0</v>
      </c>
      <c r="AM40" s="480">
        <v>0</v>
      </c>
      <c r="AN40" s="480">
        <v>0</v>
      </c>
      <c r="AO40" s="480">
        <v>0</v>
      </c>
      <c r="AP40" s="497">
        <f t="shared" si="3"/>
        <v>3889</v>
      </c>
      <c r="AQ40" s="480">
        <v>9</v>
      </c>
      <c r="AR40" s="480">
        <v>0</v>
      </c>
      <c r="AS40" s="480">
        <v>0</v>
      </c>
      <c r="AT40" s="480">
        <v>0</v>
      </c>
      <c r="AU40" s="480">
        <v>0</v>
      </c>
      <c r="AV40" s="480">
        <v>0</v>
      </c>
      <c r="AW40" s="480">
        <v>0</v>
      </c>
      <c r="AX40" s="480">
        <v>0</v>
      </c>
      <c r="AY40" s="480">
        <v>0</v>
      </c>
      <c r="AZ40" s="480">
        <v>0</v>
      </c>
      <c r="BA40" s="480">
        <v>0</v>
      </c>
      <c r="BB40" s="480">
        <v>0</v>
      </c>
      <c r="BC40" s="480">
        <v>0</v>
      </c>
      <c r="BD40" s="480">
        <f t="shared" si="2"/>
        <v>3898</v>
      </c>
    </row>
    <row r="41" spans="1:56" s="491" customFormat="1" ht="16.149999999999999" customHeight="1" x14ac:dyDescent="0.2">
      <c r="A41" s="498" t="s">
        <v>107</v>
      </c>
      <c r="B41" s="481" t="s">
        <v>184</v>
      </c>
      <c r="C41" s="482">
        <v>5906</v>
      </c>
      <c r="D41" s="482">
        <v>0</v>
      </c>
      <c r="E41" s="958">
        <v>0</v>
      </c>
      <c r="F41" s="482">
        <v>0</v>
      </c>
      <c r="G41" s="482">
        <v>0</v>
      </c>
      <c r="H41" s="482">
        <v>0</v>
      </c>
      <c r="I41" s="482">
        <v>0</v>
      </c>
      <c r="J41" s="482">
        <v>17</v>
      </c>
      <c r="K41" s="482">
        <v>0</v>
      </c>
      <c r="L41" s="482">
        <v>0</v>
      </c>
      <c r="M41" s="482">
        <v>0</v>
      </c>
      <c r="N41" s="482">
        <v>0</v>
      </c>
      <c r="O41" s="482">
        <v>0</v>
      </c>
      <c r="P41" s="482">
        <v>0</v>
      </c>
      <c r="Q41" s="482">
        <v>0</v>
      </c>
      <c r="R41" s="482">
        <v>0</v>
      </c>
      <c r="S41" s="482">
        <v>0</v>
      </c>
      <c r="T41" s="482">
        <v>0</v>
      </c>
      <c r="U41" s="482">
        <v>0</v>
      </c>
      <c r="V41" s="482">
        <v>0</v>
      </c>
      <c r="W41" s="482">
        <v>0</v>
      </c>
      <c r="X41" s="482">
        <v>0</v>
      </c>
      <c r="Y41" s="482">
        <v>0</v>
      </c>
      <c r="Z41" s="482">
        <v>0</v>
      </c>
      <c r="AA41" s="482">
        <v>0</v>
      </c>
      <c r="AB41" s="482">
        <v>0</v>
      </c>
      <c r="AC41" s="482">
        <v>0</v>
      </c>
      <c r="AD41" s="482">
        <v>0</v>
      </c>
      <c r="AE41" s="482">
        <v>0</v>
      </c>
      <c r="AF41" s="482">
        <v>0</v>
      </c>
      <c r="AG41" s="482">
        <v>0</v>
      </c>
      <c r="AH41" s="482">
        <v>0</v>
      </c>
      <c r="AI41" s="482">
        <v>0</v>
      </c>
      <c r="AJ41" s="482">
        <v>18</v>
      </c>
      <c r="AK41" s="482">
        <v>0</v>
      </c>
      <c r="AL41" s="482">
        <v>0</v>
      </c>
      <c r="AM41" s="482">
        <v>0</v>
      </c>
      <c r="AN41" s="482">
        <v>0</v>
      </c>
      <c r="AO41" s="482">
        <v>0</v>
      </c>
      <c r="AP41" s="499">
        <f t="shared" si="3"/>
        <v>5941</v>
      </c>
      <c r="AQ41" s="482">
        <v>0</v>
      </c>
      <c r="AR41" s="482">
        <v>0</v>
      </c>
      <c r="AS41" s="482">
        <v>0</v>
      </c>
      <c r="AT41" s="482">
        <v>0</v>
      </c>
      <c r="AU41" s="482">
        <v>0</v>
      </c>
      <c r="AV41" s="482">
        <v>0</v>
      </c>
      <c r="AW41" s="482">
        <v>0</v>
      </c>
      <c r="AX41" s="482">
        <v>0</v>
      </c>
      <c r="AY41" s="482">
        <v>0</v>
      </c>
      <c r="AZ41" s="482">
        <v>0</v>
      </c>
      <c r="BA41" s="482">
        <v>29</v>
      </c>
      <c r="BB41" s="482">
        <v>0</v>
      </c>
      <c r="BC41" s="958">
        <v>0</v>
      </c>
      <c r="BD41" s="482">
        <f t="shared" si="2"/>
        <v>5970</v>
      </c>
    </row>
    <row r="42" spans="1:56" s="491" customFormat="1" ht="16.149999999999999" customHeight="1" x14ac:dyDescent="0.2">
      <c r="A42" s="494" t="s">
        <v>108</v>
      </c>
      <c r="B42" s="483" t="s">
        <v>185</v>
      </c>
      <c r="C42" s="484">
        <v>4989</v>
      </c>
      <c r="D42" s="484">
        <v>10875</v>
      </c>
      <c r="E42" s="957">
        <v>8670</v>
      </c>
      <c r="F42" s="484">
        <v>20076</v>
      </c>
      <c r="G42" s="484">
        <v>0</v>
      </c>
      <c r="H42" s="484">
        <v>0</v>
      </c>
      <c r="I42" s="484">
        <v>500</v>
      </c>
      <c r="J42" s="484">
        <v>80</v>
      </c>
      <c r="K42" s="484">
        <v>0</v>
      </c>
      <c r="L42" s="484">
        <v>551</v>
      </c>
      <c r="M42" s="484">
        <v>258</v>
      </c>
      <c r="N42" s="529">
        <v>31</v>
      </c>
      <c r="O42" s="484">
        <v>64</v>
      </c>
      <c r="P42" s="484">
        <v>0</v>
      </c>
      <c r="Q42" s="529">
        <v>0</v>
      </c>
      <c r="R42" s="529">
        <v>0</v>
      </c>
      <c r="S42" s="484">
        <v>0</v>
      </c>
      <c r="T42" s="484">
        <v>0</v>
      </c>
      <c r="U42" s="529">
        <v>0</v>
      </c>
      <c r="V42" s="529">
        <v>0</v>
      </c>
      <c r="W42" s="529">
        <v>0</v>
      </c>
      <c r="X42" s="529">
        <v>95</v>
      </c>
      <c r="Y42" s="529">
        <v>0</v>
      </c>
      <c r="Z42" s="484">
        <v>0</v>
      </c>
      <c r="AA42" s="484">
        <v>0</v>
      </c>
      <c r="AB42" s="484">
        <v>0</v>
      </c>
      <c r="AC42" s="484">
        <v>0</v>
      </c>
      <c r="AD42" s="484">
        <v>0</v>
      </c>
      <c r="AE42" s="484">
        <v>0</v>
      </c>
      <c r="AF42" s="484">
        <v>0</v>
      </c>
      <c r="AG42" s="484">
        <v>0</v>
      </c>
      <c r="AH42" s="484">
        <v>0</v>
      </c>
      <c r="AI42" s="484">
        <v>0</v>
      </c>
      <c r="AJ42" s="484">
        <v>82</v>
      </c>
      <c r="AK42" s="484">
        <v>0</v>
      </c>
      <c r="AL42" s="484">
        <v>0</v>
      </c>
      <c r="AM42" s="529">
        <v>0</v>
      </c>
      <c r="AN42" s="484">
        <v>0</v>
      </c>
      <c r="AO42" s="484">
        <v>0</v>
      </c>
      <c r="AP42" s="495">
        <f t="shared" si="3"/>
        <v>46271</v>
      </c>
      <c r="AQ42" s="484">
        <v>2</v>
      </c>
      <c r="AR42" s="484">
        <v>0</v>
      </c>
      <c r="AS42" s="484">
        <v>685</v>
      </c>
      <c r="AT42" s="484">
        <v>0</v>
      </c>
      <c r="AU42" s="484">
        <v>0</v>
      </c>
      <c r="AV42" s="484">
        <v>199</v>
      </c>
      <c r="AW42" s="484">
        <v>0</v>
      </c>
      <c r="AX42" s="484">
        <v>0</v>
      </c>
      <c r="AY42" s="484">
        <v>0</v>
      </c>
      <c r="AZ42" s="484">
        <v>0</v>
      </c>
      <c r="BA42" s="484">
        <v>3</v>
      </c>
      <c r="BB42" s="484">
        <v>90</v>
      </c>
      <c r="BC42" s="957">
        <v>1</v>
      </c>
      <c r="BD42" s="484">
        <f t="shared" si="2"/>
        <v>47251</v>
      </c>
    </row>
    <row r="43" spans="1:56" s="491" customFormat="1" ht="16.149999999999999" customHeight="1" x14ac:dyDescent="0.2">
      <c r="A43" s="496" t="s">
        <v>109</v>
      </c>
      <c r="B43" s="479" t="s">
        <v>186</v>
      </c>
      <c r="C43" s="480">
        <v>18926</v>
      </c>
      <c r="D43" s="480">
        <v>0</v>
      </c>
      <c r="E43" s="480">
        <v>0</v>
      </c>
      <c r="F43" s="480">
        <v>0</v>
      </c>
      <c r="G43" s="480">
        <v>7</v>
      </c>
      <c r="H43" s="480">
        <v>0</v>
      </c>
      <c r="I43" s="480">
        <v>0</v>
      </c>
      <c r="J43" s="480">
        <v>47</v>
      </c>
      <c r="K43" s="480">
        <v>0</v>
      </c>
      <c r="L43" s="480">
        <v>0</v>
      </c>
      <c r="M43" s="480">
        <v>0</v>
      </c>
      <c r="N43" s="480">
        <v>0</v>
      </c>
      <c r="O43" s="480">
        <v>0</v>
      </c>
      <c r="P43" s="480">
        <v>0</v>
      </c>
      <c r="Q43" s="480">
        <v>0</v>
      </c>
      <c r="R43" s="480">
        <v>0</v>
      </c>
      <c r="S43" s="480">
        <v>1</v>
      </c>
      <c r="T43" s="480">
        <v>0</v>
      </c>
      <c r="U43" s="480">
        <v>11</v>
      </c>
      <c r="V43" s="480">
        <v>0</v>
      </c>
      <c r="W43" s="480">
        <v>0</v>
      </c>
      <c r="X43" s="480">
        <v>0</v>
      </c>
      <c r="Y43" s="480">
        <v>0</v>
      </c>
      <c r="Z43" s="480">
        <v>0</v>
      </c>
      <c r="AA43" s="480">
        <v>1</v>
      </c>
      <c r="AB43" s="480">
        <v>0</v>
      </c>
      <c r="AC43" s="480">
        <v>0</v>
      </c>
      <c r="AD43" s="480">
        <v>0</v>
      </c>
      <c r="AE43" s="480">
        <v>0</v>
      </c>
      <c r="AF43" s="480">
        <v>0</v>
      </c>
      <c r="AG43" s="480">
        <v>0</v>
      </c>
      <c r="AH43" s="480">
        <v>44</v>
      </c>
      <c r="AI43" s="480">
        <v>0</v>
      </c>
      <c r="AJ43" s="480">
        <v>51</v>
      </c>
      <c r="AK43" s="480">
        <v>0</v>
      </c>
      <c r="AL43" s="480">
        <v>0</v>
      </c>
      <c r="AM43" s="480">
        <v>0</v>
      </c>
      <c r="AN43" s="480">
        <v>0</v>
      </c>
      <c r="AO43" s="480">
        <v>0</v>
      </c>
      <c r="AP43" s="497">
        <f t="shared" si="3"/>
        <v>19088</v>
      </c>
      <c r="AQ43" s="480">
        <v>82</v>
      </c>
      <c r="AR43" s="480">
        <v>0</v>
      </c>
      <c r="AS43" s="480">
        <v>1</v>
      </c>
      <c r="AT43" s="480">
        <v>0</v>
      </c>
      <c r="AU43" s="480">
        <v>5</v>
      </c>
      <c r="AV43" s="480">
        <v>0</v>
      </c>
      <c r="AW43" s="480">
        <v>0</v>
      </c>
      <c r="AX43" s="480">
        <v>0</v>
      </c>
      <c r="AY43" s="480">
        <v>0</v>
      </c>
      <c r="AZ43" s="480">
        <v>0</v>
      </c>
      <c r="BA43" s="480">
        <v>7</v>
      </c>
      <c r="BB43" s="480">
        <v>0</v>
      </c>
      <c r="BC43" s="480">
        <v>0</v>
      </c>
      <c r="BD43" s="480">
        <f t="shared" si="2"/>
        <v>19183</v>
      </c>
    </row>
    <row r="44" spans="1:56" s="491" customFormat="1" ht="16.149999999999999" customHeight="1" x14ac:dyDescent="0.2">
      <c r="A44" s="496" t="s">
        <v>110</v>
      </c>
      <c r="B44" s="479" t="s">
        <v>187</v>
      </c>
      <c r="C44" s="480">
        <v>3857</v>
      </c>
      <c r="D44" s="480">
        <v>0</v>
      </c>
      <c r="E44" s="480">
        <v>0</v>
      </c>
      <c r="F44" s="480">
        <v>0</v>
      </c>
      <c r="G44" s="480">
        <v>0</v>
      </c>
      <c r="H44" s="480">
        <v>0</v>
      </c>
      <c r="I44" s="480">
        <v>0</v>
      </c>
      <c r="J44" s="480">
        <v>12</v>
      </c>
      <c r="K44" s="480">
        <v>0</v>
      </c>
      <c r="L44" s="480">
        <v>7</v>
      </c>
      <c r="M44" s="480">
        <v>14</v>
      </c>
      <c r="N44" s="480">
        <v>0</v>
      </c>
      <c r="O44" s="480">
        <v>2</v>
      </c>
      <c r="P44" s="480">
        <v>0</v>
      </c>
      <c r="Q44" s="480">
        <v>0</v>
      </c>
      <c r="R44" s="480">
        <v>0</v>
      </c>
      <c r="S44" s="480">
        <v>0</v>
      </c>
      <c r="T44" s="480">
        <v>0</v>
      </c>
      <c r="U44" s="480">
        <v>0</v>
      </c>
      <c r="V44" s="480">
        <v>0</v>
      </c>
      <c r="W44" s="480">
        <v>0</v>
      </c>
      <c r="X44" s="480">
        <v>0</v>
      </c>
      <c r="Y44" s="480">
        <v>0</v>
      </c>
      <c r="Z44" s="480">
        <v>0</v>
      </c>
      <c r="AA44" s="480">
        <v>1</v>
      </c>
      <c r="AB44" s="480">
        <v>0</v>
      </c>
      <c r="AC44" s="480">
        <v>0</v>
      </c>
      <c r="AD44" s="480">
        <v>0</v>
      </c>
      <c r="AE44" s="480">
        <v>0</v>
      </c>
      <c r="AF44" s="480">
        <v>0</v>
      </c>
      <c r="AG44" s="480">
        <v>0</v>
      </c>
      <c r="AH44" s="480">
        <v>0</v>
      </c>
      <c r="AI44" s="480">
        <v>0</v>
      </c>
      <c r="AJ44" s="480">
        <v>8</v>
      </c>
      <c r="AK44" s="480">
        <v>0</v>
      </c>
      <c r="AL44" s="480">
        <v>0</v>
      </c>
      <c r="AM44" s="480">
        <v>0</v>
      </c>
      <c r="AN44" s="480">
        <v>0</v>
      </c>
      <c r="AO44" s="480">
        <v>0</v>
      </c>
      <c r="AP44" s="497">
        <f t="shared" si="3"/>
        <v>3901</v>
      </c>
      <c r="AQ44" s="480">
        <v>0</v>
      </c>
      <c r="AR44" s="480">
        <v>0</v>
      </c>
      <c r="AS44" s="480">
        <v>9</v>
      </c>
      <c r="AT44" s="480">
        <v>0</v>
      </c>
      <c r="AU44" s="480">
        <v>0</v>
      </c>
      <c r="AV44" s="480">
        <v>513</v>
      </c>
      <c r="AW44" s="480">
        <v>0</v>
      </c>
      <c r="AX44" s="480">
        <v>0</v>
      </c>
      <c r="AY44" s="480">
        <v>0</v>
      </c>
      <c r="AZ44" s="480">
        <v>0</v>
      </c>
      <c r="BA44" s="480">
        <v>1</v>
      </c>
      <c r="BB44" s="480">
        <v>3</v>
      </c>
      <c r="BC44" s="480">
        <v>0</v>
      </c>
      <c r="BD44" s="480">
        <f t="shared" si="2"/>
        <v>4427</v>
      </c>
    </row>
    <row r="45" spans="1:56" s="491" customFormat="1" ht="16.149999999999999" customHeight="1" x14ac:dyDescent="0.2">
      <c r="A45" s="496" t="s">
        <v>111</v>
      </c>
      <c r="B45" s="479" t="s">
        <v>188</v>
      </c>
      <c r="C45" s="480">
        <v>2704</v>
      </c>
      <c r="D45" s="480">
        <v>0</v>
      </c>
      <c r="E45" s="480">
        <v>0</v>
      </c>
      <c r="F45" s="480">
        <v>0</v>
      </c>
      <c r="G45" s="480">
        <v>0</v>
      </c>
      <c r="H45" s="480">
        <v>0</v>
      </c>
      <c r="I45" s="480">
        <v>0</v>
      </c>
      <c r="J45" s="480">
        <v>29</v>
      </c>
      <c r="K45" s="480">
        <v>0</v>
      </c>
      <c r="L45" s="480">
        <v>0</v>
      </c>
      <c r="M45" s="480">
        <v>0</v>
      </c>
      <c r="N45" s="480">
        <v>0</v>
      </c>
      <c r="O45" s="480">
        <v>0</v>
      </c>
      <c r="P45" s="480">
        <v>1</v>
      </c>
      <c r="Q45" s="480">
        <v>0</v>
      </c>
      <c r="R45" s="480">
        <v>0</v>
      </c>
      <c r="S45" s="480">
        <v>0</v>
      </c>
      <c r="T45" s="480">
        <v>0</v>
      </c>
      <c r="U45" s="480">
        <v>0</v>
      </c>
      <c r="V45" s="480">
        <v>0</v>
      </c>
      <c r="W45" s="480">
        <v>0</v>
      </c>
      <c r="X45" s="480">
        <v>0</v>
      </c>
      <c r="Y45" s="480">
        <v>0</v>
      </c>
      <c r="Z45" s="480">
        <v>0</v>
      </c>
      <c r="AA45" s="480">
        <v>0</v>
      </c>
      <c r="AB45" s="480">
        <v>0</v>
      </c>
      <c r="AC45" s="480">
        <v>0</v>
      </c>
      <c r="AD45" s="480">
        <v>0</v>
      </c>
      <c r="AE45" s="480">
        <v>14</v>
      </c>
      <c r="AF45" s="480">
        <v>0</v>
      </c>
      <c r="AG45" s="480">
        <v>0</v>
      </c>
      <c r="AH45" s="480">
        <v>0</v>
      </c>
      <c r="AI45" s="480">
        <v>0</v>
      </c>
      <c r="AJ45" s="480">
        <v>12</v>
      </c>
      <c r="AK45" s="480">
        <v>0</v>
      </c>
      <c r="AL45" s="480">
        <v>0</v>
      </c>
      <c r="AM45" s="480">
        <v>0</v>
      </c>
      <c r="AN45" s="480">
        <v>0</v>
      </c>
      <c r="AO45" s="480">
        <v>0</v>
      </c>
      <c r="AP45" s="497">
        <f t="shared" si="3"/>
        <v>2760</v>
      </c>
      <c r="AQ45" s="480">
        <v>0</v>
      </c>
      <c r="AR45" s="480">
        <v>0</v>
      </c>
      <c r="AS45" s="480">
        <v>0</v>
      </c>
      <c r="AT45" s="480">
        <v>0</v>
      </c>
      <c r="AU45" s="480">
        <v>0</v>
      </c>
      <c r="AV45" s="480">
        <v>0</v>
      </c>
      <c r="AW45" s="480">
        <v>0</v>
      </c>
      <c r="AX45" s="480">
        <v>0</v>
      </c>
      <c r="AY45" s="480">
        <v>0</v>
      </c>
      <c r="AZ45" s="480">
        <v>0</v>
      </c>
      <c r="BA45" s="480">
        <v>2</v>
      </c>
      <c r="BB45" s="480">
        <v>0</v>
      </c>
      <c r="BC45" s="480">
        <v>0</v>
      </c>
      <c r="BD45" s="480">
        <f t="shared" si="2"/>
        <v>2762</v>
      </c>
    </row>
    <row r="46" spans="1:56" s="491" customFormat="1" ht="16.149999999999999" customHeight="1" x14ac:dyDescent="0.2">
      <c r="A46" s="498" t="s">
        <v>112</v>
      </c>
      <c r="B46" s="481" t="s">
        <v>189</v>
      </c>
      <c r="C46" s="482">
        <v>22169</v>
      </c>
      <c r="D46" s="482">
        <v>0</v>
      </c>
      <c r="E46" s="958">
        <v>0</v>
      </c>
      <c r="F46" s="482">
        <v>0</v>
      </c>
      <c r="G46" s="482">
        <v>0</v>
      </c>
      <c r="H46" s="482">
        <v>0</v>
      </c>
      <c r="I46" s="482">
        <v>0</v>
      </c>
      <c r="J46" s="482">
        <v>57</v>
      </c>
      <c r="K46" s="482">
        <v>0</v>
      </c>
      <c r="L46" s="482">
        <v>0</v>
      </c>
      <c r="M46" s="482">
        <v>0</v>
      </c>
      <c r="N46" s="482">
        <v>0</v>
      </c>
      <c r="O46" s="482">
        <v>0</v>
      </c>
      <c r="P46" s="482">
        <v>0</v>
      </c>
      <c r="Q46" s="482">
        <v>0</v>
      </c>
      <c r="R46" s="482">
        <v>0</v>
      </c>
      <c r="S46" s="482">
        <v>3</v>
      </c>
      <c r="T46" s="482">
        <v>0</v>
      </c>
      <c r="U46" s="482">
        <v>0</v>
      </c>
      <c r="V46" s="482">
        <v>0</v>
      </c>
      <c r="W46" s="482">
        <v>0</v>
      </c>
      <c r="X46" s="482">
        <v>0</v>
      </c>
      <c r="Y46" s="482">
        <v>0</v>
      </c>
      <c r="Z46" s="482">
        <v>0</v>
      </c>
      <c r="AA46" s="482">
        <v>0</v>
      </c>
      <c r="AB46" s="482">
        <v>0</v>
      </c>
      <c r="AC46" s="482">
        <v>0</v>
      </c>
      <c r="AD46" s="482">
        <v>0</v>
      </c>
      <c r="AE46" s="482">
        <v>0</v>
      </c>
      <c r="AF46" s="482">
        <v>0</v>
      </c>
      <c r="AG46" s="482">
        <v>1</v>
      </c>
      <c r="AH46" s="482">
        <v>0</v>
      </c>
      <c r="AI46" s="482">
        <v>0</v>
      </c>
      <c r="AJ46" s="482">
        <v>44</v>
      </c>
      <c r="AK46" s="482">
        <v>0</v>
      </c>
      <c r="AL46" s="482">
        <v>0</v>
      </c>
      <c r="AM46" s="482">
        <v>0</v>
      </c>
      <c r="AN46" s="482">
        <v>0</v>
      </c>
      <c r="AO46" s="482">
        <v>0</v>
      </c>
      <c r="AP46" s="499">
        <f t="shared" si="3"/>
        <v>22274</v>
      </c>
      <c r="AQ46" s="482">
        <v>0</v>
      </c>
      <c r="AR46" s="482">
        <v>0</v>
      </c>
      <c r="AS46" s="482">
        <v>0</v>
      </c>
      <c r="AT46" s="482">
        <v>0</v>
      </c>
      <c r="AU46" s="482">
        <v>2</v>
      </c>
      <c r="AV46" s="482">
        <v>0</v>
      </c>
      <c r="AW46" s="482">
        <v>0</v>
      </c>
      <c r="AX46" s="482">
        <v>0</v>
      </c>
      <c r="AY46" s="482">
        <v>0</v>
      </c>
      <c r="AZ46" s="482">
        <v>0</v>
      </c>
      <c r="BA46" s="482">
        <v>6</v>
      </c>
      <c r="BB46" s="482">
        <v>0</v>
      </c>
      <c r="BC46" s="958">
        <v>0</v>
      </c>
      <c r="BD46" s="482">
        <f t="shared" si="2"/>
        <v>22282</v>
      </c>
    </row>
    <row r="47" spans="1:56" s="491" customFormat="1" ht="16.149999999999999" customHeight="1" x14ac:dyDescent="0.2">
      <c r="A47" s="494" t="s">
        <v>190</v>
      </c>
      <c r="B47" s="483" t="s">
        <v>191</v>
      </c>
      <c r="C47" s="484">
        <v>1412</v>
      </c>
      <c r="D47" s="484">
        <v>0</v>
      </c>
      <c r="E47" s="957">
        <v>0</v>
      </c>
      <c r="F47" s="484">
        <v>0</v>
      </c>
      <c r="G47" s="484">
        <v>0</v>
      </c>
      <c r="H47" s="484">
        <v>0</v>
      </c>
      <c r="I47" s="484">
        <v>0</v>
      </c>
      <c r="J47" s="484">
        <v>3</v>
      </c>
      <c r="K47" s="484">
        <v>0</v>
      </c>
      <c r="L47" s="484">
        <v>0</v>
      </c>
      <c r="M47" s="484">
        <v>0</v>
      </c>
      <c r="N47" s="529">
        <v>0</v>
      </c>
      <c r="O47" s="484">
        <v>0</v>
      </c>
      <c r="P47" s="484">
        <v>0</v>
      </c>
      <c r="Q47" s="529">
        <v>0</v>
      </c>
      <c r="R47" s="529">
        <v>0</v>
      </c>
      <c r="S47" s="484">
        <v>0</v>
      </c>
      <c r="T47" s="484">
        <v>0</v>
      </c>
      <c r="U47" s="529">
        <v>0</v>
      </c>
      <c r="V47" s="529">
        <v>0</v>
      </c>
      <c r="W47" s="529">
        <v>0</v>
      </c>
      <c r="X47" s="529">
        <v>0</v>
      </c>
      <c r="Y47" s="529">
        <v>0</v>
      </c>
      <c r="Z47" s="484">
        <v>0</v>
      </c>
      <c r="AA47" s="484">
        <v>0</v>
      </c>
      <c r="AB47" s="484">
        <v>0</v>
      </c>
      <c r="AC47" s="484">
        <v>0</v>
      </c>
      <c r="AD47" s="484">
        <v>0</v>
      </c>
      <c r="AE47" s="484">
        <v>0</v>
      </c>
      <c r="AF47" s="484">
        <v>0</v>
      </c>
      <c r="AG47" s="484">
        <v>0</v>
      </c>
      <c r="AH47" s="484">
        <v>0</v>
      </c>
      <c r="AI47" s="484">
        <v>0</v>
      </c>
      <c r="AJ47" s="484">
        <v>4</v>
      </c>
      <c r="AK47" s="484">
        <v>0</v>
      </c>
      <c r="AL47" s="484">
        <v>0</v>
      </c>
      <c r="AM47" s="529">
        <v>0</v>
      </c>
      <c r="AN47" s="484">
        <v>0</v>
      </c>
      <c r="AO47" s="484">
        <v>0</v>
      </c>
      <c r="AP47" s="495">
        <f t="shared" si="3"/>
        <v>1419</v>
      </c>
      <c r="AQ47" s="484">
        <v>0</v>
      </c>
      <c r="AR47" s="484">
        <v>0</v>
      </c>
      <c r="AS47" s="484">
        <v>0</v>
      </c>
      <c r="AT47" s="484">
        <v>0</v>
      </c>
      <c r="AU47" s="484">
        <v>0</v>
      </c>
      <c r="AV47" s="484">
        <v>0</v>
      </c>
      <c r="AW47" s="484">
        <v>0</v>
      </c>
      <c r="AX47" s="484">
        <v>0</v>
      </c>
      <c r="AY47" s="484">
        <v>0</v>
      </c>
      <c r="AZ47" s="484">
        <v>0</v>
      </c>
      <c r="BA47" s="484">
        <v>1</v>
      </c>
      <c r="BB47" s="484">
        <v>0</v>
      </c>
      <c r="BC47" s="957">
        <v>0</v>
      </c>
      <c r="BD47" s="484">
        <f t="shared" si="2"/>
        <v>1420</v>
      </c>
    </row>
    <row r="48" spans="1:56" s="491" customFormat="1" ht="16.149999999999999" customHeight="1" x14ac:dyDescent="0.2">
      <c r="A48" s="496" t="s">
        <v>113</v>
      </c>
      <c r="B48" s="479" t="s">
        <v>192</v>
      </c>
      <c r="C48" s="480">
        <v>2821</v>
      </c>
      <c r="D48" s="480">
        <v>0</v>
      </c>
      <c r="E48" s="480">
        <v>0</v>
      </c>
      <c r="F48" s="480">
        <v>0</v>
      </c>
      <c r="G48" s="480">
        <v>0</v>
      </c>
      <c r="H48" s="480">
        <v>0</v>
      </c>
      <c r="I48" s="480">
        <v>0</v>
      </c>
      <c r="J48" s="480">
        <v>11</v>
      </c>
      <c r="K48" s="480">
        <v>0</v>
      </c>
      <c r="L48" s="480">
        <v>0</v>
      </c>
      <c r="M48" s="480">
        <v>0</v>
      </c>
      <c r="N48" s="480">
        <v>0</v>
      </c>
      <c r="O48" s="480">
        <v>0</v>
      </c>
      <c r="P48" s="480">
        <v>0</v>
      </c>
      <c r="Q48" s="480">
        <v>0</v>
      </c>
      <c r="R48" s="480">
        <v>0</v>
      </c>
      <c r="S48" s="480">
        <v>0</v>
      </c>
      <c r="T48" s="480">
        <v>0</v>
      </c>
      <c r="U48" s="480">
        <v>0</v>
      </c>
      <c r="V48" s="480">
        <v>0</v>
      </c>
      <c r="W48" s="480">
        <v>0</v>
      </c>
      <c r="X48" s="480">
        <v>0</v>
      </c>
      <c r="Y48" s="480">
        <v>0</v>
      </c>
      <c r="Z48" s="480">
        <v>0</v>
      </c>
      <c r="AA48" s="480">
        <v>0</v>
      </c>
      <c r="AB48" s="480">
        <v>0</v>
      </c>
      <c r="AC48" s="480">
        <v>0</v>
      </c>
      <c r="AD48" s="480">
        <v>0</v>
      </c>
      <c r="AE48" s="480">
        <v>0</v>
      </c>
      <c r="AF48" s="480">
        <v>0</v>
      </c>
      <c r="AG48" s="480">
        <v>0</v>
      </c>
      <c r="AH48" s="480">
        <v>0</v>
      </c>
      <c r="AI48" s="480">
        <v>0</v>
      </c>
      <c r="AJ48" s="480">
        <v>11</v>
      </c>
      <c r="AK48" s="480">
        <v>0</v>
      </c>
      <c r="AL48" s="480">
        <v>0</v>
      </c>
      <c r="AM48" s="480">
        <v>0</v>
      </c>
      <c r="AN48" s="480">
        <v>0</v>
      </c>
      <c r="AO48" s="480">
        <v>0</v>
      </c>
      <c r="AP48" s="497">
        <f t="shared" si="3"/>
        <v>2843</v>
      </c>
      <c r="AQ48" s="480">
        <v>4</v>
      </c>
      <c r="AR48" s="480">
        <v>0</v>
      </c>
      <c r="AS48" s="480">
        <v>0</v>
      </c>
      <c r="AT48" s="480">
        <v>0</v>
      </c>
      <c r="AU48" s="480">
        <v>436</v>
      </c>
      <c r="AV48" s="480">
        <v>0</v>
      </c>
      <c r="AW48" s="480">
        <v>0</v>
      </c>
      <c r="AX48" s="480">
        <v>0</v>
      </c>
      <c r="AY48" s="480">
        <v>0</v>
      </c>
      <c r="AZ48" s="480">
        <v>0</v>
      </c>
      <c r="BA48" s="480">
        <v>1</v>
      </c>
      <c r="BB48" s="480">
        <v>0</v>
      </c>
      <c r="BC48" s="480">
        <v>0</v>
      </c>
      <c r="BD48" s="480">
        <f t="shared" si="2"/>
        <v>3284</v>
      </c>
    </row>
    <row r="49" spans="1:56" s="491" customFormat="1" ht="16.149999999999999" customHeight="1" x14ac:dyDescent="0.2">
      <c r="A49" s="496" t="s">
        <v>193</v>
      </c>
      <c r="B49" s="479" t="s">
        <v>194</v>
      </c>
      <c r="C49" s="480">
        <v>4092</v>
      </c>
      <c r="D49" s="480">
        <v>0</v>
      </c>
      <c r="E49" s="480">
        <v>0</v>
      </c>
      <c r="F49" s="480">
        <v>0</v>
      </c>
      <c r="G49" s="480">
        <v>0</v>
      </c>
      <c r="H49" s="480">
        <v>0</v>
      </c>
      <c r="I49" s="480">
        <v>0</v>
      </c>
      <c r="J49" s="480">
        <v>9</v>
      </c>
      <c r="K49" s="480">
        <v>0</v>
      </c>
      <c r="L49" s="480">
        <v>0</v>
      </c>
      <c r="M49" s="480">
        <v>0</v>
      </c>
      <c r="N49" s="480">
        <v>0</v>
      </c>
      <c r="O49" s="480">
        <v>0</v>
      </c>
      <c r="P49" s="480">
        <v>0</v>
      </c>
      <c r="Q49" s="480">
        <v>0</v>
      </c>
      <c r="R49" s="480">
        <v>0</v>
      </c>
      <c r="S49" s="480">
        <v>0</v>
      </c>
      <c r="T49" s="480">
        <v>0</v>
      </c>
      <c r="U49" s="480">
        <v>0</v>
      </c>
      <c r="V49" s="480">
        <v>0</v>
      </c>
      <c r="W49" s="480">
        <v>0</v>
      </c>
      <c r="X49" s="480">
        <v>0</v>
      </c>
      <c r="Y49" s="480">
        <v>0</v>
      </c>
      <c r="Z49" s="480">
        <v>0</v>
      </c>
      <c r="AA49" s="480">
        <v>0</v>
      </c>
      <c r="AB49" s="480">
        <v>0</v>
      </c>
      <c r="AC49" s="480">
        <v>0</v>
      </c>
      <c r="AD49" s="480">
        <v>0</v>
      </c>
      <c r="AE49" s="480">
        <v>0</v>
      </c>
      <c r="AF49" s="480">
        <v>0</v>
      </c>
      <c r="AG49" s="480">
        <v>0</v>
      </c>
      <c r="AH49" s="480">
        <v>0</v>
      </c>
      <c r="AI49" s="480">
        <v>0</v>
      </c>
      <c r="AJ49" s="480">
        <v>13</v>
      </c>
      <c r="AK49" s="480">
        <v>0</v>
      </c>
      <c r="AL49" s="480">
        <v>0</v>
      </c>
      <c r="AM49" s="480">
        <v>0</v>
      </c>
      <c r="AN49" s="480">
        <v>0</v>
      </c>
      <c r="AO49" s="480">
        <v>0</v>
      </c>
      <c r="AP49" s="497">
        <f t="shared" si="3"/>
        <v>4114</v>
      </c>
      <c r="AQ49" s="480">
        <v>0</v>
      </c>
      <c r="AR49" s="480">
        <v>0</v>
      </c>
      <c r="AS49" s="480">
        <v>0</v>
      </c>
      <c r="AT49" s="480">
        <v>0</v>
      </c>
      <c r="AU49" s="480">
        <v>2</v>
      </c>
      <c r="AV49" s="480">
        <v>0</v>
      </c>
      <c r="AW49" s="480">
        <v>0</v>
      </c>
      <c r="AX49" s="480">
        <v>0</v>
      </c>
      <c r="AY49" s="480">
        <v>0</v>
      </c>
      <c r="AZ49" s="480">
        <v>0</v>
      </c>
      <c r="BA49" s="480">
        <v>2</v>
      </c>
      <c r="BB49" s="480">
        <v>0</v>
      </c>
      <c r="BC49" s="480">
        <v>0</v>
      </c>
      <c r="BD49" s="480">
        <f t="shared" si="2"/>
        <v>4118</v>
      </c>
    </row>
    <row r="50" spans="1:56" s="491" customFormat="1" ht="16.149999999999999" customHeight="1" x14ac:dyDescent="0.2">
      <c r="A50" s="496" t="s">
        <v>114</v>
      </c>
      <c r="B50" s="479" t="s">
        <v>195</v>
      </c>
      <c r="C50" s="480">
        <v>7213</v>
      </c>
      <c r="D50" s="480">
        <v>0</v>
      </c>
      <c r="E50" s="480">
        <v>0</v>
      </c>
      <c r="F50" s="480">
        <v>0</v>
      </c>
      <c r="G50" s="480">
        <v>0</v>
      </c>
      <c r="H50" s="480">
        <v>0</v>
      </c>
      <c r="I50" s="480">
        <v>2</v>
      </c>
      <c r="J50" s="480">
        <v>16</v>
      </c>
      <c r="K50" s="480">
        <v>0</v>
      </c>
      <c r="L50" s="480">
        <v>1</v>
      </c>
      <c r="M50" s="480">
        <v>4</v>
      </c>
      <c r="N50" s="480">
        <v>1</v>
      </c>
      <c r="O50" s="480">
        <v>0</v>
      </c>
      <c r="P50" s="480">
        <v>0</v>
      </c>
      <c r="Q50" s="480">
        <v>0</v>
      </c>
      <c r="R50" s="480">
        <v>0</v>
      </c>
      <c r="S50" s="480">
        <v>0</v>
      </c>
      <c r="T50" s="480">
        <v>0</v>
      </c>
      <c r="U50" s="480">
        <v>0</v>
      </c>
      <c r="V50" s="480">
        <v>0</v>
      </c>
      <c r="W50" s="480">
        <v>0</v>
      </c>
      <c r="X50" s="480">
        <v>4</v>
      </c>
      <c r="Y50" s="480">
        <v>0</v>
      </c>
      <c r="Z50" s="480">
        <v>0</v>
      </c>
      <c r="AA50" s="480">
        <v>0</v>
      </c>
      <c r="AB50" s="480">
        <v>0</v>
      </c>
      <c r="AC50" s="480">
        <v>0</v>
      </c>
      <c r="AD50" s="480">
        <v>0</v>
      </c>
      <c r="AE50" s="480">
        <v>0</v>
      </c>
      <c r="AF50" s="480">
        <v>0</v>
      </c>
      <c r="AG50" s="480">
        <v>0</v>
      </c>
      <c r="AH50" s="480">
        <v>0</v>
      </c>
      <c r="AI50" s="480">
        <v>0</v>
      </c>
      <c r="AJ50" s="480">
        <v>24</v>
      </c>
      <c r="AK50" s="480">
        <v>0</v>
      </c>
      <c r="AL50" s="480">
        <v>0</v>
      </c>
      <c r="AM50" s="480">
        <v>0</v>
      </c>
      <c r="AN50" s="480">
        <v>0</v>
      </c>
      <c r="AO50" s="480">
        <v>0</v>
      </c>
      <c r="AP50" s="497">
        <f t="shared" si="3"/>
        <v>7265</v>
      </c>
      <c r="AQ50" s="480">
        <v>0</v>
      </c>
      <c r="AR50" s="480">
        <v>0</v>
      </c>
      <c r="AS50" s="480">
        <v>27</v>
      </c>
      <c r="AT50" s="480">
        <v>0</v>
      </c>
      <c r="AU50" s="480">
        <v>0</v>
      </c>
      <c r="AV50" s="480">
        <v>0</v>
      </c>
      <c r="AW50" s="480">
        <v>0</v>
      </c>
      <c r="AX50" s="480">
        <v>0</v>
      </c>
      <c r="AY50" s="480">
        <v>0</v>
      </c>
      <c r="AZ50" s="480">
        <v>0</v>
      </c>
      <c r="BA50" s="480">
        <v>1</v>
      </c>
      <c r="BB50" s="480">
        <v>4</v>
      </c>
      <c r="BC50" s="480">
        <v>0</v>
      </c>
      <c r="BD50" s="480">
        <f t="shared" si="2"/>
        <v>7297</v>
      </c>
    </row>
    <row r="51" spans="1:56" s="491" customFormat="1" ht="16.149999999999999" customHeight="1" x14ac:dyDescent="0.2">
      <c r="A51" s="498" t="s">
        <v>115</v>
      </c>
      <c r="B51" s="481" t="s">
        <v>196</v>
      </c>
      <c r="C51" s="482">
        <v>9252</v>
      </c>
      <c r="D51" s="482">
        <v>0</v>
      </c>
      <c r="E51" s="958">
        <v>0</v>
      </c>
      <c r="F51" s="482">
        <v>0</v>
      </c>
      <c r="G51" s="482">
        <v>0</v>
      </c>
      <c r="H51" s="482">
        <v>0</v>
      </c>
      <c r="I51" s="482">
        <v>0</v>
      </c>
      <c r="J51" s="482">
        <v>8</v>
      </c>
      <c r="K51" s="482">
        <v>1</v>
      </c>
      <c r="L51" s="482">
        <v>3</v>
      </c>
      <c r="M51" s="482">
        <v>0</v>
      </c>
      <c r="N51" s="482">
        <v>0</v>
      </c>
      <c r="O51" s="482">
        <v>1</v>
      </c>
      <c r="P51" s="482">
        <v>0</v>
      </c>
      <c r="Q51" s="482">
        <v>0</v>
      </c>
      <c r="R51" s="482">
        <v>0</v>
      </c>
      <c r="S51" s="482">
        <v>0</v>
      </c>
      <c r="T51" s="482">
        <v>0</v>
      </c>
      <c r="U51" s="482">
        <v>0</v>
      </c>
      <c r="V51" s="482">
        <v>0</v>
      </c>
      <c r="W51" s="482">
        <v>0</v>
      </c>
      <c r="X51" s="482">
        <v>2</v>
      </c>
      <c r="Y51" s="482">
        <v>0</v>
      </c>
      <c r="Z51" s="482">
        <v>0</v>
      </c>
      <c r="AA51" s="482">
        <v>0</v>
      </c>
      <c r="AB51" s="482">
        <v>0</v>
      </c>
      <c r="AC51" s="482">
        <v>0</v>
      </c>
      <c r="AD51" s="482">
        <v>0</v>
      </c>
      <c r="AE51" s="482">
        <v>0</v>
      </c>
      <c r="AF51" s="482">
        <v>0</v>
      </c>
      <c r="AG51" s="482">
        <v>0</v>
      </c>
      <c r="AH51" s="482">
        <v>0</v>
      </c>
      <c r="AI51" s="482">
        <v>0</v>
      </c>
      <c r="AJ51" s="482">
        <v>16</v>
      </c>
      <c r="AK51" s="482">
        <v>0</v>
      </c>
      <c r="AL51" s="482">
        <v>0</v>
      </c>
      <c r="AM51" s="482">
        <v>0</v>
      </c>
      <c r="AN51" s="482">
        <v>0</v>
      </c>
      <c r="AO51" s="482">
        <v>0</v>
      </c>
      <c r="AP51" s="499">
        <f t="shared" si="3"/>
        <v>9283</v>
      </c>
      <c r="AQ51" s="482">
        <v>0</v>
      </c>
      <c r="AR51" s="482">
        <v>0</v>
      </c>
      <c r="AS51" s="482">
        <v>8</v>
      </c>
      <c r="AT51" s="482">
        <v>0</v>
      </c>
      <c r="AU51" s="482">
        <v>0</v>
      </c>
      <c r="AV51" s="482">
        <v>0</v>
      </c>
      <c r="AW51" s="482">
        <v>3</v>
      </c>
      <c r="AX51" s="482">
        <v>0</v>
      </c>
      <c r="AY51" s="482">
        <v>0</v>
      </c>
      <c r="AZ51" s="482">
        <v>0</v>
      </c>
      <c r="BA51" s="482">
        <v>1</v>
      </c>
      <c r="BB51" s="482">
        <v>7</v>
      </c>
      <c r="BC51" s="958">
        <v>0</v>
      </c>
      <c r="BD51" s="482">
        <f t="shared" si="2"/>
        <v>9302</v>
      </c>
    </row>
    <row r="52" spans="1:56" s="491" customFormat="1" ht="16.149999999999999" customHeight="1" x14ac:dyDescent="0.2">
      <c r="A52" s="494" t="s">
        <v>116</v>
      </c>
      <c r="B52" s="483" t="s">
        <v>197</v>
      </c>
      <c r="C52" s="484">
        <v>1122</v>
      </c>
      <c r="D52" s="484">
        <v>0</v>
      </c>
      <c r="E52" s="957">
        <v>0</v>
      </c>
      <c r="F52" s="484">
        <v>0</v>
      </c>
      <c r="G52" s="484">
        <v>0</v>
      </c>
      <c r="H52" s="484">
        <v>0</v>
      </c>
      <c r="I52" s="484">
        <v>0</v>
      </c>
      <c r="J52" s="484">
        <v>15</v>
      </c>
      <c r="K52" s="484">
        <v>0</v>
      </c>
      <c r="L52" s="484">
        <v>0</v>
      </c>
      <c r="M52" s="484">
        <v>0</v>
      </c>
      <c r="N52" s="529">
        <v>0</v>
      </c>
      <c r="O52" s="484">
        <v>0</v>
      </c>
      <c r="P52" s="484">
        <v>2</v>
      </c>
      <c r="Q52" s="529">
        <v>0</v>
      </c>
      <c r="R52" s="529">
        <v>0</v>
      </c>
      <c r="S52" s="484">
        <v>0</v>
      </c>
      <c r="T52" s="484">
        <v>0</v>
      </c>
      <c r="U52" s="529">
        <v>0</v>
      </c>
      <c r="V52" s="529">
        <v>0</v>
      </c>
      <c r="W52" s="529">
        <v>0</v>
      </c>
      <c r="X52" s="529">
        <v>0</v>
      </c>
      <c r="Y52" s="529">
        <v>0</v>
      </c>
      <c r="Z52" s="484">
        <v>0</v>
      </c>
      <c r="AA52" s="484">
        <v>0</v>
      </c>
      <c r="AB52" s="484">
        <v>0</v>
      </c>
      <c r="AC52" s="484">
        <v>0</v>
      </c>
      <c r="AD52" s="484">
        <v>0</v>
      </c>
      <c r="AE52" s="484">
        <v>0</v>
      </c>
      <c r="AF52" s="484">
        <v>0</v>
      </c>
      <c r="AG52" s="484">
        <v>0</v>
      </c>
      <c r="AH52" s="484">
        <v>0</v>
      </c>
      <c r="AI52" s="484">
        <v>0</v>
      </c>
      <c r="AJ52" s="484">
        <v>17</v>
      </c>
      <c r="AK52" s="484">
        <v>0</v>
      </c>
      <c r="AL52" s="484">
        <v>0</v>
      </c>
      <c r="AM52" s="529">
        <v>0</v>
      </c>
      <c r="AN52" s="484">
        <v>4</v>
      </c>
      <c r="AO52" s="484">
        <v>0</v>
      </c>
      <c r="AP52" s="495">
        <f t="shared" si="3"/>
        <v>1160</v>
      </c>
      <c r="AQ52" s="484">
        <v>0</v>
      </c>
      <c r="AR52" s="484">
        <v>0</v>
      </c>
      <c r="AS52" s="484">
        <v>0</v>
      </c>
      <c r="AT52" s="484">
        <v>0</v>
      </c>
      <c r="AU52" s="484">
        <v>0</v>
      </c>
      <c r="AV52" s="484">
        <v>0</v>
      </c>
      <c r="AW52" s="484">
        <v>0</v>
      </c>
      <c r="AX52" s="484">
        <v>0</v>
      </c>
      <c r="AY52" s="484">
        <v>0</v>
      </c>
      <c r="AZ52" s="484">
        <v>0</v>
      </c>
      <c r="BA52" s="484">
        <v>0</v>
      </c>
      <c r="BB52" s="484">
        <v>0</v>
      </c>
      <c r="BC52" s="957">
        <v>0</v>
      </c>
      <c r="BD52" s="484">
        <f t="shared" si="2"/>
        <v>1160</v>
      </c>
    </row>
    <row r="53" spans="1:56" s="491" customFormat="1" ht="16.149999999999999" customHeight="1" x14ac:dyDescent="0.2">
      <c r="A53" s="496" t="s">
        <v>117</v>
      </c>
      <c r="B53" s="479" t="s">
        <v>198</v>
      </c>
      <c r="C53" s="480">
        <v>3574</v>
      </c>
      <c r="D53" s="480">
        <v>0</v>
      </c>
      <c r="E53" s="480">
        <v>0</v>
      </c>
      <c r="F53" s="480">
        <v>0</v>
      </c>
      <c r="G53" s="480">
        <v>0</v>
      </c>
      <c r="H53" s="480">
        <v>0</v>
      </c>
      <c r="I53" s="480">
        <v>0</v>
      </c>
      <c r="J53" s="480">
        <v>2</v>
      </c>
      <c r="K53" s="480">
        <v>0</v>
      </c>
      <c r="L53" s="480">
        <v>0</v>
      </c>
      <c r="M53" s="480">
        <v>0</v>
      </c>
      <c r="N53" s="480">
        <v>0</v>
      </c>
      <c r="O53" s="480">
        <v>0</v>
      </c>
      <c r="P53" s="480">
        <v>0</v>
      </c>
      <c r="Q53" s="480">
        <v>0</v>
      </c>
      <c r="R53" s="480">
        <v>0</v>
      </c>
      <c r="S53" s="480">
        <v>0</v>
      </c>
      <c r="T53" s="480">
        <v>0</v>
      </c>
      <c r="U53" s="480">
        <v>0</v>
      </c>
      <c r="V53" s="480">
        <v>0</v>
      </c>
      <c r="W53" s="480">
        <v>0</v>
      </c>
      <c r="X53" s="480">
        <v>0</v>
      </c>
      <c r="Y53" s="480">
        <v>67</v>
      </c>
      <c r="Z53" s="480">
        <v>0</v>
      </c>
      <c r="AA53" s="480">
        <v>0</v>
      </c>
      <c r="AB53" s="480">
        <v>0</v>
      </c>
      <c r="AC53" s="480">
        <v>0</v>
      </c>
      <c r="AD53" s="480">
        <v>0</v>
      </c>
      <c r="AE53" s="480">
        <v>0</v>
      </c>
      <c r="AF53" s="480">
        <v>0</v>
      </c>
      <c r="AG53" s="480">
        <v>0</v>
      </c>
      <c r="AH53" s="480">
        <v>0</v>
      </c>
      <c r="AI53" s="480">
        <v>0</v>
      </c>
      <c r="AJ53" s="480">
        <v>2</v>
      </c>
      <c r="AK53" s="480">
        <v>0</v>
      </c>
      <c r="AL53" s="480">
        <v>0</v>
      </c>
      <c r="AM53" s="480">
        <v>0</v>
      </c>
      <c r="AN53" s="480">
        <v>0</v>
      </c>
      <c r="AO53" s="480">
        <v>0</v>
      </c>
      <c r="AP53" s="497">
        <f t="shared" si="3"/>
        <v>3645</v>
      </c>
      <c r="AQ53" s="480">
        <v>0</v>
      </c>
      <c r="AR53" s="480">
        <v>0</v>
      </c>
      <c r="AS53" s="480">
        <v>0</v>
      </c>
      <c r="AT53" s="480">
        <v>0</v>
      </c>
      <c r="AU53" s="480">
        <v>0</v>
      </c>
      <c r="AV53" s="480">
        <v>0</v>
      </c>
      <c r="AW53" s="480">
        <v>2</v>
      </c>
      <c r="AX53" s="480">
        <v>0</v>
      </c>
      <c r="AY53" s="480">
        <v>0</v>
      </c>
      <c r="AZ53" s="480">
        <v>0</v>
      </c>
      <c r="BA53" s="480">
        <v>0</v>
      </c>
      <c r="BB53" s="480">
        <v>0</v>
      </c>
      <c r="BC53" s="480">
        <v>0</v>
      </c>
      <c r="BD53" s="480">
        <f t="shared" si="2"/>
        <v>3647</v>
      </c>
    </row>
    <row r="54" spans="1:56" s="491" customFormat="1" ht="16.149999999999999" customHeight="1" x14ac:dyDescent="0.2">
      <c r="A54" s="496" t="s">
        <v>118</v>
      </c>
      <c r="B54" s="479" t="s">
        <v>199</v>
      </c>
      <c r="C54" s="480">
        <v>5817</v>
      </c>
      <c r="D54" s="480">
        <v>0</v>
      </c>
      <c r="E54" s="480">
        <v>0</v>
      </c>
      <c r="F54" s="480">
        <v>0</v>
      </c>
      <c r="G54" s="480">
        <v>0</v>
      </c>
      <c r="H54" s="480">
        <v>0</v>
      </c>
      <c r="I54" s="480">
        <v>0</v>
      </c>
      <c r="J54" s="480">
        <v>40</v>
      </c>
      <c r="K54" s="480">
        <v>0</v>
      </c>
      <c r="L54" s="480">
        <v>2</v>
      </c>
      <c r="M54" s="480">
        <v>0</v>
      </c>
      <c r="N54" s="480">
        <v>0</v>
      </c>
      <c r="O54" s="480">
        <v>3</v>
      </c>
      <c r="P54" s="480">
        <v>0</v>
      </c>
      <c r="Q54" s="480">
        <v>0</v>
      </c>
      <c r="R54" s="480">
        <v>0</v>
      </c>
      <c r="S54" s="480">
        <v>0</v>
      </c>
      <c r="T54" s="480">
        <v>0</v>
      </c>
      <c r="U54" s="480">
        <v>0</v>
      </c>
      <c r="V54" s="480">
        <v>0</v>
      </c>
      <c r="W54" s="480">
        <v>0</v>
      </c>
      <c r="X54" s="480">
        <v>6</v>
      </c>
      <c r="Y54" s="480">
        <v>10</v>
      </c>
      <c r="Z54" s="480">
        <v>0</v>
      </c>
      <c r="AA54" s="480">
        <v>0</v>
      </c>
      <c r="AB54" s="480">
        <v>0</v>
      </c>
      <c r="AC54" s="480">
        <v>0</v>
      </c>
      <c r="AD54" s="480">
        <v>0</v>
      </c>
      <c r="AE54" s="480">
        <v>0</v>
      </c>
      <c r="AF54" s="480">
        <v>0</v>
      </c>
      <c r="AG54" s="480">
        <v>0</v>
      </c>
      <c r="AH54" s="480">
        <v>0</v>
      </c>
      <c r="AI54" s="480">
        <v>0</v>
      </c>
      <c r="AJ54" s="480">
        <v>12</v>
      </c>
      <c r="AK54" s="480">
        <v>0</v>
      </c>
      <c r="AL54" s="480">
        <v>0</v>
      </c>
      <c r="AM54" s="480">
        <v>0</v>
      </c>
      <c r="AN54" s="480">
        <v>0</v>
      </c>
      <c r="AO54" s="480">
        <v>0</v>
      </c>
      <c r="AP54" s="497">
        <f t="shared" si="3"/>
        <v>5890</v>
      </c>
      <c r="AQ54" s="480">
        <v>0</v>
      </c>
      <c r="AR54" s="480">
        <v>0</v>
      </c>
      <c r="AS54" s="480">
        <v>4</v>
      </c>
      <c r="AT54" s="480">
        <v>0</v>
      </c>
      <c r="AU54" s="480">
        <v>0</v>
      </c>
      <c r="AV54" s="480">
        <v>0</v>
      </c>
      <c r="AW54" s="480">
        <v>4</v>
      </c>
      <c r="AX54" s="480">
        <v>0</v>
      </c>
      <c r="AY54" s="480">
        <v>0</v>
      </c>
      <c r="AZ54" s="480">
        <v>0</v>
      </c>
      <c r="BA54" s="480">
        <v>5</v>
      </c>
      <c r="BB54" s="480">
        <v>4</v>
      </c>
      <c r="BC54" s="480">
        <v>5</v>
      </c>
      <c r="BD54" s="480">
        <f t="shared" si="2"/>
        <v>5912</v>
      </c>
    </row>
    <row r="55" spans="1:56" s="491" customFormat="1" ht="16.149999999999999" customHeight="1" x14ac:dyDescent="0.2">
      <c r="A55" s="496" t="s">
        <v>119</v>
      </c>
      <c r="B55" s="479" t="s">
        <v>200</v>
      </c>
      <c r="C55" s="480">
        <v>13124</v>
      </c>
      <c r="D55" s="480">
        <v>0</v>
      </c>
      <c r="E55" s="480">
        <v>0</v>
      </c>
      <c r="F55" s="480">
        <v>0</v>
      </c>
      <c r="G55" s="480">
        <v>0</v>
      </c>
      <c r="H55" s="480">
        <v>0</v>
      </c>
      <c r="I55" s="480">
        <v>0</v>
      </c>
      <c r="J55" s="480">
        <v>39</v>
      </c>
      <c r="K55" s="480">
        <v>0</v>
      </c>
      <c r="L55" s="480">
        <v>0</v>
      </c>
      <c r="M55" s="480">
        <v>0</v>
      </c>
      <c r="N55" s="480">
        <v>0</v>
      </c>
      <c r="O55" s="480">
        <v>0</v>
      </c>
      <c r="P55" s="480">
        <v>0</v>
      </c>
      <c r="Q55" s="480">
        <v>1</v>
      </c>
      <c r="R55" s="480">
        <v>0</v>
      </c>
      <c r="S55" s="480">
        <v>0</v>
      </c>
      <c r="T55" s="480">
        <v>24</v>
      </c>
      <c r="U55" s="480">
        <v>0</v>
      </c>
      <c r="V55" s="480">
        <v>0</v>
      </c>
      <c r="W55" s="480">
        <v>0</v>
      </c>
      <c r="X55" s="480">
        <v>0</v>
      </c>
      <c r="Y55" s="480">
        <v>0</v>
      </c>
      <c r="Z55" s="480">
        <v>0</v>
      </c>
      <c r="AA55" s="480">
        <v>0</v>
      </c>
      <c r="AB55" s="480">
        <v>0</v>
      </c>
      <c r="AC55" s="480">
        <v>0</v>
      </c>
      <c r="AD55" s="480">
        <v>1</v>
      </c>
      <c r="AE55" s="480">
        <v>0</v>
      </c>
      <c r="AF55" s="480">
        <v>113</v>
      </c>
      <c r="AG55" s="480">
        <v>0</v>
      </c>
      <c r="AH55" s="480">
        <v>0</v>
      </c>
      <c r="AI55" s="480">
        <v>0</v>
      </c>
      <c r="AJ55" s="480">
        <v>73</v>
      </c>
      <c r="AK55" s="480">
        <v>0</v>
      </c>
      <c r="AL55" s="480">
        <v>244</v>
      </c>
      <c r="AM55" s="480">
        <v>0</v>
      </c>
      <c r="AN55" s="480">
        <v>0</v>
      </c>
      <c r="AO55" s="480">
        <v>0</v>
      </c>
      <c r="AP55" s="497">
        <f t="shared" si="3"/>
        <v>13619</v>
      </c>
      <c r="AQ55" s="480">
        <v>0</v>
      </c>
      <c r="AR55" s="480">
        <v>0</v>
      </c>
      <c r="AS55" s="480">
        <v>0</v>
      </c>
      <c r="AT55" s="480">
        <v>7</v>
      </c>
      <c r="AU55" s="480">
        <v>2</v>
      </c>
      <c r="AV55" s="480">
        <v>0</v>
      </c>
      <c r="AW55" s="480">
        <v>0</v>
      </c>
      <c r="AX55" s="480">
        <v>0</v>
      </c>
      <c r="AY55" s="480">
        <v>0</v>
      </c>
      <c r="AZ55" s="480">
        <v>0</v>
      </c>
      <c r="BA55" s="480">
        <v>6</v>
      </c>
      <c r="BB55" s="480">
        <v>0</v>
      </c>
      <c r="BC55" s="480">
        <v>0</v>
      </c>
      <c r="BD55" s="480">
        <f t="shared" si="2"/>
        <v>13634</v>
      </c>
    </row>
    <row r="56" spans="1:56" s="491" customFormat="1" ht="16.149999999999999" customHeight="1" x14ac:dyDescent="0.2">
      <c r="A56" s="498" t="s">
        <v>120</v>
      </c>
      <c r="B56" s="481" t="s">
        <v>201</v>
      </c>
      <c r="C56" s="482">
        <v>7545</v>
      </c>
      <c r="D56" s="482">
        <v>0</v>
      </c>
      <c r="E56" s="958">
        <v>0</v>
      </c>
      <c r="F56" s="482">
        <v>0</v>
      </c>
      <c r="G56" s="482">
        <v>0</v>
      </c>
      <c r="H56" s="482">
        <v>0</v>
      </c>
      <c r="I56" s="482">
        <v>0</v>
      </c>
      <c r="J56" s="482">
        <v>19</v>
      </c>
      <c r="K56" s="482">
        <v>0</v>
      </c>
      <c r="L56" s="482">
        <v>0</v>
      </c>
      <c r="M56" s="482">
        <v>0</v>
      </c>
      <c r="N56" s="482">
        <v>0</v>
      </c>
      <c r="O56" s="482">
        <v>0</v>
      </c>
      <c r="P56" s="482">
        <v>0</v>
      </c>
      <c r="Q56" s="482">
        <v>2</v>
      </c>
      <c r="R56" s="482">
        <v>0</v>
      </c>
      <c r="S56" s="482">
        <v>0</v>
      </c>
      <c r="T56" s="482">
        <v>39</v>
      </c>
      <c r="U56" s="482">
        <v>0</v>
      </c>
      <c r="V56" s="482">
        <v>0</v>
      </c>
      <c r="W56" s="482">
        <v>0</v>
      </c>
      <c r="X56" s="482">
        <v>0</v>
      </c>
      <c r="Y56" s="482">
        <v>0</v>
      </c>
      <c r="Z56" s="482">
        <v>0</v>
      </c>
      <c r="AA56" s="482">
        <v>0</v>
      </c>
      <c r="AB56" s="482">
        <v>0</v>
      </c>
      <c r="AC56" s="482">
        <v>0</v>
      </c>
      <c r="AD56" s="482">
        <v>39</v>
      </c>
      <c r="AE56" s="482">
        <v>0</v>
      </c>
      <c r="AF56" s="482">
        <v>51</v>
      </c>
      <c r="AG56" s="482">
        <v>0</v>
      </c>
      <c r="AH56" s="482">
        <v>0</v>
      </c>
      <c r="AI56" s="482">
        <v>0</v>
      </c>
      <c r="AJ56" s="482">
        <v>24</v>
      </c>
      <c r="AK56" s="482">
        <v>0</v>
      </c>
      <c r="AL56" s="482">
        <v>0</v>
      </c>
      <c r="AM56" s="482">
        <v>0</v>
      </c>
      <c r="AN56" s="482">
        <v>0</v>
      </c>
      <c r="AO56" s="482">
        <v>0</v>
      </c>
      <c r="AP56" s="499">
        <f t="shared" si="3"/>
        <v>7719</v>
      </c>
      <c r="AQ56" s="482">
        <v>0</v>
      </c>
      <c r="AR56" s="482">
        <v>0</v>
      </c>
      <c r="AS56" s="482">
        <v>0</v>
      </c>
      <c r="AT56" s="482">
        <v>0</v>
      </c>
      <c r="AU56" s="482">
        <v>0</v>
      </c>
      <c r="AV56" s="482">
        <v>0</v>
      </c>
      <c r="AW56" s="482">
        <v>0</v>
      </c>
      <c r="AX56" s="482">
        <v>0</v>
      </c>
      <c r="AY56" s="482">
        <v>0</v>
      </c>
      <c r="AZ56" s="482">
        <v>0</v>
      </c>
      <c r="BA56" s="482">
        <v>6</v>
      </c>
      <c r="BB56" s="482">
        <v>0</v>
      </c>
      <c r="BC56" s="958">
        <v>1</v>
      </c>
      <c r="BD56" s="482">
        <f t="shared" si="2"/>
        <v>7726</v>
      </c>
    </row>
    <row r="57" spans="1:56" s="491" customFormat="1" ht="16.149999999999999" customHeight="1" x14ac:dyDescent="0.2">
      <c r="A57" s="494" t="s">
        <v>121</v>
      </c>
      <c r="B57" s="483" t="s">
        <v>202</v>
      </c>
      <c r="C57" s="484">
        <v>8225</v>
      </c>
      <c r="D57" s="484">
        <v>0</v>
      </c>
      <c r="E57" s="957">
        <v>0</v>
      </c>
      <c r="F57" s="484">
        <v>0</v>
      </c>
      <c r="G57" s="484">
        <v>0</v>
      </c>
      <c r="H57" s="484">
        <v>0</v>
      </c>
      <c r="I57" s="484">
        <v>0</v>
      </c>
      <c r="J57" s="484">
        <v>15</v>
      </c>
      <c r="K57" s="484">
        <v>0</v>
      </c>
      <c r="L57" s="484">
        <v>0</v>
      </c>
      <c r="M57" s="484">
        <v>0</v>
      </c>
      <c r="N57" s="529">
        <v>0</v>
      </c>
      <c r="O57" s="484">
        <v>0</v>
      </c>
      <c r="P57" s="484">
        <v>0</v>
      </c>
      <c r="Q57" s="529">
        <v>2</v>
      </c>
      <c r="R57" s="529">
        <v>0</v>
      </c>
      <c r="S57" s="484">
        <v>0</v>
      </c>
      <c r="T57" s="484">
        <v>0</v>
      </c>
      <c r="U57" s="529">
        <v>0</v>
      </c>
      <c r="V57" s="529">
        <v>0</v>
      </c>
      <c r="W57" s="529">
        <v>0</v>
      </c>
      <c r="X57" s="529">
        <v>0</v>
      </c>
      <c r="Y57" s="529">
        <v>0</v>
      </c>
      <c r="Z57" s="484">
        <v>0</v>
      </c>
      <c r="AA57" s="484">
        <v>0</v>
      </c>
      <c r="AB57" s="484">
        <v>0</v>
      </c>
      <c r="AC57" s="484">
        <v>0</v>
      </c>
      <c r="AD57" s="484">
        <v>1</v>
      </c>
      <c r="AE57" s="484">
        <v>0</v>
      </c>
      <c r="AF57" s="484">
        <v>0</v>
      </c>
      <c r="AG57" s="484">
        <v>0</v>
      </c>
      <c r="AH57" s="484">
        <v>0</v>
      </c>
      <c r="AI57" s="484">
        <v>0</v>
      </c>
      <c r="AJ57" s="484">
        <v>8</v>
      </c>
      <c r="AK57" s="484">
        <v>0</v>
      </c>
      <c r="AL57" s="484">
        <v>0</v>
      </c>
      <c r="AM57" s="529">
        <v>0</v>
      </c>
      <c r="AN57" s="484">
        <v>0</v>
      </c>
      <c r="AO57" s="484">
        <v>0</v>
      </c>
      <c r="AP57" s="495">
        <f t="shared" si="3"/>
        <v>8251</v>
      </c>
      <c r="AQ57" s="484">
        <v>0</v>
      </c>
      <c r="AR57" s="484">
        <v>253</v>
      </c>
      <c r="AS57" s="484">
        <v>0</v>
      </c>
      <c r="AT57" s="484">
        <v>0</v>
      </c>
      <c r="AU57" s="484">
        <v>0</v>
      </c>
      <c r="AV57" s="484">
        <v>0</v>
      </c>
      <c r="AW57" s="484">
        <v>2</v>
      </c>
      <c r="AX57" s="484">
        <v>0</v>
      </c>
      <c r="AY57" s="484">
        <v>0</v>
      </c>
      <c r="AZ57" s="484">
        <v>0</v>
      </c>
      <c r="BA57" s="484">
        <v>6</v>
      </c>
      <c r="BB57" s="484">
        <v>0</v>
      </c>
      <c r="BC57" s="957">
        <v>0</v>
      </c>
      <c r="BD57" s="484">
        <f t="shared" si="2"/>
        <v>8512</v>
      </c>
    </row>
    <row r="58" spans="1:56" s="491" customFormat="1" ht="16.149999999999999" customHeight="1" x14ac:dyDescent="0.2">
      <c r="A58" s="496" t="s">
        <v>122</v>
      </c>
      <c r="B58" s="479" t="s">
        <v>203</v>
      </c>
      <c r="C58" s="480">
        <v>37545</v>
      </c>
      <c r="D58" s="480">
        <v>0</v>
      </c>
      <c r="E58" s="480">
        <v>0</v>
      </c>
      <c r="F58" s="480">
        <v>0</v>
      </c>
      <c r="G58" s="480">
        <v>0</v>
      </c>
      <c r="H58" s="480">
        <v>0</v>
      </c>
      <c r="I58" s="480">
        <v>2</v>
      </c>
      <c r="J58" s="480">
        <v>163</v>
      </c>
      <c r="K58" s="480">
        <v>0</v>
      </c>
      <c r="L58" s="480">
        <v>4</v>
      </c>
      <c r="M58" s="480">
        <v>2</v>
      </c>
      <c r="N58" s="480">
        <v>0</v>
      </c>
      <c r="O58" s="480">
        <v>2</v>
      </c>
      <c r="P58" s="480">
        <v>0</v>
      </c>
      <c r="Q58" s="480">
        <v>0</v>
      </c>
      <c r="R58" s="480">
        <v>0</v>
      </c>
      <c r="S58" s="480">
        <v>0</v>
      </c>
      <c r="T58" s="480">
        <v>0</v>
      </c>
      <c r="U58" s="480">
        <v>0</v>
      </c>
      <c r="V58" s="480">
        <v>0</v>
      </c>
      <c r="W58" s="480">
        <v>0</v>
      </c>
      <c r="X58" s="480">
        <v>1</v>
      </c>
      <c r="Y58" s="480">
        <v>0</v>
      </c>
      <c r="Z58" s="480">
        <v>0</v>
      </c>
      <c r="AA58" s="480">
        <v>0</v>
      </c>
      <c r="AB58" s="480">
        <v>0</v>
      </c>
      <c r="AC58" s="480">
        <v>0</v>
      </c>
      <c r="AD58" s="480">
        <v>0</v>
      </c>
      <c r="AE58" s="480">
        <v>0</v>
      </c>
      <c r="AF58" s="480">
        <v>0</v>
      </c>
      <c r="AG58" s="480">
        <v>0</v>
      </c>
      <c r="AH58" s="480">
        <v>0</v>
      </c>
      <c r="AI58" s="480">
        <v>0</v>
      </c>
      <c r="AJ58" s="480">
        <v>118</v>
      </c>
      <c r="AK58" s="480">
        <v>0</v>
      </c>
      <c r="AL58" s="480">
        <v>0</v>
      </c>
      <c r="AM58" s="480">
        <v>0</v>
      </c>
      <c r="AN58" s="480">
        <v>1</v>
      </c>
      <c r="AO58" s="480">
        <v>0</v>
      </c>
      <c r="AP58" s="497">
        <f t="shared" si="3"/>
        <v>37838</v>
      </c>
      <c r="AQ58" s="480">
        <v>0</v>
      </c>
      <c r="AR58" s="480">
        <v>0</v>
      </c>
      <c r="AS58" s="480">
        <v>7</v>
      </c>
      <c r="AT58" s="480">
        <v>0</v>
      </c>
      <c r="AU58" s="480">
        <v>0</v>
      </c>
      <c r="AV58" s="480">
        <v>9</v>
      </c>
      <c r="AW58" s="480">
        <v>0</v>
      </c>
      <c r="AX58" s="480">
        <v>0</v>
      </c>
      <c r="AY58" s="480">
        <v>0</v>
      </c>
      <c r="AZ58" s="480">
        <v>0</v>
      </c>
      <c r="BA58" s="480">
        <v>27</v>
      </c>
      <c r="BB58" s="480">
        <v>47</v>
      </c>
      <c r="BC58" s="480">
        <v>0</v>
      </c>
      <c r="BD58" s="480">
        <f t="shared" si="2"/>
        <v>37928</v>
      </c>
    </row>
    <row r="59" spans="1:56" s="491" customFormat="1" ht="16.149999999999999" customHeight="1" x14ac:dyDescent="0.2">
      <c r="A59" s="496" t="s">
        <v>123</v>
      </c>
      <c r="B59" s="479" t="s">
        <v>204</v>
      </c>
      <c r="C59" s="480">
        <v>18554</v>
      </c>
      <c r="D59" s="480">
        <v>0</v>
      </c>
      <c r="E59" s="480">
        <v>0</v>
      </c>
      <c r="F59" s="480">
        <v>0</v>
      </c>
      <c r="G59" s="480">
        <v>0</v>
      </c>
      <c r="H59" s="480">
        <v>0</v>
      </c>
      <c r="I59" s="480">
        <v>0</v>
      </c>
      <c r="J59" s="480">
        <v>162</v>
      </c>
      <c r="K59" s="480">
        <v>0</v>
      </c>
      <c r="L59" s="480">
        <v>0</v>
      </c>
      <c r="M59" s="480">
        <v>0</v>
      </c>
      <c r="N59" s="480">
        <v>0</v>
      </c>
      <c r="O59" s="480">
        <v>0</v>
      </c>
      <c r="P59" s="480">
        <v>0</v>
      </c>
      <c r="Q59" s="480">
        <v>0</v>
      </c>
      <c r="R59" s="480">
        <v>0</v>
      </c>
      <c r="S59" s="480">
        <v>0</v>
      </c>
      <c r="T59" s="480">
        <v>0</v>
      </c>
      <c r="U59" s="480">
        <v>0</v>
      </c>
      <c r="V59" s="480">
        <v>0</v>
      </c>
      <c r="W59" s="480">
        <v>0</v>
      </c>
      <c r="X59" s="480">
        <v>0</v>
      </c>
      <c r="Y59" s="480">
        <v>0</v>
      </c>
      <c r="Z59" s="480">
        <v>0</v>
      </c>
      <c r="AA59" s="480">
        <v>0</v>
      </c>
      <c r="AB59" s="480">
        <v>0</v>
      </c>
      <c r="AC59" s="480">
        <v>0</v>
      </c>
      <c r="AD59" s="480">
        <v>0</v>
      </c>
      <c r="AE59" s="480">
        <v>1</v>
      </c>
      <c r="AF59" s="480">
        <v>0</v>
      </c>
      <c r="AG59" s="480">
        <v>0</v>
      </c>
      <c r="AH59" s="480">
        <v>0</v>
      </c>
      <c r="AI59" s="480">
        <v>0</v>
      </c>
      <c r="AJ59" s="480">
        <v>70</v>
      </c>
      <c r="AK59" s="480">
        <v>0</v>
      </c>
      <c r="AL59" s="480">
        <v>0</v>
      </c>
      <c r="AM59" s="480">
        <v>0</v>
      </c>
      <c r="AN59" s="480">
        <v>309</v>
      </c>
      <c r="AO59" s="480">
        <v>0</v>
      </c>
      <c r="AP59" s="497">
        <f t="shared" si="3"/>
        <v>19096</v>
      </c>
      <c r="AQ59" s="480">
        <v>0</v>
      </c>
      <c r="AR59" s="480">
        <v>0</v>
      </c>
      <c r="AS59" s="480">
        <v>0</v>
      </c>
      <c r="AT59" s="480">
        <v>0</v>
      </c>
      <c r="AU59" s="480">
        <v>0</v>
      </c>
      <c r="AV59" s="480">
        <v>1</v>
      </c>
      <c r="AW59" s="480">
        <v>0</v>
      </c>
      <c r="AX59" s="480">
        <v>0</v>
      </c>
      <c r="AY59" s="480">
        <v>0</v>
      </c>
      <c r="AZ59" s="480">
        <v>0</v>
      </c>
      <c r="BA59" s="480">
        <v>8</v>
      </c>
      <c r="BB59" s="480">
        <v>8</v>
      </c>
      <c r="BC59" s="480">
        <v>0</v>
      </c>
      <c r="BD59" s="480">
        <f t="shared" si="2"/>
        <v>19113</v>
      </c>
    </row>
    <row r="60" spans="1:56" s="491" customFormat="1" ht="16.149999999999999" customHeight="1" x14ac:dyDescent="0.2">
      <c r="A60" s="496" t="s">
        <v>205</v>
      </c>
      <c r="B60" s="479" t="s">
        <v>206</v>
      </c>
      <c r="C60" s="480">
        <v>503</v>
      </c>
      <c r="D60" s="480">
        <v>0</v>
      </c>
      <c r="E60" s="480">
        <v>0</v>
      </c>
      <c r="F60" s="480">
        <v>0</v>
      </c>
      <c r="G60" s="480">
        <v>0</v>
      </c>
      <c r="H60" s="480">
        <v>0</v>
      </c>
      <c r="I60" s="480">
        <v>0</v>
      </c>
      <c r="J60" s="480">
        <v>4</v>
      </c>
      <c r="K60" s="480">
        <v>0</v>
      </c>
      <c r="L60" s="480">
        <v>0</v>
      </c>
      <c r="M60" s="480">
        <v>0</v>
      </c>
      <c r="N60" s="480">
        <v>0</v>
      </c>
      <c r="O60" s="480">
        <v>0</v>
      </c>
      <c r="P60" s="480">
        <v>0</v>
      </c>
      <c r="Q60" s="480">
        <v>0</v>
      </c>
      <c r="R60" s="480">
        <v>0</v>
      </c>
      <c r="S60" s="480">
        <v>2</v>
      </c>
      <c r="T60" s="480">
        <v>0</v>
      </c>
      <c r="U60" s="480">
        <v>0</v>
      </c>
      <c r="V60" s="480">
        <v>0</v>
      </c>
      <c r="W60" s="480">
        <v>0</v>
      </c>
      <c r="X60" s="480">
        <v>0</v>
      </c>
      <c r="Y60" s="480">
        <v>0</v>
      </c>
      <c r="Z60" s="480">
        <v>0</v>
      </c>
      <c r="AA60" s="480">
        <f>25-2</f>
        <v>23</v>
      </c>
      <c r="AB60" s="480">
        <v>0</v>
      </c>
      <c r="AC60" s="480">
        <v>0</v>
      </c>
      <c r="AD60" s="480">
        <v>0</v>
      </c>
      <c r="AE60" s="480">
        <v>0</v>
      </c>
      <c r="AF60" s="480">
        <v>0</v>
      </c>
      <c r="AG60" s="480">
        <v>0</v>
      </c>
      <c r="AH60" s="480">
        <v>0</v>
      </c>
      <c r="AI60" s="480">
        <v>0</v>
      </c>
      <c r="AJ60" s="480">
        <v>2</v>
      </c>
      <c r="AK60" s="480">
        <v>0</v>
      </c>
      <c r="AL60" s="480">
        <v>0</v>
      </c>
      <c r="AM60" s="480">
        <v>0</v>
      </c>
      <c r="AN60" s="480">
        <v>0</v>
      </c>
      <c r="AO60" s="480">
        <v>0</v>
      </c>
      <c r="AP60" s="497">
        <f t="shared" si="3"/>
        <v>534</v>
      </c>
      <c r="AQ60" s="480">
        <v>0</v>
      </c>
      <c r="AR60" s="480">
        <v>0</v>
      </c>
      <c r="AS60" s="480">
        <v>0</v>
      </c>
      <c r="AT60" s="480">
        <v>0</v>
      </c>
      <c r="AU60" s="480">
        <v>5</v>
      </c>
      <c r="AV60" s="480">
        <v>0</v>
      </c>
      <c r="AW60" s="480">
        <v>0</v>
      </c>
      <c r="AX60" s="480">
        <v>0</v>
      </c>
      <c r="AY60" s="480">
        <v>0</v>
      </c>
      <c r="AZ60" s="480">
        <v>0</v>
      </c>
      <c r="BA60" s="480">
        <v>0</v>
      </c>
      <c r="BB60" s="480">
        <v>0</v>
      </c>
      <c r="BC60" s="480">
        <v>0</v>
      </c>
      <c r="BD60" s="480">
        <f t="shared" si="2"/>
        <v>539</v>
      </c>
    </row>
    <row r="61" spans="1:56" s="491" customFormat="1" ht="16.149999999999999" customHeight="1" x14ac:dyDescent="0.2">
      <c r="A61" s="498" t="s">
        <v>124</v>
      </c>
      <c r="B61" s="481" t="s">
        <v>207</v>
      </c>
      <c r="C61" s="482">
        <v>16960</v>
      </c>
      <c r="D61" s="482">
        <v>0</v>
      </c>
      <c r="E61" s="958">
        <v>0</v>
      </c>
      <c r="F61" s="482">
        <v>0</v>
      </c>
      <c r="G61" s="482">
        <v>0</v>
      </c>
      <c r="H61" s="482">
        <v>0</v>
      </c>
      <c r="I61" s="482">
        <v>0</v>
      </c>
      <c r="J61" s="482">
        <v>108</v>
      </c>
      <c r="K61" s="482">
        <v>0</v>
      </c>
      <c r="L61" s="482">
        <v>0</v>
      </c>
      <c r="M61" s="482">
        <v>0</v>
      </c>
      <c r="N61" s="482">
        <v>0</v>
      </c>
      <c r="O61" s="482">
        <v>0</v>
      </c>
      <c r="P61" s="482">
        <v>0</v>
      </c>
      <c r="Q61" s="482">
        <v>0</v>
      </c>
      <c r="R61" s="482">
        <v>0</v>
      </c>
      <c r="S61" s="482">
        <v>0</v>
      </c>
      <c r="T61" s="482">
        <v>0</v>
      </c>
      <c r="U61" s="482">
        <v>0</v>
      </c>
      <c r="V61" s="482">
        <v>0</v>
      </c>
      <c r="W61" s="482">
        <v>0</v>
      </c>
      <c r="X61" s="482">
        <v>0</v>
      </c>
      <c r="Y61" s="482">
        <v>0</v>
      </c>
      <c r="Z61" s="482">
        <v>0</v>
      </c>
      <c r="AA61" s="482">
        <v>0</v>
      </c>
      <c r="AB61" s="482">
        <v>0</v>
      </c>
      <c r="AC61" s="482">
        <v>0</v>
      </c>
      <c r="AD61" s="482">
        <v>0</v>
      </c>
      <c r="AE61" s="482">
        <v>0</v>
      </c>
      <c r="AF61" s="482">
        <v>0</v>
      </c>
      <c r="AG61" s="482">
        <v>0</v>
      </c>
      <c r="AH61" s="482">
        <v>0</v>
      </c>
      <c r="AI61" s="482">
        <v>0</v>
      </c>
      <c r="AJ61" s="482">
        <v>52</v>
      </c>
      <c r="AK61" s="482">
        <v>0</v>
      </c>
      <c r="AL61" s="482">
        <v>0</v>
      </c>
      <c r="AM61" s="482">
        <v>0</v>
      </c>
      <c r="AN61" s="482">
        <v>0</v>
      </c>
      <c r="AO61" s="482">
        <v>0</v>
      </c>
      <c r="AP61" s="499">
        <f t="shared" si="3"/>
        <v>17120</v>
      </c>
      <c r="AQ61" s="482">
        <v>0</v>
      </c>
      <c r="AR61" s="482">
        <v>1</v>
      </c>
      <c r="AS61" s="482">
        <v>0</v>
      </c>
      <c r="AT61" s="482">
        <v>0</v>
      </c>
      <c r="AU61" s="482">
        <v>0</v>
      </c>
      <c r="AV61" s="482">
        <v>0</v>
      </c>
      <c r="AW61" s="482">
        <v>43</v>
      </c>
      <c r="AX61" s="482">
        <v>0</v>
      </c>
      <c r="AY61" s="482">
        <v>0</v>
      </c>
      <c r="AZ61" s="482">
        <v>0</v>
      </c>
      <c r="BA61" s="482">
        <v>9</v>
      </c>
      <c r="BB61" s="482">
        <v>0</v>
      </c>
      <c r="BC61" s="958">
        <v>0</v>
      </c>
      <c r="BD61" s="482">
        <f t="shared" si="2"/>
        <v>17173</v>
      </c>
    </row>
    <row r="62" spans="1:56" s="491" customFormat="1" ht="16.149999999999999" customHeight="1" x14ac:dyDescent="0.2">
      <c r="A62" s="494" t="s">
        <v>125</v>
      </c>
      <c r="B62" s="483" t="s">
        <v>208</v>
      </c>
      <c r="C62" s="484">
        <v>1974</v>
      </c>
      <c r="D62" s="484">
        <v>0</v>
      </c>
      <c r="E62" s="957">
        <v>0</v>
      </c>
      <c r="F62" s="484">
        <v>0</v>
      </c>
      <c r="G62" s="484">
        <v>895</v>
      </c>
      <c r="H62" s="484">
        <v>0</v>
      </c>
      <c r="I62" s="484">
        <v>0</v>
      </c>
      <c r="J62" s="484">
        <v>9</v>
      </c>
      <c r="K62" s="484">
        <v>0</v>
      </c>
      <c r="L62" s="484">
        <v>0</v>
      </c>
      <c r="M62" s="484">
        <v>0</v>
      </c>
      <c r="N62" s="529">
        <v>0</v>
      </c>
      <c r="O62" s="484">
        <v>0</v>
      </c>
      <c r="P62" s="484">
        <v>0</v>
      </c>
      <c r="Q62" s="529">
        <v>0</v>
      </c>
      <c r="R62" s="529">
        <v>0</v>
      </c>
      <c r="S62" s="484">
        <v>0</v>
      </c>
      <c r="T62" s="484">
        <v>0</v>
      </c>
      <c r="U62" s="529">
        <v>40</v>
      </c>
      <c r="V62" s="529">
        <v>0</v>
      </c>
      <c r="W62" s="529">
        <v>0</v>
      </c>
      <c r="X62" s="529">
        <v>0</v>
      </c>
      <c r="Y62" s="529">
        <v>0</v>
      </c>
      <c r="Z62" s="484">
        <v>0</v>
      </c>
      <c r="AA62" s="484">
        <v>0</v>
      </c>
      <c r="AB62" s="484">
        <v>0</v>
      </c>
      <c r="AC62" s="484">
        <v>131</v>
      </c>
      <c r="AD62" s="484">
        <v>0</v>
      </c>
      <c r="AE62" s="484">
        <v>0</v>
      </c>
      <c r="AF62" s="484">
        <v>0</v>
      </c>
      <c r="AG62" s="484">
        <v>0</v>
      </c>
      <c r="AH62" s="484">
        <v>0</v>
      </c>
      <c r="AI62" s="484">
        <v>0</v>
      </c>
      <c r="AJ62" s="484">
        <v>7</v>
      </c>
      <c r="AK62" s="484">
        <v>0</v>
      </c>
      <c r="AL62" s="484">
        <v>0</v>
      </c>
      <c r="AM62" s="529">
        <v>0</v>
      </c>
      <c r="AN62" s="484">
        <v>0</v>
      </c>
      <c r="AO62" s="484">
        <v>0</v>
      </c>
      <c r="AP62" s="495">
        <f t="shared" si="3"/>
        <v>3056</v>
      </c>
      <c r="AQ62" s="484">
        <v>2</v>
      </c>
      <c r="AR62" s="484">
        <v>0</v>
      </c>
      <c r="AS62" s="484">
        <v>0</v>
      </c>
      <c r="AT62" s="484">
        <v>0</v>
      </c>
      <c r="AU62" s="484">
        <v>2</v>
      </c>
      <c r="AV62" s="484">
        <v>0</v>
      </c>
      <c r="AW62" s="484">
        <v>0</v>
      </c>
      <c r="AX62" s="484">
        <v>0</v>
      </c>
      <c r="AY62" s="484">
        <v>0</v>
      </c>
      <c r="AZ62" s="484">
        <v>0</v>
      </c>
      <c r="BA62" s="484">
        <v>1</v>
      </c>
      <c r="BB62" s="484">
        <v>0</v>
      </c>
      <c r="BC62" s="957">
        <v>0</v>
      </c>
      <c r="BD62" s="484">
        <f t="shared" si="2"/>
        <v>3061</v>
      </c>
    </row>
    <row r="63" spans="1:56" s="491" customFormat="1" ht="16.149999999999999" customHeight="1" x14ac:dyDescent="0.2">
      <c r="A63" s="496" t="s">
        <v>126</v>
      </c>
      <c r="B63" s="479" t="s">
        <v>209</v>
      </c>
      <c r="C63" s="480">
        <v>9356</v>
      </c>
      <c r="D63" s="480">
        <v>0</v>
      </c>
      <c r="E63" s="480">
        <v>0</v>
      </c>
      <c r="F63" s="480">
        <v>0</v>
      </c>
      <c r="G63" s="480">
        <v>0</v>
      </c>
      <c r="H63" s="480">
        <v>0</v>
      </c>
      <c r="I63" s="480">
        <v>0</v>
      </c>
      <c r="J63" s="480">
        <v>21</v>
      </c>
      <c r="K63" s="480">
        <v>0</v>
      </c>
      <c r="L63" s="480">
        <v>0</v>
      </c>
      <c r="M63" s="480">
        <v>0</v>
      </c>
      <c r="N63" s="480">
        <v>0</v>
      </c>
      <c r="O63" s="480">
        <v>0</v>
      </c>
      <c r="P63" s="480">
        <v>0</v>
      </c>
      <c r="Q63" s="480">
        <v>1</v>
      </c>
      <c r="R63" s="480">
        <v>0</v>
      </c>
      <c r="S63" s="480">
        <v>1</v>
      </c>
      <c r="T63" s="480">
        <v>0</v>
      </c>
      <c r="U63" s="480">
        <v>0</v>
      </c>
      <c r="V63" s="480">
        <v>0</v>
      </c>
      <c r="W63" s="480">
        <v>0</v>
      </c>
      <c r="X63" s="480">
        <v>0</v>
      </c>
      <c r="Y63" s="480">
        <v>0</v>
      </c>
      <c r="Z63" s="480">
        <v>0</v>
      </c>
      <c r="AA63" s="480">
        <v>0</v>
      </c>
      <c r="AB63" s="480">
        <v>0</v>
      </c>
      <c r="AC63" s="480">
        <v>0</v>
      </c>
      <c r="AD63" s="480">
        <v>25</v>
      </c>
      <c r="AE63" s="480">
        <v>0</v>
      </c>
      <c r="AF63" s="480">
        <v>4</v>
      </c>
      <c r="AG63" s="480">
        <v>0</v>
      </c>
      <c r="AH63" s="480">
        <v>0</v>
      </c>
      <c r="AI63" s="480">
        <v>0</v>
      </c>
      <c r="AJ63" s="480">
        <v>30</v>
      </c>
      <c r="AK63" s="480">
        <v>0</v>
      </c>
      <c r="AL63" s="480">
        <v>0</v>
      </c>
      <c r="AM63" s="480">
        <v>0</v>
      </c>
      <c r="AN63" s="480">
        <v>0</v>
      </c>
      <c r="AO63" s="480">
        <v>0</v>
      </c>
      <c r="AP63" s="497">
        <f t="shared" si="3"/>
        <v>9438</v>
      </c>
      <c r="AQ63" s="480">
        <v>0</v>
      </c>
      <c r="AR63" s="480">
        <v>0</v>
      </c>
      <c r="AS63" s="480">
        <v>0</v>
      </c>
      <c r="AT63" s="480">
        <v>0</v>
      </c>
      <c r="AU63" s="480">
        <v>0</v>
      </c>
      <c r="AV63" s="480">
        <v>0</v>
      </c>
      <c r="AW63" s="480">
        <v>0</v>
      </c>
      <c r="AX63" s="480">
        <v>0</v>
      </c>
      <c r="AY63" s="480">
        <v>0</v>
      </c>
      <c r="AZ63" s="480">
        <v>0</v>
      </c>
      <c r="BA63" s="480">
        <v>1</v>
      </c>
      <c r="BB63" s="480">
        <v>0</v>
      </c>
      <c r="BC63" s="480">
        <v>0</v>
      </c>
      <c r="BD63" s="480">
        <f t="shared" si="2"/>
        <v>9439</v>
      </c>
    </row>
    <row r="64" spans="1:56" s="491" customFormat="1" ht="16.149999999999999" customHeight="1" x14ac:dyDescent="0.2">
      <c r="A64" s="496" t="s">
        <v>210</v>
      </c>
      <c r="B64" s="479" t="s">
        <v>211</v>
      </c>
      <c r="C64" s="480">
        <v>8300</v>
      </c>
      <c r="D64" s="480">
        <v>0</v>
      </c>
      <c r="E64" s="480">
        <v>0</v>
      </c>
      <c r="F64" s="480">
        <v>0</v>
      </c>
      <c r="G64" s="480">
        <v>0</v>
      </c>
      <c r="H64" s="480">
        <v>0</v>
      </c>
      <c r="I64" s="480">
        <v>0</v>
      </c>
      <c r="J64" s="480">
        <v>13</v>
      </c>
      <c r="K64" s="480">
        <v>0</v>
      </c>
      <c r="L64" s="480">
        <v>0</v>
      </c>
      <c r="M64" s="480">
        <v>0</v>
      </c>
      <c r="N64" s="480">
        <v>0</v>
      </c>
      <c r="O64" s="480">
        <v>0</v>
      </c>
      <c r="P64" s="480">
        <v>0</v>
      </c>
      <c r="Q64" s="480">
        <v>0</v>
      </c>
      <c r="R64" s="480">
        <v>0</v>
      </c>
      <c r="S64" s="480">
        <v>0</v>
      </c>
      <c r="T64" s="480">
        <v>0</v>
      </c>
      <c r="U64" s="480">
        <v>0</v>
      </c>
      <c r="V64" s="480">
        <v>0</v>
      </c>
      <c r="W64" s="480">
        <v>0</v>
      </c>
      <c r="X64" s="480">
        <v>0</v>
      </c>
      <c r="Y64" s="480">
        <v>0</v>
      </c>
      <c r="Z64" s="480">
        <v>0</v>
      </c>
      <c r="AA64" s="480">
        <v>0</v>
      </c>
      <c r="AB64" s="480">
        <v>0</v>
      </c>
      <c r="AC64" s="480">
        <v>0</v>
      </c>
      <c r="AD64" s="480">
        <v>0</v>
      </c>
      <c r="AE64" s="480">
        <v>0</v>
      </c>
      <c r="AF64" s="480">
        <v>0</v>
      </c>
      <c r="AG64" s="480">
        <v>0</v>
      </c>
      <c r="AH64" s="480">
        <v>0</v>
      </c>
      <c r="AI64" s="480">
        <v>0</v>
      </c>
      <c r="AJ64" s="480">
        <v>30</v>
      </c>
      <c r="AK64" s="480">
        <v>0</v>
      </c>
      <c r="AL64" s="480">
        <v>0</v>
      </c>
      <c r="AM64" s="480">
        <v>0</v>
      </c>
      <c r="AN64" s="480">
        <v>0</v>
      </c>
      <c r="AO64" s="480">
        <v>0</v>
      </c>
      <c r="AP64" s="497">
        <f t="shared" si="3"/>
        <v>8343</v>
      </c>
      <c r="AQ64" s="480">
        <v>0</v>
      </c>
      <c r="AR64" s="480">
        <v>0</v>
      </c>
      <c r="AS64" s="480">
        <v>0</v>
      </c>
      <c r="AT64" s="480">
        <v>0</v>
      </c>
      <c r="AU64" s="480">
        <v>0</v>
      </c>
      <c r="AV64" s="480">
        <v>0</v>
      </c>
      <c r="AW64" s="480">
        <v>1</v>
      </c>
      <c r="AX64" s="480">
        <v>0</v>
      </c>
      <c r="AY64" s="480">
        <v>0</v>
      </c>
      <c r="AZ64" s="480">
        <v>0</v>
      </c>
      <c r="BA64" s="480">
        <v>13</v>
      </c>
      <c r="BB64" s="480">
        <v>0</v>
      </c>
      <c r="BC64" s="480">
        <v>0</v>
      </c>
      <c r="BD64" s="480">
        <f t="shared" si="2"/>
        <v>8357</v>
      </c>
    </row>
    <row r="65" spans="1:56" s="491" customFormat="1" ht="16.149999999999999" customHeight="1" x14ac:dyDescent="0.2">
      <c r="A65" s="496" t="s">
        <v>127</v>
      </c>
      <c r="B65" s="479" t="s">
        <v>212</v>
      </c>
      <c r="C65" s="480">
        <v>5077</v>
      </c>
      <c r="D65" s="480">
        <v>0</v>
      </c>
      <c r="E65" s="480">
        <v>0</v>
      </c>
      <c r="F65" s="480">
        <v>0</v>
      </c>
      <c r="G65" s="480">
        <v>0</v>
      </c>
      <c r="H65" s="480">
        <v>0</v>
      </c>
      <c r="I65" s="480">
        <v>0</v>
      </c>
      <c r="J65" s="480">
        <v>24</v>
      </c>
      <c r="K65" s="480">
        <v>0</v>
      </c>
      <c r="L65" s="480">
        <v>0</v>
      </c>
      <c r="M65" s="480">
        <v>0</v>
      </c>
      <c r="N65" s="480">
        <v>0</v>
      </c>
      <c r="O65" s="480">
        <v>0</v>
      </c>
      <c r="P65" s="480">
        <v>0</v>
      </c>
      <c r="Q65" s="480">
        <v>0</v>
      </c>
      <c r="R65" s="480">
        <v>0</v>
      </c>
      <c r="S65" s="480">
        <v>0</v>
      </c>
      <c r="T65" s="480">
        <v>0</v>
      </c>
      <c r="U65" s="480">
        <v>0</v>
      </c>
      <c r="V65" s="480">
        <v>0</v>
      </c>
      <c r="W65" s="480">
        <v>0</v>
      </c>
      <c r="X65" s="480">
        <v>0</v>
      </c>
      <c r="Y65" s="480">
        <v>0</v>
      </c>
      <c r="Z65" s="480">
        <v>0</v>
      </c>
      <c r="AA65" s="480">
        <v>0</v>
      </c>
      <c r="AB65" s="480">
        <v>0</v>
      </c>
      <c r="AC65" s="480">
        <v>0</v>
      </c>
      <c r="AD65" s="480">
        <v>0</v>
      </c>
      <c r="AE65" s="480">
        <v>0</v>
      </c>
      <c r="AF65" s="480">
        <v>0</v>
      </c>
      <c r="AG65" s="480">
        <v>0</v>
      </c>
      <c r="AH65" s="480">
        <v>0</v>
      </c>
      <c r="AI65" s="480">
        <v>0</v>
      </c>
      <c r="AJ65" s="480">
        <v>18</v>
      </c>
      <c r="AK65" s="480">
        <v>0</v>
      </c>
      <c r="AL65" s="480">
        <v>0</v>
      </c>
      <c r="AM65" s="480">
        <v>0</v>
      </c>
      <c r="AN65" s="480">
        <v>0</v>
      </c>
      <c r="AO65" s="480">
        <v>0</v>
      </c>
      <c r="AP65" s="497">
        <f t="shared" si="3"/>
        <v>5119</v>
      </c>
      <c r="AQ65" s="480">
        <v>0</v>
      </c>
      <c r="AR65" s="480">
        <v>0</v>
      </c>
      <c r="AS65" s="480">
        <v>0</v>
      </c>
      <c r="AT65" s="480">
        <v>0</v>
      </c>
      <c r="AU65" s="480">
        <v>0</v>
      </c>
      <c r="AV65" s="480">
        <v>0</v>
      </c>
      <c r="AW65" s="480">
        <v>0</v>
      </c>
      <c r="AX65" s="480">
        <v>0</v>
      </c>
      <c r="AY65" s="480">
        <v>0</v>
      </c>
      <c r="AZ65" s="480">
        <v>0</v>
      </c>
      <c r="BA65" s="480">
        <v>0</v>
      </c>
      <c r="BB65" s="480">
        <v>0</v>
      </c>
      <c r="BC65" s="480">
        <v>0</v>
      </c>
      <c r="BD65" s="480">
        <f t="shared" si="2"/>
        <v>5119</v>
      </c>
    </row>
    <row r="66" spans="1:56" s="491" customFormat="1" ht="16.149999999999999" customHeight="1" x14ac:dyDescent="0.2">
      <c r="A66" s="498" t="s">
        <v>213</v>
      </c>
      <c r="B66" s="481" t="s">
        <v>214</v>
      </c>
      <c r="C66" s="482">
        <v>6059</v>
      </c>
      <c r="D66" s="482">
        <v>0</v>
      </c>
      <c r="E66" s="958">
        <v>0</v>
      </c>
      <c r="F66" s="482">
        <v>0</v>
      </c>
      <c r="G66" s="482">
        <v>0</v>
      </c>
      <c r="H66" s="482">
        <v>0</v>
      </c>
      <c r="I66" s="482">
        <v>0</v>
      </c>
      <c r="J66" s="482">
        <v>29</v>
      </c>
      <c r="K66" s="482">
        <v>0</v>
      </c>
      <c r="L66" s="482">
        <v>0</v>
      </c>
      <c r="M66" s="482">
        <v>0</v>
      </c>
      <c r="N66" s="482">
        <v>0</v>
      </c>
      <c r="O66" s="482">
        <v>0</v>
      </c>
      <c r="P66" s="482">
        <v>0</v>
      </c>
      <c r="Q66" s="482">
        <v>0</v>
      </c>
      <c r="R66" s="482">
        <v>0</v>
      </c>
      <c r="S66" s="482">
        <v>0</v>
      </c>
      <c r="T66" s="482">
        <v>0</v>
      </c>
      <c r="U66" s="482">
        <v>4</v>
      </c>
      <c r="V66" s="482">
        <v>0</v>
      </c>
      <c r="W66" s="482">
        <v>0</v>
      </c>
      <c r="X66" s="482">
        <v>0</v>
      </c>
      <c r="Y66" s="482">
        <v>0</v>
      </c>
      <c r="Z66" s="482">
        <v>0</v>
      </c>
      <c r="AA66" s="482">
        <v>0</v>
      </c>
      <c r="AB66" s="482">
        <v>0</v>
      </c>
      <c r="AC66" s="482">
        <v>0</v>
      </c>
      <c r="AD66" s="482">
        <v>0</v>
      </c>
      <c r="AE66" s="482">
        <v>0</v>
      </c>
      <c r="AF66" s="482">
        <v>0</v>
      </c>
      <c r="AG66" s="482">
        <v>0</v>
      </c>
      <c r="AH66" s="482">
        <v>0</v>
      </c>
      <c r="AI66" s="482">
        <v>0</v>
      </c>
      <c r="AJ66" s="482">
        <v>14</v>
      </c>
      <c r="AK66" s="482">
        <v>0</v>
      </c>
      <c r="AL66" s="482">
        <v>0</v>
      </c>
      <c r="AM66" s="482">
        <v>0</v>
      </c>
      <c r="AN66" s="482">
        <v>0</v>
      </c>
      <c r="AO66" s="482">
        <v>0</v>
      </c>
      <c r="AP66" s="499">
        <f t="shared" si="3"/>
        <v>6106</v>
      </c>
      <c r="AQ66" s="482">
        <v>0</v>
      </c>
      <c r="AR66" s="482">
        <v>0</v>
      </c>
      <c r="AS66" s="482">
        <v>0</v>
      </c>
      <c r="AT66" s="482">
        <v>0</v>
      </c>
      <c r="AU66" s="482">
        <v>1</v>
      </c>
      <c r="AV66" s="482">
        <v>0</v>
      </c>
      <c r="AW66" s="482">
        <v>0</v>
      </c>
      <c r="AX66" s="482">
        <v>0</v>
      </c>
      <c r="AY66" s="482">
        <v>0</v>
      </c>
      <c r="AZ66" s="482">
        <v>0</v>
      </c>
      <c r="BA66" s="482">
        <v>1</v>
      </c>
      <c r="BB66" s="482">
        <v>0</v>
      </c>
      <c r="BC66" s="958">
        <v>0</v>
      </c>
      <c r="BD66" s="482">
        <f t="shared" si="2"/>
        <v>6108</v>
      </c>
    </row>
    <row r="67" spans="1:56" s="491" customFormat="1" ht="16.149999999999999" customHeight="1" x14ac:dyDescent="0.2">
      <c r="A67" s="494" t="s">
        <v>128</v>
      </c>
      <c r="B67" s="483" t="s">
        <v>215</v>
      </c>
      <c r="C67" s="484">
        <v>3578</v>
      </c>
      <c r="D67" s="484">
        <v>0</v>
      </c>
      <c r="E67" s="957">
        <v>0</v>
      </c>
      <c r="F67" s="484">
        <v>0</v>
      </c>
      <c r="G67" s="484">
        <v>0</v>
      </c>
      <c r="H67" s="484">
        <v>4</v>
      </c>
      <c r="I67" s="484">
        <v>0</v>
      </c>
      <c r="J67" s="484">
        <v>13</v>
      </c>
      <c r="K67" s="484">
        <v>0</v>
      </c>
      <c r="L67" s="484">
        <v>0</v>
      </c>
      <c r="M67" s="484">
        <v>0</v>
      </c>
      <c r="N67" s="529">
        <v>0</v>
      </c>
      <c r="O67" s="484">
        <v>0</v>
      </c>
      <c r="P67" s="484">
        <v>6</v>
      </c>
      <c r="Q67" s="529">
        <v>0</v>
      </c>
      <c r="R67" s="529">
        <v>0</v>
      </c>
      <c r="S67" s="484">
        <v>0</v>
      </c>
      <c r="T67" s="484">
        <v>0</v>
      </c>
      <c r="U67" s="529">
        <v>0</v>
      </c>
      <c r="V67" s="529">
        <v>0</v>
      </c>
      <c r="W67" s="529">
        <v>1</v>
      </c>
      <c r="X67" s="529">
        <v>0</v>
      </c>
      <c r="Y67" s="529">
        <v>0</v>
      </c>
      <c r="Z67" s="484">
        <v>45</v>
      </c>
      <c r="AA67" s="484">
        <v>0</v>
      </c>
      <c r="AB67" s="484">
        <v>0</v>
      </c>
      <c r="AC67" s="484">
        <v>0</v>
      </c>
      <c r="AD67" s="484">
        <v>0</v>
      </c>
      <c r="AE67" s="484">
        <v>15</v>
      </c>
      <c r="AF67" s="484">
        <v>0</v>
      </c>
      <c r="AG67" s="484">
        <v>0</v>
      </c>
      <c r="AH67" s="484">
        <v>0</v>
      </c>
      <c r="AI67" s="484">
        <v>1</v>
      </c>
      <c r="AJ67" s="484">
        <v>8</v>
      </c>
      <c r="AK67" s="484">
        <v>0</v>
      </c>
      <c r="AL67" s="484">
        <v>0</v>
      </c>
      <c r="AM67" s="529">
        <v>0</v>
      </c>
      <c r="AN67" s="484">
        <v>0</v>
      </c>
      <c r="AO67" s="484">
        <v>2</v>
      </c>
      <c r="AP67" s="495">
        <f t="shared" si="3"/>
        <v>3673</v>
      </c>
      <c r="AQ67" s="484">
        <v>0</v>
      </c>
      <c r="AR67" s="484">
        <v>0</v>
      </c>
      <c r="AS67" s="484">
        <v>0</v>
      </c>
      <c r="AT67" s="484">
        <v>0</v>
      </c>
      <c r="AU67" s="484">
        <v>0</v>
      </c>
      <c r="AV67" s="484">
        <v>0</v>
      </c>
      <c r="AW67" s="484">
        <v>0</v>
      </c>
      <c r="AX67" s="484">
        <v>0</v>
      </c>
      <c r="AY67" s="484">
        <v>0</v>
      </c>
      <c r="AZ67" s="484">
        <v>0</v>
      </c>
      <c r="BA67" s="484">
        <v>3</v>
      </c>
      <c r="BB67" s="484">
        <v>0</v>
      </c>
      <c r="BC67" s="957">
        <v>7</v>
      </c>
      <c r="BD67" s="484">
        <f t="shared" si="2"/>
        <v>3683</v>
      </c>
    </row>
    <row r="68" spans="1:56" s="491" customFormat="1" ht="16.149999999999999" customHeight="1" x14ac:dyDescent="0.2">
      <c r="A68" s="496" t="s">
        <v>216</v>
      </c>
      <c r="B68" s="479" t="s">
        <v>217</v>
      </c>
      <c r="C68" s="480">
        <v>1989</v>
      </c>
      <c r="D68" s="480">
        <v>0</v>
      </c>
      <c r="E68" s="480">
        <v>0</v>
      </c>
      <c r="F68" s="480">
        <v>0</v>
      </c>
      <c r="G68" s="480">
        <v>0</v>
      </c>
      <c r="H68" s="480">
        <v>0</v>
      </c>
      <c r="I68" s="480">
        <v>0</v>
      </c>
      <c r="J68" s="480">
        <v>7</v>
      </c>
      <c r="K68" s="480">
        <v>0</v>
      </c>
      <c r="L68" s="480">
        <v>0</v>
      </c>
      <c r="M68" s="480">
        <v>0</v>
      </c>
      <c r="N68" s="480">
        <v>0</v>
      </c>
      <c r="O68" s="480">
        <v>0</v>
      </c>
      <c r="P68" s="480">
        <v>0</v>
      </c>
      <c r="Q68" s="480">
        <v>0</v>
      </c>
      <c r="R68" s="480">
        <v>0</v>
      </c>
      <c r="S68" s="480">
        <v>0</v>
      </c>
      <c r="T68" s="480">
        <v>0</v>
      </c>
      <c r="U68" s="480">
        <v>0</v>
      </c>
      <c r="V68" s="480">
        <v>0</v>
      </c>
      <c r="W68" s="480">
        <v>0</v>
      </c>
      <c r="X68" s="480">
        <v>0</v>
      </c>
      <c r="Y68" s="480">
        <v>0</v>
      </c>
      <c r="Z68" s="480">
        <v>0</v>
      </c>
      <c r="AA68" s="480">
        <v>0</v>
      </c>
      <c r="AB68" s="480">
        <v>0</v>
      </c>
      <c r="AC68" s="480">
        <v>0</v>
      </c>
      <c r="AD68" s="480">
        <v>0</v>
      </c>
      <c r="AE68" s="480">
        <v>0</v>
      </c>
      <c r="AF68" s="480">
        <v>0</v>
      </c>
      <c r="AG68" s="480">
        <v>0</v>
      </c>
      <c r="AH68" s="480">
        <v>0</v>
      </c>
      <c r="AI68" s="480">
        <v>0</v>
      </c>
      <c r="AJ68" s="480">
        <v>2</v>
      </c>
      <c r="AK68" s="480">
        <v>0</v>
      </c>
      <c r="AL68" s="480">
        <v>0</v>
      </c>
      <c r="AM68" s="480">
        <v>0</v>
      </c>
      <c r="AN68" s="480">
        <v>0</v>
      </c>
      <c r="AO68" s="480">
        <v>0</v>
      </c>
      <c r="AP68" s="497">
        <f t="shared" si="3"/>
        <v>1998</v>
      </c>
      <c r="AQ68" s="480">
        <v>0</v>
      </c>
      <c r="AR68" s="480">
        <v>0</v>
      </c>
      <c r="AS68" s="480">
        <v>0</v>
      </c>
      <c r="AT68" s="480">
        <v>0</v>
      </c>
      <c r="AU68" s="480">
        <v>45</v>
      </c>
      <c r="AV68" s="480">
        <v>0</v>
      </c>
      <c r="AW68" s="480">
        <v>0</v>
      </c>
      <c r="AX68" s="480">
        <v>0</v>
      </c>
      <c r="AY68" s="480">
        <v>0</v>
      </c>
      <c r="AZ68" s="480">
        <v>0</v>
      </c>
      <c r="BA68" s="480">
        <v>0</v>
      </c>
      <c r="BB68" s="480">
        <v>0</v>
      </c>
      <c r="BC68" s="480">
        <v>0</v>
      </c>
      <c r="BD68" s="480">
        <f t="shared" si="2"/>
        <v>2043</v>
      </c>
    </row>
    <row r="69" spans="1:56" s="491" customFormat="1" ht="16.149999999999999" customHeight="1" x14ac:dyDescent="0.2">
      <c r="A69" s="496" t="s">
        <v>218</v>
      </c>
      <c r="B69" s="479" t="s">
        <v>219</v>
      </c>
      <c r="C69" s="480">
        <v>2095</v>
      </c>
      <c r="D69" s="480">
        <v>0</v>
      </c>
      <c r="E69" s="480">
        <v>0</v>
      </c>
      <c r="F69" s="480">
        <v>0</v>
      </c>
      <c r="G69" s="480">
        <v>0</v>
      </c>
      <c r="H69" s="480">
        <v>0</v>
      </c>
      <c r="I69" s="480">
        <v>0</v>
      </c>
      <c r="J69" s="480">
        <v>4</v>
      </c>
      <c r="K69" s="480">
        <v>0</v>
      </c>
      <c r="L69" s="480">
        <v>0</v>
      </c>
      <c r="M69" s="480">
        <v>0</v>
      </c>
      <c r="N69" s="480">
        <v>0</v>
      </c>
      <c r="O69" s="480">
        <v>0</v>
      </c>
      <c r="P69" s="480">
        <v>1</v>
      </c>
      <c r="Q69" s="480">
        <v>0</v>
      </c>
      <c r="R69" s="480">
        <v>0</v>
      </c>
      <c r="S69" s="480">
        <v>0</v>
      </c>
      <c r="T69" s="480">
        <v>0</v>
      </c>
      <c r="U69" s="480">
        <v>0</v>
      </c>
      <c r="V69" s="480">
        <v>0</v>
      </c>
      <c r="W69" s="480">
        <v>0</v>
      </c>
      <c r="X69" s="480">
        <v>0</v>
      </c>
      <c r="Y69" s="480">
        <v>0</v>
      </c>
      <c r="Z69" s="480">
        <v>0</v>
      </c>
      <c r="AA69" s="480">
        <v>0</v>
      </c>
      <c r="AB69" s="480">
        <v>0</v>
      </c>
      <c r="AC69" s="480">
        <v>0</v>
      </c>
      <c r="AD69" s="480">
        <v>0</v>
      </c>
      <c r="AE69" s="480">
        <v>0</v>
      </c>
      <c r="AF69" s="480">
        <v>0</v>
      </c>
      <c r="AG69" s="480">
        <v>0</v>
      </c>
      <c r="AH69" s="480">
        <v>0</v>
      </c>
      <c r="AI69" s="480">
        <v>0</v>
      </c>
      <c r="AJ69" s="480">
        <v>5</v>
      </c>
      <c r="AK69" s="480">
        <v>0</v>
      </c>
      <c r="AL69" s="480">
        <v>0</v>
      </c>
      <c r="AM69" s="480">
        <v>0</v>
      </c>
      <c r="AN69" s="480">
        <v>0</v>
      </c>
      <c r="AO69" s="480">
        <v>0</v>
      </c>
      <c r="AP69" s="497">
        <f t="shared" si="3"/>
        <v>2105</v>
      </c>
      <c r="AQ69" s="480">
        <v>0</v>
      </c>
      <c r="AR69" s="480">
        <v>0</v>
      </c>
      <c r="AS69" s="480">
        <v>0</v>
      </c>
      <c r="AT69" s="480">
        <v>0</v>
      </c>
      <c r="AU69" s="480">
        <v>0</v>
      </c>
      <c r="AV69" s="480">
        <v>0</v>
      </c>
      <c r="AW69" s="480">
        <v>0</v>
      </c>
      <c r="AX69" s="480">
        <v>0</v>
      </c>
      <c r="AY69" s="480">
        <v>0</v>
      </c>
      <c r="AZ69" s="480">
        <v>0</v>
      </c>
      <c r="BA69" s="480">
        <v>1</v>
      </c>
      <c r="BB69" s="480">
        <v>0</v>
      </c>
      <c r="BC69" s="480">
        <v>2</v>
      </c>
      <c r="BD69" s="480">
        <f t="shared" si="2"/>
        <v>2108</v>
      </c>
    </row>
    <row r="70" spans="1:56" s="491" customFormat="1" ht="16.149999999999999" customHeight="1" x14ac:dyDescent="0.2">
      <c r="A70" s="496" t="s">
        <v>220</v>
      </c>
      <c r="B70" s="479" t="s">
        <v>221</v>
      </c>
      <c r="C70" s="480">
        <v>2137</v>
      </c>
      <c r="D70" s="480">
        <v>0</v>
      </c>
      <c r="E70" s="480">
        <v>0</v>
      </c>
      <c r="F70" s="480">
        <v>0</v>
      </c>
      <c r="G70" s="480">
        <v>0</v>
      </c>
      <c r="H70" s="480">
        <v>0</v>
      </c>
      <c r="I70" s="480">
        <v>0</v>
      </c>
      <c r="J70" s="480">
        <v>0</v>
      </c>
      <c r="K70" s="480">
        <v>0</v>
      </c>
      <c r="L70" s="480">
        <v>0</v>
      </c>
      <c r="M70" s="480">
        <v>0</v>
      </c>
      <c r="N70" s="480">
        <v>0</v>
      </c>
      <c r="O70" s="480">
        <v>0</v>
      </c>
      <c r="P70" s="480">
        <v>0</v>
      </c>
      <c r="Q70" s="480">
        <v>0</v>
      </c>
      <c r="R70" s="480">
        <v>0</v>
      </c>
      <c r="S70" s="480">
        <v>0</v>
      </c>
      <c r="T70" s="480">
        <v>0</v>
      </c>
      <c r="U70" s="480">
        <v>0</v>
      </c>
      <c r="V70" s="480">
        <v>0</v>
      </c>
      <c r="W70" s="480">
        <v>0</v>
      </c>
      <c r="X70" s="480">
        <v>0</v>
      </c>
      <c r="Y70" s="480">
        <v>0</v>
      </c>
      <c r="Z70" s="480">
        <v>0</v>
      </c>
      <c r="AA70" s="480">
        <v>0</v>
      </c>
      <c r="AB70" s="480">
        <v>0</v>
      </c>
      <c r="AC70" s="480">
        <v>0</v>
      </c>
      <c r="AD70" s="480">
        <v>0</v>
      </c>
      <c r="AE70" s="480">
        <v>0</v>
      </c>
      <c r="AF70" s="480">
        <v>0</v>
      </c>
      <c r="AG70" s="480">
        <v>0</v>
      </c>
      <c r="AH70" s="480">
        <v>0</v>
      </c>
      <c r="AI70" s="480">
        <v>0</v>
      </c>
      <c r="AJ70" s="480">
        <v>1</v>
      </c>
      <c r="AK70" s="480">
        <v>0</v>
      </c>
      <c r="AL70" s="480">
        <v>0</v>
      </c>
      <c r="AM70" s="480">
        <v>0</v>
      </c>
      <c r="AN70" s="480">
        <v>0</v>
      </c>
      <c r="AO70" s="480">
        <v>0</v>
      </c>
      <c r="AP70" s="497">
        <f t="shared" si="3"/>
        <v>2138</v>
      </c>
      <c r="AQ70" s="480">
        <v>0</v>
      </c>
      <c r="AR70" s="480">
        <v>0</v>
      </c>
      <c r="AS70" s="480">
        <v>0</v>
      </c>
      <c r="AT70" s="480">
        <v>0</v>
      </c>
      <c r="AU70" s="480">
        <v>0</v>
      </c>
      <c r="AV70" s="480">
        <v>0</v>
      </c>
      <c r="AW70" s="480">
        <v>0</v>
      </c>
      <c r="AX70" s="480">
        <v>0</v>
      </c>
      <c r="AY70" s="480">
        <v>0</v>
      </c>
      <c r="AZ70" s="480">
        <v>0</v>
      </c>
      <c r="BA70" s="480">
        <v>0</v>
      </c>
      <c r="BB70" s="480">
        <v>0</v>
      </c>
      <c r="BC70" s="480">
        <v>0</v>
      </c>
      <c r="BD70" s="480">
        <f t="shared" si="2"/>
        <v>2138</v>
      </c>
    </row>
    <row r="71" spans="1:56" s="491" customFormat="1" ht="16.149999999999999" customHeight="1" x14ac:dyDescent="0.2">
      <c r="A71" s="498" t="s">
        <v>129</v>
      </c>
      <c r="B71" s="481" t="s">
        <v>222</v>
      </c>
      <c r="C71" s="482">
        <v>7948</v>
      </c>
      <c r="D71" s="482">
        <v>0</v>
      </c>
      <c r="E71" s="958">
        <v>0</v>
      </c>
      <c r="F71" s="482">
        <v>0</v>
      </c>
      <c r="G71" s="482">
        <v>3</v>
      </c>
      <c r="H71" s="482">
        <v>0</v>
      </c>
      <c r="I71" s="482">
        <v>0</v>
      </c>
      <c r="J71" s="482">
        <v>6</v>
      </c>
      <c r="K71" s="482">
        <v>0</v>
      </c>
      <c r="L71" s="482">
        <v>0</v>
      </c>
      <c r="M71" s="482">
        <v>0</v>
      </c>
      <c r="N71" s="482">
        <v>0</v>
      </c>
      <c r="O71" s="482">
        <v>0</v>
      </c>
      <c r="P71" s="482">
        <v>0</v>
      </c>
      <c r="Q71" s="482">
        <v>0</v>
      </c>
      <c r="R71" s="482">
        <v>0</v>
      </c>
      <c r="S71" s="482">
        <v>2</v>
      </c>
      <c r="T71" s="482">
        <v>0</v>
      </c>
      <c r="U71" s="482">
        <v>0</v>
      </c>
      <c r="V71" s="482">
        <v>0</v>
      </c>
      <c r="W71" s="482">
        <v>0</v>
      </c>
      <c r="X71" s="482">
        <v>0</v>
      </c>
      <c r="Y71" s="482">
        <v>0</v>
      </c>
      <c r="Z71" s="482">
        <v>0</v>
      </c>
      <c r="AA71" s="482">
        <v>0</v>
      </c>
      <c r="AB71" s="482">
        <v>0</v>
      </c>
      <c r="AC71" s="482">
        <v>0</v>
      </c>
      <c r="AD71" s="482">
        <v>0</v>
      </c>
      <c r="AE71" s="482">
        <v>0</v>
      </c>
      <c r="AF71" s="482">
        <v>0</v>
      </c>
      <c r="AG71" s="482">
        <v>0</v>
      </c>
      <c r="AH71" s="482">
        <v>87</v>
      </c>
      <c r="AI71" s="482">
        <v>0</v>
      </c>
      <c r="AJ71" s="482">
        <v>7</v>
      </c>
      <c r="AK71" s="482">
        <v>0</v>
      </c>
      <c r="AL71" s="482">
        <v>0</v>
      </c>
      <c r="AM71" s="482">
        <v>0</v>
      </c>
      <c r="AN71" s="482">
        <v>0</v>
      </c>
      <c r="AO71" s="482">
        <v>0</v>
      </c>
      <c r="AP71" s="499">
        <f t="shared" ref="AP71:AP75" si="4">SUM(C71:AO71)</f>
        <v>8053</v>
      </c>
      <c r="AQ71" s="482">
        <v>155</v>
      </c>
      <c r="AR71" s="482">
        <v>0</v>
      </c>
      <c r="AS71" s="482">
        <v>0</v>
      </c>
      <c r="AT71" s="482">
        <v>0</v>
      </c>
      <c r="AU71" s="482">
        <v>1</v>
      </c>
      <c r="AV71" s="482">
        <v>0</v>
      </c>
      <c r="AW71" s="482">
        <v>0</v>
      </c>
      <c r="AX71" s="482">
        <v>0</v>
      </c>
      <c r="AY71" s="482">
        <v>0</v>
      </c>
      <c r="AZ71" s="482">
        <v>0</v>
      </c>
      <c r="BA71" s="482">
        <v>0</v>
      </c>
      <c r="BB71" s="482">
        <v>0</v>
      </c>
      <c r="BC71" s="958">
        <v>0</v>
      </c>
      <c r="BD71" s="482">
        <f t="shared" ref="BD71:BD74" si="5">SUM(AP71:BC71)</f>
        <v>8209</v>
      </c>
    </row>
    <row r="72" spans="1:56" s="491" customFormat="1" ht="16.149999999999999" customHeight="1" x14ac:dyDescent="0.2">
      <c r="A72" s="494" t="s">
        <v>130</v>
      </c>
      <c r="B72" s="483" t="s">
        <v>223</v>
      </c>
      <c r="C72" s="484">
        <v>1958</v>
      </c>
      <c r="D72" s="484">
        <v>0</v>
      </c>
      <c r="E72" s="957">
        <v>0</v>
      </c>
      <c r="F72" s="484">
        <v>0</v>
      </c>
      <c r="G72" s="484">
        <v>0</v>
      </c>
      <c r="H72" s="484">
        <v>0</v>
      </c>
      <c r="I72" s="484">
        <v>0</v>
      </c>
      <c r="J72" s="484">
        <v>11</v>
      </c>
      <c r="K72" s="484">
        <v>0</v>
      </c>
      <c r="L72" s="484">
        <v>0</v>
      </c>
      <c r="M72" s="484">
        <v>0</v>
      </c>
      <c r="N72" s="529">
        <v>0</v>
      </c>
      <c r="O72" s="484">
        <v>0</v>
      </c>
      <c r="P72" s="484">
        <v>0</v>
      </c>
      <c r="Q72" s="529">
        <v>0</v>
      </c>
      <c r="R72" s="529">
        <v>0</v>
      </c>
      <c r="S72" s="484">
        <v>1</v>
      </c>
      <c r="T72" s="484">
        <v>0</v>
      </c>
      <c r="U72" s="529">
        <v>0</v>
      </c>
      <c r="V72" s="529">
        <v>0</v>
      </c>
      <c r="W72" s="529">
        <v>0</v>
      </c>
      <c r="X72" s="529">
        <v>0</v>
      </c>
      <c r="Y72" s="529">
        <v>0</v>
      </c>
      <c r="Z72" s="484">
        <v>0</v>
      </c>
      <c r="AA72" s="484">
        <v>0</v>
      </c>
      <c r="AB72" s="484">
        <v>0</v>
      </c>
      <c r="AC72" s="484">
        <v>0</v>
      </c>
      <c r="AD72" s="484">
        <v>0</v>
      </c>
      <c r="AE72" s="484">
        <v>0</v>
      </c>
      <c r="AF72" s="484">
        <v>0</v>
      </c>
      <c r="AG72" s="484">
        <v>0</v>
      </c>
      <c r="AH72" s="484">
        <v>0</v>
      </c>
      <c r="AI72" s="484">
        <v>0</v>
      </c>
      <c r="AJ72" s="484">
        <v>9</v>
      </c>
      <c r="AK72" s="484">
        <v>0</v>
      </c>
      <c r="AL72" s="484">
        <v>0</v>
      </c>
      <c r="AM72" s="529">
        <v>0</v>
      </c>
      <c r="AN72" s="484">
        <v>0</v>
      </c>
      <c r="AO72" s="484">
        <v>0</v>
      </c>
      <c r="AP72" s="495">
        <f t="shared" si="4"/>
        <v>1979</v>
      </c>
      <c r="AQ72" s="484">
        <v>0</v>
      </c>
      <c r="AR72" s="484">
        <v>0</v>
      </c>
      <c r="AS72" s="484">
        <v>0</v>
      </c>
      <c r="AT72" s="484">
        <v>0</v>
      </c>
      <c r="AU72" s="484">
        <v>0</v>
      </c>
      <c r="AV72" s="484">
        <v>0</v>
      </c>
      <c r="AW72" s="484">
        <v>0</v>
      </c>
      <c r="AX72" s="484">
        <v>0</v>
      </c>
      <c r="AY72" s="484">
        <v>0</v>
      </c>
      <c r="AZ72" s="484">
        <v>0</v>
      </c>
      <c r="BA72" s="484">
        <v>1</v>
      </c>
      <c r="BB72" s="484">
        <v>0</v>
      </c>
      <c r="BC72" s="957">
        <v>0</v>
      </c>
      <c r="BD72" s="484">
        <f t="shared" si="5"/>
        <v>1980</v>
      </c>
    </row>
    <row r="73" spans="1:56" s="491" customFormat="1" ht="16.149999999999999" customHeight="1" x14ac:dyDescent="0.2">
      <c r="A73" s="496" t="s">
        <v>224</v>
      </c>
      <c r="B73" s="479" t="s">
        <v>225</v>
      </c>
      <c r="C73" s="480">
        <v>5352</v>
      </c>
      <c r="D73" s="480">
        <v>0</v>
      </c>
      <c r="E73" s="480">
        <v>0</v>
      </c>
      <c r="F73" s="480">
        <v>0</v>
      </c>
      <c r="G73" s="480">
        <v>0</v>
      </c>
      <c r="H73" s="480">
        <v>3</v>
      </c>
      <c r="I73" s="480">
        <v>0</v>
      </c>
      <c r="J73" s="480">
        <v>22</v>
      </c>
      <c r="K73" s="480">
        <v>0</v>
      </c>
      <c r="L73" s="480">
        <v>0</v>
      </c>
      <c r="M73" s="480">
        <v>0</v>
      </c>
      <c r="N73" s="480">
        <v>0</v>
      </c>
      <c r="O73" s="480">
        <v>0</v>
      </c>
      <c r="P73" s="480">
        <v>16</v>
      </c>
      <c r="Q73" s="480">
        <v>0</v>
      </c>
      <c r="R73" s="480">
        <v>0</v>
      </c>
      <c r="S73" s="480">
        <v>0</v>
      </c>
      <c r="T73" s="480">
        <v>0</v>
      </c>
      <c r="U73" s="480">
        <v>0</v>
      </c>
      <c r="V73" s="480">
        <v>0</v>
      </c>
      <c r="W73" s="480">
        <v>0</v>
      </c>
      <c r="X73" s="480">
        <v>0</v>
      </c>
      <c r="Y73" s="480">
        <v>0</v>
      </c>
      <c r="Z73" s="480">
        <v>0</v>
      </c>
      <c r="AA73" s="480">
        <v>0</v>
      </c>
      <c r="AB73" s="480">
        <v>0</v>
      </c>
      <c r="AC73" s="480">
        <v>0</v>
      </c>
      <c r="AD73" s="480">
        <v>0</v>
      </c>
      <c r="AE73" s="480">
        <v>8</v>
      </c>
      <c r="AF73" s="480">
        <v>0</v>
      </c>
      <c r="AG73" s="480">
        <v>10</v>
      </c>
      <c r="AH73" s="480">
        <v>0</v>
      </c>
      <c r="AI73" s="480">
        <v>2</v>
      </c>
      <c r="AJ73" s="480">
        <v>5</v>
      </c>
      <c r="AK73" s="480">
        <v>0</v>
      </c>
      <c r="AL73" s="480">
        <v>0</v>
      </c>
      <c r="AM73" s="480">
        <v>0</v>
      </c>
      <c r="AN73" s="480">
        <v>0</v>
      </c>
      <c r="AO73" s="480">
        <v>0</v>
      </c>
      <c r="AP73" s="497">
        <f t="shared" si="4"/>
        <v>5418</v>
      </c>
      <c r="AQ73" s="480">
        <v>0</v>
      </c>
      <c r="AR73" s="480">
        <v>0</v>
      </c>
      <c r="AS73" s="480">
        <v>0</v>
      </c>
      <c r="AT73" s="480">
        <v>0</v>
      </c>
      <c r="AU73" s="480">
        <v>0</v>
      </c>
      <c r="AV73" s="480">
        <v>0</v>
      </c>
      <c r="AW73" s="480">
        <v>0</v>
      </c>
      <c r="AX73" s="480">
        <v>0</v>
      </c>
      <c r="AY73" s="480">
        <v>0</v>
      </c>
      <c r="AZ73" s="480">
        <v>0</v>
      </c>
      <c r="BA73" s="480">
        <v>2</v>
      </c>
      <c r="BB73" s="480">
        <v>0</v>
      </c>
      <c r="BC73" s="480">
        <v>2</v>
      </c>
      <c r="BD73" s="480">
        <f t="shared" si="5"/>
        <v>5422</v>
      </c>
    </row>
    <row r="74" spans="1:56" s="491" customFormat="1" ht="16.149999999999999" customHeight="1" x14ac:dyDescent="0.2">
      <c r="A74" s="496" t="s">
        <v>131</v>
      </c>
      <c r="B74" s="479" t="s">
        <v>226</v>
      </c>
      <c r="C74" s="480">
        <v>1356</v>
      </c>
      <c r="D74" s="480">
        <v>0</v>
      </c>
      <c r="E74" s="480">
        <v>0</v>
      </c>
      <c r="F74" s="480">
        <v>0</v>
      </c>
      <c r="G74" s="480">
        <v>0</v>
      </c>
      <c r="H74" s="480">
        <v>10</v>
      </c>
      <c r="I74" s="480">
        <v>0</v>
      </c>
      <c r="J74" s="480">
        <v>6</v>
      </c>
      <c r="K74" s="480">
        <v>0</v>
      </c>
      <c r="L74" s="480">
        <v>0</v>
      </c>
      <c r="M74" s="480">
        <v>0</v>
      </c>
      <c r="N74" s="480">
        <v>0</v>
      </c>
      <c r="O74" s="480">
        <v>0</v>
      </c>
      <c r="P74" s="480">
        <v>329</v>
      </c>
      <c r="Q74" s="480">
        <v>0</v>
      </c>
      <c r="R74" s="480">
        <v>7</v>
      </c>
      <c r="S74" s="480">
        <v>0</v>
      </c>
      <c r="T74" s="480">
        <v>0</v>
      </c>
      <c r="U74" s="480">
        <v>0</v>
      </c>
      <c r="V74" s="480">
        <v>0</v>
      </c>
      <c r="W74" s="480">
        <v>7</v>
      </c>
      <c r="X74" s="480">
        <v>0</v>
      </c>
      <c r="Y74" s="480">
        <v>0</v>
      </c>
      <c r="Z74" s="480">
        <v>0</v>
      </c>
      <c r="AA74" s="480">
        <v>0</v>
      </c>
      <c r="AB74" s="480">
        <v>0</v>
      </c>
      <c r="AC74" s="480">
        <v>0</v>
      </c>
      <c r="AD74" s="480">
        <v>0</v>
      </c>
      <c r="AE74" s="480">
        <v>8</v>
      </c>
      <c r="AF74" s="480">
        <v>0</v>
      </c>
      <c r="AG74" s="480">
        <v>155</v>
      </c>
      <c r="AH74" s="480">
        <v>0</v>
      </c>
      <c r="AI74" s="480">
        <v>9</v>
      </c>
      <c r="AJ74" s="480">
        <v>5</v>
      </c>
      <c r="AK74" s="480">
        <v>0</v>
      </c>
      <c r="AL74" s="480">
        <v>0</v>
      </c>
      <c r="AM74" s="480">
        <v>1</v>
      </c>
      <c r="AN74" s="480">
        <v>0</v>
      </c>
      <c r="AO74" s="480">
        <v>14</v>
      </c>
      <c r="AP74" s="497">
        <f t="shared" si="4"/>
        <v>1907</v>
      </c>
      <c r="AQ74" s="480">
        <v>0</v>
      </c>
      <c r="AR74" s="480">
        <v>0</v>
      </c>
      <c r="AS74" s="480">
        <v>0</v>
      </c>
      <c r="AT74" s="480">
        <v>0</v>
      </c>
      <c r="AU74" s="480">
        <v>0</v>
      </c>
      <c r="AV74" s="480">
        <v>0</v>
      </c>
      <c r="AW74" s="480">
        <v>0</v>
      </c>
      <c r="AX74" s="480">
        <v>0</v>
      </c>
      <c r="AY74" s="480">
        <v>0</v>
      </c>
      <c r="AZ74" s="480">
        <v>0</v>
      </c>
      <c r="BA74" s="480">
        <v>0</v>
      </c>
      <c r="BB74" s="480">
        <v>0</v>
      </c>
      <c r="BC74" s="480">
        <v>1</v>
      </c>
      <c r="BD74" s="480">
        <f t="shared" si="5"/>
        <v>1908</v>
      </c>
    </row>
    <row r="75" spans="1:56" s="491" customFormat="1" ht="16.149999999999999" customHeight="1" x14ac:dyDescent="0.2">
      <c r="A75" s="496" t="s">
        <v>227</v>
      </c>
      <c r="B75" s="479" t="s">
        <v>228</v>
      </c>
      <c r="C75" s="480">
        <v>4495</v>
      </c>
      <c r="D75" s="480">
        <v>0</v>
      </c>
      <c r="E75" s="480">
        <v>0</v>
      </c>
      <c r="F75" s="480">
        <v>0</v>
      </c>
      <c r="G75" s="480">
        <v>0</v>
      </c>
      <c r="H75" s="480">
        <v>2</v>
      </c>
      <c r="I75" s="480">
        <v>0</v>
      </c>
      <c r="J75" s="480">
        <v>21</v>
      </c>
      <c r="K75" s="480">
        <v>0</v>
      </c>
      <c r="L75" s="480">
        <v>0</v>
      </c>
      <c r="M75" s="480">
        <v>0</v>
      </c>
      <c r="N75" s="480">
        <v>0</v>
      </c>
      <c r="O75" s="480">
        <v>0</v>
      </c>
      <c r="P75" s="480">
        <v>1</v>
      </c>
      <c r="Q75" s="480">
        <v>0</v>
      </c>
      <c r="R75" s="480">
        <v>0</v>
      </c>
      <c r="S75" s="480">
        <v>0</v>
      </c>
      <c r="T75" s="480">
        <v>0</v>
      </c>
      <c r="U75" s="480">
        <v>0</v>
      </c>
      <c r="V75" s="480">
        <v>0</v>
      </c>
      <c r="W75" s="480">
        <v>0</v>
      </c>
      <c r="X75" s="480">
        <v>0</v>
      </c>
      <c r="Y75" s="480">
        <v>0</v>
      </c>
      <c r="Z75" s="480">
        <v>0</v>
      </c>
      <c r="AA75" s="480">
        <v>0</v>
      </c>
      <c r="AB75" s="480">
        <v>0</v>
      </c>
      <c r="AC75" s="480">
        <v>0</v>
      </c>
      <c r="AD75" s="480">
        <v>0</v>
      </c>
      <c r="AE75" s="480">
        <v>12</v>
      </c>
      <c r="AF75" s="480">
        <v>0</v>
      </c>
      <c r="AG75" s="480">
        <v>1</v>
      </c>
      <c r="AH75" s="480">
        <v>0</v>
      </c>
      <c r="AI75" s="480">
        <v>5</v>
      </c>
      <c r="AJ75" s="480">
        <v>10</v>
      </c>
      <c r="AK75" s="480">
        <v>0</v>
      </c>
      <c r="AL75" s="480">
        <v>0</v>
      </c>
      <c r="AM75" s="480">
        <v>0</v>
      </c>
      <c r="AN75" s="480">
        <v>0</v>
      </c>
      <c r="AO75" s="480">
        <v>6</v>
      </c>
      <c r="AP75" s="497">
        <f t="shared" si="4"/>
        <v>4553</v>
      </c>
      <c r="AQ75" s="480">
        <v>0</v>
      </c>
      <c r="AR75" s="480">
        <v>0</v>
      </c>
      <c r="AS75" s="480">
        <v>0</v>
      </c>
      <c r="AT75" s="480">
        <v>0</v>
      </c>
      <c r="AU75" s="480">
        <v>0</v>
      </c>
      <c r="AV75" s="480">
        <v>0</v>
      </c>
      <c r="AW75" s="480">
        <v>0</v>
      </c>
      <c r="AX75" s="480">
        <v>0</v>
      </c>
      <c r="AY75" s="480">
        <v>0</v>
      </c>
      <c r="AZ75" s="480">
        <v>0</v>
      </c>
      <c r="BA75" s="480">
        <v>0</v>
      </c>
      <c r="BB75" s="480">
        <v>0</v>
      </c>
      <c r="BC75" s="480">
        <v>2</v>
      </c>
      <c r="BD75" s="480">
        <f>SUM(AP75:BC75)</f>
        <v>4555</v>
      </c>
    </row>
    <row r="76" spans="1:56" s="501" customFormat="1" ht="16.149999999999999" customHeight="1" thickBot="1" x14ac:dyDescent="0.25">
      <c r="A76" s="500"/>
      <c r="B76" s="485" t="s">
        <v>431</v>
      </c>
      <c r="C76" s="486">
        <f>SUM(C7:C75)</f>
        <v>623043</v>
      </c>
      <c r="D76" s="486">
        <f>SUM(D7:D75)</f>
        <v>10875</v>
      </c>
      <c r="E76" s="486">
        <f>SUM(E7:E75)</f>
        <v>8670</v>
      </c>
      <c r="F76" s="486">
        <f>SUM(F7:F75)</f>
        <v>23308</v>
      </c>
      <c r="G76" s="486">
        <f t="shared" ref="G76:AF76" si="6">SUM(G7:G75)</f>
        <v>955</v>
      </c>
      <c r="H76" s="486">
        <f t="shared" si="6"/>
        <v>569</v>
      </c>
      <c r="I76" s="486">
        <f t="shared" si="6"/>
        <v>565</v>
      </c>
      <c r="J76" s="486">
        <f t="shared" si="6"/>
        <v>2358</v>
      </c>
      <c r="K76" s="486">
        <f t="shared" si="6"/>
        <v>850</v>
      </c>
      <c r="L76" s="486">
        <f t="shared" si="6"/>
        <v>764</v>
      </c>
      <c r="M76" s="486">
        <f t="shared" si="6"/>
        <v>754</v>
      </c>
      <c r="N76" s="486">
        <f t="shared" si="6"/>
        <v>37</v>
      </c>
      <c r="O76" s="486">
        <f t="shared" si="6"/>
        <v>270</v>
      </c>
      <c r="P76" s="486">
        <f t="shared" si="6"/>
        <v>615</v>
      </c>
      <c r="Q76" s="486">
        <f t="shared" si="6"/>
        <v>54</v>
      </c>
      <c r="R76" s="486">
        <f>SUM(R7:R75)</f>
        <v>124</v>
      </c>
      <c r="S76" s="486">
        <f t="shared" si="6"/>
        <v>408</v>
      </c>
      <c r="T76" s="486">
        <f t="shared" si="6"/>
        <v>482</v>
      </c>
      <c r="U76" s="486">
        <f t="shared" si="6"/>
        <v>423</v>
      </c>
      <c r="V76" s="486">
        <f t="shared" si="6"/>
        <v>70</v>
      </c>
      <c r="W76" s="486">
        <f t="shared" si="6"/>
        <v>110</v>
      </c>
      <c r="X76" s="486">
        <f t="shared" si="6"/>
        <v>432</v>
      </c>
      <c r="Y76" s="486">
        <f t="shared" si="6"/>
        <v>82</v>
      </c>
      <c r="Z76" s="486">
        <f t="shared" si="6"/>
        <v>238</v>
      </c>
      <c r="AA76" s="486">
        <f t="shared" si="6"/>
        <v>461</v>
      </c>
      <c r="AB76" s="486">
        <f t="shared" si="6"/>
        <v>437</v>
      </c>
      <c r="AC76" s="486">
        <f t="shared" si="6"/>
        <v>180</v>
      </c>
      <c r="AD76" s="486">
        <f t="shared" si="6"/>
        <v>883</v>
      </c>
      <c r="AE76" s="486">
        <f t="shared" si="6"/>
        <v>336</v>
      </c>
      <c r="AF76" s="486">
        <f t="shared" si="6"/>
        <v>846</v>
      </c>
      <c r="AG76" s="486">
        <f t="shared" ref="AG76:BD76" si="7">SUM(AG7:AG75)</f>
        <v>369</v>
      </c>
      <c r="AH76" s="486">
        <f t="shared" si="7"/>
        <v>133</v>
      </c>
      <c r="AI76" s="486">
        <f>SUM(AI7:AI75)</f>
        <v>690</v>
      </c>
      <c r="AJ76" s="486">
        <f t="shared" si="7"/>
        <v>1911</v>
      </c>
      <c r="AK76" s="486">
        <f t="shared" si="7"/>
        <v>543</v>
      </c>
      <c r="AL76" s="486">
        <f t="shared" si="7"/>
        <v>249</v>
      </c>
      <c r="AM76" s="486">
        <f>SUM(AM7:AM75)</f>
        <v>266</v>
      </c>
      <c r="AN76" s="486">
        <f>SUM(AN7:AN75)</f>
        <v>321</v>
      </c>
      <c r="AO76" s="486">
        <f>SUM(AO7:AO75)</f>
        <v>286</v>
      </c>
      <c r="AP76" s="502">
        <f t="shared" si="7"/>
        <v>683967</v>
      </c>
      <c r="AQ76" s="486">
        <f t="shared" si="7"/>
        <v>260</v>
      </c>
      <c r="AR76" s="486">
        <f t="shared" si="7"/>
        <v>337</v>
      </c>
      <c r="AS76" s="486">
        <f t="shared" si="7"/>
        <v>1379</v>
      </c>
      <c r="AT76" s="486">
        <f t="shared" si="7"/>
        <v>728</v>
      </c>
      <c r="AU76" s="486">
        <f t="shared" si="7"/>
        <v>866</v>
      </c>
      <c r="AV76" s="486">
        <f t="shared" si="7"/>
        <v>941</v>
      </c>
      <c r="AW76" s="486">
        <f t="shared" si="7"/>
        <v>120</v>
      </c>
      <c r="AX76" s="486">
        <f t="shared" si="7"/>
        <v>1435</v>
      </c>
      <c r="AY76" s="486">
        <f t="shared" si="7"/>
        <v>287</v>
      </c>
      <c r="AZ76" s="486">
        <f t="shared" si="7"/>
        <v>280</v>
      </c>
      <c r="BA76" s="486">
        <f t="shared" si="7"/>
        <v>335</v>
      </c>
      <c r="BB76" s="486">
        <f t="shared" si="7"/>
        <v>222</v>
      </c>
      <c r="BC76" s="486">
        <f t="shared" si="7"/>
        <v>158</v>
      </c>
      <c r="BD76" s="486">
        <f t="shared" si="7"/>
        <v>691315</v>
      </c>
    </row>
    <row r="77" spans="1:56" s="501" customFormat="1" ht="16.149999999999999" customHeight="1" thickTop="1" x14ac:dyDescent="0.2">
      <c r="A77" s="883"/>
      <c r="B77" s="843"/>
      <c r="C77" s="844"/>
      <c r="D77" s="844"/>
      <c r="E77" s="844"/>
      <c r="F77" s="844"/>
      <c r="G77" s="844"/>
      <c r="H77" s="844"/>
      <c r="I77" s="844"/>
      <c r="J77" s="844"/>
      <c r="K77" s="844"/>
      <c r="L77" s="844"/>
      <c r="M77" s="844"/>
      <c r="N77" s="844"/>
      <c r="O77" s="844"/>
      <c r="P77" s="844"/>
      <c r="Q77" s="844"/>
      <c r="R77" s="844"/>
      <c r="S77" s="844"/>
      <c r="T77" s="844"/>
      <c r="U77" s="844"/>
      <c r="V77" s="844"/>
      <c r="W77" s="844"/>
      <c r="X77" s="844"/>
      <c r="Y77" s="844"/>
      <c r="Z77" s="844"/>
      <c r="AA77" s="844" t="s">
        <v>1248</v>
      </c>
      <c r="AB77"/>
      <c r="AC77" s="844"/>
      <c r="AD77" s="844"/>
      <c r="AE77" s="844"/>
      <c r="AF77" s="844"/>
      <c r="AG77" s="844"/>
      <c r="AH77" s="844"/>
      <c r="AI77" s="844"/>
      <c r="AJ77" s="844"/>
      <c r="AK77" s="844"/>
      <c r="AL77" s="844"/>
      <c r="AM77" s="844"/>
      <c r="AN77" s="844"/>
      <c r="AO77" s="844"/>
      <c r="AP77" s="884"/>
      <c r="AQ77" s="844"/>
      <c r="AR77" s="844"/>
      <c r="AS77" s="844"/>
      <c r="AT77" s="844"/>
      <c r="AU77" s="844"/>
      <c r="AV77" s="844"/>
      <c r="AW77" s="844"/>
      <c r="AX77" s="844"/>
      <c r="AY77" s="231">
        <f>AY76+AZ76</f>
        <v>567</v>
      </c>
      <c r="AZ77" s="231"/>
      <c r="BA77" s="231"/>
      <c r="BB77" s="231"/>
      <c r="BC77" s="231"/>
      <c r="BD77" s="490">
        <f>SUM(C76:AO76)+SUM(AQ76:BC76)</f>
        <v>691315</v>
      </c>
    </row>
  </sheetData>
  <sheetProtection formatCells="0" formatColumns="0" formatRows="0" sort="0"/>
  <mergeCells count="15">
    <mergeCell ref="BD1:BD3"/>
    <mergeCell ref="AE1:AJ1"/>
    <mergeCell ref="AK1:AO1"/>
    <mergeCell ref="AP1:AP3"/>
    <mergeCell ref="AQ1:AW1"/>
    <mergeCell ref="AX1:BC1"/>
    <mergeCell ref="G1:I1"/>
    <mergeCell ref="J1:P1"/>
    <mergeCell ref="Q1:W1"/>
    <mergeCell ref="X1:AD1"/>
    <mergeCell ref="A1:B3"/>
    <mergeCell ref="C1:C3"/>
    <mergeCell ref="D1:D3"/>
    <mergeCell ref="E1:E3"/>
    <mergeCell ref="F1:F3"/>
  </mergeCells>
  <printOptions horizontalCentered="1"/>
  <pageMargins left="0.4" right="0.4" top="1" bottom="0.5" header="0.3" footer="0.3"/>
  <pageSetup paperSize="5" scale="73" fitToWidth="0" orientation="portrait" r:id="rId1"/>
  <headerFooter>
    <oddHeader>&amp;L&amp;"Arial,Bold"&amp;18&amp;K000000Table 8:  FY2018-19 Budget Letter
February 1, 2018 Student Membership</oddHeader>
    <oddFooter>&amp;R&amp;P</oddFooter>
  </headerFooter>
  <colBreaks count="7" manualBreakCount="7">
    <brk id="9" max="75" man="1"/>
    <brk id="16" max="75" man="1"/>
    <brk id="23" max="1048575" man="1"/>
    <brk id="30" max="1048575" man="1"/>
    <brk id="36" max="75" man="1"/>
    <brk id="42" max="75" man="1"/>
    <brk id="49" max="1048575" man="1"/>
  </col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5"/>
  <sheetViews>
    <sheetView view="pageBreakPreview" zoomScaleNormal="100" zoomScaleSheetLayoutView="100" workbookViewId="0">
      <pane xSplit="3" ySplit="2" topLeftCell="D3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5" x14ac:dyDescent="0.25"/>
  <cols>
    <col min="1" max="1" width="9" style="505" bestFit="1" customWidth="1"/>
    <col min="2" max="2" width="9" style="505" hidden="1" customWidth="1"/>
    <col min="3" max="3" width="46.7109375" style="155" bestFit="1" customWidth="1"/>
    <col min="4" max="5" width="9" style="155" customWidth="1"/>
    <col min="6" max="6" width="9" style="489" customWidth="1"/>
    <col min="7" max="16384" width="8.85546875" style="155"/>
  </cols>
  <sheetData>
    <row r="1" spans="1:6" s="154" customFormat="1" ht="37.9" customHeight="1" x14ac:dyDescent="0.2">
      <c r="A1" s="1546" t="s">
        <v>1250</v>
      </c>
      <c r="B1" s="1547"/>
      <c r="C1" s="1548"/>
      <c r="D1" s="156" t="s">
        <v>354</v>
      </c>
      <c r="E1" s="156" t="s">
        <v>621</v>
      </c>
      <c r="F1" s="531" t="s">
        <v>549</v>
      </c>
    </row>
    <row r="2" spans="1:6" s="154" customFormat="1" ht="19.149999999999999" customHeight="1" x14ac:dyDescent="0.2">
      <c r="A2" s="783"/>
      <c r="B2" s="783"/>
      <c r="C2" s="783"/>
      <c r="D2" s="783">
        <v>1</v>
      </c>
      <c r="E2" s="783">
        <f>D2+1</f>
        <v>2</v>
      </c>
      <c r="F2" s="783">
        <f>E2+1</f>
        <v>3</v>
      </c>
    </row>
    <row r="3" spans="1:6" s="154" customFormat="1" ht="19.149999999999999" hidden="1" customHeight="1" x14ac:dyDescent="0.2">
      <c r="A3" s="965"/>
      <c r="B3" s="965"/>
      <c r="C3" s="965"/>
      <c r="D3" s="965"/>
      <c r="E3" s="965"/>
      <c r="F3" s="965"/>
    </row>
    <row r="4" spans="1:6" ht="19.5" customHeight="1" x14ac:dyDescent="0.25">
      <c r="A4" s="503">
        <v>396211</v>
      </c>
      <c r="B4" s="503" t="s">
        <v>614</v>
      </c>
      <c r="C4" s="479" t="s">
        <v>1251</v>
      </c>
      <c r="D4" s="480">
        <v>851</v>
      </c>
      <c r="E4" s="966"/>
      <c r="F4" s="487">
        <f t="shared" ref="F4:F12" si="0">SUM(D4:E4)</f>
        <v>851</v>
      </c>
    </row>
    <row r="5" spans="1:6" ht="19.5" customHeight="1" x14ac:dyDescent="0.25">
      <c r="A5" s="503" t="s">
        <v>617</v>
      </c>
      <c r="B5" s="503" t="s">
        <v>303</v>
      </c>
      <c r="C5" s="479" t="s">
        <v>363</v>
      </c>
      <c r="D5" s="966"/>
      <c r="E5" s="480">
        <v>96</v>
      </c>
      <c r="F5" s="487">
        <f t="shared" si="0"/>
        <v>96</v>
      </c>
    </row>
    <row r="6" spans="1:6" ht="19.5" customHeight="1" x14ac:dyDescent="0.25">
      <c r="A6" s="504" t="s">
        <v>620</v>
      </c>
      <c r="B6" s="504" t="s">
        <v>304</v>
      </c>
      <c r="C6" s="481" t="s">
        <v>365</v>
      </c>
      <c r="D6" s="967"/>
      <c r="E6" s="482">
        <v>397</v>
      </c>
      <c r="F6" s="488">
        <f t="shared" si="0"/>
        <v>397</v>
      </c>
    </row>
    <row r="7" spans="1:6" ht="19.5" customHeight="1" x14ac:dyDescent="0.25">
      <c r="A7" s="503" t="s">
        <v>618</v>
      </c>
      <c r="B7" s="503" t="s">
        <v>332</v>
      </c>
      <c r="C7" s="479" t="s">
        <v>364</v>
      </c>
      <c r="D7" s="966"/>
      <c r="E7" s="480">
        <v>394</v>
      </c>
      <c r="F7" s="487">
        <f t="shared" si="0"/>
        <v>394</v>
      </c>
    </row>
    <row r="8" spans="1:6" ht="19.5" customHeight="1" x14ac:dyDescent="0.25">
      <c r="A8" s="503" t="s">
        <v>616</v>
      </c>
      <c r="B8" s="503" t="s">
        <v>302</v>
      </c>
      <c r="C8" s="479" t="s">
        <v>362</v>
      </c>
      <c r="D8" s="966"/>
      <c r="E8" s="480">
        <v>247</v>
      </c>
      <c r="F8" s="487">
        <f t="shared" si="0"/>
        <v>247</v>
      </c>
    </row>
    <row r="9" spans="1:6" ht="19.5" customHeight="1" x14ac:dyDescent="0.25">
      <c r="A9" s="503" t="s">
        <v>424</v>
      </c>
      <c r="B9" s="503" t="s">
        <v>424</v>
      </c>
      <c r="C9" s="479" t="s">
        <v>780</v>
      </c>
      <c r="D9" s="966"/>
      <c r="E9" s="480">
        <v>393</v>
      </c>
      <c r="F9" s="487">
        <f t="shared" si="0"/>
        <v>393</v>
      </c>
    </row>
    <row r="10" spans="1:6" ht="19.5" customHeight="1" x14ac:dyDescent="0.25">
      <c r="A10" s="503" t="s">
        <v>425</v>
      </c>
      <c r="B10" s="503" t="s">
        <v>425</v>
      </c>
      <c r="C10" s="479" t="s">
        <v>402</v>
      </c>
      <c r="D10" s="966"/>
      <c r="E10" s="480">
        <v>183</v>
      </c>
      <c r="F10" s="487">
        <f t="shared" si="0"/>
        <v>183</v>
      </c>
    </row>
    <row r="11" spans="1:6" ht="19.5" customHeight="1" x14ac:dyDescent="0.25">
      <c r="A11" s="504" t="s">
        <v>426</v>
      </c>
      <c r="B11" s="504" t="s">
        <v>426</v>
      </c>
      <c r="C11" s="481" t="s">
        <v>403</v>
      </c>
      <c r="D11" s="967"/>
      <c r="E11" s="482">
        <v>238</v>
      </c>
      <c r="F11" s="488">
        <f t="shared" si="0"/>
        <v>238</v>
      </c>
    </row>
    <row r="12" spans="1:6" ht="19.5" customHeight="1" thickBot="1" x14ac:dyDescent="0.3">
      <c r="A12" s="503" t="s">
        <v>615</v>
      </c>
      <c r="B12" s="503">
        <v>389002</v>
      </c>
      <c r="C12" s="479" t="s">
        <v>361</v>
      </c>
      <c r="D12" s="966"/>
      <c r="E12" s="480">
        <v>433</v>
      </c>
      <c r="F12" s="487">
        <f t="shared" si="0"/>
        <v>433</v>
      </c>
    </row>
    <row r="13" spans="1:6" ht="19.5" customHeight="1" thickBot="1" x14ac:dyDescent="0.3">
      <c r="A13" s="959"/>
      <c r="B13" s="960"/>
      <c r="C13" s="962"/>
      <c r="D13" s="961">
        <f>SUM(D4:D12)</f>
        <v>851</v>
      </c>
      <c r="E13" s="961">
        <f>SUM(E4:E12)</f>
        <v>2381</v>
      </c>
      <c r="F13" s="963">
        <f>SUM(F4:F12)</f>
        <v>3232</v>
      </c>
    </row>
    <row r="15" spans="1:6" x14ac:dyDescent="0.25">
      <c r="A15" s="842"/>
      <c r="B15" s="842"/>
      <c r="C15" s="843"/>
      <c r="D15" s="844"/>
      <c r="E15" s="844"/>
      <c r="F15" s="844"/>
    </row>
  </sheetData>
  <sheetProtection formatCells="0" formatColumns="0" formatRows="0" sort="0"/>
  <sortState ref="A2:G48">
    <sortCondition sortBy="cellColor" ref="A2:A48" dxfId="0"/>
    <sortCondition ref="A2:A48"/>
  </sortState>
  <mergeCells count="1">
    <mergeCell ref="A1:C1"/>
  </mergeCells>
  <printOptions horizontalCentered="1"/>
  <pageMargins left="0.5" right="0.5" top="1.25" bottom="0.5" header="0.3" footer="0.3"/>
  <pageSetup paperSize="5" orientation="portrait" r:id="rId1"/>
  <headerFooter>
    <oddHeader>&amp;L&amp;"Arial,Bold"&amp;16Table 8A:  FY2018-19 Budget Letter
&amp;K000000February 1, 2018 Student Membership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P78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9.140625" defaultRowHeight="18" x14ac:dyDescent="0.25"/>
  <cols>
    <col min="1" max="1" width="5.5703125" style="745" customWidth="1"/>
    <col min="2" max="2" width="19.5703125" style="745" customWidth="1"/>
    <col min="3" max="8" width="16" style="745" customWidth="1"/>
    <col min="9" max="12" width="15.28515625" style="745" customWidth="1"/>
    <col min="13" max="14" width="16.85546875" style="745" customWidth="1"/>
    <col min="15" max="15" width="19.5703125" style="745" customWidth="1"/>
    <col min="16" max="16384" width="9.140625" style="745"/>
  </cols>
  <sheetData>
    <row r="1" spans="1:16" s="735" customFormat="1" ht="27.75" customHeight="1" thickBot="1" x14ac:dyDescent="0.25">
      <c r="A1" s="1557" t="s">
        <v>710</v>
      </c>
      <c r="B1" s="1558"/>
      <c r="C1" s="1563" t="s">
        <v>1256</v>
      </c>
      <c r="D1" s="1564"/>
      <c r="E1" s="1564"/>
      <c r="F1" s="1564"/>
      <c r="G1" s="1564"/>
      <c r="H1" s="1565"/>
      <c r="I1" s="1563" t="s">
        <v>1257</v>
      </c>
      <c r="J1" s="1566"/>
      <c r="K1" s="1566"/>
      <c r="L1" s="1567"/>
      <c r="M1" s="1568" t="s">
        <v>1258</v>
      </c>
      <c r="N1" s="1569"/>
      <c r="O1" s="749" t="s">
        <v>711</v>
      </c>
    </row>
    <row r="2" spans="1:16" s="737" customFormat="1" ht="130.5" customHeight="1" x14ac:dyDescent="0.2">
      <c r="A2" s="1559"/>
      <c r="B2" s="1560"/>
      <c r="C2" s="1570" t="s">
        <v>699</v>
      </c>
      <c r="D2" s="1549" t="s">
        <v>451</v>
      </c>
      <c r="E2" s="1549" t="s">
        <v>712</v>
      </c>
      <c r="F2" s="750" t="s">
        <v>707</v>
      </c>
      <c r="G2" s="1549" t="s">
        <v>700</v>
      </c>
      <c r="H2" s="751" t="s">
        <v>708</v>
      </c>
      <c r="I2" s="1570" t="s">
        <v>1313</v>
      </c>
      <c r="J2" s="1549" t="s">
        <v>713</v>
      </c>
      <c r="K2" s="1549" t="s">
        <v>714</v>
      </c>
      <c r="L2" s="1551" t="s">
        <v>715</v>
      </c>
      <c r="M2" s="1553" t="s">
        <v>716</v>
      </c>
      <c r="N2" s="1555" t="s">
        <v>717</v>
      </c>
      <c r="O2" s="752" t="s">
        <v>1259</v>
      </c>
      <c r="P2" s="736"/>
    </row>
    <row r="3" spans="1:16" s="757" customFormat="1" ht="28.5" customHeight="1" thickBot="1" x14ac:dyDescent="0.25">
      <c r="A3" s="1561"/>
      <c r="B3" s="1562"/>
      <c r="C3" s="1571"/>
      <c r="D3" s="1550"/>
      <c r="E3" s="1550"/>
      <c r="F3" s="753" t="s">
        <v>718</v>
      </c>
      <c r="G3" s="1550"/>
      <c r="H3" s="754" t="s">
        <v>719</v>
      </c>
      <c r="I3" s="1571"/>
      <c r="J3" s="1550"/>
      <c r="K3" s="1550"/>
      <c r="L3" s="1552"/>
      <c r="M3" s="1554"/>
      <c r="N3" s="1556"/>
      <c r="O3" s="755" t="s">
        <v>720</v>
      </c>
      <c r="P3" s="756"/>
    </row>
    <row r="4" spans="1:16" s="880" customFormat="1" ht="14.45" customHeight="1" x14ac:dyDescent="0.2">
      <c r="A4" s="877"/>
      <c r="B4" s="878"/>
      <c r="C4" s="879">
        <f>B4+1</f>
        <v>1</v>
      </c>
      <c r="D4" s="879">
        <f t="shared" ref="D4:N4" si="0">C4+1</f>
        <v>2</v>
      </c>
      <c r="E4" s="879">
        <f t="shared" si="0"/>
        <v>3</v>
      </c>
      <c r="F4" s="879">
        <f t="shared" si="0"/>
        <v>4</v>
      </c>
      <c r="G4" s="879">
        <f>F4+1</f>
        <v>5</v>
      </c>
      <c r="H4" s="879">
        <f t="shared" si="0"/>
        <v>6</v>
      </c>
      <c r="I4" s="879">
        <f t="shared" si="0"/>
        <v>7</v>
      </c>
      <c r="J4" s="879">
        <f t="shared" si="0"/>
        <v>8</v>
      </c>
      <c r="K4" s="879">
        <f t="shared" si="0"/>
        <v>9</v>
      </c>
      <c r="L4" s="879">
        <f t="shared" si="0"/>
        <v>10</v>
      </c>
      <c r="M4" s="879">
        <f t="shared" si="0"/>
        <v>11</v>
      </c>
      <c r="N4" s="879">
        <f t="shared" si="0"/>
        <v>12</v>
      </c>
      <c r="O4" s="879">
        <f>N4+1</f>
        <v>13</v>
      </c>
    </row>
    <row r="5" spans="1:16" s="736" customFormat="1" ht="14.45" hidden="1" customHeight="1" x14ac:dyDescent="0.2">
      <c r="A5" s="875"/>
      <c r="B5" s="876"/>
      <c r="C5" s="160" t="s">
        <v>961</v>
      </c>
      <c r="D5" s="160" t="s">
        <v>962</v>
      </c>
      <c r="E5" s="160" t="s">
        <v>963</v>
      </c>
      <c r="F5" s="160" t="s">
        <v>964</v>
      </c>
      <c r="G5" s="160" t="s">
        <v>965</v>
      </c>
      <c r="H5" s="160" t="s">
        <v>966</v>
      </c>
      <c r="I5" s="160" t="s">
        <v>967</v>
      </c>
      <c r="J5" s="160" t="s">
        <v>968</v>
      </c>
      <c r="K5" s="160" t="s">
        <v>969</v>
      </c>
      <c r="L5" s="160" t="s">
        <v>970</v>
      </c>
      <c r="M5" s="160"/>
      <c r="N5" s="160"/>
      <c r="O5" s="160" t="s">
        <v>971</v>
      </c>
    </row>
    <row r="6" spans="1:16" s="736" customFormat="1" ht="25.5" hidden="1" x14ac:dyDescent="0.2">
      <c r="A6" s="875"/>
      <c r="B6" s="876"/>
      <c r="C6" s="866" t="s">
        <v>816</v>
      </c>
      <c r="D6" s="866" t="s">
        <v>816</v>
      </c>
      <c r="E6" s="866" t="s">
        <v>816</v>
      </c>
      <c r="F6" s="866" t="s">
        <v>817</v>
      </c>
      <c r="G6" s="866" t="s">
        <v>972</v>
      </c>
      <c r="H6" s="866" t="s">
        <v>817</v>
      </c>
      <c r="I6" s="866" t="s">
        <v>816</v>
      </c>
      <c r="J6" s="866" t="s">
        <v>816</v>
      </c>
      <c r="K6" s="866" t="s">
        <v>816</v>
      </c>
      <c r="L6" s="866" t="s">
        <v>816</v>
      </c>
      <c r="M6" s="866" t="s">
        <v>973</v>
      </c>
      <c r="N6" s="866" t="s">
        <v>973</v>
      </c>
      <c r="O6" s="866" t="s">
        <v>817</v>
      </c>
    </row>
    <row r="7" spans="1:16" s="736" customFormat="1" ht="16.149999999999999" customHeight="1" x14ac:dyDescent="0.2">
      <c r="A7" s="1038">
        <v>1</v>
      </c>
      <c r="B7" s="746" t="s">
        <v>6</v>
      </c>
      <c r="C7" s="758">
        <f>'Per Pupil_Weighted Funding'!H7</f>
        <v>2995.3301661132714</v>
      </c>
      <c r="D7" s="758">
        <f>'3_Levels 1&amp;2'!AF7</f>
        <v>715</v>
      </c>
      <c r="E7" s="758">
        <f>'3_Levels 1&amp;2'!AK7</f>
        <v>168.92251077699507</v>
      </c>
      <c r="F7" s="759">
        <f>SUM(C7:E7)</f>
        <v>3879.2526768902662</v>
      </c>
      <c r="G7" s="758">
        <v>777.48</v>
      </c>
      <c r="H7" s="759">
        <f t="shared" ref="H7:H70" si="1">SUM(F7:G7)</f>
        <v>4656.7326768902658</v>
      </c>
      <c r="I7" s="758">
        <f>'Per Pupil_Weighted Funding'!M7</f>
        <v>658.97263654491974</v>
      </c>
      <c r="J7" s="758">
        <f>'Per Pupil_Weighted Funding'!R7</f>
        <v>179.71980996679628</v>
      </c>
      <c r="K7" s="758">
        <f>'Per Pupil_Weighted Funding'!W7</f>
        <v>4492.9952491699069</v>
      </c>
      <c r="L7" s="758">
        <f>'Per Pupil_Weighted Funding'!AB7</f>
        <v>1797.1980996679629</v>
      </c>
      <c r="M7" s="758">
        <f>'[6]18-19 Initial_Type1,1B,2,3,3B,4'!K4</f>
        <v>2506</v>
      </c>
      <c r="N7" s="758">
        <f>'[6]18-19 Initial_Type1,1B,2,3,3B,4'!N4</f>
        <v>2506</v>
      </c>
      <c r="O7" s="759">
        <f t="shared" ref="O7:O70" si="2">F7+N7</f>
        <v>6385.2526768902662</v>
      </c>
    </row>
    <row r="8" spans="1:16" s="736" customFormat="1" ht="16.149999999999999" customHeight="1" x14ac:dyDescent="0.2">
      <c r="A8" s="1039">
        <v>2</v>
      </c>
      <c r="B8" s="747" t="s">
        <v>7</v>
      </c>
      <c r="C8" s="760">
        <f>'Per Pupil_Weighted Funding'!H8</f>
        <v>3383.4857502012196</v>
      </c>
      <c r="D8" s="760">
        <f>'3_Levels 1&amp;2'!AF8</f>
        <v>1461</v>
      </c>
      <c r="E8" s="760">
        <f>'3_Levels 1&amp;2'!AK8</f>
        <v>168.92249015748033</v>
      </c>
      <c r="F8" s="761">
        <f t="shared" ref="F8:F71" si="3">SUM(C8:E8)</f>
        <v>5013.4082403587008</v>
      </c>
      <c r="G8" s="760">
        <v>842.32</v>
      </c>
      <c r="H8" s="761">
        <f t="shared" si="1"/>
        <v>5855.7282403587005</v>
      </c>
      <c r="I8" s="760">
        <f>'Per Pupil_Weighted Funding'!M8</f>
        <v>744.36686504426837</v>
      </c>
      <c r="J8" s="760">
        <f>'Per Pupil_Weighted Funding'!R8</f>
        <v>203.00914501207316</v>
      </c>
      <c r="K8" s="760">
        <f>'Per Pupil_Weighted Funding'!W8</f>
        <v>5075.2286253018301</v>
      </c>
      <c r="L8" s="760">
        <f>'Per Pupil_Weighted Funding'!AB8</f>
        <v>2030.0914501207317</v>
      </c>
      <c r="M8" s="760">
        <f>'[6]18-19 Initial_Type1,1B,2,3,3B,4'!K5</f>
        <v>2504</v>
      </c>
      <c r="N8" s="760">
        <f>'[6]18-19 Initial_Type1,1B,2,3,3B,4'!N5</f>
        <v>2883</v>
      </c>
      <c r="O8" s="761">
        <f t="shared" si="2"/>
        <v>7896.4082403587008</v>
      </c>
    </row>
    <row r="9" spans="1:16" s="736" customFormat="1" ht="16.149999999999999" customHeight="1" x14ac:dyDescent="0.2">
      <c r="A9" s="1039">
        <v>3</v>
      </c>
      <c r="B9" s="747" t="s">
        <v>8</v>
      </c>
      <c r="C9" s="760">
        <f>'Per Pupil_Weighted Funding'!H9</f>
        <v>2406.5240656261053</v>
      </c>
      <c r="D9" s="760">
        <f>'3_Levels 1&amp;2'!AF9</f>
        <v>570</v>
      </c>
      <c r="E9" s="760">
        <f>'3_Levels 1&amp;2'!AK9</f>
        <v>168.92254224968198</v>
      </c>
      <c r="F9" s="761">
        <f t="shared" si="3"/>
        <v>3145.4466078757873</v>
      </c>
      <c r="G9" s="760">
        <v>596.84</v>
      </c>
      <c r="H9" s="761">
        <f t="shared" si="1"/>
        <v>3742.2866078757875</v>
      </c>
      <c r="I9" s="760">
        <f>'Per Pupil_Weighted Funding'!M9</f>
        <v>529.43529443774321</v>
      </c>
      <c r="J9" s="760">
        <f>'Per Pupil_Weighted Funding'!R9</f>
        <v>144.39144393756632</v>
      </c>
      <c r="K9" s="760">
        <f>'Per Pupil_Weighted Funding'!W9</f>
        <v>3609.7860984391582</v>
      </c>
      <c r="L9" s="760">
        <f>'Per Pupil_Weighted Funding'!AB9</f>
        <v>1443.9144393756631</v>
      </c>
      <c r="M9" s="760">
        <f>'[6]18-19 Initial_Type1,1B,2,3,3B,4'!K6</f>
        <v>5439</v>
      </c>
      <c r="N9" s="760">
        <f>'[6]18-19 Initial_Type1,1B,2,3,3B,4'!N6</f>
        <v>6285</v>
      </c>
      <c r="O9" s="761">
        <f t="shared" si="2"/>
        <v>9430.4466078757869</v>
      </c>
    </row>
    <row r="10" spans="1:16" s="736" customFormat="1" ht="16.149999999999999" customHeight="1" x14ac:dyDescent="0.2">
      <c r="A10" s="1039">
        <v>4</v>
      </c>
      <c r="B10" s="747" t="s">
        <v>9</v>
      </c>
      <c r="C10" s="760">
        <f>'Per Pupil_Weighted Funding'!H10</f>
        <v>3125.7478427810584</v>
      </c>
      <c r="D10" s="760">
        <f>'3_Levels 1&amp;2'!AF10</f>
        <v>1322</v>
      </c>
      <c r="E10" s="760">
        <f>'3_Levels 1&amp;2'!AK10</f>
        <v>168.92255054432349</v>
      </c>
      <c r="F10" s="761">
        <f t="shared" si="3"/>
        <v>4616.6703933253821</v>
      </c>
      <c r="G10" s="760">
        <v>585.76</v>
      </c>
      <c r="H10" s="761">
        <f t="shared" si="1"/>
        <v>5202.4303933253823</v>
      </c>
      <c r="I10" s="760">
        <f>'Per Pupil_Weighted Funding'!M10</f>
        <v>687.66452541183287</v>
      </c>
      <c r="J10" s="760">
        <f>'Per Pupil_Weighted Funding'!R10</f>
        <v>187.54487056686349</v>
      </c>
      <c r="K10" s="760">
        <f>'Per Pupil_Weighted Funding'!W10</f>
        <v>4688.6217641715884</v>
      </c>
      <c r="L10" s="760">
        <f>'Per Pupil_Weighted Funding'!AB10</f>
        <v>1875.4487056686353</v>
      </c>
      <c r="M10" s="760">
        <f>'[6]18-19 Initial_Type1,1B,2,3,3B,4'!K7</f>
        <v>3620</v>
      </c>
      <c r="N10" s="760">
        <f>'[6]18-19 Initial_Type1,1B,2,3,3B,4'!N7</f>
        <v>3620</v>
      </c>
      <c r="O10" s="761">
        <f t="shared" si="2"/>
        <v>8236.6703933253812</v>
      </c>
    </row>
    <row r="11" spans="1:16" s="736" customFormat="1" ht="16.149999999999999" customHeight="1" x14ac:dyDescent="0.2">
      <c r="A11" s="1040">
        <v>5</v>
      </c>
      <c r="B11" s="748" t="s">
        <v>10</v>
      </c>
      <c r="C11" s="762">
        <f>'Per Pupil_Weighted Funding'!H11</f>
        <v>3179.2863215318648</v>
      </c>
      <c r="D11" s="762">
        <f>'3_Levels 1&amp;2'!AF11</f>
        <v>712</v>
      </c>
      <c r="E11" s="762">
        <f>'3_Levels 1&amp;2'!AK11</f>
        <v>168.92248949980907</v>
      </c>
      <c r="F11" s="763">
        <f t="shared" si="3"/>
        <v>4060.208811031674</v>
      </c>
      <c r="G11" s="762">
        <v>555.91</v>
      </c>
      <c r="H11" s="763">
        <f t="shared" si="1"/>
        <v>4616.1188110316743</v>
      </c>
      <c r="I11" s="762">
        <f>'Per Pupil_Weighted Funding'!M11</f>
        <v>699.44299073701018</v>
      </c>
      <c r="J11" s="762">
        <f>'Per Pupil_Weighted Funding'!R11</f>
        <v>190.75717929191185</v>
      </c>
      <c r="K11" s="762">
        <f>'Per Pupil_Weighted Funding'!W11</f>
        <v>4768.9294822977972</v>
      </c>
      <c r="L11" s="762">
        <f>'Per Pupil_Weighted Funding'!AB11</f>
        <v>1907.5717929191187</v>
      </c>
      <c r="M11" s="762">
        <f>'[6]18-19 Initial_Type1,1B,2,3,3B,4'!K8</f>
        <v>2115</v>
      </c>
      <c r="N11" s="762">
        <f>'[6]18-19 Initial_Type1,1B,2,3,3B,4'!N8</f>
        <v>2115</v>
      </c>
      <c r="O11" s="763">
        <f t="shared" si="2"/>
        <v>6175.2088110316745</v>
      </c>
    </row>
    <row r="12" spans="1:16" s="736" customFormat="1" ht="16.149999999999999" customHeight="1" x14ac:dyDescent="0.2">
      <c r="A12" s="1038">
        <v>6</v>
      </c>
      <c r="B12" s="746" t="s">
        <v>11</v>
      </c>
      <c r="C12" s="758">
        <f>'Per Pupil_Weighted Funding'!H12</f>
        <v>3052.4564226221978</v>
      </c>
      <c r="D12" s="758">
        <f>'3_Levels 1&amp;2'!AF12</f>
        <v>1166</v>
      </c>
      <c r="E12" s="758">
        <f>'3_Levels 1&amp;2'!AK12</f>
        <v>168.92256637168143</v>
      </c>
      <c r="F12" s="759">
        <f t="shared" si="3"/>
        <v>4387.3789889938789</v>
      </c>
      <c r="G12" s="758">
        <v>545.4799999999999</v>
      </c>
      <c r="H12" s="759">
        <f t="shared" si="1"/>
        <v>4932.8589889938785</v>
      </c>
      <c r="I12" s="758">
        <f>'Per Pupil_Weighted Funding'!M12</f>
        <v>671.54041297688354</v>
      </c>
      <c r="J12" s="758">
        <f>'Per Pupil_Weighted Funding'!R12</f>
        <v>183.14738535733184</v>
      </c>
      <c r="K12" s="758">
        <f>'Per Pupil_Weighted Funding'!W12</f>
        <v>4578.6846339332969</v>
      </c>
      <c r="L12" s="758">
        <f>'Per Pupil_Weighted Funding'!AB12</f>
        <v>1831.4738535733186</v>
      </c>
      <c r="M12" s="758">
        <f>'[6]18-19 Initial_Type1,1B,2,3,3B,4'!K9</f>
        <v>3397</v>
      </c>
      <c r="N12" s="758">
        <f>'[6]18-19 Initial_Type1,1B,2,3,3B,4'!N9</f>
        <v>4073</v>
      </c>
      <c r="O12" s="759">
        <f t="shared" si="2"/>
        <v>8460.378988993878</v>
      </c>
    </row>
    <row r="13" spans="1:16" s="736" customFormat="1" ht="16.149999999999999" customHeight="1" x14ac:dyDescent="0.2">
      <c r="A13" s="1039">
        <v>7</v>
      </c>
      <c r="B13" s="747" t="s">
        <v>12</v>
      </c>
      <c r="C13" s="760">
        <f>'Per Pupil_Weighted Funding'!H13</f>
        <v>1919.1058351219881</v>
      </c>
      <c r="D13" s="760">
        <f>'3_Levels 1&amp;2'!AF13</f>
        <v>235</v>
      </c>
      <c r="E13" s="760">
        <f>'3_Levels 1&amp;2'!AK13</f>
        <v>168.92272096251736</v>
      </c>
      <c r="F13" s="761">
        <f t="shared" si="3"/>
        <v>2323.0285560845055</v>
      </c>
      <c r="G13" s="760">
        <v>756.91999999999985</v>
      </c>
      <c r="H13" s="761">
        <f t="shared" si="1"/>
        <v>3079.9485560845051</v>
      </c>
      <c r="I13" s="760">
        <f>'Per Pupil_Weighted Funding'!M13</f>
        <v>422.20328372683736</v>
      </c>
      <c r="J13" s="760">
        <f>'Per Pupil_Weighted Funding'!R13</f>
        <v>115.14635010731928</v>
      </c>
      <c r="K13" s="760">
        <f>'Per Pupil_Weighted Funding'!W13</f>
        <v>2878.6587526829821</v>
      </c>
      <c r="L13" s="760">
        <f>'Per Pupil_Weighted Funding'!AB13</f>
        <v>1151.4635010731927</v>
      </c>
      <c r="M13" s="760">
        <f>'[6]18-19 Initial_Type1,1B,2,3,3B,4'!K10</f>
        <v>11478</v>
      </c>
      <c r="N13" s="760">
        <f>'[6]18-19 Initial_Type1,1B,2,3,3B,4'!N10</f>
        <v>11839</v>
      </c>
      <c r="O13" s="761">
        <f t="shared" si="2"/>
        <v>14162.028556084506</v>
      </c>
    </row>
    <row r="14" spans="1:16" s="736" customFormat="1" ht="16.149999999999999" customHeight="1" x14ac:dyDescent="0.2">
      <c r="A14" s="1039">
        <v>8</v>
      </c>
      <c r="B14" s="747" t="s">
        <v>13</v>
      </c>
      <c r="C14" s="760">
        <f>'Per Pupil_Weighted Funding'!H14</f>
        <v>2870.3131341006124</v>
      </c>
      <c r="D14" s="760">
        <f>'3_Levels 1&amp;2'!AF14</f>
        <v>974</v>
      </c>
      <c r="E14" s="760">
        <f>'3_Levels 1&amp;2'!AK14</f>
        <v>168.92252453166816</v>
      </c>
      <c r="F14" s="761">
        <f t="shared" si="3"/>
        <v>4013.2356586322803</v>
      </c>
      <c r="G14" s="760">
        <v>725.76</v>
      </c>
      <c r="H14" s="761">
        <f t="shared" si="1"/>
        <v>4738.9956586322805</v>
      </c>
      <c r="I14" s="760">
        <f>'Per Pupil_Weighted Funding'!M14</f>
        <v>631.46888950213452</v>
      </c>
      <c r="J14" s="760">
        <f>'Per Pupil_Weighted Funding'!R14</f>
        <v>172.21878804603671</v>
      </c>
      <c r="K14" s="760">
        <f>'Per Pupil_Weighted Funding'!W14</f>
        <v>4305.4697011509179</v>
      </c>
      <c r="L14" s="760">
        <f>'Per Pupil_Weighted Funding'!AB14</f>
        <v>1722.1878804603671</v>
      </c>
      <c r="M14" s="760">
        <f>'[6]18-19 Initial_Type1,1B,2,3,3B,4'!K11</f>
        <v>4019</v>
      </c>
      <c r="N14" s="760">
        <f>'[6]18-19 Initial_Type1,1B,2,3,3B,4'!N11</f>
        <v>4588</v>
      </c>
      <c r="O14" s="761">
        <f t="shared" si="2"/>
        <v>8601.2356586322803</v>
      </c>
    </row>
    <row r="15" spans="1:16" s="738" customFormat="1" ht="16.149999999999999" customHeight="1" x14ac:dyDescent="0.2">
      <c r="A15" s="1039">
        <v>9</v>
      </c>
      <c r="B15" s="747" t="s">
        <v>14</v>
      </c>
      <c r="C15" s="760">
        <f>'Per Pupil_Weighted Funding'!H15</f>
        <v>2757.0541263442633</v>
      </c>
      <c r="D15" s="760">
        <f>'3_Levels 1&amp;2'!AF15</f>
        <v>878</v>
      </c>
      <c r="E15" s="760">
        <f>'3_Levels 1&amp;2'!AK15</f>
        <v>168.92251502777285</v>
      </c>
      <c r="F15" s="761">
        <f t="shared" si="3"/>
        <v>3803.9766413720363</v>
      </c>
      <c r="G15" s="760">
        <v>744.76</v>
      </c>
      <c r="H15" s="761">
        <f t="shared" si="1"/>
        <v>4548.7366413720365</v>
      </c>
      <c r="I15" s="760">
        <f>'Per Pupil_Weighted Funding'!M15</f>
        <v>606.55190779573797</v>
      </c>
      <c r="J15" s="760">
        <f>'Per Pupil_Weighted Funding'!R15</f>
        <v>165.42324758065581</v>
      </c>
      <c r="K15" s="760">
        <f>'Per Pupil_Weighted Funding'!W15</f>
        <v>4135.5811895163952</v>
      </c>
      <c r="L15" s="760">
        <f>'Per Pupil_Weighted Funding'!AB15</f>
        <v>1654.2324758065579</v>
      </c>
      <c r="M15" s="760">
        <f>'[6]18-19 Initial_Type1,1B,2,3,3B,4'!K12</f>
        <v>4394</v>
      </c>
      <c r="N15" s="760">
        <f>'[6]18-19 Initial_Type1,1B,2,3,3B,4'!N12</f>
        <v>5094</v>
      </c>
      <c r="O15" s="761">
        <f t="shared" si="2"/>
        <v>8897.9766413720354</v>
      </c>
    </row>
    <row r="16" spans="1:16" s="736" customFormat="1" ht="16.149999999999999" customHeight="1" x14ac:dyDescent="0.2">
      <c r="A16" s="1040">
        <v>10</v>
      </c>
      <c r="B16" s="748" t="s">
        <v>15</v>
      </c>
      <c r="C16" s="762">
        <f>'Per Pupil_Weighted Funding'!H16</f>
        <v>2213.4343367552165</v>
      </c>
      <c r="D16" s="762">
        <f>'3_Levels 1&amp;2'!AF16</f>
        <v>460</v>
      </c>
      <c r="E16" s="762">
        <f>'3_Levels 1&amp;2'!AK16</f>
        <v>168.92252484910364</v>
      </c>
      <c r="F16" s="763">
        <f t="shared" si="3"/>
        <v>2842.3568616043203</v>
      </c>
      <c r="G16" s="762">
        <v>608.04000000000008</v>
      </c>
      <c r="H16" s="763">
        <f t="shared" si="1"/>
        <v>3450.3968616043203</v>
      </c>
      <c r="I16" s="762">
        <f>'Per Pupil_Weighted Funding'!M16</f>
        <v>486.95555408614769</v>
      </c>
      <c r="J16" s="762">
        <f>'Per Pupil_Weighted Funding'!R16</f>
        <v>132.806060205313</v>
      </c>
      <c r="K16" s="762">
        <f>'Per Pupil_Weighted Funding'!W16</f>
        <v>3320.1515051328256</v>
      </c>
      <c r="L16" s="762">
        <f>'Per Pupil_Weighted Funding'!AB16</f>
        <v>1328.06060205313</v>
      </c>
      <c r="M16" s="762">
        <f>'[6]18-19 Initial_Type1,1B,2,3,3B,4'!K13</f>
        <v>6998</v>
      </c>
      <c r="N16" s="762">
        <f>'[6]18-19 Initial_Type1,1B,2,3,3B,4'!N13</f>
        <v>7747</v>
      </c>
      <c r="O16" s="763">
        <f t="shared" si="2"/>
        <v>10589.356861604319</v>
      </c>
    </row>
    <row r="17" spans="1:15" s="736" customFormat="1" ht="16.149999999999999" customHeight="1" x14ac:dyDescent="0.2">
      <c r="A17" s="1038">
        <v>11</v>
      </c>
      <c r="B17" s="746" t="s">
        <v>16</v>
      </c>
      <c r="C17" s="758">
        <f>'Per Pupil_Weighted Funding'!H17</f>
        <v>3276.6619482881124</v>
      </c>
      <c r="D17" s="758">
        <f>'3_Levels 1&amp;2'!AF17</f>
        <v>1558</v>
      </c>
      <c r="E17" s="758">
        <f>'3_Levels 1&amp;2'!AK17</f>
        <v>168.92283364958888</v>
      </c>
      <c r="F17" s="759">
        <f t="shared" si="3"/>
        <v>5003.5847819377013</v>
      </c>
      <c r="G17" s="758">
        <v>706.55</v>
      </c>
      <c r="H17" s="759">
        <f t="shared" si="1"/>
        <v>5710.1347819377015</v>
      </c>
      <c r="I17" s="758">
        <f>'Per Pupil_Weighted Funding'!M17</f>
        <v>720.86562862338462</v>
      </c>
      <c r="J17" s="758">
        <f>'Per Pupil_Weighted Funding'!R17</f>
        <v>196.59971689728673</v>
      </c>
      <c r="K17" s="758">
        <f>'Per Pupil_Weighted Funding'!W17</f>
        <v>4914.9929224321686</v>
      </c>
      <c r="L17" s="758">
        <f>'Per Pupil_Weighted Funding'!AB17</f>
        <v>1965.9971689728673</v>
      </c>
      <c r="M17" s="758">
        <f>'[6]18-19 Initial_Type1,1B,2,3,3B,4'!K14</f>
        <v>2643</v>
      </c>
      <c r="N17" s="758">
        <f>'[6]18-19 Initial_Type1,1B,2,3,3B,4'!N14</f>
        <v>3310</v>
      </c>
      <c r="O17" s="759">
        <f t="shared" si="2"/>
        <v>8313.5847819377013</v>
      </c>
    </row>
    <row r="18" spans="1:15" s="736" customFormat="1" ht="16.149999999999999" customHeight="1" x14ac:dyDescent="0.2">
      <c r="A18" s="1039">
        <v>12</v>
      </c>
      <c r="B18" s="747" t="s">
        <v>17</v>
      </c>
      <c r="C18" s="760">
        <f>'Per Pupil_Weighted Funding'!H18</f>
        <v>1700.2798483265785</v>
      </c>
      <c r="D18" s="760">
        <f>'3_Levels 1&amp;2'!AF18</f>
        <v>38</v>
      </c>
      <c r="E18" s="760">
        <f>'3_Levels 1&amp;2'!AK18</f>
        <v>168.92261001517451</v>
      </c>
      <c r="F18" s="761">
        <f t="shared" si="3"/>
        <v>1907.2024583417531</v>
      </c>
      <c r="G18" s="760">
        <v>1063.31</v>
      </c>
      <c r="H18" s="761">
        <f t="shared" si="1"/>
        <v>2970.5124583417528</v>
      </c>
      <c r="I18" s="760">
        <f>'Per Pupil_Weighted Funding'!M18</f>
        <v>374.0615666318472</v>
      </c>
      <c r="J18" s="760">
        <f>'Per Pupil_Weighted Funding'!R18</f>
        <v>102.01679089959471</v>
      </c>
      <c r="K18" s="760">
        <f>'Per Pupil_Weighted Funding'!W18</f>
        <v>2550.4197724898677</v>
      </c>
      <c r="L18" s="760">
        <f>'Per Pupil_Weighted Funding'!AB18</f>
        <v>1020.1679089959471</v>
      </c>
      <c r="M18" s="760">
        <f>'[6]18-19 Initial_Type1,1B,2,3,3B,4'!K15</f>
        <v>6410</v>
      </c>
      <c r="N18" s="760">
        <f>'[6]18-19 Initial_Type1,1B,2,3,3B,4'!N15</f>
        <v>6410</v>
      </c>
      <c r="O18" s="761">
        <f t="shared" si="2"/>
        <v>8317.2024583417533</v>
      </c>
    </row>
    <row r="19" spans="1:15" s="736" customFormat="1" ht="16.149999999999999" customHeight="1" x14ac:dyDescent="0.2">
      <c r="A19" s="1039">
        <v>13</v>
      </c>
      <c r="B19" s="747" t="s">
        <v>18</v>
      </c>
      <c r="C19" s="760">
        <f>'Per Pupil_Weighted Funding'!H19</f>
        <v>3297.8060920610687</v>
      </c>
      <c r="D19" s="760">
        <f>'3_Levels 1&amp;2'!AF19</f>
        <v>1282</v>
      </c>
      <c r="E19" s="760">
        <f>'3_Levels 1&amp;2'!AK19</f>
        <v>168.92261457550714</v>
      </c>
      <c r="F19" s="761">
        <f t="shared" si="3"/>
        <v>4748.7287066365761</v>
      </c>
      <c r="G19" s="760">
        <v>749.43000000000006</v>
      </c>
      <c r="H19" s="761">
        <f t="shared" si="1"/>
        <v>5498.1587066365764</v>
      </c>
      <c r="I19" s="760">
        <f>'Per Pupil_Weighted Funding'!M19</f>
        <v>725.51734025343501</v>
      </c>
      <c r="J19" s="760">
        <f>'Per Pupil_Weighted Funding'!R19</f>
        <v>197.86836552366407</v>
      </c>
      <c r="K19" s="760">
        <f>'Per Pupil_Weighted Funding'!W19</f>
        <v>4946.7091380916027</v>
      </c>
      <c r="L19" s="760">
        <f>'Per Pupil_Weighted Funding'!AB19</f>
        <v>1978.6836552366412</v>
      </c>
      <c r="M19" s="760">
        <f>'[6]18-19 Initial_Type1,1B,2,3,3B,4'!K16</f>
        <v>2773</v>
      </c>
      <c r="N19" s="760">
        <f>'[6]18-19 Initial_Type1,1B,2,3,3B,4'!N16</f>
        <v>2773</v>
      </c>
      <c r="O19" s="761">
        <f t="shared" si="2"/>
        <v>7521.7287066365761</v>
      </c>
    </row>
    <row r="20" spans="1:15" s="736" customFormat="1" ht="16.149999999999999" customHeight="1" x14ac:dyDescent="0.2">
      <c r="A20" s="1039">
        <v>14</v>
      </c>
      <c r="B20" s="747" t="s">
        <v>19</v>
      </c>
      <c r="C20" s="760">
        <f>'Per Pupil_Weighted Funding'!H20</f>
        <v>2931.3286556652915</v>
      </c>
      <c r="D20" s="760">
        <f>'3_Levels 1&amp;2'!AF20</f>
        <v>1101</v>
      </c>
      <c r="E20" s="760">
        <f>'3_Levels 1&amp;2'!AK20</f>
        <v>168.9225988700565</v>
      </c>
      <c r="F20" s="761">
        <f t="shared" si="3"/>
        <v>4201.2512545353484</v>
      </c>
      <c r="G20" s="760">
        <v>809.9799999999999</v>
      </c>
      <c r="H20" s="761">
        <f t="shared" si="1"/>
        <v>5011.2312545353479</v>
      </c>
      <c r="I20" s="760">
        <f>'Per Pupil_Weighted Funding'!M20</f>
        <v>644.89230424636412</v>
      </c>
      <c r="J20" s="760">
        <f>'Per Pupil_Weighted Funding'!R20</f>
        <v>175.87971933991753</v>
      </c>
      <c r="K20" s="760">
        <f>'Per Pupil_Weighted Funding'!W20</f>
        <v>4396.9929834979375</v>
      </c>
      <c r="L20" s="760">
        <f>'Per Pupil_Weighted Funding'!AB20</f>
        <v>1758.7971933991751</v>
      </c>
      <c r="M20" s="760">
        <f>'[6]18-19 Initial_Type1,1B,2,3,3B,4'!K17</f>
        <v>2901</v>
      </c>
      <c r="N20" s="760">
        <f>'[6]18-19 Initial_Type1,1B,2,3,3B,4'!N17</f>
        <v>3207</v>
      </c>
      <c r="O20" s="761">
        <f t="shared" si="2"/>
        <v>7408.2512545353484</v>
      </c>
    </row>
    <row r="21" spans="1:15" s="736" customFormat="1" ht="16.149999999999999" customHeight="1" x14ac:dyDescent="0.2">
      <c r="A21" s="1040">
        <v>15</v>
      </c>
      <c r="B21" s="748" t="s">
        <v>20</v>
      </c>
      <c r="C21" s="762">
        <f>'Per Pupil_Weighted Funding'!H21</f>
        <v>3186.4622105753847</v>
      </c>
      <c r="D21" s="762">
        <f>'3_Levels 1&amp;2'!AF21</f>
        <v>1226</v>
      </c>
      <c r="E21" s="762">
        <f>'3_Levels 1&amp;2'!AK21</f>
        <v>100</v>
      </c>
      <c r="F21" s="763">
        <f t="shared" si="3"/>
        <v>4512.4622105753842</v>
      </c>
      <c r="G21" s="762">
        <v>553.79999999999995</v>
      </c>
      <c r="H21" s="763">
        <f t="shared" si="1"/>
        <v>5066.2622105753844</v>
      </c>
      <c r="I21" s="762">
        <f>'Per Pupil_Weighted Funding'!M21</f>
        <v>701.0216863265847</v>
      </c>
      <c r="J21" s="762">
        <f>'Per Pupil_Weighted Funding'!R21</f>
        <v>191.18773263452312</v>
      </c>
      <c r="K21" s="762">
        <f>'Per Pupil_Weighted Funding'!W21</f>
        <v>4779.6933158630773</v>
      </c>
      <c r="L21" s="762">
        <f>'Per Pupil_Weighted Funding'!AB21</f>
        <v>1911.8773263452308</v>
      </c>
      <c r="M21" s="762">
        <f>'[6]18-19 Initial_Type1,1B,2,3,3B,4'!K18</f>
        <v>2896</v>
      </c>
      <c r="N21" s="762">
        <f>'[6]18-19 Initial_Type1,1B,2,3,3B,4'!N18</f>
        <v>2896</v>
      </c>
      <c r="O21" s="763">
        <f t="shared" si="2"/>
        <v>7408.4622105753842</v>
      </c>
    </row>
    <row r="22" spans="1:15" s="736" customFormat="1" ht="16.149999999999999" customHeight="1" x14ac:dyDescent="0.2">
      <c r="A22" s="1038">
        <v>16</v>
      </c>
      <c r="B22" s="746" t="s">
        <v>701</v>
      </c>
      <c r="C22" s="758">
        <f>'Per Pupil_Weighted Funding'!H22</f>
        <v>1509.5990644226495</v>
      </c>
      <c r="D22" s="758">
        <f>'3_Levels 1&amp;2'!AF22</f>
        <v>0</v>
      </c>
      <c r="E22" s="758">
        <f>'3_Levels 1&amp;2'!AK22</f>
        <v>168.92245229395047</v>
      </c>
      <c r="F22" s="759">
        <f t="shared" si="3"/>
        <v>1678.5215167166</v>
      </c>
      <c r="G22" s="758">
        <v>686.73</v>
      </c>
      <c r="H22" s="759">
        <f t="shared" si="1"/>
        <v>2365.2515167166002</v>
      </c>
      <c r="I22" s="758">
        <f>'Per Pupil_Weighted Funding'!M22</f>
        <v>332.11179417298291</v>
      </c>
      <c r="J22" s="758">
        <f>'Per Pupil_Weighted Funding'!R22</f>
        <v>90.57594386535898</v>
      </c>
      <c r="K22" s="758">
        <f>'Per Pupil_Weighted Funding'!W22</f>
        <v>2264.3985966339742</v>
      </c>
      <c r="L22" s="758">
        <f>'Per Pupil_Weighted Funding'!AB22</f>
        <v>905.75943865358965</v>
      </c>
      <c r="M22" s="758">
        <f>'[6]18-19 Initial_Type1,1B,2,3,3B,4'!K19</f>
        <v>10845</v>
      </c>
      <c r="N22" s="758">
        <f>'[6]18-19 Initial_Type1,1B,2,3,3B,4'!N19</f>
        <v>11958</v>
      </c>
      <c r="O22" s="759">
        <f t="shared" si="2"/>
        <v>13636.521516716601</v>
      </c>
    </row>
    <row r="23" spans="1:15" s="736" customFormat="1" ht="16.149999999999999" customHeight="1" x14ac:dyDescent="0.2">
      <c r="A23" s="1039">
        <v>17</v>
      </c>
      <c r="B23" s="747" t="s">
        <v>22</v>
      </c>
      <c r="C23" s="760">
        <f>'Per Pupil_Weighted Funding'!H23</f>
        <v>1840.8982027991583</v>
      </c>
      <c r="D23" s="760">
        <f>'3_Levels 1&amp;2'!AF23</f>
        <v>148</v>
      </c>
      <c r="E23" s="760">
        <f>'3_Levels 1&amp;2'!AK23</f>
        <v>407.47808368049266</v>
      </c>
      <c r="F23" s="761">
        <f t="shared" si="3"/>
        <v>2396.3762864796508</v>
      </c>
      <c r="G23" s="760">
        <v>801.48</v>
      </c>
      <c r="H23" s="761">
        <f t="shared" si="1"/>
        <v>3197.8562864796509</v>
      </c>
      <c r="I23" s="760">
        <f>'Per Pupil_Weighted Funding'!M23</f>
        <v>404.99760461581491</v>
      </c>
      <c r="J23" s="760">
        <f>'Per Pupil_Weighted Funding'!R23</f>
        <v>110.45389216794953</v>
      </c>
      <c r="K23" s="760">
        <f>'Per Pupil_Weighted Funding'!W23</f>
        <v>2761.3473041987377</v>
      </c>
      <c r="L23" s="760">
        <f>'Per Pupil_Weighted Funding'!AB23</f>
        <v>1104.5389216794952</v>
      </c>
      <c r="M23" s="760">
        <f>'[6]18-19 Initial_Type1,1B,2,3,3B,4'!K20</f>
        <v>6714</v>
      </c>
      <c r="N23" s="760">
        <f>'[6]18-19 Initial_Type1,1B,2,3,3B,4'!N20</f>
        <v>7667</v>
      </c>
      <c r="O23" s="761">
        <f t="shared" si="2"/>
        <v>10063.376286479652</v>
      </c>
    </row>
    <row r="24" spans="1:15" s="736" customFormat="1" ht="16.149999999999999" customHeight="1" x14ac:dyDescent="0.2">
      <c r="A24" s="1039">
        <v>18</v>
      </c>
      <c r="B24" s="747" t="s">
        <v>23</v>
      </c>
      <c r="C24" s="760">
        <f>'Per Pupil_Weighted Funding'!H24</f>
        <v>3133.7810324991578</v>
      </c>
      <c r="D24" s="760">
        <f>'3_Levels 1&amp;2'!AF24</f>
        <v>978</v>
      </c>
      <c r="E24" s="760">
        <f>'3_Levels 1&amp;2'!AK24</f>
        <v>168.92227979274611</v>
      </c>
      <c r="F24" s="761">
        <f t="shared" si="3"/>
        <v>4280.7033122919038</v>
      </c>
      <c r="G24" s="760">
        <v>845.94999999999993</v>
      </c>
      <c r="H24" s="761">
        <f t="shared" si="1"/>
        <v>5126.6533122919036</v>
      </c>
      <c r="I24" s="760">
        <f>'Per Pupil_Weighted Funding'!M24</f>
        <v>689.43182714981469</v>
      </c>
      <c r="J24" s="760">
        <f>'Per Pupil_Weighted Funding'!R24</f>
        <v>188.02686194994951</v>
      </c>
      <c r="K24" s="760">
        <f>'Per Pupil_Weighted Funding'!W24</f>
        <v>4700.6715487487372</v>
      </c>
      <c r="L24" s="760">
        <f>'Per Pupil_Weighted Funding'!AB24</f>
        <v>0</v>
      </c>
      <c r="M24" s="760">
        <f>'[6]18-19 Initial_Type1,1B,2,3,3B,4'!K21</f>
        <v>3448</v>
      </c>
      <c r="N24" s="760">
        <f>'[6]18-19 Initial_Type1,1B,2,3,3B,4'!N21</f>
        <v>3448</v>
      </c>
      <c r="O24" s="761">
        <f t="shared" si="2"/>
        <v>7728.7033122919038</v>
      </c>
    </row>
    <row r="25" spans="1:15" s="738" customFormat="1" ht="16.149999999999999" customHeight="1" x14ac:dyDescent="0.2">
      <c r="A25" s="1039">
        <v>19</v>
      </c>
      <c r="B25" s="747" t="s">
        <v>24</v>
      </c>
      <c r="C25" s="760">
        <f>'Per Pupil_Weighted Funding'!H25</f>
        <v>2748.5687364567807</v>
      </c>
      <c r="D25" s="760">
        <f>'3_Levels 1&amp;2'!AF25</f>
        <v>696</v>
      </c>
      <c r="E25" s="760">
        <f>'3_Levels 1&amp;2'!AK25</f>
        <v>168.92267227774855</v>
      </c>
      <c r="F25" s="761">
        <f t="shared" si="3"/>
        <v>3613.4914087345292</v>
      </c>
      <c r="G25" s="760">
        <v>905.43</v>
      </c>
      <c r="H25" s="761">
        <f t="shared" si="1"/>
        <v>4518.921408734529</v>
      </c>
      <c r="I25" s="760">
        <f>'Per Pupil_Weighted Funding'!M25</f>
        <v>604.6851220204918</v>
      </c>
      <c r="J25" s="760">
        <f>'Per Pupil_Weighted Funding'!R25</f>
        <v>164.91412418740686</v>
      </c>
      <c r="K25" s="760">
        <f>'Per Pupil_Weighted Funding'!W25</f>
        <v>4122.8531046851722</v>
      </c>
      <c r="L25" s="760">
        <f>'Per Pupil_Weighted Funding'!AB25</f>
        <v>1649.1412418740688</v>
      </c>
      <c r="M25" s="760">
        <f>'[6]18-19 Initial_Type1,1B,2,3,3B,4'!K22</f>
        <v>3382</v>
      </c>
      <c r="N25" s="760">
        <f>'[6]18-19 Initial_Type1,1B,2,3,3B,4'!N22</f>
        <v>3382</v>
      </c>
      <c r="O25" s="761">
        <f t="shared" si="2"/>
        <v>6995.4914087345296</v>
      </c>
    </row>
    <row r="26" spans="1:15" s="736" customFormat="1" ht="16.149999999999999" customHeight="1" x14ac:dyDescent="0.2">
      <c r="A26" s="1040">
        <v>20</v>
      </c>
      <c r="B26" s="748" t="s">
        <v>25</v>
      </c>
      <c r="C26" s="762">
        <f>'Per Pupil_Weighted Funding'!H26</f>
        <v>3157.084094412809</v>
      </c>
      <c r="D26" s="762">
        <f>'3_Levels 1&amp;2'!AF26</f>
        <v>977</v>
      </c>
      <c r="E26" s="762">
        <f>'3_Levels 1&amp;2'!AK26</f>
        <v>100</v>
      </c>
      <c r="F26" s="763">
        <f t="shared" si="3"/>
        <v>4234.0840944128086</v>
      </c>
      <c r="G26" s="762">
        <v>586.16999999999996</v>
      </c>
      <c r="H26" s="763">
        <f t="shared" si="1"/>
        <v>4820.2540944128086</v>
      </c>
      <c r="I26" s="762">
        <f>'Per Pupil_Weighted Funding'!M26</f>
        <v>694.558500770818</v>
      </c>
      <c r="J26" s="762">
        <f>'Per Pupil_Weighted Funding'!R26</f>
        <v>189.42504566476853</v>
      </c>
      <c r="K26" s="762">
        <f>'Per Pupil_Weighted Funding'!W26</f>
        <v>4735.6261416192137</v>
      </c>
      <c r="L26" s="762">
        <f>'Per Pupil_Weighted Funding'!AB26</f>
        <v>1894.2504566476853</v>
      </c>
      <c r="M26" s="762">
        <f>'[6]18-19 Initial_Type1,1B,2,3,3B,4'!K23</f>
        <v>2393</v>
      </c>
      <c r="N26" s="762">
        <f>'[6]18-19 Initial_Type1,1B,2,3,3B,4'!N23</f>
        <v>2473</v>
      </c>
      <c r="O26" s="763">
        <f t="shared" si="2"/>
        <v>6707.0840944128086</v>
      </c>
    </row>
    <row r="27" spans="1:15" s="736" customFormat="1" ht="16.149999999999999" customHeight="1" x14ac:dyDescent="0.2">
      <c r="A27" s="1038">
        <v>21</v>
      </c>
      <c r="B27" s="746" t="s">
        <v>26</v>
      </c>
      <c r="C27" s="758">
        <f>'Per Pupil_Weighted Funding'!H27</f>
        <v>3204.8041547515436</v>
      </c>
      <c r="D27" s="758">
        <f>'3_Levels 1&amp;2'!AF27</f>
        <v>980</v>
      </c>
      <c r="E27" s="758">
        <f>'3_Levels 1&amp;2'!AK27</f>
        <v>168.92266488115166</v>
      </c>
      <c r="F27" s="759">
        <f t="shared" si="3"/>
        <v>4353.7268196326959</v>
      </c>
      <c r="G27" s="758">
        <v>610.35</v>
      </c>
      <c r="H27" s="759">
        <f t="shared" si="1"/>
        <v>4964.0768196326962</v>
      </c>
      <c r="I27" s="758">
        <f>'Per Pupil_Weighted Funding'!M27</f>
        <v>705.05691404533979</v>
      </c>
      <c r="J27" s="758">
        <f>'Per Pupil_Weighted Funding'!R27</f>
        <v>192.28824928509266</v>
      </c>
      <c r="K27" s="758">
        <f>'Per Pupil_Weighted Funding'!W27</f>
        <v>4807.2062321273152</v>
      </c>
      <c r="L27" s="758">
        <f>'Per Pupil_Weighted Funding'!AB27</f>
        <v>1922.8824928509262</v>
      </c>
      <c r="M27" s="758">
        <f>'[6]18-19 Initial_Type1,1B,2,3,3B,4'!K24</f>
        <v>1728</v>
      </c>
      <c r="N27" s="758">
        <f>'[6]18-19 Initial_Type1,1B,2,3,3B,4'!N24</f>
        <v>2521</v>
      </c>
      <c r="O27" s="759">
        <f t="shared" si="2"/>
        <v>6874.7268196326959</v>
      </c>
    </row>
    <row r="28" spans="1:15" s="736" customFormat="1" ht="16.149999999999999" customHeight="1" x14ac:dyDescent="0.2">
      <c r="A28" s="1039">
        <v>22</v>
      </c>
      <c r="B28" s="747" t="s">
        <v>27</v>
      </c>
      <c r="C28" s="760">
        <f>'Per Pupil_Weighted Funding'!H28</f>
        <v>3519.5299531755004</v>
      </c>
      <c r="D28" s="760">
        <f>'3_Levels 1&amp;2'!AF28</f>
        <v>1115</v>
      </c>
      <c r="E28" s="760">
        <f>'3_Levels 1&amp;2'!AK28</f>
        <v>168.92268217584675</v>
      </c>
      <c r="F28" s="761">
        <f t="shared" si="3"/>
        <v>4803.4526353513475</v>
      </c>
      <c r="G28" s="760">
        <v>496.36</v>
      </c>
      <c r="H28" s="761">
        <f t="shared" si="1"/>
        <v>5299.8126353513471</v>
      </c>
      <c r="I28" s="760">
        <f>'Per Pupil_Weighted Funding'!M28</f>
        <v>774.29658969861021</v>
      </c>
      <c r="J28" s="760">
        <f>'Per Pupil_Weighted Funding'!R28</f>
        <v>211.17179719053001</v>
      </c>
      <c r="K28" s="760">
        <f>'Per Pupil_Weighted Funding'!W28</f>
        <v>5279.2949297632513</v>
      </c>
      <c r="L28" s="760">
        <f>'Per Pupil_Weighted Funding'!AB28</f>
        <v>2111.7179719053006</v>
      </c>
      <c r="M28" s="760">
        <f>'[6]18-19 Initial_Type1,1B,2,3,3B,4'!K25</f>
        <v>1064</v>
      </c>
      <c r="N28" s="760">
        <f>'[6]18-19 Initial_Type1,1B,2,3,3B,4'!N25</f>
        <v>1782</v>
      </c>
      <c r="O28" s="761">
        <f t="shared" si="2"/>
        <v>6585.4526353513475</v>
      </c>
    </row>
    <row r="29" spans="1:15" s="736" customFormat="1" ht="16.149999999999999" customHeight="1" x14ac:dyDescent="0.2">
      <c r="A29" s="1039">
        <v>23</v>
      </c>
      <c r="B29" s="747" t="s">
        <v>28</v>
      </c>
      <c r="C29" s="760">
        <f>'Per Pupil_Weighted Funding'!H29</f>
        <v>2926.8571959147812</v>
      </c>
      <c r="D29" s="760">
        <f>'3_Levels 1&amp;2'!AF29</f>
        <v>1063</v>
      </c>
      <c r="E29" s="760">
        <f>'3_Levels 1&amp;2'!AK29</f>
        <v>168.92256236719919</v>
      </c>
      <c r="F29" s="761">
        <f t="shared" si="3"/>
        <v>4158.7797582819803</v>
      </c>
      <c r="G29" s="760">
        <v>688.58</v>
      </c>
      <c r="H29" s="761">
        <f t="shared" si="1"/>
        <v>4847.3597582819802</v>
      </c>
      <c r="I29" s="760">
        <f>'Per Pupil_Weighted Funding'!M29</f>
        <v>643.90858310125191</v>
      </c>
      <c r="J29" s="760">
        <f>'Per Pupil_Weighted Funding'!R29</f>
        <v>175.61143175488689</v>
      </c>
      <c r="K29" s="760">
        <f>'Per Pupil_Weighted Funding'!W29</f>
        <v>4390.2857938721727</v>
      </c>
      <c r="L29" s="760">
        <f>'Per Pupil_Weighted Funding'!AB29</f>
        <v>1756.1143175488689</v>
      </c>
      <c r="M29" s="760">
        <f>'[6]18-19 Initial_Type1,1B,2,3,3B,4'!K26</f>
        <v>2358</v>
      </c>
      <c r="N29" s="760">
        <f>'[6]18-19 Initial_Type1,1B,2,3,3B,4'!N26</f>
        <v>3371</v>
      </c>
      <c r="O29" s="761">
        <f t="shared" si="2"/>
        <v>7529.7797582819803</v>
      </c>
    </row>
    <row r="30" spans="1:15" s="736" customFormat="1" ht="16.149999999999999" customHeight="1" x14ac:dyDescent="0.2">
      <c r="A30" s="1039">
        <v>24</v>
      </c>
      <c r="B30" s="747" t="s">
        <v>29</v>
      </c>
      <c r="C30" s="760">
        <f>'Per Pupil_Weighted Funding'!H30</f>
        <v>1071.3016692200281</v>
      </c>
      <c r="D30" s="760">
        <f>'3_Levels 1&amp;2'!AF30</f>
        <v>0</v>
      </c>
      <c r="E30" s="760">
        <f>'3_Levels 1&amp;2'!AK30</f>
        <v>450.95100742311769</v>
      </c>
      <c r="F30" s="761">
        <f t="shared" si="3"/>
        <v>1522.2526766431458</v>
      </c>
      <c r="G30" s="760">
        <v>854.24999999999989</v>
      </c>
      <c r="H30" s="761">
        <f t="shared" si="1"/>
        <v>2376.5026766431456</v>
      </c>
      <c r="I30" s="760">
        <f>'Per Pupil_Weighted Funding'!M30</f>
        <v>235.68636722840623</v>
      </c>
      <c r="J30" s="760">
        <f>'Per Pupil_Weighted Funding'!R30</f>
        <v>64.278100153201677</v>
      </c>
      <c r="K30" s="760">
        <f>'Per Pupil_Weighted Funding'!W30</f>
        <v>1606.9525038300424</v>
      </c>
      <c r="L30" s="760">
        <f>'Per Pupil_Weighted Funding'!AB30</f>
        <v>642.78100153201683</v>
      </c>
      <c r="M30" s="760">
        <f>'[6]18-19 Initial_Type1,1B,2,3,3B,4'!K27</f>
        <v>11004</v>
      </c>
      <c r="N30" s="760">
        <f>'[6]18-19 Initial_Type1,1B,2,3,3B,4'!N27</f>
        <v>11650</v>
      </c>
      <c r="O30" s="761">
        <f t="shared" si="2"/>
        <v>13172.252676643146</v>
      </c>
    </row>
    <row r="31" spans="1:15" s="736" customFormat="1" ht="16.149999999999999" customHeight="1" x14ac:dyDescent="0.2">
      <c r="A31" s="1040">
        <v>25</v>
      </c>
      <c r="B31" s="748" t="s">
        <v>30</v>
      </c>
      <c r="C31" s="762">
        <f>'Per Pupil_Weighted Funding'!H31</f>
        <v>2487.8142810468166</v>
      </c>
      <c r="D31" s="762">
        <f>'3_Levels 1&amp;2'!AF31</f>
        <v>727</v>
      </c>
      <c r="E31" s="762">
        <f>'3_Levels 1&amp;2'!AK31</f>
        <v>168.92269883824844</v>
      </c>
      <c r="F31" s="763">
        <f t="shared" si="3"/>
        <v>3383.736979885065</v>
      </c>
      <c r="G31" s="762">
        <v>653.73</v>
      </c>
      <c r="H31" s="763">
        <f t="shared" si="1"/>
        <v>4037.466979885065</v>
      </c>
      <c r="I31" s="762">
        <f>'Per Pupil_Weighted Funding'!M31</f>
        <v>547.31914183029971</v>
      </c>
      <c r="J31" s="762">
        <f>'Per Pupil_Weighted Funding'!R31</f>
        <v>149.268856862809</v>
      </c>
      <c r="K31" s="762">
        <f>'Per Pupil_Weighted Funding'!W31</f>
        <v>3731.7214215702247</v>
      </c>
      <c r="L31" s="762">
        <f>'Per Pupil_Weighted Funding'!AB31</f>
        <v>1492.6885686280898</v>
      </c>
      <c r="M31" s="762">
        <f>'[6]18-19 Initial_Type1,1B,2,3,3B,4'!K28</f>
        <v>4673</v>
      </c>
      <c r="N31" s="762">
        <f>'[6]18-19 Initial_Type1,1B,2,3,3B,4'!N28</f>
        <v>4673</v>
      </c>
      <c r="O31" s="763">
        <f t="shared" si="2"/>
        <v>8056.736979885065</v>
      </c>
    </row>
    <row r="32" spans="1:15" s="736" customFormat="1" ht="16.149999999999999" customHeight="1" x14ac:dyDescent="0.2">
      <c r="A32" s="1038">
        <v>26</v>
      </c>
      <c r="B32" s="746" t="s">
        <v>31</v>
      </c>
      <c r="C32" s="758">
        <f>'Per Pupil_Weighted Funding'!H32</f>
        <v>2131.0052013325603</v>
      </c>
      <c r="D32" s="758">
        <f>'3_Levels 1&amp;2'!AF32</f>
        <v>394</v>
      </c>
      <c r="E32" s="758">
        <f>'3_Levels 1&amp;2'!AK32</f>
        <v>405.00045040434026</v>
      </c>
      <c r="F32" s="759">
        <f t="shared" si="3"/>
        <v>2930.0056517369007</v>
      </c>
      <c r="G32" s="758">
        <v>836.83</v>
      </c>
      <c r="H32" s="759">
        <f t="shared" si="1"/>
        <v>3766.8356517369007</v>
      </c>
      <c r="I32" s="758">
        <f>'Per Pupil_Weighted Funding'!M32</f>
        <v>468.82114429316323</v>
      </c>
      <c r="J32" s="758">
        <f>'Per Pupil_Weighted Funding'!R32</f>
        <v>127.8603120799536</v>
      </c>
      <c r="K32" s="758">
        <f>'Per Pupil_Weighted Funding'!W32</f>
        <v>3196.5078019988405</v>
      </c>
      <c r="L32" s="758">
        <f>'Per Pupil_Weighted Funding'!AB32</f>
        <v>1278.6031207995361</v>
      </c>
      <c r="M32" s="758">
        <f>'[6]18-19 Initial_Type1,1B,2,3,3B,4'!K29</f>
        <v>4742</v>
      </c>
      <c r="N32" s="758">
        <f>'[6]18-19 Initial_Type1,1B,2,3,3B,4'!N29</f>
        <v>5304</v>
      </c>
      <c r="O32" s="759">
        <f t="shared" si="2"/>
        <v>8234.0056517369012</v>
      </c>
    </row>
    <row r="33" spans="1:15" s="736" customFormat="1" ht="16.149999999999999" customHeight="1" x14ac:dyDescent="0.2">
      <c r="A33" s="1039">
        <v>27</v>
      </c>
      <c r="B33" s="747" t="s">
        <v>32</v>
      </c>
      <c r="C33" s="760">
        <f>'Per Pupil_Weighted Funding'!H33</f>
        <v>3124.5619289262477</v>
      </c>
      <c r="D33" s="760">
        <f>'3_Levels 1&amp;2'!AF33</f>
        <v>1242</v>
      </c>
      <c r="E33" s="760">
        <f>'3_Levels 1&amp;2'!AK33</f>
        <v>168.92253396859007</v>
      </c>
      <c r="F33" s="761">
        <f t="shared" si="3"/>
        <v>4535.4844628948376</v>
      </c>
      <c r="G33" s="760">
        <v>693.06</v>
      </c>
      <c r="H33" s="761">
        <f t="shared" si="1"/>
        <v>5228.5444628948371</v>
      </c>
      <c r="I33" s="760">
        <f>'Per Pupil_Weighted Funding'!M33</f>
        <v>687.4036243637745</v>
      </c>
      <c r="J33" s="760">
        <f>'Per Pupil_Weighted Funding'!R33</f>
        <v>187.4737157355749</v>
      </c>
      <c r="K33" s="760">
        <f>'Per Pupil_Weighted Funding'!W33</f>
        <v>4686.842893389372</v>
      </c>
      <c r="L33" s="760">
        <f>'Per Pupil_Weighted Funding'!AB33</f>
        <v>1874.7371573557489</v>
      </c>
      <c r="M33" s="760">
        <f>'[6]18-19 Initial_Type1,1B,2,3,3B,4'!K30</f>
        <v>2784</v>
      </c>
      <c r="N33" s="760">
        <f>'[6]18-19 Initial_Type1,1B,2,3,3B,4'!N30</f>
        <v>3412</v>
      </c>
      <c r="O33" s="761">
        <f t="shared" si="2"/>
        <v>7947.4844628948376</v>
      </c>
    </row>
    <row r="34" spans="1:15" s="736" customFormat="1" ht="16.149999999999999" customHeight="1" x14ac:dyDescent="0.2">
      <c r="A34" s="1039">
        <v>28</v>
      </c>
      <c r="B34" s="747" t="s">
        <v>33</v>
      </c>
      <c r="C34" s="760">
        <f>'Per Pupil_Weighted Funding'!H34</f>
        <v>2121.1450172047153</v>
      </c>
      <c r="D34" s="760">
        <f>'3_Levels 1&amp;2'!AF34</f>
        <v>361</v>
      </c>
      <c r="E34" s="760">
        <f>'3_Levels 1&amp;2'!AK34</f>
        <v>231.38934259520011</v>
      </c>
      <c r="F34" s="761">
        <f t="shared" si="3"/>
        <v>2713.5343597999154</v>
      </c>
      <c r="G34" s="760">
        <v>694.4</v>
      </c>
      <c r="H34" s="761">
        <f t="shared" si="1"/>
        <v>3407.9343597999155</v>
      </c>
      <c r="I34" s="760">
        <f>'Per Pupil_Weighted Funding'!M34</f>
        <v>466.65190378503735</v>
      </c>
      <c r="J34" s="760">
        <f>'Per Pupil_Weighted Funding'!R34</f>
        <v>127.26870103228291</v>
      </c>
      <c r="K34" s="760">
        <f>'Per Pupil_Weighted Funding'!W34</f>
        <v>3181.7175258070724</v>
      </c>
      <c r="L34" s="760">
        <f>'Per Pupil_Weighted Funding'!AB34</f>
        <v>1272.6870103228293</v>
      </c>
      <c r="M34" s="760">
        <f>'[6]18-19 Initial_Type1,1B,2,3,3B,4'!K31</f>
        <v>5153</v>
      </c>
      <c r="N34" s="760">
        <f>'[6]18-19 Initial_Type1,1B,2,3,3B,4'!N31</f>
        <v>5598</v>
      </c>
      <c r="O34" s="761">
        <f t="shared" si="2"/>
        <v>8311.5343597999163</v>
      </c>
    </row>
    <row r="35" spans="1:15" s="738" customFormat="1" ht="16.149999999999999" customHeight="1" x14ac:dyDescent="0.2">
      <c r="A35" s="1039">
        <v>29</v>
      </c>
      <c r="B35" s="747" t="s">
        <v>34</v>
      </c>
      <c r="C35" s="760">
        <f>'Per Pupil_Weighted Funding'!H35</f>
        <v>2522.6027345924886</v>
      </c>
      <c r="D35" s="760">
        <f>'3_Levels 1&amp;2'!AF35</f>
        <v>673</v>
      </c>
      <c r="E35" s="760">
        <f>'3_Levels 1&amp;2'!AK35</f>
        <v>168.92251815980629</v>
      </c>
      <c r="F35" s="761">
        <f t="shared" si="3"/>
        <v>3364.5252527522948</v>
      </c>
      <c r="G35" s="760">
        <v>754.94999999999993</v>
      </c>
      <c r="H35" s="761">
        <f t="shared" si="1"/>
        <v>4119.4752527522951</v>
      </c>
      <c r="I35" s="760">
        <f>'Per Pupil_Weighted Funding'!M35</f>
        <v>554.9726016103474</v>
      </c>
      <c r="J35" s="760">
        <f>'Per Pupil_Weighted Funding'!R35</f>
        <v>151.35616407554929</v>
      </c>
      <c r="K35" s="760">
        <f>'Per Pupil_Weighted Funding'!W35</f>
        <v>3783.9041018887328</v>
      </c>
      <c r="L35" s="760">
        <f>'Per Pupil_Weighted Funding'!AB35</f>
        <v>1513.5616407554928</v>
      </c>
      <c r="M35" s="760">
        <f>'[6]18-19 Initial_Type1,1B,2,3,3B,4'!K32</f>
        <v>4141</v>
      </c>
      <c r="N35" s="760">
        <f>'[6]18-19 Initial_Type1,1B,2,3,3B,4'!N32</f>
        <v>4860</v>
      </c>
      <c r="O35" s="761">
        <f t="shared" si="2"/>
        <v>8224.5252527522953</v>
      </c>
    </row>
    <row r="36" spans="1:15" s="736" customFormat="1" ht="16.149999999999999" customHeight="1" x14ac:dyDescent="0.2">
      <c r="A36" s="1040">
        <v>30</v>
      </c>
      <c r="B36" s="748" t="s">
        <v>35</v>
      </c>
      <c r="C36" s="762">
        <f>'Per Pupil_Weighted Funding'!H36</f>
        <v>3191.8712177867587</v>
      </c>
      <c r="D36" s="762">
        <f>'3_Levels 1&amp;2'!AF36</f>
        <v>1326</v>
      </c>
      <c r="E36" s="762">
        <f>'3_Levels 1&amp;2'!AK36</f>
        <v>168.92249300838992</v>
      </c>
      <c r="F36" s="763">
        <f t="shared" si="3"/>
        <v>4686.7937107951484</v>
      </c>
      <c r="G36" s="762">
        <v>727.17</v>
      </c>
      <c r="H36" s="763">
        <f t="shared" si="1"/>
        <v>5413.9637107951485</v>
      </c>
      <c r="I36" s="762">
        <f>'Per Pupil_Weighted Funding'!M36</f>
        <v>702.2116679130869</v>
      </c>
      <c r="J36" s="762">
        <f>'Per Pupil_Weighted Funding'!R36</f>
        <v>191.51227306720551</v>
      </c>
      <c r="K36" s="762">
        <f>'Per Pupil_Weighted Funding'!W36</f>
        <v>4787.8068266801383</v>
      </c>
      <c r="L36" s="762">
        <f>'Per Pupil_Weighted Funding'!AB36</f>
        <v>1915.1227306720555</v>
      </c>
      <c r="M36" s="762">
        <f>'[6]18-19 Initial_Type1,1B,2,3,3B,4'!K33</f>
        <v>2903</v>
      </c>
      <c r="N36" s="762">
        <f>'[6]18-19 Initial_Type1,1B,2,3,3B,4'!N33</f>
        <v>3884</v>
      </c>
      <c r="O36" s="763">
        <f t="shared" si="2"/>
        <v>8570.7937107951475</v>
      </c>
    </row>
    <row r="37" spans="1:15" s="738" customFormat="1" ht="16.149999999999999" customHeight="1" x14ac:dyDescent="0.2">
      <c r="A37" s="1038">
        <v>31</v>
      </c>
      <c r="B37" s="746" t="s">
        <v>36</v>
      </c>
      <c r="C37" s="758">
        <f>'Per Pupil_Weighted Funding'!H37</f>
        <v>2385.25715345052</v>
      </c>
      <c r="D37" s="758">
        <f>'3_Levels 1&amp;2'!AF37</f>
        <v>621</v>
      </c>
      <c r="E37" s="758">
        <f>'3_Levels 1&amp;2'!AK37</f>
        <v>168.9225816835667</v>
      </c>
      <c r="F37" s="759">
        <f t="shared" si="3"/>
        <v>3175.1797351340865</v>
      </c>
      <c r="G37" s="758">
        <v>620.83000000000004</v>
      </c>
      <c r="H37" s="759">
        <f t="shared" si="1"/>
        <v>3796.0097351340864</v>
      </c>
      <c r="I37" s="758">
        <f>'Per Pupil_Weighted Funding'!M37</f>
        <v>524.75657375911442</v>
      </c>
      <c r="J37" s="758">
        <f>'Per Pupil_Weighted Funding'!R37</f>
        <v>143.11542920703121</v>
      </c>
      <c r="K37" s="758">
        <f>'Per Pupil_Weighted Funding'!W37</f>
        <v>3577.8857301757807</v>
      </c>
      <c r="L37" s="758">
        <f>'Per Pupil_Weighted Funding'!AB37</f>
        <v>1431.1542920703123</v>
      </c>
      <c r="M37" s="758">
        <f>'[6]18-19 Initial_Type1,1B,2,3,3B,4'!K34</f>
        <v>5439</v>
      </c>
      <c r="N37" s="758">
        <f>'[6]18-19 Initial_Type1,1B,2,3,3B,4'!N34</f>
        <v>5567</v>
      </c>
      <c r="O37" s="759">
        <f t="shared" si="2"/>
        <v>8742.1797351340865</v>
      </c>
    </row>
    <row r="38" spans="1:15" s="736" customFormat="1" ht="16.149999999999999" customHeight="1" x14ac:dyDescent="0.2">
      <c r="A38" s="1039">
        <v>32</v>
      </c>
      <c r="B38" s="747" t="s">
        <v>37</v>
      </c>
      <c r="C38" s="760">
        <f>'Per Pupil_Weighted Funding'!H38</f>
        <v>3239.3926459344143</v>
      </c>
      <c r="D38" s="760">
        <f>'3_Levels 1&amp;2'!AF38</f>
        <v>1243</v>
      </c>
      <c r="E38" s="760">
        <f>'3_Levels 1&amp;2'!AK38</f>
        <v>168.92250981013913</v>
      </c>
      <c r="F38" s="761">
        <f t="shared" si="3"/>
        <v>4651.3151557445535</v>
      </c>
      <c r="G38" s="760">
        <v>559.77</v>
      </c>
      <c r="H38" s="761">
        <f t="shared" si="1"/>
        <v>5211.085155744553</v>
      </c>
      <c r="I38" s="760">
        <f>'Per Pupil_Weighted Funding'!M38</f>
        <v>712.66638210557119</v>
      </c>
      <c r="J38" s="760">
        <f>'Per Pupil_Weighted Funding'!R38</f>
        <v>194.36355875606483</v>
      </c>
      <c r="K38" s="760">
        <f>'Per Pupil_Weighted Funding'!W38</f>
        <v>4859.0889689016212</v>
      </c>
      <c r="L38" s="760">
        <f>'Per Pupil_Weighted Funding'!AB38</f>
        <v>1943.6355875606487</v>
      </c>
      <c r="M38" s="760">
        <f>'[6]18-19 Initial_Type1,1B,2,3,3B,4'!K35</f>
        <v>2239</v>
      </c>
      <c r="N38" s="760">
        <f>'[6]18-19 Initial_Type1,1B,2,3,3B,4'!N35</f>
        <v>2649</v>
      </c>
      <c r="O38" s="761">
        <f t="shared" si="2"/>
        <v>7300.3151557445535</v>
      </c>
    </row>
    <row r="39" spans="1:15" s="736" customFormat="1" ht="16.149999999999999" customHeight="1" x14ac:dyDescent="0.2">
      <c r="A39" s="1039">
        <v>33</v>
      </c>
      <c r="B39" s="747" t="s">
        <v>38</v>
      </c>
      <c r="C39" s="760">
        <f>'Per Pupil_Weighted Funding'!H39</f>
        <v>2840.2080423301841</v>
      </c>
      <c r="D39" s="760">
        <f>'3_Levels 1&amp;2'!AF39</f>
        <v>1036</v>
      </c>
      <c r="E39" s="760">
        <f>'3_Levels 1&amp;2'!AK39</f>
        <v>168.92278953922789</v>
      </c>
      <c r="F39" s="761">
        <f t="shared" si="3"/>
        <v>4045.1308318694118</v>
      </c>
      <c r="G39" s="760">
        <v>655.31000000000006</v>
      </c>
      <c r="H39" s="761">
        <f t="shared" si="1"/>
        <v>4700.4408318694122</v>
      </c>
      <c r="I39" s="760">
        <f>'Per Pupil_Weighted Funding'!M39</f>
        <v>624.84576931264041</v>
      </c>
      <c r="J39" s="760">
        <f>'Per Pupil_Weighted Funding'!R39</f>
        <v>170.41248253981104</v>
      </c>
      <c r="K39" s="760">
        <f>'Per Pupil_Weighted Funding'!W39</f>
        <v>4260.3120634952766</v>
      </c>
      <c r="L39" s="760">
        <f>'Per Pupil_Weighted Funding'!AB39</f>
        <v>1704.1248253981105</v>
      </c>
      <c r="M39" s="760">
        <f>'[6]18-19 Initial_Type1,1B,2,3,3B,4'!K36</f>
        <v>1991</v>
      </c>
      <c r="N39" s="760">
        <f>'[6]18-19 Initial_Type1,1B,2,3,3B,4'!N36</f>
        <v>3419</v>
      </c>
      <c r="O39" s="761">
        <f t="shared" si="2"/>
        <v>7464.1308318694118</v>
      </c>
    </row>
    <row r="40" spans="1:15" s="736" customFormat="1" ht="16.149999999999999" customHeight="1" x14ac:dyDescent="0.2">
      <c r="A40" s="1039">
        <v>34</v>
      </c>
      <c r="B40" s="747" t="s">
        <v>39</v>
      </c>
      <c r="C40" s="760">
        <f>'Per Pupil_Weighted Funding'!H40</f>
        <v>3154.4190508617007</v>
      </c>
      <c r="D40" s="760">
        <f>'3_Levels 1&amp;2'!AF40</f>
        <v>1236</v>
      </c>
      <c r="E40" s="760">
        <f>'3_Levels 1&amp;2'!AK40</f>
        <v>168.92260221136539</v>
      </c>
      <c r="F40" s="761">
        <f t="shared" si="3"/>
        <v>4559.3416530730665</v>
      </c>
      <c r="G40" s="760">
        <v>644.11000000000013</v>
      </c>
      <c r="H40" s="761">
        <f t="shared" si="1"/>
        <v>5203.4516530730671</v>
      </c>
      <c r="I40" s="760">
        <f>'Per Pupil_Weighted Funding'!M40</f>
        <v>693.972191189574</v>
      </c>
      <c r="J40" s="760">
        <f>'Per Pupil_Weighted Funding'!R40</f>
        <v>189.26514305170204</v>
      </c>
      <c r="K40" s="760">
        <f>'Per Pupil_Weighted Funding'!W40</f>
        <v>4731.62857629255</v>
      </c>
      <c r="L40" s="760">
        <f>'Per Pupil_Weighted Funding'!AB40</f>
        <v>1892.6514305170203</v>
      </c>
      <c r="M40" s="760">
        <f>'[6]18-19 Initial_Type1,1B,2,3,3B,4'!K37</f>
        <v>1894</v>
      </c>
      <c r="N40" s="760">
        <f>'[6]18-19 Initial_Type1,1B,2,3,3B,4'!N37</f>
        <v>1894</v>
      </c>
      <c r="O40" s="761">
        <f t="shared" si="2"/>
        <v>6453.3416530730665</v>
      </c>
    </row>
    <row r="41" spans="1:15" s="736" customFormat="1" ht="16.149999999999999" customHeight="1" x14ac:dyDescent="0.2">
      <c r="A41" s="1040">
        <v>35</v>
      </c>
      <c r="B41" s="748" t="s">
        <v>40</v>
      </c>
      <c r="C41" s="762">
        <f>'Per Pupil_Weighted Funding'!H41</f>
        <v>2765.3492297269495</v>
      </c>
      <c r="D41" s="762">
        <f>'3_Levels 1&amp;2'!AF41</f>
        <v>885</v>
      </c>
      <c r="E41" s="762">
        <f>'3_Levels 1&amp;2'!AK41</f>
        <v>168.9225719575829</v>
      </c>
      <c r="F41" s="763">
        <f t="shared" si="3"/>
        <v>3819.2718016845324</v>
      </c>
      <c r="G41" s="762">
        <v>537.96</v>
      </c>
      <c r="H41" s="763">
        <f t="shared" si="1"/>
        <v>4357.2318016845329</v>
      </c>
      <c r="I41" s="762">
        <f>'Per Pupil_Weighted Funding'!M41</f>
        <v>608.37683053992896</v>
      </c>
      <c r="J41" s="762">
        <f>'Per Pupil_Weighted Funding'!R41</f>
        <v>165.92095378361697</v>
      </c>
      <c r="K41" s="762">
        <f>'Per Pupil_Weighted Funding'!W41</f>
        <v>4148.0238445904242</v>
      </c>
      <c r="L41" s="762">
        <f>'Per Pupil_Weighted Funding'!AB41</f>
        <v>1659.2095378361696</v>
      </c>
      <c r="M41" s="762">
        <f>'[6]18-19 Initial_Type1,1B,2,3,3B,4'!K38</f>
        <v>3436</v>
      </c>
      <c r="N41" s="762">
        <f>'[6]18-19 Initial_Type1,1B,2,3,3B,4'!N38</f>
        <v>3679</v>
      </c>
      <c r="O41" s="763">
        <f t="shared" si="2"/>
        <v>7498.271801684532</v>
      </c>
    </row>
    <row r="42" spans="1:15" s="736" customFormat="1" ht="16.149999999999999" customHeight="1" x14ac:dyDescent="0.2">
      <c r="A42" s="1038">
        <v>36</v>
      </c>
      <c r="B42" s="746" t="s">
        <v>688</v>
      </c>
      <c r="C42" s="758">
        <f>'Per Pupil_Weighted Funding'!H42</f>
        <v>2105.2121892826885</v>
      </c>
      <c r="D42" s="758">
        <f>'3_Levels 1&amp;2'!AF42</f>
        <v>377</v>
      </c>
      <c r="E42" s="758">
        <f>'3_Levels 1&amp;2'!AK42</f>
        <v>168.92252166583822</v>
      </c>
      <c r="F42" s="759">
        <f t="shared" si="3"/>
        <v>2651.1347109485268</v>
      </c>
      <c r="G42" s="758">
        <v>746.03</v>
      </c>
      <c r="H42" s="759">
        <f t="shared" si="1"/>
        <v>3397.1647109485266</v>
      </c>
      <c r="I42" s="758">
        <f>'Per Pupil_Weighted Funding'!M42</f>
        <v>463.14668164219148</v>
      </c>
      <c r="J42" s="758">
        <f>'Per Pupil_Weighted Funding'!R42</f>
        <v>126.31273135696131</v>
      </c>
      <c r="K42" s="758">
        <f>'Per Pupil_Weighted Funding'!W42</f>
        <v>3157.818283924033</v>
      </c>
      <c r="L42" s="758">
        <f>'Per Pupil_Weighted Funding'!AB42</f>
        <v>1263.1273135696131</v>
      </c>
      <c r="M42" s="758">
        <f>'[6]18-19 Initial_Type1,1B,2,3,3B,4'!K39</f>
        <v>5441</v>
      </c>
      <c r="N42" s="758">
        <f>'[6]18-19 Initial_Type1,1B,2,3,3B,4'!N39</f>
        <v>6275</v>
      </c>
      <c r="O42" s="759">
        <f t="shared" si="2"/>
        <v>8926.1347109485268</v>
      </c>
    </row>
    <row r="43" spans="1:15" s="738" customFormat="1" ht="16.149999999999999" customHeight="1" x14ac:dyDescent="0.2">
      <c r="A43" s="1039">
        <v>37</v>
      </c>
      <c r="B43" s="747" t="s">
        <v>42</v>
      </c>
      <c r="C43" s="760">
        <f>'Per Pupil_Weighted Funding'!H43</f>
        <v>3107.7087209260917</v>
      </c>
      <c r="D43" s="760">
        <f>'3_Levels 1&amp;2'!AF43</f>
        <v>1185</v>
      </c>
      <c r="E43" s="760">
        <f>'3_Levels 1&amp;2'!AK43</f>
        <v>168.92251676445935</v>
      </c>
      <c r="F43" s="761">
        <f t="shared" si="3"/>
        <v>4461.6312376905507</v>
      </c>
      <c r="G43" s="760">
        <v>653.61</v>
      </c>
      <c r="H43" s="761">
        <f t="shared" si="1"/>
        <v>5115.2412376905504</v>
      </c>
      <c r="I43" s="760">
        <f>'Per Pupil_Weighted Funding'!M43</f>
        <v>683.69591860374021</v>
      </c>
      <c r="J43" s="760">
        <f>'Per Pupil_Weighted Funding'!R43</f>
        <v>186.46252325556549</v>
      </c>
      <c r="K43" s="760">
        <f>'Per Pupil_Weighted Funding'!W43</f>
        <v>4661.5630813891366</v>
      </c>
      <c r="L43" s="760">
        <f>'Per Pupil_Weighted Funding'!AB43</f>
        <v>1864.6252325556547</v>
      </c>
      <c r="M43" s="760">
        <f>'[6]18-19 Initial_Type1,1B,2,3,3B,4'!K40</f>
        <v>2930</v>
      </c>
      <c r="N43" s="760">
        <f>'[6]18-19 Initial_Type1,1B,2,3,3B,4'!N40</f>
        <v>3876</v>
      </c>
      <c r="O43" s="761">
        <f t="shared" si="2"/>
        <v>8337.6312376905516</v>
      </c>
    </row>
    <row r="44" spans="1:15" s="738" customFormat="1" ht="16.149999999999999" customHeight="1" x14ac:dyDescent="0.2">
      <c r="A44" s="1039">
        <v>38</v>
      </c>
      <c r="B44" s="747" t="s">
        <v>43</v>
      </c>
      <c r="C44" s="760">
        <f>'Per Pupil_Weighted Funding'!H44</f>
        <v>990.24992061803459</v>
      </c>
      <c r="D44" s="760">
        <f>'3_Levels 1&amp;2'!AF44</f>
        <v>0</v>
      </c>
      <c r="E44" s="760">
        <f>'3_Levels 1&amp;2'!AK44</f>
        <v>422.48756729043834</v>
      </c>
      <c r="F44" s="761">
        <f t="shared" si="3"/>
        <v>1412.737487908473</v>
      </c>
      <c r="G44" s="760">
        <v>829.92000000000007</v>
      </c>
      <c r="H44" s="761">
        <f t="shared" si="1"/>
        <v>2242.6574879084728</v>
      </c>
      <c r="I44" s="760">
        <f>'Per Pupil_Weighted Funding'!M44</f>
        <v>217.85498253596765</v>
      </c>
      <c r="J44" s="760">
        <f>'Per Pupil_Weighted Funding'!R44</f>
        <v>59.414995237082067</v>
      </c>
      <c r="K44" s="760">
        <f>'Per Pupil_Weighted Funding'!W44</f>
        <v>1485.3748809270521</v>
      </c>
      <c r="L44" s="760">
        <f>'Per Pupil_Weighted Funding'!AB44</f>
        <v>594.14995237082076</v>
      </c>
      <c r="M44" s="760">
        <f>'[6]18-19 Initial_Type1,1B,2,3,3B,4'!K41</f>
        <v>11268</v>
      </c>
      <c r="N44" s="760">
        <f>'[6]18-19 Initial_Type1,1B,2,3,3B,4'!N41</f>
        <v>11268</v>
      </c>
      <c r="O44" s="761">
        <f t="shared" si="2"/>
        <v>12680.737487908473</v>
      </c>
    </row>
    <row r="45" spans="1:15" s="738" customFormat="1" ht="16.149999999999999" customHeight="1" x14ac:dyDescent="0.2">
      <c r="A45" s="1039">
        <v>39</v>
      </c>
      <c r="B45" s="747" t="s">
        <v>44</v>
      </c>
      <c r="C45" s="760">
        <f>'Per Pupil_Weighted Funding'!H45</f>
        <v>1637.0520200285639</v>
      </c>
      <c r="D45" s="760">
        <f>'3_Levels 1&amp;2'!AF45</f>
        <v>0</v>
      </c>
      <c r="E45" s="760">
        <f>'3_Levels 1&amp;2'!AK45</f>
        <v>286.56304347826085</v>
      </c>
      <c r="F45" s="761">
        <f t="shared" si="3"/>
        <v>1923.6150635068248</v>
      </c>
      <c r="G45" s="760">
        <v>779.66</v>
      </c>
      <c r="H45" s="761">
        <f t="shared" si="1"/>
        <v>2703.2750635068246</v>
      </c>
      <c r="I45" s="760">
        <f>'Per Pupil_Weighted Funding'!M45</f>
        <v>360.15144440628399</v>
      </c>
      <c r="J45" s="760">
        <f>'Per Pupil_Weighted Funding'!R45</f>
        <v>98.223121201713838</v>
      </c>
      <c r="K45" s="760">
        <f>'Per Pupil_Weighted Funding'!W45</f>
        <v>2455.578030042846</v>
      </c>
      <c r="L45" s="760">
        <f>'Per Pupil_Weighted Funding'!AB45</f>
        <v>982.2312120171382</v>
      </c>
      <c r="M45" s="760">
        <f>'[6]18-19 Initial_Type1,1B,2,3,3B,4'!K42</f>
        <v>5158</v>
      </c>
      <c r="N45" s="760">
        <f>'[6]18-19 Initial_Type1,1B,2,3,3B,4'!N42</f>
        <v>5158</v>
      </c>
      <c r="O45" s="761">
        <f t="shared" si="2"/>
        <v>7081.6150635068243</v>
      </c>
    </row>
    <row r="46" spans="1:15" s="736" customFormat="1" ht="16.149999999999999" customHeight="1" x14ac:dyDescent="0.2">
      <c r="A46" s="1040">
        <v>40</v>
      </c>
      <c r="B46" s="748" t="s">
        <v>45</v>
      </c>
      <c r="C46" s="762">
        <f>'Per Pupil_Weighted Funding'!H46</f>
        <v>2929.4627835766651</v>
      </c>
      <c r="D46" s="762">
        <f>'3_Levels 1&amp;2'!AF46</f>
        <v>1045</v>
      </c>
      <c r="E46" s="762">
        <f>'3_Levels 1&amp;2'!AK46</f>
        <v>168.92251055041751</v>
      </c>
      <c r="F46" s="763">
        <f t="shared" si="3"/>
        <v>4143.3852941270825</v>
      </c>
      <c r="G46" s="762">
        <v>700.2700000000001</v>
      </c>
      <c r="H46" s="763">
        <f t="shared" si="1"/>
        <v>4843.6552941270829</v>
      </c>
      <c r="I46" s="762">
        <f>'Per Pupil_Weighted Funding'!M46</f>
        <v>644.48181238686641</v>
      </c>
      <c r="J46" s="762">
        <f>'Per Pupil_Weighted Funding'!R46</f>
        <v>175.76776701459988</v>
      </c>
      <c r="K46" s="762">
        <f>'Per Pupil_Weighted Funding'!W46</f>
        <v>4394.194175364998</v>
      </c>
      <c r="L46" s="762">
        <f>'Per Pupil_Weighted Funding'!AB46</f>
        <v>1757.6776701459989</v>
      </c>
      <c r="M46" s="762">
        <f>'[6]18-19 Initial_Type1,1B,2,3,3B,4'!K43</f>
        <v>3626</v>
      </c>
      <c r="N46" s="762">
        <f>'[6]18-19 Initial_Type1,1B,2,3,3B,4'!N43</f>
        <v>4005</v>
      </c>
      <c r="O46" s="763">
        <f t="shared" si="2"/>
        <v>8148.3852941270825</v>
      </c>
    </row>
    <row r="47" spans="1:15" s="736" customFormat="1" ht="16.149999999999999" customHeight="1" x14ac:dyDescent="0.2">
      <c r="A47" s="1038">
        <v>41</v>
      </c>
      <c r="B47" s="746" t="s">
        <v>46</v>
      </c>
      <c r="C47" s="758">
        <f>'Per Pupil_Weighted Funding'!H47</f>
        <v>1721.1046928517972</v>
      </c>
      <c r="D47" s="758">
        <f>'3_Levels 1&amp;2'!AF47</f>
        <v>58</v>
      </c>
      <c r="E47" s="758">
        <f>'3_Levels 1&amp;2'!AK47</f>
        <v>168.92248062015503</v>
      </c>
      <c r="F47" s="759">
        <f t="shared" si="3"/>
        <v>1948.0271734719522</v>
      </c>
      <c r="G47" s="758">
        <v>886.22</v>
      </c>
      <c r="H47" s="759">
        <f t="shared" si="1"/>
        <v>2834.247173471952</v>
      </c>
      <c r="I47" s="758">
        <f>'Per Pupil_Weighted Funding'!M47</f>
        <v>378.64303242739538</v>
      </c>
      <c r="J47" s="758">
        <f>'Per Pupil_Weighted Funding'!R47</f>
        <v>103.26628157110781</v>
      </c>
      <c r="K47" s="758">
        <f>'Per Pupil_Weighted Funding'!W47</f>
        <v>2581.6570392776953</v>
      </c>
      <c r="L47" s="758">
        <f>'Per Pupil_Weighted Funding'!AB47</f>
        <v>1032.6628157110781</v>
      </c>
      <c r="M47" s="758">
        <f>'[6]18-19 Initial_Type1,1B,2,3,3B,4'!K44</f>
        <v>9213</v>
      </c>
      <c r="N47" s="758">
        <f>'[6]18-19 Initial_Type1,1B,2,3,3B,4'!N44</f>
        <v>9547</v>
      </c>
      <c r="O47" s="759">
        <f t="shared" si="2"/>
        <v>11495.027173471952</v>
      </c>
    </row>
    <row r="48" spans="1:15" s="738" customFormat="1" ht="16.149999999999999" customHeight="1" x14ac:dyDescent="0.2">
      <c r="A48" s="1039">
        <v>42</v>
      </c>
      <c r="B48" s="747" t="s">
        <v>47</v>
      </c>
      <c r="C48" s="760">
        <f>'Per Pupil_Weighted Funding'!H48</f>
        <v>2663.0900475791545</v>
      </c>
      <c r="D48" s="760">
        <f>'3_Levels 1&amp;2'!AF48</f>
        <v>901</v>
      </c>
      <c r="E48" s="760">
        <f>'3_Levels 1&amp;2'!AK48</f>
        <v>168.9226169539219</v>
      </c>
      <c r="F48" s="761">
        <f t="shared" si="3"/>
        <v>3733.0126645330765</v>
      </c>
      <c r="G48" s="760">
        <v>534.28</v>
      </c>
      <c r="H48" s="761">
        <f t="shared" si="1"/>
        <v>4267.2926645330763</v>
      </c>
      <c r="I48" s="760">
        <f>'Per Pupil_Weighted Funding'!M48</f>
        <v>585.87981046741402</v>
      </c>
      <c r="J48" s="760">
        <f>'Per Pupil_Weighted Funding'!R48</f>
        <v>159.78540285474929</v>
      </c>
      <c r="K48" s="760">
        <f>'Per Pupil_Weighted Funding'!W48</f>
        <v>3994.6350713687325</v>
      </c>
      <c r="L48" s="760">
        <f>'Per Pupil_Weighted Funding'!AB48</f>
        <v>1597.8540285474928</v>
      </c>
      <c r="M48" s="760">
        <f>'[6]18-19 Initial_Type1,1B,2,3,3B,4'!K45</f>
        <v>3412</v>
      </c>
      <c r="N48" s="760">
        <f>'[6]18-19 Initial_Type1,1B,2,3,3B,4'!N45</f>
        <v>4334</v>
      </c>
      <c r="O48" s="761">
        <f t="shared" si="2"/>
        <v>8067.0126645330765</v>
      </c>
    </row>
    <row r="49" spans="1:15" s="736" customFormat="1" ht="16.149999999999999" customHeight="1" x14ac:dyDescent="0.2">
      <c r="A49" s="1039">
        <v>43</v>
      </c>
      <c r="B49" s="747" t="s">
        <v>48</v>
      </c>
      <c r="C49" s="760">
        <f>'Per Pupil_Weighted Funding'!H49</f>
        <v>3126.0367661296386</v>
      </c>
      <c r="D49" s="760">
        <f>'3_Levels 1&amp;2'!AF49</f>
        <v>1302</v>
      </c>
      <c r="E49" s="760">
        <f>'3_Levels 1&amp;2'!AK49</f>
        <v>168.92245989304814</v>
      </c>
      <c r="F49" s="761">
        <f t="shared" si="3"/>
        <v>4596.9592260226864</v>
      </c>
      <c r="G49" s="760">
        <v>574.6099999999999</v>
      </c>
      <c r="H49" s="761">
        <f t="shared" si="1"/>
        <v>5171.5692260226861</v>
      </c>
      <c r="I49" s="760">
        <f>'Per Pupil_Weighted Funding'!M49</f>
        <v>687.72808854852053</v>
      </c>
      <c r="J49" s="760">
        <f>'Per Pupil_Weighted Funding'!R49</f>
        <v>187.56220596777831</v>
      </c>
      <c r="K49" s="760">
        <f>'Per Pupil_Weighted Funding'!W49</f>
        <v>4689.0551491944589</v>
      </c>
      <c r="L49" s="760">
        <f>'Per Pupil_Weighted Funding'!AB49</f>
        <v>1875.6220596777835</v>
      </c>
      <c r="M49" s="760">
        <f>'[6]18-19 Initial_Type1,1B,2,3,3B,4'!K46</f>
        <v>2894</v>
      </c>
      <c r="N49" s="760">
        <f>'[6]18-19 Initial_Type1,1B,2,3,3B,4'!N46</f>
        <v>3642</v>
      </c>
      <c r="O49" s="761">
        <f t="shared" si="2"/>
        <v>8238.9592260226855</v>
      </c>
    </row>
    <row r="50" spans="1:15" s="736" customFormat="1" ht="16.149999999999999" customHeight="1" x14ac:dyDescent="0.2">
      <c r="A50" s="1039">
        <v>44</v>
      </c>
      <c r="B50" s="747" t="s">
        <v>49</v>
      </c>
      <c r="C50" s="760">
        <f>'Per Pupil_Weighted Funding'!H50</f>
        <v>2909.2010407609491</v>
      </c>
      <c r="D50" s="760">
        <f>'3_Levels 1&amp;2'!AF50</f>
        <v>1022</v>
      </c>
      <c r="E50" s="760">
        <f>'3_Levels 1&amp;2'!AK50</f>
        <v>168.92250516173434</v>
      </c>
      <c r="F50" s="761">
        <f t="shared" si="3"/>
        <v>4100.1235459226837</v>
      </c>
      <c r="G50" s="760">
        <v>663.16000000000008</v>
      </c>
      <c r="H50" s="761">
        <f t="shared" si="1"/>
        <v>4763.2835459226835</v>
      </c>
      <c r="I50" s="760">
        <f>'Per Pupil_Weighted Funding'!M50</f>
        <v>640.0242289674087</v>
      </c>
      <c r="J50" s="760">
        <f>'Per Pupil_Weighted Funding'!R50</f>
        <v>174.5520624456569</v>
      </c>
      <c r="K50" s="760">
        <f>'Per Pupil_Weighted Funding'!W50</f>
        <v>4363.8015611414239</v>
      </c>
      <c r="L50" s="760">
        <f>'Per Pupil_Weighted Funding'!AB50</f>
        <v>1745.5206244565691</v>
      </c>
      <c r="M50" s="760">
        <f>'[6]18-19 Initial_Type1,1B,2,3,3B,4'!K47</f>
        <v>3969</v>
      </c>
      <c r="N50" s="760">
        <f>'[6]18-19 Initial_Type1,1B,2,3,3B,4'!N47</f>
        <v>3969</v>
      </c>
      <c r="O50" s="761">
        <f t="shared" si="2"/>
        <v>8069.1235459226837</v>
      </c>
    </row>
    <row r="51" spans="1:15" s="736" customFormat="1" ht="16.149999999999999" customHeight="1" x14ac:dyDescent="0.2">
      <c r="A51" s="1040">
        <v>45</v>
      </c>
      <c r="B51" s="748" t="s">
        <v>50</v>
      </c>
      <c r="C51" s="762">
        <f>'Per Pupil_Weighted Funding'!H51</f>
        <v>1511.0525838729127</v>
      </c>
      <c r="D51" s="762">
        <f>'3_Levels 1&amp;2'!AF51</f>
        <v>0</v>
      </c>
      <c r="E51" s="762">
        <f>'3_Levels 1&amp;2'!AK51</f>
        <v>410.64117203490252</v>
      </c>
      <c r="F51" s="763">
        <f t="shared" si="3"/>
        <v>1921.6937559078151</v>
      </c>
      <c r="G51" s="762">
        <v>753.96000000000015</v>
      </c>
      <c r="H51" s="763">
        <f t="shared" si="1"/>
        <v>2675.6537559078151</v>
      </c>
      <c r="I51" s="762">
        <f>'Per Pupil_Weighted Funding'!M51</f>
        <v>332.43156845204078</v>
      </c>
      <c r="J51" s="762">
        <f>'Per Pupil_Weighted Funding'!R51</f>
        <v>90.66315503237476</v>
      </c>
      <c r="K51" s="762">
        <f>'Per Pupil_Weighted Funding'!W51</f>
        <v>2266.578875809369</v>
      </c>
      <c r="L51" s="762">
        <f>'Per Pupil_Weighted Funding'!AB51</f>
        <v>906.63155032374766</v>
      </c>
      <c r="M51" s="762">
        <f>'[6]18-19 Initial_Type1,1B,2,3,3B,4'!K48</f>
        <v>11967</v>
      </c>
      <c r="N51" s="762">
        <f>'[6]18-19 Initial_Type1,1B,2,3,3B,4'!N48</f>
        <v>13416</v>
      </c>
      <c r="O51" s="763">
        <f t="shared" si="2"/>
        <v>15337.693755907814</v>
      </c>
    </row>
    <row r="52" spans="1:15" s="738" customFormat="1" ht="16.149999999999999" customHeight="1" x14ac:dyDescent="0.2">
      <c r="A52" s="1038">
        <v>46</v>
      </c>
      <c r="B52" s="746" t="s">
        <v>51</v>
      </c>
      <c r="C52" s="758">
        <f>'Per Pupil_Weighted Funding'!H52</f>
        <v>3222.4528709436299</v>
      </c>
      <c r="D52" s="758">
        <f>'3_Levels 1&amp;2'!AF52</f>
        <v>1361</v>
      </c>
      <c r="E52" s="758">
        <f>'3_Levels 1&amp;2'!AK52</f>
        <v>168.92241379310346</v>
      </c>
      <c r="F52" s="759">
        <f t="shared" si="3"/>
        <v>4752.3752847367332</v>
      </c>
      <c r="G52" s="758">
        <v>728.06</v>
      </c>
      <c r="H52" s="759">
        <f t="shared" si="1"/>
        <v>5480.4352847367336</v>
      </c>
      <c r="I52" s="758">
        <f>'Per Pupil_Weighted Funding'!M52</f>
        <v>708.93963160759859</v>
      </c>
      <c r="J52" s="758">
        <f>'Per Pupil_Weighted Funding'!R52</f>
        <v>193.3471722566178</v>
      </c>
      <c r="K52" s="758">
        <f>'Per Pupil_Weighted Funding'!W52</f>
        <v>4833.6793064154454</v>
      </c>
      <c r="L52" s="758">
        <f>'Per Pupil_Weighted Funding'!AB52</f>
        <v>1933.4717225661777</v>
      </c>
      <c r="M52" s="758">
        <f>'[6]18-19 Initial_Type1,1B,2,3,3B,4'!K49</f>
        <v>1738</v>
      </c>
      <c r="N52" s="758">
        <f>'[6]18-19 Initial_Type1,1B,2,3,3B,4'!N49</f>
        <v>2991</v>
      </c>
      <c r="O52" s="759">
        <f t="shared" si="2"/>
        <v>7743.3752847367332</v>
      </c>
    </row>
    <row r="53" spans="1:15" s="738" customFormat="1" ht="16.149999999999999" customHeight="1" x14ac:dyDescent="0.2">
      <c r="A53" s="1039">
        <v>47</v>
      </c>
      <c r="B53" s="747" t="s">
        <v>52</v>
      </c>
      <c r="C53" s="760">
        <f>'Per Pupil_Weighted Funding'!H53</f>
        <v>1549.3264333975069</v>
      </c>
      <c r="D53" s="760">
        <f>'3_Levels 1&amp;2'!AF53</f>
        <v>0</v>
      </c>
      <c r="E53" s="760">
        <f>'3_Levels 1&amp;2'!AK53</f>
        <v>390.97777777777776</v>
      </c>
      <c r="F53" s="761">
        <f t="shared" si="3"/>
        <v>1940.3042111752848</v>
      </c>
      <c r="G53" s="760">
        <v>910.76</v>
      </c>
      <c r="H53" s="761">
        <f t="shared" si="1"/>
        <v>2851.064211175285</v>
      </c>
      <c r="I53" s="760">
        <f>'Per Pupil_Weighted Funding'!M53</f>
        <v>340.85181534745152</v>
      </c>
      <c r="J53" s="760">
        <f>'Per Pupil_Weighted Funding'!R53</f>
        <v>92.959586003850404</v>
      </c>
      <c r="K53" s="760">
        <f>'Per Pupil_Weighted Funding'!W53</f>
        <v>2323.9896500962604</v>
      </c>
      <c r="L53" s="760">
        <f>'Per Pupil_Weighted Funding'!AB53</f>
        <v>929.59586003850404</v>
      </c>
      <c r="M53" s="760">
        <f>'[6]18-19 Initial_Type1,1B,2,3,3B,4'!K50</f>
        <v>11571</v>
      </c>
      <c r="N53" s="760">
        <f>'[6]18-19 Initial_Type1,1B,2,3,3B,4'!N50</f>
        <v>13043</v>
      </c>
      <c r="O53" s="761">
        <f t="shared" si="2"/>
        <v>14983.304211175284</v>
      </c>
    </row>
    <row r="54" spans="1:15" s="738" customFormat="1" ht="16.149999999999999" customHeight="1" x14ac:dyDescent="0.2">
      <c r="A54" s="1039">
        <v>48</v>
      </c>
      <c r="B54" s="747" t="s">
        <v>702</v>
      </c>
      <c r="C54" s="760">
        <f>'Per Pupil_Weighted Funding'!H54</f>
        <v>2347.288805789859</v>
      </c>
      <c r="D54" s="760">
        <f>'3_Levels 1&amp;2'!AF54</f>
        <v>608</v>
      </c>
      <c r="E54" s="760">
        <f>'3_Levels 1&amp;2'!AK54</f>
        <v>168.9225806451613</v>
      </c>
      <c r="F54" s="761">
        <f t="shared" si="3"/>
        <v>3124.2113864350204</v>
      </c>
      <c r="G54" s="760">
        <v>871.07</v>
      </c>
      <c r="H54" s="761">
        <f t="shared" si="1"/>
        <v>3995.2813864350205</v>
      </c>
      <c r="I54" s="760">
        <f>'Per Pupil_Weighted Funding'!M54</f>
        <v>516.40353727376908</v>
      </c>
      <c r="J54" s="760">
        <f>'Per Pupil_Weighted Funding'!R54</f>
        <v>140.83732834739155</v>
      </c>
      <c r="K54" s="760">
        <f>'Per Pupil_Weighted Funding'!W54</f>
        <v>3520.9332086847894</v>
      </c>
      <c r="L54" s="760">
        <f>'Per Pupil_Weighted Funding'!AB54</f>
        <v>1408.3732834739153</v>
      </c>
      <c r="M54" s="760">
        <f>'[6]18-19 Initial_Type1,1B,2,3,3B,4'!K51</f>
        <v>5158</v>
      </c>
      <c r="N54" s="760">
        <f>'[6]18-19 Initial_Type1,1B,2,3,3B,4'!N51</f>
        <v>5158</v>
      </c>
      <c r="O54" s="761">
        <f t="shared" si="2"/>
        <v>8282.2113864350213</v>
      </c>
    </row>
    <row r="55" spans="1:15" s="738" customFormat="1" ht="16.149999999999999" customHeight="1" x14ac:dyDescent="0.2">
      <c r="A55" s="1039">
        <v>49</v>
      </c>
      <c r="B55" s="747" t="s">
        <v>53</v>
      </c>
      <c r="C55" s="760">
        <f>'Per Pupil_Weighted Funding'!H55</f>
        <v>3003.5975285198456</v>
      </c>
      <c r="D55" s="760">
        <f>'3_Levels 1&amp;2'!AF55</f>
        <v>764</v>
      </c>
      <c r="E55" s="760">
        <f>'3_Levels 1&amp;2'!AK55</f>
        <v>168.92253469417724</v>
      </c>
      <c r="F55" s="761">
        <f t="shared" si="3"/>
        <v>3936.5200632140227</v>
      </c>
      <c r="G55" s="760">
        <v>574.43999999999994</v>
      </c>
      <c r="H55" s="761">
        <f t="shared" si="1"/>
        <v>4510.9600632140227</v>
      </c>
      <c r="I55" s="760">
        <f>'Per Pupil_Weighted Funding'!M55</f>
        <v>660.79145627436594</v>
      </c>
      <c r="J55" s="760">
        <f>'Per Pupil_Weighted Funding'!R55</f>
        <v>180.21585171119071</v>
      </c>
      <c r="K55" s="760">
        <f>'Per Pupil_Weighted Funding'!W55</f>
        <v>4505.3962927797675</v>
      </c>
      <c r="L55" s="760">
        <f>'Per Pupil_Weighted Funding'!AB55</f>
        <v>1802.158517111907</v>
      </c>
      <c r="M55" s="760">
        <f>'[6]18-19 Initial_Type1,1B,2,3,3B,4'!K52</f>
        <v>2655</v>
      </c>
      <c r="N55" s="760">
        <f>'[6]18-19 Initial_Type1,1B,2,3,3B,4'!N52</f>
        <v>2655</v>
      </c>
      <c r="O55" s="761">
        <f t="shared" si="2"/>
        <v>6591.5200632140222</v>
      </c>
    </row>
    <row r="56" spans="1:15" s="738" customFormat="1" ht="16.149999999999999" customHeight="1" x14ac:dyDescent="0.2">
      <c r="A56" s="1040">
        <v>50</v>
      </c>
      <c r="B56" s="748" t="s">
        <v>54</v>
      </c>
      <c r="C56" s="762">
        <f>'Per Pupil_Weighted Funding'!H56</f>
        <v>2904.3262148871777</v>
      </c>
      <c r="D56" s="762">
        <f>'3_Levels 1&amp;2'!AF56</f>
        <v>1031</v>
      </c>
      <c r="E56" s="762">
        <f>'3_Levels 1&amp;2'!AK56</f>
        <v>168.92252882497732</v>
      </c>
      <c r="F56" s="763">
        <f t="shared" si="3"/>
        <v>4104.2487437121554</v>
      </c>
      <c r="G56" s="762">
        <v>634.46</v>
      </c>
      <c r="H56" s="763">
        <f t="shared" si="1"/>
        <v>4738.7087437121554</v>
      </c>
      <c r="I56" s="762">
        <f>'Per Pupil_Weighted Funding'!M56</f>
        <v>638.95176727517901</v>
      </c>
      <c r="J56" s="762">
        <f>'Per Pupil_Weighted Funding'!R56</f>
        <v>174.25957289323065</v>
      </c>
      <c r="K56" s="762">
        <f>'Per Pupil_Weighted Funding'!W56</f>
        <v>4356.4893223307663</v>
      </c>
      <c r="L56" s="762">
        <f>'Per Pupil_Weighted Funding'!AB56</f>
        <v>1742.5957289323062</v>
      </c>
      <c r="M56" s="762">
        <f>'[6]18-19 Initial_Type1,1B,2,3,3B,4'!K53</f>
        <v>2484</v>
      </c>
      <c r="N56" s="762">
        <f>'[6]18-19 Initial_Type1,1B,2,3,3B,4'!N53</f>
        <v>3490</v>
      </c>
      <c r="O56" s="763">
        <f t="shared" si="2"/>
        <v>7594.2487437121554</v>
      </c>
    </row>
    <row r="57" spans="1:15" s="738" customFormat="1" ht="16.149999999999999" customHeight="1" x14ac:dyDescent="0.2">
      <c r="A57" s="1038">
        <v>51</v>
      </c>
      <c r="B57" s="746" t="s">
        <v>55</v>
      </c>
      <c r="C57" s="758">
        <f>'Per Pupil_Weighted Funding'!H57</f>
        <v>2595.1543606578848</v>
      </c>
      <c r="D57" s="758">
        <f>'3_Levels 1&amp;2'!AF57</f>
        <v>811</v>
      </c>
      <c r="E57" s="758">
        <f>'3_Levels 1&amp;2'!AK57</f>
        <v>168.92255484183735</v>
      </c>
      <c r="F57" s="759">
        <f t="shared" si="3"/>
        <v>3575.076915499722</v>
      </c>
      <c r="G57" s="758">
        <v>706.66</v>
      </c>
      <c r="H57" s="759">
        <f t="shared" si="1"/>
        <v>4281.7369154997223</v>
      </c>
      <c r="I57" s="758">
        <f>'Per Pupil_Weighted Funding'!M57</f>
        <v>570.93395934473472</v>
      </c>
      <c r="J57" s="758">
        <f>'Per Pupil_Weighted Funding'!R57</f>
        <v>155.70926163947308</v>
      </c>
      <c r="K57" s="758">
        <f>'Per Pupil_Weighted Funding'!W57</f>
        <v>3892.7315409868274</v>
      </c>
      <c r="L57" s="758">
        <f>'Per Pupil_Weighted Funding'!AB57</f>
        <v>1557.0926163947308</v>
      </c>
      <c r="M57" s="758">
        <f>'[6]18-19 Initial_Type1,1B,2,3,3B,4'!K54</f>
        <v>3943</v>
      </c>
      <c r="N57" s="758">
        <f>'[6]18-19 Initial_Type1,1B,2,3,3B,4'!N54</f>
        <v>4268</v>
      </c>
      <c r="O57" s="759">
        <f t="shared" si="2"/>
        <v>7843.0769154997215</v>
      </c>
    </row>
    <row r="58" spans="1:15" s="736" customFormat="1" ht="16.149999999999999" customHeight="1" x14ac:dyDescent="0.2">
      <c r="A58" s="1039">
        <v>52</v>
      </c>
      <c r="B58" s="747" t="s">
        <v>56</v>
      </c>
      <c r="C58" s="760">
        <f>'Per Pupil_Weighted Funding'!H58</f>
        <v>2733.5928972970642</v>
      </c>
      <c r="D58" s="760">
        <f>'3_Levels 1&amp;2'!AF58</f>
        <v>917</v>
      </c>
      <c r="E58" s="760">
        <f>'3_Levels 1&amp;2'!AK58</f>
        <v>168.92253818912204</v>
      </c>
      <c r="F58" s="761">
        <f t="shared" si="3"/>
        <v>3819.5154354861861</v>
      </c>
      <c r="G58" s="760">
        <v>658.37</v>
      </c>
      <c r="H58" s="761">
        <f t="shared" si="1"/>
        <v>4477.885435486186</v>
      </c>
      <c r="I58" s="760">
        <f>'Per Pupil_Weighted Funding'!M58</f>
        <v>601.39043740535396</v>
      </c>
      <c r="J58" s="760">
        <f>'Per Pupil_Weighted Funding'!R58</f>
        <v>164.01557383782384</v>
      </c>
      <c r="K58" s="760">
        <f>'Per Pupil_Weighted Funding'!W58</f>
        <v>4100.3893459455958</v>
      </c>
      <c r="L58" s="760">
        <f>'Per Pupil_Weighted Funding'!AB58</f>
        <v>1640.1557383782383</v>
      </c>
      <c r="M58" s="760">
        <f>'[6]18-19 Initial_Type1,1B,2,3,3B,4'!K55</f>
        <v>5061</v>
      </c>
      <c r="N58" s="760">
        <f>'[6]18-19 Initial_Type1,1B,2,3,3B,4'!N55</f>
        <v>5924</v>
      </c>
      <c r="O58" s="761">
        <f t="shared" si="2"/>
        <v>9743.5154354861861</v>
      </c>
    </row>
    <row r="59" spans="1:15" s="736" customFormat="1" ht="16.149999999999999" customHeight="1" x14ac:dyDescent="0.2">
      <c r="A59" s="1039">
        <v>53</v>
      </c>
      <c r="B59" s="747" t="s">
        <v>57</v>
      </c>
      <c r="C59" s="760">
        <f>'Per Pupil_Weighted Funding'!H59</f>
        <v>3015.1133399615983</v>
      </c>
      <c r="D59" s="760">
        <f>'3_Levels 1&amp;2'!AF59</f>
        <v>801</v>
      </c>
      <c r="E59" s="760">
        <f>'3_Levels 1&amp;2'!AK59</f>
        <v>168.92254922496858</v>
      </c>
      <c r="F59" s="761">
        <f t="shared" si="3"/>
        <v>3985.0358891865667</v>
      </c>
      <c r="G59" s="760">
        <v>689.74</v>
      </c>
      <c r="H59" s="761">
        <f t="shared" si="1"/>
        <v>4674.7758891865669</v>
      </c>
      <c r="I59" s="760">
        <f>'Per Pupil_Weighted Funding'!M59</f>
        <v>663.32493479155164</v>
      </c>
      <c r="J59" s="760">
        <f>'Per Pupil_Weighted Funding'!R59</f>
        <v>180.90680039769586</v>
      </c>
      <c r="K59" s="760">
        <f>'Per Pupil_Weighted Funding'!W59</f>
        <v>4522.670009942397</v>
      </c>
      <c r="L59" s="760">
        <f>'Per Pupil_Weighted Funding'!AB59</f>
        <v>1809.0680039769588</v>
      </c>
      <c r="M59" s="760">
        <f>'[6]18-19 Initial_Type1,1B,2,3,3B,4'!K56</f>
        <v>2464</v>
      </c>
      <c r="N59" s="760">
        <f>'[6]18-19 Initial_Type1,1B,2,3,3B,4'!N56</f>
        <v>2670</v>
      </c>
      <c r="O59" s="761">
        <f t="shared" si="2"/>
        <v>6655.0358891865671</v>
      </c>
    </row>
    <row r="60" spans="1:15" s="736" customFormat="1" ht="16.149999999999999" customHeight="1" x14ac:dyDescent="0.2">
      <c r="A60" s="1039">
        <v>54</v>
      </c>
      <c r="B60" s="747" t="s">
        <v>58</v>
      </c>
      <c r="C60" s="760">
        <f>'Per Pupil_Weighted Funding'!H60</f>
        <v>2653.2118205596757</v>
      </c>
      <c r="D60" s="760">
        <f>'3_Levels 1&amp;2'!AF60</f>
        <v>1011</v>
      </c>
      <c r="E60" s="760">
        <f>'3_Levels 1&amp;2'!AK60</f>
        <v>168.92322097378278</v>
      </c>
      <c r="F60" s="761">
        <f t="shared" si="3"/>
        <v>3833.1350415334587</v>
      </c>
      <c r="G60" s="760">
        <v>951.45</v>
      </c>
      <c r="H60" s="761">
        <f t="shared" si="1"/>
        <v>4784.5850415334589</v>
      </c>
      <c r="I60" s="760">
        <f>'Per Pupil_Weighted Funding'!M60</f>
        <v>583.70660052312871</v>
      </c>
      <c r="J60" s="760">
        <f>'Per Pupil_Weighted Funding'!R60</f>
        <v>159.19270923358056</v>
      </c>
      <c r="K60" s="760">
        <f>'Per Pupil_Weighted Funding'!W60</f>
        <v>3979.8177308395143</v>
      </c>
      <c r="L60" s="760">
        <f>'Per Pupil_Weighted Funding'!AB60</f>
        <v>1591.9270923358056</v>
      </c>
      <c r="M60" s="760">
        <f>'[6]18-19 Initial_Type1,1B,2,3,3B,4'!K57</f>
        <v>5141</v>
      </c>
      <c r="N60" s="760">
        <f>'[6]18-19 Initial_Type1,1B,2,3,3B,4'!N57</f>
        <v>5141</v>
      </c>
      <c r="O60" s="761">
        <f t="shared" si="2"/>
        <v>8974.1350415334582</v>
      </c>
    </row>
    <row r="61" spans="1:15" s="736" customFormat="1" ht="16.149999999999999" customHeight="1" x14ac:dyDescent="0.2">
      <c r="A61" s="1040">
        <v>55</v>
      </c>
      <c r="B61" s="748" t="s">
        <v>59</v>
      </c>
      <c r="C61" s="762">
        <f>'Per Pupil_Weighted Funding'!H61</f>
        <v>2697.6611004949918</v>
      </c>
      <c r="D61" s="762">
        <f>'3_Levels 1&amp;2'!AF61</f>
        <v>840</v>
      </c>
      <c r="E61" s="762">
        <f>'3_Levels 1&amp;2'!AK61</f>
        <v>168.92254672897195</v>
      </c>
      <c r="F61" s="763">
        <f t="shared" si="3"/>
        <v>3706.5836472239639</v>
      </c>
      <c r="G61" s="762">
        <v>795.14</v>
      </c>
      <c r="H61" s="763">
        <f t="shared" si="1"/>
        <v>4501.7236472239638</v>
      </c>
      <c r="I61" s="762">
        <f>'Per Pupil_Weighted Funding'!M61</f>
        <v>593.48544210889816</v>
      </c>
      <c r="J61" s="762">
        <f>'Per Pupil_Weighted Funding'!R61</f>
        <v>161.8596660296995</v>
      </c>
      <c r="K61" s="762">
        <f>'Per Pupil_Weighted Funding'!W61</f>
        <v>4046.4916507424882</v>
      </c>
      <c r="L61" s="762">
        <f>'Per Pupil_Weighted Funding'!AB61</f>
        <v>1618.596660296995</v>
      </c>
      <c r="M61" s="762">
        <f>'[6]18-19 Initial_Type1,1B,2,3,3B,4'!K58</f>
        <v>3703</v>
      </c>
      <c r="N61" s="762">
        <f>'[6]18-19 Initial_Type1,1B,2,3,3B,4'!N58</f>
        <v>3703</v>
      </c>
      <c r="O61" s="763">
        <f t="shared" si="2"/>
        <v>7409.5836472239644</v>
      </c>
    </row>
    <row r="62" spans="1:15" s="738" customFormat="1" ht="16.149999999999999" customHeight="1" x14ac:dyDescent="0.2">
      <c r="A62" s="1038">
        <v>56</v>
      </c>
      <c r="B62" s="746" t="s">
        <v>60</v>
      </c>
      <c r="C62" s="758">
        <f>'Per Pupil_Weighted Funding'!H62</f>
        <v>3024.583254556972</v>
      </c>
      <c r="D62" s="758">
        <f>'3_Levels 1&amp;2'!AF62</f>
        <v>1202</v>
      </c>
      <c r="E62" s="758">
        <f>'3_Levels 1&amp;2'!AK62</f>
        <v>168.92244764397907</v>
      </c>
      <c r="F62" s="759">
        <f t="shared" si="3"/>
        <v>4395.5057022009514</v>
      </c>
      <c r="G62" s="758">
        <v>614.66000000000008</v>
      </c>
      <c r="H62" s="759">
        <f t="shared" si="1"/>
        <v>5010.1657022009513</v>
      </c>
      <c r="I62" s="758">
        <f>'Per Pupil_Weighted Funding'!M62</f>
        <v>665.40831600253398</v>
      </c>
      <c r="J62" s="758">
        <f>'Per Pupil_Weighted Funding'!R62</f>
        <v>181.4749952734183</v>
      </c>
      <c r="K62" s="758">
        <f>'Per Pupil_Weighted Funding'!W62</f>
        <v>4536.8748818354579</v>
      </c>
      <c r="L62" s="758">
        <f>'Per Pupil_Weighted Funding'!AB62</f>
        <v>1814.7499527341834</v>
      </c>
      <c r="M62" s="758">
        <f>'[6]18-19 Initial_Type1,1B,2,3,3B,4'!K59</f>
        <v>3380</v>
      </c>
      <c r="N62" s="758">
        <f>'[6]18-19 Initial_Type1,1B,2,3,3B,4'!N59</f>
        <v>4203</v>
      </c>
      <c r="O62" s="759">
        <f t="shared" si="2"/>
        <v>8598.5057022009514</v>
      </c>
    </row>
    <row r="63" spans="1:15" s="738" customFormat="1" ht="16.149999999999999" customHeight="1" x14ac:dyDescent="0.2">
      <c r="A63" s="1039">
        <v>57</v>
      </c>
      <c r="B63" s="747" t="s">
        <v>61</v>
      </c>
      <c r="C63" s="760">
        <f>'Per Pupil_Weighted Funding'!H63</f>
        <v>3027.9782551212452</v>
      </c>
      <c r="D63" s="760">
        <f>'3_Levels 1&amp;2'!AF63</f>
        <v>850</v>
      </c>
      <c r="E63" s="760">
        <f>'3_Levels 1&amp;2'!AK63</f>
        <v>168.92254714981988</v>
      </c>
      <c r="F63" s="761">
        <f t="shared" si="3"/>
        <v>4046.900802271065</v>
      </c>
      <c r="G63" s="760">
        <v>764.51</v>
      </c>
      <c r="H63" s="761">
        <f t="shared" si="1"/>
        <v>4811.4108022710652</v>
      </c>
      <c r="I63" s="760">
        <f>'Per Pupil_Weighted Funding'!M63</f>
        <v>666.15521612667408</v>
      </c>
      <c r="J63" s="760">
        <f>'Per Pupil_Weighted Funding'!R63</f>
        <v>181.67869530727472</v>
      </c>
      <c r="K63" s="760">
        <f>'Per Pupil_Weighted Funding'!W63</f>
        <v>4541.967382681868</v>
      </c>
      <c r="L63" s="760">
        <f>'Per Pupil_Weighted Funding'!AB63</f>
        <v>1816.7869530727471</v>
      </c>
      <c r="M63" s="760">
        <f>'[6]18-19 Initial_Type1,1B,2,3,3B,4'!K60</f>
        <v>2620</v>
      </c>
      <c r="N63" s="760">
        <f>'[6]18-19 Initial_Type1,1B,2,3,3B,4'!N60</f>
        <v>2620</v>
      </c>
      <c r="O63" s="761">
        <f t="shared" si="2"/>
        <v>6666.900802271065</v>
      </c>
    </row>
    <row r="64" spans="1:15" s="738" customFormat="1" ht="16.149999999999999" customHeight="1" x14ac:dyDescent="0.2">
      <c r="A64" s="1039">
        <v>58</v>
      </c>
      <c r="B64" s="747" t="s">
        <v>62</v>
      </c>
      <c r="C64" s="760">
        <f>'Per Pupil_Weighted Funding'!H64</f>
        <v>3367.3226636256404</v>
      </c>
      <c r="D64" s="760">
        <f>'3_Levels 1&amp;2'!AF64</f>
        <v>1125</v>
      </c>
      <c r="E64" s="760">
        <f>'3_Levels 1&amp;2'!AK64</f>
        <v>168.92256981900994</v>
      </c>
      <c r="F64" s="761">
        <f t="shared" si="3"/>
        <v>4661.2452334446507</v>
      </c>
      <c r="G64" s="760">
        <v>697.04</v>
      </c>
      <c r="H64" s="761">
        <f t="shared" si="1"/>
        <v>5358.2852334446507</v>
      </c>
      <c r="I64" s="760">
        <f>'Per Pupil_Weighted Funding'!M64</f>
        <v>740.81098599764084</v>
      </c>
      <c r="J64" s="760">
        <f>'Per Pupil_Weighted Funding'!R64</f>
        <v>202.03935981753844</v>
      </c>
      <c r="K64" s="760">
        <f>'Per Pupil_Weighted Funding'!W64</f>
        <v>5050.9839954384606</v>
      </c>
      <c r="L64" s="760">
        <f>'Per Pupil_Weighted Funding'!AB64</f>
        <v>2020.3935981753841</v>
      </c>
      <c r="M64" s="760">
        <f>'[6]18-19 Initial_Type1,1B,2,3,3B,4'!K61</f>
        <v>1766</v>
      </c>
      <c r="N64" s="760">
        <f>'[6]18-19 Initial_Type1,1B,2,3,3B,4'!N61</f>
        <v>2215</v>
      </c>
      <c r="O64" s="761">
        <f t="shared" si="2"/>
        <v>6876.2452334446507</v>
      </c>
    </row>
    <row r="65" spans="1:15" s="738" customFormat="1" ht="16.149999999999999" customHeight="1" x14ac:dyDescent="0.2">
      <c r="A65" s="1039">
        <v>59</v>
      </c>
      <c r="B65" s="747" t="s">
        <v>63</v>
      </c>
      <c r="C65" s="760">
        <f>'Per Pupil_Weighted Funding'!H65</f>
        <v>3540.0245269903962</v>
      </c>
      <c r="D65" s="760">
        <f>'3_Levels 1&amp;2'!AF65</f>
        <v>746</v>
      </c>
      <c r="E65" s="760">
        <f>'3_Levels 1&amp;2'!AK65</f>
        <v>168.92244579019339</v>
      </c>
      <c r="F65" s="761">
        <f t="shared" si="3"/>
        <v>4454.9469727805899</v>
      </c>
      <c r="G65" s="760">
        <v>689.52</v>
      </c>
      <c r="H65" s="761">
        <f t="shared" si="1"/>
        <v>5144.4669727805904</v>
      </c>
      <c r="I65" s="760">
        <f>'Per Pupil_Weighted Funding'!M65</f>
        <v>778.80539593788717</v>
      </c>
      <c r="J65" s="760">
        <f>'Per Pupil_Weighted Funding'!R65</f>
        <v>212.40147161942375</v>
      </c>
      <c r="K65" s="760">
        <f>'Per Pupil_Weighted Funding'!W65</f>
        <v>5310.0367904855939</v>
      </c>
      <c r="L65" s="760">
        <f>'Per Pupil_Weighted Funding'!AB65</f>
        <v>2124.0147161942373</v>
      </c>
      <c r="M65" s="760">
        <f>'[6]18-19 Initial_Type1,1B,2,3,3B,4'!K62</f>
        <v>1286</v>
      </c>
      <c r="N65" s="760">
        <f>'[6]18-19 Initial_Type1,1B,2,3,3B,4'!N62</f>
        <v>1488</v>
      </c>
      <c r="O65" s="761">
        <f t="shared" si="2"/>
        <v>5942.9469727805899</v>
      </c>
    </row>
    <row r="66" spans="1:15" s="738" customFormat="1" ht="16.149999999999999" customHeight="1" x14ac:dyDescent="0.2">
      <c r="A66" s="1040">
        <v>60</v>
      </c>
      <c r="B66" s="748" t="s">
        <v>64</v>
      </c>
      <c r="C66" s="762">
        <f>'Per Pupil_Weighted Funding'!H66</f>
        <v>2973.5323122118016</v>
      </c>
      <c r="D66" s="762">
        <f>'3_Levels 1&amp;2'!AF66</f>
        <v>1123</v>
      </c>
      <c r="E66" s="762">
        <f>'3_Levels 1&amp;2'!AK66</f>
        <v>168.92253521126761</v>
      </c>
      <c r="F66" s="763">
        <f t="shared" si="3"/>
        <v>4265.4548474230696</v>
      </c>
      <c r="G66" s="762">
        <v>594.04</v>
      </c>
      <c r="H66" s="763">
        <f t="shared" si="1"/>
        <v>4859.4948474230696</v>
      </c>
      <c r="I66" s="762">
        <f>'Per Pupil_Weighted Funding'!M66</f>
        <v>654.17710868659628</v>
      </c>
      <c r="J66" s="762">
        <f>'Per Pupil_Weighted Funding'!R66</f>
        <v>178.41193873270808</v>
      </c>
      <c r="K66" s="762">
        <f>'Per Pupil_Weighted Funding'!W66</f>
        <v>4460.2984683177028</v>
      </c>
      <c r="L66" s="762">
        <f>'Per Pupil_Weighted Funding'!AB66</f>
        <v>1784.1193873270811</v>
      </c>
      <c r="M66" s="762">
        <f>'[6]18-19 Initial_Type1,1B,2,3,3B,4'!K63</f>
        <v>2890</v>
      </c>
      <c r="N66" s="762">
        <f>'[6]18-19 Initial_Type1,1B,2,3,3B,4'!N63</f>
        <v>4045</v>
      </c>
      <c r="O66" s="763">
        <f t="shared" si="2"/>
        <v>8310.4548474230687</v>
      </c>
    </row>
    <row r="67" spans="1:15" s="738" customFormat="1" ht="16.149999999999999" customHeight="1" x14ac:dyDescent="0.2">
      <c r="A67" s="1038">
        <v>61</v>
      </c>
      <c r="B67" s="746" t="s">
        <v>65</v>
      </c>
      <c r="C67" s="758">
        <f>'Per Pupil_Weighted Funding'!H67</f>
        <v>1734.6424912171883</v>
      </c>
      <c r="D67" s="758">
        <f>'3_Levels 1&amp;2'!AF67</f>
        <v>67</v>
      </c>
      <c r="E67" s="758">
        <f>'3_Levels 1&amp;2'!AK67</f>
        <v>168.92240675197385</v>
      </c>
      <c r="F67" s="759">
        <f t="shared" si="3"/>
        <v>1970.5648979691621</v>
      </c>
      <c r="G67" s="758">
        <v>833.70999999999992</v>
      </c>
      <c r="H67" s="759">
        <f t="shared" si="1"/>
        <v>2804.2748979691619</v>
      </c>
      <c r="I67" s="758">
        <f>'Per Pupil_Weighted Funding'!M67</f>
        <v>381.62134806778147</v>
      </c>
      <c r="J67" s="758">
        <f>'Per Pupil_Weighted Funding'!R67</f>
        <v>104.0785494730313</v>
      </c>
      <c r="K67" s="758">
        <f>'Per Pupil_Weighted Funding'!W67</f>
        <v>2601.9637368257822</v>
      </c>
      <c r="L67" s="758">
        <f>'Per Pupil_Weighted Funding'!AB67</f>
        <v>1040.7854947303128</v>
      </c>
      <c r="M67" s="758">
        <f>'[6]18-19 Initial_Type1,1B,2,3,3B,4'!K64</f>
        <v>8735</v>
      </c>
      <c r="N67" s="758">
        <f>'[6]18-19 Initial_Type1,1B,2,3,3B,4'!N64</f>
        <v>9576</v>
      </c>
      <c r="O67" s="759">
        <f t="shared" si="2"/>
        <v>11546.564897969161</v>
      </c>
    </row>
    <row r="68" spans="1:15" s="738" customFormat="1" ht="16.149999999999999" customHeight="1" x14ac:dyDescent="0.2">
      <c r="A68" s="1039">
        <v>62</v>
      </c>
      <c r="B68" s="747" t="s">
        <v>66</v>
      </c>
      <c r="C68" s="760">
        <f>'Per Pupil_Weighted Funding'!H68</f>
        <v>3345.7575505756845</v>
      </c>
      <c r="D68" s="760">
        <f>'3_Levels 1&amp;2'!AF68</f>
        <v>853</v>
      </c>
      <c r="E68" s="760">
        <f>'3_Levels 1&amp;2'!AK68</f>
        <v>168.92242242242241</v>
      </c>
      <c r="F68" s="761">
        <f t="shared" si="3"/>
        <v>4367.6799729981076</v>
      </c>
      <c r="G68" s="760">
        <v>516.08000000000004</v>
      </c>
      <c r="H68" s="761">
        <f t="shared" si="1"/>
        <v>4883.7599729981075</v>
      </c>
      <c r="I68" s="760">
        <f>'Per Pupil_Weighted Funding'!M68</f>
        <v>736.06666112665073</v>
      </c>
      <c r="J68" s="760">
        <f>'Per Pupil_Weighted Funding'!R68</f>
        <v>200.74545303454113</v>
      </c>
      <c r="K68" s="760">
        <f>'Per Pupil_Weighted Funding'!W68</f>
        <v>5018.6363258635274</v>
      </c>
      <c r="L68" s="760">
        <f>'Per Pupil_Weighted Funding'!AB68</f>
        <v>2007.4545303454111</v>
      </c>
      <c r="M68" s="760">
        <f>'[6]18-19 Initial_Type1,1B,2,3,3B,4'!K65</f>
        <v>1997</v>
      </c>
      <c r="N68" s="760">
        <f>'[6]18-19 Initial_Type1,1B,2,3,3B,4'!N65</f>
        <v>1997</v>
      </c>
      <c r="O68" s="761">
        <f t="shared" si="2"/>
        <v>6364.6799729981076</v>
      </c>
    </row>
    <row r="69" spans="1:15" s="738" customFormat="1" ht="16.149999999999999" customHeight="1" x14ac:dyDescent="0.2">
      <c r="A69" s="1039">
        <v>63</v>
      </c>
      <c r="B69" s="747" t="s">
        <v>67</v>
      </c>
      <c r="C69" s="760">
        <f>'Per Pupil_Weighted Funding'!H69</f>
        <v>2069.0624677615842</v>
      </c>
      <c r="D69" s="760">
        <f>'3_Levels 1&amp;2'!AF69</f>
        <v>369</v>
      </c>
      <c r="E69" s="760">
        <f>'3_Levels 1&amp;2'!AK69</f>
        <v>423.11448931116388</v>
      </c>
      <c r="F69" s="761">
        <f t="shared" si="3"/>
        <v>2861.1769570727483</v>
      </c>
      <c r="G69" s="760">
        <v>756.79</v>
      </c>
      <c r="H69" s="761">
        <f t="shared" si="1"/>
        <v>3617.9669570727483</v>
      </c>
      <c r="I69" s="760">
        <f>'Per Pupil_Weighted Funding'!M69</f>
        <v>455.19374290754848</v>
      </c>
      <c r="J69" s="760">
        <f>'Per Pupil_Weighted Funding'!R69</f>
        <v>124.14374806569505</v>
      </c>
      <c r="K69" s="760">
        <f>'Per Pupil_Weighted Funding'!W69</f>
        <v>3103.5937016423763</v>
      </c>
      <c r="L69" s="760">
        <f>'Per Pupil_Weighted Funding'!AB69</f>
        <v>1241.4374806569506</v>
      </c>
      <c r="M69" s="760">
        <f>'[6]18-19 Initial_Type1,1B,2,3,3B,4'!K66</f>
        <v>7559</v>
      </c>
      <c r="N69" s="760">
        <f>'[6]18-19 Initial_Type1,1B,2,3,3B,4'!N66</f>
        <v>7559</v>
      </c>
      <c r="O69" s="761">
        <f t="shared" si="2"/>
        <v>10420.176957072748</v>
      </c>
    </row>
    <row r="70" spans="1:15" s="738" customFormat="1" ht="16.149999999999999" customHeight="1" x14ac:dyDescent="0.2">
      <c r="A70" s="1039">
        <v>64</v>
      </c>
      <c r="B70" s="747" t="s">
        <v>68</v>
      </c>
      <c r="C70" s="760">
        <f>'Per Pupil_Weighted Funding'!H70</f>
        <v>3185.0591377926658</v>
      </c>
      <c r="D70" s="760">
        <f>'3_Levels 1&amp;2'!AF70</f>
        <v>1284</v>
      </c>
      <c r="E70" s="760">
        <f>'3_Levels 1&amp;2'!AK70</f>
        <v>168.92235734331152</v>
      </c>
      <c r="F70" s="761">
        <f t="shared" si="3"/>
        <v>4637.9814951359776</v>
      </c>
      <c r="G70" s="760">
        <v>592.66</v>
      </c>
      <c r="H70" s="761">
        <f t="shared" si="1"/>
        <v>5230.6414951359775</v>
      </c>
      <c r="I70" s="760">
        <f>'Per Pupil_Weighted Funding'!M70</f>
        <v>700.71301031438645</v>
      </c>
      <c r="J70" s="760">
        <f>'Per Pupil_Weighted Funding'!R70</f>
        <v>191.10354826755992</v>
      </c>
      <c r="K70" s="760">
        <f>'Per Pupil_Weighted Funding'!W70</f>
        <v>4777.5887066889991</v>
      </c>
      <c r="L70" s="760">
        <f>'Per Pupil_Weighted Funding'!AB70</f>
        <v>1911.0354826755995</v>
      </c>
      <c r="M70" s="760">
        <f>'[6]18-19 Initial_Type1,1B,2,3,3B,4'!K67</f>
        <v>2568</v>
      </c>
      <c r="N70" s="760">
        <f>'[6]18-19 Initial_Type1,1B,2,3,3B,4'!N67</f>
        <v>2999</v>
      </c>
      <c r="O70" s="761">
        <f t="shared" si="2"/>
        <v>7636.9814951359776</v>
      </c>
    </row>
    <row r="71" spans="1:15" s="738" customFormat="1" ht="16.149999999999999" customHeight="1" x14ac:dyDescent="0.2">
      <c r="A71" s="1040">
        <v>65</v>
      </c>
      <c r="B71" s="748" t="s">
        <v>703</v>
      </c>
      <c r="C71" s="762">
        <f>'Per Pupil_Weighted Funding'!H71</f>
        <v>2576.0636594318939</v>
      </c>
      <c r="D71" s="762">
        <f>'3_Levels 1&amp;2'!AF71</f>
        <v>812</v>
      </c>
      <c r="E71" s="762">
        <f>'3_Levels 1&amp;2'!AK71</f>
        <v>168.92251334906246</v>
      </c>
      <c r="F71" s="763">
        <f t="shared" si="3"/>
        <v>3556.9861727809566</v>
      </c>
      <c r="G71" s="762">
        <v>829.12</v>
      </c>
      <c r="H71" s="763">
        <f t="shared" ref="H71:H76" si="4">SUM(F71:G71)</f>
        <v>4386.1061727809565</v>
      </c>
      <c r="I71" s="762">
        <f>'Per Pupil_Weighted Funding'!M71</f>
        <v>566.73400507501663</v>
      </c>
      <c r="J71" s="762">
        <f>'Per Pupil_Weighted Funding'!R71</f>
        <v>154.56381956591363</v>
      </c>
      <c r="K71" s="762">
        <f>'Per Pupil_Weighted Funding'!W71</f>
        <v>3864.0954891478409</v>
      </c>
      <c r="L71" s="762">
        <f>'Per Pupil_Weighted Funding'!AB71</f>
        <v>1545.6381956591365</v>
      </c>
      <c r="M71" s="762">
        <f>'[6]18-19 Initial_Type1,1B,2,3,3B,4'!K68</f>
        <v>4570</v>
      </c>
      <c r="N71" s="762">
        <f>'[6]18-19 Initial_Type1,1B,2,3,3B,4'!N68</f>
        <v>5234</v>
      </c>
      <c r="O71" s="763">
        <f t="shared" ref="O71:O76" si="5">F71+N71</f>
        <v>8790.9861727809566</v>
      </c>
    </row>
    <row r="72" spans="1:15" s="738" customFormat="1" ht="16.149999999999999" customHeight="1" x14ac:dyDescent="0.2">
      <c r="A72" s="1039">
        <v>66</v>
      </c>
      <c r="B72" s="747" t="s">
        <v>704</v>
      </c>
      <c r="C72" s="758">
        <f>'Per Pupil_Weighted Funding'!H72</f>
        <v>2979.1425415582175</v>
      </c>
      <c r="D72" s="758">
        <f>'3_Levels 1&amp;2'!AF72</f>
        <v>1331</v>
      </c>
      <c r="E72" s="758">
        <f>'3_Levels 1&amp;2'!AK72</f>
        <v>168.92268822637695</v>
      </c>
      <c r="F72" s="759">
        <f>SUM(C72:E72)</f>
        <v>4479.0652297845945</v>
      </c>
      <c r="G72" s="758">
        <v>730.06</v>
      </c>
      <c r="H72" s="759">
        <f t="shared" si="4"/>
        <v>5209.1252297845949</v>
      </c>
      <c r="I72" s="758">
        <f>'Per Pupil_Weighted Funding'!M72</f>
        <v>655.4113591428079</v>
      </c>
      <c r="J72" s="758">
        <f>'Per Pupil_Weighted Funding'!R72</f>
        <v>178.74855249349307</v>
      </c>
      <c r="K72" s="758">
        <f>'Per Pupil_Weighted Funding'!W72</f>
        <v>4468.713812337327</v>
      </c>
      <c r="L72" s="758">
        <f>'Per Pupil_Weighted Funding'!AB72</f>
        <v>1787.4855249349307</v>
      </c>
      <c r="M72" s="758">
        <f>'[6]18-19 Initial_Type1,1B,2,3,3B,4'!K69</f>
        <v>3964</v>
      </c>
      <c r="N72" s="758">
        <f>'[6]18-19 Initial_Type1,1B,2,3,3B,4'!N69</f>
        <v>3964</v>
      </c>
      <c r="O72" s="759">
        <f t="shared" si="5"/>
        <v>8443.0652297845954</v>
      </c>
    </row>
    <row r="73" spans="1:15" s="738" customFormat="1" ht="16.149999999999999" customHeight="1" x14ac:dyDescent="0.2">
      <c r="A73" s="1039">
        <v>67</v>
      </c>
      <c r="B73" s="747" t="s">
        <v>3</v>
      </c>
      <c r="C73" s="760">
        <f>'Per Pupil_Weighted Funding'!H73</f>
        <v>2894.9018159324983</v>
      </c>
      <c r="D73" s="760">
        <f>'3_Levels 1&amp;2'!AF73</f>
        <v>1002</v>
      </c>
      <c r="E73" s="760">
        <f>'3_Levels 1&amp;2'!AK73</f>
        <v>168.92248062015503</v>
      </c>
      <c r="F73" s="761">
        <f>SUM(C73:E73)</f>
        <v>4065.8242965526533</v>
      </c>
      <c r="G73" s="760">
        <v>715.61</v>
      </c>
      <c r="H73" s="761">
        <f t="shared" si="4"/>
        <v>4781.434296552653</v>
      </c>
      <c r="I73" s="760">
        <f>'Per Pupil_Weighted Funding'!M73</f>
        <v>636.87839950514967</v>
      </c>
      <c r="J73" s="760">
        <f>'Per Pupil_Weighted Funding'!R73</f>
        <v>173.6941089559499</v>
      </c>
      <c r="K73" s="760">
        <f>'Per Pupil_Weighted Funding'!W73</f>
        <v>4342.3527238987472</v>
      </c>
      <c r="L73" s="760">
        <f>'Per Pupil_Weighted Funding'!AB73</f>
        <v>1736.9410895594988</v>
      </c>
      <c r="M73" s="760">
        <f>'[6]18-19 Initial_Type1,1B,2,3,3B,4'!K70</f>
        <v>4021</v>
      </c>
      <c r="N73" s="760">
        <f>'[6]18-19 Initial_Type1,1B,2,3,3B,4'!N70</f>
        <v>5608</v>
      </c>
      <c r="O73" s="761">
        <f t="shared" si="5"/>
        <v>9673.8242965526533</v>
      </c>
    </row>
    <row r="74" spans="1:15" s="738" customFormat="1" ht="16.149999999999999" customHeight="1" x14ac:dyDescent="0.2">
      <c r="A74" s="1039">
        <v>68</v>
      </c>
      <c r="B74" s="747" t="s">
        <v>705</v>
      </c>
      <c r="C74" s="760">
        <f>'Per Pupil_Weighted Funding'!H74</f>
        <v>3242.8396107058652</v>
      </c>
      <c r="D74" s="760">
        <f>'3_Levels 1&amp;2'!AF74</f>
        <v>1277</v>
      </c>
      <c r="E74" s="760">
        <f>'3_Levels 1&amp;2'!AK74</f>
        <v>168.92239119035133</v>
      </c>
      <c r="F74" s="761">
        <f>SUM(C74:E74)</f>
        <v>4688.7620018962161</v>
      </c>
      <c r="G74" s="760">
        <v>798.7</v>
      </c>
      <c r="H74" s="761">
        <f t="shared" si="4"/>
        <v>5487.462001896216</v>
      </c>
      <c r="I74" s="760">
        <f>'Per Pupil_Weighted Funding'!M74</f>
        <v>713.42471435529035</v>
      </c>
      <c r="J74" s="760">
        <f>'Per Pupil_Weighted Funding'!R74</f>
        <v>194.5703766423519</v>
      </c>
      <c r="K74" s="760">
        <f>'Per Pupil_Weighted Funding'!W74</f>
        <v>4864.2594160587978</v>
      </c>
      <c r="L74" s="760">
        <f>'Per Pupil_Weighted Funding'!AB74</f>
        <v>1945.703766423519</v>
      </c>
      <c r="M74" s="760">
        <f>'[6]18-19 Initial_Type1,1B,2,3,3B,4'!K71</f>
        <v>2793</v>
      </c>
      <c r="N74" s="760">
        <f>'[6]18-19 Initial_Type1,1B,2,3,3B,4'!N71</f>
        <v>2793</v>
      </c>
      <c r="O74" s="761">
        <f t="shared" si="5"/>
        <v>7481.7620018962161</v>
      </c>
    </row>
    <row r="75" spans="1:15" s="738" customFormat="1" ht="16.149999999999999" customHeight="1" x14ac:dyDescent="0.2">
      <c r="A75" s="1040">
        <v>69</v>
      </c>
      <c r="B75" s="748" t="s">
        <v>75</v>
      </c>
      <c r="C75" s="764">
        <f>'Per Pupil_Weighted Funding'!H75</f>
        <v>3190.5335502451608</v>
      </c>
      <c r="D75" s="764">
        <f>'3_Levels 1&amp;2'!AF75</f>
        <v>1226</v>
      </c>
      <c r="E75" s="764">
        <f>'3_Levels 1&amp;2'!AK75</f>
        <v>168.92246870195476</v>
      </c>
      <c r="F75" s="765">
        <f>SUM(C75:E75)</f>
        <v>4585.4560189471158</v>
      </c>
      <c r="G75" s="764">
        <v>705.67</v>
      </c>
      <c r="H75" s="765">
        <f t="shared" si="4"/>
        <v>5291.1260189471159</v>
      </c>
      <c r="I75" s="764">
        <f>'Per Pupil_Weighted Funding'!M75</f>
        <v>701.91738105393551</v>
      </c>
      <c r="J75" s="764">
        <f>'Per Pupil_Weighted Funding'!R75</f>
        <v>191.43201301470964</v>
      </c>
      <c r="K75" s="764">
        <f>'Per Pupil_Weighted Funding'!W75</f>
        <v>4785.8003253677416</v>
      </c>
      <c r="L75" s="764">
        <f>'Per Pupil_Weighted Funding'!AB75</f>
        <v>1914.3201301470965</v>
      </c>
      <c r="M75" s="764">
        <f>'[6]18-19 Initial_Type1,1B,2,3,3B,4'!K72</f>
        <v>2663</v>
      </c>
      <c r="N75" s="764">
        <f>'[6]18-19 Initial_Type1,1B,2,3,3B,4'!N72</f>
        <v>3798</v>
      </c>
      <c r="O75" s="765">
        <f t="shared" si="5"/>
        <v>8383.4560189471158</v>
      </c>
    </row>
    <row r="76" spans="1:15" s="740" customFormat="1" ht="16.149999999999999" customHeight="1" x14ac:dyDescent="0.2">
      <c r="A76" s="739"/>
      <c r="B76" s="739" t="s">
        <v>706</v>
      </c>
      <c r="C76" s="766">
        <f>'Per Pupil_Weighted Funding'!H76</f>
        <v>2572.1040866627254</v>
      </c>
      <c r="D76" s="766">
        <f>'3_Levels 1&amp;2'!AF76</f>
        <v>716</v>
      </c>
      <c r="E76" s="766">
        <f>'3_Levels 1&amp;2'!AK76</f>
        <v>212.27579108348795</v>
      </c>
      <c r="F76" s="766">
        <f>SUM(C76:E76)</f>
        <v>3500.3798777462134</v>
      </c>
      <c r="G76" s="766"/>
      <c r="H76" s="766">
        <f t="shared" si="4"/>
        <v>3500.3798777462134</v>
      </c>
      <c r="I76" s="766">
        <f>'Per Pupil_Weighted Funding'!M76</f>
        <v>562.52646116843925</v>
      </c>
      <c r="J76" s="766">
        <f>'Per Pupil_Weighted Funding'!R76</f>
        <v>156.7598461536212</v>
      </c>
      <c r="K76" s="766">
        <f>'Per Pupil_Weighted Funding'!W76</f>
        <v>3887.429255842535</v>
      </c>
      <c r="L76" s="766">
        <f>'Per Pupil_Weighted Funding'!AB76</f>
        <v>1503.1641574467419</v>
      </c>
      <c r="M76" s="766">
        <f>'[6]18-19 Initial_Type1,1B,2,3,3B,4'!K73</f>
        <v>4571</v>
      </c>
      <c r="N76" s="766">
        <f>'[6]18-19 Initial_Type1,1B,2,3,3B,4'!N73</f>
        <v>5169</v>
      </c>
      <c r="O76" s="766">
        <f t="shared" si="5"/>
        <v>8669.3798777462143</v>
      </c>
    </row>
    <row r="77" spans="1:15" s="742" customFormat="1" ht="9.6" customHeight="1" x14ac:dyDescent="0.2">
      <c r="A77" s="741"/>
      <c r="C77" s="743"/>
      <c r="D77" s="743"/>
      <c r="E77" s="743"/>
      <c r="F77" s="743"/>
      <c r="G77" s="743"/>
      <c r="H77" s="743"/>
      <c r="I77" s="743"/>
      <c r="J77" s="743"/>
      <c r="K77" s="743"/>
      <c r="L77" s="743"/>
      <c r="M77" s="743"/>
      <c r="N77" s="741"/>
      <c r="O77" s="743"/>
    </row>
    <row r="78" spans="1:15" s="742" customFormat="1" ht="16.149999999999999" customHeight="1" x14ac:dyDescent="0.2">
      <c r="C78" s="741" t="s">
        <v>721</v>
      </c>
      <c r="D78" s="743"/>
      <c r="E78" s="743"/>
      <c r="F78" s="743"/>
      <c r="G78" s="743"/>
      <c r="H78" s="743"/>
      <c r="I78" s="743"/>
      <c r="J78" s="743"/>
      <c r="K78" s="743"/>
      <c r="L78" s="743"/>
      <c r="M78" s="744"/>
      <c r="N78" s="741"/>
      <c r="O78" s="743"/>
    </row>
  </sheetData>
  <mergeCells count="14">
    <mergeCell ref="K2:K3"/>
    <mergeCell ref="L2:L3"/>
    <mergeCell ref="M2:M3"/>
    <mergeCell ref="N2:N3"/>
    <mergeCell ref="A1:B3"/>
    <mergeCell ref="C1:H1"/>
    <mergeCell ref="I1:L1"/>
    <mergeCell ref="M1:N1"/>
    <mergeCell ref="C2:C3"/>
    <mergeCell ref="D2:D3"/>
    <mergeCell ref="E2:E3"/>
    <mergeCell ref="G2:G3"/>
    <mergeCell ref="I2:I3"/>
    <mergeCell ref="J2:J3"/>
  </mergeCells>
  <printOptions horizontalCentered="1"/>
  <pageMargins left="0.5" right="0.5" top="0.8" bottom="0.4" header="0.3" footer="0.25"/>
  <pageSetup paperSize="5" scale="68" fitToWidth="0" orientation="portrait" r:id="rId1"/>
  <headerFooter alignWithMargins="0">
    <oddHeader>&amp;L&amp;"Arial,Bold"&amp;18FY2018-19 Budget Letter
Source Data Summary</oddHeader>
  </headerFooter>
  <colBreaks count="1" manualBreakCount="1">
    <brk id="8" max="75" man="1"/>
  </col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AL79"/>
  <sheetViews>
    <sheetView view="pageBreakPreview" zoomScaleNormal="100" zoomScaleSheetLayoutView="100" workbookViewId="0">
      <pane xSplit="2" ySplit="6" topLeftCell="C7" activePane="bottomRight" state="frozen"/>
      <selection activeCell="A7" sqref="A7"/>
      <selection pane="topRight" activeCell="A7" sqref="A7"/>
      <selection pane="bottomLeft" activeCell="A7" sqref="A7"/>
      <selection pane="bottomRight" activeCell="C7" sqref="C7"/>
    </sheetView>
  </sheetViews>
  <sheetFormatPr defaultColWidth="9.140625" defaultRowHeight="12.75" x14ac:dyDescent="0.2"/>
  <cols>
    <col min="1" max="1" width="3" style="691" bestFit="1" customWidth="1"/>
    <col min="2" max="2" width="18.5703125" style="691" bestFit="1" customWidth="1"/>
    <col min="3" max="3" width="14.42578125" style="693" bestFit="1" customWidth="1"/>
    <col min="4" max="4" width="13.28515625" style="693" customWidth="1"/>
    <col min="5" max="5" width="13.7109375" style="693" customWidth="1"/>
    <col min="6" max="6" width="10.42578125" style="693" customWidth="1"/>
    <col min="7" max="7" width="14.42578125" style="693" customWidth="1"/>
    <col min="8" max="8" width="10" style="693" bestFit="1" customWidth="1"/>
    <col min="9" max="9" width="11.7109375" style="693" bestFit="1" customWidth="1"/>
    <col min="10" max="10" width="12.28515625" style="693" customWidth="1"/>
    <col min="11" max="11" width="12.7109375" style="693" customWidth="1"/>
    <col min="12" max="12" width="10.7109375" style="693" customWidth="1"/>
    <col min="13" max="13" width="11.7109375" style="693" customWidth="1"/>
    <col min="14" max="14" width="9.5703125" style="693" customWidth="1"/>
    <col min="15" max="15" width="10.42578125" style="693" customWidth="1"/>
    <col min="16" max="16" width="11.7109375" style="693" bestFit="1" customWidth="1"/>
    <col min="17" max="17" width="9.5703125" style="693" customWidth="1"/>
    <col min="18" max="20" width="10.5703125" style="693" bestFit="1" customWidth="1"/>
    <col min="21" max="21" width="12.7109375" style="693" bestFit="1" customWidth="1"/>
    <col min="22" max="22" width="10.5703125" style="693" bestFit="1" customWidth="1"/>
    <col min="23" max="23" width="10.7109375" style="693" bestFit="1" customWidth="1"/>
    <col min="24" max="24" width="10.140625" style="693" customWidth="1"/>
    <col min="25" max="25" width="10.42578125" style="693" bestFit="1" customWidth="1"/>
    <col min="26" max="26" width="11.7109375" style="693" bestFit="1" customWidth="1"/>
    <col min="27" max="27" width="8.7109375" style="693" customWidth="1"/>
    <col min="28" max="28" width="10.7109375" style="693" bestFit="1" customWidth="1"/>
    <col min="29" max="29" width="9.42578125" style="693" customWidth="1"/>
    <col min="30" max="30" width="10.42578125" style="693" bestFit="1" customWidth="1"/>
    <col min="31" max="32" width="11.7109375" style="693" bestFit="1" customWidth="1"/>
    <col min="33" max="33" width="10.7109375" style="693" bestFit="1" customWidth="1"/>
    <col min="34" max="34" width="2.5703125" style="693" customWidth="1"/>
    <col min="35" max="35" width="14.42578125" style="693" bestFit="1" customWidth="1"/>
    <col min="36" max="36" width="3.7109375" style="692" bestFit="1" customWidth="1"/>
    <col min="37" max="37" width="14.42578125" style="693" bestFit="1" customWidth="1"/>
    <col min="38" max="38" width="3.7109375" style="692" bestFit="1" customWidth="1"/>
    <col min="39" max="16384" width="9.140625" style="691"/>
  </cols>
  <sheetData>
    <row r="1" spans="1:38" s="280" customFormat="1" ht="22.5" customHeight="1" x14ac:dyDescent="0.2">
      <c r="A1" s="1577" t="s">
        <v>80</v>
      </c>
      <c r="B1" s="1578"/>
      <c r="C1" s="1581" t="s">
        <v>1260</v>
      </c>
      <c r="D1" s="1581" t="s">
        <v>698</v>
      </c>
      <c r="E1" s="1582" t="s">
        <v>697</v>
      </c>
      <c r="F1" s="1583"/>
      <c r="G1" s="1583"/>
      <c r="H1" s="1584"/>
      <c r="I1" s="1585" t="s">
        <v>1314</v>
      </c>
      <c r="J1" s="1586"/>
      <c r="K1" s="1586"/>
      <c r="L1" s="1586"/>
      <c r="M1" s="1587"/>
      <c r="N1" s="1588" t="s">
        <v>696</v>
      </c>
      <c r="O1" s="1589"/>
      <c r="P1" s="1589"/>
      <c r="Q1" s="1589"/>
      <c r="R1" s="1590"/>
      <c r="S1" s="1591" t="s">
        <v>695</v>
      </c>
      <c r="T1" s="1592"/>
      <c r="U1" s="1592"/>
      <c r="V1" s="1592"/>
      <c r="W1" s="1593"/>
      <c r="X1" s="1594" t="s">
        <v>694</v>
      </c>
      <c r="Y1" s="1595"/>
      <c r="Z1" s="1595"/>
      <c r="AA1" s="1595"/>
      <c r="AB1" s="1596"/>
      <c r="AC1" s="1585" t="s">
        <v>693</v>
      </c>
      <c r="AD1" s="1586"/>
      <c r="AE1" s="1586"/>
      <c r="AF1" s="1586"/>
      <c r="AG1" s="1587"/>
      <c r="AH1" s="734"/>
      <c r="AI1" s="1573" t="s">
        <v>1263</v>
      </c>
      <c r="AJ1" s="1573"/>
      <c r="AK1" s="1573" t="s">
        <v>1263</v>
      </c>
      <c r="AL1" s="1573"/>
    </row>
    <row r="2" spans="1:38" s="732" customFormat="1" ht="134.44999999999999" customHeight="1" x14ac:dyDescent="0.2">
      <c r="A2" s="1579"/>
      <c r="B2" s="1580"/>
      <c r="C2" s="1581"/>
      <c r="D2" s="1581"/>
      <c r="E2" s="779" t="s">
        <v>1236</v>
      </c>
      <c r="F2" s="779" t="s">
        <v>743</v>
      </c>
      <c r="G2" s="779" t="s">
        <v>744</v>
      </c>
      <c r="H2" s="779" t="s">
        <v>745</v>
      </c>
      <c r="I2" s="778" t="s">
        <v>746</v>
      </c>
      <c r="J2" s="778" t="s">
        <v>743</v>
      </c>
      <c r="K2" s="778" t="s">
        <v>744</v>
      </c>
      <c r="L2" s="778" t="s">
        <v>1261</v>
      </c>
      <c r="M2" s="778" t="s">
        <v>82</v>
      </c>
      <c r="N2" s="777" t="s">
        <v>746</v>
      </c>
      <c r="O2" s="777" t="s">
        <v>743</v>
      </c>
      <c r="P2" s="777" t="s">
        <v>744</v>
      </c>
      <c r="Q2" s="777" t="s">
        <v>1262</v>
      </c>
      <c r="R2" s="777" t="s">
        <v>82</v>
      </c>
      <c r="S2" s="780" t="s">
        <v>746</v>
      </c>
      <c r="T2" s="780" t="s">
        <v>743</v>
      </c>
      <c r="U2" s="780" t="s">
        <v>744</v>
      </c>
      <c r="V2" s="780" t="s">
        <v>1261</v>
      </c>
      <c r="W2" s="780" t="s">
        <v>82</v>
      </c>
      <c r="X2" s="776" t="s">
        <v>746</v>
      </c>
      <c r="Y2" s="776" t="s">
        <v>743</v>
      </c>
      <c r="Z2" s="776" t="s">
        <v>744</v>
      </c>
      <c r="AA2" s="776" t="s">
        <v>1261</v>
      </c>
      <c r="AB2" s="776" t="s">
        <v>82</v>
      </c>
      <c r="AC2" s="778" t="s">
        <v>746</v>
      </c>
      <c r="AD2" s="778" t="s">
        <v>743</v>
      </c>
      <c r="AE2" s="778" t="s">
        <v>744</v>
      </c>
      <c r="AF2" s="778" t="s">
        <v>1261</v>
      </c>
      <c r="AG2" s="778" t="s">
        <v>82</v>
      </c>
      <c r="AH2" s="733"/>
      <c r="AI2" s="1573"/>
      <c r="AJ2" s="1573"/>
      <c r="AK2" s="1573"/>
      <c r="AL2" s="1573"/>
    </row>
    <row r="3" spans="1:38" s="732" customFormat="1" ht="15.6" hidden="1" customHeight="1" x14ac:dyDescent="0.2">
      <c r="A3" s="863"/>
      <c r="B3" s="864"/>
      <c r="C3" s="865"/>
      <c r="D3" s="865"/>
      <c r="E3" s="779"/>
      <c r="F3" s="779"/>
      <c r="G3" s="779"/>
      <c r="H3" s="779"/>
      <c r="I3" s="778"/>
      <c r="J3" s="778"/>
      <c r="K3" s="778"/>
      <c r="L3" s="778"/>
      <c r="M3" s="778"/>
      <c r="N3" s="777"/>
      <c r="O3" s="777"/>
      <c r="P3" s="777"/>
      <c r="Q3" s="777"/>
      <c r="R3" s="777"/>
      <c r="S3" s="780"/>
      <c r="T3" s="780"/>
      <c r="U3" s="780"/>
      <c r="V3" s="780"/>
      <c r="W3" s="780"/>
      <c r="X3" s="776"/>
      <c r="Y3" s="776"/>
      <c r="Z3" s="776"/>
      <c r="AA3" s="776"/>
      <c r="AB3" s="776"/>
      <c r="AC3" s="778"/>
      <c r="AD3" s="778"/>
      <c r="AE3" s="778"/>
      <c r="AF3" s="778"/>
      <c r="AG3" s="778"/>
      <c r="AH3" s="733"/>
      <c r="AI3" s="862"/>
      <c r="AJ3" s="862"/>
      <c r="AK3" s="862"/>
      <c r="AL3" s="862"/>
    </row>
    <row r="4" spans="1:38" s="728" customFormat="1" ht="14.25" customHeight="1" x14ac:dyDescent="0.2">
      <c r="A4" s="731"/>
      <c r="B4" s="731"/>
      <c r="C4" s="730">
        <v>1</v>
      </c>
      <c r="D4" s="730">
        <f t="shared" ref="D4:AG4" si="0">C4+1</f>
        <v>2</v>
      </c>
      <c r="E4" s="730">
        <f t="shared" si="0"/>
        <v>3</v>
      </c>
      <c r="F4" s="730">
        <f t="shared" si="0"/>
        <v>4</v>
      </c>
      <c r="G4" s="730">
        <f t="shared" si="0"/>
        <v>5</v>
      </c>
      <c r="H4" s="730">
        <f t="shared" si="0"/>
        <v>6</v>
      </c>
      <c r="I4" s="730">
        <f t="shared" si="0"/>
        <v>7</v>
      </c>
      <c r="J4" s="730">
        <f t="shared" si="0"/>
        <v>8</v>
      </c>
      <c r="K4" s="730">
        <f t="shared" si="0"/>
        <v>9</v>
      </c>
      <c r="L4" s="730">
        <f t="shared" si="0"/>
        <v>10</v>
      </c>
      <c r="M4" s="730">
        <f t="shared" si="0"/>
        <v>11</v>
      </c>
      <c r="N4" s="730">
        <f t="shared" si="0"/>
        <v>12</v>
      </c>
      <c r="O4" s="730">
        <f t="shared" si="0"/>
        <v>13</v>
      </c>
      <c r="P4" s="730">
        <f t="shared" si="0"/>
        <v>14</v>
      </c>
      <c r="Q4" s="730">
        <f t="shared" si="0"/>
        <v>15</v>
      </c>
      <c r="R4" s="730">
        <f t="shared" si="0"/>
        <v>16</v>
      </c>
      <c r="S4" s="730">
        <f t="shared" si="0"/>
        <v>17</v>
      </c>
      <c r="T4" s="730">
        <f t="shared" si="0"/>
        <v>18</v>
      </c>
      <c r="U4" s="730">
        <f t="shared" si="0"/>
        <v>19</v>
      </c>
      <c r="V4" s="730">
        <f t="shared" si="0"/>
        <v>20</v>
      </c>
      <c r="W4" s="730">
        <f t="shared" si="0"/>
        <v>21</v>
      </c>
      <c r="X4" s="730">
        <f t="shared" si="0"/>
        <v>22</v>
      </c>
      <c r="Y4" s="730">
        <f t="shared" si="0"/>
        <v>23</v>
      </c>
      <c r="Z4" s="730">
        <f t="shared" si="0"/>
        <v>24</v>
      </c>
      <c r="AA4" s="730">
        <f t="shared" si="0"/>
        <v>25</v>
      </c>
      <c r="AB4" s="730">
        <f t="shared" si="0"/>
        <v>26</v>
      </c>
      <c r="AC4" s="730">
        <f t="shared" si="0"/>
        <v>27</v>
      </c>
      <c r="AD4" s="730">
        <f t="shared" si="0"/>
        <v>28</v>
      </c>
      <c r="AE4" s="730">
        <f t="shared" si="0"/>
        <v>29</v>
      </c>
      <c r="AF4" s="730">
        <f t="shared" si="0"/>
        <v>30</v>
      </c>
      <c r="AG4" s="730">
        <f t="shared" si="0"/>
        <v>31</v>
      </c>
      <c r="AH4" s="729"/>
      <c r="AI4" s="1574" t="s">
        <v>692</v>
      </c>
      <c r="AJ4" s="1575"/>
      <c r="AK4" s="1574" t="s">
        <v>691</v>
      </c>
      <c r="AL4" s="1575"/>
    </row>
    <row r="5" spans="1:38" s="728" customFormat="1" ht="14.25" hidden="1" customHeight="1" x14ac:dyDescent="0.2">
      <c r="A5" s="731"/>
      <c r="B5" s="731"/>
      <c r="C5" s="874" t="s">
        <v>292</v>
      </c>
      <c r="D5" s="874" t="s">
        <v>234</v>
      </c>
      <c r="E5" s="874" t="s">
        <v>235</v>
      </c>
      <c r="F5" s="874" t="s">
        <v>939</v>
      </c>
      <c r="G5" s="874" t="s">
        <v>940</v>
      </c>
      <c r="H5" s="874" t="s">
        <v>941</v>
      </c>
      <c r="I5" s="874" t="s">
        <v>236</v>
      </c>
      <c r="J5" s="874" t="s">
        <v>942</v>
      </c>
      <c r="K5" s="874" t="s">
        <v>943</v>
      </c>
      <c r="L5" s="874" t="s">
        <v>944</v>
      </c>
      <c r="M5" s="874" t="s">
        <v>945</v>
      </c>
      <c r="N5" s="874" t="s">
        <v>237</v>
      </c>
      <c r="O5" s="874" t="s">
        <v>946</v>
      </c>
      <c r="P5" s="874" t="s">
        <v>947</v>
      </c>
      <c r="Q5" s="874" t="s">
        <v>948</v>
      </c>
      <c r="R5" s="874" t="s">
        <v>949</v>
      </c>
      <c r="S5" s="874" t="s">
        <v>238</v>
      </c>
      <c r="T5" s="874" t="s">
        <v>950</v>
      </c>
      <c r="U5" s="874" t="s">
        <v>951</v>
      </c>
      <c r="V5" s="874" t="s">
        <v>952</v>
      </c>
      <c r="W5" s="874" t="s">
        <v>953</v>
      </c>
      <c r="X5" s="874" t="s">
        <v>412</v>
      </c>
      <c r="Y5" s="874" t="s">
        <v>954</v>
      </c>
      <c r="Z5" s="874" t="s">
        <v>955</v>
      </c>
      <c r="AA5" s="874" t="s">
        <v>956</v>
      </c>
      <c r="AB5" s="874" t="s">
        <v>957</v>
      </c>
      <c r="AC5" s="874" t="s">
        <v>239</v>
      </c>
      <c r="AD5" s="874" t="s">
        <v>958</v>
      </c>
      <c r="AE5" s="874" t="s">
        <v>959</v>
      </c>
      <c r="AF5" s="874" t="s">
        <v>235</v>
      </c>
      <c r="AG5" s="874" t="s">
        <v>960</v>
      </c>
      <c r="AH5" s="729"/>
      <c r="AI5" s="1574"/>
      <c r="AJ5" s="1575"/>
      <c r="AK5" s="1574"/>
      <c r="AL5" s="1575"/>
    </row>
    <row r="6" spans="1:38" s="726" customFormat="1" ht="25.5" hidden="1" x14ac:dyDescent="0.2">
      <c r="A6" s="731"/>
      <c r="B6" s="731"/>
      <c r="C6" s="874" t="s">
        <v>816</v>
      </c>
      <c r="D6" s="874" t="s">
        <v>816</v>
      </c>
      <c r="E6" s="874" t="s">
        <v>816</v>
      </c>
      <c r="F6" s="874" t="s">
        <v>817</v>
      </c>
      <c r="G6" s="874" t="s">
        <v>817</v>
      </c>
      <c r="H6" s="874" t="s">
        <v>817</v>
      </c>
      <c r="I6" s="874" t="s">
        <v>816</v>
      </c>
      <c r="J6" s="874" t="s">
        <v>817</v>
      </c>
      <c r="K6" s="874" t="s">
        <v>817</v>
      </c>
      <c r="L6" s="874" t="s">
        <v>816</v>
      </c>
      <c r="M6" s="874" t="s">
        <v>817</v>
      </c>
      <c r="N6" s="874" t="s">
        <v>816</v>
      </c>
      <c r="O6" s="874" t="s">
        <v>817</v>
      </c>
      <c r="P6" s="874" t="s">
        <v>817</v>
      </c>
      <c r="Q6" s="874" t="s">
        <v>816</v>
      </c>
      <c r="R6" s="874" t="s">
        <v>817</v>
      </c>
      <c r="S6" s="874" t="s">
        <v>816</v>
      </c>
      <c r="T6" s="874" t="s">
        <v>817</v>
      </c>
      <c r="U6" s="874" t="s">
        <v>817</v>
      </c>
      <c r="V6" s="874" t="s">
        <v>816</v>
      </c>
      <c r="W6" s="874" t="s">
        <v>817</v>
      </c>
      <c r="X6" s="874" t="s">
        <v>816</v>
      </c>
      <c r="Y6" s="874" t="s">
        <v>817</v>
      </c>
      <c r="Z6" s="874" t="s">
        <v>817</v>
      </c>
      <c r="AA6" s="874" t="s">
        <v>816</v>
      </c>
      <c r="AB6" s="874" t="s">
        <v>817</v>
      </c>
      <c r="AC6" s="874" t="s">
        <v>816</v>
      </c>
      <c r="AD6" s="874" t="s">
        <v>817</v>
      </c>
      <c r="AE6" s="874" t="s">
        <v>817</v>
      </c>
      <c r="AF6" s="874" t="s">
        <v>816</v>
      </c>
      <c r="AG6" s="874" t="s">
        <v>817</v>
      </c>
      <c r="AH6" s="727"/>
      <c r="AI6" s="1575"/>
      <c r="AJ6" s="1575"/>
      <c r="AK6" s="1575"/>
      <c r="AL6" s="1575"/>
    </row>
    <row r="7" spans="1:38" s="722" customFormat="1" ht="16.149999999999999" customHeight="1" x14ac:dyDescent="0.2">
      <c r="A7" s="721">
        <v>1</v>
      </c>
      <c r="B7" s="721" t="s">
        <v>6</v>
      </c>
      <c r="C7" s="717">
        <f>'3_Levels 1&amp;2'!U7</f>
        <v>37942626</v>
      </c>
      <c r="D7" s="718">
        <f>'3_Levels 1&amp;2'!P7</f>
        <v>12667.26</v>
      </c>
      <c r="E7" s="718">
        <f>'3_Levels 1&amp;2'!C7</f>
        <v>9511</v>
      </c>
      <c r="F7" s="720">
        <f t="shared" ref="F7:F38" si="1">E7/D7</f>
        <v>0.75083325044247928</v>
      </c>
      <c r="G7" s="719">
        <f t="shared" ref="G7:G38" si="2">C7*F7</f>
        <v>28488585.209903326</v>
      </c>
      <c r="H7" s="717">
        <f t="shared" ref="H7:H38" si="3">G7/E7</f>
        <v>2995.3301661132714</v>
      </c>
      <c r="I7" s="718">
        <f>'3_Levels 1&amp;2'!E7</f>
        <v>1409.54</v>
      </c>
      <c r="J7" s="720">
        <f t="shared" ref="J7:J38" si="4">I7/D7</f>
        <v>0.11127426136354665</v>
      </c>
      <c r="K7" s="719">
        <f t="shared" ref="K7:K38" si="5">C7*J7</f>
        <v>4222037.6823433004</v>
      </c>
      <c r="L7" s="718">
        <f>'3_Levels 1&amp;2'!D7</f>
        <v>6407</v>
      </c>
      <c r="M7" s="717">
        <f t="shared" ref="M7:M38" si="6">IFERROR(K7/L7,0)</f>
        <v>658.97263654491974</v>
      </c>
      <c r="N7" s="718">
        <f>'3_Levels 1&amp;2'!G7</f>
        <v>269.52</v>
      </c>
      <c r="O7" s="720">
        <f t="shared" ref="O7:O38" si="7">N7/D7</f>
        <v>2.1276898082142465E-2</v>
      </c>
      <c r="P7" s="719">
        <f t="shared" ref="P7:P38" si="8">C7*O7</f>
        <v>807301.38637084886</v>
      </c>
      <c r="Q7" s="718">
        <f>'3_Levels 1&amp;2'!F7</f>
        <v>4492</v>
      </c>
      <c r="R7" s="717">
        <f t="shared" ref="R7:R38" si="9">IFERROR(P7/Q7,0)</f>
        <v>179.71980996679628</v>
      </c>
      <c r="S7" s="718">
        <f>'3_Levels 1&amp;2'!I7</f>
        <v>1425</v>
      </c>
      <c r="T7" s="720">
        <f t="shared" ref="T7:T38" si="10">S7/D7</f>
        <v>0.1124947305099919</v>
      </c>
      <c r="U7" s="719">
        <f t="shared" ref="U7:U38" si="11">C7*T7</f>
        <v>4268345.4867114117</v>
      </c>
      <c r="V7" s="718">
        <f>'3_Levels 1&amp;2'!H7</f>
        <v>950</v>
      </c>
      <c r="W7" s="717">
        <f t="shared" ref="W7:W38" si="12">IFERROR(U7/V7,0)</f>
        <v>4492.9952491699069</v>
      </c>
      <c r="X7" s="718">
        <f>'3_Levels 1&amp;2'!K7</f>
        <v>52.199999999999996</v>
      </c>
      <c r="Y7" s="720">
        <f t="shared" ref="Y7:Y38" si="13">X7/D7</f>
        <v>4.1208596018397032E-3</v>
      </c>
      <c r="Z7" s="719">
        <f t="shared" ref="Z7:Z38" si="14">C7*Y7</f>
        <v>156356.23467111276</v>
      </c>
      <c r="AA7" s="718">
        <f>'3_Levels 1&amp;2'!J7</f>
        <v>87</v>
      </c>
      <c r="AB7" s="717">
        <f t="shared" ref="AB7:AB38" si="15">IFERROR(Z7/AA7,0)</f>
        <v>1797.1980996679629</v>
      </c>
      <c r="AC7" s="718">
        <f>'3_Levels 1&amp;2'!N7</f>
        <v>0</v>
      </c>
      <c r="AD7" s="720">
        <f t="shared" ref="AD7:AD38" si="16">AC7/D7</f>
        <v>0</v>
      </c>
      <c r="AE7" s="719">
        <f t="shared" ref="AE7:AE38" si="17">C7*AD7</f>
        <v>0</v>
      </c>
      <c r="AF7" s="718">
        <f t="shared" ref="AF7:AF38" si="18">E7</f>
        <v>9511</v>
      </c>
      <c r="AG7" s="717">
        <f t="shared" ref="AG7:AG38" si="19">IFERROR(AE7/AF7,0)</f>
        <v>0</v>
      </c>
      <c r="AH7" s="723"/>
      <c r="AI7" s="725">
        <f t="shared" ref="AI7:AI38" si="20">AE7+Z7+U7+P7+K7+G7</f>
        <v>37942626</v>
      </c>
      <c r="AJ7" s="708">
        <f t="shared" ref="AJ7:AJ38" si="21">C7-AI7</f>
        <v>0</v>
      </c>
      <c r="AK7" s="725">
        <f t="shared" ref="AK7:AK38" si="22">(E7*H7)+(L7*M7)+(Q7*R7)+(V7*W7)+(AA7*AB7)+(AF7*AG7)</f>
        <v>37942626</v>
      </c>
      <c r="AL7" s="708">
        <f t="shared" ref="AL7:AL38" si="23">C7-AK7</f>
        <v>0</v>
      </c>
    </row>
    <row r="8" spans="1:38" s="722" customFormat="1" ht="16.149999999999999" customHeight="1" x14ac:dyDescent="0.2">
      <c r="A8" s="721">
        <v>2</v>
      </c>
      <c r="B8" s="721" t="s">
        <v>7</v>
      </c>
      <c r="C8" s="717">
        <f>'3_Levels 1&amp;2'!U8</f>
        <v>19909832</v>
      </c>
      <c r="D8" s="718">
        <f>'3_Levels 1&amp;2'!P8</f>
        <v>5884.4143199999999</v>
      </c>
      <c r="E8" s="718">
        <f>'3_Levels 1&amp;2'!C8</f>
        <v>4064</v>
      </c>
      <c r="F8" s="720">
        <f t="shared" si="1"/>
        <v>0.6906379766950197</v>
      </c>
      <c r="G8" s="719">
        <f t="shared" si="2"/>
        <v>13750486.088817757</v>
      </c>
      <c r="H8" s="717">
        <f t="shared" si="3"/>
        <v>3383.4857502012196</v>
      </c>
      <c r="I8" s="718">
        <f>'3_Levels 1&amp;2'!E8</f>
        <v>595.76</v>
      </c>
      <c r="J8" s="720">
        <f t="shared" si="4"/>
        <v>0.1012437207174766</v>
      </c>
      <c r="K8" s="719">
        <f t="shared" si="5"/>
        <v>2015745.4705398786</v>
      </c>
      <c r="L8" s="718">
        <f>'3_Levels 1&amp;2'!D8</f>
        <v>2708</v>
      </c>
      <c r="M8" s="717">
        <f t="shared" si="6"/>
        <v>744.36686504426837</v>
      </c>
      <c r="N8" s="718">
        <f>'3_Levels 1&amp;2'!G8</f>
        <v>107.97</v>
      </c>
      <c r="O8" s="720">
        <f t="shared" si="7"/>
        <v>1.8348470064901888E-2</v>
      </c>
      <c r="P8" s="719">
        <f t="shared" si="8"/>
        <v>365314.95644922566</v>
      </c>
      <c r="Q8" s="718">
        <f>'3_Levels 1&amp;2'!F8</f>
        <v>1799.5</v>
      </c>
      <c r="R8" s="717">
        <f t="shared" si="9"/>
        <v>203.00914501207316</v>
      </c>
      <c r="S8" s="718">
        <f>'3_Levels 1&amp;2'!I8</f>
        <v>715.5</v>
      </c>
      <c r="T8" s="720">
        <f t="shared" si="10"/>
        <v>0.12159238984382052</v>
      </c>
      <c r="U8" s="719">
        <f t="shared" si="11"/>
        <v>2420884.0542689729</v>
      </c>
      <c r="V8" s="718">
        <f>'3_Levels 1&amp;2'!H8</f>
        <v>477</v>
      </c>
      <c r="W8" s="717">
        <f t="shared" si="12"/>
        <v>5075.2286253018301</v>
      </c>
      <c r="X8" s="718">
        <f>'3_Levels 1&amp;2'!K8</f>
        <v>28.799999999999997</v>
      </c>
      <c r="Y8" s="720">
        <f t="shared" si="13"/>
        <v>4.8942848742166744E-3</v>
      </c>
      <c r="Z8" s="719">
        <f t="shared" si="14"/>
        <v>97444.389605795121</v>
      </c>
      <c r="AA8" s="718">
        <f>'3_Levels 1&amp;2'!J8</f>
        <v>48</v>
      </c>
      <c r="AB8" s="717">
        <f t="shared" si="15"/>
        <v>2030.0914501207317</v>
      </c>
      <c r="AC8" s="718">
        <f>'3_Levels 1&amp;2'!N8</f>
        <v>372.38432</v>
      </c>
      <c r="AD8" s="720">
        <f t="shared" si="16"/>
        <v>6.3283157804564658E-2</v>
      </c>
      <c r="AE8" s="719">
        <f t="shared" si="17"/>
        <v>1259957.0403183713</v>
      </c>
      <c r="AF8" s="718">
        <f t="shared" si="18"/>
        <v>4064</v>
      </c>
      <c r="AG8" s="717">
        <f t="shared" si="19"/>
        <v>310.0287992909378</v>
      </c>
      <c r="AH8" s="723"/>
      <c r="AI8" s="716">
        <f t="shared" si="20"/>
        <v>19909832</v>
      </c>
      <c r="AJ8" s="708">
        <f t="shared" si="21"/>
        <v>0</v>
      </c>
      <c r="AK8" s="716">
        <f t="shared" si="22"/>
        <v>19909831.999999996</v>
      </c>
      <c r="AL8" s="708">
        <f t="shared" si="23"/>
        <v>0</v>
      </c>
    </row>
    <row r="9" spans="1:38" s="722" customFormat="1" ht="16.149999999999999" customHeight="1" x14ac:dyDescent="0.2">
      <c r="A9" s="721">
        <v>3</v>
      </c>
      <c r="B9" s="721" t="s">
        <v>8</v>
      </c>
      <c r="C9" s="717">
        <f>'3_Levels 1&amp;2'!U9</f>
        <v>68989895</v>
      </c>
      <c r="D9" s="718">
        <f>'3_Levels 1&amp;2'!P9</f>
        <v>28667.86</v>
      </c>
      <c r="E9" s="718">
        <f>'3_Levels 1&amp;2'!C9</f>
        <v>22012</v>
      </c>
      <c r="F9" s="720">
        <f t="shared" si="1"/>
        <v>0.76782850202282271</v>
      </c>
      <c r="G9" s="719">
        <f t="shared" si="2"/>
        <v>52972407.732561827</v>
      </c>
      <c r="H9" s="717">
        <f t="shared" si="3"/>
        <v>2406.5240656261053</v>
      </c>
      <c r="I9" s="718">
        <f>'3_Levels 1&amp;2'!E9</f>
        <v>2333.7600000000002</v>
      </c>
      <c r="J9" s="720">
        <f t="shared" si="4"/>
        <v>8.1406843761620162E-2</v>
      </c>
      <c r="K9" s="719">
        <f t="shared" si="5"/>
        <v>5616249.6033955803</v>
      </c>
      <c r="L9" s="718">
        <f>'3_Levels 1&amp;2'!D9</f>
        <v>10608</v>
      </c>
      <c r="M9" s="717">
        <f t="shared" si="6"/>
        <v>529.43529443774321</v>
      </c>
      <c r="N9" s="718">
        <f>'3_Levels 1&amp;2'!G9</f>
        <v>645.6</v>
      </c>
      <c r="O9" s="720">
        <f t="shared" si="7"/>
        <v>2.2519992772393894E-2</v>
      </c>
      <c r="P9" s="719">
        <f t="shared" si="8"/>
        <v>1553651.9367682138</v>
      </c>
      <c r="Q9" s="718">
        <f>'3_Levels 1&amp;2'!F9</f>
        <v>10760</v>
      </c>
      <c r="R9" s="717">
        <f t="shared" si="9"/>
        <v>144.39144393756632</v>
      </c>
      <c r="S9" s="718">
        <f>'3_Levels 1&amp;2'!I9</f>
        <v>3337.5</v>
      </c>
      <c r="T9" s="720">
        <f t="shared" si="10"/>
        <v>0.11641957230152512</v>
      </c>
      <c r="U9" s="719">
        <f t="shared" si="11"/>
        <v>8031774.0690271268</v>
      </c>
      <c r="V9" s="718">
        <f>'3_Levels 1&amp;2'!H9</f>
        <v>2225</v>
      </c>
      <c r="W9" s="717">
        <f t="shared" si="12"/>
        <v>3609.7860984391582</v>
      </c>
      <c r="X9" s="718">
        <f>'3_Levels 1&amp;2'!K9</f>
        <v>339</v>
      </c>
      <c r="Y9" s="720">
        <f t="shared" si="13"/>
        <v>1.1825089141638058E-2</v>
      </c>
      <c r="Z9" s="719">
        <f t="shared" si="14"/>
        <v>815811.65824724967</v>
      </c>
      <c r="AA9" s="718">
        <f>'3_Levels 1&amp;2'!J9</f>
        <v>565</v>
      </c>
      <c r="AB9" s="717">
        <f t="shared" si="15"/>
        <v>1443.9144393756631</v>
      </c>
      <c r="AC9" s="718">
        <f>'3_Levels 1&amp;2'!N9</f>
        <v>0</v>
      </c>
      <c r="AD9" s="720">
        <f t="shared" si="16"/>
        <v>0</v>
      </c>
      <c r="AE9" s="719">
        <f t="shared" si="17"/>
        <v>0</v>
      </c>
      <c r="AF9" s="718">
        <f t="shared" si="18"/>
        <v>22012</v>
      </c>
      <c r="AG9" s="717">
        <f t="shared" si="19"/>
        <v>0</v>
      </c>
      <c r="AH9" s="723"/>
      <c r="AI9" s="716">
        <f t="shared" si="20"/>
        <v>68989895</v>
      </c>
      <c r="AJ9" s="708">
        <f t="shared" si="21"/>
        <v>0</v>
      </c>
      <c r="AK9" s="716">
        <f t="shared" si="22"/>
        <v>68989895</v>
      </c>
      <c r="AL9" s="708">
        <f t="shared" si="23"/>
        <v>0</v>
      </c>
    </row>
    <row r="10" spans="1:38" s="722" customFormat="1" ht="16.149999999999999" customHeight="1" x14ac:dyDescent="0.2">
      <c r="A10" s="721">
        <v>4</v>
      </c>
      <c r="B10" s="721" t="s">
        <v>9</v>
      </c>
      <c r="C10" s="717">
        <f>'3_Levels 1&amp;2'!U10</f>
        <v>15481948</v>
      </c>
      <c r="D10" s="718">
        <f>'3_Levels 1&amp;2'!P10</f>
        <v>4953.0380500000001</v>
      </c>
      <c r="E10" s="718">
        <f>'3_Levels 1&amp;2'!C10</f>
        <v>3215</v>
      </c>
      <c r="F10" s="720">
        <f t="shared" si="1"/>
        <v>0.6490965681154014</v>
      </c>
      <c r="G10" s="719">
        <f t="shared" si="2"/>
        <v>10049279.314541103</v>
      </c>
      <c r="H10" s="717">
        <f t="shared" si="3"/>
        <v>3125.7478427810584</v>
      </c>
      <c r="I10" s="718">
        <f>'3_Levels 1&amp;2'!E10</f>
        <v>529.1</v>
      </c>
      <c r="J10" s="720">
        <f t="shared" si="4"/>
        <v>0.1068233263421023</v>
      </c>
      <c r="K10" s="719">
        <f t="shared" si="5"/>
        <v>1653833.183615458</v>
      </c>
      <c r="L10" s="718">
        <f>'3_Levels 1&amp;2'!D10</f>
        <v>2405</v>
      </c>
      <c r="M10" s="717">
        <f t="shared" si="6"/>
        <v>687.66452541183287</v>
      </c>
      <c r="N10" s="718">
        <f>'3_Levels 1&amp;2'!G10</f>
        <v>114.06</v>
      </c>
      <c r="O10" s="720">
        <f t="shared" si="7"/>
        <v>2.3028290687167243E-2</v>
      </c>
      <c r="P10" s="719">
        <f t="shared" si="8"/>
        <v>356522.79894760752</v>
      </c>
      <c r="Q10" s="718">
        <f>'3_Levels 1&amp;2'!F10</f>
        <v>1901</v>
      </c>
      <c r="R10" s="717">
        <f t="shared" si="9"/>
        <v>187.54487056686349</v>
      </c>
      <c r="S10" s="718">
        <f>'3_Levels 1&amp;2'!I10</f>
        <v>652.5</v>
      </c>
      <c r="T10" s="720">
        <f t="shared" si="10"/>
        <v>0.13173732836556748</v>
      </c>
      <c r="U10" s="719">
        <f t="shared" si="11"/>
        <v>2039550.4674146408</v>
      </c>
      <c r="V10" s="718">
        <f>'3_Levels 1&amp;2'!H10</f>
        <v>435</v>
      </c>
      <c r="W10" s="717">
        <f t="shared" si="12"/>
        <v>4688.6217641715884</v>
      </c>
      <c r="X10" s="718">
        <f>'3_Levels 1&amp;2'!K10</f>
        <v>75</v>
      </c>
      <c r="Y10" s="720">
        <f t="shared" si="13"/>
        <v>1.5142221651214652E-2</v>
      </c>
      <c r="Z10" s="719">
        <f t="shared" si="14"/>
        <v>234431.0882085794</v>
      </c>
      <c r="AA10" s="718">
        <f>'3_Levels 1&amp;2'!J10</f>
        <v>125</v>
      </c>
      <c r="AB10" s="717">
        <f t="shared" si="15"/>
        <v>1875.4487056686353</v>
      </c>
      <c r="AC10" s="718">
        <f>'3_Levels 1&amp;2'!N10</f>
        <v>367.37804999999997</v>
      </c>
      <c r="AD10" s="720">
        <f t="shared" si="16"/>
        <v>7.4172264838546914E-2</v>
      </c>
      <c r="AE10" s="719">
        <f t="shared" si="17"/>
        <v>1148331.1472726117</v>
      </c>
      <c r="AF10" s="718">
        <f t="shared" si="18"/>
        <v>3215</v>
      </c>
      <c r="AG10" s="717">
        <f t="shared" si="19"/>
        <v>357.17920599459154</v>
      </c>
      <c r="AH10" s="723"/>
      <c r="AI10" s="716">
        <f t="shared" si="20"/>
        <v>15481948</v>
      </c>
      <c r="AJ10" s="708">
        <f t="shared" si="21"/>
        <v>0</v>
      </c>
      <c r="AK10" s="716">
        <f t="shared" si="22"/>
        <v>15481948</v>
      </c>
      <c r="AL10" s="708">
        <f t="shared" si="23"/>
        <v>0</v>
      </c>
    </row>
    <row r="11" spans="1:38" s="724" customFormat="1" ht="16.149999999999999" customHeight="1" x14ac:dyDescent="0.2">
      <c r="A11" s="715">
        <v>5</v>
      </c>
      <c r="B11" s="715" t="s">
        <v>10</v>
      </c>
      <c r="C11" s="710">
        <f>'3_Levels 1&amp;2'!U11</f>
        <v>24090553</v>
      </c>
      <c r="D11" s="714">
        <f>'3_Levels 1&amp;2'!P11</f>
        <v>7577.3461600000001</v>
      </c>
      <c r="E11" s="711">
        <f>'3_Levels 1&amp;2'!C11</f>
        <v>5238</v>
      </c>
      <c r="F11" s="713">
        <f t="shared" si="1"/>
        <v>0.69127104521776261</v>
      </c>
      <c r="G11" s="712">
        <f t="shared" si="2"/>
        <v>16653101.752183907</v>
      </c>
      <c r="H11" s="710">
        <f t="shared" si="3"/>
        <v>3179.2863215318648</v>
      </c>
      <c r="I11" s="714">
        <f>'3_Levels 1&amp;2'!E11</f>
        <v>934.78</v>
      </c>
      <c r="J11" s="713">
        <f t="shared" si="4"/>
        <v>0.12336509118912946</v>
      </c>
      <c r="K11" s="712">
        <f t="shared" si="5"/>
        <v>2971933.2676415564</v>
      </c>
      <c r="L11" s="714">
        <f>'3_Levels 1&amp;2'!D11</f>
        <v>4249</v>
      </c>
      <c r="M11" s="710">
        <f t="shared" si="6"/>
        <v>699.44299073701018</v>
      </c>
      <c r="N11" s="714">
        <f>'3_Levels 1&amp;2'!G11</f>
        <v>227.91</v>
      </c>
      <c r="O11" s="713">
        <f t="shared" si="7"/>
        <v>3.0077812889572408E-2</v>
      </c>
      <c r="P11" s="712">
        <f t="shared" si="8"/>
        <v>724591.14554032718</v>
      </c>
      <c r="Q11" s="714">
        <f>'3_Levels 1&amp;2'!F11</f>
        <v>3798.5</v>
      </c>
      <c r="R11" s="710">
        <f t="shared" si="9"/>
        <v>190.75717929191185</v>
      </c>
      <c r="S11" s="714">
        <f>'3_Levels 1&amp;2'!I11</f>
        <v>847.5</v>
      </c>
      <c r="T11" s="713">
        <f t="shared" si="10"/>
        <v>0.11184654654869298</v>
      </c>
      <c r="U11" s="712">
        <f t="shared" si="11"/>
        <v>2694445.1574982554</v>
      </c>
      <c r="V11" s="714">
        <f>'3_Levels 1&amp;2'!H11</f>
        <v>565</v>
      </c>
      <c r="W11" s="710">
        <f t="shared" si="12"/>
        <v>4768.9294822977972</v>
      </c>
      <c r="X11" s="714">
        <f>'3_Levels 1&amp;2'!K11</f>
        <v>13.2</v>
      </c>
      <c r="Y11" s="713">
        <f t="shared" si="13"/>
        <v>1.7420347073070764E-3</v>
      </c>
      <c r="Z11" s="712">
        <f t="shared" si="14"/>
        <v>41966.57944422061</v>
      </c>
      <c r="AA11" s="714">
        <f>'3_Levels 1&amp;2'!J11</f>
        <v>22</v>
      </c>
      <c r="AB11" s="710">
        <f t="shared" si="15"/>
        <v>1907.5717929191187</v>
      </c>
      <c r="AC11" s="714">
        <f>'3_Levels 1&amp;2'!N11</f>
        <v>315.95616000000001</v>
      </c>
      <c r="AD11" s="713">
        <f t="shared" si="16"/>
        <v>4.169746944753544E-2</v>
      </c>
      <c r="AE11" s="712">
        <f t="shared" si="17"/>
        <v>1004515.0976917333</v>
      </c>
      <c r="AF11" s="711">
        <f t="shared" si="18"/>
        <v>5238</v>
      </c>
      <c r="AG11" s="710">
        <f t="shared" si="19"/>
        <v>191.77455091480206</v>
      </c>
      <c r="AH11" s="723"/>
      <c r="AI11" s="709">
        <f t="shared" si="20"/>
        <v>24090553</v>
      </c>
      <c r="AJ11" s="709">
        <f t="shared" si="21"/>
        <v>0</v>
      </c>
      <c r="AK11" s="709">
        <f t="shared" si="22"/>
        <v>24090553.000000004</v>
      </c>
      <c r="AL11" s="709">
        <f t="shared" si="23"/>
        <v>0</v>
      </c>
    </row>
    <row r="12" spans="1:38" s="722" customFormat="1" ht="16.149999999999999" customHeight="1" x14ac:dyDescent="0.2">
      <c r="A12" s="721">
        <v>6</v>
      </c>
      <c r="B12" s="721" t="s">
        <v>11</v>
      </c>
      <c r="C12" s="717">
        <f>'3_Levels 1&amp;2'!U12</f>
        <v>25660382</v>
      </c>
      <c r="D12" s="718">
        <f>'3_Levels 1&amp;2'!P12</f>
        <v>8406.4695599999995</v>
      </c>
      <c r="E12" s="718">
        <f>'3_Levels 1&amp;2'!C12</f>
        <v>5876</v>
      </c>
      <c r="F12" s="720">
        <f t="shared" si="1"/>
        <v>0.69898546090732527</v>
      </c>
      <c r="G12" s="719">
        <f t="shared" si="2"/>
        <v>17936233.939328033</v>
      </c>
      <c r="H12" s="717">
        <f t="shared" si="3"/>
        <v>3052.4564226221978</v>
      </c>
      <c r="I12" s="718">
        <f>'3_Levels 1&amp;2'!E12</f>
        <v>801.9</v>
      </c>
      <c r="J12" s="720">
        <f t="shared" si="4"/>
        <v>9.5390817069704592E-2</v>
      </c>
      <c r="K12" s="719">
        <f t="shared" si="5"/>
        <v>2447764.8053007405</v>
      </c>
      <c r="L12" s="718">
        <f>'3_Levels 1&amp;2'!D12</f>
        <v>3645</v>
      </c>
      <c r="M12" s="717">
        <f t="shared" si="6"/>
        <v>671.54041297688354</v>
      </c>
      <c r="N12" s="718">
        <f>'3_Levels 1&amp;2'!G12</f>
        <v>140.57999999999998</v>
      </c>
      <c r="O12" s="720">
        <f t="shared" si="7"/>
        <v>1.6722834597404999E-2</v>
      </c>
      <c r="P12" s="719">
        <f t="shared" si="8"/>
        <v>429114.32389222848</v>
      </c>
      <c r="Q12" s="718">
        <f>'3_Levels 1&amp;2'!F12</f>
        <v>2343</v>
      </c>
      <c r="R12" s="717">
        <f t="shared" si="9"/>
        <v>183.14738535733184</v>
      </c>
      <c r="S12" s="718">
        <f>'3_Levels 1&amp;2'!I12</f>
        <v>1303.5</v>
      </c>
      <c r="T12" s="720">
        <f t="shared" si="10"/>
        <v>0.15505914708861446</v>
      </c>
      <c r="U12" s="719">
        <f t="shared" si="11"/>
        <v>3978876.9468880347</v>
      </c>
      <c r="V12" s="718">
        <f>'3_Levels 1&amp;2'!H12</f>
        <v>869</v>
      </c>
      <c r="W12" s="717">
        <f t="shared" si="12"/>
        <v>4578.6846339332969</v>
      </c>
      <c r="X12" s="718">
        <f>'3_Levels 1&amp;2'!K12</f>
        <v>30</v>
      </c>
      <c r="Y12" s="720">
        <f t="shared" si="13"/>
        <v>3.568680025054418E-3</v>
      </c>
      <c r="Z12" s="719">
        <f t="shared" si="14"/>
        <v>91573.692678665931</v>
      </c>
      <c r="AA12" s="718">
        <f>'3_Levels 1&amp;2'!J12</f>
        <v>50</v>
      </c>
      <c r="AB12" s="717">
        <f t="shared" si="15"/>
        <v>1831.4738535733186</v>
      </c>
      <c r="AC12" s="718">
        <f>'3_Levels 1&amp;2'!N12</f>
        <v>254.48956000000001</v>
      </c>
      <c r="AD12" s="720">
        <f t="shared" si="16"/>
        <v>3.027306031189626E-2</v>
      </c>
      <c r="AE12" s="719">
        <f t="shared" si="17"/>
        <v>776818.29191229714</v>
      </c>
      <c r="AF12" s="718">
        <f t="shared" si="18"/>
        <v>5876</v>
      </c>
      <c r="AG12" s="717">
        <f t="shared" si="19"/>
        <v>132.20188766376739</v>
      </c>
      <c r="AH12" s="723"/>
      <c r="AI12" s="716">
        <f t="shared" si="20"/>
        <v>25660382</v>
      </c>
      <c r="AJ12" s="708">
        <f t="shared" si="21"/>
        <v>0</v>
      </c>
      <c r="AK12" s="716">
        <f t="shared" si="22"/>
        <v>25660382.000000004</v>
      </c>
      <c r="AL12" s="708">
        <f t="shared" si="23"/>
        <v>0</v>
      </c>
    </row>
    <row r="13" spans="1:38" s="722" customFormat="1" ht="16.149999999999999" customHeight="1" x14ac:dyDescent="0.2">
      <c r="A13" s="721">
        <v>7</v>
      </c>
      <c r="B13" s="721" t="s">
        <v>12</v>
      </c>
      <c r="C13" s="717">
        <f>'3_Levels 1&amp;2'!U13</f>
        <v>6379130</v>
      </c>
      <c r="D13" s="718">
        <f>'3_Levels 1&amp;2'!P13</f>
        <v>3324.0115699999997</v>
      </c>
      <c r="E13" s="718">
        <f>'3_Levels 1&amp;2'!C13</f>
        <v>2161</v>
      </c>
      <c r="F13" s="720">
        <f t="shared" si="1"/>
        <v>0.650118074047498</v>
      </c>
      <c r="G13" s="719">
        <f t="shared" si="2"/>
        <v>4147187.7096986161</v>
      </c>
      <c r="H13" s="717">
        <f t="shared" si="3"/>
        <v>1919.1058351219881</v>
      </c>
      <c r="I13" s="718">
        <f>'3_Levels 1&amp;2'!E13</f>
        <v>372.02</v>
      </c>
      <c r="J13" s="720">
        <f t="shared" si="4"/>
        <v>0.11191898468632587</v>
      </c>
      <c r="K13" s="719">
        <f t="shared" si="5"/>
        <v>713945.75278208195</v>
      </c>
      <c r="L13" s="718">
        <f>'3_Levels 1&amp;2'!D13</f>
        <v>1691</v>
      </c>
      <c r="M13" s="717">
        <f t="shared" si="6"/>
        <v>422.20328372683736</v>
      </c>
      <c r="N13" s="718">
        <f>'3_Levels 1&amp;2'!G13</f>
        <v>64.53</v>
      </c>
      <c r="O13" s="720">
        <f t="shared" si="7"/>
        <v>1.9413289827989379E-2</v>
      </c>
      <c r="P13" s="719">
        <f t="shared" si="8"/>
        <v>123839.89954042189</v>
      </c>
      <c r="Q13" s="718">
        <f>'3_Levels 1&amp;2'!F13</f>
        <v>1075.5</v>
      </c>
      <c r="R13" s="717">
        <f t="shared" si="9"/>
        <v>115.14635010731928</v>
      </c>
      <c r="S13" s="718">
        <f>'3_Levels 1&amp;2'!I13</f>
        <v>381</v>
      </c>
      <c r="T13" s="720">
        <f t="shared" si="10"/>
        <v>0.1146205396631637</v>
      </c>
      <c r="U13" s="719">
        <f t="shared" si="11"/>
        <v>731179.32318147749</v>
      </c>
      <c r="V13" s="718">
        <f>'3_Levels 1&amp;2'!H13</f>
        <v>254</v>
      </c>
      <c r="W13" s="717">
        <f t="shared" si="12"/>
        <v>2878.6587526829821</v>
      </c>
      <c r="X13" s="718">
        <f>'3_Levels 1&amp;2'!K13</f>
        <v>37.799999999999997</v>
      </c>
      <c r="Y13" s="720">
        <f t="shared" si="13"/>
        <v>1.1371801572880808E-2</v>
      </c>
      <c r="Z13" s="719">
        <f t="shared" si="14"/>
        <v>72542.200567611144</v>
      </c>
      <c r="AA13" s="718">
        <f>'3_Levels 1&amp;2'!J13</f>
        <v>63</v>
      </c>
      <c r="AB13" s="717">
        <f t="shared" si="15"/>
        <v>1151.4635010731927</v>
      </c>
      <c r="AC13" s="718">
        <f>'3_Levels 1&amp;2'!N13</f>
        <v>307.66156999999998</v>
      </c>
      <c r="AD13" s="720">
        <f t="shared" si="16"/>
        <v>9.2557310202142293E-2</v>
      </c>
      <c r="AE13" s="719">
        <f t="shared" si="17"/>
        <v>590435.11422979191</v>
      </c>
      <c r="AF13" s="718">
        <f t="shared" si="18"/>
        <v>2161</v>
      </c>
      <c r="AG13" s="717">
        <f t="shared" si="19"/>
        <v>273.22309774631742</v>
      </c>
      <c r="AH13" s="723"/>
      <c r="AI13" s="716">
        <f t="shared" si="20"/>
        <v>6379130</v>
      </c>
      <c r="AJ13" s="708">
        <f t="shared" si="21"/>
        <v>0</v>
      </c>
      <c r="AK13" s="716">
        <f t="shared" si="22"/>
        <v>6379130</v>
      </c>
      <c r="AL13" s="708">
        <f t="shared" si="23"/>
        <v>0</v>
      </c>
    </row>
    <row r="14" spans="1:38" s="722" customFormat="1" ht="16.149999999999999" customHeight="1" x14ac:dyDescent="0.2">
      <c r="A14" s="721">
        <v>8</v>
      </c>
      <c r="B14" s="721" t="s">
        <v>13</v>
      </c>
      <c r="C14" s="717">
        <f>'3_Levels 1&amp;2'!U14</f>
        <v>88409950</v>
      </c>
      <c r="D14" s="718">
        <f>'3_Levels 1&amp;2'!P14</f>
        <v>30801.5</v>
      </c>
      <c r="E14" s="718">
        <f>'3_Levels 1&amp;2'!C14</f>
        <v>22420</v>
      </c>
      <c r="F14" s="720">
        <f t="shared" si="1"/>
        <v>0.72788662889794331</v>
      </c>
      <c r="G14" s="719">
        <f t="shared" si="2"/>
        <v>64352420.466535725</v>
      </c>
      <c r="H14" s="717">
        <f t="shared" si="3"/>
        <v>2870.3131341006124</v>
      </c>
      <c r="I14" s="718">
        <f>'3_Levels 1&amp;2'!E14</f>
        <v>2541.2199999999998</v>
      </c>
      <c r="J14" s="720">
        <f t="shared" si="4"/>
        <v>8.2503124847815842E-2</v>
      </c>
      <c r="K14" s="719">
        <f t="shared" si="5"/>
        <v>7294097.1426391564</v>
      </c>
      <c r="L14" s="718">
        <f>'3_Levels 1&amp;2'!D14</f>
        <v>11551</v>
      </c>
      <c r="M14" s="717">
        <f t="shared" si="6"/>
        <v>631.46888950213452</v>
      </c>
      <c r="N14" s="718">
        <f>'3_Levels 1&amp;2'!G14</f>
        <v>478.08</v>
      </c>
      <c r="O14" s="720">
        <f t="shared" si="7"/>
        <v>1.5521322013538301E-2</v>
      </c>
      <c r="P14" s="719">
        <f t="shared" si="8"/>
        <v>1372239.3031508205</v>
      </c>
      <c r="Q14" s="718">
        <f>'3_Levels 1&amp;2'!F14</f>
        <v>7968</v>
      </c>
      <c r="R14" s="717">
        <f t="shared" si="9"/>
        <v>172.21878804603671</v>
      </c>
      <c r="S14" s="718">
        <f>'3_Levels 1&amp;2'!I14</f>
        <v>4581</v>
      </c>
      <c r="T14" s="720">
        <f t="shared" si="10"/>
        <v>0.14872652305894193</v>
      </c>
      <c r="U14" s="719">
        <f t="shared" si="11"/>
        <v>13148904.467314903</v>
      </c>
      <c r="V14" s="718">
        <f>'3_Levels 1&amp;2'!H14</f>
        <v>3054</v>
      </c>
      <c r="W14" s="717">
        <f t="shared" si="12"/>
        <v>4305.4697011509179</v>
      </c>
      <c r="X14" s="718">
        <f>'3_Levels 1&amp;2'!K14</f>
        <v>781.19999999999993</v>
      </c>
      <c r="Y14" s="720">
        <f t="shared" si="13"/>
        <v>2.5362401181760627E-2</v>
      </c>
      <c r="Z14" s="719">
        <f t="shared" si="14"/>
        <v>2242288.620359398</v>
      </c>
      <c r="AA14" s="718">
        <f>'3_Levels 1&amp;2'!J14</f>
        <v>1302</v>
      </c>
      <c r="AB14" s="717">
        <f t="shared" si="15"/>
        <v>1722.1878804603671</v>
      </c>
      <c r="AC14" s="718">
        <f>'3_Levels 1&amp;2'!N14</f>
        <v>0</v>
      </c>
      <c r="AD14" s="720">
        <f t="shared" si="16"/>
        <v>0</v>
      </c>
      <c r="AE14" s="719">
        <f t="shared" si="17"/>
        <v>0</v>
      </c>
      <c r="AF14" s="718">
        <f t="shared" si="18"/>
        <v>22420</v>
      </c>
      <c r="AG14" s="717">
        <f t="shared" si="19"/>
        <v>0</v>
      </c>
      <c r="AH14" s="723"/>
      <c r="AI14" s="716">
        <f t="shared" si="20"/>
        <v>88409950</v>
      </c>
      <c r="AJ14" s="708">
        <f t="shared" si="21"/>
        <v>0</v>
      </c>
      <c r="AK14" s="716">
        <f t="shared" si="22"/>
        <v>88409950</v>
      </c>
      <c r="AL14" s="708">
        <f t="shared" si="23"/>
        <v>0</v>
      </c>
    </row>
    <row r="15" spans="1:38" s="722" customFormat="1" ht="16.149999999999999" customHeight="1" x14ac:dyDescent="0.2">
      <c r="A15" s="721">
        <v>9</v>
      </c>
      <c r="B15" s="721" t="s">
        <v>14</v>
      </c>
      <c r="C15" s="717">
        <f>'3_Levels 1&amp;2'!U15</f>
        <v>148462595</v>
      </c>
      <c r="D15" s="718">
        <f>'3_Levels 1&amp;2'!P15</f>
        <v>53848.27</v>
      </c>
      <c r="E15" s="718">
        <f>'3_Levels 1&amp;2'!C15</f>
        <v>39427</v>
      </c>
      <c r="F15" s="720">
        <f t="shared" si="1"/>
        <v>0.73218693933899825</v>
      </c>
      <c r="G15" s="719">
        <f t="shared" si="2"/>
        <v>108702373.03937526</v>
      </c>
      <c r="H15" s="717">
        <f t="shared" si="3"/>
        <v>2757.0541263442633</v>
      </c>
      <c r="I15" s="718">
        <f>'3_Levels 1&amp;2'!E15</f>
        <v>6081.9</v>
      </c>
      <c r="J15" s="720">
        <f t="shared" si="4"/>
        <v>0.11294513268485691</v>
      </c>
      <c r="K15" s="719">
        <f t="shared" si="5"/>
        <v>16768127.491013175</v>
      </c>
      <c r="L15" s="718">
        <f>'3_Levels 1&amp;2'!D15</f>
        <v>27645</v>
      </c>
      <c r="M15" s="717">
        <f t="shared" si="6"/>
        <v>606.55190779573797</v>
      </c>
      <c r="N15" s="718">
        <f>'3_Levels 1&amp;2'!G15</f>
        <v>736.47</v>
      </c>
      <c r="O15" s="720">
        <f t="shared" si="7"/>
        <v>1.3676762503233623E-2</v>
      </c>
      <c r="P15" s="719">
        <f t="shared" si="8"/>
        <v>2030487.6524287597</v>
      </c>
      <c r="Q15" s="718">
        <f>'3_Levels 1&amp;2'!F15</f>
        <v>12274.5</v>
      </c>
      <c r="R15" s="717">
        <f t="shared" si="9"/>
        <v>165.42324758065581</v>
      </c>
      <c r="S15" s="718">
        <f>'3_Levels 1&amp;2'!I15</f>
        <v>6550.5</v>
      </c>
      <c r="T15" s="720">
        <f t="shared" si="10"/>
        <v>0.12164736211581172</v>
      </c>
      <c r="U15" s="719">
        <f t="shared" si="11"/>
        <v>18060083.054618098</v>
      </c>
      <c r="V15" s="718">
        <f>'3_Levels 1&amp;2'!H15</f>
        <v>4367</v>
      </c>
      <c r="W15" s="717">
        <f t="shared" si="12"/>
        <v>4135.5811895163952</v>
      </c>
      <c r="X15" s="718">
        <f>'3_Levels 1&amp;2'!K15</f>
        <v>1052.3999999999999</v>
      </c>
      <c r="Y15" s="720">
        <f t="shared" si="13"/>
        <v>1.9543803357099494E-2</v>
      </c>
      <c r="Z15" s="719">
        <f t="shared" si="14"/>
        <v>2901523.7625647024</v>
      </c>
      <c r="AA15" s="718">
        <f>'3_Levels 1&amp;2'!J15</f>
        <v>1754</v>
      </c>
      <c r="AB15" s="717">
        <f t="shared" si="15"/>
        <v>1654.2324758065579</v>
      </c>
      <c r="AC15" s="718">
        <f>'3_Levels 1&amp;2'!N15</f>
        <v>0</v>
      </c>
      <c r="AD15" s="720">
        <f t="shared" si="16"/>
        <v>0</v>
      </c>
      <c r="AE15" s="719">
        <f t="shared" si="17"/>
        <v>0</v>
      </c>
      <c r="AF15" s="718">
        <f t="shared" si="18"/>
        <v>39427</v>
      </c>
      <c r="AG15" s="717">
        <f t="shared" si="19"/>
        <v>0</v>
      </c>
      <c r="AH15" s="723"/>
      <c r="AI15" s="716">
        <f t="shared" si="20"/>
        <v>148462595</v>
      </c>
      <c r="AJ15" s="708">
        <f t="shared" si="21"/>
        <v>0</v>
      </c>
      <c r="AK15" s="716">
        <f t="shared" si="22"/>
        <v>148462595</v>
      </c>
      <c r="AL15" s="708">
        <f t="shared" si="23"/>
        <v>0</v>
      </c>
    </row>
    <row r="16" spans="1:38" s="724" customFormat="1" ht="16.149999999999999" customHeight="1" x14ac:dyDescent="0.2">
      <c r="A16" s="715">
        <v>10</v>
      </c>
      <c r="B16" s="715" t="s">
        <v>15</v>
      </c>
      <c r="C16" s="710">
        <f>'3_Levels 1&amp;2'!U16</f>
        <v>104439881</v>
      </c>
      <c r="D16" s="714">
        <f>'3_Levels 1&amp;2'!P16</f>
        <v>47184.54</v>
      </c>
      <c r="E16" s="711">
        <f>'3_Levels 1&amp;2'!C16</f>
        <v>33301</v>
      </c>
      <c r="F16" s="713">
        <f t="shared" si="1"/>
        <v>0.70576082759310566</v>
      </c>
      <c r="G16" s="712">
        <f t="shared" si="2"/>
        <v>73709576.848285466</v>
      </c>
      <c r="H16" s="710">
        <f t="shared" si="3"/>
        <v>2213.4343367552165</v>
      </c>
      <c r="I16" s="714">
        <f>'3_Levels 1&amp;2'!E16</f>
        <v>4615.16</v>
      </c>
      <c r="J16" s="713">
        <f t="shared" si="4"/>
        <v>9.7810850757472673E-2</v>
      </c>
      <c r="K16" s="712">
        <f t="shared" si="5"/>
        <v>10215353.613619206</v>
      </c>
      <c r="L16" s="714">
        <f>'3_Levels 1&amp;2'!D16</f>
        <v>20978</v>
      </c>
      <c r="M16" s="710">
        <f t="shared" si="6"/>
        <v>486.95555408614769</v>
      </c>
      <c r="N16" s="714">
        <f>'3_Levels 1&amp;2'!G16</f>
        <v>637.07999999999993</v>
      </c>
      <c r="O16" s="713">
        <f t="shared" si="7"/>
        <v>1.3501880064953477E-2</v>
      </c>
      <c r="P16" s="712">
        <f t="shared" si="8"/>
        <v>1410134.7472600134</v>
      </c>
      <c r="Q16" s="714">
        <f>'3_Levels 1&amp;2'!F16</f>
        <v>10618</v>
      </c>
      <c r="R16" s="710">
        <f t="shared" si="9"/>
        <v>132.806060205313</v>
      </c>
      <c r="S16" s="714">
        <f>'3_Levels 1&amp;2'!I16</f>
        <v>7996.5</v>
      </c>
      <c r="T16" s="713">
        <f t="shared" si="10"/>
        <v>0.16947288243140657</v>
      </c>
      <c r="U16" s="712">
        <f t="shared" si="11"/>
        <v>17699727.673863094</v>
      </c>
      <c r="V16" s="714">
        <f>'3_Levels 1&amp;2'!H16</f>
        <v>5331</v>
      </c>
      <c r="W16" s="710">
        <f t="shared" si="12"/>
        <v>3320.1515051328256</v>
      </c>
      <c r="X16" s="714">
        <f>'3_Levels 1&amp;2'!K16</f>
        <v>634.79999999999995</v>
      </c>
      <c r="Y16" s="713">
        <f t="shared" si="13"/>
        <v>1.3453559153061574E-2</v>
      </c>
      <c r="Z16" s="712">
        <f t="shared" si="14"/>
        <v>1405088.1169722115</v>
      </c>
      <c r="AA16" s="714">
        <f>'3_Levels 1&amp;2'!J16</f>
        <v>1058</v>
      </c>
      <c r="AB16" s="710">
        <f t="shared" si="15"/>
        <v>1328.06060205313</v>
      </c>
      <c r="AC16" s="714">
        <f>'3_Levels 1&amp;2'!N16</f>
        <v>0</v>
      </c>
      <c r="AD16" s="713">
        <f t="shared" si="16"/>
        <v>0</v>
      </c>
      <c r="AE16" s="712">
        <f t="shared" si="17"/>
        <v>0</v>
      </c>
      <c r="AF16" s="711">
        <f t="shared" si="18"/>
        <v>33301</v>
      </c>
      <c r="AG16" s="710">
        <f t="shared" si="19"/>
        <v>0</v>
      </c>
      <c r="AH16" s="723"/>
      <c r="AI16" s="709">
        <f t="shared" si="20"/>
        <v>104439881</v>
      </c>
      <c r="AJ16" s="709">
        <f t="shared" si="21"/>
        <v>0</v>
      </c>
      <c r="AK16" s="709">
        <f t="shared" si="22"/>
        <v>104439881</v>
      </c>
      <c r="AL16" s="709">
        <f t="shared" si="23"/>
        <v>0</v>
      </c>
    </row>
    <row r="17" spans="1:38" s="722" customFormat="1" ht="16.149999999999999" customHeight="1" x14ac:dyDescent="0.2">
      <c r="A17" s="721">
        <v>11</v>
      </c>
      <c r="B17" s="721" t="s">
        <v>16</v>
      </c>
      <c r="C17" s="717">
        <f>'3_Levels 1&amp;2'!U17</f>
        <v>8528545</v>
      </c>
      <c r="D17" s="718">
        <f>'3_Levels 1&amp;2'!P17</f>
        <v>2602.81504</v>
      </c>
      <c r="E17" s="718">
        <f>'3_Levels 1&amp;2'!C17</f>
        <v>1581</v>
      </c>
      <c r="F17" s="720">
        <f t="shared" si="1"/>
        <v>0.6074192655656393</v>
      </c>
      <c r="G17" s="719">
        <f t="shared" si="2"/>
        <v>5180402.5402435055</v>
      </c>
      <c r="H17" s="717">
        <f t="shared" si="3"/>
        <v>3276.6619482881124</v>
      </c>
      <c r="I17" s="718">
        <f>'3_Levels 1&amp;2'!E17</f>
        <v>253</v>
      </c>
      <c r="J17" s="720">
        <f t="shared" si="4"/>
        <v>9.7202450466860685E-2</v>
      </c>
      <c r="K17" s="719">
        <f t="shared" si="5"/>
        <v>828995.47291689238</v>
      </c>
      <c r="L17" s="718">
        <f>'3_Levels 1&amp;2'!D17</f>
        <v>1150</v>
      </c>
      <c r="M17" s="717">
        <f t="shared" si="6"/>
        <v>720.86562862338462</v>
      </c>
      <c r="N17" s="718">
        <f>'3_Levels 1&amp;2'!G17</f>
        <v>62.07</v>
      </c>
      <c r="O17" s="720">
        <f t="shared" si="7"/>
        <v>2.3847257314142462E-2</v>
      </c>
      <c r="P17" s="719">
        <f t="shared" si="8"/>
        <v>203382.40713024311</v>
      </c>
      <c r="Q17" s="718">
        <f>'3_Levels 1&amp;2'!F17</f>
        <v>1034.5</v>
      </c>
      <c r="R17" s="717">
        <f t="shared" si="9"/>
        <v>196.59971689728673</v>
      </c>
      <c r="S17" s="718">
        <f>'3_Levels 1&amp;2'!I17</f>
        <v>432</v>
      </c>
      <c r="T17" s="720">
        <f t="shared" si="10"/>
        <v>0.16597414467068702</v>
      </c>
      <c r="U17" s="719">
        <f t="shared" si="11"/>
        <v>1415517.9616604645</v>
      </c>
      <c r="V17" s="718">
        <f>'3_Levels 1&amp;2'!H17</f>
        <v>288</v>
      </c>
      <c r="W17" s="717">
        <f t="shared" si="12"/>
        <v>4914.9929224321686</v>
      </c>
      <c r="X17" s="718">
        <f>'3_Levels 1&amp;2'!K17</f>
        <v>25.2</v>
      </c>
      <c r="Y17" s="720">
        <f t="shared" si="13"/>
        <v>9.6818251057900762E-3</v>
      </c>
      <c r="Z17" s="719">
        <f t="shared" si="14"/>
        <v>82571.881096860423</v>
      </c>
      <c r="AA17" s="718">
        <f>'3_Levels 1&amp;2'!J17</f>
        <v>42</v>
      </c>
      <c r="AB17" s="717">
        <f t="shared" si="15"/>
        <v>1965.9971689728673</v>
      </c>
      <c r="AC17" s="718">
        <f>'3_Levels 1&amp;2'!N17</f>
        <v>249.54504</v>
      </c>
      <c r="AD17" s="720">
        <f t="shared" si="16"/>
        <v>9.5875056876880499E-2</v>
      </c>
      <c r="AE17" s="719">
        <f t="shared" si="17"/>
        <v>817674.73695203476</v>
      </c>
      <c r="AF17" s="718">
        <f t="shared" si="18"/>
        <v>1581</v>
      </c>
      <c r="AG17" s="717">
        <f t="shared" si="19"/>
        <v>517.18832191779552</v>
      </c>
      <c r="AH17" s="723"/>
      <c r="AI17" s="716">
        <f t="shared" si="20"/>
        <v>8528545</v>
      </c>
      <c r="AJ17" s="708">
        <f t="shared" si="21"/>
        <v>0</v>
      </c>
      <c r="AK17" s="716">
        <f t="shared" si="22"/>
        <v>8528545</v>
      </c>
      <c r="AL17" s="708">
        <f t="shared" si="23"/>
        <v>0</v>
      </c>
    </row>
    <row r="18" spans="1:38" s="722" customFormat="1" ht="16.149999999999999" customHeight="1" x14ac:dyDescent="0.2">
      <c r="A18" s="721">
        <v>12</v>
      </c>
      <c r="B18" s="721" t="s">
        <v>17</v>
      </c>
      <c r="C18" s="717">
        <f>'3_Levels 1&amp;2'!U18</f>
        <v>3415101</v>
      </c>
      <c r="D18" s="718">
        <f>'3_Levels 1&amp;2'!P18</f>
        <v>2008.5522999999998</v>
      </c>
      <c r="E18" s="718">
        <f>'3_Levels 1&amp;2'!C18</f>
        <v>1318</v>
      </c>
      <c r="F18" s="720">
        <f t="shared" si="1"/>
        <v>0.65619401595865845</v>
      </c>
      <c r="G18" s="719">
        <f t="shared" si="2"/>
        <v>2240968.8400944304</v>
      </c>
      <c r="H18" s="717">
        <f t="shared" si="3"/>
        <v>1700.2798483265785</v>
      </c>
      <c r="I18" s="718">
        <f>'3_Levels 1&amp;2'!E18</f>
        <v>145.19999999999999</v>
      </c>
      <c r="J18" s="720">
        <f t="shared" si="4"/>
        <v>7.2290873381788467E-2</v>
      </c>
      <c r="K18" s="719">
        <f t="shared" si="5"/>
        <v>246880.63397701917</v>
      </c>
      <c r="L18" s="718">
        <f>'3_Levels 1&amp;2'!D18</f>
        <v>660</v>
      </c>
      <c r="M18" s="717">
        <f t="shared" si="6"/>
        <v>374.0615666318472</v>
      </c>
      <c r="N18" s="718">
        <f>'3_Levels 1&amp;2'!G18</f>
        <v>36.18</v>
      </c>
      <c r="O18" s="720">
        <f t="shared" si="7"/>
        <v>1.8012973821991095E-2</v>
      </c>
      <c r="P18" s="719">
        <f t="shared" si="8"/>
        <v>61516.124912455613</v>
      </c>
      <c r="Q18" s="718">
        <f>'3_Levels 1&amp;2'!F18</f>
        <v>603</v>
      </c>
      <c r="R18" s="717">
        <f t="shared" si="9"/>
        <v>102.01679089959471</v>
      </c>
      <c r="S18" s="718">
        <f>'3_Levels 1&amp;2'!I18</f>
        <v>244.5</v>
      </c>
      <c r="T18" s="720">
        <f t="shared" si="10"/>
        <v>0.12172946654164794</v>
      </c>
      <c r="U18" s="719">
        <f t="shared" si="11"/>
        <v>415718.42291584844</v>
      </c>
      <c r="V18" s="718">
        <f>'3_Levels 1&amp;2'!H18</f>
        <v>163</v>
      </c>
      <c r="W18" s="717">
        <f t="shared" si="12"/>
        <v>2550.4197724898677</v>
      </c>
      <c r="X18" s="718">
        <f>'3_Levels 1&amp;2'!K18</f>
        <v>47.4</v>
      </c>
      <c r="Y18" s="720">
        <f t="shared" si="13"/>
        <v>2.3599086765129295E-2</v>
      </c>
      <c r="Z18" s="719">
        <f t="shared" si="14"/>
        <v>80593.264810679815</v>
      </c>
      <c r="AA18" s="718">
        <f>'3_Levels 1&amp;2'!J18</f>
        <v>79</v>
      </c>
      <c r="AB18" s="717">
        <f t="shared" si="15"/>
        <v>1020.1679089959471</v>
      </c>
      <c r="AC18" s="718">
        <f>'3_Levels 1&amp;2'!N18</f>
        <v>217.2723</v>
      </c>
      <c r="AD18" s="720">
        <f t="shared" si="16"/>
        <v>0.10817358353078485</v>
      </c>
      <c r="AE18" s="719">
        <f t="shared" si="17"/>
        <v>369423.71328956686</v>
      </c>
      <c r="AF18" s="718">
        <f t="shared" si="18"/>
        <v>1318</v>
      </c>
      <c r="AG18" s="717">
        <f t="shared" si="19"/>
        <v>280.29113299663646</v>
      </c>
      <c r="AH18" s="723"/>
      <c r="AI18" s="716">
        <f t="shared" si="20"/>
        <v>3415101</v>
      </c>
      <c r="AJ18" s="708">
        <f t="shared" si="21"/>
        <v>0</v>
      </c>
      <c r="AK18" s="716">
        <f t="shared" si="22"/>
        <v>3415101.0000000005</v>
      </c>
      <c r="AL18" s="708">
        <f t="shared" si="23"/>
        <v>0</v>
      </c>
    </row>
    <row r="19" spans="1:38" s="722" customFormat="1" ht="16.149999999999999" customHeight="1" x14ac:dyDescent="0.2">
      <c r="A19" s="721">
        <v>13</v>
      </c>
      <c r="B19" s="721" t="s">
        <v>18</v>
      </c>
      <c r="C19" s="717">
        <f>'3_Levels 1&amp;2'!U19</f>
        <v>6920983</v>
      </c>
      <c r="D19" s="718">
        <f>'3_Levels 1&amp;2'!P19</f>
        <v>2098.6628099999998</v>
      </c>
      <c r="E19" s="718">
        <f>'3_Levels 1&amp;2'!C19</f>
        <v>1331</v>
      </c>
      <c r="F19" s="720">
        <f t="shared" si="1"/>
        <v>0.63421336369895465</v>
      </c>
      <c r="G19" s="719">
        <f t="shared" si="2"/>
        <v>4389379.9085332826</v>
      </c>
      <c r="H19" s="717">
        <f t="shared" si="3"/>
        <v>3297.8060920610687</v>
      </c>
      <c r="I19" s="718">
        <f>'3_Levels 1&amp;2'!E19</f>
        <v>218.46</v>
      </c>
      <c r="J19" s="720">
        <f t="shared" si="4"/>
        <v>0.10409485457075404</v>
      </c>
      <c r="K19" s="719">
        <f t="shared" si="5"/>
        <v>720438.718871661</v>
      </c>
      <c r="L19" s="718">
        <f>'3_Levels 1&amp;2'!D19</f>
        <v>993</v>
      </c>
      <c r="M19" s="717">
        <f t="shared" si="6"/>
        <v>725.51734025343501</v>
      </c>
      <c r="N19" s="718">
        <f>'3_Levels 1&amp;2'!G19</f>
        <v>51.839999999999996</v>
      </c>
      <c r="O19" s="720">
        <f t="shared" si="7"/>
        <v>2.4701443106050942E-2</v>
      </c>
      <c r="P19" s="719">
        <f t="shared" si="8"/>
        <v>170958.26781244576</v>
      </c>
      <c r="Q19" s="718">
        <f>'3_Levels 1&amp;2'!F19</f>
        <v>864</v>
      </c>
      <c r="R19" s="717">
        <f t="shared" si="9"/>
        <v>197.86836552366407</v>
      </c>
      <c r="S19" s="718">
        <f>'3_Levels 1&amp;2'!I19</f>
        <v>273</v>
      </c>
      <c r="T19" s="720">
        <f t="shared" si="10"/>
        <v>0.1300828311719118</v>
      </c>
      <c r="U19" s="719">
        <f t="shared" si="11"/>
        <v>900301.06313267164</v>
      </c>
      <c r="V19" s="718">
        <f>'3_Levels 1&amp;2'!H19</f>
        <v>182</v>
      </c>
      <c r="W19" s="717">
        <f t="shared" si="12"/>
        <v>4946.7091380916027</v>
      </c>
      <c r="X19" s="718">
        <f>'3_Levels 1&amp;2'!K19</f>
        <v>5.3999999999999995</v>
      </c>
      <c r="Y19" s="720">
        <f t="shared" si="13"/>
        <v>2.57306699021364E-3</v>
      </c>
      <c r="Z19" s="719">
        <f t="shared" si="14"/>
        <v>17808.15289712977</v>
      </c>
      <c r="AA19" s="718">
        <f>'3_Levels 1&amp;2'!J19</f>
        <v>9</v>
      </c>
      <c r="AB19" s="717">
        <f t="shared" si="15"/>
        <v>1978.6836552366412</v>
      </c>
      <c r="AC19" s="718">
        <f>'3_Levels 1&amp;2'!N19</f>
        <v>218.96280999999999</v>
      </c>
      <c r="AD19" s="720">
        <f t="shared" si="16"/>
        <v>0.10433444046211503</v>
      </c>
      <c r="AE19" s="719">
        <f t="shared" si="17"/>
        <v>722096.88875281019</v>
      </c>
      <c r="AF19" s="718">
        <f t="shared" si="18"/>
        <v>1331</v>
      </c>
      <c r="AG19" s="717">
        <f t="shared" si="19"/>
        <v>542.5220802049663</v>
      </c>
      <c r="AH19" s="723"/>
      <c r="AI19" s="716">
        <f t="shared" si="20"/>
        <v>6920983.0000000009</v>
      </c>
      <c r="AJ19" s="708">
        <f t="shared" si="21"/>
        <v>0</v>
      </c>
      <c r="AK19" s="716">
        <f t="shared" si="22"/>
        <v>6920983</v>
      </c>
      <c r="AL19" s="708">
        <f t="shared" si="23"/>
        <v>0</v>
      </c>
    </row>
    <row r="20" spans="1:38" s="722" customFormat="1" ht="16.149999999999999" customHeight="1" x14ac:dyDescent="0.2">
      <c r="A20" s="721">
        <v>14</v>
      </c>
      <c r="B20" s="721" t="s">
        <v>19</v>
      </c>
      <c r="C20" s="717">
        <f>'3_Levels 1&amp;2'!U20</f>
        <v>9003916</v>
      </c>
      <c r="D20" s="718">
        <f>'3_Levels 1&amp;2'!P20</f>
        <v>3071.616</v>
      </c>
      <c r="E20" s="718">
        <f>'3_Levels 1&amp;2'!C20</f>
        <v>1770</v>
      </c>
      <c r="F20" s="720">
        <f t="shared" si="1"/>
        <v>0.57624390548818605</v>
      </c>
      <c r="G20" s="719">
        <f t="shared" si="2"/>
        <v>5188451.720527566</v>
      </c>
      <c r="H20" s="717">
        <f t="shared" si="3"/>
        <v>2931.3286556652915</v>
      </c>
      <c r="I20" s="718">
        <f>'3_Levels 1&amp;2'!E20</f>
        <v>312.18</v>
      </c>
      <c r="J20" s="720">
        <f t="shared" si="4"/>
        <v>0.10163379797474685</v>
      </c>
      <c r="K20" s="719">
        <f t="shared" si="5"/>
        <v>915102.17972559074</v>
      </c>
      <c r="L20" s="718">
        <f>'3_Levels 1&amp;2'!D20</f>
        <v>1419</v>
      </c>
      <c r="M20" s="717">
        <f t="shared" si="6"/>
        <v>644.89230424636412</v>
      </c>
      <c r="N20" s="718">
        <f>'3_Levels 1&amp;2'!G20</f>
        <v>51.78</v>
      </c>
      <c r="O20" s="720">
        <f t="shared" si="7"/>
        <v>1.6857575946993376E-2</v>
      </c>
      <c r="P20" s="719">
        <f t="shared" si="8"/>
        <v>151784.19779034882</v>
      </c>
      <c r="Q20" s="718">
        <f>'3_Levels 1&amp;2'!F20</f>
        <v>863</v>
      </c>
      <c r="R20" s="717">
        <f t="shared" si="9"/>
        <v>175.87971933991753</v>
      </c>
      <c r="S20" s="718">
        <f>'3_Levels 1&amp;2'!I20</f>
        <v>594</v>
      </c>
      <c r="T20" s="720">
        <f t="shared" si="10"/>
        <v>0.19338354794349294</v>
      </c>
      <c r="U20" s="719">
        <f t="shared" si="11"/>
        <v>1741209.2214651832</v>
      </c>
      <c r="V20" s="718">
        <f>'3_Levels 1&amp;2'!H20</f>
        <v>396</v>
      </c>
      <c r="W20" s="717">
        <f t="shared" si="12"/>
        <v>4396.9929834979375</v>
      </c>
      <c r="X20" s="718">
        <f>'3_Levels 1&amp;2'!K20</f>
        <v>73.2</v>
      </c>
      <c r="Y20" s="720">
        <f t="shared" si="13"/>
        <v>2.3831103887986E-2</v>
      </c>
      <c r="Z20" s="719">
        <f t="shared" si="14"/>
        <v>214573.25759469936</v>
      </c>
      <c r="AA20" s="718">
        <f>'3_Levels 1&amp;2'!J20</f>
        <v>122</v>
      </c>
      <c r="AB20" s="717">
        <f t="shared" si="15"/>
        <v>1758.7971933991751</v>
      </c>
      <c r="AC20" s="718">
        <f>'3_Levels 1&amp;2'!N20</f>
        <v>270.45599999999996</v>
      </c>
      <c r="AD20" s="720">
        <f t="shared" si="16"/>
        <v>8.8050068758594807E-2</v>
      </c>
      <c r="AE20" s="719">
        <f t="shared" si="17"/>
        <v>792795.42289661197</v>
      </c>
      <c r="AF20" s="718">
        <f t="shared" si="18"/>
        <v>1770</v>
      </c>
      <c r="AG20" s="717">
        <f t="shared" si="19"/>
        <v>447.90701858565649</v>
      </c>
      <c r="AH20" s="723"/>
      <c r="AI20" s="716">
        <f t="shared" si="20"/>
        <v>9003916</v>
      </c>
      <c r="AJ20" s="708">
        <f t="shared" si="21"/>
        <v>0</v>
      </c>
      <c r="AK20" s="716">
        <f t="shared" si="22"/>
        <v>9003916</v>
      </c>
      <c r="AL20" s="708">
        <f t="shared" si="23"/>
        <v>0</v>
      </c>
    </row>
    <row r="21" spans="1:38" s="724" customFormat="1" ht="16.149999999999999" customHeight="1" x14ac:dyDescent="0.2">
      <c r="A21" s="715">
        <v>15</v>
      </c>
      <c r="B21" s="715" t="s">
        <v>20</v>
      </c>
      <c r="C21" s="710">
        <f>'3_Levels 1&amp;2'!U21</f>
        <v>17285730</v>
      </c>
      <c r="D21" s="714">
        <f>'3_Levels 1&amp;2'!P21</f>
        <v>5424.7403100000001</v>
      </c>
      <c r="E21" s="711">
        <f>'3_Levels 1&amp;2'!C21</f>
        <v>3619</v>
      </c>
      <c r="F21" s="713">
        <f t="shared" si="1"/>
        <v>0.66712870906072919</v>
      </c>
      <c r="G21" s="712">
        <f t="shared" si="2"/>
        <v>11531806.740072317</v>
      </c>
      <c r="H21" s="710">
        <f t="shared" si="3"/>
        <v>3186.4622105753847</v>
      </c>
      <c r="I21" s="714">
        <f>'3_Levels 1&amp;2'!E21</f>
        <v>641.52</v>
      </c>
      <c r="J21" s="713">
        <f t="shared" si="4"/>
        <v>0.11825819547848548</v>
      </c>
      <c r="K21" s="712">
        <f t="shared" si="5"/>
        <v>2044179.237328321</v>
      </c>
      <c r="L21" s="714">
        <f>'3_Levels 1&amp;2'!D21</f>
        <v>2916</v>
      </c>
      <c r="M21" s="710">
        <f t="shared" si="6"/>
        <v>701.0216863265847</v>
      </c>
      <c r="N21" s="714">
        <f>'3_Levels 1&amp;2'!G21</f>
        <v>109.28999999999999</v>
      </c>
      <c r="O21" s="713">
        <f t="shared" si="7"/>
        <v>2.0146586519272477E-2</v>
      </c>
      <c r="P21" s="712">
        <f t="shared" si="8"/>
        <v>348248.45499378385</v>
      </c>
      <c r="Q21" s="714">
        <f>'3_Levels 1&amp;2'!F21</f>
        <v>1821.5</v>
      </c>
      <c r="R21" s="710">
        <f t="shared" si="9"/>
        <v>191.18773263452312</v>
      </c>
      <c r="S21" s="714">
        <f>'3_Levels 1&amp;2'!I21</f>
        <v>612</v>
      </c>
      <c r="T21" s="713">
        <f t="shared" si="10"/>
        <v>0.11281646033301085</v>
      </c>
      <c r="U21" s="712">
        <f t="shared" si="11"/>
        <v>1950114.8728721356</v>
      </c>
      <c r="V21" s="714">
        <f>'3_Levels 1&amp;2'!H21</f>
        <v>408</v>
      </c>
      <c r="W21" s="710">
        <f t="shared" si="12"/>
        <v>4779.6933158630773</v>
      </c>
      <c r="X21" s="714">
        <f>'3_Levels 1&amp;2'!K21</f>
        <v>68.399999999999991</v>
      </c>
      <c r="Y21" s="713">
        <f t="shared" si="13"/>
        <v>1.2608898507807094E-2</v>
      </c>
      <c r="Z21" s="712">
        <f t="shared" si="14"/>
        <v>217954.01520335631</v>
      </c>
      <c r="AA21" s="714">
        <f>'3_Levels 1&amp;2'!J21</f>
        <v>114</v>
      </c>
      <c r="AB21" s="710">
        <f t="shared" si="15"/>
        <v>1911.8773263452308</v>
      </c>
      <c r="AC21" s="714">
        <f>'3_Levels 1&amp;2'!N21</f>
        <v>374.53030999999999</v>
      </c>
      <c r="AD21" s="713">
        <f t="shared" si="16"/>
        <v>6.9041150100694865E-2</v>
      </c>
      <c r="AE21" s="712">
        <f t="shared" si="17"/>
        <v>1193426.6795300841</v>
      </c>
      <c r="AF21" s="711">
        <f t="shared" si="18"/>
        <v>3619</v>
      </c>
      <c r="AG21" s="710">
        <f t="shared" si="19"/>
        <v>329.76697417244657</v>
      </c>
      <c r="AH21" s="723"/>
      <c r="AI21" s="709">
        <f t="shared" si="20"/>
        <v>17285730</v>
      </c>
      <c r="AJ21" s="709">
        <f t="shared" si="21"/>
        <v>0</v>
      </c>
      <c r="AK21" s="709">
        <f t="shared" si="22"/>
        <v>17285730</v>
      </c>
      <c r="AL21" s="709">
        <f t="shared" si="23"/>
        <v>0</v>
      </c>
    </row>
    <row r="22" spans="1:38" s="722" customFormat="1" ht="16.149999999999999" customHeight="1" x14ac:dyDescent="0.2">
      <c r="A22" s="721">
        <v>16</v>
      </c>
      <c r="B22" s="721" t="s">
        <v>21</v>
      </c>
      <c r="C22" s="717">
        <f>'3_Levels 1&amp;2'!U22</f>
        <v>10452797</v>
      </c>
      <c r="D22" s="718">
        <f>'3_Levels 1&amp;2'!P22</f>
        <v>6924.2206400000005</v>
      </c>
      <c r="E22" s="718">
        <f>'3_Levels 1&amp;2'!C22</f>
        <v>4926</v>
      </c>
      <c r="F22" s="720">
        <f t="shared" si="1"/>
        <v>0.71141580491288325</v>
      </c>
      <c r="G22" s="719">
        <f t="shared" si="2"/>
        <v>7436284.9913459709</v>
      </c>
      <c r="H22" s="717">
        <f t="shared" si="3"/>
        <v>1509.5990644226495</v>
      </c>
      <c r="I22" s="718">
        <f>'3_Levels 1&amp;2'!E22</f>
        <v>637.34</v>
      </c>
      <c r="J22" s="720">
        <f t="shared" si="4"/>
        <v>9.2045016058298221E-2</v>
      </c>
      <c r="K22" s="719">
        <f t="shared" si="5"/>
        <v>962127.86771913152</v>
      </c>
      <c r="L22" s="718">
        <f>'3_Levels 1&amp;2'!D22</f>
        <v>2897</v>
      </c>
      <c r="M22" s="717">
        <f t="shared" si="6"/>
        <v>332.11179417298291</v>
      </c>
      <c r="N22" s="718">
        <f>'3_Levels 1&amp;2'!G22</f>
        <v>127.86</v>
      </c>
      <c r="O22" s="720">
        <f t="shared" si="7"/>
        <v>1.8465616081234523E-2</v>
      </c>
      <c r="P22" s="719">
        <f t="shared" si="8"/>
        <v>193017.33637707998</v>
      </c>
      <c r="Q22" s="718">
        <f>'3_Levels 1&amp;2'!F22</f>
        <v>2131</v>
      </c>
      <c r="R22" s="717">
        <f t="shared" si="9"/>
        <v>90.57594386535898</v>
      </c>
      <c r="S22" s="718">
        <f>'3_Levels 1&amp;2'!I22</f>
        <v>730.5</v>
      </c>
      <c r="T22" s="720">
        <f t="shared" si="10"/>
        <v>0.10549923781747081</v>
      </c>
      <c r="U22" s="719">
        <f t="shared" si="11"/>
        <v>1102762.1165607455</v>
      </c>
      <c r="V22" s="718">
        <f>'3_Levels 1&amp;2'!H22</f>
        <v>487</v>
      </c>
      <c r="W22" s="717">
        <f t="shared" si="12"/>
        <v>2264.3985966339742</v>
      </c>
      <c r="X22" s="718">
        <f>'3_Levels 1&amp;2'!K22</f>
        <v>164.4</v>
      </c>
      <c r="Y22" s="720">
        <f t="shared" si="13"/>
        <v>2.3742744280892816E-2</v>
      </c>
      <c r="Z22" s="719">
        <f t="shared" si="14"/>
        <v>248178.08619108357</v>
      </c>
      <c r="AA22" s="718">
        <f>'3_Levels 1&amp;2'!J22</f>
        <v>274</v>
      </c>
      <c r="AB22" s="717">
        <f t="shared" si="15"/>
        <v>905.75943865358965</v>
      </c>
      <c r="AC22" s="718">
        <f>'3_Levels 1&amp;2'!N22</f>
        <v>338.12064000000004</v>
      </c>
      <c r="AD22" s="720">
        <f t="shared" si="16"/>
        <v>4.8831580849220312E-2</v>
      </c>
      <c r="AE22" s="719">
        <f t="shared" si="17"/>
        <v>510426.60180598754</v>
      </c>
      <c r="AF22" s="718">
        <f t="shared" si="18"/>
        <v>4926</v>
      </c>
      <c r="AG22" s="717">
        <f t="shared" si="19"/>
        <v>103.61887978197068</v>
      </c>
      <c r="AH22" s="723"/>
      <c r="AI22" s="716">
        <f t="shared" si="20"/>
        <v>10452797</v>
      </c>
      <c r="AJ22" s="708">
        <f t="shared" si="21"/>
        <v>0</v>
      </c>
      <c r="AK22" s="716">
        <f t="shared" si="22"/>
        <v>10452797</v>
      </c>
      <c r="AL22" s="708">
        <f t="shared" si="23"/>
        <v>0</v>
      </c>
    </row>
    <row r="23" spans="1:38" s="722" customFormat="1" ht="16.149999999999999" customHeight="1" x14ac:dyDescent="0.2">
      <c r="A23" s="721">
        <v>17</v>
      </c>
      <c r="B23" s="721" t="s">
        <v>22</v>
      </c>
      <c r="C23" s="717">
        <f>'3_Levels 1&amp;2'!U23</f>
        <v>112503493</v>
      </c>
      <c r="D23" s="718">
        <f>'3_Levels 1&amp;2'!P23</f>
        <v>61113.369999999995</v>
      </c>
      <c r="E23" s="718">
        <f>'3_Levels 1&amp;2'!C23</f>
        <v>44168</v>
      </c>
      <c r="F23" s="720">
        <f t="shared" si="1"/>
        <v>0.72272237646197557</v>
      </c>
      <c r="G23" s="719">
        <f t="shared" si="2"/>
        <v>81308791.821233228</v>
      </c>
      <c r="H23" s="717">
        <f t="shared" si="3"/>
        <v>1840.8982027991583</v>
      </c>
      <c r="I23" s="718">
        <f>'3_Levels 1&amp;2'!E23</f>
        <v>7490.12</v>
      </c>
      <c r="J23" s="720">
        <f t="shared" si="4"/>
        <v>0.12256106969718739</v>
      </c>
      <c r="K23" s="719">
        <f t="shared" si="5"/>
        <v>13788548.446750034</v>
      </c>
      <c r="L23" s="718">
        <f>'3_Levels 1&amp;2'!D23</f>
        <v>34046</v>
      </c>
      <c r="M23" s="717">
        <f t="shared" si="6"/>
        <v>404.99760461581491</v>
      </c>
      <c r="N23" s="718">
        <f>'3_Levels 1&amp;2'!G23</f>
        <v>1175.25</v>
      </c>
      <c r="O23" s="720">
        <f t="shared" si="7"/>
        <v>1.9230652801506449E-2</v>
      </c>
      <c r="P23" s="719">
        <f t="shared" si="8"/>
        <v>2163515.6128397114</v>
      </c>
      <c r="Q23" s="718">
        <f>'3_Levels 1&amp;2'!F23</f>
        <v>19587.5</v>
      </c>
      <c r="R23" s="717">
        <f t="shared" si="9"/>
        <v>110.45389216794953</v>
      </c>
      <c r="S23" s="718">
        <f>'3_Levels 1&amp;2'!I23</f>
        <v>7317</v>
      </c>
      <c r="T23" s="720">
        <f t="shared" si="10"/>
        <v>0.11972830167932157</v>
      </c>
      <c r="U23" s="719">
        <f t="shared" si="11"/>
        <v>13469852.149881443</v>
      </c>
      <c r="V23" s="718">
        <f>'3_Levels 1&amp;2'!H23</f>
        <v>4878</v>
      </c>
      <c r="W23" s="717">
        <f t="shared" si="12"/>
        <v>2761.3473041987377</v>
      </c>
      <c r="X23" s="718">
        <f>'3_Levels 1&amp;2'!K23</f>
        <v>963</v>
      </c>
      <c r="Y23" s="720">
        <f t="shared" si="13"/>
        <v>1.5757599360009113E-2</v>
      </c>
      <c r="Z23" s="719">
        <f t="shared" si="14"/>
        <v>1772784.9692955897</v>
      </c>
      <c r="AA23" s="718">
        <f>'3_Levels 1&amp;2'!J23</f>
        <v>1605</v>
      </c>
      <c r="AB23" s="717">
        <f t="shared" si="15"/>
        <v>1104.5389216794952</v>
      </c>
      <c r="AC23" s="718">
        <f>'3_Levels 1&amp;2'!N23</f>
        <v>0</v>
      </c>
      <c r="AD23" s="720">
        <f t="shared" si="16"/>
        <v>0</v>
      </c>
      <c r="AE23" s="719">
        <f t="shared" si="17"/>
        <v>0</v>
      </c>
      <c r="AF23" s="718">
        <f t="shared" si="18"/>
        <v>44168</v>
      </c>
      <c r="AG23" s="717">
        <f t="shared" si="19"/>
        <v>0</v>
      </c>
      <c r="AH23" s="723"/>
      <c r="AI23" s="716">
        <f t="shared" si="20"/>
        <v>112503493</v>
      </c>
      <c r="AJ23" s="708">
        <f t="shared" si="21"/>
        <v>0</v>
      </c>
      <c r="AK23" s="716">
        <f t="shared" si="22"/>
        <v>112503493</v>
      </c>
      <c r="AL23" s="708">
        <f t="shared" si="23"/>
        <v>0</v>
      </c>
    </row>
    <row r="24" spans="1:38" s="722" customFormat="1" ht="16.149999999999999" customHeight="1" x14ac:dyDescent="0.2">
      <c r="A24" s="721">
        <v>18</v>
      </c>
      <c r="B24" s="721" t="s">
        <v>23</v>
      </c>
      <c r="C24" s="717">
        <f>'3_Levels 1&amp;2'!U24</f>
        <v>4810763</v>
      </c>
      <c r="D24" s="718">
        <f>'3_Levels 1&amp;2'!P24</f>
        <v>1535.1305499999999</v>
      </c>
      <c r="E24" s="718">
        <f>'3_Levels 1&amp;2'!C24</f>
        <v>965</v>
      </c>
      <c r="F24" s="720">
        <f t="shared" si="1"/>
        <v>0.62861103246235317</v>
      </c>
      <c r="G24" s="719">
        <f t="shared" si="2"/>
        <v>3024098.6963616875</v>
      </c>
      <c r="H24" s="717">
        <f t="shared" si="3"/>
        <v>3133.7810324991578</v>
      </c>
      <c r="I24" s="718">
        <f>'3_Levels 1&amp;2'!E24</f>
        <v>200.42</v>
      </c>
      <c r="J24" s="720">
        <f t="shared" si="4"/>
        <v>0.13055567163326923</v>
      </c>
      <c r="K24" s="719">
        <f t="shared" si="5"/>
        <v>628072.39453348122</v>
      </c>
      <c r="L24" s="718">
        <f>'3_Levels 1&amp;2'!D24</f>
        <v>911</v>
      </c>
      <c r="M24" s="717">
        <f t="shared" si="6"/>
        <v>689.43182714981469</v>
      </c>
      <c r="N24" s="718">
        <f>'3_Levels 1&amp;2'!G24</f>
        <v>24.54</v>
      </c>
      <c r="O24" s="720">
        <f t="shared" si="7"/>
        <v>1.5985611126037459E-2</v>
      </c>
      <c r="P24" s="719">
        <f t="shared" si="8"/>
        <v>76902.986537529345</v>
      </c>
      <c r="Q24" s="718">
        <f>'3_Levels 1&amp;2'!F24</f>
        <v>409</v>
      </c>
      <c r="R24" s="717">
        <f t="shared" si="9"/>
        <v>188.02686194994951</v>
      </c>
      <c r="S24" s="718">
        <f>'3_Levels 1&amp;2'!I24</f>
        <v>177</v>
      </c>
      <c r="T24" s="720">
        <f t="shared" si="10"/>
        <v>0.11529964015112593</v>
      </c>
      <c r="U24" s="719">
        <f t="shared" si="11"/>
        <v>554679.24275235098</v>
      </c>
      <c r="V24" s="718">
        <f>'3_Levels 1&amp;2'!H24</f>
        <v>118</v>
      </c>
      <c r="W24" s="717">
        <f t="shared" si="12"/>
        <v>4700.6715487487372</v>
      </c>
      <c r="X24" s="718">
        <f>'3_Levels 1&amp;2'!K24</f>
        <v>0</v>
      </c>
      <c r="Y24" s="720">
        <f t="shared" si="13"/>
        <v>0</v>
      </c>
      <c r="Z24" s="719">
        <f t="shared" si="14"/>
        <v>0</v>
      </c>
      <c r="AA24" s="718">
        <f>'3_Levels 1&amp;2'!J24</f>
        <v>0</v>
      </c>
      <c r="AB24" s="717">
        <f t="shared" si="15"/>
        <v>0</v>
      </c>
      <c r="AC24" s="718">
        <f>'3_Levels 1&amp;2'!N24</f>
        <v>168.17055000000002</v>
      </c>
      <c r="AD24" s="720">
        <f t="shared" si="16"/>
        <v>0.10954804462721431</v>
      </c>
      <c r="AE24" s="719">
        <f t="shared" si="17"/>
        <v>527009.67981495138</v>
      </c>
      <c r="AF24" s="718">
        <f t="shared" si="18"/>
        <v>965</v>
      </c>
      <c r="AG24" s="717">
        <f t="shared" si="19"/>
        <v>546.12402053362837</v>
      </c>
      <c r="AH24" s="723"/>
      <c r="AI24" s="716">
        <f t="shared" si="20"/>
        <v>4810763</v>
      </c>
      <c r="AJ24" s="708">
        <f t="shared" si="21"/>
        <v>0</v>
      </c>
      <c r="AK24" s="716">
        <f t="shared" si="22"/>
        <v>4810763</v>
      </c>
      <c r="AL24" s="708">
        <f t="shared" si="23"/>
        <v>0</v>
      </c>
    </row>
    <row r="25" spans="1:38" s="722" customFormat="1" ht="16.149999999999999" customHeight="1" x14ac:dyDescent="0.2">
      <c r="A25" s="721">
        <v>19</v>
      </c>
      <c r="B25" s="721" t="s">
        <v>24</v>
      </c>
      <c r="C25" s="717">
        <f>'3_Levels 1&amp;2'!U25</f>
        <v>8063389</v>
      </c>
      <c r="D25" s="718">
        <f>'3_Levels 1&amp;2'!P25</f>
        <v>2933.66831</v>
      </c>
      <c r="E25" s="718">
        <f>'3_Levels 1&amp;2'!C25</f>
        <v>1901</v>
      </c>
      <c r="F25" s="720">
        <f t="shared" si="1"/>
        <v>0.64799418309154388</v>
      </c>
      <c r="G25" s="719">
        <f t="shared" si="2"/>
        <v>5225029.1680043405</v>
      </c>
      <c r="H25" s="717">
        <f t="shared" si="3"/>
        <v>2748.5687364567807</v>
      </c>
      <c r="I25" s="718">
        <f>'3_Levels 1&amp;2'!E25</f>
        <v>337.92</v>
      </c>
      <c r="J25" s="720">
        <f t="shared" si="4"/>
        <v>0.11518684605486297</v>
      </c>
      <c r="K25" s="719">
        <f t="shared" si="5"/>
        <v>928796.34742347547</v>
      </c>
      <c r="L25" s="718">
        <f>'3_Levels 1&amp;2'!D25</f>
        <v>1536</v>
      </c>
      <c r="M25" s="717">
        <f t="shared" si="6"/>
        <v>604.6851220204918</v>
      </c>
      <c r="N25" s="718">
        <f>'3_Levels 1&amp;2'!G25</f>
        <v>35.309999999999995</v>
      </c>
      <c r="O25" s="720">
        <f t="shared" si="7"/>
        <v>1.2036125515498375E-2</v>
      </c>
      <c r="P25" s="719">
        <f t="shared" si="8"/>
        <v>97051.962084288927</v>
      </c>
      <c r="Q25" s="718">
        <f>'3_Levels 1&amp;2'!F25</f>
        <v>588.5</v>
      </c>
      <c r="R25" s="717">
        <f t="shared" si="9"/>
        <v>164.91412418740686</v>
      </c>
      <c r="S25" s="718">
        <f>'3_Levels 1&amp;2'!I25</f>
        <v>360</v>
      </c>
      <c r="T25" s="720">
        <f t="shared" si="10"/>
        <v>0.12271325929140231</v>
      </c>
      <c r="U25" s="719">
        <f t="shared" si="11"/>
        <v>989484.74512444122</v>
      </c>
      <c r="V25" s="718">
        <f>'3_Levels 1&amp;2'!H25</f>
        <v>240</v>
      </c>
      <c r="W25" s="717">
        <f t="shared" si="12"/>
        <v>4122.8531046851722</v>
      </c>
      <c r="X25" s="718">
        <f>'3_Levels 1&amp;2'!K25</f>
        <v>15.6</v>
      </c>
      <c r="Y25" s="720">
        <f t="shared" si="13"/>
        <v>5.3175745692941E-3</v>
      </c>
      <c r="Z25" s="719">
        <f t="shared" si="14"/>
        <v>42877.672288725786</v>
      </c>
      <c r="AA25" s="718">
        <f>'3_Levels 1&amp;2'!J25</f>
        <v>26</v>
      </c>
      <c r="AB25" s="717">
        <f t="shared" si="15"/>
        <v>1649.1412418740688</v>
      </c>
      <c r="AC25" s="718">
        <f>'3_Levels 1&amp;2'!N25</f>
        <v>283.83830999999998</v>
      </c>
      <c r="AD25" s="720">
        <f t="shared" si="16"/>
        <v>9.6752011477398397E-2</v>
      </c>
      <c r="AE25" s="719">
        <f t="shared" si="17"/>
        <v>780149.10507472802</v>
      </c>
      <c r="AF25" s="718">
        <f t="shared" si="18"/>
        <v>1901</v>
      </c>
      <c r="AG25" s="717">
        <f t="shared" si="19"/>
        <v>410.38879804036191</v>
      </c>
      <c r="AH25" s="723"/>
      <c r="AI25" s="716">
        <f t="shared" si="20"/>
        <v>8063389</v>
      </c>
      <c r="AJ25" s="708">
        <f t="shared" si="21"/>
        <v>0</v>
      </c>
      <c r="AK25" s="716">
        <f t="shared" si="22"/>
        <v>8063389</v>
      </c>
      <c r="AL25" s="708">
        <f t="shared" si="23"/>
        <v>0</v>
      </c>
    </row>
    <row r="26" spans="1:38" s="724" customFormat="1" ht="16.149999999999999" customHeight="1" x14ac:dyDescent="0.2">
      <c r="A26" s="715">
        <v>20</v>
      </c>
      <c r="B26" s="715" t="s">
        <v>25</v>
      </c>
      <c r="C26" s="710">
        <f>'3_Levels 1&amp;2'!U26</f>
        <v>26299909</v>
      </c>
      <c r="D26" s="714">
        <f>'3_Levels 1&amp;2'!P26</f>
        <v>8330.4429700000001</v>
      </c>
      <c r="E26" s="711">
        <f>'3_Levels 1&amp;2'!C26</f>
        <v>5723</v>
      </c>
      <c r="F26" s="713">
        <f t="shared" si="1"/>
        <v>0.68699828095696092</v>
      </c>
      <c r="G26" s="712">
        <f t="shared" si="2"/>
        <v>18067992.272324506</v>
      </c>
      <c r="H26" s="710">
        <f t="shared" si="3"/>
        <v>3157.084094412809</v>
      </c>
      <c r="I26" s="714">
        <f>'3_Levels 1&amp;2'!E26</f>
        <v>895.84</v>
      </c>
      <c r="J26" s="713">
        <f t="shared" si="4"/>
        <v>0.10753809890136011</v>
      </c>
      <c r="K26" s="712">
        <f t="shared" si="5"/>
        <v>2828242.2151387711</v>
      </c>
      <c r="L26" s="714">
        <f>'3_Levels 1&amp;2'!D26</f>
        <v>4072</v>
      </c>
      <c r="M26" s="710">
        <f t="shared" si="6"/>
        <v>694.558500770818</v>
      </c>
      <c r="N26" s="714">
        <f>'3_Levels 1&amp;2'!G26</f>
        <v>164.79</v>
      </c>
      <c r="O26" s="713">
        <f t="shared" si="7"/>
        <v>1.9781661142564667E-2</v>
      </c>
      <c r="P26" s="712">
        <f t="shared" si="8"/>
        <v>520255.88791828678</v>
      </c>
      <c r="Q26" s="714">
        <f>'3_Levels 1&amp;2'!F26</f>
        <v>2746.5</v>
      </c>
      <c r="R26" s="710">
        <f t="shared" si="9"/>
        <v>189.42504566476853</v>
      </c>
      <c r="S26" s="714">
        <f>'3_Levels 1&amp;2'!I26</f>
        <v>1206</v>
      </c>
      <c r="T26" s="713">
        <f t="shared" si="10"/>
        <v>0.14477021262171849</v>
      </c>
      <c r="U26" s="712">
        <f t="shared" si="11"/>
        <v>3807443.4178618477</v>
      </c>
      <c r="V26" s="714">
        <f>'3_Levels 1&amp;2'!H26</f>
        <v>804</v>
      </c>
      <c r="W26" s="710">
        <f t="shared" si="12"/>
        <v>4735.6261416192137</v>
      </c>
      <c r="X26" s="714">
        <f>'3_Levels 1&amp;2'!K26</f>
        <v>69.599999999999994</v>
      </c>
      <c r="Y26" s="713">
        <f t="shared" si="13"/>
        <v>8.3548978428454445E-3</v>
      </c>
      <c r="Z26" s="712">
        <f t="shared" si="14"/>
        <v>219733.05297113149</v>
      </c>
      <c r="AA26" s="714">
        <f>'3_Levels 1&amp;2'!J26</f>
        <v>116</v>
      </c>
      <c r="AB26" s="710">
        <f t="shared" si="15"/>
        <v>1894.2504566476853</v>
      </c>
      <c r="AC26" s="714">
        <f>'3_Levels 1&amp;2'!N26</f>
        <v>271.21296999999998</v>
      </c>
      <c r="AD26" s="713">
        <f t="shared" si="16"/>
        <v>3.2556848534550376E-2</v>
      </c>
      <c r="AE26" s="712">
        <f t="shared" si="17"/>
        <v>856242.15378545818</v>
      </c>
      <c r="AF26" s="711">
        <f t="shared" si="18"/>
        <v>5723</v>
      </c>
      <c r="AG26" s="710">
        <f t="shared" si="19"/>
        <v>149.614215234223</v>
      </c>
      <c r="AH26" s="723"/>
      <c r="AI26" s="709">
        <f t="shared" si="20"/>
        <v>26299909</v>
      </c>
      <c r="AJ26" s="709">
        <f t="shared" si="21"/>
        <v>0</v>
      </c>
      <c r="AK26" s="709">
        <f t="shared" si="22"/>
        <v>26299909.000000004</v>
      </c>
      <c r="AL26" s="709">
        <f t="shared" si="23"/>
        <v>0</v>
      </c>
    </row>
    <row r="27" spans="1:38" s="722" customFormat="1" ht="16.149999999999999" customHeight="1" x14ac:dyDescent="0.2">
      <c r="A27" s="721">
        <v>21</v>
      </c>
      <c r="B27" s="721" t="s">
        <v>26</v>
      </c>
      <c r="C27" s="717">
        <f>'3_Levels 1&amp;2'!U27</f>
        <v>15178675</v>
      </c>
      <c r="D27" s="718">
        <f>'3_Levels 1&amp;2'!P27</f>
        <v>4736.2254499999999</v>
      </c>
      <c r="E27" s="718">
        <f>'3_Levels 1&amp;2'!C27</f>
        <v>2987</v>
      </c>
      <c r="F27" s="720">
        <f t="shared" si="1"/>
        <v>0.63067099139041194</v>
      </c>
      <c r="G27" s="719">
        <f t="shared" si="2"/>
        <v>9572750.0102428608</v>
      </c>
      <c r="H27" s="717">
        <f t="shared" si="3"/>
        <v>3204.8041547515436</v>
      </c>
      <c r="I27" s="718">
        <f>'3_Levels 1&amp;2'!E27</f>
        <v>538.34</v>
      </c>
      <c r="J27" s="720">
        <f t="shared" si="4"/>
        <v>0.11366435269672394</v>
      </c>
      <c r="K27" s="719">
        <f t="shared" si="5"/>
        <v>1725274.2686689463</v>
      </c>
      <c r="L27" s="718">
        <f>'3_Levels 1&amp;2'!D27</f>
        <v>2447</v>
      </c>
      <c r="M27" s="717">
        <f t="shared" si="6"/>
        <v>705.05691404533979</v>
      </c>
      <c r="N27" s="718">
        <f>'3_Levels 1&amp;2'!G27</f>
        <v>68.7</v>
      </c>
      <c r="O27" s="720">
        <f t="shared" si="7"/>
        <v>1.4505221663381756E-2</v>
      </c>
      <c r="P27" s="719">
        <f t="shared" si="8"/>
        <v>220170.04543143109</v>
      </c>
      <c r="Q27" s="718">
        <f>'3_Levels 1&amp;2'!F27</f>
        <v>1145</v>
      </c>
      <c r="R27" s="717">
        <f t="shared" si="9"/>
        <v>192.28824928509266</v>
      </c>
      <c r="S27" s="718">
        <f>'3_Levels 1&amp;2'!I27</f>
        <v>733.5</v>
      </c>
      <c r="T27" s="720">
        <f t="shared" si="10"/>
        <v>0.15487016142780957</v>
      </c>
      <c r="U27" s="719">
        <f t="shared" si="11"/>
        <v>2350723.8475102573</v>
      </c>
      <c r="V27" s="718">
        <f>'3_Levels 1&amp;2'!H27</f>
        <v>489</v>
      </c>
      <c r="W27" s="717">
        <f t="shared" si="12"/>
        <v>4807.2062321273152</v>
      </c>
      <c r="X27" s="718">
        <f>'3_Levels 1&amp;2'!K27</f>
        <v>49.199999999999996</v>
      </c>
      <c r="Y27" s="720">
        <f t="shared" si="13"/>
        <v>1.0388019007836714E-2</v>
      </c>
      <c r="Z27" s="719">
        <f t="shared" si="14"/>
        <v>157676.36441377594</v>
      </c>
      <c r="AA27" s="718">
        <f>'3_Levels 1&amp;2'!J27</f>
        <v>82</v>
      </c>
      <c r="AB27" s="717">
        <f t="shared" si="15"/>
        <v>1922.8824928509262</v>
      </c>
      <c r="AC27" s="718">
        <f>'3_Levels 1&amp;2'!N27</f>
        <v>359.48545000000001</v>
      </c>
      <c r="AD27" s="720">
        <f t="shared" si="16"/>
        <v>7.5901253813836084E-2</v>
      </c>
      <c r="AE27" s="719">
        <f t="shared" si="17"/>
        <v>1152080.4637327285</v>
      </c>
      <c r="AF27" s="718">
        <f t="shared" si="18"/>
        <v>2987</v>
      </c>
      <c r="AG27" s="717">
        <f t="shared" si="19"/>
        <v>385.69818002434835</v>
      </c>
      <c r="AH27" s="723"/>
      <c r="AI27" s="716">
        <f t="shared" si="20"/>
        <v>15178675</v>
      </c>
      <c r="AJ27" s="708">
        <f t="shared" si="21"/>
        <v>0</v>
      </c>
      <c r="AK27" s="716">
        <f t="shared" si="22"/>
        <v>15178675</v>
      </c>
      <c r="AL27" s="708">
        <f t="shared" si="23"/>
        <v>0</v>
      </c>
    </row>
    <row r="28" spans="1:38" s="722" customFormat="1" ht="16.149999999999999" customHeight="1" x14ac:dyDescent="0.2">
      <c r="A28" s="721">
        <v>22</v>
      </c>
      <c r="B28" s="721" t="s">
        <v>27</v>
      </c>
      <c r="C28" s="717">
        <f>'3_Levels 1&amp;2'!U28</f>
        <v>16550386</v>
      </c>
      <c r="D28" s="718">
        <f>'3_Levels 1&amp;2'!P28</f>
        <v>4702.4421499999999</v>
      </c>
      <c r="E28" s="718">
        <f>'3_Levels 1&amp;2'!C28</f>
        <v>2923</v>
      </c>
      <c r="F28" s="720">
        <f t="shared" si="1"/>
        <v>0.62159191049272133</v>
      </c>
      <c r="G28" s="719">
        <f t="shared" si="2"/>
        <v>10287586.053131988</v>
      </c>
      <c r="H28" s="717">
        <f t="shared" si="3"/>
        <v>3519.5299531755004</v>
      </c>
      <c r="I28" s="718">
        <f>'3_Levels 1&amp;2'!E28</f>
        <v>470.58</v>
      </c>
      <c r="J28" s="720">
        <f t="shared" si="4"/>
        <v>0.10007140651374095</v>
      </c>
      <c r="K28" s="719">
        <f t="shared" si="5"/>
        <v>1656220.4053653271</v>
      </c>
      <c r="L28" s="718">
        <f>'3_Levels 1&amp;2'!D28</f>
        <v>2139</v>
      </c>
      <c r="M28" s="717">
        <f t="shared" si="6"/>
        <v>774.29658969861021</v>
      </c>
      <c r="N28" s="718">
        <f>'3_Levels 1&amp;2'!G28</f>
        <v>101.00999999999999</v>
      </c>
      <c r="O28" s="720">
        <f t="shared" si="7"/>
        <v>2.1480328046140876E-2</v>
      </c>
      <c r="P28" s="719">
        <f t="shared" si="8"/>
        <v>355507.72057025728</v>
      </c>
      <c r="Q28" s="718">
        <f>'3_Levels 1&amp;2'!F28</f>
        <v>1683.5</v>
      </c>
      <c r="R28" s="717">
        <f t="shared" si="9"/>
        <v>211.17179719053001</v>
      </c>
      <c r="S28" s="718">
        <f>'3_Levels 1&amp;2'!I28</f>
        <v>841.5</v>
      </c>
      <c r="T28" s="720">
        <f t="shared" si="10"/>
        <v>0.17894956985276259</v>
      </c>
      <c r="U28" s="719">
        <f t="shared" si="11"/>
        <v>2961684.4555971841</v>
      </c>
      <c r="V28" s="718">
        <f>'3_Levels 1&amp;2'!H28</f>
        <v>561</v>
      </c>
      <c r="W28" s="717">
        <f t="shared" si="12"/>
        <v>5279.2949297632513</v>
      </c>
      <c r="X28" s="718">
        <f>'3_Levels 1&amp;2'!K28</f>
        <v>9.6</v>
      </c>
      <c r="Y28" s="720">
        <f t="shared" si="13"/>
        <v>2.041492418997648E-3</v>
      </c>
      <c r="Z28" s="719">
        <f t="shared" si="14"/>
        <v>33787.48755048481</v>
      </c>
      <c r="AA28" s="718">
        <f>'3_Levels 1&amp;2'!J28</f>
        <v>16</v>
      </c>
      <c r="AB28" s="717">
        <f t="shared" si="15"/>
        <v>2111.7179719053006</v>
      </c>
      <c r="AC28" s="718">
        <f>'3_Levels 1&amp;2'!N28</f>
        <v>356.75215000000003</v>
      </c>
      <c r="AD28" s="720">
        <f t="shared" si="16"/>
        <v>7.5865292675636645E-2</v>
      </c>
      <c r="AE28" s="719">
        <f t="shared" si="17"/>
        <v>1255599.8777847593</v>
      </c>
      <c r="AF28" s="718">
        <f t="shared" si="18"/>
        <v>2923</v>
      </c>
      <c r="AG28" s="717">
        <f t="shared" si="19"/>
        <v>429.55863078506991</v>
      </c>
      <c r="AH28" s="723"/>
      <c r="AI28" s="716">
        <f t="shared" si="20"/>
        <v>16550386</v>
      </c>
      <c r="AJ28" s="708">
        <f t="shared" si="21"/>
        <v>0</v>
      </c>
      <c r="AK28" s="716">
        <f t="shared" si="22"/>
        <v>16550386</v>
      </c>
      <c r="AL28" s="708">
        <f t="shared" si="23"/>
        <v>0</v>
      </c>
    </row>
    <row r="29" spans="1:38" s="722" customFormat="1" ht="16.149999999999999" customHeight="1" x14ac:dyDescent="0.2">
      <c r="A29" s="721">
        <v>23</v>
      </c>
      <c r="B29" s="721" t="s">
        <v>28</v>
      </c>
      <c r="C29" s="717">
        <f>'3_Levels 1&amp;2'!U29</f>
        <v>53272401</v>
      </c>
      <c r="D29" s="718">
        <f>'3_Levels 1&amp;2'!P29</f>
        <v>18201.23</v>
      </c>
      <c r="E29" s="718">
        <f>'3_Levels 1&amp;2'!C29</f>
        <v>12707</v>
      </c>
      <c r="F29" s="720">
        <f t="shared" si="1"/>
        <v>0.69813963122272504</v>
      </c>
      <c r="G29" s="719">
        <f t="shared" si="2"/>
        <v>37191574.388489127</v>
      </c>
      <c r="H29" s="717">
        <f t="shared" si="3"/>
        <v>2926.8571959147812</v>
      </c>
      <c r="I29" s="718">
        <f>'3_Levels 1&amp;2'!E29</f>
        <v>2192.52</v>
      </c>
      <c r="J29" s="720">
        <f t="shared" si="4"/>
        <v>0.12045999089072552</v>
      </c>
      <c r="K29" s="719">
        <f t="shared" si="5"/>
        <v>6417192.9391870769</v>
      </c>
      <c r="L29" s="718">
        <f>'3_Levels 1&amp;2'!D29</f>
        <v>9966</v>
      </c>
      <c r="M29" s="717">
        <f t="shared" si="6"/>
        <v>643.90858310125191</v>
      </c>
      <c r="N29" s="718">
        <f>'3_Levels 1&amp;2'!G29</f>
        <v>454.10999999999996</v>
      </c>
      <c r="O29" s="720">
        <f t="shared" si="7"/>
        <v>2.4949412759467354E-2</v>
      </c>
      <c r="P29" s="719">
        <f t="shared" si="8"/>
        <v>1329115.1212368615</v>
      </c>
      <c r="Q29" s="718">
        <f>'3_Levels 1&amp;2'!F29</f>
        <v>7568.5</v>
      </c>
      <c r="R29" s="717">
        <f t="shared" si="9"/>
        <v>175.61143175488689</v>
      </c>
      <c r="S29" s="718">
        <f>'3_Levels 1&amp;2'!I29</f>
        <v>2601</v>
      </c>
      <c r="T29" s="720">
        <f t="shared" si="10"/>
        <v>0.14290243022037522</v>
      </c>
      <c r="U29" s="719">
        <f t="shared" si="11"/>
        <v>7612755.5665743472</v>
      </c>
      <c r="V29" s="718">
        <f>'3_Levels 1&amp;2'!H29</f>
        <v>1734</v>
      </c>
      <c r="W29" s="717">
        <f t="shared" si="12"/>
        <v>4390.2857938721727</v>
      </c>
      <c r="X29" s="718">
        <f>'3_Levels 1&amp;2'!K29</f>
        <v>246.6</v>
      </c>
      <c r="Y29" s="720">
        <f t="shared" si="13"/>
        <v>1.3548534906706855E-2</v>
      </c>
      <c r="Z29" s="719">
        <f t="shared" si="14"/>
        <v>721762.9845125851</v>
      </c>
      <c r="AA29" s="718">
        <f>'3_Levels 1&amp;2'!J29</f>
        <v>411</v>
      </c>
      <c r="AB29" s="717">
        <f t="shared" si="15"/>
        <v>1756.1143175488689</v>
      </c>
      <c r="AC29" s="718">
        <f>'3_Levels 1&amp;2'!N29</f>
        <v>0</v>
      </c>
      <c r="AD29" s="720">
        <f t="shared" si="16"/>
        <v>0</v>
      </c>
      <c r="AE29" s="719">
        <f t="shared" si="17"/>
        <v>0</v>
      </c>
      <c r="AF29" s="718">
        <f t="shared" si="18"/>
        <v>12707</v>
      </c>
      <c r="AG29" s="717">
        <f t="shared" si="19"/>
        <v>0</v>
      </c>
      <c r="AH29" s="723"/>
      <c r="AI29" s="716">
        <f t="shared" si="20"/>
        <v>53272401</v>
      </c>
      <c r="AJ29" s="708">
        <f t="shared" si="21"/>
        <v>0</v>
      </c>
      <c r="AK29" s="716">
        <f t="shared" si="22"/>
        <v>53272401</v>
      </c>
      <c r="AL29" s="708">
        <f t="shared" si="23"/>
        <v>0</v>
      </c>
    </row>
    <row r="30" spans="1:38" s="722" customFormat="1" ht="16.149999999999999" customHeight="1" x14ac:dyDescent="0.2">
      <c r="A30" s="721">
        <v>24</v>
      </c>
      <c r="B30" s="721" t="s">
        <v>29</v>
      </c>
      <c r="C30" s="717">
        <f>'3_Levels 1&amp;2'!U30</f>
        <v>7312987</v>
      </c>
      <c r="D30" s="718">
        <f>'3_Levels 1&amp;2'!P30</f>
        <v>6826.2630499999996</v>
      </c>
      <c r="E30" s="718">
        <f>'3_Levels 1&amp;2'!C30</f>
        <v>4715</v>
      </c>
      <c r="F30" s="720">
        <f t="shared" si="1"/>
        <v>0.69071466561781558</v>
      </c>
      <c r="G30" s="719">
        <f t="shared" si="2"/>
        <v>5051187.3703724323</v>
      </c>
      <c r="H30" s="717">
        <f t="shared" si="3"/>
        <v>1071.3016692200281</v>
      </c>
      <c r="I30" s="718">
        <f>'3_Levels 1&amp;2'!E30</f>
        <v>771.98</v>
      </c>
      <c r="J30" s="720">
        <f t="shared" si="4"/>
        <v>0.11308969407500347</v>
      </c>
      <c r="K30" s="719">
        <f t="shared" si="5"/>
        <v>827023.46260447742</v>
      </c>
      <c r="L30" s="718">
        <f>'3_Levels 1&amp;2'!D30</f>
        <v>3509</v>
      </c>
      <c r="M30" s="717">
        <f t="shared" si="6"/>
        <v>235.68636722840623</v>
      </c>
      <c r="N30" s="718">
        <f>'3_Levels 1&amp;2'!G30</f>
        <v>117.6</v>
      </c>
      <c r="O30" s="720">
        <f t="shared" si="7"/>
        <v>1.7227581055494191E-2</v>
      </c>
      <c r="P30" s="719">
        <f t="shared" si="8"/>
        <v>125985.07630027529</v>
      </c>
      <c r="Q30" s="718">
        <f>'3_Levels 1&amp;2'!F30</f>
        <v>1960</v>
      </c>
      <c r="R30" s="717">
        <f t="shared" si="9"/>
        <v>64.278100153201677</v>
      </c>
      <c r="S30" s="718">
        <f>'3_Levels 1&amp;2'!I30</f>
        <v>736.5</v>
      </c>
      <c r="T30" s="720">
        <f t="shared" si="10"/>
        <v>0.10789212115111797</v>
      </c>
      <c r="U30" s="719">
        <f t="shared" si="11"/>
        <v>789013.67938055075</v>
      </c>
      <c r="V30" s="718">
        <f>'3_Levels 1&amp;2'!H30</f>
        <v>491</v>
      </c>
      <c r="W30" s="717">
        <f t="shared" si="12"/>
        <v>1606.9525038300424</v>
      </c>
      <c r="X30" s="718">
        <f>'3_Levels 1&amp;2'!K30</f>
        <v>135</v>
      </c>
      <c r="Y30" s="720">
        <f t="shared" si="13"/>
        <v>1.9776559885133639E-2</v>
      </c>
      <c r="Z30" s="719">
        <f t="shared" si="14"/>
        <v>144625.72534470379</v>
      </c>
      <c r="AA30" s="718">
        <f>'3_Levels 1&amp;2'!J30</f>
        <v>225</v>
      </c>
      <c r="AB30" s="717">
        <f t="shared" si="15"/>
        <v>642.78100153201683</v>
      </c>
      <c r="AC30" s="718">
        <f>'3_Levels 1&amp;2'!N30</f>
        <v>350.18305000000004</v>
      </c>
      <c r="AD30" s="720">
        <f t="shared" si="16"/>
        <v>5.1299378215435169E-2</v>
      </c>
      <c r="AE30" s="719">
        <f t="shared" si="17"/>
        <v>375151.68599756062</v>
      </c>
      <c r="AF30" s="718">
        <f t="shared" si="18"/>
        <v>4715</v>
      </c>
      <c r="AG30" s="717">
        <f t="shared" si="19"/>
        <v>79.565574972971504</v>
      </c>
      <c r="AH30" s="723"/>
      <c r="AI30" s="716">
        <f t="shared" si="20"/>
        <v>7312987</v>
      </c>
      <c r="AJ30" s="708">
        <f t="shared" si="21"/>
        <v>0</v>
      </c>
      <c r="AK30" s="716">
        <f t="shared" si="22"/>
        <v>7312987</v>
      </c>
      <c r="AL30" s="708">
        <f t="shared" si="23"/>
        <v>0</v>
      </c>
    </row>
    <row r="31" spans="1:38" s="724" customFormat="1" ht="16.149999999999999" customHeight="1" x14ac:dyDescent="0.2">
      <c r="A31" s="715">
        <v>25</v>
      </c>
      <c r="B31" s="715" t="s">
        <v>30</v>
      </c>
      <c r="C31" s="710">
        <f>'3_Levels 1&amp;2'!U31</f>
        <v>8341781</v>
      </c>
      <c r="D31" s="714">
        <f>'3_Levels 1&amp;2'!P31</f>
        <v>3353.0561600000001</v>
      </c>
      <c r="E31" s="711">
        <f>'3_Levels 1&amp;2'!C31</f>
        <v>2238</v>
      </c>
      <c r="F31" s="713">
        <f t="shared" si="1"/>
        <v>0.66745079509792637</v>
      </c>
      <c r="G31" s="712">
        <f t="shared" si="2"/>
        <v>5567728.3609827757</v>
      </c>
      <c r="H31" s="710">
        <f t="shared" si="3"/>
        <v>2487.8142810468166</v>
      </c>
      <c r="I31" s="714">
        <f>'3_Levels 1&amp;2'!E31</f>
        <v>366.74</v>
      </c>
      <c r="J31" s="713">
        <f t="shared" si="4"/>
        <v>0.10937484566318746</v>
      </c>
      <c r="K31" s="712">
        <f t="shared" si="5"/>
        <v>912381.00943110953</v>
      </c>
      <c r="L31" s="714">
        <f>'3_Levels 1&amp;2'!D31</f>
        <v>1667</v>
      </c>
      <c r="M31" s="710">
        <f t="shared" si="6"/>
        <v>547.31914183029971</v>
      </c>
      <c r="N31" s="714">
        <f>'3_Levels 1&amp;2'!G31</f>
        <v>75.48</v>
      </c>
      <c r="O31" s="713">
        <f t="shared" si="7"/>
        <v>2.2510806976761166E-2</v>
      </c>
      <c r="P31" s="712">
        <f t="shared" si="8"/>
        <v>187780.22193341373</v>
      </c>
      <c r="Q31" s="714">
        <f>'3_Levels 1&amp;2'!F31</f>
        <v>1258</v>
      </c>
      <c r="R31" s="710">
        <f t="shared" si="9"/>
        <v>149.268856862809</v>
      </c>
      <c r="S31" s="714">
        <f>'3_Levels 1&amp;2'!I31</f>
        <v>306</v>
      </c>
      <c r="T31" s="713">
        <f t="shared" si="10"/>
        <v>9.1260028284166878E-2</v>
      </c>
      <c r="U31" s="712">
        <f t="shared" si="11"/>
        <v>761271.17000032589</v>
      </c>
      <c r="V31" s="714">
        <f>'3_Levels 1&amp;2'!H31</f>
        <v>204</v>
      </c>
      <c r="W31" s="710">
        <f t="shared" si="12"/>
        <v>3731.7214215702247</v>
      </c>
      <c r="X31" s="714">
        <f>'3_Levels 1&amp;2'!K31</f>
        <v>52.8</v>
      </c>
      <c r="Y31" s="713">
        <f t="shared" si="13"/>
        <v>1.5746828409817028E-2</v>
      </c>
      <c r="Z31" s="712">
        <f t="shared" si="14"/>
        <v>131356.59403927191</v>
      </c>
      <c r="AA31" s="714">
        <f>'3_Levels 1&amp;2'!J31</f>
        <v>88</v>
      </c>
      <c r="AB31" s="710">
        <f t="shared" si="15"/>
        <v>1492.6885686280898</v>
      </c>
      <c r="AC31" s="714">
        <f>'3_Levels 1&amp;2'!N31</f>
        <v>314.03616</v>
      </c>
      <c r="AD31" s="713">
        <f t="shared" si="16"/>
        <v>9.3656695568141032E-2</v>
      </c>
      <c r="AE31" s="712">
        <f t="shared" si="17"/>
        <v>781263.64361310308</v>
      </c>
      <c r="AF31" s="711">
        <f t="shared" si="18"/>
        <v>2238</v>
      </c>
      <c r="AG31" s="710">
        <f t="shared" si="19"/>
        <v>349.09009991648929</v>
      </c>
      <c r="AH31" s="723"/>
      <c r="AI31" s="709">
        <f t="shared" si="20"/>
        <v>8341781</v>
      </c>
      <c r="AJ31" s="709">
        <f t="shared" si="21"/>
        <v>0</v>
      </c>
      <c r="AK31" s="709">
        <f t="shared" si="22"/>
        <v>8341780.9999999991</v>
      </c>
      <c r="AL31" s="709">
        <f t="shared" si="23"/>
        <v>0</v>
      </c>
    </row>
    <row r="32" spans="1:38" s="722" customFormat="1" ht="16.149999999999999" customHeight="1" x14ac:dyDescent="0.2">
      <c r="A32" s="721">
        <v>26</v>
      </c>
      <c r="B32" s="721" t="s">
        <v>31</v>
      </c>
      <c r="C32" s="717">
        <f>'3_Levels 1&amp;2'!U32</f>
        <v>148218508</v>
      </c>
      <c r="D32" s="718">
        <f>'3_Levels 1&amp;2'!P32</f>
        <v>69553.33</v>
      </c>
      <c r="E32" s="718">
        <f>'3_Levels 1&amp;2'!C32</f>
        <v>48845</v>
      </c>
      <c r="F32" s="720">
        <f t="shared" si="1"/>
        <v>0.70226687924215847</v>
      </c>
      <c r="G32" s="719">
        <f t="shared" si="2"/>
        <v>104088949.0590889</v>
      </c>
      <c r="H32" s="717">
        <f t="shared" si="3"/>
        <v>2131.0052013325603</v>
      </c>
      <c r="I32" s="718">
        <f>'3_Levels 1&amp;2'!E32</f>
        <v>8622.02</v>
      </c>
      <c r="J32" s="720">
        <f t="shared" si="4"/>
        <v>0.12396272040461614</v>
      </c>
      <c r="K32" s="719">
        <f t="shared" si="5"/>
        <v>18373569.46599336</v>
      </c>
      <c r="L32" s="718">
        <f>'3_Levels 1&amp;2'!D32</f>
        <v>39191</v>
      </c>
      <c r="M32" s="717">
        <f t="shared" si="6"/>
        <v>468.82114429316323</v>
      </c>
      <c r="N32" s="718">
        <f>'3_Levels 1&amp;2'!G32</f>
        <v>888.51</v>
      </c>
      <c r="O32" s="720">
        <f t="shared" si="7"/>
        <v>1.2774514174950357E-2</v>
      </c>
      <c r="P32" s="719">
        <f t="shared" si="8"/>
        <v>1893419.4314359929</v>
      </c>
      <c r="Q32" s="718">
        <f>'3_Levels 1&amp;2'!F32</f>
        <v>14808.5</v>
      </c>
      <c r="R32" s="717">
        <f t="shared" si="9"/>
        <v>127.8603120799536</v>
      </c>
      <c r="S32" s="718">
        <f>'3_Levels 1&amp;2'!I32</f>
        <v>9393</v>
      </c>
      <c r="T32" s="720">
        <f t="shared" si="10"/>
        <v>0.1350474520774203</v>
      </c>
      <c r="U32" s="719">
        <f t="shared" si="11"/>
        <v>20016531.856116738</v>
      </c>
      <c r="V32" s="718">
        <f>'3_Levels 1&amp;2'!H32</f>
        <v>6262</v>
      </c>
      <c r="W32" s="717">
        <f t="shared" si="12"/>
        <v>3196.5078019988405</v>
      </c>
      <c r="X32" s="718">
        <f>'3_Levels 1&amp;2'!K32</f>
        <v>1804.8</v>
      </c>
      <c r="Y32" s="720">
        <f t="shared" si="13"/>
        <v>2.5948434100854696E-2</v>
      </c>
      <c r="Z32" s="719">
        <f t="shared" si="14"/>
        <v>3846038.1873650043</v>
      </c>
      <c r="AA32" s="718">
        <f>'3_Levels 1&amp;2'!J32</f>
        <v>3008</v>
      </c>
      <c r="AB32" s="717">
        <f t="shared" si="15"/>
        <v>1278.6031207995361</v>
      </c>
      <c r="AC32" s="718">
        <f>'3_Levels 1&amp;2'!N32</f>
        <v>0</v>
      </c>
      <c r="AD32" s="720">
        <f t="shared" si="16"/>
        <v>0</v>
      </c>
      <c r="AE32" s="719">
        <f t="shared" si="17"/>
        <v>0</v>
      </c>
      <c r="AF32" s="718">
        <f t="shared" si="18"/>
        <v>48845</v>
      </c>
      <c r="AG32" s="717">
        <f t="shared" si="19"/>
        <v>0</v>
      </c>
      <c r="AH32" s="723"/>
      <c r="AI32" s="716">
        <f t="shared" si="20"/>
        <v>148218508</v>
      </c>
      <c r="AJ32" s="708">
        <f t="shared" si="21"/>
        <v>0</v>
      </c>
      <c r="AK32" s="716">
        <f t="shared" si="22"/>
        <v>148218508</v>
      </c>
      <c r="AL32" s="708">
        <f t="shared" si="23"/>
        <v>0</v>
      </c>
    </row>
    <row r="33" spans="1:38" s="722" customFormat="1" ht="16.149999999999999" customHeight="1" x14ac:dyDescent="0.2">
      <c r="A33" s="721">
        <v>27</v>
      </c>
      <c r="B33" s="721" t="s">
        <v>32</v>
      </c>
      <c r="C33" s="717">
        <f>'3_Levels 1&amp;2'!U33</f>
        <v>25646851</v>
      </c>
      <c r="D33" s="718">
        <f>'3_Levels 1&amp;2'!P33</f>
        <v>8208.1429599999992</v>
      </c>
      <c r="E33" s="718">
        <f>'3_Levels 1&amp;2'!C33</f>
        <v>5667</v>
      </c>
      <c r="F33" s="720">
        <f t="shared" si="1"/>
        <v>0.69041195159690549</v>
      </c>
      <c r="G33" s="719">
        <f t="shared" si="2"/>
        <v>17706892.451225046</v>
      </c>
      <c r="H33" s="717">
        <f t="shared" si="3"/>
        <v>3124.5619289262477</v>
      </c>
      <c r="I33" s="718">
        <f>'3_Levels 1&amp;2'!E33</f>
        <v>787.6</v>
      </c>
      <c r="J33" s="720">
        <f t="shared" si="4"/>
        <v>9.5953494455218419E-2</v>
      </c>
      <c r="K33" s="719">
        <f t="shared" si="5"/>
        <v>2460904.9752223128</v>
      </c>
      <c r="L33" s="718">
        <f>'3_Levels 1&amp;2'!D33</f>
        <v>3580</v>
      </c>
      <c r="M33" s="717">
        <f t="shared" si="6"/>
        <v>687.4036243637745</v>
      </c>
      <c r="N33" s="718">
        <f>'3_Levels 1&amp;2'!G33</f>
        <v>212.34</v>
      </c>
      <c r="O33" s="720">
        <f t="shared" si="7"/>
        <v>2.586943246904657E-2</v>
      </c>
      <c r="P33" s="719">
        <f t="shared" si="8"/>
        <v>663469.47998819954</v>
      </c>
      <c r="Q33" s="718">
        <f>'3_Levels 1&amp;2'!F33</f>
        <v>3539</v>
      </c>
      <c r="R33" s="717">
        <f t="shared" si="9"/>
        <v>187.4737157355749</v>
      </c>
      <c r="S33" s="718">
        <f>'3_Levels 1&amp;2'!I33</f>
        <v>1164</v>
      </c>
      <c r="T33" s="720">
        <f t="shared" si="10"/>
        <v>0.14181039556357825</v>
      </c>
      <c r="U33" s="719">
        <f t="shared" si="11"/>
        <v>3636990.0852701524</v>
      </c>
      <c r="V33" s="718">
        <f>'3_Levels 1&amp;2'!H33</f>
        <v>776</v>
      </c>
      <c r="W33" s="717">
        <f t="shared" si="12"/>
        <v>4686.842893389372</v>
      </c>
      <c r="X33" s="718">
        <f>'3_Levels 1&amp;2'!K33</f>
        <v>100.2</v>
      </c>
      <c r="Y33" s="720">
        <f t="shared" si="13"/>
        <v>1.2207389721194624E-2</v>
      </c>
      <c r="Z33" s="719">
        <f t="shared" si="14"/>
        <v>313081.10527841008</v>
      </c>
      <c r="AA33" s="718">
        <f>'3_Levels 1&amp;2'!J33</f>
        <v>167</v>
      </c>
      <c r="AB33" s="717">
        <f t="shared" si="15"/>
        <v>1874.7371573557489</v>
      </c>
      <c r="AC33" s="718">
        <f>'3_Levels 1&amp;2'!N33</f>
        <v>277.00295999999997</v>
      </c>
      <c r="AD33" s="720">
        <f t="shared" si="16"/>
        <v>3.3747336194056739E-2</v>
      </c>
      <c r="AE33" s="719">
        <f t="shared" si="17"/>
        <v>865512.90301588026</v>
      </c>
      <c r="AF33" s="718">
        <f t="shared" si="18"/>
        <v>5667</v>
      </c>
      <c r="AG33" s="717">
        <f t="shared" si="19"/>
        <v>152.728587085915</v>
      </c>
      <c r="AH33" s="723"/>
      <c r="AI33" s="716">
        <f t="shared" si="20"/>
        <v>25646851</v>
      </c>
      <c r="AJ33" s="708">
        <f t="shared" si="21"/>
        <v>0</v>
      </c>
      <c r="AK33" s="716">
        <f t="shared" si="22"/>
        <v>25646851</v>
      </c>
      <c r="AL33" s="708">
        <f t="shared" si="23"/>
        <v>0</v>
      </c>
    </row>
    <row r="34" spans="1:38" s="722" customFormat="1" ht="16.149999999999999" customHeight="1" x14ac:dyDescent="0.2">
      <c r="A34" s="721">
        <v>28</v>
      </c>
      <c r="B34" s="721" t="s">
        <v>33</v>
      </c>
      <c r="C34" s="717">
        <f>'3_Levels 1&amp;2'!U34</f>
        <v>90370535</v>
      </c>
      <c r="D34" s="718">
        <f>'3_Levels 1&amp;2'!P34</f>
        <v>42604.6</v>
      </c>
      <c r="E34" s="718">
        <f>'3_Levels 1&amp;2'!C34</f>
        <v>31959</v>
      </c>
      <c r="F34" s="720">
        <f t="shared" si="1"/>
        <v>0.75013026762368384</v>
      </c>
      <c r="G34" s="719">
        <f t="shared" si="2"/>
        <v>67789673.604845494</v>
      </c>
      <c r="H34" s="717">
        <f t="shared" si="3"/>
        <v>2121.1450172047153</v>
      </c>
      <c r="I34" s="718">
        <f>'3_Levels 1&amp;2'!E34</f>
        <v>4425.5200000000004</v>
      </c>
      <c r="J34" s="720">
        <f t="shared" si="4"/>
        <v>0.10387422954328877</v>
      </c>
      <c r="K34" s="719">
        <f t="shared" si="5"/>
        <v>9387169.6965398118</v>
      </c>
      <c r="L34" s="718">
        <f>'3_Levels 1&amp;2'!D34</f>
        <v>20116</v>
      </c>
      <c r="M34" s="717">
        <f t="shared" si="6"/>
        <v>466.65190378503735</v>
      </c>
      <c r="N34" s="718">
        <f>'3_Levels 1&amp;2'!G34</f>
        <v>738.48</v>
      </c>
      <c r="O34" s="720">
        <f t="shared" si="7"/>
        <v>1.7333339592438376E-2</v>
      </c>
      <c r="P34" s="719">
        <f t="shared" si="8"/>
        <v>1566423.1723053381</v>
      </c>
      <c r="Q34" s="718">
        <f>'3_Levels 1&amp;2'!F34</f>
        <v>12308</v>
      </c>
      <c r="R34" s="717">
        <f t="shared" si="9"/>
        <v>127.26870103228291</v>
      </c>
      <c r="S34" s="718">
        <f>'3_Levels 1&amp;2'!I34</f>
        <v>4626</v>
      </c>
      <c r="T34" s="720">
        <f t="shared" si="10"/>
        <v>0.1085798247137633</v>
      </c>
      <c r="U34" s="719">
        <f t="shared" si="11"/>
        <v>9812416.8495890107</v>
      </c>
      <c r="V34" s="718">
        <f>'3_Levels 1&amp;2'!H34</f>
        <v>3084</v>
      </c>
      <c r="W34" s="717">
        <f t="shared" si="12"/>
        <v>3181.7175258070724</v>
      </c>
      <c r="X34" s="718">
        <f>'3_Levels 1&amp;2'!K34</f>
        <v>855.6</v>
      </c>
      <c r="Y34" s="720">
        <f t="shared" si="13"/>
        <v>2.0082338526825744E-2</v>
      </c>
      <c r="Z34" s="719">
        <f t="shared" si="14"/>
        <v>1814851.6767203545</v>
      </c>
      <c r="AA34" s="718">
        <f>'3_Levels 1&amp;2'!J34</f>
        <v>1426</v>
      </c>
      <c r="AB34" s="717">
        <f t="shared" si="15"/>
        <v>1272.6870103228293</v>
      </c>
      <c r="AC34" s="718">
        <f>'3_Levels 1&amp;2'!N34</f>
        <v>0</v>
      </c>
      <c r="AD34" s="720">
        <f t="shared" si="16"/>
        <v>0</v>
      </c>
      <c r="AE34" s="719">
        <f t="shared" si="17"/>
        <v>0</v>
      </c>
      <c r="AF34" s="718">
        <f t="shared" si="18"/>
        <v>31959</v>
      </c>
      <c r="AG34" s="717">
        <f t="shared" si="19"/>
        <v>0</v>
      </c>
      <c r="AH34" s="723"/>
      <c r="AI34" s="716">
        <f t="shared" si="20"/>
        <v>90370535</v>
      </c>
      <c r="AJ34" s="708">
        <f t="shared" si="21"/>
        <v>0</v>
      </c>
      <c r="AK34" s="716">
        <f t="shared" si="22"/>
        <v>90370535.000000015</v>
      </c>
      <c r="AL34" s="708">
        <f t="shared" si="23"/>
        <v>0</v>
      </c>
    </row>
    <row r="35" spans="1:38" s="722" customFormat="1" ht="16.149999999999999" customHeight="1" x14ac:dyDescent="0.2">
      <c r="A35" s="721">
        <v>29</v>
      </c>
      <c r="B35" s="721" t="s">
        <v>34</v>
      </c>
      <c r="C35" s="717">
        <f>'3_Levels 1&amp;2'!U35</f>
        <v>47120201</v>
      </c>
      <c r="D35" s="718">
        <f>'3_Levels 1&amp;2'!P35</f>
        <v>18679.199999999997</v>
      </c>
      <c r="E35" s="718">
        <f>'3_Levels 1&amp;2'!C35</f>
        <v>14042</v>
      </c>
      <c r="F35" s="720">
        <f t="shared" si="1"/>
        <v>0.75174525675617809</v>
      </c>
      <c r="G35" s="719">
        <f t="shared" si="2"/>
        <v>35422387.599147722</v>
      </c>
      <c r="H35" s="717">
        <f t="shared" si="3"/>
        <v>2522.6027345924886</v>
      </c>
      <c r="I35" s="718">
        <f>'3_Levels 1&amp;2'!E35</f>
        <v>2112.2199999999998</v>
      </c>
      <c r="J35" s="720">
        <f t="shared" si="4"/>
        <v>0.11307871857467131</v>
      </c>
      <c r="K35" s="719">
        <f t="shared" si="5"/>
        <v>5328291.9480609456</v>
      </c>
      <c r="L35" s="718">
        <f>'3_Levels 1&amp;2'!D35</f>
        <v>9601</v>
      </c>
      <c r="M35" s="717">
        <f t="shared" si="6"/>
        <v>554.9726016103474</v>
      </c>
      <c r="N35" s="718">
        <f>'3_Levels 1&amp;2'!G35</f>
        <v>502.08</v>
      </c>
      <c r="O35" s="720">
        <f t="shared" si="7"/>
        <v>2.6879095464473857E-2</v>
      </c>
      <c r="P35" s="719">
        <f t="shared" si="8"/>
        <v>1266548.3809841964</v>
      </c>
      <c r="Q35" s="718">
        <f>'3_Levels 1&amp;2'!F35</f>
        <v>8368</v>
      </c>
      <c r="R35" s="717">
        <f t="shared" si="9"/>
        <v>151.35616407554929</v>
      </c>
      <c r="S35" s="718">
        <f>'3_Levels 1&amp;2'!I35</f>
        <v>1873.5</v>
      </c>
      <c r="T35" s="720">
        <f t="shared" si="10"/>
        <v>0.10029872799691637</v>
      </c>
      <c r="U35" s="719">
        <f t="shared" si="11"/>
        <v>4726096.2232590271</v>
      </c>
      <c r="V35" s="718">
        <f>'3_Levels 1&amp;2'!H35</f>
        <v>1249</v>
      </c>
      <c r="W35" s="717">
        <f t="shared" si="12"/>
        <v>3783.9041018887328</v>
      </c>
      <c r="X35" s="718">
        <f>'3_Levels 1&amp;2'!K35</f>
        <v>149.4</v>
      </c>
      <c r="Y35" s="720">
        <f t="shared" si="13"/>
        <v>7.9982012077605049E-3</v>
      </c>
      <c r="Z35" s="719">
        <f t="shared" si="14"/>
        <v>376876.84854811773</v>
      </c>
      <c r="AA35" s="718">
        <f>'3_Levels 1&amp;2'!J35</f>
        <v>249</v>
      </c>
      <c r="AB35" s="717">
        <f t="shared" si="15"/>
        <v>1513.5616407554928</v>
      </c>
      <c r="AC35" s="718">
        <f>'3_Levels 1&amp;2'!N35</f>
        <v>0</v>
      </c>
      <c r="AD35" s="720">
        <f t="shared" si="16"/>
        <v>0</v>
      </c>
      <c r="AE35" s="719">
        <f t="shared" si="17"/>
        <v>0</v>
      </c>
      <c r="AF35" s="718">
        <f t="shared" si="18"/>
        <v>14042</v>
      </c>
      <c r="AG35" s="717">
        <f t="shared" si="19"/>
        <v>0</v>
      </c>
      <c r="AH35" s="723"/>
      <c r="AI35" s="716">
        <f t="shared" si="20"/>
        <v>47120201.000000007</v>
      </c>
      <c r="AJ35" s="708">
        <f t="shared" si="21"/>
        <v>0</v>
      </c>
      <c r="AK35" s="716">
        <f t="shared" si="22"/>
        <v>47120201</v>
      </c>
      <c r="AL35" s="708">
        <f t="shared" si="23"/>
        <v>0</v>
      </c>
    </row>
    <row r="36" spans="1:38" s="724" customFormat="1" ht="16.149999999999999" customHeight="1" x14ac:dyDescent="0.2">
      <c r="A36" s="715">
        <v>30</v>
      </c>
      <c r="B36" s="715" t="s">
        <v>35</v>
      </c>
      <c r="C36" s="710">
        <f>'3_Levels 1&amp;2'!U36</f>
        <v>11808630</v>
      </c>
      <c r="D36" s="714">
        <f>'3_Levels 1&amp;2'!P36</f>
        <v>3699.5947500000002</v>
      </c>
      <c r="E36" s="711">
        <f>'3_Levels 1&amp;2'!C36</f>
        <v>2503</v>
      </c>
      <c r="F36" s="713">
        <f t="shared" si="1"/>
        <v>0.67656058815631082</v>
      </c>
      <c r="G36" s="712">
        <f t="shared" si="2"/>
        <v>7989253.6581202568</v>
      </c>
      <c r="H36" s="710">
        <f t="shared" si="3"/>
        <v>3191.8712177867587</v>
      </c>
      <c r="I36" s="714">
        <f>'3_Levels 1&amp;2'!E36</f>
        <v>357.06</v>
      </c>
      <c r="J36" s="713">
        <f t="shared" si="4"/>
        <v>9.6513273514619399E-2</v>
      </c>
      <c r="K36" s="712">
        <f t="shared" si="5"/>
        <v>1139689.5370229401</v>
      </c>
      <c r="L36" s="714">
        <f>'3_Levels 1&amp;2'!D36</f>
        <v>1623</v>
      </c>
      <c r="M36" s="710">
        <f t="shared" si="6"/>
        <v>702.2116679130869</v>
      </c>
      <c r="N36" s="714">
        <f>'3_Levels 1&amp;2'!G36</f>
        <v>62.309999999999995</v>
      </c>
      <c r="O36" s="713">
        <f t="shared" si="7"/>
        <v>1.6842385236923583E-2</v>
      </c>
      <c r="P36" s="712">
        <f t="shared" si="8"/>
        <v>198885.49558029292</v>
      </c>
      <c r="Q36" s="714">
        <f>'3_Levels 1&amp;2'!F36</f>
        <v>1038.5</v>
      </c>
      <c r="R36" s="710">
        <f t="shared" si="9"/>
        <v>191.51227306720551</v>
      </c>
      <c r="S36" s="714">
        <f>'3_Levels 1&amp;2'!I36</f>
        <v>421.5</v>
      </c>
      <c r="T36" s="713">
        <f t="shared" si="10"/>
        <v>0.11393139748617061</v>
      </c>
      <c r="U36" s="712">
        <f t="shared" si="11"/>
        <v>1345373.7182971188</v>
      </c>
      <c r="V36" s="714">
        <f>'3_Levels 1&amp;2'!H36</f>
        <v>281</v>
      </c>
      <c r="W36" s="710">
        <f t="shared" si="12"/>
        <v>4787.8068266801383</v>
      </c>
      <c r="X36" s="714">
        <f>'3_Levels 1&amp;2'!K36</f>
        <v>22.2</v>
      </c>
      <c r="Y36" s="713">
        <f t="shared" si="13"/>
        <v>6.0006572341470641E-3</v>
      </c>
      <c r="Z36" s="712">
        <f t="shared" si="14"/>
        <v>70859.541034866052</v>
      </c>
      <c r="AA36" s="714">
        <f>'3_Levels 1&amp;2'!J36</f>
        <v>37</v>
      </c>
      <c r="AB36" s="710">
        <f t="shared" si="15"/>
        <v>1915.1227306720555</v>
      </c>
      <c r="AC36" s="714">
        <f>'3_Levels 1&amp;2'!N36</f>
        <v>333.52475000000004</v>
      </c>
      <c r="AD36" s="713">
        <f t="shared" si="16"/>
        <v>9.0151698371828431E-2</v>
      </c>
      <c r="AE36" s="712">
        <f t="shared" si="17"/>
        <v>1064568.0499445244</v>
      </c>
      <c r="AF36" s="711">
        <f t="shared" si="18"/>
        <v>2503</v>
      </c>
      <c r="AG36" s="710">
        <f t="shared" si="19"/>
        <v>425.31683977008566</v>
      </c>
      <c r="AH36" s="723"/>
      <c r="AI36" s="709">
        <f t="shared" si="20"/>
        <v>11808630</v>
      </c>
      <c r="AJ36" s="709">
        <f t="shared" si="21"/>
        <v>0</v>
      </c>
      <c r="AK36" s="709">
        <f t="shared" si="22"/>
        <v>11808629.999999998</v>
      </c>
      <c r="AL36" s="709">
        <f t="shared" si="23"/>
        <v>0</v>
      </c>
    </row>
    <row r="37" spans="1:38" s="722" customFormat="1" ht="16.149999999999999" customHeight="1" x14ac:dyDescent="0.2">
      <c r="A37" s="721">
        <v>31</v>
      </c>
      <c r="B37" s="721" t="s">
        <v>36</v>
      </c>
      <c r="C37" s="717">
        <f>'3_Levels 1&amp;2'!U37</f>
        <v>21632303</v>
      </c>
      <c r="D37" s="718">
        <f>'3_Levels 1&amp;2'!P37</f>
        <v>9069.1701599999997</v>
      </c>
      <c r="E37" s="718">
        <f>'3_Levels 1&amp;2'!C37</f>
        <v>6213</v>
      </c>
      <c r="F37" s="720">
        <f t="shared" si="1"/>
        <v>0.68506819150915566</v>
      </c>
      <c r="G37" s="719">
        <f t="shared" si="2"/>
        <v>14819602.694388082</v>
      </c>
      <c r="H37" s="717">
        <f t="shared" si="3"/>
        <v>2385.25715345052</v>
      </c>
      <c r="I37" s="718">
        <f>'3_Levels 1&amp;2'!E37</f>
        <v>841.5</v>
      </c>
      <c r="J37" s="720">
        <f t="shared" si="4"/>
        <v>9.2786879632215435E-2</v>
      </c>
      <c r="K37" s="719">
        <f t="shared" si="5"/>
        <v>2007193.8946286128</v>
      </c>
      <c r="L37" s="718">
        <f>'3_Levels 1&amp;2'!D37</f>
        <v>3825</v>
      </c>
      <c r="M37" s="717">
        <f t="shared" si="6"/>
        <v>524.75657375911442</v>
      </c>
      <c r="N37" s="718">
        <f>'3_Levels 1&amp;2'!G37</f>
        <v>168.23999999999998</v>
      </c>
      <c r="O37" s="720">
        <f t="shared" si="7"/>
        <v>1.8550760106148454E-2</v>
      </c>
      <c r="P37" s="719">
        <f t="shared" si="8"/>
        <v>401295.66349651554</v>
      </c>
      <c r="Q37" s="718">
        <f>'3_Levels 1&amp;2'!F37</f>
        <v>2804</v>
      </c>
      <c r="R37" s="717">
        <f t="shared" si="9"/>
        <v>143.11542920703121</v>
      </c>
      <c r="S37" s="718">
        <f>'3_Levels 1&amp;2'!I37</f>
        <v>1470</v>
      </c>
      <c r="T37" s="720">
        <f t="shared" si="10"/>
        <v>0.16208759721848687</v>
      </c>
      <c r="U37" s="719">
        <f t="shared" si="11"/>
        <v>3506328.0155722653</v>
      </c>
      <c r="V37" s="718">
        <f>'3_Levels 1&amp;2'!H37</f>
        <v>980</v>
      </c>
      <c r="W37" s="717">
        <f t="shared" si="12"/>
        <v>3577.8857301757807</v>
      </c>
      <c r="X37" s="718">
        <f>'3_Levels 1&amp;2'!K37</f>
        <v>163.19999999999999</v>
      </c>
      <c r="Y37" s="720">
        <f t="shared" si="13"/>
        <v>1.7995031201399357E-2</v>
      </c>
      <c r="Z37" s="719">
        <f t="shared" si="14"/>
        <v>389273.96744312492</v>
      </c>
      <c r="AA37" s="718">
        <f>'3_Levels 1&amp;2'!J37</f>
        <v>272</v>
      </c>
      <c r="AB37" s="717">
        <f t="shared" si="15"/>
        <v>1431.1542920703123</v>
      </c>
      <c r="AC37" s="718">
        <f>'3_Levels 1&amp;2'!N37</f>
        <v>213.23016000000001</v>
      </c>
      <c r="AD37" s="720">
        <f t="shared" si="16"/>
        <v>2.3511540332594224E-2</v>
      </c>
      <c r="AE37" s="719">
        <f t="shared" si="17"/>
        <v>508608.76447139902</v>
      </c>
      <c r="AF37" s="718">
        <f t="shared" si="18"/>
        <v>6213</v>
      </c>
      <c r="AG37" s="717">
        <f t="shared" si="19"/>
        <v>81.862025506421858</v>
      </c>
      <c r="AH37" s="723"/>
      <c r="AI37" s="716">
        <f t="shared" si="20"/>
        <v>21632303</v>
      </c>
      <c r="AJ37" s="708">
        <f t="shared" si="21"/>
        <v>0</v>
      </c>
      <c r="AK37" s="716">
        <f t="shared" si="22"/>
        <v>21632303</v>
      </c>
      <c r="AL37" s="708">
        <f t="shared" si="23"/>
        <v>0</v>
      </c>
    </row>
    <row r="38" spans="1:38" s="722" customFormat="1" ht="16.149999999999999" customHeight="1" x14ac:dyDescent="0.2">
      <c r="A38" s="721">
        <v>32</v>
      </c>
      <c r="B38" s="721" t="s">
        <v>37</v>
      </c>
      <c r="C38" s="717">
        <f>'3_Levels 1&amp;2'!U38</f>
        <v>109815929</v>
      </c>
      <c r="D38" s="718">
        <f>'3_Levels 1&amp;2'!P38</f>
        <v>33900.160000000003</v>
      </c>
      <c r="E38" s="718">
        <f>'3_Levels 1&amp;2'!C38</f>
        <v>25229</v>
      </c>
      <c r="F38" s="720">
        <f t="shared" si="1"/>
        <v>0.74421477656742618</v>
      </c>
      <c r="G38" s="719">
        <f t="shared" si="2"/>
        <v>81726637.064279333</v>
      </c>
      <c r="H38" s="717">
        <f t="shared" si="3"/>
        <v>3239.3926459344143</v>
      </c>
      <c r="I38" s="718">
        <f>'3_Levels 1&amp;2'!E38</f>
        <v>2577.7400000000002</v>
      </c>
      <c r="J38" s="720">
        <f t="shared" si="4"/>
        <v>7.6039169136664836E-2</v>
      </c>
      <c r="K38" s="719">
        <f t="shared" si="5"/>
        <v>8350311.9991309773</v>
      </c>
      <c r="L38" s="718">
        <f>'3_Levels 1&amp;2'!D38</f>
        <v>11717</v>
      </c>
      <c r="M38" s="717">
        <f t="shared" si="6"/>
        <v>712.66638210557119</v>
      </c>
      <c r="N38" s="718">
        <f>'3_Levels 1&amp;2'!G38</f>
        <v>743.81999999999994</v>
      </c>
      <c r="O38" s="720">
        <f t="shared" si="7"/>
        <v>2.1941489361702125E-2</v>
      </c>
      <c r="P38" s="719">
        <f t="shared" si="8"/>
        <v>2409525.0378989358</v>
      </c>
      <c r="Q38" s="718">
        <f>'3_Levels 1&amp;2'!F38</f>
        <v>12397</v>
      </c>
      <c r="R38" s="717">
        <f t="shared" si="9"/>
        <v>194.36355875606483</v>
      </c>
      <c r="S38" s="718">
        <f>'3_Levels 1&amp;2'!I38</f>
        <v>4746</v>
      </c>
      <c r="T38" s="720">
        <f t="shared" si="10"/>
        <v>0.13999933923615698</v>
      </c>
      <c r="U38" s="719">
        <f t="shared" si="11"/>
        <v>15374157.49760473</v>
      </c>
      <c r="V38" s="718">
        <f>'3_Levels 1&amp;2'!H38</f>
        <v>3164</v>
      </c>
      <c r="W38" s="717">
        <f t="shared" si="12"/>
        <v>4859.0889689016212</v>
      </c>
      <c r="X38" s="718">
        <f>'3_Levels 1&amp;2'!K38</f>
        <v>603.6</v>
      </c>
      <c r="Y38" s="720">
        <f t="shared" si="13"/>
        <v>1.7805225698049803E-2</v>
      </c>
      <c r="Z38" s="719">
        <f t="shared" si="14"/>
        <v>1955297.4010860126</v>
      </c>
      <c r="AA38" s="718">
        <f>'3_Levels 1&amp;2'!J38</f>
        <v>1006</v>
      </c>
      <c r="AB38" s="717">
        <f t="shared" si="15"/>
        <v>1943.6355875606487</v>
      </c>
      <c r="AC38" s="718">
        <f>'3_Levels 1&amp;2'!N38</f>
        <v>0</v>
      </c>
      <c r="AD38" s="720">
        <f t="shared" si="16"/>
        <v>0</v>
      </c>
      <c r="AE38" s="719">
        <f t="shared" si="17"/>
        <v>0</v>
      </c>
      <c r="AF38" s="718">
        <f t="shared" si="18"/>
        <v>25229</v>
      </c>
      <c r="AG38" s="717">
        <f t="shared" si="19"/>
        <v>0</v>
      </c>
      <c r="AH38" s="723"/>
      <c r="AI38" s="716">
        <f t="shared" si="20"/>
        <v>109815928.99999999</v>
      </c>
      <c r="AJ38" s="708">
        <f t="shared" si="21"/>
        <v>0</v>
      </c>
      <c r="AK38" s="716">
        <f t="shared" si="22"/>
        <v>109815929</v>
      </c>
      <c r="AL38" s="708">
        <f t="shared" si="23"/>
        <v>0</v>
      </c>
    </row>
    <row r="39" spans="1:38" s="722" customFormat="1" ht="16.149999999999999" customHeight="1" x14ac:dyDescent="0.2">
      <c r="A39" s="721">
        <v>33</v>
      </c>
      <c r="B39" s="721" t="s">
        <v>38</v>
      </c>
      <c r="C39" s="717">
        <f>'3_Levels 1&amp;2'!U39</f>
        <v>7111952</v>
      </c>
      <c r="D39" s="718">
        <f>'3_Levels 1&amp;2'!P39</f>
        <v>2504.02502</v>
      </c>
      <c r="E39" s="718">
        <f>'3_Levels 1&amp;2'!C39</f>
        <v>1606</v>
      </c>
      <c r="F39" s="720">
        <f t="shared" ref="F39:F70" si="24">E39/D39</f>
        <v>0.641367393365742</v>
      </c>
      <c r="G39" s="719">
        <f t="shared" ref="G39:G70" si="25">C39*F39</f>
        <v>4561374.1159822755</v>
      </c>
      <c r="H39" s="717">
        <f t="shared" ref="H39:H70" si="26">G39/E39</f>
        <v>2840.2080423301841</v>
      </c>
      <c r="I39" s="718">
        <f>'3_Levels 1&amp;2'!E39</f>
        <v>338.14</v>
      </c>
      <c r="J39" s="720">
        <f t="shared" ref="J39:J70" si="27">I39/D39</f>
        <v>0.13503858679495143</v>
      </c>
      <c r="K39" s="719">
        <f t="shared" ref="K39:K70" si="28">C39*J39</f>
        <v>960387.94743352837</v>
      </c>
      <c r="L39" s="718">
        <f>'3_Levels 1&amp;2'!D39</f>
        <v>1537</v>
      </c>
      <c r="M39" s="717">
        <f t="shared" ref="M39:M70" si="29">IFERROR(K39/L39,0)</f>
        <v>624.84576931264041</v>
      </c>
      <c r="N39" s="718">
        <f>'3_Levels 1&amp;2'!G39</f>
        <v>53.97</v>
      </c>
      <c r="O39" s="720">
        <f t="shared" ref="O39:O70" si="30">N39/D39</f>
        <v>2.1553299016157594E-2</v>
      </c>
      <c r="P39" s="719">
        <f t="shared" ref="P39:P70" si="31">C39*O39</f>
        <v>153286.02804456002</v>
      </c>
      <c r="Q39" s="718">
        <f>'3_Levels 1&amp;2'!F39</f>
        <v>899.5</v>
      </c>
      <c r="R39" s="717">
        <f t="shared" ref="R39:R70" si="32">IFERROR(P39/Q39,0)</f>
        <v>170.41248253981104</v>
      </c>
      <c r="S39" s="718">
        <f>'3_Levels 1&amp;2'!I39</f>
        <v>244.5</v>
      </c>
      <c r="T39" s="720">
        <f t="shared" ref="T39:T70" si="33">S39/D39</f>
        <v>9.7642794320002446E-2</v>
      </c>
      <c r="U39" s="719">
        <f t="shared" ref="U39:U70" si="34">C39*T39</f>
        <v>694430.86634973006</v>
      </c>
      <c r="V39" s="718">
        <f>'3_Levels 1&amp;2'!H39</f>
        <v>163</v>
      </c>
      <c r="W39" s="717">
        <f t="shared" ref="W39:W70" si="35">IFERROR(U39/V39,0)</f>
        <v>4260.3120634952766</v>
      </c>
      <c r="X39" s="718">
        <f>'3_Levels 1&amp;2'!K39</f>
        <v>9</v>
      </c>
      <c r="Y39" s="720">
        <f t="shared" ref="Y39:Y70" si="36">X39/D39</f>
        <v>3.5942132878528507E-3</v>
      </c>
      <c r="Z39" s="719">
        <f t="shared" ref="Z39:Z70" si="37">C39*Y39</f>
        <v>25561.872380971658</v>
      </c>
      <c r="AA39" s="718">
        <f>'3_Levels 1&amp;2'!J39</f>
        <v>15</v>
      </c>
      <c r="AB39" s="717">
        <f t="shared" ref="AB39:AB70" si="38">IFERROR(Z39/AA39,0)</f>
        <v>1704.1248253981105</v>
      </c>
      <c r="AC39" s="718">
        <f>'3_Levels 1&amp;2'!N39</f>
        <v>252.41502</v>
      </c>
      <c r="AD39" s="720">
        <f t="shared" ref="AD39:AD70" si="39">AC39/D39</f>
        <v>0.10080371321529367</v>
      </c>
      <c r="AE39" s="719">
        <f t="shared" ref="AE39:AE70" si="40">C39*AD39</f>
        <v>716911.16980893433</v>
      </c>
      <c r="AF39" s="718">
        <f t="shared" ref="AF39:AF75" si="41">E39</f>
        <v>1606</v>
      </c>
      <c r="AG39" s="717">
        <f t="shared" ref="AG39:AG70" si="42">IFERROR(AE39/AF39,0)</f>
        <v>446.39549801303508</v>
      </c>
      <c r="AH39" s="723"/>
      <c r="AI39" s="716">
        <f t="shared" ref="AI39:AI75" si="43">AE39+Z39+U39+P39+K39+G39</f>
        <v>7111952</v>
      </c>
      <c r="AJ39" s="708">
        <f t="shared" ref="AJ39:AJ70" si="44">C39-AI39</f>
        <v>0</v>
      </c>
      <c r="AK39" s="716">
        <f t="shared" ref="AK39:AK75" si="45">(E39*H39)+(L39*M39)+(Q39*R39)+(V39*W39)+(AA39*AB39)+(AF39*AG39)</f>
        <v>7111952</v>
      </c>
      <c r="AL39" s="708">
        <f t="shared" ref="AL39:AL70" si="46">C39-AK39</f>
        <v>0</v>
      </c>
    </row>
    <row r="40" spans="1:38" s="722" customFormat="1" ht="16.149999999999999" customHeight="1" x14ac:dyDescent="0.2">
      <c r="A40" s="721">
        <v>34</v>
      </c>
      <c r="B40" s="721" t="s">
        <v>39</v>
      </c>
      <c r="C40" s="717">
        <f>'3_Levels 1&amp;2'!U40</f>
        <v>19480436</v>
      </c>
      <c r="D40" s="718">
        <f>'3_Levels 1&amp;2'!P40</f>
        <v>6175.6018100000001</v>
      </c>
      <c r="E40" s="718">
        <f>'3_Levels 1&amp;2'!C40</f>
        <v>3889</v>
      </c>
      <c r="F40" s="720">
        <f t="shared" si="24"/>
        <v>0.62973619732131014</v>
      </c>
      <c r="G40" s="719">
        <f t="shared" si="25"/>
        <v>12267535.688801154</v>
      </c>
      <c r="H40" s="717">
        <f t="shared" si="26"/>
        <v>3154.4190508617007</v>
      </c>
      <c r="I40" s="718">
        <f>'3_Levels 1&amp;2'!E40</f>
        <v>841.28</v>
      </c>
      <c r="J40" s="720">
        <f t="shared" si="27"/>
        <v>0.13622639960978961</v>
      </c>
      <c r="K40" s="719">
        <f t="shared" si="28"/>
        <v>2653749.6591089312</v>
      </c>
      <c r="L40" s="718">
        <f>'3_Levels 1&amp;2'!D40</f>
        <v>3824</v>
      </c>
      <c r="M40" s="717">
        <f t="shared" si="29"/>
        <v>693.972191189574</v>
      </c>
      <c r="N40" s="718">
        <f>'3_Levels 1&amp;2'!G40</f>
        <v>110.25</v>
      </c>
      <c r="O40" s="720">
        <f t="shared" si="30"/>
        <v>1.785251112231279E-2</v>
      </c>
      <c r="P40" s="719">
        <f t="shared" si="31"/>
        <v>347774.7003575025</v>
      </c>
      <c r="Q40" s="718">
        <f>'3_Levels 1&amp;2'!F40</f>
        <v>1837.5</v>
      </c>
      <c r="R40" s="717">
        <f t="shared" si="32"/>
        <v>189.26514305170204</v>
      </c>
      <c r="S40" s="718">
        <f>'3_Levels 1&amp;2'!I40</f>
        <v>948</v>
      </c>
      <c r="T40" s="720">
        <f t="shared" si="33"/>
        <v>0.15350730652111133</v>
      </c>
      <c r="U40" s="719">
        <f t="shared" si="34"/>
        <v>2990389.2602168918</v>
      </c>
      <c r="V40" s="718">
        <f>'3_Levels 1&amp;2'!H40</f>
        <v>632</v>
      </c>
      <c r="W40" s="717">
        <f t="shared" si="35"/>
        <v>4731.62857629255</v>
      </c>
      <c r="X40" s="718">
        <f>'3_Levels 1&amp;2'!K40</f>
        <v>12.6</v>
      </c>
      <c r="Y40" s="720">
        <f t="shared" si="36"/>
        <v>2.0402869854071761E-3</v>
      </c>
      <c r="Z40" s="719">
        <f t="shared" si="37"/>
        <v>39745.680040857427</v>
      </c>
      <c r="AA40" s="718">
        <f>'3_Levels 1&amp;2'!J40</f>
        <v>21</v>
      </c>
      <c r="AB40" s="717">
        <f t="shared" si="38"/>
        <v>1892.6514305170203</v>
      </c>
      <c r="AC40" s="718">
        <f>'3_Levels 1&amp;2'!N40</f>
        <v>374.47181</v>
      </c>
      <c r="AD40" s="720">
        <f t="shared" si="39"/>
        <v>6.0637298440068953E-2</v>
      </c>
      <c r="AE40" s="719">
        <f t="shared" si="40"/>
        <v>1181241.0114746632</v>
      </c>
      <c r="AF40" s="718">
        <f t="shared" si="41"/>
        <v>3889</v>
      </c>
      <c r="AG40" s="717">
        <f t="shared" si="42"/>
        <v>303.73901040747319</v>
      </c>
      <c r="AH40" s="723"/>
      <c r="AI40" s="716">
        <f t="shared" si="43"/>
        <v>19480436</v>
      </c>
      <c r="AJ40" s="708">
        <f t="shared" si="44"/>
        <v>0</v>
      </c>
      <c r="AK40" s="716">
        <f t="shared" si="45"/>
        <v>19480436</v>
      </c>
      <c r="AL40" s="708">
        <f t="shared" si="46"/>
        <v>0</v>
      </c>
    </row>
    <row r="41" spans="1:38" s="724" customFormat="1" ht="16.149999999999999" customHeight="1" x14ac:dyDescent="0.2">
      <c r="A41" s="715">
        <v>35</v>
      </c>
      <c r="B41" s="715" t="s">
        <v>40</v>
      </c>
      <c r="C41" s="710">
        <f>'3_Levels 1&amp;2'!U41</f>
        <v>23696851</v>
      </c>
      <c r="D41" s="714">
        <f>'3_Levels 1&amp;2'!P41</f>
        <v>8569.2073700000001</v>
      </c>
      <c r="E41" s="711">
        <f>'3_Levels 1&amp;2'!C41</f>
        <v>5941</v>
      </c>
      <c r="F41" s="713">
        <f t="shared" si="24"/>
        <v>0.69329632759254833</v>
      </c>
      <c r="G41" s="712">
        <f t="shared" si="25"/>
        <v>16428939.773807807</v>
      </c>
      <c r="H41" s="710">
        <f t="shared" si="26"/>
        <v>2765.3492297269495</v>
      </c>
      <c r="I41" s="714">
        <f>'3_Levels 1&amp;2'!E41</f>
        <v>956.12</v>
      </c>
      <c r="J41" s="713">
        <f t="shared" si="27"/>
        <v>0.11157624722063413</v>
      </c>
      <c r="K41" s="712">
        <f t="shared" si="28"/>
        <v>2644005.7055265312</v>
      </c>
      <c r="L41" s="714">
        <f>'3_Levels 1&amp;2'!D41</f>
        <v>4346</v>
      </c>
      <c r="M41" s="710">
        <f t="shared" si="29"/>
        <v>608.37683053992896</v>
      </c>
      <c r="N41" s="714">
        <f>'3_Levels 1&amp;2'!G41</f>
        <v>208.62</v>
      </c>
      <c r="O41" s="713">
        <f t="shared" si="30"/>
        <v>2.4345308847392264E-2</v>
      </c>
      <c r="P41" s="712">
        <f t="shared" si="31"/>
        <v>576907.15630563616</v>
      </c>
      <c r="Q41" s="714">
        <f>'3_Levels 1&amp;2'!F41</f>
        <v>3477</v>
      </c>
      <c r="R41" s="710">
        <f t="shared" si="32"/>
        <v>165.92095378361697</v>
      </c>
      <c r="S41" s="714">
        <f>'3_Levels 1&amp;2'!I41</f>
        <v>1087.5</v>
      </c>
      <c r="T41" s="713">
        <f t="shared" si="33"/>
        <v>0.1269078869309706</v>
      </c>
      <c r="U41" s="712">
        <f t="shared" si="34"/>
        <v>3007317.2873280575</v>
      </c>
      <c r="V41" s="714">
        <f>'3_Levels 1&amp;2'!H41</f>
        <v>725</v>
      </c>
      <c r="W41" s="710">
        <f t="shared" si="35"/>
        <v>4148.0238445904242</v>
      </c>
      <c r="X41" s="714">
        <f>'3_Levels 1&amp;2'!K41</f>
        <v>129</v>
      </c>
      <c r="Y41" s="713">
        <f t="shared" si="36"/>
        <v>1.5053901070432375E-2</v>
      </c>
      <c r="Z41" s="712">
        <f t="shared" si="37"/>
        <v>356730.05063477647</v>
      </c>
      <c r="AA41" s="714">
        <f>'3_Levels 1&amp;2'!J41</f>
        <v>215</v>
      </c>
      <c r="AB41" s="710">
        <f t="shared" si="38"/>
        <v>1659.2095378361696</v>
      </c>
      <c r="AC41" s="714">
        <f>'3_Levels 1&amp;2'!N41</f>
        <v>246.96737000000002</v>
      </c>
      <c r="AD41" s="713">
        <f t="shared" si="39"/>
        <v>2.8820328338022238E-2</v>
      </c>
      <c r="AE41" s="712">
        <f t="shared" si="40"/>
        <v>682951.02639719064</v>
      </c>
      <c r="AF41" s="711">
        <f t="shared" si="41"/>
        <v>5941</v>
      </c>
      <c r="AG41" s="710">
        <f t="shared" si="42"/>
        <v>114.95556747974931</v>
      </c>
      <c r="AH41" s="723"/>
      <c r="AI41" s="709">
        <f t="shared" si="43"/>
        <v>23696851</v>
      </c>
      <c r="AJ41" s="709">
        <f t="shared" si="44"/>
        <v>0</v>
      </c>
      <c r="AK41" s="709">
        <f t="shared" si="45"/>
        <v>23696851</v>
      </c>
      <c r="AL41" s="709">
        <f t="shared" si="46"/>
        <v>0</v>
      </c>
    </row>
    <row r="42" spans="1:38" s="722" customFormat="1" ht="16.149999999999999" customHeight="1" x14ac:dyDescent="0.2">
      <c r="A42" s="721">
        <v>36</v>
      </c>
      <c r="B42" s="721" t="s">
        <v>41</v>
      </c>
      <c r="C42" s="717">
        <f>'3_Levels 1&amp;2'!U42</f>
        <v>140614343</v>
      </c>
      <c r="D42" s="718">
        <f>'3_Levels 1&amp;2'!P42</f>
        <v>66793.429999999993</v>
      </c>
      <c r="E42" s="718">
        <f>'3_Levels 1&amp;2'!C42</f>
        <v>46271</v>
      </c>
      <c r="F42" s="720">
        <f t="shared" si="24"/>
        <v>0.69274777474371363</v>
      </c>
      <c r="G42" s="719">
        <f t="shared" si="25"/>
        <v>97410273.210299283</v>
      </c>
      <c r="H42" s="717">
        <f t="shared" si="26"/>
        <v>2105.2121892826885</v>
      </c>
      <c r="I42" s="718">
        <f>'3_Levels 1&amp;2'!E42</f>
        <v>8423.58</v>
      </c>
      <c r="J42" s="720">
        <f t="shared" si="27"/>
        <v>0.12611390072346937</v>
      </c>
      <c r="K42" s="719">
        <f t="shared" si="28"/>
        <v>17733423.29339787</v>
      </c>
      <c r="L42" s="718">
        <f>'3_Levels 1&amp;2'!D42</f>
        <v>38289</v>
      </c>
      <c r="M42" s="717">
        <f t="shared" si="29"/>
        <v>463.14668164219148</v>
      </c>
      <c r="N42" s="718">
        <f>'3_Levels 1&amp;2'!G42</f>
        <v>691.05</v>
      </c>
      <c r="O42" s="720">
        <f t="shared" si="30"/>
        <v>1.0346077451030737E-2</v>
      </c>
      <c r="P42" s="719">
        <f t="shared" si="31"/>
        <v>1454806.8834038018</v>
      </c>
      <c r="Q42" s="718">
        <f>'3_Levels 1&amp;2'!F42</f>
        <v>11517.5</v>
      </c>
      <c r="R42" s="717">
        <f t="shared" si="32"/>
        <v>126.31273135696131</v>
      </c>
      <c r="S42" s="718">
        <f>'3_Levels 1&amp;2'!I42</f>
        <v>9822</v>
      </c>
      <c r="T42" s="720">
        <f t="shared" si="33"/>
        <v>0.14705039103396847</v>
      </c>
      <c r="U42" s="719">
        <f t="shared" si="34"/>
        <v>20677394.123134568</v>
      </c>
      <c r="V42" s="718">
        <f>'3_Levels 1&amp;2'!H42</f>
        <v>6548</v>
      </c>
      <c r="W42" s="717">
        <f t="shared" si="35"/>
        <v>3157.818283924033</v>
      </c>
      <c r="X42" s="718">
        <f>'3_Levels 1&amp;2'!K42</f>
        <v>1585.8</v>
      </c>
      <c r="Y42" s="720">
        <f t="shared" si="36"/>
        <v>2.3741856047817877E-2</v>
      </c>
      <c r="Z42" s="719">
        <f t="shared" si="37"/>
        <v>3338445.4897644874</v>
      </c>
      <c r="AA42" s="718">
        <f>'3_Levels 1&amp;2'!J42</f>
        <v>2643</v>
      </c>
      <c r="AB42" s="717">
        <f t="shared" si="38"/>
        <v>1263.1273135696131</v>
      </c>
      <c r="AC42" s="718">
        <f>'3_Levels 1&amp;2'!N42</f>
        <v>0</v>
      </c>
      <c r="AD42" s="720">
        <f t="shared" si="39"/>
        <v>0</v>
      </c>
      <c r="AE42" s="719">
        <f t="shared" si="40"/>
        <v>0</v>
      </c>
      <c r="AF42" s="718">
        <f t="shared" si="41"/>
        <v>46271</v>
      </c>
      <c r="AG42" s="717">
        <f t="shared" si="42"/>
        <v>0</v>
      </c>
      <c r="AH42" s="723"/>
      <c r="AI42" s="716">
        <f t="shared" si="43"/>
        <v>140614343</v>
      </c>
      <c r="AJ42" s="708">
        <f t="shared" si="44"/>
        <v>0</v>
      </c>
      <c r="AK42" s="716">
        <f t="shared" si="45"/>
        <v>140614343.00000003</v>
      </c>
      <c r="AL42" s="708">
        <f t="shared" si="46"/>
        <v>0</v>
      </c>
    </row>
    <row r="43" spans="1:38" s="722" customFormat="1" ht="16.149999999999999" customHeight="1" x14ac:dyDescent="0.2">
      <c r="A43" s="721">
        <v>37</v>
      </c>
      <c r="B43" s="721" t="s">
        <v>42</v>
      </c>
      <c r="C43" s="717">
        <f>'3_Levels 1&amp;2'!U43</f>
        <v>82902512</v>
      </c>
      <c r="D43" s="718">
        <f>'3_Levels 1&amp;2'!P43</f>
        <v>26676.41</v>
      </c>
      <c r="E43" s="718">
        <f>'3_Levels 1&amp;2'!C43</f>
        <v>19088</v>
      </c>
      <c r="F43" s="720">
        <f t="shared" si="24"/>
        <v>0.71553856009860395</v>
      </c>
      <c r="G43" s="719">
        <f t="shared" si="25"/>
        <v>59319944.065037236</v>
      </c>
      <c r="H43" s="717">
        <f t="shared" si="26"/>
        <v>3107.7087209260917</v>
      </c>
      <c r="I43" s="718">
        <f>'3_Levels 1&amp;2'!E43</f>
        <v>2756.16</v>
      </c>
      <c r="J43" s="720">
        <f t="shared" si="27"/>
        <v>0.10331825009437176</v>
      </c>
      <c r="K43" s="719">
        <f t="shared" si="28"/>
        <v>8565342.4682676569</v>
      </c>
      <c r="L43" s="718">
        <f>'3_Levels 1&amp;2'!D43</f>
        <v>12528</v>
      </c>
      <c r="M43" s="717">
        <f t="shared" si="29"/>
        <v>683.69591860374021</v>
      </c>
      <c r="N43" s="718">
        <f>'3_Levels 1&amp;2'!G43</f>
        <v>467.84999999999997</v>
      </c>
      <c r="O43" s="720">
        <f t="shared" si="30"/>
        <v>1.753796706528352E-2</v>
      </c>
      <c r="P43" s="719">
        <f t="shared" si="31"/>
        <v>1453941.5250852718</v>
      </c>
      <c r="Q43" s="718">
        <f>'3_Levels 1&amp;2'!F43</f>
        <v>7797.5</v>
      </c>
      <c r="R43" s="717">
        <f t="shared" si="32"/>
        <v>186.46252325556549</v>
      </c>
      <c r="S43" s="718">
        <f>'3_Levels 1&amp;2'!I43</f>
        <v>3813</v>
      </c>
      <c r="T43" s="720">
        <f t="shared" si="33"/>
        <v>0.14293527502388814</v>
      </c>
      <c r="U43" s="719">
        <f t="shared" si="34"/>
        <v>11849693.352891186</v>
      </c>
      <c r="V43" s="718">
        <f>'3_Levels 1&amp;2'!H43</f>
        <v>2542</v>
      </c>
      <c r="W43" s="717">
        <f t="shared" si="35"/>
        <v>4661.5630813891366</v>
      </c>
      <c r="X43" s="718">
        <f>'3_Levels 1&amp;2'!K43</f>
        <v>551.4</v>
      </c>
      <c r="Y43" s="720">
        <f t="shared" si="36"/>
        <v>2.0669947717852587E-2</v>
      </c>
      <c r="Z43" s="719">
        <f t="shared" si="37"/>
        <v>1713590.5887186467</v>
      </c>
      <c r="AA43" s="718">
        <f>'3_Levels 1&amp;2'!J43</f>
        <v>919</v>
      </c>
      <c r="AB43" s="717">
        <f t="shared" si="38"/>
        <v>1864.6252325556547</v>
      </c>
      <c r="AC43" s="718">
        <f>'3_Levels 1&amp;2'!N43</f>
        <v>0</v>
      </c>
      <c r="AD43" s="720">
        <f t="shared" si="39"/>
        <v>0</v>
      </c>
      <c r="AE43" s="719">
        <f t="shared" si="40"/>
        <v>0</v>
      </c>
      <c r="AF43" s="718">
        <f t="shared" si="41"/>
        <v>19088</v>
      </c>
      <c r="AG43" s="717">
        <f t="shared" si="42"/>
        <v>0</v>
      </c>
      <c r="AH43" s="723"/>
      <c r="AI43" s="716">
        <f t="shared" si="43"/>
        <v>82902512</v>
      </c>
      <c r="AJ43" s="708">
        <f t="shared" si="44"/>
        <v>0</v>
      </c>
      <c r="AK43" s="716">
        <f t="shared" si="45"/>
        <v>82902512.000000015</v>
      </c>
      <c r="AL43" s="708">
        <f t="shared" si="46"/>
        <v>0</v>
      </c>
    </row>
    <row r="44" spans="1:38" s="722" customFormat="1" ht="16.149999999999999" customHeight="1" x14ac:dyDescent="0.2">
      <c r="A44" s="721">
        <v>38</v>
      </c>
      <c r="B44" s="721" t="s">
        <v>43</v>
      </c>
      <c r="C44" s="717">
        <f>'3_Levels 1&amp;2'!U44</f>
        <v>5894729</v>
      </c>
      <c r="D44" s="718">
        <f>'3_Levels 1&amp;2'!P44</f>
        <v>5952.7689700000001</v>
      </c>
      <c r="E44" s="718">
        <f>'3_Levels 1&amp;2'!C44</f>
        <v>3901</v>
      </c>
      <c r="F44" s="720">
        <f t="shared" si="24"/>
        <v>0.65532528133709844</v>
      </c>
      <c r="G44" s="719">
        <f t="shared" si="25"/>
        <v>3862964.9403309529</v>
      </c>
      <c r="H44" s="717">
        <f t="shared" si="26"/>
        <v>990.24992061803459</v>
      </c>
      <c r="I44" s="718">
        <f>'3_Levels 1&amp;2'!E44</f>
        <v>609.84</v>
      </c>
      <c r="J44" s="720">
        <f t="shared" si="27"/>
        <v>0.10244644182789443</v>
      </c>
      <c r="K44" s="719">
        <f t="shared" si="28"/>
        <v>603894.01158970234</v>
      </c>
      <c r="L44" s="718">
        <f>'3_Levels 1&amp;2'!D44</f>
        <v>2772</v>
      </c>
      <c r="M44" s="717">
        <f t="shared" si="29"/>
        <v>217.85498253596765</v>
      </c>
      <c r="N44" s="718">
        <f>'3_Levels 1&amp;2'!G44</f>
        <v>126.44999999999999</v>
      </c>
      <c r="O44" s="720">
        <f t="shared" si="30"/>
        <v>2.1242215284561931E-2</v>
      </c>
      <c r="P44" s="719">
        <f t="shared" si="31"/>
        <v>125217.10246215046</v>
      </c>
      <c r="Q44" s="718">
        <f>'3_Levels 1&amp;2'!F44</f>
        <v>2107.5</v>
      </c>
      <c r="R44" s="717">
        <f t="shared" si="32"/>
        <v>59.414995237082067</v>
      </c>
      <c r="S44" s="718">
        <f>'3_Levels 1&amp;2'!I44</f>
        <v>799.5</v>
      </c>
      <c r="T44" s="720">
        <f t="shared" si="33"/>
        <v>0.13430724491899776</v>
      </c>
      <c r="U44" s="719">
        <f t="shared" si="34"/>
        <v>791704.81153411872</v>
      </c>
      <c r="V44" s="718">
        <f>'3_Levels 1&amp;2'!H44</f>
        <v>533</v>
      </c>
      <c r="W44" s="717">
        <f t="shared" si="35"/>
        <v>1485.3748809270521</v>
      </c>
      <c r="X44" s="718">
        <f>'3_Levels 1&amp;2'!K44</f>
        <v>141.6</v>
      </c>
      <c r="Y44" s="720">
        <f t="shared" si="36"/>
        <v>2.3787249381526054E-2</v>
      </c>
      <c r="Z44" s="719">
        <f t="shared" si="37"/>
        <v>140219.38875951371</v>
      </c>
      <c r="AA44" s="718">
        <f>'3_Levels 1&amp;2'!J44</f>
        <v>236</v>
      </c>
      <c r="AB44" s="717">
        <f t="shared" si="38"/>
        <v>594.14995237082076</v>
      </c>
      <c r="AC44" s="718">
        <f>'3_Levels 1&amp;2'!N44</f>
        <v>374.37896999999998</v>
      </c>
      <c r="AD44" s="720">
        <f t="shared" si="39"/>
        <v>6.2891567249921343E-2</v>
      </c>
      <c r="AE44" s="719">
        <f t="shared" si="40"/>
        <v>370728.7453235616</v>
      </c>
      <c r="AF44" s="718">
        <f t="shared" si="41"/>
        <v>3901</v>
      </c>
      <c r="AG44" s="717">
        <f t="shared" si="42"/>
        <v>95.034284881712793</v>
      </c>
      <c r="AH44" s="723"/>
      <c r="AI44" s="716">
        <f t="shared" si="43"/>
        <v>5894729</v>
      </c>
      <c r="AJ44" s="708">
        <f t="shared" si="44"/>
        <v>0</v>
      </c>
      <c r="AK44" s="716">
        <f t="shared" si="45"/>
        <v>5894729</v>
      </c>
      <c r="AL44" s="708">
        <f t="shared" si="46"/>
        <v>0</v>
      </c>
    </row>
    <row r="45" spans="1:38" s="722" customFormat="1" ht="16.149999999999999" customHeight="1" x14ac:dyDescent="0.2">
      <c r="A45" s="721">
        <v>39</v>
      </c>
      <c r="B45" s="721" t="s">
        <v>44</v>
      </c>
      <c r="C45" s="717">
        <f>'3_Levels 1&amp;2'!U45</f>
        <v>7159408</v>
      </c>
      <c r="D45" s="718">
        <f>'3_Levels 1&amp;2'!P45</f>
        <v>4373.3540000000003</v>
      </c>
      <c r="E45" s="718">
        <f>'3_Levels 1&amp;2'!C45</f>
        <v>2760</v>
      </c>
      <c r="F45" s="720">
        <f t="shared" si="24"/>
        <v>0.63109457866891172</v>
      </c>
      <c r="G45" s="719">
        <f t="shared" si="25"/>
        <v>4518263.5752788363</v>
      </c>
      <c r="H45" s="717">
        <f t="shared" si="26"/>
        <v>1637.0520200285639</v>
      </c>
      <c r="I45" s="718">
        <f>'3_Levels 1&amp;2'!E45</f>
        <v>459.14</v>
      </c>
      <c r="J45" s="720">
        <f t="shared" si="27"/>
        <v>0.10498578436595801</v>
      </c>
      <c r="K45" s="719">
        <f t="shared" si="28"/>
        <v>751636.0644759147</v>
      </c>
      <c r="L45" s="718">
        <f>'3_Levels 1&amp;2'!D45</f>
        <v>2087</v>
      </c>
      <c r="M45" s="717">
        <f t="shared" si="29"/>
        <v>360.15144440628399</v>
      </c>
      <c r="N45" s="718">
        <f>'3_Levels 1&amp;2'!G45</f>
        <v>76.95</v>
      </c>
      <c r="O45" s="720">
        <f t="shared" si="30"/>
        <v>1.7595191242236508E-2</v>
      </c>
      <c r="P45" s="719">
        <f t="shared" si="31"/>
        <v>125971.152941198</v>
      </c>
      <c r="Q45" s="718">
        <f>'3_Levels 1&amp;2'!F45</f>
        <v>1282.5</v>
      </c>
      <c r="R45" s="717">
        <f t="shared" si="32"/>
        <v>98.223121201713838</v>
      </c>
      <c r="S45" s="718">
        <f>'3_Levels 1&amp;2'!I45</f>
        <v>708</v>
      </c>
      <c r="T45" s="720">
        <f t="shared" si="33"/>
        <v>0.16188947887593824</v>
      </c>
      <c r="U45" s="719">
        <f t="shared" si="34"/>
        <v>1159032.8301802233</v>
      </c>
      <c r="V45" s="718">
        <f>'3_Levels 1&amp;2'!H45</f>
        <v>472</v>
      </c>
      <c r="W45" s="717">
        <f t="shared" si="35"/>
        <v>2455.578030042846</v>
      </c>
      <c r="X45" s="718">
        <f>'3_Levels 1&amp;2'!K45</f>
        <v>20.399999999999999</v>
      </c>
      <c r="Y45" s="720">
        <f t="shared" si="36"/>
        <v>4.6646121032049995E-3</v>
      </c>
      <c r="Z45" s="719">
        <f t="shared" si="37"/>
        <v>33395.861208582697</v>
      </c>
      <c r="AA45" s="718">
        <f>'3_Levels 1&amp;2'!J45</f>
        <v>34</v>
      </c>
      <c r="AB45" s="717">
        <f t="shared" si="38"/>
        <v>982.2312120171382</v>
      </c>
      <c r="AC45" s="718">
        <f>'3_Levels 1&amp;2'!N45</f>
        <v>348.86400000000003</v>
      </c>
      <c r="AD45" s="720">
        <f t="shared" si="39"/>
        <v>7.9770354743750452E-2</v>
      </c>
      <c r="AE45" s="719">
        <f t="shared" si="40"/>
        <v>571108.51591524493</v>
      </c>
      <c r="AF45" s="718">
        <f t="shared" si="41"/>
        <v>2760</v>
      </c>
      <c r="AG45" s="717">
        <f t="shared" si="42"/>
        <v>206.92337533161049</v>
      </c>
      <c r="AH45" s="723"/>
      <c r="AI45" s="716">
        <f t="shared" si="43"/>
        <v>7159408</v>
      </c>
      <c r="AJ45" s="708">
        <f t="shared" si="44"/>
        <v>0</v>
      </c>
      <c r="AK45" s="716">
        <f t="shared" si="45"/>
        <v>7159407.9999999991</v>
      </c>
      <c r="AL45" s="708">
        <f t="shared" si="46"/>
        <v>0</v>
      </c>
    </row>
    <row r="46" spans="1:38" s="724" customFormat="1" ht="16.149999999999999" customHeight="1" x14ac:dyDescent="0.2">
      <c r="A46" s="715">
        <v>40</v>
      </c>
      <c r="B46" s="715" t="s">
        <v>45</v>
      </c>
      <c r="C46" s="710">
        <f>'3_Levels 1&amp;2'!U46</f>
        <v>91728862</v>
      </c>
      <c r="D46" s="714">
        <f>'3_Levels 1&amp;2'!P46</f>
        <v>31312.52</v>
      </c>
      <c r="E46" s="711">
        <f>'3_Levels 1&amp;2'!C46</f>
        <v>22274</v>
      </c>
      <c r="F46" s="713">
        <f t="shared" si="24"/>
        <v>0.71134485502923428</v>
      </c>
      <c r="G46" s="712">
        <f t="shared" si="25"/>
        <v>65250854.041386634</v>
      </c>
      <c r="H46" s="710">
        <f t="shared" si="26"/>
        <v>2929.4627835766651</v>
      </c>
      <c r="I46" s="714">
        <f>'3_Levels 1&amp;2'!E46</f>
        <v>3738.2400000000002</v>
      </c>
      <c r="J46" s="713">
        <f t="shared" si="27"/>
        <v>0.11938483392585458</v>
      </c>
      <c r="K46" s="712">
        <f t="shared" si="28"/>
        <v>10951034.956077633</v>
      </c>
      <c r="L46" s="714">
        <f>'3_Levels 1&amp;2'!D46</f>
        <v>16992</v>
      </c>
      <c r="M46" s="710">
        <f t="shared" si="29"/>
        <v>644.48181238686641</v>
      </c>
      <c r="N46" s="714">
        <f>'3_Levels 1&amp;2'!G46</f>
        <v>615.78</v>
      </c>
      <c r="O46" s="713">
        <f t="shared" si="30"/>
        <v>1.9665616181642358E-2</v>
      </c>
      <c r="P46" s="712">
        <f t="shared" si="31"/>
        <v>1803904.5928708387</v>
      </c>
      <c r="Q46" s="714">
        <f>'3_Levels 1&amp;2'!F46</f>
        <v>10263</v>
      </c>
      <c r="R46" s="710">
        <f t="shared" si="32"/>
        <v>175.76776701459988</v>
      </c>
      <c r="S46" s="714">
        <f>'3_Levels 1&amp;2'!I46</f>
        <v>4387.5</v>
      </c>
      <c r="T46" s="713">
        <f t="shared" si="33"/>
        <v>0.14011967098144767</v>
      </c>
      <c r="U46" s="712">
        <f t="shared" si="34"/>
        <v>12853017.962942619</v>
      </c>
      <c r="V46" s="714">
        <f>'3_Levels 1&amp;2'!H46</f>
        <v>2925</v>
      </c>
      <c r="W46" s="710">
        <f t="shared" si="35"/>
        <v>4394.194175364998</v>
      </c>
      <c r="X46" s="714">
        <f>'3_Levels 1&amp;2'!K46</f>
        <v>297</v>
      </c>
      <c r="Y46" s="713">
        <f t="shared" si="36"/>
        <v>9.4850238818210732E-3</v>
      </c>
      <c r="Z46" s="712">
        <f t="shared" si="37"/>
        <v>870050.44672226952</v>
      </c>
      <c r="AA46" s="714">
        <f>'3_Levels 1&amp;2'!J46</f>
        <v>495</v>
      </c>
      <c r="AB46" s="710">
        <f t="shared" si="38"/>
        <v>1757.6776701459989</v>
      </c>
      <c r="AC46" s="714">
        <f>'3_Levels 1&amp;2'!N46</f>
        <v>0</v>
      </c>
      <c r="AD46" s="713">
        <f t="shared" si="39"/>
        <v>0</v>
      </c>
      <c r="AE46" s="712">
        <f t="shared" si="40"/>
        <v>0</v>
      </c>
      <c r="AF46" s="711">
        <f t="shared" si="41"/>
        <v>22274</v>
      </c>
      <c r="AG46" s="710">
        <f t="shared" si="42"/>
        <v>0</v>
      </c>
      <c r="AH46" s="723"/>
      <c r="AI46" s="709">
        <f t="shared" si="43"/>
        <v>91728862</v>
      </c>
      <c r="AJ46" s="709">
        <f t="shared" si="44"/>
        <v>0</v>
      </c>
      <c r="AK46" s="709">
        <f t="shared" si="45"/>
        <v>91728861.999999985</v>
      </c>
      <c r="AL46" s="709">
        <f t="shared" si="46"/>
        <v>0</v>
      </c>
    </row>
    <row r="47" spans="1:38" s="722" customFormat="1" ht="16.149999999999999" customHeight="1" x14ac:dyDescent="0.2">
      <c r="A47" s="721">
        <v>41</v>
      </c>
      <c r="B47" s="721" t="s">
        <v>46</v>
      </c>
      <c r="C47" s="717">
        <f>'3_Levels 1&amp;2'!U47</f>
        <v>3866522</v>
      </c>
      <c r="D47" s="718">
        <f>'3_Levels 1&amp;2'!P47</f>
        <v>2246.5350400000002</v>
      </c>
      <c r="E47" s="718">
        <f>'3_Levels 1&amp;2'!C47</f>
        <v>1419</v>
      </c>
      <c r="F47" s="720">
        <f t="shared" si="24"/>
        <v>0.6316393800828497</v>
      </c>
      <c r="G47" s="719">
        <f t="shared" si="25"/>
        <v>2442247.5591567</v>
      </c>
      <c r="H47" s="717">
        <f t="shared" si="26"/>
        <v>1721.1046928517972</v>
      </c>
      <c r="I47" s="718">
        <f>'3_Levels 1&amp;2'!E47</f>
        <v>270.82</v>
      </c>
      <c r="J47" s="720">
        <f t="shared" si="27"/>
        <v>0.12055008943906789</v>
      </c>
      <c r="K47" s="719">
        <f t="shared" si="28"/>
        <v>466109.57291812368</v>
      </c>
      <c r="L47" s="718">
        <f>'3_Levels 1&amp;2'!D47</f>
        <v>1231</v>
      </c>
      <c r="M47" s="717">
        <f t="shared" si="29"/>
        <v>378.64303242739538</v>
      </c>
      <c r="N47" s="718">
        <f>'3_Levels 1&amp;2'!G47</f>
        <v>55.41</v>
      </c>
      <c r="O47" s="720">
        <f t="shared" si="30"/>
        <v>2.4664649788858843E-2</v>
      </c>
      <c r="P47" s="719">
        <f t="shared" si="31"/>
        <v>95366.411030918069</v>
      </c>
      <c r="Q47" s="718">
        <f>'3_Levels 1&amp;2'!F47</f>
        <v>923.5</v>
      </c>
      <c r="R47" s="717">
        <f t="shared" si="32"/>
        <v>103.26628157110781</v>
      </c>
      <c r="S47" s="718">
        <f>'3_Levels 1&amp;2'!I47</f>
        <v>261</v>
      </c>
      <c r="T47" s="720">
        <f t="shared" si="33"/>
        <v>0.11617891346132753</v>
      </c>
      <c r="U47" s="719">
        <f t="shared" si="34"/>
        <v>449208.32483431901</v>
      </c>
      <c r="V47" s="718">
        <f>'3_Levels 1&amp;2'!H47</f>
        <v>174</v>
      </c>
      <c r="W47" s="717">
        <f t="shared" si="35"/>
        <v>2581.6570392776953</v>
      </c>
      <c r="X47" s="718">
        <f>'3_Levels 1&amp;2'!K47</f>
        <v>10.199999999999999</v>
      </c>
      <c r="Y47" s="720">
        <f t="shared" si="36"/>
        <v>4.5403253536610757E-3</v>
      </c>
      <c r="Z47" s="719">
        <f t="shared" si="37"/>
        <v>17555.267867088329</v>
      </c>
      <c r="AA47" s="718">
        <f>'3_Levels 1&amp;2'!J47</f>
        <v>17</v>
      </c>
      <c r="AB47" s="717">
        <f t="shared" si="38"/>
        <v>1032.6628157110781</v>
      </c>
      <c r="AC47" s="718">
        <f>'3_Levels 1&amp;2'!N47</f>
        <v>230.10504</v>
      </c>
      <c r="AD47" s="720">
        <f t="shared" si="39"/>
        <v>0.10242664187423491</v>
      </c>
      <c r="AE47" s="719">
        <f t="shared" si="40"/>
        <v>396034.86419285048</v>
      </c>
      <c r="AF47" s="718">
        <f t="shared" si="41"/>
        <v>1419</v>
      </c>
      <c r="AG47" s="717">
        <f t="shared" si="42"/>
        <v>279.09433699284739</v>
      </c>
      <c r="AH47" s="723"/>
      <c r="AI47" s="716">
        <f t="shared" si="43"/>
        <v>3866521.9999999995</v>
      </c>
      <c r="AJ47" s="708">
        <f t="shared" si="44"/>
        <v>0</v>
      </c>
      <c r="AK47" s="716">
        <f t="shared" si="45"/>
        <v>3866521.9999999991</v>
      </c>
      <c r="AL47" s="708">
        <f t="shared" si="46"/>
        <v>0</v>
      </c>
    </row>
    <row r="48" spans="1:38" s="722" customFormat="1" ht="16.149999999999999" customHeight="1" x14ac:dyDescent="0.2">
      <c r="A48" s="721">
        <v>42</v>
      </c>
      <c r="B48" s="721" t="s">
        <v>47</v>
      </c>
      <c r="C48" s="717">
        <f>'3_Levels 1&amp;2'!U48</f>
        <v>11613848</v>
      </c>
      <c r="D48" s="718">
        <f>'3_Levels 1&amp;2'!P48</f>
        <v>4361.0421699999997</v>
      </c>
      <c r="E48" s="718">
        <f>'3_Levels 1&amp;2'!C48</f>
        <v>2843</v>
      </c>
      <c r="F48" s="720">
        <f t="shared" si="24"/>
        <v>0.65190839463953176</v>
      </c>
      <c r="G48" s="719">
        <f t="shared" si="25"/>
        <v>7571165.0052675363</v>
      </c>
      <c r="H48" s="717">
        <f t="shared" si="26"/>
        <v>2663.0900475791545</v>
      </c>
      <c r="I48" s="718">
        <f>'3_Levels 1&amp;2'!E48</f>
        <v>509.74</v>
      </c>
      <c r="J48" s="720">
        <f t="shared" si="27"/>
        <v>0.11688490505928771</v>
      </c>
      <c r="K48" s="719">
        <f t="shared" si="28"/>
        <v>1357483.5208529984</v>
      </c>
      <c r="L48" s="718">
        <f>'3_Levels 1&amp;2'!D48</f>
        <v>2317</v>
      </c>
      <c r="M48" s="717">
        <f t="shared" si="29"/>
        <v>585.87981046741402</v>
      </c>
      <c r="N48" s="718">
        <f>'3_Levels 1&amp;2'!G48</f>
        <v>97.53</v>
      </c>
      <c r="O48" s="720">
        <f t="shared" si="30"/>
        <v>2.2363920411253443E-2</v>
      </c>
      <c r="P48" s="719">
        <f t="shared" si="31"/>
        <v>259731.17234039499</v>
      </c>
      <c r="Q48" s="718">
        <f>'3_Levels 1&amp;2'!F48</f>
        <v>1625.5</v>
      </c>
      <c r="R48" s="717">
        <f t="shared" si="32"/>
        <v>159.78540285474929</v>
      </c>
      <c r="S48" s="718">
        <f>'3_Levels 1&amp;2'!I48</f>
        <v>523.5</v>
      </c>
      <c r="T48" s="720">
        <f t="shared" si="33"/>
        <v>0.12004011417298449</v>
      </c>
      <c r="U48" s="719">
        <f t="shared" si="34"/>
        <v>1394127.6399076877</v>
      </c>
      <c r="V48" s="718">
        <f>'3_Levels 1&amp;2'!H48</f>
        <v>349</v>
      </c>
      <c r="W48" s="717">
        <f t="shared" si="35"/>
        <v>3994.6350713687325</v>
      </c>
      <c r="X48" s="718">
        <f>'3_Levels 1&amp;2'!K48</f>
        <v>34.199999999999996</v>
      </c>
      <c r="Y48" s="720">
        <f t="shared" si="36"/>
        <v>7.8421621866591584E-3</v>
      </c>
      <c r="Z48" s="719">
        <f t="shared" si="37"/>
        <v>91077.679627207093</v>
      </c>
      <c r="AA48" s="718">
        <f>'3_Levels 1&amp;2'!J48</f>
        <v>57</v>
      </c>
      <c r="AB48" s="717">
        <f t="shared" si="38"/>
        <v>1597.8540285474928</v>
      </c>
      <c r="AC48" s="718">
        <f>'3_Levels 1&amp;2'!N48</f>
        <v>353.07216999999997</v>
      </c>
      <c r="AD48" s="720">
        <f t="shared" si="39"/>
        <v>8.0960503530283445E-2</v>
      </c>
      <c r="AE48" s="719">
        <f t="shared" si="40"/>
        <v>940262.98200417531</v>
      </c>
      <c r="AF48" s="718">
        <f t="shared" si="41"/>
        <v>2843</v>
      </c>
      <c r="AG48" s="717">
        <f t="shared" si="42"/>
        <v>330.72915300885518</v>
      </c>
      <c r="AH48" s="723"/>
      <c r="AI48" s="716">
        <f t="shared" si="43"/>
        <v>11613848</v>
      </c>
      <c r="AJ48" s="708">
        <f t="shared" si="44"/>
        <v>0</v>
      </c>
      <c r="AK48" s="716">
        <f t="shared" si="45"/>
        <v>11613847.999999998</v>
      </c>
      <c r="AL48" s="708">
        <f t="shared" si="46"/>
        <v>0</v>
      </c>
    </row>
    <row r="49" spans="1:38" s="722" customFormat="1" ht="16.149999999999999" customHeight="1" x14ac:dyDescent="0.2">
      <c r="A49" s="721">
        <v>43</v>
      </c>
      <c r="B49" s="721" t="s">
        <v>48</v>
      </c>
      <c r="C49" s="717">
        <f>'3_Levels 1&amp;2'!U49</f>
        <v>19511043</v>
      </c>
      <c r="D49" s="718">
        <f>'3_Levels 1&amp;2'!P49</f>
        <v>6241.46306</v>
      </c>
      <c r="E49" s="718">
        <f>'3_Levels 1&amp;2'!C49</f>
        <v>4114</v>
      </c>
      <c r="F49" s="720">
        <f t="shared" si="24"/>
        <v>0.65914032662719946</v>
      </c>
      <c r="G49" s="719">
        <f t="shared" si="25"/>
        <v>12860515.255857334</v>
      </c>
      <c r="H49" s="717">
        <f t="shared" si="26"/>
        <v>3126.0367661296386</v>
      </c>
      <c r="I49" s="718">
        <f>'3_Levels 1&amp;2'!E49</f>
        <v>685.52</v>
      </c>
      <c r="J49" s="720">
        <f t="shared" si="27"/>
        <v>0.10983322234066062</v>
      </c>
      <c r="K49" s="719">
        <f t="shared" si="28"/>
        <v>2142960.72391719</v>
      </c>
      <c r="L49" s="718">
        <f>'3_Levels 1&amp;2'!D49</f>
        <v>3116</v>
      </c>
      <c r="M49" s="717">
        <f t="shared" si="29"/>
        <v>687.72808854852053</v>
      </c>
      <c r="N49" s="718">
        <f>'3_Levels 1&amp;2'!G49</f>
        <v>164.19</v>
      </c>
      <c r="O49" s="720">
        <f t="shared" si="30"/>
        <v>2.6306332092591124E-2</v>
      </c>
      <c r="P49" s="719">
        <f t="shared" si="31"/>
        <v>513263.97663082537</v>
      </c>
      <c r="Q49" s="718">
        <f>'3_Levels 1&amp;2'!F49</f>
        <v>2736.5</v>
      </c>
      <c r="R49" s="717">
        <f t="shared" si="32"/>
        <v>187.56220596777831</v>
      </c>
      <c r="S49" s="718">
        <f>'3_Levels 1&amp;2'!I49</f>
        <v>853.5</v>
      </c>
      <c r="T49" s="720">
        <f t="shared" si="33"/>
        <v>0.13674678385423306</v>
      </c>
      <c r="U49" s="719">
        <f t="shared" si="34"/>
        <v>2668072.379891647</v>
      </c>
      <c r="V49" s="718">
        <f>'3_Levels 1&amp;2'!H49</f>
        <v>569</v>
      </c>
      <c r="W49" s="717">
        <f t="shared" si="35"/>
        <v>4689.0551491944589</v>
      </c>
      <c r="X49" s="718">
        <f>'3_Levels 1&amp;2'!K49</f>
        <v>52.8</v>
      </c>
      <c r="Y49" s="720">
        <f t="shared" si="36"/>
        <v>8.4595549941458761E-3</v>
      </c>
      <c r="Z49" s="719">
        <f t="shared" si="37"/>
        <v>165054.74125164494</v>
      </c>
      <c r="AA49" s="718">
        <f>'3_Levels 1&amp;2'!J49</f>
        <v>88</v>
      </c>
      <c r="AB49" s="717">
        <f t="shared" si="38"/>
        <v>1875.6220596777835</v>
      </c>
      <c r="AC49" s="718">
        <f>'3_Levels 1&amp;2'!N49</f>
        <v>371.45305999999999</v>
      </c>
      <c r="AD49" s="720">
        <f t="shared" si="39"/>
        <v>5.9513780091169838E-2</v>
      </c>
      <c r="AE49" s="719">
        <f t="shared" si="40"/>
        <v>1161175.9224513585</v>
      </c>
      <c r="AF49" s="718">
        <f t="shared" si="41"/>
        <v>4114</v>
      </c>
      <c r="AG49" s="717">
        <f t="shared" si="42"/>
        <v>282.24985961384505</v>
      </c>
      <c r="AH49" s="723"/>
      <c r="AI49" s="716">
        <f t="shared" si="43"/>
        <v>19511043</v>
      </c>
      <c r="AJ49" s="708">
        <f t="shared" si="44"/>
        <v>0</v>
      </c>
      <c r="AK49" s="716">
        <f t="shared" si="45"/>
        <v>19511043</v>
      </c>
      <c r="AL49" s="708">
        <f t="shared" si="46"/>
        <v>0</v>
      </c>
    </row>
    <row r="50" spans="1:38" s="722" customFormat="1" ht="16.149999999999999" customHeight="1" x14ac:dyDescent="0.2">
      <c r="A50" s="721">
        <v>44</v>
      </c>
      <c r="B50" s="721" t="s">
        <v>49</v>
      </c>
      <c r="C50" s="717">
        <f>'3_Levels 1&amp;2'!U50</f>
        <v>29514460</v>
      </c>
      <c r="D50" s="718">
        <f>'3_Levels 1&amp;2'!P50</f>
        <v>10145.21155</v>
      </c>
      <c r="E50" s="718">
        <f>'3_Levels 1&amp;2'!C50</f>
        <v>7265</v>
      </c>
      <c r="F50" s="720">
        <f t="shared" si="24"/>
        <v>0.71610138085292074</v>
      </c>
      <c r="G50" s="719">
        <f t="shared" si="25"/>
        <v>21135345.561128296</v>
      </c>
      <c r="H50" s="717">
        <f t="shared" si="26"/>
        <v>2909.2010407609491</v>
      </c>
      <c r="I50" s="718">
        <f>'3_Levels 1&amp;2'!E50</f>
        <v>1339.58</v>
      </c>
      <c r="J50" s="720">
        <f t="shared" si="27"/>
        <v>0.13204061772373785</v>
      </c>
      <c r="K50" s="719">
        <f t="shared" si="28"/>
        <v>3897107.5301825516</v>
      </c>
      <c r="L50" s="718">
        <f>'3_Levels 1&amp;2'!D50</f>
        <v>6089</v>
      </c>
      <c r="M50" s="717">
        <f t="shared" si="29"/>
        <v>640.0242289674087</v>
      </c>
      <c r="N50" s="718">
        <f>'3_Levels 1&amp;2'!G50</f>
        <v>168.48</v>
      </c>
      <c r="O50" s="720">
        <f t="shared" si="30"/>
        <v>1.6606849366290442E-2</v>
      </c>
      <c r="P50" s="719">
        <f t="shared" si="31"/>
        <v>490142.19134740462</v>
      </c>
      <c r="Q50" s="718">
        <f>'3_Levels 1&amp;2'!F50</f>
        <v>2808</v>
      </c>
      <c r="R50" s="717">
        <f t="shared" si="32"/>
        <v>174.5520624456569</v>
      </c>
      <c r="S50" s="718">
        <f>'3_Levels 1&amp;2'!I50</f>
        <v>1251</v>
      </c>
      <c r="T50" s="720">
        <f t="shared" si="33"/>
        <v>0.12330940501679337</v>
      </c>
      <c r="U50" s="719">
        <f t="shared" si="34"/>
        <v>3639410.5019919472</v>
      </c>
      <c r="V50" s="718">
        <f>'3_Levels 1&amp;2'!H50</f>
        <v>834</v>
      </c>
      <c r="W50" s="717">
        <f t="shared" si="35"/>
        <v>4363.8015611414239</v>
      </c>
      <c r="X50" s="718">
        <f>'3_Levels 1&amp;2'!K50</f>
        <v>75.599999999999994</v>
      </c>
      <c r="Y50" s="720">
        <f t="shared" si="36"/>
        <v>7.4517913823098142E-3</v>
      </c>
      <c r="Z50" s="719">
        <f t="shared" si="37"/>
        <v>219935.59868152771</v>
      </c>
      <c r="AA50" s="718">
        <f>'3_Levels 1&amp;2'!J50</f>
        <v>126</v>
      </c>
      <c r="AB50" s="717">
        <f t="shared" si="38"/>
        <v>1745.5206244565691</v>
      </c>
      <c r="AC50" s="718">
        <f>'3_Levels 1&amp;2'!N50</f>
        <v>45.551550000000006</v>
      </c>
      <c r="AD50" s="720">
        <f t="shared" si="39"/>
        <v>4.4899556579478138E-3</v>
      </c>
      <c r="AE50" s="719">
        <f t="shared" si="40"/>
        <v>132518.61666827442</v>
      </c>
      <c r="AF50" s="718">
        <f t="shared" si="41"/>
        <v>7265</v>
      </c>
      <c r="AG50" s="717">
        <f t="shared" si="42"/>
        <v>18.240690525571154</v>
      </c>
      <c r="AH50" s="723"/>
      <c r="AI50" s="716">
        <f t="shared" si="43"/>
        <v>29514460</v>
      </c>
      <c r="AJ50" s="708">
        <f t="shared" si="44"/>
        <v>0</v>
      </c>
      <c r="AK50" s="716">
        <f t="shared" si="45"/>
        <v>29514460</v>
      </c>
      <c r="AL50" s="708">
        <f t="shared" si="46"/>
        <v>0</v>
      </c>
    </row>
    <row r="51" spans="1:38" s="724" customFormat="1" ht="16.149999999999999" customHeight="1" x14ac:dyDescent="0.2">
      <c r="A51" s="715">
        <v>45</v>
      </c>
      <c r="B51" s="715" t="s">
        <v>50</v>
      </c>
      <c r="C51" s="710">
        <f>'3_Levels 1&amp;2'!U51</f>
        <v>19171253</v>
      </c>
      <c r="D51" s="714">
        <f>'3_Levels 1&amp;2'!P51</f>
        <v>12687.35</v>
      </c>
      <c r="E51" s="711">
        <f>'3_Levels 1&amp;2'!C51</f>
        <v>9283</v>
      </c>
      <c r="F51" s="713">
        <f t="shared" si="24"/>
        <v>0.73167367495970392</v>
      </c>
      <c r="G51" s="712">
        <f t="shared" si="25"/>
        <v>14027101.136092249</v>
      </c>
      <c r="H51" s="710">
        <f t="shared" si="26"/>
        <v>1511.0525838729127</v>
      </c>
      <c r="I51" s="714">
        <f>'3_Levels 1&amp;2'!E51</f>
        <v>1191.52</v>
      </c>
      <c r="J51" s="713">
        <f t="shared" si="27"/>
        <v>9.3914016717439014E-2</v>
      </c>
      <c r="K51" s="712">
        <f t="shared" si="28"/>
        <v>1800449.3747362529</v>
      </c>
      <c r="L51" s="714">
        <f>'3_Levels 1&amp;2'!D51</f>
        <v>5416</v>
      </c>
      <c r="M51" s="710">
        <f t="shared" si="29"/>
        <v>332.43156845204078</v>
      </c>
      <c r="N51" s="714">
        <f>'3_Levels 1&amp;2'!G51</f>
        <v>327.33</v>
      </c>
      <c r="O51" s="713">
        <f t="shared" si="30"/>
        <v>2.5799713888243012E-2</v>
      </c>
      <c r="P51" s="712">
        <f t="shared" si="31"/>
        <v>494612.84227912052</v>
      </c>
      <c r="Q51" s="714">
        <f>'3_Levels 1&amp;2'!F51</f>
        <v>5455.5</v>
      </c>
      <c r="R51" s="710">
        <f t="shared" si="32"/>
        <v>90.66315503237476</v>
      </c>
      <c r="S51" s="714">
        <f>'3_Levels 1&amp;2'!I51</f>
        <v>1486.5</v>
      </c>
      <c r="T51" s="713">
        <f t="shared" si="33"/>
        <v>0.11716394676587309</v>
      </c>
      <c r="U51" s="712">
        <f t="shared" si="34"/>
        <v>2246179.6659270846</v>
      </c>
      <c r="V51" s="714">
        <f>'3_Levels 1&amp;2'!H51</f>
        <v>991</v>
      </c>
      <c r="W51" s="710">
        <f t="shared" si="35"/>
        <v>2266.578875809369</v>
      </c>
      <c r="X51" s="714">
        <f>'3_Levels 1&amp;2'!K51</f>
        <v>399</v>
      </c>
      <c r="Y51" s="713">
        <f t="shared" si="36"/>
        <v>3.1448647668740913E-2</v>
      </c>
      <c r="Z51" s="712">
        <f t="shared" si="37"/>
        <v>602909.9809652922</v>
      </c>
      <c r="AA51" s="714">
        <f>'3_Levels 1&amp;2'!J51</f>
        <v>665</v>
      </c>
      <c r="AB51" s="710">
        <f t="shared" si="38"/>
        <v>906.63155032374766</v>
      </c>
      <c r="AC51" s="714">
        <f>'3_Levels 1&amp;2'!N51</f>
        <v>0</v>
      </c>
      <c r="AD51" s="713">
        <f t="shared" si="39"/>
        <v>0</v>
      </c>
      <c r="AE51" s="712">
        <f t="shared" si="40"/>
        <v>0</v>
      </c>
      <c r="AF51" s="711">
        <f t="shared" si="41"/>
        <v>9283</v>
      </c>
      <c r="AG51" s="710">
        <f t="shared" si="42"/>
        <v>0</v>
      </c>
      <c r="AH51" s="723"/>
      <c r="AI51" s="709">
        <f t="shared" si="43"/>
        <v>19171253</v>
      </c>
      <c r="AJ51" s="709">
        <f t="shared" si="44"/>
        <v>0</v>
      </c>
      <c r="AK51" s="709">
        <f t="shared" si="45"/>
        <v>19171253.000000004</v>
      </c>
      <c r="AL51" s="709">
        <f t="shared" si="46"/>
        <v>0</v>
      </c>
    </row>
    <row r="52" spans="1:38" s="722" customFormat="1" ht="16.149999999999999" customHeight="1" x14ac:dyDescent="0.2">
      <c r="A52" s="721">
        <v>46</v>
      </c>
      <c r="B52" s="721" t="s">
        <v>51</v>
      </c>
      <c r="C52" s="717">
        <f>'3_Levels 1&amp;2'!U52</f>
        <v>6194235</v>
      </c>
      <c r="D52" s="718">
        <f>'3_Levels 1&amp;2'!P52</f>
        <v>1922.2112</v>
      </c>
      <c r="E52" s="718">
        <f>'3_Levels 1&amp;2'!C52</f>
        <v>1160</v>
      </c>
      <c r="F52" s="720">
        <f t="shared" si="24"/>
        <v>0.60347166846182143</v>
      </c>
      <c r="G52" s="719">
        <f t="shared" si="25"/>
        <v>3738045.3302946105</v>
      </c>
      <c r="H52" s="717">
        <f t="shared" si="26"/>
        <v>3222.4528709436299</v>
      </c>
      <c r="I52" s="718">
        <f>'3_Levels 1&amp;2'!E52</f>
        <v>249.26</v>
      </c>
      <c r="J52" s="720">
        <f t="shared" si="27"/>
        <v>0.12967357593171863</v>
      </c>
      <c r="K52" s="719">
        <f t="shared" si="28"/>
        <v>803228.60261140915</v>
      </c>
      <c r="L52" s="718">
        <f>'3_Levels 1&amp;2'!D52</f>
        <v>1133</v>
      </c>
      <c r="M52" s="717">
        <f t="shared" si="29"/>
        <v>708.93963160759859</v>
      </c>
      <c r="N52" s="718">
        <f>'3_Levels 1&amp;2'!G52</f>
        <v>27.63</v>
      </c>
      <c r="O52" s="720">
        <f t="shared" si="30"/>
        <v>1.4374070861724247E-2</v>
      </c>
      <c r="P52" s="719">
        <f t="shared" si="31"/>
        <v>89036.372824172489</v>
      </c>
      <c r="Q52" s="718">
        <f>'3_Levels 1&amp;2'!F52</f>
        <v>460.5</v>
      </c>
      <c r="R52" s="717">
        <f t="shared" si="32"/>
        <v>193.3471722566178</v>
      </c>
      <c r="S52" s="718">
        <f>'3_Levels 1&amp;2'!I52</f>
        <v>255</v>
      </c>
      <c r="T52" s="720">
        <f t="shared" si="33"/>
        <v>0.13265972022221076</v>
      </c>
      <c r="U52" s="719">
        <f t="shared" si="34"/>
        <v>821725.48209062568</v>
      </c>
      <c r="V52" s="718">
        <f>'3_Levels 1&amp;2'!H52</f>
        <v>170</v>
      </c>
      <c r="W52" s="717">
        <f t="shared" si="35"/>
        <v>4833.6793064154454</v>
      </c>
      <c r="X52" s="718">
        <f>'3_Levels 1&amp;2'!K52</f>
        <v>34.199999999999996</v>
      </c>
      <c r="Y52" s="720">
        <f t="shared" si="36"/>
        <v>1.7792009535684734E-2</v>
      </c>
      <c r="Z52" s="719">
        <f t="shared" si="37"/>
        <v>110207.88818627213</v>
      </c>
      <c r="AA52" s="718">
        <f>'3_Levels 1&amp;2'!J52</f>
        <v>57</v>
      </c>
      <c r="AB52" s="717">
        <f t="shared" si="38"/>
        <v>1933.4717225661777</v>
      </c>
      <c r="AC52" s="718">
        <f>'3_Levels 1&amp;2'!N52</f>
        <v>196.12119999999999</v>
      </c>
      <c r="AD52" s="720">
        <f t="shared" si="39"/>
        <v>0.10202895498684016</v>
      </c>
      <c r="AE52" s="719">
        <f t="shared" si="40"/>
        <v>631991.32399290986</v>
      </c>
      <c r="AF52" s="718">
        <f t="shared" si="41"/>
        <v>1160</v>
      </c>
      <c r="AG52" s="717">
        <f t="shared" si="42"/>
        <v>544.82010689043955</v>
      </c>
      <c r="AH52" s="723"/>
      <c r="AI52" s="716">
        <f t="shared" si="43"/>
        <v>6194235</v>
      </c>
      <c r="AJ52" s="708">
        <f t="shared" si="44"/>
        <v>0</v>
      </c>
      <c r="AK52" s="716">
        <f t="shared" si="45"/>
        <v>6194235.0000000009</v>
      </c>
      <c r="AL52" s="708">
        <f t="shared" si="46"/>
        <v>0</v>
      </c>
    </row>
    <row r="53" spans="1:38" s="722" customFormat="1" ht="16.149999999999999" customHeight="1" x14ac:dyDescent="0.2">
      <c r="A53" s="721">
        <v>47</v>
      </c>
      <c r="B53" s="721" t="s">
        <v>52</v>
      </c>
      <c r="C53" s="717">
        <f>'3_Levels 1&amp;2'!U53</f>
        <v>8548170</v>
      </c>
      <c r="D53" s="718">
        <f>'3_Levels 1&amp;2'!P53</f>
        <v>5517.3459999999995</v>
      </c>
      <c r="E53" s="718">
        <f>'3_Levels 1&amp;2'!C53</f>
        <v>3645</v>
      </c>
      <c r="F53" s="720">
        <f t="shared" si="24"/>
        <v>0.6606437225434113</v>
      </c>
      <c r="G53" s="719">
        <f t="shared" si="25"/>
        <v>5647294.8497339124</v>
      </c>
      <c r="H53" s="717">
        <f t="shared" si="26"/>
        <v>1549.3264333975069</v>
      </c>
      <c r="I53" s="718">
        <f>'3_Levels 1&amp;2'!E53</f>
        <v>478.72</v>
      </c>
      <c r="J53" s="720">
        <f t="shared" si="27"/>
        <v>8.6766354692999148E-2</v>
      </c>
      <c r="K53" s="719">
        <f t="shared" si="28"/>
        <v>741693.55019605451</v>
      </c>
      <c r="L53" s="718">
        <f>'3_Levels 1&amp;2'!D53</f>
        <v>2176</v>
      </c>
      <c r="M53" s="717">
        <f t="shared" si="29"/>
        <v>340.85181534745152</v>
      </c>
      <c r="N53" s="718">
        <f>'3_Levels 1&amp;2'!G53</f>
        <v>103.02</v>
      </c>
      <c r="O53" s="720">
        <f t="shared" si="30"/>
        <v>1.867202093180308E-2</v>
      </c>
      <c r="P53" s="719">
        <f t="shared" si="31"/>
        <v>159611.60916861115</v>
      </c>
      <c r="Q53" s="718">
        <f>'3_Levels 1&amp;2'!F53</f>
        <v>1717</v>
      </c>
      <c r="R53" s="717">
        <f t="shared" si="32"/>
        <v>92.959586003850404</v>
      </c>
      <c r="S53" s="718">
        <f>'3_Levels 1&amp;2'!I53</f>
        <v>853.5</v>
      </c>
      <c r="T53" s="720">
        <f t="shared" si="33"/>
        <v>0.15469394161613212</v>
      </c>
      <c r="U53" s="719">
        <f t="shared" si="34"/>
        <v>1322350.1109047721</v>
      </c>
      <c r="V53" s="718">
        <f>'3_Levels 1&amp;2'!H53</f>
        <v>569</v>
      </c>
      <c r="W53" s="717">
        <f t="shared" si="35"/>
        <v>2323.9896500962604</v>
      </c>
      <c r="X53" s="718">
        <f>'3_Levels 1&amp;2'!K53</f>
        <v>62.4</v>
      </c>
      <c r="Y53" s="720">
        <f t="shared" si="36"/>
        <v>1.1309785538191734E-2</v>
      </c>
      <c r="Z53" s="719">
        <f t="shared" si="37"/>
        <v>96677.969444004426</v>
      </c>
      <c r="AA53" s="718">
        <f>'3_Levels 1&amp;2'!J53</f>
        <v>104</v>
      </c>
      <c r="AB53" s="717">
        <f t="shared" si="38"/>
        <v>929.59586003850404</v>
      </c>
      <c r="AC53" s="718">
        <f>'3_Levels 1&amp;2'!N53</f>
        <v>374.70600000000002</v>
      </c>
      <c r="AD53" s="720">
        <f t="shared" si="39"/>
        <v>6.7914174677462691E-2</v>
      </c>
      <c r="AE53" s="719">
        <f t="shared" si="40"/>
        <v>580541.91055264627</v>
      </c>
      <c r="AF53" s="718">
        <f t="shared" si="41"/>
        <v>3645</v>
      </c>
      <c r="AG53" s="717">
        <f t="shared" si="42"/>
        <v>159.27075735326372</v>
      </c>
      <c r="AH53" s="723"/>
      <c r="AI53" s="716">
        <f t="shared" si="43"/>
        <v>8548170</v>
      </c>
      <c r="AJ53" s="708">
        <f t="shared" si="44"/>
        <v>0</v>
      </c>
      <c r="AK53" s="716">
        <f t="shared" si="45"/>
        <v>8548170.0000000019</v>
      </c>
      <c r="AL53" s="708">
        <f t="shared" si="46"/>
        <v>0</v>
      </c>
    </row>
    <row r="54" spans="1:38" s="722" customFormat="1" ht="16.149999999999999" customHeight="1" x14ac:dyDescent="0.2">
      <c r="A54" s="721">
        <v>48</v>
      </c>
      <c r="B54" s="721" t="s">
        <v>74</v>
      </c>
      <c r="C54" s="717">
        <f>'3_Levels 1&amp;2'!U54</f>
        <v>20849717</v>
      </c>
      <c r="D54" s="718">
        <f>'3_Levels 1&amp;2'!P54</f>
        <v>8882.4677000000011</v>
      </c>
      <c r="E54" s="718">
        <f>'3_Levels 1&amp;2'!C54</f>
        <v>5890</v>
      </c>
      <c r="F54" s="720">
        <f t="shared" si="24"/>
        <v>0.6631040155654041</v>
      </c>
      <c r="G54" s="719">
        <f t="shared" si="25"/>
        <v>13825531.06610227</v>
      </c>
      <c r="H54" s="717">
        <f t="shared" si="26"/>
        <v>2347.288805789859</v>
      </c>
      <c r="I54" s="718">
        <f>'3_Levels 1&amp;2'!E54</f>
        <v>1086.58</v>
      </c>
      <c r="J54" s="720">
        <f t="shared" si="27"/>
        <v>0.12232861820595191</v>
      </c>
      <c r="K54" s="719">
        <f t="shared" si="28"/>
        <v>2550517.0705951452</v>
      </c>
      <c r="L54" s="718">
        <f>'3_Levels 1&amp;2'!D54</f>
        <v>4939</v>
      </c>
      <c r="M54" s="717">
        <f t="shared" si="29"/>
        <v>516.40353727376908</v>
      </c>
      <c r="N54" s="718">
        <f>'3_Levels 1&amp;2'!G54</f>
        <v>356.43</v>
      </c>
      <c r="O54" s="720">
        <f t="shared" si="30"/>
        <v>4.0127362354495245E-2</v>
      </c>
      <c r="P54" s="719">
        <f t="shared" si="31"/>
        <v>836644.1490476795</v>
      </c>
      <c r="Q54" s="718">
        <f>'3_Levels 1&amp;2'!F54</f>
        <v>5940.5</v>
      </c>
      <c r="R54" s="717">
        <f t="shared" si="32"/>
        <v>140.83732834739155</v>
      </c>
      <c r="S54" s="718">
        <f>'3_Levels 1&amp;2'!I54</f>
        <v>1215</v>
      </c>
      <c r="T54" s="720">
        <f t="shared" si="33"/>
        <v>0.13678631220916232</v>
      </c>
      <c r="U54" s="719">
        <f t="shared" si="34"/>
        <v>2851955.8990346794</v>
      </c>
      <c r="V54" s="718">
        <f>'3_Levels 1&amp;2'!H54</f>
        <v>810</v>
      </c>
      <c r="W54" s="717">
        <f t="shared" si="35"/>
        <v>3520.9332086847894</v>
      </c>
      <c r="X54" s="718">
        <f>'3_Levels 1&amp;2'!K54</f>
        <v>81.599999999999994</v>
      </c>
      <c r="Y54" s="720">
        <f t="shared" si="36"/>
        <v>9.1866362767634921E-3</v>
      </c>
      <c r="Z54" s="719">
        <f t="shared" si="37"/>
        <v>191538.76655245249</v>
      </c>
      <c r="AA54" s="718">
        <f>'3_Levels 1&amp;2'!J54</f>
        <v>136</v>
      </c>
      <c r="AB54" s="717">
        <f t="shared" si="38"/>
        <v>1408.3732834739153</v>
      </c>
      <c r="AC54" s="718">
        <f>'3_Levels 1&amp;2'!N54</f>
        <v>252.85770000000002</v>
      </c>
      <c r="AD54" s="720">
        <f t="shared" si="39"/>
        <v>2.8467055388222803E-2</v>
      </c>
      <c r="AE54" s="719">
        <f t="shared" si="40"/>
        <v>593530.04866777058</v>
      </c>
      <c r="AF54" s="718">
        <f t="shared" si="41"/>
        <v>5890</v>
      </c>
      <c r="AG54" s="717">
        <f t="shared" si="42"/>
        <v>100.76910843255867</v>
      </c>
      <c r="AH54" s="723"/>
      <c r="AI54" s="716">
        <f t="shared" si="43"/>
        <v>20849716.999999996</v>
      </c>
      <c r="AJ54" s="708">
        <f t="shared" si="44"/>
        <v>0</v>
      </c>
      <c r="AK54" s="716">
        <f t="shared" si="45"/>
        <v>20849716.999999996</v>
      </c>
      <c r="AL54" s="708">
        <f t="shared" si="46"/>
        <v>0</v>
      </c>
    </row>
    <row r="55" spans="1:38" s="722" customFormat="1" ht="16.149999999999999" customHeight="1" x14ac:dyDescent="0.2">
      <c r="A55" s="721">
        <v>49</v>
      </c>
      <c r="B55" s="721" t="s">
        <v>53</v>
      </c>
      <c r="C55" s="717">
        <f>'3_Levels 1&amp;2'!U55</f>
        <v>58460941</v>
      </c>
      <c r="D55" s="718">
        <f>'3_Levels 1&amp;2'!P55</f>
        <v>19463.64</v>
      </c>
      <c r="E55" s="718">
        <f>'3_Levels 1&amp;2'!C55</f>
        <v>13619</v>
      </c>
      <c r="F55" s="720">
        <f t="shared" si="24"/>
        <v>0.69971495568146558</v>
      </c>
      <c r="G55" s="719">
        <f t="shared" si="25"/>
        <v>40905994.740911774</v>
      </c>
      <c r="H55" s="717">
        <f t="shared" si="26"/>
        <v>3003.5975285198456</v>
      </c>
      <c r="I55" s="718">
        <f>'3_Levels 1&amp;2'!E55</f>
        <v>2235.64</v>
      </c>
      <c r="J55" s="720">
        <f t="shared" si="27"/>
        <v>0.11486237928773857</v>
      </c>
      <c r="K55" s="719">
        <f t="shared" si="28"/>
        <v>6714962.7786601065</v>
      </c>
      <c r="L55" s="718">
        <f>'3_Levels 1&amp;2'!D55</f>
        <v>10162</v>
      </c>
      <c r="M55" s="717">
        <f t="shared" si="29"/>
        <v>660.79145627436594</v>
      </c>
      <c r="N55" s="718">
        <f>'3_Levels 1&amp;2'!G55</f>
        <v>416.09999999999997</v>
      </c>
      <c r="O55" s="720">
        <f t="shared" si="30"/>
        <v>2.1378323890084278E-2</v>
      </c>
      <c r="P55" s="719">
        <f t="shared" si="31"/>
        <v>1249796.9316171075</v>
      </c>
      <c r="Q55" s="718">
        <f>'3_Levels 1&amp;2'!F55</f>
        <v>6935</v>
      </c>
      <c r="R55" s="717">
        <f t="shared" si="32"/>
        <v>180.21585171119071</v>
      </c>
      <c r="S55" s="718">
        <f>'3_Levels 1&amp;2'!I55</f>
        <v>3019.5</v>
      </c>
      <c r="T55" s="720">
        <f t="shared" si="33"/>
        <v>0.15513542174022948</v>
      </c>
      <c r="U55" s="719">
        <f t="shared" si="34"/>
        <v>9069362.7373656724</v>
      </c>
      <c r="V55" s="718">
        <f>'3_Levels 1&amp;2'!H55</f>
        <v>2013</v>
      </c>
      <c r="W55" s="717">
        <f t="shared" si="35"/>
        <v>4505.3962927797675</v>
      </c>
      <c r="X55" s="718">
        <f>'3_Levels 1&amp;2'!K55</f>
        <v>173.4</v>
      </c>
      <c r="Y55" s="720">
        <f t="shared" si="36"/>
        <v>8.9089194004821296E-3</v>
      </c>
      <c r="Z55" s="719">
        <f t="shared" si="37"/>
        <v>520823.81144534115</v>
      </c>
      <c r="AA55" s="718">
        <f>'3_Levels 1&amp;2'!J55</f>
        <v>289</v>
      </c>
      <c r="AB55" s="717">
        <f t="shared" si="38"/>
        <v>1802.158517111907</v>
      </c>
      <c r="AC55" s="718">
        <f>'3_Levels 1&amp;2'!N55</f>
        <v>0</v>
      </c>
      <c r="AD55" s="720">
        <f t="shared" si="39"/>
        <v>0</v>
      </c>
      <c r="AE55" s="719">
        <f t="shared" si="40"/>
        <v>0</v>
      </c>
      <c r="AF55" s="718">
        <f t="shared" si="41"/>
        <v>13619</v>
      </c>
      <c r="AG55" s="717">
        <f t="shared" si="42"/>
        <v>0</v>
      </c>
      <c r="AH55" s="723"/>
      <c r="AI55" s="716">
        <f t="shared" si="43"/>
        <v>58460941</v>
      </c>
      <c r="AJ55" s="708">
        <f t="shared" si="44"/>
        <v>0</v>
      </c>
      <c r="AK55" s="716">
        <f t="shared" si="45"/>
        <v>58460941</v>
      </c>
      <c r="AL55" s="708">
        <f t="shared" si="46"/>
        <v>0</v>
      </c>
    </row>
    <row r="56" spans="1:38" s="724" customFormat="1" ht="16.149999999999999" customHeight="1" x14ac:dyDescent="0.2">
      <c r="A56" s="715">
        <v>50</v>
      </c>
      <c r="B56" s="715" t="s">
        <v>54</v>
      </c>
      <c r="C56" s="710">
        <f>'3_Levels 1&amp;2'!U56</f>
        <v>31704322</v>
      </c>
      <c r="D56" s="714">
        <f>'3_Levels 1&amp;2'!P56</f>
        <v>10916.24</v>
      </c>
      <c r="E56" s="711">
        <f>'3_Levels 1&amp;2'!C56</f>
        <v>7719</v>
      </c>
      <c r="F56" s="713">
        <f t="shared" si="24"/>
        <v>0.7071116061940742</v>
      </c>
      <c r="G56" s="712">
        <f t="shared" si="25"/>
        <v>22418494.052714124</v>
      </c>
      <c r="H56" s="710">
        <f t="shared" si="26"/>
        <v>2904.3262148871777</v>
      </c>
      <c r="I56" s="714">
        <f>'3_Levels 1&amp;2'!E56</f>
        <v>1391.72</v>
      </c>
      <c r="J56" s="713">
        <f t="shared" si="27"/>
        <v>0.12749078437264114</v>
      </c>
      <c r="K56" s="712">
        <f t="shared" si="28"/>
        <v>4042008.8797827824</v>
      </c>
      <c r="L56" s="714">
        <f>'3_Levels 1&amp;2'!D56</f>
        <v>6326</v>
      </c>
      <c r="M56" s="710">
        <f t="shared" si="29"/>
        <v>638.95176727517901</v>
      </c>
      <c r="N56" s="714">
        <f>'3_Levels 1&amp;2'!G56</f>
        <v>248.22</v>
      </c>
      <c r="O56" s="713">
        <f t="shared" si="30"/>
        <v>2.2738598638358996E-2</v>
      </c>
      <c r="P56" s="712">
        <f t="shared" si="31"/>
        <v>720911.85305929522</v>
      </c>
      <c r="Q56" s="714">
        <f>'3_Levels 1&amp;2'!F56</f>
        <v>4137</v>
      </c>
      <c r="R56" s="710">
        <f t="shared" si="32"/>
        <v>174.25957289323065</v>
      </c>
      <c r="S56" s="714">
        <f>'3_Levels 1&amp;2'!I56</f>
        <v>1327.5</v>
      </c>
      <c r="T56" s="713">
        <f t="shared" si="33"/>
        <v>0.12160780635090471</v>
      </c>
      <c r="U56" s="712">
        <f t="shared" si="34"/>
        <v>3855493.0502627278</v>
      </c>
      <c r="V56" s="714">
        <f>'3_Levels 1&amp;2'!H56</f>
        <v>885</v>
      </c>
      <c r="W56" s="710">
        <f t="shared" si="35"/>
        <v>4356.4893223307663</v>
      </c>
      <c r="X56" s="714">
        <f>'3_Levels 1&amp;2'!K56</f>
        <v>229.79999999999998</v>
      </c>
      <c r="Y56" s="713">
        <f t="shared" si="36"/>
        <v>2.1051204444021018E-2</v>
      </c>
      <c r="Z56" s="712">
        <f t="shared" si="37"/>
        <v>667414.16418107331</v>
      </c>
      <c r="AA56" s="714">
        <f>'3_Levels 1&amp;2'!J56</f>
        <v>383</v>
      </c>
      <c r="AB56" s="710">
        <f t="shared" si="38"/>
        <v>1742.5957289323062</v>
      </c>
      <c r="AC56" s="714">
        <f>'3_Levels 1&amp;2'!N56</f>
        <v>0</v>
      </c>
      <c r="AD56" s="713">
        <f t="shared" si="39"/>
        <v>0</v>
      </c>
      <c r="AE56" s="712">
        <f t="shared" si="40"/>
        <v>0</v>
      </c>
      <c r="AF56" s="711">
        <f t="shared" si="41"/>
        <v>7719</v>
      </c>
      <c r="AG56" s="710">
        <f t="shared" si="42"/>
        <v>0</v>
      </c>
      <c r="AH56" s="723"/>
      <c r="AI56" s="709">
        <f t="shared" si="43"/>
        <v>31704322.000000004</v>
      </c>
      <c r="AJ56" s="709">
        <f t="shared" si="44"/>
        <v>0</v>
      </c>
      <c r="AK56" s="709">
        <f t="shared" si="45"/>
        <v>31704322</v>
      </c>
      <c r="AL56" s="709">
        <f t="shared" si="46"/>
        <v>0</v>
      </c>
    </row>
    <row r="57" spans="1:38" s="722" customFormat="1" ht="16.149999999999999" customHeight="1" x14ac:dyDescent="0.2">
      <c r="A57" s="721">
        <v>51</v>
      </c>
      <c r="B57" s="721" t="s">
        <v>55</v>
      </c>
      <c r="C57" s="717">
        <f>'3_Levels 1&amp;2'!U57</f>
        <v>31699551</v>
      </c>
      <c r="D57" s="718">
        <f>'3_Levels 1&amp;2'!P57</f>
        <v>12214.9</v>
      </c>
      <c r="E57" s="718">
        <f>'3_Levels 1&amp;2'!C57</f>
        <v>8251</v>
      </c>
      <c r="F57" s="720">
        <f t="shared" si="24"/>
        <v>0.67548649600078592</v>
      </c>
      <c r="G57" s="719">
        <f t="shared" si="25"/>
        <v>21412618.629788209</v>
      </c>
      <c r="H57" s="717">
        <f t="shared" si="26"/>
        <v>2595.1543606578848</v>
      </c>
      <c r="I57" s="718">
        <f>'3_Levels 1&amp;2'!E57</f>
        <v>1393.26</v>
      </c>
      <c r="J57" s="720">
        <f t="shared" si="27"/>
        <v>0.11406233370719368</v>
      </c>
      <c r="K57" s="719">
        <f t="shared" si="28"/>
        <v>3615724.7645302052</v>
      </c>
      <c r="L57" s="718">
        <f>'3_Levels 1&amp;2'!D57</f>
        <v>6333</v>
      </c>
      <c r="M57" s="717">
        <f t="shared" si="29"/>
        <v>570.93395934473472</v>
      </c>
      <c r="N57" s="718">
        <f>'3_Levels 1&amp;2'!G57</f>
        <v>264.53999999999996</v>
      </c>
      <c r="O57" s="720">
        <f t="shared" si="30"/>
        <v>2.1657156423712021E-2</v>
      </c>
      <c r="P57" s="719">
        <f t="shared" si="31"/>
        <v>686522.13456843677</v>
      </c>
      <c r="Q57" s="718">
        <f>'3_Levels 1&amp;2'!F57</f>
        <v>4409</v>
      </c>
      <c r="R57" s="717">
        <f t="shared" si="32"/>
        <v>155.70926163947308</v>
      </c>
      <c r="S57" s="718">
        <f>'3_Levels 1&amp;2'!I57</f>
        <v>1978.5</v>
      </c>
      <c r="T57" s="720">
        <f t="shared" si="33"/>
        <v>0.16197431006393831</v>
      </c>
      <c r="U57" s="719">
        <f t="shared" si="34"/>
        <v>5134512.9025616255</v>
      </c>
      <c r="V57" s="718">
        <f>'3_Levels 1&amp;2'!H57</f>
        <v>1319</v>
      </c>
      <c r="W57" s="717">
        <f t="shared" si="35"/>
        <v>3892.7315409868274</v>
      </c>
      <c r="X57" s="718">
        <f>'3_Levels 1&amp;2'!K57</f>
        <v>327.59999999999997</v>
      </c>
      <c r="Y57" s="720">
        <f t="shared" si="36"/>
        <v>2.6819703804370071E-2</v>
      </c>
      <c r="Z57" s="719">
        <f t="shared" si="37"/>
        <v>850172.56855152303</v>
      </c>
      <c r="AA57" s="718">
        <f>'3_Levels 1&amp;2'!J57</f>
        <v>546</v>
      </c>
      <c r="AB57" s="717">
        <f t="shared" si="38"/>
        <v>1557.0926163947308</v>
      </c>
      <c r="AC57" s="718">
        <f>'3_Levels 1&amp;2'!N57</f>
        <v>0</v>
      </c>
      <c r="AD57" s="720">
        <f t="shared" si="39"/>
        <v>0</v>
      </c>
      <c r="AE57" s="719">
        <f t="shared" si="40"/>
        <v>0</v>
      </c>
      <c r="AF57" s="718">
        <f t="shared" si="41"/>
        <v>8251</v>
      </c>
      <c r="AG57" s="717">
        <f t="shared" si="42"/>
        <v>0</v>
      </c>
      <c r="AH57" s="723"/>
      <c r="AI57" s="716">
        <f t="shared" si="43"/>
        <v>31699551</v>
      </c>
      <c r="AJ57" s="708">
        <f t="shared" si="44"/>
        <v>0</v>
      </c>
      <c r="AK57" s="716">
        <f t="shared" si="45"/>
        <v>31699550.999999996</v>
      </c>
      <c r="AL57" s="708">
        <f t="shared" si="46"/>
        <v>0</v>
      </c>
    </row>
    <row r="58" spans="1:38" s="722" customFormat="1" ht="16.149999999999999" customHeight="1" x14ac:dyDescent="0.2">
      <c r="A58" s="721">
        <v>52</v>
      </c>
      <c r="B58" s="721" t="s">
        <v>56</v>
      </c>
      <c r="C58" s="717">
        <f>'3_Levels 1&amp;2'!U58</f>
        <v>150747616</v>
      </c>
      <c r="D58" s="718">
        <f>'3_Levels 1&amp;2'!P58</f>
        <v>55146.33</v>
      </c>
      <c r="E58" s="718">
        <f>'3_Levels 1&amp;2'!C58</f>
        <v>37838</v>
      </c>
      <c r="F58" s="720">
        <f t="shared" si="24"/>
        <v>0.68613813466825446</v>
      </c>
      <c r="G58" s="719">
        <f t="shared" si="25"/>
        <v>103433688.04792631</v>
      </c>
      <c r="H58" s="717">
        <f t="shared" si="26"/>
        <v>2733.5928972970642</v>
      </c>
      <c r="I58" s="718">
        <f>'3_Levels 1&amp;2'!E58</f>
        <v>4353.58</v>
      </c>
      <c r="J58" s="720">
        <f t="shared" si="27"/>
        <v>7.8945960683149713E-2</v>
      </c>
      <c r="K58" s="719">
        <f t="shared" si="28"/>
        <v>11900915.36581455</v>
      </c>
      <c r="L58" s="718">
        <f>'3_Levels 1&amp;2'!D58</f>
        <v>19789</v>
      </c>
      <c r="M58" s="717">
        <f t="shared" si="29"/>
        <v>601.39043740535396</v>
      </c>
      <c r="N58" s="718">
        <f>'3_Levels 1&amp;2'!G58</f>
        <v>880.94999999999993</v>
      </c>
      <c r="O58" s="720">
        <f t="shared" si="30"/>
        <v>1.5974771122575154E-2</v>
      </c>
      <c r="P58" s="719">
        <f t="shared" si="31"/>
        <v>2408158.6628738483</v>
      </c>
      <c r="Q58" s="718">
        <f>'3_Levels 1&amp;2'!F58</f>
        <v>14682.5</v>
      </c>
      <c r="R58" s="717">
        <f t="shared" si="32"/>
        <v>164.01557383782384</v>
      </c>
      <c r="S58" s="718">
        <f>'3_Levels 1&amp;2'!I58</f>
        <v>10326</v>
      </c>
      <c r="T58" s="720">
        <f t="shared" si="33"/>
        <v>0.18724727465998189</v>
      </c>
      <c r="U58" s="719">
        <f t="shared" si="34"/>
        <v>28227080.25748948</v>
      </c>
      <c r="V58" s="718">
        <f>'3_Levels 1&amp;2'!H58</f>
        <v>6884</v>
      </c>
      <c r="W58" s="717">
        <f t="shared" si="35"/>
        <v>4100.3893459455958</v>
      </c>
      <c r="X58" s="718">
        <f>'3_Levels 1&amp;2'!K58</f>
        <v>1747.8</v>
      </c>
      <c r="Y58" s="720">
        <f t="shared" si="36"/>
        <v>3.1693858866038774E-2</v>
      </c>
      <c r="Z58" s="719">
        <f t="shared" si="37"/>
        <v>4777773.6658958085</v>
      </c>
      <c r="AA58" s="718">
        <f>'3_Levels 1&amp;2'!J58</f>
        <v>2913</v>
      </c>
      <c r="AB58" s="717">
        <f t="shared" si="38"/>
        <v>1640.1557383782383</v>
      </c>
      <c r="AC58" s="718">
        <f>'3_Levels 1&amp;2'!N58</f>
        <v>0</v>
      </c>
      <c r="AD58" s="720">
        <f t="shared" si="39"/>
        <v>0</v>
      </c>
      <c r="AE58" s="719">
        <f t="shared" si="40"/>
        <v>0</v>
      </c>
      <c r="AF58" s="718">
        <f t="shared" si="41"/>
        <v>37838</v>
      </c>
      <c r="AG58" s="717">
        <f t="shared" si="42"/>
        <v>0</v>
      </c>
      <c r="AH58" s="723"/>
      <c r="AI58" s="716">
        <f t="shared" si="43"/>
        <v>150747616</v>
      </c>
      <c r="AJ58" s="708">
        <f t="shared" si="44"/>
        <v>0</v>
      </c>
      <c r="AK58" s="716">
        <f t="shared" si="45"/>
        <v>150747616</v>
      </c>
      <c r="AL58" s="708">
        <f t="shared" si="46"/>
        <v>0</v>
      </c>
    </row>
    <row r="59" spans="1:38" s="722" customFormat="1" ht="16.149999999999999" customHeight="1" x14ac:dyDescent="0.2">
      <c r="A59" s="721">
        <v>53</v>
      </c>
      <c r="B59" s="721" t="s">
        <v>57</v>
      </c>
      <c r="C59" s="717">
        <f>'3_Levels 1&amp;2'!U59</f>
        <v>80697006</v>
      </c>
      <c r="D59" s="718">
        <f>'3_Levels 1&amp;2'!P59</f>
        <v>26764.17</v>
      </c>
      <c r="E59" s="718">
        <f>'3_Levels 1&amp;2'!C59</f>
        <v>19096</v>
      </c>
      <c r="F59" s="720">
        <f t="shared" si="24"/>
        <v>0.71349120858222026</v>
      </c>
      <c r="G59" s="719">
        <f t="shared" si="25"/>
        <v>57576604.339906678</v>
      </c>
      <c r="H59" s="717">
        <f t="shared" si="26"/>
        <v>3015.1133399615983</v>
      </c>
      <c r="I59" s="718">
        <f>'3_Levels 1&amp;2'!E59</f>
        <v>2980.34</v>
      </c>
      <c r="J59" s="720">
        <f t="shared" si="27"/>
        <v>0.11135559219658224</v>
      </c>
      <c r="K59" s="719">
        <f t="shared" si="28"/>
        <v>8986062.8916211501</v>
      </c>
      <c r="L59" s="718">
        <f>'3_Levels 1&amp;2'!D59</f>
        <v>13547</v>
      </c>
      <c r="M59" s="717">
        <f t="shared" si="29"/>
        <v>663.32493479155164</v>
      </c>
      <c r="N59" s="718">
        <f>'3_Levels 1&amp;2'!G59</f>
        <v>724.53</v>
      </c>
      <c r="O59" s="720">
        <f t="shared" si="30"/>
        <v>2.7070893661189567E-2</v>
      </c>
      <c r="P59" s="719">
        <f t="shared" si="31"/>
        <v>2184540.0682023764</v>
      </c>
      <c r="Q59" s="718">
        <f>'3_Levels 1&amp;2'!F59</f>
        <v>12075.5</v>
      </c>
      <c r="R59" s="717">
        <f t="shared" si="32"/>
        <v>180.90680039769586</v>
      </c>
      <c r="S59" s="718">
        <f>'3_Levels 1&amp;2'!I59</f>
        <v>3679.5</v>
      </c>
      <c r="T59" s="720">
        <f t="shared" si="33"/>
        <v>0.13747857676886674</v>
      </c>
      <c r="U59" s="719">
        <f t="shared" si="34"/>
        <v>11094109.534388701</v>
      </c>
      <c r="V59" s="718">
        <f>'3_Levels 1&amp;2'!H59</f>
        <v>2453</v>
      </c>
      <c r="W59" s="717">
        <f t="shared" si="35"/>
        <v>4522.670009942397</v>
      </c>
      <c r="X59" s="718">
        <f>'3_Levels 1&amp;2'!K59</f>
        <v>283.8</v>
      </c>
      <c r="Y59" s="720">
        <f t="shared" si="36"/>
        <v>1.0603728791141291E-2</v>
      </c>
      <c r="Z59" s="719">
        <f t="shared" si="37"/>
        <v>855689.16588110151</v>
      </c>
      <c r="AA59" s="718">
        <f>'3_Levels 1&amp;2'!J59</f>
        <v>473</v>
      </c>
      <c r="AB59" s="717">
        <f t="shared" si="38"/>
        <v>1809.0680039769588</v>
      </c>
      <c r="AC59" s="718">
        <f>'3_Levels 1&amp;2'!N59</f>
        <v>0</v>
      </c>
      <c r="AD59" s="720">
        <f t="shared" si="39"/>
        <v>0</v>
      </c>
      <c r="AE59" s="719">
        <f t="shared" si="40"/>
        <v>0</v>
      </c>
      <c r="AF59" s="718">
        <f t="shared" si="41"/>
        <v>19096</v>
      </c>
      <c r="AG59" s="717">
        <f t="shared" si="42"/>
        <v>0</v>
      </c>
      <c r="AH59" s="723"/>
      <c r="AI59" s="716">
        <f t="shared" si="43"/>
        <v>80697006</v>
      </c>
      <c r="AJ59" s="708">
        <f t="shared" si="44"/>
        <v>0</v>
      </c>
      <c r="AK59" s="716">
        <f t="shared" si="45"/>
        <v>80697006.000000015</v>
      </c>
      <c r="AL59" s="708">
        <f t="shared" si="46"/>
        <v>0</v>
      </c>
    </row>
    <row r="60" spans="1:38" s="722" customFormat="1" ht="16.149999999999999" customHeight="1" x14ac:dyDescent="0.2">
      <c r="A60" s="721">
        <v>54</v>
      </c>
      <c r="B60" s="721" t="s">
        <v>58</v>
      </c>
      <c r="C60" s="717">
        <f>'3_Levels 1&amp;2'!U60</f>
        <v>2462143</v>
      </c>
      <c r="D60" s="718">
        <f>'3_Levels 1&amp;2'!P60</f>
        <v>927.98583999999994</v>
      </c>
      <c r="E60" s="718">
        <f>'3_Levels 1&amp;2'!C60</f>
        <v>534</v>
      </c>
      <c r="F60" s="720">
        <f t="shared" si="24"/>
        <v>0.5754398149006239</v>
      </c>
      <c r="G60" s="719">
        <f t="shared" si="25"/>
        <v>1416815.1121788668</v>
      </c>
      <c r="H60" s="717">
        <f t="shared" si="26"/>
        <v>2653.2118205596757</v>
      </c>
      <c r="I60" s="718">
        <f>'3_Levels 1&amp;2'!E60</f>
        <v>116.38</v>
      </c>
      <c r="J60" s="720">
        <f t="shared" si="27"/>
        <v>0.12541139636354798</v>
      </c>
      <c r="K60" s="719">
        <f t="shared" si="28"/>
        <v>308780.7916767351</v>
      </c>
      <c r="L60" s="718">
        <f>'3_Levels 1&amp;2'!D60</f>
        <v>529</v>
      </c>
      <c r="M60" s="717">
        <f t="shared" si="29"/>
        <v>583.70660052312871</v>
      </c>
      <c r="N60" s="718">
        <f>'3_Levels 1&amp;2'!G60</f>
        <v>22.41</v>
      </c>
      <c r="O60" s="720">
        <f t="shared" si="30"/>
        <v>2.4149075378132927E-2</v>
      </c>
      <c r="P60" s="719">
        <f t="shared" si="31"/>
        <v>59458.476898742338</v>
      </c>
      <c r="Q60" s="718">
        <f>'3_Levels 1&amp;2'!F60</f>
        <v>373.5</v>
      </c>
      <c r="R60" s="717">
        <f t="shared" si="32"/>
        <v>159.19270923358056</v>
      </c>
      <c r="S60" s="718">
        <f>'3_Levels 1&amp;2'!I60</f>
        <v>138</v>
      </c>
      <c r="T60" s="720">
        <f t="shared" si="33"/>
        <v>0.14870916564847586</v>
      </c>
      <c r="U60" s="719">
        <f t="shared" si="34"/>
        <v>366143.2312372353</v>
      </c>
      <c r="V60" s="718">
        <f>'3_Levels 1&amp;2'!H60</f>
        <v>92</v>
      </c>
      <c r="W60" s="717">
        <f t="shared" si="35"/>
        <v>3979.8177308395143</v>
      </c>
      <c r="X60" s="718">
        <f>'3_Levels 1&amp;2'!K60</f>
        <v>18</v>
      </c>
      <c r="Y60" s="720">
        <f t="shared" si="36"/>
        <v>1.939684769327946E-2</v>
      </c>
      <c r="Z60" s="719">
        <f t="shared" si="37"/>
        <v>47757.812770074168</v>
      </c>
      <c r="AA60" s="718">
        <f>'3_Levels 1&amp;2'!J60</f>
        <v>30</v>
      </c>
      <c r="AB60" s="717">
        <f t="shared" si="38"/>
        <v>1591.9270923358056</v>
      </c>
      <c r="AC60" s="718">
        <f>'3_Levels 1&amp;2'!N60</f>
        <v>99.195840000000004</v>
      </c>
      <c r="AD60" s="720">
        <f t="shared" si="39"/>
        <v>0.10689370001593991</v>
      </c>
      <c r="AE60" s="719">
        <f t="shared" si="40"/>
        <v>263187.57523834636</v>
      </c>
      <c r="AF60" s="718">
        <f t="shared" si="41"/>
        <v>534</v>
      </c>
      <c r="AG60" s="717">
        <f t="shared" si="42"/>
        <v>492.86062778716547</v>
      </c>
      <c r="AH60" s="723"/>
      <c r="AI60" s="716">
        <f t="shared" si="43"/>
        <v>2462143</v>
      </c>
      <c r="AJ60" s="708">
        <f t="shared" si="44"/>
        <v>0</v>
      </c>
      <c r="AK60" s="716">
        <f t="shared" si="45"/>
        <v>2462143</v>
      </c>
      <c r="AL60" s="708">
        <f t="shared" si="46"/>
        <v>0</v>
      </c>
    </row>
    <row r="61" spans="1:38" s="724" customFormat="1" ht="16.149999999999999" customHeight="1" x14ac:dyDescent="0.2">
      <c r="A61" s="715">
        <v>55</v>
      </c>
      <c r="B61" s="715" t="s">
        <v>59</v>
      </c>
      <c r="C61" s="710">
        <f>'3_Levels 1&amp;2'!U61</f>
        <v>63823937</v>
      </c>
      <c r="D61" s="714">
        <f>'3_Levels 1&amp;2'!P61</f>
        <v>23658.989999999998</v>
      </c>
      <c r="E61" s="711">
        <f>'3_Levels 1&amp;2'!C61</f>
        <v>17120</v>
      </c>
      <c r="F61" s="713">
        <f t="shared" si="24"/>
        <v>0.72361499793524586</v>
      </c>
      <c r="G61" s="712">
        <f t="shared" si="25"/>
        <v>46183958.040474258</v>
      </c>
      <c r="H61" s="710">
        <f t="shared" si="26"/>
        <v>2697.6611004949918</v>
      </c>
      <c r="I61" s="714">
        <f>'3_Levels 1&amp;2'!E61</f>
        <v>2669.92</v>
      </c>
      <c r="J61" s="713">
        <f t="shared" si="27"/>
        <v>0.1128501258929481</v>
      </c>
      <c r="K61" s="712">
        <f t="shared" si="28"/>
        <v>7202539.3254335886</v>
      </c>
      <c r="L61" s="714">
        <f>'3_Levels 1&amp;2'!D61</f>
        <v>12136</v>
      </c>
      <c r="M61" s="710">
        <f t="shared" si="29"/>
        <v>593.48544210889816</v>
      </c>
      <c r="N61" s="714">
        <f>'3_Levels 1&amp;2'!G61</f>
        <v>534.87</v>
      </c>
      <c r="O61" s="713">
        <f t="shared" si="30"/>
        <v>2.2607473945422018E-2</v>
      </c>
      <c r="P61" s="712">
        <f t="shared" si="31"/>
        <v>1442897.9928217563</v>
      </c>
      <c r="Q61" s="714">
        <f>'3_Levels 1&amp;2'!F61</f>
        <v>8914.5</v>
      </c>
      <c r="R61" s="710">
        <f t="shared" si="32"/>
        <v>161.8596660296995</v>
      </c>
      <c r="S61" s="714">
        <f>'3_Levels 1&amp;2'!I61</f>
        <v>2958</v>
      </c>
      <c r="T61" s="713">
        <f t="shared" si="33"/>
        <v>0.12502646985353139</v>
      </c>
      <c r="U61" s="712">
        <f t="shared" si="34"/>
        <v>7979681.5352641866</v>
      </c>
      <c r="V61" s="714">
        <f>'3_Levels 1&amp;2'!H61</f>
        <v>1972</v>
      </c>
      <c r="W61" s="710">
        <f t="shared" si="35"/>
        <v>4046.4916507424882</v>
      </c>
      <c r="X61" s="714">
        <f>'3_Levels 1&amp;2'!K61</f>
        <v>376.2</v>
      </c>
      <c r="Y61" s="713">
        <f t="shared" si="36"/>
        <v>1.5900932372852773E-2</v>
      </c>
      <c r="Z61" s="712">
        <f t="shared" si="37"/>
        <v>1014860.1060062159</v>
      </c>
      <c r="AA61" s="714">
        <f>'3_Levels 1&amp;2'!J61</f>
        <v>627</v>
      </c>
      <c r="AB61" s="710">
        <f t="shared" si="38"/>
        <v>1618.596660296995</v>
      </c>
      <c r="AC61" s="714">
        <f>'3_Levels 1&amp;2'!N61</f>
        <v>0</v>
      </c>
      <c r="AD61" s="713">
        <f t="shared" si="39"/>
        <v>0</v>
      </c>
      <c r="AE61" s="712">
        <f t="shared" si="40"/>
        <v>0</v>
      </c>
      <c r="AF61" s="711">
        <f t="shared" si="41"/>
        <v>17120</v>
      </c>
      <c r="AG61" s="710">
        <f t="shared" si="42"/>
        <v>0</v>
      </c>
      <c r="AH61" s="723"/>
      <c r="AI61" s="709">
        <f t="shared" si="43"/>
        <v>63823937.000000007</v>
      </c>
      <c r="AJ61" s="709">
        <f t="shared" si="44"/>
        <v>0</v>
      </c>
      <c r="AK61" s="709">
        <f t="shared" si="45"/>
        <v>63823937</v>
      </c>
      <c r="AL61" s="709">
        <f t="shared" si="46"/>
        <v>0</v>
      </c>
    </row>
    <row r="62" spans="1:38" s="722" customFormat="1" ht="16.149999999999999" customHeight="1" x14ac:dyDescent="0.2">
      <c r="A62" s="721">
        <v>56</v>
      </c>
      <c r="B62" s="721" t="s">
        <v>60</v>
      </c>
      <c r="C62" s="717">
        <f>'3_Levels 1&amp;2'!U62</f>
        <v>13902668</v>
      </c>
      <c r="D62" s="718">
        <f>'3_Levels 1&amp;2'!P62</f>
        <v>4596.55656</v>
      </c>
      <c r="E62" s="718">
        <f>'3_Levels 1&amp;2'!C62</f>
        <v>3056</v>
      </c>
      <c r="F62" s="720">
        <f t="shared" si="24"/>
        <v>0.66484551209351372</v>
      </c>
      <c r="G62" s="719">
        <f t="shared" si="25"/>
        <v>9243126.4259261061</v>
      </c>
      <c r="H62" s="717">
        <f t="shared" si="26"/>
        <v>3024.583254556972</v>
      </c>
      <c r="I62" s="718">
        <f>'3_Levels 1&amp;2'!E62</f>
        <v>510.62</v>
      </c>
      <c r="J62" s="720">
        <f t="shared" si="27"/>
        <v>0.11108750503442082</v>
      </c>
      <c r="K62" s="719">
        <f t="shared" si="28"/>
        <v>1544412.7014418812</v>
      </c>
      <c r="L62" s="718">
        <f>'3_Levels 1&amp;2'!D62</f>
        <v>2321</v>
      </c>
      <c r="M62" s="717">
        <f t="shared" si="29"/>
        <v>665.40831600253398</v>
      </c>
      <c r="N62" s="718">
        <f>'3_Levels 1&amp;2'!G62</f>
        <v>95.36999999999999</v>
      </c>
      <c r="O62" s="720">
        <f t="shared" si="30"/>
        <v>2.0748140212159163E-2</v>
      </c>
      <c r="P62" s="719">
        <f t="shared" si="31"/>
        <v>288454.50498709839</v>
      </c>
      <c r="Q62" s="718">
        <f>'3_Levels 1&amp;2'!F62</f>
        <v>1589.5</v>
      </c>
      <c r="R62" s="717">
        <f t="shared" si="32"/>
        <v>181.4749952734183</v>
      </c>
      <c r="S62" s="718">
        <f>'3_Levels 1&amp;2'!I62</f>
        <v>561</v>
      </c>
      <c r="T62" s="720">
        <f t="shared" si="33"/>
        <v>0.12204788360093627</v>
      </c>
      <c r="U62" s="719">
        <f t="shared" si="34"/>
        <v>1696791.2058064614</v>
      </c>
      <c r="V62" s="718">
        <f>'3_Levels 1&amp;2'!H62</f>
        <v>374</v>
      </c>
      <c r="W62" s="717">
        <f t="shared" si="35"/>
        <v>4536.8748818354579</v>
      </c>
      <c r="X62" s="718">
        <f>'3_Levels 1&amp;2'!K62</f>
        <v>11.4</v>
      </c>
      <c r="Y62" s="720">
        <f t="shared" si="36"/>
        <v>2.4801174207676889E-3</v>
      </c>
      <c r="Z62" s="719">
        <f t="shared" si="37"/>
        <v>34480.249101949485</v>
      </c>
      <c r="AA62" s="718">
        <f>'3_Levels 1&amp;2'!J62</f>
        <v>19</v>
      </c>
      <c r="AB62" s="717">
        <f t="shared" si="38"/>
        <v>1814.7499527341834</v>
      </c>
      <c r="AC62" s="718">
        <f>'3_Levels 1&amp;2'!N62</f>
        <v>362.16656</v>
      </c>
      <c r="AD62" s="720">
        <f t="shared" si="39"/>
        <v>7.8790841638202311E-2</v>
      </c>
      <c r="AE62" s="719">
        <f t="shared" si="40"/>
        <v>1095402.9127365029</v>
      </c>
      <c r="AF62" s="718">
        <f t="shared" si="41"/>
        <v>3056</v>
      </c>
      <c r="AG62" s="717">
        <f t="shared" si="42"/>
        <v>358.44336149754679</v>
      </c>
      <c r="AH62" s="723"/>
      <c r="AI62" s="716">
        <f t="shared" si="43"/>
        <v>13902668</v>
      </c>
      <c r="AJ62" s="708">
        <f t="shared" si="44"/>
        <v>0</v>
      </c>
      <c r="AK62" s="716">
        <f t="shared" si="45"/>
        <v>13902668</v>
      </c>
      <c r="AL62" s="708">
        <f t="shared" si="46"/>
        <v>0</v>
      </c>
    </row>
    <row r="63" spans="1:38" s="722" customFormat="1" ht="16.149999999999999" customHeight="1" x14ac:dyDescent="0.2">
      <c r="A63" s="721">
        <v>57</v>
      </c>
      <c r="B63" s="721" t="s">
        <v>61</v>
      </c>
      <c r="C63" s="717">
        <f>'3_Levels 1&amp;2'!U63</f>
        <v>38934350</v>
      </c>
      <c r="D63" s="718">
        <f>'3_Levels 1&amp;2'!P63</f>
        <v>12858.2</v>
      </c>
      <c r="E63" s="718">
        <f>'3_Levels 1&amp;2'!C63</f>
        <v>9438</v>
      </c>
      <c r="F63" s="720">
        <f t="shared" si="24"/>
        <v>0.73400631503631919</v>
      </c>
      <c r="G63" s="719">
        <f t="shared" si="25"/>
        <v>28578058.771834314</v>
      </c>
      <c r="H63" s="717">
        <f t="shared" si="26"/>
        <v>3027.9782551212452</v>
      </c>
      <c r="I63" s="718">
        <f>'3_Levels 1&amp;2'!E63</f>
        <v>1232</v>
      </c>
      <c r="J63" s="720">
        <f t="shared" si="27"/>
        <v>9.5814344153925118E-2</v>
      </c>
      <c r="K63" s="719">
        <f t="shared" si="28"/>
        <v>3730469.2103093746</v>
      </c>
      <c r="L63" s="718">
        <f>'3_Levels 1&amp;2'!D63</f>
        <v>5600</v>
      </c>
      <c r="M63" s="717">
        <f t="shared" si="29"/>
        <v>666.15521612667408</v>
      </c>
      <c r="N63" s="718">
        <f>'3_Levels 1&amp;2'!G63</f>
        <v>249.6</v>
      </c>
      <c r="O63" s="720">
        <f t="shared" si="30"/>
        <v>1.9411737257158855E-2</v>
      </c>
      <c r="P63" s="719">
        <f t="shared" si="31"/>
        <v>755783.37247826287</v>
      </c>
      <c r="Q63" s="718">
        <f>'3_Levels 1&amp;2'!F63</f>
        <v>4160</v>
      </c>
      <c r="R63" s="717">
        <f t="shared" si="32"/>
        <v>181.67869530727472</v>
      </c>
      <c r="S63" s="718">
        <f>'3_Levels 1&amp;2'!I63</f>
        <v>1815</v>
      </c>
      <c r="T63" s="720">
        <f t="shared" si="33"/>
        <v>0.14115506058390753</v>
      </c>
      <c r="U63" s="719">
        <f t="shared" si="34"/>
        <v>5495780.53304506</v>
      </c>
      <c r="V63" s="718">
        <f>'3_Levels 1&amp;2'!H63</f>
        <v>1210</v>
      </c>
      <c r="W63" s="717">
        <f t="shared" si="35"/>
        <v>4541.967382681868</v>
      </c>
      <c r="X63" s="718">
        <f>'3_Levels 1&amp;2'!K63</f>
        <v>123.6</v>
      </c>
      <c r="Y63" s="720">
        <f t="shared" si="36"/>
        <v>9.6125429686892399E-3</v>
      </c>
      <c r="Z63" s="719">
        <f t="shared" si="37"/>
        <v>374258.11233298591</v>
      </c>
      <c r="AA63" s="718">
        <f>'3_Levels 1&amp;2'!J63</f>
        <v>206</v>
      </c>
      <c r="AB63" s="717">
        <f t="shared" si="38"/>
        <v>1816.7869530727471</v>
      </c>
      <c r="AC63" s="718">
        <f>'3_Levels 1&amp;2'!N63</f>
        <v>0</v>
      </c>
      <c r="AD63" s="720">
        <f t="shared" si="39"/>
        <v>0</v>
      </c>
      <c r="AE63" s="719">
        <f t="shared" si="40"/>
        <v>0</v>
      </c>
      <c r="AF63" s="718">
        <f t="shared" si="41"/>
        <v>9438</v>
      </c>
      <c r="AG63" s="717">
        <f t="shared" si="42"/>
        <v>0</v>
      </c>
      <c r="AH63" s="723"/>
      <c r="AI63" s="716">
        <f t="shared" si="43"/>
        <v>38934350</v>
      </c>
      <c r="AJ63" s="708">
        <f t="shared" si="44"/>
        <v>0</v>
      </c>
      <c r="AK63" s="716">
        <f t="shared" si="45"/>
        <v>38934349.999999993</v>
      </c>
      <c r="AL63" s="708">
        <f t="shared" si="46"/>
        <v>0</v>
      </c>
    </row>
    <row r="64" spans="1:38" s="722" customFormat="1" ht="16.149999999999999" customHeight="1" x14ac:dyDescent="0.2">
      <c r="A64" s="721">
        <v>58</v>
      </c>
      <c r="B64" s="721" t="s">
        <v>62</v>
      </c>
      <c r="C64" s="717">
        <f>'3_Levels 1&amp;2'!U64</f>
        <v>38681614</v>
      </c>
      <c r="D64" s="718">
        <f>'3_Levels 1&amp;2'!P64</f>
        <v>11487.35</v>
      </c>
      <c r="E64" s="718">
        <f>'3_Levels 1&amp;2'!C64</f>
        <v>8343</v>
      </c>
      <c r="F64" s="720">
        <f t="shared" si="24"/>
        <v>0.72627716575189227</v>
      </c>
      <c r="G64" s="719">
        <f t="shared" si="25"/>
        <v>28093572.982628718</v>
      </c>
      <c r="H64" s="717">
        <f t="shared" si="26"/>
        <v>3367.3226636256404</v>
      </c>
      <c r="I64" s="718">
        <f>'3_Levels 1&amp;2'!E64</f>
        <v>1179.8599999999999</v>
      </c>
      <c r="J64" s="720">
        <f t="shared" si="27"/>
        <v>0.10270950219154112</v>
      </c>
      <c r="K64" s="719">
        <f t="shared" si="28"/>
        <v>3972969.3179053478</v>
      </c>
      <c r="L64" s="718">
        <f>'3_Levels 1&amp;2'!D64</f>
        <v>5363</v>
      </c>
      <c r="M64" s="717">
        <f t="shared" si="29"/>
        <v>740.81098599764084</v>
      </c>
      <c r="N64" s="718">
        <f>'3_Levels 1&amp;2'!G64</f>
        <v>240.39</v>
      </c>
      <c r="O64" s="720">
        <f t="shared" si="30"/>
        <v>2.0926497408018385E-2</v>
      </c>
      <c r="P64" s="719">
        <f t="shared" si="31"/>
        <v>809470.69510896772</v>
      </c>
      <c r="Q64" s="718">
        <f>'3_Levels 1&amp;2'!F64</f>
        <v>4006.5</v>
      </c>
      <c r="R64" s="717">
        <f t="shared" si="32"/>
        <v>202.03935981753844</v>
      </c>
      <c r="S64" s="718">
        <f>'3_Levels 1&amp;2'!I64</f>
        <v>1618.5</v>
      </c>
      <c r="T64" s="720">
        <f t="shared" si="33"/>
        <v>0.14089411396013876</v>
      </c>
      <c r="U64" s="719">
        <f t="shared" si="34"/>
        <v>5450011.7310780985</v>
      </c>
      <c r="V64" s="718">
        <f>'3_Levels 1&amp;2'!H64</f>
        <v>1079</v>
      </c>
      <c r="W64" s="717">
        <f t="shared" si="35"/>
        <v>5050.9839954384606</v>
      </c>
      <c r="X64" s="718">
        <f>'3_Levels 1&amp;2'!K64</f>
        <v>105.6</v>
      </c>
      <c r="Y64" s="720">
        <f t="shared" si="36"/>
        <v>9.1927206884094229E-3</v>
      </c>
      <c r="Z64" s="719">
        <f t="shared" si="37"/>
        <v>355589.27327886759</v>
      </c>
      <c r="AA64" s="718">
        <f>'3_Levels 1&amp;2'!J64</f>
        <v>176</v>
      </c>
      <c r="AB64" s="717">
        <f t="shared" si="38"/>
        <v>2020.3935981753841</v>
      </c>
      <c r="AC64" s="718">
        <f>'3_Levels 1&amp;2'!N64</f>
        <v>0</v>
      </c>
      <c r="AD64" s="720">
        <f t="shared" si="39"/>
        <v>0</v>
      </c>
      <c r="AE64" s="719">
        <f t="shared" si="40"/>
        <v>0</v>
      </c>
      <c r="AF64" s="718">
        <f t="shared" si="41"/>
        <v>8343</v>
      </c>
      <c r="AG64" s="717">
        <f t="shared" si="42"/>
        <v>0</v>
      </c>
      <c r="AH64" s="723"/>
      <c r="AI64" s="716">
        <f t="shared" si="43"/>
        <v>38681614</v>
      </c>
      <c r="AJ64" s="708">
        <f t="shared" si="44"/>
        <v>0</v>
      </c>
      <c r="AK64" s="716">
        <f t="shared" si="45"/>
        <v>38681614.000000007</v>
      </c>
      <c r="AL64" s="708">
        <f t="shared" si="46"/>
        <v>0</v>
      </c>
    </row>
    <row r="65" spans="1:38" s="722" customFormat="1" ht="16.149999999999999" customHeight="1" x14ac:dyDescent="0.2">
      <c r="A65" s="721">
        <v>59</v>
      </c>
      <c r="B65" s="721" t="s">
        <v>63</v>
      </c>
      <c r="C65" s="717">
        <f>'3_Levels 1&amp;2'!U65</f>
        <v>28780135</v>
      </c>
      <c r="D65" s="718">
        <f>'3_Levels 1&amp;2'!P65</f>
        <v>8129.9253100000005</v>
      </c>
      <c r="E65" s="718">
        <f>'3_Levels 1&amp;2'!C65</f>
        <v>5119</v>
      </c>
      <c r="F65" s="720">
        <f t="shared" si="24"/>
        <v>0.62964908099506267</v>
      </c>
      <c r="G65" s="719">
        <f t="shared" si="25"/>
        <v>18121385.553663839</v>
      </c>
      <c r="H65" s="717">
        <f t="shared" si="26"/>
        <v>3540.0245269903962</v>
      </c>
      <c r="I65" s="718">
        <f>'3_Levels 1&amp;2'!E65</f>
        <v>851.84</v>
      </c>
      <c r="J65" s="720">
        <f t="shared" si="27"/>
        <v>0.1047783303682036</v>
      </c>
      <c r="K65" s="719">
        <f t="shared" si="28"/>
        <v>3015534.4930714993</v>
      </c>
      <c r="L65" s="718">
        <f>'3_Levels 1&amp;2'!D65</f>
        <v>3872</v>
      </c>
      <c r="M65" s="717">
        <f t="shared" si="29"/>
        <v>778.80539593788717</v>
      </c>
      <c r="N65" s="718">
        <f>'3_Levels 1&amp;2'!G65</f>
        <v>169.98</v>
      </c>
      <c r="O65" s="720">
        <f t="shared" si="30"/>
        <v>2.0907941157948962E-2</v>
      </c>
      <c r="P65" s="719">
        <f t="shared" si="31"/>
        <v>601733.36909782747</v>
      </c>
      <c r="Q65" s="718">
        <f>'3_Levels 1&amp;2'!F65</f>
        <v>2833</v>
      </c>
      <c r="R65" s="717">
        <f t="shared" si="32"/>
        <v>212.40147161942375</v>
      </c>
      <c r="S65" s="718">
        <f>'3_Levels 1&amp;2'!I65</f>
        <v>1456.5</v>
      </c>
      <c r="T65" s="720">
        <f t="shared" si="33"/>
        <v>0.17915293738411969</v>
      </c>
      <c r="U65" s="719">
        <f t="shared" si="34"/>
        <v>5156045.7235615114</v>
      </c>
      <c r="V65" s="718">
        <f>'3_Levels 1&amp;2'!H65</f>
        <v>971</v>
      </c>
      <c r="W65" s="717">
        <f t="shared" si="35"/>
        <v>5310.0367904855939</v>
      </c>
      <c r="X65" s="718">
        <f>'3_Levels 1&amp;2'!K65</f>
        <v>207.6</v>
      </c>
      <c r="Y65" s="720">
        <f t="shared" si="36"/>
        <v>2.5535289942288531E-2</v>
      </c>
      <c r="Z65" s="719">
        <f t="shared" si="37"/>
        <v>734909.09180320613</v>
      </c>
      <c r="AA65" s="718">
        <f>'3_Levels 1&amp;2'!J65</f>
        <v>346</v>
      </c>
      <c r="AB65" s="717">
        <f t="shared" si="38"/>
        <v>2124.0147161942373</v>
      </c>
      <c r="AC65" s="718">
        <f>'3_Levels 1&amp;2'!N65</f>
        <v>325.00531000000001</v>
      </c>
      <c r="AD65" s="720">
        <f t="shared" si="39"/>
        <v>3.9976420152376527E-2</v>
      </c>
      <c r="AE65" s="719">
        <f t="shared" si="40"/>
        <v>1150526.7688021171</v>
      </c>
      <c r="AF65" s="718">
        <f t="shared" si="41"/>
        <v>5119</v>
      </c>
      <c r="AG65" s="717">
        <f t="shared" si="42"/>
        <v>224.75615721862025</v>
      </c>
      <c r="AH65" s="723"/>
      <c r="AI65" s="716">
        <f t="shared" si="43"/>
        <v>28780135</v>
      </c>
      <c r="AJ65" s="708">
        <f t="shared" si="44"/>
        <v>0</v>
      </c>
      <c r="AK65" s="716">
        <f t="shared" si="45"/>
        <v>28780135.000000004</v>
      </c>
      <c r="AL65" s="708">
        <f t="shared" si="46"/>
        <v>0</v>
      </c>
    </row>
    <row r="66" spans="1:38" s="724" customFormat="1" ht="16.149999999999999" customHeight="1" x14ac:dyDescent="0.2">
      <c r="A66" s="715">
        <v>60</v>
      </c>
      <c r="B66" s="715" t="s">
        <v>64</v>
      </c>
      <c r="C66" s="710">
        <f>'3_Levels 1&amp;2'!U66</f>
        <v>26503718</v>
      </c>
      <c r="D66" s="714">
        <f>'3_Levels 1&amp;2'!P66</f>
        <v>8913.2100200000004</v>
      </c>
      <c r="E66" s="711">
        <f>'3_Levels 1&amp;2'!C66</f>
        <v>6106</v>
      </c>
      <c r="F66" s="713">
        <f t="shared" si="24"/>
        <v>0.68505061434645742</v>
      </c>
      <c r="G66" s="712">
        <f t="shared" si="25"/>
        <v>18156388.298365261</v>
      </c>
      <c r="H66" s="710">
        <f t="shared" si="26"/>
        <v>2973.5323122118016</v>
      </c>
      <c r="I66" s="714">
        <f>'3_Levels 1&amp;2'!E66</f>
        <v>892.54</v>
      </c>
      <c r="J66" s="713">
        <f t="shared" si="27"/>
        <v>0.10013676307382689</v>
      </c>
      <c r="K66" s="712">
        <f t="shared" si="28"/>
        <v>2653996.5299415211</v>
      </c>
      <c r="L66" s="714">
        <f>'3_Levels 1&amp;2'!D66</f>
        <v>4057</v>
      </c>
      <c r="M66" s="710">
        <f t="shared" si="29"/>
        <v>654.17710868659628</v>
      </c>
      <c r="N66" s="714">
        <f>'3_Levels 1&amp;2'!G66</f>
        <v>188.31</v>
      </c>
      <c r="O66" s="713">
        <f t="shared" si="30"/>
        <v>2.1127068651749327E-2</v>
      </c>
      <c r="P66" s="712">
        <f t="shared" si="31"/>
        <v>559945.86971260433</v>
      </c>
      <c r="Q66" s="714">
        <f>'3_Levels 1&amp;2'!F66</f>
        <v>3138.5</v>
      </c>
      <c r="R66" s="710">
        <f t="shared" si="32"/>
        <v>178.41193873270808</v>
      </c>
      <c r="S66" s="714">
        <f>'3_Levels 1&amp;2'!I66</f>
        <v>1299</v>
      </c>
      <c r="T66" s="713">
        <f t="shared" si="33"/>
        <v>0.14573874026139014</v>
      </c>
      <c r="U66" s="712">
        <f t="shared" si="34"/>
        <v>3862618.4735631305</v>
      </c>
      <c r="V66" s="714">
        <f>'3_Levels 1&amp;2'!H66</f>
        <v>866</v>
      </c>
      <c r="W66" s="710">
        <f t="shared" si="35"/>
        <v>4460.2984683177028</v>
      </c>
      <c r="X66" s="714">
        <f>'3_Levels 1&amp;2'!K66</f>
        <v>200.4</v>
      </c>
      <c r="Y66" s="713">
        <f t="shared" si="36"/>
        <v>2.2483482331318385E-2</v>
      </c>
      <c r="Z66" s="712">
        <f t="shared" si="37"/>
        <v>595895.87536724505</v>
      </c>
      <c r="AA66" s="714">
        <f>'3_Levels 1&amp;2'!J66</f>
        <v>334</v>
      </c>
      <c r="AB66" s="710">
        <f t="shared" si="38"/>
        <v>1784.1193873270811</v>
      </c>
      <c r="AC66" s="714">
        <f>'3_Levels 1&amp;2'!N66</f>
        <v>226.96002000000001</v>
      </c>
      <c r="AD66" s="713">
        <f t="shared" si="39"/>
        <v>2.5463331335257824E-2</v>
      </c>
      <c r="AE66" s="712">
        <f t="shared" si="40"/>
        <v>674872.9530502368</v>
      </c>
      <c r="AF66" s="711">
        <f t="shared" si="41"/>
        <v>6106</v>
      </c>
      <c r="AG66" s="710">
        <f t="shared" si="42"/>
        <v>110.52619604491268</v>
      </c>
      <c r="AH66" s="723"/>
      <c r="AI66" s="709">
        <f t="shared" si="43"/>
        <v>26503718</v>
      </c>
      <c r="AJ66" s="709">
        <f t="shared" si="44"/>
        <v>0</v>
      </c>
      <c r="AK66" s="709">
        <f t="shared" si="45"/>
        <v>26503718.000000004</v>
      </c>
      <c r="AL66" s="709">
        <f t="shared" si="46"/>
        <v>0</v>
      </c>
    </row>
    <row r="67" spans="1:38" s="722" customFormat="1" ht="16.149999999999999" customHeight="1" x14ac:dyDescent="0.2">
      <c r="A67" s="721">
        <v>61</v>
      </c>
      <c r="B67" s="721" t="s">
        <v>65</v>
      </c>
      <c r="C67" s="717">
        <f>'3_Levels 1&amp;2'!U67</f>
        <v>9514791</v>
      </c>
      <c r="D67" s="718">
        <f>'3_Levels 1&amp;2'!P67</f>
        <v>5485.1596499999996</v>
      </c>
      <c r="E67" s="718">
        <f>'3_Levels 1&amp;2'!C67</f>
        <v>3673</v>
      </c>
      <c r="F67" s="720">
        <f t="shared" si="24"/>
        <v>0.66962499441561385</v>
      </c>
      <c r="G67" s="719">
        <f t="shared" si="25"/>
        <v>6371341.870240733</v>
      </c>
      <c r="H67" s="717">
        <f t="shared" si="26"/>
        <v>1734.6424912171883</v>
      </c>
      <c r="I67" s="718">
        <f>'3_Levels 1&amp;2'!E67</f>
        <v>588.72</v>
      </c>
      <c r="J67" s="720">
        <f t="shared" si="27"/>
        <v>0.10732960160968151</v>
      </c>
      <c r="K67" s="719">
        <f t="shared" si="28"/>
        <v>1021218.7274293832</v>
      </c>
      <c r="L67" s="718">
        <f>'3_Levels 1&amp;2'!D67</f>
        <v>2676</v>
      </c>
      <c r="M67" s="717">
        <f t="shared" si="29"/>
        <v>381.62134806778147</v>
      </c>
      <c r="N67" s="718">
        <f>'3_Levels 1&amp;2'!G67</f>
        <v>105.50999999999999</v>
      </c>
      <c r="O67" s="720">
        <f t="shared" si="30"/>
        <v>1.9235538568143591E-2</v>
      </c>
      <c r="P67" s="719">
        <f t="shared" si="31"/>
        <v>183022.12924832554</v>
      </c>
      <c r="Q67" s="718">
        <f>'3_Levels 1&amp;2'!F67</f>
        <v>1758.5</v>
      </c>
      <c r="R67" s="717">
        <f t="shared" si="32"/>
        <v>104.0785494730313</v>
      </c>
      <c r="S67" s="718">
        <f>'3_Levels 1&amp;2'!I67</f>
        <v>634.5</v>
      </c>
      <c r="T67" s="720">
        <f t="shared" si="33"/>
        <v>0.11567575795173073</v>
      </c>
      <c r="U67" s="719">
        <f t="shared" si="34"/>
        <v>1100630.6606773059</v>
      </c>
      <c r="V67" s="718">
        <f>'3_Levels 1&amp;2'!H67</f>
        <v>423</v>
      </c>
      <c r="W67" s="717">
        <f t="shared" si="35"/>
        <v>2601.9637368257822</v>
      </c>
      <c r="X67" s="718">
        <f>'3_Levels 1&amp;2'!K67</f>
        <v>108.6</v>
      </c>
      <c r="Y67" s="720">
        <f t="shared" si="36"/>
        <v>1.979887677471703E-2</v>
      </c>
      <c r="Z67" s="719">
        <f t="shared" si="37"/>
        <v>188382.17454618664</v>
      </c>
      <c r="AA67" s="718">
        <f>'3_Levels 1&amp;2'!J67</f>
        <v>181</v>
      </c>
      <c r="AB67" s="717">
        <f t="shared" si="38"/>
        <v>1040.7854947303128</v>
      </c>
      <c r="AC67" s="718">
        <f>'3_Levels 1&amp;2'!N67</f>
        <v>374.82965000000002</v>
      </c>
      <c r="AD67" s="720">
        <f t="shared" si="39"/>
        <v>6.8335230680113393E-2</v>
      </c>
      <c r="AE67" s="719">
        <f t="shared" si="40"/>
        <v>650195.43785806675</v>
      </c>
      <c r="AF67" s="718">
        <f t="shared" si="41"/>
        <v>3673</v>
      </c>
      <c r="AG67" s="717">
        <f t="shared" si="42"/>
        <v>177.02026622871406</v>
      </c>
      <c r="AH67" s="723"/>
      <c r="AI67" s="716">
        <f t="shared" si="43"/>
        <v>9514791</v>
      </c>
      <c r="AJ67" s="708">
        <f t="shared" si="44"/>
        <v>0</v>
      </c>
      <c r="AK67" s="716">
        <f t="shared" si="45"/>
        <v>9514791.0000000019</v>
      </c>
      <c r="AL67" s="708">
        <f t="shared" si="46"/>
        <v>0</v>
      </c>
    </row>
    <row r="68" spans="1:38" s="722" customFormat="1" ht="16.149999999999999" customHeight="1" x14ac:dyDescent="0.2">
      <c r="A68" s="721">
        <v>62</v>
      </c>
      <c r="B68" s="721" t="s">
        <v>66</v>
      </c>
      <c r="C68" s="717">
        <f>'3_Levels 1&amp;2'!U68</f>
        <v>10426172</v>
      </c>
      <c r="D68" s="718">
        <f>'3_Levels 1&amp;2'!P68</f>
        <v>3116.2365600000003</v>
      </c>
      <c r="E68" s="718">
        <f>'3_Levels 1&amp;2'!C68</f>
        <v>1998</v>
      </c>
      <c r="F68" s="720">
        <f t="shared" si="24"/>
        <v>0.64115799989202349</v>
      </c>
      <c r="G68" s="719">
        <f t="shared" si="25"/>
        <v>6684823.586050218</v>
      </c>
      <c r="H68" s="717">
        <f t="shared" si="26"/>
        <v>3345.7575505756845</v>
      </c>
      <c r="I68" s="718">
        <f>'3_Levels 1&amp;2'!E68</f>
        <v>328.02</v>
      </c>
      <c r="J68" s="720">
        <f t="shared" si="27"/>
        <v>0.10526158514743822</v>
      </c>
      <c r="K68" s="719">
        <f t="shared" si="28"/>
        <v>1097475.3917398362</v>
      </c>
      <c r="L68" s="718">
        <f>'3_Levels 1&amp;2'!D68</f>
        <v>1491</v>
      </c>
      <c r="M68" s="717">
        <f t="shared" si="29"/>
        <v>736.06666112665073</v>
      </c>
      <c r="N68" s="718">
        <f>'3_Levels 1&amp;2'!G68</f>
        <v>59.37</v>
      </c>
      <c r="O68" s="720">
        <f t="shared" si="30"/>
        <v>1.9051827053848568E-2</v>
      </c>
      <c r="P68" s="719">
        <f t="shared" si="31"/>
        <v>198637.62577767845</v>
      </c>
      <c r="Q68" s="718">
        <f>'3_Levels 1&amp;2'!F68</f>
        <v>989.5</v>
      </c>
      <c r="R68" s="717">
        <f t="shared" si="32"/>
        <v>200.74545303454113</v>
      </c>
      <c r="S68" s="718">
        <f>'3_Levels 1&amp;2'!I68</f>
        <v>436.5</v>
      </c>
      <c r="T68" s="720">
        <f t="shared" si="33"/>
        <v>0.14007280628271684</v>
      </c>
      <c r="U68" s="719">
        <f t="shared" si="34"/>
        <v>1460423.1708262865</v>
      </c>
      <c r="V68" s="718">
        <f>'3_Levels 1&amp;2'!H68</f>
        <v>291</v>
      </c>
      <c r="W68" s="717">
        <f t="shared" si="35"/>
        <v>5018.6363258635274</v>
      </c>
      <c r="X68" s="718">
        <f>'3_Levels 1&amp;2'!K68</f>
        <v>1.2</v>
      </c>
      <c r="Y68" s="720">
        <f t="shared" si="36"/>
        <v>3.8507987981502913E-4</v>
      </c>
      <c r="Z68" s="719">
        <f t="shared" si="37"/>
        <v>4014.9090606908221</v>
      </c>
      <c r="AA68" s="718">
        <f>'3_Levels 1&amp;2'!J68</f>
        <v>2</v>
      </c>
      <c r="AB68" s="717">
        <f t="shared" si="38"/>
        <v>2007.4545303454111</v>
      </c>
      <c r="AC68" s="718">
        <f>'3_Levels 1&amp;2'!N68</f>
        <v>293.14655999999997</v>
      </c>
      <c r="AD68" s="720">
        <f t="shared" si="39"/>
        <v>9.4070701744157686E-2</v>
      </c>
      <c r="AE68" s="719">
        <f t="shared" si="40"/>
        <v>980797.31654528808</v>
      </c>
      <c r="AF68" s="718">
        <f t="shared" si="41"/>
        <v>1998</v>
      </c>
      <c r="AG68" s="717">
        <f t="shared" si="42"/>
        <v>490.88954782046449</v>
      </c>
      <c r="AH68" s="723"/>
      <c r="AI68" s="716">
        <f t="shared" si="43"/>
        <v>10426171.999999998</v>
      </c>
      <c r="AJ68" s="708">
        <f t="shared" si="44"/>
        <v>0</v>
      </c>
      <c r="AK68" s="716">
        <f t="shared" si="45"/>
        <v>10426171.999999996</v>
      </c>
      <c r="AL68" s="708">
        <f t="shared" si="46"/>
        <v>0</v>
      </c>
    </row>
    <row r="69" spans="1:38" s="722" customFormat="1" ht="16.149999999999999" customHeight="1" x14ac:dyDescent="0.2">
      <c r="A69" s="721">
        <v>63</v>
      </c>
      <c r="B69" s="721" t="s">
        <v>67</v>
      </c>
      <c r="C69" s="717">
        <f>'3_Levels 1&amp;2'!U69</f>
        <v>6685754</v>
      </c>
      <c r="D69" s="718">
        <f>'3_Levels 1&amp;2'!P69</f>
        <v>3231.2963500000001</v>
      </c>
      <c r="E69" s="718">
        <f>'3_Levels 1&amp;2'!C69</f>
        <v>2105</v>
      </c>
      <c r="F69" s="720">
        <f t="shared" si="24"/>
        <v>0.65144133251659198</v>
      </c>
      <c r="G69" s="719">
        <f t="shared" si="25"/>
        <v>4355376.4946381347</v>
      </c>
      <c r="H69" s="717">
        <f t="shared" si="26"/>
        <v>2069.0624677615842</v>
      </c>
      <c r="I69" s="718">
        <f>'3_Levels 1&amp;2'!E69</f>
        <v>216.7</v>
      </c>
      <c r="J69" s="720">
        <f t="shared" si="27"/>
        <v>6.7062867817741317E-2</v>
      </c>
      <c r="K69" s="719">
        <f t="shared" si="28"/>
        <v>448365.83676393528</v>
      </c>
      <c r="L69" s="718">
        <f>'3_Levels 1&amp;2'!D69</f>
        <v>985</v>
      </c>
      <c r="M69" s="717">
        <f t="shared" si="29"/>
        <v>455.19374290754848</v>
      </c>
      <c r="N69" s="718">
        <f>'3_Levels 1&amp;2'!G69</f>
        <v>71.25</v>
      </c>
      <c r="O69" s="720">
        <f t="shared" si="30"/>
        <v>2.2049973844088921E-2</v>
      </c>
      <c r="P69" s="719">
        <f t="shared" si="31"/>
        <v>147420.70082801286</v>
      </c>
      <c r="Q69" s="718">
        <f>'3_Levels 1&amp;2'!F69</f>
        <v>1187.5</v>
      </c>
      <c r="R69" s="717">
        <f t="shared" si="32"/>
        <v>124.14374806569505</v>
      </c>
      <c r="S69" s="718">
        <f>'3_Levels 1&amp;2'!I69</f>
        <v>439.5</v>
      </c>
      <c r="T69" s="720">
        <f t="shared" si="33"/>
        <v>0.13601352286985377</v>
      </c>
      <c r="U69" s="719">
        <f t="shared" si="34"/>
        <v>909352.95458121633</v>
      </c>
      <c r="V69" s="718">
        <f>'3_Levels 1&amp;2'!H69</f>
        <v>293</v>
      </c>
      <c r="W69" s="717">
        <f t="shared" si="35"/>
        <v>3103.5937016423763</v>
      </c>
      <c r="X69" s="718">
        <f>'3_Levels 1&amp;2'!K69</f>
        <v>96</v>
      </c>
      <c r="Y69" s="720">
        <f t="shared" si="36"/>
        <v>2.9709438442561915E-2</v>
      </c>
      <c r="Z69" s="719">
        <f t="shared" si="37"/>
        <v>198629.99690511209</v>
      </c>
      <c r="AA69" s="718">
        <f>'3_Levels 1&amp;2'!J69</f>
        <v>160</v>
      </c>
      <c r="AB69" s="717">
        <f t="shared" si="38"/>
        <v>1241.4374806569506</v>
      </c>
      <c r="AC69" s="718">
        <f>'3_Levels 1&amp;2'!N69</f>
        <v>302.84634999999997</v>
      </c>
      <c r="AD69" s="720">
        <f t="shared" si="39"/>
        <v>9.3722864509162077E-2</v>
      </c>
      <c r="AE69" s="719">
        <f t="shared" si="40"/>
        <v>626608.01628358837</v>
      </c>
      <c r="AF69" s="718">
        <f t="shared" si="41"/>
        <v>2105</v>
      </c>
      <c r="AG69" s="717">
        <f t="shared" si="42"/>
        <v>297.67601723685908</v>
      </c>
      <c r="AH69" s="723"/>
      <c r="AI69" s="716">
        <f t="shared" si="43"/>
        <v>6685754</v>
      </c>
      <c r="AJ69" s="708">
        <f t="shared" si="44"/>
        <v>0</v>
      </c>
      <c r="AK69" s="716">
        <f t="shared" si="45"/>
        <v>6685753.9999999991</v>
      </c>
      <c r="AL69" s="708">
        <f t="shared" si="46"/>
        <v>0</v>
      </c>
    </row>
    <row r="70" spans="1:38" s="722" customFormat="1" ht="16.149999999999999" customHeight="1" x14ac:dyDescent="0.2">
      <c r="A70" s="721">
        <v>64</v>
      </c>
      <c r="B70" s="721" t="s">
        <v>68</v>
      </c>
      <c r="C70" s="717">
        <f>'3_Levels 1&amp;2'!U70</f>
        <v>11027766</v>
      </c>
      <c r="D70" s="718">
        <f>'3_Levels 1&amp;2'!P70</f>
        <v>3462.3426199999999</v>
      </c>
      <c r="E70" s="718">
        <f>'3_Levels 1&amp;2'!C70</f>
        <v>2138</v>
      </c>
      <c r="F70" s="720">
        <f t="shared" si="24"/>
        <v>0.61750099127971336</v>
      </c>
      <c r="G70" s="719">
        <f t="shared" si="25"/>
        <v>6809656.4366007196</v>
      </c>
      <c r="H70" s="717">
        <f t="shared" si="26"/>
        <v>3185.0591377926658</v>
      </c>
      <c r="I70" s="718">
        <f>'3_Levels 1&amp;2'!E70</f>
        <v>375.76</v>
      </c>
      <c r="J70" s="720">
        <f t="shared" si="27"/>
        <v>0.10852767655905758</v>
      </c>
      <c r="K70" s="719">
        <f t="shared" si="28"/>
        <v>1196817.8216169721</v>
      </c>
      <c r="L70" s="718">
        <f>'3_Levels 1&amp;2'!D70</f>
        <v>1708</v>
      </c>
      <c r="M70" s="717">
        <f t="shared" si="29"/>
        <v>700.71301031438645</v>
      </c>
      <c r="N70" s="718">
        <f>'3_Levels 1&amp;2'!G70</f>
        <v>83.07</v>
      </c>
      <c r="O70" s="720">
        <f t="shared" si="30"/>
        <v>2.3992426260807196E-2</v>
      </c>
      <c r="P70" s="719">
        <f t="shared" si="31"/>
        <v>264582.86257643672</v>
      </c>
      <c r="Q70" s="718">
        <f>'3_Levels 1&amp;2'!F70</f>
        <v>1384.5</v>
      </c>
      <c r="R70" s="717">
        <f t="shared" si="32"/>
        <v>191.10354826755992</v>
      </c>
      <c r="S70" s="718">
        <f>'3_Levels 1&amp;2'!I70</f>
        <v>528</v>
      </c>
      <c r="T70" s="720">
        <f t="shared" si="33"/>
        <v>0.15249790617197787</v>
      </c>
      <c r="U70" s="719">
        <f t="shared" si="34"/>
        <v>1681711.2247545277</v>
      </c>
      <c r="V70" s="718">
        <f>'3_Levels 1&amp;2'!H70</f>
        <v>352</v>
      </c>
      <c r="W70" s="717">
        <f t="shared" si="35"/>
        <v>4777.5887066889991</v>
      </c>
      <c r="X70" s="718">
        <f>'3_Levels 1&amp;2'!K70</f>
        <v>31.799999999999997</v>
      </c>
      <c r="Y70" s="720">
        <f t="shared" si="36"/>
        <v>9.1845329853577577E-3</v>
      </c>
      <c r="Z70" s="719">
        <f t="shared" si="37"/>
        <v>101284.88058180678</v>
      </c>
      <c r="AA70" s="718">
        <f>'3_Levels 1&amp;2'!J70</f>
        <v>53</v>
      </c>
      <c r="AB70" s="717">
        <f t="shared" si="38"/>
        <v>1911.0354826755995</v>
      </c>
      <c r="AC70" s="718">
        <f>'3_Levels 1&amp;2'!N70</f>
        <v>305.71262000000002</v>
      </c>
      <c r="AD70" s="720">
        <f t="shared" si="39"/>
        <v>8.8296466743086222E-2</v>
      </c>
      <c r="AE70" s="719">
        <f t="shared" si="40"/>
        <v>973712.77386953693</v>
      </c>
      <c r="AF70" s="718">
        <f t="shared" si="41"/>
        <v>2138</v>
      </c>
      <c r="AG70" s="717">
        <f t="shared" si="42"/>
        <v>455.43160611297333</v>
      </c>
      <c r="AH70" s="723"/>
      <c r="AI70" s="716">
        <f t="shared" si="43"/>
        <v>11027766</v>
      </c>
      <c r="AJ70" s="708">
        <f t="shared" si="44"/>
        <v>0</v>
      </c>
      <c r="AK70" s="716">
        <f t="shared" si="45"/>
        <v>11027766</v>
      </c>
      <c r="AL70" s="708">
        <f t="shared" si="46"/>
        <v>0</v>
      </c>
    </row>
    <row r="71" spans="1:38" s="722" customFormat="1" ht="16.149999999999999" customHeight="1" x14ac:dyDescent="0.2">
      <c r="A71" s="715">
        <v>65</v>
      </c>
      <c r="B71" s="715" t="s">
        <v>69</v>
      </c>
      <c r="C71" s="710">
        <f>'3_Levels 1&amp;2'!U71</f>
        <v>31369500</v>
      </c>
      <c r="D71" s="714">
        <f>'3_Levels 1&amp;2'!P71</f>
        <v>12177.3</v>
      </c>
      <c r="E71" s="711">
        <f>'3_Levels 1&amp;2'!C71</f>
        <v>8053</v>
      </c>
      <c r="F71" s="713">
        <f t="shared" ref="F71:F76" si="47">E71/D71</f>
        <v>0.66131244200274286</v>
      </c>
      <c r="G71" s="712">
        <f>C71*F71</f>
        <v>20745040.649405044</v>
      </c>
      <c r="H71" s="710">
        <f t="shared" ref="H71:H76" si="48">G71/E71</f>
        <v>2576.0636594318939</v>
      </c>
      <c r="I71" s="714">
        <f>'3_Levels 1&amp;2'!E71</f>
        <v>1488.74</v>
      </c>
      <c r="J71" s="713">
        <f t="shared" ref="J71:J76" si="49">I71/D71</f>
        <v>0.12225534395966266</v>
      </c>
      <c r="K71" s="712">
        <f>C71*J71</f>
        <v>3835089.0123426379</v>
      </c>
      <c r="L71" s="714">
        <f>'3_Levels 1&amp;2'!D71</f>
        <v>6767</v>
      </c>
      <c r="M71" s="710">
        <f t="shared" ref="M71:M76" si="50">IFERROR(K71/L71,0)</f>
        <v>566.73400507501663</v>
      </c>
      <c r="N71" s="714">
        <f>'3_Levels 1&amp;2'!G71</f>
        <v>169.26</v>
      </c>
      <c r="O71" s="713">
        <f t="shared" ref="O71:O76" si="51">N71/D71</f>
        <v>1.3899632923554483E-2</v>
      </c>
      <c r="P71" s="712">
        <f>C71*O71</f>
        <v>436024.53499544237</v>
      </c>
      <c r="Q71" s="714">
        <f>'3_Levels 1&amp;2'!F71</f>
        <v>2821</v>
      </c>
      <c r="R71" s="710">
        <f t="shared" ref="R71:R76" si="52">IFERROR(P71/Q71,0)</f>
        <v>154.56381956591363</v>
      </c>
      <c r="S71" s="714">
        <f>'3_Levels 1&amp;2'!I71</f>
        <v>2053.5</v>
      </c>
      <c r="T71" s="713">
        <f t="shared" ref="T71:T76" si="53">S71/D71</f>
        <v>0.16863344091054669</v>
      </c>
      <c r="U71" s="712">
        <f>C71*T71</f>
        <v>5289946.7246433944</v>
      </c>
      <c r="V71" s="714">
        <f>'3_Levels 1&amp;2'!H71</f>
        <v>1369</v>
      </c>
      <c r="W71" s="710">
        <f t="shared" ref="W71:W76" si="54">IFERROR(U71/V71,0)</f>
        <v>3864.0954891478409</v>
      </c>
      <c r="X71" s="714">
        <f>'3_Levels 1&amp;2'!K71</f>
        <v>412.8</v>
      </c>
      <c r="Y71" s="713">
        <f t="shared" ref="Y71:Y76" si="55">X71/D71</f>
        <v>3.389914020349339E-2</v>
      </c>
      <c r="Z71" s="712">
        <f>C71*Y71</f>
        <v>1063399.0786134859</v>
      </c>
      <c r="AA71" s="714">
        <f>'3_Levels 1&amp;2'!J71</f>
        <v>688</v>
      </c>
      <c r="AB71" s="710">
        <f t="shared" ref="AB71:AB76" si="56">IFERROR(Z71/AA71,0)</f>
        <v>1545.6381956591365</v>
      </c>
      <c r="AC71" s="714">
        <f>'3_Levels 1&amp;2'!N71</f>
        <v>0</v>
      </c>
      <c r="AD71" s="713">
        <f t="shared" ref="AD71:AD76" si="57">AC71/D71</f>
        <v>0</v>
      </c>
      <c r="AE71" s="712">
        <f>C71*AD71</f>
        <v>0</v>
      </c>
      <c r="AF71" s="711">
        <f t="shared" si="41"/>
        <v>8053</v>
      </c>
      <c r="AG71" s="710">
        <f t="shared" ref="AG71:AG76" si="58">IFERROR(AE71/AF71,0)</f>
        <v>0</v>
      </c>
      <c r="AH71" s="723"/>
      <c r="AI71" s="709">
        <f t="shared" si="43"/>
        <v>31369500.000000004</v>
      </c>
      <c r="AJ71" s="709">
        <f>C71-AI71</f>
        <v>0</v>
      </c>
      <c r="AK71" s="709">
        <f t="shared" si="45"/>
        <v>31369500.000000004</v>
      </c>
      <c r="AL71" s="709">
        <f>C71-AK71</f>
        <v>0</v>
      </c>
    </row>
    <row r="72" spans="1:38" s="722" customFormat="1" ht="16.149999999999999" customHeight="1" x14ac:dyDescent="0.2">
      <c r="A72" s="721">
        <v>66</v>
      </c>
      <c r="B72" s="721" t="s">
        <v>70</v>
      </c>
      <c r="C72" s="717">
        <f>'3_Levels 1&amp;2'!U72</f>
        <v>10461194</v>
      </c>
      <c r="D72" s="718">
        <f>'3_Levels 1&amp;2'!P72</f>
        <v>3511.4781699999999</v>
      </c>
      <c r="E72" s="718">
        <f>'3_Levels 1&amp;2'!C72</f>
        <v>1979</v>
      </c>
      <c r="F72" s="720">
        <f t="shared" si="47"/>
        <v>0.56358032264230196</v>
      </c>
      <c r="G72" s="719">
        <f>C72*F72</f>
        <v>5895723.0897437129</v>
      </c>
      <c r="H72" s="717">
        <f t="shared" si="48"/>
        <v>2979.1425415582175</v>
      </c>
      <c r="I72" s="718">
        <f>'3_Levels 1&amp;2'!E72</f>
        <v>431.86</v>
      </c>
      <c r="J72" s="720">
        <f t="shared" si="49"/>
        <v>0.12298524413153336</v>
      </c>
      <c r="K72" s="719">
        <f>C72*J72</f>
        <v>1286572.4979973319</v>
      </c>
      <c r="L72" s="718">
        <f>'3_Levels 1&amp;2'!D72</f>
        <v>1963</v>
      </c>
      <c r="M72" s="717">
        <f t="shared" si="50"/>
        <v>655.4113591428079</v>
      </c>
      <c r="N72" s="718">
        <f>'3_Levels 1&amp;2'!G72</f>
        <v>30.45</v>
      </c>
      <c r="O72" s="720">
        <f t="shared" si="51"/>
        <v>8.6715618112471419E-3</v>
      </c>
      <c r="P72" s="719">
        <f>C72*O72</f>
        <v>90714.890390447734</v>
      </c>
      <c r="Q72" s="718">
        <f>'3_Levels 1&amp;2'!F72</f>
        <v>507.5</v>
      </c>
      <c r="R72" s="717">
        <f t="shared" si="52"/>
        <v>178.74855249349307</v>
      </c>
      <c r="S72" s="718">
        <f>'3_Levels 1&amp;2'!I72</f>
        <v>681</v>
      </c>
      <c r="T72" s="720">
        <f t="shared" si="53"/>
        <v>0.19393542178848289</v>
      </c>
      <c r="U72" s="719">
        <f>C72*T72</f>
        <v>2028796.0708011463</v>
      </c>
      <c r="V72" s="718">
        <f>'3_Levels 1&amp;2'!H72</f>
        <v>454</v>
      </c>
      <c r="W72" s="717">
        <f t="shared" si="54"/>
        <v>4468.713812337327</v>
      </c>
      <c r="X72" s="718">
        <f>'3_Levels 1&amp;2'!K72</f>
        <v>97.8</v>
      </c>
      <c r="Y72" s="720">
        <f t="shared" si="55"/>
        <v>2.7851518723808557E-2</v>
      </c>
      <c r="Z72" s="719">
        <f>C72*Y72</f>
        <v>291360.14056439372</v>
      </c>
      <c r="AA72" s="718">
        <f>'3_Levels 1&amp;2'!J72</f>
        <v>163</v>
      </c>
      <c r="AB72" s="717">
        <f t="shared" si="56"/>
        <v>1787.4855249349307</v>
      </c>
      <c r="AC72" s="718">
        <f>'3_Levels 1&amp;2'!N72</f>
        <v>291.36817000000002</v>
      </c>
      <c r="AD72" s="720">
        <f t="shared" si="57"/>
        <v>8.297593090262613E-2</v>
      </c>
      <c r="AE72" s="719">
        <f>C72*AD72</f>
        <v>868027.3105029671</v>
      </c>
      <c r="AF72" s="718">
        <f t="shared" si="41"/>
        <v>1979</v>
      </c>
      <c r="AG72" s="717">
        <f t="shared" si="58"/>
        <v>438.61915639361655</v>
      </c>
      <c r="AH72" s="723"/>
      <c r="AI72" s="716">
        <f t="shared" si="43"/>
        <v>10461194</v>
      </c>
      <c r="AJ72" s="708">
        <f>C72-AI72</f>
        <v>0</v>
      </c>
      <c r="AK72" s="716">
        <f t="shared" si="45"/>
        <v>10461194</v>
      </c>
      <c r="AL72" s="708">
        <f>C72-AK72</f>
        <v>0</v>
      </c>
    </row>
    <row r="73" spans="1:38" s="722" customFormat="1" ht="16.149999999999999" customHeight="1" x14ac:dyDescent="0.2">
      <c r="A73" s="721">
        <v>67</v>
      </c>
      <c r="B73" s="721" t="s">
        <v>3</v>
      </c>
      <c r="C73" s="717">
        <f>'3_Levels 1&amp;2'!U73</f>
        <v>21721396</v>
      </c>
      <c r="D73" s="718">
        <f>'3_Levels 1&amp;2'!P73</f>
        <v>7503.3273600000002</v>
      </c>
      <c r="E73" s="718">
        <f>'3_Levels 1&amp;2'!C73</f>
        <v>5418</v>
      </c>
      <c r="F73" s="720">
        <f t="shared" si="47"/>
        <v>0.7220796508070787</v>
      </c>
      <c r="G73" s="719">
        <f>C73*F73</f>
        <v>15684578.038722277</v>
      </c>
      <c r="H73" s="717">
        <f t="shared" si="48"/>
        <v>2894.9018159324983</v>
      </c>
      <c r="I73" s="718">
        <f>'3_Levels 1&amp;2'!E73</f>
        <v>579.48</v>
      </c>
      <c r="J73" s="720">
        <f t="shared" si="49"/>
        <v>7.7229737181558872E-2</v>
      </c>
      <c r="K73" s="719">
        <f>C73*J73</f>
        <v>1677537.7042965642</v>
      </c>
      <c r="L73" s="718">
        <f>'3_Levels 1&amp;2'!D73</f>
        <v>2634</v>
      </c>
      <c r="M73" s="717">
        <f t="shared" si="50"/>
        <v>636.87839950514967</v>
      </c>
      <c r="N73" s="718">
        <f>'3_Levels 1&amp;2'!G73</f>
        <v>98.94</v>
      </c>
      <c r="O73" s="720">
        <f t="shared" si="51"/>
        <v>1.3186149990928825E-2</v>
      </c>
      <c r="P73" s="719">
        <f>C73*O73</f>
        <v>286421.5856683614</v>
      </c>
      <c r="Q73" s="718">
        <f>'3_Levels 1&amp;2'!F73</f>
        <v>1649</v>
      </c>
      <c r="R73" s="717">
        <f t="shared" si="52"/>
        <v>173.6941089559499</v>
      </c>
      <c r="S73" s="718">
        <f>'3_Levels 1&amp;2'!I73</f>
        <v>820.5</v>
      </c>
      <c r="T73" s="720">
        <f t="shared" si="53"/>
        <v>0.10935148643174752</v>
      </c>
      <c r="U73" s="719">
        <f>C73*T73</f>
        <v>2375266.9399726149</v>
      </c>
      <c r="V73" s="718">
        <f>'3_Levels 1&amp;2'!H73</f>
        <v>547</v>
      </c>
      <c r="W73" s="717">
        <f t="shared" si="54"/>
        <v>4342.3527238987472</v>
      </c>
      <c r="X73" s="718">
        <f>'3_Levels 1&amp;2'!K73</f>
        <v>285.59999999999997</v>
      </c>
      <c r="Y73" s="720">
        <f t="shared" si="55"/>
        <v>3.8063113375877013E-2</v>
      </c>
      <c r="Z73" s="719">
        <f>C73*Y73</f>
        <v>826783.95863032143</v>
      </c>
      <c r="AA73" s="718">
        <f>'3_Levels 1&amp;2'!J73</f>
        <v>476</v>
      </c>
      <c r="AB73" s="717">
        <f t="shared" si="56"/>
        <v>1736.9410895594988</v>
      </c>
      <c r="AC73" s="718">
        <f>'3_Levels 1&amp;2'!N73</f>
        <v>300.80736000000002</v>
      </c>
      <c r="AD73" s="720">
        <f t="shared" si="57"/>
        <v>4.008986221280901E-2</v>
      </c>
      <c r="AE73" s="719">
        <f>C73*AD73</f>
        <v>870807.77270986082</v>
      </c>
      <c r="AF73" s="718">
        <f t="shared" si="41"/>
        <v>5418</v>
      </c>
      <c r="AG73" s="717">
        <f t="shared" si="58"/>
        <v>160.72494882057231</v>
      </c>
      <c r="AH73" s="723"/>
      <c r="AI73" s="716">
        <f t="shared" si="43"/>
        <v>21721396</v>
      </c>
      <c r="AJ73" s="708">
        <f>C73-AI73</f>
        <v>0</v>
      </c>
      <c r="AK73" s="716">
        <f t="shared" si="45"/>
        <v>21721395.999999996</v>
      </c>
      <c r="AL73" s="708">
        <f>C73-AK73</f>
        <v>0</v>
      </c>
    </row>
    <row r="74" spans="1:38" ht="16.149999999999999" customHeight="1" x14ac:dyDescent="0.2">
      <c r="A74" s="721">
        <v>68</v>
      </c>
      <c r="B74" s="721" t="s">
        <v>2</v>
      </c>
      <c r="C74" s="717">
        <f>'3_Levels 1&amp;2'!U74</f>
        <v>9550419</v>
      </c>
      <c r="D74" s="718">
        <f>'3_Levels 1&amp;2'!P74</f>
        <v>2945.0790500000003</v>
      </c>
      <c r="E74" s="718">
        <f>'3_Levels 1&amp;2'!C74</f>
        <v>1907</v>
      </c>
      <c r="F74" s="720">
        <f t="shared" si="47"/>
        <v>0.64752081951756091</v>
      </c>
      <c r="G74" s="719">
        <f>C74*F74</f>
        <v>6184095.1376160849</v>
      </c>
      <c r="H74" s="717">
        <f t="shared" si="48"/>
        <v>3242.8396107058652</v>
      </c>
      <c r="I74" s="718">
        <f>'3_Levels 1&amp;2'!E74</f>
        <v>375.32</v>
      </c>
      <c r="J74" s="720">
        <f t="shared" si="49"/>
        <v>0.12743970318895173</v>
      </c>
      <c r="K74" s="719">
        <f>C74*J74</f>
        <v>1217102.5626901253</v>
      </c>
      <c r="L74" s="718">
        <f>'3_Levels 1&amp;2'!D74</f>
        <v>1706</v>
      </c>
      <c r="M74" s="717">
        <f t="shared" si="50"/>
        <v>713.42471435529035</v>
      </c>
      <c r="N74" s="718">
        <f>'3_Levels 1&amp;2'!G74</f>
        <v>49.83</v>
      </c>
      <c r="O74" s="720">
        <f t="shared" si="51"/>
        <v>1.6919749573445234E-2</v>
      </c>
      <c r="P74" s="719">
        <f>C74*O74</f>
        <v>161590.69780147326</v>
      </c>
      <c r="Q74" s="718">
        <f>'3_Levels 1&amp;2'!F74</f>
        <v>830.5</v>
      </c>
      <c r="R74" s="717">
        <f t="shared" si="52"/>
        <v>194.5703766423519</v>
      </c>
      <c r="S74" s="718">
        <f>'3_Levels 1&amp;2'!I74</f>
        <v>322.5</v>
      </c>
      <c r="T74" s="720">
        <f t="shared" si="53"/>
        <v>0.10950470073120787</v>
      </c>
      <c r="U74" s="719">
        <f>C74*T74</f>
        <v>1045815.7744526415</v>
      </c>
      <c r="V74" s="718">
        <f>'3_Levels 1&amp;2'!H74</f>
        <v>215</v>
      </c>
      <c r="W74" s="717">
        <f t="shared" si="54"/>
        <v>4864.2594160587978</v>
      </c>
      <c r="X74" s="718">
        <f>'3_Levels 1&amp;2'!K74</f>
        <v>6</v>
      </c>
      <c r="Y74" s="720">
        <f t="shared" si="55"/>
        <v>2.0372967577899138E-3</v>
      </c>
      <c r="Z74" s="719">
        <f>C74*Y74</f>
        <v>19457.037664235191</v>
      </c>
      <c r="AA74" s="718">
        <f>'3_Levels 1&amp;2'!J74</f>
        <v>10</v>
      </c>
      <c r="AB74" s="717">
        <f t="shared" si="56"/>
        <v>1945.703766423519</v>
      </c>
      <c r="AC74" s="718">
        <f>'3_Levels 1&amp;2'!N74</f>
        <v>284.42905000000002</v>
      </c>
      <c r="AD74" s="720">
        <f t="shared" si="57"/>
        <v>9.6577730231044226E-2</v>
      </c>
      <c r="AE74" s="719">
        <f>C74*AD74</f>
        <v>922357.78977543919</v>
      </c>
      <c r="AF74" s="718">
        <f t="shared" si="41"/>
        <v>1907</v>
      </c>
      <c r="AG74" s="717">
        <f t="shared" si="58"/>
        <v>483.66952793677984</v>
      </c>
      <c r="AI74" s="716">
        <f t="shared" si="43"/>
        <v>9550419</v>
      </c>
      <c r="AJ74" s="708">
        <f>C74-AI74</f>
        <v>0</v>
      </c>
      <c r="AK74" s="716">
        <f t="shared" si="45"/>
        <v>9550418.9999999981</v>
      </c>
      <c r="AL74" s="708">
        <f>C74-AK74</f>
        <v>0</v>
      </c>
    </row>
    <row r="75" spans="1:38" ht="16.149999999999999" customHeight="1" x14ac:dyDescent="0.2">
      <c r="A75" s="715">
        <v>69</v>
      </c>
      <c r="B75" s="715" t="s">
        <v>75</v>
      </c>
      <c r="C75" s="710">
        <f>'3_Levels 1&amp;2'!U75</f>
        <v>19865188</v>
      </c>
      <c r="D75" s="714">
        <f>'3_Levels 1&amp;2'!P75</f>
        <v>6226.2902699999995</v>
      </c>
      <c r="E75" s="711">
        <f>'3_Levels 1&amp;2'!C75</f>
        <v>4553</v>
      </c>
      <c r="F75" s="713">
        <f t="shared" si="47"/>
        <v>0.73125405378827613</v>
      </c>
      <c r="G75" s="712">
        <f>C75*F75</f>
        <v>14526499.254266217</v>
      </c>
      <c r="H75" s="710">
        <f t="shared" si="48"/>
        <v>3190.5335502451608</v>
      </c>
      <c r="I75" s="714">
        <f>'3_Levels 1&amp;2'!E75</f>
        <v>397.32</v>
      </c>
      <c r="J75" s="713">
        <f t="shared" si="49"/>
        <v>6.3813279299617373E-2</v>
      </c>
      <c r="K75" s="712">
        <f>C75*J75</f>
        <v>1267662.7901834075</v>
      </c>
      <c r="L75" s="714">
        <f>'3_Levels 1&amp;2'!D75</f>
        <v>1806</v>
      </c>
      <c r="M75" s="710">
        <f t="shared" si="50"/>
        <v>701.91738105393551</v>
      </c>
      <c r="N75" s="714">
        <f>'3_Levels 1&amp;2'!G75</f>
        <v>127.05</v>
      </c>
      <c r="O75" s="713">
        <f t="shared" si="51"/>
        <v>2.0405409078366018E-2</v>
      </c>
      <c r="P75" s="712">
        <f>C75*O75</f>
        <v>405357.28755864769</v>
      </c>
      <c r="Q75" s="714">
        <f>'3_Levels 1&amp;2'!F75</f>
        <v>2117.5</v>
      </c>
      <c r="R75" s="710">
        <f t="shared" si="52"/>
        <v>191.43201301470964</v>
      </c>
      <c r="S75" s="714">
        <f>'3_Levels 1&amp;2'!I75</f>
        <v>544.5</v>
      </c>
      <c r="T75" s="713">
        <f t="shared" si="53"/>
        <v>8.7451753192997222E-2</v>
      </c>
      <c r="U75" s="712">
        <f>C75*T75</f>
        <v>1737245.5181084902</v>
      </c>
      <c r="V75" s="714">
        <f>'3_Levels 1&amp;2'!H75</f>
        <v>363</v>
      </c>
      <c r="W75" s="710">
        <f t="shared" si="54"/>
        <v>4785.8003253677416</v>
      </c>
      <c r="X75" s="714">
        <f>'3_Levels 1&amp;2'!K75</f>
        <v>246.6</v>
      </c>
      <c r="Y75" s="713">
        <f t="shared" si="55"/>
        <v>3.960624855352271E-2</v>
      </c>
      <c r="Z75" s="712">
        <f>C75*Y75</f>
        <v>786785.57349045668</v>
      </c>
      <c r="AA75" s="714">
        <f>'3_Levels 1&amp;2'!J75</f>
        <v>411</v>
      </c>
      <c r="AB75" s="710">
        <f t="shared" si="56"/>
        <v>1914.3201301470965</v>
      </c>
      <c r="AC75" s="714">
        <f>'3_Levels 1&amp;2'!N75</f>
        <v>357.82026999999999</v>
      </c>
      <c r="AD75" s="713">
        <f t="shared" si="57"/>
        <v>5.7469256087220623E-2</v>
      </c>
      <c r="AE75" s="712">
        <f>C75*AD75</f>
        <v>1141637.5763927822</v>
      </c>
      <c r="AF75" s="711">
        <f t="shared" si="41"/>
        <v>4553</v>
      </c>
      <c r="AG75" s="710">
        <f t="shared" si="58"/>
        <v>250.74403171376721</v>
      </c>
      <c r="AI75" s="709">
        <f t="shared" si="43"/>
        <v>19865188</v>
      </c>
      <c r="AJ75" s="708">
        <f>C75-AI75</f>
        <v>0</v>
      </c>
      <c r="AK75" s="709">
        <f t="shared" si="45"/>
        <v>19865188</v>
      </c>
      <c r="AL75" s="708">
        <f>C75-AK75</f>
        <v>0</v>
      </c>
    </row>
    <row r="76" spans="1:38" ht="16.149999999999999" customHeight="1" thickBot="1" x14ac:dyDescent="0.25">
      <c r="A76" s="707"/>
      <c r="B76" s="707" t="s">
        <v>5</v>
      </c>
      <c r="C76" s="704">
        <f>SUM(C7:C75)</f>
        <v>2497199127</v>
      </c>
      <c r="D76" s="705">
        <f>SUM(D7:D75)</f>
        <v>969988.29492000001</v>
      </c>
      <c r="E76" s="705">
        <f>SUM(E7:E75)</f>
        <v>683967</v>
      </c>
      <c r="F76" s="696">
        <f t="shared" si="47"/>
        <v>0.70512912741530587</v>
      </c>
      <c r="G76" s="706">
        <f>SUM(G7:G75)</f>
        <v>1759234315.8424442</v>
      </c>
      <c r="H76" s="704">
        <f t="shared" si="48"/>
        <v>2572.1040866627254</v>
      </c>
      <c r="I76" s="705">
        <f>SUM(I7:I75)</f>
        <v>103934.82</v>
      </c>
      <c r="J76" s="696">
        <f t="shared" si="49"/>
        <v>0.10715059196520722</v>
      </c>
      <c r="K76" s="706">
        <f>SUM(K7:K75)</f>
        <v>265754938.57626691</v>
      </c>
      <c r="L76" s="705">
        <f>SUM(L7:L75)</f>
        <v>472431</v>
      </c>
      <c r="M76" s="704">
        <f t="shared" si="50"/>
        <v>562.52646116843925</v>
      </c>
      <c r="N76" s="705">
        <f>SUM(N7:N75)</f>
        <v>17874.330000000002</v>
      </c>
      <c r="O76" s="696">
        <f t="shared" si="51"/>
        <v>1.8427366694640568E-2</v>
      </c>
      <c r="P76" s="706">
        <f>SUM(P7:P75)</f>
        <v>46699620.348317601</v>
      </c>
      <c r="Q76" s="705">
        <f>SUM(Q7:Q75)</f>
        <v>297905.5</v>
      </c>
      <c r="R76" s="704">
        <f t="shared" si="52"/>
        <v>156.7598461536212</v>
      </c>
      <c r="S76" s="705">
        <f>SUM(S7:S75)</f>
        <v>133795.5</v>
      </c>
      <c r="T76" s="696">
        <f t="shared" si="53"/>
        <v>0.13793516963112923</v>
      </c>
      <c r="U76" s="706">
        <f>SUM(U7:U75)</f>
        <v>346747027.3333866</v>
      </c>
      <c r="V76" s="705">
        <f>SUM(V7:V75)</f>
        <v>89197</v>
      </c>
      <c r="W76" s="704">
        <f t="shared" si="54"/>
        <v>3887.429255842535</v>
      </c>
      <c r="X76" s="705">
        <f>SUM(X7:X75)</f>
        <v>17257.199999999997</v>
      </c>
      <c r="Y76" s="696">
        <f t="shared" si="55"/>
        <v>1.7791142522419087E-2</v>
      </c>
      <c r="Z76" s="706">
        <f>SUM(Z7:Z75)</f>
        <v>43234007.496483192</v>
      </c>
      <c r="AA76" s="705">
        <f>SUM(AA7:AA75)</f>
        <v>28762</v>
      </c>
      <c r="AB76" s="704">
        <f t="shared" si="56"/>
        <v>1503.1641574467419</v>
      </c>
      <c r="AC76" s="705">
        <f>SUM(AC7:AC75)</f>
        <v>13159.44492</v>
      </c>
      <c r="AD76" s="696">
        <f t="shared" si="57"/>
        <v>1.3566601771298E-2</v>
      </c>
      <c r="AE76" s="706">
        <f>SUM(AE7:AE75)</f>
        <v>35529217.40310131</v>
      </c>
      <c r="AF76" s="705">
        <f>SUM(AF7:AF75)</f>
        <v>683967</v>
      </c>
      <c r="AG76" s="704">
        <f t="shared" si="58"/>
        <v>51.945806454260676</v>
      </c>
      <c r="AI76" s="703">
        <f>SUM(AI7:AI75)</f>
        <v>2497199127</v>
      </c>
      <c r="AJ76" s="702">
        <f>SUM(AJ7:AJ75)</f>
        <v>0</v>
      </c>
      <c r="AK76" s="703">
        <f>SUM(AK7:AK75)</f>
        <v>2497199127</v>
      </c>
      <c r="AL76" s="702">
        <f>SUM(AL7:AL75)</f>
        <v>0</v>
      </c>
    </row>
    <row r="77" spans="1:38" ht="13.5" thickTop="1" x14ac:dyDescent="0.2">
      <c r="A77" s="701"/>
      <c r="B77" s="701"/>
      <c r="C77" s="699"/>
      <c r="D77" s="699"/>
      <c r="E77" s="699"/>
      <c r="F77" s="699"/>
      <c r="G77" s="699"/>
      <c r="H77" s="699"/>
      <c r="I77" s="699"/>
      <c r="J77" s="699"/>
      <c r="K77" s="700"/>
      <c r="L77" s="699"/>
      <c r="M77" s="699"/>
      <c r="N77" s="1576"/>
      <c r="O77" s="1576"/>
      <c r="P77" s="699"/>
      <c r="Q77" s="699"/>
      <c r="R77" s="699"/>
      <c r="S77" s="1576"/>
      <c r="T77" s="1576"/>
      <c r="U77" s="699"/>
      <c r="V77" s="699"/>
      <c r="W77" s="699"/>
      <c r="X77" s="1576"/>
      <c r="Y77" s="1576"/>
      <c r="Z77" s="699"/>
      <c r="AA77" s="699"/>
      <c r="AB77" s="699"/>
      <c r="AC77" s="699"/>
      <c r="AD77" s="699"/>
      <c r="AE77" s="699"/>
      <c r="AI77" s="699"/>
      <c r="AK77" s="699"/>
    </row>
    <row r="78" spans="1:38" ht="13.5" customHeight="1" thickBot="1" x14ac:dyDescent="0.25">
      <c r="A78" s="695"/>
      <c r="B78" s="695"/>
      <c r="C78" s="694"/>
      <c r="D78" s="694"/>
      <c r="E78" s="694"/>
      <c r="F78" s="696">
        <f>G76/$C$76</f>
        <v>0.70448299329492925</v>
      </c>
      <c r="G78" s="694"/>
      <c r="H78" s="694"/>
      <c r="I78" s="698"/>
      <c r="J78" s="696">
        <f>K76/$C$76</f>
        <v>0.10642120434165397</v>
      </c>
      <c r="K78" s="694"/>
      <c r="L78" s="694"/>
      <c r="M78" s="697"/>
      <c r="N78" s="697"/>
      <c r="O78" s="696">
        <f>P76/$C$76</f>
        <v>1.8700799565159226E-2</v>
      </c>
      <c r="P78" s="694"/>
      <c r="Q78" s="694"/>
      <c r="R78" s="1572"/>
      <c r="S78" s="1572"/>
      <c r="T78" s="696">
        <f>U76/$C$76</f>
        <v>0.13885437632278438</v>
      </c>
      <c r="U78" s="694"/>
      <c r="V78" s="694"/>
      <c r="W78" s="1572"/>
      <c r="X78" s="1572"/>
      <c r="Y78" s="696">
        <f>Z76/$C$76</f>
        <v>1.731299960384905E-2</v>
      </c>
      <c r="Z78" s="694"/>
      <c r="AA78" s="694"/>
      <c r="AB78" s="694"/>
      <c r="AC78" s="694"/>
      <c r="AD78" s="696">
        <f>AE76/$C$76</f>
        <v>1.4227626871624047E-2</v>
      </c>
      <c r="AH78" s="694"/>
      <c r="AI78" s="692"/>
      <c r="AJ78" s="694"/>
      <c r="AK78" s="692"/>
      <c r="AL78" s="691"/>
    </row>
    <row r="79" spans="1:38" ht="14.25" customHeight="1" thickTop="1" x14ac:dyDescent="0.2">
      <c r="A79" s="695"/>
      <c r="B79" s="695"/>
      <c r="C79" s="694"/>
      <c r="D79" s="694"/>
      <c r="E79" s="694"/>
      <c r="F79" s="694"/>
      <c r="G79" s="694"/>
      <c r="H79" s="694"/>
      <c r="I79" s="694"/>
      <c r="J79" s="694"/>
      <c r="K79" s="694"/>
      <c r="L79" s="694"/>
      <c r="M79" s="694"/>
      <c r="N79" s="694"/>
      <c r="O79" s="694"/>
      <c r="P79" s="694"/>
      <c r="Q79" s="694"/>
      <c r="R79" s="694"/>
      <c r="S79" s="694"/>
      <c r="T79" s="694"/>
      <c r="U79" s="694"/>
      <c r="V79" s="694"/>
      <c r="W79" s="694"/>
      <c r="X79" s="694"/>
      <c r="Y79" s="694"/>
      <c r="Z79" s="694"/>
      <c r="AA79" s="694"/>
      <c r="AB79" s="694"/>
      <c r="AC79" s="694"/>
      <c r="AD79" s="694"/>
      <c r="AE79" s="694"/>
      <c r="AI79" s="694"/>
      <c r="AK79" s="694"/>
    </row>
  </sheetData>
  <sheetProtection formatCells="0" formatColumns="0" formatRows="0" sort="0"/>
  <mergeCells count="18">
    <mergeCell ref="A1:B2"/>
    <mergeCell ref="AI4:AJ6"/>
    <mergeCell ref="C1:C2"/>
    <mergeCell ref="D1:D2"/>
    <mergeCell ref="E1:H1"/>
    <mergeCell ref="I1:M1"/>
    <mergeCell ref="N1:R1"/>
    <mergeCell ref="S1:W1"/>
    <mergeCell ref="X1:AB1"/>
    <mergeCell ref="AC1:AG1"/>
    <mergeCell ref="AI1:AJ2"/>
    <mergeCell ref="R78:S78"/>
    <mergeCell ref="W78:X78"/>
    <mergeCell ref="AK1:AL2"/>
    <mergeCell ref="AK4:AL6"/>
    <mergeCell ref="N77:O77"/>
    <mergeCell ref="S77:T77"/>
    <mergeCell ref="X77:Y77"/>
  </mergeCells>
  <printOptions horizontalCentered="1"/>
  <pageMargins left="0.25" right="0.25" top="0.79" bottom="0.45" header="0.37" footer="0.23"/>
  <pageSetup paperSize="5" scale="70" firstPageNumber="4" fitToWidth="14" orientation="portrait" r:id="rId1"/>
  <headerFooter alignWithMargins="0">
    <oddHeader>&amp;C&amp;20FY2018-19 MFP Funding for Weighted Students</oddHeader>
    <oddFooter>&amp;R&amp;9&amp;P</oddFooter>
  </headerFooter>
  <colBreaks count="3" manualBreakCount="3">
    <brk id="8" max="73" man="1"/>
    <brk id="18" max="73" man="1"/>
    <brk id="28" max="73" man="1"/>
  </col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tabColor rgb="FFFFFF00"/>
    <pageSetUpPr fitToPage="1"/>
  </sheetPr>
  <dimension ref="A1:AY89"/>
  <sheetViews>
    <sheetView view="pageBreakPreview" zoomScaleNormal="100" zoomScaleSheetLayoutView="100" workbookViewId="0">
      <pane xSplit="2" ySplit="6" topLeftCell="C7" activePane="bottomRight" state="frozen"/>
      <selection activeCell="AO2" sqref="AO2:AO3"/>
      <selection pane="topRight" activeCell="AO2" sqref="AO2:AO3"/>
      <selection pane="bottomLeft" activeCell="AO2" sqref="AO2:AO3"/>
      <selection pane="bottomRight" activeCell="L7" sqref="L7"/>
    </sheetView>
  </sheetViews>
  <sheetFormatPr defaultColWidth="8.85546875" defaultRowHeight="12.75" x14ac:dyDescent="0.2"/>
  <cols>
    <col min="1" max="1" width="5" style="108" customWidth="1"/>
    <col min="2" max="2" width="28.140625" style="108" customWidth="1"/>
    <col min="3" max="3" width="12.140625" style="108" bestFit="1" customWidth="1"/>
    <col min="4" max="4" width="13.85546875" style="108" customWidth="1"/>
    <col min="5" max="5" width="12.28515625" style="108" customWidth="1"/>
    <col min="6" max="6" width="9.28515625" style="108" customWidth="1"/>
    <col min="7" max="7" width="10.85546875" style="108" customWidth="1"/>
    <col min="8" max="8" width="11.28515625" style="108" customWidth="1"/>
    <col min="9" max="9" width="9.28515625" style="108" customWidth="1"/>
    <col min="10" max="10" width="10.85546875" style="108" customWidth="1"/>
    <col min="11" max="11" width="11.28515625" style="108" customWidth="1"/>
    <col min="12" max="12" width="9.28515625" style="108" customWidth="1"/>
    <col min="13" max="13" width="8.5703125" style="108" customWidth="1"/>
    <col min="14" max="14" width="11.28515625" style="108" customWidth="1"/>
    <col min="15" max="15" width="9.28515625" style="108" customWidth="1"/>
    <col min="16" max="16" width="8.5703125" style="108" customWidth="1"/>
    <col min="17" max="17" width="11.28515625" style="108" customWidth="1"/>
    <col min="18" max="18" width="10.7109375" style="108" bestFit="1" customWidth="1"/>
    <col min="19" max="20" width="11.85546875" style="108" bestFit="1" customWidth="1"/>
    <col min="21" max="21" width="11.85546875" style="108" customWidth="1"/>
    <col min="22" max="22" width="11.85546875" style="108" bestFit="1" customWidth="1"/>
    <col min="23" max="23" width="10.85546875" style="108" bestFit="1" customWidth="1"/>
    <col min="24" max="24" width="12.7109375" style="108" customWidth="1"/>
    <col min="25" max="25" width="13.28515625" style="108" bestFit="1" customWidth="1"/>
    <col min="26" max="26" width="15.7109375" style="108" bestFit="1" customWidth="1"/>
    <col min="27" max="28" width="11.28515625" style="108" customWidth="1"/>
    <col min="29" max="29" width="10.7109375" style="108" customWidth="1"/>
    <col min="30" max="30" width="14.140625" style="108" bestFit="1" customWidth="1"/>
    <col min="31" max="32" width="15.85546875" style="108" customWidth="1"/>
    <col min="33" max="37" width="13.7109375" style="108" customWidth="1"/>
    <col min="38" max="38" width="14.42578125" style="108" bestFit="1" customWidth="1"/>
    <col min="39" max="39" width="10.5703125" style="108" customWidth="1"/>
    <col min="40" max="40" width="14.42578125" style="108" bestFit="1" customWidth="1"/>
    <col min="41" max="41" width="13.42578125" style="108" customWidth="1"/>
    <col min="42" max="42" width="16.28515625" style="108" customWidth="1"/>
    <col min="43" max="43" width="11.5703125" style="108" customWidth="1"/>
    <col min="44" max="44" width="12.85546875" style="108" customWidth="1"/>
    <col min="45" max="45" width="15.5703125" style="108" customWidth="1"/>
    <col min="46" max="47" width="14.42578125" style="108" bestFit="1" customWidth="1"/>
    <col min="48" max="48" width="8.85546875" style="108"/>
    <col min="49" max="50" width="12.28515625" style="108" customWidth="1"/>
    <col min="51" max="51" width="10" style="108" bestFit="1" customWidth="1"/>
    <col min="52" max="16384" width="8.85546875" style="108"/>
  </cols>
  <sheetData>
    <row r="1" spans="1:51" ht="19.899999999999999" customHeight="1" x14ac:dyDescent="0.2">
      <c r="A1" s="1486" t="s">
        <v>632</v>
      </c>
      <c r="B1" s="1487"/>
      <c r="C1" s="1379" t="s">
        <v>315</v>
      </c>
      <c r="D1" s="1380"/>
      <c r="E1" s="1380"/>
      <c r="F1" s="1380"/>
      <c r="G1" s="1380"/>
      <c r="H1" s="1380"/>
      <c r="I1" s="1380"/>
      <c r="J1" s="1380"/>
      <c r="K1" s="1381"/>
      <c r="L1" s="1412" t="s">
        <v>315</v>
      </c>
      <c r="M1" s="1413"/>
      <c r="N1" s="1413"/>
      <c r="O1" s="1413"/>
      <c r="P1" s="1413"/>
      <c r="Q1" s="1413"/>
      <c r="R1" s="1413"/>
      <c r="S1" s="1413"/>
      <c r="T1" s="1413"/>
      <c r="U1" s="1414"/>
      <c r="V1" s="1379" t="s">
        <v>315</v>
      </c>
      <c r="W1" s="1380"/>
      <c r="X1" s="1380"/>
      <c r="Y1" s="1380"/>
      <c r="Z1" s="1380"/>
      <c r="AA1" s="1380"/>
      <c r="AB1" s="1380"/>
      <c r="AC1" s="1380"/>
      <c r="AD1" s="1381"/>
      <c r="AE1" s="1478" t="s">
        <v>450</v>
      </c>
      <c r="AF1" s="1478"/>
      <c r="AG1" s="1478"/>
      <c r="AH1" s="1478"/>
      <c r="AI1" s="1478"/>
      <c r="AJ1" s="1478"/>
      <c r="AK1" s="1478"/>
      <c r="AL1" s="1485" t="s">
        <v>450</v>
      </c>
      <c r="AM1" s="1485"/>
      <c r="AN1" s="1485"/>
      <c r="AO1" s="1485"/>
      <c r="AP1" s="1485"/>
      <c r="AQ1" s="1485"/>
      <c r="AR1" s="1485"/>
      <c r="AS1" s="1485"/>
      <c r="AT1" s="1481" t="s">
        <v>326</v>
      </c>
      <c r="AU1" s="1481" t="s">
        <v>327</v>
      </c>
      <c r="AW1" s="283"/>
      <c r="AX1" s="283"/>
      <c r="AY1" s="283"/>
    </row>
    <row r="2" spans="1:51" ht="33" customHeight="1" x14ac:dyDescent="0.2">
      <c r="A2" s="1488"/>
      <c r="B2" s="1489"/>
      <c r="C2" s="1386" t="s">
        <v>1284</v>
      </c>
      <c r="D2" s="1480" t="s">
        <v>731</v>
      </c>
      <c r="E2" s="1480"/>
      <c r="F2" s="1376" t="s">
        <v>1314</v>
      </c>
      <c r="G2" s="1390"/>
      <c r="H2" s="1391"/>
      <c r="I2" s="1479" t="s">
        <v>696</v>
      </c>
      <c r="J2" s="1479"/>
      <c r="K2" s="1479"/>
      <c r="L2" s="1479" t="s">
        <v>729</v>
      </c>
      <c r="M2" s="1479"/>
      <c r="N2" s="1479"/>
      <c r="O2" s="1479" t="s">
        <v>730</v>
      </c>
      <c r="P2" s="1479"/>
      <c r="Q2" s="1479"/>
      <c r="R2" s="1386" t="s">
        <v>501</v>
      </c>
      <c r="S2" s="1392" t="s">
        <v>230</v>
      </c>
      <c r="T2" s="1392"/>
      <c r="U2" s="1392"/>
      <c r="V2" s="1386" t="s">
        <v>502</v>
      </c>
      <c r="W2" s="1386" t="s">
        <v>452</v>
      </c>
      <c r="X2" s="1386" t="s">
        <v>503</v>
      </c>
      <c r="Y2" s="1400" t="s">
        <v>1321</v>
      </c>
      <c r="Z2" s="1386" t="s">
        <v>734</v>
      </c>
      <c r="AA2" s="1386" t="s">
        <v>270</v>
      </c>
      <c r="AB2" s="1386" t="s">
        <v>271</v>
      </c>
      <c r="AC2" s="1386" t="s">
        <v>233</v>
      </c>
      <c r="AD2" s="1386" t="s">
        <v>504</v>
      </c>
      <c r="AE2" s="1483" t="s">
        <v>1291</v>
      </c>
      <c r="AF2" s="1476" t="s">
        <v>328</v>
      </c>
      <c r="AG2" s="1477" t="s">
        <v>230</v>
      </c>
      <c r="AH2" s="1477"/>
      <c r="AI2" s="1477"/>
      <c r="AJ2" s="1477"/>
      <c r="AK2" s="1477"/>
      <c r="AL2" s="1476" t="s">
        <v>480</v>
      </c>
      <c r="AM2" s="1476" t="s">
        <v>453</v>
      </c>
      <c r="AN2" s="1476" t="s">
        <v>481</v>
      </c>
      <c r="AO2" s="1400" t="s">
        <v>1321</v>
      </c>
      <c r="AP2" s="1476" t="s">
        <v>482</v>
      </c>
      <c r="AQ2" s="1476" t="s">
        <v>294</v>
      </c>
      <c r="AR2" s="1476" t="s">
        <v>271</v>
      </c>
      <c r="AS2" s="1476" t="s">
        <v>324</v>
      </c>
      <c r="AT2" s="1481"/>
      <c r="AU2" s="1481"/>
      <c r="AW2" s="284"/>
      <c r="AX2" s="284"/>
      <c r="AY2" s="284"/>
    </row>
    <row r="3" spans="1:51" ht="102" customHeight="1" x14ac:dyDescent="0.2">
      <c r="A3" s="1490"/>
      <c r="B3" s="1491"/>
      <c r="C3" s="1386"/>
      <c r="D3" s="1005" t="s">
        <v>708</v>
      </c>
      <c r="E3" s="1005" t="s">
        <v>325</v>
      </c>
      <c r="F3" s="1005" t="s">
        <v>1283</v>
      </c>
      <c r="G3" s="1005" t="s">
        <v>454</v>
      </c>
      <c r="H3" s="1005" t="s">
        <v>325</v>
      </c>
      <c r="I3" s="1005" t="s">
        <v>1282</v>
      </c>
      <c r="J3" s="1005" t="s">
        <v>454</v>
      </c>
      <c r="K3" s="1005" t="s">
        <v>325</v>
      </c>
      <c r="L3" s="1005" t="s">
        <v>1281</v>
      </c>
      <c r="M3" s="1005" t="s">
        <v>472</v>
      </c>
      <c r="N3" s="1005" t="s">
        <v>325</v>
      </c>
      <c r="O3" s="1005" t="s">
        <v>1281</v>
      </c>
      <c r="P3" s="1005" t="s">
        <v>472</v>
      </c>
      <c r="Q3" s="1005" t="s">
        <v>325</v>
      </c>
      <c r="R3" s="1386"/>
      <c r="S3" s="1006" t="s">
        <v>1279</v>
      </c>
      <c r="T3" s="1006" t="s">
        <v>1280</v>
      </c>
      <c r="U3" s="1006" t="s">
        <v>232</v>
      </c>
      <c r="V3" s="1386"/>
      <c r="W3" s="1386"/>
      <c r="X3" s="1386"/>
      <c r="Y3" s="1401"/>
      <c r="Z3" s="1386"/>
      <c r="AA3" s="1386"/>
      <c r="AB3" s="1386"/>
      <c r="AC3" s="1386"/>
      <c r="AD3" s="1386"/>
      <c r="AE3" s="1484"/>
      <c r="AF3" s="1476"/>
      <c r="AG3" s="1006" t="s">
        <v>1289</v>
      </c>
      <c r="AH3" s="1006" t="s">
        <v>1290</v>
      </c>
      <c r="AI3" s="1006" t="s">
        <v>1288</v>
      </c>
      <c r="AJ3" s="1006" t="s">
        <v>1292</v>
      </c>
      <c r="AK3" s="1006" t="s">
        <v>232</v>
      </c>
      <c r="AL3" s="1476"/>
      <c r="AM3" s="1476"/>
      <c r="AN3" s="1476"/>
      <c r="AO3" s="1401"/>
      <c r="AP3" s="1476"/>
      <c r="AQ3" s="1476"/>
      <c r="AR3" s="1476"/>
      <c r="AS3" s="1476"/>
      <c r="AT3" s="1481"/>
      <c r="AU3" s="1481"/>
      <c r="AW3" s="856" t="s">
        <v>511</v>
      </c>
      <c r="AX3" s="856" t="s">
        <v>512</v>
      </c>
      <c r="AY3" s="856" t="s">
        <v>432</v>
      </c>
    </row>
    <row r="4" spans="1:51" ht="16.149999999999999" customHeight="1" x14ac:dyDescent="0.2">
      <c r="A4" s="285"/>
      <c r="B4" s="286"/>
      <c r="C4" s="287">
        <v>1</v>
      </c>
      <c r="D4" s="287">
        <f t="shared" ref="D4:AY4" si="0">C4+1</f>
        <v>2</v>
      </c>
      <c r="E4" s="287">
        <f t="shared" si="0"/>
        <v>3</v>
      </c>
      <c r="F4" s="287">
        <f t="shared" si="0"/>
        <v>4</v>
      </c>
      <c r="G4" s="287">
        <f t="shared" si="0"/>
        <v>5</v>
      </c>
      <c r="H4" s="287">
        <f t="shared" si="0"/>
        <v>6</v>
      </c>
      <c r="I4" s="287">
        <f t="shared" si="0"/>
        <v>7</v>
      </c>
      <c r="J4" s="287">
        <f t="shared" si="0"/>
        <v>8</v>
      </c>
      <c r="K4" s="287">
        <f t="shared" si="0"/>
        <v>9</v>
      </c>
      <c r="L4" s="287">
        <f t="shared" si="0"/>
        <v>10</v>
      </c>
      <c r="M4" s="287">
        <f t="shared" si="0"/>
        <v>11</v>
      </c>
      <c r="N4" s="287">
        <f t="shared" si="0"/>
        <v>12</v>
      </c>
      <c r="O4" s="287">
        <f t="shared" si="0"/>
        <v>13</v>
      </c>
      <c r="P4" s="287">
        <f t="shared" si="0"/>
        <v>14</v>
      </c>
      <c r="Q4" s="287">
        <f t="shared" si="0"/>
        <v>15</v>
      </c>
      <c r="R4" s="287">
        <f t="shared" si="0"/>
        <v>16</v>
      </c>
      <c r="S4" s="287">
        <f t="shared" si="0"/>
        <v>17</v>
      </c>
      <c r="T4" s="287">
        <f t="shared" si="0"/>
        <v>18</v>
      </c>
      <c r="U4" s="287">
        <f t="shared" si="0"/>
        <v>19</v>
      </c>
      <c r="V4" s="287">
        <f t="shared" si="0"/>
        <v>20</v>
      </c>
      <c r="W4" s="287">
        <f t="shared" si="0"/>
        <v>21</v>
      </c>
      <c r="X4" s="287">
        <f t="shared" si="0"/>
        <v>22</v>
      </c>
      <c r="Y4" s="287">
        <f t="shared" si="0"/>
        <v>23</v>
      </c>
      <c r="Z4" s="287">
        <f t="shared" si="0"/>
        <v>24</v>
      </c>
      <c r="AA4" s="287">
        <f t="shared" si="0"/>
        <v>25</v>
      </c>
      <c r="AB4" s="287">
        <f t="shared" si="0"/>
        <v>26</v>
      </c>
      <c r="AC4" s="287">
        <f t="shared" si="0"/>
        <v>27</v>
      </c>
      <c r="AD4" s="287">
        <f t="shared" si="0"/>
        <v>28</v>
      </c>
      <c r="AE4" s="287">
        <f t="shared" si="0"/>
        <v>29</v>
      </c>
      <c r="AF4" s="287">
        <f t="shared" si="0"/>
        <v>30</v>
      </c>
      <c r="AG4" s="287">
        <f t="shared" si="0"/>
        <v>31</v>
      </c>
      <c r="AH4" s="287">
        <f t="shared" si="0"/>
        <v>32</v>
      </c>
      <c r="AI4" s="287">
        <f t="shared" si="0"/>
        <v>33</v>
      </c>
      <c r="AJ4" s="287">
        <f t="shared" si="0"/>
        <v>34</v>
      </c>
      <c r="AK4" s="287">
        <f t="shared" si="0"/>
        <v>35</v>
      </c>
      <c r="AL4" s="287">
        <f t="shared" si="0"/>
        <v>36</v>
      </c>
      <c r="AM4" s="287">
        <f t="shared" si="0"/>
        <v>37</v>
      </c>
      <c r="AN4" s="287">
        <f t="shared" si="0"/>
        <v>38</v>
      </c>
      <c r="AO4" s="287">
        <f t="shared" si="0"/>
        <v>39</v>
      </c>
      <c r="AP4" s="287">
        <f t="shared" si="0"/>
        <v>40</v>
      </c>
      <c r="AQ4" s="287">
        <f t="shared" si="0"/>
        <v>41</v>
      </c>
      <c r="AR4" s="287">
        <f t="shared" si="0"/>
        <v>42</v>
      </c>
      <c r="AS4" s="287">
        <f t="shared" si="0"/>
        <v>43</v>
      </c>
      <c r="AT4" s="287">
        <f t="shared" si="0"/>
        <v>44</v>
      </c>
      <c r="AU4" s="287">
        <f t="shared" si="0"/>
        <v>45</v>
      </c>
      <c r="AV4" s="287">
        <f t="shared" si="0"/>
        <v>46</v>
      </c>
      <c r="AW4" s="287">
        <f t="shared" si="0"/>
        <v>47</v>
      </c>
      <c r="AX4" s="287">
        <f t="shared" si="0"/>
        <v>48</v>
      </c>
      <c r="AY4" s="287">
        <f t="shared" si="0"/>
        <v>49</v>
      </c>
    </row>
    <row r="5" spans="1:51" ht="38.25" hidden="1" x14ac:dyDescent="0.2">
      <c r="A5" s="285"/>
      <c r="B5" s="286"/>
      <c r="C5" s="160" t="s">
        <v>1153</v>
      </c>
      <c r="D5" s="160" t="s">
        <v>1129</v>
      </c>
      <c r="E5" s="160" t="s">
        <v>1063</v>
      </c>
      <c r="F5" s="160" t="s">
        <v>1154</v>
      </c>
      <c r="G5" s="160" t="s">
        <v>1074</v>
      </c>
      <c r="H5" s="160" t="s">
        <v>1130</v>
      </c>
      <c r="I5" s="160" t="s">
        <v>1155</v>
      </c>
      <c r="J5" s="160" t="s">
        <v>1076</v>
      </c>
      <c r="K5" s="160" t="s">
        <v>1131</v>
      </c>
      <c r="L5" s="160" t="s">
        <v>1156</v>
      </c>
      <c r="M5" s="160" t="s">
        <v>1078</v>
      </c>
      <c r="N5" s="160" t="s">
        <v>1132</v>
      </c>
      <c r="O5" s="160" t="s">
        <v>1157</v>
      </c>
      <c r="P5" s="160" t="s">
        <v>1080</v>
      </c>
      <c r="Q5" s="160" t="s">
        <v>1133</v>
      </c>
      <c r="R5" s="160" t="s">
        <v>1134</v>
      </c>
      <c r="S5" s="160" t="s">
        <v>1083</v>
      </c>
      <c r="T5" s="160" t="s">
        <v>1084</v>
      </c>
      <c r="U5" s="160" t="s">
        <v>1135</v>
      </c>
      <c r="V5" s="160" t="s">
        <v>1136</v>
      </c>
      <c r="W5" s="160" t="s">
        <v>1137</v>
      </c>
      <c r="X5" s="160" t="s">
        <v>1138</v>
      </c>
      <c r="Y5" s="160"/>
      <c r="Z5" s="160" t="s">
        <v>1139</v>
      </c>
      <c r="AA5" s="160" t="s">
        <v>1140</v>
      </c>
      <c r="AB5" s="160" t="s">
        <v>1141</v>
      </c>
      <c r="AC5" s="160" t="s">
        <v>1142</v>
      </c>
      <c r="AD5" s="160" t="s">
        <v>1143</v>
      </c>
      <c r="AE5" s="160" t="s">
        <v>1102</v>
      </c>
      <c r="AF5" s="160" t="s">
        <v>1144</v>
      </c>
      <c r="AG5" s="160" t="s">
        <v>1083</v>
      </c>
      <c r="AH5" s="160" t="s">
        <v>1145</v>
      </c>
      <c r="AI5" s="160" t="s">
        <v>1084</v>
      </c>
      <c r="AJ5" s="160" t="s">
        <v>1146</v>
      </c>
      <c r="AK5" s="160" t="s">
        <v>1147</v>
      </c>
      <c r="AL5" s="160" t="s">
        <v>1148</v>
      </c>
      <c r="AM5" s="160" t="s">
        <v>1149</v>
      </c>
      <c r="AN5" s="160" t="s">
        <v>1150</v>
      </c>
      <c r="AO5" s="160"/>
      <c r="AP5" s="160" t="s">
        <v>1120</v>
      </c>
      <c r="AQ5" s="160" t="s">
        <v>1121</v>
      </c>
      <c r="AR5" s="160" t="s">
        <v>1122</v>
      </c>
      <c r="AS5" s="160" t="s">
        <v>1151</v>
      </c>
      <c r="AT5" s="160" t="s">
        <v>1125</v>
      </c>
      <c r="AU5" s="160" t="s">
        <v>1126</v>
      </c>
      <c r="AV5" s="160"/>
      <c r="AW5" s="160" t="s">
        <v>1152</v>
      </c>
      <c r="AX5" s="160" t="s">
        <v>1128</v>
      </c>
      <c r="AY5" s="160" t="s">
        <v>1127</v>
      </c>
    </row>
    <row r="6" spans="1:51" ht="63.75" hidden="1" x14ac:dyDescent="0.2">
      <c r="A6" s="288"/>
      <c r="B6" s="281"/>
      <c r="C6" s="866" t="s">
        <v>816</v>
      </c>
      <c r="D6" s="866" t="s">
        <v>816</v>
      </c>
      <c r="E6" s="866" t="s">
        <v>817</v>
      </c>
      <c r="F6" s="866" t="s">
        <v>924</v>
      </c>
      <c r="G6" s="866" t="s">
        <v>816</v>
      </c>
      <c r="H6" s="866" t="s">
        <v>817</v>
      </c>
      <c r="I6" s="866" t="s">
        <v>924</v>
      </c>
      <c r="J6" s="866" t="s">
        <v>816</v>
      </c>
      <c r="K6" s="866" t="s">
        <v>817</v>
      </c>
      <c r="L6" s="866" t="s">
        <v>924</v>
      </c>
      <c r="M6" s="866" t="s">
        <v>816</v>
      </c>
      <c r="N6" s="866" t="s">
        <v>817</v>
      </c>
      <c r="O6" s="866" t="s">
        <v>924</v>
      </c>
      <c r="P6" s="866" t="s">
        <v>816</v>
      </c>
      <c r="Q6" s="866" t="s">
        <v>817</v>
      </c>
      <c r="R6" s="866" t="s">
        <v>817</v>
      </c>
      <c r="S6" s="866" t="s">
        <v>1068</v>
      </c>
      <c r="T6" s="866" t="s">
        <v>1068</v>
      </c>
      <c r="U6" s="866" t="s">
        <v>817</v>
      </c>
      <c r="V6" s="866" t="s">
        <v>817</v>
      </c>
      <c r="W6" s="866" t="s">
        <v>817</v>
      </c>
      <c r="X6" s="866" t="s">
        <v>817</v>
      </c>
      <c r="Y6" s="866" t="s">
        <v>1069</v>
      </c>
      <c r="Z6" s="866" t="s">
        <v>1090</v>
      </c>
      <c r="AA6" s="866" t="s">
        <v>1100</v>
      </c>
      <c r="AB6" s="866" t="s">
        <v>817</v>
      </c>
      <c r="AC6" s="866" t="s">
        <v>817</v>
      </c>
      <c r="AD6" s="866" t="s">
        <v>1091</v>
      </c>
      <c r="AE6" s="866" t="s">
        <v>816</v>
      </c>
      <c r="AF6" s="866" t="s">
        <v>817</v>
      </c>
      <c r="AG6" s="866" t="s">
        <v>1068</v>
      </c>
      <c r="AH6" s="866" t="s">
        <v>817</v>
      </c>
      <c r="AI6" s="866" t="s">
        <v>1068</v>
      </c>
      <c r="AJ6" s="866" t="s">
        <v>817</v>
      </c>
      <c r="AK6" s="866" t="s">
        <v>817</v>
      </c>
      <c r="AL6" s="866" t="s">
        <v>817</v>
      </c>
      <c r="AM6" s="866" t="s">
        <v>817</v>
      </c>
      <c r="AN6" s="866" t="s">
        <v>817</v>
      </c>
      <c r="AO6" s="866" t="s">
        <v>1069</v>
      </c>
      <c r="AP6" s="866" t="s">
        <v>817</v>
      </c>
      <c r="AQ6" s="866" t="s">
        <v>1100</v>
      </c>
      <c r="AR6" s="866" t="s">
        <v>817</v>
      </c>
      <c r="AS6" s="866" t="s">
        <v>817</v>
      </c>
      <c r="AT6" s="866" t="s">
        <v>817</v>
      </c>
      <c r="AU6" s="866" t="s">
        <v>817</v>
      </c>
      <c r="AV6" s="866"/>
      <c r="AW6" s="866" t="s">
        <v>1099</v>
      </c>
      <c r="AX6" s="866" t="s">
        <v>817</v>
      </c>
      <c r="AY6" s="866" t="s">
        <v>817</v>
      </c>
    </row>
    <row r="7" spans="1:51" ht="16.149999999999999" customHeight="1" x14ac:dyDescent="0.2">
      <c r="A7" s="58">
        <v>1</v>
      </c>
      <c r="B7" s="59" t="s">
        <v>6</v>
      </c>
      <c r="C7" s="270">
        <f>'8_2.1.18 SIS'!S7</f>
        <v>0</v>
      </c>
      <c r="D7" s="60">
        <f>'Source Data'!H7</f>
        <v>4656.7326768902658</v>
      </c>
      <c r="E7" s="65">
        <f>C7*D7</f>
        <v>0</v>
      </c>
      <c r="F7" s="289"/>
      <c r="G7" s="60">
        <f>'Source Data'!I7</f>
        <v>658.97263654491974</v>
      </c>
      <c r="H7" s="65">
        <f>F7*G7</f>
        <v>0</v>
      </c>
      <c r="I7" s="289"/>
      <c r="J7" s="60">
        <f>'Source Data'!J7</f>
        <v>179.71980996679628</v>
      </c>
      <c r="K7" s="65">
        <f>I7*J7</f>
        <v>0</v>
      </c>
      <c r="L7" s="289"/>
      <c r="M7" s="60">
        <f>'Source Data'!K7</f>
        <v>4492.9952491699069</v>
      </c>
      <c r="N7" s="65">
        <f>L7*M7</f>
        <v>0</v>
      </c>
      <c r="O7" s="289"/>
      <c r="P7" s="60">
        <f>'Source Data'!L7</f>
        <v>1797.1980996679629</v>
      </c>
      <c r="Q7" s="65">
        <f>O7*P7</f>
        <v>0</v>
      </c>
      <c r="R7" s="92">
        <v>0</v>
      </c>
      <c r="S7" s="60"/>
      <c r="T7" s="60"/>
      <c r="U7" s="61">
        <f t="shared" ref="U7:U38" si="1">S7+T7</f>
        <v>0</v>
      </c>
      <c r="V7" s="92">
        <f t="shared" ref="V7:V70" si="2">U7+R7</f>
        <v>0</v>
      </c>
      <c r="W7" s="65"/>
      <c r="X7" s="92"/>
      <c r="Y7" s="60"/>
      <c r="Z7" s="92"/>
      <c r="AA7" s="60"/>
      <c r="AB7" s="60"/>
      <c r="AC7" s="92"/>
      <c r="AD7" s="96"/>
      <c r="AE7" s="66"/>
      <c r="AF7" s="89"/>
      <c r="AG7" s="270"/>
      <c r="AH7" s="66"/>
      <c r="AI7" s="270"/>
      <c r="AJ7" s="68"/>
      <c r="AK7" s="67"/>
      <c r="AL7" s="89"/>
      <c r="AM7" s="70"/>
      <c r="AN7" s="89"/>
      <c r="AO7" s="60"/>
      <c r="AP7" s="89"/>
      <c r="AQ7" s="68"/>
      <c r="AR7" s="68"/>
      <c r="AS7" s="89"/>
      <c r="AT7" s="69">
        <f t="shared" ref="AT7:AT70" si="3">Z7+AP7</f>
        <v>0</v>
      </c>
      <c r="AU7" s="86">
        <f t="shared" ref="AU7:AU70" si="4">AC7+AS7</f>
        <v>0</v>
      </c>
      <c r="AV7" s="116"/>
      <c r="AW7" s="65"/>
      <c r="AX7" s="65">
        <f t="shared" ref="AX7:AX38" si="5">-AM7</f>
        <v>0</v>
      </c>
      <c r="AY7" s="65">
        <f t="shared" ref="AY7:AY38" si="6">AX7-AW7</f>
        <v>0</v>
      </c>
    </row>
    <row r="8" spans="1:51" ht="16.149999999999999" customHeight="1" x14ac:dyDescent="0.2">
      <c r="A8" s="54">
        <v>2</v>
      </c>
      <c r="B8" s="55" t="s">
        <v>7</v>
      </c>
      <c r="C8" s="271">
        <f>'8_2.1.18 SIS'!S8</f>
        <v>0</v>
      </c>
      <c r="D8" s="56">
        <f>'Source Data'!H8</f>
        <v>5855.7282403587005</v>
      </c>
      <c r="E8" s="74">
        <f t="shared" ref="E8:E71" si="7">C8*D8</f>
        <v>0</v>
      </c>
      <c r="F8" s="290"/>
      <c r="G8" s="56">
        <f>'Source Data'!I8</f>
        <v>744.36686504426837</v>
      </c>
      <c r="H8" s="74">
        <f t="shared" ref="H8:H71" si="8">F8*G8</f>
        <v>0</v>
      </c>
      <c r="I8" s="290"/>
      <c r="J8" s="56">
        <f>'Source Data'!J8</f>
        <v>203.00914501207316</v>
      </c>
      <c r="K8" s="74">
        <f t="shared" ref="K8:K71" si="9">I8*J8</f>
        <v>0</v>
      </c>
      <c r="L8" s="290"/>
      <c r="M8" s="56">
        <f>'Source Data'!K8</f>
        <v>5075.2286253018301</v>
      </c>
      <c r="N8" s="74">
        <f t="shared" ref="N8:N71" si="10">L8*M8</f>
        <v>0</v>
      </c>
      <c r="O8" s="290"/>
      <c r="P8" s="56">
        <f>'Source Data'!L8</f>
        <v>2030.0914501207317</v>
      </c>
      <c r="Q8" s="74">
        <f t="shared" ref="Q8:Q71" si="11">O8*P8</f>
        <v>0</v>
      </c>
      <c r="R8" s="93">
        <v>0</v>
      </c>
      <c r="S8" s="56"/>
      <c r="T8" s="56"/>
      <c r="U8" s="57">
        <f t="shared" si="1"/>
        <v>0</v>
      </c>
      <c r="V8" s="93">
        <f t="shared" si="2"/>
        <v>0</v>
      </c>
      <c r="W8" s="74"/>
      <c r="X8" s="93"/>
      <c r="Y8" s="56"/>
      <c r="Z8" s="93"/>
      <c r="AA8" s="56"/>
      <c r="AB8" s="56"/>
      <c r="AC8" s="93"/>
      <c r="AD8" s="97"/>
      <c r="AE8" s="75"/>
      <c r="AF8" s="90"/>
      <c r="AG8" s="271"/>
      <c r="AH8" s="75"/>
      <c r="AI8" s="271"/>
      <c r="AJ8" s="77"/>
      <c r="AK8" s="76"/>
      <c r="AL8" s="90"/>
      <c r="AM8" s="79"/>
      <c r="AN8" s="90"/>
      <c r="AO8" s="56"/>
      <c r="AP8" s="90"/>
      <c r="AQ8" s="77"/>
      <c r="AR8" s="77"/>
      <c r="AS8" s="90"/>
      <c r="AT8" s="78">
        <f t="shared" si="3"/>
        <v>0</v>
      </c>
      <c r="AU8" s="87">
        <f t="shared" si="4"/>
        <v>0</v>
      </c>
      <c r="AV8" s="116"/>
      <c r="AW8" s="74"/>
      <c r="AX8" s="74">
        <f t="shared" si="5"/>
        <v>0</v>
      </c>
      <c r="AY8" s="74">
        <f t="shared" si="6"/>
        <v>0</v>
      </c>
    </row>
    <row r="9" spans="1:51" ht="16.149999999999999" customHeight="1" x14ac:dyDescent="0.2">
      <c r="A9" s="54">
        <v>3</v>
      </c>
      <c r="B9" s="55" t="s">
        <v>8</v>
      </c>
      <c r="C9" s="271">
        <f>'8_2.1.18 SIS'!S9</f>
        <v>0</v>
      </c>
      <c r="D9" s="56">
        <f>'Source Data'!H9</f>
        <v>3742.2866078757875</v>
      </c>
      <c r="E9" s="74">
        <f t="shared" si="7"/>
        <v>0</v>
      </c>
      <c r="F9" s="290"/>
      <c r="G9" s="56">
        <f>'Source Data'!I9</f>
        <v>529.43529443774321</v>
      </c>
      <c r="H9" s="74">
        <f t="shared" si="8"/>
        <v>0</v>
      </c>
      <c r="I9" s="290"/>
      <c r="J9" s="56">
        <f>'Source Data'!J9</f>
        <v>144.39144393756632</v>
      </c>
      <c r="K9" s="74">
        <f t="shared" si="9"/>
        <v>0</v>
      </c>
      <c r="L9" s="290"/>
      <c r="M9" s="56">
        <f>'Source Data'!K9</f>
        <v>3609.7860984391582</v>
      </c>
      <c r="N9" s="74">
        <f t="shared" si="10"/>
        <v>0</v>
      </c>
      <c r="O9" s="290"/>
      <c r="P9" s="56">
        <f>'Source Data'!L9</f>
        <v>1443.9144393756631</v>
      </c>
      <c r="Q9" s="74">
        <f t="shared" si="11"/>
        <v>0</v>
      </c>
      <c r="R9" s="93">
        <v>0</v>
      </c>
      <c r="S9" s="56"/>
      <c r="T9" s="56"/>
      <c r="U9" s="57">
        <f t="shared" si="1"/>
        <v>0</v>
      </c>
      <c r="V9" s="93">
        <f t="shared" si="2"/>
        <v>0</v>
      </c>
      <c r="W9" s="74"/>
      <c r="X9" s="93"/>
      <c r="Y9" s="56"/>
      <c r="Z9" s="93"/>
      <c r="AA9" s="56"/>
      <c r="AB9" s="56"/>
      <c r="AC9" s="93"/>
      <c r="AD9" s="97"/>
      <c r="AE9" s="75"/>
      <c r="AF9" s="90"/>
      <c r="AG9" s="271"/>
      <c r="AH9" s="75"/>
      <c r="AI9" s="271"/>
      <c r="AJ9" s="77"/>
      <c r="AK9" s="76"/>
      <c r="AL9" s="90"/>
      <c r="AM9" s="79"/>
      <c r="AN9" s="90"/>
      <c r="AO9" s="56"/>
      <c r="AP9" s="90"/>
      <c r="AQ9" s="77"/>
      <c r="AR9" s="77"/>
      <c r="AS9" s="90"/>
      <c r="AT9" s="78">
        <f t="shared" si="3"/>
        <v>0</v>
      </c>
      <c r="AU9" s="87">
        <f t="shared" si="4"/>
        <v>0</v>
      </c>
      <c r="AV9" s="116"/>
      <c r="AW9" s="74"/>
      <c r="AX9" s="74">
        <f t="shared" si="5"/>
        <v>0</v>
      </c>
      <c r="AY9" s="74">
        <f t="shared" si="6"/>
        <v>0</v>
      </c>
    </row>
    <row r="10" spans="1:51" ht="16.149999999999999" customHeight="1" x14ac:dyDescent="0.2">
      <c r="A10" s="54">
        <v>4</v>
      </c>
      <c r="B10" s="55" t="s">
        <v>9</v>
      </c>
      <c r="C10" s="271">
        <f>'8_2.1.18 SIS'!S10</f>
        <v>0</v>
      </c>
      <c r="D10" s="56">
        <f>'Source Data'!H10</f>
        <v>5202.4303933253823</v>
      </c>
      <c r="E10" s="74">
        <f t="shared" si="7"/>
        <v>0</v>
      </c>
      <c r="F10" s="290"/>
      <c r="G10" s="56">
        <f>'Source Data'!I10</f>
        <v>687.66452541183287</v>
      </c>
      <c r="H10" s="74">
        <f t="shared" si="8"/>
        <v>0</v>
      </c>
      <c r="I10" s="290"/>
      <c r="J10" s="56">
        <f>'Source Data'!J10</f>
        <v>187.54487056686349</v>
      </c>
      <c r="K10" s="74">
        <f t="shared" si="9"/>
        <v>0</v>
      </c>
      <c r="L10" s="290"/>
      <c r="M10" s="56">
        <f>'Source Data'!K10</f>
        <v>4688.6217641715884</v>
      </c>
      <c r="N10" s="74">
        <f t="shared" si="10"/>
        <v>0</v>
      </c>
      <c r="O10" s="290"/>
      <c r="P10" s="56">
        <f>'Source Data'!L10</f>
        <v>1875.4487056686353</v>
      </c>
      <c r="Q10" s="74">
        <f t="shared" si="11"/>
        <v>0</v>
      </c>
      <c r="R10" s="93">
        <v>0</v>
      </c>
      <c r="S10" s="56"/>
      <c r="T10" s="56"/>
      <c r="U10" s="57">
        <f t="shared" si="1"/>
        <v>0</v>
      </c>
      <c r="V10" s="93">
        <f t="shared" si="2"/>
        <v>0</v>
      </c>
      <c r="W10" s="74"/>
      <c r="X10" s="93"/>
      <c r="Y10" s="56"/>
      <c r="Z10" s="93"/>
      <c r="AA10" s="56"/>
      <c r="AB10" s="56"/>
      <c r="AC10" s="93"/>
      <c r="AD10" s="97"/>
      <c r="AE10" s="75"/>
      <c r="AF10" s="90"/>
      <c r="AG10" s="271"/>
      <c r="AH10" s="75"/>
      <c r="AI10" s="271"/>
      <c r="AJ10" s="77"/>
      <c r="AK10" s="76"/>
      <c r="AL10" s="90"/>
      <c r="AM10" s="79"/>
      <c r="AN10" s="90"/>
      <c r="AO10" s="56"/>
      <c r="AP10" s="90"/>
      <c r="AQ10" s="77"/>
      <c r="AR10" s="77"/>
      <c r="AS10" s="90"/>
      <c r="AT10" s="78">
        <f t="shared" si="3"/>
        <v>0</v>
      </c>
      <c r="AU10" s="87">
        <f t="shared" si="4"/>
        <v>0</v>
      </c>
      <c r="AV10" s="116"/>
      <c r="AW10" s="74"/>
      <c r="AX10" s="74">
        <f t="shared" si="5"/>
        <v>0</v>
      </c>
      <c r="AY10" s="74">
        <f t="shared" si="6"/>
        <v>0</v>
      </c>
    </row>
    <row r="11" spans="1:51" ht="16.149999999999999" customHeight="1" x14ac:dyDescent="0.2">
      <c r="A11" s="49">
        <v>5</v>
      </c>
      <c r="B11" s="50" t="s">
        <v>10</v>
      </c>
      <c r="C11" s="272">
        <f>'8_2.1.18 SIS'!S11</f>
        <v>0</v>
      </c>
      <c r="D11" s="51">
        <f>'Source Data'!H11</f>
        <v>4616.1188110316743</v>
      </c>
      <c r="E11" s="80">
        <f t="shared" si="7"/>
        <v>0</v>
      </c>
      <c r="F11" s="291"/>
      <c r="G11" s="51">
        <f>'Source Data'!I11</f>
        <v>699.44299073701018</v>
      </c>
      <c r="H11" s="80">
        <f t="shared" si="8"/>
        <v>0</v>
      </c>
      <c r="I11" s="291"/>
      <c r="J11" s="51">
        <f>'Source Data'!J11</f>
        <v>190.75717929191185</v>
      </c>
      <c r="K11" s="80">
        <f t="shared" si="9"/>
        <v>0</v>
      </c>
      <c r="L11" s="291"/>
      <c r="M11" s="51">
        <f>'Source Data'!K11</f>
        <v>4768.9294822977972</v>
      </c>
      <c r="N11" s="80">
        <f t="shared" si="10"/>
        <v>0</v>
      </c>
      <c r="O11" s="291"/>
      <c r="P11" s="51">
        <f>'Source Data'!L11</f>
        <v>1907.5717929191187</v>
      </c>
      <c r="Q11" s="80">
        <f t="shared" si="11"/>
        <v>0</v>
      </c>
      <c r="R11" s="94">
        <v>0</v>
      </c>
      <c r="S11" s="51"/>
      <c r="T11" s="51"/>
      <c r="U11" s="52">
        <f t="shared" si="1"/>
        <v>0</v>
      </c>
      <c r="V11" s="94">
        <f t="shared" si="2"/>
        <v>0</v>
      </c>
      <c r="W11" s="80"/>
      <c r="X11" s="94"/>
      <c r="Y11" s="51"/>
      <c r="Z11" s="94"/>
      <c r="AA11" s="53"/>
      <c r="AB11" s="51"/>
      <c r="AC11" s="95"/>
      <c r="AD11" s="95"/>
      <c r="AE11" s="71"/>
      <c r="AF11" s="91"/>
      <c r="AG11" s="272"/>
      <c r="AH11" s="71"/>
      <c r="AI11" s="272"/>
      <c r="AJ11" s="72"/>
      <c r="AK11" s="73"/>
      <c r="AL11" s="91"/>
      <c r="AM11" s="82"/>
      <c r="AN11" s="91"/>
      <c r="AO11" s="51"/>
      <c r="AP11" s="91"/>
      <c r="AQ11" s="72"/>
      <c r="AR11" s="72"/>
      <c r="AS11" s="91"/>
      <c r="AT11" s="81">
        <f t="shared" si="3"/>
        <v>0</v>
      </c>
      <c r="AU11" s="88">
        <f t="shared" si="4"/>
        <v>0</v>
      </c>
      <c r="AV11" s="116"/>
      <c r="AW11" s="80"/>
      <c r="AX11" s="80">
        <f t="shared" si="5"/>
        <v>0</v>
      </c>
      <c r="AY11" s="80">
        <f t="shared" si="6"/>
        <v>0</v>
      </c>
    </row>
    <row r="12" spans="1:51" ht="16.149999999999999" customHeight="1" x14ac:dyDescent="0.2">
      <c r="A12" s="58">
        <v>6</v>
      </c>
      <c r="B12" s="59" t="s">
        <v>11</v>
      </c>
      <c r="C12" s="270">
        <f>'8_2.1.18 SIS'!S12</f>
        <v>0</v>
      </c>
      <c r="D12" s="60">
        <f>'Source Data'!H12</f>
        <v>4932.8589889938785</v>
      </c>
      <c r="E12" s="65">
        <f t="shared" si="7"/>
        <v>0</v>
      </c>
      <c r="F12" s="289"/>
      <c r="G12" s="60">
        <f>'Source Data'!I12</f>
        <v>671.54041297688354</v>
      </c>
      <c r="H12" s="65">
        <f t="shared" si="8"/>
        <v>0</v>
      </c>
      <c r="I12" s="289"/>
      <c r="J12" s="60">
        <f>'Source Data'!J12</f>
        <v>183.14738535733184</v>
      </c>
      <c r="K12" s="65">
        <f t="shared" si="9"/>
        <v>0</v>
      </c>
      <c r="L12" s="289"/>
      <c r="M12" s="60">
        <f>'Source Data'!K12</f>
        <v>4578.6846339332969</v>
      </c>
      <c r="N12" s="65">
        <f t="shared" si="10"/>
        <v>0</v>
      </c>
      <c r="O12" s="289"/>
      <c r="P12" s="60">
        <f>'Source Data'!L12</f>
        <v>1831.4738535733186</v>
      </c>
      <c r="Q12" s="65">
        <f t="shared" si="11"/>
        <v>0</v>
      </c>
      <c r="R12" s="92">
        <v>0</v>
      </c>
      <c r="S12" s="60"/>
      <c r="T12" s="60"/>
      <c r="U12" s="61">
        <f t="shared" si="1"/>
        <v>0</v>
      </c>
      <c r="V12" s="92">
        <f t="shared" si="2"/>
        <v>0</v>
      </c>
      <c r="W12" s="65"/>
      <c r="X12" s="92"/>
      <c r="Y12" s="60"/>
      <c r="Z12" s="92"/>
      <c r="AA12" s="60"/>
      <c r="AB12" s="60"/>
      <c r="AC12" s="92"/>
      <c r="AD12" s="96"/>
      <c r="AE12" s="66"/>
      <c r="AF12" s="89"/>
      <c r="AG12" s="270"/>
      <c r="AH12" s="66"/>
      <c r="AI12" s="270"/>
      <c r="AJ12" s="68"/>
      <c r="AK12" s="67"/>
      <c r="AL12" s="89"/>
      <c r="AM12" s="70"/>
      <c r="AN12" s="89"/>
      <c r="AO12" s="60"/>
      <c r="AP12" s="89"/>
      <c r="AQ12" s="68"/>
      <c r="AR12" s="68"/>
      <c r="AS12" s="89"/>
      <c r="AT12" s="69">
        <f t="shared" si="3"/>
        <v>0</v>
      </c>
      <c r="AU12" s="86">
        <f t="shared" si="4"/>
        <v>0</v>
      </c>
      <c r="AV12" s="116"/>
      <c r="AW12" s="65"/>
      <c r="AX12" s="65">
        <f t="shared" si="5"/>
        <v>0</v>
      </c>
      <c r="AY12" s="65">
        <f t="shared" si="6"/>
        <v>0</v>
      </c>
    </row>
    <row r="13" spans="1:51" ht="16.149999999999999" customHeight="1" x14ac:dyDescent="0.2">
      <c r="A13" s="54">
        <v>7</v>
      </c>
      <c r="B13" s="55" t="s">
        <v>12</v>
      </c>
      <c r="C13" s="271">
        <f>'8_2.1.18 SIS'!S13</f>
        <v>0</v>
      </c>
      <c r="D13" s="56">
        <f>'Source Data'!H13</f>
        <v>3079.9485560845051</v>
      </c>
      <c r="E13" s="74">
        <f t="shared" si="7"/>
        <v>0</v>
      </c>
      <c r="F13" s="290"/>
      <c r="G13" s="56">
        <f>'Source Data'!I13</f>
        <v>422.20328372683736</v>
      </c>
      <c r="H13" s="74">
        <f t="shared" si="8"/>
        <v>0</v>
      </c>
      <c r="I13" s="290"/>
      <c r="J13" s="56">
        <f>'Source Data'!J13</f>
        <v>115.14635010731928</v>
      </c>
      <c r="K13" s="74">
        <f t="shared" si="9"/>
        <v>0</v>
      </c>
      <c r="L13" s="290"/>
      <c r="M13" s="56">
        <f>'Source Data'!K13</f>
        <v>2878.6587526829821</v>
      </c>
      <c r="N13" s="74">
        <f t="shared" si="10"/>
        <v>0</v>
      </c>
      <c r="O13" s="290"/>
      <c r="P13" s="56">
        <f>'Source Data'!L13</f>
        <v>1151.4635010731927</v>
      </c>
      <c r="Q13" s="74">
        <f t="shared" si="11"/>
        <v>0</v>
      </c>
      <c r="R13" s="93">
        <v>0</v>
      </c>
      <c r="S13" s="56"/>
      <c r="T13" s="56"/>
      <c r="U13" s="57">
        <f t="shared" si="1"/>
        <v>0</v>
      </c>
      <c r="V13" s="93">
        <f t="shared" si="2"/>
        <v>0</v>
      </c>
      <c r="W13" s="74"/>
      <c r="X13" s="93"/>
      <c r="Y13" s="56"/>
      <c r="Z13" s="93"/>
      <c r="AA13" s="56"/>
      <c r="AB13" s="56"/>
      <c r="AC13" s="93"/>
      <c r="AD13" s="97"/>
      <c r="AE13" s="75"/>
      <c r="AF13" s="90"/>
      <c r="AG13" s="271"/>
      <c r="AH13" s="75"/>
      <c r="AI13" s="271"/>
      <c r="AJ13" s="77"/>
      <c r="AK13" s="76"/>
      <c r="AL13" s="90"/>
      <c r="AM13" s="79"/>
      <c r="AN13" s="90"/>
      <c r="AO13" s="56"/>
      <c r="AP13" s="90"/>
      <c r="AQ13" s="77"/>
      <c r="AR13" s="77"/>
      <c r="AS13" s="90"/>
      <c r="AT13" s="78">
        <f t="shared" si="3"/>
        <v>0</v>
      </c>
      <c r="AU13" s="87">
        <f t="shared" si="4"/>
        <v>0</v>
      </c>
      <c r="AV13" s="116"/>
      <c r="AW13" s="74"/>
      <c r="AX13" s="74">
        <f t="shared" si="5"/>
        <v>0</v>
      </c>
      <c r="AY13" s="74">
        <f t="shared" si="6"/>
        <v>0</v>
      </c>
    </row>
    <row r="14" spans="1:51" ht="16.149999999999999" customHeight="1" x14ac:dyDescent="0.2">
      <c r="A14" s="54">
        <v>8</v>
      </c>
      <c r="B14" s="55" t="s">
        <v>13</v>
      </c>
      <c r="C14" s="271">
        <f>'8_2.1.18 SIS'!S14</f>
        <v>0</v>
      </c>
      <c r="D14" s="56">
        <f>'Source Data'!H14</f>
        <v>4738.9956586322805</v>
      </c>
      <c r="E14" s="74">
        <f t="shared" si="7"/>
        <v>0</v>
      </c>
      <c r="F14" s="290"/>
      <c r="G14" s="56">
        <f>'Source Data'!I14</f>
        <v>631.46888950213452</v>
      </c>
      <c r="H14" s="74">
        <f t="shared" si="8"/>
        <v>0</v>
      </c>
      <c r="I14" s="290"/>
      <c r="J14" s="56">
        <f>'Source Data'!J14</f>
        <v>172.21878804603671</v>
      </c>
      <c r="K14" s="74">
        <f t="shared" si="9"/>
        <v>0</v>
      </c>
      <c r="L14" s="290"/>
      <c r="M14" s="56">
        <f>'Source Data'!K14</f>
        <v>4305.4697011509179</v>
      </c>
      <c r="N14" s="74">
        <f t="shared" si="10"/>
        <v>0</v>
      </c>
      <c r="O14" s="290"/>
      <c r="P14" s="56">
        <f>'Source Data'!L14</f>
        <v>1722.1878804603671</v>
      </c>
      <c r="Q14" s="74">
        <f t="shared" si="11"/>
        <v>0</v>
      </c>
      <c r="R14" s="93">
        <v>0</v>
      </c>
      <c r="S14" s="56"/>
      <c r="T14" s="56"/>
      <c r="U14" s="57">
        <f t="shared" si="1"/>
        <v>0</v>
      </c>
      <c r="V14" s="93">
        <f t="shared" si="2"/>
        <v>0</v>
      </c>
      <c r="W14" s="74"/>
      <c r="X14" s="93"/>
      <c r="Y14" s="56"/>
      <c r="Z14" s="93"/>
      <c r="AA14" s="56"/>
      <c r="AB14" s="56"/>
      <c r="AC14" s="93"/>
      <c r="AD14" s="97"/>
      <c r="AE14" s="75"/>
      <c r="AF14" s="90"/>
      <c r="AG14" s="271"/>
      <c r="AH14" s="75"/>
      <c r="AI14" s="271"/>
      <c r="AJ14" s="77"/>
      <c r="AK14" s="76"/>
      <c r="AL14" s="90"/>
      <c r="AM14" s="79"/>
      <c r="AN14" s="90"/>
      <c r="AO14" s="56"/>
      <c r="AP14" s="90"/>
      <c r="AQ14" s="77"/>
      <c r="AR14" s="77"/>
      <c r="AS14" s="90"/>
      <c r="AT14" s="78">
        <f t="shared" si="3"/>
        <v>0</v>
      </c>
      <c r="AU14" s="87">
        <f t="shared" si="4"/>
        <v>0</v>
      </c>
      <c r="AV14" s="116"/>
      <c r="AW14" s="74"/>
      <c r="AX14" s="74">
        <f t="shared" si="5"/>
        <v>0</v>
      </c>
      <c r="AY14" s="74">
        <f t="shared" si="6"/>
        <v>0</v>
      </c>
    </row>
    <row r="15" spans="1:51" ht="16.149999999999999" customHeight="1" x14ac:dyDescent="0.2">
      <c r="A15" s="54">
        <v>9</v>
      </c>
      <c r="B15" s="55" t="s">
        <v>14</v>
      </c>
      <c r="C15" s="271">
        <f>'8_2.1.18 SIS'!S15</f>
        <v>0</v>
      </c>
      <c r="D15" s="56">
        <f>'Source Data'!H15</f>
        <v>4548.7366413720365</v>
      </c>
      <c r="E15" s="74">
        <f t="shared" si="7"/>
        <v>0</v>
      </c>
      <c r="F15" s="290"/>
      <c r="G15" s="56">
        <f>'Source Data'!I15</f>
        <v>606.55190779573797</v>
      </c>
      <c r="H15" s="74">
        <f t="shared" si="8"/>
        <v>0</v>
      </c>
      <c r="I15" s="290"/>
      <c r="J15" s="56">
        <f>'Source Data'!J15</f>
        <v>165.42324758065581</v>
      </c>
      <c r="K15" s="74">
        <f t="shared" si="9"/>
        <v>0</v>
      </c>
      <c r="L15" s="290"/>
      <c r="M15" s="56">
        <f>'Source Data'!K15</f>
        <v>4135.5811895163952</v>
      </c>
      <c r="N15" s="74">
        <f t="shared" si="10"/>
        <v>0</v>
      </c>
      <c r="O15" s="290"/>
      <c r="P15" s="56">
        <f>'Source Data'!L15</f>
        <v>1654.2324758065579</v>
      </c>
      <c r="Q15" s="74">
        <f t="shared" si="11"/>
        <v>0</v>
      </c>
      <c r="R15" s="93">
        <v>0</v>
      </c>
      <c r="S15" s="56"/>
      <c r="T15" s="56"/>
      <c r="U15" s="57">
        <f t="shared" si="1"/>
        <v>0</v>
      </c>
      <c r="V15" s="93">
        <f t="shared" si="2"/>
        <v>0</v>
      </c>
      <c r="W15" s="74"/>
      <c r="X15" s="93"/>
      <c r="Y15" s="56"/>
      <c r="Z15" s="93"/>
      <c r="AA15" s="56"/>
      <c r="AB15" s="56"/>
      <c r="AC15" s="93"/>
      <c r="AD15" s="97"/>
      <c r="AE15" s="75"/>
      <c r="AF15" s="90"/>
      <c r="AG15" s="271"/>
      <c r="AH15" s="75"/>
      <c r="AI15" s="271"/>
      <c r="AJ15" s="77"/>
      <c r="AK15" s="76"/>
      <c r="AL15" s="90"/>
      <c r="AM15" s="79"/>
      <c r="AN15" s="90"/>
      <c r="AO15" s="56"/>
      <c r="AP15" s="90"/>
      <c r="AQ15" s="77"/>
      <c r="AR15" s="77"/>
      <c r="AS15" s="90"/>
      <c r="AT15" s="78">
        <f t="shared" si="3"/>
        <v>0</v>
      </c>
      <c r="AU15" s="87">
        <f t="shared" si="4"/>
        <v>0</v>
      </c>
      <c r="AV15" s="116"/>
      <c r="AW15" s="74"/>
      <c r="AX15" s="74">
        <f t="shared" si="5"/>
        <v>0</v>
      </c>
      <c r="AY15" s="74">
        <f t="shared" si="6"/>
        <v>0</v>
      </c>
    </row>
    <row r="16" spans="1:51" ht="16.149999999999999" customHeight="1" x14ac:dyDescent="0.2">
      <c r="A16" s="49">
        <v>10</v>
      </c>
      <c r="B16" s="50" t="s">
        <v>15</v>
      </c>
      <c r="C16" s="272">
        <f>'8_2.1.18 SIS'!S16</f>
        <v>0</v>
      </c>
      <c r="D16" s="51">
        <f>'Source Data'!H16</f>
        <v>3450.3968616043203</v>
      </c>
      <c r="E16" s="80">
        <f t="shared" si="7"/>
        <v>0</v>
      </c>
      <c r="F16" s="291"/>
      <c r="G16" s="51">
        <f>'Source Data'!I16</f>
        <v>486.95555408614769</v>
      </c>
      <c r="H16" s="80">
        <f t="shared" si="8"/>
        <v>0</v>
      </c>
      <c r="I16" s="291"/>
      <c r="J16" s="51">
        <f>'Source Data'!J16</f>
        <v>132.806060205313</v>
      </c>
      <c r="K16" s="80">
        <f t="shared" si="9"/>
        <v>0</v>
      </c>
      <c r="L16" s="291"/>
      <c r="M16" s="51">
        <f>'Source Data'!K16</f>
        <v>3320.1515051328256</v>
      </c>
      <c r="N16" s="80">
        <f t="shared" si="10"/>
        <v>0</v>
      </c>
      <c r="O16" s="291"/>
      <c r="P16" s="51">
        <f>'Source Data'!L16</f>
        <v>1328.06060205313</v>
      </c>
      <c r="Q16" s="80">
        <f t="shared" si="11"/>
        <v>0</v>
      </c>
      <c r="R16" s="94">
        <v>0</v>
      </c>
      <c r="S16" s="51"/>
      <c r="T16" s="51"/>
      <c r="U16" s="52">
        <f t="shared" si="1"/>
        <v>0</v>
      </c>
      <c r="V16" s="94">
        <f t="shared" si="2"/>
        <v>0</v>
      </c>
      <c r="W16" s="80"/>
      <c r="X16" s="94"/>
      <c r="Y16" s="51"/>
      <c r="Z16" s="94"/>
      <c r="AA16" s="53"/>
      <c r="AB16" s="51"/>
      <c r="AC16" s="95"/>
      <c r="AD16" s="95"/>
      <c r="AE16" s="71"/>
      <c r="AF16" s="91"/>
      <c r="AG16" s="272"/>
      <c r="AH16" s="71"/>
      <c r="AI16" s="272"/>
      <c r="AJ16" s="72"/>
      <c r="AK16" s="73"/>
      <c r="AL16" s="91"/>
      <c r="AM16" s="82"/>
      <c r="AN16" s="91"/>
      <c r="AO16" s="51"/>
      <c r="AP16" s="91"/>
      <c r="AQ16" s="72"/>
      <c r="AR16" s="72"/>
      <c r="AS16" s="91"/>
      <c r="AT16" s="81">
        <f t="shared" si="3"/>
        <v>0</v>
      </c>
      <c r="AU16" s="88">
        <f t="shared" si="4"/>
        <v>0</v>
      </c>
      <c r="AV16" s="116"/>
      <c r="AW16" s="80"/>
      <c r="AX16" s="80">
        <f t="shared" si="5"/>
        <v>0</v>
      </c>
      <c r="AY16" s="80">
        <f t="shared" si="6"/>
        <v>0</v>
      </c>
    </row>
    <row r="17" spans="1:51" ht="16.149999999999999" customHeight="1" x14ac:dyDescent="0.2">
      <c r="A17" s="58">
        <v>11</v>
      </c>
      <c r="B17" s="59" t="s">
        <v>16</v>
      </c>
      <c r="C17" s="270">
        <f>'8_2.1.18 SIS'!S17</f>
        <v>0</v>
      </c>
      <c r="D17" s="60">
        <f>'Source Data'!H17</f>
        <v>5710.1347819377015</v>
      </c>
      <c r="E17" s="65">
        <f t="shared" si="7"/>
        <v>0</v>
      </c>
      <c r="F17" s="289"/>
      <c r="G17" s="60">
        <f>'Source Data'!I17</f>
        <v>720.86562862338462</v>
      </c>
      <c r="H17" s="65">
        <f t="shared" si="8"/>
        <v>0</v>
      </c>
      <c r="I17" s="289"/>
      <c r="J17" s="60">
        <f>'Source Data'!J17</f>
        <v>196.59971689728673</v>
      </c>
      <c r="K17" s="65">
        <f t="shared" si="9"/>
        <v>0</v>
      </c>
      <c r="L17" s="289"/>
      <c r="M17" s="60">
        <f>'Source Data'!K17</f>
        <v>4914.9929224321686</v>
      </c>
      <c r="N17" s="65">
        <f t="shared" si="10"/>
        <v>0</v>
      </c>
      <c r="O17" s="289"/>
      <c r="P17" s="60">
        <f>'Source Data'!L17</f>
        <v>1965.9971689728673</v>
      </c>
      <c r="Q17" s="65">
        <f t="shared" si="11"/>
        <v>0</v>
      </c>
      <c r="R17" s="92">
        <v>0</v>
      </c>
      <c r="S17" s="60"/>
      <c r="T17" s="60"/>
      <c r="U17" s="61">
        <f t="shared" si="1"/>
        <v>0</v>
      </c>
      <c r="V17" s="92">
        <f t="shared" si="2"/>
        <v>0</v>
      </c>
      <c r="W17" s="65"/>
      <c r="X17" s="92"/>
      <c r="Y17" s="60"/>
      <c r="Z17" s="92"/>
      <c r="AA17" s="60"/>
      <c r="AB17" s="60"/>
      <c r="AC17" s="92"/>
      <c r="AD17" s="96"/>
      <c r="AE17" s="66"/>
      <c r="AF17" s="89"/>
      <c r="AG17" s="270"/>
      <c r="AH17" s="66"/>
      <c r="AI17" s="270"/>
      <c r="AJ17" s="68"/>
      <c r="AK17" s="67"/>
      <c r="AL17" s="89"/>
      <c r="AM17" s="70"/>
      <c r="AN17" s="89"/>
      <c r="AO17" s="60"/>
      <c r="AP17" s="89"/>
      <c r="AQ17" s="68"/>
      <c r="AR17" s="68"/>
      <c r="AS17" s="89"/>
      <c r="AT17" s="69">
        <f t="shared" si="3"/>
        <v>0</v>
      </c>
      <c r="AU17" s="86">
        <f t="shared" si="4"/>
        <v>0</v>
      </c>
      <c r="AV17" s="116"/>
      <c r="AW17" s="65"/>
      <c r="AX17" s="65">
        <f t="shared" si="5"/>
        <v>0</v>
      </c>
      <c r="AY17" s="65">
        <f t="shared" si="6"/>
        <v>0</v>
      </c>
    </row>
    <row r="18" spans="1:51" ht="16.149999999999999" customHeight="1" x14ac:dyDescent="0.2">
      <c r="A18" s="54">
        <v>12</v>
      </c>
      <c r="B18" s="55" t="s">
        <v>17</v>
      </c>
      <c r="C18" s="271">
        <f>'8_2.1.18 SIS'!S18</f>
        <v>0</v>
      </c>
      <c r="D18" s="56">
        <f>'Source Data'!H18</f>
        <v>2970.5124583417528</v>
      </c>
      <c r="E18" s="74">
        <f t="shared" si="7"/>
        <v>0</v>
      </c>
      <c r="F18" s="290"/>
      <c r="G18" s="56">
        <f>'Source Data'!I18</f>
        <v>374.0615666318472</v>
      </c>
      <c r="H18" s="74">
        <f t="shared" si="8"/>
        <v>0</v>
      </c>
      <c r="I18" s="290"/>
      <c r="J18" s="56">
        <f>'Source Data'!J18</f>
        <v>102.01679089959471</v>
      </c>
      <c r="K18" s="74">
        <f t="shared" si="9"/>
        <v>0</v>
      </c>
      <c r="L18" s="290"/>
      <c r="M18" s="56">
        <f>'Source Data'!K18</f>
        <v>2550.4197724898677</v>
      </c>
      <c r="N18" s="74">
        <f t="shared" si="10"/>
        <v>0</v>
      </c>
      <c r="O18" s="290"/>
      <c r="P18" s="56">
        <f>'Source Data'!L18</f>
        <v>1020.1679089959471</v>
      </c>
      <c r="Q18" s="74">
        <f t="shared" si="11"/>
        <v>0</v>
      </c>
      <c r="R18" s="93">
        <v>0</v>
      </c>
      <c r="S18" s="56"/>
      <c r="T18" s="56"/>
      <c r="U18" s="57">
        <f t="shared" si="1"/>
        <v>0</v>
      </c>
      <c r="V18" s="93">
        <f t="shared" si="2"/>
        <v>0</v>
      </c>
      <c r="W18" s="74"/>
      <c r="X18" s="93"/>
      <c r="Y18" s="56"/>
      <c r="Z18" s="93"/>
      <c r="AA18" s="56"/>
      <c r="AB18" s="56"/>
      <c r="AC18" s="93"/>
      <c r="AD18" s="97"/>
      <c r="AE18" s="75"/>
      <c r="AF18" s="90"/>
      <c r="AG18" s="271"/>
      <c r="AH18" s="75"/>
      <c r="AI18" s="271"/>
      <c r="AJ18" s="77"/>
      <c r="AK18" s="76"/>
      <c r="AL18" s="90"/>
      <c r="AM18" s="79"/>
      <c r="AN18" s="90"/>
      <c r="AO18" s="56"/>
      <c r="AP18" s="90"/>
      <c r="AQ18" s="77"/>
      <c r="AR18" s="77"/>
      <c r="AS18" s="90"/>
      <c r="AT18" s="78">
        <f t="shared" si="3"/>
        <v>0</v>
      </c>
      <c r="AU18" s="87">
        <f t="shared" si="4"/>
        <v>0</v>
      </c>
      <c r="AV18" s="116"/>
      <c r="AW18" s="74"/>
      <c r="AX18" s="74">
        <f t="shared" si="5"/>
        <v>0</v>
      </c>
      <c r="AY18" s="74">
        <f t="shared" si="6"/>
        <v>0</v>
      </c>
    </row>
    <row r="19" spans="1:51" ht="16.149999999999999" customHeight="1" x14ac:dyDescent="0.2">
      <c r="A19" s="54">
        <v>13</v>
      </c>
      <c r="B19" s="55" t="s">
        <v>18</v>
      </c>
      <c r="C19" s="271">
        <f>'8_2.1.18 SIS'!S19</f>
        <v>0</v>
      </c>
      <c r="D19" s="56">
        <f>'Source Data'!H19</f>
        <v>5498.1587066365764</v>
      </c>
      <c r="E19" s="74">
        <f t="shared" si="7"/>
        <v>0</v>
      </c>
      <c r="F19" s="290"/>
      <c r="G19" s="56">
        <f>'Source Data'!I19</f>
        <v>725.51734025343501</v>
      </c>
      <c r="H19" s="74">
        <f t="shared" si="8"/>
        <v>0</v>
      </c>
      <c r="I19" s="290"/>
      <c r="J19" s="56">
        <f>'Source Data'!J19</f>
        <v>197.86836552366407</v>
      </c>
      <c r="K19" s="74">
        <f t="shared" si="9"/>
        <v>0</v>
      </c>
      <c r="L19" s="290"/>
      <c r="M19" s="56">
        <f>'Source Data'!K19</f>
        <v>4946.7091380916027</v>
      </c>
      <c r="N19" s="74">
        <f t="shared" si="10"/>
        <v>0</v>
      </c>
      <c r="O19" s="290"/>
      <c r="P19" s="56">
        <f>'Source Data'!L19</f>
        <v>1978.6836552366412</v>
      </c>
      <c r="Q19" s="74">
        <f t="shared" si="11"/>
        <v>0</v>
      </c>
      <c r="R19" s="93">
        <v>0</v>
      </c>
      <c r="S19" s="56"/>
      <c r="T19" s="56"/>
      <c r="U19" s="57">
        <f t="shared" si="1"/>
        <v>0</v>
      </c>
      <c r="V19" s="93">
        <f t="shared" si="2"/>
        <v>0</v>
      </c>
      <c r="W19" s="74"/>
      <c r="X19" s="93"/>
      <c r="Y19" s="56"/>
      <c r="Z19" s="93"/>
      <c r="AA19" s="56"/>
      <c r="AB19" s="56"/>
      <c r="AC19" s="93"/>
      <c r="AD19" s="97"/>
      <c r="AE19" s="75"/>
      <c r="AF19" s="90"/>
      <c r="AG19" s="271"/>
      <c r="AH19" s="75"/>
      <c r="AI19" s="271"/>
      <c r="AJ19" s="77"/>
      <c r="AK19" s="76"/>
      <c r="AL19" s="90"/>
      <c r="AM19" s="79"/>
      <c r="AN19" s="90"/>
      <c r="AO19" s="56"/>
      <c r="AP19" s="90"/>
      <c r="AQ19" s="77"/>
      <c r="AR19" s="77"/>
      <c r="AS19" s="90"/>
      <c r="AT19" s="78">
        <f t="shared" si="3"/>
        <v>0</v>
      </c>
      <c r="AU19" s="87">
        <f t="shared" si="4"/>
        <v>0</v>
      </c>
      <c r="AV19" s="116"/>
      <c r="AW19" s="74"/>
      <c r="AX19" s="74">
        <f t="shared" si="5"/>
        <v>0</v>
      </c>
      <c r="AY19" s="74">
        <f t="shared" si="6"/>
        <v>0</v>
      </c>
    </row>
    <row r="20" spans="1:51" ht="16.149999999999999" customHeight="1" x14ac:dyDescent="0.2">
      <c r="A20" s="54">
        <v>14</v>
      </c>
      <c r="B20" s="55" t="s">
        <v>19</v>
      </c>
      <c r="C20" s="271">
        <f>'8_2.1.18 SIS'!S20</f>
        <v>0</v>
      </c>
      <c r="D20" s="56">
        <f>'Source Data'!H20</f>
        <v>5011.2312545353479</v>
      </c>
      <c r="E20" s="74">
        <f t="shared" si="7"/>
        <v>0</v>
      </c>
      <c r="F20" s="290"/>
      <c r="G20" s="56">
        <f>'Source Data'!I20</f>
        <v>644.89230424636412</v>
      </c>
      <c r="H20" s="74">
        <f t="shared" si="8"/>
        <v>0</v>
      </c>
      <c r="I20" s="290"/>
      <c r="J20" s="56">
        <f>'Source Data'!J20</f>
        <v>175.87971933991753</v>
      </c>
      <c r="K20" s="74">
        <f t="shared" si="9"/>
        <v>0</v>
      </c>
      <c r="L20" s="290"/>
      <c r="M20" s="56">
        <f>'Source Data'!K20</f>
        <v>4396.9929834979375</v>
      </c>
      <c r="N20" s="74">
        <f t="shared" si="10"/>
        <v>0</v>
      </c>
      <c r="O20" s="290"/>
      <c r="P20" s="56">
        <f>'Source Data'!L20</f>
        <v>1758.7971933991751</v>
      </c>
      <c r="Q20" s="74">
        <f t="shared" si="11"/>
        <v>0</v>
      </c>
      <c r="R20" s="93">
        <v>0</v>
      </c>
      <c r="S20" s="56"/>
      <c r="T20" s="56"/>
      <c r="U20" s="57">
        <f t="shared" si="1"/>
        <v>0</v>
      </c>
      <c r="V20" s="93">
        <f t="shared" si="2"/>
        <v>0</v>
      </c>
      <c r="W20" s="74"/>
      <c r="X20" s="93"/>
      <c r="Y20" s="56"/>
      <c r="Z20" s="93"/>
      <c r="AA20" s="56"/>
      <c r="AB20" s="56"/>
      <c r="AC20" s="93"/>
      <c r="AD20" s="97"/>
      <c r="AE20" s="75"/>
      <c r="AF20" s="90"/>
      <c r="AG20" s="271"/>
      <c r="AH20" s="75"/>
      <c r="AI20" s="271"/>
      <c r="AJ20" s="77"/>
      <c r="AK20" s="76"/>
      <c r="AL20" s="90"/>
      <c r="AM20" s="79"/>
      <c r="AN20" s="90"/>
      <c r="AO20" s="56"/>
      <c r="AP20" s="90"/>
      <c r="AQ20" s="77"/>
      <c r="AR20" s="77"/>
      <c r="AS20" s="90"/>
      <c r="AT20" s="78">
        <f t="shared" si="3"/>
        <v>0</v>
      </c>
      <c r="AU20" s="87">
        <f t="shared" si="4"/>
        <v>0</v>
      </c>
      <c r="AV20" s="116"/>
      <c r="AW20" s="74"/>
      <c r="AX20" s="74">
        <f t="shared" si="5"/>
        <v>0</v>
      </c>
      <c r="AY20" s="74">
        <f t="shared" si="6"/>
        <v>0</v>
      </c>
    </row>
    <row r="21" spans="1:51" ht="16.149999999999999" customHeight="1" x14ac:dyDescent="0.2">
      <c r="A21" s="49">
        <v>15</v>
      </c>
      <c r="B21" s="50" t="s">
        <v>20</v>
      </c>
      <c r="C21" s="272">
        <f>'8_2.1.18 SIS'!S21</f>
        <v>0</v>
      </c>
      <c r="D21" s="51">
        <f>'Source Data'!H21</f>
        <v>5066.2622105753844</v>
      </c>
      <c r="E21" s="80">
        <f t="shared" si="7"/>
        <v>0</v>
      </c>
      <c r="F21" s="291"/>
      <c r="G21" s="51">
        <f>'Source Data'!I21</f>
        <v>701.0216863265847</v>
      </c>
      <c r="H21" s="80">
        <f t="shared" si="8"/>
        <v>0</v>
      </c>
      <c r="I21" s="291"/>
      <c r="J21" s="51">
        <f>'Source Data'!J21</f>
        <v>191.18773263452312</v>
      </c>
      <c r="K21" s="80">
        <f t="shared" si="9"/>
        <v>0</v>
      </c>
      <c r="L21" s="291"/>
      <c r="M21" s="51">
        <f>'Source Data'!K21</f>
        <v>4779.6933158630773</v>
      </c>
      <c r="N21" s="80">
        <f t="shared" si="10"/>
        <v>0</v>
      </c>
      <c r="O21" s="291"/>
      <c r="P21" s="51">
        <f>'Source Data'!L21</f>
        <v>1911.8773263452308</v>
      </c>
      <c r="Q21" s="80">
        <f t="shared" si="11"/>
        <v>0</v>
      </c>
      <c r="R21" s="94">
        <v>0</v>
      </c>
      <c r="S21" s="51"/>
      <c r="T21" s="51"/>
      <c r="U21" s="52">
        <f t="shared" si="1"/>
        <v>0</v>
      </c>
      <c r="V21" s="94">
        <f t="shared" si="2"/>
        <v>0</v>
      </c>
      <c r="W21" s="80"/>
      <c r="X21" s="94"/>
      <c r="Y21" s="51"/>
      <c r="Z21" s="94"/>
      <c r="AA21" s="53"/>
      <c r="AB21" s="51"/>
      <c r="AC21" s="95"/>
      <c r="AD21" s="95"/>
      <c r="AE21" s="71"/>
      <c r="AF21" s="91"/>
      <c r="AG21" s="272"/>
      <c r="AH21" s="71"/>
      <c r="AI21" s="272"/>
      <c r="AJ21" s="72"/>
      <c r="AK21" s="73"/>
      <c r="AL21" s="91"/>
      <c r="AM21" s="82"/>
      <c r="AN21" s="91"/>
      <c r="AO21" s="51"/>
      <c r="AP21" s="91"/>
      <c r="AQ21" s="72"/>
      <c r="AR21" s="72"/>
      <c r="AS21" s="91"/>
      <c r="AT21" s="81">
        <f t="shared" si="3"/>
        <v>0</v>
      </c>
      <c r="AU21" s="88">
        <f t="shared" si="4"/>
        <v>0</v>
      </c>
      <c r="AV21" s="116"/>
      <c r="AW21" s="80"/>
      <c r="AX21" s="80">
        <f t="shared" si="5"/>
        <v>0</v>
      </c>
      <c r="AY21" s="80">
        <f t="shared" si="6"/>
        <v>0</v>
      </c>
    </row>
    <row r="22" spans="1:51" ht="16.149999999999999" customHeight="1" x14ac:dyDescent="0.2">
      <c r="A22" s="58">
        <v>16</v>
      </c>
      <c r="B22" s="59" t="s">
        <v>21</v>
      </c>
      <c r="C22" s="270">
        <f>'8_2.1.18 SIS'!S22</f>
        <v>0</v>
      </c>
      <c r="D22" s="60">
        <f>'Source Data'!H22</f>
        <v>2365.2515167166002</v>
      </c>
      <c r="E22" s="65">
        <f t="shared" si="7"/>
        <v>0</v>
      </c>
      <c r="F22" s="289"/>
      <c r="G22" s="60">
        <f>'Source Data'!I22</f>
        <v>332.11179417298291</v>
      </c>
      <c r="H22" s="65">
        <f t="shared" si="8"/>
        <v>0</v>
      </c>
      <c r="I22" s="289"/>
      <c r="J22" s="60">
        <f>'Source Data'!J22</f>
        <v>90.57594386535898</v>
      </c>
      <c r="K22" s="65">
        <f t="shared" si="9"/>
        <v>0</v>
      </c>
      <c r="L22" s="289"/>
      <c r="M22" s="60">
        <f>'Source Data'!K22</f>
        <v>2264.3985966339742</v>
      </c>
      <c r="N22" s="65">
        <f t="shared" si="10"/>
        <v>0</v>
      </c>
      <c r="O22" s="289"/>
      <c r="P22" s="60">
        <f>'Source Data'!L22</f>
        <v>905.75943865358965</v>
      </c>
      <c r="Q22" s="65">
        <f t="shared" si="11"/>
        <v>0</v>
      </c>
      <c r="R22" s="92">
        <v>0</v>
      </c>
      <c r="S22" s="60"/>
      <c r="T22" s="60"/>
      <c r="U22" s="61">
        <f t="shared" si="1"/>
        <v>0</v>
      </c>
      <c r="V22" s="92">
        <f t="shared" si="2"/>
        <v>0</v>
      </c>
      <c r="W22" s="65"/>
      <c r="X22" s="92"/>
      <c r="Y22" s="60"/>
      <c r="Z22" s="92"/>
      <c r="AA22" s="60"/>
      <c r="AB22" s="60"/>
      <c r="AC22" s="92"/>
      <c r="AD22" s="96"/>
      <c r="AE22" s="66"/>
      <c r="AF22" s="89"/>
      <c r="AG22" s="270"/>
      <c r="AH22" s="66"/>
      <c r="AI22" s="270"/>
      <c r="AJ22" s="68"/>
      <c r="AK22" s="67"/>
      <c r="AL22" s="89"/>
      <c r="AM22" s="70"/>
      <c r="AN22" s="89"/>
      <c r="AO22" s="60"/>
      <c r="AP22" s="89"/>
      <c r="AQ22" s="68"/>
      <c r="AR22" s="68"/>
      <c r="AS22" s="89"/>
      <c r="AT22" s="69">
        <f t="shared" si="3"/>
        <v>0</v>
      </c>
      <c r="AU22" s="86">
        <f t="shared" si="4"/>
        <v>0</v>
      </c>
      <c r="AV22" s="116"/>
      <c r="AW22" s="65"/>
      <c r="AX22" s="65">
        <f t="shared" si="5"/>
        <v>0</v>
      </c>
      <c r="AY22" s="65">
        <f t="shared" si="6"/>
        <v>0</v>
      </c>
    </row>
    <row r="23" spans="1:51" ht="16.149999999999999" customHeight="1" x14ac:dyDescent="0.2">
      <c r="A23" s="54">
        <v>17</v>
      </c>
      <c r="B23" s="55" t="s">
        <v>22</v>
      </c>
      <c r="C23" s="271">
        <f>'8_2.1.18 SIS'!S23</f>
        <v>0</v>
      </c>
      <c r="D23" s="56">
        <f>'Source Data'!H23</f>
        <v>3197.8562864796509</v>
      </c>
      <c r="E23" s="74">
        <f t="shared" si="7"/>
        <v>0</v>
      </c>
      <c r="F23" s="290"/>
      <c r="G23" s="56">
        <f>'Source Data'!I23</f>
        <v>404.99760461581491</v>
      </c>
      <c r="H23" s="74">
        <f t="shared" si="8"/>
        <v>0</v>
      </c>
      <c r="I23" s="290"/>
      <c r="J23" s="56">
        <f>'Source Data'!J23</f>
        <v>110.45389216794953</v>
      </c>
      <c r="K23" s="74">
        <f t="shared" si="9"/>
        <v>0</v>
      </c>
      <c r="L23" s="290"/>
      <c r="M23" s="56">
        <f>'Source Data'!K23</f>
        <v>2761.3473041987377</v>
      </c>
      <c r="N23" s="74">
        <f t="shared" si="10"/>
        <v>0</v>
      </c>
      <c r="O23" s="290"/>
      <c r="P23" s="56">
        <f>'Source Data'!L23</f>
        <v>1104.5389216794952</v>
      </c>
      <c r="Q23" s="74">
        <f t="shared" si="11"/>
        <v>0</v>
      </c>
      <c r="R23" s="93">
        <v>0</v>
      </c>
      <c r="S23" s="56"/>
      <c r="T23" s="56"/>
      <c r="U23" s="57">
        <f t="shared" si="1"/>
        <v>0</v>
      </c>
      <c r="V23" s="93">
        <f t="shared" si="2"/>
        <v>0</v>
      </c>
      <c r="W23" s="74"/>
      <c r="X23" s="93"/>
      <c r="Y23" s="56"/>
      <c r="Z23" s="93"/>
      <c r="AA23" s="56"/>
      <c r="AB23" s="56"/>
      <c r="AC23" s="93"/>
      <c r="AD23" s="97"/>
      <c r="AE23" s="75"/>
      <c r="AF23" s="90"/>
      <c r="AG23" s="271"/>
      <c r="AH23" s="75"/>
      <c r="AI23" s="271"/>
      <c r="AJ23" s="77"/>
      <c r="AK23" s="76"/>
      <c r="AL23" s="90"/>
      <c r="AM23" s="79"/>
      <c r="AN23" s="90"/>
      <c r="AO23" s="56"/>
      <c r="AP23" s="90"/>
      <c r="AQ23" s="77"/>
      <c r="AR23" s="77"/>
      <c r="AS23" s="90"/>
      <c r="AT23" s="78">
        <f t="shared" si="3"/>
        <v>0</v>
      </c>
      <c r="AU23" s="87">
        <f t="shared" si="4"/>
        <v>0</v>
      </c>
      <c r="AV23" s="116"/>
      <c r="AW23" s="74"/>
      <c r="AX23" s="74">
        <f t="shared" si="5"/>
        <v>0</v>
      </c>
      <c r="AY23" s="74">
        <f t="shared" si="6"/>
        <v>0</v>
      </c>
    </row>
    <row r="24" spans="1:51" ht="16.149999999999999" customHeight="1" x14ac:dyDescent="0.2">
      <c r="A24" s="54">
        <v>18</v>
      </c>
      <c r="B24" s="55" t="s">
        <v>23</v>
      </c>
      <c r="C24" s="271">
        <f>'8_2.1.18 SIS'!S24</f>
        <v>0</v>
      </c>
      <c r="D24" s="56">
        <f>'Source Data'!H24</f>
        <v>5126.6533122919036</v>
      </c>
      <c r="E24" s="74">
        <f t="shared" si="7"/>
        <v>0</v>
      </c>
      <c r="F24" s="290"/>
      <c r="G24" s="56">
        <f>'Source Data'!I24</f>
        <v>689.43182714981469</v>
      </c>
      <c r="H24" s="74">
        <f t="shared" si="8"/>
        <v>0</v>
      </c>
      <c r="I24" s="290"/>
      <c r="J24" s="56">
        <f>'Source Data'!J24</f>
        <v>188.02686194994951</v>
      </c>
      <c r="K24" s="74">
        <f t="shared" si="9"/>
        <v>0</v>
      </c>
      <c r="L24" s="290"/>
      <c r="M24" s="56">
        <f>'Source Data'!K24</f>
        <v>4700.6715487487372</v>
      </c>
      <c r="N24" s="74">
        <f t="shared" si="10"/>
        <v>0</v>
      </c>
      <c r="O24" s="290"/>
      <c r="P24" s="56">
        <f>'Source Data'!L24</f>
        <v>0</v>
      </c>
      <c r="Q24" s="74">
        <f t="shared" si="11"/>
        <v>0</v>
      </c>
      <c r="R24" s="93">
        <v>0</v>
      </c>
      <c r="S24" s="56"/>
      <c r="T24" s="56"/>
      <c r="U24" s="57">
        <f t="shared" si="1"/>
        <v>0</v>
      </c>
      <c r="V24" s="93">
        <f t="shared" si="2"/>
        <v>0</v>
      </c>
      <c r="W24" s="74"/>
      <c r="X24" s="93"/>
      <c r="Y24" s="56"/>
      <c r="Z24" s="93"/>
      <c r="AA24" s="56"/>
      <c r="AB24" s="56"/>
      <c r="AC24" s="93"/>
      <c r="AD24" s="97"/>
      <c r="AE24" s="75"/>
      <c r="AF24" s="90"/>
      <c r="AG24" s="271"/>
      <c r="AH24" s="75"/>
      <c r="AI24" s="271"/>
      <c r="AJ24" s="77"/>
      <c r="AK24" s="76"/>
      <c r="AL24" s="90"/>
      <c r="AM24" s="79"/>
      <c r="AN24" s="90"/>
      <c r="AO24" s="56"/>
      <c r="AP24" s="90"/>
      <c r="AQ24" s="77"/>
      <c r="AR24" s="77"/>
      <c r="AS24" s="90"/>
      <c r="AT24" s="78">
        <f t="shared" si="3"/>
        <v>0</v>
      </c>
      <c r="AU24" s="87">
        <f t="shared" si="4"/>
        <v>0</v>
      </c>
      <c r="AV24" s="116"/>
      <c r="AW24" s="74"/>
      <c r="AX24" s="74">
        <f t="shared" si="5"/>
        <v>0</v>
      </c>
      <c r="AY24" s="74">
        <f t="shared" si="6"/>
        <v>0</v>
      </c>
    </row>
    <row r="25" spans="1:51" ht="16.149999999999999" customHeight="1" x14ac:dyDescent="0.2">
      <c r="A25" s="54">
        <v>19</v>
      </c>
      <c r="B25" s="55" t="s">
        <v>24</v>
      </c>
      <c r="C25" s="271">
        <f>'8_2.1.18 SIS'!S25</f>
        <v>0</v>
      </c>
      <c r="D25" s="56">
        <f>'Source Data'!H25</f>
        <v>4518.921408734529</v>
      </c>
      <c r="E25" s="74">
        <f t="shared" si="7"/>
        <v>0</v>
      </c>
      <c r="F25" s="290"/>
      <c r="G25" s="56">
        <f>'Source Data'!I25</f>
        <v>604.6851220204918</v>
      </c>
      <c r="H25" s="74">
        <f t="shared" si="8"/>
        <v>0</v>
      </c>
      <c r="I25" s="290"/>
      <c r="J25" s="56">
        <f>'Source Data'!J25</f>
        <v>164.91412418740686</v>
      </c>
      <c r="K25" s="74">
        <f t="shared" si="9"/>
        <v>0</v>
      </c>
      <c r="L25" s="290"/>
      <c r="M25" s="56">
        <f>'Source Data'!K25</f>
        <v>4122.8531046851722</v>
      </c>
      <c r="N25" s="74">
        <f t="shared" si="10"/>
        <v>0</v>
      </c>
      <c r="O25" s="290"/>
      <c r="P25" s="56">
        <f>'Source Data'!L25</f>
        <v>1649.1412418740688</v>
      </c>
      <c r="Q25" s="74">
        <f t="shared" si="11"/>
        <v>0</v>
      </c>
      <c r="R25" s="93">
        <v>0</v>
      </c>
      <c r="S25" s="56"/>
      <c r="T25" s="56"/>
      <c r="U25" s="57">
        <f t="shared" si="1"/>
        <v>0</v>
      </c>
      <c r="V25" s="93">
        <f t="shared" si="2"/>
        <v>0</v>
      </c>
      <c r="W25" s="74"/>
      <c r="X25" s="93"/>
      <c r="Y25" s="56"/>
      <c r="Z25" s="93"/>
      <c r="AA25" s="56"/>
      <c r="AB25" s="56"/>
      <c r="AC25" s="93"/>
      <c r="AD25" s="97"/>
      <c r="AE25" s="75"/>
      <c r="AF25" s="90"/>
      <c r="AG25" s="271"/>
      <c r="AH25" s="75"/>
      <c r="AI25" s="271"/>
      <c r="AJ25" s="77"/>
      <c r="AK25" s="76"/>
      <c r="AL25" s="90"/>
      <c r="AM25" s="79"/>
      <c r="AN25" s="90"/>
      <c r="AO25" s="56"/>
      <c r="AP25" s="90"/>
      <c r="AQ25" s="77"/>
      <c r="AR25" s="77"/>
      <c r="AS25" s="90"/>
      <c r="AT25" s="78">
        <f t="shared" si="3"/>
        <v>0</v>
      </c>
      <c r="AU25" s="87">
        <f t="shared" si="4"/>
        <v>0</v>
      </c>
      <c r="AV25" s="116"/>
      <c r="AW25" s="74"/>
      <c r="AX25" s="74">
        <f t="shared" si="5"/>
        <v>0</v>
      </c>
      <c r="AY25" s="74">
        <f t="shared" si="6"/>
        <v>0</v>
      </c>
    </row>
    <row r="26" spans="1:51" ht="16.149999999999999" customHeight="1" x14ac:dyDescent="0.2">
      <c r="A26" s="49">
        <v>20</v>
      </c>
      <c r="B26" s="50" t="s">
        <v>25</v>
      </c>
      <c r="C26" s="272">
        <f>'8_2.1.18 SIS'!S26</f>
        <v>0</v>
      </c>
      <c r="D26" s="51">
        <f>'Source Data'!H26</f>
        <v>4820.2540944128086</v>
      </c>
      <c r="E26" s="80">
        <f t="shared" si="7"/>
        <v>0</v>
      </c>
      <c r="F26" s="291"/>
      <c r="G26" s="51">
        <f>'Source Data'!I26</f>
        <v>694.558500770818</v>
      </c>
      <c r="H26" s="80">
        <f t="shared" si="8"/>
        <v>0</v>
      </c>
      <c r="I26" s="291"/>
      <c r="J26" s="51">
        <f>'Source Data'!J26</f>
        <v>189.42504566476853</v>
      </c>
      <c r="K26" s="80">
        <f t="shared" si="9"/>
        <v>0</v>
      </c>
      <c r="L26" s="291"/>
      <c r="M26" s="51">
        <f>'Source Data'!K26</f>
        <v>4735.6261416192137</v>
      </c>
      <c r="N26" s="80">
        <f t="shared" si="10"/>
        <v>0</v>
      </c>
      <c r="O26" s="291"/>
      <c r="P26" s="51">
        <f>'Source Data'!L26</f>
        <v>1894.2504566476853</v>
      </c>
      <c r="Q26" s="80">
        <f t="shared" si="11"/>
        <v>0</v>
      </c>
      <c r="R26" s="94">
        <v>0</v>
      </c>
      <c r="S26" s="51"/>
      <c r="T26" s="51"/>
      <c r="U26" s="52">
        <f t="shared" si="1"/>
        <v>0</v>
      </c>
      <c r="V26" s="94">
        <f t="shared" si="2"/>
        <v>0</v>
      </c>
      <c r="W26" s="80"/>
      <c r="X26" s="94"/>
      <c r="Y26" s="51"/>
      <c r="Z26" s="94"/>
      <c r="AA26" s="53"/>
      <c r="AB26" s="51"/>
      <c r="AC26" s="95"/>
      <c r="AD26" s="95"/>
      <c r="AE26" s="71"/>
      <c r="AF26" s="91"/>
      <c r="AG26" s="272"/>
      <c r="AH26" s="71"/>
      <c r="AI26" s="272"/>
      <c r="AJ26" s="72"/>
      <c r="AK26" s="73"/>
      <c r="AL26" s="91"/>
      <c r="AM26" s="82"/>
      <c r="AN26" s="91"/>
      <c r="AO26" s="51"/>
      <c r="AP26" s="91"/>
      <c r="AQ26" s="72"/>
      <c r="AR26" s="72"/>
      <c r="AS26" s="91"/>
      <c r="AT26" s="81">
        <f t="shared" si="3"/>
        <v>0</v>
      </c>
      <c r="AU26" s="88">
        <f t="shared" si="4"/>
        <v>0</v>
      </c>
      <c r="AV26" s="116"/>
      <c r="AW26" s="80"/>
      <c r="AX26" s="80">
        <f t="shared" si="5"/>
        <v>0</v>
      </c>
      <c r="AY26" s="80">
        <f t="shared" si="6"/>
        <v>0</v>
      </c>
    </row>
    <row r="27" spans="1:51" ht="16.149999999999999" customHeight="1" x14ac:dyDescent="0.2">
      <c r="A27" s="58">
        <v>21</v>
      </c>
      <c r="B27" s="59" t="s">
        <v>26</v>
      </c>
      <c r="C27" s="270">
        <f>'8_2.1.18 SIS'!S27</f>
        <v>1</v>
      </c>
      <c r="D27" s="60">
        <f>'Source Data'!H27</f>
        <v>4964.0768196326962</v>
      </c>
      <c r="E27" s="65">
        <f t="shared" si="7"/>
        <v>4964.0768196326962</v>
      </c>
      <c r="F27" s="289"/>
      <c r="G27" s="60">
        <f>'Source Data'!I27</f>
        <v>705.05691404533979</v>
      </c>
      <c r="H27" s="65">
        <f t="shared" si="8"/>
        <v>0</v>
      </c>
      <c r="I27" s="289"/>
      <c r="J27" s="60">
        <f>'Source Data'!J27</f>
        <v>192.28824928509266</v>
      </c>
      <c r="K27" s="65">
        <f t="shared" si="9"/>
        <v>0</v>
      </c>
      <c r="L27" s="289"/>
      <c r="M27" s="60">
        <f>'Source Data'!K27</f>
        <v>4807.2062321273152</v>
      </c>
      <c r="N27" s="65">
        <f t="shared" si="10"/>
        <v>0</v>
      </c>
      <c r="O27" s="289"/>
      <c r="P27" s="60">
        <f>'Source Data'!L27</f>
        <v>1922.8824928509262</v>
      </c>
      <c r="Q27" s="65">
        <f t="shared" si="11"/>
        <v>0</v>
      </c>
      <c r="R27" s="92">
        <v>5669</v>
      </c>
      <c r="S27" s="60"/>
      <c r="T27" s="60"/>
      <c r="U27" s="61">
        <f t="shared" si="1"/>
        <v>0</v>
      </c>
      <c r="V27" s="92">
        <f t="shared" si="2"/>
        <v>5669</v>
      </c>
      <c r="W27" s="65"/>
      <c r="X27" s="92"/>
      <c r="Y27" s="60"/>
      <c r="Z27" s="92"/>
      <c r="AA27" s="60"/>
      <c r="AB27" s="60"/>
      <c r="AC27" s="92"/>
      <c r="AD27" s="96"/>
      <c r="AE27" s="66"/>
      <c r="AF27" s="89"/>
      <c r="AG27" s="270"/>
      <c r="AH27" s="66"/>
      <c r="AI27" s="270"/>
      <c r="AJ27" s="68"/>
      <c r="AK27" s="67"/>
      <c r="AL27" s="89"/>
      <c r="AM27" s="70"/>
      <c r="AN27" s="89"/>
      <c r="AO27" s="60"/>
      <c r="AP27" s="89"/>
      <c r="AQ27" s="68"/>
      <c r="AR27" s="68"/>
      <c r="AS27" s="89"/>
      <c r="AT27" s="69">
        <f t="shared" si="3"/>
        <v>0</v>
      </c>
      <c r="AU27" s="86">
        <f t="shared" si="4"/>
        <v>0</v>
      </c>
      <c r="AV27" s="116"/>
      <c r="AW27" s="65"/>
      <c r="AX27" s="65">
        <f t="shared" si="5"/>
        <v>0</v>
      </c>
      <c r="AY27" s="65">
        <f t="shared" si="6"/>
        <v>0</v>
      </c>
    </row>
    <row r="28" spans="1:51" ht="16.149999999999999" customHeight="1" x14ac:dyDescent="0.2">
      <c r="A28" s="54">
        <v>22</v>
      </c>
      <c r="B28" s="55" t="s">
        <v>27</v>
      </c>
      <c r="C28" s="271">
        <f>'8_2.1.18 SIS'!S28</f>
        <v>0</v>
      </c>
      <c r="D28" s="56">
        <f>'Source Data'!H28</f>
        <v>5299.8126353513471</v>
      </c>
      <c r="E28" s="74">
        <f t="shared" si="7"/>
        <v>0</v>
      </c>
      <c r="F28" s="290"/>
      <c r="G28" s="56">
        <f>'Source Data'!I28</f>
        <v>774.29658969861021</v>
      </c>
      <c r="H28" s="74">
        <f t="shared" si="8"/>
        <v>0</v>
      </c>
      <c r="I28" s="290"/>
      <c r="J28" s="56">
        <f>'Source Data'!J28</f>
        <v>211.17179719053001</v>
      </c>
      <c r="K28" s="74">
        <f t="shared" si="9"/>
        <v>0</v>
      </c>
      <c r="L28" s="290"/>
      <c r="M28" s="56">
        <f>'Source Data'!K28</f>
        <v>5279.2949297632513</v>
      </c>
      <c r="N28" s="74">
        <f t="shared" si="10"/>
        <v>0</v>
      </c>
      <c r="O28" s="290"/>
      <c r="P28" s="56">
        <f>'Source Data'!L28</f>
        <v>2111.7179719053006</v>
      </c>
      <c r="Q28" s="74">
        <f t="shared" si="11"/>
        <v>0</v>
      </c>
      <c r="R28" s="93">
        <v>0</v>
      </c>
      <c r="S28" s="56"/>
      <c r="T28" s="56"/>
      <c r="U28" s="57">
        <f t="shared" si="1"/>
        <v>0</v>
      </c>
      <c r="V28" s="93">
        <f t="shared" si="2"/>
        <v>0</v>
      </c>
      <c r="W28" s="74"/>
      <c r="X28" s="93"/>
      <c r="Y28" s="56"/>
      <c r="Z28" s="93"/>
      <c r="AA28" s="56"/>
      <c r="AB28" s="56"/>
      <c r="AC28" s="93"/>
      <c r="AD28" s="97"/>
      <c r="AE28" s="75"/>
      <c r="AF28" s="90"/>
      <c r="AG28" s="271"/>
      <c r="AH28" s="75"/>
      <c r="AI28" s="271"/>
      <c r="AJ28" s="77"/>
      <c r="AK28" s="76"/>
      <c r="AL28" s="90"/>
      <c r="AM28" s="79"/>
      <c r="AN28" s="90"/>
      <c r="AO28" s="56"/>
      <c r="AP28" s="90"/>
      <c r="AQ28" s="77"/>
      <c r="AR28" s="77"/>
      <c r="AS28" s="90"/>
      <c r="AT28" s="78">
        <f t="shared" si="3"/>
        <v>0</v>
      </c>
      <c r="AU28" s="87">
        <f t="shared" si="4"/>
        <v>0</v>
      </c>
      <c r="AV28" s="116"/>
      <c r="AW28" s="74"/>
      <c r="AX28" s="74">
        <f t="shared" si="5"/>
        <v>0</v>
      </c>
      <c r="AY28" s="74">
        <f t="shared" si="6"/>
        <v>0</v>
      </c>
    </row>
    <row r="29" spans="1:51" ht="16.149999999999999" customHeight="1" x14ac:dyDescent="0.2">
      <c r="A29" s="54">
        <v>23</v>
      </c>
      <c r="B29" s="55" t="s">
        <v>28</v>
      </c>
      <c r="C29" s="271">
        <f>'8_2.1.18 SIS'!S29</f>
        <v>0</v>
      </c>
      <c r="D29" s="56">
        <f>'Source Data'!H29</f>
        <v>4847.3597582819802</v>
      </c>
      <c r="E29" s="74">
        <f t="shared" si="7"/>
        <v>0</v>
      </c>
      <c r="F29" s="290"/>
      <c r="G29" s="56">
        <f>'Source Data'!I29</f>
        <v>643.90858310125191</v>
      </c>
      <c r="H29" s="74">
        <f t="shared" si="8"/>
        <v>0</v>
      </c>
      <c r="I29" s="290"/>
      <c r="J29" s="56">
        <f>'Source Data'!J29</f>
        <v>175.61143175488689</v>
      </c>
      <c r="K29" s="74">
        <f t="shared" si="9"/>
        <v>0</v>
      </c>
      <c r="L29" s="290"/>
      <c r="M29" s="56">
        <f>'Source Data'!K29</f>
        <v>4390.2857938721727</v>
      </c>
      <c r="N29" s="74">
        <f t="shared" si="10"/>
        <v>0</v>
      </c>
      <c r="O29" s="290"/>
      <c r="P29" s="56">
        <f>'Source Data'!L29</f>
        <v>1756.1143175488689</v>
      </c>
      <c r="Q29" s="74">
        <f t="shared" si="11"/>
        <v>0</v>
      </c>
      <c r="R29" s="93">
        <v>0</v>
      </c>
      <c r="S29" s="56"/>
      <c r="T29" s="56"/>
      <c r="U29" s="57">
        <f t="shared" si="1"/>
        <v>0</v>
      </c>
      <c r="V29" s="93">
        <f t="shared" si="2"/>
        <v>0</v>
      </c>
      <c r="W29" s="74"/>
      <c r="X29" s="93"/>
      <c r="Y29" s="56"/>
      <c r="Z29" s="93"/>
      <c r="AA29" s="56"/>
      <c r="AB29" s="56"/>
      <c r="AC29" s="93"/>
      <c r="AD29" s="97"/>
      <c r="AE29" s="75"/>
      <c r="AF29" s="90"/>
      <c r="AG29" s="271"/>
      <c r="AH29" s="75"/>
      <c r="AI29" s="271"/>
      <c r="AJ29" s="77"/>
      <c r="AK29" s="76"/>
      <c r="AL29" s="90"/>
      <c r="AM29" s="79"/>
      <c r="AN29" s="90"/>
      <c r="AO29" s="56"/>
      <c r="AP29" s="90"/>
      <c r="AQ29" s="77"/>
      <c r="AR29" s="77"/>
      <c r="AS29" s="90"/>
      <c r="AT29" s="78">
        <f t="shared" si="3"/>
        <v>0</v>
      </c>
      <c r="AU29" s="87">
        <f t="shared" si="4"/>
        <v>0</v>
      </c>
      <c r="AV29" s="116"/>
      <c r="AW29" s="74"/>
      <c r="AX29" s="74">
        <f t="shared" si="5"/>
        <v>0</v>
      </c>
      <c r="AY29" s="74">
        <f t="shared" si="6"/>
        <v>0</v>
      </c>
    </row>
    <row r="30" spans="1:51" ht="16.149999999999999" customHeight="1" x14ac:dyDescent="0.2">
      <c r="A30" s="54">
        <v>24</v>
      </c>
      <c r="B30" s="55" t="s">
        <v>29</v>
      </c>
      <c r="C30" s="271">
        <f>'8_2.1.18 SIS'!S30</f>
        <v>0</v>
      </c>
      <c r="D30" s="56">
        <f>'Source Data'!H30</f>
        <v>2376.5026766431456</v>
      </c>
      <c r="E30" s="74">
        <f t="shared" si="7"/>
        <v>0</v>
      </c>
      <c r="F30" s="290"/>
      <c r="G30" s="56">
        <f>'Source Data'!I30</f>
        <v>235.68636722840623</v>
      </c>
      <c r="H30" s="74">
        <f t="shared" si="8"/>
        <v>0</v>
      </c>
      <c r="I30" s="290"/>
      <c r="J30" s="56">
        <f>'Source Data'!J30</f>
        <v>64.278100153201677</v>
      </c>
      <c r="K30" s="74">
        <f t="shared" si="9"/>
        <v>0</v>
      </c>
      <c r="L30" s="290"/>
      <c r="M30" s="56">
        <f>'Source Data'!K30</f>
        <v>1606.9525038300424</v>
      </c>
      <c r="N30" s="74">
        <f t="shared" si="10"/>
        <v>0</v>
      </c>
      <c r="O30" s="290"/>
      <c r="P30" s="56">
        <f>'Source Data'!L30</f>
        <v>642.78100153201683</v>
      </c>
      <c r="Q30" s="74">
        <f t="shared" si="11"/>
        <v>0</v>
      </c>
      <c r="R30" s="93">
        <v>0</v>
      </c>
      <c r="S30" s="56"/>
      <c r="T30" s="56"/>
      <c r="U30" s="57">
        <f t="shared" si="1"/>
        <v>0</v>
      </c>
      <c r="V30" s="93">
        <f t="shared" si="2"/>
        <v>0</v>
      </c>
      <c r="W30" s="74"/>
      <c r="X30" s="93"/>
      <c r="Y30" s="56"/>
      <c r="Z30" s="93"/>
      <c r="AA30" s="56"/>
      <c r="AB30" s="56"/>
      <c r="AC30" s="93"/>
      <c r="AD30" s="97"/>
      <c r="AE30" s="75"/>
      <c r="AF30" s="90"/>
      <c r="AG30" s="271"/>
      <c r="AH30" s="75"/>
      <c r="AI30" s="271"/>
      <c r="AJ30" s="77"/>
      <c r="AK30" s="76"/>
      <c r="AL30" s="90"/>
      <c r="AM30" s="79"/>
      <c r="AN30" s="90"/>
      <c r="AO30" s="56"/>
      <c r="AP30" s="90"/>
      <c r="AQ30" s="77"/>
      <c r="AR30" s="77"/>
      <c r="AS30" s="90"/>
      <c r="AT30" s="78">
        <f t="shared" si="3"/>
        <v>0</v>
      </c>
      <c r="AU30" s="87">
        <f t="shared" si="4"/>
        <v>0</v>
      </c>
      <c r="AV30" s="116"/>
      <c r="AW30" s="74"/>
      <c r="AX30" s="74">
        <f t="shared" si="5"/>
        <v>0</v>
      </c>
      <c r="AY30" s="74">
        <f t="shared" si="6"/>
        <v>0</v>
      </c>
    </row>
    <row r="31" spans="1:51" ht="16.149999999999999" customHeight="1" x14ac:dyDescent="0.2">
      <c r="A31" s="49">
        <v>25</v>
      </c>
      <c r="B31" s="50" t="s">
        <v>30</v>
      </c>
      <c r="C31" s="272">
        <f>'8_2.1.18 SIS'!S31</f>
        <v>0</v>
      </c>
      <c r="D31" s="51">
        <f>'Source Data'!H31</f>
        <v>4037.466979885065</v>
      </c>
      <c r="E31" s="80">
        <f t="shared" si="7"/>
        <v>0</v>
      </c>
      <c r="F31" s="291"/>
      <c r="G31" s="51">
        <f>'Source Data'!I31</f>
        <v>547.31914183029971</v>
      </c>
      <c r="H31" s="80">
        <f t="shared" si="8"/>
        <v>0</v>
      </c>
      <c r="I31" s="291"/>
      <c r="J31" s="51">
        <f>'Source Data'!J31</f>
        <v>149.268856862809</v>
      </c>
      <c r="K31" s="80">
        <f t="shared" si="9"/>
        <v>0</v>
      </c>
      <c r="L31" s="291"/>
      <c r="M31" s="51">
        <f>'Source Data'!K31</f>
        <v>3731.7214215702247</v>
      </c>
      <c r="N31" s="80">
        <f t="shared" si="10"/>
        <v>0</v>
      </c>
      <c r="O31" s="291"/>
      <c r="P31" s="51">
        <f>'Source Data'!L31</f>
        <v>1492.6885686280898</v>
      </c>
      <c r="Q31" s="80">
        <f t="shared" si="11"/>
        <v>0</v>
      </c>
      <c r="R31" s="94">
        <v>0</v>
      </c>
      <c r="S31" s="51"/>
      <c r="T31" s="51"/>
      <c r="U31" s="52">
        <f t="shared" si="1"/>
        <v>0</v>
      </c>
      <c r="V31" s="94">
        <f t="shared" si="2"/>
        <v>0</v>
      </c>
      <c r="W31" s="80"/>
      <c r="X31" s="94"/>
      <c r="Y31" s="51"/>
      <c r="Z31" s="94"/>
      <c r="AA31" s="53"/>
      <c r="AB31" s="51"/>
      <c r="AC31" s="95"/>
      <c r="AD31" s="95"/>
      <c r="AE31" s="71"/>
      <c r="AF31" s="91"/>
      <c r="AG31" s="272"/>
      <c r="AH31" s="71"/>
      <c r="AI31" s="272"/>
      <c r="AJ31" s="72"/>
      <c r="AK31" s="73"/>
      <c r="AL31" s="91"/>
      <c r="AM31" s="82"/>
      <c r="AN31" s="91"/>
      <c r="AO31" s="51"/>
      <c r="AP31" s="91"/>
      <c r="AQ31" s="72"/>
      <c r="AR31" s="72"/>
      <c r="AS31" s="91"/>
      <c r="AT31" s="81">
        <f t="shared" si="3"/>
        <v>0</v>
      </c>
      <c r="AU31" s="88">
        <f t="shared" si="4"/>
        <v>0</v>
      </c>
      <c r="AV31" s="116"/>
      <c r="AW31" s="80"/>
      <c r="AX31" s="80">
        <f t="shared" si="5"/>
        <v>0</v>
      </c>
      <c r="AY31" s="80">
        <f t="shared" si="6"/>
        <v>0</v>
      </c>
    </row>
    <row r="32" spans="1:51" ht="16.149999999999999" customHeight="1" x14ac:dyDescent="0.2">
      <c r="A32" s="58">
        <v>26</v>
      </c>
      <c r="B32" s="59" t="s">
        <v>31</v>
      </c>
      <c r="C32" s="270">
        <f>'8_2.1.18 SIS'!S32</f>
        <v>0</v>
      </c>
      <c r="D32" s="60">
        <f>'Source Data'!H32</f>
        <v>3766.8356517369007</v>
      </c>
      <c r="E32" s="65">
        <f t="shared" si="7"/>
        <v>0</v>
      </c>
      <c r="F32" s="289"/>
      <c r="G32" s="60">
        <f>'Source Data'!I32</f>
        <v>468.82114429316323</v>
      </c>
      <c r="H32" s="65">
        <f t="shared" si="8"/>
        <v>0</v>
      </c>
      <c r="I32" s="289"/>
      <c r="J32" s="60">
        <f>'Source Data'!J32</f>
        <v>127.8603120799536</v>
      </c>
      <c r="K32" s="65">
        <f t="shared" si="9"/>
        <v>0</v>
      </c>
      <c r="L32" s="289"/>
      <c r="M32" s="60">
        <f>'Source Data'!K32</f>
        <v>3196.5078019988405</v>
      </c>
      <c r="N32" s="65">
        <f t="shared" si="10"/>
        <v>0</v>
      </c>
      <c r="O32" s="289"/>
      <c r="P32" s="60">
        <f>'Source Data'!L32</f>
        <v>1278.6031207995361</v>
      </c>
      <c r="Q32" s="65">
        <f t="shared" si="11"/>
        <v>0</v>
      </c>
      <c r="R32" s="92">
        <v>0</v>
      </c>
      <c r="S32" s="60"/>
      <c r="T32" s="60"/>
      <c r="U32" s="61">
        <f t="shared" si="1"/>
        <v>0</v>
      </c>
      <c r="V32" s="92">
        <f t="shared" si="2"/>
        <v>0</v>
      </c>
      <c r="W32" s="65"/>
      <c r="X32" s="92"/>
      <c r="Y32" s="60"/>
      <c r="Z32" s="92"/>
      <c r="AA32" s="60"/>
      <c r="AB32" s="60"/>
      <c r="AC32" s="92"/>
      <c r="AD32" s="96"/>
      <c r="AE32" s="66"/>
      <c r="AF32" s="89"/>
      <c r="AG32" s="270"/>
      <c r="AH32" s="66"/>
      <c r="AI32" s="270"/>
      <c r="AJ32" s="68"/>
      <c r="AK32" s="67"/>
      <c r="AL32" s="89"/>
      <c r="AM32" s="70"/>
      <c r="AN32" s="89"/>
      <c r="AO32" s="60"/>
      <c r="AP32" s="89"/>
      <c r="AQ32" s="68"/>
      <c r="AR32" s="68"/>
      <c r="AS32" s="89"/>
      <c r="AT32" s="69">
        <f t="shared" si="3"/>
        <v>0</v>
      </c>
      <c r="AU32" s="86">
        <f t="shared" si="4"/>
        <v>0</v>
      </c>
      <c r="AV32" s="116"/>
      <c r="AW32" s="65"/>
      <c r="AX32" s="65">
        <f t="shared" si="5"/>
        <v>0</v>
      </c>
      <c r="AY32" s="65">
        <f t="shared" si="6"/>
        <v>0</v>
      </c>
    </row>
    <row r="33" spans="1:51" ht="16.149999999999999" customHeight="1" x14ac:dyDescent="0.2">
      <c r="A33" s="54">
        <v>27</v>
      </c>
      <c r="B33" s="55" t="s">
        <v>32</v>
      </c>
      <c r="C33" s="271">
        <f>'8_2.1.18 SIS'!S33</f>
        <v>0</v>
      </c>
      <c r="D33" s="56">
        <f>'Source Data'!H33</f>
        <v>5228.5444628948371</v>
      </c>
      <c r="E33" s="74">
        <f t="shared" si="7"/>
        <v>0</v>
      </c>
      <c r="F33" s="290"/>
      <c r="G33" s="56">
        <f>'Source Data'!I33</f>
        <v>687.4036243637745</v>
      </c>
      <c r="H33" s="74">
        <f t="shared" si="8"/>
        <v>0</v>
      </c>
      <c r="I33" s="290"/>
      <c r="J33" s="56">
        <f>'Source Data'!J33</f>
        <v>187.4737157355749</v>
      </c>
      <c r="K33" s="74">
        <f t="shared" si="9"/>
        <v>0</v>
      </c>
      <c r="L33" s="290"/>
      <c r="M33" s="56">
        <f>'Source Data'!K33</f>
        <v>4686.842893389372</v>
      </c>
      <c r="N33" s="74">
        <f t="shared" si="10"/>
        <v>0</v>
      </c>
      <c r="O33" s="290"/>
      <c r="P33" s="56">
        <f>'Source Data'!L33</f>
        <v>1874.7371573557489</v>
      </c>
      <c r="Q33" s="74">
        <f t="shared" si="11"/>
        <v>0</v>
      </c>
      <c r="R33" s="93">
        <v>0</v>
      </c>
      <c r="S33" s="56"/>
      <c r="T33" s="56"/>
      <c r="U33" s="57">
        <f t="shared" si="1"/>
        <v>0</v>
      </c>
      <c r="V33" s="93">
        <f t="shared" si="2"/>
        <v>0</v>
      </c>
      <c r="W33" s="74"/>
      <c r="X33" s="93"/>
      <c r="Y33" s="56"/>
      <c r="Z33" s="93"/>
      <c r="AA33" s="56"/>
      <c r="AB33" s="56"/>
      <c r="AC33" s="93"/>
      <c r="AD33" s="97"/>
      <c r="AE33" s="75"/>
      <c r="AF33" s="90"/>
      <c r="AG33" s="271"/>
      <c r="AH33" s="75"/>
      <c r="AI33" s="271"/>
      <c r="AJ33" s="77"/>
      <c r="AK33" s="76"/>
      <c r="AL33" s="90"/>
      <c r="AM33" s="79"/>
      <c r="AN33" s="90"/>
      <c r="AO33" s="56"/>
      <c r="AP33" s="90"/>
      <c r="AQ33" s="77"/>
      <c r="AR33" s="77"/>
      <c r="AS33" s="90"/>
      <c r="AT33" s="78">
        <f t="shared" si="3"/>
        <v>0</v>
      </c>
      <c r="AU33" s="87">
        <f t="shared" si="4"/>
        <v>0</v>
      </c>
      <c r="AV33" s="116"/>
      <c r="AW33" s="74"/>
      <c r="AX33" s="74">
        <f t="shared" si="5"/>
        <v>0</v>
      </c>
      <c r="AY33" s="74">
        <f t="shared" si="6"/>
        <v>0</v>
      </c>
    </row>
    <row r="34" spans="1:51" ht="16.149999999999999" customHeight="1" x14ac:dyDescent="0.2">
      <c r="A34" s="54">
        <v>28</v>
      </c>
      <c r="B34" s="55" t="s">
        <v>33</v>
      </c>
      <c r="C34" s="271">
        <f>'8_2.1.18 SIS'!S34</f>
        <v>0</v>
      </c>
      <c r="D34" s="56">
        <f>'Source Data'!H34</f>
        <v>3407.9343597999155</v>
      </c>
      <c r="E34" s="74">
        <f t="shared" si="7"/>
        <v>0</v>
      </c>
      <c r="F34" s="290"/>
      <c r="G34" s="56">
        <f>'Source Data'!I34</f>
        <v>466.65190378503735</v>
      </c>
      <c r="H34" s="74">
        <f t="shared" si="8"/>
        <v>0</v>
      </c>
      <c r="I34" s="290"/>
      <c r="J34" s="56">
        <f>'Source Data'!J34</f>
        <v>127.26870103228291</v>
      </c>
      <c r="K34" s="74">
        <f t="shared" si="9"/>
        <v>0</v>
      </c>
      <c r="L34" s="290"/>
      <c r="M34" s="56">
        <f>'Source Data'!K34</f>
        <v>3181.7175258070724</v>
      </c>
      <c r="N34" s="74">
        <f t="shared" si="10"/>
        <v>0</v>
      </c>
      <c r="O34" s="290"/>
      <c r="P34" s="56">
        <f>'Source Data'!L34</f>
        <v>1272.6870103228293</v>
      </c>
      <c r="Q34" s="74">
        <f t="shared" si="11"/>
        <v>0</v>
      </c>
      <c r="R34" s="93">
        <v>0</v>
      </c>
      <c r="S34" s="56"/>
      <c r="T34" s="56"/>
      <c r="U34" s="57">
        <f t="shared" si="1"/>
        <v>0</v>
      </c>
      <c r="V34" s="93">
        <f t="shared" si="2"/>
        <v>0</v>
      </c>
      <c r="W34" s="74"/>
      <c r="X34" s="93"/>
      <c r="Y34" s="56"/>
      <c r="Z34" s="93"/>
      <c r="AA34" s="56"/>
      <c r="AB34" s="56"/>
      <c r="AC34" s="93"/>
      <c r="AD34" s="97"/>
      <c r="AE34" s="75"/>
      <c r="AF34" s="90"/>
      <c r="AG34" s="271"/>
      <c r="AH34" s="75"/>
      <c r="AI34" s="271"/>
      <c r="AJ34" s="77"/>
      <c r="AK34" s="76"/>
      <c r="AL34" s="90"/>
      <c r="AM34" s="79"/>
      <c r="AN34" s="90"/>
      <c r="AO34" s="56"/>
      <c r="AP34" s="90"/>
      <c r="AQ34" s="77"/>
      <c r="AR34" s="77"/>
      <c r="AS34" s="90"/>
      <c r="AT34" s="78">
        <f t="shared" si="3"/>
        <v>0</v>
      </c>
      <c r="AU34" s="87">
        <f t="shared" si="4"/>
        <v>0</v>
      </c>
      <c r="AV34" s="116"/>
      <c r="AW34" s="74"/>
      <c r="AX34" s="74">
        <f t="shared" si="5"/>
        <v>0</v>
      </c>
      <c r="AY34" s="74">
        <f t="shared" si="6"/>
        <v>0</v>
      </c>
    </row>
    <row r="35" spans="1:51" ht="16.149999999999999" customHeight="1" x14ac:dyDescent="0.2">
      <c r="A35" s="54">
        <v>29</v>
      </c>
      <c r="B35" s="55" t="s">
        <v>34</v>
      </c>
      <c r="C35" s="271">
        <f>'8_2.1.18 SIS'!S35</f>
        <v>0</v>
      </c>
      <c r="D35" s="56">
        <f>'Source Data'!H35</f>
        <v>4119.4752527522951</v>
      </c>
      <c r="E35" s="74">
        <f t="shared" si="7"/>
        <v>0</v>
      </c>
      <c r="F35" s="290"/>
      <c r="G35" s="56">
        <f>'Source Data'!I35</f>
        <v>554.9726016103474</v>
      </c>
      <c r="H35" s="74">
        <f t="shared" si="8"/>
        <v>0</v>
      </c>
      <c r="I35" s="290"/>
      <c r="J35" s="56">
        <f>'Source Data'!J35</f>
        <v>151.35616407554929</v>
      </c>
      <c r="K35" s="74">
        <f t="shared" si="9"/>
        <v>0</v>
      </c>
      <c r="L35" s="290"/>
      <c r="M35" s="56">
        <f>'Source Data'!K35</f>
        <v>3783.9041018887328</v>
      </c>
      <c r="N35" s="74">
        <f t="shared" si="10"/>
        <v>0</v>
      </c>
      <c r="O35" s="290"/>
      <c r="P35" s="56">
        <f>'Source Data'!L35</f>
        <v>1513.5616407554928</v>
      </c>
      <c r="Q35" s="74">
        <f t="shared" si="11"/>
        <v>0</v>
      </c>
      <c r="R35" s="93">
        <v>0</v>
      </c>
      <c r="S35" s="56"/>
      <c r="T35" s="56"/>
      <c r="U35" s="57">
        <f t="shared" si="1"/>
        <v>0</v>
      </c>
      <c r="V35" s="93">
        <f t="shared" si="2"/>
        <v>0</v>
      </c>
      <c r="W35" s="74"/>
      <c r="X35" s="93"/>
      <c r="Y35" s="56"/>
      <c r="Z35" s="93"/>
      <c r="AA35" s="56"/>
      <c r="AB35" s="56"/>
      <c r="AC35" s="93"/>
      <c r="AD35" s="97"/>
      <c r="AE35" s="75"/>
      <c r="AF35" s="90"/>
      <c r="AG35" s="271"/>
      <c r="AH35" s="75"/>
      <c r="AI35" s="271"/>
      <c r="AJ35" s="77"/>
      <c r="AK35" s="76"/>
      <c r="AL35" s="90"/>
      <c r="AM35" s="79"/>
      <c r="AN35" s="90"/>
      <c r="AO35" s="56"/>
      <c r="AP35" s="90"/>
      <c r="AQ35" s="77"/>
      <c r="AR35" s="77"/>
      <c r="AS35" s="90"/>
      <c r="AT35" s="78">
        <f t="shared" si="3"/>
        <v>0</v>
      </c>
      <c r="AU35" s="87">
        <f t="shared" si="4"/>
        <v>0</v>
      </c>
      <c r="AV35" s="116"/>
      <c r="AW35" s="74"/>
      <c r="AX35" s="74">
        <f t="shared" si="5"/>
        <v>0</v>
      </c>
      <c r="AY35" s="74">
        <f t="shared" si="6"/>
        <v>0</v>
      </c>
    </row>
    <row r="36" spans="1:51" ht="16.149999999999999" customHeight="1" x14ac:dyDescent="0.2">
      <c r="A36" s="49">
        <v>30</v>
      </c>
      <c r="B36" s="50" t="s">
        <v>35</v>
      </c>
      <c r="C36" s="272">
        <f>'8_2.1.18 SIS'!S36</f>
        <v>0</v>
      </c>
      <c r="D36" s="51">
        <f>'Source Data'!H36</f>
        <v>5413.9637107951485</v>
      </c>
      <c r="E36" s="80">
        <f t="shared" si="7"/>
        <v>0</v>
      </c>
      <c r="F36" s="291"/>
      <c r="G36" s="51">
        <f>'Source Data'!I36</f>
        <v>702.2116679130869</v>
      </c>
      <c r="H36" s="80">
        <f t="shared" si="8"/>
        <v>0</v>
      </c>
      <c r="I36" s="291"/>
      <c r="J36" s="51">
        <f>'Source Data'!J36</f>
        <v>191.51227306720551</v>
      </c>
      <c r="K36" s="80">
        <f t="shared" si="9"/>
        <v>0</v>
      </c>
      <c r="L36" s="291"/>
      <c r="M36" s="51">
        <f>'Source Data'!K36</f>
        <v>4787.8068266801383</v>
      </c>
      <c r="N36" s="80">
        <f t="shared" si="10"/>
        <v>0</v>
      </c>
      <c r="O36" s="291"/>
      <c r="P36" s="51">
        <f>'Source Data'!L36</f>
        <v>1915.1227306720555</v>
      </c>
      <c r="Q36" s="80">
        <f t="shared" si="11"/>
        <v>0</v>
      </c>
      <c r="R36" s="94">
        <v>0</v>
      </c>
      <c r="S36" s="51"/>
      <c r="T36" s="51"/>
      <c r="U36" s="52">
        <f t="shared" si="1"/>
        <v>0</v>
      </c>
      <c r="V36" s="94">
        <f t="shared" si="2"/>
        <v>0</v>
      </c>
      <c r="W36" s="80"/>
      <c r="X36" s="94"/>
      <c r="Y36" s="51"/>
      <c r="Z36" s="94"/>
      <c r="AA36" s="53"/>
      <c r="AB36" s="51"/>
      <c r="AC36" s="95"/>
      <c r="AD36" s="95"/>
      <c r="AE36" s="71"/>
      <c r="AF36" s="91"/>
      <c r="AG36" s="272"/>
      <c r="AH36" s="71"/>
      <c r="AI36" s="272"/>
      <c r="AJ36" s="72"/>
      <c r="AK36" s="73"/>
      <c r="AL36" s="91"/>
      <c r="AM36" s="82"/>
      <c r="AN36" s="91"/>
      <c r="AO36" s="51"/>
      <c r="AP36" s="91"/>
      <c r="AQ36" s="72"/>
      <c r="AR36" s="72"/>
      <c r="AS36" s="91"/>
      <c r="AT36" s="81">
        <f t="shared" si="3"/>
        <v>0</v>
      </c>
      <c r="AU36" s="88">
        <f t="shared" si="4"/>
        <v>0</v>
      </c>
      <c r="AV36" s="116"/>
      <c r="AW36" s="80"/>
      <c r="AX36" s="80">
        <f t="shared" si="5"/>
        <v>0</v>
      </c>
      <c r="AY36" s="80">
        <f t="shared" si="6"/>
        <v>0</v>
      </c>
    </row>
    <row r="37" spans="1:51" ht="16.149999999999999" customHeight="1" x14ac:dyDescent="0.2">
      <c r="A37" s="58">
        <v>31</v>
      </c>
      <c r="B37" s="59" t="s">
        <v>36</v>
      </c>
      <c r="C37" s="270">
        <f>'8_2.1.18 SIS'!S37</f>
        <v>0</v>
      </c>
      <c r="D37" s="60">
        <f>'Source Data'!H37</f>
        <v>3796.0097351340864</v>
      </c>
      <c r="E37" s="65">
        <f t="shared" si="7"/>
        <v>0</v>
      </c>
      <c r="F37" s="289"/>
      <c r="G37" s="60">
        <f>'Source Data'!I37</f>
        <v>524.75657375911442</v>
      </c>
      <c r="H37" s="65">
        <f t="shared" si="8"/>
        <v>0</v>
      </c>
      <c r="I37" s="289"/>
      <c r="J37" s="60">
        <f>'Source Data'!J37</f>
        <v>143.11542920703121</v>
      </c>
      <c r="K37" s="65">
        <f t="shared" si="9"/>
        <v>0</v>
      </c>
      <c r="L37" s="289"/>
      <c r="M37" s="60">
        <f>'Source Data'!K37</f>
        <v>3577.8857301757807</v>
      </c>
      <c r="N37" s="65">
        <f t="shared" si="10"/>
        <v>0</v>
      </c>
      <c r="O37" s="289"/>
      <c r="P37" s="60">
        <f>'Source Data'!L37</f>
        <v>1431.1542920703123</v>
      </c>
      <c r="Q37" s="65">
        <f t="shared" si="11"/>
        <v>0</v>
      </c>
      <c r="R37" s="92">
        <v>0</v>
      </c>
      <c r="S37" s="60"/>
      <c r="T37" s="60"/>
      <c r="U37" s="61">
        <f t="shared" si="1"/>
        <v>0</v>
      </c>
      <c r="V37" s="92">
        <f t="shared" si="2"/>
        <v>0</v>
      </c>
      <c r="W37" s="65"/>
      <c r="X37" s="92"/>
      <c r="Y37" s="60"/>
      <c r="Z37" s="92"/>
      <c r="AA37" s="60"/>
      <c r="AB37" s="60"/>
      <c r="AC37" s="92"/>
      <c r="AD37" s="96"/>
      <c r="AE37" s="66"/>
      <c r="AF37" s="89"/>
      <c r="AG37" s="270"/>
      <c r="AH37" s="66"/>
      <c r="AI37" s="270"/>
      <c r="AJ37" s="68"/>
      <c r="AK37" s="67"/>
      <c r="AL37" s="89"/>
      <c r="AM37" s="70"/>
      <c r="AN37" s="89"/>
      <c r="AO37" s="60"/>
      <c r="AP37" s="89"/>
      <c r="AQ37" s="68"/>
      <c r="AR37" s="68"/>
      <c r="AS37" s="89"/>
      <c r="AT37" s="69">
        <f t="shared" si="3"/>
        <v>0</v>
      </c>
      <c r="AU37" s="86">
        <f t="shared" si="4"/>
        <v>0</v>
      </c>
      <c r="AV37" s="116"/>
      <c r="AW37" s="65"/>
      <c r="AX37" s="65">
        <f t="shared" si="5"/>
        <v>0</v>
      </c>
      <c r="AY37" s="65">
        <f t="shared" si="6"/>
        <v>0</v>
      </c>
    </row>
    <row r="38" spans="1:51" ht="16.149999999999999" customHeight="1" x14ac:dyDescent="0.2">
      <c r="A38" s="54">
        <v>32</v>
      </c>
      <c r="B38" s="55" t="s">
        <v>37</v>
      </c>
      <c r="C38" s="271">
        <f>'8_2.1.18 SIS'!S38</f>
        <v>0</v>
      </c>
      <c r="D38" s="56">
        <f>'Source Data'!H38</f>
        <v>5211.085155744553</v>
      </c>
      <c r="E38" s="74">
        <f t="shared" si="7"/>
        <v>0</v>
      </c>
      <c r="F38" s="290"/>
      <c r="G38" s="56">
        <f>'Source Data'!I38</f>
        <v>712.66638210557119</v>
      </c>
      <c r="H38" s="74">
        <f t="shared" si="8"/>
        <v>0</v>
      </c>
      <c r="I38" s="290"/>
      <c r="J38" s="56">
        <f>'Source Data'!J38</f>
        <v>194.36355875606483</v>
      </c>
      <c r="K38" s="74">
        <f t="shared" si="9"/>
        <v>0</v>
      </c>
      <c r="L38" s="290"/>
      <c r="M38" s="56">
        <f>'Source Data'!K38</f>
        <v>4859.0889689016212</v>
      </c>
      <c r="N38" s="74">
        <f t="shared" si="10"/>
        <v>0</v>
      </c>
      <c r="O38" s="290"/>
      <c r="P38" s="56">
        <f>'Source Data'!L38</f>
        <v>1943.6355875606487</v>
      </c>
      <c r="Q38" s="74">
        <f t="shared" si="11"/>
        <v>0</v>
      </c>
      <c r="R38" s="93">
        <v>0</v>
      </c>
      <c r="S38" s="56"/>
      <c r="T38" s="56"/>
      <c r="U38" s="57">
        <f t="shared" si="1"/>
        <v>0</v>
      </c>
      <c r="V38" s="93">
        <f t="shared" si="2"/>
        <v>0</v>
      </c>
      <c r="W38" s="74"/>
      <c r="X38" s="93"/>
      <c r="Y38" s="56"/>
      <c r="Z38" s="93"/>
      <c r="AA38" s="56"/>
      <c r="AB38" s="56"/>
      <c r="AC38" s="93"/>
      <c r="AD38" s="97"/>
      <c r="AE38" s="75"/>
      <c r="AF38" s="90"/>
      <c r="AG38" s="271"/>
      <c r="AH38" s="75"/>
      <c r="AI38" s="271"/>
      <c r="AJ38" s="77"/>
      <c r="AK38" s="76"/>
      <c r="AL38" s="90"/>
      <c r="AM38" s="79"/>
      <c r="AN38" s="90"/>
      <c r="AO38" s="56"/>
      <c r="AP38" s="90"/>
      <c r="AQ38" s="77"/>
      <c r="AR38" s="77"/>
      <c r="AS38" s="90"/>
      <c r="AT38" s="78">
        <f t="shared" si="3"/>
        <v>0</v>
      </c>
      <c r="AU38" s="87">
        <f t="shared" si="4"/>
        <v>0</v>
      </c>
      <c r="AV38" s="116"/>
      <c r="AW38" s="74"/>
      <c r="AX38" s="74">
        <f t="shared" si="5"/>
        <v>0</v>
      </c>
      <c r="AY38" s="74">
        <f t="shared" si="6"/>
        <v>0</v>
      </c>
    </row>
    <row r="39" spans="1:51" ht="16.149999999999999" customHeight="1" x14ac:dyDescent="0.2">
      <c r="A39" s="54">
        <v>33</v>
      </c>
      <c r="B39" s="55" t="s">
        <v>38</v>
      </c>
      <c r="C39" s="271">
        <f>'8_2.1.18 SIS'!S39</f>
        <v>395</v>
      </c>
      <c r="D39" s="56">
        <f>'Source Data'!H39</f>
        <v>4700.4408318694122</v>
      </c>
      <c r="E39" s="74">
        <f t="shared" si="7"/>
        <v>1856674.1285884178</v>
      </c>
      <c r="F39" s="290"/>
      <c r="G39" s="56">
        <f>'Source Data'!I39</f>
        <v>624.84576931264041</v>
      </c>
      <c r="H39" s="74">
        <f t="shared" si="8"/>
        <v>0</v>
      </c>
      <c r="I39" s="290"/>
      <c r="J39" s="56">
        <f>'Source Data'!J39</f>
        <v>170.41248253981104</v>
      </c>
      <c r="K39" s="74">
        <f t="shared" si="9"/>
        <v>0</v>
      </c>
      <c r="L39" s="290"/>
      <c r="M39" s="56">
        <f>'Source Data'!K39</f>
        <v>4260.3120634952766</v>
      </c>
      <c r="N39" s="74">
        <f t="shared" si="10"/>
        <v>0</v>
      </c>
      <c r="O39" s="290"/>
      <c r="P39" s="56">
        <f>'Source Data'!L39</f>
        <v>1704.1248253981105</v>
      </c>
      <c r="Q39" s="74">
        <f t="shared" si="11"/>
        <v>0</v>
      </c>
      <c r="R39" s="93">
        <v>2214824</v>
      </c>
      <c r="S39" s="56"/>
      <c r="T39" s="56"/>
      <c r="U39" s="57">
        <f t="shared" ref="U39:U70" si="12">S39+T39</f>
        <v>0</v>
      </c>
      <c r="V39" s="93">
        <f t="shared" si="2"/>
        <v>2214824</v>
      </c>
      <c r="W39" s="74"/>
      <c r="X39" s="93"/>
      <c r="Y39" s="56"/>
      <c r="Z39" s="93"/>
      <c r="AA39" s="56"/>
      <c r="AB39" s="56"/>
      <c r="AC39" s="93"/>
      <c r="AD39" s="97"/>
      <c r="AE39" s="75"/>
      <c r="AF39" s="90"/>
      <c r="AG39" s="271"/>
      <c r="AH39" s="75"/>
      <c r="AI39" s="271"/>
      <c r="AJ39" s="77"/>
      <c r="AK39" s="76"/>
      <c r="AL39" s="90"/>
      <c r="AM39" s="79"/>
      <c r="AN39" s="90"/>
      <c r="AO39" s="56"/>
      <c r="AP39" s="90"/>
      <c r="AQ39" s="77"/>
      <c r="AR39" s="77"/>
      <c r="AS39" s="90"/>
      <c r="AT39" s="78">
        <f t="shared" si="3"/>
        <v>0</v>
      </c>
      <c r="AU39" s="87">
        <f t="shared" si="4"/>
        <v>0</v>
      </c>
      <c r="AV39" s="116"/>
      <c r="AW39" s="74"/>
      <c r="AX39" s="74">
        <f t="shared" ref="AX39:AX75" si="13">-AM39</f>
        <v>0</v>
      </c>
      <c r="AY39" s="74">
        <f t="shared" ref="AY39:AY70" si="14">AX39-AW39</f>
        <v>0</v>
      </c>
    </row>
    <row r="40" spans="1:51" ht="16.149999999999999" customHeight="1" x14ac:dyDescent="0.2">
      <c r="A40" s="54">
        <v>34</v>
      </c>
      <c r="B40" s="55" t="s">
        <v>39</v>
      </c>
      <c r="C40" s="271">
        <f>'8_2.1.18 SIS'!S40</f>
        <v>2</v>
      </c>
      <c r="D40" s="56">
        <f>'Source Data'!H40</f>
        <v>5203.4516530730671</v>
      </c>
      <c r="E40" s="74">
        <f t="shared" si="7"/>
        <v>10406.903306146134</v>
      </c>
      <c r="F40" s="290"/>
      <c r="G40" s="56">
        <f>'Source Data'!I40</f>
        <v>693.972191189574</v>
      </c>
      <c r="H40" s="74">
        <f t="shared" si="8"/>
        <v>0</v>
      </c>
      <c r="I40" s="290"/>
      <c r="J40" s="56">
        <f>'Source Data'!J40</f>
        <v>189.26514305170204</v>
      </c>
      <c r="K40" s="74">
        <f t="shared" si="9"/>
        <v>0</v>
      </c>
      <c r="L40" s="290"/>
      <c r="M40" s="56">
        <f>'Source Data'!K40</f>
        <v>4731.62857629255</v>
      </c>
      <c r="N40" s="74">
        <f t="shared" si="10"/>
        <v>0</v>
      </c>
      <c r="O40" s="290"/>
      <c r="P40" s="56">
        <f>'Source Data'!L40</f>
        <v>1892.6514305170203</v>
      </c>
      <c r="Q40" s="74">
        <f t="shared" si="11"/>
        <v>0</v>
      </c>
      <c r="R40" s="93">
        <v>11101</v>
      </c>
      <c r="S40" s="56"/>
      <c r="T40" s="56"/>
      <c r="U40" s="57">
        <f t="shared" si="12"/>
        <v>0</v>
      </c>
      <c r="V40" s="93">
        <f t="shared" si="2"/>
        <v>11101</v>
      </c>
      <c r="W40" s="74"/>
      <c r="X40" s="93"/>
      <c r="Y40" s="56"/>
      <c r="Z40" s="93"/>
      <c r="AA40" s="56"/>
      <c r="AB40" s="56"/>
      <c r="AC40" s="93"/>
      <c r="AD40" s="97"/>
      <c r="AE40" s="75"/>
      <c r="AF40" s="90"/>
      <c r="AG40" s="271"/>
      <c r="AH40" s="75"/>
      <c r="AI40" s="271"/>
      <c r="AJ40" s="77"/>
      <c r="AK40" s="76"/>
      <c r="AL40" s="90"/>
      <c r="AM40" s="79"/>
      <c r="AN40" s="90"/>
      <c r="AO40" s="56"/>
      <c r="AP40" s="90"/>
      <c r="AQ40" s="77"/>
      <c r="AR40" s="77"/>
      <c r="AS40" s="90"/>
      <c r="AT40" s="78">
        <f t="shared" si="3"/>
        <v>0</v>
      </c>
      <c r="AU40" s="87">
        <f t="shared" si="4"/>
        <v>0</v>
      </c>
      <c r="AV40" s="116"/>
      <c r="AW40" s="74"/>
      <c r="AX40" s="74">
        <f t="shared" si="13"/>
        <v>0</v>
      </c>
      <c r="AY40" s="74">
        <f t="shared" si="14"/>
        <v>0</v>
      </c>
    </row>
    <row r="41" spans="1:51" ht="16.149999999999999" customHeight="1" x14ac:dyDescent="0.2">
      <c r="A41" s="49">
        <v>35</v>
      </c>
      <c r="B41" s="50" t="s">
        <v>40</v>
      </c>
      <c r="C41" s="272">
        <f>'8_2.1.18 SIS'!S41</f>
        <v>0</v>
      </c>
      <c r="D41" s="51">
        <f>'Source Data'!H41</f>
        <v>4357.2318016845329</v>
      </c>
      <c r="E41" s="80">
        <f t="shared" si="7"/>
        <v>0</v>
      </c>
      <c r="F41" s="291"/>
      <c r="G41" s="51">
        <f>'Source Data'!I41</f>
        <v>608.37683053992896</v>
      </c>
      <c r="H41" s="80">
        <f t="shared" si="8"/>
        <v>0</v>
      </c>
      <c r="I41" s="291"/>
      <c r="J41" s="51">
        <f>'Source Data'!J41</f>
        <v>165.92095378361697</v>
      </c>
      <c r="K41" s="80">
        <f t="shared" si="9"/>
        <v>0</v>
      </c>
      <c r="L41" s="291"/>
      <c r="M41" s="51">
        <f>'Source Data'!K41</f>
        <v>4148.0238445904242</v>
      </c>
      <c r="N41" s="80">
        <f t="shared" si="10"/>
        <v>0</v>
      </c>
      <c r="O41" s="291"/>
      <c r="P41" s="51">
        <f>'Source Data'!L41</f>
        <v>1659.2095378361696</v>
      </c>
      <c r="Q41" s="80">
        <f t="shared" si="11"/>
        <v>0</v>
      </c>
      <c r="R41" s="94">
        <v>0</v>
      </c>
      <c r="S41" s="51"/>
      <c r="T41" s="51"/>
      <c r="U41" s="52">
        <f t="shared" si="12"/>
        <v>0</v>
      </c>
      <c r="V41" s="94">
        <f t="shared" si="2"/>
        <v>0</v>
      </c>
      <c r="W41" s="80"/>
      <c r="X41" s="94"/>
      <c r="Y41" s="51"/>
      <c r="Z41" s="94"/>
      <c r="AA41" s="53"/>
      <c r="AB41" s="51"/>
      <c r="AC41" s="95"/>
      <c r="AD41" s="95"/>
      <c r="AE41" s="71"/>
      <c r="AF41" s="91"/>
      <c r="AG41" s="272"/>
      <c r="AH41" s="71"/>
      <c r="AI41" s="272"/>
      <c r="AJ41" s="72"/>
      <c r="AK41" s="73"/>
      <c r="AL41" s="91"/>
      <c r="AM41" s="82"/>
      <c r="AN41" s="91"/>
      <c r="AO41" s="51"/>
      <c r="AP41" s="91"/>
      <c r="AQ41" s="72"/>
      <c r="AR41" s="72"/>
      <c r="AS41" s="91"/>
      <c r="AT41" s="81">
        <f t="shared" si="3"/>
        <v>0</v>
      </c>
      <c r="AU41" s="88">
        <f t="shared" si="4"/>
        <v>0</v>
      </c>
      <c r="AV41" s="116"/>
      <c r="AW41" s="80"/>
      <c r="AX41" s="80">
        <f t="shared" si="13"/>
        <v>0</v>
      </c>
      <c r="AY41" s="80">
        <f t="shared" si="14"/>
        <v>0</v>
      </c>
    </row>
    <row r="42" spans="1:51" ht="16.149999999999999" customHeight="1" x14ac:dyDescent="0.2">
      <c r="A42" s="58">
        <v>36</v>
      </c>
      <c r="B42" s="59" t="s">
        <v>41</v>
      </c>
      <c r="C42" s="270">
        <f>'8_2.1.18 SIS'!S42</f>
        <v>0</v>
      </c>
      <c r="D42" s="60">
        <f>'Source Data'!H42</f>
        <v>3397.1647109485266</v>
      </c>
      <c r="E42" s="65">
        <f t="shared" si="7"/>
        <v>0</v>
      </c>
      <c r="F42" s="289"/>
      <c r="G42" s="60">
        <f>'Source Data'!I42</f>
        <v>463.14668164219148</v>
      </c>
      <c r="H42" s="65">
        <f t="shared" si="8"/>
        <v>0</v>
      </c>
      <c r="I42" s="289"/>
      <c r="J42" s="60">
        <f>'Source Data'!J42</f>
        <v>126.31273135696131</v>
      </c>
      <c r="K42" s="65">
        <f t="shared" si="9"/>
        <v>0</v>
      </c>
      <c r="L42" s="289"/>
      <c r="M42" s="60">
        <f>'Source Data'!K42</f>
        <v>3157.818283924033</v>
      </c>
      <c r="N42" s="65">
        <f t="shared" si="10"/>
        <v>0</v>
      </c>
      <c r="O42" s="289"/>
      <c r="P42" s="60">
        <f>'Source Data'!L42</f>
        <v>1263.1273135696131</v>
      </c>
      <c r="Q42" s="65">
        <f t="shared" si="11"/>
        <v>0</v>
      </c>
      <c r="R42" s="92">
        <v>0</v>
      </c>
      <c r="S42" s="60"/>
      <c r="T42" s="60"/>
      <c r="U42" s="61">
        <f t="shared" si="12"/>
        <v>0</v>
      </c>
      <c r="V42" s="92">
        <f t="shared" si="2"/>
        <v>0</v>
      </c>
      <c r="W42" s="65"/>
      <c r="X42" s="92"/>
      <c r="Y42" s="60"/>
      <c r="Z42" s="92"/>
      <c r="AA42" s="60"/>
      <c r="AB42" s="60"/>
      <c r="AC42" s="92"/>
      <c r="AD42" s="96"/>
      <c r="AE42" s="66"/>
      <c r="AF42" s="89"/>
      <c r="AG42" s="270"/>
      <c r="AH42" s="66"/>
      <c r="AI42" s="270"/>
      <c r="AJ42" s="68"/>
      <c r="AK42" s="67"/>
      <c r="AL42" s="89"/>
      <c r="AM42" s="70"/>
      <c r="AN42" s="89"/>
      <c r="AO42" s="60"/>
      <c r="AP42" s="89"/>
      <c r="AQ42" s="68"/>
      <c r="AR42" s="68"/>
      <c r="AS42" s="89"/>
      <c r="AT42" s="69">
        <f t="shared" si="3"/>
        <v>0</v>
      </c>
      <c r="AU42" s="86">
        <f t="shared" si="4"/>
        <v>0</v>
      </c>
      <c r="AV42" s="116"/>
      <c r="AW42" s="65"/>
      <c r="AX42" s="65">
        <f t="shared" si="13"/>
        <v>0</v>
      </c>
      <c r="AY42" s="65">
        <f t="shared" si="14"/>
        <v>0</v>
      </c>
    </row>
    <row r="43" spans="1:51" ht="16.149999999999999" customHeight="1" x14ac:dyDescent="0.2">
      <c r="A43" s="54">
        <v>37</v>
      </c>
      <c r="B43" s="55" t="s">
        <v>42</v>
      </c>
      <c r="C43" s="271">
        <f>'8_2.1.18 SIS'!S43</f>
        <v>1</v>
      </c>
      <c r="D43" s="56">
        <f>'Source Data'!H43</f>
        <v>5115.2412376905504</v>
      </c>
      <c r="E43" s="74">
        <f t="shared" si="7"/>
        <v>5115.2412376905504</v>
      </c>
      <c r="F43" s="290"/>
      <c r="G43" s="56">
        <f>'Source Data'!I43</f>
        <v>683.69591860374021</v>
      </c>
      <c r="H43" s="74">
        <f t="shared" si="8"/>
        <v>0</v>
      </c>
      <c r="I43" s="290"/>
      <c r="J43" s="56">
        <f>'Source Data'!J43</f>
        <v>186.46252325556549</v>
      </c>
      <c r="K43" s="74">
        <f t="shared" si="9"/>
        <v>0</v>
      </c>
      <c r="L43" s="290"/>
      <c r="M43" s="56">
        <f>'Source Data'!K43</f>
        <v>4661.5630813891366</v>
      </c>
      <c r="N43" s="74">
        <f t="shared" si="10"/>
        <v>0</v>
      </c>
      <c r="O43" s="290"/>
      <c r="P43" s="56">
        <f>'Source Data'!L43</f>
        <v>1864.6252325556547</v>
      </c>
      <c r="Q43" s="74">
        <f t="shared" si="11"/>
        <v>0</v>
      </c>
      <c r="R43" s="93">
        <v>5799</v>
      </c>
      <c r="S43" s="56"/>
      <c r="T43" s="56"/>
      <c r="U43" s="57">
        <f t="shared" si="12"/>
        <v>0</v>
      </c>
      <c r="V43" s="93">
        <f t="shared" si="2"/>
        <v>5799</v>
      </c>
      <c r="W43" s="74"/>
      <c r="X43" s="93"/>
      <c r="Y43" s="56"/>
      <c r="Z43" s="93"/>
      <c r="AA43" s="56"/>
      <c r="AB43" s="56"/>
      <c r="AC43" s="93"/>
      <c r="AD43" s="97"/>
      <c r="AE43" s="75"/>
      <c r="AF43" s="90"/>
      <c r="AG43" s="271"/>
      <c r="AH43" s="75"/>
      <c r="AI43" s="271"/>
      <c r="AJ43" s="77"/>
      <c r="AK43" s="76"/>
      <c r="AL43" s="90"/>
      <c r="AM43" s="79"/>
      <c r="AN43" s="90"/>
      <c r="AO43" s="56"/>
      <c r="AP43" s="90"/>
      <c r="AQ43" s="77"/>
      <c r="AR43" s="77"/>
      <c r="AS43" s="90"/>
      <c r="AT43" s="78">
        <f t="shared" si="3"/>
        <v>0</v>
      </c>
      <c r="AU43" s="87">
        <f t="shared" si="4"/>
        <v>0</v>
      </c>
      <c r="AV43" s="116"/>
      <c r="AW43" s="74"/>
      <c r="AX43" s="74">
        <f t="shared" si="13"/>
        <v>0</v>
      </c>
      <c r="AY43" s="74">
        <f t="shared" si="14"/>
        <v>0</v>
      </c>
    </row>
    <row r="44" spans="1:51" ht="16.149999999999999" customHeight="1" x14ac:dyDescent="0.2">
      <c r="A44" s="54">
        <v>38</v>
      </c>
      <c r="B44" s="55" t="s">
        <v>43</v>
      </c>
      <c r="C44" s="271">
        <f>'8_2.1.18 SIS'!S44</f>
        <v>0</v>
      </c>
      <c r="D44" s="56">
        <f>'Source Data'!H44</f>
        <v>2242.6574879084728</v>
      </c>
      <c r="E44" s="74">
        <f t="shared" si="7"/>
        <v>0</v>
      </c>
      <c r="F44" s="290"/>
      <c r="G44" s="56">
        <f>'Source Data'!I44</f>
        <v>217.85498253596765</v>
      </c>
      <c r="H44" s="74">
        <f t="shared" si="8"/>
        <v>0</v>
      </c>
      <c r="I44" s="290"/>
      <c r="J44" s="56">
        <f>'Source Data'!J44</f>
        <v>59.414995237082067</v>
      </c>
      <c r="K44" s="74">
        <f t="shared" si="9"/>
        <v>0</v>
      </c>
      <c r="L44" s="290"/>
      <c r="M44" s="56">
        <f>'Source Data'!K44</f>
        <v>1485.3748809270521</v>
      </c>
      <c r="N44" s="74">
        <f t="shared" si="10"/>
        <v>0</v>
      </c>
      <c r="O44" s="290"/>
      <c r="P44" s="56">
        <f>'Source Data'!L44</f>
        <v>594.14995237082076</v>
      </c>
      <c r="Q44" s="74">
        <f t="shared" si="11"/>
        <v>0</v>
      </c>
      <c r="R44" s="93">
        <v>0</v>
      </c>
      <c r="S44" s="56"/>
      <c r="T44" s="56"/>
      <c r="U44" s="57">
        <f t="shared" si="12"/>
        <v>0</v>
      </c>
      <c r="V44" s="93">
        <f t="shared" si="2"/>
        <v>0</v>
      </c>
      <c r="W44" s="74"/>
      <c r="X44" s="93"/>
      <c r="Y44" s="56"/>
      <c r="Z44" s="93"/>
      <c r="AA44" s="56"/>
      <c r="AB44" s="56"/>
      <c r="AC44" s="93"/>
      <c r="AD44" s="97"/>
      <c r="AE44" s="75"/>
      <c r="AF44" s="90"/>
      <c r="AG44" s="271"/>
      <c r="AH44" s="75"/>
      <c r="AI44" s="271"/>
      <c r="AJ44" s="77"/>
      <c r="AK44" s="76"/>
      <c r="AL44" s="90"/>
      <c r="AM44" s="79"/>
      <c r="AN44" s="90"/>
      <c r="AO44" s="56"/>
      <c r="AP44" s="90"/>
      <c r="AQ44" s="77"/>
      <c r="AR44" s="77"/>
      <c r="AS44" s="90"/>
      <c r="AT44" s="78">
        <f t="shared" si="3"/>
        <v>0</v>
      </c>
      <c r="AU44" s="87">
        <f t="shared" si="4"/>
        <v>0</v>
      </c>
      <c r="AV44" s="116"/>
      <c r="AW44" s="74"/>
      <c r="AX44" s="74">
        <f t="shared" si="13"/>
        <v>0</v>
      </c>
      <c r="AY44" s="74">
        <f t="shared" si="14"/>
        <v>0</v>
      </c>
    </row>
    <row r="45" spans="1:51" ht="16.149999999999999" customHeight="1" x14ac:dyDescent="0.2">
      <c r="A45" s="54">
        <v>39</v>
      </c>
      <c r="B45" s="55" t="s">
        <v>44</v>
      </c>
      <c r="C45" s="271">
        <f>'8_2.1.18 SIS'!S45</f>
        <v>0</v>
      </c>
      <c r="D45" s="56">
        <f>'Source Data'!H45</f>
        <v>2703.2750635068246</v>
      </c>
      <c r="E45" s="74">
        <f t="shared" si="7"/>
        <v>0</v>
      </c>
      <c r="F45" s="290"/>
      <c r="G45" s="56">
        <f>'Source Data'!I45</f>
        <v>360.15144440628399</v>
      </c>
      <c r="H45" s="74">
        <f t="shared" si="8"/>
        <v>0</v>
      </c>
      <c r="I45" s="290"/>
      <c r="J45" s="56">
        <f>'Source Data'!J45</f>
        <v>98.223121201713838</v>
      </c>
      <c r="K45" s="74">
        <f t="shared" si="9"/>
        <v>0</v>
      </c>
      <c r="L45" s="290"/>
      <c r="M45" s="56">
        <f>'Source Data'!K45</f>
        <v>2455.578030042846</v>
      </c>
      <c r="N45" s="74">
        <f t="shared" si="10"/>
        <v>0</v>
      </c>
      <c r="O45" s="290"/>
      <c r="P45" s="56">
        <f>'Source Data'!L45</f>
        <v>982.2312120171382</v>
      </c>
      <c r="Q45" s="74">
        <f t="shared" si="11"/>
        <v>0</v>
      </c>
      <c r="R45" s="93">
        <v>0</v>
      </c>
      <c r="S45" s="56"/>
      <c r="T45" s="56"/>
      <c r="U45" s="57">
        <f t="shared" si="12"/>
        <v>0</v>
      </c>
      <c r="V45" s="93">
        <f t="shared" si="2"/>
        <v>0</v>
      </c>
      <c r="W45" s="74"/>
      <c r="X45" s="93"/>
      <c r="Y45" s="56"/>
      <c r="Z45" s="93"/>
      <c r="AA45" s="56"/>
      <c r="AB45" s="56"/>
      <c r="AC45" s="93"/>
      <c r="AD45" s="97"/>
      <c r="AE45" s="75"/>
      <c r="AF45" s="90"/>
      <c r="AG45" s="271"/>
      <c r="AH45" s="75"/>
      <c r="AI45" s="271"/>
      <c r="AJ45" s="77"/>
      <c r="AK45" s="76"/>
      <c r="AL45" s="90"/>
      <c r="AM45" s="79"/>
      <c r="AN45" s="90"/>
      <c r="AO45" s="56"/>
      <c r="AP45" s="90"/>
      <c r="AQ45" s="77"/>
      <c r="AR45" s="77"/>
      <c r="AS45" s="90"/>
      <c r="AT45" s="78">
        <f t="shared" si="3"/>
        <v>0</v>
      </c>
      <c r="AU45" s="87">
        <f t="shared" si="4"/>
        <v>0</v>
      </c>
      <c r="AV45" s="116"/>
      <c r="AW45" s="74"/>
      <c r="AX45" s="74">
        <f t="shared" si="13"/>
        <v>0</v>
      </c>
      <c r="AY45" s="74">
        <f t="shared" si="14"/>
        <v>0</v>
      </c>
    </row>
    <row r="46" spans="1:51" ht="16.149999999999999" customHeight="1" x14ac:dyDescent="0.2">
      <c r="A46" s="49">
        <v>40</v>
      </c>
      <c r="B46" s="50" t="s">
        <v>45</v>
      </c>
      <c r="C46" s="272">
        <f>'8_2.1.18 SIS'!S46</f>
        <v>3</v>
      </c>
      <c r="D46" s="51">
        <f>'Source Data'!H46</f>
        <v>4843.6552941270829</v>
      </c>
      <c r="E46" s="80">
        <f t="shared" si="7"/>
        <v>14530.96588238125</v>
      </c>
      <c r="F46" s="291"/>
      <c r="G46" s="51">
        <f>'Source Data'!I46</f>
        <v>644.48181238686641</v>
      </c>
      <c r="H46" s="80">
        <f t="shared" si="8"/>
        <v>0</v>
      </c>
      <c r="I46" s="291"/>
      <c r="J46" s="51">
        <f>'Source Data'!J46</f>
        <v>175.76776701459988</v>
      </c>
      <c r="K46" s="80">
        <f t="shared" si="9"/>
        <v>0</v>
      </c>
      <c r="L46" s="291"/>
      <c r="M46" s="51">
        <f>'Source Data'!K46</f>
        <v>4394.194175364998</v>
      </c>
      <c r="N46" s="80">
        <f t="shared" si="10"/>
        <v>0</v>
      </c>
      <c r="O46" s="291"/>
      <c r="P46" s="51">
        <f>'Source Data'!L46</f>
        <v>1757.6776701459989</v>
      </c>
      <c r="Q46" s="80">
        <f t="shared" si="11"/>
        <v>0</v>
      </c>
      <c r="R46" s="94">
        <v>16464</v>
      </c>
      <c r="S46" s="51"/>
      <c r="T46" s="51"/>
      <c r="U46" s="52">
        <f t="shared" si="12"/>
        <v>0</v>
      </c>
      <c r="V46" s="94">
        <f t="shared" si="2"/>
        <v>16464</v>
      </c>
      <c r="W46" s="80"/>
      <c r="X46" s="94"/>
      <c r="Y46" s="51"/>
      <c r="Z46" s="94"/>
      <c r="AA46" s="53"/>
      <c r="AB46" s="51"/>
      <c r="AC46" s="95"/>
      <c r="AD46" s="95"/>
      <c r="AE46" s="71"/>
      <c r="AF46" s="91"/>
      <c r="AG46" s="272"/>
      <c r="AH46" s="71"/>
      <c r="AI46" s="272"/>
      <c r="AJ46" s="72"/>
      <c r="AK46" s="73"/>
      <c r="AL46" s="91"/>
      <c r="AM46" s="82"/>
      <c r="AN46" s="91"/>
      <c r="AO46" s="51"/>
      <c r="AP46" s="91"/>
      <c r="AQ46" s="72"/>
      <c r="AR46" s="72"/>
      <c r="AS46" s="91"/>
      <c r="AT46" s="81">
        <f t="shared" si="3"/>
        <v>0</v>
      </c>
      <c r="AU46" s="88">
        <f t="shared" si="4"/>
        <v>0</v>
      </c>
      <c r="AV46" s="116"/>
      <c r="AW46" s="80"/>
      <c r="AX46" s="80">
        <f t="shared" si="13"/>
        <v>0</v>
      </c>
      <c r="AY46" s="80">
        <f t="shared" si="14"/>
        <v>0</v>
      </c>
    </row>
    <row r="47" spans="1:51" ht="16.149999999999999" customHeight="1" x14ac:dyDescent="0.2">
      <c r="A47" s="58">
        <v>41</v>
      </c>
      <c r="B47" s="59" t="s">
        <v>46</v>
      </c>
      <c r="C47" s="270">
        <f>'8_2.1.18 SIS'!S47</f>
        <v>0</v>
      </c>
      <c r="D47" s="60">
        <f>'Source Data'!H47</f>
        <v>2834.247173471952</v>
      </c>
      <c r="E47" s="65">
        <f t="shared" si="7"/>
        <v>0</v>
      </c>
      <c r="F47" s="289"/>
      <c r="G47" s="60">
        <f>'Source Data'!I47</f>
        <v>378.64303242739538</v>
      </c>
      <c r="H47" s="65">
        <f t="shared" si="8"/>
        <v>0</v>
      </c>
      <c r="I47" s="289"/>
      <c r="J47" s="60">
        <f>'Source Data'!J47</f>
        <v>103.26628157110781</v>
      </c>
      <c r="K47" s="65">
        <f t="shared" si="9"/>
        <v>0</v>
      </c>
      <c r="L47" s="289"/>
      <c r="M47" s="60">
        <f>'Source Data'!K47</f>
        <v>2581.6570392776953</v>
      </c>
      <c r="N47" s="65">
        <f t="shared" si="10"/>
        <v>0</v>
      </c>
      <c r="O47" s="289"/>
      <c r="P47" s="60">
        <f>'Source Data'!L47</f>
        <v>1032.6628157110781</v>
      </c>
      <c r="Q47" s="65">
        <f t="shared" si="11"/>
        <v>0</v>
      </c>
      <c r="R47" s="92">
        <v>0</v>
      </c>
      <c r="S47" s="60"/>
      <c r="T47" s="60"/>
      <c r="U47" s="61">
        <f t="shared" si="12"/>
        <v>0</v>
      </c>
      <c r="V47" s="92">
        <f t="shared" si="2"/>
        <v>0</v>
      </c>
      <c r="W47" s="65"/>
      <c r="X47" s="92"/>
      <c r="Y47" s="60"/>
      <c r="Z47" s="92"/>
      <c r="AA47" s="60"/>
      <c r="AB47" s="60"/>
      <c r="AC47" s="92"/>
      <c r="AD47" s="96"/>
      <c r="AE47" s="66"/>
      <c r="AF47" s="89"/>
      <c r="AG47" s="270"/>
      <c r="AH47" s="66"/>
      <c r="AI47" s="270"/>
      <c r="AJ47" s="68"/>
      <c r="AK47" s="67"/>
      <c r="AL47" s="89"/>
      <c r="AM47" s="70"/>
      <c r="AN47" s="89"/>
      <c r="AO47" s="60"/>
      <c r="AP47" s="89"/>
      <c r="AQ47" s="68"/>
      <c r="AR47" s="68"/>
      <c r="AS47" s="89"/>
      <c r="AT47" s="69">
        <f t="shared" si="3"/>
        <v>0</v>
      </c>
      <c r="AU47" s="86">
        <f t="shared" si="4"/>
        <v>0</v>
      </c>
      <c r="AV47" s="116"/>
      <c r="AW47" s="65"/>
      <c r="AX47" s="65">
        <f t="shared" si="13"/>
        <v>0</v>
      </c>
      <c r="AY47" s="65">
        <f t="shared" si="14"/>
        <v>0</v>
      </c>
    </row>
    <row r="48" spans="1:51" ht="16.149999999999999" customHeight="1" x14ac:dyDescent="0.2">
      <c r="A48" s="54">
        <v>42</v>
      </c>
      <c r="B48" s="55" t="s">
        <v>47</v>
      </c>
      <c r="C48" s="271">
        <f>'8_2.1.18 SIS'!S48</f>
        <v>0</v>
      </c>
      <c r="D48" s="56">
        <f>'Source Data'!H48</f>
        <v>4267.2926645330763</v>
      </c>
      <c r="E48" s="74">
        <f t="shared" si="7"/>
        <v>0</v>
      </c>
      <c r="F48" s="290"/>
      <c r="G48" s="56">
        <f>'Source Data'!I48</f>
        <v>585.87981046741402</v>
      </c>
      <c r="H48" s="74">
        <f t="shared" si="8"/>
        <v>0</v>
      </c>
      <c r="I48" s="290"/>
      <c r="J48" s="56">
        <f>'Source Data'!J48</f>
        <v>159.78540285474929</v>
      </c>
      <c r="K48" s="74">
        <f t="shared" si="9"/>
        <v>0</v>
      </c>
      <c r="L48" s="290"/>
      <c r="M48" s="56">
        <f>'Source Data'!K48</f>
        <v>3994.6350713687325</v>
      </c>
      <c r="N48" s="74">
        <f t="shared" si="10"/>
        <v>0</v>
      </c>
      <c r="O48" s="290"/>
      <c r="P48" s="56">
        <f>'Source Data'!L48</f>
        <v>1597.8540285474928</v>
      </c>
      <c r="Q48" s="74">
        <f t="shared" si="11"/>
        <v>0</v>
      </c>
      <c r="R48" s="93">
        <v>0</v>
      </c>
      <c r="S48" s="56"/>
      <c r="T48" s="56"/>
      <c r="U48" s="57">
        <f t="shared" si="12"/>
        <v>0</v>
      </c>
      <c r="V48" s="93">
        <f t="shared" si="2"/>
        <v>0</v>
      </c>
      <c r="W48" s="74"/>
      <c r="X48" s="93"/>
      <c r="Y48" s="56"/>
      <c r="Z48" s="93"/>
      <c r="AA48" s="56"/>
      <c r="AB48" s="56"/>
      <c r="AC48" s="93"/>
      <c r="AD48" s="97"/>
      <c r="AE48" s="75"/>
      <c r="AF48" s="90"/>
      <c r="AG48" s="271"/>
      <c r="AH48" s="75"/>
      <c r="AI48" s="271"/>
      <c r="AJ48" s="77"/>
      <c r="AK48" s="76"/>
      <c r="AL48" s="90"/>
      <c r="AM48" s="79"/>
      <c r="AN48" s="90"/>
      <c r="AO48" s="56"/>
      <c r="AP48" s="90"/>
      <c r="AQ48" s="77"/>
      <c r="AR48" s="77"/>
      <c r="AS48" s="90"/>
      <c r="AT48" s="78">
        <f t="shared" si="3"/>
        <v>0</v>
      </c>
      <c r="AU48" s="87">
        <f t="shared" si="4"/>
        <v>0</v>
      </c>
      <c r="AV48" s="116"/>
      <c r="AW48" s="74"/>
      <c r="AX48" s="74">
        <f t="shared" si="13"/>
        <v>0</v>
      </c>
      <c r="AY48" s="74">
        <f t="shared" si="14"/>
        <v>0</v>
      </c>
    </row>
    <row r="49" spans="1:51" ht="16.149999999999999" customHeight="1" x14ac:dyDescent="0.2">
      <c r="A49" s="54">
        <v>43</v>
      </c>
      <c r="B49" s="55" t="s">
        <v>48</v>
      </c>
      <c r="C49" s="271">
        <f>'8_2.1.18 SIS'!S49</f>
        <v>0</v>
      </c>
      <c r="D49" s="56">
        <f>'Source Data'!H49</f>
        <v>5171.5692260226861</v>
      </c>
      <c r="E49" s="74">
        <f t="shared" si="7"/>
        <v>0</v>
      </c>
      <c r="F49" s="290"/>
      <c r="G49" s="56">
        <f>'Source Data'!I49</f>
        <v>687.72808854852053</v>
      </c>
      <c r="H49" s="74">
        <f t="shared" si="8"/>
        <v>0</v>
      </c>
      <c r="I49" s="290"/>
      <c r="J49" s="56">
        <f>'Source Data'!J49</f>
        <v>187.56220596777831</v>
      </c>
      <c r="K49" s="74">
        <f t="shared" si="9"/>
        <v>0</v>
      </c>
      <c r="L49" s="290"/>
      <c r="M49" s="56">
        <f>'Source Data'!K49</f>
        <v>4689.0551491944589</v>
      </c>
      <c r="N49" s="74">
        <f t="shared" si="10"/>
        <v>0</v>
      </c>
      <c r="O49" s="290"/>
      <c r="P49" s="56">
        <f>'Source Data'!L49</f>
        <v>1875.6220596777835</v>
      </c>
      <c r="Q49" s="74">
        <f t="shared" si="11"/>
        <v>0</v>
      </c>
      <c r="R49" s="93">
        <v>0</v>
      </c>
      <c r="S49" s="56"/>
      <c r="T49" s="56"/>
      <c r="U49" s="57">
        <f t="shared" si="12"/>
        <v>0</v>
      </c>
      <c r="V49" s="93">
        <f t="shared" si="2"/>
        <v>0</v>
      </c>
      <c r="W49" s="74"/>
      <c r="X49" s="93"/>
      <c r="Y49" s="56"/>
      <c r="Z49" s="93"/>
      <c r="AA49" s="56"/>
      <c r="AB49" s="56"/>
      <c r="AC49" s="93"/>
      <c r="AD49" s="97"/>
      <c r="AE49" s="75"/>
      <c r="AF49" s="90"/>
      <c r="AG49" s="271"/>
      <c r="AH49" s="75"/>
      <c r="AI49" s="271"/>
      <c r="AJ49" s="77"/>
      <c r="AK49" s="76"/>
      <c r="AL49" s="90"/>
      <c r="AM49" s="79"/>
      <c r="AN49" s="90"/>
      <c r="AO49" s="56"/>
      <c r="AP49" s="90"/>
      <c r="AQ49" s="77"/>
      <c r="AR49" s="77"/>
      <c r="AS49" s="90"/>
      <c r="AT49" s="78">
        <f t="shared" si="3"/>
        <v>0</v>
      </c>
      <c r="AU49" s="87">
        <f t="shared" si="4"/>
        <v>0</v>
      </c>
      <c r="AV49" s="116"/>
      <c r="AW49" s="74"/>
      <c r="AX49" s="74">
        <f t="shared" si="13"/>
        <v>0</v>
      </c>
      <c r="AY49" s="74">
        <f t="shared" si="14"/>
        <v>0</v>
      </c>
    </row>
    <row r="50" spans="1:51" ht="16.149999999999999" customHeight="1" x14ac:dyDescent="0.2">
      <c r="A50" s="54">
        <v>44</v>
      </c>
      <c r="B50" s="55" t="s">
        <v>49</v>
      </c>
      <c r="C50" s="271">
        <f>'8_2.1.18 SIS'!S50</f>
        <v>0</v>
      </c>
      <c r="D50" s="56">
        <f>'Source Data'!H50</f>
        <v>4763.2835459226835</v>
      </c>
      <c r="E50" s="74">
        <f t="shared" si="7"/>
        <v>0</v>
      </c>
      <c r="F50" s="290"/>
      <c r="G50" s="56">
        <f>'Source Data'!I50</f>
        <v>640.0242289674087</v>
      </c>
      <c r="H50" s="74">
        <f t="shared" si="8"/>
        <v>0</v>
      </c>
      <c r="I50" s="290"/>
      <c r="J50" s="56">
        <f>'Source Data'!J50</f>
        <v>174.5520624456569</v>
      </c>
      <c r="K50" s="74">
        <f t="shared" si="9"/>
        <v>0</v>
      </c>
      <c r="L50" s="290"/>
      <c r="M50" s="56">
        <f>'Source Data'!K50</f>
        <v>4363.8015611414239</v>
      </c>
      <c r="N50" s="74">
        <f t="shared" si="10"/>
        <v>0</v>
      </c>
      <c r="O50" s="290"/>
      <c r="P50" s="56">
        <f>'Source Data'!L50</f>
        <v>1745.5206244565691</v>
      </c>
      <c r="Q50" s="74">
        <f t="shared" si="11"/>
        <v>0</v>
      </c>
      <c r="R50" s="93">
        <v>0</v>
      </c>
      <c r="S50" s="56"/>
      <c r="T50" s="56"/>
      <c r="U50" s="57">
        <f t="shared" si="12"/>
        <v>0</v>
      </c>
      <c r="V50" s="93">
        <f t="shared" si="2"/>
        <v>0</v>
      </c>
      <c r="W50" s="74"/>
      <c r="X50" s="93"/>
      <c r="Y50" s="56"/>
      <c r="Z50" s="93"/>
      <c r="AA50" s="56"/>
      <c r="AB50" s="56"/>
      <c r="AC50" s="93"/>
      <c r="AD50" s="97"/>
      <c r="AE50" s="75"/>
      <c r="AF50" s="90"/>
      <c r="AG50" s="271"/>
      <c r="AH50" s="75"/>
      <c r="AI50" s="271"/>
      <c r="AJ50" s="77"/>
      <c r="AK50" s="76"/>
      <c r="AL50" s="90"/>
      <c r="AM50" s="79"/>
      <c r="AN50" s="90"/>
      <c r="AO50" s="56"/>
      <c r="AP50" s="90"/>
      <c r="AQ50" s="77"/>
      <c r="AR50" s="77"/>
      <c r="AS50" s="90"/>
      <c r="AT50" s="78">
        <f t="shared" si="3"/>
        <v>0</v>
      </c>
      <c r="AU50" s="87">
        <f t="shared" si="4"/>
        <v>0</v>
      </c>
      <c r="AV50" s="116"/>
      <c r="AW50" s="74"/>
      <c r="AX50" s="74">
        <f t="shared" si="13"/>
        <v>0</v>
      </c>
      <c r="AY50" s="74">
        <f t="shared" si="14"/>
        <v>0</v>
      </c>
    </row>
    <row r="51" spans="1:51" ht="16.149999999999999" customHeight="1" x14ac:dyDescent="0.2">
      <c r="A51" s="49">
        <v>45</v>
      </c>
      <c r="B51" s="50" t="s">
        <v>50</v>
      </c>
      <c r="C51" s="272">
        <f>'8_2.1.18 SIS'!S51</f>
        <v>0</v>
      </c>
      <c r="D51" s="51">
        <f>'Source Data'!H51</f>
        <v>2675.6537559078151</v>
      </c>
      <c r="E51" s="80">
        <f t="shared" si="7"/>
        <v>0</v>
      </c>
      <c r="F51" s="291"/>
      <c r="G51" s="51">
        <f>'Source Data'!I51</f>
        <v>332.43156845204078</v>
      </c>
      <c r="H51" s="80">
        <f t="shared" si="8"/>
        <v>0</v>
      </c>
      <c r="I51" s="291"/>
      <c r="J51" s="51">
        <f>'Source Data'!J51</f>
        <v>90.66315503237476</v>
      </c>
      <c r="K51" s="80">
        <f t="shared" si="9"/>
        <v>0</v>
      </c>
      <c r="L51" s="291"/>
      <c r="M51" s="51">
        <f>'Source Data'!K51</f>
        <v>2266.578875809369</v>
      </c>
      <c r="N51" s="80">
        <f t="shared" si="10"/>
        <v>0</v>
      </c>
      <c r="O51" s="291"/>
      <c r="P51" s="51">
        <f>'Source Data'!L51</f>
        <v>906.63155032374766</v>
      </c>
      <c r="Q51" s="80">
        <f t="shared" si="11"/>
        <v>0</v>
      </c>
      <c r="R51" s="94">
        <v>0</v>
      </c>
      <c r="S51" s="51"/>
      <c r="T51" s="51"/>
      <c r="U51" s="52">
        <f t="shared" si="12"/>
        <v>0</v>
      </c>
      <c r="V51" s="94">
        <f t="shared" si="2"/>
        <v>0</v>
      </c>
      <c r="W51" s="80"/>
      <c r="X51" s="94"/>
      <c r="Y51" s="51"/>
      <c r="Z51" s="94"/>
      <c r="AA51" s="53"/>
      <c r="AB51" s="51"/>
      <c r="AC51" s="95"/>
      <c r="AD51" s="95"/>
      <c r="AE51" s="71"/>
      <c r="AF51" s="91"/>
      <c r="AG51" s="272"/>
      <c r="AH51" s="71"/>
      <c r="AI51" s="272"/>
      <c r="AJ51" s="72"/>
      <c r="AK51" s="73"/>
      <c r="AL51" s="91"/>
      <c r="AM51" s="82"/>
      <c r="AN51" s="91"/>
      <c r="AO51" s="51"/>
      <c r="AP51" s="91"/>
      <c r="AQ51" s="72"/>
      <c r="AR51" s="72"/>
      <c r="AS51" s="91"/>
      <c r="AT51" s="81">
        <f t="shared" si="3"/>
        <v>0</v>
      </c>
      <c r="AU51" s="88">
        <f t="shared" si="4"/>
        <v>0</v>
      </c>
      <c r="AV51" s="116"/>
      <c r="AW51" s="80"/>
      <c r="AX51" s="80">
        <f t="shared" si="13"/>
        <v>0</v>
      </c>
      <c r="AY51" s="80">
        <f t="shared" si="14"/>
        <v>0</v>
      </c>
    </row>
    <row r="52" spans="1:51" ht="16.149999999999999" customHeight="1" x14ac:dyDescent="0.2">
      <c r="A52" s="58">
        <v>46</v>
      </c>
      <c r="B52" s="59" t="s">
        <v>51</v>
      </c>
      <c r="C52" s="270">
        <f>'8_2.1.18 SIS'!S52</f>
        <v>0</v>
      </c>
      <c r="D52" s="60">
        <f>'Source Data'!H52</f>
        <v>5480.4352847367336</v>
      </c>
      <c r="E52" s="65">
        <f t="shared" si="7"/>
        <v>0</v>
      </c>
      <c r="F52" s="289"/>
      <c r="G52" s="60">
        <f>'Source Data'!I52</f>
        <v>708.93963160759859</v>
      </c>
      <c r="H52" s="65">
        <f t="shared" si="8"/>
        <v>0</v>
      </c>
      <c r="I52" s="289"/>
      <c r="J52" s="60">
        <f>'Source Data'!J52</f>
        <v>193.3471722566178</v>
      </c>
      <c r="K52" s="65">
        <f t="shared" si="9"/>
        <v>0</v>
      </c>
      <c r="L52" s="289"/>
      <c r="M52" s="60">
        <f>'Source Data'!K52</f>
        <v>4833.6793064154454</v>
      </c>
      <c r="N52" s="65">
        <f t="shared" si="10"/>
        <v>0</v>
      </c>
      <c r="O52" s="289"/>
      <c r="P52" s="60">
        <f>'Source Data'!L52</f>
        <v>1933.4717225661777</v>
      </c>
      <c r="Q52" s="65">
        <f t="shared" si="11"/>
        <v>0</v>
      </c>
      <c r="R52" s="92">
        <v>0</v>
      </c>
      <c r="S52" s="60"/>
      <c r="T52" s="60"/>
      <c r="U52" s="61">
        <f t="shared" si="12"/>
        <v>0</v>
      </c>
      <c r="V52" s="92">
        <f t="shared" si="2"/>
        <v>0</v>
      </c>
      <c r="W52" s="65"/>
      <c r="X52" s="92"/>
      <c r="Y52" s="60"/>
      <c r="Z52" s="92"/>
      <c r="AA52" s="60"/>
      <c r="AB52" s="60"/>
      <c r="AC52" s="92"/>
      <c r="AD52" s="96"/>
      <c r="AE52" s="66"/>
      <c r="AF52" s="89"/>
      <c r="AG52" s="270"/>
      <c r="AH52" s="66"/>
      <c r="AI52" s="270"/>
      <c r="AJ52" s="68"/>
      <c r="AK52" s="67"/>
      <c r="AL52" s="89"/>
      <c r="AM52" s="70"/>
      <c r="AN52" s="89"/>
      <c r="AO52" s="60"/>
      <c r="AP52" s="89"/>
      <c r="AQ52" s="68"/>
      <c r="AR52" s="68"/>
      <c r="AS52" s="89"/>
      <c r="AT52" s="69">
        <f t="shared" si="3"/>
        <v>0</v>
      </c>
      <c r="AU52" s="86">
        <f t="shared" si="4"/>
        <v>0</v>
      </c>
      <c r="AV52" s="116"/>
      <c r="AW52" s="65"/>
      <c r="AX52" s="65">
        <f t="shared" si="13"/>
        <v>0</v>
      </c>
      <c r="AY52" s="65">
        <f t="shared" si="14"/>
        <v>0</v>
      </c>
    </row>
    <row r="53" spans="1:51" ht="16.149999999999999" customHeight="1" x14ac:dyDescent="0.2">
      <c r="A53" s="54">
        <v>47</v>
      </c>
      <c r="B53" s="55" t="s">
        <v>52</v>
      </c>
      <c r="C53" s="271">
        <f>'8_2.1.18 SIS'!S53</f>
        <v>0</v>
      </c>
      <c r="D53" s="56">
        <f>'Source Data'!H53</f>
        <v>2851.064211175285</v>
      </c>
      <c r="E53" s="74">
        <f t="shared" si="7"/>
        <v>0</v>
      </c>
      <c r="F53" s="290"/>
      <c r="G53" s="56">
        <f>'Source Data'!I53</f>
        <v>340.85181534745152</v>
      </c>
      <c r="H53" s="74">
        <f t="shared" si="8"/>
        <v>0</v>
      </c>
      <c r="I53" s="290"/>
      <c r="J53" s="56">
        <f>'Source Data'!J53</f>
        <v>92.959586003850404</v>
      </c>
      <c r="K53" s="74">
        <f t="shared" si="9"/>
        <v>0</v>
      </c>
      <c r="L53" s="290"/>
      <c r="M53" s="56">
        <f>'Source Data'!K53</f>
        <v>2323.9896500962604</v>
      </c>
      <c r="N53" s="74">
        <f t="shared" si="10"/>
        <v>0</v>
      </c>
      <c r="O53" s="290"/>
      <c r="P53" s="56">
        <f>'Source Data'!L53</f>
        <v>929.59586003850404</v>
      </c>
      <c r="Q53" s="74">
        <f t="shared" si="11"/>
        <v>0</v>
      </c>
      <c r="R53" s="93">
        <v>0</v>
      </c>
      <c r="S53" s="56"/>
      <c r="T53" s="56"/>
      <c r="U53" s="57">
        <f t="shared" si="12"/>
        <v>0</v>
      </c>
      <c r="V53" s="93">
        <f t="shared" si="2"/>
        <v>0</v>
      </c>
      <c r="W53" s="74"/>
      <c r="X53" s="93"/>
      <c r="Y53" s="56"/>
      <c r="Z53" s="93"/>
      <c r="AA53" s="56"/>
      <c r="AB53" s="56"/>
      <c r="AC53" s="93"/>
      <c r="AD53" s="97"/>
      <c r="AE53" s="75"/>
      <c r="AF53" s="90"/>
      <c r="AG53" s="271"/>
      <c r="AH53" s="75"/>
      <c r="AI53" s="271"/>
      <c r="AJ53" s="77"/>
      <c r="AK53" s="76"/>
      <c r="AL53" s="90"/>
      <c r="AM53" s="79"/>
      <c r="AN53" s="90"/>
      <c r="AO53" s="56"/>
      <c r="AP53" s="90"/>
      <c r="AQ53" s="77"/>
      <c r="AR53" s="77"/>
      <c r="AS53" s="90"/>
      <c r="AT53" s="78">
        <f t="shared" si="3"/>
        <v>0</v>
      </c>
      <c r="AU53" s="87">
        <f t="shared" si="4"/>
        <v>0</v>
      </c>
      <c r="AV53" s="116"/>
      <c r="AW53" s="74"/>
      <c r="AX53" s="74">
        <f t="shared" si="13"/>
        <v>0</v>
      </c>
      <c r="AY53" s="74">
        <f t="shared" si="14"/>
        <v>0</v>
      </c>
    </row>
    <row r="54" spans="1:51" ht="16.149999999999999" customHeight="1" x14ac:dyDescent="0.2">
      <c r="A54" s="54">
        <v>48</v>
      </c>
      <c r="B54" s="55" t="s">
        <v>74</v>
      </c>
      <c r="C54" s="271">
        <f>'8_2.1.18 SIS'!S54</f>
        <v>0</v>
      </c>
      <c r="D54" s="56">
        <f>'Source Data'!H54</f>
        <v>3995.2813864350205</v>
      </c>
      <c r="E54" s="74">
        <f t="shared" si="7"/>
        <v>0</v>
      </c>
      <c r="F54" s="290"/>
      <c r="G54" s="56">
        <f>'Source Data'!I54</f>
        <v>516.40353727376908</v>
      </c>
      <c r="H54" s="74">
        <f t="shared" si="8"/>
        <v>0</v>
      </c>
      <c r="I54" s="290"/>
      <c r="J54" s="56">
        <f>'Source Data'!J54</f>
        <v>140.83732834739155</v>
      </c>
      <c r="K54" s="74">
        <f t="shared" si="9"/>
        <v>0</v>
      </c>
      <c r="L54" s="290"/>
      <c r="M54" s="56">
        <f>'Source Data'!K54</f>
        <v>3520.9332086847894</v>
      </c>
      <c r="N54" s="74">
        <f t="shared" si="10"/>
        <v>0</v>
      </c>
      <c r="O54" s="290"/>
      <c r="P54" s="56">
        <f>'Source Data'!L54</f>
        <v>1408.3732834739153</v>
      </c>
      <c r="Q54" s="74">
        <f t="shared" si="11"/>
        <v>0</v>
      </c>
      <c r="R54" s="93">
        <v>0</v>
      </c>
      <c r="S54" s="56"/>
      <c r="T54" s="56"/>
      <c r="U54" s="57">
        <f t="shared" si="12"/>
        <v>0</v>
      </c>
      <c r="V54" s="93">
        <f t="shared" si="2"/>
        <v>0</v>
      </c>
      <c r="W54" s="74"/>
      <c r="X54" s="93"/>
      <c r="Y54" s="56"/>
      <c r="Z54" s="93"/>
      <c r="AA54" s="56"/>
      <c r="AB54" s="56"/>
      <c r="AC54" s="93"/>
      <c r="AD54" s="97"/>
      <c r="AE54" s="75"/>
      <c r="AF54" s="90"/>
      <c r="AG54" s="271"/>
      <c r="AH54" s="75"/>
      <c r="AI54" s="271"/>
      <c r="AJ54" s="77"/>
      <c r="AK54" s="76"/>
      <c r="AL54" s="90"/>
      <c r="AM54" s="79"/>
      <c r="AN54" s="90"/>
      <c r="AO54" s="56"/>
      <c r="AP54" s="90"/>
      <c r="AQ54" s="77"/>
      <c r="AR54" s="77"/>
      <c r="AS54" s="90"/>
      <c r="AT54" s="78">
        <f t="shared" si="3"/>
        <v>0</v>
      </c>
      <c r="AU54" s="87">
        <f t="shared" si="4"/>
        <v>0</v>
      </c>
      <c r="AV54" s="116"/>
      <c r="AW54" s="74"/>
      <c r="AX54" s="74">
        <f t="shared" si="13"/>
        <v>0</v>
      </c>
      <c r="AY54" s="74">
        <f t="shared" si="14"/>
        <v>0</v>
      </c>
    </row>
    <row r="55" spans="1:51" ht="16.149999999999999" customHeight="1" x14ac:dyDescent="0.2">
      <c r="A55" s="54">
        <v>49</v>
      </c>
      <c r="B55" s="55" t="s">
        <v>53</v>
      </c>
      <c r="C55" s="271">
        <f>'8_2.1.18 SIS'!S55</f>
        <v>0</v>
      </c>
      <c r="D55" s="56">
        <f>'Source Data'!H55</f>
        <v>4510.9600632140227</v>
      </c>
      <c r="E55" s="74">
        <f t="shared" si="7"/>
        <v>0</v>
      </c>
      <c r="F55" s="290"/>
      <c r="G55" s="56">
        <f>'Source Data'!I55</f>
        <v>660.79145627436594</v>
      </c>
      <c r="H55" s="74">
        <f t="shared" si="8"/>
        <v>0</v>
      </c>
      <c r="I55" s="290"/>
      <c r="J55" s="56">
        <f>'Source Data'!J55</f>
        <v>180.21585171119071</v>
      </c>
      <c r="K55" s="74">
        <f t="shared" si="9"/>
        <v>0</v>
      </c>
      <c r="L55" s="290"/>
      <c r="M55" s="56">
        <f>'Source Data'!K55</f>
        <v>4505.3962927797675</v>
      </c>
      <c r="N55" s="74">
        <f t="shared" si="10"/>
        <v>0</v>
      </c>
      <c r="O55" s="290"/>
      <c r="P55" s="56">
        <f>'Source Data'!L55</f>
        <v>1802.158517111907</v>
      </c>
      <c r="Q55" s="74">
        <f t="shared" si="11"/>
        <v>0</v>
      </c>
      <c r="R55" s="93">
        <v>0</v>
      </c>
      <c r="S55" s="56"/>
      <c r="T55" s="56"/>
      <c r="U55" s="57">
        <f t="shared" si="12"/>
        <v>0</v>
      </c>
      <c r="V55" s="93">
        <f t="shared" si="2"/>
        <v>0</v>
      </c>
      <c r="W55" s="74"/>
      <c r="X55" s="93"/>
      <c r="Y55" s="56"/>
      <c r="Z55" s="93"/>
      <c r="AA55" s="56"/>
      <c r="AB55" s="56"/>
      <c r="AC55" s="93"/>
      <c r="AD55" s="97"/>
      <c r="AE55" s="75"/>
      <c r="AF55" s="90"/>
      <c r="AG55" s="271"/>
      <c r="AH55" s="75"/>
      <c r="AI55" s="271"/>
      <c r="AJ55" s="77"/>
      <c r="AK55" s="76"/>
      <c r="AL55" s="90"/>
      <c r="AM55" s="79"/>
      <c r="AN55" s="90"/>
      <c r="AO55" s="56"/>
      <c r="AP55" s="90"/>
      <c r="AQ55" s="77"/>
      <c r="AR55" s="77"/>
      <c r="AS55" s="90"/>
      <c r="AT55" s="78">
        <f t="shared" si="3"/>
        <v>0</v>
      </c>
      <c r="AU55" s="87">
        <f t="shared" si="4"/>
        <v>0</v>
      </c>
      <c r="AV55" s="116"/>
      <c r="AW55" s="74"/>
      <c r="AX55" s="74">
        <f t="shared" si="13"/>
        <v>0</v>
      </c>
      <c r="AY55" s="74">
        <f t="shared" si="14"/>
        <v>0</v>
      </c>
    </row>
    <row r="56" spans="1:51" ht="16.149999999999999" customHeight="1" x14ac:dyDescent="0.2">
      <c r="A56" s="49">
        <v>50</v>
      </c>
      <c r="B56" s="50" t="s">
        <v>54</v>
      </c>
      <c r="C56" s="272">
        <f>'8_2.1.18 SIS'!S56</f>
        <v>0</v>
      </c>
      <c r="D56" s="51">
        <f>'Source Data'!H56</f>
        <v>4738.7087437121554</v>
      </c>
      <c r="E56" s="80">
        <f t="shared" si="7"/>
        <v>0</v>
      </c>
      <c r="F56" s="291"/>
      <c r="G56" s="51">
        <f>'Source Data'!I56</f>
        <v>638.95176727517901</v>
      </c>
      <c r="H56" s="80">
        <f t="shared" si="8"/>
        <v>0</v>
      </c>
      <c r="I56" s="291"/>
      <c r="J56" s="51">
        <f>'Source Data'!J56</f>
        <v>174.25957289323065</v>
      </c>
      <c r="K56" s="80">
        <f t="shared" si="9"/>
        <v>0</v>
      </c>
      <c r="L56" s="291"/>
      <c r="M56" s="51">
        <f>'Source Data'!K56</f>
        <v>4356.4893223307663</v>
      </c>
      <c r="N56" s="80">
        <f t="shared" si="10"/>
        <v>0</v>
      </c>
      <c r="O56" s="291"/>
      <c r="P56" s="51">
        <f>'Source Data'!L56</f>
        <v>1742.5957289323062</v>
      </c>
      <c r="Q56" s="80">
        <f t="shared" si="11"/>
        <v>0</v>
      </c>
      <c r="R56" s="94">
        <v>0</v>
      </c>
      <c r="S56" s="51"/>
      <c r="T56" s="51"/>
      <c r="U56" s="52">
        <f t="shared" si="12"/>
        <v>0</v>
      </c>
      <c r="V56" s="94">
        <f t="shared" si="2"/>
        <v>0</v>
      </c>
      <c r="W56" s="80"/>
      <c r="X56" s="94"/>
      <c r="Y56" s="51"/>
      <c r="Z56" s="94"/>
      <c r="AA56" s="53"/>
      <c r="AB56" s="51"/>
      <c r="AC56" s="95"/>
      <c r="AD56" s="95"/>
      <c r="AE56" s="71"/>
      <c r="AF56" s="91"/>
      <c r="AG56" s="272"/>
      <c r="AH56" s="71"/>
      <c r="AI56" s="272"/>
      <c r="AJ56" s="72"/>
      <c r="AK56" s="73"/>
      <c r="AL56" s="91"/>
      <c r="AM56" s="82"/>
      <c r="AN56" s="91"/>
      <c r="AO56" s="51"/>
      <c r="AP56" s="91"/>
      <c r="AQ56" s="72"/>
      <c r="AR56" s="72"/>
      <c r="AS56" s="91"/>
      <c r="AT56" s="81">
        <f t="shared" si="3"/>
        <v>0</v>
      </c>
      <c r="AU56" s="88">
        <f t="shared" si="4"/>
        <v>0</v>
      </c>
      <c r="AV56" s="116"/>
      <c r="AW56" s="80"/>
      <c r="AX56" s="80">
        <f t="shared" si="13"/>
        <v>0</v>
      </c>
      <c r="AY56" s="80">
        <f t="shared" si="14"/>
        <v>0</v>
      </c>
    </row>
    <row r="57" spans="1:51" ht="16.149999999999999" customHeight="1" x14ac:dyDescent="0.2">
      <c r="A57" s="58">
        <v>51</v>
      </c>
      <c r="B57" s="59" t="s">
        <v>55</v>
      </c>
      <c r="C57" s="270">
        <f>'8_2.1.18 SIS'!S57</f>
        <v>0</v>
      </c>
      <c r="D57" s="60">
        <f>'Source Data'!H57</f>
        <v>4281.7369154997223</v>
      </c>
      <c r="E57" s="65">
        <f t="shared" si="7"/>
        <v>0</v>
      </c>
      <c r="F57" s="289"/>
      <c r="G57" s="60">
        <f>'Source Data'!I57</f>
        <v>570.93395934473472</v>
      </c>
      <c r="H57" s="65">
        <f t="shared" si="8"/>
        <v>0</v>
      </c>
      <c r="I57" s="289"/>
      <c r="J57" s="60">
        <f>'Source Data'!J57</f>
        <v>155.70926163947308</v>
      </c>
      <c r="K57" s="65">
        <f t="shared" si="9"/>
        <v>0</v>
      </c>
      <c r="L57" s="289"/>
      <c r="M57" s="60">
        <f>'Source Data'!K57</f>
        <v>3892.7315409868274</v>
      </c>
      <c r="N57" s="65">
        <f t="shared" si="10"/>
        <v>0</v>
      </c>
      <c r="O57" s="289"/>
      <c r="P57" s="60">
        <f>'Source Data'!L57</f>
        <v>1557.0926163947308</v>
      </c>
      <c r="Q57" s="65">
        <f t="shared" si="11"/>
        <v>0</v>
      </c>
      <c r="R57" s="92">
        <v>0</v>
      </c>
      <c r="S57" s="60"/>
      <c r="T57" s="60"/>
      <c r="U57" s="61">
        <f t="shared" si="12"/>
        <v>0</v>
      </c>
      <c r="V57" s="92">
        <f t="shared" si="2"/>
        <v>0</v>
      </c>
      <c r="W57" s="65"/>
      <c r="X57" s="92"/>
      <c r="Y57" s="60"/>
      <c r="Z57" s="92"/>
      <c r="AA57" s="60"/>
      <c r="AB57" s="60"/>
      <c r="AC57" s="92"/>
      <c r="AD57" s="96"/>
      <c r="AE57" s="66"/>
      <c r="AF57" s="89"/>
      <c r="AG57" s="270"/>
      <c r="AH57" s="66"/>
      <c r="AI57" s="270"/>
      <c r="AJ57" s="68"/>
      <c r="AK57" s="67"/>
      <c r="AL57" s="89"/>
      <c r="AM57" s="70"/>
      <c r="AN57" s="89"/>
      <c r="AO57" s="60"/>
      <c r="AP57" s="89"/>
      <c r="AQ57" s="68"/>
      <c r="AR57" s="68"/>
      <c r="AS57" s="89"/>
      <c r="AT57" s="69">
        <f t="shared" si="3"/>
        <v>0</v>
      </c>
      <c r="AU57" s="86">
        <f t="shared" si="4"/>
        <v>0</v>
      </c>
      <c r="AV57" s="116"/>
      <c r="AW57" s="65"/>
      <c r="AX57" s="65">
        <f t="shared" si="13"/>
        <v>0</v>
      </c>
      <c r="AY57" s="65">
        <f t="shared" si="14"/>
        <v>0</v>
      </c>
    </row>
    <row r="58" spans="1:51" ht="16.149999999999999" customHeight="1" x14ac:dyDescent="0.2">
      <c r="A58" s="54">
        <v>52</v>
      </c>
      <c r="B58" s="55" t="s">
        <v>56</v>
      </c>
      <c r="C58" s="271">
        <f>'8_2.1.18 SIS'!S58</f>
        <v>0</v>
      </c>
      <c r="D58" s="56">
        <f>'Source Data'!H58</f>
        <v>4477.885435486186</v>
      </c>
      <c r="E58" s="74">
        <f t="shared" si="7"/>
        <v>0</v>
      </c>
      <c r="F58" s="290"/>
      <c r="G58" s="56">
        <f>'Source Data'!I58</f>
        <v>601.39043740535396</v>
      </c>
      <c r="H58" s="74">
        <f t="shared" si="8"/>
        <v>0</v>
      </c>
      <c r="I58" s="290"/>
      <c r="J58" s="56">
        <f>'Source Data'!J58</f>
        <v>164.01557383782384</v>
      </c>
      <c r="K58" s="74">
        <f t="shared" si="9"/>
        <v>0</v>
      </c>
      <c r="L58" s="290"/>
      <c r="M58" s="56">
        <f>'Source Data'!K58</f>
        <v>4100.3893459455958</v>
      </c>
      <c r="N58" s="74">
        <f t="shared" si="10"/>
        <v>0</v>
      </c>
      <c r="O58" s="290"/>
      <c r="P58" s="56">
        <f>'Source Data'!L58</f>
        <v>1640.1557383782383</v>
      </c>
      <c r="Q58" s="74">
        <f t="shared" si="11"/>
        <v>0</v>
      </c>
      <c r="R58" s="93">
        <v>0</v>
      </c>
      <c r="S58" s="56"/>
      <c r="T58" s="56"/>
      <c r="U58" s="57">
        <f t="shared" si="12"/>
        <v>0</v>
      </c>
      <c r="V58" s="93">
        <f t="shared" si="2"/>
        <v>0</v>
      </c>
      <c r="W58" s="74"/>
      <c r="X58" s="93"/>
      <c r="Y58" s="56"/>
      <c r="Z58" s="93"/>
      <c r="AA58" s="56"/>
      <c r="AB58" s="56"/>
      <c r="AC58" s="93"/>
      <c r="AD58" s="97"/>
      <c r="AE58" s="75"/>
      <c r="AF58" s="90"/>
      <c r="AG58" s="271"/>
      <c r="AH58" s="75"/>
      <c r="AI58" s="271"/>
      <c r="AJ58" s="77"/>
      <c r="AK58" s="76"/>
      <c r="AL58" s="90"/>
      <c r="AM58" s="79"/>
      <c r="AN58" s="90"/>
      <c r="AO58" s="56"/>
      <c r="AP58" s="90"/>
      <c r="AQ58" s="77"/>
      <c r="AR58" s="77"/>
      <c r="AS58" s="90"/>
      <c r="AT58" s="78">
        <f t="shared" si="3"/>
        <v>0</v>
      </c>
      <c r="AU58" s="87">
        <f t="shared" si="4"/>
        <v>0</v>
      </c>
      <c r="AV58" s="116"/>
      <c r="AW58" s="74"/>
      <c r="AX58" s="74">
        <f t="shared" si="13"/>
        <v>0</v>
      </c>
      <c r="AY58" s="74">
        <f t="shared" si="14"/>
        <v>0</v>
      </c>
    </row>
    <row r="59" spans="1:51" ht="16.149999999999999" customHeight="1" x14ac:dyDescent="0.2">
      <c r="A59" s="54">
        <v>53</v>
      </c>
      <c r="B59" s="55" t="s">
        <v>57</v>
      </c>
      <c r="C59" s="271">
        <f>'8_2.1.18 SIS'!S59</f>
        <v>0</v>
      </c>
      <c r="D59" s="56">
        <f>'Source Data'!H59</f>
        <v>4674.7758891865669</v>
      </c>
      <c r="E59" s="74">
        <f t="shared" si="7"/>
        <v>0</v>
      </c>
      <c r="F59" s="290"/>
      <c r="G59" s="56">
        <f>'Source Data'!I59</f>
        <v>663.32493479155164</v>
      </c>
      <c r="H59" s="74">
        <f t="shared" si="8"/>
        <v>0</v>
      </c>
      <c r="I59" s="290"/>
      <c r="J59" s="56">
        <f>'Source Data'!J59</f>
        <v>180.90680039769586</v>
      </c>
      <c r="K59" s="74">
        <f t="shared" si="9"/>
        <v>0</v>
      </c>
      <c r="L59" s="290"/>
      <c r="M59" s="56">
        <f>'Source Data'!K59</f>
        <v>4522.670009942397</v>
      </c>
      <c r="N59" s="74">
        <f t="shared" si="10"/>
        <v>0</v>
      </c>
      <c r="O59" s="290"/>
      <c r="P59" s="56">
        <f>'Source Data'!L59</f>
        <v>1809.0680039769588</v>
      </c>
      <c r="Q59" s="74">
        <f t="shared" si="11"/>
        <v>0</v>
      </c>
      <c r="R59" s="93">
        <v>0</v>
      </c>
      <c r="S59" s="56"/>
      <c r="T59" s="56"/>
      <c r="U59" s="57">
        <f t="shared" si="12"/>
        <v>0</v>
      </c>
      <c r="V59" s="93">
        <f t="shared" si="2"/>
        <v>0</v>
      </c>
      <c r="W59" s="74"/>
      <c r="X59" s="93"/>
      <c r="Y59" s="56"/>
      <c r="Z59" s="93"/>
      <c r="AA59" s="56"/>
      <c r="AB59" s="56"/>
      <c r="AC59" s="93"/>
      <c r="AD59" s="97"/>
      <c r="AE59" s="75"/>
      <c r="AF59" s="90"/>
      <c r="AG59" s="271"/>
      <c r="AH59" s="75"/>
      <c r="AI59" s="271"/>
      <c r="AJ59" s="77"/>
      <c r="AK59" s="76"/>
      <c r="AL59" s="90"/>
      <c r="AM59" s="79"/>
      <c r="AN59" s="90"/>
      <c r="AO59" s="56"/>
      <c r="AP59" s="90"/>
      <c r="AQ59" s="77"/>
      <c r="AR59" s="77"/>
      <c r="AS59" s="90"/>
      <c r="AT59" s="78">
        <f t="shared" si="3"/>
        <v>0</v>
      </c>
      <c r="AU59" s="87">
        <f t="shared" si="4"/>
        <v>0</v>
      </c>
      <c r="AV59" s="116"/>
      <c r="AW59" s="74"/>
      <c r="AX59" s="74">
        <f t="shared" si="13"/>
        <v>0</v>
      </c>
      <c r="AY59" s="74">
        <f t="shared" si="14"/>
        <v>0</v>
      </c>
    </row>
    <row r="60" spans="1:51" ht="16.149999999999999" customHeight="1" x14ac:dyDescent="0.2">
      <c r="A60" s="54">
        <v>54</v>
      </c>
      <c r="B60" s="55" t="s">
        <v>58</v>
      </c>
      <c r="C60" s="271">
        <f>'8_2.1.18 SIS'!S60</f>
        <v>2</v>
      </c>
      <c r="D60" s="56">
        <f>'Source Data'!H60</f>
        <v>4784.5850415334589</v>
      </c>
      <c r="E60" s="74">
        <f t="shared" si="7"/>
        <v>9569.1700830669179</v>
      </c>
      <c r="F60" s="290"/>
      <c r="G60" s="56">
        <f>'Source Data'!I60</f>
        <v>583.70660052312871</v>
      </c>
      <c r="H60" s="74">
        <f t="shared" si="8"/>
        <v>0</v>
      </c>
      <c r="I60" s="290"/>
      <c r="J60" s="56">
        <f>'Source Data'!J60</f>
        <v>159.19270923358056</v>
      </c>
      <c r="K60" s="74">
        <f t="shared" si="9"/>
        <v>0</v>
      </c>
      <c r="L60" s="290"/>
      <c r="M60" s="56">
        <f>'Source Data'!K60</f>
        <v>3979.8177308395143</v>
      </c>
      <c r="N60" s="74">
        <f t="shared" si="10"/>
        <v>0</v>
      </c>
      <c r="O60" s="290"/>
      <c r="P60" s="56">
        <f>'Source Data'!L60</f>
        <v>1591.9270923358056</v>
      </c>
      <c r="Q60" s="74">
        <f t="shared" si="11"/>
        <v>0</v>
      </c>
      <c r="R60" s="93">
        <v>11055</v>
      </c>
      <c r="S60" s="56"/>
      <c r="T60" s="56"/>
      <c r="U60" s="57">
        <f t="shared" si="12"/>
        <v>0</v>
      </c>
      <c r="V60" s="93">
        <f t="shared" si="2"/>
        <v>11055</v>
      </c>
      <c r="W60" s="74"/>
      <c r="X60" s="93"/>
      <c r="Y60" s="56"/>
      <c r="Z60" s="93"/>
      <c r="AA60" s="56"/>
      <c r="AB60" s="56"/>
      <c r="AC60" s="93"/>
      <c r="AD60" s="97"/>
      <c r="AE60" s="75"/>
      <c r="AF60" s="90"/>
      <c r="AG60" s="271"/>
      <c r="AH60" s="75"/>
      <c r="AI60" s="271"/>
      <c r="AJ60" s="77"/>
      <c r="AK60" s="76"/>
      <c r="AL60" s="90"/>
      <c r="AM60" s="79"/>
      <c r="AN60" s="90"/>
      <c r="AO60" s="56"/>
      <c r="AP60" s="90"/>
      <c r="AQ60" s="77"/>
      <c r="AR60" s="77"/>
      <c r="AS60" s="90"/>
      <c r="AT60" s="78">
        <f t="shared" si="3"/>
        <v>0</v>
      </c>
      <c r="AU60" s="87">
        <f t="shared" si="4"/>
        <v>0</v>
      </c>
      <c r="AV60" s="116"/>
      <c r="AW60" s="74"/>
      <c r="AX60" s="74">
        <f t="shared" si="13"/>
        <v>0</v>
      </c>
      <c r="AY60" s="74">
        <f t="shared" si="14"/>
        <v>0</v>
      </c>
    </row>
    <row r="61" spans="1:51" ht="16.149999999999999" customHeight="1" x14ac:dyDescent="0.2">
      <c r="A61" s="49">
        <v>55</v>
      </c>
      <c r="B61" s="50" t="s">
        <v>59</v>
      </c>
      <c r="C61" s="272">
        <f>'8_2.1.18 SIS'!S61</f>
        <v>0</v>
      </c>
      <c r="D61" s="51">
        <f>'Source Data'!H61</f>
        <v>4501.7236472239638</v>
      </c>
      <c r="E61" s="80">
        <f t="shared" si="7"/>
        <v>0</v>
      </c>
      <c r="F61" s="291"/>
      <c r="G61" s="51">
        <f>'Source Data'!I61</f>
        <v>593.48544210889816</v>
      </c>
      <c r="H61" s="80">
        <f t="shared" si="8"/>
        <v>0</v>
      </c>
      <c r="I61" s="291"/>
      <c r="J61" s="51">
        <f>'Source Data'!J61</f>
        <v>161.8596660296995</v>
      </c>
      <c r="K61" s="80">
        <f t="shared" si="9"/>
        <v>0</v>
      </c>
      <c r="L61" s="291"/>
      <c r="M61" s="51">
        <f>'Source Data'!K61</f>
        <v>4046.4916507424882</v>
      </c>
      <c r="N61" s="80">
        <f t="shared" si="10"/>
        <v>0</v>
      </c>
      <c r="O61" s="291"/>
      <c r="P61" s="51">
        <f>'Source Data'!L61</f>
        <v>1618.596660296995</v>
      </c>
      <c r="Q61" s="80">
        <f t="shared" si="11"/>
        <v>0</v>
      </c>
      <c r="R61" s="94">
        <v>0</v>
      </c>
      <c r="S61" s="51"/>
      <c r="T61" s="51"/>
      <c r="U61" s="52">
        <f t="shared" si="12"/>
        <v>0</v>
      </c>
      <c r="V61" s="94">
        <f t="shared" si="2"/>
        <v>0</v>
      </c>
      <c r="W61" s="80"/>
      <c r="X61" s="94"/>
      <c r="Y61" s="51"/>
      <c r="Z61" s="94"/>
      <c r="AA61" s="53"/>
      <c r="AB61" s="51"/>
      <c r="AC61" s="95"/>
      <c r="AD61" s="95"/>
      <c r="AE61" s="71"/>
      <c r="AF61" s="91"/>
      <c r="AG61" s="272"/>
      <c r="AH61" s="71"/>
      <c r="AI61" s="272"/>
      <c r="AJ61" s="72"/>
      <c r="AK61" s="73"/>
      <c r="AL61" s="91"/>
      <c r="AM61" s="82"/>
      <c r="AN61" s="91"/>
      <c r="AO61" s="51"/>
      <c r="AP61" s="91"/>
      <c r="AQ61" s="72"/>
      <c r="AR61" s="72"/>
      <c r="AS61" s="91"/>
      <c r="AT61" s="81">
        <f t="shared" si="3"/>
        <v>0</v>
      </c>
      <c r="AU61" s="88">
        <f t="shared" si="4"/>
        <v>0</v>
      </c>
      <c r="AV61" s="116"/>
      <c r="AW61" s="80"/>
      <c r="AX61" s="80">
        <f t="shared" si="13"/>
        <v>0</v>
      </c>
      <c r="AY61" s="80">
        <f t="shared" si="14"/>
        <v>0</v>
      </c>
    </row>
    <row r="62" spans="1:51" ht="16.149999999999999" customHeight="1" x14ac:dyDescent="0.2">
      <c r="A62" s="58">
        <v>56</v>
      </c>
      <c r="B62" s="59" t="s">
        <v>60</v>
      </c>
      <c r="C62" s="270">
        <f>'8_2.1.18 SIS'!S62</f>
        <v>0</v>
      </c>
      <c r="D62" s="60">
        <f>'Source Data'!H62</f>
        <v>5010.1657022009513</v>
      </c>
      <c r="E62" s="65">
        <f t="shared" si="7"/>
        <v>0</v>
      </c>
      <c r="F62" s="289"/>
      <c r="G62" s="60">
        <f>'Source Data'!I62</f>
        <v>665.40831600253398</v>
      </c>
      <c r="H62" s="65">
        <f t="shared" si="8"/>
        <v>0</v>
      </c>
      <c r="I62" s="289"/>
      <c r="J62" s="60">
        <f>'Source Data'!J62</f>
        <v>181.4749952734183</v>
      </c>
      <c r="K62" s="65">
        <f t="shared" si="9"/>
        <v>0</v>
      </c>
      <c r="L62" s="289"/>
      <c r="M62" s="60">
        <f>'Source Data'!K62</f>
        <v>4536.8748818354579</v>
      </c>
      <c r="N62" s="65">
        <f t="shared" si="10"/>
        <v>0</v>
      </c>
      <c r="O62" s="289"/>
      <c r="P62" s="60">
        <f>'Source Data'!L62</f>
        <v>1814.7499527341834</v>
      </c>
      <c r="Q62" s="65">
        <f t="shared" si="11"/>
        <v>0</v>
      </c>
      <c r="R62" s="92">
        <v>0</v>
      </c>
      <c r="S62" s="60"/>
      <c r="T62" s="60"/>
      <c r="U62" s="61">
        <f t="shared" si="12"/>
        <v>0</v>
      </c>
      <c r="V62" s="92">
        <f t="shared" si="2"/>
        <v>0</v>
      </c>
      <c r="W62" s="65"/>
      <c r="X62" s="92"/>
      <c r="Y62" s="60"/>
      <c r="Z62" s="92"/>
      <c r="AA62" s="60"/>
      <c r="AB62" s="60"/>
      <c r="AC62" s="92"/>
      <c r="AD62" s="96"/>
      <c r="AE62" s="66"/>
      <c r="AF62" s="89"/>
      <c r="AG62" s="270"/>
      <c r="AH62" s="66"/>
      <c r="AI62" s="270"/>
      <c r="AJ62" s="68"/>
      <c r="AK62" s="67"/>
      <c r="AL62" s="89"/>
      <c r="AM62" s="70"/>
      <c r="AN62" s="89"/>
      <c r="AO62" s="60"/>
      <c r="AP62" s="89"/>
      <c r="AQ62" s="68"/>
      <c r="AR62" s="68"/>
      <c r="AS62" s="89"/>
      <c r="AT62" s="69">
        <f t="shared" si="3"/>
        <v>0</v>
      </c>
      <c r="AU62" s="86">
        <f t="shared" si="4"/>
        <v>0</v>
      </c>
      <c r="AV62" s="116"/>
      <c r="AW62" s="65"/>
      <c r="AX62" s="65">
        <f t="shared" si="13"/>
        <v>0</v>
      </c>
      <c r="AY62" s="65">
        <f t="shared" si="14"/>
        <v>0</v>
      </c>
    </row>
    <row r="63" spans="1:51" ht="16.149999999999999" customHeight="1" x14ac:dyDescent="0.2">
      <c r="A63" s="54">
        <v>57</v>
      </c>
      <c r="B63" s="55" t="s">
        <v>61</v>
      </c>
      <c r="C63" s="271">
        <f>'8_2.1.18 SIS'!S63</f>
        <v>1</v>
      </c>
      <c r="D63" s="56">
        <f>'Source Data'!H63</f>
        <v>4811.4108022710652</v>
      </c>
      <c r="E63" s="74">
        <f t="shared" si="7"/>
        <v>4811.4108022710652</v>
      </c>
      <c r="F63" s="290"/>
      <c r="G63" s="56">
        <f>'Source Data'!I63</f>
        <v>666.15521612667408</v>
      </c>
      <c r="H63" s="74">
        <f t="shared" si="8"/>
        <v>0</v>
      </c>
      <c r="I63" s="290"/>
      <c r="J63" s="56">
        <f>'Source Data'!J63</f>
        <v>181.67869530727472</v>
      </c>
      <c r="K63" s="74">
        <f t="shared" si="9"/>
        <v>0</v>
      </c>
      <c r="L63" s="290"/>
      <c r="M63" s="56">
        <f>'Source Data'!K63</f>
        <v>4541.967382681868</v>
      </c>
      <c r="N63" s="74">
        <f t="shared" si="10"/>
        <v>0</v>
      </c>
      <c r="O63" s="290"/>
      <c r="P63" s="56">
        <f>'Source Data'!L63</f>
        <v>1816.7869530727471</v>
      </c>
      <c r="Q63" s="74">
        <f t="shared" si="11"/>
        <v>0</v>
      </c>
      <c r="R63" s="93">
        <v>5478</v>
      </c>
      <c r="S63" s="56"/>
      <c r="T63" s="56"/>
      <c r="U63" s="57">
        <f t="shared" si="12"/>
        <v>0</v>
      </c>
      <c r="V63" s="93">
        <f t="shared" si="2"/>
        <v>5478</v>
      </c>
      <c r="W63" s="74"/>
      <c r="X63" s="93"/>
      <c r="Y63" s="56"/>
      <c r="Z63" s="93"/>
      <c r="AA63" s="56"/>
      <c r="AB63" s="56"/>
      <c r="AC63" s="93"/>
      <c r="AD63" s="97"/>
      <c r="AE63" s="75"/>
      <c r="AF63" s="90"/>
      <c r="AG63" s="271"/>
      <c r="AH63" s="75"/>
      <c r="AI63" s="271"/>
      <c r="AJ63" s="77"/>
      <c r="AK63" s="76"/>
      <c r="AL63" s="90"/>
      <c r="AM63" s="79"/>
      <c r="AN63" s="90"/>
      <c r="AO63" s="56"/>
      <c r="AP63" s="90"/>
      <c r="AQ63" s="77"/>
      <c r="AR63" s="77"/>
      <c r="AS63" s="90"/>
      <c r="AT63" s="78">
        <f t="shared" si="3"/>
        <v>0</v>
      </c>
      <c r="AU63" s="87">
        <f t="shared" si="4"/>
        <v>0</v>
      </c>
      <c r="AV63" s="116"/>
      <c r="AW63" s="74"/>
      <c r="AX63" s="74">
        <f t="shared" si="13"/>
        <v>0</v>
      </c>
      <c r="AY63" s="74">
        <f t="shared" si="14"/>
        <v>0</v>
      </c>
    </row>
    <row r="64" spans="1:51" ht="16.149999999999999" customHeight="1" x14ac:dyDescent="0.2">
      <c r="A64" s="54">
        <v>58</v>
      </c>
      <c r="B64" s="55" t="s">
        <v>62</v>
      </c>
      <c r="C64" s="271">
        <f>'8_2.1.18 SIS'!S64</f>
        <v>0</v>
      </c>
      <c r="D64" s="56">
        <f>'Source Data'!H64</f>
        <v>5358.2852334446507</v>
      </c>
      <c r="E64" s="74">
        <f t="shared" si="7"/>
        <v>0</v>
      </c>
      <c r="F64" s="290"/>
      <c r="G64" s="56">
        <f>'Source Data'!I64</f>
        <v>740.81098599764084</v>
      </c>
      <c r="H64" s="74">
        <f t="shared" si="8"/>
        <v>0</v>
      </c>
      <c r="I64" s="290"/>
      <c r="J64" s="56">
        <f>'Source Data'!J64</f>
        <v>202.03935981753844</v>
      </c>
      <c r="K64" s="74">
        <f t="shared" si="9"/>
        <v>0</v>
      </c>
      <c r="L64" s="290"/>
      <c r="M64" s="56">
        <f>'Source Data'!K64</f>
        <v>5050.9839954384606</v>
      </c>
      <c r="N64" s="74">
        <f t="shared" si="10"/>
        <v>0</v>
      </c>
      <c r="O64" s="290"/>
      <c r="P64" s="56">
        <f>'Source Data'!L64</f>
        <v>2020.3935981753841</v>
      </c>
      <c r="Q64" s="74">
        <f t="shared" si="11"/>
        <v>0</v>
      </c>
      <c r="R64" s="93">
        <v>0</v>
      </c>
      <c r="S64" s="56"/>
      <c r="T64" s="56"/>
      <c r="U64" s="57">
        <f t="shared" si="12"/>
        <v>0</v>
      </c>
      <c r="V64" s="93">
        <f t="shared" si="2"/>
        <v>0</v>
      </c>
      <c r="W64" s="74"/>
      <c r="X64" s="93"/>
      <c r="Y64" s="56"/>
      <c r="Z64" s="93"/>
      <c r="AA64" s="56"/>
      <c r="AB64" s="56"/>
      <c r="AC64" s="93"/>
      <c r="AD64" s="97"/>
      <c r="AE64" s="75"/>
      <c r="AF64" s="90"/>
      <c r="AG64" s="271"/>
      <c r="AH64" s="75"/>
      <c r="AI64" s="271"/>
      <c r="AJ64" s="77"/>
      <c r="AK64" s="76"/>
      <c r="AL64" s="90"/>
      <c r="AM64" s="79"/>
      <c r="AN64" s="90"/>
      <c r="AO64" s="56"/>
      <c r="AP64" s="90"/>
      <c r="AQ64" s="77"/>
      <c r="AR64" s="77"/>
      <c r="AS64" s="90"/>
      <c r="AT64" s="78">
        <f t="shared" si="3"/>
        <v>0</v>
      </c>
      <c r="AU64" s="87">
        <f t="shared" si="4"/>
        <v>0</v>
      </c>
      <c r="AV64" s="116"/>
      <c r="AW64" s="74"/>
      <c r="AX64" s="74">
        <f t="shared" si="13"/>
        <v>0</v>
      </c>
      <c r="AY64" s="74">
        <f t="shared" si="14"/>
        <v>0</v>
      </c>
    </row>
    <row r="65" spans="1:51" ht="16.149999999999999" customHeight="1" x14ac:dyDescent="0.2">
      <c r="A65" s="54">
        <v>59</v>
      </c>
      <c r="B65" s="55" t="s">
        <v>63</v>
      </c>
      <c r="C65" s="271">
        <f>'8_2.1.18 SIS'!S65</f>
        <v>0</v>
      </c>
      <c r="D65" s="56">
        <f>'Source Data'!H65</f>
        <v>5144.4669727805904</v>
      </c>
      <c r="E65" s="74">
        <f t="shared" si="7"/>
        <v>0</v>
      </c>
      <c r="F65" s="290"/>
      <c r="G65" s="56">
        <f>'Source Data'!I65</f>
        <v>778.80539593788717</v>
      </c>
      <c r="H65" s="74">
        <f t="shared" si="8"/>
        <v>0</v>
      </c>
      <c r="I65" s="290"/>
      <c r="J65" s="56">
        <f>'Source Data'!J65</f>
        <v>212.40147161942375</v>
      </c>
      <c r="K65" s="74">
        <f t="shared" si="9"/>
        <v>0</v>
      </c>
      <c r="L65" s="290"/>
      <c r="M65" s="56">
        <f>'Source Data'!K65</f>
        <v>5310.0367904855939</v>
      </c>
      <c r="N65" s="74">
        <f t="shared" si="10"/>
        <v>0</v>
      </c>
      <c r="O65" s="290"/>
      <c r="P65" s="56">
        <f>'Source Data'!L65</f>
        <v>2124.0147161942373</v>
      </c>
      <c r="Q65" s="74">
        <f t="shared" si="11"/>
        <v>0</v>
      </c>
      <c r="R65" s="93">
        <v>0</v>
      </c>
      <c r="S65" s="56"/>
      <c r="T65" s="56"/>
      <c r="U65" s="57">
        <f t="shared" si="12"/>
        <v>0</v>
      </c>
      <c r="V65" s="93">
        <f t="shared" si="2"/>
        <v>0</v>
      </c>
      <c r="W65" s="74"/>
      <c r="X65" s="93"/>
      <c r="Y65" s="56"/>
      <c r="Z65" s="93"/>
      <c r="AA65" s="56"/>
      <c r="AB65" s="56"/>
      <c r="AC65" s="93"/>
      <c r="AD65" s="97"/>
      <c r="AE65" s="75"/>
      <c r="AF65" s="90"/>
      <c r="AG65" s="271"/>
      <c r="AH65" s="75"/>
      <c r="AI65" s="271"/>
      <c r="AJ65" s="77"/>
      <c r="AK65" s="76"/>
      <c r="AL65" s="90"/>
      <c r="AM65" s="79"/>
      <c r="AN65" s="90"/>
      <c r="AO65" s="56"/>
      <c r="AP65" s="90"/>
      <c r="AQ65" s="77"/>
      <c r="AR65" s="77"/>
      <c r="AS65" s="90"/>
      <c r="AT65" s="78">
        <f t="shared" si="3"/>
        <v>0</v>
      </c>
      <c r="AU65" s="87">
        <f t="shared" si="4"/>
        <v>0</v>
      </c>
      <c r="AV65" s="116"/>
      <c r="AW65" s="74"/>
      <c r="AX65" s="74">
        <f t="shared" si="13"/>
        <v>0</v>
      </c>
      <c r="AY65" s="74">
        <f t="shared" si="14"/>
        <v>0</v>
      </c>
    </row>
    <row r="66" spans="1:51" ht="16.149999999999999" customHeight="1" x14ac:dyDescent="0.2">
      <c r="A66" s="49">
        <v>60</v>
      </c>
      <c r="B66" s="50" t="s">
        <v>64</v>
      </c>
      <c r="C66" s="272">
        <f>'8_2.1.18 SIS'!S66</f>
        <v>0</v>
      </c>
      <c r="D66" s="51">
        <f>'Source Data'!H66</f>
        <v>4859.4948474230696</v>
      </c>
      <c r="E66" s="80">
        <f t="shared" si="7"/>
        <v>0</v>
      </c>
      <c r="F66" s="291"/>
      <c r="G66" s="51">
        <f>'Source Data'!I66</f>
        <v>654.17710868659628</v>
      </c>
      <c r="H66" s="80">
        <f t="shared" si="8"/>
        <v>0</v>
      </c>
      <c r="I66" s="291"/>
      <c r="J66" s="51">
        <f>'Source Data'!J66</f>
        <v>178.41193873270808</v>
      </c>
      <c r="K66" s="80">
        <f t="shared" si="9"/>
        <v>0</v>
      </c>
      <c r="L66" s="291"/>
      <c r="M66" s="51">
        <f>'Source Data'!K66</f>
        <v>4460.2984683177028</v>
      </c>
      <c r="N66" s="80">
        <f t="shared" si="10"/>
        <v>0</v>
      </c>
      <c r="O66" s="291"/>
      <c r="P66" s="51">
        <f>'Source Data'!L66</f>
        <v>1784.1193873270811</v>
      </c>
      <c r="Q66" s="80">
        <f t="shared" si="11"/>
        <v>0</v>
      </c>
      <c r="R66" s="94">
        <v>0</v>
      </c>
      <c r="S66" s="51"/>
      <c r="T66" s="51"/>
      <c r="U66" s="52">
        <f t="shared" si="12"/>
        <v>0</v>
      </c>
      <c r="V66" s="94">
        <f t="shared" si="2"/>
        <v>0</v>
      </c>
      <c r="W66" s="80"/>
      <c r="X66" s="94"/>
      <c r="Y66" s="51"/>
      <c r="Z66" s="94"/>
      <c r="AA66" s="53"/>
      <c r="AB66" s="51"/>
      <c r="AC66" s="95"/>
      <c r="AD66" s="95"/>
      <c r="AE66" s="71"/>
      <c r="AF66" s="91"/>
      <c r="AG66" s="272"/>
      <c r="AH66" s="71"/>
      <c r="AI66" s="272"/>
      <c r="AJ66" s="72"/>
      <c r="AK66" s="73"/>
      <c r="AL66" s="91"/>
      <c r="AM66" s="82"/>
      <c r="AN66" s="91"/>
      <c r="AO66" s="51"/>
      <c r="AP66" s="91"/>
      <c r="AQ66" s="72"/>
      <c r="AR66" s="72"/>
      <c r="AS66" s="91"/>
      <c r="AT66" s="81">
        <f t="shared" si="3"/>
        <v>0</v>
      </c>
      <c r="AU66" s="88">
        <f t="shared" si="4"/>
        <v>0</v>
      </c>
      <c r="AV66" s="116"/>
      <c r="AW66" s="80"/>
      <c r="AX66" s="80">
        <f t="shared" si="13"/>
        <v>0</v>
      </c>
      <c r="AY66" s="80">
        <f t="shared" si="14"/>
        <v>0</v>
      </c>
    </row>
    <row r="67" spans="1:51" ht="16.149999999999999" customHeight="1" x14ac:dyDescent="0.2">
      <c r="A67" s="58">
        <v>61</v>
      </c>
      <c r="B67" s="59" t="s">
        <v>65</v>
      </c>
      <c r="C67" s="270">
        <f>'8_2.1.18 SIS'!S67</f>
        <v>0</v>
      </c>
      <c r="D67" s="60">
        <f>'Source Data'!H67</f>
        <v>2804.2748979691619</v>
      </c>
      <c r="E67" s="65">
        <f t="shared" si="7"/>
        <v>0</v>
      </c>
      <c r="F67" s="289"/>
      <c r="G67" s="60">
        <f>'Source Data'!I67</f>
        <v>381.62134806778147</v>
      </c>
      <c r="H67" s="65">
        <f t="shared" si="8"/>
        <v>0</v>
      </c>
      <c r="I67" s="289"/>
      <c r="J67" s="60">
        <f>'Source Data'!J67</f>
        <v>104.0785494730313</v>
      </c>
      <c r="K67" s="65">
        <f t="shared" si="9"/>
        <v>0</v>
      </c>
      <c r="L67" s="289"/>
      <c r="M67" s="60">
        <f>'Source Data'!K67</f>
        <v>2601.9637368257822</v>
      </c>
      <c r="N67" s="65">
        <f t="shared" si="10"/>
        <v>0</v>
      </c>
      <c r="O67" s="289"/>
      <c r="P67" s="60">
        <f>'Source Data'!L67</f>
        <v>1040.7854947303128</v>
      </c>
      <c r="Q67" s="65">
        <f t="shared" si="11"/>
        <v>0</v>
      </c>
      <c r="R67" s="92">
        <v>0</v>
      </c>
      <c r="S67" s="60"/>
      <c r="T67" s="60"/>
      <c r="U67" s="61">
        <f t="shared" si="12"/>
        <v>0</v>
      </c>
      <c r="V67" s="92">
        <f t="shared" si="2"/>
        <v>0</v>
      </c>
      <c r="W67" s="65"/>
      <c r="X67" s="92"/>
      <c r="Y67" s="60"/>
      <c r="Z67" s="92"/>
      <c r="AA67" s="60"/>
      <c r="AB67" s="60"/>
      <c r="AC67" s="92"/>
      <c r="AD67" s="96"/>
      <c r="AE67" s="66"/>
      <c r="AF67" s="89"/>
      <c r="AG67" s="270"/>
      <c r="AH67" s="66"/>
      <c r="AI67" s="270"/>
      <c r="AJ67" s="68"/>
      <c r="AK67" s="67"/>
      <c r="AL67" s="89"/>
      <c r="AM67" s="70"/>
      <c r="AN67" s="89"/>
      <c r="AO67" s="60"/>
      <c r="AP67" s="89"/>
      <c r="AQ67" s="68"/>
      <c r="AR67" s="68"/>
      <c r="AS67" s="89"/>
      <c r="AT67" s="69">
        <f t="shared" si="3"/>
        <v>0</v>
      </c>
      <c r="AU67" s="86">
        <f t="shared" si="4"/>
        <v>0</v>
      </c>
      <c r="AV67" s="116"/>
      <c r="AW67" s="65"/>
      <c r="AX67" s="65">
        <f t="shared" si="13"/>
        <v>0</v>
      </c>
      <c r="AY67" s="65">
        <f t="shared" si="14"/>
        <v>0</v>
      </c>
    </row>
    <row r="68" spans="1:51" ht="16.149999999999999" customHeight="1" x14ac:dyDescent="0.2">
      <c r="A68" s="54">
        <v>62</v>
      </c>
      <c r="B68" s="55" t="s">
        <v>66</v>
      </c>
      <c r="C68" s="271">
        <f>'8_2.1.18 SIS'!S68</f>
        <v>0</v>
      </c>
      <c r="D68" s="56">
        <f>'Source Data'!H68</f>
        <v>4883.7599729981075</v>
      </c>
      <c r="E68" s="74">
        <f t="shared" si="7"/>
        <v>0</v>
      </c>
      <c r="F68" s="290"/>
      <c r="G68" s="56">
        <f>'Source Data'!I68</f>
        <v>736.06666112665073</v>
      </c>
      <c r="H68" s="74">
        <f t="shared" si="8"/>
        <v>0</v>
      </c>
      <c r="I68" s="290"/>
      <c r="J68" s="56">
        <f>'Source Data'!J68</f>
        <v>200.74545303454113</v>
      </c>
      <c r="K68" s="74">
        <f t="shared" si="9"/>
        <v>0</v>
      </c>
      <c r="L68" s="290"/>
      <c r="M68" s="56">
        <f>'Source Data'!K68</f>
        <v>5018.6363258635274</v>
      </c>
      <c r="N68" s="74">
        <f t="shared" si="10"/>
        <v>0</v>
      </c>
      <c r="O68" s="290"/>
      <c r="P68" s="56">
        <f>'Source Data'!L68</f>
        <v>2007.4545303454111</v>
      </c>
      <c r="Q68" s="74">
        <f t="shared" si="11"/>
        <v>0</v>
      </c>
      <c r="R68" s="93">
        <v>0</v>
      </c>
      <c r="S68" s="56"/>
      <c r="T68" s="56"/>
      <c r="U68" s="57">
        <f t="shared" si="12"/>
        <v>0</v>
      </c>
      <c r="V68" s="93">
        <f t="shared" si="2"/>
        <v>0</v>
      </c>
      <c r="W68" s="74"/>
      <c r="X68" s="93"/>
      <c r="Y68" s="56"/>
      <c r="Z68" s="93"/>
      <c r="AA68" s="56"/>
      <c r="AB68" s="56"/>
      <c r="AC68" s="93"/>
      <c r="AD68" s="97"/>
      <c r="AE68" s="75"/>
      <c r="AF68" s="90"/>
      <c r="AG68" s="271"/>
      <c r="AH68" s="75"/>
      <c r="AI68" s="271"/>
      <c r="AJ68" s="77"/>
      <c r="AK68" s="76"/>
      <c r="AL68" s="90"/>
      <c r="AM68" s="79"/>
      <c r="AN68" s="90"/>
      <c r="AO68" s="56"/>
      <c r="AP68" s="90"/>
      <c r="AQ68" s="77"/>
      <c r="AR68" s="77"/>
      <c r="AS68" s="90"/>
      <c r="AT68" s="78">
        <f t="shared" si="3"/>
        <v>0</v>
      </c>
      <c r="AU68" s="87">
        <f t="shared" si="4"/>
        <v>0</v>
      </c>
      <c r="AV68" s="116"/>
      <c r="AW68" s="74"/>
      <c r="AX68" s="74">
        <f t="shared" si="13"/>
        <v>0</v>
      </c>
      <c r="AY68" s="74">
        <f t="shared" si="14"/>
        <v>0</v>
      </c>
    </row>
    <row r="69" spans="1:51" ht="16.149999999999999" customHeight="1" x14ac:dyDescent="0.2">
      <c r="A69" s="54">
        <v>63</v>
      </c>
      <c r="B69" s="55" t="s">
        <v>67</v>
      </c>
      <c r="C69" s="271">
        <f>'8_2.1.18 SIS'!S69</f>
        <v>0</v>
      </c>
      <c r="D69" s="56">
        <f>'Source Data'!H69</f>
        <v>3617.9669570727483</v>
      </c>
      <c r="E69" s="74">
        <f t="shared" si="7"/>
        <v>0</v>
      </c>
      <c r="F69" s="290"/>
      <c r="G69" s="56">
        <f>'Source Data'!I69</f>
        <v>455.19374290754848</v>
      </c>
      <c r="H69" s="74">
        <f t="shared" si="8"/>
        <v>0</v>
      </c>
      <c r="I69" s="290"/>
      <c r="J69" s="56">
        <f>'Source Data'!J69</f>
        <v>124.14374806569505</v>
      </c>
      <c r="K69" s="74">
        <f t="shared" si="9"/>
        <v>0</v>
      </c>
      <c r="L69" s="290"/>
      <c r="M69" s="56">
        <f>'Source Data'!K69</f>
        <v>3103.5937016423763</v>
      </c>
      <c r="N69" s="74">
        <f t="shared" si="10"/>
        <v>0</v>
      </c>
      <c r="O69" s="290"/>
      <c r="P69" s="56">
        <f>'Source Data'!L69</f>
        <v>1241.4374806569506</v>
      </c>
      <c r="Q69" s="74">
        <f t="shared" si="11"/>
        <v>0</v>
      </c>
      <c r="R69" s="93">
        <v>0</v>
      </c>
      <c r="S69" s="56"/>
      <c r="T69" s="56"/>
      <c r="U69" s="57">
        <f t="shared" si="12"/>
        <v>0</v>
      </c>
      <c r="V69" s="93">
        <f t="shared" si="2"/>
        <v>0</v>
      </c>
      <c r="W69" s="74"/>
      <c r="X69" s="93"/>
      <c r="Y69" s="56"/>
      <c r="Z69" s="93"/>
      <c r="AA69" s="56"/>
      <c r="AB69" s="56"/>
      <c r="AC69" s="93"/>
      <c r="AD69" s="97"/>
      <c r="AE69" s="75"/>
      <c r="AF69" s="90"/>
      <c r="AG69" s="271"/>
      <c r="AH69" s="75"/>
      <c r="AI69" s="271"/>
      <c r="AJ69" s="77"/>
      <c r="AK69" s="76"/>
      <c r="AL69" s="90"/>
      <c r="AM69" s="79"/>
      <c r="AN69" s="90"/>
      <c r="AO69" s="56"/>
      <c r="AP69" s="90"/>
      <c r="AQ69" s="77"/>
      <c r="AR69" s="77"/>
      <c r="AS69" s="90"/>
      <c r="AT69" s="78">
        <f t="shared" si="3"/>
        <v>0</v>
      </c>
      <c r="AU69" s="87">
        <f t="shared" si="4"/>
        <v>0</v>
      </c>
      <c r="AV69" s="116"/>
      <c r="AW69" s="74"/>
      <c r="AX69" s="74">
        <f t="shared" si="13"/>
        <v>0</v>
      </c>
      <c r="AY69" s="74">
        <f t="shared" si="14"/>
        <v>0</v>
      </c>
    </row>
    <row r="70" spans="1:51" ht="16.149999999999999" customHeight="1" x14ac:dyDescent="0.2">
      <c r="A70" s="54">
        <v>64</v>
      </c>
      <c r="B70" s="55" t="s">
        <v>68</v>
      </c>
      <c r="C70" s="271">
        <f>'8_2.1.18 SIS'!S70</f>
        <v>0</v>
      </c>
      <c r="D70" s="56">
        <f>'Source Data'!H70</f>
        <v>5230.6414951359775</v>
      </c>
      <c r="E70" s="74">
        <f t="shared" si="7"/>
        <v>0</v>
      </c>
      <c r="F70" s="290"/>
      <c r="G70" s="56">
        <f>'Source Data'!I70</f>
        <v>700.71301031438645</v>
      </c>
      <c r="H70" s="74">
        <f t="shared" si="8"/>
        <v>0</v>
      </c>
      <c r="I70" s="290"/>
      <c r="J70" s="56">
        <f>'Source Data'!J70</f>
        <v>191.10354826755992</v>
      </c>
      <c r="K70" s="74">
        <f t="shared" si="9"/>
        <v>0</v>
      </c>
      <c r="L70" s="290"/>
      <c r="M70" s="56">
        <f>'Source Data'!K70</f>
        <v>4777.5887066889991</v>
      </c>
      <c r="N70" s="74">
        <f t="shared" si="10"/>
        <v>0</v>
      </c>
      <c r="O70" s="290"/>
      <c r="P70" s="56">
        <f>'Source Data'!L70</f>
        <v>1911.0354826755995</v>
      </c>
      <c r="Q70" s="74">
        <f t="shared" si="11"/>
        <v>0</v>
      </c>
      <c r="R70" s="93">
        <v>0</v>
      </c>
      <c r="S70" s="56"/>
      <c r="T70" s="56"/>
      <c r="U70" s="57">
        <f t="shared" si="12"/>
        <v>0</v>
      </c>
      <c r="V70" s="93">
        <f t="shared" si="2"/>
        <v>0</v>
      </c>
      <c r="W70" s="74"/>
      <c r="X70" s="93"/>
      <c r="Y70" s="56"/>
      <c r="Z70" s="93"/>
      <c r="AA70" s="56"/>
      <c r="AB70" s="56"/>
      <c r="AC70" s="93"/>
      <c r="AD70" s="97"/>
      <c r="AE70" s="75"/>
      <c r="AF70" s="90"/>
      <c r="AG70" s="271"/>
      <c r="AH70" s="75"/>
      <c r="AI70" s="271"/>
      <c r="AJ70" s="77"/>
      <c r="AK70" s="76"/>
      <c r="AL70" s="90"/>
      <c r="AM70" s="79"/>
      <c r="AN70" s="90"/>
      <c r="AO70" s="56"/>
      <c r="AP70" s="90"/>
      <c r="AQ70" s="77"/>
      <c r="AR70" s="77"/>
      <c r="AS70" s="90"/>
      <c r="AT70" s="78">
        <f t="shared" si="3"/>
        <v>0</v>
      </c>
      <c r="AU70" s="87">
        <f t="shared" si="4"/>
        <v>0</v>
      </c>
      <c r="AV70" s="116"/>
      <c r="AW70" s="74"/>
      <c r="AX70" s="74">
        <f t="shared" si="13"/>
        <v>0</v>
      </c>
      <c r="AY70" s="74">
        <f t="shared" si="14"/>
        <v>0</v>
      </c>
    </row>
    <row r="71" spans="1:51" ht="16.149999999999999" customHeight="1" x14ac:dyDescent="0.2">
      <c r="A71" s="49">
        <v>65</v>
      </c>
      <c r="B71" s="50" t="s">
        <v>69</v>
      </c>
      <c r="C71" s="272">
        <f>'8_2.1.18 SIS'!S71</f>
        <v>2</v>
      </c>
      <c r="D71" s="51">
        <f>'Source Data'!H71</f>
        <v>4386.1061727809565</v>
      </c>
      <c r="E71" s="80">
        <f t="shared" si="7"/>
        <v>8772.212345561913</v>
      </c>
      <c r="F71" s="291"/>
      <c r="G71" s="51">
        <f>'Source Data'!I71</f>
        <v>566.73400507501663</v>
      </c>
      <c r="H71" s="80">
        <f t="shared" si="8"/>
        <v>0</v>
      </c>
      <c r="I71" s="291"/>
      <c r="J71" s="51">
        <f>'Source Data'!J71</f>
        <v>154.56381956591363</v>
      </c>
      <c r="K71" s="80">
        <f t="shared" si="9"/>
        <v>0</v>
      </c>
      <c r="L71" s="291"/>
      <c r="M71" s="51">
        <f>'Source Data'!K71</f>
        <v>3864.0954891478409</v>
      </c>
      <c r="N71" s="80">
        <f t="shared" si="10"/>
        <v>0</v>
      </c>
      <c r="O71" s="291"/>
      <c r="P71" s="51">
        <f>'Source Data'!L71</f>
        <v>1545.6381956591365</v>
      </c>
      <c r="Q71" s="80">
        <f t="shared" si="11"/>
        <v>0</v>
      </c>
      <c r="R71" s="94">
        <v>9906</v>
      </c>
      <c r="S71" s="51"/>
      <c r="T71" s="51"/>
      <c r="U71" s="52">
        <f t="shared" ref="U71:U75" si="15">S71+T71</f>
        <v>0</v>
      </c>
      <c r="V71" s="94">
        <f>U71+R71</f>
        <v>9906</v>
      </c>
      <c r="W71" s="80"/>
      <c r="X71" s="94"/>
      <c r="Y71" s="51"/>
      <c r="Z71" s="94"/>
      <c r="AA71" s="53"/>
      <c r="AB71" s="51"/>
      <c r="AC71" s="95"/>
      <c r="AD71" s="95"/>
      <c r="AE71" s="71"/>
      <c r="AF71" s="91"/>
      <c r="AG71" s="272"/>
      <c r="AH71" s="71"/>
      <c r="AI71" s="272"/>
      <c r="AJ71" s="72"/>
      <c r="AK71" s="73"/>
      <c r="AL71" s="91"/>
      <c r="AM71" s="82"/>
      <c r="AN71" s="91"/>
      <c r="AO71" s="51"/>
      <c r="AP71" s="91"/>
      <c r="AQ71" s="72"/>
      <c r="AR71" s="72"/>
      <c r="AS71" s="91"/>
      <c r="AT71" s="81">
        <f>Z71+AP71</f>
        <v>0</v>
      </c>
      <c r="AU71" s="88">
        <f>AC71+AS71</f>
        <v>0</v>
      </c>
      <c r="AV71" s="116"/>
      <c r="AW71" s="80"/>
      <c r="AX71" s="80">
        <f t="shared" si="13"/>
        <v>0</v>
      </c>
      <c r="AY71" s="80">
        <f t="shared" ref="AY71:AY75" si="16">AX71-AW71</f>
        <v>0</v>
      </c>
    </row>
    <row r="72" spans="1:51" ht="16.149999999999999" customHeight="1" x14ac:dyDescent="0.2">
      <c r="A72" s="58">
        <v>66</v>
      </c>
      <c r="B72" s="59" t="s">
        <v>70</v>
      </c>
      <c r="C72" s="270">
        <f>'8_2.1.18 SIS'!S72</f>
        <v>1</v>
      </c>
      <c r="D72" s="60">
        <f>'Source Data'!H72</f>
        <v>5209.1252297845949</v>
      </c>
      <c r="E72" s="65">
        <f>C72*D72</f>
        <v>5209.1252297845949</v>
      </c>
      <c r="F72" s="289"/>
      <c r="G72" s="60">
        <f>'Source Data'!I72</f>
        <v>655.4113591428079</v>
      </c>
      <c r="H72" s="65">
        <f>F72*G72</f>
        <v>0</v>
      </c>
      <c r="I72" s="289"/>
      <c r="J72" s="60">
        <f>'Source Data'!J72</f>
        <v>178.74855249349307</v>
      </c>
      <c r="K72" s="65">
        <f>I72*J72</f>
        <v>0</v>
      </c>
      <c r="L72" s="289"/>
      <c r="M72" s="60">
        <f>'Source Data'!K72</f>
        <v>4468.713812337327</v>
      </c>
      <c r="N72" s="65">
        <f>L72*M72</f>
        <v>0</v>
      </c>
      <c r="O72" s="289"/>
      <c r="P72" s="60">
        <f>'Source Data'!L72</f>
        <v>1787.4855249349307</v>
      </c>
      <c r="Q72" s="65">
        <f>O72*P72</f>
        <v>0</v>
      </c>
      <c r="R72" s="92">
        <v>5865</v>
      </c>
      <c r="S72" s="60"/>
      <c r="T72" s="60"/>
      <c r="U72" s="61">
        <f t="shared" si="15"/>
        <v>0</v>
      </c>
      <c r="V72" s="92">
        <f>U72+R72</f>
        <v>5865</v>
      </c>
      <c r="W72" s="65"/>
      <c r="X72" s="92"/>
      <c r="Y72" s="60"/>
      <c r="Z72" s="92"/>
      <c r="AA72" s="60"/>
      <c r="AB72" s="60"/>
      <c r="AC72" s="92"/>
      <c r="AD72" s="96"/>
      <c r="AE72" s="66"/>
      <c r="AF72" s="89"/>
      <c r="AG72" s="270"/>
      <c r="AH72" s="66"/>
      <c r="AI72" s="270"/>
      <c r="AJ72" s="68"/>
      <c r="AK72" s="67"/>
      <c r="AL72" s="89"/>
      <c r="AM72" s="70"/>
      <c r="AN72" s="89"/>
      <c r="AO72" s="60"/>
      <c r="AP72" s="89"/>
      <c r="AQ72" s="68"/>
      <c r="AR72" s="68"/>
      <c r="AS72" s="89"/>
      <c r="AT72" s="69">
        <f>Z72+AP72</f>
        <v>0</v>
      </c>
      <c r="AU72" s="86">
        <f>AC72+AS72</f>
        <v>0</v>
      </c>
      <c r="AV72" s="116"/>
      <c r="AW72" s="84"/>
      <c r="AX72" s="84">
        <f t="shared" si="13"/>
        <v>0</v>
      </c>
      <c r="AY72" s="84">
        <f t="shared" si="16"/>
        <v>0</v>
      </c>
    </row>
    <row r="73" spans="1:51" ht="16.149999999999999" customHeight="1" x14ac:dyDescent="0.2">
      <c r="A73" s="54">
        <v>67</v>
      </c>
      <c r="B73" s="55" t="s">
        <v>3</v>
      </c>
      <c r="C73" s="271">
        <f>'8_2.1.18 SIS'!S73</f>
        <v>0</v>
      </c>
      <c r="D73" s="56">
        <f>'Source Data'!H73</f>
        <v>4781.434296552653</v>
      </c>
      <c r="E73" s="74">
        <f>C73*D73</f>
        <v>0</v>
      </c>
      <c r="F73" s="290"/>
      <c r="G73" s="56">
        <f>'Source Data'!I73</f>
        <v>636.87839950514967</v>
      </c>
      <c r="H73" s="74">
        <f>F73*G73</f>
        <v>0</v>
      </c>
      <c r="I73" s="290"/>
      <c r="J73" s="56">
        <f>'Source Data'!J73</f>
        <v>173.6941089559499</v>
      </c>
      <c r="K73" s="74">
        <f>I73*J73</f>
        <v>0</v>
      </c>
      <c r="L73" s="290"/>
      <c r="M73" s="56">
        <f>'Source Data'!K73</f>
        <v>4342.3527238987472</v>
      </c>
      <c r="N73" s="74">
        <f>L73*M73</f>
        <v>0</v>
      </c>
      <c r="O73" s="290"/>
      <c r="P73" s="56">
        <f>'Source Data'!L73</f>
        <v>1736.9410895594988</v>
      </c>
      <c r="Q73" s="74">
        <f>O73*P73</f>
        <v>0</v>
      </c>
      <c r="R73" s="93">
        <v>0</v>
      </c>
      <c r="S73" s="56"/>
      <c r="T73" s="56"/>
      <c r="U73" s="57">
        <f t="shared" si="15"/>
        <v>0</v>
      </c>
      <c r="V73" s="93">
        <f>U73+R73</f>
        <v>0</v>
      </c>
      <c r="W73" s="74"/>
      <c r="X73" s="93"/>
      <c r="Y73" s="56"/>
      <c r="Z73" s="93"/>
      <c r="AA73" s="56"/>
      <c r="AB73" s="56"/>
      <c r="AC73" s="93"/>
      <c r="AD73" s="97"/>
      <c r="AE73" s="75"/>
      <c r="AF73" s="90"/>
      <c r="AG73" s="271"/>
      <c r="AH73" s="75"/>
      <c r="AI73" s="271"/>
      <c r="AJ73" s="77"/>
      <c r="AK73" s="76"/>
      <c r="AL73" s="90"/>
      <c r="AM73" s="79"/>
      <c r="AN73" s="90"/>
      <c r="AO73" s="56"/>
      <c r="AP73" s="90"/>
      <c r="AQ73" s="77"/>
      <c r="AR73" s="77"/>
      <c r="AS73" s="90"/>
      <c r="AT73" s="78">
        <f>Z73+AP73</f>
        <v>0</v>
      </c>
      <c r="AU73" s="87">
        <f>AC73+AS73</f>
        <v>0</v>
      </c>
      <c r="AV73" s="116"/>
      <c r="AW73" s="84"/>
      <c r="AX73" s="84">
        <f t="shared" si="13"/>
        <v>0</v>
      </c>
      <c r="AY73" s="84">
        <f t="shared" si="16"/>
        <v>0</v>
      </c>
    </row>
    <row r="74" spans="1:51" ht="16.149999999999999" customHeight="1" x14ac:dyDescent="0.2">
      <c r="A74" s="54">
        <v>68</v>
      </c>
      <c r="B74" s="55" t="s">
        <v>2</v>
      </c>
      <c r="C74" s="271">
        <f>'8_2.1.18 SIS'!S74</f>
        <v>0</v>
      </c>
      <c r="D74" s="56">
        <f>'Source Data'!H74</f>
        <v>5487.462001896216</v>
      </c>
      <c r="E74" s="74">
        <f>C74*D74</f>
        <v>0</v>
      </c>
      <c r="F74" s="290"/>
      <c r="G74" s="56">
        <f>'Source Data'!I74</f>
        <v>713.42471435529035</v>
      </c>
      <c r="H74" s="74">
        <f>F74*G74</f>
        <v>0</v>
      </c>
      <c r="I74" s="290"/>
      <c r="J74" s="56">
        <f>'Source Data'!J74</f>
        <v>194.5703766423519</v>
      </c>
      <c r="K74" s="74">
        <f>I74*J74</f>
        <v>0</v>
      </c>
      <c r="L74" s="290"/>
      <c r="M74" s="56">
        <f>'Source Data'!K74</f>
        <v>4864.2594160587978</v>
      </c>
      <c r="N74" s="74">
        <f>L74*M74</f>
        <v>0</v>
      </c>
      <c r="O74" s="290"/>
      <c r="P74" s="56">
        <f>'Source Data'!L74</f>
        <v>1945.703766423519</v>
      </c>
      <c r="Q74" s="74">
        <f>O74*P74</f>
        <v>0</v>
      </c>
      <c r="R74" s="93">
        <v>0</v>
      </c>
      <c r="S74" s="56"/>
      <c r="T74" s="56"/>
      <c r="U74" s="57">
        <f t="shared" si="15"/>
        <v>0</v>
      </c>
      <c r="V74" s="93">
        <f>U74+R74</f>
        <v>0</v>
      </c>
      <c r="W74" s="74"/>
      <c r="X74" s="93"/>
      <c r="Y74" s="56"/>
      <c r="Z74" s="93"/>
      <c r="AA74" s="56"/>
      <c r="AB74" s="56"/>
      <c r="AC74" s="93"/>
      <c r="AD74" s="97"/>
      <c r="AE74" s="75"/>
      <c r="AF74" s="90"/>
      <c r="AG74" s="271"/>
      <c r="AH74" s="75"/>
      <c r="AI74" s="271"/>
      <c r="AJ74" s="77"/>
      <c r="AK74" s="76"/>
      <c r="AL74" s="90"/>
      <c r="AM74" s="79"/>
      <c r="AN74" s="90"/>
      <c r="AO74" s="56"/>
      <c r="AP74" s="90"/>
      <c r="AQ74" s="77"/>
      <c r="AR74" s="77"/>
      <c r="AS74" s="90"/>
      <c r="AT74" s="78">
        <f>Z74+AP74</f>
        <v>0</v>
      </c>
      <c r="AU74" s="87">
        <f>AC74+AS74</f>
        <v>0</v>
      </c>
      <c r="AV74" s="116"/>
      <c r="AW74" s="84"/>
      <c r="AX74" s="84">
        <f t="shared" si="13"/>
        <v>0</v>
      </c>
      <c r="AY74" s="84">
        <f t="shared" si="16"/>
        <v>0</v>
      </c>
    </row>
    <row r="75" spans="1:51" ht="16.149999999999999" customHeight="1" x14ac:dyDescent="0.2">
      <c r="A75" s="54">
        <v>69</v>
      </c>
      <c r="B75" s="55" t="s">
        <v>75</v>
      </c>
      <c r="C75" s="271">
        <f>'8_2.1.18 SIS'!S75</f>
        <v>0</v>
      </c>
      <c r="D75" s="56">
        <f>'Source Data'!H75</f>
        <v>5291.1260189471159</v>
      </c>
      <c r="E75" s="74">
        <f>C75*D75</f>
        <v>0</v>
      </c>
      <c r="F75" s="290"/>
      <c r="G75" s="56">
        <f>'Source Data'!I75</f>
        <v>701.91738105393551</v>
      </c>
      <c r="H75" s="74">
        <f>F75*G75</f>
        <v>0</v>
      </c>
      <c r="I75" s="290"/>
      <c r="J75" s="56">
        <f>'Source Data'!J75</f>
        <v>191.43201301470964</v>
      </c>
      <c r="K75" s="74">
        <f>I75*J75</f>
        <v>0</v>
      </c>
      <c r="L75" s="290"/>
      <c r="M75" s="56">
        <f>'Source Data'!K75</f>
        <v>4785.8003253677416</v>
      </c>
      <c r="N75" s="74">
        <f>L75*M75</f>
        <v>0</v>
      </c>
      <c r="O75" s="290"/>
      <c r="P75" s="56">
        <f>'Source Data'!L75</f>
        <v>1914.3201301470965</v>
      </c>
      <c r="Q75" s="74">
        <f>O75*P75</f>
        <v>0</v>
      </c>
      <c r="R75" s="93">
        <v>0</v>
      </c>
      <c r="S75" s="56"/>
      <c r="T75" s="56"/>
      <c r="U75" s="57">
        <f t="shared" si="15"/>
        <v>0</v>
      </c>
      <c r="V75" s="93">
        <f>U75+R75</f>
        <v>0</v>
      </c>
      <c r="W75" s="74"/>
      <c r="X75" s="93"/>
      <c r="Y75" s="56"/>
      <c r="Z75" s="93"/>
      <c r="AA75" s="56"/>
      <c r="AB75" s="56"/>
      <c r="AC75" s="93"/>
      <c r="AD75" s="97"/>
      <c r="AE75" s="75"/>
      <c r="AF75" s="90"/>
      <c r="AG75" s="271"/>
      <c r="AH75" s="75"/>
      <c r="AI75" s="271"/>
      <c r="AJ75" s="77"/>
      <c r="AK75" s="76"/>
      <c r="AL75" s="90"/>
      <c r="AM75" s="79"/>
      <c r="AN75" s="90"/>
      <c r="AO75" s="56"/>
      <c r="AP75" s="90"/>
      <c r="AQ75" s="77"/>
      <c r="AR75" s="77"/>
      <c r="AS75" s="90"/>
      <c r="AT75" s="78">
        <f>Z75+AP75</f>
        <v>0</v>
      </c>
      <c r="AU75" s="87">
        <f>AC75+AS75</f>
        <v>0</v>
      </c>
      <c r="AV75" s="116"/>
      <c r="AW75" s="83"/>
      <c r="AX75" s="83">
        <f t="shared" si="13"/>
        <v>0</v>
      </c>
      <c r="AY75" s="83">
        <f t="shared" si="16"/>
        <v>0</v>
      </c>
    </row>
    <row r="76" spans="1:51" s="123" customFormat="1" ht="16.149999999999999" customHeight="1" thickBot="1" x14ac:dyDescent="0.25">
      <c r="A76" s="1402" t="s">
        <v>460</v>
      </c>
      <c r="B76" s="1408"/>
      <c r="C76" s="292">
        <f>SUM(C7:C75)</f>
        <v>408</v>
      </c>
      <c r="D76" s="252"/>
      <c r="E76" s="282">
        <f>SUM(E7:E75)</f>
        <v>1920053.2342949526</v>
      </c>
      <c r="F76" s="292">
        <v>385</v>
      </c>
      <c r="G76" s="252"/>
      <c r="H76" s="282">
        <v>240706.0902010799</v>
      </c>
      <c r="I76" s="292">
        <v>161</v>
      </c>
      <c r="J76" s="252"/>
      <c r="K76" s="282">
        <v>27413.970142297116</v>
      </c>
      <c r="L76" s="292">
        <v>21</v>
      </c>
      <c r="M76" s="252"/>
      <c r="N76" s="282">
        <v>89466.553333400807</v>
      </c>
      <c r="O76" s="292">
        <v>5</v>
      </c>
      <c r="P76" s="252"/>
      <c r="Q76" s="282">
        <v>8520.6241269905531</v>
      </c>
      <c r="R76" s="293">
        <f t="shared" ref="R76:AU76" si="17">SUM(R7:R75)</f>
        <v>2286161</v>
      </c>
      <c r="S76" s="252">
        <f t="shared" si="17"/>
        <v>0</v>
      </c>
      <c r="T76" s="252">
        <f t="shared" si="17"/>
        <v>0</v>
      </c>
      <c r="U76" s="294">
        <f t="shared" si="17"/>
        <v>0</v>
      </c>
      <c r="V76" s="293">
        <f t="shared" si="17"/>
        <v>2286161</v>
      </c>
      <c r="W76" s="282">
        <f t="shared" si="17"/>
        <v>0</v>
      </c>
      <c r="X76" s="293">
        <f t="shared" si="17"/>
        <v>0</v>
      </c>
      <c r="Y76" s="282">
        <f t="shared" si="17"/>
        <v>0</v>
      </c>
      <c r="Z76" s="293">
        <f t="shared" si="17"/>
        <v>0</v>
      </c>
      <c r="AA76" s="252">
        <f t="shared" si="17"/>
        <v>0</v>
      </c>
      <c r="AB76" s="252">
        <f t="shared" si="17"/>
        <v>0</v>
      </c>
      <c r="AC76" s="293">
        <f t="shared" si="17"/>
        <v>0</v>
      </c>
      <c r="AD76" s="249">
        <f t="shared" si="17"/>
        <v>0</v>
      </c>
      <c r="AE76" s="295">
        <f>'Source Data'!N76</f>
        <v>5169</v>
      </c>
      <c r="AF76" s="296">
        <f t="shared" si="17"/>
        <v>0</v>
      </c>
      <c r="AG76" s="292">
        <f t="shared" si="17"/>
        <v>0</v>
      </c>
      <c r="AH76" s="295">
        <f t="shared" si="17"/>
        <v>0</v>
      </c>
      <c r="AI76" s="292">
        <f t="shared" si="17"/>
        <v>0</v>
      </c>
      <c r="AJ76" s="297">
        <f t="shared" si="17"/>
        <v>0</v>
      </c>
      <c r="AK76" s="298">
        <f t="shared" si="17"/>
        <v>0</v>
      </c>
      <c r="AL76" s="296">
        <f t="shared" si="17"/>
        <v>0</v>
      </c>
      <c r="AM76" s="299">
        <f t="shared" si="17"/>
        <v>0</v>
      </c>
      <c r="AN76" s="296">
        <f t="shared" si="17"/>
        <v>0</v>
      </c>
      <c r="AO76" s="282">
        <f t="shared" ref="AO76" si="18">SUM(AO7:AO75)</f>
        <v>0</v>
      </c>
      <c r="AP76" s="296">
        <f t="shared" si="17"/>
        <v>0</v>
      </c>
      <c r="AQ76" s="297">
        <f t="shared" si="17"/>
        <v>0</v>
      </c>
      <c r="AR76" s="297">
        <f t="shared" si="17"/>
        <v>0</v>
      </c>
      <c r="AS76" s="296">
        <f t="shared" si="17"/>
        <v>0</v>
      </c>
      <c r="AT76" s="300">
        <f t="shared" si="17"/>
        <v>0</v>
      </c>
      <c r="AU76" s="300">
        <f t="shared" si="17"/>
        <v>0</v>
      </c>
      <c r="AV76" s="274"/>
      <c r="AW76" s="282">
        <f>SUM(AW7:AW75)</f>
        <v>0</v>
      </c>
      <c r="AX76" s="282">
        <f>SUM(AX7:AX75)</f>
        <v>0</v>
      </c>
      <c r="AY76" s="282">
        <f>SUM(AY7:AY75)</f>
        <v>0</v>
      </c>
    </row>
    <row r="77" spans="1:51" s="123" customFormat="1" ht="16.149999999999999" customHeight="1" thickTop="1" x14ac:dyDescent="0.2">
      <c r="A77" s="1409" t="s">
        <v>410</v>
      </c>
      <c r="B77" s="1410"/>
      <c r="C77" s="301"/>
      <c r="D77" s="279"/>
      <c r="E77" s="279"/>
      <c r="F77" s="301"/>
      <c r="G77" s="279"/>
      <c r="H77" s="279"/>
      <c r="I77" s="301"/>
      <c r="J77" s="279"/>
      <c r="K77" s="279"/>
      <c r="L77" s="301"/>
      <c r="M77" s="279"/>
      <c r="N77" s="279"/>
      <c r="O77" s="301"/>
      <c r="P77" s="279"/>
      <c r="Q77" s="279"/>
      <c r="R77" s="279"/>
      <c r="S77" s="279"/>
      <c r="T77" s="279"/>
      <c r="U77" s="279"/>
      <c r="V77" s="279"/>
      <c r="W77" s="279"/>
      <c r="X77" s="279"/>
      <c r="Y77" s="279"/>
      <c r="Z77" s="279"/>
      <c r="AA77" s="279"/>
      <c r="AB77" s="279"/>
      <c r="AC77" s="279"/>
      <c r="AD77" s="279"/>
      <c r="AE77" s="302"/>
      <c r="AF77" s="279"/>
      <c r="AG77" s="301"/>
      <c r="AH77" s="302"/>
      <c r="AI77" s="301"/>
      <c r="AJ77" s="279"/>
      <c r="AK77" s="279"/>
      <c r="AL77" s="279"/>
      <c r="AM77" s="279"/>
      <c r="AN77" s="279"/>
      <c r="AO77" s="279"/>
      <c r="AP77" s="279"/>
      <c r="AQ77" s="279"/>
      <c r="AR77" s="279"/>
      <c r="AS77" s="279"/>
      <c r="AT77" s="279"/>
      <c r="AU77" s="279"/>
      <c r="AV77" s="274"/>
      <c r="AW77" s="245"/>
      <c r="AX77" s="245"/>
      <c r="AY77" s="245"/>
    </row>
    <row r="78" spans="1:51" s="123" customFormat="1" ht="16.149999999999999" customHeight="1" x14ac:dyDescent="0.2">
      <c r="A78" s="1406" t="s">
        <v>411</v>
      </c>
      <c r="B78" s="1407"/>
      <c r="C78" s="170"/>
      <c r="D78" s="168"/>
      <c r="E78" s="168"/>
      <c r="F78" s="170"/>
      <c r="G78" s="168"/>
      <c r="H78" s="168"/>
      <c r="I78" s="170"/>
      <c r="J78" s="168"/>
      <c r="K78" s="168"/>
      <c r="L78" s="170"/>
      <c r="M78" s="168"/>
      <c r="N78" s="168"/>
      <c r="O78" s="170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97"/>
      <c r="AA78" s="173"/>
      <c r="AB78" s="168"/>
      <c r="AC78" s="97"/>
      <c r="AD78" s="97"/>
      <c r="AE78" s="168"/>
      <c r="AF78" s="168"/>
      <c r="AG78" s="170"/>
      <c r="AH78" s="168"/>
      <c r="AI78" s="170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75">
        <f t="shared" ref="AT78:AT83" si="19">Z78+AP78</f>
        <v>0</v>
      </c>
      <c r="AU78" s="175">
        <f>AC78+AS78</f>
        <v>0</v>
      </c>
      <c r="AV78" s="274"/>
      <c r="AW78" s="274"/>
      <c r="AX78" s="274"/>
      <c r="AY78" s="274"/>
    </row>
    <row r="79" spans="1:51" s="123" customFormat="1" ht="16.149999999999999" customHeight="1" x14ac:dyDescent="0.2">
      <c r="A79" s="1404" t="s">
        <v>430</v>
      </c>
      <c r="B79" s="1405"/>
      <c r="C79" s="170"/>
      <c r="D79" s="168"/>
      <c r="E79" s="168"/>
      <c r="F79" s="170"/>
      <c r="G79" s="168"/>
      <c r="H79" s="168"/>
      <c r="I79" s="170"/>
      <c r="J79" s="168"/>
      <c r="K79" s="168"/>
      <c r="L79" s="170"/>
      <c r="M79" s="168"/>
      <c r="N79" s="168"/>
      <c r="O79" s="170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72"/>
      <c r="AA79" s="173"/>
      <c r="AB79" s="168"/>
      <c r="AC79" s="172"/>
      <c r="AD79" s="97"/>
      <c r="AE79" s="168"/>
      <c r="AF79" s="168"/>
      <c r="AG79" s="170"/>
      <c r="AH79" s="168"/>
      <c r="AI79" s="170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75">
        <f t="shared" si="19"/>
        <v>0</v>
      </c>
      <c r="AU79" s="168"/>
      <c r="AV79" s="274"/>
      <c r="AW79" s="274"/>
      <c r="AX79" s="274"/>
      <c r="AY79" s="274"/>
    </row>
    <row r="80" spans="1:51" ht="16.149999999999999" customHeight="1" x14ac:dyDescent="0.2">
      <c r="A80" s="1417" t="s">
        <v>509</v>
      </c>
      <c r="B80" s="1418"/>
      <c r="C80" s="170"/>
      <c r="D80" s="168"/>
      <c r="E80" s="168"/>
      <c r="F80" s="170"/>
      <c r="G80" s="168"/>
      <c r="H80" s="168"/>
      <c r="I80" s="170"/>
      <c r="J80" s="168"/>
      <c r="K80" s="168"/>
      <c r="L80" s="170"/>
      <c r="M80" s="168"/>
      <c r="N80" s="168"/>
      <c r="O80" s="170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97"/>
      <c r="AA80" s="173"/>
      <c r="AB80" s="168"/>
      <c r="AC80" s="97"/>
      <c r="AD80" s="97"/>
      <c r="AE80" s="168"/>
      <c r="AF80" s="168"/>
      <c r="AG80" s="170"/>
      <c r="AH80" s="168"/>
      <c r="AI80" s="170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75">
        <f t="shared" si="19"/>
        <v>0</v>
      </c>
      <c r="AU80" s="168"/>
      <c r="AV80" s="116"/>
      <c r="AW80" s="116"/>
      <c r="AX80" s="116"/>
      <c r="AY80" s="116"/>
    </row>
    <row r="81" spans="1:51" s="123" customFormat="1" ht="16.149999999999999" customHeight="1" x14ac:dyDescent="0.2">
      <c r="A81" s="1417" t="s">
        <v>429</v>
      </c>
      <c r="B81" s="1418"/>
      <c r="C81" s="170"/>
      <c r="D81" s="168"/>
      <c r="E81" s="168"/>
      <c r="F81" s="170"/>
      <c r="G81" s="168"/>
      <c r="H81" s="168"/>
      <c r="I81" s="170"/>
      <c r="J81" s="168"/>
      <c r="K81" s="168"/>
      <c r="L81" s="170"/>
      <c r="M81" s="168"/>
      <c r="N81" s="168"/>
      <c r="O81" s="170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72"/>
      <c r="AA81" s="173"/>
      <c r="AB81" s="168"/>
      <c r="AC81" s="172"/>
      <c r="AD81" s="97"/>
      <c r="AE81" s="168"/>
      <c r="AF81" s="168"/>
      <c r="AG81" s="170"/>
      <c r="AH81" s="168"/>
      <c r="AI81" s="170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75">
        <f t="shared" si="19"/>
        <v>0</v>
      </c>
      <c r="AU81" s="168"/>
      <c r="AV81" s="274"/>
      <c r="AW81" s="274"/>
      <c r="AX81" s="274"/>
      <c r="AY81" s="274"/>
    </row>
    <row r="82" spans="1:51" s="123" customFormat="1" ht="16.149999999999999" customHeight="1" x14ac:dyDescent="0.2">
      <c r="A82" s="1415" t="s">
        <v>254</v>
      </c>
      <c r="B82" s="1416"/>
      <c r="C82" s="171"/>
      <c r="D82" s="169"/>
      <c r="E82" s="169"/>
      <c r="F82" s="171"/>
      <c r="G82" s="169"/>
      <c r="H82" s="169"/>
      <c r="I82" s="171"/>
      <c r="J82" s="169"/>
      <c r="K82" s="169"/>
      <c r="L82" s="171"/>
      <c r="M82" s="169"/>
      <c r="N82" s="169"/>
      <c r="O82" s="171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95"/>
      <c r="AA82" s="53"/>
      <c r="AB82" s="169"/>
      <c r="AC82" s="95"/>
      <c r="AD82" s="95"/>
      <c r="AE82" s="169"/>
      <c r="AF82" s="169"/>
      <c r="AG82" s="171"/>
      <c r="AH82" s="169"/>
      <c r="AI82" s="171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76">
        <f t="shared" si="19"/>
        <v>0</v>
      </c>
      <c r="AU82" s="176">
        <f>AC82+AS82</f>
        <v>0</v>
      </c>
      <c r="AV82" s="274"/>
      <c r="AW82" s="274"/>
      <c r="AX82" s="274"/>
      <c r="AY82" s="274"/>
    </row>
    <row r="83" spans="1:51" s="123" customFormat="1" ht="16.149999999999999" customHeight="1" x14ac:dyDescent="0.2">
      <c r="A83" s="1046"/>
      <c r="B83" s="1037"/>
      <c r="C83" s="1047"/>
      <c r="D83" s="1048"/>
      <c r="E83" s="1048"/>
      <c r="F83" s="1047"/>
      <c r="G83" s="1048"/>
      <c r="H83" s="1048"/>
      <c r="I83" s="1047"/>
      <c r="J83" s="1048"/>
      <c r="K83" s="1048"/>
      <c r="L83" s="1047"/>
      <c r="M83" s="1048"/>
      <c r="N83" s="1048"/>
      <c r="O83" s="1047"/>
      <c r="P83" s="1048"/>
      <c r="Q83" s="1048"/>
      <c r="R83" s="1048"/>
      <c r="S83" s="1048"/>
      <c r="T83" s="1048"/>
      <c r="U83" s="1048"/>
      <c r="V83" s="1048"/>
      <c r="W83" s="1048"/>
      <c r="X83" s="1048"/>
      <c r="Y83" s="1048"/>
      <c r="Z83" s="1049"/>
      <c r="AA83" s="1050"/>
      <c r="AB83" s="1048"/>
      <c r="AC83" s="1049"/>
      <c r="AD83" s="1049"/>
      <c r="AE83" s="1048"/>
      <c r="AF83" s="1048"/>
      <c r="AG83" s="1047"/>
      <c r="AH83" s="1048"/>
      <c r="AI83" s="1047"/>
      <c r="AJ83" s="1048"/>
      <c r="AK83" s="1048"/>
      <c r="AL83" s="1048"/>
      <c r="AM83" s="1048"/>
      <c r="AN83" s="1048"/>
      <c r="AO83" s="1048"/>
      <c r="AP83" s="1048"/>
      <c r="AQ83" s="1048"/>
      <c r="AR83" s="1048"/>
      <c r="AS83" s="1048"/>
      <c r="AT83" s="1051">
        <f t="shared" si="19"/>
        <v>0</v>
      </c>
      <c r="AU83" s="1051">
        <f>AC83+AS83</f>
        <v>0</v>
      </c>
      <c r="AV83" s="274"/>
      <c r="AW83" s="274"/>
      <c r="AX83" s="274"/>
      <c r="AY83" s="274"/>
    </row>
    <row r="84" spans="1:51" s="123" customFormat="1" ht="16.149999999999999" customHeight="1" thickBot="1" x14ac:dyDescent="0.25">
      <c r="A84" s="1402" t="s">
        <v>461</v>
      </c>
      <c r="B84" s="1403"/>
      <c r="C84" s="248">
        <f>SUM(C76:C83)</f>
        <v>408</v>
      </c>
      <c r="D84" s="247"/>
      <c r="E84" s="273">
        <f t="shared" ref="E84" si="20">SUM(E76:E83)</f>
        <v>1920053.2342949526</v>
      </c>
      <c r="F84" s="248">
        <v>385</v>
      </c>
      <c r="G84" s="247"/>
      <c r="H84" s="273">
        <v>240706.0902010799</v>
      </c>
      <c r="I84" s="248">
        <v>161</v>
      </c>
      <c r="J84" s="247"/>
      <c r="K84" s="273">
        <v>27413.970142297116</v>
      </c>
      <c r="L84" s="248">
        <v>21</v>
      </c>
      <c r="M84" s="247"/>
      <c r="N84" s="273">
        <v>89466.553333400807</v>
      </c>
      <c r="O84" s="248">
        <v>5</v>
      </c>
      <c r="P84" s="247"/>
      <c r="Q84" s="273">
        <v>8520.6241269905531</v>
      </c>
      <c r="R84" s="247">
        <f t="shared" ref="R84:AD84" si="21">SUM(R76:R83)</f>
        <v>2286161</v>
      </c>
      <c r="S84" s="247">
        <f t="shared" si="21"/>
        <v>0</v>
      </c>
      <c r="T84" s="247">
        <f t="shared" si="21"/>
        <v>0</v>
      </c>
      <c r="U84" s="247">
        <f t="shared" si="21"/>
        <v>0</v>
      </c>
      <c r="V84" s="247">
        <f t="shared" si="21"/>
        <v>2286161</v>
      </c>
      <c r="W84" s="247">
        <f t="shared" si="21"/>
        <v>0</v>
      </c>
      <c r="X84" s="247">
        <f t="shared" si="21"/>
        <v>0</v>
      </c>
      <c r="Y84" s="273">
        <f t="shared" si="21"/>
        <v>0</v>
      </c>
      <c r="Z84" s="249">
        <f t="shared" si="21"/>
        <v>0</v>
      </c>
      <c r="AA84" s="247">
        <f t="shared" si="21"/>
        <v>0</v>
      </c>
      <c r="AB84" s="247">
        <f t="shared" si="21"/>
        <v>0</v>
      </c>
      <c r="AC84" s="249">
        <f t="shared" si="21"/>
        <v>0</v>
      </c>
      <c r="AD84" s="249">
        <f t="shared" si="21"/>
        <v>0</v>
      </c>
      <c r="AE84" s="174"/>
      <c r="AF84" s="247">
        <f t="shared" ref="AF84:AU84" si="22">SUM(AF76:AF83)</f>
        <v>0</v>
      </c>
      <c r="AG84" s="248">
        <f t="shared" si="22"/>
        <v>0</v>
      </c>
      <c r="AH84" s="174">
        <f t="shared" si="22"/>
        <v>0</v>
      </c>
      <c r="AI84" s="248">
        <f t="shared" si="22"/>
        <v>0</v>
      </c>
      <c r="AJ84" s="247">
        <f t="shared" si="22"/>
        <v>0</v>
      </c>
      <c r="AK84" s="247">
        <f t="shared" si="22"/>
        <v>0</v>
      </c>
      <c r="AL84" s="247">
        <f t="shared" si="22"/>
        <v>0</v>
      </c>
      <c r="AM84" s="247">
        <f t="shared" si="22"/>
        <v>0</v>
      </c>
      <c r="AN84" s="247">
        <f t="shared" si="22"/>
        <v>0</v>
      </c>
      <c r="AO84" s="247">
        <f t="shared" si="22"/>
        <v>0</v>
      </c>
      <c r="AP84" s="247">
        <f t="shared" si="22"/>
        <v>0</v>
      </c>
      <c r="AQ84" s="247">
        <f t="shared" si="22"/>
        <v>0</v>
      </c>
      <c r="AR84" s="247">
        <f t="shared" si="22"/>
        <v>0</v>
      </c>
      <c r="AS84" s="247">
        <f t="shared" si="22"/>
        <v>0</v>
      </c>
      <c r="AT84" s="275">
        <f t="shared" si="22"/>
        <v>0</v>
      </c>
      <c r="AU84" s="275">
        <f t="shared" si="22"/>
        <v>0</v>
      </c>
      <c r="AV84" s="274"/>
      <c r="AW84" s="274"/>
      <c r="AX84" s="274"/>
      <c r="AY84" s="274"/>
    </row>
    <row r="85" spans="1:51" ht="16.149999999999999" customHeight="1" thickTop="1" x14ac:dyDescent="0.2"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6"/>
      <c r="R85" s="116"/>
      <c r="S85" s="116"/>
      <c r="T85" s="116"/>
      <c r="U85" s="116"/>
      <c r="V85" s="116"/>
      <c r="W85" s="116"/>
      <c r="X85" s="274"/>
      <c r="Y85" s="116"/>
      <c r="Z85" s="116"/>
      <c r="AA85" s="116"/>
      <c r="AB85" s="116"/>
      <c r="AC85" s="116"/>
      <c r="AD85" s="116"/>
      <c r="AE85" s="116"/>
      <c r="AF85" s="116"/>
    </row>
    <row r="86" spans="1:51" ht="16.149999999999999" customHeight="1" x14ac:dyDescent="0.2">
      <c r="D86" s="116"/>
      <c r="E86" s="116"/>
      <c r="F86" s="116"/>
      <c r="G86" s="116"/>
      <c r="H86" s="838"/>
      <c r="I86" s="838"/>
      <c r="J86" s="838"/>
      <c r="K86" s="838"/>
      <c r="L86" s="838"/>
      <c r="M86" s="838"/>
      <c r="N86" s="838"/>
      <c r="O86" s="838"/>
      <c r="P86" s="838"/>
      <c r="Q86" s="838"/>
      <c r="R86" s="116"/>
      <c r="S86" s="116"/>
      <c r="T86" s="116"/>
      <c r="U86" s="116"/>
      <c r="V86" s="116"/>
      <c r="W86" s="116"/>
      <c r="X86" s="274"/>
      <c r="Y86" s="116"/>
      <c r="Z86" s="116"/>
      <c r="AA86" s="116"/>
      <c r="AB86" s="116"/>
      <c r="AC86" s="116"/>
      <c r="AD86" s="116"/>
      <c r="AE86" s="116"/>
      <c r="AF86" s="116"/>
    </row>
    <row r="87" spans="1:51" ht="16.149999999999999" customHeight="1" x14ac:dyDescent="0.2">
      <c r="H87" s="113"/>
      <c r="I87" s="113"/>
      <c r="J87" s="1482"/>
      <c r="K87" s="839"/>
      <c r="L87" s="839"/>
      <c r="M87" s="1482"/>
      <c r="N87" s="839"/>
      <c r="O87" s="839"/>
      <c r="P87" s="1482"/>
      <c r="Q87" s="839"/>
    </row>
    <row r="88" spans="1:51" x14ac:dyDescent="0.2">
      <c r="A88" s="322" t="s">
        <v>553</v>
      </c>
      <c r="H88" s="113"/>
      <c r="I88" s="113"/>
      <c r="J88" s="1482"/>
      <c r="K88" s="839"/>
      <c r="L88" s="839"/>
      <c r="M88" s="1482"/>
      <c r="N88" s="839"/>
      <c r="O88" s="839"/>
      <c r="P88" s="1482"/>
      <c r="Q88" s="839"/>
      <c r="AC88" s="108">
        <v>12</v>
      </c>
      <c r="AS88" s="108">
        <f>AC88</f>
        <v>12</v>
      </c>
    </row>
    <row r="89" spans="1:51" x14ac:dyDescent="0.2">
      <c r="H89" s="113"/>
      <c r="I89" s="113"/>
      <c r="J89" s="113"/>
      <c r="K89" s="113"/>
      <c r="L89" s="113"/>
      <c r="M89" s="113"/>
      <c r="N89" s="113"/>
      <c r="O89" s="113"/>
      <c r="P89" s="113"/>
      <c r="Q89" s="113"/>
    </row>
  </sheetData>
  <mergeCells count="47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T1:AT3"/>
    <mergeCell ref="AU1:AU3"/>
    <mergeCell ref="AS2:AS3"/>
    <mergeCell ref="AP2:AP3"/>
    <mergeCell ref="AQ2:AQ3"/>
    <mergeCell ref="AR2:AR3"/>
    <mergeCell ref="AL1:AS1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7:P88"/>
    <mergeCell ref="A80:B80"/>
    <mergeCell ref="A81:B81"/>
    <mergeCell ref="A82:B82"/>
    <mergeCell ref="A84:B84"/>
    <mergeCell ref="J87:J88"/>
    <mergeCell ref="M87:M88"/>
    <mergeCell ref="A77:B77"/>
    <mergeCell ref="A78:B78"/>
    <mergeCell ref="C2:C3"/>
    <mergeCell ref="D2:E2"/>
    <mergeCell ref="F2:H2"/>
  </mergeCells>
  <printOptions horizontalCentered="1"/>
  <pageMargins left="0.3" right="0.3" top="0.8" bottom="0.4" header="0.3" footer="0.3"/>
  <pageSetup paperSize="5" scale="66" firstPageNumber="50" fitToWidth="0" orientation="portrait" r:id="rId1"/>
  <headerFooter alignWithMargins="0">
    <oddHeader>&amp;L&amp;"Arial,Bold"&amp;20&amp;K000000FY2018-19 Budget Letter
July 2018</oddHeader>
    <oddFooter>&amp;R&amp;P</oddFooter>
  </headerFooter>
  <colBreaks count="4" manualBreakCount="4">
    <brk id="11" max="1048575" man="1"/>
    <brk id="21" max="1048575" man="1"/>
    <brk id="30" max="81" man="1"/>
    <brk id="37" max="81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X13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7.7109375" style="110" bestFit="1" customWidth="1"/>
    <col min="2" max="2" width="20.140625" style="110" customWidth="1"/>
    <col min="3" max="8" width="14.42578125" style="110" customWidth="1"/>
    <col min="9" max="11" width="15.140625" style="110" customWidth="1"/>
    <col min="12" max="14" width="14.42578125" style="110" customWidth="1"/>
    <col min="15" max="17" width="15.85546875" style="110" customWidth="1"/>
    <col min="18" max="18" width="18.28515625" style="110" customWidth="1"/>
    <col min="19" max="21" width="14.85546875" style="110" customWidth="1"/>
    <col min="22" max="23" width="15.85546875" style="110" customWidth="1"/>
    <col min="24" max="24" width="17.28515625" style="110" customWidth="1"/>
    <col min="25" max="16384" width="8.85546875" style="110"/>
  </cols>
  <sheetData>
    <row r="1" spans="1:24" ht="23.45" customHeight="1" x14ac:dyDescent="0.2">
      <c r="A1" s="1365" t="s">
        <v>475</v>
      </c>
      <c r="B1" s="1365"/>
      <c r="C1" s="1372" t="s">
        <v>315</v>
      </c>
      <c r="D1" s="1372"/>
      <c r="E1" s="1372"/>
      <c r="F1" s="1372"/>
      <c r="G1" s="1372"/>
      <c r="H1" s="1372"/>
      <c r="I1" s="1372"/>
      <c r="J1" s="1372"/>
      <c r="K1" s="1372"/>
      <c r="L1" s="1372"/>
      <c r="M1" s="1372"/>
      <c r="N1" s="1373"/>
      <c r="O1" s="1374" t="s">
        <v>315</v>
      </c>
      <c r="P1" s="1375"/>
      <c r="Q1" s="1372"/>
      <c r="R1" s="1372"/>
      <c r="S1" s="1372"/>
      <c r="T1" s="1372"/>
      <c r="U1" s="1372"/>
      <c r="V1" s="1372"/>
      <c r="W1" s="1372"/>
      <c r="X1" s="1373"/>
    </row>
    <row r="2" spans="1:24" ht="30" customHeight="1" x14ac:dyDescent="0.2">
      <c r="A2" s="1365"/>
      <c r="B2" s="1365"/>
      <c r="C2" s="370"/>
      <c r="D2" s="370"/>
      <c r="E2" s="371"/>
      <c r="F2" s="105"/>
      <c r="G2" s="105"/>
      <c r="H2" s="105"/>
      <c r="I2" s="1369" t="s">
        <v>230</v>
      </c>
      <c r="J2" s="1370"/>
      <c r="K2" s="1371"/>
      <c r="L2" s="105"/>
      <c r="M2" s="372"/>
      <c r="N2" s="373"/>
      <c r="O2" s="1366" t="s">
        <v>312</v>
      </c>
      <c r="P2" s="1368"/>
      <c r="Q2" s="1367"/>
      <c r="R2" s="372"/>
      <c r="S2" s="372"/>
      <c r="T2" s="372"/>
      <c r="U2" s="372"/>
      <c r="V2" s="1366" t="s">
        <v>314</v>
      </c>
      <c r="W2" s="1367"/>
      <c r="X2" s="373"/>
    </row>
    <row r="3" spans="1:24" ht="134.25" customHeight="1" x14ac:dyDescent="0.2">
      <c r="A3" s="1365"/>
      <c r="B3" s="1365"/>
      <c r="C3" s="369" t="s">
        <v>1278</v>
      </c>
      <c r="D3" s="368" t="s">
        <v>483</v>
      </c>
      <c r="E3" s="366" t="s">
        <v>494</v>
      </c>
      <c r="F3" s="368" t="s">
        <v>415</v>
      </c>
      <c r="G3" s="368" t="s">
        <v>313</v>
      </c>
      <c r="H3" s="366" t="s">
        <v>484</v>
      </c>
      <c r="I3" s="129" t="s">
        <v>1279</v>
      </c>
      <c r="J3" s="129" t="s">
        <v>1280</v>
      </c>
      <c r="K3" s="129" t="s">
        <v>232</v>
      </c>
      <c r="L3" s="368" t="s">
        <v>478</v>
      </c>
      <c r="M3" s="1266" t="s">
        <v>1595</v>
      </c>
      <c r="N3" s="368" t="s">
        <v>479</v>
      </c>
      <c r="O3" s="130" t="s">
        <v>307</v>
      </c>
      <c r="P3" s="367" t="s">
        <v>1543</v>
      </c>
      <c r="Q3" s="130" t="s">
        <v>1588</v>
      </c>
      <c r="R3" s="131" t="s">
        <v>1361</v>
      </c>
      <c r="S3" s="131" t="s">
        <v>270</v>
      </c>
      <c r="T3" s="131" t="s">
        <v>273</v>
      </c>
      <c r="U3" s="131" t="s">
        <v>231</v>
      </c>
      <c r="V3" s="367" t="s">
        <v>440</v>
      </c>
      <c r="W3" s="367" t="s">
        <v>423</v>
      </c>
      <c r="X3" s="131" t="s">
        <v>1362</v>
      </c>
    </row>
    <row r="4" spans="1:24" x14ac:dyDescent="0.2">
      <c r="A4" s="374"/>
      <c r="B4" s="375"/>
      <c r="C4" s="376">
        <v>1</v>
      </c>
      <c r="D4" s="376">
        <f t="shared" ref="D4:V4" si="0">C4+1</f>
        <v>2</v>
      </c>
      <c r="E4" s="376">
        <f t="shared" si="0"/>
        <v>3</v>
      </c>
      <c r="F4" s="376">
        <f t="shared" si="0"/>
        <v>4</v>
      </c>
      <c r="G4" s="376">
        <f t="shared" si="0"/>
        <v>5</v>
      </c>
      <c r="H4" s="376">
        <f t="shared" si="0"/>
        <v>6</v>
      </c>
      <c r="I4" s="376">
        <f t="shared" si="0"/>
        <v>7</v>
      </c>
      <c r="J4" s="376">
        <f t="shared" si="0"/>
        <v>8</v>
      </c>
      <c r="K4" s="376">
        <f t="shared" si="0"/>
        <v>9</v>
      </c>
      <c r="L4" s="376">
        <f t="shared" si="0"/>
        <v>10</v>
      </c>
      <c r="M4" s="376">
        <f t="shared" si="0"/>
        <v>11</v>
      </c>
      <c r="N4" s="376">
        <f t="shared" si="0"/>
        <v>12</v>
      </c>
      <c r="O4" s="376">
        <f t="shared" si="0"/>
        <v>13</v>
      </c>
      <c r="P4" s="376">
        <f t="shared" ref="P4" si="1">O4+1</f>
        <v>14</v>
      </c>
      <c r="Q4" s="376">
        <f t="shared" ref="Q4" si="2">P4+1</f>
        <v>15</v>
      </c>
      <c r="R4" s="376">
        <f t="shared" si="0"/>
        <v>16</v>
      </c>
      <c r="S4" s="376">
        <f t="shared" si="0"/>
        <v>17</v>
      </c>
      <c r="T4" s="376">
        <f t="shared" si="0"/>
        <v>18</v>
      </c>
      <c r="U4" s="376">
        <f t="shared" si="0"/>
        <v>19</v>
      </c>
      <c r="V4" s="376">
        <f t="shared" si="0"/>
        <v>20</v>
      </c>
      <c r="W4" s="376">
        <f t="shared" ref="W4" si="3">V4+1</f>
        <v>21</v>
      </c>
      <c r="X4" s="376">
        <f t="shared" ref="X4" si="4">W4+1</f>
        <v>22</v>
      </c>
    </row>
    <row r="5" spans="1:24" s="787" customFormat="1" ht="27.75" customHeight="1" x14ac:dyDescent="0.2">
      <c r="A5" s="1125"/>
      <c r="B5" s="1125"/>
      <c r="C5" s="943" t="s">
        <v>1061</v>
      </c>
      <c r="D5" s="943" t="s">
        <v>1062</v>
      </c>
      <c r="E5" s="943" t="s">
        <v>1063</v>
      </c>
      <c r="F5" s="1103" t="s">
        <v>965</v>
      </c>
      <c r="G5" s="943" t="s">
        <v>940</v>
      </c>
      <c r="H5" s="943" t="s">
        <v>1064</v>
      </c>
      <c r="I5" s="939" t="s">
        <v>1366</v>
      </c>
      <c r="J5" s="939" t="s">
        <v>1367</v>
      </c>
      <c r="K5" s="943" t="s">
        <v>1065</v>
      </c>
      <c r="L5" s="943" t="s">
        <v>1066</v>
      </c>
      <c r="M5" s="943" t="s">
        <v>1069</v>
      </c>
      <c r="N5" s="943" t="s">
        <v>1067</v>
      </c>
      <c r="O5" s="939" t="s">
        <v>246</v>
      </c>
      <c r="P5" s="939" t="s">
        <v>293</v>
      </c>
      <c r="Q5" s="939" t="s">
        <v>469</v>
      </c>
      <c r="R5" s="943" t="s">
        <v>1539</v>
      </c>
      <c r="S5" s="943" t="s">
        <v>1365</v>
      </c>
      <c r="T5" s="943" t="s">
        <v>1540</v>
      </c>
      <c r="U5" s="943" t="s">
        <v>1541</v>
      </c>
      <c r="V5" s="939" t="s">
        <v>276</v>
      </c>
      <c r="W5" s="939" t="s">
        <v>414</v>
      </c>
      <c r="X5" s="943" t="s">
        <v>1542</v>
      </c>
    </row>
    <row r="6" spans="1:24" s="787" customFormat="1" ht="22.5" hidden="1" x14ac:dyDescent="0.2">
      <c r="A6" s="1125"/>
      <c r="B6" s="1125"/>
      <c r="C6" s="943" t="s">
        <v>816</v>
      </c>
      <c r="D6" s="943" t="s">
        <v>816</v>
      </c>
      <c r="E6" s="943" t="s">
        <v>817</v>
      </c>
      <c r="F6" s="1103" t="s">
        <v>972</v>
      </c>
      <c r="G6" s="943" t="s">
        <v>817</v>
      </c>
      <c r="H6" s="943" t="s">
        <v>817</v>
      </c>
      <c r="I6" s="943" t="s">
        <v>1068</v>
      </c>
      <c r="J6" s="943" t="s">
        <v>1068</v>
      </c>
      <c r="K6" s="943" t="s">
        <v>817</v>
      </c>
      <c r="L6" s="943" t="s">
        <v>817</v>
      </c>
      <c r="M6" s="943" t="s">
        <v>1069</v>
      </c>
      <c r="N6" s="943" t="s">
        <v>817</v>
      </c>
      <c r="O6" s="943" t="s">
        <v>816</v>
      </c>
      <c r="P6" s="943" t="s">
        <v>816</v>
      </c>
      <c r="Q6" s="943" t="s">
        <v>816</v>
      </c>
      <c r="R6" s="943" t="s">
        <v>817</v>
      </c>
      <c r="S6" s="943" t="s">
        <v>1360</v>
      </c>
      <c r="T6" s="943" t="s">
        <v>817</v>
      </c>
      <c r="U6" s="943" t="s">
        <v>817</v>
      </c>
      <c r="V6" s="943" t="s">
        <v>816</v>
      </c>
      <c r="W6" s="943" t="s">
        <v>816</v>
      </c>
      <c r="X6" s="943" t="s">
        <v>817</v>
      </c>
    </row>
    <row r="7" spans="1:24" ht="31.5" customHeight="1" x14ac:dyDescent="0.2">
      <c r="A7" s="377">
        <v>318001</v>
      </c>
      <c r="B7" s="378" t="s">
        <v>477</v>
      </c>
      <c r="C7" s="379">
        <f>'8_2.1.18 SIS'!AX76</f>
        <v>1435</v>
      </c>
      <c r="D7" s="380">
        <f>'3_Levels 1&amp;2'!AM76</f>
        <v>4579.7194791561578</v>
      </c>
      <c r="E7" s="380">
        <f>C7*ROUND(D7,0)</f>
        <v>6572300</v>
      </c>
      <c r="F7" s="380">
        <v>605.97185873605952</v>
      </c>
      <c r="G7" s="380">
        <f>F7*C7</f>
        <v>869569.61728624546</v>
      </c>
      <c r="H7" s="381">
        <f>ROUND(E7+G7,0)</f>
        <v>7441870</v>
      </c>
      <c r="I7" s="382"/>
      <c r="J7" s="382"/>
      <c r="K7" s="383">
        <f>SUM(I7:J7)</f>
        <v>0</v>
      </c>
      <c r="L7" s="381">
        <f>H7+K7</f>
        <v>7441870</v>
      </c>
      <c r="M7" s="380"/>
      <c r="N7" s="381">
        <f>SUM(L7:M7)</f>
        <v>7441870</v>
      </c>
      <c r="O7" s="384">
        <f>VLOOKUP($A7,'4_Level 4'!$A$78:$R$214,5,FALSE)</f>
        <v>0</v>
      </c>
      <c r="P7" s="380">
        <f>VLOOKUP($A7,'4_Level 4'!$A$78:$R$214,12,FALSE)</f>
        <v>10000</v>
      </c>
      <c r="Q7" s="384">
        <f>VLOOKUP($A7,'4_Level 4'!$A$78:$R$214,17,FALSE)</f>
        <v>40887</v>
      </c>
      <c r="R7" s="381">
        <f>ROUND(SUM(N7:Q7),0)</f>
        <v>7492757</v>
      </c>
      <c r="S7" s="382"/>
      <c r="T7" s="382">
        <f>R7-S7</f>
        <v>7492757</v>
      </c>
      <c r="U7" s="381">
        <f>ROUND(T7/$U$13,0)</f>
        <v>624396</v>
      </c>
      <c r="V7" s="380">
        <f>VLOOKUP($A7,'4_Level 4'!$A$78:$R$214,10,FALSE)</f>
        <v>0</v>
      </c>
      <c r="W7" s="380">
        <f>VLOOKUP($A7,'4_Level 4'!$A$78:$R$214,13,FALSE)</f>
        <v>0</v>
      </c>
      <c r="X7" s="381">
        <f>R7+V7+W7</f>
        <v>7492757</v>
      </c>
    </row>
    <row r="8" spans="1:24" ht="31.5" customHeight="1" x14ac:dyDescent="0.2">
      <c r="A8" s="385">
        <v>319001</v>
      </c>
      <c r="B8" s="386" t="s">
        <v>476</v>
      </c>
      <c r="C8" s="379">
        <f>'8_2.1.18 SIS'!AY77</f>
        <v>567</v>
      </c>
      <c r="D8" s="380">
        <f>'3_Levels 1&amp;2'!AM76</f>
        <v>4579.7194791561578</v>
      </c>
      <c r="E8" s="380">
        <f>C8*ROUND(D8,0)</f>
        <v>2596860</v>
      </c>
      <c r="F8" s="380">
        <v>699.89832861189802</v>
      </c>
      <c r="G8" s="380">
        <f>F8*C8</f>
        <v>396842.35232294619</v>
      </c>
      <c r="H8" s="381">
        <f>ROUND(E8+G8,0)</f>
        <v>2993702</v>
      </c>
      <c r="I8" s="382"/>
      <c r="J8" s="382"/>
      <c r="K8" s="383">
        <f>SUM(I8:J8)</f>
        <v>0</v>
      </c>
      <c r="L8" s="381">
        <f>H8+K8</f>
        <v>2993702</v>
      </c>
      <c r="M8" s="380"/>
      <c r="N8" s="381">
        <f>SUM(L8:M8)</f>
        <v>2993702</v>
      </c>
      <c r="O8" s="384">
        <f>VLOOKUP($A8,'4_Level 4'!$A$78:$R$214,5,FALSE)</f>
        <v>0</v>
      </c>
      <c r="P8" s="380">
        <f>VLOOKUP($A8,'4_Level 4'!$A$78:$R$214,12,FALSE)</f>
        <v>10000</v>
      </c>
      <c r="Q8" s="384">
        <f>VLOOKUP($A8,'4_Level 4'!$A$78:$R$214,17,FALSE)</f>
        <v>21889</v>
      </c>
      <c r="R8" s="381">
        <f>ROUND(SUM(N8:Q8),0)</f>
        <v>3025591</v>
      </c>
      <c r="S8" s="382"/>
      <c r="T8" s="382">
        <f>R8-S8</f>
        <v>3025591</v>
      </c>
      <c r="U8" s="381">
        <f>ROUND(T8/$U$13,0)</f>
        <v>252133</v>
      </c>
      <c r="V8" s="380">
        <f>VLOOKUP($A8,'4_Level 4'!$A$78:$R$214,10,FALSE)</f>
        <v>0</v>
      </c>
      <c r="W8" s="380">
        <f>VLOOKUP($A8,'4_Level 4'!$A$78:$R$214,13,FALSE)</f>
        <v>0</v>
      </c>
      <c r="X8" s="381">
        <f>R8+V8+W8</f>
        <v>3025591</v>
      </c>
    </row>
    <row r="9" spans="1:24" s="147" customFormat="1" ht="31.5" customHeight="1" thickBot="1" x14ac:dyDescent="0.25">
      <c r="A9" s="387"/>
      <c r="B9" s="387" t="s">
        <v>72</v>
      </c>
      <c r="C9" s="388">
        <f>SUM(C7:C8)</f>
        <v>2002</v>
      </c>
      <c r="D9" s="148"/>
      <c r="E9" s="149">
        <f>SUM(E7:E8)</f>
        <v>9169160</v>
      </c>
      <c r="F9" s="149"/>
      <c r="G9" s="149">
        <f t="shared" ref="G9:X9" si="5">SUM(G7:G8)</f>
        <v>1266411.9696091916</v>
      </c>
      <c r="H9" s="150">
        <f t="shared" si="5"/>
        <v>10435572</v>
      </c>
      <c r="I9" s="151">
        <f t="shared" si="5"/>
        <v>0</v>
      </c>
      <c r="J9" s="151">
        <f t="shared" si="5"/>
        <v>0</v>
      </c>
      <c r="K9" s="152">
        <f t="shared" si="5"/>
        <v>0</v>
      </c>
      <c r="L9" s="150">
        <f t="shared" si="5"/>
        <v>10435572</v>
      </c>
      <c r="M9" s="149">
        <f>SUM(M7:M8)</f>
        <v>0</v>
      </c>
      <c r="N9" s="150">
        <f t="shared" si="5"/>
        <v>10435572</v>
      </c>
      <c r="O9" s="389">
        <f t="shared" si="5"/>
        <v>0</v>
      </c>
      <c r="P9" s="149">
        <f>SUM(P7:P8)</f>
        <v>20000</v>
      </c>
      <c r="Q9" s="389">
        <f t="shared" si="5"/>
        <v>62776</v>
      </c>
      <c r="R9" s="150">
        <f t="shared" si="5"/>
        <v>10518348</v>
      </c>
      <c r="S9" s="151">
        <f t="shared" si="5"/>
        <v>0</v>
      </c>
      <c r="T9" s="151">
        <f t="shared" si="5"/>
        <v>10518348</v>
      </c>
      <c r="U9" s="150">
        <f t="shared" si="5"/>
        <v>876529</v>
      </c>
      <c r="V9" s="149">
        <f t="shared" si="5"/>
        <v>0</v>
      </c>
      <c r="W9" s="149">
        <f t="shared" si="5"/>
        <v>0</v>
      </c>
      <c r="X9" s="150">
        <f t="shared" si="5"/>
        <v>10518348</v>
      </c>
    </row>
    <row r="10" spans="1:24" s="147" customFormat="1" ht="13.5" thickTop="1" x14ac:dyDescent="0.2">
      <c r="B10" s="390"/>
      <c r="C10" s="391"/>
      <c r="D10" s="392"/>
      <c r="E10" s="393"/>
    </row>
    <row r="12" spans="1:24" ht="13.15" customHeight="1" x14ac:dyDescent="0.2">
      <c r="D12"/>
      <c r="M12" s="465"/>
    </row>
    <row r="13" spans="1:24" x14ac:dyDescent="0.2">
      <c r="D13"/>
      <c r="M13" s="466"/>
      <c r="U13" s="110">
        <v>12</v>
      </c>
    </row>
  </sheetData>
  <mergeCells count="6">
    <mergeCell ref="A1:B3"/>
    <mergeCell ref="V2:W2"/>
    <mergeCell ref="O2:Q2"/>
    <mergeCell ref="I2:K2"/>
    <mergeCell ref="C1:N1"/>
    <mergeCell ref="O1:X1"/>
  </mergeCells>
  <phoneticPr fontId="0" type="noConversion"/>
  <printOptions horizontalCentered="1"/>
  <pageMargins left="0.25" right="0.25" top="0.95" bottom="0.5" header="0.25" footer="0.25"/>
  <pageSetup paperSize="5" scale="80" firstPageNumber="3" orientation="landscape" r:id="rId1"/>
  <headerFooter alignWithMargins="0">
    <oddHeader xml:space="preserve">&amp;L&amp;"Arial,Bold"&amp;20&amp;K000000FY2018-19 MFP Budget Letter&amp;R
</oddHeader>
    <oddFooter>&amp;R&amp;12&amp;P</oddFooter>
  </headerFooter>
  <colBreaks count="1" manualBreakCount="1">
    <brk id="14" max="6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15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7" style="108" bestFit="1" customWidth="1"/>
    <col min="2" max="2" width="23.28515625" style="108" customWidth="1"/>
    <col min="3" max="3" width="12.140625" style="108" bestFit="1" customWidth="1"/>
    <col min="4" max="4" width="6.42578125" style="108" customWidth="1"/>
    <col min="5" max="5" width="14" style="108" customWidth="1"/>
    <col min="6" max="6" width="7.28515625" style="108" customWidth="1"/>
    <col min="7" max="7" width="14" style="108" customWidth="1"/>
    <col min="8" max="8" width="10.28515625" style="108" customWidth="1"/>
    <col min="9" max="9" width="6.42578125" style="108" customWidth="1"/>
    <col min="10" max="10" width="11.28515625" style="108" customWidth="1"/>
    <col min="11" max="11" width="10.28515625" style="108" customWidth="1"/>
    <col min="12" max="12" width="6.42578125" style="108" customWidth="1"/>
    <col min="13" max="13" width="11.28515625" style="108" customWidth="1"/>
    <col min="14" max="14" width="10.28515625" style="108" customWidth="1"/>
    <col min="15" max="15" width="6.42578125" style="108" customWidth="1"/>
    <col min="16" max="16" width="11.28515625" style="108" customWidth="1"/>
    <col min="17" max="17" width="10.28515625" style="108" customWidth="1"/>
    <col min="18" max="18" width="6.42578125" style="108" customWidth="1"/>
    <col min="19" max="19" width="11.28515625" style="108" customWidth="1"/>
    <col min="20" max="20" width="13.140625" style="108" customWidth="1"/>
    <col min="21" max="22" width="14" style="108" customWidth="1"/>
    <col min="23" max="23" width="13.28515625" style="108" customWidth="1"/>
    <col min="24" max="24" width="13.5703125" style="108" customWidth="1"/>
    <col min="25" max="25" width="10.85546875" style="108" bestFit="1" customWidth="1"/>
    <col min="26" max="26" width="13.5703125" style="108" customWidth="1"/>
    <col min="27" max="27" width="13.28515625" style="108" bestFit="1" customWidth="1"/>
    <col min="28" max="28" width="12.140625" style="108" customWidth="1"/>
    <col min="29" max="29" width="15.28515625" style="108" customWidth="1"/>
    <col min="30" max="30" width="13" style="108" customWidth="1"/>
    <col min="31" max="31" width="12.85546875" style="108" customWidth="1"/>
    <col min="32" max="32" width="13" style="108" customWidth="1"/>
    <col min="33" max="33" width="12" style="108" customWidth="1"/>
    <col min="34" max="34" width="16.28515625" style="108" customWidth="1"/>
    <col min="35" max="16384" width="8.85546875" style="108"/>
  </cols>
  <sheetData>
    <row r="1" spans="1:34" ht="19.899999999999999" customHeight="1" x14ac:dyDescent="0.2">
      <c r="A1" s="1393" t="s">
        <v>486</v>
      </c>
      <c r="B1" s="1394"/>
      <c r="C1" s="1379" t="s">
        <v>315</v>
      </c>
      <c r="D1" s="1380"/>
      <c r="E1" s="1380"/>
      <c r="F1" s="1380"/>
      <c r="G1" s="1380"/>
      <c r="H1" s="1380"/>
      <c r="I1" s="1380"/>
      <c r="J1" s="1380"/>
      <c r="K1" s="1380"/>
      <c r="L1" s="1380"/>
      <c r="M1" s="1380"/>
      <c r="N1" s="1380"/>
      <c r="O1" s="1380"/>
      <c r="P1" s="1380"/>
      <c r="Q1" s="1380"/>
      <c r="R1" s="1380"/>
      <c r="S1" s="1380"/>
      <c r="T1" s="1381"/>
      <c r="U1" s="1379" t="s">
        <v>315</v>
      </c>
      <c r="V1" s="1380"/>
      <c r="W1" s="1380"/>
      <c r="X1" s="1380"/>
      <c r="Y1" s="1380"/>
      <c r="Z1" s="1380"/>
      <c r="AA1" s="1380"/>
      <c r="AB1" s="1380"/>
      <c r="AC1" s="1380"/>
      <c r="AD1" s="1380"/>
      <c r="AE1" s="1380"/>
      <c r="AF1" s="1380"/>
      <c r="AG1" s="1380"/>
      <c r="AH1" s="1381"/>
    </row>
    <row r="2" spans="1:34" ht="33" customHeight="1" x14ac:dyDescent="0.2">
      <c r="A2" s="1395"/>
      <c r="B2" s="1396"/>
      <c r="C2" s="1386" t="s">
        <v>1284</v>
      </c>
      <c r="D2" s="1376" t="s">
        <v>726</v>
      </c>
      <c r="E2" s="1377"/>
      <c r="F2" s="1377"/>
      <c r="G2" s="1378"/>
      <c r="H2" s="1376" t="s">
        <v>1378</v>
      </c>
      <c r="I2" s="1390"/>
      <c r="J2" s="1391"/>
      <c r="K2" s="1376" t="s">
        <v>1375</v>
      </c>
      <c r="L2" s="1390"/>
      <c r="M2" s="1391"/>
      <c r="N2" s="1376" t="s">
        <v>1376</v>
      </c>
      <c r="O2" s="1390"/>
      <c r="P2" s="1391"/>
      <c r="Q2" s="1376" t="s">
        <v>1377</v>
      </c>
      <c r="R2" s="1390"/>
      <c r="S2" s="1391"/>
      <c r="T2" s="1386" t="s">
        <v>501</v>
      </c>
      <c r="U2" s="1392" t="s">
        <v>230</v>
      </c>
      <c r="V2" s="1392"/>
      <c r="W2" s="1392"/>
      <c r="X2" s="1386" t="s">
        <v>502</v>
      </c>
      <c r="Y2" s="1387" t="s">
        <v>452</v>
      </c>
      <c r="Z2" s="1387" t="s">
        <v>503</v>
      </c>
      <c r="AA2" s="1389" t="s">
        <v>1597</v>
      </c>
      <c r="AB2" s="1384" t="s">
        <v>466</v>
      </c>
      <c r="AC2" s="1387" t="s">
        <v>1320</v>
      </c>
      <c r="AD2" s="1387" t="s">
        <v>270</v>
      </c>
      <c r="AE2" s="1387" t="s">
        <v>271</v>
      </c>
      <c r="AF2" s="1387" t="s">
        <v>233</v>
      </c>
      <c r="AG2" s="1384" t="s">
        <v>474</v>
      </c>
      <c r="AH2" s="1387" t="s">
        <v>504</v>
      </c>
    </row>
    <row r="3" spans="1:34" ht="113.45" customHeight="1" x14ac:dyDescent="0.2">
      <c r="A3" s="1397"/>
      <c r="B3" s="1398"/>
      <c r="C3" s="1399"/>
      <c r="D3" s="1005" t="s">
        <v>454</v>
      </c>
      <c r="E3" s="1005" t="s">
        <v>728</v>
      </c>
      <c r="F3" s="1005" t="s">
        <v>454</v>
      </c>
      <c r="G3" s="1005" t="s">
        <v>727</v>
      </c>
      <c r="H3" s="1005" t="s">
        <v>1283</v>
      </c>
      <c r="I3" s="1005" t="s">
        <v>454</v>
      </c>
      <c r="J3" s="1005" t="s">
        <v>325</v>
      </c>
      <c r="K3" s="1005" t="s">
        <v>1282</v>
      </c>
      <c r="L3" s="1005" t="s">
        <v>454</v>
      </c>
      <c r="M3" s="1005" t="s">
        <v>325</v>
      </c>
      <c r="N3" s="1005" t="s">
        <v>1281</v>
      </c>
      <c r="O3" s="1005" t="s">
        <v>454</v>
      </c>
      <c r="P3" s="1005" t="s">
        <v>325</v>
      </c>
      <c r="Q3" s="1005" t="s">
        <v>1281</v>
      </c>
      <c r="R3" s="1005" t="s">
        <v>454</v>
      </c>
      <c r="S3" s="1005" t="s">
        <v>325</v>
      </c>
      <c r="T3" s="1386"/>
      <c r="U3" s="858" t="s">
        <v>1279</v>
      </c>
      <c r="V3" s="858" t="s">
        <v>1280</v>
      </c>
      <c r="W3" s="858" t="s">
        <v>232</v>
      </c>
      <c r="X3" s="1386"/>
      <c r="Y3" s="1388"/>
      <c r="Z3" s="1388"/>
      <c r="AA3" s="1389"/>
      <c r="AB3" s="1385"/>
      <c r="AC3" s="1388"/>
      <c r="AD3" s="1388"/>
      <c r="AE3" s="1388"/>
      <c r="AF3" s="1388"/>
      <c r="AG3" s="1385"/>
      <c r="AH3" s="1388"/>
    </row>
    <row r="4" spans="1:34" ht="14.25" customHeight="1" x14ac:dyDescent="0.2">
      <c r="A4" s="285"/>
      <c r="B4" s="286"/>
      <c r="C4" s="287">
        <v>1</v>
      </c>
      <c r="D4" s="287">
        <f t="shared" ref="D4:AA4" si="0">C4+1</f>
        <v>2</v>
      </c>
      <c r="E4" s="287">
        <f t="shared" si="0"/>
        <v>3</v>
      </c>
      <c r="F4" s="287">
        <f>E4+1</f>
        <v>4</v>
      </c>
      <c r="G4" s="287">
        <f>F4+1</f>
        <v>5</v>
      </c>
      <c r="H4" s="287">
        <f>G4+1</f>
        <v>6</v>
      </c>
      <c r="I4" s="287">
        <f>H4+1</f>
        <v>7</v>
      </c>
      <c r="J4" s="287">
        <f t="shared" si="0"/>
        <v>8</v>
      </c>
      <c r="K4" s="287">
        <f t="shared" si="0"/>
        <v>9</v>
      </c>
      <c r="L4" s="287">
        <f t="shared" si="0"/>
        <v>10</v>
      </c>
      <c r="M4" s="287">
        <f t="shared" si="0"/>
        <v>11</v>
      </c>
      <c r="N4" s="287">
        <f t="shared" si="0"/>
        <v>12</v>
      </c>
      <c r="O4" s="287">
        <f t="shared" si="0"/>
        <v>13</v>
      </c>
      <c r="P4" s="287">
        <f t="shared" si="0"/>
        <v>14</v>
      </c>
      <c r="Q4" s="287">
        <f t="shared" si="0"/>
        <v>15</v>
      </c>
      <c r="R4" s="287">
        <f t="shared" si="0"/>
        <v>16</v>
      </c>
      <c r="S4" s="287">
        <f t="shared" si="0"/>
        <v>17</v>
      </c>
      <c r="T4" s="287">
        <f>S4+1</f>
        <v>18</v>
      </c>
      <c r="U4" s="287">
        <f>T4+1</f>
        <v>19</v>
      </c>
      <c r="V4" s="287">
        <f>U4+1</f>
        <v>20</v>
      </c>
      <c r="W4" s="287">
        <f t="shared" si="0"/>
        <v>21</v>
      </c>
      <c r="X4" s="287">
        <f t="shared" si="0"/>
        <v>22</v>
      </c>
      <c r="Y4" s="287">
        <f t="shared" si="0"/>
        <v>23</v>
      </c>
      <c r="Z4" s="287">
        <f t="shared" si="0"/>
        <v>24</v>
      </c>
      <c r="AA4" s="287">
        <f t="shared" si="0"/>
        <v>25</v>
      </c>
      <c r="AB4" s="287" t="s">
        <v>1071</v>
      </c>
      <c r="AC4" s="287">
        <v>26</v>
      </c>
      <c r="AD4" s="287">
        <f t="shared" ref="AD4:AF4" si="1">AC4+1</f>
        <v>27</v>
      </c>
      <c r="AE4" s="287">
        <f t="shared" si="1"/>
        <v>28</v>
      </c>
      <c r="AF4" s="287">
        <f t="shared" si="1"/>
        <v>29</v>
      </c>
      <c r="AG4" s="287" t="s">
        <v>1072</v>
      </c>
      <c r="AH4" s="287">
        <v>30</v>
      </c>
    </row>
    <row r="5" spans="1:34" s="1129" customFormat="1" ht="49.5" customHeight="1" x14ac:dyDescent="0.2">
      <c r="A5" s="1126"/>
      <c r="B5" s="1127"/>
      <c r="C5" s="1128" t="s">
        <v>1061</v>
      </c>
      <c r="D5" s="1128" t="s">
        <v>1073</v>
      </c>
      <c r="E5" s="1128" t="s">
        <v>1063</v>
      </c>
      <c r="F5" s="1128" t="s">
        <v>965</v>
      </c>
      <c r="G5" s="1128" t="s">
        <v>940</v>
      </c>
      <c r="H5" s="1128" t="s">
        <v>1379</v>
      </c>
      <c r="I5" s="1128" t="s">
        <v>1074</v>
      </c>
      <c r="J5" s="1128" t="s">
        <v>1075</v>
      </c>
      <c r="K5" s="1128" t="s">
        <v>1380</v>
      </c>
      <c r="L5" s="1128" t="s">
        <v>1076</v>
      </c>
      <c r="M5" s="1128" t="s">
        <v>1077</v>
      </c>
      <c r="N5" s="1128" t="s">
        <v>1381</v>
      </c>
      <c r="O5" s="1128" t="s">
        <v>1078</v>
      </c>
      <c r="P5" s="1128" t="s">
        <v>1079</v>
      </c>
      <c r="Q5" s="1128" t="s">
        <v>1382</v>
      </c>
      <c r="R5" s="1128" t="s">
        <v>1080</v>
      </c>
      <c r="S5" s="1128" t="s">
        <v>1081</v>
      </c>
      <c r="T5" s="1128" t="s">
        <v>1082</v>
      </c>
      <c r="U5" s="1128" t="s">
        <v>1363</v>
      </c>
      <c r="V5" s="1128" t="s">
        <v>1364</v>
      </c>
      <c r="W5" s="1128" t="s">
        <v>1085</v>
      </c>
      <c r="X5" s="1128" t="s">
        <v>1086</v>
      </c>
      <c r="Y5" s="1128" t="s">
        <v>1087</v>
      </c>
      <c r="Z5" s="1128" t="s">
        <v>1088</v>
      </c>
      <c r="AA5" s="1128" t="s">
        <v>1069</v>
      </c>
      <c r="AB5" s="1128" t="s">
        <v>1369</v>
      </c>
      <c r="AC5" s="1128" t="s">
        <v>1416</v>
      </c>
      <c r="AD5" s="1128" t="s">
        <v>1370</v>
      </c>
      <c r="AE5" s="1128" t="s">
        <v>1089</v>
      </c>
      <c r="AF5" s="1128" t="s">
        <v>1383</v>
      </c>
      <c r="AG5" s="1128" t="s">
        <v>1368</v>
      </c>
      <c r="AH5" s="1128" t="s">
        <v>1417</v>
      </c>
    </row>
    <row r="6" spans="1:34" s="1129" customFormat="1" ht="11.25" hidden="1" x14ac:dyDescent="0.2">
      <c r="A6" s="1130"/>
      <c r="B6" s="1131"/>
      <c r="C6" s="1128" t="s">
        <v>816</v>
      </c>
      <c r="D6" s="1128"/>
      <c r="E6" s="1128" t="s">
        <v>816</v>
      </c>
      <c r="F6" s="1128"/>
      <c r="G6" s="1128" t="s">
        <v>816</v>
      </c>
      <c r="H6" s="1128" t="s">
        <v>816</v>
      </c>
      <c r="I6" s="1128"/>
      <c r="J6" s="1128" t="s">
        <v>816</v>
      </c>
      <c r="K6" s="1128" t="s">
        <v>816</v>
      </c>
      <c r="L6" s="1128"/>
      <c r="M6" s="1128" t="s">
        <v>816</v>
      </c>
      <c r="N6" s="1128" t="s">
        <v>816</v>
      </c>
      <c r="O6" s="1128"/>
      <c r="P6" s="1128" t="s">
        <v>816</v>
      </c>
      <c r="Q6" s="1128" t="s">
        <v>816</v>
      </c>
      <c r="R6" s="1128"/>
      <c r="S6" s="1128" t="s">
        <v>816</v>
      </c>
      <c r="T6" s="1128" t="s">
        <v>816</v>
      </c>
      <c r="U6" s="1128" t="s">
        <v>816</v>
      </c>
      <c r="V6" s="1128" t="s">
        <v>816</v>
      </c>
      <c r="W6" s="1128" t="s">
        <v>816</v>
      </c>
      <c r="X6" s="1128" t="s">
        <v>816</v>
      </c>
      <c r="Y6" s="1128" t="s">
        <v>816</v>
      </c>
      <c r="Z6" s="1128" t="s">
        <v>816</v>
      </c>
      <c r="AA6" s="1128" t="s">
        <v>816</v>
      </c>
      <c r="AB6" s="1128" t="s">
        <v>816</v>
      </c>
      <c r="AC6" s="1128" t="s">
        <v>816</v>
      </c>
      <c r="AD6" s="1128" t="s">
        <v>816</v>
      </c>
      <c r="AE6" s="1128" t="s">
        <v>816</v>
      </c>
      <c r="AF6" s="1128" t="s">
        <v>816</v>
      </c>
      <c r="AG6" s="1128" t="s">
        <v>816</v>
      </c>
      <c r="AH6" s="1128" t="s">
        <v>816</v>
      </c>
    </row>
    <row r="7" spans="1:34" s="110" customFormat="1" ht="26.25" customHeight="1" x14ac:dyDescent="0.2">
      <c r="A7" s="624">
        <v>321001</v>
      </c>
      <c r="B7" s="307" t="s">
        <v>341</v>
      </c>
      <c r="C7" s="308">
        <f>'5A2A_New Vision'!C83</f>
        <v>260</v>
      </c>
      <c r="D7" s="309"/>
      <c r="E7" s="310">
        <f>'5A2A_New Vision'!E83</f>
        <v>2217736.5512084067</v>
      </c>
      <c r="F7" s="310"/>
      <c r="G7" s="310">
        <f>'5A2A_New Vision'!G83</f>
        <v>186236.83569023566</v>
      </c>
      <c r="H7" s="311">
        <f>'5A2A_New Vision'!H83</f>
        <v>219</v>
      </c>
      <c r="I7" s="309"/>
      <c r="J7" s="310">
        <f>'5A2A_New Vision'!J83</f>
        <v>132813.96258849459</v>
      </c>
      <c r="K7" s="311">
        <f>'5A2A_New Vision'!K83</f>
        <v>23</v>
      </c>
      <c r="L7" s="309"/>
      <c r="M7" s="310">
        <f>'5A2A_New Vision'!M83</f>
        <v>3847.2777665117155</v>
      </c>
      <c r="N7" s="311">
        <f>'5A2A_New Vision'!N83</f>
        <v>32</v>
      </c>
      <c r="O7" s="309"/>
      <c r="P7" s="310">
        <f>'5A2A_New Vision'!P83</f>
        <v>132368.5764627349</v>
      </c>
      <c r="Q7" s="311">
        <f>'5A2A_New Vision'!Q83</f>
        <v>0</v>
      </c>
      <c r="R7" s="309"/>
      <c r="S7" s="310">
        <f>'5A2A_New Vision'!S83</f>
        <v>0</v>
      </c>
      <c r="T7" s="312">
        <f>'5A2A_New Vision'!T83</f>
        <v>2673003</v>
      </c>
      <c r="U7" s="309">
        <f>'5A2A_New Vision'!U83</f>
        <v>0</v>
      </c>
      <c r="V7" s="309">
        <f>'5A2A_New Vision'!V83</f>
        <v>0</v>
      </c>
      <c r="W7" s="313">
        <f>'5A2A_New Vision'!W83</f>
        <v>0</v>
      </c>
      <c r="X7" s="312">
        <f>'5A2A_New Vision'!X83</f>
        <v>2673003</v>
      </c>
      <c r="Y7" s="310">
        <f>'5A2A_New Vision'!Y83</f>
        <v>-6682</v>
      </c>
      <c r="Z7" s="312">
        <f>'5A2A_New Vision'!Z83</f>
        <v>2666321</v>
      </c>
      <c r="AA7" s="309">
        <f>'5A2A_New Vision'!AA83</f>
        <v>4920</v>
      </c>
      <c r="AB7" s="324">
        <f>'5A2A_New Vision'!AB78+'5A2A_New Vision'!AB80+'5A2A_New Vision'!AB82</f>
        <v>0</v>
      </c>
      <c r="AC7" s="312">
        <f>'5A2A_New Vision'!AB83</f>
        <v>2671241</v>
      </c>
      <c r="AD7" s="309">
        <f>'5A2A_New Vision'!AC83</f>
        <v>0</v>
      </c>
      <c r="AE7" s="309">
        <f>'5A2A_New Vision'!AD83</f>
        <v>2671241</v>
      </c>
      <c r="AF7" s="312">
        <f>'5A2A_New Vision'!AE83</f>
        <v>222603</v>
      </c>
      <c r="AG7" s="324">
        <f>'5A2A_New Vision'!AF79+'5A2A_New Vision'!AF81</f>
        <v>0</v>
      </c>
      <c r="AH7" s="312">
        <f>'5A2A_New Vision'!AF83</f>
        <v>2671241</v>
      </c>
    </row>
    <row r="8" spans="1:34" s="110" customFormat="1" ht="26.25" customHeight="1" x14ac:dyDescent="0.2">
      <c r="A8" s="629">
        <v>329001</v>
      </c>
      <c r="B8" s="325" t="s">
        <v>342</v>
      </c>
      <c r="C8" s="326">
        <f>'5A2B_Glencoe'!C83</f>
        <v>337</v>
      </c>
      <c r="D8" s="327"/>
      <c r="E8" s="328">
        <f>'5A2B_Glencoe'!E83</f>
        <v>2618243.2724090936</v>
      </c>
      <c r="F8" s="328"/>
      <c r="G8" s="328">
        <f>'5A2B_Glencoe'!G83</f>
        <v>201662.02479469185</v>
      </c>
      <c r="H8" s="329">
        <f>'5A2B_Glencoe'!H83</f>
        <v>242</v>
      </c>
      <c r="I8" s="327"/>
      <c r="J8" s="328">
        <f>'5A2B_Glencoe'!J83</f>
        <v>142732.1120262832</v>
      </c>
      <c r="K8" s="329">
        <f>'5A2B_Glencoe'!K83</f>
        <v>0</v>
      </c>
      <c r="L8" s="327"/>
      <c r="M8" s="328">
        <f>'5A2B_Glencoe'!M83</f>
        <v>0</v>
      </c>
      <c r="N8" s="329">
        <f>'5A2B_Glencoe'!N83</f>
        <v>36</v>
      </c>
      <c r="O8" s="327"/>
      <c r="P8" s="328">
        <f>'5A2B_Glencoe'!P83</f>
        <v>146108.98651014993</v>
      </c>
      <c r="Q8" s="329">
        <f>'5A2B_Glencoe'!Q83</f>
        <v>5</v>
      </c>
      <c r="R8" s="327"/>
      <c r="S8" s="328">
        <f>'5A2B_Glencoe'!S83</f>
        <v>7700.0791770558908</v>
      </c>
      <c r="T8" s="330">
        <f>'5A2B_Glencoe'!T83</f>
        <v>3116447</v>
      </c>
      <c r="U8" s="327">
        <f>'5A2B_Glencoe'!U83</f>
        <v>0</v>
      </c>
      <c r="V8" s="327">
        <f>'5A2B_Glencoe'!V83</f>
        <v>0</v>
      </c>
      <c r="W8" s="331">
        <f>'5A2B_Glencoe'!W83</f>
        <v>0</v>
      </c>
      <c r="X8" s="330">
        <f>'5A2B_Glencoe'!X83</f>
        <v>3116447</v>
      </c>
      <c r="Y8" s="328">
        <f>'5A2B_Glencoe'!Y83</f>
        <v>-7791</v>
      </c>
      <c r="Z8" s="330">
        <f>'5A2B_Glencoe'!Z83</f>
        <v>3108656</v>
      </c>
      <c r="AA8" s="327">
        <f>'5A2B_Glencoe'!AA83</f>
        <v>0</v>
      </c>
      <c r="AB8" s="332">
        <f>'5A2B_Glencoe'!AB78+'5A2B_Glencoe'!AB80+'5A2B_Glencoe'!AB82</f>
        <v>3599</v>
      </c>
      <c r="AC8" s="330">
        <f>'5A2B_Glencoe'!AB83</f>
        <v>3112255</v>
      </c>
      <c r="AD8" s="327">
        <f>'5A2B_Glencoe'!AC83</f>
        <v>0</v>
      </c>
      <c r="AE8" s="327">
        <f>'5A2B_Glencoe'!AD83</f>
        <v>3112255</v>
      </c>
      <c r="AF8" s="330">
        <f>'5A2B_Glencoe'!AE83</f>
        <v>259355</v>
      </c>
      <c r="AG8" s="332">
        <f>'5A2B_Glencoe'!AF79+'5A2B_Glencoe'!AF81</f>
        <v>0</v>
      </c>
      <c r="AH8" s="330">
        <f>'5A2B_Glencoe'!AF83</f>
        <v>3112255</v>
      </c>
    </row>
    <row r="9" spans="1:34" s="110" customFormat="1" ht="26.25" customHeight="1" x14ac:dyDescent="0.2">
      <c r="A9" s="629">
        <v>331001</v>
      </c>
      <c r="B9" s="325" t="s">
        <v>343</v>
      </c>
      <c r="C9" s="326">
        <f>'5A2C_ISL'!C83</f>
        <v>1379</v>
      </c>
      <c r="D9" s="327"/>
      <c r="E9" s="328">
        <f>'5A2C_ISL'!E83</f>
        <v>11510059.49081807</v>
      </c>
      <c r="F9" s="328"/>
      <c r="G9" s="328">
        <f>'5A2C_ISL'!G83</f>
        <v>985723.20727941149</v>
      </c>
      <c r="H9" s="329">
        <f>'5A2C_ISL'!H83</f>
        <v>890</v>
      </c>
      <c r="I9" s="327"/>
      <c r="J9" s="328">
        <f>'5A2C_ISL'!J83</f>
        <v>416191.0811190207</v>
      </c>
      <c r="K9" s="329">
        <f>'5A2C_ISL'!K83</f>
        <v>0</v>
      </c>
      <c r="L9" s="327"/>
      <c r="M9" s="328">
        <f>'5A2C_ISL'!M83</f>
        <v>0</v>
      </c>
      <c r="N9" s="329">
        <f>'5A2C_ISL'!N83</f>
        <v>65</v>
      </c>
      <c r="O9" s="327"/>
      <c r="P9" s="328">
        <f>'5A2C_ISL'!P83</f>
        <v>207925.66061039385</v>
      </c>
      <c r="Q9" s="329">
        <f>'5A2C_ISL'!Q83</f>
        <v>0</v>
      </c>
      <c r="R9" s="327"/>
      <c r="S9" s="328">
        <f>'5A2C_ISL'!S83</f>
        <v>0</v>
      </c>
      <c r="T9" s="330">
        <f>'5A2C_ISL'!T83</f>
        <v>13119899</v>
      </c>
      <c r="U9" s="327">
        <f>'5A2C_ISL'!U83</f>
        <v>0</v>
      </c>
      <c r="V9" s="327">
        <f>'5A2C_ISL'!V83</f>
        <v>0</v>
      </c>
      <c r="W9" s="331">
        <f>'5A2C_ISL'!W83</f>
        <v>0</v>
      </c>
      <c r="X9" s="330">
        <f>'5A2C_ISL'!X83</f>
        <v>13119899</v>
      </c>
      <c r="Y9" s="328">
        <f>'5A2C_ISL'!Y83</f>
        <v>-32800</v>
      </c>
      <c r="Z9" s="330">
        <f>'5A2C_ISL'!Z83</f>
        <v>13087099</v>
      </c>
      <c r="AA9" s="327">
        <f>'5A2C_ISL'!AA83</f>
        <v>0</v>
      </c>
      <c r="AB9" s="332">
        <f>'5A2C_ISL'!AB78+'5A2C_ISL'!AB80+'5A2C_ISL'!AB82</f>
        <v>449142</v>
      </c>
      <c r="AC9" s="330">
        <f>'5A2C_ISL'!AB83</f>
        <v>13536241</v>
      </c>
      <c r="AD9" s="327">
        <f>'5A2C_ISL'!AC83</f>
        <v>0</v>
      </c>
      <c r="AE9" s="327">
        <f>'5A2C_ISL'!AD83</f>
        <v>13536241</v>
      </c>
      <c r="AF9" s="330">
        <f>'5A2C_ISL'!AE83</f>
        <v>1128021</v>
      </c>
      <c r="AG9" s="332">
        <f>'5A2C_ISL'!AF79+'5A2C_ISL'!AF81</f>
        <v>0</v>
      </c>
      <c r="AH9" s="330">
        <f>'5A2C_ISL'!AF83</f>
        <v>13536241</v>
      </c>
    </row>
    <row r="10" spans="1:34" s="110" customFormat="1" ht="26.25" customHeight="1" x14ac:dyDescent="0.2">
      <c r="A10" s="629">
        <v>333001</v>
      </c>
      <c r="B10" s="325" t="s">
        <v>467</v>
      </c>
      <c r="C10" s="326">
        <f>'5A2D_Avoyelles'!C83</f>
        <v>728</v>
      </c>
      <c r="D10" s="327"/>
      <c r="E10" s="328">
        <f>'5A2D_Avoyelles'!E83</f>
        <v>4507078.1283779694</v>
      </c>
      <c r="F10" s="328"/>
      <c r="G10" s="328">
        <f>'5A2D_Avoyelles'!G83</f>
        <v>390298.37060273893</v>
      </c>
      <c r="H10" s="329">
        <f>'5A2D_Avoyelles'!H83</f>
        <v>426</v>
      </c>
      <c r="I10" s="327"/>
      <c r="J10" s="328">
        <f>'5A2D_Avoyelles'!J83</f>
        <v>297652.61989808903</v>
      </c>
      <c r="K10" s="329">
        <f>'5A2D_Avoyelles'!K83</f>
        <v>108</v>
      </c>
      <c r="L10" s="327"/>
      <c r="M10" s="328">
        <f>'5A2D_Avoyelles'!M83</f>
        <v>20601.775363526482</v>
      </c>
      <c r="N10" s="329">
        <f>'5A2D_Avoyelles'!N83</f>
        <v>30</v>
      </c>
      <c r="O10" s="327"/>
      <c r="P10" s="328">
        <f>'5A2D_Avoyelles'!P83</f>
        <v>143067.88446893392</v>
      </c>
      <c r="Q10" s="329">
        <f>'5A2D_Avoyelles'!Q83</f>
        <v>0</v>
      </c>
      <c r="R10" s="327"/>
      <c r="S10" s="328">
        <f>'5A2D_Avoyelles'!S83</f>
        <v>0</v>
      </c>
      <c r="T10" s="330">
        <f>'5A2D_Avoyelles'!T83</f>
        <v>5358698</v>
      </c>
      <c r="U10" s="327">
        <f>'5A2D_Avoyelles'!U83</f>
        <v>0</v>
      </c>
      <c r="V10" s="327">
        <f>'5A2D_Avoyelles'!V83</f>
        <v>0</v>
      </c>
      <c r="W10" s="331">
        <f>'5A2D_Avoyelles'!W83</f>
        <v>0</v>
      </c>
      <c r="X10" s="330">
        <f>'5A2D_Avoyelles'!X83</f>
        <v>5358698</v>
      </c>
      <c r="Y10" s="328">
        <f>'5A2D_Avoyelles'!Y83</f>
        <v>-13397</v>
      </c>
      <c r="Z10" s="330">
        <f>'5A2D_Avoyelles'!Z83</f>
        <v>5345301</v>
      </c>
      <c r="AA10" s="327">
        <f>'5A2D_Avoyelles'!AA83</f>
        <v>0</v>
      </c>
      <c r="AB10" s="332">
        <f>'5A2D_Avoyelles'!AB78+'5A2D_Avoyelles'!AB80+'5A2D_Avoyelles'!AB82</f>
        <v>29942</v>
      </c>
      <c r="AC10" s="330">
        <f>'5A2D_Avoyelles'!AB83</f>
        <v>5375243</v>
      </c>
      <c r="AD10" s="327">
        <f>'5A2D_Avoyelles'!AC83</f>
        <v>0</v>
      </c>
      <c r="AE10" s="327">
        <f>'5A2D_Avoyelles'!AD83</f>
        <v>5375243</v>
      </c>
      <c r="AF10" s="330">
        <f>'5A2D_Avoyelles'!AE83</f>
        <v>447936</v>
      </c>
      <c r="AG10" s="332">
        <f>'5A2D_Avoyelles'!AF79+'5A2D_Avoyelles'!AF81</f>
        <v>0</v>
      </c>
      <c r="AH10" s="330">
        <f>'5A2D_Avoyelles'!AF83</f>
        <v>5375243</v>
      </c>
    </row>
    <row r="11" spans="1:34" s="110" customFormat="1" ht="26.25" customHeight="1" x14ac:dyDescent="0.2">
      <c r="A11" s="634">
        <v>336001</v>
      </c>
      <c r="B11" s="339" t="s">
        <v>337</v>
      </c>
      <c r="C11" s="340">
        <f>'5A2E_Delhi'!C83</f>
        <v>866</v>
      </c>
      <c r="D11" s="341"/>
      <c r="E11" s="342">
        <f>'5A2E_Delhi'!E83</f>
        <v>6666601.2119332459</v>
      </c>
      <c r="F11" s="342"/>
      <c r="G11" s="342">
        <f>'5A2E_Delhi'!G83</f>
        <v>456402.38922656729</v>
      </c>
      <c r="H11" s="343">
        <f>'5A2E_Delhi'!H83</f>
        <v>661</v>
      </c>
      <c r="I11" s="341"/>
      <c r="J11" s="342">
        <f>'5A2E_Delhi'!J83</f>
        <v>408604.77892406372</v>
      </c>
      <c r="K11" s="343">
        <f>'5A2E_Delhi'!K83</f>
        <v>317</v>
      </c>
      <c r="L11" s="341"/>
      <c r="M11" s="342">
        <f>'5A2E_Delhi'!M83</f>
        <v>53455.66713855906</v>
      </c>
      <c r="N11" s="343">
        <f>'5A2E_Delhi'!N83</f>
        <v>73</v>
      </c>
      <c r="O11" s="341"/>
      <c r="P11" s="342">
        <f>'5A2E_Delhi'!P83</f>
        <v>308728.16971474682</v>
      </c>
      <c r="Q11" s="343">
        <f>'5A2E_Delhi'!Q83</f>
        <v>15</v>
      </c>
      <c r="R11" s="341"/>
      <c r="S11" s="342">
        <f>'5A2E_Delhi'!S83</f>
        <v>25890.066380925276</v>
      </c>
      <c r="T11" s="344">
        <f>'5A2E_Delhi'!T83</f>
        <v>7919681</v>
      </c>
      <c r="U11" s="341">
        <f>'5A2E_Delhi'!U83</f>
        <v>0</v>
      </c>
      <c r="V11" s="341">
        <f>'5A2E_Delhi'!V83</f>
        <v>0</v>
      </c>
      <c r="W11" s="345">
        <f>'5A2E_Delhi'!W83</f>
        <v>0</v>
      </c>
      <c r="X11" s="344">
        <f>'5A2E_Delhi'!X83</f>
        <v>7919681</v>
      </c>
      <c r="Y11" s="342">
        <f>'5A2E_Delhi'!Y83</f>
        <v>-19800</v>
      </c>
      <c r="Z11" s="344">
        <f>'5A2E_Delhi'!Z83</f>
        <v>7899881</v>
      </c>
      <c r="AA11" s="341">
        <f>'5A2E_Delhi'!AA83</f>
        <v>0</v>
      </c>
      <c r="AB11" s="346">
        <f>'5A2E_Delhi'!AB78+'5A2E_Delhi'!AB80+'5A2E_Delhi'!AB82</f>
        <v>37228</v>
      </c>
      <c r="AC11" s="344">
        <f>'5A2E_Delhi'!AB83</f>
        <v>7937109</v>
      </c>
      <c r="AD11" s="341">
        <f>'5A2E_Delhi'!AC83</f>
        <v>0</v>
      </c>
      <c r="AE11" s="347">
        <f>'5A2E_Delhi'!AD83</f>
        <v>7937109</v>
      </c>
      <c r="AF11" s="344">
        <f>'5A2E_Delhi'!AE83</f>
        <v>661425</v>
      </c>
      <c r="AG11" s="346">
        <f>'5A2E_Delhi'!AF79+'5A2E_Delhi'!AF81</f>
        <v>0</v>
      </c>
      <c r="AH11" s="348">
        <f>'5A2E_Delhi'!AF83</f>
        <v>7937109</v>
      </c>
    </row>
    <row r="12" spans="1:34" s="110" customFormat="1" ht="26.25" customHeight="1" x14ac:dyDescent="0.2">
      <c r="A12" s="624">
        <v>337001</v>
      </c>
      <c r="B12" s="307" t="s">
        <v>344</v>
      </c>
      <c r="C12" s="308">
        <f>'5A2F_Belle Chasse'!C83</f>
        <v>941</v>
      </c>
      <c r="D12" s="309"/>
      <c r="E12" s="310">
        <f>'5A2F_Belle Chasse'!E83</f>
        <v>10179113.051314747</v>
      </c>
      <c r="F12" s="310"/>
      <c r="G12" s="310">
        <f>'5A2F_Belle Chasse'!G83</f>
        <v>742357.17736896791</v>
      </c>
      <c r="H12" s="311">
        <f>'5A2F_Belle Chasse'!H83</f>
        <v>429</v>
      </c>
      <c r="I12" s="309"/>
      <c r="J12" s="310">
        <f>'5A2F_Belle Chasse'!J83</f>
        <v>142359.24556104591</v>
      </c>
      <c r="K12" s="311">
        <f>'5A2F_Belle Chasse'!K83</f>
        <v>0</v>
      </c>
      <c r="L12" s="309"/>
      <c r="M12" s="310">
        <f>'5A2F_Belle Chasse'!M83</f>
        <v>0</v>
      </c>
      <c r="N12" s="311">
        <f>'5A2F_Belle Chasse'!N83</f>
        <v>94</v>
      </c>
      <c r="O12" s="309"/>
      <c r="P12" s="310">
        <f>'5A2F_Belle Chasse'!P83</f>
        <v>203396.01534452024</v>
      </c>
      <c r="Q12" s="311">
        <f>'5A2F_Belle Chasse'!Q83</f>
        <v>56</v>
      </c>
      <c r="R12" s="309"/>
      <c r="S12" s="310">
        <f>'5A2F_Belle Chasse'!S83</f>
        <v>52204.948940321141</v>
      </c>
      <c r="T12" s="312">
        <f>'5A2F_Belle Chasse'!T83</f>
        <v>11319430</v>
      </c>
      <c r="U12" s="309">
        <f>'5A2F_Belle Chasse'!U83</f>
        <v>0</v>
      </c>
      <c r="V12" s="309">
        <f>'5A2F_Belle Chasse'!V83</f>
        <v>0</v>
      </c>
      <c r="W12" s="313">
        <f>'5A2F_Belle Chasse'!W83</f>
        <v>0</v>
      </c>
      <c r="X12" s="312">
        <f>'5A2F_Belle Chasse'!X83</f>
        <v>11319430</v>
      </c>
      <c r="Y12" s="310">
        <f>'5A2F_Belle Chasse'!Y83</f>
        <v>-28299</v>
      </c>
      <c r="Z12" s="312">
        <f>'5A2F_Belle Chasse'!Z83</f>
        <v>11291131</v>
      </c>
      <c r="AA12" s="309">
        <f>'5A2F_Belle Chasse'!AA83</f>
        <v>0</v>
      </c>
      <c r="AB12" s="324">
        <f>'5A2F_Belle Chasse'!AB78+'5A2F_Belle Chasse'!AB80+'5A2F_Belle Chasse'!AB82</f>
        <v>11446</v>
      </c>
      <c r="AC12" s="312">
        <f>'5A2F_Belle Chasse'!AB83</f>
        <v>11302577</v>
      </c>
      <c r="AD12" s="309">
        <f>'5A2F_Belle Chasse'!AC83</f>
        <v>0</v>
      </c>
      <c r="AE12" s="309">
        <f>'5A2F_Belle Chasse'!AD83</f>
        <v>11302577</v>
      </c>
      <c r="AF12" s="312">
        <f>'5A2F_Belle Chasse'!AE83</f>
        <v>941881</v>
      </c>
      <c r="AG12" s="324">
        <f>'5A2F_Belle Chasse'!AF79+'5A2F_Belle Chasse'!AF81</f>
        <v>0</v>
      </c>
      <c r="AH12" s="312">
        <f>'5A2F_Belle Chasse'!AF83</f>
        <v>11302577</v>
      </c>
    </row>
    <row r="13" spans="1:34" s="110" customFormat="1" ht="26.25" customHeight="1" x14ac:dyDescent="0.2">
      <c r="A13" s="629">
        <v>340001</v>
      </c>
      <c r="B13" s="325" t="s">
        <v>468</v>
      </c>
      <c r="C13" s="326">
        <f>'5A2H_MAX'!C83</f>
        <v>120</v>
      </c>
      <c r="D13" s="327"/>
      <c r="E13" s="328">
        <f>'5A2H_MAX'!E83</f>
        <v>985599.20451069984</v>
      </c>
      <c r="F13" s="328"/>
      <c r="G13" s="328">
        <f>'5A2H_MAX'!G83</f>
        <v>79105.417198196708</v>
      </c>
      <c r="H13" s="329">
        <f>'5A2H_MAX'!H83</f>
        <v>63</v>
      </c>
      <c r="I13" s="327"/>
      <c r="J13" s="328">
        <f>'5A2H_MAX'!J83</f>
        <v>36190.174269271127</v>
      </c>
      <c r="K13" s="329">
        <f>'5A2H_MAX'!K83</f>
        <v>0</v>
      </c>
      <c r="L13" s="327"/>
      <c r="M13" s="328">
        <f>'5A2H_MAX'!M83</f>
        <v>0</v>
      </c>
      <c r="N13" s="329">
        <f>'5A2H_MAX'!N83</f>
        <v>26</v>
      </c>
      <c r="O13" s="327"/>
      <c r="P13" s="328">
        <f>'5A2H_MAX'!P83</f>
        <v>102010.99199582088</v>
      </c>
      <c r="Q13" s="329">
        <f>'5A2H_MAX'!Q83</f>
        <v>0</v>
      </c>
      <c r="R13" s="327"/>
      <c r="S13" s="328">
        <f>'5A2H_MAX'!S83</f>
        <v>0</v>
      </c>
      <c r="T13" s="330">
        <f>'5A2H_MAX'!T83</f>
        <v>1202905</v>
      </c>
      <c r="U13" s="327">
        <f>'5A2H_MAX'!U83</f>
        <v>0</v>
      </c>
      <c r="V13" s="327">
        <f>'5A2H_MAX'!V83</f>
        <v>0</v>
      </c>
      <c r="W13" s="331">
        <f>'5A2H_MAX'!W83</f>
        <v>0</v>
      </c>
      <c r="X13" s="330">
        <f>'5A2H_MAX'!X83</f>
        <v>1202905</v>
      </c>
      <c r="Y13" s="328">
        <f>'5A2H_MAX'!Y83</f>
        <v>-3007</v>
      </c>
      <c r="Z13" s="330">
        <f>'5A2H_MAX'!Z83</f>
        <v>1199898</v>
      </c>
      <c r="AA13" s="327">
        <f>'5A2H_MAX'!AA83</f>
        <v>0</v>
      </c>
      <c r="AB13" s="332">
        <f>'5A2H_MAX'!AB78+'5A2H_MAX'!AB80+'5A2H_MAX'!AB82</f>
        <v>2124</v>
      </c>
      <c r="AC13" s="330">
        <f>'5A2H_MAX'!AB83</f>
        <v>1202022</v>
      </c>
      <c r="AD13" s="327">
        <f>'5A2H_MAX'!AC83</f>
        <v>0</v>
      </c>
      <c r="AE13" s="327">
        <f>'5A2H_MAX'!AD83</f>
        <v>1202022</v>
      </c>
      <c r="AF13" s="330">
        <f>'5A2H_MAX'!AE83</f>
        <v>100169</v>
      </c>
      <c r="AG13" s="332">
        <f>'5A2H_MAX'!AF79+'5A2H_MAX'!AF81</f>
        <v>0</v>
      </c>
      <c r="AH13" s="330">
        <f>'5A2H_MAX'!AF83</f>
        <v>1202022</v>
      </c>
    </row>
    <row r="14" spans="1:34" s="142" customFormat="1" ht="26.25" customHeight="1" thickBot="1" x14ac:dyDescent="0.25">
      <c r="A14" s="1382" t="s">
        <v>431</v>
      </c>
      <c r="B14" s="1383"/>
      <c r="C14" s="354">
        <f>SUM(C7:C13)</f>
        <v>4631</v>
      </c>
      <c r="D14" s="355"/>
      <c r="E14" s="356">
        <f>SUM(E7:E13)</f>
        <v>38684430.910572231</v>
      </c>
      <c r="F14" s="356"/>
      <c r="G14" s="356">
        <f>SUM(G7:G13)</f>
        <v>3041785.4221608099</v>
      </c>
      <c r="H14" s="354">
        <f>SUM(H7:H13)</f>
        <v>2930</v>
      </c>
      <c r="I14" s="355"/>
      <c r="J14" s="356">
        <f>SUM(J7:J13)</f>
        <v>1576543.9743862683</v>
      </c>
      <c r="K14" s="354">
        <f>SUM(K7:K13)</f>
        <v>448</v>
      </c>
      <c r="L14" s="355"/>
      <c r="M14" s="356">
        <f>SUM(M7:M13)</f>
        <v>77904.720268597259</v>
      </c>
      <c r="N14" s="354">
        <f>SUM(N7:N13)</f>
        <v>356</v>
      </c>
      <c r="O14" s="355"/>
      <c r="P14" s="356">
        <f>SUM(P7:P13)</f>
        <v>1243606.2851073006</v>
      </c>
      <c r="Q14" s="354">
        <f>SUM(Q7:Q13)</f>
        <v>76</v>
      </c>
      <c r="R14" s="355"/>
      <c r="S14" s="356">
        <f t="shared" ref="S14:AH14" si="2">SUM(S7:S13)</f>
        <v>85795.094498302307</v>
      </c>
      <c r="T14" s="357">
        <f t="shared" si="2"/>
        <v>44710063</v>
      </c>
      <c r="U14" s="355">
        <f t="shared" si="2"/>
        <v>0</v>
      </c>
      <c r="V14" s="355">
        <f t="shared" si="2"/>
        <v>0</v>
      </c>
      <c r="W14" s="358">
        <f t="shared" si="2"/>
        <v>0</v>
      </c>
      <c r="X14" s="357">
        <f t="shared" si="2"/>
        <v>44710063</v>
      </c>
      <c r="Y14" s="356">
        <f t="shared" si="2"/>
        <v>-111776</v>
      </c>
      <c r="Z14" s="357">
        <f t="shared" si="2"/>
        <v>44598287</v>
      </c>
      <c r="AA14" s="356">
        <f t="shared" si="2"/>
        <v>4920</v>
      </c>
      <c r="AB14" s="359">
        <f t="shared" si="2"/>
        <v>533481</v>
      </c>
      <c r="AC14" s="357">
        <f t="shared" si="2"/>
        <v>45136688</v>
      </c>
      <c r="AD14" s="356">
        <f t="shared" si="2"/>
        <v>0</v>
      </c>
      <c r="AE14" s="356">
        <f t="shared" si="2"/>
        <v>45136688</v>
      </c>
      <c r="AF14" s="357">
        <f t="shared" si="2"/>
        <v>3761390</v>
      </c>
      <c r="AG14" s="359">
        <f t="shared" si="2"/>
        <v>0</v>
      </c>
      <c r="AH14" s="357">
        <f t="shared" si="2"/>
        <v>45136688</v>
      </c>
    </row>
    <row r="15" spans="1:34" ht="13.5" thickTop="1" x14ac:dyDescent="0.2"/>
  </sheetData>
  <sheetProtection formatCells="0" formatColumns="0" formatRows="0" sort="0"/>
  <mergeCells count="23">
    <mergeCell ref="AB2:AB3"/>
    <mergeCell ref="AE2:AE3"/>
    <mergeCell ref="AF2:AF3"/>
    <mergeCell ref="AH2:AH3"/>
    <mergeCell ref="H2:J2"/>
    <mergeCell ref="K2:M2"/>
    <mergeCell ref="N2:P2"/>
    <mergeCell ref="D2:G2"/>
    <mergeCell ref="U1:AH1"/>
    <mergeCell ref="C1:T1"/>
    <mergeCell ref="A14:B14"/>
    <mergeCell ref="AG2:AG3"/>
    <mergeCell ref="X2:X3"/>
    <mergeCell ref="Y2:Y3"/>
    <mergeCell ref="Z2:Z3"/>
    <mergeCell ref="AA2:AA3"/>
    <mergeCell ref="AC2:AC3"/>
    <mergeCell ref="AD2:AD3"/>
    <mergeCell ref="Q2:S2"/>
    <mergeCell ref="T2:T3"/>
    <mergeCell ref="U2:W2"/>
    <mergeCell ref="A1:B3"/>
    <mergeCell ref="C2:C3"/>
  </mergeCells>
  <printOptions horizontalCentered="1"/>
  <pageMargins left="0.3" right="0.3" top="1" bottom="0.5" header="0.3" footer="0.3"/>
  <pageSetup paperSize="5" scale="75" firstPageNumber="50" orientation="landscape" r:id="rId1"/>
  <headerFooter alignWithMargins="0">
    <oddHeader>&amp;L&amp;"Arial,Bold"&amp;20&amp;K000000FY2018-19 Budget Letter
July 2018</oddHeader>
    <oddFooter>&amp;R&amp;P</oddFooter>
  </headerFooter>
  <colBreaks count="1" manualBreakCount="1">
    <brk id="20" max="13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H90"/>
  <sheetViews>
    <sheetView view="pageBreakPreview" zoomScaleNormal="100" zoomScaleSheetLayoutView="100" workbookViewId="0">
      <pane xSplit="2" ySplit="6" topLeftCell="C7" activePane="bottomRight" state="frozen"/>
      <selection activeCell="M18" sqref="M18"/>
      <selection pane="topRight" activeCell="M18" sqref="M18"/>
      <selection pane="bottomLeft" activeCell="M18" sqref="M18"/>
      <selection pane="bottomRight" activeCell="M18" sqref="M18"/>
    </sheetView>
  </sheetViews>
  <sheetFormatPr defaultColWidth="8.85546875" defaultRowHeight="12.75" x14ac:dyDescent="0.2"/>
  <cols>
    <col min="1" max="1" width="7" style="108" bestFit="1" customWidth="1"/>
    <col min="2" max="2" width="27.42578125" style="108" customWidth="1"/>
    <col min="3" max="3" width="12.140625" style="108" bestFit="1" customWidth="1"/>
    <col min="4" max="4" width="10" style="108" customWidth="1"/>
    <col min="5" max="5" width="14.140625" style="108" customWidth="1"/>
    <col min="6" max="6" width="10" style="108" customWidth="1"/>
    <col min="7" max="7" width="14.140625" style="108" customWidth="1"/>
    <col min="8" max="8" width="11.5703125" style="108" customWidth="1"/>
    <col min="9" max="9" width="10" style="108" customWidth="1"/>
    <col min="10" max="10" width="11.28515625" style="108" customWidth="1"/>
    <col min="11" max="11" width="11.5703125" style="108" customWidth="1"/>
    <col min="12" max="12" width="10" style="108" customWidth="1"/>
    <col min="13" max="13" width="11.28515625" style="108" customWidth="1"/>
    <col min="14" max="14" width="11.5703125" style="108" customWidth="1"/>
    <col min="15" max="15" width="10" style="108" customWidth="1"/>
    <col min="16" max="16" width="11.28515625" style="108" customWidth="1"/>
    <col min="17" max="17" width="11.5703125" style="108" customWidth="1"/>
    <col min="18" max="18" width="10" style="108" customWidth="1"/>
    <col min="19" max="19" width="11.28515625" style="108" customWidth="1"/>
    <col min="20" max="20" width="13.140625" style="108" customWidth="1"/>
    <col min="21" max="24" width="14.85546875" style="108" customWidth="1"/>
    <col min="25" max="25" width="12.7109375" style="108" customWidth="1"/>
    <col min="26" max="26" width="14.85546875" style="108" customWidth="1"/>
    <col min="27" max="27" width="16.28515625" style="108" customWidth="1"/>
    <col min="28" max="28" width="17.28515625" style="108" bestFit="1" customWidth="1"/>
    <col min="29" max="31" width="15.28515625" style="108" customWidth="1"/>
    <col min="32" max="32" width="18.85546875" style="108" customWidth="1"/>
    <col min="33" max="16384" width="8.85546875" style="108"/>
  </cols>
  <sheetData>
    <row r="1" spans="1:32" ht="19.899999999999999" customHeight="1" x14ac:dyDescent="0.2">
      <c r="A1" s="1411" t="s">
        <v>487</v>
      </c>
      <c r="B1" s="1394"/>
      <c r="C1" s="1379" t="s">
        <v>315</v>
      </c>
      <c r="D1" s="1380"/>
      <c r="E1" s="1380"/>
      <c r="F1" s="1380"/>
      <c r="G1" s="1380"/>
      <c r="H1" s="1380"/>
      <c r="I1" s="1380"/>
      <c r="J1" s="1381"/>
      <c r="K1" s="1412" t="s">
        <v>315</v>
      </c>
      <c r="L1" s="1413"/>
      <c r="M1" s="1413"/>
      <c r="N1" s="1413"/>
      <c r="O1" s="1413"/>
      <c r="P1" s="1413"/>
      <c r="Q1" s="1413"/>
      <c r="R1" s="1413"/>
      <c r="S1" s="1413"/>
      <c r="T1" s="1414"/>
      <c r="U1" s="1379" t="s">
        <v>315</v>
      </c>
      <c r="V1" s="1380"/>
      <c r="W1" s="1380"/>
      <c r="X1" s="1380"/>
      <c r="Y1" s="1380"/>
      <c r="Z1" s="1380"/>
      <c r="AA1" s="1381"/>
      <c r="AB1" s="1379" t="s">
        <v>315</v>
      </c>
      <c r="AC1" s="1380"/>
      <c r="AD1" s="1380"/>
      <c r="AE1" s="1380"/>
      <c r="AF1" s="1381"/>
    </row>
    <row r="2" spans="1:32" ht="30" customHeight="1" x14ac:dyDescent="0.2">
      <c r="A2" s="1395"/>
      <c r="B2" s="1396"/>
      <c r="C2" s="1386" t="s">
        <v>1284</v>
      </c>
      <c r="D2" s="1376" t="s">
        <v>726</v>
      </c>
      <c r="E2" s="1377"/>
      <c r="F2" s="1377"/>
      <c r="G2" s="1378"/>
      <c r="H2" s="1376" t="s">
        <v>1378</v>
      </c>
      <c r="I2" s="1390"/>
      <c r="J2" s="1391"/>
      <c r="K2" s="1376" t="s">
        <v>1375</v>
      </c>
      <c r="L2" s="1390"/>
      <c r="M2" s="1391"/>
      <c r="N2" s="1376" t="s">
        <v>1376</v>
      </c>
      <c r="O2" s="1390"/>
      <c r="P2" s="1391"/>
      <c r="Q2" s="1376" t="s">
        <v>1377</v>
      </c>
      <c r="R2" s="1390"/>
      <c r="S2" s="1391"/>
      <c r="T2" s="1386" t="s">
        <v>501</v>
      </c>
      <c r="U2" s="1392" t="s">
        <v>230</v>
      </c>
      <c r="V2" s="1392"/>
      <c r="W2" s="1392"/>
      <c r="X2" s="1386" t="s">
        <v>502</v>
      </c>
      <c r="Y2" s="1387" t="s">
        <v>452</v>
      </c>
      <c r="Z2" s="1387" t="s">
        <v>503</v>
      </c>
      <c r="AA2" s="1400" t="s">
        <v>1321</v>
      </c>
      <c r="AB2" s="1386" t="s">
        <v>1384</v>
      </c>
      <c r="AC2" s="1386" t="s">
        <v>270</v>
      </c>
      <c r="AD2" s="1386" t="s">
        <v>271</v>
      </c>
      <c r="AE2" s="1386" t="s">
        <v>233</v>
      </c>
      <c r="AF2" s="1386" t="s">
        <v>1385</v>
      </c>
    </row>
    <row r="3" spans="1:32" ht="94.5" customHeight="1" x14ac:dyDescent="0.2">
      <c r="A3" s="1397"/>
      <c r="B3" s="1398"/>
      <c r="C3" s="1399"/>
      <c r="D3" s="774" t="s">
        <v>454</v>
      </c>
      <c r="E3" s="774" t="s">
        <v>728</v>
      </c>
      <c r="F3" s="774" t="s">
        <v>454</v>
      </c>
      <c r="G3" s="774" t="s">
        <v>727</v>
      </c>
      <c r="H3" s="1005" t="s">
        <v>1283</v>
      </c>
      <c r="I3" s="774" t="s">
        <v>454</v>
      </c>
      <c r="J3" s="774" t="s">
        <v>325</v>
      </c>
      <c r="K3" s="1005" t="s">
        <v>1282</v>
      </c>
      <c r="L3" s="774" t="s">
        <v>454</v>
      </c>
      <c r="M3" s="774" t="s">
        <v>325</v>
      </c>
      <c r="N3" s="1005" t="s">
        <v>1281</v>
      </c>
      <c r="O3" s="774" t="s">
        <v>454</v>
      </c>
      <c r="P3" s="774" t="s">
        <v>325</v>
      </c>
      <c r="Q3" s="1005" t="s">
        <v>1281</v>
      </c>
      <c r="R3" s="774" t="s">
        <v>454</v>
      </c>
      <c r="S3" s="774" t="s">
        <v>325</v>
      </c>
      <c r="T3" s="1386"/>
      <c r="U3" s="775" t="s">
        <v>1279</v>
      </c>
      <c r="V3" s="775" t="s">
        <v>1280</v>
      </c>
      <c r="W3" s="775" t="s">
        <v>232</v>
      </c>
      <c r="X3" s="1386"/>
      <c r="Y3" s="1388"/>
      <c r="Z3" s="1388"/>
      <c r="AA3" s="1401"/>
      <c r="AB3" s="1386"/>
      <c r="AC3" s="1386"/>
      <c r="AD3" s="1386"/>
      <c r="AE3" s="1386"/>
      <c r="AF3" s="1386"/>
    </row>
    <row r="4" spans="1:32" ht="14.25" customHeight="1" x14ac:dyDescent="0.2">
      <c r="A4" s="285"/>
      <c r="B4" s="286"/>
      <c r="C4" s="287">
        <v>1</v>
      </c>
      <c r="D4" s="287">
        <f t="shared" ref="D4:AA4" si="0">C4+1</f>
        <v>2</v>
      </c>
      <c r="E4" s="287">
        <f t="shared" si="0"/>
        <v>3</v>
      </c>
      <c r="F4" s="287">
        <f>E4+1</f>
        <v>4</v>
      </c>
      <c r="G4" s="287">
        <f>F4+1</f>
        <v>5</v>
      </c>
      <c r="H4" s="287">
        <f>G4+1</f>
        <v>6</v>
      </c>
      <c r="I4" s="287">
        <f t="shared" si="0"/>
        <v>7</v>
      </c>
      <c r="J4" s="287">
        <f t="shared" si="0"/>
        <v>8</v>
      </c>
      <c r="K4" s="287">
        <f t="shared" si="0"/>
        <v>9</v>
      </c>
      <c r="L4" s="287">
        <f t="shared" si="0"/>
        <v>10</v>
      </c>
      <c r="M4" s="287">
        <f t="shared" si="0"/>
        <v>11</v>
      </c>
      <c r="N4" s="287">
        <f t="shared" si="0"/>
        <v>12</v>
      </c>
      <c r="O4" s="287">
        <f t="shared" si="0"/>
        <v>13</v>
      </c>
      <c r="P4" s="287">
        <f t="shared" si="0"/>
        <v>14</v>
      </c>
      <c r="Q4" s="287">
        <f t="shared" si="0"/>
        <v>15</v>
      </c>
      <c r="R4" s="287">
        <f t="shared" si="0"/>
        <v>16</v>
      </c>
      <c r="S4" s="287">
        <f t="shared" si="0"/>
        <v>17</v>
      </c>
      <c r="T4" s="287">
        <f t="shared" si="0"/>
        <v>18</v>
      </c>
      <c r="U4" s="287">
        <f t="shared" si="0"/>
        <v>19</v>
      </c>
      <c r="V4" s="287">
        <f t="shared" si="0"/>
        <v>20</v>
      </c>
      <c r="W4" s="287">
        <f t="shared" si="0"/>
        <v>21</v>
      </c>
      <c r="X4" s="287">
        <f t="shared" si="0"/>
        <v>22</v>
      </c>
      <c r="Y4" s="287">
        <f t="shared" si="0"/>
        <v>23</v>
      </c>
      <c r="Z4" s="287">
        <f t="shared" si="0"/>
        <v>24</v>
      </c>
      <c r="AA4" s="287">
        <f t="shared" si="0"/>
        <v>25</v>
      </c>
      <c r="AB4" s="287">
        <f>AA4+1</f>
        <v>26</v>
      </c>
      <c r="AC4" s="287">
        <f>AB4+1</f>
        <v>27</v>
      </c>
      <c r="AD4" s="287">
        <f>AC4+1</f>
        <v>28</v>
      </c>
      <c r="AE4" s="287">
        <f>AD4+1</f>
        <v>29</v>
      </c>
      <c r="AF4" s="287">
        <f>AE4+1</f>
        <v>30</v>
      </c>
    </row>
    <row r="5" spans="1:32" s="1129" customFormat="1" ht="36" customHeight="1" x14ac:dyDescent="0.2">
      <c r="A5" s="1126"/>
      <c r="B5" s="1127"/>
      <c r="C5" s="939" t="s">
        <v>1061</v>
      </c>
      <c r="D5" s="939" t="s">
        <v>1073</v>
      </c>
      <c r="E5" s="939" t="s">
        <v>1063</v>
      </c>
      <c r="F5" s="939" t="s">
        <v>965</v>
      </c>
      <c r="G5" s="939" t="s">
        <v>940</v>
      </c>
      <c r="H5" s="939" t="s">
        <v>1374</v>
      </c>
      <c r="I5" s="939" t="s">
        <v>1074</v>
      </c>
      <c r="J5" s="939" t="s">
        <v>1075</v>
      </c>
      <c r="K5" s="939" t="s">
        <v>1373</v>
      </c>
      <c r="L5" s="939" t="s">
        <v>1076</v>
      </c>
      <c r="M5" s="939" t="s">
        <v>1077</v>
      </c>
      <c r="N5" s="939" t="s">
        <v>1371</v>
      </c>
      <c r="O5" s="939" t="s">
        <v>1078</v>
      </c>
      <c r="P5" s="939" t="s">
        <v>1079</v>
      </c>
      <c r="Q5" s="939" t="s">
        <v>1372</v>
      </c>
      <c r="R5" s="939" t="s">
        <v>1080</v>
      </c>
      <c r="S5" s="939" t="s">
        <v>1081</v>
      </c>
      <c r="T5" s="939" t="s">
        <v>1082</v>
      </c>
      <c r="U5" s="939" t="s">
        <v>1363</v>
      </c>
      <c r="V5" s="939" t="s">
        <v>1364</v>
      </c>
      <c r="W5" s="939" t="s">
        <v>1085</v>
      </c>
      <c r="X5" s="939" t="s">
        <v>1086</v>
      </c>
      <c r="Y5" s="939" t="s">
        <v>1087</v>
      </c>
      <c r="Z5" s="939" t="s">
        <v>1088</v>
      </c>
      <c r="AA5" s="939" t="s">
        <v>1069</v>
      </c>
      <c r="AB5" s="939" t="s">
        <v>1563</v>
      </c>
      <c r="AC5" s="939" t="s">
        <v>1370</v>
      </c>
      <c r="AD5" s="939" t="s">
        <v>1089</v>
      </c>
      <c r="AE5" s="939" t="s">
        <v>1383</v>
      </c>
      <c r="AF5" s="939" t="s">
        <v>1564</v>
      </c>
    </row>
    <row r="6" spans="1:32" s="1129" customFormat="1" ht="36" hidden="1" customHeight="1" x14ac:dyDescent="0.2">
      <c r="A6" s="1130"/>
      <c r="B6" s="1131"/>
      <c r="C6" s="943" t="s">
        <v>816</v>
      </c>
      <c r="D6" s="943" t="s">
        <v>816</v>
      </c>
      <c r="E6" s="943" t="s">
        <v>817</v>
      </c>
      <c r="F6" s="943" t="s">
        <v>972</v>
      </c>
      <c r="G6" s="943" t="s">
        <v>817</v>
      </c>
      <c r="H6" s="943" t="s">
        <v>924</v>
      </c>
      <c r="I6" s="943" t="s">
        <v>816</v>
      </c>
      <c r="J6" s="943" t="s">
        <v>817</v>
      </c>
      <c r="K6" s="943" t="s">
        <v>924</v>
      </c>
      <c r="L6" s="943" t="s">
        <v>816</v>
      </c>
      <c r="M6" s="943" t="s">
        <v>817</v>
      </c>
      <c r="N6" s="943" t="s">
        <v>924</v>
      </c>
      <c r="O6" s="943" t="s">
        <v>816</v>
      </c>
      <c r="P6" s="943" t="s">
        <v>817</v>
      </c>
      <c r="Q6" s="943" t="s">
        <v>924</v>
      </c>
      <c r="R6" s="943" t="s">
        <v>816</v>
      </c>
      <c r="S6" s="943" t="s">
        <v>817</v>
      </c>
      <c r="T6" s="943" t="s">
        <v>817</v>
      </c>
      <c r="U6" s="943" t="s">
        <v>1068</v>
      </c>
      <c r="V6" s="943" t="s">
        <v>1068</v>
      </c>
      <c r="W6" s="943" t="s">
        <v>817</v>
      </c>
      <c r="X6" s="943" t="s">
        <v>817</v>
      </c>
      <c r="Y6" s="943" t="s">
        <v>817</v>
      </c>
      <c r="Z6" s="943" t="s">
        <v>817</v>
      </c>
      <c r="AA6" s="943" t="s">
        <v>1069</v>
      </c>
      <c r="AB6" s="943" t="s">
        <v>1090</v>
      </c>
      <c r="AC6" s="943" t="s">
        <v>1070</v>
      </c>
      <c r="AD6" s="943" t="s">
        <v>817</v>
      </c>
      <c r="AE6" s="943" t="s">
        <v>817</v>
      </c>
      <c r="AF6" s="943" t="s">
        <v>1091</v>
      </c>
    </row>
    <row r="7" spans="1:32" ht="16.149999999999999" customHeight="1" x14ac:dyDescent="0.2">
      <c r="A7" s="58">
        <v>1</v>
      </c>
      <c r="B7" s="59" t="s">
        <v>6</v>
      </c>
      <c r="C7" s="270">
        <f>'8_2.1.18 SIS'!AQ7</f>
        <v>0</v>
      </c>
      <c r="D7" s="60">
        <f>'Source Data'!O7</f>
        <v>6385.2526768902662</v>
      </c>
      <c r="E7" s="65">
        <f>C7*D7</f>
        <v>0</v>
      </c>
      <c r="F7" s="65">
        <v>716.29552188552179</v>
      </c>
      <c r="G7" s="65">
        <f t="shared" ref="G7:G38" si="1">$C7*F7</f>
        <v>0</v>
      </c>
      <c r="H7" s="289"/>
      <c r="I7" s="60">
        <f>'Source Data'!I7</f>
        <v>658.97263654491974</v>
      </c>
      <c r="J7" s="65">
        <f>H7*I7</f>
        <v>0</v>
      </c>
      <c r="K7" s="289"/>
      <c r="L7" s="60">
        <f>'Source Data'!J7</f>
        <v>179.71980996679628</v>
      </c>
      <c r="M7" s="65">
        <f>K7*L7</f>
        <v>0</v>
      </c>
      <c r="N7" s="289"/>
      <c r="O7" s="60">
        <f>'Source Data'!K7</f>
        <v>4492.9952491699069</v>
      </c>
      <c r="P7" s="65">
        <f>N7*O7</f>
        <v>0</v>
      </c>
      <c r="Q7" s="289"/>
      <c r="R7" s="60">
        <f>'Source Data'!L7</f>
        <v>1797.1980996679629</v>
      </c>
      <c r="S7" s="65">
        <f>Q7*R7</f>
        <v>0</v>
      </c>
      <c r="T7" s="92">
        <v>0</v>
      </c>
      <c r="U7" s="60"/>
      <c r="V7" s="60"/>
      <c r="W7" s="61">
        <f>U7+V7</f>
        <v>0</v>
      </c>
      <c r="X7" s="92">
        <f t="shared" ref="X7:X70" si="2">W7+T7</f>
        <v>0</v>
      </c>
      <c r="Y7" s="65">
        <f>ROUND(X7*-0.25%,0)</f>
        <v>0</v>
      </c>
      <c r="Z7" s="92">
        <f>SUM(X7:Y7)</f>
        <v>0</v>
      </c>
      <c r="AA7" s="60">
        <f>[1]NewVision!$G7</f>
        <v>0</v>
      </c>
      <c r="AB7" s="92">
        <f>ROUND(SUM(Z7:AA7),0)</f>
        <v>0</v>
      </c>
      <c r="AC7" s="60"/>
      <c r="AD7" s="60">
        <f>AB7-AC7</f>
        <v>0</v>
      </c>
      <c r="AE7" s="92">
        <f t="shared" ref="AE7:AE38" si="3">ROUND(AD7/$AE$90,0)</f>
        <v>0</v>
      </c>
      <c r="AF7" s="96">
        <f>AB7</f>
        <v>0</v>
      </c>
    </row>
    <row r="8" spans="1:32" ht="16.149999999999999" customHeight="1" x14ac:dyDescent="0.2">
      <c r="A8" s="54">
        <v>2</v>
      </c>
      <c r="B8" s="55" t="s">
        <v>7</v>
      </c>
      <c r="C8" s="271">
        <f>'8_2.1.18 SIS'!AQ8</f>
        <v>0</v>
      </c>
      <c r="D8" s="56">
        <f>'Source Data'!O8</f>
        <v>7896.4082403587008</v>
      </c>
      <c r="E8" s="74">
        <f t="shared" ref="E8:E71" si="4">C8*D8</f>
        <v>0</v>
      </c>
      <c r="F8" s="74">
        <v>716.29552188552179</v>
      </c>
      <c r="G8" s="74">
        <f t="shared" si="1"/>
        <v>0</v>
      </c>
      <c r="H8" s="290"/>
      <c r="I8" s="56">
        <f>'Source Data'!I8</f>
        <v>744.36686504426837</v>
      </c>
      <c r="J8" s="74">
        <f t="shared" ref="J8:J71" si="5">H8*I8</f>
        <v>0</v>
      </c>
      <c r="K8" s="290"/>
      <c r="L8" s="56">
        <f>'Source Data'!J8</f>
        <v>203.00914501207316</v>
      </c>
      <c r="M8" s="74">
        <f t="shared" ref="M8:M71" si="6">K8*L8</f>
        <v>0</v>
      </c>
      <c r="N8" s="290"/>
      <c r="O8" s="56">
        <f>'Source Data'!K8</f>
        <v>5075.2286253018301</v>
      </c>
      <c r="P8" s="74">
        <f t="shared" ref="P8:P71" si="7">N8*O8</f>
        <v>0</v>
      </c>
      <c r="Q8" s="290"/>
      <c r="R8" s="56">
        <f>'Source Data'!L8</f>
        <v>2030.0914501207317</v>
      </c>
      <c r="S8" s="74">
        <f t="shared" ref="S8:S71" si="8">Q8*R8</f>
        <v>0</v>
      </c>
      <c r="T8" s="93">
        <v>0</v>
      </c>
      <c r="U8" s="56"/>
      <c r="V8" s="56"/>
      <c r="W8" s="57">
        <f t="shared" ref="W8:W71" si="9">U8+V8</f>
        <v>0</v>
      </c>
      <c r="X8" s="93">
        <f t="shared" si="2"/>
        <v>0</v>
      </c>
      <c r="Y8" s="74">
        <f t="shared" ref="Y8:Y71" si="10">ROUND(X8*-0.25%,0)</f>
        <v>0</v>
      </c>
      <c r="Z8" s="93">
        <f t="shared" ref="Z8:Z71" si="11">SUM(X8:Y8)</f>
        <v>0</v>
      </c>
      <c r="AA8" s="56">
        <f>[1]NewVision!$G8</f>
        <v>0</v>
      </c>
      <c r="AB8" s="93">
        <f t="shared" ref="AB8:AB71" si="12">ROUND(SUM(Z8:AA8),0)</f>
        <v>0</v>
      </c>
      <c r="AC8" s="56"/>
      <c r="AD8" s="56">
        <f t="shared" ref="AD8:AD71" si="13">AB8-AC8</f>
        <v>0</v>
      </c>
      <c r="AE8" s="93">
        <f t="shared" si="3"/>
        <v>0</v>
      </c>
      <c r="AF8" s="97">
        <f t="shared" ref="AF8:AF71" si="14">AB8</f>
        <v>0</v>
      </c>
    </row>
    <row r="9" spans="1:32" ht="16.149999999999999" customHeight="1" x14ac:dyDescent="0.2">
      <c r="A9" s="54">
        <v>3</v>
      </c>
      <c r="B9" s="55" t="s">
        <v>8</v>
      </c>
      <c r="C9" s="271">
        <f>'8_2.1.18 SIS'!AQ9</f>
        <v>0</v>
      </c>
      <c r="D9" s="56">
        <f>'Source Data'!O9</f>
        <v>9430.4466078757869</v>
      </c>
      <c r="E9" s="74">
        <f t="shared" si="4"/>
        <v>0</v>
      </c>
      <c r="F9" s="74">
        <v>716.29552188552179</v>
      </c>
      <c r="G9" s="74">
        <f t="shared" si="1"/>
        <v>0</v>
      </c>
      <c r="H9" s="290"/>
      <c r="I9" s="56">
        <f>'Source Data'!I9</f>
        <v>529.43529443774321</v>
      </c>
      <c r="J9" s="74">
        <f t="shared" si="5"/>
        <v>0</v>
      </c>
      <c r="K9" s="290"/>
      <c r="L9" s="56">
        <f>'Source Data'!J9</f>
        <v>144.39144393756632</v>
      </c>
      <c r="M9" s="74">
        <f t="shared" si="6"/>
        <v>0</v>
      </c>
      <c r="N9" s="290"/>
      <c r="O9" s="56">
        <f>'Source Data'!K9</f>
        <v>3609.7860984391582</v>
      </c>
      <c r="P9" s="74">
        <f t="shared" si="7"/>
        <v>0</v>
      </c>
      <c r="Q9" s="290"/>
      <c r="R9" s="56">
        <f>'Source Data'!L9</f>
        <v>1443.9144393756631</v>
      </c>
      <c r="S9" s="74">
        <f t="shared" si="8"/>
        <v>0</v>
      </c>
      <c r="T9" s="93">
        <v>0</v>
      </c>
      <c r="U9" s="56"/>
      <c r="V9" s="56"/>
      <c r="W9" s="57">
        <f t="shared" si="9"/>
        <v>0</v>
      </c>
      <c r="X9" s="93">
        <f t="shared" si="2"/>
        <v>0</v>
      </c>
      <c r="Y9" s="74">
        <f t="shared" si="10"/>
        <v>0</v>
      </c>
      <c r="Z9" s="93">
        <f t="shared" si="11"/>
        <v>0</v>
      </c>
      <c r="AA9" s="56">
        <f>[1]NewVision!$G9</f>
        <v>0</v>
      </c>
      <c r="AB9" s="93">
        <f t="shared" si="12"/>
        <v>0</v>
      </c>
      <c r="AC9" s="56"/>
      <c r="AD9" s="56">
        <f t="shared" si="13"/>
        <v>0</v>
      </c>
      <c r="AE9" s="93">
        <f t="shared" si="3"/>
        <v>0</v>
      </c>
      <c r="AF9" s="97">
        <f t="shared" si="14"/>
        <v>0</v>
      </c>
    </row>
    <row r="10" spans="1:32" ht="16.149999999999999" customHeight="1" x14ac:dyDescent="0.2">
      <c r="A10" s="54">
        <v>4</v>
      </c>
      <c r="B10" s="55" t="s">
        <v>9</v>
      </c>
      <c r="C10" s="271">
        <f>'8_2.1.18 SIS'!AQ10</f>
        <v>0</v>
      </c>
      <c r="D10" s="56">
        <f>'Source Data'!O10</f>
        <v>8236.6703933253812</v>
      </c>
      <c r="E10" s="74">
        <f t="shared" si="4"/>
        <v>0</v>
      </c>
      <c r="F10" s="74">
        <v>716.29552188552179</v>
      </c>
      <c r="G10" s="74">
        <f t="shared" si="1"/>
        <v>0</v>
      </c>
      <c r="H10" s="290"/>
      <c r="I10" s="56">
        <f>'Source Data'!I10</f>
        <v>687.66452541183287</v>
      </c>
      <c r="J10" s="74">
        <f t="shared" si="5"/>
        <v>0</v>
      </c>
      <c r="K10" s="290"/>
      <c r="L10" s="56">
        <f>'Source Data'!J10</f>
        <v>187.54487056686349</v>
      </c>
      <c r="M10" s="74">
        <f t="shared" si="6"/>
        <v>0</v>
      </c>
      <c r="N10" s="290"/>
      <c r="O10" s="56">
        <f>'Source Data'!K10</f>
        <v>4688.6217641715884</v>
      </c>
      <c r="P10" s="74">
        <f t="shared" si="7"/>
        <v>0</v>
      </c>
      <c r="Q10" s="290"/>
      <c r="R10" s="56">
        <f>'Source Data'!L10</f>
        <v>1875.4487056686353</v>
      </c>
      <c r="S10" s="74">
        <f t="shared" si="8"/>
        <v>0</v>
      </c>
      <c r="T10" s="93">
        <v>0</v>
      </c>
      <c r="U10" s="56"/>
      <c r="V10" s="56"/>
      <c r="W10" s="57">
        <f t="shared" si="9"/>
        <v>0</v>
      </c>
      <c r="X10" s="93">
        <f t="shared" si="2"/>
        <v>0</v>
      </c>
      <c r="Y10" s="74">
        <f t="shared" si="10"/>
        <v>0</v>
      </c>
      <c r="Z10" s="93">
        <f t="shared" si="11"/>
        <v>0</v>
      </c>
      <c r="AA10" s="56">
        <f>[1]NewVision!$G10</f>
        <v>0</v>
      </c>
      <c r="AB10" s="93">
        <f t="shared" si="12"/>
        <v>0</v>
      </c>
      <c r="AC10" s="56"/>
      <c r="AD10" s="56">
        <f t="shared" si="13"/>
        <v>0</v>
      </c>
      <c r="AE10" s="93">
        <f t="shared" si="3"/>
        <v>0</v>
      </c>
      <c r="AF10" s="97">
        <f t="shared" si="14"/>
        <v>0</v>
      </c>
    </row>
    <row r="11" spans="1:32" ht="16.149999999999999" customHeight="1" x14ac:dyDescent="0.2">
      <c r="A11" s="49">
        <v>5</v>
      </c>
      <c r="B11" s="50" t="s">
        <v>10</v>
      </c>
      <c r="C11" s="272">
        <f>'8_2.1.18 SIS'!AQ11</f>
        <v>0</v>
      </c>
      <c r="D11" s="51">
        <f>'Source Data'!O11</f>
        <v>6175.2088110316745</v>
      </c>
      <c r="E11" s="80">
        <f t="shared" si="4"/>
        <v>0</v>
      </c>
      <c r="F11" s="80">
        <v>716.29552188552179</v>
      </c>
      <c r="G11" s="80">
        <f t="shared" si="1"/>
        <v>0</v>
      </c>
      <c r="H11" s="291"/>
      <c r="I11" s="51">
        <f>'Source Data'!I11</f>
        <v>699.44299073701018</v>
      </c>
      <c r="J11" s="80">
        <f t="shared" si="5"/>
        <v>0</v>
      </c>
      <c r="K11" s="291"/>
      <c r="L11" s="51">
        <f>'Source Data'!J11</f>
        <v>190.75717929191185</v>
      </c>
      <c r="M11" s="80">
        <f t="shared" si="6"/>
        <v>0</v>
      </c>
      <c r="N11" s="291"/>
      <c r="O11" s="51">
        <f>'Source Data'!K11</f>
        <v>4768.9294822977972</v>
      </c>
      <c r="P11" s="80">
        <f t="shared" si="7"/>
        <v>0</v>
      </c>
      <c r="Q11" s="291"/>
      <c r="R11" s="51">
        <f>'Source Data'!L11</f>
        <v>1907.5717929191187</v>
      </c>
      <c r="S11" s="80">
        <f t="shared" si="8"/>
        <v>0</v>
      </c>
      <c r="T11" s="94">
        <v>0</v>
      </c>
      <c r="U11" s="51"/>
      <c r="V11" s="51"/>
      <c r="W11" s="52">
        <f t="shared" si="9"/>
        <v>0</v>
      </c>
      <c r="X11" s="94">
        <f t="shared" si="2"/>
        <v>0</v>
      </c>
      <c r="Y11" s="80">
        <f t="shared" si="10"/>
        <v>0</v>
      </c>
      <c r="Z11" s="94">
        <f t="shared" si="11"/>
        <v>0</v>
      </c>
      <c r="AA11" s="51">
        <f>[1]NewVision!$G11</f>
        <v>0</v>
      </c>
      <c r="AB11" s="94">
        <f t="shared" si="12"/>
        <v>0</v>
      </c>
      <c r="AC11" s="53"/>
      <c r="AD11" s="51">
        <f t="shared" si="13"/>
        <v>0</v>
      </c>
      <c r="AE11" s="95">
        <f t="shared" si="3"/>
        <v>0</v>
      </c>
      <c r="AF11" s="95">
        <f t="shared" si="14"/>
        <v>0</v>
      </c>
    </row>
    <row r="12" spans="1:32" ht="16.149999999999999" customHeight="1" x14ac:dyDescent="0.2">
      <c r="A12" s="58">
        <v>6</v>
      </c>
      <c r="B12" s="59" t="s">
        <v>11</v>
      </c>
      <c r="C12" s="270">
        <f>'8_2.1.18 SIS'!AQ12</f>
        <v>0</v>
      </c>
      <c r="D12" s="60">
        <f>'Source Data'!O12</f>
        <v>8460.378988993878</v>
      </c>
      <c r="E12" s="65">
        <f t="shared" si="4"/>
        <v>0</v>
      </c>
      <c r="F12" s="65">
        <v>716.29552188552179</v>
      </c>
      <c r="G12" s="65">
        <f t="shared" si="1"/>
        <v>0</v>
      </c>
      <c r="H12" s="289"/>
      <c r="I12" s="60">
        <f>'Source Data'!I12</f>
        <v>671.54041297688354</v>
      </c>
      <c r="J12" s="65">
        <f t="shared" si="5"/>
        <v>0</v>
      </c>
      <c r="K12" s="289"/>
      <c r="L12" s="60">
        <f>'Source Data'!J12</f>
        <v>183.14738535733184</v>
      </c>
      <c r="M12" s="65">
        <f t="shared" si="6"/>
        <v>0</v>
      </c>
      <c r="N12" s="289"/>
      <c r="O12" s="60">
        <f>'Source Data'!K12</f>
        <v>4578.6846339332969</v>
      </c>
      <c r="P12" s="65">
        <f t="shared" si="7"/>
        <v>0</v>
      </c>
      <c r="Q12" s="289"/>
      <c r="R12" s="60">
        <f>'Source Data'!L12</f>
        <v>1831.4738535733186</v>
      </c>
      <c r="S12" s="65">
        <f t="shared" si="8"/>
        <v>0</v>
      </c>
      <c r="T12" s="92">
        <v>0</v>
      </c>
      <c r="U12" s="60"/>
      <c r="V12" s="60"/>
      <c r="W12" s="61">
        <f t="shared" si="9"/>
        <v>0</v>
      </c>
      <c r="X12" s="92">
        <f t="shared" si="2"/>
        <v>0</v>
      </c>
      <c r="Y12" s="65">
        <f t="shared" si="10"/>
        <v>0</v>
      </c>
      <c r="Z12" s="92">
        <f t="shared" si="11"/>
        <v>0</v>
      </c>
      <c r="AA12" s="60">
        <f>[1]NewVision!$G12</f>
        <v>0</v>
      </c>
      <c r="AB12" s="92">
        <f t="shared" si="12"/>
        <v>0</v>
      </c>
      <c r="AC12" s="60"/>
      <c r="AD12" s="60">
        <f t="shared" si="13"/>
        <v>0</v>
      </c>
      <c r="AE12" s="92">
        <f t="shared" si="3"/>
        <v>0</v>
      </c>
      <c r="AF12" s="96">
        <f t="shared" si="14"/>
        <v>0</v>
      </c>
    </row>
    <row r="13" spans="1:32" ht="16.149999999999999" customHeight="1" x14ac:dyDescent="0.2">
      <c r="A13" s="54">
        <v>7</v>
      </c>
      <c r="B13" s="55" t="s">
        <v>12</v>
      </c>
      <c r="C13" s="271">
        <f>'8_2.1.18 SIS'!AQ13</f>
        <v>0</v>
      </c>
      <c r="D13" s="56">
        <f>'Source Data'!O13</f>
        <v>14162.028556084506</v>
      </c>
      <c r="E13" s="74">
        <f t="shared" si="4"/>
        <v>0</v>
      </c>
      <c r="F13" s="74">
        <v>716.29552188552179</v>
      </c>
      <c r="G13" s="74">
        <f t="shared" si="1"/>
        <v>0</v>
      </c>
      <c r="H13" s="290"/>
      <c r="I13" s="56">
        <f>'Source Data'!I13</f>
        <v>422.20328372683736</v>
      </c>
      <c r="J13" s="74">
        <f t="shared" si="5"/>
        <v>0</v>
      </c>
      <c r="K13" s="290"/>
      <c r="L13" s="56">
        <f>'Source Data'!J13</f>
        <v>115.14635010731928</v>
      </c>
      <c r="M13" s="74">
        <f t="shared" si="6"/>
        <v>0</v>
      </c>
      <c r="N13" s="290"/>
      <c r="O13" s="56">
        <f>'Source Data'!K13</f>
        <v>2878.6587526829821</v>
      </c>
      <c r="P13" s="74">
        <f t="shared" si="7"/>
        <v>0</v>
      </c>
      <c r="Q13" s="290"/>
      <c r="R13" s="56">
        <f>'Source Data'!L13</f>
        <v>1151.4635010731927</v>
      </c>
      <c r="S13" s="74">
        <f t="shared" si="8"/>
        <v>0</v>
      </c>
      <c r="T13" s="93">
        <v>0</v>
      </c>
      <c r="U13" s="56"/>
      <c r="V13" s="56"/>
      <c r="W13" s="57">
        <f t="shared" si="9"/>
        <v>0</v>
      </c>
      <c r="X13" s="93">
        <f t="shared" si="2"/>
        <v>0</v>
      </c>
      <c r="Y13" s="74">
        <f t="shared" si="10"/>
        <v>0</v>
      </c>
      <c r="Z13" s="93">
        <f t="shared" si="11"/>
        <v>0</v>
      </c>
      <c r="AA13" s="56">
        <f>[1]NewVision!$G13</f>
        <v>0</v>
      </c>
      <c r="AB13" s="93">
        <f t="shared" si="12"/>
        <v>0</v>
      </c>
      <c r="AC13" s="56"/>
      <c r="AD13" s="56">
        <f t="shared" si="13"/>
        <v>0</v>
      </c>
      <c r="AE13" s="93">
        <f t="shared" si="3"/>
        <v>0</v>
      </c>
      <c r="AF13" s="97">
        <f t="shared" si="14"/>
        <v>0</v>
      </c>
    </row>
    <row r="14" spans="1:32" ht="16.149999999999999" customHeight="1" x14ac:dyDescent="0.2">
      <c r="A14" s="54">
        <v>8</v>
      </c>
      <c r="B14" s="55" t="s">
        <v>13</v>
      </c>
      <c r="C14" s="271">
        <f>'8_2.1.18 SIS'!AQ14</f>
        <v>0</v>
      </c>
      <c r="D14" s="56">
        <f>'Source Data'!O14</f>
        <v>8601.2356586322803</v>
      </c>
      <c r="E14" s="74">
        <f t="shared" si="4"/>
        <v>0</v>
      </c>
      <c r="F14" s="74">
        <v>716.29552188552179</v>
      </c>
      <c r="G14" s="74">
        <f t="shared" si="1"/>
        <v>0</v>
      </c>
      <c r="H14" s="290"/>
      <c r="I14" s="56">
        <f>'Source Data'!I14</f>
        <v>631.46888950213452</v>
      </c>
      <c r="J14" s="74">
        <f t="shared" si="5"/>
        <v>0</v>
      </c>
      <c r="K14" s="290"/>
      <c r="L14" s="56">
        <f>'Source Data'!J14</f>
        <v>172.21878804603671</v>
      </c>
      <c r="M14" s="74">
        <f t="shared" si="6"/>
        <v>0</v>
      </c>
      <c r="N14" s="290"/>
      <c r="O14" s="56">
        <f>'Source Data'!K14</f>
        <v>4305.4697011509179</v>
      </c>
      <c r="P14" s="74">
        <f t="shared" si="7"/>
        <v>0</v>
      </c>
      <c r="Q14" s="290"/>
      <c r="R14" s="56">
        <f>'Source Data'!L14</f>
        <v>1722.1878804603671</v>
      </c>
      <c r="S14" s="74">
        <f t="shared" si="8"/>
        <v>0</v>
      </c>
      <c r="T14" s="93">
        <v>0</v>
      </c>
      <c r="U14" s="56"/>
      <c r="V14" s="56"/>
      <c r="W14" s="57">
        <f t="shared" si="9"/>
        <v>0</v>
      </c>
      <c r="X14" s="93">
        <f t="shared" si="2"/>
        <v>0</v>
      </c>
      <c r="Y14" s="74">
        <f t="shared" si="10"/>
        <v>0</v>
      </c>
      <c r="Z14" s="93">
        <f t="shared" si="11"/>
        <v>0</v>
      </c>
      <c r="AA14" s="56">
        <f>[1]NewVision!$G14</f>
        <v>0</v>
      </c>
      <c r="AB14" s="93">
        <f t="shared" si="12"/>
        <v>0</v>
      </c>
      <c r="AC14" s="56"/>
      <c r="AD14" s="56">
        <f t="shared" si="13"/>
        <v>0</v>
      </c>
      <c r="AE14" s="93">
        <f t="shared" si="3"/>
        <v>0</v>
      </c>
      <c r="AF14" s="97">
        <f t="shared" si="14"/>
        <v>0</v>
      </c>
    </row>
    <row r="15" spans="1:32" ht="16.149999999999999" customHeight="1" x14ac:dyDescent="0.2">
      <c r="A15" s="54">
        <v>9</v>
      </c>
      <c r="B15" s="55" t="s">
        <v>14</v>
      </c>
      <c r="C15" s="271">
        <f>'8_2.1.18 SIS'!AQ15</f>
        <v>0</v>
      </c>
      <c r="D15" s="56">
        <f>'Source Data'!O15</f>
        <v>8897.9766413720354</v>
      </c>
      <c r="E15" s="74">
        <f t="shared" si="4"/>
        <v>0</v>
      </c>
      <c r="F15" s="74">
        <v>716.29552188552179</v>
      </c>
      <c r="G15" s="74">
        <f t="shared" si="1"/>
        <v>0</v>
      </c>
      <c r="H15" s="290"/>
      <c r="I15" s="56">
        <f>'Source Data'!I15</f>
        <v>606.55190779573797</v>
      </c>
      <c r="J15" s="74">
        <f t="shared" si="5"/>
        <v>0</v>
      </c>
      <c r="K15" s="290"/>
      <c r="L15" s="56">
        <f>'Source Data'!J15</f>
        <v>165.42324758065581</v>
      </c>
      <c r="M15" s="74">
        <f t="shared" si="6"/>
        <v>0</v>
      </c>
      <c r="N15" s="290"/>
      <c r="O15" s="56">
        <f>'Source Data'!K15</f>
        <v>4135.5811895163952</v>
      </c>
      <c r="P15" s="74">
        <f t="shared" si="7"/>
        <v>0</v>
      </c>
      <c r="Q15" s="290"/>
      <c r="R15" s="56">
        <f>'Source Data'!L15</f>
        <v>1654.2324758065579</v>
      </c>
      <c r="S15" s="74">
        <f t="shared" si="8"/>
        <v>0</v>
      </c>
      <c r="T15" s="93">
        <v>0</v>
      </c>
      <c r="U15" s="56"/>
      <c r="V15" s="56"/>
      <c r="W15" s="57">
        <f t="shared" si="9"/>
        <v>0</v>
      </c>
      <c r="X15" s="93">
        <f t="shared" si="2"/>
        <v>0</v>
      </c>
      <c r="Y15" s="74">
        <f t="shared" si="10"/>
        <v>0</v>
      </c>
      <c r="Z15" s="93">
        <f t="shared" si="11"/>
        <v>0</v>
      </c>
      <c r="AA15" s="56">
        <f>[1]NewVision!$G15</f>
        <v>0</v>
      </c>
      <c r="AB15" s="93">
        <f t="shared" si="12"/>
        <v>0</v>
      </c>
      <c r="AC15" s="56"/>
      <c r="AD15" s="56">
        <f t="shared" si="13"/>
        <v>0</v>
      </c>
      <c r="AE15" s="93">
        <f t="shared" si="3"/>
        <v>0</v>
      </c>
      <c r="AF15" s="97">
        <f t="shared" si="14"/>
        <v>0</v>
      </c>
    </row>
    <row r="16" spans="1:32" ht="16.149999999999999" customHeight="1" x14ac:dyDescent="0.2">
      <c r="A16" s="49">
        <v>10</v>
      </c>
      <c r="B16" s="50" t="s">
        <v>15</v>
      </c>
      <c r="C16" s="272">
        <f>'8_2.1.18 SIS'!AQ16</f>
        <v>0</v>
      </c>
      <c r="D16" s="51">
        <f>'Source Data'!O16</f>
        <v>10589.356861604319</v>
      </c>
      <c r="E16" s="80">
        <f t="shared" si="4"/>
        <v>0</v>
      </c>
      <c r="F16" s="80">
        <v>716.29552188552179</v>
      </c>
      <c r="G16" s="80">
        <f t="shared" si="1"/>
        <v>0</v>
      </c>
      <c r="H16" s="291"/>
      <c r="I16" s="51">
        <f>'Source Data'!I16</f>
        <v>486.95555408614769</v>
      </c>
      <c r="J16" s="80">
        <f t="shared" si="5"/>
        <v>0</v>
      </c>
      <c r="K16" s="291"/>
      <c r="L16" s="51">
        <f>'Source Data'!J16</f>
        <v>132.806060205313</v>
      </c>
      <c r="M16" s="80">
        <f t="shared" si="6"/>
        <v>0</v>
      </c>
      <c r="N16" s="291"/>
      <c r="O16" s="51">
        <f>'Source Data'!K16</f>
        <v>3320.1515051328256</v>
      </c>
      <c r="P16" s="80">
        <f t="shared" si="7"/>
        <v>0</v>
      </c>
      <c r="Q16" s="291"/>
      <c r="R16" s="51">
        <f>'Source Data'!L16</f>
        <v>1328.06060205313</v>
      </c>
      <c r="S16" s="80">
        <f t="shared" si="8"/>
        <v>0</v>
      </c>
      <c r="T16" s="94">
        <v>0</v>
      </c>
      <c r="U16" s="51"/>
      <c r="V16" s="51"/>
      <c r="W16" s="52">
        <f t="shared" si="9"/>
        <v>0</v>
      </c>
      <c r="X16" s="94">
        <f t="shared" si="2"/>
        <v>0</v>
      </c>
      <c r="Y16" s="80">
        <f t="shared" si="10"/>
        <v>0</v>
      </c>
      <c r="Z16" s="94">
        <f t="shared" si="11"/>
        <v>0</v>
      </c>
      <c r="AA16" s="51">
        <f>[1]NewVision!$G16</f>
        <v>0</v>
      </c>
      <c r="AB16" s="94">
        <f t="shared" si="12"/>
        <v>0</v>
      </c>
      <c r="AC16" s="53"/>
      <c r="AD16" s="51">
        <f t="shared" si="13"/>
        <v>0</v>
      </c>
      <c r="AE16" s="95">
        <f t="shared" si="3"/>
        <v>0</v>
      </c>
      <c r="AF16" s="95">
        <f t="shared" si="14"/>
        <v>0</v>
      </c>
    </row>
    <row r="17" spans="1:32" ht="16.149999999999999" customHeight="1" x14ac:dyDescent="0.2">
      <c r="A17" s="58">
        <v>11</v>
      </c>
      <c r="B17" s="59" t="s">
        <v>16</v>
      </c>
      <c r="C17" s="270">
        <f>'8_2.1.18 SIS'!AQ17</f>
        <v>0</v>
      </c>
      <c r="D17" s="60">
        <f>'Source Data'!O17</f>
        <v>8313.5847819377013</v>
      </c>
      <c r="E17" s="65">
        <f t="shared" si="4"/>
        <v>0</v>
      </c>
      <c r="F17" s="65">
        <v>716.29552188552179</v>
      </c>
      <c r="G17" s="65">
        <f t="shared" si="1"/>
        <v>0</v>
      </c>
      <c r="H17" s="289"/>
      <c r="I17" s="60">
        <f>'Source Data'!I17</f>
        <v>720.86562862338462</v>
      </c>
      <c r="J17" s="65">
        <f t="shared" si="5"/>
        <v>0</v>
      </c>
      <c r="K17" s="289"/>
      <c r="L17" s="60">
        <f>'Source Data'!J17</f>
        <v>196.59971689728673</v>
      </c>
      <c r="M17" s="65">
        <f t="shared" si="6"/>
        <v>0</v>
      </c>
      <c r="N17" s="289"/>
      <c r="O17" s="60">
        <f>'Source Data'!K17</f>
        <v>4914.9929224321686</v>
      </c>
      <c r="P17" s="65">
        <f t="shared" si="7"/>
        <v>0</v>
      </c>
      <c r="Q17" s="289"/>
      <c r="R17" s="60">
        <f>'Source Data'!L17</f>
        <v>1965.9971689728673</v>
      </c>
      <c r="S17" s="65">
        <f t="shared" si="8"/>
        <v>0</v>
      </c>
      <c r="T17" s="92">
        <v>0</v>
      </c>
      <c r="U17" s="60"/>
      <c r="V17" s="60"/>
      <c r="W17" s="61">
        <f t="shared" si="9"/>
        <v>0</v>
      </c>
      <c r="X17" s="92">
        <f t="shared" si="2"/>
        <v>0</v>
      </c>
      <c r="Y17" s="65">
        <f t="shared" si="10"/>
        <v>0</v>
      </c>
      <c r="Z17" s="92">
        <f t="shared" si="11"/>
        <v>0</v>
      </c>
      <c r="AA17" s="60">
        <f>[1]NewVision!$G17</f>
        <v>0</v>
      </c>
      <c r="AB17" s="92">
        <f t="shared" si="12"/>
        <v>0</v>
      </c>
      <c r="AC17" s="60"/>
      <c r="AD17" s="60">
        <f t="shared" si="13"/>
        <v>0</v>
      </c>
      <c r="AE17" s="92">
        <f t="shared" si="3"/>
        <v>0</v>
      </c>
      <c r="AF17" s="96">
        <f t="shared" si="14"/>
        <v>0</v>
      </c>
    </row>
    <row r="18" spans="1:32" ht="16.149999999999999" customHeight="1" x14ac:dyDescent="0.2">
      <c r="A18" s="54">
        <v>12</v>
      </c>
      <c r="B18" s="55" t="s">
        <v>17</v>
      </c>
      <c r="C18" s="271">
        <f>'8_2.1.18 SIS'!AQ18</f>
        <v>0</v>
      </c>
      <c r="D18" s="56">
        <f>'Source Data'!O18</f>
        <v>8317.2024583417533</v>
      </c>
      <c r="E18" s="74">
        <f t="shared" si="4"/>
        <v>0</v>
      </c>
      <c r="F18" s="74">
        <v>716.29552188552179</v>
      </c>
      <c r="G18" s="74">
        <f t="shared" si="1"/>
        <v>0</v>
      </c>
      <c r="H18" s="290"/>
      <c r="I18" s="56">
        <f>'Source Data'!I18</f>
        <v>374.0615666318472</v>
      </c>
      <c r="J18" s="74">
        <f t="shared" si="5"/>
        <v>0</v>
      </c>
      <c r="K18" s="290"/>
      <c r="L18" s="56">
        <f>'Source Data'!J18</f>
        <v>102.01679089959471</v>
      </c>
      <c r="M18" s="74">
        <f t="shared" si="6"/>
        <v>0</v>
      </c>
      <c r="N18" s="290"/>
      <c r="O18" s="56">
        <f>'Source Data'!K18</f>
        <v>2550.4197724898677</v>
      </c>
      <c r="P18" s="74">
        <f t="shared" si="7"/>
        <v>0</v>
      </c>
      <c r="Q18" s="290"/>
      <c r="R18" s="56">
        <f>'Source Data'!L18</f>
        <v>1020.1679089959471</v>
      </c>
      <c r="S18" s="74">
        <f t="shared" si="8"/>
        <v>0</v>
      </c>
      <c r="T18" s="93">
        <v>0</v>
      </c>
      <c r="U18" s="56"/>
      <c r="V18" s="56"/>
      <c r="W18" s="57">
        <f t="shared" si="9"/>
        <v>0</v>
      </c>
      <c r="X18" s="93">
        <f t="shared" si="2"/>
        <v>0</v>
      </c>
      <c r="Y18" s="74">
        <f t="shared" si="10"/>
        <v>0</v>
      </c>
      <c r="Z18" s="93">
        <f t="shared" si="11"/>
        <v>0</v>
      </c>
      <c r="AA18" s="56">
        <f>[1]NewVision!$G18</f>
        <v>0</v>
      </c>
      <c r="AB18" s="93">
        <f t="shared" si="12"/>
        <v>0</v>
      </c>
      <c r="AC18" s="56"/>
      <c r="AD18" s="56">
        <f t="shared" si="13"/>
        <v>0</v>
      </c>
      <c r="AE18" s="93">
        <f t="shared" si="3"/>
        <v>0</v>
      </c>
      <c r="AF18" s="97">
        <f t="shared" si="14"/>
        <v>0</v>
      </c>
    </row>
    <row r="19" spans="1:32" ht="16.149999999999999" customHeight="1" x14ac:dyDescent="0.2">
      <c r="A19" s="54">
        <v>13</v>
      </c>
      <c r="B19" s="55" t="s">
        <v>18</v>
      </c>
      <c r="C19" s="271">
        <f>'8_2.1.18 SIS'!AQ19</f>
        <v>0</v>
      </c>
      <c r="D19" s="56">
        <f>'Source Data'!O19</f>
        <v>7521.7287066365761</v>
      </c>
      <c r="E19" s="74">
        <f t="shared" si="4"/>
        <v>0</v>
      </c>
      <c r="F19" s="74">
        <v>716.29552188552179</v>
      </c>
      <c r="G19" s="74">
        <f t="shared" si="1"/>
        <v>0</v>
      </c>
      <c r="H19" s="290"/>
      <c r="I19" s="56">
        <f>'Source Data'!I19</f>
        <v>725.51734025343501</v>
      </c>
      <c r="J19" s="74">
        <f t="shared" si="5"/>
        <v>0</v>
      </c>
      <c r="K19" s="290"/>
      <c r="L19" s="56">
        <f>'Source Data'!J19</f>
        <v>197.86836552366407</v>
      </c>
      <c r="M19" s="74">
        <f t="shared" si="6"/>
        <v>0</v>
      </c>
      <c r="N19" s="290"/>
      <c r="O19" s="56">
        <f>'Source Data'!K19</f>
        <v>4946.7091380916027</v>
      </c>
      <c r="P19" s="74">
        <f t="shared" si="7"/>
        <v>0</v>
      </c>
      <c r="Q19" s="290"/>
      <c r="R19" s="56">
        <f>'Source Data'!L19</f>
        <v>1978.6836552366412</v>
      </c>
      <c r="S19" s="74">
        <f t="shared" si="8"/>
        <v>0</v>
      </c>
      <c r="T19" s="93">
        <v>0</v>
      </c>
      <c r="U19" s="56"/>
      <c r="V19" s="56"/>
      <c r="W19" s="57">
        <f t="shared" si="9"/>
        <v>0</v>
      </c>
      <c r="X19" s="93">
        <f t="shared" si="2"/>
        <v>0</v>
      </c>
      <c r="Y19" s="74">
        <f t="shared" si="10"/>
        <v>0</v>
      </c>
      <c r="Z19" s="93">
        <f t="shared" si="11"/>
        <v>0</v>
      </c>
      <c r="AA19" s="56">
        <f>[1]NewVision!$G19</f>
        <v>0</v>
      </c>
      <c r="AB19" s="93">
        <f t="shared" si="12"/>
        <v>0</v>
      </c>
      <c r="AC19" s="56"/>
      <c r="AD19" s="56">
        <f t="shared" si="13"/>
        <v>0</v>
      </c>
      <c r="AE19" s="93">
        <f t="shared" si="3"/>
        <v>0</v>
      </c>
      <c r="AF19" s="97">
        <f t="shared" si="14"/>
        <v>0</v>
      </c>
    </row>
    <row r="20" spans="1:32" ht="16.149999999999999" customHeight="1" x14ac:dyDescent="0.2">
      <c r="A20" s="54">
        <v>14</v>
      </c>
      <c r="B20" s="55" t="s">
        <v>19</v>
      </c>
      <c r="C20" s="271">
        <f>'8_2.1.18 SIS'!AQ20</f>
        <v>1</v>
      </c>
      <c r="D20" s="56">
        <f>'Source Data'!O20</f>
        <v>7408.2512545353484</v>
      </c>
      <c r="E20" s="74">
        <f t="shared" si="4"/>
        <v>7408.2512545353484</v>
      </c>
      <c r="F20" s="74">
        <v>716.29552188552179</v>
      </c>
      <c r="G20" s="74">
        <f t="shared" si="1"/>
        <v>716.29552188552179</v>
      </c>
      <c r="H20" s="290"/>
      <c r="I20" s="56">
        <f>'Source Data'!I20</f>
        <v>644.89230424636412</v>
      </c>
      <c r="J20" s="74">
        <f t="shared" si="5"/>
        <v>0</v>
      </c>
      <c r="K20" s="290"/>
      <c r="L20" s="56">
        <f>'Source Data'!J20</f>
        <v>175.87971933991753</v>
      </c>
      <c r="M20" s="74">
        <f t="shared" si="6"/>
        <v>0</v>
      </c>
      <c r="N20" s="290"/>
      <c r="O20" s="56">
        <f>'Source Data'!K20</f>
        <v>4396.9929834979375</v>
      </c>
      <c r="P20" s="74">
        <f t="shared" si="7"/>
        <v>0</v>
      </c>
      <c r="Q20" s="290"/>
      <c r="R20" s="56">
        <f>'Source Data'!L20</f>
        <v>1758.7971933991751</v>
      </c>
      <c r="S20" s="74">
        <f t="shared" si="8"/>
        <v>0</v>
      </c>
      <c r="T20" s="93">
        <v>8125</v>
      </c>
      <c r="U20" s="56"/>
      <c r="V20" s="56"/>
      <c r="W20" s="57">
        <f t="shared" si="9"/>
        <v>0</v>
      </c>
      <c r="X20" s="93">
        <f t="shared" si="2"/>
        <v>8125</v>
      </c>
      <c r="Y20" s="74">
        <f t="shared" si="10"/>
        <v>-20</v>
      </c>
      <c r="Z20" s="93">
        <f t="shared" si="11"/>
        <v>8105</v>
      </c>
      <c r="AA20" s="56">
        <f>[1]NewVision!$G20</f>
        <v>0</v>
      </c>
      <c r="AB20" s="93">
        <f t="shared" si="12"/>
        <v>8105</v>
      </c>
      <c r="AC20" s="56"/>
      <c r="AD20" s="56">
        <f t="shared" si="13"/>
        <v>8105</v>
      </c>
      <c r="AE20" s="93">
        <f t="shared" si="3"/>
        <v>675</v>
      </c>
      <c r="AF20" s="97">
        <f t="shared" si="14"/>
        <v>8105</v>
      </c>
    </row>
    <row r="21" spans="1:32" ht="16.149999999999999" customHeight="1" x14ac:dyDescent="0.2">
      <c r="A21" s="49">
        <v>15</v>
      </c>
      <c r="B21" s="50" t="s">
        <v>20</v>
      </c>
      <c r="C21" s="272">
        <f>'8_2.1.18 SIS'!AQ21</f>
        <v>1</v>
      </c>
      <c r="D21" s="51">
        <f>'Source Data'!O21</f>
        <v>7408.4622105753842</v>
      </c>
      <c r="E21" s="80">
        <f t="shared" si="4"/>
        <v>7408.4622105753842</v>
      </c>
      <c r="F21" s="80">
        <v>716.29552188552179</v>
      </c>
      <c r="G21" s="80">
        <f t="shared" si="1"/>
        <v>716.29552188552179</v>
      </c>
      <c r="H21" s="291"/>
      <c r="I21" s="51">
        <f>'Source Data'!I21</f>
        <v>701.0216863265847</v>
      </c>
      <c r="J21" s="80">
        <f t="shared" si="5"/>
        <v>0</v>
      </c>
      <c r="K21" s="291"/>
      <c r="L21" s="51">
        <f>'Source Data'!J21</f>
        <v>191.18773263452312</v>
      </c>
      <c r="M21" s="80">
        <f t="shared" si="6"/>
        <v>0</v>
      </c>
      <c r="N21" s="291"/>
      <c r="O21" s="51">
        <f>'Source Data'!K21</f>
        <v>4779.6933158630773</v>
      </c>
      <c r="P21" s="80">
        <f t="shared" si="7"/>
        <v>0</v>
      </c>
      <c r="Q21" s="291"/>
      <c r="R21" s="51">
        <f>'Source Data'!L21</f>
        <v>1911.8773263452308</v>
      </c>
      <c r="S21" s="80">
        <f t="shared" si="8"/>
        <v>0</v>
      </c>
      <c r="T21" s="94">
        <v>8826</v>
      </c>
      <c r="U21" s="51"/>
      <c r="V21" s="51"/>
      <c r="W21" s="52">
        <f t="shared" si="9"/>
        <v>0</v>
      </c>
      <c r="X21" s="94">
        <f t="shared" si="2"/>
        <v>8826</v>
      </c>
      <c r="Y21" s="80">
        <f t="shared" si="10"/>
        <v>-22</v>
      </c>
      <c r="Z21" s="94">
        <f t="shared" si="11"/>
        <v>8804</v>
      </c>
      <c r="AA21" s="51">
        <f>[1]NewVision!$G21</f>
        <v>0</v>
      </c>
      <c r="AB21" s="94">
        <f t="shared" si="12"/>
        <v>8804</v>
      </c>
      <c r="AC21" s="53"/>
      <c r="AD21" s="51">
        <f t="shared" si="13"/>
        <v>8804</v>
      </c>
      <c r="AE21" s="95">
        <f t="shared" si="3"/>
        <v>734</v>
      </c>
      <c r="AF21" s="95">
        <f t="shared" si="14"/>
        <v>8804</v>
      </c>
    </row>
    <row r="22" spans="1:32" ht="16.149999999999999" customHeight="1" x14ac:dyDescent="0.2">
      <c r="A22" s="58">
        <v>16</v>
      </c>
      <c r="B22" s="59" t="s">
        <v>21</v>
      </c>
      <c r="C22" s="270">
        <f>'8_2.1.18 SIS'!AQ22</f>
        <v>0</v>
      </c>
      <c r="D22" s="60">
        <f>'Source Data'!O22</f>
        <v>13636.521516716601</v>
      </c>
      <c r="E22" s="65">
        <f t="shared" si="4"/>
        <v>0</v>
      </c>
      <c r="F22" s="65">
        <v>716.29552188552179</v>
      </c>
      <c r="G22" s="65">
        <f t="shared" si="1"/>
        <v>0</v>
      </c>
      <c r="H22" s="289"/>
      <c r="I22" s="60">
        <f>'Source Data'!I22</f>
        <v>332.11179417298291</v>
      </c>
      <c r="J22" s="65">
        <f t="shared" si="5"/>
        <v>0</v>
      </c>
      <c r="K22" s="289"/>
      <c r="L22" s="60">
        <f>'Source Data'!J22</f>
        <v>90.57594386535898</v>
      </c>
      <c r="M22" s="65">
        <f t="shared" si="6"/>
        <v>0</v>
      </c>
      <c r="N22" s="289"/>
      <c r="O22" s="60">
        <f>'Source Data'!K22</f>
        <v>2264.3985966339742</v>
      </c>
      <c r="P22" s="65">
        <f t="shared" si="7"/>
        <v>0</v>
      </c>
      <c r="Q22" s="289"/>
      <c r="R22" s="60">
        <f>'Source Data'!L22</f>
        <v>905.75943865358965</v>
      </c>
      <c r="S22" s="65">
        <f t="shared" si="8"/>
        <v>0</v>
      </c>
      <c r="T22" s="92">
        <v>0</v>
      </c>
      <c r="U22" s="60"/>
      <c r="V22" s="60"/>
      <c r="W22" s="61">
        <f t="shared" si="9"/>
        <v>0</v>
      </c>
      <c r="X22" s="92">
        <f t="shared" si="2"/>
        <v>0</v>
      </c>
      <c r="Y22" s="65">
        <f t="shared" si="10"/>
        <v>0</v>
      </c>
      <c r="Z22" s="92">
        <f t="shared" si="11"/>
        <v>0</v>
      </c>
      <c r="AA22" s="60">
        <f>[1]NewVision!$G22</f>
        <v>0</v>
      </c>
      <c r="AB22" s="92">
        <f t="shared" si="12"/>
        <v>0</v>
      </c>
      <c r="AC22" s="60"/>
      <c r="AD22" s="60">
        <f t="shared" si="13"/>
        <v>0</v>
      </c>
      <c r="AE22" s="92">
        <f t="shared" si="3"/>
        <v>0</v>
      </c>
      <c r="AF22" s="96">
        <f t="shared" si="14"/>
        <v>0</v>
      </c>
    </row>
    <row r="23" spans="1:32" ht="16.149999999999999" customHeight="1" x14ac:dyDescent="0.2">
      <c r="A23" s="54">
        <v>17</v>
      </c>
      <c r="B23" s="55" t="s">
        <v>22</v>
      </c>
      <c r="C23" s="271">
        <f>'8_2.1.18 SIS'!AQ23</f>
        <v>0</v>
      </c>
      <c r="D23" s="56">
        <f>'Source Data'!O23</f>
        <v>10063.376286479652</v>
      </c>
      <c r="E23" s="74">
        <f t="shared" si="4"/>
        <v>0</v>
      </c>
      <c r="F23" s="74">
        <v>716.29552188552179</v>
      </c>
      <c r="G23" s="74">
        <f t="shared" si="1"/>
        <v>0</v>
      </c>
      <c r="H23" s="290"/>
      <c r="I23" s="56">
        <f>'Source Data'!I23</f>
        <v>404.99760461581491</v>
      </c>
      <c r="J23" s="74">
        <f t="shared" si="5"/>
        <v>0</v>
      </c>
      <c r="K23" s="290"/>
      <c r="L23" s="56">
        <f>'Source Data'!J23</f>
        <v>110.45389216794953</v>
      </c>
      <c r="M23" s="74">
        <f t="shared" si="6"/>
        <v>0</v>
      </c>
      <c r="N23" s="290"/>
      <c r="O23" s="56">
        <f>'Source Data'!K23</f>
        <v>2761.3473041987377</v>
      </c>
      <c r="P23" s="74">
        <f t="shared" si="7"/>
        <v>0</v>
      </c>
      <c r="Q23" s="290"/>
      <c r="R23" s="56">
        <f>'Source Data'!L23</f>
        <v>1104.5389216794952</v>
      </c>
      <c r="S23" s="74">
        <f t="shared" si="8"/>
        <v>0</v>
      </c>
      <c r="T23" s="93">
        <v>0</v>
      </c>
      <c r="U23" s="56"/>
      <c r="V23" s="56"/>
      <c r="W23" s="57">
        <f t="shared" si="9"/>
        <v>0</v>
      </c>
      <c r="X23" s="93">
        <f t="shared" si="2"/>
        <v>0</v>
      </c>
      <c r="Y23" s="74">
        <f t="shared" si="10"/>
        <v>0</v>
      </c>
      <c r="Z23" s="93">
        <f t="shared" si="11"/>
        <v>0</v>
      </c>
      <c r="AA23" s="56">
        <f>[1]NewVision!$G23</f>
        <v>0</v>
      </c>
      <c r="AB23" s="93">
        <f t="shared" si="12"/>
        <v>0</v>
      </c>
      <c r="AC23" s="56"/>
      <c r="AD23" s="56">
        <f t="shared" si="13"/>
        <v>0</v>
      </c>
      <c r="AE23" s="93">
        <f t="shared" si="3"/>
        <v>0</v>
      </c>
      <c r="AF23" s="97">
        <f t="shared" si="14"/>
        <v>0</v>
      </c>
    </row>
    <row r="24" spans="1:32" ht="16.149999999999999" customHeight="1" x14ac:dyDescent="0.2">
      <c r="A24" s="54">
        <v>18</v>
      </c>
      <c r="B24" s="55" t="s">
        <v>23</v>
      </c>
      <c r="C24" s="271">
        <f>'8_2.1.18 SIS'!AQ24</f>
        <v>0</v>
      </c>
      <c r="D24" s="56">
        <f>'Source Data'!O24</f>
        <v>7728.7033122919038</v>
      </c>
      <c r="E24" s="74">
        <f t="shared" si="4"/>
        <v>0</v>
      </c>
      <c r="F24" s="74">
        <v>716.29552188552179</v>
      </c>
      <c r="G24" s="74">
        <f t="shared" si="1"/>
        <v>0</v>
      </c>
      <c r="H24" s="290"/>
      <c r="I24" s="56">
        <f>'Source Data'!I24</f>
        <v>689.43182714981469</v>
      </c>
      <c r="J24" s="74">
        <f t="shared" si="5"/>
        <v>0</v>
      </c>
      <c r="K24" s="290"/>
      <c r="L24" s="56">
        <f>'Source Data'!J24</f>
        <v>188.02686194994951</v>
      </c>
      <c r="M24" s="74">
        <f t="shared" si="6"/>
        <v>0</v>
      </c>
      <c r="N24" s="290"/>
      <c r="O24" s="56">
        <f>'Source Data'!K24</f>
        <v>4700.6715487487372</v>
      </c>
      <c r="P24" s="74">
        <f t="shared" si="7"/>
        <v>0</v>
      </c>
      <c r="Q24" s="290"/>
      <c r="R24" s="56">
        <f>'Source Data'!L24</f>
        <v>0</v>
      </c>
      <c r="S24" s="74">
        <f t="shared" si="8"/>
        <v>0</v>
      </c>
      <c r="T24" s="93">
        <v>0</v>
      </c>
      <c r="U24" s="56"/>
      <c r="V24" s="56"/>
      <c r="W24" s="57">
        <f t="shared" si="9"/>
        <v>0</v>
      </c>
      <c r="X24" s="93">
        <f t="shared" si="2"/>
        <v>0</v>
      </c>
      <c r="Y24" s="74">
        <f t="shared" si="10"/>
        <v>0</v>
      </c>
      <c r="Z24" s="93">
        <f t="shared" si="11"/>
        <v>0</v>
      </c>
      <c r="AA24" s="56">
        <f>[1]NewVision!$G24</f>
        <v>0</v>
      </c>
      <c r="AB24" s="93">
        <f t="shared" si="12"/>
        <v>0</v>
      </c>
      <c r="AC24" s="56"/>
      <c r="AD24" s="56">
        <f t="shared" si="13"/>
        <v>0</v>
      </c>
      <c r="AE24" s="93">
        <f t="shared" si="3"/>
        <v>0</v>
      </c>
      <c r="AF24" s="97">
        <f t="shared" si="14"/>
        <v>0</v>
      </c>
    </row>
    <row r="25" spans="1:32" ht="16.149999999999999" customHeight="1" x14ac:dyDescent="0.2">
      <c r="A25" s="54">
        <v>19</v>
      </c>
      <c r="B25" s="55" t="s">
        <v>24</v>
      </c>
      <c r="C25" s="271">
        <f>'8_2.1.18 SIS'!AQ25</f>
        <v>0</v>
      </c>
      <c r="D25" s="56">
        <f>'Source Data'!O25</f>
        <v>6995.4914087345296</v>
      </c>
      <c r="E25" s="74">
        <f t="shared" si="4"/>
        <v>0</v>
      </c>
      <c r="F25" s="74">
        <v>716.29552188552179</v>
      </c>
      <c r="G25" s="74">
        <f t="shared" si="1"/>
        <v>0</v>
      </c>
      <c r="H25" s="290"/>
      <c r="I25" s="56">
        <f>'Source Data'!I25</f>
        <v>604.6851220204918</v>
      </c>
      <c r="J25" s="74">
        <f t="shared" si="5"/>
        <v>0</v>
      </c>
      <c r="K25" s="290"/>
      <c r="L25" s="56">
        <f>'Source Data'!J25</f>
        <v>164.91412418740686</v>
      </c>
      <c r="M25" s="74">
        <f t="shared" si="6"/>
        <v>0</v>
      </c>
      <c r="N25" s="290"/>
      <c r="O25" s="56">
        <f>'Source Data'!K25</f>
        <v>4122.8531046851722</v>
      </c>
      <c r="P25" s="74">
        <f t="shared" si="7"/>
        <v>0</v>
      </c>
      <c r="Q25" s="290"/>
      <c r="R25" s="56">
        <f>'Source Data'!L25</f>
        <v>1649.1412418740688</v>
      </c>
      <c r="S25" s="74">
        <f t="shared" si="8"/>
        <v>0</v>
      </c>
      <c r="T25" s="93">
        <v>0</v>
      </c>
      <c r="U25" s="56"/>
      <c r="V25" s="56"/>
      <c r="W25" s="57">
        <f t="shared" si="9"/>
        <v>0</v>
      </c>
      <c r="X25" s="93">
        <f t="shared" si="2"/>
        <v>0</v>
      </c>
      <c r="Y25" s="74">
        <f t="shared" si="10"/>
        <v>0</v>
      </c>
      <c r="Z25" s="93">
        <f t="shared" si="11"/>
        <v>0</v>
      </c>
      <c r="AA25" s="56">
        <f>[1]NewVision!$G25</f>
        <v>0</v>
      </c>
      <c r="AB25" s="93">
        <f t="shared" si="12"/>
        <v>0</v>
      </c>
      <c r="AC25" s="56"/>
      <c r="AD25" s="56">
        <f t="shared" si="13"/>
        <v>0</v>
      </c>
      <c r="AE25" s="93">
        <f t="shared" si="3"/>
        <v>0</v>
      </c>
      <c r="AF25" s="97">
        <f t="shared" si="14"/>
        <v>0</v>
      </c>
    </row>
    <row r="26" spans="1:32" ht="16.149999999999999" customHeight="1" x14ac:dyDescent="0.2">
      <c r="A26" s="49">
        <v>20</v>
      </c>
      <c r="B26" s="50" t="s">
        <v>25</v>
      </c>
      <c r="C26" s="272">
        <f>'8_2.1.18 SIS'!AQ26</f>
        <v>0</v>
      </c>
      <c r="D26" s="51">
        <f>'Source Data'!O26</f>
        <v>6707.0840944128086</v>
      </c>
      <c r="E26" s="80">
        <f t="shared" si="4"/>
        <v>0</v>
      </c>
      <c r="F26" s="80">
        <v>716.29552188552179</v>
      </c>
      <c r="G26" s="80">
        <f t="shared" si="1"/>
        <v>0</v>
      </c>
      <c r="H26" s="291"/>
      <c r="I26" s="51">
        <f>'Source Data'!I26</f>
        <v>694.558500770818</v>
      </c>
      <c r="J26" s="80">
        <f t="shared" si="5"/>
        <v>0</v>
      </c>
      <c r="K26" s="291"/>
      <c r="L26" s="51">
        <f>'Source Data'!J26</f>
        <v>189.42504566476853</v>
      </c>
      <c r="M26" s="80">
        <f t="shared" si="6"/>
        <v>0</v>
      </c>
      <c r="N26" s="291"/>
      <c r="O26" s="51">
        <f>'Source Data'!K26</f>
        <v>4735.6261416192137</v>
      </c>
      <c r="P26" s="80">
        <f t="shared" si="7"/>
        <v>0</v>
      </c>
      <c r="Q26" s="291"/>
      <c r="R26" s="51">
        <f>'Source Data'!L26</f>
        <v>1894.2504566476853</v>
      </c>
      <c r="S26" s="80">
        <f t="shared" si="8"/>
        <v>0</v>
      </c>
      <c r="T26" s="94">
        <v>0</v>
      </c>
      <c r="U26" s="51"/>
      <c r="V26" s="51"/>
      <c r="W26" s="52">
        <f t="shared" si="9"/>
        <v>0</v>
      </c>
      <c r="X26" s="94">
        <f t="shared" si="2"/>
        <v>0</v>
      </c>
      <c r="Y26" s="80">
        <f t="shared" si="10"/>
        <v>0</v>
      </c>
      <c r="Z26" s="94">
        <f t="shared" si="11"/>
        <v>0</v>
      </c>
      <c r="AA26" s="51">
        <f>[1]NewVision!$G26</f>
        <v>0</v>
      </c>
      <c r="AB26" s="94">
        <f t="shared" si="12"/>
        <v>0</v>
      </c>
      <c r="AC26" s="53"/>
      <c r="AD26" s="51">
        <f t="shared" si="13"/>
        <v>0</v>
      </c>
      <c r="AE26" s="95">
        <f t="shared" si="3"/>
        <v>0</v>
      </c>
      <c r="AF26" s="95">
        <f t="shared" si="14"/>
        <v>0</v>
      </c>
    </row>
    <row r="27" spans="1:32" ht="16.149999999999999" customHeight="1" x14ac:dyDescent="0.2">
      <c r="A27" s="58">
        <v>21</v>
      </c>
      <c r="B27" s="59" t="s">
        <v>26</v>
      </c>
      <c r="C27" s="270">
        <f>'8_2.1.18 SIS'!AQ27</f>
        <v>2</v>
      </c>
      <c r="D27" s="60">
        <f>'Source Data'!O27</f>
        <v>6874.7268196326959</v>
      </c>
      <c r="E27" s="65">
        <f t="shared" si="4"/>
        <v>13749.453639265392</v>
      </c>
      <c r="F27" s="65">
        <v>716.29552188552179</v>
      </c>
      <c r="G27" s="65">
        <f t="shared" si="1"/>
        <v>1432.5910437710436</v>
      </c>
      <c r="H27" s="289"/>
      <c r="I27" s="60">
        <f>'Source Data'!I27</f>
        <v>705.05691404533979</v>
      </c>
      <c r="J27" s="65">
        <f t="shared" si="5"/>
        <v>0</v>
      </c>
      <c r="K27" s="289"/>
      <c r="L27" s="60">
        <f>'Source Data'!J27</f>
        <v>192.28824928509266</v>
      </c>
      <c r="M27" s="65">
        <f t="shared" si="6"/>
        <v>0</v>
      </c>
      <c r="N27" s="289"/>
      <c r="O27" s="60">
        <f>'Source Data'!K27</f>
        <v>4807.2062321273152</v>
      </c>
      <c r="P27" s="65">
        <f t="shared" si="7"/>
        <v>0</v>
      </c>
      <c r="Q27" s="289"/>
      <c r="R27" s="60">
        <f>'Source Data'!L27</f>
        <v>1922.8824928509262</v>
      </c>
      <c r="S27" s="65">
        <f t="shared" si="8"/>
        <v>0</v>
      </c>
      <c r="T27" s="92">
        <v>16592</v>
      </c>
      <c r="U27" s="60"/>
      <c r="V27" s="60"/>
      <c r="W27" s="61">
        <f t="shared" si="9"/>
        <v>0</v>
      </c>
      <c r="X27" s="92">
        <f t="shared" si="2"/>
        <v>16592</v>
      </c>
      <c r="Y27" s="65">
        <f t="shared" si="10"/>
        <v>-41</v>
      </c>
      <c r="Z27" s="92">
        <f t="shared" si="11"/>
        <v>16551</v>
      </c>
      <c r="AA27" s="60">
        <f>[1]NewVision!$G27</f>
        <v>0</v>
      </c>
      <c r="AB27" s="92">
        <f t="shared" si="12"/>
        <v>16551</v>
      </c>
      <c r="AC27" s="60"/>
      <c r="AD27" s="60">
        <f t="shared" si="13"/>
        <v>16551</v>
      </c>
      <c r="AE27" s="92">
        <f t="shared" si="3"/>
        <v>1379</v>
      </c>
      <c r="AF27" s="96">
        <f t="shared" si="14"/>
        <v>16551</v>
      </c>
    </row>
    <row r="28" spans="1:32" ht="16.149999999999999" customHeight="1" x14ac:dyDescent="0.2">
      <c r="A28" s="54">
        <v>22</v>
      </c>
      <c r="B28" s="55" t="s">
        <v>27</v>
      </c>
      <c r="C28" s="271">
        <f>'8_2.1.18 SIS'!AQ28</f>
        <v>0</v>
      </c>
      <c r="D28" s="56">
        <f>'Source Data'!O28</f>
        <v>6585.4526353513475</v>
      </c>
      <c r="E28" s="74">
        <f t="shared" si="4"/>
        <v>0</v>
      </c>
      <c r="F28" s="74">
        <v>716.29552188552179</v>
      </c>
      <c r="G28" s="74">
        <f t="shared" si="1"/>
        <v>0</v>
      </c>
      <c r="H28" s="290"/>
      <c r="I28" s="56">
        <f>'Source Data'!I28</f>
        <v>774.29658969861021</v>
      </c>
      <c r="J28" s="74">
        <f t="shared" si="5"/>
        <v>0</v>
      </c>
      <c r="K28" s="290"/>
      <c r="L28" s="56">
        <f>'Source Data'!J28</f>
        <v>211.17179719053001</v>
      </c>
      <c r="M28" s="74">
        <f t="shared" si="6"/>
        <v>0</v>
      </c>
      <c r="N28" s="290"/>
      <c r="O28" s="56">
        <f>'Source Data'!K28</f>
        <v>5279.2949297632513</v>
      </c>
      <c r="P28" s="74">
        <f t="shared" si="7"/>
        <v>0</v>
      </c>
      <c r="Q28" s="290"/>
      <c r="R28" s="56">
        <f>'Source Data'!L28</f>
        <v>2111.7179719053006</v>
      </c>
      <c r="S28" s="74">
        <f t="shared" si="8"/>
        <v>0</v>
      </c>
      <c r="T28" s="93">
        <v>0</v>
      </c>
      <c r="U28" s="56"/>
      <c r="V28" s="56"/>
      <c r="W28" s="57">
        <f t="shared" si="9"/>
        <v>0</v>
      </c>
      <c r="X28" s="93">
        <f t="shared" si="2"/>
        <v>0</v>
      </c>
      <c r="Y28" s="74">
        <f t="shared" si="10"/>
        <v>0</v>
      </c>
      <c r="Z28" s="93">
        <f t="shared" si="11"/>
        <v>0</v>
      </c>
      <c r="AA28" s="56">
        <f>[1]NewVision!$G28</f>
        <v>0</v>
      </c>
      <c r="AB28" s="93">
        <f t="shared" si="12"/>
        <v>0</v>
      </c>
      <c r="AC28" s="56"/>
      <c r="AD28" s="56">
        <f t="shared" si="13"/>
        <v>0</v>
      </c>
      <c r="AE28" s="93">
        <f t="shared" si="3"/>
        <v>0</v>
      </c>
      <c r="AF28" s="97">
        <f t="shared" si="14"/>
        <v>0</v>
      </c>
    </row>
    <row r="29" spans="1:32" ht="16.149999999999999" customHeight="1" x14ac:dyDescent="0.2">
      <c r="A29" s="54">
        <v>23</v>
      </c>
      <c r="B29" s="55" t="s">
        <v>28</v>
      </c>
      <c r="C29" s="271">
        <f>'8_2.1.18 SIS'!AQ29</f>
        <v>0</v>
      </c>
      <c r="D29" s="56">
        <f>'Source Data'!O29</f>
        <v>7529.7797582819803</v>
      </c>
      <c r="E29" s="74">
        <f t="shared" si="4"/>
        <v>0</v>
      </c>
      <c r="F29" s="74">
        <v>716.29552188552179</v>
      </c>
      <c r="G29" s="74">
        <f t="shared" si="1"/>
        <v>0</v>
      </c>
      <c r="H29" s="290"/>
      <c r="I29" s="56">
        <f>'Source Data'!I29</f>
        <v>643.90858310125191</v>
      </c>
      <c r="J29" s="74">
        <f t="shared" si="5"/>
        <v>0</v>
      </c>
      <c r="K29" s="290"/>
      <c r="L29" s="56">
        <f>'Source Data'!J29</f>
        <v>175.61143175488689</v>
      </c>
      <c r="M29" s="74">
        <f t="shared" si="6"/>
        <v>0</v>
      </c>
      <c r="N29" s="290"/>
      <c r="O29" s="56">
        <f>'Source Data'!K29</f>
        <v>4390.2857938721727</v>
      </c>
      <c r="P29" s="74">
        <f t="shared" si="7"/>
        <v>0</v>
      </c>
      <c r="Q29" s="290"/>
      <c r="R29" s="56">
        <f>'Source Data'!L29</f>
        <v>1756.1143175488689</v>
      </c>
      <c r="S29" s="74">
        <f t="shared" si="8"/>
        <v>0</v>
      </c>
      <c r="T29" s="93">
        <v>0</v>
      </c>
      <c r="U29" s="56"/>
      <c r="V29" s="56"/>
      <c r="W29" s="57">
        <f t="shared" si="9"/>
        <v>0</v>
      </c>
      <c r="X29" s="93">
        <f t="shared" si="2"/>
        <v>0</v>
      </c>
      <c r="Y29" s="74">
        <f t="shared" si="10"/>
        <v>0</v>
      </c>
      <c r="Z29" s="93">
        <f t="shared" si="11"/>
        <v>0</v>
      </c>
      <c r="AA29" s="56">
        <f>[1]NewVision!$G29</f>
        <v>0</v>
      </c>
      <c r="AB29" s="93">
        <f t="shared" si="12"/>
        <v>0</v>
      </c>
      <c r="AC29" s="56"/>
      <c r="AD29" s="56">
        <f t="shared" si="13"/>
        <v>0</v>
      </c>
      <c r="AE29" s="93">
        <f t="shared" si="3"/>
        <v>0</v>
      </c>
      <c r="AF29" s="97">
        <f t="shared" si="14"/>
        <v>0</v>
      </c>
    </row>
    <row r="30" spans="1:32" ht="16.149999999999999" customHeight="1" x14ac:dyDescent="0.2">
      <c r="A30" s="54">
        <v>24</v>
      </c>
      <c r="B30" s="55" t="s">
        <v>29</v>
      </c>
      <c r="C30" s="271">
        <f>'8_2.1.18 SIS'!AQ30</f>
        <v>0</v>
      </c>
      <c r="D30" s="56">
        <f>'Source Data'!O30</f>
        <v>13172.252676643146</v>
      </c>
      <c r="E30" s="74">
        <f t="shared" si="4"/>
        <v>0</v>
      </c>
      <c r="F30" s="74">
        <v>716.29552188552179</v>
      </c>
      <c r="G30" s="74">
        <f t="shared" si="1"/>
        <v>0</v>
      </c>
      <c r="H30" s="290"/>
      <c r="I30" s="56">
        <f>'Source Data'!I30</f>
        <v>235.68636722840623</v>
      </c>
      <c r="J30" s="74">
        <f t="shared" si="5"/>
        <v>0</v>
      </c>
      <c r="K30" s="290"/>
      <c r="L30" s="56">
        <f>'Source Data'!J30</f>
        <v>64.278100153201677</v>
      </c>
      <c r="M30" s="74">
        <f t="shared" si="6"/>
        <v>0</v>
      </c>
      <c r="N30" s="290"/>
      <c r="O30" s="56">
        <f>'Source Data'!K30</f>
        <v>1606.9525038300424</v>
      </c>
      <c r="P30" s="74">
        <f t="shared" si="7"/>
        <v>0</v>
      </c>
      <c r="Q30" s="290"/>
      <c r="R30" s="56">
        <f>'Source Data'!L30</f>
        <v>642.78100153201683</v>
      </c>
      <c r="S30" s="74">
        <f t="shared" si="8"/>
        <v>0</v>
      </c>
      <c r="T30" s="93">
        <v>0</v>
      </c>
      <c r="U30" s="56"/>
      <c r="V30" s="56"/>
      <c r="W30" s="57">
        <f t="shared" si="9"/>
        <v>0</v>
      </c>
      <c r="X30" s="93">
        <f t="shared" si="2"/>
        <v>0</v>
      </c>
      <c r="Y30" s="74">
        <f t="shared" si="10"/>
        <v>0</v>
      </c>
      <c r="Z30" s="93">
        <f t="shared" si="11"/>
        <v>0</v>
      </c>
      <c r="AA30" s="56">
        <f>[1]NewVision!$G30</f>
        <v>0</v>
      </c>
      <c r="AB30" s="93">
        <f t="shared" si="12"/>
        <v>0</v>
      </c>
      <c r="AC30" s="56"/>
      <c r="AD30" s="56">
        <f t="shared" si="13"/>
        <v>0</v>
      </c>
      <c r="AE30" s="93">
        <f t="shared" si="3"/>
        <v>0</v>
      </c>
      <c r="AF30" s="97">
        <f t="shared" si="14"/>
        <v>0</v>
      </c>
    </row>
    <row r="31" spans="1:32" ht="16.149999999999999" customHeight="1" x14ac:dyDescent="0.2">
      <c r="A31" s="49">
        <v>25</v>
      </c>
      <c r="B31" s="50" t="s">
        <v>30</v>
      </c>
      <c r="C31" s="272">
        <f>'8_2.1.18 SIS'!AQ31</f>
        <v>0</v>
      </c>
      <c r="D31" s="51">
        <f>'Source Data'!O31</f>
        <v>8056.736979885065</v>
      </c>
      <c r="E31" s="80">
        <f t="shared" si="4"/>
        <v>0</v>
      </c>
      <c r="F31" s="80">
        <v>716.29552188552179</v>
      </c>
      <c r="G31" s="80">
        <f t="shared" si="1"/>
        <v>0</v>
      </c>
      <c r="H31" s="291"/>
      <c r="I31" s="51">
        <f>'Source Data'!I31</f>
        <v>547.31914183029971</v>
      </c>
      <c r="J31" s="80">
        <f t="shared" si="5"/>
        <v>0</v>
      </c>
      <c r="K31" s="291"/>
      <c r="L31" s="51">
        <f>'Source Data'!J31</f>
        <v>149.268856862809</v>
      </c>
      <c r="M31" s="80">
        <f t="shared" si="6"/>
        <v>0</v>
      </c>
      <c r="N31" s="291"/>
      <c r="O31" s="51">
        <f>'Source Data'!K31</f>
        <v>3731.7214215702247</v>
      </c>
      <c r="P31" s="80">
        <f t="shared" si="7"/>
        <v>0</v>
      </c>
      <c r="Q31" s="291"/>
      <c r="R31" s="51">
        <f>'Source Data'!L31</f>
        <v>1492.6885686280898</v>
      </c>
      <c r="S31" s="80">
        <f t="shared" si="8"/>
        <v>0</v>
      </c>
      <c r="T31" s="94">
        <v>0</v>
      </c>
      <c r="U31" s="51"/>
      <c r="V31" s="51"/>
      <c r="W31" s="52">
        <f t="shared" si="9"/>
        <v>0</v>
      </c>
      <c r="X31" s="94">
        <f t="shared" si="2"/>
        <v>0</v>
      </c>
      <c r="Y31" s="80">
        <f t="shared" si="10"/>
        <v>0</v>
      </c>
      <c r="Z31" s="94">
        <f t="shared" si="11"/>
        <v>0</v>
      </c>
      <c r="AA31" s="51">
        <f>[1]NewVision!$G31</f>
        <v>0</v>
      </c>
      <c r="AB31" s="94">
        <f t="shared" si="12"/>
        <v>0</v>
      </c>
      <c r="AC31" s="53"/>
      <c r="AD31" s="51">
        <f t="shared" si="13"/>
        <v>0</v>
      </c>
      <c r="AE31" s="95">
        <f t="shared" si="3"/>
        <v>0</v>
      </c>
      <c r="AF31" s="95">
        <f t="shared" si="14"/>
        <v>0</v>
      </c>
    </row>
    <row r="32" spans="1:32" ht="16.149999999999999" customHeight="1" x14ac:dyDescent="0.2">
      <c r="A32" s="58">
        <v>26</v>
      </c>
      <c r="B32" s="59" t="s">
        <v>31</v>
      </c>
      <c r="C32" s="270">
        <f>'8_2.1.18 SIS'!AQ32</f>
        <v>0</v>
      </c>
      <c r="D32" s="60">
        <f>'Source Data'!O32</f>
        <v>8234.0056517369012</v>
      </c>
      <c r="E32" s="65">
        <f t="shared" si="4"/>
        <v>0</v>
      </c>
      <c r="F32" s="65">
        <v>716.29552188552179</v>
      </c>
      <c r="G32" s="65">
        <f t="shared" si="1"/>
        <v>0</v>
      </c>
      <c r="H32" s="289"/>
      <c r="I32" s="60">
        <f>'Source Data'!I32</f>
        <v>468.82114429316323</v>
      </c>
      <c r="J32" s="65">
        <f t="shared" si="5"/>
        <v>0</v>
      </c>
      <c r="K32" s="289"/>
      <c r="L32" s="60">
        <f>'Source Data'!J32</f>
        <v>127.8603120799536</v>
      </c>
      <c r="M32" s="65">
        <f t="shared" si="6"/>
        <v>0</v>
      </c>
      <c r="N32" s="289"/>
      <c r="O32" s="60">
        <f>'Source Data'!K32</f>
        <v>3196.5078019988405</v>
      </c>
      <c r="P32" s="65">
        <f t="shared" si="7"/>
        <v>0</v>
      </c>
      <c r="Q32" s="289"/>
      <c r="R32" s="60">
        <f>'Source Data'!L32</f>
        <v>1278.6031207995361</v>
      </c>
      <c r="S32" s="65">
        <f t="shared" si="8"/>
        <v>0</v>
      </c>
      <c r="T32" s="92">
        <v>0</v>
      </c>
      <c r="U32" s="60"/>
      <c r="V32" s="60"/>
      <c r="W32" s="61">
        <f t="shared" si="9"/>
        <v>0</v>
      </c>
      <c r="X32" s="92">
        <f t="shared" si="2"/>
        <v>0</v>
      </c>
      <c r="Y32" s="65">
        <f t="shared" si="10"/>
        <v>0</v>
      </c>
      <c r="Z32" s="92">
        <f t="shared" si="11"/>
        <v>0</v>
      </c>
      <c r="AA32" s="60">
        <f>[1]NewVision!$G32</f>
        <v>0</v>
      </c>
      <c r="AB32" s="92">
        <f t="shared" si="12"/>
        <v>0</v>
      </c>
      <c r="AC32" s="60"/>
      <c r="AD32" s="60">
        <f t="shared" si="13"/>
        <v>0</v>
      </c>
      <c r="AE32" s="92">
        <f t="shared" si="3"/>
        <v>0</v>
      </c>
      <c r="AF32" s="96">
        <f t="shared" si="14"/>
        <v>0</v>
      </c>
    </row>
    <row r="33" spans="1:32" ht="16.149999999999999" customHeight="1" x14ac:dyDescent="0.2">
      <c r="A33" s="54">
        <v>27</v>
      </c>
      <c r="B33" s="55" t="s">
        <v>32</v>
      </c>
      <c r="C33" s="271">
        <f>'8_2.1.18 SIS'!AQ33</f>
        <v>0</v>
      </c>
      <c r="D33" s="56">
        <f>'Source Data'!O33</f>
        <v>7947.4844628948376</v>
      </c>
      <c r="E33" s="74">
        <f t="shared" si="4"/>
        <v>0</v>
      </c>
      <c r="F33" s="74">
        <v>716.29552188552179</v>
      </c>
      <c r="G33" s="74">
        <f t="shared" si="1"/>
        <v>0</v>
      </c>
      <c r="H33" s="290"/>
      <c r="I33" s="56">
        <f>'Source Data'!I33</f>
        <v>687.4036243637745</v>
      </c>
      <c r="J33" s="74">
        <f t="shared" si="5"/>
        <v>0</v>
      </c>
      <c r="K33" s="290"/>
      <c r="L33" s="56">
        <f>'Source Data'!J33</f>
        <v>187.4737157355749</v>
      </c>
      <c r="M33" s="74">
        <f t="shared" si="6"/>
        <v>0</v>
      </c>
      <c r="N33" s="290"/>
      <c r="O33" s="56">
        <f>'Source Data'!K33</f>
        <v>4686.842893389372</v>
      </c>
      <c r="P33" s="74">
        <f t="shared" si="7"/>
        <v>0</v>
      </c>
      <c r="Q33" s="290"/>
      <c r="R33" s="56">
        <f>'Source Data'!L33</f>
        <v>1874.7371573557489</v>
      </c>
      <c r="S33" s="74">
        <f t="shared" si="8"/>
        <v>0</v>
      </c>
      <c r="T33" s="93">
        <v>0</v>
      </c>
      <c r="U33" s="56"/>
      <c r="V33" s="56"/>
      <c r="W33" s="57">
        <f t="shared" si="9"/>
        <v>0</v>
      </c>
      <c r="X33" s="93">
        <f t="shared" si="2"/>
        <v>0</v>
      </c>
      <c r="Y33" s="74">
        <f t="shared" si="10"/>
        <v>0</v>
      </c>
      <c r="Z33" s="93">
        <f t="shared" si="11"/>
        <v>0</v>
      </c>
      <c r="AA33" s="56">
        <f>[1]NewVision!$G33</f>
        <v>0</v>
      </c>
      <c r="AB33" s="93">
        <f t="shared" si="12"/>
        <v>0</v>
      </c>
      <c r="AC33" s="56"/>
      <c r="AD33" s="56">
        <f t="shared" si="13"/>
        <v>0</v>
      </c>
      <c r="AE33" s="93">
        <f t="shared" si="3"/>
        <v>0</v>
      </c>
      <c r="AF33" s="97">
        <f t="shared" si="14"/>
        <v>0</v>
      </c>
    </row>
    <row r="34" spans="1:32" ht="16.149999999999999" customHeight="1" x14ac:dyDescent="0.2">
      <c r="A34" s="54">
        <v>28</v>
      </c>
      <c r="B34" s="55" t="s">
        <v>33</v>
      </c>
      <c r="C34" s="271">
        <f>'8_2.1.18 SIS'!AQ34</f>
        <v>0</v>
      </c>
      <c r="D34" s="56">
        <f>'Source Data'!O34</f>
        <v>8311.5343597999163</v>
      </c>
      <c r="E34" s="74">
        <f t="shared" si="4"/>
        <v>0</v>
      </c>
      <c r="F34" s="74">
        <v>716.29552188552179</v>
      </c>
      <c r="G34" s="74">
        <f t="shared" si="1"/>
        <v>0</v>
      </c>
      <c r="H34" s="290"/>
      <c r="I34" s="56">
        <f>'Source Data'!I34</f>
        <v>466.65190378503735</v>
      </c>
      <c r="J34" s="74">
        <f t="shared" si="5"/>
        <v>0</v>
      </c>
      <c r="K34" s="290"/>
      <c r="L34" s="56">
        <f>'Source Data'!J34</f>
        <v>127.26870103228291</v>
      </c>
      <c r="M34" s="74">
        <f t="shared" si="6"/>
        <v>0</v>
      </c>
      <c r="N34" s="290"/>
      <c r="O34" s="56">
        <f>'Source Data'!K34</f>
        <v>3181.7175258070724</v>
      </c>
      <c r="P34" s="74">
        <f t="shared" si="7"/>
        <v>0</v>
      </c>
      <c r="Q34" s="290"/>
      <c r="R34" s="56">
        <f>'Source Data'!L34</f>
        <v>1272.6870103228293</v>
      </c>
      <c r="S34" s="74">
        <f t="shared" si="8"/>
        <v>0</v>
      </c>
      <c r="T34" s="93">
        <v>0</v>
      </c>
      <c r="U34" s="56"/>
      <c r="V34" s="56"/>
      <c r="W34" s="57">
        <f t="shared" si="9"/>
        <v>0</v>
      </c>
      <c r="X34" s="93">
        <f t="shared" si="2"/>
        <v>0</v>
      </c>
      <c r="Y34" s="74">
        <f t="shared" si="10"/>
        <v>0</v>
      </c>
      <c r="Z34" s="93">
        <f t="shared" si="11"/>
        <v>0</v>
      </c>
      <c r="AA34" s="56">
        <f>[1]NewVision!$G34</f>
        <v>0</v>
      </c>
      <c r="AB34" s="93">
        <f t="shared" si="12"/>
        <v>0</v>
      </c>
      <c r="AC34" s="56"/>
      <c r="AD34" s="56">
        <f t="shared" si="13"/>
        <v>0</v>
      </c>
      <c r="AE34" s="93">
        <f t="shared" si="3"/>
        <v>0</v>
      </c>
      <c r="AF34" s="97">
        <f t="shared" si="14"/>
        <v>0</v>
      </c>
    </row>
    <row r="35" spans="1:32" ht="16.149999999999999" customHeight="1" x14ac:dyDescent="0.2">
      <c r="A35" s="54">
        <v>29</v>
      </c>
      <c r="B35" s="55" t="s">
        <v>34</v>
      </c>
      <c r="C35" s="271">
        <f>'8_2.1.18 SIS'!AQ35</f>
        <v>0</v>
      </c>
      <c r="D35" s="56">
        <f>'Source Data'!O35</f>
        <v>8224.5252527522953</v>
      </c>
      <c r="E35" s="74">
        <f t="shared" si="4"/>
        <v>0</v>
      </c>
      <c r="F35" s="74">
        <v>716.29552188552179</v>
      </c>
      <c r="G35" s="74">
        <f t="shared" si="1"/>
        <v>0</v>
      </c>
      <c r="H35" s="290"/>
      <c r="I35" s="56">
        <f>'Source Data'!I35</f>
        <v>554.9726016103474</v>
      </c>
      <c r="J35" s="74">
        <f t="shared" si="5"/>
        <v>0</v>
      </c>
      <c r="K35" s="290"/>
      <c r="L35" s="56">
        <f>'Source Data'!J35</f>
        <v>151.35616407554929</v>
      </c>
      <c r="M35" s="74">
        <f t="shared" si="6"/>
        <v>0</v>
      </c>
      <c r="N35" s="290"/>
      <c r="O35" s="56">
        <f>'Source Data'!K35</f>
        <v>3783.9041018887328</v>
      </c>
      <c r="P35" s="74">
        <f t="shared" si="7"/>
        <v>0</v>
      </c>
      <c r="Q35" s="290"/>
      <c r="R35" s="56">
        <f>'Source Data'!L35</f>
        <v>1513.5616407554928</v>
      </c>
      <c r="S35" s="74">
        <f t="shared" si="8"/>
        <v>0</v>
      </c>
      <c r="T35" s="93">
        <v>0</v>
      </c>
      <c r="U35" s="56"/>
      <c r="V35" s="56"/>
      <c r="W35" s="57">
        <f t="shared" si="9"/>
        <v>0</v>
      </c>
      <c r="X35" s="93">
        <f t="shared" si="2"/>
        <v>0</v>
      </c>
      <c r="Y35" s="74">
        <f t="shared" si="10"/>
        <v>0</v>
      </c>
      <c r="Z35" s="93">
        <f t="shared" si="11"/>
        <v>0</v>
      </c>
      <c r="AA35" s="56">
        <f>[1]NewVision!$G35</f>
        <v>0</v>
      </c>
      <c r="AB35" s="93">
        <f t="shared" si="12"/>
        <v>0</v>
      </c>
      <c r="AC35" s="56"/>
      <c r="AD35" s="56">
        <f t="shared" si="13"/>
        <v>0</v>
      </c>
      <c r="AE35" s="93">
        <f t="shared" si="3"/>
        <v>0</v>
      </c>
      <c r="AF35" s="97">
        <f t="shared" si="14"/>
        <v>0</v>
      </c>
    </row>
    <row r="36" spans="1:32" ht="16.149999999999999" customHeight="1" x14ac:dyDescent="0.2">
      <c r="A36" s="49">
        <v>30</v>
      </c>
      <c r="B36" s="50" t="s">
        <v>35</v>
      </c>
      <c r="C36" s="272">
        <f>'8_2.1.18 SIS'!AQ36</f>
        <v>0</v>
      </c>
      <c r="D36" s="51">
        <f>'Source Data'!O36</f>
        <v>8570.7937107951475</v>
      </c>
      <c r="E36" s="80">
        <f t="shared" si="4"/>
        <v>0</v>
      </c>
      <c r="F36" s="80">
        <v>716.29552188552179</v>
      </c>
      <c r="G36" s="80">
        <f t="shared" si="1"/>
        <v>0</v>
      </c>
      <c r="H36" s="291"/>
      <c r="I36" s="51">
        <f>'Source Data'!I36</f>
        <v>702.2116679130869</v>
      </c>
      <c r="J36" s="80">
        <f t="shared" si="5"/>
        <v>0</v>
      </c>
      <c r="K36" s="291"/>
      <c r="L36" s="51">
        <f>'Source Data'!J36</f>
        <v>191.51227306720551</v>
      </c>
      <c r="M36" s="80">
        <f t="shared" si="6"/>
        <v>0</v>
      </c>
      <c r="N36" s="291"/>
      <c r="O36" s="51">
        <f>'Source Data'!K36</f>
        <v>4787.8068266801383</v>
      </c>
      <c r="P36" s="80">
        <f t="shared" si="7"/>
        <v>0</v>
      </c>
      <c r="Q36" s="291"/>
      <c r="R36" s="51">
        <f>'Source Data'!L36</f>
        <v>1915.1227306720555</v>
      </c>
      <c r="S36" s="80">
        <f t="shared" si="8"/>
        <v>0</v>
      </c>
      <c r="T36" s="94">
        <v>0</v>
      </c>
      <c r="U36" s="51"/>
      <c r="V36" s="51"/>
      <c r="W36" s="52">
        <f t="shared" si="9"/>
        <v>0</v>
      </c>
      <c r="X36" s="94">
        <f t="shared" si="2"/>
        <v>0</v>
      </c>
      <c r="Y36" s="80">
        <f t="shared" si="10"/>
        <v>0</v>
      </c>
      <c r="Z36" s="94">
        <f t="shared" si="11"/>
        <v>0</v>
      </c>
      <c r="AA36" s="51">
        <f>[1]NewVision!$G36</f>
        <v>0</v>
      </c>
      <c r="AB36" s="94">
        <f t="shared" si="12"/>
        <v>0</v>
      </c>
      <c r="AC36" s="53"/>
      <c r="AD36" s="51">
        <f t="shared" si="13"/>
        <v>0</v>
      </c>
      <c r="AE36" s="95">
        <f t="shared" si="3"/>
        <v>0</v>
      </c>
      <c r="AF36" s="95">
        <f t="shared" si="14"/>
        <v>0</v>
      </c>
    </row>
    <row r="37" spans="1:32" ht="16.149999999999999" customHeight="1" x14ac:dyDescent="0.2">
      <c r="A37" s="58">
        <v>31</v>
      </c>
      <c r="B37" s="59" t="s">
        <v>36</v>
      </c>
      <c r="C37" s="270">
        <f>'8_2.1.18 SIS'!AQ37</f>
        <v>2</v>
      </c>
      <c r="D37" s="60">
        <f>'Source Data'!O37</f>
        <v>8742.1797351340865</v>
      </c>
      <c r="E37" s="65">
        <f t="shared" si="4"/>
        <v>17484.359470268173</v>
      </c>
      <c r="F37" s="65">
        <v>716.29552188552179</v>
      </c>
      <c r="G37" s="65">
        <f t="shared" si="1"/>
        <v>1432.5910437710436</v>
      </c>
      <c r="H37" s="289"/>
      <c r="I37" s="60">
        <f>'Source Data'!I37</f>
        <v>524.75657375911442</v>
      </c>
      <c r="J37" s="65">
        <f t="shared" si="5"/>
        <v>0</v>
      </c>
      <c r="K37" s="289"/>
      <c r="L37" s="60">
        <f>'Source Data'!J37</f>
        <v>143.11542920703121</v>
      </c>
      <c r="M37" s="65">
        <f t="shared" si="6"/>
        <v>0</v>
      </c>
      <c r="N37" s="289"/>
      <c r="O37" s="60">
        <f>'Source Data'!K37</f>
        <v>3577.8857301757807</v>
      </c>
      <c r="P37" s="65">
        <f t="shared" si="7"/>
        <v>0</v>
      </c>
      <c r="Q37" s="289"/>
      <c r="R37" s="60">
        <f>'Source Data'!L37</f>
        <v>1431.1542920703123</v>
      </c>
      <c r="S37" s="65">
        <f t="shared" si="8"/>
        <v>0</v>
      </c>
      <c r="T37" s="92">
        <v>18917</v>
      </c>
      <c r="U37" s="60"/>
      <c r="V37" s="60"/>
      <c r="W37" s="61">
        <f t="shared" si="9"/>
        <v>0</v>
      </c>
      <c r="X37" s="92">
        <f t="shared" si="2"/>
        <v>18917</v>
      </c>
      <c r="Y37" s="65">
        <f t="shared" si="10"/>
        <v>-47</v>
      </c>
      <c r="Z37" s="92">
        <f t="shared" si="11"/>
        <v>18870</v>
      </c>
      <c r="AA37" s="60">
        <f>[1]NewVision!$G37</f>
        <v>0</v>
      </c>
      <c r="AB37" s="92">
        <f t="shared" si="12"/>
        <v>18870</v>
      </c>
      <c r="AC37" s="60"/>
      <c r="AD37" s="60">
        <f t="shared" si="13"/>
        <v>18870</v>
      </c>
      <c r="AE37" s="92">
        <f t="shared" si="3"/>
        <v>1573</v>
      </c>
      <c r="AF37" s="96">
        <f t="shared" si="14"/>
        <v>18870</v>
      </c>
    </row>
    <row r="38" spans="1:32" ht="16.149999999999999" customHeight="1" x14ac:dyDescent="0.2">
      <c r="A38" s="54">
        <v>32</v>
      </c>
      <c r="B38" s="55" t="s">
        <v>37</v>
      </c>
      <c r="C38" s="271">
        <f>'8_2.1.18 SIS'!AQ38</f>
        <v>0</v>
      </c>
      <c r="D38" s="56">
        <f>'Source Data'!O38</f>
        <v>7300.3151557445535</v>
      </c>
      <c r="E38" s="74">
        <f t="shared" si="4"/>
        <v>0</v>
      </c>
      <c r="F38" s="74">
        <v>716.29552188552179</v>
      </c>
      <c r="G38" s="74">
        <f t="shared" si="1"/>
        <v>0</v>
      </c>
      <c r="H38" s="290"/>
      <c r="I38" s="56">
        <f>'Source Data'!I38</f>
        <v>712.66638210557119</v>
      </c>
      <c r="J38" s="74">
        <f t="shared" si="5"/>
        <v>0</v>
      </c>
      <c r="K38" s="290"/>
      <c r="L38" s="56">
        <f>'Source Data'!J38</f>
        <v>194.36355875606483</v>
      </c>
      <c r="M38" s="74">
        <f t="shared" si="6"/>
        <v>0</v>
      </c>
      <c r="N38" s="290"/>
      <c r="O38" s="56">
        <f>'Source Data'!K38</f>
        <v>4859.0889689016212</v>
      </c>
      <c r="P38" s="74">
        <f t="shared" si="7"/>
        <v>0</v>
      </c>
      <c r="Q38" s="290"/>
      <c r="R38" s="56">
        <f>'Source Data'!L38</f>
        <v>1943.6355875606487</v>
      </c>
      <c r="S38" s="74">
        <f t="shared" si="8"/>
        <v>0</v>
      </c>
      <c r="T38" s="93">
        <v>0</v>
      </c>
      <c r="U38" s="56"/>
      <c r="V38" s="56"/>
      <c r="W38" s="57">
        <f t="shared" si="9"/>
        <v>0</v>
      </c>
      <c r="X38" s="93">
        <f t="shared" si="2"/>
        <v>0</v>
      </c>
      <c r="Y38" s="74">
        <f t="shared" si="10"/>
        <v>0</v>
      </c>
      <c r="Z38" s="93">
        <f t="shared" si="11"/>
        <v>0</v>
      </c>
      <c r="AA38" s="56">
        <f>[1]NewVision!$G38</f>
        <v>0</v>
      </c>
      <c r="AB38" s="93">
        <f t="shared" si="12"/>
        <v>0</v>
      </c>
      <c r="AC38" s="56"/>
      <c r="AD38" s="56">
        <f t="shared" si="13"/>
        <v>0</v>
      </c>
      <c r="AE38" s="93">
        <f t="shared" si="3"/>
        <v>0</v>
      </c>
      <c r="AF38" s="97">
        <f t="shared" si="14"/>
        <v>0</v>
      </c>
    </row>
    <row r="39" spans="1:32" ht="16.149999999999999" customHeight="1" x14ac:dyDescent="0.2">
      <c r="A39" s="54">
        <v>33</v>
      </c>
      <c r="B39" s="55" t="s">
        <v>38</v>
      </c>
      <c r="C39" s="271">
        <f>'8_2.1.18 SIS'!AQ39</f>
        <v>0</v>
      </c>
      <c r="D39" s="56">
        <f>'Source Data'!O39</f>
        <v>7464.1308318694118</v>
      </c>
      <c r="E39" s="74">
        <f t="shared" si="4"/>
        <v>0</v>
      </c>
      <c r="F39" s="74">
        <v>716.29552188552179</v>
      </c>
      <c r="G39" s="74">
        <f t="shared" ref="G39:G70" si="15">$C39*F39</f>
        <v>0</v>
      </c>
      <c r="H39" s="290"/>
      <c r="I39" s="56">
        <f>'Source Data'!I39</f>
        <v>624.84576931264041</v>
      </c>
      <c r="J39" s="74">
        <f t="shared" si="5"/>
        <v>0</v>
      </c>
      <c r="K39" s="290"/>
      <c r="L39" s="56">
        <f>'Source Data'!J39</f>
        <v>170.41248253981104</v>
      </c>
      <c r="M39" s="74">
        <f t="shared" si="6"/>
        <v>0</v>
      </c>
      <c r="N39" s="290"/>
      <c r="O39" s="56">
        <f>'Source Data'!K39</f>
        <v>4260.3120634952766</v>
      </c>
      <c r="P39" s="74">
        <f t="shared" si="7"/>
        <v>0</v>
      </c>
      <c r="Q39" s="290"/>
      <c r="R39" s="56">
        <f>'Source Data'!L39</f>
        <v>1704.1248253981105</v>
      </c>
      <c r="S39" s="74">
        <f t="shared" si="8"/>
        <v>0</v>
      </c>
      <c r="T39" s="93">
        <v>0</v>
      </c>
      <c r="U39" s="56"/>
      <c r="V39" s="56"/>
      <c r="W39" s="57">
        <f t="shared" si="9"/>
        <v>0</v>
      </c>
      <c r="X39" s="93">
        <f t="shared" si="2"/>
        <v>0</v>
      </c>
      <c r="Y39" s="74">
        <f t="shared" si="10"/>
        <v>0</v>
      </c>
      <c r="Z39" s="93">
        <f t="shared" si="11"/>
        <v>0</v>
      </c>
      <c r="AA39" s="56">
        <f>[1]NewVision!$G39</f>
        <v>0</v>
      </c>
      <c r="AB39" s="93">
        <f t="shared" si="12"/>
        <v>0</v>
      </c>
      <c r="AC39" s="56"/>
      <c r="AD39" s="56">
        <f t="shared" si="13"/>
        <v>0</v>
      </c>
      <c r="AE39" s="93">
        <f t="shared" ref="AE39:AE70" si="16">ROUND(AD39/$AE$90,0)</f>
        <v>0</v>
      </c>
      <c r="AF39" s="97">
        <f t="shared" si="14"/>
        <v>0</v>
      </c>
    </row>
    <row r="40" spans="1:32" ht="16.149999999999999" customHeight="1" x14ac:dyDescent="0.2">
      <c r="A40" s="54">
        <v>34</v>
      </c>
      <c r="B40" s="55" t="s">
        <v>39</v>
      </c>
      <c r="C40" s="271">
        <f>'8_2.1.18 SIS'!AQ40</f>
        <v>9</v>
      </c>
      <c r="D40" s="56">
        <f>'Source Data'!O40</f>
        <v>6453.3416530730665</v>
      </c>
      <c r="E40" s="74">
        <f t="shared" si="4"/>
        <v>58080.0748776576</v>
      </c>
      <c r="F40" s="74">
        <v>716.29552188552179</v>
      </c>
      <c r="G40" s="74">
        <f t="shared" si="15"/>
        <v>6446.6596969696966</v>
      </c>
      <c r="H40" s="290"/>
      <c r="I40" s="56">
        <f>'Source Data'!I40</f>
        <v>693.972191189574</v>
      </c>
      <c r="J40" s="74">
        <f t="shared" si="5"/>
        <v>0</v>
      </c>
      <c r="K40" s="290"/>
      <c r="L40" s="56">
        <f>'Source Data'!J40</f>
        <v>189.26514305170204</v>
      </c>
      <c r="M40" s="74">
        <f t="shared" si="6"/>
        <v>0</v>
      </c>
      <c r="N40" s="290"/>
      <c r="O40" s="56">
        <f>'Source Data'!K40</f>
        <v>4731.62857629255</v>
      </c>
      <c r="P40" s="74">
        <f t="shared" si="7"/>
        <v>0</v>
      </c>
      <c r="Q40" s="290"/>
      <c r="R40" s="56">
        <f>'Source Data'!L40</f>
        <v>1892.6514305170203</v>
      </c>
      <c r="S40" s="74">
        <f t="shared" si="8"/>
        <v>0</v>
      </c>
      <c r="T40" s="93">
        <v>75504</v>
      </c>
      <c r="U40" s="56"/>
      <c r="V40" s="56"/>
      <c r="W40" s="57">
        <f t="shared" si="9"/>
        <v>0</v>
      </c>
      <c r="X40" s="93">
        <f t="shared" si="2"/>
        <v>75504</v>
      </c>
      <c r="Y40" s="74">
        <f t="shared" si="10"/>
        <v>-189</v>
      </c>
      <c r="Z40" s="93">
        <f t="shared" si="11"/>
        <v>75315</v>
      </c>
      <c r="AA40" s="56">
        <f>[1]NewVision!$G40</f>
        <v>0</v>
      </c>
      <c r="AB40" s="93">
        <f t="shared" si="12"/>
        <v>75315</v>
      </c>
      <c r="AC40" s="56"/>
      <c r="AD40" s="56">
        <f t="shared" si="13"/>
        <v>75315</v>
      </c>
      <c r="AE40" s="93">
        <f t="shared" si="16"/>
        <v>6276</v>
      </c>
      <c r="AF40" s="97">
        <f t="shared" si="14"/>
        <v>75315</v>
      </c>
    </row>
    <row r="41" spans="1:32" ht="16.149999999999999" customHeight="1" x14ac:dyDescent="0.2">
      <c r="A41" s="49">
        <v>35</v>
      </c>
      <c r="B41" s="50" t="s">
        <v>40</v>
      </c>
      <c r="C41" s="272">
        <f>'8_2.1.18 SIS'!AQ41</f>
        <v>0</v>
      </c>
      <c r="D41" s="51">
        <f>'Source Data'!O41</f>
        <v>7498.271801684532</v>
      </c>
      <c r="E41" s="80">
        <f t="shared" si="4"/>
        <v>0</v>
      </c>
      <c r="F41" s="80">
        <v>716.29552188552179</v>
      </c>
      <c r="G41" s="80">
        <f t="shared" si="15"/>
        <v>0</v>
      </c>
      <c r="H41" s="291"/>
      <c r="I41" s="51">
        <f>'Source Data'!I41</f>
        <v>608.37683053992896</v>
      </c>
      <c r="J41" s="80">
        <f t="shared" si="5"/>
        <v>0</v>
      </c>
      <c r="K41" s="291"/>
      <c r="L41" s="51">
        <f>'Source Data'!J41</f>
        <v>165.92095378361697</v>
      </c>
      <c r="M41" s="80">
        <f t="shared" si="6"/>
        <v>0</v>
      </c>
      <c r="N41" s="291"/>
      <c r="O41" s="51">
        <f>'Source Data'!K41</f>
        <v>4148.0238445904242</v>
      </c>
      <c r="P41" s="80">
        <f t="shared" si="7"/>
        <v>0</v>
      </c>
      <c r="Q41" s="291"/>
      <c r="R41" s="51">
        <f>'Source Data'!L41</f>
        <v>1659.2095378361696</v>
      </c>
      <c r="S41" s="80">
        <f t="shared" si="8"/>
        <v>0</v>
      </c>
      <c r="T41" s="94">
        <v>0</v>
      </c>
      <c r="U41" s="51"/>
      <c r="V41" s="51"/>
      <c r="W41" s="52">
        <f t="shared" si="9"/>
        <v>0</v>
      </c>
      <c r="X41" s="94">
        <f t="shared" si="2"/>
        <v>0</v>
      </c>
      <c r="Y41" s="80">
        <f t="shared" si="10"/>
        <v>0</v>
      </c>
      <c r="Z41" s="94">
        <f t="shared" si="11"/>
        <v>0</v>
      </c>
      <c r="AA41" s="51">
        <f>[1]NewVision!$G41</f>
        <v>0</v>
      </c>
      <c r="AB41" s="94">
        <f t="shared" si="12"/>
        <v>0</v>
      </c>
      <c r="AC41" s="53"/>
      <c r="AD41" s="51">
        <f t="shared" si="13"/>
        <v>0</v>
      </c>
      <c r="AE41" s="95">
        <f t="shared" si="16"/>
        <v>0</v>
      </c>
      <c r="AF41" s="95">
        <f t="shared" si="14"/>
        <v>0</v>
      </c>
    </row>
    <row r="42" spans="1:32" ht="16.149999999999999" customHeight="1" x14ac:dyDescent="0.2">
      <c r="A42" s="58">
        <v>36</v>
      </c>
      <c r="B42" s="59" t="s">
        <v>41</v>
      </c>
      <c r="C42" s="270">
        <f>'8_2.1.18 SIS'!AQ42</f>
        <v>2</v>
      </c>
      <c r="D42" s="60">
        <f>'Source Data'!O42</f>
        <v>8926.1347109485268</v>
      </c>
      <c r="E42" s="65">
        <f t="shared" si="4"/>
        <v>17852.269421897054</v>
      </c>
      <c r="F42" s="65">
        <v>716.29552188552179</v>
      </c>
      <c r="G42" s="65">
        <f t="shared" si="15"/>
        <v>1432.5910437710436</v>
      </c>
      <c r="H42" s="289"/>
      <c r="I42" s="60">
        <f>'Source Data'!I42</f>
        <v>463.14668164219148</v>
      </c>
      <c r="J42" s="65">
        <f t="shared" si="5"/>
        <v>0</v>
      </c>
      <c r="K42" s="289"/>
      <c r="L42" s="60">
        <f>'Source Data'!J42</f>
        <v>126.31273135696131</v>
      </c>
      <c r="M42" s="65">
        <f t="shared" si="6"/>
        <v>0</v>
      </c>
      <c r="N42" s="289"/>
      <c r="O42" s="60">
        <f>'Source Data'!K42</f>
        <v>3157.818283924033</v>
      </c>
      <c r="P42" s="65">
        <f t="shared" si="7"/>
        <v>0</v>
      </c>
      <c r="Q42" s="289"/>
      <c r="R42" s="60">
        <f>'Source Data'!L42</f>
        <v>1263.1273135696131</v>
      </c>
      <c r="S42" s="65">
        <f t="shared" si="8"/>
        <v>0</v>
      </c>
      <c r="T42" s="92">
        <v>20211</v>
      </c>
      <c r="U42" s="60"/>
      <c r="V42" s="60"/>
      <c r="W42" s="61">
        <f t="shared" si="9"/>
        <v>0</v>
      </c>
      <c r="X42" s="92">
        <f t="shared" si="2"/>
        <v>20211</v>
      </c>
      <c r="Y42" s="65">
        <f t="shared" si="10"/>
        <v>-51</v>
      </c>
      <c r="Z42" s="92">
        <f t="shared" si="11"/>
        <v>20160</v>
      </c>
      <c r="AA42" s="60">
        <f>[1]NewVision!$G42</f>
        <v>0</v>
      </c>
      <c r="AB42" s="92">
        <f t="shared" si="12"/>
        <v>20160</v>
      </c>
      <c r="AC42" s="60"/>
      <c r="AD42" s="60">
        <f t="shared" si="13"/>
        <v>20160</v>
      </c>
      <c r="AE42" s="92">
        <f t="shared" si="16"/>
        <v>1680</v>
      </c>
      <c r="AF42" s="96">
        <f t="shared" si="14"/>
        <v>20160</v>
      </c>
    </row>
    <row r="43" spans="1:32" ht="16.149999999999999" customHeight="1" x14ac:dyDescent="0.2">
      <c r="A43" s="54">
        <v>37</v>
      </c>
      <c r="B43" s="55" t="s">
        <v>42</v>
      </c>
      <c r="C43" s="271">
        <f>'8_2.1.18 SIS'!AQ43</f>
        <v>82</v>
      </c>
      <c r="D43" s="56">
        <f>'Source Data'!O43</f>
        <v>8337.6312376905516</v>
      </c>
      <c r="E43" s="74">
        <f t="shared" si="4"/>
        <v>683685.76149062521</v>
      </c>
      <c r="F43" s="74">
        <v>716.29552188552179</v>
      </c>
      <c r="G43" s="74">
        <f t="shared" si="15"/>
        <v>58736.232794612784</v>
      </c>
      <c r="H43" s="290"/>
      <c r="I43" s="56">
        <f>'Source Data'!I43</f>
        <v>683.69591860374021</v>
      </c>
      <c r="J43" s="74">
        <f t="shared" si="5"/>
        <v>0</v>
      </c>
      <c r="K43" s="290"/>
      <c r="L43" s="56">
        <f>'Source Data'!J43</f>
        <v>186.46252325556549</v>
      </c>
      <c r="M43" s="74">
        <f t="shared" si="6"/>
        <v>0</v>
      </c>
      <c r="N43" s="290"/>
      <c r="O43" s="56">
        <f>'Source Data'!K43</f>
        <v>4661.5630813891366</v>
      </c>
      <c r="P43" s="74">
        <f t="shared" si="7"/>
        <v>0</v>
      </c>
      <c r="Q43" s="290"/>
      <c r="R43" s="56">
        <f>'Source Data'!L43</f>
        <v>1864.6252325556547</v>
      </c>
      <c r="S43" s="74">
        <f t="shared" si="8"/>
        <v>0</v>
      </c>
      <c r="T43" s="93">
        <v>828443</v>
      </c>
      <c r="U43" s="56"/>
      <c r="V43" s="56"/>
      <c r="W43" s="57">
        <f t="shared" si="9"/>
        <v>0</v>
      </c>
      <c r="X43" s="93">
        <f t="shared" si="2"/>
        <v>828443</v>
      </c>
      <c r="Y43" s="74">
        <f t="shared" si="10"/>
        <v>-2071</v>
      </c>
      <c r="Z43" s="93">
        <f t="shared" si="11"/>
        <v>826372</v>
      </c>
      <c r="AA43" s="56">
        <f>[1]NewVision!$G43</f>
        <v>4920</v>
      </c>
      <c r="AB43" s="93">
        <f t="shared" si="12"/>
        <v>831292</v>
      </c>
      <c r="AC43" s="56"/>
      <c r="AD43" s="56">
        <f t="shared" si="13"/>
        <v>831292</v>
      </c>
      <c r="AE43" s="93">
        <f t="shared" si="16"/>
        <v>69274</v>
      </c>
      <c r="AF43" s="97">
        <f t="shared" si="14"/>
        <v>831292</v>
      </c>
    </row>
    <row r="44" spans="1:32" ht="16.149999999999999" customHeight="1" x14ac:dyDescent="0.2">
      <c r="A44" s="54">
        <v>38</v>
      </c>
      <c r="B44" s="55" t="s">
        <v>43</v>
      </c>
      <c r="C44" s="271">
        <f>'8_2.1.18 SIS'!AQ44</f>
        <v>0</v>
      </c>
      <c r="D44" s="56">
        <f>'Source Data'!O44</f>
        <v>12680.737487908473</v>
      </c>
      <c r="E44" s="74">
        <f t="shared" si="4"/>
        <v>0</v>
      </c>
      <c r="F44" s="74">
        <v>716.29552188552179</v>
      </c>
      <c r="G44" s="74">
        <f t="shared" si="15"/>
        <v>0</v>
      </c>
      <c r="H44" s="290"/>
      <c r="I44" s="56">
        <f>'Source Data'!I44</f>
        <v>217.85498253596765</v>
      </c>
      <c r="J44" s="74">
        <f t="shared" si="5"/>
        <v>0</v>
      </c>
      <c r="K44" s="290"/>
      <c r="L44" s="56">
        <f>'Source Data'!J44</f>
        <v>59.414995237082067</v>
      </c>
      <c r="M44" s="74">
        <f t="shared" si="6"/>
        <v>0</v>
      </c>
      <c r="N44" s="290"/>
      <c r="O44" s="56">
        <f>'Source Data'!K44</f>
        <v>1485.3748809270521</v>
      </c>
      <c r="P44" s="74">
        <f t="shared" si="7"/>
        <v>0</v>
      </c>
      <c r="Q44" s="290"/>
      <c r="R44" s="56">
        <f>'Source Data'!L44</f>
        <v>594.14995237082076</v>
      </c>
      <c r="S44" s="74">
        <f t="shared" si="8"/>
        <v>0</v>
      </c>
      <c r="T44" s="93">
        <v>0</v>
      </c>
      <c r="U44" s="56"/>
      <c r="V44" s="56"/>
      <c r="W44" s="57">
        <f t="shared" si="9"/>
        <v>0</v>
      </c>
      <c r="X44" s="93">
        <f t="shared" si="2"/>
        <v>0</v>
      </c>
      <c r="Y44" s="74">
        <f t="shared" si="10"/>
        <v>0</v>
      </c>
      <c r="Z44" s="93">
        <f t="shared" si="11"/>
        <v>0</v>
      </c>
      <c r="AA44" s="56">
        <f>[1]NewVision!$G44</f>
        <v>0</v>
      </c>
      <c r="AB44" s="93">
        <f t="shared" si="12"/>
        <v>0</v>
      </c>
      <c r="AC44" s="56"/>
      <c r="AD44" s="56">
        <f t="shared" si="13"/>
        <v>0</v>
      </c>
      <c r="AE44" s="93">
        <f t="shared" si="16"/>
        <v>0</v>
      </c>
      <c r="AF44" s="97">
        <f t="shared" si="14"/>
        <v>0</v>
      </c>
    </row>
    <row r="45" spans="1:32" ht="16.149999999999999" customHeight="1" x14ac:dyDescent="0.2">
      <c r="A45" s="54">
        <v>39</v>
      </c>
      <c r="B45" s="55" t="s">
        <v>44</v>
      </c>
      <c r="C45" s="271">
        <f>'8_2.1.18 SIS'!AQ45</f>
        <v>0</v>
      </c>
      <c r="D45" s="56">
        <f>'Source Data'!O45</f>
        <v>7081.6150635068243</v>
      </c>
      <c r="E45" s="74">
        <f t="shared" si="4"/>
        <v>0</v>
      </c>
      <c r="F45" s="74">
        <v>716.29552188552179</v>
      </c>
      <c r="G45" s="74">
        <f t="shared" si="15"/>
        <v>0</v>
      </c>
      <c r="H45" s="290"/>
      <c r="I45" s="56">
        <f>'Source Data'!I45</f>
        <v>360.15144440628399</v>
      </c>
      <c r="J45" s="74">
        <f t="shared" si="5"/>
        <v>0</v>
      </c>
      <c r="K45" s="290"/>
      <c r="L45" s="56">
        <f>'Source Data'!J45</f>
        <v>98.223121201713838</v>
      </c>
      <c r="M45" s="74">
        <f t="shared" si="6"/>
        <v>0</v>
      </c>
      <c r="N45" s="290"/>
      <c r="O45" s="56">
        <f>'Source Data'!K45</f>
        <v>2455.578030042846</v>
      </c>
      <c r="P45" s="74">
        <f t="shared" si="7"/>
        <v>0</v>
      </c>
      <c r="Q45" s="290"/>
      <c r="R45" s="56">
        <f>'Source Data'!L45</f>
        <v>982.2312120171382</v>
      </c>
      <c r="S45" s="74">
        <f t="shared" si="8"/>
        <v>0</v>
      </c>
      <c r="T45" s="93">
        <v>0</v>
      </c>
      <c r="U45" s="56"/>
      <c r="V45" s="56"/>
      <c r="W45" s="57">
        <f t="shared" si="9"/>
        <v>0</v>
      </c>
      <c r="X45" s="93">
        <f t="shared" si="2"/>
        <v>0</v>
      </c>
      <c r="Y45" s="74">
        <f t="shared" si="10"/>
        <v>0</v>
      </c>
      <c r="Z45" s="93">
        <f t="shared" si="11"/>
        <v>0</v>
      </c>
      <c r="AA45" s="56">
        <f>[1]NewVision!$G45</f>
        <v>0</v>
      </c>
      <c r="AB45" s="93">
        <f t="shared" si="12"/>
        <v>0</v>
      </c>
      <c r="AC45" s="56"/>
      <c r="AD45" s="56">
        <f t="shared" si="13"/>
        <v>0</v>
      </c>
      <c r="AE45" s="93">
        <f t="shared" si="16"/>
        <v>0</v>
      </c>
      <c r="AF45" s="97">
        <f t="shared" si="14"/>
        <v>0</v>
      </c>
    </row>
    <row r="46" spans="1:32" ht="16.149999999999999" customHeight="1" x14ac:dyDescent="0.2">
      <c r="A46" s="49">
        <v>40</v>
      </c>
      <c r="B46" s="50" t="s">
        <v>45</v>
      </c>
      <c r="C46" s="272">
        <f>'8_2.1.18 SIS'!AQ46</f>
        <v>0</v>
      </c>
      <c r="D46" s="51">
        <f>'Source Data'!O46</f>
        <v>8148.3852941270825</v>
      </c>
      <c r="E46" s="80">
        <f t="shared" si="4"/>
        <v>0</v>
      </c>
      <c r="F46" s="80">
        <v>716.29552188552179</v>
      </c>
      <c r="G46" s="80">
        <f t="shared" si="15"/>
        <v>0</v>
      </c>
      <c r="H46" s="291"/>
      <c r="I46" s="51">
        <f>'Source Data'!I46</f>
        <v>644.48181238686641</v>
      </c>
      <c r="J46" s="80">
        <f t="shared" si="5"/>
        <v>0</v>
      </c>
      <c r="K46" s="291"/>
      <c r="L46" s="51">
        <f>'Source Data'!J46</f>
        <v>175.76776701459988</v>
      </c>
      <c r="M46" s="80">
        <f t="shared" si="6"/>
        <v>0</v>
      </c>
      <c r="N46" s="291"/>
      <c r="O46" s="51">
        <f>'Source Data'!K46</f>
        <v>4394.194175364998</v>
      </c>
      <c r="P46" s="80">
        <f t="shared" si="7"/>
        <v>0</v>
      </c>
      <c r="Q46" s="291"/>
      <c r="R46" s="51">
        <f>'Source Data'!L46</f>
        <v>1757.6776701459989</v>
      </c>
      <c r="S46" s="80">
        <f t="shared" si="8"/>
        <v>0</v>
      </c>
      <c r="T46" s="94">
        <v>0</v>
      </c>
      <c r="U46" s="51"/>
      <c r="V46" s="51"/>
      <c r="W46" s="52">
        <f t="shared" si="9"/>
        <v>0</v>
      </c>
      <c r="X46" s="94">
        <f t="shared" si="2"/>
        <v>0</v>
      </c>
      <c r="Y46" s="80">
        <f t="shared" si="10"/>
        <v>0</v>
      </c>
      <c r="Z46" s="94">
        <f t="shared" si="11"/>
        <v>0</v>
      </c>
      <c r="AA46" s="51">
        <f>[1]NewVision!$G46</f>
        <v>0</v>
      </c>
      <c r="AB46" s="94">
        <f t="shared" si="12"/>
        <v>0</v>
      </c>
      <c r="AC46" s="53"/>
      <c r="AD46" s="51">
        <f t="shared" si="13"/>
        <v>0</v>
      </c>
      <c r="AE46" s="95">
        <f t="shared" si="16"/>
        <v>0</v>
      </c>
      <c r="AF46" s="95">
        <f t="shared" si="14"/>
        <v>0</v>
      </c>
    </row>
    <row r="47" spans="1:32" ht="16.149999999999999" customHeight="1" x14ac:dyDescent="0.2">
      <c r="A47" s="58">
        <v>41</v>
      </c>
      <c r="B47" s="59" t="s">
        <v>46</v>
      </c>
      <c r="C47" s="270">
        <f>'8_2.1.18 SIS'!AQ47</f>
        <v>0</v>
      </c>
      <c r="D47" s="60">
        <f>'Source Data'!O47</f>
        <v>11495.027173471952</v>
      </c>
      <c r="E47" s="65">
        <f t="shared" si="4"/>
        <v>0</v>
      </c>
      <c r="F47" s="65">
        <v>716.29552188552179</v>
      </c>
      <c r="G47" s="65">
        <f t="shared" si="15"/>
        <v>0</v>
      </c>
      <c r="H47" s="289"/>
      <c r="I47" s="60">
        <f>'Source Data'!I47</f>
        <v>378.64303242739538</v>
      </c>
      <c r="J47" s="65">
        <f t="shared" si="5"/>
        <v>0</v>
      </c>
      <c r="K47" s="289"/>
      <c r="L47" s="60">
        <f>'Source Data'!J47</f>
        <v>103.26628157110781</v>
      </c>
      <c r="M47" s="65">
        <f t="shared" si="6"/>
        <v>0</v>
      </c>
      <c r="N47" s="289"/>
      <c r="O47" s="60">
        <f>'Source Data'!K47</f>
        <v>2581.6570392776953</v>
      </c>
      <c r="P47" s="65">
        <f t="shared" si="7"/>
        <v>0</v>
      </c>
      <c r="Q47" s="289"/>
      <c r="R47" s="60">
        <f>'Source Data'!L47</f>
        <v>1032.6628157110781</v>
      </c>
      <c r="S47" s="65">
        <f t="shared" si="8"/>
        <v>0</v>
      </c>
      <c r="T47" s="92">
        <v>0</v>
      </c>
      <c r="U47" s="60"/>
      <c r="V47" s="60"/>
      <c r="W47" s="61">
        <f t="shared" si="9"/>
        <v>0</v>
      </c>
      <c r="X47" s="92">
        <f t="shared" si="2"/>
        <v>0</v>
      </c>
      <c r="Y47" s="65">
        <f t="shared" si="10"/>
        <v>0</v>
      </c>
      <c r="Z47" s="92">
        <f t="shared" si="11"/>
        <v>0</v>
      </c>
      <c r="AA47" s="60">
        <f>[1]NewVision!$G47</f>
        <v>0</v>
      </c>
      <c r="AB47" s="92">
        <f t="shared" si="12"/>
        <v>0</v>
      </c>
      <c r="AC47" s="60"/>
      <c r="AD47" s="60">
        <f t="shared" si="13"/>
        <v>0</v>
      </c>
      <c r="AE47" s="92">
        <f t="shared" si="16"/>
        <v>0</v>
      </c>
      <c r="AF47" s="96">
        <f t="shared" si="14"/>
        <v>0</v>
      </c>
    </row>
    <row r="48" spans="1:32" ht="16.149999999999999" customHeight="1" x14ac:dyDescent="0.2">
      <c r="A48" s="54">
        <v>42</v>
      </c>
      <c r="B48" s="55" t="s">
        <v>47</v>
      </c>
      <c r="C48" s="271">
        <f>'8_2.1.18 SIS'!AQ48</f>
        <v>4</v>
      </c>
      <c r="D48" s="56">
        <f>'Source Data'!O48</f>
        <v>8067.0126645330765</v>
      </c>
      <c r="E48" s="74">
        <f t="shared" si="4"/>
        <v>32268.050658132306</v>
      </c>
      <c r="F48" s="74">
        <v>716.29552188552179</v>
      </c>
      <c r="G48" s="74">
        <f t="shared" si="15"/>
        <v>2865.1820875420872</v>
      </c>
      <c r="H48" s="290"/>
      <c r="I48" s="56">
        <f>'Source Data'!I48</f>
        <v>585.87981046741402</v>
      </c>
      <c r="J48" s="74">
        <f t="shared" si="5"/>
        <v>0</v>
      </c>
      <c r="K48" s="290"/>
      <c r="L48" s="56">
        <f>'Source Data'!J48</f>
        <v>159.78540285474929</v>
      </c>
      <c r="M48" s="74">
        <f t="shared" si="6"/>
        <v>0</v>
      </c>
      <c r="N48" s="290"/>
      <c r="O48" s="56">
        <f>'Source Data'!K48</f>
        <v>3994.6350713687325</v>
      </c>
      <c r="P48" s="74">
        <f t="shared" si="7"/>
        <v>0</v>
      </c>
      <c r="Q48" s="290"/>
      <c r="R48" s="56">
        <f>'Source Data'!L48</f>
        <v>1597.8540285474928</v>
      </c>
      <c r="S48" s="74">
        <f t="shared" si="8"/>
        <v>0</v>
      </c>
      <c r="T48" s="93">
        <v>35293</v>
      </c>
      <c r="U48" s="56"/>
      <c r="V48" s="56"/>
      <c r="W48" s="57">
        <f t="shared" si="9"/>
        <v>0</v>
      </c>
      <c r="X48" s="93">
        <f t="shared" si="2"/>
        <v>35293</v>
      </c>
      <c r="Y48" s="74">
        <f t="shared" si="10"/>
        <v>-88</v>
      </c>
      <c r="Z48" s="93">
        <f t="shared" si="11"/>
        <v>35205</v>
      </c>
      <c r="AA48" s="56">
        <f>[1]NewVision!$G48</f>
        <v>0</v>
      </c>
      <c r="AB48" s="93">
        <f t="shared" si="12"/>
        <v>35205</v>
      </c>
      <c r="AC48" s="56"/>
      <c r="AD48" s="56">
        <f t="shared" si="13"/>
        <v>35205</v>
      </c>
      <c r="AE48" s="93">
        <f t="shared" si="16"/>
        <v>2934</v>
      </c>
      <c r="AF48" s="97">
        <f t="shared" si="14"/>
        <v>35205</v>
      </c>
    </row>
    <row r="49" spans="1:32" ht="16.149999999999999" customHeight="1" x14ac:dyDescent="0.2">
      <c r="A49" s="54">
        <v>43</v>
      </c>
      <c r="B49" s="55" t="s">
        <v>48</v>
      </c>
      <c r="C49" s="271">
        <f>'8_2.1.18 SIS'!AQ49</f>
        <v>0</v>
      </c>
      <c r="D49" s="56">
        <f>'Source Data'!O49</f>
        <v>8238.9592260226855</v>
      </c>
      <c r="E49" s="74">
        <f t="shared" si="4"/>
        <v>0</v>
      </c>
      <c r="F49" s="74">
        <v>716.29552188552179</v>
      </c>
      <c r="G49" s="74">
        <f t="shared" si="15"/>
        <v>0</v>
      </c>
      <c r="H49" s="290"/>
      <c r="I49" s="56">
        <f>'Source Data'!I49</f>
        <v>687.72808854852053</v>
      </c>
      <c r="J49" s="74">
        <f t="shared" si="5"/>
        <v>0</v>
      </c>
      <c r="K49" s="290"/>
      <c r="L49" s="56">
        <f>'Source Data'!J49</f>
        <v>187.56220596777831</v>
      </c>
      <c r="M49" s="74">
        <f t="shared" si="6"/>
        <v>0</v>
      </c>
      <c r="N49" s="290"/>
      <c r="O49" s="56">
        <f>'Source Data'!K49</f>
        <v>4689.0551491944589</v>
      </c>
      <c r="P49" s="74">
        <f t="shared" si="7"/>
        <v>0</v>
      </c>
      <c r="Q49" s="290"/>
      <c r="R49" s="56">
        <f>'Source Data'!L49</f>
        <v>1875.6220596777835</v>
      </c>
      <c r="S49" s="74">
        <f t="shared" si="8"/>
        <v>0</v>
      </c>
      <c r="T49" s="93">
        <v>0</v>
      </c>
      <c r="U49" s="56"/>
      <c r="V49" s="56"/>
      <c r="W49" s="57">
        <f t="shared" si="9"/>
        <v>0</v>
      </c>
      <c r="X49" s="93">
        <f t="shared" si="2"/>
        <v>0</v>
      </c>
      <c r="Y49" s="74">
        <f t="shared" si="10"/>
        <v>0</v>
      </c>
      <c r="Z49" s="93">
        <f t="shared" si="11"/>
        <v>0</v>
      </c>
      <c r="AA49" s="56">
        <f>[1]NewVision!$G49</f>
        <v>0</v>
      </c>
      <c r="AB49" s="93">
        <f t="shared" si="12"/>
        <v>0</v>
      </c>
      <c r="AC49" s="56"/>
      <c r="AD49" s="56">
        <f t="shared" si="13"/>
        <v>0</v>
      </c>
      <c r="AE49" s="93">
        <f t="shared" si="16"/>
        <v>0</v>
      </c>
      <c r="AF49" s="97">
        <f t="shared" si="14"/>
        <v>0</v>
      </c>
    </row>
    <row r="50" spans="1:32" ht="16.149999999999999" customHeight="1" x14ac:dyDescent="0.2">
      <c r="A50" s="54">
        <v>44</v>
      </c>
      <c r="B50" s="55" t="s">
        <v>49</v>
      </c>
      <c r="C50" s="271">
        <f>'8_2.1.18 SIS'!AQ50</f>
        <v>0</v>
      </c>
      <c r="D50" s="56">
        <f>'Source Data'!O50</f>
        <v>8069.1235459226837</v>
      </c>
      <c r="E50" s="74">
        <f t="shared" si="4"/>
        <v>0</v>
      </c>
      <c r="F50" s="74">
        <v>716.29552188552179</v>
      </c>
      <c r="G50" s="74">
        <f t="shared" si="15"/>
        <v>0</v>
      </c>
      <c r="H50" s="290"/>
      <c r="I50" s="56">
        <f>'Source Data'!I50</f>
        <v>640.0242289674087</v>
      </c>
      <c r="J50" s="74">
        <f t="shared" si="5"/>
        <v>0</v>
      </c>
      <c r="K50" s="290"/>
      <c r="L50" s="56">
        <f>'Source Data'!J50</f>
        <v>174.5520624456569</v>
      </c>
      <c r="M50" s="74">
        <f t="shared" si="6"/>
        <v>0</v>
      </c>
      <c r="N50" s="290"/>
      <c r="O50" s="56">
        <f>'Source Data'!K50</f>
        <v>4363.8015611414239</v>
      </c>
      <c r="P50" s="74">
        <f t="shared" si="7"/>
        <v>0</v>
      </c>
      <c r="Q50" s="290"/>
      <c r="R50" s="56">
        <f>'Source Data'!L50</f>
        <v>1745.5206244565691</v>
      </c>
      <c r="S50" s="74">
        <f t="shared" si="8"/>
        <v>0</v>
      </c>
      <c r="T50" s="93">
        <v>0</v>
      </c>
      <c r="U50" s="56"/>
      <c r="V50" s="56"/>
      <c r="W50" s="57">
        <f t="shared" si="9"/>
        <v>0</v>
      </c>
      <c r="X50" s="93">
        <f t="shared" si="2"/>
        <v>0</v>
      </c>
      <c r="Y50" s="74">
        <f t="shared" si="10"/>
        <v>0</v>
      </c>
      <c r="Z50" s="93">
        <f t="shared" si="11"/>
        <v>0</v>
      </c>
      <c r="AA50" s="56">
        <f>[1]NewVision!$G50</f>
        <v>0</v>
      </c>
      <c r="AB50" s="93">
        <f t="shared" si="12"/>
        <v>0</v>
      </c>
      <c r="AC50" s="56"/>
      <c r="AD50" s="56">
        <f t="shared" si="13"/>
        <v>0</v>
      </c>
      <c r="AE50" s="93">
        <f t="shared" si="16"/>
        <v>0</v>
      </c>
      <c r="AF50" s="97">
        <f t="shared" si="14"/>
        <v>0</v>
      </c>
    </row>
    <row r="51" spans="1:32" ht="16.149999999999999" customHeight="1" x14ac:dyDescent="0.2">
      <c r="A51" s="49">
        <v>45</v>
      </c>
      <c r="B51" s="50" t="s">
        <v>50</v>
      </c>
      <c r="C51" s="272">
        <f>'8_2.1.18 SIS'!AQ51</f>
        <v>0</v>
      </c>
      <c r="D51" s="51">
        <f>'Source Data'!O51</f>
        <v>15337.693755907814</v>
      </c>
      <c r="E51" s="80">
        <f t="shared" si="4"/>
        <v>0</v>
      </c>
      <c r="F51" s="80">
        <v>716.29552188552179</v>
      </c>
      <c r="G51" s="80">
        <f t="shared" si="15"/>
        <v>0</v>
      </c>
      <c r="H51" s="291"/>
      <c r="I51" s="51">
        <f>'Source Data'!I51</f>
        <v>332.43156845204078</v>
      </c>
      <c r="J51" s="80">
        <f t="shared" si="5"/>
        <v>0</v>
      </c>
      <c r="K51" s="291"/>
      <c r="L51" s="51">
        <f>'Source Data'!J51</f>
        <v>90.66315503237476</v>
      </c>
      <c r="M51" s="80">
        <f t="shared" si="6"/>
        <v>0</v>
      </c>
      <c r="N51" s="291"/>
      <c r="O51" s="51">
        <f>'Source Data'!K51</f>
        <v>2266.578875809369</v>
      </c>
      <c r="P51" s="80">
        <f t="shared" si="7"/>
        <v>0</v>
      </c>
      <c r="Q51" s="291"/>
      <c r="R51" s="51">
        <f>'Source Data'!L51</f>
        <v>906.63155032374766</v>
      </c>
      <c r="S51" s="80">
        <f t="shared" si="8"/>
        <v>0</v>
      </c>
      <c r="T51" s="94">
        <v>0</v>
      </c>
      <c r="U51" s="51"/>
      <c r="V51" s="51"/>
      <c r="W51" s="52">
        <f t="shared" si="9"/>
        <v>0</v>
      </c>
      <c r="X51" s="94">
        <f t="shared" si="2"/>
        <v>0</v>
      </c>
      <c r="Y51" s="80">
        <f t="shared" si="10"/>
        <v>0</v>
      </c>
      <c r="Z51" s="94">
        <f t="shared" si="11"/>
        <v>0</v>
      </c>
      <c r="AA51" s="51">
        <f>[1]NewVision!$G51</f>
        <v>0</v>
      </c>
      <c r="AB51" s="94">
        <f t="shared" si="12"/>
        <v>0</v>
      </c>
      <c r="AC51" s="53"/>
      <c r="AD51" s="51">
        <f t="shared" si="13"/>
        <v>0</v>
      </c>
      <c r="AE51" s="95">
        <f t="shared" si="16"/>
        <v>0</v>
      </c>
      <c r="AF51" s="95">
        <f t="shared" si="14"/>
        <v>0</v>
      </c>
    </row>
    <row r="52" spans="1:32" ht="16.149999999999999" customHeight="1" x14ac:dyDescent="0.2">
      <c r="A52" s="58">
        <v>46</v>
      </c>
      <c r="B52" s="59" t="s">
        <v>51</v>
      </c>
      <c r="C52" s="270">
        <f>'8_2.1.18 SIS'!AQ52</f>
        <v>0</v>
      </c>
      <c r="D52" s="60">
        <f>'Source Data'!O52</f>
        <v>7743.3752847367332</v>
      </c>
      <c r="E52" s="65">
        <f t="shared" si="4"/>
        <v>0</v>
      </c>
      <c r="F52" s="65">
        <v>716.29552188552179</v>
      </c>
      <c r="G52" s="65">
        <f t="shared" si="15"/>
        <v>0</v>
      </c>
      <c r="H52" s="289"/>
      <c r="I52" s="60">
        <f>'Source Data'!I52</f>
        <v>708.93963160759859</v>
      </c>
      <c r="J52" s="65">
        <f t="shared" si="5"/>
        <v>0</v>
      </c>
      <c r="K52" s="289"/>
      <c r="L52" s="60">
        <f>'Source Data'!J52</f>
        <v>193.3471722566178</v>
      </c>
      <c r="M52" s="65">
        <f t="shared" si="6"/>
        <v>0</v>
      </c>
      <c r="N52" s="289"/>
      <c r="O52" s="60">
        <f>'Source Data'!K52</f>
        <v>4833.6793064154454</v>
      </c>
      <c r="P52" s="65">
        <f t="shared" si="7"/>
        <v>0</v>
      </c>
      <c r="Q52" s="289"/>
      <c r="R52" s="60">
        <f>'Source Data'!L52</f>
        <v>1933.4717225661777</v>
      </c>
      <c r="S52" s="65">
        <f t="shared" si="8"/>
        <v>0</v>
      </c>
      <c r="T52" s="92">
        <v>0</v>
      </c>
      <c r="U52" s="60"/>
      <c r="V52" s="60"/>
      <c r="W52" s="61">
        <f t="shared" si="9"/>
        <v>0</v>
      </c>
      <c r="X52" s="92">
        <f t="shared" si="2"/>
        <v>0</v>
      </c>
      <c r="Y52" s="65">
        <f t="shared" si="10"/>
        <v>0</v>
      </c>
      <c r="Z52" s="92">
        <f t="shared" si="11"/>
        <v>0</v>
      </c>
      <c r="AA52" s="60">
        <f>[1]NewVision!$G52</f>
        <v>0</v>
      </c>
      <c r="AB52" s="92">
        <f t="shared" si="12"/>
        <v>0</v>
      </c>
      <c r="AC52" s="60"/>
      <c r="AD52" s="60">
        <f t="shared" si="13"/>
        <v>0</v>
      </c>
      <c r="AE52" s="92">
        <f t="shared" si="16"/>
        <v>0</v>
      </c>
      <c r="AF52" s="96">
        <f t="shared" si="14"/>
        <v>0</v>
      </c>
    </row>
    <row r="53" spans="1:32" ht="16.149999999999999" customHeight="1" x14ac:dyDescent="0.2">
      <c r="A53" s="54">
        <v>47</v>
      </c>
      <c r="B53" s="55" t="s">
        <v>52</v>
      </c>
      <c r="C53" s="271">
        <f>'8_2.1.18 SIS'!AQ53</f>
        <v>0</v>
      </c>
      <c r="D53" s="56">
        <f>'Source Data'!O53</f>
        <v>14983.304211175284</v>
      </c>
      <c r="E53" s="74">
        <f t="shared" si="4"/>
        <v>0</v>
      </c>
      <c r="F53" s="74">
        <v>716.29552188552179</v>
      </c>
      <c r="G53" s="74">
        <f t="shared" si="15"/>
        <v>0</v>
      </c>
      <c r="H53" s="290"/>
      <c r="I53" s="56">
        <f>'Source Data'!I53</f>
        <v>340.85181534745152</v>
      </c>
      <c r="J53" s="74">
        <f t="shared" si="5"/>
        <v>0</v>
      </c>
      <c r="K53" s="290"/>
      <c r="L53" s="56">
        <f>'Source Data'!J53</f>
        <v>92.959586003850404</v>
      </c>
      <c r="M53" s="74">
        <f t="shared" si="6"/>
        <v>0</v>
      </c>
      <c r="N53" s="290"/>
      <c r="O53" s="56">
        <f>'Source Data'!K53</f>
        <v>2323.9896500962604</v>
      </c>
      <c r="P53" s="74">
        <f t="shared" si="7"/>
        <v>0</v>
      </c>
      <c r="Q53" s="290"/>
      <c r="R53" s="56">
        <f>'Source Data'!L53</f>
        <v>929.59586003850404</v>
      </c>
      <c r="S53" s="74">
        <f t="shared" si="8"/>
        <v>0</v>
      </c>
      <c r="T53" s="93">
        <v>0</v>
      </c>
      <c r="U53" s="56"/>
      <c r="V53" s="56"/>
      <c r="W53" s="57">
        <f t="shared" si="9"/>
        <v>0</v>
      </c>
      <c r="X53" s="93">
        <f t="shared" si="2"/>
        <v>0</v>
      </c>
      <c r="Y53" s="74">
        <f t="shared" si="10"/>
        <v>0</v>
      </c>
      <c r="Z53" s="93">
        <f t="shared" si="11"/>
        <v>0</v>
      </c>
      <c r="AA53" s="56">
        <f>[1]NewVision!$G53</f>
        <v>0</v>
      </c>
      <c r="AB53" s="93">
        <f t="shared" si="12"/>
        <v>0</v>
      </c>
      <c r="AC53" s="56"/>
      <c r="AD53" s="56">
        <f t="shared" si="13"/>
        <v>0</v>
      </c>
      <c r="AE53" s="93">
        <f t="shared" si="16"/>
        <v>0</v>
      </c>
      <c r="AF53" s="97">
        <f t="shared" si="14"/>
        <v>0</v>
      </c>
    </row>
    <row r="54" spans="1:32" ht="16.149999999999999" customHeight="1" x14ac:dyDescent="0.2">
      <c r="A54" s="54">
        <v>48</v>
      </c>
      <c r="B54" s="55" t="s">
        <v>74</v>
      </c>
      <c r="C54" s="271">
        <f>'8_2.1.18 SIS'!AQ54</f>
        <v>0</v>
      </c>
      <c r="D54" s="56">
        <f>'Source Data'!O54</f>
        <v>8282.2113864350213</v>
      </c>
      <c r="E54" s="74">
        <f t="shared" si="4"/>
        <v>0</v>
      </c>
      <c r="F54" s="74">
        <v>716.29552188552179</v>
      </c>
      <c r="G54" s="74">
        <f t="shared" si="15"/>
        <v>0</v>
      </c>
      <c r="H54" s="290"/>
      <c r="I54" s="56">
        <f>'Source Data'!I54</f>
        <v>516.40353727376908</v>
      </c>
      <c r="J54" s="74">
        <f t="shared" si="5"/>
        <v>0</v>
      </c>
      <c r="K54" s="290"/>
      <c r="L54" s="56">
        <f>'Source Data'!J54</f>
        <v>140.83732834739155</v>
      </c>
      <c r="M54" s="74">
        <f t="shared" si="6"/>
        <v>0</v>
      </c>
      <c r="N54" s="290"/>
      <c r="O54" s="56">
        <f>'Source Data'!K54</f>
        <v>3520.9332086847894</v>
      </c>
      <c r="P54" s="74">
        <f t="shared" si="7"/>
        <v>0</v>
      </c>
      <c r="Q54" s="290"/>
      <c r="R54" s="56">
        <f>'Source Data'!L54</f>
        <v>1408.3732834739153</v>
      </c>
      <c r="S54" s="74">
        <f t="shared" si="8"/>
        <v>0</v>
      </c>
      <c r="T54" s="93">
        <v>0</v>
      </c>
      <c r="U54" s="56"/>
      <c r="V54" s="56"/>
      <c r="W54" s="57">
        <f t="shared" si="9"/>
        <v>0</v>
      </c>
      <c r="X54" s="93">
        <f t="shared" si="2"/>
        <v>0</v>
      </c>
      <c r="Y54" s="74">
        <f t="shared" si="10"/>
        <v>0</v>
      </c>
      <c r="Z54" s="93">
        <f t="shared" si="11"/>
        <v>0</v>
      </c>
      <c r="AA54" s="56">
        <f>[1]NewVision!$G54</f>
        <v>0</v>
      </c>
      <c r="AB54" s="93">
        <f t="shared" si="12"/>
        <v>0</v>
      </c>
      <c r="AC54" s="56"/>
      <c r="AD54" s="56">
        <f t="shared" si="13"/>
        <v>0</v>
      </c>
      <c r="AE54" s="93">
        <f t="shared" si="16"/>
        <v>0</v>
      </c>
      <c r="AF54" s="97">
        <f t="shared" si="14"/>
        <v>0</v>
      </c>
    </row>
    <row r="55" spans="1:32" ht="16.149999999999999" customHeight="1" x14ac:dyDescent="0.2">
      <c r="A55" s="54">
        <v>49</v>
      </c>
      <c r="B55" s="55" t="s">
        <v>53</v>
      </c>
      <c r="C55" s="271">
        <f>'8_2.1.18 SIS'!AQ55</f>
        <v>0</v>
      </c>
      <c r="D55" s="56">
        <f>'Source Data'!O55</f>
        <v>6591.5200632140222</v>
      </c>
      <c r="E55" s="74">
        <f t="shared" si="4"/>
        <v>0</v>
      </c>
      <c r="F55" s="74">
        <v>716.29552188552179</v>
      </c>
      <c r="G55" s="74">
        <f t="shared" si="15"/>
        <v>0</v>
      </c>
      <c r="H55" s="290"/>
      <c r="I55" s="56">
        <f>'Source Data'!I55</f>
        <v>660.79145627436594</v>
      </c>
      <c r="J55" s="74">
        <f t="shared" si="5"/>
        <v>0</v>
      </c>
      <c r="K55" s="290"/>
      <c r="L55" s="56">
        <f>'Source Data'!J55</f>
        <v>180.21585171119071</v>
      </c>
      <c r="M55" s="74">
        <f t="shared" si="6"/>
        <v>0</v>
      </c>
      <c r="N55" s="290"/>
      <c r="O55" s="56">
        <f>'Source Data'!K55</f>
        <v>4505.3962927797675</v>
      </c>
      <c r="P55" s="74">
        <f t="shared" si="7"/>
        <v>0</v>
      </c>
      <c r="Q55" s="290"/>
      <c r="R55" s="56">
        <f>'Source Data'!L55</f>
        <v>1802.158517111907</v>
      </c>
      <c r="S55" s="74">
        <f t="shared" si="8"/>
        <v>0</v>
      </c>
      <c r="T55" s="93">
        <v>0</v>
      </c>
      <c r="U55" s="56"/>
      <c r="V55" s="56"/>
      <c r="W55" s="57">
        <f t="shared" si="9"/>
        <v>0</v>
      </c>
      <c r="X55" s="93">
        <f t="shared" si="2"/>
        <v>0</v>
      </c>
      <c r="Y55" s="74">
        <f t="shared" si="10"/>
        <v>0</v>
      </c>
      <c r="Z55" s="93">
        <f t="shared" si="11"/>
        <v>0</v>
      </c>
      <c r="AA55" s="56">
        <f>[1]NewVision!$G55</f>
        <v>0</v>
      </c>
      <c r="AB55" s="93">
        <f t="shared" si="12"/>
        <v>0</v>
      </c>
      <c r="AC55" s="56"/>
      <c r="AD55" s="56">
        <f t="shared" si="13"/>
        <v>0</v>
      </c>
      <c r="AE55" s="93">
        <f t="shared" si="16"/>
        <v>0</v>
      </c>
      <c r="AF55" s="97">
        <f t="shared" si="14"/>
        <v>0</v>
      </c>
    </row>
    <row r="56" spans="1:32" ht="16.149999999999999" customHeight="1" x14ac:dyDescent="0.2">
      <c r="A56" s="49">
        <v>50</v>
      </c>
      <c r="B56" s="50" t="s">
        <v>54</v>
      </c>
      <c r="C56" s="272">
        <f>'8_2.1.18 SIS'!AQ56</f>
        <v>0</v>
      </c>
      <c r="D56" s="51">
        <f>'Source Data'!O56</f>
        <v>7594.2487437121554</v>
      </c>
      <c r="E56" s="80">
        <f t="shared" si="4"/>
        <v>0</v>
      </c>
      <c r="F56" s="80">
        <v>716.29552188552179</v>
      </c>
      <c r="G56" s="80">
        <f t="shared" si="15"/>
        <v>0</v>
      </c>
      <c r="H56" s="291"/>
      <c r="I56" s="51">
        <f>'Source Data'!I56</f>
        <v>638.95176727517901</v>
      </c>
      <c r="J56" s="80">
        <f t="shared" si="5"/>
        <v>0</v>
      </c>
      <c r="K56" s="291"/>
      <c r="L56" s="51">
        <f>'Source Data'!J56</f>
        <v>174.25957289323065</v>
      </c>
      <c r="M56" s="80">
        <f t="shared" si="6"/>
        <v>0</v>
      </c>
      <c r="N56" s="291"/>
      <c r="O56" s="51">
        <f>'Source Data'!K56</f>
        <v>4356.4893223307663</v>
      </c>
      <c r="P56" s="80">
        <f t="shared" si="7"/>
        <v>0</v>
      </c>
      <c r="Q56" s="291"/>
      <c r="R56" s="51">
        <f>'Source Data'!L56</f>
        <v>1742.5957289323062</v>
      </c>
      <c r="S56" s="80">
        <f t="shared" si="8"/>
        <v>0</v>
      </c>
      <c r="T56" s="94">
        <v>0</v>
      </c>
      <c r="U56" s="51"/>
      <c r="V56" s="51"/>
      <c r="W56" s="52">
        <f t="shared" si="9"/>
        <v>0</v>
      </c>
      <c r="X56" s="94">
        <f t="shared" si="2"/>
        <v>0</v>
      </c>
      <c r="Y56" s="80">
        <f t="shared" si="10"/>
        <v>0</v>
      </c>
      <c r="Z56" s="94">
        <f t="shared" si="11"/>
        <v>0</v>
      </c>
      <c r="AA56" s="51">
        <f>[1]NewVision!$G56</f>
        <v>0</v>
      </c>
      <c r="AB56" s="94">
        <f t="shared" si="12"/>
        <v>0</v>
      </c>
      <c r="AC56" s="53"/>
      <c r="AD56" s="51">
        <f t="shared" si="13"/>
        <v>0</v>
      </c>
      <c r="AE56" s="95">
        <f t="shared" si="16"/>
        <v>0</v>
      </c>
      <c r="AF56" s="95">
        <f t="shared" si="14"/>
        <v>0</v>
      </c>
    </row>
    <row r="57" spans="1:32" ht="16.149999999999999" customHeight="1" x14ac:dyDescent="0.2">
      <c r="A57" s="58">
        <v>51</v>
      </c>
      <c r="B57" s="59" t="s">
        <v>55</v>
      </c>
      <c r="C57" s="270">
        <f>'8_2.1.18 SIS'!AQ57</f>
        <v>0</v>
      </c>
      <c r="D57" s="60">
        <f>'Source Data'!O57</f>
        <v>7843.0769154997215</v>
      </c>
      <c r="E57" s="65">
        <f t="shared" si="4"/>
        <v>0</v>
      </c>
      <c r="F57" s="65">
        <v>716.29552188552179</v>
      </c>
      <c r="G57" s="65">
        <f t="shared" si="15"/>
        <v>0</v>
      </c>
      <c r="H57" s="289"/>
      <c r="I57" s="60">
        <f>'Source Data'!I57</f>
        <v>570.93395934473472</v>
      </c>
      <c r="J57" s="65">
        <f t="shared" si="5"/>
        <v>0</v>
      </c>
      <c r="K57" s="289"/>
      <c r="L57" s="60">
        <f>'Source Data'!J57</f>
        <v>155.70926163947308</v>
      </c>
      <c r="M57" s="65">
        <f t="shared" si="6"/>
        <v>0</v>
      </c>
      <c r="N57" s="289"/>
      <c r="O57" s="60">
        <f>'Source Data'!K57</f>
        <v>3892.7315409868274</v>
      </c>
      <c r="P57" s="65">
        <f t="shared" si="7"/>
        <v>0</v>
      </c>
      <c r="Q57" s="289"/>
      <c r="R57" s="60">
        <f>'Source Data'!L57</f>
        <v>1557.0926163947308</v>
      </c>
      <c r="S57" s="65">
        <f t="shared" si="8"/>
        <v>0</v>
      </c>
      <c r="T57" s="92">
        <v>0</v>
      </c>
      <c r="U57" s="60"/>
      <c r="V57" s="60"/>
      <c r="W57" s="61">
        <f t="shared" si="9"/>
        <v>0</v>
      </c>
      <c r="X57" s="92">
        <f t="shared" si="2"/>
        <v>0</v>
      </c>
      <c r="Y57" s="65">
        <f t="shared" si="10"/>
        <v>0</v>
      </c>
      <c r="Z57" s="92">
        <f t="shared" si="11"/>
        <v>0</v>
      </c>
      <c r="AA57" s="60">
        <f>[1]NewVision!$G57</f>
        <v>0</v>
      </c>
      <c r="AB57" s="92">
        <f t="shared" si="12"/>
        <v>0</v>
      </c>
      <c r="AC57" s="60"/>
      <c r="AD57" s="60">
        <f t="shared" si="13"/>
        <v>0</v>
      </c>
      <c r="AE57" s="92">
        <f t="shared" si="16"/>
        <v>0</v>
      </c>
      <c r="AF57" s="96">
        <f t="shared" si="14"/>
        <v>0</v>
      </c>
    </row>
    <row r="58" spans="1:32" ht="16.149999999999999" customHeight="1" x14ac:dyDescent="0.2">
      <c r="A58" s="54">
        <v>52</v>
      </c>
      <c r="B58" s="55" t="s">
        <v>56</v>
      </c>
      <c r="C58" s="271">
        <f>'8_2.1.18 SIS'!AQ58</f>
        <v>0</v>
      </c>
      <c r="D58" s="56">
        <f>'Source Data'!O58</f>
        <v>9743.5154354861861</v>
      </c>
      <c r="E58" s="74">
        <f t="shared" si="4"/>
        <v>0</v>
      </c>
      <c r="F58" s="74">
        <v>716.29552188552179</v>
      </c>
      <c r="G58" s="74">
        <f t="shared" si="15"/>
        <v>0</v>
      </c>
      <c r="H58" s="290"/>
      <c r="I58" s="56">
        <f>'Source Data'!I58</f>
        <v>601.39043740535396</v>
      </c>
      <c r="J58" s="74">
        <f t="shared" si="5"/>
        <v>0</v>
      </c>
      <c r="K58" s="290"/>
      <c r="L58" s="56">
        <f>'Source Data'!J58</f>
        <v>164.01557383782384</v>
      </c>
      <c r="M58" s="74">
        <f t="shared" si="6"/>
        <v>0</v>
      </c>
      <c r="N58" s="290"/>
      <c r="O58" s="56">
        <f>'Source Data'!K58</f>
        <v>4100.3893459455958</v>
      </c>
      <c r="P58" s="74">
        <f t="shared" si="7"/>
        <v>0</v>
      </c>
      <c r="Q58" s="290"/>
      <c r="R58" s="56">
        <f>'Source Data'!L58</f>
        <v>1640.1557383782383</v>
      </c>
      <c r="S58" s="74">
        <f t="shared" si="8"/>
        <v>0</v>
      </c>
      <c r="T58" s="93">
        <v>0</v>
      </c>
      <c r="U58" s="56"/>
      <c r="V58" s="56"/>
      <c r="W58" s="57">
        <f t="shared" si="9"/>
        <v>0</v>
      </c>
      <c r="X58" s="93">
        <f t="shared" si="2"/>
        <v>0</v>
      </c>
      <c r="Y58" s="74">
        <f t="shared" si="10"/>
        <v>0</v>
      </c>
      <c r="Z58" s="93">
        <f t="shared" si="11"/>
        <v>0</v>
      </c>
      <c r="AA58" s="56">
        <f>[1]NewVision!$G58</f>
        <v>0</v>
      </c>
      <c r="AB58" s="93">
        <f t="shared" si="12"/>
        <v>0</v>
      </c>
      <c r="AC58" s="56"/>
      <c r="AD58" s="56">
        <f t="shared" si="13"/>
        <v>0</v>
      </c>
      <c r="AE58" s="93">
        <f t="shared" si="16"/>
        <v>0</v>
      </c>
      <c r="AF58" s="97">
        <f t="shared" si="14"/>
        <v>0</v>
      </c>
    </row>
    <row r="59" spans="1:32" ht="16.149999999999999" customHeight="1" x14ac:dyDescent="0.2">
      <c r="A59" s="54">
        <v>53</v>
      </c>
      <c r="B59" s="55" t="s">
        <v>57</v>
      </c>
      <c r="C59" s="271">
        <f>'8_2.1.18 SIS'!AQ59</f>
        <v>0</v>
      </c>
      <c r="D59" s="56">
        <f>'Source Data'!O59</f>
        <v>6655.0358891865671</v>
      </c>
      <c r="E59" s="74">
        <f t="shared" si="4"/>
        <v>0</v>
      </c>
      <c r="F59" s="74">
        <v>716.29552188552179</v>
      </c>
      <c r="G59" s="74">
        <f t="shared" si="15"/>
        <v>0</v>
      </c>
      <c r="H59" s="290"/>
      <c r="I59" s="56">
        <f>'Source Data'!I59</f>
        <v>663.32493479155164</v>
      </c>
      <c r="J59" s="74">
        <f t="shared" si="5"/>
        <v>0</v>
      </c>
      <c r="K59" s="290"/>
      <c r="L59" s="56">
        <f>'Source Data'!J59</f>
        <v>180.90680039769586</v>
      </c>
      <c r="M59" s="74">
        <f t="shared" si="6"/>
        <v>0</v>
      </c>
      <c r="N59" s="290"/>
      <c r="O59" s="56">
        <f>'Source Data'!K59</f>
        <v>4522.670009942397</v>
      </c>
      <c r="P59" s="74">
        <f t="shared" si="7"/>
        <v>0</v>
      </c>
      <c r="Q59" s="290"/>
      <c r="R59" s="56">
        <f>'Source Data'!L59</f>
        <v>1809.0680039769588</v>
      </c>
      <c r="S59" s="74">
        <f t="shared" si="8"/>
        <v>0</v>
      </c>
      <c r="T59" s="93">
        <v>0</v>
      </c>
      <c r="U59" s="56"/>
      <c r="V59" s="56"/>
      <c r="W59" s="57">
        <f t="shared" si="9"/>
        <v>0</v>
      </c>
      <c r="X59" s="93">
        <f t="shared" si="2"/>
        <v>0</v>
      </c>
      <c r="Y59" s="74">
        <f t="shared" si="10"/>
        <v>0</v>
      </c>
      <c r="Z59" s="93">
        <f t="shared" si="11"/>
        <v>0</v>
      </c>
      <c r="AA59" s="56">
        <f>[1]NewVision!$G59</f>
        <v>0</v>
      </c>
      <c r="AB59" s="93">
        <f t="shared" si="12"/>
        <v>0</v>
      </c>
      <c r="AC59" s="56"/>
      <c r="AD59" s="56">
        <f t="shared" si="13"/>
        <v>0</v>
      </c>
      <c r="AE59" s="93">
        <f t="shared" si="16"/>
        <v>0</v>
      </c>
      <c r="AF59" s="97">
        <f t="shared" si="14"/>
        <v>0</v>
      </c>
    </row>
    <row r="60" spans="1:32" ht="16.149999999999999" customHeight="1" x14ac:dyDescent="0.2">
      <c r="A60" s="54">
        <v>54</v>
      </c>
      <c r="B60" s="55" t="s">
        <v>58</v>
      </c>
      <c r="C60" s="271">
        <f>'8_2.1.18 SIS'!AQ60</f>
        <v>0</v>
      </c>
      <c r="D60" s="56">
        <f>'Source Data'!O60</f>
        <v>8974.1350415334582</v>
      </c>
      <c r="E60" s="74">
        <f t="shared" si="4"/>
        <v>0</v>
      </c>
      <c r="F60" s="74">
        <v>716.29552188552179</v>
      </c>
      <c r="G60" s="74">
        <f t="shared" si="15"/>
        <v>0</v>
      </c>
      <c r="H60" s="290"/>
      <c r="I60" s="56">
        <f>'Source Data'!I60</f>
        <v>583.70660052312871</v>
      </c>
      <c r="J60" s="74">
        <f t="shared" si="5"/>
        <v>0</v>
      </c>
      <c r="K60" s="290"/>
      <c r="L60" s="56">
        <f>'Source Data'!J60</f>
        <v>159.19270923358056</v>
      </c>
      <c r="M60" s="74">
        <f t="shared" si="6"/>
        <v>0</v>
      </c>
      <c r="N60" s="290"/>
      <c r="O60" s="56">
        <f>'Source Data'!K60</f>
        <v>3979.8177308395143</v>
      </c>
      <c r="P60" s="74">
        <f t="shared" si="7"/>
        <v>0</v>
      </c>
      <c r="Q60" s="290"/>
      <c r="R60" s="56">
        <f>'Source Data'!L60</f>
        <v>1591.9270923358056</v>
      </c>
      <c r="S60" s="74">
        <f t="shared" si="8"/>
        <v>0</v>
      </c>
      <c r="T60" s="93">
        <v>0</v>
      </c>
      <c r="U60" s="56"/>
      <c r="V60" s="56"/>
      <c r="W60" s="57">
        <f t="shared" si="9"/>
        <v>0</v>
      </c>
      <c r="X60" s="93">
        <f t="shared" si="2"/>
        <v>0</v>
      </c>
      <c r="Y60" s="74">
        <f t="shared" si="10"/>
        <v>0</v>
      </c>
      <c r="Z60" s="93">
        <f t="shared" si="11"/>
        <v>0</v>
      </c>
      <c r="AA60" s="56">
        <f>[1]NewVision!$G60</f>
        <v>0</v>
      </c>
      <c r="AB60" s="93">
        <f t="shared" si="12"/>
        <v>0</v>
      </c>
      <c r="AC60" s="56"/>
      <c r="AD60" s="56">
        <f t="shared" si="13"/>
        <v>0</v>
      </c>
      <c r="AE60" s="93">
        <f t="shared" si="16"/>
        <v>0</v>
      </c>
      <c r="AF60" s="97">
        <f t="shared" si="14"/>
        <v>0</v>
      </c>
    </row>
    <row r="61" spans="1:32" ht="16.149999999999999" customHeight="1" x14ac:dyDescent="0.2">
      <c r="A61" s="49">
        <v>55</v>
      </c>
      <c r="B61" s="50" t="s">
        <v>59</v>
      </c>
      <c r="C61" s="272">
        <f>'8_2.1.18 SIS'!AQ61</f>
        <v>0</v>
      </c>
      <c r="D61" s="51">
        <f>'Source Data'!O61</f>
        <v>7409.5836472239644</v>
      </c>
      <c r="E61" s="80">
        <f t="shared" si="4"/>
        <v>0</v>
      </c>
      <c r="F61" s="80">
        <v>716.29552188552179</v>
      </c>
      <c r="G61" s="80">
        <f t="shared" si="15"/>
        <v>0</v>
      </c>
      <c r="H61" s="291"/>
      <c r="I61" s="51">
        <f>'Source Data'!I61</f>
        <v>593.48544210889816</v>
      </c>
      <c r="J61" s="80">
        <f t="shared" si="5"/>
        <v>0</v>
      </c>
      <c r="K61" s="291"/>
      <c r="L61" s="51">
        <f>'Source Data'!J61</f>
        <v>161.8596660296995</v>
      </c>
      <c r="M61" s="80">
        <f t="shared" si="6"/>
        <v>0</v>
      </c>
      <c r="N61" s="291"/>
      <c r="O61" s="51">
        <f>'Source Data'!K61</f>
        <v>4046.4916507424882</v>
      </c>
      <c r="P61" s="80">
        <f t="shared" si="7"/>
        <v>0</v>
      </c>
      <c r="Q61" s="291"/>
      <c r="R61" s="51">
        <f>'Source Data'!L61</f>
        <v>1618.596660296995</v>
      </c>
      <c r="S61" s="80">
        <f t="shared" si="8"/>
        <v>0</v>
      </c>
      <c r="T61" s="94">
        <v>0</v>
      </c>
      <c r="U61" s="51"/>
      <c r="V61" s="51"/>
      <c r="W61" s="52">
        <f t="shared" si="9"/>
        <v>0</v>
      </c>
      <c r="X61" s="94">
        <f t="shared" si="2"/>
        <v>0</v>
      </c>
      <c r="Y61" s="80">
        <f t="shared" si="10"/>
        <v>0</v>
      </c>
      <c r="Z61" s="94">
        <f t="shared" si="11"/>
        <v>0</v>
      </c>
      <c r="AA61" s="51">
        <f>[1]NewVision!$G61</f>
        <v>0</v>
      </c>
      <c r="AB61" s="94">
        <f t="shared" si="12"/>
        <v>0</v>
      </c>
      <c r="AC61" s="53"/>
      <c r="AD61" s="51">
        <f t="shared" si="13"/>
        <v>0</v>
      </c>
      <c r="AE61" s="95">
        <f t="shared" si="16"/>
        <v>0</v>
      </c>
      <c r="AF61" s="95">
        <f t="shared" si="14"/>
        <v>0</v>
      </c>
    </row>
    <row r="62" spans="1:32" ht="16.149999999999999" customHeight="1" x14ac:dyDescent="0.2">
      <c r="A62" s="58">
        <v>56</v>
      </c>
      <c r="B62" s="59" t="s">
        <v>60</v>
      </c>
      <c r="C62" s="270">
        <f>'8_2.1.18 SIS'!AQ62</f>
        <v>2</v>
      </c>
      <c r="D62" s="60">
        <f>'Source Data'!O62</f>
        <v>8598.5057022009514</v>
      </c>
      <c r="E62" s="65">
        <f t="shared" si="4"/>
        <v>17197.011404401903</v>
      </c>
      <c r="F62" s="65">
        <v>716.29552188552179</v>
      </c>
      <c r="G62" s="65">
        <f t="shared" si="15"/>
        <v>1432.5910437710436</v>
      </c>
      <c r="H62" s="289"/>
      <c r="I62" s="60">
        <f>'Source Data'!I62</f>
        <v>665.40831600253398</v>
      </c>
      <c r="J62" s="65">
        <f t="shared" si="5"/>
        <v>0</v>
      </c>
      <c r="K62" s="289"/>
      <c r="L62" s="60">
        <f>'Source Data'!J62</f>
        <v>181.4749952734183</v>
      </c>
      <c r="M62" s="65">
        <f t="shared" si="6"/>
        <v>0</v>
      </c>
      <c r="N62" s="289"/>
      <c r="O62" s="60">
        <f>'Source Data'!K62</f>
        <v>4536.8748818354579</v>
      </c>
      <c r="P62" s="65">
        <f t="shared" si="7"/>
        <v>0</v>
      </c>
      <c r="Q62" s="289"/>
      <c r="R62" s="60">
        <f>'Source Data'!L62</f>
        <v>1814.7499527341834</v>
      </c>
      <c r="S62" s="65">
        <f t="shared" si="8"/>
        <v>0</v>
      </c>
      <c r="T62" s="92">
        <v>23832</v>
      </c>
      <c r="U62" s="60"/>
      <c r="V62" s="60"/>
      <c r="W62" s="61">
        <f t="shared" si="9"/>
        <v>0</v>
      </c>
      <c r="X62" s="92">
        <f t="shared" si="2"/>
        <v>23832</v>
      </c>
      <c r="Y62" s="65">
        <f t="shared" si="10"/>
        <v>-60</v>
      </c>
      <c r="Z62" s="92">
        <f t="shared" si="11"/>
        <v>23772</v>
      </c>
      <c r="AA62" s="60">
        <f>[1]NewVision!$G62</f>
        <v>0</v>
      </c>
      <c r="AB62" s="92">
        <f t="shared" si="12"/>
        <v>23772</v>
      </c>
      <c r="AC62" s="60"/>
      <c r="AD62" s="60">
        <f t="shared" si="13"/>
        <v>23772</v>
      </c>
      <c r="AE62" s="92">
        <f t="shared" si="16"/>
        <v>1981</v>
      </c>
      <c r="AF62" s="96">
        <f t="shared" si="14"/>
        <v>23772</v>
      </c>
    </row>
    <row r="63" spans="1:32" ht="16.149999999999999" customHeight="1" x14ac:dyDescent="0.2">
      <c r="A63" s="54">
        <v>57</v>
      </c>
      <c r="B63" s="55" t="s">
        <v>61</v>
      </c>
      <c r="C63" s="271">
        <f>'8_2.1.18 SIS'!AQ63</f>
        <v>0</v>
      </c>
      <c r="D63" s="56">
        <f>'Source Data'!O63</f>
        <v>6666.900802271065</v>
      </c>
      <c r="E63" s="74">
        <f t="shared" si="4"/>
        <v>0</v>
      </c>
      <c r="F63" s="74">
        <v>716.29552188552179</v>
      </c>
      <c r="G63" s="74">
        <f t="shared" si="15"/>
        <v>0</v>
      </c>
      <c r="H63" s="290"/>
      <c r="I63" s="56">
        <f>'Source Data'!I63</f>
        <v>666.15521612667408</v>
      </c>
      <c r="J63" s="74">
        <f t="shared" si="5"/>
        <v>0</v>
      </c>
      <c r="K63" s="290"/>
      <c r="L63" s="56">
        <f>'Source Data'!J63</f>
        <v>181.67869530727472</v>
      </c>
      <c r="M63" s="74">
        <f t="shared" si="6"/>
        <v>0</v>
      </c>
      <c r="N63" s="290"/>
      <c r="O63" s="56">
        <f>'Source Data'!K63</f>
        <v>4541.967382681868</v>
      </c>
      <c r="P63" s="74">
        <f t="shared" si="7"/>
        <v>0</v>
      </c>
      <c r="Q63" s="290"/>
      <c r="R63" s="56">
        <f>'Source Data'!L63</f>
        <v>1816.7869530727471</v>
      </c>
      <c r="S63" s="74">
        <f t="shared" si="8"/>
        <v>0</v>
      </c>
      <c r="T63" s="93">
        <v>0</v>
      </c>
      <c r="U63" s="56"/>
      <c r="V63" s="56"/>
      <c r="W63" s="57">
        <f t="shared" si="9"/>
        <v>0</v>
      </c>
      <c r="X63" s="93">
        <f t="shared" si="2"/>
        <v>0</v>
      </c>
      <c r="Y63" s="74">
        <f t="shared" si="10"/>
        <v>0</v>
      </c>
      <c r="Z63" s="93">
        <f t="shared" si="11"/>
        <v>0</v>
      </c>
      <c r="AA63" s="56">
        <f>[1]NewVision!$G63</f>
        <v>0</v>
      </c>
      <c r="AB63" s="93">
        <f t="shared" si="12"/>
        <v>0</v>
      </c>
      <c r="AC63" s="56"/>
      <c r="AD63" s="56">
        <f t="shared" si="13"/>
        <v>0</v>
      </c>
      <c r="AE63" s="93">
        <f t="shared" si="16"/>
        <v>0</v>
      </c>
      <c r="AF63" s="97">
        <f t="shared" si="14"/>
        <v>0</v>
      </c>
    </row>
    <row r="64" spans="1:32" ht="16.149999999999999" customHeight="1" x14ac:dyDescent="0.2">
      <c r="A64" s="54">
        <v>58</v>
      </c>
      <c r="B64" s="55" t="s">
        <v>62</v>
      </c>
      <c r="C64" s="271">
        <f>'8_2.1.18 SIS'!AQ64</f>
        <v>0</v>
      </c>
      <c r="D64" s="56">
        <f>'Source Data'!O64</f>
        <v>6876.2452334446507</v>
      </c>
      <c r="E64" s="74">
        <f t="shared" si="4"/>
        <v>0</v>
      </c>
      <c r="F64" s="74">
        <v>716.29552188552179</v>
      </c>
      <c r="G64" s="74">
        <f t="shared" si="15"/>
        <v>0</v>
      </c>
      <c r="H64" s="290"/>
      <c r="I64" s="56">
        <f>'Source Data'!I64</f>
        <v>740.81098599764084</v>
      </c>
      <c r="J64" s="74">
        <f t="shared" si="5"/>
        <v>0</v>
      </c>
      <c r="K64" s="290"/>
      <c r="L64" s="56">
        <f>'Source Data'!J64</f>
        <v>202.03935981753844</v>
      </c>
      <c r="M64" s="74">
        <f t="shared" si="6"/>
        <v>0</v>
      </c>
      <c r="N64" s="290"/>
      <c r="O64" s="56">
        <f>'Source Data'!K64</f>
        <v>5050.9839954384606</v>
      </c>
      <c r="P64" s="74">
        <f t="shared" si="7"/>
        <v>0</v>
      </c>
      <c r="Q64" s="290"/>
      <c r="R64" s="56">
        <f>'Source Data'!L64</f>
        <v>2020.3935981753841</v>
      </c>
      <c r="S64" s="74">
        <f t="shared" si="8"/>
        <v>0</v>
      </c>
      <c r="T64" s="93">
        <v>0</v>
      </c>
      <c r="U64" s="56"/>
      <c r="V64" s="56"/>
      <c r="W64" s="57">
        <f t="shared" si="9"/>
        <v>0</v>
      </c>
      <c r="X64" s="93">
        <f t="shared" si="2"/>
        <v>0</v>
      </c>
      <c r="Y64" s="74">
        <f t="shared" si="10"/>
        <v>0</v>
      </c>
      <c r="Z64" s="93">
        <f t="shared" si="11"/>
        <v>0</v>
      </c>
      <c r="AA64" s="56">
        <f>[1]NewVision!$G64</f>
        <v>0</v>
      </c>
      <c r="AB64" s="93">
        <f t="shared" si="12"/>
        <v>0</v>
      </c>
      <c r="AC64" s="56"/>
      <c r="AD64" s="56">
        <f t="shared" si="13"/>
        <v>0</v>
      </c>
      <c r="AE64" s="93">
        <f t="shared" si="16"/>
        <v>0</v>
      </c>
      <c r="AF64" s="97">
        <f t="shared" si="14"/>
        <v>0</v>
      </c>
    </row>
    <row r="65" spans="1:32" ht="16.149999999999999" customHeight="1" x14ac:dyDescent="0.2">
      <c r="A65" s="54">
        <v>59</v>
      </c>
      <c r="B65" s="55" t="s">
        <v>63</v>
      </c>
      <c r="C65" s="271">
        <f>'8_2.1.18 SIS'!AQ65</f>
        <v>0</v>
      </c>
      <c r="D65" s="56">
        <f>'Source Data'!O65</f>
        <v>5942.9469727805899</v>
      </c>
      <c r="E65" s="74">
        <f t="shared" si="4"/>
        <v>0</v>
      </c>
      <c r="F65" s="74">
        <v>716.29552188552179</v>
      </c>
      <c r="G65" s="74">
        <f t="shared" si="15"/>
        <v>0</v>
      </c>
      <c r="H65" s="290"/>
      <c r="I65" s="56">
        <f>'Source Data'!I65</f>
        <v>778.80539593788717</v>
      </c>
      <c r="J65" s="74">
        <f t="shared" si="5"/>
        <v>0</v>
      </c>
      <c r="K65" s="290"/>
      <c r="L65" s="56">
        <f>'Source Data'!J65</f>
        <v>212.40147161942375</v>
      </c>
      <c r="M65" s="74">
        <f t="shared" si="6"/>
        <v>0</v>
      </c>
      <c r="N65" s="290"/>
      <c r="O65" s="56">
        <f>'Source Data'!K65</f>
        <v>5310.0367904855939</v>
      </c>
      <c r="P65" s="74">
        <f t="shared" si="7"/>
        <v>0</v>
      </c>
      <c r="Q65" s="290"/>
      <c r="R65" s="56">
        <f>'Source Data'!L65</f>
        <v>2124.0147161942373</v>
      </c>
      <c r="S65" s="74">
        <f t="shared" si="8"/>
        <v>0</v>
      </c>
      <c r="T65" s="93">
        <v>0</v>
      </c>
      <c r="U65" s="56"/>
      <c r="V65" s="56"/>
      <c r="W65" s="57">
        <f t="shared" si="9"/>
        <v>0</v>
      </c>
      <c r="X65" s="93">
        <f t="shared" si="2"/>
        <v>0</v>
      </c>
      <c r="Y65" s="74">
        <f t="shared" si="10"/>
        <v>0</v>
      </c>
      <c r="Z65" s="93">
        <f t="shared" si="11"/>
        <v>0</v>
      </c>
      <c r="AA65" s="56">
        <f>[1]NewVision!$G65</f>
        <v>0</v>
      </c>
      <c r="AB65" s="93">
        <f t="shared" si="12"/>
        <v>0</v>
      </c>
      <c r="AC65" s="56"/>
      <c r="AD65" s="56">
        <f t="shared" si="13"/>
        <v>0</v>
      </c>
      <c r="AE65" s="93">
        <f t="shared" si="16"/>
        <v>0</v>
      </c>
      <c r="AF65" s="97">
        <f t="shared" si="14"/>
        <v>0</v>
      </c>
    </row>
    <row r="66" spans="1:32" ht="16.149999999999999" customHeight="1" x14ac:dyDescent="0.2">
      <c r="A66" s="49">
        <v>60</v>
      </c>
      <c r="B66" s="50" t="s">
        <v>64</v>
      </c>
      <c r="C66" s="272">
        <f>'8_2.1.18 SIS'!AQ66</f>
        <v>0</v>
      </c>
      <c r="D66" s="51">
        <f>'Source Data'!O66</f>
        <v>8310.4548474230687</v>
      </c>
      <c r="E66" s="80">
        <f t="shared" si="4"/>
        <v>0</v>
      </c>
      <c r="F66" s="80">
        <v>716.29552188552179</v>
      </c>
      <c r="G66" s="80">
        <f t="shared" si="15"/>
        <v>0</v>
      </c>
      <c r="H66" s="291"/>
      <c r="I66" s="51">
        <f>'Source Data'!I66</f>
        <v>654.17710868659628</v>
      </c>
      <c r="J66" s="80">
        <f t="shared" si="5"/>
        <v>0</v>
      </c>
      <c r="K66" s="291"/>
      <c r="L66" s="51">
        <f>'Source Data'!J66</f>
        <v>178.41193873270808</v>
      </c>
      <c r="M66" s="80">
        <f t="shared" si="6"/>
        <v>0</v>
      </c>
      <c r="N66" s="291"/>
      <c r="O66" s="51">
        <f>'Source Data'!K66</f>
        <v>4460.2984683177028</v>
      </c>
      <c r="P66" s="80">
        <f t="shared" si="7"/>
        <v>0</v>
      </c>
      <c r="Q66" s="291"/>
      <c r="R66" s="51">
        <f>'Source Data'!L66</f>
        <v>1784.1193873270811</v>
      </c>
      <c r="S66" s="80">
        <f t="shared" si="8"/>
        <v>0</v>
      </c>
      <c r="T66" s="94">
        <v>0</v>
      </c>
      <c r="U66" s="51"/>
      <c r="V66" s="51"/>
      <c r="W66" s="52">
        <f t="shared" si="9"/>
        <v>0</v>
      </c>
      <c r="X66" s="94">
        <f t="shared" si="2"/>
        <v>0</v>
      </c>
      <c r="Y66" s="80">
        <f t="shared" si="10"/>
        <v>0</v>
      </c>
      <c r="Z66" s="94">
        <f t="shared" si="11"/>
        <v>0</v>
      </c>
      <c r="AA66" s="51">
        <f>[1]NewVision!$G66</f>
        <v>0</v>
      </c>
      <c r="AB66" s="94">
        <f t="shared" si="12"/>
        <v>0</v>
      </c>
      <c r="AC66" s="53"/>
      <c r="AD66" s="51">
        <f t="shared" si="13"/>
        <v>0</v>
      </c>
      <c r="AE66" s="95">
        <f t="shared" si="16"/>
        <v>0</v>
      </c>
      <c r="AF66" s="95">
        <f t="shared" si="14"/>
        <v>0</v>
      </c>
    </row>
    <row r="67" spans="1:32" ht="16.149999999999999" customHeight="1" x14ac:dyDescent="0.2">
      <c r="A67" s="58">
        <v>61</v>
      </c>
      <c r="B67" s="59" t="s">
        <v>65</v>
      </c>
      <c r="C67" s="270">
        <f>'8_2.1.18 SIS'!AQ67</f>
        <v>0</v>
      </c>
      <c r="D67" s="60">
        <f>'Source Data'!O67</f>
        <v>11546.564897969161</v>
      </c>
      <c r="E67" s="65">
        <f t="shared" si="4"/>
        <v>0</v>
      </c>
      <c r="F67" s="65">
        <v>716.29552188552179</v>
      </c>
      <c r="G67" s="65">
        <f t="shared" si="15"/>
        <v>0</v>
      </c>
      <c r="H67" s="289"/>
      <c r="I67" s="60">
        <f>'Source Data'!I67</f>
        <v>381.62134806778147</v>
      </c>
      <c r="J67" s="65">
        <f t="shared" si="5"/>
        <v>0</v>
      </c>
      <c r="K67" s="289"/>
      <c r="L67" s="60">
        <f>'Source Data'!J67</f>
        <v>104.0785494730313</v>
      </c>
      <c r="M67" s="65">
        <f t="shared" si="6"/>
        <v>0</v>
      </c>
      <c r="N67" s="289"/>
      <c r="O67" s="60">
        <f>'Source Data'!K67</f>
        <v>2601.9637368257822</v>
      </c>
      <c r="P67" s="65">
        <f t="shared" si="7"/>
        <v>0</v>
      </c>
      <c r="Q67" s="289"/>
      <c r="R67" s="60">
        <f>'Source Data'!L67</f>
        <v>1040.7854947303128</v>
      </c>
      <c r="S67" s="65">
        <f t="shared" si="8"/>
        <v>0</v>
      </c>
      <c r="T67" s="92">
        <v>0</v>
      </c>
      <c r="U67" s="60"/>
      <c r="V67" s="60"/>
      <c r="W67" s="61">
        <f t="shared" si="9"/>
        <v>0</v>
      </c>
      <c r="X67" s="92">
        <f t="shared" si="2"/>
        <v>0</v>
      </c>
      <c r="Y67" s="65">
        <f t="shared" si="10"/>
        <v>0</v>
      </c>
      <c r="Z67" s="92">
        <f t="shared" si="11"/>
        <v>0</v>
      </c>
      <c r="AA67" s="60">
        <f>[1]NewVision!$G67</f>
        <v>0</v>
      </c>
      <c r="AB67" s="92">
        <f t="shared" si="12"/>
        <v>0</v>
      </c>
      <c r="AC67" s="60"/>
      <c r="AD67" s="60">
        <f t="shared" si="13"/>
        <v>0</v>
      </c>
      <c r="AE67" s="92">
        <f t="shared" si="16"/>
        <v>0</v>
      </c>
      <c r="AF67" s="96">
        <f t="shared" si="14"/>
        <v>0</v>
      </c>
    </row>
    <row r="68" spans="1:32" ht="16.149999999999999" customHeight="1" x14ac:dyDescent="0.2">
      <c r="A68" s="54">
        <v>62</v>
      </c>
      <c r="B68" s="55" t="s">
        <v>66</v>
      </c>
      <c r="C68" s="271">
        <f>'8_2.1.18 SIS'!AQ68</f>
        <v>0</v>
      </c>
      <c r="D68" s="56">
        <f>'Source Data'!O68</f>
        <v>6364.6799729981076</v>
      </c>
      <c r="E68" s="74">
        <f t="shared" si="4"/>
        <v>0</v>
      </c>
      <c r="F68" s="74">
        <v>716.29552188552179</v>
      </c>
      <c r="G68" s="74">
        <f t="shared" si="15"/>
        <v>0</v>
      </c>
      <c r="H68" s="290"/>
      <c r="I68" s="56">
        <f>'Source Data'!I68</f>
        <v>736.06666112665073</v>
      </c>
      <c r="J68" s="74">
        <f t="shared" si="5"/>
        <v>0</v>
      </c>
      <c r="K68" s="290"/>
      <c r="L68" s="56">
        <f>'Source Data'!J68</f>
        <v>200.74545303454113</v>
      </c>
      <c r="M68" s="74">
        <f t="shared" si="6"/>
        <v>0</v>
      </c>
      <c r="N68" s="290"/>
      <c r="O68" s="56">
        <f>'Source Data'!K68</f>
        <v>5018.6363258635274</v>
      </c>
      <c r="P68" s="74">
        <f t="shared" si="7"/>
        <v>0</v>
      </c>
      <c r="Q68" s="290"/>
      <c r="R68" s="56">
        <f>'Source Data'!L68</f>
        <v>2007.4545303454111</v>
      </c>
      <c r="S68" s="74">
        <f t="shared" si="8"/>
        <v>0</v>
      </c>
      <c r="T68" s="93">
        <v>0</v>
      </c>
      <c r="U68" s="56"/>
      <c r="V68" s="56"/>
      <c r="W68" s="57">
        <f t="shared" si="9"/>
        <v>0</v>
      </c>
      <c r="X68" s="93">
        <f t="shared" si="2"/>
        <v>0</v>
      </c>
      <c r="Y68" s="74">
        <f t="shared" si="10"/>
        <v>0</v>
      </c>
      <c r="Z68" s="93">
        <f t="shared" si="11"/>
        <v>0</v>
      </c>
      <c r="AA68" s="56">
        <f>[1]NewVision!$G68</f>
        <v>0</v>
      </c>
      <c r="AB68" s="93">
        <f t="shared" si="12"/>
        <v>0</v>
      </c>
      <c r="AC68" s="56"/>
      <c r="AD68" s="56">
        <f t="shared" si="13"/>
        <v>0</v>
      </c>
      <c r="AE68" s="93">
        <f t="shared" si="16"/>
        <v>0</v>
      </c>
      <c r="AF68" s="97">
        <f t="shared" si="14"/>
        <v>0</v>
      </c>
    </row>
    <row r="69" spans="1:32" ht="16.149999999999999" customHeight="1" x14ac:dyDescent="0.2">
      <c r="A69" s="54">
        <v>63</v>
      </c>
      <c r="B69" s="55" t="s">
        <v>67</v>
      </c>
      <c r="C69" s="271">
        <f>'8_2.1.18 SIS'!AQ69</f>
        <v>0</v>
      </c>
      <c r="D69" s="56">
        <f>'Source Data'!O69</f>
        <v>10420.176957072748</v>
      </c>
      <c r="E69" s="74">
        <f t="shared" si="4"/>
        <v>0</v>
      </c>
      <c r="F69" s="74">
        <v>716.29552188552179</v>
      </c>
      <c r="G69" s="74">
        <f t="shared" si="15"/>
        <v>0</v>
      </c>
      <c r="H69" s="290"/>
      <c r="I69" s="56">
        <f>'Source Data'!I69</f>
        <v>455.19374290754848</v>
      </c>
      <c r="J69" s="74">
        <f t="shared" si="5"/>
        <v>0</v>
      </c>
      <c r="K69" s="290"/>
      <c r="L69" s="56">
        <f>'Source Data'!J69</f>
        <v>124.14374806569505</v>
      </c>
      <c r="M69" s="74">
        <f t="shared" si="6"/>
        <v>0</v>
      </c>
      <c r="N69" s="290"/>
      <c r="O69" s="56">
        <f>'Source Data'!K69</f>
        <v>3103.5937016423763</v>
      </c>
      <c r="P69" s="74">
        <f t="shared" si="7"/>
        <v>0</v>
      </c>
      <c r="Q69" s="290"/>
      <c r="R69" s="56">
        <f>'Source Data'!L69</f>
        <v>1241.4374806569506</v>
      </c>
      <c r="S69" s="74">
        <f t="shared" si="8"/>
        <v>0</v>
      </c>
      <c r="T69" s="93">
        <v>0</v>
      </c>
      <c r="U69" s="56"/>
      <c r="V69" s="56"/>
      <c r="W69" s="57">
        <f t="shared" si="9"/>
        <v>0</v>
      </c>
      <c r="X69" s="93">
        <f t="shared" si="2"/>
        <v>0</v>
      </c>
      <c r="Y69" s="74">
        <f t="shared" si="10"/>
        <v>0</v>
      </c>
      <c r="Z69" s="93">
        <f t="shared" si="11"/>
        <v>0</v>
      </c>
      <c r="AA69" s="56">
        <f>[1]NewVision!$G69</f>
        <v>0</v>
      </c>
      <c r="AB69" s="93">
        <f t="shared" si="12"/>
        <v>0</v>
      </c>
      <c r="AC69" s="56"/>
      <c r="AD69" s="56">
        <f t="shared" si="13"/>
        <v>0</v>
      </c>
      <c r="AE69" s="93">
        <f t="shared" si="16"/>
        <v>0</v>
      </c>
      <c r="AF69" s="97">
        <f t="shared" si="14"/>
        <v>0</v>
      </c>
    </row>
    <row r="70" spans="1:32" ht="16.149999999999999" customHeight="1" x14ac:dyDescent="0.2">
      <c r="A70" s="54">
        <v>64</v>
      </c>
      <c r="B70" s="55" t="s">
        <v>68</v>
      </c>
      <c r="C70" s="271">
        <f>'8_2.1.18 SIS'!AQ70</f>
        <v>0</v>
      </c>
      <c r="D70" s="56">
        <f>'Source Data'!O70</f>
        <v>7636.9814951359776</v>
      </c>
      <c r="E70" s="74">
        <f t="shared" si="4"/>
        <v>0</v>
      </c>
      <c r="F70" s="74">
        <v>716.29552188552179</v>
      </c>
      <c r="G70" s="74">
        <f t="shared" si="15"/>
        <v>0</v>
      </c>
      <c r="H70" s="290"/>
      <c r="I70" s="56">
        <f>'Source Data'!I70</f>
        <v>700.71301031438645</v>
      </c>
      <c r="J70" s="74">
        <f t="shared" si="5"/>
        <v>0</v>
      </c>
      <c r="K70" s="290"/>
      <c r="L70" s="56">
        <f>'Source Data'!J70</f>
        <v>191.10354826755992</v>
      </c>
      <c r="M70" s="74">
        <f t="shared" si="6"/>
        <v>0</v>
      </c>
      <c r="N70" s="290"/>
      <c r="O70" s="56">
        <f>'Source Data'!K70</f>
        <v>4777.5887066889991</v>
      </c>
      <c r="P70" s="74">
        <f t="shared" si="7"/>
        <v>0</v>
      </c>
      <c r="Q70" s="290"/>
      <c r="R70" s="56">
        <f>'Source Data'!L70</f>
        <v>1911.0354826755995</v>
      </c>
      <c r="S70" s="74">
        <f t="shared" si="8"/>
        <v>0</v>
      </c>
      <c r="T70" s="93">
        <v>0</v>
      </c>
      <c r="U70" s="56"/>
      <c r="V70" s="56"/>
      <c r="W70" s="57">
        <f t="shared" si="9"/>
        <v>0</v>
      </c>
      <c r="X70" s="93">
        <f t="shared" si="2"/>
        <v>0</v>
      </c>
      <c r="Y70" s="74">
        <f t="shared" si="10"/>
        <v>0</v>
      </c>
      <c r="Z70" s="93">
        <f t="shared" si="11"/>
        <v>0</v>
      </c>
      <c r="AA70" s="56">
        <f>[1]NewVision!$G70</f>
        <v>0</v>
      </c>
      <c r="AB70" s="93">
        <f t="shared" si="12"/>
        <v>0</v>
      </c>
      <c r="AC70" s="56"/>
      <c r="AD70" s="56">
        <f t="shared" si="13"/>
        <v>0</v>
      </c>
      <c r="AE70" s="93">
        <f t="shared" si="16"/>
        <v>0</v>
      </c>
      <c r="AF70" s="97">
        <f t="shared" si="14"/>
        <v>0</v>
      </c>
    </row>
    <row r="71" spans="1:32" ht="16.149999999999999" customHeight="1" x14ac:dyDescent="0.2">
      <c r="A71" s="49">
        <v>65</v>
      </c>
      <c r="B71" s="50" t="s">
        <v>69</v>
      </c>
      <c r="C71" s="272">
        <f>'8_2.1.18 SIS'!AQ71</f>
        <v>155</v>
      </c>
      <c r="D71" s="51">
        <f>'Source Data'!O71</f>
        <v>8790.9861727809566</v>
      </c>
      <c r="E71" s="80">
        <f t="shared" si="4"/>
        <v>1362602.8567810482</v>
      </c>
      <c r="F71" s="80">
        <v>716.29552188552179</v>
      </c>
      <c r="G71" s="80">
        <f>$C71*F71</f>
        <v>111025.80589225588</v>
      </c>
      <c r="H71" s="291"/>
      <c r="I71" s="51">
        <f>'Source Data'!I71</f>
        <v>566.73400507501663</v>
      </c>
      <c r="J71" s="80">
        <f t="shared" si="5"/>
        <v>0</v>
      </c>
      <c r="K71" s="291"/>
      <c r="L71" s="51">
        <f>'Source Data'!J71</f>
        <v>154.56381956591363</v>
      </c>
      <c r="M71" s="80">
        <f t="shared" si="6"/>
        <v>0</v>
      </c>
      <c r="N71" s="291"/>
      <c r="O71" s="51">
        <f>'Source Data'!K71</f>
        <v>3864.0954891478409</v>
      </c>
      <c r="P71" s="80">
        <f t="shared" si="7"/>
        <v>0</v>
      </c>
      <c r="Q71" s="291"/>
      <c r="R71" s="51">
        <f>'Source Data'!L71</f>
        <v>1545.6381956591365</v>
      </c>
      <c r="S71" s="80">
        <f t="shared" si="8"/>
        <v>0</v>
      </c>
      <c r="T71" s="94">
        <v>1637260</v>
      </c>
      <c r="U71" s="51"/>
      <c r="V71" s="51"/>
      <c r="W71" s="52">
        <f t="shared" si="9"/>
        <v>0</v>
      </c>
      <c r="X71" s="94">
        <f>W71+T71</f>
        <v>1637260</v>
      </c>
      <c r="Y71" s="80">
        <f t="shared" si="10"/>
        <v>-4093</v>
      </c>
      <c r="Z71" s="94">
        <f t="shared" si="11"/>
        <v>1633167</v>
      </c>
      <c r="AA71" s="51">
        <f>[1]NewVision!$G71</f>
        <v>0</v>
      </c>
      <c r="AB71" s="94">
        <f t="shared" si="12"/>
        <v>1633167</v>
      </c>
      <c r="AC71" s="53"/>
      <c r="AD71" s="51">
        <f t="shared" si="13"/>
        <v>1633167</v>
      </c>
      <c r="AE71" s="95">
        <f>ROUND(AD71/$AE$90,0)</f>
        <v>136097</v>
      </c>
      <c r="AF71" s="95">
        <f t="shared" si="14"/>
        <v>1633167</v>
      </c>
    </row>
    <row r="72" spans="1:32" ht="16.149999999999999" customHeight="1" x14ac:dyDescent="0.2">
      <c r="A72" s="58">
        <v>66</v>
      </c>
      <c r="B72" s="59" t="s">
        <v>70</v>
      </c>
      <c r="C72" s="270">
        <f>'8_2.1.18 SIS'!AQ72</f>
        <v>0</v>
      </c>
      <c r="D72" s="60">
        <f>'Source Data'!O72</f>
        <v>8443.0652297845954</v>
      </c>
      <c r="E72" s="65">
        <f>C72*D72</f>
        <v>0</v>
      </c>
      <c r="F72" s="65">
        <v>716.29552188552179</v>
      </c>
      <c r="G72" s="65">
        <f>$C72*F72</f>
        <v>0</v>
      </c>
      <c r="H72" s="289"/>
      <c r="I72" s="60">
        <f>'Source Data'!I72</f>
        <v>655.4113591428079</v>
      </c>
      <c r="J72" s="65">
        <f>H72*I72</f>
        <v>0</v>
      </c>
      <c r="K72" s="289"/>
      <c r="L72" s="60">
        <f>'Source Data'!J72</f>
        <v>178.74855249349307</v>
      </c>
      <c r="M72" s="65">
        <f>K72*L72</f>
        <v>0</v>
      </c>
      <c r="N72" s="289"/>
      <c r="O72" s="60">
        <f>'Source Data'!K72</f>
        <v>4468.713812337327</v>
      </c>
      <c r="P72" s="65">
        <f>N72*O72</f>
        <v>0</v>
      </c>
      <c r="Q72" s="289"/>
      <c r="R72" s="60">
        <f>'Source Data'!L72</f>
        <v>1787.4855249349307</v>
      </c>
      <c r="S72" s="65">
        <f>Q72*R72</f>
        <v>0</v>
      </c>
      <c r="T72" s="92">
        <v>0</v>
      </c>
      <c r="U72" s="60"/>
      <c r="V72" s="60"/>
      <c r="W72" s="61">
        <f>U72+V72</f>
        <v>0</v>
      </c>
      <c r="X72" s="92">
        <f>W72+T72</f>
        <v>0</v>
      </c>
      <c r="Y72" s="65">
        <f>ROUND(X72*-0.25%,0)</f>
        <v>0</v>
      </c>
      <c r="Z72" s="92">
        <f>SUM(X72:Y72)</f>
        <v>0</v>
      </c>
      <c r="AA72" s="60">
        <f>[1]NewVision!$G72</f>
        <v>0</v>
      </c>
      <c r="AB72" s="92">
        <f>ROUND(SUM(Z72:AA72),0)</f>
        <v>0</v>
      </c>
      <c r="AC72" s="60"/>
      <c r="AD72" s="60">
        <f>AB72-AC72</f>
        <v>0</v>
      </c>
      <c r="AE72" s="92">
        <f>ROUND(AD72/$AE$90,0)</f>
        <v>0</v>
      </c>
      <c r="AF72" s="96">
        <f>AB72</f>
        <v>0</v>
      </c>
    </row>
    <row r="73" spans="1:32" ht="16.149999999999999" customHeight="1" x14ac:dyDescent="0.2">
      <c r="A73" s="54">
        <v>67</v>
      </c>
      <c r="B73" s="55" t="s">
        <v>3</v>
      </c>
      <c r="C73" s="271">
        <f>'8_2.1.18 SIS'!AQ73</f>
        <v>0</v>
      </c>
      <c r="D73" s="56">
        <f>'Source Data'!O73</f>
        <v>9673.8242965526533</v>
      </c>
      <c r="E73" s="74">
        <f>C73*D73</f>
        <v>0</v>
      </c>
      <c r="F73" s="74">
        <v>716.29552188552179</v>
      </c>
      <c r="G73" s="74">
        <f>$C73*F73</f>
        <v>0</v>
      </c>
      <c r="H73" s="290"/>
      <c r="I73" s="56">
        <f>'Source Data'!I73</f>
        <v>636.87839950514967</v>
      </c>
      <c r="J73" s="74">
        <f>H73*I73</f>
        <v>0</v>
      </c>
      <c r="K73" s="290"/>
      <c r="L73" s="56">
        <f>'Source Data'!J73</f>
        <v>173.6941089559499</v>
      </c>
      <c r="M73" s="74">
        <f>K73*L73</f>
        <v>0</v>
      </c>
      <c r="N73" s="290"/>
      <c r="O73" s="56">
        <f>'Source Data'!K73</f>
        <v>4342.3527238987472</v>
      </c>
      <c r="P73" s="74">
        <f>N73*O73</f>
        <v>0</v>
      </c>
      <c r="Q73" s="290"/>
      <c r="R73" s="56">
        <f>'Source Data'!L73</f>
        <v>1736.9410895594988</v>
      </c>
      <c r="S73" s="74">
        <f>Q73*R73</f>
        <v>0</v>
      </c>
      <c r="T73" s="93">
        <v>0</v>
      </c>
      <c r="U73" s="56"/>
      <c r="V73" s="56"/>
      <c r="W73" s="57">
        <f>U73+V73</f>
        <v>0</v>
      </c>
      <c r="X73" s="93">
        <f>W73+T73</f>
        <v>0</v>
      </c>
      <c r="Y73" s="74">
        <f>ROUND(X73*-0.25%,0)</f>
        <v>0</v>
      </c>
      <c r="Z73" s="93">
        <f>SUM(X73:Y73)</f>
        <v>0</v>
      </c>
      <c r="AA73" s="56">
        <f>[1]NewVision!$G73</f>
        <v>0</v>
      </c>
      <c r="AB73" s="93">
        <f>ROUND(SUM(Z73:AA73),0)</f>
        <v>0</v>
      </c>
      <c r="AC73" s="56"/>
      <c r="AD73" s="56">
        <f>AB73-AC73</f>
        <v>0</v>
      </c>
      <c r="AE73" s="93">
        <f>ROUND(AD73/$AE$90,0)</f>
        <v>0</v>
      </c>
      <c r="AF73" s="97">
        <f>AB73</f>
        <v>0</v>
      </c>
    </row>
    <row r="74" spans="1:32" ht="16.149999999999999" customHeight="1" x14ac:dyDescent="0.2">
      <c r="A74" s="54">
        <v>68</v>
      </c>
      <c r="B74" s="55" t="s">
        <v>2</v>
      </c>
      <c r="C74" s="271">
        <f>'8_2.1.18 SIS'!AQ74</f>
        <v>0</v>
      </c>
      <c r="D74" s="56">
        <f>'Source Data'!O74</f>
        <v>7481.7620018962161</v>
      </c>
      <c r="E74" s="74">
        <f>C74*D74</f>
        <v>0</v>
      </c>
      <c r="F74" s="74">
        <v>716.29552188552179</v>
      </c>
      <c r="G74" s="74">
        <f>$C74*F74</f>
        <v>0</v>
      </c>
      <c r="H74" s="290"/>
      <c r="I74" s="56">
        <f>'Source Data'!I74</f>
        <v>713.42471435529035</v>
      </c>
      <c r="J74" s="74">
        <f>H74*I74</f>
        <v>0</v>
      </c>
      <c r="K74" s="290"/>
      <c r="L74" s="56">
        <f>'Source Data'!J74</f>
        <v>194.5703766423519</v>
      </c>
      <c r="M74" s="74">
        <f>K74*L74</f>
        <v>0</v>
      </c>
      <c r="N74" s="290"/>
      <c r="O74" s="56">
        <f>'Source Data'!K74</f>
        <v>4864.2594160587978</v>
      </c>
      <c r="P74" s="74">
        <f>N74*O74</f>
        <v>0</v>
      </c>
      <c r="Q74" s="290"/>
      <c r="R74" s="56">
        <f>'Source Data'!L74</f>
        <v>1945.703766423519</v>
      </c>
      <c r="S74" s="74">
        <f>Q74*R74</f>
        <v>0</v>
      </c>
      <c r="T74" s="93">
        <v>0</v>
      </c>
      <c r="U74" s="56"/>
      <c r="V74" s="56"/>
      <c r="W74" s="57">
        <f>U74+V74</f>
        <v>0</v>
      </c>
      <c r="X74" s="93">
        <f>W74+T74</f>
        <v>0</v>
      </c>
      <c r="Y74" s="74">
        <f>ROUND(X74*-0.25%,0)</f>
        <v>0</v>
      </c>
      <c r="Z74" s="93">
        <f>SUM(X74:Y74)</f>
        <v>0</v>
      </c>
      <c r="AA74" s="56">
        <f>[1]NewVision!$G74</f>
        <v>0</v>
      </c>
      <c r="AB74" s="93">
        <f>ROUND(SUM(Z74:AA74),0)</f>
        <v>0</v>
      </c>
      <c r="AC74" s="56"/>
      <c r="AD74" s="56">
        <f>AB74-AC74</f>
        <v>0</v>
      </c>
      <c r="AE74" s="93">
        <f>ROUND(AD74/$AE$90,0)</f>
        <v>0</v>
      </c>
      <c r="AF74" s="97">
        <f>AB74</f>
        <v>0</v>
      </c>
    </row>
    <row r="75" spans="1:32" ht="16.149999999999999" customHeight="1" x14ac:dyDescent="0.2">
      <c r="A75" s="54">
        <v>69</v>
      </c>
      <c r="B75" s="55" t="s">
        <v>75</v>
      </c>
      <c r="C75" s="271">
        <f>'8_2.1.18 SIS'!AQ75</f>
        <v>0</v>
      </c>
      <c r="D75" s="56">
        <f>'Source Data'!O75</f>
        <v>8383.4560189471158</v>
      </c>
      <c r="E75" s="74">
        <f>C75*D75</f>
        <v>0</v>
      </c>
      <c r="F75" s="74">
        <v>716.29552188552179</v>
      </c>
      <c r="G75" s="74">
        <f>$C75*F75</f>
        <v>0</v>
      </c>
      <c r="H75" s="290"/>
      <c r="I75" s="56">
        <f>'Source Data'!I75</f>
        <v>701.91738105393551</v>
      </c>
      <c r="J75" s="74">
        <f>H75*I75</f>
        <v>0</v>
      </c>
      <c r="K75" s="290"/>
      <c r="L75" s="56">
        <f>'Source Data'!J75</f>
        <v>191.43201301470964</v>
      </c>
      <c r="M75" s="74">
        <f>K75*L75</f>
        <v>0</v>
      </c>
      <c r="N75" s="290"/>
      <c r="O75" s="56">
        <f>'Source Data'!K75</f>
        <v>4785.8003253677416</v>
      </c>
      <c r="P75" s="74">
        <f>N75*O75</f>
        <v>0</v>
      </c>
      <c r="Q75" s="290"/>
      <c r="R75" s="56">
        <f>'Source Data'!L75</f>
        <v>1914.3201301470965</v>
      </c>
      <c r="S75" s="74">
        <f>Q75*R75</f>
        <v>0</v>
      </c>
      <c r="T75" s="93">
        <v>0</v>
      </c>
      <c r="U75" s="56"/>
      <c r="V75" s="56"/>
      <c r="W75" s="57">
        <f>U75+V75</f>
        <v>0</v>
      </c>
      <c r="X75" s="93">
        <f>W75+T75</f>
        <v>0</v>
      </c>
      <c r="Y75" s="74">
        <f>ROUND(X75*-0.25%,0)</f>
        <v>0</v>
      </c>
      <c r="Z75" s="93">
        <f>SUM(X75:Y75)</f>
        <v>0</v>
      </c>
      <c r="AA75" s="56">
        <f>[1]NewVision!$G75</f>
        <v>0</v>
      </c>
      <c r="AB75" s="93">
        <f>ROUND(SUM(Z75:AA75),0)</f>
        <v>0</v>
      </c>
      <c r="AC75" s="56"/>
      <c r="AD75" s="56">
        <f>AB75-AC75</f>
        <v>0</v>
      </c>
      <c r="AE75" s="93">
        <f>ROUND(AD75/$AE$90,0)</f>
        <v>0</v>
      </c>
      <c r="AF75" s="97">
        <f>AB75</f>
        <v>0</v>
      </c>
    </row>
    <row r="76" spans="1:32" s="123" customFormat="1" ht="16.149999999999999" customHeight="1" thickBot="1" x14ac:dyDescent="0.25">
      <c r="A76" s="1402" t="s">
        <v>460</v>
      </c>
      <c r="B76" s="1408"/>
      <c r="C76" s="292">
        <f>SUM(C7:C75)</f>
        <v>260</v>
      </c>
      <c r="D76" s="252"/>
      <c r="E76" s="282">
        <f>SUM(E7:E75)</f>
        <v>2217736.5512084067</v>
      </c>
      <c r="F76" s="282">
        <v>716.29552188552179</v>
      </c>
      <c r="G76" s="282">
        <f>SUM(G7:G75)</f>
        <v>186236.83569023566</v>
      </c>
      <c r="H76" s="292">
        <v>219</v>
      </c>
      <c r="I76" s="252"/>
      <c r="J76" s="282">
        <v>132813.96258849459</v>
      </c>
      <c r="K76" s="292">
        <v>23</v>
      </c>
      <c r="L76" s="252"/>
      <c r="M76" s="282">
        <v>3847.2777665117155</v>
      </c>
      <c r="N76" s="292">
        <v>32</v>
      </c>
      <c r="O76" s="252"/>
      <c r="P76" s="282">
        <v>132368.5764627349</v>
      </c>
      <c r="Q76" s="292">
        <v>0</v>
      </c>
      <c r="R76" s="252"/>
      <c r="S76" s="282">
        <v>0</v>
      </c>
      <c r="T76" s="293">
        <f t="shared" ref="T76:AF76" si="17">SUM(T7:T75)</f>
        <v>2673003</v>
      </c>
      <c r="U76" s="252">
        <f t="shared" si="17"/>
        <v>0</v>
      </c>
      <c r="V76" s="252">
        <f t="shared" si="17"/>
        <v>0</v>
      </c>
      <c r="W76" s="294">
        <f t="shared" si="17"/>
        <v>0</v>
      </c>
      <c r="X76" s="293">
        <f t="shared" si="17"/>
        <v>2673003</v>
      </c>
      <c r="Y76" s="282">
        <f t="shared" si="17"/>
        <v>-6682</v>
      </c>
      <c r="Z76" s="293">
        <f t="shared" si="17"/>
        <v>2666321</v>
      </c>
      <c r="AA76" s="282">
        <f t="shared" si="17"/>
        <v>4920</v>
      </c>
      <c r="AB76" s="293">
        <f t="shared" si="17"/>
        <v>2671241</v>
      </c>
      <c r="AC76" s="252">
        <f t="shared" si="17"/>
        <v>0</v>
      </c>
      <c r="AD76" s="252">
        <f t="shared" si="17"/>
        <v>2671241</v>
      </c>
      <c r="AE76" s="293">
        <f t="shared" si="17"/>
        <v>222603</v>
      </c>
      <c r="AF76" s="249">
        <f t="shared" si="17"/>
        <v>2671241</v>
      </c>
    </row>
    <row r="77" spans="1:32" s="123" customFormat="1" ht="12.75" customHeight="1" thickTop="1" x14ac:dyDescent="0.2">
      <c r="A77" s="1409" t="s">
        <v>410</v>
      </c>
      <c r="B77" s="1410"/>
      <c r="C77" s="301"/>
      <c r="D77" s="279"/>
      <c r="E77" s="279"/>
      <c r="F77" s="279"/>
      <c r="G77" s="279"/>
      <c r="H77" s="301"/>
      <c r="I77" s="279"/>
      <c r="J77" s="279"/>
      <c r="K77" s="301"/>
      <c r="L77" s="279"/>
      <c r="M77" s="279"/>
      <c r="N77" s="301"/>
      <c r="O77" s="279"/>
      <c r="P77" s="279"/>
      <c r="Q77" s="301"/>
      <c r="R77" s="279"/>
      <c r="S77" s="279"/>
      <c r="T77" s="279"/>
      <c r="U77" s="279"/>
      <c r="V77" s="279"/>
      <c r="W77" s="279"/>
      <c r="X77" s="279"/>
      <c r="Y77" s="279"/>
      <c r="Z77" s="279"/>
      <c r="AA77" s="279"/>
      <c r="AB77" s="279"/>
      <c r="AC77" s="279"/>
      <c r="AD77" s="279"/>
      <c r="AE77" s="279"/>
      <c r="AF77" s="279"/>
    </row>
    <row r="78" spans="1:32" s="123" customFormat="1" ht="16.149999999999999" customHeight="1" x14ac:dyDescent="0.2">
      <c r="A78" s="1406" t="s">
        <v>411</v>
      </c>
      <c r="B78" s="1407"/>
      <c r="C78" s="170"/>
      <c r="D78" s="168"/>
      <c r="E78" s="168"/>
      <c r="F78" s="168"/>
      <c r="G78" s="168"/>
      <c r="H78" s="170"/>
      <c r="I78" s="168"/>
      <c r="J78" s="168"/>
      <c r="K78" s="170"/>
      <c r="L78" s="168"/>
      <c r="M78" s="168"/>
      <c r="N78" s="170"/>
      <c r="O78" s="168"/>
      <c r="P78" s="168"/>
      <c r="Q78" s="170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97">
        <f>VLOOKUP($A$88,'4_Level 4'!$A$78:$R$214,5,FALSE)</f>
        <v>0</v>
      </c>
      <c r="AC78" s="173"/>
      <c r="AD78" s="168">
        <f>AB78-AC78</f>
        <v>0</v>
      </c>
      <c r="AE78" s="97">
        <f>ROUND(AD78/$AE$90,0)</f>
        <v>0</v>
      </c>
      <c r="AF78" s="97">
        <f>VLOOKUP($A$88,'4_Level 4'!$A$78:$R$214,5,FALSE)</f>
        <v>0</v>
      </c>
    </row>
    <row r="79" spans="1:32" s="123" customFormat="1" ht="16.149999999999999" customHeight="1" x14ac:dyDescent="0.2">
      <c r="A79" s="1404" t="s">
        <v>430</v>
      </c>
      <c r="B79" s="1405"/>
      <c r="C79" s="170"/>
      <c r="D79" s="168"/>
      <c r="E79" s="168"/>
      <c r="F79" s="168"/>
      <c r="G79" s="168"/>
      <c r="H79" s="170"/>
      <c r="I79" s="168"/>
      <c r="J79" s="168"/>
      <c r="K79" s="170"/>
      <c r="L79" s="168"/>
      <c r="M79" s="168"/>
      <c r="N79" s="170"/>
      <c r="O79" s="168"/>
      <c r="P79" s="168"/>
      <c r="Q79" s="170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72"/>
      <c r="AC79" s="173"/>
      <c r="AD79" s="168"/>
      <c r="AE79" s="172"/>
      <c r="AF79" s="97">
        <f>VLOOKUP($A$88,'4_Level 4'!$A$78:$R$214,10,FALSE)</f>
        <v>0</v>
      </c>
    </row>
    <row r="80" spans="1:32" ht="16.149999999999999" customHeight="1" x14ac:dyDescent="0.2">
      <c r="A80" s="1417" t="s">
        <v>1544</v>
      </c>
      <c r="B80" s="1418"/>
      <c r="C80" s="170"/>
      <c r="D80" s="168"/>
      <c r="E80" s="168"/>
      <c r="F80" s="168"/>
      <c r="G80" s="168"/>
      <c r="H80" s="170"/>
      <c r="I80" s="168"/>
      <c r="J80" s="168"/>
      <c r="K80" s="170"/>
      <c r="L80" s="168"/>
      <c r="M80" s="168"/>
      <c r="N80" s="170"/>
      <c r="O80" s="168"/>
      <c r="P80" s="168"/>
      <c r="Q80" s="170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97">
        <f>VLOOKUP($A$88,'4_Level 4'!$A$78:$R$214,12,FALSE)</f>
        <v>0</v>
      </c>
      <c r="AC80" s="173"/>
      <c r="AD80" s="168">
        <f>AB80-AC80</f>
        <v>0</v>
      </c>
      <c r="AE80" s="97">
        <f>ROUND(AD80/$AE$90,0)</f>
        <v>0</v>
      </c>
      <c r="AF80" s="97">
        <f>VLOOKUP($A$88,'4_Level 4'!$A$78:$R$214,12,FALSE)</f>
        <v>0</v>
      </c>
    </row>
    <row r="81" spans="1:34" s="123" customFormat="1" ht="16.149999999999999" customHeight="1" x14ac:dyDescent="0.2">
      <c r="A81" s="1417" t="s">
        <v>429</v>
      </c>
      <c r="B81" s="1418"/>
      <c r="C81" s="170"/>
      <c r="D81" s="168"/>
      <c r="E81" s="168"/>
      <c r="F81" s="168"/>
      <c r="G81" s="168"/>
      <c r="H81" s="170"/>
      <c r="I81" s="168"/>
      <c r="J81" s="168"/>
      <c r="K81" s="170"/>
      <c r="L81" s="168"/>
      <c r="M81" s="168"/>
      <c r="N81" s="170"/>
      <c r="O81" s="168"/>
      <c r="P81" s="168"/>
      <c r="Q81" s="170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72"/>
      <c r="AC81" s="173"/>
      <c r="AD81" s="168"/>
      <c r="AE81" s="172"/>
      <c r="AF81" s="97">
        <f>VLOOKUP($A$88,'4_Level 4'!$A$78:$R$214,13,FALSE)</f>
        <v>0</v>
      </c>
    </row>
    <row r="82" spans="1:34" s="123" customFormat="1" ht="16.149999999999999" customHeight="1" x14ac:dyDescent="0.2">
      <c r="A82" s="1415" t="s">
        <v>254</v>
      </c>
      <c r="B82" s="1416"/>
      <c r="C82" s="171"/>
      <c r="D82" s="169"/>
      <c r="E82" s="169"/>
      <c r="F82" s="169"/>
      <c r="G82" s="169"/>
      <c r="H82" s="171"/>
      <c r="I82" s="169"/>
      <c r="J82" s="169"/>
      <c r="K82" s="171"/>
      <c r="L82" s="169"/>
      <c r="M82" s="169"/>
      <c r="N82" s="171"/>
      <c r="O82" s="169"/>
      <c r="P82" s="169"/>
      <c r="Q82" s="171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95">
        <f>VLOOKUP($A$88,'4_Level 4'!$A$78:$R$214,17,FALSE)</f>
        <v>0</v>
      </c>
      <c r="AC82" s="53"/>
      <c r="AD82" s="169">
        <f>AB82-AC82</f>
        <v>0</v>
      </c>
      <c r="AE82" s="95">
        <f>ROUND(AD82/$AE$90,0)</f>
        <v>0</v>
      </c>
      <c r="AF82" s="95">
        <f>VLOOKUP($A$88,'4_Level 4'!$A$78:$R$214,17,FALSE)</f>
        <v>0</v>
      </c>
    </row>
    <row r="83" spans="1:34" s="123" customFormat="1" ht="16.149999999999999" customHeight="1" thickBot="1" x14ac:dyDescent="0.25">
      <c r="A83" s="1402" t="s">
        <v>461</v>
      </c>
      <c r="B83" s="1403"/>
      <c r="C83" s="248">
        <f>SUM(C76:C82)</f>
        <v>260</v>
      </c>
      <c r="D83" s="247"/>
      <c r="E83" s="273">
        <f>SUM(E76:E82)</f>
        <v>2217736.5512084067</v>
      </c>
      <c r="F83" s="273"/>
      <c r="G83" s="273">
        <f>SUM(G76:G82)</f>
        <v>186236.83569023566</v>
      </c>
      <c r="H83" s="248">
        <v>219</v>
      </c>
      <c r="I83" s="247"/>
      <c r="J83" s="273">
        <v>132813.96258849459</v>
      </c>
      <c r="K83" s="248">
        <v>23</v>
      </c>
      <c r="L83" s="247"/>
      <c r="M83" s="273">
        <v>3847.2777665117155</v>
      </c>
      <c r="N83" s="248">
        <v>32</v>
      </c>
      <c r="O83" s="247"/>
      <c r="P83" s="273">
        <v>132368.5764627349</v>
      </c>
      <c r="Q83" s="248">
        <v>0</v>
      </c>
      <c r="R83" s="247"/>
      <c r="S83" s="273">
        <v>0</v>
      </c>
      <c r="T83" s="247">
        <f t="shared" ref="T83:AF83" si="18">SUM(T76:T82)</f>
        <v>2673003</v>
      </c>
      <c r="U83" s="247">
        <f t="shared" si="18"/>
        <v>0</v>
      </c>
      <c r="V83" s="247">
        <f t="shared" si="18"/>
        <v>0</v>
      </c>
      <c r="W83" s="247">
        <f t="shared" si="18"/>
        <v>0</v>
      </c>
      <c r="X83" s="247">
        <f t="shared" si="18"/>
        <v>2673003</v>
      </c>
      <c r="Y83" s="247">
        <f t="shared" si="18"/>
        <v>-6682</v>
      </c>
      <c r="Z83" s="247">
        <f t="shared" si="18"/>
        <v>2666321</v>
      </c>
      <c r="AA83" s="273">
        <f t="shared" si="18"/>
        <v>4920</v>
      </c>
      <c r="AB83" s="249">
        <f t="shared" si="18"/>
        <v>2671241</v>
      </c>
      <c r="AC83" s="247">
        <f t="shared" si="18"/>
        <v>0</v>
      </c>
      <c r="AD83" s="247">
        <f t="shared" si="18"/>
        <v>2671241</v>
      </c>
      <c r="AE83" s="249">
        <f t="shared" si="18"/>
        <v>222603</v>
      </c>
      <c r="AF83" s="249">
        <f t="shared" si="18"/>
        <v>2671241</v>
      </c>
    </row>
    <row r="84" spans="1:34" ht="8.4499999999999993" customHeight="1" thickTop="1" x14ac:dyDescent="0.2">
      <c r="D84" s="116"/>
      <c r="E84" s="116"/>
      <c r="F84" s="116"/>
      <c r="G84" s="116"/>
      <c r="H84" s="116"/>
      <c r="I84" s="116"/>
      <c r="J84" s="116"/>
      <c r="K84" s="116"/>
      <c r="L84" s="116"/>
      <c r="M84" s="116"/>
      <c r="N84" s="116"/>
      <c r="O84" s="116"/>
      <c r="P84" s="116"/>
      <c r="Q84" s="116"/>
      <c r="R84" s="116"/>
      <c r="S84" s="116"/>
      <c r="T84" s="116"/>
      <c r="U84" s="116"/>
      <c r="V84" s="116"/>
      <c r="W84" s="116"/>
      <c r="X84" s="116"/>
      <c r="AA84" s="116"/>
      <c r="AB84" s="116"/>
      <c r="AC84" s="116"/>
      <c r="AD84" s="116"/>
      <c r="AE84" s="116"/>
      <c r="AF84" s="116"/>
    </row>
    <row r="85" spans="1:34" ht="8.4499999999999993" customHeight="1" x14ac:dyDescent="0.2"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6"/>
      <c r="R85" s="116"/>
      <c r="S85" s="116"/>
      <c r="T85" s="116"/>
      <c r="U85" s="116"/>
      <c r="V85" s="116"/>
      <c r="W85" s="116"/>
      <c r="X85" s="116"/>
      <c r="AA85" s="116"/>
      <c r="AB85" s="116"/>
      <c r="AC85" s="116"/>
      <c r="AD85" s="116"/>
      <c r="AE85" s="116"/>
      <c r="AF85" s="116"/>
    </row>
    <row r="86" spans="1:34" ht="13.9" customHeight="1" x14ac:dyDescent="0.2"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6"/>
      <c r="R86" s="116"/>
      <c r="S86" s="116"/>
      <c r="T86" s="116"/>
      <c r="U86" s="116"/>
      <c r="V86" s="116"/>
      <c r="W86" s="116"/>
      <c r="X86" s="116"/>
      <c r="AA86" s="116"/>
      <c r="AB86" s="116"/>
      <c r="AC86" s="116"/>
      <c r="AD86" s="116"/>
      <c r="AE86" s="116"/>
      <c r="AF86" s="116"/>
    </row>
    <row r="87" spans="1:34" ht="13.9" customHeight="1" x14ac:dyDescent="0.2"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</row>
    <row r="88" spans="1:34" x14ac:dyDescent="0.2">
      <c r="A88" s="108">
        <v>321001</v>
      </c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</row>
    <row r="89" spans="1:34" x14ac:dyDescent="0.2"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</row>
    <row r="90" spans="1:34" x14ac:dyDescent="0.2">
      <c r="AE90" s="108">
        <v>12</v>
      </c>
    </row>
  </sheetData>
  <mergeCells count="30">
    <mergeCell ref="A82:B82"/>
    <mergeCell ref="K2:M2"/>
    <mergeCell ref="Q2:S2"/>
    <mergeCell ref="A80:B80"/>
    <mergeCell ref="A81:B81"/>
    <mergeCell ref="A83:B83"/>
    <mergeCell ref="N2:P2"/>
    <mergeCell ref="A79:B79"/>
    <mergeCell ref="A78:B78"/>
    <mergeCell ref="AD2:AD3"/>
    <mergeCell ref="A76:B76"/>
    <mergeCell ref="A77:B77"/>
    <mergeCell ref="T2:T3"/>
    <mergeCell ref="U2:W2"/>
    <mergeCell ref="C2:C3"/>
    <mergeCell ref="H2:J2"/>
    <mergeCell ref="A1:B3"/>
    <mergeCell ref="D2:G2"/>
    <mergeCell ref="C1:J1"/>
    <mergeCell ref="K1:T1"/>
    <mergeCell ref="U1:AA1"/>
    <mergeCell ref="AB1:AF1"/>
    <mergeCell ref="AE2:AE3"/>
    <mergeCell ref="AF2:AF3"/>
    <mergeCell ref="X2:X3"/>
    <mergeCell ref="Y2:Y3"/>
    <mergeCell ref="Z2:Z3"/>
    <mergeCell ref="AA2:AA3"/>
    <mergeCell ref="AB2:AB3"/>
    <mergeCell ref="AC2:AC3"/>
  </mergeCells>
  <printOptions horizontalCentered="1"/>
  <pageMargins left="0.3" right="0.3" top="0.55000000000000004" bottom="0.45" header="0.25" footer="0.25"/>
  <pageSetup paperSize="5" scale="65" firstPageNumber="50" fitToWidth="0" orientation="portrait" r:id="rId1"/>
  <headerFooter alignWithMargins="0">
    <oddHeader>&amp;L&amp;"Arial,Bold"&amp;18&amp;K000000FY2018-19 Budget Letter</oddHeader>
    <oddFooter>&amp;R&amp;P</oddFooter>
  </headerFooter>
  <colBreaks count="3" manualBreakCount="3">
    <brk id="10" max="1048575" man="1"/>
    <brk id="20" max="1048575" man="1"/>
    <brk id="27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64</vt:i4>
      </vt:variant>
      <vt:variant>
        <vt:lpstr>Named Ranges</vt:lpstr>
      </vt:variant>
      <vt:variant>
        <vt:i4>126</vt:i4>
      </vt:variant>
    </vt:vector>
  </HeadingPairs>
  <TitlesOfParts>
    <vt:vector size="190" baseType="lpstr">
      <vt:lpstr>2_State Distrib and Adjs</vt:lpstr>
      <vt:lpstr>2A-1_EFT (Annual)</vt:lpstr>
      <vt:lpstr>2A-2_EFT (Monthly)</vt:lpstr>
      <vt:lpstr>3_Levels 1&amp;2</vt:lpstr>
      <vt:lpstr>3A_Level 3</vt:lpstr>
      <vt:lpstr>4_Level 4</vt:lpstr>
      <vt:lpstr>5A1_Labs</vt:lpstr>
      <vt:lpstr>5A2_Legacy Type 2</vt:lpstr>
      <vt:lpstr>5A2A_New Vision</vt:lpstr>
      <vt:lpstr>5A2B_Glencoe</vt:lpstr>
      <vt:lpstr>5A2C_ISL</vt:lpstr>
      <vt:lpstr>5A2D_Avoyelles</vt:lpstr>
      <vt:lpstr>5A2E_Delhi</vt:lpstr>
      <vt:lpstr>5A2F_Belle Chasse</vt:lpstr>
      <vt:lpstr>5A2H_MAX</vt:lpstr>
      <vt:lpstr>5A3_OJJ</vt:lpstr>
      <vt:lpstr>5A4_NOCCA</vt:lpstr>
      <vt:lpstr>5A5_LSMSA</vt:lpstr>
      <vt:lpstr>5A6_Thrive</vt:lpstr>
      <vt:lpstr>5B2_RSD LA</vt:lpstr>
      <vt:lpstr>5C1_New Type 2</vt:lpstr>
      <vt:lpstr>5C1A_Madison</vt:lpstr>
      <vt:lpstr>5C1B_DArbonne</vt:lpstr>
      <vt:lpstr>5C1C_Intl High</vt:lpstr>
      <vt:lpstr>5C1D_NOMMA</vt:lpstr>
      <vt:lpstr>5C1E_LFNO</vt:lpstr>
      <vt:lpstr>5C1F_L.C. Charter</vt:lpstr>
      <vt:lpstr>5C1G_JS Clark</vt:lpstr>
      <vt:lpstr>5C1H_Southwest</vt:lpstr>
      <vt:lpstr>5C1I_LA Key</vt:lpstr>
      <vt:lpstr>5C1J_Jeff Chamber</vt:lpstr>
      <vt:lpstr>5C1M_GEO Mid</vt:lpstr>
      <vt:lpstr>5C1N_Delta</vt:lpstr>
      <vt:lpstr>5C1O_Impact</vt:lpstr>
      <vt:lpstr>5C1P_Vision</vt:lpstr>
      <vt:lpstr>5C1Q_Advantage</vt:lpstr>
      <vt:lpstr>5C1R_Iberville</vt:lpstr>
      <vt:lpstr>5C1S_LC Col Prep</vt:lpstr>
      <vt:lpstr>5C1T_Northeast</vt:lpstr>
      <vt:lpstr>5C1U_Acadiana Ren</vt:lpstr>
      <vt:lpstr>5C1V_Laf Ren</vt:lpstr>
      <vt:lpstr>5C1W_Willow</vt:lpstr>
      <vt:lpstr>5C1X_Tangi</vt:lpstr>
      <vt:lpstr>5C1Y_GEO</vt:lpstr>
      <vt:lpstr>5C1Z_Lincoln Prep</vt:lpstr>
      <vt:lpstr>5C1AA_Laurel</vt:lpstr>
      <vt:lpstr>5C1AB_Apex</vt:lpstr>
      <vt:lpstr>5C1AC_Smothers</vt:lpstr>
      <vt:lpstr>5C1AD_Greater</vt:lpstr>
      <vt:lpstr>5C1AE_Noble Minds</vt:lpstr>
      <vt:lpstr>5C1AF_JCFA-Laf</vt:lpstr>
      <vt:lpstr>5C1AG_Collegiate</vt:lpstr>
      <vt:lpstr>5C1AH_BRUP</vt:lpstr>
      <vt:lpstr>5C1AI_Harmony</vt:lpstr>
      <vt:lpstr>5C1AJ_Athlos</vt:lpstr>
      <vt:lpstr>5C2_LAVCA</vt:lpstr>
      <vt:lpstr>5C3_UnvView</vt:lpstr>
      <vt:lpstr>6_Local Deduct Calc</vt:lpstr>
      <vt:lpstr>7_Local Revenue</vt:lpstr>
      <vt:lpstr>8_2.1.18 SIS</vt:lpstr>
      <vt:lpstr>8A_2.1.18 RSD Op &amp; 5s</vt:lpstr>
      <vt:lpstr>Source Data</vt:lpstr>
      <vt:lpstr>Per Pupil_Weighted Funding</vt:lpstr>
      <vt:lpstr>Placeholder_Tallulah</vt:lpstr>
      <vt:lpstr>'2_State Distrib and Adjs'!Print_Area</vt:lpstr>
      <vt:lpstr>'2A-1_EFT (Annual)'!Print_Area</vt:lpstr>
      <vt:lpstr>'2A-2_EFT (Monthly)'!Print_Area</vt:lpstr>
      <vt:lpstr>'3_Levels 1&amp;2'!Print_Area</vt:lpstr>
      <vt:lpstr>'3A_Level 3'!Print_Area</vt:lpstr>
      <vt:lpstr>'4_Level 4'!Print_Area</vt:lpstr>
      <vt:lpstr>'5A1_Labs'!Print_Area</vt:lpstr>
      <vt:lpstr>'5A2_Legacy Type 2'!Print_Area</vt:lpstr>
      <vt:lpstr>'5A2A_New Vision'!Print_Area</vt:lpstr>
      <vt:lpstr>'5A2B_Glencoe'!Print_Area</vt:lpstr>
      <vt:lpstr>'5A2C_ISL'!Print_Area</vt:lpstr>
      <vt:lpstr>'5A2D_Avoyelles'!Print_Area</vt:lpstr>
      <vt:lpstr>'5A2E_Delhi'!Print_Area</vt:lpstr>
      <vt:lpstr>'5A2F_Belle Chasse'!Print_Area</vt:lpstr>
      <vt:lpstr>'5A2H_MAX'!Print_Area</vt:lpstr>
      <vt:lpstr>'5A3_OJJ'!Print_Area</vt:lpstr>
      <vt:lpstr>'5A4_NOCCA'!Print_Area</vt:lpstr>
      <vt:lpstr>'5A5_LSMSA'!Print_Area</vt:lpstr>
      <vt:lpstr>'5A6_Thrive'!Print_Area</vt:lpstr>
      <vt:lpstr>'5B2_RSD LA'!Print_Area</vt:lpstr>
      <vt:lpstr>'5C1_New Type 2'!Print_Area</vt:lpstr>
      <vt:lpstr>'5C1A_Madison'!Print_Area</vt:lpstr>
      <vt:lpstr>'5C1AA_Laurel'!Print_Area</vt:lpstr>
      <vt:lpstr>'5C1AB_Apex'!Print_Area</vt:lpstr>
      <vt:lpstr>'5C1AC_Smothers'!Print_Area</vt:lpstr>
      <vt:lpstr>'5C1AD_Greater'!Print_Area</vt:lpstr>
      <vt:lpstr>'5C1AE_Noble Minds'!Print_Area</vt:lpstr>
      <vt:lpstr>'5C1AF_JCFA-Laf'!Print_Area</vt:lpstr>
      <vt:lpstr>'5C1AG_Collegiate'!Print_Area</vt:lpstr>
      <vt:lpstr>'5C1AH_BRUP'!Print_Area</vt:lpstr>
      <vt:lpstr>'5C1AI_Harmony'!Print_Area</vt:lpstr>
      <vt:lpstr>'5C1AJ_Athlos'!Print_Area</vt:lpstr>
      <vt:lpstr>'5C1B_DArbonne'!Print_Area</vt:lpstr>
      <vt:lpstr>'5C1C_Intl High'!Print_Area</vt:lpstr>
      <vt:lpstr>'5C1D_NOMMA'!Print_Area</vt:lpstr>
      <vt:lpstr>'5C1E_LFNO'!Print_Area</vt:lpstr>
      <vt:lpstr>'5C1F_L.C. Charter'!Print_Area</vt:lpstr>
      <vt:lpstr>'5C1G_JS Clark'!Print_Area</vt:lpstr>
      <vt:lpstr>'5C1H_Southwest'!Print_Area</vt:lpstr>
      <vt:lpstr>'5C1I_LA Key'!Print_Area</vt:lpstr>
      <vt:lpstr>'5C1J_Jeff Chamber'!Print_Area</vt:lpstr>
      <vt:lpstr>'5C1M_GEO Mid'!Print_Area</vt:lpstr>
      <vt:lpstr>'5C1N_Delta'!Print_Area</vt:lpstr>
      <vt:lpstr>'5C1O_Impact'!Print_Area</vt:lpstr>
      <vt:lpstr>'5C1P_Vision'!Print_Area</vt:lpstr>
      <vt:lpstr>'5C1Q_Advantage'!Print_Area</vt:lpstr>
      <vt:lpstr>'5C1R_Iberville'!Print_Area</vt:lpstr>
      <vt:lpstr>'5C1S_LC Col Prep'!Print_Area</vt:lpstr>
      <vt:lpstr>'5C1T_Northeast'!Print_Area</vt:lpstr>
      <vt:lpstr>'5C1U_Acadiana Ren'!Print_Area</vt:lpstr>
      <vt:lpstr>'5C1V_Laf Ren'!Print_Area</vt:lpstr>
      <vt:lpstr>'5C1W_Willow'!Print_Area</vt:lpstr>
      <vt:lpstr>'5C1X_Tangi'!Print_Area</vt:lpstr>
      <vt:lpstr>'5C1Y_GEO'!Print_Area</vt:lpstr>
      <vt:lpstr>'5C1Z_Lincoln Prep'!Print_Area</vt:lpstr>
      <vt:lpstr>'5C2_LAVCA'!Print_Area</vt:lpstr>
      <vt:lpstr>'5C3_UnvView'!Print_Area</vt:lpstr>
      <vt:lpstr>'6_Local Deduct Calc'!Print_Area</vt:lpstr>
      <vt:lpstr>'7_Local Revenue'!Print_Area</vt:lpstr>
      <vt:lpstr>'8_2.1.18 SIS'!Print_Area</vt:lpstr>
      <vt:lpstr>'8A_2.1.18 RSD Op &amp; 5s'!Print_Area</vt:lpstr>
      <vt:lpstr>'Per Pupil_Weighted Funding'!Print_Area</vt:lpstr>
      <vt:lpstr>Placeholder_Tallulah!Print_Area</vt:lpstr>
      <vt:lpstr>'Source Data'!Print_Area</vt:lpstr>
      <vt:lpstr>'2_State Distrib and Adjs'!Print_Titles</vt:lpstr>
      <vt:lpstr>'2A-1_EFT (Annual)'!Print_Titles</vt:lpstr>
      <vt:lpstr>'2A-2_EFT (Monthly)'!Print_Titles</vt:lpstr>
      <vt:lpstr>'3_Levels 1&amp;2'!Print_Titles</vt:lpstr>
      <vt:lpstr>'3A_Level 3'!Print_Titles</vt:lpstr>
      <vt:lpstr>'4_Level 4'!Print_Titles</vt:lpstr>
      <vt:lpstr>'5A1_Labs'!Print_Titles</vt:lpstr>
      <vt:lpstr>'5A2_Legacy Type 2'!Print_Titles</vt:lpstr>
      <vt:lpstr>'5A2A_New Vision'!Print_Titles</vt:lpstr>
      <vt:lpstr>'5A2B_Glencoe'!Print_Titles</vt:lpstr>
      <vt:lpstr>'5A2C_ISL'!Print_Titles</vt:lpstr>
      <vt:lpstr>'5A2D_Avoyelles'!Print_Titles</vt:lpstr>
      <vt:lpstr>'5A2E_Delhi'!Print_Titles</vt:lpstr>
      <vt:lpstr>'5A2F_Belle Chasse'!Print_Titles</vt:lpstr>
      <vt:lpstr>'5A2H_MAX'!Print_Titles</vt:lpstr>
      <vt:lpstr>'5A3_OJJ'!Print_Titles</vt:lpstr>
      <vt:lpstr>'5A4_NOCCA'!Print_Titles</vt:lpstr>
      <vt:lpstr>'5A5_LSMSA'!Print_Titles</vt:lpstr>
      <vt:lpstr>'5A6_Thrive'!Print_Titles</vt:lpstr>
      <vt:lpstr>'5B2_RSD LA'!Print_Titles</vt:lpstr>
      <vt:lpstr>'5C1_New Type 2'!Print_Titles</vt:lpstr>
      <vt:lpstr>'5C1A_Madison'!Print_Titles</vt:lpstr>
      <vt:lpstr>'5C1AA_Laurel'!Print_Titles</vt:lpstr>
      <vt:lpstr>'5C1AB_Apex'!Print_Titles</vt:lpstr>
      <vt:lpstr>'5C1AC_Smothers'!Print_Titles</vt:lpstr>
      <vt:lpstr>'5C1AD_Greater'!Print_Titles</vt:lpstr>
      <vt:lpstr>'5C1AE_Noble Minds'!Print_Titles</vt:lpstr>
      <vt:lpstr>'5C1AF_JCFA-Laf'!Print_Titles</vt:lpstr>
      <vt:lpstr>'5C1AG_Collegiate'!Print_Titles</vt:lpstr>
      <vt:lpstr>'5C1AH_BRUP'!Print_Titles</vt:lpstr>
      <vt:lpstr>'5C1AI_Harmony'!Print_Titles</vt:lpstr>
      <vt:lpstr>'5C1AJ_Athlos'!Print_Titles</vt:lpstr>
      <vt:lpstr>'5C1B_DArbonne'!Print_Titles</vt:lpstr>
      <vt:lpstr>'5C1C_Intl High'!Print_Titles</vt:lpstr>
      <vt:lpstr>'5C1D_NOMMA'!Print_Titles</vt:lpstr>
      <vt:lpstr>'5C1E_LFNO'!Print_Titles</vt:lpstr>
      <vt:lpstr>'5C1F_L.C. Charter'!Print_Titles</vt:lpstr>
      <vt:lpstr>'5C1G_JS Clark'!Print_Titles</vt:lpstr>
      <vt:lpstr>'5C1H_Southwest'!Print_Titles</vt:lpstr>
      <vt:lpstr>'5C1I_LA Key'!Print_Titles</vt:lpstr>
      <vt:lpstr>'5C1J_Jeff Chamber'!Print_Titles</vt:lpstr>
      <vt:lpstr>'5C1M_GEO Mid'!Print_Titles</vt:lpstr>
      <vt:lpstr>'5C1N_Delta'!Print_Titles</vt:lpstr>
      <vt:lpstr>'5C1O_Impact'!Print_Titles</vt:lpstr>
      <vt:lpstr>'5C1P_Vision'!Print_Titles</vt:lpstr>
      <vt:lpstr>'5C1Q_Advantage'!Print_Titles</vt:lpstr>
      <vt:lpstr>'5C1R_Iberville'!Print_Titles</vt:lpstr>
      <vt:lpstr>'5C1S_LC Col Prep'!Print_Titles</vt:lpstr>
      <vt:lpstr>'5C1T_Northeast'!Print_Titles</vt:lpstr>
      <vt:lpstr>'5C1U_Acadiana Ren'!Print_Titles</vt:lpstr>
      <vt:lpstr>'5C1V_Laf Ren'!Print_Titles</vt:lpstr>
      <vt:lpstr>'5C1W_Willow'!Print_Titles</vt:lpstr>
      <vt:lpstr>'5C1X_Tangi'!Print_Titles</vt:lpstr>
      <vt:lpstr>'5C1Y_GEO'!Print_Titles</vt:lpstr>
      <vt:lpstr>'5C1Z_Lincoln Prep'!Print_Titles</vt:lpstr>
      <vt:lpstr>'5C2_LAVCA'!Print_Titles</vt:lpstr>
      <vt:lpstr>'5C3_UnvView'!Print_Titles</vt:lpstr>
      <vt:lpstr>'7_Local Revenue'!Print_Titles</vt:lpstr>
      <vt:lpstr>'8_2.1.18 SIS'!Print_Titles</vt:lpstr>
      <vt:lpstr>'Per Pupil_Weighted Funding'!Print_Titles</vt:lpstr>
      <vt:lpstr>Placeholder_Tallulah!Print_Titles</vt:lpstr>
      <vt:lpstr>'Source Data'!Print_Titles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Cstevens</dc:creator>
  <cp:lastModifiedBy>Melanie Ruiz</cp:lastModifiedBy>
  <cp:lastPrinted>2018-07-31T20:02:06Z</cp:lastPrinted>
  <dcterms:created xsi:type="dcterms:W3CDTF">1999-11-15T20:37:39Z</dcterms:created>
  <dcterms:modified xsi:type="dcterms:W3CDTF">2018-07-31T20:02:24Z</dcterms:modified>
</cp:coreProperties>
</file>